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drawings/drawing8.xml" ContentType="application/vnd.openxmlformats-officedocument.drawingml.chartshapes+xml"/>
  <Override PartName="/xl/comments3.xml" ContentType="application/vnd.openxmlformats-officedocument.spreadsheetml.comments+xml"/>
  <Override PartName="/xl/drawings/drawing9.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drawings/drawing10.xml" ContentType="application/vnd.openxmlformats-officedocument.drawingml.chartshapes+xml"/>
  <Override PartName="/xl/comments5.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I:\BFagan\Quant_Research_and_Development\Excel\Factor_Analytics\"/>
    </mc:Choice>
  </mc:AlternateContent>
  <bookViews>
    <workbookView xWindow="360" yWindow="255" windowWidth="21870" windowHeight="12255" tabRatio="926" firstSheet="11" activeTab="12"/>
  </bookViews>
  <sheets>
    <sheet name="iQ ML_Model_Info" sheetId="93" r:id="rId1"/>
    <sheet name="__FDSCACHE__" sheetId="18" state="veryHidden" r:id="rId2"/>
    <sheet name="Definitions" sheetId="25" r:id="rId3"/>
    <sheet name="Methodology" sheetId="29" r:id="rId4"/>
    <sheet name="Performance-LONG" sheetId="34" r:id="rId5"/>
    <sheet name="Performance-SHORT" sheetId="39" r:id="rId6"/>
    <sheet name="Chart-LONG" sheetId="26" r:id="rId7"/>
    <sheet name="Table-L" sheetId="35" state="hidden" r:id="rId8"/>
    <sheet name="Chart-SHORT" sheetId="42" r:id="rId9"/>
    <sheet name="Table-S" sheetId="41" state="hidden" r:id="rId10"/>
    <sheet name="Deletions" sheetId="85" state="hidden" r:id="rId11"/>
    <sheet name="Screens LONG" sheetId="87" r:id="rId12"/>
    <sheet name="Portfolio-WORK" sheetId="88" r:id="rId13"/>
    <sheet name="Constituents" sheetId="89" state="hidden" r:id="rId14"/>
    <sheet name="Constituents_Prev" sheetId="90" state="hidden" r:id="rId15"/>
    <sheet name="Deletions (2)" sheetId="91" state="hidden" r:id="rId16"/>
    <sheet name="Map-Upload Sheet Names" sheetId="92" state="hidden" r:id="rId17"/>
    <sheet name="Screens SHORT" sheetId="75" r:id="rId18"/>
    <sheet name="Portfolio-WORK (S)" sheetId="76" state="hidden" r:id="rId19"/>
    <sheet name="Constituents (S)" sheetId="77" state="hidden" r:id="rId20"/>
    <sheet name="Constituents_Prev (S)" sheetId="78" state="hidden" r:id="rId21"/>
    <sheet name="Deletions (S)" sheetId="79" state="hidden" r:id="rId22"/>
    <sheet name="Map-Upload Sheet Names (S)" sheetId="80" state="hidden" r:id="rId23"/>
    <sheet name="Top Decile - Absolute" sheetId="1" r:id="rId24"/>
    <sheet name="Top Decile - Relative" sheetId="21" r:id="rId25"/>
    <sheet name="Top Decile - Absolute (1 mth)" sheetId="36" r:id="rId26"/>
    <sheet name="Bottom Decile - Absolute" sheetId="19" r:id="rId27"/>
    <sheet name="Bottom Decile - Relative" sheetId="22" r:id="rId28"/>
    <sheet name="Bottom Decile - Absolute (1 m)" sheetId="37" r:id="rId29"/>
    <sheet name="TakeoverPanel" sheetId="74" state="hidden" r:id="rId30"/>
  </sheets>
  <externalReferences>
    <externalReference r:id="rId31"/>
  </externalReferences>
  <definedNames>
    <definedName name="__FDS_HYPERLINK_TOGGLE_STATE__" hidden="1">"ON"</definedName>
    <definedName name="__FDS_UNIQUE_RANGE_ID_GENERATOR_COUNTER" hidden="1">1</definedName>
    <definedName name="__TOC_PAGE_REF38" localSheetId="2">Definitions!$A$11</definedName>
    <definedName name="_xlnm._FilterDatabase" localSheetId="13" hidden="1">Constituents!$W$7:$AC$54</definedName>
    <definedName name="_xlnm._FilterDatabase" localSheetId="19" hidden="1">'Constituents (S)'!$V$7:$AB$10</definedName>
    <definedName name="_xlnm._FilterDatabase" localSheetId="4" hidden="1">'Performance-LONG'!$B$9:$P$11</definedName>
    <definedName name="_xlnm._FilterDatabase" localSheetId="5" hidden="1">'Performance-SHORT'!$C$25:$Q$29</definedName>
    <definedName name="_xlnm._FilterDatabase" localSheetId="11" hidden="1">'Screens LONG'!$B$6:$F$81</definedName>
    <definedName name="_xlnm._FilterDatabase" localSheetId="17" hidden="1">'Screens SHORT'!$B$6:$F$81</definedName>
    <definedName name="_NG_2deca">'Performance-SHORT'!$C$25:$P$73</definedName>
    <definedName name="_NG_3f8a7">'Performance-SHORT'!$C$24:$Q$73</definedName>
    <definedName name="_NG_aec29">'Performance-SHORT'!$C$24:$P$73</definedName>
    <definedName name="Img_ML_3y1j4m2m" hidden="1">"IMG_12"</definedName>
    <definedName name="Img_ML_5h6q3g8u" hidden="1">"IMG_10"</definedName>
    <definedName name="Img_ML_7n6h3t1t" hidden="1">"IMG_10"</definedName>
    <definedName name="Img_ML_8r1k8t4y" localSheetId="4" hidden="1">"IMG_10"</definedName>
    <definedName name="Img_ML_8r1k8t4y" hidden="1">"IMG_8"</definedName>
    <definedName name="ML_7n6h3t1t" localSheetId="4">'Performance-LONG'!$B$7:$L$56</definedName>
    <definedName name="SUBTITLE" localSheetId="0">'iQ ML_Model_Info'!$B$4</definedName>
    <definedName name="TITLE" localSheetId="0">'iQ ML_Model_Info'!$B$2</definedName>
    <definedName name="xAxis">INDIRECT('Chart-LONG'!$F$5)</definedName>
    <definedName name="xAxisS">INDIRECT('Chart-SHORT'!$F$5)</definedName>
    <definedName name="y2Axis">INDIRECT('Chart-LONG'!$F$7)</definedName>
    <definedName name="y2AxisS">INDIRECT('Chart-SHORT'!$F$7)</definedName>
    <definedName name="yAxis">INDIRECT('Chart-LONG'!$F$6)</definedName>
    <definedName name="yAxisS">INDIRECT('Chart-SHORT'!$F$6)</definedName>
  </definedNames>
  <calcPr calcId="162913"/>
</workbook>
</file>

<file path=xl/calcChain.xml><?xml version="1.0" encoding="utf-8"?>
<calcChain xmlns="http://schemas.openxmlformats.org/spreadsheetml/2006/main">
  <c r="J50" i="92" l="1"/>
  <c r="E50" i="92"/>
  <c r="B50" i="92"/>
  <c r="J49" i="92"/>
  <c r="E49" i="92"/>
  <c r="B49" i="92"/>
  <c r="J48" i="92"/>
  <c r="E48" i="92"/>
  <c r="B48" i="92"/>
  <c r="J47" i="92"/>
  <c r="E47" i="92"/>
  <c r="B47" i="92"/>
  <c r="J46" i="92"/>
  <c r="E46" i="92"/>
  <c r="B46" i="92"/>
  <c r="J45" i="92"/>
  <c r="E45" i="92"/>
  <c r="B45" i="92"/>
  <c r="J44" i="92"/>
  <c r="E44" i="92"/>
  <c r="B44" i="92"/>
  <c r="J43" i="92"/>
  <c r="E43" i="92"/>
  <c r="B43" i="92"/>
  <c r="J42" i="92"/>
  <c r="E42" i="92"/>
  <c r="B42" i="92"/>
  <c r="J41" i="92"/>
  <c r="E41" i="92"/>
  <c r="B41" i="92"/>
  <c r="J40" i="92"/>
  <c r="E40" i="92"/>
  <c r="B40" i="92"/>
  <c r="J39" i="92"/>
  <c r="E39" i="92"/>
  <c r="B39" i="92"/>
  <c r="J38" i="92"/>
  <c r="E38" i="92"/>
  <c r="B38" i="92"/>
  <c r="J37" i="92"/>
  <c r="E37" i="92"/>
  <c r="B37" i="92"/>
  <c r="J36" i="92"/>
  <c r="E36" i="92"/>
  <c r="B36" i="92"/>
  <c r="J35" i="92"/>
  <c r="E35" i="92"/>
  <c r="B35" i="92"/>
  <c r="J34" i="92"/>
  <c r="E34" i="92"/>
  <c r="B34" i="92"/>
  <c r="J33" i="92"/>
  <c r="E33" i="92"/>
  <c r="B33" i="92"/>
  <c r="J32" i="92"/>
  <c r="E32" i="92"/>
  <c r="B32" i="92"/>
  <c r="J31" i="92"/>
  <c r="E31" i="92"/>
  <c r="B31" i="92"/>
  <c r="J30" i="92"/>
  <c r="E30" i="92"/>
  <c r="B30" i="92"/>
  <c r="J29" i="92"/>
  <c r="E29" i="92"/>
  <c r="B29" i="92"/>
  <c r="J28" i="92"/>
  <c r="E28" i="92"/>
  <c r="B28" i="92"/>
  <c r="J27" i="92"/>
  <c r="E27" i="92"/>
  <c r="B27" i="92"/>
  <c r="J26" i="92"/>
  <c r="E26" i="92"/>
  <c r="B26" i="92"/>
  <c r="J25" i="92"/>
  <c r="E25" i="92"/>
  <c r="B25" i="92"/>
  <c r="J24" i="92"/>
  <c r="E24" i="92"/>
  <c r="B24" i="92"/>
  <c r="J23" i="92"/>
  <c r="E23" i="92"/>
  <c r="B23" i="92"/>
  <c r="J22" i="92"/>
  <c r="E22" i="92"/>
  <c r="B22" i="92"/>
  <c r="J21" i="92"/>
  <c r="E21" i="92"/>
  <c r="B21" i="92"/>
  <c r="J20" i="92"/>
  <c r="E20" i="92"/>
  <c r="B20" i="92"/>
  <c r="J19" i="92"/>
  <c r="E19" i="92"/>
  <c r="B19" i="92"/>
  <c r="J18" i="92"/>
  <c r="E18" i="92"/>
  <c r="B18" i="92"/>
  <c r="J17" i="92"/>
  <c r="E17" i="92"/>
  <c r="B17" i="92"/>
  <c r="J16" i="92"/>
  <c r="E16" i="92"/>
  <c r="B16" i="92"/>
  <c r="J15" i="92"/>
  <c r="E15" i="92"/>
  <c r="B15" i="92"/>
  <c r="J14" i="92"/>
  <c r="E14" i="92"/>
  <c r="B14" i="92"/>
  <c r="J13" i="92"/>
  <c r="E13" i="92"/>
  <c r="B13" i="92"/>
  <c r="J12" i="92"/>
  <c r="E12" i="92"/>
  <c r="B12" i="92"/>
  <c r="J11" i="92"/>
  <c r="E11" i="92"/>
  <c r="B11" i="92"/>
  <c r="J10" i="92"/>
  <c r="E10" i="92"/>
  <c r="B10" i="92"/>
  <c r="J9" i="92"/>
  <c r="E9" i="92"/>
  <c r="B9" i="92"/>
  <c r="J8" i="92"/>
  <c r="E8" i="92"/>
  <c r="B8" i="92"/>
  <c r="N7" i="92"/>
  <c r="J7" i="92"/>
  <c r="B7" i="92"/>
  <c r="J6" i="92"/>
  <c r="B6" i="92"/>
  <c r="J5" i="92"/>
  <c r="B5" i="92"/>
  <c r="N4" i="92"/>
  <c r="J4" i="92"/>
  <c r="B4" i="92"/>
  <c r="I521" i="91"/>
  <c r="I520" i="91"/>
  <c r="I519" i="91"/>
  <c r="I518" i="91"/>
  <c r="I517" i="91"/>
  <c r="I516" i="91"/>
  <c r="I515" i="91"/>
  <c r="I514" i="91"/>
  <c r="I513" i="91"/>
  <c r="I512" i="91"/>
  <c r="I511" i="91"/>
  <c r="I510" i="91"/>
  <c r="I509" i="91"/>
  <c r="I508" i="91"/>
  <c r="I507" i="91"/>
  <c r="H506" i="91"/>
  <c r="C506" i="91" s="1"/>
  <c r="H505" i="91"/>
  <c r="C505" i="91" s="1"/>
  <c r="H504" i="91"/>
  <c r="C504" i="91" s="1"/>
  <c r="H503" i="91"/>
  <c r="C503" i="91" s="1"/>
  <c r="H502" i="91"/>
  <c r="C502" i="91" s="1"/>
  <c r="H501" i="91"/>
  <c r="C501" i="91" s="1"/>
  <c r="H500" i="91"/>
  <c r="C500" i="91" s="1"/>
  <c r="H499" i="91"/>
  <c r="C499" i="91"/>
  <c r="H498" i="91"/>
  <c r="C498" i="91" s="1"/>
  <c r="H497" i="91"/>
  <c r="C497" i="91" s="1"/>
  <c r="H496" i="91"/>
  <c r="C496" i="91" s="1"/>
  <c r="H495" i="91"/>
  <c r="C495" i="91" s="1"/>
  <c r="H494" i="91"/>
  <c r="C494" i="91" s="1"/>
  <c r="H493" i="91"/>
  <c r="C493" i="91" s="1"/>
  <c r="H492" i="91"/>
  <c r="C492" i="91"/>
  <c r="H491" i="91"/>
  <c r="C491" i="91" s="1"/>
  <c r="H490" i="91"/>
  <c r="C490" i="91" s="1"/>
  <c r="H489" i="91"/>
  <c r="C489" i="91" s="1"/>
  <c r="H488" i="91"/>
  <c r="C488" i="91" s="1"/>
  <c r="H487" i="91"/>
  <c r="C487" i="91" s="1"/>
  <c r="H486" i="91"/>
  <c r="C486" i="91"/>
  <c r="H485" i="91"/>
  <c r="C485" i="91"/>
  <c r="H484" i="91"/>
  <c r="C484" i="91" s="1"/>
  <c r="H483" i="91"/>
  <c r="C483" i="91" s="1"/>
  <c r="H482" i="91"/>
  <c r="C482" i="91" s="1"/>
  <c r="H481" i="91"/>
  <c r="C481" i="91" s="1"/>
  <c r="H480" i="91"/>
  <c r="C480" i="91"/>
  <c r="H479" i="91"/>
  <c r="C479" i="91" s="1"/>
  <c r="H478" i="91"/>
  <c r="C478" i="91" s="1"/>
  <c r="H477" i="91"/>
  <c r="C477" i="91" s="1"/>
  <c r="H476" i="91"/>
  <c r="C476" i="91"/>
  <c r="H475" i="91"/>
  <c r="C475" i="91" s="1"/>
  <c r="H474" i="91"/>
  <c r="C474" i="91" s="1"/>
  <c r="H473" i="91"/>
  <c r="C473" i="91" s="1"/>
  <c r="H472" i="91"/>
  <c r="C472" i="91" s="1"/>
  <c r="H471" i="91"/>
  <c r="C471" i="91" s="1"/>
  <c r="H470" i="91"/>
  <c r="C470" i="91" s="1"/>
  <c r="H469" i="91"/>
  <c r="C469" i="91"/>
  <c r="H468" i="91"/>
  <c r="C468" i="91"/>
  <c r="H467" i="91"/>
  <c r="C467" i="91" s="1"/>
  <c r="H466" i="91"/>
  <c r="C466" i="91" s="1"/>
  <c r="H465" i="91"/>
  <c r="C465" i="91" s="1"/>
  <c r="H464" i="91"/>
  <c r="C464" i="91" s="1"/>
  <c r="H463" i="91"/>
  <c r="C463" i="91" s="1"/>
  <c r="H462" i="91"/>
  <c r="C462" i="91" s="1"/>
  <c r="H461" i="91"/>
  <c r="C461" i="91" s="1"/>
  <c r="H460" i="91"/>
  <c r="C460" i="91"/>
  <c r="H459" i="91"/>
  <c r="C459" i="91" s="1"/>
  <c r="H458" i="91"/>
  <c r="C458" i="91" s="1"/>
  <c r="H457" i="91"/>
  <c r="C457" i="91" s="1"/>
  <c r="H456" i="91"/>
  <c r="C456" i="91" s="1"/>
  <c r="H455" i="91"/>
  <c r="C455" i="91" s="1"/>
  <c r="H454" i="91"/>
  <c r="C454" i="91" s="1"/>
  <c r="H453" i="91"/>
  <c r="C453" i="91"/>
  <c r="H452" i="91"/>
  <c r="C452" i="91" s="1"/>
  <c r="H451" i="91"/>
  <c r="C451" i="91"/>
  <c r="H450" i="91"/>
  <c r="C450" i="91" s="1"/>
  <c r="H449" i="91"/>
  <c r="C449" i="91" s="1"/>
  <c r="H448" i="91"/>
  <c r="C448" i="91" s="1"/>
  <c r="H447" i="91"/>
  <c r="C447" i="91" s="1"/>
  <c r="H446" i="91"/>
  <c r="C446" i="91" s="1"/>
  <c r="H445" i="91"/>
  <c r="C445" i="91"/>
  <c r="H444" i="91"/>
  <c r="C444" i="91" s="1"/>
  <c r="H443" i="91"/>
  <c r="C443" i="91" s="1"/>
  <c r="H442" i="91"/>
  <c r="C442" i="91" s="1"/>
  <c r="H441" i="91"/>
  <c r="C441" i="91" s="1"/>
  <c r="H440" i="91"/>
  <c r="C440" i="91" s="1"/>
  <c r="H439" i="91"/>
  <c r="C439" i="91" s="1"/>
  <c r="H438" i="91"/>
  <c r="C438" i="91" s="1"/>
  <c r="H437" i="91"/>
  <c r="C437" i="91"/>
  <c r="H436" i="91"/>
  <c r="C436" i="91" s="1"/>
  <c r="H435" i="91"/>
  <c r="C435" i="91" s="1"/>
  <c r="H434" i="91"/>
  <c r="C434" i="91" s="1"/>
  <c r="H433" i="91"/>
  <c r="C433" i="91" s="1"/>
  <c r="H432" i="91"/>
  <c r="C432" i="91" s="1"/>
  <c r="H431" i="91"/>
  <c r="C431" i="91" s="1"/>
  <c r="H430" i="91"/>
  <c r="C430" i="91"/>
  <c r="H429" i="91"/>
  <c r="C429" i="91" s="1"/>
  <c r="H428" i="91"/>
  <c r="C428" i="91" s="1"/>
  <c r="H427" i="91"/>
  <c r="C427" i="91" s="1"/>
  <c r="H426" i="91"/>
  <c r="C426" i="91" s="1"/>
  <c r="H425" i="91"/>
  <c r="C425" i="91" s="1"/>
  <c r="H424" i="91"/>
  <c r="C424" i="91" s="1"/>
  <c r="H423" i="91"/>
  <c r="C423" i="91"/>
  <c r="H422" i="91"/>
  <c r="C422" i="91" s="1"/>
  <c r="H421" i="91"/>
  <c r="C421" i="91"/>
  <c r="H420" i="91"/>
  <c r="C420" i="91" s="1"/>
  <c r="H419" i="91"/>
  <c r="C419" i="91" s="1"/>
  <c r="H418" i="91"/>
  <c r="C418" i="91"/>
  <c r="H417" i="91"/>
  <c r="C417" i="91" s="1"/>
  <c r="H416" i="91"/>
  <c r="C416" i="91"/>
  <c r="H415" i="91"/>
  <c r="C415" i="91" s="1"/>
  <c r="H414" i="91"/>
  <c r="C414" i="91"/>
  <c r="H413" i="91"/>
  <c r="C413" i="91" s="1"/>
  <c r="H412" i="91"/>
  <c r="C412" i="91"/>
  <c r="H411" i="91"/>
  <c r="C411" i="91" s="1"/>
  <c r="H410" i="91"/>
  <c r="C410" i="91" s="1"/>
  <c r="H409" i="91"/>
  <c r="C409" i="91" s="1"/>
  <c r="H408" i="91"/>
  <c r="C408" i="91" s="1"/>
  <c r="H407" i="91"/>
  <c r="C407" i="91" s="1"/>
  <c r="H406" i="91"/>
  <c r="C406" i="91"/>
  <c r="H405" i="91"/>
  <c r="C405" i="91" s="1"/>
  <c r="H404" i="91"/>
  <c r="C404" i="91" s="1"/>
  <c r="H403" i="91"/>
  <c r="C403" i="91"/>
  <c r="H402" i="91"/>
  <c r="C402" i="91" s="1"/>
  <c r="H401" i="91"/>
  <c r="C401" i="91" s="1"/>
  <c r="H400" i="91"/>
  <c r="C400" i="91" s="1"/>
  <c r="H399" i="91"/>
  <c r="C399" i="91" s="1"/>
  <c r="H398" i="91"/>
  <c r="C398" i="91"/>
  <c r="H397" i="91"/>
  <c r="C397" i="91" s="1"/>
  <c r="H396" i="91"/>
  <c r="C396" i="91" s="1"/>
  <c r="H395" i="91"/>
  <c r="C395" i="91"/>
  <c r="H394" i="91"/>
  <c r="C394" i="91" s="1"/>
  <c r="H393" i="91"/>
  <c r="C393" i="91" s="1"/>
  <c r="H392" i="91"/>
  <c r="C392" i="91" s="1"/>
  <c r="H391" i="91"/>
  <c r="C391" i="91"/>
  <c r="H390" i="91"/>
  <c r="C390" i="91" s="1"/>
  <c r="H389" i="91"/>
  <c r="C389" i="91" s="1"/>
  <c r="H388" i="91"/>
  <c r="C388" i="91" s="1"/>
  <c r="H387" i="91"/>
  <c r="C387" i="91" s="1"/>
  <c r="H386" i="91"/>
  <c r="C386" i="91" s="1"/>
  <c r="H385" i="91"/>
  <c r="C385" i="91" s="1"/>
  <c r="H384" i="91"/>
  <c r="C384" i="91"/>
  <c r="H383" i="91"/>
  <c r="C383" i="91" s="1"/>
  <c r="H382" i="91"/>
  <c r="C382" i="91"/>
  <c r="H381" i="91"/>
  <c r="C381" i="91" s="1"/>
  <c r="H380" i="91"/>
  <c r="C380" i="91" s="1"/>
  <c r="H379" i="91"/>
  <c r="C379" i="91" s="1"/>
  <c r="H378" i="91"/>
  <c r="C378" i="91" s="1"/>
  <c r="H377" i="91"/>
  <c r="C377" i="91" s="1"/>
  <c r="H376" i="91"/>
  <c r="C376" i="91" s="1"/>
  <c r="H375" i="91"/>
  <c r="C375" i="91"/>
  <c r="H374" i="91"/>
  <c r="C374" i="91" s="1"/>
  <c r="H373" i="91"/>
  <c r="C373" i="91"/>
  <c r="H372" i="91"/>
  <c r="C372" i="91" s="1"/>
  <c r="H371" i="91"/>
  <c r="C371" i="91" s="1"/>
  <c r="H370" i="91"/>
  <c r="C370" i="91" s="1"/>
  <c r="H369" i="91"/>
  <c r="C369" i="91" s="1"/>
  <c r="H368" i="91"/>
  <c r="C368" i="91"/>
  <c r="H367" i="91"/>
  <c r="C367" i="91" s="1"/>
  <c r="H366" i="91"/>
  <c r="C366" i="91" s="1"/>
  <c r="H365" i="91"/>
  <c r="C365" i="91" s="1"/>
  <c r="H364" i="91"/>
  <c r="C364" i="91" s="1"/>
  <c r="H363" i="91"/>
  <c r="C363" i="91" s="1"/>
  <c r="H362" i="91"/>
  <c r="C362" i="91" s="1"/>
  <c r="H361" i="91"/>
  <c r="C361" i="91" s="1"/>
  <c r="H360" i="91"/>
  <c r="C360" i="91" s="1"/>
  <c r="H359" i="91"/>
  <c r="C359" i="91"/>
  <c r="H358" i="91"/>
  <c r="C358" i="91" s="1"/>
  <c r="H357" i="91"/>
  <c r="C357" i="91" s="1"/>
  <c r="H356" i="91"/>
  <c r="C356" i="91" s="1"/>
  <c r="H355" i="91"/>
  <c r="C355" i="91"/>
  <c r="H354" i="91"/>
  <c r="C354" i="91" s="1"/>
  <c r="H353" i="91"/>
  <c r="C353" i="91" s="1"/>
  <c r="H352" i="91"/>
  <c r="C352" i="91"/>
  <c r="H351" i="91"/>
  <c r="C351" i="91" s="1"/>
  <c r="H350" i="91"/>
  <c r="C350" i="91" s="1"/>
  <c r="H349" i="91"/>
  <c r="C349" i="91" s="1"/>
  <c r="H348" i="91"/>
  <c r="C348" i="91" s="1"/>
  <c r="H347" i="91"/>
  <c r="C347" i="91" s="1"/>
  <c r="H346" i="91"/>
  <c r="C346" i="91" s="1"/>
  <c r="H345" i="91"/>
  <c r="C345" i="91" s="1"/>
  <c r="H344" i="91"/>
  <c r="C344" i="91" s="1"/>
  <c r="H343" i="91"/>
  <c r="C343" i="91"/>
  <c r="H342" i="91"/>
  <c r="C342" i="91" s="1"/>
  <c r="H341" i="91"/>
  <c r="C341" i="91" s="1"/>
  <c r="H340" i="91"/>
  <c r="C340" i="91" s="1"/>
  <c r="H339" i="91"/>
  <c r="C339" i="91"/>
  <c r="H338" i="91"/>
  <c r="C338" i="91"/>
  <c r="H337" i="91"/>
  <c r="C337" i="91"/>
  <c r="H336" i="91"/>
  <c r="C336" i="91" s="1"/>
  <c r="H335" i="91"/>
  <c r="C335" i="91" s="1"/>
  <c r="H334" i="91"/>
  <c r="C334" i="91" s="1"/>
  <c r="H333" i="91"/>
  <c r="C333" i="91" s="1"/>
  <c r="H332" i="91"/>
  <c r="C332" i="91" s="1"/>
  <c r="H331" i="91"/>
  <c r="C331" i="91" s="1"/>
  <c r="H330" i="91"/>
  <c r="C330" i="91"/>
  <c r="H329" i="91"/>
  <c r="C329" i="91" s="1"/>
  <c r="H328" i="91"/>
  <c r="C328" i="91" s="1"/>
  <c r="H327" i="91"/>
  <c r="C327" i="91" s="1"/>
  <c r="H326" i="91"/>
  <c r="C326" i="91" s="1"/>
  <c r="H325" i="91"/>
  <c r="C325" i="91"/>
  <c r="H324" i="91"/>
  <c r="C324" i="91" s="1"/>
  <c r="H323" i="91"/>
  <c r="C323" i="91" s="1"/>
  <c r="H322" i="91"/>
  <c r="C322" i="91"/>
  <c r="H321" i="91"/>
  <c r="C321" i="91" s="1"/>
  <c r="H320" i="91"/>
  <c r="C320" i="91" s="1"/>
  <c r="H319" i="91"/>
  <c r="C319" i="91" s="1"/>
  <c r="H318" i="91"/>
  <c r="C318" i="91" s="1"/>
  <c r="H317" i="91"/>
  <c r="C317" i="91" s="1"/>
  <c r="H316" i="91"/>
  <c r="C316" i="91"/>
  <c r="H315" i="91"/>
  <c r="C315" i="91"/>
  <c r="H314" i="91"/>
  <c r="C314" i="91"/>
  <c r="H313" i="91"/>
  <c r="C313" i="91"/>
  <c r="H312" i="91"/>
  <c r="C312" i="91" s="1"/>
  <c r="H311" i="91"/>
  <c r="C311" i="91" s="1"/>
  <c r="H310" i="91"/>
  <c r="C310" i="91" s="1"/>
  <c r="H309" i="91"/>
  <c r="C309" i="91" s="1"/>
  <c r="H308" i="91"/>
  <c r="C308" i="91" s="1"/>
  <c r="H307" i="91"/>
  <c r="C307" i="91"/>
  <c r="H306" i="91"/>
  <c r="C306" i="91"/>
  <c r="H305" i="91"/>
  <c r="C305" i="91"/>
  <c r="H304" i="91"/>
  <c r="C304" i="91"/>
  <c r="H303" i="91"/>
  <c r="C303" i="91" s="1"/>
  <c r="H302" i="91"/>
  <c r="C302" i="91" s="1"/>
  <c r="H301" i="91"/>
  <c r="C301" i="91" s="1"/>
  <c r="H300" i="91"/>
  <c r="C300" i="91"/>
  <c r="H299" i="91"/>
  <c r="C299" i="91" s="1"/>
  <c r="H298" i="91"/>
  <c r="C298" i="91"/>
  <c r="H297" i="91"/>
  <c r="C297" i="91"/>
  <c r="H296" i="91"/>
  <c r="C296" i="91" s="1"/>
  <c r="H295" i="91"/>
  <c r="C295" i="91" s="1"/>
  <c r="H294" i="91"/>
  <c r="C294" i="91" s="1"/>
  <c r="H293" i="91"/>
  <c r="C293" i="91" s="1"/>
  <c r="H292" i="91"/>
  <c r="C292" i="91"/>
  <c r="H291" i="91"/>
  <c r="C291" i="91" s="1"/>
  <c r="H290" i="91"/>
  <c r="C290" i="91" s="1"/>
  <c r="H289" i="91"/>
  <c r="C289" i="91"/>
  <c r="H288" i="91"/>
  <c r="C288" i="91"/>
  <c r="H287" i="91"/>
  <c r="C287" i="91" s="1"/>
  <c r="H286" i="91"/>
  <c r="C286" i="91" s="1"/>
  <c r="H285" i="91"/>
  <c r="C285" i="91" s="1"/>
  <c r="H284" i="91"/>
  <c r="C284" i="91" s="1"/>
  <c r="H283" i="91"/>
  <c r="C283" i="91" s="1"/>
  <c r="H282" i="91"/>
  <c r="C282" i="91" s="1"/>
  <c r="H281" i="91"/>
  <c r="C281" i="91" s="1"/>
  <c r="H280" i="91"/>
  <c r="C280" i="91" s="1"/>
  <c r="H279" i="91"/>
  <c r="C279" i="91" s="1"/>
  <c r="H278" i="91"/>
  <c r="C278" i="91" s="1"/>
  <c r="H277" i="91"/>
  <c r="C277" i="91" s="1"/>
  <c r="H276" i="91"/>
  <c r="C276" i="91" s="1"/>
  <c r="H275" i="91"/>
  <c r="C275" i="91" s="1"/>
  <c r="H274" i="91"/>
  <c r="C274" i="91" s="1"/>
  <c r="H273" i="91"/>
  <c r="C273" i="91" s="1"/>
  <c r="H272" i="91"/>
  <c r="C272" i="91" s="1"/>
  <c r="H271" i="91"/>
  <c r="C271" i="91" s="1"/>
  <c r="H270" i="91"/>
  <c r="C270" i="91" s="1"/>
  <c r="H269" i="91"/>
  <c r="C269" i="91" s="1"/>
  <c r="H268" i="91"/>
  <c r="C268" i="91"/>
  <c r="H267" i="91"/>
  <c r="C267" i="91" s="1"/>
  <c r="H266" i="91"/>
  <c r="C266" i="91"/>
  <c r="H265" i="91"/>
  <c r="C265" i="91"/>
  <c r="H264" i="91"/>
  <c r="C264" i="91" s="1"/>
  <c r="H263" i="91"/>
  <c r="C263" i="91" s="1"/>
  <c r="H262" i="91"/>
  <c r="C262" i="91"/>
  <c r="H261" i="91"/>
  <c r="C261" i="91" s="1"/>
  <c r="H260" i="91"/>
  <c r="C260" i="91" s="1"/>
  <c r="H259" i="91"/>
  <c r="C259" i="91"/>
  <c r="H258" i="91"/>
  <c r="C258" i="91"/>
  <c r="H257" i="91"/>
  <c r="C257" i="91" s="1"/>
  <c r="H256" i="91"/>
  <c r="C256" i="91" s="1"/>
  <c r="H255" i="91"/>
  <c r="C255" i="91" s="1"/>
  <c r="H254" i="91"/>
  <c r="C254" i="91" s="1"/>
  <c r="H253" i="91"/>
  <c r="C253" i="91" s="1"/>
  <c r="H252" i="91"/>
  <c r="C252" i="91"/>
  <c r="H251" i="91"/>
  <c r="C251" i="91" s="1"/>
  <c r="H250" i="91"/>
  <c r="C250" i="91"/>
  <c r="H249" i="91"/>
  <c r="C249" i="91"/>
  <c r="H248" i="91"/>
  <c r="C248" i="91" s="1"/>
  <c r="H247" i="91"/>
  <c r="C247" i="91" s="1"/>
  <c r="H246" i="91"/>
  <c r="C246" i="91" s="1"/>
  <c r="H245" i="91"/>
  <c r="C245" i="91" s="1"/>
  <c r="H244" i="91"/>
  <c r="C244" i="91" s="1"/>
  <c r="H243" i="91"/>
  <c r="C243" i="91"/>
  <c r="H242" i="91"/>
  <c r="C242" i="91" s="1"/>
  <c r="H241" i="91"/>
  <c r="C241" i="91" s="1"/>
  <c r="H240" i="91"/>
  <c r="C240" i="91"/>
  <c r="H239" i="91"/>
  <c r="C239" i="91" s="1"/>
  <c r="H238" i="91"/>
  <c r="C238" i="91" s="1"/>
  <c r="H237" i="91"/>
  <c r="C237" i="91"/>
  <c r="H236" i="91"/>
  <c r="C236" i="91"/>
  <c r="H235" i="91"/>
  <c r="C235" i="91" s="1"/>
  <c r="H234" i="91"/>
  <c r="C234" i="91" s="1"/>
  <c r="H233" i="91"/>
  <c r="C233" i="91" s="1"/>
  <c r="H232" i="91"/>
  <c r="C232" i="91" s="1"/>
  <c r="H231" i="91"/>
  <c r="C231" i="91" s="1"/>
  <c r="H230" i="91"/>
  <c r="C230" i="91" s="1"/>
  <c r="H229" i="91"/>
  <c r="C229" i="91" s="1"/>
  <c r="H228" i="91"/>
  <c r="C228" i="91" s="1"/>
  <c r="H227" i="91"/>
  <c r="C227" i="91"/>
  <c r="H226" i="91"/>
  <c r="C226" i="91"/>
  <c r="H225" i="91"/>
  <c r="C225" i="91" s="1"/>
  <c r="H224" i="91"/>
  <c r="C224" i="91" s="1"/>
  <c r="H223" i="91"/>
  <c r="C223" i="91" s="1"/>
  <c r="H222" i="91"/>
  <c r="C222" i="91" s="1"/>
  <c r="H221" i="91"/>
  <c r="C221" i="91" s="1"/>
  <c r="H220" i="91"/>
  <c r="C220" i="91" s="1"/>
  <c r="H219" i="91"/>
  <c r="C219" i="91"/>
  <c r="H218" i="91"/>
  <c r="C218" i="91" s="1"/>
  <c r="H217" i="91"/>
  <c r="C217" i="91"/>
  <c r="H216" i="91"/>
  <c r="C216" i="91" s="1"/>
  <c r="H215" i="91"/>
  <c r="C215" i="91" s="1"/>
  <c r="H214" i="91"/>
  <c r="C214" i="91" s="1"/>
  <c r="H213" i="91"/>
  <c r="C213" i="91" s="1"/>
  <c r="H212" i="91"/>
  <c r="C212" i="91" s="1"/>
  <c r="H211" i="91"/>
  <c r="C211" i="91" s="1"/>
  <c r="H210" i="91"/>
  <c r="C210" i="91" s="1"/>
  <c r="H209" i="91"/>
  <c r="C209" i="91" s="1"/>
  <c r="H208" i="91"/>
  <c r="C208" i="91" s="1"/>
  <c r="H207" i="91"/>
  <c r="C207" i="91" s="1"/>
  <c r="H206" i="91"/>
  <c r="C206" i="91"/>
  <c r="H205" i="91"/>
  <c r="C205" i="91" s="1"/>
  <c r="H204" i="91"/>
  <c r="C204" i="91" s="1"/>
  <c r="H203" i="91"/>
  <c r="C203" i="91" s="1"/>
  <c r="H202" i="91"/>
  <c r="C202" i="91"/>
  <c r="H201" i="91"/>
  <c r="C201" i="91" s="1"/>
  <c r="H200" i="91"/>
  <c r="C200" i="91" s="1"/>
  <c r="H199" i="91"/>
  <c r="C199" i="91" s="1"/>
  <c r="H198" i="91"/>
  <c r="C198" i="91" s="1"/>
  <c r="H197" i="91"/>
  <c r="C197" i="91" s="1"/>
  <c r="H196" i="91"/>
  <c r="C196" i="91" s="1"/>
  <c r="H195" i="91"/>
  <c r="C195" i="91" s="1"/>
  <c r="H194" i="91"/>
  <c r="C194" i="91" s="1"/>
  <c r="H193" i="91"/>
  <c r="C193" i="91" s="1"/>
  <c r="H192" i="91"/>
  <c r="C192" i="91" s="1"/>
  <c r="H191" i="91"/>
  <c r="C191" i="91" s="1"/>
  <c r="H190" i="91"/>
  <c r="C190" i="91" s="1"/>
  <c r="H189" i="91"/>
  <c r="C189" i="91" s="1"/>
  <c r="H188" i="91"/>
  <c r="C188" i="91"/>
  <c r="H187" i="91"/>
  <c r="C187" i="91" s="1"/>
  <c r="H186" i="91"/>
  <c r="C186" i="91" s="1"/>
  <c r="H185" i="91"/>
  <c r="C185" i="91" s="1"/>
  <c r="H184" i="91"/>
  <c r="C184" i="91" s="1"/>
  <c r="H183" i="91"/>
  <c r="C183" i="91" s="1"/>
  <c r="H182" i="91"/>
  <c r="C182" i="91" s="1"/>
  <c r="H181" i="91"/>
  <c r="C181" i="91" s="1"/>
  <c r="H180" i="91"/>
  <c r="C180" i="91"/>
  <c r="H179" i="91"/>
  <c r="C179" i="91" s="1"/>
  <c r="H178" i="91"/>
  <c r="C178" i="91"/>
  <c r="H177" i="91"/>
  <c r="C177" i="91" s="1"/>
  <c r="H176" i="91"/>
  <c r="C176" i="91" s="1"/>
  <c r="H175" i="91"/>
  <c r="C175" i="91" s="1"/>
  <c r="H174" i="91"/>
  <c r="C174" i="91" s="1"/>
  <c r="H173" i="91"/>
  <c r="C173" i="91" s="1"/>
  <c r="H172" i="91"/>
  <c r="C172" i="91"/>
  <c r="H171" i="91"/>
  <c r="C171" i="91" s="1"/>
  <c r="H170" i="91"/>
  <c r="C170" i="91" s="1"/>
  <c r="H169" i="91"/>
  <c r="C169" i="91" s="1"/>
  <c r="H168" i="91"/>
  <c r="C168" i="91" s="1"/>
  <c r="H167" i="91"/>
  <c r="C167" i="91" s="1"/>
  <c r="H166" i="91"/>
  <c r="C166" i="91" s="1"/>
  <c r="H165" i="91"/>
  <c r="C165" i="91" s="1"/>
  <c r="H164" i="91"/>
  <c r="C164" i="91"/>
  <c r="H163" i="91"/>
  <c r="C163" i="91" s="1"/>
  <c r="H162" i="91"/>
  <c r="C162" i="91" s="1"/>
  <c r="H161" i="91"/>
  <c r="C161" i="91" s="1"/>
  <c r="H160" i="91"/>
  <c r="C160" i="91" s="1"/>
  <c r="H159" i="91"/>
  <c r="C159" i="91" s="1"/>
  <c r="H158" i="91"/>
  <c r="C158" i="91" s="1"/>
  <c r="H157" i="91"/>
  <c r="C157" i="91" s="1"/>
  <c r="H156" i="91"/>
  <c r="C156" i="91" s="1"/>
  <c r="H155" i="91"/>
  <c r="C155" i="91" s="1"/>
  <c r="H154" i="91"/>
  <c r="C154" i="91"/>
  <c r="H153" i="91"/>
  <c r="C153" i="91" s="1"/>
  <c r="H152" i="91"/>
  <c r="C152" i="91" s="1"/>
  <c r="H151" i="91"/>
  <c r="C151" i="91" s="1"/>
  <c r="H150" i="91"/>
  <c r="C150" i="91"/>
  <c r="H149" i="91"/>
  <c r="C149" i="91" s="1"/>
  <c r="H148" i="91"/>
  <c r="C148" i="91" s="1"/>
  <c r="H147" i="91"/>
  <c r="C147" i="91" s="1"/>
  <c r="H146" i="91"/>
  <c r="C146" i="91" s="1"/>
  <c r="H145" i="91"/>
  <c r="C145" i="91" s="1"/>
  <c r="H144" i="91"/>
  <c r="C144" i="91" s="1"/>
  <c r="H143" i="91"/>
  <c r="C143" i="91" s="1"/>
  <c r="H142" i="91"/>
  <c r="C142" i="91"/>
  <c r="H141" i="91"/>
  <c r="C141" i="91" s="1"/>
  <c r="H140" i="91"/>
  <c r="C140" i="91" s="1"/>
  <c r="H139" i="91"/>
  <c r="C139" i="91" s="1"/>
  <c r="H138" i="91"/>
  <c r="C138" i="91" s="1"/>
  <c r="H137" i="91"/>
  <c r="C137" i="91" s="1"/>
  <c r="H136" i="91"/>
  <c r="C136" i="91"/>
  <c r="H135" i="91"/>
  <c r="C135" i="91" s="1"/>
  <c r="H134" i="91"/>
  <c r="C134" i="91" s="1"/>
  <c r="H133" i="91"/>
  <c r="C133" i="91" s="1"/>
  <c r="H132" i="91"/>
  <c r="C132" i="91" s="1"/>
  <c r="H131" i="91"/>
  <c r="C131" i="91" s="1"/>
  <c r="H130" i="91"/>
  <c r="C130" i="91" s="1"/>
  <c r="H129" i="91"/>
  <c r="C129" i="91" s="1"/>
  <c r="H128" i="91"/>
  <c r="C128" i="91" s="1"/>
  <c r="H127" i="91"/>
  <c r="C127" i="91" s="1"/>
  <c r="H126" i="91"/>
  <c r="C126" i="91" s="1"/>
  <c r="H125" i="91"/>
  <c r="C125" i="91" s="1"/>
  <c r="H124" i="91"/>
  <c r="C124" i="91"/>
  <c r="H123" i="91"/>
  <c r="C123" i="91" s="1"/>
  <c r="H122" i="91"/>
  <c r="C122" i="91" s="1"/>
  <c r="H121" i="91"/>
  <c r="C121" i="91" s="1"/>
  <c r="H120" i="91"/>
  <c r="C120" i="91"/>
  <c r="H119" i="91"/>
  <c r="C119" i="91" s="1"/>
  <c r="H118" i="91"/>
  <c r="C118" i="91"/>
  <c r="H117" i="91"/>
  <c r="C117" i="91" s="1"/>
  <c r="H116" i="91"/>
  <c r="C116" i="91" s="1"/>
  <c r="H115" i="91"/>
  <c r="C115" i="91" s="1"/>
  <c r="H114" i="91"/>
  <c r="C114" i="91" s="1"/>
  <c r="H113" i="91"/>
  <c r="C113" i="91" s="1"/>
  <c r="H112" i="91"/>
  <c r="C112" i="91"/>
  <c r="H111" i="91"/>
  <c r="C111" i="91" s="1"/>
  <c r="H110" i="91"/>
  <c r="C110" i="91" s="1"/>
  <c r="H109" i="91"/>
  <c r="C109" i="91" s="1"/>
  <c r="H108" i="91"/>
  <c r="C108" i="91" s="1"/>
  <c r="H107" i="91"/>
  <c r="C107" i="91" s="1"/>
  <c r="H106" i="91"/>
  <c r="C106" i="91" s="1"/>
  <c r="H105" i="91"/>
  <c r="C105" i="91" s="1"/>
  <c r="H104" i="91"/>
  <c r="C104" i="91" s="1"/>
  <c r="H103" i="91"/>
  <c r="C103" i="91" s="1"/>
  <c r="H102" i="91"/>
  <c r="C102" i="91" s="1"/>
  <c r="H101" i="91"/>
  <c r="C101" i="91" s="1"/>
  <c r="H100" i="91"/>
  <c r="C100" i="91"/>
  <c r="H99" i="91"/>
  <c r="C99" i="91" s="1"/>
  <c r="H98" i="91"/>
  <c r="C98" i="91" s="1"/>
  <c r="H97" i="91"/>
  <c r="C97" i="91" s="1"/>
  <c r="H96" i="91"/>
  <c r="C96" i="91" s="1"/>
  <c r="H95" i="91"/>
  <c r="C95" i="91" s="1"/>
  <c r="H94" i="91"/>
  <c r="C94" i="91" s="1"/>
  <c r="H93" i="91"/>
  <c r="C93" i="91" s="1"/>
  <c r="H92" i="91"/>
  <c r="C92" i="91"/>
  <c r="H91" i="91"/>
  <c r="C91" i="91" s="1"/>
  <c r="H90" i="91"/>
  <c r="C90" i="91" s="1"/>
  <c r="H89" i="91"/>
  <c r="C89" i="91" s="1"/>
  <c r="H88" i="91"/>
  <c r="C88" i="91" s="1"/>
  <c r="H87" i="91"/>
  <c r="C87" i="91" s="1"/>
  <c r="H86" i="91"/>
  <c r="C86" i="91" s="1"/>
  <c r="H85" i="91"/>
  <c r="C85" i="91" s="1"/>
  <c r="H84" i="91"/>
  <c r="C84" i="91" s="1"/>
  <c r="H83" i="91"/>
  <c r="C83" i="91" s="1"/>
  <c r="H82" i="91"/>
  <c r="C82" i="91"/>
  <c r="H81" i="91"/>
  <c r="C81" i="91" s="1"/>
  <c r="H80" i="91"/>
  <c r="C80" i="91"/>
  <c r="H79" i="91"/>
  <c r="C79" i="91" s="1"/>
  <c r="H78" i="91"/>
  <c r="C78" i="91"/>
  <c r="H77" i="91"/>
  <c r="C77" i="91" s="1"/>
  <c r="H76" i="91"/>
  <c r="C76" i="91" s="1"/>
  <c r="H75" i="91"/>
  <c r="C75" i="91" s="1"/>
  <c r="H74" i="91"/>
  <c r="C74" i="91" s="1"/>
  <c r="H73" i="91"/>
  <c r="C73" i="91" s="1"/>
  <c r="H72" i="91"/>
  <c r="C72" i="91" s="1"/>
  <c r="H71" i="91"/>
  <c r="C71" i="91" s="1"/>
  <c r="H70" i="91"/>
  <c r="C70" i="91" s="1"/>
  <c r="H69" i="91"/>
  <c r="C69" i="91" s="1"/>
  <c r="H68" i="91"/>
  <c r="C68" i="91"/>
  <c r="H67" i="91"/>
  <c r="C67" i="91" s="1"/>
  <c r="H66" i="91"/>
  <c r="C66" i="91" s="1"/>
  <c r="H65" i="91"/>
  <c r="C65" i="91" s="1"/>
  <c r="H64" i="91"/>
  <c r="C64" i="91" s="1"/>
  <c r="H63" i="91"/>
  <c r="C63" i="91" s="1"/>
  <c r="H62" i="91"/>
  <c r="C62" i="91" s="1"/>
  <c r="H61" i="91"/>
  <c r="C61" i="91" s="1"/>
  <c r="H60" i="91"/>
  <c r="C60" i="91" s="1"/>
  <c r="H59" i="91"/>
  <c r="C59" i="91" s="1"/>
  <c r="H58" i="91"/>
  <c r="C58" i="91" s="1"/>
  <c r="H57" i="91"/>
  <c r="C57" i="91" s="1"/>
  <c r="H56" i="91"/>
  <c r="C56" i="91" s="1"/>
  <c r="H55" i="91"/>
  <c r="C55" i="91" s="1"/>
  <c r="H54" i="91"/>
  <c r="C54" i="91" s="1"/>
  <c r="H53" i="91"/>
  <c r="C53" i="91" s="1"/>
  <c r="H52" i="91"/>
  <c r="C52" i="91" s="1"/>
  <c r="H51" i="91"/>
  <c r="C51" i="91" s="1"/>
  <c r="H50" i="91"/>
  <c r="C50" i="91" s="1"/>
  <c r="H49" i="91"/>
  <c r="C49" i="91" s="1"/>
  <c r="H48" i="91"/>
  <c r="C48" i="91" s="1"/>
  <c r="H47" i="91"/>
  <c r="C47" i="91" s="1"/>
  <c r="H46" i="91"/>
  <c r="C46" i="91" s="1"/>
  <c r="H45" i="91"/>
  <c r="C45" i="91" s="1"/>
  <c r="H44" i="91"/>
  <c r="C44" i="91" s="1"/>
  <c r="H43" i="91"/>
  <c r="C43" i="91" s="1"/>
  <c r="H42" i="91"/>
  <c r="C42" i="91" s="1"/>
  <c r="H41" i="91"/>
  <c r="C41" i="91" s="1"/>
  <c r="H40" i="91"/>
  <c r="C40" i="91" s="1"/>
  <c r="H39" i="91"/>
  <c r="C39" i="91" s="1"/>
  <c r="H38" i="91"/>
  <c r="C38" i="91" s="1"/>
  <c r="H37" i="91"/>
  <c r="C37" i="91" s="1"/>
  <c r="H36" i="91"/>
  <c r="C36" i="91" s="1"/>
  <c r="H35" i="91"/>
  <c r="C35" i="91" s="1"/>
  <c r="H34" i="91"/>
  <c r="C34" i="91" s="1"/>
  <c r="H33" i="91"/>
  <c r="C33" i="91" s="1"/>
  <c r="H32" i="91"/>
  <c r="C32" i="91" s="1"/>
  <c r="H31" i="91"/>
  <c r="C31" i="91" s="1"/>
  <c r="H30" i="91"/>
  <c r="C30" i="91" s="1"/>
  <c r="H29" i="91"/>
  <c r="C29" i="91" s="1"/>
  <c r="H28" i="91"/>
  <c r="C28" i="91" s="1"/>
  <c r="H27" i="91"/>
  <c r="C27" i="91" s="1"/>
  <c r="H26" i="91"/>
  <c r="C26" i="91" s="1"/>
  <c r="H25" i="91"/>
  <c r="C25" i="91" s="1"/>
  <c r="H24" i="91"/>
  <c r="C24" i="91" s="1"/>
  <c r="H23" i="91"/>
  <c r="C23" i="91" s="1"/>
  <c r="H22" i="91"/>
  <c r="C22" i="91" s="1"/>
  <c r="H21" i="91"/>
  <c r="C21" i="91" s="1"/>
  <c r="H20" i="91"/>
  <c r="C20" i="91" s="1"/>
  <c r="H19" i="91"/>
  <c r="C19" i="91" s="1"/>
  <c r="H18" i="91"/>
  <c r="C18" i="91" s="1"/>
  <c r="H17" i="91"/>
  <c r="C17" i="91" s="1"/>
  <c r="H16" i="91"/>
  <c r="C16" i="91" s="1"/>
  <c r="H15" i="91"/>
  <c r="C15" i="91" s="1"/>
  <c r="H14" i="91"/>
  <c r="C14" i="91" s="1"/>
  <c r="H13" i="91"/>
  <c r="C13" i="91" s="1"/>
  <c r="H12" i="91"/>
  <c r="C12" i="91" s="1"/>
  <c r="H11" i="91"/>
  <c r="C11" i="91" s="1"/>
  <c r="H10" i="91"/>
  <c r="C10" i="91" s="1"/>
  <c r="H9" i="91"/>
  <c r="C9" i="91" s="1"/>
  <c r="H8" i="91"/>
  <c r="C8" i="91" s="1"/>
  <c r="H7" i="91"/>
  <c r="C7" i="91" s="1"/>
  <c r="H6" i="91"/>
  <c r="C6" i="91" s="1"/>
  <c r="B6" i="91"/>
  <c r="H5" i="91"/>
  <c r="C5" i="91" s="1"/>
  <c r="H4" i="91"/>
  <c r="C4" i="91"/>
  <c r="K3" i="91"/>
  <c r="K4" i="91" s="1"/>
  <c r="K5" i="91" s="1"/>
  <c r="H3" i="91"/>
  <c r="C3" i="91" s="1"/>
  <c r="H2" i="91"/>
  <c r="C2" i="91"/>
  <c r="Y12" i="88"/>
  <c r="Y13" i="88" s="1"/>
  <c r="P12" i="88"/>
  <c r="S10" i="88"/>
  <c r="R10" i="88"/>
  <c r="Q10" i="88"/>
  <c r="I10" i="88"/>
  <c r="F11" i="87" s="1"/>
  <c r="I9" i="88"/>
  <c r="H9" i="88"/>
  <c r="G9" i="88"/>
  <c r="F9" i="88"/>
  <c r="E9" i="88"/>
  <c r="E8" i="88"/>
  <c r="B10" i="87" s="1"/>
  <c r="F6" i="88"/>
  <c r="G41" i="91" s="1"/>
  <c r="I41" i="91" s="1"/>
  <c r="U10" i="88" l="1"/>
  <c r="D23" i="88"/>
  <c r="D72" i="88"/>
  <c r="D25" i="88"/>
  <c r="I25" i="88" s="1"/>
  <c r="D80" i="88"/>
  <c r="I80" i="88" s="1"/>
  <c r="D12" i="88"/>
  <c r="G12" i="88" s="1"/>
  <c r="D37" i="88"/>
  <c r="I37" i="88" s="1"/>
  <c r="D43" i="88"/>
  <c r="H43" i="88" s="1"/>
  <c r="D52" i="88"/>
  <c r="E52" i="88" s="1"/>
  <c r="F3" i="88"/>
  <c r="C8" i="87" s="1"/>
  <c r="D13" i="88"/>
  <c r="G13" i="88" s="1"/>
  <c r="D57" i="88"/>
  <c r="F57" i="88" s="1"/>
  <c r="D18" i="88"/>
  <c r="G18" i="88" s="1"/>
  <c r="D58" i="88"/>
  <c r="G58" i="88" s="1"/>
  <c r="D20" i="88"/>
  <c r="E20" i="88" s="1"/>
  <c r="D67" i="88"/>
  <c r="F67" i="88" s="1"/>
  <c r="G4" i="91"/>
  <c r="I4" i="91" s="1"/>
  <c r="E23" i="88"/>
  <c r="F23" i="88"/>
  <c r="I23" i="88"/>
  <c r="G23" i="88"/>
  <c r="F72" i="88"/>
  <c r="I72" i="88"/>
  <c r="G72" i="88"/>
  <c r="E72" i="88"/>
  <c r="I12" i="88"/>
  <c r="E12" i="88"/>
  <c r="P13" i="88"/>
  <c r="G57" i="88"/>
  <c r="G25" i="88"/>
  <c r="E25" i="88"/>
  <c r="Y14" i="88"/>
  <c r="G80" i="88"/>
  <c r="F58" i="88"/>
  <c r="D59" i="88"/>
  <c r="H59" i="88" s="1"/>
  <c r="H72" i="88"/>
  <c r="G9" i="91"/>
  <c r="I9" i="91" s="1"/>
  <c r="G43" i="91"/>
  <c r="I43" i="91" s="1"/>
  <c r="G110" i="91"/>
  <c r="I110" i="91" s="1"/>
  <c r="G464" i="91"/>
  <c r="I464" i="91" s="1"/>
  <c r="D10" i="88"/>
  <c r="D24" i="88"/>
  <c r="H24" i="88" s="1"/>
  <c r="D39" i="88"/>
  <c r="H39" i="88" s="1"/>
  <c r="I58" i="88"/>
  <c r="D69" i="88"/>
  <c r="H69" i="88" s="1"/>
  <c r="G255" i="91"/>
  <c r="I255" i="91" s="1"/>
  <c r="G399" i="91"/>
  <c r="I399" i="91" s="1"/>
  <c r="D29" i="88"/>
  <c r="H29" i="88" s="1"/>
  <c r="D53" i="88"/>
  <c r="H57" i="88"/>
  <c r="D68" i="88"/>
  <c r="H68" i="88" s="1"/>
  <c r="G6" i="91"/>
  <c r="I6" i="91" s="1"/>
  <c r="G25" i="91"/>
  <c r="I25" i="91" s="1"/>
  <c r="H23" i="88"/>
  <c r="D19" i="88"/>
  <c r="D31" i="88"/>
  <c r="D55" i="88"/>
  <c r="H55" i="88" s="1"/>
  <c r="G44" i="91"/>
  <c r="I44" i="91" s="1"/>
  <c r="G455" i="91"/>
  <c r="I455" i="91" s="1"/>
  <c r="D16" i="88"/>
  <c r="D41" i="88"/>
  <c r="D56" i="88"/>
  <c r="D65" i="88"/>
  <c r="H65" i="88" s="1"/>
  <c r="G17" i="91"/>
  <c r="I17" i="91" s="1"/>
  <c r="G26" i="91"/>
  <c r="I26" i="91" s="1"/>
  <c r="G506" i="91"/>
  <c r="I506" i="91" s="1"/>
  <c r="G497" i="91"/>
  <c r="I497" i="91" s="1"/>
  <c r="G490" i="91"/>
  <c r="I490" i="91" s="1"/>
  <c r="G481" i="91"/>
  <c r="I481" i="91" s="1"/>
  <c r="G474" i="91"/>
  <c r="I474" i="91" s="1"/>
  <c r="G465" i="91"/>
  <c r="I465" i="91" s="1"/>
  <c r="G458" i="91"/>
  <c r="I458" i="91" s="1"/>
  <c r="G449" i="91"/>
  <c r="I449" i="91" s="1"/>
  <c r="G442" i="91"/>
  <c r="I442" i="91" s="1"/>
  <c r="G433" i="91"/>
  <c r="I433" i="91" s="1"/>
  <c r="G426" i="91"/>
  <c r="I426" i="91" s="1"/>
  <c r="G417" i="91"/>
  <c r="I417" i="91" s="1"/>
  <c r="G410" i="91"/>
  <c r="I410" i="91" s="1"/>
  <c r="G401" i="91"/>
  <c r="I401" i="91" s="1"/>
  <c r="G394" i="91"/>
  <c r="I394" i="91" s="1"/>
  <c r="G385" i="91"/>
  <c r="I385" i="91" s="1"/>
  <c r="G378" i="91"/>
  <c r="I378" i="91" s="1"/>
  <c r="G369" i="91"/>
  <c r="I369" i="91" s="1"/>
  <c r="G362" i="91"/>
  <c r="I362" i="91" s="1"/>
  <c r="G353" i="91"/>
  <c r="I353" i="91" s="1"/>
  <c r="G346" i="91"/>
  <c r="I346" i="91" s="1"/>
  <c r="G499" i="91"/>
  <c r="I499" i="91" s="1"/>
  <c r="G492" i="91"/>
  <c r="I492" i="91" s="1"/>
  <c r="G483" i="91"/>
  <c r="I483" i="91" s="1"/>
  <c r="G476" i="91"/>
  <c r="I476" i="91" s="1"/>
  <c r="G467" i="91"/>
  <c r="I467" i="91" s="1"/>
  <c r="G460" i="91"/>
  <c r="I460" i="91" s="1"/>
  <c r="G451" i="91"/>
  <c r="I451" i="91" s="1"/>
  <c r="G444" i="91"/>
  <c r="I444" i="91" s="1"/>
  <c r="G435" i="91"/>
  <c r="I435" i="91" s="1"/>
  <c r="G428" i="91"/>
  <c r="I428" i="91" s="1"/>
  <c r="G419" i="91"/>
  <c r="I419" i="91" s="1"/>
  <c r="G412" i="91"/>
  <c r="I412" i="91" s="1"/>
  <c r="G403" i="91"/>
  <c r="I403" i="91" s="1"/>
  <c r="G396" i="91"/>
  <c r="I396" i="91" s="1"/>
  <c r="G387" i="91"/>
  <c r="I387" i="91" s="1"/>
  <c r="G380" i="91"/>
  <c r="I380" i="91" s="1"/>
  <c r="G371" i="91"/>
  <c r="I371" i="91" s="1"/>
  <c r="G364" i="91"/>
  <c r="I364" i="91" s="1"/>
  <c r="G355" i="91"/>
  <c r="I355" i="91" s="1"/>
  <c r="G348" i="91"/>
  <c r="I348" i="91" s="1"/>
  <c r="G339" i="91"/>
  <c r="I339" i="91" s="1"/>
  <c r="G337" i="91"/>
  <c r="I337" i="91" s="1"/>
  <c r="G335" i="91"/>
  <c r="I335" i="91" s="1"/>
  <c r="G333" i="91"/>
  <c r="I333" i="91" s="1"/>
  <c r="G331" i="91"/>
  <c r="I331" i="91" s="1"/>
  <c r="G329" i="91"/>
  <c r="I329" i="91" s="1"/>
  <c r="G327" i="91"/>
  <c r="I327" i="91" s="1"/>
  <c r="G325" i="91"/>
  <c r="I325" i="91" s="1"/>
  <c r="G323" i="91"/>
  <c r="I323" i="91" s="1"/>
  <c r="G321" i="91"/>
  <c r="I321" i="91" s="1"/>
  <c r="G319" i="91"/>
  <c r="I319" i="91" s="1"/>
  <c r="G317" i="91"/>
  <c r="I317" i="91" s="1"/>
  <c r="G315" i="91"/>
  <c r="I315" i="91" s="1"/>
  <c r="G313" i="91"/>
  <c r="I313" i="91" s="1"/>
  <c r="G311" i="91"/>
  <c r="I311" i="91" s="1"/>
  <c r="G309" i="91"/>
  <c r="I309" i="91" s="1"/>
  <c r="G307" i="91"/>
  <c r="I307" i="91" s="1"/>
  <c r="G305" i="91"/>
  <c r="I305" i="91" s="1"/>
  <c r="G303" i="91"/>
  <c r="I303" i="91" s="1"/>
  <c r="G301" i="91"/>
  <c r="I301" i="91" s="1"/>
  <c r="G299" i="91"/>
  <c r="I299" i="91" s="1"/>
  <c r="G297" i="91"/>
  <c r="I297" i="91" s="1"/>
  <c r="G295" i="91"/>
  <c r="I295" i="91" s="1"/>
  <c r="G293" i="91"/>
  <c r="I293" i="91" s="1"/>
  <c r="G291" i="91"/>
  <c r="I291" i="91" s="1"/>
  <c r="G289" i="91"/>
  <c r="I289" i="91" s="1"/>
  <c r="G287" i="91"/>
  <c r="I287" i="91" s="1"/>
  <c r="G285" i="91"/>
  <c r="I285" i="91" s="1"/>
  <c r="G283" i="91"/>
  <c r="I283" i="91" s="1"/>
  <c r="G281" i="91"/>
  <c r="I281" i="91" s="1"/>
  <c r="G501" i="91"/>
  <c r="I501" i="91" s="1"/>
  <c r="G494" i="91"/>
  <c r="I494" i="91" s="1"/>
  <c r="G485" i="91"/>
  <c r="I485" i="91" s="1"/>
  <c r="G478" i="91"/>
  <c r="I478" i="91" s="1"/>
  <c r="G469" i="91"/>
  <c r="I469" i="91" s="1"/>
  <c r="G462" i="91"/>
  <c r="I462" i="91" s="1"/>
  <c r="G453" i="91"/>
  <c r="I453" i="91" s="1"/>
  <c r="G446" i="91"/>
  <c r="I446" i="91" s="1"/>
  <c r="G437" i="91"/>
  <c r="I437" i="91" s="1"/>
  <c r="G430" i="91"/>
  <c r="I430" i="91" s="1"/>
  <c r="G421" i="91"/>
  <c r="I421" i="91" s="1"/>
  <c r="G414" i="91"/>
  <c r="I414" i="91" s="1"/>
  <c r="G405" i="91"/>
  <c r="I405" i="91" s="1"/>
  <c r="G398" i="91"/>
  <c r="I398" i="91" s="1"/>
  <c r="G389" i="91"/>
  <c r="I389" i="91" s="1"/>
  <c r="G382" i="91"/>
  <c r="I382" i="91" s="1"/>
  <c r="G373" i="91"/>
  <c r="I373" i="91" s="1"/>
  <c r="G366" i="91"/>
  <c r="I366" i="91" s="1"/>
  <c r="G357" i="91"/>
  <c r="I357" i="91" s="1"/>
  <c r="G505" i="91"/>
  <c r="I505" i="91" s="1"/>
  <c r="G502" i="91"/>
  <c r="I502" i="91" s="1"/>
  <c r="G496" i="91"/>
  <c r="I496" i="91" s="1"/>
  <c r="G487" i="91"/>
  <c r="I487" i="91" s="1"/>
  <c r="G484" i="91"/>
  <c r="I484" i="91" s="1"/>
  <c r="G443" i="91"/>
  <c r="I443" i="91" s="1"/>
  <c r="G431" i="91"/>
  <c r="I431" i="91" s="1"/>
  <c r="G413" i="91"/>
  <c r="I413" i="91" s="1"/>
  <c r="G392" i="91"/>
  <c r="I392" i="91" s="1"/>
  <c r="G386" i="91"/>
  <c r="I386" i="91" s="1"/>
  <c r="G377" i="91"/>
  <c r="I377" i="91" s="1"/>
  <c r="G374" i="91"/>
  <c r="I374" i="91" s="1"/>
  <c r="G368" i="91"/>
  <c r="I368" i="91" s="1"/>
  <c r="G359" i="91"/>
  <c r="I359" i="91" s="1"/>
  <c r="G356" i="91"/>
  <c r="I356" i="91" s="1"/>
  <c r="G345" i="91"/>
  <c r="I345" i="91" s="1"/>
  <c r="G342" i="91"/>
  <c r="I342" i="91" s="1"/>
  <c r="G328" i="91"/>
  <c r="I328" i="91" s="1"/>
  <c r="G312" i="91"/>
  <c r="I312" i="91" s="1"/>
  <c r="G296" i="91"/>
  <c r="I296" i="91" s="1"/>
  <c r="G280" i="91"/>
  <c r="I280" i="91" s="1"/>
  <c r="G278" i="91"/>
  <c r="I278" i="91" s="1"/>
  <c r="G276" i="91"/>
  <c r="I276" i="91" s="1"/>
  <c r="G274" i="91"/>
  <c r="I274" i="91" s="1"/>
  <c r="G272" i="91"/>
  <c r="I272" i="91" s="1"/>
  <c r="G270" i="91"/>
  <c r="I270" i="91" s="1"/>
  <c r="G268" i="91"/>
  <c r="I268" i="91" s="1"/>
  <c r="G266" i="91"/>
  <c r="I266" i="91" s="1"/>
  <c r="G264" i="91"/>
  <c r="I264" i="91" s="1"/>
  <c r="G262" i="91"/>
  <c r="I262" i="91" s="1"/>
  <c r="G260" i="91"/>
  <c r="I260" i="91" s="1"/>
  <c r="G258" i="91"/>
  <c r="I258" i="91" s="1"/>
  <c r="G256" i="91"/>
  <c r="I256" i="91" s="1"/>
  <c r="G254" i="91"/>
  <c r="I254" i="91" s="1"/>
  <c r="G252" i="91"/>
  <c r="I252" i="91" s="1"/>
  <c r="G250" i="91"/>
  <c r="I250" i="91" s="1"/>
  <c r="G248" i="91"/>
  <c r="I248" i="91" s="1"/>
  <c r="G246" i="91"/>
  <c r="I246" i="91" s="1"/>
  <c r="G244" i="91"/>
  <c r="I244" i="91" s="1"/>
  <c r="G242" i="91"/>
  <c r="I242" i="91" s="1"/>
  <c r="G240" i="91"/>
  <c r="I240" i="91" s="1"/>
  <c r="G238" i="91"/>
  <c r="I238" i="91" s="1"/>
  <c r="G236" i="91"/>
  <c r="I236" i="91" s="1"/>
  <c r="G234" i="91"/>
  <c r="I234" i="91" s="1"/>
  <c r="G232" i="91"/>
  <c r="I232" i="91" s="1"/>
  <c r="G230" i="91"/>
  <c r="I230" i="91" s="1"/>
  <c r="G228" i="91"/>
  <c r="I228" i="91" s="1"/>
  <c r="G226" i="91"/>
  <c r="I226" i="91" s="1"/>
  <c r="G224" i="91"/>
  <c r="I224" i="91" s="1"/>
  <c r="G222" i="91"/>
  <c r="I222" i="91" s="1"/>
  <c r="G220" i="91"/>
  <c r="I220" i="91" s="1"/>
  <c r="G218" i="91"/>
  <c r="I218" i="91" s="1"/>
  <c r="G216" i="91"/>
  <c r="I216" i="91" s="1"/>
  <c r="G214" i="91"/>
  <c r="I214" i="91" s="1"/>
  <c r="G212" i="91"/>
  <c r="I212" i="91" s="1"/>
  <c r="G210" i="91"/>
  <c r="I210" i="91" s="1"/>
  <c r="G493" i="91"/>
  <c r="I493" i="91" s="1"/>
  <c r="G472" i="91"/>
  <c r="I472" i="91" s="1"/>
  <c r="G466" i="91"/>
  <c r="I466" i="91" s="1"/>
  <c r="G457" i="91"/>
  <c r="I457" i="91" s="1"/>
  <c r="G454" i="91"/>
  <c r="I454" i="91" s="1"/>
  <c r="G448" i="91"/>
  <c r="I448" i="91" s="1"/>
  <c r="G439" i="91"/>
  <c r="I439" i="91" s="1"/>
  <c r="G436" i="91"/>
  <c r="I436" i="91" s="1"/>
  <c r="G395" i="91"/>
  <c r="I395" i="91" s="1"/>
  <c r="G383" i="91"/>
  <c r="I383" i="91" s="1"/>
  <c r="G365" i="91"/>
  <c r="I365" i="91" s="1"/>
  <c r="G350" i="91"/>
  <c r="I350" i="91" s="1"/>
  <c r="G330" i="91"/>
  <c r="I330" i="91" s="1"/>
  <c r="G314" i="91"/>
  <c r="I314" i="91" s="1"/>
  <c r="G475" i="91"/>
  <c r="I475" i="91" s="1"/>
  <c r="G463" i="91"/>
  <c r="I463" i="91" s="1"/>
  <c r="G445" i="91"/>
  <c r="I445" i="91" s="1"/>
  <c r="G424" i="91"/>
  <c r="I424" i="91" s="1"/>
  <c r="G418" i="91"/>
  <c r="I418" i="91" s="1"/>
  <c r="G409" i="91"/>
  <c r="I409" i="91" s="1"/>
  <c r="G406" i="91"/>
  <c r="I406" i="91" s="1"/>
  <c r="G400" i="91"/>
  <c r="I400" i="91" s="1"/>
  <c r="G391" i="91"/>
  <c r="I391" i="91" s="1"/>
  <c r="G388" i="91"/>
  <c r="I388" i="91" s="1"/>
  <c r="G491" i="91"/>
  <c r="I491" i="91" s="1"/>
  <c r="G479" i="91"/>
  <c r="I479" i="91" s="1"/>
  <c r="G461" i="91"/>
  <c r="I461" i="91" s="1"/>
  <c r="G440" i="91"/>
  <c r="I440" i="91" s="1"/>
  <c r="G434" i="91"/>
  <c r="I434" i="91" s="1"/>
  <c r="G425" i="91"/>
  <c r="I425" i="91" s="1"/>
  <c r="G422" i="91"/>
  <c r="I422" i="91" s="1"/>
  <c r="G416" i="91"/>
  <c r="I416" i="91" s="1"/>
  <c r="G407" i="91"/>
  <c r="I407" i="91" s="1"/>
  <c r="G404" i="91"/>
  <c r="I404" i="91" s="1"/>
  <c r="G498" i="91"/>
  <c r="I498" i="91" s="1"/>
  <c r="G456" i="91"/>
  <c r="I456" i="91" s="1"/>
  <c r="G441" i="91"/>
  <c r="I441" i="91" s="1"/>
  <c r="G411" i="91"/>
  <c r="I411" i="91" s="1"/>
  <c r="G402" i="91"/>
  <c r="I402" i="91" s="1"/>
  <c r="G379" i="91"/>
  <c r="I379" i="91" s="1"/>
  <c r="G340" i="91"/>
  <c r="I340" i="91" s="1"/>
  <c r="G324" i="91"/>
  <c r="I324" i="91" s="1"/>
  <c r="G316" i="91"/>
  <c r="I316" i="91" s="1"/>
  <c r="G273" i="91"/>
  <c r="I273" i="91" s="1"/>
  <c r="G257" i="91"/>
  <c r="I257" i="91" s="1"/>
  <c r="G241" i="91"/>
  <c r="I241" i="91" s="1"/>
  <c r="G225" i="91"/>
  <c r="I225" i="91" s="1"/>
  <c r="G209" i="91"/>
  <c r="I209" i="91" s="1"/>
  <c r="G207" i="91"/>
  <c r="I207" i="91" s="1"/>
  <c r="G205" i="91"/>
  <c r="I205" i="91" s="1"/>
  <c r="G203" i="91"/>
  <c r="I203" i="91" s="1"/>
  <c r="G201" i="91"/>
  <c r="I201" i="91" s="1"/>
  <c r="G199" i="91"/>
  <c r="I199" i="91" s="1"/>
  <c r="G197" i="91"/>
  <c r="I197" i="91" s="1"/>
  <c r="G195" i="91"/>
  <c r="I195" i="91" s="1"/>
  <c r="G193" i="91"/>
  <c r="I193" i="91" s="1"/>
  <c r="G191" i="91"/>
  <c r="I191" i="91" s="1"/>
  <c r="G189" i="91"/>
  <c r="I189" i="91" s="1"/>
  <c r="G187" i="91"/>
  <c r="I187" i="91" s="1"/>
  <c r="G185" i="91"/>
  <c r="I185" i="91" s="1"/>
  <c r="G183" i="91"/>
  <c r="I183" i="91" s="1"/>
  <c r="G181" i="91"/>
  <c r="I181" i="91" s="1"/>
  <c r="G179" i="91"/>
  <c r="I179" i="91" s="1"/>
  <c r="G177" i="91"/>
  <c r="I177" i="91" s="1"/>
  <c r="G175" i="91"/>
  <c r="I175" i="91" s="1"/>
  <c r="G173" i="91"/>
  <c r="I173" i="91" s="1"/>
  <c r="G171" i="91"/>
  <c r="I171" i="91" s="1"/>
  <c r="G169" i="91"/>
  <c r="I169" i="91" s="1"/>
  <c r="G167" i="91"/>
  <c r="I167" i="91" s="1"/>
  <c r="G165" i="91"/>
  <c r="I165" i="91" s="1"/>
  <c r="G163" i="91"/>
  <c r="I163" i="91" s="1"/>
  <c r="G161" i="91"/>
  <c r="I161" i="91" s="1"/>
  <c r="G159" i="91"/>
  <c r="I159" i="91" s="1"/>
  <c r="G157" i="91"/>
  <c r="I157" i="91" s="1"/>
  <c r="G155" i="91"/>
  <c r="I155" i="91" s="1"/>
  <c r="G153" i="91"/>
  <c r="I153" i="91" s="1"/>
  <c r="G151" i="91"/>
  <c r="I151" i="91" s="1"/>
  <c r="G149" i="91"/>
  <c r="I149" i="91" s="1"/>
  <c r="G147" i="91"/>
  <c r="I147" i="91" s="1"/>
  <c r="G145" i="91"/>
  <c r="I145" i="91" s="1"/>
  <c r="G143" i="91"/>
  <c r="I143" i="91" s="1"/>
  <c r="G141" i="91"/>
  <c r="I141" i="91" s="1"/>
  <c r="G139" i="91"/>
  <c r="I139" i="91" s="1"/>
  <c r="G137" i="91"/>
  <c r="I137" i="91" s="1"/>
  <c r="G135" i="91"/>
  <c r="I135" i="91" s="1"/>
  <c r="G133" i="91"/>
  <c r="I133" i="91" s="1"/>
  <c r="G131" i="91"/>
  <c r="I131" i="91" s="1"/>
  <c r="G129" i="91"/>
  <c r="I129" i="91" s="1"/>
  <c r="G127" i="91"/>
  <c r="I127" i="91" s="1"/>
  <c r="G125" i="91"/>
  <c r="I125" i="91" s="1"/>
  <c r="G123" i="91"/>
  <c r="I123" i="91" s="1"/>
  <c r="G121" i="91"/>
  <c r="I121" i="91" s="1"/>
  <c r="G119" i="91"/>
  <c r="I119" i="91" s="1"/>
  <c r="G117" i="91"/>
  <c r="I117" i="91" s="1"/>
  <c r="G115" i="91"/>
  <c r="I115" i="91" s="1"/>
  <c r="G113" i="91"/>
  <c r="I113" i="91" s="1"/>
  <c r="G111" i="91"/>
  <c r="I111" i="91" s="1"/>
  <c r="G109" i="91"/>
  <c r="I109" i="91" s="1"/>
  <c r="G107" i="91"/>
  <c r="I107" i="91" s="1"/>
  <c r="G105" i="91"/>
  <c r="I105" i="91" s="1"/>
  <c r="G103" i="91"/>
  <c r="I103" i="91" s="1"/>
  <c r="G101" i="91"/>
  <c r="I101" i="91" s="1"/>
  <c r="G99" i="91"/>
  <c r="I99" i="91" s="1"/>
  <c r="G97" i="91"/>
  <c r="I97" i="91" s="1"/>
  <c r="G95" i="91"/>
  <c r="I95" i="91" s="1"/>
  <c r="G93" i="91"/>
  <c r="I93" i="91" s="1"/>
  <c r="G91" i="91"/>
  <c r="I91" i="91" s="1"/>
  <c r="G89" i="91"/>
  <c r="I89" i="91" s="1"/>
  <c r="G87" i="91"/>
  <c r="I87" i="91" s="1"/>
  <c r="G85" i="91"/>
  <c r="I85" i="91" s="1"/>
  <c r="G83" i="91"/>
  <c r="I83" i="91" s="1"/>
  <c r="G81" i="91"/>
  <c r="I81" i="91" s="1"/>
  <c r="G79" i="91"/>
  <c r="I79" i="91" s="1"/>
  <c r="G77" i="91"/>
  <c r="I77" i="91" s="1"/>
  <c r="G75" i="91"/>
  <c r="I75" i="91" s="1"/>
  <c r="G73" i="91"/>
  <c r="I73" i="91" s="1"/>
  <c r="G71" i="91"/>
  <c r="I71" i="91" s="1"/>
  <c r="G69" i="91"/>
  <c r="I69" i="91" s="1"/>
  <c r="G67" i="91"/>
  <c r="I67" i="91" s="1"/>
  <c r="G65" i="91"/>
  <c r="I65" i="91" s="1"/>
  <c r="G63" i="91"/>
  <c r="I63" i="91" s="1"/>
  <c r="G61" i="91"/>
  <c r="I61" i="91" s="1"/>
  <c r="G59" i="91"/>
  <c r="I59" i="91" s="1"/>
  <c r="G58" i="91"/>
  <c r="I58" i="91" s="1"/>
  <c r="G57" i="91"/>
  <c r="I57" i="91" s="1"/>
  <c r="G56" i="91"/>
  <c r="I56" i="91" s="1"/>
  <c r="G55" i="91"/>
  <c r="I55" i="91" s="1"/>
  <c r="G54" i="91"/>
  <c r="I54" i="91" s="1"/>
  <c r="G53" i="91"/>
  <c r="I53" i="91" s="1"/>
  <c r="G52" i="91"/>
  <c r="I52" i="91" s="1"/>
  <c r="G51" i="91"/>
  <c r="I51" i="91" s="1"/>
  <c r="G50" i="91"/>
  <c r="I50" i="91" s="1"/>
  <c r="G49" i="91"/>
  <c r="I49" i="91" s="1"/>
  <c r="G486" i="91"/>
  <c r="I486" i="91" s="1"/>
  <c r="G482" i="91"/>
  <c r="I482" i="91" s="1"/>
  <c r="G470" i="91"/>
  <c r="I470" i="91" s="1"/>
  <c r="G452" i="91"/>
  <c r="I452" i="91" s="1"/>
  <c r="G390" i="91"/>
  <c r="I390" i="91" s="1"/>
  <c r="G347" i="91"/>
  <c r="I347" i="91" s="1"/>
  <c r="G343" i="91"/>
  <c r="I343" i="91" s="1"/>
  <c r="G332" i="91"/>
  <c r="I332" i="91" s="1"/>
  <c r="G302" i="91"/>
  <c r="I302" i="91" s="1"/>
  <c r="G292" i="91"/>
  <c r="I292" i="91" s="1"/>
  <c r="G282" i="91"/>
  <c r="I282" i="91" s="1"/>
  <c r="G275" i="91"/>
  <c r="I275" i="91" s="1"/>
  <c r="G259" i="91"/>
  <c r="I259" i="91" s="1"/>
  <c r="G243" i="91"/>
  <c r="I243" i="91" s="1"/>
  <c r="G227" i="91"/>
  <c r="I227" i="91" s="1"/>
  <c r="G211" i="91"/>
  <c r="I211" i="91" s="1"/>
  <c r="G5" i="91"/>
  <c r="I5" i="91" s="1"/>
  <c r="G504" i="91"/>
  <c r="I504" i="91" s="1"/>
  <c r="G500" i="91"/>
  <c r="I500" i="91" s="1"/>
  <c r="G477" i="91"/>
  <c r="I477" i="91" s="1"/>
  <c r="G473" i="91"/>
  <c r="I473" i="91" s="1"/>
  <c r="G420" i="91"/>
  <c r="I420" i="91" s="1"/>
  <c r="G397" i="91"/>
  <c r="I397" i="91" s="1"/>
  <c r="G393" i="91"/>
  <c r="I393" i="91" s="1"/>
  <c r="G370" i="91"/>
  <c r="I370" i="91" s="1"/>
  <c r="G352" i="91"/>
  <c r="I352" i="91" s="1"/>
  <c r="G334" i="91"/>
  <c r="I334" i="91" s="1"/>
  <c r="G326" i="91"/>
  <c r="I326" i="91" s="1"/>
  <c r="G294" i="91"/>
  <c r="I294" i="91" s="1"/>
  <c r="G279" i="91"/>
  <c r="I279" i="91" s="1"/>
  <c r="G263" i="91"/>
  <c r="I263" i="91" s="1"/>
  <c r="G247" i="91"/>
  <c r="I247" i="91" s="1"/>
  <c r="G231" i="91"/>
  <c r="I231" i="91" s="1"/>
  <c r="G215" i="91"/>
  <c r="I215" i="91" s="1"/>
  <c r="G503" i="91"/>
  <c r="I503" i="91" s="1"/>
  <c r="G495" i="91"/>
  <c r="I495" i="91" s="1"/>
  <c r="G423" i="91"/>
  <c r="I423" i="91" s="1"/>
  <c r="G381" i="91"/>
  <c r="I381" i="91" s="1"/>
  <c r="G361" i="91"/>
  <c r="I361" i="91" s="1"/>
  <c r="G338" i="91"/>
  <c r="I338" i="91" s="1"/>
  <c r="G298" i="91"/>
  <c r="I298" i="91" s="1"/>
  <c r="G288" i="91"/>
  <c r="I288" i="91" s="1"/>
  <c r="G235" i="91"/>
  <c r="I235" i="91" s="1"/>
  <c r="G217" i="91"/>
  <c r="I217" i="91" s="1"/>
  <c r="G468" i="91"/>
  <c r="I468" i="91" s="1"/>
  <c r="G415" i="91"/>
  <c r="I415" i="91" s="1"/>
  <c r="G384" i="91"/>
  <c r="I384" i="91" s="1"/>
  <c r="G375" i="91"/>
  <c r="I375" i="91" s="1"/>
  <c r="G341" i="91"/>
  <c r="I341" i="91" s="1"/>
  <c r="G253" i="91"/>
  <c r="I253" i="91" s="1"/>
  <c r="G229" i="91"/>
  <c r="I229" i="91" s="1"/>
  <c r="G223" i="91"/>
  <c r="I223" i="91" s="1"/>
  <c r="G202" i="91"/>
  <c r="I202" i="91" s="1"/>
  <c r="G194" i="91"/>
  <c r="I194" i="91" s="1"/>
  <c r="G186" i="91"/>
  <c r="I186" i="91" s="1"/>
  <c r="G178" i="91"/>
  <c r="I178" i="91" s="1"/>
  <c r="G170" i="91"/>
  <c r="I170" i="91" s="1"/>
  <c r="G162" i="91"/>
  <c r="I162" i="91" s="1"/>
  <c r="G154" i="91"/>
  <c r="I154" i="91" s="1"/>
  <c r="G146" i="91"/>
  <c r="I146" i="91" s="1"/>
  <c r="G138" i="91"/>
  <c r="I138" i="91" s="1"/>
  <c r="G130" i="91"/>
  <c r="I130" i="91" s="1"/>
  <c r="G122" i="91"/>
  <c r="I122" i="91" s="1"/>
  <c r="G114" i="91"/>
  <c r="I114" i="91" s="1"/>
  <c r="G106" i="91"/>
  <c r="I106" i="91" s="1"/>
  <c r="G98" i="91"/>
  <c r="I98" i="91" s="1"/>
  <c r="G90" i="91"/>
  <c r="I90" i="91" s="1"/>
  <c r="G82" i="91"/>
  <c r="I82" i="91" s="1"/>
  <c r="G74" i="91"/>
  <c r="I74" i="91" s="1"/>
  <c r="G66" i="91"/>
  <c r="I66" i="91" s="1"/>
  <c r="G48" i="91"/>
  <c r="I48" i="91" s="1"/>
  <c r="G40" i="91"/>
  <c r="I40" i="91" s="1"/>
  <c r="G32" i="91"/>
  <c r="I32" i="91" s="1"/>
  <c r="G24" i="91"/>
  <c r="I24" i="91" s="1"/>
  <c r="G16" i="91"/>
  <c r="I16" i="91" s="1"/>
  <c r="G8" i="91"/>
  <c r="I8" i="91" s="1"/>
  <c r="D78" i="88"/>
  <c r="D70" i="88"/>
  <c r="D62" i="88"/>
  <c r="D54" i="88"/>
  <c r="H54" i="88" s="1"/>
  <c r="D46" i="88"/>
  <c r="D38" i="88"/>
  <c r="D30" i="88"/>
  <c r="D22" i="88"/>
  <c r="D14" i="88"/>
  <c r="H14" i="88" s="1"/>
  <c r="G427" i="91"/>
  <c r="I427" i="91" s="1"/>
  <c r="G349" i="91"/>
  <c r="I349" i="91" s="1"/>
  <c r="G320" i="91"/>
  <c r="I320" i="91" s="1"/>
  <c r="G310" i="91"/>
  <c r="I310" i="91" s="1"/>
  <c r="G304" i="91"/>
  <c r="I304" i="91" s="1"/>
  <c r="G284" i="91"/>
  <c r="I284" i="91" s="1"/>
  <c r="G219" i="91"/>
  <c r="I219" i="91" s="1"/>
  <c r="G213" i="91"/>
  <c r="I213" i="91" s="1"/>
  <c r="G432" i="91"/>
  <c r="I432" i="91" s="1"/>
  <c r="G376" i="91"/>
  <c r="I376" i="91" s="1"/>
  <c r="G372" i="91"/>
  <c r="I372" i="91" s="1"/>
  <c r="G358" i="91"/>
  <c r="I358" i="91" s="1"/>
  <c r="G354" i="91"/>
  <c r="I354" i="91" s="1"/>
  <c r="G318" i="91"/>
  <c r="I318" i="91" s="1"/>
  <c r="G308" i="91"/>
  <c r="I308" i="91" s="1"/>
  <c r="G269" i="91"/>
  <c r="I269" i="91" s="1"/>
  <c r="G245" i="91"/>
  <c r="I245" i="91" s="1"/>
  <c r="G239" i="91"/>
  <c r="I239" i="91" s="1"/>
  <c r="G233" i="91"/>
  <c r="I233" i="91" s="1"/>
  <c r="G208" i="91"/>
  <c r="I208" i="91" s="1"/>
  <c r="G200" i="91"/>
  <c r="I200" i="91" s="1"/>
  <c r="G192" i="91"/>
  <c r="I192" i="91" s="1"/>
  <c r="G184" i="91"/>
  <c r="I184" i="91" s="1"/>
  <c r="G176" i="91"/>
  <c r="I176" i="91" s="1"/>
  <c r="G168" i="91"/>
  <c r="I168" i="91" s="1"/>
  <c r="G160" i="91"/>
  <c r="I160" i="91" s="1"/>
  <c r="G152" i="91"/>
  <c r="I152" i="91" s="1"/>
  <c r="G144" i="91"/>
  <c r="I144" i="91" s="1"/>
  <c r="G136" i="91"/>
  <c r="I136" i="91" s="1"/>
  <c r="G128" i="91"/>
  <c r="I128" i="91" s="1"/>
  <c r="G120" i="91"/>
  <c r="I120" i="91" s="1"/>
  <c r="G112" i="91"/>
  <c r="I112" i="91" s="1"/>
  <c r="G104" i="91"/>
  <c r="I104" i="91" s="1"/>
  <c r="G96" i="91"/>
  <c r="I96" i="91" s="1"/>
  <c r="G88" i="91"/>
  <c r="I88" i="91" s="1"/>
  <c r="G80" i="91"/>
  <c r="I80" i="91" s="1"/>
  <c r="G72" i="91"/>
  <c r="I72" i="91" s="1"/>
  <c r="G64" i="91"/>
  <c r="I64" i="91" s="1"/>
  <c r="G46" i="91"/>
  <c r="I46" i="91" s="1"/>
  <c r="G38" i="91"/>
  <c r="I38" i="91" s="1"/>
  <c r="G30" i="91"/>
  <c r="I30" i="91" s="1"/>
  <c r="G22" i="91"/>
  <c r="I22" i="91" s="1"/>
  <c r="G14" i="91"/>
  <c r="I14" i="91" s="1"/>
  <c r="G489" i="91"/>
  <c r="I489" i="91" s="1"/>
  <c r="G480" i="91"/>
  <c r="I480" i="91" s="1"/>
  <c r="G265" i="91"/>
  <c r="I265" i="91" s="1"/>
  <c r="G261" i="91"/>
  <c r="I261" i="91" s="1"/>
  <c r="G182" i="91"/>
  <c r="I182" i="91" s="1"/>
  <c r="G148" i="91"/>
  <c r="I148" i="91" s="1"/>
  <c r="G322" i="91"/>
  <c r="I322" i="91" s="1"/>
  <c r="G249" i="91"/>
  <c r="I249" i="91" s="1"/>
  <c r="G204" i="91"/>
  <c r="I204" i="91" s="1"/>
  <c r="G174" i="91"/>
  <c r="I174" i="91" s="1"/>
  <c r="G140" i="91"/>
  <c r="I140" i="91" s="1"/>
  <c r="G126" i="91"/>
  <c r="I126" i="91" s="1"/>
  <c r="G108" i="91"/>
  <c r="I108" i="91" s="1"/>
  <c r="G94" i="91"/>
  <c r="I94" i="91" s="1"/>
  <c r="G76" i="91"/>
  <c r="I76" i="91" s="1"/>
  <c r="G62" i="91"/>
  <c r="I62" i="91" s="1"/>
  <c r="G351" i="91"/>
  <c r="I351" i="91" s="1"/>
  <c r="G290" i="91"/>
  <c r="I290" i="91" s="1"/>
  <c r="G267" i="91"/>
  <c r="I267" i="91" s="1"/>
  <c r="G196" i="91"/>
  <c r="I196" i="91" s="1"/>
  <c r="G166" i="91"/>
  <c r="I166" i="91" s="1"/>
  <c r="G488" i="91"/>
  <c r="I488" i="91" s="1"/>
  <c r="G438" i="91"/>
  <c r="I438" i="91" s="1"/>
  <c r="G429" i="91"/>
  <c r="I429" i="91" s="1"/>
  <c r="G360" i="91"/>
  <c r="I360" i="91" s="1"/>
  <c r="G286" i="91"/>
  <c r="I286" i="91" s="1"/>
  <c r="G271" i="91"/>
  <c r="I271" i="91" s="1"/>
  <c r="G188" i="91"/>
  <c r="I188" i="91" s="1"/>
  <c r="G158" i="91"/>
  <c r="I158" i="91" s="1"/>
  <c r="G132" i="91"/>
  <c r="I132" i="91" s="1"/>
  <c r="G118" i="91"/>
  <c r="I118" i="91" s="1"/>
  <c r="G100" i="91"/>
  <c r="I100" i="91" s="1"/>
  <c r="G86" i="91"/>
  <c r="I86" i="91" s="1"/>
  <c r="G68" i="91"/>
  <c r="I68" i="91" s="1"/>
  <c r="G45" i="91"/>
  <c r="I45" i="91" s="1"/>
  <c r="G29" i="91"/>
  <c r="I29" i="91" s="1"/>
  <c r="G13" i="91"/>
  <c r="I13" i="91" s="1"/>
  <c r="D79" i="88"/>
  <c r="G459" i="91"/>
  <c r="I459" i="91" s="1"/>
  <c r="G450" i="91"/>
  <c r="I450" i="91" s="1"/>
  <c r="G336" i="91"/>
  <c r="I336" i="91" s="1"/>
  <c r="G172" i="91"/>
  <c r="I172" i="91" s="1"/>
  <c r="G60" i="91"/>
  <c r="I60" i="91" s="1"/>
  <c r="G471" i="91"/>
  <c r="I471" i="91" s="1"/>
  <c r="G344" i="91"/>
  <c r="I344" i="91" s="1"/>
  <c r="G142" i="91"/>
  <c r="I142" i="91" s="1"/>
  <c r="G84" i="91"/>
  <c r="I84" i="91" s="1"/>
  <c r="G70" i="91"/>
  <c r="I70" i="91" s="1"/>
  <c r="G36" i="91"/>
  <c r="I36" i="91" s="1"/>
  <c r="G28" i="91"/>
  <c r="I28" i="91" s="1"/>
  <c r="G20" i="91"/>
  <c r="I20" i="91" s="1"/>
  <c r="G300" i="91"/>
  <c r="I300" i="91" s="1"/>
  <c r="G190" i="91"/>
  <c r="I190" i="91" s="1"/>
  <c r="G156" i="91"/>
  <c r="I156" i="91" s="1"/>
  <c r="G92" i="91"/>
  <c r="I92" i="91" s="1"/>
  <c r="G31" i="91"/>
  <c r="I31" i="91" s="1"/>
  <c r="G15" i="91"/>
  <c r="I15" i="91" s="1"/>
  <c r="G3" i="91"/>
  <c r="I3" i="91" s="1"/>
  <c r="D75" i="88"/>
  <c r="H75" i="88" s="1"/>
  <c r="D73" i="88"/>
  <c r="H73" i="88" s="1"/>
  <c r="D71" i="88"/>
  <c r="D44" i="88"/>
  <c r="H44" i="88" s="1"/>
  <c r="D42" i="88"/>
  <c r="H42" i="88" s="1"/>
  <c r="D40" i="88"/>
  <c r="H40" i="88" s="1"/>
  <c r="G447" i="91"/>
  <c r="I447" i="91" s="1"/>
  <c r="G221" i="91"/>
  <c r="I221" i="91" s="1"/>
  <c r="G206" i="91"/>
  <c r="I206" i="91" s="1"/>
  <c r="G180" i="91"/>
  <c r="I180" i="91" s="1"/>
  <c r="G39" i="91"/>
  <c r="I39" i="91" s="1"/>
  <c r="G37" i="91"/>
  <c r="I37" i="91" s="1"/>
  <c r="G35" i="91"/>
  <c r="I35" i="91" s="1"/>
  <c r="G12" i="91"/>
  <c r="I12" i="91" s="1"/>
  <c r="G10" i="91"/>
  <c r="I10" i="91" s="1"/>
  <c r="D77" i="88"/>
  <c r="D76" i="88"/>
  <c r="D60" i="88"/>
  <c r="H60" i="88" s="1"/>
  <c r="H53" i="88"/>
  <c r="D50" i="88"/>
  <c r="H50" i="88" s="1"/>
  <c r="D45" i="88"/>
  <c r="H45" i="88" s="1"/>
  <c r="D35" i="88"/>
  <c r="G251" i="91"/>
  <c r="I251" i="91" s="1"/>
  <c r="G164" i="91"/>
  <c r="I164" i="91" s="1"/>
  <c r="G116" i="91"/>
  <c r="I116" i="91" s="1"/>
  <c r="G47" i="91"/>
  <c r="I47" i="91" s="1"/>
  <c r="G33" i="91"/>
  <c r="I33" i="91" s="1"/>
  <c r="G23" i="91"/>
  <c r="I23" i="91" s="1"/>
  <c r="G21" i="91"/>
  <c r="I21" i="91" s="1"/>
  <c r="G19" i="91"/>
  <c r="I19" i="91" s="1"/>
  <c r="G408" i="91"/>
  <c r="I408" i="91" s="1"/>
  <c r="G237" i="91"/>
  <c r="I237" i="91" s="1"/>
  <c r="G150" i="91"/>
  <c r="I150" i="91" s="1"/>
  <c r="G134" i="91"/>
  <c r="I134" i="91" s="1"/>
  <c r="G102" i="91"/>
  <c r="I102" i="91" s="1"/>
  <c r="G198" i="91"/>
  <c r="I198" i="91" s="1"/>
  <c r="G124" i="91"/>
  <c r="I124" i="91" s="1"/>
  <c r="D63" i="88"/>
  <c r="D61" i="88"/>
  <c r="D49" i="88"/>
  <c r="H49" i="88" s="1"/>
  <c r="D48" i="88"/>
  <c r="H25" i="88"/>
  <c r="D17" i="88"/>
  <c r="H17" i="88" s="1"/>
  <c r="D15" i="88"/>
  <c r="H10" i="88"/>
  <c r="D64" i="88"/>
  <c r="H64" i="88" s="1"/>
  <c r="H41" i="88"/>
  <c r="D26" i="88"/>
  <c r="D21" i="88"/>
  <c r="G363" i="91"/>
  <c r="I363" i="91" s="1"/>
  <c r="G42" i="91"/>
  <c r="I42" i="91" s="1"/>
  <c r="D36" i="88"/>
  <c r="H19" i="88"/>
  <c r="G367" i="91"/>
  <c r="I367" i="91" s="1"/>
  <c r="G78" i="91"/>
  <c r="I78" i="91" s="1"/>
  <c r="G27" i="91"/>
  <c r="I27" i="91" s="1"/>
  <c r="G18" i="91"/>
  <c r="I18" i="91" s="1"/>
  <c r="G7" i="91"/>
  <c r="I7" i="91" s="1"/>
  <c r="G2" i="91"/>
  <c r="I2" i="91" s="1"/>
  <c r="D74" i="88"/>
  <c r="H74" i="88" s="1"/>
  <c r="D47" i="88"/>
  <c r="H47" i="88" s="1"/>
  <c r="D34" i="88"/>
  <c r="H34" i="88" s="1"/>
  <c r="D33" i="88"/>
  <c r="H33" i="88" s="1"/>
  <c r="D27" i="88"/>
  <c r="D11" i="88"/>
  <c r="K8" i="88"/>
  <c r="H12" i="88"/>
  <c r="F2" i="88"/>
  <c r="C7" i="87" s="1"/>
  <c r="D28" i="88"/>
  <c r="H28" i="88" s="1"/>
  <c r="D32" i="88"/>
  <c r="D51" i="88"/>
  <c r="H51" i="88" s="1"/>
  <c r="D66" i="88"/>
  <c r="H66" i="88" s="1"/>
  <c r="K6" i="91"/>
  <c r="G11" i="91"/>
  <c r="I11" i="91" s="1"/>
  <c r="G34" i="91"/>
  <c r="I34" i="91" s="1"/>
  <c r="G277" i="91"/>
  <c r="I277" i="91" s="1"/>
  <c r="G306" i="91"/>
  <c r="I306" i="91" s="1"/>
  <c r="N41" i="92"/>
  <c r="N17" i="92"/>
  <c r="N50" i="92"/>
  <c r="N48" i="92"/>
  <c r="N46" i="92"/>
  <c r="N44" i="92"/>
  <c r="N42" i="92"/>
  <c r="N40" i="92"/>
  <c r="N38" i="92"/>
  <c r="N36" i="92"/>
  <c r="N34" i="92"/>
  <c r="N32" i="92"/>
  <c r="N30" i="92"/>
  <c r="N28" i="92"/>
  <c r="N26" i="92"/>
  <c r="N24" i="92"/>
  <c r="N22" i="92"/>
  <c r="N20" i="92"/>
  <c r="N18" i="92"/>
  <c r="N16" i="92"/>
  <c r="N14" i="92"/>
  <c r="N12" i="92"/>
  <c r="N10" i="92"/>
  <c r="N8" i="92"/>
  <c r="N5" i="92"/>
  <c r="N43" i="92"/>
  <c r="N27" i="92"/>
  <c r="N11" i="92"/>
  <c r="N45" i="92"/>
  <c r="N29" i="92"/>
  <c r="N13" i="92"/>
  <c r="N47" i="92"/>
  <c r="N31" i="92"/>
  <c r="N15" i="92"/>
  <c r="N33" i="92"/>
  <c r="N23" i="92"/>
  <c r="N35" i="92"/>
  <c r="N25" i="92"/>
  <c r="N37" i="92"/>
  <c r="N21" i="92"/>
  <c r="N19" i="92"/>
  <c r="N9" i="92"/>
  <c r="N49" i="92"/>
  <c r="N39" i="92"/>
  <c r="N6" i="92"/>
  <c r="I18" i="88" l="1"/>
  <c r="E57" i="88"/>
  <c r="E80" i="88"/>
  <c r="I57" i="88"/>
  <c r="F80" i="88"/>
  <c r="H80" i="88"/>
  <c r="F25" i="88"/>
  <c r="H18" i="88"/>
  <c r="G20" i="88"/>
  <c r="G37" i="88"/>
  <c r="F20" i="88"/>
  <c r="E18" i="88"/>
  <c r="F18" i="88"/>
  <c r="E37" i="88"/>
  <c r="F13" i="88"/>
  <c r="F37" i="88"/>
  <c r="H13" i="88"/>
  <c r="E58" i="88"/>
  <c r="F12" i="88"/>
  <c r="H67" i="88"/>
  <c r="E13" i="88"/>
  <c r="E43" i="88"/>
  <c r="H58" i="88"/>
  <c r="F43" i="88"/>
  <c r="I67" i="88"/>
  <c r="I20" i="88"/>
  <c r="H37" i="88"/>
  <c r="F52" i="88"/>
  <c r="G43" i="88"/>
  <c r="H20" i="88"/>
  <c r="G52" i="88"/>
  <c r="I43" i="88"/>
  <c r="L5" i="91"/>
  <c r="M5" i="91" s="1"/>
  <c r="K15" i="87" s="1"/>
  <c r="G67" i="88"/>
  <c r="I52" i="88"/>
  <c r="I13" i="88"/>
  <c r="H52" i="88"/>
  <c r="E67" i="88"/>
  <c r="E79" i="88"/>
  <c r="F79" i="88"/>
  <c r="G79" i="88"/>
  <c r="I79" i="88"/>
  <c r="G33" i="88"/>
  <c r="I33" i="88"/>
  <c r="F33" i="88"/>
  <c r="E33" i="88"/>
  <c r="F21" i="88"/>
  <c r="E21" i="88"/>
  <c r="G21" i="88"/>
  <c r="I21" i="88"/>
  <c r="F64" i="88"/>
  <c r="E64" i="88"/>
  <c r="G64" i="88"/>
  <c r="I64" i="88"/>
  <c r="I35" i="88"/>
  <c r="E35" i="88"/>
  <c r="F35" i="88"/>
  <c r="G35" i="88"/>
  <c r="E77" i="88"/>
  <c r="I77" i="88"/>
  <c r="F77" i="88"/>
  <c r="H77" i="88"/>
  <c r="G77" i="88"/>
  <c r="I62" i="88"/>
  <c r="E62" i="88"/>
  <c r="F62" i="88"/>
  <c r="G62" i="88"/>
  <c r="F56" i="88"/>
  <c r="I56" i="88"/>
  <c r="E56" i="88"/>
  <c r="H56" i="88"/>
  <c r="G56" i="88"/>
  <c r="I68" i="88"/>
  <c r="G68" i="88"/>
  <c r="F68" i="88"/>
  <c r="E68" i="88"/>
  <c r="H21" i="88"/>
  <c r="L2" i="91"/>
  <c r="L3" i="91"/>
  <c r="E36" i="88"/>
  <c r="F36" i="88"/>
  <c r="G36" i="88"/>
  <c r="I36" i="88"/>
  <c r="E15" i="88"/>
  <c r="F15" i="88"/>
  <c r="I15" i="88"/>
  <c r="G15" i="88"/>
  <c r="H15" i="88"/>
  <c r="F48" i="88"/>
  <c r="E48" i="88"/>
  <c r="I48" i="88"/>
  <c r="G48" i="88"/>
  <c r="F30" i="88"/>
  <c r="I30" i="88"/>
  <c r="G30" i="88"/>
  <c r="E30" i="88"/>
  <c r="E55" i="88"/>
  <c r="G55" i="88"/>
  <c r="I55" i="88"/>
  <c r="F55" i="88"/>
  <c r="H48" i="88"/>
  <c r="F16" i="88"/>
  <c r="I16" i="88"/>
  <c r="E16" i="88"/>
  <c r="H16" i="88"/>
  <c r="G16" i="88"/>
  <c r="I51" i="88"/>
  <c r="G51" i="88"/>
  <c r="F51" i="88"/>
  <c r="E51" i="88"/>
  <c r="F61" i="88"/>
  <c r="E61" i="88"/>
  <c r="G61" i="88"/>
  <c r="I61" i="88"/>
  <c r="H61" i="88"/>
  <c r="F44" i="88"/>
  <c r="I44" i="88"/>
  <c r="G44" i="88"/>
  <c r="E44" i="88"/>
  <c r="G73" i="88"/>
  <c r="E73" i="88"/>
  <c r="I73" i="88"/>
  <c r="F73" i="88"/>
  <c r="E38" i="88"/>
  <c r="G38" i="88"/>
  <c r="F38" i="88"/>
  <c r="I38" i="88"/>
  <c r="E34" i="88"/>
  <c r="F34" i="88"/>
  <c r="G34" i="88"/>
  <c r="I34" i="88"/>
  <c r="H38" i="88"/>
  <c r="E22" i="88"/>
  <c r="G22" i="88"/>
  <c r="F22" i="88"/>
  <c r="I22" i="88"/>
  <c r="H22" i="88"/>
  <c r="G41" i="88"/>
  <c r="I41" i="88"/>
  <c r="E41" i="88"/>
  <c r="F41" i="88"/>
  <c r="H62" i="88"/>
  <c r="I59" i="88"/>
  <c r="F59" i="88"/>
  <c r="E59" i="88"/>
  <c r="G59" i="88"/>
  <c r="P14" i="88"/>
  <c r="G11" i="88"/>
  <c r="I11" i="88"/>
  <c r="F11" i="88"/>
  <c r="E11" i="88"/>
  <c r="I42" i="88"/>
  <c r="G42" i="88"/>
  <c r="E42" i="88"/>
  <c r="F42" i="88"/>
  <c r="G17" i="88"/>
  <c r="E17" i="88"/>
  <c r="F17" i="88"/>
  <c r="I17" i="88"/>
  <c r="G49" i="88"/>
  <c r="E49" i="88"/>
  <c r="F49" i="88"/>
  <c r="I49" i="88"/>
  <c r="F54" i="88"/>
  <c r="I54" i="88"/>
  <c r="G54" i="88"/>
  <c r="E54" i="88"/>
  <c r="F50" i="88"/>
  <c r="E50" i="88"/>
  <c r="G50" i="88"/>
  <c r="I50" i="88"/>
  <c r="E63" i="88"/>
  <c r="F63" i="88"/>
  <c r="G63" i="88"/>
  <c r="I63" i="88"/>
  <c r="G65" i="88"/>
  <c r="E65" i="88"/>
  <c r="F65" i="88"/>
  <c r="I65" i="88"/>
  <c r="H11" i="88"/>
  <c r="E31" i="88"/>
  <c r="G31" i="88"/>
  <c r="F31" i="88"/>
  <c r="I31" i="88"/>
  <c r="H31" i="88"/>
  <c r="F24" i="88"/>
  <c r="I24" i="88"/>
  <c r="G24" i="88"/>
  <c r="E24" i="88"/>
  <c r="F32" i="88"/>
  <c r="E32" i="88"/>
  <c r="I32" i="88"/>
  <c r="G32" i="88"/>
  <c r="H32" i="88"/>
  <c r="L4" i="91"/>
  <c r="I28" i="88"/>
  <c r="G28" i="88"/>
  <c r="F28" i="88"/>
  <c r="E28" i="88"/>
  <c r="I74" i="88"/>
  <c r="E74" i="88"/>
  <c r="G74" i="88"/>
  <c r="F74" i="88"/>
  <c r="E26" i="88"/>
  <c r="F26" i="88"/>
  <c r="G26" i="88"/>
  <c r="I26" i="88"/>
  <c r="E60" i="88"/>
  <c r="G60" i="88"/>
  <c r="F60" i="88"/>
  <c r="I60" i="88"/>
  <c r="E46" i="88"/>
  <c r="G46" i="88"/>
  <c r="I46" i="88"/>
  <c r="F46" i="88"/>
  <c r="H46" i="88"/>
  <c r="H35" i="88"/>
  <c r="I19" i="88"/>
  <c r="F19" i="88"/>
  <c r="G19" i="88"/>
  <c r="E19" i="88"/>
  <c r="Y15" i="88"/>
  <c r="E71" i="88"/>
  <c r="F71" i="88"/>
  <c r="I71" i="88"/>
  <c r="H71" i="88"/>
  <c r="G71" i="88"/>
  <c r="F29" i="88"/>
  <c r="I29" i="88"/>
  <c r="E29" i="88"/>
  <c r="G29" i="88"/>
  <c r="E39" i="88"/>
  <c r="I39" i="88"/>
  <c r="F39" i="88"/>
  <c r="G39" i="88"/>
  <c r="I14" i="88"/>
  <c r="G14" i="88"/>
  <c r="F14" i="88"/>
  <c r="E14" i="88"/>
  <c r="I78" i="88"/>
  <c r="G78" i="88"/>
  <c r="E78" i="88"/>
  <c r="F78" i="88"/>
  <c r="H78" i="88"/>
  <c r="L6" i="91"/>
  <c r="K7" i="91"/>
  <c r="H36" i="88"/>
  <c r="I27" i="88"/>
  <c r="E27" i="88"/>
  <c r="G27" i="88"/>
  <c r="F27" i="88"/>
  <c r="I76" i="88"/>
  <c r="G76" i="88"/>
  <c r="F76" i="88"/>
  <c r="E76" i="88"/>
  <c r="I75" i="88"/>
  <c r="E75" i="88"/>
  <c r="F75" i="88"/>
  <c r="G75" i="88"/>
  <c r="G66" i="88"/>
  <c r="F66" i="88"/>
  <c r="I66" i="88"/>
  <c r="E66" i="88"/>
  <c r="H27" i="88"/>
  <c r="E47" i="88"/>
  <c r="I47" i="88"/>
  <c r="G47" i="88"/>
  <c r="F47" i="88"/>
  <c r="H76" i="88"/>
  <c r="E11" i="87"/>
  <c r="T10" i="88"/>
  <c r="H79" i="88"/>
  <c r="K79" i="88" s="1"/>
  <c r="I45" i="88"/>
  <c r="G45" i="88"/>
  <c r="F45" i="88"/>
  <c r="E45" i="88"/>
  <c r="H63" i="88"/>
  <c r="F40" i="88"/>
  <c r="I40" i="88"/>
  <c r="G40" i="88"/>
  <c r="E40" i="88"/>
  <c r="H26" i="88"/>
  <c r="I70" i="88"/>
  <c r="G70" i="88"/>
  <c r="F70" i="88"/>
  <c r="E70" i="88"/>
  <c r="H70" i="88"/>
  <c r="H30" i="88"/>
  <c r="G53" i="88"/>
  <c r="I53" i="88"/>
  <c r="F53" i="88"/>
  <c r="E53" i="88"/>
  <c r="E69" i="88"/>
  <c r="F69" i="88"/>
  <c r="I69" i="88"/>
  <c r="G69" i="88"/>
  <c r="K60" i="88" l="1"/>
  <c r="K67" i="88"/>
  <c r="N5" i="91"/>
  <c r="L15" i="87" s="1"/>
  <c r="K52" i="88"/>
  <c r="L72" i="88"/>
  <c r="K77" i="88"/>
  <c r="K63" i="88"/>
  <c r="K35" i="88"/>
  <c r="K49" i="88"/>
  <c r="K22" i="88"/>
  <c r="L25" i="88"/>
  <c r="K58" i="88"/>
  <c r="K80" i="88"/>
  <c r="K66" i="88"/>
  <c r="K73" i="88"/>
  <c r="K55" i="88"/>
  <c r="K74" i="88"/>
  <c r="K69" i="88"/>
  <c r="K68" i="88"/>
  <c r="K76" i="88"/>
  <c r="K65" i="88"/>
  <c r="K57" i="88"/>
  <c r="L47" i="88"/>
  <c r="K78" i="88"/>
  <c r="K20" i="88"/>
  <c r="K53" i="88"/>
  <c r="K47" i="88"/>
  <c r="K59" i="88"/>
  <c r="K56" i="88"/>
  <c r="L12" i="88"/>
  <c r="K61" i="88"/>
  <c r="K54" i="88"/>
  <c r="K72" i="88"/>
  <c r="K46" i="88"/>
  <c r="K62" i="88"/>
  <c r="L80" i="88"/>
  <c r="L37" i="88"/>
  <c r="K26" i="88"/>
  <c r="K71" i="88"/>
  <c r="K32" i="88"/>
  <c r="K75" i="88"/>
  <c r="K70" i="88"/>
  <c r="K64" i="88"/>
  <c r="L13" i="88"/>
  <c r="L70" i="88"/>
  <c r="L66" i="88"/>
  <c r="N6" i="91"/>
  <c r="L16" i="87" s="1"/>
  <c r="M6" i="91"/>
  <c r="K16" i="87" s="1"/>
  <c r="L43" i="88"/>
  <c r="L60" i="88"/>
  <c r="L24" i="88"/>
  <c r="L65" i="88"/>
  <c r="L54" i="88"/>
  <c r="L34" i="88"/>
  <c r="L68" i="88"/>
  <c r="L64" i="88"/>
  <c r="K34" i="88"/>
  <c r="K15" i="88"/>
  <c r="K19" i="88"/>
  <c r="K31" i="88"/>
  <c r="K28" i="88"/>
  <c r="L18" i="88"/>
  <c r="L59" i="88"/>
  <c r="L62" i="88"/>
  <c r="K11" i="88"/>
  <c r="K38" i="88"/>
  <c r="K50" i="88"/>
  <c r="K23" i="88"/>
  <c r="K41" i="88"/>
  <c r="K37" i="88"/>
  <c r="K33" i="88"/>
  <c r="K36" i="88"/>
  <c r="L61" i="88"/>
  <c r="Y16" i="88"/>
  <c r="L46" i="88"/>
  <c r="L31" i="88"/>
  <c r="L39" i="88"/>
  <c r="L41" i="88"/>
  <c r="L79" i="88"/>
  <c r="L26" i="88"/>
  <c r="L63" i="88"/>
  <c r="L44" i="88"/>
  <c r="L20" i="88"/>
  <c r="M20" i="88" s="1"/>
  <c r="L30" i="88"/>
  <c r="L15" i="88"/>
  <c r="K51" i="88"/>
  <c r="K39" i="88"/>
  <c r="M39" i="88" s="1"/>
  <c r="L45" i="88"/>
  <c r="L78" i="88"/>
  <c r="L29" i="88"/>
  <c r="L49" i="88"/>
  <c r="L16" i="88"/>
  <c r="M3" i="91"/>
  <c r="K13" i="87" s="1"/>
  <c r="N3" i="91"/>
  <c r="L13" i="87" s="1"/>
  <c r="L57" i="88"/>
  <c r="L58" i="88"/>
  <c r="M58" i="88" s="1"/>
  <c r="L28" i="88"/>
  <c r="L32" i="88"/>
  <c r="P15" i="88"/>
  <c r="L51" i="88"/>
  <c r="M2" i="91"/>
  <c r="K12" i="87" s="1"/>
  <c r="N2" i="91"/>
  <c r="L12" i="87" s="1"/>
  <c r="L21" i="88"/>
  <c r="M75" i="88"/>
  <c r="N75" i="88" s="1"/>
  <c r="B75" i="88" s="1"/>
  <c r="K21" i="88"/>
  <c r="K16" i="88"/>
  <c r="L71" i="88"/>
  <c r="L17" i="88"/>
  <c r="L11" i="88"/>
  <c r="L67" i="88"/>
  <c r="M67" i="88" s="1"/>
  <c r="N67" i="88" s="1"/>
  <c r="B67" i="88" s="1"/>
  <c r="L73" i="88"/>
  <c r="L55" i="88"/>
  <c r="L77" i="88"/>
  <c r="L33" i="88"/>
  <c r="K25" i="88"/>
  <c r="K40" i="88"/>
  <c r="K24" i="88"/>
  <c r="K12" i="88"/>
  <c r="L42" i="88"/>
  <c r="L48" i="88"/>
  <c r="L36" i="88"/>
  <c r="L53" i="88"/>
  <c r="L27" i="88"/>
  <c r="L22" i="88"/>
  <c r="L35" i="88"/>
  <c r="K17" i="88"/>
  <c r="K43" i="88"/>
  <c r="M65" i="88"/>
  <c r="N65" i="88" s="1"/>
  <c r="B65" i="88" s="1"/>
  <c r="K18" i="88"/>
  <c r="K42" i="88"/>
  <c r="K44" i="88"/>
  <c r="L75" i="88"/>
  <c r="L50" i="88"/>
  <c r="L38" i="88"/>
  <c r="K27" i="88"/>
  <c r="K48" i="88"/>
  <c r="K14" i="88"/>
  <c r="K30" i="88"/>
  <c r="L69" i="88"/>
  <c r="L40" i="88"/>
  <c r="L76" i="88"/>
  <c r="K8" i="91"/>
  <c r="L7" i="91"/>
  <c r="L14" i="88"/>
  <c r="L19" i="88"/>
  <c r="L74" i="88"/>
  <c r="M4" i="91"/>
  <c r="K14" i="87" s="1"/>
  <c r="N4" i="91"/>
  <c r="L14" i="87" s="1"/>
  <c r="L23" i="88"/>
  <c r="L56" i="88"/>
  <c r="M56" i="88" s="1"/>
  <c r="K45" i="88"/>
  <c r="K13" i="88"/>
  <c r="K29" i="88"/>
  <c r="L52" i="88"/>
  <c r="M52" i="88" s="1"/>
  <c r="M12" i="88" l="1"/>
  <c r="M37" i="88"/>
  <c r="M73" i="88"/>
  <c r="N73" i="88" s="1"/>
  <c r="B73" i="88" s="1"/>
  <c r="M55" i="88"/>
  <c r="M64" i="88"/>
  <c r="N64" i="88" s="1"/>
  <c r="B64" i="88" s="1"/>
  <c r="M62" i="88"/>
  <c r="N62" i="88" s="1"/>
  <c r="B62" i="88" s="1"/>
  <c r="M47" i="88"/>
  <c r="M68" i="88"/>
  <c r="N68" i="88" s="1"/>
  <c r="B68" i="88" s="1"/>
  <c r="M16" i="88"/>
  <c r="M60" i="88"/>
  <c r="M48" i="88"/>
  <c r="M18" i="88"/>
  <c r="M63" i="88"/>
  <c r="N63" i="88" s="1"/>
  <c r="B63" i="88" s="1"/>
  <c r="M61" i="88"/>
  <c r="N61" i="88" s="1"/>
  <c r="B61" i="88" s="1"/>
  <c r="M72" i="88"/>
  <c r="N72" i="88" s="1"/>
  <c r="B72" i="88" s="1"/>
  <c r="M35" i="88"/>
  <c r="M24" i="88"/>
  <c r="M51" i="88"/>
  <c r="M74" i="88"/>
  <c r="N74" i="88" s="1"/>
  <c r="B74" i="88" s="1"/>
  <c r="M40" i="88"/>
  <c r="M22" i="88"/>
  <c r="M29" i="88"/>
  <c r="M14" i="88"/>
  <c r="M42" i="88"/>
  <c r="M80" i="88"/>
  <c r="N80" i="88" s="1"/>
  <c r="B80" i="88" s="1"/>
  <c r="M25" i="88"/>
  <c r="M41" i="88"/>
  <c r="M28" i="88"/>
  <c r="M59" i="88"/>
  <c r="M43" i="88"/>
  <c r="M23" i="88"/>
  <c r="M31" i="88"/>
  <c r="M46" i="88"/>
  <c r="M50" i="88"/>
  <c r="M19" i="88"/>
  <c r="M45" i="88"/>
  <c r="M21" i="88"/>
  <c r="M38" i="88"/>
  <c r="Y17" i="88"/>
  <c r="P16" i="88"/>
  <c r="M36" i="88"/>
  <c r="M15" i="88"/>
  <c r="M49" i="88"/>
  <c r="M6" i="88"/>
  <c r="A9" i="88"/>
  <c r="A26" i="88" s="1"/>
  <c r="M5" i="88"/>
  <c r="M27" i="88"/>
  <c r="M17" i="88"/>
  <c r="M57" i="88"/>
  <c r="M33" i="88"/>
  <c r="M34" i="88"/>
  <c r="M79" i="88"/>
  <c r="N79" i="88" s="1"/>
  <c r="B79" i="88" s="1"/>
  <c r="K9" i="91"/>
  <c r="L8" i="91"/>
  <c r="M66" i="88"/>
  <c r="N66" i="88" s="1"/>
  <c r="B66" i="88" s="1"/>
  <c r="M11" i="88"/>
  <c r="M54" i="88"/>
  <c r="M53" i="88"/>
  <c r="M13" i="88"/>
  <c r="M30" i="88"/>
  <c r="M44" i="88"/>
  <c r="M69" i="88"/>
  <c r="N69" i="88" s="1"/>
  <c r="B69" i="88" s="1"/>
  <c r="M26" i="88"/>
  <c r="M71" i="88"/>
  <c r="N71" i="88" s="1"/>
  <c r="B71" i="88" s="1"/>
  <c r="M32" i="88"/>
  <c r="N7" i="91"/>
  <c r="L17" i="87" s="1"/>
  <c r="M7" i="91"/>
  <c r="K17" i="87" s="1"/>
  <c r="M70" i="88"/>
  <c r="N70" i="88" s="1"/>
  <c r="B70" i="88" s="1"/>
  <c r="M78" i="88"/>
  <c r="N78" i="88" s="1"/>
  <c r="B78" i="88" s="1"/>
  <c r="M77" i="88"/>
  <c r="N77" i="88" s="1"/>
  <c r="B77" i="88" s="1"/>
  <c r="M76" i="88"/>
  <c r="N76" i="88" s="1"/>
  <c r="B76" i="88" s="1"/>
  <c r="A18" i="88" l="1"/>
  <c r="A55" i="88"/>
  <c r="A68" i="88"/>
  <c r="A48" i="88"/>
  <c r="N54" i="88"/>
  <c r="B54" i="88" s="1"/>
  <c r="N52" i="88"/>
  <c r="B52" i="88" s="1"/>
  <c r="A30" i="88"/>
  <c r="A36" i="88"/>
  <c r="N24" i="88"/>
  <c r="B24" i="88" s="1"/>
  <c r="A16" i="88"/>
  <c r="A77" i="88"/>
  <c r="A44" i="88"/>
  <c r="A45" i="88"/>
  <c r="N25" i="88"/>
  <c r="B25" i="88" s="1"/>
  <c r="A70" i="88"/>
  <c r="A59" i="88"/>
  <c r="A74" i="88"/>
  <c r="A17" i="88"/>
  <c r="N18" i="88"/>
  <c r="B18" i="88" s="1"/>
  <c r="A11" i="88"/>
  <c r="A79" i="88"/>
  <c r="A54" i="88"/>
  <c r="A31" i="88"/>
  <c r="A35" i="88"/>
  <c r="A63" i="88"/>
  <c r="A19" i="88"/>
  <c r="N59" i="88"/>
  <c r="B59" i="88" s="1"/>
  <c r="A64" i="88"/>
  <c r="A52" i="88"/>
  <c r="A60" i="88"/>
  <c r="A24" i="88"/>
  <c r="A27" i="88"/>
  <c r="N55" i="88"/>
  <c r="B55" i="88" s="1"/>
  <c r="N56" i="88"/>
  <c r="B56" i="88" s="1"/>
  <c r="A34" i="88"/>
  <c r="A73" i="88"/>
  <c r="A67" i="88"/>
  <c r="A39" i="88"/>
  <c r="A75" i="88"/>
  <c r="A41" i="88"/>
  <c r="A23" i="88"/>
  <c r="A61" i="88"/>
  <c r="N58" i="88"/>
  <c r="B58" i="88" s="1"/>
  <c r="A22" i="88"/>
  <c r="A51" i="88"/>
  <c r="N53" i="88"/>
  <c r="B53" i="88" s="1"/>
  <c r="A20" i="88"/>
  <c r="N57" i="88"/>
  <c r="B57" i="88" s="1"/>
  <c r="A46" i="88"/>
  <c r="A62" i="88"/>
  <c r="N60" i="88"/>
  <c r="B60" i="88" s="1"/>
  <c r="M8" i="91"/>
  <c r="K18" i="87" s="1"/>
  <c r="N8" i="91"/>
  <c r="L18" i="87" s="1"/>
  <c r="N36" i="88"/>
  <c r="B36" i="88" s="1"/>
  <c r="P17" i="88"/>
  <c r="N22" i="88"/>
  <c r="B22" i="88" s="1"/>
  <c r="N14" i="88"/>
  <c r="B14" i="88" s="1"/>
  <c r="N39" i="88"/>
  <c r="B39" i="88" s="1"/>
  <c r="N31" i="88"/>
  <c r="B31" i="88" s="1"/>
  <c r="L9" i="91"/>
  <c r="K10" i="91"/>
  <c r="N51" i="88"/>
  <c r="B51" i="88" s="1"/>
  <c r="N50" i="88"/>
  <c r="B50" i="88" s="1"/>
  <c r="N35" i="88"/>
  <c r="B35" i="88" s="1"/>
  <c r="A47" i="88"/>
  <c r="A25" i="88"/>
  <c r="A12" i="88"/>
  <c r="A72" i="88"/>
  <c r="A37" i="88"/>
  <c r="A80" i="88"/>
  <c r="A49" i="88"/>
  <c r="A42" i="88"/>
  <c r="A13" i="88"/>
  <c r="A76" i="88"/>
  <c r="N46" i="88"/>
  <c r="B46" i="88" s="1"/>
  <c r="N32" i="88"/>
  <c r="B32" i="88" s="1"/>
  <c r="A28" i="88"/>
  <c r="N13" i="88"/>
  <c r="B13" i="88" s="1"/>
  <c r="N29" i="88"/>
  <c r="B29" i="88" s="1"/>
  <c r="A66" i="88"/>
  <c r="A43" i="88"/>
  <c r="A65" i="88"/>
  <c r="N49" i="88"/>
  <c r="B49" i="88" s="1"/>
  <c r="A50" i="88"/>
  <c r="A40" i="88"/>
  <c r="A57" i="88"/>
  <c r="N19" i="88"/>
  <c r="B19" i="88" s="1"/>
  <c r="N38" i="88"/>
  <c r="B38" i="88" s="1"/>
  <c r="N16" i="88"/>
  <c r="B16" i="88" s="1"/>
  <c r="N15" i="88"/>
  <c r="B15" i="88" s="1"/>
  <c r="Y18" i="88"/>
  <c r="N41" i="88"/>
  <c r="B41" i="88" s="1"/>
  <c r="N17" i="88"/>
  <c r="B17" i="88" s="1"/>
  <c r="N45" i="88"/>
  <c r="B45" i="88" s="1"/>
  <c r="N11" i="88"/>
  <c r="B11" i="88" s="1"/>
  <c r="N47" i="88"/>
  <c r="B47" i="88" s="1"/>
  <c r="A21" i="88"/>
  <c r="N34" i="88"/>
  <c r="B34" i="88" s="1"/>
  <c r="N26" i="88"/>
  <c r="B26" i="88" s="1"/>
  <c r="N12" i="88"/>
  <c r="B12" i="88" s="1"/>
  <c r="N28" i="88"/>
  <c r="B28" i="88" s="1"/>
  <c r="N40" i="88"/>
  <c r="B40" i="88" s="1"/>
  <c r="N33" i="88"/>
  <c r="B33" i="88" s="1"/>
  <c r="N27" i="88"/>
  <c r="B27" i="88" s="1"/>
  <c r="N42" i="88"/>
  <c r="B42" i="88" s="1"/>
  <c r="N37" i="88"/>
  <c r="B37" i="88" s="1"/>
  <c r="N44" i="88"/>
  <c r="B44" i="88" s="1"/>
  <c r="A15" i="88"/>
  <c r="N30" i="88"/>
  <c r="B30" i="88" s="1"/>
  <c r="A56" i="88"/>
  <c r="A29" i="88"/>
  <c r="A33" i="88"/>
  <c r="N21" i="88"/>
  <c r="B21" i="88" s="1"/>
  <c r="A58" i="88"/>
  <c r="A78" i="88"/>
  <c r="A14" i="88"/>
  <c r="A69" i="88"/>
  <c r="N48" i="88"/>
  <c r="B48" i="88" s="1"/>
  <c r="A32" i="88"/>
  <c r="A38" i="88"/>
  <c r="A53" i="88"/>
  <c r="N43" i="88"/>
  <c r="B43" i="88" s="1"/>
  <c r="A71" i="88"/>
  <c r="N23" i="88"/>
  <c r="B23" i="88" s="1"/>
  <c r="N20" i="88"/>
  <c r="B20" i="88" s="1"/>
  <c r="U16" i="88" l="1"/>
  <c r="F17" i="87" s="1"/>
  <c r="T16" i="88"/>
  <c r="E17" i="87" s="1"/>
  <c r="R16" i="88"/>
  <c r="C17" i="87" s="1"/>
  <c r="Q16" i="88"/>
  <c r="B17" i="87" s="1"/>
  <c r="S16" i="88"/>
  <c r="Q17" i="88"/>
  <c r="B18" i="87" s="1"/>
  <c r="R17" i="88"/>
  <c r="C18" i="87" s="1"/>
  <c r="P18" i="88"/>
  <c r="U17" i="88"/>
  <c r="F18" i="87" s="1"/>
  <c r="T17" i="88"/>
  <c r="E18" i="87" s="1"/>
  <c r="S17" i="88"/>
  <c r="K11" i="91"/>
  <c r="L10" i="91"/>
  <c r="Y19" i="88"/>
  <c r="N9" i="91"/>
  <c r="L19" i="87" s="1"/>
  <c r="M9" i="91"/>
  <c r="K19" i="87" s="1"/>
  <c r="R11" i="88"/>
  <c r="C12" i="87" s="1"/>
  <c r="U11" i="88"/>
  <c r="F12" i="87" s="1"/>
  <c r="S11" i="88"/>
  <c r="Q11" i="88"/>
  <c r="B12" i="87" s="1"/>
  <c r="T11" i="88"/>
  <c r="E12" i="87" s="1"/>
  <c r="T12" i="88"/>
  <c r="E13" i="87" s="1"/>
  <c r="R12" i="88"/>
  <c r="C13" i="87" s="1"/>
  <c r="U12" i="88"/>
  <c r="F13" i="87" s="1"/>
  <c r="Q12" i="88"/>
  <c r="B13" i="87" s="1"/>
  <c r="S12" i="88"/>
  <c r="T13" i="88"/>
  <c r="E14" i="87" s="1"/>
  <c r="S13" i="88"/>
  <c r="U13" i="88"/>
  <c r="F14" i="87" s="1"/>
  <c r="R13" i="88"/>
  <c r="C14" i="87" s="1"/>
  <c r="Q13" i="88"/>
  <c r="B14" i="87" s="1"/>
  <c r="R14" i="88"/>
  <c r="C15" i="87" s="1"/>
  <c r="T14" i="88"/>
  <c r="E15" i="87" s="1"/>
  <c r="Q14" i="88"/>
  <c r="B15" i="87" s="1"/>
  <c r="S14" i="88"/>
  <c r="U14" i="88"/>
  <c r="F15" i="87" s="1"/>
  <c r="U15" i="88"/>
  <c r="F16" i="87" s="1"/>
  <c r="Q15" i="88"/>
  <c r="B16" i="87" s="1"/>
  <c r="S15" i="88"/>
  <c r="R15" i="88"/>
  <c r="C16" i="87" s="1"/>
  <c r="T15" i="88"/>
  <c r="E16" i="87" s="1"/>
  <c r="D14" i="87" l="1"/>
  <c r="V13" i="88"/>
  <c r="D17" i="87"/>
  <c r="V16" i="88"/>
  <c r="D15" i="87"/>
  <c r="V14" i="88"/>
  <c r="D12" i="87"/>
  <c r="V11" i="88"/>
  <c r="L11" i="91"/>
  <c r="K12" i="91"/>
  <c r="D13" i="87"/>
  <c r="V12" i="88"/>
  <c r="D18" i="87"/>
  <c r="V17" i="88"/>
  <c r="R18" i="88"/>
  <c r="C19" i="87" s="1"/>
  <c r="Q18" i="88"/>
  <c r="B19" i="87" s="1"/>
  <c r="U18" i="88"/>
  <c r="F19" i="87" s="1"/>
  <c r="P19" i="88"/>
  <c r="T18" i="88"/>
  <c r="E19" i="87" s="1"/>
  <c r="S18" i="88"/>
  <c r="Y20" i="88"/>
  <c r="M10" i="91"/>
  <c r="K20" i="87" s="1"/>
  <c r="N10" i="91"/>
  <c r="L20" i="87" s="1"/>
  <c r="D16" i="87"/>
  <c r="V15" i="88"/>
  <c r="Y21" i="88" l="1"/>
  <c r="D19" i="87"/>
  <c r="V18" i="88"/>
  <c r="S19" i="88"/>
  <c r="Q19" i="88"/>
  <c r="B20" i="87" s="1"/>
  <c r="U19" i="88"/>
  <c r="F20" i="87" s="1"/>
  <c r="P20" i="88"/>
  <c r="T19" i="88"/>
  <c r="E20" i="87" s="1"/>
  <c r="R19" i="88"/>
  <c r="C20" i="87" s="1"/>
  <c r="L12" i="91"/>
  <c r="K13" i="91"/>
  <c r="M11" i="91"/>
  <c r="K21" i="87" s="1"/>
  <c r="N11" i="91"/>
  <c r="L21" i="87" s="1"/>
  <c r="D20" i="87" l="1"/>
  <c r="V19" i="88"/>
  <c r="K14" i="91"/>
  <c r="L13" i="91"/>
  <c r="N12" i="91"/>
  <c r="L22" i="87" s="1"/>
  <c r="M12" i="91"/>
  <c r="K22" i="87" s="1"/>
  <c r="Y22" i="88"/>
  <c r="T20" i="88"/>
  <c r="E21" i="87" s="1"/>
  <c r="S20" i="88"/>
  <c r="P21" i="88"/>
  <c r="R20" i="88"/>
  <c r="C21" i="87" s="1"/>
  <c r="U20" i="88"/>
  <c r="F21" i="87" s="1"/>
  <c r="Q20" i="88"/>
  <c r="B21" i="87" s="1"/>
  <c r="M13" i="91" l="1"/>
  <c r="K23" i="87" s="1"/>
  <c r="N13" i="91"/>
  <c r="L23" i="87" s="1"/>
  <c r="U21" i="88"/>
  <c r="F22" i="87" s="1"/>
  <c r="Q21" i="88"/>
  <c r="B22" i="87" s="1"/>
  <c r="P22" i="88"/>
  <c r="R21" i="88"/>
  <c r="C22" i="87" s="1"/>
  <c r="S21" i="88"/>
  <c r="T21" i="88"/>
  <c r="E22" i="87" s="1"/>
  <c r="K15" i="91"/>
  <c r="L14" i="91"/>
  <c r="Y23" i="88"/>
  <c r="D21" i="87"/>
  <c r="V20" i="88"/>
  <c r="D22" i="87" l="1"/>
  <c r="V21" i="88"/>
  <c r="U22" i="88"/>
  <c r="F23" i="87" s="1"/>
  <c r="Q22" i="88"/>
  <c r="B23" i="87" s="1"/>
  <c r="R22" i="88"/>
  <c r="C23" i="87" s="1"/>
  <c r="P23" i="88"/>
  <c r="T22" i="88"/>
  <c r="E23" i="87" s="1"/>
  <c r="S22" i="88"/>
  <c r="Y24" i="88"/>
  <c r="N14" i="91"/>
  <c r="L24" i="87" s="1"/>
  <c r="M14" i="91"/>
  <c r="K24" i="87" s="1"/>
  <c r="L15" i="91"/>
  <c r="K16" i="91"/>
  <c r="K17" i="91" l="1"/>
  <c r="L16" i="91"/>
  <c r="P24" i="88"/>
  <c r="Q23" i="88"/>
  <c r="B24" i="87" s="1"/>
  <c r="S23" i="88"/>
  <c r="R23" i="88"/>
  <c r="C24" i="87" s="1"/>
  <c r="U23" i="88"/>
  <c r="F24" i="87" s="1"/>
  <c r="T23" i="88"/>
  <c r="E24" i="87" s="1"/>
  <c r="M15" i="91"/>
  <c r="K25" i="87" s="1"/>
  <c r="N15" i="91"/>
  <c r="L25" i="87" s="1"/>
  <c r="Y25" i="88"/>
  <c r="D23" i="87"/>
  <c r="V22" i="88"/>
  <c r="L17" i="91" l="1"/>
  <c r="K18" i="91"/>
  <c r="D24" i="87"/>
  <c r="V23" i="88"/>
  <c r="Y26" i="88"/>
  <c r="P25" i="88"/>
  <c r="U24" i="88"/>
  <c r="F25" i="87" s="1"/>
  <c r="T24" i="88"/>
  <c r="E25" i="87" s="1"/>
  <c r="S24" i="88"/>
  <c r="R24" i="88"/>
  <c r="C25" i="87" s="1"/>
  <c r="Q24" i="88"/>
  <c r="B25" i="87" s="1"/>
  <c r="N16" i="91"/>
  <c r="L26" i="87" s="1"/>
  <c r="M16" i="91"/>
  <c r="K26" i="87" s="1"/>
  <c r="N17" i="91" l="1"/>
  <c r="L27" i="87" s="1"/>
  <c r="M17" i="91"/>
  <c r="K27" i="87" s="1"/>
  <c r="Q25" i="88"/>
  <c r="B26" i="87" s="1"/>
  <c r="T25" i="88"/>
  <c r="E26" i="87" s="1"/>
  <c r="P26" i="88"/>
  <c r="S25" i="88"/>
  <c r="U25" i="88"/>
  <c r="F26" i="87" s="1"/>
  <c r="R25" i="88"/>
  <c r="C26" i="87" s="1"/>
  <c r="Y27" i="88"/>
  <c r="D25" i="87"/>
  <c r="V24" i="88"/>
  <c r="K19" i="91"/>
  <c r="L18" i="91"/>
  <c r="D26" i="87" l="1"/>
  <c r="V25" i="88"/>
  <c r="M18" i="91"/>
  <c r="K28" i="87" s="1"/>
  <c r="N18" i="91"/>
  <c r="L28" i="87" s="1"/>
  <c r="L19" i="91"/>
  <c r="K20" i="91"/>
  <c r="R26" i="88"/>
  <c r="C27" i="87" s="1"/>
  <c r="P27" i="88"/>
  <c r="U26" i="88"/>
  <c r="F27" i="87" s="1"/>
  <c r="Q26" i="88"/>
  <c r="B27" i="87" s="1"/>
  <c r="S26" i="88"/>
  <c r="T26" i="88"/>
  <c r="E27" i="87" s="1"/>
  <c r="Y28" i="88"/>
  <c r="S27" i="88" l="1"/>
  <c r="Q27" i="88"/>
  <c r="B28" i="87" s="1"/>
  <c r="R27" i="88"/>
  <c r="C28" i="87" s="1"/>
  <c r="P28" i="88"/>
  <c r="U27" i="88"/>
  <c r="F28" i="87" s="1"/>
  <c r="T27" i="88"/>
  <c r="E28" i="87" s="1"/>
  <c r="L20" i="91"/>
  <c r="K21" i="91"/>
  <c r="Y29" i="88"/>
  <c r="M19" i="91"/>
  <c r="K29" i="87" s="1"/>
  <c r="N19" i="91"/>
  <c r="L29" i="87" s="1"/>
  <c r="D27" i="87"/>
  <c r="V26" i="88"/>
  <c r="T28" i="88" l="1"/>
  <c r="E29" i="87" s="1"/>
  <c r="U28" i="88"/>
  <c r="F29" i="87" s="1"/>
  <c r="S28" i="88"/>
  <c r="P29" i="88"/>
  <c r="R28" i="88"/>
  <c r="C29" i="87" s="1"/>
  <c r="Q28" i="88"/>
  <c r="B29" i="87" s="1"/>
  <c r="L21" i="91"/>
  <c r="K22" i="91"/>
  <c r="N20" i="91"/>
  <c r="L30" i="87" s="1"/>
  <c r="M20" i="91"/>
  <c r="K30" i="87" s="1"/>
  <c r="Y30" i="88"/>
  <c r="D28" i="87"/>
  <c r="V27" i="88"/>
  <c r="K23" i="91" l="1"/>
  <c r="L22" i="91"/>
  <c r="D29" i="87"/>
  <c r="V28" i="88"/>
  <c r="Y31" i="88"/>
  <c r="U29" i="88"/>
  <c r="F30" i="87" s="1"/>
  <c r="P30" i="88"/>
  <c r="R29" i="88"/>
  <c r="C30" i="87" s="1"/>
  <c r="Q29" i="88"/>
  <c r="B30" i="87" s="1"/>
  <c r="S29" i="88"/>
  <c r="T29" i="88"/>
  <c r="E30" i="87" s="1"/>
  <c r="M21" i="91"/>
  <c r="K31" i="87" s="1"/>
  <c r="N21" i="91"/>
  <c r="L31" i="87" s="1"/>
  <c r="Q30" i="88" l="1"/>
  <c r="B31" i="87" s="1"/>
  <c r="P31" i="88"/>
  <c r="T30" i="88"/>
  <c r="E31" i="87" s="1"/>
  <c r="U30" i="88"/>
  <c r="F31" i="87" s="1"/>
  <c r="S30" i="88"/>
  <c r="R30" i="88"/>
  <c r="C31" i="87" s="1"/>
  <c r="Y32" i="88"/>
  <c r="D30" i="87"/>
  <c r="V29" i="88"/>
  <c r="N22" i="91"/>
  <c r="L32" i="87" s="1"/>
  <c r="M22" i="91"/>
  <c r="K32" i="87" s="1"/>
  <c r="K24" i="91"/>
  <c r="L23" i="91"/>
  <c r="Y33" i="88" l="1"/>
  <c r="K25" i="91"/>
  <c r="L24" i="91"/>
  <c r="P32" i="88"/>
  <c r="U31" i="88"/>
  <c r="F32" i="87" s="1"/>
  <c r="Q31" i="88"/>
  <c r="B32" i="87" s="1"/>
  <c r="S31" i="88"/>
  <c r="T31" i="88"/>
  <c r="E32" i="87" s="1"/>
  <c r="R31" i="88"/>
  <c r="C32" i="87" s="1"/>
  <c r="N23" i="91"/>
  <c r="L33" i="87" s="1"/>
  <c r="M23" i="91"/>
  <c r="K33" i="87" s="1"/>
  <c r="D31" i="87"/>
  <c r="V30" i="88"/>
  <c r="D32" i="87" l="1"/>
  <c r="V31" i="88"/>
  <c r="Q32" i="88"/>
  <c r="B33" i="87" s="1"/>
  <c r="P33" i="88"/>
  <c r="R32" i="88"/>
  <c r="C33" i="87" s="1"/>
  <c r="U32" i="88"/>
  <c r="F33" i="87" s="1"/>
  <c r="T32" i="88"/>
  <c r="E33" i="87" s="1"/>
  <c r="S32" i="88"/>
  <c r="K26" i="91"/>
  <c r="L25" i="91"/>
  <c r="M24" i="91"/>
  <c r="K34" i="87" s="1"/>
  <c r="N24" i="91"/>
  <c r="L34" i="87" s="1"/>
  <c r="Y34" i="88"/>
  <c r="D33" i="87" l="1"/>
  <c r="V32" i="88"/>
  <c r="Q33" i="88"/>
  <c r="B34" i="87" s="1"/>
  <c r="P34" i="88"/>
  <c r="U33" i="88"/>
  <c r="F34" i="87" s="1"/>
  <c r="T33" i="88"/>
  <c r="E34" i="87" s="1"/>
  <c r="R33" i="88"/>
  <c r="C34" i="87" s="1"/>
  <c r="S33" i="88"/>
  <c r="Y35" i="88"/>
  <c r="N25" i="91"/>
  <c r="L35" i="87" s="1"/>
  <c r="M25" i="91"/>
  <c r="K35" i="87" s="1"/>
  <c r="K27" i="91"/>
  <c r="L26" i="91"/>
  <c r="M26" i="91" l="1"/>
  <c r="K36" i="87" s="1"/>
  <c r="N26" i="91"/>
  <c r="L36" i="87" s="1"/>
  <c r="R34" i="88"/>
  <c r="C35" i="87" s="1"/>
  <c r="P35" i="88"/>
  <c r="S34" i="88"/>
  <c r="Q34" i="88"/>
  <c r="B35" i="87" s="1"/>
  <c r="T34" i="88"/>
  <c r="E35" i="87" s="1"/>
  <c r="U34" i="88"/>
  <c r="F35" i="87" s="1"/>
  <c r="D34" i="87"/>
  <c r="V33" i="88"/>
  <c r="L27" i="91"/>
  <c r="K28" i="91"/>
  <c r="Y36" i="88"/>
  <c r="Y37" i="88" l="1"/>
  <c r="D35" i="87"/>
  <c r="V34" i="88"/>
  <c r="L28" i="91"/>
  <c r="K29" i="91"/>
  <c r="S35" i="88"/>
  <c r="P36" i="88"/>
  <c r="U35" i="88"/>
  <c r="F36" i="87" s="1"/>
  <c r="R35" i="88"/>
  <c r="C36" i="87" s="1"/>
  <c r="Q35" i="88"/>
  <c r="B36" i="87" s="1"/>
  <c r="T35" i="88"/>
  <c r="E36" i="87" s="1"/>
  <c r="M27" i="91"/>
  <c r="K37" i="87" s="1"/>
  <c r="N27" i="91"/>
  <c r="L37" i="87" s="1"/>
  <c r="K30" i="91" l="1"/>
  <c r="L29" i="91"/>
  <c r="N28" i="91"/>
  <c r="L38" i="87" s="1"/>
  <c r="M28" i="91"/>
  <c r="K38" i="87" s="1"/>
  <c r="T36" i="88"/>
  <c r="E37" i="87" s="1"/>
  <c r="S36" i="88"/>
  <c r="R36" i="88"/>
  <c r="C37" i="87" s="1"/>
  <c r="U36" i="88"/>
  <c r="F37" i="87" s="1"/>
  <c r="Q36" i="88"/>
  <c r="B37" i="87" s="1"/>
  <c r="P37" i="88"/>
  <c r="D36" i="87"/>
  <c r="V35" i="88"/>
  <c r="Y38" i="88"/>
  <c r="D37" i="87" l="1"/>
  <c r="V36" i="88"/>
  <c r="Y39" i="88"/>
  <c r="M29" i="91"/>
  <c r="K39" i="87" s="1"/>
  <c r="N29" i="91"/>
  <c r="L39" i="87" s="1"/>
  <c r="U37" i="88"/>
  <c r="F38" i="87" s="1"/>
  <c r="P38" i="88"/>
  <c r="T37" i="88"/>
  <c r="E38" i="87" s="1"/>
  <c r="S37" i="88"/>
  <c r="R37" i="88"/>
  <c r="C38" i="87" s="1"/>
  <c r="Q37" i="88"/>
  <c r="B38" i="87" s="1"/>
  <c r="K31" i="91"/>
  <c r="L30" i="91"/>
  <c r="Y40" i="88" l="1"/>
  <c r="T38" i="88"/>
  <c r="E39" i="87" s="1"/>
  <c r="U38" i="88"/>
  <c r="F39" i="87" s="1"/>
  <c r="S38" i="88"/>
  <c r="P39" i="88"/>
  <c r="R38" i="88"/>
  <c r="C39" i="87" s="1"/>
  <c r="Q38" i="88"/>
  <c r="B39" i="87" s="1"/>
  <c r="K32" i="91"/>
  <c r="L31" i="91"/>
  <c r="N30" i="91"/>
  <c r="L40" i="87" s="1"/>
  <c r="M30" i="91"/>
  <c r="K40" i="87" s="1"/>
  <c r="D38" i="87"/>
  <c r="V37" i="88"/>
  <c r="D39" i="87" l="1"/>
  <c r="V38" i="88"/>
  <c r="P40" i="88"/>
  <c r="T39" i="88"/>
  <c r="E40" i="87" s="1"/>
  <c r="R39" i="88"/>
  <c r="C40" i="87" s="1"/>
  <c r="U39" i="88"/>
  <c r="F40" i="87" s="1"/>
  <c r="S39" i="88"/>
  <c r="Q39" i="88"/>
  <c r="B40" i="87" s="1"/>
  <c r="M31" i="91"/>
  <c r="K41" i="87" s="1"/>
  <c r="N31" i="91"/>
  <c r="L41" i="87" s="1"/>
  <c r="K33" i="91"/>
  <c r="L32" i="91"/>
  <c r="Y41" i="88"/>
  <c r="Q40" i="88" l="1"/>
  <c r="B41" i="87" s="1"/>
  <c r="U40" i="88"/>
  <c r="F41" i="87" s="1"/>
  <c r="T40" i="88"/>
  <c r="E41" i="87" s="1"/>
  <c r="P41" i="88"/>
  <c r="S40" i="88"/>
  <c r="R40" i="88"/>
  <c r="C41" i="87" s="1"/>
  <c r="N32" i="91"/>
  <c r="L42" i="87" s="1"/>
  <c r="M32" i="91"/>
  <c r="K42" i="87" s="1"/>
  <c r="D40" i="87"/>
  <c r="V39" i="88"/>
  <c r="Y42" i="88"/>
  <c r="K34" i="91"/>
  <c r="L33" i="91"/>
  <c r="K35" i="91" l="1"/>
  <c r="L34" i="91"/>
  <c r="N33" i="91"/>
  <c r="L43" i="87" s="1"/>
  <c r="M33" i="91"/>
  <c r="K43" i="87" s="1"/>
  <c r="D41" i="87"/>
  <c r="V40" i="88"/>
  <c r="Y43" i="88"/>
  <c r="Q41" i="88"/>
  <c r="B42" i="87" s="1"/>
  <c r="T41" i="88"/>
  <c r="E42" i="87" s="1"/>
  <c r="P42" i="88"/>
  <c r="U41" i="88"/>
  <c r="F42" i="87" s="1"/>
  <c r="S41" i="88"/>
  <c r="R41" i="88"/>
  <c r="C42" i="87" s="1"/>
  <c r="R42" i="88" l="1"/>
  <c r="C43" i="87" s="1"/>
  <c r="U42" i="88"/>
  <c r="F43" i="87" s="1"/>
  <c r="T42" i="88"/>
  <c r="E43" i="87" s="1"/>
  <c r="P43" i="88"/>
  <c r="S42" i="88"/>
  <c r="Q42" i="88"/>
  <c r="B43" i="87" s="1"/>
  <c r="Y44" i="88"/>
  <c r="M34" i="91"/>
  <c r="K44" i="87" s="1"/>
  <c r="N34" i="91"/>
  <c r="L44" i="87" s="1"/>
  <c r="D42" i="87"/>
  <c r="V41" i="88"/>
  <c r="L35" i="91"/>
  <c r="K36" i="91"/>
  <c r="S43" i="88" l="1"/>
  <c r="T43" i="88"/>
  <c r="E44" i="87" s="1"/>
  <c r="U43" i="88"/>
  <c r="F44" i="87" s="1"/>
  <c r="P44" i="88"/>
  <c r="R43" i="88"/>
  <c r="C44" i="87" s="1"/>
  <c r="Q43" i="88"/>
  <c r="B44" i="87" s="1"/>
  <c r="M35" i="91"/>
  <c r="K45" i="87" s="1"/>
  <c r="N35" i="91"/>
  <c r="L45" i="87" s="1"/>
  <c r="Y45" i="88"/>
  <c r="L36" i="91"/>
  <c r="K37" i="91"/>
  <c r="D43" i="87"/>
  <c r="V42" i="88"/>
  <c r="L37" i="91" l="1"/>
  <c r="K38" i="91"/>
  <c r="T44" i="88"/>
  <c r="E45" i="87" s="1"/>
  <c r="P45" i="88"/>
  <c r="R44" i="88"/>
  <c r="C45" i="87" s="1"/>
  <c r="Q44" i="88"/>
  <c r="B45" i="87" s="1"/>
  <c r="U44" i="88"/>
  <c r="F45" i="87" s="1"/>
  <c r="S44" i="88"/>
  <c r="N36" i="91"/>
  <c r="L46" i="87" s="1"/>
  <c r="M36" i="91"/>
  <c r="K46" i="87" s="1"/>
  <c r="Y46" i="88"/>
  <c r="D44" i="87"/>
  <c r="V43" i="88"/>
  <c r="D45" i="87" l="1"/>
  <c r="V44" i="88"/>
  <c r="U45" i="88"/>
  <c r="F46" i="87" s="1"/>
  <c r="S45" i="88"/>
  <c r="P46" i="88"/>
  <c r="Q45" i="88"/>
  <c r="B46" i="87" s="1"/>
  <c r="T45" i="88"/>
  <c r="E46" i="87" s="1"/>
  <c r="R45" i="88"/>
  <c r="C46" i="87" s="1"/>
  <c r="Y47" i="88"/>
  <c r="L38" i="91"/>
  <c r="K39" i="91"/>
  <c r="M37" i="91"/>
  <c r="K47" i="87" s="1"/>
  <c r="N37" i="91"/>
  <c r="L47" i="87" s="1"/>
  <c r="Q46" i="88" l="1"/>
  <c r="B47" i="87" s="1"/>
  <c r="P47" i="88"/>
  <c r="R46" i="88"/>
  <c r="C47" i="87" s="1"/>
  <c r="S46" i="88"/>
  <c r="U46" i="88"/>
  <c r="F47" i="87" s="1"/>
  <c r="T46" i="88"/>
  <c r="E47" i="87" s="1"/>
  <c r="K40" i="91"/>
  <c r="L39" i="91"/>
  <c r="D46" i="87"/>
  <c r="V45" i="88"/>
  <c r="N38" i="91"/>
  <c r="L48" i="87" s="1"/>
  <c r="M38" i="91"/>
  <c r="K48" i="87" s="1"/>
  <c r="Y48" i="88"/>
  <c r="Y49" i="88" l="1"/>
  <c r="D47" i="87"/>
  <c r="V46" i="88"/>
  <c r="P48" i="88"/>
  <c r="S47" i="88"/>
  <c r="Q47" i="88"/>
  <c r="B48" i="87" s="1"/>
  <c r="R47" i="88"/>
  <c r="C48" i="87" s="1"/>
  <c r="U47" i="88"/>
  <c r="F48" i="87" s="1"/>
  <c r="T47" i="88"/>
  <c r="E48" i="87" s="1"/>
  <c r="M39" i="91"/>
  <c r="K49" i="87" s="1"/>
  <c r="N39" i="91"/>
  <c r="L49" i="87" s="1"/>
  <c r="K41" i="91"/>
  <c r="L40" i="91"/>
  <c r="M40" i="91" l="1"/>
  <c r="K50" i="87" s="1"/>
  <c r="N40" i="91"/>
  <c r="L50" i="87" s="1"/>
  <c r="Y50" i="88"/>
  <c r="D48" i="87"/>
  <c r="V47" i="88"/>
  <c r="K42" i="91"/>
  <c r="L41" i="91"/>
  <c r="T48" i="88"/>
  <c r="E49" i="87" s="1"/>
  <c r="R48" i="88"/>
  <c r="C49" i="87" s="1"/>
  <c r="P49" i="88"/>
  <c r="Q48" i="88"/>
  <c r="B49" i="87" s="1"/>
  <c r="S48" i="88"/>
  <c r="U48" i="88"/>
  <c r="F49" i="87" s="1"/>
  <c r="N41" i="91" l="1"/>
  <c r="L51" i="87" s="1"/>
  <c r="M41" i="91"/>
  <c r="K51" i="87" s="1"/>
  <c r="Q49" i="88"/>
  <c r="B50" i="87" s="1"/>
  <c r="S49" i="88"/>
  <c r="P50" i="88"/>
  <c r="R49" i="88"/>
  <c r="C50" i="87" s="1"/>
  <c r="T49" i="88"/>
  <c r="E50" i="87" s="1"/>
  <c r="U49" i="88"/>
  <c r="F50" i="87" s="1"/>
  <c r="Y51" i="88"/>
  <c r="K43" i="91"/>
  <c r="L42" i="91"/>
  <c r="D49" i="87"/>
  <c r="V48" i="88"/>
  <c r="M42" i="91" l="1"/>
  <c r="K52" i="87" s="1"/>
  <c r="N42" i="91"/>
  <c r="L52" i="87" s="1"/>
  <c r="V49" i="88"/>
  <c r="D50" i="87"/>
  <c r="L43" i="91"/>
  <c r="K44" i="91"/>
  <c r="R50" i="88"/>
  <c r="C51" i="87" s="1"/>
  <c r="T50" i="88"/>
  <c r="E51" i="87" s="1"/>
  <c r="S50" i="88"/>
  <c r="U50" i="88"/>
  <c r="F51" i="87" s="1"/>
  <c r="P51" i="88"/>
  <c r="Q50" i="88"/>
  <c r="B51" i="87" s="1"/>
  <c r="Y52" i="88"/>
  <c r="M43" i="91" l="1"/>
  <c r="K53" i="87" s="1"/>
  <c r="N43" i="91"/>
  <c r="L53" i="87" s="1"/>
  <c r="L44" i="91"/>
  <c r="K45" i="91"/>
  <c r="Y53" i="88"/>
  <c r="S51" i="88"/>
  <c r="R51" i="88"/>
  <c r="C52" i="87" s="1"/>
  <c r="U51" i="88"/>
  <c r="F52" i="87" s="1"/>
  <c r="T51" i="88"/>
  <c r="E52" i="87" s="1"/>
  <c r="P52" i="88"/>
  <c r="Q51" i="88"/>
  <c r="B52" i="87" s="1"/>
  <c r="D51" i="87"/>
  <c r="V50" i="88"/>
  <c r="N44" i="91" l="1"/>
  <c r="L54" i="87" s="1"/>
  <c r="M44" i="91"/>
  <c r="K54" i="87" s="1"/>
  <c r="D52" i="87"/>
  <c r="V51" i="88"/>
  <c r="Y54" i="88"/>
  <c r="K46" i="91"/>
  <c r="L45" i="91"/>
  <c r="T52" i="88"/>
  <c r="E53" i="87" s="1"/>
  <c r="U52" i="88"/>
  <c r="F53" i="87" s="1"/>
  <c r="S52" i="88"/>
  <c r="P53" i="88"/>
  <c r="R52" i="88"/>
  <c r="C53" i="87" s="1"/>
  <c r="Q52" i="88"/>
  <c r="B53" i="87" s="1"/>
  <c r="Y55" i="88" l="1"/>
  <c r="U53" i="88"/>
  <c r="F54" i="87" s="1"/>
  <c r="R53" i="88"/>
  <c r="C54" i="87" s="1"/>
  <c r="T53" i="88"/>
  <c r="E54" i="87" s="1"/>
  <c r="P54" i="88"/>
  <c r="Q53" i="88"/>
  <c r="B54" i="87" s="1"/>
  <c r="S53" i="88"/>
  <c r="D53" i="87"/>
  <c r="V52" i="88"/>
  <c r="M45" i="91"/>
  <c r="K55" i="87" s="1"/>
  <c r="N45" i="91"/>
  <c r="L55" i="87" s="1"/>
  <c r="L46" i="91"/>
  <c r="K47" i="91"/>
  <c r="N46" i="91" l="1"/>
  <c r="L56" i="87" s="1"/>
  <c r="M46" i="91"/>
  <c r="K56" i="87" s="1"/>
  <c r="K48" i="91"/>
  <c r="L47" i="91"/>
  <c r="P55" i="88"/>
  <c r="R54" i="88"/>
  <c r="C55" i="87" s="1"/>
  <c r="U54" i="88"/>
  <c r="F55" i="87" s="1"/>
  <c r="T54" i="88"/>
  <c r="E55" i="87" s="1"/>
  <c r="S54" i="88"/>
  <c r="Q54" i="88"/>
  <c r="B55" i="87" s="1"/>
  <c r="D54" i="87"/>
  <c r="V53" i="88"/>
  <c r="Y56" i="88"/>
  <c r="N47" i="91" l="1"/>
  <c r="L57" i="87" s="1"/>
  <c r="M47" i="91"/>
  <c r="K57" i="87" s="1"/>
  <c r="Y57" i="88"/>
  <c r="P56" i="88"/>
  <c r="R55" i="88"/>
  <c r="C56" i="87" s="1"/>
  <c r="S55" i="88"/>
  <c r="U55" i="88"/>
  <c r="F56" i="87" s="1"/>
  <c r="T55" i="88"/>
  <c r="E56" i="87" s="1"/>
  <c r="Q55" i="88"/>
  <c r="B56" i="87" s="1"/>
  <c r="K49" i="91"/>
  <c r="L48" i="91"/>
  <c r="D55" i="87"/>
  <c r="V54" i="88"/>
  <c r="D56" i="87" l="1"/>
  <c r="V55" i="88"/>
  <c r="N48" i="91"/>
  <c r="L58" i="87" s="1"/>
  <c r="M48" i="91"/>
  <c r="K58" i="87" s="1"/>
  <c r="Y58" i="88"/>
  <c r="L49" i="91"/>
  <c r="K50" i="91"/>
  <c r="U56" i="88"/>
  <c r="F57" i="87" s="1"/>
  <c r="T56" i="88"/>
  <c r="E57" i="87" s="1"/>
  <c r="P57" i="88"/>
  <c r="S56" i="88"/>
  <c r="R56" i="88"/>
  <c r="C57" i="87" s="1"/>
  <c r="Q56" i="88"/>
  <c r="B57" i="87" s="1"/>
  <c r="Q57" i="88" l="1"/>
  <c r="B58" i="87" s="1"/>
  <c r="R57" i="88"/>
  <c r="C58" i="87" s="1"/>
  <c r="P58" i="88"/>
  <c r="U57" i="88"/>
  <c r="F58" i="87" s="1"/>
  <c r="T57" i="88"/>
  <c r="E58" i="87" s="1"/>
  <c r="S57" i="88"/>
  <c r="N49" i="91"/>
  <c r="L59" i="87" s="1"/>
  <c r="M49" i="91"/>
  <c r="K59" i="87" s="1"/>
  <c r="L50" i="91"/>
  <c r="K51" i="91"/>
  <c r="Y59" i="88"/>
  <c r="D57" i="87"/>
  <c r="V56" i="88"/>
  <c r="D58" i="87" l="1"/>
  <c r="V57" i="88"/>
  <c r="R58" i="88"/>
  <c r="C59" i="87" s="1"/>
  <c r="T58" i="88"/>
  <c r="E59" i="87" s="1"/>
  <c r="P59" i="88"/>
  <c r="S58" i="88"/>
  <c r="Q58" i="88"/>
  <c r="B59" i="87" s="1"/>
  <c r="U58" i="88"/>
  <c r="F59" i="87" s="1"/>
  <c r="Y60" i="88"/>
  <c r="L51" i="91"/>
  <c r="K52" i="91"/>
  <c r="N50" i="91"/>
  <c r="L60" i="87" s="1"/>
  <c r="M50" i="91"/>
  <c r="K60" i="87" s="1"/>
  <c r="N51" i="91" l="1"/>
  <c r="L61" i="87" s="1"/>
  <c r="M51" i="91"/>
  <c r="K61" i="87" s="1"/>
  <c r="D59" i="87"/>
  <c r="V58" i="88"/>
  <c r="S59" i="88"/>
  <c r="Q59" i="88"/>
  <c r="B60" i="87" s="1"/>
  <c r="P60" i="88"/>
  <c r="R59" i="88"/>
  <c r="C60" i="87" s="1"/>
  <c r="U59" i="88"/>
  <c r="F60" i="87" s="1"/>
  <c r="T59" i="88"/>
  <c r="E60" i="87" s="1"/>
  <c r="K53" i="91"/>
  <c r="L52" i="91"/>
  <c r="Y61" i="88"/>
  <c r="Y62" i="88" l="1"/>
  <c r="L53" i="91"/>
  <c r="K54" i="91"/>
  <c r="T60" i="88"/>
  <c r="E61" i="87" s="1"/>
  <c r="Q60" i="88"/>
  <c r="B61" i="87" s="1"/>
  <c r="P61" i="88"/>
  <c r="R60" i="88"/>
  <c r="C61" i="87" s="1"/>
  <c r="S60" i="88"/>
  <c r="U60" i="88"/>
  <c r="F61" i="87" s="1"/>
  <c r="D60" i="87"/>
  <c r="V59" i="88"/>
  <c r="N52" i="91"/>
  <c r="L62" i="87" s="1"/>
  <c r="M52" i="91"/>
  <c r="K62" i="87" s="1"/>
  <c r="M53" i="91" l="1"/>
  <c r="K63" i="87" s="1"/>
  <c r="N53" i="91"/>
  <c r="L63" i="87" s="1"/>
  <c r="L54" i="91"/>
  <c r="K55" i="91"/>
  <c r="U61" i="88"/>
  <c r="F62" i="87" s="1"/>
  <c r="Q61" i="88"/>
  <c r="B62" i="87" s="1"/>
  <c r="R61" i="88"/>
  <c r="C62" i="87" s="1"/>
  <c r="S61" i="88"/>
  <c r="P62" i="88"/>
  <c r="T61" i="88"/>
  <c r="E62" i="87" s="1"/>
  <c r="D61" i="87"/>
  <c r="V60" i="88"/>
  <c r="Y63" i="88"/>
  <c r="K56" i="91" l="1"/>
  <c r="L55" i="91"/>
  <c r="N54" i="91"/>
  <c r="L64" i="87" s="1"/>
  <c r="M54" i="91"/>
  <c r="K64" i="87" s="1"/>
  <c r="D62" i="87"/>
  <c r="V61" i="88"/>
  <c r="Y64" i="88"/>
  <c r="U62" i="88"/>
  <c r="F63" i="87" s="1"/>
  <c r="R62" i="88"/>
  <c r="C63" i="87" s="1"/>
  <c r="Q62" i="88"/>
  <c r="B63" i="87" s="1"/>
  <c r="S62" i="88"/>
  <c r="P63" i="88"/>
  <c r="T62" i="88"/>
  <c r="E63" i="87" s="1"/>
  <c r="P64" i="88" l="1"/>
  <c r="Q63" i="88"/>
  <c r="B64" i="87" s="1"/>
  <c r="T63" i="88"/>
  <c r="E64" i="87" s="1"/>
  <c r="S63" i="88"/>
  <c r="R63" i="88"/>
  <c r="C64" i="87" s="1"/>
  <c r="U63" i="88"/>
  <c r="F64" i="87" s="1"/>
  <c r="Y65" i="88"/>
  <c r="D63" i="87"/>
  <c r="V62" i="88"/>
  <c r="N55" i="91"/>
  <c r="L65" i="87" s="1"/>
  <c r="M55" i="91"/>
  <c r="K65" i="87" s="1"/>
  <c r="L56" i="91"/>
  <c r="K57" i="91"/>
  <c r="Y66" i="88" l="1"/>
  <c r="L57" i="91"/>
  <c r="K58" i="91"/>
  <c r="L58" i="91" s="1"/>
  <c r="N56" i="91"/>
  <c r="L66" i="87" s="1"/>
  <c r="M56" i="91"/>
  <c r="K66" i="87" s="1"/>
  <c r="D64" i="87"/>
  <c r="V63" i="88"/>
  <c r="P65" i="88"/>
  <c r="U64" i="88"/>
  <c r="F65" i="87" s="1"/>
  <c r="R64" i="88"/>
  <c r="C65" i="87" s="1"/>
  <c r="T64" i="88"/>
  <c r="E65" i="87" s="1"/>
  <c r="S64" i="88"/>
  <c r="Q64" i="88"/>
  <c r="B65" i="87" s="1"/>
  <c r="D65" i="87" l="1"/>
  <c r="V64" i="88"/>
  <c r="M57" i="91"/>
  <c r="N57" i="91"/>
  <c r="N58" i="91"/>
  <c r="M58" i="91"/>
  <c r="Q65" i="88"/>
  <c r="B66" i="87" s="1"/>
  <c r="U65" i="88"/>
  <c r="F66" i="87" s="1"/>
  <c r="T65" i="88"/>
  <c r="E66" i="87" s="1"/>
  <c r="P66" i="88"/>
  <c r="S65" i="88"/>
  <c r="R65" i="88"/>
  <c r="C66" i="87" s="1"/>
  <c r="Y67" i="88"/>
  <c r="R66" i="88" l="1"/>
  <c r="C67" i="87" s="1"/>
  <c r="P67" i="88"/>
  <c r="U66" i="88"/>
  <c r="F67" i="87" s="1"/>
  <c r="T66" i="88"/>
  <c r="E67" i="87" s="1"/>
  <c r="S66" i="88"/>
  <c r="Q66" i="88"/>
  <c r="B67" i="87" s="1"/>
  <c r="Y68" i="88"/>
  <c r="D66" i="87"/>
  <c r="V65" i="88"/>
  <c r="Y69" i="88" l="1"/>
  <c r="S67" i="88"/>
  <c r="U67" i="88"/>
  <c r="F68" i="87" s="1"/>
  <c r="T67" i="88"/>
  <c r="E68" i="87" s="1"/>
  <c r="P68" i="88"/>
  <c r="R67" i="88"/>
  <c r="C68" i="87" s="1"/>
  <c r="Q67" i="88"/>
  <c r="B68" i="87" s="1"/>
  <c r="D67" i="87"/>
  <c r="V66" i="88"/>
  <c r="D68" i="87" l="1"/>
  <c r="V67" i="88"/>
  <c r="Y70" i="88"/>
  <c r="T68" i="88"/>
  <c r="E69" i="87" s="1"/>
  <c r="P69" i="88"/>
  <c r="U68" i="88"/>
  <c r="F69" i="87" s="1"/>
  <c r="S68" i="88"/>
  <c r="Q68" i="88"/>
  <c r="B69" i="87" s="1"/>
  <c r="R68" i="88"/>
  <c r="C69" i="87" s="1"/>
  <c r="Y71" i="88" l="1"/>
  <c r="U69" i="88"/>
  <c r="F70" i="87" s="1"/>
  <c r="P70" i="88"/>
  <c r="R69" i="88"/>
  <c r="C70" i="87" s="1"/>
  <c r="T69" i="88"/>
  <c r="E70" i="87" s="1"/>
  <c r="S69" i="88"/>
  <c r="Q69" i="88"/>
  <c r="B70" i="87" s="1"/>
  <c r="D69" i="87"/>
  <c r="V68" i="88"/>
  <c r="P71" i="88" l="1"/>
  <c r="T70" i="88"/>
  <c r="E71" i="87" s="1"/>
  <c r="S70" i="88"/>
  <c r="Q70" i="88"/>
  <c r="B71" i="87" s="1"/>
  <c r="U70" i="88"/>
  <c r="F71" i="87" s="1"/>
  <c r="R70" i="88"/>
  <c r="C71" i="87" s="1"/>
  <c r="D70" i="87"/>
  <c r="V69" i="88"/>
  <c r="Y72" i="88"/>
  <c r="D71" i="87" l="1"/>
  <c r="V70" i="88"/>
  <c r="Y73" i="88"/>
  <c r="P72" i="88"/>
  <c r="Q71" i="88"/>
  <c r="B72" i="87" s="1"/>
  <c r="U71" i="88"/>
  <c r="F72" i="87" s="1"/>
  <c r="T71" i="88"/>
  <c r="E72" i="87" s="1"/>
  <c r="S71" i="88"/>
  <c r="R71" i="88"/>
  <c r="C72" i="87" s="1"/>
  <c r="T72" i="88" l="1"/>
  <c r="E73" i="87" s="1"/>
  <c r="P73" i="88"/>
  <c r="Q72" i="88"/>
  <c r="B73" i="87" s="1"/>
  <c r="U72" i="88"/>
  <c r="F73" i="87" s="1"/>
  <c r="S72" i="88"/>
  <c r="R72" i="88"/>
  <c r="C73" i="87" s="1"/>
  <c r="Y74" i="88"/>
  <c r="D72" i="87"/>
  <c r="V71" i="88"/>
  <c r="Y75" i="88" l="1"/>
  <c r="D73" i="87"/>
  <c r="V72" i="88"/>
  <c r="Q73" i="88"/>
  <c r="B74" i="87" s="1"/>
  <c r="T73" i="88"/>
  <c r="E74" i="87" s="1"/>
  <c r="P74" i="88"/>
  <c r="R73" i="88"/>
  <c r="C74" i="87" s="1"/>
  <c r="S73" i="88"/>
  <c r="U73" i="88"/>
  <c r="F74" i="87" s="1"/>
  <c r="R74" i="88" l="1"/>
  <c r="C75" i="87" s="1"/>
  <c r="P75" i="88"/>
  <c r="T74" i="88"/>
  <c r="E75" i="87" s="1"/>
  <c r="Q74" i="88"/>
  <c r="B75" i="87" s="1"/>
  <c r="S74" i="88"/>
  <c r="U74" i="88"/>
  <c r="F75" i="87" s="1"/>
  <c r="D74" i="87"/>
  <c r="V73" i="88"/>
  <c r="Y76" i="88"/>
  <c r="S75" i="88" l="1"/>
  <c r="Q75" i="88"/>
  <c r="B76" i="87" s="1"/>
  <c r="T75" i="88"/>
  <c r="E76" i="87" s="1"/>
  <c r="R75" i="88"/>
  <c r="C76" i="87" s="1"/>
  <c r="U75" i="88"/>
  <c r="F76" i="87" s="1"/>
  <c r="P76" i="88"/>
  <c r="D75" i="87"/>
  <c r="V74" i="88"/>
  <c r="Y77" i="88"/>
  <c r="T76" i="88" l="1"/>
  <c r="E77" i="87" s="1"/>
  <c r="P77" i="88"/>
  <c r="U76" i="88"/>
  <c r="F77" i="87" s="1"/>
  <c r="Q76" i="88"/>
  <c r="B77" i="87" s="1"/>
  <c r="S76" i="88"/>
  <c r="R76" i="88"/>
  <c r="C77" i="87" s="1"/>
  <c r="Y78" i="88"/>
  <c r="D76" i="87"/>
  <c r="V75" i="88"/>
  <c r="U77" i="88" l="1"/>
  <c r="F78" i="87" s="1"/>
  <c r="R77" i="88"/>
  <c r="C78" i="87" s="1"/>
  <c r="P78" i="88"/>
  <c r="T77" i="88"/>
  <c r="E78" i="87" s="1"/>
  <c r="S77" i="88"/>
  <c r="Q77" i="88"/>
  <c r="B78" i="87" s="1"/>
  <c r="Y79" i="88"/>
  <c r="D77" i="87"/>
  <c r="V76" i="88"/>
  <c r="Y80" i="88" l="1"/>
  <c r="P79" i="88"/>
  <c r="T78" i="88"/>
  <c r="E79" i="87" s="1"/>
  <c r="S78" i="88"/>
  <c r="R78" i="88"/>
  <c r="C79" i="87" s="1"/>
  <c r="Q78" i="88"/>
  <c r="B79" i="87" s="1"/>
  <c r="U78" i="88"/>
  <c r="F79" i="87" s="1"/>
  <c r="D78" i="87"/>
  <c r="V77" i="88"/>
  <c r="D79" i="87" l="1"/>
  <c r="V78" i="88"/>
  <c r="P80" i="88"/>
  <c r="R79" i="88"/>
  <c r="C80" i="87" s="1"/>
  <c r="T79" i="88"/>
  <c r="E80" i="87" s="1"/>
  <c r="U79" i="88"/>
  <c r="F80" i="87" s="1"/>
  <c r="S79" i="88"/>
  <c r="Q79" i="88"/>
  <c r="B80" i="87" s="1"/>
  <c r="D80" i="87" l="1"/>
  <c r="V79" i="88"/>
  <c r="T80" i="88"/>
  <c r="E81" i="87" s="1"/>
  <c r="U80" i="88"/>
  <c r="F81" i="87" s="1"/>
  <c r="S80" i="88"/>
  <c r="R80" i="88"/>
  <c r="C81" i="87" s="1"/>
  <c r="Q80" i="88"/>
  <c r="B81" i="87" s="1"/>
  <c r="D81" i="87" l="1"/>
  <c r="V80" i="88"/>
  <c r="Z8" i="88" l="1"/>
  <c r="Z7" i="88"/>
  <c r="Z11" i="88" l="1"/>
  <c r="Z12" i="88"/>
  <c r="Z13" i="88"/>
  <c r="Z14" i="88"/>
  <c r="Z15" i="88"/>
  <c r="Z16" i="88"/>
  <c r="Z17" i="88"/>
  <c r="Z18" i="88"/>
  <c r="Z19" i="88"/>
  <c r="Z20" i="88"/>
  <c r="Z21" i="88"/>
  <c r="Z22" i="88"/>
  <c r="Z23" i="88"/>
  <c r="Z24" i="88"/>
  <c r="Z25" i="88"/>
  <c r="Z26" i="88"/>
  <c r="Z27" i="88"/>
  <c r="Z28" i="88"/>
  <c r="Z29" i="88"/>
  <c r="Z30" i="88"/>
  <c r="Z31" i="88"/>
  <c r="Z32" i="88"/>
  <c r="Z33" i="88"/>
  <c r="Z34" i="88"/>
  <c r="Z35" i="88"/>
  <c r="Z36" i="88"/>
  <c r="Z37" i="88"/>
  <c r="Z38" i="88"/>
  <c r="Z39" i="88"/>
  <c r="Z40" i="88"/>
  <c r="Z41" i="88"/>
  <c r="Z42" i="88"/>
  <c r="Z43" i="88"/>
  <c r="Z44" i="88"/>
  <c r="Z45" i="88"/>
  <c r="Z46" i="88"/>
  <c r="Z47" i="88"/>
  <c r="Z48" i="88"/>
  <c r="Z49" i="88"/>
  <c r="Z50" i="88"/>
  <c r="Z51" i="88"/>
  <c r="Z52" i="88"/>
  <c r="Z53" i="88"/>
  <c r="Z54" i="88"/>
  <c r="Z55" i="88"/>
  <c r="Z56" i="88"/>
  <c r="Z57" i="88"/>
  <c r="Z58" i="88"/>
  <c r="Z59" i="88"/>
  <c r="Z60" i="88"/>
  <c r="Z61" i="88"/>
  <c r="Z62" i="88"/>
  <c r="Z63" i="88"/>
  <c r="Z64" i="88"/>
  <c r="Z65" i="88"/>
  <c r="Z66" i="88"/>
  <c r="Z67" i="88"/>
  <c r="Z68" i="88"/>
  <c r="Z69" i="88"/>
  <c r="Z70" i="88"/>
  <c r="Z71" i="88"/>
  <c r="Z72" i="88"/>
  <c r="Z73" i="88"/>
  <c r="Z74" i="88"/>
  <c r="Z75" i="88"/>
  <c r="Z76" i="88"/>
  <c r="Z77" i="88"/>
  <c r="Z78" i="88"/>
  <c r="Z79" i="88"/>
  <c r="Z80" i="88"/>
  <c r="AB74" i="88" l="1"/>
  <c r="AA74" i="88"/>
  <c r="AB66" i="88"/>
  <c r="AA66" i="88"/>
  <c r="AB58" i="88"/>
  <c r="I59" i="87" s="1"/>
  <c r="AA58" i="88"/>
  <c r="H59" i="87" s="1"/>
  <c r="AB50" i="88"/>
  <c r="I51" i="87" s="1"/>
  <c r="AA50" i="88"/>
  <c r="H51" i="87" s="1"/>
  <c r="AB42" i="88"/>
  <c r="I43" i="87" s="1"/>
  <c r="AA42" i="88"/>
  <c r="H43" i="87" s="1"/>
  <c r="AB34" i="88"/>
  <c r="I35" i="87" s="1"/>
  <c r="AA34" i="88"/>
  <c r="H35" i="87" s="1"/>
  <c r="AB26" i="88"/>
  <c r="I27" i="87" s="1"/>
  <c r="AA26" i="88"/>
  <c r="H27" i="87" s="1"/>
  <c r="AB18" i="88"/>
  <c r="I19" i="87" s="1"/>
  <c r="AA18" i="88"/>
  <c r="H19" i="87" s="1"/>
  <c r="AA17" i="88"/>
  <c r="H18" i="87" s="1"/>
  <c r="AB17" i="88"/>
  <c r="I18" i="87" s="1"/>
  <c r="AB72" i="88"/>
  <c r="AA72" i="88"/>
  <c r="AA56" i="88"/>
  <c r="H57" i="87" s="1"/>
  <c r="AB56" i="88"/>
  <c r="I57" i="87" s="1"/>
  <c r="AA40" i="88"/>
  <c r="H41" i="87" s="1"/>
  <c r="AB40" i="88"/>
  <c r="I41" i="87" s="1"/>
  <c r="AB24" i="88"/>
  <c r="I25" i="87" s="1"/>
  <c r="AA24" i="88"/>
  <c r="H25" i="87" s="1"/>
  <c r="AA79" i="88"/>
  <c r="AB79" i="88"/>
  <c r="AB55" i="88"/>
  <c r="I56" i="87" s="1"/>
  <c r="AA55" i="88"/>
  <c r="H56" i="87" s="1"/>
  <c r="AB39" i="88"/>
  <c r="I40" i="87" s="1"/>
  <c r="AA39" i="88"/>
  <c r="H40" i="87" s="1"/>
  <c r="AB23" i="88"/>
  <c r="I24" i="87" s="1"/>
  <c r="AA23" i="88"/>
  <c r="H24" i="87" s="1"/>
  <c r="AB70" i="88"/>
  <c r="AA70" i="88"/>
  <c r="AA46" i="88"/>
  <c r="H47" i="87" s="1"/>
  <c r="AB46" i="88"/>
  <c r="I47" i="87" s="1"/>
  <c r="AB30" i="88"/>
  <c r="I31" i="87" s="1"/>
  <c r="AA30" i="88"/>
  <c r="H31" i="87" s="1"/>
  <c r="AB45" i="88"/>
  <c r="I46" i="87" s="1"/>
  <c r="AA45" i="88"/>
  <c r="H46" i="87" s="1"/>
  <c r="AB21" i="88"/>
  <c r="I22" i="87" s="1"/>
  <c r="AA21" i="88"/>
  <c r="H22" i="87" s="1"/>
  <c r="AA13" i="88"/>
  <c r="H14" i="87" s="1"/>
  <c r="AB13" i="88"/>
  <c r="I14" i="87" s="1"/>
  <c r="AA65" i="88"/>
  <c r="H66" i="87" s="1"/>
  <c r="AB65" i="88"/>
  <c r="I66" i="87" s="1"/>
  <c r="AA49" i="88"/>
  <c r="H50" i="87" s="1"/>
  <c r="AB49" i="88"/>
  <c r="I50" i="87" s="1"/>
  <c r="AA33" i="88"/>
  <c r="H34" i="87" s="1"/>
  <c r="AB33" i="88"/>
  <c r="I34" i="87" s="1"/>
  <c r="AB16" i="88"/>
  <c r="I17" i="87" s="1"/>
  <c r="AA16" i="88"/>
  <c r="H17" i="87" s="1"/>
  <c r="AB63" i="88"/>
  <c r="I64" i="87" s="1"/>
  <c r="AA63" i="88"/>
  <c r="H64" i="87" s="1"/>
  <c r="AB47" i="88"/>
  <c r="I48" i="87" s="1"/>
  <c r="AA47" i="88"/>
  <c r="H48" i="87" s="1"/>
  <c r="AA31" i="88"/>
  <c r="H32" i="87" s="1"/>
  <c r="AB31" i="88"/>
  <c r="I32" i="87" s="1"/>
  <c r="AB62" i="88"/>
  <c r="I63" i="87" s="1"/>
  <c r="AA62" i="88"/>
  <c r="H63" i="87" s="1"/>
  <c r="AB14" i="88"/>
  <c r="I15" i="87" s="1"/>
  <c r="AA14" i="88"/>
  <c r="H15" i="87" s="1"/>
  <c r="AA69" i="88"/>
  <c r="AB69" i="88"/>
  <c r="AB53" i="88"/>
  <c r="I54" i="87" s="1"/>
  <c r="AA53" i="88"/>
  <c r="H54" i="87" s="1"/>
  <c r="AA29" i="88"/>
  <c r="H30" i="87" s="1"/>
  <c r="AB29" i="88"/>
  <c r="I30" i="87" s="1"/>
  <c r="AA68" i="88"/>
  <c r="AB68" i="88"/>
  <c r="AA52" i="88"/>
  <c r="H53" i="87" s="1"/>
  <c r="AB52" i="88"/>
  <c r="I53" i="87" s="1"/>
  <c r="AA36" i="88"/>
  <c r="H37" i="87" s="1"/>
  <c r="AB36" i="88"/>
  <c r="I37" i="87" s="1"/>
  <c r="AB28" i="88"/>
  <c r="I29" i="87" s="1"/>
  <c r="AA28" i="88"/>
  <c r="H29" i="87" s="1"/>
  <c r="AB20" i="88"/>
  <c r="I21" i="87" s="1"/>
  <c r="AA20" i="88"/>
  <c r="H21" i="87" s="1"/>
  <c r="AB12" i="88"/>
  <c r="I13" i="87" s="1"/>
  <c r="AA12" i="88"/>
  <c r="H13" i="87" s="1"/>
  <c r="AA73" i="88"/>
  <c r="AB73" i="88"/>
  <c r="AA57" i="88"/>
  <c r="H58" i="87" s="1"/>
  <c r="AB57" i="88"/>
  <c r="I58" i="87" s="1"/>
  <c r="AA41" i="88"/>
  <c r="H42" i="87" s="1"/>
  <c r="AB41" i="88"/>
  <c r="I42" i="87" s="1"/>
  <c r="AA25" i="88"/>
  <c r="H26" i="87" s="1"/>
  <c r="AB25" i="88"/>
  <c r="I26" i="87" s="1"/>
  <c r="AB80" i="88"/>
  <c r="AA80" i="88"/>
  <c r="AB64" i="88"/>
  <c r="I65" i="87" s="1"/>
  <c r="AA64" i="88"/>
  <c r="H65" i="87" s="1"/>
  <c r="AB48" i="88"/>
  <c r="I49" i="87" s="1"/>
  <c r="AA48" i="88"/>
  <c r="H49" i="87" s="1"/>
  <c r="AB32" i="88"/>
  <c r="I33" i="87" s="1"/>
  <c r="AA32" i="88"/>
  <c r="H33" i="87" s="1"/>
  <c r="AA71" i="88"/>
  <c r="AB71" i="88"/>
  <c r="AA15" i="88"/>
  <c r="H16" i="87" s="1"/>
  <c r="AB15" i="88"/>
  <c r="I16" i="87" s="1"/>
  <c r="AB78" i="88"/>
  <c r="AA78" i="88"/>
  <c r="AA54" i="88"/>
  <c r="H55" i="87" s="1"/>
  <c r="AB54" i="88"/>
  <c r="I55" i="87" s="1"/>
  <c r="AA38" i="88"/>
  <c r="H39" i="87" s="1"/>
  <c r="AB38" i="88"/>
  <c r="I39" i="87" s="1"/>
  <c r="AB22" i="88"/>
  <c r="I23" i="87" s="1"/>
  <c r="AA22" i="88"/>
  <c r="H23" i="87" s="1"/>
  <c r="AA77" i="88"/>
  <c r="AB77" i="88"/>
  <c r="AB61" i="88"/>
  <c r="I62" i="87" s="1"/>
  <c r="AA61" i="88"/>
  <c r="H62" i="87" s="1"/>
  <c r="AA37" i="88"/>
  <c r="H38" i="87" s="1"/>
  <c r="AB37" i="88"/>
  <c r="I38" i="87" s="1"/>
  <c r="AA76" i="88"/>
  <c r="AB76" i="88"/>
  <c r="AB60" i="88"/>
  <c r="I61" i="87" s="1"/>
  <c r="AA60" i="88"/>
  <c r="H61" i="87" s="1"/>
  <c r="AB44" i="88"/>
  <c r="I45" i="87" s="1"/>
  <c r="AA44" i="88"/>
  <c r="H45" i="87" s="1"/>
  <c r="AA75" i="88"/>
  <c r="AB75" i="88"/>
  <c r="AA67" i="88"/>
  <c r="AB67" i="88"/>
  <c r="AB59" i="88"/>
  <c r="I60" i="87" s="1"/>
  <c r="AA59" i="88"/>
  <c r="H60" i="87" s="1"/>
  <c r="AB51" i="88"/>
  <c r="I52" i="87" s="1"/>
  <c r="AA51" i="88"/>
  <c r="H52" i="87" s="1"/>
  <c r="AA43" i="88"/>
  <c r="H44" i="87" s="1"/>
  <c r="AB43" i="88"/>
  <c r="I44" i="87" s="1"/>
  <c r="AB35" i="88"/>
  <c r="I36" i="87" s="1"/>
  <c r="AA35" i="88"/>
  <c r="H36" i="87" s="1"/>
  <c r="AA27" i="88"/>
  <c r="H28" i="87" s="1"/>
  <c r="AB27" i="88"/>
  <c r="I28" i="87" s="1"/>
  <c r="AB19" i="88"/>
  <c r="I20" i="87" s="1"/>
  <c r="AA19" i="88"/>
  <c r="H20" i="87" s="1"/>
  <c r="AA11" i="88"/>
  <c r="H12" i="87" s="1"/>
  <c r="AB11" i="88"/>
  <c r="I12" i="87" s="1"/>
  <c r="H503" i="85" l="1"/>
  <c r="C503" i="85" s="1"/>
  <c r="H502" i="85"/>
  <c r="C502" i="85" s="1"/>
  <c r="H501" i="85"/>
  <c r="C501" i="85" s="1"/>
  <c r="H500" i="85"/>
  <c r="C500" i="85" s="1"/>
  <c r="H499" i="85"/>
  <c r="C499" i="85" s="1"/>
  <c r="H498" i="85"/>
  <c r="C498" i="85" s="1"/>
  <c r="H497" i="85"/>
  <c r="C497" i="85" s="1"/>
  <c r="H496" i="85"/>
  <c r="C496" i="85" s="1"/>
  <c r="H495" i="85"/>
  <c r="C495" i="85" s="1"/>
  <c r="H494" i="85"/>
  <c r="C494" i="85" s="1"/>
  <c r="H493" i="85"/>
  <c r="C493" i="85" s="1"/>
  <c r="H492" i="85"/>
  <c r="C492" i="85" s="1"/>
  <c r="H491" i="85"/>
  <c r="C491" i="85" s="1"/>
  <c r="H490" i="85"/>
  <c r="C490" i="85" s="1"/>
  <c r="H489" i="85"/>
  <c r="C489" i="85" s="1"/>
  <c r="H488" i="85"/>
  <c r="C488" i="85" s="1"/>
  <c r="H487" i="85"/>
  <c r="C487" i="85" s="1"/>
  <c r="H486" i="85"/>
  <c r="C486" i="85" s="1"/>
  <c r="H485" i="85"/>
  <c r="C485" i="85" s="1"/>
  <c r="H484" i="85"/>
  <c r="C484" i="85" s="1"/>
  <c r="H483" i="85"/>
  <c r="C483" i="85" s="1"/>
  <c r="H482" i="85"/>
  <c r="C482" i="85" s="1"/>
  <c r="H481" i="85"/>
  <c r="C481" i="85" s="1"/>
  <c r="H480" i="85"/>
  <c r="C480" i="85" s="1"/>
  <c r="H479" i="85"/>
  <c r="C479" i="85" s="1"/>
  <c r="H478" i="85"/>
  <c r="C478" i="85" s="1"/>
  <c r="H477" i="85"/>
  <c r="C477" i="85" s="1"/>
  <c r="H476" i="85"/>
  <c r="C476" i="85" s="1"/>
  <c r="H475" i="85"/>
  <c r="C475" i="85" s="1"/>
  <c r="H474" i="85"/>
  <c r="C474" i="85" s="1"/>
  <c r="H473" i="85"/>
  <c r="C473" i="85" s="1"/>
  <c r="H472" i="85"/>
  <c r="C472" i="85" s="1"/>
  <c r="H471" i="85"/>
  <c r="C471" i="85" s="1"/>
  <c r="H470" i="85"/>
  <c r="C470" i="85" s="1"/>
  <c r="H469" i="85"/>
  <c r="C469" i="85" s="1"/>
  <c r="H468" i="85"/>
  <c r="C468" i="85" s="1"/>
  <c r="H467" i="85"/>
  <c r="C467" i="85" s="1"/>
  <c r="H466" i="85"/>
  <c r="C466" i="85" s="1"/>
  <c r="H465" i="85"/>
  <c r="C465" i="85" s="1"/>
  <c r="H464" i="85"/>
  <c r="C464" i="85" s="1"/>
  <c r="H463" i="85"/>
  <c r="C463" i="85" s="1"/>
  <c r="H462" i="85"/>
  <c r="C462" i="85" s="1"/>
  <c r="H461" i="85"/>
  <c r="C461" i="85" s="1"/>
  <c r="H460" i="85"/>
  <c r="C460" i="85" s="1"/>
  <c r="H459" i="85"/>
  <c r="C459" i="85" s="1"/>
  <c r="H458" i="85"/>
  <c r="C458" i="85" s="1"/>
  <c r="H457" i="85"/>
  <c r="C457" i="85"/>
  <c r="H456" i="85"/>
  <c r="C456" i="85" s="1"/>
  <c r="H455" i="85"/>
  <c r="C455" i="85"/>
  <c r="H454" i="85"/>
  <c r="C454" i="85" s="1"/>
  <c r="H453" i="85"/>
  <c r="C453" i="85"/>
  <c r="H452" i="85"/>
  <c r="C452" i="85" s="1"/>
  <c r="H451" i="85"/>
  <c r="C451" i="85" s="1"/>
  <c r="H450" i="85"/>
  <c r="C450" i="85" s="1"/>
  <c r="H449" i="85"/>
  <c r="C449" i="85" s="1"/>
  <c r="H448" i="85"/>
  <c r="C448" i="85" s="1"/>
  <c r="H447" i="85"/>
  <c r="C447" i="85" s="1"/>
  <c r="H446" i="85"/>
  <c r="C446" i="85" s="1"/>
  <c r="H445" i="85"/>
  <c r="C445" i="85" s="1"/>
  <c r="H444" i="85"/>
  <c r="C444" i="85" s="1"/>
  <c r="H443" i="85"/>
  <c r="C443" i="85" s="1"/>
  <c r="H442" i="85"/>
  <c r="C442" i="85" s="1"/>
  <c r="H441" i="85"/>
  <c r="C441" i="85" s="1"/>
  <c r="H440" i="85"/>
  <c r="C440" i="85" s="1"/>
  <c r="H439" i="85"/>
  <c r="C439" i="85"/>
  <c r="H438" i="85"/>
  <c r="C438" i="85" s="1"/>
  <c r="H437" i="85"/>
  <c r="C437" i="85"/>
  <c r="H436" i="85"/>
  <c r="C436" i="85" s="1"/>
  <c r="H435" i="85"/>
  <c r="C435" i="85" s="1"/>
  <c r="H434" i="85"/>
  <c r="C434" i="85" s="1"/>
  <c r="H433" i="85"/>
  <c r="C433" i="85" s="1"/>
  <c r="H432" i="85"/>
  <c r="C432" i="85" s="1"/>
  <c r="H431" i="85"/>
  <c r="C431" i="85" s="1"/>
  <c r="H430" i="85"/>
  <c r="C430" i="85" s="1"/>
  <c r="H429" i="85"/>
  <c r="C429" i="85" s="1"/>
  <c r="H428" i="85"/>
  <c r="C428" i="85" s="1"/>
  <c r="H427" i="85"/>
  <c r="C427" i="85"/>
  <c r="H426" i="85"/>
  <c r="C426" i="85" s="1"/>
  <c r="H425" i="85"/>
  <c r="C425" i="85" s="1"/>
  <c r="H424" i="85"/>
  <c r="C424" i="85" s="1"/>
  <c r="H423" i="85"/>
  <c r="C423" i="85" s="1"/>
  <c r="H422" i="85"/>
  <c r="C422" i="85" s="1"/>
  <c r="H421" i="85"/>
  <c r="C421" i="85" s="1"/>
  <c r="H420" i="85"/>
  <c r="C420" i="85" s="1"/>
  <c r="H419" i="85"/>
  <c r="C419" i="85" s="1"/>
  <c r="H418" i="85"/>
  <c r="C418" i="85" s="1"/>
  <c r="H417" i="85"/>
  <c r="C417" i="85"/>
  <c r="H416" i="85"/>
  <c r="C416" i="85" s="1"/>
  <c r="H415" i="85"/>
  <c r="C415" i="85" s="1"/>
  <c r="H414" i="85"/>
  <c r="C414" i="85" s="1"/>
  <c r="H413" i="85"/>
  <c r="C413" i="85" s="1"/>
  <c r="H412" i="85"/>
  <c r="C412" i="85" s="1"/>
  <c r="H411" i="85"/>
  <c r="C411" i="85" s="1"/>
  <c r="H410" i="85"/>
  <c r="C410" i="85" s="1"/>
  <c r="H409" i="85"/>
  <c r="C409" i="85" s="1"/>
  <c r="H408" i="85"/>
  <c r="C408" i="85" s="1"/>
  <c r="H407" i="85"/>
  <c r="C407" i="85"/>
  <c r="H406" i="85"/>
  <c r="C406" i="85" s="1"/>
  <c r="H405" i="85"/>
  <c r="C405" i="85" s="1"/>
  <c r="H404" i="85"/>
  <c r="C404" i="85" s="1"/>
  <c r="H403" i="85"/>
  <c r="C403" i="85" s="1"/>
  <c r="H402" i="85"/>
  <c r="C402" i="85" s="1"/>
  <c r="H401" i="85"/>
  <c r="C401" i="85" s="1"/>
  <c r="H400" i="85"/>
  <c r="C400" i="85" s="1"/>
  <c r="H399" i="85"/>
  <c r="C399" i="85" s="1"/>
  <c r="H398" i="85"/>
  <c r="C398" i="85" s="1"/>
  <c r="H397" i="85"/>
  <c r="C397" i="85" s="1"/>
  <c r="H396" i="85"/>
  <c r="C396" i="85" s="1"/>
  <c r="H395" i="85"/>
  <c r="C395" i="85" s="1"/>
  <c r="H394" i="85"/>
  <c r="C394" i="85" s="1"/>
  <c r="H393" i="85"/>
  <c r="C393" i="85" s="1"/>
  <c r="H392" i="85"/>
  <c r="C392" i="85" s="1"/>
  <c r="H391" i="85"/>
  <c r="C391" i="85" s="1"/>
  <c r="H390" i="85"/>
  <c r="C390" i="85" s="1"/>
  <c r="H389" i="85"/>
  <c r="C389" i="85"/>
  <c r="H388" i="85"/>
  <c r="C388" i="85" s="1"/>
  <c r="H387" i="85"/>
  <c r="C387" i="85" s="1"/>
  <c r="H386" i="85"/>
  <c r="C386" i="85" s="1"/>
  <c r="H385" i="85"/>
  <c r="C385" i="85" s="1"/>
  <c r="H384" i="85"/>
  <c r="C384" i="85" s="1"/>
  <c r="H383" i="85"/>
  <c r="C383" i="85" s="1"/>
  <c r="H382" i="85"/>
  <c r="C382" i="85" s="1"/>
  <c r="H381" i="85"/>
  <c r="C381" i="85" s="1"/>
  <c r="H380" i="85"/>
  <c r="C380" i="85" s="1"/>
  <c r="H379" i="85"/>
  <c r="C379" i="85"/>
  <c r="H378" i="85"/>
  <c r="C378" i="85" s="1"/>
  <c r="H377" i="85"/>
  <c r="C377" i="85" s="1"/>
  <c r="H376" i="85"/>
  <c r="C376" i="85" s="1"/>
  <c r="H375" i="85"/>
  <c r="C375" i="85" s="1"/>
  <c r="H374" i="85"/>
  <c r="C374" i="85" s="1"/>
  <c r="H373" i="85"/>
  <c r="C373" i="85" s="1"/>
  <c r="H372" i="85"/>
  <c r="C372" i="85" s="1"/>
  <c r="H371" i="85"/>
  <c r="C371" i="85" s="1"/>
  <c r="H370" i="85"/>
  <c r="C370" i="85" s="1"/>
  <c r="H369" i="85"/>
  <c r="C369" i="85" s="1"/>
  <c r="H368" i="85"/>
  <c r="C368" i="85" s="1"/>
  <c r="H367" i="85"/>
  <c r="C367" i="85" s="1"/>
  <c r="H366" i="85"/>
  <c r="C366" i="85" s="1"/>
  <c r="H365" i="85"/>
  <c r="C365" i="85" s="1"/>
  <c r="H364" i="85"/>
  <c r="C364" i="85" s="1"/>
  <c r="H363" i="85"/>
  <c r="C363" i="85" s="1"/>
  <c r="H362" i="85"/>
  <c r="C362" i="85" s="1"/>
  <c r="H361" i="85"/>
  <c r="C361" i="85" s="1"/>
  <c r="H360" i="85"/>
  <c r="C360" i="85" s="1"/>
  <c r="H359" i="85"/>
  <c r="C359" i="85" s="1"/>
  <c r="H358" i="85"/>
  <c r="C358" i="85" s="1"/>
  <c r="H357" i="85"/>
  <c r="C357" i="85"/>
  <c r="H356" i="85"/>
  <c r="C356" i="85" s="1"/>
  <c r="H355" i="85"/>
  <c r="C355" i="85" s="1"/>
  <c r="H354" i="85"/>
  <c r="C354" i="85" s="1"/>
  <c r="H353" i="85"/>
  <c r="C353" i="85"/>
  <c r="H352" i="85"/>
  <c r="C352" i="85" s="1"/>
  <c r="H351" i="85"/>
  <c r="C351" i="85" s="1"/>
  <c r="H350" i="85"/>
  <c r="C350" i="85" s="1"/>
  <c r="H349" i="85"/>
  <c r="C349" i="85" s="1"/>
  <c r="H348" i="85"/>
  <c r="C348" i="85" s="1"/>
  <c r="H347" i="85"/>
  <c r="C347" i="85" s="1"/>
  <c r="H346" i="85"/>
  <c r="C346" i="85" s="1"/>
  <c r="H345" i="85"/>
  <c r="C345" i="85" s="1"/>
  <c r="H344" i="85"/>
  <c r="C344" i="85" s="1"/>
  <c r="H343" i="85"/>
  <c r="C343" i="85" s="1"/>
  <c r="H342" i="85"/>
  <c r="C342" i="85" s="1"/>
  <c r="H341" i="85"/>
  <c r="C341" i="85" s="1"/>
  <c r="H340" i="85"/>
  <c r="C340" i="85" s="1"/>
  <c r="H339" i="85"/>
  <c r="C339" i="85" s="1"/>
  <c r="H338" i="85"/>
  <c r="C338" i="85" s="1"/>
  <c r="H337" i="85"/>
  <c r="C337" i="85"/>
  <c r="H336" i="85"/>
  <c r="C336" i="85" s="1"/>
  <c r="H335" i="85"/>
  <c r="C335" i="85" s="1"/>
  <c r="H334" i="85"/>
  <c r="C334" i="85"/>
  <c r="H333" i="85"/>
  <c r="C333" i="85" s="1"/>
  <c r="H332" i="85"/>
  <c r="C332" i="85" s="1"/>
  <c r="H331" i="85"/>
  <c r="C331" i="85" s="1"/>
  <c r="H330" i="85"/>
  <c r="C330" i="85" s="1"/>
  <c r="H329" i="85"/>
  <c r="C329" i="85" s="1"/>
  <c r="H328" i="85"/>
  <c r="C328" i="85"/>
  <c r="H327" i="85"/>
  <c r="C327" i="85" s="1"/>
  <c r="H326" i="85"/>
  <c r="C326" i="85" s="1"/>
  <c r="H325" i="85"/>
  <c r="C325" i="85" s="1"/>
  <c r="H324" i="85"/>
  <c r="C324" i="85" s="1"/>
  <c r="H323" i="85"/>
  <c r="C323" i="85" s="1"/>
  <c r="H322" i="85"/>
  <c r="C322" i="85" s="1"/>
  <c r="H321" i="85"/>
  <c r="C321" i="85" s="1"/>
  <c r="H320" i="85"/>
  <c r="C320" i="85" s="1"/>
  <c r="H319" i="85"/>
  <c r="C319" i="85" s="1"/>
  <c r="H318" i="85"/>
  <c r="C318" i="85"/>
  <c r="H317" i="85"/>
  <c r="C317" i="85" s="1"/>
  <c r="H316" i="85"/>
  <c r="C316" i="85" s="1"/>
  <c r="H315" i="85"/>
  <c r="C315" i="85" s="1"/>
  <c r="H314" i="85"/>
  <c r="C314" i="85" s="1"/>
  <c r="H313" i="85"/>
  <c r="C313" i="85" s="1"/>
  <c r="H312" i="85"/>
  <c r="C312" i="85" s="1"/>
  <c r="H311" i="85"/>
  <c r="C311" i="85" s="1"/>
  <c r="H310" i="85"/>
  <c r="C310" i="85"/>
  <c r="H309" i="85"/>
  <c r="C309" i="85" s="1"/>
  <c r="H308" i="85"/>
  <c r="C308" i="85" s="1"/>
  <c r="H307" i="85"/>
  <c r="C307" i="85" s="1"/>
  <c r="H306" i="85"/>
  <c r="C306" i="85"/>
  <c r="H305" i="85"/>
  <c r="C305" i="85" s="1"/>
  <c r="H304" i="85"/>
  <c r="C304" i="85" s="1"/>
  <c r="H303" i="85"/>
  <c r="C303" i="85" s="1"/>
  <c r="H302" i="85"/>
  <c r="C302" i="85" s="1"/>
  <c r="H301" i="85"/>
  <c r="C301" i="85" s="1"/>
  <c r="H300" i="85"/>
  <c r="C300" i="85" s="1"/>
  <c r="H299" i="85"/>
  <c r="C299" i="85" s="1"/>
  <c r="H298" i="85"/>
  <c r="C298" i="85" s="1"/>
  <c r="H297" i="85"/>
  <c r="C297" i="85" s="1"/>
  <c r="H296" i="85"/>
  <c r="C296" i="85" s="1"/>
  <c r="H295" i="85"/>
  <c r="C295" i="85" s="1"/>
  <c r="H294" i="85"/>
  <c r="C294" i="85" s="1"/>
  <c r="H293" i="85"/>
  <c r="C293" i="85" s="1"/>
  <c r="H292" i="85"/>
  <c r="C292" i="85" s="1"/>
  <c r="H291" i="85"/>
  <c r="C291" i="85" s="1"/>
  <c r="H290" i="85"/>
  <c r="C290" i="85"/>
  <c r="H289" i="85"/>
  <c r="C289" i="85" s="1"/>
  <c r="H288" i="85"/>
  <c r="C288" i="85" s="1"/>
  <c r="H287" i="85"/>
  <c r="C287" i="85" s="1"/>
  <c r="H286" i="85"/>
  <c r="C286" i="85"/>
  <c r="H285" i="85"/>
  <c r="C285" i="85" s="1"/>
  <c r="H284" i="85"/>
  <c r="C284" i="85" s="1"/>
  <c r="H283" i="85"/>
  <c r="C283" i="85" s="1"/>
  <c r="H282" i="85"/>
  <c r="C282" i="85" s="1"/>
  <c r="H281" i="85"/>
  <c r="C281" i="85" s="1"/>
  <c r="H280" i="85"/>
  <c r="C280" i="85"/>
  <c r="H279" i="85"/>
  <c r="C279" i="85" s="1"/>
  <c r="H278" i="85"/>
  <c r="C278" i="85"/>
  <c r="H277" i="85"/>
  <c r="C277" i="85" s="1"/>
  <c r="H276" i="85"/>
  <c r="C276" i="85" s="1"/>
  <c r="H275" i="85"/>
  <c r="C275" i="85" s="1"/>
  <c r="H274" i="85"/>
  <c r="C274" i="85"/>
  <c r="H273" i="85"/>
  <c r="C273" i="85" s="1"/>
  <c r="H272" i="85"/>
  <c r="C272" i="85"/>
  <c r="H271" i="85"/>
  <c r="C271" i="85" s="1"/>
  <c r="H270" i="85"/>
  <c r="C270" i="85" s="1"/>
  <c r="H269" i="85"/>
  <c r="C269" i="85" s="1"/>
  <c r="H268" i="85"/>
  <c r="C268" i="85" s="1"/>
  <c r="H267" i="85"/>
  <c r="C267" i="85" s="1"/>
  <c r="H266" i="85"/>
  <c r="C266" i="85" s="1"/>
  <c r="H265" i="85"/>
  <c r="C265" i="85"/>
  <c r="H264" i="85"/>
  <c r="C264" i="85" s="1"/>
  <c r="H263" i="85"/>
  <c r="C263" i="85"/>
  <c r="H262" i="85"/>
  <c r="C262" i="85"/>
  <c r="H261" i="85"/>
  <c r="C261" i="85" s="1"/>
  <c r="H260" i="85"/>
  <c r="C260" i="85" s="1"/>
  <c r="H259" i="85"/>
  <c r="C259" i="85" s="1"/>
  <c r="H258" i="85"/>
  <c r="C258" i="85" s="1"/>
  <c r="H257" i="85"/>
  <c r="C257" i="85"/>
  <c r="H256" i="85"/>
  <c r="C256" i="85" s="1"/>
  <c r="H255" i="85"/>
  <c r="C255" i="85" s="1"/>
  <c r="H254" i="85"/>
  <c r="C254" i="85" s="1"/>
  <c r="H253" i="85"/>
  <c r="C253" i="85" s="1"/>
  <c r="H252" i="85"/>
  <c r="C252" i="85" s="1"/>
  <c r="H251" i="85"/>
  <c r="C251" i="85" s="1"/>
  <c r="H250" i="85"/>
  <c r="C250" i="85"/>
  <c r="H249" i="85"/>
  <c r="C249" i="85"/>
  <c r="H248" i="85"/>
  <c r="C248" i="85" s="1"/>
  <c r="H247" i="85"/>
  <c r="C247" i="85" s="1"/>
  <c r="H246" i="85"/>
  <c r="C246" i="85" s="1"/>
  <c r="H245" i="85"/>
  <c r="C245" i="85" s="1"/>
  <c r="H244" i="85"/>
  <c r="C244" i="85" s="1"/>
  <c r="H243" i="85"/>
  <c r="C243" i="85"/>
  <c r="H242" i="85"/>
  <c r="C242" i="85" s="1"/>
  <c r="H241" i="85"/>
  <c r="C241" i="85" s="1"/>
  <c r="H240" i="85"/>
  <c r="C240" i="85"/>
  <c r="H239" i="85"/>
  <c r="C239" i="85"/>
  <c r="H238" i="85"/>
  <c r="C238" i="85" s="1"/>
  <c r="H237" i="85"/>
  <c r="C237" i="85" s="1"/>
  <c r="H236" i="85"/>
  <c r="C236" i="85" s="1"/>
  <c r="H235" i="85"/>
  <c r="C235" i="85" s="1"/>
  <c r="H234" i="85"/>
  <c r="C234" i="85"/>
  <c r="H233" i="85"/>
  <c r="C233" i="85" s="1"/>
  <c r="H232" i="85"/>
  <c r="C232" i="85"/>
  <c r="H231" i="85"/>
  <c r="C231" i="85"/>
  <c r="H230" i="85"/>
  <c r="C230" i="85" s="1"/>
  <c r="H229" i="85"/>
  <c r="C229" i="85" s="1"/>
  <c r="H228" i="85"/>
  <c r="C228" i="85" s="1"/>
  <c r="H227" i="85"/>
  <c r="C227" i="85"/>
  <c r="H226" i="85"/>
  <c r="C226" i="85" s="1"/>
  <c r="H225" i="85"/>
  <c r="C225" i="85" s="1"/>
  <c r="H224" i="85"/>
  <c r="C224" i="85" s="1"/>
  <c r="H223" i="85"/>
  <c r="C223" i="85" s="1"/>
  <c r="H222" i="85"/>
  <c r="C222" i="85" s="1"/>
  <c r="H221" i="85"/>
  <c r="C221" i="85" s="1"/>
  <c r="H220" i="85"/>
  <c r="C220" i="85" s="1"/>
  <c r="H219" i="85"/>
  <c r="C219" i="85" s="1"/>
  <c r="H218" i="85"/>
  <c r="C218" i="85"/>
  <c r="H217" i="85"/>
  <c r="C217" i="85" s="1"/>
  <c r="H216" i="85"/>
  <c r="C216" i="85"/>
  <c r="H215" i="85"/>
  <c r="C215" i="85"/>
  <c r="H214" i="85"/>
  <c r="C214" i="85" s="1"/>
  <c r="H213" i="85"/>
  <c r="C213" i="85" s="1"/>
  <c r="H212" i="85"/>
  <c r="C212" i="85" s="1"/>
  <c r="H211" i="85"/>
  <c r="C211" i="85"/>
  <c r="H210" i="85"/>
  <c r="C210" i="85" s="1"/>
  <c r="H209" i="85"/>
  <c r="C209" i="85" s="1"/>
  <c r="H208" i="85"/>
  <c r="C208" i="85" s="1"/>
  <c r="H207" i="85"/>
  <c r="C207" i="85" s="1"/>
  <c r="H206" i="85"/>
  <c r="C206" i="85"/>
  <c r="H205" i="85"/>
  <c r="C205" i="85" s="1"/>
  <c r="H204" i="85"/>
  <c r="C204" i="85" s="1"/>
  <c r="H203" i="85"/>
  <c r="C203" i="85" s="1"/>
  <c r="H202" i="85"/>
  <c r="C202" i="85" s="1"/>
  <c r="H201" i="85"/>
  <c r="C201" i="85"/>
  <c r="H200" i="85"/>
  <c r="C200" i="85"/>
  <c r="H199" i="85"/>
  <c r="C199" i="85" s="1"/>
  <c r="H198" i="85"/>
  <c r="C198" i="85" s="1"/>
  <c r="H197" i="85"/>
  <c r="C197" i="85" s="1"/>
  <c r="H196" i="85"/>
  <c r="C196" i="85" s="1"/>
  <c r="H195" i="85"/>
  <c r="C195" i="85" s="1"/>
  <c r="H194" i="85"/>
  <c r="C194" i="85" s="1"/>
  <c r="H193" i="85"/>
  <c r="C193" i="85" s="1"/>
  <c r="H192" i="85"/>
  <c r="C192" i="85"/>
  <c r="H191" i="85"/>
  <c r="C191" i="85" s="1"/>
  <c r="H190" i="85"/>
  <c r="C190" i="85" s="1"/>
  <c r="H189" i="85"/>
  <c r="C189" i="85" s="1"/>
  <c r="H188" i="85"/>
  <c r="C188" i="85" s="1"/>
  <c r="H187" i="85"/>
  <c r="C187" i="85" s="1"/>
  <c r="H186" i="85"/>
  <c r="C186" i="85" s="1"/>
  <c r="H185" i="85"/>
  <c r="C185" i="85" s="1"/>
  <c r="H184" i="85"/>
  <c r="C184" i="85"/>
  <c r="H183" i="85"/>
  <c r="C183" i="85" s="1"/>
  <c r="H182" i="85"/>
  <c r="C182" i="85" s="1"/>
  <c r="H181" i="85"/>
  <c r="C181" i="85"/>
  <c r="H180" i="85"/>
  <c r="C180" i="85" s="1"/>
  <c r="H179" i="85"/>
  <c r="C179" i="85" s="1"/>
  <c r="H178" i="85"/>
  <c r="C178" i="85" s="1"/>
  <c r="H177" i="85"/>
  <c r="C177" i="85"/>
  <c r="H176" i="85"/>
  <c r="C176" i="85"/>
  <c r="H175" i="85"/>
  <c r="C175" i="85" s="1"/>
  <c r="H174" i="85"/>
  <c r="C174" i="85" s="1"/>
  <c r="H173" i="85"/>
  <c r="C173" i="85"/>
  <c r="H172" i="85"/>
  <c r="C172" i="85" s="1"/>
  <c r="H171" i="85"/>
  <c r="C171" i="85" s="1"/>
  <c r="H170" i="85"/>
  <c r="C170" i="85"/>
  <c r="H169" i="85"/>
  <c r="C169" i="85" s="1"/>
  <c r="H168" i="85"/>
  <c r="C168" i="85" s="1"/>
  <c r="H167" i="85"/>
  <c r="C167" i="85" s="1"/>
  <c r="H166" i="85"/>
  <c r="C166" i="85" s="1"/>
  <c r="H165" i="85"/>
  <c r="C165" i="85" s="1"/>
  <c r="H164" i="85"/>
  <c r="C164" i="85" s="1"/>
  <c r="H163" i="85"/>
  <c r="C163" i="85" s="1"/>
  <c r="H162" i="85"/>
  <c r="C162" i="85"/>
  <c r="H161" i="85"/>
  <c r="C161" i="85"/>
  <c r="H160" i="85"/>
  <c r="C160" i="85"/>
  <c r="H159" i="85"/>
  <c r="C159" i="85" s="1"/>
  <c r="H158" i="85"/>
  <c r="C158" i="85" s="1"/>
  <c r="H157" i="85"/>
  <c r="C157" i="85" s="1"/>
  <c r="H156" i="85"/>
  <c r="C156" i="85" s="1"/>
  <c r="H155" i="85"/>
  <c r="C155" i="85" s="1"/>
  <c r="H154" i="85"/>
  <c r="C154" i="85" s="1"/>
  <c r="H153" i="85"/>
  <c r="C153" i="85" s="1"/>
  <c r="H152" i="85"/>
  <c r="C152" i="85"/>
  <c r="H151" i="85"/>
  <c r="C151" i="85" s="1"/>
  <c r="H150" i="85"/>
  <c r="C150" i="85" s="1"/>
  <c r="H149" i="85"/>
  <c r="C149" i="85" s="1"/>
  <c r="H148" i="85"/>
  <c r="C148" i="85"/>
  <c r="H147" i="85"/>
  <c r="C147" i="85" s="1"/>
  <c r="H146" i="85"/>
  <c r="C146" i="85"/>
  <c r="H145" i="85"/>
  <c r="C145" i="85" s="1"/>
  <c r="H144" i="85"/>
  <c r="C144" i="85"/>
  <c r="H143" i="85"/>
  <c r="C143" i="85" s="1"/>
  <c r="H142" i="85"/>
  <c r="C142" i="85" s="1"/>
  <c r="H141" i="85"/>
  <c r="C141" i="85" s="1"/>
  <c r="H140" i="85"/>
  <c r="C140" i="85"/>
  <c r="H139" i="85"/>
  <c r="C139" i="85" s="1"/>
  <c r="H138" i="85"/>
  <c r="C138" i="85"/>
  <c r="H137" i="85"/>
  <c r="C137" i="85"/>
  <c r="H136" i="85"/>
  <c r="C136" i="85"/>
  <c r="H135" i="85"/>
  <c r="C135" i="85" s="1"/>
  <c r="H134" i="85"/>
  <c r="C134" i="85" s="1"/>
  <c r="H133" i="85"/>
  <c r="C133" i="85" s="1"/>
  <c r="H132" i="85"/>
  <c r="C132" i="85"/>
  <c r="H131" i="85"/>
  <c r="C131" i="85" s="1"/>
  <c r="H130" i="85"/>
  <c r="C130" i="85" s="1"/>
  <c r="H129" i="85"/>
  <c r="C129" i="85"/>
  <c r="H128" i="85"/>
  <c r="C128" i="85" s="1"/>
  <c r="H127" i="85"/>
  <c r="C127" i="85" s="1"/>
  <c r="H126" i="85"/>
  <c r="C126" i="85" s="1"/>
  <c r="H125" i="85"/>
  <c r="C125" i="85"/>
  <c r="H124" i="85"/>
  <c r="C124" i="85" s="1"/>
  <c r="H123" i="85"/>
  <c r="C123" i="85" s="1"/>
  <c r="H122" i="85"/>
  <c r="C122" i="85"/>
  <c r="H121" i="85"/>
  <c r="C121" i="85"/>
  <c r="H120" i="85"/>
  <c r="C120" i="85" s="1"/>
  <c r="H119" i="85"/>
  <c r="C119" i="85" s="1"/>
  <c r="H118" i="85"/>
  <c r="C118" i="85" s="1"/>
  <c r="H117" i="85"/>
  <c r="C117" i="85"/>
  <c r="H116" i="85"/>
  <c r="C116" i="85"/>
  <c r="H115" i="85"/>
  <c r="C115" i="85" s="1"/>
  <c r="H114" i="85"/>
  <c r="C114" i="85"/>
  <c r="H113" i="85"/>
  <c r="C113" i="85" s="1"/>
  <c r="H112" i="85"/>
  <c r="C112" i="85" s="1"/>
  <c r="H111" i="85"/>
  <c r="C111" i="85" s="1"/>
  <c r="H110" i="85"/>
  <c r="C110" i="85" s="1"/>
  <c r="H109" i="85"/>
  <c r="C109" i="85" s="1"/>
  <c r="H108" i="85"/>
  <c r="C108" i="85" s="1"/>
  <c r="H107" i="85"/>
  <c r="C107" i="85" s="1"/>
  <c r="H106" i="85"/>
  <c r="C106" i="85"/>
  <c r="H105" i="85"/>
  <c r="C105" i="85" s="1"/>
  <c r="H104" i="85"/>
  <c r="C104" i="85" s="1"/>
  <c r="H103" i="85"/>
  <c r="C103" i="85" s="1"/>
  <c r="H102" i="85"/>
  <c r="C102" i="85" s="1"/>
  <c r="H101" i="85"/>
  <c r="C101" i="85"/>
  <c r="H100" i="85"/>
  <c r="C100" i="85"/>
  <c r="H99" i="85"/>
  <c r="C99" i="85" s="1"/>
  <c r="H98" i="85"/>
  <c r="C98" i="85" s="1"/>
  <c r="H97" i="85"/>
  <c r="C97" i="85"/>
  <c r="H96" i="85"/>
  <c r="C96" i="85" s="1"/>
  <c r="H95" i="85"/>
  <c r="C95" i="85" s="1"/>
  <c r="H94" i="85"/>
  <c r="C94" i="85" s="1"/>
  <c r="H93" i="85"/>
  <c r="C93" i="85" s="1"/>
  <c r="H92" i="85"/>
  <c r="C92" i="85"/>
  <c r="H91" i="85"/>
  <c r="C91" i="85" s="1"/>
  <c r="H90" i="85"/>
  <c r="C90" i="85" s="1"/>
  <c r="H89" i="85"/>
  <c r="C89" i="85" s="1"/>
  <c r="H88" i="85"/>
  <c r="C88" i="85"/>
  <c r="H87" i="85"/>
  <c r="C87" i="85" s="1"/>
  <c r="H86" i="85"/>
  <c r="C86" i="85" s="1"/>
  <c r="H85" i="85"/>
  <c r="C85" i="85"/>
  <c r="H84" i="85"/>
  <c r="C84" i="85" s="1"/>
  <c r="H83" i="85"/>
  <c r="C83" i="85" s="1"/>
  <c r="H82" i="85"/>
  <c r="C82" i="85" s="1"/>
  <c r="H81" i="85"/>
  <c r="C81" i="85" s="1"/>
  <c r="H80" i="85"/>
  <c r="C80" i="85"/>
  <c r="H79" i="85"/>
  <c r="C79" i="85"/>
  <c r="H78" i="85"/>
  <c r="C78" i="85"/>
  <c r="H77" i="85"/>
  <c r="C77" i="85"/>
  <c r="H76" i="85"/>
  <c r="C76" i="85" s="1"/>
  <c r="H75" i="85"/>
  <c r="C75" i="85" s="1"/>
  <c r="H74" i="85"/>
  <c r="C74" i="85" s="1"/>
  <c r="H73" i="85"/>
  <c r="C73" i="85" s="1"/>
  <c r="H72" i="85"/>
  <c r="C72" i="85" s="1"/>
  <c r="H71" i="85"/>
  <c r="C71" i="85" s="1"/>
  <c r="H70" i="85"/>
  <c r="C70" i="85" s="1"/>
  <c r="H69" i="85"/>
  <c r="C69" i="85"/>
  <c r="H68" i="85"/>
  <c r="C68" i="85" s="1"/>
  <c r="H67" i="85"/>
  <c r="C67" i="85" s="1"/>
  <c r="H66" i="85"/>
  <c r="C66" i="85" s="1"/>
  <c r="H65" i="85"/>
  <c r="C65" i="85" s="1"/>
  <c r="H64" i="85"/>
  <c r="C64" i="85" s="1"/>
  <c r="H63" i="85"/>
  <c r="C63" i="85" s="1"/>
  <c r="H62" i="85"/>
  <c r="C62" i="85"/>
  <c r="H61" i="85"/>
  <c r="C61" i="85"/>
  <c r="H60" i="85"/>
  <c r="C60" i="85" s="1"/>
  <c r="H59" i="85"/>
  <c r="C59" i="85" s="1"/>
  <c r="H58" i="85"/>
  <c r="C58" i="85" s="1"/>
  <c r="H57" i="85"/>
  <c r="C57" i="85"/>
  <c r="H56" i="85"/>
  <c r="C56" i="85"/>
  <c r="H55" i="85"/>
  <c r="C55" i="85" s="1"/>
  <c r="H54" i="85"/>
  <c r="C54" i="85" s="1"/>
  <c r="H53" i="85"/>
  <c r="C53" i="85"/>
  <c r="H52" i="85"/>
  <c r="C52" i="85" s="1"/>
  <c r="H51" i="85"/>
  <c r="C51" i="85" s="1"/>
  <c r="H50" i="85"/>
  <c r="C50" i="85" s="1"/>
  <c r="H49" i="85"/>
  <c r="C49" i="85" s="1"/>
  <c r="H48" i="85"/>
  <c r="C48" i="85"/>
  <c r="H47" i="85"/>
  <c r="C47" i="85"/>
  <c r="H46" i="85"/>
  <c r="C46" i="85" s="1"/>
  <c r="H45" i="85"/>
  <c r="C45" i="85" s="1"/>
  <c r="H44" i="85"/>
  <c r="C44" i="85"/>
  <c r="H43" i="85"/>
  <c r="C43" i="85" s="1"/>
  <c r="H42" i="85"/>
  <c r="C42" i="85" s="1"/>
  <c r="H41" i="85"/>
  <c r="C41" i="85" s="1"/>
  <c r="H40" i="85"/>
  <c r="C40" i="85" s="1"/>
  <c r="H39" i="85"/>
  <c r="C39" i="85" s="1"/>
  <c r="H38" i="85"/>
  <c r="C38" i="85"/>
  <c r="H37" i="85"/>
  <c r="C37" i="85" s="1"/>
  <c r="H36" i="85"/>
  <c r="C36" i="85"/>
  <c r="H35" i="85"/>
  <c r="C35" i="85" s="1"/>
  <c r="H34" i="85"/>
  <c r="C34" i="85" s="1"/>
  <c r="H33" i="85"/>
  <c r="C33" i="85"/>
  <c r="H32" i="85"/>
  <c r="C32" i="85" s="1"/>
  <c r="H31" i="85"/>
  <c r="C31" i="85"/>
  <c r="H30" i="85"/>
  <c r="C30" i="85" s="1"/>
  <c r="H29" i="85"/>
  <c r="C29" i="85" s="1"/>
  <c r="H28" i="85"/>
  <c r="C28" i="85"/>
  <c r="H27" i="85"/>
  <c r="C27" i="85" s="1"/>
  <c r="H26" i="85"/>
  <c r="C26" i="85" s="1"/>
  <c r="H25" i="85"/>
  <c r="C25" i="85" s="1"/>
  <c r="H24" i="85"/>
  <c r="C24" i="85" s="1"/>
  <c r="H23" i="85"/>
  <c r="C23" i="85" s="1"/>
  <c r="H22" i="85"/>
  <c r="C22" i="85" s="1"/>
  <c r="H21" i="85"/>
  <c r="C21" i="85" s="1"/>
  <c r="H20" i="85"/>
  <c r="C20" i="85" s="1"/>
  <c r="H19" i="85"/>
  <c r="C19" i="85" s="1"/>
  <c r="H18" i="85"/>
  <c r="C18" i="85"/>
  <c r="H17" i="85"/>
  <c r="C17" i="85" s="1"/>
  <c r="H16" i="85"/>
  <c r="C16" i="85" s="1"/>
  <c r="H15" i="85"/>
  <c r="C15" i="85"/>
  <c r="H14" i="85"/>
  <c r="C14" i="85" s="1"/>
  <c r="H13" i="85"/>
  <c r="C13" i="85" s="1"/>
  <c r="H12" i="85"/>
  <c r="C12" i="85" s="1"/>
  <c r="H11" i="85"/>
  <c r="C11" i="85" s="1"/>
  <c r="H10" i="85"/>
  <c r="C10" i="85" s="1"/>
  <c r="H9" i="85"/>
  <c r="C9" i="85" s="1"/>
  <c r="H8" i="85"/>
  <c r="C8" i="85" s="1"/>
  <c r="H7" i="85"/>
  <c r="C7" i="85" s="1"/>
  <c r="H6" i="85"/>
  <c r="C6" i="85"/>
  <c r="B6" i="85"/>
  <c r="K5" i="85"/>
  <c r="H5" i="85"/>
  <c r="C5" i="85"/>
  <c r="H4" i="85"/>
  <c r="C4" i="85" s="1"/>
  <c r="K3" i="85"/>
  <c r="K4" i="85" s="1"/>
  <c r="H3" i="85"/>
  <c r="C3" i="85" s="1"/>
  <c r="H2" i="85"/>
  <c r="C2" i="85" s="1"/>
  <c r="G65" i="85"/>
  <c r="I65" i="85" s="1"/>
  <c r="G3" i="85" l="1"/>
  <c r="I3" i="85" s="1"/>
  <c r="G502" i="85"/>
  <c r="I502" i="85" s="1"/>
  <c r="G495" i="85"/>
  <c r="I495" i="85" s="1"/>
  <c r="G486" i="85"/>
  <c r="I486" i="85" s="1"/>
  <c r="G479" i="85"/>
  <c r="I479" i="85" s="1"/>
  <c r="G470" i="85"/>
  <c r="I470" i="85" s="1"/>
  <c r="G463" i="85"/>
  <c r="I463" i="85" s="1"/>
  <c r="G454" i="85"/>
  <c r="I454" i="85" s="1"/>
  <c r="G447" i="85"/>
  <c r="I447" i="85" s="1"/>
  <c r="G438" i="85"/>
  <c r="I438" i="85" s="1"/>
  <c r="G431" i="85"/>
  <c r="I431" i="85" s="1"/>
  <c r="G422" i="85"/>
  <c r="I422" i="85" s="1"/>
  <c r="G415" i="85"/>
  <c r="I415" i="85" s="1"/>
  <c r="G406" i="85"/>
  <c r="I406" i="85" s="1"/>
  <c r="G399" i="85"/>
  <c r="I399" i="85" s="1"/>
  <c r="G390" i="85"/>
  <c r="I390" i="85" s="1"/>
  <c r="G383" i="85"/>
  <c r="I383" i="85" s="1"/>
  <c r="G374" i="85"/>
  <c r="I374" i="85" s="1"/>
  <c r="G367" i="85"/>
  <c r="I367" i="85" s="1"/>
  <c r="G358" i="85"/>
  <c r="I358" i="85" s="1"/>
  <c r="G351" i="85"/>
  <c r="I351" i="85" s="1"/>
  <c r="G497" i="85"/>
  <c r="I497" i="85" s="1"/>
  <c r="G488" i="85"/>
  <c r="I488" i="85" s="1"/>
  <c r="G481" i="85"/>
  <c r="I481" i="85" s="1"/>
  <c r="G472" i="85"/>
  <c r="I472" i="85" s="1"/>
  <c r="G465" i="85"/>
  <c r="I465" i="85" s="1"/>
  <c r="G456" i="85"/>
  <c r="I456" i="85" s="1"/>
  <c r="G449" i="85"/>
  <c r="I449" i="85" s="1"/>
  <c r="G440" i="85"/>
  <c r="I440" i="85" s="1"/>
  <c r="G433" i="85"/>
  <c r="I433" i="85" s="1"/>
  <c r="G424" i="85"/>
  <c r="I424" i="85" s="1"/>
  <c r="G417" i="85"/>
  <c r="I417" i="85" s="1"/>
  <c r="G408" i="85"/>
  <c r="I408" i="85" s="1"/>
  <c r="G401" i="85"/>
  <c r="I401" i="85" s="1"/>
  <c r="G392" i="85"/>
  <c r="I392" i="85" s="1"/>
  <c r="G385" i="85"/>
  <c r="I385" i="85" s="1"/>
  <c r="G376" i="85"/>
  <c r="I376" i="85" s="1"/>
  <c r="G369" i="85"/>
  <c r="I369" i="85" s="1"/>
  <c r="G360" i="85"/>
  <c r="I360" i="85" s="1"/>
  <c r="G353" i="85"/>
  <c r="I353" i="85" s="1"/>
  <c r="G344" i="85"/>
  <c r="I344" i="85" s="1"/>
  <c r="G337" i="85"/>
  <c r="I337" i="85" s="1"/>
  <c r="G499" i="85"/>
  <c r="I499" i="85" s="1"/>
  <c r="G490" i="85"/>
  <c r="I490" i="85" s="1"/>
  <c r="G483" i="85"/>
  <c r="I483" i="85" s="1"/>
  <c r="G474" i="85"/>
  <c r="I474" i="85" s="1"/>
  <c r="G467" i="85"/>
  <c r="I467" i="85" s="1"/>
  <c r="G458" i="85"/>
  <c r="I458" i="85" s="1"/>
  <c r="G451" i="85"/>
  <c r="I451" i="85" s="1"/>
  <c r="G442" i="85"/>
  <c r="I442" i="85" s="1"/>
  <c r="G435" i="85"/>
  <c r="I435" i="85" s="1"/>
  <c r="G426" i="85"/>
  <c r="I426" i="85" s="1"/>
  <c r="G419" i="85"/>
  <c r="I419" i="85" s="1"/>
  <c r="G410" i="85"/>
  <c r="I410" i="85" s="1"/>
  <c r="G403" i="85"/>
  <c r="I403" i="85" s="1"/>
  <c r="G394" i="85"/>
  <c r="I394" i="85" s="1"/>
  <c r="G387" i="85"/>
  <c r="I387" i="85" s="1"/>
  <c r="G501" i="85"/>
  <c r="I501" i="85" s="1"/>
  <c r="G492" i="85"/>
  <c r="I492" i="85" s="1"/>
  <c r="G485" i="85"/>
  <c r="I485" i="85" s="1"/>
  <c r="G476" i="85"/>
  <c r="I476" i="85" s="1"/>
  <c r="G469" i="85"/>
  <c r="I469" i="85" s="1"/>
  <c r="G460" i="85"/>
  <c r="I460" i="85" s="1"/>
  <c r="G453" i="85"/>
  <c r="I453" i="85" s="1"/>
  <c r="G444" i="85"/>
  <c r="I444" i="85" s="1"/>
  <c r="G437" i="85"/>
  <c r="I437" i="85" s="1"/>
  <c r="G428" i="85"/>
  <c r="I428" i="85" s="1"/>
  <c r="G421" i="85"/>
  <c r="I421" i="85" s="1"/>
  <c r="G412" i="85"/>
  <c r="I412" i="85" s="1"/>
  <c r="G405" i="85"/>
  <c r="I405" i="85" s="1"/>
  <c r="G396" i="85"/>
  <c r="I396" i="85" s="1"/>
  <c r="G389" i="85"/>
  <c r="I389" i="85" s="1"/>
  <c r="G380" i="85"/>
  <c r="I380" i="85" s="1"/>
  <c r="G373" i="85"/>
  <c r="I373" i="85" s="1"/>
  <c r="G364" i="85"/>
  <c r="I364" i="85" s="1"/>
  <c r="G357" i="85"/>
  <c r="I357" i="85" s="1"/>
  <c r="G348" i="85"/>
  <c r="I348" i="85" s="1"/>
  <c r="G341" i="85"/>
  <c r="I341" i="85" s="1"/>
  <c r="G432" i="85"/>
  <c r="I432" i="85" s="1"/>
  <c r="G418" i="85"/>
  <c r="I418" i="85" s="1"/>
  <c r="G411" i="85"/>
  <c r="I411" i="85" s="1"/>
  <c r="G361" i="85"/>
  <c r="I361" i="85" s="1"/>
  <c r="G355" i="85"/>
  <c r="I355" i="85" s="1"/>
  <c r="G352" i="85"/>
  <c r="I352" i="85" s="1"/>
  <c r="G349" i="85"/>
  <c r="I349" i="85" s="1"/>
  <c r="G340" i="85"/>
  <c r="I340" i="85" s="1"/>
  <c r="G332" i="85"/>
  <c r="I332" i="85" s="1"/>
  <c r="G323" i="85"/>
  <c r="I323" i="85" s="1"/>
  <c r="G316" i="85"/>
  <c r="I316" i="85" s="1"/>
  <c r="G307" i="85"/>
  <c r="I307" i="85" s="1"/>
  <c r="G300" i="85"/>
  <c r="I300" i="85" s="1"/>
  <c r="G291" i="85"/>
  <c r="I291" i="85" s="1"/>
  <c r="G284" i="85"/>
  <c r="I284" i="85" s="1"/>
  <c r="G275" i="85"/>
  <c r="I275" i="85" s="1"/>
  <c r="G491" i="85"/>
  <c r="I491" i="85" s="1"/>
  <c r="G477" i="85"/>
  <c r="I477" i="85" s="1"/>
  <c r="G473" i="85"/>
  <c r="I473" i="85" s="1"/>
  <c r="G459" i="85"/>
  <c r="I459" i="85" s="1"/>
  <c r="G414" i="85"/>
  <c r="I414" i="85" s="1"/>
  <c r="G407" i="85"/>
  <c r="I407" i="85" s="1"/>
  <c r="G404" i="85"/>
  <c r="I404" i="85" s="1"/>
  <c r="G397" i="85"/>
  <c r="I397" i="85" s="1"/>
  <c r="G393" i="85"/>
  <c r="I393" i="85" s="1"/>
  <c r="G345" i="85"/>
  <c r="I345" i="85" s="1"/>
  <c r="G334" i="85"/>
  <c r="I334" i="85" s="1"/>
  <c r="G325" i="85"/>
  <c r="I325" i="85" s="1"/>
  <c r="G318" i="85"/>
  <c r="I318" i="85" s="1"/>
  <c r="G309" i="85"/>
  <c r="I309" i="85" s="1"/>
  <c r="G498" i="85"/>
  <c r="I498" i="85" s="1"/>
  <c r="G494" i="85"/>
  <c r="I494" i="85" s="1"/>
  <c r="G487" i="85"/>
  <c r="I487" i="85" s="1"/>
  <c r="G484" i="85"/>
  <c r="I484" i="85" s="1"/>
  <c r="G480" i="85"/>
  <c r="I480" i="85" s="1"/>
  <c r="G466" i="85"/>
  <c r="I466" i="85" s="1"/>
  <c r="G462" i="85"/>
  <c r="I462" i="85" s="1"/>
  <c r="G455" i="85"/>
  <c r="I455" i="85" s="1"/>
  <c r="G452" i="85"/>
  <c r="I452" i="85" s="1"/>
  <c r="G445" i="85"/>
  <c r="I445" i="85" s="1"/>
  <c r="G441" i="85"/>
  <c r="I441" i="85" s="1"/>
  <c r="G400" i="85"/>
  <c r="I400" i="85" s="1"/>
  <c r="G386" i="85"/>
  <c r="I386" i="85" s="1"/>
  <c r="G379" i="85"/>
  <c r="I379" i="85" s="1"/>
  <c r="G370" i="85"/>
  <c r="I370" i="85" s="1"/>
  <c r="G327" i="85"/>
  <c r="I327" i="85" s="1"/>
  <c r="G320" i="85"/>
  <c r="I320" i="85" s="1"/>
  <c r="G311" i="85"/>
  <c r="I311" i="85" s="1"/>
  <c r="G304" i="85"/>
  <c r="I304" i="85" s="1"/>
  <c r="G295" i="85"/>
  <c r="I295" i="85" s="1"/>
  <c r="G493" i="85"/>
  <c r="I493" i="85" s="1"/>
  <c r="G489" i="85"/>
  <c r="I489" i="85" s="1"/>
  <c r="G475" i="85"/>
  <c r="I475" i="85" s="1"/>
  <c r="G461" i="85"/>
  <c r="I461" i="85" s="1"/>
  <c r="G457" i="85"/>
  <c r="I457" i="85" s="1"/>
  <c r="G416" i="85"/>
  <c r="I416" i="85" s="1"/>
  <c r="G402" i="85"/>
  <c r="I402" i="85" s="1"/>
  <c r="G395" i="85"/>
  <c r="I395" i="85" s="1"/>
  <c r="G378" i="85"/>
  <c r="I378" i="85" s="1"/>
  <c r="G375" i="85"/>
  <c r="I375" i="85" s="1"/>
  <c r="G372" i="85"/>
  <c r="I372" i="85" s="1"/>
  <c r="G350" i="85"/>
  <c r="I350" i="85" s="1"/>
  <c r="G333" i="85"/>
  <c r="I333" i="85" s="1"/>
  <c r="G326" i="85"/>
  <c r="I326" i="85" s="1"/>
  <c r="G317" i="85"/>
  <c r="I317" i="85" s="1"/>
  <c r="G310" i="85"/>
  <c r="I310" i="85" s="1"/>
  <c r="G301" i="85"/>
  <c r="I301" i="85" s="1"/>
  <c r="G294" i="85"/>
  <c r="I294" i="85" s="1"/>
  <c r="G285" i="85"/>
  <c r="I285" i="85" s="1"/>
  <c r="G278" i="85"/>
  <c r="I278" i="85" s="1"/>
  <c r="G269" i="85"/>
  <c r="I269" i="85" s="1"/>
  <c r="G267" i="85"/>
  <c r="I267" i="85" s="1"/>
  <c r="G265" i="85"/>
  <c r="I265" i="85" s="1"/>
  <c r="G263" i="85"/>
  <c r="I263" i="85" s="1"/>
  <c r="G261" i="85"/>
  <c r="I261" i="85" s="1"/>
  <c r="G259" i="85"/>
  <c r="I259" i="85" s="1"/>
  <c r="G257" i="85"/>
  <c r="I257" i="85" s="1"/>
  <c r="G255" i="85"/>
  <c r="I255" i="85" s="1"/>
  <c r="G253" i="85"/>
  <c r="I253" i="85" s="1"/>
  <c r="G251" i="85"/>
  <c r="I251" i="85" s="1"/>
  <c r="G249" i="85"/>
  <c r="I249" i="85" s="1"/>
  <c r="G247" i="85"/>
  <c r="I247" i="85" s="1"/>
  <c r="G245" i="85"/>
  <c r="I245" i="85" s="1"/>
  <c r="G243" i="85"/>
  <c r="I243" i="85" s="1"/>
  <c r="G241" i="85"/>
  <c r="I241" i="85" s="1"/>
  <c r="G239" i="85"/>
  <c r="I239" i="85" s="1"/>
  <c r="G237" i="85"/>
  <c r="I237" i="85" s="1"/>
  <c r="G235" i="85"/>
  <c r="I235" i="85" s="1"/>
  <c r="G233" i="85"/>
  <c r="I233" i="85" s="1"/>
  <c r="G231" i="85"/>
  <c r="I231" i="85" s="1"/>
  <c r="G229" i="85"/>
  <c r="I229" i="85" s="1"/>
  <c r="G227" i="85"/>
  <c r="I227" i="85" s="1"/>
  <c r="G225" i="85"/>
  <c r="I225" i="85" s="1"/>
  <c r="G223" i="85"/>
  <c r="I223" i="85" s="1"/>
  <c r="G221" i="85"/>
  <c r="I221" i="85" s="1"/>
  <c r="G219" i="85"/>
  <c r="I219" i="85" s="1"/>
  <c r="G217" i="85"/>
  <c r="I217" i="85" s="1"/>
  <c r="G215" i="85"/>
  <c r="I215" i="85" s="1"/>
  <c r="G213" i="85"/>
  <c r="I213" i="85" s="1"/>
  <c r="G211" i="85"/>
  <c r="I211" i="85" s="1"/>
  <c r="G209" i="85"/>
  <c r="I209" i="85" s="1"/>
  <c r="G207" i="85"/>
  <c r="I207" i="85" s="1"/>
  <c r="G205" i="85"/>
  <c r="I205" i="85" s="1"/>
  <c r="G203" i="85"/>
  <c r="I203" i="85" s="1"/>
  <c r="G201" i="85"/>
  <c r="I201" i="85" s="1"/>
  <c r="G199" i="85"/>
  <c r="I199" i="85" s="1"/>
  <c r="G197" i="85"/>
  <c r="I197" i="85" s="1"/>
  <c r="G195" i="85"/>
  <c r="I195" i="85" s="1"/>
  <c r="G193" i="85"/>
  <c r="I193" i="85" s="1"/>
  <c r="G191" i="85"/>
  <c r="I191" i="85" s="1"/>
  <c r="G189" i="85"/>
  <c r="I189" i="85" s="1"/>
  <c r="G187" i="85"/>
  <c r="I187" i="85" s="1"/>
  <c r="G185" i="85"/>
  <c r="I185" i="85" s="1"/>
  <c r="G183" i="85"/>
  <c r="I183" i="85" s="1"/>
  <c r="G496" i="85"/>
  <c r="I496" i="85" s="1"/>
  <c r="G482" i="85"/>
  <c r="I482" i="85" s="1"/>
  <c r="G464" i="85"/>
  <c r="I464" i="85" s="1"/>
  <c r="G450" i="85"/>
  <c r="I450" i="85" s="1"/>
  <c r="G429" i="85"/>
  <c r="I429" i="85" s="1"/>
  <c r="G371" i="85"/>
  <c r="I371" i="85" s="1"/>
  <c r="G354" i="85"/>
  <c r="I354" i="85" s="1"/>
  <c r="G331" i="85"/>
  <c r="I331" i="85" s="1"/>
  <c r="G324" i="85"/>
  <c r="I324" i="85" s="1"/>
  <c r="G288" i="85"/>
  <c r="I288" i="85" s="1"/>
  <c r="G283" i="85"/>
  <c r="I283" i="85" s="1"/>
  <c r="G280" i="85"/>
  <c r="I280" i="85" s="1"/>
  <c r="G260" i="85"/>
  <c r="I260" i="85" s="1"/>
  <c r="G244" i="85"/>
  <c r="I244" i="85" s="1"/>
  <c r="G228" i="85"/>
  <c r="I228" i="85" s="1"/>
  <c r="G212" i="85"/>
  <c r="I212" i="85" s="1"/>
  <c r="G196" i="85"/>
  <c r="I196" i="85" s="1"/>
  <c r="G446" i="85"/>
  <c r="I446" i="85" s="1"/>
  <c r="G420" i="85"/>
  <c r="I420" i="85" s="1"/>
  <c r="G384" i="85"/>
  <c r="I384" i="85" s="1"/>
  <c r="G366" i="85"/>
  <c r="I366" i="85" s="1"/>
  <c r="G362" i="85"/>
  <c r="I362" i="85" s="1"/>
  <c r="G313" i="85"/>
  <c r="I313" i="85" s="1"/>
  <c r="G306" i="85"/>
  <c r="I306" i="85" s="1"/>
  <c r="G303" i="85"/>
  <c r="I303" i="85" s="1"/>
  <c r="G297" i="85"/>
  <c r="I297" i="85" s="1"/>
  <c r="G277" i="85"/>
  <c r="I277" i="85" s="1"/>
  <c r="G274" i="85"/>
  <c r="I274" i="85" s="1"/>
  <c r="G262" i="85"/>
  <c r="I262" i="85" s="1"/>
  <c r="G246" i="85"/>
  <c r="I246" i="85" s="1"/>
  <c r="G230" i="85"/>
  <c r="I230" i="85" s="1"/>
  <c r="G214" i="85"/>
  <c r="I214" i="85" s="1"/>
  <c r="G198" i="85"/>
  <c r="I198" i="85" s="1"/>
  <c r="G182" i="85"/>
  <c r="I182" i="85" s="1"/>
  <c r="G180" i="85"/>
  <c r="I180" i="85" s="1"/>
  <c r="G178" i="85"/>
  <c r="I178" i="85" s="1"/>
  <c r="G176" i="85"/>
  <c r="I176" i="85" s="1"/>
  <c r="G174" i="85"/>
  <c r="I174" i="85" s="1"/>
  <c r="G172" i="85"/>
  <c r="I172" i="85" s="1"/>
  <c r="G170" i="85"/>
  <c r="I170" i="85" s="1"/>
  <c r="G168" i="85"/>
  <c r="I168" i="85" s="1"/>
  <c r="G166" i="85"/>
  <c r="I166" i="85" s="1"/>
  <c r="G164" i="85"/>
  <c r="I164" i="85" s="1"/>
  <c r="G162" i="85"/>
  <c r="I162" i="85" s="1"/>
  <c r="G160" i="85"/>
  <c r="I160" i="85" s="1"/>
  <c r="G158" i="85"/>
  <c r="I158" i="85" s="1"/>
  <c r="G156" i="85"/>
  <c r="I156" i="85" s="1"/>
  <c r="G154" i="85"/>
  <c r="I154" i="85" s="1"/>
  <c r="G152" i="85"/>
  <c r="I152" i="85" s="1"/>
  <c r="G150" i="85"/>
  <c r="I150" i="85" s="1"/>
  <c r="G148" i="85"/>
  <c r="I148" i="85" s="1"/>
  <c r="G146" i="85"/>
  <c r="I146" i="85" s="1"/>
  <c r="G144" i="85"/>
  <c r="I144" i="85" s="1"/>
  <c r="G142" i="85"/>
  <c r="I142" i="85" s="1"/>
  <c r="G140" i="85"/>
  <c r="I140" i="85" s="1"/>
  <c r="G138" i="85"/>
  <c r="I138" i="85" s="1"/>
  <c r="G136" i="85"/>
  <c r="I136" i="85" s="1"/>
  <c r="G134" i="85"/>
  <c r="I134" i="85" s="1"/>
  <c r="G132" i="85"/>
  <c r="I132" i="85" s="1"/>
  <c r="G130" i="85"/>
  <c r="I130" i="85" s="1"/>
  <c r="G128" i="85"/>
  <c r="I128" i="85" s="1"/>
  <c r="G126" i="85"/>
  <c r="I126" i="85" s="1"/>
  <c r="G124" i="85"/>
  <c r="I124" i="85" s="1"/>
  <c r="G122" i="85"/>
  <c r="I122" i="85" s="1"/>
  <c r="G120" i="85"/>
  <c r="I120" i="85" s="1"/>
  <c r="G118" i="85"/>
  <c r="I118" i="85" s="1"/>
  <c r="G116" i="85"/>
  <c r="I116" i="85" s="1"/>
  <c r="G114" i="85"/>
  <c r="I114" i="85" s="1"/>
  <c r="G112" i="85"/>
  <c r="I112" i="85" s="1"/>
  <c r="G110" i="85"/>
  <c r="I110" i="85" s="1"/>
  <c r="G108" i="85"/>
  <c r="I108" i="85" s="1"/>
  <c r="G106" i="85"/>
  <c r="I106" i="85" s="1"/>
  <c r="G104" i="85"/>
  <c r="I104" i="85" s="1"/>
  <c r="G102" i="85"/>
  <c r="I102" i="85" s="1"/>
  <c r="G100" i="85"/>
  <c r="I100" i="85" s="1"/>
  <c r="G98" i="85"/>
  <c r="I98" i="85" s="1"/>
  <c r="G96" i="85"/>
  <c r="I96" i="85" s="1"/>
  <c r="G94" i="85"/>
  <c r="I94" i="85" s="1"/>
  <c r="G92" i="85"/>
  <c r="I92" i="85" s="1"/>
  <c r="G90" i="85"/>
  <c r="I90" i="85" s="1"/>
  <c r="G88" i="85"/>
  <c r="I88" i="85" s="1"/>
  <c r="G86" i="85"/>
  <c r="I86" i="85" s="1"/>
  <c r="G84" i="85"/>
  <c r="I84" i="85" s="1"/>
  <c r="G82" i="85"/>
  <c r="I82" i="85" s="1"/>
  <c r="G80" i="85"/>
  <c r="I80" i="85" s="1"/>
  <c r="G78" i="85"/>
  <c r="I78" i="85" s="1"/>
  <c r="G76" i="85"/>
  <c r="I76" i="85" s="1"/>
  <c r="G74" i="85"/>
  <c r="I74" i="85" s="1"/>
  <c r="G72" i="85"/>
  <c r="I72" i="85" s="1"/>
  <c r="G70" i="85"/>
  <c r="I70" i="85" s="1"/>
  <c r="G68" i="85"/>
  <c r="I68" i="85" s="1"/>
  <c r="G66" i="85"/>
  <c r="I66" i="85" s="1"/>
  <c r="G64" i="85"/>
  <c r="I64" i="85" s="1"/>
  <c r="G62" i="85"/>
  <c r="I62" i="85" s="1"/>
  <c r="G60" i="85"/>
  <c r="I60" i="85" s="1"/>
  <c r="G500" i="85"/>
  <c r="I500" i="85" s="1"/>
  <c r="G468" i="85"/>
  <c r="I468" i="85" s="1"/>
  <c r="G423" i="85"/>
  <c r="I423" i="85" s="1"/>
  <c r="G409" i="85"/>
  <c r="I409" i="85" s="1"/>
  <c r="G388" i="85"/>
  <c r="I388" i="85" s="1"/>
  <c r="G330" i="85"/>
  <c r="I330" i="85" s="1"/>
  <c r="G282" i="85"/>
  <c r="I282" i="85" s="1"/>
  <c r="G271" i="85"/>
  <c r="I271" i="85" s="1"/>
  <c r="G264" i="85"/>
  <c r="I264" i="85" s="1"/>
  <c r="G248" i="85"/>
  <c r="I248" i="85" s="1"/>
  <c r="G232" i="85"/>
  <c r="I232" i="85" s="1"/>
  <c r="G216" i="85"/>
  <c r="I216" i="85" s="1"/>
  <c r="G448" i="85"/>
  <c r="I448" i="85" s="1"/>
  <c r="G377" i="85"/>
  <c r="I377" i="85" s="1"/>
  <c r="G356" i="85"/>
  <c r="I356" i="85" s="1"/>
  <c r="G315" i="85"/>
  <c r="I315" i="85" s="1"/>
  <c r="G308" i="85"/>
  <c r="I308" i="85" s="1"/>
  <c r="G281" i="85"/>
  <c r="I281" i="85" s="1"/>
  <c r="G270" i="85"/>
  <c r="I270" i="85" s="1"/>
  <c r="G254" i="85"/>
  <c r="I254" i="85" s="1"/>
  <c r="G238" i="85"/>
  <c r="I238" i="85" s="1"/>
  <c r="G222" i="85"/>
  <c r="I222" i="85" s="1"/>
  <c r="G206" i="85"/>
  <c r="I206" i="85" s="1"/>
  <c r="G190" i="85"/>
  <c r="I190" i="85" s="1"/>
  <c r="G181" i="85"/>
  <c r="I181" i="85" s="1"/>
  <c r="G179" i="85"/>
  <c r="I179" i="85" s="1"/>
  <c r="G177" i="85"/>
  <c r="I177" i="85" s="1"/>
  <c r="G175" i="85"/>
  <c r="I175" i="85" s="1"/>
  <c r="G173" i="85"/>
  <c r="I173" i="85" s="1"/>
  <c r="G171" i="85"/>
  <c r="I171" i="85" s="1"/>
  <c r="G169" i="85"/>
  <c r="I169" i="85" s="1"/>
  <c r="G167" i="85"/>
  <c r="I167" i="85" s="1"/>
  <c r="G165" i="85"/>
  <c r="I165" i="85" s="1"/>
  <c r="G163" i="85"/>
  <c r="I163" i="85" s="1"/>
  <c r="G161" i="85"/>
  <c r="I161" i="85" s="1"/>
  <c r="G159" i="85"/>
  <c r="I159" i="85" s="1"/>
  <c r="G157" i="85"/>
  <c r="I157" i="85" s="1"/>
  <c r="G155" i="85"/>
  <c r="I155" i="85" s="1"/>
  <c r="G153" i="85"/>
  <c r="I153" i="85" s="1"/>
  <c r="G151" i="85"/>
  <c r="I151" i="85" s="1"/>
  <c r="G149" i="85"/>
  <c r="I149" i="85" s="1"/>
  <c r="G147" i="85"/>
  <c r="I147" i="85" s="1"/>
  <c r="G145" i="85"/>
  <c r="I145" i="85" s="1"/>
  <c r="G143" i="85"/>
  <c r="I143" i="85" s="1"/>
  <c r="G141" i="85"/>
  <c r="I141" i="85" s="1"/>
  <c r="G139" i="85"/>
  <c r="I139" i="85" s="1"/>
  <c r="G137" i="85"/>
  <c r="I137" i="85" s="1"/>
  <c r="G135" i="85"/>
  <c r="I135" i="85" s="1"/>
  <c r="G133" i="85"/>
  <c r="I133" i="85" s="1"/>
  <c r="G131" i="85"/>
  <c r="I131" i="85" s="1"/>
  <c r="G129" i="85"/>
  <c r="I129" i="85" s="1"/>
  <c r="G127" i="85"/>
  <c r="I127" i="85" s="1"/>
  <c r="G125" i="85"/>
  <c r="I125" i="85" s="1"/>
  <c r="G123" i="85"/>
  <c r="I123" i="85" s="1"/>
  <c r="G121" i="85"/>
  <c r="I121" i="85" s="1"/>
  <c r="G119" i="85"/>
  <c r="I119" i="85" s="1"/>
  <c r="G117" i="85"/>
  <c r="I117" i="85" s="1"/>
  <c r="G115" i="85"/>
  <c r="I115" i="85" s="1"/>
  <c r="G113" i="85"/>
  <c r="I113" i="85" s="1"/>
  <c r="G111" i="85"/>
  <c r="I111" i="85" s="1"/>
  <c r="G109" i="85"/>
  <c r="I109" i="85" s="1"/>
  <c r="G107" i="85"/>
  <c r="I107" i="85" s="1"/>
  <c r="G105" i="85"/>
  <c r="I105" i="85" s="1"/>
  <c r="G103" i="85"/>
  <c r="I103" i="85" s="1"/>
  <c r="G101" i="85"/>
  <c r="I101" i="85" s="1"/>
  <c r="G99" i="85"/>
  <c r="I99" i="85" s="1"/>
  <c r="G97" i="85"/>
  <c r="I97" i="85" s="1"/>
  <c r="G95" i="85"/>
  <c r="I95" i="85" s="1"/>
  <c r="G93" i="85"/>
  <c r="I93" i="85" s="1"/>
  <c r="G91" i="85"/>
  <c r="I91" i="85" s="1"/>
  <c r="G89" i="85"/>
  <c r="I89" i="85" s="1"/>
  <c r="G87" i="85"/>
  <c r="I87" i="85" s="1"/>
  <c r="G85" i="85"/>
  <c r="I85" i="85" s="1"/>
  <c r="G434" i="85"/>
  <c r="I434" i="85" s="1"/>
  <c r="G413" i="85"/>
  <c r="I413" i="85" s="1"/>
  <c r="G339" i="85"/>
  <c r="I339" i="85" s="1"/>
  <c r="G336" i="85"/>
  <c r="I336" i="85" s="1"/>
  <c r="G328" i="85"/>
  <c r="I328" i="85" s="1"/>
  <c r="G319" i="85"/>
  <c r="I319" i="85" s="1"/>
  <c r="G293" i="85"/>
  <c r="I293" i="85" s="1"/>
  <c r="G250" i="85"/>
  <c r="I250" i="85" s="1"/>
  <c r="G240" i="85"/>
  <c r="I240" i="85" s="1"/>
  <c r="G220" i="85"/>
  <c r="I220" i="85" s="1"/>
  <c r="G184" i="85"/>
  <c r="I184" i="85" s="1"/>
  <c r="G83" i="85"/>
  <c r="I83" i="85" s="1"/>
  <c r="G67" i="85"/>
  <c r="I67" i="85" s="1"/>
  <c r="G55" i="85"/>
  <c r="I55" i="85" s="1"/>
  <c r="G47" i="85"/>
  <c r="I47" i="85" s="1"/>
  <c r="G503" i="85"/>
  <c r="I503" i="85" s="1"/>
  <c r="G398" i="85"/>
  <c r="I398" i="85" s="1"/>
  <c r="G381" i="85"/>
  <c r="I381" i="85" s="1"/>
  <c r="G359" i="85"/>
  <c r="I359" i="85" s="1"/>
  <c r="G343" i="85"/>
  <c r="I343" i="85" s="1"/>
  <c r="G322" i="85"/>
  <c r="I322" i="85" s="1"/>
  <c r="G296" i="85"/>
  <c r="I296" i="85" s="1"/>
  <c r="G289" i="85"/>
  <c r="I289" i="85" s="1"/>
  <c r="G273" i="85"/>
  <c r="I273" i="85" s="1"/>
  <c r="G226" i="85"/>
  <c r="I226" i="85" s="1"/>
  <c r="G69" i="85"/>
  <c r="I69" i="85" s="1"/>
  <c r="G56" i="85"/>
  <c r="I56" i="85" s="1"/>
  <c r="G427" i="85"/>
  <c r="I427" i="85" s="1"/>
  <c r="G391" i="85"/>
  <c r="I391" i="85" s="1"/>
  <c r="G363" i="85"/>
  <c r="I363" i="85" s="1"/>
  <c r="G312" i="85"/>
  <c r="I312" i="85" s="1"/>
  <c r="G292" i="85"/>
  <c r="I292" i="85" s="1"/>
  <c r="G266" i="85"/>
  <c r="I266" i="85" s="1"/>
  <c r="G256" i="85"/>
  <c r="I256" i="85" s="1"/>
  <c r="G236" i="85"/>
  <c r="I236" i="85" s="1"/>
  <c r="G202" i="85"/>
  <c r="I202" i="85" s="1"/>
  <c r="G342" i="85"/>
  <c r="I342" i="85" s="1"/>
  <c r="G321" i="85"/>
  <c r="I321" i="85" s="1"/>
  <c r="G287" i="85"/>
  <c r="I287" i="85" s="1"/>
  <c r="G279" i="85"/>
  <c r="I279" i="85" s="1"/>
  <c r="G252" i="85"/>
  <c r="I252" i="85" s="1"/>
  <c r="G218" i="85"/>
  <c r="I218" i="85" s="1"/>
  <c r="G208" i="85"/>
  <c r="I208" i="85" s="1"/>
  <c r="G192" i="85"/>
  <c r="I192" i="85" s="1"/>
  <c r="G75" i="85"/>
  <c r="I75" i="85" s="1"/>
  <c r="G59" i="85"/>
  <c r="I59" i="85" s="1"/>
  <c r="G51" i="85"/>
  <c r="I51" i="85" s="1"/>
  <c r="G43" i="85"/>
  <c r="I43" i="85" s="1"/>
  <c r="G35" i="85"/>
  <c r="I35" i="85" s="1"/>
  <c r="G27" i="85"/>
  <c r="I27" i="85" s="1"/>
  <c r="G436" i="85"/>
  <c r="I436" i="85" s="1"/>
  <c r="G430" i="85"/>
  <c r="I430" i="85" s="1"/>
  <c r="G335" i="85"/>
  <c r="I335" i="85" s="1"/>
  <c r="G302" i="85"/>
  <c r="I302" i="85" s="1"/>
  <c r="G298" i="85"/>
  <c r="I298" i="85" s="1"/>
  <c r="G188" i="85"/>
  <c r="I188" i="85" s="1"/>
  <c r="G58" i="85"/>
  <c r="I58" i="85" s="1"/>
  <c r="G53" i="85"/>
  <c r="I53" i="85" s="1"/>
  <c r="G28" i="85"/>
  <c r="I28" i="85" s="1"/>
  <c r="G18" i="85"/>
  <c r="I18" i="85" s="1"/>
  <c r="G10" i="85"/>
  <c r="I10" i="85" s="1"/>
  <c r="G2" i="85"/>
  <c r="I2" i="85" s="1"/>
  <c r="G368" i="85"/>
  <c r="I368" i="85" s="1"/>
  <c r="G346" i="85"/>
  <c r="I346" i="85" s="1"/>
  <c r="G329" i="85"/>
  <c r="I329" i="85" s="1"/>
  <c r="G258" i="85"/>
  <c r="I258" i="85" s="1"/>
  <c r="G439" i="85"/>
  <c r="I439" i="85" s="1"/>
  <c r="G224" i="85"/>
  <c r="I224" i="85" s="1"/>
  <c r="G42" i="85"/>
  <c r="I42" i="85" s="1"/>
  <c r="G276" i="85"/>
  <c r="I276" i="85" s="1"/>
  <c r="G268" i="85"/>
  <c r="I268" i="85" s="1"/>
  <c r="G194" i="85"/>
  <c r="I194" i="85" s="1"/>
  <c r="G54" i="85"/>
  <c r="I54" i="85" s="1"/>
  <c r="G46" i="85"/>
  <c r="I46" i="85" s="1"/>
  <c r="G425" i="85"/>
  <c r="I425" i="85" s="1"/>
  <c r="G242" i="85"/>
  <c r="I242" i="85" s="1"/>
  <c r="G81" i="85"/>
  <c r="I81" i="85" s="1"/>
  <c r="G71" i="85"/>
  <c r="I71" i="85" s="1"/>
  <c r="G61" i="85"/>
  <c r="I61" i="85" s="1"/>
  <c r="G38" i="85"/>
  <c r="I38" i="85" s="1"/>
  <c r="G33" i="85"/>
  <c r="I33" i="85" s="1"/>
  <c r="G25" i="85"/>
  <c r="I25" i="85" s="1"/>
  <c r="G200" i="85"/>
  <c r="I200" i="85" s="1"/>
  <c r="G186" i="85"/>
  <c r="I186" i="85" s="1"/>
  <c r="G45" i="85"/>
  <c r="I45" i="85" s="1"/>
  <c r="G36" i="85"/>
  <c r="I36" i="85" s="1"/>
  <c r="G31" i="85"/>
  <c r="I31" i="85" s="1"/>
  <c r="G22" i="85"/>
  <c r="I22" i="85" s="1"/>
  <c r="G4" i="85"/>
  <c r="I4" i="85" s="1"/>
  <c r="G347" i="85"/>
  <c r="I347" i="85" s="1"/>
  <c r="G305" i="85"/>
  <c r="I305" i="85" s="1"/>
  <c r="G204" i="85"/>
  <c r="I204" i="85" s="1"/>
  <c r="G77" i="85"/>
  <c r="I77" i="85" s="1"/>
  <c r="G41" i="85"/>
  <c r="I41" i="85" s="1"/>
  <c r="G14" i="85"/>
  <c r="I14" i="85" s="1"/>
  <c r="G9" i="85"/>
  <c r="I9" i="85" s="1"/>
  <c r="G478" i="85"/>
  <c r="I478" i="85" s="1"/>
  <c r="G471" i="85"/>
  <c r="I471" i="85" s="1"/>
  <c r="G365" i="85"/>
  <c r="I365" i="85" s="1"/>
  <c r="G299" i="85"/>
  <c r="I299" i="85" s="1"/>
  <c r="G272" i="85"/>
  <c r="I272" i="85" s="1"/>
  <c r="G73" i="85"/>
  <c r="I73" i="85" s="1"/>
  <c r="G63" i="85"/>
  <c r="I63" i="85" s="1"/>
  <c r="G50" i="85"/>
  <c r="I50" i="85" s="1"/>
  <c r="G39" i="85"/>
  <c r="I39" i="85" s="1"/>
  <c r="G34" i="85"/>
  <c r="I34" i="85" s="1"/>
  <c r="G29" i="85"/>
  <c r="I29" i="85" s="1"/>
  <c r="G26" i="85"/>
  <c r="I26" i="85" s="1"/>
  <c r="G19" i="85"/>
  <c r="I19" i="85" s="1"/>
  <c r="G5" i="85"/>
  <c r="I5" i="85" s="1"/>
  <c r="G210" i="85"/>
  <c r="I210" i="85" s="1"/>
  <c r="G17" i="85"/>
  <c r="I17" i="85" s="1"/>
  <c r="G11" i="85"/>
  <c r="I11" i="85" s="1"/>
  <c r="G24" i="85"/>
  <c r="I24" i="85" s="1"/>
  <c r="G13" i="85"/>
  <c r="I13" i="85" s="1"/>
  <c r="G382" i="85"/>
  <c r="I382" i="85" s="1"/>
  <c r="G79" i="85"/>
  <c r="I79" i="85" s="1"/>
  <c r="G52" i="85"/>
  <c r="I52" i="85" s="1"/>
  <c r="G49" i="85"/>
  <c r="I49" i="85" s="1"/>
  <c r="G44" i="85"/>
  <c r="I44" i="85" s="1"/>
  <c r="G7" i="85"/>
  <c r="I7" i="85" s="1"/>
  <c r="G21" i="85"/>
  <c r="I21" i="85" s="1"/>
  <c r="G16" i="85"/>
  <c r="I16" i="85" s="1"/>
  <c r="G443" i="85"/>
  <c r="I443" i="85" s="1"/>
  <c r="G23" i="85"/>
  <c r="I23" i="85" s="1"/>
  <c r="G12" i="85"/>
  <c r="I12" i="85" s="1"/>
  <c r="G234" i="85"/>
  <c r="I234" i="85" s="1"/>
  <c r="G15" i="85"/>
  <c r="I15" i="85" s="1"/>
  <c r="G286" i="85"/>
  <c r="I286" i="85" s="1"/>
  <c r="G338" i="85"/>
  <c r="I338" i="85" s="1"/>
  <c r="G314" i="85"/>
  <c r="I314" i="85" s="1"/>
  <c r="G290" i="85"/>
  <c r="I290" i="85" s="1"/>
  <c r="G20" i="85"/>
  <c r="I20" i="85" s="1"/>
  <c r="G32" i="85"/>
  <c r="I32" i="85" s="1"/>
  <c r="G6" i="85"/>
  <c r="I6" i="85" s="1"/>
  <c r="G40" i="85"/>
  <c r="I40" i="85" s="1"/>
  <c r="G48" i="85"/>
  <c r="I48" i="85" s="1"/>
  <c r="G57" i="85"/>
  <c r="I57" i="85" s="1"/>
  <c r="G37" i="85"/>
  <c r="I37" i="85" s="1"/>
  <c r="G8" i="85"/>
  <c r="I8" i="85" s="1"/>
  <c r="G30" i="85"/>
  <c r="I30" i="85" s="1"/>
  <c r="K6" i="85"/>
  <c r="L6" i="85" l="1"/>
  <c r="K7" i="85"/>
  <c r="L3" i="85"/>
  <c r="L2" i="85"/>
  <c r="L4" i="85"/>
  <c r="L5" i="85"/>
  <c r="M5" i="85" l="1"/>
  <c r="N5" i="85"/>
  <c r="M2" i="85"/>
  <c r="N2" i="85"/>
  <c r="L7" i="85"/>
  <c r="K8" i="85"/>
  <c r="M4" i="85"/>
  <c r="N4" i="85"/>
  <c r="M3" i="85"/>
  <c r="N3" i="85"/>
  <c r="M6" i="85"/>
  <c r="N6" i="85"/>
  <c r="N7" i="85" l="1"/>
  <c r="M7" i="85"/>
  <c r="L8" i="85"/>
  <c r="K9" i="85"/>
  <c r="N8" i="85" l="1"/>
  <c r="M8" i="85"/>
  <c r="L9" i="85"/>
  <c r="K10" i="85"/>
  <c r="L10" i="85" l="1"/>
  <c r="K11" i="85"/>
  <c r="N9" i="85"/>
  <c r="M9" i="85"/>
  <c r="L11" i="85" l="1"/>
  <c r="K12" i="85"/>
  <c r="N10" i="85"/>
  <c r="M10" i="85"/>
  <c r="L12" i="85" l="1"/>
  <c r="K13" i="85"/>
  <c r="M11" i="85"/>
  <c r="N11" i="85"/>
  <c r="L13" i="85" l="1"/>
  <c r="K14" i="85"/>
  <c r="N12" i="85"/>
  <c r="M12" i="85"/>
  <c r="L14" i="85" l="1"/>
  <c r="K15" i="85"/>
  <c r="N13" i="85"/>
  <c r="M13" i="85"/>
  <c r="L15" i="85" l="1"/>
  <c r="K16" i="85"/>
  <c r="M14" i="85"/>
  <c r="N14" i="85"/>
  <c r="N15" i="85" l="1"/>
  <c r="M15" i="85"/>
  <c r="L16" i="85"/>
  <c r="K17" i="85"/>
  <c r="L17" i="85" l="1"/>
  <c r="K18" i="85"/>
  <c r="N16" i="85"/>
  <c r="M16" i="85"/>
  <c r="N17" i="85" l="1"/>
  <c r="M17" i="85"/>
  <c r="L18" i="85"/>
  <c r="K19" i="85"/>
  <c r="N18" i="85" l="1"/>
  <c r="M18" i="85"/>
  <c r="L19" i="85"/>
  <c r="K20" i="85"/>
  <c r="L20" i="85" l="1"/>
  <c r="K21" i="85"/>
  <c r="N19" i="85"/>
  <c r="M19" i="85"/>
  <c r="L21" i="85" l="1"/>
  <c r="K22" i="85"/>
  <c r="M20" i="85"/>
  <c r="N20" i="85"/>
  <c r="L22" i="85" l="1"/>
  <c r="K23" i="85"/>
  <c r="M21" i="85"/>
  <c r="N21" i="85"/>
  <c r="L23" i="85" l="1"/>
  <c r="K24" i="85"/>
  <c r="N22" i="85"/>
  <c r="M22" i="85"/>
  <c r="M23" i="85" l="1"/>
  <c r="N23" i="85"/>
  <c r="L24" i="85"/>
  <c r="K25" i="85"/>
  <c r="N24" i="85" l="1"/>
  <c r="M24" i="85"/>
  <c r="L25" i="85"/>
  <c r="K26" i="85"/>
  <c r="N25" i="85" l="1"/>
  <c r="M25" i="85"/>
  <c r="L26" i="85"/>
  <c r="K27" i="85"/>
  <c r="L27" i="85" l="1"/>
  <c r="K28" i="85"/>
  <c r="N26" i="85"/>
  <c r="M26" i="85"/>
  <c r="N27" i="85" l="1"/>
  <c r="M27" i="85"/>
  <c r="L28" i="85"/>
  <c r="K29" i="85"/>
  <c r="M28" i="85" l="1"/>
  <c r="N28" i="85"/>
  <c r="L29" i="85"/>
  <c r="K30" i="85"/>
  <c r="M29" i="85" l="1"/>
  <c r="N29" i="85"/>
  <c r="L30" i="85"/>
  <c r="K31" i="85"/>
  <c r="L31" i="85" l="1"/>
  <c r="K32" i="85"/>
  <c r="M30" i="85"/>
  <c r="N30" i="85"/>
  <c r="L32" i="85" l="1"/>
  <c r="K33" i="85"/>
  <c r="M31" i="85"/>
  <c r="N31" i="85"/>
  <c r="L33" i="85" l="1"/>
  <c r="K34" i="85"/>
  <c r="N32" i="85"/>
  <c r="M32" i="85"/>
  <c r="L34" i="85" l="1"/>
  <c r="K35" i="85"/>
  <c r="N33" i="85"/>
  <c r="M33" i="85"/>
  <c r="M34" i="85" l="1"/>
  <c r="N34" i="85"/>
  <c r="L35" i="85"/>
  <c r="K36" i="85"/>
  <c r="L36" i="85" l="1"/>
  <c r="K37" i="85"/>
  <c r="N35" i="85"/>
  <c r="M35" i="85"/>
  <c r="L37" i="85" l="1"/>
  <c r="K38" i="85"/>
  <c r="M36" i="85"/>
  <c r="N36" i="85"/>
  <c r="L38" i="85" l="1"/>
  <c r="K39" i="85"/>
  <c r="M37" i="85"/>
  <c r="N37" i="85"/>
  <c r="N38" i="85" l="1"/>
  <c r="M38" i="85"/>
  <c r="L39" i="85"/>
  <c r="K40" i="85"/>
  <c r="L40" i="85" l="1"/>
  <c r="K41" i="85"/>
  <c r="M39" i="85"/>
  <c r="N39" i="85"/>
  <c r="L41" i="85" l="1"/>
  <c r="K42" i="85"/>
  <c r="N40" i="85"/>
  <c r="M40" i="85"/>
  <c r="L42" i="85" l="1"/>
  <c r="K43" i="85"/>
  <c r="M41" i="85"/>
  <c r="N41" i="85"/>
  <c r="N42" i="85" l="1"/>
  <c r="M42" i="85"/>
  <c r="L43" i="85"/>
  <c r="K44" i="85"/>
  <c r="M43" i="85" l="1"/>
  <c r="N43" i="85"/>
  <c r="L44" i="85"/>
  <c r="K45" i="85"/>
  <c r="N44" i="85" l="1"/>
  <c r="M44" i="85"/>
  <c r="L45" i="85"/>
  <c r="K46" i="85"/>
  <c r="N45" i="85" l="1"/>
  <c r="M45" i="85"/>
  <c r="L46" i="85"/>
  <c r="K47" i="85"/>
  <c r="N46" i="85" l="1"/>
  <c r="M46" i="85"/>
  <c r="L47" i="85"/>
  <c r="K48" i="85"/>
  <c r="M47" i="85" l="1"/>
  <c r="N47" i="85"/>
  <c r="L48" i="85"/>
  <c r="K49" i="85"/>
  <c r="N48" i="85" l="1"/>
  <c r="M48" i="85"/>
  <c r="L49" i="85"/>
  <c r="K50" i="85"/>
  <c r="M49" i="85" l="1"/>
  <c r="N49" i="85"/>
  <c r="L50" i="85"/>
  <c r="K51" i="85"/>
  <c r="L51" i="85" l="1"/>
  <c r="K52" i="85"/>
  <c r="M50" i="85"/>
  <c r="N50" i="85"/>
  <c r="L52" i="85" l="1"/>
  <c r="K53" i="85"/>
  <c r="M51" i="85"/>
  <c r="N51" i="85"/>
  <c r="N52" i="85" l="1"/>
  <c r="M52" i="85"/>
  <c r="L53" i="85"/>
  <c r="K54" i="85"/>
  <c r="L54" i="85" l="1"/>
  <c r="K55" i="85"/>
  <c r="N53" i="85"/>
  <c r="M53" i="85"/>
  <c r="N54" i="85" l="1"/>
  <c r="M54" i="85"/>
  <c r="L55" i="85"/>
  <c r="K56" i="85"/>
  <c r="M55" i="85" l="1"/>
  <c r="N55" i="85"/>
  <c r="L56" i="85"/>
  <c r="K57" i="85"/>
  <c r="L57" i="85" l="1"/>
  <c r="K58" i="85"/>
  <c r="L58" i="85" s="1"/>
  <c r="N56" i="85"/>
  <c r="M56" i="85"/>
  <c r="N58" i="85" l="1"/>
  <c r="M58" i="85"/>
  <c r="M57" i="85"/>
  <c r="N57" i="85"/>
  <c r="U50" i="80" l="1"/>
  <c r="J50" i="80"/>
  <c r="U49" i="80"/>
  <c r="J49" i="80"/>
  <c r="E49" i="80"/>
  <c r="B49" i="80"/>
  <c r="U48" i="80"/>
  <c r="J48" i="80"/>
  <c r="E48" i="80"/>
  <c r="B48" i="80"/>
  <c r="U47" i="80"/>
  <c r="J47" i="80"/>
  <c r="E47" i="80"/>
  <c r="B47" i="80"/>
  <c r="U46" i="80"/>
  <c r="J46" i="80"/>
  <c r="E46" i="80"/>
  <c r="B46" i="80"/>
  <c r="U45" i="80"/>
  <c r="J45" i="80"/>
  <c r="E45" i="80"/>
  <c r="B45" i="80"/>
  <c r="U44" i="80"/>
  <c r="J44" i="80"/>
  <c r="E44" i="80"/>
  <c r="B44" i="80"/>
  <c r="U43" i="80"/>
  <c r="J43" i="80"/>
  <c r="E43" i="80"/>
  <c r="B43" i="80"/>
  <c r="U42" i="80"/>
  <c r="J42" i="80"/>
  <c r="E42" i="80"/>
  <c r="B42" i="80"/>
  <c r="U41" i="80"/>
  <c r="J41" i="80"/>
  <c r="E41" i="80"/>
  <c r="B41" i="80"/>
  <c r="U40" i="80"/>
  <c r="J40" i="80"/>
  <c r="E40" i="80"/>
  <c r="B40" i="80"/>
  <c r="J39" i="80"/>
  <c r="E39" i="80"/>
  <c r="B39" i="80"/>
  <c r="U38" i="80"/>
  <c r="J38" i="80"/>
  <c r="E38" i="80"/>
  <c r="B38" i="80"/>
  <c r="U37" i="80"/>
  <c r="J37" i="80"/>
  <c r="E37" i="80"/>
  <c r="B37" i="80"/>
  <c r="U36" i="80"/>
  <c r="J36" i="80"/>
  <c r="E36" i="80"/>
  <c r="B36" i="80"/>
  <c r="U35" i="80"/>
  <c r="J35" i="80"/>
  <c r="E35" i="80"/>
  <c r="B35" i="80"/>
  <c r="U34" i="80"/>
  <c r="J34" i="80"/>
  <c r="E34" i="80"/>
  <c r="B34" i="80"/>
  <c r="U33" i="80"/>
  <c r="J33" i="80"/>
  <c r="E33" i="80"/>
  <c r="B33" i="80"/>
  <c r="U32" i="80"/>
  <c r="J32" i="80"/>
  <c r="E32" i="80"/>
  <c r="B32" i="80"/>
  <c r="U31" i="80"/>
  <c r="J31" i="80"/>
  <c r="E31" i="80"/>
  <c r="B31" i="80"/>
  <c r="U30" i="80"/>
  <c r="J30" i="80"/>
  <c r="E30" i="80"/>
  <c r="B30" i="80"/>
  <c r="U29" i="80"/>
  <c r="J29" i="80"/>
  <c r="E29" i="80"/>
  <c r="B29" i="80"/>
  <c r="U28" i="80"/>
  <c r="J28" i="80"/>
  <c r="E28" i="80"/>
  <c r="B28" i="80"/>
  <c r="U27" i="80"/>
  <c r="J27" i="80"/>
  <c r="E27" i="80"/>
  <c r="B27" i="80"/>
  <c r="U26" i="80"/>
  <c r="J26" i="80"/>
  <c r="E26" i="80"/>
  <c r="B26" i="80"/>
  <c r="U25" i="80"/>
  <c r="J25" i="80"/>
  <c r="E25" i="80"/>
  <c r="B25" i="80"/>
  <c r="U24" i="80"/>
  <c r="J24" i="80"/>
  <c r="E24" i="80"/>
  <c r="B24" i="80"/>
  <c r="U23" i="80"/>
  <c r="J23" i="80"/>
  <c r="E23" i="80"/>
  <c r="B23" i="80"/>
  <c r="U22" i="80"/>
  <c r="J22" i="80"/>
  <c r="E22" i="80"/>
  <c r="B22" i="80"/>
  <c r="U21" i="80"/>
  <c r="J21" i="80"/>
  <c r="E21" i="80"/>
  <c r="B21" i="80"/>
  <c r="U20" i="80"/>
  <c r="J20" i="80"/>
  <c r="E20" i="80"/>
  <c r="B20" i="80"/>
  <c r="U19" i="80"/>
  <c r="J19" i="80"/>
  <c r="E19" i="80"/>
  <c r="B19" i="80"/>
  <c r="U18" i="80"/>
  <c r="J18" i="80"/>
  <c r="E18" i="80"/>
  <c r="B18" i="80"/>
  <c r="U17" i="80"/>
  <c r="J17" i="80"/>
  <c r="E17" i="80"/>
  <c r="B17" i="80"/>
  <c r="U16" i="80"/>
  <c r="J16" i="80"/>
  <c r="E16" i="80"/>
  <c r="B16" i="80"/>
  <c r="U15" i="80"/>
  <c r="J15" i="80"/>
  <c r="E15" i="80"/>
  <c r="B15" i="80"/>
  <c r="U14" i="80"/>
  <c r="J14" i="80"/>
  <c r="E14" i="80"/>
  <c r="B14" i="80"/>
  <c r="U13" i="80"/>
  <c r="J13" i="80"/>
  <c r="E13" i="80"/>
  <c r="B13" i="80"/>
  <c r="U12" i="80"/>
  <c r="J12" i="80"/>
  <c r="E12" i="80"/>
  <c r="B12" i="80"/>
  <c r="U11" i="80"/>
  <c r="J11" i="80"/>
  <c r="E11" i="80"/>
  <c r="B11" i="80"/>
  <c r="U10" i="80"/>
  <c r="J10" i="80"/>
  <c r="E10" i="80"/>
  <c r="B10" i="80"/>
  <c r="U9" i="80"/>
  <c r="J9" i="80"/>
  <c r="E9" i="80"/>
  <c r="B9" i="80"/>
  <c r="U8" i="80"/>
  <c r="J8" i="80"/>
  <c r="E8" i="80"/>
  <c r="B8" i="80"/>
  <c r="J7" i="80"/>
  <c r="B7" i="80"/>
  <c r="J6" i="80"/>
  <c r="B6" i="80"/>
  <c r="J5" i="80"/>
  <c r="B5" i="80"/>
  <c r="J4" i="80"/>
  <c r="B4" i="80"/>
  <c r="N6" i="80" s="1"/>
  <c r="I521" i="79"/>
  <c r="I520" i="79"/>
  <c r="I519" i="79"/>
  <c r="I518" i="79"/>
  <c r="I517" i="79"/>
  <c r="I516" i="79"/>
  <c r="I515" i="79"/>
  <c r="I514" i="79"/>
  <c r="I513" i="79"/>
  <c r="I512" i="79"/>
  <c r="I511" i="79"/>
  <c r="I510" i="79"/>
  <c r="I509" i="79"/>
  <c r="I508" i="79"/>
  <c r="I507" i="79"/>
  <c r="H506" i="79"/>
  <c r="C506" i="79" s="1"/>
  <c r="H505" i="79"/>
  <c r="C505" i="79" s="1"/>
  <c r="H504" i="79"/>
  <c r="C504" i="79" s="1"/>
  <c r="H503" i="79"/>
  <c r="C503" i="79" s="1"/>
  <c r="H502" i="79"/>
  <c r="C502" i="79" s="1"/>
  <c r="H501" i="79"/>
  <c r="C501" i="79" s="1"/>
  <c r="H500" i="79"/>
  <c r="C500" i="79" s="1"/>
  <c r="H499" i="79"/>
  <c r="C499" i="79" s="1"/>
  <c r="H498" i="79"/>
  <c r="C498" i="79" s="1"/>
  <c r="H497" i="79"/>
  <c r="C497" i="79" s="1"/>
  <c r="H496" i="79"/>
  <c r="C496" i="79" s="1"/>
  <c r="H495" i="79"/>
  <c r="C495" i="79" s="1"/>
  <c r="H494" i="79"/>
  <c r="C494" i="79"/>
  <c r="H493" i="79"/>
  <c r="C493" i="79" s="1"/>
  <c r="H492" i="79"/>
  <c r="C492" i="79" s="1"/>
  <c r="H491" i="79"/>
  <c r="C491" i="79" s="1"/>
  <c r="H490" i="79"/>
  <c r="C490" i="79" s="1"/>
  <c r="H489" i="79"/>
  <c r="C489" i="79"/>
  <c r="H488" i="79"/>
  <c r="C488" i="79" s="1"/>
  <c r="H487" i="79"/>
  <c r="C487" i="79" s="1"/>
  <c r="H486" i="79"/>
  <c r="C486" i="79"/>
  <c r="H485" i="79"/>
  <c r="C485" i="79"/>
  <c r="H484" i="79"/>
  <c r="C484" i="79" s="1"/>
  <c r="H483" i="79"/>
  <c r="C483" i="79" s="1"/>
  <c r="H482" i="79"/>
  <c r="C482" i="79" s="1"/>
  <c r="H481" i="79"/>
  <c r="C481" i="79" s="1"/>
  <c r="H480" i="79"/>
  <c r="C480" i="79" s="1"/>
  <c r="H479" i="79"/>
  <c r="C479" i="79" s="1"/>
  <c r="H478" i="79"/>
  <c r="C478" i="79" s="1"/>
  <c r="H477" i="79"/>
  <c r="C477" i="79" s="1"/>
  <c r="H476" i="79"/>
  <c r="C476" i="79" s="1"/>
  <c r="H475" i="79"/>
  <c r="C475" i="79" s="1"/>
  <c r="H474" i="79"/>
  <c r="C474" i="79" s="1"/>
  <c r="H473" i="79"/>
  <c r="C473" i="79" s="1"/>
  <c r="H472" i="79"/>
  <c r="C472" i="79" s="1"/>
  <c r="H471" i="79"/>
  <c r="C471" i="79" s="1"/>
  <c r="H470" i="79"/>
  <c r="C470" i="79" s="1"/>
  <c r="H469" i="79"/>
  <c r="C469" i="79" s="1"/>
  <c r="H468" i="79"/>
  <c r="C468" i="79" s="1"/>
  <c r="H467" i="79"/>
  <c r="C467" i="79" s="1"/>
  <c r="H466" i="79"/>
  <c r="C466" i="79" s="1"/>
  <c r="H465" i="79"/>
  <c r="C465" i="79" s="1"/>
  <c r="H464" i="79"/>
  <c r="C464" i="79" s="1"/>
  <c r="H463" i="79"/>
  <c r="C463" i="79" s="1"/>
  <c r="H462" i="79"/>
  <c r="C462" i="79" s="1"/>
  <c r="H461" i="79"/>
  <c r="C461" i="79" s="1"/>
  <c r="H460" i="79"/>
  <c r="C460" i="79" s="1"/>
  <c r="H459" i="79"/>
  <c r="C459" i="79" s="1"/>
  <c r="H458" i="79"/>
  <c r="C458" i="79" s="1"/>
  <c r="H457" i="79"/>
  <c r="C457" i="79" s="1"/>
  <c r="H456" i="79"/>
  <c r="C456" i="79" s="1"/>
  <c r="H455" i="79"/>
  <c r="C455" i="79" s="1"/>
  <c r="H454" i="79"/>
  <c r="C454" i="79"/>
  <c r="H453" i="79"/>
  <c r="C453" i="79" s="1"/>
  <c r="H452" i="79"/>
  <c r="C452" i="79" s="1"/>
  <c r="H451" i="79"/>
  <c r="C451" i="79" s="1"/>
  <c r="H450" i="79"/>
  <c r="C450" i="79" s="1"/>
  <c r="H449" i="79"/>
  <c r="C449" i="79"/>
  <c r="H448" i="79"/>
  <c r="C448" i="79" s="1"/>
  <c r="H447" i="79"/>
  <c r="C447" i="79" s="1"/>
  <c r="H446" i="79"/>
  <c r="C446" i="79"/>
  <c r="H445" i="79"/>
  <c r="C445" i="79" s="1"/>
  <c r="H444" i="79"/>
  <c r="C444" i="79" s="1"/>
  <c r="H443" i="79"/>
  <c r="C443" i="79" s="1"/>
  <c r="H442" i="79"/>
  <c r="C442" i="79" s="1"/>
  <c r="H441" i="79"/>
  <c r="C441" i="79" s="1"/>
  <c r="H440" i="79"/>
  <c r="C440" i="79" s="1"/>
  <c r="H439" i="79"/>
  <c r="C439" i="79" s="1"/>
  <c r="H438" i="79"/>
  <c r="C438" i="79"/>
  <c r="H437" i="79"/>
  <c r="C437" i="79" s="1"/>
  <c r="H436" i="79"/>
  <c r="C436" i="79" s="1"/>
  <c r="H435" i="79"/>
  <c r="C435" i="79" s="1"/>
  <c r="H434" i="79"/>
  <c r="C434" i="79" s="1"/>
  <c r="H433" i="79"/>
  <c r="C433" i="79"/>
  <c r="H432" i="79"/>
  <c r="C432" i="79" s="1"/>
  <c r="H431" i="79"/>
  <c r="C431" i="79" s="1"/>
  <c r="H430" i="79"/>
  <c r="C430" i="79"/>
  <c r="H429" i="79"/>
  <c r="C429" i="79" s="1"/>
  <c r="H428" i="79"/>
  <c r="C428" i="79" s="1"/>
  <c r="H427" i="79"/>
  <c r="C427" i="79" s="1"/>
  <c r="H426" i="79"/>
  <c r="C426" i="79" s="1"/>
  <c r="H425" i="79"/>
  <c r="C425" i="79" s="1"/>
  <c r="H424" i="79"/>
  <c r="C424" i="79" s="1"/>
  <c r="H423" i="79"/>
  <c r="C423" i="79" s="1"/>
  <c r="H422" i="79"/>
  <c r="C422" i="79" s="1"/>
  <c r="H421" i="79"/>
  <c r="C421" i="79"/>
  <c r="H420" i="79"/>
  <c r="C420" i="79" s="1"/>
  <c r="H419" i="79"/>
  <c r="C419" i="79" s="1"/>
  <c r="H418" i="79"/>
  <c r="C418" i="79" s="1"/>
  <c r="H417" i="79"/>
  <c r="C417" i="79" s="1"/>
  <c r="H416" i="79"/>
  <c r="C416" i="79" s="1"/>
  <c r="H415" i="79"/>
  <c r="C415" i="79" s="1"/>
  <c r="H414" i="79"/>
  <c r="C414" i="79" s="1"/>
  <c r="H413" i="79"/>
  <c r="C413" i="79" s="1"/>
  <c r="H412" i="79"/>
  <c r="C412" i="79" s="1"/>
  <c r="H411" i="79"/>
  <c r="C411" i="79" s="1"/>
  <c r="H410" i="79"/>
  <c r="C410" i="79" s="1"/>
  <c r="H409" i="79"/>
  <c r="C409" i="79" s="1"/>
  <c r="H408" i="79"/>
  <c r="C408" i="79" s="1"/>
  <c r="H407" i="79"/>
  <c r="C407" i="79" s="1"/>
  <c r="H406" i="79"/>
  <c r="C406" i="79"/>
  <c r="H405" i="79"/>
  <c r="C405" i="79" s="1"/>
  <c r="H404" i="79"/>
  <c r="C404" i="79" s="1"/>
  <c r="H403" i="79"/>
  <c r="C403" i="79" s="1"/>
  <c r="H402" i="79"/>
  <c r="C402" i="79" s="1"/>
  <c r="H401" i="79"/>
  <c r="C401" i="79" s="1"/>
  <c r="H400" i="79"/>
  <c r="C400" i="79" s="1"/>
  <c r="H399" i="79"/>
  <c r="C399" i="79" s="1"/>
  <c r="H398" i="79"/>
  <c r="C398" i="79"/>
  <c r="H397" i="79"/>
  <c r="C397" i="79" s="1"/>
  <c r="H396" i="79"/>
  <c r="C396" i="79" s="1"/>
  <c r="H395" i="79"/>
  <c r="C395" i="79" s="1"/>
  <c r="H394" i="79"/>
  <c r="C394" i="79" s="1"/>
  <c r="H393" i="79"/>
  <c r="C393" i="79" s="1"/>
  <c r="H392" i="79"/>
  <c r="C392" i="79" s="1"/>
  <c r="H391" i="79"/>
  <c r="C391" i="79"/>
  <c r="H390" i="79"/>
  <c r="C390" i="79" s="1"/>
  <c r="H389" i="79"/>
  <c r="C389" i="79" s="1"/>
  <c r="H388" i="79"/>
  <c r="C388" i="79" s="1"/>
  <c r="H387" i="79"/>
  <c r="C387" i="79" s="1"/>
  <c r="H386" i="79"/>
  <c r="C386" i="79" s="1"/>
  <c r="H385" i="79"/>
  <c r="C385" i="79" s="1"/>
  <c r="H384" i="79"/>
  <c r="C384" i="79" s="1"/>
  <c r="H383" i="79"/>
  <c r="C383" i="79"/>
  <c r="H382" i="79"/>
  <c r="C382" i="79" s="1"/>
  <c r="H381" i="79"/>
  <c r="C381" i="79" s="1"/>
  <c r="H380" i="79"/>
  <c r="C380" i="79" s="1"/>
  <c r="H379" i="79"/>
  <c r="C379" i="79" s="1"/>
  <c r="H378" i="79"/>
  <c r="C378" i="79" s="1"/>
  <c r="H377" i="79"/>
  <c r="C377" i="79" s="1"/>
  <c r="H376" i="79"/>
  <c r="C376" i="79"/>
  <c r="H375" i="79"/>
  <c r="C375" i="79"/>
  <c r="H374" i="79"/>
  <c r="C374" i="79" s="1"/>
  <c r="H373" i="79"/>
  <c r="C373" i="79" s="1"/>
  <c r="H372" i="79"/>
  <c r="C372" i="79" s="1"/>
  <c r="H371" i="79"/>
  <c r="C371" i="79" s="1"/>
  <c r="H370" i="79"/>
  <c r="C370" i="79" s="1"/>
  <c r="H369" i="79"/>
  <c r="C369" i="79" s="1"/>
  <c r="H368" i="79"/>
  <c r="C368" i="79" s="1"/>
  <c r="H367" i="79"/>
  <c r="C367" i="79"/>
  <c r="H366" i="79"/>
  <c r="C366" i="79" s="1"/>
  <c r="H365" i="79"/>
  <c r="C365" i="79" s="1"/>
  <c r="H364" i="79"/>
  <c r="C364" i="79" s="1"/>
  <c r="H363" i="79"/>
  <c r="C363" i="79" s="1"/>
  <c r="H362" i="79"/>
  <c r="C362" i="79" s="1"/>
  <c r="H361" i="79"/>
  <c r="C361" i="79"/>
  <c r="H360" i="79"/>
  <c r="C360" i="79" s="1"/>
  <c r="H359" i="79"/>
  <c r="C359" i="79" s="1"/>
  <c r="H358" i="79"/>
  <c r="C358" i="79" s="1"/>
  <c r="H357" i="79"/>
  <c r="C357" i="79" s="1"/>
  <c r="H356" i="79"/>
  <c r="C356" i="79" s="1"/>
  <c r="H355" i="79"/>
  <c r="C355" i="79" s="1"/>
  <c r="H354" i="79"/>
  <c r="C354" i="79" s="1"/>
  <c r="H353" i="79"/>
  <c r="C353" i="79" s="1"/>
  <c r="H352" i="79"/>
  <c r="C352" i="79" s="1"/>
  <c r="H351" i="79"/>
  <c r="C351" i="79" s="1"/>
  <c r="H350" i="79"/>
  <c r="C350" i="79" s="1"/>
  <c r="H349" i="79"/>
  <c r="C349" i="79" s="1"/>
  <c r="H348" i="79"/>
  <c r="C348" i="79" s="1"/>
  <c r="H347" i="79"/>
  <c r="C347" i="79" s="1"/>
  <c r="H346" i="79"/>
  <c r="C346" i="79" s="1"/>
  <c r="H345" i="79"/>
  <c r="C345" i="79" s="1"/>
  <c r="H344" i="79"/>
  <c r="C344" i="79" s="1"/>
  <c r="H343" i="79"/>
  <c r="C343" i="79" s="1"/>
  <c r="H342" i="79"/>
  <c r="C342" i="79" s="1"/>
  <c r="H341" i="79"/>
  <c r="C341" i="79" s="1"/>
  <c r="H340" i="79"/>
  <c r="C340" i="79" s="1"/>
  <c r="H339" i="79"/>
  <c r="C339" i="79" s="1"/>
  <c r="H338" i="79"/>
  <c r="C338" i="79" s="1"/>
  <c r="H337" i="79"/>
  <c r="C337" i="79" s="1"/>
  <c r="H336" i="79"/>
  <c r="C336" i="79" s="1"/>
  <c r="H335" i="79"/>
  <c r="C335" i="79" s="1"/>
  <c r="H334" i="79"/>
  <c r="C334" i="79" s="1"/>
  <c r="H333" i="79"/>
  <c r="C333" i="79" s="1"/>
  <c r="H332" i="79"/>
  <c r="C332" i="79" s="1"/>
  <c r="H331" i="79"/>
  <c r="C331" i="79" s="1"/>
  <c r="H330" i="79"/>
  <c r="C330" i="79"/>
  <c r="H329" i="79"/>
  <c r="C329" i="79" s="1"/>
  <c r="H328" i="79"/>
  <c r="C328" i="79" s="1"/>
  <c r="H327" i="79"/>
  <c r="C327" i="79" s="1"/>
  <c r="H326" i="79"/>
  <c r="C326" i="79" s="1"/>
  <c r="H325" i="79"/>
  <c r="C325" i="79"/>
  <c r="H324" i="79"/>
  <c r="C324" i="79" s="1"/>
  <c r="H323" i="79"/>
  <c r="C323" i="79" s="1"/>
  <c r="H322" i="79"/>
  <c r="C322" i="79" s="1"/>
  <c r="H321" i="79"/>
  <c r="C321" i="79" s="1"/>
  <c r="H320" i="79"/>
  <c r="C320" i="79" s="1"/>
  <c r="H319" i="79"/>
  <c r="C319" i="79" s="1"/>
  <c r="H318" i="79"/>
  <c r="C318" i="79" s="1"/>
  <c r="H317" i="79"/>
  <c r="C317" i="79"/>
  <c r="H316" i="79"/>
  <c r="C316" i="79" s="1"/>
  <c r="H315" i="79"/>
  <c r="C315" i="79" s="1"/>
  <c r="H314" i="79"/>
  <c r="C314" i="79" s="1"/>
  <c r="H313" i="79"/>
  <c r="C313" i="79" s="1"/>
  <c r="H312" i="79"/>
  <c r="C312" i="79" s="1"/>
  <c r="H311" i="79"/>
  <c r="C311" i="79" s="1"/>
  <c r="H310" i="79"/>
  <c r="C310" i="79" s="1"/>
  <c r="H309" i="79"/>
  <c r="C309" i="79"/>
  <c r="H308" i="79"/>
  <c r="C308" i="79" s="1"/>
  <c r="H307" i="79"/>
  <c r="C307" i="79" s="1"/>
  <c r="H306" i="79"/>
  <c r="C306" i="79" s="1"/>
  <c r="H305" i="79"/>
  <c r="C305" i="79" s="1"/>
  <c r="H304" i="79"/>
  <c r="C304" i="79" s="1"/>
  <c r="H303" i="79"/>
  <c r="C303" i="79" s="1"/>
  <c r="H302" i="79"/>
  <c r="C302" i="79" s="1"/>
  <c r="H301" i="79"/>
  <c r="C301" i="79"/>
  <c r="H300" i="79"/>
  <c r="C300" i="79" s="1"/>
  <c r="H299" i="79"/>
  <c r="C299" i="79" s="1"/>
  <c r="H298" i="79"/>
  <c r="C298" i="79" s="1"/>
  <c r="H297" i="79"/>
  <c r="C297" i="79" s="1"/>
  <c r="H296" i="79"/>
  <c r="C296" i="79" s="1"/>
  <c r="H295" i="79"/>
  <c r="C295" i="79" s="1"/>
  <c r="H294" i="79"/>
  <c r="C294" i="79" s="1"/>
  <c r="H293" i="79"/>
  <c r="C293" i="79" s="1"/>
  <c r="H292" i="79"/>
  <c r="C292" i="79" s="1"/>
  <c r="H291" i="79"/>
  <c r="C291" i="79" s="1"/>
  <c r="H290" i="79"/>
  <c r="C290" i="79" s="1"/>
  <c r="H289" i="79"/>
  <c r="C289" i="79" s="1"/>
  <c r="H288" i="79"/>
  <c r="C288" i="79" s="1"/>
  <c r="H287" i="79"/>
  <c r="C287" i="79" s="1"/>
  <c r="H286" i="79"/>
  <c r="C286" i="79" s="1"/>
  <c r="H285" i="79"/>
  <c r="C285" i="79"/>
  <c r="H284" i="79"/>
  <c r="C284" i="79" s="1"/>
  <c r="H283" i="79"/>
  <c r="C283" i="79"/>
  <c r="H282" i="79"/>
  <c r="C282" i="79" s="1"/>
  <c r="H281" i="79"/>
  <c r="C281" i="79" s="1"/>
  <c r="H280" i="79"/>
  <c r="C280" i="79" s="1"/>
  <c r="H279" i="79"/>
  <c r="C279" i="79" s="1"/>
  <c r="H278" i="79"/>
  <c r="C278" i="79" s="1"/>
  <c r="H277" i="79"/>
  <c r="C277" i="79"/>
  <c r="H276" i="79"/>
  <c r="C276" i="79" s="1"/>
  <c r="H275" i="79"/>
  <c r="C275" i="79" s="1"/>
  <c r="H274" i="79"/>
  <c r="C274" i="79" s="1"/>
  <c r="H273" i="79"/>
  <c r="C273" i="79" s="1"/>
  <c r="H272" i="79"/>
  <c r="C272" i="79" s="1"/>
  <c r="H271" i="79"/>
  <c r="C271" i="79" s="1"/>
  <c r="H270" i="79"/>
  <c r="C270" i="79" s="1"/>
  <c r="H269" i="79"/>
  <c r="C269" i="79"/>
  <c r="H268" i="79"/>
  <c r="C268" i="79" s="1"/>
  <c r="H267" i="79"/>
  <c r="C267" i="79" s="1"/>
  <c r="H266" i="79"/>
  <c r="C266" i="79" s="1"/>
  <c r="H265" i="79"/>
  <c r="C265" i="79" s="1"/>
  <c r="H264" i="79"/>
  <c r="C264" i="79" s="1"/>
  <c r="H263" i="79"/>
  <c r="C263" i="79" s="1"/>
  <c r="H262" i="79"/>
  <c r="C262" i="79" s="1"/>
  <c r="H261" i="79"/>
  <c r="C261" i="79"/>
  <c r="H260" i="79"/>
  <c r="C260" i="79" s="1"/>
  <c r="H259" i="79"/>
  <c r="C259" i="79" s="1"/>
  <c r="H258" i="79"/>
  <c r="C258" i="79" s="1"/>
  <c r="H257" i="79"/>
  <c r="C257" i="79" s="1"/>
  <c r="H256" i="79"/>
  <c r="C256" i="79" s="1"/>
  <c r="H255" i="79"/>
  <c r="C255" i="79" s="1"/>
  <c r="H254" i="79"/>
  <c r="C254" i="79" s="1"/>
  <c r="H253" i="79"/>
  <c r="C253" i="79" s="1"/>
  <c r="H252" i="79"/>
  <c r="C252" i="79" s="1"/>
  <c r="H251" i="79"/>
  <c r="C251" i="79" s="1"/>
  <c r="H250" i="79"/>
  <c r="C250" i="79" s="1"/>
  <c r="H249" i="79"/>
  <c r="C249" i="79" s="1"/>
  <c r="H248" i="79"/>
  <c r="C248" i="79" s="1"/>
  <c r="H247" i="79"/>
  <c r="C247" i="79" s="1"/>
  <c r="H246" i="79"/>
  <c r="C246" i="79" s="1"/>
  <c r="H245" i="79"/>
  <c r="C245" i="79" s="1"/>
  <c r="H244" i="79"/>
  <c r="C244" i="79" s="1"/>
  <c r="H243" i="79"/>
  <c r="C243" i="79" s="1"/>
  <c r="H242" i="79"/>
  <c r="C242" i="79" s="1"/>
  <c r="H241" i="79"/>
  <c r="C241" i="79" s="1"/>
  <c r="H240" i="79"/>
  <c r="C240" i="79" s="1"/>
  <c r="H239" i="79"/>
  <c r="C239" i="79"/>
  <c r="H238" i="79"/>
  <c r="C238" i="79"/>
  <c r="H237" i="79"/>
  <c r="C237" i="79" s="1"/>
  <c r="H236" i="79"/>
  <c r="C236" i="79" s="1"/>
  <c r="H235" i="79"/>
  <c r="C235" i="79" s="1"/>
  <c r="H234" i="79"/>
  <c r="C234" i="79" s="1"/>
  <c r="H233" i="79"/>
  <c r="C233" i="79" s="1"/>
  <c r="H232" i="79"/>
  <c r="C232" i="79" s="1"/>
  <c r="H231" i="79"/>
  <c r="C231" i="79"/>
  <c r="H230" i="79"/>
  <c r="C230" i="79"/>
  <c r="H229" i="79"/>
  <c r="C229" i="79" s="1"/>
  <c r="H228" i="79"/>
  <c r="C228" i="79" s="1"/>
  <c r="H227" i="79"/>
  <c r="C227" i="79" s="1"/>
  <c r="H226" i="79"/>
  <c r="C226" i="79" s="1"/>
  <c r="H225" i="79"/>
  <c r="C225" i="79" s="1"/>
  <c r="H224" i="79"/>
  <c r="C224" i="79" s="1"/>
  <c r="H223" i="79"/>
  <c r="C223" i="79" s="1"/>
  <c r="H222" i="79"/>
  <c r="C222" i="79" s="1"/>
  <c r="H221" i="79"/>
  <c r="C221" i="79"/>
  <c r="H220" i="79"/>
  <c r="C220" i="79" s="1"/>
  <c r="H219" i="79"/>
  <c r="C219" i="79" s="1"/>
  <c r="H218" i="79"/>
  <c r="C218" i="79" s="1"/>
  <c r="H217" i="79"/>
  <c r="C217" i="79" s="1"/>
  <c r="H216" i="79"/>
  <c r="C216" i="79" s="1"/>
  <c r="H215" i="79"/>
  <c r="C215" i="79"/>
  <c r="H214" i="79"/>
  <c r="C214" i="79" s="1"/>
  <c r="H213" i="79"/>
  <c r="C213" i="79" s="1"/>
  <c r="H212" i="79"/>
  <c r="C212" i="79" s="1"/>
  <c r="H211" i="79"/>
  <c r="C211" i="79" s="1"/>
  <c r="H210" i="79"/>
  <c r="C210" i="79" s="1"/>
  <c r="H209" i="79"/>
  <c r="C209" i="79" s="1"/>
  <c r="H208" i="79"/>
  <c r="C208" i="79" s="1"/>
  <c r="H207" i="79"/>
  <c r="C207" i="79" s="1"/>
  <c r="H206" i="79"/>
  <c r="C206" i="79"/>
  <c r="H205" i="79"/>
  <c r="C205" i="79" s="1"/>
  <c r="H204" i="79"/>
  <c r="C204" i="79" s="1"/>
  <c r="H203" i="79"/>
  <c r="C203" i="79" s="1"/>
  <c r="H202" i="79"/>
  <c r="C202" i="79" s="1"/>
  <c r="H201" i="79"/>
  <c r="C201" i="79" s="1"/>
  <c r="H200" i="79"/>
  <c r="C200" i="79" s="1"/>
  <c r="H199" i="79"/>
  <c r="C199" i="79" s="1"/>
  <c r="H198" i="79"/>
  <c r="C198" i="79"/>
  <c r="H197" i="79"/>
  <c r="C197" i="79" s="1"/>
  <c r="H196" i="79"/>
  <c r="C196" i="79" s="1"/>
  <c r="H195" i="79"/>
  <c r="C195" i="79" s="1"/>
  <c r="H194" i="79"/>
  <c r="C194" i="79" s="1"/>
  <c r="H193" i="79"/>
  <c r="C193" i="79" s="1"/>
  <c r="H192" i="79"/>
  <c r="C192" i="79" s="1"/>
  <c r="H191" i="79"/>
  <c r="C191" i="79"/>
  <c r="H190" i="79"/>
  <c r="C190" i="79" s="1"/>
  <c r="H189" i="79"/>
  <c r="C189" i="79" s="1"/>
  <c r="H188" i="79"/>
  <c r="C188" i="79" s="1"/>
  <c r="H187" i="79"/>
  <c r="C187" i="79" s="1"/>
  <c r="H186" i="79"/>
  <c r="C186" i="79"/>
  <c r="H185" i="79"/>
  <c r="C185" i="79" s="1"/>
  <c r="H184" i="79"/>
  <c r="C184" i="79" s="1"/>
  <c r="H183" i="79"/>
  <c r="C183" i="79" s="1"/>
  <c r="H182" i="79"/>
  <c r="C182" i="79"/>
  <c r="H181" i="79"/>
  <c r="C181" i="79" s="1"/>
  <c r="H180" i="79"/>
  <c r="C180" i="79" s="1"/>
  <c r="H179" i="79"/>
  <c r="C179" i="79" s="1"/>
  <c r="H178" i="79"/>
  <c r="C178" i="79"/>
  <c r="H177" i="79"/>
  <c r="C177" i="79"/>
  <c r="H176" i="79"/>
  <c r="C176" i="79" s="1"/>
  <c r="H175" i="79"/>
  <c r="C175" i="79" s="1"/>
  <c r="H174" i="79"/>
  <c r="C174" i="79" s="1"/>
  <c r="H173" i="79"/>
  <c r="C173" i="79" s="1"/>
  <c r="H172" i="79"/>
  <c r="C172" i="79" s="1"/>
  <c r="H171" i="79"/>
  <c r="C171" i="79" s="1"/>
  <c r="H170" i="79"/>
  <c r="C170" i="79" s="1"/>
  <c r="H169" i="79"/>
  <c r="C169" i="79" s="1"/>
  <c r="H168" i="79"/>
  <c r="C168" i="79" s="1"/>
  <c r="H167" i="79"/>
  <c r="C167" i="79" s="1"/>
  <c r="H166" i="79"/>
  <c r="C166" i="79" s="1"/>
  <c r="H165" i="79"/>
  <c r="C165" i="79" s="1"/>
  <c r="H164" i="79"/>
  <c r="C164" i="79" s="1"/>
  <c r="H163" i="79"/>
  <c r="C163" i="79" s="1"/>
  <c r="H162" i="79"/>
  <c r="C162" i="79"/>
  <c r="H161" i="79"/>
  <c r="C161" i="79"/>
  <c r="H160" i="79"/>
  <c r="C160" i="79" s="1"/>
  <c r="H159" i="79"/>
  <c r="C159" i="79" s="1"/>
  <c r="H158" i="79"/>
  <c r="C158" i="79" s="1"/>
  <c r="H157" i="79"/>
  <c r="C157" i="79" s="1"/>
  <c r="H156" i="79"/>
  <c r="C156" i="79" s="1"/>
  <c r="H155" i="79"/>
  <c r="C155" i="79" s="1"/>
  <c r="H154" i="79"/>
  <c r="C154" i="79" s="1"/>
  <c r="H153" i="79"/>
  <c r="C153" i="79" s="1"/>
  <c r="H152" i="79"/>
  <c r="C152" i="79"/>
  <c r="H151" i="79"/>
  <c r="C151" i="79" s="1"/>
  <c r="H150" i="79"/>
  <c r="C150" i="79" s="1"/>
  <c r="H149" i="79"/>
  <c r="C149" i="79" s="1"/>
  <c r="H148" i="79"/>
  <c r="C148" i="79" s="1"/>
  <c r="H147" i="79"/>
  <c r="C147" i="79" s="1"/>
  <c r="H146" i="79"/>
  <c r="C146" i="79"/>
  <c r="H145" i="79"/>
  <c r="C145" i="79" s="1"/>
  <c r="H144" i="79"/>
  <c r="C144" i="79"/>
  <c r="H143" i="79"/>
  <c r="C143" i="79" s="1"/>
  <c r="H142" i="79"/>
  <c r="C142" i="79" s="1"/>
  <c r="H141" i="79"/>
  <c r="C141" i="79" s="1"/>
  <c r="H140" i="79"/>
  <c r="C140" i="79" s="1"/>
  <c r="H139" i="79"/>
  <c r="C139" i="79" s="1"/>
  <c r="H138" i="79"/>
  <c r="C138" i="79" s="1"/>
  <c r="H137" i="79"/>
  <c r="C137" i="79" s="1"/>
  <c r="H136" i="79"/>
  <c r="C136" i="79"/>
  <c r="H135" i="79"/>
  <c r="C135" i="79" s="1"/>
  <c r="H134" i="79"/>
  <c r="C134" i="79" s="1"/>
  <c r="H133" i="79"/>
  <c r="C133" i="79"/>
  <c r="H132" i="79"/>
  <c r="C132" i="79" s="1"/>
  <c r="H131" i="79"/>
  <c r="C131" i="79" s="1"/>
  <c r="H130" i="79"/>
  <c r="C130" i="79" s="1"/>
  <c r="H129" i="79"/>
  <c r="C129" i="79" s="1"/>
  <c r="H128" i="79"/>
  <c r="C128" i="79" s="1"/>
  <c r="H127" i="79"/>
  <c r="C127" i="79"/>
  <c r="H126" i="79"/>
  <c r="C126" i="79" s="1"/>
  <c r="H125" i="79"/>
  <c r="C125" i="79" s="1"/>
  <c r="H124" i="79"/>
  <c r="C124" i="79"/>
  <c r="H123" i="79"/>
  <c r="C123" i="79" s="1"/>
  <c r="H122" i="79"/>
  <c r="C122" i="79" s="1"/>
  <c r="H121" i="79"/>
  <c r="C121" i="79"/>
  <c r="H120" i="79"/>
  <c r="C120" i="79" s="1"/>
  <c r="H119" i="79"/>
  <c r="C119" i="79" s="1"/>
  <c r="H118" i="79"/>
  <c r="C118" i="79"/>
  <c r="H117" i="79"/>
  <c r="C117" i="79"/>
  <c r="H116" i="79"/>
  <c r="C116" i="79" s="1"/>
  <c r="H115" i="79"/>
  <c r="C115" i="79" s="1"/>
  <c r="H114" i="79"/>
  <c r="C114" i="79"/>
  <c r="H113" i="79"/>
  <c r="C113" i="79"/>
  <c r="H112" i="79"/>
  <c r="C112" i="79" s="1"/>
  <c r="H111" i="79"/>
  <c r="C111" i="79"/>
  <c r="H110" i="79"/>
  <c r="C110" i="79"/>
  <c r="H109" i="79"/>
  <c r="C109" i="79" s="1"/>
  <c r="H108" i="79"/>
  <c r="C108" i="79" s="1"/>
  <c r="H107" i="79"/>
  <c r="C107" i="79" s="1"/>
  <c r="H106" i="79"/>
  <c r="C106" i="79" s="1"/>
  <c r="H105" i="79"/>
  <c r="C105" i="79" s="1"/>
  <c r="H104" i="79"/>
  <c r="C104" i="79"/>
  <c r="H103" i="79"/>
  <c r="C103" i="79"/>
  <c r="H102" i="79"/>
  <c r="C102" i="79"/>
  <c r="H101" i="79"/>
  <c r="C101" i="79" s="1"/>
  <c r="H100" i="79"/>
  <c r="C100" i="79" s="1"/>
  <c r="H99" i="79"/>
  <c r="C99" i="79" s="1"/>
  <c r="H98" i="79"/>
  <c r="C98" i="79"/>
  <c r="H97" i="79"/>
  <c r="C97" i="79" s="1"/>
  <c r="H96" i="79"/>
  <c r="C96" i="79" s="1"/>
  <c r="H95" i="79"/>
  <c r="C95" i="79" s="1"/>
  <c r="H94" i="79"/>
  <c r="C94" i="79" s="1"/>
  <c r="H93" i="79"/>
  <c r="C93" i="79" s="1"/>
  <c r="H92" i="79"/>
  <c r="C92" i="79" s="1"/>
  <c r="H91" i="79"/>
  <c r="C91" i="79" s="1"/>
  <c r="H90" i="79"/>
  <c r="C90" i="79" s="1"/>
  <c r="H89" i="79"/>
  <c r="C89" i="79" s="1"/>
  <c r="H88" i="79"/>
  <c r="C88" i="79"/>
  <c r="H87" i="79"/>
  <c r="C87" i="79" s="1"/>
  <c r="H86" i="79"/>
  <c r="C86" i="79"/>
  <c r="H85" i="79"/>
  <c r="C85" i="79" s="1"/>
  <c r="H84" i="79"/>
  <c r="C84" i="79"/>
  <c r="H83" i="79"/>
  <c r="C83" i="79" s="1"/>
  <c r="H82" i="79"/>
  <c r="C82" i="79" s="1"/>
  <c r="H81" i="79"/>
  <c r="C81" i="79" s="1"/>
  <c r="H80" i="79"/>
  <c r="C80" i="79"/>
  <c r="H79" i="79"/>
  <c r="C79" i="79" s="1"/>
  <c r="H78" i="79"/>
  <c r="C78" i="79" s="1"/>
  <c r="H77" i="79"/>
  <c r="C77" i="79"/>
  <c r="H76" i="79"/>
  <c r="C76" i="79" s="1"/>
  <c r="H75" i="79"/>
  <c r="C75" i="79" s="1"/>
  <c r="H74" i="79"/>
  <c r="C74" i="79" s="1"/>
  <c r="H73" i="79"/>
  <c r="C73" i="79" s="1"/>
  <c r="H72" i="79"/>
  <c r="C72" i="79" s="1"/>
  <c r="H71" i="79"/>
  <c r="C71" i="79" s="1"/>
  <c r="H70" i="79"/>
  <c r="C70" i="79" s="1"/>
  <c r="H69" i="79"/>
  <c r="C69" i="79"/>
  <c r="H68" i="79"/>
  <c r="C68" i="79" s="1"/>
  <c r="H67" i="79"/>
  <c r="C67" i="79" s="1"/>
  <c r="H66" i="79"/>
  <c r="C66" i="79" s="1"/>
  <c r="H65" i="79"/>
  <c r="C65" i="79" s="1"/>
  <c r="H64" i="79"/>
  <c r="C64" i="79" s="1"/>
  <c r="H63" i="79"/>
  <c r="C63" i="79" s="1"/>
  <c r="H62" i="79"/>
  <c r="C62" i="79" s="1"/>
  <c r="H61" i="79"/>
  <c r="C61" i="79" s="1"/>
  <c r="H60" i="79"/>
  <c r="C60" i="79"/>
  <c r="H59" i="79"/>
  <c r="C59" i="79" s="1"/>
  <c r="H58" i="79"/>
  <c r="C58" i="79"/>
  <c r="H57" i="79"/>
  <c r="C57" i="79" s="1"/>
  <c r="H56" i="79"/>
  <c r="C56" i="79" s="1"/>
  <c r="H55" i="79"/>
  <c r="C55" i="79" s="1"/>
  <c r="H54" i="79"/>
  <c r="C54" i="79" s="1"/>
  <c r="H53" i="79"/>
  <c r="C53" i="79"/>
  <c r="H52" i="79"/>
  <c r="C52" i="79"/>
  <c r="H51" i="79"/>
  <c r="C51" i="79" s="1"/>
  <c r="H50" i="79"/>
  <c r="C50" i="79" s="1"/>
  <c r="H49" i="79"/>
  <c r="C49" i="79" s="1"/>
  <c r="H48" i="79"/>
  <c r="C48" i="79" s="1"/>
  <c r="H47" i="79"/>
  <c r="C47" i="79" s="1"/>
  <c r="H46" i="79"/>
  <c r="C46" i="79" s="1"/>
  <c r="H45" i="79"/>
  <c r="C45" i="79" s="1"/>
  <c r="H44" i="79"/>
  <c r="C44" i="79" s="1"/>
  <c r="H43" i="79"/>
  <c r="C43" i="79"/>
  <c r="H42" i="79"/>
  <c r="C42" i="79"/>
  <c r="H41" i="79"/>
  <c r="C41" i="79" s="1"/>
  <c r="H40" i="79"/>
  <c r="C40" i="79" s="1"/>
  <c r="H39" i="79"/>
  <c r="C39" i="79" s="1"/>
  <c r="H38" i="79"/>
  <c r="C38" i="79" s="1"/>
  <c r="H37" i="79"/>
  <c r="C37" i="79"/>
  <c r="H36" i="79"/>
  <c r="C36" i="79"/>
  <c r="H35" i="79"/>
  <c r="C35" i="79" s="1"/>
  <c r="H34" i="79"/>
  <c r="C34" i="79" s="1"/>
  <c r="H33" i="79"/>
  <c r="C33" i="79" s="1"/>
  <c r="H32" i="79"/>
  <c r="C32" i="79" s="1"/>
  <c r="H31" i="79"/>
  <c r="C31" i="79" s="1"/>
  <c r="H30" i="79"/>
  <c r="C30" i="79"/>
  <c r="H29" i="79"/>
  <c r="C29" i="79" s="1"/>
  <c r="H28" i="79"/>
  <c r="C28" i="79"/>
  <c r="H27" i="79"/>
  <c r="C27" i="79" s="1"/>
  <c r="H26" i="79"/>
  <c r="C26" i="79" s="1"/>
  <c r="H25" i="79"/>
  <c r="C25" i="79" s="1"/>
  <c r="H24" i="79"/>
  <c r="C24" i="79" s="1"/>
  <c r="H23" i="79"/>
  <c r="C23" i="79" s="1"/>
  <c r="H22" i="79"/>
  <c r="C22" i="79" s="1"/>
  <c r="H21" i="79"/>
  <c r="C21" i="79" s="1"/>
  <c r="H20" i="79"/>
  <c r="C20" i="79"/>
  <c r="H19" i="79"/>
  <c r="C19" i="79" s="1"/>
  <c r="H18" i="79"/>
  <c r="C18" i="79" s="1"/>
  <c r="H17" i="79"/>
  <c r="C17" i="79" s="1"/>
  <c r="H16" i="79"/>
  <c r="C16" i="79" s="1"/>
  <c r="H15" i="79"/>
  <c r="C15" i="79" s="1"/>
  <c r="H14" i="79"/>
  <c r="C14" i="79" s="1"/>
  <c r="H13" i="79"/>
  <c r="C13" i="79" s="1"/>
  <c r="H12" i="79"/>
  <c r="C12" i="79"/>
  <c r="H11" i="79"/>
  <c r="C11" i="79" s="1"/>
  <c r="H10" i="79"/>
  <c r="C10" i="79" s="1"/>
  <c r="H9" i="79"/>
  <c r="C9" i="79" s="1"/>
  <c r="H8" i="79"/>
  <c r="C8" i="79" s="1"/>
  <c r="H7" i="79"/>
  <c r="C7" i="79"/>
  <c r="H6" i="79"/>
  <c r="C6" i="79" s="1"/>
  <c r="B6" i="79"/>
  <c r="H5" i="79"/>
  <c r="C5" i="79" s="1"/>
  <c r="H4" i="79"/>
  <c r="C4" i="79" s="1"/>
  <c r="K3" i="79"/>
  <c r="K4" i="79" s="1"/>
  <c r="H3" i="79"/>
  <c r="C3" i="79" s="1"/>
  <c r="H2" i="79"/>
  <c r="C2" i="79" s="1"/>
  <c r="P13" i="76"/>
  <c r="Y12" i="76"/>
  <c r="Y13" i="76" s="1"/>
  <c r="P12" i="76"/>
  <c r="S10" i="76"/>
  <c r="R10" i="76"/>
  <c r="Q10" i="76"/>
  <c r="I10" i="76"/>
  <c r="U10" i="76" s="1"/>
  <c r="I9" i="76"/>
  <c r="H9" i="76"/>
  <c r="G9" i="76"/>
  <c r="F9" i="76"/>
  <c r="E9" i="76"/>
  <c r="E8" i="76"/>
  <c r="B10" i="75" s="1"/>
  <c r="F6" i="76"/>
  <c r="D120" i="76" s="1"/>
  <c r="N47" i="80" l="1"/>
  <c r="N4" i="80"/>
  <c r="F11" i="75"/>
  <c r="N15" i="80"/>
  <c r="D59" i="76"/>
  <c r="D13" i="76"/>
  <c r="F13" i="76" s="1"/>
  <c r="D53" i="76"/>
  <c r="G53" i="76" s="1"/>
  <c r="D89" i="76"/>
  <c r="E89" i="76" s="1"/>
  <c r="D158" i="76"/>
  <c r="F158" i="76" s="1"/>
  <c r="D33" i="76"/>
  <c r="E33" i="76" s="1"/>
  <c r="D63" i="76"/>
  <c r="I63" i="76" s="1"/>
  <c r="D16" i="76"/>
  <c r="G16" i="76" s="1"/>
  <c r="D90" i="76"/>
  <c r="H90" i="76" s="1"/>
  <c r="D28" i="76"/>
  <c r="G28" i="76" s="1"/>
  <c r="F120" i="76"/>
  <c r="I120" i="76"/>
  <c r="G120" i="76"/>
  <c r="E120" i="76"/>
  <c r="Y14" i="76"/>
  <c r="E59" i="76"/>
  <c r="I59" i="76"/>
  <c r="F59" i="76"/>
  <c r="G59" i="76"/>
  <c r="E53" i="76"/>
  <c r="I53" i="76"/>
  <c r="F90" i="76"/>
  <c r="P14" i="76"/>
  <c r="G506" i="79"/>
  <c r="I506" i="79" s="1"/>
  <c r="G504" i="79"/>
  <c r="I504" i="79" s="1"/>
  <c r="G502" i="79"/>
  <c r="I502" i="79" s="1"/>
  <c r="G500" i="79"/>
  <c r="I500" i="79" s="1"/>
  <c r="G498" i="79"/>
  <c r="I498" i="79" s="1"/>
  <c r="G496" i="79"/>
  <c r="I496" i="79" s="1"/>
  <c r="G494" i="79"/>
  <c r="I494" i="79" s="1"/>
  <c r="G492" i="79"/>
  <c r="I492" i="79" s="1"/>
  <c r="G490" i="79"/>
  <c r="I490" i="79" s="1"/>
  <c r="G488" i="79"/>
  <c r="I488" i="79" s="1"/>
  <c r="G486" i="79"/>
  <c r="I486" i="79" s="1"/>
  <c r="G484" i="79"/>
  <c r="I484" i="79" s="1"/>
  <c r="G482" i="79"/>
  <c r="I482" i="79" s="1"/>
  <c r="G480" i="79"/>
  <c r="I480" i="79" s="1"/>
  <c r="G478" i="79"/>
  <c r="I478" i="79" s="1"/>
  <c r="G476" i="79"/>
  <c r="I476" i="79" s="1"/>
  <c r="G474" i="79"/>
  <c r="I474" i="79" s="1"/>
  <c r="G472" i="79"/>
  <c r="I472" i="79" s="1"/>
  <c r="G470" i="79"/>
  <c r="I470" i="79" s="1"/>
  <c r="G468" i="79"/>
  <c r="I468" i="79" s="1"/>
  <c r="G466" i="79"/>
  <c r="I466" i="79" s="1"/>
  <c r="G464" i="79"/>
  <c r="I464" i="79" s="1"/>
  <c r="G462" i="79"/>
  <c r="I462" i="79" s="1"/>
  <c r="G460" i="79"/>
  <c r="I460" i="79" s="1"/>
  <c r="G458" i="79"/>
  <c r="I458" i="79" s="1"/>
  <c r="G456" i="79"/>
  <c r="I456" i="79" s="1"/>
  <c r="G454" i="79"/>
  <c r="I454" i="79" s="1"/>
  <c r="G452" i="79"/>
  <c r="I452" i="79" s="1"/>
  <c r="G450" i="79"/>
  <c r="I450" i="79" s="1"/>
  <c r="G448" i="79"/>
  <c r="I448" i="79" s="1"/>
  <c r="G446" i="79"/>
  <c r="I446" i="79" s="1"/>
  <c r="G444" i="79"/>
  <c r="I444" i="79" s="1"/>
  <c r="G442" i="79"/>
  <c r="I442" i="79" s="1"/>
  <c r="G440" i="79"/>
  <c r="I440" i="79" s="1"/>
  <c r="G438" i="79"/>
  <c r="I438" i="79" s="1"/>
  <c r="G436" i="79"/>
  <c r="I436" i="79" s="1"/>
  <c r="G434" i="79"/>
  <c r="I434" i="79" s="1"/>
  <c r="G432" i="79"/>
  <c r="I432" i="79" s="1"/>
  <c r="G430" i="79"/>
  <c r="I430" i="79" s="1"/>
  <c r="G428" i="79"/>
  <c r="I428" i="79" s="1"/>
  <c r="G426" i="79"/>
  <c r="I426" i="79" s="1"/>
  <c r="G424" i="79"/>
  <c r="I424" i="79" s="1"/>
  <c r="G422" i="79"/>
  <c r="I422" i="79" s="1"/>
  <c r="G420" i="79"/>
  <c r="I420" i="79" s="1"/>
  <c r="G418" i="79"/>
  <c r="I418" i="79" s="1"/>
  <c r="G416" i="79"/>
  <c r="I416" i="79" s="1"/>
  <c r="G414" i="79"/>
  <c r="I414" i="79" s="1"/>
  <c r="G412" i="79"/>
  <c r="I412" i="79" s="1"/>
  <c r="G410" i="79"/>
  <c r="I410" i="79" s="1"/>
  <c r="G408" i="79"/>
  <c r="I408" i="79" s="1"/>
  <c r="G406" i="79"/>
  <c r="I406" i="79" s="1"/>
  <c r="G404" i="79"/>
  <c r="I404" i="79" s="1"/>
  <c r="G402" i="79"/>
  <c r="I402" i="79" s="1"/>
  <c r="G400" i="79"/>
  <c r="I400" i="79" s="1"/>
  <c r="G398" i="79"/>
  <c r="I398" i="79" s="1"/>
  <c r="G396" i="79"/>
  <c r="I396" i="79" s="1"/>
  <c r="G394" i="79"/>
  <c r="I394" i="79" s="1"/>
  <c r="G392" i="79"/>
  <c r="I392" i="79" s="1"/>
  <c r="G390" i="79"/>
  <c r="I390" i="79" s="1"/>
  <c r="G388" i="79"/>
  <c r="I388" i="79" s="1"/>
  <c r="G386" i="79"/>
  <c r="I386" i="79" s="1"/>
  <c r="G384" i="79"/>
  <c r="I384" i="79" s="1"/>
  <c r="G382" i="79"/>
  <c r="I382" i="79" s="1"/>
  <c r="G380" i="79"/>
  <c r="I380" i="79" s="1"/>
  <c r="G378" i="79"/>
  <c r="I378" i="79" s="1"/>
  <c r="G376" i="79"/>
  <c r="I376" i="79" s="1"/>
  <c r="G374" i="79"/>
  <c r="I374" i="79" s="1"/>
  <c r="G372" i="79"/>
  <c r="I372" i="79" s="1"/>
  <c r="G370" i="79"/>
  <c r="I370" i="79" s="1"/>
  <c r="G368" i="79"/>
  <c r="I368" i="79" s="1"/>
  <c r="G366" i="79"/>
  <c r="I366" i="79" s="1"/>
  <c r="G364" i="79"/>
  <c r="I364" i="79" s="1"/>
  <c r="G362" i="79"/>
  <c r="I362" i="79" s="1"/>
  <c r="G360" i="79"/>
  <c r="I360" i="79" s="1"/>
  <c r="G358" i="79"/>
  <c r="I358" i="79" s="1"/>
  <c r="G356" i="79"/>
  <c r="I356" i="79" s="1"/>
  <c r="G354" i="79"/>
  <c r="I354" i="79" s="1"/>
  <c r="G352" i="79"/>
  <c r="I352" i="79" s="1"/>
  <c r="G493" i="79"/>
  <c r="I493" i="79" s="1"/>
  <c r="G477" i="79"/>
  <c r="I477" i="79" s="1"/>
  <c r="G461" i="79"/>
  <c r="I461" i="79" s="1"/>
  <c r="G445" i="79"/>
  <c r="I445" i="79" s="1"/>
  <c r="G429" i="79"/>
  <c r="I429" i="79" s="1"/>
  <c r="G413" i="79"/>
  <c r="I413" i="79" s="1"/>
  <c r="G397" i="79"/>
  <c r="I397" i="79" s="1"/>
  <c r="G381" i="79"/>
  <c r="I381" i="79" s="1"/>
  <c r="G365" i="79"/>
  <c r="I365" i="79" s="1"/>
  <c r="G495" i="79"/>
  <c r="I495" i="79" s="1"/>
  <c r="G479" i="79"/>
  <c r="I479" i="79" s="1"/>
  <c r="G463" i="79"/>
  <c r="I463" i="79" s="1"/>
  <c r="G447" i="79"/>
  <c r="I447" i="79" s="1"/>
  <c r="G431" i="79"/>
  <c r="I431" i="79" s="1"/>
  <c r="G415" i="79"/>
  <c r="I415" i="79" s="1"/>
  <c r="G399" i="79"/>
  <c r="I399" i="79" s="1"/>
  <c r="G383" i="79"/>
  <c r="I383" i="79" s="1"/>
  <c r="G497" i="79"/>
  <c r="I497" i="79" s="1"/>
  <c r="G481" i="79"/>
  <c r="I481" i="79" s="1"/>
  <c r="G465" i="79"/>
  <c r="I465" i="79" s="1"/>
  <c r="G449" i="79"/>
  <c r="I449" i="79" s="1"/>
  <c r="G433" i="79"/>
  <c r="I433" i="79" s="1"/>
  <c r="G417" i="79"/>
  <c r="I417" i="79" s="1"/>
  <c r="G401" i="79"/>
  <c r="I401" i="79" s="1"/>
  <c r="G501" i="79"/>
  <c r="I501" i="79" s="1"/>
  <c r="G485" i="79"/>
  <c r="I485" i="79" s="1"/>
  <c r="G469" i="79"/>
  <c r="I469" i="79" s="1"/>
  <c r="G453" i="79"/>
  <c r="I453" i="79" s="1"/>
  <c r="G437" i="79"/>
  <c r="I437" i="79" s="1"/>
  <c r="G421" i="79"/>
  <c r="I421" i="79" s="1"/>
  <c r="G405" i="79"/>
  <c r="I405" i="79" s="1"/>
  <c r="G389" i="79"/>
  <c r="I389" i="79" s="1"/>
  <c r="G373" i="79"/>
  <c r="I373" i="79" s="1"/>
  <c r="G357" i="79"/>
  <c r="I357" i="79" s="1"/>
  <c r="G505" i="79"/>
  <c r="I505" i="79" s="1"/>
  <c r="G489" i="79"/>
  <c r="I489" i="79" s="1"/>
  <c r="G473" i="79"/>
  <c r="I473" i="79" s="1"/>
  <c r="G457" i="79"/>
  <c r="I457" i="79" s="1"/>
  <c r="G441" i="79"/>
  <c r="I441" i="79" s="1"/>
  <c r="G425" i="79"/>
  <c r="I425" i="79" s="1"/>
  <c r="G409" i="79"/>
  <c r="I409" i="79" s="1"/>
  <c r="G393" i="79"/>
  <c r="I393" i="79" s="1"/>
  <c r="G377" i="79"/>
  <c r="I377" i="79" s="1"/>
  <c r="G361" i="79"/>
  <c r="I361" i="79" s="1"/>
  <c r="G483" i="79"/>
  <c r="I483" i="79" s="1"/>
  <c r="G427" i="79"/>
  <c r="I427" i="79" s="1"/>
  <c r="G371" i="79"/>
  <c r="I371" i="79" s="1"/>
  <c r="G350" i="79"/>
  <c r="I350" i="79" s="1"/>
  <c r="G348" i="79"/>
  <c r="I348" i="79" s="1"/>
  <c r="G346" i="79"/>
  <c r="I346" i="79" s="1"/>
  <c r="G344" i="79"/>
  <c r="I344" i="79" s="1"/>
  <c r="G342" i="79"/>
  <c r="I342" i="79" s="1"/>
  <c r="G340" i="79"/>
  <c r="I340" i="79" s="1"/>
  <c r="G338" i="79"/>
  <c r="I338" i="79" s="1"/>
  <c r="G336" i="79"/>
  <c r="I336" i="79" s="1"/>
  <c r="G334" i="79"/>
  <c r="I334" i="79" s="1"/>
  <c r="G332" i="79"/>
  <c r="I332" i="79" s="1"/>
  <c r="G330" i="79"/>
  <c r="I330" i="79" s="1"/>
  <c r="G328" i="79"/>
  <c r="I328" i="79" s="1"/>
  <c r="G321" i="79"/>
  <c r="I321" i="79" s="1"/>
  <c r="G312" i="79"/>
  <c r="I312" i="79" s="1"/>
  <c r="G305" i="79"/>
  <c r="I305" i="79" s="1"/>
  <c r="G296" i="79"/>
  <c r="I296" i="79" s="1"/>
  <c r="G289" i="79"/>
  <c r="I289" i="79" s="1"/>
  <c r="G280" i="79"/>
  <c r="I280" i="79" s="1"/>
  <c r="G273" i="79"/>
  <c r="I273" i="79" s="1"/>
  <c r="G475" i="79"/>
  <c r="I475" i="79" s="1"/>
  <c r="G471" i="79"/>
  <c r="I471" i="79" s="1"/>
  <c r="G423" i="79"/>
  <c r="I423" i="79" s="1"/>
  <c r="G387" i="79"/>
  <c r="I387" i="79" s="1"/>
  <c r="G323" i="79"/>
  <c r="I323" i="79" s="1"/>
  <c r="G314" i="79"/>
  <c r="I314" i="79" s="1"/>
  <c r="G307" i="79"/>
  <c r="I307" i="79" s="1"/>
  <c r="G467" i="79"/>
  <c r="I467" i="79" s="1"/>
  <c r="G419" i="79"/>
  <c r="I419" i="79" s="1"/>
  <c r="G367" i="79"/>
  <c r="I367" i="79" s="1"/>
  <c r="G355" i="79"/>
  <c r="I355" i="79" s="1"/>
  <c r="G325" i="79"/>
  <c r="I325" i="79" s="1"/>
  <c r="G451" i="79"/>
  <c r="I451" i="79" s="1"/>
  <c r="G407" i="79"/>
  <c r="I407" i="79" s="1"/>
  <c r="G379" i="79"/>
  <c r="I379" i="79" s="1"/>
  <c r="G351" i="79"/>
  <c r="I351" i="79" s="1"/>
  <c r="G349" i="79"/>
  <c r="I349" i="79" s="1"/>
  <c r="G347" i="79"/>
  <c r="I347" i="79" s="1"/>
  <c r="G345" i="79"/>
  <c r="I345" i="79" s="1"/>
  <c r="G343" i="79"/>
  <c r="I343" i="79" s="1"/>
  <c r="G341" i="79"/>
  <c r="I341" i="79" s="1"/>
  <c r="G339" i="79"/>
  <c r="I339" i="79" s="1"/>
  <c r="G337" i="79"/>
  <c r="I337" i="79" s="1"/>
  <c r="G335" i="79"/>
  <c r="I335" i="79" s="1"/>
  <c r="G333" i="79"/>
  <c r="I333" i="79" s="1"/>
  <c r="G331" i="79"/>
  <c r="I331" i="79" s="1"/>
  <c r="G329" i="79"/>
  <c r="I329" i="79" s="1"/>
  <c r="G320" i="79"/>
  <c r="I320" i="79" s="1"/>
  <c r="G313" i="79"/>
  <c r="I313" i="79" s="1"/>
  <c r="G304" i="79"/>
  <c r="I304" i="79" s="1"/>
  <c r="G297" i="79"/>
  <c r="I297" i="79" s="1"/>
  <c r="G288" i="79"/>
  <c r="I288" i="79" s="1"/>
  <c r="G281" i="79"/>
  <c r="I281" i="79" s="1"/>
  <c r="G272" i="79"/>
  <c r="I272" i="79" s="1"/>
  <c r="G265" i="79"/>
  <c r="I265" i="79" s="1"/>
  <c r="G256" i="79"/>
  <c r="I256" i="79" s="1"/>
  <c r="G249" i="79"/>
  <c r="I249" i="79" s="1"/>
  <c r="G240" i="79"/>
  <c r="I240" i="79" s="1"/>
  <c r="G238" i="79"/>
  <c r="I238" i="79" s="1"/>
  <c r="G236" i="79"/>
  <c r="I236" i="79" s="1"/>
  <c r="G234" i="79"/>
  <c r="I234" i="79" s="1"/>
  <c r="G232" i="79"/>
  <c r="I232" i="79" s="1"/>
  <c r="G230" i="79"/>
  <c r="I230" i="79" s="1"/>
  <c r="G228" i="79"/>
  <c r="I228" i="79" s="1"/>
  <c r="G226" i="79"/>
  <c r="I226" i="79" s="1"/>
  <c r="G224" i="79"/>
  <c r="I224" i="79" s="1"/>
  <c r="G222" i="79"/>
  <c r="I222" i="79" s="1"/>
  <c r="G220" i="79"/>
  <c r="I220" i="79" s="1"/>
  <c r="G218" i="79"/>
  <c r="I218" i="79" s="1"/>
  <c r="G216" i="79"/>
  <c r="I216" i="79" s="1"/>
  <c r="G214" i="79"/>
  <c r="I214" i="79" s="1"/>
  <c r="G212" i="79"/>
  <c r="I212" i="79" s="1"/>
  <c r="G210" i="79"/>
  <c r="I210" i="79" s="1"/>
  <c r="G208" i="79"/>
  <c r="I208" i="79" s="1"/>
  <c r="G206" i="79"/>
  <c r="I206" i="79" s="1"/>
  <c r="G204" i="79"/>
  <c r="I204" i="79" s="1"/>
  <c r="G202" i="79"/>
  <c r="I202" i="79" s="1"/>
  <c r="G200" i="79"/>
  <c r="I200" i="79" s="1"/>
  <c r="G198" i="79"/>
  <c r="I198" i="79" s="1"/>
  <c r="G196" i="79"/>
  <c r="I196" i="79" s="1"/>
  <c r="G194" i="79"/>
  <c r="I194" i="79" s="1"/>
  <c r="G192" i="79"/>
  <c r="I192" i="79" s="1"/>
  <c r="G190" i="79"/>
  <c r="I190" i="79" s="1"/>
  <c r="G188" i="79"/>
  <c r="I188" i="79" s="1"/>
  <c r="G186" i="79"/>
  <c r="I186" i="79" s="1"/>
  <c r="G443" i="79"/>
  <c r="I443" i="79" s="1"/>
  <c r="G403" i="79"/>
  <c r="I403" i="79" s="1"/>
  <c r="G375" i="79"/>
  <c r="I375" i="79" s="1"/>
  <c r="G369" i="79"/>
  <c r="I369" i="79" s="1"/>
  <c r="G363" i="79"/>
  <c r="I363" i="79" s="1"/>
  <c r="G322" i="79"/>
  <c r="I322" i="79" s="1"/>
  <c r="G315" i="79"/>
  <c r="I315" i="79" s="1"/>
  <c r="G306" i="79"/>
  <c r="I306" i="79" s="1"/>
  <c r="G299" i="79"/>
  <c r="I299" i="79" s="1"/>
  <c r="G290" i="79"/>
  <c r="I290" i="79" s="1"/>
  <c r="G459" i="79"/>
  <c r="I459" i="79" s="1"/>
  <c r="G324" i="79"/>
  <c r="I324" i="79" s="1"/>
  <c r="G309" i="79"/>
  <c r="I309" i="79" s="1"/>
  <c r="G302" i="79"/>
  <c r="I302" i="79" s="1"/>
  <c r="G278" i="79"/>
  <c r="I278" i="79" s="1"/>
  <c r="G275" i="79"/>
  <c r="I275" i="79" s="1"/>
  <c r="G259" i="79"/>
  <c r="I259" i="79" s="1"/>
  <c r="G244" i="79"/>
  <c r="I244" i="79" s="1"/>
  <c r="G237" i="79"/>
  <c r="I237" i="79" s="1"/>
  <c r="G221" i="79"/>
  <c r="I221" i="79" s="1"/>
  <c r="G205" i="79"/>
  <c r="I205" i="79" s="1"/>
  <c r="G189" i="79"/>
  <c r="I189" i="79" s="1"/>
  <c r="G183" i="79"/>
  <c r="I183" i="79" s="1"/>
  <c r="G179" i="79"/>
  <c r="I179" i="79" s="1"/>
  <c r="G175" i="79"/>
  <c r="I175" i="79" s="1"/>
  <c r="G171" i="79"/>
  <c r="I171" i="79" s="1"/>
  <c r="G167" i="79"/>
  <c r="I167" i="79" s="1"/>
  <c r="G163" i="79"/>
  <c r="I163" i="79" s="1"/>
  <c r="G159" i="79"/>
  <c r="I159" i="79" s="1"/>
  <c r="G155" i="79"/>
  <c r="I155" i="79" s="1"/>
  <c r="G151" i="79"/>
  <c r="I151" i="79" s="1"/>
  <c r="G147" i="79"/>
  <c r="I147" i="79" s="1"/>
  <c r="G143" i="79"/>
  <c r="I143" i="79" s="1"/>
  <c r="G139" i="79"/>
  <c r="I139" i="79" s="1"/>
  <c r="G135" i="79"/>
  <c r="I135" i="79" s="1"/>
  <c r="G131" i="79"/>
  <c r="I131" i="79" s="1"/>
  <c r="G127" i="79"/>
  <c r="I127" i="79" s="1"/>
  <c r="G316" i="79"/>
  <c r="I316" i="79" s="1"/>
  <c r="G292" i="79"/>
  <c r="I292" i="79" s="1"/>
  <c r="G286" i="79"/>
  <c r="I286" i="79" s="1"/>
  <c r="G283" i="79"/>
  <c r="I283" i="79" s="1"/>
  <c r="G269" i="79"/>
  <c r="I269" i="79" s="1"/>
  <c r="G264" i="79"/>
  <c r="I264" i="79" s="1"/>
  <c r="G254" i="79"/>
  <c r="I254" i="79" s="1"/>
  <c r="G239" i="79"/>
  <c r="I239" i="79" s="1"/>
  <c r="G499" i="79"/>
  <c r="I499" i="79" s="1"/>
  <c r="G435" i="79"/>
  <c r="I435" i="79" s="1"/>
  <c r="G359" i="79"/>
  <c r="I359" i="79" s="1"/>
  <c r="G327" i="79"/>
  <c r="I327" i="79" s="1"/>
  <c r="G319" i="79"/>
  <c r="I319" i="79" s="1"/>
  <c r="G301" i="79"/>
  <c r="I301" i="79" s="1"/>
  <c r="G295" i="79"/>
  <c r="I295" i="79" s="1"/>
  <c r="G277" i="79"/>
  <c r="I277" i="79" s="1"/>
  <c r="G261" i="79"/>
  <c r="I261" i="79" s="1"/>
  <c r="G251" i="79"/>
  <c r="I251" i="79" s="1"/>
  <c r="G246" i="79"/>
  <c r="I246" i="79" s="1"/>
  <c r="G241" i="79"/>
  <c r="I241" i="79" s="1"/>
  <c r="G225" i="79"/>
  <c r="I225" i="79" s="1"/>
  <c r="G209" i="79"/>
  <c r="I209" i="79" s="1"/>
  <c r="G193" i="79"/>
  <c r="I193" i="79" s="1"/>
  <c r="G503" i="79"/>
  <c r="I503" i="79" s="1"/>
  <c r="G439" i="79"/>
  <c r="I439" i="79" s="1"/>
  <c r="G395" i="79"/>
  <c r="I395" i="79" s="1"/>
  <c r="G391" i="79"/>
  <c r="I391" i="79" s="1"/>
  <c r="G308" i="79"/>
  <c r="I308" i="79" s="1"/>
  <c r="G298" i="79"/>
  <c r="I298" i="79" s="1"/>
  <c r="G285" i="79"/>
  <c r="I285" i="79" s="1"/>
  <c r="G326" i="79"/>
  <c r="I326" i="79" s="1"/>
  <c r="G318" i="79"/>
  <c r="I318" i="79" s="1"/>
  <c r="G311" i="79"/>
  <c r="I311" i="79" s="1"/>
  <c r="G294" i="79"/>
  <c r="I294" i="79" s="1"/>
  <c r="G291" i="79"/>
  <c r="I291" i="79" s="1"/>
  <c r="G274" i="79"/>
  <c r="I274" i="79" s="1"/>
  <c r="G271" i="79"/>
  <c r="I271" i="79" s="1"/>
  <c r="G268" i="79"/>
  <c r="I268" i="79" s="1"/>
  <c r="G263" i="79"/>
  <c r="I263" i="79" s="1"/>
  <c r="G258" i="79"/>
  <c r="I258" i="79" s="1"/>
  <c r="G248" i="79"/>
  <c r="I248" i="79" s="1"/>
  <c r="G229" i="79"/>
  <c r="I229" i="79" s="1"/>
  <c r="G213" i="79"/>
  <c r="I213" i="79" s="1"/>
  <c r="G197" i="79"/>
  <c r="I197" i="79" s="1"/>
  <c r="G181" i="79"/>
  <c r="I181" i="79" s="1"/>
  <c r="G177" i="79"/>
  <c r="I177" i="79" s="1"/>
  <c r="G173" i="79"/>
  <c r="I173" i="79" s="1"/>
  <c r="G169" i="79"/>
  <c r="I169" i="79" s="1"/>
  <c r="G165" i="79"/>
  <c r="I165" i="79" s="1"/>
  <c r="G161" i="79"/>
  <c r="I161" i="79" s="1"/>
  <c r="G157" i="79"/>
  <c r="I157" i="79" s="1"/>
  <c r="G153" i="79"/>
  <c r="I153" i="79" s="1"/>
  <c r="G149" i="79"/>
  <c r="I149" i="79" s="1"/>
  <c r="G145" i="79"/>
  <c r="I145" i="79" s="1"/>
  <c r="G141" i="79"/>
  <c r="I141" i="79" s="1"/>
  <c r="G137" i="79"/>
  <c r="I137" i="79" s="1"/>
  <c r="G133" i="79"/>
  <c r="I133" i="79" s="1"/>
  <c r="G129" i="79"/>
  <c r="I129" i="79" s="1"/>
  <c r="G125" i="79"/>
  <c r="I125" i="79" s="1"/>
  <c r="G255" i="79"/>
  <c r="I255" i="79" s="1"/>
  <c r="G252" i="79"/>
  <c r="I252" i="79" s="1"/>
  <c r="G191" i="79"/>
  <c r="I191" i="79" s="1"/>
  <c r="G185" i="79"/>
  <c r="I185" i="79" s="1"/>
  <c r="G174" i="79"/>
  <c r="I174" i="79" s="1"/>
  <c r="G385" i="79"/>
  <c r="I385" i="79" s="1"/>
  <c r="G270" i="79"/>
  <c r="I270" i="79" s="1"/>
  <c r="G215" i="79"/>
  <c r="I215" i="79" s="1"/>
  <c r="G203" i="79"/>
  <c r="I203" i="79" s="1"/>
  <c r="G172" i="79"/>
  <c r="I172" i="79" s="1"/>
  <c r="G487" i="79"/>
  <c r="I487" i="79" s="1"/>
  <c r="G411" i="79"/>
  <c r="I411" i="79" s="1"/>
  <c r="G310" i="79"/>
  <c r="I310" i="79" s="1"/>
  <c r="G300" i="79"/>
  <c r="I300" i="79" s="1"/>
  <c r="G282" i="79"/>
  <c r="I282" i="79" s="1"/>
  <c r="G266" i="79"/>
  <c r="I266" i="79" s="1"/>
  <c r="G262" i="79"/>
  <c r="I262" i="79" s="1"/>
  <c r="G233" i="79"/>
  <c r="I233" i="79" s="1"/>
  <c r="G227" i="79"/>
  <c r="I227" i="79" s="1"/>
  <c r="G170" i="79"/>
  <c r="I170" i="79" s="1"/>
  <c r="G154" i="79"/>
  <c r="I154" i="79" s="1"/>
  <c r="G138" i="79"/>
  <c r="I138" i="79" s="1"/>
  <c r="G120" i="79"/>
  <c r="I120" i="79" s="1"/>
  <c r="G116" i="79"/>
  <c r="I116" i="79" s="1"/>
  <c r="G112" i="79"/>
  <c r="I112" i="79" s="1"/>
  <c r="G108" i="79"/>
  <c r="I108" i="79" s="1"/>
  <c r="G104" i="79"/>
  <c r="I104" i="79" s="1"/>
  <c r="G100" i="79"/>
  <c r="I100" i="79" s="1"/>
  <c r="G96" i="79"/>
  <c r="I96" i="79" s="1"/>
  <c r="G92" i="79"/>
  <c r="I92" i="79" s="1"/>
  <c r="G88" i="79"/>
  <c r="I88" i="79" s="1"/>
  <c r="G84" i="79"/>
  <c r="I84" i="79" s="1"/>
  <c r="G80" i="79"/>
  <c r="I80" i="79" s="1"/>
  <c r="G76" i="79"/>
  <c r="I76" i="79" s="1"/>
  <c r="G491" i="79"/>
  <c r="I491" i="79" s="1"/>
  <c r="G455" i="79"/>
  <c r="I455" i="79" s="1"/>
  <c r="G247" i="79"/>
  <c r="I247" i="79" s="1"/>
  <c r="G243" i="79"/>
  <c r="I243" i="79" s="1"/>
  <c r="G353" i="79"/>
  <c r="I353" i="79" s="1"/>
  <c r="G257" i="79"/>
  <c r="I257" i="79" s="1"/>
  <c r="G250" i="79"/>
  <c r="I250" i="79" s="1"/>
  <c r="G223" i="79"/>
  <c r="I223" i="79" s="1"/>
  <c r="G217" i="79"/>
  <c r="I217" i="79" s="1"/>
  <c r="G211" i="79"/>
  <c r="I211" i="79" s="1"/>
  <c r="G182" i="79"/>
  <c r="I182" i="79" s="1"/>
  <c r="G166" i="79"/>
  <c r="I166" i="79" s="1"/>
  <c r="G150" i="79"/>
  <c r="I150" i="79" s="1"/>
  <c r="G293" i="79"/>
  <c r="I293" i="79" s="1"/>
  <c r="G253" i="79"/>
  <c r="I253" i="79" s="1"/>
  <c r="G219" i="79"/>
  <c r="I219" i="79" s="1"/>
  <c r="G207" i="79"/>
  <c r="I207" i="79" s="1"/>
  <c r="G148" i="79"/>
  <c r="I148" i="79" s="1"/>
  <c r="G124" i="79"/>
  <c r="I124" i="79" s="1"/>
  <c r="G101" i="79"/>
  <c r="I101" i="79" s="1"/>
  <c r="G98" i="79"/>
  <c r="I98" i="79" s="1"/>
  <c r="G95" i="79"/>
  <c r="I95" i="79" s="1"/>
  <c r="G287" i="79"/>
  <c r="I287" i="79" s="1"/>
  <c r="G199" i="79"/>
  <c r="I199" i="79" s="1"/>
  <c r="G184" i="79"/>
  <c r="I184" i="79" s="1"/>
  <c r="G176" i="79"/>
  <c r="I176" i="79" s="1"/>
  <c r="G152" i="79"/>
  <c r="I152" i="79" s="1"/>
  <c r="G267" i="79"/>
  <c r="I267" i="79" s="1"/>
  <c r="G195" i="79"/>
  <c r="I195" i="79" s="1"/>
  <c r="G303" i="79"/>
  <c r="I303" i="79" s="1"/>
  <c r="G276" i="79"/>
  <c r="I276" i="79" s="1"/>
  <c r="G242" i="79"/>
  <c r="I242" i="79" s="1"/>
  <c r="G178" i="79"/>
  <c r="I178" i="79" s="1"/>
  <c r="G158" i="79"/>
  <c r="I158" i="79" s="1"/>
  <c r="G156" i="79"/>
  <c r="I156" i="79" s="1"/>
  <c r="G105" i="79"/>
  <c r="I105" i="79" s="1"/>
  <c r="G102" i="79"/>
  <c r="I102" i="79" s="1"/>
  <c r="G99" i="79"/>
  <c r="I99" i="79" s="1"/>
  <c r="G73" i="79"/>
  <c r="I73" i="79" s="1"/>
  <c r="G69" i="79"/>
  <c r="I69" i="79" s="1"/>
  <c r="G65" i="79"/>
  <c r="I65" i="79" s="1"/>
  <c r="G61" i="79"/>
  <c r="I61" i="79" s="1"/>
  <c r="G284" i="79"/>
  <c r="I284" i="79" s="1"/>
  <c r="G279" i="79"/>
  <c r="I279" i="79" s="1"/>
  <c r="G245" i="79"/>
  <c r="I245" i="79" s="1"/>
  <c r="G142" i="79"/>
  <c r="I142" i="79" s="1"/>
  <c r="G140" i="79"/>
  <c r="I140" i="79" s="1"/>
  <c r="G128" i="79"/>
  <c r="I128" i="79" s="1"/>
  <c r="G126" i="79"/>
  <c r="I126" i="79" s="1"/>
  <c r="G109" i="79"/>
  <c r="I109" i="79" s="1"/>
  <c r="G106" i="79"/>
  <c r="I106" i="79" s="1"/>
  <c r="G103" i="79"/>
  <c r="I103" i="79" s="1"/>
  <c r="G77" i="79"/>
  <c r="I77" i="79" s="1"/>
  <c r="G74" i="79"/>
  <c r="I74" i="79" s="1"/>
  <c r="G235" i="79"/>
  <c r="I235" i="79" s="1"/>
  <c r="G231" i="79"/>
  <c r="I231" i="79" s="1"/>
  <c r="G162" i="79"/>
  <c r="I162" i="79" s="1"/>
  <c r="G136" i="79"/>
  <c r="I136" i="79" s="1"/>
  <c r="G130" i="79"/>
  <c r="I130" i="79" s="1"/>
  <c r="G89" i="79"/>
  <c r="I89" i="79" s="1"/>
  <c r="G87" i="79"/>
  <c r="I87" i="79" s="1"/>
  <c r="G70" i="79"/>
  <c r="I70" i="79" s="1"/>
  <c r="G67" i="79"/>
  <c r="I67" i="79" s="1"/>
  <c r="G64" i="79"/>
  <c r="I64" i="79" s="1"/>
  <c r="G57" i="79"/>
  <c r="I57" i="79" s="1"/>
  <c r="G49" i="79"/>
  <c r="I49" i="79" s="1"/>
  <c r="G41" i="79"/>
  <c r="I41" i="79" s="1"/>
  <c r="D210" i="76"/>
  <c r="H210" i="76" s="1"/>
  <c r="D202" i="76"/>
  <c r="H202" i="76" s="1"/>
  <c r="D194" i="76"/>
  <c r="D186" i="76"/>
  <c r="H186" i="76" s="1"/>
  <c r="D178" i="76"/>
  <c r="H178" i="76" s="1"/>
  <c r="G180" i="79"/>
  <c r="I180" i="79" s="1"/>
  <c r="G119" i="79"/>
  <c r="I119" i="79" s="1"/>
  <c r="G91" i="79"/>
  <c r="I91" i="79" s="1"/>
  <c r="G85" i="79"/>
  <c r="I85" i="79" s="1"/>
  <c r="G83" i="79"/>
  <c r="I83" i="79" s="1"/>
  <c r="G81" i="79"/>
  <c r="I81" i="79" s="1"/>
  <c r="G317" i="79"/>
  <c r="I317" i="79" s="1"/>
  <c r="G168" i="79"/>
  <c r="I168" i="79" s="1"/>
  <c r="G121" i="79"/>
  <c r="I121" i="79" s="1"/>
  <c r="G117" i="79"/>
  <c r="I117" i="79" s="1"/>
  <c r="G115" i="79"/>
  <c r="I115" i="79" s="1"/>
  <c r="G113" i="79"/>
  <c r="I113" i="79" s="1"/>
  <c r="G93" i="79"/>
  <c r="I93" i="79" s="1"/>
  <c r="G79" i="79"/>
  <c r="I79" i="79" s="1"/>
  <c r="G75" i="79"/>
  <c r="I75" i="79" s="1"/>
  <c r="G164" i="79"/>
  <c r="I164" i="79" s="1"/>
  <c r="G132" i="79"/>
  <c r="I132" i="79" s="1"/>
  <c r="G123" i="79"/>
  <c r="I123" i="79" s="1"/>
  <c r="G111" i="79"/>
  <c r="I111" i="79" s="1"/>
  <c r="G107" i="79"/>
  <c r="I107" i="79" s="1"/>
  <c r="G71" i="79"/>
  <c r="I71" i="79" s="1"/>
  <c r="G68" i="79"/>
  <c r="I68" i="79" s="1"/>
  <c r="G90" i="79"/>
  <c r="I90" i="79" s="1"/>
  <c r="G86" i="79"/>
  <c r="I86" i="79" s="1"/>
  <c r="G144" i="79"/>
  <c r="I144" i="79" s="1"/>
  <c r="G32" i="79"/>
  <c r="I32" i="79" s="1"/>
  <c r="G24" i="79"/>
  <c r="I24" i="79" s="1"/>
  <c r="G160" i="79"/>
  <c r="I160" i="79" s="1"/>
  <c r="G122" i="79"/>
  <c r="I122" i="79" s="1"/>
  <c r="G78" i="79"/>
  <c r="I78" i="79" s="1"/>
  <c r="G54" i="79"/>
  <c r="I54" i="79" s="1"/>
  <c r="G45" i="79"/>
  <c r="I45" i="79" s="1"/>
  <c r="G40" i="79"/>
  <c r="I40" i="79" s="1"/>
  <c r="G33" i="79"/>
  <c r="I33" i="79" s="1"/>
  <c r="G25" i="79"/>
  <c r="I25" i="79" s="1"/>
  <c r="G17" i="79"/>
  <c r="I17" i="79" s="1"/>
  <c r="G9" i="79"/>
  <c r="I9" i="79" s="1"/>
  <c r="D200" i="76"/>
  <c r="D199" i="76"/>
  <c r="H199" i="76" s="1"/>
  <c r="D187" i="76"/>
  <c r="H187" i="76" s="1"/>
  <c r="D173" i="76"/>
  <c r="H173" i="76" s="1"/>
  <c r="D165" i="76"/>
  <c r="H165" i="76" s="1"/>
  <c r="D157" i="76"/>
  <c r="H157" i="76" s="1"/>
  <c r="G260" i="79"/>
  <c r="I260" i="79" s="1"/>
  <c r="G118" i="79"/>
  <c r="I118" i="79" s="1"/>
  <c r="G60" i="79"/>
  <c r="I60" i="79" s="1"/>
  <c r="G50" i="79"/>
  <c r="I50" i="79" s="1"/>
  <c r="G34" i="79"/>
  <c r="I34" i="79" s="1"/>
  <c r="G26" i="79"/>
  <c r="I26" i="79" s="1"/>
  <c r="G146" i="79"/>
  <c r="I146" i="79" s="1"/>
  <c r="G134" i="79"/>
  <c r="I134" i="79" s="1"/>
  <c r="G94" i="79"/>
  <c r="I94" i="79" s="1"/>
  <c r="G62" i="79"/>
  <c r="I62" i="79" s="1"/>
  <c r="G51" i="79"/>
  <c r="I51" i="79" s="1"/>
  <c r="G46" i="79"/>
  <c r="I46" i="79" s="1"/>
  <c r="G35" i="79"/>
  <c r="I35" i="79" s="1"/>
  <c r="G27" i="79"/>
  <c r="I27" i="79" s="1"/>
  <c r="G19" i="79"/>
  <c r="I19" i="79" s="1"/>
  <c r="G187" i="79"/>
  <c r="I187" i="79" s="1"/>
  <c r="G114" i="79"/>
  <c r="I114" i="79" s="1"/>
  <c r="G97" i="79"/>
  <c r="I97" i="79" s="1"/>
  <c r="G58" i="79"/>
  <c r="I58" i="79" s="1"/>
  <c r="G55" i="79"/>
  <c r="I55" i="79" s="1"/>
  <c r="G42" i="79"/>
  <c r="I42" i="79" s="1"/>
  <c r="G36" i="79"/>
  <c r="I36" i="79" s="1"/>
  <c r="G28" i="79"/>
  <c r="I28" i="79" s="1"/>
  <c r="G20" i="79"/>
  <c r="I20" i="79" s="1"/>
  <c r="G12" i="79"/>
  <c r="I12" i="79" s="1"/>
  <c r="G82" i="79"/>
  <c r="I82" i="79" s="1"/>
  <c r="G31" i="79"/>
  <c r="I31" i="79" s="1"/>
  <c r="G8" i="79"/>
  <c r="I8" i="79" s="1"/>
  <c r="G48" i="79"/>
  <c r="I48" i="79" s="1"/>
  <c r="G21" i="79"/>
  <c r="I21" i="79" s="1"/>
  <c r="G5" i="79"/>
  <c r="I5" i="79" s="1"/>
  <c r="G2" i="79"/>
  <c r="I2" i="79" s="1"/>
  <c r="D206" i="76"/>
  <c r="D195" i="76"/>
  <c r="H195" i="76" s="1"/>
  <c r="G47" i="79"/>
  <c r="I47" i="79" s="1"/>
  <c r="G63" i="79"/>
  <c r="I63" i="79" s="1"/>
  <c r="G23" i="79"/>
  <c r="I23" i="79" s="1"/>
  <c r="G13" i="79"/>
  <c r="I13" i="79" s="1"/>
  <c r="G3" i="79"/>
  <c r="I3" i="79" s="1"/>
  <c r="D208" i="76"/>
  <c r="D197" i="76"/>
  <c r="D166" i="76"/>
  <c r="H166" i="76" s="1"/>
  <c r="D156" i="76"/>
  <c r="D148" i="76"/>
  <c r="D140" i="76"/>
  <c r="H140" i="76" s="1"/>
  <c r="G59" i="79"/>
  <c r="I59" i="79" s="1"/>
  <c r="G53" i="79"/>
  <c r="I53" i="79" s="1"/>
  <c r="G43" i="79"/>
  <c r="I43" i="79" s="1"/>
  <c r="G22" i="79"/>
  <c r="I22" i="79" s="1"/>
  <c r="G10" i="79"/>
  <c r="I10" i="79" s="1"/>
  <c r="D203" i="76"/>
  <c r="D191" i="76"/>
  <c r="H191" i="76" s="1"/>
  <c r="D171" i="76"/>
  <c r="H171" i="76" s="1"/>
  <c r="D160" i="76"/>
  <c r="H160" i="76" s="1"/>
  <c r="D149" i="76"/>
  <c r="G201" i="79"/>
  <c r="I201" i="79" s="1"/>
  <c r="G56" i="79"/>
  <c r="I56" i="79" s="1"/>
  <c r="G14" i="79"/>
  <c r="I14" i="79" s="1"/>
  <c r="G4" i="79"/>
  <c r="I4" i="79" s="1"/>
  <c r="D184" i="76"/>
  <c r="D179" i="76"/>
  <c r="H179" i="76" s="1"/>
  <c r="D172" i="76"/>
  <c r="H172" i="76" s="1"/>
  <c r="D161" i="76"/>
  <c r="H161" i="76" s="1"/>
  <c r="D147" i="76"/>
  <c r="H147" i="76" s="1"/>
  <c r="D134" i="76"/>
  <c r="H134" i="76" s="1"/>
  <c r="D126" i="76"/>
  <c r="D118" i="76"/>
  <c r="H118" i="76" s="1"/>
  <c r="D110" i="76"/>
  <c r="H110" i="76" s="1"/>
  <c r="D102" i="76"/>
  <c r="D94" i="76"/>
  <c r="H94" i="76" s="1"/>
  <c r="D86" i="76"/>
  <c r="H86" i="76" s="1"/>
  <c r="D74" i="76"/>
  <c r="H74" i="76" s="1"/>
  <c r="D66" i="76"/>
  <c r="D58" i="76"/>
  <c r="G72" i="79"/>
  <c r="I72" i="79" s="1"/>
  <c r="G39" i="79"/>
  <c r="I39" i="79" s="1"/>
  <c r="G29" i="79"/>
  <c r="I29" i="79" s="1"/>
  <c r="D189" i="76"/>
  <c r="H189" i="76" s="1"/>
  <c r="D182" i="76"/>
  <c r="H182" i="76" s="1"/>
  <c r="G66" i="79"/>
  <c r="I66" i="79" s="1"/>
  <c r="G52" i="79"/>
  <c r="I52" i="79" s="1"/>
  <c r="D193" i="76"/>
  <c r="H193" i="76" s="1"/>
  <c r="D190" i="76"/>
  <c r="H190" i="76" s="1"/>
  <c r="D188" i="76"/>
  <c r="D181" i="76"/>
  <c r="H181" i="76" s="1"/>
  <c r="D177" i="76"/>
  <c r="D174" i="76"/>
  <c r="D163" i="76"/>
  <c r="H163" i="76" s="1"/>
  <c r="D152" i="76"/>
  <c r="D146" i="76"/>
  <c r="H146" i="76" s="1"/>
  <c r="D130" i="76"/>
  <c r="H130" i="76" s="1"/>
  <c r="G38" i="79"/>
  <c r="I38" i="79" s="1"/>
  <c r="G30" i="79"/>
  <c r="I30" i="79" s="1"/>
  <c r="G7" i="79"/>
  <c r="I7" i="79" s="1"/>
  <c r="D201" i="76"/>
  <c r="H201" i="76" s="1"/>
  <c r="G16" i="79"/>
  <c r="I16" i="79" s="1"/>
  <c r="D209" i="76"/>
  <c r="D196" i="76"/>
  <c r="H196" i="76" s="1"/>
  <c r="D168" i="76"/>
  <c r="H168" i="76" s="1"/>
  <c r="D162" i="76"/>
  <c r="H162" i="76" s="1"/>
  <c r="D155" i="76"/>
  <c r="H155" i="76" s="1"/>
  <c r="H149" i="76"/>
  <c r="D142" i="76"/>
  <c r="D127" i="76"/>
  <c r="G110" i="79"/>
  <c r="I110" i="79" s="1"/>
  <c r="G18" i="79"/>
  <c r="I18" i="79" s="1"/>
  <c r="G15" i="79"/>
  <c r="I15" i="79" s="1"/>
  <c r="D204" i="76"/>
  <c r="H204" i="76" s="1"/>
  <c r="D170" i="76"/>
  <c r="H170" i="76" s="1"/>
  <c r="D167" i="76"/>
  <c r="D159" i="76"/>
  <c r="H159" i="76" s="1"/>
  <c r="D143" i="76"/>
  <c r="H143" i="76" s="1"/>
  <c r="D137" i="76"/>
  <c r="D136" i="76"/>
  <c r="H136" i="76" s="1"/>
  <c r="D124" i="76"/>
  <c r="H124" i="76" s="1"/>
  <c r="D123" i="76"/>
  <c r="H123" i="76" s="1"/>
  <c r="D111" i="76"/>
  <c r="D98" i="76"/>
  <c r="H98" i="76" s="1"/>
  <c r="D85" i="76"/>
  <c r="H85" i="76" s="1"/>
  <c r="D72" i="76"/>
  <c r="H72" i="76" s="1"/>
  <c r="D70" i="76"/>
  <c r="H70" i="76" s="1"/>
  <c r="D68" i="76"/>
  <c r="H68" i="76" s="1"/>
  <c r="D54" i="76"/>
  <c r="H54" i="76" s="1"/>
  <c r="D46" i="76"/>
  <c r="H46" i="76" s="1"/>
  <c r="D38" i="76"/>
  <c r="G37" i="79"/>
  <c r="I37" i="79" s="1"/>
  <c r="D133" i="76"/>
  <c r="H133" i="76" s="1"/>
  <c r="D91" i="76"/>
  <c r="D77" i="76"/>
  <c r="D67" i="76"/>
  <c r="H67" i="76" s="1"/>
  <c r="D62" i="76"/>
  <c r="H62" i="76" s="1"/>
  <c r="D45" i="76"/>
  <c r="H45" i="76" s="1"/>
  <c r="D43" i="76"/>
  <c r="D41" i="76"/>
  <c r="H41" i="76" s="1"/>
  <c r="D39" i="76"/>
  <c r="H39" i="76" s="1"/>
  <c r="D30" i="76"/>
  <c r="D22" i="76"/>
  <c r="H22" i="76" s="1"/>
  <c r="D14" i="76"/>
  <c r="H14" i="76" s="1"/>
  <c r="D192" i="76"/>
  <c r="H192" i="76" s="1"/>
  <c r="D180" i="76"/>
  <c r="D113" i="76"/>
  <c r="D108" i="76"/>
  <c r="H108" i="76" s="1"/>
  <c r="D97" i="76"/>
  <c r="D57" i="76"/>
  <c r="D37" i="76"/>
  <c r="H37" i="76" s="1"/>
  <c r="D35" i="76"/>
  <c r="D31" i="76"/>
  <c r="H31" i="76" s="1"/>
  <c r="D23" i="76"/>
  <c r="H23" i="76" s="1"/>
  <c r="D176" i="76"/>
  <c r="H176" i="76" s="1"/>
  <c r="D169" i="76"/>
  <c r="H169" i="76" s="1"/>
  <c r="D153" i="76"/>
  <c r="H153" i="76" s="1"/>
  <c r="D151" i="76"/>
  <c r="H151" i="76" s="1"/>
  <c r="D150" i="76"/>
  <c r="H150" i="76" s="1"/>
  <c r="D141" i="76"/>
  <c r="H141" i="76" s="1"/>
  <c r="D129" i="76"/>
  <c r="D122" i="76"/>
  <c r="H122" i="76" s="1"/>
  <c r="D119" i="76"/>
  <c r="D114" i="76"/>
  <c r="H114" i="76" s="1"/>
  <c r="D109" i="76"/>
  <c r="D103" i="76"/>
  <c r="H103" i="76" s="1"/>
  <c r="D92" i="76"/>
  <c r="G44" i="79"/>
  <c r="I44" i="79" s="1"/>
  <c r="G6" i="79"/>
  <c r="I6" i="79" s="1"/>
  <c r="D139" i="76"/>
  <c r="H139" i="76" s="1"/>
  <c r="D128" i="76"/>
  <c r="H128" i="76" s="1"/>
  <c r="D99" i="76"/>
  <c r="D88" i="76"/>
  <c r="H88" i="76" s="1"/>
  <c r="D83" i="76"/>
  <c r="H83" i="76" s="1"/>
  <c r="D80" i="76"/>
  <c r="H80" i="76" s="1"/>
  <c r="D65" i="76"/>
  <c r="D44" i="76"/>
  <c r="H44" i="76" s="1"/>
  <c r="D42" i="76"/>
  <c r="H42" i="76" s="1"/>
  <c r="D40" i="76"/>
  <c r="H40" i="76" s="1"/>
  <c r="D26" i="76"/>
  <c r="H26" i="76" s="1"/>
  <c r="D18" i="76"/>
  <c r="H18" i="76" s="1"/>
  <c r="H10" i="76"/>
  <c r="K8" i="76"/>
  <c r="F2" i="76"/>
  <c r="C7" i="75" s="1"/>
  <c r="D207" i="76"/>
  <c r="H207" i="76" s="1"/>
  <c r="D185" i="76"/>
  <c r="H185" i="76" s="1"/>
  <c r="D145" i="76"/>
  <c r="D138" i="76"/>
  <c r="D121" i="76"/>
  <c r="D116" i="76"/>
  <c r="H116" i="76" s="1"/>
  <c r="D105" i="76"/>
  <c r="D81" i="76"/>
  <c r="H59" i="76"/>
  <c r="D55" i="76"/>
  <c r="H55" i="76" s="1"/>
  <c r="D48" i="76"/>
  <c r="H48" i="76" s="1"/>
  <c r="D34" i="76"/>
  <c r="D29" i="76"/>
  <c r="D117" i="76"/>
  <c r="H117" i="76" s="1"/>
  <c r="D106" i="76"/>
  <c r="H106" i="76" s="1"/>
  <c r="D95" i="76"/>
  <c r="H95" i="76" s="1"/>
  <c r="D84" i="76"/>
  <c r="H84" i="76" s="1"/>
  <c r="D73" i="76"/>
  <c r="D25" i="76"/>
  <c r="H25" i="76" s="1"/>
  <c r="D20" i="76"/>
  <c r="D205" i="76"/>
  <c r="H205" i="76" s="1"/>
  <c r="D154" i="76"/>
  <c r="H154" i="76" s="1"/>
  <c r="D125" i="76"/>
  <c r="H125" i="76" s="1"/>
  <c r="D87" i="76"/>
  <c r="H87" i="76" s="1"/>
  <c r="D64" i="76"/>
  <c r="D56" i="76"/>
  <c r="D51" i="76"/>
  <c r="H51" i="76" s="1"/>
  <c r="D21" i="76"/>
  <c r="D115" i="76"/>
  <c r="D101" i="76"/>
  <c r="H120" i="76"/>
  <c r="D79" i="76"/>
  <c r="H79" i="76" s="1"/>
  <c r="G11" i="79"/>
  <c r="I11" i="79" s="1"/>
  <c r="D132" i="76"/>
  <c r="H132" i="76" s="1"/>
  <c r="D107" i="76"/>
  <c r="D100" i="76"/>
  <c r="H100" i="76" s="1"/>
  <c r="D93" i="76"/>
  <c r="H93" i="76" s="1"/>
  <c r="D75" i="76"/>
  <c r="D61" i="76"/>
  <c r="H61" i="76" s="1"/>
  <c r="D60" i="76"/>
  <c r="H60" i="76" s="1"/>
  <c r="H13" i="76"/>
  <c r="D11" i="76"/>
  <c r="D10" i="76"/>
  <c r="D198" i="76"/>
  <c r="H198" i="76" s="1"/>
  <c r="D69" i="76"/>
  <c r="H69" i="76" s="1"/>
  <c r="D50" i="76"/>
  <c r="H53" i="76"/>
  <c r="D135" i="76"/>
  <c r="H135" i="76" s="1"/>
  <c r="D175" i="76"/>
  <c r="D19" i="76"/>
  <c r="D24" i="76"/>
  <c r="H24" i="76" s="1"/>
  <c r="D27" i="76"/>
  <c r="H27" i="76" s="1"/>
  <c r="D32" i="76"/>
  <c r="H32" i="76" s="1"/>
  <c r="D47" i="76"/>
  <c r="H47" i="76" s="1"/>
  <c r="D52" i="76"/>
  <c r="H52" i="76" s="1"/>
  <c r="D96" i="76"/>
  <c r="D131" i="76"/>
  <c r="D12" i="76"/>
  <c r="H12" i="76" s="1"/>
  <c r="D15" i="76"/>
  <c r="D49" i="76"/>
  <c r="D76" i="76"/>
  <c r="H76" i="76" s="1"/>
  <c r="D78" i="76"/>
  <c r="D104" i="76"/>
  <c r="H104" i="76" s="1"/>
  <c r="D82" i="76"/>
  <c r="D144" i="76"/>
  <c r="D164" i="76"/>
  <c r="H164" i="76" s="1"/>
  <c r="F3" i="76"/>
  <c r="C8" i="75" s="1"/>
  <c r="D17" i="76"/>
  <c r="H17" i="76" s="1"/>
  <c r="D36" i="76"/>
  <c r="D71" i="76"/>
  <c r="D112" i="76"/>
  <c r="H112" i="76" s="1"/>
  <c r="D183" i="76"/>
  <c r="H183" i="76" s="1"/>
  <c r="N39" i="80"/>
  <c r="N13" i="80"/>
  <c r="K5" i="79"/>
  <c r="N23" i="80"/>
  <c r="N37" i="80"/>
  <c r="N26" i="80"/>
  <c r="N34" i="80"/>
  <c r="N10" i="80"/>
  <c r="N21" i="80"/>
  <c r="N45" i="80"/>
  <c r="N32" i="80"/>
  <c r="N24" i="80"/>
  <c r="N16" i="80"/>
  <c r="N8" i="80"/>
  <c r="N50" i="80"/>
  <c r="N48" i="80"/>
  <c r="N40" i="80"/>
  <c r="N35" i="80"/>
  <c r="N27" i="80"/>
  <c r="N19" i="80"/>
  <c r="N11" i="80"/>
  <c r="N43" i="80"/>
  <c r="N38" i="80"/>
  <c r="N30" i="80"/>
  <c r="N22" i="80"/>
  <c r="N14" i="80"/>
  <c r="N5" i="80"/>
  <c r="N46" i="80"/>
  <c r="N33" i="80"/>
  <c r="N25" i="80"/>
  <c r="N17" i="80"/>
  <c r="N9" i="80"/>
  <c r="N49" i="80"/>
  <c r="N41" i="80"/>
  <c r="N36" i="80"/>
  <c r="N28" i="80"/>
  <c r="N20" i="80"/>
  <c r="N12" i="80"/>
  <c r="N7" i="80"/>
  <c r="N18" i="80"/>
  <c r="N29" i="80"/>
  <c r="N42" i="80"/>
  <c r="N31" i="80"/>
  <c r="N44" i="80"/>
  <c r="U24" i="42"/>
  <c r="U25" i="42"/>
  <c r="U26" i="42"/>
  <c r="U27" i="42"/>
  <c r="U28" i="42"/>
  <c r="U29" i="42"/>
  <c r="U30" i="42"/>
  <c r="U31" i="42"/>
  <c r="U32" i="42"/>
  <c r="U33" i="42"/>
  <c r="U34" i="42"/>
  <c r="U35" i="42"/>
  <c r="U36" i="42"/>
  <c r="U37" i="42"/>
  <c r="U38" i="42"/>
  <c r="U39" i="42"/>
  <c r="U40" i="42"/>
  <c r="U41" i="42"/>
  <c r="U42" i="42"/>
  <c r="U43" i="42"/>
  <c r="U44" i="42"/>
  <c r="U45" i="42"/>
  <c r="U46" i="42"/>
  <c r="U47" i="42"/>
  <c r="U48" i="42"/>
  <c r="U5" i="42"/>
  <c r="U6" i="42"/>
  <c r="U7" i="42"/>
  <c r="U8" i="42"/>
  <c r="U9" i="42"/>
  <c r="U10" i="42"/>
  <c r="U11" i="42"/>
  <c r="U12" i="42"/>
  <c r="U13" i="42"/>
  <c r="U14" i="42"/>
  <c r="U15" i="42"/>
  <c r="U16" i="42"/>
  <c r="U17" i="42"/>
  <c r="U18" i="42"/>
  <c r="U19" i="42"/>
  <c r="U20" i="42"/>
  <c r="U21" i="42"/>
  <c r="U22" i="42"/>
  <c r="U23" i="42"/>
  <c r="U4" i="42"/>
  <c r="L44" i="41"/>
  <c r="E13" i="76" l="1"/>
  <c r="F53" i="76"/>
  <c r="I13" i="76"/>
  <c r="G13" i="76"/>
  <c r="H16" i="76"/>
  <c r="H89" i="76"/>
  <c r="H158" i="76"/>
  <c r="E158" i="76"/>
  <c r="G33" i="76"/>
  <c r="I158" i="76"/>
  <c r="H33" i="76"/>
  <c r="E63" i="76"/>
  <c r="F89" i="76"/>
  <c r="I33" i="76"/>
  <c r="F33" i="76"/>
  <c r="G158" i="76"/>
  <c r="I89" i="76"/>
  <c r="H28" i="76"/>
  <c r="F63" i="76"/>
  <c r="L4" i="79"/>
  <c r="N4" i="79" s="1"/>
  <c r="L14" i="75" s="1"/>
  <c r="H63" i="76"/>
  <c r="G63" i="76"/>
  <c r="I28" i="76"/>
  <c r="E16" i="76"/>
  <c r="G89" i="76"/>
  <c r="E90" i="76"/>
  <c r="I90" i="76"/>
  <c r="I16" i="76"/>
  <c r="L3" i="79"/>
  <c r="M3" i="79" s="1"/>
  <c r="K13" i="75" s="1"/>
  <c r="G90" i="76"/>
  <c r="F16" i="76"/>
  <c r="E28" i="76"/>
  <c r="F28" i="76"/>
  <c r="I20" i="76"/>
  <c r="F20" i="76"/>
  <c r="E20" i="76"/>
  <c r="G20" i="76"/>
  <c r="I71" i="76"/>
  <c r="F71" i="76"/>
  <c r="E71" i="76"/>
  <c r="G71" i="76"/>
  <c r="F175" i="76"/>
  <c r="G175" i="76"/>
  <c r="I175" i="76"/>
  <c r="E175" i="76"/>
  <c r="H175" i="76"/>
  <c r="G21" i="76"/>
  <c r="F21" i="76"/>
  <c r="I21" i="76"/>
  <c r="E21" i="76"/>
  <c r="G73" i="76"/>
  <c r="E73" i="76"/>
  <c r="I73" i="76"/>
  <c r="F73" i="76"/>
  <c r="I138" i="76"/>
  <c r="G138" i="76"/>
  <c r="E138" i="76"/>
  <c r="F138" i="76"/>
  <c r="I42" i="76"/>
  <c r="G42" i="76"/>
  <c r="E42" i="76"/>
  <c r="F42" i="76"/>
  <c r="I65" i="76"/>
  <c r="G65" i="76"/>
  <c r="E65" i="76"/>
  <c r="F65" i="76"/>
  <c r="E99" i="76"/>
  <c r="I99" i="76"/>
  <c r="G99" i="76"/>
  <c r="F99" i="76"/>
  <c r="I119" i="76"/>
  <c r="G119" i="76"/>
  <c r="F119" i="76"/>
  <c r="E119" i="76"/>
  <c r="F150" i="76"/>
  <c r="E150" i="76"/>
  <c r="G150" i="76"/>
  <c r="I150" i="76"/>
  <c r="E113" i="76"/>
  <c r="I113" i="76"/>
  <c r="G113" i="76"/>
  <c r="F113" i="76"/>
  <c r="H113" i="76"/>
  <c r="I43" i="76"/>
  <c r="G43" i="76"/>
  <c r="F43" i="76"/>
  <c r="E43" i="76"/>
  <c r="I38" i="76"/>
  <c r="E38" i="76"/>
  <c r="F38" i="76"/>
  <c r="G38" i="76"/>
  <c r="G85" i="76"/>
  <c r="I85" i="76"/>
  <c r="F85" i="76"/>
  <c r="E85" i="76"/>
  <c r="F124" i="76"/>
  <c r="G124" i="76"/>
  <c r="E124" i="76"/>
  <c r="I124" i="76"/>
  <c r="F167" i="76"/>
  <c r="G167" i="76"/>
  <c r="E167" i="76"/>
  <c r="I167" i="76"/>
  <c r="I127" i="76"/>
  <c r="F127" i="76"/>
  <c r="G127" i="76"/>
  <c r="E127" i="76"/>
  <c r="I152" i="76"/>
  <c r="G152" i="76"/>
  <c r="F152" i="76"/>
  <c r="E152" i="76"/>
  <c r="F188" i="76"/>
  <c r="G188" i="76"/>
  <c r="E188" i="76"/>
  <c r="I188" i="76"/>
  <c r="E66" i="76"/>
  <c r="G66" i="76"/>
  <c r="F66" i="76"/>
  <c r="I66" i="76"/>
  <c r="F184" i="76"/>
  <c r="E184" i="76"/>
  <c r="G184" i="76"/>
  <c r="I184" i="76"/>
  <c r="I203" i="76"/>
  <c r="E203" i="76"/>
  <c r="G203" i="76"/>
  <c r="F203" i="76"/>
  <c r="F148" i="76"/>
  <c r="I148" i="76"/>
  <c r="G148" i="76"/>
  <c r="E148" i="76"/>
  <c r="F197" i="76"/>
  <c r="G197" i="76"/>
  <c r="E197" i="76"/>
  <c r="I197" i="76"/>
  <c r="I200" i="76"/>
  <c r="F200" i="76"/>
  <c r="E200" i="76"/>
  <c r="G200" i="76"/>
  <c r="G78" i="76"/>
  <c r="F78" i="76"/>
  <c r="E78" i="76"/>
  <c r="I78" i="76"/>
  <c r="E131" i="76"/>
  <c r="I131" i="76"/>
  <c r="F131" i="76"/>
  <c r="G131" i="76"/>
  <c r="I135" i="76"/>
  <c r="G135" i="76"/>
  <c r="E135" i="76"/>
  <c r="F135" i="76"/>
  <c r="G69" i="76"/>
  <c r="I69" i="76"/>
  <c r="E69" i="76"/>
  <c r="F69" i="76"/>
  <c r="G11" i="76"/>
  <c r="E11" i="76"/>
  <c r="I11" i="76"/>
  <c r="F11" i="76"/>
  <c r="H11" i="76"/>
  <c r="E75" i="76"/>
  <c r="I75" i="76"/>
  <c r="G75" i="76"/>
  <c r="F75" i="76"/>
  <c r="G101" i="76"/>
  <c r="I101" i="76"/>
  <c r="F101" i="76"/>
  <c r="E101" i="76"/>
  <c r="E64" i="76"/>
  <c r="I64" i="76"/>
  <c r="F64" i="76"/>
  <c r="G64" i="76"/>
  <c r="I205" i="76"/>
  <c r="G205" i="76"/>
  <c r="F205" i="76"/>
  <c r="E205" i="76"/>
  <c r="G117" i="76"/>
  <c r="I117" i="76"/>
  <c r="F117" i="76"/>
  <c r="E117" i="76"/>
  <c r="G81" i="76"/>
  <c r="F81" i="76"/>
  <c r="E81" i="76"/>
  <c r="I81" i="76"/>
  <c r="H81" i="76"/>
  <c r="E145" i="76"/>
  <c r="F145" i="76"/>
  <c r="G145" i="76"/>
  <c r="I145" i="76"/>
  <c r="G18" i="76"/>
  <c r="I18" i="76"/>
  <c r="E18" i="76"/>
  <c r="F18" i="76"/>
  <c r="H43" i="76"/>
  <c r="H101" i="76"/>
  <c r="F92" i="76"/>
  <c r="E92" i="76"/>
  <c r="G92" i="76"/>
  <c r="I92" i="76"/>
  <c r="G122" i="76"/>
  <c r="E122" i="76"/>
  <c r="I122" i="76"/>
  <c r="F122" i="76"/>
  <c r="I151" i="76"/>
  <c r="G151" i="76"/>
  <c r="E151" i="76"/>
  <c r="F151" i="76"/>
  <c r="I22" i="76"/>
  <c r="F22" i="76"/>
  <c r="G22" i="76"/>
  <c r="E22" i="76"/>
  <c r="E67" i="76"/>
  <c r="I67" i="76"/>
  <c r="G67" i="76"/>
  <c r="F67" i="76"/>
  <c r="G133" i="76"/>
  <c r="I133" i="76"/>
  <c r="F133" i="76"/>
  <c r="E133" i="76"/>
  <c r="F68" i="76"/>
  <c r="G68" i="76"/>
  <c r="E68" i="76"/>
  <c r="I68" i="76"/>
  <c r="H92" i="76"/>
  <c r="H131" i="76"/>
  <c r="E170" i="76"/>
  <c r="I170" i="76"/>
  <c r="G170" i="76"/>
  <c r="F170" i="76"/>
  <c r="G209" i="76"/>
  <c r="F209" i="76"/>
  <c r="E209" i="76"/>
  <c r="I209" i="76"/>
  <c r="I190" i="76"/>
  <c r="G190" i="76"/>
  <c r="F190" i="76"/>
  <c r="E190" i="76"/>
  <c r="I189" i="76"/>
  <c r="F189" i="76"/>
  <c r="E189" i="76"/>
  <c r="G189" i="76"/>
  <c r="G94" i="76"/>
  <c r="I94" i="76"/>
  <c r="E94" i="76"/>
  <c r="F94" i="76"/>
  <c r="G126" i="76"/>
  <c r="E126" i="76"/>
  <c r="F126" i="76"/>
  <c r="I126" i="76"/>
  <c r="H126" i="76"/>
  <c r="F160" i="76"/>
  <c r="E160" i="76"/>
  <c r="I160" i="76"/>
  <c r="G160" i="76"/>
  <c r="H152" i="76"/>
  <c r="E165" i="76"/>
  <c r="F165" i="76"/>
  <c r="G165" i="76"/>
  <c r="I165" i="76"/>
  <c r="E186" i="76"/>
  <c r="F186" i="76"/>
  <c r="G186" i="76"/>
  <c r="I186" i="76"/>
  <c r="H127" i="76"/>
  <c r="G208" i="76"/>
  <c r="F208" i="76"/>
  <c r="E208" i="76"/>
  <c r="I208" i="76"/>
  <c r="H197" i="76"/>
  <c r="I27" i="76"/>
  <c r="E27" i="76"/>
  <c r="F27" i="76"/>
  <c r="G27" i="76"/>
  <c r="G50" i="76"/>
  <c r="F50" i="76"/>
  <c r="I50" i="76"/>
  <c r="E50" i="76"/>
  <c r="I171" i="76"/>
  <c r="F171" i="76"/>
  <c r="E171" i="76"/>
  <c r="G171" i="76"/>
  <c r="P15" i="76"/>
  <c r="Y15" i="76"/>
  <c r="I45" i="76"/>
  <c r="G45" i="76"/>
  <c r="F45" i="76"/>
  <c r="E45" i="76"/>
  <c r="G77" i="76"/>
  <c r="F77" i="76"/>
  <c r="I77" i="76"/>
  <c r="E77" i="76"/>
  <c r="F142" i="76"/>
  <c r="G142" i="76"/>
  <c r="E142" i="76"/>
  <c r="I142" i="76"/>
  <c r="E84" i="76"/>
  <c r="I84" i="76"/>
  <c r="G84" i="76"/>
  <c r="F84" i="76"/>
  <c r="E129" i="76"/>
  <c r="I129" i="76"/>
  <c r="G129" i="76"/>
  <c r="F129" i="76"/>
  <c r="G46" i="76"/>
  <c r="F46" i="76"/>
  <c r="E46" i="76"/>
  <c r="I46" i="76"/>
  <c r="H71" i="76"/>
  <c r="G98" i="76"/>
  <c r="F98" i="76"/>
  <c r="E98" i="76"/>
  <c r="I98" i="76"/>
  <c r="F137" i="76"/>
  <c r="I137" i="76"/>
  <c r="G137" i="76"/>
  <c r="E137" i="76"/>
  <c r="F204" i="76"/>
  <c r="G204" i="76"/>
  <c r="I204" i="76"/>
  <c r="E204" i="76"/>
  <c r="I74" i="76"/>
  <c r="F74" i="76"/>
  <c r="G74" i="76"/>
  <c r="E74" i="76"/>
  <c r="E102" i="76"/>
  <c r="I102" i="76"/>
  <c r="G102" i="76"/>
  <c r="F102" i="76"/>
  <c r="F134" i="76"/>
  <c r="G134" i="76"/>
  <c r="I134" i="76"/>
  <c r="E134" i="76"/>
  <c r="I194" i="76"/>
  <c r="G194" i="76"/>
  <c r="F194" i="76"/>
  <c r="E194" i="76"/>
  <c r="I36" i="76"/>
  <c r="E36" i="76"/>
  <c r="F36" i="76"/>
  <c r="G36" i="76"/>
  <c r="F82" i="76"/>
  <c r="I82" i="76"/>
  <c r="G82" i="76"/>
  <c r="E82" i="76"/>
  <c r="G49" i="76"/>
  <c r="I49" i="76"/>
  <c r="E49" i="76"/>
  <c r="F49" i="76"/>
  <c r="I100" i="76"/>
  <c r="F100" i="76"/>
  <c r="G100" i="76"/>
  <c r="E100" i="76"/>
  <c r="H138" i="76"/>
  <c r="I87" i="76"/>
  <c r="G87" i="76"/>
  <c r="F87" i="76"/>
  <c r="E87" i="76"/>
  <c r="G25" i="76"/>
  <c r="F25" i="76"/>
  <c r="E25" i="76"/>
  <c r="I25" i="76"/>
  <c r="H21" i="76"/>
  <c r="I105" i="76"/>
  <c r="G105" i="76"/>
  <c r="E105" i="76"/>
  <c r="F105" i="76"/>
  <c r="G26" i="76"/>
  <c r="I26" i="76"/>
  <c r="F26" i="76"/>
  <c r="E26" i="76"/>
  <c r="F128" i="76"/>
  <c r="E128" i="76"/>
  <c r="I128" i="76"/>
  <c r="G128" i="76"/>
  <c r="H200" i="76"/>
  <c r="I103" i="76"/>
  <c r="F103" i="76"/>
  <c r="E103" i="76"/>
  <c r="G103" i="76"/>
  <c r="I169" i="76"/>
  <c r="G169" i="76"/>
  <c r="F169" i="76"/>
  <c r="E169" i="76"/>
  <c r="I35" i="76"/>
  <c r="E35" i="76"/>
  <c r="F35" i="76"/>
  <c r="G35" i="76"/>
  <c r="E97" i="76"/>
  <c r="F97" i="76"/>
  <c r="I97" i="76"/>
  <c r="G97" i="76"/>
  <c r="I192" i="76"/>
  <c r="E192" i="76"/>
  <c r="G192" i="76"/>
  <c r="F192" i="76"/>
  <c r="F30" i="76"/>
  <c r="E30" i="76"/>
  <c r="G30" i="76"/>
  <c r="I30" i="76"/>
  <c r="E91" i="76"/>
  <c r="I91" i="76"/>
  <c r="G91" i="76"/>
  <c r="F91" i="76"/>
  <c r="H91" i="76"/>
  <c r="H184" i="76"/>
  <c r="E72" i="76"/>
  <c r="I72" i="76"/>
  <c r="F72" i="76"/>
  <c r="G72" i="76"/>
  <c r="H105" i="76"/>
  <c r="G155" i="76"/>
  <c r="I155" i="76"/>
  <c r="F155" i="76"/>
  <c r="E155" i="76"/>
  <c r="I130" i="76"/>
  <c r="G130" i="76"/>
  <c r="F130" i="76"/>
  <c r="E130" i="76"/>
  <c r="I174" i="76"/>
  <c r="G174" i="76"/>
  <c r="F174" i="76"/>
  <c r="E174" i="76"/>
  <c r="I166" i="76"/>
  <c r="E166" i="76"/>
  <c r="G166" i="76"/>
  <c r="F166" i="76"/>
  <c r="H203" i="76"/>
  <c r="H20" i="76"/>
  <c r="H49" i="76"/>
  <c r="G80" i="76"/>
  <c r="I80" i="76"/>
  <c r="E80" i="76"/>
  <c r="F80" i="76"/>
  <c r="G139" i="76"/>
  <c r="I139" i="76"/>
  <c r="F139" i="76"/>
  <c r="E139" i="76"/>
  <c r="E162" i="76"/>
  <c r="G162" i="76"/>
  <c r="F162" i="76"/>
  <c r="I162" i="76"/>
  <c r="G201" i="76"/>
  <c r="E201" i="76"/>
  <c r="F201" i="76"/>
  <c r="I201" i="76"/>
  <c r="H137" i="76"/>
  <c r="F58" i="76"/>
  <c r="I58" i="76"/>
  <c r="E58" i="76"/>
  <c r="G58" i="76"/>
  <c r="E110" i="76"/>
  <c r="I110" i="76"/>
  <c r="G110" i="76"/>
  <c r="F110" i="76"/>
  <c r="H142" i="76"/>
  <c r="I206" i="76"/>
  <c r="F206" i="76"/>
  <c r="E206" i="76"/>
  <c r="G206" i="76"/>
  <c r="I187" i="76"/>
  <c r="F187" i="76"/>
  <c r="G187" i="76"/>
  <c r="E187" i="76"/>
  <c r="G202" i="76"/>
  <c r="I202" i="76"/>
  <c r="F202" i="76"/>
  <c r="E202" i="76"/>
  <c r="E115" i="76"/>
  <c r="G115" i="76"/>
  <c r="F115" i="76"/>
  <c r="I115" i="76"/>
  <c r="G185" i="76"/>
  <c r="E185" i="76"/>
  <c r="I185" i="76"/>
  <c r="F185" i="76"/>
  <c r="G44" i="76"/>
  <c r="I44" i="76"/>
  <c r="F44" i="76"/>
  <c r="E44" i="76"/>
  <c r="F136" i="76"/>
  <c r="I136" i="76"/>
  <c r="G136" i="76"/>
  <c r="E136" i="76"/>
  <c r="F163" i="76"/>
  <c r="I163" i="76"/>
  <c r="G163" i="76"/>
  <c r="E163" i="76"/>
  <c r="G193" i="76"/>
  <c r="I193" i="76"/>
  <c r="F193" i="76"/>
  <c r="E193" i="76"/>
  <c r="G161" i="76"/>
  <c r="E161" i="76"/>
  <c r="I161" i="76"/>
  <c r="F161" i="76"/>
  <c r="I195" i="76"/>
  <c r="G195" i="76"/>
  <c r="F195" i="76"/>
  <c r="E195" i="76"/>
  <c r="K6" i="79"/>
  <c r="L5" i="79"/>
  <c r="F144" i="76"/>
  <c r="I144" i="76"/>
  <c r="E144" i="76"/>
  <c r="G144" i="76"/>
  <c r="F96" i="76"/>
  <c r="E96" i="76"/>
  <c r="I96" i="76"/>
  <c r="G96" i="76"/>
  <c r="F32" i="76"/>
  <c r="E32" i="76"/>
  <c r="I32" i="76"/>
  <c r="G32" i="76"/>
  <c r="G93" i="76"/>
  <c r="I93" i="76"/>
  <c r="F93" i="76"/>
  <c r="E93" i="76"/>
  <c r="H66" i="76"/>
  <c r="F48" i="76"/>
  <c r="G48" i="76"/>
  <c r="I48" i="76"/>
  <c r="E48" i="76"/>
  <c r="H96" i="76"/>
  <c r="E207" i="76"/>
  <c r="F207" i="76"/>
  <c r="I207" i="76"/>
  <c r="G207" i="76"/>
  <c r="F180" i="76"/>
  <c r="I180" i="76"/>
  <c r="G180" i="76"/>
  <c r="E180" i="76"/>
  <c r="G173" i="76"/>
  <c r="F173" i="76"/>
  <c r="I173" i="76"/>
  <c r="E173" i="76"/>
  <c r="G172" i="76"/>
  <c r="I172" i="76"/>
  <c r="E172" i="76"/>
  <c r="F172" i="76"/>
  <c r="F24" i="76"/>
  <c r="E24" i="76"/>
  <c r="I24" i="76"/>
  <c r="G24" i="76"/>
  <c r="H119" i="76"/>
  <c r="F60" i="76"/>
  <c r="E60" i="76"/>
  <c r="I60" i="76"/>
  <c r="G60" i="76"/>
  <c r="E107" i="76"/>
  <c r="G107" i="76"/>
  <c r="I107" i="76"/>
  <c r="F107" i="76"/>
  <c r="I79" i="76"/>
  <c r="G79" i="76"/>
  <c r="E79" i="76"/>
  <c r="F79" i="76"/>
  <c r="H167" i="76"/>
  <c r="I51" i="76"/>
  <c r="G51" i="76"/>
  <c r="F51" i="76"/>
  <c r="E51" i="76"/>
  <c r="G125" i="76"/>
  <c r="E125" i="76"/>
  <c r="I125" i="76"/>
  <c r="F125" i="76"/>
  <c r="H35" i="76"/>
  <c r="I95" i="76"/>
  <c r="F95" i="76"/>
  <c r="G95" i="76"/>
  <c r="E95" i="76"/>
  <c r="G29" i="76"/>
  <c r="I29" i="76"/>
  <c r="F29" i="76"/>
  <c r="H29" i="76"/>
  <c r="E29" i="76"/>
  <c r="E55" i="76"/>
  <c r="G55" i="76"/>
  <c r="I55" i="76"/>
  <c r="F55" i="76"/>
  <c r="H107" i="76"/>
  <c r="G109" i="76"/>
  <c r="E109" i="76"/>
  <c r="F109" i="76"/>
  <c r="I109" i="76"/>
  <c r="I141" i="76"/>
  <c r="E141" i="76"/>
  <c r="G141" i="76"/>
  <c r="F141" i="76"/>
  <c r="F176" i="76"/>
  <c r="G176" i="76"/>
  <c r="E176" i="76"/>
  <c r="I176" i="76"/>
  <c r="H36" i="76"/>
  <c r="E57" i="76"/>
  <c r="I57" i="76"/>
  <c r="F57" i="76"/>
  <c r="G57" i="76"/>
  <c r="H57" i="76"/>
  <c r="H99" i="76"/>
  <c r="H50" i="76"/>
  <c r="H73" i="76"/>
  <c r="I111" i="76"/>
  <c r="F111" i="76"/>
  <c r="G111" i="76"/>
  <c r="E111" i="76"/>
  <c r="G143" i="76"/>
  <c r="I143" i="76"/>
  <c r="F143" i="76"/>
  <c r="E143" i="76"/>
  <c r="H78" i="76"/>
  <c r="H174" i="76"/>
  <c r="E183" i="76"/>
  <c r="G183" i="76"/>
  <c r="I183" i="76"/>
  <c r="F183" i="76"/>
  <c r="E15" i="76"/>
  <c r="I15" i="76"/>
  <c r="G15" i="76"/>
  <c r="F15" i="76"/>
  <c r="H15" i="76"/>
  <c r="G52" i="76"/>
  <c r="F52" i="76"/>
  <c r="I52" i="76"/>
  <c r="E52" i="76"/>
  <c r="I19" i="76"/>
  <c r="E19" i="76"/>
  <c r="G19" i="76"/>
  <c r="F19" i="76"/>
  <c r="H129" i="76"/>
  <c r="G61" i="76"/>
  <c r="F61" i="76"/>
  <c r="E61" i="76"/>
  <c r="I61" i="76"/>
  <c r="I132" i="76"/>
  <c r="G132" i="76"/>
  <c r="F132" i="76"/>
  <c r="E132" i="76"/>
  <c r="H102" i="76"/>
  <c r="I154" i="76"/>
  <c r="G154" i="76"/>
  <c r="F154" i="76"/>
  <c r="E154" i="76"/>
  <c r="H64" i="76"/>
  <c r="H97" i="76"/>
  <c r="I116" i="76"/>
  <c r="G116" i="76"/>
  <c r="E116" i="76"/>
  <c r="F116" i="76"/>
  <c r="E11" i="75"/>
  <c r="T10" i="76"/>
  <c r="H30" i="76"/>
  <c r="H58" i="76"/>
  <c r="E83" i="76"/>
  <c r="F83" i="76"/>
  <c r="I83" i="76"/>
  <c r="G83" i="76"/>
  <c r="H111" i="76"/>
  <c r="H19" i="76"/>
  <c r="E37" i="76"/>
  <c r="I37" i="76"/>
  <c r="G37" i="76"/>
  <c r="F37" i="76"/>
  <c r="F108" i="76"/>
  <c r="E108" i="76"/>
  <c r="I108" i="76"/>
  <c r="G108" i="76"/>
  <c r="I14" i="76"/>
  <c r="F14" i="76"/>
  <c r="G14" i="76"/>
  <c r="E14" i="76"/>
  <c r="E39" i="76"/>
  <c r="I39" i="76"/>
  <c r="G39" i="76"/>
  <c r="F39" i="76"/>
  <c r="E62" i="76"/>
  <c r="G62" i="76"/>
  <c r="F62" i="76"/>
  <c r="I62" i="76"/>
  <c r="H109" i="76"/>
  <c r="G54" i="76"/>
  <c r="F54" i="76"/>
  <c r="I54" i="76"/>
  <c r="E54" i="76"/>
  <c r="H75" i="76"/>
  <c r="H145" i="76"/>
  <c r="G168" i="76"/>
  <c r="F168" i="76"/>
  <c r="E168" i="76"/>
  <c r="I168" i="76"/>
  <c r="H209" i="76"/>
  <c r="E146" i="76"/>
  <c r="I146" i="76"/>
  <c r="F146" i="76"/>
  <c r="G146" i="76"/>
  <c r="G177" i="76"/>
  <c r="F177" i="76"/>
  <c r="E177" i="76"/>
  <c r="I177" i="76"/>
  <c r="H82" i="76"/>
  <c r="G147" i="76"/>
  <c r="F147" i="76"/>
  <c r="I147" i="76"/>
  <c r="E147" i="76"/>
  <c r="I179" i="76"/>
  <c r="E179" i="76"/>
  <c r="G179" i="76"/>
  <c r="F179" i="76"/>
  <c r="I149" i="76"/>
  <c r="F149" i="76"/>
  <c r="G149" i="76"/>
  <c r="E149" i="76"/>
  <c r="E191" i="76"/>
  <c r="F191" i="76"/>
  <c r="I191" i="76"/>
  <c r="G191" i="76"/>
  <c r="I140" i="76"/>
  <c r="G140" i="76"/>
  <c r="F140" i="76"/>
  <c r="E140" i="76"/>
  <c r="H177" i="76"/>
  <c r="H208" i="76"/>
  <c r="H194" i="76"/>
  <c r="H206" i="76"/>
  <c r="M4" i="79"/>
  <c r="K14" i="75" s="1"/>
  <c r="G164" i="76"/>
  <c r="E164" i="76"/>
  <c r="I164" i="76"/>
  <c r="F164" i="76"/>
  <c r="F76" i="76"/>
  <c r="G76" i="76"/>
  <c r="E76" i="76"/>
  <c r="I76" i="76"/>
  <c r="E153" i="76"/>
  <c r="I153" i="76"/>
  <c r="F153" i="76"/>
  <c r="G153" i="76"/>
  <c r="E31" i="76"/>
  <c r="I31" i="76"/>
  <c r="G31" i="76"/>
  <c r="F31" i="76"/>
  <c r="I70" i="76"/>
  <c r="G70" i="76"/>
  <c r="F70" i="76"/>
  <c r="E70" i="76"/>
  <c r="G156" i="76"/>
  <c r="F156" i="76"/>
  <c r="I156" i="76"/>
  <c r="E156" i="76"/>
  <c r="F112" i="76"/>
  <c r="I112" i="76"/>
  <c r="G112" i="76"/>
  <c r="E112" i="76"/>
  <c r="G17" i="76"/>
  <c r="F17" i="76"/>
  <c r="I17" i="76"/>
  <c r="E17" i="76"/>
  <c r="F104" i="76"/>
  <c r="I104" i="76"/>
  <c r="G104" i="76"/>
  <c r="E104" i="76"/>
  <c r="F12" i="76"/>
  <c r="E12" i="76"/>
  <c r="I12" i="76"/>
  <c r="G12" i="76"/>
  <c r="E47" i="76"/>
  <c r="G47" i="76"/>
  <c r="I47" i="76"/>
  <c r="F47" i="76"/>
  <c r="E198" i="76"/>
  <c r="F198" i="76"/>
  <c r="G198" i="76"/>
  <c r="I198" i="76"/>
  <c r="F56" i="76"/>
  <c r="G56" i="76"/>
  <c r="E56" i="76"/>
  <c r="I56" i="76"/>
  <c r="H56" i="76"/>
  <c r="G106" i="76"/>
  <c r="F106" i="76"/>
  <c r="E106" i="76"/>
  <c r="I106" i="76"/>
  <c r="I34" i="76"/>
  <c r="E34" i="76"/>
  <c r="F34" i="76"/>
  <c r="G34" i="76"/>
  <c r="F121" i="76"/>
  <c r="I121" i="76"/>
  <c r="E121" i="76"/>
  <c r="G121" i="76"/>
  <c r="F40" i="76"/>
  <c r="I40" i="76"/>
  <c r="G40" i="76"/>
  <c r="E40" i="76"/>
  <c r="F88" i="76"/>
  <c r="I88" i="76"/>
  <c r="G88" i="76"/>
  <c r="E88" i="76"/>
  <c r="F114" i="76"/>
  <c r="E114" i="76"/>
  <c r="G114" i="76"/>
  <c r="I114" i="76"/>
  <c r="E23" i="76"/>
  <c r="I23" i="76"/>
  <c r="G23" i="76"/>
  <c r="F23" i="76"/>
  <c r="H38" i="76"/>
  <c r="G41" i="76"/>
  <c r="I41" i="76"/>
  <c r="E41" i="76"/>
  <c r="F41" i="76"/>
  <c r="H65" i="76"/>
  <c r="H115" i="76"/>
  <c r="H34" i="76"/>
  <c r="H77" i="76"/>
  <c r="E123" i="76"/>
  <c r="I123" i="76"/>
  <c r="G123" i="76"/>
  <c r="F123" i="76"/>
  <c r="F159" i="76"/>
  <c r="I159" i="76"/>
  <c r="G159" i="76"/>
  <c r="E159" i="76"/>
  <c r="H121" i="76"/>
  <c r="F196" i="76"/>
  <c r="G196" i="76"/>
  <c r="E196" i="76"/>
  <c r="I196" i="76"/>
  <c r="H148" i="76"/>
  <c r="E181" i="76"/>
  <c r="G181" i="76"/>
  <c r="F181" i="76"/>
  <c r="I181" i="76"/>
  <c r="G182" i="76"/>
  <c r="F182" i="76"/>
  <c r="I182" i="76"/>
  <c r="E182" i="76"/>
  <c r="F86" i="76"/>
  <c r="E86" i="76"/>
  <c r="I86" i="76"/>
  <c r="G86" i="76"/>
  <c r="I118" i="76"/>
  <c r="G118" i="76"/>
  <c r="F118" i="76"/>
  <c r="E118" i="76"/>
  <c r="H180" i="76"/>
  <c r="H156" i="76"/>
  <c r="H144" i="76"/>
  <c r="H188" i="76"/>
  <c r="L2" i="79"/>
  <c r="G157" i="76"/>
  <c r="F157" i="76"/>
  <c r="I157" i="76"/>
  <c r="E157" i="76"/>
  <c r="E199" i="76"/>
  <c r="I199" i="76"/>
  <c r="G199" i="76"/>
  <c r="F199" i="76"/>
  <c r="I178" i="76"/>
  <c r="F178" i="76"/>
  <c r="E178" i="76"/>
  <c r="G178" i="76"/>
  <c r="F210" i="76"/>
  <c r="I210" i="76"/>
  <c r="G210" i="76"/>
  <c r="E210" i="76"/>
  <c r="F9" i="42"/>
  <c r="F8" i="42"/>
  <c r="I7" i="42"/>
  <c r="O6" i="42"/>
  <c r="F3" i="42"/>
  <c r="AV6" i="41"/>
  <c r="AV3" i="41" s="1"/>
  <c r="AW4" i="41"/>
  <c r="AW2" i="41" s="1"/>
  <c r="AV4" i="41"/>
  <c r="AV2" i="41" s="1"/>
  <c r="AO4" i="41"/>
  <c r="AO2" i="41" s="1"/>
  <c r="AN4" i="41"/>
  <c r="AN2" i="41" s="1"/>
  <c r="AM4" i="41"/>
  <c r="AM2" i="41" s="1"/>
  <c r="AL4" i="41"/>
  <c r="AL2" i="41" s="1"/>
  <c r="AK4" i="41"/>
  <c r="AK2" i="41" s="1"/>
  <c r="AJ4" i="41"/>
  <c r="AJ2" i="41" s="1"/>
  <c r="AI4" i="41"/>
  <c r="AI2" i="41" s="1"/>
  <c r="AH4" i="41"/>
  <c r="AH2" i="41" s="1"/>
  <c r="AG4" i="41"/>
  <c r="AG2" i="41" s="1"/>
  <c r="AF4" i="41"/>
  <c r="AF2" i="41" s="1"/>
  <c r="AE4" i="41"/>
  <c r="AE2" i="41" s="1"/>
  <c r="AD4" i="41"/>
  <c r="AD2" i="41" s="1"/>
  <c r="AC4" i="41"/>
  <c r="AC2" i="41" s="1"/>
  <c r="AB4" i="41"/>
  <c r="AB2" i="41" s="1"/>
  <c r="AA4" i="41"/>
  <c r="AA2" i="41" s="1"/>
  <c r="Z4" i="41"/>
  <c r="Z2" i="41" s="1"/>
  <c r="Y4" i="41"/>
  <c r="Y2" i="41" s="1"/>
  <c r="X4" i="41"/>
  <c r="X2" i="41" s="1"/>
  <c r="W4" i="41"/>
  <c r="W2" i="41" s="1"/>
  <c r="V4" i="41"/>
  <c r="V2" i="41" s="1"/>
  <c r="U4" i="41"/>
  <c r="U2" i="41" s="1"/>
  <c r="T4" i="41"/>
  <c r="T2" i="41" s="1"/>
  <c r="S4" i="41"/>
  <c r="S2" i="41" s="1"/>
  <c r="R4" i="41"/>
  <c r="R2" i="41" s="1"/>
  <c r="Q4" i="41"/>
  <c r="Q2" i="41" s="1"/>
  <c r="P4" i="41"/>
  <c r="P2" i="41" s="1"/>
  <c r="O4" i="41"/>
  <c r="O2" i="41" s="1"/>
  <c r="N4" i="41"/>
  <c r="N2" i="41" s="1"/>
  <c r="M4" i="41"/>
  <c r="M2" i="41" s="1"/>
  <c r="L4" i="41"/>
  <c r="L2" i="41" s="1"/>
  <c r="K4" i="41"/>
  <c r="K2" i="41" s="1"/>
  <c r="J4" i="41"/>
  <c r="J2" i="41" s="1"/>
  <c r="I4" i="41"/>
  <c r="I2" i="41" s="1"/>
  <c r="H4" i="41"/>
  <c r="H2" i="41" s="1"/>
  <c r="G4" i="41"/>
  <c r="G2" i="41" s="1"/>
  <c r="F4" i="41"/>
  <c r="F2" i="41" s="1"/>
  <c r="E4" i="41"/>
  <c r="E2" i="41" s="1"/>
  <c r="D4" i="41"/>
  <c r="D2" i="41" s="1"/>
  <c r="C4" i="41"/>
  <c r="C2" i="41" s="1"/>
  <c r="B4" i="41"/>
  <c r="B2" i="41" s="1"/>
  <c r="I7" i="26"/>
  <c r="K191" i="76" l="1"/>
  <c r="N3" i="79"/>
  <c r="L13" i="75" s="1"/>
  <c r="L59" i="76"/>
  <c r="A59" i="76" s="1"/>
  <c r="L199" i="76"/>
  <c r="A199" i="76" s="1"/>
  <c r="L76" i="76"/>
  <c r="A76" i="76" s="1"/>
  <c r="L201" i="76"/>
  <c r="A201" i="76" s="1"/>
  <c r="K149" i="76"/>
  <c r="L204" i="76"/>
  <c r="A204" i="76" s="1"/>
  <c r="L71" i="76"/>
  <c r="A71" i="76" s="1"/>
  <c r="L47" i="76"/>
  <c r="A47" i="76" s="1"/>
  <c r="L39" i="76"/>
  <c r="A39" i="76" s="1"/>
  <c r="K141" i="76"/>
  <c r="K93" i="76"/>
  <c r="K60" i="76"/>
  <c r="K25" i="76"/>
  <c r="K65" i="76"/>
  <c r="K51" i="76"/>
  <c r="K50" i="76"/>
  <c r="K15" i="76"/>
  <c r="K87" i="76"/>
  <c r="K75" i="76"/>
  <c r="K67" i="76"/>
  <c r="K160" i="76"/>
  <c r="K165" i="76"/>
  <c r="K155" i="76"/>
  <c r="K94" i="76"/>
  <c r="K52" i="76"/>
  <c r="K103" i="76"/>
  <c r="K206" i="76"/>
  <c r="K122" i="76"/>
  <c r="K188" i="76"/>
  <c r="K100" i="76"/>
  <c r="K164" i="76"/>
  <c r="K185" i="76"/>
  <c r="K158" i="76"/>
  <c r="L91" i="76"/>
  <c r="A91" i="76" s="1"/>
  <c r="L192" i="76"/>
  <c r="A192" i="76" s="1"/>
  <c r="L128" i="76"/>
  <c r="A128" i="76" s="1"/>
  <c r="L36" i="76"/>
  <c r="A36" i="76" s="1"/>
  <c r="L142" i="76"/>
  <c r="A142" i="76" s="1"/>
  <c r="L50" i="76"/>
  <c r="A50" i="76" s="1"/>
  <c r="L190" i="76"/>
  <c r="A190" i="76" s="1"/>
  <c r="L68" i="76"/>
  <c r="A68" i="76" s="1"/>
  <c r="L92" i="76"/>
  <c r="A92" i="76" s="1"/>
  <c r="L75" i="76"/>
  <c r="A75" i="76" s="1"/>
  <c r="L66" i="76"/>
  <c r="A66" i="76" s="1"/>
  <c r="L152" i="76"/>
  <c r="A152" i="76" s="1"/>
  <c r="L85" i="76"/>
  <c r="A85" i="76" s="1"/>
  <c r="L43" i="76"/>
  <c r="A43" i="76" s="1"/>
  <c r="L99" i="76"/>
  <c r="A99" i="76" s="1"/>
  <c r="L42" i="76"/>
  <c r="A42" i="76" s="1"/>
  <c r="L73" i="76"/>
  <c r="A73" i="76" s="1"/>
  <c r="N2" i="79"/>
  <c r="L12" i="75" s="1"/>
  <c r="M2" i="79"/>
  <c r="K12" i="75" s="1"/>
  <c r="L12" i="76"/>
  <c r="A12" i="76" s="1"/>
  <c r="L179" i="76"/>
  <c r="A179" i="76" s="1"/>
  <c r="L30" i="76"/>
  <c r="A30" i="76" s="1"/>
  <c r="L94" i="76"/>
  <c r="A94" i="76" s="1"/>
  <c r="L193" i="76"/>
  <c r="A193" i="76" s="1"/>
  <c r="L202" i="76"/>
  <c r="A202" i="76" s="1"/>
  <c r="L166" i="76"/>
  <c r="A166" i="76" s="1"/>
  <c r="L117" i="76"/>
  <c r="A117" i="76" s="1"/>
  <c r="L69" i="76"/>
  <c r="A69" i="76" s="1"/>
  <c r="L210" i="76"/>
  <c r="A210" i="76" s="1"/>
  <c r="L114" i="76"/>
  <c r="A114" i="76" s="1"/>
  <c r="L40" i="76"/>
  <c r="A40" i="76" s="1"/>
  <c r="L177" i="76"/>
  <c r="A177" i="76" s="1"/>
  <c r="L116" i="76"/>
  <c r="A116" i="76" s="1"/>
  <c r="L143" i="76"/>
  <c r="A143" i="76" s="1"/>
  <c r="L95" i="76"/>
  <c r="A95" i="76" s="1"/>
  <c r="L51" i="76"/>
  <c r="A51" i="76" s="1"/>
  <c r="L107" i="76"/>
  <c r="A107" i="76" s="1"/>
  <c r="L180" i="76"/>
  <c r="A180" i="76" s="1"/>
  <c r="L136" i="76"/>
  <c r="A136" i="76" s="1"/>
  <c r="L206" i="76"/>
  <c r="A206" i="76" s="1"/>
  <c r="L80" i="76"/>
  <c r="A80" i="76" s="1"/>
  <c r="K107" i="76"/>
  <c r="K11" i="76"/>
  <c r="K73" i="76"/>
  <c r="K39" i="76"/>
  <c r="M39" i="76" s="1"/>
  <c r="K123" i="76"/>
  <c r="K96" i="76"/>
  <c r="K142" i="76"/>
  <c r="K113" i="76"/>
  <c r="K109" i="76"/>
  <c r="K143" i="76"/>
  <c r="K86" i="76"/>
  <c r="K187" i="76"/>
  <c r="K29" i="76"/>
  <c r="K12" i="76"/>
  <c r="K125" i="76"/>
  <c r="K59" i="76"/>
  <c r="K128" i="76"/>
  <c r="K131" i="76"/>
  <c r="K135" i="76"/>
  <c r="K56" i="76"/>
  <c r="K116" i="76"/>
  <c r="K196" i="76"/>
  <c r="K199" i="76"/>
  <c r="K198" i="76"/>
  <c r="K176" i="76"/>
  <c r="L130" i="76"/>
  <c r="A130" i="76" s="1"/>
  <c r="L103" i="76"/>
  <c r="A103" i="76" s="1"/>
  <c r="L26" i="76"/>
  <c r="A26" i="76" s="1"/>
  <c r="L74" i="76"/>
  <c r="A74" i="76" s="1"/>
  <c r="Y16" i="76"/>
  <c r="L208" i="76"/>
  <c r="A208" i="76" s="1"/>
  <c r="L133" i="76"/>
  <c r="A133" i="76" s="1"/>
  <c r="L131" i="76"/>
  <c r="A131" i="76" s="1"/>
  <c r="L197" i="76"/>
  <c r="A197" i="76" s="1"/>
  <c r="L167" i="76"/>
  <c r="A167" i="76" s="1"/>
  <c r="L139" i="76"/>
  <c r="A139" i="76" s="1"/>
  <c r="K127" i="76"/>
  <c r="K148" i="76"/>
  <c r="K58" i="76"/>
  <c r="K18" i="76"/>
  <c r="K19" i="76"/>
  <c r="K172" i="76"/>
  <c r="K48" i="76"/>
  <c r="K54" i="76"/>
  <c r="K49" i="76"/>
  <c r="K62" i="76"/>
  <c r="K144" i="76"/>
  <c r="K117" i="76"/>
  <c r="K111" i="76"/>
  <c r="K83" i="76"/>
  <c r="K44" i="76"/>
  <c r="K102" i="76"/>
  <c r="K205" i="76"/>
  <c r="K121" i="76"/>
  <c r="K183" i="76"/>
  <c r="K92" i="76"/>
  <c r="K152" i="76"/>
  <c r="K180" i="76"/>
  <c r="K157" i="76"/>
  <c r="K179" i="76"/>
  <c r="M179" i="76" s="1"/>
  <c r="N179" i="76" s="1"/>
  <c r="B179" i="76" s="1"/>
  <c r="L34" i="76"/>
  <c r="A34" i="76" s="1"/>
  <c r="L164" i="76"/>
  <c r="A164" i="76" s="1"/>
  <c r="L96" i="76"/>
  <c r="A96" i="76" s="1"/>
  <c r="L153" i="76"/>
  <c r="A153" i="76" s="1"/>
  <c r="K31" i="76"/>
  <c r="K68" i="76"/>
  <c r="K71" i="76"/>
  <c r="K30" i="76"/>
  <c r="K76" i="76"/>
  <c r="K82" i="76"/>
  <c r="K129" i="76"/>
  <c r="K38" i="76"/>
  <c r="K98" i="76"/>
  <c r="K133" i="76"/>
  <c r="K77" i="76"/>
  <c r="K177" i="76"/>
  <c r="M177" i="76" s="1"/>
  <c r="N177" i="76" s="1"/>
  <c r="B177" i="76" s="1"/>
  <c r="K21" i="76"/>
  <c r="K194" i="76"/>
  <c r="K105" i="76"/>
  <c r="K57" i="76"/>
  <c r="K115" i="76"/>
  <c r="K119" i="76"/>
  <c r="K134" i="76"/>
  <c r="K201" i="76"/>
  <c r="K108" i="76"/>
  <c r="K175" i="76"/>
  <c r="K190" i="76"/>
  <c r="K170" i="76"/>
  <c r="K204" i="76"/>
  <c r="L33" i="76"/>
  <c r="A33" i="76" s="1"/>
  <c r="L64" i="76"/>
  <c r="A64" i="76" s="1"/>
  <c r="L56" i="76"/>
  <c r="A56" i="76" s="1"/>
  <c r="L112" i="76"/>
  <c r="A112" i="76" s="1"/>
  <c r="L61" i="76"/>
  <c r="A61" i="76" s="1"/>
  <c r="L109" i="76"/>
  <c r="A109" i="76" s="1"/>
  <c r="L48" i="76"/>
  <c r="A48" i="76" s="1"/>
  <c r="L161" i="76"/>
  <c r="A161" i="76" s="1"/>
  <c r="L162" i="76"/>
  <c r="A162" i="76" s="1"/>
  <c r="K26" i="76"/>
  <c r="K33" i="76"/>
  <c r="K14" i="76"/>
  <c r="K43" i="76"/>
  <c r="K195" i="76"/>
  <c r="K110" i="76"/>
  <c r="K81" i="76"/>
  <c r="K137" i="76"/>
  <c r="K136" i="76"/>
  <c r="K16" i="76"/>
  <c r="K91" i="76"/>
  <c r="K95" i="76"/>
  <c r="K53" i="76"/>
  <c r="K20" i="76"/>
  <c r="K140" i="76"/>
  <c r="K61" i="76"/>
  <c r="K150" i="76"/>
  <c r="K145" i="76"/>
  <c r="K159" i="76"/>
  <c r="K64" i="76"/>
  <c r="K124" i="76"/>
  <c r="K207" i="76"/>
  <c r="K210" i="76"/>
  <c r="K209" i="76"/>
  <c r="K184" i="76"/>
  <c r="L72" i="76"/>
  <c r="A72" i="76" s="1"/>
  <c r="L158" i="76"/>
  <c r="A158" i="76" s="1"/>
  <c r="L134" i="76"/>
  <c r="A134" i="76" s="1"/>
  <c r="L137" i="76"/>
  <c r="A137" i="76" s="1"/>
  <c r="L46" i="76"/>
  <c r="A46" i="76" s="1"/>
  <c r="L77" i="76"/>
  <c r="A77" i="76" s="1"/>
  <c r="L27" i="76"/>
  <c r="A27" i="76" s="1"/>
  <c r="L165" i="76"/>
  <c r="A165" i="76" s="1"/>
  <c r="L22" i="76"/>
  <c r="A22" i="76" s="1"/>
  <c r="L18" i="76"/>
  <c r="A18" i="76" s="1"/>
  <c r="L150" i="76"/>
  <c r="A150" i="76" s="1"/>
  <c r="L20" i="76"/>
  <c r="A20" i="76" s="1"/>
  <c r="L111" i="76"/>
  <c r="A111" i="76" s="1"/>
  <c r="L55" i="76"/>
  <c r="A55" i="76" s="1"/>
  <c r="L185" i="76"/>
  <c r="A185" i="76" s="1"/>
  <c r="L53" i="76"/>
  <c r="A53" i="76" s="1"/>
  <c r="L87" i="76"/>
  <c r="A87" i="76" s="1"/>
  <c r="L203" i="76"/>
  <c r="A203" i="76" s="1"/>
  <c r="L35" i="76"/>
  <c r="A35" i="76" s="1"/>
  <c r="L84" i="76"/>
  <c r="A84" i="76" s="1"/>
  <c r="L122" i="76"/>
  <c r="A122" i="76" s="1"/>
  <c r="L145" i="76"/>
  <c r="A145" i="76" s="1"/>
  <c r="L120" i="76"/>
  <c r="A120" i="76" s="1"/>
  <c r="L86" i="76"/>
  <c r="A86" i="76" s="1"/>
  <c r="L23" i="76"/>
  <c r="A23" i="76" s="1"/>
  <c r="L104" i="76"/>
  <c r="A104" i="76" s="1"/>
  <c r="L168" i="76"/>
  <c r="A168" i="76" s="1"/>
  <c r="L108" i="76"/>
  <c r="A108" i="76" s="1"/>
  <c r="L183" i="76"/>
  <c r="A183" i="76" s="1"/>
  <c r="L90" i="76"/>
  <c r="A90" i="76" s="1"/>
  <c r="L31" i="76"/>
  <c r="A31" i="76" s="1"/>
  <c r="L140" i="76"/>
  <c r="A140" i="76" s="1"/>
  <c r="L37" i="76"/>
  <c r="A37" i="76" s="1"/>
  <c r="L83" i="76"/>
  <c r="A83" i="76" s="1"/>
  <c r="L52" i="76"/>
  <c r="A52" i="76" s="1"/>
  <c r="L32" i="76"/>
  <c r="A32" i="76" s="1"/>
  <c r="L144" i="76"/>
  <c r="A144" i="76" s="1"/>
  <c r="L44" i="76"/>
  <c r="A44" i="76" s="1"/>
  <c r="L115" i="76"/>
  <c r="A115" i="76" s="1"/>
  <c r="L58" i="76"/>
  <c r="A58" i="76" s="1"/>
  <c r="K167" i="76"/>
  <c r="K70" i="76"/>
  <c r="K17" i="76"/>
  <c r="K114" i="76"/>
  <c r="K37" i="76"/>
  <c r="K126" i="76"/>
  <c r="K88" i="76"/>
  <c r="K27" i="76"/>
  <c r="M27" i="76" s="1"/>
  <c r="K161" i="76"/>
  <c r="K24" i="76"/>
  <c r="K97" i="76"/>
  <c r="K101" i="76"/>
  <c r="K55" i="76"/>
  <c r="K28" i="76"/>
  <c r="K147" i="76"/>
  <c r="K63" i="76"/>
  <c r="K166" i="76"/>
  <c r="K156" i="76"/>
  <c r="K162" i="76"/>
  <c r="K72" i="76"/>
  <c r="K132" i="76"/>
  <c r="K153" i="76"/>
  <c r="K138" i="76"/>
  <c r="K163" i="76"/>
  <c r="K192" i="76"/>
  <c r="L25" i="76"/>
  <c r="A25" i="76" s="1"/>
  <c r="L102" i="76"/>
  <c r="A102" i="76" s="1"/>
  <c r="P16" i="76"/>
  <c r="L171" i="76"/>
  <c r="A171" i="76" s="1"/>
  <c r="L126" i="76"/>
  <c r="A126" i="76" s="1"/>
  <c r="L38" i="76"/>
  <c r="A38" i="76" s="1"/>
  <c r="L113" i="76"/>
  <c r="A113" i="76" s="1"/>
  <c r="L65" i="76"/>
  <c r="A65" i="76" s="1"/>
  <c r="L138" i="76"/>
  <c r="A138" i="76" s="1"/>
  <c r="L175" i="76"/>
  <c r="A175" i="76" s="1"/>
  <c r="L172" i="76"/>
  <c r="A172" i="76" s="1"/>
  <c r="L78" i="76"/>
  <c r="A78" i="76" s="1"/>
  <c r="L196" i="76"/>
  <c r="A196" i="76" s="1"/>
  <c r="L54" i="76"/>
  <c r="A54" i="76" s="1"/>
  <c r="L60" i="76"/>
  <c r="A60" i="76" s="1"/>
  <c r="L157" i="76"/>
  <c r="A157" i="76" s="1"/>
  <c r="L106" i="76"/>
  <c r="A106" i="76" s="1"/>
  <c r="L146" i="76"/>
  <c r="A146" i="76" s="1"/>
  <c r="L29" i="76"/>
  <c r="A29" i="76" s="1"/>
  <c r="L110" i="76"/>
  <c r="A110" i="76" s="1"/>
  <c r="K41" i="76"/>
  <c r="K78" i="76"/>
  <c r="K42" i="76"/>
  <c r="K120" i="76"/>
  <c r="K106" i="76"/>
  <c r="M106" i="76" s="1"/>
  <c r="N106" i="76" s="1"/>
  <c r="B106" i="76" s="1"/>
  <c r="K34" i="76"/>
  <c r="K182" i="76"/>
  <c r="K89" i="76"/>
  <c r="K181" i="76"/>
  <c r="K197" i="76"/>
  <c r="M197" i="76" s="1"/>
  <c r="N197" i="76" s="1"/>
  <c r="B197" i="76" s="1"/>
  <c r="K173" i="76"/>
  <c r="K80" i="76"/>
  <c r="K139" i="76"/>
  <c r="K169" i="76"/>
  <c r="K146" i="76"/>
  <c r="K171" i="76"/>
  <c r="K200" i="76"/>
  <c r="L169" i="76"/>
  <c r="A169" i="76" s="1"/>
  <c r="L105" i="76"/>
  <c r="A105" i="76" s="1"/>
  <c r="L100" i="76"/>
  <c r="A100" i="76" s="1"/>
  <c r="L194" i="76"/>
  <c r="A194" i="76" s="1"/>
  <c r="L129" i="76"/>
  <c r="A129" i="76" s="1"/>
  <c r="L189" i="76"/>
  <c r="A189" i="76" s="1"/>
  <c r="L209" i="76"/>
  <c r="A209" i="76" s="1"/>
  <c r="L67" i="76"/>
  <c r="A67" i="76" s="1"/>
  <c r="L151" i="76"/>
  <c r="A151" i="76" s="1"/>
  <c r="L205" i="76"/>
  <c r="A205" i="76" s="1"/>
  <c r="L101" i="76"/>
  <c r="A101" i="76" s="1"/>
  <c r="L11" i="76"/>
  <c r="L13" i="76"/>
  <c r="A13" i="76" s="1"/>
  <c r="L135" i="76"/>
  <c r="A135" i="76" s="1"/>
  <c r="L200" i="76"/>
  <c r="A200" i="76" s="1"/>
  <c r="L127" i="76"/>
  <c r="A127" i="76" s="1"/>
  <c r="L119" i="76"/>
  <c r="A119" i="76" s="1"/>
  <c r="L15" i="76"/>
  <c r="A15" i="76" s="1"/>
  <c r="L49" i="76"/>
  <c r="A49" i="76" s="1"/>
  <c r="L186" i="76"/>
  <c r="A186" i="76" s="1"/>
  <c r="L170" i="76"/>
  <c r="A170" i="76" s="1"/>
  <c r="L195" i="76"/>
  <c r="A195" i="76" s="1"/>
  <c r="L181" i="76"/>
  <c r="A181" i="76" s="1"/>
  <c r="L70" i="76"/>
  <c r="A70" i="76" s="1"/>
  <c r="L191" i="76"/>
  <c r="A191" i="76" s="1"/>
  <c r="L154" i="76"/>
  <c r="A154" i="76" s="1"/>
  <c r="L160" i="76"/>
  <c r="A160" i="76" s="1"/>
  <c r="L63" i="76"/>
  <c r="A63" i="76" s="1"/>
  <c r="L178" i="76"/>
  <c r="A178" i="76" s="1"/>
  <c r="L118" i="76"/>
  <c r="A118" i="76" s="1"/>
  <c r="L159" i="76"/>
  <c r="A159" i="76" s="1"/>
  <c r="L149" i="76"/>
  <c r="A149" i="76" s="1"/>
  <c r="L147" i="76"/>
  <c r="A147" i="76" s="1"/>
  <c r="L62" i="76"/>
  <c r="A62" i="76" s="1"/>
  <c r="L176" i="76"/>
  <c r="A176" i="76" s="1"/>
  <c r="L125" i="76"/>
  <c r="A125" i="76" s="1"/>
  <c r="L173" i="76"/>
  <c r="A173" i="76" s="1"/>
  <c r="L207" i="76"/>
  <c r="A207" i="76" s="1"/>
  <c r="N5" i="79"/>
  <c r="L15" i="75" s="1"/>
  <c r="M5" i="79"/>
  <c r="K15" i="75" s="1"/>
  <c r="K99" i="76"/>
  <c r="K40" i="76"/>
  <c r="K193" i="76"/>
  <c r="M193" i="76" s="1"/>
  <c r="N193" i="76" s="1"/>
  <c r="B193" i="76" s="1"/>
  <c r="K23" i="76"/>
  <c r="K104" i="76"/>
  <c r="K168" i="76"/>
  <c r="K32" i="76"/>
  <c r="K69" i="76"/>
  <c r="L28" i="76"/>
  <c r="A28" i="76" s="1"/>
  <c r="L182" i="76"/>
  <c r="A182" i="76" s="1"/>
  <c r="L123" i="76"/>
  <c r="A123" i="76" s="1"/>
  <c r="L41" i="76"/>
  <c r="A41" i="76" s="1"/>
  <c r="L88" i="76"/>
  <c r="A88" i="76" s="1"/>
  <c r="L121" i="76"/>
  <c r="A121" i="76" s="1"/>
  <c r="L198" i="76"/>
  <c r="A198" i="76" s="1"/>
  <c r="L17" i="76"/>
  <c r="A17" i="76" s="1"/>
  <c r="L156" i="76"/>
  <c r="A156" i="76" s="1"/>
  <c r="L89" i="76"/>
  <c r="A89" i="76" s="1"/>
  <c r="L14" i="76"/>
  <c r="A14" i="76" s="1"/>
  <c r="L132" i="76"/>
  <c r="A132" i="76" s="1"/>
  <c r="L19" i="76"/>
  <c r="A19" i="76" s="1"/>
  <c r="L57" i="76"/>
  <c r="A57" i="76" s="1"/>
  <c r="L141" i="76"/>
  <c r="A141" i="76" s="1"/>
  <c r="L79" i="76"/>
  <c r="A79" i="76" s="1"/>
  <c r="L24" i="76"/>
  <c r="A24" i="76" s="1"/>
  <c r="L93" i="76"/>
  <c r="A93" i="76" s="1"/>
  <c r="K7" i="79"/>
  <c r="L6" i="79"/>
  <c r="L163" i="76"/>
  <c r="A163" i="76" s="1"/>
  <c r="L187" i="76"/>
  <c r="A187" i="76" s="1"/>
  <c r="K189" i="76"/>
  <c r="K45" i="76"/>
  <c r="K66" i="76"/>
  <c r="M66" i="76" s="1"/>
  <c r="N66" i="76" s="1"/>
  <c r="B66" i="76" s="1"/>
  <c r="K13" i="76"/>
  <c r="K85" i="76"/>
  <c r="M85" i="76" s="1"/>
  <c r="N85" i="76" s="1"/>
  <c r="B85" i="76" s="1"/>
  <c r="K46" i="76"/>
  <c r="K118" i="76"/>
  <c r="K47" i="76"/>
  <c r="K22" i="76"/>
  <c r="K35" i="76"/>
  <c r="K130" i="76"/>
  <c r="M130" i="76" s="1"/>
  <c r="N130" i="76" s="1"/>
  <c r="B130" i="76" s="1"/>
  <c r="K112" i="76"/>
  <c r="K79" i="76"/>
  <c r="K74" i="76"/>
  <c r="M74" i="76" s="1"/>
  <c r="N74" i="76" s="1"/>
  <c r="B74" i="76" s="1"/>
  <c r="K36" i="76"/>
  <c r="K90" i="76"/>
  <c r="K186" i="76"/>
  <c r="K203" i="76"/>
  <c r="K202" i="76"/>
  <c r="K84" i="76"/>
  <c r="K151" i="76"/>
  <c r="K174" i="76"/>
  <c r="K154" i="76"/>
  <c r="K178" i="76"/>
  <c r="K208" i="76"/>
  <c r="L174" i="76"/>
  <c r="A174" i="76" s="1"/>
  <c r="L155" i="76"/>
  <c r="A155" i="76" s="1"/>
  <c r="L97" i="76"/>
  <c r="A97" i="76" s="1"/>
  <c r="L82" i="76"/>
  <c r="A82" i="76" s="1"/>
  <c r="L98" i="76"/>
  <c r="A98" i="76" s="1"/>
  <c r="L45" i="76"/>
  <c r="A45" i="76" s="1"/>
  <c r="L16" i="76"/>
  <c r="A16" i="76" s="1"/>
  <c r="L81" i="76"/>
  <c r="A81" i="76" s="1"/>
  <c r="L148" i="76"/>
  <c r="A148" i="76" s="1"/>
  <c r="L184" i="76"/>
  <c r="A184" i="76" s="1"/>
  <c r="L188" i="76"/>
  <c r="A188" i="76" s="1"/>
  <c r="L124" i="76"/>
  <c r="A124" i="76" s="1"/>
  <c r="L21" i="76"/>
  <c r="A21" i="76" s="1"/>
  <c r="AW3" i="41"/>
  <c r="M42" i="76" l="1"/>
  <c r="M171" i="76"/>
  <c r="N171" i="76" s="1"/>
  <c r="B171" i="76" s="1"/>
  <c r="M43" i="76"/>
  <c r="M143" i="76"/>
  <c r="N143" i="76" s="1"/>
  <c r="B143" i="76" s="1"/>
  <c r="M80" i="76"/>
  <c r="N80" i="76" s="1"/>
  <c r="B80" i="76" s="1"/>
  <c r="M78" i="76"/>
  <c r="N78" i="76" s="1"/>
  <c r="B78" i="76" s="1"/>
  <c r="M133" i="76"/>
  <c r="N133" i="76" s="1"/>
  <c r="B133" i="76" s="1"/>
  <c r="M68" i="76"/>
  <c r="N68" i="76" s="1"/>
  <c r="B68" i="76" s="1"/>
  <c r="M202" i="76"/>
  <c r="N202" i="76" s="1"/>
  <c r="B202" i="76" s="1"/>
  <c r="M153" i="76"/>
  <c r="N153" i="76" s="1"/>
  <c r="B153" i="76" s="1"/>
  <c r="M79" i="76"/>
  <c r="N79" i="76" s="1"/>
  <c r="B79" i="76" s="1"/>
  <c r="M120" i="76"/>
  <c r="N120" i="76" s="1"/>
  <c r="B120" i="76" s="1"/>
  <c r="M192" i="76"/>
  <c r="N192" i="76" s="1"/>
  <c r="B192" i="76" s="1"/>
  <c r="M166" i="76"/>
  <c r="N166" i="76" s="1"/>
  <c r="B166" i="76" s="1"/>
  <c r="M161" i="76"/>
  <c r="N161" i="76" s="1"/>
  <c r="B161" i="76" s="1"/>
  <c r="M167" i="76"/>
  <c r="N167" i="76" s="1"/>
  <c r="B167" i="76" s="1"/>
  <c r="M201" i="76"/>
  <c r="N201" i="76" s="1"/>
  <c r="B201" i="76" s="1"/>
  <c r="M199" i="76"/>
  <c r="N199" i="76" s="1"/>
  <c r="B199" i="76" s="1"/>
  <c r="M46" i="76"/>
  <c r="M91" i="76"/>
  <c r="N91" i="76" s="1"/>
  <c r="B91" i="76" s="1"/>
  <c r="M208" i="76"/>
  <c r="N208" i="76" s="1"/>
  <c r="B208" i="76" s="1"/>
  <c r="M189" i="76"/>
  <c r="N189" i="76" s="1"/>
  <c r="B189" i="76" s="1"/>
  <c r="M32" i="76"/>
  <c r="M59" i="76"/>
  <c r="M118" i="76"/>
  <c r="N118" i="76" s="1"/>
  <c r="B118" i="76" s="1"/>
  <c r="M154" i="76"/>
  <c r="N154" i="76" s="1"/>
  <c r="B154" i="76" s="1"/>
  <c r="M36" i="76"/>
  <c r="M162" i="76"/>
  <c r="N162" i="76" s="1"/>
  <c r="B162" i="76" s="1"/>
  <c r="M64" i="76"/>
  <c r="N64" i="76" s="1"/>
  <c r="B64" i="76" s="1"/>
  <c r="M95" i="76"/>
  <c r="N95" i="76" s="1"/>
  <c r="B95" i="76" s="1"/>
  <c r="M196" i="76"/>
  <c r="N196" i="76" s="1"/>
  <c r="B196" i="76" s="1"/>
  <c r="M12" i="76"/>
  <c r="M96" i="76"/>
  <c r="N96" i="76" s="1"/>
  <c r="B96" i="76" s="1"/>
  <c r="M185" i="76"/>
  <c r="N185" i="76" s="1"/>
  <c r="B185" i="76" s="1"/>
  <c r="M50" i="76"/>
  <c r="M174" i="76"/>
  <c r="N174" i="76" s="1"/>
  <c r="B174" i="76" s="1"/>
  <c r="M23" i="76"/>
  <c r="M139" i="76"/>
  <c r="N139" i="76" s="1"/>
  <c r="B139" i="76" s="1"/>
  <c r="M70" i="76"/>
  <c r="N70" i="76" s="1"/>
  <c r="B70" i="76" s="1"/>
  <c r="M14" i="76"/>
  <c r="M76" i="76"/>
  <c r="N76" i="76" s="1"/>
  <c r="B76" i="76" s="1"/>
  <c r="M205" i="76"/>
  <c r="N205" i="76" s="1"/>
  <c r="B205" i="76" s="1"/>
  <c r="M49" i="76"/>
  <c r="M127" i="76"/>
  <c r="N127" i="76" s="1"/>
  <c r="B127" i="76" s="1"/>
  <c r="M30" i="76"/>
  <c r="M13" i="76"/>
  <c r="M99" i="76"/>
  <c r="N99" i="76" s="1"/>
  <c r="B99" i="76" s="1"/>
  <c r="M180" i="76"/>
  <c r="N180" i="76" s="1"/>
  <c r="B180" i="76" s="1"/>
  <c r="M35" i="76"/>
  <c r="M126" i="76"/>
  <c r="N126" i="76" s="1"/>
  <c r="B126" i="76" s="1"/>
  <c r="M210" i="76"/>
  <c r="N210" i="76" s="1"/>
  <c r="B210" i="76" s="1"/>
  <c r="M204" i="76"/>
  <c r="N204" i="76" s="1"/>
  <c r="B204" i="76" s="1"/>
  <c r="M152" i="76"/>
  <c r="N152" i="76" s="1"/>
  <c r="B152" i="76" s="1"/>
  <c r="M89" i="76"/>
  <c r="N89" i="76" s="1"/>
  <c r="B89" i="76" s="1"/>
  <c r="M117" i="76"/>
  <c r="N117" i="76" s="1"/>
  <c r="B117" i="76" s="1"/>
  <c r="M113" i="76"/>
  <c r="N113" i="76" s="1"/>
  <c r="B113" i="76" s="1"/>
  <c r="M103" i="76"/>
  <c r="N103" i="76" s="1"/>
  <c r="B103" i="76" s="1"/>
  <c r="M87" i="76"/>
  <c r="N87" i="76" s="1"/>
  <c r="B87" i="76" s="1"/>
  <c r="M21" i="76"/>
  <c r="M26" i="76"/>
  <c r="M71" i="76"/>
  <c r="N71" i="76" s="1"/>
  <c r="B71" i="76" s="1"/>
  <c r="M61" i="76"/>
  <c r="M69" i="76"/>
  <c r="N69" i="76" s="1"/>
  <c r="B69" i="76" s="1"/>
  <c r="M140" i="76"/>
  <c r="N140" i="76" s="1"/>
  <c r="B140" i="76" s="1"/>
  <c r="M128" i="76"/>
  <c r="N128" i="76" s="1"/>
  <c r="B128" i="76" s="1"/>
  <c r="M186" i="76"/>
  <c r="N186" i="76" s="1"/>
  <c r="B186" i="76" s="1"/>
  <c r="M22" i="76"/>
  <c r="M178" i="76"/>
  <c r="N178" i="76" s="1"/>
  <c r="B178" i="76" s="1"/>
  <c r="M90" i="76"/>
  <c r="N90" i="76" s="1"/>
  <c r="B90" i="76" s="1"/>
  <c r="M168" i="76"/>
  <c r="N168" i="76" s="1"/>
  <c r="B168" i="76" s="1"/>
  <c r="M146" i="76"/>
  <c r="N146" i="76" s="1"/>
  <c r="B146" i="76" s="1"/>
  <c r="M72" i="76"/>
  <c r="N72" i="76" s="1"/>
  <c r="B72" i="76" s="1"/>
  <c r="M101" i="76"/>
  <c r="N101" i="76" s="1"/>
  <c r="B101" i="76" s="1"/>
  <c r="M114" i="76"/>
  <c r="N114" i="76" s="1"/>
  <c r="B114" i="76" s="1"/>
  <c r="M124" i="76"/>
  <c r="N124" i="76" s="1"/>
  <c r="B124" i="76" s="1"/>
  <c r="M53" i="76"/>
  <c r="M195" i="76"/>
  <c r="N195" i="76" s="1"/>
  <c r="B195" i="76" s="1"/>
  <c r="M105" i="76"/>
  <c r="N105" i="76" s="1"/>
  <c r="B105" i="76" s="1"/>
  <c r="M129" i="76"/>
  <c r="N129" i="76" s="1"/>
  <c r="B129" i="76" s="1"/>
  <c r="M183" i="76"/>
  <c r="N183" i="76" s="1"/>
  <c r="B183" i="76" s="1"/>
  <c r="M144" i="76"/>
  <c r="N144" i="76" s="1"/>
  <c r="B144" i="76" s="1"/>
  <c r="M58" i="76"/>
  <c r="M142" i="76"/>
  <c r="N142" i="76" s="1"/>
  <c r="B142" i="76" s="1"/>
  <c r="P17" i="76"/>
  <c r="M190" i="76"/>
  <c r="N190" i="76" s="1"/>
  <c r="B190" i="76" s="1"/>
  <c r="M198" i="76"/>
  <c r="N198" i="76" s="1"/>
  <c r="B198" i="76" s="1"/>
  <c r="M141" i="76"/>
  <c r="N141" i="76" s="1"/>
  <c r="B141" i="76" s="1"/>
  <c r="M203" i="76"/>
  <c r="N203" i="76" s="1"/>
  <c r="B203" i="76" s="1"/>
  <c r="M45" i="76"/>
  <c r="M200" i="76"/>
  <c r="N200" i="76" s="1"/>
  <c r="B200" i="76" s="1"/>
  <c r="M181" i="76"/>
  <c r="N181" i="76" s="1"/>
  <c r="B181" i="76" s="1"/>
  <c r="M41" i="76"/>
  <c r="M97" i="76"/>
  <c r="N97" i="76" s="1"/>
  <c r="B97" i="76" s="1"/>
  <c r="M17" i="76"/>
  <c r="M175" i="76"/>
  <c r="N175" i="76" s="1"/>
  <c r="B175" i="76" s="1"/>
  <c r="M194" i="76"/>
  <c r="N194" i="76" s="1"/>
  <c r="B194" i="76" s="1"/>
  <c r="M82" i="76"/>
  <c r="N82" i="76" s="1"/>
  <c r="B82" i="76" s="1"/>
  <c r="M121" i="76"/>
  <c r="N121" i="76" s="1"/>
  <c r="B121" i="76" s="1"/>
  <c r="M62" i="76"/>
  <c r="M148" i="76"/>
  <c r="N148" i="76" s="1"/>
  <c r="B148" i="76" s="1"/>
  <c r="Y17" i="76"/>
  <c r="M125" i="76"/>
  <c r="N125" i="76" s="1"/>
  <c r="B125" i="76" s="1"/>
  <c r="M158" i="76"/>
  <c r="N158" i="76" s="1"/>
  <c r="B158" i="76" s="1"/>
  <c r="M52" i="76"/>
  <c r="M15" i="76"/>
  <c r="M159" i="76"/>
  <c r="N159" i="76" s="1"/>
  <c r="B159" i="76" s="1"/>
  <c r="M94" i="76"/>
  <c r="N94" i="76" s="1"/>
  <c r="B94" i="76" s="1"/>
  <c r="M47" i="76"/>
  <c r="M182" i="76"/>
  <c r="N182" i="76" s="1"/>
  <c r="B182" i="76" s="1"/>
  <c r="M145" i="76"/>
  <c r="N145" i="76" s="1"/>
  <c r="B145" i="76" s="1"/>
  <c r="M16" i="76"/>
  <c r="M33" i="76"/>
  <c r="M102" i="76"/>
  <c r="N102" i="76" s="1"/>
  <c r="B102" i="76" s="1"/>
  <c r="M54" i="76"/>
  <c r="M116" i="76"/>
  <c r="N116" i="76" s="1"/>
  <c r="B116" i="76" s="1"/>
  <c r="M29" i="76"/>
  <c r="M123" i="76"/>
  <c r="N123" i="76" s="1"/>
  <c r="B123" i="76" s="1"/>
  <c r="M164" i="76"/>
  <c r="N164" i="76" s="1"/>
  <c r="B164" i="76" s="1"/>
  <c r="M155" i="76"/>
  <c r="N155" i="76" s="1"/>
  <c r="B155" i="76" s="1"/>
  <c r="M51" i="76"/>
  <c r="M24" i="76"/>
  <c r="M104" i="76"/>
  <c r="N104" i="76" s="1"/>
  <c r="B104" i="76" s="1"/>
  <c r="M169" i="76"/>
  <c r="N169" i="76" s="1"/>
  <c r="B169" i="76" s="1"/>
  <c r="M34" i="76"/>
  <c r="M163" i="76"/>
  <c r="N163" i="76" s="1"/>
  <c r="B163" i="76" s="1"/>
  <c r="M63" i="76"/>
  <c r="N63" i="76" s="1"/>
  <c r="B63" i="76" s="1"/>
  <c r="M184" i="76"/>
  <c r="N184" i="76" s="1"/>
  <c r="B184" i="76" s="1"/>
  <c r="M150" i="76"/>
  <c r="N150" i="76" s="1"/>
  <c r="B150" i="76" s="1"/>
  <c r="M136" i="76"/>
  <c r="N136" i="76" s="1"/>
  <c r="B136" i="76" s="1"/>
  <c r="M134" i="76"/>
  <c r="N134" i="76" s="1"/>
  <c r="B134" i="76" s="1"/>
  <c r="M77" i="76"/>
  <c r="N77" i="76" s="1"/>
  <c r="B77" i="76" s="1"/>
  <c r="M157" i="76"/>
  <c r="N157" i="76" s="1"/>
  <c r="B157" i="76" s="1"/>
  <c r="M44" i="76"/>
  <c r="M48" i="76"/>
  <c r="M56" i="76"/>
  <c r="M187" i="76"/>
  <c r="N187" i="76" s="1"/>
  <c r="B187" i="76" s="1"/>
  <c r="M100" i="76"/>
  <c r="N100" i="76" s="1"/>
  <c r="B100" i="76" s="1"/>
  <c r="M165" i="76"/>
  <c r="N165" i="76" s="1"/>
  <c r="B165" i="76" s="1"/>
  <c r="M65" i="76"/>
  <c r="N65" i="76" s="1"/>
  <c r="B65" i="76" s="1"/>
  <c r="M108" i="76"/>
  <c r="N108" i="76" s="1"/>
  <c r="B108" i="76" s="1"/>
  <c r="N6" i="79"/>
  <c r="L16" i="75" s="1"/>
  <c r="M6" i="79"/>
  <c r="K16" i="75" s="1"/>
  <c r="M6" i="76"/>
  <c r="A8" i="76"/>
  <c r="M5" i="76"/>
  <c r="A11" i="76"/>
  <c r="M138" i="76"/>
  <c r="N138" i="76" s="1"/>
  <c r="B138" i="76" s="1"/>
  <c r="M147" i="76"/>
  <c r="N147" i="76" s="1"/>
  <c r="B147" i="76" s="1"/>
  <c r="M88" i="76"/>
  <c r="N88" i="76" s="1"/>
  <c r="B88" i="76" s="1"/>
  <c r="M209" i="76"/>
  <c r="N209" i="76" s="1"/>
  <c r="B209" i="76" s="1"/>
  <c r="M137" i="76"/>
  <c r="N137" i="76" s="1"/>
  <c r="B137" i="76" s="1"/>
  <c r="M119" i="76"/>
  <c r="N119" i="76" s="1"/>
  <c r="B119" i="76" s="1"/>
  <c r="M83" i="76"/>
  <c r="N83" i="76" s="1"/>
  <c r="B83" i="76" s="1"/>
  <c r="M172" i="76"/>
  <c r="N172" i="76" s="1"/>
  <c r="B172" i="76" s="1"/>
  <c r="M135" i="76"/>
  <c r="N135" i="76" s="1"/>
  <c r="B135" i="76" s="1"/>
  <c r="M86" i="76"/>
  <c r="N86" i="76" s="1"/>
  <c r="B86" i="76" s="1"/>
  <c r="M73" i="76"/>
  <c r="N73" i="76" s="1"/>
  <c r="B73" i="76" s="1"/>
  <c r="M188" i="76"/>
  <c r="N188" i="76" s="1"/>
  <c r="B188" i="76" s="1"/>
  <c r="M160" i="76"/>
  <c r="N160" i="76" s="1"/>
  <c r="B160" i="76" s="1"/>
  <c r="M25" i="76"/>
  <c r="M149" i="76"/>
  <c r="N149" i="76" s="1"/>
  <c r="B149" i="76" s="1"/>
  <c r="L7" i="79"/>
  <c r="K8" i="79"/>
  <c r="M28" i="76"/>
  <c r="M81" i="76"/>
  <c r="N81" i="76" s="1"/>
  <c r="B81" i="76" s="1"/>
  <c r="M115" i="76"/>
  <c r="N115" i="76" s="1"/>
  <c r="B115" i="76" s="1"/>
  <c r="M98" i="76"/>
  <c r="N98" i="76" s="1"/>
  <c r="B98" i="76" s="1"/>
  <c r="M31" i="76"/>
  <c r="M111" i="76"/>
  <c r="N111" i="76" s="1"/>
  <c r="B111" i="76" s="1"/>
  <c r="M19" i="76"/>
  <c r="M131" i="76"/>
  <c r="N131" i="76" s="1"/>
  <c r="B131" i="76" s="1"/>
  <c r="M11" i="76"/>
  <c r="M122" i="76"/>
  <c r="N122" i="76" s="1"/>
  <c r="B122" i="76" s="1"/>
  <c r="M67" i="76"/>
  <c r="N67" i="76" s="1"/>
  <c r="B67" i="76" s="1"/>
  <c r="M60" i="76"/>
  <c r="M156" i="76"/>
  <c r="N156" i="76" s="1"/>
  <c r="B156" i="76" s="1"/>
  <c r="M151" i="76"/>
  <c r="N151" i="76" s="1"/>
  <c r="B151" i="76" s="1"/>
  <c r="M84" i="76"/>
  <c r="N84" i="76" s="1"/>
  <c r="B84" i="76" s="1"/>
  <c r="M112" i="76"/>
  <c r="N112" i="76" s="1"/>
  <c r="B112" i="76" s="1"/>
  <c r="M40" i="76"/>
  <c r="M173" i="76"/>
  <c r="N173" i="76" s="1"/>
  <c r="B173" i="76" s="1"/>
  <c r="M132" i="76"/>
  <c r="N132" i="76" s="1"/>
  <c r="B132" i="76" s="1"/>
  <c r="M55" i="76"/>
  <c r="M37" i="76"/>
  <c r="M207" i="76"/>
  <c r="N207" i="76" s="1"/>
  <c r="B207" i="76" s="1"/>
  <c r="M20" i="76"/>
  <c r="M110" i="76"/>
  <c r="N110" i="76" s="1"/>
  <c r="B110" i="76" s="1"/>
  <c r="M170" i="76"/>
  <c r="N170" i="76" s="1"/>
  <c r="B170" i="76" s="1"/>
  <c r="M57" i="76"/>
  <c r="M38" i="76"/>
  <c r="M92" i="76"/>
  <c r="N92" i="76" s="1"/>
  <c r="B92" i="76" s="1"/>
  <c r="M18" i="76"/>
  <c r="M176" i="76"/>
  <c r="N176" i="76" s="1"/>
  <c r="B176" i="76" s="1"/>
  <c r="M109" i="76"/>
  <c r="N109" i="76" s="1"/>
  <c r="B109" i="76" s="1"/>
  <c r="M107" i="76"/>
  <c r="N107" i="76" s="1"/>
  <c r="B107" i="76" s="1"/>
  <c r="M206" i="76"/>
  <c r="N206" i="76" s="1"/>
  <c r="B206" i="76" s="1"/>
  <c r="M75" i="76"/>
  <c r="N75" i="76" s="1"/>
  <c r="B75" i="76" s="1"/>
  <c r="M93" i="76"/>
  <c r="N93" i="76" s="1"/>
  <c r="B93" i="76" s="1"/>
  <c r="M191" i="76"/>
  <c r="N191" i="76" s="1"/>
  <c r="B191" i="76" s="1"/>
  <c r="AU2" i="35"/>
  <c r="N21" i="76" l="1"/>
  <c r="B21" i="76" s="1"/>
  <c r="N18" i="76"/>
  <c r="B18" i="76" s="1"/>
  <c r="N56" i="76"/>
  <c r="B56" i="76" s="1"/>
  <c r="N36" i="76"/>
  <c r="B36" i="76" s="1"/>
  <c r="N29" i="76"/>
  <c r="B29" i="76" s="1"/>
  <c r="N52" i="76"/>
  <c r="B52" i="76" s="1"/>
  <c r="N38" i="76"/>
  <c r="B38" i="76" s="1"/>
  <c r="N31" i="76"/>
  <c r="B31" i="76" s="1"/>
  <c r="N48" i="76"/>
  <c r="B48" i="76" s="1"/>
  <c r="N50" i="76"/>
  <c r="B50" i="76" s="1"/>
  <c r="N47" i="76"/>
  <c r="B47" i="76" s="1"/>
  <c r="N45" i="76"/>
  <c r="B45" i="76" s="1"/>
  <c r="N53" i="76"/>
  <c r="B53" i="76" s="1"/>
  <c r="N22" i="76"/>
  <c r="B22" i="76" s="1"/>
  <c r="N60" i="76"/>
  <c r="B60" i="76" s="1"/>
  <c r="N27" i="76"/>
  <c r="B27" i="76" s="1"/>
  <c r="N12" i="76"/>
  <c r="B12" i="76" s="1"/>
  <c r="N35" i="76"/>
  <c r="B35" i="76" s="1"/>
  <c r="N24" i="76"/>
  <c r="B24" i="76" s="1"/>
  <c r="N49" i="76"/>
  <c r="B49" i="76" s="1"/>
  <c r="Y18" i="76"/>
  <c r="N43" i="76"/>
  <c r="B43" i="76" s="1"/>
  <c r="N40" i="76"/>
  <c r="B40" i="76" s="1"/>
  <c r="N61" i="76"/>
  <c r="B61" i="76" s="1"/>
  <c r="N51" i="76"/>
  <c r="B51" i="76" s="1"/>
  <c r="N30" i="76"/>
  <c r="B30" i="76" s="1"/>
  <c r="N17" i="76"/>
  <c r="B17" i="76" s="1"/>
  <c r="N37" i="76"/>
  <c r="B37" i="76" s="1"/>
  <c r="N55" i="76"/>
  <c r="B55" i="76" s="1"/>
  <c r="N46" i="76"/>
  <c r="B46" i="76" s="1"/>
  <c r="N42" i="76"/>
  <c r="B42" i="76" s="1"/>
  <c r="N25" i="76"/>
  <c r="B25" i="76" s="1"/>
  <c r="N44" i="76"/>
  <c r="B44" i="76" s="1"/>
  <c r="N54" i="76"/>
  <c r="B54" i="76" s="1"/>
  <c r="N20" i="76"/>
  <c r="B20" i="76" s="1"/>
  <c r="N13" i="76"/>
  <c r="B13" i="76" s="1"/>
  <c r="N11" i="76"/>
  <c r="B11" i="76" s="1"/>
  <c r="N23" i="76"/>
  <c r="B23" i="76" s="1"/>
  <c r="N34" i="76"/>
  <c r="B34" i="76" s="1"/>
  <c r="N33" i="76"/>
  <c r="B33" i="76" s="1"/>
  <c r="N59" i="76"/>
  <c r="B59" i="76" s="1"/>
  <c r="N57" i="76"/>
  <c r="B57" i="76" s="1"/>
  <c r="N14" i="76"/>
  <c r="B14" i="76" s="1"/>
  <c r="N28" i="76"/>
  <c r="B28" i="76" s="1"/>
  <c r="L8" i="79"/>
  <c r="K9" i="79"/>
  <c r="N39" i="76"/>
  <c r="B39" i="76" s="1"/>
  <c r="N26" i="76"/>
  <c r="B26" i="76" s="1"/>
  <c r="N16" i="76"/>
  <c r="B16" i="76" s="1"/>
  <c r="N32" i="76"/>
  <c r="B32" i="76" s="1"/>
  <c r="N62" i="76"/>
  <c r="B62" i="76" s="1"/>
  <c r="N41" i="76"/>
  <c r="B41" i="76" s="1"/>
  <c r="N19" i="76"/>
  <c r="B19" i="76" s="1"/>
  <c r="N7" i="79"/>
  <c r="L17" i="75" s="1"/>
  <c r="M7" i="79"/>
  <c r="K17" i="75" s="1"/>
  <c r="N15" i="76"/>
  <c r="B15" i="76" s="1"/>
  <c r="N58" i="76"/>
  <c r="B58" i="76" s="1"/>
  <c r="P18" i="76"/>
  <c r="AU63" i="35"/>
  <c r="AU44" i="35"/>
  <c r="AU44" i="41"/>
  <c r="R17" i="76" l="1"/>
  <c r="C18" i="75" s="1"/>
  <c r="U17" i="76"/>
  <c r="F18" i="75" s="1"/>
  <c r="S17" i="76"/>
  <c r="D18" i="75" s="1"/>
  <c r="L9" i="79"/>
  <c r="K10" i="79"/>
  <c r="N8" i="79"/>
  <c r="L18" i="75" s="1"/>
  <c r="M8" i="79"/>
  <c r="K18" i="75" s="1"/>
  <c r="T12" i="76"/>
  <c r="E13" i="75" s="1"/>
  <c r="R11" i="76"/>
  <c r="C12" i="75" s="1"/>
  <c r="Q12" i="76"/>
  <c r="B13" i="75" s="1"/>
  <c r="S11" i="76"/>
  <c r="U12" i="76"/>
  <c r="F13" i="75" s="1"/>
  <c r="T11" i="76"/>
  <c r="E12" i="75" s="1"/>
  <c r="Q11" i="76"/>
  <c r="B12" i="75" s="1"/>
  <c r="S12" i="76"/>
  <c r="R12" i="76"/>
  <c r="C13" i="75" s="1"/>
  <c r="U11" i="76"/>
  <c r="F12" i="75" s="1"/>
  <c r="S13" i="76"/>
  <c r="U13" i="76"/>
  <c r="F14" i="75" s="1"/>
  <c r="Q13" i="76"/>
  <c r="B14" i="75" s="1"/>
  <c r="T13" i="76"/>
  <c r="E14" i="75" s="1"/>
  <c r="R13" i="76"/>
  <c r="C14" i="75" s="1"/>
  <c r="Q14" i="76"/>
  <c r="B15" i="75" s="1"/>
  <c r="U14" i="76"/>
  <c r="F15" i="75" s="1"/>
  <c r="S14" i="76"/>
  <c r="T14" i="76"/>
  <c r="E15" i="75" s="1"/>
  <c r="R14" i="76"/>
  <c r="C15" i="75" s="1"/>
  <c r="S15" i="76"/>
  <c r="U15" i="76"/>
  <c r="F16" i="75" s="1"/>
  <c r="T15" i="76"/>
  <c r="E16" i="75" s="1"/>
  <c r="Q15" i="76"/>
  <c r="B16" i="75" s="1"/>
  <c r="R15" i="76"/>
  <c r="C16" i="75" s="1"/>
  <c r="T16" i="76"/>
  <c r="E17" i="75" s="1"/>
  <c r="U16" i="76"/>
  <c r="F17" i="75" s="1"/>
  <c r="R16" i="76"/>
  <c r="C17" i="75" s="1"/>
  <c r="Q16" i="76"/>
  <c r="B17" i="75" s="1"/>
  <c r="S16" i="76"/>
  <c r="Y19" i="76"/>
  <c r="T17" i="76"/>
  <c r="E18" i="75" s="1"/>
  <c r="R18" i="76"/>
  <c r="C19" i="75" s="1"/>
  <c r="Q18" i="76"/>
  <c r="B19" i="75" s="1"/>
  <c r="P19" i="76"/>
  <c r="T18" i="76"/>
  <c r="E19" i="75" s="1"/>
  <c r="U18" i="76"/>
  <c r="F19" i="75" s="1"/>
  <c r="S18" i="76"/>
  <c r="Q17" i="76"/>
  <c r="B18" i="75" s="1"/>
  <c r="F3" i="26"/>
  <c r="AV6" i="35"/>
  <c r="V17" i="76" l="1"/>
  <c r="D17" i="75"/>
  <c r="V16" i="76"/>
  <c r="D16" i="75"/>
  <c r="V15" i="76"/>
  <c r="S19" i="76"/>
  <c r="R19" i="76"/>
  <c r="C20" i="75" s="1"/>
  <c r="P20" i="76"/>
  <c r="Q19" i="76"/>
  <c r="B20" i="75" s="1"/>
  <c r="U19" i="76"/>
  <c r="F20" i="75" s="1"/>
  <c r="T19" i="76"/>
  <c r="E20" i="75" s="1"/>
  <c r="D15" i="75"/>
  <c r="V14" i="76"/>
  <c r="V12" i="76"/>
  <c r="D13" i="75"/>
  <c r="D19" i="75"/>
  <c r="V18" i="76"/>
  <c r="Y20" i="76"/>
  <c r="N9" i="79"/>
  <c r="L19" i="75" s="1"/>
  <c r="M9" i="79"/>
  <c r="K19" i="75" s="1"/>
  <c r="L10" i="79"/>
  <c r="K11" i="79"/>
  <c r="D12" i="75"/>
  <c r="V11" i="76"/>
  <c r="D14" i="75"/>
  <c r="V13" i="76"/>
  <c r="AW3" i="35"/>
  <c r="AV3" i="35"/>
  <c r="D20" i="75" l="1"/>
  <c r="V19" i="76"/>
  <c r="T20" i="76"/>
  <c r="E21" i="75" s="1"/>
  <c r="S20" i="76"/>
  <c r="U20" i="76"/>
  <c r="F21" i="75" s="1"/>
  <c r="R20" i="76"/>
  <c r="C21" i="75" s="1"/>
  <c r="P21" i="76"/>
  <c r="Q20" i="76"/>
  <c r="B21" i="75" s="1"/>
  <c r="K12" i="79"/>
  <c r="L11" i="79"/>
  <c r="N10" i="79"/>
  <c r="L20" i="75" s="1"/>
  <c r="M10" i="79"/>
  <c r="K20" i="75" s="1"/>
  <c r="Y21" i="76"/>
  <c r="AV4" i="35"/>
  <c r="AW4" i="35"/>
  <c r="U21" i="76" l="1"/>
  <c r="F22" i="75" s="1"/>
  <c r="T21" i="76"/>
  <c r="E22" i="75" s="1"/>
  <c r="Q21" i="76"/>
  <c r="B22" i="75" s="1"/>
  <c r="R21" i="76"/>
  <c r="C22" i="75" s="1"/>
  <c r="P22" i="76"/>
  <c r="S21" i="76"/>
  <c r="D21" i="75"/>
  <c r="V20" i="76"/>
  <c r="N11" i="79"/>
  <c r="L21" i="75" s="1"/>
  <c r="M11" i="79"/>
  <c r="K21" i="75" s="1"/>
  <c r="K13" i="79"/>
  <c r="L12" i="79"/>
  <c r="Y22" i="76"/>
  <c r="J4" i="26"/>
  <c r="J4" i="42"/>
  <c r="J41" i="42"/>
  <c r="H4" i="26"/>
  <c r="H41" i="42"/>
  <c r="H4" i="42"/>
  <c r="AW2" i="35"/>
  <c r="AV2" i="35"/>
  <c r="H41" i="26"/>
  <c r="J41" i="26"/>
  <c r="L13" i="79" l="1"/>
  <c r="K14" i="79"/>
  <c r="Y23" i="76"/>
  <c r="D22" i="75"/>
  <c r="V21" i="76"/>
  <c r="N12" i="79"/>
  <c r="L22" i="75" s="1"/>
  <c r="M12" i="79"/>
  <c r="K22" i="75" s="1"/>
  <c r="U22" i="76"/>
  <c r="F23" i="75" s="1"/>
  <c r="R22" i="76"/>
  <c r="C23" i="75" s="1"/>
  <c r="P23" i="76"/>
  <c r="T22" i="76"/>
  <c r="E23" i="75" s="1"/>
  <c r="Q22" i="76"/>
  <c r="B23" i="75" s="1"/>
  <c r="S22" i="76"/>
  <c r="B71" i="41"/>
  <c r="B71" i="35"/>
  <c r="AJ57" i="41"/>
  <c r="C57" i="41"/>
  <c r="F58" i="41"/>
  <c r="AT57" i="41"/>
  <c r="T57" i="41"/>
  <c r="AR57" i="41"/>
  <c r="D58" i="41"/>
  <c r="AN57" i="41"/>
  <c r="AH57" i="41"/>
  <c r="AL58" i="41"/>
  <c r="AU58" i="41"/>
  <c r="N57" i="41"/>
  <c r="AT58" i="41"/>
  <c r="Z57" i="41"/>
  <c r="AL57" i="41"/>
  <c r="AD58" i="35"/>
  <c r="D23" i="75" l="1"/>
  <c r="V22" i="76"/>
  <c r="P24" i="76"/>
  <c r="S23" i="76"/>
  <c r="R23" i="76"/>
  <c r="C24" i="75" s="1"/>
  <c r="Q23" i="76"/>
  <c r="B24" i="75" s="1"/>
  <c r="U23" i="76"/>
  <c r="F24" i="75" s="1"/>
  <c r="T23" i="76"/>
  <c r="E24" i="75" s="1"/>
  <c r="Y24" i="76"/>
  <c r="K15" i="79"/>
  <c r="L14" i="79"/>
  <c r="N13" i="79"/>
  <c r="L23" i="75" s="1"/>
  <c r="M13" i="79"/>
  <c r="K23" i="75" s="1"/>
  <c r="C59" i="41"/>
  <c r="AO46" i="41"/>
  <c r="AH46" i="41"/>
  <c r="AH64" i="41" s="1"/>
  <c r="D46" i="41"/>
  <c r="AD46" i="41"/>
  <c r="AF46" i="41"/>
  <c r="X46" i="41"/>
  <c r="AQ46" i="41"/>
  <c r="E46" i="41"/>
  <c r="AP46" i="41"/>
  <c r="L46" i="41"/>
  <c r="G46" i="41"/>
  <c r="M46" i="41"/>
  <c r="AN46" i="41"/>
  <c r="S46" i="41"/>
  <c r="AJ46" i="41"/>
  <c r="AE46" i="41"/>
  <c r="V46" i="41"/>
  <c r="Y46" i="41"/>
  <c r="Z46" i="41"/>
  <c r="U46" i="41"/>
  <c r="C46" i="41"/>
  <c r="C64" i="41" s="1"/>
  <c r="T46" i="41"/>
  <c r="T64" i="41" s="1"/>
  <c r="O46" i="41"/>
  <c r="AS46" i="41"/>
  <c r="I46" i="41"/>
  <c r="AK46" i="41"/>
  <c r="K46" i="41"/>
  <c r="AB46" i="41"/>
  <c r="W46" i="41"/>
  <c r="F46" i="41"/>
  <c r="F65" i="41" s="1"/>
  <c r="Q46" i="41"/>
  <c r="J46" i="41"/>
  <c r="AA46" i="41"/>
  <c r="AR46" i="41"/>
  <c r="AR64" i="41" s="1"/>
  <c r="AM46" i="41"/>
  <c r="AT46" i="41"/>
  <c r="AT64" i="41" s="1"/>
  <c r="AG46" i="41"/>
  <c r="R46" i="41"/>
  <c r="AI46" i="41"/>
  <c r="AC46" i="41"/>
  <c r="AU46" i="41"/>
  <c r="H46" i="41"/>
  <c r="N46" i="41"/>
  <c r="AL46" i="41"/>
  <c r="AL64" i="41" s="1"/>
  <c r="P46" i="41"/>
  <c r="AU46" i="35"/>
  <c r="R46" i="35"/>
  <c r="AQ46" i="35"/>
  <c r="L46" i="35"/>
  <c r="M46" i="35"/>
  <c r="U46" i="35"/>
  <c r="AF46" i="35"/>
  <c r="N46" i="35"/>
  <c r="AB46" i="35"/>
  <c r="AI46" i="35"/>
  <c r="Q46" i="35"/>
  <c r="AP46" i="35"/>
  <c r="X46" i="35"/>
  <c r="S46" i="35"/>
  <c r="V46" i="35"/>
  <c r="AM46" i="35"/>
  <c r="J46" i="35"/>
  <c r="AR46" i="35"/>
  <c r="AL46" i="35"/>
  <c r="E46" i="35"/>
  <c r="AH46" i="35"/>
  <c r="AS46" i="35"/>
  <c r="G46" i="35"/>
  <c r="AO46" i="35"/>
  <c r="AA46" i="35"/>
  <c r="D46" i="35"/>
  <c r="H46" i="35"/>
  <c r="W46" i="35"/>
  <c r="C46" i="35"/>
  <c r="K46" i="35"/>
  <c r="AD46" i="35"/>
  <c r="Y46" i="35"/>
  <c r="F46" i="35"/>
  <c r="AE46" i="35"/>
  <c r="T46" i="35"/>
  <c r="P46" i="35"/>
  <c r="AJ46" i="35"/>
  <c r="AG46" i="35"/>
  <c r="AN46" i="35"/>
  <c r="Z46" i="35"/>
  <c r="AT46" i="35"/>
  <c r="AC46" i="35"/>
  <c r="AK46" i="35"/>
  <c r="O46" i="35"/>
  <c r="I46" i="35"/>
  <c r="AR58" i="35"/>
  <c r="AB57" i="41"/>
  <c r="AB57" i="35"/>
  <c r="AQ58" i="35"/>
  <c r="C58" i="35"/>
  <c r="I58" i="41"/>
  <c r="F57" i="41"/>
  <c r="D58" i="35"/>
  <c r="AD58" i="41"/>
  <c r="I58" i="35"/>
  <c r="F58" i="35"/>
  <c r="E58" i="41"/>
  <c r="K58" i="35"/>
  <c r="P57" i="41"/>
  <c r="AK58" i="35"/>
  <c r="AE57" i="35"/>
  <c r="L57" i="35"/>
  <c r="AF57" i="41"/>
  <c r="B74" i="41"/>
  <c r="V58" i="41"/>
  <c r="G58" i="41"/>
  <c r="U57" i="41"/>
  <c r="AH58" i="41"/>
  <c r="X58" i="41"/>
  <c r="S57" i="35"/>
  <c r="AS57" i="35"/>
  <c r="D57" i="41"/>
  <c r="AU57" i="35"/>
  <c r="AI57" i="41"/>
  <c r="AQ58" i="41"/>
  <c r="AC57" i="41"/>
  <c r="B75" i="41"/>
  <c r="AO58" i="41"/>
  <c r="AU57" i="41"/>
  <c r="AS58" i="35"/>
  <c r="AO58" i="35"/>
  <c r="I57" i="35"/>
  <c r="R58" i="35"/>
  <c r="A50" i="35"/>
  <c r="W58" i="41"/>
  <c r="AG57" i="41"/>
  <c r="N58" i="41"/>
  <c r="R58" i="41"/>
  <c r="K57" i="35"/>
  <c r="R57" i="41"/>
  <c r="AP58" i="35"/>
  <c r="H57" i="35"/>
  <c r="N57" i="35"/>
  <c r="B74" i="35"/>
  <c r="X57" i="35"/>
  <c r="AI58" i="41"/>
  <c r="AS57" i="41"/>
  <c r="M57" i="41"/>
  <c r="AN58" i="41"/>
  <c r="AK57" i="35"/>
  <c r="Q57" i="41"/>
  <c r="AF58" i="41"/>
  <c r="L57" i="41"/>
  <c r="O58" i="35"/>
  <c r="G58" i="35"/>
  <c r="W58" i="35"/>
  <c r="K58" i="41"/>
  <c r="AP57" i="35"/>
  <c r="G57" i="35"/>
  <c r="O58" i="41"/>
  <c r="AA58" i="41"/>
  <c r="J57" i="35"/>
  <c r="AA58" i="35"/>
  <c r="T57" i="35"/>
  <c r="AG58" i="35"/>
  <c r="AT58" i="35"/>
  <c r="B76" i="41"/>
  <c r="AJ57" i="35"/>
  <c r="AE58" i="41"/>
  <c r="Q58" i="35"/>
  <c r="W57" i="35"/>
  <c r="AL58" i="35"/>
  <c r="AM58" i="35"/>
  <c r="AU58" i="35"/>
  <c r="AL57" i="35"/>
  <c r="AJ58" i="35"/>
  <c r="AF57" i="35"/>
  <c r="J58" i="35"/>
  <c r="D57" i="35"/>
  <c r="P57" i="35"/>
  <c r="X58" i="35"/>
  <c r="AC58" i="35"/>
  <c r="L58" i="35"/>
  <c r="I57" i="41"/>
  <c r="AG57" i="35"/>
  <c r="S57" i="41"/>
  <c r="E58" i="35"/>
  <c r="AF58" i="35"/>
  <c r="AC58" i="41"/>
  <c r="Y58" i="41"/>
  <c r="AB58" i="41"/>
  <c r="Z57" i="35"/>
  <c r="AD57" i="35"/>
  <c r="R57" i="35"/>
  <c r="W57" i="41"/>
  <c r="AG58" i="41"/>
  <c r="C57" i="35"/>
  <c r="M57" i="35"/>
  <c r="Z58" i="41"/>
  <c r="G57" i="41"/>
  <c r="N58" i="35"/>
  <c r="U58" i="41"/>
  <c r="V57" i="35"/>
  <c r="AA57" i="41"/>
  <c r="AN58" i="35"/>
  <c r="AC57" i="35"/>
  <c r="U58" i="35"/>
  <c r="AE58" i="35"/>
  <c r="AN57" i="35"/>
  <c r="Q57" i="35"/>
  <c r="O57" i="35"/>
  <c r="B73" i="41"/>
  <c r="P58" i="41"/>
  <c r="AT57" i="35"/>
  <c r="AJ58" i="41"/>
  <c r="S58" i="41"/>
  <c r="AR58" i="41"/>
  <c r="A50" i="41"/>
  <c r="AP57" i="41"/>
  <c r="AM58" i="41"/>
  <c r="K57" i="41"/>
  <c r="B78" i="41"/>
  <c r="Y57" i="41"/>
  <c r="V58" i="35"/>
  <c r="Y57" i="35"/>
  <c r="Y58" i="35"/>
  <c r="AB58" i="35"/>
  <c r="X57" i="41"/>
  <c r="B73" i="35"/>
  <c r="AI57" i="35"/>
  <c r="AM57" i="35"/>
  <c r="J57" i="41"/>
  <c r="H58" i="41"/>
  <c r="T58" i="41"/>
  <c r="E57" i="41"/>
  <c r="B77" i="41"/>
  <c r="C58" i="41"/>
  <c r="F57" i="35"/>
  <c r="T58" i="35"/>
  <c r="AM57" i="41"/>
  <c r="AH58" i="35"/>
  <c r="AH57" i="35"/>
  <c r="L58" i="41"/>
  <c r="AR57" i="35"/>
  <c r="Z58" i="35"/>
  <c r="V57" i="41"/>
  <c r="AA57" i="35"/>
  <c r="AP58" i="41"/>
  <c r="E57" i="35"/>
  <c r="O57" i="41"/>
  <c r="AQ57" i="35"/>
  <c r="M58" i="35"/>
  <c r="AI58" i="35"/>
  <c r="U57" i="35"/>
  <c r="H57" i="41"/>
  <c r="AS58" i="41"/>
  <c r="AQ57" i="41"/>
  <c r="AK57" i="41"/>
  <c r="Q58" i="41"/>
  <c r="AD57" i="41"/>
  <c r="AO57" i="35"/>
  <c r="J58" i="41"/>
  <c r="AK58" i="41"/>
  <c r="H58" i="35"/>
  <c r="M58" i="41"/>
  <c r="S58" i="35"/>
  <c r="AO57" i="41"/>
  <c r="P58" i="35"/>
  <c r="AE57" i="41"/>
  <c r="AU64" i="41" l="1"/>
  <c r="V65" i="41"/>
  <c r="AB64" i="41"/>
  <c r="AI65" i="41"/>
  <c r="AJ65" i="41"/>
  <c r="R65" i="41"/>
  <c r="AK64" i="41"/>
  <c r="S65" i="41"/>
  <c r="O64" i="41"/>
  <c r="G64" i="41"/>
  <c r="AO64" i="41"/>
  <c r="AA65" i="41"/>
  <c r="AP64" i="41"/>
  <c r="J64" i="41"/>
  <c r="N65" i="41"/>
  <c r="Q64" i="41"/>
  <c r="Z65" i="41"/>
  <c r="AG64" i="41"/>
  <c r="U65" i="41"/>
  <c r="Y65" i="41"/>
  <c r="AN65" i="41"/>
  <c r="N14" i="79"/>
  <c r="L24" i="75" s="1"/>
  <c r="M14" i="79"/>
  <c r="K24" i="75" s="1"/>
  <c r="L15" i="79"/>
  <c r="K16" i="79"/>
  <c r="P25" i="76"/>
  <c r="T24" i="76"/>
  <c r="E25" i="75" s="1"/>
  <c r="R24" i="76"/>
  <c r="C25" i="75" s="1"/>
  <c r="Q24" i="76"/>
  <c r="B25" i="75" s="1"/>
  <c r="S24" i="76"/>
  <c r="U24" i="76"/>
  <c r="F25" i="75" s="1"/>
  <c r="D24" i="75"/>
  <c r="V23" i="76"/>
  <c r="Y25" i="76"/>
  <c r="AJ51" i="41"/>
  <c r="AS51" i="41"/>
  <c r="V51" i="41"/>
  <c r="W51" i="41"/>
  <c r="AQ51" i="41"/>
  <c r="AV51" i="41"/>
  <c r="H42" i="42" s="1"/>
  <c r="M51" i="41"/>
  <c r="P51" i="41"/>
  <c r="F51" i="41"/>
  <c r="AR51" i="41"/>
  <c r="H51" i="41"/>
  <c r="AD51" i="41"/>
  <c r="AE51" i="41"/>
  <c r="K51" i="41"/>
  <c r="AW51" i="41"/>
  <c r="J42" i="42" s="1"/>
  <c r="E51" i="41"/>
  <c r="AT51" i="41"/>
  <c r="AU51" i="41"/>
  <c r="S51" i="41"/>
  <c r="D51" i="41"/>
  <c r="Q51" i="41"/>
  <c r="AH51" i="41"/>
  <c r="AC51" i="41"/>
  <c r="AK51" i="41"/>
  <c r="AI51" i="41"/>
  <c r="I51" i="41"/>
  <c r="AF51" i="41"/>
  <c r="AL51" i="41"/>
  <c r="AM51" i="41"/>
  <c r="R51" i="41"/>
  <c r="C51" i="41"/>
  <c r="AN51" i="41"/>
  <c r="X51" i="41"/>
  <c r="G51" i="41"/>
  <c r="AB51" i="41"/>
  <c r="O51" i="41"/>
  <c r="L51" i="41"/>
  <c r="U51" i="41"/>
  <c r="AO51" i="41"/>
  <c r="Y51" i="41"/>
  <c r="AG51" i="41"/>
  <c r="Z51" i="41"/>
  <c r="T51" i="41"/>
  <c r="J51" i="41"/>
  <c r="AA51" i="41"/>
  <c r="N51" i="41"/>
  <c r="AP51" i="41"/>
  <c r="AF65" i="41"/>
  <c r="AD65" i="41"/>
  <c r="AM64" i="41"/>
  <c r="K65" i="41"/>
  <c r="D64" i="41"/>
  <c r="AC64" i="41"/>
  <c r="AS65" i="41"/>
  <c r="AE64" i="41"/>
  <c r="E65" i="41"/>
  <c r="H64" i="41"/>
  <c r="L64" i="41"/>
  <c r="AQ65" i="41"/>
  <c r="P64" i="41"/>
  <c r="W64" i="41"/>
  <c r="M65" i="41"/>
  <c r="I64" i="41"/>
  <c r="X65" i="41"/>
  <c r="AL65" i="41"/>
  <c r="AT65" i="41"/>
  <c r="AO65" i="41"/>
  <c r="AG65" i="41"/>
  <c r="U64" i="41"/>
  <c r="AN64" i="41"/>
  <c r="M64" i="41"/>
  <c r="Y64" i="41"/>
  <c r="Z64" i="41"/>
  <c r="D65" i="41"/>
  <c r="AM65" i="41"/>
  <c r="AR65" i="41"/>
  <c r="AE65" i="41"/>
  <c r="AD64" i="41"/>
  <c r="P65" i="41"/>
  <c r="E64" i="41"/>
  <c r="AU65" i="41"/>
  <c r="AB65" i="41"/>
  <c r="H65" i="41"/>
  <c r="T65" i="41"/>
  <c r="W65" i="41"/>
  <c r="L65" i="41"/>
  <c r="AP65" i="41"/>
  <c r="V64" i="41"/>
  <c r="G65" i="41"/>
  <c r="AQ64" i="41"/>
  <c r="AI64" i="41"/>
  <c r="X64" i="41"/>
  <c r="AF64" i="41"/>
  <c r="AH65" i="41"/>
  <c r="N64" i="41"/>
  <c r="Q65" i="41"/>
  <c r="AJ64" i="41"/>
  <c r="O65" i="41"/>
  <c r="S64" i="41"/>
  <c r="K64" i="41"/>
  <c r="F64" i="41"/>
  <c r="I65" i="41"/>
  <c r="R64" i="41"/>
  <c r="AC65" i="41"/>
  <c r="AK65" i="41"/>
  <c r="AS64" i="41"/>
  <c r="AA64" i="41"/>
  <c r="J65" i="41"/>
  <c r="C65" i="41"/>
  <c r="AU65" i="35"/>
  <c r="AU64" i="35"/>
  <c r="AU51" i="35"/>
  <c r="AI65" i="35"/>
  <c r="O65" i="35"/>
  <c r="AS64" i="35"/>
  <c r="R64" i="35"/>
  <c r="E64" i="35"/>
  <c r="U64" i="35"/>
  <c r="AD64" i="35"/>
  <c r="D64" i="35"/>
  <c r="H65" i="35"/>
  <c r="Y64" i="35"/>
  <c r="AL65" i="35"/>
  <c r="AF65" i="35"/>
  <c r="F65" i="35"/>
  <c r="AE65" i="35"/>
  <c r="J65" i="35"/>
  <c r="S64" i="35"/>
  <c r="I64" i="35"/>
  <c r="X64" i="35"/>
  <c r="AB65" i="35"/>
  <c r="AP65" i="35"/>
  <c r="P64" i="35"/>
  <c r="X65" i="35"/>
  <c r="AL64" i="35"/>
  <c r="W65" i="35"/>
  <c r="AK64" i="35"/>
  <c r="AO64" i="35"/>
  <c r="C65" i="35"/>
  <c r="AC64" i="35"/>
  <c r="AI64" i="35"/>
  <c r="Z64" i="35"/>
  <c r="Z65" i="35"/>
  <c r="W64" i="35"/>
  <c r="AH65" i="35"/>
  <c r="AA64" i="35"/>
  <c r="AR64" i="35"/>
  <c r="H64" i="35"/>
  <c r="AG65" i="35"/>
  <c r="AQ65" i="35"/>
  <c r="AT64" i="35"/>
  <c r="AJ64" i="35"/>
  <c r="AD65" i="35"/>
  <c r="AM65" i="35"/>
  <c r="V64" i="35"/>
  <c r="AT65" i="35"/>
  <c r="R65" i="35"/>
  <c r="L64" i="35"/>
  <c r="S65" i="35"/>
  <c r="K64" i="35"/>
  <c r="V65" i="35"/>
  <c r="Q65" i="35"/>
  <c r="AK65" i="35"/>
  <c r="K65" i="35"/>
  <c r="AO65" i="35"/>
  <c r="AG64" i="35"/>
  <c r="AN65" i="35"/>
  <c r="O64" i="35"/>
  <c r="AR65" i="35"/>
  <c r="Q64" i="35"/>
  <c r="F64" i="35"/>
  <c r="AQ64" i="35"/>
  <c r="AS65" i="35"/>
  <c r="L65" i="35"/>
  <c r="G64" i="35"/>
  <c r="AP64" i="35"/>
  <c r="AH64" i="35"/>
  <c r="U65" i="35"/>
  <c r="Y65" i="35"/>
  <c r="T65" i="35"/>
  <c r="E65" i="35"/>
  <c r="AM64" i="35"/>
  <c r="I65" i="35"/>
  <c r="AE64" i="35"/>
  <c r="M64" i="35"/>
  <c r="AN64" i="35"/>
  <c r="C64" i="35"/>
  <c r="T64" i="35"/>
  <c r="AC65" i="35"/>
  <c r="AB64" i="35"/>
  <c r="J64" i="35"/>
  <c r="G65" i="35"/>
  <c r="M65" i="35"/>
  <c r="AJ65" i="35"/>
  <c r="AA65" i="35"/>
  <c r="N64" i="35"/>
  <c r="AF64" i="35"/>
  <c r="N65" i="35"/>
  <c r="D65" i="35"/>
  <c r="P65" i="35"/>
  <c r="H51" i="35"/>
  <c r="AT51" i="35"/>
  <c r="AF51" i="35"/>
  <c r="Z51" i="35"/>
  <c r="U51" i="35"/>
  <c r="AW51" i="35"/>
  <c r="Q51" i="35"/>
  <c r="W51" i="35"/>
  <c r="O51" i="35"/>
  <c r="R51" i="35"/>
  <c r="AM51" i="35"/>
  <c r="I51" i="35"/>
  <c r="X51" i="35"/>
  <c r="AH51" i="35"/>
  <c r="AN51" i="35"/>
  <c r="Y51" i="35"/>
  <c r="V51" i="35"/>
  <c r="AR51" i="35"/>
  <c r="AI51" i="35"/>
  <c r="AJ51" i="35"/>
  <c r="AB51" i="35"/>
  <c r="AG51" i="35"/>
  <c r="F51" i="35"/>
  <c r="AK51" i="35"/>
  <c r="E51" i="35"/>
  <c r="AV51" i="35"/>
  <c r="AC51" i="35"/>
  <c r="AQ51" i="35"/>
  <c r="J51" i="35"/>
  <c r="AS51" i="35"/>
  <c r="AE51" i="35"/>
  <c r="AL51" i="35"/>
  <c r="T51" i="35"/>
  <c r="P51" i="35"/>
  <c r="AA51" i="35"/>
  <c r="D51" i="35"/>
  <c r="L51" i="35"/>
  <c r="S51" i="35"/>
  <c r="AO51" i="35"/>
  <c r="K51" i="35"/>
  <c r="G51" i="35"/>
  <c r="AP51" i="35"/>
  <c r="AD51" i="35"/>
  <c r="N51" i="35"/>
  <c r="M51" i="35"/>
  <c r="W44" i="41"/>
  <c r="B80" i="41"/>
  <c r="B79" i="41"/>
  <c r="B76" i="35"/>
  <c r="B75" i="35"/>
  <c r="Y26" i="76" l="1"/>
  <c r="L16" i="79"/>
  <c r="K17" i="79"/>
  <c r="N15" i="79"/>
  <c r="L25" i="75" s="1"/>
  <c r="M15" i="79"/>
  <c r="K25" i="75" s="1"/>
  <c r="Q25" i="76"/>
  <c r="B26" i="75" s="1"/>
  <c r="U25" i="76"/>
  <c r="F26" i="75" s="1"/>
  <c r="T25" i="76"/>
  <c r="E26" i="75" s="1"/>
  <c r="S25" i="76"/>
  <c r="P26" i="76"/>
  <c r="R25" i="76"/>
  <c r="C26" i="75" s="1"/>
  <c r="D25" i="75"/>
  <c r="V24" i="76"/>
  <c r="AU60" i="41"/>
  <c r="AS60" i="41"/>
  <c r="V60" i="41"/>
  <c r="H60" i="41"/>
  <c r="AG60" i="41"/>
  <c r="D53" i="41"/>
  <c r="X54" i="41"/>
  <c r="AR55" i="41"/>
  <c r="E53" i="41"/>
  <c r="Y54" i="41"/>
  <c r="AS55" i="41"/>
  <c r="P55" i="41"/>
  <c r="I55" i="41"/>
  <c r="J52" i="41"/>
  <c r="AD53" i="41"/>
  <c r="F55" i="41"/>
  <c r="S54" i="41"/>
  <c r="D52" i="41"/>
  <c r="X55" i="41"/>
  <c r="AS54" i="41"/>
  <c r="W53" i="41"/>
  <c r="E54" i="41"/>
  <c r="AL54" i="41"/>
  <c r="AQ53" i="41"/>
  <c r="AT54" i="41"/>
  <c r="AI55" i="41"/>
  <c r="AT52" i="41"/>
  <c r="AU52" i="41"/>
  <c r="AE54" i="41"/>
  <c r="AH55" i="41"/>
  <c r="AD52" i="41"/>
  <c r="V52" i="41"/>
  <c r="Z60" i="41"/>
  <c r="AF52" i="41"/>
  <c r="G53" i="41"/>
  <c r="R53" i="41"/>
  <c r="AA55" i="41"/>
  <c r="O54" i="41"/>
  <c r="AI60" i="41"/>
  <c r="Y60" i="41"/>
  <c r="AJ55" i="41"/>
  <c r="Q54" i="41"/>
  <c r="AK55" i="41"/>
  <c r="AJ54" i="41"/>
  <c r="AC54" i="41"/>
  <c r="H55" i="41"/>
  <c r="O53" i="41"/>
  <c r="I53" i="41"/>
  <c r="F54" i="41"/>
  <c r="N54" i="41"/>
  <c r="AU54" i="41"/>
  <c r="O52" i="41"/>
  <c r="D60" i="41"/>
  <c r="AH60" i="41"/>
  <c r="O60" i="41"/>
  <c r="AD60" i="41"/>
  <c r="P60" i="41"/>
  <c r="AO60" i="41"/>
  <c r="L53" i="41"/>
  <c r="AF54" i="41"/>
  <c r="M53" i="41"/>
  <c r="AG54" i="41"/>
  <c r="AM53" i="41"/>
  <c r="L52" i="41"/>
  <c r="AG55" i="41"/>
  <c r="R52" i="41"/>
  <c r="AL53" i="41"/>
  <c r="N55" i="41"/>
  <c r="AI54" i="41"/>
  <c r="T52" i="41"/>
  <c r="AN55" i="41"/>
  <c r="Q55" i="41"/>
  <c r="K52" i="41"/>
  <c r="AK54" i="41"/>
  <c r="Z55" i="41"/>
  <c r="AH53" i="41"/>
  <c r="AI53" i="41"/>
  <c r="C55" i="41"/>
  <c r="AF55" i="41"/>
  <c r="F60" i="41"/>
  <c r="AB55" i="41"/>
  <c r="I54" i="41"/>
  <c r="AG53" i="41"/>
  <c r="N53" i="41"/>
  <c r="AH54" i="41"/>
  <c r="AE53" i="41"/>
  <c r="AU55" i="41"/>
  <c r="AB54" i="41"/>
  <c r="AO53" i="41"/>
  <c r="AK60" i="41"/>
  <c r="AN52" i="41"/>
  <c r="AO52" i="41"/>
  <c r="M54" i="41"/>
  <c r="AP53" i="41"/>
  <c r="N52" i="41"/>
  <c r="L60" i="41"/>
  <c r="K60" i="41"/>
  <c r="AM60" i="41"/>
  <c r="AL60" i="41"/>
  <c r="X60" i="41"/>
  <c r="J60" i="41"/>
  <c r="T53" i="41"/>
  <c r="AN54" i="41"/>
  <c r="AC52" i="41"/>
  <c r="U53" i="41"/>
  <c r="AO54" i="41"/>
  <c r="K54" i="41"/>
  <c r="AB52" i="41"/>
  <c r="Z52" i="41"/>
  <c r="AT53" i="41"/>
  <c r="V55" i="41"/>
  <c r="AQ54" i="41"/>
  <c r="AJ52" i="41"/>
  <c r="AO55" i="41"/>
  <c r="S52" i="41"/>
  <c r="H53" i="41"/>
  <c r="Y55" i="41"/>
  <c r="AE52" i="41"/>
  <c r="J53" i="41"/>
  <c r="V54" i="41"/>
  <c r="W54" i="41"/>
  <c r="C60" i="41"/>
  <c r="AQ52" i="41"/>
  <c r="AM54" i="41"/>
  <c r="AL52" i="41"/>
  <c r="AA53" i="41"/>
  <c r="W52" i="41"/>
  <c r="C52" i="41"/>
  <c r="AC60" i="41"/>
  <c r="Z53" i="41"/>
  <c r="R55" i="41"/>
  <c r="T60" i="41"/>
  <c r="E60" i="41"/>
  <c r="R60" i="41"/>
  <c r="AT60" i="41"/>
  <c r="AF60" i="41"/>
  <c r="S60" i="41"/>
  <c r="H52" i="41"/>
  <c r="AB53" i="41"/>
  <c r="D55" i="41"/>
  <c r="Y53" i="41"/>
  <c r="I52" i="41"/>
  <c r="AC53" i="41"/>
  <c r="E55" i="41"/>
  <c r="AA54" i="41"/>
  <c r="AR52" i="41"/>
  <c r="E52" i="41"/>
  <c r="AH52" i="41"/>
  <c r="J54" i="41"/>
  <c r="AD55" i="41"/>
  <c r="O55" i="41"/>
  <c r="P53" i="41"/>
  <c r="M52" i="41"/>
  <c r="AA52" i="41"/>
  <c r="D54" i="41"/>
  <c r="S53" i="41"/>
  <c r="G52" i="41"/>
  <c r="AD54" i="41"/>
  <c r="J55" i="41"/>
  <c r="K55" i="41"/>
  <c r="C54" i="41"/>
  <c r="X52" i="41"/>
  <c r="Y52" i="41"/>
  <c r="AS53" i="41"/>
  <c r="U55" i="41"/>
  <c r="W55" i="41"/>
  <c r="AN53" i="41"/>
  <c r="AS52" i="41"/>
  <c r="AR60" i="41"/>
  <c r="N60" i="41"/>
  <c r="AB60" i="41"/>
  <c r="M60" i="41"/>
  <c r="AP60" i="41"/>
  <c r="G60" i="41"/>
  <c r="AN60" i="41"/>
  <c r="AQ60" i="41"/>
  <c r="P52" i="41"/>
  <c r="AJ53" i="41"/>
  <c r="L55" i="41"/>
  <c r="U54" i="41"/>
  <c r="Q52" i="41"/>
  <c r="AK53" i="41"/>
  <c r="M55" i="41"/>
  <c r="G55" i="41"/>
  <c r="X53" i="41"/>
  <c r="U52" i="41"/>
  <c r="AP52" i="41"/>
  <c r="R54" i="41"/>
  <c r="AL55" i="41"/>
  <c r="AE55" i="41"/>
  <c r="AF53" i="41"/>
  <c r="AK52" i="41"/>
  <c r="AI52" i="41"/>
  <c r="AR54" i="41"/>
  <c r="G54" i="41"/>
  <c r="F52" i="41"/>
  <c r="AM52" i="41"/>
  <c r="K53" i="41"/>
  <c r="AP55" i="41"/>
  <c r="AQ55" i="41"/>
  <c r="C53" i="41"/>
  <c r="AJ60" i="41"/>
  <c r="U60" i="41"/>
  <c r="AA60" i="41"/>
  <c r="AE60" i="41"/>
  <c r="I60" i="41"/>
  <c r="AR53" i="41"/>
  <c r="T55" i="41"/>
  <c r="F53" i="41"/>
  <c r="Z54" i="41"/>
  <c r="AT55" i="41"/>
  <c r="AM55" i="41"/>
  <c r="L54" i="41"/>
  <c r="Q53" i="41"/>
  <c r="S55" i="41"/>
  <c r="Q60" i="41"/>
  <c r="H54" i="41"/>
  <c r="AG52" i="41"/>
  <c r="AC55" i="41"/>
  <c r="T54" i="41"/>
  <c r="W60" i="41"/>
  <c r="P54" i="41"/>
  <c r="V53" i="41"/>
  <c r="AP54" i="41"/>
  <c r="AU53" i="41"/>
  <c r="W62" i="41"/>
  <c r="AU62" i="41"/>
  <c r="L62" i="41"/>
  <c r="X61" i="41"/>
  <c r="Y61" i="41"/>
  <c r="AP61" i="41"/>
  <c r="N61" i="41"/>
  <c r="AJ61" i="41"/>
  <c r="J61" i="41"/>
  <c r="W61" i="41"/>
  <c r="F61" i="41"/>
  <c r="R61" i="41"/>
  <c r="AS61" i="41"/>
  <c r="AU61" i="41"/>
  <c r="L61" i="41"/>
  <c r="AD61" i="41"/>
  <c r="AF61" i="41"/>
  <c r="V61" i="41"/>
  <c r="AG61" i="41"/>
  <c r="AL61" i="41"/>
  <c r="K61" i="41"/>
  <c r="AT61" i="41"/>
  <c r="AR61" i="41"/>
  <c r="AE61" i="41"/>
  <c r="G61" i="41"/>
  <c r="T61" i="41"/>
  <c r="AN61" i="41"/>
  <c r="AO61" i="41"/>
  <c r="AI61" i="41"/>
  <c r="AA61" i="41"/>
  <c r="S61" i="41"/>
  <c r="AQ61" i="41"/>
  <c r="H61" i="41"/>
  <c r="AM61" i="41"/>
  <c r="I61" i="41"/>
  <c r="P61" i="41"/>
  <c r="AK61" i="41"/>
  <c r="Q61" i="41"/>
  <c r="AH61" i="41"/>
  <c r="AB61" i="41"/>
  <c r="AC61" i="41"/>
  <c r="Z61" i="41"/>
  <c r="U61" i="41"/>
  <c r="AU39" i="41"/>
  <c r="AU31" i="41"/>
  <c r="AU23" i="41"/>
  <c r="AU15" i="41"/>
  <c r="AT39" i="41"/>
  <c r="AT15" i="41"/>
  <c r="AS39" i="41"/>
  <c r="AS15" i="41"/>
  <c r="AR39" i="41"/>
  <c r="AR23" i="41"/>
  <c r="AR15" i="41"/>
  <c r="AQ39" i="41"/>
  <c r="AQ15" i="41"/>
  <c r="AP39" i="41"/>
  <c r="AO39" i="41"/>
  <c r="AN39" i="41"/>
  <c r="AN15" i="41"/>
  <c r="AM39" i="41"/>
  <c r="AL39" i="41"/>
  <c r="AL15" i="41"/>
  <c r="AK39" i="41"/>
  <c r="AK15" i="41"/>
  <c r="AJ39" i="41"/>
  <c r="AJ15" i="41"/>
  <c r="AI39" i="41"/>
  <c r="AI15" i="41"/>
  <c r="AH39" i="41"/>
  <c r="AH15" i="41"/>
  <c r="AG39" i="41"/>
  <c r="AF39" i="41"/>
  <c r="AE39" i="41"/>
  <c r="AE15" i="41"/>
  <c r="AD39" i="41"/>
  <c r="AD15" i="41"/>
  <c r="AC39" i="41"/>
  <c r="AU38" i="41"/>
  <c r="AU30" i="41"/>
  <c r="AU22" i="41"/>
  <c r="AU14" i="41"/>
  <c r="AT38" i="41"/>
  <c r="AT14" i="41"/>
  <c r="AS38" i="41"/>
  <c r="AS22" i="41"/>
  <c r="AS14" i="41"/>
  <c r="AR38" i="41"/>
  <c r="AR22" i="41"/>
  <c r="AR14" i="41"/>
  <c r="AQ38" i="41"/>
  <c r="AQ22" i="41"/>
  <c r="AQ14" i="41"/>
  <c r="AP38" i="41"/>
  <c r="AO38" i="41"/>
  <c r="AN38" i="41"/>
  <c r="AN22" i="41"/>
  <c r="AN14" i="41"/>
  <c r="AM38" i="41"/>
  <c r="AL38" i="41"/>
  <c r="AL22" i="41"/>
  <c r="AL14" i="41"/>
  <c r="AK38" i="41"/>
  <c r="AK22" i="41"/>
  <c r="AK14" i="41"/>
  <c r="AJ38" i="41"/>
  <c r="AJ22" i="41"/>
  <c r="AJ14" i="41"/>
  <c r="AI38" i="41"/>
  <c r="AI22" i="41"/>
  <c r="AI14" i="41"/>
  <c r="AH38" i="41"/>
  <c r="AH22" i="41"/>
  <c r="AH14" i="41"/>
  <c r="AG38" i="41"/>
  <c r="AF38" i="41"/>
  <c r="AE38" i="41"/>
  <c r="AE22" i="41"/>
  <c r="AE14" i="41"/>
  <c r="AD38" i="41"/>
  <c r="AD22" i="41"/>
  <c r="AD14" i="41"/>
  <c r="AU37" i="41"/>
  <c r="AU29" i="41"/>
  <c r="AU21" i="41"/>
  <c r="AU13" i="41"/>
  <c r="AT37" i="41"/>
  <c r="AT13" i="41"/>
  <c r="AS37" i="41"/>
  <c r="AS21" i="41"/>
  <c r="AS13" i="41"/>
  <c r="AR37" i="41"/>
  <c r="AR21" i="41"/>
  <c r="AR13" i="41"/>
  <c r="AQ37" i="41"/>
  <c r="AQ21" i="41"/>
  <c r="AQ13" i="41"/>
  <c r="AP37" i="41"/>
  <c r="AO37" i="41"/>
  <c r="AN37" i="41"/>
  <c r="AN21" i="41"/>
  <c r="AN13" i="41"/>
  <c r="AM37" i="41"/>
  <c r="AL37" i="41"/>
  <c r="AL21" i="41"/>
  <c r="AL13" i="41"/>
  <c r="AK37" i="41"/>
  <c r="AK21" i="41"/>
  <c r="AK13" i="41"/>
  <c r="AJ37" i="41"/>
  <c r="AJ21" i="41"/>
  <c r="AJ13" i="41"/>
  <c r="AI37" i="41"/>
  <c r="AI21" i="41"/>
  <c r="AI13" i="41"/>
  <c r="AH37" i="41"/>
  <c r="AH21" i="41"/>
  <c r="AH13" i="41"/>
  <c r="AG37" i="41"/>
  <c r="AF37" i="41"/>
  <c r="AE37" i="41"/>
  <c r="AE21" i="41"/>
  <c r="AE13" i="41"/>
  <c r="AD37" i="41"/>
  <c r="AD21" i="41"/>
  <c r="AD13" i="41"/>
  <c r="AC37" i="41"/>
  <c r="B13" i="41"/>
  <c r="AU33" i="41"/>
  <c r="AU25" i="41"/>
  <c r="AU17" i="41"/>
  <c r="AU9" i="41"/>
  <c r="AT9" i="41"/>
  <c r="AS17" i="41"/>
  <c r="AS9" i="41"/>
  <c r="AR25" i="41"/>
  <c r="AR17" i="41"/>
  <c r="AR9" i="41"/>
  <c r="AQ17" i="41"/>
  <c r="AQ9" i="41"/>
  <c r="AO9" i="41"/>
  <c r="AN17" i="41"/>
  <c r="AN9" i="41"/>
  <c r="AL17" i="41"/>
  <c r="AL9" i="41"/>
  <c r="AK17" i="41"/>
  <c r="AK9" i="41"/>
  <c r="AJ17" i="41"/>
  <c r="AJ9" i="41"/>
  <c r="AI17" i="41"/>
  <c r="AI9" i="41"/>
  <c r="AH17" i="41"/>
  <c r="AH9" i="41"/>
  <c r="AE17" i="41"/>
  <c r="AE9" i="41"/>
  <c r="AD17" i="41"/>
  <c r="AD9" i="41"/>
  <c r="AU36" i="41"/>
  <c r="AU20" i="41"/>
  <c r="AT36" i="41"/>
  <c r="AS36" i="41"/>
  <c r="AS20" i="41"/>
  <c r="AR36" i="41"/>
  <c r="AR20" i="41"/>
  <c r="AQ36" i="41"/>
  <c r="AQ20" i="41"/>
  <c r="AP36" i="41"/>
  <c r="AO36" i="41"/>
  <c r="AN36" i="41"/>
  <c r="AN20" i="41"/>
  <c r="AM36" i="41"/>
  <c r="AL36" i="41"/>
  <c r="AL20" i="41"/>
  <c r="AK36" i="41"/>
  <c r="AK20" i="41"/>
  <c r="AJ36" i="41"/>
  <c r="AJ20" i="41"/>
  <c r="AI36" i="41"/>
  <c r="AI20" i="41"/>
  <c r="AH36" i="41"/>
  <c r="AH20" i="41"/>
  <c r="AG36" i="41"/>
  <c r="AF36" i="41"/>
  <c r="AE36" i="41"/>
  <c r="AE20" i="41"/>
  <c r="AD36" i="41"/>
  <c r="AD20" i="41"/>
  <c r="AC38" i="41"/>
  <c r="AB36" i="41"/>
  <c r="AB20" i="41"/>
  <c r="AB12" i="41"/>
  <c r="AA36" i="41"/>
  <c r="AA20" i="41"/>
  <c r="AA12" i="41"/>
  <c r="Z36" i="41"/>
  <c r="Z20" i="41"/>
  <c r="Z12" i="41"/>
  <c r="Y36" i="41"/>
  <c r="X36" i="41"/>
  <c r="W36" i="41"/>
  <c r="W28" i="41"/>
  <c r="W20" i="41"/>
  <c r="W12" i="41"/>
  <c r="V36" i="41"/>
  <c r="U36" i="41"/>
  <c r="AU35" i="41"/>
  <c r="AU19" i="41"/>
  <c r="AT35" i="41"/>
  <c r="AS35" i="41"/>
  <c r="AS19" i="41"/>
  <c r="AR35" i="41"/>
  <c r="AR19" i="41"/>
  <c r="AQ35" i="41"/>
  <c r="AQ19" i="41"/>
  <c r="AP35" i="41"/>
  <c r="AO35" i="41"/>
  <c r="AN35" i="41"/>
  <c r="AN19" i="41"/>
  <c r="AM35" i="41"/>
  <c r="AL35" i="41"/>
  <c r="AL19" i="41"/>
  <c r="AK35" i="41"/>
  <c r="AK19" i="41"/>
  <c r="AJ35" i="41"/>
  <c r="AJ19" i="41"/>
  <c r="AI35" i="41"/>
  <c r="AI19" i="41"/>
  <c r="AH35" i="41"/>
  <c r="AH19" i="41"/>
  <c r="AG35" i="41"/>
  <c r="AF35" i="41"/>
  <c r="AE35" i="41"/>
  <c r="AE19" i="41"/>
  <c r="AD35" i="41"/>
  <c r="AD19" i="41"/>
  <c r="AC36" i="41"/>
  <c r="AB35" i="41"/>
  <c r="AB19" i="41"/>
  <c r="AB11" i="41"/>
  <c r="AA35" i="41"/>
  <c r="AA19" i="41"/>
  <c r="AA11" i="41"/>
  <c r="Z35" i="41"/>
  <c r="Z19" i="41"/>
  <c r="Z11" i="41"/>
  <c r="Y35" i="41"/>
  <c r="X35" i="41"/>
  <c r="W35" i="41"/>
  <c r="W27" i="41"/>
  <c r="W19" i="41"/>
  <c r="W11" i="41"/>
  <c r="V35" i="41"/>
  <c r="U35" i="41"/>
  <c r="T35" i="41"/>
  <c r="S35" i="41"/>
  <c r="AU34" i="41"/>
  <c r="AU18" i="41"/>
  <c r="AS18" i="41"/>
  <c r="AR18" i="41"/>
  <c r="AQ18" i="41"/>
  <c r="AN18" i="41"/>
  <c r="AL18" i="41"/>
  <c r="AK18" i="41"/>
  <c r="AJ18" i="41"/>
  <c r="AI18" i="41"/>
  <c r="AH18" i="41"/>
  <c r="AE18" i="41"/>
  <c r="AD18" i="41"/>
  <c r="AC35" i="41"/>
  <c r="AB34" i="41"/>
  <c r="AB18" i="41"/>
  <c r="AB10" i="41"/>
  <c r="AA34" i="41"/>
  <c r="AA18" i="41"/>
  <c r="AA10" i="41"/>
  <c r="Z34" i="41"/>
  <c r="Z18" i="41"/>
  <c r="Z10" i="41"/>
  <c r="X34" i="41"/>
  <c r="W34" i="41"/>
  <c r="W26" i="41"/>
  <c r="W18" i="41"/>
  <c r="W10" i="41"/>
  <c r="AU32" i="41"/>
  <c r="AU16" i="41"/>
  <c r="AS16" i="41"/>
  <c r="AR16" i="41"/>
  <c r="AQ16" i="41"/>
  <c r="AN16" i="41"/>
  <c r="AL16" i="41"/>
  <c r="AK16" i="41"/>
  <c r="AJ16" i="41"/>
  <c r="AI16" i="41"/>
  <c r="AH16" i="41"/>
  <c r="AE16" i="41"/>
  <c r="AD16" i="41"/>
  <c r="AB17" i="41"/>
  <c r="AB9" i="41"/>
  <c r="AA17" i="41"/>
  <c r="AA9" i="41"/>
  <c r="Z17" i="41"/>
  <c r="Z9" i="41"/>
  <c r="W33" i="41"/>
  <c r="W25" i="41"/>
  <c r="W17" i="41"/>
  <c r="W9" i="41"/>
  <c r="AU28" i="41"/>
  <c r="AB16" i="41"/>
  <c r="AA16" i="41"/>
  <c r="Z16" i="41"/>
  <c r="W32" i="41"/>
  <c r="W16" i="41"/>
  <c r="T39" i="41"/>
  <c r="S39" i="41"/>
  <c r="P17" i="41"/>
  <c r="P9" i="41"/>
  <c r="O25" i="41"/>
  <c r="O17" i="41"/>
  <c r="O9" i="41"/>
  <c r="N25" i="41"/>
  <c r="N17" i="41"/>
  <c r="N9" i="41"/>
  <c r="M17" i="41"/>
  <c r="M9" i="41"/>
  <c r="L33" i="41"/>
  <c r="L25" i="41"/>
  <c r="L17" i="41"/>
  <c r="L9" i="41"/>
  <c r="K25" i="41"/>
  <c r="K17" i="41"/>
  <c r="K9" i="41"/>
  <c r="J17" i="41"/>
  <c r="J9" i="41"/>
  <c r="I17" i="41"/>
  <c r="AU27" i="41"/>
  <c r="AB15" i="41"/>
  <c r="AA15" i="41"/>
  <c r="Z15" i="41"/>
  <c r="W31" i="41"/>
  <c r="W15" i="41"/>
  <c r="T38" i="41"/>
  <c r="S38" i="41"/>
  <c r="S8" i="41"/>
  <c r="R8" i="41"/>
  <c r="Q8" i="41"/>
  <c r="P16" i="41"/>
  <c r="P8" i="41"/>
  <c r="O24" i="41"/>
  <c r="O16" i="41"/>
  <c r="O8" i="41"/>
  <c r="N24" i="41"/>
  <c r="N16" i="41"/>
  <c r="N8" i="41"/>
  <c r="M16" i="41"/>
  <c r="M8" i="41"/>
  <c r="L32" i="41"/>
  <c r="L24" i="41"/>
  <c r="L16" i="41"/>
  <c r="L8" i="41"/>
  <c r="K24" i="41"/>
  <c r="K16" i="41"/>
  <c r="K8" i="41"/>
  <c r="J16" i="41"/>
  <c r="AU26" i="41"/>
  <c r="AR26" i="41"/>
  <c r="AB14" i="41"/>
  <c r="AA14" i="41"/>
  <c r="Z14" i="41"/>
  <c r="W30" i="41"/>
  <c r="W14" i="41"/>
  <c r="T37" i="41"/>
  <c r="S37" i="41"/>
  <c r="R39" i="41"/>
  <c r="Q39" i="41"/>
  <c r="AU24" i="41"/>
  <c r="AR24" i="41"/>
  <c r="AB13" i="41"/>
  <c r="AA13" i="41"/>
  <c r="Z13" i="41"/>
  <c r="W29" i="41"/>
  <c r="W13" i="41"/>
  <c r="T36" i="41"/>
  <c r="S36" i="41"/>
  <c r="R38" i="41"/>
  <c r="Q38" i="41"/>
  <c r="P38" i="41"/>
  <c r="P22" i="41"/>
  <c r="P14" i="41"/>
  <c r="O38" i="41"/>
  <c r="O22" i="41"/>
  <c r="O14" i="41"/>
  <c r="N38" i="41"/>
  <c r="N22" i="41"/>
  <c r="N14" i="41"/>
  <c r="M38" i="41"/>
  <c r="M22" i="41"/>
  <c r="M14" i="41"/>
  <c r="L38" i="41"/>
  <c r="L30" i="41"/>
  <c r="L22" i="41"/>
  <c r="L14" i="41"/>
  <c r="K38" i="41"/>
  <c r="K22" i="41"/>
  <c r="K14" i="41"/>
  <c r="J38" i="41"/>
  <c r="J22" i="41"/>
  <c r="AT12" i="41"/>
  <c r="AR12" i="41"/>
  <c r="AN12" i="41"/>
  <c r="AL12" i="41"/>
  <c r="AJ12" i="41"/>
  <c r="AH12" i="41"/>
  <c r="AD12" i="41"/>
  <c r="AB8" i="41"/>
  <c r="AA8" i="41"/>
  <c r="Z8" i="41"/>
  <c r="Y8" i="41"/>
  <c r="X8" i="41"/>
  <c r="W8" i="41"/>
  <c r="V8" i="41"/>
  <c r="P35" i="41"/>
  <c r="P21" i="41"/>
  <c r="P10" i="41"/>
  <c r="O15" i="41"/>
  <c r="N35" i="41"/>
  <c r="N21" i="41"/>
  <c r="N10" i="41"/>
  <c r="M15" i="41"/>
  <c r="L35" i="41"/>
  <c r="L21" i="41"/>
  <c r="L10" i="41"/>
  <c r="K15" i="41"/>
  <c r="J35" i="41"/>
  <c r="J21" i="41"/>
  <c r="J11" i="41"/>
  <c r="I24" i="41"/>
  <c r="I15" i="41"/>
  <c r="H39" i="41"/>
  <c r="H23" i="41"/>
  <c r="H15" i="41"/>
  <c r="G39" i="41"/>
  <c r="G15" i="41"/>
  <c r="F39" i="41"/>
  <c r="F23" i="41"/>
  <c r="F15" i="41"/>
  <c r="E39" i="41"/>
  <c r="E15" i="41"/>
  <c r="D39" i="41"/>
  <c r="D15" i="41"/>
  <c r="C39" i="41"/>
  <c r="C15" i="41"/>
  <c r="B39" i="41"/>
  <c r="B31" i="41"/>
  <c r="B23" i="41"/>
  <c r="B15" i="41"/>
  <c r="AT11" i="41"/>
  <c r="AR11" i="41"/>
  <c r="AN11" i="41"/>
  <c r="AL11" i="41"/>
  <c r="AJ11" i="41"/>
  <c r="AH11" i="41"/>
  <c r="AD11" i="41"/>
  <c r="AB39" i="41"/>
  <c r="AA39" i="41"/>
  <c r="Z39" i="41"/>
  <c r="Y39" i="41"/>
  <c r="X39" i="41"/>
  <c r="W39" i="41"/>
  <c r="V39" i="41"/>
  <c r="U39" i="41"/>
  <c r="P20" i="41"/>
  <c r="O39" i="41"/>
  <c r="O13" i="41"/>
  <c r="N20" i="41"/>
  <c r="M39" i="41"/>
  <c r="M13" i="41"/>
  <c r="L34" i="41"/>
  <c r="L20" i="41"/>
  <c r="K39" i="41"/>
  <c r="K13" i="41"/>
  <c r="J20" i="41"/>
  <c r="J10" i="41"/>
  <c r="I23" i="41"/>
  <c r="I14" i="41"/>
  <c r="H38" i="41"/>
  <c r="H22" i="41"/>
  <c r="H14" i="41"/>
  <c r="G38" i="41"/>
  <c r="G22" i="41"/>
  <c r="G14" i="41"/>
  <c r="F38" i="41"/>
  <c r="F22" i="41"/>
  <c r="F14" i="41"/>
  <c r="E38" i="41"/>
  <c r="E22" i="41"/>
  <c r="E14" i="41"/>
  <c r="D38" i="41"/>
  <c r="D22" i="41"/>
  <c r="D14" i="41"/>
  <c r="C38" i="41"/>
  <c r="C22" i="41"/>
  <c r="C14" i="41"/>
  <c r="B38" i="41"/>
  <c r="B30" i="41"/>
  <c r="B22" i="41"/>
  <c r="B14" i="41"/>
  <c r="A49" i="41"/>
  <c r="AT10" i="41"/>
  <c r="AR10" i="41"/>
  <c r="AN10" i="41"/>
  <c r="AL10" i="41"/>
  <c r="AJ10" i="41"/>
  <c r="AH10" i="41"/>
  <c r="AD10" i="41"/>
  <c r="AB38" i="41"/>
  <c r="AA38" i="41"/>
  <c r="Z38" i="41"/>
  <c r="Y38" i="41"/>
  <c r="X38" i="41"/>
  <c r="W38" i="41"/>
  <c r="V38" i="41"/>
  <c r="U38" i="41"/>
  <c r="P19" i="41"/>
  <c r="O37" i="41"/>
  <c r="O26" i="41"/>
  <c r="O12" i="41"/>
  <c r="N19" i="41"/>
  <c r="M37" i="41"/>
  <c r="M12" i="41"/>
  <c r="L31" i="41"/>
  <c r="L19" i="41"/>
  <c r="K37" i="41"/>
  <c r="K12" i="41"/>
  <c r="J19" i="41"/>
  <c r="J8" i="41"/>
  <c r="I22" i="41"/>
  <c r="I13" i="41"/>
  <c r="H37" i="41"/>
  <c r="H21" i="41"/>
  <c r="H13" i="41"/>
  <c r="G37" i="41"/>
  <c r="G21" i="41"/>
  <c r="G13" i="41"/>
  <c r="F37" i="41"/>
  <c r="F21" i="41"/>
  <c r="F13" i="41"/>
  <c r="E37" i="41"/>
  <c r="E21" i="41"/>
  <c r="E13" i="41"/>
  <c r="D37" i="41"/>
  <c r="D21" i="41"/>
  <c r="D13" i="41"/>
  <c r="C37" i="41"/>
  <c r="C21" i="41"/>
  <c r="C13" i="41"/>
  <c r="B37" i="41"/>
  <c r="B29" i="41"/>
  <c r="B21" i="41"/>
  <c r="B12" i="41"/>
  <c r="B8" i="41"/>
  <c r="AT8" i="41"/>
  <c r="AR8" i="41"/>
  <c r="AN8" i="41"/>
  <c r="AL8" i="41"/>
  <c r="AS10" i="41"/>
  <c r="AO10" i="41"/>
  <c r="AK10" i="41"/>
  <c r="AE8" i="41"/>
  <c r="Z37" i="41"/>
  <c r="W24" i="41"/>
  <c r="R35" i="41"/>
  <c r="Q37" i="41"/>
  <c r="O36" i="41"/>
  <c r="O19" i="41"/>
  <c r="N11" i="41"/>
  <c r="M20" i="41"/>
  <c r="L29" i="41"/>
  <c r="L12" i="41"/>
  <c r="K21" i="41"/>
  <c r="J36" i="41"/>
  <c r="J14" i="41"/>
  <c r="I18" i="41"/>
  <c r="H35" i="41"/>
  <c r="H24" i="41"/>
  <c r="H10" i="41"/>
  <c r="G17" i="41"/>
  <c r="F35" i="41"/>
  <c r="F24" i="41"/>
  <c r="F10" i="41"/>
  <c r="E17" i="41"/>
  <c r="D35" i="41"/>
  <c r="D10" i="41"/>
  <c r="C17" i="41"/>
  <c r="B35" i="41"/>
  <c r="B24" i="41"/>
  <c r="B9" i="41"/>
  <c r="AA37" i="41"/>
  <c r="W21" i="41"/>
  <c r="P18" i="41"/>
  <c r="N23" i="41"/>
  <c r="L26" i="41"/>
  <c r="D18" i="41"/>
  <c r="B18" i="41"/>
  <c r="AU10" i="41"/>
  <c r="Z21" i="41"/>
  <c r="V37" i="41"/>
  <c r="P15" i="41"/>
  <c r="N39" i="41"/>
  <c r="N18" i="41"/>
  <c r="M10" i="41"/>
  <c r="L23" i="41"/>
  <c r="K11" i="41"/>
  <c r="I38" i="41"/>
  <c r="I10" i="41"/>
  <c r="H17" i="41"/>
  <c r="G10" i="41"/>
  <c r="F17" i="41"/>
  <c r="C35" i="41"/>
  <c r="C10" i="41"/>
  <c r="B17" i="41"/>
  <c r="AQ8" i="41"/>
  <c r="AI10" i="41"/>
  <c r="AE12" i="41"/>
  <c r="P13" i="41"/>
  <c r="N37" i="41"/>
  <c r="L39" i="41"/>
  <c r="L18" i="41"/>
  <c r="K10" i="41"/>
  <c r="I37" i="41"/>
  <c r="AS8" i="41"/>
  <c r="AO8" i="41"/>
  <c r="AK8" i="41"/>
  <c r="AD8" i="41"/>
  <c r="AB22" i="41"/>
  <c r="Z24" i="41"/>
  <c r="W23" i="41"/>
  <c r="U37" i="41"/>
  <c r="Q36" i="41"/>
  <c r="O35" i="41"/>
  <c r="O18" i="41"/>
  <c r="M36" i="41"/>
  <c r="M19" i="41"/>
  <c r="L28" i="41"/>
  <c r="L11" i="41"/>
  <c r="K20" i="41"/>
  <c r="J13" i="41"/>
  <c r="I16" i="41"/>
  <c r="H20" i="41"/>
  <c r="H9" i="41"/>
  <c r="G16" i="41"/>
  <c r="F20" i="41"/>
  <c r="F9" i="41"/>
  <c r="E16" i="41"/>
  <c r="D20" i="41"/>
  <c r="D9" i="41"/>
  <c r="C16" i="41"/>
  <c r="B34" i="41"/>
  <c r="B20" i="41"/>
  <c r="AU11" i="41"/>
  <c r="AQ11" i="41"/>
  <c r="AI12" i="41"/>
  <c r="Z22" i="41"/>
  <c r="P39" i="41"/>
  <c r="O10" i="41"/>
  <c r="M11" i="41"/>
  <c r="K18" i="41"/>
  <c r="H18" i="41"/>
  <c r="F18" i="41"/>
  <c r="E11" i="41"/>
  <c r="C36" i="41"/>
  <c r="C11" i="41"/>
  <c r="G35" i="41"/>
  <c r="E35" i="41"/>
  <c r="E10" i="41"/>
  <c r="D17" i="41"/>
  <c r="B28" i="41"/>
  <c r="AU8" i="41"/>
  <c r="Y37" i="41"/>
  <c r="P36" i="41"/>
  <c r="O23" i="41"/>
  <c r="N15" i="41"/>
  <c r="AU12" i="41"/>
  <c r="AQ12" i="41"/>
  <c r="AJ8" i="41"/>
  <c r="AB21" i="41"/>
  <c r="Z23" i="41"/>
  <c r="X37" i="41"/>
  <c r="W22" i="41"/>
  <c r="Q35" i="41"/>
  <c r="O11" i="41"/>
  <c r="M35" i="41"/>
  <c r="M18" i="41"/>
  <c r="L27" i="41"/>
  <c r="K36" i="41"/>
  <c r="K19" i="41"/>
  <c r="J12" i="41"/>
  <c r="I12" i="41"/>
  <c r="H19" i="41"/>
  <c r="H8" i="41"/>
  <c r="G12" i="41"/>
  <c r="F19" i="41"/>
  <c r="F8" i="41"/>
  <c r="E12" i="41"/>
  <c r="D19" i="41"/>
  <c r="D8" i="41"/>
  <c r="C12" i="41"/>
  <c r="B33" i="41"/>
  <c r="B19" i="41"/>
  <c r="K35" i="41"/>
  <c r="I39" i="41"/>
  <c r="I11" i="41"/>
  <c r="G36" i="41"/>
  <c r="G11" i="41"/>
  <c r="E36" i="41"/>
  <c r="B32" i="41"/>
  <c r="AQ10" i="41"/>
  <c r="AI11" i="41"/>
  <c r="P37" i="41"/>
  <c r="AB37" i="41"/>
  <c r="O21" i="41"/>
  <c r="L37" i="41"/>
  <c r="J18" i="41"/>
  <c r="I8" i="41"/>
  <c r="F36" i="41"/>
  <c r="B26" i="41"/>
  <c r="AK12" i="41"/>
  <c r="U8" i="41"/>
  <c r="L15" i="41"/>
  <c r="I36" i="41"/>
  <c r="E20" i="41"/>
  <c r="C19" i="41"/>
  <c r="AA21" i="41"/>
  <c r="I35" i="41"/>
  <c r="G20" i="41"/>
  <c r="E19" i="41"/>
  <c r="C18" i="41"/>
  <c r="AI8" i="41"/>
  <c r="N13" i="41"/>
  <c r="F16" i="41"/>
  <c r="D12" i="41"/>
  <c r="C9" i="41"/>
  <c r="O20" i="41"/>
  <c r="L36" i="41"/>
  <c r="J15" i="41"/>
  <c r="H36" i="41"/>
  <c r="C20" i="41"/>
  <c r="B25" i="41"/>
  <c r="AA22" i="41"/>
  <c r="N36" i="41"/>
  <c r="F26" i="41"/>
  <c r="B16" i="41"/>
  <c r="AK11" i="41"/>
  <c r="L13" i="41"/>
  <c r="F25" i="41"/>
  <c r="D16" i="41"/>
  <c r="B11" i="41"/>
  <c r="I21" i="41"/>
  <c r="G19" i="41"/>
  <c r="E18" i="41"/>
  <c r="B10" i="41"/>
  <c r="AH8" i="41"/>
  <c r="T8" i="41"/>
  <c r="N12" i="41"/>
  <c r="K23" i="41"/>
  <c r="I20" i="41"/>
  <c r="H16" i="41"/>
  <c r="G18" i="41"/>
  <c r="F12" i="41"/>
  <c r="E9" i="41"/>
  <c r="D11" i="41"/>
  <c r="C8" i="41"/>
  <c r="AS12" i="41"/>
  <c r="AE11" i="41"/>
  <c r="R37" i="41"/>
  <c r="P12" i="41"/>
  <c r="J39" i="41"/>
  <c r="I19" i="41"/>
  <c r="H12" i="41"/>
  <c r="G9" i="41"/>
  <c r="F11" i="41"/>
  <c r="E8" i="41"/>
  <c r="B36" i="41"/>
  <c r="AS11" i="41"/>
  <c r="AE10" i="41"/>
  <c r="W37" i="41"/>
  <c r="R36" i="41"/>
  <c r="P11" i="41"/>
  <c r="M21" i="41"/>
  <c r="J37" i="41"/>
  <c r="I9" i="41"/>
  <c r="H11" i="41"/>
  <c r="G8" i="41"/>
  <c r="D36" i="41"/>
  <c r="B27" i="41"/>
  <c r="AR44" i="35"/>
  <c r="AS44" i="35"/>
  <c r="AT44" i="35"/>
  <c r="K18" i="79" l="1"/>
  <c r="L17" i="79"/>
  <c r="R26" i="76"/>
  <c r="C27" i="75" s="1"/>
  <c r="Q26" i="76"/>
  <c r="B27" i="75" s="1"/>
  <c r="U26" i="76"/>
  <c r="F27" i="75" s="1"/>
  <c r="S26" i="76"/>
  <c r="P27" i="76"/>
  <c r="T26" i="76"/>
  <c r="E27" i="75" s="1"/>
  <c r="N16" i="79"/>
  <c r="L26" i="75" s="1"/>
  <c r="M16" i="79"/>
  <c r="K26" i="75" s="1"/>
  <c r="V25" i="76"/>
  <c r="D26" i="75"/>
  <c r="Y27" i="76"/>
  <c r="G24" i="42"/>
  <c r="G22" i="42"/>
  <c r="AM45" i="41"/>
  <c r="AE45" i="41"/>
  <c r="W45" i="41"/>
  <c r="O45" i="41"/>
  <c r="G45" i="41"/>
  <c r="AT45" i="41"/>
  <c r="AL45" i="41"/>
  <c r="AD45" i="41"/>
  <c r="V45" i="41"/>
  <c r="N45" i="41"/>
  <c r="F45" i="41"/>
  <c r="AQ45" i="41"/>
  <c r="AA45" i="41"/>
  <c r="K45" i="41"/>
  <c r="AP45" i="41"/>
  <c r="Z45" i="41"/>
  <c r="AU45" i="41"/>
  <c r="AS45" i="41"/>
  <c r="AK45" i="41"/>
  <c r="AC45" i="41"/>
  <c r="U45" i="41"/>
  <c r="M45" i="41"/>
  <c r="E45" i="41"/>
  <c r="AR45" i="41"/>
  <c r="AJ45" i="41"/>
  <c r="AB45" i="41"/>
  <c r="T45" i="41"/>
  <c r="L45" i="41"/>
  <c r="D45" i="41"/>
  <c r="AI45" i="41"/>
  <c r="S45" i="41"/>
  <c r="C45" i="41"/>
  <c r="AH45" i="41"/>
  <c r="J45" i="41"/>
  <c r="AO45" i="41"/>
  <c r="AG45" i="41"/>
  <c r="Y45" i="41"/>
  <c r="Q45" i="41"/>
  <c r="I45" i="41"/>
  <c r="AN45" i="41"/>
  <c r="AF45" i="41"/>
  <c r="X45" i="41"/>
  <c r="P45" i="41"/>
  <c r="H45" i="41"/>
  <c r="R45" i="41"/>
  <c r="G38" i="42"/>
  <c r="G20" i="42"/>
  <c r="G39" i="42"/>
  <c r="G40" i="42"/>
  <c r="G23" i="42"/>
  <c r="G37" i="42"/>
  <c r="G14" i="42"/>
  <c r="G15" i="42"/>
  <c r="G16" i="42"/>
  <c r="G21" i="42"/>
  <c r="G11" i="42"/>
  <c r="G13" i="42"/>
  <c r="G12" i="42"/>
  <c r="G17" i="42"/>
  <c r="G10" i="42"/>
  <c r="G18" i="42"/>
  <c r="G19" i="42"/>
  <c r="N17" i="79" l="1"/>
  <c r="L27" i="75" s="1"/>
  <c r="M17" i="79"/>
  <c r="K27" i="75" s="1"/>
  <c r="K19" i="79"/>
  <c r="L18" i="79"/>
  <c r="S27" i="76"/>
  <c r="R27" i="76"/>
  <c r="C28" i="75" s="1"/>
  <c r="P28" i="76"/>
  <c r="U27" i="76"/>
  <c r="F28" i="75" s="1"/>
  <c r="Q27" i="76"/>
  <c r="B28" i="75" s="1"/>
  <c r="T27" i="76"/>
  <c r="E28" i="75" s="1"/>
  <c r="D27" i="75"/>
  <c r="V26" i="76"/>
  <c r="Y28" i="76"/>
  <c r="B4" i="35"/>
  <c r="B2" i="35" s="1"/>
  <c r="C4" i="35"/>
  <c r="C2" i="35" s="1"/>
  <c r="D4" i="35"/>
  <c r="D2" i="35" s="1"/>
  <c r="E4" i="35"/>
  <c r="E2" i="35" s="1"/>
  <c r="F4" i="35"/>
  <c r="F2" i="35" s="1"/>
  <c r="G4" i="35"/>
  <c r="G2" i="35" s="1"/>
  <c r="H4" i="35"/>
  <c r="H2" i="35" s="1"/>
  <c r="I4" i="35"/>
  <c r="I2" i="35" s="1"/>
  <c r="J4" i="35"/>
  <c r="J2" i="35" s="1"/>
  <c r="K4" i="35"/>
  <c r="K2" i="35" s="1"/>
  <c r="L4" i="35"/>
  <c r="L2" i="35" s="1"/>
  <c r="M4" i="35"/>
  <c r="M2" i="35" s="1"/>
  <c r="N4" i="35"/>
  <c r="N2" i="35" s="1"/>
  <c r="O4" i="35"/>
  <c r="O2" i="35" s="1"/>
  <c r="P4" i="35"/>
  <c r="P2" i="35" s="1"/>
  <c r="Q4" i="35"/>
  <c r="Q2" i="35" s="1"/>
  <c r="R4" i="35"/>
  <c r="R2" i="35" s="1"/>
  <c r="S4" i="35"/>
  <c r="S2" i="35" s="1"/>
  <c r="T4" i="35"/>
  <c r="T2" i="35" s="1"/>
  <c r="U4" i="35"/>
  <c r="U2" i="35" s="1"/>
  <c r="V4" i="35"/>
  <c r="V2" i="35" s="1"/>
  <c r="W4" i="35"/>
  <c r="W2" i="35" s="1"/>
  <c r="X4" i="35"/>
  <c r="X2" i="35" s="1"/>
  <c r="Y4" i="35"/>
  <c r="Y2" i="35" s="1"/>
  <c r="Z4" i="35"/>
  <c r="Z2" i="35" s="1"/>
  <c r="AA4" i="35"/>
  <c r="AA2" i="35" s="1"/>
  <c r="AB4" i="35"/>
  <c r="AB2" i="35" s="1"/>
  <c r="AC4" i="35"/>
  <c r="AC2" i="35" s="1"/>
  <c r="AD4" i="35"/>
  <c r="AD2" i="35" s="1"/>
  <c r="AE4" i="35"/>
  <c r="AE2" i="35" s="1"/>
  <c r="AF4" i="35"/>
  <c r="AF2" i="35" s="1"/>
  <c r="AG4" i="35"/>
  <c r="AG2" i="35" s="1"/>
  <c r="AH4" i="35"/>
  <c r="AH2" i="35" s="1"/>
  <c r="AI4" i="35"/>
  <c r="AI2" i="35" s="1"/>
  <c r="AJ4" i="35"/>
  <c r="AJ2" i="35" s="1"/>
  <c r="AK4" i="35"/>
  <c r="AK2" i="35" s="1"/>
  <c r="AL4" i="35"/>
  <c r="AL2" i="35" s="1"/>
  <c r="AM4" i="35"/>
  <c r="AM2" i="35" s="1"/>
  <c r="AN4" i="35"/>
  <c r="AN2" i="35" s="1"/>
  <c r="AO4" i="35"/>
  <c r="AO2" i="35" s="1"/>
  <c r="AP4" i="35"/>
  <c r="AP2" i="35" s="1"/>
  <c r="AQ4" i="35"/>
  <c r="AQ2" i="35" s="1"/>
  <c r="AR4" i="35"/>
  <c r="AR2" i="35" s="1"/>
  <c r="AS4" i="35"/>
  <c r="AS2" i="35" s="1"/>
  <c r="AT4" i="35"/>
  <c r="AT2" i="35" s="1"/>
  <c r="C61" i="41"/>
  <c r="D61" i="41"/>
  <c r="E61" i="41"/>
  <c r="M61" i="41"/>
  <c r="O61" i="41"/>
  <c r="C34" i="41"/>
  <c r="G36" i="42" s="1"/>
  <c r="D34" i="41"/>
  <c r="E34" i="41"/>
  <c r="F34" i="41"/>
  <c r="H34" i="41"/>
  <c r="I34" i="41"/>
  <c r="J34" i="41"/>
  <c r="K34" i="41"/>
  <c r="M34" i="41"/>
  <c r="N34" i="41"/>
  <c r="P34" i="41"/>
  <c r="Q34" i="41"/>
  <c r="R34" i="41"/>
  <c r="S34" i="41"/>
  <c r="T34" i="41"/>
  <c r="U34" i="41"/>
  <c r="V34" i="41"/>
  <c r="Y34" i="41"/>
  <c r="AK34" i="41"/>
  <c r="AL34" i="41"/>
  <c r="AR34" i="41"/>
  <c r="AO33" i="41"/>
  <c r="AG33" i="41"/>
  <c r="AB33" i="41"/>
  <c r="AA33" i="41"/>
  <c r="Z33" i="41"/>
  <c r="X33" i="41"/>
  <c r="U33" i="41"/>
  <c r="T33" i="41"/>
  <c r="M33" i="41"/>
  <c r="K33" i="41"/>
  <c r="D33" i="41"/>
  <c r="C33" i="41"/>
  <c r="G35" i="42" s="1"/>
  <c r="AQ31" i="41"/>
  <c r="AI31" i="41"/>
  <c r="AA31" i="41"/>
  <c r="R31" i="41"/>
  <c r="I31" i="41"/>
  <c r="F9" i="26"/>
  <c r="O6" i="26"/>
  <c r="F8" i="26"/>
  <c r="AO18" i="41"/>
  <c r="Q19" i="41"/>
  <c r="AC19" i="41"/>
  <c r="U20" i="41"/>
  <c r="AO20" i="41"/>
  <c r="Q21" i="41"/>
  <c r="AC21" i="41"/>
  <c r="AP22" i="41"/>
  <c r="H25" i="41"/>
  <c r="M26" i="41"/>
  <c r="N26" i="41"/>
  <c r="P26" i="41"/>
  <c r="T26" i="41"/>
  <c r="U26" i="41"/>
  <c r="V26" i="41"/>
  <c r="Y26" i="41"/>
  <c r="AC26" i="41"/>
  <c r="AD26" i="41"/>
  <c r="AE26" i="41"/>
  <c r="AG26" i="41"/>
  <c r="AK26" i="41"/>
  <c r="AL26" i="41"/>
  <c r="AM26" i="41"/>
  <c r="AO26" i="41"/>
  <c r="C62" i="41"/>
  <c r="D62" i="41"/>
  <c r="E62" i="41"/>
  <c r="F62" i="41"/>
  <c r="G62" i="41"/>
  <c r="I62" i="41"/>
  <c r="J62" i="41"/>
  <c r="K62" i="41"/>
  <c r="M62" i="41"/>
  <c r="N62" i="41"/>
  <c r="O62" i="41"/>
  <c r="P62" i="41"/>
  <c r="R62" i="41"/>
  <c r="S62" i="41"/>
  <c r="T62" i="41"/>
  <c r="U62" i="41"/>
  <c r="V62" i="41"/>
  <c r="X62" i="41"/>
  <c r="Y62" i="41"/>
  <c r="AA62" i="41"/>
  <c r="AB62" i="41"/>
  <c r="AC62" i="41"/>
  <c r="AD62" i="41"/>
  <c r="AE62" i="41"/>
  <c r="AF62" i="41"/>
  <c r="AG62" i="41"/>
  <c r="AI62" i="41"/>
  <c r="AJ62" i="41"/>
  <c r="AK62" i="41"/>
  <c r="AL62" i="41"/>
  <c r="AM62" i="41"/>
  <c r="AN62" i="41"/>
  <c r="AO62" i="41"/>
  <c r="AQ62" i="41"/>
  <c r="AR62" i="41"/>
  <c r="AS62" i="41"/>
  <c r="AT62" i="41"/>
  <c r="AG44" i="41"/>
  <c r="AE44" i="41"/>
  <c r="H44" i="41"/>
  <c r="J44" i="41"/>
  <c r="O44" i="41"/>
  <c r="N44" i="41"/>
  <c r="AC44" i="41"/>
  <c r="AL44" i="41"/>
  <c r="Q44" i="41"/>
  <c r="AS44" i="41"/>
  <c r="X44" i="41"/>
  <c r="AQ44" i="41"/>
  <c r="C44" i="41"/>
  <c r="AJ44" i="41"/>
  <c r="G44" i="41"/>
  <c r="AP44" i="41"/>
  <c r="P44" i="41"/>
  <c r="AA44" i="41"/>
  <c r="AB44" i="41"/>
  <c r="T44" i="41"/>
  <c r="AF44" i="41"/>
  <c r="U44" i="41"/>
  <c r="V44" i="41"/>
  <c r="AD44" i="41"/>
  <c r="AK44" i="41"/>
  <c r="I44" i="41"/>
  <c r="Z44" i="41"/>
  <c r="AI44" i="41"/>
  <c r="E44" i="41"/>
  <c r="D44" i="41"/>
  <c r="AN44" i="41"/>
  <c r="K44" i="41"/>
  <c r="M44" i="41"/>
  <c r="AR44" i="41"/>
  <c r="Y44" i="41"/>
  <c r="AM44" i="41"/>
  <c r="AH44" i="41"/>
  <c r="AT44" i="41"/>
  <c r="F44" i="41"/>
  <c r="R44" i="41"/>
  <c r="S44" i="41"/>
  <c r="AO44" i="41"/>
  <c r="T28" i="76" l="1"/>
  <c r="E29" i="75" s="1"/>
  <c r="S28" i="76"/>
  <c r="P29" i="76"/>
  <c r="U28" i="76"/>
  <c r="F29" i="75" s="1"/>
  <c r="R28" i="76"/>
  <c r="C29" i="75" s="1"/>
  <c r="Q28" i="76"/>
  <c r="B29" i="75" s="1"/>
  <c r="Y29" i="76"/>
  <c r="D28" i="75"/>
  <c r="V27" i="76"/>
  <c r="N18" i="79"/>
  <c r="L28" i="75" s="1"/>
  <c r="M18" i="79"/>
  <c r="K28" i="75" s="1"/>
  <c r="K20" i="79"/>
  <c r="L19" i="79"/>
  <c r="U18" i="41"/>
  <c r="AC17" i="41"/>
  <c r="Q17" i="41"/>
  <c r="AO16" i="41"/>
  <c r="Y9" i="41"/>
  <c r="AM8" i="41"/>
  <c r="AH33" i="41"/>
  <c r="D26" i="41"/>
  <c r="J27" i="41"/>
  <c r="S27" i="41"/>
  <c r="AB27" i="41"/>
  <c r="AJ27" i="41"/>
  <c r="AR27" i="41"/>
  <c r="H28" i="41"/>
  <c r="Q28" i="41"/>
  <c r="Z28" i="41"/>
  <c r="AH28" i="41"/>
  <c r="AP28" i="41"/>
  <c r="F29" i="41"/>
  <c r="O29" i="41"/>
  <c r="X29" i="41"/>
  <c r="AF29" i="41"/>
  <c r="AN29" i="41"/>
  <c r="D30" i="41"/>
  <c r="M30" i="41"/>
  <c r="U30" i="41"/>
  <c r="E33" i="41"/>
  <c r="N33" i="41"/>
  <c r="V33" i="41"/>
  <c r="AT26" i="41"/>
  <c r="AF10" i="41"/>
  <c r="R10" i="41"/>
  <c r="U10" i="41"/>
  <c r="H33" i="41"/>
  <c r="Q33" i="41"/>
  <c r="AD33" i="41"/>
  <c r="AL33" i="41"/>
  <c r="AP33" i="41"/>
  <c r="AT33" i="41"/>
  <c r="C24" i="41"/>
  <c r="G26" i="42" s="1"/>
  <c r="X24" i="41"/>
  <c r="M24" i="41"/>
  <c r="Y22" i="41"/>
  <c r="E26" i="41"/>
  <c r="G31" i="41"/>
  <c r="P31" i="41"/>
  <c r="Y31" i="41"/>
  <c r="AG31" i="41"/>
  <c r="AO31" i="41"/>
  <c r="AQ25" i="41"/>
  <c r="AI25" i="41"/>
  <c r="AA25" i="41"/>
  <c r="R25" i="41"/>
  <c r="C27" i="41"/>
  <c r="G29" i="42" s="1"/>
  <c r="K27" i="41"/>
  <c r="T27" i="41"/>
  <c r="AC27" i="41"/>
  <c r="AK27" i="41"/>
  <c r="AS27" i="41"/>
  <c r="I28" i="41"/>
  <c r="R28" i="41"/>
  <c r="AA28" i="41"/>
  <c r="AI28" i="41"/>
  <c r="AQ28" i="41"/>
  <c r="G29" i="41"/>
  <c r="P29" i="41"/>
  <c r="Y29" i="41"/>
  <c r="AG29" i="41"/>
  <c r="AO29" i="41"/>
  <c r="E30" i="41"/>
  <c r="N30" i="41"/>
  <c r="V30" i="41"/>
  <c r="AE30" i="41"/>
  <c r="AM30" i="41"/>
  <c r="C31" i="41"/>
  <c r="G33" i="42" s="1"/>
  <c r="K31" i="41"/>
  <c r="T31" i="41"/>
  <c r="AC31" i="41"/>
  <c r="AK31" i="41"/>
  <c r="AS31" i="41"/>
  <c r="F31" i="41"/>
  <c r="O31" i="41"/>
  <c r="X31" i="41"/>
  <c r="AF31" i="41"/>
  <c r="AN31" i="41"/>
  <c r="Y33" i="41"/>
  <c r="AD30" i="41"/>
  <c r="AL30" i="41"/>
  <c r="AT30" i="41"/>
  <c r="U16" i="41"/>
  <c r="K26" i="41"/>
  <c r="J31" i="41"/>
  <c r="S31" i="41"/>
  <c r="AB31" i="41"/>
  <c r="AJ31" i="41"/>
  <c r="AR31" i="41"/>
  <c r="F33" i="41"/>
  <c r="O33" i="41"/>
  <c r="AJ33" i="41"/>
  <c r="G26" i="41"/>
  <c r="D24" i="41"/>
  <c r="AM14" i="41"/>
  <c r="AG10" i="41"/>
  <c r="S10" i="41"/>
  <c r="AI33" i="41"/>
  <c r="AC10" i="41"/>
  <c r="Q10" i="41"/>
  <c r="AQ33" i="41"/>
  <c r="AR33" i="41"/>
  <c r="AS25" i="41"/>
  <c r="AJ25" i="41"/>
  <c r="AB25" i="41"/>
  <c r="S25" i="41"/>
  <c r="F32" i="41"/>
  <c r="J32" i="41"/>
  <c r="O32" i="41"/>
  <c r="S32" i="41"/>
  <c r="X32" i="41"/>
  <c r="AB32" i="41"/>
  <c r="AF32" i="41"/>
  <c r="AJ32" i="41"/>
  <c r="AN32" i="41"/>
  <c r="AR32" i="41"/>
  <c r="E25" i="41"/>
  <c r="Y21" i="41"/>
  <c r="Y19" i="41"/>
  <c r="AM18" i="41"/>
  <c r="T16" i="41"/>
  <c r="X9" i="41"/>
  <c r="AH25" i="41"/>
  <c r="X21" i="41"/>
  <c r="S20" i="41"/>
  <c r="AT19" i="41"/>
  <c r="AG18" i="41"/>
  <c r="AM20" i="41"/>
  <c r="T18" i="41"/>
  <c r="AM16" i="41"/>
  <c r="AG8" i="41"/>
  <c r="AP25" i="41"/>
  <c r="Q25" i="41"/>
  <c r="AG22" i="41"/>
  <c r="X19" i="41"/>
  <c r="T20" i="41"/>
  <c r="Y17" i="41"/>
  <c r="Z25" i="41"/>
  <c r="AT21" i="41"/>
  <c r="AG20" i="41"/>
  <c r="S18" i="41"/>
  <c r="AN26" i="41"/>
  <c r="AF26" i="41"/>
  <c r="X26" i="41"/>
  <c r="AT25" i="41"/>
  <c r="AK25" i="41"/>
  <c r="AC25" i="41"/>
  <c r="T25" i="41"/>
  <c r="AM24" i="41"/>
  <c r="AE24" i="41"/>
  <c r="U24" i="41"/>
  <c r="G24" i="41"/>
  <c r="V22" i="41"/>
  <c r="AF21" i="41"/>
  <c r="R21" i="41"/>
  <c r="AP20" i="41"/>
  <c r="V20" i="41"/>
  <c r="AF19" i="41"/>
  <c r="R19" i="41"/>
  <c r="AP18" i="41"/>
  <c r="V18" i="41"/>
  <c r="AF17" i="41"/>
  <c r="R17" i="41"/>
  <c r="AP16" i="41"/>
  <c r="V16" i="41"/>
  <c r="AP15" i="41"/>
  <c r="AP14" i="41"/>
  <c r="AP11" i="41"/>
  <c r="AC9" i="41"/>
  <c r="Q9" i="41"/>
  <c r="AP8" i="41"/>
  <c r="H27" i="41"/>
  <c r="Q27" i="41"/>
  <c r="Z27" i="41"/>
  <c r="AH27" i="41"/>
  <c r="AP27" i="41"/>
  <c r="F28" i="41"/>
  <c r="O28" i="41"/>
  <c r="X28" i="41"/>
  <c r="AF28" i="41"/>
  <c r="AN28" i="41"/>
  <c r="D29" i="41"/>
  <c r="M29" i="41"/>
  <c r="U29" i="41"/>
  <c r="AD29" i="41"/>
  <c r="AL29" i="41"/>
  <c r="AT29" i="41"/>
  <c r="J30" i="41"/>
  <c r="S30" i="41"/>
  <c r="AB30" i="41"/>
  <c r="AJ30" i="41"/>
  <c r="AR30" i="41"/>
  <c r="H31" i="41"/>
  <c r="Q31" i="41"/>
  <c r="Z31" i="41"/>
  <c r="AH31" i="41"/>
  <c r="AP31" i="41"/>
  <c r="C26" i="41"/>
  <c r="G28" i="42" s="1"/>
  <c r="G25" i="41"/>
  <c r="AL24" i="41"/>
  <c r="AD24" i="41"/>
  <c r="E24" i="41"/>
  <c r="AO22" i="41"/>
  <c r="AO15" i="41"/>
  <c r="U14" i="41"/>
  <c r="AO13" i="41"/>
  <c r="U13" i="41"/>
  <c r="AM10" i="41"/>
  <c r="T10" i="41"/>
  <c r="I27" i="41"/>
  <c r="R27" i="41"/>
  <c r="AA27" i="41"/>
  <c r="AI27" i="41"/>
  <c r="AQ27" i="41"/>
  <c r="G28" i="41"/>
  <c r="P28" i="41"/>
  <c r="Y28" i="41"/>
  <c r="AG28" i="41"/>
  <c r="AO28" i="41"/>
  <c r="E29" i="41"/>
  <c r="N29" i="41"/>
  <c r="V29" i="41"/>
  <c r="AE29" i="41"/>
  <c r="AM29" i="41"/>
  <c r="C30" i="41"/>
  <c r="G32" i="42" s="1"/>
  <c r="K30" i="41"/>
  <c r="T30" i="41"/>
  <c r="AC30" i="41"/>
  <c r="AK30" i="41"/>
  <c r="AS30" i="41"/>
  <c r="E32" i="41"/>
  <c r="I32" i="41"/>
  <c r="N32" i="41"/>
  <c r="R32" i="41"/>
  <c r="V32" i="41"/>
  <c r="AA32" i="41"/>
  <c r="AE32" i="41"/>
  <c r="AI32" i="41"/>
  <c r="AM32" i="41"/>
  <c r="AQ32" i="41"/>
  <c r="X17" i="41"/>
  <c r="AF8" i="41"/>
  <c r="AG16" i="41"/>
  <c r="V9" i="41"/>
  <c r="Y25" i="41"/>
  <c r="M27" i="41"/>
  <c r="AL27" i="41"/>
  <c r="J28" i="41"/>
  <c r="AB28" i="41"/>
  <c r="AJ28" i="41"/>
  <c r="AR28" i="41"/>
  <c r="H29" i="41"/>
  <c r="Z29" i="41"/>
  <c r="AH29" i="41"/>
  <c r="AP29" i="41"/>
  <c r="F30" i="41"/>
  <c r="O30" i="41"/>
  <c r="X30" i="41"/>
  <c r="AF30" i="41"/>
  <c r="AN30" i="41"/>
  <c r="D31" i="41"/>
  <c r="M31" i="41"/>
  <c r="U31" i="41"/>
  <c r="AD31" i="41"/>
  <c r="AL31" i="41"/>
  <c r="AT31" i="41"/>
  <c r="J33" i="41"/>
  <c r="S33" i="41"/>
  <c r="AF33" i="41"/>
  <c r="AN33" i="41"/>
  <c r="AT17" i="41"/>
  <c r="S16" i="41"/>
  <c r="AS26" i="41"/>
  <c r="AG25" i="41"/>
  <c r="P25" i="41"/>
  <c r="AF22" i="41"/>
  <c r="D27" i="41"/>
  <c r="U27" i="41"/>
  <c r="AD27" i="41"/>
  <c r="AT27" i="41"/>
  <c r="S28" i="41"/>
  <c r="Q29" i="41"/>
  <c r="U23" i="41"/>
  <c r="AP10" i="41"/>
  <c r="AL23" i="41"/>
  <c r="AC24" i="41"/>
  <c r="AC23" i="41"/>
  <c r="AM13" i="41"/>
  <c r="AM11" i="41"/>
  <c r="AE33" i="41"/>
  <c r="AM33" i="41"/>
  <c r="AC34" i="41"/>
  <c r="G23" i="41"/>
  <c r="V14" i="41"/>
  <c r="V13" i="41"/>
  <c r="AP12" i="41"/>
  <c r="V11" i="41"/>
  <c r="AM34" i="41"/>
  <c r="AD23" i="41"/>
  <c r="AO14" i="41"/>
  <c r="AO11" i="41"/>
  <c r="AT34" i="41"/>
  <c r="AD34" i="41"/>
  <c r="AM23" i="41"/>
  <c r="V15" i="41"/>
  <c r="AP13" i="41"/>
  <c r="V12" i="41"/>
  <c r="T24" i="41"/>
  <c r="E23" i="41"/>
  <c r="U15" i="41"/>
  <c r="AO12" i="41"/>
  <c r="U11" i="41"/>
  <c r="AT24" i="41"/>
  <c r="S24" i="41"/>
  <c r="AT23" i="41"/>
  <c r="S23" i="41"/>
  <c r="AM22" i="41"/>
  <c r="T14" i="41"/>
  <c r="T13" i="41"/>
  <c r="T12" i="41"/>
  <c r="T11" i="41"/>
  <c r="R33" i="41"/>
  <c r="AE34" i="41"/>
  <c r="AK23" i="41"/>
  <c r="T22" i="41"/>
  <c r="AM15" i="41"/>
  <c r="AM12" i="41"/>
  <c r="AE23" i="41"/>
  <c r="T23" i="41"/>
  <c r="U22" i="41"/>
  <c r="U12" i="41"/>
  <c r="AK24" i="41"/>
  <c r="D23" i="41"/>
  <c r="T15" i="41"/>
  <c r="I33" i="41"/>
  <c r="AS34" i="41"/>
  <c r="G34" i="41"/>
  <c r="AP26" i="41"/>
  <c r="AH26" i="41"/>
  <c r="Z26" i="41"/>
  <c r="Q26" i="41"/>
  <c r="AM25" i="41"/>
  <c r="AE25" i="41"/>
  <c r="V25" i="41"/>
  <c r="J25" i="41"/>
  <c r="AO24" i="41"/>
  <c r="AG24" i="41"/>
  <c r="AP62" i="41"/>
  <c r="AH62" i="41"/>
  <c r="Z62" i="41"/>
  <c r="Q62" i="41"/>
  <c r="H62" i="41"/>
  <c r="AJ24" i="41"/>
  <c r="AS23" i="41"/>
  <c r="AJ23" i="41"/>
  <c r="AB23" i="41"/>
  <c r="R23" i="41"/>
  <c r="C23" i="41"/>
  <c r="G25" i="42" s="1"/>
  <c r="S22" i="41"/>
  <c r="J26" i="41"/>
  <c r="D25" i="41"/>
  <c r="AS24" i="41"/>
  <c r="R24" i="41"/>
  <c r="AJ26" i="41"/>
  <c r="I26" i="41"/>
  <c r="AI24" i="41"/>
  <c r="AA24" i="41"/>
  <c r="AQ23" i="41"/>
  <c r="Q23" i="41"/>
  <c r="AB24" i="41"/>
  <c r="AB26" i="41"/>
  <c r="S26" i="41"/>
  <c r="AO25" i="41"/>
  <c r="C25" i="41"/>
  <c r="G27" i="42" s="1"/>
  <c r="AQ24" i="41"/>
  <c r="Q24" i="41"/>
  <c r="AI23" i="41"/>
  <c r="AA23" i="41"/>
  <c r="AO23" i="41"/>
  <c r="AG23" i="41"/>
  <c r="X23" i="41"/>
  <c r="M23" i="41"/>
  <c r="AM21" i="41"/>
  <c r="AL25" i="41"/>
  <c r="AD25" i="41"/>
  <c r="U25" i="41"/>
  <c r="I25" i="41"/>
  <c r="AN24" i="41"/>
  <c r="AF24" i="41"/>
  <c r="V24" i="41"/>
  <c r="J24" i="41"/>
  <c r="AN23" i="41"/>
  <c r="AF23" i="41"/>
  <c r="V23" i="41"/>
  <c r="J23" i="41"/>
  <c r="AT22" i="41"/>
  <c r="X22" i="41"/>
  <c r="AG21" i="41"/>
  <c r="S21" i="41"/>
  <c r="AT20" i="41"/>
  <c r="X20" i="41"/>
  <c r="AG19" i="41"/>
  <c r="S19" i="41"/>
  <c r="AG15" i="41"/>
  <c r="S15" i="41"/>
  <c r="AG14" i="41"/>
  <c r="S14" i="41"/>
  <c r="AG13" i="41"/>
  <c r="S13" i="41"/>
  <c r="AG12" i="41"/>
  <c r="S12" i="41"/>
  <c r="AG11" i="41"/>
  <c r="S11" i="41"/>
  <c r="R22" i="41"/>
  <c r="AP21" i="41"/>
  <c r="V21" i="41"/>
  <c r="AF20" i="41"/>
  <c r="R20" i="41"/>
  <c r="AP19" i="41"/>
  <c r="AQ26" i="41"/>
  <c r="AI26" i="41"/>
  <c r="AA26" i="41"/>
  <c r="R26" i="41"/>
  <c r="H26" i="41"/>
  <c r="T21" i="41"/>
  <c r="Y20" i="41"/>
  <c r="AM19" i="41"/>
  <c r="T19" i="41"/>
  <c r="Y18" i="41"/>
  <c r="AM17" i="41"/>
  <c r="T17" i="41"/>
  <c r="Y16" i="41"/>
  <c r="Y15" i="41"/>
  <c r="Y14" i="41"/>
  <c r="Y13" i="41"/>
  <c r="Y12" i="41"/>
  <c r="Y11" i="41"/>
  <c r="X10" i="41"/>
  <c r="AG9" i="41"/>
  <c r="S9" i="41"/>
  <c r="F27" i="41"/>
  <c r="O27" i="41"/>
  <c r="X27" i="41"/>
  <c r="AF27" i="41"/>
  <c r="AN27" i="41"/>
  <c r="D28" i="41"/>
  <c r="M28" i="41"/>
  <c r="U28" i="41"/>
  <c r="AD28" i="41"/>
  <c r="AL28" i="41"/>
  <c r="AT28" i="41"/>
  <c r="J29" i="41"/>
  <c r="S29" i="41"/>
  <c r="AB29" i="41"/>
  <c r="AJ29" i="41"/>
  <c r="AR29" i="41"/>
  <c r="H30" i="41"/>
  <c r="Q30" i="41"/>
  <c r="Z30" i="41"/>
  <c r="AH30" i="41"/>
  <c r="AP30" i="41"/>
  <c r="G33" i="41"/>
  <c r="P33" i="41"/>
  <c r="AC33" i="41"/>
  <c r="AK33" i="41"/>
  <c r="AS33" i="41"/>
  <c r="AO34" i="41"/>
  <c r="AG34" i="41"/>
  <c r="AT18" i="41"/>
  <c r="X18" i="41"/>
  <c r="AG17" i="41"/>
  <c r="S17" i="41"/>
  <c r="AT16" i="41"/>
  <c r="X16" i="41"/>
  <c r="X15" i="41"/>
  <c r="X14" i="41"/>
  <c r="X13" i="41"/>
  <c r="X12" i="41"/>
  <c r="X11" i="41"/>
  <c r="V10" i="41"/>
  <c r="AF9" i="41"/>
  <c r="R9" i="41"/>
  <c r="G27" i="41"/>
  <c r="P27" i="41"/>
  <c r="Y27" i="41"/>
  <c r="AG27" i="41"/>
  <c r="AO27" i="41"/>
  <c r="E28" i="41"/>
  <c r="N28" i="41"/>
  <c r="V28" i="41"/>
  <c r="AE28" i="41"/>
  <c r="AM28" i="41"/>
  <c r="C29" i="41"/>
  <c r="G31" i="42" s="1"/>
  <c r="K29" i="41"/>
  <c r="T29" i="41"/>
  <c r="AC29" i="41"/>
  <c r="AK29" i="41"/>
  <c r="AS29" i="41"/>
  <c r="I30" i="41"/>
  <c r="R30" i="41"/>
  <c r="AA30" i="41"/>
  <c r="AI30" i="41"/>
  <c r="AQ30" i="41"/>
  <c r="D32" i="41"/>
  <c r="H32" i="41"/>
  <c r="M32" i="41"/>
  <c r="Q32" i="41"/>
  <c r="U32" i="41"/>
  <c r="Z32" i="41"/>
  <c r="AD32" i="41"/>
  <c r="AH32" i="41"/>
  <c r="AL32" i="41"/>
  <c r="AP32" i="41"/>
  <c r="AT32" i="41"/>
  <c r="AN34" i="41"/>
  <c r="AF34" i="41"/>
  <c r="AJ34" i="41"/>
  <c r="O34" i="41"/>
  <c r="V19" i="41"/>
  <c r="AF18" i="41"/>
  <c r="R18" i="41"/>
  <c r="AP17" i="41"/>
  <c r="V17" i="41"/>
  <c r="AF16" i="41"/>
  <c r="R16" i="41"/>
  <c r="AF15" i="41"/>
  <c r="R15" i="41"/>
  <c r="AF14" i="41"/>
  <c r="R14" i="41"/>
  <c r="AF13" i="41"/>
  <c r="R13" i="41"/>
  <c r="AF12" i="41"/>
  <c r="R12" i="41"/>
  <c r="AF11" i="41"/>
  <c r="R11" i="41"/>
  <c r="AP9" i="41"/>
  <c r="U9" i="41"/>
  <c r="AC8" i="41"/>
  <c r="AQ34" i="41"/>
  <c r="AI34" i="41"/>
  <c r="AW32" i="41"/>
  <c r="J34" i="42" s="1"/>
  <c r="AW16" i="41"/>
  <c r="J18" i="42" s="1"/>
  <c r="AV26" i="41"/>
  <c r="H28" i="42" s="1"/>
  <c r="AV10" i="41"/>
  <c r="H12" i="42" s="1"/>
  <c r="AV19" i="41"/>
  <c r="H21" i="42" s="1"/>
  <c r="AW11" i="41"/>
  <c r="J13" i="42" s="1"/>
  <c r="AW9" i="41"/>
  <c r="J11" i="42" s="1"/>
  <c r="AV18" i="41"/>
  <c r="H20" i="42" s="1"/>
  <c r="AW13" i="41"/>
  <c r="J15" i="42" s="1"/>
  <c r="AV30" i="41"/>
  <c r="H32" i="42" s="1"/>
  <c r="AW21" i="41"/>
  <c r="J23" i="42" s="1"/>
  <c r="AV28" i="41"/>
  <c r="H30" i="42" s="1"/>
  <c r="AW15" i="41"/>
  <c r="J17" i="42" s="1"/>
  <c r="AW30" i="41"/>
  <c r="J32" i="42" s="1"/>
  <c r="AW14" i="41"/>
  <c r="J16" i="42" s="1"/>
  <c r="AV24" i="41"/>
  <c r="H26" i="42" s="1"/>
  <c r="AV8" i="41"/>
  <c r="H10" i="42" s="1"/>
  <c r="AV15" i="41"/>
  <c r="H17" i="42" s="1"/>
  <c r="AV31" i="41"/>
  <c r="H33" i="42" s="1"/>
  <c r="AV33" i="41"/>
  <c r="H35" i="42" s="1"/>
  <c r="AW17" i="41"/>
  <c r="J19" i="42" s="1"/>
  <c r="AW22" i="41"/>
  <c r="J24" i="42" s="1"/>
  <c r="AW29" i="41"/>
  <c r="J31" i="42" s="1"/>
  <c r="AW20" i="41"/>
  <c r="J22" i="42" s="1"/>
  <c r="AW23" i="41"/>
  <c r="J25" i="42" s="1"/>
  <c r="AW18" i="41"/>
  <c r="J20" i="42" s="1"/>
  <c r="AW19" i="41"/>
  <c r="J21" i="42" s="1"/>
  <c r="AW28" i="41"/>
  <c r="J30" i="42" s="1"/>
  <c r="AW12" i="41"/>
  <c r="J14" i="42" s="1"/>
  <c r="AV22" i="41"/>
  <c r="H24" i="42" s="1"/>
  <c r="AW31" i="41"/>
  <c r="J33" i="42" s="1"/>
  <c r="AV13" i="41"/>
  <c r="H15" i="42" s="1"/>
  <c r="AV25" i="41"/>
  <c r="H27" i="42" s="1"/>
  <c r="AV27" i="41"/>
  <c r="H29" i="42" s="1"/>
  <c r="AW8" i="41"/>
  <c r="J10" i="42" s="1"/>
  <c r="AV32" i="41"/>
  <c r="H34" i="42" s="1"/>
  <c r="AV14" i="41"/>
  <c r="H16" i="42" s="1"/>
  <c r="AV12" i="41"/>
  <c r="H14" i="42" s="1"/>
  <c r="AW26" i="41"/>
  <c r="J28" i="42" s="1"/>
  <c r="AW10" i="41"/>
  <c r="J12" i="42" s="1"/>
  <c r="AV20" i="41"/>
  <c r="H22" i="42" s="1"/>
  <c r="AW25" i="41"/>
  <c r="J27" i="42" s="1"/>
  <c r="AV11" i="41"/>
  <c r="H13" i="42" s="1"/>
  <c r="AV17" i="41"/>
  <c r="H19" i="42" s="1"/>
  <c r="AV21" i="41"/>
  <c r="H23" i="42" s="1"/>
  <c r="AW24" i="41"/>
  <c r="J26" i="42" s="1"/>
  <c r="AV9" i="41"/>
  <c r="H11" i="42" s="1"/>
  <c r="AW33" i="41"/>
  <c r="J35" i="42" s="1"/>
  <c r="AV16" i="41"/>
  <c r="H18" i="42" s="1"/>
  <c r="AW27" i="41"/>
  <c r="J29" i="42" s="1"/>
  <c r="AV29" i="41"/>
  <c r="H31" i="42" s="1"/>
  <c r="AV23" i="41"/>
  <c r="H25" i="42" s="1"/>
  <c r="AN25" i="41"/>
  <c r="AF25" i="41"/>
  <c r="X25" i="41"/>
  <c r="M25" i="41"/>
  <c r="AP24" i="41"/>
  <c r="AH24" i="41"/>
  <c r="Y24" i="41"/>
  <c r="P24" i="41"/>
  <c r="AP23" i="41"/>
  <c r="AH23" i="41"/>
  <c r="Y23" i="41"/>
  <c r="P23" i="41"/>
  <c r="AC22" i="41"/>
  <c r="Q22" i="41"/>
  <c r="AO21" i="41"/>
  <c r="U21" i="41"/>
  <c r="AC20" i="41"/>
  <c r="Q20" i="41"/>
  <c r="AO19" i="41"/>
  <c r="U19" i="41"/>
  <c r="AC18" i="41"/>
  <c r="Q18" i="41"/>
  <c r="AO17" i="41"/>
  <c r="U17" i="41"/>
  <c r="AC16" i="41"/>
  <c r="Q16" i="41"/>
  <c r="AC15" i="41"/>
  <c r="Q15" i="41"/>
  <c r="AC14" i="41"/>
  <c r="Q14" i="41"/>
  <c r="AC13" i="41"/>
  <c r="Q13" i="41"/>
  <c r="AC12" i="41"/>
  <c r="Q12" i="41"/>
  <c r="AC11" i="41"/>
  <c r="Q11" i="41"/>
  <c r="Y10" i="41"/>
  <c r="AM9" i="41"/>
  <c r="T9" i="41"/>
  <c r="E27" i="41"/>
  <c r="N27" i="41"/>
  <c r="V27" i="41"/>
  <c r="AE27" i="41"/>
  <c r="AM27" i="41"/>
  <c r="C28" i="41"/>
  <c r="G30" i="42" s="1"/>
  <c r="K28" i="41"/>
  <c r="T28" i="41"/>
  <c r="AC28" i="41"/>
  <c r="AK28" i="41"/>
  <c r="AS28" i="41"/>
  <c r="I29" i="41"/>
  <c r="R29" i="41"/>
  <c r="AA29" i="41"/>
  <c r="AI29" i="41"/>
  <c r="AQ29" i="41"/>
  <c r="G30" i="41"/>
  <c r="P30" i="41"/>
  <c r="Y30" i="41"/>
  <c r="AG30" i="41"/>
  <c r="AO30" i="41"/>
  <c r="E31" i="41"/>
  <c r="N31" i="41"/>
  <c r="V31" i="41"/>
  <c r="AE31" i="41"/>
  <c r="AM31" i="41"/>
  <c r="C32" i="41"/>
  <c r="G34" i="42" s="1"/>
  <c r="G32" i="41"/>
  <c r="K32" i="41"/>
  <c r="P32" i="41"/>
  <c r="T32" i="41"/>
  <c r="Y32" i="41"/>
  <c r="AC32" i="41"/>
  <c r="AG32" i="41"/>
  <c r="AK32" i="41"/>
  <c r="AO32" i="41"/>
  <c r="AS32" i="41"/>
  <c r="AP34" i="41"/>
  <c r="AH34" i="41"/>
  <c r="AV38" i="41"/>
  <c r="H40" i="42" s="1"/>
  <c r="AW39" i="41"/>
  <c r="AV39" i="41"/>
  <c r="AV37" i="41"/>
  <c r="H39" i="42" s="1"/>
  <c r="AW35" i="41"/>
  <c r="J37" i="42" s="1"/>
  <c r="AV36" i="41"/>
  <c r="H38" i="42" s="1"/>
  <c r="AW36" i="41"/>
  <c r="J38" i="42" s="1"/>
  <c r="AV35" i="41"/>
  <c r="H37" i="42" s="1"/>
  <c r="AW38" i="41"/>
  <c r="J40" i="42" s="1"/>
  <c r="AW37" i="41"/>
  <c r="J39" i="42" s="1"/>
  <c r="AW34" i="41"/>
  <c r="J36" i="42" s="1"/>
  <c r="AV34" i="41"/>
  <c r="H36" i="42" s="1"/>
  <c r="AV62" i="41"/>
  <c r="H51" i="42" s="1"/>
  <c r="AW60" i="41"/>
  <c r="J49" i="42" s="1"/>
  <c r="AW54" i="41"/>
  <c r="H52" i="42"/>
  <c r="AV52" i="41"/>
  <c r="H43" i="42" s="1"/>
  <c r="AV53" i="41"/>
  <c r="H44" i="42" s="1"/>
  <c r="AW62" i="41"/>
  <c r="J51" i="42" s="1"/>
  <c r="AW53" i="41"/>
  <c r="AW52" i="41"/>
  <c r="AV55" i="41"/>
  <c r="H46" i="42" s="1"/>
  <c r="AV54" i="41"/>
  <c r="H45" i="42" s="1"/>
  <c r="J52" i="42"/>
  <c r="H47" i="42"/>
  <c r="AV61" i="41"/>
  <c r="H50" i="42" s="1"/>
  <c r="AW55" i="41"/>
  <c r="J47" i="42"/>
  <c r="AW61" i="41"/>
  <c r="J50" i="42" s="1"/>
  <c r="AV60" i="41"/>
  <c r="H49" i="42" s="1"/>
  <c r="AP42" i="41"/>
  <c r="AP56" i="41" s="1"/>
  <c r="D42" i="41"/>
  <c r="D56" i="41" s="1"/>
  <c r="P42" i="41"/>
  <c r="P56" i="41" s="1"/>
  <c r="H42" i="41"/>
  <c r="H56" i="41" s="1"/>
  <c r="AH42" i="41"/>
  <c r="AH56" i="41" s="1"/>
  <c r="AR42" i="41"/>
  <c r="AR56" i="41" s="1"/>
  <c r="Y42" i="41"/>
  <c r="Y56" i="41" s="1"/>
  <c r="J42" i="41"/>
  <c r="J56" i="41" s="1"/>
  <c r="C42" i="41"/>
  <c r="AJ42" i="41"/>
  <c r="AJ56" i="41" s="1"/>
  <c r="AE42" i="41"/>
  <c r="AE56" i="41" s="1"/>
  <c r="AF42" i="41"/>
  <c r="AF56" i="41" s="1"/>
  <c r="I42" i="41"/>
  <c r="I56" i="41" s="1"/>
  <c r="AB42" i="41"/>
  <c r="AB56" i="41" s="1"/>
  <c r="AO42" i="41"/>
  <c r="AO56" i="41" s="1"/>
  <c r="AG42" i="41"/>
  <c r="AG56" i="41" s="1"/>
  <c r="AU42" i="41"/>
  <c r="AI42" i="41"/>
  <c r="AI56" i="41" s="1"/>
  <c r="AK42" i="41"/>
  <c r="AK56" i="41" s="1"/>
  <c r="V42" i="41"/>
  <c r="V56" i="41" s="1"/>
  <c r="X42" i="41"/>
  <c r="X56" i="41" s="1"/>
  <c r="AD42" i="41"/>
  <c r="AD56" i="41" s="1"/>
  <c r="AT42" i="41"/>
  <c r="AT56" i="41" s="1"/>
  <c r="U42" i="41"/>
  <c r="U56" i="41" s="1"/>
  <c r="E42" i="41"/>
  <c r="E56" i="41" s="1"/>
  <c r="N42" i="41"/>
  <c r="N56" i="41" s="1"/>
  <c r="L42" i="41"/>
  <c r="L56" i="41" s="1"/>
  <c r="G42" i="41"/>
  <c r="G56" i="41" s="1"/>
  <c r="Q42" i="41"/>
  <c r="Q56" i="41" s="1"/>
  <c r="AM42" i="41"/>
  <c r="AM56" i="41" s="1"/>
  <c r="W42" i="41"/>
  <c r="W56" i="41" s="1"/>
  <c r="T42" i="41"/>
  <c r="T56" i="41" s="1"/>
  <c r="AA42" i="41"/>
  <c r="AA56" i="41" s="1"/>
  <c r="AC42" i="41"/>
  <c r="AC56" i="41" s="1"/>
  <c r="R42" i="41"/>
  <c r="R56" i="41" s="1"/>
  <c r="F42" i="41"/>
  <c r="F56" i="41" s="1"/>
  <c r="O42" i="41"/>
  <c r="O56" i="41" s="1"/>
  <c r="M42" i="41"/>
  <c r="M56" i="41" s="1"/>
  <c r="AL42" i="41"/>
  <c r="AL56" i="41" s="1"/>
  <c r="AS42" i="41"/>
  <c r="AS56" i="41" s="1"/>
  <c r="K42" i="41"/>
  <c r="K56" i="41" s="1"/>
  <c r="AQ42" i="41"/>
  <c r="AQ56" i="41" s="1"/>
  <c r="AN42" i="41"/>
  <c r="AN56" i="41" s="1"/>
  <c r="S42" i="41"/>
  <c r="S56" i="41" s="1"/>
  <c r="Z42" i="41"/>
  <c r="Z56" i="41" s="1"/>
  <c r="R1" i="42"/>
  <c r="R1" i="26"/>
  <c r="AU13" i="35"/>
  <c r="AU21" i="35"/>
  <c r="AU29" i="35"/>
  <c r="AU37" i="35"/>
  <c r="AU25" i="35"/>
  <c r="AU14" i="35"/>
  <c r="AU22" i="35"/>
  <c r="AU30" i="35"/>
  <c r="AU38" i="35"/>
  <c r="AU16" i="35"/>
  <c r="AU32" i="35"/>
  <c r="AU17" i="35"/>
  <c r="AU33" i="35"/>
  <c r="AU15" i="35"/>
  <c r="AU23" i="35"/>
  <c r="AU31" i="35"/>
  <c r="AU39" i="35"/>
  <c r="AU24" i="35"/>
  <c r="AU8" i="35"/>
  <c r="AU9" i="35"/>
  <c r="AS8" i="35"/>
  <c r="AU10" i="35"/>
  <c r="AU18" i="35"/>
  <c r="AU26" i="35"/>
  <c r="AU34" i="35"/>
  <c r="AT8" i="35"/>
  <c r="AU11" i="35"/>
  <c r="AU19" i="35"/>
  <c r="AU27" i="35"/>
  <c r="AU35" i="35"/>
  <c r="AU12" i="35"/>
  <c r="AU20" i="35"/>
  <c r="AU28" i="35"/>
  <c r="AU36" i="35"/>
  <c r="AU52" i="35"/>
  <c r="AU53" i="35"/>
  <c r="AU54" i="35"/>
  <c r="J47" i="26"/>
  <c r="H47" i="26"/>
  <c r="H42" i="26"/>
  <c r="J52" i="26"/>
  <c r="J42" i="26"/>
  <c r="H52" i="26"/>
  <c r="AV10" i="35"/>
  <c r="AV14" i="35"/>
  <c r="AV18" i="35"/>
  <c r="AV22" i="35"/>
  <c r="AV26" i="35"/>
  <c r="AV30" i="35"/>
  <c r="AV34" i="35"/>
  <c r="AV38" i="35"/>
  <c r="AW15" i="35"/>
  <c r="AW23" i="35"/>
  <c r="AW35" i="35"/>
  <c r="AV13" i="35"/>
  <c r="AV37" i="35"/>
  <c r="AW17" i="35"/>
  <c r="AW25" i="35"/>
  <c r="AW10" i="35"/>
  <c r="AW14" i="35"/>
  <c r="AW18" i="35"/>
  <c r="AW22" i="35"/>
  <c r="AW26" i="35"/>
  <c r="AW30" i="35"/>
  <c r="AW34" i="35"/>
  <c r="AW38" i="35"/>
  <c r="AW11" i="35"/>
  <c r="AW27" i="35"/>
  <c r="AW39" i="35"/>
  <c r="AV9" i="35"/>
  <c r="AV29" i="35"/>
  <c r="AW13" i="35"/>
  <c r="AW33" i="35"/>
  <c r="AV11" i="35"/>
  <c r="AV15" i="35"/>
  <c r="AV19" i="35"/>
  <c r="AV23" i="35"/>
  <c r="AV27" i="35"/>
  <c r="AV31" i="35"/>
  <c r="AV35" i="35"/>
  <c r="AV39" i="35"/>
  <c r="AW19" i="35"/>
  <c r="AW31" i="35"/>
  <c r="AV17" i="35"/>
  <c r="AV33" i="35"/>
  <c r="AW9" i="35"/>
  <c r="AW37" i="35"/>
  <c r="AV12" i="35"/>
  <c r="AV16" i="35"/>
  <c r="AV20" i="35"/>
  <c r="AV24" i="35"/>
  <c r="AV28" i="35"/>
  <c r="AV32" i="35"/>
  <c r="AV36" i="35"/>
  <c r="AW8" i="35"/>
  <c r="AW12" i="35"/>
  <c r="AW16" i="35"/>
  <c r="AW20" i="35"/>
  <c r="AW24" i="35"/>
  <c r="AW28" i="35"/>
  <c r="AW32" i="35"/>
  <c r="AW36" i="35"/>
  <c r="AV8" i="35"/>
  <c r="AV21" i="35"/>
  <c r="AV25" i="35"/>
  <c r="AW21" i="35"/>
  <c r="AW29" i="35"/>
  <c r="AV52" i="35"/>
  <c r="AW52" i="35"/>
  <c r="J43" i="42" s="1"/>
  <c r="AV53" i="35"/>
  <c r="AW53" i="35"/>
  <c r="J44" i="42" s="1"/>
  <c r="AV54" i="35"/>
  <c r="AW54" i="35"/>
  <c r="J45" i="42" s="1"/>
  <c r="AG52" i="35"/>
  <c r="L52" i="35"/>
  <c r="U53" i="35"/>
  <c r="AQ53" i="35"/>
  <c r="AF52" i="35"/>
  <c r="D53" i="35"/>
  <c r="X54" i="35"/>
  <c r="F53" i="35"/>
  <c r="AM53" i="35"/>
  <c r="X53" i="35"/>
  <c r="J53" i="35"/>
  <c r="AE54" i="35"/>
  <c r="AP53" i="35"/>
  <c r="K54" i="35"/>
  <c r="Y54" i="35"/>
  <c r="R53" i="35"/>
  <c r="T52" i="35"/>
  <c r="AN53" i="35"/>
  <c r="AA53" i="35"/>
  <c r="H54" i="35"/>
  <c r="AM52" i="35"/>
  <c r="J54" i="35"/>
  <c r="Y52" i="35"/>
  <c r="H52" i="35"/>
  <c r="AD52" i="35"/>
  <c r="P53" i="35"/>
  <c r="I52" i="35"/>
  <c r="AN52" i="35"/>
  <c r="N54" i="35"/>
  <c r="C52" i="35"/>
  <c r="D52" i="35"/>
  <c r="W53" i="35"/>
  <c r="AM54" i="35"/>
  <c r="AK54" i="35"/>
  <c r="M52" i="35"/>
  <c r="AK52" i="35"/>
  <c r="AN54" i="35"/>
  <c r="AJ54" i="35"/>
  <c r="AE52" i="35"/>
  <c r="AL52" i="35"/>
  <c r="AA54" i="35"/>
  <c r="Q53" i="35"/>
  <c r="Z54" i="35"/>
  <c r="I53" i="35"/>
  <c r="AB53" i="35"/>
  <c r="AH52" i="35"/>
  <c r="S52" i="35"/>
  <c r="AS53" i="35"/>
  <c r="Q52" i="35"/>
  <c r="AR52" i="35"/>
  <c r="AG54" i="35"/>
  <c r="P52" i="35"/>
  <c r="K52" i="35"/>
  <c r="S54" i="35"/>
  <c r="AQ52" i="35"/>
  <c r="U52" i="35"/>
  <c r="W54" i="35"/>
  <c r="M53" i="35"/>
  <c r="AT52" i="35"/>
  <c r="AA52" i="35"/>
  <c r="E53" i="35"/>
  <c r="AO54" i="35"/>
  <c r="L54" i="35"/>
  <c r="Y53" i="35"/>
  <c r="AT54" i="35"/>
  <c r="AI53" i="35"/>
  <c r="X52" i="35"/>
  <c r="R54" i="35"/>
  <c r="C53" i="35"/>
  <c r="H53" i="35"/>
  <c r="V53" i="35"/>
  <c r="Z53" i="35"/>
  <c r="AO53" i="35"/>
  <c r="AB54" i="35"/>
  <c r="M54" i="35"/>
  <c r="W52" i="35"/>
  <c r="O54" i="35"/>
  <c r="AT53" i="35"/>
  <c r="AJ52" i="35"/>
  <c r="AI52" i="35"/>
  <c r="AE53" i="35"/>
  <c r="R52" i="35"/>
  <c r="N53" i="35"/>
  <c r="AC53" i="35"/>
  <c r="E52" i="35"/>
  <c r="AF53" i="35"/>
  <c r="Q54" i="35"/>
  <c r="AD54" i="35"/>
  <c r="S53" i="35"/>
  <c r="AS52" i="35"/>
  <c r="AF54" i="35"/>
  <c r="AL53" i="35"/>
  <c r="AR53" i="35"/>
  <c r="L53" i="35"/>
  <c r="AO52" i="35"/>
  <c r="AC52" i="35"/>
  <c r="AJ53" i="35"/>
  <c r="D54" i="35"/>
  <c r="AP54" i="35"/>
  <c r="AD53" i="35"/>
  <c r="AL54" i="35"/>
  <c r="AI54" i="35"/>
  <c r="N52" i="35"/>
  <c r="I54" i="35"/>
  <c r="AH54" i="35"/>
  <c r="U54" i="35"/>
  <c r="G54" i="35"/>
  <c r="G52" i="35"/>
  <c r="AS54" i="35"/>
  <c r="T53" i="35"/>
  <c r="AQ54" i="35"/>
  <c r="AG53" i="35"/>
  <c r="V52" i="35"/>
  <c r="AH53" i="35"/>
  <c r="F54" i="35"/>
  <c r="K53" i="35"/>
  <c r="O52" i="35"/>
  <c r="P54" i="35"/>
  <c r="F52" i="35"/>
  <c r="C54" i="35"/>
  <c r="AB52" i="35"/>
  <c r="AR54" i="35"/>
  <c r="G53" i="35"/>
  <c r="V54" i="35"/>
  <c r="AP52" i="35"/>
  <c r="J52" i="35"/>
  <c r="E54" i="35"/>
  <c r="AK53" i="35"/>
  <c r="O53" i="35"/>
  <c r="AC54" i="35"/>
  <c r="Z52" i="35"/>
  <c r="T54" i="35"/>
  <c r="W29" i="35"/>
  <c r="AA20" i="35"/>
  <c r="E29" i="35"/>
  <c r="O38" i="35"/>
  <c r="I8" i="35"/>
  <c r="R25" i="35"/>
  <c r="M15" i="35"/>
  <c r="M19" i="35"/>
  <c r="G21" i="35"/>
  <c r="AC12" i="35"/>
  <c r="AT24" i="35"/>
  <c r="D20" i="35"/>
  <c r="Q32" i="35"/>
  <c r="Z11" i="35"/>
  <c r="E32" i="35"/>
  <c r="AA10" i="35"/>
  <c r="Y18" i="35"/>
  <c r="Q31" i="35"/>
  <c r="L28" i="35"/>
  <c r="AT23" i="35"/>
  <c r="AK17" i="35"/>
  <c r="AI8" i="35"/>
  <c r="AT26" i="35"/>
  <c r="AE26" i="35"/>
  <c r="AD32" i="35"/>
  <c r="T36" i="35"/>
  <c r="AL27" i="35"/>
  <c r="W23" i="35"/>
  <c r="B32" i="35"/>
  <c r="AR33" i="35"/>
  <c r="AR16" i="35"/>
  <c r="AB33" i="35"/>
  <c r="AC30" i="35"/>
  <c r="U27" i="35"/>
  <c r="AL22" i="35"/>
  <c r="I16" i="35"/>
  <c r="B16" i="35"/>
  <c r="AG28" i="35"/>
  <c r="AI9" i="35"/>
  <c r="N33" i="35"/>
  <c r="N30" i="35"/>
  <c r="L26" i="35"/>
  <c r="Q22" i="35"/>
  <c r="P13" i="35"/>
  <c r="X37" i="35"/>
  <c r="AG31" i="35"/>
  <c r="X24" i="35"/>
  <c r="AT30" i="35"/>
  <c r="AQ32" i="35"/>
  <c r="AP29" i="35"/>
  <c r="AJ25" i="35"/>
  <c r="AJ21" i="35"/>
  <c r="AF19" i="35"/>
  <c r="M14" i="35"/>
  <c r="M33" i="35"/>
  <c r="D32" i="35"/>
  <c r="AB30" i="35"/>
  <c r="D29" i="35"/>
  <c r="T27" i="35"/>
  <c r="AI25" i="35"/>
  <c r="AS23" i="35"/>
  <c r="X20" i="35"/>
  <c r="Z10" i="35"/>
  <c r="N36" i="35"/>
  <c r="AJ33" i="35"/>
  <c r="X33" i="35"/>
  <c r="L33" i="35"/>
  <c r="AL32" i="35"/>
  <c r="AB32" i="35"/>
  <c r="O32" i="35"/>
  <c r="AR31" i="35"/>
  <c r="AC31" i="35"/>
  <c r="O31" i="35"/>
  <c r="AP30" i="35"/>
  <c r="AA30" i="35"/>
  <c r="J30" i="35"/>
  <c r="AH29" i="35"/>
  <c r="S29" i="35"/>
  <c r="AT28" i="35"/>
  <c r="Z28" i="35"/>
  <c r="G28" i="35"/>
  <c r="AJ27" i="35"/>
  <c r="P27" i="35"/>
  <c r="AQ26" i="35"/>
  <c r="Z26" i="35"/>
  <c r="E26" i="35"/>
  <c r="AG25" i="35"/>
  <c r="O25" i="35"/>
  <c r="AL24" i="35"/>
  <c r="P24" i="35"/>
  <c r="AP23" i="35"/>
  <c r="P23" i="35"/>
  <c r="AJ22" i="35"/>
  <c r="J22" i="35"/>
  <c r="AA21" i="35"/>
  <c r="E21" i="35"/>
  <c r="W20" i="35"/>
  <c r="AH19" i="35"/>
  <c r="E19" i="35"/>
  <c r="V18" i="35"/>
  <c r="AC17" i="35"/>
  <c r="AI16" i="35"/>
  <c r="AP15" i="35"/>
  <c r="AP14" i="35"/>
  <c r="I14" i="35"/>
  <c r="M13" i="35"/>
  <c r="O12" i="35"/>
  <c r="N11" i="35"/>
  <c r="W10" i="35"/>
  <c r="AB9" i="35"/>
  <c r="AD8" i="35"/>
  <c r="AO28" i="35"/>
  <c r="M36" i="35"/>
  <c r="Q34" i="35"/>
  <c r="P37" i="35"/>
  <c r="H37" i="35"/>
  <c r="S37" i="35"/>
  <c r="AG37" i="35"/>
  <c r="AR37" i="35"/>
  <c r="M38" i="35"/>
  <c r="AA38" i="35"/>
  <c r="AL38" i="35"/>
  <c r="G39" i="35"/>
  <c r="R39" i="35"/>
  <c r="AF39" i="35"/>
  <c r="AT39" i="35"/>
  <c r="L34" i="35"/>
  <c r="J35" i="35"/>
  <c r="U35" i="35"/>
  <c r="AI35" i="35"/>
  <c r="D36" i="35"/>
  <c r="O36" i="35"/>
  <c r="AC36" i="35"/>
  <c r="AN36" i="35"/>
  <c r="I37" i="35"/>
  <c r="T37" i="35"/>
  <c r="AH37" i="35"/>
  <c r="C38" i="35"/>
  <c r="N38" i="35"/>
  <c r="AB38" i="35"/>
  <c r="AM38" i="35"/>
  <c r="H39" i="35"/>
  <c r="V39" i="35"/>
  <c r="AG39" i="35"/>
  <c r="K35" i="35"/>
  <c r="Y35" i="35"/>
  <c r="AJ35" i="35"/>
  <c r="E36" i="35"/>
  <c r="P36" i="35"/>
  <c r="AD36" i="35"/>
  <c r="AR36" i="35"/>
  <c r="B11" i="35"/>
  <c r="B17" i="35"/>
  <c r="B22" i="35"/>
  <c r="B30" i="35"/>
  <c r="L8" i="35"/>
  <c r="V8" i="35"/>
  <c r="AF8" i="35"/>
  <c r="H9" i="35"/>
  <c r="V9" i="35"/>
  <c r="AG9" i="35"/>
  <c r="H10" i="35"/>
  <c r="Q10" i="35"/>
  <c r="AE10" i="35"/>
  <c r="E11" i="35"/>
  <c r="Q11" i="35"/>
  <c r="AG11" i="35"/>
  <c r="I12" i="35"/>
  <c r="V12" i="35"/>
  <c r="AI12" i="35"/>
  <c r="H13" i="35"/>
  <c r="S13" i="35"/>
  <c r="AG13" i="35"/>
  <c r="H14" i="35"/>
  <c r="Q14" i="35"/>
  <c r="AG14" i="35"/>
  <c r="G15" i="35"/>
  <c r="Q15" i="35"/>
  <c r="AG15" i="35"/>
  <c r="H16" i="35"/>
  <c r="S16" i="35"/>
  <c r="AF16" i="35"/>
  <c r="G17" i="35"/>
  <c r="R17" i="35"/>
  <c r="AG17" i="35"/>
  <c r="AS17" i="35"/>
  <c r="M18" i="35"/>
  <c r="X18" i="35"/>
  <c r="AH18" i="35"/>
  <c r="D19" i="35"/>
  <c r="O19" i="35"/>
  <c r="AB19" i="35"/>
  <c r="AK19" i="35"/>
  <c r="E20" i="35"/>
  <c r="N20" i="35"/>
  <c r="Z20" i="35"/>
  <c r="AH20" i="35"/>
  <c r="AQ20" i="35"/>
  <c r="I21" i="35"/>
  <c r="S21" i="35"/>
  <c r="AC21" i="35"/>
  <c r="AK21" i="35"/>
  <c r="D22" i="35"/>
  <c r="L22" i="35"/>
  <c r="W22" i="35"/>
  <c r="AF22" i="35"/>
  <c r="AN22" i="35"/>
  <c r="G23" i="35"/>
  <c r="O23" i="35"/>
  <c r="X23" i="35"/>
  <c r="AG23" i="35"/>
  <c r="K37" i="35"/>
  <c r="Y37" i="35"/>
  <c r="AJ37" i="35"/>
  <c r="E38" i="35"/>
  <c r="S38" i="35"/>
  <c r="AD38" i="35"/>
  <c r="AR38" i="35"/>
  <c r="J39" i="35"/>
  <c r="X39" i="35"/>
  <c r="AL39" i="35"/>
  <c r="H34" i="35"/>
  <c r="N34" i="35"/>
  <c r="B35" i="35"/>
  <c r="M35" i="35"/>
  <c r="AA35" i="35"/>
  <c r="AO35" i="35"/>
  <c r="G36" i="35"/>
  <c r="U36" i="35"/>
  <c r="AF36" i="35"/>
  <c r="AT36" i="35"/>
  <c r="B12" i="35"/>
  <c r="AO18" i="35"/>
  <c r="B25" i="35"/>
  <c r="AO32" i="35"/>
  <c r="N8" i="35"/>
  <c r="X8" i="35"/>
  <c r="AL8" i="35"/>
  <c r="K9" i="35"/>
  <c r="Z9" i="35"/>
  <c r="AK9" i="35"/>
  <c r="K10" i="35"/>
  <c r="S10" i="35"/>
  <c r="AG10" i="35"/>
  <c r="H11" i="35"/>
  <c r="W11" i="35"/>
  <c r="AM11" i="35"/>
  <c r="M12" i="35"/>
  <c r="Z12" i="35"/>
  <c r="AL12" i="35"/>
  <c r="K13" i="35"/>
  <c r="Y13" i="35"/>
  <c r="AJ13" i="35"/>
  <c r="J14" i="35"/>
  <c r="V14" i="35"/>
  <c r="AI14" i="35"/>
  <c r="I15" i="35"/>
  <c r="W15" i="35"/>
  <c r="AM15" i="35"/>
  <c r="K16" i="35"/>
  <c r="W16" i="35"/>
  <c r="AK16" i="35"/>
  <c r="I17" i="35"/>
  <c r="X17" i="35"/>
  <c r="AI17" i="35"/>
  <c r="F18" i="35"/>
  <c r="O18" i="35"/>
  <c r="Z18" i="35"/>
  <c r="AL18" i="35"/>
  <c r="G19" i="35"/>
  <c r="Q19" i="35"/>
  <c r="AD19" i="35"/>
  <c r="AM19" i="35"/>
  <c r="G20" i="35"/>
  <c r="P20" i="35"/>
  <c r="AB20" i="35"/>
  <c r="AJ20" i="35"/>
  <c r="AT20" i="35"/>
  <c r="L21" i="35"/>
  <c r="W21" i="35"/>
  <c r="AE21" i="35"/>
  <c r="AM21" i="35"/>
  <c r="F22" i="35"/>
  <c r="N22" i="35"/>
  <c r="Z22" i="35"/>
  <c r="AH22" i="35"/>
  <c r="AQ22" i="35"/>
  <c r="I23" i="35"/>
  <c r="Q23" i="35"/>
  <c r="AA23" i="35"/>
  <c r="AI23" i="35"/>
  <c r="AR23" i="35"/>
  <c r="J24" i="35"/>
  <c r="R24" i="35"/>
  <c r="AC24" i="35"/>
  <c r="AK24" i="35"/>
  <c r="L37" i="35"/>
  <c r="Z37" i="35"/>
  <c r="AN37" i="35"/>
  <c r="F38" i="35"/>
  <c r="T38" i="35"/>
  <c r="AE38" i="35"/>
  <c r="AS38" i="35"/>
  <c r="N39" i="35"/>
  <c r="Y39" i="35"/>
  <c r="AM39" i="35"/>
  <c r="B34" i="35"/>
  <c r="C35" i="35"/>
  <c r="Q35" i="35"/>
  <c r="AB35" i="35"/>
  <c r="AP35" i="35"/>
  <c r="H36" i="35"/>
  <c r="V36" i="35"/>
  <c r="AJ36" i="35"/>
  <c r="Q37" i="35"/>
  <c r="AP37" i="35"/>
  <c r="V38" i="35"/>
  <c r="B39" i="35"/>
  <c r="AD39" i="35"/>
  <c r="X34" i="35"/>
  <c r="AD34" i="35"/>
  <c r="R35" i="35"/>
  <c r="AQ35" i="35"/>
  <c r="W36" i="35"/>
  <c r="R37" i="35"/>
  <c r="AQ37" i="35"/>
  <c r="W38" i="35"/>
  <c r="F39" i="35"/>
  <c r="AE39" i="35"/>
  <c r="S35" i="35"/>
  <c r="AR35" i="35"/>
  <c r="X36" i="35"/>
  <c r="C37" i="35"/>
  <c r="AB37" i="35"/>
  <c r="K38" i="35"/>
  <c r="AJ38" i="35"/>
  <c r="P39" i="35"/>
  <c r="AO39" i="35"/>
  <c r="D35" i="35"/>
  <c r="AC35" i="35"/>
  <c r="L36" i="35"/>
  <c r="AK36" i="35"/>
  <c r="B13" i="35"/>
  <c r="B21" i="35"/>
  <c r="B29" i="35"/>
  <c r="P8" i="35"/>
  <c r="AC8" i="35"/>
  <c r="G9" i="35"/>
  <c r="AA9" i="35"/>
  <c r="AS9" i="35"/>
  <c r="P10" i="35"/>
  <c r="AH10" i="35"/>
  <c r="M11" i="35"/>
  <c r="AF11" i="35"/>
  <c r="N12" i="35"/>
  <c r="AD12" i="35"/>
  <c r="G13" i="35"/>
  <c r="Z13" i="35"/>
  <c r="AS13" i="35"/>
  <c r="P14" i="35"/>
  <c r="AM14" i="35"/>
  <c r="N15" i="35"/>
  <c r="AF15" i="35"/>
  <c r="L16" i="35"/>
  <c r="AC16" i="35"/>
  <c r="E17" i="35"/>
  <c r="Z17" i="35"/>
  <c r="AP17" i="35"/>
  <c r="L18" i="35"/>
  <c r="AA18" i="35"/>
  <c r="AP18" i="35"/>
  <c r="N19" i="35"/>
  <c r="AE19" i="35"/>
  <c r="AQ19" i="35"/>
  <c r="M20" i="35"/>
  <c r="AC20" i="35"/>
  <c r="AM20" i="35"/>
  <c r="H21" i="35"/>
  <c r="X21" i="35"/>
  <c r="AH21" i="35"/>
  <c r="AT21" i="35"/>
  <c r="O22" i="35"/>
  <c r="AC22" i="35"/>
  <c r="AM22" i="35"/>
  <c r="J23" i="35"/>
  <c r="U23" i="35"/>
  <c r="AF23" i="35"/>
  <c r="AQ23" i="35"/>
  <c r="K24" i="35"/>
  <c r="V24" i="35"/>
  <c r="AF24" i="35"/>
  <c r="AP24" i="35"/>
  <c r="G25" i="35"/>
  <c r="P25" i="35"/>
  <c r="Z25" i="35"/>
  <c r="AH25" i="35"/>
  <c r="AQ25" i="35"/>
  <c r="H26" i="35"/>
  <c r="P26" i="35"/>
  <c r="AA26" i="35"/>
  <c r="AI26" i="35"/>
  <c r="AR26" i="35"/>
  <c r="I27" i="35"/>
  <c r="Q27" i="35"/>
  <c r="Z27" i="35"/>
  <c r="AH27" i="35"/>
  <c r="AQ27" i="35"/>
  <c r="H28" i="35"/>
  <c r="P28" i="35"/>
  <c r="AA28" i="35"/>
  <c r="AI28" i="35"/>
  <c r="AR28" i="35"/>
  <c r="I29" i="35"/>
  <c r="Q29" i="35"/>
  <c r="AA29" i="35"/>
  <c r="AI29" i="35"/>
  <c r="AR29" i="35"/>
  <c r="AA37" i="35"/>
  <c r="U38" i="35"/>
  <c r="Q39" i="35"/>
  <c r="AH35" i="35"/>
  <c r="AE36" i="35"/>
  <c r="AO22" i="35"/>
  <c r="B33" i="35"/>
  <c r="U8" i="35"/>
  <c r="AR8" i="35"/>
  <c r="Q9" i="35"/>
  <c r="AR9" i="35"/>
  <c r="R10" i="35"/>
  <c r="AM10" i="35"/>
  <c r="V11" i="35"/>
  <c r="F12" i="35"/>
  <c r="W12" i="35"/>
  <c r="AT12" i="35"/>
  <c r="V13" i="35"/>
  <c r="AT13" i="35"/>
  <c r="W14" i="35"/>
  <c r="AR14" i="35"/>
  <c r="X15" i="35"/>
  <c r="F16" i="35"/>
  <c r="Z16" i="35"/>
  <c r="D17" i="35"/>
  <c r="AA17" i="35"/>
  <c r="AR17" i="35"/>
  <c r="Q18" i="35"/>
  <c r="AG18" i="35"/>
  <c r="I19" i="35"/>
  <c r="Z19" i="35"/>
  <c r="AP19" i="35"/>
  <c r="O20" i="35"/>
  <c r="AE20" i="35"/>
  <c r="AR20" i="35"/>
  <c r="O21" i="35"/>
  <c r="AD21" i="35"/>
  <c r="AR21" i="35"/>
  <c r="M22" i="35"/>
  <c r="AD22" i="35"/>
  <c r="AR22" i="35"/>
  <c r="M23" i="35"/>
  <c r="AB23" i="35"/>
  <c r="AM23" i="35"/>
  <c r="H24" i="35"/>
  <c r="S24" i="35"/>
  <c r="AG24" i="35"/>
  <c r="AR24" i="35"/>
  <c r="K25" i="35"/>
  <c r="V25" i="35"/>
  <c r="AE25" i="35"/>
  <c r="AN25" i="35"/>
  <c r="G26" i="35"/>
  <c r="Q26" i="35"/>
  <c r="AC26" i="35"/>
  <c r="AL26" i="35"/>
  <c r="E27" i="35"/>
  <c r="N27" i="35"/>
  <c r="W27" i="35"/>
  <c r="AG27" i="35"/>
  <c r="AR27" i="35"/>
  <c r="J28" i="35"/>
  <c r="S28" i="35"/>
  <c r="AE28" i="35"/>
  <c r="AN28" i="35"/>
  <c r="G29" i="35"/>
  <c r="P29" i="35"/>
  <c r="AB29" i="35"/>
  <c r="AK29" i="35"/>
  <c r="D30" i="35"/>
  <c r="L30" i="35"/>
  <c r="V30" i="35"/>
  <c r="AE30" i="35"/>
  <c r="AM30" i="35"/>
  <c r="E31" i="35"/>
  <c r="M31" i="35"/>
  <c r="V31" i="35"/>
  <c r="AE31" i="35"/>
  <c r="AM31" i="35"/>
  <c r="AF37" i="35"/>
  <c r="AC38" i="35"/>
  <c r="W39" i="35"/>
  <c r="AT34" i="35"/>
  <c r="AK35" i="35"/>
  <c r="AL36" i="35"/>
  <c r="B14" i="35"/>
  <c r="AO24" i="35"/>
  <c r="AO8" i="35"/>
  <c r="H8" i="35"/>
  <c r="W8" i="35"/>
  <c r="Y9" i="35"/>
  <c r="AT9" i="35"/>
  <c r="V10" i="35"/>
  <c r="AP10" i="35"/>
  <c r="X11" i="35"/>
  <c r="G12" i="35"/>
  <c r="AA12" i="35"/>
  <c r="D13" i="35"/>
  <c r="AA13" i="35"/>
  <c r="G14" i="35"/>
  <c r="Z14" i="35"/>
  <c r="E15" i="35"/>
  <c r="Z15" i="35"/>
  <c r="G16" i="35"/>
  <c r="AA16" i="35"/>
  <c r="H17" i="35"/>
  <c r="AB17" i="35"/>
  <c r="AT17" i="35"/>
  <c r="R18" i="35"/>
  <c r="AI18" i="35"/>
  <c r="L19" i="35"/>
  <c r="AC19" i="35"/>
  <c r="AS19" i="35"/>
  <c r="Q20" i="35"/>
  <c r="AF20" i="35"/>
  <c r="D21" i="35"/>
  <c r="P21" i="35"/>
  <c r="AF21" i="35"/>
  <c r="AS21" i="35"/>
  <c r="P22" i="35"/>
  <c r="AE22" i="35"/>
  <c r="AS22" i="35"/>
  <c r="N23" i="35"/>
  <c r="AC23" i="35"/>
  <c r="AN23" i="35"/>
  <c r="I24" i="35"/>
  <c r="W24" i="35"/>
  <c r="AH24" i="35"/>
  <c r="AS24" i="35"/>
  <c r="L25" i="35"/>
  <c r="W25" i="35"/>
  <c r="AF25" i="35"/>
  <c r="AP25" i="35"/>
  <c r="I26" i="35"/>
  <c r="R26" i="35"/>
  <c r="AD26" i="35"/>
  <c r="AM26" i="35"/>
  <c r="F27" i="35"/>
  <c r="O27" i="35"/>
  <c r="X27" i="35"/>
  <c r="AI27" i="35"/>
  <c r="AS27" i="35"/>
  <c r="K28" i="35"/>
  <c r="V28" i="35"/>
  <c r="AF28" i="35"/>
  <c r="AP28" i="35"/>
  <c r="H29" i="35"/>
  <c r="R29" i="35"/>
  <c r="AC29" i="35"/>
  <c r="AL29" i="35"/>
  <c r="E30" i="35"/>
  <c r="M30" i="35"/>
  <c r="W30" i="35"/>
  <c r="AF30" i="35"/>
  <c r="AN30" i="35"/>
  <c r="F31" i="35"/>
  <c r="N31" i="35"/>
  <c r="W31" i="35"/>
  <c r="AF31" i="35"/>
  <c r="AN31" i="35"/>
  <c r="F32" i="35"/>
  <c r="N32" i="35"/>
  <c r="AI37" i="35"/>
  <c r="AI38" i="35"/>
  <c r="Z39" i="35"/>
  <c r="Z34" i="35"/>
  <c r="E35" i="35"/>
  <c r="AS35" i="35"/>
  <c r="AM36" i="35"/>
  <c r="AO37" i="35"/>
  <c r="I39" i="35"/>
  <c r="L35" i="35"/>
  <c r="AB36" i="35"/>
  <c r="D38" i="35"/>
  <c r="O39" i="35"/>
  <c r="T35" i="35"/>
  <c r="AS36" i="35"/>
  <c r="G38" i="35"/>
  <c r="AH39" i="35"/>
  <c r="T34" i="35"/>
  <c r="AP34" i="35"/>
  <c r="Z35" i="35"/>
  <c r="AO10" i="35"/>
  <c r="AO26" i="35"/>
  <c r="R8" i="35"/>
  <c r="AM8" i="35"/>
  <c r="AC9" i="35"/>
  <c r="M10" i="35"/>
  <c r="AI10" i="35"/>
  <c r="AC11" i="35"/>
  <c r="P12" i="35"/>
  <c r="AR12" i="35"/>
  <c r="AC13" i="35"/>
  <c r="N14" i="35"/>
  <c r="AQ14" i="35"/>
  <c r="AE15" i="35"/>
  <c r="P16" i="35"/>
  <c r="AT16" i="35"/>
  <c r="AF17" i="35"/>
  <c r="J18" i="35"/>
  <c r="AF18" i="35"/>
  <c r="P19" i="35"/>
  <c r="AJ19" i="35"/>
  <c r="L20" i="35"/>
  <c r="AI20" i="35"/>
  <c r="K21" i="35"/>
  <c r="AB21" i="35"/>
  <c r="G22" i="35"/>
  <c r="X22" i="35"/>
  <c r="AP22" i="35"/>
  <c r="R23" i="35"/>
  <c r="AJ23" i="35"/>
  <c r="G24" i="35"/>
  <c r="Z24" i="35"/>
  <c r="AM24" i="35"/>
  <c r="I25" i="35"/>
  <c r="Y25" i="35"/>
  <c r="AK25" i="35"/>
  <c r="F26" i="35"/>
  <c r="V26" i="35"/>
  <c r="AH26" i="35"/>
  <c r="D27" i="35"/>
  <c r="R27" i="35"/>
  <c r="AD27" i="35"/>
  <c r="AP27" i="35"/>
  <c r="M28" i="35"/>
  <c r="AB28" i="35"/>
  <c r="AM28" i="35"/>
  <c r="K29" i="35"/>
  <c r="X29" i="35"/>
  <c r="AJ29" i="35"/>
  <c r="G30" i="35"/>
  <c r="Q30" i="35"/>
  <c r="AD30" i="35"/>
  <c r="AQ30" i="35"/>
  <c r="J31" i="35"/>
  <c r="U31" i="35"/>
  <c r="AH31" i="35"/>
  <c r="AS31" i="35"/>
  <c r="K32" i="35"/>
  <c r="V32" i="35"/>
  <c r="AE32" i="35"/>
  <c r="AM32" i="35"/>
  <c r="G33" i="35"/>
  <c r="Q33" i="35"/>
  <c r="AC33" i="35"/>
  <c r="AM33" i="35"/>
  <c r="B37" i="35"/>
  <c r="L38" i="35"/>
  <c r="AN39" i="35"/>
  <c r="AJ34" i="35"/>
  <c r="AG35" i="35"/>
  <c r="AO12" i="35"/>
  <c r="B26" i="35"/>
  <c r="S8" i="35"/>
  <c r="E9" i="35"/>
  <c r="AD9" i="35"/>
  <c r="N10" i="35"/>
  <c r="AR10" i="35"/>
  <c r="AE11" i="35"/>
  <c r="Q12" i="35"/>
  <c r="I13" i="35"/>
  <c r="AF13" i="35"/>
  <c r="O14" i="35"/>
  <c r="H15" i="35"/>
  <c r="AK15" i="35"/>
  <c r="Q16" i="35"/>
  <c r="L17" i="35"/>
  <c r="AH17" i="35"/>
  <c r="N18" i="35"/>
  <c r="AM18" i="35"/>
  <c r="V19" i="35"/>
  <c r="AL19" i="35"/>
  <c r="R20" i="35"/>
  <c r="AK20" i="35"/>
  <c r="M21" i="35"/>
  <c r="AG21" i="35"/>
  <c r="H22" i="35"/>
  <c r="AA22" i="35"/>
  <c r="AT22" i="35"/>
  <c r="S23" i="35"/>
  <c r="AK23" i="35"/>
  <c r="L24" i="35"/>
  <c r="AA24" i="35"/>
  <c r="AN24" i="35"/>
  <c r="M25" i="35"/>
  <c r="AA25" i="35"/>
  <c r="AL25" i="35"/>
  <c r="J26" i="35"/>
  <c r="W26" i="35"/>
  <c r="AJ26" i="35"/>
  <c r="G27" i="35"/>
  <c r="S27" i="35"/>
  <c r="AE27" i="35"/>
  <c r="AT27" i="35"/>
  <c r="N28" i="35"/>
  <c r="AC28" i="35"/>
  <c r="AQ28" i="35"/>
  <c r="L29" i="35"/>
  <c r="Y29" i="35"/>
  <c r="AM29" i="35"/>
  <c r="H30" i="35"/>
  <c r="R30" i="35"/>
  <c r="AG30" i="35"/>
  <c r="AR30" i="35"/>
  <c r="K31" i="35"/>
  <c r="X31" i="35"/>
  <c r="AI31" i="35"/>
  <c r="AT31" i="35"/>
  <c r="L32" i="35"/>
  <c r="W32" i="35"/>
  <c r="AF32" i="35"/>
  <c r="AN32" i="35"/>
  <c r="H33" i="35"/>
  <c r="R33" i="35"/>
  <c r="AD33" i="35"/>
  <c r="AN33" i="35"/>
  <c r="AI33" i="35"/>
  <c r="W33" i="35"/>
  <c r="I33" i="35"/>
  <c r="AK32" i="35"/>
  <c r="AA32" i="35"/>
  <c r="M32" i="35"/>
  <c r="AQ31" i="35"/>
  <c r="AB31" i="35"/>
  <c r="L31" i="35"/>
  <c r="AL30" i="35"/>
  <c r="Z30" i="35"/>
  <c r="I30" i="35"/>
  <c r="AG29" i="35"/>
  <c r="O29" i="35"/>
  <c r="AS28" i="35"/>
  <c r="X28" i="35"/>
  <c r="F28" i="35"/>
  <c r="AF27" i="35"/>
  <c r="M27" i="35"/>
  <c r="AP26" i="35"/>
  <c r="X26" i="35"/>
  <c r="D26" i="35"/>
  <c r="AD25" i="35"/>
  <c r="N25" i="35"/>
  <c r="AJ24" i="35"/>
  <c r="O24" i="35"/>
  <c r="AL23" i="35"/>
  <c r="L23" i="35"/>
  <c r="AI22" i="35"/>
  <c r="I22" i="35"/>
  <c r="Z21" i="35"/>
  <c r="AP20" i="35"/>
  <c r="V20" i="35"/>
  <c r="AG19" i="35"/>
  <c r="AR18" i="35"/>
  <c r="P18" i="35"/>
  <c r="V17" i="35"/>
  <c r="AE16" i="35"/>
  <c r="AN15" i="35"/>
  <c r="AH14" i="35"/>
  <c r="AR13" i="35"/>
  <c r="L13" i="35"/>
  <c r="L12" i="35"/>
  <c r="L11" i="35"/>
  <c r="O10" i="35"/>
  <c r="P9" i="35"/>
  <c r="AA8" i="35"/>
  <c r="B27" i="35"/>
  <c r="S9" i="35"/>
  <c r="S11" i="35"/>
  <c r="S14" i="35"/>
  <c r="S15" i="35"/>
  <c r="S17" i="35"/>
  <c r="F36" i="35"/>
  <c r="J37" i="35"/>
  <c r="AP32" i="35"/>
  <c r="AD31" i="35"/>
  <c r="AN29" i="35"/>
  <c r="I28" i="35"/>
  <c r="AS26" i="35"/>
  <c r="Q25" i="35"/>
  <c r="V23" i="35"/>
  <c r="AI21" i="35"/>
  <c r="H19" i="35"/>
  <c r="AJ17" i="35"/>
  <c r="AM16" i="35"/>
  <c r="L15" i="35"/>
  <c r="L14" i="35"/>
  <c r="N13" i="35"/>
  <c r="S12" i="35"/>
  <c r="AF9" i="35"/>
  <c r="AE8" i="35"/>
  <c r="AO16" i="35"/>
  <c r="D33" i="35"/>
  <c r="Z32" i="35"/>
  <c r="AA31" i="35"/>
  <c r="AK30" i="35"/>
  <c r="F30" i="35"/>
  <c r="N29" i="35"/>
  <c r="W28" i="35"/>
  <c r="AC27" i="35"/>
  <c r="AN26" i="35"/>
  <c r="AT25" i="35"/>
  <c r="H25" i="35"/>
  <c r="AI24" i="35"/>
  <c r="AH23" i="35"/>
  <c r="K23" i="35"/>
  <c r="AG22" i="35"/>
  <c r="E22" i="35"/>
  <c r="Y21" i="35"/>
  <c r="AN20" i="35"/>
  <c r="J20" i="35"/>
  <c r="AQ18" i="35"/>
  <c r="I18" i="35"/>
  <c r="Q17" i="35"/>
  <c r="AD16" i="35"/>
  <c r="AC15" i="35"/>
  <c r="AF14" i="35"/>
  <c r="AK13" i="35"/>
  <c r="H12" i="35"/>
  <c r="I11" i="35"/>
  <c r="L10" i="35"/>
  <c r="N9" i="35"/>
  <c r="Z8" i="35"/>
  <c r="R9" i="35"/>
  <c r="R11" i="35"/>
  <c r="R15" i="35"/>
  <c r="R16" i="35"/>
  <c r="R19" i="35"/>
  <c r="R21" i="35"/>
  <c r="W9" i="35"/>
  <c r="W13" i="35"/>
  <c r="W17" i="35"/>
  <c r="I35" i="35"/>
  <c r="AP39" i="35"/>
  <c r="D37" i="35"/>
  <c r="AG33" i="35"/>
  <c r="S33" i="35"/>
  <c r="AT32" i="35"/>
  <c r="AI32" i="35"/>
  <c r="X32" i="35"/>
  <c r="I32" i="35"/>
  <c r="AL31" i="35"/>
  <c r="Z31" i="35"/>
  <c r="H31" i="35"/>
  <c r="AJ30" i="35"/>
  <c r="S30" i="35"/>
  <c r="AT29" i="35"/>
  <c r="AE29" i="35"/>
  <c r="M29" i="35"/>
  <c r="AK28" i="35"/>
  <c r="R28" i="35"/>
  <c r="D28" i="35"/>
  <c r="AB27" i="35"/>
  <c r="K27" i="35"/>
  <c r="AK26" i="35"/>
  <c r="O26" i="35"/>
  <c r="AS25" i="35"/>
  <c r="AB25" i="35"/>
  <c r="F25" i="35"/>
  <c r="AE24" i="35"/>
  <c r="M24" i="35"/>
  <c r="AE23" i="35"/>
  <c r="H23" i="35"/>
  <c r="AB22" i="35"/>
  <c r="AP21" i="35"/>
  <c r="V21" i="35"/>
  <c r="AL20" i="35"/>
  <c r="I20" i="35"/>
  <c r="Y19" i="35"/>
  <c r="AN18" i="35"/>
  <c r="H18" i="35"/>
  <c r="P17" i="35"/>
  <c r="V16" i="35"/>
  <c r="V15" i="35"/>
  <c r="AE14" i="35"/>
  <c r="AI13" i="35"/>
  <c r="AK12" i="35"/>
  <c r="AT11" i="35"/>
  <c r="G11" i="35"/>
  <c r="I10" i="35"/>
  <c r="M9" i="35"/>
  <c r="T8" i="35"/>
  <c r="B20" i="35"/>
  <c r="AT38" i="35"/>
  <c r="AP33" i="35"/>
  <c r="AC32" i="35"/>
  <c r="P31" i="35"/>
  <c r="K30" i="35"/>
  <c r="AD28" i="35"/>
  <c r="AB26" i="35"/>
  <c r="Q24" i="35"/>
  <c r="K22" i="35"/>
  <c r="AN19" i="35"/>
  <c r="P11" i="35"/>
  <c r="AH33" i="35"/>
  <c r="J32" i="35"/>
  <c r="AL28" i="35"/>
  <c r="AM12" i="35"/>
  <c r="AT33" i="35"/>
  <c r="AF33" i="35"/>
  <c r="P33" i="35"/>
  <c r="AS32" i="35"/>
  <c r="AH32" i="35"/>
  <c r="S32" i="35"/>
  <c r="H32" i="35"/>
  <c r="AK31" i="35"/>
  <c r="S31" i="35"/>
  <c r="G31" i="35"/>
  <c r="AI30" i="35"/>
  <c r="P30" i="35"/>
  <c r="AS29" i="35"/>
  <c r="AD29" i="35"/>
  <c r="J29" i="35"/>
  <c r="AJ28" i="35"/>
  <c r="Q28" i="35"/>
  <c r="AN27" i="35"/>
  <c r="AA27" i="35"/>
  <c r="J27" i="35"/>
  <c r="AG26" i="35"/>
  <c r="N26" i="35"/>
  <c r="AR25" i="35"/>
  <c r="X25" i="35"/>
  <c r="E25" i="35"/>
  <c r="AD24" i="35"/>
  <c r="F24" i="35"/>
  <c r="AD23" i="35"/>
  <c r="E23" i="35"/>
  <c r="V22" i="35"/>
  <c r="AN21" i="35"/>
  <c r="Q21" i="35"/>
  <c r="AG20" i="35"/>
  <c r="H20" i="35"/>
  <c r="X19" i="35"/>
  <c r="AE18" i="35"/>
  <c r="G18" i="35"/>
  <c r="N17" i="35"/>
  <c r="N16" i="35"/>
  <c r="P15" i="35"/>
  <c r="AA14" i="35"/>
  <c r="AB13" i="35"/>
  <c r="AF12" i="35"/>
  <c r="AP11" i="35"/>
  <c r="AF10" i="35"/>
  <c r="G10" i="35"/>
  <c r="L9" i="35"/>
  <c r="M8" i="35"/>
  <c r="B19" i="35"/>
  <c r="AQ38" i="35"/>
  <c r="Y33" i="35"/>
  <c r="P32" i="35"/>
  <c r="AS30" i="35"/>
  <c r="V29" i="35"/>
  <c r="AK27" i="35"/>
  <c r="K26" i="35"/>
  <c r="AQ24" i="35"/>
  <c r="AK22" i="35"/>
  <c r="F21" i="35"/>
  <c r="W18" i="35"/>
  <c r="AT15" i="35"/>
  <c r="B31" i="35"/>
  <c r="T33" i="35"/>
  <c r="AJ32" i="35"/>
  <c r="AP31" i="35"/>
  <c r="I31" i="35"/>
  <c r="X30" i="35"/>
  <c r="AF29" i="35"/>
  <c r="E28" i="35"/>
  <c r="L27" i="35"/>
  <c r="S26" i="35"/>
  <c r="AC25" i="35"/>
  <c r="N24" i="35"/>
  <c r="AS33" i="35"/>
  <c r="AE33" i="35"/>
  <c r="O33" i="35"/>
  <c r="AR32" i="35"/>
  <c r="AG32" i="35"/>
  <c r="R32" i="35"/>
  <c r="G32" i="35"/>
  <c r="AJ31" i="35"/>
  <c r="R31" i="35"/>
  <c r="D31" i="35"/>
  <c r="AH30" i="35"/>
  <c r="O30" i="35"/>
  <c r="AQ29" i="35"/>
  <c r="Z29" i="35"/>
  <c r="F29" i="35"/>
  <c r="AH28" i="35"/>
  <c r="O28" i="35"/>
  <c r="AM27" i="35"/>
  <c r="V27" i="35"/>
  <c r="H27" i="35"/>
  <c r="AF26" i="35"/>
  <c r="M26" i="35"/>
  <c r="AM25" i="35"/>
  <c r="S25" i="35"/>
  <c r="D25" i="35"/>
  <c r="AB24" i="35"/>
  <c r="E24" i="35"/>
  <c r="Z23" i="35"/>
  <c r="D23" i="35"/>
  <c r="R22" i="35"/>
  <c r="AL21" i="35"/>
  <c r="N21" i="35"/>
  <c r="AD20" i="35"/>
  <c r="F20" i="35"/>
  <c r="W19" i="35"/>
  <c r="AD18" i="35"/>
  <c r="AQ17" i="35"/>
  <c r="M17" i="35"/>
  <c r="M16" i="35"/>
  <c r="O15" i="35"/>
  <c r="R14" i="35"/>
  <c r="Q13" i="35"/>
  <c r="AE12" i="35"/>
  <c r="AK11" i="35"/>
  <c r="AD10" i="35"/>
  <c r="AP9" i="35"/>
  <c r="I9" i="35"/>
  <c r="K8" i="35"/>
  <c r="AK38" i="35"/>
  <c r="AC34" i="35"/>
  <c r="S19" i="35"/>
  <c r="S22" i="35"/>
  <c r="O8" i="35"/>
  <c r="O9" i="35"/>
  <c r="O11" i="35"/>
  <c r="O13" i="35"/>
  <c r="O16" i="35"/>
  <c r="O17" i="35"/>
  <c r="K11" i="35"/>
  <c r="K12" i="35"/>
  <c r="K15" i="35"/>
  <c r="K17" i="35"/>
  <c r="K19" i="35"/>
  <c r="K20" i="35"/>
  <c r="J11" i="35"/>
  <c r="J15" i="35"/>
  <c r="J19" i="35"/>
  <c r="J21" i="35"/>
  <c r="J25" i="35"/>
  <c r="F8" i="35"/>
  <c r="F11" i="35"/>
  <c r="F15" i="35"/>
  <c r="F17" i="35"/>
  <c r="F19" i="35"/>
  <c r="F23" i="35"/>
  <c r="E8" i="35"/>
  <c r="E10" i="35"/>
  <c r="E12" i="35"/>
  <c r="E14" i="35"/>
  <c r="E16" i="35"/>
  <c r="E18" i="35"/>
  <c r="D8" i="35"/>
  <c r="D10" i="35"/>
  <c r="D14" i="35"/>
  <c r="D18" i="35"/>
  <c r="D24" i="35"/>
  <c r="C8" i="35"/>
  <c r="AT10" i="35"/>
  <c r="AT14" i="35"/>
  <c r="AT18" i="35"/>
  <c r="AT19" i="35"/>
  <c r="AS10" i="35"/>
  <c r="AS14" i="35"/>
  <c r="AS18" i="35"/>
  <c r="AS20" i="35"/>
  <c r="AR11" i="35"/>
  <c r="AR15" i="35"/>
  <c r="AR19" i="35"/>
  <c r="AQ8" i="35"/>
  <c r="AQ9" i="35"/>
  <c r="AQ13" i="35"/>
  <c r="AQ21" i="35"/>
  <c r="AP8" i="35"/>
  <c r="AP12" i="35"/>
  <c r="AP13" i="35"/>
  <c r="AP16" i="35"/>
  <c r="AO11" i="35"/>
  <c r="AO13" i="35"/>
  <c r="AO15" i="35"/>
  <c r="AO17" i="35"/>
  <c r="AO19" i="35"/>
  <c r="AO21" i="35"/>
  <c r="AO23" i="35"/>
  <c r="AO25" i="35"/>
  <c r="AO27" i="35"/>
  <c r="AO29" i="35"/>
  <c r="AO31" i="35"/>
  <c r="AN8" i="35"/>
  <c r="AN12" i="35"/>
  <c r="AN16" i="35"/>
  <c r="AN17" i="35"/>
  <c r="AM9" i="35"/>
  <c r="AM13" i="35"/>
  <c r="AM17" i="35"/>
  <c r="AL11" i="35"/>
  <c r="AL15" i="35"/>
  <c r="AL17" i="35"/>
  <c r="AK10" i="35"/>
  <c r="AK14" i="35"/>
  <c r="AK18" i="35"/>
  <c r="AJ8" i="35"/>
  <c r="AJ10" i="35"/>
  <c r="AJ14" i="35"/>
  <c r="AJ18" i="35"/>
  <c r="AI11" i="35"/>
  <c r="AI15" i="35"/>
  <c r="AI19" i="35"/>
  <c r="AH8" i="35"/>
  <c r="AH9" i="35"/>
  <c r="AH13" i="35"/>
  <c r="AG8" i="35"/>
  <c r="AG12" i="35"/>
  <c r="AG16" i="35"/>
  <c r="AE9" i="35"/>
  <c r="AE13" i="35"/>
  <c r="AE17" i="35"/>
  <c r="AD11" i="35"/>
  <c r="AD13" i="35"/>
  <c r="AD17" i="35"/>
  <c r="AC10" i="35"/>
  <c r="AC14" i="35"/>
  <c r="AC18" i="35"/>
  <c r="AB8" i="35"/>
  <c r="AB12" i="35"/>
  <c r="AB16" i="35"/>
  <c r="AB18" i="35"/>
  <c r="AA11" i="35"/>
  <c r="AA15" i="35"/>
  <c r="AA19" i="35"/>
  <c r="X9" i="35"/>
  <c r="X10" i="35"/>
  <c r="X14" i="35"/>
  <c r="X16" i="35"/>
  <c r="R34" i="35"/>
  <c r="AI34" i="35"/>
  <c r="I34" i="35"/>
  <c r="E37" i="35"/>
  <c r="M37" i="35"/>
  <c r="U37" i="35"/>
  <c r="AC37" i="35"/>
  <c r="AK37" i="35"/>
  <c r="AS37" i="35"/>
  <c r="H38" i="35"/>
  <c r="P38" i="35"/>
  <c r="X38" i="35"/>
  <c r="AF38" i="35"/>
  <c r="AN38" i="35"/>
  <c r="C39" i="35"/>
  <c r="K39" i="35"/>
  <c r="S39" i="35"/>
  <c r="AA39" i="35"/>
  <c r="AI39" i="35"/>
  <c r="AQ39" i="35"/>
  <c r="AF34" i="35"/>
  <c r="AR34" i="35"/>
  <c r="F35" i="35"/>
  <c r="N35" i="35"/>
  <c r="V35" i="35"/>
  <c r="AD35" i="35"/>
  <c r="AL35" i="35"/>
  <c r="AT35" i="35"/>
  <c r="I36" i="35"/>
  <c r="Q36" i="35"/>
  <c r="Y36" i="35"/>
  <c r="AG36" i="35"/>
  <c r="AO36" i="35"/>
  <c r="B9" i="35"/>
  <c r="AO14" i="35"/>
  <c r="B18" i="35"/>
  <c r="B23" i="35"/>
  <c r="B28" i="35"/>
  <c r="F37" i="35"/>
  <c r="N37" i="35"/>
  <c r="V37" i="35"/>
  <c r="AD37" i="35"/>
  <c r="AL37" i="35"/>
  <c r="AT37" i="35"/>
  <c r="I38" i="35"/>
  <c r="Q38" i="35"/>
  <c r="Y38" i="35"/>
  <c r="AG38" i="35"/>
  <c r="AO38" i="35"/>
  <c r="D39" i="35"/>
  <c r="L39" i="35"/>
  <c r="T39" i="35"/>
  <c r="AB39" i="35"/>
  <c r="AJ39" i="35"/>
  <c r="AR39" i="35"/>
  <c r="J34" i="35"/>
  <c r="G35" i="35"/>
  <c r="O35" i="35"/>
  <c r="W35" i="35"/>
  <c r="AE35" i="35"/>
  <c r="AM35" i="35"/>
  <c r="B36" i="35"/>
  <c r="J36" i="35"/>
  <c r="R36" i="35"/>
  <c r="Z36" i="35"/>
  <c r="AH36" i="35"/>
  <c r="AP36" i="35"/>
  <c r="AO9" i="35"/>
  <c r="G37" i="35"/>
  <c r="O37" i="35"/>
  <c r="W37" i="35"/>
  <c r="AE37" i="35"/>
  <c r="AM37" i="35"/>
  <c r="B38" i="35"/>
  <c r="J38" i="35"/>
  <c r="R38" i="35"/>
  <c r="Z38" i="35"/>
  <c r="AH38" i="35"/>
  <c r="AP38" i="35"/>
  <c r="E39" i="35"/>
  <c r="M39" i="35"/>
  <c r="U39" i="35"/>
  <c r="AC39" i="35"/>
  <c r="AK39" i="35"/>
  <c r="AS39" i="35"/>
  <c r="P34" i="35"/>
  <c r="AB34" i="35"/>
  <c r="AN34" i="35"/>
  <c r="H35" i="35"/>
  <c r="P35" i="35"/>
  <c r="X35" i="35"/>
  <c r="AF35" i="35"/>
  <c r="AN35" i="35"/>
  <c r="C36" i="35"/>
  <c r="K36" i="35"/>
  <c r="S36" i="35"/>
  <c r="AA36" i="35"/>
  <c r="AI36" i="35"/>
  <c r="AQ36" i="35"/>
  <c r="B10" i="35"/>
  <c r="B15" i="35"/>
  <c r="AO20" i="35"/>
  <c r="B24" i="35"/>
  <c r="AO30" i="35"/>
  <c r="B8" i="35"/>
  <c r="G8" i="35"/>
  <c r="Q8" i="35"/>
  <c r="Y8" i="35"/>
  <c r="AK8" i="35"/>
  <c r="Z33" i="35"/>
  <c r="M34" i="35"/>
  <c r="G34" i="35"/>
  <c r="AE34" i="35"/>
  <c r="Y34" i="35"/>
  <c r="S34" i="35"/>
  <c r="Q3" i="26"/>
  <c r="T12" i="35"/>
  <c r="T16" i="35"/>
  <c r="T24" i="35"/>
  <c r="T28" i="35"/>
  <c r="T32" i="35"/>
  <c r="Y17" i="35"/>
  <c r="Y24" i="35"/>
  <c r="Y28" i="35"/>
  <c r="Y32" i="35"/>
  <c r="U24" i="35"/>
  <c r="U28" i="35"/>
  <c r="U32" i="35"/>
  <c r="AH34" i="35"/>
  <c r="W34" i="35"/>
  <c r="AS34" i="35"/>
  <c r="AG34" i="35"/>
  <c r="D34" i="35"/>
  <c r="AM34" i="35"/>
  <c r="O34" i="35"/>
  <c r="J33" i="35"/>
  <c r="A49" i="35"/>
  <c r="AU45" i="35" s="1"/>
  <c r="AU42" i="35" s="1"/>
  <c r="AU56" i="35" s="1"/>
  <c r="F34" i="35"/>
  <c r="F33" i="35"/>
  <c r="V34" i="35"/>
  <c r="V33" i="35"/>
  <c r="T31" i="35"/>
  <c r="AA34" i="35"/>
  <c r="AA33" i="35"/>
  <c r="U34" i="35"/>
  <c r="U33" i="35"/>
  <c r="AL34" i="35"/>
  <c r="AL33" i="35"/>
  <c r="T10" i="35"/>
  <c r="T9" i="35"/>
  <c r="T14" i="35"/>
  <c r="T13" i="35"/>
  <c r="T18" i="35"/>
  <c r="T17" i="35"/>
  <c r="T20" i="35"/>
  <c r="T19" i="35"/>
  <c r="T21" i="35"/>
  <c r="T22" i="35"/>
  <c r="T25" i="35"/>
  <c r="T26" i="35"/>
  <c r="T29" i="35"/>
  <c r="T30" i="35"/>
  <c r="Y11" i="35"/>
  <c r="Y10" i="35"/>
  <c r="Y15" i="35"/>
  <c r="Y14" i="35"/>
  <c r="Y22" i="35"/>
  <c r="Y23" i="35"/>
  <c r="Y26" i="35"/>
  <c r="Y27" i="35"/>
  <c r="Y30" i="35"/>
  <c r="Y31" i="35"/>
  <c r="U10" i="35"/>
  <c r="U9" i="35"/>
  <c r="U12" i="35"/>
  <c r="U11" i="35"/>
  <c r="U14" i="35"/>
  <c r="U13" i="35"/>
  <c r="U15" i="35"/>
  <c r="U16" i="35"/>
  <c r="U18" i="35"/>
  <c r="U17" i="35"/>
  <c r="U20" i="35"/>
  <c r="U19" i="35"/>
  <c r="U22" i="35"/>
  <c r="U21" i="35"/>
  <c r="U25" i="35"/>
  <c r="U26" i="35"/>
  <c r="U30" i="35"/>
  <c r="U29" i="35"/>
  <c r="K34" i="35"/>
  <c r="K33" i="35"/>
  <c r="E34" i="35"/>
  <c r="E33" i="35"/>
  <c r="AQ34" i="35"/>
  <c r="AQ33" i="35"/>
  <c r="AK34" i="35"/>
  <c r="AK33" i="35"/>
  <c r="T23" i="35"/>
  <c r="C33" i="35"/>
  <c r="C34" i="35"/>
  <c r="S18" i="35"/>
  <c r="K18" i="35"/>
  <c r="T11" i="35"/>
  <c r="T15" i="35"/>
  <c r="Y12" i="35"/>
  <c r="Y16" i="35"/>
  <c r="Y20" i="35"/>
  <c r="J9" i="35"/>
  <c r="J8" i="35"/>
  <c r="J13" i="35"/>
  <c r="J12" i="35"/>
  <c r="J17" i="35"/>
  <c r="J16" i="35"/>
  <c r="F9" i="35"/>
  <c r="F10" i="35"/>
  <c r="F13" i="35"/>
  <c r="F14" i="35"/>
  <c r="D12" i="35"/>
  <c r="D11" i="35"/>
  <c r="D16" i="35"/>
  <c r="D15" i="35"/>
  <c r="C9" i="35"/>
  <c r="C10" i="35"/>
  <c r="C11" i="35"/>
  <c r="C12" i="35"/>
  <c r="C13" i="35"/>
  <c r="C14" i="35"/>
  <c r="C15" i="35"/>
  <c r="C16" i="35"/>
  <c r="C17" i="35"/>
  <c r="C18" i="35"/>
  <c r="C19" i="35"/>
  <c r="C20" i="35"/>
  <c r="C21" i="35"/>
  <c r="C22" i="35"/>
  <c r="C23" i="35"/>
  <c r="C24" i="35"/>
  <c r="C25" i="35"/>
  <c r="C26" i="35"/>
  <c r="C27" i="35"/>
  <c r="C28" i="35"/>
  <c r="C29" i="35"/>
  <c r="C30" i="35"/>
  <c r="C31" i="35"/>
  <c r="C32" i="35"/>
  <c r="AS12" i="35"/>
  <c r="AS11" i="35"/>
  <c r="AS16" i="35"/>
  <c r="AS15" i="35"/>
  <c r="AQ11" i="35"/>
  <c r="AQ12" i="35"/>
  <c r="AQ15" i="35"/>
  <c r="AQ16" i="35"/>
  <c r="AN10" i="35"/>
  <c r="AN9" i="35"/>
  <c r="AN14" i="35"/>
  <c r="AN13" i="35"/>
  <c r="AL9" i="35"/>
  <c r="AL10" i="35"/>
  <c r="AL13" i="35"/>
  <c r="AL14" i="35"/>
  <c r="AJ12" i="35"/>
  <c r="AJ11" i="35"/>
  <c r="AJ16" i="35"/>
  <c r="AJ15" i="35"/>
  <c r="AH11" i="35"/>
  <c r="AH12" i="35"/>
  <c r="AH15" i="35"/>
  <c r="AH16" i="35"/>
  <c r="AD15" i="35"/>
  <c r="AD14" i="35"/>
  <c r="AB10" i="35"/>
  <c r="AB11" i="35"/>
  <c r="AB14" i="35"/>
  <c r="AB15" i="35"/>
  <c r="X12" i="35"/>
  <c r="X13" i="35"/>
  <c r="J10" i="35"/>
  <c r="R13" i="35"/>
  <c r="R12" i="35"/>
  <c r="AO34" i="35"/>
  <c r="AO33" i="35"/>
  <c r="S20" i="35"/>
  <c r="AL16" i="35"/>
  <c r="K14" i="35"/>
  <c r="E13" i="35"/>
  <c r="AN11" i="35"/>
  <c r="AQ10" i="35"/>
  <c r="AJ9" i="35"/>
  <c r="D9" i="35"/>
  <c r="B77" i="35"/>
  <c r="F44" i="35"/>
  <c r="Q44" i="35"/>
  <c r="N44" i="35"/>
  <c r="AM44" i="35"/>
  <c r="S44" i="35"/>
  <c r="L44" i="35"/>
  <c r="AJ44" i="35"/>
  <c r="AD44" i="35"/>
  <c r="AP44" i="35"/>
  <c r="AK44" i="35"/>
  <c r="AG44" i="35"/>
  <c r="AF44" i="35"/>
  <c r="Z44" i="35"/>
  <c r="AQ44" i="35"/>
  <c r="B80" i="35"/>
  <c r="V44" i="35"/>
  <c r="T44" i="35"/>
  <c r="AH44" i="35"/>
  <c r="AN44" i="35"/>
  <c r="G44" i="35"/>
  <c r="J44" i="35"/>
  <c r="O44" i="35"/>
  <c r="AI44" i="35"/>
  <c r="W44" i="35"/>
  <c r="H44" i="35"/>
  <c r="D44" i="35"/>
  <c r="C44" i="35"/>
  <c r="AA44" i="35"/>
  <c r="Y44" i="35"/>
  <c r="X44" i="35"/>
  <c r="P44" i="35"/>
  <c r="AE44" i="35"/>
  <c r="M44" i="35"/>
  <c r="AC44" i="35"/>
  <c r="E44" i="35"/>
  <c r="B79" i="35"/>
  <c r="K44" i="35"/>
  <c r="AL44" i="35"/>
  <c r="AO44" i="35"/>
  <c r="I44" i="35"/>
  <c r="U44" i="35"/>
  <c r="B78" i="35"/>
  <c r="R44" i="35"/>
  <c r="AB44" i="35"/>
  <c r="Y30" i="76" l="1"/>
  <c r="L20" i="79"/>
  <c r="K21" i="79"/>
  <c r="N19" i="79"/>
  <c r="L29" i="75" s="1"/>
  <c r="M19" i="79"/>
  <c r="K29" i="75" s="1"/>
  <c r="U29" i="76"/>
  <c r="F30" i="75" s="1"/>
  <c r="T29" i="76"/>
  <c r="E30" i="75" s="1"/>
  <c r="Q29" i="76"/>
  <c r="B30" i="75" s="1"/>
  <c r="R29" i="76"/>
  <c r="C30" i="75" s="1"/>
  <c r="P30" i="76"/>
  <c r="S29" i="76"/>
  <c r="D29" i="75"/>
  <c r="V28" i="76"/>
  <c r="F5" i="42"/>
  <c r="F6" i="42"/>
  <c r="AU56" i="41"/>
  <c r="AU47" i="41"/>
  <c r="AU63" i="41" s="1"/>
  <c r="G49" i="42"/>
  <c r="G50" i="42"/>
  <c r="G51" i="42"/>
  <c r="G46" i="42"/>
  <c r="G44" i="42"/>
  <c r="K44" i="42" s="1"/>
  <c r="G43" i="42"/>
  <c r="I43" i="42" s="1"/>
  <c r="G45" i="42"/>
  <c r="I45" i="42" s="1"/>
  <c r="S47" i="41"/>
  <c r="S63" i="41" s="1"/>
  <c r="F47" i="41"/>
  <c r="F63" i="41" s="1"/>
  <c r="G47" i="41"/>
  <c r="G63" i="41" s="1"/>
  <c r="V47" i="41"/>
  <c r="V63" i="41" s="1"/>
  <c r="AF47" i="41"/>
  <c r="AF63" i="41" s="1"/>
  <c r="H47" i="41"/>
  <c r="H63" i="41" s="1"/>
  <c r="AN47" i="41"/>
  <c r="AN63" i="41" s="1"/>
  <c r="R47" i="41"/>
  <c r="R63" i="41" s="1"/>
  <c r="L47" i="41"/>
  <c r="L63" i="41" s="1"/>
  <c r="AK47" i="41"/>
  <c r="AK63" i="41" s="1"/>
  <c r="AE47" i="41"/>
  <c r="AE63" i="41" s="1"/>
  <c r="P47" i="41"/>
  <c r="P63" i="41" s="1"/>
  <c r="AA47" i="41"/>
  <c r="AA63" i="41" s="1"/>
  <c r="AP47" i="41"/>
  <c r="AP63" i="41" s="1"/>
  <c r="AS47" i="41"/>
  <c r="AS63" i="41" s="1"/>
  <c r="T47" i="41"/>
  <c r="T63" i="41" s="1"/>
  <c r="U47" i="41"/>
  <c r="U63" i="41" s="1"/>
  <c r="AG47" i="41"/>
  <c r="AG63" i="41" s="1"/>
  <c r="J47" i="41"/>
  <c r="J63" i="41" s="1"/>
  <c r="AL47" i="41"/>
  <c r="AL63" i="41" s="1"/>
  <c r="W47" i="41"/>
  <c r="W63" i="41" s="1"/>
  <c r="AT47" i="41"/>
  <c r="AT63" i="41" s="1"/>
  <c r="AO47" i="41"/>
  <c r="AO63" i="41" s="1"/>
  <c r="Y47" i="41"/>
  <c r="Y63" i="41" s="1"/>
  <c r="AQ47" i="41"/>
  <c r="AQ63" i="41" s="1"/>
  <c r="N47" i="41"/>
  <c r="N63" i="41" s="1"/>
  <c r="AI47" i="41"/>
  <c r="AI63" i="41" s="1"/>
  <c r="D47" i="41"/>
  <c r="D63" i="41" s="1"/>
  <c r="K47" i="41"/>
  <c r="K63" i="41" s="1"/>
  <c r="E47" i="41"/>
  <c r="E63" i="41" s="1"/>
  <c r="C47" i="41"/>
  <c r="C63" i="41" s="1"/>
  <c r="C56" i="41"/>
  <c r="M47" i="41"/>
  <c r="M63" i="41" s="1"/>
  <c r="AM47" i="41"/>
  <c r="AM63" i="41" s="1"/>
  <c r="AD47" i="41"/>
  <c r="AD63" i="41" s="1"/>
  <c r="AB47" i="41"/>
  <c r="AB63" i="41" s="1"/>
  <c r="AR47" i="41"/>
  <c r="AR63" i="41" s="1"/>
  <c r="AC47" i="41"/>
  <c r="AC63" i="41" s="1"/>
  <c r="AJ47" i="41"/>
  <c r="AJ63" i="41" s="1"/>
  <c r="Z47" i="41"/>
  <c r="Z63" i="41" s="1"/>
  <c r="O47" i="41"/>
  <c r="O63" i="41" s="1"/>
  <c r="Q47" i="41"/>
  <c r="Q63" i="41" s="1"/>
  <c r="X47" i="41"/>
  <c r="X63" i="41" s="1"/>
  <c r="G47" i="42"/>
  <c r="I47" i="41"/>
  <c r="I63" i="41" s="1"/>
  <c r="AH47" i="41"/>
  <c r="AH63" i="41" s="1"/>
  <c r="I37" i="42"/>
  <c r="K26" i="42"/>
  <c r="K39" i="42"/>
  <c r="I39" i="42"/>
  <c r="I40" i="42"/>
  <c r="K25" i="42"/>
  <c r="K15" i="42"/>
  <c r="K21" i="42"/>
  <c r="K20" i="42"/>
  <c r="I20" i="42"/>
  <c r="I33" i="42"/>
  <c r="I29" i="42"/>
  <c r="K14" i="42"/>
  <c r="K12" i="42"/>
  <c r="I12" i="42"/>
  <c r="Q26" i="26"/>
  <c r="J29" i="26"/>
  <c r="K29" i="42"/>
  <c r="G40" i="26"/>
  <c r="Q14" i="26"/>
  <c r="Q38" i="26"/>
  <c r="J31" i="26"/>
  <c r="K31" i="42"/>
  <c r="J26" i="26"/>
  <c r="H26" i="26"/>
  <c r="I26" i="42"/>
  <c r="J33" i="26"/>
  <c r="K33" i="42"/>
  <c r="H17" i="26"/>
  <c r="I17" i="42"/>
  <c r="J13" i="26"/>
  <c r="K13" i="42"/>
  <c r="J12" i="26"/>
  <c r="H40" i="26"/>
  <c r="Q40" i="26"/>
  <c r="Q8" i="26"/>
  <c r="Q19" i="26"/>
  <c r="Q15" i="26"/>
  <c r="J23" i="26"/>
  <c r="K23" i="42"/>
  <c r="J22" i="26"/>
  <c r="K22" i="42"/>
  <c r="H22" i="26"/>
  <c r="I22" i="42"/>
  <c r="J21" i="26"/>
  <c r="H13" i="26"/>
  <c r="I13" i="42"/>
  <c r="J40" i="26"/>
  <c r="K40" i="42"/>
  <c r="J27" i="26"/>
  <c r="K27" i="42"/>
  <c r="H36" i="26"/>
  <c r="I36" i="42"/>
  <c r="Q41" i="26"/>
  <c r="Q34" i="26"/>
  <c r="H30" i="26"/>
  <c r="I30" i="42"/>
  <c r="J17" i="26"/>
  <c r="K17" i="42"/>
  <c r="Q18" i="26"/>
  <c r="Q9" i="26"/>
  <c r="H27" i="26"/>
  <c r="I27" i="42"/>
  <c r="H18" i="26"/>
  <c r="I18" i="42"/>
  <c r="J36" i="26"/>
  <c r="K36" i="42"/>
  <c r="Q39" i="26"/>
  <c r="Q10" i="26"/>
  <c r="J14" i="26"/>
  <c r="J15" i="26"/>
  <c r="H28" i="26"/>
  <c r="I28" i="42"/>
  <c r="Q30" i="26"/>
  <c r="Q44" i="26"/>
  <c r="Q11" i="26"/>
  <c r="Q46" i="26"/>
  <c r="H10" i="26"/>
  <c r="I10" i="42"/>
  <c r="J10" i="26"/>
  <c r="K10" i="42"/>
  <c r="J39" i="26"/>
  <c r="H33" i="26"/>
  <c r="H31" i="26"/>
  <c r="I31" i="42"/>
  <c r="J28" i="26"/>
  <c r="K28" i="42"/>
  <c r="H15" i="26"/>
  <c r="I15" i="42"/>
  <c r="H24" i="26"/>
  <c r="I24" i="42"/>
  <c r="Q6" i="26"/>
  <c r="Q47" i="26"/>
  <c r="Q37" i="26"/>
  <c r="J30" i="26"/>
  <c r="K30" i="42"/>
  <c r="H21" i="26"/>
  <c r="I21" i="42"/>
  <c r="H12" i="26"/>
  <c r="Q32" i="26"/>
  <c r="Q7" i="26"/>
  <c r="Q21" i="26"/>
  <c r="Q42" i="26"/>
  <c r="H32" i="26"/>
  <c r="I32" i="42"/>
  <c r="Q12" i="26"/>
  <c r="Q43" i="26"/>
  <c r="H23" i="26"/>
  <c r="I23" i="42"/>
  <c r="H14" i="26"/>
  <c r="I14" i="42"/>
  <c r="J32" i="26"/>
  <c r="K32" i="42"/>
  <c r="Q24" i="26"/>
  <c r="Q22" i="26"/>
  <c r="Q31" i="26"/>
  <c r="Q45" i="26"/>
  <c r="Q13" i="26"/>
  <c r="Q4" i="26"/>
  <c r="O7" i="26" s="1"/>
  <c r="J38" i="26"/>
  <c r="K38" i="42"/>
  <c r="H38" i="26"/>
  <c r="I38" i="42"/>
  <c r="J11" i="26"/>
  <c r="K11" i="42"/>
  <c r="H29" i="26"/>
  <c r="H11" i="26"/>
  <c r="I11" i="42"/>
  <c r="J24" i="26"/>
  <c r="J37" i="26"/>
  <c r="K37" i="42"/>
  <c r="H20" i="26"/>
  <c r="Q23" i="26"/>
  <c r="Q17" i="26"/>
  <c r="Q25" i="26"/>
  <c r="H19" i="26"/>
  <c r="I19" i="42"/>
  <c r="J16" i="26"/>
  <c r="K16" i="42"/>
  <c r="Q36" i="26"/>
  <c r="Q27" i="26"/>
  <c r="Q20" i="26"/>
  <c r="J18" i="26"/>
  <c r="K18" i="42"/>
  <c r="J35" i="26"/>
  <c r="J19" i="26"/>
  <c r="K19" i="42"/>
  <c r="K35" i="42"/>
  <c r="Q29" i="26"/>
  <c r="H37" i="26"/>
  <c r="H39" i="26"/>
  <c r="K24" i="42"/>
  <c r="Q33" i="26"/>
  <c r="Q5" i="26"/>
  <c r="Q16" i="26"/>
  <c r="Q28" i="26"/>
  <c r="Q35" i="26"/>
  <c r="J34" i="26"/>
  <c r="K34" i="42"/>
  <c r="H34" i="26"/>
  <c r="I34" i="42"/>
  <c r="H35" i="26"/>
  <c r="I35" i="42"/>
  <c r="H25" i="26"/>
  <c r="I25" i="42"/>
  <c r="J20" i="26"/>
  <c r="J25" i="26"/>
  <c r="H16" i="26"/>
  <c r="I16" i="42"/>
  <c r="H45" i="26"/>
  <c r="J43" i="26"/>
  <c r="H44" i="26"/>
  <c r="H43" i="26"/>
  <c r="J45" i="26"/>
  <c r="J44" i="26"/>
  <c r="G30" i="26"/>
  <c r="G36" i="26"/>
  <c r="G10" i="26"/>
  <c r="G29" i="26"/>
  <c r="G21" i="26"/>
  <c r="G22" i="26"/>
  <c r="G17" i="26"/>
  <c r="G25" i="26"/>
  <c r="G26" i="26"/>
  <c r="G27" i="26"/>
  <c r="G12" i="26"/>
  <c r="G20" i="26"/>
  <c r="G39" i="26"/>
  <c r="G31" i="26"/>
  <c r="G19" i="26"/>
  <c r="G34" i="26"/>
  <c r="G24" i="26"/>
  <c r="G35" i="26"/>
  <c r="G23" i="26"/>
  <c r="G14" i="26"/>
  <c r="G37" i="26"/>
  <c r="G13" i="26"/>
  <c r="G38" i="26"/>
  <c r="G32" i="26"/>
  <c r="G18" i="26"/>
  <c r="G11" i="26"/>
  <c r="G33" i="26"/>
  <c r="G28" i="26"/>
  <c r="G16" i="26"/>
  <c r="G15" i="26"/>
  <c r="AC60" i="35"/>
  <c r="H60" i="35"/>
  <c r="V60" i="35"/>
  <c r="AT60" i="35"/>
  <c r="K60" i="35"/>
  <c r="W60" i="35"/>
  <c r="AK60" i="35"/>
  <c r="AL60" i="35"/>
  <c r="J60" i="35"/>
  <c r="Z60" i="35"/>
  <c r="AR60" i="35"/>
  <c r="F60" i="35"/>
  <c r="O60" i="35"/>
  <c r="AG60" i="35"/>
  <c r="AU60" i="35"/>
  <c r="AW60" i="35"/>
  <c r="AE60" i="35"/>
  <c r="L60" i="35"/>
  <c r="AH60" i="35"/>
  <c r="M60" i="35"/>
  <c r="AF60" i="35"/>
  <c r="D60" i="35"/>
  <c r="AN60" i="35"/>
  <c r="AP60" i="35"/>
  <c r="S60" i="35"/>
  <c r="N60" i="35"/>
  <c r="G60" i="35"/>
  <c r="X60" i="35"/>
  <c r="AM60" i="35"/>
  <c r="C60" i="35"/>
  <c r="E60" i="35"/>
  <c r="AJ60" i="35"/>
  <c r="T60" i="35"/>
  <c r="AB60" i="35"/>
  <c r="AQ60" i="35"/>
  <c r="Q60" i="35"/>
  <c r="AV60" i="35"/>
  <c r="Y60" i="35"/>
  <c r="AA60" i="35"/>
  <c r="AO60" i="35"/>
  <c r="AI60" i="35"/>
  <c r="AD60" i="35"/>
  <c r="AS60" i="35"/>
  <c r="P60" i="35"/>
  <c r="I60" i="35"/>
  <c r="U60" i="35"/>
  <c r="R60" i="35"/>
  <c r="AW61" i="35"/>
  <c r="D61" i="35"/>
  <c r="AR61" i="35"/>
  <c r="J61" i="35"/>
  <c r="Y61" i="35"/>
  <c r="AP61" i="35"/>
  <c r="AH61" i="35"/>
  <c r="AF61" i="35"/>
  <c r="AL61" i="35"/>
  <c r="AU61" i="35"/>
  <c r="V61" i="35"/>
  <c r="K61" i="35"/>
  <c r="AA61" i="35"/>
  <c r="W61" i="35"/>
  <c r="AJ61" i="35"/>
  <c r="AO61" i="35"/>
  <c r="G61" i="35"/>
  <c r="H61" i="35"/>
  <c r="AD61" i="35"/>
  <c r="AG61" i="35"/>
  <c r="AV61" i="35"/>
  <c r="AC61" i="35"/>
  <c r="AT61" i="35"/>
  <c r="C61" i="35"/>
  <c r="Q61" i="35"/>
  <c r="Z61" i="35"/>
  <c r="T61" i="35"/>
  <c r="AS61" i="35"/>
  <c r="AB61" i="35"/>
  <c r="R61" i="35"/>
  <c r="AM61" i="35"/>
  <c r="AK61" i="35"/>
  <c r="N61" i="35"/>
  <c r="E61" i="35"/>
  <c r="X61" i="35"/>
  <c r="O61" i="35"/>
  <c r="P61" i="35"/>
  <c r="M61" i="35"/>
  <c r="S61" i="35"/>
  <c r="AQ61" i="35"/>
  <c r="L61" i="35"/>
  <c r="AI61" i="35"/>
  <c r="F61" i="35"/>
  <c r="I61" i="35"/>
  <c r="U61" i="35"/>
  <c r="AE61" i="35"/>
  <c r="AN61" i="35"/>
  <c r="R62" i="35"/>
  <c r="K62" i="35"/>
  <c r="T62" i="35"/>
  <c r="J62" i="35"/>
  <c r="AS62" i="35"/>
  <c r="AA62" i="35"/>
  <c r="W62" i="35"/>
  <c r="AB62" i="35"/>
  <c r="G62" i="35"/>
  <c r="AP62" i="35"/>
  <c r="AC62" i="35"/>
  <c r="V62" i="35"/>
  <c r="L62" i="35"/>
  <c r="X62" i="35"/>
  <c r="N62" i="35"/>
  <c r="O62" i="35"/>
  <c r="I62" i="35"/>
  <c r="D62" i="35"/>
  <c r="AN62" i="35"/>
  <c r="AD62" i="35"/>
  <c r="H62" i="35"/>
  <c r="AJ62" i="35"/>
  <c r="AW62" i="35"/>
  <c r="AM62" i="35"/>
  <c r="AU62" i="35"/>
  <c r="AE62" i="35"/>
  <c r="Z62" i="35"/>
  <c r="Q62" i="35"/>
  <c r="F62" i="35"/>
  <c r="AG62" i="35"/>
  <c r="AF62" i="35"/>
  <c r="AV62" i="35"/>
  <c r="Y62" i="35"/>
  <c r="S62" i="35"/>
  <c r="AO62" i="35"/>
  <c r="AL62" i="35"/>
  <c r="AR62" i="35"/>
  <c r="P62" i="35"/>
  <c r="AQ62" i="35"/>
  <c r="M62" i="35"/>
  <c r="AH62" i="35"/>
  <c r="U62" i="35"/>
  <c r="AK62" i="35"/>
  <c r="AI62" i="35"/>
  <c r="E62" i="35"/>
  <c r="C62" i="35"/>
  <c r="AT62" i="35"/>
  <c r="G55" i="35"/>
  <c r="K55" i="35"/>
  <c r="J55" i="35"/>
  <c r="AI55" i="35"/>
  <c r="AM55" i="35"/>
  <c r="Q55" i="35"/>
  <c r="M55" i="35"/>
  <c r="R55" i="35"/>
  <c r="AD55" i="35"/>
  <c r="AQ55" i="35"/>
  <c r="AE55" i="35"/>
  <c r="AN55" i="35"/>
  <c r="T55" i="35"/>
  <c r="I55" i="35"/>
  <c r="AO55" i="35"/>
  <c r="AL55" i="35"/>
  <c r="Y55" i="35"/>
  <c r="S55" i="35"/>
  <c r="U55" i="35"/>
  <c r="AF55" i="35"/>
  <c r="O55" i="35"/>
  <c r="AP55" i="35"/>
  <c r="AR55" i="35"/>
  <c r="L55" i="35"/>
  <c r="C55" i="35"/>
  <c r="AW55" i="35"/>
  <c r="J46" i="42" s="1"/>
  <c r="E55" i="35"/>
  <c r="AC55" i="35"/>
  <c r="X55" i="35"/>
  <c r="N55" i="35"/>
  <c r="V55" i="35"/>
  <c r="AT55" i="35"/>
  <c r="AU55" i="35"/>
  <c r="D55" i="35"/>
  <c r="AJ55" i="35"/>
  <c r="H55" i="35"/>
  <c r="AB55" i="35"/>
  <c r="AG55" i="35"/>
  <c r="AA55" i="35"/>
  <c r="Z55" i="35"/>
  <c r="AV55" i="35"/>
  <c r="AK55" i="35"/>
  <c r="F55" i="35"/>
  <c r="P55" i="35"/>
  <c r="AH55" i="35"/>
  <c r="W55" i="35"/>
  <c r="AS55" i="35"/>
  <c r="G42" i="42"/>
  <c r="K42" i="42" s="1"/>
  <c r="G44" i="26"/>
  <c r="G45" i="26"/>
  <c r="G43" i="26"/>
  <c r="S45" i="35"/>
  <c r="S42" i="35" s="1"/>
  <c r="AO45" i="35"/>
  <c r="AO42" i="35" s="1"/>
  <c r="AD45" i="35"/>
  <c r="AD42" i="35" s="1"/>
  <c r="K45" i="35"/>
  <c r="K42" i="35" s="1"/>
  <c r="I45" i="35"/>
  <c r="I42" i="35" s="1"/>
  <c r="D45" i="35"/>
  <c r="D42" i="35" s="1"/>
  <c r="AP45" i="35"/>
  <c r="AP42" i="35" s="1"/>
  <c r="AK45" i="35"/>
  <c r="AK42" i="35" s="1"/>
  <c r="AQ45" i="35"/>
  <c r="AQ42" i="35" s="1"/>
  <c r="AF45" i="35"/>
  <c r="AF42" i="35" s="1"/>
  <c r="AB45" i="35"/>
  <c r="AB42" i="35" s="1"/>
  <c r="AA45" i="35"/>
  <c r="AA42" i="35" s="1"/>
  <c r="O45" i="35"/>
  <c r="O42" i="35" s="1"/>
  <c r="AJ45" i="35"/>
  <c r="AJ42" i="35" s="1"/>
  <c r="L45" i="35"/>
  <c r="L42" i="35" s="1"/>
  <c r="G45" i="35"/>
  <c r="G42" i="35" s="1"/>
  <c r="R45" i="35"/>
  <c r="R42" i="35" s="1"/>
  <c r="E45" i="35"/>
  <c r="E42" i="35" s="1"/>
  <c r="W45" i="35"/>
  <c r="W42" i="35" s="1"/>
  <c r="M45" i="35"/>
  <c r="M42" i="35" s="1"/>
  <c r="AG45" i="35"/>
  <c r="AG42" i="35" s="1"/>
  <c r="Z45" i="35"/>
  <c r="Z42" i="35" s="1"/>
  <c r="AS45" i="35"/>
  <c r="AS42" i="35" s="1"/>
  <c r="AR45" i="35"/>
  <c r="AR42" i="35" s="1"/>
  <c r="U45" i="35"/>
  <c r="U42" i="35" s="1"/>
  <c r="AN45" i="35"/>
  <c r="AN42" i="35" s="1"/>
  <c r="H45" i="35"/>
  <c r="H42" i="35" s="1"/>
  <c r="AC45" i="35"/>
  <c r="AC42" i="35" s="1"/>
  <c r="AI45" i="35"/>
  <c r="AI42" i="35" s="1"/>
  <c r="Y45" i="35"/>
  <c r="Y42" i="35" s="1"/>
  <c r="V45" i="35"/>
  <c r="V42" i="35" s="1"/>
  <c r="T45" i="35"/>
  <c r="T42" i="35" s="1"/>
  <c r="AT45" i="35"/>
  <c r="AT42" i="35" s="1"/>
  <c r="AH45" i="35"/>
  <c r="AH42" i="35" s="1"/>
  <c r="P45" i="35"/>
  <c r="P42" i="35" s="1"/>
  <c r="AL45" i="35"/>
  <c r="AL42" i="35" s="1"/>
  <c r="AE45" i="35"/>
  <c r="AE42" i="35" s="1"/>
  <c r="X45" i="35"/>
  <c r="X42" i="35" s="1"/>
  <c r="F45" i="35"/>
  <c r="F42" i="35" s="1"/>
  <c r="Q45" i="35"/>
  <c r="Q42" i="35" s="1"/>
  <c r="C45" i="35"/>
  <c r="C42" i="35" s="1"/>
  <c r="AM45" i="35"/>
  <c r="AM42" i="35" s="1"/>
  <c r="J45" i="35"/>
  <c r="J42" i="35" s="1"/>
  <c r="N45" i="35"/>
  <c r="N42" i="35" s="1"/>
  <c r="J5" i="42"/>
  <c r="D30" i="75" l="1"/>
  <c r="V29" i="76"/>
  <c r="L21" i="79"/>
  <c r="K22" i="79"/>
  <c r="U30" i="76"/>
  <c r="F31" i="75" s="1"/>
  <c r="R30" i="76"/>
  <c r="C31" i="75" s="1"/>
  <c r="T30" i="76"/>
  <c r="E31" i="75" s="1"/>
  <c r="S30" i="76"/>
  <c r="Q30" i="76"/>
  <c r="B31" i="75" s="1"/>
  <c r="P31" i="76"/>
  <c r="N20" i="79"/>
  <c r="L30" i="75" s="1"/>
  <c r="M20" i="79"/>
  <c r="K30" i="75" s="1"/>
  <c r="Y31" i="76"/>
  <c r="F7" i="26"/>
  <c r="G52" i="42"/>
  <c r="I36" i="26"/>
  <c r="K40" i="26"/>
  <c r="I40" i="26"/>
  <c r="K37" i="26"/>
  <c r="I42" i="42"/>
  <c r="I44" i="42"/>
  <c r="K43" i="42"/>
  <c r="I49" i="42"/>
  <c r="K51" i="42"/>
  <c r="K45" i="42"/>
  <c r="I50" i="42"/>
  <c r="K39" i="26"/>
  <c r="K47" i="42"/>
  <c r="I47" i="42"/>
  <c r="I46" i="42"/>
  <c r="K46" i="42"/>
  <c r="F6" i="26"/>
  <c r="F5" i="26"/>
  <c r="O7" i="42"/>
  <c r="F7" i="42" s="1"/>
  <c r="I38" i="26"/>
  <c r="K38" i="26"/>
  <c r="K45" i="26"/>
  <c r="K44" i="26"/>
  <c r="H49" i="26"/>
  <c r="J46" i="26"/>
  <c r="H51" i="26"/>
  <c r="J50" i="26"/>
  <c r="H50" i="26"/>
  <c r="H46" i="26"/>
  <c r="J51" i="26"/>
  <c r="J49" i="26"/>
  <c r="K43" i="26"/>
  <c r="K36" i="26"/>
  <c r="G50" i="26"/>
  <c r="I37" i="26"/>
  <c r="I39" i="26"/>
  <c r="G51" i="26"/>
  <c r="G46" i="26"/>
  <c r="G49" i="26"/>
  <c r="I33" i="26"/>
  <c r="K33" i="26"/>
  <c r="K27" i="26"/>
  <c r="I27" i="26"/>
  <c r="I22" i="26"/>
  <c r="K22" i="26"/>
  <c r="K28" i="26"/>
  <c r="I28" i="26"/>
  <c r="K20" i="26"/>
  <c r="I20" i="26"/>
  <c r="I17" i="26"/>
  <c r="K17" i="26"/>
  <c r="I29" i="26"/>
  <c r="K29" i="26"/>
  <c r="K12" i="26"/>
  <c r="I12" i="26"/>
  <c r="K34" i="26"/>
  <c r="I34" i="26"/>
  <c r="I15" i="26"/>
  <c r="K15" i="26"/>
  <c r="I23" i="26"/>
  <c r="K23" i="26"/>
  <c r="K24" i="26"/>
  <c r="I24" i="26"/>
  <c r="I14" i="26"/>
  <c r="K14" i="26"/>
  <c r="I31" i="26"/>
  <c r="K31" i="26"/>
  <c r="I21" i="26"/>
  <c r="K21" i="26"/>
  <c r="I30" i="26"/>
  <c r="K30" i="26"/>
  <c r="K26" i="26"/>
  <c r="I26" i="26"/>
  <c r="K19" i="26"/>
  <c r="I19" i="26"/>
  <c r="I10" i="26"/>
  <c r="K10" i="26"/>
  <c r="I16" i="26"/>
  <c r="K16" i="26"/>
  <c r="I13" i="26"/>
  <c r="K13" i="26"/>
  <c r="K32" i="26"/>
  <c r="I32" i="26"/>
  <c r="K35" i="26"/>
  <c r="I35" i="26"/>
  <c r="K11" i="26"/>
  <c r="I11" i="26"/>
  <c r="I18" i="26"/>
  <c r="K18" i="26"/>
  <c r="I25" i="26"/>
  <c r="K25" i="26"/>
  <c r="I45" i="26"/>
  <c r="I44" i="26"/>
  <c r="I43" i="26"/>
  <c r="Y47" i="35"/>
  <c r="Y63" i="35" s="1"/>
  <c r="Y56" i="35"/>
  <c r="AJ47" i="35"/>
  <c r="AJ63" i="35" s="1"/>
  <c r="AJ56" i="35"/>
  <c r="AP47" i="35"/>
  <c r="AP63" i="35" s="1"/>
  <c r="AP56" i="35"/>
  <c r="S47" i="35"/>
  <c r="S63" i="35" s="1"/>
  <c r="S56" i="35"/>
  <c r="AE47" i="35"/>
  <c r="AE63" i="35" s="1"/>
  <c r="AE56" i="35"/>
  <c r="AI47" i="35"/>
  <c r="AI63" i="35" s="1"/>
  <c r="AI56" i="35"/>
  <c r="AG47" i="35"/>
  <c r="AG63" i="35" s="1"/>
  <c r="AG56" i="35"/>
  <c r="D47" i="35"/>
  <c r="D63" i="35" s="1"/>
  <c r="D56" i="35"/>
  <c r="AL47" i="35"/>
  <c r="AL63" i="35" s="1"/>
  <c r="AL56" i="35"/>
  <c r="AC47" i="35"/>
  <c r="AC63" i="35" s="1"/>
  <c r="AC56" i="35"/>
  <c r="M47" i="35"/>
  <c r="M63" i="35" s="1"/>
  <c r="M56" i="35"/>
  <c r="J47" i="35"/>
  <c r="J63" i="35" s="1"/>
  <c r="J56" i="35"/>
  <c r="P47" i="35"/>
  <c r="P63" i="35" s="1"/>
  <c r="P56" i="35"/>
  <c r="H47" i="35"/>
  <c r="H63" i="35" s="1"/>
  <c r="H56" i="35"/>
  <c r="W47" i="35"/>
  <c r="W63" i="35" s="1"/>
  <c r="W56" i="35"/>
  <c r="AA47" i="35"/>
  <c r="AA63" i="35" s="1"/>
  <c r="AA56" i="35"/>
  <c r="K47" i="35"/>
  <c r="K63" i="35" s="1"/>
  <c r="K56" i="35"/>
  <c r="AM47" i="35"/>
  <c r="AM63" i="35" s="1"/>
  <c r="AM56" i="35"/>
  <c r="AH47" i="35"/>
  <c r="AH63" i="35" s="1"/>
  <c r="AH56" i="35"/>
  <c r="AN47" i="35"/>
  <c r="AN63" i="35" s="1"/>
  <c r="AN56" i="35"/>
  <c r="E47" i="35"/>
  <c r="E63" i="35" s="1"/>
  <c r="E56" i="35"/>
  <c r="AB47" i="35"/>
  <c r="AB63" i="35" s="1"/>
  <c r="AB56" i="35"/>
  <c r="AD47" i="35"/>
  <c r="AD63" i="35" s="1"/>
  <c r="AD56" i="35"/>
  <c r="C47" i="35"/>
  <c r="C63" i="35" s="1"/>
  <c r="C56" i="35"/>
  <c r="AT47" i="35"/>
  <c r="AT63" i="35" s="1"/>
  <c r="AT56" i="35"/>
  <c r="U47" i="35"/>
  <c r="U63" i="35" s="1"/>
  <c r="U56" i="35"/>
  <c r="R47" i="35"/>
  <c r="R63" i="35" s="1"/>
  <c r="R56" i="35"/>
  <c r="AF47" i="35"/>
  <c r="AF63" i="35" s="1"/>
  <c r="AF56" i="35"/>
  <c r="AO47" i="35"/>
  <c r="AO63" i="35" s="1"/>
  <c r="AO56" i="35"/>
  <c r="Q47" i="35"/>
  <c r="Q63" i="35" s="1"/>
  <c r="Q56" i="35"/>
  <c r="T47" i="35"/>
  <c r="T63" i="35" s="1"/>
  <c r="T56" i="35"/>
  <c r="AR47" i="35"/>
  <c r="AR63" i="35" s="1"/>
  <c r="AR56" i="35"/>
  <c r="G47" i="35"/>
  <c r="G63" i="35" s="1"/>
  <c r="G56" i="35"/>
  <c r="AQ47" i="35"/>
  <c r="AQ63" i="35" s="1"/>
  <c r="AQ56" i="35"/>
  <c r="F47" i="35"/>
  <c r="F63" i="35" s="1"/>
  <c r="F56" i="35"/>
  <c r="V47" i="35"/>
  <c r="V63" i="35" s="1"/>
  <c r="V56" i="35"/>
  <c r="AS47" i="35"/>
  <c r="AS63" i="35" s="1"/>
  <c r="AS56" i="35"/>
  <c r="L47" i="35"/>
  <c r="L63" i="35" s="1"/>
  <c r="L56" i="35"/>
  <c r="AK47" i="35"/>
  <c r="AK63" i="35" s="1"/>
  <c r="AK56" i="35"/>
  <c r="X47" i="35"/>
  <c r="X63" i="35" s="1"/>
  <c r="X56" i="35"/>
  <c r="Z47" i="35"/>
  <c r="Z63" i="35" s="1"/>
  <c r="Z56" i="35"/>
  <c r="N47" i="35"/>
  <c r="N63" i="35" s="1"/>
  <c r="N56" i="35"/>
  <c r="I47" i="35"/>
  <c r="I63" i="35" s="1"/>
  <c r="I56" i="35"/>
  <c r="O47" i="35"/>
  <c r="O63" i="35" s="1"/>
  <c r="O56" i="35"/>
  <c r="G47" i="26"/>
  <c r="K47" i="26" s="1"/>
  <c r="D31" i="75" l="1"/>
  <c r="V30" i="76"/>
  <c r="Y32" i="76"/>
  <c r="L22" i="79"/>
  <c r="K23" i="79"/>
  <c r="N21" i="79"/>
  <c r="L31" i="75" s="1"/>
  <c r="M21" i="79"/>
  <c r="K31" i="75" s="1"/>
  <c r="P32" i="76"/>
  <c r="S31" i="76"/>
  <c r="U31" i="76"/>
  <c r="F32" i="75" s="1"/>
  <c r="R31" i="76"/>
  <c r="C32" i="75" s="1"/>
  <c r="T31" i="76"/>
  <c r="E32" i="75" s="1"/>
  <c r="Q31" i="76"/>
  <c r="B32" i="75" s="1"/>
  <c r="K52" i="42"/>
  <c r="I51" i="42"/>
  <c r="K49" i="42"/>
  <c r="K50" i="42"/>
  <c r="K51" i="26"/>
  <c r="I46" i="26"/>
  <c r="K50" i="26"/>
  <c r="I50" i="26"/>
  <c r="I51" i="26"/>
  <c r="K46" i="26"/>
  <c r="G52" i="26"/>
  <c r="K52" i="26" s="1"/>
  <c r="I49" i="26"/>
  <c r="K49" i="26"/>
  <c r="I47" i="26"/>
  <c r="Y33" i="76" l="1"/>
  <c r="D32" i="75"/>
  <c r="V31" i="76"/>
  <c r="P33" i="76"/>
  <c r="T32" i="76"/>
  <c r="E33" i="75" s="1"/>
  <c r="U32" i="76"/>
  <c r="F33" i="75" s="1"/>
  <c r="S32" i="76"/>
  <c r="R32" i="76"/>
  <c r="C33" i="75" s="1"/>
  <c r="Q32" i="76"/>
  <c r="B33" i="75" s="1"/>
  <c r="N22" i="79"/>
  <c r="L32" i="75" s="1"/>
  <c r="M22" i="79"/>
  <c r="K32" i="75" s="1"/>
  <c r="L23" i="79"/>
  <c r="K24" i="79"/>
  <c r="I52" i="42"/>
  <c r="I52" i="26"/>
  <c r="N23" i="79" l="1"/>
  <c r="L33" i="75" s="1"/>
  <c r="M23" i="79"/>
  <c r="K33" i="75" s="1"/>
  <c r="Q33" i="76"/>
  <c r="B34" i="75" s="1"/>
  <c r="P34" i="76"/>
  <c r="U33" i="76"/>
  <c r="F34" i="75" s="1"/>
  <c r="T33" i="76"/>
  <c r="E34" i="75" s="1"/>
  <c r="S33" i="76"/>
  <c r="R33" i="76"/>
  <c r="C34" i="75" s="1"/>
  <c r="V32" i="76"/>
  <c r="D33" i="75"/>
  <c r="L24" i="79"/>
  <c r="K25" i="79"/>
  <c r="Y34" i="76"/>
  <c r="C51" i="35"/>
  <c r="G42" i="26" s="1"/>
  <c r="D34" i="75" l="1"/>
  <c r="V33" i="76"/>
  <c r="K26" i="79"/>
  <c r="L25" i="79"/>
  <c r="Y35" i="76"/>
  <c r="R34" i="76"/>
  <c r="C35" i="75" s="1"/>
  <c r="P35" i="76"/>
  <c r="U34" i="76"/>
  <c r="F35" i="75" s="1"/>
  <c r="T34" i="76"/>
  <c r="E35" i="75" s="1"/>
  <c r="S34" i="76"/>
  <c r="Q34" i="76"/>
  <c r="B35" i="75" s="1"/>
  <c r="N24" i="79"/>
  <c r="L34" i="75" s="1"/>
  <c r="M24" i="79"/>
  <c r="K34" i="75" s="1"/>
  <c r="K42" i="26"/>
  <c r="I42" i="26"/>
  <c r="S35" i="76" l="1"/>
  <c r="P36" i="76"/>
  <c r="U35" i="76"/>
  <c r="F36" i="75" s="1"/>
  <c r="T35" i="76"/>
  <c r="E36" i="75" s="1"/>
  <c r="Q35" i="76"/>
  <c r="B36" i="75" s="1"/>
  <c r="R35" i="76"/>
  <c r="C36" i="75" s="1"/>
  <c r="Y36" i="76"/>
  <c r="N25" i="79"/>
  <c r="L35" i="75" s="1"/>
  <c r="M25" i="79"/>
  <c r="K35" i="75" s="1"/>
  <c r="D35" i="75"/>
  <c r="V34" i="76"/>
  <c r="K27" i="79"/>
  <c r="L26" i="79"/>
  <c r="K28" i="79" l="1"/>
  <c r="L27" i="79"/>
  <c r="N26" i="79"/>
  <c r="L36" i="75" s="1"/>
  <c r="M26" i="79"/>
  <c r="K36" i="75" s="1"/>
  <c r="T36" i="76"/>
  <c r="E37" i="75" s="1"/>
  <c r="P37" i="76"/>
  <c r="U36" i="76"/>
  <c r="F37" i="75" s="1"/>
  <c r="S36" i="76"/>
  <c r="R36" i="76"/>
  <c r="C37" i="75" s="1"/>
  <c r="Q36" i="76"/>
  <c r="B37" i="75" s="1"/>
  <c r="Y37" i="76"/>
  <c r="D36" i="75"/>
  <c r="V35" i="76"/>
  <c r="U37" i="76" l="1"/>
  <c r="F38" i="75" s="1"/>
  <c r="P38" i="76"/>
  <c r="T37" i="76"/>
  <c r="E38" i="75" s="1"/>
  <c r="S37" i="76"/>
  <c r="Q37" i="76"/>
  <c r="B38" i="75" s="1"/>
  <c r="R37" i="76"/>
  <c r="C38" i="75" s="1"/>
  <c r="Y38" i="76"/>
  <c r="N27" i="79"/>
  <c r="L37" i="75" s="1"/>
  <c r="M27" i="79"/>
  <c r="K37" i="75" s="1"/>
  <c r="D37" i="75"/>
  <c r="V36" i="76"/>
  <c r="L28" i="79"/>
  <c r="K29" i="79"/>
  <c r="N28" i="79" l="1"/>
  <c r="L38" i="75" s="1"/>
  <c r="M28" i="79"/>
  <c r="K38" i="75" s="1"/>
  <c r="D38" i="75"/>
  <c r="V37" i="76"/>
  <c r="Y39" i="76"/>
  <c r="P39" i="76"/>
  <c r="T38" i="76"/>
  <c r="E39" i="75" s="1"/>
  <c r="S38" i="76"/>
  <c r="Q38" i="76"/>
  <c r="B39" i="75" s="1"/>
  <c r="U38" i="76"/>
  <c r="F39" i="75" s="1"/>
  <c r="R38" i="76"/>
  <c r="C39" i="75" s="1"/>
  <c r="L29" i="79"/>
  <c r="K30" i="79"/>
  <c r="P40" i="76" l="1"/>
  <c r="T39" i="76"/>
  <c r="E40" i="75" s="1"/>
  <c r="U39" i="76"/>
  <c r="F40" i="75" s="1"/>
  <c r="R39" i="76"/>
  <c r="C40" i="75" s="1"/>
  <c r="Q39" i="76"/>
  <c r="B40" i="75" s="1"/>
  <c r="S39" i="76"/>
  <c r="L30" i="79"/>
  <c r="K31" i="79"/>
  <c r="N29" i="79"/>
  <c r="L39" i="75" s="1"/>
  <c r="M29" i="79"/>
  <c r="K39" i="75" s="1"/>
  <c r="Y40" i="76"/>
  <c r="D39" i="75"/>
  <c r="V38" i="76"/>
  <c r="N30" i="79" l="1"/>
  <c r="L40" i="75" s="1"/>
  <c r="M30" i="79"/>
  <c r="K40" i="75" s="1"/>
  <c r="L31" i="79"/>
  <c r="K32" i="79"/>
  <c r="D40" i="75"/>
  <c r="V39" i="76"/>
  <c r="Y41" i="76"/>
  <c r="T40" i="76"/>
  <c r="E41" i="75" s="1"/>
  <c r="S40" i="76"/>
  <c r="P41" i="76"/>
  <c r="U40" i="76"/>
  <c r="F41" i="75" s="1"/>
  <c r="R40" i="76"/>
  <c r="C41" i="75" s="1"/>
  <c r="Q40" i="76"/>
  <c r="B41" i="75" s="1"/>
  <c r="Y42" i="76" l="1"/>
  <c r="L32" i="79"/>
  <c r="K33" i="79"/>
  <c r="N31" i="79"/>
  <c r="L41" i="75" s="1"/>
  <c r="M31" i="79"/>
  <c r="K41" i="75" s="1"/>
  <c r="D41" i="75"/>
  <c r="V40" i="76"/>
  <c r="Q41" i="76"/>
  <c r="B42" i="75" s="1"/>
  <c r="T41" i="76"/>
  <c r="E42" i="75" s="1"/>
  <c r="U41" i="76"/>
  <c r="F42" i="75" s="1"/>
  <c r="S41" i="76"/>
  <c r="R41" i="76"/>
  <c r="C42" i="75" s="1"/>
  <c r="P42" i="76"/>
  <c r="R42" i="76" l="1"/>
  <c r="C43" i="75" s="1"/>
  <c r="T42" i="76"/>
  <c r="E43" i="75" s="1"/>
  <c r="S42" i="76"/>
  <c r="P43" i="76"/>
  <c r="Q42" i="76"/>
  <c r="B43" i="75" s="1"/>
  <c r="U42" i="76"/>
  <c r="F43" i="75" s="1"/>
  <c r="D42" i="75"/>
  <c r="V41" i="76"/>
  <c r="K34" i="79"/>
  <c r="L33" i="79"/>
  <c r="N32" i="79"/>
  <c r="L42" i="75" s="1"/>
  <c r="M32" i="79"/>
  <c r="K42" i="75" s="1"/>
  <c r="Y43" i="76"/>
  <c r="K35" i="79" l="1"/>
  <c r="L34" i="79"/>
  <c r="Y44" i="76"/>
  <c r="S43" i="76"/>
  <c r="T43" i="76"/>
  <c r="E44" i="75" s="1"/>
  <c r="R43" i="76"/>
  <c r="C44" i="75" s="1"/>
  <c r="Q43" i="76"/>
  <c r="B44" i="75" s="1"/>
  <c r="U43" i="76"/>
  <c r="F44" i="75" s="1"/>
  <c r="P44" i="76"/>
  <c r="D43" i="75"/>
  <c r="V42" i="76"/>
  <c r="N33" i="79"/>
  <c r="L43" i="75" s="1"/>
  <c r="M33" i="79"/>
  <c r="K43" i="75" s="1"/>
  <c r="D44" i="75" l="1"/>
  <c r="V43" i="76"/>
  <c r="N34" i="79"/>
  <c r="L44" i="75" s="1"/>
  <c r="M34" i="79"/>
  <c r="K44" i="75" s="1"/>
  <c r="Y45" i="76"/>
  <c r="T44" i="76"/>
  <c r="E45" i="75" s="1"/>
  <c r="S44" i="76"/>
  <c r="R44" i="76"/>
  <c r="C45" i="75" s="1"/>
  <c r="P45" i="76"/>
  <c r="U44" i="76"/>
  <c r="F45" i="75" s="1"/>
  <c r="Q44" i="76"/>
  <c r="B45" i="75" s="1"/>
  <c r="K36" i="79"/>
  <c r="L35" i="79"/>
  <c r="N35" i="79" l="1"/>
  <c r="L45" i="75" s="1"/>
  <c r="M35" i="79"/>
  <c r="K45" i="75" s="1"/>
  <c r="L36" i="79"/>
  <c r="K37" i="79"/>
  <c r="Y46" i="76"/>
  <c r="D45" i="75"/>
  <c r="V44" i="76"/>
  <c r="U45" i="76"/>
  <c r="F46" i="75" s="1"/>
  <c r="S45" i="76"/>
  <c r="Q45" i="76"/>
  <c r="B46" i="75" s="1"/>
  <c r="T45" i="76"/>
  <c r="E46" i="75" s="1"/>
  <c r="P46" i="76"/>
  <c r="R45" i="76"/>
  <c r="C46" i="75" s="1"/>
  <c r="Y47" i="76" l="1"/>
  <c r="S46" i="76"/>
  <c r="R46" i="76"/>
  <c r="C47" i="75" s="1"/>
  <c r="P47" i="76"/>
  <c r="U46" i="76"/>
  <c r="F47" i="75" s="1"/>
  <c r="Q46" i="76"/>
  <c r="B47" i="75" s="1"/>
  <c r="T46" i="76"/>
  <c r="E47" i="75" s="1"/>
  <c r="L37" i="79"/>
  <c r="K38" i="79"/>
  <c r="N36" i="79"/>
  <c r="L46" i="75" s="1"/>
  <c r="M36" i="79"/>
  <c r="K46" i="75" s="1"/>
  <c r="D46" i="75"/>
  <c r="V45" i="76"/>
  <c r="P48" i="76" l="1"/>
  <c r="S47" i="76"/>
  <c r="T47" i="76"/>
  <c r="E48" i="75" s="1"/>
  <c r="U47" i="76"/>
  <c r="F48" i="75" s="1"/>
  <c r="R47" i="76"/>
  <c r="C48" i="75" s="1"/>
  <c r="Q47" i="76"/>
  <c r="B48" i="75" s="1"/>
  <c r="D47" i="75"/>
  <c r="V46" i="76"/>
  <c r="L38" i="79"/>
  <c r="K39" i="79"/>
  <c r="N37" i="79"/>
  <c r="L47" i="75" s="1"/>
  <c r="M37" i="79"/>
  <c r="K47" i="75" s="1"/>
  <c r="Y48" i="76"/>
  <c r="Y49" i="76" l="1"/>
  <c r="L39" i="79"/>
  <c r="K40" i="79"/>
  <c r="D48" i="75"/>
  <c r="V47" i="76"/>
  <c r="N38" i="79"/>
  <c r="L48" i="75" s="1"/>
  <c r="M38" i="79"/>
  <c r="K48" i="75" s="1"/>
  <c r="S48" i="76"/>
  <c r="R48" i="76"/>
  <c r="C49" i="75" s="1"/>
  <c r="U48" i="76"/>
  <c r="F49" i="75" s="1"/>
  <c r="T48" i="76"/>
  <c r="E49" i="75" s="1"/>
  <c r="P49" i="76"/>
  <c r="Q48" i="76"/>
  <c r="B49" i="75" s="1"/>
  <c r="L40" i="79" l="1"/>
  <c r="K41" i="79"/>
  <c r="N39" i="79"/>
  <c r="L49" i="75" s="1"/>
  <c r="M39" i="79"/>
  <c r="K49" i="75" s="1"/>
  <c r="Y50" i="76"/>
  <c r="Q49" i="76"/>
  <c r="B50" i="75" s="1"/>
  <c r="S49" i="76"/>
  <c r="P50" i="76"/>
  <c r="U49" i="76"/>
  <c r="F50" i="75" s="1"/>
  <c r="T49" i="76"/>
  <c r="E50" i="75" s="1"/>
  <c r="R49" i="76"/>
  <c r="C50" i="75" s="1"/>
  <c r="D49" i="75"/>
  <c r="V48" i="76"/>
  <c r="D50" i="75" l="1"/>
  <c r="V49" i="76"/>
  <c r="Y51" i="76"/>
  <c r="L41" i="79"/>
  <c r="K42" i="79"/>
  <c r="R50" i="76"/>
  <c r="C51" i="75" s="1"/>
  <c r="S50" i="76"/>
  <c r="Q50" i="76"/>
  <c r="B51" i="75" s="1"/>
  <c r="T50" i="76"/>
  <c r="E51" i="75" s="1"/>
  <c r="P51" i="76"/>
  <c r="U50" i="76"/>
  <c r="F51" i="75" s="1"/>
  <c r="N40" i="79"/>
  <c r="L50" i="75" s="1"/>
  <c r="M40" i="79"/>
  <c r="K50" i="75" s="1"/>
  <c r="D51" i="75" l="1"/>
  <c r="V50" i="76"/>
  <c r="L42" i="79"/>
  <c r="K43" i="79"/>
  <c r="S51" i="76"/>
  <c r="R51" i="76"/>
  <c r="C52" i="75" s="1"/>
  <c r="P52" i="76"/>
  <c r="T51" i="76"/>
  <c r="E52" i="75" s="1"/>
  <c r="U51" i="76"/>
  <c r="F52" i="75" s="1"/>
  <c r="Q51" i="76"/>
  <c r="B52" i="75" s="1"/>
  <c r="Y52" i="76"/>
  <c r="N41" i="79"/>
  <c r="L51" i="75" s="1"/>
  <c r="M41" i="79"/>
  <c r="K51" i="75" s="1"/>
  <c r="T52" i="76" l="1"/>
  <c r="E53" i="75" s="1"/>
  <c r="R52" i="76"/>
  <c r="C53" i="75" s="1"/>
  <c r="Q52" i="76"/>
  <c r="B53" i="75" s="1"/>
  <c r="U52" i="76"/>
  <c r="F53" i="75" s="1"/>
  <c r="S52" i="76"/>
  <c r="P53" i="76"/>
  <c r="D52" i="75"/>
  <c r="V51" i="76"/>
  <c r="L43" i="79"/>
  <c r="K44" i="79"/>
  <c r="M42" i="79"/>
  <c r="K52" i="75" s="1"/>
  <c r="N42" i="79"/>
  <c r="L52" i="75" s="1"/>
  <c r="Y53" i="76"/>
  <c r="U53" i="76" l="1"/>
  <c r="F54" i="75" s="1"/>
  <c r="R53" i="76"/>
  <c r="C54" i="75" s="1"/>
  <c r="T53" i="76"/>
  <c r="E54" i="75" s="1"/>
  <c r="Q53" i="76"/>
  <c r="B54" i="75" s="1"/>
  <c r="P54" i="76"/>
  <c r="S53" i="76"/>
  <c r="D53" i="75"/>
  <c r="V52" i="76"/>
  <c r="Y54" i="76"/>
  <c r="L44" i="79"/>
  <c r="K45" i="79"/>
  <c r="N43" i="79"/>
  <c r="L53" i="75" s="1"/>
  <c r="M43" i="79"/>
  <c r="K53" i="75" s="1"/>
  <c r="D54" i="75" l="1"/>
  <c r="V53" i="76"/>
  <c r="R54" i="76"/>
  <c r="C55" i="75" s="1"/>
  <c r="Q54" i="76"/>
  <c r="B55" i="75" s="1"/>
  <c r="P55" i="76"/>
  <c r="U54" i="76"/>
  <c r="F55" i="75" s="1"/>
  <c r="S54" i="76"/>
  <c r="T54" i="76"/>
  <c r="E55" i="75" s="1"/>
  <c r="L45" i="79"/>
  <c r="K46" i="79"/>
  <c r="N44" i="79"/>
  <c r="L54" i="75" s="1"/>
  <c r="M44" i="79"/>
  <c r="K54" i="75" s="1"/>
  <c r="Y55" i="76"/>
  <c r="D55" i="75" l="1"/>
  <c r="V54" i="76"/>
  <c r="U55" i="76"/>
  <c r="F56" i="75" s="1"/>
  <c r="R55" i="76"/>
  <c r="C56" i="75" s="1"/>
  <c r="T55" i="76"/>
  <c r="E56" i="75" s="1"/>
  <c r="S55" i="76"/>
  <c r="P56" i="76"/>
  <c r="Q55" i="76"/>
  <c r="B56" i="75" s="1"/>
  <c r="Y56" i="76"/>
  <c r="L46" i="79"/>
  <c r="K47" i="79"/>
  <c r="M45" i="79"/>
  <c r="K55" i="75" s="1"/>
  <c r="N45" i="79"/>
  <c r="L55" i="75" s="1"/>
  <c r="D56" i="75" l="1"/>
  <c r="V55" i="76"/>
  <c r="T56" i="76"/>
  <c r="E57" i="75" s="1"/>
  <c r="Q56" i="76"/>
  <c r="B57" i="75" s="1"/>
  <c r="S56" i="76"/>
  <c r="P57" i="76"/>
  <c r="R56" i="76"/>
  <c r="C57" i="75" s="1"/>
  <c r="U56" i="76"/>
  <c r="F57" i="75" s="1"/>
  <c r="N46" i="79"/>
  <c r="L56" i="75" s="1"/>
  <c r="M46" i="79"/>
  <c r="K56" i="75" s="1"/>
  <c r="L47" i="79"/>
  <c r="K48" i="79"/>
  <c r="Y57" i="76"/>
  <c r="Y58" i="76" l="1"/>
  <c r="U57" i="76"/>
  <c r="F58" i="75" s="1"/>
  <c r="Q57" i="76"/>
  <c r="B58" i="75" s="1"/>
  <c r="P58" i="76"/>
  <c r="T57" i="76"/>
  <c r="E58" i="75" s="1"/>
  <c r="R57" i="76"/>
  <c r="C58" i="75" s="1"/>
  <c r="S57" i="76"/>
  <c r="D57" i="75"/>
  <c r="V56" i="76"/>
  <c r="L48" i="79"/>
  <c r="K49" i="79"/>
  <c r="N47" i="79"/>
  <c r="L57" i="75" s="1"/>
  <c r="M47" i="79"/>
  <c r="K57" i="75" s="1"/>
  <c r="D58" i="75" l="1"/>
  <c r="V57" i="76"/>
  <c r="Q58" i="76"/>
  <c r="B59" i="75" s="1"/>
  <c r="T58" i="76"/>
  <c r="E59" i="75" s="1"/>
  <c r="R58" i="76"/>
  <c r="C59" i="75" s="1"/>
  <c r="U58" i="76"/>
  <c r="F59" i="75" s="1"/>
  <c r="P59" i="76"/>
  <c r="S58" i="76"/>
  <c r="L49" i="79"/>
  <c r="K50" i="79"/>
  <c r="N48" i="79"/>
  <c r="L58" i="75" s="1"/>
  <c r="M48" i="79"/>
  <c r="K58" i="75" s="1"/>
  <c r="Y59" i="76"/>
  <c r="D59" i="75" l="1"/>
  <c r="V58" i="76"/>
  <c r="Y60" i="76"/>
  <c r="P60" i="76"/>
  <c r="U59" i="76"/>
  <c r="F60" i="75" s="1"/>
  <c r="R59" i="76"/>
  <c r="C60" i="75" s="1"/>
  <c r="T59" i="76"/>
  <c r="E60" i="75" s="1"/>
  <c r="S59" i="76"/>
  <c r="Q59" i="76"/>
  <c r="B60" i="75" s="1"/>
  <c r="L50" i="79"/>
  <c r="K51" i="79"/>
  <c r="N49" i="79"/>
  <c r="L59" i="75" s="1"/>
  <c r="M49" i="79"/>
  <c r="K59" i="75" s="1"/>
  <c r="Y61" i="76" l="1"/>
  <c r="N50" i="79"/>
  <c r="L60" i="75" s="1"/>
  <c r="M50" i="79"/>
  <c r="K60" i="75" s="1"/>
  <c r="Q60" i="76"/>
  <c r="B61" i="75" s="1"/>
  <c r="U60" i="76"/>
  <c r="F61" i="75" s="1"/>
  <c r="T60" i="76"/>
  <c r="E61" i="75" s="1"/>
  <c r="S60" i="76"/>
  <c r="P61" i="76"/>
  <c r="R60" i="76"/>
  <c r="C61" i="75" s="1"/>
  <c r="L51" i="79"/>
  <c r="K52" i="79"/>
  <c r="D60" i="75"/>
  <c r="V59" i="76"/>
  <c r="D61" i="75" l="1"/>
  <c r="V60" i="76"/>
  <c r="L52" i="79"/>
  <c r="K53" i="79"/>
  <c r="M51" i="79"/>
  <c r="K61" i="75" s="1"/>
  <c r="N51" i="79"/>
  <c r="L61" i="75" s="1"/>
  <c r="Y62" i="76"/>
  <c r="Q61" i="76"/>
  <c r="B62" i="75" s="1"/>
  <c r="P62" i="76"/>
  <c r="U61" i="76"/>
  <c r="F62" i="75" s="1"/>
  <c r="S61" i="76"/>
  <c r="R61" i="76"/>
  <c r="C62" i="75" s="1"/>
  <c r="T61" i="76"/>
  <c r="E62" i="75" s="1"/>
  <c r="L53" i="79" l="1"/>
  <c r="K54" i="79"/>
  <c r="N52" i="79"/>
  <c r="L62" i="75" s="1"/>
  <c r="M52" i="79"/>
  <c r="K62" i="75" s="1"/>
  <c r="Y63" i="76"/>
  <c r="D62" i="75"/>
  <c r="V61" i="76"/>
  <c r="R62" i="76"/>
  <c r="C63" i="75" s="1"/>
  <c r="Q62" i="76"/>
  <c r="B63" i="75" s="1"/>
  <c r="T62" i="76"/>
  <c r="E63" i="75" s="1"/>
  <c r="U62" i="76"/>
  <c r="F63" i="75" s="1"/>
  <c r="P63" i="76"/>
  <c r="S62" i="76"/>
  <c r="S63" i="76" l="1"/>
  <c r="P64" i="76"/>
  <c r="U63" i="76"/>
  <c r="F64" i="75" s="1"/>
  <c r="T63" i="76"/>
  <c r="E64" i="75" s="1"/>
  <c r="R63" i="76"/>
  <c r="C64" i="75" s="1"/>
  <c r="Q63" i="76"/>
  <c r="B64" i="75" s="1"/>
  <c r="D63" i="75"/>
  <c r="V62" i="76"/>
  <c r="Y64" i="76"/>
  <c r="L54" i="79"/>
  <c r="K55" i="79"/>
  <c r="M53" i="79"/>
  <c r="K63" i="75" s="1"/>
  <c r="N53" i="79"/>
  <c r="L63" i="75" s="1"/>
  <c r="N54" i="79" l="1"/>
  <c r="L64" i="75" s="1"/>
  <c r="M54" i="79"/>
  <c r="K64" i="75" s="1"/>
  <c r="T64" i="76"/>
  <c r="E65" i="75" s="1"/>
  <c r="P65" i="76"/>
  <c r="R64" i="76"/>
  <c r="C65" i="75" s="1"/>
  <c r="S64" i="76"/>
  <c r="Q64" i="76"/>
  <c r="B65" i="75" s="1"/>
  <c r="U64" i="76"/>
  <c r="F65" i="75" s="1"/>
  <c r="L55" i="79"/>
  <c r="K56" i="79"/>
  <c r="Y65" i="76"/>
  <c r="D64" i="75"/>
  <c r="V63" i="76"/>
  <c r="U65" i="76" l="1"/>
  <c r="F66" i="75" s="1"/>
  <c r="P66" i="76"/>
  <c r="T65" i="76"/>
  <c r="E66" i="75" s="1"/>
  <c r="S65" i="76"/>
  <c r="Q65" i="76"/>
  <c r="B66" i="75" s="1"/>
  <c r="R65" i="76"/>
  <c r="C66" i="75" s="1"/>
  <c r="D65" i="75"/>
  <c r="V64" i="76"/>
  <c r="Y66" i="76"/>
  <c r="L56" i="79"/>
  <c r="K57" i="79"/>
  <c r="N55" i="79"/>
  <c r="L65" i="75" s="1"/>
  <c r="M55" i="79"/>
  <c r="K65" i="75" s="1"/>
  <c r="D66" i="75" l="1"/>
  <c r="V65" i="76"/>
  <c r="M56" i="79"/>
  <c r="K66" i="75" s="1"/>
  <c r="N56" i="79"/>
  <c r="L66" i="75" s="1"/>
  <c r="Y67" i="76"/>
  <c r="S66" i="76"/>
  <c r="P67" i="76"/>
  <c r="R66" i="76"/>
  <c r="C67" i="75" s="1"/>
  <c r="Q66" i="76"/>
  <c r="B67" i="75" s="1"/>
  <c r="U66" i="76"/>
  <c r="F67" i="75" s="1"/>
  <c r="T66" i="76"/>
  <c r="E67" i="75" s="1"/>
  <c r="L57" i="79"/>
  <c r="K58" i="79"/>
  <c r="D67" i="75" l="1"/>
  <c r="V66" i="76"/>
  <c r="L58" i="79"/>
  <c r="K59" i="79"/>
  <c r="Y68" i="76"/>
  <c r="P68" i="76"/>
  <c r="T67" i="76"/>
  <c r="E68" i="75" s="1"/>
  <c r="Q67" i="76"/>
  <c r="B68" i="75" s="1"/>
  <c r="U67" i="76"/>
  <c r="F68" i="75" s="1"/>
  <c r="S67" i="76"/>
  <c r="R67" i="76"/>
  <c r="C68" i="75" s="1"/>
  <c r="N57" i="79"/>
  <c r="M57" i="79"/>
  <c r="Y69" i="76" l="1"/>
  <c r="L59" i="79"/>
  <c r="K60" i="79"/>
  <c r="T68" i="76"/>
  <c r="E69" i="75" s="1"/>
  <c r="U68" i="76"/>
  <c r="F69" i="75" s="1"/>
  <c r="S68" i="76"/>
  <c r="Q68" i="76"/>
  <c r="B69" i="75" s="1"/>
  <c r="R68" i="76"/>
  <c r="C69" i="75" s="1"/>
  <c r="P69" i="76"/>
  <c r="M58" i="79"/>
  <c r="N58" i="79"/>
  <c r="D68" i="75"/>
  <c r="V67" i="76"/>
  <c r="Q69" i="76" l="1"/>
  <c r="B70" i="75" s="1"/>
  <c r="T69" i="76"/>
  <c r="E70" i="75" s="1"/>
  <c r="P70" i="76"/>
  <c r="R69" i="76"/>
  <c r="C70" i="75" s="1"/>
  <c r="U69" i="76"/>
  <c r="F70" i="75" s="1"/>
  <c r="S69" i="76"/>
  <c r="Y70" i="76"/>
  <c r="D69" i="75"/>
  <c r="V68" i="76"/>
  <c r="K61" i="79"/>
  <c r="L60" i="79"/>
  <c r="Y71" i="76" l="1"/>
  <c r="K62" i="79"/>
  <c r="L61" i="79"/>
  <c r="R70" i="76"/>
  <c r="C71" i="75" s="1"/>
  <c r="U70" i="76"/>
  <c r="F71" i="75" s="1"/>
  <c r="T70" i="76"/>
  <c r="E71" i="75" s="1"/>
  <c r="P71" i="76"/>
  <c r="S70" i="76"/>
  <c r="Q70" i="76"/>
  <c r="B71" i="75" s="1"/>
  <c r="D70" i="75"/>
  <c r="V69" i="76"/>
  <c r="S71" i="76" l="1"/>
  <c r="T71" i="76"/>
  <c r="E72" i="75" s="1"/>
  <c r="R71" i="76"/>
  <c r="C72" i="75" s="1"/>
  <c r="P72" i="76"/>
  <c r="Q71" i="76"/>
  <c r="B72" i="75" s="1"/>
  <c r="U71" i="76"/>
  <c r="F72" i="75" s="1"/>
  <c r="L62" i="79"/>
  <c r="K63" i="79"/>
  <c r="Y72" i="76"/>
  <c r="D71" i="75"/>
  <c r="V70" i="76"/>
  <c r="L63" i="79" l="1"/>
  <c r="K64" i="79"/>
  <c r="T72" i="76"/>
  <c r="E73" i="75" s="1"/>
  <c r="Q72" i="76"/>
  <c r="B73" i="75" s="1"/>
  <c r="U72" i="76"/>
  <c r="F73" i="75" s="1"/>
  <c r="S72" i="76"/>
  <c r="R72" i="76"/>
  <c r="C73" i="75" s="1"/>
  <c r="P73" i="76"/>
  <c r="Y73" i="76"/>
  <c r="D72" i="75"/>
  <c r="V71" i="76"/>
  <c r="U73" i="76" l="1"/>
  <c r="F74" i="75" s="1"/>
  <c r="S73" i="76"/>
  <c r="T73" i="76"/>
  <c r="E74" i="75" s="1"/>
  <c r="P74" i="76"/>
  <c r="Q73" i="76"/>
  <c r="B74" i="75" s="1"/>
  <c r="R73" i="76"/>
  <c r="C74" i="75" s="1"/>
  <c r="D73" i="75"/>
  <c r="V72" i="76"/>
  <c r="Y74" i="76"/>
  <c r="K65" i="79"/>
  <c r="L64" i="79"/>
  <c r="U74" i="76" l="1"/>
  <c r="F75" i="75" s="1"/>
  <c r="P75" i="76"/>
  <c r="R74" i="76"/>
  <c r="C75" i="75" s="1"/>
  <c r="Q74" i="76"/>
  <c r="B75" i="75" s="1"/>
  <c r="T74" i="76"/>
  <c r="E75" i="75" s="1"/>
  <c r="S74" i="76"/>
  <c r="D74" i="75"/>
  <c r="V73" i="76"/>
  <c r="K66" i="79"/>
  <c r="L65" i="79"/>
  <c r="Y75" i="76"/>
  <c r="D75" i="75" l="1"/>
  <c r="V74" i="76"/>
  <c r="P76" i="76"/>
  <c r="S75" i="76"/>
  <c r="U75" i="76"/>
  <c r="F76" i="75" s="1"/>
  <c r="T75" i="76"/>
  <c r="E76" i="75" s="1"/>
  <c r="Q75" i="76"/>
  <c r="B76" i="75" s="1"/>
  <c r="R75" i="76"/>
  <c r="C76" i="75" s="1"/>
  <c r="Y76" i="76"/>
  <c r="L66" i="79"/>
  <c r="K67" i="79"/>
  <c r="D76" i="75" l="1"/>
  <c r="V75" i="76"/>
  <c r="L67" i="79"/>
  <c r="K68" i="79"/>
  <c r="P77" i="76"/>
  <c r="S76" i="76"/>
  <c r="R76" i="76"/>
  <c r="C77" i="75" s="1"/>
  <c r="U76" i="76"/>
  <c r="F77" i="75" s="1"/>
  <c r="T76" i="76"/>
  <c r="E77" i="75" s="1"/>
  <c r="Q76" i="76"/>
  <c r="B77" i="75" s="1"/>
  <c r="Y77" i="76"/>
  <c r="Y78" i="76" l="1"/>
  <c r="D77" i="75"/>
  <c r="V76" i="76"/>
  <c r="Q77" i="76"/>
  <c r="B78" i="75" s="1"/>
  <c r="S77" i="76"/>
  <c r="R77" i="76"/>
  <c r="C78" i="75" s="1"/>
  <c r="P78" i="76"/>
  <c r="T77" i="76"/>
  <c r="E78" i="75" s="1"/>
  <c r="U77" i="76"/>
  <c r="F78" i="75" s="1"/>
  <c r="K69" i="79"/>
  <c r="L68" i="79"/>
  <c r="L69" i="79" l="1"/>
  <c r="K70" i="79"/>
  <c r="R78" i="76"/>
  <c r="C79" i="75" s="1"/>
  <c r="T78" i="76"/>
  <c r="E79" i="75" s="1"/>
  <c r="P79" i="76"/>
  <c r="S78" i="76"/>
  <c r="Q78" i="76"/>
  <c r="B79" i="75" s="1"/>
  <c r="U78" i="76"/>
  <c r="F79" i="75" s="1"/>
  <c r="D78" i="75"/>
  <c r="V77" i="76"/>
  <c r="Y79" i="76"/>
  <c r="D79" i="75" l="1"/>
  <c r="V78" i="76"/>
  <c r="S79" i="76"/>
  <c r="R79" i="76"/>
  <c r="C80" i="75" s="1"/>
  <c r="P80" i="76"/>
  <c r="Q79" i="76"/>
  <c r="B80" i="75" s="1"/>
  <c r="T79" i="76"/>
  <c r="E80" i="75" s="1"/>
  <c r="U79" i="76"/>
  <c r="F80" i="75" s="1"/>
  <c r="Y80" i="76"/>
  <c r="K71" i="79"/>
  <c r="L70" i="79"/>
  <c r="L71" i="79" l="1"/>
  <c r="K72" i="79"/>
  <c r="T80" i="76"/>
  <c r="E81" i="75" s="1"/>
  <c r="U80" i="76"/>
  <c r="F81" i="75" s="1"/>
  <c r="S80" i="76"/>
  <c r="P81" i="76"/>
  <c r="R80" i="76"/>
  <c r="C81" i="75" s="1"/>
  <c r="Q80" i="76"/>
  <c r="B81" i="75" s="1"/>
  <c r="D80" i="75"/>
  <c r="V79" i="76"/>
  <c r="Y81" i="76"/>
  <c r="Y82" i="76" s="1"/>
  <c r="Y83" i="76" s="1"/>
  <c r="Y84" i="76" s="1"/>
  <c r="Y85" i="76" s="1"/>
  <c r="Y86" i="76" s="1"/>
  <c r="Y87" i="76" s="1"/>
  <c r="Y88" i="76" s="1"/>
  <c r="Y89" i="76" s="1"/>
  <c r="Y90" i="76" s="1"/>
  <c r="Y91" i="76" s="1"/>
  <c r="Y92" i="76" s="1"/>
  <c r="Y93" i="76" s="1"/>
  <c r="Y94" i="76" s="1"/>
  <c r="Y95" i="76" s="1"/>
  <c r="Y96" i="76" s="1"/>
  <c r="Y97" i="76" s="1"/>
  <c r="Y98" i="76" s="1"/>
  <c r="Y99" i="76" s="1"/>
  <c r="Y100" i="76" s="1"/>
  <c r="Y101" i="76" s="1"/>
  <c r="Y102" i="76" s="1"/>
  <c r="Y103" i="76" s="1"/>
  <c r="Y104" i="76" s="1"/>
  <c r="Y105" i="76" s="1"/>
  <c r="Y106" i="76" s="1"/>
  <c r="Y107" i="76" s="1"/>
  <c r="Y108" i="76" s="1"/>
  <c r="Y109" i="76" s="1"/>
  <c r="Y110" i="76" s="1"/>
  <c r="Y111" i="76" s="1"/>
  <c r="Y112" i="76" s="1"/>
  <c r="Y113" i="76" s="1"/>
  <c r="Y114" i="76" s="1"/>
  <c r="Y115" i="76" s="1"/>
  <c r="Y116" i="76" s="1"/>
  <c r="Y117" i="76" s="1"/>
  <c r="Y118" i="76" s="1"/>
  <c r="Y119" i="76" s="1"/>
  <c r="Y120" i="76" s="1"/>
  <c r="Y121" i="76" s="1"/>
  <c r="Y122" i="76" s="1"/>
  <c r="Y123" i="76" s="1"/>
  <c r="Y124" i="76" s="1"/>
  <c r="Y125" i="76" s="1"/>
  <c r="Y126" i="76" s="1"/>
  <c r="Y127" i="76" s="1"/>
  <c r="Y128" i="76" s="1"/>
  <c r="Y129" i="76" s="1"/>
  <c r="Y130" i="76" s="1"/>
  <c r="Y131" i="76" s="1"/>
  <c r="Y132" i="76" s="1"/>
  <c r="Y133" i="76" s="1"/>
  <c r="Y134" i="76" s="1"/>
  <c r="Y135" i="76" s="1"/>
  <c r="Y136" i="76" s="1"/>
  <c r="Y137" i="76" s="1"/>
  <c r="Y138" i="76" s="1"/>
  <c r="Y139" i="76" s="1"/>
  <c r="Y140" i="76" s="1"/>
  <c r="Y141" i="76" s="1"/>
  <c r="Y142" i="76" s="1"/>
  <c r="Y143" i="76" s="1"/>
  <c r="Y144" i="76" s="1"/>
  <c r="Y145" i="76" s="1"/>
  <c r="Y146" i="76" s="1"/>
  <c r="Y147" i="76" s="1"/>
  <c r="Y148" i="76" s="1"/>
  <c r="Y149" i="76" s="1"/>
  <c r="Y150" i="76" s="1"/>
  <c r="Y151" i="76" s="1"/>
  <c r="Y152" i="76" s="1"/>
  <c r="Y153" i="76" s="1"/>
  <c r="Y154" i="76" s="1"/>
  <c r="Y155" i="76" s="1"/>
  <c r="Y156" i="76" s="1"/>
  <c r="Y157" i="76" s="1"/>
  <c r="Y158" i="76" s="1"/>
  <c r="Y159" i="76" s="1"/>
  <c r="Y160" i="76" s="1"/>
  <c r="Y161" i="76" s="1"/>
  <c r="Y162" i="76" s="1"/>
  <c r="Y163" i="76" s="1"/>
  <c r="Y164" i="76" s="1"/>
  <c r="Y165" i="76" s="1"/>
  <c r="Y166" i="76" s="1"/>
  <c r="Y167" i="76" s="1"/>
  <c r="Y168" i="76" s="1"/>
  <c r="Y169" i="76" s="1"/>
  <c r="Y170" i="76" s="1"/>
  <c r="Y171" i="76" s="1"/>
  <c r="Y172" i="76" s="1"/>
  <c r="Y173" i="76" s="1"/>
  <c r="Y174" i="76" s="1"/>
  <c r="Y175" i="76" s="1"/>
  <c r="Y176" i="76" s="1"/>
  <c r="Y177" i="76" s="1"/>
  <c r="Y178" i="76" s="1"/>
  <c r="Y179" i="76" s="1"/>
  <c r="Y180" i="76" s="1"/>
  <c r="Y181" i="76" s="1"/>
  <c r="Y182" i="76" s="1"/>
  <c r="Y183" i="76" s="1"/>
  <c r="Y184" i="76" s="1"/>
  <c r="Y185" i="76" s="1"/>
  <c r="Y186" i="76" s="1"/>
  <c r="Y187" i="76" s="1"/>
  <c r="Y188" i="76" s="1"/>
  <c r="Y189" i="76" s="1"/>
  <c r="Y190" i="76" s="1"/>
  <c r="Y191" i="76" s="1"/>
  <c r="Y192" i="76" s="1"/>
  <c r="Y193" i="76" s="1"/>
  <c r="Y194" i="76" s="1"/>
  <c r="Y195" i="76" s="1"/>
  <c r="Y196" i="76" s="1"/>
  <c r="Y197" i="76" s="1"/>
  <c r="Y198" i="76" s="1"/>
  <c r="Y199" i="76" s="1"/>
  <c r="Y200" i="76" s="1"/>
  <c r="Y201" i="76" s="1"/>
  <c r="Y202" i="76" s="1"/>
  <c r="Y203" i="76" s="1"/>
  <c r="Y204" i="76" s="1"/>
  <c r="Y205" i="76" s="1"/>
  <c r="Y206" i="76" s="1"/>
  <c r="Y207" i="76" s="1"/>
  <c r="Y208" i="76" s="1"/>
  <c r="Y209" i="76" s="1"/>
  <c r="Y210" i="76" s="1"/>
  <c r="D81" i="75" l="1"/>
  <c r="V80" i="76"/>
  <c r="K73" i="79"/>
  <c r="L72" i="79"/>
  <c r="U81" i="76"/>
  <c r="F82" i="75" s="1"/>
  <c r="R81" i="76"/>
  <c r="C82" i="75" s="1"/>
  <c r="S81" i="76"/>
  <c r="D82" i="75" s="1"/>
  <c r="Q81" i="76"/>
  <c r="B82" i="75" s="1"/>
  <c r="P82" i="76"/>
  <c r="T81" i="76"/>
  <c r="E82" i="75" s="1"/>
  <c r="K74" i="79" l="1"/>
  <c r="L73" i="79"/>
  <c r="Z8" i="76"/>
  <c r="Z7" i="76"/>
  <c r="R82" i="76"/>
  <c r="C83" i="75" s="1"/>
  <c r="Q82" i="76"/>
  <c r="B83" i="75" s="1"/>
  <c r="U82" i="76"/>
  <c r="F83" i="75" s="1"/>
  <c r="T82" i="76"/>
  <c r="E83" i="75" s="1"/>
  <c r="S82" i="76"/>
  <c r="D83" i="75" s="1"/>
  <c r="P83" i="76"/>
  <c r="Z11" i="76" l="1"/>
  <c r="Z13" i="76"/>
  <c r="Z12" i="76"/>
  <c r="Z14" i="76"/>
  <c r="Z15" i="76"/>
  <c r="Z16" i="76"/>
  <c r="Z17" i="76"/>
  <c r="Z18" i="76"/>
  <c r="Z19" i="76"/>
  <c r="Z20" i="76"/>
  <c r="Z21" i="76"/>
  <c r="Z22" i="76"/>
  <c r="Z23" i="76"/>
  <c r="Z24" i="76"/>
  <c r="Z25" i="76"/>
  <c r="Z26" i="76"/>
  <c r="Z27" i="76"/>
  <c r="Z28" i="76"/>
  <c r="Z29" i="76"/>
  <c r="Z30" i="76"/>
  <c r="Z31" i="76"/>
  <c r="Z32" i="76"/>
  <c r="Z33" i="76"/>
  <c r="Z34" i="76"/>
  <c r="Z35" i="76"/>
  <c r="Z36" i="76"/>
  <c r="Z37" i="76"/>
  <c r="Z38" i="76"/>
  <c r="Z39" i="76"/>
  <c r="Z40" i="76"/>
  <c r="Z41" i="76"/>
  <c r="Z42" i="76"/>
  <c r="Z43" i="76"/>
  <c r="Z44" i="76"/>
  <c r="Z45" i="76"/>
  <c r="Z46" i="76"/>
  <c r="Z47" i="76"/>
  <c r="Z48" i="76"/>
  <c r="Z49" i="76"/>
  <c r="Z50" i="76"/>
  <c r="Z51" i="76"/>
  <c r="Z52" i="76"/>
  <c r="Z53" i="76"/>
  <c r="Z54" i="76"/>
  <c r="Z55" i="76"/>
  <c r="Z56" i="76"/>
  <c r="Z57" i="76"/>
  <c r="Z58" i="76"/>
  <c r="Z59" i="76"/>
  <c r="Z60" i="76"/>
  <c r="Z61" i="76"/>
  <c r="Z62" i="76"/>
  <c r="Z63" i="76"/>
  <c r="Z64" i="76"/>
  <c r="Z65" i="76"/>
  <c r="Z66" i="76"/>
  <c r="Z67" i="76"/>
  <c r="Z68" i="76"/>
  <c r="Z69" i="76"/>
  <c r="Z70" i="76"/>
  <c r="Z71" i="76"/>
  <c r="Z72" i="76"/>
  <c r="Z73" i="76"/>
  <c r="Z74" i="76"/>
  <c r="Z75" i="76"/>
  <c r="Z76" i="76"/>
  <c r="Z77" i="76"/>
  <c r="Z78" i="76"/>
  <c r="Z79" i="76"/>
  <c r="Z80" i="76"/>
  <c r="P84" i="76"/>
  <c r="Q83" i="76"/>
  <c r="B84" i="75" s="1"/>
  <c r="U83" i="76"/>
  <c r="F84" i="75" s="1"/>
  <c r="T83" i="76"/>
  <c r="E84" i="75" s="1"/>
  <c r="R83" i="76"/>
  <c r="C84" i="75" s="1"/>
  <c r="S83" i="76"/>
  <c r="D84" i="75" s="1"/>
  <c r="L74" i="79"/>
  <c r="K75" i="79"/>
  <c r="AB26" i="76" l="1"/>
  <c r="I27" i="75" s="1"/>
  <c r="AA26" i="76"/>
  <c r="H27" i="75" s="1"/>
  <c r="AB18" i="76"/>
  <c r="I19" i="75" s="1"/>
  <c r="AA18" i="76"/>
  <c r="H19" i="75" s="1"/>
  <c r="T84" i="76"/>
  <c r="E85" i="75" s="1"/>
  <c r="P85" i="76"/>
  <c r="S84" i="76"/>
  <c r="D85" i="75" s="1"/>
  <c r="U84" i="76"/>
  <c r="F85" i="75" s="1"/>
  <c r="R84" i="76"/>
  <c r="C85" i="75" s="1"/>
  <c r="Q84" i="76"/>
  <c r="B85" i="75" s="1"/>
  <c r="AA73" i="76"/>
  <c r="AB73" i="76"/>
  <c r="AB65" i="76"/>
  <c r="I66" i="75" s="1"/>
  <c r="AA65" i="76"/>
  <c r="H66" i="75" s="1"/>
  <c r="AB57" i="76"/>
  <c r="I58" i="75" s="1"/>
  <c r="AA57" i="76"/>
  <c r="H58" i="75" s="1"/>
  <c r="AA49" i="76"/>
  <c r="H50" i="75" s="1"/>
  <c r="AB49" i="76"/>
  <c r="I50" i="75" s="1"/>
  <c r="AA41" i="76"/>
  <c r="H42" i="75" s="1"/>
  <c r="AB41" i="76"/>
  <c r="I42" i="75" s="1"/>
  <c r="AA33" i="76"/>
  <c r="H34" i="75" s="1"/>
  <c r="AB33" i="76"/>
  <c r="I34" i="75" s="1"/>
  <c r="AA25" i="76"/>
  <c r="H26" i="75" s="1"/>
  <c r="AB25" i="76"/>
  <c r="I26" i="75" s="1"/>
  <c r="AA17" i="76"/>
  <c r="H18" i="75" s="1"/>
  <c r="AB17" i="76"/>
  <c r="I18" i="75" s="1"/>
  <c r="AB74" i="76"/>
  <c r="AA74" i="76"/>
  <c r="AB79" i="76"/>
  <c r="AA79" i="76"/>
  <c r="AB71" i="76"/>
  <c r="AA71" i="76"/>
  <c r="AA63" i="76"/>
  <c r="H64" i="75" s="1"/>
  <c r="AB63" i="76"/>
  <c r="I64" i="75" s="1"/>
  <c r="AA55" i="76"/>
  <c r="H56" i="75" s="1"/>
  <c r="AB55" i="76"/>
  <c r="I56" i="75" s="1"/>
  <c r="AA47" i="76"/>
  <c r="H48" i="75" s="1"/>
  <c r="AB47" i="76"/>
  <c r="I48" i="75" s="1"/>
  <c r="AA39" i="76"/>
  <c r="H40" i="75" s="1"/>
  <c r="AB39" i="76"/>
  <c r="I40" i="75" s="1"/>
  <c r="AB31" i="76"/>
  <c r="I32" i="75" s="1"/>
  <c r="AA31" i="76"/>
  <c r="H32" i="75" s="1"/>
  <c r="AB23" i="76"/>
  <c r="I24" i="75" s="1"/>
  <c r="AA23" i="76"/>
  <c r="H24" i="75" s="1"/>
  <c r="AA15" i="76"/>
  <c r="H16" i="75" s="1"/>
  <c r="AB15" i="76"/>
  <c r="I16" i="75" s="1"/>
  <c r="AB62" i="76"/>
  <c r="I63" i="75" s="1"/>
  <c r="AA62" i="76"/>
  <c r="H63" i="75" s="1"/>
  <c r="AA38" i="76"/>
  <c r="H39" i="75" s="1"/>
  <c r="AB38" i="76"/>
  <c r="I39" i="75" s="1"/>
  <c r="AB30" i="76"/>
  <c r="I31" i="75" s="1"/>
  <c r="AA30" i="76"/>
  <c r="H31" i="75" s="1"/>
  <c r="AB22" i="76"/>
  <c r="I23" i="75" s="1"/>
  <c r="AA22" i="76"/>
  <c r="H23" i="75" s="1"/>
  <c r="AB14" i="76"/>
  <c r="I15" i="75" s="1"/>
  <c r="AA14" i="76"/>
  <c r="H15" i="75" s="1"/>
  <c r="AB50" i="76"/>
  <c r="I51" i="75" s="1"/>
  <c r="AA50" i="76"/>
  <c r="H51" i="75" s="1"/>
  <c r="AB72" i="76"/>
  <c r="AA72" i="76"/>
  <c r="AA64" i="76"/>
  <c r="H65" i="75" s="1"/>
  <c r="AB64" i="76"/>
  <c r="I65" i="75" s="1"/>
  <c r="AB56" i="76"/>
  <c r="I57" i="75" s="1"/>
  <c r="AA56" i="76"/>
  <c r="H57" i="75" s="1"/>
  <c r="AA48" i="76"/>
  <c r="H49" i="75" s="1"/>
  <c r="AB48" i="76"/>
  <c r="I49" i="75" s="1"/>
  <c r="AA40" i="76"/>
  <c r="H41" i="75" s="1"/>
  <c r="AB40" i="76"/>
  <c r="I41" i="75" s="1"/>
  <c r="AB32" i="76"/>
  <c r="I33" i="75" s="1"/>
  <c r="AA32" i="76"/>
  <c r="H33" i="75" s="1"/>
  <c r="AB54" i="76"/>
  <c r="I55" i="75" s="1"/>
  <c r="AA54" i="76"/>
  <c r="H55" i="75" s="1"/>
  <c r="AA29" i="76"/>
  <c r="H30" i="75" s="1"/>
  <c r="AB29" i="76"/>
  <c r="I30" i="75" s="1"/>
  <c r="AA21" i="76"/>
  <c r="H22" i="75" s="1"/>
  <c r="AB21" i="76"/>
  <c r="I22" i="75" s="1"/>
  <c r="AB12" i="76"/>
  <c r="I13" i="75" s="1"/>
  <c r="AA12" i="76"/>
  <c r="H13" i="75" s="1"/>
  <c r="AB58" i="76"/>
  <c r="I59" i="75" s="1"/>
  <c r="AA58" i="76"/>
  <c r="H59" i="75" s="1"/>
  <c r="AB34" i="76"/>
  <c r="I35" i="75" s="1"/>
  <c r="AA34" i="76"/>
  <c r="H35" i="75" s="1"/>
  <c r="K76" i="79"/>
  <c r="L75" i="79"/>
  <c r="AB24" i="76"/>
  <c r="I25" i="75" s="1"/>
  <c r="AA24" i="76"/>
  <c r="H25" i="75" s="1"/>
  <c r="AA69" i="76"/>
  <c r="AB69" i="76"/>
  <c r="AB45" i="76"/>
  <c r="I46" i="75" s="1"/>
  <c r="AA45" i="76"/>
  <c r="H46" i="75" s="1"/>
  <c r="AA76" i="76"/>
  <c r="AB76" i="76"/>
  <c r="AA68" i="76"/>
  <c r="AB68" i="76"/>
  <c r="AB60" i="76"/>
  <c r="I61" i="75" s="1"/>
  <c r="AA60" i="76"/>
  <c r="H61" i="75" s="1"/>
  <c r="AB52" i="76"/>
  <c r="I53" i="75" s="1"/>
  <c r="AA52" i="76"/>
  <c r="H53" i="75" s="1"/>
  <c r="AA44" i="76"/>
  <c r="H45" i="75" s="1"/>
  <c r="AB44" i="76"/>
  <c r="I45" i="75" s="1"/>
  <c r="AA36" i="76"/>
  <c r="H37" i="75" s="1"/>
  <c r="AB36" i="76"/>
  <c r="I37" i="75" s="1"/>
  <c r="AB28" i="76"/>
  <c r="I29" i="75" s="1"/>
  <c r="AA28" i="76"/>
  <c r="H29" i="75" s="1"/>
  <c r="AB20" i="76"/>
  <c r="I21" i="75" s="1"/>
  <c r="AA20" i="76"/>
  <c r="H21" i="75" s="1"/>
  <c r="AA13" i="76"/>
  <c r="H14" i="75" s="1"/>
  <c r="AB13" i="76"/>
  <c r="I14" i="75" s="1"/>
  <c r="AA66" i="76"/>
  <c r="AB66" i="76"/>
  <c r="AB42" i="76"/>
  <c r="I43" i="75" s="1"/>
  <c r="AA42" i="76"/>
  <c r="H43" i="75" s="1"/>
  <c r="AB80" i="76"/>
  <c r="AA80" i="76"/>
  <c r="AB16" i="76"/>
  <c r="I17" i="75" s="1"/>
  <c r="AA16" i="76"/>
  <c r="H17" i="75" s="1"/>
  <c r="AB78" i="76"/>
  <c r="AA78" i="76"/>
  <c r="AB70" i="76"/>
  <c r="AA70" i="76"/>
  <c r="AA46" i="76"/>
  <c r="H47" i="75" s="1"/>
  <c r="AB46" i="76"/>
  <c r="I47" i="75" s="1"/>
  <c r="AA77" i="76"/>
  <c r="AB77" i="76"/>
  <c r="AA61" i="76"/>
  <c r="H62" i="75" s="1"/>
  <c r="AB61" i="76"/>
  <c r="I62" i="75" s="1"/>
  <c r="AA53" i="76"/>
  <c r="H54" i="75" s="1"/>
  <c r="AB53" i="76"/>
  <c r="I54" i="75" s="1"/>
  <c r="AA37" i="76"/>
  <c r="H38" i="75" s="1"/>
  <c r="AB37" i="76"/>
  <c r="I38" i="75" s="1"/>
  <c r="AB75" i="76"/>
  <c r="AA75" i="76"/>
  <c r="AB67" i="76"/>
  <c r="AA67" i="76"/>
  <c r="AB59" i="76"/>
  <c r="I60" i="75" s="1"/>
  <c r="AA59" i="76"/>
  <c r="H60" i="75" s="1"/>
  <c r="AA51" i="76"/>
  <c r="H52" i="75" s="1"/>
  <c r="AB51" i="76"/>
  <c r="I52" i="75" s="1"/>
  <c r="AA43" i="76"/>
  <c r="H44" i="75" s="1"/>
  <c r="AB43" i="76"/>
  <c r="I44" i="75" s="1"/>
  <c r="AA35" i="76"/>
  <c r="H36" i="75" s="1"/>
  <c r="AB35" i="76"/>
  <c r="I36" i="75" s="1"/>
  <c r="AB27" i="76"/>
  <c r="I28" i="75" s="1"/>
  <c r="AA27" i="76"/>
  <c r="H28" i="75" s="1"/>
  <c r="AB19" i="76"/>
  <c r="I20" i="75" s="1"/>
  <c r="AA19" i="76"/>
  <c r="H20" i="75" s="1"/>
  <c r="AB11" i="76"/>
  <c r="I12" i="75" s="1"/>
  <c r="AA11" i="76"/>
  <c r="H12" i="75" s="1"/>
  <c r="Q85" i="76" l="1"/>
  <c r="B86" i="75" s="1"/>
  <c r="P86" i="76"/>
  <c r="U85" i="76"/>
  <c r="F86" i="75" s="1"/>
  <c r="T85" i="76"/>
  <c r="E86" i="75" s="1"/>
  <c r="S85" i="76"/>
  <c r="D86" i="75" s="1"/>
  <c r="R85" i="76"/>
  <c r="C86" i="75" s="1"/>
  <c r="L76" i="79"/>
  <c r="K77" i="79"/>
  <c r="L77" i="79" l="1"/>
  <c r="K78" i="79"/>
  <c r="R86" i="76"/>
  <c r="C87" i="75" s="1"/>
  <c r="Q86" i="76"/>
  <c r="B87" i="75" s="1"/>
  <c r="S86" i="76"/>
  <c r="D87" i="75" s="1"/>
  <c r="P87" i="76"/>
  <c r="T86" i="76"/>
  <c r="E87" i="75" s="1"/>
  <c r="U86" i="76"/>
  <c r="F87" i="75" s="1"/>
  <c r="L78" i="79" l="1"/>
  <c r="K79" i="79"/>
  <c r="P88" i="76"/>
  <c r="S87" i="76"/>
  <c r="D88" i="75" s="1"/>
  <c r="T87" i="76"/>
  <c r="E88" i="75" s="1"/>
  <c r="R87" i="76"/>
  <c r="C88" i="75" s="1"/>
  <c r="Q87" i="76"/>
  <c r="B88" i="75" s="1"/>
  <c r="U87" i="76"/>
  <c r="F88" i="75" s="1"/>
  <c r="U88" i="76" l="1"/>
  <c r="F89" i="75" s="1"/>
  <c r="T88" i="76"/>
  <c r="E89" i="75" s="1"/>
  <c r="S88" i="76"/>
  <c r="D89" i="75" s="1"/>
  <c r="Q88" i="76"/>
  <c r="B89" i="75" s="1"/>
  <c r="P89" i="76"/>
  <c r="R88" i="76"/>
  <c r="C89" i="75" s="1"/>
  <c r="L79" i="79"/>
  <c r="K80" i="79"/>
  <c r="L80" i="79" l="1"/>
  <c r="K81" i="79"/>
  <c r="U89" i="76"/>
  <c r="F90" i="75" s="1"/>
  <c r="T89" i="76"/>
  <c r="E90" i="75" s="1"/>
  <c r="R89" i="76"/>
  <c r="C90" i="75" s="1"/>
  <c r="Q89" i="76"/>
  <c r="B90" i="75" s="1"/>
  <c r="P90" i="76"/>
  <c r="S89" i="76"/>
  <c r="D90" i="75" s="1"/>
  <c r="R90" i="76" l="1"/>
  <c r="C91" i="75" s="1"/>
  <c r="U90" i="76"/>
  <c r="F91" i="75" s="1"/>
  <c r="P91" i="76"/>
  <c r="T90" i="76"/>
  <c r="E91" i="75" s="1"/>
  <c r="S90" i="76"/>
  <c r="D91" i="75" s="1"/>
  <c r="Q90" i="76"/>
  <c r="B91" i="75" s="1"/>
  <c r="L81" i="79"/>
  <c r="K82" i="79"/>
  <c r="T91" i="76" l="1"/>
  <c r="E92" i="75" s="1"/>
  <c r="Q91" i="76"/>
  <c r="B92" i="75" s="1"/>
  <c r="P92" i="76"/>
  <c r="U91" i="76"/>
  <c r="F92" i="75" s="1"/>
  <c r="S91" i="76"/>
  <c r="D92" i="75" s="1"/>
  <c r="R91" i="76"/>
  <c r="C92" i="75" s="1"/>
  <c r="L82" i="79"/>
  <c r="K83" i="79"/>
  <c r="L83" i="79" l="1"/>
  <c r="K84" i="79"/>
  <c r="T92" i="76"/>
  <c r="E93" i="75" s="1"/>
  <c r="S92" i="76"/>
  <c r="D93" i="75" s="1"/>
  <c r="R92" i="76"/>
  <c r="C93" i="75" s="1"/>
  <c r="Q92" i="76"/>
  <c r="B93" i="75" s="1"/>
  <c r="P93" i="76"/>
  <c r="U92" i="76"/>
  <c r="F93" i="75" s="1"/>
  <c r="Q93" i="76" l="1"/>
  <c r="B94" i="75" s="1"/>
  <c r="S93" i="76"/>
  <c r="D94" i="75" s="1"/>
  <c r="U93" i="76"/>
  <c r="F94" i="75" s="1"/>
  <c r="T93" i="76"/>
  <c r="E94" i="75" s="1"/>
  <c r="R93" i="76"/>
  <c r="C94" i="75" s="1"/>
  <c r="P94" i="76"/>
  <c r="L84" i="79"/>
  <c r="K85" i="79"/>
  <c r="K86" i="79" l="1"/>
  <c r="L85" i="79"/>
  <c r="R94" i="76"/>
  <c r="C95" i="75" s="1"/>
  <c r="U94" i="76"/>
  <c r="F95" i="75" s="1"/>
  <c r="T94" i="76"/>
  <c r="E95" i="75" s="1"/>
  <c r="Q94" i="76"/>
  <c r="B95" i="75" s="1"/>
  <c r="S94" i="76"/>
  <c r="D95" i="75" s="1"/>
  <c r="P95" i="76"/>
  <c r="P96" i="76" l="1"/>
  <c r="S95" i="76"/>
  <c r="D96" i="75" s="1"/>
  <c r="Q95" i="76"/>
  <c r="B96" i="75" s="1"/>
  <c r="T95" i="76"/>
  <c r="E96" i="75" s="1"/>
  <c r="U95" i="76"/>
  <c r="F96" i="75" s="1"/>
  <c r="R95" i="76"/>
  <c r="C96" i="75" s="1"/>
  <c r="L86" i="79"/>
  <c r="K87" i="79"/>
  <c r="L87" i="79" l="1"/>
  <c r="K88" i="79"/>
  <c r="P97" i="76"/>
  <c r="Q96" i="76"/>
  <c r="B97" i="75" s="1"/>
  <c r="U96" i="76"/>
  <c r="F97" i="75" s="1"/>
  <c r="R96" i="76"/>
  <c r="C97" i="75" s="1"/>
  <c r="T96" i="76"/>
  <c r="E97" i="75" s="1"/>
  <c r="S96" i="76"/>
  <c r="D97" i="75" s="1"/>
  <c r="U97" i="76" l="1"/>
  <c r="F98" i="75" s="1"/>
  <c r="R97" i="76"/>
  <c r="C98" i="75" s="1"/>
  <c r="Q97" i="76"/>
  <c r="B98" i="75" s="1"/>
  <c r="T97" i="76"/>
  <c r="E98" i="75" s="1"/>
  <c r="S97" i="76"/>
  <c r="D98" i="75" s="1"/>
  <c r="P98" i="76"/>
  <c r="L88" i="79"/>
  <c r="K89" i="79"/>
  <c r="K90" i="79" l="1"/>
  <c r="L89" i="79"/>
  <c r="R98" i="76"/>
  <c r="C99" i="75" s="1"/>
  <c r="T98" i="76"/>
  <c r="E99" i="75" s="1"/>
  <c r="S98" i="76"/>
  <c r="D99" i="75" s="1"/>
  <c r="Q98" i="76"/>
  <c r="B99" i="75" s="1"/>
  <c r="P99" i="76"/>
  <c r="U98" i="76"/>
  <c r="F99" i="75" s="1"/>
  <c r="U99" i="76" l="1"/>
  <c r="F100" i="75" s="1"/>
  <c r="T99" i="76"/>
  <c r="E100" i="75" s="1"/>
  <c r="S99" i="76"/>
  <c r="D100" i="75" s="1"/>
  <c r="Q99" i="76"/>
  <c r="B100" i="75" s="1"/>
  <c r="P100" i="76"/>
  <c r="R99" i="76"/>
  <c r="C100" i="75" s="1"/>
  <c r="L90" i="79"/>
  <c r="K91" i="79"/>
  <c r="K92" i="79" l="1"/>
  <c r="L91" i="79"/>
  <c r="T100" i="76"/>
  <c r="E101" i="75" s="1"/>
  <c r="U100" i="76"/>
  <c r="F101" i="75" s="1"/>
  <c r="R100" i="76"/>
  <c r="C101" i="75" s="1"/>
  <c r="Q100" i="76"/>
  <c r="B101" i="75" s="1"/>
  <c r="S100" i="76"/>
  <c r="D101" i="75" s="1"/>
  <c r="P101" i="76"/>
  <c r="Q101" i="76" l="1"/>
  <c r="B102" i="75" s="1"/>
  <c r="P102" i="76"/>
  <c r="T101" i="76"/>
  <c r="E102" i="75" s="1"/>
  <c r="S101" i="76"/>
  <c r="D102" i="75" s="1"/>
  <c r="R101" i="76"/>
  <c r="C102" i="75" s="1"/>
  <c r="U101" i="76"/>
  <c r="F102" i="75" s="1"/>
  <c r="K93" i="79"/>
  <c r="L92" i="79"/>
  <c r="L93" i="79" l="1"/>
  <c r="K94" i="79"/>
  <c r="U102" i="76"/>
  <c r="F103" i="75" s="1"/>
  <c r="Q102" i="76"/>
  <c r="B103" i="75" s="1"/>
  <c r="P103" i="76"/>
  <c r="T102" i="76"/>
  <c r="E103" i="75" s="1"/>
  <c r="S102" i="76"/>
  <c r="D103" i="75" s="1"/>
  <c r="R102" i="76"/>
  <c r="C103" i="75" s="1"/>
  <c r="P104" i="76" l="1"/>
  <c r="S103" i="76"/>
  <c r="D104" i="75" s="1"/>
  <c r="U103" i="76"/>
  <c r="F104" i="75" s="1"/>
  <c r="R103" i="76"/>
  <c r="C104" i="75" s="1"/>
  <c r="Q103" i="76"/>
  <c r="B104" i="75" s="1"/>
  <c r="T103" i="76"/>
  <c r="E104" i="75" s="1"/>
  <c r="L94" i="79"/>
  <c r="K95" i="79"/>
  <c r="K96" i="79" l="1"/>
  <c r="L95" i="79"/>
  <c r="T104" i="76"/>
  <c r="E105" i="75" s="1"/>
  <c r="U104" i="76"/>
  <c r="F105" i="75" s="1"/>
  <c r="S104" i="76"/>
  <c r="D105" i="75" s="1"/>
  <c r="R104" i="76"/>
  <c r="C105" i="75" s="1"/>
  <c r="Q104" i="76"/>
  <c r="B105" i="75" s="1"/>
  <c r="P105" i="76"/>
  <c r="U105" i="76" l="1"/>
  <c r="F106" i="75" s="1"/>
  <c r="S105" i="76"/>
  <c r="D106" i="75" s="1"/>
  <c r="T105" i="76"/>
  <c r="E106" i="75" s="1"/>
  <c r="Q105" i="76"/>
  <c r="B106" i="75" s="1"/>
  <c r="R105" i="76"/>
  <c r="C106" i="75" s="1"/>
  <c r="P106" i="76"/>
  <c r="K97" i="79"/>
  <c r="L96" i="79"/>
  <c r="K98" i="79" l="1"/>
  <c r="L97" i="79"/>
  <c r="R106" i="76"/>
  <c r="C107" i="75" s="1"/>
  <c r="S106" i="76"/>
  <c r="D107" i="75" s="1"/>
  <c r="P107" i="76"/>
  <c r="T106" i="76"/>
  <c r="E107" i="75" s="1"/>
  <c r="U106" i="76"/>
  <c r="F107" i="75" s="1"/>
  <c r="Q106" i="76"/>
  <c r="B107" i="75" s="1"/>
  <c r="R107" i="76" l="1"/>
  <c r="C108" i="75" s="1"/>
  <c r="P108" i="76"/>
  <c r="U107" i="76"/>
  <c r="F108" i="75" s="1"/>
  <c r="T107" i="76"/>
  <c r="E108" i="75" s="1"/>
  <c r="S107" i="76"/>
  <c r="D108" i="75" s="1"/>
  <c r="Q107" i="76"/>
  <c r="B108" i="75" s="1"/>
  <c r="L98" i="79"/>
  <c r="K99" i="79"/>
  <c r="T108" i="76" l="1"/>
  <c r="E109" i="75" s="1"/>
  <c r="P109" i="76"/>
  <c r="Q108" i="76"/>
  <c r="B109" i="75" s="1"/>
  <c r="R108" i="76"/>
  <c r="C109" i="75" s="1"/>
  <c r="U108" i="76"/>
  <c r="F109" i="75" s="1"/>
  <c r="S108" i="76"/>
  <c r="D109" i="75" s="1"/>
  <c r="K100" i="79"/>
  <c r="L99" i="79"/>
  <c r="K101" i="79" l="1"/>
  <c r="L100" i="79"/>
  <c r="Q109" i="76"/>
  <c r="B110" i="75" s="1"/>
  <c r="P110" i="76"/>
  <c r="T109" i="76"/>
  <c r="E110" i="75" s="1"/>
  <c r="S109" i="76"/>
  <c r="D110" i="75" s="1"/>
  <c r="R109" i="76"/>
  <c r="C110" i="75" s="1"/>
  <c r="U109" i="76"/>
  <c r="F110" i="75" s="1"/>
  <c r="U110" i="76" l="1"/>
  <c r="F111" i="75" s="1"/>
  <c r="T110" i="76"/>
  <c r="E111" i="75" s="1"/>
  <c r="S110" i="76"/>
  <c r="D111" i="75" s="1"/>
  <c r="Q110" i="76"/>
  <c r="B111" i="75" s="1"/>
  <c r="P111" i="76"/>
  <c r="R110" i="76"/>
  <c r="C111" i="75" s="1"/>
  <c r="K102" i="79"/>
  <c r="L101" i="79"/>
  <c r="L102" i="79" l="1"/>
  <c r="K103" i="79"/>
  <c r="P112" i="76"/>
  <c r="S111" i="76"/>
  <c r="D112" i="75" s="1"/>
  <c r="U111" i="76"/>
  <c r="F112" i="75" s="1"/>
  <c r="R111" i="76"/>
  <c r="C112" i="75" s="1"/>
  <c r="Q111" i="76"/>
  <c r="B112" i="75" s="1"/>
  <c r="T111" i="76"/>
  <c r="E112" i="75" s="1"/>
  <c r="P113" i="76" l="1"/>
  <c r="T112" i="76"/>
  <c r="E113" i="75" s="1"/>
  <c r="S112" i="76"/>
  <c r="D113" i="75" s="1"/>
  <c r="R112" i="76"/>
  <c r="C113" i="75" s="1"/>
  <c r="U112" i="76"/>
  <c r="F113" i="75" s="1"/>
  <c r="Q112" i="76"/>
  <c r="B113" i="75" s="1"/>
  <c r="K104" i="79"/>
  <c r="L103" i="79"/>
  <c r="K105" i="79" l="1"/>
  <c r="L104" i="79"/>
  <c r="U113" i="76"/>
  <c r="F114" i="75" s="1"/>
  <c r="Q113" i="76"/>
  <c r="B114" i="75" s="1"/>
  <c r="P114" i="76"/>
  <c r="T113" i="76"/>
  <c r="E114" i="75" s="1"/>
  <c r="S113" i="76"/>
  <c r="D114" i="75" s="1"/>
  <c r="R113" i="76"/>
  <c r="C114" i="75" s="1"/>
  <c r="R114" i="76" l="1"/>
  <c r="C115" i="75" s="1"/>
  <c r="S114" i="76"/>
  <c r="D115" i="75" s="1"/>
  <c r="Q114" i="76"/>
  <c r="B115" i="75" s="1"/>
  <c r="P115" i="76"/>
  <c r="U114" i="76"/>
  <c r="F115" i="75" s="1"/>
  <c r="T114" i="76"/>
  <c r="E115" i="75" s="1"/>
  <c r="L105" i="79"/>
  <c r="K106" i="79"/>
  <c r="L106" i="79" l="1"/>
  <c r="K107" i="79"/>
  <c r="U115" i="76"/>
  <c r="F116" i="75" s="1"/>
  <c r="T115" i="76"/>
  <c r="E116" i="75" s="1"/>
  <c r="S115" i="76"/>
  <c r="D116" i="75" s="1"/>
  <c r="R115" i="76"/>
  <c r="C116" i="75" s="1"/>
  <c r="Q115" i="76"/>
  <c r="B116" i="75" s="1"/>
  <c r="P116" i="76"/>
  <c r="T116" i="76" l="1"/>
  <c r="E117" i="75" s="1"/>
  <c r="U116" i="76"/>
  <c r="F117" i="75" s="1"/>
  <c r="S116" i="76"/>
  <c r="D117" i="75" s="1"/>
  <c r="Q116" i="76"/>
  <c r="B117" i="75" s="1"/>
  <c r="R116" i="76"/>
  <c r="C117" i="75" s="1"/>
  <c r="P117" i="76"/>
  <c r="L107" i="79"/>
  <c r="K108" i="79"/>
  <c r="L108" i="79" l="1"/>
  <c r="K109" i="79"/>
  <c r="Q117" i="76"/>
  <c r="B118" i="75" s="1"/>
  <c r="T117" i="76"/>
  <c r="E118" i="75" s="1"/>
  <c r="P118" i="76"/>
  <c r="S117" i="76"/>
  <c r="D118" i="75" s="1"/>
  <c r="U117" i="76"/>
  <c r="F118" i="75" s="1"/>
  <c r="R117" i="76"/>
  <c r="C118" i="75" s="1"/>
  <c r="U118" i="76" l="1"/>
  <c r="F119" i="75" s="1"/>
  <c r="S118" i="76"/>
  <c r="D119" i="75" s="1"/>
  <c r="P119" i="76"/>
  <c r="Q118" i="76"/>
  <c r="B119" i="75" s="1"/>
  <c r="T118" i="76"/>
  <c r="E119" i="75" s="1"/>
  <c r="R118" i="76"/>
  <c r="C119" i="75" s="1"/>
  <c r="L109" i="79"/>
  <c r="K110" i="79"/>
  <c r="P120" i="76" l="1"/>
  <c r="S119" i="76"/>
  <c r="D120" i="75" s="1"/>
  <c r="U119" i="76"/>
  <c r="F120" i="75" s="1"/>
  <c r="R119" i="76"/>
  <c r="C120" i="75" s="1"/>
  <c r="T119" i="76"/>
  <c r="E120" i="75" s="1"/>
  <c r="Q119" i="76"/>
  <c r="B120" i="75" s="1"/>
  <c r="L110" i="79"/>
  <c r="K111" i="79"/>
  <c r="L111" i="79" l="1"/>
  <c r="K112" i="79"/>
  <c r="T120" i="76"/>
  <c r="E121" i="75" s="1"/>
  <c r="R120" i="76"/>
  <c r="C121" i="75" s="1"/>
  <c r="S120" i="76"/>
  <c r="D121" i="75" s="1"/>
  <c r="Q120" i="76"/>
  <c r="B121" i="75" s="1"/>
  <c r="U120" i="76"/>
  <c r="F121" i="75" s="1"/>
  <c r="P121" i="76"/>
  <c r="U121" i="76" l="1"/>
  <c r="F122" i="75" s="1"/>
  <c r="S121" i="76"/>
  <c r="D122" i="75" s="1"/>
  <c r="P122" i="76"/>
  <c r="Q121" i="76"/>
  <c r="B122" i="75" s="1"/>
  <c r="T121" i="76"/>
  <c r="E122" i="75" s="1"/>
  <c r="R121" i="76"/>
  <c r="C122" i="75" s="1"/>
  <c r="L112" i="79"/>
  <c r="K113" i="79"/>
  <c r="R122" i="76" l="1"/>
  <c r="C123" i="75" s="1"/>
  <c r="U122" i="76"/>
  <c r="F123" i="75" s="1"/>
  <c r="S122" i="76"/>
  <c r="D123" i="75" s="1"/>
  <c r="P123" i="76"/>
  <c r="Q122" i="76"/>
  <c r="B123" i="75" s="1"/>
  <c r="T122" i="76"/>
  <c r="E123" i="75" s="1"/>
  <c r="L113" i="79"/>
  <c r="K114" i="79"/>
  <c r="T123" i="76" l="1"/>
  <c r="E124" i="75" s="1"/>
  <c r="R123" i="76"/>
  <c r="C124" i="75" s="1"/>
  <c r="P124" i="76"/>
  <c r="U123" i="76"/>
  <c r="F124" i="75" s="1"/>
  <c r="S123" i="76"/>
  <c r="D124" i="75" s="1"/>
  <c r="Q123" i="76"/>
  <c r="B124" i="75" s="1"/>
  <c r="L114" i="79"/>
  <c r="K115" i="79"/>
  <c r="T124" i="76" l="1"/>
  <c r="E125" i="75" s="1"/>
  <c r="S124" i="76"/>
  <c r="D125" i="75" s="1"/>
  <c r="P125" i="76"/>
  <c r="Q124" i="76"/>
  <c r="B125" i="75" s="1"/>
  <c r="R124" i="76"/>
  <c r="C125" i="75" s="1"/>
  <c r="U124" i="76"/>
  <c r="F125" i="75" s="1"/>
  <c r="L115" i="79"/>
  <c r="K116" i="79"/>
  <c r="L116" i="79" l="1"/>
  <c r="K117" i="79"/>
  <c r="Q125" i="76"/>
  <c r="B126" i="75" s="1"/>
  <c r="S125" i="76"/>
  <c r="D126" i="75" s="1"/>
  <c r="P126" i="76"/>
  <c r="T125" i="76"/>
  <c r="E126" i="75" s="1"/>
  <c r="R125" i="76"/>
  <c r="C126" i="75" s="1"/>
  <c r="U125" i="76"/>
  <c r="F126" i="75" s="1"/>
  <c r="R126" i="76" l="1"/>
  <c r="C127" i="75" s="1"/>
  <c r="U126" i="76"/>
  <c r="F127" i="75" s="1"/>
  <c r="P127" i="76"/>
  <c r="T126" i="76"/>
  <c r="E127" i="75" s="1"/>
  <c r="S126" i="76"/>
  <c r="D127" i="75" s="1"/>
  <c r="Q126" i="76"/>
  <c r="B127" i="75" s="1"/>
  <c r="K118" i="79"/>
  <c r="L117" i="79"/>
  <c r="P128" i="76" l="1"/>
  <c r="S127" i="76"/>
  <c r="D128" i="75" s="1"/>
  <c r="Q127" i="76"/>
  <c r="B128" i="75" s="1"/>
  <c r="R127" i="76"/>
  <c r="C128" i="75" s="1"/>
  <c r="U127" i="76"/>
  <c r="F128" i="75" s="1"/>
  <c r="T127" i="76"/>
  <c r="E128" i="75" s="1"/>
  <c r="L118" i="79"/>
  <c r="K119" i="79"/>
  <c r="L119" i="79" l="1"/>
  <c r="K120" i="79"/>
  <c r="P129" i="76"/>
  <c r="Q128" i="76"/>
  <c r="B129" i="75" s="1"/>
  <c r="U128" i="76"/>
  <c r="F129" i="75" s="1"/>
  <c r="T128" i="76"/>
  <c r="E129" i="75" s="1"/>
  <c r="S128" i="76"/>
  <c r="D129" i="75" s="1"/>
  <c r="R128" i="76"/>
  <c r="C129" i="75" s="1"/>
  <c r="U129" i="76" l="1"/>
  <c r="F130" i="75" s="1"/>
  <c r="T129" i="76"/>
  <c r="E130" i="75" s="1"/>
  <c r="P130" i="76"/>
  <c r="S129" i="76"/>
  <c r="D130" i="75" s="1"/>
  <c r="Q129" i="76"/>
  <c r="B130" i="75" s="1"/>
  <c r="R129" i="76"/>
  <c r="C130" i="75" s="1"/>
  <c r="L120" i="79"/>
  <c r="K121" i="79"/>
  <c r="K122" i="79" l="1"/>
  <c r="L121" i="79"/>
  <c r="R130" i="76"/>
  <c r="C131" i="75" s="1"/>
  <c r="T130" i="76"/>
  <c r="E131" i="75" s="1"/>
  <c r="P131" i="76"/>
  <c r="S130" i="76"/>
  <c r="D131" i="75" s="1"/>
  <c r="Q130" i="76"/>
  <c r="B131" i="75" s="1"/>
  <c r="U130" i="76"/>
  <c r="F131" i="75" s="1"/>
  <c r="U131" i="76" l="1"/>
  <c r="F132" i="75" s="1"/>
  <c r="S131" i="76"/>
  <c r="D132" i="75" s="1"/>
  <c r="T131" i="76"/>
  <c r="E132" i="75" s="1"/>
  <c r="R131" i="76"/>
  <c r="C132" i="75" s="1"/>
  <c r="P132" i="76"/>
  <c r="Q131" i="76"/>
  <c r="B132" i="75" s="1"/>
  <c r="L122" i="79"/>
  <c r="K123" i="79"/>
  <c r="T132" i="76" l="1"/>
  <c r="E133" i="75" s="1"/>
  <c r="U132" i="76"/>
  <c r="F133" i="75" s="1"/>
  <c r="R132" i="76"/>
  <c r="C133" i="75" s="1"/>
  <c r="P133" i="76"/>
  <c r="Q132" i="76"/>
  <c r="B133" i="75" s="1"/>
  <c r="S132" i="76"/>
  <c r="D133" i="75" s="1"/>
  <c r="L123" i="79"/>
  <c r="K124" i="79"/>
  <c r="Q133" i="76" l="1"/>
  <c r="B134" i="75" s="1"/>
  <c r="T133" i="76"/>
  <c r="E134" i="75" s="1"/>
  <c r="R133" i="76"/>
  <c r="C134" i="75" s="1"/>
  <c r="P134" i="76"/>
  <c r="U133" i="76"/>
  <c r="F134" i="75" s="1"/>
  <c r="S133" i="76"/>
  <c r="D134" i="75" s="1"/>
  <c r="K125" i="79"/>
  <c r="L124" i="79"/>
  <c r="L125" i="79" l="1"/>
  <c r="K126" i="79"/>
  <c r="U134" i="76"/>
  <c r="F135" i="75" s="1"/>
  <c r="S134" i="76"/>
  <c r="D135" i="75" s="1"/>
  <c r="P135" i="76"/>
  <c r="Q134" i="76"/>
  <c r="B135" i="75" s="1"/>
  <c r="T134" i="76"/>
  <c r="E135" i="75" s="1"/>
  <c r="R134" i="76"/>
  <c r="C135" i="75" s="1"/>
  <c r="P136" i="76" l="1"/>
  <c r="S135" i="76"/>
  <c r="D136" i="75" s="1"/>
  <c r="U135" i="76"/>
  <c r="F136" i="75" s="1"/>
  <c r="R135" i="76"/>
  <c r="C136" i="75" s="1"/>
  <c r="T135" i="76"/>
  <c r="E136" i="75" s="1"/>
  <c r="Q135" i="76"/>
  <c r="B136" i="75" s="1"/>
  <c r="K127" i="79"/>
  <c r="L126" i="79"/>
  <c r="L127" i="79" l="1"/>
  <c r="K128" i="79"/>
  <c r="T136" i="76"/>
  <c r="E137" i="75" s="1"/>
  <c r="R136" i="76"/>
  <c r="C137" i="75" s="1"/>
  <c r="P137" i="76"/>
  <c r="U136" i="76"/>
  <c r="F137" i="75" s="1"/>
  <c r="S136" i="76"/>
  <c r="D137" i="75" s="1"/>
  <c r="Q136" i="76"/>
  <c r="B137" i="75" s="1"/>
  <c r="T137" i="76" l="1"/>
  <c r="E138" i="75" s="1"/>
  <c r="R137" i="76"/>
  <c r="C138" i="75" s="1"/>
  <c r="P138" i="76"/>
  <c r="S137" i="76"/>
  <c r="D138" i="75" s="1"/>
  <c r="Q137" i="76"/>
  <c r="B138" i="75" s="1"/>
  <c r="U137" i="76"/>
  <c r="F138" i="75" s="1"/>
  <c r="L128" i="79"/>
  <c r="K129" i="79"/>
  <c r="L129" i="79" l="1"/>
  <c r="K130" i="79"/>
  <c r="T138" i="76"/>
  <c r="E139" i="75" s="1"/>
  <c r="S138" i="76"/>
  <c r="D139" i="75" s="1"/>
  <c r="Q138" i="76"/>
  <c r="B139" i="75" s="1"/>
  <c r="P139" i="76"/>
  <c r="U138" i="76"/>
  <c r="F139" i="75" s="1"/>
  <c r="R138" i="76"/>
  <c r="C139" i="75" s="1"/>
  <c r="Q139" i="76" l="1"/>
  <c r="B140" i="75" s="1"/>
  <c r="U139" i="76"/>
  <c r="F140" i="75" s="1"/>
  <c r="P140" i="76"/>
  <c r="S139" i="76"/>
  <c r="D140" i="75" s="1"/>
  <c r="T139" i="76"/>
  <c r="E140" i="75" s="1"/>
  <c r="R139" i="76"/>
  <c r="C140" i="75" s="1"/>
  <c r="K131" i="79"/>
  <c r="L130" i="79"/>
  <c r="L131" i="79" l="1"/>
  <c r="K132" i="79"/>
  <c r="T140" i="76"/>
  <c r="E141" i="75" s="1"/>
  <c r="U140" i="76"/>
  <c r="F141" i="75" s="1"/>
  <c r="S140" i="76"/>
  <c r="D141" i="75" s="1"/>
  <c r="P141" i="76"/>
  <c r="R140" i="76"/>
  <c r="C141" i="75" s="1"/>
  <c r="Q140" i="76"/>
  <c r="B141" i="75" s="1"/>
  <c r="P142" i="76" l="1"/>
  <c r="S141" i="76"/>
  <c r="D142" i="75" s="1"/>
  <c r="T141" i="76"/>
  <c r="E142" i="75" s="1"/>
  <c r="Q141" i="76"/>
  <c r="B142" i="75" s="1"/>
  <c r="R141" i="76"/>
  <c r="C142" i="75" s="1"/>
  <c r="U141" i="76"/>
  <c r="F142" i="75" s="1"/>
  <c r="L132" i="79"/>
  <c r="K133" i="79"/>
  <c r="L133" i="79" l="1"/>
  <c r="K134" i="79"/>
  <c r="S142" i="76"/>
  <c r="D143" i="75" s="1"/>
  <c r="T142" i="76"/>
  <c r="E143" i="75" s="1"/>
  <c r="Q142" i="76"/>
  <c r="B143" i="75" s="1"/>
  <c r="P143" i="76"/>
  <c r="U142" i="76"/>
  <c r="F143" i="75" s="1"/>
  <c r="R142" i="76"/>
  <c r="C143" i="75" s="1"/>
  <c r="U143" i="76" l="1"/>
  <c r="F144" i="75" s="1"/>
  <c r="R143" i="76"/>
  <c r="C144" i="75" s="1"/>
  <c r="S143" i="76"/>
  <c r="D144" i="75" s="1"/>
  <c r="P144" i="76"/>
  <c r="T143" i="76"/>
  <c r="E144" i="75" s="1"/>
  <c r="Q143" i="76"/>
  <c r="B144" i="75" s="1"/>
  <c r="L134" i="79"/>
  <c r="K135" i="79"/>
  <c r="L135" i="79" l="1"/>
  <c r="K136" i="79"/>
  <c r="R144" i="76"/>
  <c r="C145" i="75" s="1"/>
  <c r="Q144" i="76"/>
  <c r="B145" i="75" s="1"/>
  <c r="U144" i="76"/>
  <c r="F145" i="75" s="1"/>
  <c r="S144" i="76"/>
  <c r="D145" i="75" s="1"/>
  <c r="T144" i="76"/>
  <c r="E145" i="75" s="1"/>
  <c r="P145" i="76"/>
  <c r="K137" i="79" l="1"/>
  <c r="L136" i="79"/>
  <c r="P146" i="76"/>
  <c r="Q145" i="76"/>
  <c r="B146" i="75" s="1"/>
  <c r="T145" i="76"/>
  <c r="E146" i="75" s="1"/>
  <c r="R145" i="76"/>
  <c r="C146" i="75" s="1"/>
  <c r="U145" i="76"/>
  <c r="F146" i="75" s="1"/>
  <c r="S145" i="76"/>
  <c r="D146" i="75" s="1"/>
  <c r="T146" i="76" l="1"/>
  <c r="E147" i="75" s="1"/>
  <c r="Q146" i="76"/>
  <c r="B147" i="75" s="1"/>
  <c r="P147" i="76"/>
  <c r="U146" i="76"/>
  <c r="F147" i="75" s="1"/>
  <c r="S146" i="76"/>
  <c r="D147" i="75" s="1"/>
  <c r="R146" i="76"/>
  <c r="C147" i="75" s="1"/>
  <c r="L137" i="79"/>
  <c r="K138" i="79"/>
  <c r="L138" i="79" l="1"/>
  <c r="K139" i="79"/>
  <c r="Q147" i="76"/>
  <c r="B148" i="75" s="1"/>
  <c r="S147" i="76"/>
  <c r="D148" i="75" s="1"/>
  <c r="P148" i="76"/>
  <c r="U147" i="76"/>
  <c r="F148" i="75" s="1"/>
  <c r="T147" i="76"/>
  <c r="E148" i="75" s="1"/>
  <c r="R147" i="76"/>
  <c r="C148" i="75" s="1"/>
  <c r="T148" i="76" l="1"/>
  <c r="E149" i="75" s="1"/>
  <c r="R148" i="76"/>
  <c r="C149" i="75" s="1"/>
  <c r="S148" i="76"/>
  <c r="D149" i="75" s="1"/>
  <c r="Q148" i="76"/>
  <c r="B149" i="75" s="1"/>
  <c r="P149" i="76"/>
  <c r="U148" i="76"/>
  <c r="F149" i="75" s="1"/>
  <c r="L139" i="79"/>
  <c r="K140" i="79"/>
  <c r="P150" i="76" l="1"/>
  <c r="S149" i="76"/>
  <c r="D150" i="75" s="1"/>
  <c r="T149" i="76"/>
  <c r="E150" i="75" s="1"/>
  <c r="R149" i="76"/>
  <c r="C150" i="75" s="1"/>
  <c r="U149" i="76"/>
  <c r="F150" i="75" s="1"/>
  <c r="Q149" i="76"/>
  <c r="B150" i="75" s="1"/>
  <c r="K141" i="79"/>
  <c r="L140" i="79"/>
  <c r="L141" i="79" l="1"/>
  <c r="K142" i="79"/>
  <c r="S150" i="76"/>
  <c r="D151" i="75" s="1"/>
  <c r="Q150" i="76"/>
  <c r="B151" i="75" s="1"/>
  <c r="T150" i="76"/>
  <c r="E151" i="75" s="1"/>
  <c r="R150" i="76"/>
  <c r="C151" i="75" s="1"/>
  <c r="U150" i="76"/>
  <c r="F151" i="75" s="1"/>
  <c r="P151" i="76"/>
  <c r="K143" i="79" l="1"/>
  <c r="L142" i="79"/>
  <c r="U151" i="76"/>
  <c r="F152" i="75" s="1"/>
  <c r="T151" i="76"/>
  <c r="E152" i="75" s="1"/>
  <c r="R151" i="76"/>
  <c r="C152" i="75" s="1"/>
  <c r="S151" i="76"/>
  <c r="D152" i="75" s="1"/>
  <c r="P152" i="76"/>
  <c r="Q151" i="76"/>
  <c r="B152" i="75" s="1"/>
  <c r="R152" i="76" l="1"/>
  <c r="C153" i="75" s="1"/>
  <c r="U152" i="76"/>
  <c r="F153" i="75" s="1"/>
  <c r="Q152" i="76"/>
  <c r="B153" i="75" s="1"/>
  <c r="T152" i="76"/>
  <c r="E153" i="75" s="1"/>
  <c r="S152" i="76"/>
  <c r="D153" i="75" s="1"/>
  <c r="P153" i="76"/>
  <c r="L143" i="79"/>
  <c r="K144" i="79"/>
  <c r="L144" i="79" l="1"/>
  <c r="K145" i="79"/>
  <c r="U153" i="76"/>
  <c r="F154" i="75" s="1"/>
  <c r="T153" i="76"/>
  <c r="E154" i="75" s="1"/>
  <c r="P154" i="76"/>
  <c r="S153" i="76"/>
  <c r="D154" i="75" s="1"/>
  <c r="Q153" i="76"/>
  <c r="B154" i="75" s="1"/>
  <c r="R153" i="76"/>
  <c r="C154" i="75" s="1"/>
  <c r="T154" i="76" l="1"/>
  <c r="E155" i="75" s="1"/>
  <c r="U154" i="76"/>
  <c r="F155" i="75" s="1"/>
  <c r="S154" i="76"/>
  <c r="D155" i="75" s="1"/>
  <c r="R154" i="76"/>
  <c r="C155" i="75" s="1"/>
  <c r="Q154" i="76"/>
  <c r="B155" i="75" s="1"/>
  <c r="P155" i="76"/>
  <c r="L145" i="79"/>
  <c r="K146" i="79"/>
  <c r="Q155" i="76" l="1"/>
  <c r="B156" i="75" s="1"/>
  <c r="T155" i="76"/>
  <c r="E156" i="75" s="1"/>
  <c r="S155" i="76"/>
  <c r="D156" i="75" s="1"/>
  <c r="R155" i="76"/>
  <c r="C156" i="75" s="1"/>
  <c r="U155" i="76"/>
  <c r="F156" i="75" s="1"/>
  <c r="P156" i="76"/>
  <c r="K147" i="79"/>
  <c r="L146" i="79"/>
  <c r="L147" i="79" l="1"/>
  <c r="K148" i="79"/>
  <c r="S156" i="76"/>
  <c r="D157" i="75" s="1"/>
  <c r="R156" i="76"/>
  <c r="C157" i="75" s="1"/>
  <c r="P157" i="76"/>
  <c r="U156" i="76"/>
  <c r="F157" i="75" s="1"/>
  <c r="T156" i="76"/>
  <c r="E157" i="75" s="1"/>
  <c r="Q156" i="76"/>
  <c r="B157" i="75" s="1"/>
  <c r="U157" i="76" l="1"/>
  <c r="F158" i="75" s="1"/>
  <c r="T157" i="76"/>
  <c r="E158" i="75" s="1"/>
  <c r="S157" i="76"/>
  <c r="D158" i="75" s="1"/>
  <c r="R157" i="76"/>
  <c r="C158" i="75" s="1"/>
  <c r="P158" i="76"/>
  <c r="Q157" i="76"/>
  <c r="B158" i="75" s="1"/>
  <c r="L148" i="79"/>
  <c r="K149" i="79"/>
  <c r="L149" i="79" l="1"/>
  <c r="K150" i="79"/>
  <c r="P159" i="76"/>
  <c r="S158" i="76"/>
  <c r="D159" i="75" s="1"/>
  <c r="U158" i="76"/>
  <c r="F159" i="75" s="1"/>
  <c r="Q158" i="76"/>
  <c r="B159" i="75" s="1"/>
  <c r="R158" i="76"/>
  <c r="C159" i="75" s="1"/>
  <c r="T158" i="76"/>
  <c r="E159" i="75" s="1"/>
  <c r="T159" i="76" l="1"/>
  <c r="E160" i="75" s="1"/>
  <c r="P160" i="76"/>
  <c r="S159" i="76"/>
  <c r="D160" i="75" s="1"/>
  <c r="U159" i="76"/>
  <c r="F160" i="75" s="1"/>
  <c r="R159" i="76"/>
  <c r="C160" i="75" s="1"/>
  <c r="Q159" i="76"/>
  <c r="B160" i="75" s="1"/>
  <c r="K151" i="79"/>
  <c r="L150" i="79"/>
  <c r="L151" i="79" l="1"/>
  <c r="K152" i="79"/>
  <c r="U160" i="76"/>
  <c r="F161" i="75" s="1"/>
  <c r="S160" i="76"/>
  <c r="D161" i="75" s="1"/>
  <c r="P161" i="76"/>
  <c r="R160" i="76"/>
  <c r="C161" i="75" s="1"/>
  <c r="T160" i="76"/>
  <c r="E161" i="75" s="1"/>
  <c r="Q160" i="76"/>
  <c r="B161" i="75" s="1"/>
  <c r="R161" i="76" l="1"/>
  <c r="C162" i="75" s="1"/>
  <c r="S161" i="76"/>
  <c r="D162" i="75" s="1"/>
  <c r="Q161" i="76"/>
  <c r="B162" i="75" s="1"/>
  <c r="T161" i="76"/>
  <c r="E162" i="75" s="1"/>
  <c r="P162" i="76"/>
  <c r="U161" i="76"/>
  <c r="F162" i="75" s="1"/>
  <c r="K153" i="79"/>
  <c r="L152" i="79"/>
  <c r="L153" i="79" l="1"/>
  <c r="K154" i="79"/>
  <c r="R162" i="76"/>
  <c r="C163" i="75" s="1"/>
  <c r="T162" i="76"/>
  <c r="E163" i="75" s="1"/>
  <c r="S162" i="76"/>
  <c r="D163" i="75" s="1"/>
  <c r="P163" i="76"/>
  <c r="Q162" i="76"/>
  <c r="B163" i="75" s="1"/>
  <c r="U162" i="76"/>
  <c r="F163" i="75" s="1"/>
  <c r="T163" i="76" l="1"/>
  <c r="E164" i="75" s="1"/>
  <c r="P164" i="76"/>
  <c r="Q163" i="76"/>
  <c r="B164" i="75" s="1"/>
  <c r="U163" i="76"/>
  <c r="F164" i="75" s="1"/>
  <c r="S163" i="76"/>
  <c r="D164" i="75" s="1"/>
  <c r="R163" i="76"/>
  <c r="C164" i="75" s="1"/>
  <c r="L154" i="79"/>
  <c r="K155" i="79"/>
  <c r="Q164" i="76" l="1"/>
  <c r="B165" i="75" s="1"/>
  <c r="P165" i="76"/>
  <c r="U164" i="76"/>
  <c r="F165" i="75" s="1"/>
  <c r="R164" i="76"/>
  <c r="C165" i="75" s="1"/>
  <c r="T164" i="76"/>
  <c r="E165" i="75" s="1"/>
  <c r="S164" i="76"/>
  <c r="D165" i="75" s="1"/>
  <c r="L155" i="79"/>
  <c r="K156" i="79"/>
  <c r="K157" i="79" l="1"/>
  <c r="L156" i="79"/>
  <c r="P166" i="76"/>
  <c r="T165" i="76"/>
  <c r="E166" i="75" s="1"/>
  <c r="R165" i="76"/>
  <c r="C166" i="75" s="1"/>
  <c r="S165" i="76"/>
  <c r="D166" i="75" s="1"/>
  <c r="Q165" i="76"/>
  <c r="B166" i="75" s="1"/>
  <c r="U165" i="76"/>
  <c r="F166" i="75" s="1"/>
  <c r="P167" i="76" l="1"/>
  <c r="S166" i="76"/>
  <c r="D167" i="75" s="1"/>
  <c r="Q166" i="76"/>
  <c r="B167" i="75" s="1"/>
  <c r="T166" i="76"/>
  <c r="E167" i="75" s="1"/>
  <c r="U166" i="76"/>
  <c r="F167" i="75" s="1"/>
  <c r="R166" i="76"/>
  <c r="C167" i="75" s="1"/>
  <c r="L157" i="79"/>
  <c r="K158" i="79"/>
  <c r="L158" i="79" l="1"/>
  <c r="K159" i="79"/>
  <c r="S167" i="76"/>
  <c r="D168" i="75" s="1"/>
  <c r="R167" i="76"/>
  <c r="C168" i="75" s="1"/>
  <c r="P168" i="76"/>
  <c r="U167" i="76"/>
  <c r="F168" i="75" s="1"/>
  <c r="T167" i="76"/>
  <c r="E168" i="75" s="1"/>
  <c r="Q167" i="76"/>
  <c r="B168" i="75" s="1"/>
  <c r="U168" i="76" l="1"/>
  <c r="F169" i="75" s="1"/>
  <c r="T168" i="76"/>
  <c r="E169" i="75" s="1"/>
  <c r="S168" i="76"/>
  <c r="D169" i="75" s="1"/>
  <c r="R168" i="76"/>
  <c r="C169" i="75" s="1"/>
  <c r="Q168" i="76"/>
  <c r="B169" i="75" s="1"/>
  <c r="P169" i="76"/>
  <c r="L159" i="79"/>
  <c r="K160" i="79"/>
  <c r="L160" i="79" l="1"/>
  <c r="K161" i="79"/>
  <c r="R169" i="76"/>
  <c r="C170" i="75" s="1"/>
  <c r="U169" i="76"/>
  <c r="F170" i="75" s="1"/>
  <c r="Q169" i="76"/>
  <c r="B170" i="75" s="1"/>
  <c r="P170" i="76"/>
  <c r="T169" i="76"/>
  <c r="E170" i="75" s="1"/>
  <c r="S169" i="76"/>
  <c r="D170" i="75" s="1"/>
  <c r="U170" i="76" l="1"/>
  <c r="F171" i="75" s="1"/>
  <c r="P171" i="76"/>
  <c r="S170" i="76"/>
  <c r="D171" i="75" s="1"/>
  <c r="Q170" i="76"/>
  <c r="B171" i="75" s="1"/>
  <c r="T170" i="76"/>
  <c r="E171" i="75" s="1"/>
  <c r="R170" i="76"/>
  <c r="C171" i="75" s="1"/>
  <c r="L161" i="79"/>
  <c r="K162" i="79"/>
  <c r="T171" i="76" l="1"/>
  <c r="E172" i="75" s="1"/>
  <c r="U171" i="76"/>
  <c r="F172" i="75" s="1"/>
  <c r="P172" i="76"/>
  <c r="S171" i="76"/>
  <c r="D172" i="75" s="1"/>
  <c r="R171" i="76"/>
  <c r="C172" i="75" s="1"/>
  <c r="Q171" i="76"/>
  <c r="B172" i="75" s="1"/>
  <c r="L162" i="79"/>
  <c r="K163" i="79"/>
  <c r="Q172" i="76" l="1"/>
  <c r="B173" i="75" s="1"/>
  <c r="T172" i="76"/>
  <c r="E173" i="75" s="1"/>
  <c r="R172" i="76"/>
  <c r="C173" i="75" s="1"/>
  <c r="U172" i="76"/>
  <c r="F173" i="75" s="1"/>
  <c r="P173" i="76"/>
  <c r="S172" i="76"/>
  <c r="D173" i="75" s="1"/>
  <c r="L163" i="79"/>
  <c r="K164" i="79"/>
  <c r="L164" i="79" l="1"/>
  <c r="K165" i="79"/>
  <c r="S173" i="76"/>
  <c r="D174" i="75" s="1"/>
  <c r="T173" i="76"/>
  <c r="E174" i="75" s="1"/>
  <c r="R173" i="76"/>
  <c r="C174" i="75" s="1"/>
  <c r="P174" i="76"/>
  <c r="Q173" i="76"/>
  <c r="B174" i="75" s="1"/>
  <c r="U173" i="76"/>
  <c r="F174" i="75" s="1"/>
  <c r="P175" i="76" l="1"/>
  <c r="S174" i="76"/>
  <c r="D175" i="75" s="1"/>
  <c r="R174" i="76"/>
  <c r="C175" i="75" s="1"/>
  <c r="U174" i="76"/>
  <c r="F175" i="75" s="1"/>
  <c r="T174" i="76"/>
  <c r="E175" i="75" s="1"/>
  <c r="Q174" i="76"/>
  <c r="B175" i="75" s="1"/>
  <c r="L165" i="79"/>
  <c r="K166" i="79"/>
  <c r="K167" i="79" l="1"/>
  <c r="L166" i="79"/>
  <c r="R175" i="76"/>
  <c r="C176" i="75" s="1"/>
  <c r="P176" i="76"/>
  <c r="U175" i="76"/>
  <c r="F176" i="75" s="1"/>
  <c r="S175" i="76"/>
  <c r="D176" i="75" s="1"/>
  <c r="T175" i="76"/>
  <c r="E176" i="75" s="1"/>
  <c r="Q175" i="76"/>
  <c r="B176" i="75" s="1"/>
  <c r="T176" i="76" l="1"/>
  <c r="E177" i="75" s="1"/>
  <c r="R176" i="76"/>
  <c r="C177" i="75" s="1"/>
  <c r="S176" i="76"/>
  <c r="D177" i="75" s="1"/>
  <c r="P177" i="76"/>
  <c r="U176" i="76"/>
  <c r="F177" i="75" s="1"/>
  <c r="Q176" i="76"/>
  <c r="B177" i="75" s="1"/>
  <c r="L167" i="79"/>
  <c r="K168" i="79"/>
  <c r="Q177" i="76" l="1"/>
  <c r="B178" i="75" s="1"/>
  <c r="T177" i="76"/>
  <c r="E178" i="75" s="1"/>
  <c r="U177" i="76"/>
  <c r="F178" i="75" s="1"/>
  <c r="S177" i="76"/>
  <c r="D178" i="75" s="1"/>
  <c r="R177" i="76"/>
  <c r="C178" i="75" s="1"/>
  <c r="P178" i="76"/>
  <c r="L168" i="79"/>
  <c r="K169" i="79"/>
  <c r="L169" i="79" l="1"/>
  <c r="K170" i="79"/>
  <c r="U178" i="76"/>
  <c r="F179" i="75" s="1"/>
  <c r="P179" i="76"/>
  <c r="T178" i="76"/>
  <c r="E179" i="75" s="1"/>
  <c r="S178" i="76"/>
  <c r="D179" i="75" s="1"/>
  <c r="R178" i="76"/>
  <c r="C179" i="75" s="1"/>
  <c r="Q178" i="76"/>
  <c r="B179" i="75" s="1"/>
  <c r="P180" i="76" l="1"/>
  <c r="S179" i="76"/>
  <c r="D180" i="75" s="1"/>
  <c r="U179" i="76"/>
  <c r="F180" i="75" s="1"/>
  <c r="R179" i="76"/>
  <c r="C180" i="75" s="1"/>
  <c r="Q179" i="76"/>
  <c r="B180" i="75" s="1"/>
  <c r="T179" i="76"/>
  <c r="E180" i="75" s="1"/>
  <c r="K171" i="79"/>
  <c r="L170" i="79"/>
  <c r="L171" i="79" l="1"/>
  <c r="K172" i="79"/>
  <c r="T180" i="76"/>
  <c r="E181" i="75" s="1"/>
  <c r="P181" i="76"/>
  <c r="U180" i="76"/>
  <c r="F181" i="75" s="1"/>
  <c r="S180" i="76"/>
  <c r="D181" i="75" s="1"/>
  <c r="R180" i="76"/>
  <c r="C181" i="75" s="1"/>
  <c r="Q180" i="76"/>
  <c r="B181" i="75" s="1"/>
  <c r="U181" i="76" l="1"/>
  <c r="F182" i="75" s="1"/>
  <c r="S181" i="76"/>
  <c r="D182" i="75" s="1"/>
  <c r="Q181" i="76"/>
  <c r="B182" i="75" s="1"/>
  <c r="P182" i="76"/>
  <c r="T181" i="76"/>
  <c r="E182" i="75" s="1"/>
  <c r="R181" i="76"/>
  <c r="C182" i="75" s="1"/>
  <c r="K173" i="79"/>
  <c r="L172" i="79"/>
  <c r="L173" i="79" l="1"/>
  <c r="K174" i="79"/>
  <c r="R182" i="76"/>
  <c r="C183" i="75" s="1"/>
  <c r="S182" i="76"/>
  <c r="D183" i="75" s="1"/>
  <c r="T182" i="76"/>
  <c r="E183" i="75" s="1"/>
  <c r="U182" i="76"/>
  <c r="F183" i="75" s="1"/>
  <c r="Q182" i="76"/>
  <c r="B183" i="75" s="1"/>
  <c r="P183" i="76"/>
  <c r="R183" i="76" l="1"/>
  <c r="C184" i="75" s="1"/>
  <c r="U183" i="76"/>
  <c r="F184" i="75" s="1"/>
  <c r="P184" i="76"/>
  <c r="T183" i="76"/>
  <c r="E184" i="75" s="1"/>
  <c r="S183" i="76"/>
  <c r="D184" i="75" s="1"/>
  <c r="Q183" i="76"/>
  <c r="B184" i="75" s="1"/>
  <c r="K175" i="79"/>
  <c r="L174" i="79"/>
  <c r="L175" i="79" l="1"/>
  <c r="K176" i="79"/>
  <c r="T184" i="76"/>
  <c r="E185" i="75" s="1"/>
  <c r="P185" i="76"/>
  <c r="Q184" i="76"/>
  <c r="B185" i="75" s="1"/>
  <c r="S184" i="76"/>
  <c r="D185" i="75" s="1"/>
  <c r="R184" i="76"/>
  <c r="C185" i="75" s="1"/>
  <c r="U184" i="76"/>
  <c r="F185" i="75" s="1"/>
  <c r="Q185" i="76" l="1"/>
  <c r="B186" i="75" s="1"/>
  <c r="P186" i="76"/>
  <c r="U185" i="76"/>
  <c r="F186" i="75" s="1"/>
  <c r="T185" i="76"/>
  <c r="E186" i="75" s="1"/>
  <c r="S185" i="76"/>
  <c r="D186" i="75" s="1"/>
  <c r="R185" i="76"/>
  <c r="C186" i="75" s="1"/>
  <c r="K177" i="79"/>
  <c r="L176" i="79"/>
  <c r="L177" i="79" l="1"/>
  <c r="K178" i="79"/>
  <c r="Q186" i="76"/>
  <c r="B187" i="75" s="1"/>
  <c r="R186" i="76"/>
  <c r="C187" i="75" s="1"/>
  <c r="U186" i="76"/>
  <c r="F187" i="75" s="1"/>
  <c r="T186" i="76"/>
  <c r="E187" i="75" s="1"/>
  <c r="P187" i="76"/>
  <c r="S186" i="76"/>
  <c r="D187" i="75" s="1"/>
  <c r="P188" i="76" l="1"/>
  <c r="S187" i="76"/>
  <c r="D188" i="75" s="1"/>
  <c r="R187" i="76"/>
  <c r="C188" i="75" s="1"/>
  <c r="U187" i="76"/>
  <c r="F188" i="75" s="1"/>
  <c r="T187" i="76"/>
  <c r="E188" i="75" s="1"/>
  <c r="Q187" i="76"/>
  <c r="B188" i="75" s="1"/>
  <c r="L178" i="79"/>
  <c r="K179" i="79"/>
  <c r="L179" i="79" l="1"/>
  <c r="K180" i="79"/>
  <c r="T188" i="76"/>
  <c r="E189" i="75" s="1"/>
  <c r="U188" i="76"/>
  <c r="F189" i="75" s="1"/>
  <c r="S188" i="76"/>
  <c r="D189" i="75" s="1"/>
  <c r="Q188" i="76"/>
  <c r="B189" i="75" s="1"/>
  <c r="P189" i="76"/>
  <c r="R188" i="76"/>
  <c r="C189" i="75" s="1"/>
  <c r="U189" i="76" l="1"/>
  <c r="F190" i="75" s="1"/>
  <c r="S189" i="76"/>
  <c r="D190" i="75" s="1"/>
  <c r="R189" i="76"/>
  <c r="C190" i="75" s="1"/>
  <c r="Q189" i="76"/>
  <c r="B190" i="75" s="1"/>
  <c r="T189" i="76"/>
  <c r="E190" i="75" s="1"/>
  <c r="P190" i="76"/>
  <c r="L180" i="79"/>
  <c r="K181" i="79"/>
  <c r="L181" i="79" l="1"/>
  <c r="K182" i="79"/>
  <c r="R190" i="76"/>
  <c r="C191" i="75" s="1"/>
  <c r="P191" i="76"/>
  <c r="U190" i="76"/>
  <c r="F191" i="75" s="1"/>
  <c r="T190" i="76"/>
  <c r="E191" i="75" s="1"/>
  <c r="S190" i="76"/>
  <c r="D191" i="75" s="1"/>
  <c r="Q190" i="76"/>
  <c r="B191" i="75" s="1"/>
  <c r="U191" i="76" l="1"/>
  <c r="F192" i="75" s="1"/>
  <c r="R191" i="76"/>
  <c r="C192" i="75" s="1"/>
  <c r="Q191" i="76"/>
  <c r="B192" i="75" s="1"/>
  <c r="T191" i="76"/>
  <c r="E192" i="75" s="1"/>
  <c r="S191" i="76"/>
  <c r="D192" i="75" s="1"/>
  <c r="P192" i="76"/>
  <c r="L182" i="79"/>
  <c r="K183" i="79"/>
  <c r="L183" i="79" s="1"/>
  <c r="T192" i="76" l="1"/>
  <c r="E193" i="75" s="1"/>
  <c r="U192" i="76"/>
  <c r="F193" i="75" s="1"/>
  <c r="Q192" i="76"/>
  <c r="B193" i="75" s="1"/>
  <c r="S192" i="76"/>
  <c r="D193" i="75" s="1"/>
  <c r="R192" i="76"/>
  <c r="C193" i="75" s="1"/>
  <c r="P193" i="76"/>
  <c r="Q193" i="76" l="1"/>
  <c r="B194" i="75" s="1"/>
  <c r="T193" i="76"/>
  <c r="E194" i="75" s="1"/>
  <c r="S193" i="76"/>
  <c r="D194" i="75" s="1"/>
  <c r="U193" i="76"/>
  <c r="F194" i="75" s="1"/>
  <c r="R193" i="76"/>
  <c r="C194" i="75" s="1"/>
  <c r="P194" i="76"/>
  <c r="S194" i="76" l="1"/>
  <c r="D195" i="75" s="1"/>
  <c r="P195" i="76"/>
  <c r="U194" i="76"/>
  <c r="F195" i="75" s="1"/>
  <c r="T194" i="76"/>
  <c r="E195" i="75" s="1"/>
  <c r="Q194" i="76"/>
  <c r="B195" i="75" s="1"/>
  <c r="R194" i="76"/>
  <c r="C195" i="75" s="1"/>
  <c r="P196" i="76" l="1"/>
  <c r="S195" i="76"/>
  <c r="D196" i="75" s="1"/>
  <c r="R195" i="76"/>
  <c r="C196" i="75" s="1"/>
  <c r="T195" i="76"/>
  <c r="E196" i="75" s="1"/>
  <c r="Q195" i="76"/>
  <c r="B196" i="75" s="1"/>
  <c r="U195" i="76"/>
  <c r="F196" i="75" s="1"/>
  <c r="R196" i="76" l="1"/>
  <c r="C197" i="75" s="1"/>
  <c r="S196" i="76"/>
  <c r="D197" i="75" s="1"/>
  <c r="P197" i="76"/>
  <c r="T196" i="76"/>
  <c r="E197" i="75" s="1"/>
  <c r="Q196" i="76"/>
  <c r="B197" i="75" s="1"/>
  <c r="U196" i="76"/>
  <c r="F197" i="75" s="1"/>
  <c r="U197" i="76" l="1"/>
  <c r="F198" i="75" s="1"/>
  <c r="P198" i="76"/>
  <c r="Q197" i="76"/>
  <c r="B198" i="75" s="1"/>
  <c r="T197" i="76"/>
  <c r="E198" i="75" s="1"/>
  <c r="S197" i="76"/>
  <c r="D198" i="75" s="1"/>
  <c r="R197" i="76"/>
  <c r="C198" i="75" s="1"/>
  <c r="R198" i="76" l="1"/>
  <c r="C199" i="75" s="1"/>
  <c r="P199" i="76"/>
  <c r="S198" i="76"/>
  <c r="D199" i="75" s="1"/>
  <c r="Q198" i="76"/>
  <c r="B199" i="75" s="1"/>
  <c r="U198" i="76"/>
  <c r="F199" i="75" s="1"/>
  <c r="T198" i="76"/>
  <c r="E199" i="75" s="1"/>
  <c r="P200" i="76" l="1"/>
  <c r="T199" i="76"/>
  <c r="E200" i="75" s="1"/>
  <c r="U199" i="76"/>
  <c r="F200" i="75" s="1"/>
  <c r="S199" i="76"/>
  <c r="D200" i="75" s="1"/>
  <c r="R199" i="76"/>
  <c r="C200" i="75" s="1"/>
  <c r="Q199" i="76"/>
  <c r="B200" i="75" s="1"/>
  <c r="T200" i="76" l="1"/>
  <c r="E201" i="75" s="1"/>
  <c r="P201" i="76"/>
  <c r="U200" i="76"/>
  <c r="F201" i="75" s="1"/>
  <c r="S200" i="76"/>
  <c r="D201" i="75" s="1"/>
  <c r="R200" i="76"/>
  <c r="C201" i="75" s="1"/>
  <c r="Q200" i="76"/>
  <c r="B201" i="75" s="1"/>
  <c r="Q201" i="76" l="1"/>
  <c r="B202" i="75" s="1"/>
  <c r="R201" i="76"/>
  <c r="C202" i="75" s="1"/>
  <c r="P202" i="76"/>
  <c r="T201" i="76"/>
  <c r="E202" i="75" s="1"/>
  <c r="U201" i="76"/>
  <c r="F202" i="75" s="1"/>
  <c r="S201" i="76"/>
  <c r="D202" i="75" s="1"/>
  <c r="S202" i="76" l="1"/>
  <c r="D203" i="75" s="1"/>
  <c r="P203" i="76"/>
  <c r="U202" i="76"/>
  <c r="F203" i="75" s="1"/>
  <c r="T202" i="76"/>
  <c r="E203" i="75" s="1"/>
  <c r="Q202" i="76"/>
  <c r="B203" i="75" s="1"/>
  <c r="R202" i="76"/>
  <c r="C203" i="75" s="1"/>
  <c r="P204" i="76" l="1"/>
  <c r="S203" i="76"/>
  <c r="D204" i="75" s="1"/>
  <c r="U203" i="76"/>
  <c r="F204" i="75" s="1"/>
  <c r="Q203" i="76"/>
  <c r="B204" i="75" s="1"/>
  <c r="T203" i="76"/>
  <c r="E204" i="75" s="1"/>
  <c r="R203" i="76"/>
  <c r="C204" i="75" s="1"/>
  <c r="U204" i="76" l="1"/>
  <c r="F205" i="75" s="1"/>
  <c r="S204" i="76"/>
  <c r="D205" i="75" s="1"/>
  <c r="R204" i="76"/>
  <c r="C205" i="75" s="1"/>
  <c r="Q204" i="76"/>
  <c r="B205" i="75" s="1"/>
  <c r="P205" i="76"/>
  <c r="T204" i="76"/>
  <c r="E205" i="75" s="1"/>
  <c r="U205" i="76" l="1"/>
  <c r="F206" i="75" s="1"/>
  <c r="T205" i="76"/>
  <c r="E206" i="75" s="1"/>
  <c r="P206" i="76"/>
  <c r="S205" i="76"/>
  <c r="D206" i="75" s="1"/>
  <c r="R205" i="76"/>
  <c r="C206" i="75" s="1"/>
  <c r="Q205" i="76"/>
  <c r="B206" i="75" s="1"/>
  <c r="R206" i="76" l="1"/>
  <c r="C207" i="75" s="1"/>
  <c r="T206" i="76"/>
  <c r="E207" i="75" s="1"/>
  <c r="S206" i="76"/>
  <c r="D207" i="75" s="1"/>
  <c r="Q206" i="76"/>
  <c r="B207" i="75" s="1"/>
  <c r="U206" i="76"/>
  <c r="F207" i="75" s="1"/>
  <c r="P207" i="76"/>
  <c r="S207" i="76" l="1"/>
  <c r="D208" i="75" s="1"/>
  <c r="R207" i="76"/>
  <c r="C208" i="75" s="1"/>
  <c r="P208" i="76"/>
  <c r="U207" i="76"/>
  <c r="F208" i="75" s="1"/>
  <c r="Q207" i="76"/>
  <c r="B208" i="75" s="1"/>
  <c r="T207" i="76"/>
  <c r="E208" i="75" s="1"/>
  <c r="T208" i="76" l="1"/>
  <c r="E209" i="75" s="1"/>
  <c r="R208" i="76"/>
  <c r="C209" i="75" s="1"/>
  <c r="U208" i="76"/>
  <c r="F209" i="75" s="1"/>
  <c r="P209" i="76"/>
  <c r="S208" i="76"/>
  <c r="D209" i="75" s="1"/>
  <c r="Q208" i="76"/>
  <c r="B209" i="75" s="1"/>
  <c r="Q209" i="76" l="1"/>
  <c r="B210" i="75" s="1"/>
  <c r="R209" i="76"/>
  <c r="C210" i="75" s="1"/>
  <c r="S209" i="76"/>
  <c r="D210" i="75" s="1"/>
  <c r="P210" i="76"/>
  <c r="T209" i="76"/>
  <c r="E210" i="75" s="1"/>
  <c r="U209" i="76"/>
  <c r="F210" i="75" s="1"/>
  <c r="Q210" i="76" l="1"/>
  <c r="B211" i="75" s="1"/>
  <c r="T210" i="76"/>
  <c r="E211" i="75" s="1"/>
  <c r="S210" i="76"/>
  <c r="D211" i="75" s="1"/>
  <c r="R210" i="76"/>
  <c r="C211" i="75" s="1"/>
  <c r="U210" i="76"/>
  <c r="F211" i="75" s="1"/>
</calcChain>
</file>

<file path=xl/comments1.xml><?xml version="1.0" encoding="utf-8"?>
<comments xmlns="http://schemas.openxmlformats.org/spreadsheetml/2006/main">
  <authors>
    <author>Jill Carey</author>
  </authors>
  <commentList>
    <comment ref="A1" authorId="0" shapeId="0">
      <text>
        <r>
          <rPr>
            <b/>
            <sz val="8"/>
            <color indexed="81"/>
            <rFont val="Tahoma"/>
            <family val="2"/>
          </rPr>
          <t>卟䙄_x0001_＀＀᫨丿_x0013_偓〵偞偟楲散㌨㔲㤳착_x0018_＀＀_x0018_＀＀_x0008_＀＀_x0001_＀＀_x0001_＀＀凬Ẹ鞅䁲᫨丿_x0013_偓〵偞偟楲散㌨㘲㘲착_x0018_＀＀_x0018_＀＀_x0008_＀＀_x0001_＀＀_x0001_＀＀휊炣娽䁳᫨丿_x0013_偓〵偞偟楲散㌨㔳ㄱ착_x0018_＀＀_x0018_＀＀_x0008_＀＀_x0001_＀＀_x0001_＀＀⣶轜㷂䁸᫨丿_x0013_偓〵偞偟楲散㌨㘶㘱착_x0018_＀＀_x0018_＀＀_x0008_＀＀_x0001_＀＀_x0001_＀＀Ẹ橑䂗᫨丿_x0013_偓〵偞偟楲散㌨㈷㘵착_x0018_＀＀_x0018_＀＀_x0008_＀＀_x0001_＀＀_x0001_＀＀Ẹ䂑᫨丿_x0013_偓〵偞偟楲散㌨㌷㌴착_x0018_＀＀_x0018_＀＀_x0008_＀＀_x0001_＀＀_x0001_＀＀尨䂑᫨丿_x0013_偓〵偞偟楲散㌨㠸㠶착_x0018_＀＀_x0018_＀＀_x0008_＀＀_x0001_＀＀_x0001_＀＀슏⣵_xD85C_䂓᫨丿_x0013_偓〵偞偟楲散㌨㤹㌰착_x0018_＀＀_x0018_＀＀_x0008_＀＀_x0001_＀＀_x0001_＀＀尩슏䂈᫨丿_x0013_偓〵偞偟楲散㌨ㄳ㘱착_x0018_＀＀_x0018_＀＀_x0008_＀＀_x0001_＀＀_x0001_＀＀尩슏⣵䁴᫨丿_x0013_偓〵偞偟楲散㐨㄰㜴착_x0018_＀＀_x0018_＀＀_x0008_＀＀_x0001_＀＀_x0001_＀＀凬Ẹẅ䂑᫨丿_x0013_偓〵偞偟楲散㌨〳㌵착_x0018_＀＀_x0018_＀＀_x0008_＀＀_x0001_＀＀_x0001_＀＀Ẹ恑䁶᫨丿_x0013_偓〵偞偟楲散㌨㤳㠳착_x0018_＀＀_x0018_＀＀_x0008_＀＀_x0001_＀＀_x0001_＀＀馚香䁺᫨丿_x0013_偓〵偞偟楲散㌨㐶㌰착_x0018_＀＀_x0018_＀＀_x0008_＀＀_x0001_＀＀_x0001_＀＀㵱휊ꆣ䂔᫨丿_x0013_偓〵偞偟楲散㌨㔵〵착_x0018_＀＀_x0018_＀＀_x0008_＀＀_x0001_＀＀_x0001_＀＀蔟凫સ䂉᫨丿_x0013_偓〵偞偟楲散㌨〲〵착_x0018_＀＀_x0018_＀＀_x0008_＀＀_x0001_＀＀_x0001_＀＀竡긔ᵇ䁴᫨丿_x0013_偓〵偞偟楲散㌨㔴㔱착_x0018_＀＀_x0018_＀＀_x0008_＀＀_x0001_＀＀_x0001_＀＀Ẹ쑑䁻᫨丿_x0013_偓〵偞偟楲散㌨㌴㔶착_x0018_＀＀_x0018_＀＀_x0008_＀＀_x0001_＀＀_x0001_＀＀⣶轜ᧂ䁾᫨丿_x0013_偓〵偞偟楲散㌨㘳㈶착_x0018_＀＀_x0018_＀＀_x0008_＀＀_x0001_＀＀_x0001_＀＀㌴㌳쬳䁹᫨丿_x0013_偓〵偞偟楲散㌨㠷㈰착_x0018_＀＀_x0018_＀＀_x0008_＀＀_x0001_＀＀_x0001_＀＀＀＀＀＀琀䂎᫨丿_x0013_偓〵偞偟楲散㌨㘷㈵착_x0018_＀＀_x0018_＀＀_x0008_＀＀_x0001_＀＀_x0001_＀＀馚香붙䂊᫨丿_x0013_偓〵偞偟楲散㌨㐸㈴착_x0018_＀＀_x0018_＀＀_x0008_＀＀_x0001_＀＀_x0001_＀＀슏⣵牜䂒᫨丿_x0013_偓〵偞偟楲散㌨㐳㜱착_x0018_＀＀_x0018_＀＀_x0008_＀＀_x0001_＀＀_x0001_＀＀尨㊏䁷᫨丿_x0013_偓〵偞偟楲散㌨㐲㜷착_x0018_＀＀_x0018_＀＀_x0008_＀＀_x0001_＀＀_x0001_＀＀㌳㌳ᬳ䁱᫨丿_x0013_偓〵偞偟楲散㐨㈰㠹착_x0018_＀＀_x0018_＀＀_x0008_＀＀_x0001_＀＀_x0001_＀＀⣶轜諂䂒᫨丿_x0013_偓〵偞偟楲散㐨㔰㌴착_x0018_＀＀_x0018_＀＀_x0008_＀＀_x0001_＀＀_x0001_＀＀脆䎕ꚋ䂓᫨丿_x0013_偓〵偞偟楲散㌨㐷㜰착_x0018_＀＀_x0018_＀＀_x0008_＀＀_x0001_＀＀_x0001_＀＀尨겏䂐᫨丿_x0013_偓〵偞偟楲散㌨㘱㐲착_x0018_＀＀_x0018_＀＀_x0008_＀＀_x0001_＀＀_x0001_＀＀炤਽菗䁭᫨丿_x0013_偓〵偞偟楲散㌨㌵㤶착_x0018_＀＀_x0018_＀＀_x0008_＀＀_x0001_＀＀_x0001_＀＀轜ਨ䂆᫨丿_x0013_偓〵偞偟楲散㌨㤴ㄱ착_x0018_＀＀_x0018_＀＀_x0008_＀＀_x0001_＀＀_x0001_＀＀긕遺䂁᫨丿_x0013_偓〵偞偟楲散㌨㌶ㄴ착_x0018_＀＀_x0018_＀＀_x0008_＀＀_x0001_＀＀_x0001_＀＀炤਽狗䂕᫨丿_x0013_偓〵偞偟楲散㌨㘸㘵착_x0018_＀＀_x0018_＀＀_x0008_＀＀_x0001_＀＀_x0001_＀＀ꏗ㵰_xDC0A_䂒᫨丿_x0013_偓〵偞偟楲散㌨㤷㌵착_x0018_＀＀_x0018_＀＀_x0008_＀＀_x0001_＀＀_x0001_＀＀쳍쳌裌䂐᫨丿_x0013_偓〵偞偟楲散㌨㐴㌵착_x0018_＀＀_x0018_＀＀_x0008_＀＀_x0001_＀＀_x0001_＀＀尨⺏䁼᫨丿_x0013_偓〵偞偟楲散㐨㘰㐹착_x0018_＀＀_x0018_＀＀_x0008_＀＀_x0001_＀＀_x0001_＀＀쳍쳌ӌ䂕᫨丿_x0013_偓〵偞偟楲散㌨ㄸ㠹착_x0018_＀＀_x0018_＀＀_x0008_＀＀_x0001_＀＀_x0001_＀＀ᑻ䞮㛡䂑᫨丿_x0013_偓〵偞偟楲散㌨㈹㌳착_x0018_＀＀_x0018_＀＀_x0008_＀＀_x0001_＀＀_x0001_＀＀긕䂗᫨丿_x0013_偓〵偞偟楲散㌨㤶〵착_x0018_＀＀_x0018_＀＀_x0008_＀＀_x0001_＀＀_x0001_＀＀⣶轜忂䂓⠧俻_x0013_偓〵偞偟楲散㐨〱㤸착_x0018_＀＀_x0018_＀＀_x0008_＀＀_x0001_＀＀_x0001_＀＀㵱휊䢣䂕᫨丿_x0013_偓〵偞偟楲散㌨㌴㌰착_x0018_＀＀_x0018_＀＀_x0008_＀＀_x0001_＀＀_x0001_＀＀㵱휊_xDCA3_䁼᫨丿_x0013_偓〵偞偟楲散㌨㐳〵착_x0018_＀＀_x0018_＀＀_x0008_＀＀_x0001_＀＀_x0001_＀＀尩슏㳵䁸᫨丿_x0013_偓〵偞偟楲散㌨㤵㔱착_x0018_＀＀_x0018_＀＀_x0008_＀＀_x0001_＀＀_x0001_＀＀＀＀＀＀开䂑᫨丿_x0013_偓〵偞偟楲散㌨ㄸ㔳착_x0018_＀＀_x0018_＀＀_x0008_＀＀_x0001_＀＀_x0001_＀＀蔟凫芸䂑᫨丿_x0013_偓〵偞偟楲散㌨ㄷ㔹착_x0018_＀＀_x0018_＀＀_x0008_＀＀_x0001_＀＀_x0001_＀＀롑輞䂐᫨丿_x0013_偓〵偞偟楲散㌨㈸〳착_x0018_＀＀_x0018_＀＀_x0008_＀＀_x0001_＀＀_x0001_＀＀尩슏䃵䂑᫨丿_x0013_偓〵偞偟楲散㐨〰㘸착_x0018_＀＀_x0018_＀＀_x0008_＀＀_x0001_＀＀_x0001_＀＀䆉葐䂐倨_x0013_偓〵偞偟楲散㐨ㄱㄲ착_x0018_＀＀_x0018_＀＀_x0008_＀＀_x0001_＀＀_x0001_＀＀竡긔赇䂕᫨丿_x0013_偓〵偞偟楲散㌨㔱㈶착_x0018_＀＀_x0018_＀＀_x0008_＀＀_x0001_＀＀_x0001_＀＀㌳㌳䁮᫨丿_x0013_偓〵偞偟楲散㌨㠴㜱착_x0018_＀＀_x0018_＀＀_x0008_＀＀_x0001_＀＀_x0001_＀＀ᑺᖮ䂀᫨丿_x0013_偓〵偞偟楲散㌨㠳㜷착_x0018_＀＀_x0018_＀＀_x0008_＀＀_x0001_＀＀_x0001_＀＀쳍쳌᳌䁺᫨丿_x0013_偓〵偞偟楲散㌨㠸㜰착_x0018_＀＀_x0018_＀＀_x0008_＀＀_x0001_＀＀_x0001_＀＀Ẹ㭑䂔᫨丿_x0013_偓〵偞偟楲散㌨㐹㜴착_x0018_＀＀_x0018_＀＀_x0008_＀＀_x0001_＀＀_x0001_＀＀ਾꏗ䂖᫨丿_x0013_偓〵偞偟楲散㌨㈲㈰착_x0018_＀＀_x0018_＀＀_x0008_＀＀_x0001_＀＀_x0001_＀＀롑봞䁰侍_x0013_偓〵偞偟楲散㐨㤰㠰착_x0018_＀＀_x0018_＀＀_x0008_＀＀_x0001_＀＀_x0001_＀＀晧晦Ꙧ䂓᫨丿_x0013_偓〵偞偟楲散㌨㤱㤸착_x0018_＀＀_x0018_＀＀_x0008_＀＀_x0001_＀＀_x0001_＀＀尨䁳᫨丿_x0013_偓〵偞偟楲散㌨㌵㜰착_x0018_＀＀_x0018_＀＀_x0008_＀＀_x0001_＀＀_x0001_＀＀롒蔞快䂄᫨丿_x0013_偓〵偞偟楲散㌨㈵㐴착_x0018_＀＀_x0018_＀＀_x0008_＀＀_x0001_＀＀_x0001_＀＀ꏗ㵰䂄᫨丿_x0013_偓〵偞偟楲散㌨㜶㤶착_x0018_＀＀_x0018_＀＀_x0008_＀＀_x0001_＀＀_x0001_＀＀蔟凫뚸䂗᫨丿_x0013_偓〵偞偟楲散㌨㜷ㄴ착_x0018_＀＀_x0018_＀＀_x0008_＀＀_x0001_＀＀_x0001_＀＀슐⣵Ꝝ䂌᫨丿_x0013_偓〵偞偟楲散㌨ㄹㄷ착_x0018_＀＀_x0018_＀＀_x0008_＀＀_x0001_＀＀_x0001_＀＀ਾꏗ㍰䂖᫨丿_x0013_偓〵偞偟楲散㌨㤱㘲착_x0018_＀＀_x0018_＀＀_x0008_＀＀_x0001_＀＀_x0001_＀＀馚香↙䁲᫨丿_x0013_偓〵偞偟楲散㌨㈳㤶착_x0018_＀＀_x0018_＀＀_x0008_＀＀_x0001_＀＀_x0001_＀＀ᑻ䞮绡䁵᫨丿_x0013_偓〵偞偟楲散㌨〴㤵착_x0018_＀＀_x0018_＀＀_x0008_＀＀_x0001_＀＀_x0001_＀＀蔟凫㪸䁼᫨丿_x0013_偓〵偞偟楲散㐨㐰㈸착_x0018_＀＀_x0018_＀＀_x0008_＀＀_x0001_＀＀_x0001_＀＀ꏗ㵰紊䂒᫨丿_x0013_偓〵偞偟楲散㌨㔶㘵착_x0018_＀＀_x0018_＀＀_x0008_＀＀_x0001_＀＀_x0001_＀＀炤਽짗䂕᫨丿_x0013_偓〵偞偟楲散㌨㠵㌵착_x0018_＀＀_x0018_＀＀_x0008_＀＀_x0001_＀＀_x0001_＀＀슏⣵敜䂐᫨丿_x0013_偓〵偞偟楲散㌨〹ㄲ착_x0018_＀＀_x0018_＀＀_x0008_＀＀_x0001_＀＀_x0001_＀＀⣶轜蟂䂕᫨丿_x0013_偓〵偞偟楲散㌨㔹㠹착_x0018_＀＀_x0018_＀＀_x0008_＀＀_x0001_＀＀_x0001_＀＀凬Ẹ䂕᫨丿_x0013_偓〵偞偟楲散㌨㐲㘱착_x0018_＀＀_x0018_＀＀_x0008_＀＀_x0001_＀＀_x0001_＀＀尨ﺏ䁰᫨丿_x0013_偓〵偞偟楲散㌨㠹㌴착_x0018_＀＀_x0018_＀＀_x0008_＀＀_x0001_＀＀_x0001_＀＀ꏗ㵰켊䂉᫨丿_x0013_偓〵偞偟楲散㐨㈰㜳착_x0018_＀＀_x0018_＀＀_x0008_＀＀_x0001_＀＀_x0001_＀＀尩슏䇵䂑᫨丿_x0013_偓〵偞偟楲散㌨㌲㌵착_x0018_＀＀_x0018_＀＀_x0008_＀＀_x0001_＀＀_x0001_＀＀ẸQ䁱᫨丿_x0013_偓〵偞偟楲散㌨㜹〸착_x0018_＀＀_x0018_＀＀_x0008_＀＀_x0001_＀＀_x0001_＀＀롒蔞ǫ䂌᫨丿_x0013_偓〵偞偟楲散㌨㘴㠶착_x0018_＀＀_x0018_＀＀_x0008_＀＀_x0001_＀＀_x0001_＀＀ꏗ㵰嬊䁼᫨丿_x0013_偓〵偞偟楲散㌨㜵㌰착_x0018_＀＀_x0018_＀＀_x0008_＀＀_x0001_＀＀_x0001_＀＀휊炣騽䂍᫨丿_x0013_偓〵偞偟楲散㌨〶㠹착_x0018_＀＀_x0018_＀＀_x0008_＀＀_x0001_＀＀_x0001_＀＀ᑺ⪮䂑᫨丿_x0013_偓〵偞偟楲散㌨㠴〵착_x0018_＀＀_x0018_＀＀_x0008_＀＀_x0001_＀＀_x0001_＀＀㌳㌳ꬳ䂀᫨丿_x0013_偓〵偞偟楲散㌨㈶〸착_x0018_＀＀_x0018_＀＀_x0008_＀＀_x0001_＀＀_x0001_＀＀蔟凫_xDCB8_䂔᫨丿_x0013_偓〵偞偟楲散㌨㔸㔹착_x0018_＀＀_x0018_＀＀_x0008_＀＀_x0001_＀＀_x0001_＀＀Ẹᅑ䂓᫨丿_x0013_偓〵偞偟楲散㌨㤲㈶착_x0018_＀＀_x0018_＀＀_x0008_＀＀_x0001_＀＀_x0001_＀＀ꏗ㵰㼊䁵᫨丿_x0013_偓〵偞偟楲散㌨〵㔹착_x0018_＀＀_x0018_＀＀_x0008_＀＀_x0001_＀＀_x0001_＀＀轜䂃᫨丿_x0013_偓〵偞偟楲散㌨㜱㜷착_x0018_＀＀_x0018_＀＀_x0008_＀＀_x0001_＀＀_x0001_＀＀ਾꏗ䕰䁮᫨丿_x0013_偓〵偞偟楲散㌨㔲㜶착_x0018_＀＀_x0018_＀＀_x0008_＀＀_x0001_＀＀_x0001_＀＀⣶轜ෂ䁲᫨丿_x0013_偓〵偞偟楲散㌨㤹㐹착_x0018_＀＀_x0018_＀＀_x0008_＀＀_x0001_＀＀_x0001_＀＀尨몏䂌᫨丿_x0013_偓〵偞偟楲散㌨㠲㈱착_x0018_＀＀_x0018_＀＀_x0008_＀＀_x0001_＀＀_x0001_＀＀⣶轜䗂䁵᫨丿_x0013_偓〵偞偟楲散㐨㘰㌳착_x0018_＀＀_x0018_＀＀_x0008_＀＀_x0001_＀＀_x0001_＀＀Ẹ띑䂔᫨丿_x0013_偓〵偞偟楲散㌨㈴㈴착_x0018_＀＀_x0018_＀＀_x0008_＀＀_x0001_＀＀_x0001_＀＀ᑻ䞮껡䁼᫨丿_x0013_偓〵偞偟楲散㌨㜶㜰착_x0018_＀＀_x0018_＀＀_x0008_＀＀_x0001_＀＀_x0001_＀＀晧晦멦䂖᫨丿_x0013_偓〵偞偟楲散㌨㘶㐴착_x0018_＀＀_x0018_＀＀_x0008_＀＀_x0001_＀＀_x0001_＀＀蔟凫놸䂖᫨丿_x0013_偓〵偞偟楲散㌨㐶㐹착_x0018_＀＀_x0018_＀＀_x0008_＀＀_x0001_＀＀_x0001_＀＀㵱휊뎣䂕᫨丿_x0013_偓〵偞偟楲散㌨㈳㜰착_x0018_＀＀_x0018_＀＀_x0008_＀＀_x0001_＀＀_x0001_＀＀凬Ẹ⎅䁴᫨丿_x0013_偓〵偞偟楲散㌨㠹㐴착_x0018_＀＀_x0018_＀＀_x0008_＀＀_x0001_＀＀_x0001_＀＀ꏗ㵰켊䂉᫨丿_x0013_偓〵偞偟楲散㌨ㄳ㐴착_x0018_＀＀_x0018_＀＀_x0008_＀＀_x0001_＀＀_x0001_＀＀쳍쳌⃌䁳譳俣_x0013_偓〵偞偟楲散㐨〱〶착_x0018_＀＀_x0018_＀＀_x0008_＀＀_x0001_＀＀_x0001_＀＀Ẹ祑䂔᫨丿_x0013_偓〵偞偟楲散㌨ㄷ㐳착_x0018_＀＀_x0018_＀＀_x0008_＀＀_x0001_＀＀_x0001_＀＀Ẹ뙑䂑᫨丿_x0013_偓〵偞偟楲散㌨〷ㄷ착_x0018_＀＀_x0018_＀＀_x0008_＀＀_x0001_＀＀_x0001_＀＀ᑺ↮䂓᫨丿_x0013_偓〵偞偟楲散㌨㌹㘸착_x0018_＀＀_x0018_＀＀_x0008_＀＀_x0001_＀＀_x0001_＀＀凬Ẹ㖅䂘᫨丿_x0013_偓〵偞偟楲散㐨〰㔲착_x0018_＀＀_x0018_＀＀_x0008_＀＀_x0001_＀＀_x0001_＀＀炤਽_xDBD7_䂎᫨丿_x0013_偓〵偞偟楲散㌨㠳㘱착_x0018_＀＀_x0018_＀＀_x0008_＀＀_x0001_＀＀_x0001_＀＀슐⣵荜䁺侍_x0013_偓〵偞偟楲散㐨㠰㜴착_x0018_＀＀_x0018_＀＀_x0008_＀＀_x0001_＀＀_x0001_＀＀㌴㌳锳䂓᫨丿_x0013_偓〵偞偟楲散㌨㜳㌵착_x0018_＀＀_x0018_＀＀_x0008_＀＀_x0001_＀＀_x0001_＀＀馚香䁹᫨丿_x0013_偓〵偞偟楲散㌨㌴㌹착_x0018_＀＀_x0018_＀＀_x0008_＀＀_x0001_＀＀_x0001_＀＀휊炣㈽䁽᫨丿_x0013_偓〵偞偟楲散㌨㐷㠹착_x0018_＀＀_x0018_＀＀_x0008_＀＀_x0001_＀＀_x0001_＀＀尨ꂏ䂌᫨丿_x0013_偓〵偞偟楲散㌨㔸㌳착_x0018_＀＀_x0018_＀＀_x0008_＀＀_x0001_＀＀_x0001_＀＀Ẹ鵑䂒᫨丿_x0013_偓〵偞偟楲散㌨㌸㌸착_x0018_＀＀_x0018_＀＀_x0008_＀＀_x0001_＀＀_x0001_＀＀䞮竡甔䂒᫨丿_x0013_偓〵偞偟楲散㌨㘷〸착_x0018_＀＀_x0018_＀＀_x0008_＀＀_x0001_＀＀_x0001_＀＀㌳㌳䤳䂊᫨丿_x0013_偓〵偞偟楲散㌨㌳㠵착_x0018_＀＀_x0018_＀＀_x0008_＀＀_x0001_＀＀_x0001_＀＀馚香疙䁷᫨丿_x0013_偓〵偞偟楲散㌨㘳㌰착_x0018_＀＀_x0018_＀＀_x0008_＀＀_x0001_＀＀_x0001_＀＀ਾꏗᅰ䁺᫨丿_x0013_偓〵偞偟楲散㌨〵㌳착_x0018_＀＀_x0018_＀＀_x0008_＀＀_x0001_＀＀_x0001_＀＀尩슏䂂᫨丿_x0013_偓〵偞偟楲散㌨ㄴ〸착_x0018_＀＀_x0018_＀＀_x0008_＀＀_x0001_＀＀_x0001_＀＀䞮竡Ȕ䁼᫨丿_x0013_偓〵偞偟楲散㌨㐷㔳착_x0018_＀＀_x0018_＀＀_x0008_＀＀_x0001_＀＀_x0001_＀＀긕䂎譳俣_x0013_偓〵偞偟楲散㐨〱㤲착_x0018_＀＀_x0018_＀＀_x0008_＀＀_x0001_＀＀_x0001_＀＀㵱휊힣䂕᫨丿_x0013_偓〵偞偟楲散㐨㐰ㄲ착_x0018_＀＀_x0018_＀＀_x0008_＀＀_x0001_＀＀_x0001_＀＀Ẹ救䂐᫨丿_x0013_偓〵偞偟楲散㌨㘵㈴착_x0018_＀＀_x0018_＀＀_x0008_＀＀_x0001_＀＀_x0001_＀＀Ẹ퉑䂍᫨丿_x0013_偓〵偞偟楲散㌨㠷㐹착_x0018_＀＀_x0018_＀＀_x0008_＀＀_x0001_＀＀_x0001_＀＀⣶轜ῂ䂏᫨丿_x0013_偓〵偞偟楲散㌨㔱㈰착_x0018_＀＀_x0018_＀＀_x0008_＀＀_x0001_＀＀_x0001_＀＀쳍쳌_xDCCC_䁭᫨丿_x0013_偓〵偞偟楲散㌨ㄲ㈴착_x0018_＀＀_x0018_＀＀_x0008_＀＀_x0001_＀＀_x0001_＀＀尨䁮᫨丿_x0013_偓〵偞偟楲散㌨㘴㜰착_x0018_＀＀_x0018_＀＀_x0008_＀＀_x0001_＀＀_x0001_＀＀ꏗ㵰䁼᫨丿_x0013_偓〵偞偟楲散㌨㔴㐴착_x0018_＀＀_x0018_＀＀_x0008_＀＀_x0001_＀＀_x0001_＀＀轜ꐨ䁼㳐习_x000F_偓〵偞偟楲散〨착_x0018_＀＀_x0018_＀＀_x0008_＀＀_x0001_＀＀_x0001_＀＀ᑺ톮䂒᫨丿_x0013_偓〵偞偟楲散㌨㈸㤸착_x0018_＀＀_x0018_＀＀_x0008_＀＀_x0001_＀＀_x0001_＀＀쳍쳌꣌䂑᫨丿_x0013_偓〵偞偟楲散㌨㐸ㄷ착_x0018_＀＀_x0018_＀＀_x0008_＀＀_x0001_＀＀_x0001_＀＀晧晦፦䂒᫨丿_x0013_偓〵偞偟楲散㌨㜲ㄵ착_x0018_＀＀_x0018_＀＀_x0008_＀＀_x0001_＀＀_x0001_＀＀㌳㌳䁵᫨丿_x0013_偓〵偞偟楲散㌨㌸ㄲ착_x0018_＀＀_x0018_＀＀_x0008_＀＀_x0001_＀＀_x0001_＀＀竡긔均䂒᫨丿_x0013_偓〵偞偟楲散㌨㠸㠹착_x0018_＀＀_x0018_＀＀_x0008_＀＀_x0001_＀＀_x0001_＀＀쳍쳌_xD8CC_䂓᫨丿_x0013_偓〵偞偟楲散㌨㜱㘱착_x0018_＀＀_x0018_＀＀_x0008_＀＀_x0001_＀＀_x0001_＀＀슐⣵罜䁮᫨丿_x0013_偓〵偞偟楲散㌨㤹㌳착_x0018_＀＀_x0018_＀＀_x0008_＀＀_x0001_＀＀_x0001_＀＀긕䙺䂋᫨丿_x0013_偓〵偞偟楲散㌨㘱㌵착_x0018_＀＀_x0018_＀＀_x0008_＀＀_x0001_＀＀_x0001_＀＀⣶轜鷂䁯᫨丿_x0013_偓〵偞偟楲散㌨㜴㠵착_x0018_＀＀_x0018_＀＀_x0008_＀＀_x0001_＀＀_x0001_＀＀휊炣瘽䁾侍_x0013_偓〵偞偟楲散㐨㤰㤹착_x0018_＀＀_x0018_＀＀_x0008_＀＀_x0001_＀＀_x0001_＀＀ᑻ䞮ǡ䂖᫨丿_x0013_偓〵偞偟楲散㌨㌵㠹착_x0018_＀＀_x0018_＀＀_x0008_＀＀_x0001_＀＀_x0001_＀＀轜꠨䂇᫨丿_x0013_偓〵偞偟楲散㌨㐶㌳착_x0018_＀＀_x0018_＀＀_x0008_＀＀_x0001_＀＀_x0001_＀＀炤਽૗䂔᫨丿_x0013_偓〵偞偟楲散㌨㔵〸착_x0018_＀＀_x0018_＀＀_x0008_＀＀_x0001_＀＀_x0001_＀＀휊炣舽䂊᫨丿_x0013_偓〵偞偟楲散㌨㜸㠴착_x0018_＀＀_x0018_＀＀_x0008_＀＀_x0001_＀＀_x0001_＀＀炤਽W䂔᫨丿_x0013_偓〵偞偟楲散㌨㔹㠳착_x0018_＀＀_x0018_＀＀_x0008_＀＀_x0001_＀＀_x0001_＀＀쳍쳌꫌䂔᫨丿_x0013_偓〵偞偟楲散㌨㠸㔳착_x0018_＀＀_x0018_＀＀_x0008_＀＀_x0001_＀＀_x0001_＀＀ਾꏗ穰䂔᫨丿_x0013_偓〵偞偟楲散㌨〲〸착_x0018_＀＀_x0018_＀＀_x0008_＀＀_x0001_＀＀_x0001_＀＀竡긔祇䁯᫨丿_x0013_偓〵偞偟楲散㌨〶㠳착_x0018_＀＀_x0018_＀＀_x0008_＀＀_x0001_＀＀_x0001_＀＀휊炣䂍侍_x0013_偓〵偞偟楲散㐨㜰㘸착_x0018_＀＀_x0018_＀＀_x0008_＀＀_x0001_＀＀_x0001_＀＀尨ஏ䂓᫨丿_x0013_偓〵偞偟楲散㌨ㄵ㔸착_x0018_＀＀_x0018_＀＀_x0008_＀＀_x0001_＀＀_x0001_＀＀슏⣵煜䂄᫨丿_x0013_偓〵偞偟楲散㌨㐵〳착_x0018_＀＀_x0018_＀＀_x0008_＀＀_x0001_＀＀_x0001_＀＀롒蔞◫䂇᫨丿_x0013_偓〵偞偟楲散㌨㌹㔲착_x0018_＀＀_x0018_＀＀_x0008_＀＀_x0001_＀＀_x0001_＀＀尩슏ߵ䂗᫨丿_x0013_偓〵偞偟楲散㌨㈹㈶착_x0018_＀＀_x0018_＀＀_x0008_＀＀_x0001_＀＀_x0001_＀＀晧晦給䂗᫨丿_x0013_偓〵偞偟楲散㌨㠱㜶착_x0018_＀＀_x0018_＀＀_x0008_＀＀_x0001_＀＀_x0001_＀＀㌳㌳㬳䁲᫨丿_x0013_偓〵偞偟楲散㌨㈳㜹착_x0018_＀＀_x0018_＀＀_x0008_＀＀_x0001_＀＀_x0001_＀＀롑䁶᫨丿_x0013_偓〵偞偟楲散㌨㔳㈴착_x0018_＀＀_x0018_＀＀_x0008_＀＀_x0001_＀＀_x0001_＀＀슐⣵蝜䁸᫨丿_x0013_偓〵偞偟楲散㌨㤵㐴착_x0018_＀＀_x0018_＀＀_x0008_＀＀_x0001_＀＀_x0001_＀＀竡긔େ䂑᫨丿_x0013_偓〵偞偟楲散㌨㈷㜸착_x0018_＀＀_x0018_＀＀_x0008_＀＀_x0001_＀＀_x0001_＀＀쳍쳌꣌䂑᫨丿_x0013_偓〵偞偟楲散㌨〸㜷착_x0018_＀＀_x0018_＀＀_x0008_＀＀_x0001_＀＀_x0001_＀＀炤਽飗䂑᫨丿_x0013_偓〵偞偟楲散㌨㘹㤸착_x0018_＀＀_x0018_＀＀_x0008_＀＀_x0001_＀＀_x0001_＀＀Ẹ୑䂔᫨丿_x0013_偓〵偞偟楲散㌨㔲㜰착_x0018_＀＀_x0018_＀＀_x0008_＀＀_x0001_＀＀_x0001_＀＀凬Ẹ宅䁱᫨丿_x0013_偓〵偞偟楲散㐨㄰㠷착_x0018_＀＀_x0018_＀＀_x0008_＀＀_x0001_＀＀_x0001_＀＀晧晦汦䂑᫨丿_x0013_偓〵偞偟楲散㌨㠹ㄷ착_x0018_＀＀_x0018_＀＀_x0008_＀＀_x0001_＀＀_x0001_＀＀蔟凫䂆᫨丿_x0013_偓〵偞偟楲散㌨㈲㐹착_x0018_＀＀_x0018_＀＀_x0008_＀＀_x0001_＀＀_x0001_＀＀尨抏䁰᫨丿_x0013_偓〵偞偟楲散㌨㤳㤶착_x0018_＀＀_x0018_＀＀_x0008_＀＀_x0001_＀＀_x0001_＀＀슐⣵㭜䁻᫨丿_x0013_偓〵偞偟楲散㌨ㄶ㤸착_x0018_＀＀_x0018_＀＀_x0008_＀＀_x0001_＀＀_x0001_＀＀尨ﺏ䂓᫨丿_x0013_偓〵偞偟楲散㌨㌶ㄷ착_x0018_＀＀_x0018_＀＀_x0008_＀＀_x0001_＀＀_x0001_＀＀ᑻ䞮싡䂔᫨丿_x0013_偓〵偞偟楲散㌨㘸㘸착_x0018_＀＀_x0018_＀＀_x0008_＀＀_x0001_＀＀_x0001_＀＀롒蔞藫䂓᫨丿_x0013_偓〵偞偟楲散㌨㜹ㄲ착_x0018_＀＀_x0018_＀＀_x0008_＀＀_x0001_＀＀_x0001_＀＀ਾꏗ㥰䂒᫨丿_x0013_偓〵偞偟楲散㌨〷ㄱ착_x0018_＀＀_x0018_＀＀_x0008_＀＀_x0001_＀＀_x0001_＀＀炤਽藗䂓᫨丿_x0013_偓〵偞偟楲散㌨㜶㠹착_x0018_＀＀_x0018_＀＀_x0008_＀＀_x0001_＀＀_x0001_＀＀ꏗ㵰爊䂖᫨丿_x0013_偓〵偞偟楲散㌨㠷㌳착_x0018_＀＀_x0018_＀＀_x0008_＀＀_x0001_＀＀_x0001_＀＀긕䂎᫨丿_x0013_偓〵偞偟楲散㌨㤶〸착_x0018_＀＀_x0018_＀＀_x0008_＀＀_x0001_＀＀_x0001_＀＀Ẹ⅑䂒᫨丿_x0013_偓〵偞偟楲散㐨㜰㐲착_x0018_＀＀_x0018_＀＀_x0008_＀＀_x0001_＀＀_x0001_＀＀尨ꊏ䂔᫨丿_x0013_偓〵偞偟楲散㐨㔰㐷착_x0018_＀＀_x0018_＀＀_x0008_＀＀_x0001_＀＀_x0001_＀＀긕᡺䂔᫨丿_x0013_偓〵偞偟楲散㌨㐳〸착_x0018_＀＀_x0018_＀＀_x0008_＀＀_x0001_＀＀_x0001_＀＀ᑻ䞮뛡䁸᫨丿_x0013_偓〵偞偟楲散㌨㜵㔹착_x0018_＀＀_x0018_＀＀_x0008_＀＀_x0001_＀＀_x0001_＀＀ਾꏗ印䂎᫨丿_x0013_偓〵偞偟楲散㌨㔶㔸착_x0018_＀＀_x0018_＀＀_x0008_＀＀_x0001_＀＀_x0001_＀＀ᑺ妮䂕᫨丿_x0013_偓〵偞偟楲散㌨ㄹ㌱착_x0018_＀＀_x0018_＀＀_x0008_＀＀_x0001_＀＀_x0001_＀＀尩슏磵䂖᫨丿_x0013_偓〵偞偟楲散㌨㠶〳착_x0018_＀＀_x0018_＀＀_x0008_＀＀_x0001_＀＀_x0001_＀＀馚香喙䂖᫨丿_x0013_偓〵偞偟楲散㌨㈸〶착_x0018_＀＀_x0018_＀＀_x0008_＀＀_x0001_＀＀_x0001_＀＀Ẹ橑䂑᫨丿_x0013_偓〵偞偟楲散㐨㌰㤲착_x0018_＀＀_x0018_＀＀_x0008_＀＀_x0001_＀＀_x0001_＀＀㵱휊֣䂑᫨丿_x0013_偓〵偞偟楲散㌨〳㔸착_x0018_＀＀_x0018_＀＀_x0008_＀＀_x0001_＀＀_x0001_＀＀晧晦䉦䁶᫨丿_x0013_偓〵偞偟楲散㌨ㄴ〲착_x0018_＀＀_x0018_＀＀_x0008_＀＀_x0001_＀＀_x0001_＀＀ꏗ㵰⌊䁼᫨丿_x0013_偓〵偞偟楲散㌨㈷㔲착_x0018_＀＀_x0018_＀＀_x0008_＀＀_x0001_＀＀_x0001_＀＀쳍쳌췌䂑᫨丿_x0013_偓〵偞偟楲散㌨㤴㈴착_x0018_＀＀_x0018_＀＀_x0008_＀＀_x0001_＀＀_x0001_＀＀ꏗ㵰輊䂁᫨丿_x0013_偓〵偞偟楲散㌨ㄷ㈶착_x0018_＀＀_x0018_＀＀_x0008_＀＀_x0001_＀＀_x0001_＀＀⣶轜䏂䂐᫨丿_x0013_偓〵偞偟楲散㐨㄰㘱착_x0018_＀＀_x0018_＀＀_x0008_＀＀_x0001_＀＀_x0001_＀＀竡긔デ䂐᫨丿_x0013_偓〵偞偟楲散㌨㤳㜰착_x0018_＀＀_x0018_＀＀_x0008_＀＀_x0001_＀＀_x0001_＀＀ᑻ䞮⫡䁺᫨丿_x0013_偓〵偞偟楲散㌨㘳㐹착_x0018_＀＀_x0018_＀＀_x0008_＀＀_x0001_＀＀_x0001_＀＀ꏗ㵰㬊䁹᫨丿_x0013_偓〵偞偟楲散㌨㔷㤸착_x0018_＀＀_x0018_＀＀_x0008_＀＀_x0001_＀＀_x0001_＀＀긕䉺䂍᫨丿_x0013_偓〵偞偟楲散㌨㜷ㄷ착_x0018_＀＀_x0018_＀＀_x0008_＀＀_x0001_＀＀_x0001_＀＀蔟凫Ჸ䂎᫨丿_x0013_偓〵偞偟楲散㌨㘲㤵착_x0018_＀＀_x0018_＀＀_x0008_＀＀_x0001_＀＀_x0001_＀＀Ẹࡑ䁴᫨丿_x0013_偓〵偞偟楲散㌨㤲㐰착_x0018_＀＀_x0018_＀＀_x0008_＀＀_x0001_＀＀_x0001_＀＀竡긔酇䁴᫨丿_x0013_偓〵偞偟楲散㌨〴㤸착_x0018_＀＀_x0018_＀＀_x0008_＀＀_x0001_＀＀_x0001_＀＀ꏗ㵰茊䁻᫨丿_x0013_偓〵偞偟楲散㌨㌴㐳착_x0018_＀＀_x0018_＀＀_x0008_＀＀_x0001_＀＀_x0001_＀＀㌳㌳✳䁽᫨丿_x0013_偓〵偞偟楲散㌨ㄵ㐲착_x0018_＀＀_x0018_＀＀_x0008_＀＀_x0001_＀＀_x0001_＀＀ਾꏗͰ䂄᫨丿_x0013_偓〵偞偟楲散㐨㘰㈶착_x0018_＀＀_x0018_＀＀_x0008_＀＀_x0001_＀＀_x0001_＀＀ਾꏗ买䂕᫨丿_x0013_偓〵偞偟楲散㌨㈴ㄷ착_x0018_＀＀_x0018_＀＀_x0008_＀＀_x0001_＀＀_x0001_＀＀竡긔㵇䁽᫨丿_x0013_偓〵偞偟楲散㌨㌷㘷착_x0018_＀＀_x0018_＀＀_x0008_＀＀_x0001_＀＀_x0001_＀＀ᑺ펮䂐᫨丿_x0013_偓〵偞偟楲散㌨㘷ㄲ착_x0018_＀＀_x0018_＀＀_x0008_＀＀_x0001_＀＀_x0001_＀＀尨纏䂋᫨丿_x0013_偓〵偞偟楲散㌨㐸ㄱ착_x0018_＀＀_x0018_＀＀_x0008_＀＀_x0001_＀＀_x0001_＀＀晧晦칦䂒᫨丿_x0013_偓〵偞偟楲散㌨〹ㄵ착_x0018_＀＀_x0018_＀＀_x0008_＀＀_x0001_＀＀_x0001_＀＀凬Ẹ䂕᫨丿_x0013_偓〵偞偟楲散㌨〴㘲착_x0018_＀＀_x0018_＀＀_x0008_＀＀_x0001_＀＀_x0001_＀＀䞮竡똔䁻᫨丿_x0013_偓〵偞偟楲散㐨㔰㈱착_x0018_＀＀_x0018_＀＀_x0008_＀＀_x0001_＀＀_x0001_＀＀㌳㌳爳䂒᫨丿_x0013_偓〵偞偟楲散㌨㔱㌹착_x0018_＀＀_x0018_＀＀_x0008_＀＀_x0001_＀＀_x0001_＀＀ᑻ䞮嫡䁯᫨丿_x0013_偓〵偞偟楲散㌨㘴㠹착_x0018_＀＀_x0018_＀＀_x0008_＀＀_x0001_＀＀_x0001_＀＀Ẹ둑䁼᫨丿_x0013_偓〵偞偟楲散㌨〸㘱착_x0018_＀＀_x0018_＀＀_x0008_＀＀_x0001_＀＀_x0001_＀＀凬Ẹ겅䂑᫨丿_x0013_偓〵偞偟楲散㌨㠴〸착_x0018_＀＀_x0018_＀＀_x0008_＀＀_x0001_＀＀_x0001_＀＀＀＀＀＀؀䂁᫨丿_x0013_偓〵偞偟楲散㌨㐹㠷착_x0018_＀＀_x0018_＀＀_x0008_＀＀_x0001_＀＀_x0001_＀＀㌳㌳訳䂕᫨丿_x0013_偓〵偞偟楲散㌨㈲㌳착_x0018_＀＀_x0018_＀＀_x0008_＀＀_x0001_＀＀_x0001_＀＀휊炣⸽䁰᫨丿_x0013_偓〵偞偟楲散㌨㘹〶착_x0018_＀＀_x0018_＀＀_x0008_＀＀_x0001_＀＀_x0001_＀＀凬Ẹ춅䂓侍_x0013_偓〵偞偟楲散㐨㤰㤳착_x0018_＀＀_x0018_＀＀_x0008_＀＀_x0001_＀＀_x0001_＀＀㵱휊膣䂔᫨丿_x0013_偓〵偞偟楲散㌨㌵㠳착_x0018_＀＀_x0018_＀＀_x0008_＀＀_x0001_＀＀_x0001_＀＀긕空䂅᫨丿_x0013_偓〵偞偟楲散㌨㐴㔸착_x0018_＀＀_x0018_＀＀_x0008_＀＀_x0001_＀＀_x0001_＀＀＀＀＀＀蠀䁼᫨丿_x0013_偓〵偞偟楲散㌨㜴〳착_x0018_＀＀_x0018_＀＀_x0008_＀＀_x0001_＀＀_x0001_＀＀蔟凫暸䁽᫨丿_x0013_偓〵偞偟楲散㌨㔵〲착_x0018_＀＀_x0018_＀＀_x0008_＀＀_x0001_＀＀_x0001_＀＀尩슏ꣵ䂇᫨丿_x0013_偓〵偞偟楲散㌨ㄶ〶착_x0018_＀＀_x0018_＀＀_x0008_＀＀_x0001_＀＀_x0001_＀＀롒蔞㓫䂓᫨丿_x0013_偓〵偞偟楲散㌨㘸㔲착_x0018_＀＀_x0018_＀＀_x0008_＀＀_x0001_＀＀_x0001_＀＀휊炣㌽䂓᫨丿_x0013_偓〵偞偟楲散㌨㔸㈶착_x0018_＀＀_x0018_＀＀_x0008_＀＀_x0001_＀＀_x0001_＀＀蔟凫䢸䂓᫨丿_x0013_偓〵偞偟楲散㌨〲〲착_x0018_＀＀_x0018_＀＀_x0008_＀＀_x0001_＀＀_x0001_＀＀㵱휊鲣䁴᫨丿_x0013_偓〵偞偟楲散㌨㠲㈴착_x0018_＀＀_x0018_＀＀_x0008_＀＀_x0001_＀＀_x0001_＀＀炤਽鿗䁵᫨丿_x0013_偓〵偞偟楲散㌨〵㈶착_x0018_＀＀_x0018_＀＀_x0008_＀＀_x0001_＀＀_x0001_＀＀ਾꏗ㽰䂃᫨丿_x0013_偓〵偞偟楲散㌨㈹㈰착_x0018_＀＀_x0018_＀＀_x0008_＀＀_x0001_＀＀_x0001_＀＀긕⥺䂗᫨丿_x0013_偓〵偞偟楲散㌨㤸㤸착_x0018_＀＀_x0018_＀＀_x0008_＀＀_x0001_＀＀_x0001_＀＀晧晦_xDF66_䂔᫨丿_x0013_偓〵偞偟楲散㌨㠱㜰착_x0018_＀＀_x0018_＀＀_x0008_＀＀_x0001_＀＀_x0001_＀＀竡긔ⅇ䁱᫨丿_x0013_偓〵偞偟楲散㌨㐲㜴착_x0018_＀＀_x0018_＀＀_x0008_＀＀_x0001_＀＀_x0001_＀＀凬Ẹ澅䁱᫨丿_x0013_偓〵偞偟楲散㐨㈰㠶착_x0018_＀＀_x0018_＀＀_x0008_＀＀_x0001_＀＀_x0001_＀＀蔟凫䖸䂒᫨丿_x0013_偓〵偞偟楲散㌨㜱㐴착_x0018_＀＀_x0018_＀＀_x0008_＀＀_x0001_＀＀_x0001_＀＀ꏗ㵰✊䁯᫨丿_x0013_偓〵偞偟楲散㌨㐵㤸착_x0018_＀＀_x0018_＀＀_x0008_＀＀_x0001_＀＀_x0001_＀＀尨뚏䂈᫨丿_x0013_偓〵偞偟楲散㌨㜵㐳착_x0018_＀＀_x0018_＀＀_x0008_＀＀_x0001_＀＀_x0001_＀＀尩슏铵䂌᫨丿_x0013_偓〵偞偟楲散㌨㘵ㄷ착_x0018_＀＀_x0018_＀＀_x0008_＀＀_x0001_＀＀_x0001_＀＀⣶轜ᯂ䂌᫨丿_x0013_偓〵偞偟楲散㌨㘹㤲착_x0018_＀＀_x0018_＀＀_x0008_＀＀_x0001_＀＀_x0001_＀＀＀＀＀＀＀＀䂔᫨丿_x0013_偓〵偞偟楲散㌨㤷㘸착_x0018_＀＀_x0018_＀＀_x0008_＀＀_x0001_＀＀_x0001_＀＀ᑺ微䂑᫨丿_x0013_偓〵偞偟楲散㌨㜸㘷착_x0018_＀＀_x0018_＀＀_x0008_＀＀_x0001_＀＀_x0001_＀＀㵱휊ʣ䂔᫨丿_x0013_偓〵偞偟楲散㌨〳㐲착_x0018_＀＀_x0018_＀＀_x0008_＀＀_x0001_＀＀_x0001_＀＀ᑺ鎮䁶᫨丿_x0013_偓〵偞偟楲散㌨ㄲㄷ착_x0018_＀＀_x0018_＀＀_x0008_＀＀_x0001_＀＀_x0001_＀＀롑ᄞ䁰᫨丿_x0013_偓〵偞偟楲散㌨ㄶ㤲착_x0018_＀＀_x0018_＀＀_x0008_＀＀_x0001_＀＀_x0001_＀＀凬Ẹ⺅䂒侍_x0013_偓〵偞偟楲散㐨㠰㜷착_x0018_＀＀_x0018_＀＀_x0008_＀＀_x0001_＀＀_x0001_＀＀炤਽篗䂓᫨丿_x0013_偓〵偞偟楲散㌨㤲㌹착_x0018_＀＀_x0018_＀＀_x0008_＀＀_x0001_＀＀_x0001_＀＀쳍쳌곌䁴᫨丿_x0013_偓〵偞偟楲散㌨㌶ㄱ착_x0018_＀＀_x0018_＀＀_x0008_＀＀_x0001_＀＀_x0001_＀＀슏⣵坜䂔᫨丿_x0013_偓〵偞偟楲散㌨㐹㘱착_x0018_＀＀_x0018_＀＀_x0008_＀＀_x0001_＀＀_x0001_＀＀尨⒏䂗᫨丿_x0013_偓〵偞偟楲散㌨㌹㌵착_x0018_＀＀_x0018_＀＀_x0008_＀＀_x0001_＀＀_x0001_＀＀＀＀＀＀_xDB00_䂗᫨丿_x0013_偓〵偞偟楲散㌨㤱㠵착_x0018_＀＀_x0018_＀＀_x0008_＀＀_x0001_＀＀_x0001_＀＀＀＀＀＀＀＀䁳᫨丿_x0013_偓〵偞偟楲散㌨㔲㠹착_x0018_＀＀_x0018_＀＀_x0008_＀＀_x0001_＀＀_x0001_＀＀롒蔞淫䁲᫨丿_x0013_偓〵偞偟楲散㌨㜲〸착_x0018_＀＀_x0018_＀＀_x0008_＀＀_x0001_＀＀_x0001_＀＀晧晦퉦䁵᫨丿_x0013_偓〵偞偟楲散㌨㜶㠳착_x0018_＀＀_x0018_＀＀_x0008_＀＀_x0001_＀＀_x0001_＀＀Ẹ孑䂖᫨丿_x0013_偓〵偞偟楲散㌨ㄸ㠶착_x0018_＀＀_x0018_＀＀_x0008_＀＀_x0001_＀＀_x0001_＀＀슏⣵퍜䂑᫨丿_x0013_偓〵偞偟楲散㌨㠵㔸착_x0018_＀＀_x0018_＀＀_x0008_＀＀_x0001_＀＀_x0001_＀＀＀＀＀＀㜀䂑᫨丿_x0013_偓〵偞偟楲散㌨㔷〶착_x0018_＀＀_x0018_＀＀_x0008_＀＀_x0001_＀＀_x0001_＀＀䞮竡긔䂋᫨丿_x0013_偓〵偞偟楲散㌨㈳㠳착_x0018_＀＀_x0018_＀＀_x0008_＀＀_x0001_＀＀_x0001_＀＀凬Ẹꎅ䁴᫨丿_x0013_偓〵偞偟楲散㌨㤹㈶착_x0018_＀＀_x0018_＀＀_x0008_＀＀_x0001_＀＀_x0001_＀＀롑뤞䂌᫨丿_x0013_偓〵偞偟楲散㐨㐰ㄵ착_x0018_＀＀_x0018_＀＀_x0008_＀＀_x0001_＀＀_x0001_＀＀쳍쳌퓌䂑᫨丿_x0013_偓〵偞偟楲散㌨㔶㔲착_x0018_＀＀_x0018_＀＀_x0008_＀＀_x0001_＀＀_x0001_＀＀＀＀＀＀䂖᫨丿_x0013_偓〵偞偟楲散㌨㌷㔱착_x0018_＀＀_x0018_＀＀_x0008_＀＀_x0001_＀＀_x0001_＀＀롒蔞䫫䂑᫨丿_x0013_偓〵偞偟楲散㌨㐶㈶착_x0018_＀＀_x0018_＀＀_x0008_＀＀_x0001_＀＀_x0001_＀＀蔟凫䮸䂕᫨丿_x0013_偓〵偞偟楲散㐨〰㘵착_x0018_＀＀_x0018_＀＀_x0008_＀＀_x0001_＀＀_x0001_＀＀尩슏䂏᫨丿_x0013_偓〵偞偟楲散㌨㔱㈳착_x0018_＀＀_x0018_＀＀_x0008_＀＀_x0001_＀＀_x0001_＀＀㵱휊炣䁭᫨丿_x0013_偓〵偞偟楲散㌨㠳㜴착_x0018_＀＀_x0018_＀＀_x0008_＀＀_x0001_＀＀_x0001_＀＀긕䁹᫨丿_x0013_偓〵偞偟楲散㌨㈶㜱착_x0018_＀＀_x0018_＀＀_x0008_＀＀_x0001_＀＀_x0001_＀＀Ẹ契䂓᫨丿_x0013_偓〵偞偟楲散㌨㈵㜷착_x0018_＀＀_x0018_＀＀_x0008_＀＀_x0001_＀＀_x0001_＀＀馚香_xFFFF_ﾙ䂃᫨丿_x0013_偓〵偞偟楲散㌨㠶㤸착_x0018_＀＀_x0018_＀＀_x0008_＀＀_x0001_＀＀_x0001_＀＀롑ꄞ䂔᫨丿_x0013_偓〵偞偟楲散㌨㌳㤸착_x0018_＀＀_x0018_＀＀_x0008_＀＀_x0001_＀＀_x0001_＀＀竡긔嵇䁸᫨丿_x0013_偓〵偞偟楲散㌨㘳㐳착_x0018_＀＀_x0018_＀＀_x0008_＀＀_x0001_＀＀_x0001_＀＀㵱휊貣䁹᫨丿_x0013_偓〵偞偟楲散㌨㐴㐲착_x0018_＀＀_x0018_＀＀_x0008_＀＀_x0001_＀＀_x0001_＀＀Ẹ_xDC51_䁻᫨丿_x0013_偓〵偞偟楲散㌨㔳ㄷ착_x0018_＀＀_x0018_＀＀_x0008_＀＀_x0001_＀＀_x0001_＀＀凬Ẹ玅䁷᫨丿_x0013_偓〵偞偟楲散㌨㔷㤲착_x0018_＀＀_x0018_＀＀_x0008_＀＀_x0001_＀＀_x0001_＀＀휊炣稽䂉᫨丿_x0013_偓〵偞偟楲散㌨㜷ㄱ착_x0018_＀＀_x0018_＀＀_x0008_＀＀_x0001_＀＀_x0001_＀＀ਾꏗ腰䂊᫨丿_x0013_偓〵偞偟楲散㌨ㄹㄴ착_x0018_＀＀_x0018_＀＀_x0008_＀＀_x0001_＀＀_x0001_＀＀竡긔קּ䂕᫨丿_x0013_偓〵偞偟楲散㌨㌳㘲착_x0018_＀＀_x0018_＀＀_x0008_＀＀_x0001_＀＀_x0001_＀＀凬Ẹ玅䁷᫨丿_x0013_偓〵偞偟楲散㌨㌲㘸착_x0018_＀＀_x0018_＀＀_x0008_＀＀_x0001_＀＀_x0001_＀＀Ẹ塑䁰᫨丿_x0013_偓〵偞偟楲散㐨㘰㈰착_x0018_＀＀_x0018_＀＀_x0008_＀＀_x0001_＀＀_x0001_＀＀ᑻ䞮볡䂔᫨丿_x0013_偓〵偞偟楲散㌨㤳㠹착_x0018_＀＀_x0018_＀＀_x0008_＀＀_x0001_＀＀_x0001_＀＀긕決䁻᫨丿_x0013_偓〵偞偟楲散㌨㔹㠶착_x0018_＀＀_x0018_＀＀_x0008_＀＀_x0001_＀＀_x0001_＀＀슏⣵Ꙝ䂕᫨丿_x0013_偓〵偞偟楲散㌨㠹㌱착_x0018_＀＀_x0018_＀＀_x0008_＀＀_x0001_＀＀_x0001_＀＀＀＀＀＀㨀䂌᫨丿_x0013_偓〵偞偟楲散㌨㤸〶착_x0018_＀＀_x0018_＀＀_x0008_＀＀_x0001_＀＀_x0001_＀＀竡긔彇䂔᫨丿_x0013_偓〵偞偟楲散㌨㘴㠳착_x0018_＀＀_x0018_＀＀_x0008_＀＀_x0001_＀＀_x0001_＀＀馚香薙䁽᫨丿_x0013_偓〵偞偟楲散㌨〶㠶착_x0018_＀＀_x0018_＀＀_x0008_＀＀_x0001_＀＀_x0001_＀＀䞮竡젔䂏᫨丿_x0013_偓〵偞偟楲散㌨㜳㔸착_x0018_＀＀_x0018_＀＀_x0008_＀＀_x0001_＀＀_x0001_＀＀휊炣舽䁹᫨丿_x0013_偓〵偞偟楲散㌨ㄷ㌰착_x0018_＀＀_x0018_＀＀_x0008_＀＀_x0001_＀＀_x0001_＀＀롒蔞䂒᫨丿_x0013_偓〵偞偟楲散㌨㈶〵착_x0018_＀＀_x0018_＀＀_x0008_＀＀_x0001_＀＀_x0001_＀＀긕᥺䂔᫨丿_x0013_偓〵偞偟楲散㌨㤷㔲착_x0018_＀＀_x0018_＀＀_x0008_＀＀_x0001_＀＀_x0001_＀＀炤਽櫗䂐᫨丿_x0013_偓〵偞偟楲散㌨㠷㈶착_x0018_＀＀_x0018_＀＀_x0008_＀＀_x0001_＀＀_x0001_＀＀䞮竡耔䂏侍_x0013_偓〵偞偟楲散㐨㠰㘱착_x0018_＀＀_x0018_＀＀_x0008_＀＀_x0001_＀＀_x0001_＀＀ᑺ궮䂑᫨丿_x0013_偓〵偞偟楲散㌨㠱㜹착_x0018_＀＀_x0018_＀＀_x0008_＀＀_x0001_＀＀_x0001_＀＀⣶轜ׂ䁲᫨丿_x0013_偓〵偞偟楲散㌨㤲㈳착_x0018_＀＀_x0018_＀＀_x0008_＀＀_x0001_＀＀_x0001_＀＀휊炣븽䁴᫨丿_x0013_偓〵偞偟楲散㐨㜰㌵착_x0018_＀＀_x0018_＀＀_x0008_＀＀_x0001_＀＀_x0001_＀＀롑ㄞ䂔᫨丿_x0013_偓〵偞偟楲散㌨㘶㜷착_x0018_＀＀_x0018_＀＀_x0008_＀＀_x0001_＀＀_x0001_＀＀晧晦㉦䂖᫨丿_x0013_偓〵偞偟楲散㌨㤶㈲착_x0018_＀＀_x0018_＀＀_x0008_＀＀_x0001_＀＀_x0001_＀＀ꏗ㵰堊䂕᫨丿_x0013_偓〵偞偟楲散㌨㌸㈵착_x0018_＀＀_x0018_＀＀_x0008_＀＀_x0001_＀＀_x0001_＀＀ᑺ䂒᫨丿_x0013_偓〵偞偟楲散㌨ㄳ㜷착_x0018_＀＀_x0018_＀＀_x0008_＀＀_x0001_＀＀_x0001_＀＀＀＀＀＀＀＀䁳᫨丿_x0013_偓〵偞偟楲散㌨㈴㈱착_x0018_＀＀_x0018_＀＀_x0008_＀＀_x0001_＀＀_x0001_＀＀尩슏䁼᫨丿_x0013_偓〵偞偟楲散㌨㜴㤸착_x0018_＀＀_x0018_＀＀_x0008_＀＀_x0001_＀＀_x0001_＀＀슐⣵䭜䁿᫨丿_x0013_偓〵偞偟楲散㌨ㄸ㜰착_x0018_＀＀_x0018_＀＀_x0008_＀＀_x0001_＀＀_x0001_＀＀㌳㌳䴳䂑᫨丿_x0013_偓〵偞偟楲散㐨㌰〹착_x0018_＀＀_x0018_＀＀_x0008_＀＀_x0001_＀＀_x0001_＀＀晧晦㙦䂑᫨丿_x0013_偓〵偞偟楲散㌨〸㐴착_x0018_＀＀_x0018_＀＀_x0008_＀＀_x0001_＀＀_x0001_＀＀⣶轜䂑᫨丿_x0013_偓〵偞偟楲散㌨㤴ㄷ착_x0018_＀＀_x0018_＀＀_x0008_＀＀_x0001_＀＀_x0001_＀＀竡긔䍇䂂᫨丿_x0013_偓〵偞偟楲散㌨㤸㤲착_x0018_＀＀_x0018_＀＀_x0008_＀＀_x0001_＀＀_x0001_＀＀㵱휊䂓᫨丿_x0013_偓〵偞偟楲散㌨㌲㐲착_x0018_＀＀_x0018_＀＀_x0008_＀＀_x0001_＀＀_x0001_＀＀＀＀＀＀᠀䁱᫨丿_x0013_偓〵偞偟楲散㌨㐱ㄷ착_x0018_＀＀_x0018_＀＀_x0008_＀＀_x0001_＀＀_x0001_＀＀ਾꏗ嵰䁬᫨丿_x0013_偓〵偞偟楲散㌨㘵ㄱ착_x0018_＀＀_x0018_＀＀_x0008_＀＀_x0001_＀＀_x0001_＀＀롑ꤞ䂋᫨丿_x0013_偓〵偞偟楲散㌨㐵ㄶ착_x0018_＀＀_x0018_＀＀_x0008_＀＀_x0001_＀＀_x0001_＀＀竡긔酇䂈᫨丿_x0013_偓〵偞偟楲散㌨㜸㘱착_x0018_＀＀_x0018_＀＀_x0008_＀＀_x0001_＀＀_x0001_＀＀轜脨䂓᫨丿_x0013_偓〵偞偟楲散㌨ㄲㄱ착_x0018_＀＀_x0018_＀＀_x0008_＀＀_x0001_＀＀_x0001_＀＀馚香즙䁬᫨丿_x0013_偓〵偞偟楲散㌨㈵㘱착_x0018_＀＀_x0018_＀＀_x0008_＀＀_x0001_＀＀_x0001_＀＀尩슏䂄᫨丿_x0013_偓〵偞偟楲散㌨ㄵ㌵착_x0018_＀＀_x0018_＀＀_x0008_＀＀_x0001_＀＀_x0001_＀＀＀＀＀＀Ⰰ䂄᫨丿_x0013_偓〵偞偟楲散㌨㐷㠶착_x0018_＀＀_x0018_＀＀_x0008_＀＀_x0001_＀＀_x0001_＀＀尩슏糵䂌᫨丿_x0013_偓〵偞偟楲散㌨㔸㌰착_x0018_＀＀_x0018_＀＀_x0008_＀＀_x0001_＀＀_x0001_＀＀＀＀＀＀鸀䂒᫨丿_x0013_偓〵偞偟楲散㌨㠶〶착_x0018_＀＀_x0018_＀＀_x0008_＀＀_x0001_＀＀_x0001_＀＀쳍쳌诌䂔᫨丿_x0013_偓〵偞偟楲散㌨〹〸착_x0018_＀＀_x0018_＀＀_x0008_＀＀_x0001_＀＀_x0001_＀＀㌴㌳⤳䂖᫨丿_x0013_偓〵偞偟楲散㐨㌰㤵착_x0018_＀＀_x0018_＀＀_x0008_＀＀_x0001_＀＀_x0001_＀＀炤਽᫗䂐᫨丿_x0013_偓〵偞偟楲散㌨㠱㔳착_x0018_＀＀_x0018_＀＀_x0008_＀＀_x0001_＀＀_x0001_＀＀㌳㌳쌳䁱᫨丿_x0013_偓〵偞偟楲散㌨㘱㔸착_x0018_＀＀_x0018_＀＀_x0008_＀＀_x0001_＀＀_x0001_＀＀휊炣䁬᫨丿_x0013_偓〵偞偟楲散㌨〵㌰착_x0018_＀＀_x0018_＀＀_x0008_＀＀_x0001_＀＀_x0001_＀＀＀＀＀＀Ⰰ䂂᫨丿_x0013_偓〵偞偟楲散㌨㜲〲착_x0018_＀＀_x0018_＀＀_x0008_＀＀_x0001_＀＀_x0001_＀＀竡긔ꅇ䁵᫨丿_x0013_偓〵偞偟楲散㌨ㄴ〵착_x0018_＀＀_x0018_＀＀_x0008_＀＀_x0001_＀＀_x0001_＀＀긕⡺䁼᫨丿_x0013_偓〵偞偟楲散㌨㠵㔲착_x0018_＀＀_x0018_＀＀_x0008_＀＀_x0001_＀＀_x0001_＀＀휊炣ꈽ䂎᫨丿_x0013_偓〵偞偟楲散㌨㜵㈶착_x0018_＀＀_x0018_＀＀_x0008_＀＀_x0001_＀＀_x0001_＀＀㌴㌳_xDB33_䂍᫨丿_x0013_偓〵偞偟楲散㌨㜹㈵착_x0018_＀＀_x0018_＀＀_x0008_＀＀_x0001_＀＀_x0001_＀＀＀＀＀＀䘀䂎᫨丿_x0013_偓〵偞偟楲散㌨㈲㈶착_x0018_＀＀_x0018_＀＀_x0008_＀＀_x0001_＀＀_x0001_＀＀竡긔啇䁰侍_x0013_偓〵偞偟楲散㐨㤰㠶착_x0018_＀＀_x0018_＀＀_x0008_＀＀_x0001_＀＀_x0001_＀＀蔟凫嚸䂕᫨丿_x0013_偓〵偞偟楲散㌨㔴㜷착_x0018_＀＀_x0018_＀＀_x0008_＀＀_x0001_＀＀_x0001_＀＀炤਽럗䁽᫨丿_x0013_偓〵偞偟楲散㌨〷㈴착_x0018_＀＀_x0018_＀＀_x0008_＀＀_x0001_＀＀_x0001_＀＀竡긔齇䂓᫨丿_x0013_偓〵偞偟楲散㌨㔹㜰착_x0018_＀＀_x0018_＀＀_x0008_＀＀_x0001_＀＀_x0001_＀＀凬Ẹ쪅䂔᫨丿_x0013_偓〵偞偟楲散㌨㈹㐹착_x0018_＀＀_x0018_＀＀_x0008_＀＀_x0001_＀＀_x0001_＀＀馚香봙䂖᫨丿_x0013_偓〵偞偟楲散㌨㘲㤸착_x0018_＀＀_x0018_＀＀_x0008_＀＀_x0001_＀＀_x0001_＀＀ᑺ_xDFAE_䁳᫨丿_x0013_偓〵偞偟楲散㌨〶㜰착_x0018_＀＀_x0018_＀＀_x0008_＀＀_x0001_＀＀_x0001_＀＀ᑺ芮䂑᫨丿_x0013_偓〵偞偟楲散㌨㜳㐲착_x0018_＀＀_x0018_＀＀_x0008_＀＀_x0001_＀＀_x0001_＀＀㌳㌳䁹᫨丿_x0013_偓〵偞偟楲散㌨㠲ㄷ착_x0018_＀＀_x0018_＀＀_x0008_＀＀_x0001_＀＀_x0001_＀＀晧晦ᙦ䁶᫨丿_x0013_偓〵偞偟楲散㌨㤵㘷착_x0018_＀＀_x0018_＀＀_x0008_＀＀_x0001_＀＀_x0001_＀＀슏⣵띜䂑</t>
        </r>
      </text>
    </comment>
    <comment ref="B1" authorId="0" shapeId="0">
      <text>
        <r>
          <rPr>
            <b/>
            <sz val="8"/>
            <color indexed="81"/>
            <rFont val="Tahoma"/>
            <family val="2"/>
          </rPr>
          <t>10247</t>
        </r>
      </text>
    </comment>
  </commentList>
</comments>
</file>

<file path=xl/comments2.xml><?xml version="1.0" encoding="utf-8"?>
<comments xmlns="http://schemas.openxmlformats.org/spreadsheetml/2006/main">
  <authors>
    <author>Makedon, Alex - RSCH AMRS</author>
  </authors>
  <commentList>
    <comment ref="I7" authorId="0" shapeId="0">
      <text>
        <r>
          <rPr>
            <b/>
            <sz val="9"/>
            <color indexed="81"/>
            <rFont val="Tahoma"/>
            <family val="2"/>
          </rPr>
          <t>Tab name</t>
        </r>
      </text>
    </comment>
  </commentList>
</comments>
</file>

<file path=xl/comments3.xml><?xml version="1.0" encoding="utf-8"?>
<comments xmlns="http://schemas.openxmlformats.org/spreadsheetml/2006/main">
  <authors>
    <author>Makedon, Alex - RSCH AMRS</author>
    <author>Alex Makedon</author>
  </authors>
  <commentList>
    <comment ref="AV3" authorId="0" shapeId="0">
      <text>
        <r>
          <rPr>
            <b/>
            <sz val="9"/>
            <color indexed="81"/>
            <rFont val="Tahoma"/>
            <family val="2"/>
          </rPr>
          <t>Switches between PR and TR as needed</t>
        </r>
      </text>
    </comment>
    <comment ref="A42" authorId="1" shapeId="0">
      <text>
        <r>
          <rPr>
            <b/>
            <sz val="8"/>
            <color indexed="81"/>
            <rFont val="Tahoma"/>
            <family val="2"/>
          </rPr>
          <t>Alex Makedon:</t>
        </r>
        <r>
          <rPr>
            <sz val="8"/>
            <color indexed="81"/>
            <rFont val="Tahoma"/>
            <family val="2"/>
          </rPr>
          <t xml:space="preserve">
Do not move these rows</t>
        </r>
      </text>
    </comment>
  </commentList>
</comments>
</file>

<file path=xl/comments4.xml><?xml version="1.0" encoding="utf-8"?>
<comments xmlns="http://schemas.openxmlformats.org/spreadsheetml/2006/main">
  <authors>
    <author>Makedon, Alex - RSCH AMRS</author>
  </authors>
  <commentList>
    <comment ref="I7" authorId="0" shapeId="0">
      <text>
        <r>
          <rPr>
            <b/>
            <sz val="9"/>
            <color indexed="81"/>
            <rFont val="Tahoma"/>
            <family val="2"/>
          </rPr>
          <t>Tab name</t>
        </r>
      </text>
    </comment>
  </commentList>
</comments>
</file>

<file path=xl/comments5.xml><?xml version="1.0" encoding="utf-8"?>
<comments xmlns="http://schemas.openxmlformats.org/spreadsheetml/2006/main">
  <authors>
    <author>Makedon, Alex - RSCH AMRS</author>
    <author>Alex Makedon</author>
  </authors>
  <commentList>
    <comment ref="AV3" authorId="0" shapeId="0">
      <text>
        <r>
          <rPr>
            <b/>
            <sz val="9"/>
            <color indexed="81"/>
            <rFont val="Tahoma"/>
            <family val="2"/>
          </rPr>
          <t>Switches between PR and TR as needed</t>
        </r>
      </text>
    </comment>
    <comment ref="A42" authorId="1" shapeId="0">
      <text>
        <r>
          <rPr>
            <b/>
            <sz val="8"/>
            <color indexed="81"/>
            <rFont val="Tahoma"/>
            <family val="2"/>
          </rPr>
          <t>Alex Makedon:</t>
        </r>
        <r>
          <rPr>
            <sz val="8"/>
            <color indexed="81"/>
            <rFont val="Tahoma"/>
            <family val="2"/>
          </rPr>
          <t xml:space="preserve">
Do not move these rows</t>
        </r>
      </text>
    </comment>
  </commentList>
</comments>
</file>

<file path=xl/sharedStrings.xml><?xml version="1.0" encoding="utf-8"?>
<sst xmlns="http://schemas.openxmlformats.org/spreadsheetml/2006/main" count="103296" uniqueCount="13135">
  <si>
    <t>DATE</t>
  </si>
  <si>
    <t>Forward Earnings Yield</t>
  </si>
  <si>
    <t>Most Active</t>
  </si>
  <si>
    <t>Dividend Growth</t>
  </si>
  <si>
    <t>Beta</t>
  </si>
  <si>
    <t>Estimate Dispersion</t>
  </si>
  <si>
    <t>Small Size</t>
  </si>
  <si>
    <t>Foreign Exposure</t>
  </si>
  <si>
    <t>Share Repurchase</t>
  </si>
  <si>
    <t>Equity Duration</t>
  </si>
  <si>
    <t>Growth</t>
  </si>
  <si>
    <t>This sheet contains Factset binary data for use with this workbook's =FDS codes.  Modifying the worksheet's contents may damage the workbook's =FDS functionality.</t>
  </si>
  <si>
    <t>Quality</t>
  </si>
  <si>
    <t>Earning Momentum</t>
  </si>
  <si>
    <t>EPS Estimate Revisions</t>
  </si>
  <si>
    <t>1yr ROE</t>
  </si>
  <si>
    <t>5y ROE</t>
  </si>
  <si>
    <t>1yr ROE Adj</t>
  </si>
  <si>
    <t>5yr ROE Adj</t>
  </si>
  <si>
    <t>ROA</t>
  </si>
  <si>
    <t>ROC</t>
  </si>
  <si>
    <t>Size</t>
  </si>
  <si>
    <t>Quantitative Profiles</t>
  </si>
  <si>
    <t>Alpha Surprise Model</t>
  </si>
  <si>
    <t>P/E-to-Growth</t>
  </si>
  <si>
    <t>Dividend Discount Model Alpha</t>
  </si>
  <si>
    <t>Date</t>
  </si>
  <si>
    <t>Earnings Yield</t>
  </si>
  <si>
    <t>Price/ Sales</t>
  </si>
  <si>
    <t>EV/ EBITDA</t>
  </si>
  <si>
    <t>Free Cash Flow/ EV</t>
  </si>
  <si>
    <t>Dividend Yield</t>
  </si>
  <si>
    <t>Relative Strength - 30wk/75wk MA</t>
  </si>
  <si>
    <t>Relative Strength - 5wk/30wk MA</t>
  </si>
  <si>
    <t>Relative Strength - 10wk/40wk MA</t>
  </si>
  <si>
    <t>Price Return - 12-mth Perf.</t>
  </si>
  <si>
    <t>Price Return - 9-mth Perf.</t>
  </si>
  <si>
    <t>Price Return - 3-mth Perf.</t>
  </si>
  <si>
    <t>Price Return - 11-mth Perf.</t>
  </si>
  <si>
    <t>Price Return - 12-mth and 1-mth Performance</t>
  </si>
  <si>
    <t>Price to Moving Average (200 day)</t>
  </si>
  <si>
    <t>Price Return - 12-mth and 1-mth Reversal</t>
  </si>
  <si>
    <t>Positive EPS Surprise</t>
  </si>
  <si>
    <t>Low Price</t>
  </si>
  <si>
    <t>Neglect - Analyst Coverage</t>
  </si>
  <si>
    <t>Price/ Free Cash Flow</t>
  </si>
  <si>
    <t>Price/ Book Value</t>
  </si>
  <si>
    <t>Price/ Cash Flow</t>
  </si>
  <si>
    <t>Proj. 5yr EPS Growth</t>
  </si>
  <si>
    <t>Neglect - Institutional Ownership</t>
  </si>
  <si>
    <t>GARP Factors</t>
  </si>
  <si>
    <t>Valuation Factors</t>
  </si>
  <si>
    <t>Technical Factors</t>
  </si>
  <si>
    <t>Growth Factors</t>
  </si>
  <si>
    <t>Quality Factors</t>
  </si>
  <si>
    <t>Risk Factors</t>
  </si>
  <si>
    <t>Miscellaneous Factors</t>
  </si>
  <si>
    <t>Equal-Weighted Cumulative Indices</t>
  </si>
  <si>
    <t>Definitions</t>
  </si>
  <si>
    <r>
      <t>Absolute return</t>
    </r>
    <r>
      <rPr>
        <sz val="9"/>
        <rFont val="Arial"/>
        <family val="2"/>
      </rPr>
      <t>: Absolute return is calculated based on monthly returns and reflects simple price appreciation (depreciation) over the stated period.  Stocks in each screen are equally weighted.  Returns do not reflect dividend or transaction costs.</t>
    </r>
  </si>
  <si>
    <r>
      <t>Dividend Discount Model Alpha:</t>
    </r>
    <r>
      <rPr>
        <sz val="9"/>
        <rFont val="Arial"/>
        <family val="2"/>
      </rPr>
      <t xml:space="preserve"> The implied return from the BofAML Quantitative Strategy three-stage dividend discount model less the required return from a Capital Asset Pricing Model.  Presented as a decile rank.</t>
    </r>
  </si>
  <si>
    <r>
      <t>Dividend Yield:</t>
    </r>
    <r>
      <rPr>
        <sz val="9"/>
        <rFont val="Arial"/>
        <family val="2"/>
      </rPr>
      <t xml:space="preserve"> Indicated dividend divided by month-end price.</t>
    </r>
  </si>
  <si>
    <r>
      <t>Price/Book Value:</t>
    </r>
    <r>
      <rPr>
        <sz val="9"/>
        <rFont val="Arial"/>
        <family val="2"/>
      </rPr>
      <t xml:space="preserve"> Month-end price divided by the most recently reported book value per share.</t>
    </r>
  </si>
  <si>
    <r>
      <t>Price/Cash Flow:</t>
    </r>
    <r>
      <rPr>
        <sz val="9"/>
        <rFont val="Arial"/>
        <family val="2"/>
      </rPr>
      <t xml:space="preserve"> Month-end price divided by the most recently reported cash flow.  Cash flow is defined as earnings post extraordinary items plus depreciation.</t>
    </r>
  </si>
  <si>
    <r>
      <t>Price/Free Cash Flow:</t>
    </r>
    <r>
      <rPr>
        <sz val="9"/>
        <rFont val="Arial"/>
        <family val="2"/>
      </rPr>
      <t xml:space="preserve"> Month-end price divided by most recently reported free cash flow.  Free Cash flow is defined as earnings post extraordinary items plus depreciation minus capital expenditures.</t>
    </r>
  </si>
  <si>
    <r>
      <t>Price/Sales:</t>
    </r>
    <r>
      <rPr>
        <sz val="9"/>
        <rFont val="Arial"/>
        <family val="2"/>
      </rPr>
      <t xml:space="preserve"> Month-end market value divided by most recently reported sales.</t>
    </r>
  </si>
  <si>
    <r>
      <t>EV/EBITDA:</t>
    </r>
    <r>
      <rPr>
        <sz val="9"/>
        <rFont val="Arial"/>
        <family val="2"/>
      </rPr>
      <t xml:space="preserve"> Enterprise Value (Equity Market Capitalization + Long Term Debt + Short Term Debt + Preferred Stock + Minority Interest – Cash &amp; Cash Equivalents) divided by EBITDA (Reported Net Income + Special Items – Minority Interest + Interest Expense + Income Tax Expense + Depreciation and Amortization) – most recently reported.</t>
    </r>
  </si>
  <si>
    <r>
      <t>Relative Strength:</t>
    </r>
    <r>
      <rPr>
        <sz val="9"/>
        <rFont val="Arial"/>
        <family val="2"/>
      </rPr>
      <t xml:space="preserve"> The ratio of the 30-week moving average of price to the 75-week moving average.</t>
    </r>
  </si>
  <si>
    <r>
      <t>Most Active</t>
    </r>
    <r>
      <rPr>
        <sz val="9"/>
        <rFont val="Arial"/>
        <family val="2"/>
      </rPr>
      <t>: Stocks have the highest monthly share trading volume.</t>
    </r>
  </si>
  <si>
    <r>
      <t>Low Price:</t>
    </r>
    <r>
      <rPr>
        <sz val="9"/>
        <rFont val="Arial"/>
        <family val="2"/>
      </rPr>
      <t xml:space="preserve"> Absolute price level of the stock at month-end.</t>
    </r>
  </si>
  <si>
    <r>
      <t>5Wk/30Wk Moving Average:</t>
    </r>
    <r>
      <rPr>
        <sz val="9"/>
        <rFont val="Arial"/>
        <family val="2"/>
      </rPr>
      <t xml:space="preserve"> The ratio between the average daily closing price of a stock over five weeks versus that over thirty weeks.</t>
    </r>
  </si>
  <si>
    <r>
      <t>10Wk/40Wk Moving Average</t>
    </r>
    <r>
      <rPr>
        <sz val="9"/>
        <rFont val="Arial"/>
        <family val="2"/>
      </rPr>
      <t>: The ratio between the average daily closing price of a stock over ten weeks versus that over forty weeks.</t>
    </r>
  </si>
  <si>
    <r>
      <t>Price Return – 12-Month Performance</t>
    </r>
    <r>
      <rPr>
        <sz val="9"/>
        <rFont val="Arial"/>
        <family val="2"/>
      </rPr>
      <t>: Absolute price return over the last twelve months.</t>
    </r>
  </si>
  <si>
    <r>
      <t>Price Return – 11-Month Performance</t>
    </r>
    <r>
      <rPr>
        <sz val="9"/>
        <rFont val="Arial"/>
        <family val="2"/>
      </rPr>
      <t>:  Absolute price return from one year ago, ignoring the most recent month.</t>
    </r>
  </si>
  <si>
    <r>
      <t>Price Return – 9-Month Performance</t>
    </r>
    <r>
      <rPr>
        <sz val="9"/>
        <rFont val="Arial"/>
        <family val="2"/>
      </rPr>
      <t>: Absolute price return over the last nine months.</t>
    </r>
  </si>
  <si>
    <r>
      <t>Price Return – 3-Month Performance</t>
    </r>
    <r>
      <rPr>
        <sz val="9"/>
        <rFont val="Arial"/>
        <family val="2"/>
      </rPr>
      <t>: Absolute price return over the last three months.</t>
    </r>
  </si>
  <si>
    <r>
      <t>Price Return – 12-Month and 1-Month Performance</t>
    </r>
    <r>
      <rPr>
        <sz val="9"/>
        <rFont val="Arial"/>
        <family val="2"/>
      </rPr>
      <t>:  Equal weighted rank of stocks by (1) highest price return over the last twelve months and (2) highest price return over the most recently ended month.</t>
    </r>
  </si>
  <si>
    <r>
      <t>Price Return – 12-Month and 1-Month Reversal</t>
    </r>
    <r>
      <rPr>
        <sz val="9"/>
        <rFont val="Arial"/>
        <family val="2"/>
      </rPr>
      <t>:  Equal weighted rank of stocks by (1) highest price return over the last twelve months and (2) lowest price return over the last one month.</t>
    </r>
  </si>
  <si>
    <r>
      <t>Earnings Momentum:</t>
    </r>
    <r>
      <rPr>
        <sz val="9"/>
        <rFont val="Arial"/>
        <family val="2"/>
      </rPr>
      <t xml:space="preserve"> The difference between 12-month trailing EPS and year-ago 12-month trailing EPS divided by year-ago 12-month trailing EPS.</t>
    </r>
  </si>
  <si>
    <r>
      <t>Projected 5-Year EPS Growth:</t>
    </r>
    <r>
      <rPr>
        <sz val="9"/>
        <rFont val="Arial"/>
        <family val="2"/>
      </rPr>
      <t xml:space="preserve"> The five-year EPS growth rate estimated by BofAML Fundamental Equity Research. If no BofAML estimate exist, then I/B/E/S Mean Long Term Growth Estimate is used.</t>
    </r>
  </si>
  <si>
    <r>
      <t>Earnings Torpedo:</t>
    </r>
    <r>
      <rPr>
        <sz val="9"/>
        <rFont val="Arial"/>
        <family val="2"/>
      </rPr>
      <t xml:space="preserve"> I/B/E/S FY2 estimate less latest actual annual EPS divided by month-end price.</t>
    </r>
  </si>
  <si>
    <r>
      <t>Earnings Surprise:</t>
    </r>
    <r>
      <rPr>
        <sz val="9"/>
        <rFont val="Arial"/>
        <family val="2"/>
      </rPr>
      <t xml:space="preserve"> A forecast earnings surprise variable which compares BofAML estimates to those of the consensus after adjusting for the range of estimates.  Stocks are ranked from 1 to 10, with 1 being among the most optimistic, relative to the consensus, 10 being among the most pessimistic. Consensus estimated earnings data are courtesy of I/B/E/S.</t>
    </r>
  </si>
  <si>
    <r>
      <t>EPS Estimate Revision:</t>
    </r>
    <r>
      <rPr>
        <sz val="9"/>
        <rFont val="Arial"/>
        <family val="2"/>
      </rPr>
      <t xml:space="preserve"> The difference between the I/B/E/S FY1 estimate and that of three months ago divided by the absolute value of I/B/E/S FY1 estimate of three months ago.</t>
    </r>
  </si>
  <si>
    <r>
      <t>Beta:</t>
    </r>
    <r>
      <rPr>
        <sz val="9"/>
        <rFont val="Arial"/>
        <family val="2"/>
      </rPr>
      <t xml:space="preserve"> A measure of non-diversifiable risk.  It is calculated using regression Strategy incorporating 60 months of price performance versus that of the S&amp;P 500.</t>
    </r>
  </si>
  <si>
    <r>
      <t>Variability of EPS:</t>
    </r>
    <r>
      <rPr>
        <sz val="9"/>
        <rFont val="Arial"/>
        <family val="2"/>
      </rPr>
      <t xml:space="preserve"> The degree of variability in quarterly EPS over the past 5 years.  Stocks are ranked from 10 to 1 with 10 being the most variable.</t>
    </r>
  </si>
  <si>
    <r>
      <t>EPS Estimate Dispersion:</t>
    </r>
    <r>
      <rPr>
        <sz val="9"/>
        <rFont val="Arial"/>
        <family val="2"/>
      </rPr>
      <t xml:space="preserve"> The coefficient of variation among I/B/E/S FY2 estimates.  Presented as a decile rank.</t>
    </r>
  </si>
  <si>
    <r>
      <t>Dividend Growth:</t>
    </r>
    <r>
      <rPr>
        <sz val="9"/>
        <rFont val="Arial"/>
        <family val="2"/>
      </rPr>
      <t xml:space="preserve"> The growth between trailing 4-quarter total common dividends and year-ago trailing 4-quarter total common dividends.</t>
    </r>
  </si>
  <si>
    <r>
      <t>Neglect-Institutional Ownership:</t>
    </r>
    <r>
      <rPr>
        <sz val="9"/>
        <rFont val="Arial"/>
        <family val="2"/>
      </rPr>
      <t xml:space="preserve"> Those companies with the lowest proportions of float-adjusted shares held by institutional owners are considered more neglected.</t>
    </r>
  </si>
  <si>
    <r>
      <t>Neglect-Analyst Coverage:</t>
    </r>
    <r>
      <rPr>
        <sz val="9"/>
        <rFont val="Arial"/>
        <family val="2"/>
      </rPr>
      <t xml:space="preserve"> Those companies with the lowest number of analysts submitting ratings to FirstCall.  </t>
    </r>
  </si>
  <si>
    <r>
      <t>Firm Size:</t>
    </r>
    <r>
      <rPr>
        <sz val="9"/>
        <rFont val="Arial"/>
        <family val="2"/>
      </rPr>
      <t xml:space="preserve"> Month-end market value.</t>
    </r>
  </si>
  <si>
    <r>
      <t>Foreign Exposure:</t>
    </r>
    <r>
      <rPr>
        <sz val="9"/>
        <rFont val="Arial"/>
        <family val="2"/>
      </rPr>
      <t xml:space="preserve"> The ratio of foreign sales to total sales.</t>
    </r>
  </si>
  <si>
    <r>
      <t>Equity Duration</t>
    </r>
    <r>
      <rPr>
        <sz val="9"/>
        <rFont val="Arial"/>
        <family val="2"/>
      </rPr>
      <t>: An adaptation of our Dividend Discount Model which measures the interest-rate sensitivity of a stock.  Longer durations (higher numbers) suggest more interest-rate sensitivity.</t>
    </r>
  </si>
  <si>
    <r>
      <t>P/E-to-Growth:</t>
    </r>
    <r>
      <rPr>
        <sz val="9"/>
        <rFont val="Arial"/>
        <family val="2"/>
      </rPr>
      <t xml:space="preserve"> Trailing twelve months P/E divided by the five-year EPS growth rate estimated by BofAML Fundamental Equity Research. If no BofAML estimate exist, then the IBES Mean Long Term Growth Estimate is used.</t>
    </r>
  </si>
  <si>
    <r>
      <t>Return on Equity One-Year Average:</t>
    </r>
    <r>
      <rPr>
        <sz val="9"/>
        <rFont val="Arial"/>
        <family val="2"/>
      </rPr>
      <t xml:space="preserve"> Net income divided by average equity provided.</t>
    </r>
  </si>
  <si>
    <r>
      <t>Return on Equity Five-Year Average:</t>
    </r>
    <r>
      <rPr>
        <sz val="9"/>
        <rFont val="Arial"/>
        <family val="2"/>
      </rPr>
      <t xml:space="preserve"> Five-year average return on equity.</t>
    </r>
  </si>
  <si>
    <r>
      <t>Return on Assets:</t>
    </r>
    <r>
      <rPr>
        <sz val="9"/>
        <rFont val="Arial"/>
        <family val="2"/>
      </rPr>
      <t xml:space="preserve"> Net income plus interest and taxes as a percent of average total assets.</t>
    </r>
  </si>
  <si>
    <r>
      <t>Return on Capital:</t>
    </r>
    <r>
      <rPr>
        <sz val="9"/>
        <rFont val="Arial"/>
        <family val="2"/>
      </rPr>
      <t xml:space="preserve"> The sum of net income, interest expense and minority interest, as a percent of average total invested capital which is inclusive of long-term debt, preferred stock, common equity, and minority interest.</t>
    </r>
  </si>
  <si>
    <r>
      <t>Return on Equity One-Year Average (Adjusted for Debt):</t>
    </r>
    <r>
      <rPr>
        <sz val="9"/>
        <rFont val="Arial"/>
        <family val="2"/>
      </rPr>
      <t xml:space="preserve"> The ROE of companies with higher debt levels are considered lower than those of companies with lower debt levels based on their debt-to-equity ratios.</t>
    </r>
  </si>
  <si>
    <r>
      <t xml:space="preserve">Return on Equity Five-Year Average (Adjusted for Debt): </t>
    </r>
    <r>
      <rPr>
        <sz val="9"/>
        <rFont val="Arial"/>
        <family val="2"/>
      </rPr>
      <t>The average five year ROE of companies with higher debt levels are considered lower than those of companies with lower debt levels based on their debt-to-equity ratios.</t>
    </r>
  </si>
  <si>
    <r>
      <t>Price/200-Day Moving Average:</t>
    </r>
    <r>
      <rPr>
        <sz val="9"/>
        <rFont val="Arial"/>
        <family val="2"/>
      </rPr>
      <t xml:space="preserve">  A ratio between month-end closing price and average closing price over the last 200 days.</t>
    </r>
  </si>
  <si>
    <t>Top Decile factors</t>
  </si>
  <si>
    <t>Cash Deployment Factors (Total Return)</t>
  </si>
  <si>
    <t>x-Axis:</t>
  </si>
  <si>
    <t>y-Axis:</t>
  </si>
  <si>
    <t>End Row:</t>
  </si>
  <si>
    <t>_Start Row:</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</si>
  <si>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</si>
  <si>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</si>
  <si>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</si>
  <si>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</si>
  <si>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</si>
  <si>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</si>
  <si>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</si>
  <si>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</si>
  <si>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</si>
  <si>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</si>
  <si>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</si>
  <si>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</si>
  <si>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</si>
  <si>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</si>
  <si>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</si>
  <si>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</si>
  <si>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</si>
  <si>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</si>
  <si>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</si>
  <si>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</si>
  <si>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</si>
  <si>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</si>
  <si>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</si>
  <si>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</si>
  <si>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</si>
  <si>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</si>
  <si>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</si>
  <si>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</si>
  <si>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</si>
  <si>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</si>
  <si>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</si>
  <si>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</si>
  <si>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</si>
  <si>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</si>
  <si>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aj</t>
  </si>
  <si>
    <t>ak</t>
  </si>
  <si>
    <t>al</t>
  </si>
  <si>
    <t>am</t>
  </si>
  <si>
    <t>an</t>
  </si>
  <si>
    <t>ao</t>
  </si>
  <si>
    <t>ap</t>
  </si>
  <si>
    <t>aq</t>
  </si>
  <si>
    <t>ar</t>
  </si>
  <si>
    <t>as</t>
  </si>
  <si>
    <t>at</t>
  </si>
  <si>
    <t>Select Factor from the List:</t>
  </si>
  <si>
    <t>y2-Axis:</t>
  </si>
  <si>
    <t># of Backtest obs</t>
  </si>
  <si>
    <t>Total Return?</t>
  </si>
  <si>
    <t>Y</t>
  </si>
  <si>
    <t>Equal-Weighted Relative Cumulative Performance vs. Equal-Weighted S&amp;P 500</t>
  </si>
  <si>
    <t>2 Yr Perf.</t>
  </si>
  <si>
    <t>5 Yr Perf.</t>
  </si>
  <si>
    <t>Strategies (Universe based on the S&amp;P 500)</t>
  </si>
  <si>
    <t>1 M</t>
  </si>
  <si>
    <t>3 M</t>
  </si>
  <si>
    <t>6 M</t>
  </si>
  <si>
    <t>12 M</t>
  </si>
  <si>
    <t>YTD</t>
  </si>
  <si>
    <t>Gross</t>
  </si>
  <si>
    <t>Anlzd</t>
  </si>
  <si>
    <t>Inception Date</t>
  </si>
  <si>
    <t>DDM Valuation</t>
  </si>
  <si>
    <t>Value</t>
  </si>
  <si>
    <t>Dividend Yield (Total Return)</t>
  </si>
  <si>
    <t>Corp Cash Deployment</t>
  </si>
  <si>
    <t>Institutional Neglect</t>
  </si>
  <si>
    <t>Miscellaneous</t>
  </si>
  <si>
    <t>Price Returns (3-Month)</t>
  </si>
  <si>
    <t>Technical</t>
  </si>
  <si>
    <t/>
  </si>
  <si>
    <t>High EPS Estimate Dispersion</t>
  </si>
  <si>
    <t>Risk</t>
  </si>
  <si>
    <t>Low Price to Cash Flow</t>
  </si>
  <si>
    <t>Price Returns (12-Month plus 1-Month Reversal)</t>
  </si>
  <si>
    <t>Benchmark</t>
  </si>
  <si>
    <t>High Foreign Exposure</t>
  </si>
  <si>
    <t>Analyst Coverage Neglect</t>
  </si>
  <si>
    <t>Relative Strength (30wk/75wk)</t>
  </si>
  <si>
    <t>Relative Strength (5wk/30wk)</t>
  </si>
  <si>
    <t>GARP</t>
  </si>
  <si>
    <t>S&amp;P 500 Equal Weighted  (Price Return)</t>
  </si>
  <si>
    <t>Price Returns (12-Month)</t>
  </si>
  <si>
    <t>EPS Momentum</t>
  </si>
  <si>
    <t>Price Returns (11-Month since 1 year ago)</t>
  </si>
  <si>
    <t>Price Returns (12-Month plus 1-Month)</t>
  </si>
  <si>
    <t>ROE (1-Yr Avg. Adj. by Debt)</t>
  </si>
  <si>
    <t>ROE (5-Yr Avg. Adj. by Debt)</t>
  </si>
  <si>
    <t>Relative Strength (Price/200-Day Moving Avg)</t>
  </si>
  <si>
    <t>Low Price to Book Value</t>
  </si>
  <si>
    <t>Growth (Negative)</t>
  </si>
  <si>
    <t>High Projected 5-Yr Growth</t>
  </si>
  <si>
    <t>Price Returns (9-Month)</t>
  </si>
  <si>
    <t>High Dividend Growth (Total Return)</t>
  </si>
  <si>
    <t>High Variability of EPS</t>
  </si>
  <si>
    <t>ROE (5-Yr Average)</t>
  </si>
  <si>
    <t>ROE (1-Yr Average)</t>
  </si>
  <si>
    <t>Low Price to Sales</t>
  </si>
  <si>
    <t>Low EPS Torpedo</t>
  </si>
  <si>
    <t>Relative Strength (10wk/40wk)</t>
  </si>
  <si>
    <t>High Duration</t>
  </si>
  <si>
    <t>Low Price to Free Cash Flow</t>
  </si>
  <si>
    <t>Low EV/EBITDA</t>
  </si>
  <si>
    <t>Upward Estimate Revisions</t>
  </si>
  <si>
    <t>High Free Cash Flow to EV</t>
  </si>
  <si>
    <t>High Beta</t>
  </si>
  <si>
    <t>Performance Calculation Methodology</t>
  </si>
  <si>
    <t>For each of the strategies represented in this report, rebalancing and performance calculations are conducted each month, using data and closing prices corresponding to the market’s close on the last business day of each month. The performance of each index is computed on the basis of price return.  The performance is presented relative to the benchmark which consists of the equal weighted price performance of stocks in the S&amp;P 500 as of the last business day of each month. For Alpha Surprise model, the performance is also represented as relative to the market capitalization-weighted S&amp;P 500 benchmark.</t>
  </si>
  <si>
    <t xml:space="preserve">The results of quantitative strategies presented here may differ from the S&amp;P 500 in that they are significantly less diversified, and, as such, their performance is more exposed to specific stock or sector results. Therefore investors following these strategies may experience greater volatility in their returns.  </t>
  </si>
  <si>
    <t>The performance results do not reflect transaction costs, tax withholdings or any investment advisory fees. Had these costs been reflected, the performance would have been lower. The performance results of individuals following the strategies presented here will differ from the performance contained in this report for a variety of reasons, including differences related to incurring transaction costs and/or investment advisory fees, as well as differences in the time and price that securities were acquired and disposed of, and differences in the weighting of such securities. The performance results of individuals following these strategies will also differ based on differences in treatment of dividends received, including the amount received and whether and when such dividends were reinvested.</t>
  </si>
  <si>
    <t>Dividend Yield and Dividend Growth Strategies</t>
  </si>
  <si>
    <t xml:space="preserve">We also provide total returns for dividend oriented strategies (high dividend yield strategy and high dividend growth strategy). The total return performance calculation assumes that dividends paid on securities in a portfolio are deposited in a cash account on the ex-dividend date, and are not reinvested. The performance is presented relative to the equal weighted total returns index of stocks in the S&amp;P 500 as of the last business day of each month.  </t>
  </si>
  <si>
    <t>This report includes strategies for informational or descriptive purposes, and inclusion here is not equivalent to a recommendation of the strategy or portfolio.</t>
  </si>
  <si>
    <t>Past performance should not and cannot be viewed as an indicator of future performance. A complete performance record is available upon request.</t>
  </si>
  <si>
    <t>--&gt;&gt;</t>
  </si>
  <si>
    <t>High Proj. 2yr EPS Yield Growth</t>
  </si>
  <si>
    <t>Low PE to GROWTH</t>
  </si>
  <si>
    <t>Bottom Decile (Short) factors</t>
  </si>
  <si>
    <t>Equal-Weighted Relative Cumulative Indices</t>
  </si>
  <si>
    <t>Please see the Performance sheet for the Inception Date and backtest periods for the respective strategies.</t>
  </si>
  <si>
    <t xml:space="preserve">Past performance should not and cannot be viewed as an indicator of future performance. A complete performance record is available upon request.
</t>
  </si>
  <si>
    <t>3 Yr Perf.</t>
  </si>
  <si>
    <t>Backtest Period</t>
  </si>
  <si>
    <t>2/86 - 12/88</t>
  </si>
  <si>
    <t>-</t>
  </si>
  <si>
    <t>1/87 - 1/10</t>
  </si>
  <si>
    <t>4/86 - 7/03</t>
  </si>
  <si>
    <t>2/86 - 7/10</t>
  </si>
  <si>
    <t>4/86 - 12/04</t>
  </si>
  <si>
    <t>4/86 - 12/88</t>
  </si>
  <si>
    <t>4/86 - 9/01</t>
  </si>
  <si>
    <r>
      <t>The strategies</t>
    </r>
    <r>
      <rPr>
        <sz val="9"/>
        <rFont val="Arial"/>
        <family val="2"/>
      </rPr>
      <t xml:space="preserve"> are based on the S&amp;P 500 universe of companies and rebalanced monthly.</t>
    </r>
  </si>
  <si>
    <t>PLEASE SEE THE LATEST ISSUE OF "Quantitative Profiles - A PM's Guide to stock picking" FOR A COMPLETE DISCUSSION OF THE STRATEGIES SHOWN IN THIS SPREADSHEET.</t>
  </si>
  <si>
    <t>Alex Makedon</t>
  </si>
  <si>
    <t>Jill Carey</t>
  </si>
  <si>
    <t>US Equity &amp; Quant Strategy</t>
  </si>
  <si>
    <t>EPS Surprise</t>
  </si>
  <si>
    <t>Variability of Earnings</t>
  </si>
  <si>
    <t>Since Inception</t>
  </si>
  <si>
    <t>Year</t>
  </si>
  <si>
    <t>First Value</t>
  </si>
  <si>
    <t>Last Value</t>
  </si>
  <si>
    <t>1st Row</t>
  </si>
  <si>
    <t>Annual returns</t>
  </si>
  <si>
    <t>Since Inception:</t>
  </si>
  <si>
    <t>Factor Returns</t>
  </si>
  <si>
    <t>Forecast Positive Earnings Surprise</t>
  </si>
  <si>
    <t>Forecast Negative Earnings Surprise</t>
  </si>
  <si>
    <t>2/86 - 4/97</t>
  </si>
  <si>
    <t>2/86 - 8/95</t>
  </si>
  <si>
    <t>4/86 - 8/03</t>
  </si>
  <si>
    <t>Equal-Weighted 1-mth returns</t>
  </si>
  <si>
    <t>1m</t>
  </si>
  <si>
    <t>3m</t>
  </si>
  <si>
    <t>6m</t>
  </si>
  <si>
    <t>12m</t>
  </si>
  <si>
    <t>Annualized</t>
  </si>
  <si>
    <t>3yr</t>
  </si>
  <si>
    <t>5yr</t>
  </si>
  <si>
    <t>10yr</t>
  </si>
  <si>
    <t>\\enycmvifl27b.amrs.win.ml.com\USStrat\alexm\Projects\FCFEV_EVEBITDA returns.xlsx</t>
  </si>
  <si>
    <t>Last Row:</t>
  </si>
  <si>
    <t># of years since inc.</t>
  </si>
  <si>
    <t>Dates</t>
  </si>
  <si>
    <t>Ann'zed</t>
  </si>
  <si>
    <t>SETUP:</t>
  </si>
  <si>
    <t>Since inception</t>
  </si>
  <si>
    <t>Factor</t>
  </si>
  <si>
    <t>S&amp;P 500</t>
  </si>
  <si>
    <t>Horizon</t>
  </si>
  <si>
    <t>Source: BofA Merrill Lynch US Quantitative Strategy</t>
  </si>
  <si>
    <t>Excess vs S&amp;P 500 (ppt)</t>
  </si>
  <si>
    <t>Eq Wt S&amp;P 500</t>
  </si>
  <si>
    <t>Benchmarks</t>
  </si>
  <si>
    <t>na</t>
  </si>
  <si>
    <t>EW SP5 since incep'n</t>
  </si>
  <si>
    <t>SP5 since incep'n</t>
  </si>
  <si>
    <t>Excess vs Eq. Wtd.S&amp;P 500 (ppt)</t>
  </si>
  <si>
    <t xml:space="preserve">Note: The shaded area in the chart shows back tested results. The unshaded portion shows results since inception of the strategy. </t>
  </si>
  <si>
    <t xml:space="preserve">Backtesting is hypothetical in nature and reflects application of a model prior to its Inception Date as if the model had been in existence at that time. It is not intended to be indicative of actual or future performance.  </t>
  </si>
  <si>
    <t>TR?</t>
  </si>
  <si>
    <t>Eq Wt S&amp;P 500 (TR)</t>
  </si>
  <si>
    <t>S&amp;P 500 (TR)</t>
  </si>
  <si>
    <t>Eq Wt S&amp;P 500 TR</t>
  </si>
  <si>
    <t>S&amp;P 500 TR</t>
  </si>
  <si>
    <t>Short Interest</t>
  </si>
  <si>
    <t>au</t>
  </si>
  <si>
    <r>
      <rPr>
        <b/>
        <sz val="10"/>
        <rFont val="Arial"/>
        <family val="2"/>
      </rPr>
      <t>Declining Short Interest:</t>
    </r>
    <r>
      <rPr>
        <sz val="10"/>
        <rFont val="Arial"/>
        <family val="2"/>
      </rPr>
      <t xml:space="preserve"> The Z-Score of the most recent number of shorted shares vs. its 12 month history.</t>
    </r>
  </si>
  <si>
    <t>James Yeo</t>
  </si>
  <si>
    <t>Jimmy Bonilla</t>
  </si>
  <si>
    <t>S&amp;P 500 Index (Price Return)</t>
  </si>
  <si>
    <t>S&amp;P 500 Equal Weighted (Total Return)</t>
  </si>
  <si>
    <t>High Dividend Growth (Price Return)</t>
  </si>
  <si>
    <t>Dividend Yield (Price Return)</t>
  </si>
  <si>
    <t>Earnings Torpedo</t>
  </si>
  <si>
    <t>Latest</t>
  </si>
  <si>
    <t>Jan:</t>
  </si>
  <si>
    <t>-6m</t>
  </si>
  <si>
    <t>-12m</t>
  </si>
  <si>
    <t>Cash Deployment</t>
  </si>
  <si>
    <t>'-3m</t>
  </si>
  <si>
    <t>-24m</t>
  </si>
  <si>
    <t>-36m</t>
  </si>
  <si>
    <t>-60m</t>
  </si>
  <si>
    <t>order s/sht</t>
  </si>
  <si>
    <t>Style s/sht</t>
  </si>
  <si>
    <t>Factor / shst</t>
  </si>
  <si>
    <t>Low Duration</t>
  </si>
  <si>
    <t>Low Dividend Growth</t>
  </si>
  <si>
    <t>Low EPS Estimate Dispersion</t>
  </si>
  <si>
    <t>Low Estimate Revisions</t>
  </si>
  <si>
    <t>Low ROE (5-Yr Avg. Adj. by Debt)</t>
  </si>
  <si>
    <t>Low ROE (1-Yr Avg. Adj. by Debt)</t>
  </si>
  <si>
    <t>Low Foreign Exposure</t>
  </si>
  <si>
    <t>Low Beta</t>
  </si>
  <si>
    <t>Low Free Cash Flow/ EV</t>
  </si>
  <si>
    <t>Large Size</t>
  </si>
  <si>
    <t>Low EPS Momentum</t>
  </si>
  <si>
    <t>Low Variability of Earnings</t>
  </si>
  <si>
    <t>Bench</t>
  </si>
  <si>
    <t>Low ROE (1-Yr Average)</t>
  </si>
  <si>
    <t>Rising Short Interest</t>
  </si>
  <si>
    <t>High P/E-to-Growth</t>
  </si>
  <si>
    <t>Low Share Repurchase</t>
  </si>
  <si>
    <t>High Institutional Ownership</t>
  </si>
  <si>
    <t>Low ROE (5-Yr Average)</t>
  </si>
  <si>
    <t>Low Projected 5-Yr Growth</t>
  </si>
  <si>
    <t>Low ROA</t>
  </si>
  <si>
    <t>Low ROC</t>
  </si>
  <si>
    <t>High Price</t>
  </si>
  <si>
    <t>Low Earnings Yield</t>
  </si>
  <si>
    <t>High Price/ Book Value</t>
  </si>
  <si>
    <t>High Price/ Sales</t>
  </si>
  <si>
    <t>Low Forward Earnings Yield</t>
  </si>
  <si>
    <t>High Price/ Free Cash Flow</t>
  </si>
  <si>
    <t>High Analyst Coverage</t>
  </si>
  <si>
    <t>Low Dividend Yield</t>
  </si>
  <si>
    <t>High Price/ Cash Flow</t>
  </si>
  <si>
    <t>High EV/ EBITDA</t>
  </si>
  <si>
    <t>'Bottom Decile - Relative'!$A$11</t>
  </si>
  <si>
    <t>x-AxisS:</t>
  </si>
  <si>
    <t>y-AxisS:</t>
  </si>
  <si>
    <t>y2-AxisS:</t>
  </si>
  <si>
    <t>Negative EPS Surprise</t>
  </si>
  <si>
    <t>Institutional Ownership</t>
  </si>
  <si>
    <t>Analyst Coverage</t>
  </si>
  <si>
    <t>'Bottom Decile - Absolute (1 m)'!</t>
  </si>
  <si>
    <t>2/86 - 11/88</t>
  </si>
  <si>
    <t>4/86 - 11/88</t>
  </si>
  <si>
    <t>Torpedo?</t>
  </si>
  <si>
    <t>2/86 - 3/97</t>
  </si>
  <si>
    <t>5/86 - 12/88</t>
  </si>
  <si>
    <t>3/94 - 10/13</t>
  </si>
  <si>
    <t>CME</t>
  </si>
  <si>
    <t>FOXA</t>
  </si>
  <si>
    <t>CMCSA</t>
  </si>
  <si>
    <t xml:space="preserve">BofA Merrill Lynch is currently acting as Financial Advisor and Corporate Broker to Comcast Corp in connection with its possible offer for Sky Plc, which was announced on 27th February 2018. Sky Plc has separately received an independent offer from Twenty-First Century Fox Inc. on 15th December 2016. This transaction is subject to the UK Takeover Code. </t>
  </si>
  <si>
    <t>BofA Merrill Lynch is currently acting as Corporate Broker to Nex Group PLC in connection with the proposed preliminary approach it received from CME Group Inc, which announced on March 15, 2018. The proposed transaction is subject to approval by shareholders of NEX Group PLC. This research report is not intended to (1) provide voting advice, (2) serve as an endorsement of the proposed transaction, or (3) result in the procurement, withholding or revocation of a proxy. This transaction is subject to the UK Takeover Code.</t>
  </si>
  <si>
    <t xml:space="preserve">BofA Merrill Lynch is currently acting as Financial Advisor and Corporate Broker to Comcast Corp in connection with its possible offer for Sky Plc, which was announced on 27th February 2018. Sky Plc has separately received an independent offer from Twenty-First Century Fox Inc. on 15th December 2016.
This transaction is subject to the UK Takeover Code.
</t>
  </si>
  <si>
    <t xml:space="preserve">Savita Subramanian     </t>
  </si>
  <si>
    <t>Ohsung Kwon</t>
  </si>
  <si>
    <t>Toby Wade</t>
  </si>
  <si>
    <t>Performance as of 08/30/2019</t>
  </si>
  <si>
    <t>Performance as of 8/30/19</t>
  </si>
  <si>
    <t>Select Factor:</t>
  </si>
  <si>
    <r>
      <rPr>
        <b/>
        <sz val="10"/>
        <rFont val="Arial Narrow"/>
        <family val="2"/>
      </rPr>
      <t xml:space="preserve">Note: </t>
    </r>
    <r>
      <rPr>
        <sz val="10"/>
        <rFont val="Arial Narrow"/>
        <family val="2"/>
      </rPr>
      <t>Screens are not recommended lists either individually or as a group of stocks. Investors should consider the fundamentals of the companies and their own individual circumstances/objectives before making any investment decision.</t>
    </r>
  </si>
  <si>
    <t>Additions</t>
  </si>
  <si>
    <t>Deletions</t>
  </si>
  <si>
    <t>Mo. In Scrn</t>
  </si>
  <si>
    <t>Company</t>
  </si>
  <si>
    <t>Ticker</t>
  </si>
  <si>
    <t>PEG Ratio</t>
  </si>
  <si>
    <t>Desc1:</t>
  </si>
  <si>
    <t>Desc2:</t>
  </si>
  <si>
    <t>Min :</t>
  </si>
  <si>
    <t>order:</t>
  </si>
  <si>
    <t>Orderd by a) factor and 2) alpha</t>
  </si>
  <si>
    <t># of adds:</t>
  </si>
  <si>
    <t>Alphab. Rank</t>
  </si>
  <si>
    <t>combo rank</t>
  </si>
  <si>
    <t>Rank</t>
  </si>
  <si>
    <t>Alph. Rank</t>
  </si>
  <si>
    <t>Comb Rank (1 is top)</t>
  </si>
  <si>
    <t>Rank combo</t>
  </si>
  <si>
    <t>Additions (Alphab. Score)</t>
  </si>
  <si>
    <t>Part 1</t>
  </si>
  <si>
    <r>
      <t xml:space="preserve">qry: </t>
    </r>
    <r>
      <rPr>
        <b/>
        <sz val="10"/>
        <rFont val="Arial"/>
        <family val="2"/>
      </rPr>
      <t>_getPortConstit_SHORT</t>
    </r>
    <r>
      <rPr>
        <sz val="10"/>
        <rFont val="Arial"/>
        <family val="2"/>
      </rPr>
      <t xml:space="preserve">  AND </t>
    </r>
    <r>
      <rPr>
        <b/>
        <sz val="10"/>
        <rFont val="Arial"/>
        <family val="2"/>
      </rPr>
      <t>_getPortConstit_SHORT_2</t>
    </r>
    <r>
      <rPr>
        <sz val="10"/>
        <rFont val="Arial"/>
        <family val="2"/>
      </rPr>
      <t xml:space="preserve"> (change date!)</t>
    </r>
  </si>
  <si>
    <t>get data from qrys (keep order!), paste below, adjust formulas, refresh =fds codes</t>
  </si>
  <si>
    <t>DY</t>
  </si>
  <si>
    <t>A+</t>
  </si>
  <si>
    <t>Database: S:\QUANT\Monthly64\Short Portfolios\QP Short Portfolio PROD64.mdb</t>
  </si>
  <si>
    <t>Note!!! Divide P/Sales value by 1000!!! (Code 1500330)</t>
  </si>
  <si>
    <t>DG</t>
  </si>
  <si>
    <t>A</t>
  </si>
  <si>
    <t xml:space="preserve">!!! Also: </t>
  </si>
  <si>
    <t>_getPortConstit_SHORT_2</t>
  </si>
  <si>
    <t>From</t>
  </si>
  <si>
    <t>To</t>
  </si>
  <si>
    <t>A-</t>
  </si>
  <si>
    <t>Part 2</t>
  </si>
  <si>
    <t>qry: _getPortConstit_SHORT_1 (change date!!)</t>
  </si>
  <si>
    <t>1d</t>
  </si>
  <si>
    <t>B+</t>
  </si>
  <si>
    <t xml:space="preserve">Database: </t>
  </si>
  <si>
    <t>S:\QUANT\Monthly\Momentum\QP Momentum.mdb</t>
  </si>
  <si>
    <t>MTD</t>
  </si>
  <si>
    <t>Fix Reference each mth!</t>
  </si>
  <si>
    <t>model+cusip</t>
  </si>
  <si>
    <t>Name</t>
  </si>
  <si>
    <t>AS_OF_DATE</t>
  </si>
  <si>
    <t>QUANT_CODE</t>
  </si>
  <si>
    <t>CUSIP</t>
  </si>
  <si>
    <t>factor_value</t>
  </si>
  <si>
    <t>MONTH_IN_PORT</t>
  </si>
  <si>
    <t>SORT_DIRECTION</t>
  </si>
  <si>
    <t>Price</t>
  </si>
  <si>
    <t>Group</t>
  </si>
  <si>
    <t>Ret</t>
  </si>
  <si>
    <t>Qual</t>
  </si>
  <si>
    <t>B+ or Better?</t>
  </si>
  <si>
    <t>Wt in Funds</t>
  </si>
  <si>
    <t>Wt in Index</t>
  </si>
  <si>
    <t>wt (avg)</t>
  </si>
  <si>
    <t>Code</t>
  </si>
  <si>
    <t>Style</t>
  </si>
  <si>
    <t>% B+ or Better</t>
  </si>
  <si>
    <t>Wt in Funds Sum/Sum</t>
  </si>
  <si>
    <t>Dividend Discount Model AlphaATVI</t>
  </si>
  <si>
    <t>Dividend Discount Model Alpha00507V10</t>
  </si>
  <si>
    <t>1-Dividend Discount Model Alpha</t>
  </si>
  <si>
    <t>1500120_S</t>
  </si>
  <si>
    <t>00507V10</t>
  </si>
  <si>
    <t>DESC</t>
  </si>
  <si>
    <t>ATVI</t>
  </si>
  <si>
    <t>Activision Blizzard, Inc.</t>
  </si>
  <si>
    <t>1500650_S</t>
  </si>
  <si>
    <t>Dividend Discount Model Alpha00724F10</t>
  </si>
  <si>
    <t>2-Dividend Discount Model Alpha</t>
  </si>
  <si>
    <t>00724F10</t>
  </si>
  <si>
    <t>ADBE</t>
  </si>
  <si>
    <t>Adobe Inc.</t>
  </si>
  <si>
    <t>B</t>
  </si>
  <si>
    <t>1500670_S</t>
  </si>
  <si>
    <t>Low Eps Estimate Dispersion</t>
  </si>
  <si>
    <t>Mom / Tech</t>
  </si>
  <si>
    <t>Dividend Discount Model Alpha00790310</t>
  </si>
  <si>
    <t>3-Dividend Discount Model Alpha</t>
  </si>
  <si>
    <t>00790310</t>
  </si>
  <si>
    <t>AMD</t>
  </si>
  <si>
    <t>Advanced Micro Devices, Inc.</t>
  </si>
  <si>
    <t>C</t>
  </si>
  <si>
    <t>1500330_S</t>
  </si>
  <si>
    <t>Misc</t>
  </si>
  <si>
    <t>Dividend Discount Model Alpha00825210</t>
  </si>
  <si>
    <t>4-Dividend Discount Model Alpha</t>
  </si>
  <si>
    <t>00825210</t>
  </si>
  <si>
    <t>AMG</t>
  </si>
  <si>
    <t>Affiliated Managers Group, Inc.</t>
  </si>
  <si>
    <t>1500215_S</t>
  </si>
  <si>
    <t>Dividend Discount Model AlphaALB</t>
  </si>
  <si>
    <t>Dividend Discount Model Alpha01265310</t>
  </si>
  <si>
    <t>5-Dividend Discount Model Alpha</t>
  </si>
  <si>
    <t>01265310</t>
  </si>
  <si>
    <t>ALB</t>
  </si>
  <si>
    <t>Albemarle Corporation</t>
  </si>
  <si>
    <t>1500340_S</t>
  </si>
  <si>
    <t>Dividend Discount Model Alpha01625510</t>
  </si>
  <si>
    <t>6-Dividend Discount Model Alpha</t>
  </si>
  <si>
    <t>01625510</t>
  </si>
  <si>
    <t>ALGN</t>
  </si>
  <si>
    <t>Align Technology, Inc.</t>
  </si>
  <si>
    <t>1501060_S</t>
  </si>
  <si>
    <t>ROE (5-Yr Avg. Adj. By Debt)</t>
  </si>
  <si>
    <t>Dividend Discount Model Alpha02313510</t>
  </si>
  <si>
    <t>7-Dividend Discount Model Alpha</t>
  </si>
  <si>
    <t>02313510</t>
  </si>
  <si>
    <t>AMZN</t>
  </si>
  <si>
    <t>Amazon.com, Inc.</t>
  </si>
  <si>
    <t>B-</t>
  </si>
  <si>
    <t>1500601_S</t>
  </si>
  <si>
    <t>High Pe To Growth</t>
  </si>
  <si>
    <t>Dividend Discount Model Alpha02687478</t>
  </si>
  <si>
    <t>8-Dividend Discount Model Alpha</t>
  </si>
  <si>
    <t>02687478</t>
  </si>
  <si>
    <t>AIG</t>
  </si>
  <si>
    <t>American International Group, Inc.</t>
  </si>
  <si>
    <t>1500370_S</t>
  </si>
  <si>
    <t>Least Active</t>
  </si>
  <si>
    <t>Dividend Discount Model Alpha03110010</t>
  </si>
  <si>
    <t>9-Dividend Discount Model Alpha</t>
  </si>
  <si>
    <t>03110010</t>
  </si>
  <si>
    <t>AME</t>
  </si>
  <si>
    <t>AMETEK, Inc.</t>
  </si>
  <si>
    <t>1501050_S</t>
  </si>
  <si>
    <t>ROE (1-Yr Avg. Adj. By Debt)</t>
  </si>
  <si>
    <t>Neg Growth</t>
  </si>
  <si>
    <t>Dividend Discount Model Alpha03209510</t>
  </si>
  <si>
    <t>10-Dividend Discount Model Alpha</t>
  </si>
  <si>
    <t>03209510</t>
  </si>
  <si>
    <t>APH</t>
  </si>
  <si>
    <t>Amphenol Corporation Class A</t>
  </si>
  <si>
    <t>1500660_S</t>
  </si>
  <si>
    <t>Lowest Variability Of Eps</t>
  </si>
  <si>
    <t>Dividend Discount Model Alpha03265410</t>
  </si>
  <si>
    <t>11-Dividend Discount Model Alpha</t>
  </si>
  <si>
    <t>03265410</t>
  </si>
  <si>
    <t>ADI</t>
  </si>
  <si>
    <t>Analog Devices, Inc.</t>
  </si>
  <si>
    <t>1500800_S</t>
  </si>
  <si>
    <t>Stock Repurchase</t>
  </si>
  <si>
    <t>Dividend Discount Model Alpha04041310</t>
  </si>
  <si>
    <t>12-Dividend Discount Model Alpha</t>
  </si>
  <si>
    <t>04041310</t>
  </si>
  <si>
    <t>ANET</t>
  </si>
  <si>
    <t>Arista Networks, Inc.</t>
  </si>
  <si>
    <t>1500700_S</t>
  </si>
  <si>
    <t>Dividend Discount Model Alpha05361110</t>
  </si>
  <si>
    <t>13-Dividend Discount Model Alpha</t>
  </si>
  <si>
    <t>05361110</t>
  </si>
  <si>
    <t>AVY</t>
  </si>
  <si>
    <t>Avery Dennison Corporation</t>
  </si>
  <si>
    <t>1500350_S</t>
  </si>
  <si>
    <t>Ev/ Ebitda</t>
  </si>
  <si>
    <t>Dividend Discount Model Alpha09247X10</t>
  </si>
  <si>
    <t>14-Dividend Discount Model Alpha</t>
  </si>
  <si>
    <t>09247X10</t>
  </si>
  <si>
    <t>BLK</t>
  </si>
  <si>
    <t>BlackRock, Inc.</t>
  </si>
  <si>
    <t>1501010_S</t>
  </si>
  <si>
    <t>Dividend Discount Model Alpha09702310</t>
  </si>
  <si>
    <t>15-Dividend Discount Model Alpha</t>
  </si>
  <si>
    <t>09702310</t>
  </si>
  <si>
    <t>BA</t>
  </si>
  <si>
    <t>Boeing Company</t>
  </si>
  <si>
    <t>1500690_S</t>
  </si>
  <si>
    <t>Dividend Discount Model Alpha25179M10</t>
  </si>
  <si>
    <t>16-Dividend Discount Model Alpha</t>
  </si>
  <si>
    <t>25179M10</t>
  </si>
  <si>
    <t>DVN</t>
  </si>
  <si>
    <t>Devon Energy Corporation</t>
  </si>
  <si>
    <t>1500310_S</t>
  </si>
  <si>
    <t>Price To Book</t>
  </si>
  <si>
    <t>Dividend Discount Model Alpha26614N10</t>
  </si>
  <si>
    <t>17-Dividend Discount Model Alpha</t>
  </si>
  <si>
    <t>26614N10</t>
  </si>
  <si>
    <t>DD</t>
  </si>
  <si>
    <t>DuPont de Nemours, Inc.</t>
  </si>
  <si>
    <t>1500320_S</t>
  </si>
  <si>
    <t>Price / Cash Flow</t>
  </si>
  <si>
    <t>Dividend Discount Model Alpha29101110</t>
  </si>
  <si>
    <t>18-Dividend Discount Model Alpha</t>
  </si>
  <si>
    <t>29101110</t>
  </si>
  <si>
    <t>EMR</t>
  </si>
  <si>
    <t>Emerson Electric Co.</t>
  </si>
  <si>
    <t>1501030_S</t>
  </si>
  <si>
    <t>Dividend Discount Model Alpha29442910</t>
  </si>
  <si>
    <t>19-Dividend Discount Model Alpha</t>
  </si>
  <si>
    <t>29442910</t>
  </si>
  <si>
    <t>EFX</t>
  </si>
  <si>
    <t>Equifax Inc.</t>
  </si>
  <si>
    <t>1500360_S</t>
  </si>
  <si>
    <t>Dividend Discount Model Alpha30249130</t>
  </si>
  <si>
    <t>20-Dividend Discount Model Alpha</t>
  </si>
  <si>
    <t>30249130</t>
  </si>
  <si>
    <t>FMC</t>
  </si>
  <si>
    <t>FMC Corporation</t>
  </si>
  <si>
    <t>1500515_S</t>
  </si>
  <si>
    <t>Dividend Discount Model AlphaFLS</t>
  </si>
  <si>
    <t>Dividend Discount Model Alpha34354P10</t>
  </si>
  <si>
    <t>21-Dividend Discount Model Alpha</t>
  </si>
  <si>
    <t>34354P10</t>
  </si>
  <si>
    <t>FLS</t>
  </si>
  <si>
    <t>Flowserve Corporation</t>
  </si>
  <si>
    <t>1500210_S</t>
  </si>
  <si>
    <t>Dividend Discount Model Alpha34959J10</t>
  </si>
  <si>
    <t>22-Dividend Discount Model Alpha</t>
  </si>
  <si>
    <t>34959J10</t>
  </si>
  <si>
    <t>FTV</t>
  </si>
  <si>
    <t>Fortive Corp.</t>
  </si>
  <si>
    <t>S_FCFEV</t>
  </si>
  <si>
    <t>High FCF/ EV</t>
  </si>
  <si>
    <t>Dividend Discount Model AlphaFBHS</t>
  </si>
  <si>
    <t>Dividend Discount Model Alpha34964C10</t>
  </si>
  <si>
    <t>23-Dividend Discount Model Alpha</t>
  </si>
  <si>
    <t>34964C10</t>
  </si>
  <si>
    <t>FBHS</t>
  </si>
  <si>
    <t>Fortune Brands Home &amp; Security, Inc.</t>
  </si>
  <si>
    <t>1501020_S</t>
  </si>
  <si>
    <t>Dividend Discount Model AlphaFCX</t>
  </si>
  <si>
    <t>Dividend Discount Model Alpha35671D85</t>
  </si>
  <si>
    <t>24-Dividend Discount Model Alpha</t>
  </si>
  <si>
    <t>35671D85</t>
  </si>
  <si>
    <t>FCX</t>
  </si>
  <si>
    <t>Freeport-McMoRan, Inc.</t>
  </si>
  <si>
    <t>1500510_S</t>
  </si>
  <si>
    <t>Eps Momentum</t>
  </si>
  <si>
    <t>Dividend Discount Model Alpha36665110</t>
  </si>
  <si>
    <t>25-Dividend Discount Model Alpha</t>
  </si>
  <si>
    <t>36665110</t>
  </si>
  <si>
    <t>IT</t>
  </si>
  <si>
    <t>Gartner, Inc.</t>
  </si>
  <si>
    <t>1500600_S</t>
  </si>
  <si>
    <t xml:space="preserve"> Proj. 5-Yr Eps Growth</t>
  </si>
  <si>
    <t>Dividend Discount Model AlphaHP</t>
  </si>
  <si>
    <t>Dividend Discount Model Alpha42345210</t>
  </si>
  <si>
    <t>26-Dividend Discount Model Alpha</t>
  </si>
  <si>
    <t>42345210</t>
  </si>
  <si>
    <t>HP</t>
  </si>
  <si>
    <t>Helmerich &amp; Payne, Inc.</t>
  </si>
  <si>
    <t>1500220_S</t>
  </si>
  <si>
    <t>Dividend Discount Model Alpha45230810</t>
  </si>
  <si>
    <t>27-Dividend Discount Model Alpha</t>
  </si>
  <si>
    <t>45230810</t>
  </si>
  <si>
    <t>ITW</t>
  </si>
  <si>
    <t>Illinois Tool Works Inc.</t>
  </si>
  <si>
    <t>1501040_S</t>
  </si>
  <si>
    <t>Return On Capital</t>
  </si>
  <si>
    <t>Dividend Discount Model Alpha45232710</t>
  </si>
  <si>
    <t>28-Dividend Discount Model Alpha</t>
  </si>
  <si>
    <t>45232710</t>
  </si>
  <si>
    <t>ILMN</t>
  </si>
  <si>
    <t>Illumina, Inc.</t>
  </si>
  <si>
    <t>S_SI</t>
  </si>
  <si>
    <t>Dividend Discount Model AlphaIBM</t>
  </si>
  <si>
    <t>Dividend Discount Model Alpha45920010</t>
  </si>
  <si>
    <t>29-Dividend Discount Model Alpha</t>
  </si>
  <si>
    <t>45920010</t>
  </si>
  <si>
    <t>IBM</t>
  </si>
  <si>
    <t>International Business Machines Corporation</t>
  </si>
  <si>
    <t>1500680_S</t>
  </si>
  <si>
    <t>Dividend Discount Model Alpha46120E60</t>
  </si>
  <si>
    <t>30-Dividend Discount Model Alpha</t>
  </si>
  <si>
    <t>46120E60</t>
  </si>
  <si>
    <t>ISRG</t>
  </si>
  <si>
    <t>Intuitive Surgical, Inc.</t>
  </si>
  <si>
    <t>1500685_S</t>
  </si>
  <si>
    <t>Dividend Discount Model Alpha55295310</t>
  </si>
  <si>
    <t>31-Dividend Discount Model Alpha</t>
  </si>
  <si>
    <t>55295310</t>
  </si>
  <si>
    <t>MGM</t>
  </si>
  <si>
    <t>MGM Resorts International</t>
  </si>
  <si>
    <t>S_P12MP1M</t>
  </si>
  <si>
    <t>12-M Plus 1-M Perf</t>
  </si>
  <si>
    <t>Dividend Discount Model Alpha57190320</t>
  </si>
  <si>
    <t>32-Dividend Discount Model Alpha</t>
  </si>
  <si>
    <t>57190320</t>
  </si>
  <si>
    <t>MAR</t>
  </si>
  <si>
    <t>Marriott International, Inc. Class A</t>
  </si>
  <si>
    <t>Dividend Discount Model Alpha59268810</t>
  </si>
  <si>
    <t>33-Dividend Discount Model Alpha</t>
  </si>
  <si>
    <t>59268810</t>
  </si>
  <si>
    <t>Mettler-Toledo International Inc.</t>
  </si>
  <si>
    <t>S_5W30W</t>
  </si>
  <si>
    <t>10W Avg Price/40W Avg Price</t>
  </si>
  <si>
    <t>Dividend Discount Model AlphaMCHP</t>
  </si>
  <si>
    <t>Dividend Discount Model Alpha59501710</t>
  </si>
  <si>
    <t>34-Dividend Discount Model Alpha</t>
  </si>
  <si>
    <t>59501710</t>
  </si>
  <si>
    <t>MCHP</t>
  </si>
  <si>
    <t>Microchip Technology Incorporated</t>
  </si>
  <si>
    <t>S_P12MRP1M</t>
  </si>
  <si>
    <t>12-M Plus Reversal 1-M Perf</t>
  </si>
  <si>
    <t>Dividend Discount Model Alpha61945C10</t>
  </si>
  <si>
    <t>35-Dividend Discount Model Alpha</t>
  </si>
  <si>
    <t>61945C10</t>
  </si>
  <si>
    <t>MOS</t>
  </si>
  <si>
    <t>Mosaic Company</t>
  </si>
  <si>
    <t>S_P200MDA</t>
  </si>
  <si>
    <t>Price/200-Day Avg Price</t>
  </si>
  <si>
    <t>Dividend Discount Model Alpha67066G10</t>
  </si>
  <si>
    <t>36-Dividend Discount Model Alpha</t>
  </si>
  <si>
    <t>67066G10</t>
  </si>
  <si>
    <t>NVDA</t>
  </si>
  <si>
    <t>NVIDIA Corporation</t>
  </si>
  <si>
    <t>1500710_S</t>
  </si>
  <si>
    <t>Dividend Discount Model Alpha69350610</t>
  </si>
  <si>
    <t>37-Dividend Discount Model Alpha</t>
  </si>
  <si>
    <t>69350610</t>
  </si>
  <si>
    <t>PPG</t>
  </si>
  <si>
    <t>PPG Industries, Inc.</t>
  </si>
  <si>
    <t>S_10W40W</t>
  </si>
  <si>
    <t>5W Avg Price/30W Avg Price</t>
  </si>
  <si>
    <t>Dividend Discount Model AlphaPVH</t>
  </si>
  <si>
    <t>Dividend Discount Model Alpha69365610</t>
  </si>
  <si>
    <t>38-Dividend Discount Model Alpha</t>
  </si>
  <si>
    <t>69365610</t>
  </si>
  <si>
    <t>PVH</t>
  </si>
  <si>
    <t>PVH Corp.</t>
  </si>
  <si>
    <t>1500410_S</t>
  </si>
  <si>
    <t>Relative Strength</t>
  </si>
  <si>
    <t>Dividend Discount Model Alpha69515610</t>
  </si>
  <si>
    <t>39-Dividend Discount Model Alpha</t>
  </si>
  <si>
    <t>69515610</t>
  </si>
  <si>
    <t>PKG</t>
  </si>
  <si>
    <t>Packaging Corporation of America</t>
  </si>
  <si>
    <t>1500640_S</t>
  </si>
  <si>
    <t>Downward Eps Est. Revision</t>
  </si>
  <si>
    <t>Dividend Discount Model Alpha77390310</t>
  </si>
  <si>
    <t>40-Dividend Discount Model Alpha</t>
  </si>
  <si>
    <t>77390310</t>
  </si>
  <si>
    <t>ROK</t>
  </si>
  <si>
    <t>Rockwell Automation, Inc.</t>
  </si>
  <si>
    <t>S_P12M</t>
  </si>
  <si>
    <t>12-M Perf</t>
  </si>
  <si>
    <t>Dividend Discount Model Alpha78486Q10</t>
  </si>
  <si>
    <t>41-Dividend Discount Model Alpha</t>
  </si>
  <si>
    <t>78486Q10</t>
  </si>
  <si>
    <t>SIVB</t>
  </si>
  <si>
    <t>SVB Financial Group</t>
  </si>
  <si>
    <t>S_P3M</t>
  </si>
  <si>
    <t>3-M Perf</t>
  </si>
  <si>
    <t>Dividend Discount Model Alpha80851310</t>
  </si>
  <si>
    <t>42-Dividend Discount Model Alpha</t>
  </si>
  <si>
    <t>80851310</t>
  </si>
  <si>
    <t>SCHW</t>
  </si>
  <si>
    <t>Charles Schwab Corporation</t>
  </si>
  <si>
    <t>S_P9M</t>
  </si>
  <si>
    <t>9-M Perf</t>
  </si>
  <si>
    <t>Dividend Discount Model Alpha85450210</t>
  </si>
  <si>
    <t>43-Dividend Discount Model Alpha</t>
  </si>
  <si>
    <t>85450210</t>
  </si>
  <si>
    <t>SWK</t>
  </si>
  <si>
    <t>Stanley Black &amp; Decker, Inc.</t>
  </si>
  <si>
    <t>S_P11M</t>
  </si>
  <si>
    <t>11-M Perf</t>
  </si>
  <si>
    <t>Dividend Discount Model Alpha86791410</t>
  </si>
  <si>
    <t>44-Dividend Discount Model Alpha</t>
  </si>
  <si>
    <t>86791410</t>
  </si>
  <si>
    <t>STI</t>
  </si>
  <si>
    <t>SunTrust Banks, Inc.</t>
  </si>
  <si>
    <t>Dividend Discount Model Alpha88320310</t>
  </si>
  <si>
    <t>45-Dividend Discount Model Alpha</t>
  </si>
  <si>
    <t>88320310</t>
  </si>
  <si>
    <t>TXT</t>
  </si>
  <si>
    <t>Textron Inc.</t>
  </si>
  <si>
    <t>Dividend Discount Model Alpha88654710</t>
  </si>
  <si>
    <t>46-Dividend Discount Model Alpha</t>
  </si>
  <si>
    <t>88654710</t>
  </si>
  <si>
    <t>TIF</t>
  </si>
  <si>
    <t>Tiffany &amp; Co.</t>
  </si>
  <si>
    <t>Dividend Discount Model Alpha91820410</t>
  </si>
  <si>
    <t>47-Dividend Discount Model Alpha</t>
  </si>
  <si>
    <t>91820410</t>
  </si>
  <si>
    <t>VFC</t>
  </si>
  <si>
    <t>V.F. Corporation</t>
  </si>
  <si>
    <t>Dividend Discount Model Alpha96332010</t>
  </si>
  <si>
    <t>48-Dividend Discount Model Alpha</t>
  </si>
  <si>
    <t>96332010</t>
  </si>
  <si>
    <t>WHR</t>
  </si>
  <si>
    <t>Whirlpool Corporation</t>
  </si>
  <si>
    <t>Dividend Discount Model Alpha96945710</t>
  </si>
  <si>
    <t>49-Dividend Discount Model Alpha</t>
  </si>
  <si>
    <t>96945710</t>
  </si>
  <si>
    <t>WMB</t>
  </si>
  <si>
    <t>Williams Companies, Inc.</t>
  </si>
  <si>
    <t>Dividend Discount Model Alpha98391910</t>
  </si>
  <si>
    <t>50-Dividend Discount Model Alpha</t>
  </si>
  <si>
    <t>98391910</t>
  </si>
  <si>
    <t>XLNX</t>
  </si>
  <si>
    <t>Xilinx, Inc.</t>
  </si>
  <si>
    <t>Dividend Discount Model Alpha98956P10</t>
  </si>
  <si>
    <t>51-Dividend Discount Model Alpha</t>
  </si>
  <si>
    <t>98956P10</t>
  </si>
  <si>
    <t>ZBH</t>
  </si>
  <si>
    <t>Zimmer Biomet Holdings, Inc.</t>
  </si>
  <si>
    <t>Dividend Discount Model Alpha98970110</t>
  </si>
  <si>
    <t>52-Dividend Discount Model Alpha</t>
  </si>
  <si>
    <t>98970110</t>
  </si>
  <si>
    <t>ZION</t>
  </si>
  <si>
    <t>Zions Bancorporation, N.A.</t>
  </si>
  <si>
    <t>Dividend Discount Model AlphaALLE</t>
  </si>
  <si>
    <t>Dividend Discount Model AlphaG0176J10</t>
  </si>
  <si>
    <t>53-Dividend Discount Model Alpha</t>
  </si>
  <si>
    <t>G0176J10</t>
  </si>
  <si>
    <t>ALLE</t>
  </si>
  <si>
    <t>Allegion PLC</t>
  </si>
  <si>
    <t>Dividend Discount Model AlphaG0408V10</t>
  </si>
  <si>
    <t>54-Dividend Discount Model Alpha</t>
  </si>
  <si>
    <t>G0408V10</t>
  </si>
  <si>
    <t>AON</t>
  </si>
  <si>
    <t>Aon plc</t>
  </si>
  <si>
    <t>Dividend Discount Model AlphaG6095L10</t>
  </si>
  <si>
    <t>55-Dividend Discount Model Alpha</t>
  </si>
  <si>
    <t>G6095L10</t>
  </si>
  <si>
    <t>APTV</t>
  </si>
  <si>
    <t>Aptiv PLC</t>
  </si>
  <si>
    <t>Dividend Discount Model AlphaNCLH</t>
  </si>
  <si>
    <t>Dividend Discount Model AlphaG6672110</t>
  </si>
  <si>
    <t>56-Dividend Discount Model Alpha</t>
  </si>
  <si>
    <t>G6672110</t>
  </si>
  <si>
    <t>NCLH</t>
  </si>
  <si>
    <t>Norwegian Cruise Line Holdings Ltd.</t>
  </si>
  <si>
    <t>Dividend Discount Model AlphaG7945M10</t>
  </si>
  <si>
    <t>57-Dividend Discount Model Alpha</t>
  </si>
  <si>
    <t>G7945M10</t>
  </si>
  <si>
    <t>STX</t>
  </si>
  <si>
    <t>Seagate Technology PLC</t>
  </si>
  <si>
    <t>Dividend Discount Model AlphaG7S00T10</t>
  </si>
  <si>
    <t>58-Dividend Discount Model Alpha</t>
  </si>
  <si>
    <t>G7S00T10</t>
  </si>
  <si>
    <t>PNR</t>
  </si>
  <si>
    <t>Pentair plc</t>
  </si>
  <si>
    <t>Dividend Discount Model AlphaN5946510</t>
  </si>
  <si>
    <t>59-Dividend Discount Model Alpha</t>
  </si>
  <si>
    <t>N5946510</t>
  </si>
  <si>
    <t>MYL</t>
  </si>
  <si>
    <t>Mylan N.V.</t>
  </si>
  <si>
    <t>Earnings Yield00790310</t>
  </si>
  <si>
    <t>1-Earnings Yield</t>
  </si>
  <si>
    <t>ASC</t>
  </si>
  <si>
    <t>Earnings Yield00825210</t>
  </si>
  <si>
    <t>2-Earnings Yield</t>
  </si>
  <si>
    <t>Earnings Yield02687478</t>
  </si>
  <si>
    <t>3-Earnings Yield</t>
  </si>
  <si>
    <t>Earnings Yield03741110</t>
  </si>
  <si>
    <t>4-Earnings Yield</t>
  </si>
  <si>
    <t>03741110</t>
  </si>
  <si>
    <t>APA</t>
  </si>
  <si>
    <t>Apache Corporation</t>
  </si>
  <si>
    <t>Earnings Yield05276910</t>
  </si>
  <si>
    <t>5-Earnings Yield</t>
  </si>
  <si>
    <t>05276910</t>
  </si>
  <si>
    <t>ADSK</t>
  </si>
  <si>
    <t>Autodesk, Inc.</t>
  </si>
  <si>
    <t>Earnings YieldBDX</t>
  </si>
  <si>
    <t>Earnings Yield07588710</t>
  </si>
  <si>
    <t>6-Earnings Yield</t>
  </si>
  <si>
    <t>07588710</t>
  </si>
  <si>
    <t>BDX</t>
  </si>
  <si>
    <t>Becton, Dickinson and Company</t>
  </si>
  <si>
    <t>Earnings Yield15670010</t>
  </si>
  <si>
    <t>7-Earnings Yield</t>
  </si>
  <si>
    <t>15670010</t>
  </si>
  <si>
    <t>CTL</t>
  </si>
  <si>
    <t>CenturyLink, Inc.</t>
  </si>
  <si>
    <t>Earnings Yield16965610</t>
  </si>
  <si>
    <t>8-Earnings Yield</t>
  </si>
  <si>
    <t>16965610</t>
  </si>
  <si>
    <t>CMG</t>
  </si>
  <si>
    <t>Chipotle Mexican Grill, Inc.</t>
  </si>
  <si>
    <t>Earnings Yield22052L10</t>
  </si>
  <si>
    <t>9-Earnings Yield</t>
  </si>
  <si>
    <t>22052L10</t>
  </si>
  <si>
    <t>CTVA</t>
  </si>
  <si>
    <t>Corteva Inc</t>
  </si>
  <si>
    <t>Earnings Yield22207020</t>
  </si>
  <si>
    <t>10-Earnings Yield</t>
  </si>
  <si>
    <t>22207020</t>
  </si>
  <si>
    <t>COTY</t>
  </si>
  <si>
    <t>Coty Inc. Class A</t>
  </si>
  <si>
    <t>Earnings YieldCCI</t>
  </si>
  <si>
    <t>Earnings Yield22822V10</t>
  </si>
  <si>
    <t>11-Earnings Yield</t>
  </si>
  <si>
    <t>22822V10</t>
  </si>
  <si>
    <t>CCI</t>
  </si>
  <si>
    <t>Crown Castle International Corp</t>
  </si>
  <si>
    <t>Earnings Yield24906P10</t>
  </si>
  <si>
    <t>12-Earnings Yield</t>
  </si>
  <si>
    <t>24906P10</t>
  </si>
  <si>
    <t>XRAY</t>
  </si>
  <si>
    <t>DENTSPLY SIRONA, Inc.</t>
  </si>
  <si>
    <t>Earnings Yield25386810</t>
  </si>
  <si>
    <t>13-Earnings Yield</t>
  </si>
  <si>
    <t>25386810</t>
  </si>
  <si>
    <t>DLR</t>
  </si>
  <si>
    <t>Digital Realty Trust, Inc.</t>
  </si>
  <si>
    <t>Earnings Yield25470F30</t>
  </si>
  <si>
    <t>14-Earnings Yield</t>
  </si>
  <si>
    <t>25470F30</t>
  </si>
  <si>
    <t>DISCK</t>
  </si>
  <si>
    <t>Discovery, Inc. Class C</t>
  </si>
  <si>
    <t>Earnings Yield25674610</t>
  </si>
  <si>
    <t>15-Earnings Yield</t>
  </si>
  <si>
    <t>25674610</t>
  </si>
  <si>
    <t>DLTR</t>
  </si>
  <si>
    <t>Dollar Tree, Inc.</t>
  </si>
  <si>
    <t>Earnings YieldDD</t>
  </si>
  <si>
    <t>Earnings Yield26614N10</t>
  </si>
  <si>
    <t>16-Earnings Yield</t>
  </si>
  <si>
    <t>Earnings Yield28102010</t>
  </si>
  <si>
    <t>17-Earnings Yield</t>
  </si>
  <si>
    <t>28102010</t>
  </si>
  <si>
    <t>EIX</t>
  </si>
  <si>
    <t>Edison International</t>
  </si>
  <si>
    <t>Earnings Yield29442910</t>
  </si>
  <si>
    <t>18-Earnings Yield</t>
  </si>
  <si>
    <t>Earnings YieldEQIX</t>
  </si>
  <si>
    <t>Earnings Yield29444U70</t>
  </si>
  <si>
    <t>19-Earnings Yield</t>
  </si>
  <si>
    <t>29444U70</t>
  </si>
  <si>
    <t>EQIX</t>
  </si>
  <si>
    <t>Equinix, Inc.</t>
  </si>
  <si>
    <t>Earnings Yield35137L20</t>
  </si>
  <si>
    <t>20-Earnings Yield</t>
  </si>
  <si>
    <t>35137L20</t>
  </si>
  <si>
    <t>FOX</t>
  </si>
  <si>
    <t>Fox Corporation Class B</t>
  </si>
  <si>
    <t>Earnings Yield36960410</t>
  </si>
  <si>
    <t>21-Earnings Yield</t>
  </si>
  <si>
    <t>36960410</t>
  </si>
  <si>
    <t>GE</t>
  </si>
  <si>
    <t>General Electric Company</t>
  </si>
  <si>
    <t>Earnings Yield42345210</t>
  </si>
  <si>
    <t>22-Earnings Yield</t>
  </si>
  <si>
    <t>Earnings Yield42809H10</t>
  </si>
  <si>
    <t>23-Earnings Yield</t>
  </si>
  <si>
    <t>42809H10</t>
  </si>
  <si>
    <t>HES</t>
  </si>
  <si>
    <t>Hess Corporation</t>
  </si>
  <si>
    <t>Earnings YieldHPE</t>
  </si>
  <si>
    <t>Earnings Yield42824C10</t>
  </si>
  <si>
    <t>24-Earnings Yield</t>
  </si>
  <si>
    <t>42824C10</t>
  </si>
  <si>
    <t>HPE</t>
  </si>
  <si>
    <t>Hewlett Packard Enterprise Co.</t>
  </si>
  <si>
    <t>Earnings Yield43644010</t>
  </si>
  <si>
    <t>25-Earnings Yield</t>
  </si>
  <si>
    <t>43644010</t>
  </si>
  <si>
    <t>HOLX</t>
  </si>
  <si>
    <t>Hologic, Inc.</t>
  </si>
  <si>
    <t>Earnings Yield46266C10</t>
  </si>
  <si>
    <t>26-Earnings Yield</t>
  </si>
  <si>
    <t>46266C10</t>
  </si>
  <si>
    <t>IQV</t>
  </si>
  <si>
    <t>IQVIA Holdings Inc</t>
  </si>
  <si>
    <t>Earnings Yield47233W10</t>
  </si>
  <si>
    <t>27-Earnings Yield</t>
  </si>
  <si>
    <t>47233W10</t>
  </si>
  <si>
    <t>JEF</t>
  </si>
  <si>
    <t>Jefferies Financial Group Inc.</t>
  </si>
  <si>
    <t>Earnings Yield50075410</t>
  </si>
  <si>
    <t>28-Earnings Yield</t>
  </si>
  <si>
    <t>50075410</t>
  </si>
  <si>
    <t>KHC</t>
  </si>
  <si>
    <t>Kraft Heinz Company</t>
  </si>
  <si>
    <t>Earnings Yield55295310</t>
  </si>
  <si>
    <t>29-Earnings Yield</t>
  </si>
  <si>
    <t>Earnings Yield63707110</t>
  </si>
  <si>
    <t>30-Earnings Yield</t>
  </si>
  <si>
    <t>63707110</t>
  </si>
  <si>
    <t>NOV</t>
  </si>
  <si>
    <t>National Oilwell Varco, Inc.</t>
  </si>
  <si>
    <t>Earnings YieldNKTR</t>
  </si>
  <si>
    <t>Earnings Yield64026810</t>
  </si>
  <si>
    <t>31-Earnings Yield</t>
  </si>
  <si>
    <t>64026810</t>
  </si>
  <si>
    <t>NKTR</t>
  </si>
  <si>
    <t>Nektar Therapeutics</t>
  </si>
  <si>
    <t>Earnings Yield64110L10</t>
  </si>
  <si>
    <t>32-Earnings Yield</t>
  </si>
  <si>
    <t>64110L10</t>
  </si>
  <si>
    <t>NFLX</t>
  </si>
  <si>
    <t>Netflix, Inc.</t>
  </si>
  <si>
    <t>Earnings Yield65122910</t>
  </si>
  <si>
    <t>33-Earnings Yield</t>
  </si>
  <si>
    <t>65122910</t>
  </si>
  <si>
    <t>NWL</t>
  </si>
  <si>
    <t>Newell Brands Inc</t>
  </si>
  <si>
    <t>Earnings Yield65163910</t>
  </si>
  <si>
    <t>34-Earnings Yield</t>
  </si>
  <si>
    <t>65163910</t>
  </si>
  <si>
    <t>NEM</t>
  </si>
  <si>
    <t>Newmont Goldcorp Corporation</t>
  </si>
  <si>
    <t>Earnings Yield65249B20</t>
  </si>
  <si>
    <t>35-Earnings Yield</t>
  </si>
  <si>
    <t>65249B20</t>
  </si>
  <si>
    <t>NWS</t>
  </si>
  <si>
    <t>News Corporation Class B</t>
  </si>
  <si>
    <t>Earnings Yield65473P10</t>
  </si>
  <si>
    <t>36-Earnings Yield</t>
  </si>
  <si>
    <t>65473P10</t>
  </si>
  <si>
    <t>NI</t>
  </si>
  <si>
    <t>NiSource Inc</t>
  </si>
  <si>
    <t>Earnings Yield65504410</t>
  </si>
  <si>
    <t>37-Earnings Yield</t>
  </si>
  <si>
    <t>65504410</t>
  </si>
  <si>
    <t>NBL</t>
  </si>
  <si>
    <t>Noble Energy, Inc.</t>
  </si>
  <si>
    <t>Earnings Yield78410G10</t>
  </si>
  <si>
    <t>38-Earnings Yield</t>
  </si>
  <si>
    <t>78410G10</t>
  </si>
  <si>
    <t>SBAC</t>
  </si>
  <si>
    <t>SBA Communications Corp. Class A</t>
  </si>
  <si>
    <t>Earnings Yield79466L30</t>
  </si>
  <si>
    <t>39-Earnings Yield</t>
  </si>
  <si>
    <t>79466L30</t>
  </si>
  <si>
    <t>CRM</t>
  </si>
  <si>
    <t>salesforce.com, inc.</t>
  </si>
  <si>
    <t>Earnings Yield87150310</t>
  </si>
  <si>
    <t>40-Earnings Yield</t>
  </si>
  <si>
    <t>87150310</t>
  </si>
  <si>
    <t>SYMC</t>
  </si>
  <si>
    <t>Symantec Corporation</t>
  </si>
  <si>
    <t>Earnings Yield90431110</t>
  </si>
  <si>
    <t>41-Earnings Yield</t>
  </si>
  <si>
    <t>90431110</t>
  </si>
  <si>
    <t>UAA</t>
  </si>
  <si>
    <t>Under Armour, Inc. Class A</t>
  </si>
  <si>
    <t>Earnings Yield90431120</t>
  </si>
  <si>
    <t>42-Earnings Yield</t>
  </si>
  <si>
    <t>90431120</t>
  </si>
  <si>
    <t>UA</t>
  </si>
  <si>
    <t>Under Armour, Inc. Class C</t>
  </si>
  <si>
    <t>Earnings Yield95810210</t>
  </si>
  <si>
    <t>43-Earnings Yield</t>
  </si>
  <si>
    <t>95810210</t>
  </si>
  <si>
    <t>WDC</t>
  </si>
  <si>
    <t>Western Digital Corporation</t>
  </si>
  <si>
    <t>Earnings Yield96216610</t>
  </si>
  <si>
    <t>44-Earnings Yield</t>
  </si>
  <si>
    <t>96216610</t>
  </si>
  <si>
    <t>WY</t>
  </si>
  <si>
    <t>Weyerhaeuser Company</t>
  </si>
  <si>
    <t>Earnings Yield96945710</t>
  </si>
  <si>
    <t>45-Earnings Yield</t>
  </si>
  <si>
    <t>Earnings Yield98956P10</t>
  </si>
  <si>
    <t>46-Earnings Yield</t>
  </si>
  <si>
    <t>Earnings YieldG0177J10</t>
  </si>
  <si>
    <t>47-Earnings Yield</t>
  </si>
  <si>
    <t>G0177J10</t>
  </si>
  <si>
    <t>AGN</t>
  </si>
  <si>
    <t>Allergan plc</t>
  </si>
  <si>
    <t>Earnings YieldG6518L10</t>
  </si>
  <si>
    <t>48-Earnings Yield</t>
  </si>
  <si>
    <t>G6518L10</t>
  </si>
  <si>
    <t>NLSN</t>
  </si>
  <si>
    <t>Nielsen Holdings Plc</t>
  </si>
  <si>
    <t>Earnings YieldG8711010</t>
  </si>
  <si>
    <t>49-Earnings Yield</t>
  </si>
  <si>
    <t>G8711010</t>
  </si>
  <si>
    <t>FTI</t>
  </si>
  <si>
    <t>TechnipFMC Plc</t>
  </si>
  <si>
    <t>Earnings YieldN5946510</t>
  </si>
  <si>
    <t>50-Earnings Yield</t>
  </si>
  <si>
    <t>Forward Earnings Yield00365410</t>
  </si>
  <si>
    <t>1-Forward Earnings Yield</t>
  </si>
  <si>
    <t>00365410</t>
  </si>
  <si>
    <t>ABMD</t>
  </si>
  <si>
    <t>ABIOMED, Inc.</t>
  </si>
  <si>
    <t>Forward Earnings Yield01527110</t>
  </si>
  <si>
    <t>2-Forward Earnings Yield</t>
  </si>
  <si>
    <t>01527110</t>
  </si>
  <si>
    <t>ARE</t>
  </si>
  <si>
    <t>Alexandria Real Estate Equities, Inc.</t>
  </si>
  <si>
    <t>Forward Earnings Yield02313510</t>
  </si>
  <si>
    <t>3-Forward Earnings Yield</t>
  </si>
  <si>
    <t>Forward Earnings Yield03027X10</t>
  </si>
  <si>
    <t>4-Forward Earnings Yield</t>
  </si>
  <si>
    <t>03027X10</t>
  </si>
  <si>
    <t>AMT</t>
  </si>
  <si>
    <t>American Tower Corporation</t>
  </si>
  <si>
    <t>Forward Earnings YieldAPA</t>
  </si>
  <si>
    <t>Forward Earnings Yield03741110</t>
  </si>
  <si>
    <t>5-Forward Earnings Yield</t>
  </si>
  <si>
    <t>Forward Earnings Yield03748R75</t>
  </si>
  <si>
    <t>6-Forward Earnings Yield</t>
  </si>
  <si>
    <t>03748R75</t>
  </si>
  <si>
    <t>AIV</t>
  </si>
  <si>
    <t>Apartment Investment and Management Company Class A</t>
  </si>
  <si>
    <t>Forward Earnings Yield05276910</t>
  </si>
  <si>
    <t>7-Forward Earnings Yield</t>
  </si>
  <si>
    <t>Forward Earnings Yield05348410</t>
  </si>
  <si>
    <t>8-Forward Earnings Yield</t>
  </si>
  <si>
    <t>05348410</t>
  </si>
  <si>
    <t>AVB</t>
  </si>
  <si>
    <t>AvalonBay Communities, Inc.</t>
  </si>
  <si>
    <t>Forward Earnings Yield10112110</t>
  </si>
  <si>
    <t>9-Forward Earnings Yield</t>
  </si>
  <si>
    <t>10112110</t>
  </si>
  <si>
    <t>BXP</t>
  </si>
  <si>
    <t>Boston Properties, Inc.</t>
  </si>
  <si>
    <t>Forward Earnings Yield16119P10</t>
  </si>
  <si>
    <t>10-Forward Earnings Yield</t>
  </si>
  <si>
    <t>16119P10</t>
  </si>
  <si>
    <t>CHTR</t>
  </si>
  <si>
    <t>Charter Communications, Inc. Class A</t>
  </si>
  <si>
    <t>Forward Earnings Yield16965610</t>
  </si>
  <si>
    <t>11-Forward Earnings Yield</t>
  </si>
  <si>
    <t>Forward Earnings Yield22822V10</t>
  </si>
  <si>
    <t>12-Forward Earnings Yield</t>
  </si>
  <si>
    <t>Forward Earnings Yield25386810</t>
  </si>
  <si>
    <t>13-Forward Earnings Yield</t>
  </si>
  <si>
    <t>Forward Earnings Yield26441150</t>
  </si>
  <si>
    <t>14-Forward Earnings Yield</t>
  </si>
  <si>
    <t>26441150</t>
  </si>
  <si>
    <t>DRE</t>
  </si>
  <si>
    <t>Duke Realty Corporation</t>
  </si>
  <si>
    <t>Forward Earnings Yield28176E10</t>
  </si>
  <si>
    <t>15-Forward Earnings Yield</t>
  </si>
  <si>
    <t>28176E10</t>
  </si>
  <si>
    <t>EW</t>
  </si>
  <si>
    <t>Edwards Lifesciences Corporation</t>
  </si>
  <si>
    <t>Forward Earnings Yield29444U70</t>
  </si>
  <si>
    <t>16-Forward Earnings Yield</t>
  </si>
  <si>
    <t>Forward Earnings Yield29476L10</t>
  </si>
  <si>
    <t>17-Forward Earnings Yield</t>
  </si>
  <si>
    <t>29476L10</t>
  </si>
  <si>
    <t>EQR</t>
  </si>
  <si>
    <t>Equity Residential</t>
  </si>
  <si>
    <t>Forward Earnings Yield29717810</t>
  </si>
  <si>
    <t>18-Forward Earnings Yield</t>
  </si>
  <si>
    <t>29717810</t>
  </si>
  <si>
    <t>ESS</t>
  </si>
  <si>
    <t>Essex Property Trust, Inc.</t>
  </si>
  <si>
    <t>Forward Earnings Yield30225T10</t>
  </si>
  <si>
    <t>19-Forward Earnings Yield</t>
  </si>
  <si>
    <t>30225T10</t>
  </si>
  <si>
    <t>EXR</t>
  </si>
  <si>
    <t>Extra Space Storage Inc.</t>
  </si>
  <si>
    <t>Forward Earnings Yield31374720</t>
  </si>
  <si>
    <t>20-Forward Earnings Yield</t>
  </si>
  <si>
    <t>31374720</t>
  </si>
  <si>
    <t>FRT</t>
  </si>
  <si>
    <t>Federal Realty Investment Trust</t>
  </si>
  <si>
    <t>Forward Earnings Yield35137L20</t>
  </si>
  <si>
    <t>21-Forward Earnings Yield</t>
  </si>
  <si>
    <t>Forward Earnings Yield40414L10</t>
  </si>
  <si>
    <t>22-Forward Earnings Yield</t>
  </si>
  <si>
    <t>40414L10</t>
  </si>
  <si>
    <t>HCP</t>
  </si>
  <si>
    <t>HCP, Inc.</t>
  </si>
  <si>
    <t>Forward Earnings Yield42628110</t>
  </si>
  <si>
    <t>23-Forward Earnings Yield</t>
  </si>
  <si>
    <t>42628110</t>
  </si>
  <si>
    <t>JKHY</t>
  </si>
  <si>
    <t>Jack Henry &amp; Associates, Inc.</t>
  </si>
  <si>
    <t>Forward Earnings Yield42809H10</t>
  </si>
  <si>
    <t>24-Forward Earnings Yield</t>
  </si>
  <si>
    <t>Forward Earnings Yield45168D10</t>
  </si>
  <si>
    <t>25-Forward Earnings Yield</t>
  </si>
  <si>
    <t>45168D10</t>
  </si>
  <si>
    <t>IDXX</t>
  </si>
  <si>
    <t>IDEXX Laboratories, Inc.</t>
  </si>
  <si>
    <t>Forward Earnings Yield45232710</t>
  </si>
  <si>
    <t>26-Forward Earnings Yield</t>
  </si>
  <si>
    <t>Forward Earnings Yield46120210</t>
  </si>
  <si>
    <t>27-Forward Earnings Yield</t>
  </si>
  <si>
    <t>46120210</t>
  </si>
  <si>
    <t>INTU</t>
  </si>
  <si>
    <t>Intuit Inc.</t>
  </si>
  <si>
    <t>Forward Earnings Yield46120E60</t>
  </si>
  <si>
    <t>28-Forward Earnings Yield</t>
  </si>
  <si>
    <t>Forward Earnings Yield55438210</t>
  </si>
  <si>
    <t>29-Forward Earnings Yield</t>
  </si>
  <si>
    <t>55438210</t>
  </si>
  <si>
    <t>MAC</t>
  </si>
  <si>
    <t>Macerich Company</t>
  </si>
  <si>
    <t>Forward Earnings Yield57060D10</t>
  </si>
  <si>
    <t>30-Forward Earnings Yield</t>
  </si>
  <si>
    <t>57060D10</t>
  </si>
  <si>
    <t>MKTX</t>
  </si>
  <si>
    <t>MarketAxess Holdings Inc.</t>
  </si>
  <si>
    <t>Forward Earnings Yield59522J10</t>
  </si>
  <si>
    <t>31-Forward Earnings Yield</t>
  </si>
  <si>
    <t>59522J10</t>
  </si>
  <si>
    <t>MAA</t>
  </si>
  <si>
    <t>Mid-America Apartment Communities, Inc.</t>
  </si>
  <si>
    <t>Forward Earnings Yield63707110</t>
  </si>
  <si>
    <t>32-Forward Earnings Yield</t>
  </si>
  <si>
    <t>Forward Earnings Yield64026810</t>
  </si>
  <si>
    <t>33-Forward Earnings Yield</t>
  </si>
  <si>
    <t>Forward Earnings Yield64110L10</t>
  </si>
  <si>
    <t>34-Forward Earnings Yield</t>
  </si>
  <si>
    <t>Forward Earnings Yield65249B20</t>
  </si>
  <si>
    <t>35-Forward Earnings Yield</t>
  </si>
  <si>
    <t>Forward Earnings Yield65504410</t>
  </si>
  <si>
    <t>36-Forward Earnings Yield</t>
  </si>
  <si>
    <t>Forward Earnings Yield74340W10</t>
  </si>
  <si>
    <t>37-Forward Earnings Yield</t>
  </si>
  <si>
    <t>74340W10</t>
  </si>
  <si>
    <t>PLD</t>
  </si>
  <si>
    <t>Prologis, Inc.</t>
  </si>
  <si>
    <t>Forward Earnings Yield75610910</t>
  </si>
  <si>
    <t>38-Forward Earnings Yield</t>
  </si>
  <si>
    <t>75610910</t>
  </si>
  <si>
    <t>O</t>
  </si>
  <si>
    <t>Realty Income Corporation</t>
  </si>
  <si>
    <t>Forward Earnings Yield75884910</t>
  </si>
  <si>
    <t>39-Forward Earnings Yield</t>
  </si>
  <si>
    <t>75884910</t>
  </si>
  <si>
    <t>REG</t>
  </si>
  <si>
    <t>Regency Centers Corporation</t>
  </si>
  <si>
    <t>Forward Earnings Yield77571110</t>
  </si>
  <si>
    <t>40-Forward Earnings Yield</t>
  </si>
  <si>
    <t>77571110</t>
  </si>
  <si>
    <t>ROL</t>
  </si>
  <si>
    <t>Rollins, Inc.</t>
  </si>
  <si>
    <t>Forward Earnings Yield78410G10</t>
  </si>
  <si>
    <t>41-Forward Earnings Yield</t>
  </si>
  <si>
    <t>Forward Earnings Yield78440X10</t>
  </si>
  <si>
    <t>42-Forward Earnings Yield</t>
  </si>
  <si>
    <t>78440X10</t>
  </si>
  <si>
    <t>SLG</t>
  </si>
  <si>
    <t>SL Green Realty Corp.</t>
  </si>
  <si>
    <t>Forward Earnings Yield79466L30</t>
  </si>
  <si>
    <t>43-Forward Earnings Yield</t>
  </si>
  <si>
    <t>Forward Earnings Yield90265310</t>
  </si>
  <si>
    <t>44-Forward Earnings Yield</t>
  </si>
  <si>
    <t>90265310</t>
  </si>
  <si>
    <t>UDR</t>
  </si>
  <si>
    <t>UDR, Inc.</t>
  </si>
  <si>
    <t>Forward Earnings Yield90431110</t>
  </si>
  <si>
    <t>45-Forward Earnings Yield</t>
  </si>
  <si>
    <t>Forward Earnings Yield90431120</t>
  </si>
  <si>
    <t>46-Forward Earnings Yield</t>
  </si>
  <si>
    <t>Forward Earnings Yield92276F10</t>
  </si>
  <si>
    <t>47-Forward Earnings Yield</t>
  </si>
  <si>
    <t>92276F10</t>
  </si>
  <si>
    <t>VTR</t>
  </si>
  <si>
    <t>Ventas, Inc.</t>
  </si>
  <si>
    <t>Forward Earnings Yield92343E10</t>
  </si>
  <si>
    <t>48-Forward Earnings Yield</t>
  </si>
  <si>
    <t>92343E10</t>
  </si>
  <si>
    <t>VRSN</t>
  </si>
  <si>
    <t>VeriSign, Inc.</t>
  </si>
  <si>
    <t>Forward Earnings Yield92904210</t>
  </si>
  <si>
    <t>49-Forward Earnings Yield</t>
  </si>
  <si>
    <t>92904210</t>
  </si>
  <si>
    <t>VNO</t>
  </si>
  <si>
    <t>Vornado Realty Trust</t>
  </si>
  <si>
    <t>Forward Earnings Yield95040Q10</t>
  </si>
  <si>
    <t>50-Forward Earnings Yield</t>
  </si>
  <si>
    <t>95040Q10</t>
  </si>
  <si>
    <t>WELL</t>
  </si>
  <si>
    <t>Welltower, Inc.</t>
  </si>
  <si>
    <t>Dividend Yield00365410</t>
  </si>
  <si>
    <t>1-Dividend Yield</t>
  </si>
  <si>
    <t>Dividend Yield00724F10</t>
  </si>
  <si>
    <t>2-Dividend Yield</t>
  </si>
  <si>
    <t>Dividend Yield00790310</t>
  </si>
  <si>
    <t>3-Dividend Yield</t>
  </si>
  <si>
    <t>Dividend Yield00971T10</t>
  </si>
  <si>
    <t>4-Dividend Yield</t>
  </si>
  <si>
    <t>00971T10</t>
  </si>
  <si>
    <t>AKAM</t>
  </si>
  <si>
    <t>Akamai Technologies, Inc.</t>
  </si>
  <si>
    <t>Dividend Yield01535110</t>
  </si>
  <si>
    <t>5-Dividend Yield</t>
  </si>
  <si>
    <t>01535110</t>
  </si>
  <si>
    <t>ALXN</t>
  </si>
  <si>
    <t>Alexion Pharmaceuticals, Inc.</t>
  </si>
  <si>
    <t>Dividend Yield01625510</t>
  </si>
  <si>
    <t>6-Dividend Yield</t>
  </si>
  <si>
    <t>Dividend Yield02079K10</t>
  </si>
  <si>
    <t>7-Dividend Yield</t>
  </si>
  <si>
    <t>02079K10</t>
  </si>
  <si>
    <t>GOOG</t>
  </si>
  <si>
    <t>Alphabet Inc. Class C</t>
  </si>
  <si>
    <t>Dividend Yield02079K30</t>
  </si>
  <si>
    <t>8-Dividend Yield</t>
  </si>
  <si>
    <t>02079K30</t>
  </si>
  <si>
    <t>GOOGL</t>
  </si>
  <si>
    <t>Alphabet Inc. Class A</t>
  </si>
  <si>
    <t>Dividend Yield02313510</t>
  </si>
  <si>
    <t>9-Dividend Yield</t>
  </si>
  <si>
    <t>Dividend Yield03662Q10</t>
  </si>
  <si>
    <t>10-Dividend Yield</t>
  </si>
  <si>
    <t>03662Q10</t>
  </si>
  <si>
    <t>ANSS</t>
  </si>
  <si>
    <t>ANSYS, Inc.</t>
  </si>
  <si>
    <t>Dividend Yield04041310</t>
  </si>
  <si>
    <t>11-Dividend Yield</t>
  </si>
  <si>
    <t>Dividend Yield05276910</t>
  </si>
  <si>
    <t>12-Dividend Yield</t>
  </si>
  <si>
    <t>Dividend Yield05333210</t>
  </si>
  <si>
    <t>13-Dividend Yield</t>
  </si>
  <si>
    <t>05333210</t>
  </si>
  <si>
    <t>AZO</t>
  </si>
  <si>
    <t>AutoZone, Inc.</t>
  </si>
  <si>
    <t>Dividend Yield08467070</t>
  </si>
  <si>
    <t>14-Dividend Yield</t>
  </si>
  <si>
    <t>08467070</t>
  </si>
  <si>
    <t>BRK.B</t>
  </si>
  <si>
    <t>Berkshire Hathaway Inc. Class B</t>
  </si>
  <si>
    <t>Dividend Yield09062X10</t>
  </si>
  <si>
    <t>15-Dividend Yield</t>
  </si>
  <si>
    <t>09062X10</t>
  </si>
  <si>
    <t>BIIB</t>
  </si>
  <si>
    <t>Biogen Inc.</t>
  </si>
  <si>
    <t>Dividend Yield09857L10</t>
  </si>
  <si>
    <t>16-Dividend Yield</t>
  </si>
  <si>
    <t>09857L10</t>
  </si>
  <si>
    <t>BKNG</t>
  </si>
  <si>
    <t>Booking Holdings Inc.</t>
  </si>
  <si>
    <t>Dividend Yield10113710</t>
  </si>
  <si>
    <t>17-Dividend Yield</t>
  </si>
  <si>
    <t>10113710</t>
  </si>
  <si>
    <t>BSX</t>
  </si>
  <si>
    <t>Boston Scientific Corporation</t>
  </si>
  <si>
    <t>Dividend Yield12504L10</t>
  </si>
  <si>
    <t>18-Dividend Yield</t>
  </si>
  <si>
    <t>12504L10</t>
  </si>
  <si>
    <t>CBRE</t>
  </si>
  <si>
    <t>CBRE Group, Inc. Class A</t>
  </si>
  <si>
    <t>Dividend Yield12738710</t>
  </si>
  <si>
    <t>19-Dividend Yield</t>
  </si>
  <si>
    <t>12738710</t>
  </si>
  <si>
    <t>CDNS</t>
  </si>
  <si>
    <t>Cadence Design Systems, Inc.</t>
  </si>
  <si>
    <t>Dividend Yield14313010</t>
  </si>
  <si>
    <t>20-Dividend Yield</t>
  </si>
  <si>
    <t>14313010</t>
  </si>
  <si>
    <t>KMX</t>
  </si>
  <si>
    <t>CarMax, Inc.</t>
  </si>
  <si>
    <t>Dividend Yield15102010</t>
  </si>
  <si>
    <t>21-Dividend Yield</t>
  </si>
  <si>
    <t>15102010</t>
  </si>
  <si>
    <t>CELG</t>
  </si>
  <si>
    <t>Celgene Corporation</t>
  </si>
  <si>
    <t>Dividend Yield15135B10</t>
  </si>
  <si>
    <t>22-Dividend Yield</t>
  </si>
  <si>
    <t>15135B10</t>
  </si>
  <si>
    <t>CNC</t>
  </si>
  <si>
    <t>Centene Corporation</t>
  </si>
  <si>
    <t>Dividend Yield16119P10</t>
  </si>
  <si>
    <t>23-Dividend Yield</t>
  </si>
  <si>
    <t>Dividend Yield16965610</t>
  </si>
  <si>
    <t>24-Dividend Yield</t>
  </si>
  <si>
    <t>Dividend Yield21720410</t>
  </si>
  <si>
    <t>25-Dividend Yield</t>
  </si>
  <si>
    <t>21720410</t>
  </si>
  <si>
    <t>CPRT</t>
  </si>
  <si>
    <t>Copart, Inc.</t>
  </si>
  <si>
    <t>Dividend Yield23918K10</t>
  </si>
  <si>
    <t>26-Dividend Yield</t>
  </si>
  <si>
    <t>23918K10</t>
  </si>
  <si>
    <t>DVA</t>
  </si>
  <si>
    <t>DaVita Inc.</t>
  </si>
  <si>
    <t>Dividend Yield25470F10</t>
  </si>
  <si>
    <t>27-Dividend Yield</t>
  </si>
  <si>
    <t>25470F10</t>
  </si>
  <si>
    <t>DISCA</t>
  </si>
  <si>
    <t>Discovery, Inc. Class A</t>
  </si>
  <si>
    <t>Dividend Yield25470F30</t>
  </si>
  <si>
    <t>28-Dividend Yield</t>
  </si>
  <si>
    <t>Dividend Yield25470M10</t>
  </si>
  <si>
    <t>29-Dividend Yield</t>
  </si>
  <si>
    <t>25470M10</t>
  </si>
  <si>
    <t>DISH</t>
  </si>
  <si>
    <t>DISH Network Corporation Class A</t>
  </si>
  <si>
    <t>Dividend Yield25674610</t>
  </si>
  <si>
    <t>30-Dividend Yield</t>
  </si>
  <si>
    <t>Dividend Yield28176E10</t>
  </si>
  <si>
    <t>31-Dividend Yield</t>
  </si>
  <si>
    <t>Dividend Yield28551210</t>
  </si>
  <si>
    <t>32-Dividend Yield</t>
  </si>
  <si>
    <t>28551210</t>
  </si>
  <si>
    <t>EA</t>
  </si>
  <si>
    <t>Electronic Arts Inc.</t>
  </si>
  <si>
    <t>Dividend Yield30303M10</t>
  </si>
  <si>
    <t>33-Dividend Yield</t>
  </si>
  <si>
    <t>30303M10</t>
  </si>
  <si>
    <t>FB</t>
  </si>
  <si>
    <t>Facebook, Inc. Class A</t>
  </si>
  <si>
    <t>Dividend Yield31561610</t>
  </si>
  <si>
    <t>34-Dividend Yield</t>
  </si>
  <si>
    <t>31561610</t>
  </si>
  <si>
    <t>FFIV</t>
  </si>
  <si>
    <t>F5 Networks, Inc.</t>
  </si>
  <si>
    <t>Dividend Yield33773810</t>
  </si>
  <si>
    <t>35-Dividend Yield</t>
  </si>
  <si>
    <t>33773810</t>
  </si>
  <si>
    <t>FISV</t>
  </si>
  <si>
    <t>Fiserv, Inc.</t>
  </si>
  <si>
    <t>Dividend Yield33904110</t>
  </si>
  <si>
    <t>36-Dividend Yield</t>
  </si>
  <si>
    <t>33904110</t>
  </si>
  <si>
    <t>FLT</t>
  </si>
  <si>
    <t>FleetCor Technologies, Inc.</t>
  </si>
  <si>
    <t>Dividend Yield34959E10</t>
  </si>
  <si>
    <t>37-Dividend Yield</t>
  </si>
  <si>
    <t>34959E10</t>
  </si>
  <si>
    <t>FTNT</t>
  </si>
  <si>
    <t>Fortinet, Inc.</t>
  </si>
  <si>
    <t>Dividend Yield36665110</t>
  </si>
  <si>
    <t>38-Dividend Yield</t>
  </si>
  <si>
    <t>Dividend Yield43644010</t>
  </si>
  <si>
    <t>39-Dividend Yield</t>
  </si>
  <si>
    <t>Dividend Yield44980X10</t>
  </si>
  <si>
    <t>40-Dividend Yield</t>
  </si>
  <si>
    <t>44980X10</t>
  </si>
  <si>
    <t>IPGP</t>
  </si>
  <si>
    <t>IPG Photonics Corporation</t>
  </si>
  <si>
    <t>Dividend Yield45168D10</t>
  </si>
  <si>
    <t>41-Dividend Yield</t>
  </si>
  <si>
    <t>Dividend Yield45232710</t>
  </si>
  <si>
    <t>42-Dividend Yield</t>
  </si>
  <si>
    <t>Dividend Yield45337C10</t>
  </si>
  <si>
    <t>43-Dividend Yield</t>
  </si>
  <si>
    <t>45337C10</t>
  </si>
  <si>
    <t>INCY</t>
  </si>
  <si>
    <t>Incyte Corporation</t>
  </si>
  <si>
    <t>Dividend Yield46120E60</t>
  </si>
  <si>
    <t>44-Dividend Yield</t>
  </si>
  <si>
    <t>Dividend Yield46266C10</t>
  </si>
  <si>
    <t>45-Dividend Yield</t>
  </si>
  <si>
    <t>Dividend Yield49338L10</t>
  </si>
  <si>
    <t>46-Dividend Yield</t>
  </si>
  <si>
    <t>49338L10</t>
  </si>
  <si>
    <t>KEYS</t>
  </si>
  <si>
    <t>Keysight Technologies Inc</t>
  </si>
  <si>
    <t>Dividend Yield50188920</t>
  </si>
  <si>
    <t>47-Dividend Yield</t>
  </si>
  <si>
    <t>50188920</t>
  </si>
  <si>
    <t>LKQ</t>
  </si>
  <si>
    <t>LKQ Corporation</t>
  </si>
  <si>
    <t>Dividend Yield50540R40</t>
  </si>
  <si>
    <t>48-Dividend Yield</t>
  </si>
  <si>
    <t>50540R40</t>
  </si>
  <si>
    <t>LH</t>
  </si>
  <si>
    <t>Laboratory Corporation of America Holdings</t>
  </si>
  <si>
    <t>Dividend Yield59268810</t>
  </si>
  <si>
    <t>49-Dividend Yield</t>
  </si>
  <si>
    <t>Dividend Yield59511210</t>
  </si>
  <si>
    <t>50-Dividend Yield</t>
  </si>
  <si>
    <t>59511210</t>
  </si>
  <si>
    <t>MU</t>
  </si>
  <si>
    <t>Micron Technology, Inc.</t>
  </si>
  <si>
    <t>Dividend Yield60819010</t>
  </si>
  <si>
    <t>51-Dividend Yield</t>
  </si>
  <si>
    <t>60819010</t>
  </si>
  <si>
    <t>MHK</t>
  </si>
  <si>
    <t>Mohawk Industries, Inc.</t>
  </si>
  <si>
    <t>Dividend Yield61174X10</t>
  </si>
  <si>
    <t>52-Dividend Yield</t>
  </si>
  <si>
    <t>61174X10</t>
  </si>
  <si>
    <t>MNST</t>
  </si>
  <si>
    <t>Monster Beverage Corporation</t>
  </si>
  <si>
    <t>Dividend Yield64026810</t>
  </si>
  <si>
    <t>53-Dividend Yield</t>
  </si>
  <si>
    <t>Dividend Yield64110L10</t>
  </si>
  <si>
    <t>54-Dividend Yield</t>
  </si>
  <si>
    <t>Dividend Yield67103H10</t>
  </si>
  <si>
    <t>55-Dividend Yield</t>
  </si>
  <si>
    <t>67103H10</t>
  </si>
  <si>
    <t>ORLY</t>
  </si>
  <si>
    <t>O'Reilly Automotive, Inc.</t>
  </si>
  <si>
    <t>Dividend Yield70450Y10</t>
  </si>
  <si>
    <t>56-Dividend Yield</t>
  </si>
  <si>
    <t>70450Y10</t>
  </si>
  <si>
    <t>PYPL</t>
  </si>
  <si>
    <t>PayPal Holdings Inc</t>
  </si>
  <si>
    <t>Dividend Yield74736K10</t>
  </si>
  <si>
    <t>57-Dividend Yield</t>
  </si>
  <si>
    <t>74736K10</t>
  </si>
  <si>
    <t>QRVO</t>
  </si>
  <si>
    <t>Qorvo, Inc.</t>
  </si>
  <si>
    <t>Dividend Yield75886F10</t>
  </si>
  <si>
    <t>58-Dividend Yield</t>
  </si>
  <si>
    <t>75886F10</t>
  </si>
  <si>
    <t>REGN</t>
  </si>
  <si>
    <t>Regeneron Pharmaceuticals, Inc.</t>
  </si>
  <si>
    <t>Dividend Yield78486Q10</t>
  </si>
  <si>
    <t>59-Dividend Yield</t>
  </si>
  <si>
    <t>Dividend Yield79466L30</t>
  </si>
  <si>
    <t>60-Dividend Yield</t>
  </si>
  <si>
    <t>Dividend Yield80640710</t>
  </si>
  <si>
    <t>61-Dividend Yield</t>
  </si>
  <si>
    <t>80640710</t>
  </si>
  <si>
    <t>HSIC</t>
  </si>
  <si>
    <t>Henry Schein, Inc.</t>
  </si>
  <si>
    <t>Dividend Yield87160710</t>
  </si>
  <si>
    <t>62-Dividend Yield</t>
  </si>
  <si>
    <t>87160710</t>
  </si>
  <si>
    <t>SNPS</t>
  </si>
  <si>
    <t>Synopsys, Inc.</t>
  </si>
  <si>
    <t>Dividend Yield87259010</t>
  </si>
  <si>
    <t>63-Dividend Yield</t>
  </si>
  <si>
    <t>87259010</t>
  </si>
  <si>
    <t>TMUS</t>
  </si>
  <si>
    <t>T-Mobile US, Inc.</t>
  </si>
  <si>
    <t>Dividend Yield87405410</t>
  </si>
  <si>
    <t>64-Dividend Yield</t>
  </si>
  <si>
    <t>87405410</t>
  </si>
  <si>
    <t>TTWO</t>
  </si>
  <si>
    <t>Take-Two Interactive Software, Inc.</t>
  </si>
  <si>
    <t>Dividend Yield89364110</t>
  </si>
  <si>
    <t>65-Dividend Yield</t>
  </si>
  <si>
    <t>89364110</t>
  </si>
  <si>
    <t>TDG</t>
  </si>
  <si>
    <t>TransDigm Group Incorporated</t>
  </si>
  <si>
    <t>Dividend Yield89694520</t>
  </si>
  <si>
    <t>66-Dividend Yield</t>
  </si>
  <si>
    <t>89694520</t>
  </si>
  <si>
    <t>TRIP</t>
  </si>
  <si>
    <t>TripAdvisor, Inc.</t>
  </si>
  <si>
    <t>Dividend Yield90184L10</t>
  </si>
  <si>
    <t>67-Dividend Yield</t>
  </si>
  <si>
    <t>90184L10</t>
  </si>
  <si>
    <t>TWTR</t>
  </si>
  <si>
    <t>Twitter, Inc.</t>
  </si>
  <si>
    <t>Dividend Yield90384S30</t>
  </si>
  <si>
    <t>68-Dividend Yield</t>
  </si>
  <si>
    <t>90384S30</t>
  </si>
  <si>
    <t>ULTA</t>
  </si>
  <si>
    <t>Ulta Beauty Inc</t>
  </si>
  <si>
    <t>Dividend Yield90431110</t>
  </si>
  <si>
    <t>69-Dividend Yield</t>
  </si>
  <si>
    <t>Dividend Yield90431120</t>
  </si>
  <si>
    <t>70-Dividend Yield</t>
  </si>
  <si>
    <t>Dividend Yield91004710</t>
  </si>
  <si>
    <t>71-Dividend Yield</t>
  </si>
  <si>
    <t>91004710</t>
  </si>
  <si>
    <t>UAL</t>
  </si>
  <si>
    <t>United Airlines Holdings, Inc.</t>
  </si>
  <si>
    <t>Dividend Yield91136310</t>
  </si>
  <si>
    <t>72-Dividend Yield</t>
  </si>
  <si>
    <t>91136310</t>
  </si>
  <si>
    <t>URI</t>
  </si>
  <si>
    <t>United Rentals, Inc.</t>
  </si>
  <si>
    <t>Dividend Yield92220P10</t>
  </si>
  <si>
    <t>73-Dividend Yield</t>
  </si>
  <si>
    <t>92220P10</t>
  </si>
  <si>
    <t>VAR</t>
  </si>
  <si>
    <t>Varian Medical Systems, Inc.</t>
  </si>
  <si>
    <t>Dividend Yield92343E10</t>
  </si>
  <si>
    <t>74-Dividend Yield</t>
  </si>
  <si>
    <t>Dividend Yield92532F10</t>
  </si>
  <si>
    <t>75-Dividend Yield</t>
  </si>
  <si>
    <t>92532F10</t>
  </si>
  <si>
    <t>VRTX</t>
  </si>
  <si>
    <t>Vertex Pharmaceuticals Incorporated</t>
  </si>
  <si>
    <t>Dividend Yield94184810</t>
  </si>
  <si>
    <t>76-Dividend Yield</t>
  </si>
  <si>
    <t>94184810</t>
  </si>
  <si>
    <t>WAT</t>
  </si>
  <si>
    <t>Waters Corporation</t>
  </si>
  <si>
    <t>Dividend Yield94946T10</t>
  </si>
  <si>
    <t>77-Dividend Yield</t>
  </si>
  <si>
    <t>94946T10</t>
  </si>
  <si>
    <t>WCG</t>
  </si>
  <si>
    <t>WellCare Health Plans, Inc.</t>
  </si>
  <si>
    <t>Dividend YieldG1890L10</t>
  </si>
  <si>
    <t>78-Dividend Yield</t>
  </si>
  <si>
    <t>G1890L10</t>
  </si>
  <si>
    <t>CPRI</t>
  </si>
  <si>
    <t>Capri Holdings Limited</t>
  </si>
  <si>
    <t>Dividend YieldG4756710</t>
  </si>
  <si>
    <t>79-Dividend Yield</t>
  </si>
  <si>
    <t>G4756710</t>
  </si>
  <si>
    <t>INFO</t>
  </si>
  <si>
    <t>IHS Markit Ltd.</t>
  </si>
  <si>
    <t>Dividend YieldG6672110</t>
  </si>
  <si>
    <t>80-Dividend Yield</t>
  </si>
  <si>
    <t>Dividend YieldN5946510</t>
  </si>
  <si>
    <t>81-Dividend Yield</t>
  </si>
  <si>
    <t>Price/ Book Value00724F10</t>
  </si>
  <si>
    <t>1-Price/ Book Value</t>
  </si>
  <si>
    <t>Price/ Book Value00790310</t>
  </si>
  <si>
    <t>2-Price/ Book Value</t>
  </si>
  <si>
    <t>Price/ Book Value02313510</t>
  </si>
  <si>
    <t>3-Price/ Book Value</t>
  </si>
  <si>
    <t>Price/ Book Value03027X10</t>
  </si>
  <si>
    <t>4-Price/ Book Value</t>
  </si>
  <si>
    <t>Price/ Book Value05301510</t>
  </si>
  <si>
    <t>5-Price/ Book Value</t>
  </si>
  <si>
    <t>05301510</t>
  </si>
  <si>
    <t>ADP</t>
  </si>
  <si>
    <t>Automatic Data Processing, Inc.</t>
  </si>
  <si>
    <t>Price/ Book ValueHRB</t>
  </si>
  <si>
    <t>Price/ Book Value09367110</t>
  </si>
  <si>
    <t>6-Price/ Book Value</t>
  </si>
  <si>
    <t>09367110</t>
  </si>
  <si>
    <t>HRB</t>
  </si>
  <si>
    <t>H&amp;R Block, Inc.</t>
  </si>
  <si>
    <t>Price/ Book Value09857L10</t>
  </si>
  <si>
    <t>7-Price/ Book Value</t>
  </si>
  <si>
    <t>Price/ Book Value11133T10</t>
  </si>
  <si>
    <t>8-Price/ Book Value</t>
  </si>
  <si>
    <t>11133T10</t>
  </si>
  <si>
    <t>BR</t>
  </si>
  <si>
    <t>Broadridge Financial Solutions, Inc.</t>
  </si>
  <si>
    <t>Price/ Book Value11563720</t>
  </si>
  <si>
    <t>9-Price/ Book Value</t>
  </si>
  <si>
    <t>11563720</t>
  </si>
  <si>
    <t>BF.B</t>
  </si>
  <si>
    <t>Brown-Forman Corporation Class B</t>
  </si>
  <si>
    <t>Price/ Book Value12738710</t>
  </si>
  <si>
    <t>10-Price/ Book Value</t>
  </si>
  <si>
    <t>Price/ Book ValueCPB</t>
  </si>
  <si>
    <t>Price/ Book Value13442910</t>
  </si>
  <si>
    <t>11-Price/ Book Value</t>
  </si>
  <si>
    <t>13442910</t>
  </si>
  <si>
    <t>CPB</t>
  </si>
  <si>
    <t>Campbell Soup Company</t>
  </si>
  <si>
    <t>Price/ Book Value16965610</t>
  </si>
  <si>
    <t>12-Price/ Book Value</t>
  </si>
  <si>
    <t>Price/ Book Value17737610</t>
  </si>
  <si>
    <t>13-Price/ Book Value</t>
  </si>
  <si>
    <t>17737610</t>
  </si>
  <si>
    <t>CTXS</t>
  </si>
  <si>
    <t>Citrix Systems, Inc.</t>
  </si>
  <si>
    <t>Price/ Book Value18905410</t>
  </si>
  <si>
    <t>14-Price/ Book Value</t>
  </si>
  <si>
    <t>18905410</t>
  </si>
  <si>
    <t>CLX</t>
  </si>
  <si>
    <t>Clorox Company</t>
  </si>
  <si>
    <t>Price/ Book Value19121610</t>
  </si>
  <si>
    <t>15-Price/ Book Value</t>
  </si>
  <si>
    <t>19121610</t>
  </si>
  <si>
    <t>KO</t>
  </si>
  <si>
    <t>Coca-Cola Company</t>
  </si>
  <si>
    <t>Price/ Book Value28176E10</t>
  </si>
  <si>
    <t>16-Price/ Book Value</t>
  </si>
  <si>
    <t>Price/ Book Value33773810</t>
  </si>
  <si>
    <t>17-Price/ Book Value</t>
  </si>
  <si>
    <t>Price/ Book Value34959E10</t>
  </si>
  <si>
    <t>18-Price/ Book Value</t>
  </si>
  <si>
    <t>Price/ Book Value36665110</t>
  </si>
  <si>
    <t>19-Price/ Book Value</t>
  </si>
  <si>
    <t>Price/ Book Value42786610</t>
  </si>
  <si>
    <t>20-Price/ Book Value</t>
  </si>
  <si>
    <t>42786610</t>
  </si>
  <si>
    <t>HSY</t>
  </si>
  <si>
    <t>Hershey Company</t>
  </si>
  <si>
    <t>Price/ Book Value45230810</t>
  </si>
  <si>
    <t>21-Price/ Book Value</t>
  </si>
  <si>
    <t>Price/ Book Value46120210</t>
  </si>
  <si>
    <t>22-Price/ Book Value</t>
  </si>
  <si>
    <t>Price/ Book Value51843910</t>
  </si>
  <si>
    <t>23-Price/ Book Value</t>
  </si>
  <si>
    <t>51843910</t>
  </si>
  <si>
    <t>EL</t>
  </si>
  <si>
    <t>Estee Lauder Companies Inc. Class A</t>
  </si>
  <si>
    <t>Price/ Book ValueLLY</t>
  </si>
  <si>
    <t>Price/ Book Value53245710</t>
  </si>
  <si>
    <t>24-Price/ Book Value</t>
  </si>
  <si>
    <t>53245710</t>
  </si>
  <si>
    <t>LLY</t>
  </si>
  <si>
    <t>Eli Lilly and Company</t>
  </si>
  <si>
    <t>Price/ Book Value53983010</t>
  </si>
  <si>
    <t>25-Price/ Book Value</t>
  </si>
  <si>
    <t>53983010</t>
  </si>
  <si>
    <t>LMT</t>
  </si>
  <si>
    <t>Lockheed Martin Corporation</t>
  </si>
  <si>
    <t>Price/ Book Value54866110</t>
  </si>
  <si>
    <t>26-Price/ Book Value</t>
  </si>
  <si>
    <t>54866110</t>
  </si>
  <si>
    <t>LOW</t>
  </si>
  <si>
    <t>Lowe's Companies, Inc.</t>
  </si>
  <si>
    <t>Price/ Book Value57060D10</t>
  </si>
  <si>
    <t>27-Price/ Book Value</t>
  </si>
  <si>
    <t>Price/ Book Value57190320</t>
  </si>
  <si>
    <t>28-Price/ Book Value</t>
  </si>
  <si>
    <t>Price/ Book Value57636Q10</t>
  </si>
  <si>
    <t>29-Price/ Book Value</t>
  </si>
  <si>
    <t>57636Q10</t>
  </si>
  <si>
    <t>MA</t>
  </si>
  <si>
    <t>Mastercard Incorporated Class A</t>
  </si>
  <si>
    <t>Price/ Book Value59268810</t>
  </si>
  <si>
    <t>30-Price/ Book Value</t>
  </si>
  <si>
    <t>Price/ Book Value64110D10</t>
  </si>
  <si>
    <t>31-Price/ Book Value</t>
  </si>
  <si>
    <t>64110D10</t>
  </si>
  <si>
    <t>NTAP</t>
  </si>
  <si>
    <t>NetApp, Inc.</t>
  </si>
  <si>
    <t>Price/ Book Value64110L10</t>
  </si>
  <si>
    <t>32-Price/ Book Value</t>
  </si>
  <si>
    <t>Price/ Book Value65410610</t>
  </si>
  <si>
    <t>33-Price/ Book Value</t>
  </si>
  <si>
    <t>65410610</t>
  </si>
  <si>
    <t>NKE</t>
  </si>
  <si>
    <t>NIKE, Inc. Class B</t>
  </si>
  <si>
    <t>Price/ Book Value71344810</t>
  </si>
  <si>
    <t>34-Price/ Book Value</t>
  </si>
  <si>
    <t>71344810</t>
  </si>
  <si>
    <t>PEP</t>
  </si>
  <si>
    <t>PepsiCo, Inc.</t>
  </si>
  <si>
    <t>Price/ Book Value74752510</t>
  </si>
  <si>
    <t>35-Price/ Book Value</t>
  </si>
  <si>
    <t>74752510</t>
  </si>
  <si>
    <t>QCOM</t>
  </si>
  <si>
    <t>QUALCOMM Incorporated</t>
  </si>
  <si>
    <t>Price/ Book Value77390310</t>
  </si>
  <si>
    <t>36-Price/ Book Value</t>
  </si>
  <si>
    <t>Price/ Book Value77571110</t>
  </si>
  <si>
    <t>37-Price/ Book Value</t>
  </si>
  <si>
    <t>Price/ Book Value77829610</t>
  </si>
  <si>
    <t>38-Price/ Book Value</t>
  </si>
  <si>
    <t>77829610</t>
  </si>
  <si>
    <t>ROST</t>
  </si>
  <si>
    <t>Ross Stores, Inc.</t>
  </si>
  <si>
    <t>Price/ Book Value82434810</t>
  </si>
  <si>
    <t>39-Price/ Book Value</t>
  </si>
  <si>
    <t>82434810</t>
  </si>
  <si>
    <t>SHW</t>
  </si>
  <si>
    <t>Sherwin-Williams Company</t>
  </si>
  <si>
    <t>Price/ Book Value82880610</t>
  </si>
  <si>
    <t>40-Price/ Book Value</t>
  </si>
  <si>
    <t>82880610</t>
  </si>
  <si>
    <t>SPG</t>
  </si>
  <si>
    <t>Simon Property Group, Inc.</t>
  </si>
  <si>
    <t>Price/ Book Value87182910</t>
  </si>
  <si>
    <t>41-Price/ Book Value</t>
  </si>
  <si>
    <t>87182910</t>
  </si>
  <si>
    <t>SYY</t>
  </si>
  <si>
    <t>Sysco Corporation</t>
  </si>
  <si>
    <t>Price/ Book Value87254010</t>
  </si>
  <si>
    <t>42-Price/ Book Value</t>
  </si>
  <si>
    <t>87254010</t>
  </si>
  <si>
    <t>TJX</t>
  </si>
  <si>
    <t>TJX Companies Inc</t>
  </si>
  <si>
    <t>Price/ Book Value88250810</t>
  </si>
  <si>
    <t>43-Price/ Book Value</t>
  </si>
  <si>
    <t>88250810</t>
  </si>
  <si>
    <t>TXN</t>
  </si>
  <si>
    <t>Texas Instruments Incorporated</t>
  </si>
  <si>
    <t>Price/ Book Value91131210</t>
  </si>
  <si>
    <t>44-Price/ Book Value</t>
  </si>
  <si>
    <t>91131210</t>
  </si>
  <si>
    <t>UPS</t>
  </si>
  <si>
    <t>United Parcel Service, Inc. Class B</t>
  </si>
  <si>
    <t>Price/ Book ValueVRSK</t>
  </si>
  <si>
    <t>Price/ Book Value92345Y10</t>
  </si>
  <si>
    <t>45-Price/ Book Value</t>
  </si>
  <si>
    <t>92345Y10</t>
  </si>
  <si>
    <t>VRSK</t>
  </si>
  <si>
    <t>Verisk Analytics Inc</t>
  </si>
  <si>
    <t>Price/ Book Value92826C83</t>
  </si>
  <si>
    <t>46-Price/ Book Value</t>
  </si>
  <si>
    <t>92826C83</t>
  </si>
  <si>
    <t>V</t>
  </si>
  <si>
    <t>Visa Inc. Class A</t>
  </si>
  <si>
    <t>Price/ Book Value94184810</t>
  </si>
  <si>
    <t>47-Price/ Book Value</t>
  </si>
  <si>
    <t>Price/ Book Value98978V10</t>
  </si>
  <si>
    <t>48-Price/ Book Value</t>
  </si>
  <si>
    <t>98978V10</t>
  </si>
  <si>
    <t>ZTS</t>
  </si>
  <si>
    <t>Zoetis, Inc. Class A</t>
  </si>
  <si>
    <t>Price/ Book ValueG0176J10</t>
  </si>
  <si>
    <t>49-Price/ Book Value</t>
  </si>
  <si>
    <t>Price/ Book ValueG0408V10</t>
  </si>
  <si>
    <t>50-Price/ Book Value</t>
  </si>
  <si>
    <t>Price/ Cash Flow00365410</t>
  </si>
  <si>
    <t>1-Price/ Cash Flow</t>
  </si>
  <si>
    <t>Price/ Cash Flow00724F10</t>
  </si>
  <si>
    <t>2-Price/ Cash Flow</t>
  </si>
  <si>
    <t>Price/ Cash Flow00790310</t>
  </si>
  <si>
    <t>3-Price/ Cash Flow</t>
  </si>
  <si>
    <t>Price/ Cash Flow00825210</t>
  </si>
  <si>
    <t>4-Price/ Cash Flow</t>
  </si>
  <si>
    <t>Price/ Cash Flow01625510</t>
  </si>
  <si>
    <t>5-Price/ Cash Flow</t>
  </si>
  <si>
    <t>Price/ Cash Flow02313510</t>
  </si>
  <si>
    <t>6-Price/ Cash Flow</t>
  </si>
  <si>
    <t>Price/ Cash Flow03027X10</t>
  </si>
  <si>
    <t>7-Price/ Cash Flow</t>
  </si>
  <si>
    <t>Price/ Cash Flow03662Q10</t>
  </si>
  <si>
    <t>8-Price/ Cash Flow</t>
  </si>
  <si>
    <t>Price/ Cash Flow05276910</t>
  </si>
  <si>
    <t>9-Price/ Cash Flow</t>
  </si>
  <si>
    <t>Price/ Cash FlowBA</t>
  </si>
  <si>
    <t>Price/ Cash Flow09702310</t>
  </si>
  <si>
    <t>10-Price/ Cash Flow</t>
  </si>
  <si>
    <t>Price/ Cash Flow11563720</t>
  </si>
  <si>
    <t>11-Price/ Cash Flow</t>
  </si>
  <si>
    <t>Price/ Cash Flow12572Q10</t>
  </si>
  <si>
    <t>12-Price/ Cash Flow</t>
  </si>
  <si>
    <t>12572Q10</t>
  </si>
  <si>
    <t>CME Group Inc. Class A</t>
  </si>
  <si>
    <t>Price/ Cash Flow12738710</t>
  </si>
  <si>
    <t>13-Price/ Cash Flow</t>
  </si>
  <si>
    <t>Price/ Cash Flow16965610</t>
  </si>
  <si>
    <t>14-Price/ Cash Flow</t>
  </si>
  <si>
    <t>Price/ Cash FlowKO</t>
  </si>
  <si>
    <t>Price/ Cash Flow19121610</t>
  </si>
  <si>
    <t>15-Price/ Cash Flow</t>
  </si>
  <si>
    <t>Price/ Cash Flow28176E10</t>
  </si>
  <si>
    <t>16-Price/ Cash Flow</t>
  </si>
  <si>
    <t>Price/ Cash Flow34959E10</t>
  </si>
  <si>
    <t>17-Price/ Cash Flow</t>
  </si>
  <si>
    <t>Price/ Cash Flow43644010</t>
  </si>
  <si>
    <t>18-Price/ Cash Flow</t>
  </si>
  <si>
    <t>Price/ Cash Flow45168D10</t>
  </si>
  <si>
    <t>19-Price/ Cash Flow</t>
  </si>
  <si>
    <t>Price/ Cash Flow45232710</t>
  </si>
  <si>
    <t>20-Price/ Cash Flow</t>
  </si>
  <si>
    <t>Price/ Cash Flow45337C10</t>
  </si>
  <si>
    <t>21-Price/ Cash Flow</t>
  </si>
  <si>
    <t>Price/ Cash Flow46120210</t>
  </si>
  <si>
    <t>22-Price/ Cash Flow</t>
  </si>
  <si>
    <t>Price/ Cash Flow49338L10</t>
  </si>
  <si>
    <t>23-Price/ Cash Flow</t>
  </si>
  <si>
    <t>Price/ Cash Flow51843910</t>
  </si>
  <si>
    <t>24-Price/ Cash Flow</t>
  </si>
  <si>
    <t>Price/ Cash Flow55354G10</t>
  </si>
  <si>
    <t>25-Price/ Cash Flow</t>
  </si>
  <si>
    <t>55354G10</t>
  </si>
  <si>
    <t>MSCI</t>
  </si>
  <si>
    <t>MSCI Inc. Class A</t>
  </si>
  <si>
    <t>Price/ Cash Flow57060D10</t>
  </si>
  <si>
    <t>26-Price/ Cash Flow</t>
  </si>
  <si>
    <t>Price/ Cash Flow57636Q10</t>
  </si>
  <si>
    <t>27-Price/ Cash Flow</t>
  </si>
  <si>
    <t>Price/ Cash Flow61174X10</t>
  </si>
  <si>
    <t>28-Price/ Cash Flow</t>
  </si>
  <si>
    <t>Price/ Cash FlowMCO</t>
  </si>
  <si>
    <t>Price/ Cash Flow61536910</t>
  </si>
  <si>
    <t>29-Price/ Cash Flow</t>
  </si>
  <si>
    <t>61536910</t>
  </si>
  <si>
    <t>MCO</t>
  </si>
  <si>
    <t>Moody's Corporation</t>
  </si>
  <si>
    <t>Price/ Cash Flow64110L10</t>
  </si>
  <si>
    <t>30-Price/ Cash Flow</t>
  </si>
  <si>
    <t>Price/ Cash Flow67066G10</t>
  </si>
  <si>
    <t>31-Price/ Cash Flow</t>
  </si>
  <si>
    <t>Price/ Cash Flow70450Y10</t>
  </si>
  <si>
    <t>32-Price/ Cash Flow</t>
  </si>
  <si>
    <t>Price/ Cash FlowPG</t>
  </si>
  <si>
    <t>Price/ Cash Flow74271810</t>
  </si>
  <si>
    <t>33-Price/ Cash Flow</t>
  </si>
  <si>
    <t>74271810</t>
  </si>
  <si>
    <t>PG</t>
  </si>
  <si>
    <t>Procter &amp; Gamble Company</t>
  </si>
  <si>
    <t>Price/ Cash Flow76115210</t>
  </si>
  <si>
    <t>34-Price/ Cash Flow</t>
  </si>
  <si>
    <t>76115210</t>
  </si>
  <si>
    <t>RMD</t>
  </si>
  <si>
    <t>ResMed Inc.</t>
  </si>
  <si>
    <t>Price/ Cash Flow77571110</t>
  </si>
  <si>
    <t>35-Price/ Cash Flow</t>
  </si>
  <si>
    <t>Price/ Cash Flow78409V10</t>
  </si>
  <si>
    <t>36-Price/ Cash Flow</t>
  </si>
  <si>
    <t>78409V10</t>
  </si>
  <si>
    <t>SPGI</t>
  </si>
  <si>
    <t>S&amp;P Global, Inc.</t>
  </si>
  <si>
    <t>Price/ Cash Flow78410G10</t>
  </si>
  <si>
    <t>37-Price/ Cash Flow</t>
  </si>
  <si>
    <t>Price/ Cash Flow79466L30</t>
  </si>
  <si>
    <t>38-Price/ Cash Flow</t>
  </si>
  <si>
    <t>Price/ Cash Flow87405410</t>
  </si>
  <si>
    <t>39-Price/ Cash Flow</t>
  </si>
  <si>
    <t>Price/ Cash Flow87936910</t>
  </si>
  <si>
    <t>40-Price/ Cash Flow</t>
  </si>
  <si>
    <t>87936910</t>
  </si>
  <si>
    <t>TFX</t>
  </si>
  <si>
    <t>Teleflex Incorporated</t>
  </si>
  <si>
    <t>Price/ Cash FlowTDG</t>
  </si>
  <si>
    <t>Price/ Cash Flow89364110</t>
  </si>
  <si>
    <t>41-Price/ Cash Flow</t>
  </si>
  <si>
    <t>Price/ Cash Flow90265310</t>
  </si>
  <si>
    <t>42-Price/ Cash Flow</t>
  </si>
  <si>
    <t>Price/ Cash Flow90431110</t>
  </si>
  <si>
    <t>43-Price/ Cash Flow</t>
  </si>
  <si>
    <t>Price/ Cash Flow92343E10</t>
  </si>
  <si>
    <t>44-Price/ Cash Flow</t>
  </si>
  <si>
    <t>Price/ Cash FlowVRSK</t>
  </si>
  <si>
    <t>Price/ Cash Flow92345Y10</t>
  </si>
  <si>
    <t>45-Price/ Cash Flow</t>
  </si>
  <si>
    <t>Price/ Cash Flow92826C83</t>
  </si>
  <si>
    <t>46-Price/ Cash Flow</t>
  </si>
  <si>
    <t>Price/ Cash Flow96216610</t>
  </si>
  <si>
    <t>47-Price/ Cash Flow</t>
  </si>
  <si>
    <t>Price/ Cash Flow98956P10</t>
  </si>
  <si>
    <t>48-Price/ Cash Flow</t>
  </si>
  <si>
    <t>Price/ Cash Flow98978V10</t>
  </si>
  <si>
    <t>49-Price/ Cash Flow</t>
  </si>
  <si>
    <t>Price/ Cash FlowG6518L10</t>
  </si>
  <si>
    <t>50-Price/ Cash Flow</t>
  </si>
  <si>
    <t>Price/ Sales00365410</t>
  </si>
  <si>
    <t>1-Price/ Sales</t>
  </si>
  <si>
    <t>Price/ Sales00724F10</t>
  </si>
  <si>
    <t>2-Price/ Sales</t>
  </si>
  <si>
    <t>Price/ Sales01527110</t>
  </si>
  <si>
    <t>3-Price/ Sales</t>
  </si>
  <si>
    <t>Price/ Sales03027X10</t>
  </si>
  <si>
    <t>4-Price/ Sales</t>
  </si>
  <si>
    <t>Price/ Sales03662Q10</t>
  </si>
  <si>
    <t>5-Price/ Sales</t>
  </si>
  <si>
    <t>Price/ SalesAIV</t>
  </si>
  <si>
    <t>Price/ Sales03748R75</t>
  </si>
  <si>
    <t>6-Price/ Sales</t>
  </si>
  <si>
    <t>Price/ Sales05276910</t>
  </si>
  <si>
    <t>7-Price/ Sales</t>
  </si>
  <si>
    <t>Price/ Sales05348410</t>
  </si>
  <si>
    <t>8-Price/ Sales</t>
  </si>
  <si>
    <t>Price/ Sales12572Q10</t>
  </si>
  <si>
    <t>9-Price/ Sales</t>
  </si>
  <si>
    <t>Price/ Sales12738710</t>
  </si>
  <si>
    <t>10-Price/ Sales</t>
  </si>
  <si>
    <t>Price/ Sales22822V10</t>
  </si>
  <si>
    <t>11-Price/ Sales</t>
  </si>
  <si>
    <t>Price/ Sales26441150</t>
  </si>
  <si>
    <t>12-Price/ Sales</t>
  </si>
  <si>
    <t>Price/ Sales28176E10</t>
  </si>
  <si>
    <t>13-Price/ Sales</t>
  </si>
  <si>
    <t>Price/ Sales29444U70</t>
  </si>
  <si>
    <t>14-Price/ Sales</t>
  </si>
  <si>
    <t>Price/ Sales29476L10</t>
  </si>
  <si>
    <t>15-Price/ Sales</t>
  </si>
  <si>
    <t>Price/ Sales29717810</t>
  </si>
  <si>
    <t>16-Price/ Sales</t>
  </si>
  <si>
    <t>Price/ Sales30225T10</t>
  </si>
  <si>
    <t>17-Price/ Sales</t>
  </si>
  <si>
    <t>Price/ Sales31374720</t>
  </si>
  <si>
    <t>18-Price/ Sales</t>
  </si>
  <si>
    <t>Price/ SalesFIS</t>
  </si>
  <si>
    <t>Price/ Sales31620M10</t>
  </si>
  <si>
    <t>19-Price/ Sales</t>
  </si>
  <si>
    <t>31620M10</t>
  </si>
  <si>
    <t>FIS</t>
  </si>
  <si>
    <t>Fidelity National Information Services, Inc.</t>
  </si>
  <si>
    <t>Price/ Sales33773810</t>
  </si>
  <si>
    <t>20-Price/ Sales</t>
  </si>
  <si>
    <t>Price/ Sales33904110</t>
  </si>
  <si>
    <t>21-Price/ Sales</t>
  </si>
  <si>
    <t>Price/ Sales40414L10</t>
  </si>
  <si>
    <t>22-Price/ Sales</t>
  </si>
  <si>
    <t>Price/ Sales45168D10</t>
  </si>
  <si>
    <t>23-Price/ Sales</t>
  </si>
  <si>
    <t>Price/ Sales45232710</t>
  </si>
  <si>
    <t>24-Price/ Sales</t>
  </si>
  <si>
    <t>Price/ Sales45866F10</t>
  </si>
  <si>
    <t>25-Price/ Sales</t>
  </si>
  <si>
    <t>45866F10</t>
  </si>
  <si>
    <t>ICE</t>
  </si>
  <si>
    <t>Intercontinental Exchange, Inc.</t>
  </si>
  <si>
    <t>Price/ Sales46120210</t>
  </si>
  <si>
    <t>26-Price/ Sales</t>
  </si>
  <si>
    <t>Price/ Sales46120E60</t>
  </si>
  <si>
    <t>27-Price/ Sales</t>
  </si>
  <si>
    <t>Price/ Sales55354G10</t>
  </si>
  <si>
    <t>28-Price/ Sales</t>
  </si>
  <si>
    <t>Price/ Sales57060D10</t>
  </si>
  <si>
    <t>29-Price/ Sales</t>
  </si>
  <si>
    <t>Price/ Sales57636Q10</t>
  </si>
  <si>
    <t>30-Price/ Sales</t>
  </si>
  <si>
    <t>Price/ SalesMCD</t>
  </si>
  <si>
    <t>Price/ Sales58013510</t>
  </si>
  <si>
    <t>31-Price/ Sales</t>
  </si>
  <si>
    <t>58013510</t>
  </si>
  <si>
    <t>MCD</t>
  </si>
  <si>
    <t>McDonald's Corporation</t>
  </si>
  <si>
    <t>Price/ Sales59491810</t>
  </si>
  <si>
    <t>32-Price/ Sales</t>
  </si>
  <si>
    <t>59491810</t>
  </si>
  <si>
    <t>MSFT</t>
  </si>
  <si>
    <t>Microsoft Corporation</t>
  </si>
  <si>
    <t>Price/ Sales59522J10</t>
  </si>
  <si>
    <t>33-Price/ Sales</t>
  </si>
  <si>
    <t>Price/ SalesNKTR</t>
  </si>
  <si>
    <t>Price/ Sales64026810</t>
  </si>
  <si>
    <t>34-Price/ Sales</t>
  </si>
  <si>
    <t>Price/ Sales67066G10</t>
  </si>
  <si>
    <t>35-Price/ Sales</t>
  </si>
  <si>
    <t>Price/ Sales74340W10</t>
  </si>
  <si>
    <t>36-Price/ Sales</t>
  </si>
  <si>
    <t>Price/ Sales74460D10</t>
  </si>
  <si>
    <t>37-Price/ Sales</t>
  </si>
  <si>
    <t>74460D10</t>
  </si>
  <si>
    <t>PSA</t>
  </si>
  <si>
    <t>Public Storage</t>
  </si>
  <si>
    <t>Price/ Sales75610910</t>
  </si>
  <si>
    <t>38-Price/ Sales</t>
  </si>
  <si>
    <t>Price/ Sales75884910</t>
  </si>
  <si>
    <t>39-Price/ Sales</t>
  </si>
  <si>
    <t>Price/ Sales78409V10</t>
  </si>
  <si>
    <t>40-Price/ Sales</t>
  </si>
  <si>
    <t>Price/ Sales78410G10</t>
  </si>
  <si>
    <t>41-Price/ Sales</t>
  </si>
  <si>
    <t>Price/ Sales79466L30</t>
  </si>
  <si>
    <t>42-Price/ Sales</t>
  </si>
  <si>
    <t>Price/ Sales90184L10</t>
  </si>
  <si>
    <t>43-Price/ Sales</t>
  </si>
  <si>
    <t>Price/ Sales90265310</t>
  </si>
  <si>
    <t>44-Price/ Sales</t>
  </si>
  <si>
    <t>Price/ Sales92343E10</t>
  </si>
  <si>
    <t>45-Price/ Sales</t>
  </si>
  <si>
    <t>Price/ Sales92345Y10</t>
  </si>
  <si>
    <t>46-Price/ Sales</t>
  </si>
  <si>
    <t>Price/ Sales92532F10</t>
  </si>
  <si>
    <t>47-Price/ Sales</t>
  </si>
  <si>
    <t>Price/ Sales92826C83</t>
  </si>
  <si>
    <t>48-Price/ Sales</t>
  </si>
  <si>
    <t>Price/ Sales98391910</t>
  </si>
  <si>
    <t>49-Price/ Sales</t>
  </si>
  <si>
    <t>Price/ Sales98978V10</t>
  </si>
  <si>
    <t>50-Price/ Sales</t>
  </si>
  <si>
    <t>Low Price00724F10</t>
  </si>
  <si>
    <t>1-Low Price</t>
  </si>
  <si>
    <t>Low Price02079K10</t>
  </si>
  <si>
    <t>2-Low Price</t>
  </si>
  <si>
    <t>Low Price02079K30</t>
  </si>
  <si>
    <t>3-Low Price</t>
  </si>
  <si>
    <t>Low Price02313510</t>
  </si>
  <si>
    <t>4-Low Price</t>
  </si>
  <si>
    <t>Low PriceAMT</t>
  </si>
  <si>
    <t>Low Price03027X10</t>
  </si>
  <si>
    <t>5-Low Price</t>
  </si>
  <si>
    <t>Low Price03675210</t>
  </si>
  <si>
    <t>6-Low Price</t>
  </si>
  <si>
    <t>03675210</t>
  </si>
  <si>
    <t>ANTM</t>
  </si>
  <si>
    <t>Anthem, Inc.</t>
  </si>
  <si>
    <t>Low Price04041310</t>
  </si>
  <si>
    <t>7-Low Price</t>
  </si>
  <si>
    <t>Low Price05333210</t>
  </si>
  <si>
    <t>8-Low Price</t>
  </si>
  <si>
    <t>Low Price07588710</t>
  </si>
  <si>
    <t>9-Low Price</t>
  </si>
  <si>
    <t>Low Price09247X10</t>
  </si>
  <si>
    <t>10-Low Price</t>
  </si>
  <si>
    <t>Low Price09702310</t>
  </si>
  <si>
    <t>11-Low Price</t>
  </si>
  <si>
    <t>Low Price09857L10</t>
  </si>
  <si>
    <t>12-Low Price</t>
  </si>
  <si>
    <t>Low Price11135F10</t>
  </si>
  <si>
    <t>13-Low Price</t>
  </si>
  <si>
    <t>11135F10</t>
  </si>
  <si>
    <t>AVGO</t>
  </si>
  <si>
    <t>Broadcom Inc.</t>
  </si>
  <si>
    <t>Low Price16119P10</t>
  </si>
  <si>
    <t>14-Low Price</t>
  </si>
  <si>
    <t>Low Price16965610</t>
  </si>
  <si>
    <t>15-Low Price</t>
  </si>
  <si>
    <t>Low Price17290810</t>
  </si>
  <si>
    <t>16-Low Price</t>
  </si>
  <si>
    <t>17290810</t>
  </si>
  <si>
    <t>CTAS</t>
  </si>
  <si>
    <t>Cintas Corporation</t>
  </si>
  <si>
    <t>Low Price21664840</t>
  </si>
  <si>
    <t>17-Low Price</t>
  </si>
  <si>
    <t>21664840</t>
  </si>
  <si>
    <t>COO</t>
  </si>
  <si>
    <t>Cooper Companies, Inc.</t>
  </si>
  <si>
    <t>Low Price22160K10</t>
  </si>
  <si>
    <t>18-Low Price</t>
  </si>
  <si>
    <t>22160K10</t>
  </si>
  <si>
    <t>COST</t>
  </si>
  <si>
    <t>Costco Wholesale Corporation</t>
  </si>
  <si>
    <t>Low Price29444U70</t>
  </si>
  <si>
    <t>19-Low Price</t>
  </si>
  <si>
    <t>Low Price29717810</t>
  </si>
  <si>
    <t>20-Low Price</t>
  </si>
  <si>
    <t>Low Price33904110</t>
  </si>
  <si>
    <t>21-Low Price</t>
  </si>
  <si>
    <t>Low Price38480210</t>
  </si>
  <si>
    <t>22-Low Price</t>
  </si>
  <si>
    <t>38480210</t>
  </si>
  <si>
    <t>GWW</t>
  </si>
  <si>
    <t>W.W. Grainger, Inc.</t>
  </si>
  <si>
    <t>Low PriceHD</t>
  </si>
  <si>
    <t>Low Price43707610</t>
  </si>
  <si>
    <t>23-Low Price</t>
  </si>
  <si>
    <t>43707610</t>
  </si>
  <si>
    <t>HD</t>
  </si>
  <si>
    <t>Home Depot, Inc.</t>
  </si>
  <si>
    <t>Low Price44485910</t>
  </si>
  <si>
    <t>24-Low Price</t>
  </si>
  <si>
    <t>44485910</t>
  </si>
  <si>
    <t>HUM</t>
  </si>
  <si>
    <t>Humana Inc.</t>
  </si>
  <si>
    <t>Low Price45168D10</t>
  </si>
  <si>
    <t>25-Low Price</t>
  </si>
  <si>
    <t>Low Price45232710</t>
  </si>
  <si>
    <t>26-Low Price</t>
  </si>
  <si>
    <t>Low Price46120210</t>
  </si>
  <si>
    <t>27-Low Price</t>
  </si>
  <si>
    <t>Low Price46120E60</t>
  </si>
  <si>
    <t>28-Low Price</t>
  </si>
  <si>
    <t>Low Price53983010</t>
  </si>
  <si>
    <t>29-Low Price</t>
  </si>
  <si>
    <t>Low PriceMSCI</t>
  </si>
  <si>
    <t>Low Price55354G10</t>
  </si>
  <si>
    <t>30-Low Price</t>
  </si>
  <si>
    <t>Low Price57060D10</t>
  </si>
  <si>
    <t>31-Low Price</t>
  </si>
  <si>
    <t>Low Price57328410</t>
  </si>
  <si>
    <t>32-Low Price</t>
  </si>
  <si>
    <t>57328410</t>
  </si>
  <si>
    <t>MLM</t>
  </si>
  <si>
    <t>Martin Marietta Materials, Inc.</t>
  </si>
  <si>
    <t>Low Price57636Q10</t>
  </si>
  <si>
    <t>33-Low Price</t>
  </si>
  <si>
    <t>Low Price59268810</t>
  </si>
  <si>
    <t>34-Low Price</t>
  </si>
  <si>
    <t>Low Price64110L10</t>
  </si>
  <si>
    <t>35-Low Price</t>
  </si>
  <si>
    <t>Low Price66680710</t>
  </si>
  <si>
    <t>36-Low Price</t>
  </si>
  <si>
    <t>66680710</t>
  </si>
  <si>
    <t>NOC</t>
  </si>
  <si>
    <t>Northrop Grumman Corporation</t>
  </si>
  <si>
    <t>Low Price67103H10</t>
  </si>
  <si>
    <t>37-Low Price</t>
  </si>
  <si>
    <t>Low Price74460D10</t>
  </si>
  <si>
    <t>38-Low Price</t>
  </si>
  <si>
    <t>Low Price75886F10</t>
  </si>
  <si>
    <t>39-Low Price</t>
  </si>
  <si>
    <t>Low Price77669610</t>
  </si>
  <si>
    <t>40-Low Price</t>
  </si>
  <si>
    <t>77669610</t>
  </si>
  <si>
    <t>ROP</t>
  </si>
  <si>
    <t>Roper Technologies, Inc.</t>
  </si>
  <si>
    <t>Low Price78409V10</t>
  </si>
  <si>
    <t>41-Low Price</t>
  </si>
  <si>
    <t>Low Price78410G10</t>
  </si>
  <si>
    <t>42-Low Price</t>
  </si>
  <si>
    <t>Low Price82434810</t>
  </si>
  <si>
    <t>43-Low Price</t>
  </si>
  <si>
    <t>Low Price87936910</t>
  </si>
  <si>
    <t>44-Low Price</t>
  </si>
  <si>
    <t>Low Price88355610</t>
  </si>
  <si>
    <t>45-Low Price</t>
  </si>
  <si>
    <t>88355610</t>
  </si>
  <si>
    <t>TMO</t>
  </si>
  <si>
    <t>Thermo Fisher Scientific Inc.</t>
  </si>
  <si>
    <t>Low Price89364110</t>
  </si>
  <si>
    <t>46-Low Price</t>
  </si>
  <si>
    <t>Low Price90384S30</t>
  </si>
  <si>
    <t>47-Low Price</t>
  </si>
  <si>
    <t>Low Price91324P10</t>
  </si>
  <si>
    <t>48-Low Price</t>
  </si>
  <si>
    <t>91324P10</t>
  </si>
  <si>
    <t>UNH</t>
  </si>
  <si>
    <t>UnitedHealth Group Incorporated</t>
  </si>
  <si>
    <t>Low Price94946T10</t>
  </si>
  <si>
    <t>49-Low Price</t>
  </si>
  <si>
    <t>Low PriceG3223R10</t>
  </si>
  <si>
    <t>50-Low Price</t>
  </si>
  <si>
    <t>G3223R10</t>
  </si>
  <si>
    <t>RE</t>
  </si>
  <si>
    <t>Everest Re Group, Ltd.</t>
  </si>
  <si>
    <t>EV/ EBITDA00365410</t>
  </si>
  <si>
    <t>1-EV/ EBITDA</t>
  </si>
  <si>
    <t>EV/ EBITDA00724F10</t>
  </si>
  <si>
    <t>2-EV/ EBITDA</t>
  </si>
  <si>
    <t>EV/ EBITDA00790310</t>
  </si>
  <si>
    <t>3-EV/ EBITDA</t>
  </si>
  <si>
    <t>EV/ EBITDA01625510</t>
  </si>
  <si>
    <t>4-EV/ EBITDA</t>
  </si>
  <si>
    <t>EV/ EBITDA02313510</t>
  </si>
  <si>
    <t>5-EV/ EBITDA</t>
  </si>
  <si>
    <t>EV/ EBITDA03027X10</t>
  </si>
  <si>
    <t>6-EV/ EBITDA</t>
  </si>
  <si>
    <t>EV/ EBITDA03662Q10</t>
  </si>
  <si>
    <t>7-EV/ EBITDA</t>
  </si>
  <si>
    <t>EV/ EBITDA05276910</t>
  </si>
  <si>
    <t>8-EV/ EBITDA</t>
  </si>
  <si>
    <t>EV/ EBITDA10113710</t>
  </si>
  <si>
    <t>9-EV/ EBITDA</t>
  </si>
  <si>
    <t>EV/ EBITDA11563720</t>
  </si>
  <si>
    <t>10-EV/ EBITDA</t>
  </si>
  <si>
    <t>EV/ EBITDA12738710</t>
  </si>
  <si>
    <t>11-EV/ EBITDA</t>
  </si>
  <si>
    <t>EV/ EBITDA16965610</t>
  </si>
  <si>
    <t>12-EV/ EBITDA</t>
  </si>
  <si>
    <t>EV/ EBITDACHD</t>
  </si>
  <si>
    <t>EV/ EBITDA17134010</t>
  </si>
  <si>
    <t>13-EV/ EBITDA</t>
  </si>
  <si>
    <t>17134010</t>
  </si>
  <si>
    <t>CHD</t>
  </si>
  <si>
    <t>Church &amp; Dwight Co., Inc.</t>
  </si>
  <si>
    <t>EV/ EBITDA19121610</t>
  </si>
  <si>
    <t>14-EV/ EBITDA</t>
  </si>
  <si>
    <t>EV/ EBITDA21720410</t>
  </si>
  <si>
    <t>15-EV/ EBITDA</t>
  </si>
  <si>
    <t>EV/ EBITDA22822V10</t>
  </si>
  <si>
    <t>16-EV/ EBITDA</t>
  </si>
  <si>
    <t>EV/ EBITDA23585110</t>
  </si>
  <si>
    <t>17-EV/ EBITDA</t>
  </si>
  <si>
    <t>23585110</t>
  </si>
  <si>
    <t>DHR</t>
  </si>
  <si>
    <t>Danaher Corporation</t>
  </si>
  <si>
    <t>EV/ EBITDA28176E10</t>
  </si>
  <si>
    <t>18-EV/ EBITDA</t>
  </si>
  <si>
    <t>EV/ EBITDA29442910</t>
  </si>
  <si>
    <t>19-EV/ EBITDA</t>
  </si>
  <si>
    <t>EV/ EBITDA29444U70</t>
  </si>
  <si>
    <t>20-EV/ EBITDA</t>
  </si>
  <si>
    <t>EV/ EBITDAFISV</t>
  </si>
  <si>
    <t>EV/ EBITDA33773810</t>
  </si>
  <si>
    <t>21-EV/ EBITDA</t>
  </si>
  <si>
    <t>EV/ EBITDA34959E10</t>
  </si>
  <si>
    <t>22-EV/ EBITDA</t>
  </si>
  <si>
    <t>EV/ EBITDA36665110</t>
  </si>
  <si>
    <t>23-EV/ EBITDA</t>
  </si>
  <si>
    <t>EV/ EBITDA45168D10</t>
  </si>
  <si>
    <t>24-EV/ EBITDA</t>
  </si>
  <si>
    <t>EV/ EBITDA45232710</t>
  </si>
  <si>
    <t>25-EV/ EBITDA</t>
  </si>
  <si>
    <t>EV/ EBITDA45337C10</t>
  </si>
  <si>
    <t>26-EV/ EBITDA</t>
  </si>
  <si>
    <t>EV/ EBITDA46120210</t>
  </si>
  <si>
    <t>27-EV/ EBITDA</t>
  </si>
  <si>
    <t>EV/ EBITDAEL</t>
  </si>
  <si>
    <t>EV/ EBITDA51843910</t>
  </si>
  <si>
    <t>28-EV/ EBITDA</t>
  </si>
  <si>
    <t>EV/ EBITDA57978020</t>
  </si>
  <si>
    <t>29-EV/ EBITDA</t>
  </si>
  <si>
    <t>57978020</t>
  </si>
  <si>
    <t>MKC</t>
  </si>
  <si>
    <t>McCormick &amp; Company, Incorporated</t>
  </si>
  <si>
    <t>EV/ EBITDA63707110</t>
  </si>
  <si>
    <t>30-EV/ EBITDA</t>
  </si>
  <si>
    <t>EV/ EBITDA64110L10</t>
  </si>
  <si>
    <t>31-EV/ EBITDA</t>
  </si>
  <si>
    <t>EV/ EBITDA65410610</t>
  </si>
  <si>
    <t>32-EV/ EBITDA</t>
  </si>
  <si>
    <t>EV/ EBITDA67066G10</t>
  </si>
  <si>
    <t>33-EV/ EBITDA</t>
  </si>
  <si>
    <t>EV/ EBITDA70450Y10</t>
  </si>
  <si>
    <t>34-EV/ EBITDA</t>
  </si>
  <si>
    <t>EV/ EBITDA76115210</t>
  </si>
  <si>
    <t>35-EV/ EBITDA</t>
  </si>
  <si>
    <t>EV/ EBITDA77571110</t>
  </si>
  <si>
    <t>36-EV/ EBITDA</t>
  </si>
  <si>
    <t>EV/ EBITDA77669610</t>
  </si>
  <si>
    <t>37-EV/ EBITDA</t>
  </si>
  <si>
    <t>EV/ EBITDA78410G10</t>
  </si>
  <si>
    <t>38-EV/ EBITDA</t>
  </si>
  <si>
    <t>EV/ EBITDA79466L30</t>
  </si>
  <si>
    <t>39-EV/ EBITDA</t>
  </si>
  <si>
    <t>EV/ EBITDA85524410</t>
  </si>
  <si>
    <t>40-EV/ EBITDA</t>
  </si>
  <si>
    <t>85524410</t>
  </si>
  <si>
    <t>SBUX</t>
  </si>
  <si>
    <t>Starbucks Corporation</t>
  </si>
  <si>
    <t>EV/ EBITDA87160710</t>
  </si>
  <si>
    <t>41-EV/ EBITDA</t>
  </si>
  <si>
    <t>EV/ EBITDA87405410</t>
  </si>
  <si>
    <t>42-EV/ EBITDA</t>
  </si>
  <si>
    <t>EV/ EBITDA87936910</t>
  </si>
  <si>
    <t>43-EV/ EBITDA</t>
  </si>
  <si>
    <t>EV/ EBITDA90184L10</t>
  </si>
  <si>
    <t>44-EV/ EBITDA</t>
  </si>
  <si>
    <t>EV/ EBITDA90431110</t>
  </si>
  <si>
    <t>45-EV/ EBITDA</t>
  </si>
  <si>
    <t>EV/ EBITDA92343E10</t>
  </si>
  <si>
    <t>46-EV/ EBITDA</t>
  </si>
  <si>
    <t>EV/ EBITDA92345Y10</t>
  </si>
  <si>
    <t>47-EV/ EBITDA</t>
  </si>
  <si>
    <t>EV/ EBITDA92532F10</t>
  </si>
  <si>
    <t>48-EV/ EBITDA</t>
  </si>
  <si>
    <t>EV/ EBITDA98391910</t>
  </si>
  <si>
    <t>49-EV/ EBITDA</t>
  </si>
  <si>
    <t>EV/ EBITDA98978V10</t>
  </si>
  <si>
    <t>50-EV/ EBITDA</t>
  </si>
  <si>
    <t>Price/ Free Cash Flow00724F10</t>
  </si>
  <si>
    <t>1-Price/ Free Cash Flow</t>
  </si>
  <si>
    <t>Price/ Free Cash Flow00790310</t>
  </si>
  <si>
    <t>2-Price/ Free Cash Flow</t>
  </si>
  <si>
    <t>Price/ Free Cash Flow00825210</t>
  </si>
  <si>
    <t>3-Price/ Free Cash Flow</t>
  </si>
  <si>
    <t>Price/ Free Cash Flow00915810</t>
  </si>
  <si>
    <t>4-Price/ Free Cash Flow</t>
  </si>
  <si>
    <t>00915810</t>
  </si>
  <si>
    <t>APD</t>
  </si>
  <si>
    <t>Air Products and Chemicals, Inc.</t>
  </si>
  <si>
    <t>Price/ Free Cash Flow00971T10</t>
  </si>
  <si>
    <t>5-Price/ Free Cash Flow</t>
  </si>
  <si>
    <t>Price/ Free Cash Flow01165910</t>
  </si>
  <si>
    <t>6-Price/ Free Cash Flow</t>
  </si>
  <si>
    <t>01165910</t>
  </si>
  <si>
    <t>ALK</t>
  </si>
  <si>
    <t>Alaska Air Group, Inc.</t>
  </si>
  <si>
    <t>Price/ Free Cash Flow01625510</t>
  </si>
  <si>
    <t>7-Price/ Free Cash Flow</t>
  </si>
  <si>
    <t>Price/ Free Cash Flow02313510</t>
  </si>
  <si>
    <t>8-Price/ Free Cash Flow</t>
  </si>
  <si>
    <t>Price/ Free Cash Flow03027X10</t>
  </si>
  <si>
    <t>9-Price/ Free Cash Flow</t>
  </si>
  <si>
    <t>Price/ Free Cash FlowARNC</t>
  </si>
  <si>
    <t>Price/ Free Cash Flow03965L10</t>
  </si>
  <si>
    <t>10-Price/ Free Cash Flow</t>
  </si>
  <si>
    <t>03965L10</t>
  </si>
  <si>
    <t>ARNC</t>
  </si>
  <si>
    <t>Arconic, Inc.</t>
  </si>
  <si>
    <t>Price/ Free Cash Flow05276910</t>
  </si>
  <si>
    <t>11-Price/ Free Cash Flow</t>
  </si>
  <si>
    <t>Price/ Free Cash Flow05361110</t>
  </si>
  <si>
    <t>12-Price/ Free Cash Flow</t>
  </si>
  <si>
    <t>Price/ Free Cash Flow05849810</t>
  </si>
  <si>
    <t>13-Price/ Free Cash Flow</t>
  </si>
  <si>
    <t>05849810</t>
  </si>
  <si>
    <t>BLL</t>
  </si>
  <si>
    <t>Ball Corporation</t>
  </si>
  <si>
    <t>Price/ Free Cash Flow14365830</t>
  </si>
  <si>
    <t>14-Price/ Free Cash Flow</t>
  </si>
  <si>
    <t>14365830</t>
  </si>
  <si>
    <t>CCL</t>
  </si>
  <si>
    <t>Carnival Corporation</t>
  </si>
  <si>
    <t>Price/ Free Cash Flow16965610</t>
  </si>
  <si>
    <t>15-Price/ Free Cash Flow</t>
  </si>
  <si>
    <t>Price/ Free Cash Flow21720410</t>
  </si>
  <si>
    <t>16-Price/ Free Cash Flow</t>
  </si>
  <si>
    <t>Price/ Free Cash Flow22160K10</t>
  </si>
  <si>
    <t>17-Price/ Free Cash Flow</t>
  </si>
  <si>
    <t>Price/ Free Cash Flow22822V10</t>
  </si>
  <si>
    <t>18-Price/ Free Cash Flow</t>
  </si>
  <si>
    <t>Price/ Free Cash FlowXRAY</t>
  </si>
  <si>
    <t>Price/ Free Cash Flow24906P10</t>
  </si>
  <si>
    <t>19-Price/ Free Cash Flow</t>
  </si>
  <si>
    <t>Price/ Free Cash FlowDD</t>
  </si>
  <si>
    <t>Price/ Free Cash Flow26614N10</t>
  </si>
  <si>
    <t>20-Price/ Free Cash Flow</t>
  </si>
  <si>
    <t>Price/ Free Cash Flow26875P10</t>
  </si>
  <si>
    <t>21-Price/ Free Cash Flow</t>
  </si>
  <si>
    <t>26875P10</t>
  </si>
  <si>
    <t>EOG</t>
  </si>
  <si>
    <t>EOG Resources, Inc.</t>
  </si>
  <si>
    <t>Price/ Free Cash Flow28176E10</t>
  </si>
  <si>
    <t>22-Price/ Free Cash Flow</t>
  </si>
  <si>
    <t>Price/ Free Cash Flow30034W10</t>
  </si>
  <si>
    <t>23-Price/ Free Cash Flow</t>
  </si>
  <si>
    <t>30034W10</t>
  </si>
  <si>
    <t>EVRG</t>
  </si>
  <si>
    <t>Evergy, Inc.</t>
  </si>
  <si>
    <t>Price/ Free Cash Flow30303M10</t>
  </si>
  <si>
    <t>24-Price/ Free Cash Flow</t>
  </si>
  <si>
    <t>Price/ Free Cash Flow45168D10</t>
  </si>
  <si>
    <t>25-Price/ Free Cash Flow</t>
  </si>
  <si>
    <t>Price/ Free Cash Flow45232710</t>
  </si>
  <si>
    <t>26-Price/ Free Cash Flow</t>
  </si>
  <si>
    <t>Price/ Free Cash Flow45337C10</t>
  </si>
  <si>
    <t>27-Price/ Free Cash Flow</t>
  </si>
  <si>
    <t>Price/ Free Cash Flow46120210</t>
  </si>
  <si>
    <t>28-Price/ Free Cash Flow</t>
  </si>
  <si>
    <t>Price/ Free Cash FlowKSU</t>
  </si>
  <si>
    <t>Price/ Free Cash Flow48517030</t>
  </si>
  <si>
    <t>29-Price/ Free Cash Flow</t>
  </si>
  <si>
    <t>48517030</t>
  </si>
  <si>
    <t>KSU</t>
  </si>
  <si>
    <t>Kansas City Southern</t>
  </si>
  <si>
    <t>Price/ Free Cash FlowEL</t>
  </si>
  <si>
    <t>Price/ Free Cash Flow51843910</t>
  </si>
  <si>
    <t>30-Price/ Free Cash Flow</t>
  </si>
  <si>
    <t>Price/ Free Cash Flow57060D10</t>
  </si>
  <si>
    <t>31-Price/ Free Cash Flow</t>
  </si>
  <si>
    <t>Price/ Free Cash FlowMA</t>
  </si>
  <si>
    <t>Price/ Free Cash Flow57636Q10</t>
  </si>
  <si>
    <t>32-Price/ Free Cash Flow</t>
  </si>
  <si>
    <t>Price/ Free Cash FlowMOS</t>
  </si>
  <si>
    <t>Price/ Free Cash Flow61945C10</t>
  </si>
  <si>
    <t>33-Price/ Free Cash Flow</t>
  </si>
  <si>
    <t>Price/ Free Cash Flow64110L10</t>
  </si>
  <si>
    <t>34-Price/ Free Cash Flow</t>
  </si>
  <si>
    <t>Price/ Free Cash Flow65339F10</t>
  </si>
  <si>
    <t>35-Price/ Free Cash Flow</t>
  </si>
  <si>
    <t>65339F10</t>
  </si>
  <si>
    <t>NEE</t>
  </si>
  <si>
    <t>NextEra Energy, Inc.</t>
  </si>
  <si>
    <t>Price/ Free Cash FlowNVDA</t>
  </si>
  <si>
    <t>Price/ Free Cash Flow67066G10</t>
  </si>
  <si>
    <t>36-Price/ Free Cash Flow</t>
  </si>
  <si>
    <t>Price/ Free Cash Flow70450Y10</t>
  </si>
  <si>
    <t>37-Price/ Free Cash Flow</t>
  </si>
  <si>
    <t>Price/ Free Cash Flow72348410</t>
  </si>
  <si>
    <t>38-Price/ Free Cash Flow</t>
  </si>
  <si>
    <t>72348410</t>
  </si>
  <si>
    <t>PNW</t>
  </si>
  <si>
    <t>Pinnacle West Capital Corporation</t>
  </si>
  <si>
    <t>Price/ Free Cash FlowPG</t>
  </si>
  <si>
    <t>Price/ Free Cash Flow74271810</t>
  </si>
  <si>
    <t>39-Price/ Free Cash Flow</t>
  </si>
  <si>
    <t>Price/ Free Cash Flow78410G10</t>
  </si>
  <si>
    <t>40-Price/ Free Cash Flow</t>
  </si>
  <si>
    <t>Price/ Free Cash Flow79466L30</t>
  </si>
  <si>
    <t>41-Price/ Free Cash Flow</t>
  </si>
  <si>
    <t>Price/ Free Cash Flow87405410</t>
  </si>
  <si>
    <t>42-Price/ Free Cash Flow</t>
  </si>
  <si>
    <t>Price/ Free Cash Flow87936910</t>
  </si>
  <si>
    <t>43-Price/ Free Cash Flow</t>
  </si>
  <si>
    <t>Price/ Free Cash Flow90265310</t>
  </si>
  <si>
    <t>44-Price/ Free Cash Flow</t>
  </si>
  <si>
    <t>Price/ Free Cash Flow90431110</t>
  </si>
  <si>
    <t>45-Price/ Free Cash Flow</t>
  </si>
  <si>
    <t>Price/ Free Cash Flow91131210</t>
  </si>
  <si>
    <t>46-Price/ Free Cash Flow</t>
  </si>
  <si>
    <t>Price/ Free Cash Flow96216610</t>
  </si>
  <si>
    <t>47-Price/ Free Cash Flow</t>
  </si>
  <si>
    <t>Price/ Free Cash Flow98313410</t>
  </si>
  <si>
    <t>48-Price/ Free Cash Flow</t>
  </si>
  <si>
    <t>98313410</t>
  </si>
  <si>
    <t>WYNN</t>
  </si>
  <si>
    <t>Wynn Resorts, Limited</t>
  </si>
  <si>
    <t>Price/ Free Cash Flow98956P10</t>
  </si>
  <si>
    <t>49-Price/ Free Cash Flow</t>
  </si>
  <si>
    <t>Price/ Free Cash FlowZTS</t>
  </si>
  <si>
    <t>Price/ Free Cash Flow98978V10</t>
  </si>
  <si>
    <t>50-Price/ Free Cash Flow</t>
  </si>
  <si>
    <t>Most Active00825210</t>
  </si>
  <si>
    <t>1-Most Active</t>
  </si>
  <si>
    <t>Most ActiveARE</t>
  </si>
  <si>
    <t>Most Active01527110</t>
  </si>
  <si>
    <t>2-Most Active</t>
  </si>
  <si>
    <t>Most Active03662Q10</t>
  </si>
  <si>
    <t>3-Most Active</t>
  </si>
  <si>
    <t>Most Active04621X10</t>
  </si>
  <si>
    <t>4-Most Active</t>
  </si>
  <si>
    <t>04621X10</t>
  </si>
  <si>
    <t>AIZ</t>
  </si>
  <si>
    <t>Assurant, Inc.</t>
  </si>
  <si>
    <t>Most Active05333210</t>
  </si>
  <si>
    <t>5-Most Active</t>
  </si>
  <si>
    <t>Most Active05348410</t>
  </si>
  <si>
    <t>6-Most Active</t>
  </si>
  <si>
    <t>Most Active05361110</t>
  </si>
  <si>
    <t>7-Most Active</t>
  </si>
  <si>
    <t>Most Active09247X10</t>
  </si>
  <si>
    <t>8-Most Active</t>
  </si>
  <si>
    <t>Most Active09857L10</t>
  </si>
  <si>
    <t>9-Most Active</t>
  </si>
  <si>
    <t>Most Active10112110</t>
  </si>
  <si>
    <t>10-Most Active</t>
  </si>
  <si>
    <t>Most Active12503M10</t>
  </si>
  <si>
    <t>11-Most Active</t>
  </si>
  <si>
    <t>12503M10</t>
  </si>
  <si>
    <t>CBOE</t>
  </si>
  <si>
    <t>Cboe Global Markets Inc</t>
  </si>
  <si>
    <t>Most Active16965610</t>
  </si>
  <si>
    <t>12-Most Active</t>
  </si>
  <si>
    <t>Most Active17290810</t>
  </si>
  <si>
    <t>13-Most Active</t>
  </si>
  <si>
    <t>Most Active21664840</t>
  </si>
  <si>
    <t>14-Most Active</t>
  </si>
  <si>
    <t>Most Active29444U70</t>
  </si>
  <si>
    <t>15-Most Active</t>
  </si>
  <si>
    <t>Most Active29717810</t>
  </si>
  <si>
    <t>16-Most Active</t>
  </si>
  <si>
    <t>Most Active31374720</t>
  </si>
  <si>
    <t>17-Most Active</t>
  </si>
  <si>
    <t>Most Active33904110</t>
  </si>
  <si>
    <t>18-Most Active</t>
  </si>
  <si>
    <t>Most Active36665110</t>
  </si>
  <si>
    <t>19-Most Active</t>
  </si>
  <si>
    <t>Most ActiveGL</t>
  </si>
  <si>
    <t>Most Active37959E10</t>
  </si>
  <si>
    <t>20-Most Active</t>
  </si>
  <si>
    <t>37959E10</t>
  </si>
  <si>
    <t>GL</t>
  </si>
  <si>
    <t>Globe Life Inc.</t>
  </si>
  <si>
    <t>Most Active38480210</t>
  </si>
  <si>
    <t>21-Most Active</t>
  </si>
  <si>
    <t>Most Active42628110</t>
  </si>
  <si>
    <t>22-Most Active</t>
  </si>
  <si>
    <t>Most Active44641310</t>
  </si>
  <si>
    <t>23-Most Active</t>
  </si>
  <si>
    <t>44641310</t>
  </si>
  <si>
    <t>HII</t>
  </si>
  <si>
    <t>Huntington Ingalls Industries, Inc.</t>
  </si>
  <si>
    <t>Most Active44980X10</t>
  </si>
  <si>
    <t>24-Most Active</t>
  </si>
  <si>
    <t>Most Active45168D10</t>
  </si>
  <si>
    <t>25-Most Active</t>
  </si>
  <si>
    <t>Most Active46120E60</t>
  </si>
  <si>
    <t>26-Most Active</t>
  </si>
  <si>
    <t>Most ActiveLH</t>
  </si>
  <si>
    <t>Most Active50540R40</t>
  </si>
  <si>
    <t>27-Most Active</t>
  </si>
  <si>
    <t>Most Active55354G10</t>
  </si>
  <si>
    <t>28-Most Active</t>
  </si>
  <si>
    <t>Most ActiveMKTX</t>
  </si>
  <si>
    <t>Most Active57060D10</t>
  </si>
  <si>
    <t>29-Most Active</t>
  </si>
  <si>
    <t>Most Active57328410</t>
  </si>
  <si>
    <t>30-Most Active</t>
  </si>
  <si>
    <t>Most Active59268810</t>
  </si>
  <si>
    <t>31-Most Active</t>
  </si>
  <si>
    <t>Most Active59522J10</t>
  </si>
  <si>
    <t>32-Most Active</t>
  </si>
  <si>
    <t>Most ActiveNDAQ</t>
  </si>
  <si>
    <t>Most Active63110310</t>
  </si>
  <si>
    <t>33-Most Active</t>
  </si>
  <si>
    <t>63110310</t>
  </si>
  <si>
    <t>NDAQ</t>
  </si>
  <si>
    <t>Nasdaq, Inc.</t>
  </si>
  <si>
    <t>Most Active65249B20</t>
  </si>
  <si>
    <t>34-Most Active</t>
  </si>
  <si>
    <t>Most Active67103H10</t>
  </si>
  <si>
    <t>35-Most Active</t>
  </si>
  <si>
    <t>Most ActiveREGN</t>
  </si>
  <si>
    <t>Most Active75886F10</t>
  </si>
  <si>
    <t>36-Most Active</t>
  </si>
  <si>
    <t>Most Active76115210</t>
  </si>
  <si>
    <t>37-Most Active</t>
  </si>
  <si>
    <t>Most Active77669610</t>
  </si>
  <si>
    <t>38-Most Active</t>
  </si>
  <si>
    <t>Most Active78410G10</t>
  </si>
  <si>
    <t>39-Most Active</t>
  </si>
  <si>
    <t>Most Active78486Q10</t>
  </si>
  <si>
    <t>40-Most Active</t>
  </si>
  <si>
    <t>Most Active82434810</t>
  </si>
  <si>
    <t>41-Most Active</t>
  </si>
  <si>
    <t>Most Active83303410</t>
  </si>
  <si>
    <t>42-Most Active</t>
  </si>
  <si>
    <t>83303410</t>
  </si>
  <si>
    <t>SNA</t>
  </si>
  <si>
    <t>Snap-on Incorporated</t>
  </si>
  <si>
    <t>Most Active87936910</t>
  </si>
  <si>
    <t>43-Most Active</t>
  </si>
  <si>
    <t>Most Active89364110</t>
  </si>
  <si>
    <t>44-Most Active</t>
  </si>
  <si>
    <t>Most ActiveUHS</t>
  </si>
  <si>
    <t>Most Active91390310</t>
  </si>
  <si>
    <t>45-Most Active</t>
  </si>
  <si>
    <t>91390310</t>
  </si>
  <si>
    <t>UHS</t>
  </si>
  <si>
    <t>Universal Health Services, Inc. Class B</t>
  </si>
  <si>
    <t>Most ActiveVRSN</t>
  </si>
  <si>
    <t>Most Active92343E10</t>
  </si>
  <si>
    <t>46-Most Active</t>
  </si>
  <si>
    <t>Most Active94184810</t>
  </si>
  <si>
    <t>47-Most Active</t>
  </si>
  <si>
    <t>Most Active94946T10</t>
  </si>
  <si>
    <t>48-Most Active</t>
  </si>
  <si>
    <t>Most ActiveWHR</t>
  </si>
  <si>
    <t>Most Active96332010</t>
  </si>
  <si>
    <t>49-Most Active</t>
  </si>
  <si>
    <t>Most ActiveG3223R10</t>
  </si>
  <si>
    <t>50-Most Active</t>
  </si>
  <si>
    <t>Relative Strength - 30wk/75wk MAABMD</t>
  </si>
  <si>
    <t>Relative Strength - 30wk/75wk MA00365410</t>
  </si>
  <si>
    <t>1-Relative Strength - 30wk/75wk MA</t>
  </si>
  <si>
    <t>Relative Strength - 30wk/75wk MA00507V10</t>
  </si>
  <si>
    <t>2-Relative Strength - 30wk/75wk MA</t>
  </si>
  <si>
    <t>Relative Strength - 30wk/75wk MA00825210</t>
  </si>
  <si>
    <t>3-Relative Strength - 30wk/75wk MA</t>
  </si>
  <si>
    <t>Relative Strength - 30wk/75wk MA01265310</t>
  </si>
  <si>
    <t>4-Relative Strength - 30wk/75wk MA</t>
  </si>
  <si>
    <t>Relative Strength - 30wk/75wk MA01858110</t>
  </si>
  <si>
    <t>5-Relative Strength - 30wk/75wk MA</t>
  </si>
  <si>
    <t>01858110</t>
  </si>
  <si>
    <t>ADS</t>
  </si>
  <si>
    <t>Alliance Data Systems Corporation</t>
  </si>
  <si>
    <t>Relative Strength - 30wk/75wk MA03741110</t>
  </si>
  <si>
    <t>6-Relative Strength - 30wk/75wk MA</t>
  </si>
  <si>
    <t>Relative Strength - 30wk/75wk MABIIB</t>
  </si>
  <si>
    <t>Relative Strength - 30wk/75wk MA09062X10</t>
  </si>
  <si>
    <t>7-Relative Strength - 30wk/75wk MA</t>
  </si>
  <si>
    <t>Relative Strength - 30wk/75wk MACVS</t>
  </si>
  <si>
    <t>Relative Strength - 30wk/75wk MA12665010</t>
  </si>
  <si>
    <t>8-Relative Strength - 30wk/75wk MA</t>
  </si>
  <si>
    <t>12665010</t>
  </si>
  <si>
    <t>CVS</t>
  </si>
  <si>
    <t>CVS Health Corporation</t>
  </si>
  <si>
    <t>Relative Strength - 30wk/75wk MA15670010</t>
  </si>
  <si>
    <t>9-Relative Strength - 30wk/75wk MA</t>
  </si>
  <si>
    <t>Relative Strength - 30wk/75wk MA17179810</t>
  </si>
  <si>
    <t>10-Relative Strength - 30wk/75wk MA</t>
  </si>
  <si>
    <t>17179810</t>
  </si>
  <si>
    <t>XEC</t>
  </si>
  <si>
    <t>Cimarex Energy Co.</t>
  </si>
  <si>
    <t>Relative Strength - 30wk/75wk MA20588710</t>
  </si>
  <si>
    <t>11-Relative Strength - 30wk/75wk MA</t>
  </si>
  <si>
    <t>20588710</t>
  </si>
  <si>
    <t>CAG</t>
  </si>
  <si>
    <t>Conagra Brands, Inc.</t>
  </si>
  <si>
    <t>Relative Strength - 30wk/75wk MA20605P10</t>
  </si>
  <si>
    <t>12-Relative Strength - 30wk/75wk MA</t>
  </si>
  <si>
    <t>20605P10</t>
  </si>
  <si>
    <t>CXO</t>
  </si>
  <si>
    <t>Concho Resources Inc.</t>
  </si>
  <si>
    <t>Relative Strength - 30wk/75wk MA23355L10</t>
  </si>
  <si>
    <t>13-Relative Strength - 30wk/75wk MA</t>
  </si>
  <si>
    <t>23355L10</t>
  </si>
  <si>
    <t>DXC</t>
  </si>
  <si>
    <t>DXC Technology Co.</t>
  </si>
  <si>
    <t>Relative Strength - 30wk/75wk MA25179M10</t>
  </si>
  <si>
    <t>14-Relative Strength - 30wk/75wk MA</t>
  </si>
  <si>
    <t>Relative Strength - 30wk/75wk MAEOG</t>
  </si>
  <si>
    <t>Relative Strength - 30wk/75wk MA26875P10</t>
  </si>
  <si>
    <t>15-Relative Strength - 30wk/75wk MA</t>
  </si>
  <si>
    <t>Relative Strength - 30wk/75wk MA27743210</t>
  </si>
  <si>
    <t>16-Relative Strength - 30wk/75wk MA</t>
  </si>
  <si>
    <t>27743210</t>
  </si>
  <si>
    <t>EMN</t>
  </si>
  <si>
    <t>Eastman Chemical Company</t>
  </si>
  <si>
    <t>Relative Strength - 30wk/75wk MA31428X10</t>
  </si>
  <si>
    <t>17-Relative Strength - 30wk/75wk MA</t>
  </si>
  <si>
    <t>31428X10</t>
  </si>
  <si>
    <t>FDX</t>
  </si>
  <si>
    <t>FedEx Corporation</t>
  </si>
  <si>
    <t>Relative Strength - 30wk/75wk MA35671D85</t>
  </si>
  <si>
    <t>18-Relative Strength - 30wk/75wk MA</t>
  </si>
  <si>
    <t>Relative Strength - 30wk/75wk MA36476010</t>
  </si>
  <si>
    <t>19-Relative Strength - 30wk/75wk MA</t>
  </si>
  <si>
    <t>36476010</t>
  </si>
  <si>
    <t>GPS</t>
  </si>
  <si>
    <t>Gap, Inc.</t>
  </si>
  <si>
    <t>Relative Strength - 30wk/75wk MA40621610</t>
  </si>
  <si>
    <t>20-Relative Strength - 30wk/75wk MA</t>
  </si>
  <si>
    <t>40621610</t>
  </si>
  <si>
    <t>HAL</t>
  </si>
  <si>
    <t>Halliburton Company</t>
  </si>
  <si>
    <t>Relative Strength - 30wk/75wk MA43610610</t>
  </si>
  <si>
    <t>21-Relative Strength - 30wk/75wk MA</t>
  </si>
  <si>
    <t>43610610</t>
  </si>
  <si>
    <t>HFC</t>
  </si>
  <si>
    <t>HollyFrontier Corporation</t>
  </si>
  <si>
    <t>Relative Strength - 30wk/75wk MA44980X10</t>
  </si>
  <si>
    <t>22-Relative Strength - 30wk/75wk MA</t>
  </si>
  <si>
    <t>Relative Strength - 30wk/75wk MA50075410</t>
  </si>
  <si>
    <t>23-Relative Strength - 30wk/75wk MA</t>
  </si>
  <si>
    <t>Relative Strength - 30wk/75wk MA50179710</t>
  </si>
  <si>
    <t>24-Relative Strength - 30wk/75wk MA</t>
  </si>
  <si>
    <t>50179710</t>
  </si>
  <si>
    <t>LB</t>
  </si>
  <si>
    <t>L Brands, Inc.</t>
  </si>
  <si>
    <t>Relative Strength - 30wk/75wk MA55438210</t>
  </si>
  <si>
    <t>25-Relative Strength - 30wk/75wk MA</t>
  </si>
  <si>
    <t>Relative Strength - 30wk/75wk MA55616P10</t>
  </si>
  <si>
    <t>26-Relative Strength - 30wk/75wk MA</t>
  </si>
  <si>
    <t>55616P10</t>
  </si>
  <si>
    <t>M</t>
  </si>
  <si>
    <t>Macy's Inc</t>
  </si>
  <si>
    <t>Relative Strength - 30wk/75wk MAMRO</t>
  </si>
  <si>
    <t>Relative Strength - 30wk/75wk MA56584910</t>
  </si>
  <si>
    <t>27-Relative Strength - 30wk/75wk MA</t>
  </si>
  <si>
    <t>56584910</t>
  </si>
  <si>
    <t>MRO</t>
  </si>
  <si>
    <t>Marathon Oil Corporation</t>
  </si>
  <si>
    <t>Relative Strength - 30wk/75wk MA56585A10</t>
  </si>
  <si>
    <t>28-Relative Strength - 30wk/75wk MA</t>
  </si>
  <si>
    <t>56585A10</t>
  </si>
  <si>
    <t>MPC</t>
  </si>
  <si>
    <t>Marathon Petroleum Corporation</t>
  </si>
  <si>
    <t>Relative Strength - 30wk/75wk MA60819010</t>
  </si>
  <si>
    <t>29-Relative Strength - 30wk/75wk MA</t>
  </si>
  <si>
    <t>Relative Strength - 30wk/75wk MA63707110</t>
  </si>
  <si>
    <t>30-Relative Strength - 30wk/75wk MA</t>
  </si>
  <si>
    <t>Relative Strength - 30wk/75wk MA64026810</t>
  </si>
  <si>
    <t>31-Relative Strength - 30wk/75wk MA</t>
  </si>
  <si>
    <t>Relative Strength - 30wk/75wk MA65122910</t>
  </si>
  <si>
    <t>32-Relative Strength - 30wk/75wk MA</t>
  </si>
  <si>
    <t>Relative Strength - 30wk/75wk MA65504410</t>
  </si>
  <si>
    <t>33-Relative Strength - 30wk/75wk MA</t>
  </si>
  <si>
    <t>Relative Strength - 30wk/75wk MA65566410</t>
  </si>
  <si>
    <t>34-Relative Strength - 30wk/75wk MA</t>
  </si>
  <si>
    <t>65566410</t>
  </si>
  <si>
    <t>JWN</t>
  </si>
  <si>
    <t>Nordstrom, Inc.</t>
  </si>
  <si>
    <t>Relative Strength - 30wk/75wk MA67066G10</t>
  </si>
  <si>
    <t>35-Relative Strength - 30wk/75wk MA</t>
  </si>
  <si>
    <t>Relative Strength - 30wk/75wk MA67459910</t>
  </si>
  <si>
    <t>36-Relative Strength - 30wk/75wk MA</t>
  </si>
  <si>
    <t>67459910</t>
  </si>
  <si>
    <t>OXY</t>
  </si>
  <si>
    <t>Occidental Petroleum Corporation</t>
  </si>
  <si>
    <t>Relative Strength - 30wk/75wk MA69365610</t>
  </si>
  <si>
    <t>37-Relative Strength - 30wk/75wk MA</t>
  </si>
  <si>
    <t>Relative Strength - 30wk/75wk MA80685710</t>
  </si>
  <si>
    <t>38-Relative Strength - 30wk/75wk MA</t>
  </si>
  <si>
    <t>80685710</t>
  </si>
  <si>
    <t>SLB</t>
  </si>
  <si>
    <t>Schlumberger NV</t>
  </si>
  <si>
    <t>Relative Strength - 30wk/75wk MA85747710</t>
  </si>
  <si>
    <t>39-Relative Strength - 30wk/75wk MA</t>
  </si>
  <si>
    <t>85747710</t>
  </si>
  <si>
    <t>STT</t>
  </si>
  <si>
    <t>State Street Corporation</t>
  </si>
  <si>
    <t>Relative Strength - 30wk/75wk MA87603010</t>
  </si>
  <si>
    <t>40-Relative Strength - 30wk/75wk MA</t>
  </si>
  <si>
    <t>87603010</t>
  </si>
  <si>
    <t>TPR</t>
  </si>
  <si>
    <t>Tapestry, Inc.</t>
  </si>
  <si>
    <t>Relative Strength - 30wk/75wk MA91913Y10</t>
  </si>
  <si>
    <t>41-Relative Strength - 30wk/75wk MA</t>
  </si>
  <si>
    <t>91913Y10</t>
  </si>
  <si>
    <t>VLO</t>
  </si>
  <si>
    <t>Valero Energy Corporation</t>
  </si>
  <si>
    <t>Relative Strength - 30wk/75wk MA92974010</t>
  </si>
  <si>
    <t>42-Relative Strength - 30wk/75wk MA</t>
  </si>
  <si>
    <t>92974010</t>
  </si>
  <si>
    <t>WAB</t>
  </si>
  <si>
    <t>Westinghouse Air Brake Technologies Corporation</t>
  </si>
  <si>
    <t>Relative Strength - 30wk/75wk MAWBA</t>
  </si>
  <si>
    <t>Relative Strength - 30wk/75wk MA93142710</t>
  </si>
  <si>
    <t>43-Relative Strength - 30wk/75wk MA</t>
  </si>
  <si>
    <t>93142710</t>
  </si>
  <si>
    <t>WBA</t>
  </si>
  <si>
    <t>Walgreens Boots Alliance Inc</t>
  </si>
  <si>
    <t>Relative Strength - 30wk/75wk MA95810210</t>
  </si>
  <si>
    <t>44-Relative Strength - 30wk/75wk MA</t>
  </si>
  <si>
    <t>Relative Strength - 30wk/75wk MA96145D10</t>
  </si>
  <si>
    <t>45-Relative Strength - 30wk/75wk MA</t>
  </si>
  <si>
    <t>96145D10</t>
  </si>
  <si>
    <t>WRK</t>
  </si>
  <si>
    <t>WestRock Company</t>
  </si>
  <si>
    <t>Relative Strength - 30wk/75wk MA96216610</t>
  </si>
  <si>
    <t>46-Relative Strength - 30wk/75wk MA</t>
  </si>
  <si>
    <t>Relative Strength - 30wk/75wk MAG1890L10</t>
  </si>
  <si>
    <t>47-Relative Strength - 30wk/75wk MA</t>
  </si>
  <si>
    <t>Relative Strength - 30wk/75wk MAG491BT10</t>
  </si>
  <si>
    <t>48-Relative Strength - 30wk/75wk MA</t>
  </si>
  <si>
    <t>G491BT10</t>
  </si>
  <si>
    <t>IVZ</t>
  </si>
  <si>
    <t>Invesco Ltd.</t>
  </si>
  <si>
    <t>Relative Strength - 30wk/75wk MAG9782210</t>
  </si>
  <si>
    <t>49-Relative Strength - 30wk/75wk MA</t>
  </si>
  <si>
    <t>G9782210</t>
  </si>
  <si>
    <t>PRGO</t>
  </si>
  <si>
    <t>Perrigo Co. Plc</t>
  </si>
  <si>
    <t>Relative Strength - 30wk/75wk MAN5946510</t>
  </si>
  <si>
    <t>50-Relative Strength - 30wk/75wk MA</t>
  </si>
  <si>
    <t>Earning Momentum00206R10</t>
  </si>
  <si>
    <t>1-Earning Momentum</t>
  </si>
  <si>
    <t>00206R10</t>
  </si>
  <si>
    <t>T</t>
  </si>
  <si>
    <t>AT&amp;T Inc.</t>
  </si>
  <si>
    <t>Earning Momentum00825210</t>
  </si>
  <si>
    <t>2-Earning Momentum</t>
  </si>
  <si>
    <t>Earning Momentum03741110</t>
  </si>
  <si>
    <t>3-Earning Momentum</t>
  </si>
  <si>
    <t>Earning Momentum11135F10</t>
  </si>
  <si>
    <t>4-Earning Momentum</t>
  </si>
  <si>
    <t>Earning Momentum12572Q10</t>
  </si>
  <si>
    <t>5-Earning Momentum</t>
  </si>
  <si>
    <t>Earning Momentum15189T10</t>
  </si>
  <si>
    <t>6-Earning Momentum</t>
  </si>
  <si>
    <t>15189T10</t>
  </si>
  <si>
    <t>CNP</t>
  </si>
  <si>
    <t>CenterPoint Energy, Inc.</t>
  </si>
  <si>
    <t>Earning Momentum15670010</t>
  </si>
  <si>
    <t>7-Earning Momentum</t>
  </si>
  <si>
    <t>Earning Momentum16119P10</t>
  </si>
  <si>
    <t>8-Earning Momentum</t>
  </si>
  <si>
    <t>Earning Momentum20605P10</t>
  </si>
  <si>
    <t>9-Earning Momentum</t>
  </si>
  <si>
    <t>Earning Momentum22052L10</t>
  </si>
  <si>
    <t>10-Earning Momentum</t>
  </si>
  <si>
    <t>Earning Momentum22207020</t>
  </si>
  <si>
    <t>11-Earning Momentum</t>
  </si>
  <si>
    <t>Earning Momentum25674610</t>
  </si>
  <si>
    <t>12-Earning Momentum</t>
  </si>
  <si>
    <t>Earning Momentum25746U10</t>
  </si>
  <si>
    <t>13-Earning Momentum</t>
  </si>
  <si>
    <t>25746U10</t>
  </si>
  <si>
    <t>D</t>
  </si>
  <si>
    <t>Dominion Energy Inc</t>
  </si>
  <si>
    <t>Earning Momentum28102010</t>
  </si>
  <si>
    <t>14-Earning Momentum</t>
  </si>
  <si>
    <t>Earning Momentum29442910</t>
  </si>
  <si>
    <t>15-Earning Momentum</t>
  </si>
  <si>
    <t>Earning Momentum31428X10</t>
  </si>
  <si>
    <t>16-Earning Momentum</t>
  </si>
  <si>
    <t>Earning Momentum34537086</t>
  </si>
  <si>
    <t>17-Earning Momentum</t>
  </si>
  <si>
    <t>34537086</t>
  </si>
  <si>
    <t>F</t>
  </si>
  <si>
    <t>Ford Motor Company</t>
  </si>
  <si>
    <t>Earning Momentum35671D85</t>
  </si>
  <si>
    <t>18-Earning Momentum</t>
  </si>
  <si>
    <t>Earning Momentum36960410</t>
  </si>
  <si>
    <t>19-Earning Momentum</t>
  </si>
  <si>
    <t>Earning MomentumGL</t>
  </si>
  <si>
    <t>Earning Momentum37959E10</t>
  </si>
  <si>
    <t>20-Earning Momentum</t>
  </si>
  <si>
    <t>Earning Momentum42345210</t>
  </si>
  <si>
    <t>21-Earning Momentum</t>
  </si>
  <si>
    <t>Earning Momentum42824C10</t>
  </si>
  <si>
    <t>22-Earning Momentum</t>
  </si>
  <si>
    <t>Earning Momentum46266C10</t>
  </si>
  <si>
    <t>23-Earning Momentum</t>
  </si>
  <si>
    <t>Earning MomentumK</t>
  </si>
  <si>
    <t>Earning Momentum48783610</t>
  </si>
  <si>
    <t>24-Earning Momentum</t>
  </si>
  <si>
    <t>48783610</t>
  </si>
  <si>
    <t>K</t>
  </si>
  <si>
    <t>Kellogg Company</t>
  </si>
  <si>
    <t>Earning Momentum50075410</t>
  </si>
  <si>
    <t>25-Earning Momentum</t>
  </si>
  <si>
    <t>Earning Momentum55295310</t>
  </si>
  <si>
    <t>26-Earning Momentum</t>
  </si>
  <si>
    <t>Earning Momentum63707110</t>
  </si>
  <si>
    <t>27-Earning Momentum</t>
  </si>
  <si>
    <t>Earning MomentumNKTR</t>
  </si>
  <si>
    <t>Earning Momentum64026810</t>
  </si>
  <si>
    <t>28-Earning Momentum</t>
  </si>
  <si>
    <t>Earning Momentum65122910</t>
  </si>
  <si>
    <t>29-Earning Momentum</t>
  </si>
  <si>
    <t>Earning Momentum65163910</t>
  </si>
  <si>
    <t>30-Earning Momentum</t>
  </si>
  <si>
    <t>Earning Momentum65339F10</t>
  </si>
  <si>
    <t>31-Earning Momentum</t>
  </si>
  <si>
    <t>Earning Momentum65473P10</t>
  </si>
  <si>
    <t>32-Earning Momentum</t>
  </si>
  <si>
    <t>Earning MomentumNBL</t>
  </si>
  <si>
    <t>Earning Momentum65504410</t>
  </si>
  <si>
    <t>33-Earning Momentum</t>
  </si>
  <si>
    <t>Earning Momentum74271810</t>
  </si>
  <si>
    <t>34-Earning Momentum</t>
  </si>
  <si>
    <t>Earning Momentum83269640</t>
  </si>
  <si>
    <t>35-Earning Momentum</t>
  </si>
  <si>
    <t>83269640</t>
  </si>
  <si>
    <t>SJM</t>
  </si>
  <si>
    <t>J.M. Smucker Company</t>
  </si>
  <si>
    <t>Earning Momentum87150310</t>
  </si>
  <si>
    <t>36-Earning Momentum</t>
  </si>
  <si>
    <t>Earning Momentum91529Y10</t>
  </si>
  <si>
    <t>37-Earning Momentum</t>
  </si>
  <si>
    <t>91529Y10</t>
  </si>
  <si>
    <t>UNM</t>
  </si>
  <si>
    <t>Unum Group</t>
  </si>
  <si>
    <t>Earning Momentum92276F10</t>
  </si>
  <si>
    <t>38-Earning Momentum</t>
  </si>
  <si>
    <t>Earning Momentum92343V10</t>
  </si>
  <si>
    <t>39-Earning Momentum</t>
  </si>
  <si>
    <t>92343V10</t>
  </si>
  <si>
    <t>VZ</t>
  </si>
  <si>
    <t>Verizon Communications Inc.</t>
  </si>
  <si>
    <t>Earning Momentum95810210</t>
  </si>
  <si>
    <t>40-Earning Momentum</t>
  </si>
  <si>
    <t>Earning Momentum96145D10</t>
  </si>
  <si>
    <t>41-Earning Momentum</t>
  </si>
  <si>
    <t>Earning Momentum96216610</t>
  </si>
  <si>
    <t>42-Earning Momentum</t>
  </si>
  <si>
    <t>Earning Momentum96945710</t>
  </si>
  <si>
    <t>43-Earning Momentum</t>
  </si>
  <si>
    <t>Earning Momentum98956P10</t>
  </si>
  <si>
    <t>44-Earning Momentum</t>
  </si>
  <si>
    <t>Earning MomentumG0177J10</t>
  </si>
  <si>
    <t>45-Earning Momentum</t>
  </si>
  <si>
    <t>Earning MomentumG491BT10</t>
  </si>
  <si>
    <t>46-Earning Momentum</t>
  </si>
  <si>
    <t>Earning MomentumG6518L10</t>
  </si>
  <si>
    <t>47-Earning Momentum</t>
  </si>
  <si>
    <t>Earning MomentumG8711010</t>
  </si>
  <si>
    <t>48-Earning Momentum</t>
  </si>
  <si>
    <t>Earning MomentumPRGO</t>
  </si>
  <si>
    <t>Earning MomentumG9782210</t>
  </si>
  <si>
    <t>49-Earning Momentum</t>
  </si>
  <si>
    <t>Earning MomentumN5946510</t>
  </si>
  <si>
    <t>50-Earning Momentum</t>
  </si>
  <si>
    <t>Dividend Growth00751Y10</t>
  </si>
  <si>
    <t>1-Dividend Growth</t>
  </si>
  <si>
    <t>00751Y10</t>
  </si>
  <si>
    <t>AAP</t>
  </si>
  <si>
    <t>Advance Auto Parts, Inc.</t>
  </si>
  <si>
    <t>Dividend Growth02376R10</t>
  </si>
  <si>
    <t>2-Dividend Growth</t>
  </si>
  <si>
    <t>02376R10</t>
  </si>
  <si>
    <t>AAL</t>
  </si>
  <si>
    <t>American Airlines Group, Inc.</t>
  </si>
  <si>
    <t>Dividend Growth02687478</t>
  </si>
  <si>
    <t>3-Dividend Growth</t>
  </si>
  <si>
    <t>Dividend GrowthARNC</t>
  </si>
  <si>
    <t>Dividend Growth03965L10</t>
  </si>
  <si>
    <t>4-Dividend Growth</t>
  </si>
  <si>
    <t>Dividend Growth11563720</t>
  </si>
  <si>
    <t>5-Dividend Growth</t>
  </si>
  <si>
    <t>Dividend Growth12485720</t>
  </si>
  <si>
    <t>6-Dividend Growth</t>
  </si>
  <si>
    <t>12485720</t>
  </si>
  <si>
    <t>CBS</t>
  </si>
  <si>
    <t>CBS Corporation Class B</t>
  </si>
  <si>
    <t>Dividend Growth12526910</t>
  </si>
  <si>
    <t>7-Dividend Growth</t>
  </si>
  <si>
    <t>12526910</t>
  </si>
  <si>
    <t>CF</t>
  </si>
  <si>
    <t>CF Industries Holdings, Inc.</t>
  </si>
  <si>
    <t>Dividend Growth12572Q10</t>
  </si>
  <si>
    <t>8-Dividend Growth</t>
  </si>
  <si>
    <t>Dividend Growth14040H10</t>
  </si>
  <si>
    <t>9-Dividend Growth</t>
  </si>
  <si>
    <t>14040H10</t>
  </si>
  <si>
    <t>COF</t>
  </si>
  <si>
    <t>Capital One Financial Corporation</t>
  </si>
  <si>
    <t>Dividend GrowthCTL</t>
  </si>
  <si>
    <t>Dividend Growth15670010</t>
  </si>
  <si>
    <t>10-Dividend Growth</t>
  </si>
  <si>
    <t>Dividend Growth17206210</t>
  </si>
  <si>
    <t>11-Dividend Growth</t>
  </si>
  <si>
    <t>17206210</t>
  </si>
  <si>
    <t>CINF</t>
  </si>
  <si>
    <t>Cincinnati Financial Corporation</t>
  </si>
  <si>
    <t>Dividend Growth26000310</t>
  </si>
  <si>
    <t>12-Dividend Growth</t>
  </si>
  <si>
    <t>26000310</t>
  </si>
  <si>
    <t>DOV</t>
  </si>
  <si>
    <t>Dover Corporation</t>
  </si>
  <si>
    <t>Dividend Growth26441150</t>
  </si>
  <si>
    <t>13-Dividend Growth</t>
  </si>
  <si>
    <t>Dividend GrowthDD</t>
  </si>
  <si>
    <t>Dividend Growth26614N10</t>
  </si>
  <si>
    <t>14-Dividend Growth</t>
  </si>
  <si>
    <t>Dividend Growth28102010</t>
  </si>
  <si>
    <t>15-Dividend Growth</t>
  </si>
  <si>
    <t>Dividend Growth34537086</t>
  </si>
  <si>
    <t>16-Dividend Growth</t>
  </si>
  <si>
    <t>Dividend Growth34959J10</t>
  </si>
  <si>
    <t>17-Dividend Growth</t>
  </si>
  <si>
    <t>Dividend Growth35461310</t>
  </si>
  <si>
    <t>18-Dividend Growth</t>
  </si>
  <si>
    <t>35461310</t>
  </si>
  <si>
    <t>BEN</t>
  </si>
  <si>
    <t>Franklin Resources, Inc.</t>
  </si>
  <si>
    <t>Dividend Growth36960410</t>
  </si>
  <si>
    <t>19-Dividend Growth</t>
  </si>
  <si>
    <t>Dividend Growth41282210</t>
  </si>
  <si>
    <t>20-Dividend Growth</t>
  </si>
  <si>
    <t>41282210</t>
  </si>
  <si>
    <t>HOG</t>
  </si>
  <si>
    <t>Harley-Davidson, Inc.</t>
  </si>
  <si>
    <t>Dividend Growth42809H10</t>
  </si>
  <si>
    <t>21-Dividend Growth</t>
  </si>
  <si>
    <t>Dividend Growth43300A20</t>
  </si>
  <si>
    <t>22-Dividend Growth</t>
  </si>
  <si>
    <t>43300A20</t>
  </si>
  <si>
    <t>HLT</t>
  </si>
  <si>
    <t>Hilton Worldwide Holdings Inc</t>
  </si>
  <si>
    <t>Dividend Growth43610610</t>
  </si>
  <si>
    <t>23-Dividend Growth</t>
  </si>
  <si>
    <t>Dividend Growth47233W10</t>
  </si>
  <si>
    <t>24-Dividend Growth</t>
  </si>
  <si>
    <t>Dividend GrowthKHC</t>
  </si>
  <si>
    <t>Dividend Growth50075410</t>
  </si>
  <si>
    <t>25-Dividend Growth</t>
  </si>
  <si>
    <t>Dividend Growth50179710</t>
  </si>
  <si>
    <t>26-Dividend Growth</t>
  </si>
  <si>
    <t>Dividend GrowthLDOS</t>
  </si>
  <si>
    <t>Dividend Growth52532710</t>
  </si>
  <si>
    <t>27-Dividend Growth</t>
  </si>
  <si>
    <t>52532710</t>
  </si>
  <si>
    <t>LDOS</t>
  </si>
  <si>
    <t>Leidos Holdings, Inc.</t>
  </si>
  <si>
    <t>Dividend Growth54042410</t>
  </si>
  <si>
    <t>28-Dividend Growth</t>
  </si>
  <si>
    <t>54042410</t>
  </si>
  <si>
    <t>L</t>
  </si>
  <si>
    <t>Loews Corporation</t>
  </si>
  <si>
    <t>Dividend Growth56584910</t>
  </si>
  <si>
    <t>29-Dividend Growth</t>
  </si>
  <si>
    <t>Dividend Growth59156R10</t>
  </si>
  <si>
    <t>30-Dividend Growth</t>
  </si>
  <si>
    <t>59156R10</t>
  </si>
  <si>
    <t>MET</t>
  </si>
  <si>
    <t>MetLife, Inc.</t>
  </si>
  <si>
    <t>Dividend Growth61945C10</t>
  </si>
  <si>
    <t>31-Dividend Growth</t>
  </si>
  <si>
    <t>Dividend Growth62937750</t>
  </si>
  <si>
    <t>32-Dividend Growth</t>
  </si>
  <si>
    <t>62937750</t>
  </si>
  <si>
    <t>NRG</t>
  </si>
  <si>
    <t>NRG Energy, Inc.</t>
  </si>
  <si>
    <t>Dividend Growth65122910</t>
  </si>
  <si>
    <t>33-Dividend Growth</t>
  </si>
  <si>
    <t>Dividend Growth65566410</t>
  </si>
  <si>
    <t>34-Dividend Growth</t>
  </si>
  <si>
    <t>Dividend Growth68389X10</t>
  </si>
  <si>
    <t>35-Dividend Growth</t>
  </si>
  <si>
    <t>68389X10</t>
  </si>
  <si>
    <t>ORCL</t>
  </si>
  <si>
    <t>Oracle Corporation</t>
  </si>
  <si>
    <t>Dividend Growth69365610</t>
  </si>
  <si>
    <t>36-Dividend Growth</t>
  </si>
  <si>
    <t>Dividend Growth74752510</t>
  </si>
  <si>
    <t>37-Dividend Growth</t>
  </si>
  <si>
    <t>Dividend Growth78440X10</t>
  </si>
  <si>
    <t>38-Dividend Growth</t>
  </si>
  <si>
    <t>Dividend Growth81211K10</t>
  </si>
  <si>
    <t>39-Dividend Growth</t>
  </si>
  <si>
    <t>81211K10</t>
  </si>
  <si>
    <t>SEE</t>
  </si>
  <si>
    <t>Sealed Air Corporation</t>
  </si>
  <si>
    <t>Dividend GrowthSRE</t>
  </si>
  <si>
    <t>Dividend Growth81685110</t>
  </si>
  <si>
    <t>40-Dividend Growth</t>
  </si>
  <si>
    <t>81685110</t>
  </si>
  <si>
    <t>SRE</t>
  </si>
  <si>
    <t>Sempra Energy</t>
  </si>
  <si>
    <t>Dividend Growth88320310</t>
  </si>
  <si>
    <t>41-Dividend Growth</t>
  </si>
  <si>
    <t>Dividend Growth89364110</t>
  </si>
  <si>
    <t>42-Dividend Growth</t>
  </si>
  <si>
    <t>Dividend Growth91390310</t>
  </si>
  <si>
    <t>43-Dividend Growth</t>
  </si>
  <si>
    <t>Dividend Growth91820410</t>
  </si>
  <si>
    <t>44-Dividend Growth</t>
  </si>
  <si>
    <t>Dividend Growth96332010</t>
  </si>
  <si>
    <t>45-Dividend Growth</t>
  </si>
  <si>
    <t>Dividend GrowthXRX</t>
  </si>
  <si>
    <t>Dividend Growth98421M10</t>
  </si>
  <si>
    <t>46-Dividend Growth</t>
  </si>
  <si>
    <t>98421M10</t>
  </si>
  <si>
    <t>XRX</t>
  </si>
  <si>
    <t>Xerox Holdings Corporation</t>
  </si>
  <si>
    <t>Dividend GrowthG5150210</t>
  </si>
  <si>
    <t>47-Dividend Growth</t>
  </si>
  <si>
    <t>G5150210</t>
  </si>
  <si>
    <t>JCI</t>
  </si>
  <si>
    <t>Johnson Controls International plc</t>
  </si>
  <si>
    <t>Dividend GrowthG6095L10</t>
  </si>
  <si>
    <t>48-Dividend Growth</t>
  </si>
  <si>
    <t>Dividend GrowthG7945M10</t>
  </si>
  <si>
    <t>49-Dividend Growth</t>
  </si>
  <si>
    <t>Dividend GrowthG7S00T10</t>
  </si>
  <si>
    <t>50-Dividend Growth</t>
  </si>
  <si>
    <t>Proj. 5yr EPS Growth00507V10</t>
  </si>
  <si>
    <t>1-Proj. 5yr EPS Growth</t>
  </si>
  <si>
    <t>Proj. 5yr EPS Growth00825210</t>
  </si>
  <si>
    <t>2-Proj. 5yr EPS Growth</t>
  </si>
  <si>
    <t>Proj. 5yr EPS Growth03741110</t>
  </si>
  <si>
    <t>3-Proj. 5yr EPS Growth</t>
  </si>
  <si>
    <t>Proj. 5yr EPS GrowthAIV</t>
  </si>
  <si>
    <t>Proj. 5yr EPS Growth03748R75</t>
  </si>
  <si>
    <t>4-Proj. 5yr EPS Growth</t>
  </si>
  <si>
    <t>Proj. 5yr EPS Growth03822210</t>
  </si>
  <si>
    <t>5-Proj. 5yr EPS Growth</t>
  </si>
  <si>
    <t>03822210</t>
  </si>
  <si>
    <t>AMAT</t>
  </si>
  <si>
    <t>Applied Materials, Inc.</t>
  </si>
  <si>
    <t>Proj. 5yr EPS Growth09972410</t>
  </si>
  <si>
    <t>6-Proj. 5yr EPS Growth</t>
  </si>
  <si>
    <t>09972410</t>
  </si>
  <si>
    <t>BWA</t>
  </si>
  <si>
    <t>BorgWarner Inc.</t>
  </si>
  <si>
    <t>Proj. 5yr EPS Growth12503M10</t>
  </si>
  <si>
    <t>7-Proj. 5yr EPS Growth</t>
  </si>
  <si>
    <t>Proj. 5yr EPS Growth13442910</t>
  </si>
  <si>
    <t>8-Proj. 5yr EPS Growth</t>
  </si>
  <si>
    <t>Proj. 5yr EPS Growth16676410</t>
  </si>
  <si>
    <t>9-Proj. 5yr EPS Growth</t>
  </si>
  <si>
    <t>16676410</t>
  </si>
  <si>
    <t>CVX</t>
  </si>
  <si>
    <t>Chevron Corporation</t>
  </si>
  <si>
    <t>Proj. 5yr EPS Growth20825C10</t>
  </si>
  <si>
    <t>10-Proj. 5yr EPS Growth</t>
  </si>
  <si>
    <t>20825C10</t>
  </si>
  <si>
    <t>COP</t>
  </si>
  <si>
    <t>ConocoPhillips</t>
  </si>
  <si>
    <t>Proj. 5yr EPS GrowthDXC</t>
  </si>
  <si>
    <t>Proj. 5yr EPS Growth23355L10</t>
  </si>
  <si>
    <t>11-Proj. 5yr EPS Growth</t>
  </si>
  <si>
    <t>Proj. 5yr EPS GrowthDIS</t>
  </si>
  <si>
    <t>Proj. 5yr EPS Growth25468710</t>
  </si>
  <si>
    <t>12-Proj. 5yr EPS Growth</t>
  </si>
  <si>
    <t>25468710</t>
  </si>
  <si>
    <t>DIS</t>
  </si>
  <si>
    <t>Walt Disney Company</t>
  </si>
  <si>
    <t>Proj. 5yr EPS Growth25470M10</t>
  </si>
  <si>
    <t>13-Proj. 5yr EPS Growth</t>
  </si>
  <si>
    <t>Proj. 5yr EPS Growth29364G10</t>
  </si>
  <si>
    <t>14-Proj. 5yr EPS Growth</t>
  </si>
  <si>
    <t>29364G10</t>
  </si>
  <si>
    <t>ETR</t>
  </si>
  <si>
    <t>Entergy Corporation</t>
  </si>
  <si>
    <t>Proj. 5yr EPS Growth30161N10</t>
  </si>
  <si>
    <t>15-Proj. 5yr EPS Growth</t>
  </si>
  <si>
    <t>30161N10</t>
  </si>
  <si>
    <t>EXC</t>
  </si>
  <si>
    <t>Exelon Corporation</t>
  </si>
  <si>
    <t>Proj. 5yr EPS Growth33793210</t>
  </si>
  <si>
    <t>16-Proj. 5yr EPS Growth</t>
  </si>
  <si>
    <t>33793210</t>
  </si>
  <si>
    <t>FE</t>
  </si>
  <si>
    <t>FirstEnergy Corp.</t>
  </si>
  <si>
    <t>Proj. 5yr EPS Growth34537086</t>
  </si>
  <si>
    <t>17-Proj. 5yr EPS Growth</t>
  </si>
  <si>
    <t>Proj. 5yr EPS Growth35137L10</t>
  </si>
  <si>
    <t>18-Proj. 5yr EPS Growth</t>
  </si>
  <si>
    <t>35137L10</t>
  </si>
  <si>
    <t>Fox Corporation Class A</t>
  </si>
  <si>
    <t>Proj. 5yr EPS Growth35137L20</t>
  </si>
  <si>
    <t>19-Proj. 5yr EPS Growth</t>
  </si>
  <si>
    <t>Proj. 5yr EPS Growth35461310</t>
  </si>
  <si>
    <t>20-Proj. 5yr EPS Growth</t>
  </si>
  <si>
    <t>Proj. 5yr EPS Growth38141G10</t>
  </si>
  <si>
    <t>21-Proj. 5yr EPS Growth</t>
  </si>
  <si>
    <t>38141G10</t>
  </si>
  <si>
    <t>GS</t>
  </si>
  <si>
    <t>Goldman Sachs Group, Inc.</t>
  </si>
  <si>
    <t>Proj. 5yr EPS GrowthHAL</t>
  </si>
  <si>
    <t>Proj. 5yr EPS Growth40621610</t>
  </si>
  <si>
    <t>22-Proj. 5yr EPS Growth</t>
  </si>
  <si>
    <t>Proj. 5yr EPS Growth42809H10</t>
  </si>
  <si>
    <t>23-Proj. 5yr EPS Growth</t>
  </si>
  <si>
    <t>Proj. 5yr EPS Growth43610610</t>
  </si>
  <si>
    <t>24-Proj. 5yr EPS Growth</t>
  </si>
  <si>
    <t>Proj. 5yr EPS Growth44980X10</t>
  </si>
  <si>
    <t>25-Proj. 5yr EPS Growth</t>
  </si>
  <si>
    <t>Proj. 5yr EPS GrowthIBM</t>
  </si>
  <si>
    <t>Proj. 5yr EPS Growth45920010</t>
  </si>
  <si>
    <t>26-Proj. 5yr EPS Growth</t>
  </si>
  <si>
    <t>Proj. 5yr EPS Growth48783610</t>
  </si>
  <si>
    <t>27-Proj. 5yr EPS Growth</t>
  </si>
  <si>
    <t>Proj. 5yr EPS Growth50075410</t>
  </si>
  <si>
    <t>28-Proj. 5yr EPS Growth</t>
  </si>
  <si>
    <t>Proj. 5yr EPS Growth55261F10</t>
  </si>
  <si>
    <t>29-Proj. 5yr EPS Growth</t>
  </si>
  <si>
    <t>55261F10</t>
  </si>
  <si>
    <t>MTB</t>
  </si>
  <si>
    <t>M&amp;T Bank Corporation</t>
  </si>
  <si>
    <t>Proj. 5yr EPS Growth56584910</t>
  </si>
  <si>
    <t>30-Proj. 5yr EPS Growth</t>
  </si>
  <si>
    <t>Proj. 5yr EPS Growth59511210</t>
  </si>
  <si>
    <t>31-Proj. 5yr EPS Growth</t>
  </si>
  <si>
    <t>Proj. 5yr EPS Growth60819010</t>
  </si>
  <si>
    <t>32-Proj. 5yr EPS Growth</t>
  </si>
  <si>
    <t>Proj. 5yr EPS Growth60871R20</t>
  </si>
  <si>
    <t>33-Proj. 5yr EPS Growth</t>
  </si>
  <si>
    <t>60871R20</t>
  </si>
  <si>
    <t>TAP</t>
  </si>
  <si>
    <t>Molson Coors Brewing Company Class B</t>
  </si>
  <si>
    <t>Proj. 5yr EPS Growth65122910</t>
  </si>
  <si>
    <t>34-Proj. 5yr EPS Growth</t>
  </si>
  <si>
    <t>Proj. 5yr EPS Growth65163910</t>
  </si>
  <si>
    <t>35-Proj. 5yr EPS Growth</t>
  </si>
  <si>
    <t>Proj. 5yr EPS Growth65249B10</t>
  </si>
  <si>
    <t>36-Proj. 5yr EPS Growth</t>
  </si>
  <si>
    <t>65249B10</t>
  </si>
  <si>
    <t>NWSA</t>
  </si>
  <si>
    <t>News Corporation Class A</t>
  </si>
  <si>
    <t>Proj. 5yr EPS Growth65249B20</t>
  </si>
  <si>
    <t>37-Proj. 5yr EPS Growth</t>
  </si>
  <si>
    <t>Proj. 5yr EPS Growth67459910</t>
  </si>
  <si>
    <t>38-Proj. 5yr EPS Growth</t>
  </si>
  <si>
    <t>Proj. 5yr EPS Growth71854610</t>
  </si>
  <si>
    <t>39-Proj. 5yr EPS Growth</t>
  </si>
  <si>
    <t>71854610</t>
  </si>
  <si>
    <t>PSX</t>
  </si>
  <si>
    <t>Phillips 66</t>
  </si>
  <si>
    <t>Proj. 5yr EPS Growth80640710</t>
  </si>
  <si>
    <t>40-Proj. 5yr EPS Growth</t>
  </si>
  <si>
    <t>Proj. 5yr EPS Growth80851310</t>
  </si>
  <si>
    <t>41-Proj. 5yr EPS Growth</t>
  </si>
  <si>
    <t>Proj. 5yr EPS Growth83088M10</t>
  </si>
  <si>
    <t>42-Proj. 5yr EPS Growth</t>
  </si>
  <si>
    <t>83088M10</t>
  </si>
  <si>
    <t>SWKS</t>
  </si>
  <si>
    <t>Skyworks Solutions, Inc.</t>
  </si>
  <si>
    <t>Proj. 5yr EPS Growth85747710</t>
  </si>
  <si>
    <t>43-Proj. 5yr EPS Growth</t>
  </si>
  <si>
    <t>Proj. 5yr EPS Growth86791410</t>
  </si>
  <si>
    <t>44-Proj. 5yr EPS Growth</t>
  </si>
  <si>
    <t>Proj. 5yr EPS Growth92276F10</t>
  </si>
  <si>
    <t>45-Proj. 5yr EPS Growth</t>
  </si>
  <si>
    <t>Proj. 5yr EPS Growth95810210</t>
  </si>
  <si>
    <t>46-Proj. 5yr EPS Growth</t>
  </si>
  <si>
    <t>Proj. 5yr EPS Growth95980210</t>
  </si>
  <si>
    <t>47-Proj. 5yr EPS Growth</t>
  </si>
  <si>
    <t>95980210</t>
  </si>
  <si>
    <t>WU</t>
  </si>
  <si>
    <t>Western Union Company</t>
  </si>
  <si>
    <t>Proj. 5yr EPS Growth96145D10</t>
  </si>
  <si>
    <t>48-Proj. 5yr EPS Growth</t>
  </si>
  <si>
    <t>Proj. 5yr EPS GrowthG6518L10</t>
  </si>
  <si>
    <t>49-Proj. 5yr EPS Growth</t>
  </si>
  <si>
    <t>Proj. 5yr EPS GrowthG7945M10</t>
  </si>
  <si>
    <t>50-Proj. 5yr EPS Growth</t>
  </si>
  <si>
    <t>PEG RatioABBV</t>
  </si>
  <si>
    <t>PEG Ratio00287Y10</t>
  </si>
  <si>
    <t>1-PEG Ratio</t>
  </si>
  <si>
    <t>00287Y10</t>
  </si>
  <si>
    <t>ABBV</t>
  </si>
  <si>
    <t>AbbVie, Inc.</t>
  </si>
  <si>
    <t>PEG RatioATVI</t>
  </si>
  <si>
    <t>PEG Ratio00507V10</t>
  </si>
  <si>
    <t>2-PEG Ratio</t>
  </si>
  <si>
    <t>PEG Ratio01527110</t>
  </si>
  <si>
    <t>3-PEG Ratio</t>
  </si>
  <si>
    <t>PEG RatioAIV</t>
  </si>
  <si>
    <t>PEG Ratio03748R75</t>
  </si>
  <si>
    <t>4-PEG Ratio</t>
  </si>
  <si>
    <t>PEG RatioADSK</t>
  </si>
  <si>
    <t>PEG Ratio05276910</t>
  </si>
  <si>
    <t>5-PEG Ratio</t>
  </si>
  <si>
    <t>PEG Ratio05849810</t>
  </si>
  <si>
    <t>6-PEG Ratio</t>
  </si>
  <si>
    <t>PEG RatioBDX</t>
  </si>
  <si>
    <t>PEG Ratio07588710</t>
  </si>
  <si>
    <t>7-PEG Ratio</t>
  </si>
  <si>
    <t>PEG Ratio09702310</t>
  </si>
  <si>
    <t>8-PEG Ratio</t>
  </si>
  <si>
    <t>PEG Ratio12503M10</t>
  </si>
  <si>
    <t>9-PEG Ratio</t>
  </si>
  <si>
    <t>PEG Ratio12572Q10</t>
  </si>
  <si>
    <t>10-PEG Ratio</t>
  </si>
  <si>
    <t>PEG Ratio18905410</t>
  </si>
  <si>
    <t>11-PEG Ratio</t>
  </si>
  <si>
    <t>PEG Ratio19416210</t>
  </si>
  <si>
    <t>12-PEG Ratio</t>
  </si>
  <si>
    <t>19416210</t>
  </si>
  <si>
    <t>CL</t>
  </si>
  <si>
    <t>Colgate-Palmolive Company</t>
  </si>
  <si>
    <t>PEG Ratio20911510</t>
  </si>
  <si>
    <t>13-PEG Ratio</t>
  </si>
  <si>
    <t>20911510</t>
  </si>
  <si>
    <t>ED</t>
  </si>
  <si>
    <t>Consolidated Edison, Inc.</t>
  </si>
  <si>
    <t>PEG Ratio25386810</t>
  </si>
  <si>
    <t>14-PEG Ratio</t>
  </si>
  <si>
    <t>PEG Ratio25470F30</t>
  </si>
  <si>
    <t>15-PEG Ratio</t>
  </si>
  <si>
    <t>PEG Ratio25746U10</t>
  </si>
  <si>
    <t>16-PEG Ratio</t>
  </si>
  <si>
    <t>PEG RatioDRE</t>
  </si>
  <si>
    <t>PEG Ratio26441150</t>
  </si>
  <si>
    <t>17-PEG Ratio</t>
  </si>
  <si>
    <t>PEG RatioEQR</t>
  </si>
  <si>
    <t>PEG Ratio29476L10</t>
  </si>
  <si>
    <t>18-PEG Ratio</t>
  </si>
  <si>
    <t>PEG Ratio29717810</t>
  </si>
  <si>
    <t>19-PEG Ratio</t>
  </si>
  <si>
    <t>PEG Ratio30225T10</t>
  </si>
  <si>
    <t>20-PEG Ratio</t>
  </si>
  <si>
    <t>PEG RatioFIS</t>
  </si>
  <si>
    <t>PEG Ratio31620M10</t>
  </si>
  <si>
    <t>21-PEG Ratio</t>
  </si>
  <si>
    <t>PEG Ratio38141G10</t>
  </si>
  <si>
    <t>22-PEG Ratio</t>
  </si>
  <si>
    <t>PEG RatioITW</t>
  </si>
  <si>
    <t>PEG Ratio45230810</t>
  </si>
  <si>
    <t>23-PEG Ratio</t>
  </si>
  <si>
    <t>PEG RatioIBM</t>
  </si>
  <si>
    <t>PEG Ratio45920010</t>
  </si>
  <si>
    <t>24-PEG Ratio</t>
  </si>
  <si>
    <t>PEG RatioIFF</t>
  </si>
  <si>
    <t>PEG Ratio45950610</t>
  </si>
  <si>
    <t>25-PEG Ratio</t>
  </si>
  <si>
    <t>45950610</t>
  </si>
  <si>
    <t>IFF</t>
  </si>
  <si>
    <t>International Flavors &amp; Fragrances Inc.</t>
  </si>
  <si>
    <t>PEG Ratio46266C10</t>
  </si>
  <si>
    <t>26-PEG Ratio</t>
  </si>
  <si>
    <t>PEG RatioKIM</t>
  </si>
  <si>
    <t>PEG Ratio49446R10</t>
  </si>
  <si>
    <t>27-PEG Ratio</t>
  </si>
  <si>
    <t>49446R10</t>
  </si>
  <si>
    <t>KIM</t>
  </si>
  <si>
    <t>Kimco Realty Corporation</t>
  </si>
  <si>
    <t>PEG Ratio55261F10</t>
  </si>
  <si>
    <t>28-PEG Ratio</t>
  </si>
  <si>
    <t>PEG Ratio55295310</t>
  </si>
  <si>
    <t>29-PEG Ratio</t>
  </si>
  <si>
    <t>PEG Ratio55438210</t>
  </si>
  <si>
    <t>30-PEG Ratio</t>
  </si>
  <si>
    <t>PEG RatioMCHP</t>
  </si>
  <si>
    <t>PEG Ratio59501710</t>
  </si>
  <si>
    <t>31-PEG Ratio</t>
  </si>
  <si>
    <t>PEG Ratio65473P10</t>
  </si>
  <si>
    <t>32-PEG Ratio</t>
  </si>
  <si>
    <t>PEG Ratio74271810</t>
  </si>
  <si>
    <t>33-PEG Ratio</t>
  </si>
  <si>
    <t>PEG Ratio74457310</t>
  </si>
  <si>
    <t>34-PEG Ratio</t>
  </si>
  <si>
    <t>74457310</t>
  </si>
  <si>
    <t>PEG</t>
  </si>
  <si>
    <t>Public Service Enterprise Group Inc</t>
  </si>
  <si>
    <t>PEG RatioRL</t>
  </si>
  <si>
    <t>PEG Ratio75121210</t>
  </si>
  <si>
    <t>35-PEG Ratio</t>
  </si>
  <si>
    <t>75121210</t>
  </si>
  <si>
    <t>RL</t>
  </si>
  <si>
    <t>Ralph Lauren Corporation Class A</t>
  </si>
  <si>
    <t>PEG Ratio75610910</t>
  </si>
  <si>
    <t>36-PEG Ratio</t>
  </si>
  <si>
    <t>PEG Ratio75884910</t>
  </si>
  <si>
    <t>37-PEG Ratio</t>
  </si>
  <si>
    <t>PEG Ratio78440X10</t>
  </si>
  <si>
    <t>38-PEG Ratio</t>
  </si>
  <si>
    <t>PEG Ratio80851310</t>
  </si>
  <si>
    <t>39-PEG Ratio</t>
  </si>
  <si>
    <t>PEG Ratio86791410</t>
  </si>
  <si>
    <t>40-PEG Ratio</t>
  </si>
  <si>
    <t>PEG Ratio87150310</t>
  </si>
  <si>
    <t>41-PEG Ratio</t>
  </si>
  <si>
    <t>PEG Ratio90265310</t>
  </si>
  <si>
    <t>42-PEG Ratio</t>
  </si>
  <si>
    <t>PEG Ratio90431120</t>
  </si>
  <si>
    <t>43-PEG Ratio</t>
  </si>
  <si>
    <t>PEG Ratio92276F10</t>
  </si>
  <si>
    <t>44-PEG Ratio</t>
  </si>
  <si>
    <t>PEG Ratio95040Q10</t>
  </si>
  <si>
    <t>45-PEG Ratio</t>
  </si>
  <si>
    <t>PEG Ratio95980210</t>
  </si>
  <si>
    <t>46-PEG Ratio</t>
  </si>
  <si>
    <t>PEG Ratio96945710</t>
  </si>
  <si>
    <t>47-PEG Ratio</t>
  </si>
  <si>
    <t>PEG RatioG4756710</t>
  </si>
  <si>
    <t>48-PEG Ratio</t>
  </si>
  <si>
    <t>PEG RatioG9782210</t>
  </si>
  <si>
    <t>49-PEG Ratio</t>
  </si>
  <si>
    <t>PEG RatioN5946510</t>
  </si>
  <si>
    <t>50-PEG Ratio</t>
  </si>
  <si>
    <t>EPS Estimate Revisions02313510</t>
  </si>
  <si>
    <t>1-EPS Estimate Revisions</t>
  </si>
  <si>
    <t>EPS Estimate Revisions03741110</t>
  </si>
  <si>
    <t>2-EPS Estimate Revisions</t>
  </si>
  <si>
    <t>EPS Estimate Revisions03948310</t>
  </si>
  <si>
    <t>3-EPS Estimate Revisions</t>
  </si>
  <si>
    <t>03948310</t>
  </si>
  <si>
    <t>ADM</t>
  </si>
  <si>
    <t>Archer-Daniels-Midland Company</t>
  </si>
  <si>
    <t>EPS Estimate Revisions09702310</t>
  </si>
  <si>
    <t>4-EPS Estimate Revisions</t>
  </si>
  <si>
    <t>EPS Estimate RevisionsCOG</t>
  </si>
  <si>
    <t>EPS Estimate Revisions12709710</t>
  </si>
  <si>
    <t>5-EPS Estimate Revisions</t>
  </si>
  <si>
    <t>12709710</t>
  </si>
  <si>
    <t>COG</t>
  </si>
  <si>
    <t>Cabot Oil &amp; Gas Corporation</t>
  </si>
  <si>
    <t>EPS Estimate Revisions16119P10</t>
  </si>
  <si>
    <t>6-EPS Estimate Revisions</t>
  </si>
  <si>
    <t>EPS Estimate Revisions17179810</t>
  </si>
  <si>
    <t>7-EPS Estimate Revisions</t>
  </si>
  <si>
    <t>EPS Estimate Revisions20605P10</t>
  </si>
  <si>
    <t>8-EPS Estimate Revisions</t>
  </si>
  <si>
    <t>EPS Estimate Revisions23355L10</t>
  </si>
  <si>
    <t>9-EPS Estimate Revisions</t>
  </si>
  <si>
    <t>EPS Estimate Revisions25179M10</t>
  </si>
  <si>
    <t>10-EPS Estimate Revisions</t>
  </si>
  <si>
    <t>EPS Estimate RevisionsFANG</t>
  </si>
  <si>
    <t>EPS Estimate Revisions25278X10</t>
  </si>
  <si>
    <t>11-EPS Estimate Revisions</t>
  </si>
  <si>
    <t>25278X10</t>
  </si>
  <si>
    <t>FANG</t>
  </si>
  <si>
    <t>Diamondback Energy, Inc.</t>
  </si>
  <si>
    <t>EPS Estimate RevisionsDIS</t>
  </si>
  <si>
    <t>EPS Estimate Revisions25468710</t>
  </si>
  <si>
    <t>12-EPS Estimate Revisions</t>
  </si>
  <si>
    <t>EPS Estimate Revisions26055710</t>
  </si>
  <si>
    <t>13-EPS Estimate Revisions</t>
  </si>
  <si>
    <t>26055710</t>
  </si>
  <si>
    <t>DOW</t>
  </si>
  <si>
    <t>Dow, Inc.</t>
  </si>
  <si>
    <t>EPS Estimate Revisions26614N10</t>
  </si>
  <si>
    <t>14-EPS Estimate Revisions</t>
  </si>
  <si>
    <t>EPS Estimate RevisionsEOG</t>
  </si>
  <si>
    <t>EPS Estimate Revisions26875P10</t>
  </si>
  <si>
    <t>15-EPS Estimate Revisions</t>
  </si>
  <si>
    <t>EPS Estimate Revisions27743210</t>
  </si>
  <si>
    <t>16-EPS Estimate Revisions</t>
  </si>
  <si>
    <t>EPS Estimate Revisions30231G10</t>
  </si>
  <si>
    <t>17-EPS Estimate Revisions</t>
  </si>
  <si>
    <t>30231G10</t>
  </si>
  <si>
    <t>XOM</t>
  </si>
  <si>
    <t>Exxon Mobil Corporation</t>
  </si>
  <si>
    <t>EPS Estimate Revisions30303M10</t>
  </si>
  <si>
    <t>18-EPS Estimate Revisions</t>
  </si>
  <si>
    <t>EPS Estimate Revisions31428X10</t>
  </si>
  <si>
    <t>19-EPS Estimate Revisions</t>
  </si>
  <si>
    <t>EPS Estimate RevisionsFIS</t>
  </si>
  <si>
    <t>EPS Estimate Revisions31620M10</t>
  </si>
  <si>
    <t>20-EPS Estimate Revisions</t>
  </si>
  <si>
    <t>EPS Estimate Revisions35671D85</t>
  </si>
  <si>
    <t>21-EPS Estimate Revisions</t>
  </si>
  <si>
    <t>EPS Estimate Revisions36476010</t>
  </si>
  <si>
    <t>22-EPS Estimate Revisions</t>
  </si>
  <si>
    <t>EPS Estimate Revisions36665110</t>
  </si>
  <si>
    <t>23-EPS Estimate Revisions</t>
  </si>
  <si>
    <t>EPS Estimate RevisionsHES</t>
  </si>
  <si>
    <t>EPS Estimate Revisions42809H10</t>
  </si>
  <si>
    <t>24-EPS Estimate Revisions</t>
  </si>
  <si>
    <t>EPS Estimate Revisions44980X10</t>
  </si>
  <si>
    <t>25-EPS Estimate Revisions</t>
  </si>
  <si>
    <t>EPS Estimate RevisionsILMN</t>
  </si>
  <si>
    <t>EPS Estimate Revisions45232710</t>
  </si>
  <si>
    <t>26-EPS Estimate Revisions</t>
  </si>
  <si>
    <t>EPS Estimate Revisions46014610</t>
  </si>
  <si>
    <t>27-EPS Estimate Revisions</t>
  </si>
  <si>
    <t>46014610</t>
  </si>
  <si>
    <t>IP</t>
  </si>
  <si>
    <t>International Paper Company</t>
  </si>
  <si>
    <t>EPS Estimate Revisions50025510</t>
  </si>
  <si>
    <t>28-EPS Estimate Revisions</t>
  </si>
  <si>
    <t>50025510</t>
  </si>
  <si>
    <t>KSS</t>
  </si>
  <si>
    <t>Kohl's Corporation</t>
  </si>
  <si>
    <t>EPS Estimate Revisions55295310</t>
  </si>
  <si>
    <t>29-EPS Estimate Revisions</t>
  </si>
  <si>
    <t>EPS Estimate Revisions56585A10</t>
  </si>
  <si>
    <t>30-EPS Estimate Revisions</t>
  </si>
  <si>
    <t>EPS Estimate Revisions57772K10</t>
  </si>
  <si>
    <t>31-EPS Estimate Revisions</t>
  </si>
  <si>
    <t>57772K10</t>
  </si>
  <si>
    <t>MXIM</t>
  </si>
  <si>
    <t>Maxim Integrated Products, Inc.</t>
  </si>
  <si>
    <t>EPS Estimate Revisions61945C10</t>
  </si>
  <si>
    <t>32-EPS Estimate Revisions</t>
  </si>
  <si>
    <t>EPS Estimate RevisionsNTAP</t>
  </si>
  <si>
    <t>EPS Estimate Revisions64110D10</t>
  </si>
  <si>
    <t>33-EPS Estimate Revisions</t>
  </si>
  <si>
    <t>EPS Estimate Revisions65504410</t>
  </si>
  <si>
    <t>34-EPS Estimate Revisions</t>
  </si>
  <si>
    <t>EPS Estimate Revisions65566410</t>
  </si>
  <si>
    <t>35-EPS Estimate Revisions</t>
  </si>
  <si>
    <t>EPS Estimate Revisions67034610</t>
  </si>
  <si>
    <t>36-EPS Estimate Revisions</t>
  </si>
  <si>
    <t>67034610</t>
  </si>
  <si>
    <t>NUE</t>
  </si>
  <si>
    <t>Nucor Corporation</t>
  </si>
  <si>
    <t>EPS Estimate Revisions67459910</t>
  </si>
  <si>
    <t>37-EPS Estimate Revisions</t>
  </si>
  <si>
    <t>EPS Estimate RevisionsPVH</t>
  </si>
  <si>
    <t>EPS Estimate Revisions69365610</t>
  </si>
  <si>
    <t>38-EPS Estimate Revisions</t>
  </si>
  <si>
    <t>EPS Estimate RevisionsPXD</t>
  </si>
  <si>
    <t>EPS Estimate Revisions72378710</t>
  </si>
  <si>
    <t>39-EPS Estimate Revisions</t>
  </si>
  <si>
    <t>72378710</t>
  </si>
  <si>
    <t>PXD</t>
  </si>
  <si>
    <t>Pioneer Natural Resources Company</t>
  </si>
  <si>
    <t>EPS Estimate Revisions74736K10</t>
  </si>
  <si>
    <t>40-EPS Estimate Revisions</t>
  </si>
  <si>
    <t>EPS Estimate RevisionsQCOM</t>
  </si>
  <si>
    <t>EPS Estimate Revisions74752510</t>
  </si>
  <si>
    <t>41-EPS Estimate Revisions</t>
  </si>
  <si>
    <t>EPS Estimate RevisionsPWR</t>
  </si>
  <si>
    <t>EPS Estimate Revisions74762E10</t>
  </si>
  <si>
    <t>42-EPS Estimate Revisions</t>
  </si>
  <si>
    <t>74762E10</t>
  </si>
  <si>
    <t>PWR</t>
  </si>
  <si>
    <t>Quanta Services, Inc.</t>
  </si>
  <si>
    <t>EPS Estimate Revisions83186520</t>
  </si>
  <si>
    <t>43-EPS Estimate Revisions</t>
  </si>
  <si>
    <t>83186520</t>
  </si>
  <si>
    <t>AOS</t>
  </si>
  <si>
    <t>A. O. Smith Corporation</t>
  </si>
  <si>
    <t>EPS Estimate Revisions85747710</t>
  </si>
  <si>
    <t>44-EPS Estimate Revisions</t>
  </si>
  <si>
    <t>EPS Estimate RevisionsTPR</t>
  </si>
  <si>
    <t>EPS Estimate Revisions87603010</t>
  </si>
  <si>
    <t>45-EPS Estimate Revisions</t>
  </si>
  <si>
    <t>EPS Estimate Revisions91820410</t>
  </si>
  <si>
    <t>46-EPS Estimate Revisions</t>
  </si>
  <si>
    <t>EPS Estimate Revisions91913Y10</t>
  </si>
  <si>
    <t>47-EPS Estimate Revisions</t>
  </si>
  <si>
    <t>EPS Estimate Revisions95810210</t>
  </si>
  <si>
    <t>48-EPS Estimate Revisions</t>
  </si>
  <si>
    <t>EPS Estimate RevisionsWU</t>
  </si>
  <si>
    <t>EPS Estimate Revisions95980210</t>
  </si>
  <si>
    <t>49-EPS Estimate Revisions</t>
  </si>
  <si>
    <t>EPS Estimate RevisionsSTX</t>
  </si>
  <si>
    <t>EPS Estimate RevisionsG7945M10</t>
  </si>
  <si>
    <t>50-EPS Estimate Revisions</t>
  </si>
  <si>
    <t>Beta01880210</t>
  </si>
  <si>
    <t>1-Beta</t>
  </si>
  <si>
    <t>01880210</t>
  </si>
  <si>
    <t>LNT</t>
  </si>
  <si>
    <t>Alliant Energy Corp</t>
  </si>
  <si>
    <t>Beta02209S10</t>
  </si>
  <si>
    <t>2-Beta</t>
  </si>
  <si>
    <t>02209S10</t>
  </si>
  <si>
    <t>MO</t>
  </si>
  <si>
    <t>Altria Group Inc</t>
  </si>
  <si>
    <t>Beta02360810</t>
  </si>
  <si>
    <t>3-Beta</t>
  </si>
  <si>
    <t>02360810</t>
  </si>
  <si>
    <t>AEE</t>
  </si>
  <si>
    <t>Ameren Corporation</t>
  </si>
  <si>
    <t>Beta02553710</t>
  </si>
  <si>
    <t>4-Beta</t>
  </si>
  <si>
    <t>02553710</t>
  </si>
  <si>
    <t>AEP</t>
  </si>
  <si>
    <t>American Electric Power Company, Inc.</t>
  </si>
  <si>
    <t>Beta03042010</t>
  </si>
  <si>
    <t>5-Beta</t>
  </si>
  <si>
    <t>03042010</t>
  </si>
  <si>
    <t>AWK</t>
  </si>
  <si>
    <t>American Water Works Company, Inc.</t>
  </si>
  <si>
    <t>Beta04956010</t>
  </si>
  <si>
    <t>6-Beta</t>
  </si>
  <si>
    <t>04956010</t>
  </si>
  <si>
    <t>ATO</t>
  </si>
  <si>
    <t>Atmos Energy Corporation</t>
  </si>
  <si>
    <t>Beta09367110</t>
  </si>
  <si>
    <t>7-Beta</t>
  </si>
  <si>
    <t>Beta12503M10</t>
  </si>
  <si>
    <t>8-Beta</t>
  </si>
  <si>
    <t>Beta12572Q10</t>
  </si>
  <si>
    <t>9-Beta</t>
  </si>
  <si>
    <t>Beta12589610</t>
  </si>
  <si>
    <t>10-Beta</t>
  </si>
  <si>
    <t>12589610</t>
  </si>
  <si>
    <t>CMS</t>
  </si>
  <si>
    <t>CMS Energy Corporation</t>
  </si>
  <si>
    <t>Beta17134010</t>
  </si>
  <si>
    <t>11-Beta</t>
  </si>
  <si>
    <t>Beta18905410</t>
  </si>
  <si>
    <t>12-Beta</t>
  </si>
  <si>
    <t>Beta20911510</t>
  </si>
  <si>
    <t>13-Beta</t>
  </si>
  <si>
    <t>Beta22822V10</t>
  </si>
  <si>
    <t>14-Beta</t>
  </si>
  <si>
    <t>Beta23333110</t>
  </si>
  <si>
    <t>15-Beta</t>
  </si>
  <si>
    <t>23333110</t>
  </si>
  <si>
    <t>DTE</t>
  </si>
  <si>
    <t>DTE Energy Company</t>
  </si>
  <si>
    <t>Beta23719410</t>
  </si>
  <si>
    <t>16-Beta</t>
  </si>
  <si>
    <t>23719410</t>
  </si>
  <si>
    <t>DRI</t>
  </si>
  <si>
    <t>Darden Restaurants, Inc.</t>
  </si>
  <si>
    <t>Beta25746U10</t>
  </si>
  <si>
    <t>17-Beta</t>
  </si>
  <si>
    <t>Beta26441C20</t>
  </si>
  <si>
    <t>18-Beta</t>
  </si>
  <si>
    <t>26441C20</t>
  </si>
  <si>
    <t>DUK</t>
  </si>
  <si>
    <t>Duke Energy Corporation</t>
  </si>
  <si>
    <t>Beta28102010</t>
  </si>
  <si>
    <t>19-Beta</t>
  </si>
  <si>
    <t>Beta29364G10</t>
  </si>
  <si>
    <t>20-Beta</t>
  </si>
  <si>
    <t>BetaEQR</t>
  </si>
  <si>
    <t>Beta29476L10</t>
  </si>
  <si>
    <t>21-Beta</t>
  </si>
  <si>
    <t>Beta29717810</t>
  </si>
  <si>
    <t>22-Beta</t>
  </si>
  <si>
    <t>Beta30034W10</t>
  </si>
  <si>
    <t>23-Beta</t>
  </si>
  <si>
    <t>Beta30040W10</t>
  </si>
  <si>
    <t>24-Beta</t>
  </si>
  <si>
    <t>30040W10</t>
  </si>
  <si>
    <t>ES</t>
  </si>
  <si>
    <t>Eversource Energy</t>
  </si>
  <si>
    <t>Beta30161N10</t>
  </si>
  <si>
    <t>25-Beta</t>
  </si>
  <si>
    <t>Beta30225T10</t>
  </si>
  <si>
    <t>26-Beta</t>
  </si>
  <si>
    <t>Beta33793210</t>
  </si>
  <si>
    <t>27-Beta</t>
  </si>
  <si>
    <t>Beta40414L10</t>
  </si>
  <si>
    <t>28-Beta</t>
  </si>
  <si>
    <t>Beta42786610</t>
  </si>
  <si>
    <t>29-Beta</t>
  </si>
  <si>
    <t>Beta44045210</t>
  </si>
  <si>
    <t>30-Beta</t>
  </si>
  <si>
    <t>44045210</t>
  </si>
  <si>
    <t>HRL</t>
  </si>
  <si>
    <t>Hormel Foods Corporation</t>
  </si>
  <si>
    <t>Beta51327210</t>
  </si>
  <si>
    <t>31-Beta</t>
  </si>
  <si>
    <t>51327210</t>
  </si>
  <si>
    <t>LW</t>
  </si>
  <si>
    <t>Lamb Weston Holdings, Inc.</t>
  </si>
  <si>
    <t>Beta53245710</t>
  </si>
  <si>
    <t>32-Beta</t>
  </si>
  <si>
    <t>Beta57060D10</t>
  </si>
  <si>
    <t>33-Beta</t>
  </si>
  <si>
    <t>Beta57978020</t>
  </si>
  <si>
    <t>34-Beta</t>
  </si>
  <si>
    <t>Beta59522J10</t>
  </si>
  <si>
    <t>35-Beta</t>
  </si>
  <si>
    <t>Beta65163910</t>
  </si>
  <si>
    <t>36-Beta</t>
  </si>
  <si>
    <t>Beta65339F10</t>
  </si>
  <si>
    <t>37-Beta</t>
  </si>
  <si>
    <t>Beta65473P10</t>
  </si>
  <si>
    <t>38-Beta</t>
  </si>
  <si>
    <t>Beta72348410</t>
  </si>
  <si>
    <t>39-Beta</t>
  </si>
  <si>
    <t>BetaPG</t>
  </si>
  <si>
    <t>Beta74271810</t>
  </si>
  <si>
    <t>40-Beta</t>
  </si>
  <si>
    <t>Beta74457310</t>
  </si>
  <si>
    <t>41-Beta</t>
  </si>
  <si>
    <t>Beta74460D10</t>
  </si>
  <si>
    <t>42-Beta</t>
  </si>
  <si>
    <t>Beta75610910</t>
  </si>
  <si>
    <t>43-Beta</t>
  </si>
  <si>
    <t>Beta77571110</t>
  </si>
  <si>
    <t>44-Beta</t>
  </si>
  <si>
    <t>Beta84258710</t>
  </si>
  <si>
    <t>45-Beta</t>
  </si>
  <si>
    <t>84258710</t>
  </si>
  <si>
    <t>SO</t>
  </si>
  <si>
    <t>Southern Company</t>
  </si>
  <si>
    <t>Beta92276F10</t>
  </si>
  <si>
    <t>46-Beta</t>
  </si>
  <si>
    <t>Beta92939U10</t>
  </si>
  <si>
    <t>47-Beta</t>
  </si>
  <si>
    <t>92939U10</t>
  </si>
  <si>
    <t>WEC</t>
  </si>
  <si>
    <t>WEC Energy Group Inc</t>
  </si>
  <si>
    <t>Beta93114210</t>
  </si>
  <si>
    <t>48-Beta</t>
  </si>
  <si>
    <t>93114210</t>
  </si>
  <si>
    <t>WMT</t>
  </si>
  <si>
    <t>Walmart Inc.</t>
  </si>
  <si>
    <t>Beta95040Q10</t>
  </si>
  <si>
    <t>49-Beta</t>
  </si>
  <si>
    <t>Beta98389B10</t>
  </si>
  <si>
    <t>50-Beta</t>
  </si>
  <si>
    <t>98389B10</t>
  </si>
  <si>
    <t>XEL</t>
  </si>
  <si>
    <t>Xcel Energy Inc.</t>
  </si>
  <si>
    <t>BetaG3223R10</t>
  </si>
  <si>
    <t>51-Beta</t>
  </si>
  <si>
    <t>Variability of Earnings05301510</t>
  </si>
  <si>
    <t>1-Variability of Earnings</t>
  </si>
  <si>
    <t>Variability of Earnings05333210</t>
  </si>
  <si>
    <t>2-Variability of Earnings</t>
  </si>
  <si>
    <t>Variability of Earnings06405810</t>
  </si>
  <si>
    <t>3-Variability of Earnings</t>
  </si>
  <si>
    <t>06405810</t>
  </si>
  <si>
    <t>BK</t>
  </si>
  <si>
    <t>Bank of New York Mellon Corporation</t>
  </si>
  <si>
    <t>Variability of Earnings11133T10</t>
  </si>
  <si>
    <t>4-Variability of Earnings</t>
  </si>
  <si>
    <t>Variability of Earnings14313010</t>
  </si>
  <si>
    <t>5-Variability of Earnings</t>
  </si>
  <si>
    <t>Variability of Earnings18905410</t>
  </si>
  <si>
    <t>6-Variability of Earnings</t>
  </si>
  <si>
    <t>Variability of Earnings22160K10</t>
  </si>
  <si>
    <t>7-Variability of Earnings</t>
  </si>
  <si>
    <t>Variability of Earnings23331A10</t>
  </si>
  <si>
    <t>8-Variability of Earnings</t>
  </si>
  <si>
    <t>23331A10</t>
  </si>
  <si>
    <t>DHI</t>
  </si>
  <si>
    <t>D.R. Horton, Inc.</t>
  </si>
  <si>
    <t>Variability of Earnings25667710</t>
  </si>
  <si>
    <t>9-Variability of Earnings</t>
  </si>
  <si>
    <t>25667710</t>
  </si>
  <si>
    <t>Dollar General Corporation</t>
  </si>
  <si>
    <t>Variability of EarningsDUK</t>
  </si>
  <si>
    <t>Variability of Earnings26441C20</t>
  </si>
  <si>
    <t>10-Variability of Earnings</t>
  </si>
  <si>
    <t>Variability of Earnings30034W10</t>
  </si>
  <si>
    <t>11-Variability of Earnings</t>
  </si>
  <si>
    <t>Variability of Earnings30040W10</t>
  </si>
  <si>
    <t>12-Variability of Earnings</t>
  </si>
  <si>
    <t>Variability of Earnings31561610</t>
  </si>
  <si>
    <t>13-Variability of Earnings</t>
  </si>
  <si>
    <t>Variability of Earnings33616C10</t>
  </si>
  <si>
    <t>14-Variability of Earnings</t>
  </si>
  <si>
    <t>33616C10</t>
  </si>
  <si>
    <t>FRC</t>
  </si>
  <si>
    <t>First Republic Bank</t>
  </si>
  <si>
    <t>Variability of Earnings34959J10</t>
  </si>
  <si>
    <t>15-Variability of Earnings</t>
  </si>
  <si>
    <t>Variability of Earnings36955010</t>
  </si>
  <si>
    <t>16-Variability of Earnings</t>
  </si>
  <si>
    <t>36955010</t>
  </si>
  <si>
    <t>GD</t>
  </si>
  <si>
    <t>General Dynamics Corporation</t>
  </si>
  <si>
    <t>Variability of Earnings37246010</t>
  </si>
  <si>
    <t>17-Variability of Earnings</t>
  </si>
  <si>
    <t>37246010</t>
  </si>
  <si>
    <t>GPC</t>
  </si>
  <si>
    <t>Genuine Parts Company</t>
  </si>
  <si>
    <t>Variability of Earnings41282210</t>
  </si>
  <si>
    <t>18-Variability of Earnings</t>
  </si>
  <si>
    <t>Variability of Earnings43707610</t>
  </si>
  <si>
    <t>19-Variability of Earnings</t>
  </si>
  <si>
    <t>Variability of Earnings44045210</t>
  </si>
  <si>
    <t>20-Variability of Earnings</t>
  </si>
  <si>
    <t>Variability of EarningsIDXX</t>
  </si>
  <si>
    <t>Variability of Earnings45168D10</t>
  </si>
  <si>
    <t>21-Variability of Earnings</t>
  </si>
  <si>
    <t>Variability of Earnings46625H10</t>
  </si>
  <si>
    <t>22-Variability of Earnings</t>
  </si>
  <si>
    <t>46625H10</t>
  </si>
  <si>
    <t>JPM</t>
  </si>
  <si>
    <t>JPMorgan Chase &amp; Co.</t>
  </si>
  <si>
    <t>Variability of Earnings57060D10</t>
  </si>
  <si>
    <t>23-Variability of Earnings</t>
  </si>
  <si>
    <t>Variability of Earnings58013510</t>
  </si>
  <si>
    <t>24-Variability of Earnings</t>
  </si>
  <si>
    <t>Variability of Earnings61174X10</t>
  </si>
  <si>
    <t>25-Variability of Earnings</t>
  </si>
  <si>
    <t>Variability of Earnings66585910</t>
  </si>
  <si>
    <t>26-Variability of Earnings</t>
  </si>
  <si>
    <t>66585910</t>
  </si>
  <si>
    <t>NTRS</t>
  </si>
  <si>
    <t>Northern Trust Corporation</t>
  </si>
  <si>
    <t>Variability of Earnings66680710</t>
  </si>
  <si>
    <t>27-Variability of Earnings</t>
  </si>
  <si>
    <t>Variability of Earnings67103H10</t>
  </si>
  <si>
    <t>28-Variability of Earnings</t>
  </si>
  <si>
    <t>Variability of Earnings68191910</t>
  </si>
  <si>
    <t>29-Variability of Earnings</t>
  </si>
  <si>
    <t>68191910</t>
  </si>
  <si>
    <t>OMC</t>
  </si>
  <si>
    <t>Omnicom Group Inc</t>
  </si>
  <si>
    <t>Variability of Earnings70432610</t>
  </si>
  <si>
    <t>30-Variability of Earnings</t>
  </si>
  <si>
    <t>70432610</t>
  </si>
  <si>
    <t>PAYX</t>
  </si>
  <si>
    <t>Paychex, Inc.</t>
  </si>
  <si>
    <t>Variability of Earnings71270410</t>
  </si>
  <si>
    <t>31-Variability of Earnings</t>
  </si>
  <si>
    <t>71270410</t>
  </si>
  <si>
    <t>PBCT</t>
  </si>
  <si>
    <t>People's United Financial, Inc.</t>
  </si>
  <si>
    <t>Variability of Earnings72348410</t>
  </si>
  <si>
    <t>32-Variability of Earnings</t>
  </si>
  <si>
    <t>Variability of Earnings74460D10</t>
  </si>
  <si>
    <t>33-Variability of Earnings</t>
  </si>
  <si>
    <t>Variability of Earnings75610910</t>
  </si>
  <si>
    <t>34-Variability of Earnings</t>
  </si>
  <si>
    <t>Variability of Earnings77571110</t>
  </si>
  <si>
    <t>35-Variability of Earnings</t>
  </si>
  <si>
    <t>Variability of Earnings77829610</t>
  </si>
  <si>
    <t>36-Variability of Earnings</t>
  </si>
  <si>
    <t>Variability of Earnings80851310</t>
  </si>
  <si>
    <t>37-Variability of Earnings</t>
  </si>
  <si>
    <t>Variability of Earnings83303410</t>
  </si>
  <si>
    <t>38-Variability of Earnings</t>
  </si>
  <si>
    <t>Variability of Earnings85747710</t>
  </si>
  <si>
    <t>39-Variability of Earnings</t>
  </si>
  <si>
    <t>Variability of Earnings87254010</t>
  </si>
  <si>
    <t>40-Variability of Earnings</t>
  </si>
  <si>
    <t>Variability of Earnings88250810</t>
  </si>
  <si>
    <t>41-Variability of Earnings</t>
  </si>
  <si>
    <t>Variability of Earnings89235610</t>
  </si>
  <si>
    <t>42-Variability of Earnings</t>
  </si>
  <si>
    <t>89235610</t>
  </si>
  <si>
    <t>TSCO</t>
  </si>
  <si>
    <t>Tractor Supply Company</t>
  </si>
  <si>
    <t>Variability of Earnings90297330</t>
  </si>
  <si>
    <t>43-Variability of Earnings</t>
  </si>
  <si>
    <t>90297330</t>
  </si>
  <si>
    <t>USB</t>
  </si>
  <si>
    <t>U.S. Bancorp</t>
  </si>
  <si>
    <t>Variability of Earnings90384S30</t>
  </si>
  <si>
    <t>44-Variability of Earnings</t>
  </si>
  <si>
    <t>Variability of Earnings91390310</t>
  </si>
  <si>
    <t>45-Variability of Earnings</t>
  </si>
  <si>
    <t>Variability of Earnings94974610</t>
  </si>
  <si>
    <t>46-Variability of Earnings</t>
  </si>
  <si>
    <t>94974610</t>
  </si>
  <si>
    <t>WFC</t>
  </si>
  <si>
    <t>Wells Fargo &amp; Company</t>
  </si>
  <si>
    <t>Variability of Earnings98389B10</t>
  </si>
  <si>
    <t>47-Variability of Earnings</t>
  </si>
  <si>
    <t>Estimate Dispersion00130H10</t>
  </si>
  <si>
    <t>1-Estimate Dispersion</t>
  </si>
  <si>
    <t>00130H10</t>
  </si>
  <si>
    <t>AES</t>
  </si>
  <si>
    <t>AES Corporation</t>
  </si>
  <si>
    <t>Estimate Dispersion00282410</t>
  </si>
  <si>
    <t>2-Estimate Dispersion</t>
  </si>
  <si>
    <t>00282410</t>
  </si>
  <si>
    <t>ABT</t>
  </si>
  <si>
    <t>Abbott Laboratories</t>
  </si>
  <si>
    <t>Estimate DispersionA</t>
  </si>
  <si>
    <t>Estimate Dispersion00846U10</t>
  </si>
  <si>
    <t>3-Estimate Dispersion</t>
  </si>
  <si>
    <t>00846U10</t>
  </si>
  <si>
    <t>Agilent Technologies, Inc.</t>
  </si>
  <si>
    <t>Estimate Dispersion01527110</t>
  </si>
  <si>
    <t>4-Estimate Dispersion</t>
  </si>
  <si>
    <t>Estimate Dispersion01880210</t>
  </si>
  <si>
    <t>5-Estimate Dispersion</t>
  </si>
  <si>
    <t>Estimate Dispersion02360810</t>
  </si>
  <si>
    <t>6-Estimate Dispersion</t>
  </si>
  <si>
    <t>Estimate Dispersion02553710</t>
  </si>
  <si>
    <t>7-Estimate Dispersion</t>
  </si>
  <si>
    <t>Estimate Dispersion03042010</t>
  </si>
  <si>
    <t>8-Estimate Dispersion</t>
  </si>
  <si>
    <t>Estimate DispersionABC</t>
  </si>
  <si>
    <t>Estimate Dispersion03073E10</t>
  </si>
  <si>
    <t>9-Estimate Dispersion</t>
  </si>
  <si>
    <t>03073E10</t>
  </si>
  <si>
    <t>ABC</t>
  </si>
  <si>
    <t>AmerisourceBergen Corporation</t>
  </si>
  <si>
    <t>Estimate Dispersion03675210</t>
  </si>
  <si>
    <t>10-Estimate Dispersion</t>
  </si>
  <si>
    <t>Estimate Dispersion03748R75</t>
  </si>
  <si>
    <t>11-Estimate Dispersion</t>
  </si>
  <si>
    <t>Estimate Dispersion04621X10</t>
  </si>
  <si>
    <t>12-Estimate Dispersion</t>
  </si>
  <si>
    <t>Estimate Dispersion04956010</t>
  </si>
  <si>
    <t>13-Estimate Dispersion</t>
  </si>
  <si>
    <t>Estimate Dispersion05348410</t>
  </si>
  <si>
    <t>14-Estimate Dispersion</t>
  </si>
  <si>
    <t>Estimate Dispersion07181310</t>
  </si>
  <si>
    <t>15-Estimate Dispersion</t>
  </si>
  <si>
    <t>07181310</t>
  </si>
  <si>
    <t>BAX</t>
  </si>
  <si>
    <t>Baxter International Inc.</t>
  </si>
  <si>
    <t>Estimate Dispersion07588710</t>
  </si>
  <si>
    <t>16-Estimate Dispersion</t>
  </si>
  <si>
    <t>Estimate Dispersion10112110</t>
  </si>
  <si>
    <t>17-Estimate Dispersion</t>
  </si>
  <si>
    <t>Estimate Dispersion11563720</t>
  </si>
  <si>
    <t>18-Estimate Dispersion</t>
  </si>
  <si>
    <t>Estimate Dispersion12552310</t>
  </si>
  <si>
    <t>19-Estimate Dispersion</t>
  </si>
  <si>
    <t>12552310</t>
  </si>
  <si>
    <t>CI</t>
  </si>
  <si>
    <t>Cigna Corporation</t>
  </si>
  <si>
    <t>Estimate Dispersion12589610</t>
  </si>
  <si>
    <t>20-Estimate Dispersion</t>
  </si>
  <si>
    <t>Estimate DispersionCVS</t>
  </si>
  <si>
    <t>Estimate Dispersion12665010</t>
  </si>
  <si>
    <t>21-Estimate Dispersion</t>
  </si>
  <si>
    <t>Estimate DispersionCAH</t>
  </si>
  <si>
    <t>Estimate Dispersion14149Y10</t>
  </si>
  <si>
    <t>22-Estimate Dispersion</t>
  </si>
  <si>
    <t>14149Y10</t>
  </si>
  <si>
    <t>CAH</t>
  </si>
  <si>
    <t>Cardinal Health, Inc.</t>
  </si>
  <si>
    <t>Estimate Dispersion17134010</t>
  </si>
  <si>
    <t>23-Estimate Dispersion</t>
  </si>
  <si>
    <t>Estimate DispersionED</t>
  </si>
  <si>
    <t>Estimate Dispersion20911510</t>
  </si>
  <si>
    <t>24-Estimate Dispersion</t>
  </si>
  <si>
    <t>Estimate DispersionCOO</t>
  </si>
  <si>
    <t>Estimate Dispersion21664840</t>
  </si>
  <si>
    <t>25-Estimate Dispersion</t>
  </si>
  <si>
    <t>Estimate Dispersion22822V10</t>
  </si>
  <si>
    <t>26-Estimate Dispersion</t>
  </si>
  <si>
    <t>Estimate Dispersion23333110</t>
  </si>
  <si>
    <t>27-Estimate Dispersion</t>
  </si>
  <si>
    <t>Estimate Dispersion23585110</t>
  </si>
  <si>
    <t>28-Estimate Dispersion</t>
  </si>
  <si>
    <t>Estimate Dispersion26000310</t>
  </si>
  <si>
    <t>29-Estimate Dispersion</t>
  </si>
  <si>
    <t>Estimate Dispersion26441150</t>
  </si>
  <si>
    <t>30-Estimate Dispersion</t>
  </si>
  <si>
    <t>Estimate Dispersion27886510</t>
  </si>
  <si>
    <t>31-Estimate Dispersion</t>
  </si>
  <si>
    <t>27886510</t>
  </si>
  <si>
    <t>ECL</t>
  </si>
  <si>
    <t>Ecolab Inc.</t>
  </si>
  <si>
    <t>Estimate Dispersion29364G10</t>
  </si>
  <si>
    <t>32-Estimate Dispersion</t>
  </si>
  <si>
    <t>Estimate Dispersion29476L10</t>
  </si>
  <si>
    <t>33-Estimate Dispersion</t>
  </si>
  <si>
    <t>Estimate Dispersion29717810</t>
  </si>
  <si>
    <t>34-Estimate Dispersion</t>
  </si>
  <si>
    <t>Estimate Dispersion30034W10</t>
  </si>
  <si>
    <t>35-Estimate Dispersion</t>
  </si>
  <si>
    <t>Estimate Dispersion30040W10</t>
  </si>
  <si>
    <t>36-Estimate Dispersion</t>
  </si>
  <si>
    <t>Estimate Dispersion30225T10</t>
  </si>
  <si>
    <t>37-Estimate Dispersion</t>
  </si>
  <si>
    <t>Estimate Dispersion31374720</t>
  </si>
  <si>
    <t>38-Estimate Dispersion</t>
  </si>
  <si>
    <t>Estimate Dispersion33793210</t>
  </si>
  <si>
    <t>39-Estimate Dispersion</t>
  </si>
  <si>
    <t>Estimate Dispersion33904110</t>
  </si>
  <si>
    <t>40-Estimate Dispersion</t>
  </si>
  <si>
    <t>Estimate DispersionGD</t>
  </si>
  <si>
    <t>Estimate Dispersion36955010</t>
  </si>
  <si>
    <t>41-Estimate Dispersion</t>
  </si>
  <si>
    <t>Estimate DispersionGPN</t>
  </si>
  <si>
    <t>Estimate Dispersion37940X10</t>
  </si>
  <si>
    <t>42-Estimate Dispersion</t>
  </si>
  <si>
    <t>37940X10</t>
  </si>
  <si>
    <t>GPN</t>
  </si>
  <si>
    <t>Global Payments Inc.</t>
  </si>
  <si>
    <t>Estimate DispersionGL</t>
  </si>
  <si>
    <t>Estimate Dispersion37959E10</t>
  </si>
  <si>
    <t>43-Estimate Dispersion</t>
  </si>
  <si>
    <t>Estimate DispersionJKHY</t>
  </si>
  <si>
    <t>Estimate Dispersion42628110</t>
  </si>
  <si>
    <t>44-Estimate Dispersion</t>
  </si>
  <si>
    <t>Estimate Dispersion43707610</t>
  </si>
  <si>
    <t>45-Estimate Dispersion</t>
  </si>
  <si>
    <t>Estimate Dispersion44485910</t>
  </si>
  <si>
    <t>46-Estimate Dispersion</t>
  </si>
  <si>
    <t>Estimate DispersionIEX</t>
  </si>
  <si>
    <t>Estimate Dispersion45167R10</t>
  </si>
  <si>
    <t>47-Estimate Dispersion</t>
  </si>
  <si>
    <t>45167R10</t>
  </si>
  <si>
    <t>IEX</t>
  </si>
  <si>
    <t>IDEX Corporation</t>
  </si>
  <si>
    <t>Estimate Dispersion45168D10</t>
  </si>
  <si>
    <t>48-Estimate Dispersion</t>
  </si>
  <si>
    <t>Estimate Dispersion47816010</t>
  </si>
  <si>
    <t>49-Estimate Dispersion</t>
  </si>
  <si>
    <t>47816010</t>
  </si>
  <si>
    <t>JNJ</t>
  </si>
  <si>
    <t>Johnson &amp; Johnson</t>
  </si>
  <si>
    <t>Estimate Dispersion49446R10</t>
  </si>
  <si>
    <t>50-Estimate Dispersion</t>
  </si>
  <si>
    <t>Estimate Dispersion55438210</t>
  </si>
  <si>
    <t>51-Estimate Dispersion</t>
  </si>
  <si>
    <t>Estimate Dispersion57636Q10</t>
  </si>
  <si>
    <t>52-Estimate Dispersion</t>
  </si>
  <si>
    <t>Estimate Dispersion57978020</t>
  </si>
  <si>
    <t>53-Estimate Dispersion</t>
  </si>
  <si>
    <t>Estimate Dispersion58013510</t>
  </si>
  <si>
    <t>54-Estimate Dispersion</t>
  </si>
  <si>
    <t>Estimate Dispersion58155Q10</t>
  </si>
  <si>
    <t>55-Estimate Dispersion</t>
  </si>
  <si>
    <t>58155Q10</t>
  </si>
  <si>
    <t>MCK</t>
  </si>
  <si>
    <t>McKesson Corporation</t>
  </si>
  <si>
    <t>Estimate Dispersion59268810</t>
  </si>
  <si>
    <t>56-Estimate Dispersion</t>
  </si>
  <si>
    <t>Estimate Dispersion59522J10</t>
  </si>
  <si>
    <t>57-Estimate Dispersion</t>
  </si>
  <si>
    <t>Estimate Dispersion65339F10</t>
  </si>
  <si>
    <t>58-Estimate Dispersion</t>
  </si>
  <si>
    <t>Estimate Dispersion70432610</t>
  </si>
  <si>
    <t>59-Estimate Dispersion</t>
  </si>
  <si>
    <t>Estimate Dispersion71344810</t>
  </si>
  <si>
    <t>60-Estimate Dispersion</t>
  </si>
  <si>
    <t>Estimate Dispersion74251V10</t>
  </si>
  <si>
    <t>61-Estimate Dispersion</t>
  </si>
  <si>
    <t>74251V10</t>
  </si>
  <si>
    <t>PFG</t>
  </si>
  <si>
    <t>Principal Financial Group, Inc.</t>
  </si>
  <si>
    <t>Estimate DispersionPLD</t>
  </si>
  <si>
    <t>Estimate Dispersion74340W10</t>
  </si>
  <si>
    <t>62-Estimate Dispersion</t>
  </si>
  <si>
    <t>Estimate Dispersion74460D10</t>
  </si>
  <si>
    <t>63-Estimate Dispersion</t>
  </si>
  <si>
    <t>Estimate Dispersion74834L10</t>
  </si>
  <si>
    <t>64-Estimate Dispersion</t>
  </si>
  <si>
    <t>74834L10</t>
  </si>
  <si>
    <t>DGX</t>
  </si>
  <si>
    <t>Quest Diagnostics Incorporated</t>
  </si>
  <si>
    <t>Estimate Dispersion75610910</t>
  </si>
  <si>
    <t>65-Estimate Dispersion</t>
  </si>
  <si>
    <t>Estimate Dispersion75884910</t>
  </si>
  <si>
    <t>66-Estimate Dispersion</t>
  </si>
  <si>
    <t>Estimate Dispersion78440X10</t>
  </si>
  <si>
    <t>67-Estimate Dispersion</t>
  </si>
  <si>
    <t>Estimate DispersionHSIC</t>
  </si>
  <si>
    <t>Estimate Dispersion80640710</t>
  </si>
  <si>
    <t>68-Estimate Dispersion</t>
  </si>
  <si>
    <t>Estimate Dispersion82880610</t>
  </si>
  <si>
    <t>69-Estimate Dispersion</t>
  </si>
  <si>
    <t>Estimate Dispersion86366710</t>
  </si>
  <si>
    <t>70-Estimate Dispersion</t>
  </si>
  <si>
    <t>86366710</t>
  </si>
  <si>
    <t>SYK</t>
  </si>
  <si>
    <t>Stryker Corporation</t>
  </si>
  <si>
    <t>Estimate DispersionTFX</t>
  </si>
  <si>
    <t>Estimate Dispersion87936910</t>
  </si>
  <si>
    <t>71-Estimate Dispersion</t>
  </si>
  <si>
    <t>Estimate Dispersion88355610</t>
  </si>
  <si>
    <t>72-Estimate Dispersion</t>
  </si>
  <si>
    <t>Estimate Dispersion89190610</t>
  </si>
  <si>
    <t>73-Estimate Dispersion</t>
  </si>
  <si>
    <t>89190610</t>
  </si>
  <si>
    <t>TSS</t>
  </si>
  <si>
    <t>Total System Services, Inc.</t>
  </si>
  <si>
    <t>Estimate Dispersion89235610</t>
  </si>
  <si>
    <t>74-Estimate Dispersion</t>
  </si>
  <si>
    <t>Estimate Dispersion91324P10</t>
  </si>
  <si>
    <t>75-Estimate Dispersion</t>
  </si>
  <si>
    <t>Estimate Dispersion91529Y10</t>
  </si>
  <si>
    <t>76-Estimate Dispersion</t>
  </si>
  <si>
    <t>Estimate Dispersion92276F10</t>
  </si>
  <si>
    <t>77-Estimate Dispersion</t>
  </si>
  <si>
    <t>Estimate Dispersion92826C83</t>
  </si>
  <si>
    <t>78-Estimate Dispersion</t>
  </si>
  <si>
    <t>Estimate Dispersion92939U10</t>
  </si>
  <si>
    <t>79-Estimate Dispersion</t>
  </si>
  <si>
    <t>Estimate Dispersion93142710</t>
  </si>
  <si>
    <t>80-Estimate Dispersion</t>
  </si>
  <si>
    <t>Estimate Dispersion95040Q10</t>
  </si>
  <si>
    <t>81-Estimate Dispersion</t>
  </si>
  <si>
    <t>Estimate Dispersion98389B10</t>
  </si>
  <si>
    <t>82-Estimate Dispersion</t>
  </si>
  <si>
    <t>Estimate Dispersion98956P10</t>
  </si>
  <si>
    <t>83-Estimate Dispersion</t>
  </si>
  <si>
    <t>Estimate DispersionG0176J10</t>
  </si>
  <si>
    <t>84-Estimate Dispersion</t>
  </si>
  <si>
    <t>Estimate DispersionG1151C10</t>
  </si>
  <si>
    <t>85-Estimate Dispersion</t>
  </si>
  <si>
    <t>G1151C10</t>
  </si>
  <si>
    <t>ACN</t>
  </si>
  <si>
    <t>Accenture Plc Class A</t>
  </si>
  <si>
    <t>Estimate DispersionIR</t>
  </si>
  <si>
    <t>Estimate DispersionG4779110</t>
  </si>
  <si>
    <t>86-Estimate Dispersion</t>
  </si>
  <si>
    <t>G4779110</t>
  </si>
  <si>
    <t>IR</t>
  </si>
  <si>
    <t>Ingersoll-Rand Plc</t>
  </si>
  <si>
    <t>Estimate DispersionG5960L10</t>
  </si>
  <si>
    <t>87-Estimate Dispersion</t>
  </si>
  <si>
    <t>G5960L10</t>
  </si>
  <si>
    <t>MDT</t>
  </si>
  <si>
    <t>Medtronic Plc</t>
  </si>
  <si>
    <t>Neglect - Institutional OwnershipARE</t>
  </si>
  <si>
    <t>Neglect - Institutional Ownership01527110</t>
  </si>
  <si>
    <t>1-Neglect - Institutional Ownership</t>
  </si>
  <si>
    <t>Neglect - Institutional OwnershipADS</t>
  </si>
  <si>
    <t>Neglect - Institutional Ownership01858110</t>
  </si>
  <si>
    <t>2-Neglect - Institutional Ownership</t>
  </si>
  <si>
    <t>Neglect - Institutional Ownership02079K10</t>
  </si>
  <si>
    <t>3-Neglect - Institutional Ownership</t>
  </si>
  <si>
    <t>Neglect - Institutional Ownership02581610</t>
  </si>
  <si>
    <t>4-Neglect - Institutional Ownership</t>
  </si>
  <si>
    <t>02581610</t>
  </si>
  <si>
    <t>AXP</t>
  </si>
  <si>
    <t>American Express Company</t>
  </si>
  <si>
    <t>Neglect - Institutional Ownership06050510</t>
  </si>
  <si>
    <t>5-Neglect - Institutional Ownership</t>
  </si>
  <si>
    <t>06050510</t>
  </si>
  <si>
    <t>BAC</t>
  </si>
  <si>
    <t>Bank of America Corp</t>
  </si>
  <si>
    <t>Neglect - Institutional Ownership06405810</t>
  </si>
  <si>
    <t>6-Neglect - Institutional Ownership</t>
  </si>
  <si>
    <t>Neglect - Institutional OwnershipBLK</t>
  </si>
  <si>
    <t>Neglect - Institutional Ownership09247X10</t>
  </si>
  <si>
    <t>7-Neglect - Institutional Ownership</t>
  </si>
  <si>
    <t>Neglect - Institutional Ownership14040H10</t>
  </si>
  <si>
    <t>8-Neglect - Institutional Ownership</t>
  </si>
  <si>
    <t>Neglect - Institutional Ownership15189T10</t>
  </si>
  <si>
    <t>9-Neglect - Institutional Ownership</t>
  </si>
  <si>
    <t>Neglect - Institutional Ownership16119P10</t>
  </si>
  <si>
    <t>10-Neglect - Institutional Ownership</t>
  </si>
  <si>
    <t>Neglect - Institutional Ownership17296742</t>
  </si>
  <si>
    <t>11-Neglect - Institutional Ownership</t>
  </si>
  <si>
    <t>17296742</t>
  </si>
  <si>
    <t>Citigroup Inc.</t>
  </si>
  <si>
    <t>Neglect - Institutional Ownership17461010</t>
  </si>
  <si>
    <t>12-Neglect - Institutional Ownership</t>
  </si>
  <si>
    <t>17461010</t>
  </si>
  <si>
    <t>CFG</t>
  </si>
  <si>
    <t>Citizens Financial Group, Inc.</t>
  </si>
  <si>
    <t>Neglect - Institutional Ownership17737610</t>
  </si>
  <si>
    <t>13-Neglect - Institutional Ownership</t>
  </si>
  <si>
    <t>Neglect - Institutional Ownership23918K10</t>
  </si>
  <si>
    <t>14-Neglect - Institutional Ownership</t>
  </si>
  <si>
    <t>Neglect - Institutional Ownership25470910</t>
  </si>
  <si>
    <t>15-Neglect - Institutional Ownership</t>
  </si>
  <si>
    <t>25470910</t>
  </si>
  <si>
    <t>DFS</t>
  </si>
  <si>
    <t>Discover Financial Services</t>
  </si>
  <si>
    <t>Neglect - Institutional Ownership25470F30</t>
  </si>
  <si>
    <t>16-Neglect - Institutional Ownership</t>
  </si>
  <si>
    <t>Neglect - Institutional Ownership26924640</t>
  </si>
  <si>
    <t>17-Neglect - Institutional Ownership</t>
  </si>
  <si>
    <t>26924640</t>
  </si>
  <si>
    <t>ETFC</t>
  </si>
  <si>
    <t>E*TRADE Financial Corporation</t>
  </si>
  <si>
    <t>Neglect - Institutional Ownership33616C10</t>
  </si>
  <si>
    <t>18-Neglect - Institutional Ownership</t>
  </si>
  <si>
    <t>Neglect - Institutional Ownership35137L10</t>
  </si>
  <si>
    <t>19-Neglect - Institutional Ownership</t>
  </si>
  <si>
    <t>Neglect - Institutional Ownership35137L20</t>
  </si>
  <si>
    <t>20-Neglect - Institutional Ownership</t>
  </si>
  <si>
    <t>Neglect - Institutional OwnershipGPS</t>
  </si>
  <si>
    <t>Neglect - Institutional Ownership36476010</t>
  </si>
  <si>
    <t>21-Neglect - Institutional Ownership</t>
  </si>
  <si>
    <t>Neglect - Institutional Ownership38141G10</t>
  </si>
  <si>
    <t>22-Neglect - Institutional Ownership</t>
  </si>
  <si>
    <t>Neglect - Institutional Ownership42786610</t>
  </si>
  <si>
    <t>23-Neglect - Institutional Ownership</t>
  </si>
  <si>
    <t>Neglect - Institutional Ownership42809H10</t>
  </si>
  <si>
    <t>24-Neglect - Institutional Ownership</t>
  </si>
  <si>
    <t>Neglect - Institutional Ownership45337C10</t>
  </si>
  <si>
    <t>25-Neglect - Institutional Ownership</t>
  </si>
  <si>
    <t>Neglect - Institutional Ownership45950610</t>
  </si>
  <si>
    <t>26-Neglect - Institutional Ownership</t>
  </si>
  <si>
    <t>Neglect - Institutional Ownership46625H10</t>
  </si>
  <si>
    <t>27-Neglect - Institutional Ownership</t>
  </si>
  <si>
    <t>Neglect - Institutional Ownership48783610</t>
  </si>
  <si>
    <t>28-Neglect - Institutional Ownership</t>
  </si>
  <si>
    <t>Neglect - Institutional Ownership50075410</t>
  </si>
  <si>
    <t>29-Neglect - Institutional Ownership</t>
  </si>
  <si>
    <t>Neglect - Institutional Ownership53418710</t>
  </si>
  <si>
    <t>30-Neglect - Institutional Ownership</t>
  </si>
  <si>
    <t>53418710</t>
  </si>
  <si>
    <t>LNC</t>
  </si>
  <si>
    <t>Lincoln National Corporation</t>
  </si>
  <si>
    <t>Neglect - Institutional Ownership55261F10</t>
  </si>
  <si>
    <t>31-Neglect - Institutional Ownership</t>
  </si>
  <si>
    <t>Neglect - Institutional Ownership55438210</t>
  </si>
  <si>
    <t>32-Neglect - Institutional Ownership</t>
  </si>
  <si>
    <t>Neglect - Institutional OwnershipMET</t>
  </si>
  <si>
    <t>Neglect - Institutional Ownership59156R10</t>
  </si>
  <si>
    <t>33-Neglect - Institutional Ownership</t>
  </si>
  <si>
    <t>Neglect - Institutional Ownership59501710</t>
  </si>
  <si>
    <t>34-Neglect - Institutional Ownership</t>
  </si>
  <si>
    <t>Neglect - Institutional Ownership61744644</t>
  </si>
  <si>
    <t>35-Neglect - Institutional Ownership</t>
  </si>
  <si>
    <t>61744644</t>
  </si>
  <si>
    <t>MS</t>
  </si>
  <si>
    <t>Morgan Stanley</t>
  </si>
  <si>
    <t>Neglect - Institutional Ownership65249B20</t>
  </si>
  <si>
    <t>36-Neglect - Institutional Ownership</t>
  </si>
  <si>
    <t>Neglect - Institutional Ownership65473P10</t>
  </si>
  <si>
    <t>37-Neglect - Institutional Ownership</t>
  </si>
  <si>
    <t>Neglect - Institutional Ownership69347510</t>
  </si>
  <si>
    <t>38-Neglect - Institutional Ownership</t>
  </si>
  <si>
    <t>69347510</t>
  </si>
  <si>
    <t>PNC</t>
  </si>
  <si>
    <t>PNC Financial Services Group, Inc.</t>
  </si>
  <si>
    <t>Neglect - Institutional Ownership76075910</t>
  </si>
  <si>
    <t>39-Neglect - Institutional Ownership</t>
  </si>
  <si>
    <t>76075910</t>
  </si>
  <si>
    <t>RSG</t>
  </si>
  <si>
    <t>Republic Services, Inc.</t>
  </si>
  <si>
    <t>Neglect - Institutional OwnershipHSIC</t>
  </si>
  <si>
    <t>Neglect - Institutional Ownership80640710</t>
  </si>
  <si>
    <t>40-Neglect - Institutional Ownership</t>
  </si>
  <si>
    <t>Neglect - Institutional Ownership80851310</t>
  </si>
  <si>
    <t>41-Neglect - Institutional Ownership</t>
  </si>
  <si>
    <t>Neglect - Institutional Ownership85747710</t>
  </si>
  <si>
    <t>42-Neglect - Institutional Ownership</t>
  </si>
  <si>
    <t>Neglect - Institutional Ownership86791410</t>
  </si>
  <si>
    <t>43-Neglect - Institutional Ownership</t>
  </si>
  <si>
    <t>Neglect - Institutional Ownership88654710</t>
  </si>
  <si>
    <t>44-Neglect - Institutional Ownership</t>
  </si>
  <si>
    <t>Neglect - Institutional Ownership89694520</t>
  </si>
  <si>
    <t>45-Neglect - Institutional Ownership</t>
  </si>
  <si>
    <t>Neglect - Institutional Ownership90431120</t>
  </si>
  <si>
    <t>46-Neglect - Institutional Ownership</t>
  </si>
  <si>
    <t>Neglect - Institutional Ownership91004710</t>
  </si>
  <si>
    <t>47-Neglect - Institutional Ownership</t>
  </si>
  <si>
    <t>Neglect - Institutional Ownership94974610</t>
  </si>
  <si>
    <t>48-Neglect - Institutional Ownership</t>
  </si>
  <si>
    <t>Neglect - Institutional OwnershipWU</t>
  </si>
  <si>
    <t>Neglect - Institutional Ownership95980210</t>
  </si>
  <si>
    <t>49-Neglect - Institutional Ownership</t>
  </si>
  <si>
    <t>Neglect - Institutional OwnershipINFO</t>
  </si>
  <si>
    <t>Neglect - Institutional OwnershipG4756710</t>
  </si>
  <si>
    <t>50-Neglect - Institutional Ownership</t>
  </si>
  <si>
    <t>Neglect - Analyst Coverage00507V10</t>
  </si>
  <si>
    <t>1-Neglect - Analyst Coverage</t>
  </si>
  <si>
    <t>Neglect - Analyst Coverage00790310</t>
  </si>
  <si>
    <t>2-Neglect - Analyst Coverage</t>
  </si>
  <si>
    <t>Neglect - Analyst Coverage02079K30</t>
  </si>
  <si>
    <t>3-Neglect - Analyst Coverage</t>
  </si>
  <si>
    <t>Neglect - Analyst Coverage02313510</t>
  </si>
  <si>
    <t>4-Neglect - Analyst Coverage</t>
  </si>
  <si>
    <t>Neglect - Analyst Coverage02581610</t>
  </si>
  <si>
    <t>5-Neglect - Analyst Coverage</t>
  </si>
  <si>
    <t>Neglect - Analyst Coverage03741110</t>
  </si>
  <si>
    <t>6-Neglect - Analyst Coverage</t>
  </si>
  <si>
    <t>Neglect - Analyst Coverage03783310</t>
  </si>
  <si>
    <t>7-Neglect - Analyst Coverage</t>
  </si>
  <si>
    <t>03783310</t>
  </si>
  <si>
    <t>AAPL</t>
  </si>
  <si>
    <t>Apple Inc.</t>
  </si>
  <si>
    <t>Neglect - Analyst Coverage04041310</t>
  </si>
  <si>
    <t>8-Neglect - Analyst Coverage</t>
  </si>
  <si>
    <t>Neglect - Analyst Coverage06050510</t>
  </si>
  <si>
    <t>9-Neglect - Analyst Coverage</t>
  </si>
  <si>
    <t>Neglect - Analyst Coverage09062X10</t>
  </si>
  <si>
    <t>10-Neglect - Analyst Coverage</t>
  </si>
  <si>
    <t>Neglect - Analyst Coverage09857L10</t>
  </si>
  <si>
    <t>11-Neglect - Analyst Coverage</t>
  </si>
  <si>
    <t>Neglect - Analyst Coverage11135F10</t>
  </si>
  <si>
    <t>12-Neglect - Analyst Coverage</t>
  </si>
  <si>
    <t>Neglect - Analyst Coverage12709710</t>
  </si>
  <si>
    <t>13-Neglect - Analyst Coverage</t>
  </si>
  <si>
    <t>Neglect - Analyst Coverage16119P10</t>
  </si>
  <si>
    <t>14-Neglect - Analyst Coverage</t>
  </si>
  <si>
    <t>Neglect - Analyst Coverage16965610</t>
  </si>
  <si>
    <t>15-Neglect - Analyst Coverage</t>
  </si>
  <si>
    <t>Neglect - Analyst Coverage17179810</t>
  </si>
  <si>
    <t>16-Neglect - Analyst Coverage</t>
  </si>
  <si>
    <t>Neglect - Analyst Coverage19244610</t>
  </si>
  <si>
    <t>17-Neglect - Analyst Coverage</t>
  </si>
  <si>
    <t>19244610</t>
  </si>
  <si>
    <t>CTSH</t>
  </si>
  <si>
    <t>Cognizant Technology Solutions Corporation Class A</t>
  </si>
  <si>
    <t>Neglect - Analyst Coverage20030N10</t>
  </si>
  <si>
    <t>18-Neglect - Analyst Coverage</t>
  </si>
  <si>
    <t>20030N10</t>
  </si>
  <si>
    <t>Comcast Corporation Class A</t>
  </si>
  <si>
    <t>Neglect - Analyst Coverage20605P10</t>
  </si>
  <si>
    <t>19-Neglect - Analyst Coverage</t>
  </si>
  <si>
    <t>Neglect - Analyst Coverage25179M10</t>
  </si>
  <si>
    <t>20-Neglect - Analyst Coverage</t>
  </si>
  <si>
    <t>Neglect - Analyst Coverage25278X10</t>
  </si>
  <si>
    <t>21-Neglect - Analyst Coverage</t>
  </si>
  <si>
    <t>Neglect - Analyst Coverage26875P10</t>
  </si>
  <si>
    <t>22-Neglect - Analyst Coverage</t>
  </si>
  <si>
    <t>Neglect - Analyst Coverage27864210</t>
  </si>
  <si>
    <t>23-Neglect - Analyst Coverage</t>
  </si>
  <si>
    <t>27864210</t>
  </si>
  <si>
    <t>EBAY</t>
  </si>
  <si>
    <t>eBay Inc.</t>
  </si>
  <si>
    <t>Neglect - Analyst Coverage28551210</t>
  </si>
  <si>
    <t>24-Neglect - Analyst Coverage</t>
  </si>
  <si>
    <t>Neglect - Analyst Coverage30212P30</t>
  </si>
  <si>
    <t>25-Neglect - Analyst Coverage</t>
  </si>
  <si>
    <t>30212P30</t>
  </si>
  <si>
    <t>EXPE</t>
  </si>
  <si>
    <t>Expedia Group, Inc.</t>
  </si>
  <si>
    <t>Neglect - Analyst Coverage30303M10</t>
  </si>
  <si>
    <t>26-Neglect - Analyst Coverage</t>
  </si>
  <si>
    <t>Neglect - Analyst Coverage34959E10</t>
  </si>
  <si>
    <t>27-Neglect - Analyst Coverage</t>
  </si>
  <si>
    <t>Neglect - Analyst Coverage37940X10</t>
  </si>
  <si>
    <t>28-Neglect - Analyst Coverage</t>
  </si>
  <si>
    <t>Neglect - Analyst Coverage40621610</t>
  </si>
  <si>
    <t>29-Neglect - Analyst Coverage</t>
  </si>
  <si>
    <t>Neglect - Analyst Coverage43707610</t>
  </si>
  <si>
    <t>30-Neglect - Analyst Coverage</t>
  </si>
  <si>
    <t>Neglect - Analyst Coverage45814010</t>
  </si>
  <si>
    <t>31-Neglect - Analyst Coverage</t>
  </si>
  <si>
    <t>45814010</t>
  </si>
  <si>
    <t>INTC</t>
  </si>
  <si>
    <t>Intel Corporation</t>
  </si>
  <si>
    <t>Neglect - Analyst Coverage54866110</t>
  </si>
  <si>
    <t>32-Neglect - Analyst Coverage</t>
  </si>
  <si>
    <t>Neglect - Analyst Coverage57636Q10</t>
  </si>
  <si>
    <t>33-Neglect - Analyst Coverage</t>
  </si>
  <si>
    <t>Neglect - Analyst Coverage58013510</t>
  </si>
  <si>
    <t>34-Neglect - Analyst Coverage</t>
  </si>
  <si>
    <t>Neglect - Analyst Coverage59491810</t>
  </si>
  <si>
    <t>35-Neglect - Analyst Coverage</t>
  </si>
  <si>
    <t>Neglect - Analyst Coverage59511210</t>
  </si>
  <si>
    <t>36-Neglect - Analyst Coverage</t>
  </si>
  <si>
    <t>Neglect - Analyst Coverage63707110</t>
  </si>
  <si>
    <t>37-Neglect - Analyst Coverage</t>
  </si>
  <si>
    <t>Neglect - Analyst Coverage64110L10</t>
  </si>
  <si>
    <t>38-Neglect - Analyst Coverage</t>
  </si>
  <si>
    <t>Neglect - Analyst Coverage65504410</t>
  </si>
  <si>
    <t>39-Neglect - Analyst Coverage</t>
  </si>
  <si>
    <t>Neglect - Analyst Coverage67066G10</t>
  </si>
  <si>
    <t>40-Neglect - Analyst Coverage</t>
  </si>
  <si>
    <t>Neglect - Analyst Coverage68389X10</t>
  </si>
  <si>
    <t>41-Neglect - Analyst Coverage</t>
  </si>
  <si>
    <t>Neglect - Analyst Coverage70450Y10</t>
  </si>
  <si>
    <t>42-Neglect - Analyst Coverage</t>
  </si>
  <si>
    <t>Neglect - Analyst Coverage72378710</t>
  </si>
  <si>
    <t>43-Neglect - Analyst Coverage</t>
  </si>
  <si>
    <t>Neglect - Analyst Coverage79466L30</t>
  </si>
  <si>
    <t>44-Neglect - Analyst Coverage</t>
  </si>
  <si>
    <t>Neglect - Analyst Coverage80685710</t>
  </si>
  <si>
    <t>45-Neglect - Analyst Coverage</t>
  </si>
  <si>
    <t>Neglect - Analyst Coverage85524410</t>
  </si>
  <si>
    <t>46-Neglect - Analyst Coverage</t>
  </si>
  <si>
    <t>Neglect - Analyst Coverage88250810</t>
  </si>
  <si>
    <t>47-Neglect - Analyst Coverage</t>
  </si>
  <si>
    <t>Neglect - Analyst Coverage90184L10</t>
  </si>
  <si>
    <t>48-Neglect - Analyst Coverage</t>
  </si>
  <si>
    <t>Neglect - Analyst Coverage90431110</t>
  </si>
  <si>
    <t>49-Neglect - Analyst Coverage</t>
  </si>
  <si>
    <t>Neglect - Analyst Coverage92826C83</t>
  </si>
  <si>
    <t>50-Neglect - Analyst Coverage</t>
  </si>
  <si>
    <t>Neglect - Analyst Coverage93114210</t>
  </si>
  <si>
    <t>51-Neglect - Analyst Coverage</t>
  </si>
  <si>
    <t>Neglect - Analyst Coverage94974610</t>
  </si>
  <si>
    <t>52-Neglect - Analyst Coverage</t>
  </si>
  <si>
    <t>Neglect - Analyst Coverage95810210</t>
  </si>
  <si>
    <t>53-Neglect - Analyst Coverage</t>
  </si>
  <si>
    <t>Neglect - Analyst CoverageG8711010</t>
  </si>
  <si>
    <t>54-Neglect - Analyst Coverage</t>
  </si>
  <si>
    <t>Size00206R10</t>
  </si>
  <si>
    <t>1-Size</t>
  </si>
  <si>
    <t>Size00282410</t>
  </si>
  <si>
    <t>2-Size</t>
  </si>
  <si>
    <t>Size00724F10</t>
  </si>
  <si>
    <t>3-Size</t>
  </si>
  <si>
    <t>Size02079K10</t>
  </si>
  <si>
    <t>4-Size</t>
  </si>
  <si>
    <t>Size02079K30</t>
  </si>
  <si>
    <t>5-Size</t>
  </si>
  <si>
    <t>Size02313510</t>
  </si>
  <si>
    <t>6-Size</t>
  </si>
  <si>
    <t>Size03116210</t>
  </si>
  <si>
    <t>7-Size</t>
  </si>
  <si>
    <t>03116210</t>
  </si>
  <si>
    <t>AMGN</t>
  </si>
  <si>
    <t>Amgen Inc.</t>
  </si>
  <si>
    <t>Size03783310</t>
  </si>
  <si>
    <t>8-Size</t>
  </si>
  <si>
    <t>Size06050510</t>
  </si>
  <si>
    <t>9-Size</t>
  </si>
  <si>
    <t>Size08467070</t>
  </si>
  <si>
    <t>10-Size</t>
  </si>
  <si>
    <t>Size09702310</t>
  </si>
  <si>
    <t>11-Size</t>
  </si>
  <si>
    <t>Size11135F10</t>
  </si>
  <si>
    <t>12-Size</t>
  </si>
  <si>
    <t>Size16676410</t>
  </si>
  <si>
    <t>13-Size</t>
  </si>
  <si>
    <t>Size17275R10</t>
  </si>
  <si>
    <t>14-Size</t>
  </si>
  <si>
    <t>17275R10</t>
  </si>
  <si>
    <t>CSCO</t>
  </si>
  <si>
    <t>Cisco Systems, Inc.</t>
  </si>
  <si>
    <t>Size17296742</t>
  </si>
  <si>
    <t>15-Size</t>
  </si>
  <si>
    <t>Size19121610</t>
  </si>
  <si>
    <t>16-Size</t>
  </si>
  <si>
    <t>Size20030N10</t>
  </si>
  <si>
    <t>17-Size</t>
  </si>
  <si>
    <t>Size22160K10</t>
  </si>
  <si>
    <t>18-Size</t>
  </si>
  <si>
    <t>Size25468710</t>
  </si>
  <si>
    <t>19-Size</t>
  </si>
  <si>
    <t>Size30231G10</t>
  </si>
  <si>
    <t>20-Size</t>
  </si>
  <si>
    <t>Size30303M10</t>
  </si>
  <si>
    <t>21-Size</t>
  </si>
  <si>
    <t>Size43707610</t>
  </si>
  <si>
    <t>22-Size</t>
  </si>
  <si>
    <t>Size43851610</t>
  </si>
  <si>
    <t>23-Size</t>
  </si>
  <si>
    <t>43851610</t>
  </si>
  <si>
    <t>HON</t>
  </si>
  <si>
    <t>Honeywell International Inc.</t>
  </si>
  <si>
    <t>Size45814010</t>
  </si>
  <si>
    <t>24-Size</t>
  </si>
  <si>
    <t>Size45920010</t>
  </si>
  <si>
    <t>25-Size</t>
  </si>
  <si>
    <t>Size46625H10</t>
  </si>
  <si>
    <t>26-Size</t>
  </si>
  <si>
    <t>Size47816010</t>
  </si>
  <si>
    <t>27-Size</t>
  </si>
  <si>
    <t>Size57636Q10</t>
  </si>
  <si>
    <t>28-Size</t>
  </si>
  <si>
    <t>Size58013510</t>
  </si>
  <si>
    <t>29-Size</t>
  </si>
  <si>
    <t>Size58933Y10</t>
  </si>
  <si>
    <t>30-Size</t>
  </si>
  <si>
    <t>58933Y10</t>
  </si>
  <si>
    <t>MRK</t>
  </si>
  <si>
    <t>Merck &amp; Co., Inc.</t>
  </si>
  <si>
    <t>Size59491810</t>
  </si>
  <si>
    <t>31-Size</t>
  </si>
  <si>
    <t>Size64110L10</t>
  </si>
  <si>
    <t>32-Size</t>
  </si>
  <si>
    <t>Size68389X10</t>
  </si>
  <si>
    <t>33-Size</t>
  </si>
  <si>
    <t>Size70450Y10</t>
  </si>
  <si>
    <t>34-Size</t>
  </si>
  <si>
    <t>Size71344810</t>
  </si>
  <si>
    <t>35-Size</t>
  </si>
  <si>
    <t>Size71708110</t>
  </si>
  <si>
    <t>36-Size</t>
  </si>
  <si>
    <t>71708110</t>
  </si>
  <si>
    <t>PFE</t>
  </si>
  <si>
    <t>Pfizer Inc.</t>
  </si>
  <si>
    <t>Size71817210</t>
  </si>
  <si>
    <t>37-Size</t>
  </si>
  <si>
    <t>71817210</t>
  </si>
  <si>
    <t>PM</t>
  </si>
  <si>
    <t>Philip Morris International Inc.</t>
  </si>
  <si>
    <t>Size74271810</t>
  </si>
  <si>
    <t>38-Size</t>
  </si>
  <si>
    <t>Size79466L30</t>
  </si>
  <si>
    <t>39-Size</t>
  </si>
  <si>
    <t>Size85524410</t>
  </si>
  <si>
    <t>40-Size</t>
  </si>
  <si>
    <t>Size88250810</t>
  </si>
  <si>
    <t>41-Size</t>
  </si>
  <si>
    <t>Size88355610</t>
  </si>
  <si>
    <t>42-Size</t>
  </si>
  <si>
    <t>Size90781810</t>
  </si>
  <si>
    <t>43-Size</t>
  </si>
  <si>
    <t>90781810</t>
  </si>
  <si>
    <t>UNP</t>
  </si>
  <si>
    <t>Union Pacific Corporation</t>
  </si>
  <si>
    <t>Size91324P10</t>
  </si>
  <si>
    <t>44-Size</t>
  </si>
  <si>
    <t>Size92343V10</t>
  </si>
  <si>
    <t>45-Size</t>
  </si>
  <si>
    <t>Size92826C83</t>
  </si>
  <si>
    <t>46-Size</t>
  </si>
  <si>
    <t>Size93114210</t>
  </si>
  <si>
    <t>47-Size</t>
  </si>
  <si>
    <t>Size94974610</t>
  </si>
  <si>
    <t>48-Size</t>
  </si>
  <si>
    <t>SizeG1151C10</t>
  </si>
  <si>
    <t>49-Size</t>
  </si>
  <si>
    <t>SizeG5960L10</t>
  </si>
  <si>
    <t>50-Size</t>
  </si>
  <si>
    <t>Foreign Exposure00751Y10</t>
  </si>
  <si>
    <t>1-Foreign Exposure</t>
  </si>
  <si>
    <t>Foreign Exposure01165910</t>
  </si>
  <si>
    <t>2-Foreign Exposure</t>
  </si>
  <si>
    <t>Foreign Exposure01527110</t>
  </si>
  <si>
    <t>3-Foreign Exposure</t>
  </si>
  <si>
    <t>Foreign Exposure01880210</t>
  </si>
  <si>
    <t>4-Foreign Exposure</t>
  </si>
  <si>
    <t>Foreign Exposure02209S10</t>
  </si>
  <si>
    <t>5-Foreign Exposure</t>
  </si>
  <si>
    <t>Foreign Exposure02360810</t>
  </si>
  <si>
    <t>6-Foreign Exposure</t>
  </si>
  <si>
    <t>Foreign Exposure02553710</t>
  </si>
  <si>
    <t>7-Foreign Exposure</t>
  </si>
  <si>
    <t>Foreign Exposure03042010</t>
  </si>
  <si>
    <t>8-Foreign Exposure</t>
  </si>
  <si>
    <t>Foreign Exposure03073E10</t>
  </si>
  <si>
    <t>9-Foreign Exposure</t>
  </si>
  <si>
    <t>Foreign ExposureAMP</t>
  </si>
  <si>
    <t>Foreign Exposure03076C10</t>
  </si>
  <si>
    <t>10-Foreign Exposure</t>
  </si>
  <si>
    <t>03076C10</t>
  </si>
  <si>
    <t>AMP</t>
  </si>
  <si>
    <t>Ameriprise Financial, Inc.</t>
  </si>
  <si>
    <t>Foreign Exposure03675210</t>
  </si>
  <si>
    <t>11-Foreign Exposure</t>
  </si>
  <si>
    <t>Foreign Exposure03748R75</t>
  </si>
  <si>
    <t>12-Foreign Exposure</t>
  </si>
  <si>
    <t>Foreign Exposure04956010</t>
  </si>
  <si>
    <t>13-Foreign Exposure</t>
  </si>
  <si>
    <t>Foreign Exposure05333210</t>
  </si>
  <si>
    <t>14-Foreign Exposure</t>
  </si>
  <si>
    <t>Foreign Exposure05348410</t>
  </si>
  <si>
    <t>15-Foreign Exposure</t>
  </si>
  <si>
    <t>Foreign Exposure05493710</t>
  </si>
  <si>
    <t>16-Foreign Exposure</t>
  </si>
  <si>
    <t>05493710</t>
  </si>
  <si>
    <t>BBT</t>
  </si>
  <si>
    <t>BB&amp;T Corporation</t>
  </si>
  <si>
    <t>Foreign Exposure10112110</t>
  </si>
  <si>
    <t>17-Foreign Exposure</t>
  </si>
  <si>
    <t>Foreign Exposure12503M10</t>
  </si>
  <si>
    <t>18-Foreign Exposure</t>
  </si>
  <si>
    <t>Foreign Exposure12589610</t>
  </si>
  <si>
    <t>19-Foreign Exposure</t>
  </si>
  <si>
    <t>Foreign Exposure12640810</t>
  </si>
  <si>
    <t>20-Foreign Exposure</t>
  </si>
  <si>
    <t>12640810</t>
  </si>
  <si>
    <t>CSX</t>
  </si>
  <si>
    <t>CSX Corporation</t>
  </si>
  <si>
    <t>Foreign Exposure12665010</t>
  </si>
  <si>
    <t>21-Foreign Exposure</t>
  </si>
  <si>
    <t>Foreign Exposure12709710</t>
  </si>
  <si>
    <t>22-Foreign Exposure</t>
  </si>
  <si>
    <t>Foreign Exposure14313010</t>
  </si>
  <si>
    <t>23-Foreign Exposure</t>
  </si>
  <si>
    <t>Foreign Exposure15189T10</t>
  </si>
  <si>
    <t>24-Foreign Exposure</t>
  </si>
  <si>
    <t>Foreign Exposure16119P10</t>
  </si>
  <si>
    <t>25-Foreign Exposure</t>
  </si>
  <si>
    <t>Foreign Exposure16965610</t>
  </si>
  <si>
    <t>26-Foreign Exposure</t>
  </si>
  <si>
    <t>Foreign Exposure17179810</t>
  </si>
  <si>
    <t>27-Foreign Exposure</t>
  </si>
  <si>
    <t>Foreign Exposure17206210</t>
  </si>
  <si>
    <t>28-Foreign Exposure</t>
  </si>
  <si>
    <t>Foreign Exposure17461010</t>
  </si>
  <si>
    <t>29-Foreign Exposure</t>
  </si>
  <si>
    <t>Foreign Exposure20034010</t>
  </si>
  <si>
    <t>30-Foreign Exposure</t>
  </si>
  <si>
    <t>20034010</t>
  </si>
  <si>
    <t>CMA</t>
  </si>
  <si>
    <t>Comerica Incorporated</t>
  </si>
  <si>
    <t>Foreign Exposure20605P10</t>
  </si>
  <si>
    <t>31-Foreign Exposure</t>
  </si>
  <si>
    <t>Foreign Exposure20911510</t>
  </si>
  <si>
    <t>32-Foreign Exposure</t>
  </si>
  <si>
    <t>Foreign Exposure22822V10</t>
  </si>
  <si>
    <t>33-Foreign Exposure</t>
  </si>
  <si>
    <t>Foreign Exposure23331A10</t>
  </si>
  <si>
    <t>34-Foreign Exposure</t>
  </si>
  <si>
    <t>Foreign Exposure23333110</t>
  </si>
  <si>
    <t>35-Foreign Exposure</t>
  </si>
  <si>
    <t>Foreign Exposure25278X10</t>
  </si>
  <si>
    <t>36-Foreign Exposure</t>
  </si>
  <si>
    <t>Foreign Exposure25470910</t>
  </si>
  <si>
    <t>37-Foreign Exposure</t>
  </si>
  <si>
    <t>Foreign Exposure25667710</t>
  </si>
  <si>
    <t>38-Foreign Exposure</t>
  </si>
  <si>
    <t>Foreign Exposure25746U10</t>
  </si>
  <si>
    <t>39-Foreign Exposure</t>
  </si>
  <si>
    <t>Foreign Exposure26441150</t>
  </si>
  <si>
    <t>40-Foreign Exposure</t>
  </si>
  <si>
    <t>Foreign Exposure26441C20</t>
  </si>
  <si>
    <t>41-Foreign Exposure</t>
  </si>
  <si>
    <t>Foreign Exposure26924640</t>
  </si>
  <si>
    <t>42-Foreign Exposure</t>
  </si>
  <si>
    <t>Foreign Exposure28102010</t>
  </si>
  <si>
    <t>43-Foreign Exposure</t>
  </si>
  <si>
    <t>Foreign Exposure29364G10</t>
  </si>
  <si>
    <t>44-Foreign Exposure</t>
  </si>
  <si>
    <t>Foreign Exposure29476L10</t>
  </si>
  <si>
    <t>45-Foreign Exposure</t>
  </si>
  <si>
    <t>Foreign Exposure29717810</t>
  </si>
  <si>
    <t>46-Foreign Exposure</t>
  </si>
  <si>
    <t>Foreign Exposure30034W10</t>
  </si>
  <si>
    <t>47-Foreign Exposure</t>
  </si>
  <si>
    <t>Foreign Exposure30040W10</t>
  </si>
  <si>
    <t>48-Foreign Exposure</t>
  </si>
  <si>
    <t>Foreign Exposure30161N10</t>
  </si>
  <si>
    <t>49-Foreign Exposure</t>
  </si>
  <si>
    <t>Foreign Exposure30225T10</t>
  </si>
  <si>
    <t>50-Foreign Exposure</t>
  </si>
  <si>
    <t>Foreign Exposure31374720</t>
  </si>
  <si>
    <t>51-Foreign Exposure</t>
  </si>
  <si>
    <t>Foreign Exposure31677310</t>
  </si>
  <si>
    <t>52-Foreign Exposure</t>
  </si>
  <si>
    <t>31677310</t>
  </si>
  <si>
    <t>FITB</t>
  </si>
  <si>
    <t>Fifth Third Bancorp</t>
  </si>
  <si>
    <t>Foreign Exposure33616C10</t>
  </si>
  <si>
    <t>53-Foreign Exposure</t>
  </si>
  <si>
    <t>Foreign Exposure33793210</t>
  </si>
  <si>
    <t>54-Foreign Exposure</t>
  </si>
  <si>
    <t>Foreign ExposureFOXA</t>
  </si>
  <si>
    <t>Foreign Exposure35137L10</t>
  </si>
  <si>
    <t>55-Foreign Exposure</t>
  </si>
  <si>
    <t>Foreign ExposureFOX</t>
  </si>
  <si>
    <t>Foreign Exposure35137L20</t>
  </si>
  <si>
    <t>56-Foreign Exposure</t>
  </si>
  <si>
    <t>Foreign ExposureGL</t>
  </si>
  <si>
    <t>Foreign Exposure37959E10</t>
  </si>
  <si>
    <t>57-Foreign Exposure</t>
  </si>
  <si>
    <t>Foreign Exposure40414L10</t>
  </si>
  <si>
    <t>58-Foreign Exposure</t>
  </si>
  <si>
    <t>Foreign Exposure41651510</t>
  </si>
  <si>
    <t>59-Foreign Exposure</t>
  </si>
  <si>
    <t>41651510</t>
  </si>
  <si>
    <t>HIG</t>
  </si>
  <si>
    <t>Hartford Financial Services Group, Inc.</t>
  </si>
  <si>
    <t>Foreign Exposure42628110</t>
  </si>
  <si>
    <t>60-Foreign Exposure</t>
  </si>
  <si>
    <t>Foreign Exposure44485910</t>
  </si>
  <si>
    <t>61-Foreign Exposure</t>
  </si>
  <si>
    <t>Foreign Exposure44565810</t>
  </si>
  <si>
    <t>62-Foreign Exposure</t>
  </si>
  <si>
    <t>44565810</t>
  </si>
  <si>
    <t>JBHT</t>
  </si>
  <si>
    <t>J.B. Hunt Transport Services, Inc.</t>
  </si>
  <si>
    <t>Foreign Exposure44615010</t>
  </si>
  <si>
    <t>63-Foreign Exposure</t>
  </si>
  <si>
    <t>44615010</t>
  </si>
  <si>
    <t>HBAN</t>
  </si>
  <si>
    <t>Huntington Bancshares Incorporated</t>
  </si>
  <si>
    <t>Foreign Exposure44641310</t>
  </si>
  <si>
    <t>64-Foreign Exposure</t>
  </si>
  <si>
    <t>Foreign ExposureINTU</t>
  </si>
  <si>
    <t>Foreign Exposure46120210</t>
  </si>
  <si>
    <t>65-Foreign Exposure</t>
  </si>
  <si>
    <t>Foreign Exposure49326710</t>
  </si>
  <si>
    <t>66-Foreign Exposure</t>
  </si>
  <si>
    <t>49326710</t>
  </si>
  <si>
    <t>KEY</t>
  </si>
  <si>
    <t>KeyCorp</t>
  </si>
  <si>
    <t>Foreign Exposure49446R10</t>
  </si>
  <si>
    <t>67-Foreign Exposure</t>
  </si>
  <si>
    <t>Foreign Exposure50025510</t>
  </si>
  <si>
    <t>68-Foreign Exposure</t>
  </si>
  <si>
    <t>Foreign Exposure50104410</t>
  </si>
  <si>
    <t>69-Foreign Exposure</t>
  </si>
  <si>
    <t>50104410</t>
  </si>
  <si>
    <t>KR</t>
  </si>
  <si>
    <t>Kroger Co.</t>
  </si>
  <si>
    <t>Foreign ExposureLDOS</t>
  </si>
  <si>
    <t>Foreign Exposure52532710</t>
  </si>
  <si>
    <t>70-Foreign Exposure</t>
  </si>
  <si>
    <t>Foreign Exposure52605710</t>
  </si>
  <si>
    <t>71-Foreign Exposure</t>
  </si>
  <si>
    <t>52605710</t>
  </si>
  <si>
    <t>LEN</t>
  </si>
  <si>
    <t>Lennar Corporation Class A</t>
  </si>
  <si>
    <t>Foreign Exposure53418710</t>
  </si>
  <si>
    <t>72-Foreign Exposure</t>
  </si>
  <si>
    <t>Foreign Exposure54042410</t>
  </si>
  <si>
    <t>73-Foreign Exposure</t>
  </si>
  <si>
    <t>Foreign Exposure55261F10</t>
  </si>
  <si>
    <t>74-Foreign Exposure</t>
  </si>
  <si>
    <t>Foreign Exposure55438210</t>
  </si>
  <si>
    <t>75-Foreign Exposure</t>
  </si>
  <si>
    <t>Foreign Exposure55616P10</t>
  </si>
  <si>
    <t>76-Foreign Exposure</t>
  </si>
  <si>
    <t>Foreign Exposure56585A10</t>
  </si>
  <si>
    <t>77-Foreign Exposure</t>
  </si>
  <si>
    <t>Foreign ExposureMLM</t>
  </si>
  <si>
    <t>Foreign Exposure57328410</t>
  </si>
  <si>
    <t>78-Foreign Exposure</t>
  </si>
  <si>
    <t>Foreign Exposure59522J10</t>
  </si>
  <si>
    <t>79-Foreign Exposure</t>
  </si>
  <si>
    <t>Foreign Exposure62937750</t>
  </si>
  <si>
    <t>80-Foreign Exposure</t>
  </si>
  <si>
    <t>Foreign Exposure65339F10</t>
  </si>
  <si>
    <t>81-Foreign Exposure</t>
  </si>
  <si>
    <t>Foreign Exposure65473P10</t>
  </si>
  <si>
    <t>82-Foreign Exposure</t>
  </si>
  <si>
    <t>Foreign Exposure65566410</t>
  </si>
  <si>
    <t>83-Foreign Exposure</t>
  </si>
  <si>
    <t>Foreign Exposure65584410</t>
  </si>
  <si>
    <t>84-Foreign Exposure</t>
  </si>
  <si>
    <t>65584410</t>
  </si>
  <si>
    <t>NSC</t>
  </si>
  <si>
    <t>Norfolk Southern Corporation</t>
  </si>
  <si>
    <t>Foreign ExposureNUE</t>
  </si>
  <si>
    <t>Foreign Exposure67034610</t>
  </si>
  <si>
    <t>85-Foreign Exposure</t>
  </si>
  <si>
    <t>Foreign Exposure67103H10</t>
  </si>
  <si>
    <t>86-Foreign Exposure</t>
  </si>
  <si>
    <t>Foreign Exposure68268010</t>
  </si>
  <si>
    <t>87-Foreign Exposure</t>
  </si>
  <si>
    <t>68268010</t>
  </si>
  <si>
    <t>OKE</t>
  </si>
  <si>
    <t>ONEOK, Inc.</t>
  </si>
  <si>
    <t>Foreign Exposure69347510</t>
  </si>
  <si>
    <t>88-Foreign Exposure</t>
  </si>
  <si>
    <t>Foreign Exposure70432610</t>
  </si>
  <si>
    <t>89-Foreign Exposure</t>
  </si>
  <si>
    <t>Foreign Exposure71270410</t>
  </si>
  <si>
    <t>90-Foreign Exposure</t>
  </si>
  <si>
    <t>Foreign Exposure72348410</t>
  </si>
  <si>
    <t>91-Foreign Exposure</t>
  </si>
  <si>
    <t>Foreign Exposure72378710</t>
  </si>
  <si>
    <t>92-Foreign Exposure</t>
  </si>
  <si>
    <t>Foreign Exposure74144T10</t>
  </si>
  <si>
    <t>93-Foreign Exposure</t>
  </si>
  <si>
    <t>74144T10</t>
  </si>
  <si>
    <t>TROW</t>
  </si>
  <si>
    <t>T. Rowe Price Group</t>
  </si>
  <si>
    <t>Foreign Exposure74331510</t>
  </si>
  <si>
    <t>94-Foreign Exposure</t>
  </si>
  <si>
    <t>74331510</t>
  </si>
  <si>
    <t>PGR</t>
  </si>
  <si>
    <t>Progressive Corporation</t>
  </si>
  <si>
    <t>Foreign Exposure74457310</t>
  </si>
  <si>
    <t>95-Foreign Exposure</t>
  </si>
  <si>
    <t>Foreign Exposure74460D10</t>
  </si>
  <si>
    <t>96-Foreign Exposure</t>
  </si>
  <si>
    <t>Foreign Exposure74586710</t>
  </si>
  <si>
    <t>97-Foreign Exposure</t>
  </si>
  <si>
    <t>74586710</t>
  </si>
  <si>
    <t>PHM</t>
  </si>
  <si>
    <t>PulteGroup, Inc.</t>
  </si>
  <si>
    <t>Foreign ExposureDGX</t>
  </si>
  <si>
    <t>Foreign Exposure74834L10</t>
  </si>
  <si>
    <t>98-Foreign Exposure</t>
  </si>
  <si>
    <t>Foreign Exposure75610910</t>
  </si>
  <si>
    <t>99-Foreign Exposure</t>
  </si>
  <si>
    <t>Foreign Exposure75884910</t>
  </si>
  <si>
    <t>100-Foreign Exposure</t>
  </si>
  <si>
    <t>Foreign Exposure75886F10</t>
  </si>
  <si>
    <t>101-Foreign Exposure</t>
  </si>
  <si>
    <t>Foreign Exposure7591EP10</t>
  </si>
  <si>
    <t>102-Foreign Exposure</t>
  </si>
  <si>
    <t>7591EP10</t>
  </si>
  <si>
    <t>RF</t>
  </si>
  <si>
    <t>Regions Financial Corporation</t>
  </si>
  <si>
    <t>Foreign Exposure76075910</t>
  </si>
  <si>
    <t>103-Foreign Exposure</t>
  </si>
  <si>
    <t>Foreign Exposure77829610</t>
  </si>
  <si>
    <t>104-Foreign Exposure</t>
  </si>
  <si>
    <t>Foreign Exposure78440X10</t>
  </si>
  <si>
    <t>105-Foreign Exposure</t>
  </si>
  <si>
    <t>Foreign ExposureSIVB</t>
  </si>
  <si>
    <t>Foreign Exposure78486Q10</t>
  </si>
  <si>
    <t>106-Foreign Exposure</t>
  </si>
  <si>
    <t>Foreign Exposure80851310</t>
  </si>
  <si>
    <t>107-Foreign Exposure</t>
  </si>
  <si>
    <t>Foreign Exposure84258710</t>
  </si>
  <si>
    <t>108-Foreign Exposure</t>
  </si>
  <si>
    <t>Foreign Exposure84474110</t>
  </si>
  <si>
    <t>109-Foreign Exposure</t>
  </si>
  <si>
    <t>84474110</t>
  </si>
  <si>
    <t>LUV</t>
  </si>
  <si>
    <t>Southwest Airlines Co.</t>
  </si>
  <si>
    <t>Foreign Exposure86791410</t>
  </si>
  <si>
    <t>110-Foreign Exposure</t>
  </si>
  <si>
    <t>Foreign Exposure87165B10</t>
  </si>
  <si>
    <t>111-Foreign Exposure</t>
  </si>
  <si>
    <t>87165B10</t>
  </si>
  <si>
    <t>SYF</t>
  </si>
  <si>
    <t>Synchrony Financial</t>
  </si>
  <si>
    <t>Foreign Exposure87259010</t>
  </si>
  <si>
    <t>112-Foreign Exposure</t>
  </si>
  <si>
    <t>Foreign Exposure87612E10</t>
  </si>
  <si>
    <t>113-Foreign Exposure</t>
  </si>
  <si>
    <t>87612E10</t>
  </si>
  <si>
    <t>TGT</t>
  </si>
  <si>
    <t>Target Corporation</t>
  </si>
  <si>
    <t>Foreign Exposure89235610</t>
  </si>
  <si>
    <t>114-Foreign Exposure</t>
  </si>
  <si>
    <t>Foreign Exposure90265310</t>
  </si>
  <si>
    <t>115-Foreign Exposure</t>
  </si>
  <si>
    <t>Foreign Exposure90297330</t>
  </si>
  <si>
    <t>116-Foreign Exposure</t>
  </si>
  <si>
    <t>Foreign Exposure90384S30</t>
  </si>
  <si>
    <t>117-Foreign Exposure</t>
  </si>
  <si>
    <t>Foreign Exposure92343V10</t>
  </si>
  <si>
    <t>118-Foreign Exposure</t>
  </si>
  <si>
    <t>Foreign Exposure92904210</t>
  </si>
  <si>
    <t>119-Foreign Exposure</t>
  </si>
  <si>
    <t>Foreign Exposure92939U10</t>
  </si>
  <si>
    <t>120-Foreign Exposure</t>
  </si>
  <si>
    <t>Foreign Exposure94946T10</t>
  </si>
  <si>
    <t>121-Foreign Exposure</t>
  </si>
  <si>
    <t>Foreign Exposure94974610</t>
  </si>
  <si>
    <t>122-Foreign Exposure</t>
  </si>
  <si>
    <t>Foreign ExposureWMB</t>
  </si>
  <si>
    <t>Foreign Exposure96945710</t>
  </si>
  <si>
    <t>123-Foreign Exposure</t>
  </si>
  <si>
    <t>Foreign Exposure98389B10</t>
  </si>
  <si>
    <t>124-Foreign Exposure</t>
  </si>
  <si>
    <t>Foreign Exposure98970110</t>
  </si>
  <si>
    <t>125-Foreign Exposure</t>
  </si>
  <si>
    <t>Equity Duration00206R10</t>
  </si>
  <si>
    <t>1-Equity Duration</t>
  </si>
  <si>
    <t>Equity Duration00287Y10</t>
  </si>
  <si>
    <t>2-Equity Duration</t>
  </si>
  <si>
    <t>Equity Duration00790310</t>
  </si>
  <si>
    <t>3-Equity Duration</t>
  </si>
  <si>
    <t>Equity Duration01165910</t>
  </si>
  <si>
    <t>4-Equity Duration</t>
  </si>
  <si>
    <t>Equity Duration02209S10</t>
  </si>
  <si>
    <t>5-Equity Duration</t>
  </si>
  <si>
    <t>Equity Duration02376R10</t>
  </si>
  <si>
    <t>6-Equity Duration</t>
  </si>
  <si>
    <t>Equity Duration05493710</t>
  </si>
  <si>
    <t>7-Equity Duration</t>
  </si>
  <si>
    <t>Equity DurationBHGE</t>
  </si>
  <si>
    <t>Equity Duration05722G10</t>
  </si>
  <si>
    <t>8-Equity Duration</t>
  </si>
  <si>
    <t>05722G10</t>
  </si>
  <si>
    <t>BHGE</t>
  </si>
  <si>
    <t>Baker Hughes, a GE Company Class A</t>
  </si>
  <si>
    <t>Equity Duration11135F10</t>
  </si>
  <si>
    <t>9-Equity Duration</t>
  </si>
  <si>
    <t>Equity Duration14365830</t>
  </si>
  <si>
    <t>10-Equity Duration</t>
  </si>
  <si>
    <t>Equity Duration14912310</t>
  </si>
  <si>
    <t>11-Equity Duration</t>
  </si>
  <si>
    <t>14912310</t>
  </si>
  <si>
    <t>CAT</t>
  </si>
  <si>
    <t>Caterpillar Inc.</t>
  </si>
  <si>
    <t>Equity Duration15670010</t>
  </si>
  <si>
    <t>12-Equity Duration</t>
  </si>
  <si>
    <t>Equity Duration16119P10</t>
  </si>
  <si>
    <t>13-Equity Duration</t>
  </si>
  <si>
    <t>Equity Duration17296742</t>
  </si>
  <si>
    <t>14-Equity Duration</t>
  </si>
  <si>
    <t>Equity Duration17461010</t>
  </si>
  <si>
    <t>15-Equity Duration</t>
  </si>
  <si>
    <t>Equity Duration24736170</t>
  </si>
  <si>
    <t>16-Equity Duration</t>
  </si>
  <si>
    <t>24736170</t>
  </si>
  <si>
    <t>DAL</t>
  </si>
  <si>
    <t>Delta Air Lines, Inc.</t>
  </si>
  <si>
    <t>Equity DurationDOW</t>
  </si>
  <si>
    <t>Equity Duration26055710</t>
  </si>
  <si>
    <t>17-Equity Duration</t>
  </si>
  <si>
    <t>Equity Duration26924640</t>
  </si>
  <si>
    <t>18-Equity Duration</t>
  </si>
  <si>
    <t>Equity Duration30231G10</t>
  </si>
  <si>
    <t>19-Equity Duration</t>
  </si>
  <si>
    <t>Equity Duration31677310</t>
  </si>
  <si>
    <t>20-Equity Duration</t>
  </si>
  <si>
    <t>Equity Duration36476010</t>
  </si>
  <si>
    <t>21-Equity Duration</t>
  </si>
  <si>
    <t>Equity Duration37045V10</t>
  </si>
  <si>
    <t>22-Equity Duration</t>
  </si>
  <si>
    <t>37045V10</t>
  </si>
  <si>
    <t>GM</t>
  </si>
  <si>
    <t>General Motors Company</t>
  </si>
  <si>
    <t>Equity Duration48248010</t>
  </si>
  <si>
    <t>23-Equity Duration</t>
  </si>
  <si>
    <t>48248010</t>
  </si>
  <si>
    <t>KLAC</t>
  </si>
  <si>
    <t>KLA Corporation</t>
  </si>
  <si>
    <t>Equity Duration49326710</t>
  </si>
  <si>
    <t>24-Equity Duration</t>
  </si>
  <si>
    <t>Equity Duration50025510</t>
  </si>
  <si>
    <t>25-Equity Duration</t>
  </si>
  <si>
    <t>Equity Duration50179710</t>
  </si>
  <si>
    <t>26-Equity Duration</t>
  </si>
  <si>
    <t>Equity Duration55438210</t>
  </si>
  <si>
    <t>27-Equity Duration</t>
  </si>
  <si>
    <t>Equity Duration56585A10</t>
  </si>
  <si>
    <t>28-Equity Duration</t>
  </si>
  <si>
    <t>Equity Duration61744644</t>
  </si>
  <si>
    <t>29-Equity Duration</t>
  </si>
  <si>
    <t>Equity Duration62937750</t>
  </si>
  <si>
    <t>30-Equity Duration</t>
  </si>
  <si>
    <t>Equity Duration64110D10</t>
  </si>
  <si>
    <t>31-Equity Duration</t>
  </si>
  <si>
    <t>Equity DurationNBL</t>
  </si>
  <si>
    <t>Equity Duration65504410</t>
  </si>
  <si>
    <t>32-Equity Duration</t>
  </si>
  <si>
    <t>Equity Duration65566410</t>
  </si>
  <si>
    <t>33-Equity Duration</t>
  </si>
  <si>
    <t>Equity Duration67034610</t>
  </si>
  <si>
    <t>34-Equity Duration</t>
  </si>
  <si>
    <t>Equity DurationOKE</t>
  </si>
  <si>
    <t>Equity Duration68268010</t>
  </si>
  <si>
    <t>35-Equity Duration</t>
  </si>
  <si>
    <t>Equity Duration69347510</t>
  </si>
  <si>
    <t>36-Equity Duration</t>
  </si>
  <si>
    <t>Equity Duration71817210</t>
  </si>
  <si>
    <t>37-Equity Duration</t>
  </si>
  <si>
    <t>Equity Duration74251V10</t>
  </si>
  <si>
    <t>38-Equity Duration</t>
  </si>
  <si>
    <t>Equity Duration74432010</t>
  </si>
  <si>
    <t>39-Equity Duration</t>
  </si>
  <si>
    <t>74432010</t>
  </si>
  <si>
    <t>PRU</t>
  </si>
  <si>
    <t>Prudential Financial, Inc.</t>
  </si>
  <si>
    <t>Equity Duration7591EP10</t>
  </si>
  <si>
    <t>40-Equity Duration</t>
  </si>
  <si>
    <t>Equity Duration80685710</t>
  </si>
  <si>
    <t>41-Equity Duration</t>
  </si>
  <si>
    <t>Equity Duration87603010</t>
  </si>
  <si>
    <t>42-Equity Duration</t>
  </si>
  <si>
    <t>Equity Duration91004710</t>
  </si>
  <si>
    <t>43-Equity Duration</t>
  </si>
  <si>
    <t>Equity DurationUNM</t>
  </si>
  <si>
    <t>Equity Duration91529Y10</t>
  </si>
  <si>
    <t>44-Equity Duration</t>
  </si>
  <si>
    <t>Equity Duration91913Y10</t>
  </si>
  <si>
    <t>45-Equity Duration</t>
  </si>
  <si>
    <t>Equity Duration94974610</t>
  </si>
  <si>
    <t>46-Equity Duration</t>
  </si>
  <si>
    <t>Equity DurationZION</t>
  </si>
  <si>
    <t>Equity Duration98970110</t>
  </si>
  <si>
    <t>47-Equity Duration</t>
  </si>
  <si>
    <t>Equity DurationG2918310</t>
  </si>
  <si>
    <t>48-Equity Duration</t>
  </si>
  <si>
    <t>G2918310</t>
  </si>
  <si>
    <t>ETN</t>
  </si>
  <si>
    <t>Eaton Corp. Plc</t>
  </si>
  <si>
    <t>Equity DurationG491BT10</t>
  </si>
  <si>
    <t>49-Equity Duration</t>
  </si>
  <si>
    <t>Equity DurationN5374510</t>
  </si>
  <si>
    <t>50-Equity Duration</t>
  </si>
  <si>
    <t>N5374510</t>
  </si>
  <si>
    <t>LYB</t>
  </si>
  <si>
    <t>LyondellBasell Industries NV</t>
  </si>
  <si>
    <t>Share Repurchase00790310</t>
  </si>
  <si>
    <t>1-Share Repurchase</t>
  </si>
  <si>
    <t>Share Repurchase01527110</t>
  </si>
  <si>
    <t>2-Share Repurchase</t>
  </si>
  <si>
    <t>Share Repurchase04041310</t>
  </si>
  <si>
    <t>3-Share Repurchase</t>
  </si>
  <si>
    <t>Share Repurchase04956010</t>
  </si>
  <si>
    <t>4-Share Repurchase</t>
  </si>
  <si>
    <t>Share Repurchase05722G10</t>
  </si>
  <si>
    <t>5-Share Repurchase</t>
  </si>
  <si>
    <t>Share Repurchase12552310</t>
  </si>
  <si>
    <t>6-Share Repurchase</t>
  </si>
  <si>
    <t>Share Repurchase12572Q10</t>
  </si>
  <si>
    <t>7-Share Repurchase</t>
  </si>
  <si>
    <t>Share Repurchase12665010</t>
  </si>
  <si>
    <t>8-Share Repurchase</t>
  </si>
  <si>
    <t>Share Repurchase15189T10</t>
  </si>
  <si>
    <t>9-Share Repurchase</t>
  </si>
  <si>
    <t>Share Repurchase17179810</t>
  </si>
  <si>
    <t>10-Share Repurchase</t>
  </si>
  <si>
    <t>Share Repurchase20588710</t>
  </si>
  <si>
    <t>11-Share Repurchase</t>
  </si>
  <si>
    <t>Share Repurchase20605P10</t>
  </si>
  <si>
    <t>12-Share Repurchase</t>
  </si>
  <si>
    <t>Share Repurchase20911510</t>
  </si>
  <si>
    <t>13-Share Repurchase</t>
  </si>
  <si>
    <t>Share Repurchase23585110</t>
  </si>
  <si>
    <t>14-Share Repurchase</t>
  </si>
  <si>
    <t>Share Repurchase25278X10</t>
  </si>
  <si>
    <t>15-Share Repurchase</t>
  </si>
  <si>
    <t>Share Repurchase25468710</t>
  </si>
  <si>
    <t>16-Share Repurchase</t>
  </si>
  <si>
    <t>Share RepurchaseDISCA</t>
  </si>
  <si>
    <t>Share Repurchase25470F10</t>
  </si>
  <si>
    <t>17-Share Repurchase</t>
  </si>
  <si>
    <t>Share RepurchaseDISCK</t>
  </si>
  <si>
    <t>Share Repurchase25470F30</t>
  </si>
  <si>
    <t>18-Share Repurchase</t>
  </si>
  <si>
    <t>Share Repurchase25746U10</t>
  </si>
  <si>
    <t>19-Share Repurchase</t>
  </si>
  <si>
    <t>Share Repurchase26441C20</t>
  </si>
  <si>
    <t>20-Share Repurchase</t>
  </si>
  <si>
    <t>Share Repurchase29364G10</t>
  </si>
  <si>
    <t>21-Share Repurchase</t>
  </si>
  <si>
    <t>Share Repurchase29444U70</t>
  </si>
  <si>
    <t>22-Share Repurchase</t>
  </si>
  <si>
    <t>Share Repurchase30040W10</t>
  </si>
  <si>
    <t>23-Share Repurchase</t>
  </si>
  <si>
    <t>Share Repurchase31374720</t>
  </si>
  <si>
    <t>24-Share Repurchase</t>
  </si>
  <si>
    <t>Share Repurchase31677310</t>
  </si>
  <si>
    <t>25-Share Repurchase</t>
  </si>
  <si>
    <t>Share Repurchase33616C10</t>
  </si>
  <si>
    <t>26-Share Repurchase</t>
  </si>
  <si>
    <t>Share Repurchase33793210</t>
  </si>
  <si>
    <t>27-Share Repurchase</t>
  </si>
  <si>
    <t>Share Repurchase40414L10</t>
  </si>
  <si>
    <t>28-Share Repurchase</t>
  </si>
  <si>
    <t>Share Repurchase45950610</t>
  </si>
  <si>
    <t>29-Share Repurchase</t>
  </si>
  <si>
    <t>Share Repurchase48248010</t>
  </si>
  <si>
    <t>30-Share Repurchase</t>
  </si>
  <si>
    <t>Share Repurchase49456B10</t>
  </si>
  <si>
    <t>31-Share Repurchase</t>
  </si>
  <si>
    <t>49456B10</t>
  </si>
  <si>
    <t>KMI</t>
  </si>
  <si>
    <t>Kinder Morgan Inc Class P</t>
  </si>
  <si>
    <t>Share Repurchase56585A10</t>
  </si>
  <si>
    <t>32-Share Repurchase</t>
  </si>
  <si>
    <t>Share Repurchase65163910</t>
  </si>
  <si>
    <t>33-Share Repurchase</t>
  </si>
  <si>
    <t>Share Repurchase65473P10</t>
  </si>
  <si>
    <t>34-Share Repurchase</t>
  </si>
  <si>
    <t>Share Repurchase69351T10</t>
  </si>
  <si>
    <t>35-Share Repurchase</t>
  </si>
  <si>
    <t>69351T10</t>
  </si>
  <si>
    <t>PPL</t>
  </si>
  <si>
    <t>PPL Corporation</t>
  </si>
  <si>
    <t>Share Repurchase71270410</t>
  </si>
  <si>
    <t>36-Share Repurchase</t>
  </si>
  <si>
    <t>Share Repurchase74340W10</t>
  </si>
  <si>
    <t>37-Share Repurchase</t>
  </si>
  <si>
    <t>Share Repurchase75610910</t>
  </si>
  <si>
    <t>38-Share Repurchase</t>
  </si>
  <si>
    <t>Share Repurchase79466L30</t>
  </si>
  <si>
    <t>39-Share Repurchase</t>
  </si>
  <si>
    <t>Share Repurchase84258710</t>
  </si>
  <si>
    <t>40-Share Repurchase</t>
  </si>
  <si>
    <t>Share RepurchaseTWTR</t>
  </si>
  <si>
    <t>Share Repurchase90184L10</t>
  </si>
  <si>
    <t>41-Share Repurchase</t>
  </si>
  <si>
    <t>Share Repurchase90265310</t>
  </si>
  <si>
    <t>42-Share Repurchase</t>
  </si>
  <si>
    <t>Share Repurchase91301710</t>
  </si>
  <si>
    <t>43-Share Repurchase</t>
  </si>
  <si>
    <t>91301710</t>
  </si>
  <si>
    <t>UTX</t>
  </si>
  <si>
    <t>United Technologies Corporation</t>
  </si>
  <si>
    <t>Share Repurchase92276F10</t>
  </si>
  <si>
    <t>44-Share Repurchase</t>
  </si>
  <si>
    <t>Share Repurchase92974010</t>
  </si>
  <si>
    <t>45-Share Repurchase</t>
  </si>
  <si>
    <t>Share Repurchase94946T10</t>
  </si>
  <si>
    <t>46-Share Repurchase</t>
  </si>
  <si>
    <t>Share Repurchase95040Q10</t>
  </si>
  <si>
    <t>47-Share Repurchase</t>
  </si>
  <si>
    <t>Share Repurchase96945710</t>
  </si>
  <si>
    <t>48-Share Repurchase</t>
  </si>
  <si>
    <t>Share RepurchaseG491BT10</t>
  </si>
  <si>
    <t>49-Share Repurchase</t>
  </si>
  <si>
    <t>Share RepurchaseG5494J10</t>
  </si>
  <si>
    <t>50-Share Repurchase</t>
  </si>
  <si>
    <t>G5494J10</t>
  </si>
  <si>
    <t>LIN</t>
  </si>
  <si>
    <t>Linde plc</t>
  </si>
  <si>
    <t>1yr ROE00287Y10</t>
  </si>
  <si>
    <t>1-1yr ROE</t>
  </si>
  <si>
    <t>1yr ROE00825210</t>
  </si>
  <si>
    <t>2-1yr ROE</t>
  </si>
  <si>
    <t>1yr ROE02376R10</t>
  </si>
  <si>
    <t>3-1yr ROE</t>
  </si>
  <si>
    <t>1yr ROE02687478</t>
  </si>
  <si>
    <t>4-1yr ROE</t>
  </si>
  <si>
    <t>1yr ROE03741110</t>
  </si>
  <si>
    <t>5-1yr ROE</t>
  </si>
  <si>
    <t>1yr ROE05276910</t>
  </si>
  <si>
    <t>6-1yr ROE</t>
  </si>
  <si>
    <t>1yr ROE05333210</t>
  </si>
  <si>
    <t>7-1yr ROE</t>
  </si>
  <si>
    <t>1yr ROE09702310</t>
  </si>
  <si>
    <t>8-1yr ROE</t>
  </si>
  <si>
    <t>1yr ROE15670010</t>
  </si>
  <si>
    <t>9-1yr ROE</t>
  </si>
  <si>
    <t>1yr ROE19416210</t>
  </si>
  <si>
    <t>10-1yr ROE</t>
  </si>
  <si>
    <t>1yr ROE22052L10</t>
  </si>
  <si>
    <t>11-1yr ROE</t>
  </si>
  <si>
    <t>1yr ROE22207020</t>
  </si>
  <si>
    <t>12-1yr ROE</t>
  </si>
  <si>
    <t>1yr ROE25470F30</t>
  </si>
  <si>
    <t>13-1yr ROE</t>
  </si>
  <si>
    <t>1yr ROE25674610</t>
  </si>
  <si>
    <t>14-1yr ROE</t>
  </si>
  <si>
    <t>1yr ROEDD</t>
  </si>
  <si>
    <t>1yr ROE26614N10</t>
  </si>
  <si>
    <t>15-1yr ROE</t>
  </si>
  <si>
    <t>1yr ROE28102010</t>
  </si>
  <si>
    <t>16-1yr ROE</t>
  </si>
  <si>
    <t>1yr ROE29442910</t>
  </si>
  <si>
    <t>17-1yr ROE</t>
  </si>
  <si>
    <t>1yr ROE35137L20</t>
  </si>
  <si>
    <t>18-1yr ROE</t>
  </si>
  <si>
    <t>1yr ROE36960410</t>
  </si>
  <si>
    <t>19-1yr ROE</t>
  </si>
  <si>
    <t>1yr ROE40412C10</t>
  </si>
  <si>
    <t>20-1yr ROE</t>
  </si>
  <si>
    <t>40412C10</t>
  </si>
  <si>
    <t>HCA</t>
  </si>
  <si>
    <t>HCA Healthcare Inc</t>
  </si>
  <si>
    <t>1yr ROE40434L10</t>
  </si>
  <si>
    <t>21-1yr ROE</t>
  </si>
  <si>
    <t>40434L10</t>
  </si>
  <si>
    <t>HPQ</t>
  </si>
  <si>
    <t>HP Inc.</t>
  </si>
  <si>
    <t>1yr ROE42345210</t>
  </si>
  <si>
    <t>22-1yr ROE</t>
  </si>
  <si>
    <t>1yr ROE42809H10</t>
  </si>
  <si>
    <t>23-1yr ROE</t>
  </si>
  <si>
    <t>1yr ROEHPE</t>
  </si>
  <si>
    <t>1yr ROE42824C10</t>
  </si>
  <si>
    <t>24-1yr ROE</t>
  </si>
  <si>
    <t>1yr ROE43644010</t>
  </si>
  <si>
    <t>25-1yr ROE</t>
  </si>
  <si>
    <t>1yr ROE49436810</t>
  </si>
  <si>
    <t>26-1yr ROE</t>
  </si>
  <si>
    <t>49436810</t>
  </si>
  <si>
    <t>KMB</t>
  </si>
  <si>
    <t>Kimberly-Clark Corporation</t>
  </si>
  <si>
    <t>1yr ROE50075410</t>
  </si>
  <si>
    <t>27-1yr ROE</t>
  </si>
  <si>
    <t>1yr ROE50179710</t>
  </si>
  <si>
    <t>28-1yr ROE</t>
  </si>
  <si>
    <t>1yr ROE51327210</t>
  </si>
  <si>
    <t>29-1yr ROE</t>
  </si>
  <si>
    <t>1yr ROE58013510</t>
  </si>
  <si>
    <t>30-1yr ROE</t>
  </si>
  <si>
    <t>1yr ROE62007630</t>
  </si>
  <si>
    <t>31-1yr ROE</t>
  </si>
  <si>
    <t>62007630</t>
  </si>
  <si>
    <t>MSI</t>
  </si>
  <si>
    <t>Motorola Solutions, Inc.</t>
  </si>
  <si>
    <t>1yr ROENRG</t>
  </si>
  <si>
    <t>1yr ROE62937750</t>
  </si>
  <si>
    <t>32-1yr ROE</t>
  </si>
  <si>
    <t>1yr ROE63707110</t>
  </si>
  <si>
    <t>33-1yr ROE</t>
  </si>
  <si>
    <t>1yr ROENKTR</t>
  </si>
  <si>
    <t>1yr ROE64026810</t>
  </si>
  <si>
    <t>34-1yr ROE</t>
  </si>
  <si>
    <t>1yr ROE65122910</t>
  </si>
  <si>
    <t>35-1yr ROE</t>
  </si>
  <si>
    <t>1yr ROE65163910</t>
  </si>
  <si>
    <t>36-1yr ROE</t>
  </si>
  <si>
    <t>1yr ROENWS</t>
  </si>
  <si>
    <t>1yr ROE65249B20</t>
  </si>
  <si>
    <t>37-1yr ROE</t>
  </si>
  <si>
    <t>1yr ROE65504410</t>
  </si>
  <si>
    <t>38-1yr ROE</t>
  </si>
  <si>
    <t>1yr ROEPM</t>
  </si>
  <si>
    <t>1yr ROE71817210</t>
  </si>
  <si>
    <t>39-1yr ROE</t>
  </si>
  <si>
    <t>1yr ROESBAC</t>
  </si>
  <si>
    <t>1yr ROE78410G10</t>
  </si>
  <si>
    <t>40-1yr ROE</t>
  </si>
  <si>
    <t>1yr ROESEE</t>
  </si>
  <si>
    <t>1yr ROE81211K10</t>
  </si>
  <si>
    <t>41-1yr ROE</t>
  </si>
  <si>
    <t>1yr ROESBUX</t>
  </si>
  <si>
    <t>1yr ROE85524410</t>
  </si>
  <si>
    <t>42-1yr ROE</t>
  </si>
  <si>
    <t>1yr ROETDG</t>
  </si>
  <si>
    <t>1yr ROE89364110</t>
  </si>
  <si>
    <t>43-1yr ROE</t>
  </si>
  <si>
    <t>1yr ROEUA</t>
  </si>
  <si>
    <t>1yr ROE90431120</t>
  </si>
  <si>
    <t>44-1yr ROE</t>
  </si>
  <si>
    <t>1yr ROEVRSN</t>
  </si>
  <si>
    <t>1yr ROE92343E10</t>
  </si>
  <si>
    <t>45-1yr ROE</t>
  </si>
  <si>
    <t>1yr ROE95810210</t>
  </si>
  <si>
    <t>46-1yr ROE</t>
  </si>
  <si>
    <t>1yr ROE98956P10</t>
  </si>
  <si>
    <t>47-1yr ROE</t>
  </si>
  <si>
    <t>1yr ROEG0177J10</t>
  </si>
  <si>
    <t>48-1yr ROE</t>
  </si>
  <si>
    <t>1yr ROEG6518L10</t>
  </si>
  <si>
    <t>49-1yr ROE</t>
  </si>
  <si>
    <t>1yr ROEG8711010</t>
  </si>
  <si>
    <t>50-1yr ROE</t>
  </si>
  <si>
    <t>5y ROE00790310</t>
  </si>
  <si>
    <t>1-5y ROE</t>
  </si>
  <si>
    <t>5y ROE02687478</t>
  </si>
  <si>
    <t>2-5y ROE</t>
  </si>
  <si>
    <t>5y ROE03741110</t>
  </si>
  <si>
    <t>3-5y ROE</t>
  </si>
  <si>
    <t>5y ROE03965L10</t>
  </si>
  <si>
    <t>4-5y ROE</t>
  </si>
  <si>
    <t>5y ROE05276910</t>
  </si>
  <si>
    <t>5-5y ROE</t>
  </si>
  <si>
    <t>5y ROE05333210</t>
  </si>
  <si>
    <t>6-5y ROE</t>
  </si>
  <si>
    <t>5y ROE05722G10</t>
  </si>
  <si>
    <t>7-5y ROE</t>
  </si>
  <si>
    <t>5y ROE12709710</t>
  </si>
  <si>
    <t>8-5y ROE</t>
  </si>
  <si>
    <t>5y ROE16119P10</t>
  </si>
  <si>
    <t>9-5y ROE</t>
  </si>
  <si>
    <t>5y ROE17179810</t>
  </si>
  <si>
    <t>10-5y ROE</t>
  </si>
  <si>
    <t>5y ROE20825C10</t>
  </si>
  <si>
    <t>11-5y ROE</t>
  </si>
  <si>
    <t>5y ROE22052L10</t>
  </si>
  <si>
    <t>12-5y ROE</t>
  </si>
  <si>
    <t>5y ROE24906P10</t>
  </si>
  <si>
    <t>13-5y ROE</t>
  </si>
  <si>
    <t>5y ROE25179M10</t>
  </si>
  <si>
    <t>14-5y ROE</t>
  </si>
  <si>
    <t>5y ROE25278X10</t>
  </si>
  <si>
    <t>15-5y ROE</t>
  </si>
  <si>
    <t>5y ROE25470F30</t>
  </si>
  <si>
    <t>16-5y ROE</t>
  </si>
  <si>
    <t>5y ROE29444U70</t>
  </si>
  <si>
    <t>17-5y ROE</t>
  </si>
  <si>
    <t>5y ROE33793210</t>
  </si>
  <si>
    <t>18-5y ROE</t>
  </si>
  <si>
    <t>5y ROE35137L20</t>
  </si>
  <si>
    <t>19-5y ROE</t>
  </si>
  <si>
    <t>5y ROE35671D85</t>
  </si>
  <si>
    <t>20-5y ROE</t>
  </si>
  <si>
    <t>5y ROE36960410</t>
  </si>
  <si>
    <t>21-5y ROE</t>
  </si>
  <si>
    <t>5y ROE40412C10</t>
  </si>
  <si>
    <t>22-5y ROE</t>
  </si>
  <si>
    <t>5y ROE40621610</t>
  </si>
  <si>
    <t>23-5y ROE</t>
  </si>
  <si>
    <t>5y ROE42809H10</t>
  </si>
  <si>
    <t>24-5y ROE</t>
  </si>
  <si>
    <t>5y ROEJEF</t>
  </si>
  <si>
    <t>5y ROE47233W10</t>
  </si>
  <si>
    <t>25-5y ROE</t>
  </si>
  <si>
    <t>5y ROE50179710</t>
  </si>
  <si>
    <t>26-5y ROE</t>
  </si>
  <si>
    <t>5y ROE56584910</t>
  </si>
  <si>
    <t>27-5y ROE</t>
  </si>
  <si>
    <t>5y ROE62937750</t>
  </si>
  <si>
    <t>28-5y ROE</t>
  </si>
  <si>
    <t>5y ROE63707110</t>
  </si>
  <si>
    <t>29-5y ROE</t>
  </si>
  <si>
    <t>5y ROE64026810</t>
  </si>
  <si>
    <t>30-5y ROE</t>
  </si>
  <si>
    <t>5y ROE65122910</t>
  </si>
  <si>
    <t>31-5y ROE</t>
  </si>
  <si>
    <t>5y ROE65163910</t>
  </si>
  <si>
    <t>32-5y ROE</t>
  </si>
  <si>
    <t>5y ROE65249B10</t>
  </si>
  <si>
    <t>33-5y ROE</t>
  </si>
  <si>
    <t>5y ROE65249B20</t>
  </si>
  <si>
    <t>34-5y ROE</t>
  </si>
  <si>
    <t>5y ROE65504410</t>
  </si>
  <si>
    <t>35-5y ROE</t>
  </si>
  <si>
    <t>5y ROE67459910</t>
  </si>
  <si>
    <t>36-5y ROE</t>
  </si>
  <si>
    <t>5y ROE71817210</t>
  </si>
  <si>
    <t>37-5y ROE</t>
  </si>
  <si>
    <t>5y ROE74736K10</t>
  </si>
  <si>
    <t>38-5y ROE</t>
  </si>
  <si>
    <t>5y ROE78410G10</t>
  </si>
  <si>
    <t>39-5y ROE</t>
  </si>
  <si>
    <t>5y ROE79466L30</t>
  </si>
  <si>
    <t>40-5y ROE</t>
  </si>
  <si>
    <t>5y ROE87405410</t>
  </si>
  <si>
    <t>41-5y ROE</t>
  </si>
  <si>
    <t>5y ROE89364110</t>
  </si>
  <si>
    <t>42-5y ROE</t>
  </si>
  <si>
    <t>5y ROE90184L10</t>
  </si>
  <si>
    <t>43-5y ROE</t>
  </si>
  <si>
    <t>5y ROE90431120</t>
  </si>
  <si>
    <t>44-5y ROE</t>
  </si>
  <si>
    <t>5y ROE92343E10</t>
  </si>
  <si>
    <t>45-5y ROE</t>
  </si>
  <si>
    <t>5y ROE92532F10</t>
  </si>
  <si>
    <t>46-5y ROE</t>
  </si>
  <si>
    <t>5y ROE95980210</t>
  </si>
  <si>
    <t>47-5y ROE</t>
  </si>
  <si>
    <t>5y ROEG0177J10</t>
  </si>
  <si>
    <t>48-5y ROE</t>
  </si>
  <si>
    <t>5y ROEG8711010</t>
  </si>
  <si>
    <t>49-5y ROE</t>
  </si>
  <si>
    <t>5y ROEG9782210</t>
  </si>
  <si>
    <t>50-5y ROE</t>
  </si>
  <si>
    <t>ROA00825210</t>
  </si>
  <si>
    <t>1-ROA</t>
  </si>
  <si>
    <t>ROA02687478</t>
  </si>
  <si>
    <t>2-ROA</t>
  </si>
  <si>
    <t>ROA03741110</t>
  </si>
  <si>
    <t>3-ROA</t>
  </si>
  <si>
    <t>ROAAIZ</t>
  </si>
  <si>
    <t>ROA04621X10</t>
  </si>
  <si>
    <t>4-ROA</t>
  </si>
  <si>
    <t>ROABHGE</t>
  </si>
  <si>
    <t>ROA05722G10</t>
  </si>
  <si>
    <t>5-ROA</t>
  </si>
  <si>
    <t>ROA15670010</t>
  </si>
  <si>
    <t>6-ROA</t>
  </si>
  <si>
    <t>ROACHTR</t>
  </si>
  <si>
    <t>ROA16119P10</t>
  </si>
  <si>
    <t>7-ROA</t>
  </si>
  <si>
    <t>ROA22052L10</t>
  </si>
  <si>
    <t>8-ROA</t>
  </si>
  <si>
    <t>ROA22207020</t>
  </si>
  <si>
    <t>9-ROA</t>
  </si>
  <si>
    <t>ROA25470F30</t>
  </si>
  <si>
    <t>10-ROA</t>
  </si>
  <si>
    <t>ROA25674610</t>
  </si>
  <si>
    <t>11-ROA</t>
  </si>
  <si>
    <t>ROADD</t>
  </si>
  <si>
    <t>ROA26614N10</t>
  </si>
  <si>
    <t>12-ROA</t>
  </si>
  <si>
    <t>ROA28102010</t>
  </si>
  <si>
    <t>13-ROA</t>
  </si>
  <si>
    <t>ROA29442910</t>
  </si>
  <si>
    <t>14-ROA</t>
  </si>
  <si>
    <t>ROAFRC</t>
  </si>
  <si>
    <t>ROA33616C10</t>
  </si>
  <si>
    <t>15-ROA</t>
  </si>
  <si>
    <t>ROAF</t>
  </si>
  <si>
    <t>ROA34537086</t>
  </si>
  <si>
    <t>16-ROA</t>
  </si>
  <si>
    <t>ROA35137L20</t>
  </si>
  <si>
    <t>17-ROA</t>
  </si>
  <si>
    <t>ROA36960410</t>
  </si>
  <si>
    <t>18-ROA</t>
  </si>
  <si>
    <t>ROA42345210</t>
  </si>
  <si>
    <t>19-ROA</t>
  </si>
  <si>
    <t>ROA42809H10</t>
  </si>
  <si>
    <t>20-ROA</t>
  </si>
  <si>
    <t>ROAHPE</t>
  </si>
  <si>
    <t>ROA42824C10</t>
  </si>
  <si>
    <t>21-ROA</t>
  </si>
  <si>
    <t>ROA43644010</t>
  </si>
  <si>
    <t>22-ROA</t>
  </si>
  <si>
    <t>ROA50075410</t>
  </si>
  <si>
    <t>23-ROA</t>
  </si>
  <si>
    <t>ROALB</t>
  </si>
  <si>
    <t>ROA50179710</t>
  </si>
  <si>
    <t>24-ROA</t>
  </si>
  <si>
    <t>ROALNC</t>
  </si>
  <si>
    <t>ROA53418710</t>
  </si>
  <si>
    <t>25-ROA</t>
  </si>
  <si>
    <t>ROAL</t>
  </si>
  <si>
    <t>ROA54042410</t>
  </si>
  <si>
    <t>26-ROA</t>
  </si>
  <si>
    <t>ROAMGM</t>
  </si>
  <si>
    <t>ROA55295310</t>
  </si>
  <si>
    <t>27-ROA</t>
  </si>
  <si>
    <t>ROAMET</t>
  </si>
  <si>
    <t>ROA59156R10</t>
  </si>
  <si>
    <t>28-ROA</t>
  </si>
  <si>
    <t>ROAMS</t>
  </si>
  <si>
    <t>ROA61744644</t>
  </si>
  <si>
    <t>29-ROA</t>
  </si>
  <si>
    <t>ROA63707110</t>
  </si>
  <si>
    <t>30-ROA</t>
  </si>
  <si>
    <t>ROANKTR</t>
  </si>
  <si>
    <t>ROA64026810</t>
  </si>
  <si>
    <t>31-ROA</t>
  </si>
  <si>
    <t>ROA65122910</t>
  </si>
  <si>
    <t>32-ROA</t>
  </si>
  <si>
    <t>ROA65163910</t>
  </si>
  <si>
    <t>33-ROA</t>
  </si>
  <si>
    <t>ROA65249B20</t>
  </si>
  <si>
    <t>34-ROA</t>
  </si>
  <si>
    <t>ROANI</t>
  </si>
  <si>
    <t>ROA65473P10</t>
  </si>
  <si>
    <t>35-ROA</t>
  </si>
  <si>
    <t>ROA65504410</t>
  </si>
  <si>
    <t>36-ROA</t>
  </si>
  <si>
    <t>ROAPFG</t>
  </si>
  <si>
    <t>ROA74251V10</t>
  </si>
  <si>
    <t>37-ROA</t>
  </si>
  <si>
    <t>ROAPRU</t>
  </si>
  <si>
    <t>ROA74432010</t>
  </si>
  <si>
    <t>38-ROA</t>
  </si>
  <si>
    <t>ROASYMC</t>
  </si>
  <si>
    <t>ROA87150310</t>
  </si>
  <si>
    <t>39-ROA</t>
  </si>
  <si>
    <t>ROA90431120</t>
  </si>
  <si>
    <t>40-ROA</t>
  </si>
  <si>
    <t>ROAUNM</t>
  </si>
  <si>
    <t>ROA91529Y10</t>
  </si>
  <si>
    <t>41-ROA</t>
  </si>
  <si>
    <t>ROA95810210</t>
  </si>
  <si>
    <t>42-ROA</t>
  </si>
  <si>
    <t>ROA96216610</t>
  </si>
  <si>
    <t>43-ROA</t>
  </si>
  <si>
    <t>ROAWMB</t>
  </si>
  <si>
    <t>ROA96945710</t>
  </si>
  <si>
    <t>44-ROA</t>
  </si>
  <si>
    <t>ROA98956P10</t>
  </si>
  <si>
    <t>45-ROA</t>
  </si>
  <si>
    <t>ROAG0177J10</t>
  </si>
  <si>
    <t>46-ROA</t>
  </si>
  <si>
    <t>ROAG6518L10</t>
  </si>
  <si>
    <t>47-ROA</t>
  </si>
  <si>
    <t>ROAG8711010</t>
  </si>
  <si>
    <t>48-ROA</t>
  </si>
  <si>
    <t>ROAPRGO</t>
  </si>
  <si>
    <t>ROAG9782210</t>
  </si>
  <si>
    <t>49-ROA</t>
  </si>
  <si>
    <t>ROAN5946510</t>
  </si>
  <si>
    <t>50-ROA</t>
  </si>
  <si>
    <t>ROCAMG</t>
  </si>
  <si>
    <t>ROC00825210</t>
  </si>
  <si>
    <t>1-ROC</t>
  </si>
  <si>
    <t>ROC02687478</t>
  </si>
  <si>
    <t>2-ROC</t>
  </si>
  <si>
    <t>ROC03741110</t>
  </si>
  <si>
    <t>3-ROC</t>
  </si>
  <si>
    <t>ROC05722G10</t>
  </si>
  <si>
    <t>4-ROC</t>
  </si>
  <si>
    <t>ROCBDX</t>
  </si>
  <si>
    <t>ROC07588710</t>
  </si>
  <si>
    <t>5-ROC</t>
  </si>
  <si>
    <t>ROC15670010</t>
  </si>
  <si>
    <t>6-ROC</t>
  </si>
  <si>
    <t>ROC22052L10</t>
  </si>
  <si>
    <t>7-ROC</t>
  </si>
  <si>
    <t>ROC22207020</t>
  </si>
  <si>
    <t>8-ROC</t>
  </si>
  <si>
    <t>ROCCCI</t>
  </si>
  <si>
    <t>ROC22822V10</t>
  </si>
  <si>
    <t>9-ROC</t>
  </si>
  <si>
    <t>ROC24906P10</t>
  </si>
  <si>
    <t>10-ROC</t>
  </si>
  <si>
    <t>ROC25386810</t>
  </si>
  <si>
    <t>11-ROC</t>
  </si>
  <si>
    <t>ROC25470F30</t>
  </si>
  <si>
    <t>12-ROC</t>
  </si>
  <si>
    <t>ROC25674610</t>
  </si>
  <si>
    <t>13-ROC</t>
  </si>
  <si>
    <t>ROCDD</t>
  </si>
  <si>
    <t>ROC26614N10</t>
  </si>
  <si>
    <t>14-ROC</t>
  </si>
  <si>
    <t>ROC28102010</t>
  </si>
  <si>
    <t>15-ROC</t>
  </si>
  <si>
    <t>ROC29442910</t>
  </si>
  <si>
    <t>16-ROC</t>
  </si>
  <si>
    <t>ROC31428X10</t>
  </si>
  <si>
    <t>17-ROC</t>
  </si>
  <si>
    <t>ROC35137L20</t>
  </si>
  <si>
    <t>18-ROC</t>
  </si>
  <si>
    <t>ROC36960410</t>
  </si>
  <si>
    <t>19-ROC</t>
  </si>
  <si>
    <t>ROC42345210</t>
  </si>
  <si>
    <t>20-ROC</t>
  </si>
  <si>
    <t>ROC42809H10</t>
  </si>
  <si>
    <t>21-ROC</t>
  </si>
  <si>
    <t>ROC42824C10</t>
  </si>
  <si>
    <t>22-ROC</t>
  </si>
  <si>
    <t>ROC43644010</t>
  </si>
  <si>
    <t>23-ROC</t>
  </si>
  <si>
    <t>ROC46266C10</t>
  </si>
  <si>
    <t>24-ROC</t>
  </si>
  <si>
    <t>ROC50075410</t>
  </si>
  <si>
    <t>25-ROC</t>
  </si>
  <si>
    <t>ROCL</t>
  </si>
  <si>
    <t>ROC54042410</t>
  </si>
  <si>
    <t>26-ROC</t>
  </si>
  <si>
    <t>ROC55438210</t>
  </si>
  <si>
    <t>27-ROC</t>
  </si>
  <si>
    <t>ROCMOS</t>
  </si>
  <si>
    <t>ROC61945C10</t>
  </si>
  <si>
    <t>28-ROC</t>
  </si>
  <si>
    <t>ROC63707110</t>
  </si>
  <si>
    <t>29-ROC</t>
  </si>
  <si>
    <t>ROCNKTR</t>
  </si>
  <si>
    <t>ROC64026810</t>
  </si>
  <si>
    <t>30-ROC</t>
  </si>
  <si>
    <t>ROC65122910</t>
  </si>
  <si>
    <t>31-ROC</t>
  </si>
  <si>
    <t>ROC65163910</t>
  </si>
  <si>
    <t>32-ROC</t>
  </si>
  <si>
    <t>ROC65249B10</t>
  </si>
  <si>
    <t>33-ROC</t>
  </si>
  <si>
    <t>ROC65249B20</t>
  </si>
  <si>
    <t>34-ROC</t>
  </si>
  <si>
    <t>ROC65504410</t>
  </si>
  <si>
    <t>35-ROC</t>
  </si>
  <si>
    <t>ROC87150310</t>
  </si>
  <si>
    <t>36-ROC</t>
  </si>
  <si>
    <t>ROCUDR</t>
  </si>
  <si>
    <t>ROC90265310</t>
  </si>
  <si>
    <t>37-ROC</t>
  </si>
  <si>
    <t>ROC90431110</t>
  </si>
  <si>
    <t>38-ROC</t>
  </si>
  <si>
    <t>ROC90431120</t>
  </si>
  <si>
    <t>39-ROC</t>
  </si>
  <si>
    <t>ROC92974010</t>
  </si>
  <si>
    <t>40-ROC</t>
  </si>
  <si>
    <t>ROCWELL</t>
  </si>
  <si>
    <t>ROC95040Q10</t>
  </si>
  <si>
    <t>41-ROC</t>
  </si>
  <si>
    <t>ROC95810210</t>
  </si>
  <si>
    <t>42-ROC</t>
  </si>
  <si>
    <t>ROC96216610</t>
  </si>
  <si>
    <t>43-ROC</t>
  </si>
  <si>
    <t>ROCWMB</t>
  </si>
  <si>
    <t>ROC96945710</t>
  </si>
  <si>
    <t>44-ROC</t>
  </si>
  <si>
    <t>ROC98956P10</t>
  </si>
  <si>
    <t>45-ROC</t>
  </si>
  <si>
    <t>ROCG0177J10</t>
  </si>
  <si>
    <t>46-ROC</t>
  </si>
  <si>
    <t>ROCG6518L10</t>
  </si>
  <si>
    <t>47-ROC</t>
  </si>
  <si>
    <t>ROCG8711010</t>
  </si>
  <si>
    <t>48-ROC</t>
  </si>
  <si>
    <t>ROCG9782210</t>
  </si>
  <si>
    <t>49-ROC</t>
  </si>
  <si>
    <t>ROCN5946510</t>
  </si>
  <si>
    <t>50-ROC</t>
  </si>
  <si>
    <t>1yr ROE Adj00130H10</t>
  </si>
  <si>
    <t>1-1yr ROE Adj</t>
  </si>
  <si>
    <t>1yr ROE Adj01858110</t>
  </si>
  <si>
    <t>2-1yr ROE Adj</t>
  </si>
  <si>
    <t>1yr ROE AdjMO</t>
  </si>
  <si>
    <t>1yr ROE Adj02209S10</t>
  </si>
  <si>
    <t>3-1yr ROE Adj</t>
  </si>
  <si>
    <t>1yr ROE Adj02581610</t>
  </si>
  <si>
    <t>4-1yr ROE Adj</t>
  </si>
  <si>
    <t>1yr ROE Adj03027X10</t>
  </si>
  <si>
    <t>5-1yr ROE Adj</t>
  </si>
  <si>
    <t>1yr ROE Adj03116210</t>
  </si>
  <si>
    <t>6-1yr ROE Adj</t>
  </si>
  <si>
    <t>1yr ROE Adj03748R75</t>
  </si>
  <si>
    <t>7-1yr ROE Adj</t>
  </si>
  <si>
    <t>1yr ROE Adj09367110</t>
  </si>
  <si>
    <t>8-1yr ROE Adj</t>
  </si>
  <si>
    <t>1yr ROE Adj12485720</t>
  </si>
  <si>
    <t>9-1yr ROE Adj</t>
  </si>
  <si>
    <t>1yr ROE Adj13442910</t>
  </si>
  <si>
    <t>10-1yr ROE Adj</t>
  </si>
  <si>
    <t>1yr ROE Adj14313010</t>
  </si>
  <si>
    <t>11-1yr ROE Adj</t>
  </si>
  <si>
    <t>1yr ROE Adj15102010</t>
  </si>
  <si>
    <t>12-1yr ROE Adj</t>
  </si>
  <si>
    <t>1yr ROE Adj17737610</t>
  </si>
  <si>
    <t>13-1yr ROE Adj</t>
  </si>
  <si>
    <t>1yr ROE Adj18905410</t>
  </si>
  <si>
    <t>14-1yr ROE Adj</t>
  </si>
  <si>
    <t>1yr ROE Adj24419910</t>
  </si>
  <si>
    <t>15-1yr ROE Adj</t>
  </si>
  <si>
    <t>24419910</t>
  </si>
  <si>
    <t>DE</t>
  </si>
  <si>
    <t>Deere &amp; Company</t>
  </si>
  <si>
    <t>1yr ROE Adj27864210</t>
  </si>
  <si>
    <t>16-1yr ROE Adj</t>
  </si>
  <si>
    <t>1yr ROE Adj33773810</t>
  </si>
  <si>
    <t>17-1yr ROE Adj</t>
  </si>
  <si>
    <t>1yr ROE Adj36665110</t>
  </si>
  <si>
    <t>18-1yr ROE Adj</t>
  </si>
  <si>
    <t>1yr ROE Adj41034510</t>
  </si>
  <si>
    <t>19-1yr ROE Adj</t>
  </si>
  <si>
    <t>41034510</t>
  </si>
  <si>
    <t>HBI</t>
  </si>
  <si>
    <t>Hanesbrands Inc.</t>
  </si>
  <si>
    <t>1yr ROE Adj42786610</t>
  </si>
  <si>
    <t>20-1yr ROE Adj</t>
  </si>
  <si>
    <t>1yr ROE Adj45168D10</t>
  </si>
  <si>
    <t>21-1yr ROE Adj</t>
  </si>
  <si>
    <t>1yr ROE Adj45230810</t>
  </si>
  <si>
    <t>22-1yr ROE Adj</t>
  </si>
  <si>
    <t>1yr ROE Adj45920010</t>
  </si>
  <si>
    <t>23-1yr ROE Adj</t>
  </si>
  <si>
    <t>1yr ROE Adj46284V10</t>
  </si>
  <si>
    <t>24-1yr ROE Adj</t>
  </si>
  <si>
    <t>46284V10</t>
  </si>
  <si>
    <t>IRM</t>
  </si>
  <si>
    <t>Iron Mountain, Inc.</t>
  </si>
  <si>
    <t>1yr ROE Adj48783610</t>
  </si>
  <si>
    <t>25-1yr ROE Adj</t>
  </si>
  <si>
    <t>1yr ROE AdjLLY</t>
  </si>
  <si>
    <t>1yr ROE Adj53245710</t>
  </si>
  <si>
    <t>26-1yr ROE Adj</t>
  </si>
  <si>
    <t>1yr ROE Adj53983010</t>
  </si>
  <si>
    <t>27-1yr ROE Adj</t>
  </si>
  <si>
    <t>1yr ROE Adj54866110</t>
  </si>
  <si>
    <t>28-1yr ROE Adj</t>
  </si>
  <si>
    <t>1yr ROE Adj57190320</t>
  </si>
  <si>
    <t>29-1yr ROE Adj</t>
  </si>
  <si>
    <t>1yr ROE Adj57636Q10</t>
  </si>
  <si>
    <t>30-1yr ROE Adj</t>
  </si>
  <si>
    <t>1yr ROE Adj59268810</t>
  </si>
  <si>
    <t>31-1yr ROE Adj</t>
  </si>
  <si>
    <t>1yr ROE Adj61536910</t>
  </si>
  <si>
    <t>32-1yr ROE Adj</t>
  </si>
  <si>
    <t>1yr ROE Adj65566410</t>
  </si>
  <si>
    <t>33-1yr ROE Adj</t>
  </si>
  <si>
    <t>1yr ROE Adj67103H10</t>
  </si>
  <si>
    <t>34-1yr ROE Adj</t>
  </si>
  <si>
    <t>1yr ROE Adj68191910</t>
  </si>
  <si>
    <t>35-1yr ROE Adj</t>
  </si>
  <si>
    <t>1yr ROE Adj68389X10</t>
  </si>
  <si>
    <t>36-1yr ROE Adj</t>
  </si>
  <si>
    <t>1yr ROE Adj71344810</t>
  </si>
  <si>
    <t>37-1yr ROE Adj</t>
  </si>
  <si>
    <t>1yr ROE Adj77390310</t>
  </si>
  <si>
    <t>38-1yr ROE Adj</t>
  </si>
  <si>
    <t>1yr ROE Adj78409V10</t>
  </si>
  <si>
    <t>39-1yr ROE Adj</t>
  </si>
  <si>
    <t>1yr ROE Adj82434810</t>
  </si>
  <si>
    <t>40-1yr ROE Adj</t>
  </si>
  <si>
    <t>1yr ROE Adj82880610</t>
  </si>
  <si>
    <t>41-1yr ROE Adj</t>
  </si>
  <si>
    <t>1yr ROE Adj87182910</t>
  </si>
  <si>
    <t>42-1yr ROE Adj</t>
  </si>
  <si>
    <t>1yr ROE Adj87254010</t>
  </si>
  <si>
    <t>43-1yr ROE Adj</t>
  </si>
  <si>
    <t>1yr ROE Adj91131210</t>
  </si>
  <si>
    <t>44-1yr ROE Adj</t>
  </si>
  <si>
    <t>1yr ROE Adj91136310</t>
  </si>
  <si>
    <t>45-1yr ROE Adj</t>
  </si>
  <si>
    <t>1yr ROE Adj94184810</t>
  </si>
  <si>
    <t>46-1yr ROE Adj</t>
  </si>
  <si>
    <t>1yr ROE Adj98313410</t>
  </si>
  <si>
    <t>47-1yr ROE Adj</t>
  </si>
  <si>
    <t>1yr ROE Adj98978V10</t>
  </si>
  <si>
    <t>48-1yr ROE Adj</t>
  </si>
  <si>
    <t>1yr ROE AdjG0176J10</t>
  </si>
  <si>
    <t>49-1yr ROE Adj</t>
  </si>
  <si>
    <t>1yr ROE AdjG7945M10</t>
  </si>
  <si>
    <t>50-1yr ROE Adj</t>
  </si>
  <si>
    <t>5yr ROE Adj00130H10</t>
  </si>
  <si>
    <t>1-5yr ROE Adj</t>
  </si>
  <si>
    <t>5yr ROE Adj01858110</t>
  </si>
  <si>
    <t>2-5yr ROE Adj</t>
  </si>
  <si>
    <t>5yr ROE Adj02209S10</t>
  </si>
  <si>
    <t>3-5yr ROE Adj</t>
  </si>
  <si>
    <t>5yr ROE Adj02581610</t>
  </si>
  <si>
    <t>4-5yr ROE Adj</t>
  </si>
  <si>
    <t>5yr ROE Adj03027X10</t>
  </si>
  <si>
    <t>5-5yr ROE Adj</t>
  </si>
  <si>
    <t>5yr ROE Adj03116210</t>
  </si>
  <si>
    <t>6-5yr ROE Adj</t>
  </si>
  <si>
    <t>5yr ROE Adj09367110</t>
  </si>
  <si>
    <t>7-5yr ROE Adj</t>
  </si>
  <si>
    <t>5yr ROE Adj12485720</t>
  </si>
  <si>
    <t>8-5yr ROE Adj</t>
  </si>
  <si>
    <t>5yr ROE Adj13442910</t>
  </si>
  <si>
    <t>9-5yr ROE Adj</t>
  </si>
  <si>
    <t>5yr ROE Adj14313010</t>
  </si>
  <si>
    <t>10-5yr ROE Adj</t>
  </si>
  <si>
    <t>5yr ROE Adj15102010</t>
  </si>
  <si>
    <t>11-5yr ROE Adj</t>
  </si>
  <si>
    <t>5yr ROE Adj18905410</t>
  </si>
  <si>
    <t>12-5yr ROE Adj</t>
  </si>
  <si>
    <t>5yr ROE Adj24419910</t>
  </si>
  <si>
    <t>13-5yr ROE Adj</t>
  </si>
  <si>
    <t>5yr ROE Adj33773810</t>
  </si>
  <si>
    <t>14-5yr ROE Adj</t>
  </si>
  <si>
    <t>5yr ROE AdjF</t>
  </si>
  <si>
    <t>5yr ROE Adj34537086</t>
  </si>
  <si>
    <t>15-5yr ROE Adj</t>
  </si>
  <si>
    <t>5yr ROE Adj36665110</t>
  </si>
  <si>
    <t>16-5yr ROE Adj</t>
  </si>
  <si>
    <t>5yr ROE Adj41034510</t>
  </si>
  <si>
    <t>17-5yr ROE Adj</t>
  </si>
  <si>
    <t>5yr ROE Adj41282210</t>
  </si>
  <si>
    <t>18-5yr ROE Adj</t>
  </si>
  <si>
    <t>5yr ROE Adj42786610</t>
  </si>
  <si>
    <t>19-5yr ROE Adj</t>
  </si>
  <si>
    <t>5yr ROE Adj45168D10</t>
  </si>
  <si>
    <t>20-5yr ROE Adj</t>
  </si>
  <si>
    <t>5yr ROE Adj45230810</t>
  </si>
  <si>
    <t>21-5yr ROE Adj</t>
  </si>
  <si>
    <t>5yr ROE Adj45920010</t>
  </si>
  <si>
    <t>22-5yr ROE Adj</t>
  </si>
  <si>
    <t>5yr ROE Adj46284V10</t>
  </si>
  <si>
    <t>23-5yr ROE Adj</t>
  </si>
  <si>
    <t>5yr ROE Adj48783610</t>
  </si>
  <si>
    <t>24-5yr ROE Adj</t>
  </si>
  <si>
    <t>5yr ROE Adj50104410</t>
  </si>
  <si>
    <t>25-5yr ROE Adj</t>
  </si>
  <si>
    <t>5yr ROE Adj53245710</t>
  </si>
  <si>
    <t>26-5yr ROE Adj</t>
  </si>
  <si>
    <t>5yr ROE Adj53983010</t>
  </si>
  <si>
    <t>27-5yr ROE Adj</t>
  </si>
  <si>
    <t>5yr ROE Adj54866110</t>
  </si>
  <si>
    <t>28-5yr ROE Adj</t>
  </si>
  <si>
    <t>5yr ROE Adj57190320</t>
  </si>
  <si>
    <t>29-5yr ROE Adj</t>
  </si>
  <si>
    <t>5yr ROE Adj57636Q10</t>
  </si>
  <si>
    <t>30-5yr ROE Adj</t>
  </si>
  <si>
    <t>5yr ROE Adj59268810</t>
  </si>
  <si>
    <t>31-5yr ROE Adj</t>
  </si>
  <si>
    <t>5yr ROE Adj61536910</t>
  </si>
  <si>
    <t>32-5yr ROE Adj</t>
  </si>
  <si>
    <t>5yr ROE Adj65566410</t>
  </si>
  <si>
    <t>33-5yr ROE Adj</t>
  </si>
  <si>
    <t>5yr ROE Adj67103H10</t>
  </si>
  <si>
    <t>34-5yr ROE Adj</t>
  </si>
  <si>
    <t>5yr ROE Adj68191910</t>
  </si>
  <si>
    <t>35-5yr ROE Adj</t>
  </si>
  <si>
    <t>5yr ROE Adj68268010</t>
  </si>
  <si>
    <t>36-5yr ROE Adj</t>
  </si>
  <si>
    <t>5yr ROE Adj71344810</t>
  </si>
  <si>
    <t>37-5yr ROE Adj</t>
  </si>
  <si>
    <t>5yr ROE Adj78409V10</t>
  </si>
  <si>
    <t>38-5yr ROE Adj</t>
  </si>
  <si>
    <t>5yr ROE Adj82434810</t>
  </si>
  <si>
    <t>39-5yr ROE Adj</t>
  </si>
  <si>
    <t>5yr ROE Adj82880610</t>
  </si>
  <si>
    <t>40-5yr ROE Adj</t>
  </si>
  <si>
    <t>5yr ROE Adj87182910</t>
  </si>
  <si>
    <t>41-5yr ROE Adj</t>
  </si>
  <si>
    <t>5yr ROE Adj87254010</t>
  </si>
  <si>
    <t>42-5yr ROE Adj</t>
  </si>
  <si>
    <t>5yr ROE Adj91004710</t>
  </si>
  <si>
    <t>43-5yr ROE Adj</t>
  </si>
  <si>
    <t>5yr ROE Adj91131210</t>
  </si>
  <si>
    <t>44-5yr ROE Adj</t>
  </si>
  <si>
    <t>5yr ROE Adj91136310</t>
  </si>
  <si>
    <t>45-5yr ROE Adj</t>
  </si>
  <si>
    <t>5yr ROE Adj92343V10</t>
  </si>
  <si>
    <t>46-5yr ROE Adj</t>
  </si>
  <si>
    <t>5yr ROE Adj98313410</t>
  </si>
  <si>
    <t>47-5yr ROE Adj</t>
  </si>
  <si>
    <t>5yr ROE Adj98978V10</t>
  </si>
  <si>
    <t>48-5yr ROE Adj</t>
  </si>
  <si>
    <t>5yr ROE AdjG0176J10</t>
  </si>
  <si>
    <t>49-5yr ROE Adj</t>
  </si>
  <si>
    <t>5yr ROE AdjG7945M10</t>
  </si>
  <si>
    <t>50-5yr ROE Adj</t>
  </si>
  <si>
    <t>Alpha Surprise Model82434810</t>
  </si>
  <si>
    <t>1-Alpha Surprise Model</t>
  </si>
  <si>
    <t>1500115</t>
  </si>
  <si>
    <t>Alpha Surprise ModelCPRI</t>
  </si>
  <si>
    <t>Alpha Surprise ModelG1890L10</t>
  </si>
  <si>
    <t>2-Alpha Surprise Model</t>
  </si>
  <si>
    <t>Alpha Surprise ModelMOS</t>
  </si>
  <si>
    <t>Alpha Surprise Model61945C10</t>
  </si>
  <si>
    <t>3-Alpha Surprise Model</t>
  </si>
  <si>
    <t>Alpha Surprise Model63110310</t>
  </si>
  <si>
    <t>4-Alpha Surprise Model</t>
  </si>
  <si>
    <t>Alpha Surprise Model67034610</t>
  </si>
  <si>
    <t>5-Alpha Surprise Model</t>
  </si>
  <si>
    <t>Alpha Surprise Model69347510</t>
  </si>
  <si>
    <t>6-Alpha Surprise Model</t>
  </si>
  <si>
    <t>Alpha Surprise Model74457310</t>
  </si>
  <si>
    <t>7-Alpha Surprise Model</t>
  </si>
  <si>
    <t>Alpha Surprise ModelRL</t>
  </si>
  <si>
    <t>Alpha Surprise Model75121210</t>
  </si>
  <si>
    <t>8-Alpha Surprise Model</t>
  </si>
  <si>
    <t>Alpha Surprise Model77390310</t>
  </si>
  <si>
    <t>9-Alpha Surprise Model</t>
  </si>
  <si>
    <t>Alpha Surprise Model77829610</t>
  </si>
  <si>
    <t>10-Alpha Surprise Model</t>
  </si>
  <si>
    <t>Alpha Surprise ModelSLG</t>
  </si>
  <si>
    <t>Alpha Surprise Model78440X10</t>
  </si>
  <si>
    <t>11-Alpha Surprise Model</t>
  </si>
  <si>
    <t>Alpha Surprise Model57190320</t>
  </si>
  <si>
    <t>12-Alpha Surprise Model</t>
  </si>
  <si>
    <t>Alpha Surprise ModelSRE</t>
  </si>
  <si>
    <t>Alpha Surprise Model81685110</t>
  </si>
  <si>
    <t>13-Alpha Surprise Model</t>
  </si>
  <si>
    <t>Alpha Surprise Model47816010</t>
  </si>
  <si>
    <t>14-Alpha Surprise Model</t>
  </si>
  <si>
    <t>Alpha Surprise ModelLUV</t>
  </si>
  <si>
    <t>Alpha Surprise Model84474110</t>
  </si>
  <si>
    <t>15-Alpha Surprise Model</t>
  </si>
  <si>
    <t>Alpha Surprise Model85450210</t>
  </si>
  <si>
    <t>16-Alpha Surprise Model</t>
  </si>
  <si>
    <t>Alpha Surprise ModelMMM</t>
  </si>
  <si>
    <t>Alpha Surprise Model88579Y10</t>
  </si>
  <si>
    <t>17-Alpha Surprise Model</t>
  </si>
  <si>
    <t>88579Y10</t>
  </si>
  <si>
    <t>MMM</t>
  </si>
  <si>
    <t>3M Company</t>
  </si>
  <si>
    <t>Alpha Surprise Model88654710</t>
  </si>
  <si>
    <t>18-Alpha Surprise Model</t>
  </si>
  <si>
    <t>Alpha Surprise ModelTRIP</t>
  </si>
  <si>
    <t>Alpha Surprise Model89694520</t>
  </si>
  <si>
    <t>19-Alpha Surprise Model</t>
  </si>
  <si>
    <t>Alpha Surprise Model91390310</t>
  </si>
  <si>
    <t>20-Alpha Surprise Model</t>
  </si>
  <si>
    <t>Alpha Surprise ModelVFC</t>
  </si>
  <si>
    <t>Alpha Surprise Model91820410</t>
  </si>
  <si>
    <t>21-Alpha Surprise Model</t>
  </si>
  <si>
    <t>Alpha Surprise ModelVRSK</t>
  </si>
  <si>
    <t>Alpha Surprise Model92345Y10</t>
  </si>
  <si>
    <t>22-Alpha Surprise Model</t>
  </si>
  <si>
    <t>Alpha Surprise Model98956P10</t>
  </si>
  <si>
    <t>23-Alpha Surprise Model</t>
  </si>
  <si>
    <t>Alpha Surprise ModelG0176J10</t>
  </si>
  <si>
    <t>24-Alpha Surprise Model</t>
  </si>
  <si>
    <t>Alpha Surprise Model78486Q10</t>
  </si>
  <si>
    <t>25-Alpha Surprise Model</t>
  </si>
  <si>
    <t>Alpha Surprise ModelEQIX</t>
  </si>
  <si>
    <t>Alpha Surprise Model29444U70</t>
  </si>
  <si>
    <t>26-Alpha Surprise Model</t>
  </si>
  <si>
    <t>Alpha Surprise Model00915810</t>
  </si>
  <si>
    <t>27-Alpha Surprise Model</t>
  </si>
  <si>
    <t>Alpha Surprise ModelABC</t>
  </si>
  <si>
    <t>Alpha Surprise Model03073E10</t>
  </si>
  <si>
    <t>28-Alpha Surprise Model</t>
  </si>
  <si>
    <t>Alpha Surprise Model03110010</t>
  </si>
  <si>
    <t>29-Alpha Surprise Model</t>
  </si>
  <si>
    <t>Alpha Surprise Model03265410</t>
  </si>
  <si>
    <t>30-Alpha Surprise Model</t>
  </si>
  <si>
    <t>Alpha Surprise ModelBAX</t>
  </si>
  <si>
    <t>Alpha Surprise Model07181310</t>
  </si>
  <si>
    <t>31-Alpha Surprise Model</t>
  </si>
  <si>
    <t>Alpha Surprise ModelBDX</t>
  </si>
  <si>
    <t>Alpha Surprise Model07588710</t>
  </si>
  <si>
    <t>32-Alpha Surprise Model</t>
  </si>
  <si>
    <t>Alpha Surprise Model09702310</t>
  </si>
  <si>
    <t>33-Alpha Surprise Model</t>
  </si>
  <si>
    <t>Alpha Surprise Model12526910</t>
  </si>
  <si>
    <t>34-Alpha Surprise Model</t>
  </si>
  <si>
    <t>Alpha Surprise Model16965610</t>
  </si>
  <si>
    <t>35-Alpha Surprise Model</t>
  </si>
  <si>
    <t>Alpha Surprise Model17296742</t>
  </si>
  <si>
    <t>36-Alpha Surprise Model</t>
  </si>
  <si>
    <t>Alpha Surprise ModelMA</t>
  </si>
  <si>
    <t>Alpha Surprise Model57636Q10</t>
  </si>
  <si>
    <t>37-Alpha Surprise Model</t>
  </si>
  <si>
    <t>Alpha Surprise Model29101110</t>
  </si>
  <si>
    <t>38-Alpha Surprise Model</t>
  </si>
  <si>
    <t>Alpha Surprise Model25179M10</t>
  </si>
  <si>
    <t>39-Alpha Surprise Model</t>
  </si>
  <si>
    <t>Alpha Surprise ModelES</t>
  </si>
  <si>
    <t>Alpha Surprise Model30040W10</t>
  </si>
  <si>
    <t>40-Alpha Surprise Model</t>
  </si>
  <si>
    <t>Alpha Surprise Model30249130</t>
  </si>
  <si>
    <t>41-Alpha Surprise Model</t>
  </si>
  <si>
    <t>Alpha Surprise Model33616C10</t>
  </si>
  <si>
    <t>42-Alpha Surprise Model</t>
  </si>
  <si>
    <t>Alpha Surprise ModelFTV</t>
  </si>
  <si>
    <t>Alpha Surprise Model34959J10</t>
  </si>
  <si>
    <t>43-Alpha Surprise Model</t>
  </si>
  <si>
    <t>Alpha Surprise ModelFCX</t>
  </si>
  <si>
    <t>Alpha Surprise Model35671D85</t>
  </si>
  <si>
    <t>44-Alpha Surprise Model</t>
  </si>
  <si>
    <t>Alpha Surprise ModelHP</t>
  </si>
  <si>
    <t>Alpha Surprise Model42345210</t>
  </si>
  <si>
    <t>45-Alpha Surprise Model</t>
  </si>
  <si>
    <t>Alpha Surprise Model43300A20</t>
  </si>
  <si>
    <t>46-Alpha Surprise Model</t>
  </si>
  <si>
    <t>Alpha Surprise Model44615010</t>
  </si>
  <si>
    <t>47-Alpha Surprise Model</t>
  </si>
  <si>
    <t>Alpha Surprise Model46120E60</t>
  </si>
  <si>
    <t>48-Alpha Surprise Model</t>
  </si>
  <si>
    <t>Alpha Surprise Model46625H10</t>
  </si>
  <si>
    <t>49-Alpha Surprise Model</t>
  </si>
  <si>
    <t>Alpha Surprise Model21036P10</t>
  </si>
  <si>
    <t>50-Alpha Surprise Model</t>
  </si>
  <si>
    <t>21036P10</t>
  </si>
  <si>
    <t>STZ</t>
  </si>
  <si>
    <t>Constellation Brands, Inc. Class A</t>
  </si>
  <si>
    <t>Alpha Surprise Model19121610</t>
  </si>
  <si>
    <t>51-Alpha Surprise Model</t>
  </si>
  <si>
    <t>Alpha Surprise ModelNCLH</t>
  </si>
  <si>
    <t>Alpha Surprise ModelG6672110</t>
  </si>
  <si>
    <t>52-Alpha Surprise Model</t>
  </si>
  <si>
    <t>Earnings TorpedoG9782210</t>
  </si>
  <si>
    <t>1-Earnings Torpedo</t>
  </si>
  <si>
    <t>1500610</t>
  </si>
  <si>
    <t>Earnings Torpedo55438210</t>
  </si>
  <si>
    <t>2-Earnings Torpedo</t>
  </si>
  <si>
    <t>Earnings Torpedo55616P10</t>
  </si>
  <si>
    <t>3-Earnings Torpedo</t>
  </si>
  <si>
    <t>Earnings TorpedoMRO</t>
  </si>
  <si>
    <t>Earnings Torpedo56584910</t>
  </si>
  <si>
    <t>4-Earnings Torpedo</t>
  </si>
  <si>
    <t>Earnings Torpedo59511210</t>
  </si>
  <si>
    <t>5-Earnings Torpedo</t>
  </si>
  <si>
    <t>Earnings Torpedo60819010</t>
  </si>
  <si>
    <t>6-Earnings Torpedo</t>
  </si>
  <si>
    <t>Earnings Torpedo60871R20</t>
  </si>
  <si>
    <t>7-Earnings Torpedo</t>
  </si>
  <si>
    <t>Earnings TorpedoMOS</t>
  </si>
  <si>
    <t>Earnings Torpedo61945C10</t>
  </si>
  <si>
    <t>8-Earnings Torpedo</t>
  </si>
  <si>
    <t>Earnings Torpedo64026810</t>
  </si>
  <si>
    <t>9-Earnings Torpedo</t>
  </si>
  <si>
    <t>Earnings Torpedo65122910</t>
  </si>
  <si>
    <t>10-Earnings Torpedo</t>
  </si>
  <si>
    <t>Earnings Torpedo65504410</t>
  </si>
  <si>
    <t>11-Earnings Torpedo</t>
  </si>
  <si>
    <t>Earnings Torpedo50179710</t>
  </si>
  <si>
    <t>12-Earnings Torpedo</t>
  </si>
  <si>
    <t>Earnings Torpedo67034610</t>
  </si>
  <si>
    <t>13-Earnings Torpedo</t>
  </si>
  <si>
    <t>Earnings Torpedo71708110</t>
  </si>
  <si>
    <t>14-Earnings Torpedo</t>
  </si>
  <si>
    <t>Earnings Torpedo67459910</t>
  </si>
  <si>
    <t>15-Earnings Torpedo</t>
  </si>
  <si>
    <t>Earnings Torpedo69371810</t>
  </si>
  <si>
    <t>16-Earnings Torpedo</t>
  </si>
  <si>
    <t>69371810</t>
  </si>
  <si>
    <t>PCAR</t>
  </si>
  <si>
    <t>PACCAR Inc</t>
  </si>
  <si>
    <t>Earnings Torpedo69515610</t>
  </si>
  <si>
    <t>17-Earnings Torpedo</t>
  </si>
  <si>
    <t>Earnings Torpedo71854610</t>
  </si>
  <si>
    <t>18-Earnings Torpedo</t>
  </si>
  <si>
    <t>Earnings Torpedo83088M10</t>
  </si>
  <si>
    <t>19-Earnings Torpedo</t>
  </si>
  <si>
    <t>Earnings Torpedo85747710</t>
  </si>
  <si>
    <t>20-Earnings Torpedo</t>
  </si>
  <si>
    <t>Earnings Torpedo86791410</t>
  </si>
  <si>
    <t>21-Earnings Torpedo</t>
  </si>
  <si>
    <t>Earnings Torpedo96145D10</t>
  </si>
  <si>
    <t>22-Earnings Torpedo</t>
  </si>
  <si>
    <t>Earnings TorpedoG5150210</t>
  </si>
  <si>
    <t>23-Earnings Torpedo</t>
  </si>
  <si>
    <t>Earnings Torpedo65566410</t>
  </si>
  <si>
    <t>24-Earnings Torpedo</t>
  </si>
  <si>
    <t>Earnings Torpedo19244610</t>
  </si>
  <si>
    <t>25-Earnings Torpedo</t>
  </si>
  <si>
    <t>Earnings Torpedo03265410</t>
  </si>
  <si>
    <t>26-Earnings Torpedo</t>
  </si>
  <si>
    <t>Earnings Torpedo03741110</t>
  </si>
  <si>
    <t>27-Earnings Torpedo</t>
  </si>
  <si>
    <t>Earnings Torpedo80640710</t>
  </si>
  <si>
    <t>28-Earnings Torpedo</t>
  </si>
  <si>
    <t>Earnings Torpedo50075410</t>
  </si>
  <si>
    <t>29-Earnings Torpedo</t>
  </si>
  <si>
    <t>Earnings Torpedo03822210</t>
  </si>
  <si>
    <t>30-Earnings Torpedo</t>
  </si>
  <si>
    <t>Earnings Torpedo09367110</t>
  </si>
  <si>
    <t>31-Earnings Torpedo</t>
  </si>
  <si>
    <t>Earnings TorpedoXEC</t>
  </si>
  <si>
    <t>Earnings Torpedo17179810</t>
  </si>
  <si>
    <t>32-Earnings Torpedo</t>
  </si>
  <si>
    <t>Earnings Torpedo20825C10</t>
  </si>
  <si>
    <t>33-Earnings Torpedo</t>
  </si>
  <si>
    <t>Earnings Torpedo25468710</t>
  </si>
  <si>
    <t>34-Earnings Torpedo</t>
  </si>
  <si>
    <t>Earnings Torpedo25470M10</t>
  </si>
  <si>
    <t>35-Earnings Torpedo</t>
  </si>
  <si>
    <t>Earnings Torpedo26614N10</t>
  </si>
  <si>
    <t>36-Earnings Torpedo</t>
  </si>
  <si>
    <t>Earnings Torpedo29364G10</t>
  </si>
  <si>
    <t>37-Earnings Torpedo</t>
  </si>
  <si>
    <t>Earnings Torpedo43610610</t>
  </si>
  <si>
    <t>38-Earnings Torpedo</t>
  </si>
  <si>
    <t>Earnings Torpedo44980X10</t>
  </si>
  <si>
    <t>39-Earnings Torpedo</t>
  </si>
  <si>
    <t>Earnings Torpedo09972410</t>
  </si>
  <si>
    <t>40-Earnings Torpedo</t>
  </si>
  <si>
    <t>Earnings Torpedo35461310</t>
  </si>
  <si>
    <t>41-Earnings Torpedo</t>
  </si>
  <si>
    <t>Earnings Torpedo48783610</t>
  </si>
  <si>
    <t>42-Earnings Torpedo</t>
  </si>
  <si>
    <t>Earnings Torpedo44641310</t>
  </si>
  <si>
    <t>43-Earnings Torpedo</t>
  </si>
  <si>
    <t>Earnings Torpedo46014610</t>
  </si>
  <si>
    <t>44-Earnings Torpedo</t>
  </si>
  <si>
    <t>Earnings TorpedoHST</t>
  </si>
  <si>
    <t>Earnings Torpedo44107P10</t>
  </si>
  <si>
    <t>45-Earnings Torpedo</t>
  </si>
  <si>
    <t>44107P10</t>
  </si>
  <si>
    <t>HST</t>
  </si>
  <si>
    <t>Host Hotels &amp; Resorts, Inc.</t>
  </si>
  <si>
    <t>Earnings TorpedoKSS</t>
  </si>
  <si>
    <t>Earnings Torpedo50025510</t>
  </si>
  <si>
    <t>46-Earnings Torpedo</t>
  </si>
  <si>
    <t>Earnings Torpedo41282210</t>
  </si>
  <si>
    <t>47-Earnings Torpedo</t>
  </si>
  <si>
    <t>Earnings Torpedo40621610</t>
  </si>
  <si>
    <t>48-Earnings Torpedo</t>
  </si>
  <si>
    <t>Earnings Torpedo36476010</t>
  </si>
  <si>
    <t>49-Earnings Torpedo</t>
  </si>
  <si>
    <t>Earnings Torpedo35671D85</t>
  </si>
  <si>
    <t>50-Earnings Torpedo</t>
  </si>
  <si>
    <t>Negative EPS Surprise43300A20</t>
  </si>
  <si>
    <t>1-Negative EPS Surprise</t>
  </si>
  <si>
    <t>1500630</t>
  </si>
  <si>
    <t>Negative EPS Surprise33616C10</t>
  </si>
  <si>
    <t>2-Negative EPS Surprise</t>
  </si>
  <si>
    <t>Negative EPS SurpriseES</t>
  </si>
  <si>
    <t>Negative EPS Surprise30040W10</t>
  </si>
  <si>
    <t>3-Negative EPS Surprise</t>
  </si>
  <si>
    <t>Negative EPS SurpriseFTV</t>
  </si>
  <si>
    <t>Negative EPS Surprise34959J10</t>
  </si>
  <si>
    <t>4-Negative EPS Surprise</t>
  </si>
  <si>
    <t>Negative EPS SurpriseFCX</t>
  </si>
  <si>
    <t>Negative EPS Surprise35671D85</t>
  </si>
  <si>
    <t>5-Negative EPS Surprise</t>
  </si>
  <si>
    <t>Negative EPS Surprise30034W10</t>
  </si>
  <si>
    <t>6-Negative EPS Surprise</t>
  </si>
  <si>
    <t>Negative EPS Surprise36476010</t>
  </si>
  <si>
    <t>7-Negative EPS Surprise</t>
  </si>
  <si>
    <t>Negative EPS Surprise34537086</t>
  </si>
  <si>
    <t>8-Negative EPS Surprise</t>
  </si>
  <si>
    <t>Negative EPS Surprise40412C10</t>
  </si>
  <si>
    <t>9-Negative EPS Surprise</t>
  </si>
  <si>
    <t>Negative EPS SurpriseHAL</t>
  </si>
  <si>
    <t>Negative EPS Surprise40621610</t>
  </si>
  <si>
    <t>10-Negative EPS Surprise</t>
  </si>
  <si>
    <t>Negative EPS Surprise42786610</t>
  </si>
  <si>
    <t>11-Negative EPS Surprise</t>
  </si>
  <si>
    <t>Negative EPS Surprise44615010</t>
  </si>
  <si>
    <t>12-Negative EPS Surprise</t>
  </si>
  <si>
    <t>Negative EPS SurpriseHII</t>
  </si>
  <si>
    <t>Negative EPS Surprise44641310</t>
  </si>
  <si>
    <t>13-Negative EPS Surprise</t>
  </si>
  <si>
    <t>Negative EPS SurpriseEQIX</t>
  </si>
  <si>
    <t>Negative EPS Surprise29444U70</t>
  </si>
  <si>
    <t>14-Negative EPS Surprise</t>
  </si>
  <si>
    <t>Negative EPS SurpriseABC</t>
  </si>
  <si>
    <t>Negative EPS Surprise03073E10</t>
  </si>
  <si>
    <t>15-Negative EPS Surprise</t>
  </si>
  <si>
    <t>Negative EPS Surprise44980X10</t>
  </si>
  <si>
    <t>16-Negative EPS Surprise</t>
  </si>
  <si>
    <t>Negative EPS Surprise46120E60</t>
  </si>
  <si>
    <t>17-Negative EPS Surprise</t>
  </si>
  <si>
    <t>Negative EPS Surprise46284V10</t>
  </si>
  <si>
    <t>18-Negative EPS Surprise</t>
  </si>
  <si>
    <t>Negative EPS SurpriseHP</t>
  </si>
  <si>
    <t>Negative EPS Surprise42345210</t>
  </si>
  <si>
    <t>19-Negative EPS Surprise</t>
  </si>
  <si>
    <t>Negative EPS SurpriseBAX</t>
  </si>
  <si>
    <t>Negative EPS Surprise07181310</t>
  </si>
  <si>
    <t>20-Negative EPS Surprise</t>
  </si>
  <si>
    <t>Negative EPS SurpriseA</t>
  </si>
  <si>
    <t>Negative EPS Surprise00846U10</t>
  </si>
  <si>
    <t>21-Negative EPS Surprise</t>
  </si>
  <si>
    <t>Negative EPS SurpriseTWTR</t>
  </si>
  <si>
    <t>Negative EPS Surprise90184L10</t>
  </si>
  <si>
    <t>22-Negative EPS Surprise</t>
  </si>
  <si>
    <t>Negative EPS Surprise46625H10</t>
  </si>
  <si>
    <t>23-Negative EPS Surprise</t>
  </si>
  <si>
    <t>Negative EPS Surprise00915810</t>
  </si>
  <si>
    <t>24-Negative EPS Surprise</t>
  </si>
  <si>
    <t>Negative EPS SurpriseALL</t>
  </si>
  <si>
    <t>Negative EPS Surprise02000210</t>
  </si>
  <si>
    <t>25-Negative EPS Surprise</t>
  </si>
  <si>
    <t>02000210</t>
  </si>
  <si>
    <t>ALL</t>
  </si>
  <si>
    <t>Allstate Corporation</t>
  </si>
  <si>
    <t>Negative EPS Surprise02360810</t>
  </si>
  <si>
    <t>26-Negative EPS Surprise</t>
  </si>
  <si>
    <t>Negative EPS Surprise02553710</t>
  </si>
  <si>
    <t>27-Negative EPS Surprise</t>
  </si>
  <si>
    <t>Negative EPS Surprise03675210</t>
  </si>
  <si>
    <t>28-Negative EPS Surprise</t>
  </si>
  <si>
    <t>Negative EPS Surprise03110010</t>
  </si>
  <si>
    <t>29-Negative EPS Surprise</t>
  </si>
  <si>
    <t>Negative EPS SurpriseEMR</t>
  </si>
  <si>
    <t>Negative EPS Surprise29101110</t>
  </si>
  <si>
    <t>30-Negative EPS Surprise</t>
  </si>
  <si>
    <t>Negative EPS Surprise09702310</t>
  </si>
  <si>
    <t>31-Negative EPS Surprise</t>
  </si>
  <si>
    <t>Negative EPS SurpriseCMS</t>
  </si>
  <si>
    <t>Negative EPS Surprise12589610</t>
  </si>
  <si>
    <t>32-Negative EPS Surprise</t>
  </si>
  <si>
    <t>Negative EPS Surprise16965610</t>
  </si>
  <si>
    <t>33-Negative EPS Surprise</t>
  </si>
  <si>
    <t>Negative EPS Surprise17296742</t>
  </si>
  <si>
    <t>34-Negative EPS Surprise</t>
  </si>
  <si>
    <t>Negative EPS Surprise19121610</t>
  </si>
  <si>
    <t>35-Negative EPS Surprise</t>
  </si>
  <si>
    <t>Negative EPS Surprise20825C10</t>
  </si>
  <si>
    <t>36-Negative EPS Surprise</t>
  </si>
  <si>
    <t>Negative EPS Surprise21036P10</t>
  </si>
  <si>
    <t>37-Negative EPS Surprise</t>
  </si>
  <si>
    <t>Negative EPS Surprise25179M10</t>
  </si>
  <si>
    <t>38-Negative EPS Surprise</t>
  </si>
  <si>
    <t>Negative EPS Surprise03042010</t>
  </si>
  <si>
    <t>39-Negative EPS Surprise</t>
  </si>
  <si>
    <t>Negative EPS SurpriseWYNN</t>
  </si>
  <si>
    <t>Negative EPS Surprise98313410</t>
  </si>
  <si>
    <t>40-Negative EPS Surprise</t>
  </si>
  <si>
    <t>Negative EPS Surprise85450210</t>
  </si>
  <si>
    <t>41-Negative EPS Surprise</t>
  </si>
  <si>
    <t>Negative EPS SurpriseTGT</t>
  </si>
  <si>
    <t>Negative EPS Surprise87612E10</t>
  </si>
  <si>
    <t>42-Negative EPS Surprise</t>
  </si>
  <si>
    <t>Negative EPS Surprise88579Y10</t>
  </si>
  <si>
    <t>43-Negative EPS Surprise</t>
  </si>
  <si>
    <t>Negative EPS Surprise89694520</t>
  </si>
  <si>
    <t>44-Negative EPS Surprise</t>
  </si>
  <si>
    <t>Negative EPS Surprise91390310</t>
  </si>
  <si>
    <t>45-Negative EPS Surprise</t>
  </si>
  <si>
    <t>Negative EPS SurpriseVFC</t>
  </si>
  <si>
    <t>Negative EPS Surprise91820410</t>
  </si>
  <si>
    <t>46-Negative EPS Surprise</t>
  </si>
  <si>
    <t>Negative EPS SurpriseVRSK</t>
  </si>
  <si>
    <t>Negative EPS Surprise92345Y10</t>
  </si>
  <si>
    <t>47-Negative EPS Surprise</t>
  </si>
  <si>
    <t>Negative EPS Surprise88654710</t>
  </si>
  <si>
    <t>48-Negative EPS Surprise</t>
  </si>
  <si>
    <t>Negative EPS Surprise94974610</t>
  </si>
  <si>
    <t>49-Negative EPS Surprise</t>
  </si>
  <si>
    <t>Negative EPS Surprise81685110</t>
  </si>
  <si>
    <t>50-Negative EPS Surprise</t>
  </si>
  <si>
    <t>Negative EPS SurpriseYUM</t>
  </si>
  <si>
    <t>Negative EPS Surprise98849810</t>
  </si>
  <si>
    <t>51-Negative EPS Surprise</t>
  </si>
  <si>
    <t>98849810</t>
  </si>
  <si>
    <t>YUM</t>
  </si>
  <si>
    <t>Yum! Brands, Inc.</t>
  </si>
  <si>
    <t>Negative EPS SurpriseZBH</t>
  </si>
  <si>
    <t>Negative EPS Surprise98956P10</t>
  </si>
  <si>
    <t>52-Negative EPS Surprise</t>
  </si>
  <si>
    <t>Negative EPS SurpriseG0176J10</t>
  </si>
  <si>
    <t>53-Negative EPS Surprise</t>
  </si>
  <si>
    <t>Negative EPS SurpriseCPRI</t>
  </si>
  <si>
    <t>Negative EPS SurpriseG1890L10</t>
  </si>
  <si>
    <t>54-Negative EPS Surprise</t>
  </si>
  <si>
    <t>Negative EPS SurpriseG5960L10</t>
  </si>
  <si>
    <t>55-Negative EPS Surprise</t>
  </si>
  <si>
    <t>Negative EPS SurpriseLYB</t>
  </si>
  <si>
    <t>Negative EPS SurpriseN5374510</t>
  </si>
  <si>
    <t>56-Negative EPS Surprise</t>
  </si>
  <si>
    <t>Negative EPS SurpriseAAP</t>
  </si>
  <si>
    <t>Negative EPS Surprise00751Y10</t>
  </si>
  <si>
    <t>57-Negative EPS Surprise</t>
  </si>
  <si>
    <t>Negative EPS Surprise93114210</t>
  </si>
  <si>
    <t>58-Negative EPS Surprise</t>
  </si>
  <si>
    <t>Negative EPS Surprise74457310</t>
  </si>
  <si>
    <t>59-Negative EPS Surprise</t>
  </si>
  <si>
    <t>Negative EPS SurpriseM</t>
  </si>
  <si>
    <t>Negative EPS Surprise55616P10</t>
  </si>
  <si>
    <t>60-Negative EPS Surprise</t>
  </si>
  <si>
    <t>Negative EPS Surprise56584910</t>
  </si>
  <si>
    <t>61-Negative EPS Surprise</t>
  </si>
  <si>
    <t>Negative EPS SurpriseMA</t>
  </si>
  <si>
    <t>Negative EPS Surprise57636Q10</t>
  </si>
  <si>
    <t>62-Negative EPS Surprise</t>
  </si>
  <si>
    <t>Negative EPS Surprise63110310</t>
  </si>
  <si>
    <t>63-Negative EPS Surprise</t>
  </si>
  <si>
    <t>Negative EPS SurpriseNWL</t>
  </si>
  <si>
    <t>Negative EPS Surprise65122910</t>
  </si>
  <si>
    <t>64-Negative EPS Surprise</t>
  </si>
  <si>
    <t>Negative EPS SurpriseNBL</t>
  </si>
  <si>
    <t>Negative EPS Surprise65504410</t>
  </si>
  <si>
    <t>65-Negative EPS Surprise</t>
  </si>
  <si>
    <t>Negative EPS Surprise65566410</t>
  </si>
  <si>
    <t>66-Negative EPS Surprise</t>
  </si>
  <si>
    <t>Negative EPS SurpriseLUV</t>
  </si>
  <si>
    <t>Negative EPS Surprise84474110</t>
  </si>
  <si>
    <t>67-Negative EPS Surprise</t>
  </si>
  <si>
    <t>Negative EPS Surprise69347510</t>
  </si>
  <si>
    <t>68-Negative EPS Surprise</t>
  </si>
  <si>
    <t>Negative EPS Surprise82434810</t>
  </si>
  <si>
    <t>69-Negative EPS Surprise</t>
  </si>
  <si>
    <t>Negative EPS SurpriseRL</t>
  </si>
  <si>
    <t>Negative EPS Surprise75121210</t>
  </si>
  <si>
    <t>70-Negative EPS Surprise</t>
  </si>
  <si>
    <t>Negative EPS SurpriseRTN</t>
  </si>
  <si>
    <t>Negative EPS Surprise75511150</t>
  </si>
  <si>
    <t>71-Negative EPS Surprise</t>
  </si>
  <si>
    <t>75511150</t>
  </si>
  <si>
    <t>RTN</t>
  </si>
  <si>
    <t>Raytheon Company</t>
  </si>
  <si>
    <t>Negative EPS Surprise76075910</t>
  </si>
  <si>
    <t>72-Negative EPS Surprise</t>
  </si>
  <si>
    <t>Negative EPS Surprise77390310</t>
  </si>
  <si>
    <t>73-Negative EPS Surprise</t>
  </si>
  <si>
    <t>Negative EPS Surprise77829610</t>
  </si>
  <si>
    <t>74-Negative EPS Surprise</t>
  </si>
  <si>
    <t>Negative EPS SurpriseSLG</t>
  </si>
  <si>
    <t>Negative EPS Surprise78440X10</t>
  </si>
  <si>
    <t>75-Negative EPS Surprise</t>
  </si>
  <si>
    <t>Negative EPS Surprise78486Q10</t>
  </si>
  <si>
    <t>76-Negative EPS Surprise</t>
  </si>
  <si>
    <t>Negative EPS Surprise47816010</t>
  </si>
  <si>
    <t>77-Negative EPS Surprise</t>
  </si>
  <si>
    <t>Negative EPS Surprise67034610</t>
  </si>
  <si>
    <t>78-Negative EPS Surprise</t>
  </si>
  <si>
    <t>Relative Strength - 10wk/40wk MA00287Y10</t>
  </si>
  <si>
    <t>1-Relative Strength - 10wk/40wk MA</t>
  </si>
  <si>
    <t>Relative Strength - 10wk/40wk MA00365410</t>
  </si>
  <si>
    <t>2-Relative Strength - 10wk/40wk MA</t>
  </si>
  <si>
    <t>Relative Strength - 10wk/40wk MA00825210</t>
  </si>
  <si>
    <t>3-Relative Strength - 10wk/40wk MA</t>
  </si>
  <si>
    <t>Relative Strength - 10wk/40wk MA01265310</t>
  </si>
  <si>
    <t>4-Relative Strength - 10wk/40wk MA</t>
  </si>
  <si>
    <t>Relative Strength - 10wk/40wk MAALGN</t>
  </si>
  <si>
    <t>Relative Strength - 10wk/40wk MA01625510</t>
  </si>
  <si>
    <t>5-Relative Strength - 10wk/40wk MA</t>
  </si>
  <si>
    <t>Relative Strength - 10wk/40wk MA01858110</t>
  </si>
  <si>
    <t>6-Relative Strength - 10wk/40wk MA</t>
  </si>
  <si>
    <t>Relative Strength - 10wk/40wk MA03741110</t>
  </si>
  <si>
    <t>7-Relative Strength - 10wk/40wk MA</t>
  </si>
  <si>
    <t>Relative Strength - 10wk/40wk MA09062X10</t>
  </si>
  <si>
    <t>8-Relative Strength - 10wk/40wk MA</t>
  </si>
  <si>
    <t>Relative Strength - 10wk/40wk MACOG</t>
  </si>
  <si>
    <t>Relative Strength - 10wk/40wk MA12709710</t>
  </si>
  <si>
    <t>9-Relative Strength - 10wk/40wk MA</t>
  </si>
  <si>
    <t>Relative Strength - 10wk/40wk MA14365830</t>
  </si>
  <si>
    <t>10-Relative Strength - 10wk/40wk MA</t>
  </si>
  <si>
    <t>Relative Strength - 10wk/40wk MA15135B10</t>
  </si>
  <si>
    <t>11-Relative Strength - 10wk/40wk MA</t>
  </si>
  <si>
    <t>Relative Strength - 10wk/40wk MA15670010</t>
  </si>
  <si>
    <t>12-Relative Strength - 10wk/40wk MA</t>
  </si>
  <si>
    <t>Relative Strength - 10wk/40wk MA17179810</t>
  </si>
  <si>
    <t>13-Relative Strength - 10wk/40wk MA</t>
  </si>
  <si>
    <t>Relative Strength - 10wk/40wk MACMA</t>
  </si>
  <si>
    <t>Relative Strength - 10wk/40wk MA20034010</t>
  </si>
  <si>
    <t>14-Relative Strength - 10wk/40wk MA</t>
  </si>
  <si>
    <t>Relative Strength - 10wk/40wk MA20605P10</t>
  </si>
  <si>
    <t>15-Relative Strength - 10wk/40wk MA</t>
  </si>
  <si>
    <t>Relative Strength - 10wk/40wk MA23355L10</t>
  </si>
  <si>
    <t>16-Relative Strength - 10wk/40wk MA</t>
  </si>
  <si>
    <t>Relative Strength - 10wk/40wk MA26614N10</t>
  </si>
  <si>
    <t>17-Relative Strength - 10wk/40wk MA</t>
  </si>
  <si>
    <t>Relative Strength - 10wk/40wk MA26875P10</t>
  </si>
  <si>
    <t>18-Relative Strength - 10wk/40wk MA</t>
  </si>
  <si>
    <t>Relative Strength - 10wk/40wk MA31561610</t>
  </si>
  <si>
    <t>19-Relative Strength - 10wk/40wk MA</t>
  </si>
  <si>
    <t>Relative Strength - 10wk/40wk MA36476010</t>
  </si>
  <si>
    <t>20-Relative Strength - 10wk/40wk MA</t>
  </si>
  <si>
    <t>Relative Strength - 10wk/40wk MA40621610</t>
  </si>
  <si>
    <t>21-Relative Strength - 10wk/40wk MA</t>
  </si>
  <si>
    <t>Relative Strength - 10wk/40wk MA42345210</t>
  </si>
  <si>
    <t>22-Relative Strength - 10wk/40wk MA</t>
  </si>
  <si>
    <t>Relative Strength - 10wk/40wk MA50025510</t>
  </si>
  <si>
    <t>23-Relative Strength - 10wk/40wk MA</t>
  </si>
  <si>
    <t>Relative Strength - 10wk/40wk MA50075410</t>
  </si>
  <si>
    <t>24-Relative Strength - 10wk/40wk MA</t>
  </si>
  <si>
    <t>Relative Strength - 10wk/40wk MA50104410</t>
  </si>
  <si>
    <t>25-Relative Strength - 10wk/40wk MA</t>
  </si>
  <si>
    <t>Relative Strength - 10wk/40wk MA50179710</t>
  </si>
  <si>
    <t>26-Relative Strength - 10wk/40wk MA</t>
  </si>
  <si>
    <t>Relative Strength - 10wk/40wk MA55438210</t>
  </si>
  <si>
    <t>27-Relative Strength - 10wk/40wk MA</t>
  </si>
  <si>
    <t>Relative Strength - 10wk/40wk MA55616P10</t>
  </si>
  <si>
    <t>28-Relative Strength - 10wk/40wk MA</t>
  </si>
  <si>
    <t>Relative Strength - 10wk/40wk MA56584910</t>
  </si>
  <si>
    <t>29-Relative Strength - 10wk/40wk MA</t>
  </si>
  <si>
    <t>Relative Strength - 10wk/40wk MA56585A10</t>
  </si>
  <si>
    <t>30-Relative Strength - 10wk/40wk MA</t>
  </si>
  <si>
    <t>Relative Strength - 10wk/40wk MA61945C10</t>
  </si>
  <si>
    <t>31-Relative Strength - 10wk/40wk MA</t>
  </si>
  <si>
    <t>Relative Strength - 10wk/40wk MA62937750</t>
  </si>
  <si>
    <t>32-Relative Strength - 10wk/40wk MA</t>
  </si>
  <si>
    <t>Relative Strength - 10wk/40wk MA63707110</t>
  </si>
  <si>
    <t>33-Relative Strength - 10wk/40wk MA</t>
  </si>
  <si>
    <t>Relative Strength - 10wk/40wk MA64026810</t>
  </si>
  <si>
    <t>34-Relative Strength - 10wk/40wk MA</t>
  </si>
  <si>
    <t>Relative Strength - 10wk/40wk MANTAP</t>
  </si>
  <si>
    <t>Relative Strength - 10wk/40wk MA64110D10</t>
  </si>
  <si>
    <t>35-Relative Strength - 10wk/40wk MA</t>
  </si>
  <si>
    <t>Relative Strength - 10wk/40wk MA65122910</t>
  </si>
  <si>
    <t>36-Relative Strength - 10wk/40wk MA</t>
  </si>
  <si>
    <t>Relative Strength - 10wk/40wk MA65566410</t>
  </si>
  <si>
    <t>37-Relative Strength - 10wk/40wk MA</t>
  </si>
  <si>
    <t>Relative Strength - 10wk/40wk MA67459910</t>
  </si>
  <si>
    <t>38-Relative Strength - 10wk/40wk MA</t>
  </si>
  <si>
    <t>Relative Strength - 10wk/40wk MA69365610</t>
  </si>
  <si>
    <t>39-Relative Strength - 10wk/40wk MA</t>
  </si>
  <si>
    <t>Relative Strength - 10wk/40wk MARL</t>
  </si>
  <si>
    <t>Relative Strength - 10wk/40wk MA75121210</t>
  </si>
  <si>
    <t>40-Relative Strength - 10wk/40wk MA</t>
  </si>
  <si>
    <t>Relative Strength - 10wk/40wk MA75886F10</t>
  </si>
  <si>
    <t>41-Relative Strength - 10wk/40wk MA</t>
  </si>
  <si>
    <t>Relative Strength - 10wk/40wk MA80685710</t>
  </si>
  <si>
    <t>42-Relative Strength - 10wk/40wk MA</t>
  </si>
  <si>
    <t>Relative Strength - 10wk/40wk MA85747710</t>
  </si>
  <si>
    <t>43-Relative Strength - 10wk/40wk MA</t>
  </si>
  <si>
    <t>Relative Strength - 10wk/40wk MA87603010</t>
  </si>
  <si>
    <t>44-Relative Strength - 10wk/40wk MA</t>
  </si>
  <si>
    <t>Relative Strength - 10wk/40wk MA88579Y10</t>
  </si>
  <si>
    <t>45-Relative Strength - 10wk/40wk MA</t>
  </si>
  <si>
    <t>Relative Strength - 10wk/40wk MA89694520</t>
  </si>
  <si>
    <t>46-Relative Strength - 10wk/40wk MA</t>
  </si>
  <si>
    <t>Relative Strength - 10wk/40wk MA93142710</t>
  </si>
  <si>
    <t>47-Relative Strength - 10wk/40wk MA</t>
  </si>
  <si>
    <t>Relative Strength - 10wk/40wk MAG1890L10</t>
  </si>
  <si>
    <t>48-Relative Strength - 10wk/40wk MA</t>
  </si>
  <si>
    <t>Relative Strength - 10wk/40wk MANLSN</t>
  </si>
  <si>
    <t>Relative Strength - 10wk/40wk MAG6518L10</t>
  </si>
  <si>
    <t>49-Relative Strength - 10wk/40wk MA</t>
  </si>
  <si>
    <t>Relative Strength - 10wk/40wk MAN5946510</t>
  </si>
  <si>
    <t>50-Relative Strength - 10wk/40wk MA</t>
  </si>
  <si>
    <t>Relative Strength - 5wk/30wk MA00287Y10</t>
  </si>
  <si>
    <t>1-Relative Strength - 5wk/30wk MA</t>
  </si>
  <si>
    <t>Relative Strength - 5wk/30wk MA00365410</t>
  </si>
  <si>
    <t>2-Relative Strength - 5wk/30wk MA</t>
  </si>
  <si>
    <t>Relative Strength - 5wk/30wk MA00825210</t>
  </si>
  <si>
    <t>3-Relative Strength - 5wk/30wk MA</t>
  </si>
  <si>
    <t>Relative Strength - 5wk/30wk MAALGN</t>
  </si>
  <si>
    <t>Relative Strength - 5wk/30wk MA01625510</t>
  </si>
  <si>
    <t>4-Relative Strength - 5wk/30wk MA</t>
  </si>
  <si>
    <t>Relative Strength - 5wk/30wk MAAAL</t>
  </si>
  <si>
    <t>Relative Strength - 5wk/30wk MA02376R10</t>
  </si>
  <si>
    <t>5-Relative Strength - 5wk/30wk MA</t>
  </si>
  <si>
    <t>Relative Strength - 5wk/30wk MA03741110</t>
  </si>
  <si>
    <t>6-Relative Strength - 5wk/30wk MA</t>
  </si>
  <si>
    <t>Relative Strength - 5wk/30wk MABWA</t>
  </si>
  <si>
    <t>Relative Strength - 5wk/30wk MA09972410</t>
  </si>
  <si>
    <t>7-Relative Strength - 5wk/30wk MA</t>
  </si>
  <si>
    <t>Relative Strength - 5wk/30wk MA12709710</t>
  </si>
  <si>
    <t>8-Relative Strength - 5wk/30wk MA</t>
  </si>
  <si>
    <t>Relative Strength - 5wk/30wk MA17179810</t>
  </si>
  <si>
    <t>9-Relative Strength - 5wk/30wk MA</t>
  </si>
  <si>
    <t>Relative Strength - 5wk/30wk MACMA</t>
  </si>
  <si>
    <t>Relative Strength - 5wk/30wk MA20034010</t>
  </si>
  <si>
    <t>10-Relative Strength - 5wk/30wk MA</t>
  </si>
  <si>
    <t>Relative Strength - 5wk/30wk MA20605P10</t>
  </si>
  <si>
    <t>11-Relative Strength - 5wk/30wk MA</t>
  </si>
  <si>
    <t>Relative Strength - 5wk/30wk MACOP</t>
  </si>
  <si>
    <t>Relative Strength - 5wk/30wk MA20825C10</t>
  </si>
  <si>
    <t>12-Relative Strength - 5wk/30wk MA</t>
  </si>
  <si>
    <t>Relative Strength - 5wk/30wk MACOTY</t>
  </si>
  <si>
    <t>Relative Strength - 5wk/30wk MA22207020</t>
  </si>
  <si>
    <t>13-Relative Strength - 5wk/30wk MA</t>
  </si>
  <si>
    <t>Relative Strength - 5wk/30wk MA23355L10</t>
  </si>
  <si>
    <t>14-Relative Strength - 5wk/30wk MA</t>
  </si>
  <si>
    <t>Relative Strength - 5wk/30wk MADVN</t>
  </si>
  <si>
    <t>Relative Strength - 5wk/30wk MA25179M10</t>
  </si>
  <si>
    <t>15-Relative Strength - 5wk/30wk MA</t>
  </si>
  <si>
    <t>Relative Strength - 5wk/30wk MA26614N10</t>
  </si>
  <si>
    <t>16-Relative Strength - 5wk/30wk MA</t>
  </si>
  <si>
    <t>Relative Strength - 5wk/30wk MAEOG</t>
  </si>
  <si>
    <t>Relative Strength - 5wk/30wk MA26875P10</t>
  </si>
  <si>
    <t>17-Relative Strength - 5wk/30wk MA</t>
  </si>
  <si>
    <t>Relative Strength - 5wk/30wk MAFCX</t>
  </si>
  <si>
    <t>Relative Strength - 5wk/30wk MA35671D85</t>
  </si>
  <si>
    <t>18-Relative Strength - 5wk/30wk MA</t>
  </si>
  <si>
    <t>Relative Strength - 5wk/30wk MA36476010</t>
  </si>
  <si>
    <t>19-Relative Strength - 5wk/30wk MA</t>
  </si>
  <si>
    <t>Relative Strength - 5wk/30wk MA40621610</t>
  </si>
  <si>
    <t>20-Relative Strength - 5wk/30wk MA</t>
  </si>
  <si>
    <t>Relative Strength - 5wk/30wk MAHBI</t>
  </si>
  <si>
    <t>Relative Strength - 5wk/30wk MA41034510</t>
  </si>
  <si>
    <t>21-Relative Strength - 5wk/30wk MA</t>
  </si>
  <si>
    <t>Relative Strength - 5wk/30wk MA42345210</t>
  </si>
  <si>
    <t>22-Relative Strength - 5wk/30wk MA</t>
  </si>
  <si>
    <t>Relative Strength - 5wk/30wk MAIPGP</t>
  </si>
  <si>
    <t>Relative Strength - 5wk/30wk MA44980X10</t>
  </si>
  <si>
    <t>23-Relative Strength - 5wk/30wk MA</t>
  </si>
  <si>
    <t>Relative Strength - 5wk/30wk MA50025510</t>
  </si>
  <si>
    <t>24-Relative Strength - 5wk/30wk MA</t>
  </si>
  <si>
    <t>Relative Strength - 5wk/30wk MA50075410</t>
  </si>
  <si>
    <t>25-Relative Strength - 5wk/30wk MA</t>
  </si>
  <si>
    <t>Relative Strength - 5wk/30wk MALB</t>
  </si>
  <si>
    <t>Relative Strength - 5wk/30wk MA50179710</t>
  </si>
  <si>
    <t>26-Relative Strength - 5wk/30wk MA</t>
  </si>
  <si>
    <t>Relative Strength - 5wk/30wk MA55438210</t>
  </si>
  <si>
    <t>27-Relative Strength - 5wk/30wk MA</t>
  </si>
  <si>
    <t>Relative Strength - 5wk/30wk MA55616P10</t>
  </si>
  <si>
    <t>28-Relative Strength - 5wk/30wk MA</t>
  </si>
  <si>
    <t>Relative Strength - 5wk/30wk MA56584910</t>
  </si>
  <si>
    <t>29-Relative Strength - 5wk/30wk MA</t>
  </si>
  <si>
    <t>Relative Strength - 5wk/30wk MAMPC</t>
  </si>
  <si>
    <t>Relative Strength - 5wk/30wk MA56585A10</t>
  </si>
  <si>
    <t>30-Relative Strength - 5wk/30wk MA</t>
  </si>
  <si>
    <t>Relative Strength - 5wk/30wk MAMHK</t>
  </si>
  <si>
    <t>Relative Strength - 5wk/30wk MA60819010</t>
  </si>
  <si>
    <t>31-Relative Strength - 5wk/30wk MA</t>
  </si>
  <si>
    <t>Relative Strength - 5wk/30wk MA61945C10</t>
  </si>
  <si>
    <t>32-Relative Strength - 5wk/30wk MA</t>
  </si>
  <si>
    <t>Relative Strength - 5wk/30wk MA63707110</t>
  </si>
  <si>
    <t>33-Relative Strength - 5wk/30wk MA</t>
  </si>
  <si>
    <t>Relative Strength - 5wk/30wk MA64026810</t>
  </si>
  <si>
    <t>34-Relative Strength - 5wk/30wk MA</t>
  </si>
  <si>
    <t>Relative Strength - 5wk/30wk MA64110D10</t>
  </si>
  <si>
    <t>35-Relative Strength - 5wk/30wk MA</t>
  </si>
  <si>
    <t>Relative Strength - 5wk/30wk MA65566410</t>
  </si>
  <si>
    <t>36-Relative Strength - 5wk/30wk MA</t>
  </si>
  <si>
    <t>Relative Strength - 5wk/30wk MA67459910</t>
  </si>
  <si>
    <t>37-Relative Strength - 5wk/30wk MA</t>
  </si>
  <si>
    <t>Relative Strength - 5wk/30wk MA69365610</t>
  </si>
  <si>
    <t>38-Relative Strength - 5wk/30wk MA</t>
  </si>
  <si>
    <t>Relative Strength - 5wk/30wk MARL</t>
  </si>
  <si>
    <t>Relative Strength - 5wk/30wk MA75121210</t>
  </si>
  <si>
    <t>39-Relative Strength - 5wk/30wk MA</t>
  </si>
  <si>
    <t>Relative Strength - 5wk/30wk MA75886F10</t>
  </si>
  <si>
    <t>40-Relative Strength - 5wk/30wk MA</t>
  </si>
  <si>
    <t>Relative Strength - 5wk/30wk MAROL</t>
  </si>
  <si>
    <t>Relative Strength - 5wk/30wk MA77571110</t>
  </si>
  <si>
    <t>41-Relative Strength - 5wk/30wk MA</t>
  </si>
  <si>
    <t>Relative Strength - 5wk/30wk MASLB</t>
  </si>
  <si>
    <t>Relative Strength - 5wk/30wk MA80685710</t>
  </si>
  <si>
    <t>42-Relative Strength - 5wk/30wk MA</t>
  </si>
  <si>
    <t>Relative Strength - 5wk/30wk MA85747710</t>
  </si>
  <si>
    <t>43-Relative Strength - 5wk/30wk MA</t>
  </si>
  <si>
    <t>Relative Strength - 5wk/30wk MA87603010</t>
  </si>
  <si>
    <t>44-Relative Strength - 5wk/30wk MA</t>
  </si>
  <si>
    <t>Relative Strength - 5wk/30wk MA89694520</t>
  </si>
  <si>
    <t>45-Relative Strength - 5wk/30wk MA</t>
  </si>
  <si>
    <t>Relative Strength - 5wk/30wk MAUNM</t>
  </si>
  <si>
    <t>Relative Strength - 5wk/30wk MA91529Y10</t>
  </si>
  <si>
    <t>46-Relative Strength - 5wk/30wk MA</t>
  </si>
  <si>
    <t>Relative Strength - 5wk/30wk MAVAR</t>
  </si>
  <si>
    <t>Relative Strength - 5wk/30wk MA92220P10</t>
  </si>
  <si>
    <t>47-Relative Strength - 5wk/30wk MA</t>
  </si>
  <si>
    <t>Relative Strength - 5wk/30wk MAG1890L10</t>
  </si>
  <si>
    <t>48-Relative Strength - 5wk/30wk MA</t>
  </si>
  <si>
    <t>Relative Strength - 5wk/30wk MAIVZ</t>
  </si>
  <si>
    <t>Relative Strength - 5wk/30wk MAG491BT10</t>
  </si>
  <si>
    <t>49-Relative Strength - 5wk/30wk MA</t>
  </si>
  <si>
    <t>Relative Strength - 5wk/30wk MAN5946510</t>
  </si>
  <si>
    <t>50-Relative Strength - 5wk/30wk MA</t>
  </si>
  <si>
    <t>Free Cash Flow/ EVAES</t>
  </si>
  <si>
    <t>Free Cash Flow/ EV00130H10</t>
  </si>
  <si>
    <t>1-Free Cash Flow/ EV</t>
  </si>
  <si>
    <t>Free Cash Flow/ EV01880210</t>
  </si>
  <si>
    <t>2-Free Cash Flow/ EV</t>
  </si>
  <si>
    <t>Free Cash Flow/ EV02360810</t>
  </si>
  <si>
    <t>3-Free Cash Flow/ EV</t>
  </si>
  <si>
    <t>Free Cash Flow/ EVAAL</t>
  </si>
  <si>
    <t>Free Cash Flow/ EV02376R10</t>
  </si>
  <si>
    <t>4-Free Cash Flow/ EV</t>
  </si>
  <si>
    <t>Free Cash Flow/ EV02553710</t>
  </si>
  <si>
    <t>5-Free Cash Flow/ EV</t>
  </si>
  <si>
    <t>Free Cash Flow/ EVAWK</t>
  </si>
  <si>
    <t>Free Cash Flow/ EV03042010</t>
  </si>
  <si>
    <t>6-Free Cash Flow/ EV</t>
  </si>
  <si>
    <t>Free Cash Flow/ EV03741110</t>
  </si>
  <si>
    <t>7-Free Cash Flow/ EV</t>
  </si>
  <si>
    <t>Free Cash Flow/ EV04956010</t>
  </si>
  <si>
    <t>8-Free Cash Flow/ EV</t>
  </si>
  <si>
    <t>Free Cash Flow/ EV12589610</t>
  </si>
  <si>
    <t>9-Free Cash Flow/ EV</t>
  </si>
  <si>
    <t>Free Cash Flow/ EV15670010</t>
  </si>
  <si>
    <t>10-Free Cash Flow/ EV</t>
  </si>
  <si>
    <t>Free Cash Flow/ EV17179810</t>
  </si>
  <si>
    <t>11-Free Cash Flow/ EV</t>
  </si>
  <si>
    <t>Free Cash Flow/ EV20605P10</t>
  </si>
  <si>
    <t>12-Free Cash Flow/ EV</t>
  </si>
  <si>
    <t>Free Cash Flow/ EVCTVA</t>
  </si>
  <si>
    <t>Free Cash Flow/ EV22052L10</t>
  </si>
  <si>
    <t>13-Free Cash Flow/ EV</t>
  </si>
  <si>
    <t>Free Cash Flow/ EV22207020</t>
  </si>
  <si>
    <t>14-Free Cash Flow/ EV</t>
  </si>
  <si>
    <t>Free Cash Flow/ EV23333110</t>
  </si>
  <si>
    <t>15-Free Cash Flow/ EV</t>
  </si>
  <si>
    <t>Free Cash Flow/ EV25278X10</t>
  </si>
  <si>
    <t>16-Free Cash Flow/ EV</t>
  </si>
  <si>
    <t>Free Cash Flow/ EV25674610</t>
  </si>
  <si>
    <t>17-Free Cash Flow/ EV</t>
  </si>
  <si>
    <t>Free Cash Flow/ EV26441C20</t>
  </si>
  <si>
    <t>18-Free Cash Flow/ EV</t>
  </si>
  <si>
    <t>Free Cash Flow/ EV28102010</t>
  </si>
  <si>
    <t>19-Free Cash Flow/ EV</t>
  </si>
  <si>
    <t>Free Cash Flow/ EV29364G10</t>
  </si>
  <si>
    <t>20-Free Cash Flow/ EV</t>
  </si>
  <si>
    <t>Free Cash Flow/ EV29442910</t>
  </si>
  <si>
    <t>21-Free Cash Flow/ EV</t>
  </si>
  <si>
    <t>Free Cash Flow/ EV30040W10</t>
  </si>
  <si>
    <t>22-Free Cash Flow/ EV</t>
  </si>
  <si>
    <t>Free Cash Flow/ EV31428X10</t>
  </si>
  <si>
    <t>23-Free Cash Flow/ EV</t>
  </si>
  <si>
    <t>Free Cash Flow/ EV33793210</t>
  </si>
  <si>
    <t>24-Free Cash Flow/ EV</t>
  </si>
  <si>
    <t>Free Cash Flow/ EV36960410</t>
  </si>
  <si>
    <t>25-Free Cash Flow/ EV</t>
  </si>
  <si>
    <t>Free Cash Flow/ EV42809H10</t>
  </si>
  <si>
    <t>26-Free Cash Flow/ EV</t>
  </si>
  <si>
    <t>Free Cash Flow/ EVHPE</t>
  </si>
  <si>
    <t>Free Cash Flow/ EV42824C10</t>
  </si>
  <si>
    <t>27-Free Cash Flow/ EV</t>
  </si>
  <si>
    <t>Free Cash Flow/ EV44565810</t>
  </si>
  <si>
    <t>28-Free Cash Flow/ EV</t>
  </si>
  <si>
    <t>Free Cash Flow/ EV50075410</t>
  </si>
  <si>
    <t>29-Free Cash Flow/ EV</t>
  </si>
  <si>
    <t>Free Cash Flow/ EV63707110</t>
  </si>
  <si>
    <t>30-Free Cash Flow/ EV</t>
  </si>
  <si>
    <t>Free Cash Flow/ EVNKTR</t>
  </si>
  <si>
    <t>Free Cash Flow/ EV64026810</t>
  </si>
  <si>
    <t>31-Free Cash Flow/ EV</t>
  </si>
  <si>
    <t>Free Cash Flow/ EV65122910</t>
  </si>
  <si>
    <t>32-Free Cash Flow/ EV</t>
  </si>
  <si>
    <t>Free Cash Flow/ EV65473P10</t>
  </si>
  <si>
    <t>33-Free Cash Flow/ EV</t>
  </si>
  <si>
    <t>Free Cash Flow/ EV65504410</t>
  </si>
  <si>
    <t>34-Free Cash Flow/ EV</t>
  </si>
  <si>
    <t>Free Cash Flow/ EV68268010</t>
  </si>
  <si>
    <t>35-Free Cash Flow/ EV</t>
  </si>
  <si>
    <t>Free Cash Flow/ EV72378710</t>
  </si>
  <si>
    <t>36-Free Cash Flow/ EV</t>
  </si>
  <si>
    <t>Free Cash Flow/ EV74457310</t>
  </si>
  <si>
    <t>37-Free Cash Flow/ EV</t>
  </si>
  <si>
    <t>Free Cash Flow/ EV98389B10</t>
  </si>
  <si>
    <t>38-Free Cash Flow/ EV</t>
  </si>
  <si>
    <t>Free Cash Flow/ EVAGN</t>
  </si>
  <si>
    <t>Free Cash Flow/ EVG0177J10</t>
  </si>
  <si>
    <t>39-Free Cash Flow/ EV</t>
  </si>
  <si>
    <t>Free Cash Flow/ EVG8711010</t>
  </si>
  <si>
    <t>40-Free Cash Flow/ EV</t>
  </si>
  <si>
    <t>Price Return - 11-mth Perf.ABBV</t>
  </si>
  <si>
    <t>Price Return - 11-mth Perf.00287Y10</t>
  </si>
  <si>
    <t>1-Price Return - 11-mth Perf.</t>
  </si>
  <si>
    <t>Price Return - 11-mth Perf.00365410</t>
  </si>
  <si>
    <t>2-Price Return - 11-mth Perf.</t>
  </si>
  <si>
    <t>Price Return - 11-mth Perf.00507V10</t>
  </si>
  <si>
    <t>3-Price Return - 11-mth Perf.</t>
  </si>
  <si>
    <t>Price Return - 11-mth Perf.00825210</t>
  </si>
  <si>
    <t>4-Price Return - 11-mth Perf.</t>
  </si>
  <si>
    <t>Price Return - 11-mth Perf.ALGN</t>
  </si>
  <si>
    <t>Price Return - 11-mth Perf.01625510</t>
  </si>
  <si>
    <t>5-Price Return - 11-mth Perf.</t>
  </si>
  <si>
    <t>Price Return - 11-mth Perf.01858110</t>
  </si>
  <si>
    <t>6-Price Return - 11-mth Perf.</t>
  </si>
  <si>
    <t>Price Return - 11-mth Perf.03741110</t>
  </si>
  <si>
    <t>7-Price Return - 11-mth Perf.</t>
  </si>
  <si>
    <t>Price Return - 11-mth Perf.09062X10</t>
  </si>
  <si>
    <t>8-Price Return - 11-mth Perf.</t>
  </si>
  <si>
    <t>Price Return - 11-mth Perf.BMY</t>
  </si>
  <si>
    <t>Price Return - 11-mth Perf.11012210</t>
  </si>
  <si>
    <t>9-Price Return - 11-mth Perf.</t>
  </si>
  <si>
    <t>11012210</t>
  </si>
  <si>
    <t>BMY</t>
  </si>
  <si>
    <t>Bristol-Myers Squibb Company</t>
  </si>
  <si>
    <t>Price Return - 11-mth Perf.CNC</t>
  </si>
  <si>
    <t>Price Return - 11-mth Perf.15135B10</t>
  </si>
  <si>
    <t>10-Price Return - 11-mth Perf.</t>
  </si>
  <si>
    <t>Price Return - 11-mth Perf.15670010</t>
  </si>
  <si>
    <t>11-Price Return - 11-mth Perf.</t>
  </si>
  <si>
    <t>Price Return - 11-mth Perf.17179810</t>
  </si>
  <si>
    <t>12-Price Return - 11-mth Perf.</t>
  </si>
  <si>
    <t>Price Return - 11-mth Perf.20605P10</t>
  </si>
  <si>
    <t>13-Price Return - 11-mth Perf.</t>
  </si>
  <si>
    <t>Price Return - 11-mth Perf.23355L10</t>
  </si>
  <si>
    <t>14-Price Return - 11-mth Perf.</t>
  </si>
  <si>
    <t>Price Return - 11-mth Perf.25179M10</t>
  </si>
  <si>
    <t>15-Price Return - 11-mth Perf.</t>
  </si>
  <si>
    <t>Price Return - 11-mth Perf.26614N10</t>
  </si>
  <si>
    <t>16-Price Return - 11-mth Perf.</t>
  </si>
  <si>
    <t>Price Return - 11-mth Perf.26875P10</t>
  </si>
  <si>
    <t>17-Price Return - 11-mth Perf.</t>
  </si>
  <si>
    <t>Price Return - 11-mth Perf.31428X10</t>
  </si>
  <si>
    <t>18-Price Return - 11-mth Perf.</t>
  </si>
  <si>
    <t>Price Return - 11-mth Perf.36476010</t>
  </si>
  <si>
    <t>19-Price Return - 11-mth Perf.</t>
  </si>
  <si>
    <t>Price Return - 11-mth Perf.40621610</t>
  </si>
  <si>
    <t>20-Price Return - 11-mth Perf.</t>
  </si>
  <si>
    <t>Price Return - 11-mth Perf.43610610</t>
  </si>
  <si>
    <t>21-Price Return - 11-mth Perf.</t>
  </si>
  <si>
    <t>Price Return - 11-mth Perf.50025510</t>
  </si>
  <si>
    <t>22-Price Return - 11-mth Perf.</t>
  </si>
  <si>
    <t>Price Return - 11-mth Perf.50075410</t>
  </si>
  <si>
    <t>23-Price Return - 11-mth Perf.</t>
  </si>
  <si>
    <t>Price Return - 11-mth Perf.KR</t>
  </si>
  <si>
    <t>Price Return - 11-mth Perf.50104410</t>
  </si>
  <si>
    <t>24-Price Return - 11-mth Perf.</t>
  </si>
  <si>
    <t>Price Return - 11-mth Perf.55438210</t>
  </si>
  <si>
    <t>25-Price Return - 11-mth Perf.</t>
  </si>
  <si>
    <t>Price Return - 11-mth Perf.55616P10</t>
  </si>
  <si>
    <t>26-Price Return - 11-mth Perf.</t>
  </si>
  <si>
    <t>Price Return - 11-mth Perf.56584910</t>
  </si>
  <si>
    <t>27-Price Return - 11-mth Perf.</t>
  </si>
  <si>
    <t>Price Return - 11-mth Perf.56585A10</t>
  </si>
  <si>
    <t>28-Price Return - 11-mth Perf.</t>
  </si>
  <si>
    <t>Price Return - 11-mth Perf.MHK</t>
  </si>
  <si>
    <t>Price Return - 11-mth Perf.60819010</t>
  </si>
  <si>
    <t>29-Price Return - 11-mth Perf.</t>
  </si>
  <si>
    <t>Price Return - 11-mth Perf.63707110</t>
  </si>
  <si>
    <t>30-Price Return - 11-mth Perf.</t>
  </si>
  <si>
    <t>Price Return - 11-mth Perf.64026810</t>
  </si>
  <si>
    <t>31-Price Return - 11-mth Perf.</t>
  </si>
  <si>
    <t>Price Return - 11-mth Perf.NTAP</t>
  </si>
  <si>
    <t>Price Return - 11-mth Perf.64110D10</t>
  </si>
  <si>
    <t>32-Price Return - 11-mth Perf.</t>
  </si>
  <si>
    <t>Price Return - 11-mth Perf.65122910</t>
  </si>
  <si>
    <t>33-Price Return - 11-mth Perf.</t>
  </si>
  <si>
    <t>Price Return - 11-mth Perf.65566410</t>
  </si>
  <si>
    <t>34-Price Return - 11-mth Perf.</t>
  </si>
  <si>
    <t>Price Return - 11-mth Perf.67066G10</t>
  </si>
  <si>
    <t>35-Price Return - 11-mth Perf.</t>
  </si>
  <si>
    <t>Price Return - 11-mth Perf.67459910</t>
  </si>
  <si>
    <t>36-Price Return - 11-mth Perf.</t>
  </si>
  <si>
    <t>Price Return - 11-mth Perf.69365610</t>
  </si>
  <si>
    <t>37-Price Return - 11-mth Perf.</t>
  </si>
  <si>
    <t>Price Return - 11-mth Perf.78486Q10</t>
  </si>
  <si>
    <t>38-Price Return - 11-mth Perf.</t>
  </si>
  <si>
    <t>Price Return - 11-mth Perf.80685710</t>
  </si>
  <si>
    <t>39-Price Return - 11-mth Perf.</t>
  </si>
  <si>
    <t>Price Return - 11-mth Perf.85747710</t>
  </si>
  <si>
    <t>40-Price Return - 11-mth Perf.</t>
  </si>
  <si>
    <t>Price Return - 11-mth Perf.87603010</t>
  </si>
  <si>
    <t>41-Price Return - 11-mth Perf.</t>
  </si>
  <si>
    <t>Price Return - 11-mth Perf.TXT</t>
  </si>
  <si>
    <t>Price Return - 11-mth Perf.88320310</t>
  </si>
  <si>
    <t>42-Price Return - 11-mth Perf.</t>
  </si>
  <si>
    <t>Price Return - 11-mth Perf.91913Y10</t>
  </si>
  <si>
    <t>43-Price Return - 11-mth Perf.</t>
  </si>
  <si>
    <t>Price Return - 11-mth Perf.92974010</t>
  </si>
  <si>
    <t>44-Price Return - 11-mth Perf.</t>
  </si>
  <si>
    <t>Price Return - 11-mth Perf.96145D10</t>
  </si>
  <si>
    <t>45-Price Return - 11-mth Perf.</t>
  </si>
  <si>
    <t>Price Return - 11-mth Perf.WY</t>
  </si>
  <si>
    <t>Price Return - 11-mth Perf.96216610</t>
  </si>
  <si>
    <t>46-Price Return - 11-mth Perf.</t>
  </si>
  <si>
    <t>Price Return - 11-mth Perf.G1890L10</t>
  </si>
  <si>
    <t>47-Price Return - 11-mth Perf.</t>
  </si>
  <si>
    <t>Price Return - 11-mth Perf.G9782210</t>
  </si>
  <si>
    <t>48-Price Return - 11-mth Perf.</t>
  </si>
  <si>
    <t>Price Return - 11-mth Perf.LYB</t>
  </si>
  <si>
    <t>Price Return - 11-mth Perf.N5374510</t>
  </si>
  <si>
    <t>49-Price Return - 11-mth Perf.</t>
  </si>
  <si>
    <t>Price Return - 11-mth Perf.N5946510</t>
  </si>
  <si>
    <t>50-Price Return - 11-mth Perf.</t>
  </si>
  <si>
    <t>Price Return - 12-mth Perf.ABMD</t>
  </si>
  <si>
    <t>Price Return - 12-mth Perf.00365410</t>
  </si>
  <si>
    <t>1-Price Return - 12-mth Perf.</t>
  </si>
  <si>
    <t>Price Return - 12-mth Perf.00825210</t>
  </si>
  <si>
    <t>2-Price Return - 12-mth Perf.</t>
  </si>
  <si>
    <t>Price Return - 12-mth Perf.ALB</t>
  </si>
  <si>
    <t>Price Return - 12-mth Perf.01265310</t>
  </si>
  <si>
    <t>3-Price Return - 12-mth Perf.</t>
  </si>
  <si>
    <t>Price Return - 12-mth Perf.01625510</t>
  </si>
  <si>
    <t>4-Price Return - 12-mth Perf.</t>
  </si>
  <si>
    <t>Price Return - 12-mth Perf.01858110</t>
  </si>
  <si>
    <t>5-Price Return - 12-mth Perf.</t>
  </si>
  <si>
    <t>Price Return - 12-mth Perf.AAL</t>
  </si>
  <si>
    <t>Price Return - 12-mth Perf.02376R10</t>
  </si>
  <si>
    <t>6-Price Return - 12-mth Perf.</t>
  </si>
  <si>
    <t>Price Return - 12-mth Perf.03741110</t>
  </si>
  <si>
    <t>7-Price Return - 12-mth Perf.</t>
  </si>
  <si>
    <t>Price Return - 12-mth Perf.09062X10</t>
  </si>
  <si>
    <t>8-Price Return - 12-mth Perf.</t>
  </si>
  <si>
    <t>Price Return - 12-mth Perf.CNC</t>
  </si>
  <si>
    <t>Price Return - 12-mth Perf.15135B10</t>
  </si>
  <si>
    <t>9-Price Return - 12-mth Perf.</t>
  </si>
  <si>
    <t>Price Return - 12-mth Perf.15670010</t>
  </si>
  <si>
    <t>10-Price Return - 12-mth Perf.</t>
  </si>
  <si>
    <t>Price Return - 12-mth Perf.17179810</t>
  </si>
  <si>
    <t>11-Price Return - 12-mth Perf.</t>
  </si>
  <si>
    <t>Price Return - 12-mth Perf.CMA</t>
  </si>
  <si>
    <t>Price Return - 12-mth Perf.20034010</t>
  </si>
  <si>
    <t>12-Price Return - 12-mth Perf.</t>
  </si>
  <si>
    <t>Price Return - 12-mth Perf.20605P10</t>
  </si>
  <si>
    <t>13-Price Return - 12-mth Perf.</t>
  </si>
  <si>
    <t>Price Return - 12-mth Perf.23355L10</t>
  </si>
  <si>
    <t>14-Price Return - 12-mth Perf.</t>
  </si>
  <si>
    <t>Price Return - 12-mth Perf.25179M10</t>
  </si>
  <si>
    <t>15-Price Return - 12-mth Perf.</t>
  </si>
  <si>
    <t>Price Return - 12-mth Perf.26614N10</t>
  </si>
  <si>
    <t>16-Price Return - 12-mth Perf.</t>
  </si>
  <si>
    <t>Price Return - 12-mth Perf.26875P10</t>
  </si>
  <si>
    <t>17-Price Return - 12-mth Perf.</t>
  </si>
  <si>
    <t>Price Return - 12-mth Perf.31428X10</t>
  </si>
  <si>
    <t>18-Price Return - 12-mth Perf.</t>
  </si>
  <si>
    <t>Price Return - 12-mth Perf.36476010</t>
  </si>
  <si>
    <t>19-Price Return - 12-mth Perf.</t>
  </si>
  <si>
    <t>Price Return - 12-mth Perf.GE</t>
  </si>
  <si>
    <t>Price Return - 12-mth Perf.36960410</t>
  </si>
  <si>
    <t>20-Price Return - 12-mth Perf.</t>
  </si>
  <si>
    <t>Price Return - 12-mth Perf.40621610</t>
  </si>
  <si>
    <t>21-Price Return - 12-mth Perf.</t>
  </si>
  <si>
    <t>Price Return - 12-mth Perf.HP</t>
  </si>
  <si>
    <t>Price Return - 12-mth Perf.42345210</t>
  </si>
  <si>
    <t>22-Price Return - 12-mth Perf.</t>
  </si>
  <si>
    <t>Price Return - 12-mth Perf.43610610</t>
  </si>
  <si>
    <t>23-Price Return - 12-mth Perf.</t>
  </si>
  <si>
    <t>Price Return - 12-mth Perf.50025510</t>
  </si>
  <si>
    <t>24-Price Return - 12-mth Perf.</t>
  </si>
  <si>
    <t>Price Return - 12-mth Perf.50075410</t>
  </si>
  <si>
    <t>25-Price Return - 12-mth Perf.</t>
  </si>
  <si>
    <t>Price Return - 12-mth Perf.LB</t>
  </si>
  <si>
    <t>Price Return - 12-mth Perf.50179710</t>
  </si>
  <si>
    <t>26-Price Return - 12-mth Perf.</t>
  </si>
  <si>
    <t>Price Return - 12-mth Perf.55438210</t>
  </si>
  <si>
    <t>27-Price Return - 12-mth Perf.</t>
  </si>
  <si>
    <t>Price Return - 12-mth Perf.55616P10</t>
  </si>
  <si>
    <t>28-Price Return - 12-mth Perf.</t>
  </si>
  <si>
    <t>Price Return - 12-mth Perf.56584910</t>
  </si>
  <si>
    <t>29-Price Return - 12-mth Perf.</t>
  </si>
  <si>
    <t>Price Return - 12-mth Perf.56585A10</t>
  </si>
  <si>
    <t>30-Price Return - 12-mth Perf.</t>
  </si>
  <si>
    <t>Price Return - 12-mth Perf.60819010</t>
  </si>
  <si>
    <t>31-Price Return - 12-mth Perf.</t>
  </si>
  <si>
    <t>Price Return - 12-mth Perf.MOS</t>
  </si>
  <si>
    <t>Price Return - 12-mth Perf.61945C10</t>
  </si>
  <si>
    <t>32-Price Return - 12-mth Perf.</t>
  </si>
  <si>
    <t>Price Return - 12-mth Perf.63707110</t>
  </si>
  <si>
    <t>33-Price Return - 12-mth Perf.</t>
  </si>
  <si>
    <t>Price Return - 12-mth Perf.64026810</t>
  </si>
  <si>
    <t>34-Price Return - 12-mth Perf.</t>
  </si>
  <si>
    <t>Price Return - 12-mth Perf.NTAP</t>
  </si>
  <si>
    <t>Price Return - 12-mth Perf.64110D10</t>
  </si>
  <si>
    <t>35-Price Return - 12-mth Perf.</t>
  </si>
  <si>
    <t>Price Return - 12-mth Perf.65566410</t>
  </si>
  <si>
    <t>36-Price Return - 12-mth Perf.</t>
  </si>
  <si>
    <t>Price Return - 12-mth Perf.67066G10</t>
  </si>
  <si>
    <t>37-Price Return - 12-mth Perf.</t>
  </si>
  <si>
    <t>Price Return - 12-mth Perf.67459910</t>
  </si>
  <si>
    <t>38-Price Return - 12-mth Perf.</t>
  </si>
  <si>
    <t>Price Return - 12-mth Perf.69365610</t>
  </si>
  <si>
    <t>39-Price Return - 12-mth Perf.</t>
  </si>
  <si>
    <t>Price Return - 12-mth Perf.SIVB</t>
  </si>
  <si>
    <t>Price Return - 12-mth Perf.78486Q10</t>
  </si>
  <si>
    <t>40-Price Return - 12-mth Perf.</t>
  </si>
  <si>
    <t>Price Return - 12-mth Perf.80685710</t>
  </si>
  <si>
    <t>41-Price Return - 12-mth Perf.</t>
  </si>
  <si>
    <t>Price Return - 12-mth Perf.85747710</t>
  </si>
  <si>
    <t>42-Price Return - 12-mth Perf.</t>
  </si>
  <si>
    <t>Price Return - 12-mth Perf.87603010</t>
  </si>
  <si>
    <t>43-Price Return - 12-mth Perf.</t>
  </si>
  <si>
    <t>Price Return - 12-mth Perf.91913Y10</t>
  </si>
  <si>
    <t>44-Price Return - 12-mth Perf.</t>
  </si>
  <si>
    <t>Price Return - 12-mth Perf.92974010</t>
  </si>
  <si>
    <t>45-Price Return - 12-mth Perf.</t>
  </si>
  <si>
    <t>Price Return - 12-mth Perf.96145D10</t>
  </si>
  <si>
    <t>46-Price Return - 12-mth Perf.</t>
  </si>
  <si>
    <t>Price Return - 12-mth Perf.G1890L10</t>
  </si>
  <si>
    <t>47-Price Return - 12-mth Perf.</t>
  </si>
  <si>
    <t>Price Return - 12-mth Perf.G491BT10</t>
  </si>
  <si>
    <t>48-Price Return - 12-mth Perf.</t>
  </si>
  <si>
    <t>Price Return - 12-mth Perf.G9782210</t>
  </si>
  <si>
    <t>49-Price Return - 12-mth Perf.</t>
  </si>
  <si>
    <t>Price Return - 12-mth Perf.N5946510</t>
  </si>
  <si>
    <t>50-Price Return - 12-mth Perf.</t>
  </si>
  <si>
    <t>Price Return - 12-mth and 1-mth PerformanceABMD</t>
  </si>
  <si>
    <t>Price Return - 12-mth and 1-mth Performance00365410</t>
  </si>
  <si>
    <t>1-Price Return - 12-mth and 1-mth Performance</t>
  </si>
  <si>
    <t>Price Return - 12-mth and 1-mth Performance00825210</t>
  </si>
  <si>
    <t>2-Price Return - 12-mth and 1-mth Performance</t>
  </si>
  <si>
    <t>Price Return - 12-mth and 1-mth PerformanceALB</t>
  </si>
  <si>
    <t>Price Return - 12-mth and 1-mth Performance01265310</t>
  </si>
  <si>
    <t>3-Price Return - 12-mth and 1-mth Performance</t>
  </si>
  <si>
    <t>Price Return - 12-mth and 1-mth Performance01625510</t>
  </si>
  <si>
    <t>4-Price Return - 12-mth and 1-mth Performance</t>
  </si>
  <si>
    <t>Price Return - 12-mth and 1-mth PerformanceADS</t>
  </si>
  <si>
    <t>Price Return - 12-mth and 1-mth Performance01858110</t>
  </si>
  <si>
    <t>5-Price Return - 12-mth and 1-mth Performance</t>
  </si>
  <si>
    <t>Price Return - 12-mth and 1-mth Performance02376R10</t>
  </si>
  <si>
    <t>6-Price Return - 12-mth and 1-mth Performance</t>
  </si>
  <si>
    <t>Price Return - 12-mth and 1-mth Performance03741110</t>
  </si>
  <si>
    <t>7-Price Return - 12-mth and 1-mth Performance</t>
  </si>
  <si>
    <t>Price Return - 12-mth and 1-mth PerformanceANET</t>
  </si>
  <si>
    <t>Price Return - 12-mth and 1-mth Performance04041310</t>
  </si>
  <si>
    <t>8-Price Return - 12-mth and 1-mth Performance</t>
  </si>
  <si>
    <t>Price Return - 12-mth and 1-mth PerformanceBHGE</t>
  </si>
  <si>
    <t>Price Return - 12-mth and 1-mth Performance05722G10</t>
  </si>
  <si>
    <t>9-Price Return - 12-mth and 1-mth Performance</t>
  </si>
  <si>
    <t>Price Return - 12-mth and 1-mth Performance17179810</t>
  </si>
  <si>
    <t>10-Price Return - 12-mth and 1-mth Performance</t>
  </si>
  <si>
    <t>Price Return - 12-mth and 1-mth PerformanceCMA</t>
  </si>
  <si>
    <t>Price Return - 12-mth and 1-mth Performance20034010</t>
  </si>
  <si>
    <t>11-Price Return - 12-mth and 1-mth Performance</t>
  </si>
  <si>
    <t>Price Return - 12-mth and 1-mth Performance20605P10</t>
  </si>
  <si>
    <t>12-Price Return - 12-mth and 1-mth Performance</t>
  </si>
  <si>
    <t>Price Return - 12-mth and 1-mth PerformanceDXC</t>
  </si>
  <si>
    <t>Price Return - 12-mth and 1-mth Performance23355L10</t>
  </si>
  <si>
    <t>13-Price Return - 12-mth and 1-mth Performance</t>
  </si>
  <si>
    <t>Price Return - 12-mth and 1-mth Performance25179M10</t>
  </si>
  <si>
    <t>14-Price Return - 12-mth and 1-mth Performance</t>
  </si>
  <si>
    <t>Price Return - 12-mth and 1-mth Performance26875P10</t>
  </si>
  <si>
    <t>15-Price Return - 12-mth and 1-mth Performance</t>
  </si>
  <si>
    <t>Price Return - 12-mth and 1-mth PerformanceETFC</t>
  </si>
  <si>
    <t>Price Return - 12-mth and 1-mth Performance26924640</t>
  </si>
  <si>
    <t>16-Price Return - 12-mth and 1-mth Performance</t>
  </si>
  <si>
    <t>Price Return - 12-mth and 1-mth Performance27743210</t>
  </si>
  <si>
    <t>17-Price Return - 12-mth and 1-mth Performance</t>
  </si>
  <si>
    <t>Price Return - 12-mth and 1-mth PerformanceFFIV</t>
  </si>
  <si>
    <t>Price Return - 12-mth and 1-mth Performance31561610</t>
  </si>
  <si>
    <t>18-Price Return - 12-mth and 1-mth Performance</t>
  </si>
  <si>
    <t>Price Return - 12-mth and 1-mth Performance35671D85</t>
  </si>
  <si>
    <t>19-Price Return - 12-mth and 1-mth Performance</t>
  </si>
  <si>
    <t>Price Return - 12-mth and 1-mth PerformanceGPS</t>
  </si>
  <si>
    <t>Price Return - 12-mth and 1-mth Performance36476010</t>
  </si>
  <si>
    <t>20-Price Return - 12-mth and 1-mth Performance</t>
  </si>
  <si>
    <t>Price Return - 12-mth and 1-mth PerformanceGE</t>
  </si>
  <si>
    <t>Price Return - 12-mth and 1-mth Performance36960410</t>
  </si>
  <si>
    <t>21-Price Return - 12-mth and 1-mth Performance</t>
  </si>
  <si>
    <t>Price Return - 12-mth and 1-mth PerformanceHAL</t>
  </si>
  <si>
    <t>Price Return - 12-mth and 1-mth Performance40621610</t>
  </si>
  <si>
    <t>22-Price Return - 12-mth and 1-mth Performance</t>
  </si>
  <si>
    <t>Price Return - 12-mth and 1-mth PerformanceHP</t>
  </si>
  <si>
    <t>Price Return - 12-mth and 1-mth Performance42345210</t>
  </si>
  <si>
    <t>23-Price Return - 12-mth and 1-mth Performance</t>
  </si>
  <si>
    <t>Price Return - 12-mth and 1-mth PerformanceHFC</t>
  </si>
  <si>
    <t>Price Return - 12-mth and 1-mth Performance43610610</t>
  </si>
  <si>
    <t>24-Price Return - 12-mth and 1-mth Performance</t>
  </si>
  <si>
    <t>Price Return - 12-mth and 1-mth PerformanceKSS</t>
  </si>
  <si>
    <t>Price Return - 12-mth and 1-mth Performance50025510</t>
  </si>
  <si>
    <t>25-Price Return - 12-mth and 1-mth Performance</t>
  </si>
  <si>
    <t>Price Return - 12-mth and 1-mth PerformanceKHC</t>
  </si>
  <si>
    <t>Price Return - 12-mth and 1-mth Performance50075410</t>
  </si>
  <si>
    <t>26-Price Return - 12-mth and 1-mth Performance</t>
  </si>
  <si>
    <t>Price Return - 12-mth and 1-mth PerformanceLB</t>
  </si>
  <si>
    <t>Price Return - 12-mth and 1-mth Performance50179710</t>
  </si>
  <si>
    <t>27-Price Return - 12-mth and 1-mth Performance</t>
  </si>
  <si>
    <t>Price Return - 12-mth and 1-mth Performance55438210</t>
  </si>
  <si>
    <t>28-Price Return - 12-mth and 1-mth Performance</t>
  </si>
  <si>
    <t>Price Return - 12-mth and 1-mth PerformanceM</t>
  </si>
  <si>
    <t>Price Return - 12-mth and 1-mth Performance55616P10</t>
  </si>
  <si>
    <t>29-Price Return - 12-mth and 1-mth Performance</t>
  </si>
  <si>
    <t>Price Return - 12-mth and 1-mth PerformanceMRO</t>
  </si>
  <si>
    <t>Price Return - 12-mth and 1-mth Performance56584910</t>
  </si>
  <si>
    <t>30-Price Return - 12-mth and 1-mth Performance</t>
  </si>
  <si>
    <t>Price Return - 12-mth and 1-mth PerformanceMPC</t>
  </si>
  <si>
    <t>Price Return - 12-mth and 1-mth Performance56585A10</t>
  </si>
  <si>
    <t>31-Price Return - 12-mth and 1-mth Performance</t>
  </si>
  <si>
    <t>Price Return - 12-mth and 1-mth PerformanceMOS</t>
  </si>
  <si>
    <t>Price Return - 12-mth and 1-mth Performance61945C10</t>
  </si>
  <si>
    <t>32-Price Return - 12-mth and 1-mth Performance</t>
  </si>
  <si>
    <t>Price Return - 12-mth and 1-mth PerformanceNOV</t>
  </si>
  <si>
    <t>Price Return - 12-mth and 1-mth Performance63707110</t>
  </si>
  <si>
    <t>33-Price Return - 12-mth and 1-mth Performance</t>
  </si>
  <si>
    <t>Price Return - 12-mth and 1-mth Performance64026810</t>
  </si>
  <si>
    <t>34-Price Return - 12-mth and 1-mth Performance</t>
  </si>
  <si>
    <t>Price Return - 12-mth and 1-mth Performance64110D10</t>
  </si>
  <si>
    <t>35-Price Return - 12-mth and 1-mth Performance</t>
  </si>
  <si>
    <t>Price Return - 12-mth and 1-mth PerformanceJWN</t>
  </si>
  <si>
    <t>Price Return - 12-mth and 1-mth Performance65566410</t>
  </si>
  <si>
    <t>36-Price Return - 12-mth and 1-mth Performance</t>
  </si>
  <si>
    <t>Price Return - 12-mth and 1-mth PerformanceOXY</t>
  </si>
  <si>
    <t>Price Return - 12-mth and 1-mth Performance67459910</t>
  </si>
  <si>
    <t>37-Price Return - 12-mth and 1-mth Performance</t>
  </si>
  <si>
    <t>Price Return - 12-mth and 1-mth Performance69365610</t>
  </si>
  <si>
    <t>38-Price Return - 12-mth and 1-mth Performance</t>
  </si>
  <si>
    <t>Price Return - 12-mth and 1-mth Performance75121210</t>
  </si>
  <si>
    <t>39-Price Return - 12-mth and 1-mth Performance</t>
  </si>
  <si>
    <t>Price Return - 12-mth and 1-mth PerformanceSIVB</t>
  </si>
  <si>
    <t>Price Return - 12-mth and 1-mth Performance78486Q10</t>
  </si>
  <si>
    <t>40-Price Return - 12-mth and 1-mth Performance</t>
  </si>
  <si>
    <t>Price Return - 12-mth and 1-mth PerformanceSLB</t>
  </si>
  <si>
    <t>Price Return - 12-mth and 1-mth Performance80685710</t>
  </si>
  <si>
    <t>41-Price Return - 12-mth and 1-mth Performance</t>
  </si>
  <si>
    <t>Price Return - 12-mth and 1-mth PerformanceSTT</t>
  </si>
  <si>
    <t>Price Return - 12-mth and 1-mth Performance85747710</t>
  </si>
  <si>
    <t>42-Price Return - 12-mth and 1-mth Performance</t>
  </si>
  <si>
    <t>Price Return - 12-mth and 1-mth Performance87603010</t>
  </si>
  <si>
    <t>43-Price Return - 12-mth and 1-mth Performance</t>
  </si>
  <si>
    <t>Price Return - 12-mth and 1-mth Performance89694520</t>
  </si>
  <si>
    <t>44-Price Return - 12-mth and 1-mth Performance</t>
  </si>
  <si>
    <t>Price Return - 12-mth and 1-mth Performance91529Y10</t>
  </si>
  <si>
    <t>45-Price Return - 12-mth and 1-mth Performance</t>
  </si>
  <si>
    <t>Price Return - 12-mth and 1-mth PerformanceVLO</t>
  </si>
  <si>
    <t>Price Return - 12-mth and 1-mth Performance91913Y10</t>
  </si>
  <si>
    <t>46-Price Return - 12-mth and 1-mth Performance</t>
  </si>
  <si>
    <t>Price Return - 12-mth and 1-mth PerformanceWYNN</t>
  </si>
  <si>
    <t>Price Return - 12-mth and 1-mth Performance98313410</t>
  </si>
  <si>
    <t>47-Price Return - 12-mth and 1-mth Performance</t>
  </si>
  <si>
    <t>Price Return - 12-mth and 1-mth PerformanceCPRI</t>
  </si>
  <si>
    <t>Price Return - 12-mth and 1-mth PerformanceG1890L10</t>
  </si>
  <si>
    <t>48-Price Return - 12-mth and 1-mth Performance</t>
  </si>
  <si>
    <t>Price Return - 12-mth and 1-mth PerformanceG491BT10</t>
  </si>
  <si>
    <t>49-Price Return - 12-mth and 1-mth Performance</t>
  </si>
  <si>
    <t>Price Return - 12-mth and 1-mth PerformancePRGO</t>
  </si>
  <si>
    <t>Price Return - 12-mth and 1-mth PerformanceG9782210</t>
  </si>
  <si>
    <t>50-Price Return - 12-mth and 1-mth Performance</t>
  </si>
  <si>
    <t>Price Return - 12-mth and 1-mth ReversalABBV</t>
  </si>
  <si>
    <t>Price Return - 12-mth and 1-mth Reversal00287Y10</t>
  </si>
  <si>
    <t>1-Price Return - 12-mth and 1-mth Reversal</t>
  </si>
  <si>
    <t>Price Return - 12-mth and 1-mth Reversal00507V10</t>
  </si>
  <si>
    <t>2-Price Return - 12-mth and 1-mth Reversal</t>
  </si>
  <si>
    <t>Price Return - 12-mth and 1-mth ReversalAMGN</t>
  </si>
  <si>
    <t>Price Return - 12-mth and 1-mth Reversal03116210</t>
  </si>
  <si>
    <t>3-Price Return - 12-mth and 1-mth Reversal</t>
  </si>
  <si>
    <t>Price Return - 12-mth and 1-mth ReversalBA</t>
  </si>
  <si>
    <t>Price Return - 12-mth and 1-mth Reversal09702310</t>
  </si>
  <si>
    <t>4-Price Return - 12-mth and 1-mth Reversal</t>
  </si>
  <si>
    <t>Price Return - 12-mth and 1-mth ReversalBKNG</t>
  </si>
  <si>
    <t>Price Return - 12-mth and 1-mth Reversal09857L10</t>
  </si>
  <si>
    <t>5-Price Return - 12-mth and 1-mth Reversal</t>
  </si>
  <si>
    <t>Price Return - 12-mth and 1-mth ReversalBMY</t>
  </si>
  <si>
    <t>Price Return - 12-mth and 1-mth Reversal11012210</t>
  </si>
  <si>
    <t>6-Price Return - 12-mth and 1-mth Reversal</t>
  </si>
  <si>
    <t>Price Return - 12-mth and 1-mth ReversalBR</t>
  </si>
  <si>
    <t>Price Return - 12-mth and 1-mth Reversal11133T10</t>
  </si>
  <si>
    <t>7-Price Return - 12-mth and 1-mth Reversal</t>
  </si>
  <si>
    <t>Price Return - 12-mth and 1-mth ReversalCHRW</t>
  </si>
  <si>
    <t>Price Return - 12-mth and 1-mth Reversal12541W20</t>
  </si>
  <si>
    <t>8-Price Return - 12-mth and 1-mth Reversal</t>
  </si>
  <si>
    <t>12541W20</t>
  </si>
  <si>
    <t>CHRW</t>
  </si>
  <si>
    <t>C.H. Robinson Worldwide, Inc.</t>
  </si>
  <si>
    <t>Price Return - 12-mth and 1-mth ReversalCVS</t>
  </si>
  <si>
    <t>Price Return - 12-mth and 1-mth Reversal12665010</t>
  </si>
  <si>
    <t>9-Price Return - 12-mth and 1-mth Reversal</t>
  </si>
  <si>
    <t>Price Return - 12-mth and 1-mth ReversalCELG</t>
  </si>
  <si>
    <t>Price Return - 12-mth and 1-mth Reversal15102010</t>
  </si>
  <si>
    <t>10-Price Return - 12-mth and 1-mth Reversal</t>
  </si>
  <si>
    <t>Price Return - 12-mth and 1-mth Reversal15670010</t>
  </si>
  <si>
    <t>11-Price Return - 12-mth and 1-mth Reversal</t>
  </si>
  <si>
    <t>Price Return - 12-mth and 1-mth ReversalCTXS</t>
  </si>
  <si>
    <t>Price Return - 12-mth and 1-mth Reversal17737610</t>
  </si>
  <si>
    <t>12-Price Return - 12-mth and 1-mth Reversal</t>
  </si>
  <si>
    <t>Price Return - 12-mth and 1-mth Reversal20588710</t>
  </si>
  <si>
    <t>13-Price Return - 12-mth and 1-mth Reversal</t>
  </si>
  <si>
    <t>Price Return - 12-mth and 1-mth ReversalSTZ</t>
  </si>
  <si>
    <t>Price Return - 12-mth and 1-mth Reversal21036P10</t>
  </si>
  <si>
    <t>14-Price Return - 12-mth and 1-mth Reversal</t>
  </si>
  <si>
    <t>Price Return - 12-mth and 1-mth ReversalDHI</t>
  </si>
  <si>
    <t>Price Return - 12-mth and 1-mth Reversal23331A10</t>
  </si>
  <si>
    <t>15-Price Return - 12-mth and 1-mth Reversal</t>
  </si>
  <si>
    <t>Price Return - 12-mth and 1-mth ReversalDLR</t>
  </si>
  <si>
    <t>Price Return - 12-mth and 1-mth Reversal25386810</t>
  </si>
  <si>
    <t>16-Price Return - 12-mth and 1-mth Reversal</t>
  </si>
  <si>
    <t>Price Return - 12-mth and 1-mth ReversalDD</t>
  </si>
  <si>
    <t>Price Return - 12-mth and 1-mth Reversal26614N10</t>
  </si>
  <si>
    <t>17-Price Return - 12-mth and 1-mth Reversal</t>
  </si>
  <si>
    <t>Price Return - 12-mth and 1-mth ReversalEA</t>
  </si>
  <si>
    <t>Price Return - 12-mth and 1-mth Reversal28551210</t>
  </si>
  <si>
    <t>18-Price Return - 12-mth and 1-mth Reversal</t>
  </si>
  <si>
    <t>Price Return - 12-mth and 1-mth ReversalFLIR</t>
  </si>
  <si>
    <t>Price Return - 12-mth and 1-mth Reversal30244510</t>
  </si>
  <si>
    <t>19-Price Return - 12-mth and 1-mth Reversal</t>
  </si>
  <si>
    <t>30244510</t>
  </si>
  <si>
    <t>FLIR</t>
  </si>
  <si>
    <t>FLIR Systems, Inc.</t>
  </si>
  <si>
    <t>Price Return - 12-mth and 1-mth ReversalJKHY</t>
  </si>
  <si>
    <t>Price Return - 12-mth and 1-mth Reversal42628110</t>
  </si>
  <si>
    <t>20-Price Return - 12-mth and 1-mth Reversal</t>
  </si>
  <si>
    <t>Price Return - 12-mth and 1-mth Reversal44565810</t>
  </si>
  <si>
    <t>21-Price Return - 12-mth and 1-mth Reversal</t>
  </si>
  <si>
    <t>Price Return - 12-mth and 1-mth ReversalIRM</t>
  </si>
  <si>
    <t>Price Return - 12-mth and 1-mth Reversal46284V10</t>
  </si>
  <si>
    <t>22-Price Return - 12-mth and 1-mth Reversal</t>
  </si>
  <si>
    <t>Price Return - 12-mth and 1-mth Reversal48783610</t>
  </si>
  <si>
    <t>23-Price Return - 12-mth and 1-mth Reversal</t>
  </si>
  <si>
    <t>Price Return - 12-mth and 1-mth ReversalKR</t>
  </si>
  <si>
    <t>Price Return - 12-mth and 1-mth Reversal50104410</t>
  </si>
  <si>
    <t>24-Price Return - 12-mth and 1-mth Reversal</t>
  </si>
  <si>
    <t>Price Return - 12-mth and 1-mth ReversalLKQ</t>
  </si>
  <si>
    <t>Price Return - 12-mth and 1-mth Reversal50188920</t>
  </si>
  <si>
    <t>25-Price Return - 12-mth and 1-mth Reversal</t>
  </si>
  <si>
    <t>Price Return - 12-mth and 1-mth ReversalLW</t>
  </si>
  <si>
    <t>Price Return - 12-mth and 1-mth Reversal51327210</t>
  </si>
  <si>
    <t>26-Price Return - 12-mth and 1-mth Reversal</t>
  </si>
  <si>
    <t>Price Return - 12-mth and 1-mth ReversalLEN</t>
  </si>
  <si>
    <t>Price Return - 12-mth and 1-mth Reversal52605710</t>
  </si>
  <si>
    <t>27-Price Return - 12-mth and 1-mth Reversal</t>
  </si>
  <si>
    <t>Price Return - 12-mth and 1-mth ReversalLOW</t>
  </si>
  <si>
    <t>Price Return - 12-mth and 1-mth Reversal54866110</t>
  </si>
  <si>
    <t>28-Price Return - 12-mth and 1-mth Reversal</t>
  </si>
  <si>
    <t>Price Return - 12-mth and 1-mth Reversal59511210</t>
  </si>
  <si>
    <t>29-Price Return - 12-mth and 1-mth Reversal</t>
  </si>
  <si>
    <t>Price Return - 12-mth and 1-mth ReversalMHK</t>
  </si>
  <si>
    <t>Price Return - 12-mth and 1-mth Reversal60819010</t>
  </si>
  <si>
    <t>30-Price Return - 12-mth and 1-mth Reversal</t>
  </si>
  <si>
    <t>Price Return - 12-mth and 1-mth ReversalNRG</t>
  </si>
  <si>
    <t>Price Return - 12-mth and 1-mth Reversal62937750</t>
  </si>
  <si>
    <t>31-Price Return - 12-mth and 1-mth Reversal</t>
  </si>
  <si>
    <t>Price Return - 12-mth and 1-mth ReversalNWL</t>
  </si>
  <si>
    <t>Price Return - 12-mth and 1-mth Reversal65122910</t>
  </si>
  <si>
    <t>32-Price Return - 12-mth and 1-mth Reversal</t>
  </si>
  <si>
    <t>Price Return - 12-mth and 1-mth ReversalNBL</t>
  </si>
  <si>
    <t>Price Return - 12-mth and 1-mth Reversal65504410</t>
  </si>
  <si>
    <t>33-Price Return - 12-mth and 1-mth Reversal</t>
  </si>
  <si>
    <t>Price Return - 12-mth and 1-mth Reversal67066G10</t>
  </si>
  <si>
    <t>34-Price Return - 12-mth and 1-mth Reversal</t>
  </si>
  <si>
    <t>Price Return - 12-mth and 1-mth ReversalRTN</t>
  </si>
  <si>
    <t>Price Return - 12-mth and 1-mth Reversal75511150</t>
  </si>
  <si>
    <t>35-Price Return - 12-mth and 1-mth Reversal</t>
  </si>
  <si>
    <t>Price Return - 12-mth and 1-mth ReversalREGN</t>
  </si>
  <si>
    <t>Price Return - 12-mth and 1-mth Reversal75886F10</t>
  </si>
  <si>
    <t>36-Price Return - 12-mth and 1-mth Reversal</t>
  </si>
  <si>
    <t>Price Return - 12-mth and 1-mth ReversalROL</t>
  </si>
  <si>
    <t>Price Return - 12-mth and 1-mth Reversal77571110</t>
  </si>
  <si>
    <t>37-Price Return - 12-mth and 1-mth Reversal</t>
  </si>
  <si>
    <t>Price Return - 12-mth and 1-mth ReversalSLG</t>
  </si>
  <si>
    <t>Price Return - 12-mth and 1-mth Reversal78440X10</t>
  </si>
  <si>
    <t>38-Price Return - 12-mth and 1-mth Reversal</t>
  </si>
  <si>
    <t>Price Return - 12-mth and 1-mth ReversalAOS</t>
  </si>
  <si>
    <t>Price Return - 12-mth and 1-mth Reversal83186520</t>
  </si>
  <si>
    <t>39-Price Return - 12-mth and 1-mth Reversal</t>
  </si>
  <si>
    <t>Price Return - 12-mth and 1-mth ReversalLUV</t>
  </si>
  <si>
    <t>Price Return - 12-mth and 1-mth Reversal84474110</t>
  </si>
  <si>
    <t>40-Price Return - 12-mth and 1-mth Reversal</t>
  </si>
  <si>
    <t>Price Return - 12-mth and 1-mth ReversalSYY</t>
  </si>
  <si>
    <t>Price Return - 12-mth and 1-mth Reversal87182910</t>
  </si>
  <si>
    <t>41-Price Return - 12-mth and 1-mth Reversal</t>
  </si>
  <si>
    <t>Price Return - 12-mth and 1-mth ReversalTTWO</t>
  </si>
  <si>
    <t>Price Return - 12-mth and 1-mth Reversal87405410</t>
  </si>
  <si>
    <t>42-Price Return - 12-mth and 1-mth Reversal</t>
  </si>
  <si>
    <t>Price Return - 12-mth and 1-mth ReversalVRTX</t>
  </si>
  <si>
    <t>Price Return - 12-mth and 1-mth Reversal92532F10</t>
  </si>
  <si>
    <t>43-Price Return - 12-mth and 1-mth Reversal</t>
  </si>
  <si>
    <t>Price Return - 12-mth and 1-mth Reversal95810210</t>
  </si>
  <si>
    <t>44-Price Return - 12-mth and 1-mth Reversal</t>
  </si>
  <si>
    <t>Price Return - 12-mth and 1-mth ReversalWRK</t>
  </si>
  <si>
    <t>Price Return - 12-mth and 1-mth Reversal96145D10</t>
  </si>
  <si>
    <t>45-Price Return - 12-mth and 1-mth Reversal</t>
  </si>
  <si>
    <t>Price Return - 12-mth and 1-mth ReversalWY</t>
  </si>
  <si>
    <t>Price Return - 12-mth and 1-mth Reversal96216610</t>
  </si>
  <si>
    <t>46-Price Return - 12-mth and 1-mth Reversal</t>
  </si>
  <si>
    <t>Price Return - 12-mth and 1-mth ReversalAGN</t>
  </si>
  <si>
    <t>Price Return - 12-mth and 1-mth ReversalG0177J10</t>
  </si>
  <si>
    <t>47-Price Return - 12-mth and 1-mth Reversal</t>
  </si>
  <si>
    <t>Price Return - 12-mth and 1-mth ReversalNCLH</t>
  </si>
  <si>
    <t>Price Return - 12-mth and 1-mth ReversalG6672110</t>
  </si>
  <si>
    <t>48-Price Return - 12-mth and 1-mth Reversal</t>
  </si>
  <si>
    <t>Price Return - 12-mth and 1-mth ReversalSTX</t>
  </si>
  <si>
    <t>Price Return - 12-mth and 1-mth ReversalG7945M10</t>
  </si>
  <si>
    <t>49-Price Return - 12-mth and 1-mth Reversal</t>
  </si>
  <si>
    <t>Price Return - 12-mth and 1-mth ReversalN5946510</t>
  </si>
  <si>
    <t>50-Price Return - 12-mth and 1-mth Reversal</t>
  </si>
  <si>
    <t>Price to Moving Average (200 day)00365410</t>
  </si>
  <si>
    <t>1-Price to Moving Average (200 day)</t>
  </si>
  <si>
    <t>Price to Moving Average (200 day)00825210</t>
  </si>
  <si>
    <t>2-Price to Moving Average (200 day)</t>
  </si>
  <si>
    <t>Price to Moving Average (200 day)01265310</t>
  </si>
  <si>
    <t>3-Price to Moving Average (200 day)</t>
  </si>
  <si>
    <t>Price to Moving Average (200 day)ALXN</t>
  </si>
  <si>
    <t>Price to Moving Average (200 day)01535110</t>
  </si>
  <si>
    <t>4-Price to Moving Average (200 day)</t>
  </si>
  <si>
    <t>Price to Moving Average (200 day)01625510</t>
  </si>
  <si>
    <t>5-Price to Moving Average (200 day)</t>
  </si>
  <si>
    <t>Price to Moving Average (200 day)ADS</t>
  </si>
  <si>
    <t>Price to Moving Average (200 day)01858110</t>
  </si>
  <si>
    <t>6-Price to Moving Average (200 day)</t>
  </si>
  <si>
    <t>Price to Moving Average (200 day)AAL</t>
  </si>
  <si>
    <t>Price to Moving Average (200 day)02376R10</t>
  </si>
  <si>
    <t>7-Price to Moving Average (200 day)</t>
  </si>
  <si>
    <t>Price to Moving Average (200 day)03741110</t>
  </si>
  <si>
    <t>8-Price to Moving Average (200 day)</t>
  </si>
  <si>
    <t>Price to Moving Average (200 day)09062X10</t>
  </si>
  <si>
    <t>9-Price to Moving Average (200 day)</t>
  </si>
  <si>
    <t>Price to Moving Average (200 day)12709710</t>
  </si>
  <si>
    <t>10-Price to Moving Average (200 day)</t>
  </si>
  <si>
    <t>Price to Moving Average (200 day)15135B10</t>
  </si>
  <si>
    <t>11-Price to Moving Average (200 day)</t>
  </si>
  <si>
    <t>Price to Moving Average (200 day)17179810</t>
  </si>
  <si>
    <t>12-Price to Moving Average (200 day)</t>
  </si>
  <si>
    <t>Price to Moving Average (200 day)CMA</t>
  </si>
  <si>
    <t>Price to Moving Average (200 day)20034010</t>
  </si>
  <si>
    <t>13-Price to Moving Average (200 day)</t>
  </si>
  <si>
    <t>Price to Moving Average (200 day)20605P10</t>
  </si>
  <si>
    <t>14-Price to Moving Average (200 day)</t>
  </si>
  <si>
    <t>Price to Moving Average (200 day)COP</t>
  </si>
  <si>
    <t>Price to Moving Average (200 day)20825C10</t>
  </si>
  <si>
    <t>15-Price to Moving Average (200 day)</t>
  </si>
  <si>
    <t>Price to Moving Average (200 day)23355L10</t>
  </si>
  <si>
    <t>16-Price to Moving Average (200 day)</t>
  </si>
  <si>
    <t>Price to Moving Average (200 day)DVN</t>
  </si>
  <si>
    <t>Price to Moving Average (200 day)25179M10</t>
  </si>
  <si>
    <t>17-Price to Moving Average (200 day)</t>
  </si>
  <si>
    <t>Price to Moving Average (200 day)26614N10</t>
  </si>
  <si>
    <t>18-Price to Moving Average (200 day)</t>
  </si>
  <si>
    <t>Price to Moving Average (200 day)26875P10</t>
  </si>
  <si>
    <t>19-Price to Moving Average (200 day)</t>
  </si>
  <si>
    <t>Price to Moving Average (200 day)BEN</t>
  </si>
  <si>
    <t>Price to Moving Average (200 day)35461310</t>
  </si>
  <si>
    <t>20-Price to Moving Average (200 day)</t>
  </si>
  <si>
    <t>Price to Moving Average (200 day)FCX</t>
  </si>
  <si>
    <t>Price to Moving Average (200 day)35671D85</t>
  </si>
  <si>
    <t>21-Price to Moving Average (200 day)</t>
  </si>
  <si>
    <t>Price to Moving Average (200 day)36476010</t>
  </si>
  <si>
    <t>22-Price to Moving Average (200 day)</t>
  </si>
  <si>
    <t>Price to Moving Average (200 day)40621610</t>
  </si>
  <si>
    <t>23-Price to Moving Average (200 day)</t>
  </si>
  <si>
    <t>Price to Moving Average (200 day)42345210</t>
  </si>
  <si>
    <t>24-Price to Moving Average (200 day)</t>
  </si>
  <si>
    <t>Price to Moving Average (200 day)IFF</t>
  </si>
  <si>
    <t>Price to Moving Average (200 day)45950610</t>
  </si>
  <si>
    <t>25-Price to Moving Average (200 day)</t>
  </si>
  <si>
    <t>Price to Moving Average (200 day)50025510</t>
  </si>
  <si>
    <t>26-Price to Moving Average (200 day)</t>
  </si>
  <si>
    <t>Price to Moving Average (200 day)50075410</t>
  </si>
  <si>
    <t>27-Price to Moving Average (200 day)</t>
  </si>
  <si>
    <t>Price to Moving Average (200 day)LB</t>
  </si>
  <si>
    <t>Price to Moving Average (200 day)50179710</t>
  </si>
  <si>
    <t>28-Price to Moving Average (200 day)</t>
  </si>
  <si>
    <t>Price to Moving Average (200 day)55438210</t>
  </si>
  <si>
    <t>29-Price to Moving Average (200 day)</t>
  </si>
  <si>
    <t>Price to Moving Average (200 day)55616P10</t>
  </si>
  <si>
    <t>30-Price to Moving Average (200 day)</t>
  </si>
  <si>
    <t>Price to Moving Average (200 day)56584910</t>
  </si>
  <si>
    <t>31-Price to Moving Average (200 day)</t>
  </si>
  <si>
    <t>Price to Moving Average (200 day)61945C10</t>
  </si>
  <si>
    <t>32-Price to Moving Average (200 day)</t>
  </si>
  <si>
    <t>Price to Moving Average (200 day)63707110</t>
  </si>
  <si>
    <t>33-Price to Moving Average (200 day)</t>
  </si>
  <si>
    <t>Price to Moving Average (200 day)64026810</t>
  </si>
  <si>
    <t>34-Price to Moving Average (200 day)</t>
  </si>
  <si>
    <t>Price to Moving Average (200 day)64110D10</t>
  </si>
  <si>
    <t>35-Price to Moving Average (200 day)</t>
  </si>
  <si>
    <t>Price to Moving Average (200 day)65566410</t>
  </si>
  <si>
    <t>36-Price to Moving Average (200 day)</t>
  </si>
  <si>
    <t>Price to Moving Average (200 day)67459910</t>
  </si>
  <si>
    <t>37-Price to Moving Average (200 day)</t>
  </si>
  <si>
    <t>Price to Moving Average (200 day)69365610</t>
  </si>
  <si>
    <t>38-Price to Moving Average (200 day)</t>
  </si>
  <si>
    <t>Price to Moving Average (200 day)75121210</t>
  </si>
  <si>
    <t>39-Price to Moving Average (200 day)</t>
  </si>
  <si>
    <t>Price to Moving Average (200 day)75886F10</t>
  </si>
  <si>
    <t>40-Price to Moving Average (200 day)</t>
  </si>
  <si>
    <t>Price to Moving Average (200 day)SLB</t>
  </si>
  <si>
    <t>Price to Moving Average (200 day)80685710</t>
  </si>
  <si>
    <t>41-Price to Moving Average (200 day)</t>
  </si>
  <si>
    <t>Price to Moving Average (200 day)85747710</t>
  </si>
  <si>
    <t>42-Price to Moving Average (200 day)</t>
  </si>
  <si>
    <t>Price to Moving Average (200 day)87603010</t>
  </si>
  <si>
    <t>43-Price to Moving Average (200 day)</t>
  </si>
  <si>
    <t>Price to Moving Average (200 day)89694520</t>
  </si>
  <si>
    <t>44-Price to Moving Average (200 day)</t>
  </si>
  <si>
    <t>Price to Moving Average (200 day)ULTA</t>
  </si>
  <si>
    <t>Price to Moving Average (200 day)90384S30</t>
  </si>
  <si>
    <t>45-Price to Moving Average (200 day)</t>
  </si>
  <si>
    <t>Price to Moving Average (200 day)UNM</t>
  </si>
  <si>
    <t>Price to Moving Average (200 day)91529Y10</t>
  </si>
  <si>
    <t>46-Price to Moving Average (200 day)</t>
  </si>
  <si>
    <t>Price to Moving Average (200 day)93142710</t>
  </si>
  <si>
    <t>47-Price to Moving Average (200 day)</t>
  </si>
  <si>
    <t>Price to Moving Average (200 day)G1890L10</t>
  </si>
  <si>
    <t>48-Price to Moving Average (200 day)</t>
  </si>
  <si>
    <t>Price to Moving Average (200 day)IVZ</t>
  </si>
  <si>
    <t>Price to Moving Average (200 day)G491BT10</t>
  </si>
  <si>
    <t>49-Price to Moving Average (200 day)</t>
  </si>
  <si>
    <t>Price to Moving Average (200 day)N5946510</t>
  </si>
  <si>
    <t>50-Price to Moving Average (200 day)</t>
  </si>
  <si>
    <t>Price Return - 3-mth Perf.00287Y10</t>
  </si>
  <si>
    <t>1-Price Return - 3-mth Perf.</t>
  </si>
  <si>
    <t>Price Return - 3-mth Perf.ABMD</t>
  </si>
  <si>
    <t>Price Return - 3-mth Perf.00365410</t>
  </si>
  <si>
    <t>2-Price Return - 3-mth Perf.</t>
  </si>
  <si>
    <t>Price Return - 3-mth Perf.01535110</t>
  </si>
  <si>
    <t>3-Price Return - 3-mth Perf.</t>
  </si>
  <si>
    <t>Price Return - 3-mth Perf.01625510</t>
  </si>
  <si>
    <t>4-Price Return - 3-mth Perf.</t>
  </si>
  <si>
    <t>Price Return - 3-mth Perf.03741110</t>
  </si>
  <si>
    <t>5-Price Return - 3-mth Perf.</t>
  </si>
  <si>
    <t>Price Return - 3-mth Perf.05276910</t>
  </si>
  <si>
    <t>6-Price Return - 3-mth Perf.</t>
  </si>
  <si>
    <t>Price Return - 3-mth Perf.CBS</t>
  </si>
  <si>
    <t>Price Return - 3-mth Perf.12485720</t>
  </si>
  <si>
    <t>7-Price Return - 3-mth Perf.</t>
  </si>
  <si>
    <t>Price Return - 3-mth Perf.12709710</t>
  </si>
  <si>
    <t>8-Price Return - 3-mth Perf.</t>
  </si>
  <si>
    <t>Price Return - 3-mth Perf.14365830</t>
  </si>
  <si>
    <t>9-Price Return - 3-mth Perf.</t>
  </si>
  <si>
    <t>Price Return - 3-mth Perf.CNC</t>
  </si>
  <si>
    <t>Price Return - 3-mth Perf.15135B10</t>
  </si>
  <si>
    <t>10-Price Return - 3-mth Perf.</t>
  </si>
  <si>
    <t>Price Return - 3-mth Perf.17179810</t>
  </si>
  <si>
    <t>11-Price Return - 3-mth Perf.</t>
  </si>
  <si>
    <t>Price Return - 3-mth Perf.20605P10</t>
  </si>
  <si>
    <t>12-Price Return - 3-mth Perf.</t>
  </si>
  <si>
    <t>Price Return - 3-mth Perf.COP</t>
  </si>
  <si>
    <t>Price Return - 3-mth Perf.20825C10</t>
  </si>
  <si>
    <t>13-Price Return - 3-mth Perf.</t>
  </si>
  <si>
    <t>Price Return - 3-mth Perf.COTY</t>
  </si>
  <si>
    <t>Price Return - 3-mth Perf.22207020</t>
  </si>
  <si>
    <t>14-Price Return - 3-mth Perf.</t>
  </si>
  <si>
    <t>Price Return - 3-mth Perf.23355L10</t>
  </si>
  <si>
    <t>15-Price Return - 3-mth Perf.</t>
  </si>
  <si>
    <t>Price Return - 3-mth Perf.25179M10</t>
  </si>
  <si>
    <t>16-Price Return - 3-mth Perf.</t>
  </si>
  <si>
    <t>Price Return - 3-mth Perf.26614N10</t>
  </si>
  <si>
    <t>17-Price Return - 3-mth Perf.</t>
  </si>
  <si>
    <t>Price Return - 3-mth Perf.BEN</t>
  </si>
  <si>
    <t>Price Return - 3-mth Perf.35461310</t>
  </si>
  <si>
    <t>18-Price Return - 3-mth Perf.</t>
  </si>
  <si>
    <t>Price Return - 3-mth Perf.36476010</t>
  </si>
  <si>
    <t>19-Price Return - 3-mth Perf.</t>
  </si>
  <si>
    <t>Price Return - 3-mth Perf.36665110</t>
  </si>
  <si>
    <t>20-Price Return - 3-mth Perf.</t>
  </si>
  <si>
    <t>Price Return - 3-mth Perf.GE</t>
  </si>
  <si>
    <t>Price Return - 3-mth Perf.36960410</t>
  </si>
  <si>
    <t>21-Price Return - 3-mth Perf.</t>
  </si>
  <si>
    <t>Price Return - 3-mth Perf.40621610</t>
  </si>
  <si>
    <t>22-Price Return - 3-mth Perf.</t>
  </si>
  <si>
    <t>Price Return - 3-mth Perf.42345210</t>
  </si>
  <si>
    <t>23-Price Return - 3-mth Perf.</t>
  </si>
  <si>
    <t>Price Return - 3-mth Perf.HST</t>
  </si>
  <si>
    <t>Price Return - 3-mth Perf.44107P10</t>
  </si>
  <si>
    <t>24-Price Return - 3-mth Perf.</t>
  </si>
  <si>
    <t>Price Return - 3-mth Perf.IFF</t>
  </si>
  <si>
    <t>Price Return - 3-mth Perf.45950610</t>
  </si>
  <si>
    <t>25-Price Return - 3-mth Perf.</t>
  </si>
  <si>
    <t>Price Return - 3-mth Perf.LB</t>
  </si>
  <si>
    <t>Price Return - 3-mth Perf.50179710</t>
  </si>
  <si>
    <t>26-Price Return - 3-mth Perf.</t>
  </si>
  <si>
    <t>Price Return - 3-mth Perf.LNC</t>
  </si>
  <si>
    <t>Price Return - 3-mth Perf.53418710</t>
  </si>
  <si>
    <t>27-Price Return - 3-mth Perf.</t>
  </si>
  <si>
    <t>Price Return - 3-mth Perf.55438210</t>
  </si>
  <si>
    <t>28-Price Return - 3-mth Perf.</t>
  </si>
  <si>
    <t>Price Return - 3-mth Perf.M</t>
  </si>
  <si>
    <t>Price Return - 3-mth Perf.55616P10</t>
  </si>
  <si>
    <t>29-Price Return - 3-mth Perf.</t>
  </si>
  <si>
    <t>Price Return - 3-mth Perf.MHK</t>
  </si>
  <si>
    <t>Price Return - 3-mth Perf.60819010</t>
  </si>
  <si>
    <t>30-Price Return - 3-mth Perf.</t>
  </si>
  <si>
    <t>Price Return - 3-mth Perf.MOS</t>
  </si>
  <si>
    <t>Price Return - 3-mth Perf.61945C10</t>
  </si>
  <si>
    <t>31-Price Return - 3-mth Perf.</t>
  </si>
  <si>
    <t>Price Return - 3-mth Perf.NKTR</t>
  </si>
  <si>
    <t>Price Return - 3-mth Perf.64026810</t>
  </si>
  <si>
    <t>32-Price Return - 3-mth Perf.</t>
  </si>
  <si>
    <t>Price Return - 3-mth Perf.64110D10</t>
  </si>
  <si>
    <t>33-Price Return - 3-mth Perf.</t>
  </si>
  <si>
    <t>Price Return - 3-mth Perf.64110L10</t>
  </si>
  <si>
    <t>34-Price Return - 3-mth Perf.</t>
  </si>
  <si>
    <t>Price Return - 3-mth Perf.67459910</t>
  </si>
  <si>
    <t>35-Price Return - 3-mth Perf.</t>
  </si>
  <si>
    <t>Price Return - 3-mth Perf.PFE</t>
  </si>
  <si>
    <t>Price Return - 3-mth Perf.71708110</t>
  </si>
  <si>
    <t>36-Price Return - 3-mth Perf.</t>
  </si>
  <si>
    <t>Price Return - 3-mth Perf.72378710</t>
  </si>
  <si>
    <t>37-Price Return - 3-mth Perf.</t>
  </si>
  <si>
    <t>Price Return - 3-mth Perf.PRU</t>
  </si>
  <si>
    <t>Price Return - 3-mth Perf.74432010</t>
  </si>
  <si>
    <t>38-Price Return - 3-mth Perf.</t>
  </si>
  <si>
    <t>Price Return - 3-mth Perf.75121210</t>
  </si>
  <si>
    <t>39-Price Return - 3-mth Perf.</t>
  </si>
  <si>
    <t>Price Return - 3-mth Perf.77571110</t>
  </si>
  <si>
    <t>40-Price Return - 3-mth Perf.</t>
  </si>
  <si>
    <t>Price Return - 3-mth Perf.SJM</t>
  </si>
  <si>
    <t>Price Return - 3-mth Perf.83269640</t>
  </si>
  <si>
    <t>41-Price Return - 3-mth Perf.</t>
  </si>
  <si>
    <t>Price Return - 3-mth Perf.TPR</t>
  </si>
  <si>
    <t>Price Return - 3-mth Perf.87603010</t>
  </si>
  <si>
    <t>42-Price Return - 3-mth Perf.</t>
  </si>
  <si>
    <t>Price Return - 3-mth Perf.ULTA</t>
  </si>
  <si>
    <t>Price Return - 3-mth Perf.90384S30</t>
  </si>
  <si>
    <t>43-Price Return - 3-mth Perf.</t>
  </si>
  <si>
    <t>Price Return - 3-mth Perf.UAA</t>
  </si>
  <si>
    <t>Price Return - 3-mth Perf.90431110</t>
  </si>
  <si>
    <t>44-Price Return - 3-mth Perf.</t>
  </si>
  <si>
    <t>Price Return - 3-mth Perf.91529Y10</t>
  </si>
  <si>
    <t>45-Price Return - 3-mth Perf.</t>
  </si>
  <si>
    <t>Price Return - 3-mth Perf.92220P10</t>
  </si>
  <si>
    <t>46-Price Return - 3-mth Perf.</t>
  </si>
  <si>
    <t>Price Return - 3-mth Perf.VIAB</t>
  </si>
  <si>
    <t>Price Return - 3-mth Perf.92553P20</t>
  </si>
  <si>
    <t>47-Price Return - 3-mth Perf.</t>
  </si>
  <si>
    <t>92553P20</t>
  </si>
  <si>
    <t>VIAB</t>
  </si>
  <si>
    <t>Viacom Inc. Class B</t>
  </si>
  <si>
    <t>Price Return - 3-mth Perf.G1890L10</t>
  </si>
  <si>
    <t>48-Price Return - 3-mth Perf.</t>
  </si>
  <si>
    <t>Price Return - 3-mth Perf.G491BT10</t>
  </si>
  <si>
    <t>49-Price Return - 3-mth Perf.</t>
  </si>
  <si>
    <t>Price Return - 3-mth Perf.RCL</t>
  </si>
  <si>
    <t>Price Return - 3-mth Perf.V7780T10</t>
  </si>
  <si>
    <t>50-Price Return - 3-mth Perf.</t>
  </si>
  <si>
    <t>V7780T10</t>
  </si>
  <si>
    <t>RCL</t>
  </si>
  <si>
    <t>Royal Caribbean Cruises Ltd.</t>
  </si>
  <si>
    <t>Price Return - 9-mth Perf.ABBV</t>
  </si>
  <si>
    <t>Price Return - 9-mth Perf.00287Y10</t>
  </si>
  <si>
    <t>1-Price Return - 9-mth Perf.</t>
  </si>
  <si>
    <t>Price Return - 9-mth Perf.00365410</t>
  </si>
  <si>
    <t>2-Price Return - 9-mth Perf.</t>
  </si>
  <si>
    <t>Price Return - 9-mth Perf.00825210</t>
  </si>
  <si>
    <t>3-Price Return - 9-mth Perf.</t>
  </si>
  <si>
    <t>Price Return - 9-mth Perf.01265310</t>
  </si>
  <si>
    <t>4-Price Return - 9-mth Perf.</t>
  </si>
  <si>
    <t>Price Return - 9-mth Perf.01858110</t>
  </si>
  <si>
    <t>5-Price Return - 9-mth Perf.</t>
  </si>
  <si>
    <t>Price Return - 9-mth Perf.AAL</t>
  </si>
  <si>
    <t>Price Return - 9-mth Perf.02376R10</t>
  </si>
  <si>
    <t>6-Price Return - 9-mth Perf.</t>
  </si>
  <si>
    <t>Price Return - 9-mth Perf.03741110</t>
  </si>
  <si>
    <t>7-Price Return - 9-mth Perf.</t>
  </si>
  <si>
    <t>Price Return - 9-mth Perf.09062X10</t>
  </si>
  <si>
    <t>8-Price Return - 9-mth Perf.</t>
  </si>
  <si>
    <t>Price Return - 9-mth Perf.12552310</t>
  </si>
  <si>
    <t>9-Price Return - 9-mth Perf.</t>
  </si>
  <si>
    <t>Price Return - 9-mth Perf.12709710</t>
  </si>
  <si>
    <t>10-Price Return - 9-mth Perf.</t>
  </si>
  <si>
    <t>Price Return - 9-mth Perf.CCL</t>
  </si>
  <si>
    <t>Price Return - 9-mth Perf.14365830</t>
  </si>
  <si>
    <t>11-Price Return - 9-mth Perf.</t>
  </si>
  <si>
    <t>Price Return - 9-mth Perf.15135B10</t>
  </si>
  <si>
    <t>12-Price Return - 9-mth Perf.</t>
  </si>
  <si>
    <t>Price Return - 9-mth Perf.15670010</t>
  </si>
  <si>
    <t>13-Price Return - 9-mth Perf.</t>
  </si>
  <si>
    <t>Price Return - 9-mth Perf.17179810</t>
  </si>
  <si>
    <t>14-Price Return - 9-mth Perf.</t>
  </si>
  <si>
    <t>Price Return - 9-mth Perf.20605P10</t>
  </si>
  <si>
    <t>15-Price Return - 9-mth Perf.</t>
  </si>
  <si>
    <t>Price Return - 9-mth Perf.23355L10</t>
  </si>
  <si>
    <t>16-Price Return - 9-mth Perf.</t>
  </si>
  <si>
    <t>Price Return - 9-mth Perf.26614N10</t>
  </si>
  <si>
    <t>17-Price Return - 9-mth Perf.</t>
  </si>
  <si>
    <t>Price Return - 9-mth Perf.26875P10</t>
  </si>
  <si>
    <t>18-Price Return - 9-mth Perf.</t>
  </si>
  <si>
    <t>Price Return - 9-mth Perf.31428X10</t>
  </si>
  <si>
    <t>19-Price Return - 9-mth Perf.</t>
  </si>
  <si>
    <t>Price Return - 9-mth Perf.31561610</t>
  </si>
  <si>
    <t>20-Price Return - 9-mth Perf.</t>
  </si>
  <si>
    <t>Price Return - 9-mth Perf.36476010</t>
  </si>
  <si>
    <t>21-Price Return - 9-mth Perf.</t>
  </si>
  <si>
    <t>Price Return - 9-mth Perf.40621610</t>
  </si>
  <si>
    <t>22-Price Return - 9-mth Perf.</t>
  </si>
  <si>
    <t>Price Return - 9-mth Perf.42345210</t>
  </si>
  <si>
    <t>23-Price Return - 9-mth Perf.</t>
  </si>
  <si>
    <t>Price Return - 9-mth Perf.43610610</t>
  </si>
  <si>
    <t>24-Price Return - 9-mth Perf.</t>
  </si>
  <si>
    <t>Price Return - 9-mth Perf.50025510</t>
  </si>
  <si>
    <t>25-Price Return - 9-mth Perf.</t>
  </si>
  <si>
    <t>Price Return - 9-mth Perf.50075410</t>
  </si>
  <si>
    <t>26-Price Return - 9-mth Perf.</t>
  </si>
  <si>
    <t>Price Return - 9-mth Perf.50179710</t>
  </si>
  <si>
    <t>27-Price Return - 9-mth Perf.</t>
  </si>
  <si>
    <t>Price Return - 9-mth Perf.55438210</t>
  </si>
  <si>
    <t>28-Price Return - 9-mth Perf.</t>
  </si>
  <si>
    <t>Price Return - 9-mth Perf.55616P10</t>
  </si>
  <si>
    <t>29-Price Return - 9-mth Perf.</t>
  </si>
  <si>
    <t>Price Return - 9-mth Perf.56584910</t>
  </si>
  <si>
    <t>30-Price Return - 9-mth Perf.</t>
  </si>
  <si>
    <t>Price Return - 9-mth Perf.61945C10</t>
  </si>
  <si>
    <t>31-Price Return - 9-mth Perf.</t>
  </si>
  <si>
    <t>Price Return - 9-mth Perf.63707110</t>
  </si>
  <si>
    <t>32-Price Return - 9-mth Perf.</t>
  </si>
  <si>
    <t>Price Return - 9-mth Perf.64026810</t>
  </si>
  <si>
    <t>33-Price Return - 9-mth Perf.</t>
  </si>
  <si>
    <t>Price Return - 9-mth Perf.64110D10</t>
  </si>
  <si>
    <t>34-Price Return - 9-mth Perf.</t>
  </si>
  <si>
    <t>Price Return - 9-mth Perf.NWL</t>
  </si>
  <si>
    <t>Price Return - 9-mth Perf.65122910</t>
  </si>
  <si>
    <t>35-Price Return - 9-mth Perf.</t>
  </si>
  <si>
    <t>Price Return - 9-mth Perf.65566410</t>
  </si>
  <si>
    <t>36-Price Return - 9-mth Perf.</t>
  </si>
  <si>
    <t>Price Return - 9-mth Perf.67459910</t>
  </si>
  <si>
    <t>37-Price Return - 9-mth Perf.</t>
  </si>
  <si>
    <t>Price Return - 9-mth Perf.69365610</t>
  </si>
  <si>
    <t>38-Price Return - 9-mth Perf.</t>
  </si>
  <si>
    <t>Price Return - 9-mth Perf.80640710</t>
  </si>
  <si>
    <t>39-Price Return - 9-mth Perf.</t>
  </si>
  <si>
    <t>Price Return - 9-mth Perf.80685710</t>
  </si>
  <si>
    <t>40-Price Return - 9-mth Perf.</t>
  </si>
  <si>
    <t>Price Return - 9-mth Perf.STT</t>
  </si>
  <si>
    <t>Price Return - 9-mth Perf.85747710</t>
  </si>
  <si>
    <t>41-Price Return - 9-mth Perf.</t>
  </si>
  <si>
    <t>Price Return - 9-mth Perf.87603010</t>
  </si>
  <si>
    <t>42-Price Return - 9-mth Perf.</t>
  </si>
  <si>
    <t>Price Return - 9-mth Perf.TRIP</t>
  </si>
  <si>
    <t>Price Return - 9-mth Perf.89694520</t>
  </si>
  <si>
    <t>43-Price Return - 9-mth Perf.</t>
  </si>
  <si>
    <t>Price Return - 9-mth Perf.UNM</t>
  </si>
  <si>
    <t>Price Return - 9-mth Perf.91529Y10</t>
  </si>
  <si>
    <t>44-Price Return - 9-mth Perf.</t>
  </si>
  <si>
    <t>Price Return - 9-mth Perf.WAB</t>
  </si>
  <si>
    <t>Price Return - 9-mth Perf.92974010</t>
  </si>
  <si>
    <t>45-Price Return - 9-mth Perf.</t>
  </si>
  <si>
    <t>Price Return - 9-mth Perf.93142710</t>
  </si>
  <si>
    <t>46-Price Return - 9-mth Perf.</t>
  </si>
  <si>
    <t>Price Return - 9-mth Perf.WRK</t>
  </si>
  <si>
    <t>Price Return - 9-mth Perf.96145D10</t>
  </si>
  <si>
    <t>47-Price Return - 9-mth Perf.</t>
  </si>
  <si>
    <t>Price Return - 9-mth Perf.G1890L10</t>
  </si>
  <si>
    <t>48-Price Return - 9-mth Perf.</t>
  </si>
  <si>
    <t>Price Return - 9-mth Perf.G9782210</t>
  </si>
  <si>
    <t>49-Price Return - 9-mth Perf.</t>
  </si>
  <si>
    <t>Price Return - 9-mth Perf.N5946510</t>
  </si>
  <si>
    <t>50-Price Return - 9-mth Perf.</t>
  </si>
  <si>
    <t>Short Interest00287Y10</t>
  </si>
  <si>
    <t>1-Short Interest</t>
  </si>
  <si>
    <t>Short Interest00825210</t>
  </si>
  <si>
    <t>2-Short Interest</t>
  </si>
  <si>
    <t>Short InterestALB</t>
  </si>
  <si>
    <t>Short Interest01265310</t>
  </si>
  <si>
    <t>3-Short Interest</t>
  </si>
  <si>
    <t>Short InterestADS</t>
  </si>
  <si>
    <t>Short Interest01858110</t>
  </si>
  <si>
    <t>4-Short Interest</t>
  </si>
  <si>
    <t>Short InterestAEE</t>
  </si>
  <si>
    <t>Short Interest02360810</t>
  </si>
  <si>
    <t>5-Short Interest</t>
  </si>
  <si>
    <t>Short InterestANSS</t>
  </si>
  <si>
    <t>Short Interest03662Q10</t>
  </si>
  <si>
    <t>6-Short Interest</t>
  </si>
  <si>
    <t>Short InterestAPA</t>
  </si>
  <si>
    <t>Short Interest03741110</t>
  </si>
  <si>
    <t>7-Short Interest</t>
  </si>
  <si>
    <t>Short Interest04956010</t>
  </si>
  <si>
    <t>8-Short Interest</t>
  </si>
  <si>
    <t>Short Interest05493710</t>
  </si>
  <si>
    <t>9-Short Interest</t>
  </si>
  <si>
    <t>Short Interest09367110</t>
  </si>
  <si>
    <t>10-Short Interest</t>
  </si>
  <si>
    <t>Short Interest11012210</t>
  </si>
  <si>
    <t>11-Short Interest</t>
  </si>
  <si>
    <t>Short InterestKMX</t>
  </si>
  <si>
    <t>Short Interest14313010</t>
  </si>
  <si>
    <t>12-Short Interest</t>
  </si>
  <si>
    <t>Short Interest14365830</t>
  </si>
  <si>
    <t>13-Short Interest</t>
  </si>
  <si>
    <t>Short Interest15135B10</t>
  </si>
  <si>
    <t>14-Short Interest</t>
  </si>
  <si>
    <t>Short InterestXEC</t>
  </si>
  <si>
    <t>Short Interest17179810</t>
  </si>
  <si>
    <t>15-Short Interest</t>
  </si>
  <si>
    <t>Short InterestCMCSA</t>
  </si>
  <si>
    <t>Short Interest20030N10</t>
  </si>
  <si>
    <t>16-Short Interest</t>
  </si>
  <si>
    <t>Short Interest21036P10</t>
  </si>
  <si>
    <t>17-Short Interest</t>
  </si>
  <si>
    <t>Short InterestDXC</t>
  </si>
  <si>
    <t>Short Interest23355L10</t>
  </si>
  <si>
    <t>18-Short Interest</t>
  </si>
  <si>
    <t>Short Interest23918K10</t>
  </si>
  <si>
    <t>19-Short Interest</t>
  </si>
  <si>
    <t>Short InterestDFS</t>
  </si>
  <si>
    <t>Short Interest25470910</t>
  </si>
  <si>
    <t>20-Short Interest</t>
  </si>
  <si>
    <t>Short InterestEIX</t>
  </si>
  <si>
    <t>Short Interest28102010</t>
  </si>
  <si>
    <t>21-Short Interest</t>
  </si>
  <si>
    <t>Short Interest30040W10</t>
  </si>
  <si>
    <t>22-Short Interest</t>
  </si>
  <si>
    <t>Short Interest36476010</t>
  </si>
  <si>
    <t>23-Short Interest</t>
  </si>
  <si>
    <t>Short Interest37940X10</t>
  </si>
  <si>
    <t>24-Short Interest</t>
  </si>
  <si>
    <t>Short Interest38141G10</t>
  </si>
  <si>
    <t>25-Short Interest</t>
  </si>
  <si>
    <t>Short Interest40621610</t>
  </si>
  <si>
    <t>26-Short Interest</t>
  </si>
  <si>
    <t>Short InterestHUM</t>
  </si>
  <si>
    <t>Short Interest44485910</t>
  </si>
  <si>
    <t>27-Short Interest</t>
  </si>
  <si>
    <t>Short Interest45230810</t>
  </si>
  <si>
    <t>28-Short Interest</t>
  </si>
  <si>
    <t>Short InterestILMN</t>
  </si>
  <si>
    <t>Short Interest45232710</t>
  </si>
  <si>
    <t>29-Short Interest</t>
  </si>
  <si>
    <t>Short Interest45950610</t>
  </si>
  <si>
    <t>30-Short Interest</t>
  </si>
  <si>
    <t>Short InterestIP</t>
  </si>
  <si>
    <t>Short Interest46014610</t>
  </si>
  <si>
    <t>31-Short Interest</t>
  </si>
  <si>
    <t>Short Interest52466010</t>
  </si>
  <si>
    <t>32-Short Interest</t>
  </si>
  <si>
    <t>52466010</t>
  </si>
  <si>
    <t>LEG</t>
  </si>
  <si>
    <t>Leggett &amp; Platt, Incorporated</t>
  </si>
  <si>
    <t>Short InterestLDOS</t>
  </si>
  <si>
    <t>Short Interest52532710</t>
  </si>
  <si>
    <t>33-Short Interest</t>
  </si>
  <si>
    <t>Short Interest55438210</t>
  </si>
  <si>
    <t>34-Short Interest</t>
  </si>
  <si>
    <t>Short Interest59268810</t>
  </si>
  <si>
    <t>35-Short Interest</t>
  </si>
  <si>
    <t>Short InterestTAP</t>
  </si>
  <si>
    <t>Short Interest60871R20</t>
  </si>
  <si>
    <t>36-Short Interest</t>
  </si>
  <si>
    <t>Short Interest64026810</t>
  </si>
  <si>
    <t>37-Short Interest</t>
  </si>
  <si>
    <t>Short Interest65504410</t>
  </si>
  <si>
    <t>38-Short Interest</t>
  </si>
  <si>
    <t>Short InterestJWN</t>
  </si>
  <si>
    <t>Short Interest65566410</t>
  </si>
  <si>
    <t>39-Short Interest</t>
  </si>
  <si>
    <t>Short Interest66585910</t>
  </si>
  <si>
    <t>40-Short Interest</t>
  </si>
  <si>
    <t>Short Interest69515610</t>
  </si>
  <si>
    <t>41-Short Interest</t>
  </si>
  <si>
    <t>Short InterestRJF</t>
  </si>
  <si>
    <t>Short Interest75473010</t>
  </si>
  <si>
    <t>42-Short Interest</t>
  </si>
  <si>
    <t>75473010</t>
  </si>
  <si>
    <t>RJF</t>
  </si>
  <si>
    <t>Raymond James Financial, Inc.</t>
  </si>
  <si>
    <t>Short Interest83186520</t>
  </si>
  <si>
    <t>43-Short Interest</t>
  </si>
  <si>
    <t>Short InterestSTT</t>
  </si>
  <si>
    <t>Short Interest85747710</t>
  </si>
  <si>
    <t>44-Short Interest</t>
  </si>
  <si>
    <t>Short Interest88654710</t>
  </si>
  <si>
    <t>45-Short Interest</t>
  </si>
  <si>
    <t>Short InterestULTA</t>
  </si>
  <si>
    <t>Short Interest90384S30</t>
  </si>
  <si>
    <t>46-Short Interest</t>
  </si>
  <si>
    <t>Short InterestUNM</t>
  </si>
  <si>
    <t>Short Interest91529Y10</t>
  </si>
  <si>
    <t>47-Short Interest</t>
  </si>
  <si>
    <t>Short InterestWEC</t>
  </si>
  <si>
    <t>Short Interest92939U10</t>
  </si>
  <si>
    <t>48-Short Interest</t>
  </si>
  <si>
    <t>Short InterestWAT</t>
  </si>
  <si>
    <t>Short Interest94184810</t>
  </si>
  <si>
    <t>49-Short Interest</t>
  </si>
  <si>
    <t>Short InterestXEL</t>
  </si>
  <si>
    <t>Short Interest98389B10</t>
  </si>
  <si>
    <t>50-Short Interest</t>
  </si>
  <si>
    <t>Get data from prev. month into Cols F:N</t>
  </si>
  <si>
    <t>adjust formulas on bottom</t>
  </si>
  <si>
    <t>Fix Reference each mth?</t>
  </si>
  <si>
    <t>Dividend Discount Model AlphaAMAT</t>
  </si>
  <si>
    <t>Dividend Discount Model Alpha03822210</t>
  </si>
  <si>
    <t>Dividend Discount Model AlphaCF</t>
  </si>
  <si>
    <t>Dividend Discount Model Alpha12526910</t>
  </si>
  <si>
    <t>Dividend Discount Model AlphaCMA</t>
  </si>
  <si>
    <t>Dividend Discount Model Alpha20034010</t>
  </si>
  <si>
    <t>Dividend Discount Model AlphaDXC</t>
  </si>
  <si>
    <t>Dividend Discount Model Alpha23355L10</t>
  </si>
  <si>
    <t>Dividend Discount Model AlphaDIS</t>
  </si>
  <si>
    <t>Dividend Discount Model Alpha25468710</t>
  </si>
  <si>
    <t>Dividend Discount Model AlphaHAL</t>
  </si>
  <si>
    <t>Dividend Discount Model Alpha40621610</t>
  </si>
  <si>
    <t>Dividend Discount Model AlphaHPE</t>
  </si>
  <si>
    <t>Dividend Discount Model Alpha42824C10</t>
  </si>
  <si>
    <t>Dividend Discount Model AlphaLRCX</t>
  </si>
  <si>
    <t>Dividend Discount Model Alpha51280710</t>
  </si>
  <si>
    <t>51280710</t>
  </si>
  <si>
    <t>LRCX</t>
  </si>
  <si>
    <t>Lam Research Corporation</t>
  </si>
  <si>
    <t>Dividend Discount Model AlphaMXIM</t>
  </si>
  <si>
    <t>Dividend Discount Model Alpha57772K10</t>
  </si>
  <si>
    <t>Earnings YieldAPC</t>
  </si>
  <si>
    <t>Earnings Yield03251110</t>
  </si>
  <si>
    <t>03251110</t>
  </si>
  <si>
    <t>APC</t>
  </si>
  <si>
    <t>Anadarko Petroleum Corporation</t>
  </si>
  <si>
    <t>Earnings YieldCVS</t>
  </si>
  <si>
    <t>Earnings Yield12665010</t>
  </si>
  <si>
    <t>Earnings YieldCAH</t>
  </si>
  <si>
    <t>Earnings Yield14149Y10</t>
  </si>
  <si>
    <t>Earnings YieldFDX</t>
  </si>
  <si>
    <t>Earnings Yield31428X10</t>
  </si>
  <si>
    <t>Earnings YieldNWSA</t>
  </si>
  <si>
    <t>Earnings Yield65249B10</t>
  </si>
  <si>
    <t>Earnings YieldTFX</t>
  </si>
  <si>
    <t>Earnings Yield87936910</t>
  </si>
  <si>
    <t>Forward Earnings YieldAPC</t>
  </si>
  <si>
    <t>Forward Earnings Yield03251110</t>
  </si>
  <si>
    <t>Dividend YieldAMCR</t>
  </si>
  <si>
    <t>Dividend YieldG0250X10</t>
  </si>
  <si>
    <t>G0250X10</t>
  </si>
  <si>
    <t>AMCR</t>
  </si>
  <si>
    <t>Amcor PLC</t>
  </si>
  <si>
    <t>82-Dividend Yield</t>
  </si>
  <si>
    <t>Price/ Book ValueABMD</t>
  </si>
  <si>
    <t>Price/ Book Value00365410</t>
  </si>
  <si>
    <t>Price/ Book ValueALGN</t>
  </si>
  <si>
    <t>Price/ Book Value01625510</t>
  </si>
  <si>
    <t>Price/ Book ValueMCO</t>
  </si>
  <si>
    <t>Price/ Book Value61536910</t>
  </si>
  <si>
    <t>Price/ Book ValuePAYX</t>
  </si>
  <si>
    <t>Price/ Book Value70432610</t>
  </si>
  <si>
    <t>Price/ Cash FlowANET</t>
  </si>
  <si>
    <t>Price/ Cash Flow04041310</t>
  </si>
  <si>
    <t>Price/ Cash FlowADP</t>
  </si>
  <si>
    <t>Price/ Cash Flow05301510</t>
  </si>
  <si>
    <t>Price/ Cash FlowHAS</t>
  </si>
  <si>
    <t>Price/ Cash Flow41805610</t>
  </si>
  <si>
    <t>41805610</t>
  </si>
  <si>
    <t>HAS</t>
  </si>
  <si>
    <t>Hasbro, Inc.</t>
  </si>
  <si>
    <t>Price/ Cash FlowMTD</t>
  </si>
  <si>
    <t>Price/ Cash Flow59268810</t>
  </si>
  <si>
    <t>Price/ Cash FlowNKE</t>
  </si>
  <si>
    <t>Price/ Cash Flow65410610</t>
  </si>
  <si>
    <t>Price/ Cash FlowXLNX</t>
  </si>
  <si>
    <t>Price/ Cash Flow98391910</t>
  </si>
  <si>
    <t>Price/ SalesCPRT</t>
  </si>
  <si>
    <t>Price/ Sales21720410</t>
  </si>
  <si>
    <t>Price/ SalesNFLX</t>
  </si>
  <si>
    <t>Price/ Sales64110L10</t>
  </si>
  <si>
    <t>Price/ SalesPYPL</t>
  </si>
  <si>
    <t>Price/ Sales70450Y10</t>
  </si>
  <si>
    <t>Price/ SalesSPG</t>
  </si>
  <si>
    <t>Price/ Sales82880610</t>
  </si>
  <si>
    <t>Low PriceABMD</t>
  </si>
  <si>
    <t>Low Price00365410</t>
  </si>
  <si>
    <t>Low PriceBIIB</t>
  </si>
  <si>
    <t>Low Price09062X10</t>
  </si>
  <si>
    <t>Low PriceSIVB</t>
  </si>
  <si>
    <t>Low Price78486Q10</t>
  </si>
  <si>
    <t>EV/ EBITDAANET</t>
  </si>
  <si>
    <t>EV/ EBITDA04041310</t>
  </si>
  <si>
    <t>EV/ EBITDAMTD</t>
  </si>
  <si>
    <t>EV/ EBITDA59268810</t>
  </si>
  <si>
    <t>EV/ EBITDAMNST</t>
  </si>
  <si>
    <t>EV/ EBITDA61174X10</t>
  </si>
  <si>
    <t>Price/ Free Cash FlowABMD</t>
  </si>
  <si>
    <t>Price/ Free Cash Flow00365410</t>
  </si>
  <si>
    <t>Price/ Free Cash FlowALB</t>
  </si>
  <si>
    <t>Price/ Free Cash Flow01265310</t>
  </si>
  <si>
    <t>Price/ Free Cash FlowANET</t>
  </si>
  <si>
    <t>Price/ Free Cash Flow04041310</t>
  </si>
  <si>
    <t>Price/ Free Cash FlowCVS</t>
  </si>
  <si>
    <t>Price/ Free Cash Flow12665010</t>
  </si>
  <si>
    <t>Price/ Free Cash FlowCDNS</t>
  </si>
  <si>
    <t>Price/ Free Cash Flow12738710</t>
  </si>
  <si>
    <t>Price/ Free Cash FlowGLW</t>
  </si>
  <si>
    <t>Price/ Free Cash Flow21935010</t>
  </si>
  <si>
    <t>21935010</t>
  </si>
  <si>
    <t>GLW</t>
  </si>
  <si>
    <t>Corning Inc</t>
  </si>
  <si>
    <t>Price/ Free Cash FlowIT</t>
  </si>
  <si>
    <t>Price/ Free Cash Flow36665110</t>
  </si>
  <si>
    <t>Price/ Free Cash FlowGS</t>
  </si>
  <si>
    <t>Price/ Free Cash Flow38141G10</t>
  </si>
  <si>
    <t>Price/ Free Cash FlowMGM</t>
  </si>
  <si>
    <t>Price/ Free Cash Flow55295310</t>
  </si>
  <si>
    <t>Price/ Free Cash FlowMCK</t>
  </si>
  <si>
    <t>Price/ Free Cash Flow58155Q10</t>
  </si>
  <si>
    <t>Most ActiveABMD</t>
  </si>
  <si>
    <t>Most Active00365410</t>
  </si>
  <si>
    <t>Most ActiveATO</t>
  </si>
  <si>
    <t>Most Active04956010</t>
  </si>
  <si>
    <t>Most ActiveBR</t>
  </si>
  <si>
    <t>Most Active11133T10</t>
  </si>
  <si>
    <t>Most ActiveEXR</t>
  </si>
  <si>
    <t>Most Active30225T10</t>
  </si>
  <si>
    <t>Most ActiveIFF</t>
  </si>
  <si>
    <t>Most Active45950610</t>
  </si>
  <si>
    <t>Most ActiveTMK</t>
  </si>
  <si>
    <t>Most Active89102710</t>
  </si>
  <si>
    <t>89102710</t>
  </si>
  <si>
    <t>TMK</t>
  </si>
  <si>
    <t>Torchmark Corporation</t>
  </si>
  <si>
    <t>Most ActiveULTA</t>
  </si>
  <si>
    <t>Most Active90384S30</t>
  </si>
  <si>
    <t>Most ActiveVAR</t>
  </si>
  <si>
    <t>Most Active92220P10</t>
  </si>
  <si>
    <t>Most ActiveWLTW</t>
  </si>
  <si>
    <t>Most ActiveG9662910</t>
  </si>
  <si>
    <t>G9662910</t>
  </si>
  <si>
    <t>WLTW</t>
  </si>
  <si>
    <t>Willis Towers Watson Public Limited Company</t>
  </si>
  <si>
    <t>Relative Strength - 30wk/75wk MAAAL</t>
  </si>
  <si>
    <t>Relative Strength - 30wk/75wk MA02376R10</t>
  </si>
  <si>
    <t>Relative Strength - 30wk/75wk MABHGE</t>
  </si>
  <si>
    <t>Relative Strength - 30wk/75wk MA05722G10</t>
  </si>
  <si>
    <t>Relative Strength - 30wk/75wk MADVA</t>
  </si>
  <si>
    <t>Relative Strength - 30wk/75wk MA23918K10</t>
  </si>
  <si>
    <t>Relative Strength - 30wk/75wk MAEA</t>
  </si>
  <si>
    <t>Relative Strength - 30wk/75wk MA28551210</t>
  </si>
  <si>
    <t>Relative Strength - 30wk/75wk MAMU</t>
  </si>
  <si>
    <t>Relative Strength - 30wk/75wk MA59511210</t>
  </si>
  <si>
    <t>Relative Strength - 30wk/75wk MAFTI</t>
  </si>
  <si>
    <t>Relative Strength - 30wk/75wk MAG8711010</t>
  </si>
  <si>
    <t>Earning MomentumAPC</t>
  </si>
  <si>
    <t>Earning Momentum03251110</t>
  </si>
  <si>
    <t>Earning MomentumCVS</t>
  </si>
  <si>
    <t>Earning Momentum12665010</t>
  </si>
  <si>
    <t>Earning MomentumCAH</t>
  </si>
  <si>
    <t>Earning Momentum14149Y10</t>
  </si>
  <si>
    <t>Earning MomentumNSC</t>
  </si>
  <si>
    <t>Earning Momentum65584410</t>
  </si>
  <si>
    <t>Earning MomentumTMK</t>
  </si>
  <si>
    <t>Earning Momentum89102710</t>
  </si>
  <si>
    <t>Dividend GrowthBLL</t>
  </si>
  <si>
    <t>Dividend Growth05849810</t>
  </si>
  <si>
    <t>Dividend GrowthXRAY</t>
  </si>
  <si>
    <t>Dividend Growth24906P10</t>
  </si>
  <si>
    <t>Dividend GrowthGM</t>
  </si>
  <si>
    <t>Dividend Growth37045V10</t>
  </si>
  <si>
    <t>Dividend GrowthKSU</t>
  </si>
  <si>
    <t>Dividend Growth48517030</t>
  </si>
  <si>
    <t>Dividend GrowthTSS</t>
  </si>
  <si>
    <t>Dividend Growth89190610</t>
  </si>
  <si>
    <t>Dividend GrowthWDC</t>
  </si>
  <si>
    <t>Dividend Growth95810210</t>
  </si>
  <si>
    <t>Dividend Growth98412160</t>
  </si>
  <si>
    <t>98412160</t>
  </si>
  <si>
    <t>Proj. 5yr EPS GrowthFCX</t>
  </si>
  <si>
    <t>Proj. 5yr EPS Growth35671D85</t>
  </si>
  <si>
    <t>Proj. 5yr EPS GrowthHBI</t>
  </si>
  <si>
    <t>Proj. 5yr EPS Growth41034510</t>
  </si>
  <si>
    <t>Proj. 5yr EPS GrowthIP</t>
  </si>
  <si>
    <t>Proj. 5yr EPS Growth46014610</t>
  </si>
  <si>
    <t>Proj. 5yr EPS GrowthTRIP</t>
  </si>
  <si>
    <t>Proj. 5yr EPS Growth89694520</t>
  </si>
  <si>
    <t>Proj. 5yr EPS GrowthZION</t>
  </si>
  <si>
    <t>Proj. 5yr EPS Growth98970110</t>
  </si>
  <si>
    <t>PEG RatioAMAT</t>
  </si>
  <si>
    <t>PEG Ratio03822210</t>
  </si>
  <si>
    <t>PEG RatioCAH</t>
  </si>
  <si>
    <t>PEG Ratio14149Y10</t>
  </si>
  <si>
    <t>PEG RatioCNP</t>
  </si>
  <si>
    <t>PEG Ratio15189T10</t>
  </si>
  <si>
    <t>PEG RatioCVX</t>
  </si>
  <si>
    <t>PEG Ratio16676410</t>
  </si>
  <si>
    <t>PEG RatioDOW</t>
  </si>
  <si>
    <t>PEG Ratio26055710</t>
  </si>
  <si>
    <t>PEG RatioFRT</t>
  </si>
  <si>
    <t>PEG Ratio31374720</t>
  </si>
  <si>
    <t>PEG RatioGILD</t>
  </si>
  <si>
    <t>PEG Ratio37555810</t>
  </si>
  <si>
    <t>37555810</t>
  </si>
  <si>
    <t>GILD</t>
  </si>
  <si>
    <t>Gilead Sciences, Inc.</t>
  </si>
  <si>
    <t>PEG RatioHPE</t>
  </si>
  <si>
    <t>PEG Ratio42824C10</t>
  </si>
  <si>
    <t>PEG RatioIRM</t>
  </si>
  <si>
    <t>PEG Ratio46284V10</t>
  </si>
  <si>
    <t>PEG RatioLRCX</t>
  </si>
  <si>
    <t>PEG Ratio51280710</t>
  </si>
  <si>
    <t>PEG RatioQRVO</t>
  </si>
  <si>
    <t>PEG Ratio74736K10</t>
  </si>
  <si>
    <t>PEG RatioSWKS</t>
  </si>
  <si>
    <t>PEG Ratio83088M10</t>
  </si>
  <si>
    <t>PEG RatioWMT</t>
  </si>
  <si>
    <t>PEG Ratio93114210</t>
  </si>
  <si>
    <t>PEG RatioZION</t>
  </si>
  <si>
    <t>PEG Ratio98970110</t>
  </si>
  <si>
    <t>EPS Estimate RevisionsABMD</t>
  </si>
  <si>
    <t>EPS Estimate Revisions00365410</t>
  </si>
  <si>
    <t>EPS Estimate RevisionsADS</t>
  </si>
  <si>
    <t>EPS Estimate Revisions01858110</t>
  </si>
  <si>
    <t>EPS Estimate RevisionsAAL</t>
  </si>
  <si>
    <t>EPS Estimate Revisions02376R10</t>
  </si>
  <si>
    <t>EPS Estimate RevisionsAPH</t>
  </si>
  <si>
    <t>EPS Estimate Revisions03209510</t>
  </si>
  <si>
    <t>EPS Estimate RevisionsCF</t>
  </si>
  <si>
    <t>EPS Estimate Revisions12526910</t>
  </si>
  <si>
    <t>EPS Estimate RevisionsCTXS</t>
  </si>
  <si>
    <t>EPS Estimate Revisions17737610</t>
  </si>
  <si>
    <t>EPS Estimate RevisionsCTSH</t>
  </si>
  <si>
    <t>EPS Estimate Revisions19244610</t>
  </si>
  <si>
    <t>EPS Estimate RevisionsDE</t>
  </si>
  <si>
    <t>EPS Estimate Revisions24419910</t>
  </si>
  <si>
    <t>EPS Estimate RevisionsHOG</t>
  </si>
  <si>
    <t>EPS Estimate Revisions41282210</t>
  </si>
  <si>
    <t>EPS Estimate RevisionsLOW</t>
  </si>
  <si>
    <t>EPS Estimate Revisions54866110</t>
  </si>
  <si>
    <t>EPS Estimate RevisionsMCHP</t>
  </si>
  <si>
    <t>EPS Estimate Revisions59501710</t>
  </si>
  <si>
    <t>EPS Estimate RevisionsMHK</t>
  </si>
  <si>
    <t>EPS Estimate Revisions60819010</t>
  </si>
  <si>
    <t>EPS Estimate RevisionsNOV</t>
  </si>
  <si>
    <t>EPS Estimate Revisions63707110</t>
  </si>
  <si>
    <t>EPS Estimate RevisionsTTWO</t>
  </si>
  <si>
    <t>EPS Estimate Revisions87405410</t>
  </si>
  <si>
    <t>EPS Estimate RevisionsMMM</t>
  </si>
  <si>
    <t>EPS Estimate Revisions88579Y10</t>
  </si>
  <si>
    <t>BetaABMD</t>
  </si>
  <si>
    <t>Beta00365410</t>
  </si>
  <si>
    <t>BetaTMUS</t>
  </si>
  <si>
    <t>Beta87259010</t>
  </si>
  <si>
    <t>Variability of EarningsDIS</t>
  </si>
  <si>
    <t>Variability of Earnings25468710</t>
  </si>
  <si>
    <t>Variability of EarningsSPG</t>
  </si>
  <si>
    <t>Variability of Earnings82880610</t>
  </si>
  <si>
    <t>Estimate DispersionBR</t>
  </si>
  <si>
    <t>Estimate Dispersion11133T10</t>
  </si>
  <si>
    <t>Estimate DispersionCNP</t>
  </si>
  <si>
    <t>Estimate Dispersion15189T10</t>
  </si>
  <si>
    <t>Estimate DispersionDG</t>
  </si>
  <si>
    <t>Estimate Dispersion25667710</t>
  </si>
  <si>
    <t>Estimate DispersionD</t>
  </si>
  <si>
    <t>Estimate Dispersion25746U10</t>
  </si>
  <si>
    <t>Estimate DispersionDUK</t>
  </si>
  <si>
    <t>Estimate Dispersion26441C20</t>
  </si>
  <si>
    <t>Estimate DispersionIBM</t>
  </si>
  <si>
    <t>Estimate Dispersion45920010</t>
  </si>
  <si>
    <t>Estimate DispersionJPM</t>
  </si>
  <si>
    <t>Estimate Dispersion46625H10</t>
  </si>
  <si>
    <t>Estimate DispersionEL</t>
  </si>
  <si>
    <t>Estimate Dispersion51843910</t>
  </si>
  <si>
    <t>Estimate DispersionPPL</t>
  </si>
  <si>
    <t>Estimate Dispersion69351T10</t>
  </si>
  <si>
    <t>Estimate DispersionPNW</t>
  </si>
  <si>
    <t>Estimate Dispersion72348410</t>
  </si>
  <si>
    <t>Estimate DispersionPRU</t>
  </si>
  <si>
    <t>Estimate Dispersion74432010</t>
  </si>
  <si>
    <t>Estimate DispersionTMK</t>
  </si>
  <si>
    <t>Estimate Dispersion89102710</t>
  </si>
  <si>
    <t>Estimate DispersionUSB</t>
  </si>
  <si>
    <t>Estimate Dispersion90297330</t>
  </si>
  <si>
    <t>Estimate DispersionULTA</t>
  </si>
  <si>
    <t>Estimate Dispersion90384S30</t>
  </si>
  <si>
    <t>Estimate DispersionVZ</t>
  </si>
  <si>
    <t>Estimate Dispersion92343V10</t>
  </si>
  <si>
    <t>Estimate DispersionINFO</t>
  </si>
  <si>
    <t>Estimate DispersionG4756710</t>
  </si>
  <si>
    <t>88-Estimate Dispersion</t>
  </si>
  <si>
    <t>Estimate DispersionWLTW</t>
  </si>
  <si>
    <t>Estimate DispersionG9662910</t>
  </si>
  <si>
    <t>89-Estimate Dispersion</t>
  </si>
  <si>
    <t>Neglect - Institutional OwnershipCMG</t>
  </si>
  <si>
    <t>Neglect - Institutional Ownership16965610</t>
  </si>
  <si>
    <t>Neglect - Institutional OwnershipCOTY</t>
  </si>
  <si>
    <t>Neglect - Institutional Ownership22207020</t>
  </si>
  <si>
    <t>Neglect - Institutional OwnershipIQV</t>
  </si>
  <si>
    <t>Neglect - Institutional Ownership46266C10</t>
  </si>
  <si>
    <t>Neglect - Institutional OwnershipJEC</t>
  </si>
  <si>
    <t>Neglect - Institutional Ownership46981410</t>
  </si>
  <si>
    <t>46981410</t>
  </si>
  <si>
    <t>JEC</t>
  </si>
  <si>
    <t>Jacobs Engineering Group Inc.</t>
  </si>
  <si>
    <t>Neglect - Institutional OwnershipKSS</t>
  </si>
  <si>
    <t>Neglect - Institutional Ownership50025510</t>
  </si>
  <si>
    <t>Neglect - Institutional OwnershipMLM</t>
  </si>
  <si>
    <t>Neglect - Institutional Ownership57328410</t>
  </si>
  <si>
    <t>Neglect - Institutional OwnershipSRE</t>
  </si>
  <si>
    <t>Neglect - Institutional Ownership81685110</t>
  </si>
  <si>
    <t>Neglect - Institutional OwnershipVFC</t>
  </si>
  <si>
    <t>Neglect - Institutional Ownership91820410</t>
  </si>
  <si>
    <t>Neglect - Analyst CoverageJPM</t>
  </si>
  <si>
    <t>Neglect - Analyst Coverage46625H10</t>
  </si>
  <si>
    <t>Neglect - Analyst CoverageSYK</t>
  </si>
  <si>
    <t>Neglect - Analyst Coverage86366710</t>
  </si>
  <si>
    <t>Neglect - Analyst CoverageTPR</t>
  </si>
  <si>
    <t>Neglect - Analyst Coverage87603010</t>
  </si>
  <si>
    <t>55-Neglect - Analyst Coverage</t>
  </si>
  <si>
    <t>56-Neglect - Analyst Coverage</t>
  </si>
  <si>
    <t>Neglect - Analyst CoverageZBH</t>
  </si>
  <si>
    <t>Neglect - Analyst Coverage98956P10</t>
  </si>
  <si>
    <t>57-Neglect - Analyst Coverage</t>
  </si>
  <si>
    <t>58-Neglect - Analyst Coverage</t>
  </si>
  <si>
    <t>Foreign ExposureCME</t>
  </si>
  <si>
    <t>Foreign Exposure12572Q10</t>
  </si>
  <si>
    <t>Foreign ExposureCTL</t>
  </si>
  <si>
    <t>Foreign Exposure15670010</t>
  </si>
  <si>
    <t>Foreign ExposureDLTR</t>
  </si>
  <si>
    <t>Foreign Exposure25674610</t>
  </si>
  <si>
    <t>Foreign ExposureHFC</t>
  </si>
  <si>
    <t>Foreign Exposure43610610</t>
  </si>
  <si>
    <t>Foreign ExposureINCY</t>
  </si>
  <si>
    <t>Foreign Exposure45337C10</t>
  </si>
  <si>
    <t>Foreign ExposureLOW</t>
  </si>
  <si>
    <t>Foreign Exposure54866110</t>
  </si>
  <si>
    <t>Foreign ExposureTMK</t>
  </si>
  <si>
    <t>Foreign Exposure89102710</t>
  </si>
  <si>
    <t>Foreign ExposureUNP</t>
  </si>
  <si>
    <t>Foreign Exposure90781810</t>
  </si>
  <si>
    <t>Equity DurationDVA</t>
  </si>
  <si>
    <t>Equity Duration23918K10</t>
  </si>
  <si>
    <t>Equity DurationDISCA</t>
  </si>
  <si>
    <t>Equity Duration25470F10</t>
  </si>
  <si>
    <t>Equity DurationFL</t>
  </si>
  <si>
    <t>Equity Duration34484910</t>
  </si>
  <si>
    <t>34484910</t>
  </si>
  <si>
    <t>FL</t>
  </si>
  <si>
    <t>Foot Locker, Inc.</t>
  </si>
  <si>
    <t>Equity DurationM</t>
  </si>
  <si>
    <t>Equity Duration55616P10</t>
  </si>
  <si>
    <t>Equity DurationNOV</t>
  </si>
  <si>
    <t>Equity Duration63707110</t>
  </si>
  <si>
    <t>Equity DurationQCOM</t>
  </si>
  <si>
    <t>Equity Duration74752510</t>
  </si>
  <si>
    <t>Share RepurchaseEXR</t>
  </si>
  <si>
    <t>Share Repurchase30225T10</t>
  </si>
  <si>
    <t>Share RepurchaseAJG</t>
  </si>
  <si>
    <t>Share Repurchase36357610</t>
  </si>
  <si>
    <t>36357610</t>
  </si>
  <si>
    <t>AJG</t>
  </si>
  <si>
    <t>Arthur J. Gallagher &amp; Co.</t>
  </si>
  <si>
    <t>Share RepurchaseINFO</t>
  </si>
  <si>
    <t>Share RepurchaseG4756710</t>
  </si>
  <si>
    <t>1yr ROEABT</t>
  </si>
  <si>
    <t>1yr ROE00282410</t>
  </si>
  <si>
    <t>1yr ROEAPC</t>
  </si>
  <si>
    <t>1yr ROE03251110</t>
  </si>
  <si>
    <t>1yr ROEBLK</t>
  </si>
  <si>
    <t>1yr ROE09247X10</t>
  </si>
  <si>
    <t>1yr ROECVS</t>
  </si>
  <si>
    <t>1yr ROE12665010</t>
  </si>
  <si>
    <t>1yr ROEXRAY</t>
  </si>
  <si>
    <t>1yr ROE24906P10</t>
  </si>
  <si>
    <t>1yr ROEDRE</t>
  </si>
  <si>
    <t>1yr ROE26441150</t>
  </si>
  <si>
    <t>1yr ROEEMN</t>
  </si>
  <si>
    <t>1yr ROE27743210</t>
  </si>
  <si>
    <t>1yr ROEFOXA</t>
  </si>
  <si>
    <t>1yr ROE35137L10</t>
  </si>
  <si>
    <t>1yr ROEHD</t>
  </si>
  <si>
    <t>1yr ROE43707610</t>
  </si>
  <si>
    <t>1yr ROELLY</t>
  </si>
  <si>
    <t>1yr ROE53245710</t>
  </si>
  <si>
    <t>1yr ROEMRK</t>
  </si>
  <si>
    <t>1yr ROE58933Y10</t>
  </si>
  <si>
    <t>1yr ROENWSA</t>
  </si>
  <si>
    <t>1yr ROE65249B10</t>
  </si>
  <si>
    <t>5y ROEAPC</t>
  </si>
  <si>
    <t>5y ROE03251110</t>
  </si>
  <si>
    <t>ROAABT</t>
  </si>
  <si>
    <t>ROA00282410</t>
  </si>
  <si>
    <t>ROAABBV</t>
  </si>
  <si>
    <t>ROA00287Y10</t>
  </si>
  <si>
    <t>ROAAPC</t>
  </si>
  <si>
    <t>ROA03251110</t>
  </si>
  <si>
    <t>ROAADSK</t>
  </si>
  <si>
    <t>ROA05276910</t>
  </si>
  <si>
    <t>ROABLK</t>
  </si>
  <si>
    <t>ROA09247X10</t>
  </si>
  <si>
    <t>ROACVS</t>
  </si>
  <si>
    <t>ROA12665010</t>
  </si>
  <si>
    <t>ROACAH</t>
  </si>
  <si>
    <t>ROA14149Y10</t>
  </si>
  <si>
    <t>ROAXRAY</t>
  </si>
  <si>
    <t>ROA24906P10</t>
  </si>
  <si>
    <t>ROADRE</t>
  </si>
  <si>
    <t>ROA26441150</t>
  </si>
  <si>
    <t>ROAEMN</t>
  </si>
  <si>
    <t>ROA27743210</t>
  </si>
  <si>
    <t>ROAFOXA</t>
  </si>
  <si>
    <t>ROA35137L10</t>
  </si>
  <si>
    <t>ROALLY</t>
  </si>
  <si>
    <t>ROA53245710</t>
  </si>
  <si>
    <t>ROAMCD</t>
  </si>
  <si>
    <t>ROA58013510</t>
  </si>
  <si>
    <t>ROAMRK</t>
  </si>
  <si>
    <t>ROA58933Y10</t>
  </si>
  <si>
    <t>ROANWSA</t>
  </si>
  <si>
    <t>ROA65249B10</t>
  </si>
  <si>
    <t>ROAPKG</t>
  </si>
  <si>
    <t>ROA69515610</t>
  </si>
  <si>
    <t>ROAPFE</t>
  </si>
  <si>
    <t>ROA71708110</t>
  </si>
  <si>
    <t>ROAPEG</t>
  </si>
  <si>
    <t>ROA74457310</t>
  </si>
  <si>
    <t>ROASO</t>
  </si>
  <si>
    <t>ROA84258710</t>
  </si>
  <si>
    <t>ROATMK</t>
  </si>
  <si>
    <t>ROA89102710</t>
  </si>
  <si>
    <t>ROAVLO</t>
  </si>
  <si>
    <t>ROA91913Y10</t>
  </si>
  <si>
    <t>ROCADSK</t>
  </si>
  <si>
    <t>ROC05276910</t>
  </si>
  <si>
    <t>ROCCVS</t>
  </si>
  <si>
    <t>ROC12665010</t>
  </si>
  <si>
    <t>ROCCAH</t>
  </si>
  <si>
    <t>ROC14149Y10</t>
  </si>
  <si>
    <t>ROCCXO</t>
  </si>
  <si>
    <t>ROC20605P10</t>
  </si>
  <si>
    <t>ROCEQIX</t>
  </si>
  <si>
    <t>ROC29444U70</t>
  </si>
  <si>
    <t>ROCGS</t>
  </si>
  <si>
    <t>ROC38141G10</t>
  </si>
  <si>
    <t>ROCMGM</t>
  </si>
  <si>
    <t>ROC55295310</t>
  </si>
  <si>
    <t>ROCMS</t>
  </si>
  <si>
    <t>ROC61744644</t>
  </si>
  <si>
    <t>ROCQRVO</t>
  </si>
  <si>
    <t>ROC74736K10</t>
  </si>
  <si>
    <t>ROCSLG</t>
  </si>
  <si>
    <t>ROC78440X10</t>
  </si>
  <si>
    <t>1yr ROE AdjQCOM</t>
  </si>
  <si>
    <t>1yr ROE Adj74752510</t>
  </si>
  <si>
    <t>1yr ROE AdjAMCR</t>
  </si>
  <si>
    <t>1yr ROE AdjG0250X10</t>
  </si>
  <si>
    <t>5yr ROE AdjAMCR</t>
  </si>
  <si>
    <t>5yr ROE AdjG0250X10</t>
  </si>
  <si>
    <t>Alpha Surprise ModelKIM</t>
  </si>
  <si>
    <t>Alpha Surprise Model49446R10</t>
  </si>
  <si>
    <t>Alpha Surprise ModelLH</t>
  </si>
  <si>
    <t>Alpha Surprise Model50540R40</t>
  </si>
  <si>
    <t>Alpha Surprise ModelMDLZ</t>
  </si>
  <si>
    <t>Alpha Surprise Model60920710</t>
  </si>
  <si>
    <t>60920710</t>
  </si>
  <si>
    <t>MDLZ</t>
  </si>
  <si>
    <t>Mondelez International, Inc. Class A</t>
  </si>
  <si>
    <t>Alpha Surprise ModelNVDA</t>
  </si>
  <si>
    <t>Alpha Surprise Model67066G10</t>
  </si>
  <si>
    <t>Alpha Surprise ModelSYMC</t>
  </si>
  <si>
    <t>Alpha Surprise Model87150310</t>
  </si>
  <si>
    <t>Alpha Surprise ModelWMT</t>
  </si>
  <si>
    <t>Alpha Surprise Model93114210</t>
  </si>
  <si>
    <t>Alpha Surprise ModelWMB</t>
  </si>
  <si>
    <t>Alpha Surprise Model96945710</t>
  </si>
  <si>
    <t>Alpha Surprise ModelZION</t>
  </si>
  <si>
    <t>Alpha Surprise Model98970110</t>
  </si>
  <si>
    <t>Alpha Surprise ModelDG</t>
  </si>
  <si>
    <t>Alpha Surprise Model25667710</t>
  </si>
  <si>
    <t>Alpha Surprise ModelAEE</t>
  </si>
  <si>
    <t>Alpha Surprise Model02360810</t>
  </si>
  <si>
    <t>Alpha Surprise ModelBSX</t>
  </si>
  <si>
    <t>Alpha Surprise Model10113710</t>
  </si>
  <si>
    <t>Alpha Surprise ModelDXC</t>
  </si>
  <si>
    <t>Alpha Surprise Model23355L10</t>
  </si>
  <si>
    <t>Alpha Surprise ModelIRM</t>
  </si>
  <si>
    <t>Alpha Surprise Model46284V10</t>
  </si>
  <si>
    <t>Alpha Surprise ModelGPN</t>
  </si>
  <si>
    <t>Alpha Surprise Model37940X10</t>
  </si>
  <si>
    <t>Alpha Surprise ModelHPQ</t>
  </si>
  <si>
    <t>Alpha Surprise Model40434L10</t>
  </si>
  <si>
    <t>Alpha Surprise ModelHAL</t>
  </si>
  <si>
    <t>Alpha Surprise Model40621610</t>
  </si>
  <si>
    <t>Alpha Surprise ModelHPE</t>
  </si>
  <si>
    <t>Alpha Surprise Model42824C10</t>
  </si>
  <si>
    <t>Alpha Surprise ModelDRE</t>
  </si>
  <si>
    <t>Alpha Surprise Model26441150</t>
  </si>
  <si>
    <t>Earnings TorpedoMYL</t>
  </si>
  <si>
    <t>Earnings TorpedoN5946510</t>
  </si>
  <si>
    <t>Earnings TorpedoSTX</t>
  </si>
  <si>
    <t>Earnings TorpedoG7945M10</t>
  </si>
  <si>
    <t>Earnings TorpedoCPB</t>
  </si>
  <si>
    <t>Earnings Torpedo13442910</t>
  </si>
  <si>
    <t>Earnings TorpedoHRL</t>
  </si>
  <si>
    <t>Earnings Torpedo44045210</t>
  </si>
  <si>
    <t>Earnings TorpedoGM</t>
  </si>
  <si>
    <t>Earnings Torpedo37045V10</t>
  </si>
  <si>
    <t>Negative EPS SurpriseEXC</t>
  </si>
  <si>
    <t>Negative EPS Surprise30161N10</t>
  </si>
  <si>
    <t>Negative EPS SurpriseFOXA</t>
  </si>
  <si>
    <t>Negative EPS Surprise35137L10</t>
  </si>
  <si>
    <t>Negative EPS SurpriseDRE</t>
  </si>
  <si>
    <t>Negative EPS Surprise26441150</t>
  </si>
  <si>
    <t>Negative EPS SurpriseFMC</t>
  </si>
  <si>
    <t>Negative EPS Surprise30249130</t>
  </si>
  <si>
    <t>Negative EPS SurpriseGPN</t>
  </si>
  <si>
    <t>Negative EPS Surprise37940X10</t>
  </si>
  <si>
    <t>Negative EPS SurpriseHPQ</t>
  </si>
  <si>
    <t>Negative EPS Surprise40434L10</t>
  </si>
  <si>
    <t>Negative EPS SurpriseHPE</t>
  </si>
  <si>
    <t>Negative EPS Surprise42824C10</t>
  </si>
  <si>
    <t>Negative EPS SurpriseDG</t>
  </si>
  <si>
    <t>Negative EPS Surprise25667710</t>
  </si>
  <si>
    <t>Negative EPS SurpriseHUM</t>
  </si>
  <si>
    <t>Negative EPS Surprise44485910</t>
  </si>
  <si>
    <t>Negative EPS SurpriseCF</t>
  </si>
  <si>
    <t>Negative EPS Surprise12526910</t>
  </si>
  <si>
    <t>Negative EPS SurpriseSYMC</t>
  </si>
  <si>
    <t>Negative EPS Surprise87150310</t>
  </si>
  <si>
    <t>Negative EPS SurpriseBSX</t>
  </si>
  <si>
    <t>Negative EPS Surprise10113710</t>
  </si>
  <si>
    <t>Negative EPS SurpriseCHRW</t>
  </si>
  <si>
    <t>Negative EPS Surprise12541W20</t>
  </si>
  <si>
    <t>Negative EPS SurpriseCME</t>
  </si>
  <si>
    <t>Negative EPS Surprise12572Q10</t>
  </si>
  <si>
    <t>Negative EPS SurpriseADI</t>
  </si>
  <si>
    <t>Negative EPS Surprise03265410</t>
  </si>
  <si>
    <t>Negative EPS SurpriseO</t>
  </si>
  <si>
    <t>Negative EPS Surprise75610910</t>
  </si>
  <si>
    <t>Negative EPS SurpriseWMB</t>
  </si>
  <si>
    <t>Negative EPS Surprise96945710</t>
  </si>
  <si>
    <t>Negative EPS SurpriseMDLZ</t>
  </si>
  <si>
    <t>Negative EPS Surprise60920710</t>
  </si>
  <si>
    <t>Negative EPS SurpriseKIM</t>
  </si>
  <si>
    <t>Negative EPS Surprise49446R10</t>
  </si>
  <si>
    <t>Negative EPS SurpriseKHC</t>
  </si>
  <si>
    <t>Negative EPS Surprise50075410</t>
  </si>
  <si>
    <t>Negative EPS SurpriseLH</t>
  </si>
  <si>
    <t>Negative EPS Surprise50540R40</t>
  </si>
  <si>
    <t>Negative EPS SurpriseMAR</t>
  </si>
  <si>
    <t>Negative EPS Surprise57190320</t>
  </si>
  <si>
    <t>Negative EPS SurpriseNEE</t>
  </si>
  <si>
    <t>Negative EPS Surprise65339F10</t>
  </si>
  <si>
    <t>Negative EPS SurpriseNVDA</t>
  </si>
  <si>
    <t>Negative EPS Surprise67066G10</t>
  </si>
  <si>
    <t>Negative EPS SurprisePNW</t>
  </si>
  <si>
    <t>Negative EPS Surprise72348410</t>
  </si>
  <si>
    <t>Relative Strength - 10wk/40wk MACI</t>
  </si>
  <si>
    <t>Relative Strength - 10wk/40wk MA12552310</t>
  </si>
  <si>
    <t>Relative Strength - 10wk/40wk MACVS</t>
  </si>
  <si>
    <t>Relative Strength - 10wk/40wk MA12665010</t>
  </si>
  <si>
    <t>Relative Strength - 10wk/40wk MAFDX</t>
  </si>
  <si>
    <t>Relative Strength - 10wk/40wk MA31428X10</t>
  </si>
  <si>
    <t>Relative Strength - 10wk/40wk MAFL</t>
  </si>
  <si>
    <t>Relative Strength - 10wk/40wk MA34484910</t>
  </si>
  <si>
    <t>Relative Strength - 10wk/40wk MAHFC</t>
  </si>
  <si>
    <t>Relative Strength - 10wk/40wk MA43610610</t>
  </si>
  <si>
    <t>Relative Strength - 10wk/40wk MALW</t>
  </si>
  <si>
    <t>Relative Strength - 10wk/40wk MA51327210</t>
  </si>
  <si>
    <t>Relative Strength - 5wk/30wk MAALB</t>
  </si>
  <si>
    <t>Relative Strength - 5wk/30wk MA01265310</t>
  </si>
  <si>
    <t>Relative Strength - 5wk/30wk MABK</t>
  </si>
  <si>
    <t>Relative Strength - 5wk/30wk MA06405810</t>
  </si>
  <si>
    <t>Relative Strength - 5wk/30wk MABIIB</t>
  </si>
  <si>
    <t>Relative Strength - 5wk/30wk MA09062X10</t>
  </si>
  <si>
    <t>Relative Strength - 5wk/30wk MABMY</t>
  </si>
  <si>
    <t>Relative Strength - 5wk/30wk MA11012210</t>
  </si>
  <si>
    <t>Relative Strength - 5wk/30wk MACCL</t>
  </si>
  <si>
    <t>Relative Strength - 5wk/30wk MA14365830</t>
  </si>
  <si>
    <t>Relative Strength - 5wk/30wk MACNC</t>
  </si>
  <si>
    <t>Relative Strength - 5wk/30wk MA15135B10</t>
  </si>
  <si>
    <t>Relative Strength - 5wk/30wk MACTL</t>
  </si>
  <si>
    <t>Relative Strength - 5wk/30wk MA15670010</t>
  </si>
  <si>
    <t>Relative Strength - 5wk/30wk MAFL</t>
  </si>
  <si>
    <t>Relative Strength - 5wk/30wk MA34484910</t>
  </si>
  <si>
    <t>Relative Strength - 5wk/30wk MAIRM</t>
  </si>
  <si>
    <t>Relative Strength - 5wk/30wk MA46284V10</t>
  </si>
  <si>
    <t>Relative Strength - 5wk/30wk MAKR</t>
  </si>
  <si>
    <t>Relative Strength - 5wk/30wk MA50104410</t>
  </si>
  <si>
    <t>Relative Strength - 5wk/30wk MALLY</t>
  </si>
  <si>
    <t>Relative Strength - 5wk/30wk MA53245710</t>
  </si>
  <si>
    <t>Relative Strength - 5wk/30wk MATAP</t>
  </si>
  <si>
    <t>Relative Strength - 5wk/30wk MA60871R20</t>
  </si>
  <si>
    <t>Relative Strength - 5wk/30wk MANRG</t>
  </si>
  <si>
    <t>Relative Strength - 5wk/30wk MA62937750</t>
  </si>
  <si>
    <t>Relative Strength - 5wk/30wk MANWL</t>
  </si>
  <si>
    <t>Relative Strength - 5wk/30wk MA65122910</t>
  </si>
  <si>
    <t>Relative Strength - 5wk/30wk MASLG</t>
  </si>
  <si>
    <t>Relative Strength - 5wk/30wk MA78440X10</t>
  </si>
  <si>
    <t>Relative Strength - 5wk/30wk MASPG</t>
  </si>
  <si>
    <t>Relative Strength - 5wk/30wk MA82880610</t>
  </si>
  <si>
    <t>Relative Strength - 5wk/30wk MAAOS</t>
  </si>
  <si>
    <t>Relative Strength - 5wk/30wk MA83186520</t>
  </si>
  <si>
    <t>Relative Strength - 5wk/30wk MAMMM</t>
  </si>
  <si>
    <t>Relative Strength - 5wk/30wk MA88579Y10</t>
  </si>
  <si>
    <t>Relative Strength - 5wk/30wk MAWBA</t>
  </si>
  <si>
    <t>Relative Strength - 5wk/30wk MA93142710</t>
  </si>
  <si>
    <t>Relative Strength - 5wk/30wk MANLSN</t>
  </si>
  <si>
    <t>Relative Strength - 5wk/30wk MAG6518L10</t>
  </si>
  <si>
    <t>Free Cash Flow/ EVAPC</t>
  </si>
  <si>
    <t>Free Cash Flow/ EV03251110</t>
  </si>
  <si>
    <t>Free Cash Flow/ EVXRAY</t>
  </si>
  <si>
    <t>Free Cash Flow/ EV24906P10</t>
  </si>
  <si>
    <t>Free Cash Flow/ EVEXC</t>
  </si>
  <si>
    <t>Free Cash Flow/ EV30161N10</t>
  </si>
  <si>
    <t>Free Cash Flow/ EVSRE</t>
  </si>
  <si>
    <t>Free Cash Flow/ EV81685110</t>
  </si>
  <si>
    <t>Free Cash Flow/ EVSO</t>
  </si>
  <si>
    <t>Free Cash Flow/ EV84258710</t>
  </si>
  <si>
    <t>Free Cash Flow/ EVWMB</t>
  </si>
  <si>
    <t>Free Cash Flow/ EV96945710</t>
  </si>
  <si>
    <t>Price Return - 11-mth Perf.ALB</t>
  </si>
  <si>
    <t>Price Return - 11-mth Perf.01265310</t>
  </si>
  <si>
    <t>Price Return - 11-mth Perf.BHGE</t>
  </si>
  <si>
    <t>Price Return - 11-mth Perf.05722G10</t>
  </si>
  <si>
    <t>Price Return - 11-mth Perf.CAG</t>
  </si>
  <si>
    <t>Price Return - 11-mth Perf.20588710</t>
  </si>
  <si>
    <t>Price Return - 11-mth Perf.ETFC</t>
  </si>
  <si>
    <t>Price Return - 11-mth Perf.26924640</t>
  </si>
  <si>
    <t>Price Return - 11-mth Perf.FCX</t>
  </si>
  <si>
    <t>Price Return - 11-mth Perf.35671D85</t>
  </si>
  <si>
    <t>Price Return - 11-mth Perf.MU</t>
  </si>
  <si>
    <t>Price Return - 11-mth Perf.59511210</t>
  </si>
  <si>
    <t>Price Return - 11-mth Perf.NBL</t>
  </si>
  <si>
    <t>Price Return - 11-mth Perf.65504410</t>
  </si>
  <si>
    <t>Price Return - 11-mth Perf.TIF</t>
  </si>
  <si>
    <t>Price Return - 11-mth Perf.88654710</t>
  </si>
  <si>
    <t>Price Return - 11-mth Perf.WDC</t>
  </si>
  <si>
    <t>Price Return - 11-mth Perf.95810210</t>
  </si>
  <si>
    <t>Price Return - 11-mth Perf.WYNN</t>
  </si>
  <si>
    <t>Price Return - 11-mth Perf.98313410</t>
  </si>
  <si>
    <t>Price Return - 12-mth Perf.ABBV</t>
  </si>
  <si>
    <t>Price Return - 12-mth Perf.00287Y10</t>
  </si>
  <si>
    <t>Price Return - 12-mth Perf.ATVI</t>
  </si>
  <si>
    <t>Price Return - 12-mth Perf.00507V10</t>
  </si>
  <si>
    <t>Price Return - 12-mth Perf.EMN</t>
  </si>
  <si>
    <t>Price Return - 12-mth Perf.27743210</t>
  </si>
  <si>
    <t>Price Return - 12-mth Perf.EA</t>
  </si>
  <si>
    <t>Price Return - 12-mth Perf.28551210</t>
  </si>
  <si>
    <t>Price Return - 12-mth Perf.FCX</t>
  </si>
  <si>
    <t>Price Return - 12-mth Perf.35671D85</t>
  </si>
  <si>
    <t>Price Return - 12-mth Perf.HBI</t>
  </si>
  <si>
    <t>Price Return - 12-mth Perf.41034510</t>
  </si>
  <si>
    <t>Price Return - 12-mth Perf.NWL</t>
  </si>
  <si>
    <t>Price Return - 12-mth Perf.65122910</t>
  </si>
  <si>
    <t>Price Return - 12-mth Perf.NBL</t>
  </si>
  <si>
    <t>Price Return - 12-mth Perf.65504410</t>
  </si>
  <si>
    <t>Price Return - 12-mth Perf.PXD</t>
  </si>
  <si>
    <t>Price Return - 12-mth Perf.72378710</t>
  </si>
  <si>
    <t>Price Return - 12-mth Perf.TXT</t>
  </si>
  <si>
    <t>Price Return - 12-mth Perf.88320310</t>
  </si>
  <si>
    <t>Price Return - 12-mth Perf.TIF</t>
  </si>
  <si>
    <t>Price Return - 12-mth Perf.88654710</t>
  </si>
  <si>
    <t>Price Return - 12-mth and 1-mth PerformanceABBV</t>
  </si>
  <si>
    <t>Price Return - 12-mth and 1-mth Performance00287Y10</t>
  </si>
  <si>
    <t>Price Return - 12-mth and 1-mth PerformanceALXN</t>
  </si>
  <si>
    <t>Price Return - 12-mth and 1-mth Performance01535110</t>
  </si>
  <si>
    <t>Price Return - 12-mth and 1-mth PerformanceBWA</t>
  </si>
  <si>
    <t>Price Return - 12-mth and 1-mth Performance09972410</t>
  </si>
  <si>
    <t>Price Return - 12-mth and 1-mth PerformanceBMY</t>
  </si>
  <si>
    <t>Price Return - 12-mth and 1-mth Performance11012210</t>
  </si>
  <si>
    <t>Price Return - 12-mth and 1-mth PerformanceCOG</t>
  </si>
  <si>
    <t>Price Return - 12-mth and 1-mth Performance12709710</t>
  </si>
  <si>
    <t>Price Return - 12-mth and 1-mth PerformanceCOP</t>
  </si>
  <si>
    <t>Price Return - 12-mth and 1-mth Performance20825C10</t>
  </si>
  <si>
    <t>Price Return - 12-mth and 1-mth PerformanceCOTY</t>
  </si>
  <si>
    <t>Price Return - 12-mth and 1-mth Performance22207020</t>
  </si>
  <si>
    <t>Price Return - 12-mth and 1-mth PerformanceFANG</t>
  </si>
  <si>
    <t>Price Return - 12-mth and 1-mth Performance25278X10</t>
  </si>
  <si>
    <t>Price Return - 12-mth and 1-mth PerformanceDD</t>
  </si>
  <si>
    <t>Price Return - 12-mth and 1-mth Performance26614N10</t>
  </si>
  <si>
    <t>Price Return - 12-mth and 1-mth PerformanceEA</t>
  </si>
  <si>
    <t>Price Return - 12-mth and 1-mth Performance28551210</t>
  </si>
  <si>
    <t>Price Return - 12-mth and 1-mth PerformanceFLIR</t>
  </si>
  <si>
    <t>Price Return - 12-mth and 1-mth Performance30244510</t>
  </si>
  <si>
    <t>Price Return - 12-mth and 1-mth PerformanceHBI</t>
  </si>
  <si>
    <t>Price Return - 12-mth and 1-mth Performance41034510</t>
  </si>
  <si>
    <t>Price Return - 12-mth and 1-mth PerformanceHST</t>
  </si>
  <si>
    <t>Price Return - 12-mth and 1-mth Performance44107P10</t>
  </si>
  <si>
    <t>Price Return - 12-mth and 1-mth PerformanceIPGP</t>
  </si>
  <si>
    <t>Price Return - 12-mth and 1-mth Performance44980X10</t>
  </si>
  <si>
    <t>Price Return - 12-mth and 1-mth PerformanceILMN</t>
  </si>
  <si>
    <t>Price Return - 12-mth and 1-mth Performance45232710</t>
  </si>
  <si>
    <t>Price Return - 12-mth and 1-mth PerformanceIRM</t>
  </si>
  <si>
    <t>Price Return - 12-mth and 1-mth Performance46284V10</t>
  </si>
  <si>
    <t>Price Return - 12-mth and 1-mth PerformanceKR</t>
  </si>
  <si>
    <t>Price Return - 12-mth and 1-mth Performance50104410</t>
  </si>
  <si>
    <t>Price Return - 12-mth and 1-mth PerformanceMHK</t>
  </si>
  <si>
    <t>Price Return - 12-mth and 1-mth Performance60819010</t>
  </si>
  <si>
    <t>Price Return - 12-mth and 1-mth PerformanceTAP</t>
  </si>
  <si>
    <t>Price Return - 12-mth and 1-mth Performance60871R20</t>
  </si>
  <si>
    <t>Price Return - 12-mth and 1-mth PerformanceNWL</t>
  </si>
  <si>
    <t>Price Return - 12-mth and 1-mth Performance65122910</t>
  </si>
  <si>
    <t>Price Return - 12-mth and 1-mth PerformanceNBL</t>
  </si>
  <si>
    <t>Price Return - 12-mth and 1-mth Performance65504410</t>
  </si>
  <si>
    <t>Price Return - 12-mth and 1-mth PerformancePXD</t>
  </si>
  <si>
    <t>Price Return - 12-mth and 1-mth Performance72378710</t>
  </si>
  <si>
    <t>Price Return - 12-mth and 1-mth PerformanceHSIC</t>
  </si>
  <si>
    <t>Price Return - 12-mth and 1-mth Performance80640710</t>
  </si>
  <si>
    <t>Price Return - 12-mth and 1-mth PerformanceAOS</t>
  </si>
  <si>
    <t>Price Return - 12-mth and 1-mth Performance83186520</t>
  </si>
  <si>
    <t>Price Return - 12-mth and 1-mth PerformanceSNA</t>
  </si>
  <si>
    <t>Price Return - 12-mth and 1-mth Performance83303410</t>
  </si>
  <si>
    <t>Price Return - 12-mth and 1-mth PerformanceTXT</t>
  </si>
  <si>
    <t>Price Return - 12-mth and 1-mth Performance88320310</t>
  </si>
  <si>
    <t>Price Return - 12-mth and 1-mth PerformanceURI</t>
  </si>
  <si>
    <t>Price Return - 12-mth and 1-mth Performance91136310</t>
  </si>
  <si>
    <t>Price Return - 12-mth and 1-mth PerformanceWY</t>
  </si>
  <si>
    <t>Price Return - 12-mth and 1-mth Performance96216610</t>
  </si>
  <si>
    <t>Price Return - 12-mth and 1-mth PerformanceWMB</t>
  </si>
  <si>
    <t>Price Return - 12-mth and 1-mth Performance96945710</t>
  </si>
  <si>
    <t>Price Return - 12-mth and 1-mth PerformanceAMCR</t>
  </si>
  <si>
    <t>Price Return - 12-mth and 1-mth PerformanceG0250X10</t>
  </si>
  <si>
    <t>Price Return - 12-mth and 1-mth PerformanceLYB</t>
  </si>
  <si>
    <t>Price Return - 12-mth and 1-mth PerformanceN5374510</t>
  </si>
  <si>
    <t>Price Return - 12-mth and 1-mth ReversalABMD</t>
  </si>
  <si>
    <t>Price Return - 12-mth and 1-mth Reversal00365410</t>
  </si>
  <si>
    <t>Price Return - 12-mth and 1-mth ReversalALB</t>
  </si>
  <si>
    <t>Price Return - 12-mth and 1-mth Reversal01265310</t>
  </si>
  <si>
    <t>Price Return - 12-mth and 1-mth ReversalADS</t>
  </si>
  <si>
    <t>Price Return - 12-mth and 1-mth Reversal01858110</t>
  </si>
  <si>
    <t>Price Return - 12-mth and 1-mth ReversalGOOGL</t>
  </si>
  <si>
    <t>Price Return - 12-mth and 1-mth Reversal02079K30</t>
  </si>
  <si>
    <t>Price Return - 12-mth and 1-mth ReversalBHGE</t>
  </si>
  <si>
    <t>Price Return - 12-mth and 1-mth Reversal05722G10</t>
  </si>
  <si>
    <t>Price Return - 12-mth and 1-mth ReversalBK</t>
  </si>
  <si>
    <t>Price Return - 12-mth and 1-mth Reversal06405810</t>
  </si>
  <si>
    <t>Price Return - 12-mth and 1-mth ReversalCI</t>
  </si>
  <si>
    <t>Price Return - 12-mth and 1-mth Reversal12552310</t>
  </si>
  <si>
    <t>Price Return - 12-mth and 1-mth ReversalDVA</t>
  </si>
  <si>
    <t>Price Return - 12-mth and 1-mth Reversal23918K10</t>
  </si>
  <si>
    <t>Price Return - 12-mth and 1-mth ReversalETFC</t>
  </si>
  <si>
    <t>Price Return - 12-mth and 1-mth Reversal26924640</t>
  </si>
  <si>
    <t>Price Return - 12-mth and 1-mth ReversalFDX</t>
  </si>
  <si>
    <t>Price Return - 12-mth and 1-mth Reversal31428X10</t>
  </si>
  <si>
    <t>Price Return - 12-mth and 1-mth ReversalGPS</t>
  </si>
  <si>
    <t>Price Return - 12-mth and 1-mth Reversal36476010</t>
  </si>
  <si>
    <t>Price Return - 12-mth and 1-mth ReversalGS</t>
  </si>
  <si>
    <t>Price Return - 12-mth and 1-mth Reversal38141G10</t>
  </si>
  <si>
    <t>Price Return - 12-mth and 1-mth ReversalGWW</t>
  </si>
  <si>
    <t>Price Return - 12-mth and 1-mth Reversal38480210</t>
  </si>
  <si>
    <t>Price Return - 12-mth and 1-mth ReversalHFC</t>
  </si>
  <si>
    <t>Price Return - 12-mth and 1-mth Reversal43610610</t>
  </si>
  <si>
    <t>Price Return - 12-mth and 1-mth ReversalHUM</t>
  </si>
  <si>
    <t>Price Return - 12-mth and 1-mth Reversal44485910</t>
  </si>
  <si>
    <t>Price Return - 12-mth and 1-mth ReversalJEF</t>
  </si>
  <si>
    <t>Price Return - 12-mth and 1-mth Reversal47233W10</t>
  </si>
  <si>
    <t>Price Return - 12-mth and 1-mth ReversalKSS</t>
  </si>
  <si>
    <t>Price Return - 12-mth and 1-mth Reversal50025510</t>
  </si>
  <si>
    <t>Price Return - 12-mth and 1-mth ReversalKHC</t>
  </si>
  <si>
    <t>Price Return - 12-mth and 1-mth Reversal50075410</t>
  </si>
  <si>
    <t>Price Return - 12-mth and 1-mth ReversalM</t>
  </si>
  <si>
    <t>Price Return - 12-mth and 1-mth Reversal55616P10</t>
  </si>
  <si>
    <t>Price Return - 12-mth and 1-mth ReversalNOV</t>
  </si>
  <si>
    <t>Price Return - 12-mth and 1-mth Reversal63707110</t>
  </si>
  <si>
    <t>Price Return - 12-mth and 1-mth ReversalJWN</t>
  </si>
  <si>
    <t>Price Return - 12-mth and 1-mth Reversal65566410</t>
  </si>
  <si>
    <t>Price Return - 12-mth and 1-mth ReversalNTRS</t>
  </si>
  <si>
    <t>Price Return - 12-mth and 1-mth Reversal66585910</t>
  </si>
  <si>
    <t>Price Return - 12-mth and 1-mth ReversalOXY</t>
  </si>
  <si>
    <t>Price Return - 12-mth and 1-mth Reversal67459910</t>
  </si>
  <si>
    <t>Price Return - 12-mth and 1-mth ReversalPKG</t>
  </si>
  <si>
    <t>Price Return - 12-mth and 1-mth Reversal69515610</t>
  </si>
  <si>
    <t>Price Return - 12-mth and 1-mth ReversalPSX</t>
  </si>
  <si>
    <t>Price Return - 12-mth and 1-mth Reversal71854610</t>
  </si>
  <si>
    <t>Price Return - 12-mth and 1-mth ReversalQRVO</t>
  </si>
  <si>
    <t>Price Return - 12-mth and 1-mth Reversal74736K10</t>
  </si>
  <si>
    <t>Price Return - 12-mth and 1-mth ReversalRF</t>
  </si>
  <si>
    <t>Price Return - 12-mth and 1-mth Reversal7591EP10</t>
  </si>
  <si>
    <t>Price Return - 12-mth and 1-mth ReversalRHI</t>
  </si>
  <si>
    <t>Price Return - 12-mth and 1-mth Reversal77032310</t>
  </si>
  <si>
    <t>77032310</t>
  </si>
  <si>
    <t>RHI</t>
  </si>
  <si>
    <t>Robert Half International Inc.</t>
  </si>
  <si>
    <t>Price Return - 12-mth and 1-mth ReversalSIVB</t>
  </si>
  <si>
    <t>Price Return - 12-mth and 1-mth Reversal78486Q10</t>
  </si>
  <si>
    <t>Price Return - 12-mth and 1-mth ReversalSCHW</t>
  </si>
  <si>
    <t>Price Return - 12-mth and 1-mth Reversal80851310</t>
  </si>
  <si>
    <t>Price Return - 12-mth and 1-mth ReversalSWKS</t>
  </si>
  <si>
    <t>Price Return - 12-mth and 1-mth Reversal83088M10</t>
  </si>
  <si>
    <t>Price Return - 12-mth and 1-mth ReversalSTT</t>
  </si>
  <si>
    <t>Price Return - 12-mth and 1-mth Reversal85747710</t>
  </si>
  <si>
    <t>Price Return - 12-mth and 1-mth ReversalSTI</t>
  </si>
  <si>
    <t>Price Return - 12-mth and 1-mth Reversal86791410</t>
  </si>
  <si>
    <t>Price Return - 12-mth and 1-mth ReversalUPS</t>
  </si>
  <si>
    <t>Price Return - 12-mth and 1-mth Reversal91131210</t>
  </si>
  <si>
    <t>Price Return - 12-mth and 1-mth ReversalWAB</t>
  </si>
  <si>
    <t>Price Return - 12-mth and 1-mth Reversal92974010</t>
  </si>
  <si>
    <t>Price Return - 12-mth and 1-mth ReversalWYNN</t>
  </si>
  <si>
    <t>Price Return - 12-mth and 1-mth Reversal98313410</t>
  </si>
  <si>
    <t>Price Return - 12-mth and 1-mth ReversalCPRI</t>
  </si>
  <si>
    <t>Price Return - 12-mth and 1-mth ReversalG1890L10</t>
  </si>
  <si>
    <t>Price Return - 12-mth and 1-mth ReversalAPTV</t>
  </si>
  <si>
    <t>Price Return - 12-mth and 1-mth ReversalG6095L10</t>
  </si>
  <si>
    <t>Price Return - 12-mth and 1-mth ReversalPNR</t>
  </si>
  <si>
    <t>Price Return - 12-mth and 1-mth ReversalG7S00T10</t>
  </si>
  <si>
    <t>Price Return - 12-mth and 1-mth ReversalFTI</t>
  </si>
  <si>
    <t>Price Return - 12-mth and 1-mth ReversalG8711010</t>
  </si>
  <si>
    <t>Price Return - 12-mth and 1-mth ReversalPRGO</t>
  </si>
  <si>
    <t>Price Return - 12-mth and 1-mth ReversalG9782210</t>
  </si>
  <si>
    <t>Price to Moving Average (200 day)ABBV</t>
  </si>
  <si>
    <t>Price to Moving Average (200 day)00287Y10</t>
  </si>
  <si>
    <t>Price to Moving Average (200 day)MO</t>
  </si>
  <si>
    <t>Price to Moving Average (200 day)02209S10</t>
  </si>
  <si>
    <t>Price to Moving Average (200 day)BMY</t>
  </si>
  <si>
    <t>Price to Moving Average (200 day)11012210</t>
  </si>
  <si>
    <t>Price to Moving Average (200 day)CVS</t>
  </si>
  <si>
    <t>Price to Moving Average (200 day)12665010</t>
  </si>
  <si>
    <t>Price to Moving Average (200 day)CCL</t>
  </si>
  <si>
    <t>Price to Moving Average (200 day)14365830</t>
  </si>
  <si>
    <t>Price to Moving Average (200 day)CTL</t>
  </si>
  <si>
    <t>Price to Moving Average (200 day)15670010</t>
  </si>
  <si>
    <t>Price to Moving Average (200 day)FL</t>
  </si>
  <si>
    <t>Price to Moving Average (200 day)34484910</t>
  </si>
  <si>
    <t>Price to Moving Average (200 day)IRM</t>
  </si>
  <si>
    <t>Price to Moving Average (200 day)46284V10</t>
  </si>
  <si>
    <t>Price to Moving Average (200 day)KR</t>
  </si>
  <si>
    <t>Price to Moving Average (200 day)50104410</t>
  </si>
  <si>
    <t>Price to Moving Average (200 day)TAP</t>
  </si>
  <si>
    <t>Price to Moving Average (200 day)60871R20</t>
  </si>
  <si>
    <t>Price to Moving Average (200 day)NRG</t>
  </si>
  <si>
    <t>Price to Moving Average (200 day)62937750</t>
  </si>
  <si>
    <t>Price to Moving Average (200 day)NWL</t>
  </si>
  <si>
    <t>Price to Moving Average (200 day)65122910</t>
  </si>
  <si>
    <t>Price to Moving Average (200 day)ROL</t>
  </si>
  <si>
    <t>Price to Moving Average (200 day)77571110</t>
  </si>
  <si>
    <t>Price to Moving Average (200 day)MMM</t>
  </si>
  <si>
    <t>Price to Moving Average (200 day)88579Y10</t>
  </si>
  <si>
    <t>Price Return - 3-mth Perf.AMG</t>
  </si>
  <si>
    <t>Price Return - 3-mth Perf.00825210</t>
  </si>
  <si>
    <t>Price Return - 3-mth Perf.MO</t>
  </si>
  <si>
    <t>Price Return - 3-mth Perf.02209S10</t>
  </si>
  <si>
    <t>Price Return - 3-mth Perf.ANET</t>
  </si>
  <si>
    <t>Price Return - 3-mth Perf.04041310</t>
  </si>
  <si>
    <t>Price Return - 3-mth Perf.DOW</t>
  </si>
  <si>
    <t>Price Return - 3-mth Perf.26055710</t>
  </si>
  <si>
    <t>Price Return - 3-mth Perf.FAST</t>
  </si>
  <si>
    <t>Price Return - 3-mth Perf.31190010</t>
  </si>
  <si>
    <t>31190010</t>
  </si>
  <si>
    <t>FAST</t>
  </si>
  <si>
    <t>Fastenal Company</t>
  </si>
  <si>
    <t>Price Return - 3-mth Perf.FL</t>
  </si>
  <si>
    <t>Price Return - 3-mth Perf.34484910</t>
  </si>
  <si>
    <t>Price Return - 3-mth Perf.FTNT</t>
  </si>
  <si>
    <t>Price Return - 3-mth Perf.34959E10</t>
  </si>
  <si>
    <t>Price Return - 3-mth Perf.IPGP</t>
  </si>
  <si>
    <t>Price Return - 3-mth Perf.44980X10</t>
  </si>
  <si>
    <t>Price Return - 3-mth Perf.KSS</t>
  </si>
  <si>
    <t>Price Return - 3-mth Perf.50025510</t>
  </si>
  <si>
    <t>Price Return - 3-mth Perf.KR</t>
  </si>
  <si>
    <t>Price Return - 3-mth Perf.50104410</t>
  </si>
  <si>
    <t>Price Return - 3-mth Perf.MRO</t>
  </si>
  <si>
    <t>Price Return - 3-mth Perf.56584910</t>
  </si>
  <si>
    <t>Price Return - 3-mth Perf.TAP</t>
  </si>
  <si>
    <t>Price Return - 3-mth Perf.60871R20</t>
  </si>
  <si>
    <t>Price Return - 3-mth Perf.NRG</t>
  </si>
  <si>
    <t>Price Return - 3-mth Perf.62937750</t>
  </si>
  <si>
    <t>Price Return - 3-mth Perf.NBL</t>
  </si>
  <si>
    <t>Price Return - 3-mth Perf.65504410</t>
  </si>
  <si>
    <t>Price Return - 3-mth Perf.JWN</t>
  </si>
  <si>
    <t>Price Return - 3-mth Perf.65566410</t>
  </si>
  <si>
    <t>Price Return - 3-mth Perf.PVH</t>
  </si>
  <si>
    <t>Price Return - 3-mth Perf.69365610</t>
  </si>
  <si>
    <t>Price Return - 3-mth Perf.QCOM</t>
  </si>
  <si>
    <t>Price Return - 3-mth Perf.74752510</t>
  </si>
  <si>
    <t>Price Return - 3-mth Perf.AOS</t>
  </si>
  <si>
    <t>Price Return - 3-mth Perf.83186520</t>
  </si>
  <si>
    <t>Price Return - 3-mth Perf.STT</t>
  </si>
  <si>
    <t>Price Return - 3-mth Perf.85747710</t>
  </si>
  <si>
    <t>Price Return - 3-mth Perf.TIF</t>
  </si>
  <si>
    <t>Price Return - 3-mth Perf.88654710</t>
  </si>
  <si>
    <t>Price Return - 3-mth Perf.TRIP</t>
  </si>
  <si>
    <t>Price Return - 3-mth Perf.89694520</t>
  </si>
  <si>
    <t>Price Return - 3-mth Perf.WMB</t>
  </si>
  <si>
    <t>Price Return - 3-mth Perf.96945710</t>
  </si>
  <si>
    <t>Price Return - 3-mth Perf.MYL</t>
  </si>
  <si>
    <t>Price Return - 3-mth Perf.N5946510</t>
  </si>
  <si>
    <t>Price Return - 9-mth Perf.ATVI</t>
  </si>
  <si>
    <t>Price Return - 9-mth Perf.00507V10</t>
  </si>
  <si>
    <t>Price Return - 9-mth Perf.MO</t>
  </si>
  <si>
    <t>Price Return - 9-mth Perf.02209S10</t>
  </si>
  <si>
    <t>Price Return - 9-mth Perf.CVS</t>
  </si>
  <si>
    <t>Price Return - 9-mth Perf.12665010</t>
  </si>
  <si>
    <t>Price Return - 9-mth Perf.CAG</t>
  </si>
  <si>
    <t>Price Return - 9-mth Perf.20588710</t>
  </si>
  <si>
    <t>Price Return - 9-mth Perf.DVN</t>
  </si>
  <si>
    <t>Price Return - 9-mth Perf.25179M10</t>
  </si>
  <si>
    <t>Price Return - 9-mth Perf.KR</t>
  </si>
  <si>
    <t>Price Return - 9-mth Perf.50104410</t>
  </si>
  <si>
    <t>Price Return - 9-mth Perf.MPC</t>
  </si>
  <si>
    <t>Price Return - 9-mth Perf.56585A10</t>
  </si>
  <si>
    <t>Price Return - 9-mth Perf.NVDA</t>
  </si>
  <si>
    <t>Price Return - 9-mth Perf.67066G10</t>
  </si>
  <si>
    <t>Price Return - 9-mth Perf.RL</t>
  </si>
  <si>
    <t>Price Return - 9-mth Perf.75121210</t>
  </si>
  <si>
    <t>Short InterestABMD</t>
  </si>
  <si>
    <t>Short Interest00365410</t>
  </si>
  <si>
    <t>Short InterestCFG</t>
  </si>
  <si>
    <t>Short Interest17461010</t>
  </si>
  <si>
    <t>Short InterestCTXS</t>
  </si>
  <si>
    <t>Short Interest17737610</t>
  </si>
  <si>
    <t>Short InterestFIS</t>
  </si>
  <si>
    <t>Short Interest31620M10</t>
  </si>
  <si>
    <t>Short InterestFISV</t>
  </si>
  <si>
    <t>Short Interest33773810</t>
  </si>
  <si>
    <t>Short InterestBEN</t>
  </si>
  <si>
    <t>Short Interest35461310</t>
  </si>
  <si>
    <t>Short InterestIRM</t>
  </si>
  <si>
    <t>Short Interest46284V10</t>
  </si>
  <si>
    <t>Short InterestKEYS</t>
  </si>
  <si>
    <t>Short Interest49338L10</t>
  </si>
  <si>
    <t>Short InterestLW</t>
  </si>
  <si>
    <t>Short Interest51327210</t>
  </si>
  <si>
    <t>Short InterestMHK</t>
  </si>
  <si>
    <t>Short Interest60819010</t>
  </si>
  <si>
    <t>Short InterestOXY</t>
  </si>
  <si>
    <t>Short Interest67459910</t>
  </si>
  <si>
    <t>Short InterestORCL</t>
  </si>
  <si>
    <t>Short Interest68389X10</t>
  </si>
  <si>
    <t>Short InterestPVH</t>
  </si>
  <si>
    <t>Short Interest69365610</t>
  </si>
  <si>
    <t>Short InterestPM</t>
  </si>
  <si>
    <t>Short Interest71817210</t>
  </si>
  <si>
    <t>Short InterestPNW</t>
  </si>
  <si>
    <t>Short Interest72348410</t>
  </si>
  <si>
    <t>Short InterestPFG</t>
  </si>
  <si>
    <t>Short Interest74251V10</t>
  </si>
  <si>
    <t>Short InterestCRM</t>
  </si>
  <si>
    <t>Short Interest79466L30</t>
  </si>
  <si>
    <t>Short InterestMMM</t>
  </si>
  <si>
    <t>Short Interest88579Y10</t>
  </si>
  <si>
    <t>Short InterestWAB</t>
  </si>
  <si>
    <t>Short Interest92974010</t>
  </si>
  <si>
    <t>Short InterestWCG</t>
  </si>
  <si>
    <t>Short Interest94946T10</t>
  </si>
  <si>
    <t>Short InterestWDC</t>
  </si>
  <si>
    <t>Short Interest95810210</t>
  </si>
  <si>
    <t>Short InterestWU</t>
  </si>
  <si>
    <t>Short Interest95980210</t>
  </si>
  <si>
    <t>Short InterestIVZ</t>
  </si>
  <si>
    <t>Short InterestG491BT10</t>
  </si>
  <si>
    <t>Short InterestNCLH</t>
  </si>
  <si>
    <t>Short InterestG6672110</t>
  </si>
  <si>
    <t>Effective Date</t>
  </si>
  <si>
    <t>TICKER</t>
  </si>
  <si>
    <t>COMPANY</t>
  </si>
  <si>
    <t>Factr+Ticker</t>
  </si>
  <si>
    <t>Alphab.Ord.</t>
  </si>
  <si>
    <t>Deletes</t>
  </si>
  <si>
    <t>Drop S&amp;P 500 data into D:F; adjust folmulas in G-I, if needed</t>
  </si>
  <si>
    <t>3M Co</t>
  </si>
  <si>
    <t>Use file for last month - 1</t>
  </si>
  <si>
    <t>A.O. Smith Corp</t>
  </si>
  <si>
    <t>(If today is August, Use end of June s/sht)</t>
  </si>
  <si>
    <t>AbbVie Inc.</t>
  </si>
  <si>
    <t>Sb true!!:</t>
  </si>
  <si>
    <t>Abiomed Inc</t>
  </si>
  <si>
    <t>Accenture plc A</t>
  </si>
  <si>
    <t>\\rschfiler2.baml.com\USStrat\INDEX\SP PLUS\</t>
  </si>
  <si>
    <t>Activision Blizzard Inc</t>
  </si>
  <si>
    <t>Advance Auto Parts Inc</t>
  </si>
  <si>
    <t>Advanced Micro Devices</t>
  </si>
  <si>
    <t>AES Corp</t>
  </si>
  <si>
    <t>Affiliated Managers Grp</t>
  </si>
  <si>
    <t>AFL</t>
  </si>
  <si>
    <t>AFLAC Inc</t>
  </si>
  <si>
    <t>Agilent Technologies Inc</t>
  </si>
  <si>
    <t>Air Products &amp; Chemicals Inc</t>
  </si>
  <si>
    <t>Akamai Technologies Inc</t>
  </si>
  <si>
    <t>Alaska Air Group Inc</t>
  </si>
  <si>
    <t>Albemarle Corp</t>
  </si>
  <si>
    <t>Alexandria Real Estate Eqty</t>
  </si>
  <si>
    <t>Alexion Pharmaceuticals Inc</t>
  </si>
  <si>
    <t>Align Technology Inc</t>
  </si>
  <si>
    <t>Allegion plc</t>
  </si>
  <si>
    <t>Alliance Data Systems Corp</t>
  </si>
  <si>
    <t>Allstate Corp</t>
  </si>
  <si>
    <t>Alphabet Inc A</t>
  </si>
  <si>
    <t>Alphabet Inc C</t>
  </si>
  <si>
    <t>Amazon.com Inc</t>
  </si>
  <si>
    <t>Amcor plc</t>
  </si>
  <si>
    <t>Ameren Corp</t>
  </si>
  <si>
    <t>American Airlines Group Inc.</t>
  </si>
  <si>
    <t>American Electric Power</t>
  </si>
  <si>
    <t>American Express Co</t>
  </si>
  <si>
    <t>American Intl Group Inc</t>
  </si>
  <si>
    <t>American Tower Corp A</t>
  </si>
  <si>
    <t>American Water Works Co Inc</t>
  </si>
  <si>
    <t>Ameriprise Financial Inc</t>
  </si>
  <si>
    <t>AmerisourceBergen Corp</t>
  </si>
  <si>
    <t>AMETEK Inc</t>
  </si>
  <si>
    <t>Amgen Inc</t>
  </si>
  <si>
    <t>Amphenol Corp A</t>
  </si>
  <si>
    <t>Anadarko Petroleum Corp</t>
  </si>
  <si>
    <t>Analog Devices Inc</t>
  </si>
  <si>
    <t>ANSYS Inc</t>
  </si>
  <si>
    <t>Anthem Inc</t>
  </si>
  <si>
    <t>Apache Corp</t>
  </si>
  <si>
    <t>Apartment Investment &amp; Mgmt</t>
  </si>
  <si>
    <t>Applied Materials Inc</t>
  </si>
  <si>
    <t>Aptiv plc</t>
  </si>
  <si>
    <t>Archer-Daniels-Midland Co</t>
  </si>
  <si>
    <t>Arconic Inc</t>
  </si>
  <si>
    <t>Arista Networks Inc</t>
  </si>
  <si>
    <t>Arthur J. Gallagher &amp; Co</t>
  </si>
  <si>
    <t>Assurant Inc</t>
  </si>
  <si>
    <t>AT&amp;T Inc</t>
  </si>
  <si>
    <t>Atmos Energy Corp</t>
  </si>
  <si>
    <t>Autodesk Inc</t>
  </si>
  <si>
    <t>Automatic Data Processing</t>
  </si>
  <si>
    <t>AutoZone Inc</t>
  </si>
  <si>
    <t>AvalonBay Communities Inc</t>
  </si>
  <si>
    <t>Avery Dennison Corp</t>
  </si>
  <si>
    <t>Baker Hughes, a GE company</t>
  </si>
  <si>
    <t>Ball Corp</t>
  </si>
  <si>
    <t>Baxter Intl Inc</t>
  </si>
  <si>
    <t>BB&amp;T Corp</t>
  </si>
  <si>
    <t>Becton Dickinson &amp; Co</t>
  </si>
  <si>
    <t>Berkshire Hathaway B</t>
  </si>
  <si>
    <t>BBY</t>
  </si>
  <si>
    <t>Best Buy Co Inc</t>
  </si>
  <si>
    <t>Biogen Inc</t>
  </si>
  <si>
    <t>BlackRock Inc</t>
  </si>
  <si>
    <t>Boeing Co</t>
  </si>
  <si>
    <t>Booking Holdings Inc</t>
  </si>
  <si>
    <t>Borgwarner Inc</t>
  </si>
  <si>
    <t>Boston Properties Inc</t>
  </si>
  <si>
    <t>Boston Scientific Corp</t>
  </si>
  <si>
    <t>Bristol-Myers Squibb</t>
  </si>
  <si>
    <t>Broadcom Inc</t>
  </si>
  <si>
    <t>Broadridge Financial Solutions Inc.</t>
  </si>
  <si>
    <t>Brown-Forman Corp B</t>
  </si>
  <si>
    <t>Cabot Oil &amp; Gas A</t>
  </si>
  <si>
    <t>Cadence Design Systems Inc</t>
  </si>
  <si>
    <t>Campbell Soup Co</t>
  </si>
  <si>
    <t>Capital One Financial</t>
  </si>
  <si>
    <t>Capri Holdings Ltd</t>
  </si>
  <si>
    <t>Cardinal Health Inc</t>
  </si>
  <si>
    <t>Carmax Inc</t>
  </si>
  <si>
    <t>Carnival Corp</t>
  </si>
  <si>
    <t>Caterpillar Inc</t>
  </si>
  <si>
    <t>Cboe Global Markets, Inc</t>
  </si>
  <si>
    <t>CBRE Group Inc.</t>
  </si>
  <si>
    <t>CBS Corp B</t>
  </si>
  <si>
    <t>CE</t>
  </si>
  <si>
    <t>Celanese Corp A</t>
  </si>
  <si>
    <t>Celgene Corp</t>
  </si>
  <si>
    <t>Centene Corp</t>
  </si>
  <si>
    <t>Centerpoint Energy Inc</t>
  </si>
  <si>
    <t>CenturyLink Inc</t>
  </si>
  <si>
    <t>CERN</t>
  </si>
  <si>
    <t>Cerner Corp</t>
  </si>
  <si>
    <t>CF Industries Holdings</t>
  </si>
  <si>
    <t>CH Robinson Worldwide Inc</t>
  </si>
  <si>
    <t>Charles Schwab Corp</t>
  </si>
  <si>
    <t>Charter Communications Inc A</t>
  </si>
  <si>
    <t>Chevron Corp</t>
  </si>
  <si>
    <t>Chipotle Mexican Grill Inc.</t>
  </si>
  <si>
    <t>CB</t>
  </si>
  <si>
    <t>Chubb Limited</t>
  </si>
  <si>
    <t>Church &amp; Dwight Co</t>
  </si>
  <si>
    <t>Cimarex Energy Co</t>
  </si>
  <si>
    <t>Cincinnati Financial Corp</t>
  </si>
  <si>
    <t>Cintas Corp</t>
  </si>
  <si>
    <t>Cisco Systems Inc</t>
  </si>
  <si>
    <t>Citigroup Inc</t>
  </si>
  <si>
    <t>Citizens Financial Group Inc</t>
  </si>
  <si>
    <t>Citrix Systems Inc</t>
  </si>
  <si>
    <t>Clorox Co</t>
  </si>
  <si>
    <t>CME Group Inc A</t>
  </si>
  <si>
    <t>CMS Energy Corp</t>
  </si>
  <si>
    <t>Coca-Cola Co</t>
  </si>
  <si>
    <t>Cognizant Tech Solutions Corp</t>
  </si>
  <si>
    <t>Colgate-Palmolive Co</t>
  </si>
  <si>
    <t>Comcast Corp A</t>
  </si>
  <si>
    <t>Comerica Inc (MI)</t>
  </si>
  <si>
    <t>Conagra Brands, Inc</t>
  </si>
  <si>
    <t>Concho Resources Inc</t>
  </si>
  <si>
    <t>Consolidated Edison Inc</t>
  </si>
  <si>
    <t>Constellation Brands Inc A</t>
  </si>
  <si>
    <t>Cooper Companies Inc</t>
  </si>
  <si>
    <t>Copart Inc</t>
  </si>
  <si>
    <t>Corteva Inc.</t>
  </si>
  <si>
    <t>Costco Wholesale Corp</t>
  </si>
  <si>
    <t>Coty Inc.</t>
  </si>
  <si>
    <t>Crown Castle Intl Corp</t>
  </si>
  <si>
    <t>CMI</t>
  </si>
  <si>
    <t>Cummins Inc</t>
  </si>
  <si>
    <t>Danaher Corp</t>
  </si>
  <si>
    <t>Darden Restaurants Inc</t>
  </si>
  <si>
    <t>DaVita Inc</t>
  </si>
  <si>
    <t>Deere &amp; Co</t>
  </si>
  <si>
    <t>Delta Air Lines</t>
  </si>
  <si>
    <t>Dentsply Sirona Inc.</t>
  </si>
  <si>
    <t>Devon Energy Corp</t>
  </si>
  <si>
    <t>Diamondback Energy Inc</t>
  </si>
  <si>
    <t>Digital Realty Trust</t>
  </si>
  <si>
    <t>Discovery, Inc A</t>
  </si>
  <si>
    <t>Discovery, Inc C</t>
  </si>
  <si>
    <t>DISH Network Corp A</t>
  </si>
  <si>
    <t>Dollar General Corp</t>
  </si>
  <si>
    <t>Dollar Tree Inc</t>
  </si>
  <si>
    <t>Dover Corp</t>
  </si>
  <si>
    <t>Dow Inc</t>
  </si>
  <si>
    <t>DTE Energy Co</t>
  </si>
  <si>
    <t>Duke Energy Corp</t>
  </si>
  <si>
    <t>Duke Realty Corp</t>
  </si>
  <si>
    <t>DuPont de Nemours Inc.</t>
  </si>
  <si>
    <t>DXC Technology Company</t>
  </si>
  <si>
    <t>E*TRADE Financial Corp</t>
  </si>
  <si>
    <t>Eastman Chemical Co</t>
  </si>
  <si>
    <t>Eaton Corp plc</t>
  </si>
  <si>
    <t>Ecolab Inc</t>
  </si>
  <si>
    <t>Edison Intl</t>
  </si>
  <si>
    <t>Edwards Lifesciences Corp</t>
  </si>
  <si>
    <t>Electronic Arts</t>
  </si>
  <si>
    <t>Eli Lilly &amp; Co</t>
  </si>
  <si>
    <t>Emerson Electric Co</t>
  </si>
  <si>
    <t>Entergy Corp</t>
  </si>
  <si>
    <t>EOG Resources</t>
  </si>
  <si>
    <t>Equifax Inc</t>
  </si>
  <si>
    <t>Equinix Inc</t>
  </si>
  <si>
    <t>Essex Property Trust</t>
  </si>
  <si>
    <t>Estee Lauder Cos. A</t>
  </si>
  <si>
    <t>Everest Re Group Ltd</t>
  </si>
  <si>
    <t>Evergy Inc.</t>
  </si>
  <si>
    <t>Exelon Corp</t>
  </si>
  <si>
    <t>EXPD</t>
  </si>
  <si>
    <t>Expeditors Intl of WA Inc</t>
  </si>
  <si>
    <t>Extra Space Storage Inc</t>
  </si>
  <si>
    <t>Exxon Mobil Corp</t>
  </si>
  <si>
    <t>F5 Networks Inc</t>
  </si>
  <si>
    <t>Facebook Inc A</t>
  </si>
  <si>
    <t>Fastenal Co</t>
  </si>
  <si>
    <t>Federal Realty Invt Trust</t>
  </si>
  <si>
    <t>FedEx Corp</t>
  </si>
  <si>
    <t>Fidelity National Information</t>
  </si>
  <si>
    <t>Fifth Third Bancorp (OH)</t>
  </si>
  <si>
    <t>FirstEnergy Corp</t>
  </si>
  <si>
    <t>Fiserv Inc</t>
  </si>
  <si>
    <t>FleetCor Technologies Inc</t>
  </si>
  <si>
    <t>FLIR Systems Inc</t>
  </si>
  <si>
    <t>Flowserve Corp</t>
  </si>
  <si>
    <t>FMC Corp</t>
  </si>
  <si>
    <t>Foot Locker Inc</t>
  </si>
  <si>
    <t>Ford Motor Co</t>
  </si>
  <si>
    <t>Fortinet Inc</t>
  </si>
  <si>
    <t>Fortive Corp</t>
  </si>
  <si>
    <t>Fortune Brands Home &amp; Security Inc</t>
  </si>
  <si>
    <t>Fox Corp A</t>
  </si>
  <si>
    <t>Fox Corp B</t>
  </si>
  <si>
    <t>Franklin Resources Inc</t>
  </si>
  <si>
    <t>Freeport-McMoRan Inc</t>
  </si>
  <si>
    <t>Gap Inc</t>
  </si>
  <si>
    <t>GRMN</t>
  </si>
  <si>
    <t>Garmin Ltd</t>
  </si>
  <si>
    <t>Gartner Inc</t>
  </si>
  <si>
    <t>General Dynamics</t>
  </si>
  <si>
    <t>General Electric Co</t>
  </si>
  <si>
    <t>GIS</t>
  </si>
  <si>
    <t>General Mills Inc</t>
  </si>
  <si>
    <t>Genuine Parts Co</t>
  </si>
  <si>
    <t>Gilead Sciences Inc</t>
  </si>
  <si>
    <t>Global Payments Inc</t>
  </si>
  <si>
    <t>Goldman Sachs Group Inc</t>
  </si>
  <si>
    <t>H&amp;R Block Inc</t>
  </si>
  <si>
    <t>Halliburton Co</t>
  </si>
  <si>
    <t>Hanesbrands Inc</t>
  </si>
  <si>
    <t>Harley-Davidson Inc</t>
  </si>
  <si>
    <t>Hartford Finl Services Group</t>
  </si>
  <si>
    <t>Hasbro Inc</t>
  </si>
  <si>
    <t>HCP Inc</t>
  </si>
  <si>
    <t>Helmerich &amp; Payne Inc</t>
  </si>
  <si>
    <t>Henry Schein Inc</t>
  </si>
  <si>
    <t>Hershey Foods Corp</t>
  </si>
  <si>
    <t>Hess Corp</t>
  </si>
  <si>
    <t>Hewlett Packard Enterprise Co</t>
  </si>
  <si>
    <t>Hilton Worldwide Holdings  Inc</t>
  </si>
  <si>
    <t>Hologic Inc</t>
  </si>
  <si>
    <t>Home Depot Inc</t>
  </si>
  <si>
    <t>Honeywell Intl Inc</t>
  </si>
  <si>
    <t>Hormel Foods Corp</t>
  </si>
  <si>
    <t>Horton D.R. Inc</t>
  </si>
  <si>
    <t>Host Hotels &amp; Resorts Inc</t>
  </si>
  <si>
    <t>HP Inc</t>
  </si>
  <si>
    <t>Humana Inc</t>
  </si>
  <si>
    <t>Huntington Bancshares (OH)</t>
  </si>
  <si>
    <t>Huntington Ingalls Industries Inc.</t>
  </si>
  <si>
    <t>IDEXX Laboratories Inc</t>
  </si>
  <si>
    <t>IHS Markit Ltd</t>
  </si>
  <si>
    <t>Illinois Tool Works Inc</t>
  </si>
  <si>
    <t>Illumina Inc</t>
  </si>
  <si>
    <t>Incyte Corp</t>
  </si>
  <si>
    <t>Intel Corp</t>
  </si>
  <si>
    <t>Intercontinental Exchange Inc</t>
  </si>
  <si>
    <t>IPG</t>
  </si>
  <si>
    <t>Interpublic Group Cos</t>
  </si>
  <si>
    <t>Intl Business Machines Corp</t>
  </si>
  <si>
    <t>Intl Flavors &amp; Fragrances</t>
  </si>
  <si>
    <t>Intl Paper Co</t>
  </si>
  <si>
    <t>Intuit Inc</t>
  </si>
  <si>
    <t>Intuitive Surgical Inc</t>
  </si>
  <si>
    <t>Invesco Ltd</t>
  </si>
  <si>
    <t>IPG Photonics Corp</t>
  </si>
  <si>
    <t>Iron Mountain Inc</t>
  </si>
  <si>
    <t>J.B. Hunt Transport Services</t>
  </si>
  <si>
    <t>J.M. Smucker Co</t>
  </si>
  <si>
    <t>Jack Henry &amp; Associates Inc.</t>
  </si>
  <si>
    <t>Jacobs Engineering Group Inc</t>
  </si>
  <si>
    <t>JP Morgan Chase &amp; Co</t>
  </si>
  <si>
    <t>JNPR</t>
  </si>
  <si>
    <t>Juniper Networks Inc</t>
  </si>
  <si>
    <t>Kansas City Southern Inc</t>
  </si>
  <si>
    <t>Kellogg Co</t>
  </si>
  <si>
    <t>Kimberly-Clark</t>
  </si>
  <si>
    <t>Kimco Realty Corp</t>
  </si>
  <si>
    <t>Kinder Morgan Inc</t>
  </si>
  <si>
    <t>Kohl's Corp</t>
  </si>
  <si>
    <t>Kroger Co</t>
  </si>
  <si>
    <t>L Brands Inc</t>
  </si>
  <si>
    <t>LHX</t>
  </si>
  <si>
    <t>L3Harris Technologies Inc</t>
  </si>
  <si>
    <t>Lab Corp of America Hldgs</t>
  </si>
  <si>
    <t>Lam Research Corp</t>
  </si>
  <si>
    <t>Lamb Weston Holdings Inc</t>
  </si>
  <si>
    <t>Leggett &amp; Platt</t>
  </si>
  <si>
    <t>Lennar Corp A</t>
  </si>
  <si>
    <t>Lincoln National Corp</t>
  </si>
  <si>
    <t>LKQ Corp</t>
  </si>
  <si>
    <t>Lockheed Martin</t>
  </si>
  <si>
    <t>Loews Corp</t>
  </si>
  <si>
    <t>Lowe's Cos Inc</t>
  </si>
  <si>
    <t>LyondellBasell Industries N.V.</t>
  </si>
  <si>
    <t>M&amp;T Bank Corp</t>
  </si>
  <si>
    <t>Macerich Co</t>
  </si>
  <si>
    <t>Marathon Oil Corp</t>
  </si>
  <si>
    <t>Marathon Petroleum Corp.</t>
  </si>
  <si>
    <t>MarketAxess Holdings</t>
  </si>
  <si>
    <t>Marriott Intl A</t>
  </si>
  <si>
    <t>MMC</t>
  </si>
  <si>
    <t>Marsh &amp; McLennan Companies</t>
  </si>
  <si>
    <t>Martin Marietta Materials</t>
  </si>
  <si>
    <t>MAS</t>
  </si>
  <si>
    <t>Masco Corp</t>
  </si>
  <si>
    <t>Mastercard Inc A</t>
  </si>
  <si>
    <t>MAXIM INTEGRATED</t>
  </si>
  <si>
    <t>McCormick &amp; Co</t>
  </si>
  <si>
    <t>McDonald's Corp</t>
  </si>
  <si>
    <t>McKesson Corp</t>
  </si>
  <si>
    <t>Medtronic plc</t>
  </si>
  <si>
    <t>Merck &amp; Co Inc</t>
  </si>
  <si>
    <t>Metlife Inc</t>
  </si>
  <si>
    <t>Mettler-Toledo Intl</t>
  </si>
  <si>
    <t>Microchip Technology Inc</t>
  </si>
  <si>
    <t>Micron Technology Inc</t>
  </si>
  <si>
    <t>Microsoft Corp</t>
  </si>
  <si>
    <t>Mid-America Apt Communties</t>
  </si>
  <si>
    <t>Mohawk Industries Inc</t>
  </si>
  <si>
    <t>Molson Coors Brewing Co B</t>
  </si>
  <si>
    <t>Mondelez International Inc</t>
  </si>
  <si>
    <t>Monster Beverage Corp New</t>
  </si>
  <si>
    <t>Moody's Corp</t>
  </si>
  <si>
    <t>Mosaic Co</t>
  </si>
  <si>
    <t>Motorola Solutions Inc</t>
  </si>
  <si>
    <t>MSCI Inc</t>
  </si>
  <si>
    <t>Mylan NV</t>
  </si>
  <si>
    <t>Nasdaq Inc</t>
  </si>
  <si>
    <t>National Oilwell Varco Inc</t>
  </si>
  <si>
    <t>NetApp Inc</t>
  </si>
  <si>
    <t>NetFlix Inc</t>
  </si>
  <si>
    <t>Newmont Goldcorp Corp</t>
  </si>
  <si>
    <t>News Corp A</t>
  </si>
  <si>
    <t>News Corp B</t>
  </si>
  <si>
    <t>NextEra Energy Inc</t>
  </si>
  <si>
    <t>Nielsen Holdings plc</t>
  </si>
  <si>
    <t>NIKE Inc B</t>
  </si>
  <si>
    <t>Nisource Inc</t>
  </si>
  <si>
    <t>Noble Energy Inc</t>
  </si>
  <si>
    <t>Nordstrom Inc</t>
  </si>
  <si>
    <t>Norfolk Southern Corp</t>
  </si>
  <si>
    <t>Northern Trust Corp (IL)</t>
  </si>
  <si>
    <t>Northrop Grumman Corp</t>
  </si>
  <si>
    <t>Norwegian Cruise Line Holdings Ltd</t>
  </si>
  <si>
    <t>NRG Energy</t>
  </si>
  <si>
    <t>Nucor Corp</t>
  </si>
  <si>
    <t>Nvidia Corp</t>
  </si>
  <si>
    <t>O'Reilly Automotive</t>
  </si>
  <si>
    <t>Occidental Petroleum</t>
  </si>
  <si>
    <t>Omnicom Group</t>
  </si>
  <si>
    <t>ONEOK Inc</t>
  </si>
  <si>
    <t>Oracle Corp</t>
  </si>
  <si>
    <t>Packaging Corp of America</t>
  </si>
  <si>
    <t>PH</t>
  </si>
  <si>
    <t>Parker-Hannifin Corp</t>
  </si>
  <si>
    <t>Paychex Inc</t>
  </si>
  <si>
    <t>PayPal Holdings Inc.</t>
  </si>
  <si>
    <t>Pentair PLC</t>
  </si>
  <si>
    <t>People's United Financial Inc</t>
  </si>
  <si>
    <t>PepsiCo Inc</t>
  </si>
  <si>
    <t>PKI</t>
  </si>
  <si>
    <t>PerkinElmer Inc</t>
  </si>
  <si>
    <t>Perrigo Company plc</t>
  </si>
  <si>
    <t>Pfizer Inc</t>
  </si>
  <si>
    <t>Philip Morris International</t>
  </si>
  <si>
    <t>Pinnacle West Capital (AZ)</t>
  </si>
  <si>
    <t>Pioneer Natural Resources</t>
  </si>
  <si>
    <t>PNC Finl Services Group</t>
  </si>
  <si>
    <t>PPG Industries Inc</t>
  </si>
  <si>
    <t>PPL Corp</t>
  </si>
  <si>
    <t>Principal Financial Group</t>
  </si>
  <si>
    <t>Procter &amp; Gamble</t>
  </si>
  <si>
    <t>Progressive Corp</t>
  </si>
  <si>
    <t>ProLogis Inc</t>
  </si>
  <si>
    <t>Prudential Financial Inc</t>
  </si>
  <si>
    <t>Public Service Enterprise Grp</t>
  </si>
  <si>
    <t>Pulte Group Inc</t>
  </si>
  <si>
    <t>PVH Corp</t>
  </si>
  <si>
    <t>Qorvo, Inc</t>
  </si>
  <si>
    <t>QUALCOMM Inc</t>
  </si>
  <si>
    <t>Quanta Services Inc</t>
  </si>
  <si>
    <t>Quest Diagnostics</t>
  </si>
  <si>
    <t>Ralph Lauren Corp A</t>
  </si>
  <si>
    <t>Raymond James Financial Inc</t>
  </si>
  <si>
    <t>Raytheon Co</t>
  </si>
  <si>
    <t>Realty Income Corp</t>
  </si>
  <si>
    <t>Regency Centers Corp</t>
  </si>
  <si>
    <t>Regeneron Pharmaceuticals Inc</t>
  </si>
  <si>
    <t>Regions Financial Corp</t>
  </si>
  <si>
    <t>Republic Services Inc</t>
  </si>
  <si>
    <t>ResMed Inc</t>
  </si>
  <si>
    <t>Robert Half Intl Inc</t>
  </si>
  <si>
    <t>Rockwell Automation Inc</t>
  </si>
  <si>
    <t>Rollins Inc</t>
  </si>
  <si>
    <t>Roper Technologies, Inc</t>
  </si>
  <si>
    <t>Ross Stores Inc</t>
  </si>
  <si>
    <t>Royal Caribbean Cruises Ltd</t>
  </si>
  <si>
    <t>S&amp;P Global Inc</t>
  </si>
  <si>
    <t>Salesforce.com</t>
  </si>
  <si>
    <t>SBA Communications Corp</t>
  </si>
  <si>
    <t>Schlumberger Ltd</t>
  </si>
  <si>
    <t>Seagate Technology</t>
  </si>
  <si>
    <t>Sealed Air Corp</t>
  </si>
  <si>
    <t>Sherwin-Williams Co</t>
  </si>
  <si>
    <t>Simon Property Group A</t>
  </si>
  <si>
    <t>Skyworks Solutions Inc</t>
  </si>
  <si>
    <t>SL Green Realty Corp</t>
  </si>
  <si>
    <t>Snap On Inc</t>
  </si>
  <si>
    <t>Southern Co</t>
  </si>
  <si>
    <t>Southwest Airlines Co</t>
  </si>
  <si>
    <t>Stanley Black &amp; Decker</t>
  </si>
  <si>
    <t>Starbucks Corp</t>
  </si>
  <si>
    <t>State Street Corp</t>
  </si>
  <si>
    <t>Stryker Corp</t>
  </si>
  <si>
    <t>SunTrust Banks Inc (GA)</t>
  </si>
  <si>
    <t>Symantec Corp</t>
  </si>
  <si>
    <t>Synopsys Inc</t>
  </si>
  <si>
    <t>Sysco Corp</t>
  </si>
  <si>
    <t>T Rowe Price Group Inc</t>
  </si>
  <si>
    <t>T-Mobile US Inc</t>
  </si>
  <si>
    <t>Take-Two Interactive Software</t>
  </si>
  <si>
    <t>Tapestry, Inc</t>
  </si>
  <si>
    <t>Target Corp</t>
  </si>
  <si>
    <t>TEL</t>
  </si>
  <si>
    <t>TE Connectivity Ltd.</t>
  </si>
  <si>
    <t>TechnipFMC plc</t>
  </si>
  <si>
    <t>Teleflex Inc</t>
  </si>
  <si>
    <t>Texas Instruments Inc</t>
  </si>
  <si>
    <t>Textron Inc</t>
  </si>
  <si>
    <t>The Bank of New York Mellon Corp</t>
  </si>
  <si>
    <t>The Kraft Heinz Company</t>
  </si>
  <si>
    <t>The Williams Companies Inc</t>
  </si>
  <si>
    <t>Thermo Fisher Scientific</t>
  </si>
  <si>
    <t>Tiffany &amp; Co</t>
  </si>
  <si>
    <t>TJX Cos Inc</t>
  </si>
  <si>
    <t>Torchmark Corp</t>
  </si>
  <si>
    <t>Total System Services Inc</t>
  </si>
  <si>
    <t>Tractor Supply Co</t>
  </si>
  <si>
    <t>TransDigm Group</t>
  </si>
  <si>
    <t>TRV</t>
  </si>
  <si>
    <t>Travelers Cos Inc</t>
  </si>
  <si>
    <t>TripAdvisor Inc. A</t>
  </si>
  <si>
    <t>Twitter Inc</t>
  </si>
  <si>
    <t>TSN</t>
  </si>
  <si>
    <t>Tyson Foods Inc A</t>
  </si>
  <si>
    <t>UDR Inc</t>
  </si>
  <si>
    <t>Ulta Beauty, Inc</t>
  </si>
  <si>
    <t>Under Armour Inc A</t>
  </si>
  <si>
    <t>Under Armour Inc-C</t>
  </si>
  <si>
    <t>Union Pacific Corp</t>
  </si>
  <si>
    <t>United Airlines Holding, Inc</t>
  </si>
  <si>
    <t>United Parcel Service Inc B</t>
  </si>
  <si>
    <t>United Rentals Inc</t>
  </si>
  <si>
    <t>United Technologies Corp</t>
  </si>
  <si>
    <t>Unitedhealth Group Inc</t>
  </si>
  <si>
    <t>Universal Health Services B</t>
  </si>
  <si>
    <t>US Bancorp</t>
  </si>
  <si>
    <t>Valero Energy Corp</t>
  </si>
  <si>
    <t>Varian Medical Systems Inc</t>
  </si>
  <si>
    <t>Ventas Inc</t>
  </si>
  <si>
    <t>VeriSign Inc</t>
  </si>
  <si>
    <t>Verizon Communications Inc</t>
  </si>
  <si>
    <t>Vertex Pharmaceuticals Inc</t>
  </si>
  <si>
    <t>VF Corp</t>
  </si>
  <si>
    <t>Viacom Inc B</t>
  </si>
  <si>
    <t>Visa Inc A</t>
  </si>
  <si>
    <t>VMC</t>
  </si>
  <si>
    <t>Vulcan Materials Co</t>
  </si>
  <si>
    <t>W.W. Grainger Inc</t>
  </si>
  <si>
    <t>Wabtec</t>
  </si>
  <si>
    <t>Walt Disney Co</t>
  </si>
  <si>
    <t>WM</t>
  </si>
  <si>
    <t>Waste Management Inc</t>
  </si>
  <si>
    <t>Waters Corp</t>
  </si>
  <si>
    <t>Wellcare Health Plans Inc</t>
  </si>
  <si>
    <t>Wells Fargo &amp; Co</t>
  </si>
  <si>
    <t>Welltower Inc</t>
  </si>
  <si>
    <t>Western Digital Corp</t>
  </si>
  <si>
    <t>Western Union Co</t>
  </si>
  <si>
    <t>WestRock Co</t>
  </si>
  <si>
    <t>Weyerhaeuser Co</t>
  </si>
  <si>
    <t>Whirlpool Corp</t>
  </si>
  <si>
    <t>Willis Towers Watson PLC</t>
  </si>
  <si>
    <t>Wynn Resorts Ltd</t>
  </si>
  <si>
    <t>Xcel Energy Inc</t>
  </si>
  <si>
    <t>Xerox Corp</t>
  </si>
  <si>
    <t>Xilinx Inc</t>
  </si>
  <si>
    <t>XYL</t>
  </si>
  <si>
    <t>Xylem Inc</t>
  </si>
  <si>
    <t>Yum! Brands Inc</t>
  </si>
  <si>
    <t>Zimmer Biomet Holdings Inc</t>
  </si>
  <si>
    <t>Zions Bancorporation N.A.</t>
  </si>
  <si>
    <t>Zoetis Inc</t>
  </si>
  <si>
    <t>\\enycmvifl27b.amrs.win.ml.com\USStrat\alexm\Projects\QP 3-28-2013--returns.xls</t>
  </si>
  <si>
    <t>Upload Sheet Name</t>
  </si>
  <si>
    <t>Factor Title</t>
  </si>
  <si>
    <t>Format</t>
  </si>
  <si>
    <t>Order in QP</t>
  </si>
  <si>
    <t>Format code</t>
  </si>
  <si>
    <t>Des. (1)</t>
  </si>
  <si>
    <t>Des. (2)</t>
  </si>
  <si>
    <t>QP order</t>
  </si>
  <si>
    <t>Desc1</t>
  </si>
  <si>
    <t>Desc2</t>
  </si>
  <si>
    <t>QUANT_NAME</t>
  </si>
  <si>
    <t>NAME</t>
  </si>
  <si>
    <t xml:space="preserve"> </t>
  </si>
  <si>
    <t>Names</t>
  </si>
  <si>
    <t>QP Name</t>
  </si>
  <si>
    <t>Long</t>
  </si>
  <si>
    <t>Short</t>
  </si>
  <si>
    <t>Alpha Surprise Score</t>
  </si>
  <si>
    <t>#</t>
  </si>
  <si>
    <t>Top 50 S&amp;P 500 Companies By Alpha Surprise Model</t>
  </si>
  <si>
    <t>Alpha Surprise Model: a 25%/75% combination of the DDM “Alpha” and the Positive EPS “Surprise” Models.</t>
  </si>
  <si>
    <t>Bottom 50 S&amp;P 500 Companies By Alpha Surprise Model</t>
  </si>
  <si>
    <t>&lt;&gt;</t>
  </si>
  <si>
    <t>Bottom S&amp;P 500 Companies By DDM ALPHA</t>
  </si>
  <si>
    <t>1500120</t>
  </si>
  <si>
    <t>#.#</t>
  </si>
  <si>
    <t>Top 50 S&amp;P 500 Companies By High PE to GROWTH</t>
  </si>
  <si>
    <t>P/E-to-Growth: Trailing twelve months P/E divided by the five-year EPS growth rate estimated by BofAML Fundamental Equity Research. If no BofAML estimate exist, then IBES Mean Long Term Growth Estimate is used.</t>
  </si>
  <si>
    <t>Bottom 50 S&amp;P 500 Companies By EARNINGS YIELD</t>
  </si>
  <si>
    <t>1500210</t>
  </si>
  <si>
    <t>DDM Alpha</t>
  </si>
  <si>
    <t>#.##</t>
  </si>
  <si>
    <t>Top S&amp;P 500 Companies By Low DDM ALPHA</t>
  </si>
  <si>
    <t>Dividend Discount Model Alpha: The implied return from the BofAML Quantitative Strategy three-stage dividend discount model less the required return from a Capital Asset Pricing Model. Presented as a decile rank.</t>
  </si>
  <si>
    <t>Bottom 50 S&amp;P 500 Companies By FORWARD EARNINGS YIELD</t>
  </si>
  <si>
    <t>1500215</t>
  </si>
  <si>
    <t>#.###</t>
  </si>
  <si>
    <t>Top 50 S&amp;P 500 Companies By Low EARNINGS YIELD</t>
  </si>
  <si>
    <t>Earnings Yield: Trailing 12-month EPS divided by month-end price.</t>
  </si>
  <si>
    <t>Bottom 50 S&amp;P 500 Companies By DIVIDEND YIELD</t>
  </si>
  <si>
    <t>1500220</t>
  </si>
  <si>
    <t>Pct, 2 dec</t>
  </si>
  <si>
    <t>Top 50 S&amp;P 500 Companies By Low FORWARD EARNINGS YIELD</t>
  </si>
  <si>
    <t>Earnings Yield: Rolling 12-month Forward EPS divided by month-end price.</t>
  </si>
  <si>
    <t>Bottom 50 S&amp;P 500 Companies By PRICE/BOOK</t>
  </si>
  <si>
    <t>1500310</t>
  </si>
  <si>
    <t>Pct, 1 dec</t>
  </si>
  <si>
    <t>Top 50 S&amp;P 500 Companies By HIGH PRICE/BOOK</t>
  </si>
  <si>
    <t>Price/Book Value: Month-end price divided by latest reported book value per share.</t>
  </si>
  <si>
    <t>Bottom 50 S&amp;P 500 Companies By PRICE/CASH FLOW</t>
  </si>
  <si>
    <t>1500320</t>
  </si>
  <si>
    <t>Top 50 S&amp;P 500 (ex. Financials) Companies By HIGH PRICE/CASH FLOW</t>
  </si>
  <si>
    <t>Price/Cash Flow: Month-end price divided by latest reported cash flow.  Cash flow is defined as earnings post extraordinary items plus depreciation.</t>
  </si>
  <si>
    <t>Bottom 50 S&amp;P 500 Companies By PRICE/SALES</t>
  </si>
  <si>
    <t>1500330</t>
  </si>
  <si>
    <t>Top 50 S&amp;P 500 (ex. Financials) Companies By HIGH PRICE/FREE CASH FLOW</t>
  </si>
  <si>
    <t>Price/Free Cash Flow: Month-end price divided by latest reported free cash flow.  Free Cash Flow is defined as the earnings after extraordinary items plus depreciation minus capital expenditures.</t>
  </si>
  <si>
    <t>Bottom 50 S&amp;P 500 Companies By PRICE</t>
  </si>
  <si>
    <t>1500340</t>
  </si>
  <si>
    <t>Top 50 S&amp;P 500 Companies By HIGH PRICE/SALES</t>
  </si>
  <si>
    <t>Price/Sales: Month-end market value divided by reported sales.</t>
  </si>
  <si>
    <t>Bottom 50 S&amp;P Industrials Companies BY EV/EBITDA</t>
  </si>
  <si>
    <t>1500350</t>
  </si>
  <si>
    <t>Top 50 S&amp;P Industrials Companies By HIGH EV/EBITDA</t>
  </si>
  <si>
    <t>EV/EBITDA: Enterprise Value (Equity Market Capitalization + Long Term Debt + Short Term Debt + Preferred Stock + Minority Interest – Cash &amp; Cash Equivalents) divided by the latest 4-quarter EBITDA.</t>
  </si>
  <si>
    <t>Bottom 50 S&amp;P 500 Companies By PRICE/FREE CASH FLOW</t>
  </si>
  <si>
    <t>1500360</t>
  </si>
  <si>
    <t>Top Decile S&amp;P 500 (ex. Financials) Companies By Low Free Cash Flow / EV</t>
  </si>
  <si>
    <t>Free Cash Flow / EV:  Free Cash Flow divided by Enterprise Value (Equity Market Capitalization + Long Term Debt + Short Term Debt + Preferred Stock + Minority Interest – Cash &amp; Cash Equivalents). Free Cash Flow is defined as the earnings after extraordinary items plus depreciation minus capital expenditures.</t>
  </si>
  <si>
    <t>Bottom 50 S&amp;P 500 Companies By LEAST ACTIVE</t>
  </si>
  <si>
    <t>1500370</t>
  </si>
  <si>
    <t>Top 50 S&amp;P 500 Companies By LOW (NO) DIVIDEND YIELD</t>
  </si>
  <si>
    <t>Dividend Yield: Indicated dividend divided by month-end price.</t>
  </si>
  <si>
    <t>Bottom 50 S&amp;P 500 Companies By RELATIVE STRENGTH</t>
  </si>
  <si>
    <t>1500410</t>
  </si>
  <si>
    <t>Top 50 S&amp;P 500 Companies By Low Dividend Growth</t>
  </si>
  <si>
    <t>Dividend Growth: The growth between trailing 4-quarter total common dividends and year-ago trailing 4-quarter total common dividends.</t>
  </si>
  <si>
    <t>Bottom 50 S&amp;P 500 Companies By EPS MOMENTUM</t>
  </si>
  <si>
    <t>High Dividend Growth</t>
  </si>
  <si>
    <t>1500510</t>
  </si>
  <si>
    <t>Top 50 S&amp;P 500 Companies By Low Share Repurchase</t>
  </si>
  <si>
    <t>Share Repurchase: The year-to-year change in shares outstanding.</t>
  </si>
  <si>
    <t>Bottom 50 S&amp;P 500 Companies By Dividend Growth</t>
  </si>
  <si>
    <t>1500515</t>
  </si>
  <si>
    <t>Top 50 S&amp;P 500 Companies By LOW RELATIVE STRENGTH</t>
  </si>
  <si>
    <t>Relative Strength: The ratio of the 30-week moving average of price to the 75-week moving average.</t>
  </si>
  <si>
    <t>Bottom 50 S&amp;P 500 Companies By PROJ. 5-YR EPS GROWTH</t>
  </si>
  <si>
    <t>1500600</t>
  </si>
  <si>
    <t>Top 50 S&amp;P 500 Companies By Low 10W/40W Price Moving Average</t>
  </si>
  <si>
    <t>Bottom 50 S&amp;P 500 Companies By high PE to GROWTH</t>
  </si>
  <si>
    <t>1500601</t>
  </si>
  <si>
    <t>Top 50 S&amp;P 500 Companies By Low 5W/30W Price Moving Average</t>
  </si>
  <si>
    <t>1500610_S</t>
  </si>
  <si>
    <t>Bottom S&amp;P 500 Companies By HIGH EPS TORPEDO</t>
  </si>
  <si>
    <t>Zzz</t>
  </si>
  <si>
    <t>1500640</t>
  </si>
  <si>
    <t>Top 50 S&amp;P 500 Companies By Low Price to 200-Day Moving Average</t>
  </si>
  <si>
    <t>Bottom 50 S&amp;P 500 Companies By DOWNWARD EPS EST. REVISION</t>
  </si>
  <si>
    <t>1500650</t>
  </si>
  <si>
    <t>Top 50 S&amp;P 500 Companies By Low 12-month price return</t>
  </si>
  <si>
    <t>Bottom 50 S&amp;P 500 Companies By BETA</t>
  </si>
  <si>
    <t>1500660</t>
  </si>
  <si>
    <t>Top 50 S&amp;P 500 Companies By Low 9-month price return.</t>
  </si>
  <si>
    <t>Bottom S&amp;P 500 Companies By LOWEST VARIABILITY OF EPS</t>
  </si>
  <si>
    <t>1500670</t>
  </si>
  <si>
    <t>Top 50 S&amp;P 500 Companies By Low 3-month price return.</t>
  </si>
  <si>
    <t>Bottom S&amp;P 500 Companies By EPS ESTIMATE DISPERSION</t>
  </si>
  <si>
    <t>1500680</t>
  </si>
  <si>
    <t>Top 50 S&amp;P 500 Companies By Low 11-month price return.</t>
  </si>
  <si>
    <t>Bottom 50 S&amp;P 500 Companies By HIGH INSTITUTIONAL OWNERSHIP</t>
  </si>
  <si>
    <t>1500685</t>
  </si>
  <si>
    <t>Top 50 S&amp;P 500 Companies By Low average rank of 12-month and 1-month price return.</t>
  </si>
  <si>
    <t>Bottom 50 S&amp;P 500 Companies By HIGH ANALYST COVERAGE</t>
  </si>
  <si>
    <t>1500690</t>
  </si>
  <si>
    <t>Top 50 S&amp;P 500 Companies By Low average rank of 12-month and reversal 1-month price return.</t>
  </si>
  <si>
    <t>Bottom 50 S&amp;P 500 Companies By SIZE</t>
  </si>
  <si>
    <t>1500700</t>
  </si>
  <si>
    <t>Top 50 S&amp;P 500 Companies By Least Actively Traded Stocks.</t>
  </si>
  <si>
    <t>Most Actively Traded Stocks: Stocks have the highest monthly share trading volume.</t>
  </si>
  <si>
    <t>Bottom 50 S&amp;P 500 Companies By FOREIGN EXPOSURE</t>
  </si>
  <si>
    <t>1500710</t>
  </si>
  <si>
    <t>Top 50 S&amp;P 500 Companies By LOWEPS MOMENTUM</t>
  </si>
  <si>
    <t>Earnings Momentum: The difference between 12-month trailing EPS and year-ago12-month trailing EPS divided by year-ago 12-month trailing EPS.</t>
  </si>
  <si>
    <t>Bottom 50 S&amp;P 500 Companies By LOW DURATION</t>
  </si>
  <si>
    <t>1500800</t>
  </si>
  <si>
    <t>Top 50 S&amp;P 500 Companies By LOW PROJ. 5-YR EPS GROWTH</t>
  </si>
  <si>
    <t>Projected 5-Year EPS Growth: The five-year EPS growth rate estimated by BofAML Fundamental Equity Research.  If no BofAML estimate exist, then the IBES Mean Long Term Growth Estimate is used.</t>
  </si>
  <si>
    <t>Bottom 50 S&amp;P 500 Companies By Stock Repurchase</t>
  </si>
  <si>
    <t>1501010</t>
  </si>
  <si>
    <t>Top S&amp;P 500 Companies By POSITIVE EPS SURPRISE</t>
  </si>
  <si>
    <t>Earnings Surprise: A forecast earnings surprise variable which compares BofAML estimates to those of the consensus after adjusting for the range of estimates. Stocks are ranked from 1 to 10, with 1 being among most optimistic, 10 being among most pessimistic.</t>
  </si>
  <si>
    <t>Bottom 50 S&amp;P 500 Companies By ROE (1-Yr Average)</t>
  </si>
  <si>
    <t>1501020</t>
  </si>
  <si>
    <t>Top 50 S&amp;P 500 Companies By DOWNWARD EPS EST. REVISION</t>
  </si>
  <si>
    <t>EPS Estimate Revision: The difference between the I/B/E/S FY1 estimate and that of three months ago divided by the absolute value of the I/B/E/S FY1 estimate of three months ago</t>
  </si>
  <si>
    <t>Bottom 50 S&amp;P 500 Companies By ROE (5-Yr Average)</t>
  </si>
  <si>
    <t>1501030</t>
  </si>
  <si>
    <t>Top 50 S&amp;P 500 Companies By LOW DURATION</t>
  </si>
  <si>
    <t>Equity Duration: An adaptation of our Dividend Discount Model that measures the interest-rate sensitivity of a stock.  Longer duration (higher numbers) suggests more interest-rate sensitivity.</t>
  </si>
  <si>
    <t>Bottom 50 S&amp;P 500 Companies By ROA</t>
  </si>
  <si>
    <t>1501040</t>
  </si>
  <si>
    <t>Top S&amp;P 500 Companies By LOW EPS TORPEDO</t>
  </si>
  <si>
    <t xml:space="preserve">Earnings Torpedo: I/B/E/S FY2 estimate less latest actual annual EPS divided by month-end price.   </t>
  </si>
  <si>
    <t>Bottom 50 S&amp;P 500 Companies By Return on Capital</t>
  </si>
  <si>
    <t>1501050</t>
  </si>
  <si>
    <t xml:space="preserve">Top S&amp;P 500 Companies By NEGATIVE EPS SURPRISE </t>
  </si>
  <si>
    <t xml:space="preserve"> Earnings Surprise: A forecast earnings surprise variable which compares BofAML estimates to those of the consensus after adjusting for the range of estimates. Stocks are ranked from 1 to 10, with 1 being among most optimistic, 10 being among most pessimistic.</t>
  </si>
  <si>
    <t>Bottom 50 S&amp;P 500 Companies By ROE (1-Yr Avg. Adj. by Debt)</t>
  </si>
  <si>
    <t>1501060</t>
  </si>
  <si>
    <t>Top 50 S&amp;P 500 Companies By Low ROE (1-Yr Average)</t>
  </si>
  <si>
    <t>Return on Equity One-Year Average: Net income divided by average equity provided.</t>
  </si>
  <si>
    <t>Bottom 50 S&amp;P 500 Companies By ROE (5-Yr Avg. Adj. by Debt)</t>
  </si>
  <si>
    <t>SI</t>
  </si>
  <si>
    <t>Top 50 S&amp;P 500 Companies By Low ROE (5-Yr Average)</t>
  </si>
  <si>
    <t>Return on Equity Five-year Average: Five-year average return on equity.</t>
  </si>
  <si>
    <t>Bottom 50 S&amp;P 500 Companies By 5W Avg Price/30W Avg price</t>
  </si>
  <si>
    <t>FCFEV</t>
  </si>
  <si>
    <t>Top 50 S&amp;P 500 Companies By Low ROE (1-Yr Avg.  Adj.  for Debt)</t>
  </si>
  <si>
    <t>Return on Equity One-Year Average (Adjusted for Debt): The ROE of companies with higher debt levels are considered lower than those of companies with lower debt levels based on their debt-to-equity ratios.</t>
  </si>
  <si>
    <t>Bottom 50 S&amp;P 500 Companies By 10W Avg Price/40W Avg price</t>
  </si>
  <si>
    <t>P12MRP1M</t>
  </si>
  <si>
    <t>Top 50 S&amp;P 500 Companies By Low ROE (5-Yr Avg.  Adj.  for Debt)</t>
  </si>
  <si>
    <t>Return on Equity Five-year Average (Adjusted for Debt): The average five year ROE of companies with higher debt levels are considered lower than those of companies with lower debt levels based on their debt-to-equity ratios.</t>
  </si>
  <si>
    <t>Bottom Decile S&amp;P 500 Companies By FCFEV</t>
  </si>
  <si>
    <t>P9M</t>
  </si>
  <si>
    <t>Top 50 S&amp;P 500 Companies by Low ROA</t>
  </si>
  <si>
    <t>Return on Assets: Net income plus interest and taxes as a percent of average total assets.</t>
  </si>
  <si>
    <t>Btm 50 S&amp;P 500 Companies By 11-M Perf</t>
  </si>
  <si>
    <t>P3M</t>
  </si>
  <si>
    <t>Top 50 S&amp;P 500 Companies By Low ROC</t>
  </si>
  <si>
    <t>Return on Capital: The sum of net income, interest expense and minority interest, as a percent of average total invested capital which is inclusive of long-term debt, preferred stock, common equity, and minority interest.</t>
  </si>
  <si>
    <t>Bottom 50 S&amp;P 500 Companies By 12-M Perf</t>
  </si>
  <si>
    <t>5W30W</t>
  </si>
  <si>
    <t>Top 50 S&amp;P 500 Companies By Low BETA</t>
  </si>
  <si>
    <t>Beta:  A measure of non-diversifiable risk.  It is calculated using a regression incorporating 60 months of price performance versus that of the S&amp;P 500.</t>
  </si>
  <si>
    <t>Btm 50 S&amp;P 500 Companies By 12-M Plus 1-M Perf</t>
  </si>
  <si>
    <t>P11M</t>
  </si>
  <si>
    <t>Top S&amp;P 500 Companies By LOW VARIABILITY OF EPS</t>
  </si>
  <si>
    <t>Variability of EPS: The degree of variability in quarterly EPS over the past 5 years.  Stocks are ranked from 10 to 1 with 10 being the most variable.</t>
  </si>
  <si>
    <t>Btm 50 S&amp;P 500 Companies By 12-M Plus Reversal 1-M Perf</t>
  </si>
  <si>
    <t>P200MDA</t>
  </si>
  <si>
    <t>Top S&amp;P 500 Companies By LOW EPS ESTIMATE DISPERSION</t>
  </si>
  <si>
    <t>EPS Estimate Dispersion: The coefficient of variation among I/B/E/S FY2 ESTIMATES. Presented as a decile rank.</t>
  </si>
  <si>
    <t>Bottom 50 S&amp;P 500 Companies By Price/200-Day Avg Price</t>
  </si>
  <si>
    <t>10W40W</t>
  </si>
  <si>
    <t>Top 50 S&amp;P 500 Companies By HIGH PRICE</t>
  </si>
  <si>
    <t>Low Price: Absolute price level of the stock at month-end</t>
  </si>
  <si>
    <t>Bottom 50 S&amp;P 500 Companies By 3-M Perf</t>
  </si>
  <si>
    <t>P12M</t>
  </si>
  <si>
    <t>Top 50 S&amp;P 500 Companies By High Institutional holdings</t>
  </si>
  <si>
    <t>Neglect: Those companies with the lowest proportions of float-adjusted shares held by institutional owners are considered more neglected.</t>
  </si>
  <si>
    <t>Bottom 50 S&amp;P 500 Companies By 9-M Perf</t>
  </si>
  <si>
    <t>P12MP1M</t>
  </si>
  <si>
    <t>Top 50 S&amp;P 500 Companies By High Analyst Coverage</t>
  </si>
  <si>
    <t xml:space="preserve">Neglect: Those companies with the lowest number of analysts submitting ratings to FirstCall. </t>
  </si>
  <si>
    <t>Top 50 S&amp;P 500 Companies By LARGE SIZE</t>
  </si>
  <si>
    <t>Firm Size: Month-end market value.</t>
  </si>
  <si>
    <t>Top 50 S&amp;P 500 Companies By LOW (NO) FOREIGN EXPOSURE</t>
  </si>
  <si>
    <t>Foreign Exposure: The ratio of foreign sales to total sales.</t>
  </si>
  <si>
    <t>Top 50 S&amp;P 500 Companies By RISING SHORT INTEREST</t>
  </si>
  <si>
    <t>Short Interest: The Z-Score of the most recent number of shorted shares vs. its 12 month history.</t>
  </si>
  <si>
    <t>qry: _getPortConstit  (change date!)</t>
  </si>
  <si>
    <t>Database: S:\QUANT\Monthly\QuantProduction.mdb</t>
  </si>
  <si>
    <t>qry: _getPortConstit (change date!!)</t>
  </si>
  <si>
    <t>1500110</t>
  </si>
  <si>
    <t>NBR</t>
  </si>
  <si>
    <t>NE</t>
  </si>
  <si>
    <t>CFN</t>
  </si>
  <si>
    <t>Alpha Surprise ModelADP</t>
  </si>
  <si>
    <t>Alpha Surprise Model05301510</t>
  </si>
  <si>
    <t>AN</t>
  </si>
  <si>
    <t>BHI</t>
  </si>
  <si>
    <t>BRCM</t>
  </si>
  <si>
    <t>Alpha Surprise Model23331A10</t>
  </si>
  <si>
    <t>GME</t>
  </si>
  <si>
    <t>Alpha Surprise ModelGM</t>
  </si>
  <si>
    <t>Alpha Surprise Model37045V10</t>
  </si>
  <si>
    <t>Alpha Surprise Model49326710</t>
  </si>
  <si>
    <t>LLL</t>
  </si>
  <si>
    <t>LM</t>
  </si>
  <si>
    <t>Alpha Surprise Model58933Y10</t>
  </si>
  <si>
    <t>Mylan Inc.</t>
  </si>
  <si>
    <t>Alpha Surprise Model74834L10</t>
  </si>
  <si>
    <t>RRC</t>
  </si>
  <si>
    <t>SE</t>
  </si>
  <si>
    <t>Spectra Energy Corp</t>
  </si>
  <si>
    <t>DO</t>
  </si>
  <si>
    <t>DPS</t>
  </si>
  <si>
    <t>Dividend Discount Model Alpha25746U10</t>
  </si>
  <si>
    <t>Dividend Discount Model Alpha23719410</t>
  </si>
  <si>
    <t>Dividend Discount Model Alpha12709710</t>
  </si>
  <si>
    <t>Dividend Discount Model Alpha00206R10</t>
  </si>
  <si>
    <t>Dividend Discount Model Alpha02209S10</t>
  </si>
  <si>
    <t>COH</t>
  </si>
  <si>
    <t>Dividend Discount Model Alpha20911510</t>
  </si>
  <si>
    <t>Dividend Discount Model Alpha24736170</t>
  </si>
  <si>
    <t>37033410</t>
  </si>
  <si>
    <t>General Mills, Inc.</t>
  </si>
  <si>
    <t>Dividend Discount Model Alpha42786610</t>
  </si>
  <si>
    <t>48203R10</t>
  </si>
  <si>
    <t>Juniper Networks, Inc.</t>
  </si>
  <si>
    <t>LO</t>
  </si>
  <si>
    <t>Dividend Discount Model Alpha62937750</t>
  </si>
  <si>
    <t>PCG</t>
  </si>
  <si>
    <t>PG&amp;E Corporation</t>
  </si>
  <si>
    <t>POM</t>
  </si>
  <si>
    <t>RAI</t>
  </si>
  <si>
    <t>Dividend Discount Model Alpha84258710</t>
  </si>
  <si>
    <t>Dividend Discount Model Alpha85524410</t>
  </si>
  <si>
    <t>SRCL</t>
  </si>
  <si>
    <t>URBN</t>
  </si>
  <si>
    <t>92916010</t>
  </si>
  <si>
    <t>Vulcan Materials Company</t>
  </si>
  <si>
    <t>ACT</t>
  </si>
  <si>
    <t>ESV</t>
  </si>
  <si>
    <t>Dividend Discount Model Alpha26441C20</t>
  </si>
  <si>
    <t>Earnings YieldN5374510</t>
  </si>
  <si>
    <t>Earnings Yield24736170</t>
  </si>
  <si>
    <t>GT</t>
  </si>
  <si>
    <t>Earnings Yield95980210</t>
  </si>
  <si>
    <t>00105510</t>
  </si>
  <si>
    <t>Aflac Incorporated</t>
  </si>
  <si>
    <t>GAS</t>
  </si>
  <si>
    <t>08651610</t>
  </si>
  <si>
    <t>Best Buy Co., Inc.</t>
  </si>
  <si>
    <t>Earnings Yield14040H10</t>
  </si>
  <si>
    <t>Earnings Yield20825C10</t>
  </si>
  <si>
    <t>Earnings Yield31677310</t>
  </si>
  <si>
    <t>GNW</t>
  </si>
  <si>
    <t>Earnings Yield38141G10</t>
  </si>
  <si>
    <t>Earnings Yield53418710</t>
  </si>
  <si>
    <t>57459910</t>
  </si>
  <si>
    <t>Masco Corporation</t>
  </si>
  <si>
    <t>Earnings Yield59156R10</t>
  </si>
  <si>
    <t>Earnings Yield59511210</t>
  </si>
  <si>
    <t>MUR</t>
  </si>
  <si>
    <t>NAVI</t>
  </si>
  <si>
    <t>Navient Corp</t>
  </si>
  <si>
    <t>Earnings Yield67459910</t>
  </si>
  <si>
    <t>Earnings Yield71854610</t>
  </si>
  <si>
    <t>89417E10</t>
  </si>
  <si>
    <t>Travelers Companies, Inc.</t>
  </si>
  <si>
    <t>Earnings Yield94974610</t>
  </si>
  <si>
    <t>YHOO</t>
  </si>
  <si>
    <t>ACE</t>
  </si>
  <si>
    <t>ACE Limited</t>
  </si>
  <si>
    <t>RIG</t>
  </si>
  <si>
    <t>Forward Earnings Yield37045V10</t>
  </si>
  <si>
    <t>Forward Earnings Yield74432010</t>
  </si>
  <si>
    <t>Forward Earnings Yield91529Y10</t>
  </si>
  <si>
    <t>XL</t>
  </si>
  <si>
    <t>XL Group Plc</t>
  </si>
  <si>
    <t>Forward Earnings YieldN5374510</t>
  </si>
  <si>
    <t>Forward Earnings Yield38141G10</t>
  </si>
  <si>
    <t>Forward Earnings Yield17296742</t>
  </si>
  <si>
    <t>AVP</t>
  </si>
  <si>
    <t>Forward Earnings Yield14040H10</t>
  </si>
  <si>
    <t>Forward Earnings Yield24736170</t>
  </si>
  <si>
    <t>Forward Earnings YieldDFS</t>
  </si>
  <si>
    <t>Forward Earnings Yield25470910</t>
  </si>
  <si>
    <t>Forward Earnings Yield27743210</t>
  </si>
  <si>
    <t>Forward Earnings Yield34537086</t>
  </si>
  <si>
    <t>JBL</t>
  </si>
  <si>
    <t>Forward Earnings Yield53418710</t>
  </si>
  <si>
    <t>Forward Earnings Yield56585A10</t>
  </si>
  <si>
    <t>Forward Earnings Yield59156R10</t>
  </si>
  <si>
    <t>OI</t>
  </si>
  <si>
    <t>MAT</t>
  </si>
  <si>
    <t>Dividend Yield71817210</t>
  </si>
  <si>
    <t>Dividend Yield71270410</t>
  </si>
  <si>
    <t>HCN</t>
  </si>
  <si>
    <t>Dividend Yield92343V10</t>
  </si>
  <si>
    <t>Dividend Yield00206R10</t>
  </si>
  <si>
    <t>Dividend Yield02209S10</t>
  </si>
  <si>
    <t>Dividend Yield15670010</t>
  </si>
  <si>
    <t>Dividend Yield26441C20</t>
  </si>
  <si>
    <t>FTR</t>
  </si>
  <si>
    <t>Dividend Yield40414L10</t>
  </si>
  <si>
    <t>TEG</t>
  </si>
  <si>
    <t>Dividend Yield49446R10</t>
  </si>
  <si>
    <t>Dividend Yield49456B10</t>
  </si>
  <si>
    <t>Dividend Yield68268010</t>
  </si>
  <si>
    <t>Dividend Yield69351T10</t>
  </si>
  <si>
    <t>PCL</t>
  </si>
  <si>
    <t>SCG</t>
  </si>
  <si>
    <t>Dividend Yield84258710</t>
  </si>
  <si>
    <t>SPLS</t>
  </si>
  <si>
    <t>TE</t>
  </si>
  <si>
    <t>Dividend Yield92276F10</t>
  </si>
  <si>
    <t>Dividend Yield96945710</t>
  </si>
  <si>
    <t>WIN</t>
  </si>
  <si>
    <t>KRFT</t>
  </si>
  <si>
    <t>Dividend Yield55438210</t>
  </si>
  <si>
    <t>CHK</t>
  </si>
  <si>
    <t>Price/ Book Value02687478</t>
  </si>
  <si>
    <t>Price/ Book Value53418710</t>
  </si>
  <si>
    <t>Price/ Book Value38141G10</t>
  </si>
  <si>
    <t>Price/ Book Value71270410</t>
  </si>
  <si>
    <t>ATI</t>
  </si>
  <si>
    <t>Price/ Book Value14040H10</t>
  </si>
  <si>
    <t>Price/ Book Value17296742</t>
  </si>
  <si>
    <t>DNR</t>
  </si>
  <si>
    <t>Price/ Book Value31677310</t>
  </si>
  <si>
    <t>HCBK</t>
  </si>
  <si>
    <t>Price/ Book Value49326710</t>
  </si>
  <si>
    <t>LUK</t>
  </si>
  <si>
    <t>Price/ Book Value54042410</t>
  </si>
  <si>
    <t>Price/ Book Value56584910</t>
  </si>
  <si>
    <t>Price/ Book Value59156R10</t>
  </si>
  <si>
    <t>Price/ Book Value61744644</t>
  </si>
  <si>
    <t>Price/ Book Value65249B10</t>
  </si>
  <si>
    <t>Price/ Book Value74432010</t>
  </si>
  <si>
    <t>Price/ Book Value7591EP10</t>
  </si>
  <si>
    <t>Price/ Book Value86791410</t>
  </si>
  <si>
    <t>Price/ Book Value91529Y10</t>
  </si>
  <si>
    <t>Price/ Book Value98970110</t>
  </si>
  <si>
    <t>Price/ Book Value06405810</t>
  </si>
  <si>
    <t>51-Price/ Book Value</t>
  </si>
  <si>
    <t>SWN</t>
  </si>
  <si>
    <t>ADT</t>
  </si>
  <si>
    <t>Price/ Cash Flow35671D85</t>
  </si>
  <si>
    <t>Price/ Cash Flow20825C10</t>
  </si>
  <si>
    <t>CNX</t>
  </si>
  <si>
    <t>Price/ Cash Flow24736170</t>
  </si>
  <si>
    <t>Price/ Cash Flow91136310</t>
  </si>
  <si>
    <t>Price/ Cash Flow92343V10</t>
  </si>
  <si>
    <t>Price/ Cash Flow00206R10</t>
  </si>
  <si>
    <t>Price/ Cash Flow03741110</t>
  </si>
  <si>
    <t>CVC</t>
  </si>
  <si>
    <t>CSC</t>
  </si>
  <si>
    <t>Price/ Cash Flow34537086</t>
  </si>
  <si>
    <t>Price/ Cash Flow37045V10</t>
  </si>
  <si>
    <t>Price/ Cash Flow50025510</t>
  </si>
  <si>
    <t>Price/ Cash Flow56584910</t>
  </si>
  <si>
    <t>Price/ Cash Flow56585A10</t>
  </si>
  <si>
    <t>MWV</t>
  </si>
  <si>
    <t>Price/ Cash Flow59511210</t>
  </si>
  <si>
    <t>NFX</t>
  </si>
  <si>
    <t>Price/ Cash Flow67459910</t>
  </si>
  <si>
    <t>QEP</t>
  </si>
  <si>
    <t>R</t>
  </si>
  <si>
    <t>Price/ Sales44485910</t>
  </si>
  <si>
    <t>Price/ Sales50104410</t>
  </si>
  <si>
    <t>Price/ Sales96332010</t>
  </si>
  <si>
    <t>Price/ Sales87612E10</t>
  </si>
  <si>
    <t>Price/ Sales36476010</t>
  </si>
  <si>
    <t>Price/ Sales46981410</t>
  </si>
  <si>
    <t>Price/ Sales91913Y10</t>
  </si>
  <si>
    <t>AET</t>
  </si>
  <si>
    <t>Price/ Sales03073E10</t>
  </si>
  <si>
    <t>Price/ Sales03948310</t>
  </si>
  <si>
    <t>Price/ Sales08651610</t>
  </si>
  <si>
    <t>Price/ Sales14149Y10</t>
  </si>
  <si>
    <t>ESRX</t>
  </si>
  <si>
    <t>FDO</t>
  </si>
  <si>
    <t>FLR</t>
  </si>
  <si>
    <t>Price/ Sales34537086</t>
  </si>
  <si>
    <t>Price/ Sales37045V10</t>
  </si>
  <si>
    <t>Price/ Sales50025510</t>
  </si>
  <si>
    <t>Price/ Sales55616P10</t>
  </si>
  <si>
    <t>Price/ Sales56585A10</t>
  </si>
  <si>
    <t>Price/ Sales58155Q10</t>
  </si>
  <si>
    <t>Price/ Sales71854610</t>
  </si>
  <si>
    <t>SWY</t>
  </si>
  <si>
    <t>Price/ Sales87182910</t>
  </si>
  <si>
    <t>THC</t>
  </si>
  <si>
    <t>TSO</t>
  </si>
  <si>
    <t>Price/ Sales90249410</t>
  </si>
  <si>
    <t>90249410</t>
  </si>
  <si>
    <t>Tyson Foods, Inc. Class A</t>
  </si>
  <si>
    <t>Price/ Sales93114210</t>
  </si>
  <si>
    <t>WAG</t>
  </si>
  <si>
    <t>WLP</t>
  </si>
  <si>
    <t>Low Price15189T10</t>
  </si>
  <si>
    <t>Low Price44107P10</t>
  </si>
  <si>
    <t>PBI</t>
  </si>
  <si>
    <t>Low Price46069010</t>
  </si>
  <si>
    <t>46069010</t>
  </si>
  <si>
    <t>Interpublic Group of Companies, Inc.</t>
  </si>
  <si>
    <t>Low Price49446R10</t>
  </si>
  <si>
    <t>Low Price36960410</t>
  </si>
  <si>
    <t>GGP</t>
  </si>
  <si>
    <t>Low Price71270410</t>
  </si>
  <si>
    <t>Low Price7591EP10</t>
  </si>
  <si>
    <t>Low Price87150310</t>
  </si>
  <si>
    <t>Low Price95980210</t>
  </si>
  <si>
    <t>Low Price00130H10</t>
  </si>
  <si>
    <t>AA</t>
  </si>
  <si>
    <t>Low Price34537086</t>
  </si>
  <si>
    <t>Low Price44615010</t>
  </si>
  <si>
    <t>Low Price48203R10</t>
  </si>
  <si>
    <t>Low Price49326710</t>
  </si>
  <si>
    <t>Low Price65249B10</t>
  </si>
  <si>
    <t>EV/ EBITDA36476010</t>
  </si>
  <si>
    <t>EV/ EBITDA37045V10</t>
  </si>
  <si>
    <t>EV/ EBITDA15670010</t>
  </si>
  <si>
    <t>EV/ EBITDA42345210</t>
  </si>
  <si>
    <t>EV/ EBITDA03741110</t>
  </si>
  <si>
    <t>EV/ EBITDA08651610</t>
  </si>
  <si>
    <t>EV/ EBITDA20825C10</t>
  </si>
  <si>
    <t>EV/ EBITDA25179M10</t>
  </si>
  <si>
    <t>EV/ EBITDA25470F10</t>
  </si>
  <si>
    <t>FSLR</t>
  </si>
  <si>
    <t>EV/ EBITDA35671D85</t>
  </si>
  <si>
    <t>EV/ EBITDA50025510</t>
  </si>
  <si>
    <t>EV/ EBITDA55616P10</t>
  </si>
  <si>
    <t>EV/ EBITDA56584910</t>
  </si>
  <si>
    <t>EV/ EBITDA65249B10</t>
  </si>
  <si>
    <t>EV/ EBITDA67459910</t>
  </si>
  <si>
    <t>EV/ EBITDA91913Y10</t>
  </si>
  <si>
    <t>EV/ EBITDA95810210</t>
  </si>
  <si>
    <t>Price/ Free Cash Flow50025510</t>
  </si>
  <si>
    <t>Price/ Free Cash Flow27743210</t>
  </si>
  <si>
    <t>GCI</t>
  </si>
  <si>
    <t>Price/ Free Cash Flow45920010</t>
  </si>
  <si>
    <t>Price/ Free Cash Flow55616P10</t>
  </si>
  <si>
    <t>Price/ Free Cash Flow59511210</t>
  </si>
  <si>
    <t>Price/ Free Cash Flow92553P20</t>
  </si>
  <si>
    <t>Price/ Free Cash Flow95810210</t>
  </si>
  <si>
    <t>Price/ Free Cash Flow95980210</t>
  </si>
  <si>
    <t>Price/ Free Cash FlowG7945M10</t>
  </si>
  <si>
    <t>TYC</t>
  </si>
  <si>
    <t>Price/ Free Cash FlowLYB</t>
  </si>
  <si>
    <t>Price/ Free Cash FlowN5374510</t>
  </si>
  <si>
    <t>Price/ Free Cash Flow00206R10</t>
  </si>
  <si>
    <t>Price/ Free Cash Flow08651610</t>
  </si>
  <si>
    <t>CA</t>
  </si>
  <si>
    <t>Price/ Free Cash Flow25470F10</t>
  </si>
  <si>
    <t>DNB</t>
  </si>
  <si>
    <t>Most Active19121610</t>
  </si>
  <si>
    <t>Most Active94974610</t>
  </si>
  <si>
    <t>Most Active49456B10</t>
  </si>
  <si>
    <t>Most Active00206R10</t>
  </si>
  <si>
    <t>Most Active30231G10</t>
  </si>
  <si>
    <t>Most Active30303M10</t>
  </si>
  <si>
    <t>Most Active34537086</t>
  </si>
  <si>
    <t>Most Active35671D85</t>
  </si>
  <si>
    <t>Most Active27864210</t>
  </si>
  <si>
    <t>Most Active59511210</t>
  </si>
  <si>
    <t>Most Active40621610</t>
  </si>
  <si>
    <t>Most Active17296742</t>
  </si>
  <si>
    <t>Most Active00287Y10</t>
  </si>
  <si>
    <t>Most Active03783310</t>
  </si>
  <si>
    <t>Most Active03822210</t>
  </si>
  <si>
    <t>Most Active17275R10</t>
  </si>
  <si>
    <t>Most Active20030N10</t>
  </si>
  <si>
    <t>EMC</t>
  </si>
  <si>
    <t>Most Active36960410</t>
  </si>
  <si>
    <t>Most Active44615010</t>
  </si>
  <si>
    <t>Most Active45814010</t>
  </si>
  <si>
    <t>Most Active46625H10</t>
  </si>
  <si>
    <t>Most ActiveJNJ</t>
  </si>
  <si>
    <t>Most Active47816010</t>
  </si>
  <si>
    <t>Most Active58933Y10</t>
  </si>
  <si>
    <t>Most Active59491810</t>
  </si>
  <si>
    <t>Most Active61744644</t>
  </si>
  <si>
    <t>Most Active68389X10</t>
  </si>
  <si>
    <t>Most Active71708110</t>
  </si>
  <si>
    <t>Most Active7591EP10</t>
  </si>
  <si>
    <t>Most Active80685710</t>
  </si>
  <si>
    <t>Most Active80851310</t>
  </si>
  <si>
    <t>Most Active92343V10</t>
  </si>
  <si>
    <t>Most Active49326710</t>
  </si>
  <si>
    <t>Relative Strength - 30wk/75wk MA05849810</t>
  </si>
  <si>
    <t>DTV</t>
  </si>
  <si>
    <t>DIRECTV</t>
  </si>
  <si>
    <t>Relative Strength - 30wk/75wk MA28176E10</t>
  </si>
  <si>
    <t>GMCR</t>
  </si>
  <si>
    <t>SNDK</t>
  </si>
  <si>
    <t>COV</t>
  </si>
  <si>
    <t>Covidien Plc</t>
  </si>
  <si>
    <t>MNK</t>
  </si>
  <si>
    <t>HAR</t>
  </si>
  <si>
    <t>Relative Strength - 30wk/75wk MA16965610</t>
  </si>
  <si>
    <t>BCR</t>
  </si>
  <si>
    <t>Earning Momentum25179M10</t>
  </si>
  <si>
    <t>HSP</t>
  </si>
  <si>
    <t>71404610</t>
  </si>
  <si>
    <t>PerkinElmer, Inc.</t>
  </si>
  <si>
    <t>Earning Momentum81211K10</t>
  </si>
  <si>
    <t>Dividend Growth64110D10</t>
  </si>
  <si>
    <t>Dividend Growth7591EP10</t>
  </si>
  <si>
    <t>HOT</t>
  </si>
  <si>
    <t>Dividend Growth98970110</t>
  </si>
  <si>
    <t>Dividend Growth98978V10</t>
  </si>
  <si>
    <t>DLPH</t>
  </si>
  <si>
    <t>Delphi Automotive PLC</t>
  </si>
  <si>
    <t>Dividend Growth03251110</t>
  </si>
  <si>
    <t>Proj. 5yr EPS Growth85524410</t>
  </si>
  <si>
    <t>Proj. 5yr EPS Growth90431110</t>
  </si>
  <si>
    <t>RHT</t>
  </si>
  <si>
    <t>Proj. 5yr EPS Growth92532F10</t>
  </si>
  <si>
    <t>Proj. 5yr EPS Growth12709710</t>
  </si>
  <si>
    <t>Proj. 5yr EPS Growth16965610</t>
  </si>
  <si>
    <t>Proj. 5yr EPS Growth02313510</t>
  </si>
  <si>
    <t>Proj. 5yr EPS Growth03027X10</t>
  </si>
  <si>
    <t>Proj. 5yr EPS Growth15102010</t>
  </si>
  <si>
    <t>EQT</t>
  </si>
  <si>
    <t>EQT Corporation</t>
  </si>
  <si>
    <t>Proj. 5yr EPS Growth62937750</t>
  </si>
  <si>
    <t>Proj. 5yr EPS Growth64110L10</t>
  </si>
  <si>
    <t>PCLN</t>
  </si>
  <si>
    <t>Proj. 5yr EPS Growth79466L30</t>
  </si>
  <si>
    <t>PEG Ratio12485720</t>
  </si>
  <si>
    <t>PEG Ratio12709710</t>
  </si>
  <si>
    <t>23102110</t>
  </si>
  <si>
    <t>Cummins Inc.</t>
  </si>
  <si>
    <t>PEG Ratio23331A10</t>
  </si>
  <si>
    <t>PEG Ratio24736170</t>
  </si>
  <si>
    <t>PEG Ratio25179M10</t>
  </si>
  <si>
    <t>PEG Ratio26924640</t>
  </si>
  <si>
    <t>PEG Ratio31677310</t>
  </si>
  <si>
    <t>PEG RatioH8498910</t>
  </si>
  <si>
    <t>H8498910</t>
  </si>
  <si>
    <t>FOSL</t>
  </si>
  <si>
    <t>PEG Ratio53418710</t>
  </si>
  <si>
    <t>PEG Ratio56585A10</t>
  </si>
  <si>
    <t>PEG Ratio84474110</t>
  </si>
  <si>
    <t>TWX</t>
  </si>
  <si>
    <t>PEG Ratio91913Y10</t>
  </si>
  <si>
    <t>PEG Ratio94974610</t>
  </si>
  <si>
    <t>JOY</t>
  </si>
  <si>
    <t>1-Positive EPS Surprise</t>
  </si>
  <si>
    <t>1500620</t>
  </si>
  <si>
    <t>2-Positive EPS Surprise</t>
  </si>
  <si>
    <t>3-Positive EPS Surprise</t>
  </si>
  <si>
    <t>4-Positive EPS Surprise</t>
  </si>
  <si>
    <t>5-Positive EPS Surprise</t>
  </si>
  <si>
    <t>6-Positive EPS Surprise</t>
  </si>
  <si>
    <t>7-Positive EPS Surprise</t>
  </si>
  <si>
    <t>Positive EPS Surprise90297330</t>
  </si>
  <si>
    <t>8-Positive EPS Surprise</t>
  </si>
  <si>
    <t>9-Positive EPS Surprise</t>
  </si>
  <si>
    <t>10-Positive EPS Surprise</t>
  </si>
  <si>
    <t>11-Positive EPS Surprise</t>
  </si>
  <si>
    <t>12-Positive EPS Surprise</t>
  </si>
  <si>
    <t>13-Positive EPS Surprise</t>
  </si>
  <si>
    <t>14-Positive EPS Surprise</t>
  </si>
  <si>
    <t>15-Positive EPS Surprise</t>
  </si>
  <si>
    <t>16-Positive EPS Surprise</t>
  </si>
  <si>
    <t>17-Positive EPS Surprise</t>
  </si>
  <si>
    <t>18-Positive EPS Surprise</t>
  </si>
  <si>
    <t>Positive EPS Surprise02313510</t>
  </si>
  <si>
    <t>19-Positive EPS Surprise</t>
  </si>
  <si>
    <t>20-Positive EPS Surprise</t>
  </si>
  <si>
    <t>21-Positive EPS Surprise</t>
  </si>
  <si>
    <t>Positive EPS SurpriseADP</t>
  </si>
  <si>
    <t>Positive EPS Surprise05301510</t>
  </si>
  <si>
    <t>22-Positive EPS Surprise</t>
  </si>
  <si>
    <t>23-Positive EPS Surprise</t>
  </si>
  <si>
    <t>24-Positive EPS Surprise</t>
  </si>
  <si>
    <t>25-Positive EPS Surprise</t>
  </si>
  <si>
    <t>26-Positive EPS Surprise</t>
  </si>
  <si>
    <t>27-Positive EPS Surprise</t>
  </si>
  <si>
    <t>28-Positive EPS Surprise</t>
  </si>
  <si>
    <t>29-Positive EPS Surprise</t>
  </si>
  <si>
    <t>30-Positive EPS Surprise</t>
  </si>
  <si>
    <t>31-Positive EPS Surprise</t>
  </si>
  <si>
    <t>32-Positive EPS Surprise</t>
  </si>
  <si>
    <t>33-Positive EPS Surprise</t>
  </si>
  <si>
    <t>34-Positive EPS Surprise</t>
  </si>
  <si>
    <t>35-Positive EPS Surprise</t>
  </si>
  <si>
    <t>Positive EPS Surprise23331A10</t>
  </si>
  <si>
    <t>36-Positive EPS Surprise</t>
  </si>
  <si>
    <t>37-Positive EPS Surprise</t>
  </si>
  <si>
    <t>38-Positive EPS Surprise</t>
  </si>
  <si>
    <t>39-Positive EPS Surprise</t>
  </si>
  <si>
    <t>40-Positive EPS Surprise</t>
  </si>
  <si>
    <t>41-Positive EPS Surprise</t>
  </si>
  <si>
    <t>42-Positive EPS Surprise</t>
  </si>
  <si>
    <t>43-Positive EPS Surprise</t>
  </si>
  <si>
    <t>44-Positive EPS Surprise</t>
  </si>
  <si>
    <t>45-Positive EPS Surprise</t>
  </si>
  <si>
    <t>46-Positive EPS Surprise</t>
  </si>
  <si>
    <t>47-Positive EPS Surprise</t>
  </si>
  <si>
    <t>48-Positive EPS Surprise</t>
  </si>
  <si>
    <t>Positive EPS Surprise42809H10</t>
  </si>
  <si>
    <t>49-Positive EPS Surprise</t>
  </si>
  <si>
    <t>50-Positive EPS Surprise</t>
  </si>
  <si>
    <t>51-Positive EPS Surprise</t>
  </si>
  <si>
    <t>52-Positive EPS Surprise</t>
  </si>
  <si>
    <t>Positive EPS Surprise49326710</t>
  </si>
  <si>
    <t>53-Positive EPS Surprise</t>
  </si>
  <si>
    <t>54-Positive EPS Surprise</t>
  </si>
  <si>
    <t>55-Positive EPS Surprise</t>
  </si>
  <si>
    <t>56-Positive EPS Surprise</t>
  </si>
  <si>
    <t>57-Positive EPS Surprise</t>
  </si>
  <si>
    <t>Positive EPS Surprise52605710</t>
  </si>
  <si>
    <t>58-Positive EPS Surprise</t>
  </si>
  <si>
    <t>59-Positive EPS Surprise</t>
  </si>
  <si>
    <t>60-Positive EPS Surprise</t>
  </si>
  <si>
    <t>61-Positive EPS Surprise</t>
  </si>
  <si>
    <t>Positive EPS Surprise58933Y10</t>
  </si>
  <si>
    <t>Positive EPS SurpriseOXY</t>
  </si>
  <si>
    <t>Positive EPS Surprise67459910</t>
  </si>
  <si>
    <t>Positive EPS SurprisePPL</t>
  </si>
  <si>
    <t>Positive EPS Surprise69351T10</t>
  </si>
  <si>
    <t>Positive EPS Surprise7591EP10</t>
  </si>
  <si>
    <t>Positive EPS SurpriseTEL</t>
  </si>
  <si>
    <t>Positive EPS SurpriseH8498910</t>
  </si>
  <si>
    <t>ZMH</t>
  </si>
  <si>
    <t>H2906T10</t>
  </si>
  <si>
    <t>Garmin Ltd.</t>
  </si>
  <si>
    <t>E. I. du Pont de Nemours and Company</t>
  </si>
  <si>
    <t>PLL</t>
  </si>
  <si>
    <t>WFM</t>
  </si>
  <si>
    <t>EPS Estimate Revisions01535110</t>
  </si>
  <si>
    <t>EPS Estimate RevisionsALL</t>
  </si>
  <si>
    <t>EPS Estimate Revisions02000210</t>
  </si>
  <si>
    <t>EPS Estimate RevisionsPGR</t>
  </si>
  <si>
    <t>EPS Estimate Revisions74331510</t>
  </si>
  <si>
    <t>EPS Estimate Revisions09062X10</t>
  </si>
  <si>
    <t>EPS Estimate Revisions16965610</t>
  </si>
  <si>
    <t>EPS Estimate Revisions17206210</t>
  </si>
  <si>
    <t>EPS Estimate Revisions37555810</t>
  </si>
  <si>
    <t>EPS Estimate Revisions46120E60</t>
  </si>
  <si>
    <t>EPS Estimate Revisions46981410</t>
  </si>
  <si>
    <t>EPS Estimate RevisionsH2906T10</t>
  </si>
  <si>
    <t>EPS Estimate Revisions28102010</t>
  </si>
  <si>
    <t>Beta00825210</t>
  </si>
  <si>
    <t>Beta03251110</t>
  </si>
  <si>
    <t>Beta05276910</t>
  </si>
  <si>
    <t>Beta12504L10</t>
  </si>
  <si>
    <t>CBG</t>
  </si>
  <si>
    <t>Beta17296742</t>
  </si>
  <si>
    <t>Beta34354P10</t>
  </si>
  <si>
    <t>Beta53418710</t>
  </si>
  <si>
    <t>Beta56585A10</t>
  </si>
  <si>
    <t>Beta35671D85</t>
  </si>
  <si>
    <t>KORS</t>
  </si>
  <si>
    <t>Michael Kors Holdings Ltd</t>
  </si>
  <si>
    <t>BetaG7945M10</t>
  </si>
  <si>
    <t>Beta88320310</t>
  </si>
  <si>
    <t>BetaTIF</t>
  </si>
  <si>
    <t>Beta88654710</t>
  </si>
  <si>
    <t>52-Beta</t>
  </si>
  <si>
    <t>Beta91136310</t>
  </si>
  <si>
    <t>Variability of Earnings09972410</t>
  </si>
  <si>
    <t>Variability of Earnings24736170</t>
  </si>
  <si>
    <t>Variability of Earnings37045V10</t>
  </si>
  <si>
    <t>Variability of Earnings41651510</t>
  </si>
  <si>
    <t>KLA-Tencor Corporation</t>
  </si>
  <si>
    <t>Variability of Earnings55438210</t>
  </si>
  <si>
    <t>Variability of Earnings58933Y10</t>
  </si>
  <si>
    <t>Variability of Earnings92904210</t>
  </si>
  <si>
    <t>Variability of Earnings98313410</t>
  </si>
  <si>
    <t>48-Variability of Earnings</t>
  </si>
  <si>
    <t>49-Variability of Earnings</t>
  </si>
  <si>
    <t>94106L10</t>
  </si>
  <si>
    <t>Waste Management, Inc.</t>
  </si>
  <si>
    <t>50-Variability of Earnings</t>
  </si>
  <si>
    <t>Variability of Earnings61945C10</t>
  </si>
  <si>
    <t>51-Variability of Earnings</t>
  </si>
  <si>
    <t>52-Variability of Earnings</t>
  </si>
  <si>
    <t>53-Variability of Earnings</t>
  </si>
  <si>
    <t>54-Variability of Earnings</t>
  </si>
  <si>
    <t>55-Variability of Earnings</t>
  </si>
  <si>
    <t>Variability of Earnings00282410</t>
  </si>
  <si>
    <t>56-Variability of Earnings</t>
  </si>
  <si>
    <t>57-Variability of Earnings</t>
  </si>
  <si>
    <t>58-Variability of Earnings</t>
  </si>
  <si>
    <t>Variability of EarningsG7945M10</t>
  </si>
  <si>
    <t>59-Variability of Earnings</t>
  </si>
  <si>
    <t>60-Variability of Earnings</t>
  </si>
  <si>
    <t>61-Variability of Earnings</t>
  </si>
  <si>
    <t>Estimate DispersionAPC</t>
  </si>
  <si>
    <t>Estimate Dispersion03251110</t>
  </si>
  <si>
    <t>Estimate Dispersion03741110</t>
  </si>
  <si>
    <t>Estimate Dispersion12709710</t>
  </si>
  <si>
    <t>Estimate Dispersion17179810</t>
  </si>
  <si>
    <t>Estimate Dispersion26875P10</t>
  </si>
  <si>
    <t>Estimate Dispersion35671D85</t>
  </si>
  <si>
    <t>Estimate Dispersion42809H10</t>
  </si>
  <si>
    <t>Estimate Dispersion56584910</t>
  </si>
  <si>
    <t>Estimate Dispersion59511210</t>
  </si>
  <si>
    <t>Estimate Dispersion62937750</t>
  </si>
  <si>
    <t>Estimate Dispersion65163910</t>
  </si>
  <si>
    <t>Estimate Dispersion65249B10</t>
  </si>
  <si>
    <t>Estimate Dispersion65504410</t>
  </si>
  <si>
    <t>Estimate Dispersion72378710</t>
  </si>
  <si>
    <t>Neglect - Institutional Ownership45920010</t>
  </si>
  <si>
    <t>Neglect - Institutional Ownership47816010</t>
  </si>
  <si>
    <t>Neglect - Institutional Ownership58013510</t>
  </si>
  <si>
    <t>Neglect - Institutional Ownership00105510</t>
  </si>
  <si>
    <t>Neglect - Institutional Ownership02209S10</t>
  </si>
  <si>
    <t>Neglect - Institutional Ownership02360810</t>
  </si>
  <si>
    <t>Neglect - Institutional Ownership03783310</t>
  </si>
  <si>
    <t>Neglect - Institutional Ownership05493710</t>
  </si>
  <si>
    <t>Neglect - Institutional Ownership16676410</t>
  </si>
  <si>
    <t>Neglect - Institutional Ownership17206210</t>
  </si>
  <si>
    <t>Neglect - Institutional OwnershipCOP</t>
  </si>
  <si>
    <t>Neglect - Institutional Ownership20825C10</t>
  </si>
  <si>
    <t>Neglect - Institutional Ownership20911510</t>
  </si>
  <si>
    <t>Neglect - Institutional Ownership25746U10</t>
  </si>
  <si>
    <t>Neglect - Institutional Ownership30231G10</t>
  </si>
  <si>
    <t>Neglect - Institutional Ownership34537086</t>
  </si>
  <si>
    <t>Neglect - Institutional Ownership36960410</t>
  </si>
  <si>
    <t>Neglect - Institutional Ownership45814010</t>
  </si>
  <si>
    <t>NU</t>
  </si>
  <si>
    <t>Northeast Utilities</t>
  </si>
  <si>
    <t>Neglect - Institutional Ownership69371810</t>
  </si>
  <si>
    <t>Neglect - Institutional Ownership74271810</t>
  </si>
  <si>
    <t>Neglect - Institutional Ownership74432010</t>
  </si>
  <si>
    <t>Neglect - Institutional Ownership74457310</t>
  </si>
  <si>
    <t>Neglect - Institutional Ownership84258710</t>
  </si>
  <si>
    <t>Neglect - Institutional Ownership92343V10</t>
  </si>
  <si>
    <t>Neglect - Institutional Ownership93114210</t>
  </si>
  <si>
    <t>Neglect - Institutional Ownership00206R10</t>
  </si>
  <si>
    <t>Neglect - Institutional Ownership08467070</t>
  </si>
  <si>
    <t>Neglect - Institutional Ownership14912310</t>
  </si>
  <si>
    <t>Neglect - Institutional Ownership26441C20</t>
  </si>
  <si>
    <t>HRS</t>
  </si>
  <si>
    <t>Neglect - Analyst Coverage04621X10</t>
  </si>
  <si>
    <t>Neglect - Analyst Coverage05361110</t>
  </si>
  <si>
    <t>Neglect - Analyst Coverage09367110</t>
  </si>
  <si>
    <t>Neglect - Analyst Coverage12504L10</t>
  </si>
  <si>
    <t>Neglect - Analyst Coverage17206210</t>
  </si>
  <si>
    <t>Neglect - Analyst Coverage44045210</t>
  </si>
  <si>
    <t>Neglect - Analyst Coverage52466010</t>
  </si>
  <si>
    <t>Neglect - Analyst Coverage57978020</t>
  </si>
  <si>
    <t>Neglect - Analyst Coverage65249B10</t>
  </si>
  <si>
    <t>Neglect - Analyst Coverage83303410</t>
  </si>
  <si>
    <t>Neglect - Analyst Coverage92220P10</t>
  </si>
  <si>
    <t>Neglect - Analyst Coverage92343E10</t>
  </si>
  <si>
    <t>Neglect - Analyst Coverage96332010</t>
  </si>
  <si>
    <t>WYN</t>
  </si>
  <si>
    <t>Neglect - Analyst CoverageG0176J10</t>
  </si>
  <si>
    <t>Neglect - Analyst Coverage76075910</t>
  </si>
  <si>
    <t>Neglect - Analyst Coverage54042410</t>
  </si>
  <si>
    <t>Neglect - Analyst Coverage02360810</t>
  </si>
  <si>
    <t>Neglect - Analyst Coverage00130H10</t>
  </si>
  <si>
    <t>Neglect - Analyst Coverage00825210</t>
  </si>
  <si>
    <t>TDC</t>
  </si>
  <si>
    <t>Size98970110</t>
  </si>
  <si>
    <t>Size04621X10</t>
  </si>
  <si>
    <t>Size30244510</t>
  </si>
  <si>
    <t>BMS</t>
  </si>
  <si>
    <t>Size52466010</t>
  </si>
  <si>
    <t>Size71270410</t>
  </si>
  <si>
    <t>PDCO</t>
  </si>
  <si>
    <t>Size74586710</t>
  </si>
  <si>
    <t>Foreign Exposure45814010</t>
  </si>
  <si>
    <t>Foreign Exposure45950610</t>
  </si>
  <si>
    <t>Foreign Exposure51280710</t>
  </si>
  <si>
    <t>MJN</t>
  </si>
  <si>
    <t>Foreign Exposure59501710</t>
  </si>
  <si>
    <t>Foreign Exposure60920710</t>
  </si>
  <si>
    <t>Foreign Exposure67066G10</t>
  </si>
  <si>
    <t>Foreign Exposure71817210</t>
  </si>
  <si>
    <t>Foreign Exposure88250810</t>
  </si>
  <si>
    <t>Foreign Exposure94184810</t>
  </si>
  <si>
    <t>Foreign Exposure95810210</t>
  </si>
  <si>
    <t>Foreign Exposure98313410</t>
  </si>
  <si>
    <t>Foreign ExposureG7945M10</t>
  </si>
  <si>
    <t>Foreign Exposure05361110</t>
  </si>
  <si>
    <t>Foreign Exposure59511210</t>
  </si>
  <si>
    <t>Foreign Exposure19416210</t>
  </si>
  <si>
    <t>Foreign Exposure21935010</t>
  </si>
  <si>
    <t>Foreign Exposure74752510</t>
  </si>
  <si>
    <t>LLTC</t>
  </si>
  <si>
    <t>Foreign Exposure98391910</t>
  </si>
  <si>
    <t>Foreign Exposure48248010</t>
  </si>
  <si>
    <t>Foreign Exposure09972410</t>
  </si>
  <si>
    <t>Foreign ExposureH8498910</t>
  </si>
  <si>
    <t>Foreign Exposure00105510</t>
  </si>
  <si>
    <t>Foreign Exposure00130H10</t>
  </si>
  <si>
    <t>Foreign Exposure00846U10</t>
  </si>
  <si>
    <t>ALTR</t>
  </si>
  <si>
    <t>Foreign Exposure03822210</t>
  </si>
  <si>
    <t>Foreign Exposure16676410</t>
  </si>
  <si>
    <t>CCE</t>
  </si>
  <si>
    <t>Foreign Exposure30213010</t>
  </si>
  <si>
    <t>30213010</t>
  </si>
  <si>
    <t>Expeditors International of Washington, Inc.</t>
  </si>
  <si>
    <t>Equity Duration05849810</t>
  </si>
  <si>
    <t>Equity Duration11563720</t>
  </si>
  <si>
    <t>Equity Duration17737610</t>
  </si>
  <si>
    <t>Equity Duration22160K10</t>
  </si>
  <si>
    <t>Equity Duration00724F10</t>
  </si>
  <si>
    <t>Equity Duration51843910</t>
  </si>
  <si>
    <t>BBBY</t>
  </si>
  <si>
    <t>Equity Duration46120E60</t>
  </si>
  <si>
    <t>COL</t>
  </si>
  <si>
    <t>SIAL</t>
  </si>
  <si>
    <t>Equity Duration91390310</t>
  </si>
  <si>
    <t>Equity Duration94184810</t>
  </si>
  <si>
    <t>Equity Duration98956P10</t>
  </si>
  <si>
    <t>Equity DurationG7S00T10</t>
  </si>
  <si>
    <t>Share Repurchase05333210</t>
  </si>
  <si>
    <t>Share Repurchase12526910</t>
  </si>
  <si>
    <t>Share Repurchase53245710</t>
  </si>
  <si>
    <t>Share RepurchaseG7945M10</t>
  </si>
  <si>
    <t>CAM</t>
  </si>
  <si>
    <t>Share Repurchase03783310</t>
  </si>
  <si>
    <t>1yr ROE57636Q10</t>
  </si>
  <si>
    <t>1yr ROE42786610</t>
  </si>
  <si>
    <t>1yr ROE48783610</t>
  </si>
  <si>
    <t>1yr ROE53983010</t>
  </si>
  <si>
    <t>1yr ROE67103H10</t>
  </si>
  <si>
    <t>1yr ROEPAYX</t>
  </si>
  <si>
    <t>1yr ROE70432610</t>
  </si>
  <si>
    <t>PETM</t>
  </si>
  <si>
    <t>1yr ROE77829610</t>
  </si>
  <si>
    <t>1yr ROE87254010</t>
  </si>
  <si>
    <t>1yr ROE98978V10</t>
  </si>
  <si>
    <t>1yr ROE09367110</t>
  </si>
  <si>
    <t>1yr ROE13442910</t>
  </si>
  <si>
    <t>1yr ROE18905410</t>
  </si>
  <si>
    <t>1yr ROE45920010</t>
  </si>
  <si>
    <t>1yr ROEG7945M10</t>
  </si>
  <si>
    <t>1yr ROE11563720</t>
  </si>
  <si>
    <t>MHFI</t>
  </si>
  <si>
    <t>1yr ROE61536910</t>
  </si>
  <si>
    <t>5y ROE00287Y10</t>
  </si>
  <si>
    <t>5y ROE02209S10</t>
  </si>
  <si>
    <t>5y ROE09702310</t>
  </si>
  <si>
    <t>5y ROE19416210</t>
  </si>
  <si>
    <t>5y ROE42786610</t>
  </si>
  <si>
    <t>5y ROE45920010</t>
  </si>
  <si>
    <t>5y ROE49436810</t>
  </si>
  <si>
    <t>5y ROE87254010</t>
  </si>
  <si>
    <t>5y ROE91131210</t>
  </si>
  <si>
    <t>5y ROE98849810</t>
  </si>
  <si>
    <t>5y ROEG1151C10</t>
  </si>
  <si>
    <t>5y ROEG7945M10</t>
  </si>
  <si>
    <t>5y ROEN5374510</t>
  </si>
  <si>
    <t>5y ROE53983010</t>
  </si>
  <si>
    <t>5y ROE58013510</t>
  </si>
  <si>
    <t>5y ROE77829610</t>
  </si>
  <si>
    <t>5y ROE57636Q10</t>
  </si>
  <si>
    <t>5y ROE65566410</t>
  </si>
  <si>
    <t>5y ROE37555810</t>
  </si>
  <si>
    <t>ROA03783310</t>
  </si>
  <si>
    <t>ROA09062X10</t>
  </si>
  <si>
    <t>ROA19416210</t>
  </si>
  <si>
    <t>ROA31190010</t>
  </si>
  <si>
    <t>ROA46120210</t>
  </si>
  <si>
    <t>ROA57636Q10</t>
  </si>
  <si>
    <t>ROA59511210</t>
  </si>
  <si>
    <t>ROA74144T10</t>
  </si>
  <si>
    <t>ROA77032310</t>
  </si>
  <si>
    <t>ROA85524410</t>
  </si>
  <si>
    <t>ROA87254010</t>
  </si>
  <si>
    <t>ROA92343E10</t>
  </si>
  <si>
    <t>ROA98849810</t>
  </si>
  <si>
    <t>ROAG1151C10</t>
  </si>
  <si>
    <t>ROAG7945M10</t>
  </si>
  <si>
    <t>ROA71817210</t>
  </si>
  <si>
    <t>ROA65410610</t>
  </si>
  <si>
    <t>ROA77829610</t>
  </si>
  <si>
    <t>ROC05333210</t>
  </si>
  <si>
    <t>ROC42786610</t>
  </si>
  <si>
    <t>ROC70432610</t>
  </si>
  <si>
    <t>ROC77032310</t>
  </si>
  <si>
    <t>ROC77390310</t>
  </si>
  <si>
    <t>ROC77829610</t>
  </si>
  <si>
    <t>ROC85524410</t>
  </si>
  <si>
    <t>ROC92343E10</t>
  </si>
  <si>
    <t>ROC98849810</t>
  </si>
  <si>
    <t>ROCG1151C10</t>
  </si>
  <si>
    <t>ROCG7945M10</t>
  </si>
  <si>
    <t>ROC18905410</t>
  </si>
  <si>
    <t>ROC19416210</t>
  </si>
  <si>
    <t>ROC53983010</t>
  </si>
  <si>
    <t>ROC09367110</t>
  </si>
  <si>
    <t>ROC09702310</t>
  </si>
  <si>
    <t>ROC71817210</t>
  </si>
  <si>
    <t>ROC57459910</t>
  </si>
  <si>
    <t>ROC57636Q10</t>
  </si>
  <si>
    <t>ROC03783310</t>
  </si>
  <si>
    <t>1yr ROE Adj75886F10</t>
  </si>
  <si>
    <t>1yr ROE Adj05301510</t>
  </si>
  <si>
    <t>1yr ROE Adj09062X10</t>
  </si>
  <si>
    <t>1yr ROE Adj23102110</t>
  </si>
  <si>
    <t>1yr ROE Adj28176E10</t>
  </si>
  <si>
    <t>1yr ROE Adj43851610</t>
  </si>
  <si>
    <t>1yr ROE Adj46120210</t>
  </si>
  <si>
    <t>1yr ROE Adj59511210</t>
  </si>
  <si>
    <t>1yr ROE Adj65410610</t>
  </si>
  <si>
    <t>1yr ROE Adj77032310</t>
  </si>
  <si>
    <t>SNI</t>
  </si>
  <si>
    <t>1yr ROE AdjG1151C10</t>
  </si>
  <si>
    <t>1yr ROE Adj44045210</t>
  </si>
  <si>
    <t>5yr ROE Adj05301510</t>
  </si>
  <si>
    <t>5yr ROE Adj09062X10</t>
  </si>
  <si>
    <t>5yr ROE Adj23102110</t>
  </si>
  <si>
    <t>5yr ROE Adj44045210</t>
  </si>
  <si>
    <t>5yr ROE Adj45814010</t>
  </si>
  <si>
    <t>5yr ROE Adj46120210</t>
  </si>
  <si>
    <t>5yr ROE Adj65410610</t>
  </si>
  <si>
    <t>5yr ROE Adj77032310</t>
  </si>
  <si>
    <t>5yr ROE AdjG1151C10</t>
  </si>
  <si>
    <t>5yr ROE Adj35461310</t>
  </si>
  <si>
    <t>Relative Strength - 10wk/40wk MA98978V10</t>
  </si>
  <si>
    <t>Relative Strength - 10wk/40wk MA16965610</t>
  </si>
  <si>
    <t>Relative Strength - 10wk/40wk MAMCO</t>
  </si>
  <si>
    <t>Relative Strength - 10wk/40wk MA61536910</t>
  </si>
  <si>
    <t>Relative Strength - 10wk/40wk MAMSFT</t>
  </si>
  <si>
    <t>Relative Strength - 10wk/40wk MA59491810</t>
  </si>
  <si>
    <t>Relative Strength - 10wk/40wk MA30303M10</t>
  </si>
  <si>
    <t>Relative Strength - 10wk/40wk MA90431110</t>
  </si>
  <si>
    <t>Relative Strength - 5wk/30wk MA90431110</t>
  </si>
  <si>
    <t>Relative Strength - 5wk/30wk MACME</t>
  </si>
  <si>
    <t>Relative Strength - 5wk/30wk MA12572Q10</t>
  </si>
  <si>
    <t>Relative Strength - 5wk/30wk MACERN</t>
  </si>
  <si>
    <t>Relative Strength - 5wk/30wk MA15678210</t>
  </si>
  <si>
    <t>15678210</t>
  </si>
  <si>
    <t>Cerner Corporation</t>
  </si>
  <si>
    <t>Relative Strength - 5wk/30wk MA22160K10</t>
  </si>
  <si>
    <t>Relative Strength - 5wk/30wk MA17290810</t>
  </si>
  <si>
    <t>Relative Strength - 5wk/30wk MAMCO</t>
  </si>
  <si>
    <t>Relative Strength - 5wk/30wk MA61536910</t>
  </si>
  <si>
    <t>Relative Strength - 5wk/30wk MA28176E10</t>
  </si>
  <si>
    <t>Relative Strength - 5wk/30wk MA98978V10</t>
  </si>
  <si>
    <t>Relative Strength - 5wk/30wk MA30303M10</t>
  </si>
  <si>
    <t>Free Cash Flow/ EV64110D10</t>
  </si>
  <si>
    <t>Free Cash Flow/ EV55616P10</t>
  </si>
  <si>
    <t>Free Cash Flow/ EVLYB</t>
  </si>
  <si>
    <t>Free Cash Flow/ EVN5374510</t>
  </si>
  <si>
    <t>Free Cash Flow/ EVG7945M10</t>
  </si>
  <si>
    <t>Free Cash Flow/ EV51280710</t>
  </si>
  <si>
    <t>Free Cash Flow/ EV71708110</t>
  </si>
  <si>
    <t>Free Cash Flow/ EV25470F10</t>
  </si>
  <si>
    <t>Free Cash Flow/ EV08651610</t>
  </si>
  <si>
    <t>Free Cash Flow/ EV95980210</t>
  </si>
  <si>
    <t>41-Free Cash Flow/ EV</t>
  </si>
  <si>
    <t>Price Return - 11-mth Perf.90249410</t>
  </si>
  <si>
    <t>Price Return - 11-mth Perf.28176E10</t>
  </si>
  <si>
    <t>Price Return - 12-mth Perf.28176E10</t>
  </si>
  <si>
    <t>Price Return - 12-mth Perf.90249410</t>
  </si>
  <si>
    <t>Price Return - 12-mth and 1-mth PerformanceETR</t>
  </si>
  <si>
    <t>Price Return - 12-mth and 1-mth Performance29364G10</t>
  </si>
  <si>
    <t>Price Return - 12-mth and 1-mth Performance28176E10</t>
  </si>
  <si>
    <t>Price Return - 12-mth and 1-mth Performance29717810</t>
  </si>
  <si>
    <t>Price Return - 12-mth and 1-mth PerformanceEIX</t>
  </si>
  <si>
    <t>Price Return - 12-mth and 1-mth Performance28102010</t>
  </si>
  <si>
    <t>Price Return - 12-mth and 1-mth PerformanceEQR</t>
  </si>
  <si>
    <t>Price Return - 12-mth and 1-mth Performance29476L10</t>
  </si>
  <si>
    <t>Price Return - 12-mth and 1-mth Performance90781810</t>
  </si>
  <si>
    <t>Price Return - 12-mth and 1-mth ReversalAVGO</t>
  </si>
  <si>
    <t>Price Return - 12-mth and 1-mth Reversal90431110</t>
  </si>
  <si>
    <t>Price Return - 12-mth and 1-mth ReversalMRK</t>
  </si>
  <si>
    <t>Price Return - 12-mth and 1-mth Reversal58933Y10</t>
  </si>
  <si>
    <t>Price Return - 12-mth and 1-mth ReversalTSN</t>
  </si>
  <si>
    <t>Price Return - 12-mth and 1-mth Reversal90249410</t>
  </si>
  <si>
    <t>Price Return - 12-mth and 1-mth Reversal65584410</t>
  </si>
  <si>
    <t>Price Return - 12-mth and 1-mth ReversalXRX</t>
  </si>
  <si>
    <t>Price Return - 12-mth and 1-mth ReversalDFS</t>
  </si>
  <si>
    <t>Price Return - 12-mth and 1-mth Reversal25470910</t>
  </si>
  <si>
    <t>Price Return - 12-mth and 1-mth ReversalTMO</t>
  </si>
  <si>
    <t>Price Return - 12-mth and 1-mth Reversal88355610</t>
  </si>
  <si>
    <t>Price to Moving Average (200 day)28176E10</t>
  </si>
  <si>
    <t>Price to Moving Average (200 day)KMX</t>
  </si>
  <si>
    <t>Price to Moving Average (200 day)14313010</t>
  </si>
  <si>
    <t>Price to Moving Average (200 day)51280710</t>
  </si>
  <si>
    <t>Price to Moving Average (200 day)17290810</t>
  </si>
  <si>
    <t>Price Return - 3-mth Perf.LOW</t>
  </si>
  <si>
    <t>Price Return - 3-mth Perf.54866110</t>
  </si>
  <si>
    <t>Price Return - 3-mth Perf.HUM</t>
  </si>
  <si>
    <t>Price Return - 3-mth Perf.44485910</t>
  </si>
  <si>
    <t>Price Return - 3-mth Perf.17290810</t>
  </si>
  <si>
    <t>Price Return - 3-mth Perf.28176E10</t>
  </si>
  <si>
    <t>Price Return - 3-mth Perf.03116210</t>
  </si>
  <si>
    <t>Price Return - 3-mth Perf.WHR</t>
  </si>
  <si>
    <t>Price Return - 3-mth Perf.96332010</t>
  </si>
  <si>
    <t>Price Return - 3-mth Perf.HAS</t>
  </si>
  <si>
    <t>Price Return - 3-mth Perf.41805610</t>
  </si>
  <si>
    <t>Price Return - 9-mth Perf.61536910</t>
  </si>
  <si>
    <t>Price Return - 9-mth Perf.51280710</t>
  </si>
  <si>
    <t>Price Return - 9-mth Perf.28176E10</t>
  </si>
  <si>
    <t>Price Return - 9-mth Perf.CELG</t>
  </si>
  <si>
    <t>Price Return - 9-mth Perf.15102010</t>
  </si>
  <si>
    <t>Alpha Surprise Model85524410</t>
  </si>
  <si>
    <t>Alpha Surprise Model12709710</t>
  </si>
  <si>
    <t>Alpha Surprise Model05493710</t>
  </si>
  <si>
    <t>Alpha Surprise Model23333110</t>
  </si>
  <si>
    <t>Alpha Surprise Model30303M10</t>
  </si>
  <si>
    <t>Alpha Surprise Model64110L10</t>
  </si>
  <si>
    <t>Alpha Surprise ModelPSA</t>
  </si>
  <si>
    <t>Alpha Surprise Model74460D10</t>
  </si>
  <si>
    <t>Alpha Surprise Model84258710</t>
  </si>
  <si>
    <t>Dividend Discount Model Alpha23333110</t>
  </si>
  <si>
    <t>Dividend Discount Model Alpha94974610</t>
  </si>
  <si>
    <t>Earnings YieldPHM</t>
  </si>
  <si>
    <t>Earnings Yield74586710</t>
  </si>
  <si>
    <t>Earnings YieldG7945M10</t>
  </si>
  <si>
    <t>Forward Earnings YieldWHR</t>
  </si>
  <si>
    <t>Forward Earnings Yield96332010</t>
  </si>
  <si>
    <t>Forward Earnings YieldCI</t>
  </si>
  <si>
    <t>Dividend Yield44107P10</t>
  </si>
  <si>
    <t>Price/ Sales12665010</t>
  </si>
  <si>
    <t>Price/ Free Cash Flow74586710</t>
  </si>
  <si>
    <t>Most Active74752510</t>
  </si>
  <si>
    <t>Relative Strength - 30wk/75wk MAH2906T10</t>
  </si>
  <si>
    <t>Earning MomentumABT</t>
  </si>
  <si>
    <t>Earning Momentum00282410</t>
  </si>
  <si>
    <t>Earning Momentum41651510</t>
  </si>
  <si>
    <t>Dividend Growth00287Y10</t>
  </si>
  <si>
    <t>Dividend GrowthTMK</t>
  </si>
  <si>
    <t>Dividend Growth89102710</t>
  </si>
  <si>
    <t>Dividend Growth20030N10</t>
  </si>
  <si>
    <t>Proj. 5yr EPS GrowthAPC</t>
  </si>
  <si>
    <t>Proj. 5yr EPS Growth03251110</t>
  </si>
  <si>
    <t>Positive EPS SurprisePSA</t>
  </si>
  <si>
    <t>Positive EPS Surprise74460D10</t>
  </si>
  <si>
    <t>Positive EPS Surprise74586710</t>
  </si>
  <si>
    <t>Positive EPS Surprise85524410</t>
  </si>
  <si>
    <t>Positive EPS Surprise86791410</t>
  </si>
  <si>
    <t>Positive EPS Surprise69350610</t>
  </si>
  <si>
    <t>Positive EPS Surprise84258710</t>
  </si>
  <si>
    <t>Positive EPS Surprise05493710</t>
  </si>
  <si>
    <t>Positive EPS Surprise09247X10</t>
  </si>
  <si>
    <t>Positive EPS Surprise23333110</t>
  </si>
  <si>
    <t>Positive EPS Surprise26924640</t>
  </si>
  <si>
    <t>Positive EPS Surprise64110L10</t>
  </si>
  <si>
    <t>Positive EPS SurpriseNBL</t>
  </si>
  <si>
    <t>Positive EPS Surprise65504410</t>
  </si>
  <si>
    <t>Positive EPS Surprise71404610</t>
  </si>
  <si>
    <t>57174810</t>
  </si>
  <si>
    <t>Marsh &amp; McLennan Companies, Inc.</t>
  </si>
  <si>
    <t>EPS Estimate RevisionsKMX</t>
  </si>
  <si>
    <t>EPS Estimate Revisions14313010</t>
  </si>
  <si>
    <t>EPS Estimate Revisions02687478</t>
  </si>
  <si>
    <t>EPS Estimate Revisions24736170</t>
  </si>
  <si>
    <t>EPS Estimate RevisionsIRM</t>
  </si>
  <si>
    <t>EPS Estimate RevisionsPFG</t>
  </si>
  <si>
    <t>EPS Estimate Revisions74251V10</t>
  </si>
  <si>
    <t>Share Repurchase17275R10</t>
  </si>
  <si>
    <t>1yr ROE91131210</t>
  </si>
  <si>
    <t>ROA92826C83</t>
  </si>
  <si>
    <t>Relative Strength - 10wk/40wk MAAPC</t>
  </si>
  <si>
    <t>Relative Strength - 10wk/40wk MA03251110</t>
  </si>
  <si>
    <t>Relative Strength - 5wk/30wk MA16965610</t>
  </si>
  <si>
    <t>Relative Strength - 5wk/30wk MAKLAC</t>
  </si>
  <si>
    <t>Relative Strength - 5wk/30wk MA48248010</t>
  </si>
  <si>
    <t>Free Cash Flow/ EV44485910</t>
  </si>
  <si>
    <t>Free Cash Flow/ EV74586710</t>
  </si>
  <si>
    <t>Free Cash Flow/ EV59511210</t>
  </si>
  <si>
    <t>Price Return - 11-mth Perf.16965610</t>
  </si>
  <si>
    <t>Price Return - 12-mth Perf.16965610</t>
  </si>
  <si>
    <t>Price Return - 12-mth and 1-mth PerformanceINTU</t>
  </si>
  <si>
    <t>Price Return - 12-mth and 1-mth Performance46120210</t>
  </si>
  <si>
    <t>Price Return - 12-mth and 1-mth Performance48248010</t>
  </si>
  <si>
    <t>Price Return - 12-mth and 1-mth PerformanceCTAS</t>
  </si>
  <si>
    <t>Price Return - 12-mth and 1-mth Performance17290810</t>
  </si>
  <si>
    <t>Price Return - 12-mth and 1-mth PerformanceTSN</t>
  </si>
  <si>
    <t>Price Return - 12-mth and 1-mth Performance90249410</t>
  </si>
  <si>
    <t>Price Return - 12-mth and 1-mth ReversalG0176J10</t>
  </si>
  <si>
    <t>Price to Moving Average (200 day)16965610</t>
  </si>
  <si>
    <t>Price to Moving Average (200 day)48248010</t>
  </si>
  <si>
    <t>Price to Moving Average (200 day)ZTS</t>
  </si>
  <si>
    <t>Price to Moving Average (200 day)98978V10</t>
  </si>
  <si>
    <t>Price Return - 3-mth Perf.16965610</t>
  </si>
  <si>
    <t>Price Return - 3-mth Perf.NWL</t>
  </si>
  <si>
    <t>Price Return - 3-mth Perf.65122910</t>
  </si>
  <si>
    <t>Price Return - 3-mth Perf.98978V10</t>
  </si>
  <si>
    <t>Price Return - 9-mth Perf.APC</t>
  </si>
  <si>
    <t>Price Return - 9-mth Perf.03251110</t>
  </si>
  <si>
    <t>Price Return - 9-mth Perf.57328410</t>
  </si>
  <si>
    <t>Accenture plc</t>
  </si>
  <si>
    <t>Actavis plc</t>
  </si>
  <si>
    <t>\\enycmvifl27b.amrs.win.ml.com\USStrat\INDEX\SP PLUS\SP 14-06-30.xlsx</t>
  </si>
  <si>
    <t>Adobe Systems Inc</t>
  </si>
  <si>
    <t>Aetna Inc</t>
  </si>
  <si>
    <t>AGL Resources</t>
  </si>
  <si>
    <t>ARG</t>
  </si>
  <si>
    <t>Airgas Inc</t>
  </si>
  <si>
    <t>Alcoa Inc</t>
  </si>
  <si>
    <t>Allegheny Technologies Inc</t>
  </si>
  <si>
    <t>Allergan Inc</t>
  </si>
  <si>
    <t>Altera Corp</t>
  </si>
  <si>
    <t>AutoNation Inc</t>
  </si>
  <si>
    <t>Avago Technologies Ltd</t>
  </si>
  <si>
    <t>Avon Products</t>
  </si>
  <si>
    <t>Baker Hughes Inc</t>
  </si>
  <si>
    <t>Bard C.R. Inc</t>
  </si>
  <si>
    <t>Bed Bath &amp; Beyond Inc</t>
  </si>
  <si>
    <t>Bemis Co Inc</t>
  </si>
  <si>
    <t>Biogen Idec Inc</t>
  </si>
  <si>
    <t>Block H &amp; R Inc</t>
  </si>
  <si>
    <t>Broadcom Corp A</t>
  </si>
  <si>
    <t>CA Inc</t>
  </si>
  <si>
    <t>Cablevision Systems Co A</t>
  </si>
  <si>
    <t>Cameron International Corp</t>
  </si>
  <si>
    <t>CareFusion Corp.</t>
  </si>
  <si>
    <t>Chesapeake Energy Corp</t>
  </si>
  <si>
    <t>Chubb Corp</t>
  </si>
  <si>
    <t>CME Group Inc</t>
  </si>
  <si>
    <t>Coach Inc</t>
  </si>
  <si>
    <t>Coca-Cola Enterprises</t>
  </si>
  <si>
    <t>Comcast Corp</t>
  </si>
  <si>
    <t>Computer Sciences</t>
  </si>
  <si>
    <t>ConAgra Foods Inc</t>
  </si>
  <si>
    <t>CONSOL Energy Inc</t>
  </si>
  <si>
    <t>CSX Corp</t>
  </si>
  <si>
    <t>DaVita HealthCare Partners Inc</t>
  </si>
  <si>
    <t>Denbury Resources Inc</t>
  </si>
  <si>
    <t>Dentsply Intl</t>
  </si>
  <si>
    <t>Diamond Offshore Drilling</t>
  </si>
  <si>
    <t>Discovery Communications Inc A</t>
  </si>
  <si>
    <t>Discovery Communications Inc C</t>
  </si>
  <si>
    <t>Dominion Resources Inc</t>
  </si>
  <si>
    <t>Dow Chemical</t>
  </si>
  <si>
    <t>Dr Pepper Snapple Group</t>
  </si>
  <si>
    <t>Dun &amp; Bradstreet Corp</t>
  </si>
  <si>
    <t>EMC Corp</t>
  </si>
  <si>
    <t>Ensco PLC - CL A</t>
  </si>
  <si>
    <t>Estee Lauder Cos.</t>
  </si>
  <si>
    <t>Expedia</t>
  </si>
  <si>
    <t>Express Scripts Holding Co.</t>
  </si>
  <si>
    <t>Facebook Inc</t>
  </si>
  <si>
    <t>Family Dollar Stores Inc</t>
  </si>
  <si>
    <t>First Solar Inc</t>
  </si>
  <si>
    <t>Fluor Corp</t>
  </si>
  <si>
    <t>FMC Technologies Inc</t>
  </si>
  <si>
    <t>Fossil Group Inc</t>
  </si>
  <si>
    <t>Frontier Communications Corp</t>
  </si>
  <si>
    <t>GameStop Corp A</t>
  </si>
  <si>
    <t>Gannett Co Inc</t>
  </si>
  <si>
    <t>General Growth Properties Inc</t>
  </si>
  <si>
    <t>Genworth Financial Inc</t>
  </si>
  <si>
    <t>Goodyear Tire &amp; Rubber Co</t>
  </si>
  <si>
    <t>Google Inc A</t>
  </si>
  <si>
    <t>Google Inc C</t>
  </si>
  <si>
    <t>Grainger W.W. Inc</t>
  </si>
  <si>
    <t>Harman Intl Industries Inc</t>
  </si>
  <si>
    <t>Harris Corp</t>
  </si>
  <si>
    <t>Health Care REIT Inc</t>
  </si>
  <si>
    <t>Hewlett-Packard Co</t>
  </si>
  <si>
    <t>Hospira Inc</t>
  </si>
  <si>
    <t>Hudson City Bancorp</t>
  </si>
  <si>
    <t>Integrys Energy Group Inc</t>
  </si>
  <si>
    <t>Jabil Circuit Inc</t>
  </si>
  <si>
    <t>Johnson Controls Inc</t>
  </si>
  <si>
    <t>Joy Global Inc</t>
  </si>
  <si>
    <t>Keurig Green Mountain Inc</t>
  </si>
  <si>
    <t>Kraft Foods Group Inc.</t>
  </si>
  <si>
    <t>L-3 Communications Holdings</t>
  </si>
  <si>
    <t>Legg Mason Inc</t>
  </si>
  <si>
    <t>Lennar Corp</t>
  </si>
  <si>
    <t>Leucadia National Corp (NY)</t>
  </si>
  <si>
    <t>Lilly Eli &amp; Co</t>
  </si>
  <si>
    <t>Linear Technology Corp</t>
  </si>
  <si>
    <t>Lorillard Inc</t>
  </si>
  <si>
    <t>Mallinckrodt plc</t>
  </si>
  <si>
    <t>Mattel Inc</t>
  </si>
  <si>
    <t>McGraw Hill Financial Inc</t>
  </si>
  <si>
    <t>Mead Johnson Nutrition Co</t>
  </si>
  <si>
    <t>MeadWestvaco Corp</t>
  </si>
  <si>
    <t>Medtronic Inc</t>
  </si>
  <si>
    <t>MON</t>
  </si>
  <si>
    <t>Monsanto Co.</t>
  </si>
  <si>
    <t>Monster Beverage Corp</t>
  </si>
  <si>
    <t>Murphy Oil Corp</t>
  </si>
  <si>
    <t>Nabors Industries Ltd</t>
  </si>
  <si>
    <t>Nasdaq OMX Group/The</t>
  </si>
  <si>
    <t>Newell Rubbermaid Inc</t>
  </si>
  <si>
    <t>Newfield Exploration Co</t>
  </si>
  <si>
    <t>Newmont Mining Corp</t>
  </si>
  <si>
    <t>News Corporation</t>
  </si>
  <si>
    <t>Nielsen NV</t>
  </si>
  <si>
    <t>Noble Corp plc</t>
  </si>
  <si>
    <t>Owens-Illinois Inc</t>
  </si>
  <si>
    <t>Pall Corp</t>
  </si>
  <si>
    <t>Patterson Cos Inc</t>
  </si>
  <si>
    <t>Pepco Holdings Inc</t>
  </si>
  <si>
    <t>PETsMART Inc</t>
  </si>
  <si>
    <t>Pitney Bowes Inc</t>
  </si>
  <si>
    <t>Plum Creek Timber Co</t>
  </si>
  <si>
    <t>PX</t>
  </si>
  <si>
    <t>Praxair Inc</t>
  </si>
  <si>
    <t>PCP</t>
  </si>
  <si>
    <t>Precision Castparts Corp</t>
  </si>
  <si>
    <t>QEP Resources</t>
  </si>
  <si>
    <t>Ralph Lauren Corp</t>
  </si>
  <si>
    <t>Range Resources Corp</t>
  </si>
  <si>
    <t>Red Hat Inc</t>
  </si>
  <si>
    <t>Reynolds American Inc</t>
  </si>
  <si>
    <t>Rockwell Collins</t>
  </si>
  <si>
    <t>Roper Industries Inc</t>
  </si>
  <si>
    <t>Ryder System Inc</t>
  </si>
  <si>
    <t>Safeway Inc</t>
  </si>
  <si>
    <t>SanDisk Corp</t>
  </si>
  <si>
    <t>SCANA Corp</t>
  </si>
  <si>
    <t>Schwab Charles Corp</t>
  </si>
  <si>
    <t>Scripps Networks Interactive</t>
  </si>
  <si>
    <t>Sigma-Aldrich Corp</t>
  </si>
  <si>
    <t>Simon Property Group</t>
  </si>
  <si>
    <t>Smucker J.M. Co</t>
  </si>
  <si>
    <t>Southwestern Energy Co</t>
  </si>
  <si>
    <t>STJ</t>
  </si>
  <si>
    <t>St Jude Medical Inc</t>
  </si>
  <si>
    <t>Staples Inc</t>
  </si>
  <si>
    <t>Starwood Hotel &amp; Resort World</t>
  </si>
  <si>
    <t>Stericycle Inc</t>
  </si>
  <si>
    <t>TECO Energy Inc</t>
  </si>
  <si>
    <t>Tenet Healthcare</t>
  </si>
  <si>
    <t>Teradata Corp</t>
  </si>
  <si>
    <t>Tesoro Corp</t>
  </si>
  <si>
    <t>The ADT Corp.</t>
  </si>
  <si>
    <t>The Priceline Group Inc</t>
  </si>
  <si>
    <t>TWC</t>
  </si>
  <si>
    <t>Time Warner Cable Inc</t>
  </si>
  <si>
    <t>Time Warner Inc</t>
  </si>
  <si>
    <t>Transocean Ltd</t>
  </si>
  <si>
    <t>TripAdvisor Inc.</t>
  </si>
  <si>
    <t>Twenty-First Century Fox, Inc</t>
  </si>
  <si>
    <t>Tyco Intl</t>
  </si>
  <si>
    <t>Urban Outfitters</t>
  </si>
  <si>
    <t>Visa Inc</t>
  </si>
  <si>
    <t>Wal-Mart Stores</t>
  </si>
  <si>
    <t>Walgreen Co</t>
  </si>
  <si>
    <t>WellPoint Inc</t>
  </si>
  <si>
    <t>Whole Foods Market Inc</t>
  </si>
  <si>
    <t>Windstream Holdings Inc</t>
  </si>
  <si>
    <t>Wisconsin Energy Corp</t>
  </si>
  <si>
    <t>Wyndham Worldwide Corp</t>
  </si>
  <si>
    <t>Yahoo Inc</t>
  </si>
  <si>
    <t>Zimmer Holdings Inc</t>
  </si>
  <si>
    <t>Zions Bancorp (UT)</t>
  </si>
  <si>
    <t>Top 50 S&amp;P 500 Companies By Low PE to GROWTH</t>
  </si>
  <si>
    <t>Top S&amp;P 500 Companies By DDM ALPHA</t>
  </si>
  <si>
    <t>Top 50 S&amp;P 500 Companies By EARNINGS YIELD</t>
  </si>
  <si>
    <t>Top 50 S&amp;P 500 Companies By FORWARD EARNINGS YIELD</t>
  </si>
  <si>
    <t>Top 50 S&amp;P 500 Companies By LOW PRICE/BOOK</t>
  </si>
  <si>
    <t>Top 50 S&amp;P 500 (ex. Financials) Companies By LOW PRICE/CASH FLOW</t>
  </si>
  <si>
    <t>Top 50 S&amp;P 500 (ex. Financials) Companies By LOW PRICE/FREE CASH FLOW</t>
  </si>
  <si>
    <t>Top 50 S&amp;P 500 Companies By LOW PRICE/SALES</t>
  </si>
  <si>
    <t>Top 50 S&amp;P Industrials Companies By LOW EV/EBITDA</t>
  </si>
  <si>
    <t>Top Decile S&amp;P 500 (ex. Financials) Companies By HIGH Free Cash Flow / EV</t>
  </si>
  <si>
    <t>Top 50 S&amp;P 500 Companies By DIVIDEND YIELD</t>
  </si>
  <si>
    <t>Top 50 S&amp;P 500 Companies By Dividend Growth</t>
  </si>
  <si>
    <t>Top 50 S&amp;P 500 Companies By Large Share Repurchase</t>
  </si>
  <si>
    <t>Top 50 S&amp;P 500 Companies By RELATIVE STRENGTH</t>
  </si>
  <si>
    <t>Top 50 S&amp;P 500 Companies By 5W/30W Price Moving Average</t>
  </si>
  <si>
    <t>Top 50 S&amp;P 500 Companies By 10W/40W Price Moving Average</t>
  </si>
  <si>
    <t>Top 50 S&amp;P 500 Companies By Price to 200-Day Moving Average</t>
  </si>
  <si>
    <t>Top 50 S&amp;P 500 Companies By 12-month price return</t>
  </si>
  <si>
    <t>Top 50 S&amp;P 500 Companies By 9-month price return.</t>
  </si>
  <si>
    <t>Top 50 S&amp;P 500 Companies By 3-month price return.</t>
  </si>
  <si>
    <t>Top 50 S&amp;P 500 Companies By 11-month price return.</t>
  </si>
  <si>
    <t>Top 50 S&amp;P 500 Companies By average rank of 12-month and 1-month price return.</t>
  </si>
  <si>
    <t>Top 50 S&amp;P 500 Companies By average rank of 12-month and reversal 1-month price return.</t>
  </si>
  <si>
    <t>Top 50 S&amp;P 500 Companies By Most Actively Traded Stocks.</t>
  </si>
  <si>
    <t>Top 50 S&amp;P 500 Companies By EPS MOMENTUM</t>
  </si>
  <si>
    <t>Top 50 S&amp;P 500 Companies By PROJ. 5-YR EPS GROWTH</t>
  </si>
  <si>
    <t>Top 50 S&amp;P 500 Companies By UPWARD EPS EST. REVISION</t>
  </si>
  <si>
    <t>Top 50 S&amp;P 500 Companies By HIGH DURATION</t>
  </si>
  <si>
    <t>Top 50 S&amp;P 500 Companies By ROE (1-Yr Average)</t>
  </si>
  <si>
    <t>Top 50 S&amp;P 500 Companies By ROE (5-Yr Average)</t>
  </si>
  <si>
    <t>Top 50 S&amp;P 500 Companies By ROE (1-Yr Avg.  Adj.  for Debt)</t>
  </si>
  <si>
    <t>Top 50 S&amp;P 500 Companies By ROE (5-Yr Avg.  Adj.  for Debt)</t>
  </si>
  <si>
    <t>Top 50 S&amp;P 500 Companies by ROA</t>
  </si>
  <si>
    <t>Top 50 S&amp;P 500 Companies By ROC</t>
  </si>
  <si>
    <t>Top 50 S&amp;P 500 Companies By BETA</t>
  </si>
  <si>
    <t>Top S&amp;P 500 Companies By HIGH VARIABILITY OF EPS</t>
  </si>
  <si>
    <t>Top S&amp;P 500 Companies By EPS ESTIMATE DISPERSION</t>
  </si>
  <si>
    <t>Top 50 S&amp;P 500 Companies By LOW PRICE</t>
  </si>
  <si>
    <t>Top 50 S&amp;P 500 Companies By Low Institutional holdings</t>
  </si>
  <si>
    <t>Top 50 S&amp;P 500 Companies By Low Analyst Coverage</t>
  </si>
  <si>
    <t>Top 50 S&amp;P 500 Companies By SMALL SIZE</t>
  </si>
  <si>
    <t>Top 50 S&amp;P 500 Companies By FOREIGN EXPOSURE</t>
  </si>
  <si>
    <t>EW SPX:</t>
  </si>
  <si>
    <t xml:space="preserve">Rel Wt. </t>
  </si>
  <si>
    <t>Alpha Surprise Model02079K30</t>
  </si>
  <si>
    <t>Alpha Surprise ModelAVB</t>
  </si>
  <si>
    <t>Alpha Surprise Model05348410</t>
  </si>
  <si>
    <t>Alpha Surprise ModelCVS</t>
  </si>
  <si>
    <t>Alpha Surprise Model12665010</t>
  </si>
  <si>
    <t>Alpha Surprise Model14313010</t>
  </si>
  <si>
    <t>Alpha Surprise Model17179810</t>
  </si>
  <si>
    <t>Alpha Surprise ModelCXO</t>
  </si>
  <si>
    <t>Alpha Surprise Model20605P10</t>
  </si>
  <si>
    <t>Alpha Surprise Model24736170</t>
  </si>
  <si>
    <t>Alpha Surprise Model26924640</t>
  </si>
  <si>
    <t>Alpha Surprise ModelHCP</t>
  </si>
  <si>
    <t>Alpha Surprise Model40414L10</t>
  </si>
  <si>
    <t>Alpha Surprise ModelHBI</t>
  </si>
  <si>
    <t>Alpha Surprise Model41034510</t>
  </si>
  <si>
    <t>Alpha Surprise Model44565810</t>
  </si>
  <si>
    <t>Alpha Surprise Model46120210</t>
  </si>
  <si>
    <t>Alpha Surprise ModelKEY</t>
  </si>
  <si>
    <t>Alpha Surprise ModelLB</t>
  </si>
  <si>
    <t>Alpha Surprise Model50179710</t>
  </si>
  <si>
    <t>Alpha Surprise Model57328410</t>
  </si>
  <si>
    <t>Alpha Surprise ModelMAS</t>
  </si>
  <si>
    <t>Alpha Surprise Model57459910</t>
  </si>
  <si>
    <t>Alpha Surprise Model62937750</t>
  </si>
  <si>
    <t>Alpha Surprise Model65410610</t>
  </si>
  <si>
    <t>Alpha Surprise Model71817210</t>
  </si>
  <si>
    <t>Alpha Surprise Model74586710</t>
  </si>
  <si>
    <t>Alpha Surprise Model7591EP10</t>
  </si>
  <si>
    <t>Alpha Surprise Model76115210</t>
  </si>
  <si>
    <t>Alpha Surprise Model82880610</t>
  </si>
  <si>
    <t>Alpha Surprise Model87603010</t>
  </si>
  <si>
    <t>Alpha Surprise Model89417E10</t>
  </si>
  <si>
    <t>Alpha Surprise Model90431110</t>
  </si>
  <si>
    <t>Alpha Surprise Model91004710</t>
  </si>
  <si>
    <t>Alpha Surprise ModelXEL</t>
  </si>
  <si>
    <t>Alpha Surprise Model98389B10</t>
  </si>
  <si>
    <t>Alpha Surprise ModelH1467J10</t>
  </si>
  <si>
    <t>H1467J10</t>
  </si>
  <si>
    <t>Dividend Discount Model Alpha01165910</t>
  </si>
  <si>
    <t>Dividend Discount Model Alpha02553710</t>
  </si>
  <si>
    <t>Dividend Discount Model AlphaAWK</t>
  </si>
  <si>
    <t>Dividend Discount Model Alpha03042010</t>
  </si>
  <si>
    <t>Dividend Discount Model Alpha03675210</t>
  </si>
  <si>
    <t>Dividend Discount Model Alpha05276910</t>
  </si>
  <si>
    <t>Dividend Discount Model Alpha05722G10</t>
  </si>
  <si>
    <t>Dividend Discount Model Alpha11135F10</t>
  </si>
  <si>
    <t>Dividend Discount Model Alpha12552310</t>
  </si>
  <si>
    <t>Dividend Discount Model Alpha12589610</t>
  </si>
  <si>
    <t>May</t>
  </si>
  <si>
    <t>SP793</t>
  </si>
  <si>
    <t xml:space="preserve"> Comm. Svcs.</t>
  </si>
  <si>
    <t>Dividend Discount Model Alpha15135B10</t>
  </si>
  <si>
    <t>SP285</t>
  </si>
  <si>
    <t>Consumer Discretionary</t>
  </si>
  <si>
    <t>Dividend Discount Model AlphaCTL</t>
  </si>
  <si>
    <t>Dividend Discount Model Alpha15670010</t>
  </si>
  <si>
    <t>SP477</t>
  </si>
  <si>
    <t>Consumer Staples</t>
  </si>
  <si>
    <t>Dividend Discount Model Alpha16119P10</t>
  </si>
  <si>
    <t>SPN01</t>
  </si>
  <si>
    <t>Energy</t>
  </si>
  <si>
    <t>Dividend Discount Model AlphaCHD</t>
  </si>
  <si>
    <t>Dividend Discount Model Alpha17134010</t>
  </si>
  <si>
    <t>SP621</t>
  </si>
  <si>
    <t>Financials</t>
  </si>
  <si>
    <t>Dividend Discount Model Alpha17179810</t>
  </si>
  <si>
    <t>SP565</t>
  </si>
  <si>
    <t>Health Care</t>
  </si>
  <si>
    <t>Dividend Discount Model AlphaCXO</t>
  </si>
  <si>
    <t>Dividend Discount Model Alpha20605P10</t>
  </si>
  <si>
    <t>SP125</t>
  </si>
  <si>
    <t>Industrials</t>
  </si>
  <si>
    <t>SP701</t>
  </si>
  <si>
    <t>Information Technology</t>
  </si>
  <si>
    <t>SPN37</t>
  </si>
  <si>
    <t>Materials</t>
  </si>
  <si>
    <t>SP685</t>
  </si>
  <si>
    <t>Real Estate Sector</t>
  </si>
  <si>
    <t>SP821</t>
  </si>
  <si>
    <t>Utilities</t>
  </si>
  <si>
    <t>Dividend Discount Model Alpha25278X10</t>
  </si>
  <si>
    <t>Dividend Discount Model Alpha28102010</t>
  </si>
  <si>
    <t>Dividend Discount Model Alpha30034W10</t>
  </si>
  <si>
    <t>Dividend Discount Model AlphaES</t>
  </si>
  <si>
    <t>Dividend Discount Model Alpha30040W10</t>
  </si>
  <si>
    <t>Dividend Discount Model Alpha30212P30</t>
  </si>
  <si>
    <t>Dividend Discount Model Alpha30231G10</t>
  </si>
  <si>
    <t>Dividend Discount Model Alpha36476010</t>
  </si>
  <si>
    <t>Dividend Discount Model Alpha37045V10</t>
  </si>
  <si>
    <t>Dividend Discount Model AlphaHCP</t>
  </si>
  <si>
    <t>Dividend Discount Model Alpha40414L10</t>
  </si>
  <si>
    <t>Dividend Discount Model Alpha44641310</t>
  </si>
  <si>
    <t>Dividend Discount Model Alpha50179710</t>
  </si>
  <si>
    <t>Dividend Discount Model Alpha51327210</t>
  </si>
  <si>
    <t>Dividend Discount Model Alpha53245710</t>
  </si>
  <si>
    <t>Dividend Discount Model Alpha55438210</t>
  </si>
  <si>
    <t>Dividend Discount Model Alpha55616P10</t>
  </si>
  <si>
    <t>Dividend Discount Model Alpha58933Y10</t>
  </si>
  <si>
    <t>Dividend Discount Model Alpha65339F10</t>
  </si>
  <si>
    <t>Dividend Discount Model AlphaNI</t>
  </si>
  <si>
    <t>Dividend Discount Model Alpha65473P10</t>
  </si>
  <si>
    <t>Dividend Discount Model Alpha65504410</t>
  </si>
  <si>
    <t>Dividend Discount Model Alpha65566410</t>
  </si>
  <si>
    <t>Dividend Discount Model Alpha72348410</t>
  </si>
  <si>
    <t>Dividend Discount Model Alpha74460D10</t>
  </si>
  <si>
    <t>Dividend Discount Model Alpha75610910</t>
  </si>
  <si>
    <t>Dividend Discount Model AlphaSPG</t>
  </si>
  <si>
    <t>Dividend Discount Model Alpha82880610</t>
  </si>
  <si>
    <t>Dividend Discount Model Alpha87603010</t>
  </si>
  <si>
    <t>Dividend Discount Model Alpha90184L10</t>
  </si>
  <si>
    <t>Dividend Discount Model Alpha90431110</t>
  </si>
  <si>
    <t>Dividend Discount Model Alpha91004710</t>
  </si>
  <si>
    <t>Dividend Discount Model Alpha91324P10</t>
  </si>
  <si>
    <t>Dividend Discount Model Alpha91913Y10</t>
  </si>
  <si>
    <t>Dividend Discount Model Alpha92939U10</t>
  </si>
  <si>
    <t>60-Dividend Discount Model Alpha</t>
  </si>
  <si>
    <t>Dividend Discount Model Alpha95040Q10</t>
  </si>
  <si>
    <t>61-Dividend Discount Model Alpha</t>
  </si>
  <si>
    <t>Dividend Discount Model Alpha98389B10</t>
  </si>
  <si>
    <t>62-Dividend Discount Model Alpha</t>
  </si>
  <si>
    <t>Earnings Yield01858110</t>
  </si>
  <si>
    <t>Earnings Yield02376R10</t>
  </si>
  <si>
    <t>Earnings Yield03748R75</t>
  </si>
  <si>
    <t>Earnings Yield09062X10</t>
  </si>
  <si>
    <t>Earnings Yield09972410</t>
  </si>
  <si>
    <t>Earnings Yield12485720</t>
  </si>
  <si>
    <t>Earnings Yield12709710</t>
  </si>
  <si>
    <t>Earnings Yield17179810</t>
  </si>
  <si>
    <t>Earnings Yield17296742</t>
  </si>
  <si>
    <t>Earnings Yield17461010</t>
  </si>
  <si>
    <t>Earnings Yield20034010</t>
  </si>
  <si>
    <t>Earnings Yield23102110</t>
  </si>
  <si>
    <t>Earnings YieldDXC</t>
  </si>
  <si>
    <t>Earnings Yield23355L10</t>
  </si>
  <si>
    <t>Earnings YieldDVN</t>
  </si>
  <si>
    <t>Earnings Yield25179M10</t>
  </si>
  <si>
    <t>Earnings Yield36476010</t>
  </si>
  <si>
    <t>Earnings Yield37045V10</t>
  </si>
  <si>
    <t>Earnings Yield40434L10</t>
  </si>
  <si>
    <t>Earnings YieldHBI</t>
  </si>
  <si>
    <t>Earnings Yield41034510</t>
  </si>
  <si>
    <t>Earnings Yield43610610</t>
  </si>
  <si>
    <t>Earnings YieldLB</t>
  </si>
  <si>
    <t>Earnings Yield50179710</t>
  </si>
  <si>
    <t>Earnings Yield52605710</t>
  </si>
  <si>
    <t>Earnings Yield55616P10</t>
  </si>
  <si>
    <t>Earnings Yield61744644</t>
  </si>
  <si>
    <t>Earnings Yield67034610</t>
  </si>
  <si>
    <t>Earnings YieldPVH</t>
  </si>
  <si>
    <t>Earnings Yield69365610</t>
  </si>
  <si>
    <t>Earnings Yield74432010</t>
  </si>
  <si>
    <t>Earnings YieldSIVB</t>
  </si>
  <si>
    <t>Earnings Yield78486Q10</t>
  </si>
  <si>
    <t>Earnings YieldSTT</t>
  </si>
  <si>
    <t>Earnings Yield85747710</t>
  </si>
  <si>
    <t>Earnings Yield87165B10</t>
  </si>
  <si>
    <t>Earnings YieldTPR</t>
  </si>
  <si>
    <t>Earnings Yield87603010</t>
  </si>
  <si>
    <t>Earnings Yield88320310</t>
  </si>
  <si>
    <t>Earnings Yield91004710</t>
  </si>
  <si>
    <t>Earnings Yield91136310</t>
  </si>
  <si>
    <t>Earnings Yield92553P20</t>
  </si>
  <si>
    <t>Earnings Yield92904210</t>
  </si>
  <si>
    <t>Earnings YieldWU</t>
  </si>
  <si>
    <t>Earnings Yield98970110</t>
  </si>
  <si>
    <t>Earnings YieldG0250X10</t>
  </si>
  <si>
    <t>Forward Earnings Yield00287Y10</t>
  </si>
  <si>
    <t>Forward Earnings Yield00825210</t>
  </si>
  <si>
    <t>Forward Earnings Yield01858110</t>
  </si>
  <si>
    <t>Forward Earnings Yield02376R10</t>
  </si>
  <si>
    <t>Forward Earnings Yield03076C10</t>
  </si>
  <si>
    <t>Forward Earnings Yield09062X10</t>
  </si>
  <si>
    <t>Forward Earnings Yield09972410</t>
  </si>
  <si>
    <t>Forward Earnings Yield12485720</t>
  </si>
  <si>
    <t>Forward Earnings Yield12552310</t>
  </si>
  <si>
    <t>Forward Earnings Yield14149Y10</t>
  </si>
  <si>
    <t>Forward Earnings Yield15102010</t>
  </si>
  <si>
    <t>Forward Earnings Yield15670010</t>
  </si>
  <si>
    <t>Forward Earnings Yield17179810</t>
  </si>
  <si>
    <t>Forward Earnings YieldCFG</t>
  </si>
  <si>
    <t>Forward Earnings Yield17461010</t>
  </si>
  <si>
    <t>Forward Earnings YieldCMA</t>
  </si>
  <si>
    <t>Forward Earnings Yield20034010</t>
  </si>
  <si>
    <t>Forward Earnings Yield23355L10</t>
  </si>
  <si>
    <t>Forward Earnings Yield25470F10</t>
  </si>
  <si>
    <t>Forward Earnings Yield36476010</t>
  </si>
  <si>
    <t>Forward Earnings Yield40434L10</t>
  </si>
  <si>
    <t>Forward Earnings Yield41034510</t>
  </si>
  <si>
    <t>Forward Earnings Yield42824C10</t>
  </si>
  <si>
    <t>Forward Earnings YieldLB</t>
  </si>
  <si>
    <t>Forward Earnings Yield50179710</t>
  </si>
  <si>
    <t>Forward Earnings Yield55616P10</t>
  </si>
  <si>
    <t>Forward Earnings Yield61744644</t>
  </si>
  <si>
    <t>Forward Earnings Yield69365610</t>
  </si>
  <si>
    <t>Forward Earnings YieldSTT</t>
  </si>
  <si>
    <t>Forward Earnings Yield85747710</t>
  </si>
  <si>
    <t>Forward Earnings Yield87165B10</t>
  </si>
  <si>
    <t>Forward Earnings YieldTPR</t>
  </si>
  <si>
    <t>Forward Earnings Yield87603010</t>
  </si>
  <si>
    <t>Forward Earnings Yield91004710</t>
  </si>
  <si>
    <t>Forward Earnings Yield91136310</t>
  </si>
  <si>
    <t>Forward Earnings Yield92553P20</t>
  </si>
  <si>
    <t>Forward Earnings Yield93142710</t>
  </si>
  <si>
    <t>Forward Earnings YieldXRX</t>
  </si>
  <si>
    <t>Forward Earnings Yield98421M10</t>
  </si>
  <si>
    <t>Forward Earnings YieldG1890L10</t>
  </si>
  <si>
    <t>Forward Earnings YieldG491BT10</t>
  </si>
  <si>
    <t>Forward Earnings YieldN5946510</t>
  </si>
  <si>
    <t>Dividend Yield00287Y10</t>
  </si>
  <si>
    <t>Dividend YieldAPA</t>
  </si>
  <si>
    <t>Dividend Yield03741110</t>
  </si>
  <si>
    <t>Dividend Yield14149Y10</t>
  </si>
  <si>
    <t>Dividend Yield14365830</t>
  </si>
  <si>
    <t>Dividend Yield22207020</t>
  </si>
  <si>
    <t>Dividend Yield25746U10</t>
  </si>
  <si>
    <t>Dividend Yield26055710</t>
  </si>
  <si>
    <t>Dividend Yield30231G10</t>
  </si>
  <si>
    <t>Dividend Yield34537086</t>
  </si>
  <si>
    <t>Dividend Yield36476010</t>
  </si>
  <si>
    <t>Dividend YieldHOG</t>
  </si>
  <si>
    <t>Dividend Yield41282210</t>
  </si>
  <si>
    <t>Dividend Yield42345210</t>
  </si>
  <si>
    <t>Dividend Yield44615010</t>
  </si>
  <si>
    <t>Dividend Yield45920010</t>
  </si>
  <si>
    <t>Dividend Yield46014610</t>
  </si>
  <si>
    <t>Dividend YieldIPG</t>
  </si>
  <si>
    <t>Dividend Yield46069010</t>
  </si>
  <si>
    <t>Dividend Yield46284V10</t>
  </si>
  <si>
    <t>Dividend YieldKEY</t>
  </si>
  <si>
    <t>Dividend Yield49326710</t>
  </si>
  <si>
    <t>Dividend Yield50025510</t>
  </si>
  <si>
    <t>Dividend Yield50075410</t>
  </si>
  <si>
    <t>Dividend Yield50179710</t>
  </si>
  <si>
    <t>Dividend Yield55616P10</t>
  </si>
  <si>
    <t>Dividend Yield65122910</t>
  </si>
  <si>
    <t>Dividend Yield65566410</t>
  </si>
  <si>
    <t>Dividend Yield67459910</t>
  </si>
  <si>
    <t>Dividend YieldPRU</t>
  </si>
  <si>
    <t>Dividend Yield74432010</t>
  </si>
  <si>
    <t>Dividend Yield80685710</t>
  </si>
  <si>
    <t>Dividend Yield82880610</t>
  </si>
  <si>
    <t>Dividend Yield87603010</t>
  </si>
  <si>
    <t>Dividend YieldUNM</t>
  </si>
  <si>
    <t>Dividend Yield91529Y10</t>
  </si>
  <si>
    <t>Dividend Yield91913Y10</t>
  </si>
  <si>
    <t>Dividend Yield96145D10</t>
  </si>
  <si>
    <t>Dividend Yield96216610</t>
  </si>
  <si>
    <t>Dividend YieldG491BT10</t>
  </si>
  <si>
    <t>Dividend YieldG6518L10</t>
  </si>
  <si>
    <t>Dividend YieldG7945M10</t>
  </si>
  <si>
    <t>Dividend YieldN5374510</t>
  </si>
  <si>
    <t>Price/ Book Value03948310</t>
  </si>
  <si>
    <t>Price/ Book Value05722G10</t>
  </si>
  <si>
    <t>Price/ Book Value15670010</t>
  </si>
  <si>
    <t>Price/ Book ValueXEC</t>
  </si>
  <si>
    <t>Price/ Book Value17179810</t>
  </si>
  <si>
    <t>Price/ Book Value17461010</t>
  </si>
  <si>
    <t>Price/ Book Value20605P10</t>
  </si>
  <si>
    <t>Price/ Book ValueCTVA</t>
  </si>
  <si>
    <t>Price/ Book Value22052L10</t>
  </si>
  <si>
    <t>Price/ Book ValueDXC</t>
  </si>
  <si>
    <t>Price/ Book Value23355L10</t>
  </si>
  <si>
    <t>Price/ Book ValueFANG</t>
  </si>
  <si>
    <t>Price/ Book Value25278X10</t>
  </si>
  <si>
    <t>Price/ Book Value34537086</t>
  </si>
  <si>
    <t>Price/ Book ValueHP</t>
  </si>
  <si>
    <t>Price/ Book Value42345210</t>
  </si>
  <si>
    <t>Price/ Book Value42824C10</t>
  </si>
  <si>
    <t>Price/ Book Value47233W10</t>
  </si>
  <si>
    <t>Price/ Book Value50075410</t>
  </si>
  <si>
    <t>Price/ Book Value52605710</t>
  </si>
  <si>
    <t>Price/ Book Value55616P10</t>
  </si>
  <si>
    <t>Price/ Book Value56585A10</t>
  </si>
  <si>
    <t>Price/ Book Value60819010</t>
  </si>
  <si>
    <t>Price/ Book Value60871R20</t>
  </si>
  <si>
    <t>Price/ Book Value61945C10</t>
  </si>
  <si>
    <t>Price/ Book Value63707110</t>
  </si>
  <si>
    <t>Price/ Book Value69365610</t>
  </si>
  <si>
    <t>Price/ Book Value74251V10</t>
  </si>
  <si>
    <t>Price/ Book Value85747710</t>
  </si>
  <si>
    <t>Price/ Book ValueSTI</t>
  </si>
  <si>
    <t>Price/ Book Value96145D10</t>
  </si>
  <si>
    <t>Price/ Book ValueG0177J10</t>
  </si>
  <si>
    <t>Price/ Book ValueAMCR</t>
  </si>
  <si>
    <t>Price/ Book ValueG0250X10</t>
  </si>
  <si>
    <t>Price/ Book ValueG3223R10</t>
  </si>
  <si>
    <t>Price/ Book ValueG491BT10</t>
  </si>
  <si>
    <t>Price/ Book ValueG8711010</t>
  </si>
  <si>
    <t>Price/ Book ValuePRGO</t>
  </si>
  <si>
    <t>Price/ Book ValueG9782210</t>
  </si>
  <si>
    <t>Price/ Book ValueN5946510</t>
  </si>
  <si>
    <t>Price/ Cash Flow01858110</t>
  </si>
  <si>
    <t>Price/ Cash Flow02376R10</t>
  </si>
  <si>
    <t>Price/ Cash Flow09972410</t>
  </si>
  <si>
    <t>Price/ Cash Flow12485720</t>
  </si>
  <si>
    <t>Price/ Cash Flow12709710</t>
  </si>
  <si>
    <t>Price/ Cash FlowCAH</t>
  </si>
  <si>
    <t>Price/ Cash Flow14149Y10</t>
  </si>
  <si>
    <t>Price/ Cash Flow14365830</t>
  </si>
  <si>
    <t>Price/ Cash Flow17179810</t>
  </si>
  <si>
    <t>Price/ Cash FlowCXO</t>
  </si>
  <si>
    <t>Price/ Cash Flow20605P10</t>
  </si>
  <si>
    <t>Price/ Cash Flow23355L10</t>
  </si>
  <si>
    <t>Price/ Cash Flow25179M10</t>
  </si>
  <si>
    <t>Price/ Cash Flow25470F10</t>
  </si>
  <si>
    <t>Price/ Cash Flow26055710</t>
  </si>
  <si>
    <t>Price/ Cash Flow26875P10</t>
  </si>
  <si>
    <t>Price/ Cash Flow27743210</t>
  </si>
  <si>
    <t>Price/ Cash Flow36476010</t>
  </si>
  <si>
    <t>Price/ Cash FlowHPQ</t>
  </si>
  <si>
    <t>Price/ Cash Flow40434L10</t>
  </si>
  <si>
    <t>Price/ Cash Flow40621610</t>
  </si>
  <si>
    <t>Price/ Cash Flow43610610</t>
  </si>
  <si>
    <t>Price/ Cash Flow46014610</t>
  </si>
  <si>
    <t>Price/ Cash Flow50104410</t>
  </si>
  <si>
    <t>Price/ Cash Flow50179710</t>
  </si>
  <si>
    <t>Price/ Cash Flow55616P10</t>
  </si>
  <si>
    <t>Price/ Cash Flow60871R20</t>
  </si>
  <si>
    <t>Price/ Cash Flow61945C10</t>
  </si>
  <si>
    <t>Price/ Cash Flow65566410</t>
  </si>
  <si>
    <t>Price/ Cash Flow67034610</t>
  </si>
  <si>
    <t>Price/ Cash FlowPVH</t>
  </si>
  <si>
    <t>Price/ Cash Flow69365610</t>
  </si>
  <si>
    <t>Price/ Cash Flow91004710</t>
  </si>
  <si>
    <t>Price/ Cash Flow92553P20</t>
  </si>
  <si>
    <t>Price/ Cash Flow96145D10</t>
  </si>
  <si>
    <t>Price/ Cash Flow96332010</t>
  </si>
  <si>
    <t>Price/ Cash FlowG1890L10</t>
  </si>
  <si>
    <t>Price/ Cash FlowJCI</t>
  </si>
  <si>
    <t>Price/ Cash FlowG5150210</t>
  </si>
  <si>
    <t>Price/ Cash FlowG7945M10</t>
  </si>
  <si>
    <t>Price/ Cash FlowN5374510</t>
  </si>
  <si>
    <t>Price/ Cash FlowN5946510</t>
  </si>
  <si>
    <t>Price/ Sales02376R10</t>
  </si>
  <si>
    <t>Price/ Sales05722G10</t>
  </si>
  <si>
    <t>Price/ SalesCI</t>
  </si>
  <si>
    <t>Price/ Sales12552310</t>
  </si>
  <si>
    <t>Price/ Sales15135B10</t>
  </si>
  <si>
    <t>Price/ Sales15670010</t>
  </si>
  <si>
    <t>Price/ Sales22207020</t>
  </si>
  <si>
    <t>Price/ SalesDXC</t>
  </si>
  <si>
    <t>Price/ Sales23355L10</t>
  </si>
  <si>
    <t>Price/ Sales23918K10</t>
  </si>
  <si>
    <t>Price/ Sales25470M10</t>
  </si>
  <si>
    <t>Price/ SalesDOW</t>
  </si>
  <si>
    <t>Price/ Sales26055710</t>
  </si>
  <si>
    <t>Price/ Sales31428X10</t>
  </si>
  <si>
    <t>Price/ SalesGE</t>
  </si>
  <si>
    <t>Price/ Sales36960410</t>
  </si>
  <si>
    <t>Price/ Sales40434L10</t>
  </si>
  <si>
    <t>Price/ Sales42824C10</t>
  </si>
  <si>
    <t>Price/ Sales43610610</t>
  </si>
  <si>
    <t>Price/ SalesKHC</t>
  </si>
  <si>
    <t>Price/ Sales50075410</t>
  </si>
  <si>
    <t>Price/ Sales50179710</t>
  </si>
  <si>
    <t>Price/ SalesLNC</t>
  </si>
  <si>
    <t>Price/ Sales53418710</t>
  </si>
  <si>
    <t>Price/ Sales65566410</t>
  </si>
  <si>
    <t>Price/ Sales67034610</t>
  </si>
  <si>
    <t>Price/ SalesPVH</t>
  </si>
  <si>
    <t>Price/ Sales69365610</t>
  </si>
  <si>
    <t>Price/ Sales74432010</t>
  </si>
  <si>
    <t>Price/ Sales74762E10</t>
  </si>
  <si>
    <t>Price/ Sales87259010</t>
  </si>
  <si>
    <t>Price/ Sales91004710</t>
  </si>
  <si>
    <t>Price/ Sales91529Y10</t>
  </si>
  <si>
    <t>Price/ Sales93142710</t>
  </si>
  <si>
    <t>Price/ Sales94946T10</t>
  </si>
  <si>
    <t>Price/ Sales96145D10</t>
  </si>
  <si>
    <t>Price/ SalesXRX</t>
  </si>
  <si>
    <t>Price/ Sales98421M10</t>
  </si>
  <si>
    <t>Price/ SalesN5374510</t>
  </si>
  <si>
    <t>Low Price03741110</t>
  </si>
  <si>
    <t>Low Price03965L10</t>
  </si>
  <si>
    <t>Low Price05722G10</t>
  </si>
  <si>
    <t>Low Price09367110</t>
  </si>
  <si>
    <t>Low Price12709710</t>
  </si>
  <si>
    <t>Low Price15670010</t>
  </si>
  <si>
    <t>Low Price22207020</t>
  </si>
  <si>
    <t>Low Price25179M10</t>
  </si>
  <si>
    <t>Low Price35671D85</t>
  </si>
  <si>
    <t>Low Price36476010</t>
  </si>
  <si>
    <t>Low Price40434L10</t>
  </si>
  <si>
    <t>Low Price40621610</t>
  </si>
  <si>
    <t>Low Price41034510</t>
  </si>
  <si>
    <t>Low Price42824C10</t>
  </si>
  <si>
    <t>Low Price47233W10</t>
  </si>
  <si>
    <t>Low Price49456B10</t>
  </si>
  <si>
    <t>Low PriceKHC</t>
  </si>
  <si>
    <t>Low Price50075410</t>
  </si>
  <si>
    <t>Low Price50104410</t>
  </si>
  <si>
    <t>Low Price50179710</t>
  </si>
  <si>
    <t>Low Price55616P10</t>
  </si>
  <si>
    <t>Low Price56584910</t>
  </si>
  <si>
    <t>Low Price61945C10</t>
  </si>
  <si>
    <t>Low Price63707110</t>
  </si>
  <si>
    <t>Low Price64026810</t>
  </si>
  <si>
    <t>Low Price65122910</t>
  </si>
  <si>
    <t>Low Price65504410</t>
  </si>
  <si>
    <t>Low PriceTPR</t>
  </si>
  <si>
    <t>Low Price87603010</t>
  </si>
  <si>
    <t>Low Price90431110</t>
  </si>
  <si>
    <t>Low PriceUNM</t>
  </si>
  <si>
    <t>Low Price91529Y10</t>
  </si>
  <si>
    <t>Low PriceVIAB</t>
  </si>
  <si>
    <t>Low Price92553P20</t>
  </si>
  <si>
    <t>Low Price96945710</t>
  </si>
  <si>
    <t>Low PriceG0250X10</t>
  </si>
  <si>
    <t>Low PriceG491BT10</t>
  </si>
  <si>
    <t>Low PriceG6518L10</t>
  </si>
  <si>
    <t>Low PriceG8711010</t>
  </si>
  <si>
    <t>Low PriceN5946510</t>
  </si>
  <si>
    <t>EV/ EBITDABBY</t>
  </si>
  <si>
    <t>EV/ EBITDA09062X10</t>
  </si>
  <si>
    <t>EV/ EBITDA09972410</t>
  </si>
  <si>
    <t>EV/ EBITDA12709710</t>
  </si>
  <si>
    <t>EV/ EBITDA14149Y10</t>
  </si>
  <si>
    <t>EV/ EBITDACAT</t>
  </si>
  <si>
    <t>EV/ EBITDA14912310</t>
  </si>
  <si>
    <t>EV/ EBITDA17179810</t>
  </si>
  <si>
    <t>EV/ EBITDA22052L10</t>
  </si>
  <si>
    <t>EV/ EBITDACMI</t>
  </si>
  <si>
    <t>EV/ EBITDA23102110</t>
  </si>
  <si>
    <t>EV/ EBITDA23355L10</t>
  </si>
  <si>
    <t>EV/ EBITDA26055710</t>
  </si>
  <si>
    <t>EV/ EBITDA26614N10</t>
  </si>
  <si>
    <t>EV/ EBITDA26875P10</t>
  </si>
  <si>
    <t>EV/ EBITDAGPS</t>
  </si>
  <si>
    <t>EV/ EBITDA37555810</t>
  </si>
  <si>
    <t>EV/ EBITDA40434L10</t>
  </si>
  <si>
    <t>EV/ EBITDAHAL</t>
  </si>
  <si>
    <t>EV/ EBITDA40621610</t>
  </si>
  <si>
    <t>EV/ EBITDAHP</t>
  </si>
  <si>
    <t>EV/ EBITDA42824C10</t>
  </si>
  <si>
    <t>EV/ EBITDA43610610</t>
  </si>
  <si>
    <t>EV/ EBITDAINTC</t>
  </si>
  <si>
    <t>EV/ EBITDA45814010</t>
  </si>
  <si>
    <t>EV/ EBITDA46014610</t>
  </si>
  <si>
    <t>EV/ EBITDALB</t>
  </si>
  <si>
    <t>EV/ EBITDA50179710</t>
  </si>
  <si>
    <t>EV/ EBITDA59511210</t>
  </si>
  <si>
    <t>EV/ EBITDA61945C10</t>
  </si>
  <si>
    <t>EV/ EBITDA65566410</t>
  </si>
  <si>
    <t>EV/ EBITDA67034610</t>
  </si>
  <si>
    <t>EV/ EBITDA69371810</t>
  </si>
  <si>
    <t>EV/ EBITDA72378710</t>
  </si>
  <si>
    <t>EV/ EBITDAPWR</t>
  </si>
  <si>
    <t>EV/ EBITDA74762E10</t>
  </si>
  <si>
    <t>EV/ EBITDATPR</t>
  </si>
  <si>
    <t>EV/ EBITDA87603010</t>
  </si>
  <si>
    <t>EV/ EBITDA91136310</t>
  </si>
  <si>
    <t>EV/ EBITDA92553P20</t>
  </si>
  <si>
    <t>EV/ EBITDA96145D10</t>
  </si>
  <si>
    <t>EV/ EBITDAXRX</t>
  </si>
  <si>
    <t>EV/ EBITDA98421M10</t>
  </si>
  <si>
    <t>EV/ EBITDAN5374510</t>
  </si>
  <si>
    <t>EV/ EBITDAN5946510</t>
  </si>
  <si>
    <t>Price/ Free Cash Flow01858110</t>
  </si>
  <si>
    <t>Price/ Free Cash FlowBBY</t>
  </si>
  <si>
    <t>Price/ Free Cash Flow09062X10</t>
  </si>
  <si>
    <t>Price/ Free Cash Flow09367110</t>
  </si>
  <si>
    <t>Price/ Free Cash Flow09972410</t>
  </si>
  <si>
    <t>Price/ Free Cash Flow12485720</t>
  </si>
  <si>
    <t>Price/ Free Cash Flow12552310</t>
  </si>
  <si>
    <t>Price/ Free Cash FlowCAH</t>
  </si>
  <si>
    <t>Price/ Free Cash Flow14149Y10</t>
  </si>
  <si>
    <t>Price/ Free Cash Flow14912310</t>
  </si>
  <si>
    <t>Price/ Free Cash Flow16676410</t>
  </si>
  <si>
    <t>Price/ Free Cash Flow20825C10</t>
  </si>
  <si>
    <t>Price/ Free Cash Flow23102110</t>
  </si>
  <si>
    <t>Price/ Free Cash Flow23355L10</t>
  </si>
  <si>
    <t>Price/ Free Cash Flow25179M10</t>
  </si>
  <si>
    <t>Price/ Free Cash Flow25470M10</t>
  </si>
  <si>
    <t>Price/ Free Cash FlowDOW</t>
  </si>
  <si>
    <t>Price/ Free Cash Flow26055710</t>
  </si>
  <si>
    <t>Price/ Free Cash Flow40434L10</t>
  </si>
  <si>
    <t>Price/ Free Cash Flow41034510</t>
  </si>
  <si>
    <t>Price/ Free Cash Flow41282210</t>
  </si>
  <si>
    <t>Price/ Free Cash Flow43610610</t>
  </si>
  <si>
    <t>Price/ Free Cash Flow46014610</t>
  </si>
  <si>
    <t>Price/ Free Cash FlowIPG</t>
  </si>
  <si>
    <t>Price/ Free Cash Flow46069010</t>
  </si>
  <si>
    <t>Price/ Free Cash Flow50179710</t>
  </si>
  <si>
    <t>Price/ Free Cash FlowMHK</t>
  </si>
  <si>
    <t>Price/ Free Cash Flow60819010</t>
  </si>
  <si>
    <t>Price/ Free Cash Flow60871R20</t>
  </si>
  <si>
    <t>Price/ Free Cash FlowNTAP</t>
  </si>
  <si>
    <t>Price/ Free Cash Flow64110D10</t>
  </si>
  <si>
    <t>Price/ Free Cash Flow67034610</t>
  </si>
  <si>
    <t>Price/ Free Cash FlowOXY</t>
  </si>
  <si>
    <t>Price/ Free Cash Flow67459910</t>
  </si>
  <si>
    <t>Price/ Free Cash Flow69365610</t>
  </si>
  <si>
    <t>Price/ Free Cash FlowTPR</t>
  </si>
  <si>
    <t>Price/ Free Cash Flow87603010</t>
  </si>
  <si>
    <t>Price/ Free Cash Flow88320310</t>
  </si>
  <si>
    <t>Price/ Free Cash Flow93142710</t>
  </si>
  <si>
    <t>Price/ Free Cash Flow96145D10</t>
  </si>
  <si>
    <t>Price/ Free Cash Flow96332010</t>
  </si>
  <si>
    <t>Price/ Free Cash FlowXRX</t>
  </si>
  <si>
    <t>Price/ Free Cash Flow98421M10</t>
  </si>
  <si>
    <t>Price/ Free Cash FlowG1890L10</t>
  </si>
  <si>
    <t>Price/ Free Cash FlowJCI</t>
  </si>
  <si>
    <t>Price/ Free Cash FlowG5150210</t>
  </si>
  <si>
    <t>Price/ Free Cash FlowH8498910</t>
  </si>
  <si>
    <t>Price/ Free Cash FlowN5946510</t>
  </si>
  <si>
    <t>Most Active00790310</t>
  </si>
  <si>
    <t>Most ActiveMO</t>
  </si>
  <si>
    <t>Most Active02209S10</t>
  </si>
  <si>
    <t>Most Active11012210</t>
  </si>
  <si>
    <t>Most ActiveCVS</t>
  </si>
  <si>
    <t>Most Active12665010</t>
  </si>
  <si>
    <t>Most ActiveCOG</t>
  </si>
  <si>
    <t>Most Active12709710</t>
  </si>
  <si>
    <t>Most Active15670010</t>
  </si>
  <si>
    <t>Most Active25468710</t>
  </si>
  <si>
    <t>Most ActiveGPS</t>
  </si>
  <si>
    <t>Most Active36476010</t>
  </si>
  <si>
    <t>Most Active40434L10</t>
  </si>
  <si>
    <t>Most Active42824C10</t>
  </si>
  <si>
    <t>Most ActiveKHC</t>
  </si>
  <si>
    <t>Most Active50075410</t>
  </si>
  <si>
    <t>Most Active50104410</t>
  </si>
  <si>
    <t>Most ActiveM</t>
  </si>
  <si>
    <t>Most Active55616P10</t>
  </si>
  <si>
    <t>Most Active56584910</t>
  </si>
  <si>
    <t>Most Active67066G10</t>
  </si>
  <si>
    <t>Most ActiveOXY</t>
  </si>
  <si>
    <t>Most Active67459910</t>
  </si>
  <si>
    <t>Most ActiveCRM</t>
  </si>
  <si>
    <t>Most Active79466L30</t>
  </si>
  <si>
    <t>Most Active87150310</t>
  </si>
  <si>
    <t>Most Active90184L10</t>
  </si>
  <si>
    <t>Most Active96945710</t>
  </si>
  <si>
    <t>Relative Strength - 30wk/75wk MA00130H10</t>
  </si>
  <si>
    <t>Relative Strength - 30wk/75wk MA00790310</t>
  </si>
  <si>
    <t>Relative Strength - 30wk/75wk MA00915810</t>
  </si>
  <si>
    <t>Relative Strength - 30wk/75wk MA03027X10</t>
  </si>
  <si>
    <t>Relative Strength - 30wk/75wk MA03042010</t>
  </si>
  <si>
    <t>Relative Strength - 30wk/75wk MA05333210</t>
  </si>
  <si>
    <t>Relative Strength - 30wk/75wk MA12738710</t>
  </si>
  <si>
    <t>Relative Strength - 30wk/75wk MACHTR</t>
  </si>
  <si>
    <t>Relative Strength - 30wk/75wk MA16119P10</t>
  </si>
  <si>
    <t>Relative Strength - 30wk/75wk MA17134010</t>
  </si>
  <si>
    <t>Relative Strength - 30wk/75wk MA17206210</t>
  </si>
  <si>
    <t>Relative Strength - 30wk/75wk MA21664840</t>
  </si>
  <si>
    <t>Relative Strength - 30wk/75wk MACPRT</t>
  </si>
  <si>
    <t>Relative Strength - 30wk/75wk MA21720410</t>
  </si>
  <si>
    <t>Relative Strength - 30wk/75wk MA23585110</t>
  </si>
  <si>
    <t>Relative Strength - 30wk/75wk MAXRAY</t>
  </si>
  <si>
    <t>Relative Strength - 30wk/75wk MA24906P10</t>
  </si>
  <si>
    <t>Relative Strength - 30wk/75wk MA25667710</t>
  </si>
  <si>
    <t>Relative Strength - 30wk/75wk MA27886510</t>
  </si>
  <si>
    <t>Relative Strength - 30wk/75wk MA33904110</t>
  </si>
  <si>
    <t>Relative Strength - 30wk/75wk MA37940X10</t>
  </si>
  <si>
    <t>Relative Strength - 30wk/75wk MA42786610</t>
  </si>
  <si>
    <t>Relative Strength - 30wk/75wk MA46120210</t>
  </si>
  <si>
    <t>Relative Strength - 30wk/75wk MA46266C10</t>
  </si>
  <si>
    <t>Relative Strength - 30wk/75wk MA49338L10</t>
  </si>
  <si>
    <t>Relative Strength - 30wk/75wk MAEL</t>
  </si>
  <si>
    <t>Relative Strength - 30wk/75wk MA51843910</t>
  </si>
  <si>
    <t>Relative Strength - 30wk/75wk MA55354G10</t>
  </si>
  <si>
    <t>Relative Strength - 30wk/75wk MA57060D10</t>
  </si>
  <si>
    <t>Relative Strength - 30wk/75wk MA57636Q10</t>
  </si>
  <si>
    <t>Relative Strength - 30wk/75wk MA59268810</t>
  </si>
  <si>
    <t>Relative Strength - 30wk/75wk MAMDLZ</t>
  </si>
  <si>
    <t>Relative Strength - 30wk/75wk MA60920710</t>
  </si>
  <si>
    <t>Relative Strength - 30wk/75wk MA62007630</t>
  </si>
  <si>
    <t>Relative Strength - 30wk/75wk MA67103H10</t>
  </si>
  <si>
    <t>Relative Strength - 30wk/75wk MA70450Y10</t>
  </si>
  <si>
    <t>Relative Strength - 30wk/75wk MA74271810</t>
  </si>
  <si>
    <t>Relative Strength - 30wk/75wk MA75610910</t>
  </si>
  <si>
    <t>Relative Strength - 30wk/75wk MA78410G10</t>
  </si>
  <si>
    <t>Relative Strength - 30wk/75wk MA85524410</t>
  </si>
  <si>
    <t>Relative Strength - 30wk/75wk MA87160710</t>
  </si>
  <si>
    <t>Relative Strength - 30wk/75wk MATSS</t>
  </si>
  <si>
    <t>Relative Strength - 30wk/75wk MA89190610</t>
  </si>
  <si>
    <t>Relative Strength - 30wk/75wk MA89235610</t>
  </si>
  <si>
    <t>Relative Strength - 30wk/75wk MA89364110</t>
  </si>
  <si>
    <t>Relative Strength - 30wk/75wk MA90384S30</t>
  </si>
  <si>
    <t>Relative Strength - 30wk/75wk MA92343E10</t>
  </si>
  <si>
    <t>Relative Strength - 30wk/75wk MA92345Y10</t>
  </si>
  <si>
    <t>Relative Strength - 30wk/75wk MA94106L10</t>
  </si>
  <si>
    <t>Relative Strength - 30wk/75wk MA95040Q10</t>
  </si>
  <si>
    <t>Relative Strength - 30wk/75wk MA98391910</t>
  </si>
  <si>
    <t>Relative Strength - 30wk/75wk MAAON</t>
  </si>
  <si>
    <t>Relative Strength - 30wk/75wk MAG0408V10</t>
  </si>
  <si>
    <t>Relative Strength - 30wk/75wk MAG4779110</t>
  </si>
  <si>
    <t>51-Relative Strength - 30wk/75wk MA</t>
  </si>
  <si>
    <t>Earning Momentum00846U10</t>
  </si>
  <si>
    <t>Earning Momentum01535110</t>
  </si>
  <si>
    <t>Earning Momentum05722G10</t>
  </si>
  <si>
    <t>Earning Momentum11012210</t>
  </si>
  <si>
    <t>Earning Momentum12709710</t>
  </si>
  <si>
    <t>Earning Momentum17275R10</t>
  </si>
  <si>
    <t>Earning Momentum17296742</t>
  </si>
  <si>
    <t>Earning Momentum17737610</t>
  </si>
  <si>
    <t>Earning Momentum21935010</t>
  </si>
  <si>
    <t>Earning MomentumDISCA</t>
  </si>
  <si>
    <t>Earning Momentum25470F10</t>
  </si>
  <si>
    <t>Earning Momentum26055710</t>
  </si>
  <si>
    <t>Earning Momentum27864210</t>
  </si>
  <si>
    <t>Earning Momentum30249130</t>
  </si>
  <si>
    <t>Earning Momentum34354P10</t>
  </si>
  <si>
    <t>Earning Momentum34959E10</t>
  </si>
  <si>
    <t>Earning Momentum37045V10</t>
  </si>
  <si>
    <t>Earning Momentum40414L10</t>
  </si>
  <si>
    <t>Earning Momentum40621610</t>
  </si>
  <si>
    <t>Earning Momentum41034510</t>
  </si>
  <si>
    <t>Earning Momentum43851610</t>
  </si>
  <si>
    <t>Earning Momentum45337C10</t>
  </si>
  <si>
    <t>Earning Momentum47816010</t>
  </si>
  <si>
    <t>Earning Momentum49456B10</t>
  </si>
  <si>
    <t>Earning Momentum53245710</t>
  </si>
  <si>
    <t>Earning MomentumMAC</t>
  </si>
  <si>
    <t>Earning Momentum55438210</t>
  </si>
  <si>
    <t>Earning Momentum56584910</t>
  </si>
  <si>
    <t>Earning Momentum58155Q10</t>
  </si>
  <si>
    <t>Earning Momentum58933Y10</t>
  </si>
  <si>
    <t>Earning Momentum61945C10</t>
  </si>
  <si>
    <t>Earning Momentum62007630</t>
  </si>
  <si>
    <t>Earning Momentum64110D10</t>
  </si>
  <si>
    <t>Earning MomentumORCL</t>
  </si>
  <si>
    <t>Earning Momentum68389X10</t>
  </si>
  <si>
    <t>Earning Momentum74736K10</t>
  </si>
  <si>
    <t>Earning Momentum78410G10</t>
  </si>
  <si>
    <t>Earning Momentum80685710</t>
  </si>
  <si>
    <t>Earning Momentum81685110</t>
  </si>
  <si>
    <t>Earning Momentum87160710</t>
  </si>
  <si>
    <t>Earning Momentum89694520</t>
  </si>
  <si>
    <t>Earning Momentum90184L10</t>
  </si>
  <si>
    <t>Earning Momentum92532F10</t>
  </si>
  <si>
    <t>Earning Momentum92904210</t>
  </si>
  <si>
    <t>Earning Momentum94184810</t>
  </si>
  <si>
    <t>Earning Momentum95980210</t>
  </si>
  <si>
    <t>Earning Momentum96332010</t>
  </si>
  <si>
    <t>Earning MomentumXRX</t>
  </si>
  <si>
    <t>Earning Momentum98421M10</t>
  </si>
  <si>
    <t>Dividend Growth03748R75</t>
  </si>
  <si>
    <t>Dividend Growth03822210</t>
  </si>
  <si>
    <t>Dividend Growth05722G10</t>
  </si>
  <si>
    <t>Dividend GrowthBR</t>
  </si>
  <si>
    <t>Dividend Growth11133T10</t>
  </si>
  <si>
    <t>Dividend Growth11135F10</t>
  </si>
  <si>
    <t>Dividend Growth12552310</t>
  </si>
  <si>
    <t>Dividend Growth17179810</t>
  </si>
  <si>
    <t>Dividend GrowthC</t>
  </si>
  <si>
    <t>Dividend Growth17296742</t>
  </si>
  <si>
    <t>Dividend Growth17461010</t>
  </si>
  <si>
    <t>Dividend Growth20034010</t>
  </si>
  <si>
    <t>Dividend GrowthFANG</t>
  </si>
  <si>
    <t>Dividend Growth25278X10</t>
  </si>
  <si>
    <t>Dividend Growth30034W10</t>
  </si>
  <si>
    <t>Dividend Growth30249130</t>
  </si>
  <si>
    <t>Dividend Growth31190010</t>
  </si>
  <si>
    <t>Dividend Growth31677310</t>
  </si>
  <si>
    <t>Dividend Growth35671D85</t>
  </si>
  <si>
    <t>Dividend GrowthGL</t>
  </si>
  <si>
    <t>Dividend Growth37959E10</t>
  </si>
  <si>
    <t>Dividend Growth40412C10</t>
  </si>
  <si>
    <t>Dividend Growth44615010</t>
  </si>
  <si>
    <t>Dividend Growth45950610</t>
  </si>
  <si>
    <t>Dividend Growth46625H10</t>
  </si>
  <si>
    <t>Dividend Growth48203R10</t>
  </si>
  <si>
    <t>Dividend Growth49326710</t>
  </si>
  <si>
    <t>Dividend Growth49456B10</t>
  </si>
  <si>
    <t>Dividend Growth51280710</t>
  </si>
  <si>
    <t>Dividend Growth55354G10</t>
  </si>
  <si>
    <t>Dividend Growth56585A10</t>
  </si>
  <si>
    <t>Dividend Growth65163910</t>
  </si>
  <si>
    <t>Dividend Growth65410610</t>
  </si>
  <si>
    <t>Dividend Growth66585910</t>
  </si>
  <si>
    <t>Dividend Growth69371810</t>
  </si>
  <si>
    <t>Dividend Growth72378710</t>
  </si>
  <si>
    <t>Dividend Growth74331510</t>
  </si>
  <si>
    <t>Dividend Growth74340W10</t>
  </si>
  <si>
    <t>Dividend Growth75511150</t>
  </si>
  <si>
    <t>Dividend Growth77571110</t>
  </si>
  <si>
    <t>Dividend Growth80851310</t>
  </si>
  <si>
    <t>Dividend Growth92974010</t>
  </si>
  <si>
    <t>Dividend Growth96945710</t>
  </si>
  <si>
    <t>Dividend Growth98313410</t>
  </si>
  <si>
    <t>Dividend GrowthZTS</t>
  </si>
  <si>
    <t>Dividend GrowthG0176J10</t>
  </si>
  <si>
    <t>Dividend GrowthAMCR</t>
  </si>
  <si>
    <t>Dividend GrowthG0250X10</t>
  </si>
  <si>
    <t>Dividend GrowthG5494J10</t>
  </si>
  <si>
    <t>Dividend GrowthG8711010</t>
  </si>
  <si>
    <t>Proj. 5yr EPS Growth00365410</t>
  </si>
  <si>
    <t>Proj. 5yr EPS Growth00751Y10</t>
  </si>
  <si>
    <t>Proj. 5yr EPS Growth00790310</t>
  </si>
  <si>
    <t>Proj. 5yr EPS Growth01165910</t>
  </si>
  <si>
    <t>Proj. 5yr EPS Growth01625510</t>
  </si>
  <si>
    <t>Proj. 5yr EPS GrowthANTM</t>
  </si>
  <si>
    <t>Proj. 5yr EPS Growth03675210</t>
  </si>
  <si>
    <t>Proj. 5yr EPS GrowthARNC</t>
  </si>
  <si>
    <t>Proj. 5yr EPS Growth03965L10</t>
  </si>
  <si>
    <t>Proj. 5yr EPS Growth05276910</t>
  </si>
  <si>
    <t>Proj. 5yr EPS Growth05722G10</t>
  </si>
  <si>
    <t>Proj. 5yr EPS Growth09857L10</t>
  </si>
  <si>
    <t>Proj. 5yr EPS Growth16119P10</t>
  </si>
  <si>
    <t>Proj. 5yr EPS Growth17179810</t>
  </si>
  <si>
    <t>Proj. 5yr EPS Growth20605P10</t>
  </si>
  <si>
    <t>Proj. 5yr EPS GrowthCTVA</t>
  </si>
  <si>
    <t>Proj. 5yr EPS Growth22052L10</t>
  </si>
  <si>
    <t>Proj. 5yr EPS Growth22822V10</t>
  </si>
  <si>
    <t>Proj. 5yr EPS Growth23918K10</t>
  </si>
  <si>
    <t>Proj. 5yr EPS Growth24736170</t>
  </si>
  <si>
    <t>Proj. 5yr EPS Growth25278X10</t>
  </si>
  <si>
    <t>Proj. 5yr EPS Growth25470F10</t>
  </si>
  <si>
    <t>Proj. 5yr EPS Growth28176E10</t>
  </si>
  <si>
    <t>Proj. 5yr EPS Growth30231G10</t>
  </si>
  <si>
    <t>Proj. 5yr EPS Growth34354P10</t>
  </si>
  <si>
    <t>Proj. 5yr EPS Growth34959E10</t>
  </si>
  <si>
    <t>Proj. 5yr EPS Growth42345210</t>
  </si>
  <si>
    <t>Proj. 5yr EPS Growth44641310</t>
  </si>
  <si>
    <t>Proj. 5yr EPS Growth45168D10</t>
  </si>
  <si>
    <t>Proj. 5yr EPS Growth45337C10</t>
  </si>
  <si>
    <t>Proj. 5yr EPS Growth54042410</t>
  </si>
  <si>
    <t>Proj. 5yr EPS GrowthMSFT</t>
  </si>
  <si>
    <t>Proj. 5yr EPS Growth59491810</t>
  </si>
  <si>
    <t>Proj. 5yr EPS Growth63707110</t>
  </si>
  <si>
    <t>Proj. 5yr EPS Growth65504410</t>
  </si>
  <si>
    <t>Proj. 5yr EPS Growth70450Y10</t>
  </si>
  <si>
    <t>Proj. 5yr EPS Growth74752510</t>
  </si>
  <si>
    <t>Proj. 5yr EPS Growth87259010</t>
  </si>
  <si>
    <t>Proj. 5yr EPS Growth90184L10</t>
  </si>
  <si>
    <t>Proj. 5yr EPS Growth91004710</t>
  </si>
  <si>
    <t>Proj. 5yr EPS Growth91913Y10</t>
  </si>
  <si>
    <t>Proj. 5yr EPS Growth94946T10</t>
  </si>
  <si>
    <t>Proj. 5yr EPS GrowthG3223R10</t>
  </si>
  <si>
    <t>Proj. 5yr EPS GrowthG8711010</t>
  </si>
  <si>
    <t>PEG Ratio01165910</t>
  </si>
  <si>
    <t>PEG RatioALXN</t>
  </si>
  <si>
    <t>PEG Ratio01535110</t>
  </si>
  <si>
    <t>PEG Ratio02376R10</t>
  </si>
  <si>
    <t>PEG Ratio03675210</t>
  </si>
  <si>
    <t>PEG Ratio14912310</t>
  </si>
  <si>
    <t>PEG Ratio15102010</t>
  </si>
  <si>
    <t>PEG RatioCNC</t>
  </si>
  <si>
    <t>PEG Ratio15135B10</t>
  </si>
  <si>
    <t>PEG Ratio17179810</t>
  </si>
  <si>
    <t>PEG Ratio17296742</t>
  </si>
  <si>
    <t>PEG Ratio23918K10</t>
  </si>
  <si>
    <t>PEG RatioDVN</t>
  </si>
  <si>
    <t>PEG Ratio25278X10</t>
  </si>
  <si>
    <t>PEG Ratio25470910</t>
  </si>
  <si>
    <t>PEG RatioDISCA</t>
  </si>
  <si>
    <t>PEG Ratio25470F10</t>
  </si>
  <si>
    <t>PEG Ratio30231G10</t>
  </si>
  <si>
    <t>PEG Ratio36476010</t>
  </si>
  <si>
    <t>PEG Ratio37045V10</t>
  </si>
  <si>
    <t>PEG Ratio40412C10</t>
  </si>
  <si>
    <t>PEG Ratio44641310</t>
  </si>
  <si>
    <t>PEG Ratio50179710</t>
  </si>
  <si>
    <t>PEG Ratio54042410</t>
  </si>
  <si>
    <t>PEG Ratio55616P10</t>
  </si>
  <si>
    <t>PEG RatioMPC</t>
  </si>
  <si>
    <t>PEG RatioNRG</t>
  </si>
  <si>
    <t>PEG Ratio62937750</t>
  </si>
  <si>
    <t>PEG Ratio67034610</t>
  </si>
  <si>
    <t>PEG Ratio69371810</t>
  </si>
  <si>
    <t>PEG Ratio70109410</t>
  </si>
  <si>
    <t>70109410</t>
  </si>
  <si>
    <t>Parker-Hannifin Corporation</t>
  </si>
  <si>
    <t>PEG RatioPRU</t>
  </si>
  <si>
    <t>PEG Ratio74432010</t>
  </si>
  <si>
    <t>PEG Ratio87165B10</t>
  </si>
  <si>
    <t>PEG Ratio87259010</t>
  </si>
  <si>
    <t>PEG Ratio87603010</t>
  </si>
  <si>
    <t>PEG Ratio88320310</t>
  </si>
  <si>
    <t>PEG Ratio90184L10</t>
  </si>
  <si>
    <t>PEG Ratio91004710</t>
  </si>
  <si>
    <t>PEG Ratio92532F10</t>
  </si>
  <si>
    <t>PEG RatioG2918310</t>
  </si>
  <si>
    <t>PEG RatioG3223R10</t>
  </si>
  <si>
    <t>PEG RatioN5374510</t>
  </si>
  <si>
    <t>PEG RatioRCL</t>
  </si>
  <si>
    <t>PEG RatioV7780T10</t>
  </si>
  <si>
    <t>Positive EPS Surprise00724F10</t>
  </si>
  <si>
    <t>Positive EPS Surprise02079K30</t>
  </si>
  <si>
    <t>Positive EPS SurpriseAVB</t>
  </si>
  <si>
    <t>Positive EPS Surprise05348410</t>
  </si>
  <si>
    <t>Positive EPS Surprise05361110</t>
  </si>
  <si>
    <t>Positive EPS SurpriseCVS</t>
  </si>
  <si>
    <t>Positive EPS Surprise12665010</t>
  </si>
  <si>
    <t>Positive EPS SurpriseCOG</t>
  </si>
  <si>
    <t>Positive EPS Surprise12709710</t>
  </si>
  <si>
    <t>Positive EPS Surprise14313010</t>
  </si>
  <si>
    <t>Positive EPS Surprise17179810</t>
  </si>
  <si>
    <t>Positive EPS SurpriseCXO</t>
  </si>
  <si>
    <t>Positive EPS Surprise20605P10</t>
  </si>
  <si>
    <t>Positive EPS Surprise24736170</t>
  </si>
  <si>
    <t>Positive EPS Surprise25470910</t>
  </si>
  <si>
    <t>Positive EPS Surprise30303M10</t>
  </si>
  <si>
    <t>Positive EPS Surprise34354P10</t>
  </si>
  <si>
    <t>Positive EPS SurpriseHCP</t>
  </si>
  <si>
    <t>Positive EPS Surprise40414L10</t>
  </si>
  <si>
    <t>Positive EPS SurpriseHBI</t>
  </si>
  <si>
    <t>Positive EPS Surprise41034510</t>
  </si>
  <si>
    <t>Positive EPS SurpriseHES</t>
  </si>
  <si>
    <t>Positive EPS Surprise44565810</t>
  </si>
  <si>
    <t>Positive EPS SurpriseILMN</t>
  </si>
  <si>
    <t>Positive EPS Surprise45232710</t>
  </si>
  <si>
    <t>Positive EPS Surprise46120210</t>
  </si>
  <si>
    <t>Positive EPS Surprise46266C10</t>
  </si>
  <si>
    <t>Positive EPS SurpriseLB</t>
  </si>
  <si>
    <t>Positive EPS Surprise50179710</t>
  </si>
  <si>
    <t>Positive EPS SurpriseLEN</t>
  </si>
  <si>
    <t>Positive EPS Surprise57328410</t>
  </si>
  <si>
    <t>Positive EPS Surprise57459910</t>
  </si>
  <si>
    <t>Positive EPS SurpriseMCK</t>
  </si>
  <si>
    <t>Positive EPS Surprise58155Q10</t>
  </si>
  <si>
    <t>Positive EPS Surprise59511210</t>
  </si>
  <si>
    <t>Positive EPS Surprise62937750</t>
  </si>
  <si>
    <t>Positive EPS Surprise65410610</t>
  </si>
  <si>
    <t>Positive EPS Surprise71817210</t>
  </si>
  <si>
    <t>Positive EPS Surprise74340W10</t>
  </si>
  <si>
    <t>Positive EPS Surprise74834L10</t>
  </si>
  <si>
    <t>Positive EPS Surprise76115210</t>
  </si>
  <si>
    <t>Positive EPS SurpriseSEE</t>
  </si>
  <si>
    <t>Positive EPS Surprise81211K10</t>
  </si>
  <si>
    <t>Positive EPS Surprise87603010</t>
  </si>
  <si>
    <t>Positive EPS SurpriseTDG</t>
  </si>
  <si>
    <t>Positive EPS Surprise89364110</t>
  </si>
  <si>
    <t>Positive EPS Surprise89417E10</t>
  </si>
  <si>
    <t>Positive EPS SurpriseUAA</t>
  </si>
  <si>
    <t>Positive EPS Surprise90431110</t>
  </si>
  <si>
    <t>Positive EPS SurpriseWDC</t>
  </si>
  <si>
    <t>Positive EPS Surprise95810210</t>
  </si>
  <si>
    <t>Positive EPS SurpriseXEL</t>
  </si>
  <si>
    <t>Positive EPS Surprise98389B10</t>
  </si>
  <si>
    <t>Positive EPS SurpriseH1467J10</t>
  </si>
  <si>
    <t>EPS Estimate RevisionsGOOGL</t>
  </si>
  <si>
    <t>EPS Estimate Revisions02079K30</t>
  </si>
  <si>
    <t>EPS Estimate RevisionsANSS</t>
  </si>
  <si>
    <t>EPS Estimate Revisions03662Q10</t>
  </si>
  <si>
    <t>EPS Estimate Revisions03965L10</t>
  </si>
  <si>
    <t>EPS Estimate RevisionsANET</t>
  </si>
  <si>
    <t>EPS Estimate Revisions04041310</t>
  </si>
  <si>
    <t>EPS Estimate Revisions15670010</t>
  </si>
  <si>
    <t>EPS Estimate Revisions23331A10</t>
  </si>
  <si>
    <t>EPS Estimate RevisionsDVA</t>
  </si>
  <si>
    <t>EPS Estimate Revisions23918K10</t>
  </si>
  <si>
    <t>EPS Estimate Revisions33773810</t>
  </si>
  <si>
    <t>EPS Estimate RevisionsFTNT</t>
  </si>
  <si>
    <t>EPS Estimate Revisions34959E10</t>
  </si>
  <si>
    <t>EPS Estimate Revisions36960410</t>
  </si>
  <si>
    <t>EPS Estimate RevisionsHIG</t>
  </si>
  <si>
    <t>EPS Estimate Revisions41651510</t>
  </si>
  <si>
    <t>EPS Estimate Revisions41805610</t>
  </si>
  <si>
    <t>EPS Estimate RevisionsHPE</t>
  </si>
  <si>
    <t>EPS Estimate Revisions42824C10</t>
  </si>
  <si>
    <t>EPS Estimate RevisionsHFC</t>
  </si>
  <si>
    <t>EPS Estimate Revisions43610610</t>
  </si>
  <si>
    <t>EPS Estimate Revisions45337C10</t>
  </si>
  <si>
    <t>EPS Estimate RevisionsISRG</t>
  </si>
  <si>
    <t>EPS Estimate Revisions46284V10</t>
  </si>
  <si>
    <t>EPS Estimate RevisionsJEC</t>
  </si>
  <si>
    <t>EPS Estimate Revisions47233W10</t>
  </si>
  <si>
    <t>EPS Estimate Revisions49338L10</t>
  </si>
  <si>
    <t>EPS Estimate RevisionsLHX</t>
  </si>
  <si>
    <t>EPS Estimate Revisions50243110</t>
  </si>
  <si>
    <t>50243110</t>
  </si>
  <si>
    <t>EPS Estimate RevisionsEL</t>
  </si>
  <si>
    <t>EPS Estimate Revisions51843910</t>
  </si>
  <si>
    <t>EPS Estimate Revisions53983010</t>
  </si>
  <si>
    <t>EPS Estimate RevisionsMRK</t>
  </si>
  <si>
    <t>EPS Estimate Revisions58933Y10</t>
  </si>
  <si>
    <t>EPS Estimate Revisions70450Y10</t>
  </si>
  <si>
    <t>EPS Estimate RevisionsPSX</t>
  </si>
  <si>
    <t>EPS Estimate Revisions71854610</t>
  </si>
  <si>
    <t>EPS Estimate Revisions74144T10</t>
  </si>
  <si>
    <t>EPS Estimate RevisionsREGN</t>
  </si>
  <si>
    <t>EPS Estimate Revisions75886F10</t>
  </si>
  <si>
    <t>EPS Estimate Revisions78486Q10</t>
  </si>
  <si>
    <t>EPS Estimate Revisions79466L30</t>
  </si>
  <si>
    <t>EPS Estimate RevisionsTGT</t>
  </si>
  <si>
    <t>EPS Estimate Revisions87612E10</t>
  </si>
  <si>
    <t>EPS Estimate RevisionsTDG</t>
  </si>
  <si>
    <t>EPS Estimate Revisions89364110</t>
  </si>
  <si>
    <t>EPS Estimate Revisions90184L10</t>
  </si>
  <si>
    <t>EPS Estimate Revisions91004710</t>
  </si>
  <si>
    <t>EPS Estimate Revisions92532F10</t>
  </si>
  <si>
    <t>EPS Estimate RevisionsWMB</t>
  </si>
  <si>
    <t>EPS Estimate Revisions96945710</t>
  </si>
  <si>
    <t>EPS Estimate RevisionsNLSN</t>
  </si>
  <si>
    <t>EPS Estimate RevisionsG6518L10</t>
  </si>
  <si>
    <t>EPS Estimate RevisionsFTI</t>
  </si>
  <si>
    <t>EPS Estimate RevisionsG8711010</t>
  </si>
  <si>
    <t>EPS Estimate RevisionsGRMN</t>
  </si>
  <si>
    <t>Beta00790310</t>
  </si>
  <si>
    <t>Beta01265310</t>
  </si>
  <si>
    <t>Beta01535110</t>
  </si>
  <si>
    <t>Beta01625510</t>
  </si>
  <si>
    <t>Beta01858110</t>
  </si>
  <si>
    <t>Beta02376R10</t>
  </si>
  <si>
    <t>Beta03076C10</t>
  </si>
  <si>
    <t>Beta03741110</t>
  </si>
  <si>
    <t>Beta03822210</t>
  </si>
  <si>
    <t>Beta03965L10</t>
  </si>
  <si>
    <t>Beta09972410</t>
  </si>
  <si>
    <t>Beta23355L10</t>
  </si>
  <si>
    <t>Beta23918K10</t>
  </si>
  <si>
    <t>Beta25179M10</t>
  </si>
  <si>
    <t>Beta31428X10</t>
  </si>
  <si>
    <t>Beta42809H10</t>
  </si>
  <si>
    <t>Beta42824C10</t>
  </si>
  <si>
    <t>Beta44980X10</t>
  </si>
  <si>
    <t>Beta48248010</t>
  </si>
  <si>
    <t>Beta51280710</t>
  </si>
  <si>
    <t>Beta56584910</t>
  </si>
  <si>
    <t>Beta59511210</t>
  </si>
  <si>
    <t>BetaMOS</t>
  </si>
  <si>
    <t>Beta61945C10</t>
  </si>
  <si>
    <t>Beta64026810</t>
  </si>
  <si>
    <t>Beta67034610</t>
  </si>
  <si>
    <t>Beta67066G10</t>
  </si>
  <si>
    <t>Beta69515610</t>
  </si>
  <si>
    <t>Beta74752510</t>
  </si>
  <si>
    <t>Beta78486Q10</t>
  </si>
  <si>
    <t>Beta95810210</t>
  </si>
  <si>
    <t>Beta96145D10</t>
  </si>
  <si>
    <t>Beta96216610</t>
  </si>
  <si>
    <t>Beta96332010</t>
  </si>
  <si>
    <t>Beta98313410</t>
  </si>
  <si>
    <t>BetaXRX</t>
  </si>
  <si>
    <t>Beta98421M10</t>
  </si>
  <si>
    <t>BetaG0177J10</t>
  </si>
  <si>
    <t>BetaG6095L10</t>
  </si>
  <si>
    <t>BetaG6672110</t>
  </si>
  <si>
    <t>BetaG8711010</t>
  </si>
  <si>
    <t>BetaN5946510</t>
  </si>
  <si>
    <t>Variability of Earnings00365410</t>
  </si>
  <si>
    <t>Variability of EarningsATVI</t>
  </si>
  <si>
    <t>Variability of Earnings00507V10</t>
  </si>
  <si>
    <t>Variability of Earnings01265310</t>
  </si>
  <si>
    <t>Variability of Earnings01527110</t>
  </si>
  <si>
    <t>Variability of Earnings01535110</t>
  </si>
  <si>
    <t>Variability of Earnings02376R10</t>
  </si>
  <si>
    <t>Variability of Earnings02553710</t>
  </si>
  <si>
    <t>Variability of Earnings03073E10</t>
  </si>
  <si>
    <t>Variability of Earnings03116210</t>
  </si>
  <si>
    <t>Variability of Earnings07181310</t>
  </si>
  <si>
    <t>Variability of Earnings07588710</t>
  </si>
  <si>
    <t>Variability of Earnings08467070</t>
  </si>
  <si>
    <t>Variability of Earnings11012210</t>
  </si>
  <si>
    <t>Variability of Earnings11135F10</t>
  </si>
  <si>
    <t>Variability of Earnings12526910</t>
  </si>
  <si>
    <t>Variability of Earnings14149Y10</t>
  </si>
  <si>
    <t>Variability of Earnings14912310</t>
  </si>
  <si>
    <t>Variability of Earnings16676410</t>
  </si>
  <si>
    <t>Variability of Earnings16965610</t>
  </si>
  <si>
    <t>Variability of Earnings17275R10</t>
  </si>
  <si>
    <t>Variability of Earnings17737610</t>
  </si>
  <si>
    <t>Variability of Earnings19121610</t>
  </si>
  <si>
    <t>Variability of Earnings20588710</t>
  </si>
  <si>
    <t>Variability of Earnings20605P10</t>
  </si>
  <si>
    <t>Variability of Earnings21935010</t>
  </si>
  <si>
    <t>Variability of Earnings26614N10</t>
  </si>
  <si>
    <t>Variability of Earnings29476L10</t>
  </si>
  <si>
    <t>Variability of Earnings31428X10</t>
  </si>
  <si>
    <t>Variability of Earnings34354P10</t>
  </si>
  <si>
    <t>Variability of Earnings34959E10</t>
  </si>
  <si>
    <t>Variability of Earnings36665110</t>
  </si>
  <si>
    <t>Variability of Earnings37555810</t>
  </si>
  <si>
    <t>Variability of Earnings41034510</t>
  </si>
  <si>
    <t>Variability of Earnings42824C10</t>
  </si>
  <si>
    <t>Variability of Earnings43610610</t>
  </si>
  <si>
    <t>Variability of Earnings46266C10</t>
  </si>
  <si>
    <t>Variability of Earnings46284V10</t>
  </si>
  <si>
    <t>Variability of Earnings47816010</t>
  </si>
  <si>
    <t>Variability of Earnings49456B10</t>
  </si>
  <si>
    <t>Variability of Earnings54042410</t>
  </si>
  <si>
    <t>Variability of Earnings57772K10</t>
  </si>
  <si>
    <t>Variability of Earnings58155Q10</t>
  </si>
  <si>
    <t>Variability of Earnings59501710</t>
  </si>
  <si>
    <t>Variability of Earnings59511210</t>
  </si>
  <si>
    <t>Variability of Earnings60871R20</t>
  </si>
  <si>
    <t>Variability of Earnings60920710</t>
  </si>
  <si>
    <t>Variability of Earnings63110310</t>
  </si>
  <si>
    <t>Variability of Earnings64110D10</t>
  </si>
  <si>
    <t>Variability of Earnings75121210</t>
  </si>
  <si>
    <t>Variability of Earnings78440X10</t>
  </si>
  <si>
    <t>Variability of Earnings81685110</t>
  </si>
  <si>
    <t>Variability of Earnings84258710</t>
  </si>
  <si>
    <t>Variability of Earnings87160710</t>
  </si>
  <si>
    <t>Variability of Earnings91004710</t>
  </si>
  <si>
    <t>62-Variability of Earnings</t>
  </si>
  <si>
    <t>63-Variability of Earnings</t>
  </si>
  <si>
    <t>Variability of Earnings94184810</t>
  </si>
  <si>
    <t>64-Variability of Earnings</t>
  </si>
  <si>
    <t>Variability of Earnings95810210</t>
  </si>
  <si>
    <t>65-Variability of Earnings</t>
  </si>
  <si>
    <t>Variability of Earnings95980210</t>
  </si>
  <si>
    <t>66-Variability of Earnings</t>
  </si>
  <si>
    <t>Variability of Earnings96145D10</t>
  </si>
  <si>
    <t>67-Variability of Earnings</t>
  </si>
  <si>
    <t>Variability of EarningsXRX</t>
  </si>
  <si>
    <t>Variability of Earnings98421M10</t>
  </si>
  <si>
    <t>68-Variability of Earnings</t>
  </si>
  <si>
    <t>Variability of Earnings98956P10</t>
  </si>
  <si>
    <t>69-Variability of Earnings</t>
  </si>
  <si>
    <t>Variability of EarningsG3223R10</t>
  </si>
  <si>
    <t>70-Variability of Earnings</t>
  </si>
  <si>
    <t>71-Variability of Earnings</t>
  </si>
  <si>
    <t>Variability of EarningsG8711010</t>
  </si>
  <si>
    <t>72-Variability of Earnings</t>
  </si>
  <si>
    <t>Variability of EarningsN5946510</t>
  </si>
  <si>
    <t>73-Variability of Earnings</t>
  </si>
  <si>
    <t>Estimate DispersionCVX</t>
  </si>
  <si>
    <t>Estimate Dispersion16676410</t>
  </si>
  <si>
    <t>Estimate Dispersion20605P10</t>
  </si>
  <si>
    <t>Estimate Dispersion20825C10</t>
  </si>
  <si>
    <t>Estimate Dispersion25179M10</t>
  </si>
  <si>
    <t>Estimate Dispersion25278X10</t>
  </si>
  <si>
    <t>Estimate Dispersion25470M10</t>
  </si>
  <si>
    <t>Estimate Dispersion30231G10</t>
  </si>
  <si>
    <t>Estimate Dispersion42345210</t>
  </si>
  <si>
    <t>Estimate Dispersion45337C10</t>
  </si>
  <si>
    <t>Estimate Dispersion63707110</t>
  </si>
  <si>
    <t>Estimate Dispersion64026810</t>
  </si>
  <si>
    <t>Estimate DispersionNWSA</t>
  </si>
  <si>
    <t>Estimate Dispersion67459910</t>
  </si>
  <si>
    <t>Estimate Dispersion90184L10</t>
  </si>
  <si>
    <t>Estimate Dispersion95810210</t>
  </si>
  <si>
    <t>Estimate DispersionLYB</t>
  </si>
  <si>
    <t>Estimate DispersionN5374510</t>
  </si>
  <si>
    <t>Neglect - Institutional Ownership00287Y10</t>
  </si>
  <si>
    <t>Neglect - Institutional Ownership02079K30</t>
  </si>
  <si>
    <t>Neglect - Institutional Ownership02313510</t>
  </si>
  <si>
    <t>Neglect - Institutional Ownership22052L10</t>
  </si>
  <si>
    <t>Neglect - Institutional OwnershipCOST</t>
  </si>
  <si>
    <t>Neglect - Institutional Ownership22160K10</t>
  </si>
  <si>
    <t>Neglect - Institutional Ownership25468710</t>
  </si>
  <si>
    <t>Neglect - Institutional Ownership26055710</t>
  </si>
  <si>
    <t>Neglect - Institutional Ownership26614N10</t>
  </si>
  <si>
    <t>Neglect - Institutional Ownership29101110</t>
  </si>
  <si>
    <t>Neglect - Institutional OwnershipFIS</t>
  </si>
  <si>
    <t>Neglect - Institutional Ownership31620M10</t>
  </si>
  <si>
    <t>Neglect - Institutional OwnershipGE</t>
  </si>
  <si>
    <t>Neglect - Institutional Ownership37033410</t>
  </si>
  <si>
    <t>Neglect - Institutional Ownership43707610</t>
  </si>
  <si>
    <t>Neglect - Institutional Ownership50243110</t>
  </si>
  <si>
    <t>Neglect - Institutional Ownership67066G10</t>
  </si>
  <si>
    <t>Neglect - Institutional Ownership74144T10</t>
  </si>
  <si>
    <t>Neglect - Institutional Ownership76115210</t>
  </si>
  <si>
    <t>Neglect - Institutional OwnershipSBUX</t>
  </si>
  <si>
    <t>Neglect - Institutional Ownership85524410</t>
  </si>
  <si>
    <t>Neglect - Institutional Ownership88579Y10</t>
  </si>
  <si>
    <t>Neglect - Institutional Ownership90431110</t>
  </si>
  <si>
    <t>Neglect - Institutional Ownership91131210</t>
  </si>
  <si>
    <t>Neglect - Institutional OwnershipWBA</t>
  </si>
  <si>
    <t>Neglect - Institutional Ownership93142710</t>
  </si>
  <si>
    <t>Neglect - Institutional OwnershipG0250X10</t>
  </si>
  <si>
    <t>Neglect - Institutional OwnershipH2906T10</t>
  </si>
  <si>
    <t>Neglect - Analyst Coverage00365410</t>
  </si>
  <si>
    <t>Neglect - Analyst Coverage01527110</t>
  </si>
  <si>
    <t>Neglect - Analyst Coverage01880210</t>
  </si>
  <si>
    <t>Neglect - Analyst Coverage03965L10</t>
  </si>
  <si>
    <t>Neglect - Analyst Coverage04956010</t>
  </si>
  <si>
    <t>Neglect - Analyst Coverage11133T10</t>
  </si>
  <si>
    <t>Neglect - Analyst Coverage12738710</t>
  </si>
  <si>
    <t>Neglect - Analyst Coverage21720410</t>
  </si>
  <si>
    <t>Neglect - Analyst Coverage30034W10</t>
  </si>
  <si>
    <t>Neglect - Analyst Coverage30244510</t>
  </si>
  <si>
    <t>Neglect - Analyst Coverage36665110</t>
  </si>
  <si>
    <t>Neglect - Analyst CoverageGL</t>
  </si>
  <si>
    <t>Neglect - Analyst Coverage37959E10</t>
  </si>
  <si>
    <t>Neglect - Analyst Coverage42628110</t>
  </si>
  <si>
    <t>Neglect - Analyst CoverageHRL</t>
  </si>
  <si>
    <t>Neglect - Analyst Coverage45168D10</t>
  </si>
  <si>
    <t>Neglect - Analyst Coverage46284V10</t>
  </si>
  <si>
    <t>Neglect - Analyst Coverage47233W10</t>
  </si>
  <si>
    <t>Neglect - Analyst Coverage49338L10</t>
  </si>
  <si>
    <t>Neglect - Analyst Coverage51327210</t>
  </si>
  <si>
    <t>Neglect - Analyst CoverageLDOS</t>
  </si>
  <si>
    <t>Neglect - Analyst Coverage52532710</t>
  </si>
  <si>
    <t>Neglect - Analyst Coverage55354G10</t>
  </si>
  <si>
    <t>Neglect - Analyst Coverage62937750</t>
  </si>
  <si>
    <t>Neglect - Analyst Coverage75473010</t>
  </si>
  <si>
    <t>Neglect - Analyst Coverage76115210</t>
  </si>
  <si>
    <t>Neglect - Analyst Coverage77571110</t>
  </si>
  <si>
    <t>Neglect - Analyst Coverage83186520</t>
  </si>
  <si>
    <t>Neglect - Analyst Coverage87160710</t>
  </si>
  <si>
    <t>Neglect - Analyst CoverageXRX</t>
  </si>
  <si>
    <t>Neglect - Analyst Coverage98421M10</t>
  </si>
  <si>
    <t>Neglect - Analyst CoverageG0250X10</t>
  </si>
  <si>
    <t>Neglect - Analyst CoverageG3223R10</t>
  </si>
  <si>
    <t>Neglect - Analyst CoverageH2906T10</t>
  </si>
  <si>
    <t>Size00825210</t>
  </si>
  <si>
    <t>Size01165910</t>
  </si>
  <si>
    <t>Size01265310</t>
  </si>
  <si>
    <t>Size01858110</t>
  </si>
  <si>
    <t>Size03748R75</t>
  </si>
  <si>
    <t>Size09367110</t>
  </si>
  <si>
    <t>Size09972410</t>
  </si>
  <si>
    <t>SizeCOG</t>
  </si>
  <si>
    <t>Size12709710</t>
  </si>
  <si>
    <t>Size17179810</t>
  </si>
  <si>
    <t>Size22207020</t>
  </si>
  <si>
    <t>Size23918K10</t>
  </si>
  <si>
    <t>Size34354P10</t>
  </si>
  <si>
    <t>Size34964C10</t>
  </si>
  <si>
    <t>Size36476010</t>
  </si>
  <si>
    <t>Size41034510</t>
  </si>
  <si>
    <t>Size41282210</t>
  </si>
  <si>
    <t>Size42345210</t>
  </si>
  <si>
    <t>Size43610610</t>
  </si>
  <si>
    <t>Size44980X10</t>
  </si>
  <si>
    <t>Size47233W10</t>
  </si>
  <si>
    <t>Size50179710</t>
  </si>
  <si>
    <t>Size55438210</t>
  </si>
  <si>
    <t>Size55616P10</t>
  </si>
  <si>
    <t>Size60819010</t>
  </si>
  <si>
    <t>SizeMOS</t>
  </si>
  <si>
    <t>Size61945C10</t>
  </si>
  <si>
    <t>Size64026810</t>
  </si>
  <si>
    <t>Size65122910</t>
  </si>
  <si>
    <t>Size65566410</t>
  </si>
  <si>
    <t>Size69365610</t>
  </si>
  <si>
    <t>Size74762E10</t>
  </si>
  <si>
    <t>Size75121210</t>
  </si>
  <si>
    <t>Size77032310</t>
  </si>
  <si>
    <t>Size77571110</t>
  </si>
  <si>
    <t>Size78440X10</t>
  </si>
  <si>
    <t>Size81211K10</t>
  </si>
  <si>
    <t>Size83186520</t>
  </si>
  <si>
    <t>SizeTPR</t>
  </si>
  <si>
    <t>Size87603010</t>
  </si>
  <si>
    <t>Size89694520</t>
  </si>
  <si>
    <t>Size91529Y10</t>
  </si>
  <si>
    <t>SizeXRX</t>
  </si>
  <si>
    <t>Size98421M10</t>
  </si>
  <si>
    <t>SizeZION</t>
  </si>
  <si>
    <t>SizeG1890L10</t>
  </si>
  <si>
    <t>SizeG491BT10</t>
  </si>
  <si>
    <t>SizeNLSN</t>
  </si>
  <si>
    <t>SizeG6518L10</t>
  </si>
  <si>
    <t>SizeG7S00T10</t>
  </si>
  <si>
    <t>SizeG9782210</t>
  </si>
  <si>
    <t>Foreign Exposure00790310</t>
  </si>
  <si>
    <t>Foreign Exposure01265310</t>
  </si>
  <si>
    <t>Foreign Exposure03209510</t>
  </si>
  <si>
    <t>Foreign Exposure05722G10</t>
  </si>
  <si>
    <t>Foreign Exposure09857L10</t>
  </si>
  <si>
    <t>Foreign Exposure11135F10</t>
  </si>
  <si>
    <t>Foreign Exposure15087010</t>
  </si>
  <si>
    <t>15087010</t>
  </si>
  <si>
    <t>Celanese Corporation</t>
  </si>
  <si>
    <t>Foreign Exposure22207020</t>
  </si>
  <si>
    <t>Foreign ExposureXRAY</t>
  </si>
  <si>
    <t>Foreign Exposure24906P10</t>
  </si>
  <si>
    <t>Foreign ExposureDOW</t>
  </si>
  <si>
    <t>Foreign Exposure26055710</t>
  </si>
  <si>
    <t>Foreign Exposure30249130</t>
  </si>
  <si>
    <t>Foreign Exposure34959E10</t>
  </si>
  <si>
    <t>Foreign Exposure35671D85</t>
  </si>
  <si>
    <t>Foreign Exposure44980X10</t>
  </si>
  <si>
    <t>Foreign ExposureEL</t>
  </si>
  <si>
    <t>Foreign Exposure51843910</t>
  </si>
  <si>
    <t>Foreign Exposure57772K10</t>
  </si>
  <si>
    <t>Foreign Exposure59268810</t>
  </si>
  <si>
    <t>Foreign ExposureMOS</t>
  </si>
  <si>
    <t>Foreign Exposure61945C10</t>
  </si>
  <si>
    <t>Foreign Exposure65163910</t>
  </si>
  <si>
    <t>Foreign ExposurePKI</t>
  </si>
  <si>
    <t>Foreign Exposure71404610</t>
  </si>
  <si>
    <t>Foreign Exposure74736K10</t>
  </si>
  <si>
    <t>Foreign Exposure80685710</t>
  </si>
  <si>
    <t>Foreign ExposureAMCR</t>
  </si>
  <si>
    <t>Foreign ExposureG0250X10</t>
  </si>
  <si>
    <t>Foreign ExposureG8711010</t>
  </si>
  <si>
    <t>Equity DurationATVI</t>
  </si>
  <si>
    <t>Equity Duration00507V10</t>
  </si>
  <si>
    <t>Equity Duration02687478</t>
  </si>
  <si>
    <t>Equity Duration03042010</t>
  </si>
  <si>
    <t>Equity Duration03110010</t>
  </si>
  <si>
    <t>Equity Duration03209510</t>
  </si>
  <si>
    <t>Equity Duration04956010</t>
  </si>
  <si>
    <t>Equity Duration10113710</t>
  </si>
  <si>
    <t>Equity Duration12503M10</t>
  </si>
  <si>
    <t>Equity Duration12526910</t>
  </si>
  <si>
    <t>Equity Duration12572Q10</t>
  </si>
  <si>
    <t>Equity Duration17134010</t>
  </si>
  <si>
    <t>Equity Duration17290810</t>
  </si>
  <si>
    <t>Equity DurationCLX</t>
  </si>
  <si>
    <t>Equity Duration18905410</t>
  </si>
  <si>
    <t>Equity Duration19416210</t>
  </si>
  <si>
    <t>Equity Duration21036P10</t>
  </si>
  <si>
    <t>Equity Duration23585110</t>
  </si>
  <si>
    <t>Equity DurationDG</t>
  </si>
  <si>
    <t>Equity Duration25667710</t>
  </si>
  <si>
    <t>Equity Duration28551210</t>
  </si>
  <si>
    <t>Equity Duration29442910</t>
  </si>
  <si>
    <t>Equity DurationFIS</t>
  </si>
  <si>
    <t>Equity Duration31620M10</t>
  </si>
  <si>
    <t>Equity Duration33616C10</t>
  </si>
  <si>
    <t>Equity Duration34959J10</t>
  </si>
  <si>
    <t>Equity Duration36665110</t>
  </si>
  <si>
    <t>Equity Duration43300A20</t>
  </si>
  <si>
    <t>Equity Duration43644010</t>
  </si>
  <si>
    <t>Equity Duration45232710</t>
  </si>
  <si>
    <t>Equity DurationLW</t>
  </si>
  <si>
    <t>Equity Duration51327210</t>
  </si>
  <si>
    <t>Equity Duration59268810</t>
  </si>
  <si>
    <t>Equity Duration67066G10</t>
  </si>
  <si>
    <t>Equity DurationRMD</t>
  </si>
  <si>
    <t>Equity Duration76115210</t>
  </si>
  <si>
    <t>Equity Duration86366710</t>
  </si>
  <si>
    <t>Equity DurationTTWO</t>
  </si>
  <si>
    <t>Equity Duration87405410</t>
  </si>
  <si>
    <t>Equity Duration92345Y10</t>
  </si>
  <si>
    <t>Equity DurationV</t>
  </si>
  <si>
    <t>Equity Duration92826C83</t>
  </si>
  <si>
    <t>Equity DurationWM</t>
  </si>
  <si>
    <t>Equity Duration94106L10</t>
  </si>
  <si>
    <t>Equity Duration98391910</t>
  </si>
  <si>
    <t>Equity Duration98978V10</t>
  </si>
  <si>
    <t>Equity DurationG0408V10</t>
  </si>
  <si>
    <t>Equity DurationG4756710</t>
  </si>
  <si>
    <t>Share RepurchaseADS</t>
  </si>
  <si>
    <t>Share Repurchase01858110</t>
  </si>
  <si>
    <t>Share Repurchase03076C10</t>
  </si>
  <si>
    <t>Share Repurchase03116210</t>
  </si>
  <si>
    <t>Share RepurchaseAMAT</t>
  </si>
  <si>
    <t>Share Repurchase03822210</t>
  </si>
  <si>
    <t>Share Repurchase03965L10</t>
  </si>
  <si>
    <t>Share Repurchase09062X10</t>
  </si>
  <si>
    <t>Share Repurchase09857L10</t>
  </si>
  <si>
    <t>Share RepurchaseCF</t>
  </si>
  <si>
    <t>Share Repurchase12640810</t>
  </si>
  <si>
    <t>Share Repurchase15087010</t>
  </si>
  <si>
    <t>Share Repurchase17296742</t>
  </si>
  <si>
    <t>Share Repurchase20034010</t>
  </si>
  <si>
    <t>Share RepurchaseDXC</t>
  </si>
  <si>
    <t>Share Repurchase23355L10</t>
  </si>
  <si>
    <t>Share Repurchase24736170</t>
  </si>
  <si>
    <t>Share Repurchase25179M10</t>
  </si>
  <si>
    <t>Share Repurchase25470910</t>
  </si>
  <si>
    <t>Share Repurchase26924640</t>
  </si>
  <si>
    <t>Share Repurchase27864210</t>
  </si>
  <si>
    <t>Share Repurchase30034W10</t>
  </si>
  <si>
    <t>Share RepurchaseHPQ</t>
  </si>
  <si>
    <t>Share Repurchase40434L10</t>
  </si>
  <si>
    <t>Share Repurchase42824C10</t>
  </si>
  <si>
    <t>Share Repurchase44615010</t>
  </si>
  <si>
    <t>Share Repurchase47233W10</t>
  </si>
  <si>
    <t>Share Repurchase51280710</t>
  </si>
  <si>
    <t>Share Repurchase53418710</t>
  </si>
  <si>
    <t>Share Repurchase55261F10</t>
  </si>
  <si>
    <t>Share RepurchaseMCK</t>
  </si>
  <si>
    <t>Share Repurchase58155Q10</t>
  </si>
  <si>
    <t>Share Repurchase59156R10</t>
  </si>
  <si>
    <t>Share Repurchase62937750</t>
  </si>
  <si>
    <t>Share Repurchase64110D10</t>
  </si>
  <si>
    <t>Share Repurchase65122910</t>
  </si>
  <si>
    <t>Share Repurchase65566410</t>
  </si>
  <si>
    <t>Share Repurchase68389X10</t>
  </si>
  <si>
    <t>Share RepurchaseQRVO</t>
  </si>
  <si>
    <t>Share Repurchase74736K10</t>
  </si>
  <si>
    <t>Share Repurchase74752510</t>
  </si>
  <si>
    <t>Share Repurchase7591EP10</t>
  </si>
  <si>
    <t>Share Repurchase84474110</t>
  </si>
  <si>
    <t>Share Repurchase85524410</t>
  </si>
  <si>
    <t>Share Repurchase87165B10</t>
  </si>
  <si>
    <t>Share Repurchase88320310</t>
  </si>
  <si>
    <t>Share Repurchase91136310</t>
  </si>
  <si>
    <t>Share Repurchase94184810</t>
  </si>
  <si>
    <t>Share Repurchase94974610</t>
  </si>
  <si>
    <t>Share RepurchaseXRX</t>
  </si>
  <si>
    <t>Share Repurchase98421M10</t>
  </si>
  <si>
    <t>Share Repurchase98970110</t>
  </si>
  <si>
    <t>Share RepurchaseG5150210</t>
  </si>
  <si>
    <t>Share RepurchaseSTX</t>
  </si>
  <si>
    <t>1yr ROE03116210</t>
  </si>
  <si>
    <t>1yr ROE03748R75</t>
  </si>
  <si>
    <t>1yr ROE03783310</t>
  </si>
  <si>
    <t>1yr ROE05301510</t>
  </si>
  <si>
    <t>1yr ROEBBY</t>
  </si>
  <si>
    <t>1yr ROE08651610</t>
  </si>
  <si>
    <t>1yr ROE09857L10</t>
  </si>
  <si>
    <t>1yr ROE12485720</t>
  </si>
  <si>
    <t>1yr ROE15102010</t>
  </si>
  <si>
    <t>1yr ROE17737610</t>
  </si>
  <si>
    <t>1yr ROE41034510</t>
  </si>
  <si>
    <t>1yr ROE43300A20</t>
  </si>
  <si>
    <t>1yr ROEIDXX</t>
  </si>
  <si>
    <t>1yr ROE45168D10</t>
  </si>
  <si>
    <t>1yr ROE45230810</t>
  </si>
  <si>
    <t>1yr ROE46120210</t>
  </si>
  <si>
    <t>1yr ROE48248010</t>
  </si>
  <si>
    <t>1yr ROE54866110</t>
  </si>
  <si>
    <t>1yr ROE57190320</t>
  </si>
  <si>
    <t>1yr ROEMXIM</t>
  </si>
  <si>
    <t>1yr ROE57772K10</t>
  </si>
  <si>
    <t>1yr ROE59268810</t>
  </si>
  <si>
    <t>1yr ROE64110D10</t>
  </si>
  <si>
    <t>1yr ROE65566410</t>
  </si>
  <si>
    <t>1yr ROE68191910</t>
  </si>
  <si>
    <t>1yr ROE71344810</t>
  </si>
  <si>
    <t>1yr ROE77390310</t>
  </si>
  <si>
    <t>1yr ROESPGI</t>
  </si>
  <si>
    <t>1yr ROE78409V10</t>
  </si>
  <si>
    <t>1yr ROE82880610</t>
  </si>
  <si>
    <t>1yr ROE87182910</t>
  </si>
  <si>
    <t>1yr ROE88250810</t>
  </si>
  <si>
    <t>1yr ROE88579Y10</t>
  </si>
  <si>
    <t>1yr ROE92532F10</t>
  </si>
  <si>
    <t>1yr ROE92904210</t>
  </si>
  <si>
    <t>1yr ROE94184810</t>
  </si>
  <si>
    <t>1yr ROEG0176J10</t>
  </si>
  <si>
    <t>5y ROE02376R10</t>
  </si>
  <si>
    <t>5y ROE09367110</t>
  </si>
  <si>
    <t>5y ROE11563720</t>
  </si>
  <si>
    <t>5y ROE12503M10</t>
  </si>
  <si>
    <t>5y ROE18905410</t>
  </si>
  <si>
    <t>5y ROE36665110</t>
  </si>
  <si>
    <t>5y ROE43707610</t>
  </si>
  <si>
    <t>5y ROE45168D10</t>
  </si>
  <si>
    <t>5y ROE46120210</t>
  </si>
  <si>
    <t>5y ROE48248010</t>
  </si>
  <si>
    <t>5y ROE51327210</t>
  </si>
  <si>
    <t>5y ROE55354G10</t>
  </si>
  <si>
    <t>5y ROE57190320</t>
  </si>
  <si>
    <t>5y ROE57459910</t>
  </si>
  <si>
    <t>5y ROE59268810</t>
  </si>
  <si>
    <t>5y ROE67103H10</t>
  </si>
  <si>
    <t>5y ROE68191910</t>
  </si>
  <si>
    <t>5y ROE68268010</t>
  </si>
  <si>
    <t>5y ROE71344810</t>
  </si>
  <si>
    <t>5y ROE78409V10</t>
  </si>
  <si>
    <t>5y ROE82434810</t>
  </si>
  <si>
    <t>5y ROE82880610</t>
  </si>
  <si>
    <t>5y ROE85524410</t>
  </si>
  <si>
    <t>5y ROE91004710</t>
  </si>
  <si>
    <t>5y ROE92343V10</t>
  </si>
  <si>
    <t>5y ROE92345Y10</t>
  </si>
  <si>
    <t>5y ROE98313410</t>
  </si>
  <si>
    <t>5y ROE98978V10</t>
  </si>
  <si>
    <t>5y ROEG0176J10</t>
  </si>
  <si>
    <t>5y ROEG0250X10</t>
  </si>
  <si>
    <t>5y ROEG6095L10</t>
  </si>
  <si>
    <t>ROA00365410</t>
  </si>
  <si>
    <t>ROA01625510</t>
  </si>
  <si>
    <t>ROAAAPL</t>
  </si>
  <si>
    <t>ROAANET</t>
  </si>
  <si>
    <t>ROA04041310</t>
  </si>
  <si>
    <t>ROA09857L10</t>
  </si>
  <si>
    <t>ROA12709710</t>
  </si>
  <si>
    <t>ROACDNS</t>
  </si>
  <si>
    <t>ROA12738710</t>
  </si>
  <si>
    <t>ROA21720410</t>
  </si>
  <si>
    <t>ROA28551210</t>
  </si>
  <si>
    <t>ROA30213010</t>
  </si>
  <si>
    <t>ROA43707610</t>
  </si>
  <si>
    <t>ROA45168D10</t>
  </si>
  <si>
    <t>ROA51280710</t>
  </si>
  <si>
    <t>ROALW</t>
  </si>
  <si>
    <t>ROA51327210</t>
  </si>
  <si>
    <t>ROA57060D10</t>
  </si>
  <si>
    <t>ROA57772K10</t>
  </si>
  <si>
    <t>ROA59268810</t>
  </si>
  <si>
    <t>ROA61174X10</t>
  </si>
  <si>
    <t>ROA67066G10</t>
  </si>
  <si>
    <t>ROA71344810</t>
  </si>
  <si>
    <t>ROA75886F10</t>
  </si>
  <si>
    <t>ROA77390310</t>
  </si>
  <si>
    <t>ROA78409V10</t>
  </si>
  <si>
    <t>ROA83088M10</t>
  </si>
  <si>
    <t>ROA88250810</t>
  </si>
  <si>
    <t>ROA90184L10</t>
  </si>
  <si>
    <t>ROA90384S30</t>
  </si>
  <si>
    <t>ROA92532F10</t>
  </si>
  <si>
    <t>ROA92904210</t>
  </si>
  <si>
    <t>ROA94184810</t>
  </si>
  <si>
    <t>ROA98391910</t>
  </si>
  <si>
    <t>ROAH8498910</t>
  </si>
  <si>
    <t>ROC00365410</t>
  </si>
  <si>
    <t>ROC01625510</t>
  </si>
  <si>
    <t>ROCAAPL</t>
  </si>
  <si>
    <t>ROCANET</t>
  </si>
  <si>
    <t>ROC04041310</t>
  </si>
  <si>
    <t>ROC05301510</t>
  </si>
  <si>
    <t>ROC08651610</t>
  </si>
  <si>
    <t>ROC09062X10</t>
  </si>
  <si>
    <t>ROCHRB</t>
  </si>
  <si>
    <t>ROC17737610</t>
  </si>
  <si>
    <t>ROC21720410</t>
  </si>
  <si>
    <t>ROC23102110</t>
  </si>
  <si>
    <t>ROC28551210</t>
  </si>
  <si>
    <t>ROCEXPD</t>
  </si>
  <si>
    <t>ROC30213010</t>
  </si>
  <si>
    <t>ROC31561610</t>
  </si>
  <si>
    <t>ROC34959E10</t>
  </si>
  <si>
    <t>ROC40434L10</t>
  </si>
  <si>
    <t>ROC43707610</t>
  </si>
  <si>
    <t>ROC45168D10</t>
  </si>
  <si>
    <t>ROC46120210</t>
  </si>
  <si>
    <t>ROC49436810</t>
  </si>
  <si>
    <t>ROCMXIM</t>
  </si>
  <si>
    <t>ROC57772K10</t>
  </si>
  <si>
    <t>ROC59268810</t>
  </si>
  <si>
    <t>ROC62007630</t>
  </si>
  <si>
    <t>ROC64110D10</t>
  </si>
  <si>
    <t>ROC65410610</t>
  </si>
  <si>
    <t>ROC67103H10</t>
  </si>
  <si>
    <t>ROC71344810</t>
  </si>
  <si>
    <t>ROC74144T10</t>
  </si>
  <si>
    <t>ROC78409V10</t>
  </si>
  <si>
    <t>ROC88250810</t>
  </si>
  <si>
    <t>ROC92532F10</t>
  </si>
  <si>
    <t>ROC95980210</t>
  </si>
  <si>
    <t>1yr ROE AdjABMD</t>
  </si>
  <si>
    <t>1yr ROE Adj00365410</t>
  </si>
  <si>
    <t>1yr ROE Adj00724F10</t>
  </si>
  <si>
    <t>1yr ROE AdjA</t>
  </si>
  <si>
    <t>1yr ROE Adj00846U10</t>
  </si>
  <si>
    <t>1yr ROE Adj01625510</t>
  </si>
  <si>
    <t>1yr ROE Adj02079K30</t>
  </si>
  <si>
    <t>1yr ROE Adj04041310</t>
  </si>
  <si>
    <t>1yr ROE Adj12709710</t>
  </si>
  <si>
    <t>1yr ROE Adj12738710</t>
  </si>
  <si>
    <t>1yr ROE Adj17275R10</t>
  </si>
  <si>
    <t>1yr ROE Adj19244610</t>
  </si>
  <si>
    <t>1yr ROE Adj21720410</t>
  </si>
  <si>
    <t>1yr ROE Adj22160K10</t>
  </si>
  <si>
    <t>1yr ROE Adj23719410</t>
  </si>
  <si>
    <t>1yr ROE Adj28551210</t>
  </si>
  <si>
    <t>1yr ROE Adj30213010</t>
  </si>
  <si>
    <t>1yr ROE Adj30303M10</t>
  </si>
  <si>
    <t>1yr ROE Adj31190010</t>
  </si>
  <si>
    <t>1yr ROE Adj34959E10</t>
  </si>
  <si>
    <t>1yr ROE Adj45814010</t>
  </si>
  <si>
    <t>1yr ROE Adj46120E60</t>
  </si>
  <si>
    <t>1yr ROE Adj57060D10</t>
  </si>
  <si>
    <t>1yr ROE Adj57772K10</t>
  </si>
  <si>
    <t>1yr ROE Adj61174X10</t>
  </si>
  <si>
    <t>1yr ROE Adj67066G10</t>
  </si>
  <si>
    <t>1yr ROE Adj70432610</t>
  </si>
  <si>
    <t>1yr ROE AdjPYPL</t>
  </si>
  <si>
    <t>1yr ROE Adj70450Y10</t>
  </si>
  <si>
    <t>1yr ROE Adj74144T10</t>
  </si>
  <si>
    <t>1yr ROE Adj74331510</t>
  </si>
  <si>
    <t>1yr ROE Adj75511150</t>
  </si>
  <si>
    <t>1yr ROE Adj78486Q10</t>
  </si>
  <si>
    <t>1yr ROE Adj83186520</t>
  </si>
  <si>
    <t>1yr ROE Adj87160710</t>
  </si>
  <si>
    <t>1yr ROE Adj88250810</t>
  </si>
  <si>
    <t>1yr ROE Adj90184L10</t>
  </si>
  <si>
    <t>1yr ROE Adj92532F10</t>
  </si>
  <si>
    <t>1yr ROE Adj98391910</t>
  </si>
  <si>
    <t>1yr ROE AdjH2906T10</t>
  </si>
  <si>
    <t>1yr ROE AdjH8498910</t>
  </si>
  <si>
    <t>5yr ROE Adj00105510</t>
  </si>
  <si>
    <t>5yr ROE AdjABMD</t>
  </si>
  <si>
    <t>5yr ROE Adj00365410</t>
  </si>
  <si>
    <t>5yr ROE Adj00724F10</t>
  </si>
  <si>
    <t>5yr ROE Adj01625510</t>
  </si>
  <si>
    <t>5yr ROE Adj02079K30</t>
  </si>
  <si>
    <t>5yr ROE Adj03662Q10</t>
  </si>
  <si>
    <t>5yr ROE Adj04041310</t>
  </si>
  <si>
    <t>5yr ROE Adj12503M10</t>
  </si>
  <si>
    <t>5yr ROE Adj12738710</t>
  </si>
  <si>
    <t>5yr ROE Adj19244610</t>
  </si>
  <si>
    <t>5yr ROE Adj21720410</t>
  </si>
  <si>
    <t>5yr ROE Adj22160K10</t>
  </si>
  <si>
    <t>5yr ROE Adj25468710</t>
  </si>
  <si>
    <t>5yr ROE Adj28176E10</t>
  </si>
  <si>
    <t>5yr ROE Adj28551210</t>
  </si>
  <si>
    <t>5yr ROE Adj30213010</t>
  </si>
  <si>
    <t>5yr ROE Adj30303M10</t>
  </si>
  <si>
    <t>5yr ROE Adj31190010</t>
  </si>
  <si>
    <t>5yr ROE AdjGL</t>
  </si>
  <si>
    <t>5yr ROE Adj37959E10</t>
  </si>
  <si>
    <t>5yr ROE Adj44980X10</t>
  </si>
  <si>
    <t>5yr ROE Adj45232710</t>
  </si>
  <si>
    <t>5yr ROE Adj46120E60</t>
  </si>
  <si>
    <t>5yr ROE Adj49338L10</t>
  </si>
  <si>
    <t>5yr ROE Adj57060D10</t>
  </si>
  <si>
    <t>5yr ROE Adj59511210</t>
  </si>
  <si>
    <t>5yr ROE Adj61174X10</t>
  </si>
  <si>
    <t>5yr ROE Adj67066G10</t>
  </si>
  <si>
    <t>5yr ROE Adj70432610</t>
  </si>
  <si>
    <t>5yr ROE Adj74144T10</t>
  </si>
  <si>
    <t>5yr ROE AdjPGR</t>
  </si>
  <si>
    <t>5yr ROE Adj74331510</t>
  </si>
  <si>
    <t>5yr ROE Adj75511150</t>
  </si>
  <si>
    <t>5yr ROE Adj75886F10</t>
  </si>
  <si>
    <t>5yr ROE Adj83186520</t>
  </si>
  <si>
    <t>5yr ROE Adj83303410</t>
  </si>
  <si>
    <t>5yr ROE Adj84474110</t>
  </si>
  <si>
    <t>5yr ROE Adj88250810</t>
  </si>
  <si>
    <t>5yr ROE Adj98391910</t>
  </si>
  <si>
    <t>5yr ROE AdjG5494J10</t>
  </si>
  <si>
    <t>5yr ROE AdjH2906T10</t>
  </si>
  <si>
    <t>5yr ROE AdjH8498910</t>
  </si>
  <si>
    <t>Relative Strength - 10wk/40wk MA00790310</t>
  </si>
  <si>
    <t>Relative Strength - 10wk/40wk MA00915810</t>
  </si>
  <si>
    <t>Relative Strength - 10wk/40wk MA02687478</t>
  </si>
  <si>
    <t>Relative Strength - 10wk/40wk MAANSS</t>
  </si>
  <si>
    <t>Relative Strength - 10wk/40wk MA03662Q10</t>
  </si>
  <si>
    <t>Relative Strength - 10wk/40wk MAAMAT</t>
  </si>
  <si>
    <t>Relative Strength - 10wk/40wk MA03822210</t>
  </si>
  <si>
    <t>Relative Strength - 10wk/40wk MA03965L10</t>
  </si>
  <si>
    <t>Relative Strength - 10wk/40wk MA05849810</t>
  </si>
  <si>
    <t>Relative Strength - 10wk/40wk MA11133T10</t>
  </si>
  <si>
    <t>Relative Strength - 10wk/40wk MA12738710</t>
  </si>
  <si>
    <t>Relative Strength - 10wk/40wk MA14313010</t>
  </si>
  <si>
    <t>Relative Strength - 10wk/40wk MA15678210</t>
  </si>
  <si>
    <t>Relative Strength - 10wk/40wk MA17206210</t>
  </si>
  <si>
    <t>Relative Strength - 10wk/40wk MA17290810</t>
  </si>
  <si>
    <t>Relative Strength - 10wk/40wk MA21720410</t>
  </si>
  <si>
    <t>Relative Strength - 10wk/40wk MACOST</t>
  </si>
  <si>
    <t>Relative Strength - 10wk/40wk MA22160K10</t>
  </si>
  <si>
    <t>Relative Strength - 10wk/40wk MA29442910</t>
  </si>
  <si>
    <t>Relative Strength - 10wk/40wk MA29444U70</t>
  </si>
  <si>
    <t>Relative Strength - 10wk/40wk MAFISV</t>
  </si>
  <si>
    <t>Relative Strength - 10wk/40wk MA33773810</t>
  </si>
  <si>
    <t>Relative Strength - 10wk/40wk MA33904110</t>
  </si>
  <si>
    <t>Relative Strength - 10wk/40wk MA37940X10</t>
  </si>
  <si>
    <t>Relative Strength - 10wk/40wk MAHAS</t>
  </si>
  <si>
    <t>Relative Strength - 10wk/40wk MA41805610</t>
  </si>
  <si>
    <t>Relative Strength - 10wk/40wk MA42786610</t>
  </si>
  <si>
    <t>Relative Strength - 10wk/40wk MA45168D10</t>
  </si>
  <si>
    <t>Relative Strength - 10wk/40wk MAKLAC</t>
  </si>
  <si>
    <t>Relative Strength - 10wk/40wk MA48248010</t>
  </si>
  <si>
    <t>Relative Strength - 10wk/40wk MA50243110</t>
  </si>
  <si>
    <t>Relative Strength - 10wk/40wk MA51843910</t>
  </si>
  <si>
    <t>Relative Strength - 10wk/40wk MALDOS</t>
  </si>
  <si>
    <t>Relative Strength - 10wk/40wk MA52532710</t>
  </si>
  <si>
    <t>Relative Strength - 10wk/40wk MALMT</t>
  </si>
  <si>
    <t>Relative Strength - 10wk/40wk MA53983010</t>
  </si>
  <si>
    <t>Relative Strength - 10wk/40wk MA55354G10</t>
  </si>
  <si>
    <t>Relative Strength - 10wk/40wk MA57060D10</t>
  </si>
  <si>
    <t>Relative Strength - 10wk/40wk MAMLM</t>
  </si>
  <si>
    <t>Relative Strength - 10wk/40wk MA57328410</t>
  </si>
  <si>
    <t>Relative Strength - 10wk/40wk MA57636Q10</t>
  </si>
  <si>
    <t>Relative Strength - 10wk/40wk MA62007630</t>
  </si>
  <si>
    <t>Relative Strength - 10wk/40wk MANOC</t>
  </si>
  <si>
    <t>Relative Strength - 10wk/40wk MA66680710</t>
  </si>
  <si>
    <t>Relative Strength - 10wk/40wk MAQCOM</t>
  </si>
  <si>
    <t>Relative Strength - 10wk/40wk MA74752510</t>
  </si>
  <si>
    <t>Relative Strength - 10wk/40wk MARMD</t>
  </si>
  <si>
    <t>Relative Strength - 10wk/40wk MA76115210</t>
  </si>
  <si>
    <t>Relative Strength - 10wk/40wk MASPGI</t>
  </si>
  <si>
    <t>Relative Strength - 10wk/40wk MA78409V10</t>
  </si>
  <si>
    <t>Relative Strength - 10wk/40wk MA78410G10</t>
  </si>
  <si>
    <t>Relative Strength - 10wk/40wk MA85524410</t>
  </si>
  <si>
    <t>Relative Strength - 10wk/40wk MA87160710</t>
  </si>
  <si>
    <t>Relative Strength - 10wk/40wk MATTWO</t>
  </si>
  <si>
    <t>Relative Strength - 10wk/40wk MA87405410</t>
  </si>
  <si>
    <t>Relative Strength - 10wk/40wk MATFX</t>
  </si>
  <si>
    <t>Relative Strength - 10wk/40wk MA87936910</t>
  </si>
  <si>
    <t>Relative Strength - 10wk/40wk MA89190610</t>
  </si>
  <si>
    <t>Relative Strength - 10wk/40wk MA89364110</t>
  </si>
  <si>
    <t>Relative Strength - 10wk/40wk MA90249410</t>
  </si>
  <si>
    <t>Relative Strength - 10wk/40wk MA92916010</t>
  </si>
  <si>
    <t>Relative Strength - 10wk/40wk MAINFO</t>
  </si>
  <si>
    <t>Relative Strength - 10wk/40wk MAG4756710</t>
  </si>
  <si>
    <t>Relative Strength - 5wk/30wk MAAKAM</t>
  </si>
  <si>
    <t>Relative Strength - 5wk/30wk MA00971T10</t>
  </si>
  <si>
    <t>Relative Strength - 5wk/30wk MAAMT</t>
  </si>
  <si>
    <t>Relative Strength - 5wk/30wk MA03027X10</t>
  </si>
  <si>
    <t>Relative Strength - 5wk/30wk MA03965L10</t>
  </si>
  <si>
    <t>Relative Strength - 5wk/30wk MAAIZ</t>
  </si>
  <si>
    <t>Relative Strength - 5wk/30wk MA04621X10</t>
  </si>
  <si>
    <t>Relative Strength - 5wk/30wk MA05849810</t>
  </si>
  <si>
    <t>Relative Strength - 5wk/30wk MACBOE</t>
  </si>
  <si>
    <t>Relative Strength - 5wk/30wk MA12503M10</t>
  </si>
  <si>
    <t>Relative Strength - 5wk/30wk MA14313010</t>
  </si>
  <si>
    <t>Relative Strength - 5wk/30wk MA17206210</t>
  </si>
  <si>
    <t>Relative Strength - 5wk/30wk MA21720410</t>
  </si>
  <si>
    <t>Relative Strength - 5wk/30wk MAEIX</t>
  </si>
  <si>
    <t>Relative Strength - 5wk/30wk MA28102010</t>
  </si>
  <si>
    <t>Relative Strength - 5wk/30wk MAEW</t>
  </si>
  <si>
    <t>Relative Strength - 5wk/30wk MA29442910</t>
  </si>
  <si>
    <t>Relative Strength - 5wk/30wk MAEQIX</t>
  </si>
  <si>
    <t>Relative Strength - 5wk/30wk MA29444U70</t>
  </si>
  <si>
    <t>Relative Strength - 5wk/30wk MAEXR</t>
  </si>
  <si>
    <t>Relative Strength - 5wk/30wk MA30225T10</t>
  </si>
  <si>
    <t>Relative Strength - 5wk/30wk MAFIS</t>
  </si>
  <si>
    <t>Relative Strength - 5wk/30wk MA31620M10</t>
  </si>
  <si>
    <t>Relative Strength - 5wk/30wk MAFISV</t>
  </si>
  <si>
    <t>Relative Strength - 5wk/30wk MA33773810</t>
  </si>
  <si>
    <t>Relative Strength - 5wk/30wk MA33904110</t>
  </si>
  <si>
    <t>Relative Strength - 5wk/30wk MA41805610</t>
  </si>
  <si>
    <t>Relative Strength - 5wk/30wk MA42786610</t>
  </si>
  <si>
    <t>Relative Strength - 5wk/30wk MA45168D10</t>
  </si>
  <si>
    <t>Relative Strength - 5wk/30wk MALHX</t>
  </si>
  <si>
    <t>Relative Strength - 5wk/30wk MA50243110</t>
  </si>
  <si>
    <t>Relative Strength - 5wk/30wk MALDOS</t>
  </si>
  <si>
    <t>Relative Strength - 5wk/30wk MA52532710</t>
  </si>
  <si>
    <t>Relative Strength - 5wk/30wk MA53983010</t>
  </si>
  <si>
    <t>Relative Strength - 5wk/30wk MA57060D10</t>
  </si>
  <si>
    <t>Relative Strength - 5wk/30wk MAMLM</t>
  </si>
  <si>
    <t>Relative Strength - 5wk/30wk MA57328410</t>
  </si>
  <si>
    <t>Relative Strength - 5wk/30wk MA62007630</t>
  </si>
  <si>
    <t>Relative Strength - 5wk/30wk MANOC</t>
  </si>
  <si>
    <t>Relative Strength - 5wk/30wk MA66680710</t>
  </si>
  <si>
    <t>Relative Strength - 5wk/30wk MARMD</t>
  </si>
  <si>
    <t>Relative Strength - 5wk/30wk MA76115210</t>
  </si>
  <si>
    <t>Relative Strength - 5wk/30wk MASPGI</t>
  </si>
  <si>
    <t>Relative Strength - 5wk/30wk MA78409V10</t>
  </si>
  <si>
    <t>Relative Strength - 5wk/30wk MA78410G10</t>
  </si>
  <si>
    <t>Relative Strength - 5wk/30wk MASHW</t>
  </si>
  <si>
    <t>Relative Strength - 5wk/30wk MA82434810</t>
  </si>
  <si>
    <t>Relative Strength - 5wk/30wk MA85524410</t>
  </si>
  <si>
    <t>Relative Strength - 5wk/30wk MA87405410</t>
  </si>
  <si>
    <t>Relative Strength - 5wk/30wk MATGT</t>
  </si>
  <si>
    <t>Relative Strength - 5wk/30wk MA87612E10</t>
  </si>
  <si>
    <t>Relative Strength - 5wk/30wk MATFX</t>
  </si>
  <si>
    <t>Relative Strength - 5wk/30wk MA87936910</t>
  </si>
  <si>
    <t>Relative Strength - 5wk/30wk MA89190610</t>
  </si>
  <si>
    <t>Relative Strength - 5wk/30wk MATWTR</t>
  </si>
  <si>
    <t>Relative Strength - 5wk/30wk MA90184L10</t>
  </si>
  <si>
    <t>Relative Strength - 5wk/30wk MA90249410</t>
  </si>
  <si>
    <t>Relative Strength - 5wk/30wk MAVRSK</t>
  </si>
  <si>
    <t>Relative Strength - 5wk/30wk MA92345Y10</t>
  </si>
  <si>
    <t>Relative Strength - 5wk/30wk MA92916010</t>
  </si>
  <si>
    <t>Relative Strength - 5wk/30wk MAWEC</t>
  </si>
  <si>
    <t>Relative Strength - 5wk/30wk MA92939U10</t>
  </si>
  <si>
    <t>Relative Strength - 5wk/30wk MAWDC</t>
  </si>
  <si>
    <t>Relative Strength - 5wk/30wk MA95810210</t>
  </si>
  <si>
    <t>Relative Strength - 5wk/30wk MAYUM</t>
  </si>
  <si>
    <t>Relative Strength - 5wk/30wk MA98849810</t>
  </si>
  <si>
    <t>Free Cash Flow/ EVBBY</t>
  </si>
  <si>
    <t>Free Cash Flow/ EV09062X10</t>
  </si>
  <si>
    <t>Free Cash Flow/ EV09367110</t>
  </si>
  <si>
    <t>Free Cash Flow/ EVBWA</t>
  </si>
  <si>
    <t>Free Cash Flow/ EV09972410</t>
  </si>
  <si>
    <t>Free Cash Flow/ EV11012210</t>
  </si>
  <si>
    <t>Free Cash Flow/ EV12485720</t>
  </si>
  <si>
    <t>Free Cash Flow/ EVCAH</t>
  </si>
  <si>
    <t>Free Cash Flow/ EV14149Y10</t>
  </si>
  <si>
    <t>Free Cash Flow/ EV16676410</t>
  </si>
  <si>
    <t>Free Cash Flow/ EV20825C10</t>
  </si>
  <si>
    <t>Free Cash Flow/ EV23102110</t>
  </si>
  <si>
    <t>Free Cash Flow/ EV23355L10</t>
  </si>
  <si>
    <t>Free Cash Flow/ EV25179M10</t>
  </si>
  <si>
    <t>Free Cash Flow/ EVEA</t>
  </si>
  <si>
    <t>Free Cash Flow/ EV28551210</t>
  </si>
  <si>
    <t>Free Cash Flow/ EV37555810</t>
  </si>
  <si>
    <t>Free Cash Flow/ EV40434L10</t>
  </si>
  <si>
    <t>Free Cash Flow/ EV43610610</t>
  </si>
  <si>
    <t>Free Cash Flow/ EV48203R10</t>
  </si>
  <si>
    <t>Free Cash Flow/ EV50025510</t>
  </si>
  <si>
    <t>Free Cash Flow/ EVLB</t>
  </si>
  <si>
    <t>Free Cash Flow/ EV50179710</t>
  </si>
  <si>
    <t>Free Cash Flow/ EVNRG</t>
  </si>
  <si>
    <t>Free Cash Flow/ EV62937750</t>
  </si>
  <si>
    <t>Free Cash Flow/ EV67034610</t>
  </si>
  <si>
    <t>Free Cash Flow/ EV83303410</t>
  </si>
  <si>
    <t>Free Cash Flow/ EV84474110</t>
  </si>
  <si>
    <t>Free Cash Flow/ EV87603010</t>
  </si>
  <si>
    <t>Free Cash Flow/ EV88320310</t>
  </si>
  <si>
    <t>Free Cash Flow/ EVTWTR</t>
  </si>
  <si>
    <t>Free Cash Flow/ EV90184L10</t>
  </si>
  <si>
    <t>Free Cash Flow/ EV92553P20</t>
  </si>
  <si>
    <t>Free Cash Flow/ EV93142710</t>
  </si>
  <si>
    <t>Free Cash Flow/ EVXRX</t>
  </si>
  <si>
    <t>Free Cash Flow/ EV98421M10</t>
  </si>
  <si>
    <t>Free Cash Flow/ EVJCI</t>
  </si>
  <si>
    <t>Free Cash Flow/ EVG5150210</t>
  </si>
  <si>
    <t>Free Cash Flow/ EVH8498910</t>
  </si>
  <si>
    <t>Free Cash Flow/ EVN5946510</t>
  </si>
  <si>
    <t>Price Return - 11-mth Perf.ABT</t>
  </si>
  <si>
    <t>Price Return - 11-mth Perf.00282410</t>
  </si>
  <si>
    <t>Price Return - 11-mth Perf.00915810</t>
  </si>
  <si>
    <t>Price Return - 11-mth Perf.03027X10</t>
  </si>
  <si>
    <t>Price Return - 11-mth Perf.03042010</t>
  </si>
  <si>
    <t>Price Return - 11-mth Perf.05333210</t>
  </si>
  <si>
    <t>Price Return - 11-mth Perf.05849810</t>
  </si>
  <si>
    <t>Price Return - 11-mth Perf.11135F10</t>
  </si>
  <si>
    <t>Price Return - 11-mth Perf.12738710</t>
  </si>
  <si>
    <t>Price Return - 11-mth Perf.17134010</t>
  </si>
  <si>
    <t>Price Return - 11-mth Perf.17206210</t>
  </si>
  <si>
    <t>Price Return - 11-mth Perf.COO</t>
  </si>
  <si>
    <t>Price Return - 11-mth Perf.21664840</t>
  </si>
  <si>
    <t>Price Return - 11-mth Perf.23585110</t>
  </si>
  <si>
    <t>Price Return - 11-mth Perf.XRAY</t>
  </si>
  <si>
    <t>Price Return - 11-mth Perf.24906P10</t>
  </si>
  <si>
    <t>Price Return - 11-mth Perf.DIS</t>
  </si>
  <si>
    <t>Price Return - 11-mth Perf.25468710</t>
  </si>
  <si>
    <t>Price Return - 11-mth Perf.DLTR</t>
  </si>
  <si>
    <t>Price Return - 11-mth Perf.25674610</t>
  </si>
  <si>
    <t>Price Return - 11-mth Perf.27886510</t>
  </si>
  <si>
    <t>Price Return - 11-mth Perf.FISV</t>
  </si>
  <si>
    <t>Price Return - 11-mth Perf.33773810</t>
  </si>
  <si>
    <t>Price Return - 11-mth Perf.33904110</t>
  </si>
  <si>
    <t>Price Return - 11-mth Perf.37940X10</t>
  </si>
  <si>
    <t>Price Return - 11-mth Perf.42786610</t>
  </si>
  <si>
    <t>Price Return - 11-mth Perf.HOLX</t>
  </si>
  <si>
    <t>Price Return - 11-mth Perf.43644010</t>
  </si>
  <si>
    <t>Price Return - 11-mth Perf.49338L10</t>
  </si>
  <si>
    <t>Price Return - 11-mth Perf.LHX</t>
  </si>
  <si>
    <t>Price Return - 11-mth Perf.50243110</t>
  </si>
  <si>
    <t>Price Return - 11-mth Perf.51843910</t>
  </si>
  <si>
    <t>Price Return - 11-mth Perf.57060D10</t>
  </si>
  <si>
    <t>Price Return - 11-mth Perf.57978020</t>
  </si>
  <si>
    <t>Price Return - 11-mth Perf.58013510</t>
  </si>
  <si>
    <t>Price Return - 11-mth Perf.59268810</t>
  </si>
  <si>
    <t>Price Return - 11-mth Perf.62007630</t>
  </si>
  <si>
    <t>Price Return - 11-mth Perf.74271810</t>
  </si>
  <si>
    <t>Price Return - 11-mth Perf.78410G10</t>
  </si>
  <si>
    <t>Price Return - 11-mth Perf.SO</t>
  </si>
  <si>
    <t>Price Return - 11-mth Perf.84258710</t>
  </si>
  <si>
    <t>Price Return - 11-mth Perf.85524410</t>
  </si>
  <si>
    <t>Price Return - 11-mth Perf.87160710</t>
  </si>
  <si>
    <t>Price Return - 11-mth Perf.TFX</t>
  </si>
  <si>
    <t>Price Return - 11-mth Perf.87936910</t>
  </si>
  <si>
    <t>Price Return - 11-mth Perf.89190610</t>
  </si>
  <si>
    <t>Price Return - 11-mth Perf.TDG</t>
  </si>
  <si>
    <t>Price Return - 11-mth Perf.89364110</t>
  </si>
  <si>
    <t>Price Return - 11-mth Perf.90384S30</t>
  </si>
  <si>
    <t>Price Return - 11-mth Perf.92343E10</t>
  </si>
  <si>
    <t>Price Return - 11-mth Perf.92345Y10</t>
  </si>
  <si>
    <t>Price Return - 11-mth Perf.WEC</t>
  </si>
  <si>
    <t>Price Return - 11-mth Perf.92939U10</t>
  </si>
  <si>
    <t>Price Return - 11-mth Perf.WM</t>
  </si>
  <si>
    <t>Price Return - 11-mth Perf.94106L10</t>
  </si>
  <si>
    <t>Price Return - 11-mth Perf.98391910</t>
  </si>
  <si>
    <t>Price Return - 11-mth Perf.98849810</t>
  </si>
  <si>
    <t>Price Return - 11-mth Perf.98978V10</t>
  </si>
  <si>
    <t>Price Return - 11-mth Perf.G0408V10</t>
  </si>
  <si>
    <t>Price Return - 11-mth Perf.WLTW</t>
  </si>
  <si>
    <t>Price Return - 11-mth Perf.G9662910</t>
  </si>
  <si>
    <t>Price Return - 12-mth Perf.00915810</t>
  </si>
  <si>
    <t>Price Return - 12-mth Perf.03027X10</t>
  </si>
  <si>
    <t>Price Return - 12-mth Perf.AWK</t>
  </si>
  <si>
    <t>Price Return - 12-mth Perf.03042010</t>
  </si>
  <si>
    <t>Price Return - 12-mth Perf.05333210</t>
  </si>
  <si>
    <t>Price Return - 12-mth Perf.05849810</t>
  </si>
  <si>
    <t>Price Return - 12-mth Perf.12738710</t>
  </si>
  <si>
    <t>Price Return - 12-mth Perf.CHTR</t>
  </si>
  <si>
    <t>Price Return - 12-mth Perf.16119P10</t>
  </si>
  <si>
    <t>Price Return - 12-mth Perf.17134010</t>
  </si>
  <si>
    <t>Price Return - 12-mth Perf.17206210</t>
  </si>
  <si>
    <t>Price Return - 12-mth Perf.23585110</t>
  </si>
  <si>
    <t>Price Return - 12-mth Perf.XRAY</t>
  </si>
  <si>
    <t>Price Return - 12-mth Perf.24906P10</t>
  </si>
  <si>
    <t>Price Return - 12-mth Perf.25667710</t>
  </si>
  <si>
    <t>Price Return - 12-mth Perf.27886510</t>
  </si>
  <si>
    <t>Price Return - 12-mth Perf.ETR</t>
  </si>
  <si>
    <t>Price Return - 12-mth Perf.29364G10</t>
  </si>
  <si>
    <t>Price Return - 12-mth Perf.ESS</t>
  </si>
  <si>
    <t>Price Return - 12-mth Perf.29717810</t>
  </si>
  <si>
    <t>Price Return - 12-mth Perf.EXR</t>
  </si>
  <si>
    <t>Price Return - 12-mth Perf.30225T10</t>
  </si>
  <si>
    <t>Price Return - 12-mth Perf.33773810</t>
  </si>
  <si>
    <t>Price Return - 12-mth Perf.33904110</t>
  </si>
  <si>
    <t>Price Return - 12-mth Perf.37940X10</t>
  </si>
  <si>
    <t>Price Return - 12-mth Perf.42786610</t>
  </si>
  <si>
    <t>Price Return - 12-mth Perf.46120210</t>
  </si>
  <si>
    <t>Price Return - 12-mth Perf.49338L10</t>
  </si>
  <si>
    <t>Price Return - 12-mth Perf.51843910</t>
  </si>
  <si>
    <t>Price Return - 12-mth Perf.57060D10</t>
  </si>
  <si>
    <t>Price Return - 12-mth Perf.57636Q10</t>
  </si>
  <si>
    <t>Price Return - 12-mth Perf.57978020</t>
  </si>
  <si>
    <t>Price Return - 12-mth Perf.58013510</t>
  </si>
  <si>
    <t>Price Return - 12-mth Perf.62007630</t>
  </si>
  <si>
    <t>Price Return - 12-mth Perf.74271810</t>
  </si>
  <si>
    <t>Price Return - 12-mth Perf.78410G10</t>
  </si>
  <si>
    <t>Price Return - 12-mth Perf.SO</t>
  </si>
  <si>
    <t>Price Return - 12-mth Perf.84258710</t>
  </si>
  <si>
    <t>Price Return - 12-mth Perf.85524410</t>
  </si>
  <si>
    <t>Price Return - 12-mth Perf.SYK</t>
  </si>
  <si>
    <t>Price Return - 12-mth Perf.86366710</t>
  </si>
  <si>
    <t>Price Return - 12-mth Perf.87160710</t>
  </si>
  <si>
    <t>Price Return - 12-mth Perf.TFX</t>
  </si>
  <si>
    <t>Price Return - 12-mth Perf.87936910</t>
  </si>
  <si>
    <t>Price Return - 12-mth Perf.89190610</t>
  </si>
  <si>
    <t>Price Return - 12-mth Perf.TDG</t>
  </si>
  <si>
    <t>Price Return - 12-mth Perf.89364110</t>
  </si>
  <si>
    <t>Price Return - 12-mth Perf.92345Y10</t>
  </si>
  <si>
    <t>Price Return - 12-mth Perf.WEC</t>
  </si>
  <si>
    <t>Price Return - 12-mth Perf.92939U10</t>
  </si>
  <si>
    <t>Price Return - 12-mth Perf.WM</t>
  </si>
  <si>
    <t>Price Return - 12-mth Perf.94106L10</t>
  </si>
  <si>
    <t>Price Return - 12-mth Perf.95040Q10</t>
  </si>
  <si>
    <t>Price Return - 12-mth Perf.XEL</t>
  </si>
  <si>
    <t>Price Return - 12-mth Perf.98389B10</t>
  </si>
  <si>
    <t>Price Return - 12-mth Perf.98391910</t>
  </si>
  <si>
    <t>Price Return - 12-mth Perf.98849810</t>
  </si>
  <si>
    <t>Price Return - 12-mth Perf.98978V10</t>
  </si>
  <si>
    <t>Price Return - 12-mth Perf.G0408V10</t>
  </si>
  <si>
    <t>Price Return - 12-mth Perf.WLTW</t>
  </si>
  <si>
    <t>Price Return - 12-mth Perf.G9662910</t>
  </si>
  <si>
    <t>Price Return - 12-mth and 1-mth Performance03027X10</t>
  </si>
  <si>
    <t>Price Return - 12-mth and 1-mth PerformanceAWK</t>
  </si>
  <si>
    <t>Price Return - 12-mth and 1-mth Performance03042010</t>
  </si>
  <si>
    <t>Price Return - 12-mth and 1-mth PerformanceAIZ</t>
  </si>
  <si>
    <t>Price Return - 12-mth and 1-mth Performance04621X10</t>
  </si>
  <si>
    <t>Price Return - 12-mth and 1-mth Performance05849810</t>
  </si>
  <si>
    <t>Price Return - 12-mth and 1-mth PerformanceCBOE</t>
  </si>
  <si>
    <t>Price Return - 12-mth and 1-mth Performance12503M10</t>
  </si>
  <si>
    <t>Price Return - 12-mth and 1-mth PerformanceCME</t>
  </si>
  <si>
    <t>Price Return - 12-mth and 1-mth Performance12572Q10</t>
  </si>
  <si>
    <t>Price Return - 12-mth and 1-mth PerformanceCMS</t>
  </si>
  <si>
    <t>Price Return - 12-mth and 1-mth Performance12589610</t>
  </si>
  <si>
    <t>Price Return - 12-mth and 1-mth PerformanceCHTR</t>
  </si>
  <si>
    <t>Price Return - 12-mth and 1-mth Performance16119P10</t>
  </si>
  <si>
    <t>Price Return - 12-mth and 1-mth Performance16965610</t>
  </si>
  <si>
    <t>Price Return - 12-mth and 1-mth Performance17134010</t>
  </si>
  <si>
    <t>Price Return - 12-mth and 1-mth Performance17206210</t>
  </si>
  <si>
    <t>Price Return - 12-mth and 1-mth Performance22160K10</t>
  </si>
  <si>
    <t>Price Return - 12-mth and 1-mth PerformanceCCI</t>
  </si>
  <si>
    <t>Price Return - 12-mth and 1-mth Performance22822V10</t>
  </si>
  <si>
    <t>Price Return - 12-mth and 1-mth PerformanceDG</t>
  </si>
  <si>
    <t>Price Return - 12-mth and 1-mth Performance25667710</t>
  </si>
  <si>
    <t>Price Return - 12-mth and 1-mth PerformanceEQIX</t>
  </si>
  <si>
    <t>Price Return - 12-mth and 1-mth Performance29444U70</t>
  </si>
  <si>
    <t>Price Return - 12-mth and 1-mth PerformanceES</t>
  </si>
  <si>
    <t>Price Return - 12-mth and 1-mth Performance30040W10</t>
  </si>
  <si>
    <t>Price Return - 12-mth and 1-mth Performance30225T10</t>
  </si>
  <si>
    <t>Price Return - 12-mth and 1-mth PerformanceFLT</t>
  </si>
  <si>
    <t>Price Return - 12-mth and 1-mth Performance33904110</t>
  </si>
  <si>
    <t>Price Return - 12-mth and 1-mth PerformanceHCP</t>
  </si>
  <si>
    <t>Price Return - 12-mth and 1-mth Performance40414L10</t>
  </si>
  <si>
    <t>Price Return - 12-mth and 1-mth Performance42786610</t>
  </si>
  <si>
    <t>Price Return - 12-mth and 1-mth PerformanceJEC</t>
  </si>
  <si>
    <t>Price Return - 12-mth and 1-mth Performance46981410</t>
  </si>
  <si>
    <t>Price Return - 12-mth and 1-mth PerformanceKEYS</t>
  </si>
  <si>
    <t>Price Return - 12-mth and 1-mth Performance49338L10</t>
  </si>
  <si>
    <t>Price Return - 12-mth and 1-mth PerformanceEL</t>
  </si>
  <si>
    <t>Price Return - 12-mth and 1-mth Performance51843910</t>
  </si>
  <si>
    <t>Price Return - 12-mth and 1-mth Performance57060D10</t>
  </si>
  <si>
    <t>Price Return - 12-mth and 1-mth PerformanceMAA</t>
  </si>
  <si>
    <t>Price Return - 12-mth and 1-mth Performance59522J10</t>
  </si>
  <si>
    <t>Price Return - 12-mth and 1-mth PerformanceMSI</t>
  </si>
  <si>
    <t>Price Return - 12-mth and 1-mth Performance62007630</t>
  </si>
  <si>
    <t>Price Return - 12-mth and 1-mth PerformanceNEM</t>
  </si>
  <si>
    <t>Price Return - 12-mth and 1-mth Performance65163910</t>
  </si>
  <si>
    <t>Price Return - 12-mth and 1-mth PerformanceNEE</t>
  </si>
  <si>
    <t>Price Return - 12-mth and 1-mth Performance65339F10</t>
  </si>
  <si>
    <t>Price Return - 12-mth and 1-mth PerformancePSA</t>
  </si>
  <si>
    <t>Price Return - 12-mth and 1-mth Performance74460D10</t>
  </si>
  <si>
    <t>Price Return - 12-mth and 1-mth PerformanceO</t>
  </si>
  <si>
    <t>Price Return - 12-mth and 1-mth Performance75610910</t>
  </si>
  <si>
    <t>Price Return - 12-mth and 1-mth Performance76115210</t>
  </si>
  <si>
    <t>Price Return - 12-mth and 1-mth Performance78410G10</t>
  </si>
  <si>
    <t>Price Return - 12-mth and 1-mth PerformanceSYK</t>
  </si>
  <si>
    <t>Price Return - 12-mth and 1-mth Performance86366710</t>
  </si>
  <si>
    <t>Price Return - 12-mth and 1-mth Performance87160710</t>
  </si>
  <si>
    <t>Price Return - 12-mth and 1-mth PerformanceTGT</t>
  </si>
  <si>
    <t>Price Return - 12-mth and 1-mth Performance87612E10</t>
  </si>
  <si>
    <t>Price Return - 12-mth and 1-mth PerformanceTFX</t>
  </si>
  <si>
    <t>Price Return - 12-mth and 1-mth Performance87936910</t>
  </si>
  <si>
    <t>Price Return - 12-mth and 1-mth PerformanceTDG</t>
  </si>
  <si>
    <t>Price Return - 12-mth and 1-mth Performance89364110</t>
  </si>
  <si>
    <t>Price Return - 12-mth and 1-mth PerformanceVTR</t>
  </si>
  <si>
    <t>Price Return - 12-mth and 1-mth Performance92276F10</t>
  </si>
  <si>
    <t>Price Return - 12-mth and 1-mth Performance92345Y10</t>
  </si>
  <si>
    <t>Price Return - 12-mth and 1-mth PerformanceWEC</t>
  </si>
  <si>
    <t>Price Return - 12-mth and 1-mth Performance92939U10</t>
  </si>
  <si>
    <t>Price Return - 12-mth and 1-mth PerformanceWELL</t>
  </si>
  <si>
    <t>Price Return - 12-mth and 1-mth Performance95040Q10</t>
  </si>
  <si>
    <t>Price Return - 12-mth and 1-mth PerformanceXEL</t>
  </si>
  <si>
    <t>Price Return - 12-mth and 1-mth Performance98389B10</t>
  </si>
  <si>
    <t>Price Return - 12-mth and 1-mth PerformanceYUM</t>
  </si>
  <si>
    <t>Price Return - 12-mth and 1-mth Performance98849810</t>
  </si>
  <si>
    <t>Price Return - 12-mth and 1-mth PerformanceZTS</t>
  </si>
  <si>
    <t>Price Return - 12-mth and 1-mth Performance98978V10</t>
  </si>
  <si>
    <t>Price Return - 12-mth and 1-mth ReversalAES</t>
  </si>
  <si>
    <t>Price Return - 12-mth and 1-mth Reversal00130H10</t>
  </si>
  <si>
    <t>Price Return - 12-mth and 1-mth ReversalABT</t>
  </si>
  <si>
    <t>Price Return - 12-mth and 1-mth Reversal00282410</t>
  </si>
  <si>
    <t>Price Return - 12-mth and 1-mth ReversalAPD</t>
  </si>
  <si>
    <t>Price Return - 12-mth and 1-mth Reversal00915810</t>
  </si>
  <si>
    <t>Price Return - 12-mth and 1-mth ReversalADI</t>
  </si>
  <si>
    <t>Price Return - 12-mth and 1-mth Reversal03265410</t>
  </si>
  <si>
    <t>Price Return - 12-mth and 1-mth ReversalANTM</t>
  </si>
  <si>
    <t>Price Return - 12-mth and 1-mth Reversal03675210</t>
  </si>
  <si>
    <t>Price Return - 12-mth and 1-mth ReversalAZO</t>
  </si>
  <si>
    <t>Price Return - 12-mth and 1-mth Reversal05333210</t>
  </si>
  <si>
    <t>Price Return - 12-mth and 1-mth Reversal11135F10</t>
  </si>
  <si>
    <t>Price Return - 12-mth and 1-mth ReversalCDNS</t>
  </si>
  <si>
    <t>Price Return - 12-mth and 1-mth Reversal12738710</t>
  </si>
  <si>
    <t>Price Return - 12-mth and 1-mth ReversalCSCO</t>
  </si>
  <si>
    <t>Price Return - 12-mth and 1-mth Reversal17275R10</t>
  </si>
  <si>
    <t>Price Return - 12-mth and 1-mth Reversal21664840</t>
  </si>
  <si>
    <t>Price Return - 12-mth and 1-mth Reversal23102110</t>
  </si>
  <si>
    <t>Price Return - 12-mth and 1-mth Reversal23585110</t>
  </si>
  <si>
    <t>Price Return - 12-mth and 1-mth ReversalDE</t>
  </si>
  <si>
    <t>Price Return - 12-mth and 1-mth Reversal24419910</t>
  </si>
  <si>
    <t>Price Return - 12-mth and 1-mth Reversal24906P10</t>
  </si>
  <si>
    <t>Price Return - 12-mth and 1-mth ReversalDIS</t>
  </si>
  <si>
    <t>Price Return - 12-mth and 1-mth Reversal25468710</t>
  </si>
  <si>
    <t>Price Return - 12-mth and 1-mth ReversalDISCA</t>
  </si>
  <si>
    <t>Price Return - 12-mth and 1-mth Reversal25470F10</t>
  </si>
  <si>
    <t>Price Return - 12-mth and 1-mth Reversal25674610</t>
  </si>
  <si>
    <t>Price Return - 12-mth and 1-mth Reversal26055710</t>
  </si>
  <si>
    <t>Price Return - 12-mth and 1-mth ReversalFOXA</t>
  </si>
  <si>
    <t>Price Return - 12-mth and 1-mth Reversal35137L10</t>
  </si>
  <si>
    <t>Price Return - 12-mth and 1-mth ReversalGM</t>
  </si>
  <si>
    <t>Price Return - 12-mth and 1-mth Reversal37045V10</t>
  </si>
  <si>
    <t>Price Return - 12-mth and 1-mth ReversalGPN</t>
  </si>
  <si>
    <t>Price Return - 12-mth and 1-mth Reversal37940X10</t>
  </si>
  <si>
    <t>Price Return - 12-mth and 1-mth ReversalHAS</t>
  </si>
  <si>
    <t>Price Return - 12-mth and 1-mth Reversal41805610</t>
  </si>
  <si>
    <t>Price Return - 12-mth and 1-mth Reversal43300A20</t>
  </si>
  <si>
    <t>Price Return - 12-mth and 1-mth ReversalHOLX</t>
  </si>
  <si>
    <t>Price Return - 12-mth and 1-mth Reversal43644010</t>
  </si>
  <si>
    <t>Price Return - 12-mth and 1-mth ReversalIFF</t>
  </si>
  <si>
    <t>Price Return - 12-mth and 1-mth Reversal45950610</t>
  </si>
  <si>
    <t>Price Return - 12-mth and 1-mth Reversal46266C10</t>
  </si>
  <si>
    <t>Price Return - 12-mth and 1-mth ReversalMAR</t>
  </si>
  <si>
    <t>Price Return - 12-mth and 1-mth Reversal57190320</t>
  </si>
  <si>
    <t>Price Return - 12-mth and 1-mth ReversalMET</t>
  </si>
  <si>
    <t>Price Return - 12-mth and 1-mth Reversal59156R10</t>
  </si>
  <si>
    <t>Price Return - 12-mth and 1-mth Reversal59268810</t>
  </si>
  <si>
    <t>Price Return - 12-mth and 1-mth ReversalMCHP</t>
  </si>
  <si>
    <t>Price Return - 12-mth and 1-mth Reversal59501710</t>
  </si>
  <si>
    <t>Price Return - 12-mth and 1-mth ReversalORCL</t>
  </si>
  <si>
    <t>Price Return - 12-mth and 1-mth Reversal68389X10</t>
  </si>
  <si>
    <t>Price Return - 12-mth and 1-mth ReversalPM</t>
  </si>
  <si>
    <t>Price Return - 12-mth and 1-mth Reversal71817210</t>
  </si>
  <si>
    <t>Price Return - 12-mth and 1-mth ReversalPG</t>
  </si>
  <si>
    <t>Price Return - 12-mth and 1-mth Reversal74271810</t>
  </si>
  <si>
    <t>Price Return - 12-mth and 1-mth ReversalPGR</t>
  </si>
  <si>
    <t>Price Return - 12-mth and 1-mth Reversal74331510</t>
  </si>
  <si>
    <t>Price Return - 12-mth and 1-mth ReversalSBUX</t>
  </si>
  <si>
    <t>Price Return - 12-mth and 1-mth Reversal85524410</t>
  </si>
  <si>
    <t>Price Return - 12-mth and 1-mth ReversalSYF</t>
  </si>
  <si>
    <t>Price Return - 12-mth and 1-mth Reversal87165B10</t>
  </si>
  <si>
    <t>Price Return - 12-mth and 1-mth ReversalTSS</t>
  </si>
  <si>
    <t>Price Return - 12-mth and 1-mth Reversal89190610</t>
  </si>
  <si>
    <t>Price Return - 12-mth and 1-mth Reversal89235610</t>
  </si>
  <si>
    <t>Price Return - 12-mth and 1-mth Reversal90384S30</t>
  </si>
  <si>
    <t>Price Return - 12-mth and 1-mth ReversalUNP</t>
  </si>
  <si>
    <t>Price Return - 12-mth and 1-mth Reversal90781810</t>
  </si>
  <si>
    <t>Price Return - 12-mth and 1-mth ReversalVRSN</t>
  </si>
  <si>
    <t>Price Return - 12-mth and 1-mth Reversal92343E10</t>
  </si>
  <si>
    <t>Price Return - 12-mth and 1-mth ReversalVIAB</t>
  </si>
  <si>
    <t>Price Return - 12-mth and 1-mth Reversal92553P20</t>
  </si>
  <si>
    <t>Price Return - 12-mth and 1-mth Reversal98391910</t>
  </si>
  <si>
    <t>Price Return - 12-mth and 1-mth Reversal98421M10</t>
  </si>
  <si>
    <t>Price Return - 12-mth and 1-mth ReversalG0250X10</t>
  </si>
  <si>
    <t>Price Return - 12-mth and 1-mth ReversalWLTW</t>
  </si>
  <si>
    <t>Price Return - 12-mth and 1-mth ReversalG9662910</t>
  </si>
  <si>
    <t>Price to Moving Average (200 day)00790310</t>
  </si>
  <si>
    <t>Price to Moving Average (200 day)00971T10</t>
  </si>
  <si>
    <t>Price to Moving Average (200 day)AMT</t>
  </si>
  <si>
    <t>Price to Moving Average (200 day)03027X10</t>
  </si>
  <si>
    <t>Price to Moving Average (200 day)AWK</t>
  </si>
  <si>
    <t>Price to Moving Average (200 day)03042010</t>
  </si>
  <si>
    <t>Price to Moving Average (200 day)03965L10</t>
  </si>
  <si>
    <t>Price to Moving Average (200 day)AIZ</t>
  </si>
  <si>
    <t>Price to Moving Average (200 day)04621X10</t>
  </si>
  <si>
    <t>Price to Moving Average (200 day)05849810</t>
  </si>
  <si>
    <t>Price to Moving Average (200 day)17206210</t>
  </si>
  <si>
    <t>Price to Moving Average (200 day)21720410</t>
  </si>
  <si>
    <t>Price to Moving Average (200 day)COST</t>
  </si>
  <si>
    <t>Price to Moving Average (200 day)22160K10</t>
  </si>
  <si>
    <t>Price to Moving Average (200 day)DG</t>
  </si>
  <si>
    <t>Price to Moving Average (200 day)25667710</t>
  </si>
  <si>
    <t>Price to Moving Average (200 day)29442910</t>
  </si>
  <si>
    <t>Price to Moving Average (200 day)EQIX</t>
  </si>
  <si>
    <t>Price to Moving Average (200 day)29444U70</t>
  </si>
  <si>
    <t>Price to Moving Average (200 day)33773810</t>
  </si>
  <si>
    <t>Price to Moving Average (200 day)33904110</t>
  </si>
  <si>
    <t>Price to Moving Average (200 day)37940X10</t>
  </si>
  <si>
    <t>Price to Moving Average (200 day)42786610</t>
  </si>
  <si>
    <t>Price to Moving Average (200 day)45168D10</t>
  </si>
  <si>
    <t>Price to Moving Average (200 day)JEC</t>
  </si>
  <si>
    <t>Price to Moving Average (200 day)46981410</t>
  </si>
  <si>
    <t>Price to Moving Average (200 day)KEYS</t>
  </si>
  <si>
    <t>Price to Moving Average (200 day)49338L10</t>
  </si>
  <si>
    <t>Price to Moving Average (200 day)50243110</t>
  </si>
  <si>
    <t>Price to Moving Average (200 day)51843910</t>
  </si>
  <si>
    <t>Price to Moving Average (200 day)LDOS</t>
  </si>
  <si>
    <t>Price to Moving Average (200 day)52532710</t>
  </si>
  <si>
    <t>Price to Moving Average (200 day)57060D10</t>
  </si>
  <si>
    <t>Price to Moving Average (200 day)57328410</t>
  </si>
  <si>
    <t>Price to Moving Average (200 day)57636Q10</t>
  </si>
  <si>
    <t>Price to Moving Average (200 day)61536910</t>
  </si>
  <si>
    <t>Price to Moving Average (200 day)62007630</t>
  </si>
  <si>
    <t>Price to Moving Average (200 day)66680710</t>
  </si>
  <si>
    <t>Price to Moving Average (200 day)QCOM</t>
  </si>
  <si>
    <t>Price to Moving Average (200 day)74752510</t>
  </si>
  <si>
    <t>Price to Moving Average (200 day)76115210</t>
  </si>
  <si>
    <t>Price to Moving Average (200 day)78409V10</t>
  </si>
  <si>
    <t>Price to Moving Average (200 day)78410G10</t>
  </si>
  <si>
    <t>Price to Moving Average (200 day)85524410</t>
  </si>
  <si>
    <t>Price to Moving Average (200 day)87160710</t>
  </si>
  <si>
    <t>Price to Moving Average (200 day)TTWO</t>
  </si>
  <si>
    <t>Price to Moving Average (200 day)87405410</t>
  </si>
  <si>
    <t>Price to Moving Average (200 day)TGT</t>
  </si>
  <si>
    <t>Price to Moving Average (200 day)87612E10</t>
  </si>
  <si>
    <t>Price to Moving Average (200 day)87936910</t>
  </si>
  <si>
    <t>Price to Moving Average (200 day)89190610</t>
  </si>
  <si>
    <t>Price to Moving Average (200 day)TDG</t>
  </si>
  <si>
    <t>Price to Moving Average (200 day)89364110</t>
  </si>
  <si>
    <t>Price to Moving Average (200 day)90184L10</t>
  </si>
  <si>
    <t>Price to Moving Average (200 day)TSN</t>
  </si>
  <si>
    <t>Price to Moving Average (200 day)90249410</t>
  </si>
  <si>
    <t>Price to Moving Average (200 day)VRSK</t>
  </si>
  <si>
    <t>Price to Moving Average (200 day)92345Y10</t>
  </si>
  <si>
    <t>Price to Moving Average (200 day)WEC</t>
  </si>
  <si>
    <t>Price to Moving Average (200 day)92939U10</t>
  </si>
  <si>
    <t>Price to Moving Average (200 day)WDC</t>
  </si>
  <si>
    <t>Price to Moving Average (200 day)95810210</t>
  </si>
  <si>
    <t>Price Return - 3-mth Perf.AMGN</t>
  </si>
  <si>
    <t>Price Return - 3-mth Perf.03822210</t>
  </si>
  <si>
    <t>Price Return - 3-mth Perf.04621X10</t>
  </si>
  <si>
    <t>Price Return - 3-mth Perf.05849810</t>
  </si>
  <si>
    <t>Price Return - 3-mth Perf.CPB</t>
  </si>
  <si>
    <t>Price Return - 3-mth Perf.13442910</t>
  </si>
  <si>
    <t>Price Return - 3-mth Perf.22160K10</t>
  </si>
  <si>
    <t>Price Return - 3-mth Perf.DVA</t>
  </si>
  <si>
    <t>Price Return - 3-mth Perf.23918K10</t>
  </si>
  <si>
    <t>Price Return - 3-mth Perf.DG</t>
  </si>
  <si>
    <t>Price Return - 3-mth Perf.25667710</t>
  </si>
  <si>
    <t>Price Return - 3-mth Perf.28102010</t>
  </si>
  <si>
    <t>Price Return - 3-mth Perf.EFX</t>
  </si>
  <si>
    <t>Price Return - 3-mth Perf.29442910</t>
  </si>
  <si>
    <t>Price Return - 3-mth Perf.33773810</t>
  </si>
  <si>
    <t>Price Return - 3-mth Perf.JBHT</t>
  </si>
  <si>
    <t>Price Return - 3-mth Perf.44565810</t>
  </si>
  <si>
    <t>Price Return - 3-mth Perf.KLAC</t>
  </si>
  <si>
    <t>Price Return - 3-mth Perf.48248010</t>
  </si>
  <si>
    <t>Price Return - 3-mth Perf.KEYS</t>
  </si>
  <si>
    <t>Price Return - 3-mth Perf.49338L10</t>
  </si>
  <si>
    <t>Price Return - 3-mth Perf.LRCX</t>
  </si>
  <si>
    <t>Price Return - 3-mth Perf.51280710</t>
  </si>
  <si>
    <t>Price Return - 3-mth Perf.EL</t>
  </si>
  <si>
    <t>Price Return - 3-mth Perf.51843910</t>
  </si>
  <si>
    <t>Price Return - 3-mth Perf.57060D10</t>
  </si>
  <si>
    <t>Price Return - 3-mth Perf.57328410</t>
  </si>
  <si>
    <t>Price Return - 3-mth Perf.MU</t>
  </si>
  <si>
    <t>Price Return - 3-mth Perf.59511210</t>
  </si>
  <si>
    <t>Price Return - 3-mth Perf.62007630</t>
  </si>
  <si>
    <t>Price Return - 3-mth Perf.65163910</t>
  </si>
  <si>
    <t>Price Return - 3-mth Perf.NWSA</t>
  </si>
  <si>
    <t>Price Return - 3-mth Perf.65249B10</t>
  </si>
  <si>
    <t>Price Return - 3-mth Perf.66680710</t>
  </si>
  <si>
    <t>Price Return - 3-mth Perf.NVDA</t>
  </si>
  <si>
    <t>Price Return - 3-mth Perf.67066G10</t>
  </si>
  <si>
    <t>Price Return - 3-mth Perf.PSX</t>
  </si>
  <si>
    <t>Price Return - 3-mth Perf.71854610</t>
  </si>
  <si>
    <t>Price Return - 3-mth Perf.76115210</t>
  </si>
  <si>
    <t>Price Return - 3-mth Perf.SPGI</t>
  </si>
  <si>
    <t>Price Return - 3-mth Perf.78409V10</t>
  </si>
  <si>
    <t>Price Return - 3-mth Perf.78410G10</t>
  </si>
  <si>
    <t>Price Return - 3-mth Perf.82434810</t>
  </si>
  <si>
    <t>Price Return - 3-mth Perf.85524410</t>
  </si>
  <si>
    <t>Price Return - 3-mth Perf.SYK</t>
  </si>
  <si>
    <t>Price Return - 3-mth Perf.86366710</t>
  </si>
  <si>
    <t>Price Return - 3-mth Perf.SYMC</t>
  </si>
  <si>
    <t>Price Return - 3-mth Perf.87150310</t>
  </si>
  <si>
    <t>Price Return - 3-mth Perf.SNPS</t>
  </si>
  <si>
    <t>Price Return - 3-mth Perf.87160710</t>
  </si>
  <si>
    <t>Price Return - 3-mth Perf.87405410</t>
  </si>
  <si>
    <t>Price Return - 3-mth Perf.87612E10</t>
  </si>
  <si>
    <t>Price Return - 3-mth Perf.87936910</t>
  </si>
  <si>
    <t>Price Return - 3-mth Perf.TDG</t>
  </si>
  <si>
    <t>Price Return - 3-mth Perf.89364110</t>
  </si>
  <si>
    <t>Price Return - 3-mth Perf.TSN</t>
  </si>
  <si>
    <t>Price Return - 3-mth Perf.90249410</t>
  </si>
  <si>
    <t>Price Return - 3-mth Perf.91131210</t>
  </si>
  <si>
    <t>Price Return - 3-mth Perf.91390310</t>
  </si>
  <si>
    <t>Price Return - 3-mth Perf.WDC</t>
  </si>
  <si>
    <t>Price Return - 3-mth Perf.95810210</t>
  </si>
  <si>
    <t>Price Return - 3-mth Perf.ZBH</t>
  </si>
  <si>
    <t>Price Return - 3-mth Perf.98956P10</t>
  </si>
  <si>
    <t>Price Return - 3-mth Perf.AGN</t>
  </si>
  <si>
    <t>Price Return - 3-mth Perf.G0177J10</t>
  </si>
  <si>
    <t>Price Return - 3-mth Perf.APTV</t>
  </si>
  <si>
    <t>Price Return - 3-mth Perf.G6095L10</t>
  </si>
  <si>
    <t>Price Return - 9-mth Perf.00790310</t>
  </si>
  <si>
    <t>Price Return - 9-mth Perf.00915810</t>
  </si>
  <si>
    <t>Price Return - 9-mth Perf.03027X10</t>
  </si>
  <si>
    <t>Price Return - 9-mth Perf.AWK</t>
  </si>
  <si>
    <t>Price Return - 9-mth Perf.03042010</t>
  </si>
  <si>
    <t>Price Return - 9-mth Perf.05333210</t>
  </si>
  <si>
    <t>Price Return - 9-mth Perf.05849810</t>
  </si>
  <si>
    <t>Price Return - 9-mth Perf.12738710</t>
  </si>
  <si>
    <t>Price Return - 9-mth Perf.16965610</t>
  </si>
  <si>
    <t>Price Return - 9-mth Perf.17206210</t>
  </si>
  <si>
    <t>Price Return - 9-mth Perf.17290810</t>
  </si>
  <si>
    <t>Price Return - 9-mth Perf.21720410</t>
  </si>
  <si>
    <t>Price Return - 9-mth Perf.24906P10</t>
  </si>
  <si>
    <t>Price Return - 9-mth Perf.DG</t>
  </si>
  <si>
    <t>Price Return - 9-mth Perf.25667710</t>
  </si>
  <si>
    <t>Price Return - 9-mth Perf.27864210</t>
  </si>
  <si>
    <t>Price Return - 9-mth Perf.29442910</t>
  </si>
  <si>
    <t>Price Return - 9-mth Perf.EQIX</t>
  </si>
  <si>
    <t>Price Return - 9-mth Perf.29444U70</t>
  </si>
  <si>
    <t>Price Return - 9-mth Perf.FISV</t>
  </si>
  <si>
    <t>Price Return - 9-mth Perf.33773810</t>
  </si>
  <si>
    <t>Price Return - 9-mth Perf.33904110</t>
  </si>
  <si>
    <t>Price Return - 9-mth Perf.37940X10</t>
  </si>
  <si>
    <t>Price Return - 9-mth Perf.42786610</t>
  </si>
  <si>
    <t>Price Return - 9-mth Perf.IDXX</t>
  </si>
  <si>
    <t>Price Return - 9-mth Perf.45168D10</t>
  </si>
  <si>
    <t>Price Return - 9-mth Perf.INTU</t>
  </si>
  <si>
    <t>Price Return - 9-mth Perf.46120210</t>
  </si>
  <si>
    <t>Price Return - 9-mth Perf.JEC</t>
  </si>
  <si>
    <t>Price Return - 9-mth Perf.46981410</t>
  </si>
  <si>
    <t>Price Return - 9-mth Perf.48248010</t>
  </si>
  <si>
    <t>Price Return - 9-mth Perf.49338L10</t>
  </si>
  <si>
    <t>Price Return - 9-mth Perf.50243110</t>
  </si>
  <si>
    <t>Price Return - 9-mth Perf.51843910</t>
  </si>
  <si>
    <t>Price Return - 9-mth Perf.LDOS</t>
  </si>
  <si>
    <t>Price Return - 9-mth Perf.52532710</t>
  </si>
  <si>
    <t>Price Return - 9-mth Perf.55354G10</t>
  </si>
  <si>
    <t>Price Return - 9-mth Perf.57060D10</t>
  </si>
  <si>
    <t>Price Return - 9-mth Perf.57636Q10</t>
  </si>
  <si>
    <t>Price Return - 9-mth Perf.62007630</t>
  </si>
  <si>
    <t>Price Return - 9-mth Perf.NOC</t>
  </si>
  <si>
    <t>Price Return - 9-mth Perf.66680710</t>
  </si>
  <si>
    <t>Price Return - 9-mth Perf.QCOM</t>
  </si>
  <si>
    <t>Price Return - 9-mth Perf.74752510</t>
  </si>
  <si>
    <t>Price Return - 9-mth Perf.78409V10</t>
  </si>
  <si>
    <t>Price Return - 9-mth Perf.78410G10</t>
  </si>
  <si>
    <t>Price Return - 9-mth Perf.85524410</t>
  </si>
  <si>
    <t>Price Return - 9-mth Perf.87160710</t>
  </si>
  <si>
    <t>Price Return - 9-mth Perf.TGT</t>
  </si>
  <si>
    <t>Price Return - 9-mth Perf.87612E10</t>
  </si>
  <si>
    <t>Price Return - 9-mth Perf.89190610</t>
  </si>
  <si>
    <t>Price Return - 9-mth Perf.89364110</t>
  </si>
  <si>
    <t>Price Return - 9-mth Perf.TWTR</t>
  </si>
  <si>
    <t>Price Return - 9-mth Perf.90184L10</t>
  </si>
  <si>
    <t>Price Return - 9-mth Perf.TSN</t>
  </si>
  <si>
    <t>Price Return - 9-mth Perf.90249410</t>
  </si>
  <si>
    <t>Price Return - 9-mth Perf.92916010</t>
  </si>
  <si>
    <t>Price Return - 9-mth Perf.ZTS</t>
  </si>
  <si>
    <t>Price Return - 9-mth Perf.98978V10</t>
  </si>
  <si>
    <t>Short InterestAFL</t>
  </si>
  <si>
    <t>Short Interest00105510</t>
  </si>
  <si>
    <t>Short InterestALK</t>
  </si>
  <si>
    <t>Short Interest01165910</t>
  </si>
  <si>
    <t>Short Interest03027X10</t>
  </si>
  <si>
    <t>Short Interest03209510</t>
  </si>
  <si>
    <t>Short Interest03265410</t>
  </si>
  <si>
    <t>Short InterestAIV</t>
  </si>
  <si>
    <t>Short Interest03748R75</t>
  </si>
  <si>
    <t>Short Interest05849810</t>
  </si>
  <si>
    <t>Short Interest08651610</t>
  </si>
  <si>
    <t>Short Interest12640810</t>
  </si>
  <si>
    <t>Short InterestCHD</t>
  </si>
  <si>
    <t>Short Interest17134010</t>
  </si>
  <si>
    <t>Short Interest21664840</t>
  </si>
  <si>
    <t>Short InterestCPRT</t>
  </si>
  <si>
    <t>Short Interest21720410</t>
  </si>
  <si>
    <t>Short InterestCOTY</t>
  </si>
  <si>
    <t>Short Interest22207020</t>
  </si>
  <si>
    <t>Short InterestDRI</t>
  </si>
  <si>
    <t>Short Interest23719410</t>
  </si>
  <si>
    <t>Short Interest25468710</t>
  </si>
  <si>
    <t>Short InterestDRE</t>
  </si>
  <si>
    <t>Short Interest26441150</t>
  </si>
  <si>
    <t>Short InterestEMN</t>
  </si>
  <si>
    <t>Short Interest27743210</t>
  </si>
  <si>
    <t>Short InterestECL</t>
  </si>
  <si>
    <t>Short Interest27886510</t>
  </si>
  <si>
    <t>Short InterestEXPE</t>
  </si>
  <si>
    <t>Short Interest30212P30</t>
  </si>
  <si>
    <t>Short Interest30213010</t>
  </si>
  <si>
    <t>Short Interest30225T10</t>
  </si>
  <si>
    <t>Short InterestFAST</t>
  </si>
  <si>
    <t>Short Interest31190010</t>
  </si>
  <si>
    <t>Short InterestFFIV</t>
  </si>
  <si>
    <t>Short Interest31561610</t>
  </si>
  <si>
    <t>Short InterestFBHS</t>
  </si>
  <si>
    <t>Short Interest34964C10</t>
  </si>
  <si>
    <t>Short InterestINCY</t>
  </si>
  <si>
    <t>Short Interest45337C10</t>
  </si>
  <si>
    <t>Short InterestIQV</t>
  </si>
  <si>
    <t>Short Interest46266C10</t>
  </si>
  <si>
    <t>Short InterestJNPR</t>
  </si>
  <si>
    <t>Short Interest48203R10</t>
  </si>
  <si>
    <t>Short Interest50025510</t>
  </si>
  <si>
    <t>Short InterestLRCX</t>
  </si>
  <si>
    <t>Short Interest51280710</t>
  </si>
  <si>
    <t>Short InterestMLM</t>
  </si>
  <si>
    <t>Short Interest57328410</t>
  </si>
  <si>
    <t>Short Interest59511210</t>
  </si>
  <si>
    <t>Short InterestNVDA</t>
  </si>
  <si>
    <t>Short Interest67066G10</t>
  </si>
  <si>
    <t>Short InterestPPG</t>
  </si>
  <si>
    <t>Short Interest69350610</t>
  </si>
  <si>
    <t>Short InterestPYPL</t>
  </si>
  <si>
    <t>Short Interest70450Y10</t>
  </si>
  <si>
    <t>Short Interest74331510</t>
  </si>
  <si>
    <t>Short Interest75610910</t>
  </si>
  <si>
    <t>Short InterestRSG</t>
  </si>
  <si>
    <t>Short Interest76075910</t>
  </si>
  <si>
    <t>Short Interest78410G10</t>
  </si>
  <si>
    <t>Short Interest81211K10</t>
  </si>
  <si>
    <t>Short Interest87150310</t>
  </si>
  <si>
    <t>Short InterestSNPS</t>
  </si>
  <si>
    <t>Short Interest87160710</t>
  </si>
  <si>
    <t>Short Interest90249410</t>
  </si>
  <si>
    <t>Short Interest90265310</t>
  </si>
  <si>
    <t>Short Interest91301710</t>
  </si>
  <si>
    <t>Short Interest92345Y10</t>
  </si>
  <si>
    <t>Short InterestVMC</t>
  </si>
  <si>
    <t>Short Interest92916010</t>
  </si>
  <si>
    <t>Short InterestIR</t>
  </si>
  <si>
    <t>Short InterestG4779110</t>
  </si>
  <si>
    <t>Short InterestG9662910</t>
  </si>
  <si>
    <t>Short InterestH2906T10</t>
  </si>
  <si>
    <t>Alpha Surprise ModelAAP</t>
  </si>
  <si>
    <t>Alpha Surprise Model00751Y10</t>
  </si>
  <si>
    <t>Alpha Surprise ModelATO</t>
  </si>
  <si>
    <t>Alpha Surprise Model04956010</t>
  </si>
  <si>
    <t>Alpha Surprise ModelBHGE</t>
  </si>
  <si>
    <t>Alpha Surprise Model05722G10</t>
  </si>
  <si>
    <t>Alpha Surprise ModelDISCA</t>
  </si>
  <si>
    <t>Alpha Surprise Model25470F10</t>
  </si>
  <si>
    <t>Alpha Surprise ModelEXPE</t>
  </si>
  <si>
    <t>Alpha Surprise Model30212P30</t>
  </si>
  <si>
    <t>Alpha Surprise ModelHIG</t>
  </si>
  <si>
    <t>Alpha Surprise Model41651510</t>
  </si>
  <si>
    <t>Alpha Surprise ModelHII</t>
  </si>
  <si>
    <t>Alpha Surprise Model44641310</t>
  </si>
  <si>
    <t>Alpha Surprise ModelKR</t>
  </si>
  <si>
    <t>Alpha Surprise Model50104410</t>
  </si>
  <si>
    <t>Alpha Surprise ModelLLY</t>
  </si>
  <si>
    <t>Alpha Surprise Model53245710</t>
  </si>
  <si>
    <t>Alpha Surprise ModelLOW</t>
  </si>
  <si>
    <t>Alpha Surprise Model54866110</t>
  </si>
  <si>
    <t>Alpha Surprise ModelMMC</t>
  </si>
  <si>
    <t>Alpha Surprise Model57174810</t>
  </si>
  <si>
    <t>Alpha Surprise ModelNOV</t>
  </si>
  <si>
    <t>Alpha Surprise Model63707110</t>
  </si>
  <si>
    <t>Alpha Surprise ModelNBL</t>
  </si>
  <si>
    <t>Alpha Surprise Model65504410</t>
  </si>
  <si>
    <t>Alpha Surprise ModelWLTW</t>
  </si>
  <si>
    <t>Alpha Surprise ModelG9662910</t>
  </si>
  <si>
    <t>Dividend Discount Model AlphaFL</t>
  </si>
  <si>
    <t>Dividend Discount Model Alpha34484910</t>
  </si>
  <si>
    <t>Dividend Discount Model AlphaKR</t>
  </si>
  <si>
    <t>Dividend Discount Model Alpha50104410</t>
  </si>
  <si>
    <t>Dividend Discount Model AlphaNOV</t>
  </si>
  <si>
    <t>Dividend Discount Model Alpha63707110</t>
  </si>
  <si>
    <t>Dividend Discount Model AlphaCPRI</t>
  </si>
  <si>
    <t>Dividend Discount Model AlphaG1890L10</t>
  </si>
  <si>
    <t>Earnings YieldFL</t>
  </si>
  <si>
    <t>Earnings Yield34484910</t>
  </si>
  <si>
    <t>Earnings YieldKR</t>
  </si>
  <si>
    <t>Earnings Yield50104410</t>
  </si>
  <si>
    <t>Earnings YieldPCAR</t>
  </si>
  <si>
    <t>Earnings Yield69371810</t>
  </si>
  <si>
    <t>Earnings YieldWFC</t>
  </si>
  <si>
    <t>Earnings YieldWHR</t>
  </si>
  <si>
    <t>Earnings Yield96332010</t>
  </si>
  <si>
    <t>Earnings YieldCPRI</t>
  </si>
  <si>
    <t>Earnings YieldG1890L10</t>
  </si>
  <si>
    <t>Earnings YieldTEL</t>
  </si>
  <si>
    <t>Earnings YieldH8498910</t>
  </si>
  <si>
    <t>Forward Earnings YieldCVS</t>
  </si>
  <si>
    <t>Forward Earnings Yield12665010</t>
  </si>
  <si>
    <t>Forward Earnings YieldFL</t>
  </si>
  <si>
    <t>Forward Earnings Yield34484910</t>
  </si>
  <si>
    <t>Forward Earnings YieldLEN</t>
  </si>
  <si>
    <t>Forward Earnings Yield52605710</t>
  </si>
  <si>
    <t>Forward Earnings YieldNRG</t>
  </si>
  <si>
    <t>Forward Earnings Yield62937750</t>
  </si>
  <si>
    <t>Forward Earnings YieldPHM</t>
  </si>
  <si>
    <t>Forward Earnings Yield74586710</t>
  </si>
  <si>
    <t>Forward Earnings Yield98412160</t>
  </si>
  <si>
    <t>Forward Earnings YieldNCLH</t>
  </si>
  <si>
    <t>Forward Earnings YieldG6672110</t>
  </si>
  <si>
    <t>Dividend YieldDUK</t>
  </si>
  <si>
    <t>Dividend YieldHCP</t>
  </si>
  <si>
    <t>Dividend YieldTAP</t>
  </si>
  <si>
    <t>Dividend Yield60871R20</t>
  </si>
  <si>
    <t>Dividend YieldSO</t>
  </si>
  <si>
    <t>Dividend YieldVTR</t>
  </si>
  <si>
    <t>Dividend YieldVZ</t>
  </si>
  <si>
    <t>Dividend YieldWFC</t>
  </si>
  <si>
    <t>Dividend Yield94974610</t>
  </si>
  <si>
    <t>Price/ Book ValueCVS</t>
  </si>
  <si>
    <t>Price/ Book Value12665010</t>
  </si>
  <si>
    <t>Price/ Book ValueCOTY</t>
  </si>
  <si>
    <t>Price/ Book Value22207020</t>
  </si>
  <si>
    <t>Price/ Book ValueDD</t>
  </si>
  <si>
    <t>Price/ Book Value26614N10</t>
  </si>
  <si>
    <t>Price/ Book ValueNWL</t>
  </si>
  <si>
    <t>Price/ Book Value65122910</t>
  </si>
  <si>
    <t>Price/ Book ValueNBL</t>
  </si>
  <si>
    <t>Price/ Book Value65504410</t>
  </si>
  <si>
    <t>Price/ Book ValueSLG</t>
  </si>
  <si>
    <t>Price/ Book Value78440X10</t>
  </si>
  <si>
    <t>Price/ Book ValueWFC</t>
  </si>
  <si>
    <t>Price/ Book Value94974610</t>
  </si>
  <si>
    <t>Price/ Cash FlowAES</t>
  </si>
  <si>
    <t>Price/ Cash Flow00130H10</t>
  </si>
  <si>
    <t>Price/ Cash FlowDD</t>
  </si>
  <si>
    <t>Price/ Cash Flow26614N10</t>
  </si>
  <si>
    <t>Price/ Cash FlowFL</t>
  </si>
  <si>
    <t>Price/ Cash Flow34484910</t>
  </si>
  <si>
    <t>Price/ Cash FlowVZ</t>
  </si>
  <si>
    <t>Price/ Cash FlowAMCR</t>
  </si>
  <si>
    <t>Price/ Cash FlowG0250X10</t>
  </si>
  <si>
    <t>Price/ SalesDD</t>
  </si>
  <si>
    <t>Price/ Sales26614N10</t>
  </si>
  <si>
    <t>Price/ SalesFL</t>
  </si>
  <si>
    <t>Price/ Sales34484910</t>
  </si>
  <si>
    <t>Price/ SalesJEC</t>
  </si>
  <si>
    <t>Price/ SalesLEN</t>
  </si>
  <si>
    <t>Price/ Sales52605710</t>
  </si>
  <si>
    <t>Price/ SalesNWL</t>
  </si>
  <si>
    <t>Price/ Sales65122910</t>
  </si>
  <si>
    <t>Price/ SalesTGT</t>
  </si>
  <si>
    <t>Price/ SalesTSN</t>
  </si>
  <si>
    <t>Price/ Sales98412160</t>
  </si>
  <si>
    <t>Low PriceCNP</t>
  </si>
  <si>
    <t>Low PriceCAG</t>
  </si>
  <si>
    <t>Low Price20588710</t>
  </si>
  <si>
    <t>Low PriceLKQ</t>
  </si>
  <si>
    <t>Low Price50188920</t>
  </si>
  <si>
    <t>Low PriceWY</t>
  </si>
  <si>
    <t>Low Price96216610</t>
  </si>
  <si>
    <t>EV/ EBITDAABBV</t>
  </si>
  <si>
    <t>EV/ EBITDA00287Y10</t>
  </si>
  <si>
    <t>EV/ EBITDABHGE</t>
  </si>
  <si>
    <t>EV/ EBITDA05722G10</t>
  </si>
  <si>
    <t>EV/ EBITDAHRB</t>
  </si>
  <si>
    <t>EV/ EBITDA09367110</t>
  </si>
  <si>
    <t>EV/ EBITDAKR</t>
  </si>
  <si>
    <t>EV/ EBITDA50104410</t>
  </si>
  <si>
    <t>EV/ EBITDANKTR</t>
  </si>
  <si>
    <t>EV/ EBITDA64026810</t>
  </si>
  <si>
    <t>EV/ EBITDANWSA</t>
  </si>
  <si>
    <t>EV/ EBITDAPKG</t>
  </si>
  <si>
    <t>EV/ EBITDA69515610</t>
  </si>
  <si>
    <t>EV/ EBITDA98412160</t>
  </si>
  <si>
    <t>EV/ EBITDAAMCR</t>
  </si>
  <si>
    <t>EV/ EBITDAG0250X10</t>
  </si>
  <si>
    <t>EV/ EBITDACPRI</t>
  </si>
  <si>
    <t>EV/ EBITDAG1890L10</t>
  </si>
  <si>
    <t>EV/ EBITDASTX</t>
  </si>
  <si>
    <t>EV/ EBITDAG7945M10</t>
  </si>
  <si>
    <t>Price/ Free Cash FlowBMY</t>
  </si>
  <si>
    <t>Price/ Free Cash Flow11012210</t>
  </si>
  <si>
    <t>Price/ Free Cash FlowCELG</t>
  </si>
  <si>
    <t>Price/ Free Cash Flow15102010</t>
  </si>
  <si>
    <t>Price/ Free Cash FlowDHI</t>
  </si>
  <si>
    <t>Price/ Free Cash Flow23331A10</t>
  </si>
  <si>
    <t>Price/ Free Cash FlowFL</t>
  </si>
  <si>
    <t>Price/ Free Cash Flow34484910</t>
  </si>
  <si>
    <t>Price/ Free Cash FlowFCX</t>
  </si>
  <si>
    <t>Price/ Free Cash Flow35671D85</t>
  </si>
  <si>
    <t>Price/ Free Cash FlowNKTR</t>
  </si>
  <si>
    <t>Price/ Free Cash Flow64026810</t>
  </si>
  <si>
    <t>Price/ Free Cash FlowWDC</t>
  </si>
  <si>
    <t>Price/ Free Cash Flow98412160</t>
  </si>
  <si>
    <t>Most ActiveAMAT</t>
  </si>
  <si>
    <t>Most ActiveEBAY</t>
  </si>
  <si>
    <t>Most ActiveNFLX</t>
  </si>
  <si>
    <t>Most Active64110L10</t>
  </si>
  <si>
    <t>Most ActivePG</t>
  </si>
  <si>
    <t>Most Active74271810</t>
  </si>
  <si>
    <t>Most ActiveSBUX</t>
  </si>
  <si>
    <t>Most Active85524410</t>
  </si>
  <si>
    <t>Most ActiveTMUS</t>
  </si>
  <si>
    <t>Most Active87259010</t>
  </si>
  <si>
    <t>Most ActiveMYL</t>
  </si>
  <si>
    <t>Most ActiveN5946510</t>
  </si>
  <si>
    <t>Relative Strength - 30wk/75wk MAABT</t>
  </si>
  <si>
    <t>Relative Strength - 30wk/75wk MA00282410</t>
  </si>
  <si>
    <t>Relative Strength - 30wk/75wk MAHCP</t>
  </si>
  <si>
    <t>Relative Strength - 30wk/75wk MA40414L10</t>
  </si>
  <si>
    <t>Relative Strength - 30wk/75wk MALLY</t>
  </si>
  <si>
    <t>Relative Strength - 30wk/75wk MA53245710</t>
  </si>
  <si>
    <t>Relative Strength - 30wk/75wk MAMKC</t>
  </si>
  <si>
    <t>Relative Strength - 30wk/75wk MA57978020</t>
  </si>
  <si>
    <t>Relative Strength - 30wk/75wk MAMRK</t>
  </si>
  <si>
    <t>Relative Strength - 30wk/75wk MA58933Y10</t>
  </si>
  <si>
    <t>Relative Strength - 30wk/75wk MAXEL</t>
  </si>
  <si>
    <t>Relative Strength - 30wk/75wk MA98389B10</t>
  </si>
  <si>
    <t>Earning MomentumATVI</t>
  </si>
  <si>
    <t>Earning Momentum00507V10</t>
  </si>
  <si>
    <t>Earning MomentumALB</t>
  </si>
  <si>
    <t>Earning Momentum01265310</t>
  </si>
  <si>
    <t>Earning MomentumARNC</t>
  </si>
  <si>
    <t>Earning Momentum03965L10</t>
  </si>
  <si>
    <t>Earning MomentumBDX</t>
  </si>
  <si>
    <t>Earning Momentum07588710</t>
  </si>
  <si>
    <t>Earning Momentum98412160</t>
  </si>
  <si>
    <t>Dividend GrowthAPC</t>
  </si>
  <si>
    <t>Dividend GrowthHPE</t>
  </si>
  <si>
    <t>Dividend Growth42824C10</t>
  </si>
  <si>
    <t>Dividend GrowthKLAC</t>
  </si>
  <si>
    <t>Dividend Growth48248010</t>
  </si>
  <si>
    <t>Dividend GrowthAOS</t>
  </si>
  <si>
    <t>Dividend Growth83186520</t>
  </si>
  <si>
    <t>Dividend GrowthTSN</t>
  </si>
  <si>
    <t>Dividend Growth90249410</t>
  </si>
  <si>
    <t>Proj. 5yr EPS GrowthBRK.B</t>
  </si>
  <si>
    <t>Proj. 5yr EPS Growth08467070</t>
  </si>
  <si>
    <t>Proj. 5yr EPS GrowthCELG</t>
  </si>
  <si>
    <t>Proj. 5yr EPS GrowthMA</t>
  </si>
  <si>
    <t>Proj. 5yr EPS Growth57636Q10</t>
  </si>
  <si>
    <t>PEG RatioALB</t>
  </si>
  <si>
    <t>PEG Ratio01265310</t>
  </si>
  <si>
    <t>PEG RatioBRK.B</t>
  </si>
  <si>
    <t>PEG Ratio08467070</t>
  </si>
  <si>
    <t>PEG RatioBKNG</t>
  </si>
  <si>
    <t>PEG Ratio09857L10</t>
  </si>
  <si>
    <t>PEG RatioEBAY</t>
  </si>
  <si>
    <t>PEG Ratio27864210</t>
  </si>
  <si>
    <t>PEG RatioFL</t>
  </si>
  <si>
    <t>PEG Ratio34484910</t>
  </si>
  <si>
    <t>PEG RatioNTAP</t>
  </si>
  <si>
    <t>PEG Ratio64110D10</t>
  </si>
  <si>
    <t>PEG RatioLUV</t>
  </si>
  <si>
    <t>PEG RatioTRV</t>
  </si>
  <si>
    <t>PEG Ratio89417E10</t>
  </si>
  <si>
    <t>PEG RatioVNO</t>
  </si>
  <si>
    <t>PEG Ratio92904210</t>
  </si>
  <si>
    <t>Positive EPS SurpriseAAP</t>
  </si>
  <si>
    <t>Positive EPS Surprise00751Y10</t>
  </si>
  <si>
    <t>Positive EPS SurpriseATO</t>
  </si>
  <si>
    <t>Positive EPS Surprise04956010</t>
  </si>
  <si>
    <t>Positive EPS SurpriseCBS</t>
  </si>
  <si>
    <t>Positive EPS Surprise12485720</t>
  </si>
  <si>
    <t>Positive EPS SurpriseDISCA</t>
  </si>
  <si>
    <t>Positive EPS Surprise25470F10</t>
  </si>
  <si>
    <t>Positive EPS SurpriseDISH</t>
  </si>
  <si>
    <t>Positive EPS Surprise25470M10</t>
  </si>
  <si>
    <t>Positive EPS SurpriseHIG</t>
  </si>
  <si>
    <t>Positive EPS Surprise41651510</t>
  </si>
  <si>
    <t>Positive EPS SurpriseHFC</t>
  </si>
  <si>
    <t>Positive EPS Surprise43610610</t>
  </si>
  <si>
    <t>Positive EPS SurpriseKMI</t>
  </si>
  <si>
    <t>Positive EPS Surprise49456B10</t>
  </si>
  <si>
    <t>Positive EPS SurpriseLLY</t>
  </si>
  <si>
    <t>Positive EPS Surprise53245710</t>
  </si>
  <si>
    <t>Positive EPS SurpriseLOW</t>
  </si>
  <si>
    <t>Positive EPS Surprise54866110</t>
  </si>
  <si>
    <t>Positive EPS SurpriseMMC</t>
  </si>
  <si>
    <t>Positive EPS Surprise57174810</t>
  </si>
  <si>
    <t>Positive EPS SurpriseMTD</t>
  </si>
  <si>
    <t>Positive EPS Surprise59268810</t>
  </si>
  <si>
    <t>Positive EPS SurpriseNOV</t>
  </si>
  <si>
    <t>Positive EPS Surprise63707110</t>
  </si>
  <si>
    <t>Positive EPS SurprisePRU</t>
  </si>
  <si>
    <t>Positive EPS Surprise74432010</t>
  </si>
  <si>
    <t>Positive EPS SurpriseHSIC</t>
  </si>
  <si>
    <t>Positive EPS Surprise80640710</t>
  </si>
  <si>
    <t>Positive EPS SurpriseSPG</t>
  </si>
  <si>
    <t>Positive EPS Surprise82880610</t>
  </si>
  <si>
    <t>Positive EPS SurpriseAPTV</t>
  </si>
  <si>
    <t>Positive EPS SurpriseG6095L10</t>
  </si>
  <si>
    <t>Positive EPS SurpriseWLTW</t>
  </si>
  <si>
    <t>Positive EPS SurpriseG9662910</t>
  </si>
  <si>
    <t>EPS Estimate RevisionsAKAM</t>
  </si>
  <si>
    <t>EPS Estimate Revisions00971T10</t>
  </si>
  <si>
    <t>EPS Estimate RevisionsCDNS</t>
  </si>
  <si>
    <t>EPS Estimate Revisions12738710</t>
  </si>
  <si>
    <t>EPS Estimate RevisionsCNC</t>
  </si>
  <si>
    <t>EPS Estimate Revisions15135B10</t>
  </si>
  <si>
    <t>EPS Estimate RevisionsCMG</t>
  </si>
  <si>
    <t>EPS Estimate RevisionsCMCSA</t>
  </si>
  <si>
    <t>EPS Estimate Revisions20030N10</t>
  </si>
  <si>
    <t>EPS Estimate RevisionsDFS</t>
  </si>
  <si>
    <t>EPS Estimate Revisions25470910</t>
  </si>
  <si>
    <t>EPS Estimate RevisionsF</t>
  </si>
  <si>
    <t>EPS Estimate Revisions34537086</t>
  </si>
  <si>
    <t>EPS Estimate RevisionsFOXA</t>
  </si>
  <si>
    <t>EPS Estimate Revisions35137L10</t>
  </si>
  <si>
    <t>EPS Estimate RevisionsGILD</t>
  </si>
  <si>
    <t>EPS Estimate RevisionsMRO</t>
  </si>
  <si>
    <t>EPS Estimate Revisions56584910</t>
  </si>
  <si>
    <t>EPS Estimate RevisionsMLM</t>
  </si>
  <si>
    <t>EPS Estimate Revisions57328410</t>
  </si>
  <si>
    <t>EPS Estimate RevisionsMSFT</t>
  </si>
  <si>
    <t>EPS Estimate Revisions59491810</t>
  </si>
  <si>
    <t>EPS Estimate RevisionsPCAR</t>
  </si>
  <si>
    <t>EPS Estimate Revisions69371810</t>
  </si>
  <si>
    <t>EPS Estimate RevisionsPHM</t>
  </si>
  <si>
    <t>EPS Estimate Revisions74586710</t>
  </si>
  <si>
    <t>EPS Estimate RevisionsROP</t>
  </si>
  <si>
    <t>EPS Estimate Revisions77669610</t>
  </si>
  <si>
    <t>EPS Estimate RevisionsSBUX</t>
  </si>
  <si>
    <t>EPS Estimate Revisions85524410</t>
  </si>
  <si>
    <t>EPS Estimate RevisionsWHR</t>
  </si>
  <si>
    <t>EPS Estimate Revisions96332010</t>
  </si>
  <si>
    <t>EPS Estimate RevisionsRE</t>
  </si>
  <si>
    <t>EPS Estimate RevisionsG3223R10</t>
  </si>
  <si>
    <t>EPS Estimate RevisionsIVZ</t>
  </si>
  <si>
    <t>EPS Estimate RevisionsG491BT10</t>
  </si>
  <si>
    <t>EPS Estimate RevisionsJCI</t>
  </si>
  <si>
    <t>EPS Estimate RevisionsG5150210</t>
  </si>
  <si>
    <t>BetaAPC</t>
  </si>
  <si>
    <t>Beta98412160</t>
  </si>
  <si>
    <t>Variability of EarningsAIZ</t>
  </si>
  <si>
    <t>Variability of Earnings04621X10</t>
  </si>
  <si>
    <t>Variability of EarningsK</t>
  </si>
  <si>
    <t>Variability of Earnings48783610</t>
  </si>
  <si>
    <t>Variability of EarningsWYNN</t>
  </si>
  <si>
    <t>Variability of Earnings98412160</t>
  </si>
  <si>
    <t>74-Variability of Earnings</t>
  </si>
  <si>
    <t>75-Variability of Earnings</t>
  </si>
  <si>
    <t>Estimate DispersionCF</t>
  </si>
  <si>
    <t>Estimate Dispersion12526910</t>
  </si>
  <si>
    <t>Estimate DispersionNRG</t>
  </si>
  <si>
    <t>Estimate DispersionWRK</t>
  </si>
  <si>
    <t>Estimate Dispersion96145D10</t>
  </si>
  <si>
    <t>Neglect - Institutional OwnershipBBT</t>
  </si>
  <si>
    <t>Neglect - Institutional OwnershipGLW</t>
  </si>
  <si>
    <t>Neglect - Institutional Ownership21935010</t>
  </si>
  <si>
    <t>Neglect - Institutional OwnershipFISV</t>
  </si>
  <si>
    <t>Neglect - Institutional Ownership33773810</t>
  </si>
  <si>
    <t>Neglect - Institutional OwnershipNEM</t>
  </si>
  <si>
    <t>Neglect - Institutional Ownership65163910</t>
  </si>
  <si>
    <t>Neglect - Institutional OwnershipO</t>
  </si>
  <si>
    <t>Neglect - Institutional Ownership75610910</t>
  </si>
  <si>
    <t>Neglect - Institutional OwnershipTWTR</t>
  </si>
  <si>
    <t>Neglect - Institutional Ownership90184L10</t>
  </si>
  <si>
    <t>Neglect - Analyst CoverageEXR</t>
  </si>
  <si>
    <t>Neglect - Analyst Coverage30225T10</t>
  </si>
  <si>
    <t>Neglect - Analyst CoverageMKTX</t>
  </si>
  <si>
    <t>Neglect - Analyst Coverage57060D10</t>
  </si>
  <si>
    <t>Neglect - Analyst CoveragePBCT</t>
  </si>
  <si>
    <t>Neglect - Analyst Coverage71270410</t>
  </si>
  <si>
    <t>Neglect - Analyst CoverageTMK</t>
  </si>
  <si>
    <t>Neglect - Analyst Coverage89102710</t>
  </si>
  <si>
    <t>Neglect - Analyst CoverageWM</t>
  </si>
  <si>
    <t>Neglect - Analyst Coverage94106L10</t>
  </si>
  <si>
    <t>Neglect - Analyst Coverage98412160</t>
  </si>
  <si>
    <t>SizeCPB</t>
  </si>
  <si>
    <t>Size13442910</t>
  </si>
  <si>
    <t>SizeDISH</t>
  </si>
  <si>
    <t>Size25470M10</t>
  </si>
  <si>
    <t>SizeFL</t>
  </si>
  <si>
    <t>Size34484910</t>
  </si>
  <si>
    <t>SizeNWSA</t>
  </si>
  <si>
    <t>Size65249B10</t>
  </si>
  <si>
    <t>SizePHM</t>
  </si>
  <si>
    <t>Size98412160</t>
  </si>
  <si>
    <t>Foreign ExposureHPE</t>
  </si>
  <si>
    <t>Foreign Exposure42824C10</t>
  </si>
  <si>
    <t>Foreign ExposureKEYS</t>
  </si>
  <si>
    <t>Foreign Exposure49338L10</t>
  </si>
  <si>
    <t>Foreign ExposureSWKS</t>
  </si>
  <si>
    <t>Foreign Exposure83088M10</t>
  </si>
  <si>
    <t>Foreign ExposureTFX</t>
  </si>
  <si>
    <t>Foreign Exposure87936910</t>
  </si>
  <si>
    <t>Foreign ExposureWAB</t>
  </si>
  <si>
    <t>Foreign Exposure92974010</t>
  </si>
  <si>
    <t>Foreign ExposureSTX</t>
  </si>
  <si>
    <t>Equity DurationDIS</t>
  </si>
  <si>
    <t>Equity Duration25468710</t>
  </si>
  <si>
    <t>Equity DurationFFIV</t>
  </si>
  <si>
    <t>Equity Duration31561610</t>
  </si>
  <si>
    <t>Equity DurationGE</t>
  </si>
  <si>
    <t>Equity Duration36960410</t>
  </si>
  <si>
    <t>Equity DurationINTU</t>
  </si>
  <si>
    <t>Equity Duration46120210</t>
  </si>
  <si>
    <t>Equity DurationMGM</t>
  </si>
  <si>
    <t>Equity Duration55295310</t>
  </si>
  <si>
    <t>Equity DurationQRVO</t>
  </si>
  <si>
    <t>Equity Duration74736K10</t>
  </si>
  <si>
    <t>Equity DurationSCHW</t>
  </si>
  <si>
    <t>Equity Duration80851310</t>
  </si>
  <si>
    <t>Equity DurationTDG</t>
  </si>
  <si>
    <t>Equity Duration89364110</t>
  </si>
  <si>
    <t>Equity DurationWMT</t>
  </si>
  <si>
    <t>Equity Duration93114210</t>
  </si>
  <si>
    <t>Share RepurchaseAZO</t>
  </si>
  <si>
    <t>Share RepurchaseBK</t>
  </si>
  <si>
    <t>Share Repurchase06405810</t>
  </si>
  <si>
    <t>Share RepurchaseKMX</t>
  </si>
  <si>
    <t>Share Repurchase14313010</t>
  </si>
  <si>
    <t>Share RepurchaseCFG</t>
  </si>
  <si>
    <t>Share Repurchase17461010</t>
  </si>
  <si>
    <t>Share RepurchaseMAS</t>
  </si>
  <si>
    <t>Share Repurchase57459910</t>
  </si>
  <si>
    <t>Share RepurchaseNSC</t>
  </si>
  <si>
    <t>Share Repurchase65584410</t>
  </si>
  <si>
    <t>Share RepurchaseUAL</t>
  </si>
  <si>
    <t>Share Repurchase91004710</t>
  </si>
  <si>
    <t>Share RepurchaseWBA</t>
  </si>
  <si>
    <t>Share Repurchase93142710</t>
  </si>
  <si>
    <t>Share Repurchase98412160</t>
  </si>
  <si>
    <t>1yr ROEAMAT</t>
  </si>
  <si>
    <t>1yr ROE03822210</t>
  </si>
  <si>
    <t>1yr ROEHII</t>
  </si>
  <si>
    <t>1yr ROE44641310</t>
  </si>
  <si>
    <t>1yr ROEK</t>
  </si>
  <si>
    <t>1yr ROEWYNN</t>
  </si>
  <si>
    <t>1yr ROE98313410</t>
  </si>
  <si>
    <t>1yr ROEAMCR</t>
  </si>
  <si>
    <t>1yr ROEG0250X10</t>
  </si>
  <si>
    <t>ROAAMAT</t>
  </si>
  <si>
    <t>ROA03822210</t>
  </si>
  <si>
    <t>ROAKLAC</t>
  </si>
  <si>
    <t>ROA48248010</t>
  </si>
  <si>
    <t>ROAMSCI</t>
  </si>
  <si>
    <t>ROA55354G10</t>
  </si>
  <si>
    <t>ROCMSCI</t>
  </si>
  <si>
    <t>ROC55354G10</t>
  </si>
  <si>
    <t>ROCMKTX</t>
  </si>
  <si>
    <t>ROC57060D10</t>
  </si>
  <si>
    <t>ROCNVDA</t>
  </si>
  <si>
    <t>ROC67066G10</t>
  </si>
  <si>
    <t>ROCPGR</t>
  </si>
  <si>
    <t>ROC74331510</t>
  </si>
  <si>
    <t>1yr ROE AdjANSS</t>
  </si>
  <si>
    <t>1yr ROE Adj03662Q10</t>
  </si>
  <si>
    <t>1yr ROE AdjAMAT</t>
  </si>
  <si>
    <t>1yr ROE Adj03822210</t>
  </si>
  <si>
    <t>1yr ROE AdjNKTR</t>
  </si>
  <si>
    <t>1yr ROE Adj64026810</t>
  </si>
  <si>
    <t>5yr ROE AdjCERN</t>
  </si>
  <si>
    <t>5yr ROE Adj15678210</t>
  </si>
  <si>
    <t>5yr ROE AdjEMR</t>
  </si>
  <si>
    <t>5yr ROE Adj29101110</t>
  </si>
  <si>
    <t>5yr ROE AdjHON</t>
  </si>
  <si>
    <t>5yr ROE Adj43851610</t>
  </si>
  <si>
    <t>Relative Strength - 10wk/40wk MAAMT</t>
  </si>
  <si>
    <t>Relative Strength - 10wk/40wk MA03027X10</t>
  </si>
  <si>
    <t>Relative Strength - 10wk/40wk MAAZO</t>
  </si>
  <si>
    <t>Relative Strength - 10wk/40wk MA05333210</t>
  </si>
  <si>
    <t>Relative Strength - 10wk/40wk MACOTY</t>
  </si>
  <si>
    <t>Relative Strength - 10wk/40wk MA22207020</t>
  </si>
  <si>
    <t>Relative Strength - 10wk/40wk MADHR</t>
  </si>
  <si>
    <t>Relative Strength - 10wk/40wk MA23585110</t>
  </si>
  <si>
    <t>Relative Strength - 10wk/40wk MAXRAY</t>
  </si>
  <si>
    <t>Relative Strength - 10wk/40wk MA24906P10</t>
  </si>
  <si>
    <t>Relative Strength - 10wk/40wk MADIS</t>
  </si>
  <si>
    <t>Relative Strength - 10wk/40wk MA25468710</t>
  </si>
  <si>
    <t>Relative Strength - 10wk/40wk MADISH</t>
  </si>
  <si>
    <t>Relative Strength - 10wk/40wk MA25470M10</t>
  </si>
  <si>
    <t>Relative Strength - 10wk/40wk MAFB</t>
  </si>
  <si>
    <t>Relative Strength - 10wk/40wk MAHLT</t>
  </si>
  <si>
    <t>Relative Strength - 10wk/40wk MA43300A20</t>
  </si>
  <si>
    <t>Relative Strength - 10wk/40wk MAMTD</t>
  </si>
  <si>
    <t>Relative Strength - 10wk/40wk MA59268810</t>
  </si>
  <si>
    <t>Relative Strength - 10wk/40wk MAPYPL</t>
  </si>
  <si>
    <t>Relative Strength - 10wk/40wk MA70450Y10</t>
  </si>
  <si>
    <t>Relative Strength - 10wk/40wk MAUAA</t>
  </si>
  <si>
    <t>Relative Strength - 10wk/40wk MAVRSN</t>
  </si>
  <si>
    <t>Relative Strength - 10wk/40wk MA92343E10</t>
  </si>
  <si>
    <t>Relative Strength - 10wk/40wk MAXRX</t>
  </si>
  <si>
    <t>Relative Strength - 10wk/40wk MA98412160</t>
  </si>
  <si>
    <t>Relative Strength - 10wk/40wk MAIR</t>
  </si>
  <si>
    <t>Relative Strength - 10wk/40wk MAG4779110</t>
  </si>
  <si>
    <t>Relative Strength - 5wk/30wk MAAMD</t>
  </si>
  <si>
    <t>Relative Strength - 5wk/30wk MA00790310</t>
  </si>
  <si>
    <t>Relative Strength - 5wk/30wk MAAPD</t>
  </si>
  <si>
    <t>Relative Strength - 5wk/30wk MA00915810</t>
  </si>
  <si>
    <t>Relative Strength - 5wk/30wk MAAIG</t>
  </si>
  <si>
    <t>Relative Strength - 5wk/30wk MA02687478</t>
  </si>
  <si>
    <t>Relative Strength - 5wk/30wk MAAPC</t>
  </si>
  <si>
    <t>Relative Strength - 5wk/30wk MA03251110</t>
  </si>
  <si>
    <t>Relative Strength - 5wk/30wk MAANSS</t>
  </si>
  <si>
    <t>Relative Strength - 5wk/30wk MA03662Q10</t>
  </si>
  <si>
    <t>Relative Strength - 5wk/30wk MAAMAT</t>
  </si>
  <si>
    <t>Relative Strength - 5wk/30wk MA03822210</t>
  </si>
  <si>
    <t>Relative Strength - 5wk/30wk MAAZO</t>
  </si>
  <si>
    <t>Relative Strength - 5wk/30wk MA05333210</t>
  </si>
  <si>
    <t>Relative Strength - 5wk/30wk MABR</t>
  </si>
  <si>
    <t>Relative Strength - 5wk/30wk MA11133T10</t>
  </si>
  <si>
    <t>Relative Strength - 5wk/30wk MACDNS</t>
  </si>
  <si>
    <t>Relative Strength - 5wk/30wk MA12738710</t>
  </si>
  <si>
    <t>Relative Strength - 5wk/30wk MAXRAY</t>
  </si>
  <si>
    <t>Relative Strength - 5wk/30wk MA24906P10</t>
  </si>
  <si>
    <t>Relative Strength - 5wk/30wk MADIS</t>
  </si>
  <si>
    <t>Relative Strength - 5wk/30wk MA25468710</t>
  </si>
  <si>
    <t>Relative Strength - 5wk/30wk MADISH</t>
  </si>
  <si>
    <t>Relative Strength - 5wk/30wk MA25470M10</t>
  </si>
  <si>
    <t>Relative Strength - 5wk/30wk MAFB</t>
  </si>
  <si>
    <t>Relative Strength - 5wk/30wk MAGPN</t>
  </si>
  <si>
    <t>Relative Strength - 5wk/30wk MA37940X10</t>
  </si>
  <si>
    <t>Relative Strength - 5wk/30wk MAIQV</t>
  </si>
  <si>
    <t>Relative Strength - 5wk/30wk MA46266C10</t>
  </si>
  <si>
    <t>Relative Strength - 5wk/30wk MAEL</t>
  </si>
  <si>
    <t>Relative Strength - 5wk/30wk MA51843910</t>
  </si>
  <si>
    <t>Relative Strength - 5wk/30wk MAMSCI</t>
  </si>
  <si>
    <t>Relative Strength - 5wk/30wk MA55354G10</t>
  </si>
  <si>
    <t>Relative Strength - 5wk/30wk MAMA</t>
  </si>
  <si>
    <t>Relative Strength - 5wk/30wk MA57636Q10</t>
  </si>
  <si>
    <t>Relative Strength - 5wk/30wk MAMTD</t>
  </si>
  <si>
    <t>Relative Strength - 5wk/30wk MA59268810</t>
  </si>
  <si>
    <t>Relative Strength - 5wk/30wk MAMSFT</t>
  </si>
  <si>
    <t>Relative Strength - 5wk/30wk MA59491810</t>
  </si>
  <si>
    <t>Relative Strength - 5wk/30wk MAQCOM</t>
  </si>
  <si>
    <t>Relative Strength - 5wk/30wk MA74752510</t>
  </si>
  <si>
    <t>Relative Strength - 5wk/30wk MASNPS</t>
  </si>
  <si>
    <t>Relative Strength - 5wk/30wk MA87160710</t>
  </si>
  <si>
    <t>Relative Strength - 5wk/30wk MAUAA</t>
  </si>
  <si>
    <t>Relative Strength - 5wk/30wk MAVRSN</t>
  </si>
  <si>
    <t>Relative Strength - 5wk/30wk MA92343E10</t>
  </si>
  <si>
    <t>Relative Strength - 5wk/30wk MAALLE</t>
  </si>
  <si>
    <t>Relative Strength - 5wk/30wk MAG0176J10</t>
  </si>
  <si>
    <t>Relative Strength - 5wk/30wk MAINFO</t>
  </si>
  <si>
    <t>Relative Strength - 5wk/30wk MAG4756710</t>
  </si>
  <si>
    <t>Free Cash Flow/ EVAMGN</t>
  </si>
  <si>
    <t>Free Cash Flow/ EV03116210</t>
  </si>
  <si>
    <t>Free Cash Flow/ EVCELG</t>
  </si>
  <si>
    <t>Free Cash Flow/ EV15102010</t>
  </si>
  <si>
    <t>Free Cash Flow/ EVDHI</t>
  </si>
  <si>
    <t>Free Cash Flow/ EV23331A10</t>
  </si>
  <si>
    <t>Free Cash Flow/ EVFL</t>
  </si>
  <si>
    <t>Free Cash Flow/ EV34484910</t>
  </si>
  <si>
    <t>Free Cash Flow/ EVPFE</t>
  </si>
  <si>
    <t>Free Cash Flow/ EVCPRI</t>
  </si>
  <si>
    <t>Free Cash Flow/ EVG1890L10</t>
  </si>
  <si>
    <t>Price Return - 11-mth Perf.AMD</t>
  </si>
  <si>
    <t>Price Return - 11-mth Perf.00790310</t>
  </si>
  <si>
    <t>Price Return - 11-mth Perf.CHTR</t>
  </si>
  <si>
    <t>Price Return - 11-mth Perf.16119P10</t>
  </si>
  <si>
    <t>Price Return - 11-mth Perf.CSCO</t>
  </si>
  <si>
    <t>Price Return - 11-mth Perf.17275R10</t>
  </si>
  <si>
    <t>Price Return - 11-mth Perf.CPRT</t>
  </si>
  <si>
    <t>Price Return - 11-mth Perf.21720410</t>
  </si>
  <si>
    <t>Price Return - 11-mth Perf.DG</t>
  </si>
  <si>
    <t>Price Return - 11-mth Perf.25667710</t>
  </si>
  <si>
    <t>Price Return - 11-mth Perf.IQV</t>
  </si>
  <si>
    <t>Price Return - 11-mth Perf.46266C10</t>
  </si>
  <si>
    <t>Price Return - 11-mth Perf.MSCI</t>
  </si>
  <si>
    <t>Price Return - 11-mth Perf.55354G10</t>
  </si>
  <si>
    <t>Price Return - 11-mth Perf.MA</t>
  </si>
  <si>
    <t>Price Return - 11-mth Perf.57636Q10</t>
  </si>
  <si>
    <t>Price Return - 11-mth Perf.PYPL</t>
  </si>
  <si>
    <t>Price Return - 11-mth Perf.70450Y10</t>
  </si>
  <si>
    <t>Price Return - 11-mth Perf.PGR</t>
  </si>
  <si>
    <t>Price Return - 11-mth Perf.74331510</t>
  </si>
  <si>
    <t>Price Return - 11-mth Perf.TSCO</t>
  </si>
  <si>
    <t>Price Return - 11-mth Perf.89235610</t>
  </si>
  <si>
    <t>Price Return - 11-mth Perf.WELL</t>
  </si>
  <si>
    <t>Price Return - 11-mth Perf.95040Q10</t>
  </si>
  <si>
    <t>Price Return - 11-mth Perf.XRX</t>
  </si>
  <si>
    <t>Price Return - 11-mth Perf.98412160</t>
  </si>
  <si>
    <t>Price Return - 11-mth Perf.ALLE</t>
  </si>
  <si>
    <t>Price Return - 11-mth Perf.G0176J10</t>
  </si>
  <si>
    <t>Price Return - 12-mth Perf.ABT</t>
  </si>
  <si>
    <t>Price Return - 12-mth Perf.00282410</t>
  </si>
  <si>
    <t>Price Return - 12-mth Perf.AMD</t>
  </si>
  <si>
    <t>Price Return - 12-mth Perf.00790310</t>
  </si>
  <si>
    <t>Price Return - 12-mth Perf.AVGO</t>
  </si>
  <si>
    <t>Price Return - 12-mth Perf.11135F10</t>
  </si>
  <si>
    <t>Price Return - 12-mth Perf.CSCO</t>
  </si>
  <si>
    <t>Price Return - 12-mth Perf.17275R10</t>
  </si>
  <si>
    <t>Price Return - 12-mth Perf.CPRT</t>
  </si>
  <si>
    <t>Price Return - 12-mth Perf.21720410</t>
  </si>
  <si>
    <t>Price Return - 12-mth Perf.IQV</t>
  </si>
  <si>
    <t>Price Return - 12-mth Perf.46266C10</t>
  </si>
  <si>
    <t>Price Return - 12-mth Perf.MSCI</t>
  </si>
  <si>
    <t>Price Return - 12-mth Perf.55354G10</t>
  </si>
  <si>
    <t>Price Return - 12-mth Perf.PYPL</t>
  </si>
  <si>
    <t>Price Return - 12-mth Perf.70450Y10</t>
  </si>
  <si>
    <t>Price Return - 12-mth Perf.PGR</t>
  </si>
  <si>
    <t>Price Return - 12-mth Perf.74331510</t>
  </si>
  <si>
    <t>Price Return - 12-mth Perf.TMUS</t>
  </si>
  <si>
    <t>Price Return - 12-mth Perf.87259010</t>
  </si>
  <si>
    <t>Price Return - 12-mth Perf.TSCO</t>
  </si>
  <si>
    <t>Price Return - 12-mth Perf.89235610</t>
  </si>
  <si>
    <t>Price Return - 12-mth Perf.TWTR</t>
  </si>
  <si>
    <t>Price Return - 12-mth Perf.90184L10</t>
  </si>
  <si>
    <t>Price Return - 12-mth Perf.ULTA</t>
  </si>
  <si>
    <t>Price Return - 12-mth Perf.90384S30</t>
  </si>
  <si>
    <t>Price Return - 12-mth Perf.VRSN</t>
  </si>
  <si>
    <t>Price Return - 12-mth Perf.92343E10</t>
  </si>
  <si>
    <t>Price Return - 12-mth and 1-mth PerformanceABT</t>
  </si>
  <si>
    <t>Price Return - 12-mth and 1-mth Performance00282410</t>
  </si>
  <si>
    <t>Price Return - 12-mth and 1-mth PerformanceAKAM</t>
  </si>
  <si>
    <t>Price Return - 12-mth and 1-mth Performance00971T10</t>
  </si>
  <si>
    <t>Price Return - 12-mth and 1-mth PerformanceADI</t>
  </si>
  <si>
    <t>Price Return - 12-mth and 1-mth Performance03265410</t>
  </si>
  <si>
    <t>Price Return - 12-mth and 1-mth PerformanceAZO</t>
  </si>
  <si>
    <t>Price Return - 12-mth and 1-mth Performance05333210</t>
  </si>
  <si>
    <t>Price Return - 12-mth and 1-mth PerformanceCDNS</t>
  </si>
  <si>
    <t>Price Return - 12-mth and 1-mth Performance12738710</t>
  </si>
  <si>
    <t>Price Return - 12-mth and 1-mth PerformanceCLX</t>
  </si>
  <si>
    <t>Price Return - 12-mth and 1-mth Performance18905410</t>
  </si>
  <si>
    <t>Price Return - 12-mth and 1-mth PerformanceCPRT</t>
  </si>
  <si>
    <t>Price Return - 12-mth and 1-mth Performance21720410</t>
  </si>
  <si>
    <t>Price Return - 12-mth and 1-mth PerformanceDFS</t>
  </si>
  <si>
    <t>Price Return - 12-mth and 1-mth Performance25470910</t>
  </si>
  <si>
    <t>Price Return - 12-mth and 1-mth PerformanceEBAY</t>
  </si>
  <si>
    <t>Price Return - 12-mth and 1-mth Performance27864210</t>
  </si>
  <si>
    <t>Price Return - 12-mth and 1-mth PerformanceECL</t>
  </si>
  <si>
    <t>Price Return - 12-mth and 1-mth Performance27886510</t>
  </si>
  <si>
    <t>Price Return - 12-mth and 1-mth PerformanceFIS</t>
  </si>
  <si>
    <t>Price Return - 12-mth and 1-mth Performance31620M10</t>
  </si>
  <si>
    <t>Price Return - 12-mth and 1-mth PerformanceFISV</t>
  </si>
  <si>
    <t>Price Return - 12-mth and 1-mth Performance33773810</t>
  </si>
  <si>
    <t>Price Return - 12-mth and 1-mth PerformanceFTNT</t>
  </si>
  <si>
    <t>Price Return - 12-mth and 1-mth Performance34959E10</t>
  </si>
  <si>
    <t>Price Return - 12-mth and 1-mth PerformanceAJG</t>
  </si>
  <si>
    <t>Price Return - 12-mth and 1-mth Performance36357610</t>
  </si>
  <si>
    <t>Price Return - 12-mth and 1-mth PerformanceGPN</t>
  </si>
  <si>
    <t>Price Return - 12-mth and 1-mth Performance37940X10</t>
  </si>
  <si>
    <t>Price Return - 12-mth and 1-mth PerformanceHAS</t>
  </si>
  <si>
    <t>Price Return - 12-mth and 1-mth Performance41805610</t>
  </si>
  <si>
    <t>Price Return - 12-mth and 1-mth PerformanceHOLX</t>
  </si>
  <si>
    <t>Price Return - 12-mth and 1-mth Performance43644010</t>
  </si>
  <si>
    <t>Price Return - 12-mth and 1-mth PerformanceLHX</t>
  </si>
  <si>
    <t>Price Return - 12-mth and 1-mth Performance50243110</t>
  </si>
  <si>
    <t>Price Return - 12-mth and 1-mth PerformanceMLM</t>
  </si>
  <si>
    <t>Price Return - 12-mth and 1-mth Performance57328410</t>
  </si>
  <si>
    <t>Price Return - 12-mth and 1-mth PerformanceMA</t>
  </si>
  <si>
    <t>Price Return - 12-mth and 1-mth Performance57636Q10</t>
  </si>
  <si>
    <t>Price Return - 12-mth and 1-mth PerformanceMCO</t>
  </si>
  <si>
    <t>Price Return - 12-mth and 1-mth Performance61536910</t>
  </si>
  <si>
    <t>Price Return - 12-mth and 1-mth PerformancePG</t>
  </si>
  <si>
    <t>Price Return - 12-mth and 1-mth Performance74271810</t>
  </si>
  <si>
    <t>Price Return - 12-mth and 1-mth PerformanceROST</t>
  </si>
  <si>
    <t>Price Return - 12-mth and 1-mth Performance77829610</t>
  </si>
  <si>
    <t>Price Return - 12-mth and 1-mth PerformanceSPGI</t>
  </si>
  <si>
    <t>Price Return - 12-mth and 1-mth Performance78409V10</t>
  </si>
  <si>
    <t>Price Return - 12-mth and 1-mth PerformanceSHW</t>
  </si>
  <si>
    <t>Price Return - 12-mth and 1-mth Performance82434810</t>
  </si>
  <si>
    <t>Price Return - 12-mth and 1-mth PerformanceSBUX</t>
  </si>
  <si>
    <t>Price Return - 12-mth and 1-mth Performance85524410</t>
  </si>
  <si>
    <t>Price Return - 12-mth and 1-mth PerformanceTMUS</t>
  </si>
  <si>
    <t>Price Return - 12-mth and 1-mth Performance87259010</t>
  </si>
  <si>
    <t>Price Return - 12-mth and 1-mth PerformanceTSS</t>
  </si>
  <si>
    <t>Price Return - 12-mth and 1-mth Performance89190610</t>
  </si>
  <si>
    <t>Price Return - 12-mth and 1-mth PerformanceTWTR</t>
  </si>
  <si>
    <t>Price Return - 12-mth and 1-mth Performance90184L10</t>
  </si>
  <si>
    <t>Price Return - 12-mth and 1-mth PerformanceUNP</t>
  </si>
  <si>
    <t>Price Return - 12-mth and 1-mth PerformanceUHS</t>
  </si>
  <si>
    <t>Price Return - 12-mth and 1-mth Performance91390310</t>
  </si>
  <si>
    <t>Price Return - 12-mth and 1-mth ReversalAFL</t>
  </si>
  <si>
    <t>Price Return - 12-mth and 1-mth Reversal00105510</t>
  </si>
  <si>
    <t>Price Return - 12-mth and 1-mth ReversalAMD</t>
  </si>
  <si>
    <t>Price Return - 12-mth and 1-mth Reversal00790310</t>
  </si>
  <si>
    <t>Price Return - 12-mth and 1-mth ReversalAWK</t>
  </si>
  <si>
    <t>Price Return - 12-mth and 1-mth Reversal03042010</t>
  </si>
  <si>
    <t>Price Return - 12-mth and 1-mth ReversalARNC</t>
  </si>
  <si>
    <t>Price Return - 12-mth and 1-mth Reversal03965L10</t>
  </si>
  <si>
    <t>Price Return - 12-mth and 1-mth ReversalADSK</t>
  </si>
  <si>
    <t>Price Return - 12-mth and 1-mth Reversal05276910</t>
  </si>
  <si>
    <t>Price Return - 12-mth and 1-mth ReversalHRB</t>
  </si>
  <si>
    <t>Price Return - 12-mth and 1-mth Reversal09367110</t>
  </si>
  <si>
    <t>Price Return - 12-mth and 1-mth ReversalBSX</t>
  </si>
  <si>
    <t>Price Return - 12-mth and 1-mth Reversal10113710</t>
  </si>
  <si>
    <t>Price Return - 12-mth and 1-mth ReversalCERN</t>
  </si>
  <si>
    <t>Price Return - 12-mth and 1-mth Reversal15678210</t>
  </si>
  <si>
    <t>Price Return - 12-mth and 1-mth ReversalCHTR</t>
  </si>
  <si>
    <t>Price Return - 12-mth and 1-mth Reversal16119P10</t>
  </si>
  <si>
    <t>Price Return - 12-mth and 1-mth ReversalDISH</t>
  </si>
  <si>
    <t>Price Return - 12-mth and 1-mth Reversal25470M10</t>
  </si>
  <si>
    <t>Price Return - 12-mth and 1-mth ReversalDG</t>
  </si>
  <si>
    <t>Price Return - 12-mth and 1-mth Reversal25667710</t>
  </si>
  <si>
    <t>Price Return - 12-mth and 1-mth ReversalDOV</t>
  </si>
  <si>
    <t>Price Return - 12-mth and 1-mth Reversal26000310</t>
  </si>
  <si>
    <t>Price Return - 12-mth and 1-mth ReversalFAST</t>
  </si>
  <si>
    <t>Price Return - 12-mth and 1-mth Reversal31190010</t>
  </si>
  <si>
    <t>Price Return - 12-mth and 1-mth ReversalFLS</t>
  </si>
  <si>
    <t>Price Return - 12-mth and 1-mth Reversal34354P10</t>
  </si>
  <si>
    <t>Price Return - 12-mth and 1-mth ReversalINCY</t>
  </si>
  <si>
    <t>Price Return - 12-mth and 1-mth Reversal45337C10</t>
  </si>
  <si>
    <t>Price Return - 12-mth and 1-mth ReversalJEC</t>
  </si>
  <si>
    <t>Price Return - 12-mth and 1-mth Reversal46981410</t>
  </si>
  <si>
    <t>Price Return - 12-mth and 1-mth ReversalKEYS</t>
  </si>
  <si>
    <t>Price Return - 12-mth and 1-mth Reversal49338L10</t>
  </si>
  <si>
    <t>Price Return - 12-mth and 1-mth ReversalEL</t>
  </si>
  <si>
    <t>Price Return - 12-mth and 1-mth Reversal51843910</t>
  </si>
  <si>
    <t>Price Return - 12-mth and 1-mth ReversalMSCI</t>
  </si>
  <si>
    <t>Price Return - 12-mth and 1-mth Reversal55354G10</t>
  </si>
  <si>
    <t>Price Return - 12-mth and 1-mth ReversalMDLZ</t>
  </si>
  <si>
    <t>Price Return - 12-mth and 1-mth Reversal60920710</t>
  </si>
  <si>
    <t>Price Return - 12-mth and 1-mth ReversalMSI</t>
  </si>
  <si>
    <t>Price Return - 12-mth and 1-mth Reversal62007630</t>
  </si>
  <si>
    <t>Price Return - 12-mth and 1-mth ReversalOMC</t>
  </si>
  <si>
    <t>Price Return - 12-mth and 1-mth Reversal68191910</t>
  </si>
  <si>
    <t>Price Return - 12-mth and 1-mth ReversalPYPL</t>
  </si>
  <si>
    <t>Price Return - 12-mth and 1-mth Reversal70450Y10</t>
  </si>
  <si>
    <t>Price Return - 12-mth and 1-mth ReversalPKI</t>
  </si>
  <si>
    <t>Price Return - 12-mth and 1-mth Reversal71404610</t>
  </si>
  <si>
    <t>Price Return - 12-mth and 1-mth ReversalQCOM</t>
  </si>
  <si>
    <t>Price Return - 12-mth and 1-mth Reversal74752510</t>
  </si>
  <si>
    <t>Price Return - 12-mth and 1-mth ReversalVTR</t>
  </si>
  <si>
    <t>Price Return - 12-mth and 1-mth Reversal92276F10</t>
  </si>
  <si>
    <t>Price Return - 12-mth and 1-mth Reversal98412160</t>
  </si>
  <si>
    <t>Price Return - 12-mth and 1-mth ReversalAON</t>
  </si>
  <si>
    <t>Price Return - 12-mth and 1-mth ReversalG0408V10</t>
  </si>
  <si>
    <t>Price Return - 12-mth and 1-mth ReversalIR</t>
  </si>
  <si>
    <t>Price Return - 12-mth and 1-mth ReversalG4779110</t>
  </si>
  <si>
    <t>Price Return - 12-mth and 1-mth ReversalLIN</t>
  </si>
  <si>
    <t>Price Return - 12-mth and 1-mth ReversalG5494J10</t>
  </si>
  <si>
    <t>Price Return - 12-mth and 1-mth ReversalGRMN</t>
  </si>
  <si>
    <t>Price Return - 12-mth and 1-mth ReversalH2906T10</t>
  </si>
  <si>
    <t>Price to Moving Average (200 day)APD</t>
  </si>
  <si>
    <t>Price to Moving Average (200 day)00915810</t>
  </si>
  <si>
    <t>Price to Moving Average (200 day)AIG</t>
  </si>
  <si>
    <t>Price to Moving Average (200 day)02687478</t>
  </si>
  <si>
    <t>Price to Moving Average (200 day)APC</t>
  </si>
  <si>
    <t>Price to Moving Average (200 day)03251110</t>
  </si>
  <si>
    <t>Price to Moving Average (200 day)AMAT</t>
  </si>
  <si>
    <t>Price to Moving Average (200 day)03822210</t>
  </si>
  <si>
    <t>Price to Moving Average (200 day)AZO</t>
  </si>
  <si>
    <t>Price to Moving Average (200 day)05333210</t>
  </si>
  <si>
    <t>Price to Moving Average (200 day)CDNS</t>
  </si>
  <si>
    <t>Price to Moving Average (200 day)12738710</t>
  </si>
  <si>
    <t>Price to Moving Average (200 day)DFS</t>
  </si>
  <si>
    <t>Price to Moving Average (200 day)25470910</t>
  </si>
  <si>
    <t>Price to Moving Average (200 day)EBAY</t>
  </si>
  <si>
    <t>Price to Moving Average (200 day)27864210</t>
  </si>
  <si>
    <t>Price to Moving Average (200 day)EIX</t>
  </si>
  <si>
    <t>Price to Moving Average (200 day)28102010</t>
  </si>
  <si>
    <t>Price to Moving Average (200 day)FIS</t>
  </si>
  <si>
    <t>Price to Moving Average (200 day)31620M10</t>
  </si>
  <si>
    <t>Price to Moving Average (200 day)HAS</t>
  </si>
  <si>
    <t>Price to Moving Average (200 day)41805610</t>
  </si>
  <si>
    <t>Price to Moving Average (200 day)IQV</t>
  </si>
  <si>
    <t>Price to Moving Average (200 day)46266C10</t>
  </si>
  <si>
    <t>Price to Moving Average (200 day)LRCX</t>
  </si>
  <si>
    <t>Price to Moving Average (200 day)MSCI</t>
  </si>
  <si>
    <t>Price to Moving Average (200 day)55354G10</t>
  </si>
  <si>
    <t>Price to Moving Average (200 day)SHW</t>
  </si>
  <si>
    <t>Price to Moving Average (200 day)82434810</t>
  </si>
  <si>
    <t>Price to Moving Average (200 day)VRSN</t>
  </si>
  <si>
    <t>Price to Moving Average (200 day)92343E10</t>
  </si>
  <si>
    <t>Price to Moving Average (200 day)VMC</t>
  </si>
  <si>
    <t>Price to Moving Average (200 day)92916010</t>
  </si>
  <si>
    <t>Price Return - 3-mth Perf.AIG</t>
  </si>
  <si>
    <t>Price Return - 3-mth Perf.02687478</t>
  </si>
  <si>
    <t>Price Return - 3-mth Perf.ABC</t>
  </si>
  <si>
    <t>Price Return - 3-mth Perf.03073E10</t>
  </si>
  <si>
    <t>Price Return - 3-mth Perf.ANTM</t>
  </si>
  <si>
    <t>Price Return - 3-mth Perf.03675210</t>
  </si>
  <si>
    <t>Price Return - 3-mth Perf.ARNC</t>
  </si>
  <si>
    <t>Price Return - 3-mth Perf.03965L10</t>
  </si>
  <si>
    <t>Price Return - 3-mth Perf.BSX</t>
  </si>
  <si>
    <t>Price Return - 3-mth Perf.10113710</t>
  </si>
  <si>
    <t>Price Return - 3-mth Perf.KMX</t>
  </si>
  <si>
    <t>Price Return - 3-mth Perf.14313010</t>
  </si>
  <si>
    <t>Price Return - 3-mth Perf.CINF</t>
  </si>
  <si>
    <t>Price Return - 3-mth Perf.17206210</t>
  </si>
  <si>
    <t>Price Return - 3-mth Perf.CTAS</t>
  </si>
  <si>
    <t>Price Return - 3-mth Perf.COO</t>
  </si>
  <si>
    <t>Price Return - 3-mth Perf.21664840</t>
  </si>
  <si>
    <t>Price Return - 3-mth Perf.CPRT</t>
  </si>
  <si>
    <t>Price Return - 3-mth Perf.21720410</t>
  </si>
  <si>
    <t>Price Return - 3-mth Perf.FIS</t>
  </si>
  <si>
    <t>Price Return - 3-mth Perf.31620M10</t>
  </si>
  <si>
    <t>Price Return - 3-mth Perf.GPN</t>
  </si>
  <si>
    <t>Price Return - 3-mth Perf.37940X10</t>
  </si>
  <si>
    <t>Price Return - 3-mth Perf.HSY</t>
  </si>
  <si>
    <t>Price Return - 3-mth Perf.42786610</t>
  </si>
  <si>
    <t>Price Return - 3-mth Perf.IDXX</t>
  </si>
  <si>
    <t>Price Return - 3-mth Perf.45168D10</t>
  </si>
  <si>
    <t>Price Return - 3-mth Perf.IQV</t>
  </si>
  <si>
    <t>Price Return - 3-mth Perf.46266C10</t>
  </si>
  <si>
    <t>Price Return - 3-mth Perf.LHX</t>
  </si>
  <si>
    <t>Price Return - 3-mth Perf.50243110</t>
  </si>
  <si>
    <t>Price Return - 3-mth Perf.MGM</t>
  </si>
  <si>
    <t>Price Return - 3-mth Perf.55295310</t>
  </si>
  <si>
    <t>Price Return - 3-mth Perf.MCK</t>
  </si>
  <si>
    <t>Price Return - 3-mth Perf.58155Q10</t>
  </si>
  <si>
    <t>Price Return - 3-mth Perf.TSS</t>
  </si>
  <si>
    <t>Price Return - 3-mth Perf.89190610</t>
  </si>
  <si>
    <t>Price Return - 3-mth Perf.WELL</t>
  </si>
  <si>
    <t>Price Return - 3-mth Perf.95040Q10</t>
  </si>
  <si>
    <t>Price Return - 3-mth Perf.INFO</t>
  </si>
  <si>
    <t>Price Return - 3-mth Perf.G4756710</t>
  </si>
  <si>
    <t>Price Return - 3-mth Perf.JCI</t>
  </si>
  <si>
    <t>Price Return - 3-mth Perf.G5150210</t>
  </si>
  <si>
    <t>Price Return - 3-mth Perf.MDT</t>
  </si>
  <si>
    <t>Price Return - 3-mth Perf.G5960L10</t>
  </si>
  <si>
    <t>Price Return - 3-mth Perf.FTI</t>
  </si>
  <si>
    <t>Price Return - 3-mth Perf.G8711010</t>
  </si>
  <si>
    <t>Price Return - 3-mth Perf.PRGO</t>
  </si>
  <si>
    <t>Price Return - 3-mth Perf.G9782210</t>
  </si>
  <si>
    <t>Price Return - 9-mth Perf.AIG</t>
  </si>
  <si>
    <t>Price Return - 9-mth Perf.02687478</t>
  </si>
  <si>
    <t>Price Return - 9-mth Perf.ADI</t>
  </si>
  <si>
    <t>Price Return - 9-mth Perf.03265410</t>
  </si>
  <si>
    <t>Price Return - 9-mth Perf.ANSS</t>
  </si>
  <si>
    <t>Price Return - 9-mth Perf.03662Q10</t>
  </si>
  <si>
    <t>Price Return - 9-mth Perf.AMAT</t>
  </si>
  <si>
    <t>Price Return - 9-mth Perf.03822210</t>
  </si>
  <si>
    <t>Price Return - 9-mth Perf.BAX</t>
  </si>
  <si>
    <t>Price Return - 9-mth Perf.07181310</t>
  </si>
  <si>
    <t>Price Return - 9-mth Perf.DHR</t>
  </si>
  <si>
    <t>Price Return - 9-mth Perf.23585110</t>
  </si>
  <si>
    <t>Price Return - 9-mth Perf.HLT</t>
  </si>
  <si>
    <t>Price Return - 9-mth Perf.43300A20</t>
  </si>
  <si>
    <t>Price Return - 9-mth Perf.MAS</t>
  </si>
  <si>
    <t>Price Return - 9-mth Perf.57459910</t>
  </si>
  <si>
    <t>Price Return - 9-mth Perf.MTD</t>
  </si>
  <si>
    <t>Price Return - 9-mth Perf.59268810</t>
  </si>
  <si>
    <t>Price Return - 9-mth Perf.MCHP</t>
  </si>
  <si>
    <t>Price Return - 9-mth Perf.59501710</t>
  </si>
  <si>
    <t>Price Return - 9-mth Perf.TFX</t>
  </si>
  <si>
    <t>Price Return - 9-mth Perf.87936910</t>
  </si>
  <si>
    <t>Price Return - 9-mth Perf.TXN</t>
  </si>
  <si>
    <t>Price Return - 9-mth Perf.88250810</t>
  </si>
  <si>
    <t>Price Return - 9-mth Perf.VRSN</t>
  </si>
  <si>
    <t>Price Return - 9-mth Perf.92343E10</t>
  </si>
  <si>
    <t>Price Return - 9-mth Perf.WLTW</t>
  </si>
  <si>
    <t>Price Return - 9-mth Perf.G9662910</t>
  </si>
  <si>
    <t>Short InterestALXN</t>
  </si>
  <si>
    <t>Short Interest01535110</t>
  </si>
  <si>
    <t>Short InterestAMZN</t>
  </si>
  <si>
    <t>Short Interest02313510</t>
  </si>
  <si>
    <t>Short InterestAMP</t>
  </si>
  <si>
    <t>Short Interest03076C10</t>
  </si>
  <si>
    <t>Short InterestED</t>
  </si>
  <si>
    <t>Short Interest20911510</t>
  </si>
  <si>
    <t>Short InterestCCI</t>
  </si>
  <si>
    <t>Short Interest22822V10</t>
  </si>
  <si>
    <t>Short InterestDHR</t>
  </si>
  <si>
    <t>Short Interest23585110</t>
  </si>
  <si>
    <t>Short InterestXRAY</t>
  </si>
  <si>
    <t>Short Interest24906P10</t>
  </si>
  <si>
    <t>Short InterestFRT</t>
  </si>
  <si>
    <t>Short Interest31374720</t>
  </si>
  <si>
    <t>Short InterestFITB</t>
  </si>
  <si>
    <t>Short Interest31677310</t>
  </si>
  <si>
    <t>Short InterestFLS</t>
  </si>
  <si>
    <t>Short Interest34354P10</t>
  </si>
  <si>
    <t>Short InterestGE</t>
  </si>
  <si>
    <t>Short Interest36960410</t>
  </si>
  <si>
    <t>Short InterestGIS</t>
  </si>
  <si>
    <t>Short Interest37033410</t>
  </si>
  <si>
    <t>Short InterestHPQ</t>
  </si>
  <si>
    <t>Short Interest40434L10</t>
  </si>
  <si>
    <t>Short InterestHES</t>
  </si>
  <si>
    <t>Short Interest42809H10</t>
  </si>
  <si>
    <t>Short InterestHFC</t>
  </si>
  <si>
    <t>Short Interest43610610</t>
  </si>
  <si>
    <t>Short InterestHOLX</t>
  </si>
  <si>
    <t>Short Interest43644010</t>
  </si>
  <si>
    <t>Short InterestPSA</t>
  </si>
  <si>
    <t>Short Interest74460D10</t>
  </si>
  <si>
    <t>Short InterestLUV</t>
  </si>
  <si>
    <t>Short Interest84474110</t>
  </si>
  <si>
    <t>Short InterestSYY</t>
  </si>
  <si>
    <t>Short Interest87182910</t>
  </si>
  <si>
    <t>Short InterestTRIP</t>
  </si>
  <si>
    <t>Short Interest89694520</t>
  </si>
  <si>
    <t>Short InterestUNP</t>
  </si>
  <si>
    <t>Short Interest90781810</t>
  </si>
  <si>
    <t>Short InterestZBH</t>
  </si>
  <si>
    <t>Short Interest98956P10</t>
  </si>
  <si>
    <t>Short InterestNLSN</t>
  </si>
  <si>
    <t>Short InterestG6518L10</t>
  </si>
  <si>
    <t>Short InterestTEL</t>
  </si>
  <si>
    <t>Short InterestH8498910</t>
  </si>
  <si>
    <t>Top 50 S&amp;P 500 Companies By DECLINING SHORT INTEREST</t>
  </si>
  <si>
    <t>Declining Short Interest: The Z-Score of the most recent number of shorted shares vs. its 12 month history.</t>
  </si>
  <si>
    <t>FUNDAMENTAL EQUITY OPINION KEY: Opinions include a Volatility Risk Rating, an Investment Rating and an Income Rating. VOLATILITY RISK RATINGS, indicators of potential price fluctuation, are: A - Low, B - Medium and C - High. INVESTMENT RATINGS reflect the analyst’s assessment of a stock’s: (i) absolute total return potential and (ii) attractiveness for investment relative to other stocks within its Coverage Cluster (defined below).</t>
  </si>
  <si>
    <t xml:space="preserve">There are three investment ratings: 1 ‑ Buy stocks are expected to have a total return of at least 10% and are the most attractive stocks in the coverage cluster; </t>
  </si>
  <si>
    <t>2 ‑ Neutral stocks are expected to remain flat or increase in value and are less attractive than Buy rated stocks and 3 ‑ Underperform stocks are the least attractive stocks in a coverage cluster. Analysts assign investment ratings considering,</t>
  </si>
  <si>
    <t xml:space="preserve">among other things, the 0-12 month total return expectation for a stock and the firm’s guidelines for ratings dispersions (shown in the table below). </t>
  </si>
  <si>
    <t>The current price objective for a stock should be referenced to better understand the total return expectation at any given time. The price objective reflects the analyst’s view of the potential price appreciation (depreciation).</t>
  </si>
  <si>
    <t>Investment rating</t>
  </si>
  <si>
    <t>Total return expectation (within 12-month period of date of initial rating)</t>
  </si>
  <si>
    <t>Ratings dispersion guidelines for coverage cluster*</t>
  </si>
  <si>
    <t>Buy</t>
  </si>
  <si>
    <t>≥ 10%</t>
  </si>
  <si>
    <t>≤ 70%</t>
  </si>
  <si>
    <t>Neutral</t>
  </si>
  <si>
    <t>≥ 0%</t>
  </si>
  <si>
    <t>≤ 30%</t>
  </si>
  <si>
    <t>Underperform</t>
  </si>
  <si>
    <t>N/A</t>
  </si>
  <si>
    <t>≥ 20%</t>
  </si>
  <si>
    <t>* Ratings dispersions may vary from time to time where BofA Merrill Lynch Research believes it better reflects the investment prospects of stocks in a Coverage Cluster.</t>
  </si>
  <si>
    <t xml:space="preserve">INCOME RATINGS, indicators of potential cash dividends, are: 7 ‑ same/higher (dividend considered to be secure), 8 ‑ same/lower (dividend not considered to be secure) and 9 ‑ pays no cash dividend. </t>
  </si>
  <si>
    <t xml:space="preserve">Coverage Cluster is comprised of stocks covered by a single analyst or two or more analysts sharing a common industry, sector, region or </t>
  </si>
  <si>
    <t>other classification(s). A stock’s coverage cluster is included in the most recent BofA Merrill Lynch Research Comment referencing the stock.</t>
  </si>
  <si>
    <t>Constituents and Performance</t>
  </si>
  <si>
    <t>Source: BofA Merrill Lynch US Equity and Quant Strategy, FactSet</t>
  </si>
  <si>
    <t>Equity &amp; Quant Strategy | 09-Sep-19</t>
  </si>
  <si>
    <t>Savita Subramanian</t>
  </si>
  <si>
    <t>+1 646 855 3878</t>
  </si>
  <si>
    <t>savita.subramanian@baml.com</t>
  </si>
  <si>
    <t>12042088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</si>
</sst>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43" formatCode="_(* #,##0.00_);_(* \(#,##0.00\);_(* &quot;-&quot;??_);_(@_)"/>
    <numFmt numFmtId="164" formatCode="0.0"/>
    <numFmt numFmtId="165" formatCode="0.0%"/>
    <numFmt numFmtId="166" formatCode="[$-409]mmm\-yy;@"/>
    <numFmt numFmtId="167" formatCode="[$-409]d\-mmm\-yy;@"/>
    <numFmt numFmtId="168" formatCode="0.000000000"/>
    <numFmt numFmtId="169" formatCode="[&lt;=9999999]###\-####;\(###\)\ ###\-####"/>
    <numFmt numFmtId="170" formatCode="mm/dd/yy;@"/>
    <numFmt numFmtId="171" formatCode="_(* #,##0_);_(* \(#,##0\);_(* &quot;-&quot;??_);_(@_)"/>
    <numFmt numFmtId="172" formatCode="m/d/yy"/>
    <numFmt numFmtId="173" formatCode="dd\-mmm\-yy"/>
    <numFmt numFmtId="174" formatCode="_(* #,##0.0000_);_(* \(#,##0.0000\);_(* &quot;-&quot;??_);_(@_)"/>
    <numFmt numFmtId="175" formatCode="mmm\ dd\,\ yyyy"/>
    <numFmt numFmtId="176" formatCode="0.0000"/>
  </numFmts>
  <fonts count="106">
    <font>
      <sz val="10"/>
      <name val="Arial"/>
    </font>
    <font>
      <sz val="10"/>
      <color theme="1"/>
      <name val="Arial"/>
      <family val="2"/>
    </font>
    <font>
      <sz val="10"/>
      <color theme="1"/>
      <name val="Arial"/>
      <family val="2"/>
    </font>
    <font>
      <sz val="10"/>
      <name val="Arial"/>
      <family val="2"/>
    </font>
    <font>
      <sz val="10"/>
      <color indexed="8"/>
      <name val="MS Sans Serif"/>
      <family val="2"/>
    </font>
    <font>
      <sz val="8"/>
      <name val="Arial"/>
      <family val="2"/>
    </font>
    <font>
      <b/>
      <sz val="8"/>
      <color indexed="81"/>
      <name val="Tahoma"/>
      <family val="2"/>
    </font>
    <font>
      <b/>
      <sz val="8"/>
      <name val="Arial"/>
      <family val="2"/>
    </font>
    <font>
      <sz val="8"/>
      <name val="Arial"/>
      <family val="2"/>
    </font>
    <font>
      <sz val="8"/>
      <color indexed="8"/>
      <name val="Arial"/>
      <family val="2"/>
    </font>
    <font>
      <b/>
      <sz val="8"/>
      <color indexed="10"/>
      <name val="Arial"/>
      <family val="2"/>
    </font>
    <font>
      <sz val="10"/>
      <name val="Arial"/>
      <family val="2"/>
    </font>
    <font>
      <b/>
      <sz val="10"/>
      <color indexed="18"/>
      <name val="Arial"/>
      <family val="2"/>
    </font>
    <font>
      <sz val="10"/>
      <color indexed="18"/>
      <name val="Arial Narrow"/>
      <family val="2"/>
    </font>
    <font>
      <b/>
      <sz val="24"/>
      <color indexed="18"/>
      <name val="Arial Narrow"/>
      <family val="2"/>
    </font>
    <font>
      <b/>
      <sz val="16"/>
      <color indexed="18"/>
      <name val="Arial Narrow"/>
      <family val="2"/>
    </font>
    <font>
      <b/>
      <sz val="18"/>
      <color indexed="56"/>
      <name val="Trebuchet MS"/>
      <family val="2"/>
    </font>
    <font>
      <sz val="9"/>
      <name val="Arial"/>
      <family val="2"/>
    </font>
    <font>
      <b/>
      <sz val="9"/>
      <name val="Arial"/>
      <family val="2"/>
    </font>
    <font>
      <b/>
      <sz val="10"/>
      <name val="Arial"/>
      <family val="2"/>
    </font>
    <font>
      <b/>
      <sz val="8"/>
      <color indexed="12"/>
      <name val="Arial"/>
      <family val="2"/>
    </font>
    <font>
      <sz val="10"/>
      <color indexed="12"/>
      <name val="Arial"/>
      <family val="2"/>
    </font>
    <font>
      <sz val="8"/>
      <name val="Arial Narrow"/>
      <family val="2"/>
    </font>
    <font>
      <sz val="8.5"/>
      <color indexed="8"/>
      <name val="Arial Narrow"/>
      <family val="2"/>
    </font>
    <font>
      <sz val="10"/>
      <name val="Arial Narrow"/>
      <family val="2"/>
    </font>
    <font>
      <sz val="10"/>
      <color indexed="8"/>
      <name val="Arial"/>
      <family val="2"/>
    </font>
    <font>
      <b/>
      <sz val="9"/>
      <color indexed="56"/>
      <name val="Arial Narrow"/>
      <family val="2"/>
    </font>
    <font>
      <sz val="10"/>
      <color indexed="8"/>
      <name val="Arial"/>
      <family val="2"/>
    </font>
    <font>
      <sz val="10"/>
      <color indexed="9"/>
      <name val="Arial"/>
      <family val="2"/>
    </font>
    <font>
      <sz val="10"/>
      <color indexed="20"/>
      <name val="Arial"/>
      <family val="2"/>
    </font>
    <font>
      <b/>
      <sz val="10"/>
      <color indexed="52"/>
      <name val="Arial"/>
      <family val="2"/>
    </font>
    <font>
      <b/>
      <sz val="10"/>
      <color indexed="9"/>
      <name val="Arial"/>
      <family val="2"/>
    </font>
    <font>
      <sz val="8"/>
      <color indexed="8"/>
      <name val="Arial Narrow"/>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b/>
      <sz val="10"/>
      <color indexed="63"/>
      <name val="Arial"/>
      <family val="2"/>
    </font>
    <font>
      <b/>
      <sz val="18"/>
      <color indexed="56"/>
      <name val="Cambria"/>
      <family val="2"/>
    </font>
    <font>
      <b/>
      <sz val="10"/>
      <color indexed="8"/>
      <name val="Arial"/>
      <family val="2"/>
    </font>
    <font>
      <sz val="10"/>
      <color indexed="10"/>
      <name val="Arial"/>
      <family val="2"/>
    </font>
    <font>
      <b/>
      <sz val="11"/>
      <color indexed="56"/>
      <name val="Trebuchet MS"/>
      <family val="2"/>
    </font>
    <font>
      <b/>
      <sz val="12"/>
      <name val="Arial Narrow"/>
      <family val="2"/>
    </font>
    <font>
      <b/>
      <sz val="12"/>
      <color indexed="18"/>
      <name val="Arial Narrow"/>
      <family val="2"/>
    </font>
    <font>
      <b/>
      <sz val="10"/>
      <name val="Arial Narrow"/>
      <family val="2"/>
    </font>
    <font>
      <sz val="8"/>
      <color indexed="8"/>
      <name val="Arial Narrow"/>
      <family val="2"/>
    </font>
    <font>
      <b/>
      <u/>
      <sz val="8"/>
      <name val="Arial Narrow"/>
      <family val="2"/>
    </font>
    <font>
      <b/>
      <sz val="8"/>
      <color indexed="8"/>
      <name val="Arial Narrow"/>
      <family val="2"/>
    </font>
    <font>
      <b/>
      <u/>
      <sz val="10"/>
      <name val="Arial"/>
      <family val="2"/>
    </font>
    <font>
      <sz val="10"/>
      <color indexed="12"/>
      <name val="Arial Narrow"/>
      <family val="2"/>
    </font>
    <font>
      <u/>
      <sz val="12"/>
      <name val="Arial Narrow"/>
      <family val="2"/>
    </font>
    <font>
      <b/>
      <sz val="8"/>
      <name val="Arial Narrow"/>
      <family val="2"/>
    </font>
    <font>
      <sz val="8"/>
      <color indexed="81"/>
      <name val="Tahoma"/>
      <family val="2"/>
    </font>
    <font>
      <sz val="10"/>
      <name val="Arial"/>
      <family val="2"/>
    </font>
    <font>
      <sz val="8.5"/>
      <name val="Arial Narrow"/>
      <family val="2"/>
    </font>
    <font>
      <b/>
      <u/>
      <sz val="8.5"/>
      <name val="Arial Narrow"/>
      <family val="2"/>
    </font>
    <font>
      <b/>
      <sz val="10"/>
      <color theme="3" tint="0.39997558519241921"/>
      <name val="Arial Narrow"/>
      <family val="2"/>
    </font>
    <font>
      <b/>
      <sz val="9"/>
      <color indexed="81"/>
      <name val="Tahoma"/>
      <family val="2"/>
    </font>
    <font>
      <b/>
      <sz val="10"/>
      <color theme="3" tint="0.39997558519241921"/>
      <name val="Arial"/>
      <family val="2"/>
    </font>
    <font>
      <b/>
      <sz val="10"/>
      <color indexed="8"/>
      <name val="Arial Narrow"/>
      <family val="2"/>
    </font>
    <font>
      <sz val="8"/>
      <name val="Arial Nb"/>
    </font>
    <font>
      <sz val="8"/>
      <color theme="0" tint="-0.34998626667073579"/>
      <name val="Arial Nb"/>
    </font>
    <font>
      <b/>
      <sz val="8"/>
      <color theme="0" tint="-0.34998626667073579"/>
      <name val="Arial Nb"/>
    </font>
    <font>
      <b/>
      <sz val="8"/>
      <name val="Arial Nb"/>
    </font>
    <font>
      <sz val="10"/>
      <color theme="0"/>
      <name val="Arial"/>
      <family val="2"/>
    </font>
    <font>
      <b/>
      <sz val="10"/>
      <color theme="0"/>
      <name val="Arial"/>
      <family val="2"/>
    </font>
    <font>
      <sz val="8"/>
      <color theme="0"/>
      <name val="Arial"/>
      <family val="2"/>
    </font>
    <font>
      <sz val="8.5"/>
      <color theme="0"/>
      <name val="Arial Narrow"/>
      <family val="2"/>
    </font>
    <font>
      <u/>
      <sz val="10"/>
      <color indexed="12"/>
      <name val="Arial"/>
      <family val="2"/>
    </font>
    <font>
      <sz val="16"/>
      <name val="Arial Nb"/>
    </font>
    <font>
      <sz val="10"/>
      <color theme="0"/>
      <name val="Arial Narrow"/>
      <family val="2"/>
    </font>
    <font>
      <b/>
      <sz val="10"/>
      <color rgb="FFFF0000"/>
      <name val="Arial Narrow"/>
      <family val="2"/>
    </font>
    <font>
      <b/>
      <sz val="11"/>
      <name val="Arial Narrow"/>
      <family val="2"/>
    </font>
    <font>
      <sz val="10"/>
      <color rgb="FFFF0000"/>
      <name val="Arial Narrow"/>
      <family val="2"/>
    </font>
    <font>
      <u/>
      <sz val="10"/>
      <name val="Arial"/>
      <family val="2"/>
    </font>
    <font>
      <sz val="12"/>
      <color rgb="FFFFFF00"/>
      <name val="Arial"/>
      <family val="2"/>
    </font>
    <font>
      <sz val="10"/>
      <color rgb="FFFF0000"/>
      <name val="Arial"/>
      <family val="2"/>
    </font>
    <font>
      <sz val="11"/>
      <color indexed="8"/>
      <name val="Calibri"/>
      <family val="2"/>
    </font>
    <font>
      <sz val="10"/>
      <color theme="4" tint="-0.249977111117893"/>
      <name val="Arial"/>
      <family val="2"/>
    </font>
    <font>
      <b/>
      <sz val="10"/>
      <color theme="4" tint="-0.249977111117893"/>
      <name val="Arial"/>
      <family val="2"/>
    </font>
    <font>
      <sz val="11"/>
      <name val="Calibri"/>
      <family val="2"/>
    </font>
    <font>
      <b/>
      <sz val="10"/>
      <color theme="3"/>
      <name val="Arial"/>
      <family val="2"/>
    </font>
    <font>
      <sz val="10"/>
      <color theme="3"/>
      <name val="Arial"/>
      <family val="2"/>
    </font>
    <font>
      <sz val="10"/>
      <color theme="1"/>
      <name val="Arial Narrow"/>
      <family val="2"/>
    </font>
    <font>
      <sz val="12"/>
      <color theme="1"/>
      <name val="Calibri"/>
      <family val="2"/>
      <scheme val="minor"/>
    </font>
    <font>
      <sz val="18"/>
      <color theme="0"/>
      <name val="Connections"/>
      <family val="2"/>
    </font>
    <font>
      <b/>
      <sz val="21"/>
      <color theme="0"/>
      <name val="Connections"/>
      <family val="2"/>
    </font>
    <font>
      <b/>
      <sz val="9"/>
      <color theme="0"/>
      <name val="Connections"/>
      <family val="2"/>
    </font>
    <font>
      <b/>
      <sz val="8"/>
      <color theme="1"/>
      <name val="Connections Cond Light"/>
      <family val="2"/>
    </font>
    <font>
      <b/>
      <sz val="10"/>
      <color theme="1"/>
      <name val="Arial"/>
      <family val="2"/>
    </font>
    <font>
      <b/>
      <sz val="8.5"/>
      <color rgb="FF857363"/>
      <name val="Connections"/>
      <family val="2"/>
    </font>
    <font>
      <i/>
      <sz val="8.5"/>
      <color rgb="FF857363"/>
      <name val="Connections"/>
      <family val="2"/>
    </font>
    <font>
      <i/>
      <sz val="8.5"/>
      <color rgb="FF012169"/>
      <name val="Connections"/>
      <family val="2"/>
    </font>
    <font>
      <b/>
      <sz val="9.5"/>
      <color rgb="FF012169"/>
      <name val="Connections"/>
      <family val="2"/>
    </font>
    <font>
      <sz val="8.5"/>
      <color rgb="FF000A23"/>
      <name val="Connections Cond Bld"/>
      <family val="2"/>
    </font>
    <font>
      <sz val="8"/>
      <color theme="1"/>
      <name val="Connections Cond Light"/>
      <family val="2"/>
    </font>
    <font>
      <sz val="8"/>
      <color rgb="FF000000"/>
      <name val="Connections Cond Light"/>
      <family val="2"/>
    </font>
    <font>
      <sz val="8"/>
      <color theme="1"/>
      <name val="Calibri"/>
      <family val="2"/>
      <scheme val="minor"/>
    </font>
    <font>
      <b/>
      <sz val="8"/>
      <color theme="1"/>
      <name val="Arial"/>
      <family val="2"/>
    </font>
    <font>
      <i/>
      <sz val="8"/>
      <color theme="1"/>
      <name val="Connections Cond Light"/>
      <family val="2"/>
    </font>
    <font>
      <i/>
      <sz val="8"/>
      <color theme="1"/>
      <name val="Arial"/>
      <family val="2"/>
    </font>
    <font>
      <sz val="7.5"/>
      <color theme="1"/>
      <name val="Connections Cond Light"/>
      <family val="2"/>
    </font>
  </fonts>
  <fills count="4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22"/>
        <bgColor indexed="64"/>
      </patternFill>
    </fill>
    <fill>
      <patternFill patternType="solid">
        <fgColor indexed="41"/>
        <bgColor indexed="64"/>
      </patternFill>
    </fill>
    <fill>
      <patternFill patternType="solid">
        <fgColor indexed="42"/>
        <bgColor indexed="64"/>
      </patternFill>
    </fill>
    <fill>
      <patternFill patternType="solid">
        <fgColor theme="0"/>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indexed="22"/>
        <bgColor indexed="0"/>
      </patternFill>
    </fill>
    <fill>
      <patternFill patternType="solid">
        <fgColor theme="5"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010F3A"/>
        <bgColor indexed="64"/>
      </patternFill>
    </fill>
    <fill>
      <patternFill patternType="solid">
        <fgColor rgb="FF014386"/>
        <bgColor indexed="64"/>
      </patternFill>
    </fill>
    <fill>
      <patternFill patternType="solid">
        <fgColor rgb="FFF6F3EE"/>
        <bgColor indexed="64"/>
      </patternFill>
    </fill>
  </fills>
  <borders count="2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right/>
      <top/>
      <bottom style="medium">
        <color rgb="FF012169"/>
      </bottom>
      <diagonal/>
    </border>
    <border>
      <left/>
      <right/>
      <top style="thin">
        <color auto="1"/>
      </top>
      <bottom/>
      <diagonal/>
    </border>
  </borders>
  <cellStyleXfs count="62">
    <xf numFmtId="0" fontId="0" fillId="0" borderId="0"/>
    <xf numFmtId="0" fontId="25" fillId="0" borderId="0"/>
    <xf numFmtId="0" fontId="25" fillId="0" borderId="0"/>
    <xf numFmtId="0" fontId="27" fillId="2" borderId="0" applyNumberFormat="0" applyBorder="0" applyAlignment="0" applyProtection="0"/>
    <xf numFmtId="0" fontId="27" fillId="3" borderId="0" applyNumberFormat="0" applyBorder="0" applyAlignment="0" applyProtection="0"/>
    <xf numFmtId="0" fontId="27" fillId="4" borderId="0" applyNumberFormat="0" applyBorder="0" applyAlignment="0" applyProtection="0"/>
    <xf numFmtId="0" fontId="27" fillId="5" borderId="0" applyNumberFormat="0" applyBorder="0" applyAlignment="0" applyProtection="0"/>
    <xf numFmtId="0" fontId="27" fillId="6" borderId="0" applyNumberFormat="0" applyBorder="0" applyAlignment="0" applyProtection="0"/>
    <xf numFmtId="0" fontId="27" fillId="7"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5" borderId="0" applyNumberFormat="0" applyBorder="0" applyAlignment="0" applyProtection="0"/>
    <xf numFmtId="0" fontId="27" fillId="8" borderId="0" applyNumberFormat="0" applyBorder="0" applyAlignment="0" applyProtection="0"/>
    <xf numFmtId="0" fontId="27" fillId="11" borderId="0" applyNumberFormat="0" applyBorder="0" applyAlignment="0" applyProtection="0"/>
    <xf numFmtId="0" fontId="28" fillId="12" borderId="0" applyNumberFormat="0" applyBorder="0" applyAlignment="0" applyProtection="0"/>
    <xf numFmtId="0" fontId="28" fillId="9" borderId="0" applyNumberFormat="0" applyBorder="0" applyAlignment="0" applyProtection="0"/>
    <xf numFmtId="0" fontId="28" fillId="10"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28" fillId="18" borderId="0" applyNumberFormat="0" applyBorder="0" applyAlignment="0" applyProtection="0"/>
    <xf numFmtId="0" fontId="28" fillId="13" borderId="0" applyNumberFormat="0" applyBorder="0" applyAlignment="0" applyProtection="0"/>
    <xf numFmtId="0" fontId="28" fillId="14" borderId="0" applyNumberFormat="0" applyBorder="0" applyAlignment="0" applyProtection="0"/>
    <xf numFmtId="0" fontId="28" fillId="19" borderId="0" applyNumberFormat="0" applyBorder="0" applyAlignment="0" applyProtection="0"/>
    <xf numFmtId="0" fontId="29" fillId="3" borderId="0" applyNumberFormat="0" applyBorder="0" applyAlignment="0" applyProtection="0"/>
    <xf numFmtId="0" fontId="30" fillId="20" borderId="1" applyNumberFormat="0" applyAlignment="0" applyProtection="0"/>
    <xf numFmtId="0" fontId="31" fillId="21" borderId="2" applyNumberFormat="0" applyAlignment="0" applyProtection="0"/>
    <xf numFmtId="0" fontId="33" fillId="0" borderId="0" applyNumberFormat="0" applyFill="0" applyBorder="0" applyAlignment="0" applyProtection="0"/>
    <xf numFmtId="0" fontId="34" fillId="4" borderId="0" applyNumberFormat="0" applyBorder="0" applyAlignment="0" applyProtection="0"/>
    <xf numFmtId="0" fontId="35" fillId="0" borderId="3" applyNumberFormat="0" applyFill="0" applyAlignment="0" applyProtection="0"/>
    <xf numFmtId="0" fontId="36" fillId="0" borderId="4" applyNumberFormat="0" applyFill="0" applyAlignment="0" applyProtection="0"/>
    <xf numFmtId="0" fontId="37" fillId="0" borderId="5" applyNumberFormat="0" applyFill="0" applyAlignment="0" applyProtection="0"/>
    <xf numFmtId="0" fontId="37" fillId="0" borderId="0" applyNumberFormat="0" applyFill="0" applyBorder="0" applyAlignment="0" applyProtection="0"/>
    <xf numFmtId="0" fontId="38" fillId="7" borderId="1" applyNumberFormat="0" applyAlignment="0" applyProtection="0"/>
    <xf numFmtId="0" fontId="39" fillId="0" borderId="6" applyNumberFormat="0" applyFill="0" applyAlignment="0" applyProtection="0"/>
    <xf numFmtId="0" fontId="40" fillId="22" borderId="0" applyNumberFormat="0" applyBorder="0" applyAlignment="0" applyProtection="0"/>
    <xf numFmtId="0" fontId="3" fillId="0" borderId="0"/>
    <xf numFmtId="0" fontId="4" fillId="0" borderId="0"/>
    <xf numFmtId="0" fontId="25" fillId="23" borderId="7" applyNumberFormat="0" applyFont="0" applyAlignment="0" applyProtection="0"/>
    <xf numFmtId="0" fontId="41" fillId="20" borderId="8" applyNumberFormat="0" applyAlignment="0" applyProtection="0"/>
    <xf numFmtId="9" fontId="3" fillId="0" borderId="0" applyFont="0" applyFill="0" applyBorder="0" applyAlignment="0" applyProtection="0"/>
    <xf numFmtId="9" fontId="32" fillId="0" borderId="0" applyFont="0" applyFill="0" applyBorder="0" applyAlignment="0" applyProtection="0"/>
    <xf numFmtId="0" fontId="42" fillId="0" borderId="0" applyNumberFormat="0" applyFill="0" applyBorder="0" applyAlignment="0" applyProtection="0"/>
    <xf numFmtId="0" fontId="43" fillId="0" borderId="9" applyNumberFormat="0" applyFill="0" applyAlignment="0" applyProtection="0"/>
    <xf numFmtId="0" fontId="44" fillId="0" borderId="0" applyNumberFormat="0" applyFill="0" applyBorder="0" applyAlignment="0" applyProtection="0"/>
    <xf numFmtId="0" fontId="57" fillId="0" borderId="0"/>
    <xf numFmtId="0" fontId="3" fillId="0" borderId="0"/>
    <xf numFmtId="43" fontId="3" fillId="0" borderId="0" applyFont="0" applyFill="0" applyBorder="0" applyAlignment="0" applyProtection="0"/>
    <xf numFmtId="0" fontId="2" fillId="0" borderId="0"/>
    <xf numFmtId="0" fontId="72" fillId="0" borderId="0" applyNumberFormat="0" applyFill="0" applyBorder="0" applyAlignment="0" applyProtection="0">
      <alignment vertical="top"/>
      <protection locked="0"/>
    </xf>
    <xf numFmtId="0" fontId="25" fillId="0" borderId="0"/>
    <xf numFmtId="0" fontId="3" fillId="0" borderId="0"/>
    <xf numFmtId="0" fontId="25" fillId="0" borderId="0"/>
    <xf numFmtId="0" fontId="25" fillId="0" borderId="0"/>
    <xf numFmtId="0" fontId="25" fillId="0" borderId="0"/>
    <xf numFmtId="0" fontId="25" fillId="0" borderId="0"/>
    <xf numFmtId="0" fontId="88" fillId="0" borderId="0"/>
    <xf numFmtId="0" fontId="1" fillId="0" borderId="0"/>
    <xf numFmtId="37" fontId="24" fillId="24" borderId="0" applyAlignment="0"/>
  </cellStyleXfs>
  <cellXfs count="446">
    <xf numFmtId="0" fontId="0" fillId="0" borderId="0" xfId="0"/>
    <xf numFmtId="166" fontId="7" fillId="0" borderId="10" xfId="48" applyNumberFormat="1" applyFont="1" applyFill="1" applyBorder="1" applyAlignment="1">
      <alignment horizontal="left"/>
    </xf>
    <xf numFmtId="0" fontId="8" fillId="0" borderId="0" xfId="48" applyFont="1" applyFill="1"/>
    <xf numFmtId="0" fontId="11" fillId="24" borderId="0" xfId="48" applyFont="1" applyFill="1" applyBorder="1" applyAlignment="1">
      <alignment horizontal="left"/>
    </xf>
    <xf numFmtId="0" fontId="11" fillId="24" borderId="0" xfId="48" applyFont="1" applyFill="1" applyBorder="1"/>
    <xf numFmtId="0" fontId="12" fillId="24" borderId="0" xfId="48" applyFont="1" applyFill="1" applyBorder="1" applyAlignment="1">
      <alignment horizontal="left"/>
    </xf>
    <xf numFmtId="0" fontId="12" fillId="24" borderId="0" xfId="48" applyFont="1" applyFill="1" applyBorder="1"/>
    <xf numFmtId="166" fontId="8" fillId="24" borderId="0" xfId="48" applyNumberFormat="1" applyFont="1" applyFill="1" applyBorder="1" applyAlignment="1">
      <alignment horizontal="left"/>
    </xf>
    <xf numFmtId="1" fontId="7" fillId="24" borderId="0" xfId="48" applyNumberFormat="1" applyFont="1" applyFill="1" applyBorder="1" applyAlignment="1">
      <alignment horizontal="left"/>
    </xf>
    <xf numFmtId="0" fontId="8" fillId="24" borderId="0" xfId="48" applyFont="1" applyFill="1" applyBorder="1"/>
    <xf numFmtId="1" fontId="9" fillId="24" borderId="11" xfId="40" applyNumberFormat="1" applyFont="1" applyFill="1" applyBorder="1" applyAlignment="1">
      <alignment horizontal="right" wrapText="1"/>
    </xf>
    <xf numFmtId="1" fontId="9" fillId="24" borderId="10" xfId="40" applyNumberFormat="1" applyFont="1" applyFill="1" applyBorder="1" applyAlignment="1">
      <alignment horizontal="right" wrapText="1"/>
    </xf>
    <xf numFmtId="1" fontId="9" fillId="24" borderId="0" xfId="40" applyNumberFormat="1" applyFont="1" applyFill="1" applyBorder="1" applyAlignment="1">
      <alignment horizontal="right" wrapText="1"/>
    </xf>
    <xf numFmtId="0" fontId="10" fillId="24" borderId="0" xfId="48" applyFont="1" applyFill="1" applyBorder="1"/>
    <xf numFmtId="2" fontId="8" fillId="24" borderId="0" xfId="48" applyNumberFormat="1" applyFont="1" applyFill="1" applyBorder="1"/>
    <xf numFmtId="0" fontId="12" fillId="24" borderId="12" xfId="48" applyFont="1" applyFill="1" applyBorder="1" applyAlignment="1">
      <alignment horizontal="left"/>
    </xf>
    <xf numFmtId="0" fontId="13" fillId="24" borderId="0" xfId="48" applyFont="1" applyFill="1" applyBorder="1" applyAlignment="1">
      <alignment horizontal="left"/>
    </xf>
    <xf numFmtId="0" fontId="14" fillId="24" borderId="0" xfId="48" applyFont="1" applyFill="1" applyBorder="1" applyAlignment="1">
      <alignment horizontal="left"/>
    </xf>
    <xf numFmtId="0" fontId="15" fillId="24" borderId="0" xfId="48" applyFont="1" applyFill="1" applyBorder="1" applyAlignment="1">
      <alignment horizontal="left"/>
    </xf>
    <xf numFmtId="14" fontId="7" fillId="24" borderId="13" xfId="48" applyNumberFormat="1" applyFont="1" applyFill="1" applyBorder="1" applyAlignment="1">
      <alignment horizontal="center" vertical="center" wrapText="1"/>
    </xf>
    <xf numFmtId="14" fontId="7" fillId="24" borderId="14" xfId="48" applyNumberFormat="1" applyFont="1" applyFill="1" applyBorder="1" applyAlignment="1">
      <alignment horizontal="center" vertical="center" wrapText="1"/>
    </xf>
    <xf numFmtId="14" fontId="7" fillId="24" borderId="15" xfId="48" applyNumberFormat="1" applyFont="1" applyFill="1" applyBorder="1" applyAlignment="1">
      <alignment horizontal="center" vertical="center" wrapText="1"/>
    </xf>
    <xf numFmtId="14" fontId="7" fillId="24" borderId="0" xfId="48" applyNumberFormat="1" applyFont="1" applyFill="1" applyBorder="1" applyAlignment="1">
      <alignment horizontal="center" vertical="center" wrapText="1"/>
    </xf>
    <xf numFmtId="0" fontId="16" fillId="24" borderId="0" xfId="48" applyFont="1" applyFill="1" applyBorder="1" applyAlignment="1">
      <alignment horizontal="left" vertical="top"/>
    </xf>
    <xf numFmtId="0" fontId="0" fillId="24" borderId="0" xfId="48" applyFont="1" applyFill="1" applyBorder="1" applyAlignment="1">
      <alignment horizontal="left" vertical="top"/>
    </xf>
    <xf numFmtId="0" fontId="18" fillId="24" borderId="0" xfId="48" applyFont="1" applyFill="1" applyBorder="1" applyAlignment="1">
      <alignment horizontal="left" vertical="top" wrapText="1"/>
    </xf>
    <xf numFmtId="1" fontId="9" fillId="0" borderId="0" xfId="40" applyNumberFormat="1" applyFont="1" applyFill="1" applyBorder="1" applyAlignment="1">
      <alignment horizontal="right" wrapText="1"/>
    </xf>
    <xf numFmtId="0" fontId="8" fillId="0" borderId="0" xfId="48" applyFont="1" applyFill="1" applyBorder="1"/>
    <xf numFmtId="1" fontId="9" fillId="0" borderId="11" xfId="40" applyNumberFormat="1" applyFont="1" applyFill="1" applyBorder="1" applyAlignment="1">
      <alignment horizontal="right" wrapText="1"/>
    </xf>
    <xf numFmtId="1" fontId="9" fillId="25" borderId="11" xfId="40" applyNumberFormat="1" applyFont="1" applyFill="1" applyBorder="1" applyAlignment="1">
      <alignment horizontal="right" wrapText="1"/>
    </xf>
    <xf numFmtId="1" fontId="9" fillId="25" borderId="10" xfId="40" applyNumberFormat="1" applyFont="1" applyFill="1" applyBorder="1" applyAlignment="1">
      <alignment horizontal="right" wrapText="1"/>
    </xf>
    <xf numFmtId="1" fontId="9" fillId="25" borderId="0" xfId="40" applyNumberFormat="1" applyFont="1" applyFill="1" applyBorder="1" applyAlignment="1">
      <alignment horizontal="right" wrapText="1"/>
    </xf>
    <xf numFmtId="1" fontId="20" fillId="0" borderId="0" xfId="48" applyNumberFormat="1" applyFont="1" applyFill="1" applyBorder="1" applyAlignment="1">
      <alignment horizontal="left"/>
    </xf>
    <xf numFmtId="1" fontId="20" fillId="0" borderId="12" xfId="48" applyNumberFormat="1" applyFont="1" applyFill="1" applyBorder="1" applyAlignment="1">
      <alignment horizontal="left"/>
    </xf>
    <xf numFmtId="1" fontId="20" fillId="0" borderId="16" xfId="48" applyNumberFormat="1" applyFont="1" applyFill="1" applyBorder="1" applyAlignment="1">
      <alignment horizontal="left"/>
    </xf>
    <xf numFmtId="166" fontId="8" fillId="0" borderId="0" xfId="48" applyNumberFormat="1" applyFont="1" applyFill="1" applyBorder="1" applyAlignment="1">
      <alignment horizontal="left"/>
    </xf>
    <xf numFmtId="1" fontId="9" fillId="0" borderId="10" xfId="40" applyNumberFormat="1" applyFont="1" applyFill="1" applyBorder="1" applyAlignment="1">
      <alignment horizontal="right" wrapText="1"/>
    </xf>
    <xf numFmtId="0" fontId="16" fillId="24" borderId="0" xfId="48" applyFont="1" applyFill="1" applyAlignment="1">
      <alignment horizontal="left" vertical="top" wrapText="1"/>
    </xf>
    <xf numFmtId="0" fontId="0" fillId="24" borderId="0" xfId="48" applyFont="1" applyFill="1" applyAlignment="1">
      <alignment horizontal="left" vertical="top"/>
    </xf>
    <xf numFmtId="0" fontId="17" fillId="24" borderId="0" xfId="48" applyFont="1" applyFill="1" applyAlignment="1">
      <alignment horizontal="left" vertical="top" wrapText="1"/>
    </xf>
    <xf numFmtId="0" fontId="45" fillId="24" borderId="0" xfId="48" applyFont="1" applyFill="1" applyAlignment="1">
      <alignment horizontal="left" vertical="top" wrapText="1"/>
    </xf>
    <xf numFmtId="0" fontId="18" fillId="24" borderId="0" xfId="48" applyFont="1" applyFill="1" applyAlignment="1">
      <alignment horizontal="left" vertical="top" wrapText="1"/>
    </xf>
    <xf numFmtId="0" fontId="0" fillId="24" borderId="0" xfId="48" applyFont="1" applyFill="1" applyAlignment="1">
      <alignment horizontal="left" vertical="top" wrapText="1"/>
    </xf>
    <xf numFmtId="1" fontId="20" fillId="24" borderId="0" xfId="48" applyNumberFormat="1" applyFont="1" applyFill="1" applyBorder="1" applyAlignment="1">
      <alignment horizontal="left"/>
    </xf>
    <xf numFmtId="1" fontId="8" fillId="24" borderId="10" xfId="48" applyNumberFormat="1" applyFont="1" applyFill="1" applyBorder="1"/>
    <xf numFmtId="14" fontId="7" fillId="0" borderId="0" xfId="48" applyNumberFormat="1" applyFont="1" applyFill="1" applyBorder="1" applyAlignment="1">
      <alignment horizontal="left"/>
    </xf>
    <xf numFmtId="14" fontId="7" fillId="24" borderId="17" xfId="48" applyNumberFormat="1" applyFont="1" applyFill="1" applyBorder="1" applyAlignment="1">
      <alignment horizontal="center" vertical="center" wrapText="1"/>
    </xf>
    <xf numFmtId="14" fontId="7" fillId="24" borderId="18" xfId="48" applyNumberFormat="1" applyFont="1" applyFill="1" applyBorder="1" applyAlignment="1">
      <alignment horizontal="center" vertical="center" wrapText="1"/>
    </xf>
    <xf numFmtId="14" fontId="7" fillId="24" borderId="19" xfId="48" applyNumberFormat="1" applyFont="1" applyFill="1" applyBorder="1" applyAlignment="1">
      <alignment horizontal="center" vertical="center" wrapText="1"/>
    </xf>
    <xf numFmtId="0" fontId="8" fillId="24" borderId="0" xfId="48" applyFont="1" applyFill="1"/>
    <xf numFmtId="0" fontId="0" fillId="24" borderId="0" xfId="48" applyFont="1" applyFill="1"/>
    <xf numFmtId="0" fontId="19" fillId="24" borderId="0" xfId="48" applyFont="1" applyFill="1"/>
    <xf numFmtId="0" fontId="21" fillId="24" borderId="0" xfId="48" quotePrefix="1" applyFont="1" applyFill="1"/>
    <xf numFmtId="0" fontId="19" fillId="24" borderId="0" xfId="48" applyFont="1" applyFill="1" applyAlignment="1">
      <alignment horizontal="right"/>
    </xf>
    <xf numFmtId="0" fontId="19" fillId="24" borderId="0" xfId="48" quotePrefix="1" applyFont="1" applyFill="1"/>
    <xf numFmtId="0" fontId="46" fillId="24" borderId="0" xfId="48" applyFont="1" applyFill="1"/>
    <xf numFmtId="0" fontId="47" fillId="24" borderId="0" xfId="48" applyFont="1" applyFill="1"/>
    <xf numFmtId="0" fontId="24" fillId="24" borderId="0" xfId="48" applyFont="1" applyFill="1"/>
    <xf numFmtId="0" fontId="0" fillId="24" borderId="0" xfId="48" applyFont="1" applyFill="1" applyAlignment="1"/>
    <xf numFmtId="0" fontId="48" fillId="24" borderId="0" xfId="48" applyFont="1" applyFill="1"/>
    <xf numFmtId="0" fontId="52" fillId="24" borderId="0" xfId="48" applyFont="1" applyFill="1" applyBorder="1" applyAlignment="1">
      <alignment horizontal="left" vertical="top"/>
    </xf>
    <xf numFmtId="0" fontId="0" fillId="0" borderId="0" xfId="48" applyFont="1" applyBorder="1"/>
    <xf numFmtId="164" fontId="24" fillId="0" borderId="0" xfId="48" applyNumberFormat="1" applyFont="1" applyBorder="1" applyAlignment="1">
      <alignment horizontal="right"/>
    </xf>
    <xf numFmtId="165" fontId="53" fillId="0" borderId="0" xfId="43" applyNumberFormat="1" applyFont="1" applyBorder="1" applyAlignment="1">
      <alignment horizontal="right"/>
    </xf>
    <xf numFmtId="166" fontId="7" fillId="24" borderId="0" xfId="48" applyNumberFormat="1" applyFont="1" applyFill="1" applyBorder="1" applyAlignment="1">
      <alignment horizontal="left"/>
    </xf>
    <xf numFmtId="164" fontId="0" fillId="0" borderId="0" xfId="48" applyNumberFormat="1" applyFont="1" applyBorder="1"/>
    <xf numFmtId="164" fontId="54" fillId="0" borderId="0" xfId="48" applyNumberFormat="1" applyFont="1" applyBorder="1" applyAlignment="1">
      <alignment horizontal="left"/>
    </xf>
    <xf numFmtId="9" fontId="0" fillId="0" borderId="0" xfId="43" applyFont="1" applyBorder="1"/>
    <xf numFmtId="164" fontId="21" fillId="0" borderId="0" xfId="48" applyNumberFormat="1" applyFont="1" applyFill="1" applyBorder="1"/>
    <xf numFmtId="164" fontId="9" fillId="25" borderId="11" xfId="40" applyNumberFormat="1" applyFont="1" applyFill="1" applyBorder="1" applyAlignment="1">
      <alignment horizontal="right" wrapText="1"/>
    </xf>
    <xf numFmtId="167" fontId="48" fillId="0" borderId="0" xfId="48" applyNumberFormat="1" applyFont="1" applyBorder="1" applyAlignment="1">
      <alignment horizontal="center"/>
    </xf>
    <xf numFmtId="0" fontId="19" fillId="0" borderId="0" xfId="48" applyFont="1" applyBorder="1" applyAlignment="1">
      <alignment horizontal="left"/>
    </xf>
    <xf numFmtId="0" fontId="0" fillId="0" borderId="0" xfId="48" applyFont="1" applyFill="1" applyBorder="1"/>
    <xf numFmtId="164" fontId="24" fillId="0" borderId="0" xfId="48" applyNumberFormat="1" applyFont="1" applyFill="1" applyBorder="1" applyAlignment="1">
      <alignment horizontal="right"/>
    </xf>
    <xf numFmtId="165" fontId="53" fillId="0" borderId="0" xfId="43" applyNumberFormat="1" applyFont="1" applyFill="1" applyBorder="1" applyAlignment="1">
      <alignment horizontal="right"/>
    </xf>
    <xf numFmtId="165" fontId="0" fillId="0" borderId="0" xfId="43" applyNumberFormat="1" applyFont="1" applyFill="1" applyBorder="1"/>
    <xf numFmtId="164" fontId="0" fillId="0" borderId="0" xfId="48" applyNumberFormat="1" applyFont="1" applyFill="1" applyBorder="1"/>
    <xf numFmtId="1" fontId="5" fillId="24" borderId="10" xfId="40" applyNumberFormat="1" applyFont="1" applyFill="1" applyBorder="1" applyAlignment="1">
      <alignment horizontal="right" wrapText="1"/>
    </xf>
    <xf numFmtId="0" fontId="11" fillId="24" borderId="0" xfId="48" applyFont="1" applyFill="1" applyBorder="1" applyAlignment="1">
      <alignment horizontal="right"/>
    </xf>
    <xf numFmtId="1" fontId="11" fillId="24" borderId="0" xfId="48" applyNumberFormat="1" applyFont="1" applyFill="1" applyBorder="1" applyAlignment="1">
      <alignment horizontal="right"/>
    </xf>
    <xf numFmtId="0" fontId="22" fillId="28" borderId="0" xfId="1" applyFont="1" applyFill="1" applyAlignment="1"/>
    <xf numFmtId="14" fontId="49" fillId="28" borderId="0" xfId="1" applyNumberFormat="1" applyFont="1" applyFill="1" applyAlignment="1"/>
    <xf numFmtId="0" fontId="49" fillId="28" borderId="0" xfId="1" applyFont="1" applyFill="1" applyAlignment="1"/>
    <xf numFmtId="0" fontId="3" fillId="28" borderId="0" xfId="39" applyFill="1"/>
    <xf numFmtId="165" fontId="9" fillId="24" borderId="11" xfId="43" applyNumberFormat="1" applyFont="1" applyFill="1" applyBorder="1" applyAlignment="1">
      <alignment horizontal="right" wrapText="1"/>
    </xf>
    <xf numFmtId="165" fontId="9" fillId="25" borderId="11" xfId="43" applyNumberFormat="1" applyFont="1" applyFill="1" applyBorder="1" applyAlignment="1">
      <alignment horizontal="right" wrapText="1"/>
    </xf>
    <xf numFmtId="165" fontId="9" fillId="0" borderId="11" xfId="43" applyNumberFormat="1" applyFont="1" applyFill="1" applyBorder="1" applyAlignment="1">
      <alignment horizontal="right" wrapText="1"/>
    </xf>
    <xf numFmtId="165" fontId="9" fillId="24" borderId="10" xfId="43" applyNumberFormat="1" applyFont="1" applyFill="1" applyBorder="1" applyAlignment="1">
      <alignment horizontal="right" wrapText="1"/>
    </xf>
    <xf numFmtId="165" fontId="9" fillId="25" borderId="10" xfId="43" applyNumberFormat="1" applyFont="1" applyFill="1" applyBorder="1" applyAlignment="1">
      <alignment horizontal="right" wrapText="1"/>
    </xf>
    <xf numFmtId="165" fontId="9" fillId="0" borderId="10" xfId="43" applyNumberFormat="1" applyFont="1" applyFill="1" applyBorder="1" applyAlignment="1">
      <alignment horizontal="right" wrapText="1"/>
    </xf>
    <xf numFmtId="165" fontId="9" fillId="25" borderId="0" xfId="43" applyNumberFormat="1" applyFont="1" applyFill="1" applyBorder="1" applyAlignment="1">
      <alignment horizontal="right" wrapText="1"/>
    </xf>
    <xf numFmtId="165" fontId="9" fillId="24" borderId="0" xfId="43" applyNumberFormat="1" applyFont="1" applyFill="1" applyBorder="1" applyAlignment="1">
      <alignment horizontal="right" wrapText="1"/>
    </xf>
    <xf numFmtId="165" fontId="7" fillId="24" borderId="0" xfId="43" applyNumberFormat="1" applyFont="1" applyFill="1" applyBorder="1" applyAlignment="1">
      <alignment horizontal="left"/>
    </xf>
    <xf numFmtId="165" fontId="9" fillId="0" borderId="0" xfId="43" applyNumberFormat="1" applyFont="1" applyFill="1" applyBorder="1" applyAlignment="1">
      <alignment horizontal="right" wrapText="1"/>
    </xf>
    <xf numFmtId="165" fontId="8" fillId="24" borderId="10" xfId="43" applyNumberFormat="1" applyFont="1" applyFill="1" applyBorder="1"/>
    <xf numFmtId="165" fontId="8" fillId="24" borderId="0" xfId="43" applyNumberFormat="1" applyFont="1" applyFill="1" applyBorder="1"/>
    <xf numFmtId="165" fontId="8" fillId="0" borderId="0" xfId="43" applyNumberFormat="1" applyFont="1" applyFill="1" applyBorder="1"/>
    <xf numFmtId="165" fontId="10" fillId="24" borderId="0" xfId="43" applyNumberFormat="1" applyFont="1" applyFill="1" applyBorder="1"/>
    <xf numFmtId="165" fontId="11" fillId="24" borderId="0" xfId="43" applyNumberFormat="1" applyFont="1" applyFill="1" applyBorder="1" applyAlignment="1">
      <alignment horizontal="left"/>
    </xf>
    <xf numFmtId="165" fontId="11" fillId="24" borderId="0" xfId="43" applyNumberFormat="1" applyFont="1" applyFill="1" applyBorder="1"/>
    <xf numFmtId="10" fontId="22" fillId="24" borderId="0" xfId="43" applyNumberFormat="1" applyFont="1" applyFill="1" applyAlignment="1">
      <alignment horizontal="right"/>
    </xf>
    <xf numFmtId="14" fontId="58" fillId="0" borderId="20" xfId="0" applyNumberFormat="1" applyFont="1" applyFill="1" applyBorder="1"/>
    <xf numFmtId="0" fontId="0" fillId="24" borderId="0" xfId="48" applyFont="1" applyFill="1" applyAlignment="1">
      <alignment horizontal="center"/>
    </xf>
    <xf numFmtId="0" fontId="3" fillId="0" borderId="0" xfId="48" applyFont="1" applyBorder="1"/>
    <xf numFmtId="0" fontId="19" fillId="0" borderId="0" xfId="48" applyFont="1" applyBorder="1"/>
    <xf numFmtId="167" fontId="24" fillId="0" borderId="0" xfId="48" applyNumberFormat="1" applyFont="1" applyBorder="1" applyAlignment="1">
      <alignment horizontal="center"/>
    </xf>
    <xf numFmtId="2" fontId="55" fillId="0" borderId="0" xfId="48" applyNumberFormat="1" applyFont="1" applyBorder="1"/>
    <xf numFmtId="165" fontId="55" fillId="0" borderId="0" xfId="43" applyNumberFormat="1" applyFont="1" applyBorder="1"/>
    <xf numFmtId="167" fontId="22" fillId="0" borderId="0" xfId="48" applyNumberFormat="1" applyFont="1" applyBorder="1" applyAlignment="1">
      <alignment horizontal="center"/>
    </xf>
    <xf numFmtId="10" fontId="53" fillId="0" borderId="0" xfId="43" applyNumberFormat="1" applyFont="1" applyBorder="1" applyAlignment="1">
      <alignment horizontal="right"/>
    </xf>
    <xf numFmtId="0" fontId="52" fillId="0" borderId="0" xfId="48" applyFont="1" applyBorder="1"/>
    <xf numFmtId="0" fontId="19" fillId="0" borderId="0" xfId="48" applyFont="1" applyBorder="1" applyAlignment="1">
      <alignment horizontal="center"/>
    </xf>
    <xf numFmtId="0" fontId="22" fillId="24" borderId="0" xfId="48" applyFont="1" applyFill="1"/>
    <xf numFmtId="0" fontId="55" fillId="24" borderId="0" xfId="48" applyFont="1" applyFill="1"/>
    <xf numFmtId="0" fontId="3" fillId="24" borderId="0" xfId="48" applyFont="1" applyFill="1"/>
    <xf numFmtId="0" fontId="55" fillId="29" borderId="14" xfId="48" applyFont="1" applyFill="1" applyBorder="1" applyAlignment="1">
      <alignment wrapText="1"/>
    </xf>
    <xf numFmtId="0" fontId="55" fillId="29" borderId="14" xfId="48" applyFont="1" applyFill="1" applyBorder="1" applyAlignment="1">
      <alignment horizontal="right" wrapText="1"/>
    </xf>
    <xf numFmtId="9" fontId="0" fillId="0" borderId="0" xfId="43" applyNumberFormat="1" applyFont="1" applyBorder="1"/>
    <xf numFmtId="2" fontId="9" fillId="24" borderId="0" xfId="40" applyNumberFormat="1" applyFont="1" applyFill="1" applyBorder="1" applyAlignment="1">
      <alignment horizontal="right" wrapText="1"/>
    </xf>
    <xf numFmtId="10" fontId="8" fillId="24" borderId="0" xfId="48" applyNumberFormat="1" applyFont="1" applyFill="1" applyBorder="1"/>
    <xf numFmtId="0" fontId="0" fillId="30" borderId="0" xfId="48" applyFont="1" applyFill="1" applyBorder="1"/>
    <xf numFmtId="14" fontId="59" fillId="0" borderId="20" xfId="0" applyNumberFormat="1" applyFont="1" applyFill="1" applyBorder="1"/>
    <xf numFmtId="14" fontId="55" fillId="29" borderId="14" xfId="48" applyNumberFormat="1" applyFont="1" applyFill="1" applyBorder="1" applyAlignment="1">
      <alignment horizontal="right" wrapText="1"/>
    </xf>
    <xf numFmtId="164" fontId="55" fillId="24" borderId="0" xfId="48" applyNumberFormat="1" applyFont="1" applyFill="1"/>
    <xf numFmtId="164" fontId="19" fillId="24" borderId="0" xfId="48" applyNumberFormat="1" applyFont="1" applyFill="1"/>
    <xf numFmtId="2" fontId="23" fillId="24" borderId="0" xfId="43" applyNumberFormat="1" applyFont="1" applyFill="1" applyBorder="1" applyAlignment="1">
      <alignment horizontal="center" wrapText="1"/>
    </xf>
    <xf numFmtId="164" fontId="55" fillId="24" borderId="0" xfId="43" applyNumberFormat="1" applyFont="1" applyFill="1" applyAlignment="1">
      <alignment horizontal="right"/>
    </xf>
    <xf numFmtId="10" fontId="11" fillId="24" borderId="0" xfId="43" applyNumberFormat="1" applyFont="1" applyFill="1" applyBorder="1" applyAlignment="1">
      <alignment horizontal="left"/>
    </xf>
    <xf numFmtId="14" fontId="55" fillId="29" borderId="14" xfId="48" applyNumberFormat="1" applyFont="1" applyFill="1" applyBorder="1" applyAlignment="1">
      <alignment horizontal="left" wrapText="1"/>
    </xf>
    <xf numFmtId="0" fontId="0" fillId="28" borderId="0" xfId="48" applyFont="1" applyFill="1" applyBorder="1"/>
    <xf numFmtId="14" fontId="7" fillId="28" borderId="0" xfId="48" applyNumberFormat="1" applyFont="1" applyFill="1" applyBorder="1" applyAlignment="1">
      <alignment horizontal="center" vertical="center" wrapText="1"/>
    </xf>
    <xf numFmtId="0" fontId="22" fillId="28" borderId="0" xfId="48" applyFont="1" applyFill="1" applyBorder="1"/>
    <xf numFmtId="0" fontId="3" fillId="24" borderId="0" xfId="48" applyFont="1" applyFill="1" applyAlignment="1">
      <alignment horizontal="center"/>
    </xf>
    <xf numFmtId="2" fontId="58" fillId="24" borderId="0" xfId="43" applyNumberFormat="1" applyFont="1" applyFill="1" applyBorder="1" applyAlignment="1">
      <alignment horizontal="center" wrapText="1"/>
    </xf>
    <xf numFmtId="0" fontId="60" fillId="28" borderId="0" xfId="48" applyFont="1" applyFill="1" applyBorder="1"/>
    <xf numFmtId="164" fontId="48" fillId="0" borderId="21" xfId="48" applyNumberFormat="1" applyFont="1" applyBorder="1" applyAlignment="1">
      <alignment horizontal="right"/>
    </xf>
    <xf numFmtId="0" fontId="62" fillId="0" borderId="22" xfId="48" applyFont="1" applyBorder="1"/>
    <xf numFmtId="165" fontId="53" fillId="31" borderId="0" xfId="43" applyNumberFormat="1" applyFont="1" applyFill="1" applyBorder="1" applyAlignment="1">
      <alignment horizontal="right"/>
    </xf>
    <xf numFmtId="10" fontId="53" fillId="31" borderId="0" xfId="43" applyNumberFormat="1" applyFont="1" applyFill="1" applyBorder="1" applyAlignment="1">
      <alignment horizontal="right"/>
    </xf>
    <xf numFmtId="0" fontId="12" fillId="26" borderId="0" xfId="48" applyFont="1" applyFill="1" applyBorder="1" applyAlignment="1">
      <alignment horizontal="center"/>
    </xf>
    <xf numFmtId="1" fontId="9" fillId="33" borderId="0" xfId="40" applyNumberFormat="1" applyFont="1" applyFill="1" applyBorder="1" applyAlignment="1">
      <alignment horizontal="right" wrapText="1"/>
    </xf>
    <xf numFmtId="1" fontId="9" fillId="34" borderId="0" xfId="40" applyNumberFormat="1" applyFont="1" applyFill="1" applyBorder="1" applyAlignment="1">
      <alignment horizontal="right" wrapText="1"/>
    </xf>
    <xf numFmtId="1" fontId="9" fillId="28" borderId="0" xfId="40" applyNumberFormat="1" applyFont="1" applyFill="1" applyBorder="1" applyAlignment="1">
      <alignment horizontal="right" wrapText="1"/>
    </xf>
    <xf numFmtId="165" fontId="9" fillId="34" borderId="10" xfId="43" applyNumberFormat="1" applyFont="1" applyFill="1" applyBorder="1" applyAlignment="1">
      <alignment horizontal="right" wrapText="1"/>
    </xf>
    <xf numFmtId="165" fontId="9" fillId="28" borderId="0" xfId="43" applyNumberFormat="1" applyFont="1" applyFill="1" applyBorder="1" applyAlignment="1">
      <alignment horizontal="right" wrapText="1"/>
    </xf>
    <xf numFmtId="165" fontId="9" fillId="33" borderId="10" xfId="43" applyNumberFormat="1" applyFont="1" applyFill="1" applyBorder="1" applyAlignment="1">
      <alignment horizontal="right" wrapText="1"/>
    </xf>
    <xf numFmtId="10" fontId="53" fillId="35" borderId="0" xfId="43" applyNumberFormat="1" applyFont="1" applyFill="1" applyBorder="1" applyAlignment="1">
      <alignment horizontal="right"/>
    </xf>
    <xf numFmtId="14" fontId="49" fillId="29" borderId="0" xfId="1" applyNumberFormat="1" applyFont="1" applyFill="1" applyBorder="1" applyAlignment="1">
      <alignment horizontal="left"/>
    </xf>
    <xf numFmtId="0" fontId="51" fillId="29" borderId="14" xfId="1" applyFont="1" applyFill="1" applyBorder="1" applyAlignment="1">
      <alignment horizontal="left" wrapText="1"/>
    </xf>
    <xf numFmtId="0" fontId="51" fillId="29" borderId="14" xfId="1" applyFont="1" applyFill="1" applyBorder="1" applyAlignment="1">
      <alignment horizontal="left"/>
    </xf>
    <xf numFmtId="0" fontId="26" fillId="29" borderId="14" xfId="39" applyFont="1" applyFill="1" applyBorder="1" applyAlignment="1">
      <alignment horizontal="center"/>
    </xf>
    <xf numFmtId="0" fontId="3" fillId="24" borderId="0" xfId="48" applyFont="1" applyFill="1" applyBorder="1" applyAlignment="1">
      <alignment horizontal="left" vertical="top"/>
    </xf>
    <xf numFmtId="0" fontId="32" fillId="28" borderId="0" xfId="48" applyFont="1" applyFill="1" applyAlignment="1">
      <alignment horizontal="left"/>
    </xf>
    <xf numFmtId="164" fontId="32" fillId="28" borderId="0" xfId="48" applyNumberFormat="1" applyFont="1" applyFill="1" applyAlignment="1">
      <alignment horizontal="center"/>
    </xf>
    <xf numFmtId="14" fontId="32" fillId="28" borderId="0" xfId="48" applyNumberFormat="1" applyFont="1" applyFill="1" applyAlignment="1">
      <alignment horizontal="center"/>
    </xf>
    <xf numFmtId="0" fontId="22" fillId="28" borderId="0" xfId="48" applyFont="1" applyFill="1" applyAlignment="1"/>
    <xf numFmtId="14" fontId="63" fillId="29" borderId="0" xfId="2" applyNumberFormat="1" applyFont="1" applyFill="1" applyBorder="1" applyAlignment="1">
      <alignment horizontal="left"/>
    </xf>
    <xf numFmtId="168" fontId="11" fillId="24" borderId="0" xfId="48" applyNumberFormat="1" applyFont="1" applyFill="1" applyBorder="1" applyAlignment="1">
      <alignment horizontal="left"/>
    </xf>
    <xf numFmtId="0" fontId="24" fillId="28" borderId="0" xfId="0" applyFont="1" applyFill="1"/>
    <xf numFmtId="169" fontId="24" fillId="28" borderId="0" xfId="0" applyNumberFormat="1" applyFont="1" applyFill="1" applyAlignment="1">
      <alignment horizontal="left"/>
    </xf>
    <xf numFmtId="14" fontId="7" fillId="28" borderId="13" xfId="48" applyNumberFormat="1" applyFont="1" applyFill="1" applyBorder="1" applyAlignment="1">
      <alignment horizontal="center" vertical="center" wrapText="1"/>
    </xf>
    <xf numFmtId="1" fontId="20" fillId="28" borderId="12" xfId="48" applyNumberFormat="1" applyFont="1" applyFill="1" applyBorder="1" applyAlignment="1">
      <alignment horizontal="left"/>
    </xf>
    <xf numFmtId="1" fontId="9" fillId="28" borderId="11" xfId="40" applyNumberFormat="1" applyFont="1" applyFill="1" applyBorder="1" applyAlignment="1">
      <alignment horizontal="right" wrapText="1"/>
    </xf>
    <xf numFmtId="0" fontId="11" fillId="28" borderId="0" xfId="48" applyFont="1" applyFill="1" applyBorder="1" applyAlignment="1">
      <alignment horizontal="left"/>
    </xf>
    <xf numFmtId="0" fontId="64" fillId="28" borderId="0" xfId="0" quotePrefix="1" applyFont="1" applyFill="1"/>
    <xf numFmtId="0" fontId="64" fillId="28" borderId="0" xfId="0" applyFont="1" applyFill="1"/>
    <xf numFmtId="165" fontId="64" fillId="28" borderId="0" xfId="43" applyNumberFormat="1" applyFont="1" applyFill="1"/>
    <xf numFmtId="0" fontId="65" fillId="28" borderId="0" xfId="0" quotePrefix="1" applyFont="1" applyFill="1"/>
    <xf numFmtId="0" fontId="65" fillId="28" borderId="0" xfId="0" applyFont="1" applyFill="1"/>
    <xf numFmtId="170" fontId="66" fillId="28" borderId="0" xfId="0" applyNumberFormat="1" applyFont="1" applyFill="1"/>
    <xf numFmtId="0" fontId="64" fillId="28" borderId="0" xfId="0" applyFont="1" applyFill="1" applyAlignment="1">
      <alignment horizontal="left"/>
    </xf>
    <xf numFmtId="171" fontId="65" fillId="28" borderId="0" xfId="50" applyNumberFormat="1" applyFont="1" applyFill="1"/>
    <xf numFmtId="0" fontId="67" fillId="28" borderId="0" xfId="0" applyFont="1" applyFill="1" applyAlignment="1">
      <alignment horizontal="left"/>
    </xf>
    <xf numFmtId="0" fontId="22" fillId="28" borderId="0" xfId="0" applyFont="1" applyFill="1"/>
    <xf numFmtId="164" fontId="22" fillId="28" borderId="0" xfId="43" applyNumberFormat="1" applyFont="1" applyFill="1" applyAlignment="1">
      <alignment horizontal="center"/>
    </xf>
    <xf numFmtId="0" fontId="67" fillId="28" borderId="0" xfId="0" applyFont="1" applyFill="1" applyAlignment="1">
      <alignment horizontal="center"/>
    </xf>
    <xf numFmtId="0" fontId="32" fillId="0" borderId="0" xfId="48" applyFont="1" applyFill="1" applyAlignment="1">
      <alignment horizontal="left"/>
    </xf>
    <xf numFmtId="0" fontId="22" fillId="28" borderId="0" xfId="0" applyFont="1" applyFill="1" applyAlignment="1">
      <alignment horizontal="center"/>
    </xf>
    <xf numFmtId="0" fontId="64" fillId="28" borderId="0" xfId="0" applyFont="1" applyFill="1" applyAlignment="1">
      <alignment horizontal="center"/>
    </xf>
    <xf numFmtId="0" fontId="55" fillId="28" borderId="0" xfId="0" applyFont="1" applyFill="1"/>
    <xf numFmtId="164" fontId="55" fillId="28" borderId="0" xfId="43" applyNumberFormat="1" applyFont="1" applyFill="1" applyAlignment="1">
      <alignment horizontal="center"/>
    </xf>
    <xf numFmtId="14" fontId="51" fillId="28" borderId="0" xfId="48" applyNumberFormat="1" applyFont="1" applyFill="1" applyAlignment="1">
      <alignment horizontal="center"/>
    </xf>
    <xf numFmtId="0" fontId="0" fillId="24" borderId="0" xfId="48" applyFont="1" applyFill="1" applyAlignment="1"/>
    <xf numFmtId="0" fontId="3" fillId="28" borderId="0" xfId="48" applyFont="1" applyFill="1"/>
    <xf numFmtId="1" fontId="20" fillId="28" borderId="0" xfId="48" applyNumberFormat="1" applyFont="1" applyFill="1" applyBorder="1" applyAlignment="1">
      <alignment horizontal="left"/>
    </xf>
    <xf numFmtId="0" fontId="3" fillId="24" borderId="0" xfId="48" quotePrefix="1" applyFont="1" applyFill="1"/>
    <xf numFmtId="1" fontId="9" fillId="32" borderId="10" xfId="40" applyNumberFormat="1" applyFont="1" applyFill="1" applyBorder="1" applyAlignment="1">
      <alignment horizontal="right" wrapText="1"/>
    </xf>
    <xf numFmtId="165" fontId="9" fillId="32" borderId="10" xfId="43" applyNumberFormat="1" applyFont="1" applyFill="1" applyBorder="1" applyAlignment="1">
      <alignment horizontal="right" wrapText="1"/>
    </xf>
    <xf numFmtId="10" fontId="53" fillId="0" borderId="0" xfId="43" applyNumberFormat="1" applyFont="1" applyBorder="1" applyAlignment="1">
      <alignment horizontal="left"/>
    </xf>
    <xf numFmtId="0" fontId="69" fillId="28" borderId="0" xfId="48" applyFont="1" applyFill="1"/>
    <xf numFmtId="0" fontId="69" fillId="28" borderId="0" xfId="48" applyFont="1" applyFill="1" applyAlignment="1">
      <alignment horizontal="center"/>
    </xf>
    <xf numFmtId="1" fontId="69" fillId="28" borderId="0" xfId="48" applyNumberFormat="1" applyFont="1" applyFill="1" applyAlignment="1">
      <alignment horizontal="center"/>
    </xf>
    <xf numFmtId="0" fontId="68" fillId="28" borderId="0" xfId="48" applyFont="1" applyFill="1" applyAlignment="1">
      <alignment horizontal="left"/>
    </xf>
    <xf numFmtId="0" fontId="68" fillId="28" borderId="0" xfId="48" applyFont="1" applyFill="1"/>
    <xf numFmtId="0" fontId="68" fillId="28" borderId="0" xfId="48" applyFont="1" applyFill="1" applyAlignment="1">
      <alignment horizontal="center"/>
    </xf>
    <xf numFmtId="14" fontId="70" fillId="28" borderId="0" xfId="48" applyNumberFormat="1" applyFont="1" applyFill="1" applyBorder="1" applyAlignment="1">
      <alignment horizontal="left" vertical="center"/>
    </xf>
    <xf numFmtId="0" fontId="70" fillId="28" borderId="0" xfId="48" applyFont="1" applyFill="1" applyAlignment="1">
      <alignment horizontal="center"/>
    </xf>
    <xf numFmtId="2" fontId="71" fillId="28" borderId="0" xfId="43" applyNumberFormat="1" applyFont="1" applyFill="1" applyBorder="1" applyAlignment="1">
      <alignment horizontal="center" wrapText="1"/>
    </xf>
    <xf numFmtId="0" fontId="64" fillId="28" borderId="0" xfId="0" applyFont="1" applyFill="1" applyBorder="1"/>
    <xf numFmtId="0" fontId="3" fillId="24" borderId="0" xfId="48" applyFont="1" applyFill="1" applyBorder="1" applyAlignment="1">
      <alignment horizontal="left"/>
    </xf>
    <xf numFmtId="0" fontId="3" fillId="0" borderId="0" xfId="0" applyFont="1"/>
    <xf numFmtId="0" fontId="3" fillId="0" borderId="0" xfId="0" applyFont="1" applyAlignment="1"/>
    <xf numFmtId="0" fontId="3" fillId="0" borderId="0" xfId="0" quotePrefix="1" applyFont="1"/>
    <xf numFmtId="0" fontId="50" fillId="29" borderId="0" xfId="1" applyFont="1" applyFill="1" applyBorder="1" applyAlignment="1">
      <alignment horizontal="center"/>
    </xf>
    <xf numFmtId="0" fontId="22" fillId="29" borderId="0" xfId="1" applyFont="1" applyFill="1" applyBorder="1" applyAlignment="1">
      <alignment horizontal="center"/>
    </xf>
    <xf numFmtId="14" fontId="49" fillId="29" borderId="0" xfId="1" applyNumberFormat="1" applyFont="1" applyFill="1" applyBorder="1" applyAlignment="1">
      <alignment horizontal="center" wrapText="1"/>
    </xf>
    <xf numFmtId="0" fontId="49" fillId="29" borderId="0" xfId="1" applyFont="1" applyFill="1" applyBorder="1" applyAlignment="1">
      <alignment horizontal="center" wrapText="1"/>
    </xf>
    <xf numFmtId="0" fontId="26" fillId="29" borderId="14" xfId="39" applyFont="1" applyFill="1" applyBorder="1" applyAlignment="1">
      <alignment horizontal="center" wrapText="1"/>
    </xf>
    <xf numFmtId="164" fontId="22" fillId="32" borderId="0" xfId="43" applyNumberFormat="1" applyFont="1" applyFill="1" applyAlignment="1">
      <alignment horizontal="center"/>
    </xf>
    <xf numFmtId="164" fontId="32" fillId="32" borderId="0" xfId="48" applyNumberFormat="1" applyFont="1" applyFill="1" applyAlignment="1">
      <alignment horizontal="center"/>
    </xf>
    <xf numFmtId="0" fontId="48" fillId="28" borderId="0" xfId="0" applyFont="1" applyFill="1"/>
    <xf numFmtId="169" fontId="48" fillId="28" borderId="0" xfId="0" applyNumberFormat="1" applyFont="1" applyFill="1" applyAlignment="1">
      <alignment horizontal="left"/>
    </xf>
    <xf numFmtId="0" fontId="73" fillId="28" borderId="0" xfId="0" applyFont="1" applyFill="1"/>
    <xf numFmtId="0" fontId="3" fillId="28" borderId="0" xfId="49" applyFill="1"/>
    <xf numFmtId="0" fontId="3" fillId="28" borderId="0" xfId="54" applyFont="1" applyFill="1"/>
    <xf numFmtId="0" fontId="3" fillId="28" borderId="0" xfId="54" applyFont="1" applyFill="1" applyAlignment="1">
      <alignment horizontal="center"/>
    </xf>
    <xf numFmtId="0" fontId="48" fillId="28" borderId="0" xfId="49" applyFont="1" applyFill="1"/>
    <xf numFmtId="169" fontId="48" fillId="28" borderId="0" xfId="49" applyNumberFormat="1" applyFont="1" applyFill="1" applyAlignment="1">
      <alignment horizontal="left"/>
    </xf>
    <xf numFmtId="0" fontId="68" fillId="28" borderId="0" xfId="54" applyFont="1" applyFill="1" applyBorder="1"/>
    <xf numFmtId="0" fontId="24" fillId="28" borderId="0" xfId="49" applyFont="1" applyFill="1"/>
    <xf numFmtId="169" fontId="24" fillId="28" borderId="0" xfId="49" applyNumberFormat="1" applyFont="1" applyFill="1" applyAlignment="1">
      <alignment horizontal="left"/>
    </xf>
    <xf numFmtId="0" fontId="68" fillId="28" borderId="0" xfId="49" applyFont="1" applyFill="1" applyBorder="1"/>
    <xf numFmtId="0" fontId="74" fillId="28" borderId="0" xfId="49" applyFont="1" applyFill="1" applyBorder="1"/>
    <xf numFmtId="0" fontId="48" fillId="28" borderId="0" xfId="49" applyFont="1" applyFill="1" applyAlignment="1">
      <alignment horizontal="right"/>
    </xf>
    <xf numFmtId="0" fontId="46" fillId="36" borderId="0" xfId="49" applyFont="1" applyFill="1"/>
    <xf numFmtId="0" fontId="75" fillId="28" borderId="0" xfId="49" applyFont="1" applyFill="1"/>
    <xf numFmtId="0" fontId="24" fillId="28" borderId="0" xfId="49" applyFont="1" applyFill="1" applyAlignment="1">
      <alignment horizontal="right"/>
    </xf>
    <xf numFmtId="0" fontId="76" fillId="29" borderId="0" xfId="49" applyFont="1" applyFill="1"/>
    <xf numFmtId="0" fontId="24" fillId="29" borderId="0" xfId="49" applyFont="1" applyFill="1"/>
    <xf numFmtId="0" fontId="48" fillId="29" borderId="0" xfId="49" applyFont="1" applyFill="1" applyAlignment="1">
      <alignment horizontal="left" wrapText="1"/>
    </xf>
    <xf numFmtId="0" fontId="24" fillId="28" borderId="0" xfId="49" applyFont="1" applyFill="1" applyAlignment="1">
      <alignment wrapText="1"/>
    </xf>
    <xf numFmtId="0" fontId="48" fillId="29" borderId="0" xfId="49" applyFont="1" applyFill="1" applyAlignment="1">
      <alignment horizontal="center" wrapText="1"/>
    </xf>
    <xf numFmtId="0" fontId="48" fillId="29" borderId="0" xfId="49" applyFont="1" applyFill="1" applyAlignment="1">
      <alignment wrapText="1"/>
    </xf>
    <xf numFmtId="0" fontId="48" fillId="29" borderId="0" xfId="49" applyFont="1" applyFill="1" applyAlignment="1">
      <alignment horizontal="right" wrapText="1"/>
    </xf>
    <xf numFmtId="0" fontId="48" fillId="28" borderId="0" xfId="49" applyFont="1" applyFill="1" applyAlignment="1">
      <alignment wrapText="1"/>
    </xf>
    <xf numFmtId="0" fontId="24" fillId="28" borderId="0" xfId="49" applyFont="1" applyFill="1" applyAlignment="1">
      <alignment horizontal="center"/>
    </xf>
    <xf numFmtId="0" fontId="24" fillId="28" borderId="0" xfId="49" applyFont="1" applyFill="1" applyAlignment="1">
      <alignment horizontal="left"/>
    </xf>
    <xf numFmtId="2" fontId="24" fillId="28" borderId="0" xfId="49" applyNumberFormat="1" applyFont="1" applyFill="1" applyAlignment="1">
      <alignment horizontal="right"/>
    </xf>
    <xf numFmtId="171" fontId="24" fillId="28" borderId="0" xfId="49" applyNumberFormat="1" applyFont="1" applyFill="1" applyAlignment="1">
      <alignment horizontal="left"/>
    </xf>
    <xf numFmtId="171" fontId="24" fillId="28" borderId="0" xfId="49" applyNumberFormat="1" applyFont="1" applyFill="1"/>
    <xf numFmtId="2" fontId="24" fillId="28" borderId="0" xfId="49" applyNumberFormat="1" applyFont="1" applyFill="1"/>
    <xf numFmtId="43" fontId="24" fillId="28" borderId="0" xfId="50" applyNumberFormat="1" applyFont="1" applyFill="1"/>
    <xf numFmtId="43" fontId="24" fillId="28" borderId="0" xfId="50" applyFont="1" applyFill="1"/>
    <xf numFmtId="0" fontId="77" fillId="28" borderId="0" xfId="49" applyFont="1" applyFill="1" applyBorder="1"/>
    <xf numFmtId="171" fontId="24" fillId="28" borderId="0" xfId="49" applyNumberFormat="1" applyFont="1" applyFill="1" applyAlignment="1">
      <alignment horizontal="right"/>
    </xf>
    <xf numFmtId="43" fontId="24" fillId="28" borderId="0" xfId="49" applyNumberFormat="1" applyFont="1" applyFill="1"/>
    <xf numFmtId="0" fontId="24" fillId="0" borderId="0" xfId="49" applyFont="1"/>
    <xf numFmtId="0" fontId="3" fillId="0" borderId="0" xfId="49"/>
    <xf numFmtId="0" fontId="60" fillId="0" borderId="0" xfId="49" applyFont="1" applyFill="1"/>
    <xf numFmtId="0" fontId="48" fillId="0" borderId="0" xfId="49" applyFont="1"/>
    <xf numFmtId="0" fontId="24" fillId="0" borderId="0" xfId="49" applyFont="1" applyAlignment="1">
      <alignment wrapText="1"/>
    </xf>
    <xf numFmtId="0" fontId="48" fillId="0" borderId="0" xfId="49" applyFont="1" applyAlignment="1">
      <alignment wrapText="1"/>
    </xf>
    <xf numFmtId="0" fontId="48" fillId="37" borderId="0" xfId="49" applyFont="1" applyFill="1" applyAlignment="1">
      <alignment horizontal="left" wrapText="1"/>
    </xf>
    <xf numFmtId="171" fontId="24" fillId="0" borderId="0" xfId="49" applyNumberFormat="1" applyFont="1"/>
    <xf numFmtId="0" fontId="24" fillId="0" borderId="0" xfId="49" applyFont="1" applyAlignment="1">
      <alignment horizontal="center"/>
    </xf>
    <xf numFmtId="43" fontId="24" fillId="0" borderId="0" xfId="50" applyNumberFormat="1" applyFont="1"/>
    <xf numFmtId="171" fontId="24" fillId="0" borderId="0" xfId="49" applyNumberFormat="1" applyFont="1" applyAlignment="1">
      <alignment horizontal="right"/>
    </xf>
    <xf numFmtId="2" fontId="24" fillId="0" borderId="0" xfId="49" applyNumberFormat="1" applyFont="1"/>
    <xf numFmtId="43" fontId="24" fillId="0" borderId="0" xfId="50" applyFont="1"/>
    <xf numFmtId="0" fontId="24" fillId="38" borderId="0" xfId="49" applyFont="1" applyFill="1" applyAlignment="1">
      <alignment horizontal="center"/>
    </xf>
    <xf numFmtId="0" fontId="24" fillId="38" borderId="0" xfId="49" applyFont="1" applyFill="1"/>
    <xf numFmtId="0" fontId="3" fillId="39" borderId="0" xfId="49" applyFont="1" applyFill="1"/>
    <xf numFmtId="0" fontId="3" fillId="40" borderId="0" xfId="49" applyFont="1" applyFill="1"/>
    <xf numFmtId="0" fontId="3" fillId="0" borderId="0" xfId="49" applyFill="1"/>
    <xf numFmtId="0" fontId="3" fillId="0" borderId="0" xfId="49" applyFont="1"/>
    <xf numFmtId="0" fontId="3" fillId="0" borderId="0" xfId="49" applyAlignment="1">
      <alignment horizontal="center"/>
    </xf>
    <xf numFmtId="0" fontId="78" fillId="39" borderId="0" xfId="49" applyFont="1" applyFill="1"/>
    <xf numFmtId="0" fontId="79" fillId="30" borderId="0" xfId="49" applyFont="1" applyFill="1"/>
    <xf numFmtId="0" fontId="3" fillId="29" borderId="0" xfId="49" applyFont="1" applyFill="1"/>
    <xf numFmtId="0" fontId="19" fillId="29" borderId="0" xfId="49" applyFont="1" applyFill="1"/>
    <xf numFmtId="0" fontId="52" fillId="0" borderId="0" xfId="49" applyFont="1" applyAlignment="1">
      <alignment horizontal="center"/>
    </xf>
    <xf numFmtId="14" fontId="3" fillId="41" borderId="0" xfId="49" applyNumberFormat="1" applyFill="1" applyAlignment="1">
      <alignment horizontal="center"/>
    </xf>
    <xf numFmtId="172" fontId="3" fillId="41" borderId="0" xfId="49" applyNumberFormat="1" applyFill="1" applyAlignment="1">
      <alignment horizontal="center"/>
    </xf>
    <xf numFmtId="0" fontId="19" fillId="0" borderId="0" xfId="49" applyFont="1"/>
    <xf numFmtId="14" fontId="3" fillId="0" borderId="0" xfId="49" applyNumberFormat="1"/>
    <xf numFmtId="0" fontId="80" fillId="0" borderId="0" xfId="49" applyFont="1"/>
    <xf numFmtId="14" fontId="3" fillId="0" borderId="0" xfId="49" applyNumberFormat="1" applyAlignment="1">
      <alignment horizontal="center"/>
    </xf>
    <xf numFmtId="0" fontId="81" fillId="42" borderId="23" xfId="55" applyFont="1" applyFill="1" applyBorder="1" applyAlignment="1">
      <alignment horizontal="center"/>
    </xf>
    <xf numFmtId="0" fontId="81" fillId="42" borderId="24" xfId="56" applyFont="1" applyFill="1" applyBorder="1" applyAlignment="1">
      <alignment horizontal="center"/>
    </xf>
    <xf numFmtId="0" fontId="81" fillId="0" borderId="0" xfId="56" applyFont="1" applyFill="1" applyBorder="1" applyAlignment="1">
      <alignment horizontal="center"/>
    </xf>
    <xf numFmtId="14" fontId="3" fillId="0" borderId="0" xfId="49" applyNumberFormat="1" applyFont="1"/>
    <xf numFmtId="14" fontId="3" fillId="31" borderId="0" xfId="49" applyNumberFormat="1" applyFont="1" applyFill="1" applyBorder="1" applyAlignment="1">
      <alignment horizontal="center" wrapText="1"/>
    </xf>
    <xf numFmtId="14" fontId="3" fillId="0" borderId="0" xfId="49" applyNumberFormat="1" applyFont="1" applyAlignment="1">
      <alignment horizontal="center"/>
    </xf>
    <xf numFmtId="14" fontId="19" fillId="29" borderId="0" xfId="49" applyNumberFormat="1" applyFont="1" applyFill="1"/>
    <xf numFmtId="14" fontId="19" fillId="29" borderId="0" xfId="49" applyNumberFormat="1" applyFont="1" applyFill="1" applyAlignment="1">
      <alignment horizontal="left"/>
    </xf>
    <xf numFmtId="14" fontId="19" fillId="29" borderId="0" xfId="49" applyNumberFormat="1" applyFont="1" applyFill="1" applyAlignment="1">
      <alignment horizontal="left" wrapText="1"/>
    </xf>
    <xf numFmtId="14" fontId="48" fillId="29" borderId="0" xfId="49" applyNumberFormat="1" applyFont="1" applyFill="1" applyAlignment="1">
      <alignment horizontal="center" wrapText="1"/>
    </xf>
    <xf numFmtId="0" fontId="82" fillId="0" borderId="0" xfId="49" applyFont="1"/>
    <xf numFmtId="0" fontId="83" fillId="31" borderId="0" xfId="49" applyFont="1" applyFill="1"/>
    <xf numFmtId="173" fontId="84" fillId="31" borderId="7" xfId="55" applyNumberFormat="1" applyFont="1" applyFill="1" applyBorder="1" applyAlignment="1">
      <alignment horizontal="right"/>
    </xf>
    <xf numFmtId="0" fontId="84" fillId="31" borderId="7" xfId="55" applyFont="1" applyFill="1" applyBorder="1" applyAlignment="1"/>
    <xf numFmtId="0" fontId="84" fillId="31" borderId="7" xfId="55" applyFont="1" applyFill="1" applyBorder="1" applyAlignment="1">
      <alignment horizontal="right"/>
    </xf>
    <xf numFmtId="2" fontId="82" fillId="40" borderId="0" xfId="49" applyNumberFormat="1" applyFont="1" applyFill="1"/>
    <xf numFmtId="0" fontId="82" fillId="40" borderId="0" xfId="49" applyFont="1" applyFill="1"/>
    <xf numFmtId="0" fontId="82" fillId="0" borderId="0" xfId="49" applyFont="1" applyFill="1"/>
    <xf numFmtId="2" fontId="82" fillId="0" borderId="0" xfId="49" quotePrefix="1" applyNumberFormat="1" applyFont="1"/>
    <xf numFmtId="1" fontId="82" fillId="0" borderId="0" xfId="49" quotePrefix="1" applyNumberFormat="1" applyFont="1" applyAlignment="1">
      <alignment horizontal="center"/>
    </xf>
    <xf numFmtId="174" fontId="85" fillId="41" borderId="0" xfId="50" applyNumberFormat="1" applyFont="1" applyFill="1" applyAlignment="1">
      <alignment horizontal="center"/>
    </xf>
    <xf numFmtId="43" fontId="86" fillId="0" borderId="0" xfId="50" applyNumberFormat="1" applyFont="1" applyAlignment="1">
      <alignment horizontal="center"/>
    </xf>
    <xf numFmtId="2" fontId="82" fillId="38" borderId="0" xfId="49" quotePrefix="1" applyNumberFormat="1" applyFont="1" applyFill="1"/>
    <xf numFmtId="164" fontId="82" fillId="0" borderId="0" xfId="49" quotePrefix="1" applyNumberFormat="1" applyFont="1" applyFill="1" applyAlignment="1">
      <alignment horizontal="center"/>
    </xf>
    <xf numFmtId="9" fontId="82" fillId="0" borderId="0" xfId="43" quotePrefix="1" applyNumberFormat="1" applyFont="1" applyFill="1" applyAlignment="1">
      <alignment horizontal="center"/>
    </xf>
    <xf numFmtId="43" fontId="82" fillId="0" borderId="0" xfId="50" quotePrefix="1" applyFont="1" applyFill="1" applyAlignment="1">
      <alignment horizontal="center"/>
    </xf>
    <xf numFmtId="165" fontId="24" fillId="0" borderId="0" xfId="49" applyNumberFormat="1" applyFont="1" applyAlignment="1">
      <alignment horizontal="center"/>
    </xf>
    <xf numFmtId="165" fontId="24" fillId="0" borderId="0" xfId="43" applyNumberFormat="1" applyFont="1" applyAlignment="1">
      <alignment horizontal="center"/>
    </xf>
    <xf numFmtId="0" fontId="83" fillId="0" borderId="0" xfId="49" applyFont="1"/>
    <xf numFmtId="0" fontId="3" fillId="38" borderId="0" xfId="49" applyFill="1"/>
    <xf numFmtId="0" fontId="82" fillId="38" borderId="0" xfId="49" applyFont="1" applyFill="1"/>
    <xf numFmtId="0" fontId="83" fillId="38" borderId="0" xfId="49" applyFont="1" applyFill="1"/>
    <xf numFmtId="2" fontId="82" fillId="35" borderId="0" xfId="49" applyNumberFormat="1" applyFont="1" applyFill="1"/>
    <xf numFmtId="0" fontId="82" fillId="35" borderId="0" xfId="49" applyFont="1" applyFill="1"/>
    <xf numFmtId="2" fontId="3" fillId="0" borderId="0" xfId="49" applyNumberFormat="1" applyAlignment="1">
      <alignment horizontal="center"/>
    </xf>
    <xf numFmtId="0" fontId="3" fillId="29" borderId="0" xfId="49" applyFill="1"/>
    <xf numFmtId="2" fontId="82" fillId="0" borderId="0" xfId="49" quotePrefix="1" applyNumberFormat="1" applyFont="1" applyAlignment="1">
      <alignment horizontal="center"/>
    </xf>
    <xf numFmtId="0" fontId="84" fillId="43" borderId="7" xfId="55" applyFont="1" applyFill="1" applyBorder="1" applyAlignment="1"/>
    <xf numFmtId="0" fontId="84" fillId="43" borderId="7" xfId="55" applyFont="1" applyFill="1" applyBorder="1" applyAlignment="1">
      <alignment horizontal="right"/>
    </xf>
    <xf numFmtId="2" fontId="72" fillId="0" borderId="0" xfId="52" quotePrefix="1" applyNumberFormat="1" applyAlignment="1" applyProtection="1"/>
    <xf numFmtId="2" fontId="82" fillId="0" borderId="0" xfId="49" quotePrefix="1" applyNumberFormat="1" applyFont="1" applyFill="1" applyAlignment="1">
      <alignment horizontal="center"/>
    </xf>
    <xf numFmtId="0" fontId="3" fillId="0" borderId="0" xfId="49" applyFill="1" applyAlignment="1">
      <alignment horizontal="center"/>
    </xf>
    <xf numFmtId="173" fontId="81" fillId="0" borderId="7" xfId="57" applyNumberFormat="1" applyFont="1" applyFill="1" applyBorder="1" applyAlignment="1">
      <alignment horizontal="right"/>
    </xf>
    <xf numFmtId="0" fontId="81" fillId="0" borderId="7" xfId="57" applyFont="1" applyFill="1" applyBorder="1" applyAlignment="1"/>
    <xf numFmtId="0" fontId="81" fillId="0" borderId="7" xfId="57" applyFont="1" applyFill="1" applyBorder="1" applyAlignment="1">
      <alignment horizontal="right"/>
    </xf>
    <xf numFmtId="0" fontId="3" fillId="35" borderId="0" xfId="49" applyFont="1" applyFill="1"/>
    <xf numFmtId="0" fontId="78" fillId="0" borderId="0" xfId="49" applyFont="1"/>
    <xf numFmtId="2" fontId="3" fillId="31" borderId="0" xfId="49" applyNumberFormat="1" applyFont="1" applyFill="1"/>
    <xf numFmtId="0" fontId="3" fillId="31" borderId="0" xfId="49" applyFont="1" applyFill="1" applyAlignment="1"/>
    <xf numFmtId="0" fontId="3" fillId="0" borderId="0" xfId="49" applyFill="1" applyBorder="1"/>
    <xf numFmtId="173" fontId="84" fillId="36" borderId="7" xfId="55" applyNumberFormat="1" applyFont="1" applyFill="1" applyBorder="1" applyAlignment="1">
      <alignment horizontal="right"/>
    </xf>
    <xf numFmtId="0" fontId="84" fillId="36" borderId="7" xfId="55" applyFont="1" applyFill="1" applyBorder="1" applyAlignment="1"/>
    <xf numFmtId="0" fontId="84" fillId="36" borderId="7" xfId="55" applyFont="1" applyFill="1" applyBorder="1" applyAlignment="1">
      <alignment horizontal="right"/>
    </xf>
    <xf numFmtId="2" fontId="3" fillId="36" borderId="0" xfId="49" applyNumberFormat="1" applyFont="1" applyFill="1"/>
    <xf numFmtId="0" fontId="3" fillId="36" borderId="0" xfId="49" applyFont="1" applyFill="1" applyAlignment="1"/>
    <xf numFmtId="173" fontId="84" fillId="0" borderId="7" xfId="55" applyNumberFormat="1" applyFont="1" applyFill="1" applyBorder="1" applyAlignment="1">
      <alignment horizontal="right"/>
    </xf>
    <xf numFmtId="0" fontId="84" fillId="0" borderId="7" xfId="55" applyFont="1" applyFill="1" applyBorder="1" applyAlignment="1"/>
    <xf numFmtId="0" fontId="84" fillId="0" borderId="7" xfId="55" applyFont="1" applyFill="1" applyBorder="1" applyAlignment="1">
      <alignment horizontal="right"/>
    </xf>
    <xf numFmtId="2" fontId="3" fillId="0" borderId="0" xfId="49" applyNumberFormat="1" applyFont="1" applyFill="1"/>
    <xf numFmtId="0" fontId="3" fillId="40" borderId="0" xfId="49" applyFont="1" applyFill="1" applyAlignment="1"/>
    <xf numFmtId="0" fontId="19" fillId="39" borderId="0" xfId="49" applyFont="1" applyFill="1"/>
    <xf numFmtId="0" fontId="19" fillId="31" borderId="0" xfId="49" applyFont="1" applyFill="1"/>
    <xf numFmtId="0" fontId="3" fillId="31" borderId="0" xfId="49" applyFont="1" applyFill="1"/>
    <xf numFmtId="175" fontId="3" fillId="31" borderId="0" xfId="49" applyNumberFormat="1" applyFont="1" applyFill="1"/>
    <xf numFmtId="0" fontId="3" fillId="31" borderId="0" xfId="49" applyFill="1"/>
    <xf numFmtId="0" fontId="72" fillId="0" borderId="0" xfId="52" applyAlignment="1" applyProtection="1"/>
    <xf numFmtId="0" fontId="52" fillId="0" borderId="0" xfId="49" applyFont="1"/>
    <xf numFmtId="0" fontId="81" fillId="42" borderId="23" xfId="58" applyFont="1" applyFill="1" applyBorder="1" applyAlignment="1">
      <alignment horizontal="center"/>
    </xf>
    <xf numFmtId="0" fontId="87" fillId="0" borderId="0" xfId="49" applyFont="1" applyAlignment="1"/>
    <xf numFmtId="0" fontId="3" fillId="31" borderId="0" xfId="49" applyFill="1" applyAlignment="1">
      <alignment horizontal="left"/>
    </xf>
    <xf numFmtId="0" fontId="81" fillId="0" borderId="7" xfId="58" applyFont="1" applyFill="1" applyBorder="1" applyAlignment="1"/>
    <xf numFmtId="4" fontId="22" fillId="0" borderId="0" xfId="49" applyNumberFormat="1" applyFont="1" applyFill="1" applyBorder="1" applyAlignment="1" applyProtection="1">
      <alignment horizontal="left"/>
    </xf>
    <xf numFmtId="0" fontId="32" fillId="0" borderId="0" xfId="53" applyFont="1" applyFill="1" applyAlignment="1">
      <alignment horizontal="left"/>
    </xf>
    <xf numFmtId="0" fontId="22" fillId="0" borderId="0" xfId="53" applyFont="1" applyAlignment="1"/>
    <xf numFmtId="0" fontId="81" fillId="0" borderId="7" xfId="58" applyFont="1" applyFill="1" applyBorder="1" applyAlignment="1">
      <alignment horizontal="center"/>
    </xf>
    <xf numFmtId="0" fontId="81" fillId="0" borderId="0" xfId="58" applyFont="1" applyFill="1" applyBorder="1" applyAlignment="1"/>
    <xf numFmtId="43" fontId="24" fillId="0" borderId="0" xfId="49" applyNumberFormat="1" applyFont="1"/>
    <xf numFmtId="15" fontId="3" fillId="31" borderId="0" xfId="49" applyNumberFormat="1" applyFill="1"/>
    <xf numFmtId="0" fontId="3" fillId="0" borderId="0" xfId="49" applyAlignment="1"/>
    <xf numFmtId="172" fontId="3" fillId="31" borderId="0" xfId="49" applyNumberFormat="1" applyFill="1" applyAlignment="1">
      <alignment horizontal="center"/>
    </xf>
    <xf numFmtId="0" fontId="19" fillId="0" borderId="0" xfId="49" applyFont="1" applyAlignment="1">
      <alignment horizontal="right"/>
    </xf>
    <xf numFmtId="164" fontId="82" fillId="41" borderId="0" xfId="49" quotePrefix="1" applyNumberFormat="1" applyFont="1" applyFill="1" applyAlignment="1">
      <alignment horizontal="center"/>
    </xf>
    <xf numFmtId="14" fontId="3" fillId="0" borderId="0" xfId="49" applyNumberFormat="1" applyFont="1" applyFill="1" applyBorder="1" applyAlignment="1">
      <alignment wrapText="1"/>
    </xf>
    <xf numFmtId="14" fontId="19" fillId="0" borderId="0" xfId="49" applyNumberFormat="1" applyFont="1" applyFill="1"/>
    <xf numFmtId="14" fontId="19" fillId="0" borderId="0" xfId="49" applyNumberFormat="1" applyFont="1" applyFill="1" applyAlignment="1">
      <alignment horizontal="left"/>
    </xf>
    <xf numFmtId="173" fontId="84" fillId="41" borderId="7" xfId="55" applyNumberFormat="1" applyFont="1" applyFill="1" applyBorder="1" applyAlignment="1">
      <alignment horizontal="right"/>
    </xf>
    <xf numFmtId="0" fontId="84" fillId="41" borderId="7" xfId="55" applyFont="1" applyFill="1" applyBorder="1" applyAlignment="1"/>
    <xf numFmtId="0" fontId="84" fillId="41" borderId="7" xfId="55" applyFont="1" applyFill="1" applyBorder="1" applyAlignment="1">
      <alignment horizontal="right"/>
    </xf>
    <xf numFmtId="174" fontId="85" fillId="31" borderId="0" xfId="50" applyNumberFormat="1" applyFont="1" applyFill="1" applyAlignment="1"/>
    <xf numFmtId="174" fontId="85" fillId="0" borderId="0" xfId="50" applyNumberFormat="1" applyFont="1" applyAlignment="1"/>
    <xf numFmtId="2" fontId="82" fillId="0" borderId="0" xfId="49" quotePrefix="1" applyNumberFormat="1" applyFont="1" applyFill="1"/>
    <xf numFmtId="2" fontId="82" fillId="41" borderId="0" xfId="49" applyNumberFormat="1" applyFont="1" applyFill="1"/>
    <xf numFmtId="0" fontId="82" fillId="41" borderId="0" xfId="49" applyFont="1" applyFill="1"/>
    <xf numFmtId="2" fontId="82" fillId="44" borderId="0" xfId="49" quotePrefix="1" applyNumberFormat="1" applyFont="1" applyFill="1"/>
    <xf numFmtId="176" fontId="82" fillId="41" borderId="0" xfId="49" quotePrefix="1" applyNumberFormat="1" applyFont="1" applyFill="1"/>
    <xf numFmtId="173" fontId="84" fillId="40" borderId="7" xfId="55" applyNumberFormat="1" applyFont="1" applyFill="1" applyBorder="1" applyAlignment="1">
      <alignment horizontal="right"/>
    </xf>
    <xf numFmtId="0" fontId="84" fillId="40" borderId="7" xfId="55" applyFont="1" applyFill="1" applyBorder="1" applyAlignment="1"/>
    <xf numFmtId="0" fontId="84" fillId="40" borderId="7" xfId="55" applyFont="1" applyFill="1" applyBorder="1" applyAlignment="1">
      <alignment horizontal="right"/>
    </xf>
    <xf numFmtId="2" fontId="3" fillId="38" borderId="0" xfId="49" applyNumberFormat="1" applyFont="1" applyFill="1" applyAlignment="1"/>
    <xf numFmtId="173" fontId="81" fillId="40" borderId="7" xfId="55" applyNumberFormat="1" applyFont="1" applyFill="1" applyBorder="1" applyAlignment="1">
      <alignment horizontal="right"/>
    </xf>
    <xf numFmtId="0" fontId="81" fillId="40" borderId="7" xfId="55" applyFont="1" applyFill="1" applyBorder="1" applyAlignment="1"/>
    <xf numFmtId="0" fontId="81" fillId="40" borderId="7" xfId="55" applyFont="1" applyFill="1" applyBorder="1" applyAlignment="1">
      <alignment horizontal="right"/>
    </xf>
    <xf numFmtId="2" fontId="3" fillId="0" borderId="0" xfId="49" applyNumberFormat="1" applyFont="1" applyFill="1" applyBorder="1" applyAlignment="1"/>
    <xf numFmtId="164" fontId="22" fillId="45" borderId="0" xfId="43" applyNumberFormat="1" applyFont="1" applyFill="1" applyAlignment="1">
      <alignment horizontal="center"/>
    </xf>
    <xf numFmtId="0" fontId="88" fillId="46" borderId="0" xfId="59" applyFill="1"/>
    <xf numFmtId="0" fontId="88" fillId="0" borderId="0" xfId="59" applyFill="1"/>
    <xf numFmtId="0" fontId="88" fillId="0" borderId="0" xfId="59"/>
    <xf numFmtId="0" fontId="88" fillId="47" borderId="0" xfId="59" applyFill="1"/>
    <xf numFmtId="0" fontId="88" fillId="48" borderId="0" xfId="59" applyFill="1"/>
    <xf numFmtId="0" fontId="88" fillId="48" borderId="25" xfId="59" applyFill="1" applyBorder="1"/>
    <xf numFmtId="0" fontId="88" fillId="48" borderId="0" xfId="59" applyFill="1" applyBorder="1"/>
    <xf numFmtId="2" fontId="94" fillId="48" borderId="0" xfId="59" applyNumberFormat="1" applyFont="1" applyFill="1" applyBorder="1" applyAlignment="1">
      <alignment horizontal="left"/>
    </xf>
    <xf numFmtId="0" fontId="95" fillId="48" borderId="0" xfId="59" applyFont="1" applyFill="1" applyBorder="1"/>
    <xf numFmtId="0" fontId="96" fillId="48" borderId="0" xfId="59" applyFont="1" applyFill="1" applyBorder="1"/>
    <xf numFmtId="0" fontId="97" fillId="48" borderId="0" xfId="59" applyFont="1" applyFill="1" applyBorder="1"/>
    <xf numFmtId="0" fontId="98" fillId="0" borderId="0" xfId="59" applyFont="1" applyAlignment="1">
      <alignment horizontal="left" vertical="top"/>
    </xf>
    <xf numFmtId="0" fontId="98" fillId="0" borderId="0" xfId="59" applyFont="1" applyAlignment="1">
      <alignment horizontal="center" vertical="top" wrapText="1"/>
    </xf>
    <xf numFmtId="0" fontId="99" fillId="48" borderId="26" xfId="59" applyFont="1" applyFill="1" applyBorder="1" applyAlignment="1">
      <alignment vertical="center"/>
    </xf>
    <xf numFmtId="0" fontId="99" fillId="48" borderId="26" xfId="59" applyFont="1" applyFill="1" applyBorder="1" applyAlignment="1">
      <alignment horizontal="center" vertical="center"/>
    </xf>
    <xf numFmtId="0" fontId="100" fillId="48" borderId="26" xfId="59" applyFont="1" applyFill="1" applyBorder="1" applyAlignment="1">
      <alignment horizontal="center" vertical="center"/>
    </xf>
    <xf numFmtId="0" fontId="101" fillId="48" borderId="26" xfId="59" applyFont="1" applyFill="1" applyBorder="1"/>
    <xf numFmtId="0" fontId="99" fillId="0" borderId="0" xfId="59" applyFont="1" applyBorder="1" applyAlignment="1">
      <alignment vertical="center"/>
    </xf>
    <xf numFmtId="0" fontId="99" fillId="0" borderId="0" xfId="59" applyFont="1" applyBorder="1" applyAlignment="1">
      <alignment horizontal="center" vertical="center"/>
    </xf>
    <xf numFmtId="0" fontId="100" fillId="0" borderId="0" xfId="59" applyFont="1" applyBorder="1" applyAlignment="1">
      <alignment horizontal="center" vertical="center"/>
    </xf>
    <xf numFmtId="0" fontId="101" fillId="0" borderId="0" xfId="59" applyFont="1" applyBorder="1"/>
    <xf numFmtId="0" fontId="99" fillId="48" borderId="14" xfId="59" applyFont="1" applyFill="1" applyBorder="1" applyAlignment="1">
      <alignment vertical="center"/>
    </xf>
    <xf numFmtId="0" fontId="99" fillId="48" borderId="14" xfId="59" applyFont="1" applyFill="1" applyBorder="1" applyAlignment="1">
      <alignment horizontal="center" vertical="center"/>
    </xf>
    <xf numFmtId="0" fontId="101" fillId="48" borderId="14" xfId="59" applyFont="1" applyFill="1" applyBorder="1"/>
    <xf numFmtId="0" fontId="88" fillId="0" borderId="0" xfId="59" applyAlignment="1">
      <alignment vertical="distributed"/>
    </xf>
    <xf numFmtId="0" fontId="88" fillId="48" borderId="0" xfId="59" applyFill="1" applyAlignment="1">
      <alignment vertical="distributed"/>
    </xf>
    <xf numFmtId="0" fontId="104" fillId="0" borderId="0" xfId="60" applyFont="1" applyAlignment="1">
      <alignment wrapText="1"/>
    </xf>
    <xf numFmtId="0" fontId="88" fillId="0" borderId="0" xfId="59" applyAlignment="1">
      <alignment vertical="distributed" wrapText="1"/>
    </xf>
    <xf numFmtId="0" fontId="88" fillId="48" borderId="0" xfId="59" applyFill="1" applyAlignment="1">
      <alignment vertical="distributed" wrapText="1"/>
    </xf>
    <xf numFmtId="0" fontId="105" fillId="0" borderId="0" xfId="59" applyFont="1" applyAlignment="1">
      <alignment vertical="distributed"/>
    </xf>
    <xf numFmtId="0" fontId="88" fillId="0" borderId="0" xfId="59" applyAlignment="1">
      <alignment horizontal="center" vertical="distributed" wrapText="1"/>
    </xf>
    <xf numFmtId="0" fontId="99" fillId="0" borderId="0" xfId="60" applyFont="1" applyAlignment="1">
      <alignment horizontal="left" vertical="top" wrapText="1"/>
    </xf>
    <xf numFmtId="0" fontId="88" fillId="0" borderId="0" xfId="59" applyAlignment="1">
      <alignment horizontal="center" vertical="distributed"/>
    </xf>
    <xf numFmtId="0" fontId="103" fillId="0" borderId="0" xfId="59" applyFont="1" applyAlignment="1">
      <alignment horizontal="left" vertical="top" wrapText="1"/>
    </xf>
    <xf numFmtId="0" fontId="89" fillId="46" borderId="0" xfId="59" applyFont="1" applyFill="1" applyAlignment="1" applyProtection="1">
      <alignment horizontal="left" vertical="distributed"/>
      <protection locked="0"/>
    </xf>
    <xf numFmtId="0" fontId="1" fillId="0" borderId="0" xfId="60" applyAlignment="1" applyProtection="1">
      <alignment horizontal="left" vertical="distributed"/>
      <protection locked="0"/>
    </xf>
    <xf numFmtId="0" fontId="90" fillId="46" borderId="0" xfId="59" applyFont="1" applyFill="1" applyAlignment="1" applyProtection="1">
      <alignment horizontal="left" vertical="distributed"/>
      <protection locked="0"/>
    </xf>
    <xf numFmtId="0" fontId="91" fillId="46" borderId="0" xfId="59" applyFont="1" applyFill="1" applyAlignment="1">
      <alignment vertical="top"/>
    </xf>
    <xf numFmtId="0" fontId="91" fillId="46" borderId="0" xfId="59" applyFont="1" applyFill="1" applyAlignment="1"/>
    <xf numFmtId="0" fontId="91" fillId="0" borderId="0" xfId="60" applyFont="1" applyAlignment="1"/>
    <xf numFmtId="0" fontId="92" fillId="0" borderId="0" xfId="59" applyFont="1" applyAlignment="1">
      <alignment horizontal="left" vertical="top" wrapText="1"/>
    </xf>
    <xf numFmtId="0" fontId="92" fillId="0" borderId="0" xfId="60" applyFont="1" applyAlignment="1">
      <alignment horizontal="left" vertical="top" wrapText="1"/>
    </xf>
    <xf numFmtId="0" fontId="93" fillId="0" borderId="0" xfId="60" applyFont="1" applyAlignment="1">
      <alignment horizontal="left" vertical="top" wrapText="1"/>
    </xf>
    <xf numFmtId="0" fontId="99" fillId="0" borderId="26" xfId="59" applyFont="1" applyBorder="1" applyAlignment="1">
      <alignment horizontal="left" wrapText="1"/>
    </xf>
    <xf numFmtId="0" fontId="102" fillId="0" borderId="0" xfId="60" applyFont="1" applyAlignment="1">
      <alignment horizontal="left" vertical="top" wrapText="1"/>
    </xf>
    <xf numFmtId="0" fontId="26" fillId="29" borderId="0" xfId="39" applyFont="1" applyFill="1" applyBorder="1" applyAlignment="1">
      <alignment horizontal="center" wrapText="1"/>
    </xf>
    <xf numFmtId="0" fontId="0" fillId="0" borderId="14" xfId="0" applyBorder="1" applyAlignment="1">
      <alignment horizontal="center" wrapText="1"/>
    </xf>
    <xf numFmtId="0" fontId="50" fillId="29" borderId="0" xfId="1" applyFont="1" applyFill="1" applyBorder="1" applyAlignment="1">
      <alignment horizontal="center"/>
    </xf>
    <xf numFmtId="0" fontId="19" fillId="24" borderId="0" xfId="48" applyFont="1" applyFill="1" applyAlignment="1">
      <alignment horizontal="left" vertical="top" wrapText="1"/>
    </xf>
    <xf numFmtId="0" fontId="24" fillId="24" borderId="0" xfId="48" applyFont="1" applyFill="1" applyAlignment="1">
      <alignment horizontal="left" vertical="top" wrapText="1"/>
    </xf>
    <xf numFmtId="0" fontId="0" fillId="24" borderId="0" xfId="48" applyFont="1" applyFill="1" applyAlignment="1"/>
    <xf numFmtId="0" fontId="48" fillId="24" borderId="0" xfId="48" applyFont="1" applyFill="1" applyAlignment="1">
      <alignment horizontal="left" vertical="top" wrapText="1"/>
    </xf>
    <xf numFmtId="0" fontId="24" fillId="28" borderId="0" xfId="49" applyFont="1" applyFill="1" applyAlignment="1">
      <alignment vertical="top" wrapText="1"/>
    </xf>
    <xf numFmtId="0" fontId="3" fillId="0" borderId="0" xfId="49" applyFont="1" applyAlignment="1">
      <alignment vertical="top"/>
    </xf>
    <xf numFmtId="0" fontId="3" fillId="0" borderId="0" xfId="49" applyAlignment="1">
      <alignment wrapText="1"/>
    </xf>
    <xf numFmtId="0" fontId="12" fillId="27" borderId="17" xfId="48" applyFont="1" applyFill="1" applyBorder="1" applyAlignment="1">
      <alignment horizontal="left"/>
    </xf>
    <xf numFmtId="0" fontId="12" fillId="27" borderId="19" xfId="48" applyFont="1" applyFill="1" applyBorder="1" applyAlignment="1">
      <alignment horizontal="left"/>
    </xf>
    <xf numFmtId="0" fontId="12" fillId="26" borderId="17" xfId="48" applyFont="1" applyFill="1" applyBorder="1" applyAlignment="1">
      <alignment horizontal="center"/>
    </xf>
    <xf numFmtId="0" fontId="12" fillId="26" borderId="18" xfId="48" applyFont="1" applyFill="1" applyBorder="1" applyAlignment="1">
      <alignment horizontal="center"/>
    </xf>
    <xf numFmtId="0" fontId="12" fillId="26" borderId="19" xfId="48" applyFont="1" applyFill="1" applyBorder="1" applyAlignment="1">
      <alignment horizontal="center"/>
    </xf>
    <xf numFmtId="0" fontId="12" fillId="27" borderId="17" xfId="48" applyFont="1" applyFill="1" applyBorder="1" applyAlignment="1">
      <alignment horizontal="center"/>
    </xf>
    <xf numFmtId="0" fontId="12" fillId="27" borderId="18" xfId="48" applyFont="1" applyFill="1" applyBorder="1" applyAlignment="1">
      <alignment horizontal="center"/>
    </xf>
    <xf numFmtId="0" fontId="12" fillId="27" borderId="19" xfId="48" applyFont="1" applyFill="1" applyBorder="1" applyAlignment="1">
      <alignment horizontal="center"/>
    </xf>
    <xf numFmtId="0" fontId="11" fillId="27" borderId="18" xfId="48" applyFont="1" applyFill="1" applyBorder="1" applyAlignment="1">
      <alignment horizontal="center"/>
    </xf>
    <xf numFmtId="0" fontId="11" fillId="27" borderId="19" xfId="48" applyFont="1" applyFill="1" applyBorder="1" applyAlignment="1">
      <alignment horizontal="center"/>
    </xf>
  </cellXfs>
  <cellStyles count="62">
    <cellStyle name="_x000a_bidires=100_x000d_" xfId="48"/>
    <cellStyle name="_x000a_bidires=100_x000d_ 2" xfId="53"/>
    <cellStyle name="_x000a_bidires=100_x000d__Book14" xfId="1"/>
    <cellStyle name="_x000a_bidires=100_x000d__Quant Factor Performance-Sep2012" xfId="2"/>
    <cellStyle name="20% - Accent1" xfId="3" builtinId="30" customBuiltin="1"/>
    <cellStyle name="20% - Accent2" xfId="4" builtinId="34" customBuiltin="1"/>
    <cellStyle name="20% - Accent3" xfId="5" builtinId="38" customBuiltin="1"/>
    <cellStyle name="20% - Accent4" xfId="6" builtinId="42" customBuiltin="1"/>
    <cellStyle name="20% - Accent5" xfId="7" builtinId="46" customBuiltin="1"/>
    <cellStyle name="20% - Accent6" xfId="8" builtinId="50" customBuiltin="1"/>
    <cellStyle name="40% - Accent1" xfId="9" builtinId="31" customBuiltin="1"/>
    <cellStyle name="40% - Accent2" xfId="10" builtinId="35" customBuiltin="1"/>
    <cellStyle name="40% - Accent3" xfId="11" builtinId="39" customBuiltin="1"/>
    <cellStyle name="40% - Accent4" xfId="12" builtinId="43" customBuiltin="1"/>
    <cellStyle name="40% - Accent5" xfId="13" builtinId="47" customBuiltin="1"/>
    <cellStyle name="40% - Accent6" xfId="14" builtinId="51" customBuiltin="1"/>
    <cellStyle name="60% - Accent1" xfId="15" builtinId="32" customBuiltin="1"/>
    <cellStyle name="60% - Accent2" xfId="16" builtinId="36" customBuiltin="1"/>
    <cellStyle name="60% - Accent3" xfId="17" builtinId="40" customBuiltin="1"/>
    <cellStyle name="60% - Accent4" xfId="18" builtinId="44" customBuiltin="1"/>
    <cellStyle name="60% - Accent5" xfId="19" builtinId="48" customBuiltin="1"/>
    <cellStyle name="60% - Accent6" xfId="20" builtinId="52" customBuiltin="1"/>
    <cellStyle name="Accent1" xfId="21" builtinId="29" customBuiltin="1"/>
    <cellStyle name="Accent2" xfId="22" builtinId="33" customBuiltin="1"/>
    <cellStyle name="Accent3" xfId="23" builtinId="37" customBuiltin="1"/>
    <cellStyle name="Accent4" xfId="24" builtinId="41" customBuiltin="1"/>
    <cellStyle name="Accent5" xfId="25" builtinId="45" customBuiltin="1"/>
    <cellStyle name="Accent6" xfId="26" builtinId="49" customBuiltin="1"/>
    <cellStyle name="Bad" xfId="27" builtinId="27" customBuiltin="1"/>
    <cellStyle name="Calculation" xfId="28" builtinId="22" customBuiltin="1"/>
    <cellStyle name="Check Cell" xfId="29" builtinId="23" customBuiltin="1"/>
    <cellStyle name="Comma 2" xfId="50"/>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2" xfId="52"/>
    <cellStyle name="Input" xfId="36" builtinId="20" customBuiltin="1"/>
    <cellStyle name="Linked Cell" xfId="37" builtinId="24" customBuiltin="1"/>
    <cellStyle name="Neutral" xfId="38" builtinId="28" customBuiltin="1"/>
    <cellStyle name="Normal" xfId="0" builtinId="0"/>
    <cellStyle name="Normal 2" xfId="49"/>
    <cellStyle name="Normal 2 2" xfId="59"/>
    <cellStyle name="Normal 3" xfId="51"/>
    <cellStyle name="Normal 4" xfId="60"/>
    <cellStyle name="Normal_Book14" xfId="39"/>
    <cellStyle name="Normal_Constituents" xfId="55"/>
    <cellStyle name="Normal_Constituents (S)" xfId="57"/>
    <cellStyle name="Normal_Factor Strategy 2" xfId="54"/>
    <cellStyle name="Normal_Map-Upload Sheet Names" xfId="58"/>
    <cellStyle name="Normal_Sheet1" xfId="40"/>
    <cellStyle name="Normal_Sheet1 2" xfId="56"/>
    <cellStyle name="Note" xfId="41" builtinId="10" customBuiltin="1"/>
    <cellStyle name="Output" xfId="42" builtinId="21" customBuiltin="1"/>
    <cellStyle name="OutputPlain" xfId="61"/>
    <cellStyle name="Percent" xfId="43" builtinId="5"/>
    <cellStyle name="Percent 2" xfId="44"/>
    <cellStyle name="Title" xfId="45" builtinId="15" customBuiltin="1"/>
    <cellStyle name="Total" xfId="46" builtinId="25" customBuiltin="1"/>
    <cellStyle name="Warning Text" xfId="47" builtinId="11" customBuiltin="1"/>
  </cellStyles>
  <dxfs count="42">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font>
        <b val="0"/>
        <i val="0"/>
        <condense val="0"/>
        <extend val="0"/>
        <color auto="1"/>
      </font>
      <fill>
        <patternFill>
          <bgColor indexed="10"/>
        </patternFill>
      </fill>
    </dxf>
    <dxf>
      <numFmt numFmtId="14" formatCode="0.00%"/>
    </dxf>
    <dxf>
      <numFmt numFmtId="3" formatCode="#,##0"/>
    </dxf>
    <dxf>
      <numFmt numFmtId="164" formatCode="0.0"/>
    </dxf>
    <dxf>
      <numFmt numFmtId="2" formatCode="0.00"/>
    </dxf>
    <dxf>
      <numFmt numFmtId="177" formatCode="0.000"/>
    </dxf>
    <dxf>
      <numFmt numFmtId="164" formatCode="0.0"/>
    </dxf>
    <dxf>
      <numFmt numFmtId="3" formatCode="#,##0"/>
    </dxf>
    <dxf>
      <numFmt numFmtId="2" formatCode="0.00"/>
    </dxf>
    <dxf>
      <numFmt numFmtId="177" formatCode="0.000"/>
    </dxf>
    <dxf>
      <numFmt numFmtId="14" formatCode="0.00%"/>
    </dxf>
    <dxf>
      <numFmt numFmtId="165" formatCode="0.0%"/>
    </dxf>
    <dxf>
      <numFmt numFmtId="14" formatCode="0.00%"/>
    </dxf>
    <dxf>
      <numFmt numFmtId="3" formatCode="#,##0"/>
    </dxf>
    <dxf>
      <numFmt numFmtId="164" formatCode="0.0"/>
    </dxf>
    <dxf>
      <numFmt numFmtId="2" formatCode="0.00"/>
    </dxf>
    <dxf>
      <numFmt numFmtId="177" formatCode="0.000"/>
    </dxf>
    <dxf>
      <numFmt numFmtId="164" formatCode="0.0"/>
    </dxf>
    <dxf>
      <numFmt numFmtId="3" formatCode="#,##0"/>
    </dxf>
    <dxf>
      <numFmt numFmtId="2" formatCode="0.00"/>
    </dxf>
    <dxf>
      <numFmt numFmtId="177" formatCode="0.000"/>
    </dxf>
    <dxf>
      <numFmt numFmtId="14" formatCode="0.00%"/>
    </dxf>
    <dxf>
      <numFmt numFmtId="165" formatCode="0.0%"/>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717073"/>
      <rgbColor rgb="0000377B"/>
      <rgbColor rgb="00BD4F19"/>
      <rgbColor rgb="00008770"/>
      <rgbColor rgb="0000A1DE"/>
      <rgbColor rgb="00000000"/>
      <rgbColor rgb="00D4001A"/>
      <rgbColor rgb="00C7C8C9"/>
      <rgbColor rgb="0077216F"/>
      <rgbColor rgb="009D9FA1"/>
      <rgbColor rgb="00E0AE91"/>
      <rgbColor rgb="0095C0B9"/>
      <rgbColor rgb="00B998B3"/>
      <rgbColor rgb="00666666"/>
      <rgbColor rgb="00EE99A3"/>
      <rgbColor rgb="00A4D0EF"/>
      <rgbColor rgb="0000377B"/>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40"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dLbls>
          <c:showLegendKey val="0"/>
          <c:showVal val="0"/>
          <c:showCatName val="0"/>
          <c:showSerName val="0"/>
          <c:showPercent val="0"/>
          <c:showBubbleSize val="0"/>
        </c:dLbls>
        <c:gapWidth val="150"/>
        <c:overlap val="100"/>
        <c:axId val="347374336"/>
        <c:axId val="347376256"/>
      </c:barChart>
      <c:catAx>
        <c:axId val="347374336"/>
        <c:scaling>
          <c:orientation val="minMax"/>
        </c:scaling>
        <c:delete val="0"/>
        <c:axPos val="b"/>
        <c:majorTickMark val="out"/>
        <c:minorTickMark val="none"/>
        <c:tickLblPos val="nextTo"/>
        <c:spPr>
          <a:ln w="9525" cmpd="thinThick">
            <a:solidFill>
              <a:srgbClr val="000000"/>
            </a:solidFill>
          </a:ln>
          <a:extLst/>
        </c:spPr>
        <c:crossAx val="347376256"/>
        <c:crosses val="autoZero"/>
        <c:auto val="1"/>
        <c:lblAlgn val="ctr"/>
        <c:lblOffset val="100"/>
        <c:noMultiLvlLbl val="0"/>
      </c:catAx>
      <c:valAx>
        <c:axId val="347376256"/>
        <c:scaling>
          <c:orientation val="minMax"/>
        </c:scaling>
        <c:delete val="0"/>
        <c:axPos val="l"/>
        <c:majorGridlines>
          <c:spPr>
            <a:ln w="3175">
              <a:solidFill>
                <a:srgbClr val="969696"/>
              </a:solidFill>
              <a:prstDash val="dash"/>
            </a:ln>
          </c:spPr>
        </c:majorGridlines>
        <c:majorTickMark val="out"/>
        <c:minorTickMark val="none"/>
        <c:tickLblPos val="nextTo"/>
        <c:spPr>
          <a:ln w="9525" cmpd="thinThick">
            <a:solidFill>
              <a:srgbClr val="000000"/>
            </a:solidFill>
          </a:ln>
          <a:extLst/>
        </c:spPr>
        <c:crossAx val="347374336"/>
        <c:crosses val="autoZero"/>
        <c:crossBetween val="between"/>
      </c:valAx>
      <c:spPr>
        <a:extLst/>
      </c:spPr>
    </c:plotArea>
    <c:legend>
      <c:legendPos val="b"/>
      <c:layout/>
      <c:overlay val="0"/>
      <c:spPr>
        <a:solidFill>
          <a:srgbClr val="4F81BD">
            <a:alpha val="0"/>
          </a:srgbClr>
        </a:solidFill>
      </c:spPr>
      <c:txPr>
        <a:bodyPr/>
        <a:lstStyle/>
        <a:p>
          <a:pPr>
            <a:defRPr sz="900">
              <a:latin typeface="Arial"/>
            </a:defRPr>
          </a:pPr>
          <a:endParaRPr lang="en-US"/>
        </a:p>
      </c:txPr>
    </c:legend>
    <c:plotVisOnly val="1"/>
    <c:dispBlanksAs val="gap"/>
    <c:showDLblsOverMax val="0"/>
  </c:chart>
  <c:spPr>
    <a:ln w="9525">
      <a:noFill/>
    </a:ln>
  </c:spPr>
  <c:txPr>
    <a:bodyPr/>
    <a:lstStyle/>
    <a:p>
      <a:pPr>
        <a:defRPr sz="900">
          <a:latin typeface="Arial"/>
          <a:ea typeface="ＭＳ ゴシック"/>
        </a:defRPr>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068702290076333E-2"/>
          <c:y val="4.6070582630903391E-2"/>
          <c:w val="0.91030534351145043"/>
          <c:h val="0.85095076153550964"/>
        </c:manualLayout>
      </c:layout>
      <c:barChart>
        <c:barDir val="col"/>
        <c:grouping val="clustered"/>
        <c:varyColors val="0"/>
        <c:ser>
          <c:idx val="1"/>
          <c:order val="1"/>
          <c:spPr>
            <a:solidFill>
              <a:srgbClr val="C0C0C0"/>
            </a:solidFill>
            <a:ln w="25400">
              <a:noFill/>
            </a:ln>
          </c:spPr>
          <c:invertIfNegative val="0"/>
          <c:cat>
            <c:numRef>
              <c:f>[0]!xAxis</c:f>
              <c:numCache>
                <c:formatCode>[$-409]mmm\-yy;@</c:formatCode>
                <c:ptCount val="403"/>
                <c:pt idx="0">
                  <c:v>31471</c:v>
                </c:pt>
                <c:pt idx="1">
                  <c:v>31502</c:v>
                </c:pt>
                <c:pt idx="2">
                  <c:v>31532</c:v>
                </c:pt>
                <c:pt idx="3">
                  <c:v>31562</c:v>
                </c:pt>
                <c:pt idx="4">
                  <c:v>31593</c:v>
                </c:pt>
                <c:pt idx="5">
                  <c:v>31624</c:v>
                </c:pt>
                <c:pt idx="6">
                  <c:v>31653</c:v>
                </c:pt>
                <c:pt idx="7">
                  <c:v>31685</c:v>
                </c:pt>
                <c:pt idx="8">
                  <c:v>31716</c:v>
                </c:pt>
                <c:pt idx="9">
                  <c:v>31744</c:v>
                </c:pt>
                <c:pt idx="10">
                  <c:v>31777</c:v>
                </c:pt>
                <c:pt idx="11">
                  <c:v>31807</c:v>
                </c:pt>
                <c:pt idx="12">
                  <c:v>31835</c:v>
                </c:pt>
                <c:pt idx="13">
                  <c:v>31867</c:v>
                </c:pt>
                <c:pt idx="14">
                  <c:v>31897</c:v>
                </c:pt>
                <c:pt idx="15">
                  <c:v>31926</c:v>
                </c:pt>
                <c:pt idx="16">
                  <c:v>31958</c:v>
                </c:pt>
                <c:pt idx="17">
                  <c:v>31989</c:v>
                </c:pt>
                <c:pt idx="18">
                  <c:v>32020</c:v>
                </c:pt>
                <c:pt idx="19">
                  <c:v>32050</c:v>
                </c:pt>
                <c:pt idx="20">
                  <c:v>32080</c:v>
                </c:pt>
                <c:pt idx="21">
                  <c:v>32111</c:v>
                </c:pt>
                <c:pt idx="22">
                  <c:v>32142</c:v>
                </c:pt>
                <c:pt idx="23">
                  <c:v>32171</c:v>
                </c:pt>
                <c:pt idx="24">
                  <c:v>32202</c:v>
                </c:pt>
                <c:pt idx="25">
                  <c:v>32233</c:v>
                </c:pt>
                <c:pt idx="26">
                  <c:v>32262</c:v>
                </c:pt>
                <c:pt idx="27">
                  <c:v>32294</c:v>
                </c:pt>
                <c:pt idx="28">
                  <c:v>32324</c:v>
                </c:pt>
                <c:pt idx="29">
                  <c:v>32353</c:v>
                </c:pt>
                <c:pt idx="30">
                  <c:v>32386</c:v>
                </c:pt>
                <c:pt idx="31">
                  <c:v>32416</c:v>
                </c:pt>
                <c:pt idx="32">
                  <c:v>32447</c:v>
                </c:pt>
                <c:pt idx="33">
                  <c:v>32477</c:v>
                </c:pt>
                <c:pt idx="34">
                  <c:v>32507</c:v>
                </c:pt>
                <c:pt idx="35">
                  <c:v>32539</c:v>
                </c:pt>
                <c:pt idx="36">
                  <c:v>32567</c:v>
                </c:pt>
                <c:pt idx="37">
                  <c:v>32598</c:v>
                </c:pt>
                <c:pt idx="38">
                  <c:v>32626</c:v>
                </c:pt>
                <c:pt idx="39">
                  <c:v>32659</c:v>
                </c:pt>
                <c:pt idx="40">
                  <c:v>32689</c:v>
                </c:pt>
                <c:pt idx="41">
                  <c:v>32720</c:v>
                </c:pt>
                <c:pt idx="42">
                  <c:v>32751</c:v>
                </c:pt>
                <c:pt idx="43">
                  <c:v>32780</c:v>
                </c:pt>
                <c:pt idx="44">
                  <c:v>32812</c:v>
                </c:pt>
                <c:pt idx="45">
                  <c:v>32842</c:v>
                </c:pt>
                <c:pt idx="46">
                  <c:v>32871</c:v>
                </c:pt>
                <c:pt idx="47">
                  <c:v>32904</c:v>
                </c:pt>
                <c:pt idx="48">
                  <c:v>32932</c:v>
                </c:pt>
                <c:pt idx="49">
                  <c:v>32962</c:v>
                </c:pt>
                <c:pt idx="50">
                  <c:v>32993</c:v>
                </c:pt>
                <c:pt idx="51">
                  <c:v>33024</c:v>
                </c:pt>
                <c:pt idx="52">
                  <c:v>33053</c:v>
                </c:pt>
                <c:pt idx="53">
                  <c:v>33085</c:v>
                </c:pt>
                <c:pt idx="54">
                  <c:v>33116</c:v>
                </c:pt>
                <c:pt idx="55">
                  <c:v>33144</c:v>
                </c:pt>
                <c:pt idx="56">
                  <c:v>33177</c:v>
                </c:pt>
                <c:pt idx="57">
                  <c:v>33207</c:v>
                </c:pt>
                <c:pt idx="58">
                  <c:v>33238</c:v>
                </c:pt>
                <c:pt idx="59">
                  <c:v>33269</c:v>
                </c:pt>
                <c:pt idx="60">
                  <c:v>33297</c:v>
                </c:pt>
                <c:pt idx="61">
                  <c:v>33326</c:v>
                </c:pt>
                <c:pt idx="62">
                  <c:v>33358</c:v>
                </c:pt>
                <c:pt idx="63">
                  <c:v>33389</c:v>
                </c:pt>
                <c:pt idx="64">
                  <c:v>33417</c:v>
                </c:pt>
                <c:pt idx="65">
                  <c:v>33450</c:v>
                </c:pt>
                <c:pt idx="66">
                  <c:v>33480</c:v>
                </c:pt>
                <c:pt idx="67">
                  <c:v>33511</c:v>
                </c:pt>
                <c:pt idx="68">
                  <c:v>33542</c:v>
                </c:pt>
                <c:pt idx="69">
                  <c:v>33571</c:v>
                </c:pt>
                <c:pt idx="70">
                  <c:v>33603</c:v>
                </c:pt>
                <c:pt idx="71">
                  <c:v>33634</c:v>
                </c:pt>
                <c:pt idx="72">
                  <c:v>33662</c:v>
                </c:pt>
                <c:pt idx="73">
                  <c:v>33694</c:v>
                </c:pt>
                <c:pt idx="74">
                  <c:v>33724</c:v>
                </c:pt>
                <c:pt idx="75">
                  <c:v>33753</c:v>
                </c:pt>
                <c:pt idx="76">
                  <c:v>33785</c:v>
                </c:pt>
                <c:pt idx="77">
                  <c:v>33816</c:v>
                </c:pt>
                <c:pt idx="78">
                  <c:v>33847</c:v>
                </c:pt>
                <c:pt idx="79">
                  <c:v>33877</c:v>
                </c:pt>
                <c:pt idx="80">
                  <c:v>33907</c:v>
                </c:pt>
                <c:pt idx="81">
                  <c:v>33938</c:v>
                </c:pt>
                <c:pt idx="82">
                  <c:v>33969</c:v>
                </c:pt>
                <c:pt idx="83">
                  <c:v>33998</c:v>
                </c:pt>
                <c:pt idx="84">
                  <c:v>34026</c:v>
                </c:pt>
                <c:pt idx="85">
                  <c:v>34059</c:v>
                </c:pt>
                <c:pt idx="86">
                  <c:v>34089</c:v>
                </c:pt>
                <c:pt idx="87">
                  <c:v>34120</c:v>
                </c:pt>
                <c:pt idx="88">
                  <c:v>34150</c:v>
                </c:pt>
                <c:pt idx="89">
                  <c:v>34180</c:v>
                </c:pt>
                <c:pt idx="90">
                  <c:v>34212</c:v>
                </c:pt>
                <c:pt idx="91">
                  <c:v>34242</c:v>
                </c:pt>
                <c:pt idx="92">
                  <c:v>34271</c:v>
                </c:pt>
                <c:pt idx="93">
                  <c:v>34303</c:v>
                </c:pt>
                <c:pt idx="94">
                  <c:v>34334</c:v>
                </c:pt>
                <c:pt idx="95">
                  <c:v>34365</c:v>
                </c:pt>
                <c:pt idx="96">
                  <c:v>34393</c:v>
                </c:pt>
                <c:pt idx="97">
                  <c:v>34424</c:v>
                </c:pt>
                <c:pt idx="98">
                  <c:v>34453</c:v>
                </c:pt>
                <c:pt idx="99">
                  <c:v>34485</c:v>
                </c:pt>
                <c:pt idx="100">
                  <c:v>34515</c:v>
                </c:pt>
                <c:pt idx="101">
                  <c:v>34544</c:v>
                </c:pt>
                <c:pt idx="102">
                  <c:v>34577</c:v>
                </c:pt>
                <c:pt idx="103">
                  <c:v>34607</c:v>
                </c:pt>
                <c:pt idx="104">
                  <c:v>34638</c:v>
                </c:pt>
                <c:pt idx="105">
                  <c:v>34668</c:v>
                </c:pt>
                <c:pt idx="106">
                  <c:v>34698</c:v>
                </c:pt>
                <c:pt idx="107">
                  <c:v>34730</c:v>
                </c:pt>
                <c:pt idx="108">
                  <c:v>34758</c:v>
                </c:pt>
                <c:pt idx="109">
                  <c:v>34789</c:v>
                </c:pt>
                <c:pt idx="110">
                  <c:v>34817</c:v>
                </c:pt>
                <c:pt idx="111">
                  <c:v>34850</c:v>
                </c:pt>
                <c:pt idx="112">
                  <c:v>34880</c:v>
                </c:pt>
                <c:pt idx="113">
                  <c:v>34911</c:v>
                </c:pt>
                <c:pt idx="114">
                  <c:v>34942</c:v>
                </c:pt>
                <c:pt idx="115">
                  <c:v>34971</c:v>
                </c:pt>
                <c:pt idx="116">
                  <c:v>35003</c:v>
                </c:pt>
                <c:pt idx="117">
                  <c:v>35033</c:v>
                </c:pt>
                <c:pt idx="118">
                  <c:v>35062</c:v>
                </c:pt>
                <c:pt idx="119">
                  <c:v>35095</c:v>
                </c:pt>
                <c:pt idx="120">
                  <c:v>35124</c:v>
                </c:pt>
                <c:pt idx="121">
                  <c:v>35153</c:v>
                </c:pt>
                <c:pt idx="122">
                  <c:v>35185</c:v>
                </c:pt>
                <c:pt idx="123">
                  <c:v>35216</c:v>
                </c:pt>
                <c:pt idx="124">
                  <c:v>35244</c:v>
                </c:pt>
                <c:pt idx="125">
                  <c:v>35277</c:v>
                </c:pt>
                <c:pt idx="126">
                  <c:v>35307</c:v>
                </c:pt>
                <c:pt idx="127">
                  <c:v>35338</c:v>
                </c:pt>
                <c:pt idx="128">
                  <c:v>35369</c:v>
                </c:pt>
                <c:pt idx="129">
                  <c:v>35398</c:v>
                </c:pt>
                <c:pt idx="130">
                  <c:v>35430</c:v>
                </c:pt>
                <c:pt idx="131">
                  <c:v>35461</c:v>
                </c:pt>
                <c:pt idx="132">
                  <c:v>35489</c:v>
                </c:pt>
                <c:pt idx="133">
                  <c:v>35520</c:v>
                </c:pt>
                <c:pt idx="134">
                  <c:v>35550</c:v>
                </c:pt>
                <c:pt idx="135">
                  <c:v>35580</c:v>
                </c:pt>
                <c:pt idx="136">
                  <c:v>35611</c:v>
                </c:pt>
                <c:pt idx="137">
                  <c:v>35642</c:v>
                </c:pt>
                <c:pt idx="138">
                  <c:v>35671</c:v>
                </c:pt>
                <c:pt idx="139">
                  <c:v>35703</c:v>
                </c:pt>
                <c:pt idx="140">
                  <c:v>35734</c:v>
                </c:pt>
                <c:pt idx="141">
                  <c:v>35762</c:v>
                </c:pt>
                <c:pt idx="142">
                  <c:v>35795</c:v>
                </c:pt>
                <c:pt idx="143">
                  <c:v>35825</c:v>
                </c:pt>
                <c:pt idx="144">
                  <c:v>35853</c:v>
                </c:pt>
                <c:pt idx="145">
                  <c:v>35885</c:v>
                </c:pt>
                <c:pt idx="146">
                  <c:v>35915</c:v>
                </c:pt>
                <c:pt idx="147">
                  <c:v>35944</c:v>
                </c:pt>
                <c:pt idx="148">
                  <c:v>35976</c:v>
                </c:pt>
                <c:pt idx="149">
                  <c:v>36007</c:v>
                </c:pt>
                <c:pt idx="150">
                  <c:v>36038</c:v>
                </c:pt>
                <c:pt idx="151">
                  <c:v>36068</c:v>
                </c:pt>
                <c:pt idx="152">
                  <c:v>36098</c:v>
                </c:pt>
                <c:pt idx="153">
                  <c:v>36129</c:v>
                </c:pt>
                <c:pt idx="154">
                  <c:v>36160</c:v>
                </c:pt>
                <c:pt idx="155">
                  <c:v>36189</c:v>
                </c:pt>
                <c:pt idx="156">
                  <c:v>36217</c:v>
                </c:pt>
                <c:pt idx="157">
                  <c:v>36250</c:v>
                </c:pt>
                <c:pt idx="158">
                  <c:v>36280</c:v>
                </c:pt>
                <c:pt idx="159">
                  <c:v>36311</c:v>
                </c:pt>
                <c:pt idx="160">
                  <c:v>36341</c:v>
                </c:pt>
                <c:pt idx="161">
                  <c:v>36371</c:v>
                </c:pt>
                <c:pt idx="162">
                  <c:v>36403</c:v>
                </c:pt>
                <c:pt idx="163">
                  <c:v>36433</c:v>
                </c:pt>
                <c:pt idx="164">
                  <c:v>36462</c:v>
                </c:pt>
                <c:pt idx="165">
                  <c:v>36494</c:v>
                </c:pt>
                <c:pt idx="166">
                  <c:v>36525</c:v>
                </c:pt>
                <c:pt idx="167">
                  <c:v>36556</c:v>
                </c:pt>
                <c:pt idx="168">
                  <c:v>36585</c:v>
                </c:pt>
                <c:pt idx="169">
                  <c:v>36616</c:v>
                </c:pt>
                <c:pt idx="170">
                  <c:v>36644</c:v>
                </c:pt>
                <c:pt idx="171">
                  <c:v>36677</c:v>
                </c:pt>
                <c:pt idx="172">
                  <c:v>36707</c:v>
                </c:pt>
                <c:pt idx="173">
                  <c:v>36738</c:v>
                </c:pt>
                <c:pt idx="174">
                  <c:v>36769</c:v>
                </c:pt>
                <c:pt idx="175">
                  <c:v>36798</c:v>
                </c:pt>
                <c:pt idx="176">
                  <c:v>36830</c:v>
                </c:pt>
                <c:pt idx="177">
                  <c:v>36860</c:v>
                </c:pt>
                <c:pt idx="178">
                  <c:v>36889</c:v>
                </c:pt>
                <c:pt idx="179">
                  <c:v>36922</c:v>
                </c:pt>
                <c:pt idx="180">
                  <c:v>36950</c:v>
                </c:pt>
                <c:pt idx="181">
                  <c:v>36980</c:v>
                </c:pt>
                <c:pt idx="182">
                  <c:v>37011</c:v>
                </c:pt>
                <c:pt idx="183">
                  <c:v>37042</c:v>
                </c:pt>
                <c:pt idx="184">
                  <c:v>37071</c:v>
                </c:pt>
                <c:pt idx="185">
                  <c:v>37103</c:v>
                </c:pt>
                <c:pt idx="186">
                  <c:v>37134</c:v>
                </c:pt>
                <c:pt idx="187">
                  <c:v>37162</c:v>
                </c:pt>
                <c:pt idx="188">
                  <c:v>37195</c:v>
                </c:pt>
                <c:pt idx="189">
                  <c:v>37225</c:v>
                </c:pt>
                <c:pt idx="190">
                  <c:v>37256</c:v>
                </c:pt>
                <c:pt idx="191">
                  <c:v>37287</c:v>
                </c:pt>
                <c:pt idx="192">
                  <c:v>37315</c:v>
                </c:pt>
                <c:pt idx="193">
                  <c:v>37343</c:v>
                </c:pt>
                <c:pt idx="194">
                  <c:v>37376</c:v>
                </c:pt>
                <c:pt idx="195">
                  <c:v>37407</c:v>
                </c:pt>
                <c:pt idx="196">
                  <c:v>37435</c:v>
                </c:pt>
                <c:pt idx="197">
                  <c:v>37468</c:v>
                </c:pt>
                <c:pt idx="198">
                  <c:v>37498</c:v>
                </c:pt>
                <c:pt idx="199">
                  <c:v>37529</c:v>
                </c:pt>
                <c:pt idx="200">
                  <c:v>37560</c:v>
                </c:pt>
                <c:pt idx="201">
                  <c:v>37589</c:v>
                </c:pt>
                <c:pt idx="202">
                  <c:v>37621</c:v>
                </c:pt>
                <c:pt idx="203">
                  <c:v>37652</c:v>
                </c:pt>
                <c:pt idx="204">
                  <c:v>37680</c:v>
                </c:pt>
                <c:pt idx="205">
                  <c:v>37711</c:v>
                </c:pt>
                <c:pt idx="206">
                  <c:v>37741</c:v>
                </c:pt>
                <c:pt idx="207">
                  <c:v>37771</c:v>
                </c:pt>
                <c:pt idx="208">
                  <c:v>37802</c:v>
                </c:pt>
                <c:pt idx="209">
                  <c:v>37833</c:v>
                </c:pt>
                <c:pt idx="210">
                  <c:v>37862</c:v>
                </c:pt>
                <c:pt idx="211">
                  <c:v>37894</c:v>
                </c:pt>
                <c:pt idx="212">
                  <c:v>37925</c:v>
                </c:pt>
                <c:pt idx="213">
                  <c:v>37953</c:v>
                </c:pt>
                <c:pt idx="214">
                  <c:v>37986</c:v>
                </c:pt>
                <c:pt idx="215">
                  <c:v>38016</c:v>
                </c:pt>
                <c:pt idx="216">
                  <c:v>38044</c:v>
                </c:pt>
                <c:pt idx="217">
                  <c:v>38077</c:v>
                </c:pt>
                <c:pt idx="218">
                  <c:v>38107</c:v>
                </c:pt>
                <c:pt idx="219">
                  <c:v>38135</c:v>
                </c:pt>
                <c:pt idx="220">
                  <c:v>38168</c:v>
                </c:pt>
                <c:pt idx="221">
                  <c:v>38198</c:v>
                </c:pt>
                <c:pt idx="222">
                  <c:v>38230</c:v>
                </c:pt>
                <c:pt idx="223">
                  <c:v>38260</c:v>
                </c:pt>
                <c:pt idx="224">
                  <c:v>38289</c:v>
                </c:pt>
                <c:pt idx="225">
                  <c:v>38321</c:v>
                </c:pt>
                <c:pt idx="226">
                  <c:v>38352</c:v>
                </c:pt>
                <c:pt idx="227">
                  <c:v>38383</c:v>
                </c:pt>
                <c:pt idx="228">
                  <c:v>38411</c:v>
                </c:pt>
                <c:pt idx="229">
                  <c:v>38442</c:v>
                </c:pt>
                <c:pt idx="230">
                  <c:v>38471</c:v>
                </c:pt>
                <c:pt idx="231">
                  <c:v>38503</c:v>
                </c:pt>
                <c:pt idx="232">
                  <c:v>38533</c:v>
                </c:pt>
                <c:pt idx="233">
                  <c:v>38562</c:v>
                </c:pt>
                <c:pt idx="234">
                  <c:v>38595</c:v>
                </c:pt>
                <c:pt idx="235">
                  <c:v>38625</c:v>
                </c:pt>
                <c:pt idx="236">
                  <c:v>38656</c:v>
                </c:pt>
                <c:pt idx="237">
                  <c:v>38686</c:v>
                </c:pt>
                <c:pt idx="238">
                  <c:v>38716</c:v>
                </c:pt>
                <c:pt idx="239">
                  <c:v>38748</c:v>
                </c:pt>
                <c:pt idx="240">
                  <c:v>38776</c:v>
                </c:pt>
                <c:pt idx="241">
                  <c:v>38807</c:v>
                </c:pt>
                <c:pt idx="242">
                  <c:v>38835</c:v>
                </c:pt>
                <c:pt idx="243">
                  <c:v>38868</c:v>
                </c:pt>
                <c:pt idx="244">
                  <c:v>38898</c:v>
                </c:pt>
                <c:pt idx="245">
                  <c:v>38929</c:v>
                </c:pt>
                <c:pt idx="246">
                  <c:v>38960</c:v>
                </c:pt>
                <c:pt idx="247">
                  <c:v>38989</c:v>
                </c:pt>
                <c:pt idx="248">
                  <c:v>39021</c:v>
                </c:pt>
                <c:pt idx="249">
                  <c:v>39051</c:v>
                </c:pt>
                <c:pt idx="250">
                  <c:v>39080</c:v>
                </c:pt>
                <c:pt idx="251">
                  <c:v>39113</c:v>
                </c:pt>
                <c:pt idx="252">
                  <c:v>39141</c:v>
                </c:pt>
                <c:pt idx="253">
                  <c:v>39171</c:v>
                </c:pt>
                <c:pt idx="254">
                  <c:v>39202</c:v>
                </c:pt>
                <c:pt idx="255">
                  <c:v>39233</c:v>
                </c:pt>
                <c:pt idx="256">
                  <c:v>39262</c:v>
                </c:pt>
                <c:pt idx="257">
                  <c:v>39294</c:v>
                </c:pt>
                <c:pt idx="258">
                  <c:v>39325</c:v>
                </c:pt>
                <c:pt idx="259">
                  <c:v>39353</c:v>
                </c:pt>
                <c:pt idx="260">
                  <c:v>39386</c:v>
                </c:pt>
                <c:pt idx="261">
                  <c:v>39416</c:v>
                </c:pt>
                <c:pt idx="262">
                  <c:v>39447</c:v>
                </c:pt>
                <c:pt idx="263">
                  <c:v>39478</c:v>
                </c:pt>
                <c:pt idx="264">
                  <c:v>39507</c:v>
                </c:pt>
                <c:pt idx="265">
                  <c:v>39538</c:v>
                </c:pt>
                <c:pt idx="266">
                  <c:v>39568</c:v>
                </c:pt>
                <c:pt idx="267">
                  <c:v>39598</c:v>
                </c:pt>
                <c:pt idx="268">
                  <c:v>39629</c:v>
                </c:pt>
                <c:pt idx="269">
                  <c:v>39660</c:v>
                </c:pt>
                <c:pt idx="270">
                  <c:v>39689</c:v>
                </c:pt>
                <c:pt idx="271">
                  <c:v>39721</c:v>
                </c:pt>
                <c:pt idx="272">
                  <c:v>39752</c:v>
                </c:pt>
                <c:pt idx="273">
                  <c:v>39780</c:v>
                </c:pt>
                <c:pt idx="274">
                  <c:v>39813</c:v>
                </c:pt>
                <c:pt idx="275">
                  <c:v>39843</c:v>
                </c:pt>
                <c:pt idx="276">
                  <c:v>39871</c:v>
                </c:pt>
                <c:pt idx="277">
                  <c:v>39903</c:v>
                </c:pt>
                <c:pt idx="278">
                  <c:v>39933</c:v>
                </c:pt>
                <c:pt idx="279">
                  <c:v>39962</c:v>
                </c:pt>
                <c:pt idx="280">
                  <c:v>39994</c:v>
                </c:pt>
                <c:pt idx="281">
                  <c:v>40025</c:v>
                </c:pt>
                <c:pt idx="282">
                  <c:v>40056</c:v>
                </c:pt>
                <c:pt idx="283">
                  <c:v>40086</c:v>
                </c:pt>
                <c:pt idx="284">
                  <c:v>40116</c:v>
                </c:pt>
                <c:pt idx="285">
                  <c:v>40147</c:v>
                </c:pt>
                <c:pt idx="286">
                  <c:v>40178</c:v>
                </c:pt>
                <c:pt idx="287">
                  <c:v>40207</c:v>
                </c:pt>
                <c:pt idx="288">
                  <c:v>40235</c:v>
                </c:pt>
                <c:pt idx="289">
                  <c:v>40268</c:v>
                </c:pt>
                <c:pt idx="290">
                  <c:v>40298</c:v>
                </c:pt>
                <c:pt idx="291">
                  <c:v>40329</c:v>
                </c:pt>
                <c:pt idx="292">
                  <c:v>40359</c:v>
                </c:pt>
                <c:pt idx="293">
                  <c:v>40389</c:v>
                </c:pt>
                <c:pt idx="294">
                  <c:v>40421</c:v>
                </c:pt>
                <c:pt idx="295">
                  <c:v>40451</c:v>
                </c:pt>
                <c:pt idx="296">
                  <c:v>40480</c:v>
                </c:pt>
                <c:pt idx="297">
                  <c:v>40512</c:v>
                </c:pt>
                <c:pt idx="298">
                  <c:v>40543</c:v>
                </c:pt>
                <c:pt idx="299">
                  <c:v>40574</c:v>
                </c:pt>
                <c:pt idx="300">
                  <c:v>40602</c:v>
                </c:pt>
                <c:pt idx="301">
                  <c:v>40633</c:v>
                </c:pt>
                <c:pt idx="302">
                  <c:v>40662</c:v>
                </c:pt>
                <c:pt idx="303">
                  <c:v>40694</c:v>
                </c:pt>
                <c:pt idx="304">
                  <c:v>40724</c:v>
                </c:pt>
                <c:pt idx="305">
                  <c:v>40753</c:v>
                </c:pt>
                <c:pt idx="306">
                  <c:v>40786</c:v>
                </c:pt>
                <c:pt idx="307">
                  <c:v>40816</c:v>
                </c:pt>
                <c:pt idx="308">
                  <c:v>40847</c:v>
                </c:pt>
                <c:pt idx="309">
                  <c:v>40877</c:v>
                </c:pt>
                <c:pt idx="310">
                  <c:v>40907</c:v>
                </c:pt>
                <c:pt idx="311">
                  <c:v>40939</c:v>
                </c:pt>
                <c:pt idx="312">
                  <c:v>40968</c:v>
                </c:pt>
                <c:pt idx="313">
                  <c:v>40998</c:v>
                </c:pt>
                <c:pt idx="314">
                  <c:v>41029</c:v>
                </c:pt>
                <c:pt idx="315">
                  <c:v>41060</c:v>
                </c:pt>
                <c:pt idx="316">
                  <c:v>41089</c:v>
                </c:pt>
                <c:pt idx="317">
                  <c:v>41121</c:v>
                </c:pt>
                <c:pt idx="318">
                  <c:v>41152</c:v>
                </c:pt>
                <c:pt idx="319">
                  <c:v>41180</c:v>
                </c:pt>
                <c:pt idx="320">
                  <c:v>41213</c:v>
                </c:pt>
                <c:pt idx="321">
                  <c:v>41243</c:v>
                </c:pt>
                <c:pt idx="322">
                  <c:v>41274</c:v>
                </c:pt>
                <c:pt idx="323">
                  <c:v>41305</c:v>
                </c:pt>
                <c:pt idx="324">
                  <c:v>41333</c:v>
                </c:pt>
                <c:pt idx="325">
                  <c:v>41362</c:v>
                </c:pt>
                <c:pt idx="326">
                  <c:v>41394</c:v>
                </c:pt>
                <c:pt idx="327">
                  <c:v>41425</c:v>
                </c:pt>
                <c:pt idx="328">
                  <c:v>41453</c:v>
                </c:pt>
                <c:pt idx="329">
                  <c:v>41486</c:v>
                </c:pt>
                <c:pt idx="330">
                  <c:v>41516</c:v>
                </c:pt>
                <c:pt idx="331">
                  <c:v>41547</c:v>
                </c:pt>
                <c:pt idx="332">
                  <c:v>41578</c:v>
                </c:pt>
                <c:pt idx="333">
                  <c:v>41607</c:v>
                </c:pt>
                <c:pt idx="334">
                  <c:v>41639</c:v>
                </c:pt>
                <c:pt idx="335">
                  <c:v>41670</c:v>
                </c:pt>
                <c:pt idx="336">
                  <c:v>41698</c:v>
                </c:pt>
                <c:pt idx="337">
                  <c:v>41729</c:v>
                </c:pt>
                <c:pt idx="338">
                  <c:v>41759</c:v>
                </c:pt>
                <c:pt idx="339">
                  <c:v>41789</c:v>
                </c:pt>
                <c:pt idx="340">
                  <c:v>41820</c:v>
                </c:pt>
                <c:pt idx="341">
                  <c:v>41851</c:v>
                </c:pt>
                <c:pt idx="342">
                  <c:v>41880</c:v>
                </c:pt>
                <c:pt idx="343">
                  <c:v>41912</c:v>
                </c:pt>
                <c:pt idx="344">
                  <c:v>41943</c:v>
                </c:pt>
                <c:pt idx="345">
                  <c:v>41971</c:v>
                </c:pt>
                <c:pt idx="346">
                  <c:v>42004</c:v>
                </c:pt>
                <c:pt idx="347">
                  <c:v>42034</c:v>
                </c:pt>
                <c:pt idx="348">
                  <c:v>42062</c:v>
                </c:pt>
                <c:pt idx="349">
                  <c:v>42094</c:v>
                </c:pt>
                <c:pt idx="350">
                  <c:v>42124</c:v>
                </c:pt>
                <c:pt idx="351">
                  <c:v>42153</c:v>
                </c:pt>
                <c:pt idx="352">
                  <c:v>42185</c:v>
                </c:pt>
                <c:pt idx="353">
                  <c:v>42216</c:v>
                </c:pt>
                <c:pt idx="354">
                  <c:v>42247</c:v>
                </c:pt>
                <c:pt idx="355">
                  <c:v>42277</c:v>
                </c:pt>
                <c:pt idx="356">
                  <c:v>42307</c:v>
                </c:pt>
                <c:pt idx="357">
                  <c:v>42338</c:v>
                </c:pt>
                <c:pt idx="358">
                  <c:v>42369</c:v>
                </c:pt>
                <c:pt idx="359">
                  <c:v>42398</c:v>
                </c:pt>
                <c:pt idx="360">
                  <c:v>42429</c:v>
                </c:pt>
                <c:pt idx="361">
                  <c:v>42460</c:v>
                </c:pt>
                <c:pt idx="362">
                  <c:v>42489</c:v>
                </c:pt>
                <c:pt idx="363">
                  <c:v>42521</c:v>
                </c:pt>
                <c:pt idx="364">
                  <c:v>42551</c:v>
                </c:pt>
                <c:pt idx="365">
                  <c:v>42580</c:v>
                </c:pt>
                <c:pt idx="366">
                  <c:v>42613</c:v>
                </c:pt>
                <c:pt idx="367">
                  <c:v>42643</c:v>
                </c:pt>
                <c:pt idx="368">
                  <c:v>42674</c:v>
                </c:pt>
                <c:pt idx="369">
                  <c:v>42704</c:v>
                </c:pt>
                <c:pt idx="370">
                  <c:v>42734</c:v>
                </c:pt>
                <c:pt idx="371">
                  <c:v>42766</c:v>
                </c:pt>
                <c:pt idx="372">
                  <c:v>42794</c:v>
                </c:pt>
                <c:pt idx="373">
                  <c:v>42825</c:v>
                </c:pt>
                <c:pt idx="374">
                  <c:v>42853</c:v>
                </c:pt>
                <c:pt idx="375">
                  <c:v>42886</c:v>
                </c:pt>
                <c:pt idx="376">
                  <c:v>42916</c:v>
                </c:pt>
                <c:pt idx="377">
                  <c:v>42947</c:v>
                </c:pt>
                <c:pt idx="378">
                  <c:v>42978</c:v>
                </c:pt>
                <c:pt idx="379">
                  <c:v>43007</c:v>
                </c:pt>
                <c:pt idx="380">
                  <c:v>43039</c:v>
                </c:pt>
                <c:pt idx="381">
                  <c:v>43069</c:v>
                </c:pt>
                <c:pt idx="382">
                  <c:v>43098</c:v>
                </c:pt>
                <c:pt idx="383">
                  <c:v>43131</c:v>
                </c:pt>
                <c:pt idx="384">
                  <c:v>43159</c:v>
                </c:pt>
                <c:pt idx="385">
                  <c:v>43189</c:v>
                </c:pt>
                <c:pt idx="386">
                  <c:v>43220</c:v>
                </c:pt>
                <c:pt idx="387">
                  <c:v>43251</c:v>
                </c:pt>
                <c:pt idx="388">
                  <c:v>43280</c:v>
                </c:pt>
                <c:pt idx="389">
                  <c:v>43312</c:v>
                </c:pt>
                <c:pt idx="390">
                  <c:v>43343</c:v>
                </c:pt>
                <c:pt idx="391">
                  <c:v>43371</c:v>
                </c:pt>
                <c:pt idx="392">
                  <c:v>43404</c:v>
                </c:pt>
                <c:pt idx="393">
                  <c:v>43434</c:v>
                </c:pt>
                <c:pt idx="394">
                  <c:v>43465</c:v>
                </c:pt>
                <c:pt idx="395">
                  <c:v>43496</c:v>
                </c:pt>
                <c:pt idx="396">
                  <c:v>43524</c:v>
                </c:pt>
                <c:pt idx="397">
                  <c:v>43553</c:v>
                </c:pt>
                <c:pt idx="398">
                  <c:v>43585</c:v>
                </c:pt>
                <c:pt idx="399">
                  <c:v>43616</c:v>
                </c:pt>
                <c:pt idx="400">
                  <c:v>43644</c:v>
                </c:pt>
                <c:pt idx="401">
                  <c:v>43677</c:v>
                </c:pt>
                <c:pt idx="402">
                  <c:v>43707</c:v>
                </c:pt>
              </c:numCache>
            </c:numRef>
          </c:cat>
          <c:val>
            <c:numRef>
              <c:f>[0]!y2Axis</c:f>
              <c:numCache>
                <c:formatCode>0.00</c:formatCode>
                <c:ptCount val="34"/>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numCache>
            </c:numRef>
          </c:val>
          <c:extLst>
            <c:ext xmlns:c16="http://schemas.microsoft.com/office/drawing/2014/chart" uri="{C3380CC4-5D6E-409C-BE32-E72D297353CC}">
              <c16:uniqueId val="{00000000-07CC-4954-AD94-CBCB78BF2AC9}"/>
            </c:ext>
          </c:extLst>
        </c:ser>
        <c:dLbls>
          <c:showLegendKey val="0"/>
          <c:showVal val="0"/>
          <c:showCatName val="0"/>
          <c:showSerName val="0"/>
          <c:showPercent val="0"/>
          <c:showBubbleSize val="0"/>
        </c:dLbls>
        <c:gapWidth val="0"/>
        <c:axId val="407377024"/>
        <c:axId val="407378560"/>
      </c:barChart>
      <c:lineChart>
        <c:grouping val="standard"/>
        <c:varyColors val="0"/>
        <c:ser>
          <c:idx val="0"/>
          <c:order val="0"/>
          <c:tx>
            <c:v>Relative Return</c:v>
          </c:tx>
          <c:spPr>
            <a:ln w="25400">
              <a:solidFill>
                <a:srgbClr val="003366"/>
              </a:solidFill>
              <a:prstDash val="solid"/>
            </a:ln>
          </c:spPr>
          <c:marker>
            <c:symbol val="none"/>
          </c:marker>
          <c:cat>
            <c:numRef>
              <c:f>[0]!xAxis</c:f>
              <c:numCache>
                <c:formatCode>[$-409]mmm\-yy;@</c:formatCode>
                <c:ptCount val="403"/>
                <c:pt idx="0">
                  <c:v>31471</c:v>
                </c:pt>
                <c:pt idx="1">
                  <c:v>31502</c:v>
                </c:pt>
                <c:pt idx="2">
                  <c:v>31532</c:v>
                </c:pt>
                <c:pt idx="3">
                  <c:v>31562</c:v>
                </c:pt>
                <c:pt idx="4">
                  <c:v>31593</c:v>
                </c:pt>
                <c:pt idx="5">
                  <c:v>31624</c:v>
                </c:pt>
                <c:pt idx="6">
                  <c:v>31653</c:v>
                </c:pt>
                <c:pt idx="7">
                  <c:v>31685</c:v>
                </c:pt>
                <c:pt idx="8">
                  <c:v>31716</c:v>
                </c:pt>
                <c:pt idx="9">
                  <c:v>31744</c:v>
                </c:pt>
                <c:pt idx="10">
                  <c:v>31777</c:v>
                </c:pt>
                <c:pt idx="11">
                  <c:v>31807</c:v>
                </c:pt>
                <c:pt idx="12">
                  <c:v>31835</c:v>
                </c:pt>
                <c:pt idx="13">
                  <c:v>31867</c:v>
                </c:pt>
                <c:pt idx="14">
                  <c:v>31897</c:v>
                </c:pt>
                <c:pt idx="15">
                  <c:v>31926</c:v>
                </c:pt>
                <c:pt idx="16">
                  <c:v>31958</c:v>
                </c:pt>
                <c:pt idx="17">
                  <c:v>31989</c:v>
                </c:pt>
                <c:pt idx="18">
                  <c:v>32020</c:v>
                </c:pt>
                <c:pt idx="19">
                  <c:v>32050</c:v>
                </c:pt>
                <c:pt idx="20">
                  <c:v>32080</c:v>
                </c:pt>
                <c:pt idx="21">
                  <c:v>32111</c:v>
                </c:pt>
                <c:pt idx="22">
                  <c:v>32142</c:v>
                </c:pt>
                <c:pt idx="23">
                  <c:v>32171</c:v>
                </c:pt>
                <c:pt idx="24">
                  <c:v>32202</c:v>
                </c:pt>
                <c:pt idx="25">
                  <c:v>32233</c:v>
                </c:pt>
                <c:pt idx="26">
                  <c:v>32262</c:v>
                </c:pt>
                <c:pt idx="27">
                  <c:v>32294</c:v>
                </c:pt>
                <c:pt idx="28">
                  <c:v>32324</c:v>
                </c:pt>
                <c:pt idx="29">
                  <c:v>32353</c:v>
                </c:pt>
                <c:pt idx="30">
                  <c:v>32386</c:v>
                </c:pt>
                <c:pt idx="31">
                  <c:v>32416</c:v>
                </c:pt>
                <c:pt idx="32">
                  <c:v>32447</c:v>
                </c:pt>
                <c:pt idx="33">
                  <c:v>32477</c:v>
                </c:pt>
                <c:pt idx="34">
                  <c:v>32507</c:v>
                </c:pt>
                <c:pt idx="35">
                  <c:v>32539</c:v>
                </c:pt>
                <c:pt idx="36">
                  <c:v>32567</c:v>
                </c:pt>
                <c:pt idx="37">
                  <c:v>32598</c:v>
                </c:pt>
                <c:pt idx="38">
                  <c:v>32626</c:v>
                </c:pt>
                <c:pt idx="39">
                  <c:v>32659</c:v>
                </c:pt>
                <c:pt idx="40">
                  <c:v>32689</c:v>
                </c:pt>
                <c:pt idx="41">
                  <c:v>32720</c:v>
                </c:pt>
                <c:pt idx="42">
                  <c:v>32751</c:v>
                </c:pt>
                <c:pt idx="43">
                  <c:v>32780</c:v>
                </c:pt>
                <c:pt idx="44">
                  <c:v>32812</c:v>
                </c:pt>
                <c:pt idx="45">
                  <c:v>32842</c:v>
                </c:pt>
                <c:pt idx="46">
                  <c:v>32871</c:v>
                </c:pt>
                <c:pt idx="47">
                  <c:v>32904</c:v>
                </c:pt>
                <c:pt idx="48">
                  <c:v>32932</c:v>
                </c:pt>
                <c:pt idx="49">
                  <c:v>32962</c:v>
                </c:pt>
                <c:pt idx="50">
                  <c:v>32993</c:v>
                </c:pt>
                <c:pt idx="51">
                  <c:v>33024</c:v>
                </c:pt>
                <c:pt idx="52">
                  <c:v>33053</c:v>
                </c:pt>
                <c:pt idx="53">
                  <c:v>33085</c:v>
                </c:pt>
                <c:pt idx="54">
                  <c:v>33116</c:v>
                </c:pt>
                <c:pt idx="55">
                  <c:v>33144</c:v>
                </c:pt>
                <c:pt idx="56">
                  <c:v>33177</c:v>
                </c:pt>
                <c:pt idx="57">
                  <c:v>33207</c:v>
                </c:pt>
                <c:pt idx="58">
                  <c:v>33238</c:v>
                </c:pt>
                <c:pt idx="59">
                  <c:v>33269</c:v>
                </c:pt>
                <c:pt idx="60">
                  <c:v>33297</c:v>
                </c:pt>
                <c:pt idx="61">
                  <c:v>33326</c:v>
                </c:pt>
                <c:pt idx="62">
                  <c:v>33358</c:v>
                </c:pt>
                <c:pt idx="63">
                  <c:v>33389</c:v>
                </c:pt>
                <c:pt idx="64">
                  <c:v>33417</c:v>
                </c:pt>
                <c:pt idx="65">
                  <c:v>33450</c:v>
                </c:pt>
                <c:pt idx="66">
                  <c:v>33480</c:v>
                </c:pt>
                <c:pt idx="67">
                  <c:v>33511</c:v>
                </c:pt>
                <c:pt idx="68">
                  <c:v>33542</c:v>
                </c:pt>
                <c:pt idx="69">
                  <c:v>33571</c:v>
                </c:pt>
                <c:pt idx="70">
                  <c:v>33603</c:v>
                </c:pt>
                <c:pt idx="71">
                  <c:v>33634</c:v>
                </c:pt>
                <c:pt idx="72">
                  <c:v>33662</c:v>
                </c:pt>
                <c:pt idx="73">
                  <c:v>33694</c:v>
                </c:pt>
                <c:pt idx="74">
                  <c:v>33724</c:v>
                </c:pt>
                <c:pt idx="75">
                  <c:v>33753</c:v>
                </c:pt>
                <c:pt idx="76">
                  <c:v>33785</c:v>
                </c:pt>
                <c:pt idx="77">
                  <c:v>33816</c:v>
                </c:pt>
                <c:pt idx="78">
                  <c:v>33847</c:v>
                </c:pt>
                <c:pt idx="79">
                  <c:v>33877</c:v>
                </c:pt>
                <c:pt idx="80">
                  <c:v>33907</c:v>
                </c:pt>
                <c:pt idx="81">
                  <c:v>33938</c:v>
                </c:pt>
                <c:pt idx="82">
                  <c:v>33969</c:v>
                </c:pt>
                <c:pt idx="83">
                  <c:v>33998</c:v>
                </c:pt>
                <c:pt idx="84">
                  <c:v>34026</c:v>
                </c:pt>
                <c:pt idx="85">
                  <c:v>34059</c:v>
                </c:pt>
                <c:pt idx="86">
                  <c:v>34089</c:v>
                </c:pt>
                <c:pt idx="87">
                  <c:v>34120</c:v>
                </c:pt>
                <c:pt idx="88">
                  <c:v>34150</c:v>
                </c:pt>
                <c:pt idx="89">
                  <c:v>34180</c:v>
                </c:pt>
                <c:pt idx="90">
                  <c:v>34212</c:v>
                </c:pt>
                <c:pt idx="91">
                  <c:v>34242</c:v>
                </c:pt>
                <c:pt idx="92">
                  <c:v>34271</c:v>
                </c:pt>
                <c:pt idx="93">
                  <c:v>34303</c:v>
                </c:pt>
                <c:pt idx="94">
                  <c:v>34334</c:v>
                </c:pt>
                <c:pt idx="95">
                  <c:v>34365</c:v>
                </c:pt>
                <c:pt idx="96">
                  <c:v>34393</c:v>
                </c:pt>
                <c:pt idx="97">
                  <c:v>34424</c:v>
                </c:pt>
                <c:pt idx="98">
                  <c:v>34453</c:v>
                </c:pt>
                <c:pt idx="99">
                  <c:v>34485</c:v>
                </c:pt>
                <c:pt idx="100">
                  <c:v>34515</c:v>
                </c:pt>
                <c:pt idx="101">
                  <c:v>34544</c:v>
                </c:pt>
                <c:pt idx="102">
                  <c:v>34577</c:v>
                </c:pt>
                <c:pt idx="103">
                  <c:v>34607</c:v>
                </c:pt>
                <c:pt idx="104">
                  <c:v>34638</c:v>
                </c:pt>
                <c:pt idx="105">
                  <c:v>34668</c:v>
                </c:pt>
                <c:pt idx="106">
                  <c:v>34698</c:v>
                </c:pt>
                <c:pt idx="107">
                  <c:v>34730</c:v>
                </c:pt>
                <c:pt idx="108">
                  <c:v>34758</c:v>
                </c:pt>
                <c:pt idx="109">
                  <c:v>34789</c:v>
                </c:pt>
                <c:pt idx="110">
                  <c:v>34817</c:v>
                </c:pt>
                <c:pt idx="111">
                  <c:v>34850</c:v>
                </c:pt>
                <c:pt idx="112">
                  <c:v>34880</c:v>
                </c:pt>
                <c:pt idx="113">
                  <c:v>34911</c:v>
                </c:pt>
                <c:pt idx="114">
                  <c:v>34942</c:v>
                </c:pt>
                <c:pt idx="115">
                  <c:v>34971</c:v>
                </c:pt>
                <c:pt idx="116">
                  <c:v>35003</c:v>
                </c:pt>
                <c:pt idx="117">
                  <c:v>35033</c:v>
                </c:pt>
                <c:pt idx="118">
                  <c:v>35062</c:v>
                </c:pt>
                <c:pt idx="119">
                  <c:v>35095</c:v>
                </c:pt>
                <c:pt idx="120">
                  <c:v>35124</c:v>
                </c:pt>
                <c:pt idx="121">
                  <c:v>35153</c:v>
                </c:pt>
                <c:pt idx="122">
                  <c:v>35185</c:v>
                </c:pt>
                <c:pt idx="123">
                  <c:v>35216</c:v>
                </c:pt>
                <c:pt idx="124">
                  <c:v>35244</c:v>
                </c:pt>
                <c:pt idx="125">
                  <c:v>35277</c:v>
                </c:pt>
                <c:pt idx="126">
                  <c:v>35307</c:v>
                </c:pt>
                <c:pt idx="127">
                  <c:v>35338</c:v>
                </c:pt>
                <c:pt idx="128">
                  <c:v>35369</c:v>
                </c:pt>
                <c:pt idx="129">
                  <c:v>35398</c:v>
                </c:pt>
                <c:pt idx="130">
                  <c:v>35430</c:v>
                </c:pt>
                <c:pt idx="131">
                  <c:v>35461</c:v>
                </c:pt>
                <c:pt idx="132">
                  <c:v>35489</c:v>
                </c:pt>
                <c:pt idx="133">
                  <c:v>35520</c:v>
                </c:pt>
                <c:pt idx="134">
                  <c:v>35550</c:v>
                </c:pt>
                <c:pt idx="135">
                  <c:v>35580</c:v>
                </c:pt>
                <c:pt idx="136">
                  <c:v>35611</c:v>
                </c:pt>
                <c:pt idx="137">
                  <c:v>35642</c:v>
                </c:pt>
                <c:pt idx="138">
                  <c:v>35671</c:v>
                </c:pt>
                <c:pt idx="139">
                  <c:v>35703</c:v>
                </c:pt>
                <c:pt idx="140">
                  <c:v>35734</c:v>
                </c:pt>
                <c:pt idx="141">
                  <c:v>35762</c:v>
                </c:pt>
                <c:pt idx="142">
                  <c:v>35795</c:v>
                </c:pt>
                <c:pt idx="143">
                  <c:v>35825</c:v>
                </c:pt>
                <c:pt idx="144">
                  <c:v>35853</c:v>
                </c:pt>
                <c:pt idx="145">
                  <c:v>35885</c:v>
                </c:pt>
                <c:pt idx="146">
                  <c:v>35915</c:v>
                </c:pt>
                <c:pt idx="147">
                  <c:v>35944</c:v>
                </c:pt>
                <c:pt idx="148">
                  <c:v>35976</c:v>
                </c:pt>
                <c:pt idx="149">
                  <c:v>36007</c:v>
                </c:pt>
                <c:pt idx="150">
                  <c:v>36038</c:v>
                </c:pt>
                <c:pt idx="151">
                  <c:v>36068</c:v>
                </c:pt>
                <c:pt idx="152">
                  <c:v>36098</c:v>
                </c:pt>
                <c:pt idx="153">
                  <c:v>36129</c:v>
                </c:pt>
                <c:pt idx="154">
                  <c:v>36160</c:v>
                </c:pt>
                <c:pt idx="155">
                  <c:v>36189</c:v>
                </c:pt>
                <c:pt idx="156">
                  <c:v>36217</c:v>
                </c:pt>
                <c:pt idx="157">
                  <c:v>36250</c:v>
                </c:pt>
                <c:pt idx="158">
                  <c:v>36280</c:v>
                </c:pt>
                <c:pt idx="159">
                  <c:v>36311</c:v>
                </c:pt>
                <c:pt idx="160">
                  <c:v>36341</c:v>
                </c:pt>
                <c:pt idx="161">
                  <c:v>36371</c:v>
                </c:pt>
                <c:pt idx="162">
                  <c:v>36403</c:v>
                </c:pt>
                <c:pt idx="163">
                  <c:v>36433</c:v>
                </c:pt>
                <c:pt idx="164">
                  <c:v>36462</c:v>
                </c:pt>
                <c:pt idx="165">
                  <c:v>36494</c:v>
                </c:pt>
                <c:pt idx="166">
                  <c:v>36525</c:v>
                </c:pt>
                <c:pt idx="167">
                  <c:v>36556</c:v>
                </c:pt>
                <c:pt idx="168">
                  <c:v>36585</c:v>
                </c:pt>
                <c:pt idx="169">
                  <c:v>36616</c:v>
                </c:pt>
                <c:pt idx="170">
                  <c:v>36644</c:v>
                </c:pt>
                <c:pt idx="171">
                  <c:v>36677</c:v>
                </c:pt>
                <c:pt idx="172">
                  <c:v>36707</c:v>
                </c:pt>
                <c:pt idx="173">
                  <c:v>36738</c:v>
                </c:pt>
                <c:pt idx="174">
                  <c:v>36769</c:v>
                </c:pt>
                <c:pt idx="175">
                  <c:v>36798</c:v>
                </c:pt>
                <c:pt idx="176">
                  <c:v>36830</c:v>
                </c:pt>
                <c:pt idx="177">
                  <c:v>36860</c:v>
                </c:pt>
                <c:pt idx="178">
                  <c:v>36889</c:v>
                </c:pt>
                <c:pt idx="179">
                  <c:v>36922</c:v>
                </c:pt>
                <c:pt idx="180">
                  <c:v>36950</c:v>
                </c:pt>
                <c:pt idx="181">
                  <c:v>36980</c:v>
                </c:pt>
                <c:pt idx="182">
                  <c:v>37011</c:v>
                </c:pt>
                <c:pt idx="183">
                  <c:v>37042</c:v>
                </c:pt>
                <c:pt idx="184">
                  <c:v>37071</c:v>
                </c:pt>
                <c:pt idx="185">
                  <c:v>37103</c:v>
                </c:pt>
                <c:pt idx="186">
                  <c:v>37134</c:v>
                </c:pt>
                <c:pt idx="187">
                  <c:v>37162</c:v>
                </c:pt>
                <c:pt idx="188">
                  <c:v>37195</c:v>
                </c:pt>
                <c:pt idx="189">
                  <c:v>37225</c:v>
                </c:pt>
                <c:pt idx="190">
                  <c:v>37256</c:v>
                </c:pt>
                <c:pt idx="191">
                  <c:v>37287</c:v>
                </c:pt>
                <c:pt idx="192">
                  <c:v>37315</c:v>
                </c:pt>
                <c:pt idx="193">
                  <c:v>37343</c:v>
                </c:pt>
                <c:pt idx="194">
                  <c:v>37376</c:v>
                </c:pt>
                <c:pt idx="195">
                  <c:v>37407</c:v>
                </c:pt>
                <c:pt idx="196">
                  <c:v>37435</c:v>
                </c:pt>
                <c:pt idx="197">
                  <c:v>37468</c:v>
                </c:pt>
                <c:pt idx="198">
                  <c:v>37498</c:v>
                </c:pt>
                <c:pt idx="199">
                  <c:v>37529</c:v>
                </c:pt>
                <c:pt idx="200">
                  <c:v>37560</c:v>
                </c:pt>
                <c:pt idx="201">
                  <c:v>37589</c:v>
                </c:pt>
                <c:pt idx="202">
                  <c:v>37621</c:v>
                </c:pt>
                <c:pt idx="203">
                  <c:v>37652</c:v>
                </c:pt>
                <c:pt idx="204">
                  <c:v>37680</c:v>
                </c:pt>
                <c:pt idx="205">
                  <c:v>37711</c:v>
                </c:pt>
                <c:pt idx="206">
                  <c:v>37741</c:v>
                </c:pt>
                <c:pt idx="207">
                  <c:v>37771</c:v>
                </c:pt>
                <c:pt idx="208">
                  <c:v>37802</c:v>
                </c:pt>
                <c:pt idx="209">
                  <c:v>37833</c:v>
                </c:pt>
                <c:pt idx="210">
                  <c:v>37862</c:v>
                </c:pt>
                <c:pt idx="211">
                  <c:v>37894</c:v>
                </c:pt>
                <c:pt idx="212">
                  <c:v>37925</c:v>
                </c:pt>
                <c:pt idx="213">
                  <c:v>37953</c:v>
                </c:pt>
                <c:pt idx="214">
                  <c:v>37986</c:v>
                </c:pt>
                <c:pt idx="215">
                  <c:v>38016</c:v>
                </c:pt>
                <c:pt idx="216">
                  <c:v>38044</c:v>
                </c:pt>
                <c:pt idx="217">
                  <c:v>38077</c:v>
                </c:pt>
                <c:pt idx="218">
                  <c:v>38107</c:v>
                </c:pt>
                <c:pt idx="219">
                  <c:v>38135</c:v>
                </c:pt>
                <c:pt idx="220">
                  <c:v>38168</c:v>
                </c:pt>
                <c:pt idx="221">
                  <c:v>38198</c:v>
                </c:pt>
                <c:pt idx="222">
                  <c:v>38230</c:v>
                </c:pt>
                <c:pt idx="223">
                  <c:v>38260</c:v>
                </c:pt>
                <c:pt idx="224">
                  <c:v>38289</c:v>
                </c:pt>
                <c:pt idx="225">
                  <c:v>38321</c:v>
                </c:pt>
                <c:pt idx="226">
                  <c:v>38352</c:v>
                </c:pt>
                <c:pt idx="227">
                  <c:v>38383</c:v>
                </c:pt>
                <c:pt idx="228">
                  <c:v>38411</c:v>
                </c:pt>
                <c:pt idx="229">
                  <c:v>38442</c:v>
                </c:pt>
                <c:pt idx="230">
                  <c:v>38471</c:v>
                </c:pt>
                <c:pt idx="231">
                  <c:v>38503</c:v>
                </c:pt>
                <c:pt idx="232">
                  <c:v>38533</c:v>
                </c:pt>
                <c:pt idx="233">
                  <c:v>38562</c:v>
                </c:pt>
                <c:pt idx="234">
                  <c:v>38595</c:v>
                </c:pt>
                <c:pt idx="235">
                  <c:v>38625</c:v>
                </c:pt>
                <c:pt idx="236">
                  <c:v>38656</c:v>
                </c:pt>
                <c:pt idx="237">
                  <c:v>38686</c:v>
                </c:pt>
                <c:pt idx="238">
                  <c:v>38716</c:v>
                </c:pt>
                <c:pt idx="239">
                  <c:v>38748</c:v>
                </c:pt>
                <c:pt idx="240">
                  <c:v>38776</c:v>
                </c:pt>
                <c:pt idx="241">
                  <c:v>38807</c:v>
                </c:pt>
                <c:pt idx="242">
                  <c:v>38835</c:v>
                </c:pt>
                <c:pt idx="243">
                  <c:v>38868</c:v>
                </c:pt>
                <c:pt idx="244">
                  <c:v>38898</c:v>
                </c:pt>
                <c:pt idx="245">
                  <c:v>38929</c:v>
                </c:pt>
                <c:pt idx="246">
                  <c:v>38960</c:v>
                </c:pt>
                <c:pt idx="247">
                  <c:v>38989</c:v>
                </c:pt>
                <c:pt idx="248">
                  <c:v>39021</c:v>
                </c:pt>
                <c:pt idx="249">
                  <c:v>39051</c:v>
                </c:pt>
                <c:pt idx="250">
                  <c:v>39080</c:v>
                </c:pt>
                <c:pt idx="251">
                  <c:v>39113</c:v>
                </c:pt>
                <c:pt idx="252">
                  <c:v>39141</c:v>
                </c:pt>
                <c:pt idx="253">
                  <c:v>39171</c:v>
                </c:pt>
                <c:pt idx="254">
                  <c:v>39202</c:v>
                </c:pt>
                <c:pt idx="255">
                  <c:v>39233</c:v>
                </c:pt>
                <c:pt idx="256">
                  <c:v>39262</c:v>
                </c:pt>
                <c:pt idx="257">
                  <c:v>39294</c:v>
                </c:pt>
                <c:pt idx="258">
                  <c:v>39325</c:v>
                </c:pt>
                <c:pt idx="259">
                  <c:v>39353</c:v>
                </c:pt>
                <c:pt idx="260">
                  <c:v>39386</c:v>
                </c:pt>
                <c:pt idx="261">
                  <c:v>39416</c:v>
                </c:pt>
                <c:pt idx="262">
                  <c:v>39447</c:v>
                </c:pt>
                <c:pt idx="263">
                  <c:v>39478</c:v>
                </c:pt>
                <c:pt idx="264">
                  <c:v>39507</c:v>
                </c:pt>
                <c:pt idx="265">
                  <c:v>39538</c:v>
                </c:pt>
                <c:pt idx="266">
                  <c:v>39568</c:v>
                </c:pt>
                <c:pt idx="267">
                  <c:v>39598</c:v>
                </c:pt>
                <c:pt idx="268">
                  <c:v>39629</c:v>
                </c:pt>
                <c:pt idx="269">
                  <c:v>39660</c:v>
                </c:pt>
                <c:pt idx="270">
                  <c:v>39689</c:v>
                </c:pt>
                <c:pt idx="271">
                  <c:v>39721</c:v>
                </c:pt>
                <c:pt idx="272">
                  <c:v>39752</c:v>
                </c:pt>
                <c:pt idx="273">
                  <c:v>39780</c:v>
                </c:pt>
                <c:pt idx="274">
                  <c:v>39813</c:v>
                </c:pt>
                <c:pt idx="275">
                  <c:v>39843</c:v>
                </c:pt>
                <c:pt idx="276">
                  <c:v>39871</c:v>
                </c:pt>
                <c:pt idx="277">
                  <c:v>39903</c:v>
                </c:pt>
                <c:pt idx="278">
                  <c:v>39933</c:v>
                </c:pt>
                <c:pt idx="279">
                  <c:v>39962</c:v>
                </c:pt>
                <c:pt idx="280">
                  <c:v>39994</c:v>
                </c:pt>
                <c:pt idx="281">
                  <c:v>40025</c:v>
                </c:pt>
                <c:pt idx="282">
                  <c:v>40056</c:v>
                </c:pt>
                <c:pt idx="283">
                  <c:v>40086</c:v>
                </c:pt>
                <c:pt idx="284">
                  <c:v>40116</c:v>
                </c:pt>
                <c:pt idx="285">
                  <c:v>40147</c:v>
                </c:pt>
                <c:pt idx="286">
                  <c:v>40178</c:v>
                </c:pt>
                <c:pt idx="287">
                  <c:v>40207</c:v>
                </c:pt>
                <c:pt idx="288">
                  <c:v>40235</c:v>
                </c:pt>
                <c:pt idx="289">
                  <c:v>40268</c:v>
                </c:pt>
                <c:pt idx="290">
                  <c:v>40298</c:v>
                </c:pt>
                <c:pt idx="291">
                  <c:v>40329</c:v>
                </c:pt>
                <c:pt idx="292">
                  <c:v>40359</c:v>
                </c:pt>
                <c:pt idx="293">
                  <c:v>40389</c:v>
                </c:pt>
                <c:pt idx="294">
                  <c:v>40421</c:v>
                </c:pt>
                <c:pt idx="295">
                  <c:v>40451</c:v>
                </c:pt>
                <c:pt idx="296">
                  <c:v>40480</c:v>
                </c:pt>
                <c:pt idx="297">
                  <c:v>40512</c:v>
                </c:pt>
                <c:pt idx="298">
                  <c:v>40543</c:v>
                </c:pt>
                <c:pt idx="299">
                  <c:v>40574</c:v>
                </c:pt>
                <c:pt idx="300">
                  <c:v>40602</c:v>
                </c:pt>
                <c:pt idx="301">
                  <c:v>40633</c:v>
                </c:pt>
                <c:pt idx="302">
                  <c:v>40662</c:v>
                </c:pt>
                <c:pt idx="303">
                  <c:v>40694</c:v>
                </c:pt>
                <c:pt idx="304">
                  <c:v>40724</c:v>
                </c:pt>
                <c:pt idx="305">
                  <c:v>40753</c:v>
                </c:pt>
                <c:pt idx="306">
                  <c:v>40786</c:v>
                </c:pt>
                <c:pt idx="307">
                  <c:v>40816</c:v>
                </c:pt>
                <c:pt idx="308">
                  <c:v>40847</c:v>
                </c:pt>
                <c:pt idx="309">
                  <c:v>40877</c:v>
                </c:pt>
                <c:pt idx="310">
                  <c:v>40907</c:v>
                </c:pt>
                <c:pt idx="311">
                  <c:v>40939</c:v>
                </c:pt>
                <c:pt idx="312">
                  <c:v>40968</c:v>
                </c:pt>
                <c:pt idx="313">
                  <c:v>40998</c:v>
                </c:pt>
                <c:pt idx="314">
                  <c:v>41029</c:v>
                </c:pt>
                <c:pt idx="315">
                  <c:v>41060</c:v>
                </c:pt>
                <c:pt idx="316">
                  <c:v>41089</c:v>
                </c:pt>
                <c:pt idx="317">
                  <c:v>41121</c:v>
                </c:pt>
                <c:pt idx="318">
                  <c:v>41152</c:v>
                </c:pt>
                <c:pt idx="319">
                  <c:v>41180</c:v>
                </c:pt>
                <c:pt idx="320">
                  <c:v>41213</c:v>
                </c:pt>
                <c:pt idx="321">
                  <c:v>41243</c:v>
                </c:pt>
                <c:pt idx="322">
                  <c:v>41274</c:v>
                </c:pt>
                <c:pt idx="323">
                  <c:v>41305</c:v>
                </c:pt>
                <c:pt idx="324">
                  <c:v>41333</c:v>
                </c:pt>
                <c:pt idx="325">
                  <c:v>41362</c:v>
                </c:pt>
                <c:pt idx="326">
                  <c:v>41394</c:v>
                </c:pt>
                <c:pt idx="327">
                  <c:v>41425</c:v>
                </c:pt>
                <c:pt idx="328">
                  <c:v>41453</c:v>
                </c:pt>
                <c:pt idx="329">
                  <c:v>41486</c:v>
                </c:pt>
                <c:pt idx="330">
                  <c:v>41516</c:v>
                </c:pt>
                <c:pt idx="331">
                  <c:v>41547</c:v>
                </c:pt>
                <c:pt idx="332">
                  <c:v>41578</c:v>
                </c:pt>
                <c:pt idx="333">
                  <c:v>41607</c:v>
                </c:pt>
                <c:pt idx="334">
                  <c:v>41639</c:v>
                </c:pt>
                <c:pt idx="335">
                  <c:v>41670</c:v>
                </c:pt>
                <c:pt idx="336">
                  <c:v>41698</c:v>
                </c:pt>
                <c:pt idx="337">
                  <c:v>41729</c:v>
                </c:pt>
                <c:pt idx="338">
                  <c:v>41759</c:v>
                </c:pt>
                <c:pt idx="339">
                  <c:v>41789</c:v>
                </c:pt>
                <c:pt idx="340">
                  <c:v>41820</c:v>
                </c:pt>
                <c:pt idx="341">
                  <c:v>41851</c:v>
                </c:pt>
                <c:pt idx="342">
                  <c:v>41880</c:v>
                </c:pt>
                <c:pt idx="343">
                  <c:v>41912</c:v>
                </c:pt>
                <c:pt idx="344">
                  <c:v>41943</c:v>
                </c:pt>
                <c:pt idx="345">
                  <c:v>41971</c:v>
                </c:pt>
                <c:pt idx="346">
                  <c:v>42004</c:v>
                </c:pt>
                <c:pt idx="347">
                  <c:v>42034</c:v>
                </c:pt>
                <c:pt idx="348">
                  <c:v>42062</c:v>
                </c:pt>
                <c:pt idx="349">
                  <c:v>42094</c:v>
                </c:pt>
                <c:pt idx="350">
                  <c:v>42124</c:v>
                </c:pt>
                <c:pt idx="351">
                  <c:v>42153</c:v>
                </c:pt>
                <c:pt idx="352">
                  <c:v>42185</c:v>
                </c:pt>
                <c:pt idx="353">
                  <c:v>42216</c:v>
                </c:pt>
                <c:pt idx="354">
                  <c:v>42247</c:v>
                </c:pt>
                <c:pt idx="355">
                  <c:v>42277</c:v>
                </c:pt>
                <c:pt idx="356">
                  <c:v>42307</c:v>
                </c:pt>
                <c:pt idx="357">
                  <c:v>42338</c:v>
                </c:pt>
                <c:pt idx="358">
                  <c:v>42369</c:v>
                </c:pt>
                <c:pt idx="359">
                  <c:v>42398</c:v>
                </c:pt>
                <c:pt idx="360">
                  <c:v>42429</c:v>
                </c:pt>
                <c:pt idx="361">
                  <c:v>42460</c:v>
                </c:pt>
                <c:pt idx="362">
                  <c:v>42489</c:v>
                </c:pt>
                <c:pt idx="363">
                  <c:v>42521</c:v>
                </c:pt>
                <c:pt idx="364">
                  <c:v>42551</c:v>
                </c:pt>
                <c:pt idx="365">
                  <c:v>42580</c:v>
                </c:pt>
                <c:pt idx="366">
                  <c:v>42613</c:v>
                </c:pt>
                <c:pt idx="367">
                  <c:v>42643</c:v>
                </c:pt>
                <c:pt idx="368">
                  <c:v>42674</c:v>
                </c:pt>
                <c:pt idx="369">
                  <c:v>42704</c:v>
                </c:pt>
                <c:pt idx="370">
                  <c:v>42734</c:v>
                </c:pt>
                <c:pt idx="371">
                  <c:v>42766</c:v>
                </c:pt>
                <c:pt idx="372">
                  <c:v>42794</c:v>
                </c:pt>
                <c:pt idx="373">
                  <c:v>42825</c:v>
                </c:pt>
                <c:pt idx="374">
                  <c:v>42853</c:v>
                </c:pt>
                <c:pt idx="375">
                  <c:v>42886</c:v>
                </c:pt>
                <c:pt idx="376">
                  <c:v>42916</c:v>
                </c:pt>
                <c:pt idx="377">
                  <c:v>42947</c:v>
                </c:pt>
                <c:pt idx="378">
                  <c:v>42978</c:v>
                </c:pt>
                <c:pt idx="379">
                  <c:v>43007</c:v>
                </c:pt>
                <c:pt idx="380">
                  <c:v>43039</c:v>
                </c:pt>
                <c:pt idx="381">
                  <c:v>43069</c:v>
                </c:pt>
                <c:pt idx="382">
                  <c:v>43098</c:v>
                </c:pt>
                <c:pt idx="383">
                  <c:v>43131</c:v>
                </c:pt>
                <c:pt idx="384">
                  <c:v>43159</c:v>
                </c:pt>
                <c:pt idx="385">
                  <c:v>43189</c:v>
                </c:pt>
                <c:pt idx="386">
                  <c:v>43220</c:v>
                </c:pt>
                <c:pt idx="387">
                  <c:v>43251</c:v>
                </c:pt>
                <c:pt idx="388">
                  <c:v>43280</c:v>
                </c:pt>
                <c:pt idx="389">
                  <c:v>43312</c:v>
                </c:pt>
                <c:pt idx="390">
                  <c:v>43343</c:v>
                </c:pt>
                <c:pt idx="391">
                  <c:v>43371</c:v>
                </c:pt>
                <c:pt idx="392">
                  <c:v>43404</c:v>
                </c:pt>
                <c:pt idx="393">
                  <c:v>43434</c:v>
                </c:pt>
                <c:pt idx="394">
                  <c:v>43465</c:v>
                </c:pt>
                <c:pt idx="395">
                  <c:v>43496</c:v>
                </c:pt>
                <c:pt idx="396">
                  <c:v>43524</c:v>
                </c:pt>
                <c:pt idx="397">
                  <c:v>43553</c:v>
                </c:pt>
                <c:pt idx="398">
                  <c:v>43585</c:v>
                </c:pt>
                <c:pt idx="399">
                  <c:v>43616</c:v>
                </c:pt>
                <c:pt idx="400">
                  <c:v>43644</c:v>
                </c:pt>
                <c:pt idx="401">
                  <c:v>43677</c:v>
                </c:pt>
                <c:pt idx="402">
                  <c:v>43707</c:v>
                </c:pt>
              </c:numCache>
            </c:numRef>
          </c:cat>
          <c:val>
            <c:numRef>
              <c:f>[0]!yAxis</c:f>
              <c:numCache>
                <c:formatCode>0</c:formatCode>
                <c:ptCount val="403"/>
                <c:pt idx="0">
                  <c:v>84.300088593441174</c:v>
                </c:pt>
                <c:pt idx="1">
                  <c:v>86.208836439465017</c:v>
                </c:pt>
                <c:pt idx="2">
                  <c:v>87.173473567040602</c:v>
                </c:pt>
                <c:pt idx="3">
                  <c:v>85.518260115670586</c:v>
                </c:pt>
                <c:pt idx="4">
                  <c:v>84.406522734166941</c:v>
                </c:pt>
                <c:pt idx="5">
                  <c:v>85.323984937799111</c:v>
                </c:pt>
                <c:pt idx="6">
                  <c:v>85.639771644940012</c:v>
                </c:pt>
                <c:pt idx="7">
                  <c:v>85.555707166399714</c:v>
                </c:pt>
                <c:pt idx="8">
                  <c:v>83.937290852015778</c:v>
                </c:pt>
                <c:pt idx="9">
                  <c:v>84.515158284358762</c:v>
                </c:pt>
                <c:pt idx="10">
                  <c:v>85.123630355954234</c:v>
                </c:pt>
                <c:pt idx="11">
                  <c:v>84.975632015234311</c:v>
                </c:pt>
                <c:pt idx="12">
                  <c:v>84.580117517137666</c:v>
                </c:pt>
                <c:pt idx="13">
                  <c:v>82.74387200451892</c:v>
                </c:pt>
                <c:pt idx="14">
                  <c:v>82.584403364633914</c:v>
                </c:pt>
                <c:pt idx="15">
                  <c:v>82.740474677953486</c:v>
                </c:pt>
                <c:pt idx="16">
                  <c:v>84.089240115461365</c:v>
                </c:pt>
                <c:pt idx="17">
                  <c:v>83.384183521282637</c:v>
                </c:pt>
                <c:pt idx="18">
                  <c:v>87.277000426490758</c:v>
                </c:pt>
                <c:pt idx="19">
                  <c:v>88.613051952166728</c:v>
                </c:pt>
                <c:pt idx="20">
                  <c:v>96.262301201571859</c:v>
                </c:pt>
                <c:pt idx="21">
                  <c:v>97.498449677907018</c:v>
                </c:pt>
                <c:pt idx="22">
                  <c:v>97.504979174938669</c:v>
                </c:pt>
                <c:pt idx="23">
                  <c:v>99.459419519951268</c:v>
                </c:pt>
                <c:pt idx="24">
                  <c:v>102.71509828289599</c:v>
                </c:pt>
                <c:pt idx="25">
                  <c:v>100.43018403419765</c:v>
                </c:pt>
                <c:pt idx="26">
                  <c:v>99.422416995082173</c:v>
                </c:pt>
                <c:pt idx="27">
                  <c:v>100.51847215209149</c:v>
                </c:pt>
                <c:pt idx="28">
                  <c:v>103.65586341573936</c:v>
                </c:pt>
                <c:pt idx="29">
                  <c:v>103.55602354729545</c:v>
                </c:pt>
                <c:pt idx="30">
                  <c:v>102.90712231286044</c:v>
                </c:pt>
                <c:pt idx="31">
                  <c:v>102.41296788952351</c:v>
                </c:pt>
                <c:pt idx="32">
                  <c:v>100.99732001136618</c:v>
                </c:pt>
                <c:pt idx="33">
                  <c:v>100.67481557901996</c:v>
                </c:pt>
                <c:pt idx="34">
                  <c:v>102.15958552326632</c:v>
                </c:pt>
                <c:pt idx="35">
                  <c:v>104.64530249563207</c:v>
                </c:pt>
                <c:pt idx="36">
                  <c:v>103.16659531492256</c:v>
                </c:pt>
                <c:pt idx="37">
                  <c:v>100.44788136082579</c:v>
                </c:pt>
                <c:pt idx="38">
                  <c:v>100.66536789506317</c:v>
                </c:pt>
                <c:pt idx="39">
                  <c:v>102.6924417981667</c:v>
                </c:pt>
                <c:pt idx="40">
                  <c:v>100.00000001288001</c:v>
                </c:pt>
                <c:pt idx="41">
                  <c:v>99.629629642462973</c:v>
                </c:pt>
                <c:pt idx="42">
                  <c:v>103.0979895079424</c:v>
                </c:pt>
                <c:pt idx="43">
                  <c:v>103.20471750706035</c:v>
                </c:pt>
                <c:pt idx="44">
                  <c:v>99.155746431527774</c:v>
                </c:pt>
                <c:pt idx="45">
                  <c:v>98.098843485414065</c:v>
                </c:pt>
                <c:pt idx="46">
                  <c:v>96.972285108311127</c:v>
                </c:pt>
                <c:pt idx="47">
                  <c:v>97.942007959400257</c:v>
                </c:pt>
                <c:pt idx="48">
                  <c:v>100.33811771031263</c:v>
                </c:pt>
                <c:pt idx="49">
                  <c:v>97.528610704077494</c:v>
                </c:pt>
                <c:pt idx="50">
                  <c:v>101.77817949262892</c:v>
                </c:pt>
                <c:pt idx="51">
                  <c:v>104.08877893620723</c:v>
                </c:pt>
                <c:pt idx="52">
                  <c:v>103.02170629775942</c:v>
                </c:pt>
                <c:pt idx="53">
                  <c:v>102.72088128769627</c:v>
                </c:pt>
                <c:pt idx="54">
                  <c:v>100.46722235497845</c:v>
                </c:pt>
                <c:pt idx="55">
                  <c:v>96.694504096755765</c:v>
                </c:pt>
                <c:pt idx="56">
                  <c:v>94.23325369144419</c:v>
                </c:pt>
                <c:pt idx="57">
                  <c:v>101.11963397926733</c:v>
                </c:pt>
                <c:pt idx="58">
                  <c:v>105.19875418904243</c:v>
                </c:pt>
                <c:pt idx="59">
                  <c:v>108.45485793648677</c:v>
                </c:pt>
                <c:pt idx="60">
                  <c:v>113.53025469116749</c:v>
                </c:pt>
                <c:pt idx="61">
                  <c:v>110.79311005197656</c:v>
                </c:pt>
                <c:pt idx="62">
                  <c:v>111.35429295844254</c:v>
                </c:pt>
                <c:pt idx="63">
                  <c:v>109.51256735969596</c:v>
                </c:pt>
                <c:pt idx="64">
                  <c:v>108.21836319163872</c:v>
                </c:pt>
                <c:pt idx="65">
                  <c:v>109.65667145237926</c:v>
                </c:pt>
                <c:pt idx="66">
                  <c:v>110.40045070808127</c:v>
                </c:pt>
                <c:pt idx="67">
                  <c:v>110.65767483097038</c:v>
                </c:pt>
                <c:pt idx="68">
                  <c:v>107.87911715638241</c:v>
                </c:pt>
                <c:pt idx="69">
                  <c:v>106.28623788365485</c:v>
                </c:pt>
                <c:pt idx="70">
                  <c:v>108.36885951717335</c:v>
                </c:pt>
                <c:pt idx="71">
                  <c:v>107.31001391227414</c:v>
                </c:pt>
                <c:pt idx="72">
                  <c:v>106.18855899316304</c:v>
                </c:pt>
                <c:pt idx="73">
                  <c:v>106.28321911298141</c:v>
                </c:pt>
                <c:pt idx="74">
                  <c:v>106.43798346375972</c:v>
                </c:pt>
                <c:pt idx="75">
                  <c:v>106.15104777545628</c:v>
                </c:pt>
                <c:pt idx="76">
                  <c:v>106.65822969506785</c:v>
                </c:pt>
                <c:pt idx="77">
                  <c:v>108.35129602322435</c:v>
                </c:pt>
                <c:pt idx="78">
                  <c:v>109.05703387864509</c:v>
                </c:pt>
                <c:pt idx="79">
                  <c:v>111.10470837058344</c:v>
                </c:pt>
                <c:pt idx="80">
                  <c:v>112.51196916500766</c:v>
                </c:pt>
                <c:pt idx="81">
                  <c:v>114.9333933099212</c:v>
                </c:pt>
                <c:pt idx="82">
                  <c:v>116.40563783576516</c:v>
                </c:pt>
                <c:pt idx="83">
                  <c:v>117.01330185057097</c:v>
                </c:pt>
                <c:pt idx="84">
                  <c:v>116.19120486543584</c:v>
                </c:pt>
                <c:pt idx="85">
                  <c:v>117.34510315184281</c:v>
                </c:pt>
                <c:pt idx="86">
                  <c:v>115.55082248280632</c:v>
                </c:pt>
                <c:pt idx="87">
                  <c:v>117.06370711098954</c:v>
                </c:pt>
                <c:pt idx="88">
                  <c:v>119.13459117395031</c:v>
                </c:pt>
                <c:pt idx="89">
                  <c:v>116.47227512743808</c:v>
                </c:pt>
                <c:pt idx="90">
                  <c:v>116.82327644548029</c:v>
                </c:pt>
                <c:pt idx="91">
                  <c:v>117.43787164798078</c:v>
                </c:pt>
                <c:pt idx="92">
                  <c:v>115.57566780674972</c:v>
                </c:pt>
                <c:pt idx="93">
                  <c:v>117.06966505100445</c:v>
                </c:pt>
                <c:pt idx="94">
                  <c:v>118.36431968686124</c:v>
                </c:pt>
                <c:pt idx="95">
                  <c:v>119.57768766704866</c:v>
                </c:pt>
                <c:pt idx="96">
                  <c:v>120.4284342559602</c:v>
                </c:pt>
                <c:pt idx="97">
                  <c:v>122.61621466282089</c:v>
                </c:pt>
                <c:pt idx="98">
                  <c:v>125.29537208779398</c:v>
                </c:pt>
                <c:pt idx="99">
                  <c:v>127.15304207874073</c:v>
                </c:pt>
                <c:pt idx="100">
                  <c:v>138.42492848303917</c:v>
                </c:pt>
                <c:pt idx="101">
                  <c:v>136.65481436487755</c:v>
                </c:pt>
                <c:pt idx="102">
                  <c:v>138.33941055577759</c:v>
                </c:pt>
                <c:pt idx="103">
                  <c:v>135.28152926832206</c:v>
                </c:pt>
                <c:pt idx="104">
                  <c:v>134.79964497208024</c:v>
                </c:pt>
                <c:pt idx="105">
                  <c:v>134.91612537470618</c:v>
                </c:pt>
                <c:pt idx="106">
                  <c:v>133.2540597918904</c:v>
                </c:pt>
                <c:pt idx="107">
                  <c:v>134.07711823726103</c:v>
                </c:pt>
                <c:pt idx="108">
                  <c:v>136.19205007386904</c:v>
                </c:pt>
                <c:pt idx="109">
                  <c:v>135.9268243984302</c:v>
                </c:pt>
                <c:pt idx="110">
                  <c:v>137.86786492002921</c:v>
                </c:pt>
                <c:pt idx="111">
                  <c:v>139.37675674444245</c:v>
                </c:pt>
                <c:pt idx="112">
                  <c:v>143.30954410419398</c:v>
                </c:pt>
                <c:pt idx="113">
                  <c:v>145.25778390703059</c:v>
                </c:pt>
                <c:pt idx="114">
                  <c:v>145.4889960750171</c:v>
                </c:pt>
                <c:pt idx="115">
                  <c:v>146.05913552981758</c:v>
                </c:pt>
                <c:pt idx="116">
                  <c:v>148.89663661576245</c:v>
                </c:pt>
                <c:pt idx="117">
                  <c:v>150.27220273241991</c:v>
                </c:pt>
                <c:pt idx="118">
                  <c:v>145.80393020755196</c:v>
                </c:pt>
                <c:pt idx="119">
                  <c:v>145.02023026742725</c:v>
                </c:pt>
                <c:pt idx="120">
                  <c:v>143.03564174320996</c:v>
                </c:pt>
                <c:pt idx="121">
                  <c:v>142.58072102991241</c:v>
                </c:pt>
                <c:pt idx="122">
                  <c:v>146.88491056626034</c:v>
                </c:pt>
                <c:pt idx="123">
                  <c:v>145.76623021313938</c:v>
                </c:pt>
                <c:pt idx="124">
                  <c:v>142.80365259514821</c:v>
                </c:pt>
                <c:pt idx="125">
                  <c:v>143.3116744556803</c:v>
                </c:pt>
                <c:pt idx="126">
                  <c:v>145.86704578534352</c:v>
                </c:pt>
                <c:pt idx="127">
                  <c:v>147.54374893193628</c:v>
                </c:pt>
                <c:pt idx="128">
                  <c:v>146.12980285591908</c:v>
                </c:pt>
                <c:pt idx="129">
                  <c:v>153.03583179341248</c:v>
                </c:pt>
                <c:pt idx="130">
                  <c:v>153.42347344555296</c:v>
                </c:pt>
                <c:pt idx="131">
                  <c:v>147.80262248203019</c:v>
                </c:pt>
                <c:pt idx="132">
                  <c:v>146.13796203374469</c:v>
                </c:pt>
                <c:pt idx="133">
                  <c:v>143.49420030806718</c:v>
                </c:pt>
                <c:pt idx="134">
                  <c:v>145.42563303961066</c:v>
                </c:pt>
                <c:pt idx="135">
                  <c:v>150.88073019834363</c:v>
                </c:pt>
                <c:pt idx="136">
                  <c:v>152.52453329650993</c:v>
                </c:pt>
                <c:pt idx="137">
                  <c:v>157.99417816669936</c:v>
                </c:pt>
                <c:pt idx="138">
                  <c:v>158.54318584412076</c:v>
                </c:pt>
                <c:pt idx="139">
                  <c:v>156.36813642157722</c:v>
                </c:pt>
                <c:pt idx="140">
                  <c:v>156.20112041106378</c:v>
                </c:pt>
                <c:pt idx="141">
                  <c:v>153.5673889042296</c:v>
                </c:pt>
                <c:pt idx="142">
                  <c:v>149.01800513045839</c:v>
                </c:pt>
                <c:pt idx="143">
                  <c:v>149.10347948345986</c:v>
                </c:pt>
                <c:pt idx="144">
                  <c:v>151.43922035884287</c:v>
                </c:pt>
                <c:pt idx="145">
                  <c:v>151.81372482918863</c:v>
                </c:pt>
                <c:pt idx="146">
                  <c:v>151.64480906251373</c:v>
                </c:pt>
                <c:pt idx="147">
                  <c:v>150.05752305714586</c:v>
                </c:pt>
                <c:pt idx="148">
                  <c:v>146.8730631943813</c:v>
                </c:pt>
                <c:pt idx="149">
                  <c:v>143.93330809003447</c:v>
                </c:pt>
                <c:pt idx="150">
                  <c:v>132.95101964319429</c:v>
                </c:pt>
                <c:pt idx="151">
                  <c:v>134.14879941843648</c:v>
                </c:pt>
                <c:pt idx="152">
                  <c:v>143.50497692973912</c:v>
                </c:pt>
                <c:pt idx="153">
                  <c:v>143.32884269921405</c:v>
                </c:pt>
                <c:pt idx="154">
                  <c:v>136.16249860966235</c:v>
                </c:pt>
                <c:pt idx="155">
                  <c:v>130.95977881662043</c:v>
                </c:pt>
                <c:pt idx="156">
                  <c:v>134.95359183978655</c:v>
                </c:pt>
                <c:pt idx="157">
                  <c:v>135.14936233650045</c:v>
                </c:pt>
                <c:pt idx="158">
                  <c:v>144.16390859198782</c:v>
                </c:pt>
                <c:pt idx="159">
                  <c:v>149.4381626725305</c:v>
                </c:pt>
                <c:pt idx="160">
                  <c:v>150.70937956004457</c:v>
                </c:pt>
                <c:pt idx="161">
                  <c:v>146.48119249214503</c:v>
                </c:pt>
                <c:pt idx="162">
                  <c:v>141.94071328704035</c:v>
                </c:pt>
                <c:pt idx="163">
                  <c:v>137.9799216085629</c:v>
                </c:pt>
                <c:pt idx="164">
                  <c:v>131.79052936527961</c:v>
                </c:pt>
                <c:pt idx="165">
                  <c:v>133.21475421291186</c:v>
                </c:pt>
                <c:pt idx="166">
                  <c:v>131.44286329286996</c:v>
                </c:pt>
                <c:pt idx="167">
                  <c:v>122.64442249233916</c:v>
                </c:pt>
                <c:pt idx="168">
                  <c:v>117.30890793248541</c:v>
                </c:pt>
                <c:pt idx="169">
                  <c:v>124.10682602179635</c:v>
                </c:pt>
                <c:pt idx="170">
                  <c:v>128.45324940842048</c:v>
                </c:pt>
                <c:pt idx="171">
                  <c:v>133.62379722813426</c:v>
                </c:pt>
                <c:pt idx="172">
                  <c:v>129.27689420868603</c:v>
                </c:pt>
                <c:pt idx="173">
                  <c:v>129.53342121157996</c:v>
                </c:pt>
                <c:pt idx="174">
                  <c:v>131.89618839102647</c:v>
                </c:pt>
                <c:pt idx="175">
                  <c:v>128.12485765065611</c:v>
                </c:pt>
                <c:pt idx="176">
                  <c:v>131.51320347611801</c:v>
                </c:pt>
                <c:pt idx="177">
                  <c:v>129.39949224360626</c:v>
                </c:pt>
                <c:pt idx="178">
                  <c:v>136.60785478940181</c:v>
                </c:pt>
                <c:pt idx="179">
                  <c:v>160.61408772809222</c:v>
                </c:pt>
                <c:pt idx="180">
                  <c:v>164.78794460890799</c:v>
                </c:pt>
                <c:pt idx="181">
                  <c:v>170.8661459563491</c:v>
                </c:pt>
                <c:pt idx="182">
                  <c:v>179.91371006637189</c:v>
                </c:pt>
                <c:pt idx="183">
                  <c:v>179.67338203918553</c:v>
                </c:pt>
                <c:pt idx="184">
                  <c:v>183.64283196671752</c:v>
                </c:pt>
                <c:pt idx="185">
                  <c:v>182.16968362004414</c:v>
                </c:pt>
                <c:pt idx="186">
                  <c:v>180.75781306401069</c:v>
                </c:pt>
                <c:pt idx="187">
                  <c:v>160.86742761521586</c:v>
                </c:pt>
                <c:pt idx="188">
                  <c:v>172.19643051470061</c:v>
                </c:pt>
                <c:pt idx="189">
                  <c:v>176.98133142804619</c:v>
                </c:pt>
                <c:pt idx="190">
                  <c:v>180.78147001152357</c:v>
                </c:pt>
                <c:pt idx="191">
                  <c:v>182.9938459893495</c:v>
                </c:pt>
                <c:pt idx="192">
                  <c:v>177.61300757029528</c:v>
                </c:pt>
                <c:pt idx="193">
                  <c:v>195.20055957408746</c:v>
                </c:pt>
                <c:pt idx="194">
                  <c:v>193.41174927671588</c:v>
                </c:pt>
                <c:pt idx="195">
                  <c:v>181.07986243055348</c:v>
                </c:pt>
                <c:pt idx="196">
                  <c:v>172.77392386841791</c:v>
                </c:pt>
                <c:pt idx="197">
                  <c:v>155.36056527854799</c:v>
                </c:pt>
                <c:pt idx="198">
                  <c:v>158.9394228565381</c:v>
                </c:pt>
                <c:pt idx="199">
                  <c:v>153.60226872554193</c:v>
                </c:pt>
                <c:pt idx="200">
                  <c:v>150.86849082879016</c:v>
                </c:pt>
                <c:pt idx="201">
                  <c:v>161.2498212300583</c:v>
                </c:pt>
                <c:pt idx="202">
                  <c:v>167.61977511022064</c:v>
                </c:pt>
                <c:pt idx="203">
                  <c:v>175.68538465801848</c:v>
                </c:pt>
                <c:pt idx="204">
                  <c:v>170.72610228660443</c:v>
                </c:pt>
                <c:pt idx="205">
                  <c:v>170.0681889070917</c:v>
                </c:pt>
                <c:pt idx="206">
                  <c:v>180.09923609021752</c:v>
                </c:pt>
                <c:pt idx="207">
                  <c:v>186.82015706827698</c:v>
                </c:pt>
                <c:pt idx="208">
                  <c:v>188.33418361139158</c:v>
                </c:pt>
                <c:pt idx="209">
                  <c:v>188.97986575721114</c:v>
                </c:pt>
                <c:pt idx="210">
                  <c:v>192.55790957412759</c:v>
                </c:pt>
                <c:pt idx="211">
                  <c:v>194.43008709218412</c:v>
                </c:pt>
                <c:pt idx="212">
                  <c:v>196.46488474124669</c:v>
                </c:pt>
                <c:pt idx="213">
                  <c:v>196.74726666572312</c:v>
                </c:pt>
                <c:pt idx="214">
                  <c:v>198.03703558026876</c:v>
                </c:pt>
                <c:pt idx="215">
                  <c:v>200.51346970870085</c:v>
                </c:pt>
                <c:pt idx="216">
                  <c:v>205.21784351758279</c:v>
                </c:pt>
                <c:pt idx="217">
                  <c:v>207.88169614657588</c:v>
                </c:pt>
                <c:pt idx="218">
                  <c:v>206.60092129674484</c:v>
                </c:pt>
                <c:pt idx="219">
                  <c:v>206.39007542536589</c:v>
                </c:pt>
                <c:pt idx="220">
                  <c:v>204.50934306156884</c:v>
                </c:pt>
                <c:pt idx="221">
                  <c:v>208.19589885206753</c:v>
                </c:pt>
                <c:pt idx="222">
                  <c:v>210.73654306601659</c:v>
                </c:pt>
                <c:pt idx="223">
                  <c:v>212.77459657461102</c:v>
                </c:pt>
                <c:pt idx="224">
                  <c:v>210.66319040023401</c:v>
                </c:pt>
                <c:pt idx="225">
                  <c:v>216.81506219874365</c:v>
                </c:pt>
                <c:pt idx="226">
                  <c:v>219.8385191703025</c:v>
                </c:pt>
                <c:pt idx="227">
                  <c:v>223.39826251776822</c:v>
                </c:pt>
                <c:pt idx="228">
                  <c:v>225.63574483805215</c:v>
                </c:pt>
                <c:pt idx="229">
                  <c:v>224.35546505585188</c:v>
                </c:pt>
                <c:pt idx="230">
                  <c:v>223.14943301233762</c:v>
                </c:pt>
                <c:pt idx="231">
                  <c:v>223.46801191940054</c:v>
                </c:pt>
                <c:pt idx="232">
                  <c:v>228.18675846035532</c:v>
                </c:pt>
                <c:pt idx="233">
                  <c:v>230.73039050323194</c:v>
                </c:pt>
                <c:pt idx="234">
                  <c:v>228.59301701791841</c:v>
                </c:pt>
                <c:pt idx="235">
                  <c:v>231.56762737086729</c:v>
                </c:pt>
                <c:pt idx="236">
                  <c:v>233.49845264078303</c:v>
                </c:pt>
                <c:pt idx="237">
                  <c:v>237.68284476559728</c:v>
                </c:pt>
                <c:pt idx="238">
                  <c:v>240.42042653394864</c:v>
                </c:pt>
                <c:pt idx="239">
                  <c:v>246.8075067624813</c:v>
                </c:pt>
                <c:pt idx="240">
                  <c:v>242.11766803162553</c:v>
                </c:pt>
                <c:pt idx="241">
                  <c:v>242.23927712470621</c:v>
                </c:pt>
                <c:pt idx="242">
                  <c:v>244.44391158763014</c:v>
                </c:pt>
                <c:pt idx="243">
                  <c:v>241.94291501366746</c:v>
                </c:pt>
                <c:pt idx="244">
                  <c:v>242.40488531204619</c:v>
                </c:pt>
                <c:pt idx="245">
                  <c:v>239.95790571016983</c:v>
                </c:pt>
                <c:pt idx="246">
                  <c:v>234.0621722501202</c:v>
                </c:pt>
                <c:pt idx="247">
                  <c:v>232.75011652684765</c:v>
                </c:pt>
                <c:pt idx="248">
                  <c:v>235.99045284517211</c:v>
                </c:pt>
                <c:pt idx="249">
                  <c:v>243.49157092171478</c:v>
                </c:pt>
                <c:pt idx="250">
                  <c:v>239.10170518214292</c:v>
                </c:pt>
                <c:pt idx="251">
                  <c:v>237.41780075099959</c:v>
                </c:pt>
                <c:pt idx="252">
                  <c:v>236.53349029085987</c:v>
                </c:pt>
                <c:pt idx="253">
                  <c:v>238.70695160953179</c:v>
                </c:pt>
                <c:pt idx="254">
                  <c:v>246.69066018839362</c:v>
                </c:pt>
                <c:pt idx="255">
                  <c:v>248.07825085694967</c:v>
                </c:pt>
                <c:pt idx="256">
                  <c:v>250.16923596237936</c:v>
                </c:pt>
                <c:pt idx="257">
                  <c:v>248.00021068932136</c:v>
                </c:pt>
                <c:pt idx="258">
                  <c:v>245.50814657215935</c:v>
                </c:pt>
                <c:pt idx="259">
                  <c:v>244.27957170938063</c:v>
                </c:pt>
                <c:pt idx="260">
                  <c:v>234.89289245303345</c:v>
                </c:pt>
                <c:pt idx="261">
                  <c:v>228.71590015659297</c:v>
                </c:pt>
                <c:pt idx="262">
                  <c:v>225.03796364092307</c:v>
                </c:pt>
                <c:pt idx="263">
                  <c:v>226.70628508997441</c:v>
                </c:pt>
                <c:pt idx="264">
                  <c:v>230.12611222506277</c:v>
                </c:pt>
                <c:pt idx="265">
                  <c:v>228.70175630917481</c:v>
                </c:pt>
                <c:pt idx="266">
                  <c:v>232.08845731669089</c:v>
                </c:pt>
                <c:pt idx="267">
                  <c:v>238.61269684668454</c:v>
                </c:pt>
                <c:pt idx="268">
                  <c:v>234.86952096740379</c:v>
                </c:pt>
                <c:pt idx="269">
                  <c:v>224.899095541354</c:v>
                </c:pt>
                <c:pt idx="270">
                  <c:v>223.48862238307512</c:v>
                </c:pt>
                <c:pt idx="271">
                  <c:v>208.54793223795934</c:v>
                </c:pt>
                <c:pt idx="272">
                  <c:v>194.11341389565797</c:v>
                </c:pt>
                <c:pt idx="273">
                  <c:v>192.37381048379632</c:v>
                </c:pt>
                <c:pt idx="274">
                  <c:v>194.76317191555742</c:v>
                </c:pt>
                <c:pt idx="275">
                  <c:v>195.206145984382</c:v>
                </c:pt>
                <c:pt idx="276">
                  <c:v>196.47395549401168</c:v>
                </c:pt>
                <c:pt idx="277">
                  <c:v>194.40122725502579</c:v>
                </c:pt>
                <c:pt idx="278">
                  <c:v>209.62471984391559</c:v>
                </c:pt>
                <c:pt idx="279">
                  <c:v>213.82305975139485</c:v>
                </c:pt>
                <c:pt idx="280">
                  <c:v>212.85669774199891</c:v>
                </c:pt>
                <c:pt idx="281">
                  <c:v>212.64934720051775</c:v>
                </c:pt>
                <c:pt idx="282">
                  <c:v>212.84611315739969</c:v>
                </c:pt>
                <c:pt idx="283">
                  <c:v>214.70023057238527</c:v>
                </c:pt>
                <c:pt idx="284">
                  <c:v>213.97370210317476</c:v>
                </c:pt>
                <c:pt idx="285">
                  <c:v>214.99522669835801</c:v>
                </c:pt>
                <c:pt idx="286">
                  <c:v>216.49176012468186</c:v>
                </c:pt>
                <c:pt idx="287">
                  <c:v>218.3562194326162</c:v>
                </c:pt>
                <c:pt idx="288">
                  <c:v>217.13023323385897</c:v>
                </c:pt>
                <c:pt idx="289">
                  <c:v>220.34307879515015</c:v>
                </c:pt>
                <c:pt idx="290">
                  <c:v>216.2456093220909</c:v>
                </c:pt>
                <c:pt idx="291">
                  <c:v>217.88590332619742</c:v>
                </c:pt>
                <c:pt idx="292">
                  <c:v>214.86510402838212</c:v>
                </c:pt>
                <c:pt idx="293">
                  <c:v>217.49125870784036</c:v>
                </c:pt>
                <c:pt idx="294">
                  <c:v>214.69306048618319</c:v>
                </c:pt>
                <c:pt idx="295">
                  <c:v>221.61959804186372</c:v>
                </c:pt>
                <c:pt idx="296">
                  <c:v>219.8670204013539</c:v>
                </c:pt>
                <c:pt idx="297">
                  <c:v>222.56558861447405</c:v>
                </c:pt>
                <c:pt idx="298">
                  <c:v>226.49852499193216</c:v>
                </c:pt>
                <c:pt idx="299">
                  <c:v>231.88999907797091</c:v>
                </c:pt>
                <c:pt idx="300">
                  <c:v>233.69045935569565</c:v>
                </c:pt>
                <c:pt idx="301">
                  <c:v>236.54144036601244</c:v>
                </c:pt>
                <c:pt idx="302">
                  <c:v>236.79471681888836</c:v>
                </c:pt>
                <c:pt idx="303">
                  <c:v>235.43027073581229</c:v>
                </c:pt>
                <c:pt idx="304">
                  <c:v>233.35997697106222</c:v>
                </c:pt>
                <c:pt idx="305">
                  <c:v>234.18567518502874</c:v>
                </c:pt>
                <c:pt idx="306">
                  <c:v>223.40993857236012</c:v>
                </c:pt>
                <c:pt idx="307">
                  <c:v>212.83553306916633</c:v>
                </c:pt>
                <c:pt idx="308">
                  <c:v>223.04019187280107</c:v>
                </c:pt>
                <c:pt idx="309">
                  <c:v>219.48711927875331</c:v>
                </c:pt>
                <c:pt idx="310">
                  <c:v>215.71004325170998</c:v>
                </c:pt>
                <c:pt idx="311">
                  <c:v>225.67808175905765</c:v>
                </c:pt>
                <c:pt idx="312">
                  <c:v>227.60668983242601</c:v>
                </c:pt>
                <c:pt idx="313">
                  <c:v>222.57834872089165</c:v>
                </c:pt>
                <c:pt idx="314">
                  <c:v>221.96755266393225</c:v>
                </c:pt>
                <c:pt idx="315">
                  <c:v>215.19506694786145</c:v>
                </c:pt>
                <c:pt idx="316">
                  <c:v>213.78772394686183</c:v>
                </c:pt>
                <c:pt idx="317">
                  <c:v>215.03478513976484</c:v>
                </c:pt>
                <c:pt idx="318">
                  <c:v>217.58360044567792</c:v>
                </c:pt>
                <c:pt idx="319">
                  <c:v>217.19568018308286</c:v>
                </c:pt>
                <c:pt idx="320">
                  <c:v>217.94290859312753</c:v>
                </c:pt>
                <c:pt idx="321">
                  <c:v>215.42093966576067</c:v>
                </c:pt>
                <c:pt idx="322">
                  <c:v>221.42920279099246</c:v>
                </c:pt>
                <c:pt idx="323">
                  <c:v>218.0871173179859</c:v>
                </c:pt>
                <c:pt idx="324">
                  <c:v>215.72581490053722</c:v>
                </c:pt>
                <c:pt idx="325">
                  <c:v>218.72087425693471</c:v>
                </c:pt>
                <c:pt idx="326">
                  <c:v>220.62998657886914</c:v>
                </c:pt>
                <c:pt idx="327">
                  <c:v>226.50533961620337</c:v>
                </c:pt>
                <c:pt idx="328">
                  <c:v>224.67245707025492</c:v>
                </c:pt>
                <c:pt idx="329">
                  <c:v>228.1588485473109</c:v>
                </c:pt>
                <c:pt idx="330">
                  <c:v>226.94874501356313</c:v>
                </c:pt>
                <c:pt idx="331">
                  <c:v>227.51778125680872</c:v>
                </c:pt>
                <c:pt idx="332">
                  <c:v>227.62979247056103</c:v>
                </c:pt>
                <c:pt idx="333">
                  <c:v>231.65007140004042</c:v>
                </c:pt>
                <c:pt idx="334">
                  <c:v>230.14962255945215</c:v>
                </c:pt>
                <c:pt idx="335">
                  <c:v>226.81941443033588</c:v>
                </c:pt>
                <c:pt idx="336">
                  <c:v>224.6819893357553</c:v>
                </c:pt>
                <c:pt idx="337">
                  <c:v>224.7223009651627</c:v>
                </c:pt>
                <c:pt idx="338">
                  <c:v>222.32767117394533</c:v>
                </c:pt>
                <c:pt idx="339">
                  <c:v>222.21748931562439</c:v>
                </c:pt>
                <c:pt idx="340">
                  <c:v>223.80443620210048</c:v>
                </c:pt>
                <c:pt idx="341">
                  <c:v>222.89053738211311</c:v>
                </c:pt>
                <c:pt idx="342">
                  <c:v>224.03615110932566</c:v>
                </c:pt>
                <c:pt idx="343">
                  <c:v>220.18632304368606</c:v>
                </c:pt>
                <c:pt idx="344">
                  <c:v>218.58779716106511</c:v>
                </c:pt>
                <c:pt idx="345">
                  <c:v>216.6044014496149</c:v>
                </c:pt>
                <c:pt idx="346">
                  <c:v>212.64704667955181</c:v>
                </c:pt>
                <c:pt idx="347">
                  <c:v>207.56356754652182</c:v>
                </c:pt>
                <c:pt idx="348">
                  <c:v>209.86208641420271</c:v>
                </c:pt>
                <c:pt idx="349">
                  <c:v>210.37057410418015</c:v>
                </c:pt>
                <c:pt idx="350">
                  <c:v>212.74832437362269</c:v>
                </c:pt>
                <c:pt idx="351">
                  <c:v>210.42002379098133</c:v>
                </c:pt>
                <c:pt idx="352">
                  <c:v>211.14510422127614</c:v>
                </c:pt>
                <c:pt idx="353">
                  <c:v>207.53280117519267</c:v>
                </c:pt>
                <c:pt idx="354">
                  <c:v>203.9522450170831</c:v>
                </c:pt>
                <c:pt idx="355">
                  <c:v>201.26875517915249</c:v>
                </c:pt>
                <c:pt idx="356">
                  <c:v>204.37142690230274</c:v>
                </c:pt>
                <c:pt idx="357">
                  <c:v>201.85585980471541</c:v>
                </c:pt>
                <c:pt idx="358">
                  <c:v>200.50731705263388</c:v>
                </c:pt>
                <c:pt idx="359">
                  <c:v>194.05636679586627</c:v>
                </c:pt>
                <c:pt idx="360">
                  <c:v>197.01161845009406</c:v>
                </c:pt>
                <c:pt idx="361">
                  <c:v>198.90726208166402</c:v>
                </c:pt>
                <c:pt idx="362">
                  <c:v>197.89973891685136</c:v>
                </c:pt>
                <c:pt idx="363">
                  <c:v>196.88073044795803</c:v>
                </c:pt>
                <c:pt idx="364">
                  <c:v>190.66094814197066</c:v>
                </c:pt>
                <c:pt idx="365">
                  <c:v>195.37543681160986</c:v>
                </c:pt>
                <c:pt idx="366">
                  <c:v>199.22353919017883</c:v>
                </c:pt>
                <c:pt idx="367">
                  <c:v>198.64593334209735</c:v>
                </c:pt>
                <c:pt idx="368">
                  <c:v>203.31107947496889</c:v>
                </c:pt>
                <c:pt idx="369">
                  <c:v>212.07651624774337</c:v>
                </c:pt>
                <c:pt idx="370">
                  <c:v>212.18892333476077</c:v>
                </c:pt>
                <c:pt idx="371">
                  <c:v>218.15133003035911</c:v>
                </c:pt>
                <c:pt idx="372">
                  <c:v>219.16862873598265</c:v>
                </c:pt>
                <c:pt idx="373">
                  <c:v>216.46704804167487</c:v>
                </c:pt>
                <c:pt idx="374">
                  <c:v>214.17276843173431</c:v>
                </c:pt>
                <c:pt idx="375">
                  <c:v>209.62666282505046</c:v>
                </c:pt>
                <c:pt idx="376">
                  <c:v>212.30811704086503</c:v>
                </c:pt>
                <c:pt idx="377">
                  <c:v>212.45018644984634</c:v>
                </c:pt>
                <c:pt idx="378">
                  <c:v>212.13689670214865</c:v>
                </c:pt>
                <c:pt idx="379">
                  <c:v>218.99939359357253</c:v>
                </c:pt>
                <c:pt idx="380">
                  <c:v>220.2036745205898</c:v>
                </c:pt>
                <c:pt idx="381">
                  <c:v>222.75013471385066</c:v>
                </c:pt>
                <c:pt idx="382">
                  <c:v>228.72281013359182</c:v>
                </c:pt>
                <c:pt idx="383">
                  <c:v>230.04550832766287</c:v>
                </c:pt>
                <c:pt idx="384">
                  <c:v>227.35857865762532</c:v>
                </c:pt>
                <c:pt idx="385">
                  <c:v>231.20348106241272</c:v>
                </c:pt>
                <c:pt idx="386">
                  <c:v>229.885931707541</c:v>
                </c:pt>
                <c:pt idx="387">
                  <c:v>229.714470673948</c:v>
                </c:pt>
                <c:pt idx="388">
                  <c:v>225.55764748602098</c:v>
                </c:pt>
                <c:pt idx="389">
                  <c:v>231.30844087355871</c:v>
                </c:pt>
                <c:pt idx="390">
                  <c:v>228.12146417812139</c:v>
                </c:pt>
                <c:pt idx="391">
                  <c:v>228.49615170188562</c:v>
                </c:pt>
                <c:pt idx="392">
                  <c:v>225.12821538049761</c:v>
                </c:pt>
                <c:pt idx="393">
                  <c:v>221.27589195782539</c:v>
                </c:pt>
                <c:pt idx="394">
                  <c:v>214.64616854886475</c:v>
                </c:pt>
                <c:pt idx="395">
                  <c:v>222.49663426971065</c:v>
                </c:pt>
                <c:pt idx="396">
                  <c:v>216.33694729313149</c:v>
                </c:pt>
                <c:pt idx="397">
                  <c:v>210.72761990911718</c:v>
                </c:pt>
                <c:pt idx="398">
                  <c:v>215.00367035538406</c:v>
                </c:pt>
                <c:pt idx="399">
                  <c:v>205.26660809719223</c:v>
                </c:pt>
                <c:pt idx="400">
                  <c:v>208.31542663624978</c:v>
                </c:pt>
                <c:pt idx="401">
                  <c:v>207.88683666718865</c:v>
                </c:pt>
                <c:pt idx="402">
                  <c:v>196.1386094866742</c:v>
                </c:pt>
              </c:numCache>
            </c:numRef>
          </c:val>
          <c:smooth val="0"/>
          <c:extLst>
            <c:ext xmlns:c16="http://schemas.microsoft.com/office/drawing/2014/chart" uri="{C3380CC4-5D6E-409C-BE32-E72D297353CC}">
              <c16:uniqueId val="{00000001-07CC-4954-AD94-CBCB78BF2AC9}"/>
            </c:ext>
          </c:extLst>
        </c:ser>
        <c:dLbls>
          <c:showLegendKey val="0"/>
          <c:showVal val="0"/>
          <c:showCatName val="0"/>
          <c:showSerName val="0"/>
          <c:showPercent val="0"/>
          <c:showBubbleSize val="0"/>
        </c:dLbls>
        <c:marker val="1"/>
        <c:smooth val="0"/>
        <c:axId val="412735360"/>
        <c:axId val="412736896"/>
      </c:lineChart>
      <c:catAx>
        <c:axId val="412735360"/>
        <c:scaling>
          <c:orientation val="minMax"/>
        </c:scaling>
        <c:delete val="0"/>
        <c:axPos val="b"/>
        <c:numFmt formatCode="yy"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Narrow"/>
                <a:ea typeface="Arial Narrow"/>
                <a:cs typeface="Arial Narrow"/>
              </a:defRPr>
            </a:pPr>
            <a:endParaRPr lang="en-US"/>
          </a:p>
        </c:txPr>
        <c:crossAx val="412736896"/>
        <c:crosses val="autoZero"/>
        <c:auto val="0"/>
        <c:lblAlgn val="ctr"/>
        <c:lblOffset val="100"/>
        <c:tickLblSkip val="12"/>
        <c:tickMarkSkip val="12"/>
        <c:noMultiLvlLbl val="0"/>
      </c:catAx>
      <c:valAx>
        <c:axId val="412736896"/>
        <c:scaling>
          <c:orientation val="minMax"/>
          <c:min val="50"/>
        </c:scaling>
        <c:delete val="0"/>
        <c:axPos val="l"/>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Narrow"/>
                <a:ea typeface="Arial Narrow"/>
                <a:cs typeface="Arial Narrow"/>
              </a:defRPr>
            </a:pPr>
            <a:endParaRPr lang="en-US"/>
          </a:p>
        </c:txPr>
        <c:crossAx val="412735360"/>
        <c:crosses val="autoZero"/>
        <c:crossBetween val="between"/>
      </c:valAx>
      <c:catAx>
        <c:axId val="407377024"/>
        <c:scaling>
          <c:orientation val="minMax"/>
        </c:scaling>
        <c:delete val="1"/>
        <c:axPos val="b"/>
        <c:numFmt formatCode="[$-409]mmm\-yy;@" sourceLinked="1"/>
        <c:majorTickMark val="out"/>
        <c:minorTickMark val="none"/>
        <c:tickLblPos val="nextTo"/>
        <c:crossAx val="407378560"/>
        <c:crosses val="autoZero"/>
        <c:auto val="0"/>
        <c:lblAlgn val="ctr"/>
        <c:lblOffset val="100"/>
        <c:noMultiLvlLbl val="0"/>
      </c:catAx>
      <c:valAx>
        <c:axId val="407378560"/>
        <c:scaling>
          <c:orientation val="minMax"/>
          <c:max val="1.0049999999999999"/>
          <c:min val="0"/>
        </c:scaling>
        <c:delete val="0"/>
        <c:axPos val="r"/>
        <c:numFmt formatCode="0.00" sourceLinked="1"/>
        <c:majorTickMark val="none"/>
        <c:minorTickMark val="none"/>
        <c:tickLblPos val="none"/>
        <c:spPr>
          <a:ln w="9525">
            <a:noFill/>
          </a:ln>
        </c:spPr>
        <c:crossAx val="407377024"/>
        <c:crosses val="max"/>
        <c:crossBetween val="between"/>
        <c:majorUnit val="10"/>
      </c:valAx>
      <c:spPr>
        <a:solidFill>
          <a:srgbClr val="FFFFFF"/>
        </a:solidFill>
        <a:ln w="3175">
          <a:solidFill>
            <a:srgbClr val="000000"/>
          </a:solidFill>
          <a:prstDash val="solid"/>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068702290076333E-2"/>
          <c:y val="4.6070582630903391E-2"/>
          <c:w val="0.91030534351145043"/>
          <c:h val="0.85095076153550964"/>
        </c:manualLayout>
      </c:layout>
      <c:barChart>
        <c:barDir val="col"/>
        <c:grouping val="clustered"/>
        <c:varyColors val="0"/>
        <c:ser>
          <c:idx val="1"/>
          <c:order val="1"/>
          <c:spPr>
            <a:solidFill>
              <a:srgbClr val="C0C0C0"/>
            </a:solidFill>
            <a:ln w="25400">
              <a:noFill/>
            </a:ln>
          </c:spPr>
          <c:invertIfNegative val="0"/>
          <c:cat>
            <c:numRef>
              <c:f>[0]!xAxisS</c:f>
              <c:numCache>
                <c:formatCode>[$-409]mmm\-yy;@</c:formatCode>
                <c:ptCount val="223"/>
                <c:pt idx="0">
                  <c:v>36950</c:v>
                </c:pt>
                <c:pt idx="1">
                  <c:v>36980</c:v>
                </c:pt>
                <c:pt idx="2">
                  <c:v>37011</c:v>
                </c:pt>
                <c:pt idx="3">
                  <c:v>37042</c:v>
                </c:pt>
                <c:pt idx="4">
                  <c:v>37071</c:v>
                </c:pt>
                <c:pt idx="5">
                  <c:v>37103</c:v>
                </c:pt>
                <c:pt idx="6">
                  <c:v>37134</c:v>
                </c:pt>
                <c:pt idx="7">
                  <c:v>37162</c:v>
                </c:pt>
                <c:pt idx="8">
                  <c:v>37195</c:v>
                </c:pt>
                <c:pt idx="9">
                  <c:v>37225</c:v>
                </c:pt>
                <c:pt idx="10">
                  <c:v>37256</c:v>
                </c:pt>
                <c:pt idx="11">
                  <c:v>37287</c:v>
                </c:pt>
                <c:pt idx="12">
                  <c:v>37315</c:v>
                </c:pt>
                <c:pt idx="13">
                  <c:v>37343</c:v>
                </c:pt>
                <c:pt idx="14">
                  <c:v>37376</c:v>
                </c:pt>
                <c:pt idx="15">
                  <c:v>37407</c:v>
                </c:pt>
                <c:pt idx="16">
                  <c:v>37435</c:v>
                </c:pt>
                <c:pt idx="17">
                  <c:v>37468</c:v>
                </c:pt>
                <c:pt idx="18">
                  <c:v>37498</c:v>
                </c:pt>
                <c:pt idx="19">
                  <c:v>37529</c:v>
                </c:pt>
                <c:pt idx="20">
                  <c:v>37560</c:v>
                </c:pt>
                <c:pt idx="21">
                  <c:v>37589</c:v>
                </c:pt>
                <c:pt idx="22">
                  <c:v>37621</c:v>
                </c:pt>
                <c:pt idx="23">
                  <c:v>37652</c:v>
                </c:pt>
                <c:pt idx="24">
                  <c:v>37680</c:v>
                </c:pt>
                <c:pt idx="25">
                  <c:v>37711</c:v>
                </c:pt>
                <c:pt idx="26">
                  <c:v>37741</c:v>
                </c:pt>
                <c:pt idx="27">
                  <c:v>37771</c:v>
                </c:pt>
                <c:pt idx="28">
                  <c:v>37802</c:v>
                </c:pt>
                <c:pt idx="29">
                  <c:v>37833</c:v>
                </c:pt>
                <c:pt idx="30">
                  <c:v>37862</c:v>
                </c:pt>
                <c:pt idx="31">
                  <c:v>37894</c:v>
                </c:pt>
                <c:pt idx="32">
                  <c:v>37925</c:v>
                </c:pt>
                <c:pt idx="33">
                  <c:v>37953</c:v>
                </c:pt>
                <c:pt idx="34">
                  <c:v>37986</c:v>
                </c:pt>
                <c:pt idx="35">
                  <c:v>38016</c:v>
                </c:pt>
                <c:pt idx="36">
                  <c:v>38044</c:v>
                </c:pt>
                <c:pt idx="37">
                  <c:v>38077</c:v>
                </c:pt>
                <c:pt idx="38">
                  <c:v>38107</c:v>
                </c:pt>
                <c:pt idx="39">
                  <c:v>38135</c:v>
                </c:pt>
                <c:pt idx="40">
                  <c:v>38168</c:v>
                </c:pt>
                <c:pt idx="41">
                  <c:v>38198</c:v>
                </c:pt>
                <c:pt idx="42">
                  <c:v>38230</c:v>
                </c:pt>
                <c:pt idx="43">
                  <c:v>38260</c:v>
                </c:pt>
                <c:pt idx="44">
                  <c:v>38289</c:v>
                </c:pt>
                <c:pt idx="45">
                  <c:v>38321</c:v>
                </c:pt>
                <c:pt idx="46">
                  <c:v>38352</c:v>
                </c:pt>
                <c:pt idx="47">
                  <c:v>38383</c:v>
                </c:pt>
                <c:pt idx="48">
                  <c:v>38411</c:v>
                </c:pt>
                <c:pt idx="49">
                  <c:v>38442</c:v>
                </c:pt>
                <c:pt idx="50">
                  <c:v>38471</c:v>
                </c:pt>
                <c:pt idx="51">
                  <c:v>38503</c:v>
                </c:pt>
                <c:pt idx="52">
                  <c:v>38533</c:v>
                </c:pt>
                <c:pt idx="53">
                  <c:v>38562</c:v>
                </c:pt>
                <c:pt idx="54">
                  <c:v>38595</c:v>
                </c:pt>
                <c:pt idx="55">
                  <c:v>38625</c:v>
                </c:pt>
                <c:pt idx="56">
                  <c:v>38656</c:v>
                </c:pt>
                <c:pt idx="57">
                  <c:v>38686</c:v>
                </c:pt>
                <c:pt idx="58">
                  <c:v>38716</c:v>
                </c:pt>
                <c:pt idx="59">
                  <c:v>38748</c:v>
                </c:pt>
                <c:pt idx="60">
                  <c:v>38776</c:v>
                </c:pt>
                <c:pt idx="61">
                  <c:v>38807</c:v>
                </c:pt>
                <c:pt idx="62">
                  <c:v>38835</c:v>
                </c:pt>
                <c:pt idx="63">
                  <c:v>38868</c:v>
                </c:pt>
                <c:pt idx="64">
                  <c:v>38898</c:v>
                </c:pt>
                <c:pt idx="65">
                  <c:v>38929</c:v>
                </c:pt>
                <c:pt idx="66">
                  <c:v>38960</c:v>
                </c:pt>
                <c:pt idx="67">
                  <c:v>38989</c:v>
                </c:pt>
                <c:pt idx="68">
                  <c:v>39021</c:v>
                </c:pt>
                <c:pt idx="69">
                  <c:v>39051</c:v>
                </c:pt>
                <c:pt idx="70">
                  <c:v>39080</c:v>
                </c:pt>
                <c:pt idx="71">
                  <c:v>39113</c:v>
                </c:pt>
                <c:pt idx="72">
                  <c:v>39141</c:v>
                </c:pt>
                <c:pt idx="73">
                  <c:v>39171</c:v>
                </c:pt>
                <c:pt idx="74">
                  <c:v>39202</c:v>
                </c:pt>
                <c:pt idx="75">
                  <c:v>39233</c:v>
                </c:pt>
                <c:pt idx="76">
                  <c:v>39262</c:v>
                </c:pt>
                <c:pt idx="77">
                  <c:v>39294</c:v>
                </c:pt>
                <c:pt idx="78">
                  <c:v>39325</c:v>
                </c:pt>
                <c:pt idx="79">
                  <c:v>39353</c:v>
                </c:pt>
                <c:pt idx="80">
                  <c:v>39386</c:v>
                </c:pt>
                <c:pt idx="81">
                  <c:v>39416</c:v>
                </c:pt>
                <c:pt idx="82">
                  <c:v>39447</c:v>
                </c:pt>
                <c:pt idx="83">
                  <c:v>39478</c:v>
                </c:pt>
                <c:pt idx="84">
                  <c:v>39507</c:v>
                </c:pt>
                <c:pt idx="85">
                  <c:v>39538</c:v>
                </c:pt>
                <c:pt idx="86">
                  <c:v>39568</c:v>
                </c:pt>
                <c:pt idx="87">
                  <c:v>39598</c:v>
                </c:pt>
                <c:pt idx="88">
                  <c:v>39629</c:v>
                </c:pt>
                <c:pt idx="89">
                  <c:v>39660</c:v>
                </c:pt>
                <c:pt idx="90">
                  <c:v>39689</c:v>
                </c:pt>
                <c:pt idx="91">
                  <c:v>39721</c:v>
                </c:pt>
                <c:pt idx="92">
                  <c:v>39752</c:v>
                </c:pt>
                <c:pt idx="93">
                  <c:v>39780</c:v>
                </c:pt>
                <c:pt idx="94">
                  <c:v>39813</c:v>
                </c:pt>
                <c:pt idx="95">
                  <c:v>39843</c:v>
                </c:pt>
                <c:pt idx="96">
                  <c:v>39871</c:v>
                </c:pt>
                <c:pt idx="97">
                  <c:v>39903</c:v>
                </c:pt>
                <c:pt idx="98">
                  <c:v>39933</c:v>
                </c:pt>
                <c:pt idx="99">
                  <c:v>39962</c:v>
                </c:pt>
                <c:pt idx="100">
                  <c:v>39994</c:v>
                </c:pt>
                <c:pt idx="101">
                  <c:v>40025</c:v>
                </c:pt>
                <c:pt idx="102">
                  <c:v>40056</c:v>
                </c:pt>
                <c:pt idx="103">
                  <c:v>40086</c:v>
                </c:pt>
                <c:pt idx="104">
                  <c:v>40116</c:v>
                </c:pt>
                <c:pt idx="105">
                  <c:v>40147</c:v>
                </c:pt>
                <c:pt idx="106">
                  <c:v>40178</c:v>
                </c:pt>
                <c:pt idx="107">
                  <c:v>40207</c:v>
                </c:pt>
                <c:pt idx="108">
                  <c:v>40235</c:v>
                </c:pt>
                <c:pt idx="109">
                  <c:v>40268</c:v>
                </c:pt>
                <c:pt idx="110">
                  <c:v>40298</c:v>
                </c:pt>
                <c:pt idx="111">
                  <c:v>40329</c:v>
                </c:pt>
                <c:pt idx="112">
                  <c:v>40359</c:v>
                </c:pt>
                <c:pt idx="113">
                  <c:v>40389</c:v>
                </c:pt>
                <c:pt idx="114">
                  <c:v>40421</c:v>
                </c:pt>
                <c:pt idx="115">
                  <c:v>40451</c:v>
                </c:pt>
                <c:pt idx="116">
                  <c:v>40480</c:v>
                </c:pt>
                <c:pt idx="117">
                  <c:v>40512</c:v>
                </c:pt>
                <c:pt idx="118">
                  <c:v>40543</c:v>
                </c:pt>
                <c:pt idx="119">
                  <c:v>40574</c:v>
                </c:pt>
                <c:pt idx="120">
                  <c:v>40602</c:v>
                </c:pt>
                <c:pt idx="121">
                  <c:v>40633</c:v>
                </c:pt>
                <c:pt idx="122">
                  <c:v>40662</c:v>
                </c:pt>
                <c:pt idx="123">
                  <c:v>40694</c:v>
                </c:pt>
                <c:pt idx="124">
                  <c:v>40724</c:v>
                </c:pt>
                <c:pt idx="125">
                  <c:v>40753</c:v>
                </c:pt>
                <c:pt idx="126">
                  <c:v>40786</c:v>
                </c:pt>
                <c:pt idx="127">
                  <c:v>40816</c:v>
                </c:pt>
                <c:pt idx="128">
                  <c:v>40847</c:v>
                </c:pt>
                <c:pt idx="129">
                  <c:v>40877</c:v>
                </c:pt>
                <c:pt idx="130">
                  <c:v>40907</c:v>
                </c:pt>
                <c:pt idx="131">
                  <c:v>40939</c:v>
                </c:pt>
                <c:pt idx="132">
                  <c:v>40968</c:v>
                </c:pt>
                <c:pt idx="133">
                  <c:v>40998</c:v>
                </c:pt>
                <c:pt idx="134">
                  <c:v>41029</c:v>
                </c:pt>
                <c:pt idx="135">
                  <c:v>41060</c:v>
                </c:pt>
                <c:pt idx="136">
                  <c:v>41089</c:v>
                </c:pt>
                <c:pt idx="137">
                  <c:v>41121</c:v>
                </c:pt>
                <c:pt idx="138">
                  <c:v>41152</c:v>
                </c:pt>
                <c:pt idx="139">
                  <c:v>41180</c:v>
                </c:pt>
                <c:pt idx="140">
                  <c:v>41213</c:v>
                </c:pt>
                <c:pt idx="141">
                  <c:v>41243</c:v>
                </c:pt>
                <c:pt idx="142">
                  <c:v>41274</c:v>
                </c:pt>
                <c:pt idx="143">
                  <c:v>41305</c:v>
                </c:pt>
                <c:pt idx="144">
                  <c:v>41333</c:v>
                </c:pt>
                <c:pt idx="145">
                  <c:v>41362</c:v>
                </c:pt>
                <c:pt idx="146">
                  <c:v>41394</c:v>
                </c:pt>
                <c:pt idx="147">
                  <c:v>41425</c:v>
                </c:pt>
                <c:pt idx="148">
                  <c:v>41453</c:v>
                </c:pt>
                <c:pt idx="149">
                  <c:v>41486</c:v>
                </c:pt>
                <c:pt idx="150">
                  <c:v>41516</c:v>
                </c:pt>
                <c:pt idx="151">
                  <c:v>41547</c:v>
                </c:pt>
                <c:pt idx="152">
                  <c:v>41578</c:v>
                </c:pt>
                <c:pt idx="153">
                  <c:v>41607</c:v>
                </c:pt>
                <c:pt idx="154">
                  <c:v>41639</c:v>
                </c:pt>
                <c:pt idx="155">
                  <c:v>41670</c:v>
                </c:pt>
                <c:pt idx="156">
                  <c:v>41698</c:v>
                </c:pt>
                <c:pt idx="157">
                  <c:v>41729</c:v>
                </c:pt>
                <c:pt idx="158">
                  <c:v>41759</c:v>
                </c:pt>
                <c:pt idx="159">
                  <c:v>41789</c:v>
                </c:pt>
                <c:pt idx="160">
                  <c:v>41820</c:v>
                </c:pt>
                <c:pt idx="161">
                  <c:v>41851</c:v>
                </c:pt>
                <c:pt idx="162">
                  <c:v>41880</c:v>
                </c:pt>
                <c:pt idx="163">
                  <c:v>41912</c:v>
                </c:pt>
                <c:pt idx="164">
                  <c:v>41943</c:v>
                </c:pt>
                <c:pt idx="165">
                  <c:v>41971</c:v>
                </c:pt>
                <c:pt idx="166">
                  <c:v>42004</c:v>
                </c:pt>
                <c:pt idx="167">
                  <c:v>42034</c:v>
                </c:pt>
                <c:pt idx="168">
                  <c:v>42062</c:v>
                </c:pt>
                <c:pt idx="169">
                  <c:v>42094</c:v>
                </c:pt>
                <c:pt idx="170">
                  <c:v>42124</c:v>
                </c:pt>
                <c:pt idx="171">
                  <c:v>42153</c:v>
                </c:pt>
                <c:pt idx="172">
                  <c:v>42185</c:v>
                </c:pt>
                <c:pt idx="173">
                  <c:v>42216</c:v>
                </c:pt>
                <c:pt idx="174">
                  <c:v>42247</c:v>
                </c:pt>
                <c:pt idx="175">
                  <c:v>42277</c:v>
                </c:pt>
                <c:pt idx="176">
                  <c:v>42307</c:v>
                </c:pt>
                <c:pt idx="177">
                  <c:v>42338</c:v>
                </c:pt>
                <c:pt idx="178">
                  <c:v>42369</c:v>
                </c:pt>
                <c:pt idx="179">
                  <c:v>42398</c:v>
                </c:pt>
                <c:pt idx="180">
                  <c:v>42429</c:v>
                </c:pt>
                <c:pt idx="181">
                  <c:v>42460</c:v>
                </c:pt>
                <c:pt idx="182">
                  <c:v>42489</c:v>
                </c:pt>
                <c:pt idx="183">
                  <c:v>42521</c:v>
                </c:pt>
                <c:pt idx="184">
                  <c:v>42551</c:v>
                </c:pt>
                <c:pt idx="185">
                  <c:v>42580</c:v>
                </c:pt>
                <c:pt idx="186">
                  <c:v>42613</c:v>
                </c:pt>
                <c:pt idx="187">
                  <c:v>42643</c:v>
                </c:pt>
                <c:pt idx="188">
                  <c:v>42674</c:v>
                </c:pt>
                <c:pt idx="189">
                  <c:v>42704</c:v>
                </c:pt>
                <c:pt idx="190">
                  <c:v>42734</c:v>
                </c:pt>
                <c:pt idx="191">
                  <c:v>42766</c:v>
                </c:pt>
                <c:pt idx="192">
                  <c:v>42794</c:v>
                </c:pt>
                <c:pt idx="193">
                  <c:v>42825</c:v>
                </c:pt>
                <c:pt idx="194">
                  <c:v>42853</c:v>
                </c:pt>
                <c:pt idx="195">
                  <c:v>42886</c:v>
                </c:pt>
                <c:pt idx="196">
                  <c:v>42916</c:v>
                </c:pt>
                <c:pt idx="197">
                  <c:v>42947</c:v>
                </c:pt>
                <c:pt idx="198">
                  <c:v>42978</c:v>
                </c:pt>
                <c:pt idx="199">
                  <c:v>43007</c:v>
                </c:pt>
                <c:pt idx="200">
                  <c:v>43039</c:v>
                </c:pt>
                <c:pt idx="201">
                  <c:v>43069</c:v>
                </c:pt>
                <c:pt idx="202">
                  <c:v>43098</c:v>
                </c:pt>
                <c:pt idx="203">
                  <c:v>43131</c:v>
                </c:pt>
                <c:pt idx="204">
                  <c:v>43159</c:v>
                </c:pt>
                <c:pt idx="205">
                  <c:v>43189</c:v>
                </c:pt>
                <c:pt idx="206">
                  <c:v>43220</c:v>
                </c:pt>
                <c:pt idx="207">
                  <c:v>43251</c:v>
                </c:pt>
                <c:pt idx="208">
                  <c:v>43280</c:v>
                </c:pt>
                <c:pt idx="209">
                  <c:v>43312</c:v>
                </c:pt>
                <c:pt idx="210">
                  <c:v>43343</c:v>
                </c:pt>
                <c:pt idx="211">
                  <c:v>43371</c:v>
                </c:pt>
                <c:pt idx="212">
                  <c:v>43404</c:v>
                </c:pt>
                <c:pt idx="213">
                  <c:v>43434</c:v>
                </c:pt>
                <c:pt idx="214">
                  <c:v>43465</c:v>
                </c:pt>
                <c:pt idx="215">
                  <c:v>43496</c:v>
                </c:pt>
                <c:pt idx="216">
                  <c:v>43524</c:v>
                </c:pt>
                <c:pt idx="217">
                  <c:v>43553</c:v>
                </c:pt>
                <c:pt idx="218">
                  <c:v>43585</c:v>
                </c:pt>
                <c:pt idx="219">
                  <c:v>43616</c:v>
                </c:pt>
                <c:pt idx="220">
                  <c:v>43644</c:v>
                </c:pt>
                <c:pt idx="221">
                  <c:v>43677</c:v>
                </c:pt>
                <c:pt idx="222">
                  <c:v>43707</c:v>
                </c:pt>
              </c:numCache>
            </c:numRef>
          </c:cat>
          <c:val>
            <c:numRef>
              <c:f>[0]!y2AxisS</c:f>
              <c:numCache>
                <c:formatCode>0.00</c:formatCode>
                <c:ptCount val="1"/>
                <c:pt idx="0">
                  <c:v>1</c:v>
                </c:pt>
              </c:numCache>
            </c:numRef>
          </c:val>
          <c:extLst>
            <c:ext xmlns:c16="http://schemas.microsoft.com/office/drawing/2014/chart" uri="{C3380CC4-5D6E-409C-BE32-E72D297353CC}">
              <c16:uniqueId val="{00000000-6EFA-4149-A853-102F0A1D8463}"/>
            </c:ext>
          </c:extLst>
        </c:ser>
        <c:dLbls>
          <c:showLegendKey val="0"/>
          <c:showVal val="0"/>
          <c:showCatName val="0"/>
          <c:showSerName val="0"/>
          <c:showPercent val="0"/>
          <c:showBubbleSize val="0"/>
        </c:dLbls>
        <c:gapWidth val="0"/>
        <c:axId val="412886912"/>
        <c:axId val="412888448"/>
      </c:barChart>
      <c:lineChart>
        <c:grouping val="standard"/>
        <c:varyColors val="0"/>
        <c:ser>
          <c:idx val="0"/>
          <c:order val="0"/>
          <c:tx>
            <c:v>Relative Return</c:v>
          </c:tx>
          <c:spPr>
            <a:ln w="25400">
              <a:solidFill>
                <a:srgbClr val="003366"/>
              </a:solidFill>
              <a:prstDash val="solid"/>
            </a:ln>
          </c:spPr>
          <c:marker>
            <c:symbol val="none"/>
          </c:marker>
          <c:cat>
            <c:numRef>
              <c:f>[0]!xAxisS</c:f>
              <c:numCache>
                <c:formatCode>[$-409]mmm\-yy;@</c:formatCode>
                <c:ptCount val="223"/>
                <c:pt idx="0">
                  <c:v>36950</c:v>
                </c:pt>
                <c:pt idx="1">
                  <c:v>36980</c:v>
                </c:pt>
                <c:pt idx="2">
                  <c:v>37011</c:v>
                </c:pt>
                <c:pt idx="3">
                  <c:v>37042</c:v>
                </c:pt>
                <c:pt idx="4">
                  <c:v>37071</c:v>
                </c:pt>
                <c:pt idx="5">
                  <c:v>37103</c:v>
                </c:pt>
                <c:pt idx="6">
                  <c:v>37134</c:v>
                </c:pt>
                <c:pt idx="7">
                  <c:v>37162</c:v>
                </c:pt>
                <c:pt idx="8">
                  <c:v>37195</c:v>
                </c:pt>
                <c:pt idx="9">
                  <c:v>37225</c:v>
                </c:pt>
                <c:pt idx="10">
                  <c:v>37256</c:v>
                </c:pt>
                <c:pt idx="11">
                  <c:v>37287</c:v>
                </c:pt>
                <c:pt idx="12">
                  <c:v>37315</c:v>
                </c:pt>
                <c:pt idx="13">
                  <c:v>37343</c:v>
                </c:pt>
                <c:pt idx="14">
                  <c:v>37376</c:v>
                </c:pt>
                <c:pt idx="15">
                  <c:v>37407</c:v>
                </c:pt>
                <c:pt idx="16">
                  <c:v>37435</c:v>
                </c:pt>
                <c:pt idx="17">
                  <c:v>37468</c:v>
                </c:pt>
                <c:pt idx="18">
                  <c:v>37498</c:v>
                </c:pt>
                <c:pt idx="19">
                  <c:v>37529</c:v>
                </c:pt>
                <c:pt idx="20">
                  <c:v>37560</c:v>
                </c:pt>
                <c:pt idx="21">
                  <c:v>37589</c:v>
                </c:pt>
                <c:pt idx="22">
                  <c:v>37621</c:v>
                </c:pt>
                <c:pt idx="23">
                  <c:v>37652</c:v>
                </c:pt>
                <c:pt idx="24">
                  <c:v>37680</c:v>
                </c:pt>
                <c:pt idx="25">
                  <c:v>37711</c:v>
                </c:pt>
                <c:pt idx="26">
                  <c:v>37741</c:v>
                </c:pt>
                <c:pt idx="27">
                  <c:v>37771</c:v>
                </c:pt>
                <c:pt idx="28">
                  <c:v>37802</c:v>
                </c:pt>
                <c:pt idx="29">
                  <c:v>37833</c:v>
                </c:pt>
                <c:pt idx="30">
                  <c:v>37862</c:v>
                </c:pt>
                <c:pt idx="31">
                  <c:v>37894</c:v>
                </c:pt>
                <c:pt idx="32">
                  <c:v>37925</c:v>
                </c:pt>
                <c:pt idx="33">
                  <c:v>37953</c:v>
                </c:pt>
                <c:pt idx="34">
                  <c:v>37986</c:v>
                </c:pt>
                <c:pt idx="35">
                  <c:v>38016</c:v>
                </c:pt>
                <c:pt idx="36">
                  <c:v>38044</c:v>
                </c:pt>
                <c:pt idx="37">
                  <c:v>38077</c:v>
                </c:pt>
                <c:pt idx="38">
                  <c:v>38107</c:v>
                </c:pt>
                <c:pt idx="39">
                  <c:v>38135</c:v>
                </c:pt>
                <c:pt idx="40">
                  <c:v>38168</c:v>
                </c:pt>
                <c:pt idx="41">
                  <c:v>38198</c:v>
                </c:pt>
                <c:pt idx="42">
                  <c:v>38230</c:v>
                </c:pt>
                <c:pt idx="43">
                  <c:v>38260</c:v>
                </c:pt>
                <c:pt idx="44">
                  <c:v>38289</c:v>
                </c:pt>
                <c:pt idx="45">
                  <c:v>38321</c:v>
                </c:pt>
                <c:pt idx="46">
                  <c:v>38352</c:v>
                </c:pt>
                <c:pt idx="47">
                  <c:v>38383</c:v>
                </c:pt>
                <c:pt idx="48">
                  <c:v>38411</c:v>
                </c:pt>
                <c:pt idx="49">
                  <c:v>38442</c:v>
                </c:pt>
                <c:pt idx="50">
                  <c:v>38471</c:v>
                </c:pt>
                <c:pt idx="51">
                  <c:v>38503</c:v>
                </c:pt>
                <c:pt idx="52">
                  <c:v>38533</c:v>
                </c:pt>
                <c:pt idx="53">
                  <c:v>38562</c:v>
                </c:pt>
                <c:pt idx="54">
                  <c:v>38595</c:v>
                </c:pt>
                <c:pt idx="55">
                  <c:v>38625</c:v>
                </c:pt>
                <c:pt idx="56">
                  <c:v>38656</c:v>
                </c:pt>
                <c:pt idx="57">
                  <c:v>38686</c:v>
                </c:pt>
                <c:pt idx="58">
                  <c:v>38716</c:v>
                </c:pt>
                <c:pt idx="59">
                  <c:v>38748</c:v>
                </c:pt>
                <c:pt idx="60">
                  <c:v>38776</c:v>
                </c:pt>
                <c:pt idx="61">
                  <c:v>38807</c:v>
                </c:pt>
                <c:pt idx="62">
                  <c:v>38835</c:v>
                </c:pt>
                <c:pt idx="63">
                  <c:v>38868</c:v>
                </c:pt>
                <c:pt idx="64">
                  <c:v>38898</c:v>
                </c:pt>
                <c:pt idx="65">
                  <c:v>38929</c:v>
                </c:pt>
                <c:pt idx="66">
                  <c:v>38960</c:v>
                </c:pt>
                <c:pt idx="67">
                  <c:v>38989</c:v>
                </c:pt>
                <c:pt idx="68">
                  <c:v>39021</c:v>
                </c:pt>
                <c:pt idx="69">
                  <c:v>39051</c:v>
                </c:pt>
                <c:pt idx="70">
                  <c:v>39080</c:v>
                </c:pt>
                <c:pt idx="71">
                  <c:v>39113</c:v>
                </c:pt>
                <c:pt idx="72">
                  <c:v>39141</c:v>
                </c:pt>
                <c:pt idx="73">
                  <c:v>39171</c:v>
                </c:pt>
                <c:pt idx="74">
                  <c:v>39202</c:v>
                </c:pt>
                <c:pt idx="75">
                  <c:v>39233</c:v>
                </c:pt>
                <c:pt idx="76">
                  <c:v>39262</c:v>
                </c:pt>
                <c:pt idx="77">
                  <c:v>39294</c:v>
                </c:pt>
                <c:pt idx="78">
                  <c:v>39325</c:v>
                </c:pt>
                <c:pt idx="79">
                  <c:v>39353</c:v>
                </c:pt>
                <c:pt idx="80">
                  <c:v>39386</c:v>
                </c:pt>
                <c:pt idx="81">
                  <c:v>39416</c:v>
                </c:pt>
                <c:pt idx="82">
                  <c:v>39447</c:v>
                </c:pt>
                <c:pt idx="83">
                  <c:v>39478</c:v>
                </c:pt>
                <c:pt idx="84">
                  <c:v>39507</c:v>
                </c:pt>
                <c:pt idx="85">
                  <c:v>39538</c:v>
                </c:pt>
                <c:pt idx="86">
                  <c:v>39568</c:v>
                </c:pt>
                <c:pt idx="87">
                  <c:v>39598</c:v>
                </c:pt>
                <c:pt idx="88">
                  <c:v>39629</c:v>
                </c:pt>
                <c:pt idx="89">
                  <c:v>39660</c:v>
                </c:pt>
                <c:pt idx="90">
                  <c:v>39689</c:v>
                </c:pt>
                <c:pt idx="91">
                  <c:v>39721</c:v>
                </c:pt>
                <c:pt idx="92">
                  <c:v>39752</c:v>
                </c:pt>
                <c:pt idx="93">
                  <c:v>39780</c:v>
                </c:pt>
                <c:pt idx="94">
                  <c:v>39813</c:v>
                </c:pt>
                <c:pt idx="95">
                  <c:v>39843</c:v>
                </c:pt>
                <c:pt idx="96">
                  <c:v>39871</c:v>
                </c:pt>
                <c:pt idx="97">
                  <c:v>39903</c:v>
                </c:pt>
                <c:pt idx="98">
                  <c:v>39933</c:v>
                </c:pt>
                <c:pt idx="99">
                  <c:v>39962</c:v>
                </c:pt>
                <c:pt idx="100">
                  <c:v>39994</c:v>
                </c:pt>
                <c:pt idx="101">
                  <c:v>40025</c:v>
                </c:pt>
                <c:pt idx="102">
                  <c:v>40056</c:v>
                </c:pt>
                <c:pt idx="103">
                  <c:v>40086</c:v>
                </c:pt>
                <c:pt idx="104">
                  <c:v>40116</c:v>
                </c:pt>
                <c:pt idx="105">
                  <c:v>40147</c:v>
                </c:pt>
                <c:pt idx="106">
                  <c:v>40178</c:v>
                </c:pt>
                <c:pt idx="107">
                  <c:v>40207</c:v>
                </c:pt>
                <c:pt idx="108">
                  <c:v>40235</c:v>
                </c:pt>
                <c:pt idx="109">
                  <c:v>40268</c:v>
                </c:pt>
                <c:pt idx="110">
                  <c:v>40298</c:v>
                </c:pt>
                <c:pt idx="111">
                  <c:v>40329</c:v>
                </c:pt>
                <c:pt idx="112">
                  <c:v>40359</c:v>
                </c:pt>
                <c:pt idx="113">
                  <c:v>40389</c:v>
                </c:pt>
                <c:pt idx="114">
                  <c:v>40421</c:v>
                </c:pt>
                <c:pt idx="115">
                  <c:v>40451</c:v>
                </c:pt>
                <c:pt idx="116">
                  <c:v>40480</c:v>
                </c:pt>
                <c:pt idx="117">
                  <c:v>40512</c:v>
                </c:pt>
                <c:pt idx="118">
                  <c:v>40543</c:v>
                </c:pt>
                <c:pt idx="119">
                  <c:v>40574</c:v>
                </c:pt>
                <c:pt idx="120">
                  <c:v>40602</c:v>
                </c:pt>
                <c:pt idx="121">
                  <c:v>40633</c:v>
                </c:pt>
                <c:pt idx="122">
                  <c:v>40662</c:v>
                </c:pt>
                <c:pt idx="123">
                  <c:v>40694</c:v>
                </c:pt>
                <c:pt idx="124">
                  <c:v>40724</c:v>
                </c:pt>
                <c:pt idx="125">
                  <c:v>40753</c:v>
                </c:pt>
                <c:pt idx="126">
                  <c:v>40786</c:v>
                </c:pt>
                <c:pt idx="127">
                  <c:v>40816</c:v>
                </c:pt>
                <c:pt idx="128">
                  <c:v>40847</c:v>
                </c:pt>
                <c:pt idx="129">
                  <c:v>40877</c:v>
                </c:pt>
                <c:pt idx="130">
                  <c:v>40907</c:v>
                </c:pt>
                <c:pt idx="131">
                  <c:v>40939</c:v>
                </c:pt>
                <c:pt idx="132">
                  <c:v>40968</c:v>
                </c:pt>
                <c:pt idx="133">
                  <c:v>40998</c:v>
                </c:pt>
                <c:pt idx="134">
                  <c:v>41029</c:v>
                </c:pt>
                <c:pt idx="135">
                  <c:v>41060</c:v>
                </c:pt>
                <c:pt idx="136">
                  <c:v>41089</c:v>
                </c:pt>
                <c:pt idx="137">
                  <c:v>41121</c:v>
                </c:pt>
                <c:pt idx="138">
                  <c:v>41152</c:v>
                </c:pt>
                <c:pt idx="139">
                  <c:v>41180</c:v>
                </c:pt>
                <c:pt idx="140">
                  <c:v>41213</c:v>
                </c:pt>
                <c:pt idx="141">
                  <c:v>41243</c:v>
                </c:pt>
                <c:pt idx="142">
                  <c:v>41274</c:v>
                </c:pt>
                <c:pt idx="143">
                  <c:v>41305</c:v>
                </c:pt>
                <c:pt idx="144">
                  <c:v>41333</c:v>
                </c:pt>
                <c:pt idx="145">
                  <c:v>41362</c:v>
                </c:pt>
                <c:pt idx="146">
                  <c:v>41394</c:v>
                </c:pt>
                <c:pt idx="147">
                  <c:v>41425</c:v>
                </c:pt>
                <c:pt idx="148">
                  <c:v>41453</c:v>
                </c:pt>
                <c:pt idx="149">
                  <c:v>41486</c:v>
                </c:pt>
                <c:pt idx="150">
                  <c:v>41516</c:v>
                </c:pt>
                <c:pt idx="151">
                  <c:v>41547</c:v>
                </c:pt>
                <c:pt idx="152">
                  <c:v>41578</c:v>
                </c:pt>
                <c:pt idx="153">
                  <c:v>41607</c:v>
                </c:pt>
                <c:pt idx="154">
                  <c:v>41639</c:v>
                </c:pt>
                <c:pt idx="155">
                  <c:v>41670</c:v>
                </c:pt>
                <c:pt idx="156">
                  <c:v>41698</c:v>
                </c:pt>
                <c:pt idx="157">
                  <c:v>41729</c:v>
                </c:pt>
                <c:pt idx="158">
                  <c:v>41759</c:v>
                </c:pt>
                <c:pt idx="159">
                  <c:v>41789</c:v>
                </c:pt>
                <c:pt idx="160">
                  <c:v>41820</c:v>
                </c:pt>
                <c:pt idx="161">
                  <c:v>41851</c:v>
                </c:pt>
                <c:pt idx="162">
                  <c:v>41880</c:v>
                </c:pt>
                <c:pt idx="163">
                  <c:v>41912</c:v>
                </c:pt>
                <c:pt idx="164">
                  <c:v>41943</c:v>
                </c:pt>
                <c:pt idx="165">
                  <c:v>41971</c:v>
                </c:pt>
                <c:pt idx="166">
                  <c:v>42004</c:v>
                </c:pt>
                <c:pt idx="167">
                  <c:v>42034</c:v>
                </c:pt>
                <c:pt idx="168">
                  <c:v>42062</c:v>
                </c:pt>
                <c:pt idx="169">
                  <c:v>42094</c:v>
                </c:pt>
                <c:pt idx="170">
                  <c:v>42124</c:v>
                </c:pt>
                <c:pt idx="171">
                  <c:v>42153</c:v>
                </c:pt>
                <c:pt idx="172">
                  <c:v>42185</c:v>
                </c:pt>
                <c:pt idx="173">
                  <c:v>42216</c:v>
                </c:pt>
                <c:pt idx="174">
                  <c:v>42247</c:v>
                </c:pt>
                <c:pt idx="175">
                  <c:v>42277</c:v>
                </c:pt>
                <c:pt idx="176">
                  <c:v>42307</c:v>
                </c:pt>
                <c:pt idx="177">
                  <c:v>42338</c:v>
                </c:pt>
                <c:pt idx="178">
                  <c:v>42369</c:v>
                </c:pt>
                <c:pt idx="179">
                  <c:v>42398</c:v>
                </c:pt>
                <c:pt idx="180">
                  <c:v>42429</c:v>
                </c:pt>
                <c:pt idx="181">
                  <c:v>42460</c:v>
                </c:pt>
                <c:pt idx="182">
                  <c:v>42489</c:v>
                </c:pt>
                <c:pt idx="183">
                  <c:v>42521</c:v>
                </c:pt>
                <c:pt idx="184">
                  <c:v>42551</c:v>
                </c:pt>
                <c:pt idx="185">
                  <c:v>42580</c:v>
                </c:pt>
                <c:pt idx="186">
                  <c:v>42613</c:v>
                </c:pt>
                <c:pt idx="187">
                  <c:v>42643</c:v>
                </c:pt>
                <c:pt idx="188">
                  <c:v>42674</c:v>
                </c:pt>
                <c:pt idx="189">
                  <c:v>42704</c:v>
                </c:pt>
                <c:pt idx="190">
                  <c:v>42734</c:v>
                </c:pt>
                <c:pt idx="191">
                  <c:v>42766</c:v>
                </c:pt>
                <c:pt idx="192">
                  <c:v>42794</c:v>
                </c:pt>
                <c:pt idx="193">
                  <c:v>42825</c:v>
                </c:pt>
                <c:pt idx="194">
                  <c:v>42853</c:v>
                </c:pt>
                <c:pt idx="195">
                  <c:v>42886</c:v>
                </c:pt>
                <c:pt idx="196">
                  <c:v>42916</c:v>
                </c:pt>
                <c:pt idx="197">
                  <c:v>42947</c:v>
                </c:pt>
                <c:pt idx="198">
                  <c:v>42978</c:v>
                </c:pt>
                <c:pt idx="199">
                  <c:v>43007</c:v>
                </c:pt>
                <c:pt idx="200">
                  <c:v>43039</c:v>
                </c:pt>
                <c:pt idx="201">
                  <c:v>43069</c:v>
                </c:pt>
                <c:pt idx="202">
                  <c:v>43098</c:v>
                </c:pt>
                <c:pt idx="203">
                  <c:v>43131</c:v>
                </c:pt>
                <c:pt idx="204">
                  <c:v>43159</c:v>
                </c:pt>
                <c:pt idx="205">
                  <c:v>43189</c:v>
                </c:pt>
                <c:pt idx="206">
                  <c:v>43220</c:v>
                </c:pt>
                <c:pt idx="207">
                  <c:v>43251</c:v>
                </c:pt>
                <c:pt idx="208">
                  <c:v>43280</c:v>
                </c:pt>
                <c:pt idx="209">
                  <c:v>43312</c:v>
                </c:pt>
                <c:pt idx="210">
                  <c:v>43343</c:v>
                </c:pt>
                <c:pt idx="211">
                  <c:v>43371</c:v>
                </c:pt>
                <c:pt idx="212">
                  <c:v>43404</c:v>
                </c:pt>
                <c:pt idx="213">
                  <c:v>43434</c:v>
                </c:pt>
                <c:pt idx="214">
                  <c:v>43465</c:v>
                </c:pt>
                <c:pt idx="215">
                  <c:v>43496</c:v>
                </c:pt>
                <c:pt idx="216">
                  <c:v>43524</c:v>
                </c:pt>
                <c:pt idx="217">
                  <c:v>43553</c:v>
                </c:pt>
                <c:pt idx="218">
                  <c:v>43585</c:v>
                </c:pt>
                <c:pt idx="219">
                  <c:v>43616</c:v>
                </c:pt>
                <c:pt idx="220">
                  <c:v>43644</c:v>
                </c:pt>
                <c:pt idx="221">
                  <c:v>43677</c:v>
                </c:pt>
                <c:pt idx="222">
                  <c:v>43707</c:v>
                </c:pt>
              </c:numCache>
            </c:numRef>
          </c:cat>
          <c:val>
            <c:numRef>
              <c:f>[0]!yAxisS</c:f>
              <c:numCache>
                <c:formatCode>0</c:formatCode>
                <c:ptCount val="223"/>
                <c:pt idx="0">
                  <c:v>100</c:v>
                </c:pt>
                <c:pt idx="1">
                  <c:v>97.407996764210679</c:v>
                </c:pt>
                <c:pt idx="2">
                  <c:v>96.274869869735852</c:v>
                </c:pt>
                <c:pt idx="3">
                  <c:v>94.681278428344655</c:v>
                </c:pt>
                <c:pt idx="4">
                  <c:v>93.182742315739461</c:v>
                </c:pt>
                <c:pt idx="5">
                  <c:v>91.599411491726585</c:v>
                </c:pt>
                <c:pt idx="6">
                  <c:v>91.924768817557691</c:v>
                </c:pt>
                <c:pt idx="7">
                  <c:v>89.035616183493502</c:v>
                </c:pt>
                <c:pt idx="8">
                  <c:v>88.151361111705967</c:v>
                </c:pt>
                <c:pt idx="9">
                  <c:v>88.021471002610824</c:v>
                </c:pt>
                <c:pt idx="10">
                  <c:v>87.710152155168458</c:v>
                </c:pt>
                <c:pt idx="11">
                  <c:v>87.023042180620806</c:v>
                </c:pt>
                <c:pt idx="12">
                  <c:v>89.17532019077629</c:v>
                </c:pt>
                <c:pt idx="13">
                  <c:v>87.376001209865066</c:v>
                </c:pt>
                <c:pt idx="14">
                  <c:v>87.955308201217022</c:v>
                </c:pt>
                <c:pt idx="15">
                  <c:v>89.394552721565489</c:v>
                </c:pt>
                <c:pt idx="16">
                  <c:v>88.840248293445953</c:v>
                </c:pt>
                <c:pt idx="17">
                  <c:v>89.406937680075814</c:v>
                </c:pt>
                <c:pt idx="18">
                  <c:v>88.31844526285758</c:v>
                </c:pt>
                <c:pt idx="19">
                  <c:v>89.69855069508003</c:v>
                </c:pt>
                <c:pt idx="20">
                  <c:v>90.58112898397259</c:v>
                </c:pt>
                <c:pt idx="21">
                  <c:v>91.30669407989636</c:v>
                </c:pt>
                <c:pt idx="22">
                  <c:v>88.749755420926817</c:v>
                </c:pt>
                <c:pt idx="23">
                  <c:v>88.498213529554832</c:v>
                </c:pt>
                <c:pt idx="24">
                  <c:v>89.320147911229</c:v>
                </c:pt>
                <c:pt idx="25">
                  <c:v>87.840218741071126</c:v>
                </c:pt>
                <c:pt idx="26">
                  <c:v>87.219111469959756</c:v>
                </c:pt>
                <c:pt idx="27">
                  <c:v>85.719653396533047</c:v>
                </c:pt>
                <c:pt idx="28">
                  <c:v>86.582822994752163</c:v>
                </c:pt>
                <c:pt idx="29">
                  <c:v>86.559259403941752</c:v>
                </c:pt>
                <c:pt idx="30">
                  <c:v>86.221297791141779</c:v>
                </c:pt>
                <c:pt idx="31">
                  <c:v>85.815060364184234</c:v>
                </c:pt>
                <c:pt idx="32">
                  <c:v>85.50442200410194</c:v>
                </c:pt>
                <c:pt idx="33">
                  <c:v>85.000491072838742</c:v>
                </c:pt>
                <c:pt idx="34">
                  <c:v>85.728701976717076</c:v>
                </c:pt>
                <c:pt idx="35">
                  <c:v>86.528033486330543</c:v>
                </c:pt>
                <c:pt idx="36">
                  <c:v>86.794884824949861</c:v>
                </c:pt>
                <c:pt idx="37">
                  <c:v>87.376774541733027</c:v>
                </c:pt>
                <c:pt idx="38">
                  <c:v>86.092218902063024</c:v>
                </c:pt>
                <c:pt idx="39">
                  <c:v>86.660619013769008</c:v>
                </c:pt>
                <c:pt idx="40">
                  <c:v>85.329165890314201</c:v>
                </c:pt>
                <c:pt idx="41">
                  <c:v>84.757599966815164</c:v>
                </c:pt>
                <c:pt idx="42">
                  <c:v>85.038804178967737</c:v>
                </c:pt>
                <c:pt idx="43">
                  <c:v>84.966012400866632</c:v>
                </c:pt>
                <c:pt idx="44">
                  <c:v>87.529349189923352</c:v>
                </c:pt>
                <c:pt idx="45">
                  <c:v>88.60771336248699</c:v>
                </c:pt>
                <c:pt idx="46">
                  <c:v>88.3186310528083</c:v>
                </c:pt>
                <c:pt idx="47">
                  <c:v>86.21779594497238</c:v>
                </c:pt>
                <c:pt idx="48">
                  <c:v>87.546056179214261</c:v>
                </c:pt>
                <c:pt idx="49">
                  <c:v>87.651198630171706</c:v>
                </c:pt>
                <c:pt idx="50">
                  <c:v>88.766396798534004</c:v>
                </c:pt>
                <c:pt idx="51">
                  <c:v>87.440429147275609</c:v>
                </c:pt>
                <c:pt idx="52">
                  <c:v>87.950691187514934</c:v>
                </c:pt>
                <c:pt idx="53">
                  <c:v>87.527677745899354</c:v>
                </c:pt>
                <c:pt idx="54">
                  <c:v>87.95579683253807</c:v>
                </c:pt>
                <c:pt idx="55">
                  <c:v>88.718473661400736</c:v>
                </c:pt>
                <c:pt idx="56">
                  <c:v>85.99643086858768</c:v>
                </c:pt>
                <c:pt idx="57">
                  <c:v>85.452386592706546</c:v>
                </c:pt>
                <c:pt idx="58">
                  <c:v>86.64930898259037</c:v>
                </c:pt>
                <c:pt idx="59">
                  <c:v>87.790659803552671</c:v>
                </c:pt>
                <c:pt idx="60">
                  <c:v>87.448990358942197</c:v>
                </c:pt>
                <c:pt idx="61">
                  <c:v>85.549937119714485</c:v>
                </c:pt>
                <c:pt idx="62">
                  <c:v>84.996134751013841</c:v>
                </c:pt>
                <c:pt idx="63">
                  <c:v>84.896311744752836</c:v>
                </c:pt>
                <c:pt idx="64">
                  <c:v>85.739095833840111</c:v>
                </c:pt>
                <c:pt idx="65">
                  <c:v>87.64891996673272</c:v>
                </c:pt>
                <c:pt idx="66">
                  <c:v>86.540169610343327</c:v>
                </c:pt>
                <c:pt idx="67">
                  <c:v>85.668604094691489</c:v>
                </c:pt>
                <c:pt idx="68">
                  <c:v>86.929657249796207</c:v>
                </c:pt>
                <c:pt idx="69">
                  <c:v>87.439005824331019</c:v>
                </c:pt>
                <c:pt idx="70">
                  <c:v>86.577261508815056</c:v>
                </c:pt>
                <c:pt idx="71">
                  <c:v>86.486914339586676</c:v>
                </c:pt>
                <c:pt idx="72">
                  <c:v>87.78330466031754</c:v>
                </c:pt>
                <c:pt idx="73">
                  <c:v>87.975457291221176</c:v>
                </c:pt>
                <c:pt idx="74">
                  <c:v>88.77838756482204</c:v>
                </c:pt>
                <c:pt idx="75">
                  <c:v>88.910259545082639</c:v>
                </c:pt>
                <c:pt idx="76">
                  <c:v>87.976756203518931</c:v>
                </c:pt>
                <c:pt idx="77">
                  <c:v>88.573486171659795</c:v>
                </c:pt>
                <c:pt idx="78">
                  <c:v>89.074848972143116</c:v>
                </c:pt>
                <c:pt idx="79">
                  <c:v>88.979336013259541</c:v>
                </c:pt>
                <c:pt idx="80">
                  <c:v>88.918203866075842</c:v>
                </c:pt>
                <c:pt idx="81">
                  <c:v>87.605706685817808</c:v>
                </c:pt>
                <c:pt idx="82">
                  <c:v>86.880916316156458</c:v>
                </c:pt>
                <c:pt idx="83">
                  <c:v>86.058181844333063</c:v>
                </c:pt>
                <c:pt idx="84">
                  <c:v>84.021603144945018</c:v>
                </c:pt>
                <c:pt idx="85">
                  <c:v>82.517772885973301</c:v>
                </c:pt>
                <c:pt idx="86">
                  <c:v>82.579137312224077</c:v>
                </c:pt>
                <c:pt idx="87">
                  <c:v>81.973225442108415</c:v>
                </c:pt>
                <c:pt idx="88">
                  <c:v>82.204277473901215</c:v>
                </c:pt>
                <c:pt idx="89">
                  <c:v>81.731927132621891</c:v>
                </c:pt>
                <c:pt idx="90">
                  <c:v>81.748279106134618</c:v>
                </c:pt>
                <c:pt idx="91">
                  <c:v>85.181084674607902</c:v>
                </c:pt>
                <c:pt idx="92">
                  <c:v>86.769101409554722</c:v>
                </c:pt>
                <c:pt idx="93">
                  <c:v>85.902130413390879</c:v>
                </c:pt>
                <c:pt idx="94">
                  <c:v>85.156545521262075</c:v>
                </c:pt>
                <c:pt idx="95">
                  <c:v>83.958782513563463</c:v>
                </c:pt>
                <c:pt idx="96">
                  <c:v>83.105847355307958</c:v>
                </c:pt>
                <c:pt idx="97">
                  <c:v>80.020715248334383</c:v>
                </c:pt>
                <c:pt idx="98">
                  <c:v>78.73775067828133</c:v>
                </c:pt>
                <c:pt idx="99">
                  <c:v>77.8295087839507</c:v>
                </c:pt>
                <c:pt idx="100">
                  <c:v>77.917679290032211</c:v>
                </c:pt>
                <c:pt idx="101">
                  <c:v>78.464289464201457</c:v>
                </c:pt>
                <c:pt idx="102">
                  <c:v>77.929332570898538</c:v>
                </c:pt>
                <c:pt idx="103">
                  <c:v>77.791912770712017</c:v>
                </c:pt>
                <c:pt idx="104">
                  <c:v>78.452169052782054</c:v>
                </c:pt>
                <c:pt idx="105">
                  <c:v>78.635703358771508</c:v>
                </c:pt>
                <c:pt idx="106">
                  <c:v>78.9325124303233</c:v>
                </c:pt>
                <c:pt idx="107">
                  <c:v>78.581889364586601</c:v>
                </c:pt>
                <c:pt idx="108">
                  <c:v>77.513579656568041</c:v>
                </c:pt>
                <c:pt idx="109">
                  <c:v>78.111963900678035</c:v>
                </c:pt>
                <c:pt idx="110">
                  <c:v>79.194128089646938</c:v>
                </c:pt>
                <c:pt idx="111">
                  <c:v>77.991425697913542</c:v>
                </c:pt>
                <c:pt idx="112">
                  <c:v>77.865388442534837</c:v>
                </c:pt>
                <c:pt idx="113">
                  <c:v>80.147401927763269</c:v>
                </c:pt>
                <c:pt idx="114">
                  <c:v>79.504268425510233</c:v>
                </c:pt>
                <c:pt idx="115">
                  <c:v>78.030700232030654</c:v>
                </c:pt>
                <c:pt idx="116">
                  <c:v>78.571442424952352</c:v>
                </c:pt>
                <c:pt idx="117">
                  <c:v>77.418997120471403</c:v>
                </c:pt>
                <c:pt idx="118">
                  <c:v>77.137153453442735</c:v>
                </c:pt>
                <c:pt idx="119">
                  <c:v>77.621041010648298</c:v>
                </c:pt>
                <c:pt idx="120">
                  <c:v>76.772786524778752</c:v>
                </c:pt>
                <c:pt idx="121">
                  <c:v>77.049468020254835</c:v>
                </c:pt>
                <c:pt idx="122">
                  <c:v>77.556797342582072</c:v>
                </c:pt>
                <c:pt idx="123">
                  <c:v>77.651481578796577</c:v>
                </c:pt>
                <c:pt idx="124">
                  <c:v>76.748946908685312</c:v>
                </c:pt>
                <c:pt idx="125">
                  <c:v>78.506175909422353</c:v>
                </c:pt>
                <c:pt idx="126">
                  <c:v>79.705131494238074</c:v>
                </c:pt>
                <c:pt idx="127">
                  <c:v>79.566366581501825</c:v>
                </c:pt>
                <c:pt idx="128">
                  <c:v>77.830959216837385</c:v>
                </c:pt>
                <c:pt idx="129">
                  <c:v>78.603756049769402</c:v>
                </c:pt>
                <c:pt idx="130">
                  <c:v>80.334470918295025</c:v>
                </c:pt>
                <c:pt idx="131">
                  <c:v>78.09803573037513</c:v>
                </c:pt>
                <c:pt idx="132">
                  <c:v>76.22063667095415</c:v>
                </c:pt>
                <c:pt idx="133">
                  <c:v>76.109618228969865</c:v>
                </c:pt>
                <c:pt idx="134">
                  <c:v>77.239985936993293</c:v>
                </c:pt>
                <c:pt idx="135">
                  <c:v>80.280757996397185</c:v>
                </c:pt>
                <c:pt idx="136">
                  <c:v>81.967726347560088</c:v>
                </c:pt>
                <c:pt idx="137">
                  <c:v>83.348809553499549</c:v>
                </c:pt>
                <c:pt idx="138">
                  <c:v>80.69654289913467</c:v>
                </c:pt>
                <c:pt idx="139">
                  <c:v>80.102905456565992</c:v>
                </c:pt>
                <c:pt idx="140">
                  <c:v>79.873272429814108</c:v>
                </c:pt>
                <c:pt idx="141">
                  <c:v>79.135289736865403</c:v>
                </c:pt>
                <c:pt idx="142">
                  <c:v>79.275074287925179</c:v>
                </c:pt>
                <c:pt idx="143">
                  <c:v>78.995585664402455</c:v>
                </c:pt>
                <c:pt idx="144">
                  <c:v>79.154442009162182</c:v>
                </c:pt>
                <c:pt idx="145">
                  <c:v>78.64754774284161</c:v>
                </c:pt>
                <c:pt idx="146">
                  <c:v>79.842792899571805</c:v>
                </c:pt>
                <c:pt idx="147">
                  <c:v>77.083319989451027</c:v>
                </c:pt>
                <c:pt idx="148">
                  <c:v>77.19743085207557</c:v>
                </c:pt>
                <c:pt idx="149">
                  <c:v>75.43817011393979</c:v>
                </c:pt>
                <c:pt idx="150">
                  <c:v>74.750807610807058</c:v>
                </c:pt>
                <c:pt idx="151">
                  <c:v>74.59288942963174</c:v>
                </c:pt>
                <c:pt idx="152">
                  <c:v>74.913368920954554</c:v>
                </c:pt>
                <c:pt idx="153">
                  <c:v>73.338508978715581</c:v>
                </c:pt>
                <c:pt idx="154">
                  <c:v>73.013649180307908</c:v>
                </c:pt>
                <c:pt idx="155">
                  <c:v>74.20091505752417</c:v>
                </c:pt>
                <c:pt idx="156">
                  <c:v>74.025507786457936</c:v>
                </c:pt>
                <c:pt idx="157">
                  <c:v>73.161534925611875</c:v>
                </c:pt>
                <c:pt idx="158">
                  <c:v>74.613158703202714</c:v>
                </c:pt>
                <c:pt idx="159">
                  <c:v>74.463104409861316</c:v>
                </c:pt>
                <c:pt idx="160">
                  <c:v>74.097094221432698</c:v>
                </c:pt>
                <c:pt idx="161">
                  <c:v>74.554737500176088</c:v>
                </c:pt>
                <c:pt idx="162">
                  <c:v>74.314608494598332</c:v>
                </c:pt>
                <c:pt idx="163">
                  <c:v>74.013974584127723</c:v>
                </c:pt>
                <c:pt idx="164">
                  <c:v>75.803897217209681</c:v>
                </c:pt>
                <c:pt idx="165">
                  <c:v>76.309895443745617</c:v>
                </c:pt>
                <c:pt idx="166">
                  <c:v>76.265488342050077</c:v>
                </c:pt>
                <c:pt idx="167">
                  <c:v>78.187432898697324</c:v>
                </c:pt>
                <c:pt idx="168">
                  <c:v>75.538759348390982</c:v>
                </c:pt>
                <c:pt idx="169">
                  <c:v>75.961981486821045</c:v>
                </c:pt>
                <c:pt idx="170">
                  <c:v>75.238219313956876</c:v>
                </c:pt>
                <c:pt idx="171">
                  <c:v>74.572696370511437</c:v>
                </c:pt>
                <c:pt idx="172">
                  <c:v>73.60316378863736</c:v>
                </c:pt>
                <c:pt idx="173">
                  <c:v>74.669371486252217</c:v>
                </c:pt>
                <c:pt idx="174">
                  <c:v>75.029342378515125</c:v>
                </c:pt>
                <c:pt idx="175">
                  <c:v>77.296363494094649</c:v>
                </c:pt>
                <c:pt idx="176">
                  <c:v>76.986056872878223</c:v>
                </c:pt>
                <c:pt idx="177">
                  <c:v>77.2311669773933</c:v>
                </c:pt>
                <c:pt idx="178">
                  <c:v>77.766618336077187</c:v>
                </c:pt>
                <c:pt idx="179">
                  <c:v>79.961202719223607</c:v>
                </c:pt>
                <c:pt idx="180">
                  <c:v>78.563397084972863</c:v>
                </c:pt>
                <c:pt idx="181">
                  <c:v>78.24212837250542</c:v>
                </c:pt>
                <c:pt idx="182">
                  <c:v>78.258716058803032</c:v>
                </c:pt>
                <c:pt idx="183">
                  <c:v>77.763686251922053</c:v>
                </c:pt>
                <c:pt idx="184">
                  <c:v>78.891912001102497</c:v>
                </c:pt>
                <c:pt idx="185">
                  <c:v>78.253745500834285</c:v>
                </c:pt>
                <c:pt idx="186">
                  <c:v>77.55836772018489</c:v>
                </c:pt>
                <c:pt idx="187">
                  <c:v>78.646786698353736</c:v>
                </c:pt>
                <c:pt idx="188">
                  <c:v>78.117142677666067</c:v>
                </c:pt>
                <c:pt idx="189">
                  <c:v>73.798901405981454</c:v>
                </c:pt>
                <c:pt idx="190">
                  <c:v>74.406239685852995</c:v>
                </c:pt>
                <c:pt idx="191">
                  <c:v>74.605820153720842</c:v>
                </c:pt>
                <c:pt idx="192">
                  <c:v>73.484337759075487</c:v>
                </c:pt>
                <c:pt idx="193">
                  <c:v>73.399746707912655</c:v>
                </c:pt>
                <c:pt idx="194">
                  <c:v>73.894214420958974</c:v>
                </c:pt>
                <c:pt idx="195">
                  <c:v>73.940725351836875</c:v>
                </c:pt>
                <c:pt idx="196">
                  <c:v>73.534906240022138</c:v>
                </c:pt>
                <c:pt idx="197">
                  <c:v>72.702774715686388</c:v>
                </c:pt>
                <c:pt idx="198">
                  <c:v>71.840016092895894</c:v>
                </c:pt>
                <c:pt idx="199">
                  <c:v>70.427535364745594</c:v>
                </c:pt>
                <c:pt idx="200">
                  <c:v>69.722405138611066</c:v>
                </c:pt>
                <c:pt idx="201">
                  <c:v>70.075250892780588</c:v>
                </c:pt>
                <c:pt idx="202">
                  <c:v>70.192934763728246</c:v>
                </c:pt>
                <c:pt idx="203">
                  <c:v>68.977257709135358</c:v>
                </c:pt>
                <c:pt idx="204">
                  <c:v>68.796159427789235</c:v>
                </c:pt>
                <c:pt idx="205">
                  <c:v>68.810064281597136</c:v>
                </c:pt>
                <c:pt idx="206">
                  <c:v>69.243107106435588</c:v>
                </c:pt>
                <c:pt idx="207">
                  <c:v>69.086107140820062</c:v>
                </c:pt>
                <c:pt idx="208">
                  <c:v>70.457155135417693</c:v>
                </c:pt>
                <c:pt idx="209">
                  <c:v>69.656178886696196</c:v>
                </c:pt>
                <c:pt idx="210">
                  <c:v>69.019029093782592</c:v>
                </c:pt>
                <c:pt idx="211">
                  <c:v>69.069256431365318</c:v>
                </c:pt>
                <c:pt idx="212">
                  <c:v>70.843021650517912</c:v>
                </c:pt>
                <c:pt idx="213">
                  <c:v>70.673350085625628</c:v>
                </c:pt>
                <c:pt idx="214">
                  <c:v>71.068891522065258</c:v>
                </c:pt>
                <c:pt idx="215">
                  <c:v>69.22753929198575</c:v>
                </c:pt>
                <c:pt idx="216">
                  <c:v>68.261845016300157</c:v>
                </c:pt>
                <c:pt idx="217">
                  <c:v>68.64593457242691</c:v>
                </c:pt>
                <c:pt idx="218">
                  <c:v>67.582601990717791</c:v>
                </c:pt>
                <c:pt idx="219">
                  <c:v>67.727343695315852</c:v>
                </c:pt>
                <c:pt idx="220">
                  <c:v>66.618790977468137</c:v>
                </c:pt>
                <c:pt idx="221">
                  <c:v>66.871838070795661</c:v>
                </c:pt>
                <c:pt idx="222">
                  <c:v>68.708252028169511</c:v>
                </c:pt>
              </c:numCache>
            </c:numRef>
          </c:val>
          <c:smooth val="0"/>
          <c:extLst>
            <c:ext xmlns:c16="http://schemas.microsoft.com/office/drawing/2014/chart" uri="{C3380CC4-5D6E-409C-BE32-E72D297353CC}">
              <c16:uniqueId val="{00000001-6EFA-4149-A853-102F0A1D8463}"/>
            </c:ext>
          </c:extLst>
        </c:ser>
        <c:dLbls>
          <c:showLegendKey val="0"/>
          <c:showVal val="0"/>
          <c:showCatName val="0"/>
          <c:showSerName val="0"/>
          <c:showPercent val="0"/>
          <c:showBubbleSize val="0"/>
        </c:dLbls>
        <c:marker val="1"/>
        <c:smooth val="0"/>
        <c:axId val="413072000"/>
        <c:axId val="412885376"/>
      </c:lineChart>
      <c:catAx>
        <c:axId val="413072000"/>
        <c:scaling>
          <c:orientation val="minMax"/>
        </c:scaling>
        <c:delete val="0"/>
        <c:axPos val="b"/>
        <c:numFmt formatCode="yy"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Narrow"/>
                <a:ea typeface="Arial Narrow"/>
                <a:cs typeface="Arial Narrow"/>
              </a:defRPr>
            </a:pPr>
            <a:endParaRPr lang="en-US"/>
          </a:p>
        </c:txPr>
        <c:crossAx val="412885376"/>
        <c:crosses val="autoZero"/>
        <c:auto val="0"/>
        <c:lblAlgn val="ctr"/>
        <c:lblOffset val="100"/>
        <c:tickLblSkip val="12"/>
        <c:tickMarkSkip val="12"/>
        <c:noMultiLvlLbl val="0"/>
      </c:catAx>
      <c:valAx>
        <c:axId val="412885376"/>
        <c:scaling>
          <c:orientation val="minMax"/>
        </c:scaling>
        <c:delete val="0"/>
        <c:axPos val="l"/>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Narrow"/>
                <a:ea typeface="Arial Narrow"/>
                <a:cs typeface="Arial Narrow"/>
              </a:defRPr>
            </a:pPr>
            <a:endParaRPr lang="en-US"/>
          </a:p>
        </c:txPr>
        <c:crossAx val="413072000"/>
        <c:crosses val="autoZero"/>
        <c:crossBetween val="between"/>
      </c:valAx>
      <c:catAx>
        <c:axId val="412886912"/>
        <c:scaling>
          <c:orientation val="minMax"/>
        </c:scaling>
        <c:delete val="1"/>
        <c:axPos val="b"/>
        <c:numFmt formatCode="[$-409]mmm\-yy;@" sourceLinked="1"/>
        <c:majorTickMark val="out"/>
        <c:minorTickMark val="none"/>
        <c:tickLblPos val="nextTo"/>
        <c:crossAx val="412888448"/>
        <c:crosses val="autoZero"/>
        <c:auto val="0"/>
        <c:lblAlgn val="ctr"/>
        <c:lblOffset val="100"/>
        <c:noMultiLvlLbl val="0"/>
      </c:catAx>
      <c:valAx>
        <c:axId val="412888448"/>
        <c:scaling>
          <c:orientation val="minMax"/>
          <c:max val="1.0049999999999999"/>
          <c:min val="0"/>
        </c:scaling>
        <c:delete val="0"/>
        <c:axPos val="r"/>
        <c:numFmt formatCode="0.00" sourceLinked="1"/>
        <c:majorTickMark val="none"/>
        <c:minorTickMark val="none"/>
        <c:tickLblPos val="none"/>
        <c:spPr>
          <a:ln w="9525">
            <a:noFill/>
          </a:ln>
        </c:spPr>
        <c:crossAx val="412886912"/>
        <c:crosses val="max"/>
        <c:crossBetween val="between"/>
        <c:majorUnit val="10"/>
      </c:valAx>
      <c:spPr>
        <a:solidFill>
          <a:srgbClr val="FFFFFF"/>
        </a:solidFill>
        <a:ln w="3175">
          <a:solidFill>
            <a:srgbClr val="000000"/>
          </a:solidFill>
          <a:prstDash val="solid"/>
        </a:ln>
      </c:spPr>
    </c:plotArea>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29578659729901"/>
          <c:y val="9.3872190917803938E-2"/>
          <c:w val="0.80608616108824249"/>
          <c:h val="0.75895707420995018"/>
        </c:manualLayout>
      </c:layout>
      <c:scatterChart>
        <c:scatterStyle val="lineMarker"/>
        <c:varyColors val="0"/>
        <c:ser>
          <c:idx val="0"/>
          <c:order val="0"/>
          <c:spPr>
            <a:ln w="28575">
              <a:noFill/>
            </a:ln>
          </c:spPr>
          <c:marker>
            <c:symbol val="square"/>
            <c:size val="3"/>
            <c:spPr>
              <a:solidFill>
                <a:srgbClr val="0C2B53"/>
              </a:solidFill>
            </c:spPr>
          </c:marker>
          <c:trendline>
            <c:trendlineType val="linear"/>
            <c:dispRSqr val="0"/>
            <c:dispEq val="0"/>
          </c:trendline>
          <c:trendline>
            <c:trendlineType val="linear"/>
            <c:dispRSqr val="0"/>
            <c:dispEq val="0"/>
          </c:trendline>
          <c:trendline>
            <c:trendlineType val="linear"/>
            <c:dispRSqr val="0"/>
            <c:dispEq val="0"/>
          </c:trendline>
          <c:trendline>
            <c:trendlineType val="linear"/>
            <c:dispRSqr val="1"/>
            <c:dispEq val="0"/>
            <c:trendlineLbl>
              <c:layout>
                <c:manualLayout>
                  <c:x val="-0.30763044159741815"/>
                  <c:y val="-0.15207335992634771"/>
                </c:manualLayout>
              </c:layout>
              <c:numFmt formatCode="#,##0.00" sourceLinked="0"/>
            </c:trendlineLbl>
          </c:trendline>
          <c:xVal>
            <c:numRef>
              <c:f>Constituents!$Z$8:$Z$54</c:f>
              <c:numCache>
                <c:formatCode>0.0</c:formatCode>
                <c:ptCount val="47"/>
                <c:pt idx="0">
                  <c:v>1.9718640549019608</c:v>
                </c:pt>
                <c:pt idx="1">
                  <c:v>5.1446616279999988</c:v>
                </c:pt>
                <c:pt idx="2">
                  <c:v>5.2405061359999987</c:v>
                </c:pt>
                <c:pt idx="3">
                  <c:v>6.6147851620000013</c:v>
                </c:pt>
                <c:pt idx="4">
                  <c:v>5.8184938290000003</c:v>
                </c:pt>
                <c:pt idx="5">
                  <c:v>2.3491969829999992</c:v>
                </c:pt>
                <c:pt idx="6">
                  <c:v>8.6451265220000018</c:v>
                </c:pt>
                <c:pt idx="7">
                  <c:v>5.5919623419999995</c:v>
                </c:pt>
                <c:pt idx="8">
                  <c:v>3.9233399740000006</c:v>
                </c:pt>
                <c:pt idx="9">
                  <c:v>1.3476551322000005</c:v>
                </c:pt>
                <c:pt idx="10">
                  <c:v>-0.33926643831999997</c:v>
                </c:pt>
                <c:pt idx="11">
                  <c:v>-1.0109221871428569</c:v>
                </c:pt>
                <c:pt idx="12">
                  <c:v>-2.3424207920000004</c:v>
                </c:pt>
                <c:pt idx="13">
                  <c:v>-7.7885337249999997</c:v>
                </c:pt>
                <c:pt idx="14">
                  <c:v>-1.0082276649999997</c:v>
                </c:pt>
                <c:pt idx="15">
                  <c:v>-1.2574560951020413</c:v>
                </c:pt>
                <c:pt idx="16">
                  <c:v>-2.6408289563200005</c:v>
                </c:pt>
                <c:pt idx="17">
                  <c:v>-2.8463550329999987</c:v>
                </c:pt>
                <c:pt idx="18">
                  <c:v>-3.5513839493589749</c:v>
                </c:pt>
                <c:pt idx="19">
                  <c:v>-4.2865961613658543</c:v>
                </c:pt>
                <c:pt idx="20">
                  <c:v>-2.8026265619999986</c:v>
                </c:pt>
                <c:pt idx="21">
                  <c:v>-3.1319714302000001</c:v>
                </c:pt>
                <c:pt idx="22">
                  <c:v>-3.6911246745245885</c:v>
                </c:pt>
                <c:pt idx="23">
                  <c:v>-2.7046906159999993</c:v>
                </c:pt>
                <c:pt idx="24">
                  <c:v>-4.1147314671232866</c:v>
                </c:pt>
                <c:pt idx="25">
                  <c:v>-5.6024578529999998</c:v>
                </c:pt>
                <c:pt idx="26">
                  <c:v>-5.0708579171000006</c:v>
                </c:pt>
                <c:pt idx="27">
                  <c:v>-3.3915369795161308</c:v>
                </c:pt>
                <c:pt idx="28">
                  <c:v>-5.0962555290000005</c:v>
                </c:pt>
                <c:pt idx="29">
                  <c:v>-5.740772118699998</c:v>
                </c:pt>
                <c:pt idx="30">
                  <c:v>-5.7781954763999988</c:v>
                </c:pt>
                <c:pt idx="31">
                  <c:v>-5.2449895571000003</c:v>
                </c:pt>
                <c:pt idx="32">
                  <c:v>-10.1668164896</c:v>
                </c:pt>
                <c:pt idx="33">
                  <c:v>-9.1057488764000016</c:v>
                </c:pt>
                <c:pt idx="34">
                  <c:v>-8.4996218667307666</c:v>
                </c:pt>
                <c:pt idx="35">
                  <c:v>-10.114301466400001</c:v>
                </c:pt>
                <c:pt idx="36">
                  <c:v>-9.2923185777777775</c:v>
                </c:pt>
                <c:pt idx="37">
                  <c:v>-9.5995453099999999</c:v>
                </c:pt>
                <c:pt idx="38">
                  <c:v>-9.0037831195121925</c:v>
                </c:pt>
                <c:pt idx="39">
                  <c:v>-11.340183402941175</c:v>
                </c:pt>
                <c:pt idx="40">
                  <c:v>-11.594411364000003</c:v>
                </c:pt>
                <c:pt idx="41">
                  <c:v>-11.2227762</c:v>
                </c:pt>
                <c:pt idx="42">
                  <c:v>-12.130724633999998</c:v>
                </c:pt>
                <c:pt idx="43">
                  <c:v>-13.260053040000001</c:v>
                </c:pt>
                <c:pt idx="44">
                  <c:v>-12.429845476000001</c:v>
                </c:pt>
                <c:pt idx="45">
                  <c:v>-12.776915941000002</c:v>
                </c:pt>
                <c:pt idx="46">
                  <c:v>-12.507904277999996</c:v>
                </c:pt>
              </c:numCache>
            </c:numRef>
          </c:xVal>
          <c:yVal>
            <c:numRef>
              <c:f>Constituents!$AA$8:$AA$54</c:f>
              <c:numCache>
                <c:formatCode>0%</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yVal>
          <c:smooth val="0"/>
          <c:extLst>
            <c:ext xmlns:c16="http://schemas.microsoft.com/office/drawing/2014/chart" uri="{C3380CC4-5D6E-409C-BE32-E72D297353CC}">
              <c16:uniqueId val="{00000000-75C1-4019-85F7-DA10A4FA6253}"/>
            </c:ext>
          </c:extLst>
        </c:ser>
        <c:dLbls>
          <c:showLegendKey val="0"/>
          <c:showVal val="0"/>
          <c:showCatName val="0"/>
          <c:showSerName val="0"/>
          <c:showPercent val="0"/>
          <c:showBubbleSize val="0"/>
        </c:dLbls>
        <c:axId val="418993280"/>
        <c:axId val="418994816"/>
      </c:scatterChart>
      <c:valAx>
        <c:axId val="418993280"/>
        <c:scaling>
          <c:orientation val="minMax"/>
        </c:scaling>
        <c:delete val="0"/>
        <c:axPos val="b"/>
        <c:numFmt formatCode="0"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418994816"/>
        <c:crosses val="autoZero"/>
        <c:crossBetween val="midCat"/>
      </c:valAx>
      <c:valAx>
        <c:axId val="418994816"/>
        <c:scaling>
          <c:orientation val="minMax"/>
        </c:scaling>
        <c:delete val="0"/>
        <c:axPos val="l"/>
        <c:numFmt formatCode="0%" sourceLinked="1"/>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418993280"/>
        <c:crosses val="autoZero"/>
        <c:crossBetween val="midCat"/>
        <c:majorUnit val="0.2"/>
      </c:valAx>
      <c:spPr>
        <a:solidFill>
          <a:sysClr val="window" lastClr="FFFFFF"/>
        </a:solidFill>
        <a:ln>
          <a:noFill/>
          <a:round/>
        </a:ln>
        <a:effectLst/>
        <a:extLst>
          <a:ext uri="{91240B29-F687-4F45-9708-019B960494DF}">
            <a14:hiddenLine xmlns:a14="http://schemas.microsoft.com/office/drawing/2010/main">
              <a:noFill/>
              <a:round/>
            </a14:hiddenLine>
          </a:ext>
        </a:extLst>
      </c:spPr>
    </c:plotArea>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Narrow"/>
                <a:ea typeface="ＭＳ ゴシック"/>
              </a:defRPr>
            </a:pPr>
            <a:r>
              <a:rPr lang="en-US" sz="900" b="1">
                <a:latin typeface="Arial Narrow"/>
                <a:ea typeface="ＭＳ ゴシック"/>
              </a:rPr>
              <a:t>Wt. in Funds</a:t>
            </a:r>
          </a:p>
        </c:rich>
      </c:tx>
      <c:overlay val="0"/>
    </c:title>
    <c:autoTitleDeleted val="0"/>
    <c:plotArea>
      <c:layout/>
      <c:barChart>
        <c:barDir val="bar"/>
        <c:grouping val="clustered"/>
        <c:varyColors val="0"/>
        <c:ser>
          <c:idx val="0"/>
          <c:order val="0"/>
          <c:tx>
            <c:strRef>
              <c:f>Constituents!$AE$31</c:f>
              <c:strCache>
                <c:ptCount val="1"/>
                <c:pt idx="0">
                  <c:v>Wt in Funds</c:v>
                </c:pt>
              </c:strCache>
            </c:strRef>
          </c:tx>
          <c:spPr>
            <a:solidFill>
              <a:srgbClr val="0C2B53"/>
            </a:solidFill>
          </c:spPr>
          <c:invertIfNegative val="0"/>
          <c:cat>
            <c:strRef>
              <c:f>Constituents!$AD$32:$AD$38</c:f>
              <c:strCache>
                <c:ptCount val="7"/>
                <c:pt idx="0">
                  <c:v>Misc</c:v>
                </c:pt>
                <c:pt idx="1">
                  <c:v>Cash Deployment</c:v>
                </c:pt>
                <c:pt idx="2">
                  <c:v>Value</c:v>
                </c:pt>
                <c:pt idx="3">
                  <c:v>Risk</c:v>
                </c:pt>
                <c:pt idx="4">
                  <c:v>Quality</c:v>
                </c:pt>
                <c:pt idx="5">
                  <c:v>Mom / Tech</c:v>
                </c:pt>
                <c:pt idx="6">
                  <c:v>Growth</c:v>
                </c:pt>
              </c:strCache>
            </c:strRef>
          </c:cat>
          <c:val>
            <c:numRef>
              <c:f>Constituents!$AE$32:$AE$38</c:f>
              <c:numCache>
                <c:formatCode>0.00</c:formatCode>
                <c:ptCount val="7"/>
                <c:pt idx="0">
                  <c:v>0.72673796226276488</c:v>
                </c:pt>
                <c:pt idx="1">
                  <c:v>0.79962903232433402</c:v>
                </c:pt>
                <c:pt idx="2">
                  <c:v>0.88348002126602643</c:v>
                </c:pt>
                <c:pt idx="3">
                  <c:v>0.80409613249852285</c:v>
                </c:pt>
                <c:pt idx="4">
                  <c:v>1.016143443476518</c:v>
                </c:pt>
                <c:pt idx="5">
                  <c:v>0.99690533244622315</c:v>
                </c:pt>
                <c:pt idx="6">
                  <c:v>1.2011319973381926</c:v>
                </c:pt>
              </c:numCache>
            </c:numRef>
          </c:val>
          <c:extLst>
            <c:ext xmlns:c16="http://schemas.microsoft.com/office/drawing/2014/chart" uri="{C3380CC4-5D6E-409C-BE32-E72D297353CC}">
              <c16:uniqueId val="{00000000-64E6-4712-83B7-0C00773581FE}"/>
            </c:ext>
          </c:extLst>
        </c:ser>
        <c:dLbls>
          <c:showLegendKey val="0"/>
          <c:showVal val="0"/>
          <c:showCatName val="0"/>
          <c:showSerName val="0"/>
          <c:showPercent val="0"/>
          <c:showBubbleSize val="0"/>
        </c:dLbls>
        <c:gapWidth val="150"/>
        <c:axId val="419007104"/>
        <c:axId val="419017088"/>
      </c:barChart>
      <c:catAx>
        <c:axId val="419007104"/>
        <c:scaling>
          <c:orientation val="minMax"/>
        </c:scaling>
        <c:delete val="0"/>
        <c:axPos val="l"/>
        <c:numFmt formatCode="General" sourceLinked="0"/>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419017088"/>
        <c:crossesAt val="1"/>
        <c:auto val="1"/>
        <c:lblAlgn val="ctr"/>
        <c:lblOffset val="100"/>
        <c:noMultiLvlLbl val="0"/>
      </c:catAx>
      <c:valAx>
        <c:axId val="419017088"/>
        <c:scaling>
          <c:orientation val="minMax"/>
          <c:min val="0.60000000000000009"/>
        </c:scaling>
        <c:delete val="0"/>
        <c:axPos val="b"/>
        <c:majorGridlines>
          <c:spPr>
            <a:ln w="3175">
              <a:solidFill>
                <a:srgbClr val="969696"/>
              </a:solidFill>
              <a:prstDash val="dash"/>
            </a:ln>
          </c:spPr>
        </c:majorGridlines>
        <c:numFmt formatCode="0.00" sourceLinked="1"/>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419007104"/>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overlay val="0"/>
      <c:spPr>
        <a:solidFill>
          <a:srgbClr val="4F81BD">
            <a:alpha val="0"/>
          </a:srgbClr>
        </a:solidFill>
      </c:spPr>
      <c:txPr>
        <a:bodyPr/>
        <a:lstStyle/>
        <a:p>
          <a:pPr>
            <a:defRPr sz="900">
              <a:latin typeface="Arial Narrow"/>
            </a:defRPr>
          </a:pPr>
          <a:endParaRPr lang="en-US"/>
        </a:p>
      </c:txPr>
    </c:legend>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29578659729901"/>
          <c:y val="9.3872190917803938E-2"/>
          <c:w val="0.80608616108824249"/>
          <c:h val="0.75895707420995018"/>
        </c:manualLayout>
      </c:layout>
      <c:scatterChart>
        <c:scatterStyle val="lineMarker"/>
        <c:varyColors val="0"/>
        <c:ser>
          <c:idx val="0"/>
          <c:order val="0"/>
          <c:spPr>
            <a:ln w="28575">
              <a:noFill/>
            </a:ln>
          </c:spPr>
          <c:marker>
            <c:symbol val="square"/>
            <c:size val="3"/>
            <c:spPr>
              <a:solidFill>
                <a:srgbClr val="0C2B53"/>
              </a:solidFill>
            </c:spPr>
          </c:marker>
          <c:trendline>
            <c:trendlineType val="linear"/>
            <c:dispRSqr val="0"/>
            <c:dispEq val="0"/>
          </c:trendline>
          <c:trendline>
            <c:trendlineType val="linear"/>
            <c:dispRSqr val="0"/>
            <c:dispEq val="0"/>
          </c:trendline>
          <c:trendline>
            <c:trendlineType val="linear"/>
            <c:dispRSqr val="0"/>
            <c:dispEq val="0"/>
          </c:trendline>
          <c:trendline>
            <c:trendlineType val="linear"/>
            <c:dispRSqr val="1"/>
            <c:dispEq val="0"/>
            <c:trendlineLbl>
              <c:layout>
                <c:manualLayout>
                  <c:x val="-0.30763044159741815"/>
                  <c:y val="-0.15207335992634771"/>
                </c:manualLayout>
              </c:layout>
              <c:numFmt formatCode="#,##0.00" sourceLinked="0"/>
            </c:trendlineLbl>
          </c:trendline>
          <c:xVal>
            <c:numRef>
              <c:f>'Constituents (S)'!$Y$8:$Y$54</c:f>
              <c:numCache>
                <c:formatCode>0.0</c:formatCode>
                <c:ptCount val="47"/>
                <c:pt idx="0">
                  <c:v>1.3609073781568628</c:v>
                </c:pt>
                <c:pt idx="1">
                  <c:v>-1.0580082708988505</c:v>
                </c:pt>
                <c:pt idx="2">
                  <c:v>-0.77856731599999984</c:v>
                </c:pt>
                <c:pt idx="3">
                  <c:v>-2.3346919762400007</c:v>
                </c:pt>
                <c:pt idx="4">
                  <c:v>-1.5254575270200004</c:v>
                </c:pt>
                <c:pt idx="5">
                  <c:v>-2.5460463957799995</c:v>
                </c:pt>
                <c:pt idx="6">
                  <c:v>-2.5316093106800004</c:v>
                </c:pt>
                <c:pt idx="7">
                  <c:v>-1.91676776602</c:v>
                </c:pt>
                <c:pt idx="8">
                  <c:v>-2.7729737771799989</c:v>
                </c:pt>
                <c:pt idx="9">
                  <c:v>-2.7821823755319146</c:v>
                </c:pt>
                <c:pt idx="10">
                  <c:v>-3.1220811169999996</c:v>
                </c:pt>
                <c:pt idx="11">
                  <c:v>-3.2659045230240009</c:v>
                </c:pt>
                <c:pt idx="12">
                  <c:v>-2.7178259602400003</c:v>
                </c:pt>
                <c:pt idx="13">
                  <c:v>-2.8787658565999998</c:v>
                </c:pt>
                <c:pt idx="14">
                  <c:v>-3.3282673065839994</c:v>
                </c:pt>
                <c:pt idx="15">
                  <c:v>-2.3613635606199992</c:v>
                </c:pt>
                <c:pt idx="16">
                  <c:v>-2.5210042014400003</c:v>
                </c:pt>
                <c:pt idx="17">
                  <c:v>-5.0016986177999998</c:v>
                </c:pt>
                <c:pt idx="18">
                  <c:v>-2.5841427640400001</c:v>
                </c:pt>
                <c:pt idx="19">
                  <c:v>-3.61447317864</c:v>
                </c:pt>
                <c:pt idx="20">
                  <c:v>-3.7888452986400001</c:v>
                </c:pt>
                <c:pt idx="21">
                  <c:v>-3.8982746118500002</c:v>
                </c:pt>
                <c:pt idx="22">
                  <c:v>-4.0708922219999994</c:v>
                </c:pt>
                <c:pt idx="23">
                  <c:v>-3.9339001368200002</c:v>
                </c:pt>
                <c:pt idx="24">
                  <c:v>-4.0535658415999993</c:v>
                </c:pt>
                <c:pt idx="25">
                  <c:v>-4.2137061832839482</c:v>
                </c:pt>
                <c:pt idx="26">
                  <c:v>-3.8357778958000011</c:v>
                </c:pt>
                <c:pt idx="27">
                  <c:v>-4.5690917934000002</c:v>
                </c:pt>
                <c:pt idx="28">
                  <c:v>-5.6620810935999994</c:v>
                </c:pt>
                <c:pt idx="29">
                  <c:v>-5.8642198017777778</c:v>
                </c:pt>
                <c:pt idx="30">
                  <c:v>-10.775607874000002</c:v>
                </c:pt>
                <c:pt idx="31">
                  <c:v>-6.1920576316949134</c:v>
                </c:pt>
                <c:pt idx="32">
                  <c:v>-9.9758715080000009</c:v>
                </c:pt>
                <c:pt idx="33">
                  <c:v>-0.93549422980000008</c:v>
                </c:pt>
                <c:pt idx="34">
                  <c:v>-9.7227205904799998</c:v>
                </c:pt>
                <c:pt idx="35">
                  <c:v>-7.3024207232200009</c:v>
                </c:pt>
                <c:pt idx="36">
                  <c:v>-8.4316014124799992</c:v>
                </c:pt>
                <c:pt idx="37">
                  <c:v>-7.9110100244799995</c:v>
                </c:pt>
                <c:pt idx="38">
                  <c:v>-7.9503876023999975</c:v>
                </c:pt>
                <c:pt idx="39">
                  <c:v>-9.7005058304799974</c:v>
                </c:pt>
                <c:pt idx="40">
                  <c:v>-9.1016891407999996</c:v>
                </c:pt>
                <c:pt idx="41">
                  <c:v>-8.259481684479999</c:v>
                </c:pt>
                <c:pt idx="42">
                  <c:v>-7.9035657064799976</c:v>
                </c:pt>
              </c:numCache>
            </c:numRef>
          </c:xVal>
          <c:yVal>
            <c:numRef>
              <c:f>'Constituents (S)'!$Z$8:$Z$54</c:f>
              <c:numCache>
                <c:formatCode>0%</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numCache>
            </c:numRef>
          </c:yVal>
          <c:smooth val="0"/>
          <c:extLst>
            <c:ext xmlns:c16="http://schemas.microsoft.com/office/drawing/2014/chart" uri="{C3380CC4-5D6E-409C-BE32-E72D297353CC}">
              <c16:uniqueId val="{00000000-420D-4E52-AE70-4DEAA42BF578}"/>
            </c:ext>
          </c:extLst>
        </c:ser>
        <c:dLbls>
          <c:showLegendKey val="0"/>
          <c:showVal val="0"/>
          <c:showCatName val="0"/>
          <c:showSerName val="0"/>
          <c:showPercent val="0"/>
          <c:showBubbleSize val="0"/>
        </c:dLbls>
        <c:axId val="422443648"/>
        <c:axId val="423559552"/>
      </c:scatterChart>
      <c:valAx>
        <c:axId val="422443648"/>
        <c:scaling>
          <c:orientation val="minMax"/>
        </c:scaling>
        <c:delete val="0"/>
        <c:axPos val="b"/>
        <c:numFmt formatCode="0" sourceLinked="0"/>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423559552"/>
        <c:crosses val="autoZero"/>
        <c:crossBetween val="midCat"/>
      </c:valAx>
      <c:valAx>
        <c:axId val="423559552"/>
        <c:scaling>
          <c:orientation val="minMax"/>
        </c:scaling>
        <c:delete val="0"/>
        <c:axPos val="l"/>
        <c:numFmt formatCode="0%" sourceLinked="1"/>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422443648"/>
        <c:crosses val="autoZero"/>
        <c:crossBetween val="midCat"/>
        <c:majorUnit val="0.2"/>
      </c:valAx>
      <c:spPr>
        <a:solidFill>
          <a:sysClr val="window" lastClr="FFFFFF"/>
        </a:solidFill>
        <a:ln>
          <a:noFill/>
          <a:round/>
        </a:ln>
        <a:effectLst/>
        <a:extLst>
          <a:ext uri="{91240B29-F687-4F45-9708-019B960494DF}">
            <a14:hiddenLine xmlns:a14="http://schemas.microsoft.com/office/drawing/2010/main">
              <a:noFill/>
              <a:round/>
            </a14:hiddenLine>
          </a:ext>
        </a:extLst>
      </c:spPr>
    </c:plotArea>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Narrow"/>
                <a:ea typeface="ＭＳ ゴシック"/>
              </a:defRPr>
            </a:pPr>
            <a:r>
              <a:rPr lang="en-US" sz="900" b="1">
                <a:latin typeface="Arial Narrow"/>
                <a:ea typeface="ＭＳ ゴシック"/>
              </a:rPr>
              <a:t>Wt. in Funds</a:t>
            </a:r>
          </a:p>
        </c:rich>
      </c:tx>
      <c:overlay val="0"/>
    </c:title>
    <c:autoTitleDeleted val="0"/>
    <c:plotArea>
      <c:layout/>
      <c:barChart>
        <c:barDir val="bar"/>
        <c:grouping val="clustered"/>
        <c:varyColors val="0"/>
        <c:ser>
          <c:idx val="0"/>
          <c:order val="0"/>
          <c:tx>
            <c:strRef>
              <c:f>'Constituents (S)'!$AD$31</c:f>
              <c:strCache>
                <c:ptCount val="1"/>
                <c:pt idx="0">
                  <c:v>Wt in Funds</c:v>
                </c:pt>
              </c:strCache>
            </c:strRef>
          </c:tx>
          <c:spPr>
            <a:solidFill>
              <a:srgbClr val="0C2B53"/>
            </a:solidFill>
          </c:spPr>
          <c:invertIfNegative val="0"/>
          <c:cat>
            <c:strRef>
              <c:f>'Constituents (S)'!$AC$32:$AC$38</c:f>
              <c:strCache>
                <c:ptCount val="7"/>
                <c:pt idx="0">
                  <c:v>Misc</c:v>
                </c:pt>
                <c:pt idx="1">
                  <c:v>Cash Deployment</c:v>
                </c:pt>
                <c:pt idx="2">
                  <c:v>Value</c:v>
                </c:pt>
                <c:pt idx="3">
                  <c:v>Risk</c:v>
                </c:pt>
                <c:pt idx="4">
                  <c:v>Quality</c:v>
                </c:pt>
                <c:pt idx="5">
                  <c:v>Mom / Tech</c:v>
                </c:pt>
                <c:pt idx="6">
                  <c:v>Growth</c:v>
                </c:pt>
              </c:strCache>
            </c:strRef>
          </c:cat>
          <c:val>
            <c:numRef>
              <c:f>'Constituents (S)'!$AD$32:$AD$38</c:f>
              <c:numCache>
                <c:formatCode>0.00</c:formatCode>
                <c:ptCount val="7"/>
                <c:pt idx="0">
                  <c:v>1.1291628960314977</c:v>
                </c:pt>
                <c:pt idx="1">
                  <c:v>1.1305718703204581</c:v>
                </c:pt>
                <c:pt idx="2">
                  <c:v>1.2284745914474635</c:v>
                </c:pt>
                <c:pt idx="3">
                  <c:v>1.0234571080148382</c:v>
                </c:pt>
                <c:pt idx="4">
                  <c:v>1.0873261365565849</c:v>
                </c:pt>
                <c:pt idx="5">
                  <c:v>1.0214626624065295</c:v>
                </c:pt>
                <c:pt idx="6">
                  <c:v>1.0280271149604141</c:v>
                </c:pt>
              </c:numCache>
            </c:numRef>
          </c:val>
          <c:extLst>
            <c:ext xmlns:c16="http://schemas.microsoft.com/office/drawing/2014/chart" uri="{C3380CC4-5D6E-409C-BE32-E72D297353CC}">
              <c16:uniqueId val="{00000000-C811-4878-A4EA-98BB91C7C9F3}"/>
            </c:ext>
          </c:extLst>
        </c:ser>
        <c:dLbls>
          <c:showLegendKey val="0"/>
          <c:showVal val="0"/>
          <c:showCatName val="0"/>
          <c:showSerName val="0"/>
          <c:showPercent val="0"/>
          <c:showBubbleSize val="0"/>
        </c:dLbls>
        <c:gapWidth val="150"/>
        <c:axId val="333418880"/>
        <c:axId val="423591936"/>
      </c:barChart>
      <c:catAx>
        <c:axId val="333418880"/>
        <c:scaling>
          <c:orientation val="minMax"/>
        </c:scaling>
        <c:delete val="0"/>
        <c:axPos val="l"/>
        <c:numFmt formatCode="General" sourceLinked="0"/>
        <c:majorTickMark val="out"/>
        <c:minorTickMark val="none"/>
        <c:tickLblPos val="low"/>
        <c:spPr>
          <a:noFill/>
          <a:ln w="9525" cmpd="thinThick">
            <a:solidFill>
              <a:srgbClr val="000000"/>
            </a:solidFill>
          </a:ln>
          <a:extLst>
            <a:ext uri="{909E8E84-426E-40DD-AFC4-6F175D3DCCD1}">
              <a14:hiddenFill xmlns:a14="http://schemas.microsoft.com/office/drawing/2010/main">
                <a:noFill/>
              </a14:hiddenFill>
            </a:ext>
          </a:extLst>
        </c:spPr>
        <c:crossAx val="423591936"/>
        <c:crossesAt val="1"/>
        <c:auto val="1"/>
        <c:lblAlgn val="ctr"/>
        <c:lblOffset val="100"/>
        <c:noMultiLvlLbl val="0"/>
      </c:catAx>
      <c:valAx>
        <c:axId val="423591936"/>
        <c:scaling>
          <c:orientation val="minMax"/>
          <c:min val="0.60000000000000009"/>
        </c:scaling>
        <c:delete val="0"/>
        <c:axPos val="b"/>
        <c:majorGridlines>
          <c:spPr>
            <a:ln w="3175">
              <a:solidFill>
                <a:srgbClr val="969696"/>
              </a:solidFill>
              <a:prstDash val="dash"/>
            </a:ln>
          </c:spPr>
        </c:majorGridlines>
        <c:numFmt formatCode="0.00" sourceLinked="1"/>
        <c:majorTickMark val="out"/>
        <c:minorTickMark val="none"/>
        <c:tickLblPos val="nextTo"/>
        <c:spPr>
          <a:noFill/>
          <a:ln w="9525" cmpd="thinThick">
            <a:solidFill>
              <a:srgbClr val="000000"/>
            </a:solidFill>
          </a:ln>
          <a:extLst>
            <a:ext uri="{909E8E84-426E-40DD-AFC4-6F175D3DCCD1}">
              <a14:hiddenFill xmlns:a14="http://schemas.microsoft.com/office/drawing/2010/main">
                <a:noFill/>
              </a14:hiddenFill>
            </a:ext>
          </a:extLst>
        </c:spPr>
        <c:crossAx val="333418880"/>
        <c:crosses val="autoZero"/>
        <c:crossBetween val="between"/>
      </c:valAx>
      <c:spPr>
        <a:solidFill>
          <a:sysClr val="window" lastClr="FFFFFF"/>
        </a:solidFill>
        <a:ln>
          <a:noFill/>
          <a:round/>
        </a:ln>
        <a:effectLst/>
        <a:extLst>
          <a:ext uri="{91240B29-F687-4F45-9708-019B960494DF}">
            <a14:hiddenLine xmlns:a14="http://schemas.microsoft.com/office/drawing/2010/main">
              <a:noFill/>
              <a:round/>
            </a14:hiddenLine>
          </a:ext>
        </a:extLst>
      </c:spPr>
    </c:plotArea>
    <c:legend>
      <c:legendPos val="b"/>
      <c:overlay val="0"/>
      <c:spPr>
        <a:solidFill>
          <a:srgbClr val="4F81BD">
            <a:alpha val="0"/>
          </a:srgbClr>
        </a:solidFill>
      </c:spPr>
      <c:txPr>
        <a:bodyPr/>
        <a:lstStyle/>
        <a:p>
          <a:pPr>
            <a:defRPr sz="900">
              <a:latin typeface="Arial Narrow"/>
            </a:defRPr>
          </a:pPr>
          <a:endParaRPr lang="en-US"/>
        </a:p>
      </c:txPr>
    </c:legend>
    <c:plotVisOnly val="1"/>
    <c:dispBlanksAs val="gap"/>
    <c:showDLblsOverMax val="0"/>
  </c:chart>
  <c:spPr>
    <a:ln w="9525">
      <a:noFill/>
    </a:ln>
  </c:spPr>
  <c:txPr>
    <a:bodyPr/>
    <a:lstStyle/>
    <a:p>
      <a:pPr>
        <a:defRPr sz="900">
          <a:latin typeface="Arial Narrow"/>
          <a:ea typeface="ＭＳ ゴシック"/>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291610</xdr:colOff>
      <xdr:row>15</xdr:row>
      <xdr:rowOff>35167</xdr:rowOff>
    </xdr:from>
    <xdr:to>
      <xdr:col>10</xdr:col>
      <xdr:colOff>58614</xdr:colOff>
      <xdr:row>17</xdr:row>
      <xdr:rowOff>80596</xdr:rowOff>
    </xdr:to>
    <xdr:sp macro="" textlink="">
      <xdr:nvSpPr>
        <xdr:cNvPr id="2" name="TextBox 1"/>
        <xdr:cNvSpPr txBox="1"/>
      </xdr:nvSpPr>
      <xdr:spPr>
        <a:xfrm>
          <a:off x="5987560" y="2635492"/>
          <a:ext cx="2186354" cy="816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012169"/>
              </a:solidFill>
              <a:latin typeface="Connections" pitchFamily="34" charset="0"/>
            </a:rPr>
            <a:t>Warning</a:t>
          </a:r>
        </a:p>
        <a:p>
          <a:endParaRPr lang="en-US" sz="850" b="1">
            <a:latin typeface="Connections" pitchFamily="34" charset="0"/>
          </a:endParaRPr>
        </a:p>
        <a:p>
          <a:r>
            <a:rPr lang="en-US" sz="850" b="1">
              <a:solidFill>
                <a:srgbClr val="857363"/>
              </a:solidFill>
              <a:latin typeface="Connections" pitchFamily="34" charset="0"/>
            </a:rPr>
            <a:t>This electronic model may have been altered by any recipient</a:t>
          </a:r>
          <a:r>
            <a:rPr lang="en-US" sz="850" b="1" baseline="0">
              <a:solidFill>
                <a:srgbClr val="857363"/>
              </a:solidFill>
              <a:latin typeface="Connections" pitchFamily="34" charset="0"/>
            </a:rPr>
            <a:t> or user.</a:t>
          </a:r>
          <a:endParaRPr lang="en-US" sz="850" i="1">
            <a:solidFill>
              <a:srgbClr val="012169"/>
            </a:solidFill>
            <a:latin typeface="Connections" pitchFamily="34" charset="0"/>
          </a:endParaRPr>
        </a:p>
      </xdr:txBody>
    </xdr:sp>
    <xdr:clientData/>
  </xdr:twoCellAnchor>
  <xdr:twoCellAnchor>
    <xdr:from>
      <xdr:col>6</xdr:col>
      <xdr:colOff>300403</xdr:colOff>
      <xdr:row>9</xdr:row>
      <xdr:rowOff>29307</xdr:rowOff>
    </xdr:from>
    <xdr:to>
      <xdr:col>10</xdr:col>
      <xdr:colOff>36634</xdr:colOff>
      <xdr:row>14</xdr:row>
      <xdr:rowOff>87922</xdr:rowOff>
    </xdr:to>
    <xdr:sp macro="" textlink="">
      <xdr:nvSpPr>
        <xdr:cNvPr id="3" name="TextBox 2"/>
        <xdr:cNvSpPr txBox="1"/>
      </xdr:nvSpPr>
      <xdr:spPr>
        <a:xfrm>
          <a:off x="5996353" y="1867632"/>
          <a:ext cx="2155581" cy="734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012169"/>
              </a:solidFill>
              <a:latin typeface="Connections" pitchFamily="34" charset="0"/>
            </a:rPr>
            <a:t>Research Analyst</a:t>
          </a:r>
        </a:p>
        <a:p>
          <a:endParaRPr lang="en-US" sz="1000" b="1">
            <a:latin typeface="Connections" pitchFamily="34" charset="0"/>
          </a:endParaRPr>
        </a:p>
      </xdr:txBody>
    </xdr:sp>
    <xdr:clientData/>
  </xdr:twoCellAnchor>
  <xdr:twoCellAnchor>
    <xdr:from>
      <xdr:col>6</xdr:col>
      <xdr:colOff>293689</xdr:colOff>
      <xdr:row>5</xdr:row>
      <xdr:rowOff>134938</xdr:rowOff>
    </xdr:from>
    <xdr:to>
      <xdr:col>9</xdr:col>
      <xdr:colOff>134937</xdr:colOff>
      <xdr:row>7</xdr:row>
      <xdr:rowOff>7937</xdr:rowOff>
    </xdr:to>
    <xdr:sp macro="" textlink="">
      <xdr:nvSpPr>
        <xdr:cNvPr id="4" name="_la_Date"/>
        <xdr:cNvSpPr txBox="1"/>
      </xdr:nvSpPr>
      <xdr:spPr>
        <a:xfrm>
          <a:off x="5989639" y="1287463"/>
          <a:ext cx="1603373" cy="282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chemeClr val="bg1"/>
              </a:solidFill>
              <a:latin typeface="Connections" pitchFamily="34" charset="0"/>
            </a:rPr>
            <a:t>21 March 2014</a:t>
          </a:r>
        </a:p>
      </xdr:txBody>
    </xdr:sp>
    <xdr:clientData/>
  </xdr:twoCellAnchor>
  <xdr:oneCellAnchor>
    <xdr:from>
      <xdr:col>0</xdr:col>
      <xdr:colOff>277807</xdr:colOff>
      <xdr:row>28</xdr:row>
      <xdr:rowOff>0</xdr:rowOff>
    </xdr:from>
    <xdr:ext cx="5129784" cy="18190621"/>
    <xdr:sp macro="" textlink="">
      <xdr:nvSpPr>
        <xdr:cNvPr id="5" name="__la_DisclaimerFront"/>
        <xdr:cNvSpPr txBox="1"/>
      </xdr:nvSpPr>
      <xdr:spPr>
        <a:xfrm>
          <a:off x="277807" y="6029325"/>
          <a:ext cx="5129784" cy="18190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lang="en-US" sz="800" b="1" baseline="0">
              <a:latin typeface="Connections Cond Light" pitchFamily="34" charset="0"/>
              <a:ea typeface="MS PGothic" panose="020B0600070205080204" pitchFamily="34" charset="-128"/>
            </a:rPr>
            <a:t>This spreadsheet is intended to provide information only. Investors should not rely on the spreadsheet to make investment decisions.</a:t>
          </a:r>
        </a:p>
        <a:p>
          <a:r>
            <a:rPr lang="en-US" sz="800" b="1" baseline="0">
              <a:latin typeface="Connections Cond Light" pitchFamily="34" charset="0"/>
              <a:ea typeface="MS PGothic" panose="020B0600070205080204" pitchFamily="34" charset="-128"/>
            </a:rPr>
            <a:t>"BofA Merrill Lynch" includes BofA Securities, Inc. ("BofAS"), Merrill Lynch, Pierce, Fenner &amp; Smith Incorporated ("MLPF&amp;S") and its affiliates. Investors should contact their BofA Merrill Lynch representative or Merrill Lynch Global Wealth Management financial advisor if they have questions concerning this report or concerning the appropriateness of any investment idea described herein for such investor. "BofA Merrill Lynch" and "Merrill Lynch" are each global brands for BofA Merrill Lynch Global Research.</a:t>
          </a:r>
        </a:p>
        <a:p>
          <a:r>
            <a:rPr lang="en-US" sz="800" b="1" baseline="0">
              <a:latin typeface="Connections Cond Light" pitchFamily="34" charset="0"/>
              <a:ea typeface="MS PGothic" panose="020B0600070205080204" pitchFamily="34" charset="-128"/>
            </a:rPr>
            <a:t>Information relating to Non-US affiliates of BofA Merrill Lynch and Distribution of Affiliate Information:</a:t>
          </a:r>
        </a:p>
        <a:p>
          <a:r>
            <a:rPr lang="en-US" sz="800" b="1" baseline="0">
              <a:latin typeface="Connections Cond Light" pitchFamily="34" charset="0"/>
              <a:ea typeface="MS PGothic" panose="020B0600070205080204" pitchFamily="34" charset="-128"/>
            </a:rPr>
            <a:t>​BofAS and/or MLPF&amp;S or may in the future distribute, information of the following non-US affiliates in the US (short name: legal name, regulator): Merrill Lynch (South Africa): Merrill Lynch South Africa (Pty) Ltd., regulated by The Financial Service Board; MLI (UK): Merrill Lynch International, regulated by the Financial Conduct Authority (FCA) and the Prudential Regulation Authority (PRA); BofASE (France): BofA Securities Europe SA is authorized by the Autorité de Contrôle Prudentiel et de Résolution (ACPR) and regulated by the ACPR and the Autorité des Marchés Financiers (AMF); BAMLI DAC (Milan): Bank of America Merrill Lynch International DAC, Milan Branch, regulated by the Bank of Italy, the European Central Bank (ECB) and the Central Bank of Ireland (CBI); Merrill Lynch (Australia): Merrill Lynch Equities (Australia) Limited, regulated by the Australian Securities and Investments Commission; Merrill Lynch (Hong Kong): Merrill Lynch (Asia Pacific) Limited, regulated by the Hong Kong Securities and Futures Commission (HKSFC); Merrill Lynch (Singapore): Merrill Lynch (Singapore) Pte Ltd, regulated by the Monetary Authority of Singapore (MAS); Merrill Lynch (Canada): Merrill Lynch Canada Inc, regulated by the Investment Industry Regulatory Organization of Canada; Merrill Lynch (Mexico): Merrill Lynch Mexico, SA de CV, Casa de Bolsa, regulated by the Comisión Nacional Bancaria y de Valores; Merrill Lynch (Argentina): Merrill Lynch Argentina SA, regulated by Comisión Nacional de Valores; Merrill Lynch (Japan): Merrill Lynch Japan Securities Co., Ltd., regulated by the Financial Services Agency; Merrill Lynch (Seoul): Merrill Lynch International, LLC Seoul Branch, regulated by the Financial Supervisory Service; Merrill Lynch (Taiwan): Merrill Lynch Securities (Taiwan) Ltd., regulated by the Securities and Futures Bureau; DSP Merrill Lynch (India): DSP Merrill Lynch Limited, regulated by the Securities and Exchange Board of India; Merrill Lynch (Indonesia): PT Merrill Lynch Sekuritas Indonesia, regulated by Otoritas Jasa Keuangan (OJK); Merrill Lynch (Israel): Merrill Lynch Israel Limited, regulated by Israel Securities Authority; Merrill Lynch (Russia): OOO Merrill Lynch Securities, Moscow, regulated by the Central Bank of the Russian Federation; Merrill Lynch (DIFC): Merrill Lynch International (DIFC Branch), regulated by the Dubai Financial Services Authority (DFSA); Merrill Lynch (Spain): Merrill Lynch Capital Markets Espana, S.A.S.V., regulated by Comisión Nacional del Mercado De Valores; Merrill Lynch (Brazil): Bank of America Merrill Lynch Banco Multiplo S.A., regulated by Comissão de Valores Mobiliários; Merrill Lynch KSA Company: Merrill Lynch Kingdom of Saudi Arabia Company, regulated by the Capital Market Authority.</a:t>
          </a:r>
        </a:p>
        <a:p>
          <a:r>
            <a:rPr lang="en-US" sz="800" b="1" baseline="0">
              <a:latin typeface="Connections Cond Light" pitchFamily="34" charset="0"/>
              <a:ea typeface="MS PGothic" panose="020B0600070205080204" pitchFamily="34" charset="-128"/>
            </a:rPr>
            <a:t>​This information: has been approved for publication and is distributed in the United Kingdom (UK) to professional clients and eligible counterparties (as each is defined in the rules of the FCA and the PRA) by MLI (UK), which is authorized by the PRA and regulated by the FCA and the PRA - details about the extent of our regulation by the FCA and PRA are available from us on request; has been approved for publication and is distributed in the European Economic Area (EEA) by BofASE (France), which is authorized by the ACPR and regulated by the ACPR and the AMF; has been considered and distributed in Japan by Merrill Lynch (Japan), a registered securities dealer under the Financial Instruments and Exchange Act in Japan, or its permitted affiliates; is issued and distributed in Hong Kong by Merrill Lynch (Hong Kong) which is regulated by HKSFC; is issued and distributed in Taiwan by Merrill Lynch (Taiwan); is issued and distributed in India by DSP Merrill Lynch (India); and is issued and distributed in Singapore to institutional investors and/or accredited investors (each as defined under the Financial Advisers Regulations) by Merrill Lynch (Singapore) (Company Registration No 198602883D). Merrill Lynch (Singapore) is regulated by MAS. Bank of America N.A., Australian Branch (ARBN 064 874 531), AFS License 412901 (BANA Australia) and Merrill Lynch Equities (Australia) Limited (ABN 65 006 276 795), AFS License 235132 (MLEA) distribute this information in Australia only to 'Wholesale' clients as defined by s.761G of the Corporations Act 2001. With the exception of BANA Australia, neither MLEA nor any of its affiliates involved in preparing this information is an Authorised Deposit-Taking Institution under the Banking Act 1959 nor regulated by the Australian Prudential Regulation Authority. No approval is required for publication or distribution of this information in Brazil and its local distribution is by Merrill Lynch (Brazil) in accordance with applicable regulations. Merrill Lynch (DIFC) is authorized and regulated by the DFSA. Information prepared and issued by Merrill Lynch (DIFC) is done so in accordance with the requirements of the DFSA conduct of business rules. Bank of America Merrill Lynch International DAC, Frankfurt Branch (BAMLI DAC (Frankfurt)) distributes this information in Germany and is regulated by BaFin, the ECB and the CBI.  BofA Merrill Lynch entities, including BAMLI DAC and BofASE (France),  may outsource/delegate the marketing and/or provision of certain research services or aspects of research services to other branches or members of the BofA Merrill Lynch group. You may be contacted by a different BofA Merrill Lynch entity acting for and on behalf of your service provider where permitted by applicable law. This does not change your service provider. Please use this link http://www.bankofamerica.com/emaildisclaimer for further information.</a:t>
          </a:r>
        </a:p>
        <a:p>
          <a:r>
            <a:rPr lang="en-US" sz="800" b="1" baseline="0">
              <a:latin typeface="Connections Cond Light" pitchFamily="34" charset="0"/>
              <a:ea typeface="MS PGothic" panose="020B0600070205080204" pitchFamily="34" charset="-128"/>
            </a:rPr>
            <a:t>This information has been prepared and issued by BofAS and/or one or more of its non-US affiliates. The author(s) of this information may not be licensed to carry on regulated activities in your jurisdiction and, if not licensed, do not hold themselves out as being able to do so. BofAS and/or MLPF&amp;S is the distributor of this information in the US and accepts full responsibility for information distributed to BofAS and/or MLPF&amp;S clients in the US by its non-US affiliates. Any US person receiving this information and wishing to effect any transaction in any security discussed herein should do so through BofAS and/or MLPF&amp;S and not such foreign affiliates. Hong Kong recipients of this information should contact Merrill Lynch (Asia Pacific) Limited in respect of any matters relating to dealing in securities or provision of specific advice on securities or any other matters arising from, or in connection with, this information. Singapore recipients of this information should contact Merrill Lynch (Singapore) Pte Ltd in respect of any matters arising from, or in connection with, this information.</a:t>
          </a:r>
        </a:p>
        <a:p>
          <a:r>
            <a:rPr lang="en-US" sz="800" b="1" baseline="0">
              <a:latin typeface="Connections Cond Light" pitchFamily="34" charset="0"/>
              <a:ea typeface="MS PGothic" panose="020B0600070205080204" pitchFamily="34" charset="-128"/>
            </a:rPr>
            <a:t>General Investment Related Disclosures:</a:t>
          </a:r>
        </a:p>
        <a:p>
          <a:r>
            <a:rPr lang="en-US" sz="800" b="1" baseline="0">
              <a:latin typeface="Connections Cond Light" pitchFamily="34" charset="0"/>
              <a:ea typeface="MS PGothic" panose="020B0600070205080204" pitchFamily="34" charset="-128"/>
            </a:rPr>
            <a:t>Taiwan Readers: Neither the information nor any opinion expressed herein constitutes an offer or a solicitation of an offer to transact in any securities or other financial instrument. No part of this report may be used or reproduced or quoted in any manner whatsoever in Taiwan by the press or any other person without the express written consent of BofA Merrill Lynch.</a:t>
          </a:r>
        </a:p>
        <a:p>
          <a:r>
            <a:rPr lang="en-US" sz="800" b="1" baseline="0">
              <a:latin typeface="Connections Cond Light" pitchFamily="34" charset="0"/>
              <a:ea typeface="MS PGothic" panose="020B0600070205080204" pitchFamily="34" charset="-128"/>
            </a:rPr>
            <a:t>This document provides general information only, and has been prepared for, and is intended for general distribution to, BofA Merrill Lynch clients. Neither the information nor any opinion expressed constitutes an offer or an invitation to make an offer, to buy or sell any securities or other financial instrument or any derivative related to such securities or instruments (e.g., options, futures, warrants, and contracts for differences). This document is not intended to provide personal investment advice and it does not take into account the specific investment objectives, financial situation and the particular needs of, and is not directed to, any specific person(s). This document and its content do not constitute, and should not be considered to constitute, investment advice for purposes of ERISA, the US tax code, the Investment Advisers Act or otherwise. Investors should seek financial advice regarding the appropriateness of investing in financial instruments and implementing investment strategies discussed or recommended in this document and should understand that statements regarding future prospects may not be realized. Any decision to purchase or subscribe for securities in any offering must be based solely on existing public information on such security or the information in the prospectus or other offering document issued in connection with such offering, and not on this document.</a:t>
          </a:r>
        </a:p>
        <a:p>
          <a:r>
            <a:rPr lang="en-US" sz="800" b="1" baseline="0">
              <a:latin typeface="Connections Cond Light" pitchFamily="34" charset="0"/>
              <a:ea typeface="MS PGothic" panose="020B0600070205080204" pitchFamily="34" charset="-128"/>
            </a:rPr>
            <a:t>Securities and other financial instruments referred to herein, or recommended, offered or sold by BofA Merrill Lynch, are not insured by the Federal Deposit Insurance Corporation and are not deposits or other obligations of any insured depository institution (including, Bank of America, N.A.). Investments in general and, derivatives, in particular, involve numerous risks, including, among others, market risk, counterparty default risk and liquidity risk. No security, financial instrument or derivative is suitable for all investors. In some cases, securities and other financial instruments may be difficult to value or sell and reliable information about the value or risks related to the security or financial instrument may be difficult to obtain. Investors should note that income from such securities and other financial instruments, if any, may fluctuate and that price or value of such securities and instruments may rise or fall and, in some cases, investors may lose their entire principal investment. Past performance is not necessarily a guide to future performance. Levels and basis for taxation may change.</a:t>
          </a:r>
        </a:p>
        <a:p>
          <a:r>
            <a:rPr lang="en-US" sz="800" b="1" baseline="0">
              <a:latin typeface="Connections Cond Light" pitchFamily="34" charset="0"/>
              <a:ea typeface="MS PGothic" panose="020B0600070205080204" pitchFamily="34" charset="-128"/>
            </a:rPr>
            <a:t>BofA Merrill Lynch, through business units other than BofA Merrill Lynch Global Research, may have issued and may in the future issue trading ideas or recommendations that are inconsistent with, and reach different conclusions from, the information presented herein. Such ideas or recommendations may reflect different time frames, assumptions, views and analytical methods of the persons who prepared them, and BofA Merrill Lynch is under no obligation to ensure that such other trading ideas or recommendations are brought to the attention of any recipient of this information.</a:t>
          </a:r>
        </a:p>
        <a:p>
          <a:r>
            <a:rPr lang="en-US" sz="800" b="1" baseline="0">
              <a:latin typeface="Connections Cond Light" pitchFamily="34" charset="0"/>
              <a:ea typeface="MS PGothic" panose="020B0600070205080204" pitchFamily="34" charset="-128"/>
            </a:rPr>
            <a:t>In the event that the recipient received this information pursuant to a contract between the recipient and BofAS for the provision of research services for a separate fee, and in connection therewith BofAS may be deemed to be acting as an investment adviser, such status relates, if at all, solely to the person with whom BofAS has contracted directly and does not extend beyond the delivery of this report (unless otherwise agreed specifically in writing by BofAS If such recipient uses the services of BofAS in connection with the sale or purchase of a security referred to herein, BofAS may act as principal for its own account or as agent for another person. BofAS is and continues to act solely as a broker-dealer in connection with the execution of any transactions, including transactions in any securities referred to herein.</a:t>
          </a:r>
        </a:p>
        <a:p>
          <a:r>
            <a:rPr lang="en-US" sz="800" b="1" baseline="0">
              <a:latin typeface="Connections Cond Light" pitchFamily="34" charset="0"/>
              <a:ea typeface="MS PGothic" panose="020B0600070205080204" pitchFamily="34" charset="-128"/>
            </a:rPr>
            <a:t>Copyright, User Agreement and other general information related to this information:</a:t>
          </a:r>
        </a:p>
        <a:p>
          <a:r>
            <a:rPr lang="en-US" sz="800" b="1" baseline="0">
              <a:latin typeface="Connections Cond Light" pitchFamily="34" charset="0"/>
              <a:ea typeface="MS PGothic" panose="020B0600070205080204" pitchFamily="34" charset="-128"/>
            </a:rPr>
            <a:t>Copyright 2019 Bank of America Corporation. All rights reserved. iQprofile℠, iQmethod℠ are service marks of Bank of America Corporation. iQdatabase® is a registered service mark of Bank of America Corporation. This information is prepared for the use of BofA Merrill Lynch clients and may not be redistributed, retransmitted or disclosed, in whole or in part, or in any form or manner, without the express written consent of BofA Merrill Lynch. BofA Merrill Lynch Global Research information is distributed simultaneously to internal and client websites and other portals by BofA Merrill Lynch and is not publicly-available material. Any unauthorized use or disclosure is prohibited. Receipt and review of this information constitutes your agreement not to redistribute, retransmit, or disclose to others the contents, opinions, conclusion, or information contained herein (including any investment recommendations, estimates or price targets) without first obtaining express permission from an authorized officer of BofA Merrill Lynch.</a:t>
          </a:r>
        </a:p>
        <a:p>
          <a:r>
            <a:rPr lang="en-US" sz="800" b="1" baseline="0">
              <a:latin typeface="Connections Cond Light" pitchFamily="34" charset="0"/>
              <a:ea typeface="MS PGothic" panose="020B0600070205080204" pitchFamily="34" charset="-128"/>
            </a:rPr>
            <a:t>Materials prepared by BofA Merrill Lynch Global Research personnel are based on public information. Facts and views presented in this material have not been reviewed by, and may not reflect information known to, professionals in other business areas of BofA Merrill Lynch, including investment banking personnel. BofA Merrill Lynch has established information barriers between BofA Merrill Lynch Global Research and certain business groups. As a result, BofA Merrill Lynch does not disclose certain client relationships with, or compensation received from, such issuers. To the extent this material discusses any legal proceeding or issues, it has not been prepared as nor is it intended to express any legal conclusion, opinion or advice. Investors should consult their own legal advisers as to issues of law relating to the subject matter of this material. BofA Merrill Lynch Global Research personnel’s knowledge of legal proceedings in which any BofA Merrill Lynch entity and/or its directors, officers and employees may be plaintiffs, defendants, co-defendants or co-plaintiffs with or involving issuers mentioned in this material is based on public information. Facts and views presented in this material that relate to any such proceedings have not been reviewed by, discussed with, and may not reflect information known to, professionals in other business areas of BofA Merrill Lynch in connection with the legal proceedings or matters relevant to such proceedings.</a:t>
          </a:r>
        </a:p>
        <a:p>
          <a:r>
            <a:rPr lang="en-US" sz="800" b="1" baseline="0">
              <a:latin typeface="Connections Cond Light" pitchFamily="34" charset="0"/>
              <a:ea typeface="MS PGothic" panose="020B0600070205080204" pitchFamily="34" charset="-128"/>
            </a:rPr>
            <a:t>This information has been prepared independently of any issuer of securities mentioned herein and not in connection with any proposed offering of securities or as agent of any issuer of any securities. None of BofAS any of its affiliates or their research analysts has any authority whatsoever to make any representation or warranty on behalf of the issuer(s). BofA Merrill Lynch Global Research policy prohibits research personnel from disclosing a recommendation, investment rating, or investment thesis for review by an issuer prior to the publication of a research report containing such rating, recommendation or investment thesis.</a:t>
          </a:r>
        </a:p>
        <a:p>
          <a:r>
            <a:rPr lang="en-US" sz="800" b="1" baseline="0">
              <a:latin typeface="Connections Cond Light" pitchFamily="34" charset="0"/>
              <a:ea typeface="MS PGothic" panose="020B0600070205080204" pitchFamily="34" charset="-128"/>
            </a:rPr>
            <a:t>The information herein (other than disclosure information relating to BofA Merrill Lynch and its affiliates) was obtained from various sources and we do not guarantee its accuracy. This information may contain links to third-party websites. BofA Merrill Lynch is not responsible for the content of any third-party website or any linked content contained in a third-party website. Content contained on such third-party websites is not part of this information and is not incorporated by reference. The inclusion of a link does not imply any endorsement by or any affiliation with BofA Merrill Lynch. Access to any third-party website is at your own risk, and you should always review the terms and privacy policies at third-party websites before submitting any personal information to them. BofA Merrill Lynch is not responsible for such terms and privacy policies and expressly disclaims any liability for them.</a:t>
          </a:r>
        </a:p>
        <a:p>
          <a:r>
            <a:rPr lang="en-US" sz="800" b="1" baseline="0">
              <a:latin typeface="Connections Cond Light" pitchFamily="34" charset="0"/>
              <a:ea typeface="MS PGothic" panose="020B0600070205080204" pitchFamily="34" charset="-128"/>
            </a:rPr>
            <a:t>All opinions, projections and estimates constitute the judgment of the author as of the date of publication and are subject to change without notice. Prices also are subject to change without notice. BofA Merrill Lynch is under no obligation to update this information and BofA Merrill Lynch’s ability to publish information on the subject issuer(s) in the future is subject to applicable quiet periods. You should therefore assume that BofA Merrill Lynch will not update any fact, circumstance or opinion contained herein.</a:t>
          </a:r>
        </a:p>
        <a:p>
          <a:r>
            <a:rPr lang="en-US" sz="800" b="1" baseline="0">
              <a:latin typeface="Connections Cond Light" pitchFamily="34" charset="0"/>
              <a:ea typeface="MS PGothic" panose="020B0600070205080204" pitchFamily="34" charset="-128"/>
            </a:rPr>
            <a:t>Certain investment opinions relating to securities, financial instruments and/or issuers may no longer be current. Always refer to the most recent research report relating to an issuer prior to making an investment decision.</a:t>
          </a:r>
        </a:p>
        <a:p>
          <a:r>
            <a:rPr lang="en-US" sz="800" b="1" baseline="0">
              <a:latin typeface="Connections Cond Light" pitchFamily="34" charset="0"/>
              <a:ea typeface="MS PGothic" panose="020B0600070205080204" pitchFamily="34" charset="-128"/>
            </a:rPr>
            <a:t>In some cases, an issuer may be classified as Restricted or may be Under Review or Extended Review. In each case, investors should consider any investment opinion relating to such issuer (or its security and/or financial instruments) to be suspended or withdrawn and should not rely on the information or investment opinion(s) pertaining to such issuer (or its securities and/or financial instruments) nor should the information or opinion(s) be considered a solicitation of any kind. Sales persons and financial advisors affiliated with BofAS or any of its affiliates may not solicit purchases of securities or financial instruments that are Restricted or Under Review and may only solicit securities under Extended Review in accordance with firm policies.</a:t>
          </a:r>
        </a:p>
        <a:p>
          <a:r>
            <a:rPr lang="en-US" sz="800" b="1" baseline="0">
              <a:latin typeface="Connections Cond Light" pitchFamily="34" charset="0"/>
              <a:ea typeface="MS PGothic" panose="020B0600070205080204" pitchFamily="34" charset="-128"/>
            </a:rPr>
            <a:t>Neither BofA Merrill Lynch nor any officer or employee of BofA Merrill Lynch accepts any liability whatsoever for any direct, indirect or consequential damages or losses arising from any use of this information.</a:t>
          </a:r>
        </a:p>
        <a:p>
          <a:endParaRPr lang="en-US" sz="800" b="1" baseline="0">
            <a:latin typeface="Connections Cond Light" pitchFamily="34" charset="0"/>
            <a:ea typeface="MS PGothic" panose="020B0600070205080204" pitchFamily="34" charset="-128"/>
          </a:endParaRPr>
        </a:p>
      </xdr:txBody>
    </xdr:sp>
    <xdr:clientData/>
  </xdr:oneCellAnchor>
  <xdr:twoCellAnchor>
    <xdr:from>
      <xdr:col>6</xdr:col>
      <xdr:colOff>0</xdr:colOff>
      <xdr:row>0</xdr:row>
      <xdr:rowOff>0</xdr:rowOff>
    </xdr:from>
    <xdr:to>
      <xdr:col>12</xdr:col>
      <xdr:colOff>0</xdr:colOff>
      <xdr:row>7</xdr:row>
      <xdr:rowOff>7938</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pic>
      <cdr:nvPicPr>
        <cdr:cNvPr id="2" name="Picture 1"/>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0" y="0"/>
          <a:ext cx="2847667" cy="1572768"/>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2057400</xdr:colOff>
      <xdr:row>4</xdr:row>
      <xdr:rowOff>133350</xdr:rowOff>
    </xdr:to>
    <xdr:pic>
      <xdr:nvPicPr>
        <xdr:cNvPr id="2"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0" y="0"/>
          <a:ext cx="2667000"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2057400</xdr:colOff>
      <xdr:row>4</xdr:row>
      <xdr:rowOff>76200</xdr:rowOff>
    </xdr:to>
    <xdr:pic>
      <xdr:nvPicPr>
        <xdr:cNvPr id="2"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0" y="0"/>
          <a:ext cx="26670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0</xdr:colOff>
      <xdr:row>4</xdr:row>
      <xdr:rowOff>38100</xdr:rowOff>
    </xdr:to>
    <xdr:pic>
      <xdr:nvPicPr>
        <xdr:cNvPr id="2"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0" y="0"/>
          <a:ext cx="26670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1714500</xdr:colOff>
      <xdr:row>5</xdr:row>
      <xdr:rowOff>9525</xdr:rowOff>
    </xdr:to>
    <xdr:pic>
      <xdr:nvPicPr>
        <xdr:cNvPr id="2"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0" y="0"/>
          <a:ext cx="26670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9525</xdr:colOff>
      <xdr:row>11</xdr:row>
      <xdr:rowOff>28575</xdr:rowOff>
    </xdr:from>
    <xdr:to>
      <xdr:col>2</xdr:col>
      <xdr:colOff>2705100</xdr:colOff>
      <xdr:row>30</xdr:row>
      <xdr:rowOff>133350</xdr:rowOff>
    </xdr:to>
    <xdr:graphicFrame macro="">
      <xdr:nvGraphicFramePr>
        <xdr:cNvPr id="26632"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2057400</xdr:colOff>
      <xdr:row>3</xdr:row>
      <xdr:rowOff>200025</xdr:rowOff>
    </xdr:to>
    <xdr:pic>
      <xdr:nvPicPr>
        <xdr:cNvPr id="3"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574" t="15697" r="3226" b="11539"/>
        <a:stretch>
          <a:fillRect/>
        </a:stretch>
      </xdr:blipFill>
      <xdr:spPr bwMode="auto">
        <a:xfrm>
          <a:off x="0" y="0"/>
          <a:ext cx="26670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c:userShapes xmlns:c="http://schemas.openxmlformats.org/drawingml/2006/chart">
  <cdr:relSizeAnchor xmlns:cdr="http://schemas.openxmlformats.org/drawingml/2006/chartDrawing">
    <cdr:from>
      <cdr:x>0.19272</cdr:x>
      <cdr:y>0.17819</cdr:y>
    </cdr:from>
    <cdr:to>
      <cdr:x>0.34893</cdr:x>
      <cdr:y>0.23268</cdr:y>
    </cdr:to>
    <cdr:sp macro="" textlink="[1]lpfcf_data!$A$1">
      <cdr:nvSpPr>
        <cdr:cNvPr id="33794" name="Text 8"/>
        <cdr:cNvSpPr txBox="1">
          <a:spLocks xmlns:a="http://schemas.openxmlformats.org/drawingml/2006/main" noChangeArrowheads="1" noTextEdit="1"/>
        </cdr:cNvSpPr>
      </cdr:nvSpPr>
      <cdr:spPr bwMode="auto">
        <a:xfrm xmlns:a="http://schemas.openxmlformats.org/drawingml/2006/main">
          <a:off x="966879" y="631158"/>
          <a:ext cx="781181" cy="192024"/>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C85D834E-C9BD-4EC8-8815-AE54C562C048}" type="TxLink">
            <a:rPr lang="en-US" sz="800" b="0" i="0" u="none" strike="noStrike" baseline="0">
              <a:solidFill>
                <a:srgbClr val="000000"/>
              </a:solidFill>
              <a:latin typeface="Arial Narrow"/>
            </a:rPr>
            <a:pPr algn="ctr" rtl="0">
              <a:defRPr sz="1000"/>
            </a:pPr>
            <a:t></a:t>
          </a:fld>
          <a:endParaRPr lang="en-US" sz="800" b="0" i="0" u="none" strike="noStrike" baseline="0">
            <a:solidFill>
              <a:srgbClr val="000000"/>
            </a:solidFill>
            <a:latin typeface="Arial Narrow"/>
          </a:endParaRPr>
        </a:p>
      </cdr:txBody>
    </cdr:sp>
  </cdr:relSizeAnchor>
  <cdr:relSizeAnchor xmlns:cdr="http://schemas.openxmlformats.org/drawingml/2006/chartDrawing">
    <cdr:from>
      <cdr:x>0.20105</cdr:x>
      <cdr:y>0.10522</cdr:y>
    </cdr:from>
    <cdr:to>
      <cdr:x>0.32441</cdr:x>
      <cdr:y>0.16214</cdr:y>
    </cdr:to>
    <cdr:sp macro="" textlink="'Chart-LONG'!$F$8">
      <cdr:nvSpPr>
        <cdr:cNvPr id="33797" name="Text Box 5"/>
        <cdr:cNvSpPr txBox="1">
          <a:spLocks xmlns:a="http://schemas.openxmlformats.org/drawingml/2006/main" noChangeArrowheads="1" noTextEdit="1"/>
        </cdr:cNvSpPr>
      </cdr:nvSpPr>
      <cdr:spPr bwMode="auto">
        <a:xfrm xmlns:a="http://schemas.openxmlformats.org/drawingml/2006/main">
          <a:off x="1008574" y="373983"/>
          <a:ext cx="616851" cy="20059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wrap="square" lIns="18288" tIns="0" rIns="0" bIns="0" anchor="ctr" upright="1"/>
        <a:lstStyle xmlns:a="http://schemas.openxmlformats.org/drawingml/2006/main"/>
        <a:p xmlns:a="http://schemas.openxmlformats.org/drawingml/2006/main">
          <a:pPr algn="ctr" rtl="0">
            <a:defRPr sz="1000"/>
          </a:pPr>
          <a:fld id="{921F6B85-65EE-4611-BD55-2274113BEAA1}" type="TxLink">
            <a:rPr lang="en-US"/>
            <a:pPr algn="ctr" rtl="0">
              <a:defRPr sz="1000"/>
            </a:pPr>
            <a:t> </a:t>
          </a:fld>
          <a:endParaRPr lang="en-US"/>
        </a:p>
      </cdr:txBody>
    </cdr:sp>
  </cdr:relSizeAnchor>
  <cdr:relSizeAnchor xmlns:cdr="http://schemas.openxmlformats.org/drawingml/2006/chartDrawing">
    <cdr:from>
      <cdr:x>0.12184</cdr:x>
      <cdr:y>0.068</cdr:y>
    </cdr:from>
    <cdr:to>
      <cdr:x>0.95418</cdr:x>
      <cdr:y>0.12468</cdr:y>
    </cdr:to>
    <cdr:sp macro="" textlink="'Chart-LONG'!$F$9">
      <cdr:nvSpPr>
        <cdr:cNvPr id="33799" name="Text Box 7"/>
        <cdr:cNvSpPr txBox="1">
          <a:spLocks xmlns:a="http://schemas.openxmlformats.org/drawingml/2006/main" noChangeArrowheads="1" noTextEdit="1"/>
        </cdr:cNvSpPr>
      </cdr:nvSpPr>
      <cdr:spPr bwMode="auto">
        <a:xfrm xmlns:a="http://schemas.openxmlformats.org/drawingml/2006/main">
          <a:off x="612465" y="242824"/>
          <a:ext cx="4162211" cy="19973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9C51718-9D8A-4F5F-8A89-39828D5CE087}" type="TxLink">
            <a:rPr lang="en-US" sz="800" b="0" i="0" u="none" strike="noStrike" baseline="0">
              <a:solidFill>
                <a:srgbClr val="000000"/>
              </a:solidFill>
              <a:latin typeface="Arial"/>
              <a:cs typeface="Arial"/>
            </a:rPr>
            <a:pPr algn="ctr" rtl="0">
              <a:defRPr sz="1000"/>
            </a:pPr>
            <a:t>Equal-Weighted Relative Cumulative Performance vs. Equal-Weighted S&amp;P 500</a:t>
          </a:fld>
          <a:endParaRPr lang="en-US" sz="8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1</xdr:col>
      <xdr:colOff>9525</xdr:colOff>
      <xdr:row>11</xdr:row>
      <xdr:rowOff>28575</xdr:rowOff>
    </xdr:from>
    <xdr:to>
      <xdr:col>2</xdr:col>
      <xdr:colOff>2705100</xdr:colOff>
      <xdr:row>30</xdr:row>
      <xdr:rowOff>133350</xdr:rowOff>
    </xdr:to>
    <xdr:graphicFrame macro="">
      <xdr:nvGraphicFramePr>
        <xdr:cNvPr id="3" name="Chart 8"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2057400</xdr:colOff>
      <xdr:row>3</xdr:row>
      <xdr:rowOff>200025</xdr:rowOff>
    </xdr:to>
    <xdr:pic>
      <xdr:nvPicPr>
        <xdr:cNvPr id="4"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574" t="15697" r="3226" b="11539"/>
        <a:stretch>
          <a:fillRect/>
        </a:stretch>
      </xdr:blipFill>
      <xdr:spPr bwMode="auto">
        <a:xfrm>
          <a:off x="0" y="0"/>
          <a:ext cx="26670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c:userShapes xmlns:c="http://schemas.openxmlformats.org/drawingml/2006/chart">
  <cdr:relSizeAnchor xmlns:cdr="http://schemas.openxmlformats.org/drawingml/2006/chartDrawing">
    <cdr:from>
      <cdr:x>0.19272</cdr:x>
      <cdr:y>0.17819</cdr:y>
    </cdr:from>
    <cdr:to>
      <cdr:x>0.34893</cdr:x>
      <cdr:y>0.23268</cdr:y>
    </cdr:to>
    <cdr:sp macro="" textlink="[1]lpfcf_data!$A$1">
      <cdr:nvSpPr>
        <cdr:cNvPr id="33794" name="Text 8"/>
        <cdr:cNvSpPr txBox="1">
          <a:spLocks xmlns:a="http://schemas.openxmlformats.org/drawingml/2006/main" noChangeArrowheads="1" noTextEdit="1"/>
        </cdr:cNvSpPr>
      </cdr:nvSpPr>
      <cdr:spPr bwMode="auto">
        <a:xfrm xmlns:a="http://schemas.openxmlformats.org/drawingml/2006/main">
          <a:off x="966879" y="631158"/>
          <a:ext cx="781181" cy="192024"/>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C85D834E-C9BD-4EC8-8815-AE54C562C048}" type="TxLink">
            <a:rPr lang="en-US" sz="800" b="0" i="0" u="none" strike="noStrike" baseline="0">
              <a:solidFill>
                <a:srgbClr val="000000"/>
              </a:solidFill>
              <a:latin typeface="Arial Narrow"/>
            </a:rPr>
            <a:pPr algn="ctr" rtl="0">
              <a:defRPr sz="1000"/>
            </a:pPr>
            <a:t></a:t>
          </a:fld>
          <a:endParaRPr lang="en-US" sz="800" b="0" i="0" u="none" strike="noStrike" baseline="0">
            <a:solidFill>
              <a:srgbClr val="000000"/>
            </a:solidFill>
            <a:latin typeface="Arial Narrow"/>
          </a:endParaRPr>
        </a:p>
      </cdr:txBody>
    </cdr:sp>
  </cdr:relSizeAnchor>
  <cdr:relSizeAnchor xmlns:cdr="http://schemas.openxmlformats.org/drawingml/2006/chartDrawing">
    <cdr:from>
      <cdr:x>0.21499</cdr:x>
      <cdr:y>0.10522</cdr:y>
    </cdr:from>
    <cdr:to>
      <cdr:x>0.45618</cdr:x>
      <cdr:y>0.17564</cdr:y>
    </cdr:to>
    <cdr:sp macro="" textlink="'Chart-SHORT'!$F$8">
      <cdr:nvSpPr>
        <cdr:cNvPr id="33797" name="Text Box 5"/>
        <cdr:cNvSpPr txBox="1">
          <a:spLocks xmlns:a="http://schemas.openxmlformats.org/drawingml/2006/main" noChangeArrowheads="1" noTextEdit="1"/>
        </cdr:cNvSpPr>
      </cdr:nvSpPr>
      <cdr:spPr bwMode="auto">
        <a:xfrm xmlns:a="http://schemas.openxmlformats.org/drawingml/2006/main">
          <a:off x="1028005" y="353784"/>
          <a:ext cx="1153220" cy="23676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wrap="square" lIns="18288" tIns="0" rIns="0" bIns="0" anchor="ctr" upright="1"/>
        <a:lstStyle xmlns:a="http://schemas.openxmlformats.org/drawingml/2006/main"/>
        <a:p xmlns:a="http://schemas.openxmlformats.org/drawingml/2006/main">
          <a:pPr algn="ctr" rtl="0">
            <a:defRPr sz="1000"/>
          </a:pPr>
          <a:fld id="{921F6B85-65EE-4611-BD55-2274113BEAA1}" type="TxLink">
            <a:rPr lang="en-US" sz="1000" b="0" i="0" u="none" strike="noStrike">
              <a:solidFill>
                <a:srgbClr val="000000"/>
              </a:solidFill>
              <a:latin typeface="Arial Narrow" panose="020B0606020202030204" pitchFamily="34" charset="0"/>
              <a:cs typeface="Arial"/>
            </a:rPr>
            <a:pPr algn="ctr" rtl="0">
              <a:defRPr sz="1000"/>
            </a:pPr>
            <a:t> </a:t>
          </a:fld>
          <a:endParaRPr lang="en-US">
            <a:latin typeface="Arial Narrow" panose="020B0606020202030204" pitchFamily="34" charset="0"/>
          </a:endParaRPr>
        </a:p>
      </cdr:txBody>
    </cdr:sp>
  </cdr:relSizeAnchor>
  <cdr:relSizeAnchor xmlns:cdr="http://schemas.openxmlformats.org/drawingml/2006/chartDrawing">
    <cdr:from>
      <cdr:x>0.12184</cdr:x>
      <cdr:y>0.068</cdr:y>
    </cdr:from>
    <cdr:to>
      <cdr:x>0.95418</cdr:x>
      <cdr:y>0.12468</cdr:y>
    </cdr:to>
    <cdr:sp macro="" textlink="'Chart-SHORT'!$F$9">
      <cdr:nvSpPr>
        <cdr:cNvPr id="33799" name="Text Box 7"/>
        <cdr:cNvSpPr txBox="1">
          <a:spLocks xmlns:a="http://schemas.openxmlformats.org/drawingml/2006/main" noChangeArrowheads="1" noTextEdit="1"/>
        </cdr:cNvSpPr>
      </cdr:nvSpPr>
      <cdr:spPr bwMode="auto">
        <a:xfrm xmlns:a="http://schemas.openxmlformats.org/drawingml/2006/main">
          <a:off x="612465" y="242824"/>
          <a:ext cx="4162211" cy="19973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9C51718-9D8A-4F5F-8A89-39828D5CE087}" type="TxLink">
            <a:rPr lang="en-US" sz="800" b="0" i="0" u="none" strike="noStrike" baseline="0">
              <a:solidFill>
                <a:srgbClr val="000000"/>
              </a:solidFill>
              <a:latin typeface="Arial"/>
              <a:cs typeface="Arial"/>
            </a:rPr>
            <a:pPr algn="ctr" rtl="0">
              <a:defRPr sz="1000"/>
            </a:pPr>
            <a:t>Equal-Weighted Relative Cumulative Performance vs. Equal-Weighted S&amp;P 500</a:t>
          </a:fld>
          <a:endParaRPr lang="en-US" sz="8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twoCellAnchor>
    <xdr:from>
      <xdr:col>2</xdr:col>
      <xdr:colOff>0</xdr:colOff>
      <xdr:row>0</xdr:row>
      <xdr:rowOff>9525</xdr:rowOff>
    </xdr:from>
    <xdr:to>
      <xdr:col>3</xdr:col>
      <xdr:colOff>104775</xdr:colOff>
      <xdr:row>4</xdr:row>
      <xdr:rowOff>85725</xdr:rowOff>
    </xdr:to>
    <xdr:pic>
      <xdr:nvPicPr>
        <xdr:cNvPr id="2"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800100" y="9525"/>
          <a:ext cx="26670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33</xdr:col>
      <xdr:colOff>2185459</xdr:colOff>
      <xdr:row>39</xdr:row>
      <xdr:rowOff>30690</xdr:rowOff>
    </xdr:from>
    <xdr:to>
      <xdr:col>39</xdr:col>
      <xdr:colOff>412751</xdr:colOff>
      <xdr:row>51</xdr:row>
      <xdr:rowOff>179916</xdr:rowOff>
    </xdr:to>
    <xdr:graphicFrame macro="">
      <xdr:nvGraphicFramePr>
        <xdr:cNvPr id="2" name="Chart 1"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862541</xdr:colOff>
      <xdr:row>45</xdr:row>
      <xdr:rowOff>136525</xdr:rowOff>
    </xdr:from>
    <xdr:to>
      <xdr:col>33</xdr:col>
      <xdr:colOff>1730375</xdr:colOff>
      <xdr:row>60</xdr:row>
      <xdr:rowOff>22225</xdr:rowOff>
    </xdr:to>
    <xdr:graphicFrame macro="">
      <xdr:nvGraphicFramePr>
        <xdr:cNvPr id="3" name="Chart 2"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0</xdr:row>
      <xdr:rowOff>9525</xdr:rowOff>
    </xdr:from>
    <xdr:to>
      <xdr:col>3</xdr:col>
      <xdr:colOff>104775</xdr:colOff>
      <xdr:row>4</xdr:row>
      <xdr:rowOff>85725</xdr:rowOff>
    </xdr:to>
    <xdr:pic>
      <xdr:nvPicPr>
        <xdr:cNvPr id="2"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800100" y="9525"/>
          <a:ext cx="26670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32</xdr:col>
      <xdr:colOff>2185459</xdr:colOff>
      <xdr:row>39</xdr:row>
      <xdr:rowOff>30690</xdr:rowOff>
    </xdr:from>
    <xdr:to>
      <xdr:col>38</xdr:col>
      <xdr:colOff>412751</xdr:colOff>
      <xdr:row>51</xdr:row>
      <xdr:rowOff>179916</xdr:rowOff>
    </xdr:to>
    <xdr:graphicFrame macro="">
      <xdr:nvGraphicFramePr>
        <xdr:cNvPr id="2" name="Chart 1"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132291</xdr:colOff>
      <xdr:row>52</xdr:row>
      <xdr:rowOff>30692</xdr:rowOff>
    </xdr:from>
    <xdr:to>
      <xdr:col>32</xdr:col>
      <xdr:colOff>2291291</xdr:colOff>
      <xdr:row>66</xdr:row>
      <xdr:rowOff>106892</xdr:rowOff>
    </xdr:to>
    <xdr:graphicFrame macro="">
      <xdr:nvGraphicFramePr>
        <xdr:cNvPr id="3" name="Chart 2" title="&lt;ChartDetails xmlns:xsi=&quot;http://www.w3.org/2001/XMLSchema-instance&quot; xmlns:xsd=&quot;http://www.w3.org/2001/XMLSchema&quot; LastUpdated=&quot;0001-01-01T00:00:00&quot; Style=&quot;BlueDiamond&quot; /&g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28575</xdr:colOff>
      <xdr:row>0</xdr:row>
      <xdr:rowOff>0</xdr:rowOff>
    </xdr:from>
    <xdr:to>
      <xdr:col>5</xdr:col>
      <xdr:colOff>66675</xdr:colOff>
      <xdr:row>2</xdr:row>
      <xdr:rowOff>57150</xdr:rowOff>
    </xdr:to>
    <xdr:pic>
      <xdr:nvPicPr>
        <xdr:cNvPr id="23554"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628650" y="0"/>
          <a:ext cx="22574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28575</xdr:colOff>
      <xdr:row>0</xdr:row>
      <xdr:rowOff>0</xdr:rowOff>
    </xdr:from>
    <xdr:to>
      <xdr:col>5</xdr:col>
      <xdr:colOff>66675</xdr:colOff>
      <xdr:row>2</xdr:row>
      <xdr:rowOff>57150</xdr:rowOff>
    </xdr:to>
    <xdr:pic>
      <xdr:nvPicPr>
        <xdr:cNvPr id="2"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628650" y="0"/>
          <a:ext cx="22574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590550</xdr:colOff>
      <xdr:row>0</xdr:row>
      <xdr:rowOff>19050</xdr:rowOff>
    </xdr:from>
    <xdr:to>
      <xdr:col>5</xdr:col>
      <xdr:colOff>47625</xdr:colOff>
      <xdr:row>2</xdr:row>
      <xdr:rowOff>76200</xdr:rowOff>
    </xdr:to>
    <xdr:pic>
      <xdr:nvPicPr>
        <xdr:cNvPr id="21505"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590550" y="19050"/>
          <a:ext cx="227647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466725</xdr:colOff>
      <xdr:row>0</xdr:row>
      <xdr:rowOff>57150</xdr:rowOff>
    </xdr:from>
    <xdr:to>
      <xdr:col>3</xdr:col>
      <xdr:colOff>304800</xdr:colOff>
      <xdr:row>2</xdr:row>
      <xdr:rowOff>152400</xdr:rowOff>
    </xdr:to>
    <xdr:pic>
      <xdr:nvPicPr>
        <xdr:cNvPr id="24579"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466725" y="57150"/>
          <a:ext cx="225742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590550</xdr:colOff>
      <xdr:row>0</xdr:row>
      <xdr:rowOff>19050</xdr:rowOff>
    </xdr:from>
    <xdr:to>
      <xdr:col>5</xdr:col>
      <xdr:colOff>47625</xdr:colOff>
      <xdr:row>2</xdr:row>
      <xdr:rowOff>133350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74" t="15697" r="3226" b="11539"/>
        <a:stretch>
          <a:fillRect/>
        </a:stretch>
      </xdr:blipFill>
      <xdr:spPr bwMode="auto">
        <a:xfrm>
          <a:off x="590550" y="19050"/>
          <a:ext cx="232410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INDEX\QP\lpfcf.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pfcf_data"/>
      <sheetName val="lpfcf_portfolio"/>
      <sheetName val="lpfcf_chart"/>
      <sheetName val="lpcf_data"/>
      <sheetName val="annual_index"/>
      <sheetName val="annual_perf"/>
    </sheetNames>
    <sheetDataSet>
      <sheetData sheetId="0">
        <row r="1">
          <cell r="F1" t="str">
            <v>Equal-Weighted Relative Cumulative Performance vs. Equal-Weighted S&amp;P 500</v>
          </cell>
        </row>
      </sheetData>
      <sheetData sheetId="1"/>
      <sheetData sheetId="2"/>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hyperlink" Target="file:///\\rschfiler2.baml.com\usstrat\QUANT\INDEX\SP%20PLUS\SP%2014-06-30.xlsx"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hyperlink" Target="file:///\\rschfiler2.baml.com\USStrat\INDEX\SP%20PLUS\"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file:///\\rschfiler2.baml.com\usstrat\QUANT\Monthly64\DataUpload\Projects\QP%203-28-2013--returns.xls"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hyperlink" Target="file:///\\rschfiler2.baml.com\USStrat\INDEX\SP%20PLUS\"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file:///\\rschfiler2.baml.com\usstrat\QUANT\Monthly64\DataUpload\Projects\QP%203-28-2013--returns.xl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421"/>
  <sheetViews>
    <sheetView showGridLines="0" showRuler="0" zoomScale="130" zoomScaleNormal="130" zoomScalePageLayoutView="110" workbookViewId="0">
      <selection sqref="A1:L421"/>
    </sheetView>
  </sheetViews>
  <sheetFormatPr defaultColWidth="0" defaultRowHeight="15.75" customHeight="1" zeroHeight="1"/>
  <cols>
    <col min="1" max="1" width="5.28515625" style="383" customWidth="1"/>
    <col min="2" max="2" width="16" style="383" customWidth="1"/>
    <col min="3" max="3" width="30.42578125" style="383" customWidth="1"/>
    <col min="4" max="4" width="21.7109375" style="383" customWidth="1"/>
    <col min="5" max="5" width="6.7109375" style="383" customWidth="1"/>
    <col min="6" max="6" width="5.28515625" style="383" customWidth="1"/>
    <col min="7" max="7" width="5.7109375" style="382" customWidth="1"/>
    <col min="8" max="8" width="15.42578125" style="382" customWidth="1"/>
    <col min="9" max="9" width="5.28515625" style="382" customWidth="1"/>
    <col min="10" max="10" width="9.85546875" style="382" customWidth="1"/>
    <col min="11" max="11" width="5.85546875" style="382" customWidth="1"/>
    <col min="12" max="12" width="0.140625" style="383" customWidth="1"/>
    <col min="13" max="16384" width="10.7109375" style="383" hidden="1"/>
  </cols>
  <sheetData>
    <row r="1" spans="1:11">
      <c r="A1" s="381"/>
      <c r="B1" s="381"/>
      <c r="C1" s="381"/>
      <c r="D1" s="381"/>
      <c r="E1" s="381"/>
      <c r="F1" s="381"/>
    </row>
    <row r="2" spans="1:11" ht="29.1" customHeight="1">
      <c r="A2" s="381"/>
      <c r="B2" s="415" t="s">
        <v>22</v>
      </c>
      <c r="C2" s="416"/>
      <c r="D2" s="416"/>
      <c r="E2" s="416"/>
      <c r="F2" s="381"/>
    </row>
    <row r="3" spans="1:11" ht="2.1" customHeight="1">
      <c r="A3" s="381"/>
      <c r="B3" s="384"/>
      <c r="C3" s="384"/>
      <c r="D3" s="384"/>
      <c r="E3" s="384"/>
      <c r="F3" s="381"/>
    </row>
    <row r="4" spans="1:11" ht="28.7" customHeight="1">
      <c r="A4" s="381"/>
      <c r="B4" s="417" t="s">
        <v>13128</v>
      </c>
      <c r="C4" s="416"/>
      <c r="D4" s="416"/>
      <c r="E4" s="416"/>
      <c r="F4" s="381"/>
    </row>
    <row r="5" spans="1:11" ht="17.100000000000001" customHeight="1">
      <c r="A5" s="381"/>
      <c r="B5" s="381"/>
      <c r="C5" s="381"/>
      <c r="D5" s="381"/>
      <c r="E5" s="381"/>
      <c r="F5" s="381"/>
    </row>
    <row r="6" spans="1:11" ht="16.7" customHeight="1">
      <c r="A6" s="381"/>
      <c r="B6" s="381"/>
      <c r="C6" s="381"/>
      <c r="D6" s="381"/>
      <c r="E6" s="381"/>
      <c r="F6" s="381"/>
    </row>
    <row r="7" spans="1:11" ht="15.75" customHeight="1">
      <c r="A7" s="381"/>
      <c r="B7" s="418" t="s">
        <v>13130</v>
      </c>
      <c r="C7" s="418"/>
      <c r="D7" s="381"/>
      <c r="E7" s="419"/>
      <c r="F7" s="420"/>
    </row>
    <row r="8" spans="1:11" ht="9.75" customHeight="1">
      <c r="G8" s="385"/>
      <c r="H8" s="385"/>
      <c r="I8" s="385"/>
      <c r="J8" s="385"/>
      <c r="K8" s="385"/>
    </row>
    <row r="9" spans="1:11" ht="12" customHeight="1" thickBot="1">
      <c r="B9" s="421" t="s">
        <v>13107</v>
      </c>
      <c r="C9" s="422"/>
      <c r="D9" s="422"/>
      <c r="E9" s="422"/>
      <c r="G9" s="385"/>
      <c r="H9" s="386"/>
      <c r="I9" s="386"/>
      <c r="J9" s="386"/>
      <c r="K9" s="385"/>
    </row>
    <row r="10" spans="1:11" ht="12" customHeight="1">
      <c r="B10" s="422"/>
      <c r="C10" s="422"/>
      <c r="D10" s="422"/>
      <c r="E10" s="422"/>
      <c r="G10" s="385"/>
      <c r="H10" s="387"/>
      <c r="I10" s="387"/>
      <c r="J10" s="387"/>
      <c r="K10" s="385"/>
    </row>
    <row r="11" spans="1:11" ht="12.75" customHeight="1">
      <c r="B11" s="422"/>
      <c r="C11" s="422"/>
      <c r="D11" s="422"/>
      <c r="E11" s="422"/>
      <c r="G11" s="385"/>
      <c r="H11" s="387"/>
      <c r="I11" s="387"/>
      <c r="J11" s="387"/>
      <c r="K11" s="385"/>
    </row>
    <row r="12" spans="1:11" ht="11.1" customHeight="1">
      <c r="B12" s="423"/>
      <c r="C12" s="423"/>
      <c r="D12" s="423"/>
      <c r="E12" s="423"/>
      <c r="G12" s="385"/>
      <c r="H12" s="388" t="s">
        <v>13131</v>
      </c>
      <c r="I12" s="387"/>
      <c r="J12" s="387"/>
      <c r="K12" s="385"/>
    </row>
    <row r="13" spans="1:11" ht="11.1" customHeight="1">
      <c r="B13" s="421" t="s">
        <v>13108</v>
      </c>
      <c r="C13" s="423"/>
      <c r="D13" s="423"/>
      <c r="E13" s="423"/>
      <c r="G13" s="385"/>
      <c r="H13" s="389" t="s">
        <v>13132</v>
      </c>
      <c r="I13" s="387"/>
      <c r="J13" s="387"/>
      <c r="K13" s="385"/>
    </row>
    <row r="14" spans="1:11" ht="11.1" customHeight="1">
      <c r="B14" s="423"/>
      <c r="C14" s="423"/>
      <c r="D14" s="423"/>
      <c r="E14" s="423"/>
      <c r="G14" s="385"/>
      <c r="H14" s="390" t="s">
        <v>13133</v>
      </c>
      <c r="I14" s="387"/>
      <c r="J14" s="387"/>
      <c r="K14" s="385"/>
    </row>
    <row r="15" spans="1:11" ht="3.75" customHeight="1" thickBot="1">
      <c r="B15" s="423"/>
      <c r="C15" s="423"/>
      <c r="D15" s="423"/>
      <c r="E15" s="423"/>
      <c r="G15" s="385"/>
      <c r="H15" s="386"/>
      <c r="I15" s="386"/>
      <c r="J15" s="386"/>
      <c r="K15" s="385"/>
    </row>
    <row r="16" spans="1:11" ht="35.25" customHeight="1">
      <c r="B16" s="421" t="s">
        <v>13109</v>
      </c>
      <c r="C16" s="422"/>
      <c r="D16" s="422"/>
      <c r="E16" s="422"/>
      <c r="G16" s="385"/>
      <c r="H16" s="391"/>
      <c r="I16" s="387"/>
      <c r="J16" s="387"/>
      <c r="K16" s="385"/>
    </row>
    <row r="17" spans="2:11" ht="25.5" customHeight="1">
      <c r="B17" s="421" t="s">
        <v>13110</v>
      </c>
      <c r="C17" s="421"/>
      <c r="D17" s="421"/>
      <c r="E17" s="421"/>
      <c r="G17" s="385"/>
      <c r="H17" s="385"/>
      <c r="I17" s="385"/>
      <c r="J17" s="385"/>
      <c r="K17" s="385"/>
    </row>
    <row r="18" spans="2:11" ht="34.5" customHeight="1">
      <c r="B18" s="421" t="s">
        <v>13111</v>
      </c>
      <c r="C18" s="421"/>
      <c r="D18" s="421"/>
      <c r="E18" s="421"/>
      <c r="G18" s="385"/>
      <c r="H18" s="385"/>
      <c r="I18" s="385"/>
      <c r="J18" s="385"/>
      <c r="K18" s="385"/>
    </row>
    <row r="19" spans="2:11" ht="23.25" customHeight="1">
      <c r="B19" s="392" t="s">
        <v>13112</v>
      </c>
      <c r="C19" s="393" t="s">
        <v>13113</v>
      </c>
      <c r="D19" s="393" t="s">
        <v>13114</v>
      </c>
      <c r="G19" s="385"/>
      <c r="H19" s="385"/>
      <c r="I19" s="385"/>
      <c r="J19" s="385"/>
      <c r="K19" s="385"/>
    </row>
    <row r="20" spans="2:11">
      <c r="B20" s="394" t="s">
        <v>13115</v>
      </c>
      <c r="C20" s="395" t="s">
        <v>13116</v>
      </c>
      <c r="D20" s="396" t="s">
        <v>13117</v>
      </c>
      <c r="E20" s="397"/>
      <c r="G20" s="385"/>
      <c r="H20" s="385"/>
      <c r="I20" s="385"/>
      <c r="J20" s="385"/>
      <c r="K20" s="385"/>
    </row>
    <row r="21" spans="2:11">
      <c r="B21" s="398" t="s">
        <v>13118</v>
      </c>
      <c r="C21" s="399" t="s">
        <v>13119</v>
      </c>
      <c r="D21" s="400" t="s">
        <v>13120</v>
      </c>
      <c r="E21" s="401"/>
      <c r="G21" s="385"/>
      <c r="H21" s="385"/>
      <c r="I21" s="385"/>
      <c r="J21" s="387"/>
      <c r="K21" s="385"/>
    </row>
    <row r="22" spans="2:11">
      <c r="B22" s="402" t="s">
        <v>13121</v>
      </c>
      <c r="C22" s="403" t="s">
        <v>13122</v>
      </c>
      <c r="D22" s="403" t="s">
        <v>13123</v>
      </c>
      <c r="E22" s="404"/>
      <c r="G22" s="385"/>
      <c r="H22" s="385"/>
      <c r="I22" s="385"/>
      <c r="J22" s="385"/>
      <c r="K22" s="385"/>
    </row>
    <row r="23" spans="2:11" ht="29.25" customHeight="1">
      <c r="B23" s="424" t="s">
        <v>13124</v>
      </c>
      <c r="C23" s="424"/>
      <c r="D23" s="424"/>
      <c r="E23" s="424"/>
      <c r="G23" s="385"/>
      <c r="H23" s="385"/>
      <c r="I23" s="385"/>
      <c r="J23" s="385"/>
      <c r="K23" s="385"/>
    </row>
    <row r="24" spans="2:11" ht="14.25" customHeight="1">
      <c r="B24" s="421" t="s">
        <v>13125</v>
      </c>
      <c r="C24" s="425"/>
      <c r="D24" s="425"/>
      <c r="E24" s="425"/>
      <c r="G24" s="385"/>
      <c r="H24" s="385"/>
      <c r="I24" s="385"/>
      <c r="J24" s="385"/>
      <c r="K24" s="385"/>
    </row>
    <row r="25" spans="2:11" ht="19.5" customHeight="1">
      <c r="B25" s="425"/>
      <c r="C25" s="425"/>
      <c r="D25" s="425"/>
      <c r="E25" s="425"/>
      <c r="G25" s="385"/>
      <c r="H25" s="385"/>
      <c r="I25" s="385"/>
      <c r="J25" s="385"/>
      <c r="K25" s="385"/>
    </row>
    <row r="26" spans="2:11" s="405" customFormat="1" ht="12.75" customHeight="1">
      <c r="B26" s="414" t="s">
        <v>13126</v>
      </c>
      <c r="C26" s="414"/>
      <c r="D26" s="414"/>
      <c r="E26" s="414"/>
      <c r="G26" s="406"/>
      <c r="H26" s="406"/>
      <c r="I26" s="406"/>
      <c r="J26" s="406"/>
      <c r="K26" s="406"/>
    </row>
    <row r="27" spans="2:11" s="405" customFormat="1" ht="21" customHeight="1">
      <c r="B27" s="412" t="s">
        <v>13127</v>
      </c>
      <c r="C27" s="412"/>
      <c r="D27" s="412"/>
      <c r="E27" s="412"/>
      <c r="G27" s="406"/>
      <c r="H27" s="406"/>
      <c r="I27" s="406"/>
      <c r="J27" s="406"/>
      <c r="K27" s="406"/>
    </row>
    <row r="28" spans="2:11" s="405" customFormat="1" ht="7.5" customHeight="1">
      <c r="B28" s="407"/>
      <c r="C28" s="407"/>
      <c r="D28" s="407"/>
      <c r="E28" s="407"/>
      <c r="G28" s="406"/>
      <c r="H28" s="406"/>
      <c r="I28" s="406"/>
      <c r="J28" s="406"/>
      <c r="K28" s="406"/>
    </row>
    <row r="29" spans="2:11" s="405" customFormat="1" ht="12.75" customHeight="1">
      <c r="B29" s="413"/>
      <c r="C29" s="413"/>
      <c r="D29" s="413"/>
      <c r="E29" s="413"/>
      <c r="G29" s="406"/>
      <c r="H29" s="406"/>
      <c r="I29" s="406"/>
      <c r="J29" s="406"/>
      <c r="K29" s="406"/>
    </row>
    <row r="30" spans="2:11" s="408" customFormat="1" ht="12.75" customHeight="1">
      <c r="B30" s="411"/>
      <c r="C30" s="411"/>
      <c r="D30" s="411"/>
      <c r="E30" s="411"/>
      <c r="G30" s="409"/>
      <c r="H30" s="409"/>
      <c r="I30" s="409"/>
      <c r="J30" s="409"/>
      <c r="K30" s="409"/>
    </row>
    <row r="31" spans="2:11" s="408" customFormat="1" ht="12.75" customHeight="1">
      <c r="B31" s="411"/>
      <c r="C31" s="411"/>
      <c r="D31" s="411"/>
      <c r="E31" s="411"/>
      <c r="G31" s="409"/>
      <c r="H31" s="409"/>
      <c r="I31" s="409"/>
      <c r="J31" s="409"/>
      <c r="K31" s="409"/>
    </row>
    <row r="32" spans="2:11" s="408" customFormat="1" ht="12.75" customHeight="1">
      <c r="B32" s="411"/>
      <c r="C32" s="411"/>
      <c r="D32" s="411"/>
      <c r="E32" s="411"/>
      <c r="G32" s="409"/>
      <c r="H32" s="409"/>
      <c r="I32" s="409"/>
      <c r="J32" s="409"/>
      <c r="K32" s="409"/>
    </row>
    <row r="33" spans="2:11" s="408" customFormat="1" ht="12.75" customHeight="1">
      <c r="B33" s="411"/>
      <c r="C33" s="411"/>
      <c r="D33" s="411"/>
      <c r="E33" s="411"/>
      <c r="G33" s="409"/>
      <c r="H33" s="409"/>
      <c r="I33" s="409"/>
      <c r="J33" s="409"/>
      <c r="K33" s="409"/>
    </row>
    <row r="34" spans="2:11" s="408" customFormat="1" ht="12.75" customHeight="1">
      <c r="B34" s="411"/>
      <c r="C34" s="411"/>
      <c r="D34" s="411"/>
      <c r="E34" s="411"/>
      <c r="G34" s="409"/>
      <c r="H34" s="409"/>
      <c r="I34" s="409"/>
      <c r="J34" s="409"/>
      <c r="K34" s="409"/>
    </row>
    <row r="35" spans="2:11" s="408" customFormat="1" ht="12.75" customHeight="1">
      <c r="B35" s="411"/>
      <c r="C35" s="411"/>
      <c r="D35" s="411"/>
      <c r="E35" s="411"/>
      <c r="G35" s="409"/>
      <c r="H35" s="409"/>
      <c r="I35" s="409"/>
      <c r="J35" s="409"/>
      <c r="K35" s="409"/>
    </row>
    <row r="36" spans="2:11" s="408" customFormat="1" ht="12.75" customHeight="1">
      <c r="G36" s="409"/>
      <c r="H36" s="409"/>
      <c r="I36" s="409"/>
      <c r="J36" s="409"/>
      <c r="K36" s="409"/>
    </row>
    <row r="37" spans="2:11" s="408" customFormat="1" ht="12.75" customHeight="1">
      <c r="G37" s="409"/>
      <c r="H37" s="409"/>
      <c r="I37" s="409"/>
      <c r="J37" s="409"/>
      <c r="K37" s="409"/>
    </row>
    <row r="38" spans="2:11" s="408" customFormat="1" ht="12.75" customHeight="1">
      <c r="G38" s="409"/>
      <c r="H38" s="409"/>
      <c r="I38" s="409"/>
      <c r="J38" s="409"/>
      <c r="K38" s="409"/>
    </row>
    <row r="39" spans="2:11" s="408" customFormat="1" ht="12.75" customHeight="1">
      <c r="G39" s="409"/>
      <c r="H39" s="409"/>
      <c r="I39" s="409"/>
      <c r="J39" s="409"/>
      <c r="K39" s="409"/>
    </row>
    <row r="40" spans="2:11" s="408" customFormat="1" ht="12.75" customHeight="1">
      <c r="G40" s="409"/>
      <c r="H40" s="409"/>
      <c r="I40" s="409"/>
      <c r="J40" s="409"/>
      <c r="K40" s="409"/>
    </row>
    <row r="41" spans="2:11" s="408" customFormat="1" ht="12.75" customHeight="1">
      <c r="G41" s="409"/>
      <c r="H41" s="409"/>
      <c r="I41" s="409"/>
      <c r="J41" s="409"/>
      <c r="K41" s="409"/>
    </row>
    <row r="42" spans="2:11" s="408" customFormat="1" ht="12.75" customHeight="1">
      <c r="G42" s="409"/>
      <c r="H42" s="409"/>
      <c r="I42" s="409"/>
      <c r="J42" s="409"/>
      <c r="K42" s="409"/>
    </row>
    <row r="43" spans="2:11" s="408" customFormat="1" ht="12.75" customHeight="1">
      <c r="G43" s="409"/>
      <c r="H43" s="409"/>
      <c r="I43" s="409"/>
      <c r="J43" s="409"/>
      <c r="K43" s="409"/>
    </row>
    <row r="44" spans="2:11" s="408" customFormat="1" ht="12.75" customHeight="1">
      <c r="G44" s="409"/>
      <c r="H44" s="409"/>
      <c r="I44" s="409"/>
      <c r="J44" s="409"/>
      <c r="K44" s="409"/>
    </row>
    <row r="45" spans="2:11" s="408" customFormat="1" ht="12.75" customHeight="1">
      <c r="G45" s="409"/>
      <c r="H45" s="409"/>
      <c r="I45" s="409"/>
      <c r="J45" s="409"/>
      <c r="K45" s="409"/>
    </row>
    <row r="46" spans="2:11" s="408" customFormat="1" ht="12.75" customHeight="1">
      <c r="G46" s="409"/>
      <c r="H46" s="409"/>
      <c r="I46" s="409"/>
      <c r="J46" s="409"/>
      <c r="K46" s="409"/>
    </row>
    <row r="47" spans="2:11" s="408" customFormat="1" ht="12.75" customHeight="1">
      <c r="G47" s="409"/>
      <c r="H47" s="409"/>
      <c r="I47" s="409"/>
      <c r="J47" s="409"/>
      <c r="K47" s="409"/>
    </row>
    <row r="48" spans="2:11" s="408" customFormat="1" ht="12.75" customHeight="1">
      <c r="G48" s="409"/>
      <c r="H48" s="409"/>
      <c r="I48" s="409"/>
      <c r="J48" s="409"/>
      <c r="K48" s="409"/>
    </row>
    <row r="49" spans="7:11" s="408" customFormat="1" ht="12.75" customHeight="1">
      <c r="G49" s="409"/>
      <c r="H49" s="409"/>
      <c r="I49" s="409"/>
      <c r="J49" s="409"/>
      <c r="K49" s="409"/>
    </row>
    <row r="50" spans="7:11" s="408" customFormat="1" ht="12.75" customHeight="1">
      <c r="G50" s="409"/>
      <c r="H50" s="409"/>
      <c r="I50" s="409"/>
      <c r="J50" s="409"/>
      <c r="K50" s="409"/>
    </row>
    <row r="51" spans="7:11" s="408" customFormat="1" ht="12.75" customHeight="1">
      <c r="G51" s="409"/>
      <c r="H51" s="409"/>
      <c r="I51" s="409"/>
      <c r="J51" s="409"/>
      <c r="K51" s="409"/>
    </row>
    <row r="52" spans="7:11" s="408" customFormat="1" ht="12.75" customHeight="1">
      <c r="G52" s="409"/>
      <c r="H52" s="409"/>
      <c r="I52" s="409"/>
      <c r="J52" s="409"/>
      <c r="K52" s="409"/>
    </row>
    <row r="53" spans="7:11" s="408" customFormat="1" ht="12.75" customHeight="1">
      <c r="G53" s="409"/>
      <c r="H53" s="409"/>
      <c r="I53" s="409"/>
      <c r="J53" s="409"/>
      <c r="K53" s="409"/>
    </row>
    <row r="54" spans="7:11" s="408" customFormat="1" ht="12.75" customHeight="1">
      <c r="G54" s="409"/>
      <c r="H54" s="409"/>
      <c r="I54" s="409"/>
      <c r="J54" s="409"/>
      <c r="K54" s="409"/>
    </row>
    <row r="55" spans="7:11" s="408" customFormat="1" ht="12.75" customHeight="1">
      <c r="G55" s="409"/>
      <c r="H55" s="409"/>
      <c r="I55" s="409"/>
      <c r="J55" s="409"/>
      <c r="K55" s="409"/>
    </row>
    <row r="56" spans="7:11" s="408" customFormat="1" ht="12.75" customHeight="1">
      <c r="G56" s="409"/>
      <c r="H56" s="409"/>
      <c r="I56" s="409"/>
      <c r="J56" s="409"/>
      <c r="K56" s="409"/>
    </row>
    <row r="57" spans="7:11" s="408" customFormat="1" ht="12.75" customHeight="1">
      <c r="G57" s="409"/>
      <c r="H57" s="409"/>
      <c r="I57" s="409"/>
      <c r="J57" s="409"/>
      <c r="K57" s="409"/>
    </row>
    <row r="58" spans="7:11" s="408" customFormat="1" ht="12.75" customHeight="1">
      <c r="G58" s="409"/>
      <c r="H58" s="409"/>
      <c r="I58" s="409"/>
      <c r="J58" s="409"/>
      <c r="K58" s="409"/>
    </row>
    <row r="59" spans="7:11" s="408" customFormat="1" ht="12.75" customHeight="1">
      <c r="G59" s="409"/>
      <c r="H59" s="409"/>
      <c r="I59" s="409"/>
      <c r="J59" s="409"/>
      <c r="K59" s="409"/>
    </row>
    <row r="60" spans="7:11" s="408" customFormat="1" ht="12.75" customHeight="1">
      <c r="G60" s="409"/>
      <c r="H60" s="409"/>
      <c r="I60" s="409"/>
      <c r="J60" s="409"/>
      <c r="K60" s="409"/>
    </row>
    <row r="61" spans="7:11" s="408" customFormat="1" ht="12.75" customHeight="1">
      <c r="G61" s="409"/>
      <c r="H61" s="409"/>
      <c r="I61" s="409"/>
      <c r="J61" s="409"/>
      <c r="K61" s="409"/>
    </row>
    <row r="62" spans="7:11" s="408" customFormat="1" ht="12.75" customHeight="1">
      <c r="G62" s="409"/>
      <c r="H62" s="409"/>
      <c r="I62" s="409"/>
      <c r="J62" s="409"/>
      <c r="K62" s="409"/>
    </row>
    <row r="63" spans="7:11" s="408" customFormat="1" ht="12.75" customHeight="1">
      <c r="G63" s="409"/>
      <c r="H63" s="409"/>
      <c r="I63" s="409"/>
      <c r="J63" s="409"/>
      <c r="K63" s="409"/>
    </row>
    <row r="64" spans="7:11" s="408" customFormat="1" ht="12.75" customHeight="1">
      <c r="G64" s="409"/>
      <c r="H64" s="409"/>
      <c r="I64" s="409"/>
      <c r="J64" s="409"/>
      <c r="K64" s="409"/>
    </row>
    <row r="65" spans="7:11" s="408" customFormat="1" ht="12.75" customHeight="1">
      <c r="G65" s="409"/>
      <c r="H65" s="409"/>
      <c r="I65" s="409"/>
      <c r="J65" s="409"/>
      <c r="K65" s="409"/>
    </row>
    <row r="66" spans="7:11" s="408" customFormat="1" ht="12.75" customHeight="1">
      <c r="G66" s="409"/>
      <c r="H66" s="409"/>
      <c r="I66" s="409"/>
      <c r="J66" s="409"/>
      <c r="K66" s="409"/>
    </row>
    <row r="67" spans="7:11" s="408" customFormat="1" ht="12.75" customHeight="1">
      <c r="G67" s="409"/>
      <c r="H67" s="409"/>
      <c r="I67" s="409"/>
      <c r="J67" s="409"/>
      <c r="K67" s="409"/>
    </row>
    <row r="68" spans="7:11" s="408" customFormat="1" ht="12.75" customHeight="1">
      <c r="G68" s="409"/>
      <c r="H68" s="409"/>
      <c r="I68" s="409"/>
      <c r="J68" s="409"/>
      <c r="K68" s="409"/>
    </row>
    <row r="69" spans="7:11" s="408" customFormat="1" ht="12.75" customHeight="1">
      <c r="G69" s="409"/>
      <c r="H69" s="409"/>
      <c r="I69" s="409"/>
      <c r="J69" s="409"/>
      <c r="K69" s="409"/>
    </row>
    <row r="70" spans="7:11" s="408" customFormat="1" ht="12.75" customHeight="1">
      <c r="G70" s="409"/>
      <c r="H70" s="409"/>
      <c r="I70" s="409"/>
      <c r="J70" s="409"/>
      <c r="K70" s="409"/>
    </row>
    <row r="71" spans="7:11" s="408" customFormat="1" ht="12.75" customHeight="1">
      <c r="G71" s="409"/>
      <c r="H71" s="409"/>
      <c r="I71" s="409"/>
      <c r="J71" s="409"/>
      <c r="K71" s="409"/>
    </row>
    <row r="72" spans="7:11" s="408" customFormat="1" ht="12.75" customHeight="1">
      <c r="G72" s="409"/>
      <c r="H72" s="409"/>
      <c r="I72" s="409"/>
      <c r="J72" s="409"/>
      <c r="K72" s="409"/>
    </row>
    <row r="73" spans="7:11" s="408" customFormat="1" ht="12.75" customHeight="1">
      <c r="G73" s="409"/>
      <c r="H73" s="409"/>
      <c r="I73" s="409"/>
      <c r="J73" s="409"/>
      <c r="K73" s="409"/>
    </row>
    <row r="74" spans="7:11" s="408" customFormat="1" ht="12.75" customHeight="1">
      <c r="G74" s="409"/>
      <c r="H74" s="409"/>
      <c r="I74" s="409"/>
      <c r="J74" s="409"/>
      <c r="K74" s="409"/>
    </row>
    <row r="75" spans="7:11" s="408" customFormat="1" ht="12.75" customHeight="1">
      <c r="G75" s="409"/>
      <c r="H75" s="409"/>
      <c r="I75" s="409"/>
      <c r="J75" s="409"/>
      <c r="K75" s="409"/>
    </row>
    <row r="76" spans="7:11" s="408" customFormat="1" ht="12.75" customHeight="1">
      <c r="G76" s="409"/>
      <c r="H76" s="409"/>
      <c r="I76" s="409"/>
      <c r="J76" s="409"/>
      <c r="K76" s="409"/>
    </row>
    <row r="77" spans="7:11" s="408" customFormat="1" ht="12.75" customHeight="1">
      <c r="G77" s="409"/>
      <c r="H77" s="409"/>
      <c r="I77" s="409"/>
      <c r="J77" s="409"/>
      <c r="K77" s="409"/>
    </row>
    <row r="78" spans="7:11" s="408" customFormat="1" ht="12.75" customHeight="1">
      <c r="G78" s="409"/>
      <c r="H78" s="409"/>
      <c r="I78" s="409"/>
      <c r="J78" s="409"/>
      <c r="K78" s="409"/>
    </row>
    <row r="79" spans="7:11" s="408" customFormat="1" ht="12.75" customHeight="1">
      <c r="G79" s="409"/>
      <c r="H79" s="409"/>
      <c r="I79" s="409"/>
      <c r="J79" s="409"/>
      <c r="K79" s="409"/>
    </row>
    <row r="80" spans="7:11" s="408" customFormat="1" ht="12.75" customHeight="1">
      <c r="G80" s="409"/>
      <c r="H80" s="409"/>
      <c r="I80" s="409"/>
      <c r="J80" s="409"/>
      <c r="K80" s="409"/>
    </row>
    <row r="81" spans="7:11" s="408" customFormat="1" ht="12.75" customHeight="1">
      <c r="G81" s="409"/>
      <c r="H81" s="409"/>
      <c r="I81" s="409"/>
      <c r="J81" s="409"/>
      <c r="K81" s="409"/>
    </row>
    <row r="82" spans="7:11" s="408" customFormat="1" ht="12.75" customHeight="1">
      <c r="G82" s="409"/>
      <c r="H82" s="409"/>
      <c r="I82" s="409"/>
      <c r="J82" s="409"/>
      <c r="K82" s="409"/>
    </row>
    <row r="83" spans="7:11" s="408" customFormat="1" ht="12.75" customHeight="1">
      <c r="G83" s="409"/>
      <c r="H83" s="409"/>
      <c r="I83" s="409"/>
      <c r="J83" s="409"/>
      <c r="K83" s="409"/>
    </row>
    <row r="84" spans="7:11" s="408" customFormat="1" ht="12.75" customHeight="1">
      <c r="G84" s="409"/>
      <c r="H84" s="409"/>
      <c r="I84" s="409"/>
      <c r="J84" s="409"/>
      <c r="K84" s="409"/>
    </row>
    <row r="85" spans="7:11" s="408" customFormat="1" ht="12.75" customHeight="1">
      <c r="G85" s="409"/>
      <c r="H85" s="409"/>
      <c r="I85" s="409"/>
      <c r="J85" s="409"/>
      <c r="K85" s="409"/>
    </row>
    <row r="86" spans="7:11" s="408" customFormat="1" ht="12.75" customHeight="1">
      <c r="G86" s="409"/>
      <c r="H86" s="409"/>
      <c r="I86" s="409"/>
      <c r="J86" s="409"/>
      <c r="K86" s="409"/>
    </row>
    <row r="87" spans="7:11" s="408" customFormat="1" ht="12.75" customHeight="1">
      <c r="G87" s="409"/>
      <c r="H87" s="409"/>
      <c r="I87" s="409"/>
      <c r="J87" s="409"/>
      <c r="K87" s="409"/>
    </row>
    <row r="88" spans="7:11" s="408" customFormat="1" ht="12.75" customHeight="1">
      <c r="G88" s="409"/>
      <c r="H88" s="409"/>
      <c r="I88" s="409"/>
      <c r="J88" s="409"/>
      <c r="K88" s="409"/>
    </row>
    <row r="89" spans="7:11" s="408" customFormat="1" ht="12.75" customHeight="1">
      <c r="G89" s="409"/>
      <c r="H89" s="409"/>
      <c r="I89" s="409"/>
      <c r="J89" s="409"/>
      <c r="K89" s="409"/>
    </row>
    <row r="90" spans="7:11" s="408" customFormat="1" ht="12.75" customHeight="1">
      <c r="G90" s="409"/>
      <c r="H90" s="409"/>
      <c r="I90" s="409"/>
      <c r="J90" s="409"/>
      <c r="K90" s="409"/>
    </row>
    <row r="91" spans="7:11" s="408" customFormat="1" ht="12.75" customHeight="1">
      <c r="G91" s="409"/>
      <c r="H91" s="409"/>
      <c r="I91" s="409"/>
      <c r="J91" s="409"/>
      <c r="K91" s="409"/>
    </row>
    <row r="92" spans="7:11" s="408" customFormat="1" ht="12.75" customHeight="1">
      <c r="G92" s="409"/>
      <c r="H92" s="409"/>
      <c r="I92" s="409"/>
      <c r="J92" s="409"/>
      <c r="K92" s="409"/>
    </row>
    <row r="93" spans="7:11" s="408" customFormat="1" ht="12.75" customHeight="1">
      <c r="G93" s="409"/>
      <c r="H93" s="409"/>
      <c r="I93" s="409"/>
      <c r="J93" s="409"/>
      <c r="K93" s="409"/>
    </row>
    <row r="94" spans="7:11" s="408" customFormat="1" ht="12.75" customHeight="1">
      <c r="G94" s="409"/>
      <c r="H94" s="409"/>
      <c r="I94" s="409"/>
      <c r="J94" s="409"/>
      <c r="K94" s="409"/>
    </row>
    <row r="95" spans="7:11" s="408" customFormat="1" ht="12.75" customHeight="1">
      <c r="G95" s="409"/>
      <c r="H95" s="409"/>
      <c r="I95" s="409"/>
      <c r="J95" s="409"/>
      <c r="K95" s="409"/>
    </row>
    <row r="96" spans="7:11" s="408" customFormat="1" ht="12.75" customHeight="1">
      <c r="G96" s="409"/>
      <c r="H96" s="409"/>
      <c r="I96" s="409"/>
      <c r="J96" s="409"/>
      <c r="K96" s="409"/>
    </row>
    <row r="97" spans="7:11" s="408" customFormat="1" ht="12.75" customHeight="1">
      <c r="G97" s="409"/>
      <c r="H97" s="409"/>
      <c r="I97" s="409"/>
      <c r="J97" s="409"/>
      <c r="K97" s="409"/>
    </row>
    <row r="98" spans="7:11" s="408" customFormat="1" ht="12.75" customHeight="1">
      <c r="G98" s="409"/>
      <c r="H98" s="409"/>
      <c r="I98" s="409"/>
      <c r="J98" s="409"/>
      <c r="K98" s="409"/>
    </row>
    <row r="99" spans="7:11" s="408" customFormat="1" ht="12.75" customHeight="1">
      <c r="G99" s="409"/>
      <c r="H99" s="409"/>
      <c r="I99" s="409"/>
      <c r="J99" s="409"/>
      <c r="K99" s="409"/>
    </row>
    <row r="100" spans="7:11" s="408" customFormat="1" ht="12.75" customHeight="1">
      <c r="G100" s="409"/>
      <c r="H100" s="409"/>
      <c r="I100" s="409"/>
      <c r="J100" s="409"/>
      <c r="K100" s="409"/>
    </row>
    <row r="101" spans="7:11" s="408" customFormat="1" ht="12.75" customHeight="1">
      <c r="G101" s="409"/>
      <c r="H101" s="409"/>
      <c r="I101" s="409"/>
      <c r="J101" s="409"/>
      <c r="K101" s="409"/>
    </row>
    <row r="102" spans="7:11" s="408" customFormat="1" ht="12.75" customHeight="1">
      <c r="G102" s="409"/>
      <c r="H102" s="409"/>
      <c r="I102" s="409"/>
      <c r="J102" s="409"/>
      <c r="K102" s="409"/>
    </row>
    <row r="103" spans="7:11" s="408" customFormat="1" ht="12.75" customHeight="1">
      <c r="G103" s="409"/>
      <c r="H103" s="409"/>
      <c r="I103" s="409"/>
      <c r="J103" s="409"/>
      <c r="K103" s="409"/>
    </row>
    <row r="104" spans="7:11" s="408" customFormat="1" ht="12.75" customHeight="1">
      <c r="G104" s="409"/>
      <c r="H104" s="409"/>
      <c r="I104" s="409"/>
      <c r="J104" s="409"/>
      <c r="K104" s="409"/>
    </row>
    <row r="105" spans="7:11" s="408" customFormat="1" ht="12.75" customHeight="1">
      <c r="G105" s="409"/>
      <c r="H105" s="409"/>
      <c r="I105" s="409"/>
      <c r="J105" s="409"/>
      <c r="K105" s="409"/>
    </row>
    <row r="106" spans="7:11" s="408" customFormat="1" ht="12.75" customHeight="1">
      <c r="G106" s="409"/>
      <c r="H106" s="409"/>
      <c r="I106" s="409"/>
      <c r="J106" s="409"/>
      <c r="K106" s="409"/>
    </row>
    <row r="107" spans="7:11" s="408" customFormat="1" ht="12.75" customHeight="1">
      <c r="G107" s="409"/>
      <c r="H107" s="409"/>
      <c r="I107" s="409"/>
      <c r="J107" s="409"/>
      <c r="K107" s="409"/>
    </row>
    <row r="108" spans="7:11" s="408" customFormat="1" ht="12.75" customHeight="1">
      <c r="G108" s="409"/>
      <c r="H108" s="409"/>
      <c r="I108" s="409"/>
      <c r="J108" s="409"/>
      <c r="K108" s="409"/>
    </row>
    <row r="109" spans="7:11" s="408" customFormat="1" ht="12.75" customHeight="1">
      <c r="G109" s="409"/>
      <c r="H109" s="409"/>
      <c r="I109" s="409"/>
      <c r="J109" s="409"/>
      <c r="K109" s="409"/>
    </row>
    <row r="110" spans="7:11" s="408" customFormat="1" ht="12.75" customHeight="1">
      <c r="G110" s="409"/>
      <c r="H110" s="409"/>
      <c r="I110" s="409"/>
      <c r="J110" s="409"/>
      <c r="K110" s="409"/>
    </row>
    <row r="111" spans="7:11" s="408" customFormat="1" ht="12.75" customHeight="1">
      <c r="G111" s="409"/>
      <c r="H111" s="409"/>
      <c r="I111" s="409"/>
      <c r="J111" s="409"/>
      <c r="K111" s="409"/>
    </row>
    <row r="112" spans="7:11" s="408" customFormat="1" ht="12.75" customHeight="1">
      <c r="G112" s="409"/>
      <c r="H112" s="409"/>
      <c r="I112" s="409"/>
      <c r="J112" s="409"/>
      <c r="K112" s="409"/>
    </row>
    <row r="113" spans="7:11" s="408" customFormat="1" ht="12.75" customHeight="1">
      <c r="G113" s="409"/>
      <c r="H113" s="409"/>
      <c r="I113" s="409"/>
      <c r="J113" s="409"/>
      <c r="K113" s="409"/>
    </row>
    <row r="114" spans="7:11" s="408" customFormat="1" ht="12.75" customHeight="1">
      <c r="G114" s="409"/>
      <c r="H114" s="409"/>
      <c r="I114" s="409"/>
      <c r="J114" s="409"/>
      <c r="K114" s="409"/>
    </row>
    <row r="115" spans="7:11" s="408" customFormat="1" ht="12.75" customHeight="1">
      <c r="G115" s="409"/>
      <c r="H115" s="409"/>
      <c r="I115" s="409"/>
      <c r="J115" s="409"/>
      <c r="K115" s="409"/>
    </row>
    <row r="116" spans="7:11" s="408" customFormat="1" ht="12.75" customHeight="1">
      <c r="G116" s="409"/>
      <c r="H116" s="409"/>
      <c r="I116" s="409"/>
      <c r="J116" s="409"/>
      <c r="K116" s="409"/>
    </row>
    <row r="117" spans="7:11" s="408" customFormat="1" ht="12.75" customHeight="1">
      <c r="G117" s="409"/>
      <c r="H117" s="409"/>
      <c r="I117" s="409"/>
      <c r="J117" s="409"/>
      <c r="K117" s="409"/>
    </row>
    <row r="118" spans="7:11" s="408" customFormat="1" ht="12.75" customHeight="1">
      <c r="G118" s="409"/>
      <c r="H118" s="409"/>
      <c r="I118" s="409"/>
      <c r="J118" s="409"/>
      <c r="K118" s="409"/>
    </row>
    <row r="119" spans="7:11" s="408" customFormat="1" ht="12.75" customHeight="1">
      <c r="G119" s="409"/>
      <c r="H119" s="409"/>
      <c r="I119" s="409"/>
      <c r="J119" s="409"/>
      <c r="K119" s="409"/>
    </row>
    <row r="120" spans="7:11" s="408" customFormat="1" ht="12.75" customHeight="1">
      <c r="G120" s="409"/>
      <c r="H120" s="409"/>
      <c r="I120" s="409"/>
      <c r="J120" s="409"/>
      <c r="K120" s="409"/>
    </row>
    <row r="121" spans="7:11" s="408" customFormat="1" ht="12.75" customHeight="1">
      <c r="G121" s="409"/>
      <c r="H121" s="409"/>
      <c r="I121" s="409"/>
      <c r="J121" s="409"/>
      <c r="K121" s="409"/>
    </row>
    <row r="122" spans="7:11" s="408" customFormat="1" ht="12.75" customHeight="1">
      <c r="G122" s="409"/>
      <c r="H122" s="409"/>
      <c r="I122" s="409"/>
      <c r="J122" s="409"/>
      <c r="K122" s="409"/>
    </row>
    <row r="123" spans="7:11" s="408" customFormat="1" ht="12.75" customHeight="1">
      <c r="G123" s="409"/>
      <c r="H123" s="409"/>
      <c r="I123" s="409"/>
      <c r="J123" s="409"/>
      <c r="K123" s="409"/>
    </row>
    <row r="124" spans="7:11" s="408" customFormat="1" ht="12.75" customHeight="1">
      <c r="G124" s="409"/>
      <c r="H124" s="409"/>
      <c r="I124" s="409"/>
      <c r="J124" s="409"/>
      <c r="K124" s="409"/>
    </row>
    <row r="125" spans="7:11" s="408" customFormat="1" ht="12.75" customHeight="1">
      <c r="G125" s="409"/>
      <c r="H125" s="409"/>
      <c r="I125" s="409"/>
      <c r="J125" s="409"/>
      <c r="K125" s="409"/>
    </row>
    <row r="126" spans="7:11" s="408" customFormat="1" ht="12.75" customHeight="1">
      <c r="G126" s="409"/>
      <c r="H126" s="409"/>
      <c r="I126" s="409"/>
      <c r="J126" s="409"/>
      <c r="K126" s="409"/>
    </row>
    <row r="127" spans="7:11" s="408" customFormat="1" ht="12.75" customHeight="1">
      <c r="G127" s="409"/>
      <c r="H127" s="409"/>
      <c r="I127" s="409"/>
      <c r="J127" s="409"/>
      <c r="K127" s="409"/>
    </row>
    <row r="128" spans="7:11" s="408" customFormat="1" ht="12.75" customHeight="1">
      <c r="G128" s="409"/>
      <c r="H128" s="409"/>
      <c r="I128" s="409"/>
      <c r="J128" s="409"/>
      <c r="K128" s="409"/>
    </row>
    <row r="129" spans="7:11" s="408" customFormat="1" ht="12.75" customHeight="1">
      <c r="G129" s="409"/>
      <c r="H129" s="409"/>
      <c r="I129" s="409"/>
      <c r="J129" s="409"/>
      <c r="K129" s="409"/>
    </row>
    <row r="130" spans="7:11" s="408" customFormat="1" ht="12.75" customHeight="1">
      <c r="G130" s="409"/>
      <c r="H130" s="409"/>
      <c r="I130" s="409"/>
      <c r="J130" s="409"/>
      <c r="K130" s="409"/>
    </row>
    <row r="131" spans="7:11" s="408" customFormat="1" ht="12.75" customHeight="1">
      <c r="G131" s="409"/>
      <c r="H131" s="409"/>
      <c r="I131" s="409"/>
      <c r="J131" s="409"/>
      <c r="K131" s="409"/>
    </row>
    <row r="132" spans="7:11" s="408" customFormat="1" ht="12.75" customHeight="1">
      <c r="G132" s="409"/>
      <c r="H132" s="409"/>
      <c r="I132" s="409"/>
      <c r="J132" s="409"/>
      <c r="K132" s="409"/>
    </row>
    <row r="133" spans="7:11" s="408" customFormat="1" ht="12.75" customHeight="1">
      <c r="G133" s="409"/>
      <c r="H133" s="409"/>
      <c r="I133" s="409"/>
      <c r="J133" s="409"/>
      <c r="K133" s="409"/>
    </row>
    <row r="134" spans="7:11" s="408" customFormat="1" ht="12.75" customHeight="1">
      <c r="G134" s="409"/>
      <c r="H134" s="409"/>
      <c r="I134" s="409"/>
      <c r="J134" s="409"/>
      <c r="K134" s="409"/>
    </row>
    <row r="135" spans="7:11" s="408" customFormat="1" ht="12.75" customHeight="1">
      <c r="G135" s="409"/>
      <c r="H135" s="409"/>
      <c r="I135" s="409"/>
      <c r="J135" s="409"/>
      <c r="K135" s="409"/>
    </row>
    <row r="136" spans="7:11" s="408" customFormat="1" ht="12.75" customHeight="1">
      <c r="G136" s="409"/>
      <c r="H136" s="409"/>
      <c r="I136" s="409"/>
      <c r="J136" s="409"/>
      <c r="K136" s="409"/>
    </row>
    <row r="137" spans="7:11" s="408" customFormat="1" ht="12.75" customHeight="1">
      <c r="G137" s="409"/>
      <c r="H137" s="409"/>
      <c r="I137" s="409"/>
      <c r="J137" s="409"/>
      <c r="K137" s="409"/>
    </row>
    <row r="138" spans="7:11" s="408" customFormat="1" ht="12.75" customHeight="1">
      <c r="G138" s="409"/>
      <c r="H138" s="409"/>
      <c r="I138" s="409"/>
      <c r="J138" s="409"/>
      <c r="K138" s="409"/>
    </row>
    <row r="139" spans="7:11" s="408" customFormat="1" ht="12.75" customHeight="1">
      <c r="G139" s="409"/>
      <c r="H139" s="409"/>
      <c r="I139" s="409"/>
      <c r="J139" s="409"/>
      <c r="K139" s="409"/>
    </row>
    <row r="140" spans="7:11" s="408" customFormat="1" ht="12.75" customHeight="1">
      <c r="G140" s="409"/>
      <c r="H140" s="409"/>
      <c r="I140" s="409"/>
      <c r="J140" s="409"/>
      <c r="K140" s="409"/>
    </row>
    <row r="141" spans="7:11" s="408" customFormat="1" ht="12.75" customHeight="1">
      <c r="G141" s="409"/>
      <c r="H141" s="409"/>
      <c r="I141" s="409"/>
      <c r="J141" s="409"/>
      <c r="K141" s="409"/>
    </row>
    <row r="142" spans="7:11" s="408" customFormat="1" ht="12.75" customHeight="1">
      <c r="G142" s="409"/>
      <c r="H142" s="409"/>
      <c r="I142" s="409"/>
      <c r="J142" s="409"/>
      <c r="K142" s="409"/>
    </row>
    <row r="143" spans="7:11" s="408" customFormat="1" ht="12.75" hidden="1" customHeight="1">
      <c r="G143" s="409"/>
      <c r="H143" s="409"/>
      <c r="I143" s="409"/>
      <c r="J143" s="409"/>
      <c r="K143" s="409"/>
    </row>
    <row r="144" spans="7:11" s="408" customFormat="1" ht="12.75" hidden="1" customHeight="1">
      <c r="G144" s="409"/>
      <c r="H144" s="409"/>
      <c r="I144" s="409"/>
      <c r="J144" s="409"/>
      <c r="K144" s="409"/>
    </row>
    <row r="145" spans="7:11" s="408" customFormat="1" ht="12.75" hidden="1" customHeight="1">
      <c r="G145" s="409"/>
      <c r="H145" s="409"/>
      <c r="I145" s="409"/>
      <c r="J145" s="409"/>
      <c r="K145" s="409"/>
    </row>
    <row r="146" spans="7:11" s="408" customFormat="1" ht="12.75" hidden="1" customHeight="1">
      <c r="G146" s="409"/>
      <c r="H146" s="409"/>
      <c r="I146" s="409"/>
      <c r="J146" s="409"/>
      <c r="K146" s="409"/>
    </row>
    <row r="147" spans="7:11" s="408" customFormat="1" ht="12.75" hidden="1" customHeight="1">
      <c r="G147" s="409"/>
      <c r="H147" s="409"/>
      <c r="I147" s="409"/>
      <c r="J147" s="409"/>
      <c r="K147" s="409"/>
    </row>
    <row r="148" spans="7:11" s="408" customFormat="1" ht="12.75" hidden="1" customHeight="1">
      <c r="G148" s="409"/>
      <c r="H148" s="409"/>
      <c r="I148" s="409"/>
      <c r="J148" s="409"/>
      <c r="K148" s="409"/>
    </row>
    <row r="149" spans="7:11" s="408" customFormat="1" ht="12.75" hidden="1" customHeight="1">
      <c r="G149" s="409"/>
      <c r="H149" s="409"/>
      <c r="I149" s="409"/>
      <c r="J149" s="409"/>
      <c r="K149" s="409"/>
    </row>
    <row r="150" spans="7:11" s="408" customFormat="1" ht="12.75" hidden="1" customHeight="1">
      <c r="G150" s="409"/>
      <c r="H150" s="409"/>
      <c r="I150" s="409"/>
      <c r="J150" s="409"/>
      <c r="K150" s="409"/>
    </row>
    <row r="151" spans="7:11" s="408" customFormat="1" ht="12.75" hidden="1" customHeight="1">
      <c r="G151" s="409"/>
      <c r="H151" s="409"/>
      <c r="I151" s="409"/>
      <c r="J151" s="409"/>
      <c r="K151" s="409"/>
    </row>
    <row r="152" spans="7:11" s="408" customFormat="1" ht="12.75" hidden="1" customHeight="1">
      <c r="G152" s="409"/>
      <c r="H152" s="409"/>
      <c r="I152" s="409"/>
      <c r="J152" s="409"/>
      <c r="K152" s="409"/>
    </row>
    <row r="153" spans="7:11" s="408" customFormat="1" ht="12.75" hidden="1" customHeight="1">
      <c r="G153" s="409"/>
      <c r="H153" s="409"/>
      <c r="I153" s="409"/>
      <c r="J153" s="409"/>
      <c r="K153" s="409"/>
    </row>
    <row r="154" spans="7:11" s="408" customFormat="1" ht="12.75" hidden="1" customHeight="1">
      <c r="G154" s="409"/>
      <c r="H154" s="409"/>
      <c r="I154" s="409"/>
      <c r="J154" s="409"/>
      <c r="K154" s="409"/>
    </row>
    <row r="155" spans="7:11" s="408" customFormat="1" ht="12.75" hidden="1" customHeight="1">
      <c r="G155" s="409"/>
      <c r="H155" s="409"/>
      <c r="I155" s="409"/>
      <c r="J155" s="409"/>
      <c r="K155" s="409"/>
    </row>
    <row r="156" spans="7:11" s="408" customFormat="1" ht="12.75" hidden="1" customHeight="1">
      <c r="G156" s="409"/>
      <c r="H156" s="409"/>
      <c r="I156" s="409"/>
      <c r="J156" s="409"/>
      <c r="K156" s="409"/>
    </row>
    <row r="157" spans="7:11" s="408" customFormat="1" ht="12.75" hidden="1" customHeight="1">
      <c r="G157" s="409"/>
      <c r="H157" s="409"/>
      <c r="I157" s="409"/>
      <c r="J157" s="409"/>
      <c r="K157" s="409"/>
    </row>
    <row r="158" spans="7:11" s="408" customFormat="1" ht="12.75" hidden="1" customHeight="1">
      <c r="G158" s="409"/>
      <c r="H158" s="409"/>
      <c r="I158" s="409"/>
      <c r="J158" s="409"/>
      <c r="K158" s="409"/>
    </row>
    <row r="159" spans="7:11" s="408" customFormat="1" ht="12.75" hidden="1" customHeight="1">
      <c r="G159" s="409"/>
      <c r="H159" s="409"/>
      <c r="I159" s="409"/>
      <c r="J159" s="409"/>
      <c r="K159" s="409"/>
    </row>
    <row r="160" spans="7:11" s="408" customFormat="1" ht="12.75" hidden="1" customHeight="1">
      <c r="G160" s="409"/>
      <c r="H160" s="409"/>
      <c r="I160" s="409"/>
      <c r="J160" s="409"/>
      <c r="K160" s="409"/>
    </row>
    <row r="161" spans="7:11" s="408" customFormat="1" ht="12.75" hidden="1" customHeight="1">
      <c r="G161" s="409"/>
      <c r="H161" s="409"/>
      <c r="I161" s="409"/>
      <c r="J161" s="409"/>
      <c r="K161" s="409"/>
    </row>
    <row r="162" spans="7:11" s="408" customFormat="1" ht="12.75" hidden="1" customHeight="1">
      <c r="G162" s="409"/>
      <c r="H162" s="409"/>
      <c r="I162" s="409"/>
      <c r="J162" s="409"/>
      <c r="K162" s="409"/>
    </row>
    <row r="163" spans="7:11" s="408" customFormat="1" ht="12.75" hidden="1" customHeight="1">
      <c r="G163" s="409"/>
      <c r="H163" s="409"/>
      <c r="I163" s="409"/>
      <c r="J163" s="409"/>
      <c r="K163" s="409"/>
    </row>
    <row r="164" spans="7:11" s="408" customFormat="1" ht="12.75" hidden="1" customHeight="1">
      <c r="G164" s="409"/>
      <c r="H164" s="409"/>
      <c r="I164" s="409"/>
      <c r="J164" s="409"/>
      <c r="K164" s="409"/>
    </row>
    <row r="165" spans="7:11" s="408" customFormat="1" ht="12.75" hidden="1" customHeight="1">
      <c r="G165" s="409"/>
      <c r="H165" s="409"/>
      <c r="I165" s="409"/>
      <c r="J165" s="409"/>
      <c r="K165" s="409"/>
    </row>
    <row r="166" spans="7:11" s="408" customFormat="1" ht="12.75" hidden="1" customHeight="1">
      <c r="G166" s="409"/>
      <c r="H166" s="409"/>
      <c r="I166" s="409"/>
      <c r="J166" s="409"/>
      <c r="K166" s="409"/>
    </row>
    <row r="167" spans="7:11" s="408" customFormat="1" ht="12.75" hidden="1" customHeight="1">
      <c r="G167" s="409"/>
      <c r="H167" s="409"/>
      <c r="I167" s="409"/>
      <c r="J167" s="409"/>
      <c r="K167" s="409"/>
    </row>
    <row r="168" spans="7:11" s="408" customFormat="1" ht="12.75" hidden="1" customHeight="1">
      <c r="G168" s="409"/>
      <c r="H168" s="409"/>
      <c r="I168" s="409"/>
      <c r="J168" s="409"/>
      <c r="K168" s="409"/>
    </row>
    <row r="169" spans="7:11" s="408" customFormat="1" ht="12.75" hidden="1" customHeight="1">
      <c r="G169" s="409"/>
      <c r="H169" s="409"/>
      <c r="I169" s="409"/>
      <c r="J169" s="409"/>
      <c r="K169" s="409"/>
    </row>
    <row r="170" spans="7:11" s="408" customFormat="1" ht="12.75" hidden="1" customHeight="1">
      <c r="G170" s="409"/>
      <c r="H170" s="409"/>
      <c r="I170" s="409"/>
      <c r="J170" s="409"/>
      <c r="K170" s="409"/>
    </row>
    <row r="171" spans="7:11" s="408" customFormat="1" ht="12.75" hidden="1" customHeight="1">
      <c r="G171" s="409"/>
      <c r="H171" s="409"/>
      <c r="I171" s="409"/>
      <c r="J171" s="409"/>
      <c r="K171" s="409"/>
    </row>
    <row r="172" spans="7:11" s="408" customFormat="1" ht="12.75" hidden="1" customHeight="1">
      <c r="G172" s="409"/>
      <c r="H172" s="409"/>
      <c r="I172" s="409"/>
      <c r="J172" s="409"/>
      <c r="K172" s="409"/>
    </row>
    <row r="173" spans="7:11" s="408" customFormat="1" ht="12.75" hidden="1" customHeight="1">
      <c r="G173" s="409"/>
      <c r="H173" s="409"/>
      <c r="I173" s="409"/>
      <c r="J173" s="409"/>
      <c r="K173" s="409"/>
    </row>
    <row r="174" spans="7:11" s="408" customFormat="1" ht="12.75" hidden="1" customHeight="1">
      <c r="G174" s="409"/>
      <c r="H174" s="409"/>
      <c r="I174" s="409"/>
      <c r="J174" s="409"/>
      <c r="K174" s="409"/>
    </row>
    <row r="175" spans="7:11" s="408" customFormat="1" ht="12.75" hidden="1" customHeight="1">
      <c r="G175" s="409"/>
      <c r="H175" s="409"/>
      <c r="I175" s="409"/>
      <c r="J175" s="409"/>
      <c r="K175" s="409"/>
    </row>
    <row r="176" spans="7:11" s="408" customFormat="1" ht="12.75" hidden="1" customHeight="1">
      <c r="G176" s="409"/>
      <c r="H176" s="409"/>
      <c r="I176" s="409"/>
      <c r="J176" s="409"/>
      <c r="K176" s="409"/>
    </row>
    <row r="177" spans="7:11" s="408" customFormat="1" ht="12.75" hidden="1" customHeight="1">
      <c r="G177" s="409"/>
      <c r="H177" s="409"/>
      <c r="I177" s="409"/>
      <c r="J177" s="409"/>
      <c r="K177" s="409"/>
    </row>
    <row r="178" spans="7:11" s="408" customFormat="1" ht="12.75" hidden="1" customHeight="1">
      <c r="G178" s="409"/>
      <c r="H178" s="409"/>
      <c r="I178" s="409"/>
      <c r="J178" s="409"/>
      <c r="K178" s="409"/>
    </row>
    <row r="179" spans="7:11" s="408" customFormat="1" ht="12.75" hidden="1" customHeight="1">
      <c r="G179" s="409"/>
      <c r="H179" s="409"/>
      <c r="I179" s="409"/>
      <c r="J179" s="409"/>
      <c r="K179" s="409"/>
    </row>
    <row r="180" spans="7:11" s="408" customFormat="1" ht="12.75" hidden="1" customHeight="1">
      <c r="G180" s="409"/>
      <c r="H180" s="409"/>
      <c r="I180" s="409"/>
      <c r="J180" s="409"/>
      <c r="K180" s="409"/>
    </row>
    <row r="181" spans="7:11" s="408" customFormat="1" ht="12.75" hidden="1" customHeight="1">
      <c r="G181" s="409"/>
      <c r="H181" s="409"/>
      <c r="I181" s="409"/>
      <c r="J181" s="409"/>
      <c r="K181" s="409"/>
    </row>
    <row r="182" spans="7:11" s="408" customFormat="1" ht="12.75" hidden="1" customHeight="1">
      <c r="G182" s="409"/>
      <c r="H182" s="409"/>
      <c r="I182" s="409"/>
      <c r="J182" s="409"/>
      <c r="K182" s="409"/>
    </row>
    <row r="183" spans="7:11" s="408" customFormat="1" ht="12.75" hidden="1" customHeight="1">
      <c r="G183" s="409"/>
      <c r="H183" s="409"/>
      <c r="I183" s="409"/>
      <c r="J183" s="409"/>
      <c r="K183" s="409"/>
    </row>
    <row r="184" spans="7:11" s="408" customFormat="1" ht="12.75" hidden="1" customHeight="1">
      <c r="G184" s="409"/>
      <c r="H184" s="409"/>
      <c r="I184" s="409"/>
      <c r="J184" s="409"/>
      <c r="K184" s="409"/>
    </row>
    <row r="185" spans="7:11" s="408" customFormat="1" ht="12.75" hidden="1" customHeight="1">
      <c r="G185" s="409"/>
      <c r="H185" s="409"/>
      <c r="I185" s="409"/>
      <c r="J185" s="409"/>
      <c r="K185" s="409"/>
    </row>
    <row r="186" spans="7:11" s="408" customFormat="1" ht="12.75" hidden="1" customHeight="1">
      <c r="G186" s="409"/>
      <c r="H186" s="409"/>
      <c r="I186" s="409"/>
      <c r="J186" s="409"/>
      <c r="K186" s="409"/>
    </row>
    <row r="187" spans="7:11" s="408" customFormat="1" ht="12.75" hidden="1" customHeight="1">
      <c r="G187" s="409"/>
      <c r="H187" s="409"/>
      <c r="I187" s="409"/>
      <c r="J187" s="409"/>
      <c r="K187" s="409"/>
    </row>
    <row r="188" spans="7:11" s="408" customFormat="1" ht="12.75" hidden="1" customHeight="1">
      <c r="G188" s="409"/>
      <c r="H188" s="409"/>
      <c r="I188" s="409"/>
      <c r="J188" s="409"/>
      <c r="K188" s="409"/>
    </row>
    <row r="189" spans="7:11" s="408" customFormat="1" ht="12.75" hidden="1" customHeight="1">
      <c r="G189" s="409"/>
      <c r="H189" s="409"/>
      <c r="I189" s="409"/>
      <c r="J189" s="409"/>
      <c r="K189" s="409"/>
    </row>
    <row r="190" spans="7:11" s="408" customFormat="1" ht="12.75" hidden="1" customHeight="1">
      <c r="G190" s="409"/>
      <c r="H190" s="409"/>
      <c r="I190" s="409"/>
      <c r="J190" s="409"/>
      <c r="K190" s="409"/>
    </row>
    <row r="191" spans="7:11" s="408" customFormat="1" ht="12.75" hidden="1" customHeight="1">
      <c r="G191" s="409"/>
      <c r="H191" s="409"/>
      <c r="I191" s="409"/>
      <c r="J191" s="409"/>
      <c r="K191" s="409"/>
    </row>
    <row r="192" spans="7:11" s="408" customFormat="1" ht="12.75" hidden="1" customHeight="1">
      <c r="G192" s="409"/>
      <c r="H192" s="409"/>
      <c r="I192" s="409"/>
      <c r="J192" s="409"/>
      <c r="K192" s="409"/>
    </row>
    <row r="193" spans="7:11" s="408" customFormat="1" ht="12.75" hidden="1" customHeight="1">
      <c r="G193" s="409"/>
      <c r="H193" s="409"/>
      <c r="I193" s="409"/>
      <c r="J193" s="409"/>
      <c r="K193" s="409"/>
    </row>
    <row r="194" spans="7:11" s="408" customFormat="1" ht="12.75" hidden="1" customHeight="1">
      <c r="G194" s="409"/>
      <c r="H194" s="409"/>
      <c r="I194" s="409"/>
      <c r="J194" s="409"/>
      <c r="K194" s="409"/>
    </row>
    <row r="195" spans="7:11" s="408" customFormat="1" ht="12.75" hidden="1" customHeight="1">
      <c r="G195" s="409"/>
      <c r="H195" s="409"/>
      <c r="I195" s="409"/>
      <c r="J195" s="409"/>
      <c r="K195" s="409"/>
    </row>
    <row r="196" spans="7:11" s="408" customFormat="1" ht="12.75" hidden="1" customHeight="1">
      <c r="G196" s="409"/>
      <c r="H196" s="409"/>
      <c r="I196" s="409"/>
      <c r="J196" s="409"/>
      <c r="K196" s="409"/>
    </row>
    <row r="197" spans="7:11" s="408" customFormat="1" ht="12.75" hidden="1" customHeight="1">
      <c r="G197" s="409"/>
      <c r="H197" s="409"/>
      <c r="I197" s="409"/>
      <c r="J197" s="409"/>
      <c r="K197" s="409"/>
    </row>
    <row r="198" spans="7:11" s="408" customFormat="1" ht="12.75" hidden="1" customHeight="1">
      <c r="G198" s="409"/>
      <c r="H198" s="409"/>
      <c r="I198" s="409"/>
      <c r="J198" s="409"/>
      <c r="K198" s="409"/>
    </row>
    <row r="199" spans="7:11" s="408" customFormat="1" ht="12.75" hidden="1" customHeight="1">
      <c r="G199" s="409"/>
      <c r="H199" s="409"/>
      <c r="I199" s="409"/>
      <c r="J199" s="409"/>
      <c r="K199" s="409"/>
    </row>
    <row r="200" spans="7:11" s="408" customFormat="1" ht="12.75" hidden="1" customHeight="1">
      <c r="G200" s="409"/>
      <c r="H200" s="409"/>
      <c r="I200" s="409"/>
      <c r="J200" s="409"/>
      <c r="K200" s="409"/>
    </row>
    <row r="201" spans="7:11" s="408" customFormat="1" ht="12.75" hidden="1" customHeight="1">
      <c r="G201" s="409"/>
      <c r="H201" s="409"/>
      <c r="I201" s="409"/>
      <c r="J201" s="409"/>
      <c r="K201" s="409"/>
    </row>
    <row r="202" spans="7:11" s="408" customFormat="1" ht="12.75" hidden="1" customHeight="1">
      <c r="G202" s="409"/>
      <c r="H202" s="409"/>
      <c r="I202" s="409"/>
      <c r="J202" s="409"/>
      <c r="K202" s="409"/>
    </row>
    <row r="203" spans="7:11" s="408" customFormat="1" ht="12.75" hidden="1" customHeight="1">
      <c r="G203" s="409"/>
      <c r="H203" s="409"/>
      <c r="I203" s="409"/>
      <c r="J203" s="409"/>
      <c r="K203" s="409"/>
    </row>
    <row r="204" spans="7:11" s="408" customFormat="1" ht="12.75" hidden="1" customHeight="1">
      <c r="G204" s="409"/>
      <c r="H204" s="409"/>
      <c r="I204" s="409"/>
      <c r="J204" s="409"/>
      <c r="K204" s="409"/>
    </row>
    <row r="205" spans="7:11" s="408" customFormat="1" ht="12.75" hidden="1" customHeight="1">
      <c r="G205" s="409"/>
      <c r="H205" s="409"/>
      <c r="I205" s="409"/>
      <c r="J205" s="409"/>
      <c r="K205" s="409"/>
    </row>
    <row r="206" spans="7:11" s="408" customFormat="1" ht="12.75" hidden="1" customHeight="1">
      <c r="G206" s="409"/>
      <c r="H206" s="409"/>
      <c r="I206" s="409"/>
      <c r="J206" s="409"/>
      <c r="K206" s="409"/>
    </row>
    <row r="207" spans="7:11" s="408" customFormat="1" ht="12.75" hidden="1" customHeight="1">
      <c r="G207" s="409"/>
      <c r="H207" s="409"/>
      <c r="I207" s="409"/>
      <c r="J207" s="409"/>
      <c r="K207" s="409"/>
    </row>
    <row r="208" spans="7:11" s="408" customFormat="1" ht="12.75" hidden="1" customHeight="1">
      <c r="G208" s="409"/>
      <c r="H208" s="409"/>
      <c r="I208" s="409"/>
      <c r="J208" s="409"/>
      <c r="K208" s="409"/>
    </row>
    <row r="209" spans="7:11" s="408" customFormat="1" ht="12.75" hidden="1" customHeight="1">
      <c r="G209" s="409"/>
      <c r="H209" s="409"/>
      <c r="I209" s="409"/>
      <c r="J209" s="409"/>
      <c r="K209" s="409"/>
    </row>
    <row r="210" spans="7:11" s="408" customFormat="1" ht="12.75" hidden="1" customHeight="1">
      <c r="G210" s="409"/>
      <c r="H210" s="409"/>
      <c r="I210" s="409"/>
      <c r="J210" s="409"/>
      <c r="K210" s="409"/>
    </row>
    <row r="211" spans="7:11" s="408" customFormat="1" ht="12.75" hidden="1" customHeight="1">
      <c r="G211" s="409"/>
      <c r="H211" s="409"/>
      <c r="I211" s="409"/>
      <c r="J211" s="409"/>
      <c r="K211" s="409"/>
    </row>
    <row r="212" spans="7:11" s="408" customFormat="1" ht="12.75" hidden="1" customHeight="1">
      <c r="G212" s="409"/>
      <c r="H212" s="409"/>
      <c r="I212" s="409"/>
      <c r="J212" s="409"/>
      <c r="K212" s="409"/>
    </row>
    <row r="213" spans="7:11" s="408" customFormat="1" ht="12.75" hidden="1" customHeight="1">
      <c r="G213" s="409"/>
      <c r="H213" s="409"/>
      <c r="I213" s="409"/>
      <c r="J213" s="409"/>
      <c r="K213" s="409"/>
    </row>
    <row r="214" spans="7:11" s="408" customFormat="1" ht="12.75" hidden="1" customHeight="1">
      <c r="G214" s="409"/>
      <c r="H214" s="409"/>
      <c r="I214" s="409"/>
      <c r="J214" s="409"/>
      <c r="K214" s="409"/>
    </row>
    <row r="215" spans="7:11" s="408" customFormat="1" ht="12.75" hidden="1" customHeight="1">
      <c r="G215" s="409"/>
      <c r="H215" s="409"/>
      <c r="I215" s="409"/>
      <c r="J215" s="409"/>
      <c r="K215" s="409"/>
    </row>
    <row r="216" spans="7:11" s="408" customFormat="1" ht="12.75" hidden="1" customHeight="1">
      <c r="G216" s="409"/>
      <c r="H216" s="409"/>
      <c r="I216" s="409"/>
      <c r="J216" s="409"/>
      <c r="K216" s="409"/>
    </row>
    <row r="217" spans="7:11" s="408" customFormat="1" ht="12.75" hidden="1" customHeight="1">
      <c r="G217" s="409"/>
      <c r="H217" s="409"/>
      <c r="I217" s="409"/>
      <c r="J217" s="409"/>
      <c r="K217" s="409"/>
    </row>
    <row r="218" spans="7:11" s="408" customFormat="1" ht="12.75" hidden="1" customHeight="1">
      <c r="G218" s="409"/>
      <c r="H218" s="409"/>
      <c r="I218" s="409"/>
      <c r="J218" s="409"/>
      <c r="K218" s="409"/>
    </row>
    <row r="219" spans="7:11" s="408" customFormat="1" ht="12.75" hidden="1" customHeight="1">
      <c r="G219" s="409"/>
      <c r="H219" s="409"/>
      <c r="I219" s="409"/>
      <c r="J219" s="409"/>
      <c r="K219" s="409"/>
    </row>
    <row r="220" spans="7:11" s="408" customFormat="1" ht="12.75" hidden="1" customHeight="1">
      <c r="G220" s="409"/>
      <c r="H220" s="409"/>
      <c r="I220" s="409"/>
      <c r="J220" s="409"/>
      <c r="K220" s="409"/>
    </row>
    <row r="221" spans="7:11" s="408" customFormat="1" ht="12.75" hidden="1" customHeight="1">
      <c r="G221" s="409"/>
      <c r="H221" s="409"/>
      <c r="I221" s="409"/>
      <c r="J221" s="409"/>
      <c r="K221" s="409"/>
    </row>
    <row r="222" spans="7:11" s="408" customFormat="1" ht="12.75" hidden="1" customHeight="1">
      <c r="G222" s="409"/>
      <c r="H222" s="409"/>
      <c r="I222" s="409"/>
      <c r="J222" s="409"/>
      <c r="K222" s="409"/>
    </row>
    <row r="223" spans="7:11" s="408" customFormat="1" ht="12.75" hidden="1" customHeight="1">
      <c r="G223" s="409"/>
      <c r="H223" s="409"/>
      <c r="I223" s="409"/>
      <c r="J223" s="409"/>
      <c r="K223" s="409"/>
    </row>
    <row r="224" spans="7:11" s="408" customFormat="1" ht="12.75" hidden="1" customHeight="1">
      <c r="G224" s="409"/>
      <c r="H224" s="409"/>
      <c r="I224" s="409"/>
      <c r="J224" s="409"/>
      <c r="K224" s="409"/>
    </row>
    <row r="225" spans="7:11" s="408" customFormat="1" ht="12.75" hidden="1" customHeight="1">
      <c r="G225" s="409"/>
      <c r="H225" s="409"/>
      <c r="I225" s="409"/>
      <c r="J225" s="409"/>
      <c r="K225" s="409"/>
    </row>
    <row r="226" spans="7:11" s="408" customFormat="1" ht="12.75" hidden="1" customHeight="1">
      <c r="G226" s="409"/>
      <c r="H226" s="409"/>
      <c r="I226" s="409"/>
      <c r="J226" s="409"/>
      <c r="K226" s="409"/>
    </row>
    <row r="227" spans="7:11" s="408" customFormat="1" ht="12.75" hidden="1" customHeight="1">
      <c r="G227" s="409"/>
      <c r="H227" s="409"/>
      <c r="I227" s="409"/>
      <c r="J227" s="409"/>
      <c r="K227" s="409"/>
    </row>
    <row r="228" spans="7:11" s="408" customFormat="1" ht="12.75" hidden="1" customHeight="1">
      <c r="G228" s="409"/>
      <c r="H228" s="409"/>
      <c r="I228" s="409"/>
      <c r="J228" s="409"/>
      <c r="K228" s="409"/>
    </row>
    <row r="229" spans="7:11" s="408" customFormat="1" ht="12.75" hidden="1" customHeight="1">
      <c r="G229" s="409"/>
      <c r="H229" s="409"/>
      <c r="I229" s="409"/>
      <c r="J229" s="409"/>
      <c r="K229" s="409"/>
    </row>
    <row r="230" spans="7:11" s="408" customFormat="1" ht="12.75" hidden="1" customHeight="1">
      <c r="G230" s="409"/>
      <c r="H230" s="409"/>
      <c r="I230" s="409"/>
      <c r="J230" s="409"/>
      <c r="K230" s="409"/>
    </row>
    <row r="231" spans="7:11" s="408" customFormat="1" ht="12.75" hidden="1" customHeight="1">
      <c r="G231" s="409"/>
      <c r="H231" s="409"/>
      <c r="I231" s="409"/>
      <c r="J231" s="409"/>
      <c r="K231" s="409"/>
    </row>
    <row r="232" spans="7:11" s="408" customFormat="1" ht="12.75" hidden="1" customHeight="1">
      <c r="G232" s="409"/>
      <c r="H232" s="409"/>
      <c r="I232" s="409"/>
      <c r="J232" s="409"/>
      <c r="K232" s="409"/>
    </row>
    <row r="233" spans="7:11" s="408" customFormat="1" ht="12.75" hidden="1" customHeight="1">
      <c r="G233" s="409"/>
      <c r="H233" s="409"/>
      <c r="I233" s="409"/>
      <c r="J233" s="409"/>
      <c r="K233" s="409"/>
    </row>
    <row r="234" spans="7:11" s="408" customFormat="1" ht="12.75" hidden="1" customHeight="1">
      <c r="G234" s="409"/>
      <c r="H234" s="409"/>
      <c r="I234" s="409"/>
      <c r="J234" s="409"/>
      <c r="K234" s="409"/>
    </row>
    <row r="235" spans="7:11" s="408" customFormat="1" ht="12.75" hidden="1" customHeight="1">
      <c r="G235" s="409"/>
      <c r="H235" s="409"/>
      <c r="I235" s="409"/>
      <c r="J235" s="409"/>
      <c r="K235" s="409"/>
    </row>
    <row r="236" spans="7:11" s="408" customFormat="1" ht="12.75" hidden="1" customHeight="1">
      <c r="G236" s="409"/>
      <c r="H236" s="409"/>
      <c r="I236" s="409"/>
      <c r="J236" s="409"/>
      <c r="K236" s="409"/>
    </row>
    <row r="237" spans="7:11" s="408" customFormat="1" ht="12.75" hidden="1" customHeight="1">
      <c r="G237" s="409"/>
      <c r="H237" s="409"/>
      <c r="I237" s="409"/>
      <c r="J237" s="409"/>
      <c r="K237" s="409"/>
    </row>
    <row r="238" spans="7:11" s="408" customFormat="1" ht="12.75" hidden="1" customHeight="1">
      <c r="G238" s="409"/>
      <c r="H238" s="409"/>
      <c r="I238" s="409"/>
      <c r="J238" s="409"/>
      <c r="K238" s="409"/>
    </row>
    <row r="239" spans="7:11" s="408" customFormat="1" ht="12.75" hidden="1" customHeight="1">
      <c r="G239" s="409"/>
      <c r="H239" s="409"/>
      <c r="I239" s="409"/>
      <c r="J239" s="409"/>
      <c r="K239" s="409"/>
    </row>
    <row r="240" spans="7:11" s="408" customFormat="1" ht="12.75" hidden="1" customHeight="1">
      <c r="G240" s="409"/>
      <c r="H240" s="409"/>
      <c r="I240" s="409"/>
      <c r="J240" s="409"/>
      <c r="K240" s="409"/>
    </row>
    <row r="241" spans="7:11" s="408" customFormat="1" ht="12.75" hidden="1" customHeight="1">
      <c r="G241" s="409"/>
      <c r="H241" s="409"/>
      <c r="I241" s="409"/>
      <c r="J241" s="409"/>
      <c r="K241" s="409"/>
    </row>
    <row r="242" spans="7:11" s="408" customFormat="1" ht="12.75" hidden="1" customHeight="1">
      <c r="G242" s="409"/>
      <c r="H242" s="409"/>
      <c r="I242" s="409"/>
      <c r="J242" s="409"/>
      <c r="K242" s="409"/>
    </row>
    <row r="243" spans="7:11" s="408" customFormat="1" ht="12.75" hidden="1" customHeight="1">
      <c r="G243" s="409"/>
      <c r="H243" s="409"/>
      <c r="I243" s="409"/>
      <c r="J243" s="409"/>
      <c r="K243" s="409"/>
    </row>
    <row r="244" spans="7:11" s="408" customFormat="1" ht="12.75" hidden="1" customHeight="1">
      <c r="G244" s="409"/>
      <c r="H244" s="409"/>
      <c r="I244" s="409"/>
      <c r="J244" s="409"/>
      <c r="K244" s="409"/>
    </row>
    <row r="245" spans="7:11" s="408" customFormat="1" ht="12.75" hidden="1" customHeight="1">
      <c r="G245" s="409"/>
      <c r="H245" s="409"/>
      <c r="I245" s="409"/>
      <c r="J245" s="409"/>
      <c r="K245" s="409"/>
    </row>
    <row r="246" spans="7:11" s="408" customFormat="1" ht="12.75" hidden="1" customHeight="1">
      <c r="G246" s="409"/>
      <c r="H246" s="409"/>
      <c r="I246" s="409"/>
      <c r="J246" s="409"/>
      <c r="K246" s="409"/>
    </row>
    <row r="247" spans="7:11" s="408" customFormat="1" ht="12.75" hidden="1" customHeight="1">
      <c r="G247" s="409"/>
      <c r="H247" s="409"/>
      <c r="I247" s="409"/>
      <c r="J247" s="409"/>
      <c r="K247" s="409"/>
    </row>
    <row r="248" spans="7:11" s="408" customFormat="1" ht="12.75" hidden="1" customHeight="1">
      <c r="G248" s="409"/>
      <c r="H248" s="409"/>
      <c r="I248" s="409"/>
      <c r="J248" s="409"/>
      <c r="K248" s="409"/>
    </row>
    <row r="249" spans="7:11" s="408" customFormat="1" ht="12.75" hidden="1" customHeight="1">
      <c r="G249" s="409"/>
      <c r="H249" s="409"/>
      <c r="I249" s="409"/>
      <c r="J249" s="409"/>
      <c r="K249" s="409"/>
    </row>
    <row r="250" spans="7:11" s="408" customFormat="1" ht="12.75" hidden="1" customHeight="1">
      <c r="G250" s="409"/>
      <c r="H250" s="409"/>
      <c r="I250" s="409"/>
      <c r="J250" s="409"/>
      <c r="K250" s="409"/>
    </row>
    <row r="251" spans="7:11" s="408" customFormat="1" ht="12.75" hidden="1" customHeight="1">
      <c r="G251" s="409"/>
      <c r="H251" s="409"/>
      <c r="I251" s="409"/>
      <c r="J251" s="409"/>
      <c r="K251" s="409"/>
    </row>
    <row r="252" spans="7:11" s="408" customFormat="1" ht="12.75" hidden="1" customHeight="1">
      <c r="G252" s="409"/>
      <c r="H252" s="409"/>
      <c r="I252" s="409"/>
      <c r="J252" s="409"/>
      <c r="K252" s="409"/>
    </row>
    <row r="253" spans="7:11" s="408" customFormat="1" ht="12.75" hidden="1" customHeight="1">
      <c r="G253" s="409"/>
      <c r="H253" s="409"/>
      <c r="I253" s="409"/>
      <c r="J253" s="409"/>
      <c r="K253" s="409"/>
    </row>
    <row r="254" spans="7:11" s="408" customFormat="1" ht="12.75" hidden="1" customHeight="1">
      <c r="G254" s="409"/>
      <c r="H254" s="409"/>
      <c r="I254" s="409"/>
      <c r="J254" s="409"/>
      <c r="K254" s="409"/>
    </row>
    <row r="255" spans="7:11" s="408" customFormat="1" ht="12.75" hidden="1" customHeight="1">
      <c r="G255" s="409"/>
      <c r="H255" s="409"/>
      <c r="I255" s="409"/>
      <c r="J255" s="409"/>
      <c r="K255" s="409"/>
    </row>
    <row r="256" spans="7:11" s="408" customFormat="1" ht="12.75" hidden="1" customHeight="1">
      <c r="G256" s="409"/>
      <c r="H256" s="409"/>
      <c r="I256" s="409"/>
      <c r="J256" s="409"/>
      <c r="K256" s="409"/>
    </row>
    <row r="257" spans="7:11" s="408" customFormat="1" ht="12.75" hidden="1" customHeight="1">
      <c r="G257" s="409"/>
      <c r="H257" s="409"/>
      <c r="I257" s="409"/>
      <c r="J257" s="409"/>
      <c r="K257" s="409"/>
    </row>
    <row r="258" spans="7:11" s="408" customFormat="1" ht="12.75" hidden="1" customHeight="1">
      <c r="G258" s="409"/>
      <c r="H258" s="409"/>
      <c r="I258" s="409"/>
      <c r="J258" s="409"/>
      <c r="K258" s="409"/>
    </row>
    <row r="259" spans="7:11" s="408" customFormat="1" ht="12.75" hidden="1" customHeight="1">
      <c r="G259" s="409"/>
      <c r="H259" s="409"/>
      <c r="I259" s="409"/>
      <c r="J259" s="409"/>
      <c r="K259" s="409"/>
    </row>
    <row r="260" spans="7:11" s="408" customFormat="1" ht="12.75" hidden="1" customHeight="1">
      <c r="G260" s="409"/>
      <c r="H260" s="409"/>
      <c r="I260" s="409"/>
      <c r="J260" s="409"/>
      <c r="K260" s="409"/>
    </row>
    <row r="261" spans="7:11" s="408" customFormat="1" ht="12.75" hidden="1" customHeight="1">
      <c r="G261" s="409"/>
      <c r="H261" s="409"/>
      <c r="I261" s="409"/>
      <c r="J261" s="409"/>
      <c r="K261" s="409"/>
    </row>
    <row r="262" spans="7:11" s="408" customFormat="1" ht="12.75" hidden="1" customHeight="1">
      <c r="G262" s="409"/>
      <c r="H262" s="409"/>
      <c r="I262" s="409"/>
      <c r="J262" s="409"/>
      <c r="K262" s="409"/>
    </row>
    <row r="263" spans="7:11" s="408" customFormat="1" ht="12.75" hidden="1" customHeight="1">
      <c r="G263" s="409"/>
      <c r="H263" s="409"/>
      <c r="I263" s="409"/>
      <c r="J263" s="409"/>
      <c r="K263" s="409"/>
    </row>
    <row r="264" spans="7:11" s="408" customFormat="1" ht="12.75" hidden="1" customHeight="1">
      <c r="G264" s="409"/>
      <c r="H264" s="409"/>
      <c r="I264" s="409"/>
      <c r="J264" s="409"/>
      <c r="K264" s="409"/>
    </row>
    <row r="265" spans="7:11" s="408" customFormat="1" ht="12.75" hidden="1" customHeight="1">
      <c r="G265" s="409"/>
      <c r="H265" s="409"/>
      <c r="I265" s="409"/>
      <c r="J265" s="409"/>
      <c r="K265" s="409"/>
    </row>
    <row r="266" spans="7:11" s="408" customFormat="1" ht="12.75" hidden="1" customHeight="1">
      <c r="G266" s="409"/>
      <c r="H266" s="409"/>
      <c r="I266" s="409"/>
      <c r="J266" s="409"/>
      <c r="K266" s="409"/>
    </row>
    <row r="267" spans="7:11" s="408" customFormat="1" ht="12.75" hidden="1" customHeight="1">
      <c r="G267" s="409"/>
      <c r="H267" s="409"/>
      <c r="I267" s="409"/>
      <c r="J267" s="409"/>
      <c r="K267" s="409"/>
    </row>
    <row r="268" spans="7:11" s="408" customFormat="1" ht="12.75" hidden="1" customHeight="1">
      <c r="G268" s="409"/>
      <c r="H268" s="409"/>
      <c r="I268" s="409"/>
      <c r="J268" s="409"/>
      <c r="K268" s="409"/>
    </row>
    <row r="269" spans="7:11" s="408" customFormat="1" ht="12.75" hidden="1" customHeight="1">
      <c r="G269" s="409"/>
      <c r="H269" s="409"/>
      <c r="I269" s="409"/>
      <c r="J269" s="409"/>
      <c r="K269" s="409"/>
    </row>
    <row r="270" spans="7:11" s="408" customFormat="1" ht="12.75" hidden="1" customHeight="1">
      <c r="G270" s="409"/>
      <c r="H270" s="409"/>
      <c r="I270" s="409"/>
      <c r="J270" s="409"/>
      <c r="K270" s="409"/>
    </row>
    <row r="271" spans="7:11" s="408" customFormat="1" ht="12.75" hidden="1" customHeight="1">
      <c r="G271" s="409"/>
      <c r="H271" s="409"/>
      <c r="I271" s="409"/>
      <c r="J271" s="409"/>
      <c r="K271" s="409"/>
    </row>
    <row r="272" spans="7:11" s="408" customFormat="1" ht="12.75" hidden="1" customHeight="1">
      <c r="G272" s="409"/>
      <c r="H272" s="409"/>
      <c r="I272" s="409"/>
      <c r="J272" s="409"/>
      <c r="K272" s="409"/>
    </row>
    <row r="273" spans="7:11" s="408" customFormat="1" ht="12.75" hidden="1" customHeight="1">
      <c r="G273" s="409"/>
      <c r="H273" s="409"/>
      <c r="I273" s="409"/>
      <c r="J273" s="409"/>
      <c r="K273" s="409"/>
    </row>
    <row r="274" spans="7:11" s="408" customFormat="1" ht="12.75" hidden="1" customHeight="1">
      <c r="G274" s="409"/>
      <c r="H274" s="409"/>
      <c r="I274" s="409"/>
      <c r="J274" s="409"/>
      <c r="K274" s="409"/>
    </row>
    <row r="275" spans="7:11" s="408" customFormat="1" ht="12.75" hidden="1" customHeight="1">
      <c r="G275" s="409"/>
      <c r="H275" s="409"/>
      <c r="I275" s="409"/>
      <c r="J275" s="409"/>
      <c r="K275" s="409"/>
    </row>
    <row r="276" spans="7:11" s="408" customFormat="1" ht="12.75" hidden="1" customHeight="1">
      <c r="G276" s="409"/>
      <c r="H276" s="409"/>
      <c r="I276" s="409"/>
      <c r="J276" s="409"/>
      <c r="K276" s="409"/>
    </row>
    <row r="277" spans="7:11" s="408" customFormat="1" ht="12.75" hidden="1" customHeight="1">
      <c r="G277" s="409"/>
      <c r="H277" s="409"/>
      <c r="I277" s="409"/>
      <c r="J277" s="409"/>
      <c r="K277" s="409"/>
    </row>
    <row r="278" spans="7:11" s="408" customFormat="1" ht="12.75" hidden="1" customHeight="1">
      <c r="G278" s="409"/>
      <c r="H278" s="409"/>
      <c r="I278" s="409"/>
      <c r="J278" s="409"/>
      <c r="K278" s="409"/>
    </row>
    <row r="279" spans="7:11" s="408" customFormat="1" ht="12.75" hidden="1" customHeight="1">
      <c r="G279" s="409"/>
      <c r="H279" s="409"/>
      <c r="I279" s="409"/>
      <c r="J279" s="409"/>
      <c r="K279" s="409"/>
    </row>
    <row r="280" spans="7:11" s="408" customFormat="1" ht="12.75" hidden="1" customHeight="1">
      <c r="G280" s="409"/>
      <c r="H280" s="409"/>
      <c r="I280" s="409"/>
      <c r="J280" s="409"/>
      <c r="K280" s="409"/>
    </row>
    <row r="281" spans="7:11" s="408" customFormat="1" ht="12.75" hidden="1" customHeight="1">
      <c r="G281" s="409"/>
      <c r="H281" s="409"/>
      <c r="I281" s="409"/>
      <c r="J281" s="409"/>
      <c r="K281" s="409"/>
    </row>
    <row r="282" spans="7:11" s="408" customFormat="1" ht="12.75" hidden="1" customHeight="1">
      <c r="G282" s="409"/>
      <c r="H282" s="409"/>
      <c r="I282" s="409"/>
      <c r="J282" s="409"/>
      <c r="K282" s="409"/>
    </row>
    <row r="283" spans="7:11" s="408" customFormat="1" ht="12.75" hidden="1" customHeight="1">
      <c r="G283" s="409"/>
      <c r="H283" s="409"/>
      <c r="I283" s="409"/>
      <c r="J283" s="409"/>
      <c r="K283" s="409"/>
    </row>
    <row r="284" spans="7:11" s="408" customFormat="1" ht="12.75" hidden="1" customHeight="1">
      <c r="G284" s="409"/>
      <c r="H284" s="409"/>
      <c r="I284" s="409"/>
      <c r="J284" s="409"/>
      <c r="K284" s="409"/>
    </row>
    <row r="285" spans="7:11" s="408" customFormat="1" ht="12.75" hidden="1" customHeight="1">
      <c r="G285" s="409"/>
      <c r="H285" s="409"/>
      <c r="I285" s="409"/>
      <c r="J285" s="409"/>
      <c r="K285" s="409"/>
    </row>
    <row r="286" spans="7:11" s="408" customFormat="1" ht="12.75" hidden="1" customHeight="1">
      <c r="G286" s="409"/>
      <c r="H286" s="409"/>
      <c r="I286" s="409"/>
      <c r="J286" s="409"/>
      <c r="K286" s="409"/>
    </row>
    <row r="287" spans="7:11" s="408" customFormat="1" ht="12.75" hidden="1" customHeight="1">
      <c r="G287" s="409"/>
      <c r="H287" s="409"/>
      <c r="I287" s="409"/>
      <c r="J287" s="409"/>
      <c r="K287" s="409"/>
    </row>
    <row r="288" spans="7:11" s="408" customFormat="1" ht="12.75" hidden="1" customHeight="1">
      <c r="G288" s="409"/>
      <c r="H288" s="409"/>
      <c r="I288" s="409"/>
      <c r="J288" s="409"/>
      <c r="K288" s="409"/>
    </row>
    <row r="289" spans="5:11" s="408" customFormat="1" ht="12.75" hidden="1" customHeight="1">
      <c r="G289" s="409"/>
      <c r="H289" s="409"/>
      <c r="I289" s="409"/>
      <c r="J289" s="409"/>
      <c r="K289" s="409"/>
    </row>
    <row r="290" spans="5:11" s="408" customFormat="1" ht="12.75" hidden="1" customHeight="1">
      <c r="G290" s="409"/>
      <c r="H290" s="409"/>
      <c r="I290" s="409"/>
      <c r="J290" s="409"/>
      <c r="K290" s="409"/>
    </row>
    <row r="291" spans="5:11" s="408" customFormat="1" ht="12.75" hidden="1" customHeight="1">
      <c r="G291" s="409"/>
      <c r="H291" s="409"/>
      <c r="I291" s="409"/>
      <c r="J291" s="409"/>
      <c r="K291" s="409"/>
    </row>
    <row r="292" spans="5:11" s="408" customFormat="1" ht="12.75" hidden="1" customHeight="1">
      <c r="G292" s="409"/>
      <c r="H292" s="409"/>
      <c r="I292" s="409"/>
      <c r="J292" s="409"/>
      <c r="K292" s="409"/>
    </row>
    <row r="293" spans="5:11" s="408" customFormat="1" ht="12.75" hidden="1" customHeight="1">
      <c r="G293" s="409"/>
      <c r="H293" s="409"/>
      <c r="I293" s="409"/>
      <c r="J293" s="409"/>
      <c r="K293" s="409"/>
    </row>
    <row r="294" spans="5:11" s="408" customFormat="1" ht="12.75" hidden="1" customHeight="1">
      <c r="G294" s="409"/>
      <c r="H294" s="409"/>
      <c r="I294" s="409"/>
      <c r="J294" s="409"/>
      <c r="K294" s="409"/>
    </row>
    <row r="295" spans="5:11" s="408" customFormat="1" ht="12.75" hidden="1" customHeight="1">
      <c r="G295" s="409"/>
      <c r="H295" s="409"/>
      <c r="I295" s="409"/>
      <c r="J295" s="409"/>
      <c r="K295" s="409"/>
    </row>
    <row r="296" spans="5:11" s="408" customFormat="1" ht="12.75" hidden="1" customHeight="1">
      <c r="G296" s="409"/>
      <c r="H296" s="409"/>
      <c r="I296" s="409"/>
      <c r="J296" s="409"/>
      <c r="K296" s="409"/>
    </row>
    <row r="297" spans="5:11" s="408" customFormat="1" ht="12.75" hidden="1" customHeight="1">
      <c r="G297" s="409"/>
      <c r="H297" s="409"/>
      <c r="I297" s="409"/>
      <c r="J297" s="409"/>
      <c r="K297" s="409"/>
    </row>
    <row r="298" spans="5:11" s="408" customFormat="1" ht="12.75" hidden="1" customHeight="1">
      <c r="G298" s="409"/>
      <c r="H298" s="409"/>
      <c r="I298" s="409"/>
      <c r="J298" s="409"/>
      <c r="K298" s="409"/>
    </row>
    <row r="299" spans="5:11" s="408" customFormat="1" ht="12.75" hidden="1" customHeight="1">
      <c r="G299" s="409"/>
      <c r="H299" s="409"/>
      <c r="I299" s="409"/>
      <c r="J299" s="409"/>
      <c r="K299" s="409"/>
    </row>
    <row r="300" spans="5:11" s="408" customFormat="1" ht="12.75" hidden="1" customHeight="1">
      <c r="G300" s="409"/>
      <c r="H300" s="409"/>
      <c r="I300" s="409"/>
      <c r="J300" s="409"/>
      <c r="K300" s="409"/>
    </row>
    <row r="301" spans="5:11" s="405" customFormat="1" ht="19.5">
      <c r="E301" s="410" t="s">
        <v>13134</v>
      </c>
      <c r="G301" s="406"/>
      <c r="H301" s="406"/>
      <c r="I301" s="406"/>
      <c r="J301" s="406"/>
      <c r="K301" s="406"/>
    </row>
    <row r="302" spans="5:11" hidden="1">
      <c r="G302" s="385"/>
      <c r="H302" s="385"/>
      <c r="I302" s="385"/>
      <c r="J302" s="385"/>
      <c r="K302" s="385"/>
    </row>
    <row r="303" spans="5:11" hidden="1">
      <c r="G303" s="385"/>
      <c r="H303" s="385"/>
      <c r="I303" s="385"/>
      <c r="J303" s="385"/>
      <c r="K303" s="385"/>
    </row>
    <row r="304" spans="5:11" hidden="1">
      <c r="G304" s="385"/>
      <c r="H304" s="385"/>
      <c r="I304" s="385"/>
      <c r="J304" s="385"/>
      <c r="K304" s="385"/>
    </row>
    <row r="305" spans="7:11" hidden="1">
      <c r="G305" s="385"/>
      <c r="H305" s="385"/>
      <c r="I305" s="385"/>
      <c r="J305" s="385"/>
      <c r="K305" s="385"/>
    </row>
    <row r="306" spans="7:11" hidden="1">
      <c r="G306" s="385"/>
      <c r="H306" s="385"/>
      <c r="I306" s="385"/>
      <c r="J306" s="385"/>
      <c r="K306" s="385"/>
    </row>
    <row r="307" spans="7:11" hidden="1">
      <c r="G307" s="385"/>
      <c r="H307" s="385"/>
      <c r="I307" s="385"/>
      <c r="J307" s="385"/>
      <c r="K307" s="385"/>
    </row>
    <row r="308" spans="7:11" hidden="1">
      <c r="G308" s="385"/>
      <c r="H308" s="385"/>
      <c r="I308" s="385"/>
      <c r="J308" s="385"/>
      <c r="K308" s="385"/>
    </row>
    <row r="309" spans="7:11" hidden="1">
      <c r="G309" s="385"/>
      <c r="H309" s="385"/>
      <c r="I309" s="385"/>
      <c r="J309" s="385"/>
      <c r="K309" s="385"/>
    </row>
    <row r="310" spans="7:11" hidden="1">
      <c r="G310" s="385"/>
      <c r="H310" s="385"/>
      <c r="I310" s="385"/>
      <c r="J310" s="385"/>
      <c r="K310" s="385"/>
    </row>
    <row r="311" spans="7:11" hidden="1">
      <c r="G311" s="385"/>
      <c r="H311" s="385"/>
      <c r="I311" s="385"/>
      <c r="J311" s="385"/>
      <c r="K311" s="385"/>
    </row>
    <row r="312" spans="7:11" hidden="1">
      <c r="G312" s="385"/>
      <c r="H312" s="385"/>
      <c r="I312" s="385"/>
      <c r="J312" s="385"/>
      <c r="K312" s="385"/>
    </row>
    <row r="313" spans="7:11" hidden="1">
      <c r="G313" s="385"/>
      <c r="H313" s="385"/>
      <c r="I313" s="385"/>
      <c r="J313" s="385"/>
      <c r="K313" s="385"/>
    </row>
    <row r="314" spans="7:11" hidden="1">
      <c r="G314" s="385"/>
      <c r="H314" s="385"/>
      <c r="I314" s="385"/>
      <c r="J314" s="385"/>
      <c r="K314" s="385"/>
    </row>
    <row r="315" spans="7:11" hidden="1">
      <c r="G315" s="385"/>
      <c r="H315" s="385"/>
      <c r="I315" s="385"/>
      <c r="J315" s="385"/>
      <c r="K315" s="385"/>
    </row>
    <row r="316" spans="7:11" hidden="1">
      <c r="G316" s="385"/>
      <c r="H316" s="385"/>
      <c r="I316" s="385"/>
      <c r="J316" s="385"/>
      <c r="K316" s="385"/>
    </row>
    <row r="317" spans="7:11" hidden="1">
      <c r="G317" s="385"/>
      <c r="H317" s="385"/>
      <c r="I317" s="385"/>
      <c r="J317" s="385"/>
      <c r="K317" s="385"/>
    </row>
    <row r="318" spans="7:11" hidden="1">
      <c r="G318" s="385"/>
      <c r="H318" s="385"/>
      <c r="I318" s="385"/>
      <c r="J318" s="385"/>
      <c r="K318" s="385"/>
    </row>
    <row r="319" spans="7:11" hidden="1">
      <c r="G319" s="385"/>
      <c r="H319" s="385"/>
      <c r="I319" s="385"/>
      <c r="J319" s="385"/>
      <c r="K319" s="385"/>
    </row>
    <row r="320" spans="7:11" hidden="1">
      <c r="G320" s="385"/>
      <c r="H320" s="385"/>
      <c r="I320" s="385"/>
      <c r="J320" s="385"/>
      <c r="K320" s="385"/>
    </row>
    <row r="321" spans="7:11" hidden="1">
      <c r="G321" s="385"/>
      <c r="H321" s="385"/>
      <c r="I321" s="385"/>
      <c r="J321" s="385"/>
      <c r="K321" s="385"/>
    </row>
    <row r="322" spans="7:11" hidden="1">
      <c r="G322" s="385"/>
      <c r="H322" s="385"/>
      <c r="I322" s="385"/>
      <c r="J322" s="385"/>
      <c r="K322" s="385"/>
    </row>
    <row r="323" spans="7:11" hidden="1">
      <c r="G323" s="385"/>
      <c r="H323" s="385"/>
      <c r="I323" s="385"/>
      <c r="J323" s="385"/>
      <c r="K323" s="385"/>
    </row>
    <row r="324" spans="7:11" hidden="1">
      <c r="G324" s="385"/>
      <c r="H324" s="385"/>
      <c r="I324" s="385"/>
      <c r="J324" s="385"/>
      <c r="K324" s="385"/>
    </row>
    <row r="325" spans="7:11" hidden="1">
      <c r="G325" s="385"/>
      <c r="H325" s="385"/>
      <c r="I325" s="385"/>
      <c r="J325" s="385"/>
      <c r="K325" s="385"/>
    </row>
    <row r="326" spans="7:11" hidden="1">
      <c r="G326" s="385"/>
      <c r="H326" s="385"/>
      <c r="I326" s="385"/>
      <c r="J326" s="385"/>
      <c r="K326" s="385"/>
    </row>
    <row r="327" spans="7:11" hidden="1">
      <c r="G327" s="385"/>
      <c r="H327" s="385"/>
      <c r="I327" s="385"/>
      <c r="J327" s="385"/>
      <c r="K327" s="385"/>
    </row>
    <row r="328" spans="7:11" hidden="1">
      <c r="G328" s="385"/>
      <c r="H328" s="385"/>
      <c r="I328" s="385"/>
      <c r="J328" s="385"/>
      <c r="K328" s="385"/>
    </row>
    <row r="329" spans="7:11" hidden="1">
      <c r="G329" s="385"/>
      <c r="H329" s="385"/>
      <c r="I329" s="385"/>
      <c r="J329" s="385"/>
      <c r="K329" s="385"/>
    </row>
    <row r="330" spans="7:11" hidden="1">
      <c r="G330" s="385"/>
      <c r="H330" s="385"/>
      <c r="I330" s="385"/>
      <c r="J330" s="385"/>
      <c r="K330" s="385"/>
    </row>
    <row r="331" spans="7:11" hidden="1">
      <c r="G331" s="385"/>
      <c r="H331" s="385"/>
      <c r="I331" s="385"/>
      <c r="J331" s="385"/>
      <c r="K331" s="385"/>
    </row>
    <row r="332" spans="7:11" hidden="1">
      <c r="G332" s="385"/>
      <c r="H332" s="385"/>
      <c r="I332" s="385"/>
      <c r="J332" s="385"/>
      <c r="K332" s="385"/>
    </row>
    <row r="333" spans="7:11" hidden="1">
      <c r="G333" s="385"/>
      <c r="H333" s="385"/>
      <c r="I333" s="385"/>
      <c r="J333" s="385"/>
      <c r="K333" s="385"/>
    </row>
    <row r="334" spans="7:11" hidden="1">
      <c r="G334" s="385"/>
      <c r="H334" s="385"/>
      <c r="I334" s="385"/>
      <c r="J334" s="385"/>
      <c r="K334" s="385"/>
    </row>
    <row r="335" spans="7:11" hidden="1">
      <c r="G335" s="385"/>
      <c r="H335" s="385"/>
      <c r="I335" s="385"/>
      <c r="J335" s="385"/>
      <c r="K335" s="385"/>
    </row>
    <row r="336" spans="7:11" hidden="1">
      <c r="G336" s="385"/>
      <c r="H336" s="385"/>
      <c r="I336" s="385"/>
      <c r="J336" s="385"/>
      <c r="K336" s="385"/>
    </row>
    <row r="337" spans="7:11" hidden="1">
      <c r="G337" s="385"/>
      <c r="H337" s="385"/>
      <c r="I337" s="385"/>
      <c r="J337" s="385"/>
      <c r="K337" s="385"/>
    </row>
    <row r="338" spans="7:11" hidden="1">
      <c r="G338" s="385"/>
      <c r="H338" s="385"/>
      <c r="I338" s="385"/>
      <c r="J338" s="385"/>
      <c r="K338" s="385"/>
    </row>
    <row r="339" spans="7:11" hidden="1">
      <c r="G339" s="385"/>
      <c r="H339" s="385"/>
      <c r="I339" s="385"/>
      <c r="J339" s="385"/>
      <c r="K339" s="385"/>
    </row>
    <row r="340" spans="7:11" hidden="1">
      <c r="G340" s="385"/>
      <c r="H340" s="385"/>
      <c r="I340" s="385"/>
      <c r="J340" s="385"/>
      <c r="K340" s="385"/>
    </row>
    <row r="341" spans="7:11" hidden="1">
      <c r="G341" s="385"/>
      <c r="H341" s="385"/>
      <c r="I341" s="385"/>
      <c r="J341" s="385"/>
      <c r="K341" s="385"/>
    </row>
    <row r="342" spans="7:11" hidden="1">
      <c r="G342" s="385"/>
      <c r="H342" s="385"/>
      <c r="I342" s="385"/>
      <c r="J342" s="385"/>
      <c r="K342" s="385"/>
    </row>
    <row r="343" spans="7:11" hidden="1">
      <c r="G343" s="385"/>
      <c r="H343" s="385"/>
      <c r="I343" s="385"/>
      <c r="J343" s="385"/>
      <c r="K343" s="385"/>
    </row>
    <row r="344" spans="7:11" hidden="1">
      <c r="G344" s="385"/>
      <c r="H344" s="385"/>
      <c r="I344" s="385"/>
      <c r="J344" s="385"/>
      <c r="K344" s="385"/>
    </row>
    <row r="345" spans="7:11" hidden="1">
      <c r="G345" s="385"/>
      <c r="H345" s="385"/>
      <c r="I345" s="385"/>
      <c r="J345" s="385"/>
      <c r="K345" s="385"/>
    </row>
    <row r="346" spans="7:11" hidden="1">
      <c r="G346" s="385"/>
      <c r="H346" s="385"/>
      <c r="I346" s="385"/>
      <c r="J346" s="385"/>
      <c r="K346" s="385"/>
    </row>
    <row r="347" spans="7:11" hidden="1">
      <c r="G347" s="385"/>
      <c r="H347" s="385"/>
      <c r="I347" s="385"/>
      <c r="J347" s="385"/>
      <c r="K347" s="385"/>
    </row>
    <row r="348" spans="7:11" hidden="1">
      <c r="G348" s="385"/>
      <c r="H348" s="385"/>
      <c r="I348" s="385"/>
      <c r="J348" s="385"/>
      <c r="K348" s="385"/>
    </row>
    <row r="349" spans="7:11" hidden="1">
      <c r="G349" s="385"/>
      <c r="H349" s="385"/>
      <c r="I349" s="385"/>
      <c r="J349" s="385"/>
      <c r="K349" s="385"/>
    </row>
    <row r="350" spans="7:11" hidden="1">
      <c r="G350" s="385"/>
      <c r="H350" s="385"/>
      <c r="I350" s="385"/>
      <c r="J350" s="385"/>
      <c r="K350" s="385"/>
    </row>
    <row r="351" spans="7:11" hidden="1">
      <c r="G351" s="385"/>
      <c r="H351" s="385"/>
      <c r="I351" s="385"/>
      <c r="J351" s="385"/>
      <c r="K351" s="385"/>
    </row>
    <row r="352" spans="7:11" hidden="1">
      <c r="G352" s="385"/>
      <c r="H352" s="385"/>
      <c r="I352" s="385"/>
      <c r="J352" s="385"/>
      <c r="K352" s="385"/>
    </row>
    <row r="353" spans="7:11" hidden="1">
      <c r="G353" s="385"/>
      <c r="H353" s="385"/>
      <c r="I353" s="385"/>
      <c r="J353" s="385"/>
      <c r="K353" s="385"/>
    </row>
    <row r="354" spans="7:11" hidden="1">
      <c r="G354" s="385"/>
      <c r="H354" s="385"/>
      <c r="I354" s="385"/>
      <c r="J354" s="385"/>
      <c r="K354" s="385"/>
    </row>
    <row r="355" spans="7:11" hidden="1">
      <c r="G355" s="385"/>
      <c r="H355" s="385"/>
      <c r="I355" s="385"/>
      <c r="J355" s="385"/>
      <c r="K355" s="385"/>
    </row>
    <row r="356" spans="7:11" hidden="1">
      <c r="G356" s="385"/>
      <c r="H356" s="385"/>
      <c r="I356" s="385"/>
      <c r="J356" s="385"/>
      <c r="K356" s="385"/>
    </row>
    <row r="357" spans="7:11" hidden="1">
      <c r="G357" s="385"/>
      <c r="H357" s="385"/>
      <c r="I357" s="385"/>
      <c r="J357" s="385"/>
      <c r="K357" s="385"/>
    </row>
    <row r="358" spans="7:11" hidden="1">
      <c r="G358" s="385"/>
      <c r="H358" s="385"/>
      <c r="I358" s="385"/>
      <c r="J358" s="385"/>
      <c r="K358" s="385"/>
    </row>
    <row r="359" spans="7:11" hidden="1">
      <c r="G359" s="385"/>
      <c r="H359" s="385"/>
      <c r="I359" s="385"/>
      <c r="J359" s="385"/>
      <c r="K359" s="385"/>
    </row>
    <row r="360" spans="7:11" hidden="1">
      <c r="G360" s="385"/>
      <c r="H360" s="385"/>
      <c r="I360" s="385"/>
      <c r="J360" s="385"/>
      <c r="K360" s="385"/>
    </row>
    <row r="361" spans="7:11" hidden="1">
      <c r="G361" s="385"/>
      <c r="H361" s="385"/>
      <c r="I361" s="385"/>
      <c r="J361" s="385"/>
      <c r="K361" s="385"/>
    </row>
    <row r="362" spans="7:11" hidden="1">
      <c r="G362" s="385"/>
      <c r="H362" s="385"/>
      <c r="I362" s="385"/>
      <c r="J362" s="385"/>
      <c r="K362" s="385"/>
    </row>
    <row r="363" spans="7:11" hidden="1">
      <c r="G363" s="385"/>
      <c r="H363" s="385"/>
      <c r="I363" s="385"/>
      <c r="J363" s="385"/>
      <c r="K363" s="385"/>
    </row>
    <row r="364" spans="7:11" hidden="1">
      <c r="G364" s="385"/>
      <c r="H364" s="385"/>
      <c r="I364" s="385"/>
      <c r="J364" s="385"/>
      <c r="K364" s="385"/>
    </row>
    <row r="365" spans="7:11" hidden="1">
      <c r="G365" s="385"/>
      <c r="H365" s="385"/>
      <c r="I365" s="385"/>
      <c r="J365" s="385"/>
      <c r="K365" s="385"/>
    </row>
    <row r="366" spans="7:11" hidden="1">
      <c r="G366" s="385"/>
      <c r="H366" s="385"/>
      <c r="I366" s="385"/>
      <c r="J366" s="385"/>
      <c r="K366" s="385"/>
    </row>
    <row r="367" spans="7:11" hidden="1">
      <c r="G367" s="385"/>
      <c r="H367" s="385"/>
      <c r="I367" s="385"/>
      <c r="J367" s="385"/>
      <c r="K367" s="385"/>
    </row>
    <row r="368" spans="7:11" hidden="1">
      <c r="G368" s="385"/>
      <c r="H368" s="385"/>
      <c r="I368" s="385"/>
      <c r="J368" s="385"/>
      <c r="K368" s="385"/>
    </row>
    <row r="369" spans="7:11" hidden="1">
      <c r="G369" s="385"/>
      <c r="H369" s="385"/>
      <c r="I369" s="385"/>
      <c r="J369" s="385"/>
      <c r="K369" s="385"/>
    </row>
    <row r="370" spans="7:11" hidden="1">
      <c r="G370" s="385"/>
      <c r="H370" s="385"/>
      <c r="I370" s="385"/>
      <c r="J370" s="385"/>
      <c r="K370" s="385"/>
    </row>
    <row r="371" spans="7:11" hidden="1">
      <c r="G371" s="385"/>
      <c r="H371" s="385"/>
      <c r="I371" s="385"/>
      <c r="J371" s="385"/>
      <c r="K371" s="385"/>
    </row>
    <row r="372" spans="7:11" hidden="1">
      <c r="G372" s="385"/>
      <c r="H372" s="385"/>
      <c r="I372" s="385"/>
      <c r="J372" s="385"/>
      <c r="K372" s="385"/>
    </row>
    <row r="373" spans="7:11" hidden="1">
      <c r="G373" s="385"/>
      <c r="H373" s="385"/>
      <c r="I373" s="385"/>
      <c r="J373" s="385"/>
      <c r="K373" s="385"/>
    </row>
    <row r="374" spans="7:11" hidden="1">
      <c r="G374" s="385"/>
      <c r="H374" s="385"/>
      <c r="I374" s="385"/>
      <c r="J374" s="385"/>
      <c r="K374" s="385"/>
    </row>
    <row r="375" spans="7:11" hidden="1">
      <c r="G375" s="385"/>
      <c r="H375" s="385"/>
      <c r="I375" s="385"/>
      <c r="J375" s="385"/>
      <c r="K375" s="385"/>
    </row>
    <row r="376" spans="7:11" hidden="1">
      <c r="G376" s="385"/>
      <c r="H376" s="385"/>
      <c r="I376" s="385"/>
      <c r="J376" s="385"/>
      <c r="K376" s="385"/>
    </row>
    <row r="377" spans="7:11" hidden="1">
      <c r="G377" s="385"/>
      <c r="H377" s="385"/>
      <c r="I377" s="385"/>
      <c r="J377" s="385"/>
      <c r="K377" s="385"/>
    </row>
    <row r="378" spans="7:11" hidden="1">
      <c r="G378" s="385"/>
      <c r="H378" s="385"/>
      <c r="I378" s="385"/>
      <c r="J378" s="385"/>
      <c r="K378" s="385"/>
    </row>
    <row r="379" spans="7:11" hidden="1">
      <c r="G379" s="385"/>
      <c r="H379" s="385"/>
      <c r="I379" s="385"/>
      <c r="J379" s="385"/>
      <c r="K379" s="385"/>
    </row>
    <row r="380" spans="7:11" hidden="1">
      <c r="G380" s="385"/>
      <c r="H380" s="385"/>
      <c r="I380" s="385"/>
      <c r="J380" s="385"/>
      <c r="K380" s="385"/>
    </row>
    <row r="381" spans="7:11" hidden="1">
      <c r="G381" s="385"/>
      <c r="H381" s="385"/>
      <c r="I381" s="385"/>
      <c r="J381" s="385"/>
      <c r="K381" s="385"/>
    </row>
    <row r="382" spans="7:11" hidden="1">
      <c r="G382" s="385"/>
      <c r="H382" s="385"/>
      <c r="I382" s="385"/>
      <c r="J382" s="385"/>
      <c r="K382" s="385"/>
    </row>
    <row r="383" spans="7:11" hidden="1">
      <c r="G383" s="385"/>
      <c r="H383" s="385"/>
      <c r="I383" s="385"/>
      <c r="J383" s="385"/>
      <c r="K383" s="385"/>
    </row>
    <row r="384" spans="7:11" hidden="1">
      <c r="G384" s="385"/>
      <c r="H384" s="385"/>
      <c r="I384" s="385"/>
      <c r="J384" s="385"/>
      <c r="K384" s="385"/>
    </row>
    <row r="385" spans="7:11" hidden="1">
      <c r="G385" s="385"/>
      <c r="H385" s="385"/>
      <c r="I385" s="385"/>
      <c r="J385" s="385"/>
      <c r="K385" s="385"/>
    </row>
    <row r="386" spans="7:11" hidden="1">
      <c r="G386" s="385"/>
      <c r="H386" s="385"/>
      <c r="I386" s="385"/>
      <c r="J386" s="385"/>
      <c r="K386" s="385"/>
    </row>
    <row r="387" spans="7:11" hidden="1">
      <c r="G387" s="385"/>
      <c r="H387" s="385"/>
      <c r="I387" s="385"/>
      <c r="J387" s="385"/>
      <c r="K387" s="385"/>
    </row>
    <row r="388" spans="7:11" hidden="1">
      <c r="G388" s="385"/>
      <c r="H388" s="385"/>
      <c r="I388" s="385"/>
      <c r="J388" s="385"/>
      <c r="K388" s="385"/>
    </row>
    <row r="389" spans="7:11" hidden="1">
      <c r="G389" s="385"/>
      <c r="H389" s="385"/>
      <c r="I389" s="385"/>
      <c r="J389" s="385"/>
      <c r="K389" s="385"/>
    </row>
    <row r="390" spans="7:11" hidden="1">
      <c r="G390" s="385"/>
      <c r="H390" s="385"/>
      <c r="I390" s="385"/>
      <c r="J390" s="385"/>
      <c r="K390" s="385"/>
    </row>
    <row r="391" spans="7:11" hidden="1">
      <c r="G391" s="385"/>
      <c r="H391" s="385"/>
      <c r="I391" s="385"/>
      <c r="J391" s="385"/>
      <c r="K391" s="385"/>
    </row>
    <row r="392" spans="7:11" hidden="1">
      <c r="G392" s="385"/>
      <c r="H392" s="385"/>
      <c r="I392" s="385"/>
      <c r="J392" s="385"/>
      <c r="K392" s="385"/>
    </row>
    <row r="393" spans="7:11" hidden="1">
      <c r="G393" s="385"/>
      <c r="H393" s="385"/>
      <c r="I393" s="385"/>
      <c r="J393" s="385"/>
      <c r="K393" s="385"/>
    </row>
    <row r="394" spans="7:11" hidden="1">
      <c r="G394" s="385"/>
      <c r="H394" s="385"/>
      <c r="I394" s="385"/>
      <c r="J394" s="385"/>
      <c r="K394" s="385"/>
    </row>
    <row r="395" spans="7:11" hidden="1">
      <c r="G395" s="385"/>
      <c r="H395" s="385"/>
      <c r="I395" s="385"/>
      <c r="J395" s="385"/>
      <c r="K395" s="385"/>
    </row>
    <row r="396" spans="7:11" hidden="1">
      <c r="G396" s="385"/>
      <c r="H396" s="385"/>
      <c r="I396" s="385"/>
      <c r="J396" s="385"/>
      <c r="K396" s="385"/>
    </row>
    <row r="397" spans="7:11" hidden="1">
      <c r="G397" s="385"/>
      <c r="H397" s="385"/>
      <c r="I397" s="385"/>
      <c r="J397" s="385"/>
      <c r="K397" s="385"/>
    </row>
    <row r="398" spans="7:11" hidden="1">
      <c r="G398" s="385"/>
      <c r="H398" s="385"/>
      <c r="I398" s="385"/>
      <c r="J398" s="385"/>
      <c r="K398" s="385"/>
    </row>
    <row r="399" spans="7:11" hidden="1">
      <c r="G399" s="385"/>
      <c r="H399" s="385"/>
      <c r="I399" s="385"/>
      <c r="J399" s="385"/>
      <c r="K399" s="385"/>
    </row>
    <row r="400" spans="7:11" hidden="1">
      <c r="G400" s="385"/>
      <c r="H400" s="385"/>
      <c r="I400" s="385"/>
      <c r="J400" s="385"/>
      <c r="K400" s="385"/>
    </row>
    <row r="401" spans="7:11" hidden="1">
      <c r="G401" s="385"/>
      <c r="H401" s="385"/>
      <c r="I401" s="385"/>
      <c r="J401" s="385"/>
      <c r="K401" s="385"/>
    </row>
    <row r="402" spans="7:11" hidden="1">
      <c r="G402" s="385"/>
      <c r="H402" s="385"/>
      <c r="I402" s="385"/>
      <c r="J402" s="385"/>
      <c r="K402" s="385"/>
    </row>
    <row r="403" spans="7:11" hidden="1">
      <c r="G403" s="385"/>
      <c r="H403" s="385"/>
      <c r="I403" s="385"/>
      <c r="J403" s="385"/>
      <c r="K403" s="385"/>
    </row>
    <row r="404" spans="7:11" hidden="1">
      <c r="G404" s="385"/>
      <c r="H404" s="385"/>
      <c r="I404" s="385"/>
      <c r="J404" s="385"/>
      <c r="K404" s="385"/>
    </row>
    <row r="405" spans="7:11" hidden="1">
      <c r="G405" s="385"/>
      <c r="H405" s="385"/>
      <c r="I405" s="385"/>
      <c r="J405" s="385"/>
      <c r="K405" s="385"/>
    </row>
    <row r="406" spans="7:11" hidden="1">
      <c r="G406" s="385"/>
      <c r="H406" s="385"/>
      <c r="I406" s="385"/>
      <c r="J406" s="385"/>
      <c r="K406" s="385"/>
    </row>
    <row r="407" spans="7:11" hidden="1">
      <c r="G407" s="385"/>
      <c r="H407" s="385"/>
      <c r="I407" s="385"/>
      <c r="J407" s="385"/>
      <c r="K407" s="385"/>
    </row>
    <row r="408" spans="7:11" hidden="1">
      <c r="G408" s="385"/>
      <c r="H408" s="385"/>
      <c r="I408" s="385"/>
      <c r="J408" s="385"/>
      <c r="K408" s="385"/>
    </row>
    <row r="409" spans="7:11" hidden="1">
      <c r="G409" s="385"/>
      <c r="H409" s="385"/>
      <c r="I409" s="385"/>
      <c r="J409" s="385"/>
      <c r="K409" s="385"/>
    </row>
    <row r="410" spans="7:11" hidden="1">
      <c r="G410" s="385"/>
      <c r="H410" s="385"/>
      <c r="I410" s="385"/>
      <c r="J410" s="385"/>
      <c r="K410" s="385"/>
    </row>
    <row r="411" spans="7:11" hidden="1">
      <c r="G411" s="385"/>
      <c r="H411" s="385"/>
      <c r="I411" s="385"/>
      <c r="J411" s="385"/>
      <c r="K411" s="385"/>
    </row>
    <row r="412" spans="7:11" hidden="1">
      <c r="G412" s="385"/>
      <c r="H412" s="385"/>
      <c r="I412" s="385"/>
      <c r="J412" s="385"/>
      <c r="K412" s="385"/>
    </row>
    <row r="413" spans="7:11" hidden="1">
      <c r="G413" s="385"/>
      <c r="H413" s="385"/>
      <c r="I413" s="385"/>
      <c r="J413" s="385"/>
      <c r="K413" s="385"/>
    </row>
    <row r="414" spans="7:11" hidden="1">
      <c r="G414" s="385"/>
      <c r="H414" s="385"/>
      <c r="I414" s="385"/>
      <c r="J414" s="385"/>
      <c r="K414" s="385"/>
    </row>
    <row r="415" spans="7:11" hidden="1">
      <c r="G415" s="385"/>
      <c r="H415" s="385"/>
      <c r="I415" s="385"/>
      <c r="J415" s="385"/>
      <c r="K415" s="385"/>
    </row>
    <row r="416" spans="7:11" hidden="1">
      <c r="G416" s="385"/>
      <c r="H416" s="385"/>
      <c r="I416" s="385"/>
      <c r="J416" s="385"/>
      <c r="K416" s="385"/>
    </row>
    <row r="417" spans="7:11" hidden="1">
      <c r="G417" s="385"/>
      <c r="H417" s="385"/>
      <c r="I417" s="385"/>
      <c r="J417" s="385"/>
      <c r="K417" s="385"/>
    </row>
    <row r="418" spans="7:11" hidden="1">
      <c r="G418" s="385"/>
      <c r="H418" s="385"/>
      <c r="I418" s="385"/>
      <c r="J418" s="385"/>
      <c r="K418" s="385"/>
    </row>
    <row r="419" spans="7:11" hidden="1">
      <c r="G419" s="385"/>
      <c r="H419" s="385"/>
      <c r="I419" s="385"/>
      <c r="J419" s="385"/>
      <c r="K419" s="385"/>
    </row>
    <row r="420" spans="7:11" hidden="1"/>
    <row r="421" spans="7:11" ht="0.75" customHeight="1"/>
  </sheetData>
  <sheetProtection password="F3DA" sheet="1" objects="1" scenarios="1"/>
  <mergeCells count="20">
    <mergeCell ref="B26:E26"/>
    <mergeCell ref="B2:E2"/>
    <mergeCell ref="B4:E4"/>
    <mergeCell ref="B7:C7"/>
    <mergeCell ref="E7:F7"/>
    <mergeCell ref="B9:E12"/>
    <mergeCell ref="B13:E15"/>
    <mergeCell ref="B16:E16"/>
    <mergeCell ref="B17:E17"/>
    <mergeCell ref="B18:E18"/>
    <mergeCell ref="B23:E23"/>
    <mergeCell ref="B24:E25"/>
    <mergeCell ref="B34:E34"/>
    <mergeCell ref="B35:E35"/>
    <mergeCell ref="B27:E27"/>
    <mergeCell ref="B29:E29"/>
    <mergeCell ref="B30:E30"/>
    <mergeCell ref="B31:E31"/>
    <mergeCell ref="B32:E32"/>
    <mergeCell ref="B33:E33"/>
  </mergeCells>
  <printOptions horizontalCentered="1" verticalCentered="1"/>
  <pageMargins left="0" right="0" top="0" bottom="0" header="0" footer="0"/>
  <pageSetup scale="82"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1"/>
  <sheetViews>
    <sheetView workbookViewId="0">
      <selection activeCell="B1" sqref="B1"/>
    </sheetView>
  </sheetViews>
  <sheetFormatPr defaultRowHeight="12.75"/>
  <sheetData>
    <row r="1" spans="1:2">
      <c r="B1" t="s">
        <v>11</v>
      </c>
    </row>
  </sheetData>
  <phoneticPr fontId="5" type="noConversion"/>
  <pageMargins left="0.75" right="0.75" top="1" bottom="1" header="0.5" footer="0.5"/>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54"/>
  <sheetViews>
    <sheetView workbookViewId="0"/>
  </sheetViews>
  <sheetFormatPr defaultRowHeight="34.5" customHeight="1"/>
  <cols>
    <col min="1" max="1" width="9.140625" style="24"/>
    <col min="2" max="2" width="82.5703125" style="24" customWidth="1"/>
    <col min="3" max="3" width="21.140625" style="24" customWidth="1"/>
    <col min="4" max="4" width="14.28515625" style="24" customWidth="1"/>
    <col min="5" max="5" width="9.28515625" style="24" customWidth="1"/>
    <col min="6" max="16384" width="9.140625" style="24"/>
  </cols>
  <sheetData>
    <row r="1" spans="1:4" ht="12.75" customHeight="1"/>
    <row r="2" spans="1:4" ht="12.75" customHeight="1">
      <c r="C2" s="60" t="s">
        <v>241</v>
      </c>
    </row>
    <row r="3" spans="1:4" ht="12.75" customHeight="1"/>
    <row r="4" spans="1:4" ht="12.75" customHeight="1">
      <c r="C4" s="210" t="s">
        <v>365</v>
      </c>
      <c r="D4" s="211">
        <v>6468553878</v>
      </c>
    </row>
    <row r="5" spans="1:4" ht="12.75" customHeight="1">
      <c r="C5" s="158" t="s">
        <v>239</v>
      </c>
      <c r="D5" s="159">
        <v>6468555982</v>
      </c>
    </row>
    <row r="6" spans="1:4" ht="12.75" customHeight="1">
      <c r="C6" s="158" t="s">
        <v>240</v>
      </c>
      <c r="D6" s="159">
        <v>6468553327</v>
      </c>
    </row>
    <row r="7" spans="1:4" ht="12.75" customHeight="1">
      <c r="C7" s="158" t="s">
        <v>367</v>
      </c>
      <c r="D7" s="159">
        <v>6468551444</v>
      </c>
    </row>
    <row r="8" spans="1:4" ht="12.75" customHeight="1">
      <c r="C8" s="158" t="s">
        <v>295</v>
      </c>
      <c r="D8" s="159">
        <v>6468551142</v>
      </c>
    </row>
    <row r="9" spans="1:4" ht="12.75" customHeight="1">
      <c r="C9" s="158" t="s">
        <v>294</v>
      </c>
      <c r="D9" s="159">
        <v>6467430187</v>
      </c>
    </row>
    <row r="10" spans="1:4" ht="12.75" customHeight="1">
      <c r="C10" s="158" t="s">
        <v>366</v>
      </c>
      <c r="D10" s="159">
        <v>6468551683</v>
      </c>
    </row>
    <row r="11" spans="1:4" ht="34.5" customHeight="1">
      <c r="A11" s="23" t="s">
        <v>58</v>
      </c>
    </row>
    <row r="12" spans="1:4" ht="49.5" customHeight="1">
      <c r="B12" s="25" t="s">
        <v>59</v>
      </c>
    </row>
    <row r="13" spans="1:4" ht="18.75" customHeight="1">
      <c r="B13" s="25" t="s">
        <v>237</v>
      </c>
    </row>
    <row r="14" spans="1:4" ht="51.75" customHeight="1">
      <c r="B14" s="25" t="s">
        <v>60</v>
      </c>
    </row>
    <row r="15" spans="1:4" ht="23.25" customHeight="1">
      <c r="B15" s="25" t="s">
        <v>61</v>
      </c>
    </row>
    <row r="16" spans="1:4" ht="23.25" customHeight="1">
      <c r="B16" s="25" t="s">
        <v>62</v>
      </c>
    </row>
    <row r="17" spans="2:2" ht="34.5" customHeight="1">
      <c r="B17" s="25" t="s">
        <v>63</v>
      </c>
    </row>
    <row r="18" spans="2:2" ht="34.5" customHeight="1">
      <c r="B18" s="25" t="s">
        <v>64</v>
      </c>
    </row>
    <row r="19" spans="2:2" ht="25.5" customHeight="1">
      <c r="B19" s="25" t="s">
        <v>65</v>
      </c>
    </row>
    <row r="20" spans="2:2" ht="60" customHeight="1">
      <c r="B20" s="25" t="s">
        <v>66</v>
      </c>
    </row>
    <row r="21" spans="2:2" ht="26.25" customHeight="1">
      <c r="B21" s="25" t="s">
        <v>67</v>
      </c>
    </row>
    <row r="22" spans="2:2" ht="28.5" customHeight="1">
      <c r="B22" s="25" t="s">
        <v>68</v>
      </c>
    </row>
    <row r="23" spans="2:2" ht="26.25" customHeight="1">
      <c r="B23" s="25" t="s">
        <v>69</v>
      </c>
    </row>
    <row r="24" spans="2:2" ht="34.5" customHeight="1">
      <c r="B24" s="25" t="s">
        <v>70</v>
      </c>
    </row>
    <row r="25" spans="2:2" ht="34.5" customHeight="1">
      <c r="B25" s="25" t="s">
        <v>71</v>
      </c>
    </row>
    <row r="26" spans="2:2" ht="34.5" customHeight="1">
      <c r="B26" s="25" t="s">
        <v>99</v>
      </c>
    </row>
    <row r="27" spans="2:2" ht="22.5" customHeight="1">
      <c r="B27" s="25" t="s">
        <v>72</v>
      </c>
    </row>
    <row r="28" spans="2:2" ht="33" customHeight="1">
      <c r="B28" s="25" t="s">
        <v>73</v>
      </c>
    </row>
    <row r="29" spans="2:2" ht="25.5" customHeight="1">
      <c r="B29" s="25" t="s">
        <v>74</v>
      </c>
    </row>
    <row r="30" spans="2:2" ht="25.5" customHeight="1">
      <c r="B30" s="25" t="s">
        <v>75</v>
      </c>
    </row>
    <row r="31" spans="2:2" ht="34.5" customHeight="1">
      <c r="B31" s="25" t="s">
        <v>76</v>
      </c>
    </row>
    <row r="32" spans="2:2" ht="34.5" customHeight="1">
      <c r="B32" s="25" t="s">
        <v>77</v>
      </c>
    </row>
    <row r="33" spans="2:2" ht="34.5" customHeight="1">
      <c r="B33" s="25" t="s">
        <v>78</v>
      </c>
    </row>
    <row r="34" spans="2:2" ht="34.5" customHeight="1">
      <c r="B34" s="25" t="s">
        <v>79</v>
      </c>
    </row>
    <row r="35" spans="2:2" ht="34.5" customHeight="1">
      <c r="B35" s="25" t="s">
        <v>80</v>
      </c>
    </row>
    <row r="36" spans="2:2" ht="34.5" customHeight="1">
      <c r="B36" s="25" t="s">
        <v>81</v>
      </c>
    </row>
    <row r="37" spans="2:2" ht="34.5" customHeight="1">
      <c r="B37" s="25" t="s">
        <v>82</v>
      </c>
    </row>
    <row r="38" spans="2:2" ht="34.5" customHeight="1">
      <c r="B38" s="25" t="s">
        <v>83</v>
      </c>
    </row>
    <row r="39" spans="2:2" ht="34.5" customHeight="1">
      <c r="B39" s="25" t="s">
        <v>84</v>
      </c>
    </row>
    <row r="40" spans="2:2" ht="34.5" customHeight="1">
      <c r="B40" s="25" t="s">
        <v>85</v>
      </c>
    </row>
    <row r="41" spans="2:2" ht="34.5" customHeight="1">
      <c r="B41" s="25" t="s">
        <v>86</v>
      </c>
    </row>
    <row r="42" spans="2:2" ht="34.5" customHeight="1">
      <c r="B42" s="25" t="s">
        <v>87</v>
      </c>
    </row>
    <row r="43" spans="2:2" ht="34.5" customHeight="1">
      <c r="B43" s="25" t="s">
        <v>88</v>
      </c>
    </row>
    <row r="44" spans="2:2" ht="21.75" customHeight="1">
      <c r="B44" s="25" t="s">
        <v>89</v>
      </c>
    </row>
    <row r="45" spans="2:2" ht="24" customHeight="1">
      <c r="B45" s="25" t="s">
        <v>90</v>
      </c>
    </row>
    <row r="46" spans="2:2" ht="34.5" customHeight="1">
      <c r="B46" s="25" t="s">
        <v>91</v>
      </c>
    </row>
    <row r="47" spans="2:2" ht="48" customHeight="1">
      <c r="B47" s="25" t="s">
        <v>92</v>
      </c>
    </row>
    <row r="48" spans="2:2" ht="22.5" customHeight="1">
      <c r="B48" s="25" t="s">
        <v>93</v>
      </c>
    </row>
    <row r="49" spans="2:2" ht="18.75" customHeight="1">
      <c r="B49" s="25" t="s">
        <v>94</v>
      </c>
    </row>
    <row r="50" spans="2:2" ht="20.25" customHeight="1">
      <c r="B50" s="25" t="s">
        <v>95</v>
      </c>
    </row>
    <row r="51" spans="2:2" ht="45.75" customHeight="1">
      <c r="B51" s="25" t="s">
        <v>96</v>
      </c>
    </row>
    <row r="52" spans="2:2" ht="34.5" customHeight="1">
      <c r="B52" s="25" t="s">
        <v>97</v>
      </c>
    </row>
    <row r="53" spans="2:2" ht="50.25" customHeight="1">
      <c r="B53" s="25" t="s">
        <v>98</v>
      </c>
    </row>
    <row r="54" spans="2:2" ht="34.5" customHeight="1">
      <c r="B54" s="151" t="s">
        <v>293</v>
      </c>
    </row>
  </sheetData>
  <phoneticPr fontId="5" type="noConversion"/>
  <pageMargins left="0.75" right="0.75" top="1" bottom="1" header="0.5" footer="0.5"/>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7:B17"/>
  <sheetViews>
    <sheetView workbookViewId="0">
      <selection activeCell="A7" sqref="A7"/>
    </sheetView>
  </sheetViews>
  <sheetFormatPr defaultRowHeight="12.75"/>
  <cols>
    <col min="1" max="1" width="9.140625" style="38"/>
    <col min="2" max="2" width="88.42578125" style="42" customWidth="1"/>
    <col min="3" max="16384" width="9.140625" style="38"/>
  </cols>
  <sheetData>
    <row r="7" spans="2:2" ht="23.25">
      <c r="B7" s="37" t="s">
        <v>212</v>
      </c>
    </row>
    <row r="8" spans="2:2" ht="81.75" customHeight="1">
      <c r="B8" s="39" t="s">
        <v>213</v>
      </c>
    </row>
    <row r="9" spans="2:2" ht="36">
      <c r="B9" s="39" t="s">
        <v>214</v>
      </c>
    </row>
    <row r="10" spans="2:2" ht="110.25" customHeight="1">
      <c r="B10" s="39" t="s">
        <v>215</v>
      </c>
    </row>
    <row r="11" spans="2:2" ht="16.5">
      <c r="B11" s="40" t="s">
        <v>216</v>
      </c>
    </row>
    <row r="12" spans="2:2" ht="60">
      <c r="B12" s="39" t="s">
        <v>217</v>
      </c>
    </row>
    <row r="13" spans="2:2" ht="32.25" customHeight="1">
      <c r="B13" s="39" t="s">
        <v>218</v>
      </c>
    </row>
    <row r="14" spans="2:2" ht="24">
      <c r="B14" s="41" t="s">
        <v>219</v>
      </c>
    </row>
    <row r="15" spans="2:2">
      <c r="B15" s="41"/>
    </row>
    <row r="16" spans="2:2" ht="33.75" customHeight="1">
      <c r="B16" s="37"/>
    </row>
    <row r="17" spans="2:2">
      <c r="B17" s="39"/>
    </row>
  </sheetData>
  <phoneticPr fontId="5" type="noConversion"/>
  <pageMargins left="0.75" right="0.75" top="1" bottom="1" header="0.5" footer="0.5"/>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5:P61"/>
  <sheetViews>
    <sheetView workbookViewId="0"/>
  </sheetViews>
  <sheetFormatPr defaultRowHeight="13.5"/>
  <cols>
    <col min="1" max="1" width="9.140625" style="82"/>
    <col min="2" max="2" width="30.85546875" style="80" customWidth="1"/>
    <col min="3" max="3" width="16" style="80" customWidth="1"/>
    <col min="4" max="5" width="5.28515625" style="80" customWidth="1"/>
    <col min="6" max="8" width="5.85546875" style="80" customWidth="1"/>
    <col min="9" max="12" width="6.42578125" style="80" customWidth="1"/>
    <col min="13" max="13" width="6.42578125" style="83" customWidth="1"/>
    <col min="14" max="14" width="6.42578125" style="82" customWidth="1"/>
    <col min="15" max="15" width="9.85546875" style="81" customWidth="1"/>
    <col min="16" max="16" width="9.85546875" style="82" customWidth="1"/>
    <col min="17" max="16384" width="9.140625" style="82"/>
  </cols>
  <sheetData>
    <row r="5" spans="2:16" ht="12.75">
      <c r="M5" s="80"/>
      <c r="N5" s="80"/>
    </row>
    <row r="6" spans="2:16" ht="12.75">
      <c r="M6" s="80"/>
    </row>
    <row r="7" spans="2:16">
      <c r="B7" s="156" t="s">
        <v>369</v>
      </c>
      <c r="C7" s="147"/>
      <c r="D7" s="204"/>
      <c r="E7" s="204"/>
      <c r="F7" s="204"/>
      <c r="G7" s="204"/>
      <c r="H7" s="203"/>
      <c r="I7" s="428" t="s">
        <v>157</v>
      </c>
      <c r="J7" s="428"/>
      <c r="K7" s="428" t="s">
        <v>227</v>
      </c>
      <c r="L7" s="428"/>
      <c r="M7" s="428" t="s">
        <v>158</v>
      </c>
      <c r="N7" s="428"/>
      <c r="O7" s="426" t="s">
        <v>167</v>
      </c>
      <c r="P7" s="426" t="s">
        <v>228</v>
      </c>
    </row>
    <row r="8" spans="2:16" ht="13.5" customHeight="1">
      <c r="B8" s="148" t="s">
        <v>159</v>
      </c>
      <c r="C8" s="149"/>
      <c r="D8" s="150" t="s">
        <v>160</v>
      </c>
      <c r="E8" s="150" t="s">
        <v>161</v>
      </c>
      <c r="F8" s="150" t="s">
        <v>162</v>
      </c>
      <c r="G8" s="150" t="s">
        <v>163</v>
      </c>
      <c r="H8" s="150" t="s">
        <v>164</v>
      </c>
      <c r="I8" s="150" t="s">
        <v>165</v>
      </c>
      <c r="J8" s="150" t="s">
        <v>166</v>
      </c>
      <c r="K8" s="150" t="s">
        <v>165</v>
      </c>
      <c r="L8" s="150" t="s">
        <v>166</v>
      </c>
      <c r="M8" s="150" t="s">
        <v>165</v>
      </c>
      <c r="N8" s="150" t="s">
        <v>166</v>
      </c>
      <c r="O8" s="427"/>
      <c r="P8" s="427"/>
    </row>
    <row r="9" spans="2:16" ht="12.75">
      <c r="B9" s="152" t="s">
        <v>184</v>
      </c>
      <c r="C9" s="152" t="s">
        <v>175</v>
      </c>
      <c r="D9" s="209">
        <v>2.274</v>
      </c>
      <c r="E9" s="153">
        <v>10.41</v>
      </c>
      <c r="F9" s="153">
        <v>7.16</v>
      </c>
      <c r="G9" s="153">
        <v>-5.7700000000000005</v>
      </c>
      <c r="H9" s="153">
        <v>21.17</v>
      </c>
      <c r="I9" s="153">
        <v>18.149999999999999</v>
      </c>
      <c r="J9" s="153">
        <v>8.6999999999999993</v>
      </c>
      <c r="K9" s="153">
        <v>30.18</v>
      </c>
      <c r="L9" s="153">
        <v>9.19</v>
      </c>
      <c r="M9" s="153">
        <v>31.480000000000004</v>
      </c>
      <c r="N9" s="153">
        <v>5.63</v>
      </c>
      <c r="O9" s="154">
        <v>34942</v>
      </c>
      <c r="P9" s="154" t="s">
        <v>255</v>
      </c>
    </row>
    <row r="10" spans="2:16" ht="12.75">
      <c r="B10" s="152" t="s">
        <v>188</v>
      </c>
      <c r="C10" s="152" t="s">
        <v>175</v>
      </c>
      <c r="D10" s="209">
        <v>2.0614202799999997</v>
      </c>
      <c r="E10" s="153">
        <v>8.9987104705575796</v>
      </c>
      <c r="F10" s="153">
        <v>6.6373570860985831</v>
      </c>
      <c r="G10" s="153">
        <v>-3.2371250569960153</v>
      </c>
      <c r="H10" s="153">
        <v>18.990687070666578</v>
      </c>
      <c r="I10" s="153">
        <v>20.641379600731891</v>
      </c>
      <c r="J10" s="153">
        <v>9.8368697663639324</v>
      </c>
      <c r="K10" s="153">
        <v>25.137461042975985</v>
      </c>
      <c r="L10" s="153">
        <v>7.7612068146493352</v>
      </c>
      <c r="M10" s="153">
        <v>42.319596811917791</v>
      </c>
      <c r="N10" s="153">
        <v>7.3131494797279206</v>
      </c>
      <c r="O10" s="154">
        <v>40209</v>
      </c>
      <c r="P10" s="154" t="s">
        <v>231</v>
      </c>
    </row>
    <row r="11" spans="2:16" ht="12.75">
      <c r="B11" s="152" t="s">
        <v>198</v>
      </c>
      <c r="C11" s="152" t="s">
        <v>175</v>
      </c>
      <c r="D11" s="209">
        <v>1.9931771857999991</v>
      </c>
      <c r="E11" s="153">
        <v>8.6836700760275942</v>
      </c>
      <c r="F11" s="153">
        <v>7.2834298848698298</v>
      </c>
      <c r="G11" s="153">
        <v>-1.3740170602597246</v>
      </c>
      <c r="H11" s="153">
        <v>18.073076283598443</v>
      </c>
      <c r="I11" s="153">
        <v>21.894489514781146</v>
      </c>
      <c r="J11" s="153">
        <v>10.405837488233004</v>
      </c>
      <c r="K11" s="153">
        <v>39.499159608840095</v>
      </c>
      <c r="L11" s="153">
        <v>11.73533371648119</v>
      </c>
      <c r="M11" s="153">
        <v>52.782370973696338</v>
      </c>
      <c r="N11" s="153">
        <v>8.8465452084496299</v>
      </c>
      <c r="O11" s="154">
        <v>40209</v>
      </c>
      <c r="P11" s="154" t="s">
        <v>231</v>
      </c>
    </row>
    <row r="12" spans="2:16" ht="12.75">
      <c r="B12" s="152" t="s">
        <v>194</v>
      </c>
      <c r="C12" s="152" t="s">
        <v>175</v>
      </c>
      <c r="D12" s="209">
        <v>1.9849306899999994</v>
      </c>
      <c r="E12" s="153">
        <v>8.6699260631660557</v>
      </c>
      <c r="F12" s="153">
        <v>6.0060707586467643</v>
      </c>
      <c r="G12" s="153">
        <v>-2.6196049203598637</v>
      </c>
      <c r="H12" s="153">
        <v>14.272254254738414</v>
      </c>
      <c r="I12" s="153">
        <v>13.300728241026395</v>
      </c>
      <c r="J12" s="153">
        <v>6.4428148073069291</v>
      </c>
      <c r="K12" s="153">
        <v>35.348062124993127</v>
      </c>
      <c r="L12" s="153">
        <v>10.615846544920293</v>
      </c>
      <c r="M12" s="153">
        <v>43.666615387974517</v>
      </c>
      <c r="N12" s="153">
        <v>7.5155230590149058</v>
      </c>
      <c r="O12" s="154">
        <v>40209</v>
      </c>
      <c r="P12" s="154" t="s">
        <v>231</v>
      </c>
    </row>
    <row r="13" spans="2:16" ht="12.75">
      <c r="B13" s="152" t="s">
        <v>174</v>
      </c>
      <c r="C13" s="152" t="s">
        <v>175</v>
      </c>
      <c r="D13" s="209">
        <v>1.8177110980000002</v>
      </c>
      <c r="E13" s="153">
        <v>5.668686382612087</v>
      </c>
      <c r="F13" s="153">
        <v>2.8662231895233203</v>
      </c>
      <c r="G13" s="153">
        <v>-7.048056278239045</v>
      </c>
      <c r="H13" s="153">
        <v>11.045865698957048</v>
      </c>
      <c r="I13" s="153">
        <v>13.351122203088849</v>
      </c>
      <c r="J13" s="153">
        <v>6.4664840234187837</v>
      </c>
      <c r="K13" s="153">
        <v>34.597815065219841</v>
      </c>
      <c r="L13" s="153">
        <v>10.411083050222935</v>
      </c>
      <c r="M13" s="153">
        <v>33.652477590218076</v>
      </c>
      <c r="N13" s="153">
        <v>5.9730424069975196</v>
      </c>
      <c r="O13" s="154">
        <v>40209</v>
      </c>
      <c r="P13" s="154" t="s">
        <v>231</v>
      </c>
    </row>
    <row r="14" spans="2:16" ht="12.75">
      <c r="B14" s="152" t="s">
        <v>190</v>
      </c>
      <c r="C14" s="152" t="s">
        <v>175</v>
      </c>
      <c r="D14" s="209">
        <v>1.7657909199999999</v>
      </c>
      <c r="E14" s="153">
        <v>10.256749844953728</v>
      </c>
      <c r="F14" s="153">
        <v>7.8916396890430063</v>
      </c>
      <c r="G14" s="153">
        <v>-2.6265903419496972</v>
      </c>
      <c r="H14" s="153">
        <v>21.893757817083291</v>
      </c>
      <c r="I14" s="153">
        <v>22.011009690457861</v>
      </c>
      <c r="J14" s="153">
        <v>10.458593912134262</v>
      </c>
      <c r="K14" s="153">
        <v>28.784886575314218</v>
      </c>
      <c r="L14" s="153">
        <v>8.798180706662361</v>
      </c>
      <c r="M14" s="153">
        <v>38.795241121935462</v>
      </c>
      <c r="N14" s="153">
        <v>6.7763116734704809</v>
      </c>
      <c r="O14" s="154">
        <v>40209</v>
      </c>
      <c r="P14" s="154" t="s">
        <v>231</v>
      </c>
    </row>
    <row r="15" spans="2:16" ht="12.75">
      <c r="B15" s="152" t="s">
        <v>191</v>
      </c>
      <c r="C15" s="152" t="s">
        <v>175</v>
      </c>
      <c r="D15" s="209">
        <v>1.7011777197999998</v>
      </c>
      <c r="E15" s="153">
        <v>4.9856713022750743</v>
      </c>
      <c r="F15" s="153">
        <v>3.2592499447471335</v>
      </c>
      <c r="G15" s="153">
        <v>-5.0201142580349796</v>
      </c>
      <c r="H15" s="153">
        <v>12.410431815186463</v>
      </c>
      <c r="I15" s="153">
        <v>9.5125587200642681</v>
      </c>
      <c r="J15" s="153">
        <v>4.6482482987958429</v>
      </c>
      <c r="K15" s="153">
        <v>17.426954662458183</v>
      </c>
      <c r="L15" s="153">
        <v>5.5008436887249657</v>
      </c>
      <c r="M15" s="153">
        <v>26.139697797248608</v>
      </c>
      <c r="N15" s="153">
        <v>4.7539377396666138</v>
      </c>
      <c r="O15" s="154">
        <v>40209</v>
      </c>
      <c r="P15" s="154" t="s">
        <v>231</v>
      </c>
    </row>
    <row r="16" spans="2:16" ht="12.75">
      <c r="B16" s="152" t="s">
        <v>185</v>
      </c>
      <c r="C16" s="152" t="s">
        <v>175</v>
      </c>
      <c r="D16" s="209">
        <v>1.2855716959999997</v>
      </c>
      <c r="E16" s="153">
        <v>7.9804530440904964</v>
      </c>
      <c r="F16" s="153">
        <v>5.1495388513169482</v>
      </c>
      <c r="G16" s="153">
        <v>1.619771317209473E-2</v>
      </c>
      <c r="H16" s="153">
        <v>13.492667605142451</v>
      </c>
      <c r="I16" s="153">
        <v>19.097161402394814</v>
      </c>
      <c r="J16" s="153">
        <v>9.1316459155614602</v>
      </c>
      <c r="K16" s="153">
        <v>38.404282868152293</v>
      </c>
      <c r="L16" s="153">
        <v>11.442242635383559</v>
      </c>
      <c r="M16" s="153">
        <v>53.123574131952765</v>
      </c>
      <c r="N16" s="153">
        <v>8.8951184212820333</v>
      </c>
      <c r="O16" s="154">
        <v>40209</v>
      </c>
      <c r="P16" s="154" t="s">
        <v>231</v>
      </c>
    </row>
    <row r="17" spans="2:16" ht="12.75">
      <c r="B17" s="152" t="s">
        <v>205</v>
      </c>
      <c r="C17" s="152" t="s">
        <v>175</v>
      </c>
      <c r="D17" s="209">
        <v>1.1694209360000001</v>
      </c>
      <c r="E17" s="153">
        <v>10.905485264038628</v>
      </c>
      <c r="F17" s="153">
        <v>7.3875822329374286</v>
      </c>
      <c r="G17" s="153">
        <v>-0.31774183645694176</v>
      </c>
      <c r="H17" s="153">
        <v>16.559398552240999</v>
      </c>
      <c r="I17" s="153">
        <v>24.365807450887967</v>
      </c>
      <c r="J17" s="153">
        <v>11.519418690597538</v>
      </c>
      <c r="K17" s="153">
        <v>45.004977155401861</v>
      </c>
      <c r="L17" s="153">
        <v>13.186414615798391</v>
      </c>
      <c r="M17" s="153">
        <v>62.053052833008948</v>
      </c>
      <c r="N17" s="153">
        <v>10.1365437073766</v>
      </c>
      <c r="O17" s="154">
        <v>40209</v>
      </c>
      <c r="P17" s="154" t="s">
        <v>231</v>
      </c>
    </row>
    <row r="18" spans="2:16" ht="12.75">
      <c r="B18" s="152" t="s">
        <v>206</v>
      </c>
      <c r="C18" s="152" t="s">
        <v>10</v>
      </c>
      <c r="D18" s="209">
        <v>-0.32500000000000001</v>
      </c>
      <c r="E18" s="153">
        <v>9.51</v>
      </c>
      <c r="F18" s="153">
        <v>6.7</v>
      </c>
      <c r="G18" s="153">
        <v>4.2</v>
      </c>
      <c r="H18" s="153">
        <v>21.560000000000002</v>
      </c>
      <c r="I18" s="153">
        <v>27.900000000000002</v>
      </c>
      <c r="J18" s="153">
        <v>13.089999999999998</v>
      </c>
      <c r="K18" s="153">
        <v>44.34</v>
      </c>
      <c r="L18" s="153">
        <v>13.01</v>
      </c>
      <c r="M18" s="153">
        <v>58.02</v>
      </c>
      <c r="N18" s="153">
        <v>9.58</v>
      </c>
      <c r="O18" s="154">
        <v>32508</v>
      </c>
      <c r="P18" s="154" t="s">
        <v>229</v>
      </c>
    </row>
    <row r="19" spans="2:16" ht="12.75">
      <c r="B19" s="152" t="s">
        <v>201</v>
      </c>
      <c r="C19" s="152" t="s">
        <v>12</v>
      </c>
      <c r="D19" s="209">
        <v>-0.33899999999999997</v>
      </c>
      <c r="E19" s="153">
        <v>9.2299999999999986</v>
      </c>
      <c r="F19" s="153">
        <v>7.99</v>
      </c>
      <c r="G19" s="153">
        <v>6.18</v>
      </c>
      <c r="H19" s="153">
        <v>21</v>
      </c>
      <c r="I19" s="153">
        <v>27.73</v>
      </c>
      <c r="J19" s="153">
        <v>13.020000000000001</v>
      </c>
      <c r="K19" s="153">
        <v>42.79</v>
      </c>
      <c r="L19" s="153">
        <v>12.61</v>
      </c>
      <c r="M19" s="153">
        <v>55.13</v>
      </c>
      <c r="N19" s="153">
        <v>9.1800000000000015</v>
      </c>
      <c r="O19" s="154">
        <v>35550</v>
      </c>
      <c r="P19" s="154" t="s">
        <v>254</v>
      </c>
    </row>
    <row r="20" spans="2:16" ht="12.75">
      <c r="B20" s="152" t="s">
        <v>183</v>
      </c>
      <c r="C20" s="152" t="s">
        <v>173</v>
      </c>
      <c r="D20" s="209">
        <v>-0.86099999999999999</v>
      </c>
      <c r="E20" s="153">
        <v>6.5</v>
      </c>
      <c r="F20" s="153">
        <v>5.0599999999999996</v>
      </c>
      <c r="G20" s="153">
        <v>3.19</v>
      </c>
      <c r="H20" s="153">
        <v>19.420000000000002</v>
      </c>
      <c r="I20" s="153">
        <v>15.590000000000002</v>
      </c>
      <c r="J20" s="153">
        <v>7.51</v>
      </c>
      <c r="K20" s="153">
        <v>26.729999999999997</v>
      </c>
      <c r="L20" s="153">
        <v>8.2199999999999989</v>
      </c>
      <c r="M20" s="153">
        <v>43.55</v>
      </c>
      <c r="N20" s="153">
        <v>7.5</v>
      </c>
      <c r="O20" s="154">
        <v>32689</v>
      </c>
      <c r="P20" s="154" t="s">
        <v>230</v>
      </c>
    </row>
    <row r="21" spans="2:16" ht="12.75">
      <c r="B21" s="152" t="s">
        <v>172</v>
      </c>
      <c r="C21" s="152" t="s">
        <v>173</v>
      </c>
      <c r="D21" s="209">
        <v>-1.7670000000000001</v>
      </c>
      <c r="E21" s="153">
        <v>5.47</v>
      </c>
      <c r="F21" s="153">
        <v>3.5900000000000003</v>
      </c>
      <c r="G21" s="153">
        <v>1.9900000000000002</v>
      </c>
      <c r="H21" s="153">
        <v>12.78</v>
      </c>
      <c r="I21" s="153">
        <v>13.58</v>
      </c>
      <c r="J21" s="153">
        <v>6.58</v>
      </c>
      <c r="K21" s="153">
        <v>19.079999999999998</v>
      </c>
      <c r="L21" s="153">
        <v>5.99</v>
      </c>
      <c r="M21" s="153">
        <v>30.54</v>
      </c>
      <c r="N21" s="153">
        <v>5.47</v>
      </c>
      <c r="O21" s="154">
        <v>32508</v>
      </c>
      <c r="P21" s="154" t="s">
        <v>229</v>
      </c>
    </row>
    <row r="22" spans="2:16" ht="12.75">
      <c r="B22" s="152" t="s">
        <v>296</v>
      </c>
      <c r="C22" s="152" t="s">
        <v>181</v>
      </c>
      <c r="D22" s="209">
        <v>-1.8089999999999999</v>
      </c>
      <c r="E22" s="153">
        <v>6.34</v>
      </c>
      <c r="F22" s="153">
        <v>5.0999999999999996</v>
      </c>
      <c r="G22" s="153">
        <v>0.86</v>
      </c>
      <c r="H22" s="153">
        <v>16.739999999999998</v>
      </c>
      <c r="I22" s="153">
        <v>18.399999999999999</v>
      </c>
      <c r="J22" s="153">
        <v>8.81</v>
      </c>
      <c r="K22" s="153">
        <v>34.799999999999997</v>
      </c>
      <c r="L22" s="153">
        <v>10.47</v>
      </c>
      <c r="M22" s="153">
        <v>46.08</v>
      </c>
      <c r="N22" s="153">
        <v>7.870000000000001</v>
      </c>
      <c r="O22" s="154"/>
      <c r="P22" s="154" t="s">
        <v>230</v>
      </c>
    </row>
    <row r="23" spans="2:16" ht="12.75">
      <c r="B23" s="152" t="s">
        <v>180</v>
      </c>
      <c r="C23" s="152" t="s">
        <v>175</v>
      </c>
      <c r="D23" s="209">
        <v>-1.8393805300000003</v>
      </c>
      <c r="E23" s="153">
        <v>7.9029247630610477</v>
      </c>
      <c r="F23" s="153">
        <v>6.8023271379557881</v>
      </c>
      <c r="G23" s="153">
        <v>-0.59554468131698401</v>
      </c>
      <c r="H23" s="153">
        <v>21.537742568665251</v>
      </c>
      <c r="I23" s="153">
        <v>29.760884786490237</v>
      </c>
      <c r="J23" s="153">
        <v>13.912635289721154</v>
      </c>
      <c r="K23" s="153">
        <v>42.876082643575785</v>
      </c>
      <c r="L23" s="153">
        <v>12.629765033095941</v>
      </c>
      <c r="M23" s="153">
        <v>59.186819598096243</v>
      </c>
      <c r="N23" s="153">
        <v>9.7441606363868782</v>
      </c>
      <c r="O23" s="154">
        <v>40209</v>
      </c>
      <c r="P23" s="154" t="s">
        <v>231</v>
      </c>
    </row>
    <row r="24" spans="2:16" ht="12.75">
      <c r="B24" s="152" t="s">
        <v>202</v>
      </c>
      <c r="C24" s="152" t="s">
        <v>12</v>
      </c>
      <c r="D24" s="209">
        <v>-2.02</v>
      </c>
      <c r="E24" s="153">
        <v>7.19</v>
      </c>
      <c r="F24" s="153">
        <v>2.65</v>
      </c>
      <c r="G24" s="153">
        <v>-2.59</v>
      </c>
      <c r="H24" s="153">
        <v>15.790000000000001</v>
      </c>
      <c r="I24" s="153">
        <v>20.830000000000002</v>
      </c>
      <c r="J24" s="153">
        <v>9.92</v>
      </c>
      <c r="K24" s="153">
        <v>31.36</v>
      </c>
      <c r="L24" s="153">
        <v>9.5200000000000014</v>
      </c>
      <c r="M24" s="153">
        <v>43</v>
      </c>
      <c r="N24" s="153">
        <v>7.42</v>
      </c>
      <c r="O24" s="154">
        <v>35550</v>
      </c>
      <c r="P24" s="154" t="s">
        <v>254</v>
      </c>
    </row>
    <row r="25" spans="2:16" ht="12.75">
      <c r="B25" s="152" t="s">
        <v>291</v>
      </c>
      <c r="C25" s="152" t="s">
        <v>173</v>
      </c>
      <c r="D25" s="209">
        <v>-2.1880278729166669</v>
      </c>
      <c r="E25" s="153">
        <v>6.3357003073771123</v>
      </c>
      <c r="F25" s="153">
        <v>4.2267729100983864</v>
      </c>
      <c r="G25" s="153">
        <v>1.4097094930463738</v>
      </c>
      <c r="H25" s="153">
        <v>18.424299424235958</v>
      </c>
      <c r="I25" s="153">
        <v>22.05301264516919</v>
      </c>
      <c r="J25" s="153">
        <v>10.477605262410172</v>
      </c>
      <c r="K25" s="153">
        <v>41.51992527045423</v>
      </c>
      <c r="L25" s="153">
        <v>12.272276872389964</v>
      </c>
      <c r="M25" s="153">
        <v>46.099071626744227</v>
      </c>
      <c r="N25" s="153">
        <v>7.8771566866544296</v>
      </c>
      <c r="O25" s="154">
        <v>41578</v>
      </c>
      <c r="P25" s="154" t="s">
        <v>358</v>
      </c>
    </row>
    <row r="26" spans="2:16" ht="12.75">
      <c r="B26" s="152" t="s">
        <v>20</v>
      </c>
      <c r="C26" s="152" t="s">
        <v>12</v>
      </c>
      <c r="D26" s="209">
        <v>-2.1960000000000002</v>
      </c>
      <c r="E26" s="153">
        <v>6.6000000000000005</v>
      </c>
      <c r="F26" s="153">
        <v>6.03</v>
      </c>
      <c r="G26" s="153">
        <v>3.5700000000000003</v>
      </c>
      <c r="H26" s="153">
        <v>21.01</v>
      </c>
      <c r="I26" s="153">
        <v>30.759999999999998</v>
      </c>
      <c r="J26" s="153">
        <v>14.35</v>
      </c>
      <c r="K26" s="153">
        <v>45.540000000000006</v>
      </c>
      <c r="L26" s="153">
        <v>13.33</v>
      </c>
      <c r="M26" s="153">
        <v>65.05</v>
      </c>
      <c r="N26" s="153">
        <v>10.54</v>
      </c>
      <c r="O26" s="154">
        <v>35550</v>
      </c>
      <c r="P26" s="154" t="s">
        <v>254</v>
      </c>
    </row>
    <row r="27" spans="2:16" ht="12.75">
      <c r="B27" s="152" t="s">
        <v>193</v>
      </c>
      <c r="C27" s="152" t="s">
        <v>12</v>
      </c>
      <c r="D27" s="209">
        <v>-2.39</v>
      </c>
      <c r="E27" s="153">
        <v>5.5100000000000007</v>
      </c>
      <c r="F27" s="153">
        <v>0.28999999999999998</v>
      </c>
      <c r="G27" s="153">
        <v>-3.9699999999999998</v>
      </c>
      <c r="H27" s="153">
        <v>14.89</v>
      </c>
      <c r="I27" s="153">
        <v>15.590000000000002</v>
      </c>
      <c r="J27" s="153">
        <v>7.51</v>
      </c>
      <c r="K27" s="153">
        <v>24.36</v>
      </c>
      <c r="L27" s="153">
        <v>7.5399999999999991</v>
      </c>
      <c r="M27" s="153">
        <v>39.190000000000005</v>
      </c>
      <c r="N27" s="153">
        <v>6.84</v>
      </c>
      <c r="O27" s="154">
        <v>35550</v>
      </c>
      <c r="P27" s="154" t="s">
        <v>254</v>
      </c>
    </row>
    <row r="28" spans="2:16" ht="12.75">
      <c r="B28" s="155" t="s">
        <v>253</v>
      </c>
      <c r="C28" s="152" t="s">
        <v>196</v>
      </c>
      <c r="D28" s="209">
        <v>-2.5619999999999998</v>
      </c>
      <c r="E28" s="153">
        <v>4.84</v>
      </c>
      <c r="F28" s="153">
        <v>0.15</v>
      </c>
      <c r="G28" s="153">
        <v>-1.81</v>
      </c>
      <c r="H28" s="153">
        <v>11.91</v>
      </c>
      <c r="I28" s="153">
        <v>14.75</v>
      </c>
      <c r="J28" s="153">
        <v>7.12</v>
      </c>
      <c r="K28" s="153">
        <v>25.61</v>
      </c>
      <c r="L28" s="153">
        <v>7.9</v>
      </c>
      <c r="M28" s="153">
        <v>31.91</v>
      </c>
      <c r="N28" s="153">
        <v>5.7</v>
      </c>
      <c r="O28" s="154">
        <v>32508</v>
      </c>
      <c r="P28" s="154" t="s">
        <v>229</v>
      </c>
    </row>
    <row r="29" spans="2:16" ht="12.75">
      <c r="B29" s="152" t="s">
        <v>19</v>
      </c>
      <c r="C29" s="152" t="s">
        <v>12</v>
      </c>
      <c r="D29" s="209">
        <v>-2.9550000000000001</v>
      </c>
      <c r="E29" s="153">
        <v>6.92</v>
      </c>
      <c r="F29" s="153">
        <v>3.29</v>
      </c>
      <c r="G29" s="153">
        <v>-0.45999999999999996</v>
      </c>
      <c r="H29" s="153">
        <v>18.790000000000003</v>
      </c>
      <c r="I29" s="153">
        <v>28.199999999999996</v>
      </c>
      <c r="J29" s="153">
        <v>13.23</v>
      </c>
      <c r="K29" s="153">
        <v>44.190000000000005</v>
      </c>
      <c r="L29" s="153">
        <v>12.97</v>
      </c>
      <c r="M29" s="153">
        <v>54.7</v>
      </c>
      <c r="N29" s="153">
        <v>9.120000000000001</v>
      </c>
      <c r="O29" s="154">
        <v>35550</v>
      </c>
      <c r="P29" s="154" t="s">
        <v>254</v>
      </c>
    </row>
    <row r="30" spans="2:16" ht="12.75">
      <c r="B30" s="152" t="s">
        <v>297</v>
      </c>
      <c r="C30" s="152" t="s">
        <v>181</v>
      </c>
      <c r="D30" s="209">
        <v>-3.159264040817821</v>
      </c>
      <c r="E30" s="153">
        <v>5.1793983633640961</v>
      </c>
      <c r="F30" s="153">
        <v>2.4993590871936089</v>
      </c>
      <c r="G30" s="153">
        <v>0.50841028825929779</v>
      </c>
      <c r="H30" s="153">
        <v>16.814770049319883</v>
      </c>
      <c r="I30" s="153">
        <v>18.073437975382944</v>
      </c>
      <c r="J30" s="153">
        <v>8.6616022223963576</v>
      </c>
      <c r="K30" s="153">
        <v>32.93289613024595</v>
      </c>
      <c r="L30" s="153">
        <v>9.9539465977383159</v>
      </c>
      <c r="M30" s="153">
        <v>48.987935217903789</v>
      </c>
      <c r="N30" s="153">
        <v>8.3004398048709618</v>
      </c>
      <c r="O30" s="154"/>
      <c r="P30" s="154" t="s">
        <v>230</v>
      </c>
    </row>
    <row r="31" spans="2:16" ht="12.75">
      <c r="B31" s="152" t="s">
        <v>192</v>
      </c>
      <c r="C31" s="152" t="s">
        <v>12</v>
      </c>
      <c r="D31" s="209">
        <v>-3.3290000000000002</v>
      </c>
      <c r="E31" s="153">
        <v>4.55</v>
      </c>
      <c r="F31" s="153">
        <v>-2.11</v>
      </c>
      <c r="G31" s="153">
        <v>-8.42</v>
      </c>
      <c r="H31" s="153">
        <v>12.17</v>
      </c>
      <c r="I31" s="153">
        <v>15.85</v>
      </c>
      <c r="J31" s="153">
        <v>7.6300000000000008</v>
      </c>
      <c r="K31" s="153">
        <v>30.64</v>
      </c>
      <c r="L31" s="153">
        <v>9.32</v>
      </c>
      <c r="M31" s="153">
        <v>42.46</v>
      </c>
      <c r="N31" s="153">
        <v>7.33</v>
      </c>
      <c r="O31" s="154">
        <v>35550</v>
      </c>
      <c r="P31" s="154" t="s">
        <v>254</v>
      </c>
    </row>
    <row r="32" spans="2:16" ht="12.75">
      <c r="B32" s="152" t="s">
        <v>187</v>
      </c>
      <c r="C32" s="152" t="s">
        <v>181</v>
      </c>
      <c r="D32" s="209">
        <v>-3.3939999999999997</v>
      </c>
      <c r="E32" s="153">
        <v>4.63</v>
      </c>
      <c r="F32" s="153">
        <v>1.4000000000000001</v>
      </c>
      <c r="G32" s="153">
        <v>-1.58</v>
      </c>
      <c r="H32" s="153">
        <v>15.22</v>
      </c>
      <c r="I32" s="153">
        <v>13.450000000000001</v>
      </c>
      <c r="J32" s="153">
        <v>6.5100000000000007</v>
      </c>
      <c r="K32" s="153">
        <v>25.169999999999998</v>
      </c>
      <c r="L32" s="153">
        <v>7.7700000000000005</v>
      </c>
      <c r="M32" s="153">
        <v>34.130000000000003</v>
      </c>
      <c r="N32" s="153">
        <v>6.05</v>
      </c>
      <c r="O32" s="154"/>
      <c r="P32" s="154" t="s">
        <v>230</v>
      </c>
    </row>
    <row r="33" spans="2:16" ht="12.75">
      <c r="B33" s="152" t="s">
        <v>252</v>
      </c>
      <c r="C33" s="152" t="s">
        <v>10</v>
      </c>
      <c r="D33" s="209">
        <v>-3.7549999999999999</v>
      </c>
      <c r="E33" s="153">
        <v>2.3800000000000003</v>
      </c>
      <c r="F33" s="153">
        <v>0.33</v>
      </c>
      <c r="G33" s="153">
        <v>-5.1499999999999995</v>
      </c>
      <c r="H33" s="153">
        <v>13.239999999999998</v>
      </c>
      <c r="I33" s="153">
        <v>14.37</v>
      </c>
      <c r="J33" s="153">
        <v>6.94</v>
      </c>
      <c r="K33" s="153">
        <v>26.740000000000002</v>
      </c>
      <c r="L33" s="153">
        <v>8.2199999999999989</v>
      </c>
      <c r="M33" s="153">
        <v>34.510000000000005</v>
      </c>
      <c r="N33" s="153">
        <v>6.11</v>
      </c>
      <c r="O33" s="154">
        <v>32508</v>
      </c>
      <c r="P33" s="154" t="s">
        <v>229</v>
      </c>
    </row>
    <row r="34" spans="2:16" ht="12.75">
      <c r="B34" s="155" t="s">
        <v>209</v>
      </c>
      <c r="C34" s="152" t="s">
        <v>10</v>
      </c>
      <c r="D34" s="209">
        <v>-3.8249999999999997</v>
      </c>
      <c r="E34" s="153">
        <v>1.43</v>
      </c>
      <c r="F34" s="153">
        <v>-6.1899999999999995</v>
      </c>
      <c r="G34" s="153">
        <v>-14.7</v>
      </c>
      <c r="H34" s="153">
        <v>6.34</v>
      </c>
      <c r="I34" s="153">
        <v>13.639999999999999</v>
      </c>
      <c r="J34" s="153">
        <v>6.6000000000000005</v>
      </c>
      <c r="K34" s="153">
        <v>31.19</v>
      </c>
      <c r="L34" s="153">
        <v>9.4700000000000006</v>
      </c>
      <c r="M34" s="153">
        <v>28.34</v>
      </c>
      <c r="N34" s="153">
        <v>5.12</v>
      </c>
      <c r="O34" s="154">
        <v>32508</v>
      </c>
      <c r="P34" s="154" t="s">
        <v>230</v>
      </c>
    </row>
    <row r="35" spans="2:16" ht="12.75">
      <c r="B35" s="152" t="s">
        <v>200</v>
      </c>
      <c r="C35" s="152" t="s">
        <v>178</v>
      </c>
      <c r="D35" s="209">
        <v>-4.0419999999999998</v>
      </c>
      <c r="E35" s="153">
        <v>4.83</v>
      </c>
      <c r="F35" s="153">
        <v>-0.53</v>
      </c>
      <c r="G35" s="153">
        <v>-4.74</v>
      </c>
      <c r="H35" s="153">
        <v>12.68</v>
      </c>
      <c r="I35" s="153">
        <v>4.8500000000000005</v>
      </c>
      <c r="J35" s="153">
        <v>2.39</v>
      </c>
      <c r="K35" s="153">
        <v>22.97</v>
      </c>
      <c r="L35" s="153">
        <v>7.1400000000000006</v>
      </c>
      <c r="M35" s="153">
        <v>25.979999999999997</v>
      </c>
      <c r="N35" s="153">
        <v>4.7300000000000004</v>
      </c>
      <c r="O35" s="154">
        <v>32508</v>
      </c>
      <c r="P35" s="154" t="s">
        <v>229</v>
      </c>
    </row>
    <row r="36" spans="2:16" ht="12.75">
      <c r="B36" s="152" t="s">
        <v>2</v>
      </c>
      <c r="C36" s="152" t="s">
        <v>175</v>
      </c>
      <c r="D36" s="209">
        <v>-4.0649999999999995</v>
      </c>
      <c r="E36" s="153">
        <v>5.29</v>
      </c>
      <c r="F36" s="153">
        <v>2.5700000000000003</v>
      </c>
      <c r="G36" s="153">
        <v>-3.37</v>
      </c>
      <c r="H36" s="153">
        <v>16.61</v>
      </c>
      <c r="I36" s="153">
        <v>15.709999999999999</v>
      </c>
      <c r="J36" s="153">
        <v>7.57</v>
      </c>
      <c r="K36" s="153">
        <v>30.349999999999998</v>
      </c>
      <c r="L36" s="153">
        <v>9.24</v>
      </c>
      <c r="M36" s="153">
        <v>34.31</v>
      </c>
      <c r="N36" s="153">
        <v>6.08</v>
      </c>
      <c r="O36" s="154">
        <v>37864</v>
      </c>
      <c r="P36" s="154" t="s">
        <v>256</v>
      </c>
    </row>
    <row r="37" spans="2:16" ht="12.75">
      <c r="B37" s="155" t="s">
        <v>182</v>
      </c>
      <c r="C37" s="152" t="s">
        <v>173</v>
      </c>
      <c r="D37" s="209">
        <v>-4.1840000000000002</v>
      </c>
      <c r="E37" s="153">
        <v>9.5</v>
      </c>
      <c r="F37" s="153">
        <v>1.17</v>
      </c>
      <c r="G37" s="153">
        <v>0.08</v>
      </c>
      <c r="H37" s="153">
        <v>19.670000000000002</v>
      </c>
      <c r="I37" s="153">
        <v>13.08</v>
      </c>
      <c r="J37" s="153">
        <v>6.34</v>
      </c>
      <c r="K37" s="153">
        <v>38.26</v>
      </c>
      <c r="L37" s="153">
        <v>11.4</v>
      </c>
      <c r="M37" s="153">
        <v>42.11</v>
      </c>
      <c r="N37" s="153">
        <v>7.28</v>
      </c>
      <c r="O37" s="154">
        <v>32508</v>
      </c>
      <c r="P37" s="154" t="s">
        <v>229</v>
      </c>
    </row>
    <row r="38" spans="2:16" ht="12.75">
      <c r="B38" s="152" t="s">
        <v>168</v>
      </c>
      <c r="C38" s="152" t="s">
        <v>169</v>
      </c>
      <c r="D38" s="209">
        <v>-4.3900000000000006</v>
      </c>
      <c r="E38" s="153">
        <v>2.56</v>
      </c>
      <c r="F38" s="153">
        <v>-2.77</v>
      </c>
      <c r="G38" s="153">
        <v>-10.32</v>
      </c>
      <c r="H38" s="153">
        <v>9.19</v>
      </c>
      <c r="I38" s="153">
        <v>2.88</v>
      </c>
      <c r="J38" s="153">
        <v>1.43</v>
      </c>
      <c r="K38" s="153">
        <v>6.94</v>
      </c>
      <c r="L38" s="153">
        <v>2.2599999999999998</v>
      </c>
      <c r="M38" s="153">
        <v>20.440000000000001</v>
      </c>
      <c r="N38" s="153">
        <v>3.7900000000000005</v>
      </c>
      <c r="O38" s="154">
        <v>32508</v>
      </c>
      <c r="P38" s="154" t="s">
        <v>229</v>
      </c>
    </row>
    <row r="39" spans="2:16" ht="12.75">
      <c r="B39" s="152" t="s">
        <v>197</v>
      </c>
      <c r="C39" s="152" t="s">
        <v>10</v>
      </c>
      <c r="D39" s="209">
        <v>-4.8159999999999998</v>
      </c>
      <c r="E39" s="153">
        <v>1.5599999999999998</v>
      </c>
      <c r="F39" s="153">
        <v>1.47</v>
      </c>
      <c r="G39" s="153">
        <v>-6.93</v>
      </c>
      <c r="H39" s="153">
        <v>17.86</v>
      </c>
      <c r="I39" s="153">
        <v>13.5</v>
      </c>
      <c r="J39" s="153">
        <v>6.54</v>
      </c>
      <c r="K39" s="153">
        <v>28.849999999999998</v>
      </c>
      <c r="L39" s="153">
        <v>8.82</v>
      </c>
      <c r="M39" s="153">
        <v>38.76</v>
      </c>
      <c r="N39" s="153">
        <v>6.77</v>
      </c>
      <c r="O39" s="154">
        <v>32508</v>
      </c>
      <c r="P39" s="154" t="s">
        <v>229</v>
      </c>
    </row>
    <row r="40" spans="2:16" ht="12.75">
      <c r="B40" s="152" t="s">
        <v>199</v>
      </c>
      <c r="C40" s="152" t="s">
        <v>171</v>
      </c>
      <c r="D40" s="209">
        <v>-5.0765930266999968</v>
      </c>
      <c r="E40" s="153">
        <v>3.3065472235778604</v>
      </c>
      <c r="F40" s="153">
        <v>0.1010039511424532</v>
      </c>
      <c r="G40" s="153">
        <v>-5.1504454000251059</v>
      </c>
      <c r="H40" s="153">
        <v>14.033872675735237</v>
      </c>
      <c r="I40" s="153">
        <v>6.9131722588921862</v>
      </c>
      <c r="J40" s="153">
        <v>3.3988260372873835</v>
      </c>
      <c r="K40" s="153">
        <v>24.025834711900053</v>
      </c>
      <c r="L40" s="153">
        <v>7.4411676530335091</v>
      </c>
      <c r="M40" s="153">
        <v>18.529211918185506</v>
      </c>
      <c r="N40" s="153">
        <v>3.4582384087908924</v>
      </c>
      <c r="O40" s="154">
        <v>38352</v>
      </c>
      <c r="P40" s="154" t="s">
        <v>234</v>
      </c>
    </row>
    <row r="41" spans="2:16" ht="12.75">
      <c r="B41" s="152" t="s">
        <v>8</v>
      </c>
      <c r="C41" s="152" t="s">
        <v>171</v>
      </c>
      <c r="D41" s="209">
        <v>-5.2759999999999998</v>
      </c>
      <c r="E41" s="153">
        <v>3.58</v>
      </c>
      <c r="F41" s="153">
        <v>-2</v>
      </c>
      <c r="G41" s="153">
        <v>-5.57</v>
      </c>
      <c r="H41" s="153">
        <v>12.389999999999999</v>
      </c>
      <c r="I41" s="153">
        <v>6.5</v>
      </c>
      <c r="J41" s="153">
        <v>3.2</v>
      </c>
      <c r="K41" s="153">
        <v>15.370000000000001</v>
      </c>
      <c r="L41" s="153">
        <v>4.88</v>
      </c>
      <c r="M41" s="153">
        <v>12.29</v>
      </c>
      <c r="N41" s="153">
        <v>2.35</v>
      </c>
      <c r="O41" s="154">
        <v>38352</v>
      </c>
      <c r="P41" s="154" t="s">
        <v>234</v>
      </c>
    </row>
    <row r="42" spans="2:16" ht="12.75">
      <c r="B42" s="152" t="s">
        <v>298</v>
      </c>
      <c r="C42" s="152" t="s">
        <v>171</v>
      </c>
      <c r="D42" s="209">
        <v>-5.29</v>
      </c>
      <c r="E42" s="153">
        <v>2.75</v>
      </c>
      <c r="F42" s="153">
        <v>-1.23</v>
      </c>
      <c r="G42" s="153">
        <v>-7.51</v>
      </c>
      <c r="H42" s="153">
        <v>12.18</v>
      </c>
      <c r="I42" s="153">
        <v>2.1999999999999997</v>
      </c>
      <c r="J42" s="153">
        <v>1.0900000000000001</v>
      </c>
      <c r="K42" s="153">
        <v>16.079999999999998</v>
      </c>
      <c r="L42" s="153">
        <v>5.0999999999999996</v>
      </c>
      <c r="M42" s="153">
        <v>6.08</v>
      </c>
      <c r="N42" s="153">
        <v>1.1900000000000002</v>
      </c>
      <c r="O42" s="154">
        <v>38352</v>
      </c>
      <c r="P42" s="154" t="s">
        <v>234</v>
      </c>
    </row>
    <row r="43" spans="2:16" ht="12.75">
      <c r="B43" s="152" t="s">
        <v>189</v>
      </c>
      <c r="C43" s="152" t="s">
        <v>10</v>
      </c>
      <c r="D43" s="209">
        <v>-5.4109999999999996</v>
      </c>
      <c r="E43" s="153">
        <v>1.25</v>
      </c>
      <c r="F43" s="153">
        <v>-5.38</v>
      </c>
      <c r="G43" s="153">
        <v>-12.120000000000001</v>
      </c>
      <c r="H43" s="153">
        <v>7.23</v>
      </c>
      <c r="I43" s="153">
        <v>-0.6</v>
      </c>
      <c r="J43" s="153">
        <v>-0.3</v>
      </c>
      <c r="K43" s="153">
        <v>16.650000000000002</v>
      </c>
      <c r="L43" s="153">
        <v>5.27</v>
      </c>
      <c r="M43" s="153">
        <v>16.53</v>
      </c>
      <c r="N43" s="153">
        <v>3.11</v>
      </c>
      <c r="O43" s="154">
        <v>32508</v>
      </c>
      <c r="P43" s="154" t="s">
        <v>229</v>
      </c>
    </row>
    <row r="44" spans="2:16" ht="12.75">
      <c r="B44" s="152" t="s">
        <v>203</v>
      </c>
      <c r="C44" s="152" t="s">
        <v>169</v>
      </c>
      <c r="D44" s="209">
        <v>-6.3259999999999996</v>
      </c>
      <c r="E44" s="153">
        <v>4.24</v>
      </c>
      <c r="F44" s="153">
        <v>-4.18</v>
      </c>
      <c r="G44" s="153">
        <v>-9.99</v>
      </c>
      <c r="H44" s="153">
        <v>8.15</v>
      </c>
      <c r="I44" s="153">
        <v>10.209999999999999</v>
      </c>
      <c r="J44" s="153">
        <v>4.9799999999999995</v>
      </c>
      <c r="K44" s="153">
        <v>18.88</v>
      </c>
      <c r="L44" s="153">
        <v>5.93</v>
      </c>
      <c r="M44" s="153">
        <v>19.84</v>
      </c>
      <c r="N44" s="153">
        <v>3.6900000000000004</v>
      </c>
      <c r="O44" s="154">
        <v>32508</v>
      </c>
      <c r="P44" s="154" t="s">
        <v>229</v>
      </c>
    </row>
    <row r="45" spans="2:16" ht="12.75">
      <c r="B45" s="152" t="s">
        <v>170</v>
      </c>
      <c r="C45" s="152" t="s">
        <v>171</v>
      </c>
      <c r="D45" s="209">
        <v>-6.6744572944000007</v>
      </c>
      <c r="E45" s="153">
        <v>0.93414094458867947</v>
      </c>
      <c r="F45" s="153">
        <v>-4.1911838483580706</v>
      </c>
      <c r="G45" s="153">
        <v>-3.2120972440161433</v>
      </c>
      <c r="H45" s="153">
        <v>8.7158342253802701</v>
      </c>
      <c r="I45" s="153">
        <v>13.76864301790679</v>
      </c>
      <c r="J45" s="153">
        <v>6.6623846620291971</v>
      </c>
      <c r="K45" s="153">
        <v>22.91736733425509</v>
      </c>
      <c r="L45" s="153">
        <v>7.1201280850169191</v>
      </c>
      <c r="M45" s="153">
        <v>53.518005894958897</v>
      </c>
      <c r="N45" s="153">
        <v>8.9511613999939676</v>
      </c>
      <c r="O45" s="154">
        <v>32508</v>
      </c>
      <c r="P45" s="154" t="s">
        <v>229</v>
      </c>
    </row>
    <row r="46" spans="2:16" ht="12.75">
      <c r="B46" s="152" t="s">
        <v>299</v>
      </c>
      <c r="C46" s="152" t="s">
        <v>171</v>
      </c>
      <c r="D46" s="209">
        <v>-7.28</v>
      </c>
      <c r="E46" s="153">
        <v>-0.45999999999999996</v>
      </c>
      <c r="F46" s="153">
        <v>-5.38</v>
      </c>
      <c r="G46" s="153">
        <v>-6.72</v>
      </c>
      <c r="H46" s="153">
        <v>6.67</v>
      </c>
      <c r="I46" s="153">
        <v>4.79</v>
      </c>
      <c r="J46" s="153">
        <v>2.37</v>
      </c>
      <c r="K46" s="153">
        <v>8.0399999999999991</v>
      </c>
      <c r="L46" s="153">
        <v>2.6100000000000003</v>
      </c>
      <c r="M46" s="153">
        <v>22.75</v>
      </c>
      <c r="N46" s="153">
        <v>4.18</v>
      </c>
      <c r="O46" s="154">
        <v>32508</v>
      </c>
      <c r="P46" s="154" t="s">
        <v>229</v>
      </c>
    </row>
    <row r="47" spans="2:16" ht="12.75">
      <c r="B47" s="155" t="s">
        <v>211</v>
      </c>
      <c r="C47" s="152" t="s">
        <v>178</v>
      </c>
      <c r="D47" s="209">
        <v>-7.9719999999999995</v>
      </c>
      <c r="E47" s="153">
        <v>2.75</v>
      </c>
      <c r="F47" s="153">
        <v>-5.18</v>
      </c>
      <c r="G47" s="153">
        <v>-13.34</v>
      </c>
      <c r="H47" s="153">
        <v>12.379999999999999</v>
      </c>
      <c r="I47" s="153">
        <v>-1.63</v>
      </c>
      <c r="J47" s="153">
        <v>-0.82000000000000006</v>
      </c>
      <c r="K47" s="153">
        <v>16.830000000000002</v>
      </c>
      <c r="L47" s="153">
        <v>5.3199999999999994</v>
      </c>
      <c r="M47" s="153">
        <v>-4.95</v>
      </c>
      <c r="N47" s="153">
        <v>-1.01</v>
      </c>
      <c r="O47" s="154">
        <v>32508</v>
      </c>
      <c r="P47" s="154" t="s">
        <v>229</v>
      </c>
    </row>
    <row r="48" spans="2:16" ht="12.75">
      <c r="B48" s="152" t="s">
        <v>204</v>
      </c>
      <c r="C48" s="152" t="s">
        <v>196</v>
      </c>
      <c r="D48" s="209">
        <v>-8.4190000000000005</v>
      </c>
      <c r="E48" s="153">
        <v>1.9</v>
      </c>
      <c r="F48" s="153">
        <v>-5.8500000000000005</v>
      </c>
      <c r="G48" s="153">
        <v>-9.98</v>
      </c>
      <c r="H48" s="153">
        <v>6.08</v>
      </c>
      <c r="I48" s="153">
        <v>-1.1900000000000002</v>
      </c>
      <c r="J48" s="153">
        <v>-0.6</v>
      </c>
      <c r="K48" s="153">
        <v>6.4600000000000009</v>
      </c>
      <c r="L48" s="153">
        <v>2.11</v>
      </c>
      <c r="M48" s="153">
        <v>-18.149999999999999</v>
      </c>
      <c r="N48" s="153">
        <v>-3.93</v>
      </c>
      <c r="O48" s="154">
        <v>32508</v>
      </c>
      <c r="P48" s="154" t="s">
        <v>235</v>
      </c>
    </row>
    <row r="49" spans="2:16" ht="12.75">
      <c r="B49" s="152" t="s">
        <v>177</v>
      </c>
      <c r="C49" s="152" t="s">
        <v>178</v>
      </c>
      <c r="D49" s="209">
        <v>-8.7859999999999996</v>
      </c>
      <c r="E49" s="153">
        <v>-1.87</v>
      </c>
      <c r="F49" s="153">
        <v>-11.81</v>
      </c>
      <c r="G49" s="153">
        <v>-22.33</v>
      </c>
      <c r="H49" s="153">
        <v>2.67</v>
      </c>
      <c r="I49" s="153">
        <v>-0.16</v>
      </c>
      <c r="J49" s="153">
        <v>-0.08</v>
      </c>
      <c r="K49" s="153">
        <v>-5.56</v>
      </c>
      <c r="L49" s="153">
        <v>-1.8900000000000001</v>
      </c>
      <c r="M49" s="153">
        <v>-32.78</v>
      </c>
      <c r="N49" s="153">
        <v>-7.64</v>
      </c>
      <c r="O49" s="154">
        <v>32508</v>
      </c>
      <c r="P49" s="154" t="s">
        <v>230</v>
      </c>
    </row>
    <row r="50" spans="2:16" ht="12.75">
      <c r="B50" s="152" t="s">
        <v>222</v>
      </c>
      <c r="C50" s="152" t="s">
        <v>186</v>
      </c>
      <c r="D50" s="209">
        <v>-8.8529999999999998</v>
      </c>
      <c r="E50" s="153">
        <v>-0.02</v>
      </c>
      <c r="F50" s="153">
        <v>-8.06</v>
      </c>
      <c r="G50" s="153">
        <v>-15.379999999999999</v>
      </c>
      <c r="H50" s="153">
        <v>5.28</v>
      </c>
      <c r="I50" s="153">
        <v>4.8899999999999997</v>
      </c>
      <c r="J50" s="153">
        <v>2.42</v>
      </c>
      <c r="K50" s="153">
        <v>23.23</v>
      </c>
      <c r="L50" s="153">
        <v>7.21</v>
      </c>
      <c r="M50" s="153">
        <v>17.43</v>
      </c>
      <c r="N50" s="153">
        <v>3.27</v>
      </c>
      <c r="O50" s="154">
        <v>32507</v>
      </c>
      <c r="P50" s="154" t="s">
        <v>229</v>
      </c>
    </row>
    <row r="51" spans="2:16" ht="12.75">
      <c r="B51" s="152" t="s">
        <v>210</v>
      </c>
      <c r="C51" s="152" t="s">
        <v>169</v>
      </c>
      <c r="D51" s="209">
        <v>-9.0824994275000019</v>
      </c>
      <c r="E51" s="153">
        <v>1.5209432241905629</v>
      </c>
      <c r="F51" s="153">
        <v>-10.442340763030188</v>
      </c>
      <c r="G51" s="153">
        <v>-16.673455058196531</v>
      </c>
      <c r="H51" s="153">
        <v>0.58065362491945827</v>
      </c>
      <c r="I51" s="153">
        <v>3.8315279651405243</v>
      </c>
      <c r="J51" s="153">
        <v>1.8977565823411702</v>
      </c>
      <c r="K51" s="153">
        <v>14.985848464071028</v>
      </c>
      <c r="L51" s="153">
        <v>4.7646576288865594</v>
      </c>
      <c r="M51" s="153">
        <v>14.564797308294342</v>
      </c>
      <c r="N51" s="153">
        <v>2.7567212072919123</v>
      </c>
      <c r="O51" s="154">
        <v>40390</v>
      </c>
      <c r="P51" s="154" t="s">
        <v>233</v>
      </c>
    </row>
    <row r="52" spans="2:16" ht="12.75">
      <c r="B52" s="152" t="s">
        <v>195</v>
      </c>
      <c r="C52" s="152" t="s">
        <v>169</v>
      </c>
      <c r="D52" s="209">
        <v>-9.1750000000000007</v>
      </c>
      <c r="E52" s="153">
        <v>2.29</v>
      </c>
      <c r="F52" s="153">
        <v>-6.02</v>
      </c>
      <c r="G52" s="153">
        <v>-11.899999999999999</v>
      </c>
      <c r="H52" s="153">
        <v>8.42</v>
      </c>
      <c r="I52" s="153">
        <v>0.72</v>
      </c>
      <c r="J52" s="153">
        <v>0.36</v>
      </c>
      <c r="K52" s="153">
        <v>14.06</v>
      </c>
      <c r="L52" s="153">
        <v>4.4799999999999995</v>
      </c>
      <c r="M52" s="153">
        <v>2.44</v>
      </c>
      <c r="N52" s="153">
        <v>0.48</v>
      </c>
      <c r="O52" s="154">
        <v>32508</v>
      </c>
      <c r="P52" s="154" t="s">
        <v>229</v>
      </c>
    </row>
    <row r="53" spans="2:16" ht="12.75">
      <c r="B53" s="152" t="s">
        <v>43</v>
      </c>
      <c r="C53" s="152" t="s">
        <v>178</v>
      </c>
      <c r="D53" s="209">
        <v>-9.8650000000000002</v>
      </c>
      <c r="E53" s="153">
        <v>-2.0299999999999998</v>
      </c>
      <c r="F53" s="153">
        <v>-9.42</v>
      </c>
      <c r="G53" s="153">
        <v>-12.379999999999999</v>
      </c>
      <c r="H53" s="153">
        <v>6.17</v>
      </c>
      <c r="I53" s="153">
        <v>0.91</v>
      </c>
      <c r="J53" s="153">
        <v>0.45999999999999996</v>
      </c>
      <c r="K53" s="153">
        <v>7.19</v>
      </c>
      <c r="L53" s="153">
        <v>2.34</v>
      </c>
      <c r="M53" s="153">
        <v>7.22</v>
      </c>
      <c r="N53" s="153">
        <v>1.4000000000000001</v>
      </c>
      <c r="O53" s="154">
        <v>32508</v>
      </c>
      <c r="P53" s="154" t="s">
        <v>229</v>
      </c>
    </row>
    <row r="54" spans="2:16" ht="12.75">
      <c r="B54" s="152" t="s">
        <v>207</v>
      </c>
      <c r="C54" s="152" t="s">
        <v>169</v>
      </c>
      <c r="D54" s="209">
        <v>-9.9150000000000009</v>
      </c>
      <c r="E54" s="153">
        <v>0.22999999999999998</v>
      </c>
      <c r="F54" s="153">
        <v>-11.25</v>
      </c>
      <c r="G54" s="153">
        <v>-17.549999999999997</v>
      </c>
      <c r="H54" s="153">
        <v>-1.1900000000000002</v>
      </c>
      <c r="I54" s="153">
        <v>-1.1299999999999999</v>
      </c>
      <c r="J54" s="153">
        <v>-0.57000000000000006</v>
      </c>
      <c r="K54" s="153">
        <v>7.79</v>
      </c>
      <c r="L54" s="153">
        <v>2.5299999999999998</v>
      </c>
      <c r="M54" s="153">
        <v>0.13</v>
      </c>
      <c r="N54" s="153">
        <v>0.03</v>
      </c>
      <c r="O54" s="154">
        <v>37832</v>
      </c>
      <c r="P54" s="154" t="s">
        <v>232</v>
      </c>
    </row>
    <row r="55" spans="2:16" ht="12.75">
      <c r="B55" s="152" t="s">
        <v>27</v>
      </c>
      <c r="C55" s="152" t="s">
        <v>169</v>
      </c>
      <c r="D55" s="209">
        <v>-9.9689999999999994</v>
      </c>
      <c r="E55" s="153">
        <v>-0.06</v>
      </c>
      <c r="F55" s="153">
        <v>-5.7299999999999995</v>
      </c>
      <c r="G55" s="153">
        <v>-10.780000000000001</v>
      </c>
      <c r="H55" s="153">
        <v>6.01</v>
      </c>
      <c r="I55" s="153">
        <v>4.34</v>
      </c>
      <c r="J55" s="153">
        <v>2.15</v>
      </c>
      <c r="K55" s="153">
        <v>19.53</v>
      </c>
      <c r="L55" s="153">
        <v>6.13</v>
      </c>
      <c r="M55" s="153">
        <v>18.22</v>
      </c>
      <c r="N55" s="153">
        <v>3.4000000000000004</v>
      </c>
      <c r="O55" s="154">
        <v>32508</v>
      </c>
      <c r="P55" s="154" t="s">
        <v>229</v>
      </c>
    </row>
    <row r="56" spans="2:16" ht="12.75">
      <c r="B56" s="152" t="s">
        <v>1</v>
      </c>
      <c r="C56" s="152" t="s">
        <v>169</v>
      </c>
      <c r="D56" s="209">
        <v>-10.394</v>
      </c>
      <c r="E56" s="153">
        <v>0.05</v>
      </c>
      <c r="F56" s="153">
        <v>-7.580000000000001</v>
      </c>
      <c r="G56" s="153">
        <v>-13.08</v>
      </c>
      <c r="H56" s="153">
        <v>7.9</v>
      </c>
      <c r="I56" s="153">
        <v>-1.1299999999999999</v>
      </c>
      <c r="J56" s="153">
        <v>-0.57000000000000006</v>
      </c>
      <c r="K56" s="153">
        <v>13.23</v>
      </c>
      <c r="L56" s="153">
        <v>4.2299999999999995</v>
      </c>
      <c r="M56" s="153">
        <v>-0.25</v>
      </c>
      <c r="N56" s="153">
        <v>-0.05</v>
      </c>
      <c r="O56" s="154">
        <v>32508</v>
      </c>
      <c r="P56" s="154" t="s">
        <v>235</v>
      </c>
    </row>
    <row r="57" spans="2:16" ht="12.75">
      <c r="B57" s="152" t="s">
        <v>6</v>
      </c>
      <c r="C57" s="152" t="s">
        <v>173</v>
      </c>
      <c r="D57" s="209">
        <v>-10.471</v>
      </c>
      <c r="E57" s="153">
        <v>-2.0500000000000003</v>
      </c>
      <c r="F57" s="153">
        <v>-13.450000000000001</v>
      </c>
      <c r="G57" s="153">
        <v>-16.509999999999998</v>
      </c>
      <c r="H57" s="153">
        <v>2.27</v>
      </c>
      <c r="I57" s="153">
        <v>-2.16</v>
      </c>
      <c r="J57" s="153">
        <v>-1.08</v>
      </c>
      <c r="K57" s="153">
        <v>-3.4299999999999997</v>
      </c>
      <c r="L57" s="153">
        <v>-1.1599999999999999</v>
      </c>
      <c r="M57" s="153">
        <v>-4.05</v>
      </c>
      <c r="N57" s="153">
        <v>-0.82000000000000006</v>
      </c>
      <c r="O57" s="154">
        <v>32508</v>
      </c>
      <c r="P57" s="154" t="s">
        <v>229</v>
      </c>
    </row>
    <row r="58" spans="2:16" ht="12.75">
      <c r="B58" s="152" t="s">
        <v>208</v>
      </c>
      <c r="C58" s="152" t="s">
        <v>169</v>
      </c>
      <c r="D58" s="209">
        <v>-10.645</v>
      </c>
      <c r="E58" s="153">
        <v>-0.05</v>
      </c>
      <c r="F58" s="153">
        <v>-14.37</v>
      </c>
      <c r="G58" s="153">
        <v>-22.08</v>
      </c>
      <c r="H58" s="153">
        <v>-2.33</v>
      </c>
      <c r="I58" s="153">
        <v>-2.23</v>
      </c>
      <c r="J58" s="153">
        <v>-1.1199999999999999</v>
      </c>
      <c r="K58" s="153">
        <v>-1.47</v>
      </c>
      <c r="L58" s="153">
        <v>-0.49</v>
      </c>
      <c r="M58" s="153">
        <v>-21.709999999999997</v>
      </c>
      <c r="N58" s="153">
        <v>-4.78</v>
      </c>
      <c r="O58" s="154">
        <v>37164</v>
      </c>
      <c r="P58" s="154" t="s">
        <v>236</v>
      </c>
    </row>
    <row r="59" spans="2:16" ht="12.75">
      <c r="B59" s="152" t="s">
        <v>179</v>
      </c>
      <c r="C59" s="152" t="s">
        <v>169</v>
      </c>
      <c r="D59" s="209">
        <v>-11.917999999999999</v>
      </c>
      <c r="E59" s="153">
        <v>-1.5</v>
      </c>
      <c r="F59" s="153">
        <v>-14.829999999999998</v>
      </c>
      <c r="G59" s="153">
        <v>-22.08</v>
      </c>
      <c r="H59" s="153">
        <v>-5.81</v>
      </c>
      <c r="I59" s="153">
        <v>-10.36</v>
      </c>
      <c r="J59" s="153">
        <v>-5.3199999999999994</v>
      </c>
      <c r="K59" s="153">
        <v>-2.42</v>
      </c>
      <c r="L59" s="153">
        <v>-0.80999999999999994</v>
      </c>
      <c r="M59" s="153">
        <v>-19.77</v>
      </c>
      <c r="N59" s="153">
        <v>-4.3099999999999996</v>
      </c>
      <c r="O59" s="154">
        <v>32508</v>
      </c>
      <c r="P59" s="154" t="s">
        <v>229</v>
      </c>
    </row>
    <row r="61" spans="2:16">
      <c r="B61" s="80" t="s">
        <v>13129</v>
      </c>
    </row>
  </sheetData>
  <sortState ref="B9:P59">
    <sortCondition descending="1" ref="F9:F59"/>
  </sortState>
  <mergeCells count="5">
    <mergeCell ref="P7:P8"/>
    <mergeCell ref="K7:L7"/>
    <mergeCell ref="I7:J7"/>
    <mergeCell ref="M7:N7"/>
    <mergeCell ref="O7:O8"/>
  </mergeCells>
  <phoneticPr fontId="5" type="noConversion"/>
  <conditionalFormatting sqref="O9:P59">
    <cfRule type="cellIs" dxfId="41" priority="1" stopIfTrue="1" operator="equal">
      <formula>0</formula>
    </cfRule>
  </conditionalFormatting>
  <pageMargins left="0.75" right="0.75" top="1" bottom="1" header="0.5" footer="0.5"/>
  <pageSetup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W77"/>
  <sheetViews>
    <sheetView workbookViewId="0"/>
  </sheetViews>
  <sheetFormatPr defaultRowHeight="11.25"/>
  <cols>
    <col min="1" max="1" width="7.140625" style="165" customWidth="1"/>
    <col min="2" max="2" width="7.140625" style="168" customWidth="1"/>
    <col min="3" max="3" width="31.85546875" style="165" customWidth="1"/>
    <col min="4" max="4" width="14.42578125" style="165" customWidth="1"/>
    <col min="5" max="15" width="6.42578125" style="165" customWidth="1"/>
    <col min="16" max="16" width="7.85546875" style="165" customWidth="1"/>
    <col min="17" max="17" width="8.7109375" style="165" customWidth="1"/>
    <col min="18" max="18" width="2.28515625" style="165" hidden="1" customWidth="1"/>
    <col min="19" max="20" width="2.28515625" style="170" hidden="1" customWidth="1"/>
    <col min="21" max="22" width="11.28515625" style="165" customWidth="1"/>
    <col min="23" max="16384" width="9.140625" style="165"/>
  </cols>
  <sheetData>
    <row r="8" spans="2:19" ht="20.25">
      <c r="C8" s="212"/>
      <c r="D8" s="212"/>
    </row>
    <row r="9" spans="2:19">
      <c r="S9" s="170" t="s">
        <v>355</v>
      </c>
    </row>
    <row r="10" spans="2:19" ht="18" hidden="1" customHeight="1">
      <c r="P10" s="199"/>
      <c r="Q10" s="3"/>
      <c r="R10" s="3"/>
      <c r="S10" s="199" t="s">
        <v>354</v>
      </c>
    </row>
    <row r="11" spans="2:19" ht="18" hidden="1" customHeight="1"/>
    <row r="12" spans="2:19" ht="18" hidden="1" customHeight="1"/>
    <row r="13" spans="2:19" ht="18" hidden="1" customHeight="1">
      <c r="B13" s="167" t="s">
        <v>309</v>
      </c>
    </row>
    <row r="14" spans="2:19" ht="18" hidden="1" customHeight="1">
      <c r="B14" s="167" t="s">
        <v>308</v>
      </c>
    </row>
    <row r="15" spans="2:19" ht="18" hidden="1" customHeight="1">
      <c r="B15" s="167" t="s">
        <v>307</v>
      </c>
    </row>
    <row r="16" spans="2:19" ht="18" hidden="1" customHeight="1">
      <c r="B16" s="167" t="s">
        <v>304</v>
      </c>
    </row>
    <row r="17" spans="2:20" ht="18" hidden="1" customHeight="1">
      <c r="B17" s="167" t="s">
        <v>303</v>
      </c>
      <c r="C17" s="168"/>
      <c r="D17" s="168"/>
    </row>
    <row r="18" spans="2:20" ht="18" hidden="1" customHeight="1">
      <c r="B18" s="167" t="s">
        <v>306</v>
      </c>
      <c r="C18" s="168"/>
      <c r="D18" s="168"/>
    </row>
    <row r="19" spans="2:20" ht="18" hidden="1" customHeight="1">
      <c r="B19" s="168" t="s">
        <v>302</v>
      </c>
      <c r="C19" s="171">
        <v>411</v>
      </c>
      <c r="D19" s="168"/>
    </row>
    <row r="20" spans="2:20" ht="18" hidden="1" customHeight="1">
      <c r="B20" s="168" t="s">
        <v>301</v>
      </c>
      <c r="C20" s="169">
        <v>43707</v>
      </c>
      <c r="D20" s="168"/>
    </row>
    <row r="21" spans="2:20" ht="18" hidden="1" customHeight="1">
      <c r="B21" s="167" t="s">
        <v>352</v>
      </c>
      <c r="C21" s="168"/>
      <c r="D21" s="168"/>
    </row>
    <row r="22" spans="2:20" ht="18" hidden="1" customHeight="1">
      <c r="M22" s="166"/>
    </row>
    <row r="23" spans="2:20" ht="18" hidden="1" customHeight="1">
      <c r="E23" s="164"/>
      <c r="Q23" s="198"/>
      <c r="R23" s="198"/>
    </row>
    <row r="24" spans="2:20" ht="18" customHeight="1">
      <c r="C24" s="156" t="s">
        <v>368</v>
      </c>
      <c r="D24" s="147"/>
      <c r="E24" s="204"/>
      <c r="F24" s="204"/>
      <c r="G24" s="204"/>
      <c r="H24" s="204"/>
      <c r="I24" s="203"/>
      <c r="J24" s="428" t="s">
        <v>157</v>
      </c>
      <c r="K24" s="428"/>
      <c r="L24" s="428" t="s">
        <v>227</v>
      </c>
      <c r="M24" s="428"/>
      <c r="N24" s="428" t="s">
        <v>158</v>
      </c>
      <c r="O24" s="428"/>
      <c r="P24" s="205"/>
      <c r="Q24" s="206"/>
      <c r="S24" s="170" t="s">
        <v>50</v>
      </c>
    </row>
    <row r="25" spans="2:20" ht="25.5" customHeight="1">
      <c r="C25" s="148" t="s">
        <v>159</v>
      </c>
      <c r="D25" s="149"/>
      <c r="E25" s="150" t="s">
        <v>160</v>
      </c>
      <c r="F25" s="150" t="s">
        <v>161</v>
      </c>
      <c r="G25" s="150" t="s">
        <v>162</v>
      </c>
      <c r="H25" s="150" t="s">
        <v>163</v>
      </c>
      <c r="I25" s="150" t="s">
        <v>164</v>
      </c>
      <c r="J25" s="150" t="s">
        <v>165</v>
      </c>
      <c r="K25" s="150" t="s">
        <v>166</v>
      </c>
      <c r="L25" s="150" t="s">
        <v>165</v>
      </c>
      <c r="M25" s="150" t="s">
        <v>166</v>
      </c>
      <c r="N25" s="150" t="s">
        <v>165</v>
      </c>
      <c r="O25" s="150" t="s">
        <v>166</v>
      </c>
      <c r="P25" s="207" t="s">
        <v>167</v>
      </c>
      <c r="Q25" s="207" t="s">
        <v>228</v>
      </c>
      <c r="R25" s="172" t="s">
        <v>310</v>
      </c>
      <c r="S25" s="172" t="s">
        <v>311</v>
      </c>
      <c r="T25" s="172" t="s">
        <v>312</v>
      </c>
    </row>
    <row r="26" spans="2:20" ht="12.75">
      <c r="B26" s="165"/>
      <c r="C26" s="173" t="s">
        <v>187</v>
      </c>
      <c r="D26" s="173" t="s">
        <v>181</v>
      </c>
      <c r="E26" s="174">
        <v>-3.3939999999999997</v>
      </c>
      <c r="F26" s="174">
        <v>4.63</v>
      </c>
      <c r="G26" s="208">
        <v>1.4000000000000001</v>
      </c>
      <c r="H26" s="174">
        <v>-1.58</v>
      </c>
      <c r="I26" s="174">
        <v>15.22</v>
      </c>
      <c r="J26" s="174">
        <v>13.450000000000001</v>
      </c>
      <c r="K26" s="174">
        <v>6.5100000000000007</v>
      </c>
      <c r="L26" s="174">
        <v>25.169999999999998</v>
      </c>
      <c r="M26" s="174">
        <v>7.7700000000000005</v>
      </c>
      <c r="N26" s="174">
        <v>34.130000000000003</v>
      </c>
      <c r="O26" s="174">
        <v>6.05</v>
      </c>
      <c r="P26" s="177"/>
      <c r="Q26" s="177" t="s">
        <v>230</v>
      </c>
      <c r="R26" s="175">
        <v>23</v>
      </c>
      <c r="T26" s="170" t="s">
        <v>41</v>
      </c>
    </row>
    <row r="27" spans="2:20" ht="12.75">
      <c r="B27" s="165"/>
      <c r="C27" s="173" t="s">
        <v>297</v>
      </c>
      <c r="D27" s="173" t="s">
        <v>181</v>
      </c>
      <c r="E27" s="174">
        <v>-3.159264040817821</v>
      </c>
      <c r="F27" s="174">
        <v>5.1793983633640961</v>
      </c>
      <c r="G27" s="208">
        <v>2.4993590871936089</v>
      </c>
      <c r="H27" s="174">
        <v>0.50841028825929779</v>
      </c>
      <c r="I27" s="174">
        <v>16.814770049319883</v>
      </c>
      <c r="J27" s="174">
        <v>18.073437975382944</v>
      </c>
      <c r="K27" s="174">
        <v>8.6616022223963576</v>
      </c>
      <c r="L27" s="174">
        <v>32.93289613024595</v>
      </c>
      <c r="M27" s="174">
        <v>9.9539465977383159</v>
      </c>
      <c r="N27" s="174">
        <v>48.987935217903789</v>
      </c>
      <c r="O27" s="174">
        <v>8.3004398048709618</v>
      </c>
      <c r="P27" s="177"/>
      <c r="Q27" s="177" t="s">
        <v>230</v>
      </c>
      <c r="R27" s="175">
        <v>26</v>
      </c>
      <c r="T27" s="170" t="s">
        <v>48</v>
      </c>
    </row>
    <row r="28" spans="2:20" ht="12.75">
      <c r="B28" s="165"/>
      <c r="C28" s="173" t="s">
        <v>296</v>
      </c>
      <c r="D28" s="173" t="s">
        <v>181</v>
      </c>
      <c r="E28" s="174">
        <v>-1.8089999999999999</v>
      </c>
      <c r="F28" s="174">
        <v>6.34</v>
      </c>
      <c r="G28" s="208">
        <v>5.0999999999999996</v>
      </c>
      <c r="H28" s="174">
        <v>0.86</v>
      </c>
      <c r="I28" s="174">
        <v>16.739999999999998</v>
      </c>
      <c r="J28" s="174">
        <v>18.399999999999999</v>
      </c>
      <c r="K28" s="174">
        <v>8.81</v>
      </c>
      <c r="L28" s="174">
        <v>34.799999999999997</v>
      </c>
      <c r="M28" s="174">
        <v>10.47</v>
      </c>
      <c r="N28" s="174">
        <v>46.08</v>
      </c>
      <c r="O28" s="174">
        <v>7.870000000000001</v>
      </c>
      <c r="P28" s="177"/>
      <c r="Q28" s="177" t="s">
        <v>230</v>
      </c>
      <c r="R28" s="175">
        <v>10</v>
      </c>
      <c r="T28" s="170" t="s">
        <v>30</v>
      </c>
    </row>
    <row r="29" spans="2:20" ht="12.75">
      <c r="B29" s="165"/>
      <c r="C29" s="173" t="s">
        <v>314</v>
      </c>
      <c r="D29" s="173" t="s">
        <v>305</v>
      </c>
      <c r="E29" s="174">
        <v>-5.2152281439999948</v>
      </c>
      <c r="F29" s="174">
        <v>4.6898017085903465</v>
      </c>
      <c r="G29" s="208">
        <v>-3.0616932174532319</v>
      </c>
      <c r="H29" s="174">
        <v>-8.1000123303116673</v>
      </c>
      <c r="I29" s="174">
        <v>10.208432574010097</v>
      </c>
      <c r="J29" s="174">
        <v>3.9358654968400186</v>
      </c>
      <c r="K29" s="174">
        <v>1.9489408953521359</v>
      </c>
      <c r="L29" s="174">
        <v>9.8718300454586849</v>
      </c>
      <c r="M29" s="174">
        <v>3.1879028437896029</v>
      </c>
      <c r="N29" s="174">
        <v>6.9829936444575358</v>
      </c>
      <c r="O29" s="174">
        <v>1.359147521703119</v>
      </c>
      <c r="P29" s="154">
        <v>38260</v>
      </c>
      <c r="Q29" s="154" t="s">
        <v>230</v>
      </c>
      <c r="R29" s="175"/>
    </row>
    <row r="30" spans="2:20" ht="12.75">
      <c r="B30" s="165"/>
      <c r="C30" s="173" t="s">
        <v>342</v>
      </c>
      <c r="D30" s="173" t="s">
        <v>305</v>
      </c>
      <c r="E30" s="174">
        <v>-4.6186956558536547</v>
      </c>
      <c r="F30" s="174">
        <v>2.7907845529030029</v>
      </c>
      <c r="G30" s="208">
        <v>0.63909424017212224</v>
      </c>
      <c r="H30" s="174">
        <v>-2.3287510860651839</v>
      </c>
      <c r="I30" s="174">
        <v>17.880001036416317</v>
      </c>
      <c r="J30" s="174">
        <v>21.146526410494772</v>
      </c>
      <c r="K30" s="174">
        <v>10.066582762659969</v>
      </c>
      <c r="L30" s="174">
        <v>32.066894024273537</v>
      </c>
      <c r="M30" s="174">
        <v>9.7146582618664379</v>
      </c>
      <c r="N30" s="174">
        <v>42.08453734713158</v>
      </c>
      <c r="O30" s="174">
        <v>7.2776776915570496</v>
      </c>
      <c r="P30" s="154">
        <v>36951</v>
      </c>
      <c r="Q30" s="154" t="s">
        <v>230</v>
      </c>
      <c r="R30" s="175">
        <v>40</v>
      </c>
      <c r="S30" s="170" t="s">
        <v>56</v>
      </c>
      <c r="T30" s="170" t="s">
        <v>49</v>
      </c>
    </row>
    <row r="31" spans="2:20" ht="12.75">
      <c r="B31" s="165"/>
      <c r="C31" s="173" t="s">
        <v>329</v>
      </c>
      <c r="D31" s="173" t="s">
        <v>305</v>
      </c>
      <c r="E31" s="174">
        <v>-1.3617204640000047</v>
      </c>
      <c r="F31" s="174">
        <v>4.712771602878818</v>
      </c>
      <c r="G31" s="208">
        <v>3.7481927774268176</v>
      </c>
      <c r="H31" s="174">
        <v>-0.22763455815214551</v>
      </c>
      <c r="I31" s="174">
        <v>17.422471741139756</v>
      </c>
      <c r="J31" s="174">
        <v>17.121095058368141</v>
      </c>
      <c r="K31" s="174">
        <v>8.2224999980910383</v>
      </c>
      <c r="L31" s="174">
        <v>24.014799713541745</v>
      </c>
      <c r="M31" s="174">
        <v>7.4379810903956178</v>
      </c>
      <c r="N31" s="174">
        <v>38.168127199870618</v>
      </c>
      <c r="O31" s="174">
        <v>6.6796480428192861</v>
      </c>
      <c r="P31" s="154">
        <v>38442</v>
      </c>
      <c r="Q31" s="154" t="s">
        <v>230</v>
      </c>
      <c r="R31" s="175">
        <v>16</v>
      </c>
      <c r="T31" s="170" t="s">
        <v>34</v>
      </c>
    </row>
    <row r="32" spans="2:20" ht="12.75">
      <c r="B32" s="165"/>
      <c r="C32" s="173" t="s">
        <v>328</v>
      </c>
      <c r="D32" s="173" t="s">
        <v>186</v>
      </c>
      <c r="E32" s="174">
        <v>-0.74053042999999708</v>
      </c>
      <c r="F32" s="174">
        <v>6.1437427101281195</v>
      </c>
      <c r="G32" s="208">
        <v>2.0680624275027037</v>
      </c>
      <c r="H32" s="174">
        <v>-2.0224728186664875</v>
      </c>
      <c r="I32" s="174">
        <v>11.39068607494047</v>
      </c>
      <c r="J32" s="174">
        <v>8.5040257255993623</v>
      </c>
      <c r="K32" s="174">
        <v>4.1652656721996584</v>
      </c>
      <c r="L32" s="174">
        <v>10.889269261310597</v>
      </c>
      <c r="M32" s="174">
        <v>3.5054395178653941</v>
      </c>
      <c r="N32" s="174">
        <v>24.011435704147075</v>
      </c>
      <c r="O32" s="174">
        <v>4.3980404613536805</v>
      </c>
      <c r="P32" s="154">
        <v>36980</v>
      </c>
      <c r="Q32" s="154" t="s">
        <v>230</v>
      </c>
      <c r="R32" s="175">
        <v>19</v>
      </c>
      <c r="T32" s="170" t="s">
        <v>36</v>
      </c>
    </row>
    <row r="33" spans="2:23" ht="12.75">
      <c r="B33" s="165"/>
      <c r="C33" s="173" t="s">
        <v>313</v>
      </c>
      <c r="D33" s="173" t="s">
        <v>10</v>
      </c>
      <c r="E33" s="174">
        <v>-9.6466000600000097</v>
      </c>
      <c r="F33" s="174">
        <v>-1.0427002503736293</v>
      </c>
      <c r="G33" s="208">
        <v>-8.1719285121714442</v>
      </c>
      <c r="H33" s="174">
        <v>-12.179911896331951</v>
      </c>
      <c r="I33" s="174">
        <v>7.0216154117907603</v>
      </c>
      <c r="J33" s="174">
        <v>5.2487259305178835</v>
      </c>
      <c r="K33" s="174">
        <v>2.590801698065448</v>
      </c>
      <c r="L33" s="174">
        <v>18.835426140968934</v>
      </c>
      <c r="M33" s="174">
        <v>5.9209765066035036</v>
      </c>
      <c r="N33" s="174">
        <v>29.483480317058163</v>
      </c>
      <c r="O33" s="174">
        <v>5.3035161549270349</v>
      </c>
      <c r="P33" s="154">
        <v>36951</v>
      </c>
      <c r="Q33" s="154" t="s">
        <v>230</v>
      </c>
      <c r="R33" s="175">
        <v>36</v>
      </c>
      <c r="S33" s="170" t="s">
        <v>55</v>
      </c>
      <c r="T33" s="170" t="s">
        <v>4</v>
      </c>
    </row>
    <row r="34" spans="2:23" ht="12.75">
      <c r="B34" s="165"/>
      <c r="C34" s="173" t="s">
        <v>316</v>
      </c>
      <c r="D34" s="173" t="s">
        <v>10</v>
      </c>
      <c r="E34" s="174">
        <v>-9.1775200199999958</v>
      </c>
      <c r="F34" s="174">
        <v>3.2896006975940306</v>
      </c>
      <c r="G34" s="208">
        <v>-8.0959096990060981</v>
      </c>
      <c r="H34" s="174">
        <v>-14.147893907023168</v>
      </c>
      <c r="I34" s="174">
        <v>7.1040582412358111</v>
      </c>
      <c r="J34" s="174">
        <v>-3.8951588357734379</v>
      </c>
      <c r="K34" s="174">
        <v>-1.9669233553151422</v>
      </c>
      <c r="L34" s="174">
        <v>5.595474859556071</v>
      </c>
      <c r="M34" s="174">
        <v>1.8314128016207798</v>
      </c>
      <c r="N34" s="174">
        <v>0.41894956133838868</v>
      </c>
      <c r="O34" s="174">
        <v>8.3649849208677907E-2</v>
      </c>
      <c r="P34" s="154">
        <v>36951</v>
      </c>
      <c r="Q34" s="154" t="s">
        <v>230</v>
      </c>
      <c r="R34" s="175">
        <v>21</v>
      </c>
      <c r="T34" s="170" t="s">
        <v>38</v>
      </c>
    </row>
    <row r="35" spans="2:23" ht="12.75">
      <c r="B35" s="165"/>
      <c r="C35" s="173" t="s">
        <v>300</v>
      </c>
      <c r="D35" s="173" t="s">
        <v>10</v>
      </c>
      <c r="E35" s="174">
        <v>-8.4190803679999977</v>
      </c>
      <c r="F35" s="174">
        <v>1.9001788664405161</v>
      </c>
      <c r="G35" s="208">
        <v>-5.8496411516001707</v>
      </c>
      <c r="H35" s="174">
        <v>-9.9813035699059967</v>
      </c>
      <c r="I35" s="174">
        <v>6.0805011268050713</v>
      </c>
      <c r="J35" s="174">
        <v>-1.1881449715199777</v>
      </c>
      <c r="K35" s="174">
        <v>-0.5958476579172145</v>
      </c>
      <c r="L35" s="174">
        <v>6.459976165022896</v>
      </c>
      <c r="M35" s="174">
        <v>2.1085529458541696</v>
      </c>
      <c r="N35" s="174">
        <v>-18.148118916866927</v>
      </c>
      <c r="O35" s="174">
        <v>-3.9260309305327534</v>
      </c>
      <c r="P35" s="154"/>
      <c r="Q35" s="154" t="s">
        <v>235</v>
      </c>
      <c r="R35" s="175">
        <v>28</v>
      </c>
      <c r="T35" s="170" t="s">
        <v>14</v>
      </c>
    </row>
    <row r="36" spans="2:23" ht="12.75">
      <c r="B36" s="165"/>
      <c r="C36" s="173" t="s">
        <v>332</v>
      </c>
      <c r="D36" s="173" t="s">
        <v>10</v>
      </c>
      <c r="E36" s="174">
        <v>-4.4776868020000027</v>
      </c>
      <c r="F36" s="174">
        <v>5.7695096534839729</v>
      </c>
      <c r="G36" s="208">
        <v>-2.6283224601423183</v>
      </c>
      <c r="H36" s="174">
        <v>-6.8849305060288408</v>
      </c>
      <c r="I36" s="174">
        <v>8.1432388568694272</v>
      </c>
      <c r="J36" s="174">
        <v>5.7429133772305629</v>
      </c>
      <c r="K36" s="174">
        <v>2.8313733143881414</v>
      </c>
      <c r="L36" s="174">
        <v>3.3882238425993805</v>
      </c>
      <c r="M36" s="174">
        <v>1.1168871372201572</v>
      </c>
      <c r="N36" s="174">
        <v>1.3538175471345282</v>
      </c>
      <c r="O36" s="174">
        <v>0.26930905041600006</v>
      </c>
      <c r="P36" s="154">
        <v>36951</v>
      </c>
      <c r="Q36" s="154" t="s">
        <v>230</v>
      </c>
      <c r="R36" s="175">
        <v>12</v>
      </c>
      <c r="T36" s="170" t="s">
        <v>3</v>
      </c>
    </row>
    <row r="37" spans="2:23" ht="12.75">
      <c r="B37" s="165"/>
      <c r="C37" s="173" t="s">
        <v>323</v>
      </c>
      <c r="D37" s="173" t="s">
        <v>10</v>
      </c>
      <c r="E37" s="174">
        <v>-3.7518610060000013</v>
      </c>
      <c r="F37" s="174">
        <v>3.4052704380281629</v>
      </c>
      <c r="G37" s="208">
        <v>-1.2213800658258389</v>
      </c>
      <c r="H37" s="174">
        <v>-3.2285818371203701</v>
      </c>
      <c r="I37" s="174">
        <v>12.396643227312353</v>
      </c>
      <c r="J37" s="174">
        <v>5.6477617809210567</v>
      </c>
      <c r="K37" s="174">
        <v>2.7850970622303128</v>
      </c>
      <c r="L37" s="174">
        <v>12.410867000644487</v>
      </c>
      <c r="M37" s="174">
        <v>3.9767166197897996</v>
      </c>
      <c r="N37" s="174">
        <v>14.177917260323159</v>
      </c>
      <c r="O37" s="174">
        <v>2.6872263276974007</v>
      </c>
      <c r="P37" s="154">
        <v>36951</v>
      </c>
      <c r="Q37" s="154" t="s">
        <v>230</v>
      </c>
      <c r="R37" s="175">
        <v>14</v>
      </c>
      <c r="S37" s="170" t="s">
        <v>52</v>
      </c>
      <c r="T37" s="170" t="s">
        <v>32</v>
      </c>
    </row>
    <row r="38" spans="2:23" ht="12.75">
      <c r="B38" s="165"/>
      <c r="C38" s="173" t="s">
        <v>253</v>
      </c>
      <c r="D38" s="173" t="s">
        <v>10</v>
      </c>
      <c r="E38" s="174">
        <v>-2.5620218212500045</v>
      </c>
      <c r="F38" s="174">
        <v>4.8392356968628425</v>
      </c>
      <c r="G38" s="208">
        <v>0.15131654118993865</v>
      </c>
      <c r="H38" s="174">
        <v>-1.8097315431348959</v>
      </c>
      <c r="I38" s="174">
        <v>11.90791845410053</v>
      </c>
      <c r="J38" s="174">
        <v>14.748306607434468</v>
      </c>
      <c r="K38" s="174">
        <v>7.1206360172653582</v>
      </c>
      <c r="L38" s="174">
        <v>25.614560270003906</v>
      </c>
      <c r="M38" s="174">
        <v>7.8979833036727731</v>
      </c>
      <c r="N38" s="174">
        <v>31.909165308249566</v>
      </c>
      <c r="O38" s="174">
        <v>5.6951341845004055</v>
      </c>
      <c r="P38" s="154">
        <v>31502</v>
      </c>
      <c r="Q38" s="154" t="s">
        <v>353</v>
      </c>
      <c r="R38" s="175">
        <v>35</v>
      </c>
      <c r="T38" s="170" t="s">
        <v>20</v>
      </c>
    </row>
    <row r="39" spans="2:23" ht="12.75">
      <c r="B39" s="165"/>
      <c r="C39" s="173" t="s">
        <v>330</v>
      </c>
      <c r="D39" s="173" t="s">
        <v>173</v>
      </c>
      <c r="E39" s="174">
        <v>-6.6784924519999951</v>
      </c>
      <c r="F39" s="174">
        <v>-0.43320043792720586</v>
      </c>
      <c r="G39" s="208">
        <v>-6.3442898517004682</v>
      </c>
      <c r="H39" s="174">
        <v>-10.281813564652087</v>
      </c>
      <c r="I39" s="174">
        <v>6.369664972142397</v>
      </c>
      <c r="J39" s="174">
        <v>-0.99841284719001111</v>
      </c>
      <c r="K39" s="174">
        <v>-0.50045871823830579</v>
      </c>
      <c r="L39" s="174">
        <v>-2.8554827904153979</v>
      </c>
      <c r="M39" s="174">
        <v>-0.961033871237571</v>
      </c>
      <c r="N39" s="174">
        <v>-1.3965907110001008</v>
      </c>
      <c r="O39" s="174">
        <v>-0.28089171909873034</v>
      </c>
      <c r="P39" s="154">
        <v>36951</v>
      </c>
      <c r="Q39" s="154"/>
      <c r="R39" s="178" t="s">
        <v>325</v>
      </c>
      <c r="W39" s="176"/>
    </row>
    <row r="40" spans="2:23" ht="12.75">
      <c r="B40" s="165"/>
      <c r="C40" s="173" t="s">
        <v>327</v>
      </c>
      <c r="D40" s="173" t="s">
        <v>173</v>
      </c>
      <c r="E40" s="174">
        <v>-6.3816466400000049</v>
      </c>
      <c r="F40" s="174">
        <v>-0.59324638701595545</v>
      </c>
      <c r="G40" s="208">
        <v>-3.7256202128868265</v>
      </c>
      <c r="H40" s="174">
        <v>-5.8545279615928481</v>
      </c>
      <c r="I40" s="174">
        <v>8.6293421598896849</v>
      </c>
      <c r="J40" s="174">
        <v>8.3069701639790097</v>
      </c>
      <c r="K40" s="174">
        <v>4.0706347458201231</v>
      </c>
      <c r="L40" s="174">
        <v>12.373836992526188</v>
      </c>
      <c r="M40" s="174">
        <v>3.965298146290408</v>
      </c>
      <c r="N40" s="174">
        <v>12.945649622840548</v>
      </c>
      <c r="O40" s="174">
        <v>2.4646123942792419</v>
      </c>
      <c r="P40" s="154">
        <v>34454</v>
      </c>
      <c r="Q40" s="154" t="s">
        <v>358</v>
      </c>
      <c r="R40" s="175">
        <v>25</v>
      </c>
      <c r="S40" s="170" t="s">
        <v>53</v>
      </c>
      <c r="T40" s="170" t="s">
        <v>13</v>
      </c>
    </row>
    <row r="41" spans="2:23" ht="12.75">
      <c r="B41" s="165"/>
      <c r="C41" s="173" t="s">
        <v>341</v>
      </c>
      <c r="D41" s="173" t="s">
        <v>173</v>
      </c>
      <c r="E41" s="174">
        <v>-4.269068136206899</v>
      </c>
      <c r="F41" s="174">
        <v>5.2496241430802559</v>
      </c>
      <c r="G41" s="208">
        <v>2.6179078470675687</v>
      </c>
      <c r="H41" s="174">
        <v>-5.2123866856068517</v>
      </c>
      <c r="I41" s="174">
        <v>18.548678055590241</v>
      </c>
      <c r="J41" s="174">
        <v>19.374741848278919</v>
      </c>
      <c r="K41" s="174">
        <v>9.2587487793444048</v>
      </c>
      <c r="L41" s="174">
        <v>25.868516558789057</v>
      </c>
      <c r="M41" s="174">
        <v>7.9706471896101361</v>
      </c>
      <c r="N41" s="174">
        <v>13.296051757214356</v>
      </c>
      <c r="O41" s="174">
        <v>2.5281108054379553</v>
      </c>
      <c r="P41" s="154">
        <v>36951</v>
      </c>
      <c r="Q41" s="154"/>
      <c r="R41" s="175">
        <v>1</v>
      </c>
      <c r="S41" s="170" t="s">
        <v>51</v>
      </c>
      <c r="T41" s="170" t="s">
        <v>24</v>
      </c>
    </row>
    <row r="42" spans="2:23" ht="12.75">
      <c r="B42" s="165"/>
      <c r="C42" s="173" t="s">
        <v>319</v>
      </c>
      <c r="D42" s="173" t="s">
        <v>173</v>
      </c>
      <c r="E42" s="174">
        <v>-1.7386609533606601</v>
      </c>
      <c r="F42" s="174">
        <v>3.4052244500113682</v>
      </c>
      <c r="G42" s="208">
        <v>1.6675410246996147</v>
      </c>
      <c r="H42" s="174">
        <v>-1.1048147612585324</v>
      </c>
      <c r="I42" s="174">
        <v>13.333833767837323</v>
      </c>
      <c r="J42" s="174">
        <v>11.788940878951305</v>
      </c>
      <c r="K42" s="174">
        <v>5.7302893587978909</v>
      </c>
      <c r="L42" s="174">
        <v>18.529037682569083</v>
      </c>
      <c r="M42" s="174">
        <v>5.8298676050213327</v>
      </c>
      <c r="N42" s="174">
        <v>28.632327408587077</v>
      </c>
      <c r="O42" s="174">
        <v>5.1647092626760926</v>
      </c>
      <c r="P42" s="154">
        <v>34730</v>
      </c>
      <c r="Q42" s="154"/>
      <c r="R42" s="175">
        <v>15</v>
      </c>
      <c r="T42" s="170" t="s">
        <v>33</v>
      </c>
    </row>
    <row r="43" spans="2:23" ht="12.75">
      <c r="B43" s="165"/>
      <c r="C43" s="173" t="s">
        <v>322</v>
      </c>
      <c r="D43" s="173" t="s">
        <v>173</v>
      </c>
      <c r="E43" s="174">
        <v>-1.5143800759999992</v>
      </c>
      <c r="F43" s="174">
        <v>6.1644420110127829</v>
      </c>
      <c r="G43" s="208">
        <v>4.9516706848916625</v>
      </c>
      <c r="H43" s="174">
        <v>4.0430324568316411</v>
      </c>
      <c r="I43" s="174">
        <v>16.108168332377758</v>
      </c>
      <c r="J43" s="174">
        <v>19.065160700301909</v>
      </c>
      <c r="K43" s="174">
        <v>9.116983417019874</v>
      </c>
      <c r="L43" s="174">
        <v>33.064542017214229</v>
      </c>
      <c r="M43" s="174">
        <v>9.9902310931312854</v>
      </c>
      <c r="N43" s="174">
        <v>48.01124969468227</v>
      </c>
      <c r="O43" s="174">
        <v>8.1580740078108338</v>
      </c>
      <c r="P43" s="154">
        <v>36951</v>
      </c>
      <c r="Q43" s="154"/>
      <c r="R43" s="175">
        <v>41</v>
      </c>
      <c r="T43" s="170" t="s">
        <v>44</v>
      </c>
    </row>
    <row r="44" spans="2:23" ht="12.75">
      <c r="B44" s="165"/>
      <c r="C44" s="176" t="s">
        <v>331</v>
      </c>
      <c r="D44" s="173" t="s">
        <v>12</v>
      </c>
      <c r="E44" s="174">
        <v>-5.3323601840000068</v>
      </c>
      <c r="F44" s="174">
        <v>2.6022949668699003</v>
      </c>
      <c r="G44" s="208">
        <v>-2.7450712392528387</v>
      </c>
      <c r="H44" s="174">
        <v>-9.282398886033306</v>
      </c>
      <c r="I44" s="174">
        <v>12.622418106546984</v>
      </c>
      <c r="J44" s="174">
        <v>6.0815816830507075</v>
      </c>
      <c r="K44" s="174">
        <v>2.9959133573030261</v>
      </c>
      <c r="L44" s="174">
        <v>-6.4151950345758824E-2</v>
      </c>
      <c r="M44" s="174">
        <v>-2.1388557826496069E-2</v>
      </c>
      <c r="N44" s="174">
        <v>7.6476518754182043</v>
      </c>
      <c r="O44" s="174">
        <v>1.4847794407313541</v>
      </c>
      <c r="P44" s="154">
        <v>36951</v>
      </c>
      <c r="Q44" s="154"/>
      <c r="R44" s="178" t="s">
        <v>325</v>
      </c>
    </row>
    <row r="45" spans="2:23" ht="12.75">
      <c r="B45" s="165"/>
      <c r="C45" s="173" t="s">
        <v>334</v>
      </c>
      <c r="D45" s="173" t="s">
        <v>12</v>
      </c>
      <c r="E45" s="174">
        <v>-5.0509155199999984</v>
      </c>
      <c r="F45" s="174">
        <v>5.1304328701962332</v>
      </c>
      <c r="G45" s="208">
        <v>-1.4127075112373766</v>
      </c>
      <c r="H45" s="174">
        <v>-5.5013885493460979</v>
      </c>
      <c r="I45" s="174">
        <v>15.044364941421783</v>
      </c>
      <c r="J45" s="174">
        <v>11.253222987353206</v>
      </c>
      <c r="K45" s="174">
        <v>5.4766433801119785</v>
      </c>
      <c r="L45" s="174">
        <v>8.2092159356704784</v>
      </c>
      <c r="M45" s="174">
        <v>2.6647648476332719</v>
      </c>
      <c r="N45" s="174">
        <v>2.7019166685934737</v>
      </c>
      <c r="O45" s="174">
        <v>0.53463597579521682</v>
      </c>
      <c r="P45" s="154">
        <v>36951</v>
      </c>
      <c r="Q45" s="154"/>
      <c r="R45" s="178" t="s">
        <v>325</v>
      </c>
      <c r="W45" s="176"/>
    </row>
    <row r="46" spans="2:23" ht="12.75">
      <c r="B46" s="165"/>
      <c r="C46" s="176" t="s">
        <v>326</v>
      </c>
      <c r="D46" s="173" t="s">
        <v>12</v>
      </c>
      <c r="E46" s="174">
        <v>-4.0507709979999973</v>
      </c>
      <c r="F46" s="174">
        <v>4.6659468389961267</v>
      </c>
      <c r="G46" s="208">
        <v>-0.8081590798018734</v>
      </c>
      <c r="H46" s="174">
        <v>-2.5297765592659616</v>
      </c>
      <c r="I46" s="174">
        <v>15.326429047193791</v>
      </c>
      <c r="J46" s="174">
        <v>11.441049560739947</v>
      </c>
      <c r="K46" s="174">
        <v>5.5656428771880151</v>
      </c>
      <c r="L46" s="174">
        <v>8.8143445108018739</v>
      </c>
      <c r="M46" s="174">
        <v>2.8557834983533814</v>
      </c>
      <c r="N46" s="174">
        <v>8.0130222095042392</v>
      </c>
      <c r="O46" s="174">
        <v>1.5535766476849622</v>
      </c>
      <c r="P46" s="154">
        <v>31502</v>
      </c>
      <c r="Q46" s="154" t="s">
        <v>356</v>
      </c>
      <c r="R46" s="175">
        <v>2</v>
      </c>
      <c r="T46" s="170" t="s">
        <v>25</v>
      </c>
    </row>
    <row r="47" spans="2:23" ht="12.75">
      <c r="B47" s="165"/>
      <c r="C47" s="173" t="s">
        <v>333</v>
      </c>
      <c r="D47" s="173" t="s">
        <v>12</v>
      </c>
      <c r="E47" s="174">
        <v>-3.9204078779999874</v>
      </c>
      <c r="F47" s="174">
        <v>6.517336787588035</v>
      </c>
      <c r="G47" s="208">
        <v>1.260012689183676</v>
      </c>
      <c r="H47" s="174">
        <v>-1.2087294107099744</v>
      </c>
      <c r="I47" s="174">
        <v>18.695866390744097</v>
      </c>
      <c r="J47" s="174">
        <v>16.339974295524961</v>
      </c>
      <c r="K47" s="174">
        <v>7.8610097743966767</v>
      </c>
      <c r="L47" s="174">
        <v>13.170766129645074</v>
      </c>
      <c r="M47" s="174">
        <v>4.2104853641355966</v>
      </c>
      <c r="N47" s="174">
        <v>7.9528810235413916</v>
      </c>
      <c r="O47" s="174">
        <v>1.5422652092461631</v>
      </c>
      <c r="P47" s="154">
        <v>36951</v>
      </c>
      <c r="Q47" s="154"/>
      <c r="R47" s="175">
        <v>18</v>
      </c>
      <c r="T47" s="170" t="s">
        <v>35</v>
      </c>
    </row>
    <row r="48" spans="2:23" ht="13.5" customHeight="1">
      <c r="B48" s="165"/>
      <c r="C48" s="152" t="s">
        <v>318</v>
      </c>
      <c r="D48" s="173" t="s">
        <v>12</v>
      </c>
      <c r="E48" s="174">
        <v>-1.6167800900000029</v>
      </c>
      <c r="F48" s="174">
        <v>6.2219930348013541</v>
      </c>
      <c r="G48" s="208">
        <v>3.0969979657473834</v>
      </c>
      <c r="H48" s="174">
        <v>2.6682768636575593</v>
      </c>
      <c r="I48" s="174">
        <v>17.6679640635518</v>
      </c>
      <c r="J48" s="174">
        <v>18.67208794557207</v>
      </c>
      <c r="K48" s="174">
        <v>8.9367192206429849</v>
      </c>
      <c r="L48" s="174">
        <v>27.977203823669793</v>
      </c>
      <c r="M48" s="174">
        <v>8.5702586204217113</v>
      </c>
      <c r="N48" s="174">
        <v>36.491783448431406</v>
      </c>
      <c r="O48" s="174">
        <v>6.4195214602934758</v>
      </c>
      <c r="P48" s="154">
        <v>36951</v>
      </c>
      <c r="Q48" s="154"/>
      <c r="R48" s="175">
        <v>44</v>
      </c>
      <c r="T48" s="170" t="s">
        <v>291</v>
      </c>
    </row>
    <row r="49" spans="2:23" ht="12.75">
      <c r="B49" s="165"/>
      <c r="C49" s="152" t="s">
        <v>317</v>
      </c>
      <c r="D49" s="173" t="s">
        <v>12</v>
      </c>
      <c r="E49" s="174">
        <v>-1.5668751760000044</v>
      </c>
      <c r="F49" s="174">
        <v>6.5380721970798694</v>
      </c>
      <c r="G49" s="208">
        <v>3.7898201285527788</v>
      </c>
      <c r="H49" s="174">
        <v>1.3769456489462595</v>
      </c>
      <c r="I49" s="174">
        <v>18.20110502875054</v>
      </c>
      <c r="J49" s="174">
        <v>18.474575960610416</v>
      </c>
      <c r="K49" s="174">
        <v>8.8460270109159467</v>
      </c>
      <c r="L49" s="174">
        <v>28.183621926287962</v>
      </c>
      <c r="M49" s="174">
        <v>8.6285992932340072</v>
      </c>
      <c r="N49" s="174">
        <v>34.490157591556027</v>
      </c>
      <c r="O49" s="174">
        <v>6.1055499063679131</v>
      </c>
      <c r="P49" s="154">
        <v>36951</v>
      </c>
      <c r="Q49" s="154"/>
      <c r="R49" s="175">
        <v>3</v>
      </c>
      <c r="T49" s="170" t="s">
        <v>27</v>
      </c>
    </row>
    <row r="50" spans="2:23" ht="12.75">
      <c r="B50" s="165"/>
      <c r="C50" s="173" t="s">
        <v>324</v>
      </c>
      <c r="D50" s="173" t="s">
        <v>178</v>
      </c>
      <c r="E50" s="174">
        <v>-1.8486817342553197</v>
      </c>
      <c r="F50" s="174">
        <v>4.5256488569480835</v>
      </c>
      <c r="G50" s="208">
        <v>4.7779451369813764</v>
      </c>
      <c r="H50" s="174">
        <v>4.8556854136600602</v>
      </c>
      <c r="I50" s="380">
        <v>18.232318148504522</v>
      </c>
      <c r="J50" s="174">
        <v>24.504801397897925</v>
      </c>
      <c r="K50" s="174">
        <v>11.581719559208237</v>
      </c>
      <c r="L50" s="174">
        <v>33.461675829888748</v>
      </c>
      <c r="M50" s="174">
        <v>10.099545103783347</v>
      </c>
      <c r="N50" s="174">
        <v>61.915040677193865</v>
      </c>
      <c r="O50" s="174">
        <v>10.117777800416539</v>
      </c>
      <c r="P50" s="154">
        <v>36951</v>
      </c>
      <c r="Q50" s="154"/>
      <c r="R50" s="175">
        <v>4</v>
      </c>
      <c r="T50" s="170" t="s">
        <v>1</v>
      </c>
      <c r="W50" s="152"/>
    </row>
    <row r="51" spans="2:23" ht="12.75">
      <c r="B51" s="165"/>
      <c r="C51" s="173" t="s">
        <v>335</v>
      </c>
      <c r="D51" s="173" t="s">
        <v>178</v>
      </c>
      <c r="E51" s="174">
        <v>-1.3662418080000016</v>
      </c>
      <c r="F51" s="174">
        <v>6.412213242420739</v>
      </c>
      <c r="G51" s="208">
        <v>5.0170343749646129</v>
      </c>
      <c r="H51" s="174">
        <v>2.16173706833378</v>
      </c>
      <c r="I51" s="380">
        <v>20.095754607535945</v>
      </c>
      <c r="J51" s="174">
        <v>20.852632124461156</v>
      </c>
      <c r="K51" s="174">
        <v>9.9329941939457775</v>
      </c>
      <c r="L51" s="174">
        <v>32.597477703448718</v>
      </c>
      <c r="M51" s="174">
        <v>9.8613895165778018</v>
      </c>
      <c r="N51" s="174">
        <v>53.678756973135535</v>
      </c>
      <c r="O51" s="174">
        <v>8.9739687384399183</v>
      </c>
      <c r="P51" s="154">
        <v>31623</v>
      </c>
      <c r="Q51" s="154" t="s">
        <v>357</v>
      </c>
      <c r="R51" s="175">
        <v>31</v>
      </c>
      <c r="T51" s="170" t="s">
        <v>16</v>
      </c>
    </row>
    <row r="52" spans="2:23" ht="12.75">
      <c r="B52" s="165"/>
      <c r="C52" s="176" t="s">
        <v>315</v>
      </c>
      <c r="D52" s="173" t="s">
        <v>178</v>
      </c>
      <c r="E52" s="174">
        <v>0.75226491011235463</v>
      </c>
      <c r="F52" s="174">
        <v>6.9004941565816491</v>
      </c>
      <c r="G52" s="208">
        <v>8.8497638606367843</v>
      </c>
      <c r="H52" s="174">
        <v>12.296549371488673</v>
      </c>
      <c r="I52" s="380">
        <v>21.524550349773541</v>
      </c>
      <c r="J52" s="174">
        <v>18.880907257001155</v>
      </c>
      <c r="K52" s="174">
        <v>9.0325214131091958</v>
      </c>
      <c r="L52" s="174">
        <v>29.478705036645401</v>
      </c>
      <c r="M52" s="174">
        <v>8.9932114383501016</v>
      </c>
      <c r="N52" s="174">
        <v>61.372324322285095</v>
      </c>
      <c r="O52" s="174">
        <v>10.043858778775071</v>
      </c>
      <c r="P52" s="154">
        <v>32567</v>
      </c>
      <c r="Q52" s="154"/>
      <c r="R52" s="175">
        <v>17</v>
      </c>
      <c r="T52" s="170" t="s">
        <v>40</v>
      </c>
    </row>
    <row r="53" spans="2:23" ht="12.75">
      <c r="B53" s="165"/>
      <c r="C53" s="173" t="s">
        <v>320</v>
      </c>
      <c r="D53" s="173" t="s">
        <v>178</v>
      </c>
      <c r="E53" s="174">
        <v>3.9736727725490084</v>
      </c>
      <c r="F53" s="174">
        <v>8.1170617827958971</v>
      </c>
      <c r="G53" s="208">
        <v>10.852594525634608</v>
      </c>
      <c r="H53" s="174">
        <v>12.717583241519549</v>
      </c>
      <c r="I53" s="380">
        <v>18.605773881056308</v>
      </c>
      <c r="J53" s="174">
        <v>16.699946401266974</v>
      </c>
      <c r="K53" s="174">
        <v>8.0277493985998927</v>
      </c>
      <c r="L53" s="174">
        <v>19.970394062355656</v>
      </c>
      <c r="M53" s="174">
        <v>6.2571170318711955</v>
      </c>
      <c r="N53" s="174">
        <v>43.60713626747188</v>
      </c>
      <c r="O53" s="174">
        <v>7.5066191281770722</v>
      </c>
      <c r="P53" s="154">
        <v>31623</v>
      </c>
      <c r="Q53" s="154" t="s">
        <v>357</v>
      </c>
      <c r="R53" s="175">
        <v>29</v>
      </c>
      <c r="T53" s="170" t="s">
        <v>9</v>
      </c>
    </row>
    <row r="54" spans="2:23" ht="12.75">
      <c r="B54" s="165"/>
      <c r="C54" s="173" t="s">
        <v>198</v>
      </c>
      <c r="D54" s="173" t="s">
        <v>175</v>
      </c>
      <c r="E54" s="174">
        <v>-14.852401339999998</v>
      </c>
      <c r="F54" s="174">
        <v>-4.0810134432623046</v>
      </c>
      <c r="G54" s="208">
        <v>-16.013258676902296</v>
      </c>
      <c r="H54" s="174">
        <v>-18.02899766505751</v>
      </c>
      <c r="I54" s="174">
        <v>-0.57911903105828388</v>
      </c>
      <c r="J54" s="174">
        <v>-4.6616773496795272</v>
      </c>
      <c r="K54" s="174">
        <v>-2.358654940481042</v>
      </c>
      <c r="L54" s="174">
        <v>-8.6573206037290351</v>
      </c>
      <c r="M54" s="174">
        <v>-2.9733026345828861</v>
      </c>
      <c r="N54" s="174">
        <v>-17.269314462854268</v>
      </c>
      <c r="O54" s="174">
        <v>-3.720611203038271</v>
      </c>
      <c r="P54" s="154">
        <v>31835</v>
      </c>
      <c r="Q54" s="154" t="s">
        <v>231</v>
      </c>
      <c r="R54" s="175">
        <v>34</v>
      </c>
      <c r="T54" s="170" t="s">
        <v>19</v>
      </c>
    </row>
    <row r="55" spans="2:23" ht="12.75">
      <c r="B55" s="165"/>
      <c r="C55" s="173" t="s">
        <v>205</v>
      </c>
      <c r="D55" s="173" t="s">
        <v>175</v>
      </c>
      <c r="E55" s="174">
        <v>-13.661687140000002</v>
      </c>
      <c r="F55" s="174">
        <v>-3.5949579679880883</v>
      </c>
      <c r="G55" s="208">
        <v>-13.069570445399947</v>
      </c>
      <c r="H55" s="174">
        <v>-13.528555204767844</v>
      </c>
      <c r="I55" s="174">
        <v>4.5379980422457278</v>
      </c>
      <c r="J55" s="174">
        <v>1.9024710189627703</v>
      </c>
      <c r="K55" s="174">
        <v>0.94675379573272433</v>
      </c>
      <c r="L55" s="174">
        <v>-3.941536077020602</v>
      </c>
      <c r="M55" s="174">
        <v>-1.3314954749392482</v>
      </c>
      <c r="N55" s="174">
        <v>-14.245296275780328</v>
      </c>
      <c r="O55" s="174">
        <v>-3.0268305644636451</v>
      </c>
      <c r="P55" s="154">
        <v>31835</v>
      </c>
      <c r="Q55" s="154" t="s">
        <v>231</v>
      </c>
      <c r="R55" s="175">
        <v>43</v>
      </c>
      <c r="T55" s="170" t="s">
        <v>7</v>
      </c>
    </row>
    <row r="56" spans="2:23" ht="12.75">
      <c r="B56" s="165"/>
      <c r="C56" s="173" t="s">
        <v>190</v>
      </c>
      <c r="D56" s="173" t="s">
        <v>175</v>
      </c>
      <c r="E56" s="174">
        <v>-13.590682878000004</v>
      </c>
      <c r="F56" s="174">
        <v>-2.6953757525144728</v>
      </c>
      <c r="G56" s="208">
        <v>-14.016332108395268</v>
      </c>
      <c r="H56" s="174">
        <v>-16.641020241658023</v>
      </c>
      <c r="I56" s="174">
        <v>2.99855293646063</v>
      </c>
      <c r="J56" s="174">
        <v>-2.9944768302648916</v>
      </c>
      <c r="K56" s="174">
        <v>-1.5086180573472108</v>
      </c>
      <c r="L56" s="174">
        <v>-3.914604890686435</v>
      </c>
      <c r="M56" s="174">
        <v>-1.3222753553062794</v>
      </c>
      <c r="N56" s="174">
        <v>-18.437549690107836</v>
      </c>
      <c r="O56" s="174">
        <v>-3.994071338809102</v>
      </c>
      <c r="P56" s="154">
        <v>31835</v>
      </c>
      <c r="Q56" s="154" t="s">
        <v>231</v>
      </c>
      <c r="R56" s="175">
        <v>32</v>
      </c>
      <c r="T56" s="170" t="s">
        <v>17</v>
      </c>
    </row>
    <row r="57" spans="2:23" ht="12.75">
      <c r="B57" s="165"/>
      <c r="C57" s="173" t="s">
        <v>188</v>
      </c>
      <c r="D57" s="173" t="s">
        <v>175</v>
      </c>
      <c r="E57" s="174">
        <v>-13.22661772</v>
      </c>
      <c r="F57" s="174">
        <v>-0.94868426861383082</v>
      </c>
      <c r="G57" s="208">
        <v>-10.72865869026398</v>
      </c>
      <c r="H57" s="174">
        <v>-10.956281662482247</v>
      </c>
      <c r="I57" s="174">
        <v>6.699077076200477</v>
      </c>
      <c r="J57" s="174">
        <v>5.9461528154626908</v>
      </c>
      <c r="K57" s="174">
        <v>2.930147583428</v>
      </c>
      <c r="L57" s="174">
        <v>5.811662348864699</v>
      </c>
      <c r="M57" s="174">
        <v>1.9008591829809962</v>
      </c>
      <c r="N57" s="174">
        <v>-4.5701224681801378</v>
      </c>
      <c r="O57" s="174">
        <v>-0.93120666275429143</v>
      </c>
      <c r="P57" s="154">
        <v>31835</v>
      </c>
      <c r="Q57" s="154" t="s">
        <v>231</v>
      </c>
      <c r="R57" s="175">
        <v>30</v>
      </c>
      <c r="S57" s="170" t="s">
        <v>54</v>
      </c>
      <c r="T57" s="170" t="s">
        <v>15</v>
      </c>
    </row>
    <row r="58" spans="2:23" ht="12.75">
      <c r="B58" s="165"/>
      <c r="C58" s="173" t="s">
        <v>184</v>
      </c>
      <c r="D58" s="173" t="s">
        <v>175</v>
      </c>
      <c r="E58" s="174">
        <v>-12.815631157999995</v>
      </c>
      <c r="F58" s="174">
        <v>-2.4987523659518174</v>
      </c>
      <c r="G58" s="208">
        <v>-15.675213383372332</v>
      </c>
      <c r="H58" s="174">
        <v>-19.171021605561357</v>
      </c>
      <c r="I58" s="174">
        <v>-6.4102104362318002E-2</v>
      </c>
      <c r="J58" s="174">
        <v>-2.5825770144741411</v>
      </c>
      <c r="K58" s="174">
        <v>-1.2997350634123883</v>
      </c>
      <c r="L58" s="174">
        <v>-2.5857091981513647</v>
      </c>
      <c r="M58" s="174">
        <v>-0.86944042480023853</v>
      </c>
      <c r="N58" s="174">
        <v>-16.147681702479233</v>
      </c>
      <c r="O58" s="174">
        <v>-3.460951323075534</v>
      </c>
      <c r="P58" s="154">
        <v>36951</v>
      </c>
      <c r="Q58" s="154" t="s">
        <v>230</v>
      </c>
      <c r="R58" s="175">
        <v>33</v>
      </c>
      <c r="T58" s="170" t="s">
        <v>18</v>
      </c>
      <c r="W58" s="176"/>
    </row>
    <row r="59" spans="2:23" ht="12.75">
      <c r="B59" s="165"/>
      <c r="C59" s="173" t="s">
        <v>194</v>
      </c>
      <c r="D59" s="173" t="s">
        <v>175</v>
      </c>
      <c r="E59" s="174">
        <v>-12.250525619999998</v>
      </c>
      <c r="F59" s="174">
        <v>-1.0270951820465224</v>
      </c>
      <c r="G59" s="208">
        <v>-9.6678454498208879</v>
      </c>
      <c r="H59" s="174">
        <v>-11.599231555683275</v>
      </c>
      <c r="I59" s="174">
        <v>8.6674864019195663</v>
      </c>
      <c r="J59" s="174">
        <v>1.7698894682242061</v>
      </c>
      <c r="K59" s="174">
        <v>0.88106337079532082</v>
      </c>
      <c r="L59" s="174">
        <v>-3.5810738790437169</v>
      </c>
      <c r="M59" s="174">
        <v>-1.208230714231906</v>
      </c>
      <c r="N59" s="174">
        <v>-16.318337105761028</v>
      </c>
      <c r="O59" s="174">
        <v>-3.5002784134870013</v>
      </c>
      <c r="P59" s="154">
        <v>31835</v>
      </c>
      <c r="Q59" s="154" t="s">
        <v>231</v>
      </c>
      <c r="R59" s="175">
        <v>38</v>
      </c>
      <c r="T59" s="170" t="s">
        <v>5</v>
      </c>
    </row>
    <row r="60" spans="2:23" ht="12.75">
      <c r="B60" s="165"/>
      <c r="C60" s="173" t="s">
        <v>185</v>
      </c>
      <c r="D60" s="173" t="s">
        <v>175</v>
      </c>
      <c r="E60" s="174">
        <v>-11.900153780000011</v>
      </c>
      <c r="F60" s="174">
        <v>-2.4885988032484541</v>
      </c>
      <c r="G60" s="208">
        <v>-8.507019039403529</v>
      </c>
      <c r="H60" s="174">
        <v>-10.464823085226538</v>
      </c>
      <c r="I60" s="174">
        <v>10.645259161820263</v>
      </c>
      <c r="J60" s="174">
        <v>3.4167864468400033</v>
      </c>
      <c r="K60" s="174">
        <v>1.6940442930853283</v>
      </c>
      <c r="L60" s="174">
        <v>-5.5739901694405454</v>
      </c>
      <c r="M60" s="174">
        <v>-1.8936286778524769</v>
      </c>
      <c r="N60" s="174">
        <v>-18.061196279895007</v>
      </c>
      <c r="O60" s="174">
        <v>-3.9056344349513328</v>
      </c>
      <c r="P60" s="154">
        <v>31835</v>
      </c>
      <c r="Q60" s="154" t="s">
        <v>231</v>
      </c>
      <c r="R60" s="175">
        <v>8</v>
      </c>
      <c r="T60" s="170" t="s">
        <v>28</v>
      </c>
      <c r="W60" s="176"/>
    </row>
    <row r="61" spans="2:23" ht="12.75">
      <c r="B61" s="165"/>
      <c r="C61" s="173" t="s">
        <v>174</v>
      </c>
      <c r="D61" s="173" t="s">
        <v>175</v>
      </c>
      <c r="E61" s="174">
        <v>-10.698801592000006</v>
      </c>
      <c r="F61" s="174">
        <v>-0.72119183525336528</v>
      </c>
      <c r="G61" s="208">
        <v>-7.1518078448716054</v>
      </c>
      <c r="H61" s="174">
        <v>-12.512146418622649</v>
      </c>
      <c r="I61" s="174">
        <v>11.532725778214115</v>
      </c>
      <c r="J61" s="174">
        <v>7.3193445491150255</v>
      </c>
      <c r="K61" s="174">
        <v>3.595050339828032</v>
      </c>
      <c r="L61" s="174">
        <v>2.0296340136163993</v>
      </c>
      <c r="M61" s="174">
        <v>0.67201846669413534</v>
      </c>
      <c r="N61" s="174">
        <v>-10.304739167439136</v>
      </c>
      <c r="O61" s="174">
        <v>-2.1515614996963639</v>
      </c>
      <c r="P61" s="154">
        <v>31835</v>
      </c>
      <c r="Q61" s="154" t="s">
        <v>231</v>
      </c>
      <c r="R61" s="175">
        <v>27</v>
      </c>
      <c r="T61" s="170" t="s">
        <v>242</v>
      </c>
    </row>
    <row r="62" spans="2:23" ht="12.75">
      <c r="B62" s="165"/>
      <c r="C62" s="173" t="s">
        <v>180</v>
      </c>
      <c r="D62" s="173" t="s">
        <v>175</v>
      </c>
      <c r="E62" s="174">
        <v>-9.5276862760000025</v>
      </c>
      <c r="F62" s="174">
        <v>-4.8382801059991376</v>
      </c>
      <c r="G62" s="208">
        <v>-14.285580229787708</v>
      </c>
      <c r="H62" s="174">
        <v>-22.229512532310146</v>
      </c>
      <c r="I62" s="174">
        <v>-3.6393292226236107</v>
      </c>
      <c r="J62" s="174">
        <v>-16.242840464100539</v>
      </c>
      <c r="K62" s="174">
        <v>-8.4810623226539761</v>
      </c>
      <c r="L62" s="174">
        <v>-15.818193932956426</v>
      </c>
      <c r="M62" s="174">
        <v>-5.5780975891270508</v>
      </c>
      <c r="N62" s="174">
        <v>-20.15464727841233</v>
      </c>
      <c r="O62" s="174">
        <v>-4.4017529719210469</v>
      </c>
      <c r="P62" s="154">
        <v>31835</v>
      </c>
      <c r="Q62" s="154" t="s">
        <v>231</v>
      </c>
      <c r="R62" s="175">
        <v>20</v>
      </c>
      <c r="T62" s="170" t="s">
        <v>37</v>
      </c>
    </row>
    <row r="63" spans="2:23" ht="12.75">
      <c r="B63" s="165"/>
      <c r="C63" s="173" t="s">
        <v>191</v>
      </c>
      <c r="D63" s="173" t="s">
        <v>175</v>
      </c>
      <c r="E63" s="174">
        <v>-9.1671337780000144</v>
      </c>
      <c r="F63" s="174">
        <v>3.6346928760928821</v>
      </c>
      <c r="G63" s="208">
        <v>-2.6372906626290993</v>
      </c>
      <c r="H63" s="174">
        <v>-3.2852556802761446</v>
      </c>
      <c r="I63" s="174">
        <v>16.385708957658206</v>
      </c>
      <c r="J63" s="174">
        <v>13.518497282483155</v>
      </c>
      <c r="K63" s="174">
        <v>6.5450596144575712</v>
      </c>
      <c r="L63" s="174">
        <v>20.793721432201306</v>
      </c>
      <c r="M63" s="174">
        <v>6.4996352657691325</v>
      </c>
      <c r="N63" s="174">
        <v>9.0718923893322589</v>
      </c>
      <c r="O63" s="174">
        <v>1.7519098726820781</v>
      </c>
      <c r="P63" s="154">
        <v>31835</v>
      </c>
      <c r="Q63" s="154" t="s">
        <v>231</v>
      </c>
      <c r="R63" s="175">
        <v>24</v>
      </c>
      <c r="T63" s="170" t="s">
        <v>2</v>
      </c>
    </row>
    <row r="64" spans="2:23" ht="12.75">
      <c r="B64" s="165"/>
      <c r="C64" s="173" t="s">
        <v>2</v>
      </c>
      <c r="D64" s="173" t="s">
        <v>175</v>
      </c>
      <c r="E64" s="174">
        <v>-1.4304681080000048</v>
      </c>
      <c r="F64" s="174">
        <v>6.2733388337006701</v>
      </c>
      <c r="G64" s="208">
        <v>6.6147251506068594</v>
      </c>
      <c r="H64" s="174">
        <v>4.3714766937100302</v>
      </c>
      <c r="I64" s="174">
        <v>22.066627398594598</v>
      </c>
      <c r="J64" s="174">
        <v>18.408273143359711</v>
      </c>
      <c r="K64" s="174">
        <v>8.8155655884578401</v>
      </c>
      <c r="L64" s="174">
        <v>27.48724210521636</v>
      </c>
      <c r="M64" s="174">
        <v>8.4315273989648887</v>
      </c>
      <c r="N64" s="174">
        <v>61.138271921355212</v>
      </c>
      <c r="O64" s="174">
        <v>10.011918996078384</v>
      </c>
      <c r="P64" s="154">
        <v>37864</v>
      </c>
      <c r="Q64" s="154" t="s">
        <v>230</v>
      </c>
      <c r="R64" s="175">
        <v>13</v>
      </c>
      <c r="T64" s="170" t="s">
        <v>8</v>
      </c>
    </row>
    <row r="65" spans="2:23" ht="12.75">
      <c r="B65" s="165"/>
      <c r="C65" s="173" t="s">
        <v>25</v>
      </c>
      <c r="D65" s="173" t="s">
        <v>169</v>
      </c>
      <c r="E65" s="174">
        <v>-6.7531614989473692</v>
      </c>
      <c r="F65" s="174">
        <v>2.8261593971532273</v>
      </c>
      <c r="G65" s="208">
        <v>-6.4046021573781475</v>
      </c>
      <c r="H65" s="174">
        <v>-12.832434831359352</v>
      </c>
      <c r="I65" s="174">
        <v>6.8758493210075988</v>
      </c>
      <c r="J65" s="174">
        <v>2.9524343775192419</v>
      </c>
      <c r="K65" s="174">
        <v>1.4654790446086752</v>
      </c>
      <c r="L65" s="174">
        <v>25.333659927841822</v>
      </c>
      <c r="M65" s="174">
        <v>7.8174958172602338</v>
      </c>
      <c r="N65" s="174">
        <v>12.596349370206305</v>
      </c>
      <c r="O65" s="174">
        <v>2.4011566121069805</v>
      </c>
      <c r="P65" s="154">
        <v>36980</v>
      </c>
      <c r="Q65" s="154" t="s">
        <v>230</v>
      </c>
      <c r="R65" s="175">
        <v>37</v>
      </c>
      <c r="T65" s="170" t="s">
        <v>243</v>
      </c>
    </row>
    <row r="66" spans="2:23" ht="12.75">
      <c r="B66" s="165"/>
      <c r="C66" s="173" t="s">
        <v>336</v>
      </c>
      <c r="D66" s="173" t="s">
        <v>169</v>
      </c>
      <c r="E66" s="174">
        <v>-3.5699761659999996</v>
      </c>
      <c r="F66" s="174">
        <v>4.9918471117109453</v>
      </c>
      <c r="G66" s="208">
        <v>-0.53668545673425383</v>
      </c>
      <c r="H66" s="174">
        <v>-1.5685651018718327</v>
      </c>
      <c r="I66" s="174">
        <v>18.065611089281663</v>
      </c>
      <c r="J66" s="174">
        <v>15.130726969830466</v>
      </c>
      <c r="K66" s="174">
        <v>7.2989873996164301</v>
      </c>
      <c r="L66" s="174">
        <v>11.557646046488458</v>
      </c>
      <c r="M66" s="174">
        <v>3.7129801970875009</v>
      </c>
      <c r="N66" s="174">
        <v>12.953524583654197</v>
      </c>
      <c r="O66" s="174">
        <v>2.4660411917706959</v>
      </c>
      <c r="P66" s="154">
        <v>36980</v>
      </c>
      <c r="Q66" s="154" t="s">
        <v>230</v>
      </c>
      <c r="R66" s="175">
        <v>9</v>
      </c>
      <c r="T66" s="170" t="s">
        <v>29</v>
      </c>
    </row>
    <row r="67" spans="2:23" ht="12.75">
      <c r="B67" s="165"/>
      <c r="C67" s="173" t="s">
        <v>340</v>
      </c>
      <c r="D67" s="173" t="s">
        <v>169</v>
      </c>
      <c r="E67" s="174">
        <v>-1.8412080179999957</v>
      </c>
      <c r="F67" s="174">
        <v>4.9806366108664069</v>
      </c>
      <c r="G67" s="208">
        <v>3.1611829580576956</v>
      </c>
      <c r="H67" s="174">
        <v>0.6276380086934541</v>
      </c>
      <c r="I67" s="174">
        <v>17.334651209750838</v>
      </c>
      <c r="J67" s="174">
        <v>28.49150533660756</v>
      </c>
      <c r="K67" s="174">
        <v>13.354093590221773</v>
      </c>
      <c r="L67" s="174">
        <v>38.591256478982096</v>
      </c>
      <c r="M67" s="174">
        <v>11.492403372590987</v>
      </c>
      <c r="N67" s="174">
        <v>50.23348010974842</v>
      </c>
      <c r="O67" s="174">
        <v>8.4809164648160795</v>
      </c>
      <c r="P67" s="154">
        <v>37834</v>
      </c>
      <c r="Q67" s="154" t="s">
        <v>230</v>
      </c>
      <c r="R67" s="175">
        <v>11</v>
      </c>
      <c r="S67" s="170" t="s">
        <v>101</v>
      </c>
      <c r="T67" s="170" t="s">
        <v>31</v>
      </c>
    </row>
    <row r="68" spans="2:23" ht="12.75">
      <c r="B68" s="165"/>
      <c r="C68" s="173" t="s">
        <v>321</v>
      </c>
      <c r="D68" s="173" t="s">
        <v>169</v>
      </c>
      <c r="E68" s="174">
        <v>-1.7866187974358905</v>
      </c>
      <c r="F68" s="174">
        <v>3.7839717484773994</v>
      </c>
      <c r="G68" s="208">
        <v>2.8980524228995552</v>
      </c>
      <c r="H68" s="174">
        <v>1.2680277978855958</v>
      </c>
      <c r="I68" s="174">
        <v>15.442866704919989</v>
      </c>
      <c r="J68" s="174">
        <v>8.9198571920275036</v>
      </c>
      <c r="K68" s="174">
        <v>4.3646765874486348</v>
      </c>
      <c r="L68" s="174">
        <v>10.056944745165852</v>
      </c>
      <c r="M68" s="174">
        <v>3.2458214812301822</v>
      </c>
      <c r="N68" s="174">
        <v>-14.177543049699104</v>
      </c>
      <c r="O68" s="174">
        <v>-3.0115120586352129</v>
      </c>
      <c r="P68" s="154">
        <v>36951</v>
      </c>
      <c r="Q68" s="154" t="s">
        <v>233</v>
      </c>
      <c r="R68" s="175">
        <v>22</v>
      </c>
      <c r="T68" s="170" t="s">
        <v>39</v>
      </c>
    </row>
    <row r="69" spans="2:23" ht="12.75">
      <c r="B69" s="165"/>
      <c r="C69" s="173" t="s">
        <v>344</v>
      </c>
      <c r="D69" s="173" t="s">
        <v>169</v>
      </c>
      <c r="E69" s="174">
        <v>-0.97841298999998827</v>
      </c>
      <c r="F69" s="174">
        <v>6.1221721650237981</v>
      </c>
      <c r="G69" s="208">
        <v>7.8028594093485948</v>
      </c>
      <c r="H69" s="174">
        <v>6.7137635325089429</v>
      </c>
      <c r="I69" s="174">
        <v>24.03160507214459</v>
      </c>
      <c r="J69" s="174">
        <v>30.023090154959696</v>
      </c>
      <c r="K69" s="174">
        <v>14.02766776311779</v>
      </c>
      <c r="L69" s="174">
        <v>43.360660294626683</v>
      </c>
      <c r="M69" s="174">
        <v>12.756952826369417</v>
      </c>
      <c r="N69" s="174">
        <v>56.668359911336786</v>
      </c>
      <c r="O69" s="174">
        <v>9.394694402280912</v>
      </c>
      <c r="P69" s="154">
        <v>38290</v>
      </c>
      <c r="Q69" s="154" t="s">
        <v>230</v>
      </c>
      <c r="R69" s="175">
        <v>42</v>
      </c>
      <c r="T69" s="170" t="s">
        <v>21</v>
      </c>
    </row>
    <row r="70" spans="2:23" ht="12.75">
      <c r="B70" s="165"/>
      <c r="C70" s="173" t="s">
        <v>343</v>
      </c>
      <c r="D70" s="173" t="s">
        <v>169</v>
      </c>
      <c r="E70" s="174">
        <v>-0.94861191999999761</v>
      </c>
      <c r="F70" s="174">
        <v>5.5754270160999209</v>
      </c>
      <c r="G70" s="208">
        <v>4.3254393943272129</v>
      </c>
      <c r="H70" s="174">
        <v>4.1787513197190096</v>
      </c>
      <c r="I70" s="174">
        <v>21.653759451443811</v>
      </c>
      <c r="J70" s="174">
        <v>28.512035602641305</v>
      </c>
      <c r="K70" s="174">
        <v>13.363149039995047</v>
      </c>
      <c r="L70" s="174">
        <v>47.028115646185007</v>
      </c>
      <c r="M70" s="174">
        <v>13.710385115796143</v>
      </c>
      <c r="N70" s="174">
        <v>70.020030705729909</v>
      </c>
      <c r="O70" s="174">
        <v>11.198778867459879</v>
      </c>
      <c r="P70" s="154">
        <v>37834</v>
      </c>
      <c r="Q70" s="154" t="s">
        <v>230</v>
      </c>
      <c r="R70" s="175">
        <v>39</v>
      </c>
      <c r="T70" s="170" t="s">
        <v>43</v>
      </c>
      <c r="W70" s="152"/>
    </row>
    <row r="71" spans="2:23" ht="12.75">
      <c r="B71" s="165"/>
      <c r="C71" s="173" t="s">
        <v>339</v>
      </c>
      <c r="D71" s="173" t="s">
        <v>169</v>
      </c>
      <c r="E71" s="174">
        <v>-0.53787279799999421</v>
      </c>
      <c r="F71" s="174">
        <v>1.9652407056370835</v>
      </c>
      <c r="G71" s="208">
        <v>0.90392501514975354</v>
      </c>
      <c r="H71" s="174">
        <v>-0.63409828199300078</v>
      </c>
      <c r="I71" s="174">
        <v>16.568682025072668</v>
      </c>
      <c r="J71" s="174">
        <v>21.812780240424946</v>
      </c>
      <c r="K71" s="174">
        <v>10.368827229623555</v>
      </c>
      <c r="L71" s="174">
        <v>19.819709736696865</v>
      </c>
      <c r="M71" s="174">
        <v>6.212611634545584</v>
      </c>
      <c r="N71" s="174">
        <v>23.748129957303199</v>
      </c>
      <c r="O71" s="174">
        <v>4.3536703924523357</v>
      </c>
      <c r="P71" s="154">
        <v>38503</v>
      </c>
      <c r="Q71" s="154" t="s">
        <v>230</v>
      </c>
      <c r="R71" s="175">
        <v>6</v>
      </c>
      <c r="T71" s="170" t="s">
        <v>47</v>
      </c>
    </row>
    <row r="72" spans="2:23" ht="12.75">
      <c r="B72" s="165"/>
      <c r="C72" s="173" t="s">
        <v>337</v>
      </c>
      <c r="D72" s="173" t="s">
        <v>169</v>
      </c>
      <c r="E72" s="174">
        <v>-0.22287794619999524</v>
      </c>
      <c r="F72" s="174">
        <v>6.7430497997832184</v>
      </c>
      <c r="G72" s="208">
        <v>6.9661848264955806</v>
      </c>
      <c r="H72" s="174">
        <v>4.6931767071988206</v>
      </c>
      <c r="I72" s="174">
        <v>21.165462822063773</v>
      </c>
      <c r="J72" s="174">
        <v>32.033846075667391</v>
      </c>
      <c r="K72" s="174">
        <v>14.905981600466479</v>
      </c>
      <c r="L72" s="174">
        <v>49.050780760118059</v>
      </c>
      <c r="M72" s="174">
        <v>14.229449835070085</v>
      </c>
      <c r="N72" s="174">
        <v>64.915869096095406</v>
      </c>
      <c r="O72" s="174">
        <v>10.522955416718416</v>
      </c>
      <c r="P72" s="154">
        <v>36980</v>
      </c>
      <c r="Q72" s="154" t="s">
        <v>230</v>
      </c>
      <c r="R72" s="175">
        <v>5</v>
      </c>
      <c r="T72" s="170" t="s">
        <v>46</v>
      </c>
    </row>
    <row r="73" spans="2:23" ht="12.75">
      <c r="B73" s="165"/>
      <c r="C73" s="173" t="s">
        <v>338</v>
      </c>
      <c r="D73" s="173" t="s">
        <v>169</v>
      </c>
      <c r="E73" s="174">
        <v>2.0082461019999887</v>
      </c>
      <c r="F73" s="174">
        <v>7.9330268223466227</v>
      </c>
      <c r="G73" s="208">
        <v>11.473093012709622</v>
      </c>
      <c r="H73" s="174">
        <v>10.182731638307207</v>
      </c>
      <c r="I73" s="174">
        <v>26.231074880101033</v>
      </c>
      <c r="J73" s="174">
        <v>27.371121017406619</v>
      </c>
      <c r="K73" s="174">
        <v>12.858814904909677</v>
      </c>
      <c r="L73" s="174">
        <v>42.353171329317796</v>
      </c>
      <c r="M73" s="174">
        <v>12.492192730123053</v>
      </c>
      <c r="N73" s="174">
        <v>61.406566812590555</v>
      </c>
      <c r="O73" s="174">
        <v>10.048528546020318</v>
      </c>
      <c r="P73" s="154">
        <v>36981</v>
      </c>
      <c r="Q73" s="154" t="s">
        <v>230</v>
      </c>
      <c r="R73" s="175">
        <v>7</v>
      </c>
      <c r="T73" s="170" t="s">
        <v>45</v>
      </c>
    </row>
    <row r="74" spans="2:23" ht="12.75">
      <c r="B74" s="165"/>
      <c r="C74" s="173"/>
      <c r="D74" s="173"/>
      <c r="E74" s="173"/>
      <c r="F74" s="173"/>
      <c r="G74" s="173"/>
      <c r="H74" s="173"/>
      <c r="I74" s="173"/>
      <c r="J74" s="173"/>
      <c r="K74" s="173"/>
      <c r="L74" s="173"/>
      <c r="M74" s="173"/>
      <c r="N74" s="173"/>
      <c r="O74" s="173"/>
      <c r="P74" s="173"/>
      <c r="Q74" s="173"/>
    </row>
    <row r="75" spans="2:23" ht="12.75">
      <c r="B75" s="165"/>
      <c r="C75" s="173" t="s">
        <v>13129</v>
      </c>
      <c r="D75" s="173"/>
      <c r="E75" s="173"/>
      <c r="F75" s="173"/>
      <c r="G75" s="173"/>
      <c r="H75" s="173"/>
      <c r="I75" s="173"/>
      <c r="J75" s="173"/>
      <c r="K75" s="173"/>
      <c r="L75" s="173"/>
      <c r="M75" s="173"/>
      <c r="N75" s="173"/>
      <c r="O75" s="173"/>
      <c r="P75" s="173"/>
      <c r="Q75" s="173"/>
    </row>
    <row r="76" spans="2:23" ht="12.75">
      <c r="B76" s="165"/>
      <c r="C76" s="179"/>
      <c r="D76" s="179"/>
      <c r="E76" s="180"/>
      <c r="F76" s="180"/>
      <c r="G76" s="180"/>
      <c r="H76" s="180"/>
      <c r="I76" s="180"/>
      <c r="J76" s="180"/>
      <c r="K76" s="180"/>
      <c r="L76" s="180"/>
      <c r="M76" s="180"/>
      <c r="N76" s="180"/>
      <c r="O76" s="180"/>
      <c r="P76" s="181"/>
      <c r="Q76" s="181"/>
    </row>
    <row r="77" spans="2:23">
      <c r="B77" s="165"/>
    </row>
  </sheetData>
  <autoFilter ref="C25:Q29">
    <sortState ref="C26:Q73">
      <sortCondition ref="D25:D29"/>
    </sortState>
  </autoFilter>
  <sortState ref="C26:T73">
    <sortCondition ref="E26:E73"/>
  </sortState>
  <mergeCells count="3">
    <mergeCell ref="J24:K24"/>
    <mergeCell ref="L24:M24"/>
    <mergeCell ref="N24:O24"/>
  </mergeCells>
  <conditionalFormatting sqref="P26:Q26 P27 Q27:Q34">
    <cfRule type="cellIs" dxfId="40" priority="7" stopIfTrue="1" operator="equal">
      <formula>0</formula>
    </cfRule>
  </conditionalFormatting>
  <conditionalFormatting sqref="P35:Q35 P28:P34 P36:P39 P40:Q48 P52:Q52 P49:P51 P55:Q55 P53:P54">
    <cfRule type="cellIs" dxfId="39" priority="6" stopIfTrue="1" operator="equal">
      <formula>0</formula>
    </cfRule>
  </conditionalFormatting>
  <conditionalFormatting sqref="P56:Q70">
    <cfRule type="cellIs" dxfId="38" priority="5" stopIfTrue="1" operator="equal">
      <formula>0</formula>
    </cfRule>
  </conditionalFormatting>
  <conditionalFormatting sqref="P76:Q76">
    <cfRule type="cellIs" dxfId="37" priority="4" stopIfTrue="1" operator="equal">
      <formula>0</formula>
    </cfRule>
  </conditionalFormatting>
  <conditionalFormatting sqref="Q36:Q39">
    <cfRule type="cellIs" dxfId="36" priority="3" stopIfTrue="1" operator="equal">
      <formula>0</formula>
    </cfRule>
  </conditionalFormatting>
  <conditionalFormatting sqref="Q49:Q51">
    <cfRule type="cellIs" dxfId="35" priority="2" stopIfTrue="1" operator="equal">
      <formula>0</formula>
    </cfRule>
  </conditionalFormatting>
  <conditionalFormatting sqref="Q53:Q54">
    <cfRule type="cellIs" dxfId="34" priority="1" stopIfTrue="1" operator="equal">
      <formula>0</formula>
    </cfRule>
  </conditionalFormatting>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B1:AC442"/>
  <sheetViews>
    <sheetView zoomScaleNormal="100" workbookViewId="0"/>
  </sheetViews>
  <sheetFormatPr defaultRowHeight="12.75"/>
  <cols>
    <col min="1" max="1" width="9.140625" style="50"/>
    <col min="2" max="2" width="31.28515625" style="50" customWidth="1"/>
    <col min="3" max="3" width="54.7109375" style="50" customWidth="1"/>
    <col min="4" max="4" width="7.5703125" style="50" customWidth="1"/>
    <col min="5" max="5" width="8.140625" style="50" customWidth="1"/>
    <col min="6" max="6" width="13.28515625" style="50" customWidth="1"/>
    <col min="7" max="7" width="9.85546875" style="50" customWidth="1"/>
    <col min="8" max="8" width="9.140625" style="50" customWidth="1"/>
    <col min="9" max="9" width="11" style="50" customWidth="1"/>
    <col min="10" max="10" width="10.85546875" style="102" customWidth="1"/>
    <col min="11" max="11" width="9" style="102" customWidth="1"/>
    <col min="12" max="12" width="7.85546875" style="102" customWidth="1"/>
    <col min="13" max="13" width="13.140625" style="102" customWidth="1"/>
    <col min="14" max="14" width="27" style="132" customWidth="1"/>
    <col min="15" max="15" width="1.7109375" style="193" customWidth="1"/>
    <col min="16" max="16" width="1.7109375" style="189" customWidth="1"/>
    <col min="17" max="20" width="1.7109375" style="194" customWidth="1"/>
    <col min="21" max="21" width="12.28515625" style="183" customWidth="1"/>
    <col min="22" max="22" width="17.85546875" style="114" customWidth="1"/>
    <col min="23" max="24" width="16.140625" style="114" customWidth="1"/>
    <col min="25" max="29" width="14.42578125" style="114" customWidth="1"/>
    <col min="30" max="16384" width="9.140625" style="50"/>
  </cols>
  <sheetData>
    <row r="1" spans="2:20">
      <c r="Q1" s="190" t="s">
        <v>104</v>
      </c>
      <c r="R1" s="191">
        <f>8+COUNT('Top Decile - Absolute'!C9:C65536)</f>
        <v>411</v>
      </c>
      <c r="S1" s="192"/>
      <c r="T1" s="192" t="s">
        <v>156</v>
      </c>
    </row>
    <row r="2" spans="2:20">
      <c r="Q2" s="190" t="s">
        <v>105</v>
      </c>
      <c r="S2" s="192" t="s">
        <v>153</v>
      </c>
      <c r="T2" s="192" t="s">
        <v>154</v>
      </c>
    </row>
    <row r="3" spans="2:20" ht="15.75">
      <c r="F3" s="55" t="str">
        <f>IF(VLOOKUP($C$11,P:T, 5, 0)="Y", "Total Returns", "Price Performance")</f>
        <v>Price Performance</v>
      </c>
      <c r="G3" s="59"/>
      <c r="P3" s="195" t="s">
        <v>23</v>
      </c>
      <c r="Q3" s="196" t="e">
        <f>HLOOKUP(P3, 'Top Decile - Absolute'!$7:$8, 2, 0)</f>
        <v>#N/A</v>
      </c>
      <c r="R3" s="196" t="s">
        <v>106</v>
      </c>
      <c r="S3" s="196">
        <v>35</v>
      </c>
    </row>
    <row r="4" spans="2:20" ht="36" customHeight="1">
      <c r="F4" s="128" t="s">
        <v>245</v>
      </c>
      <c r="G4" s="122" t="s">
        <v>251</v>
      </c>
      <c r="H4" s="122" t="str">
        <f>'Table-L'!AV4</f>
        <v>Eq Wt S&amp;P 500</v>
      </c>
      <c r="I4" s="116" t="s">
        <v>283</v>
      </c>
      <c r="J4" s="122" t="str">
        <f>'Table-L'!AW4</f>
        <v>S&amp;P 500</v>
      </c>
      <c r="K4" s="116" t="s">
        <v>277</v>
      </c>
      <c r="P4" s="195" t="s">
        <v>24</v>
      </c>
      <c r="Q4" s="196">
        <f>HLOOKUP(P4, 'Top Decile - Absolute'!$7:$8, 2, 0)</f>
        <v>9</v>
      </c>
      <c r="R4" s="196" t="s">
        <v>107</v>
      </c>
      <c r="S4" s="196">
        <v>35</v>
      </c>
    </row>
    <row r="5" spans="2:20" ht="36" hidden="1" customHeight="1">
      <c r="E5" s="51" t="s">
        <v>102</v>
      </c>
      <c r="F5" s="52" t="str">
        <f>"'Top Decile - Relative'!$A$"&amp;VLOOKUP(C11,P:Q, 2, 0)&amp;":$A$"&amp;R1</f>
        <v>'Top Decile - Relative'!$A$9:$A$411</v>
      </c>
      <c r="P5" s="195" t="s">
        <v>25</v>
      </c>
      <c r="Q5" s="196">
        <f>HLOOKUP(P5, 'Top Decile - Absolute'!$7:$8, 2, 0)</f>
        <v>9</v>
      </c>
      <c r="R5" s="196" t="s">
        <v>108</v>
      </c>
      <c r="S5" s="196">
        <v>35</v>
      </c>
    </row>
    <row r="6" spans="2:20" ht="36" hidden="1" customHeight="1">
      <c r="E6" s="51" t="s">
        <v>103</v>
      </c>
      <c r="F6" s="52" t="str">
        <f>"'Top Decile - Relative'!$"&amp;O6&amp;"$"&amp;VLOOKUP(C11,P:Q, 2, 0)&amp;":$"&amp;O6&amp;"$"&amp;R1</f>
        <v>'Top Decile - Relative'!$c$9:$c$411</v>
      </c>
      <c r="O6" s="194" t="str">
        <f>VLOOKUP($C$11,$P:$R, 3, 0)</f>
        <v>c</v>
      </c>
      <c r="P6" s="195" t="s">
        <v>27</v>
      </c>
      <c r="Q6" s="196">
        <f>HLOOKUP(P6, 'Top Decile - Absolute'!$7:$8, 2, 0)</f>
        <v>9</v>
      </c>
      <c r="R6" s="196" t="s">
        <v>109</v>
      </c>
      <c r="S6" s="196">
        <v>35</v>
      </c>
    </row>
    <row r="7" spans="2:20" ht="36" hidden="1" customHeight="1">
      <c r="E7" s="51" t="s">
        <v>152</v>
      </c>
      <c r="F7" s="50" t="str">
        <f ca="1">"'"&amp;I7&amp;"'!$o$"&amp;VLOOKUP(C11,P:Q, 2, 0)&amp;":$o$"&amp;O7</f>
        <v>'Chart-LONG'!$o$9:$o$43</v>
      </c>
      <c r="I7" s="50" t="str">
        <f ca="1">MID(CELL("filename",A1),FIND("]",CELL("filename",A1))+1,255)</f>
        <v>Chart-LONG</v>
      </c>
      <c r="O7" s="194">
        <f>VLOOKUP(C11,P:Q, 2, 0)+VLOOKUP(C11,P:S, 4, 0)-1</f>
        <v>43</v>
      </c>
      <c r="P7" s="195" t="s">
        <v>1</v>
      </c>
      <c r="Q7" s="196">
        <f>HLOOKUP(P7, 'Top Decile - Absolute'!$7:$8, 2, 0)</f>
        <v>11</v>
      </c>
      <c r="R7" s="196" t="s">
        <v>110</v>
      </c>
      <c r="S7" s="196">
        <v>35</v>
      </c>
    </row>
    <row r="8" spans="2:20" ht="36" hidden="1" customHeight="1">
      <c r="E8" s="53" t="s">
        <v>154</v>
      </c>
      <c r="F8" s="50" t="str">
        <f>IF("Y"=VLOOKUP(C11,P:T, 5, 0), "Total Return", "")</f>
        <v/>
      </c>
      <c r="P8" s="195" t="s">
        <v>46</v>
      </c>
      <c r="Q8" s="196">
        <f>HLOOKUP(P8, 'Top Decile - Absolute'!$7:$8, 2, 0)</f>
        <v>9</v>
      </c>
      <c r="R8" s="196" t="s">
        <v>111</v>
      </c>
      <c r="S8" s="196">
        <v>35</v>
      </c>
    </row>
    <row r="9" spans="2:20" ht="36" hidden="1" customHeight="1">
      <c r="E9" s="54" t="s">
        <v>220</v>
      </c>
      <c r="F9" s="50" t="str">
        <f>IF("Y"=VLOOKUP(C11,P:T, 5, 0), "", "Equal-Weighted Relative Cumulative Performance vs. Equal-Weighted S&amp;P 500")</f>
        <v>Equal-Weighted Relative Cumulative Performance vs. Equal-Weighted S&amp;P 500</v>
      </c>
      <c r="J9" s="125"/>
      <c r="K9" s="125"/>
      <c r="L9" s="125"/>
      <c r="M9" s="125"/>
      <c r="N9" s="133"/>
      <c r="O9" s="197">
        <v>1</v>
      </c>
      <c r="P9" s="195" t="s">
        <v>47</v>
      </c>
      <c r="Q9" s="196">
        <f>HLOOKUP(P9, 'Top Decile - Absolute'!$7:$8, 2, 0)</f>
        <v>9</v>
      </c>
      <c r="R9" s="196" t="s">
        <v>112</v>
      </c>
      <c r="S9" s="196">
        <v>35</v>
      </c>
    </row>
    <row r="10" spans="2:20" ht="36" customHeight="1">
      <c r="F10" s="7">
        <v>32142</v>
      </c>
      <c r="G10" s="100">
        <f>VLOOKUP(F10, 'Table-L'!A:AU, HLOOKUP($C$11, 'Table-L'!$2:$3, 2, 0), 0)</f>
        <v>0.17214089128750687</v>
      </c>
      <c r="H10" s="100">
        <f>VLOOKUP(F10, 'Table-L'!A:AW, 48, 0)</f>
        <v>2.3300438596491224E-2</v>
      </c>
      <c r="I10" s="126">
        <f>IFERROR(100*(G10-H10), "na")</f>
        <v>14.884045269101565</v>
      </c>
      <c r="J10" s="100">
        <f>VLOOKUP(F10, 'Table-L'!A:AW, 49, 0)</f>
        <v>2.027501342032445E-2</v>
      </c>
      <c r="K10" s="126">
        <f>IFERROR(100*(G10-J10), "na")</f>
        <v>15.186587786718242</v>
      </c>
      <c r="L10" s="125"/>
      <c r="M10" s="125"/>
      <c r="N10" s="133"/>
      <c r="O10" s="197">
        <v>1</v>
      </c>
      <c r="P10" s="195" t="s">
        <v>45</v>
      </c>
      <c r="Q10" s="196">
        <f>HLOOKUP(P10, 'Top Decile - Absolute'!$7:$8, 2, 0)</f>
        <v>11</v>
      </c>
      <c r="R10" s="196" t="s">
        <v>113</v>
      </c>
      <c r="S10" s="196">
        <v>208</v>
      </c>
    </row>
    <row r="11" spans="2:20" ht="15.75">
      <c r="B11" s="55" t="s">
        <v>151</v>
      </c>
      <c r="C11" s="56" t="s">
        <v>24</v>
      </c>
      <c r="F11" s="7">
        <v>32507</v>
      </c>
      <c r="G11" s="100">
        <f>VLOOKUP(F11, 'Table-L'!A:AU, HLOOKUP($C$11, 'Table-L'!$2:$3, 2, 0), 0)</f>
        <v>0.21206877274688773</v>
      </c>
      <c r="H11" s="100">
        <f>VLOOKUP(F11, 'Table-L'!A:AW, 48, 0)</f>
        <v>0.15684436110367006</v>
      </c>
      <c r="I11" s="126">
        <f t="shared" ref="I11:I35" si="0">IFERROR(100*(G11-H11), "na")</f>
        <v>5.5224411643217675</v>
      </c>
      <c r="J11" s="100">
        <f>VLOOKUP(F11, 'Table-L'!A:AW, 49, 0)</f>
        <v>0.12400841832604836</v>
      </c>
      <c r="K11" s="126">
        <f t="shared" ref="K11:K35" si="1">IFERROR(100*(G11-J11), "na")</f>
        <v>8.8060354420839371</v>
      </c>
      <c r="L11" s="125"/>
      <c r="M11" s="125"/>
      <c r="N11" s="133"/>
      <c r="O11" s="197">
        <v>1</v>
      </c>
      <c r="P11" s="195" t="s">
        <v>28</v>
      </c>
      <c r="Q11" s="196">
        <f>HLOOKUP(P11, 'Top Decile - Absolute'!$7:$8, 2, 0)</f>
        <v>9</v>
      </c>
      <c r="R11" s="196" t="s">
        <v>114</v>
      </c>
      <c r="S11" s="196">
        <v>35</v>
      </c>
    </row>
    <row r="12" spans="2:20" ht="13.5">
      <c r="F12" s="7">
        <v>32871</v>
      </c>
      <c r="G12" s="100">
        <f>VLOOKUP(F12, 'Table-L'!A:AU, HLOOKUP($C$11, 'Table-L'!$2:$3, 2, 0), 0)</f>
        <v>0.15441058680464992</v>
      </c>
      <c r="H12" s="100">
        <f>VLOOKUP(F12, 'Table-L'!A:AW, 48, 0)</f>
        <v>0.21616301956697925</v>
      </c>
      <c r="I12" s="126">
        <f t="shared" si="0"/>
        <v>-6.1752432762329335</v>
      </c>
      <c r="J12" s="100">
        <f>VLOOKUP(F12, 'Table-L'!A:AW, 49, 0)</f>
        <v>0.27250468097364244</v>
      </c>
      <c r="K12" s="126">
        <f t="shared" si="1"/>
        <v>-11.809409416899253</v>
      </c>
      <c r="L12" s="125"/>
      <c r="M12" s="125"/>
      <c r="N12" s="133"/>
      <c r="O12" s="197">
        <v>1</v>
      </c>
      <c r="P12" s="195" t="s">
        <v>29</v>
      </c>
      <c r="Q12" s="196">
        <f>HLOOKUP(P12, 'Top Decile - Absolute'!$7:$8, 2, 0)</f>
        <v>11</v>
      </c>
      <c r="R12" s="196" t="s">
        <v>115</v>
      </c>
      <c r="S12" s="196">
        <v>186</v>
      </c>
    </row>
    <row r="13" spans="2:20" ht="13.5">
      <c r="F13" s="7">
        <v>33238</v>
      </c>
      <c r="G13" s="100">
        <f>VLOOKUP(F13, 'Table-L'!A:AU, HLOOKUP($C$11, 'Table-L'!$2:$3, 2, 0), 0)</f>
        <v>-7.4731471581267139E-2</v>
      </c>
      <c r="H13" s="100">
        <f>VLOOKUP(F13, 'Table-L'!A:AW, 48, 0)</f>
        <v>-0.14708682406702211</v>
      </c>
      <c r="I13" s="126">
        <f t="shared" si="0"/>
        <v>7.2355352485754976</v>
      </c>
      <c r="J13" s="100">
        <f>VLOOKUP(F13, 'Table-L'!A:AW, 49, 0)</f>
        <v>-6.559139784946233E-2</v>
      </c>
      <c r="K13" s="126">
        <f t="shared" si="1"/>
        <v>-0.91400737318048098</v>
      </c>
      <c r="L13" s="125"/>
      <c r="M13" s="125"/>
      <c r="N13" s="133"/>
      <c r="O13" s="197">
        <v>1</v>
      </c>
      <c r="P13" s="195" t="s">
        <v>30</v>
      </c>
      <c r="Q13" s="196">
        <f>HLOOKUP(P13, 'Top Decile - Absolute'!$7:$8, 2, 0)</f>
        <v>9</v>
      </c>
      <c r="R13" s="196" t="s">
        <v>116</v>
      </c>
      <c r="S13" s="196">
        <v>294</v>
      </c>
    </row>
    <row r="14" spans="2:20" ht="13.5">
      <c r="F14" s="7">
        <v>33603</v>
      </c>
      <c r="G14" s="100">
        <f>VLOOKUP(F14, 'Table-L'!A:AU, HLOOKUP($C$11, 'Table-L'!$2:$3, 2, 0), 0)</f>
        <v>0.3578365417437861</v>
      </c>
      <c r="H14" s="100">
        <f>VLOOKUP(F14, 'Table-L'!A:AW, 48, 0)</f>
        <v>0.31811586114521706</v>
      </c>
      <c r="I14" s="126">
        <f t="shared" si="0"/>
        <v>3.9720680598569036</v>
      </c>
      <c r="J14" s="100">
        <f>VLOOKUP(F14, 'Table-L'!A:AW, 49, 0)</f>
        <v>0.26306704621161647</v>
      </c>
      <c r="K14" s="126">
        <f t="shared" si="1"/>
        <v>9.4769495532169614</v>
      </c>
      <c r="L14" s="125"/>
      <c r="M14" s="125"/>
      <c r="N14" s="133"/>
      <c r="O14" s="197">
        <v>1</v>
      </c>
      <c r="P14" s="195" t="s">
        <v>31</v>
      </c>
      <c r="Q14" s="196">
        <f>HLOOKUP(P14, 'Top Decile - Absolute'!$7:$8, 2, 0)</f>
        <v>9</v>
      </c>
      <c r="R14" s="196" t="s">
        <v>117</v>
      </c>
      <c r="S14" s="196">
        <v>35</v>
      </c>
      <c r="T14" s="194" t="s">
        <v>155</v>
      </c>
    </row>
    <row r="15" spans="2:20" ht="13.5">
      <c r="F15" s="7">
        <v>33969</v>
      </c>
      <c r="G15" s="100">
        <f>VLOOKUP(F15, 'Table-L'!A:AU, HLOOKUP($C$11, 'Table-L'!$2:$3, 2, 0), 0)</f>
        <v>0.20068841588299624</v>
      </c>
      <c r="H15" s="100">
        <f>VLOOKUP(F15, 'Table-L'!A:AW, 48, 0)</f>
        <v>0.11779151494622742</v>
      </c>
      <c r="I15" s="126">
        <f t="shared" si="0"/>
        <v>8.2896900936768816</v>
      </c>
      <c r="J15" s="100">
        <f>VLOOKUP(F15, 'Table-L'!A:AW, 49, 0)</f>
        <v>4.4642643074636057E-2</v>
      </c>
      <c r="K15" s="126">
        <f t="shared" si="1"/>
        <v>15.604577280836018</v>
      </c>
      <c r="L15" s="125"/>
      <c r="M15" s="125"/>
      <c r="N15" s="133"/>
      <c r="O15" s="197">
        <v>1</v>
      </c>
      <c r="P15" s="195" t="s">
        <v>3</v>
      </c>
      <c r="Q15" s="196">
        <f>HLOOKUP(P15, 'Top Decile - Absolute'!$7:$8, 2, 0)</f>
        <v>11</v>
      </c>
      <c r="R15" s="196" t="s">
        <v>118</v>
      </c>
      <c r="S15" s="196">
        <v>225</v>
      </c>
      <c r="T15" s="194" t="s">
        <v>155</v>
      </c>
    </row>
    <row r="16" spans="2:20" ht="13.5">
      <c r="F16" s="7">
        <v>34334</v>
      </c>
      <c r="G16" s="100">
        <f>VLOOKUP(F16, 'Table-L'!A:AU, HLOOKUP($C$11, 'Table-L'!$2:$3, 2, 0), 0)</f>
        <v>0.13507092786893082</v>
      </c>
      <c r="H16" s="100">
        <f>VLOOKUP(F16, 'Table-L'!A:AW, 48, 0)</f>
        <v>0.11628787878787872</v>
      </c>
      <c r="I16" s="126">
        <f t="shared" si="0"/>
        <v>1.8783049081052106</v>
      </c>
      <c r="J16" s="100">
        <f>VLOOKUP(F16, 'Table-L'!A:AW, 49, 0)</f>
        <v>7.0551513621445405E-2</v>
      </c>
      <c r="K16" s="126">
        <f t="shared" si="1"/>
        <v>6.4519414247485418</v>
      </c>
      <c r="L16" s="125"/>
      <c r="M16" s="125"/>
      <c r="N16" s="133"/>
      <c r="O16" s="197">
        <v>1</v>
      </c>
      <c r="P16" s="195" t="s">
        <v>8</v>
      </c>
      <c r="Q16" s="196">
        <f>HLOOKUP(P16, 'Top Decile - Absolute'!$7:$8, 2, 0)</f>
        <v>11</v>
      </c>
      <c r="R16" s="196" t="s">
        <v>119</v>
      </c>
      <c r="S16" s="196">
        <v>225</v>
      </c>
    </row>
    <row r="17" spans="6:19" ht="13.5">
      <c r="F17" s="7">
        <v>34698</v>
      </c>
      <c r="G17" s="100">
        <f>VLOOKUP(F17, 'Table-L'!A:AU, HLOOKUP($C$11, 'Table-L'!$2:$3, 2, 0), 0)</f>
        <v>0.10134694031991653</v>
      </c>
      <c r="H17" s="100">
        <f>VLOOKUP(F17, 'Table-L'!A:AW, 48, 0)</f>
        <v>-2.1717000339328107E-2</v>
      </c>
      <c r="I17" s="126">
        <f t="shared" si="0"/>
        <v>12.306394065924465</v>
      </c>
      <c r="J17" s="100">
        <f>VLOOKUP(F17, 'Table-L'!A:AW, 49, 0)</f>
        <v>-1.5392860971165101E-2</v>
      </c>
      <c r="K17" s="126">
        <f t="shared" si="1"/>
        <v>11.673980129108163</v>
      </c>
      <c r="L17" s="125"/>
      <c r="M17" s="125"/>
      <c r="N17" s="133"/>
      <c r="O17" s="197">
        <v>1</v>
      </c>
      <c r="P17" s="195" t="s">
        <v>32</v>
      </c>
      <c r="Q17" s="196">
        <f>HLOOKUP(P17, 'Top Decile - Absolute'!$7:$8, 2, 0)</f>
        <v>9</v>
      </c>
      <c r="R17" s="196" t="s">
        <v>120</v>
      </c>
      <c r="S17" s="196">
        <v>115</v>
      </c>
    </row>
    <row r="18" spans="6:19" ht="13.5">
      <c r="F18" s="7">
        <v>35062</v>
      </c>
      <c r="G18" s="100">
        <f>VLOOKUP(F18, 'Table-L'!A:AU, HLOOKUP($C$11, 'Table-L'!$2:$3, 2, 0), 0)</f>
        <v>0.41017526654462255</v>
      </c>
      <c r="H18" s="100">
        <f>VLOOKUP(F18, 'Table-L'!A:AW, 48, 0)</f>
        <v>0.28879639264654866</v>
      </c>
      <c r="I18" s="126">
        <f t="shared" si="0"/>
        <v>12.137887389807389</v>
      </c>
      <c r="J18" s="100">
        <f>VLOOKUP(F18, 'Table-L'!A:AW, 49, 0)</f>
        <v>0.34110653863740281</v>
      </c>
      <c r="K18" s="126">
        <f t="shared" si="1"/>
        <v>6.906872790721974</v>
      </c>
      <c r="L18" s="125"/>
      <c r="M18" s="125"/>
      <c r="N18" s="133"/>
      <c r="O18" s="197">
        <v>1</v>
      </c>
      <c r="P18" s="195" t="s">
        <v>33</v>
      </c>
      <c r="Q18" s="196">
        <f>HLOOKUP(P18, 'Top Decile - Absolute'!$7:$8, 2, 0)</f>
        <v>20</v>
      </c>
      <c r="R18" s="196" t="s">
        <v>121</v>
      </c>
      <c r="S18" s="196">
        <v>277</v>
      </c>
    </row>
    <row r="19" spans="6:19" ht="13.5">
      <c r="F19" s="7">
        <v>35430</v>
      </c>
      <c r="G19" s="100">
        <f>VLOOKUP(F19, 'Table-L'!A:AU, HLOOKUP($C$11, 'Table-L'!$2:$3, 2, 0), 0)</f>
        <v>0.22704036507868519</v>
      </c>
      <c r="H19" s="100">
        <f>VLOOKUP(F19, 'Table-L'!A:AW, 48, 0)</f>
        <v>0.16610127338351832</v>
      </c>
      <c r="I19" s="126">
        <f t="shared" si="0"/>
        <v>6.0939091695166869</v>
      </c>
      <c r="J19" s="100">
        <f>VLOOKUP(F19, 'Table-L'!A:AW, 49, 0)</f>
        <v>0.20263666325718832</v>
      </c>
      <c r="K19" s="126">
        <f t="shared" si="1"/>
        <v>2.440370182149687</v>
      </c>
      <c r="L19" s="125"/>
      <c r="M19" s="125"/>
      <c r="N19" s="133"/>
      <c r="O19" s="197">
        <v>1</v>
      </c>
      <c r="P19" s="195" t="s">
        <v>34</v>
      </c>
      <c r="Q19" s="196">
        <f>HLOOKUP(P19, 'Top Decile - Absolute'!$7:$8, 2, 0)</f>
        <v>20</v>
      </c>
      <c r="R19" s="196" t="s">
        <v>122</v>
      </c>
      <c r="S19" s="196">
        <v>277</v>
      </c>
    </row>
    <row r="20" spans="6:19" ht="13.5">
      <c r="F20" s="7">
        <v>35795</v>
      </c>
      <c r="G20" s="100">
        <f>VLOOKUP(F20, 'Table-L'!A:AU, HLOOKUP($C$11, 'Table-L'!$2:$3, 2, 0), 0)</f>
        <v>0.22138250939069848</v>
      </c>
      <c r="H20" s="100">
        <f>VLOOKUP(F20, 'Table-L'!A:AW, 48, 0)</f>
        <v>0.2574906423711445</v>
      </c>
      <c r="I20" s="126">
        <f t="shared" si="0"/>
        <v>-3.6108132980446017</v>
      </c>
      <c r="J20" s="100">
        <f>VLOOKUP(F20, 'Table-L'!A:AW, 49, 0)</f>
        <v>0.31008051948051962</v>
      </c>
      <c r="K20" s="126">
        <f t="shared" si="1"/>
        <v>-8.8698010089821153</v>
      </c>
      <c r="L20" s="125"/>
      <c r="M20" s="125"/>
      <c r="N20" s="133"/>
      <c r="O20" s="197">
        <v>1</v>
      </c>
      <c r="P20" s="195" t="s">
        <v>40</v>
      </c>
      <c r="Q20" s="196">
        <f>HLOOKUP(P20, 'Top Decile - Absolute'!$7:$8, 2, 0)</f>
        <v>20</v>
      </c>
      <c r="R20" s="196" t="s">
        <v>123</v>
      </c>
      <c r="S20" s="196">
        <v>277</v>
      </c>
    </row>
    <row r="21" spans="6:19" ht="13.5">
      <c r="F21" s="7">
        <v>36160</v>
      </c>
      <c r="G21" s="100">
        <f>VLOOKUP(F21, 'Table-L'!A:AU, HLOOKUP($C$11, 'Table-L'!$2:$3, 2, 0), 0)</f>
        <v>1.374552983244981E-2</v>
      </c>
      <c r="H21" s="100">
        <f>VLOOKUP(F21, 'Table-L'!A:AW, 48, 0)</f>
        <v>0.10945626077716031</v>
      </c>
      <c r="I21" s="126">
        <f t="shared" si="0"/>
        <v>-9.5710730944710498</v>
      </c>
      <c r="J21" s="100">
        <f>VLOOKUP(F21, 'Table-L'!A:AW, 49, 0)</f>
        <v>0.26669346861075605</v>
      </c>
      <c r="K21" s="126">
        <f t="shared" si="1"/>
        <v>-25.294793877830624</v>
      </c>
      <c r="L21" s="125"/>
      <c r="M21" s="125"/>
      <c r="N21" s="133"/>
      <c r="O21" s="197">
        <v>1</v>
      </c>
      <c r="P21" s="195" t="s">
        <v>35</v>
      </c>
      <c r="Q21" s="196">
        <f>HLOOKUP(P21, 'Top Decile - Absolute'!$7:$8, 2, 0)</f>
        <v>20</v>
      </c>
      <c r="R21" s="196" t="s">
        <v>124</v>
      </c>
      <c r="S21" s="196">
        <v>277</v>
      </c>
    </row>
    <row r="22" spans="6:19" ht="13.5">
      <c r="F22" s="7">
        <v>36525</v>
      </c>
      <c r="G22" s="100">
        <f>VLOOKUP(F22, 'Table-L'!A:AU, HLOOKUP($C$11, 'Table-L'!$2:$3, 2, 0), 0)</f>
        <v>5.9322381838403215E-2</v>
      </c>
      <c r="H22" s="100">
        <f>VLOOKUP(F22, 'Table-L'!A:AW, 48, 0)</f>
        <v>9.7358797052924384E-2</v>
      </c>
      <c r="I22" s="126">
        <f t="shared" si="0"/>
        <v>-3.8036415214521169</v>
      </c>
      <c r="J22" s="100">
        <f>VLOOKUP(F22, 'Table-L'!A:AW, 49, 0)</f>
        <v>0.19525480521264371</v>
      </c>
      <c r="K22" s="126">
        <f t="shared" si="1"/>
        <v>-13.59324233742405</v>
      </c>
      <c r="L22" s="125"/>
      <c r="M22" s="125"/>
      <c r="N22" s="133"/>
      <c r="O22" s="197">
        <v>1</v>
      </c>
      <c r="P22" s="195" t="s">
        <v>36</v>
      </c>
      <c r="Q22" s="196">
        <f>HLOOKUP(P22, 'Top Decile - Absolute'!$7:$8, 2, 0)</f>
        <v>20</v>
      </c>
      <c r="R22" s="196" t="s">
        <v>125</v>
      </c>
      <c r="S22" s="196">
        <v>277</v>
      </c>
    </row>
    <row r="23" spans="6:19" ht="13.5">
      <c r="F23" s="7">
        <v>36889</v>
      </c>
      <c r="G23" s="100">
        <f>VLOOKUP(F23, 'Table-L'!A:AU, HLOOKUP($C$11, 'Table-L'!$2:$3, 2, 0), 0)</f>
        <v>0.12649082931315636</v>
      </c>
      <c r="H23" s="100">
        <f>VLOOKUP(F23, 'Table-L'!A:AW, 48, 0)</f>
        <v>8.3899460293466843E-2</v>
      </c>
      <c r="I23" s="126">
        <f t="shared" si="0"/>
        <v>4.2591369019689518</v>
      </c>
      <c r="J23" s="100">
        <f>VLOOKUP(F23, 'Table-L'!A:AW, 49, 0)</f>
        <v>-0.10139176121495852</v>
      </c>
      <c r="K23" s="126">
        <f t="shared" si="1"/>
        <v>22.788259052811487</v>
      </c>
      <c r="L23" s="125"/>
      <c r="M23" s="125"/>
      <c r="N23" s="133"/>
      <c r="O23" s="197">
        <v>1</v>
      </c>
      <c r="P23" s="195" t="s">
        <v>37</v>
      </c>
      <c r="Q23" s="196">
        <f>HLOOKUP(P23, 'Top Decile - Absolute'!$7:$8, 2, 0)</f>
        <v>20</v>
      </c>
      <c r="R23" s="196" t="s">
        <v>126</v>
      </c>
      <c r="S23" s="196">
        <v>277</v>
      </c>
    </row>
    <row r="24" spans="6:19" ht="13.5">
      <c r="F24" s="7">
        <v>37256</v>
      </c>
      <c r="G24" s="100">
        <f>VLOOKUP(F24, 'Table-L'!A:AU, HLOOKUP($C$11, 'Table-L'!$2:$3, 2, 0), 0)</f>
        <v>0.32617803673637202</v>
      </c>
      <c r="H24" s="100">
        <f>VLOOKUP(F24, 'Table-L'!A:AW, 48, 0)</f>
        <v>2.1289051858741637E-3</v>
      </c>
      <c r="I24" s="126">
        <f t="shared" si="0"/>
        <v>32.404913155049783</v>
      </c>
      <c r="J24" s="100">
        <f>VLOOKUP(F24, 'Table-L'!A:AW, 49, 0)</f>
        <v>-0.13042728301879913</v>
      </c>
      <c r="K24" s="126">
        <f t="shared" si="1"/>
        <v>45.660531975517117</v>
      </c>
      <c r="L24" s="125"/>
      <c r="M24" s="125"/>
      <c r="N24" s="133"/>
      <c r="O24" s="197">
        <v>1</v>
      </c>
      <c r="P24" s="195" t="s">
        <v>38</v>
      </c>
      <c r="Q24" s="196">
        <f>HLOOKUP(P24, 'Top Decile - Absolute'!$7:$8, 2, 0)</f>
        <v>20</v>
      </c>
      <c r="R24" s="196" t="s">
        <v>127</v>
      </c>
      <c r="S24" s="196">
        <v>277</v>
      </c>
    </row>
    <row r="25" spans="6:19" ht="13.5">
      <c r="F25" s="7">
        <v>37621</v>
      </c>
      <c r="G25" s="100">
        <f>VLOOKUP(F25, 'Table-L'!A:AU, HLOOKUP($C$11, 'Table-L'!$2:$3, 2, 0), 0)</f>
        <v>-0.2469767401762849</v>
      </c>
      <c r="H25" s="100">
        <f>VLOOKUP(F25, 'Table-L'!A:AW, 48, 0)</f>
        <v>-0.18784849953244021</v>
      </c>
      <c r="I25" s="126">
        <f t="shared" si="0"/>
        <v>-5.9128240643844698</v>
      </c>
      <c r="J25" s="100">
        <f>VLOOKUP(F25, 'Table-L'!A:AW, 49, 0)</f>
        <v>-0.23301721035808354</v>
      </c>
      <c r="K25" s="126">
        <f t="shared" si="1"/>
        <v>-1.3959529818201366</v>
      </c>
      <c r="L25" s="125"/>
      <c r="M25" s="125"/>
      <c r="N25" s="133"/>
      <c r="O25" s="197">
        <v>1</v>
      </c>
      <c r="P25" s="195" t="s">
        <v>39</v>
      </c>
      <c r="Q25" s="196">
        <f>HLOOKUP(P25, 'Top Decile - Absolute'!$7:$8, 2, 0)</f>
        <v>20</v>
      </c>
      <c r="R25" s="196" t="s">
        <v>128</v>
      </c>
      <c r="S25" s="196">
        <v>277</v>
      </c>
    </row>
    <row r="26" spans="6:19" ht="13.5">
      <c r="F26" s="7">
        <v>37986</v>
      </c>
      <c r="G26" s="100">
        <f>VLOOKUP(F26, 'Table-L'!A:AU, HLOOKUP($C$11, 'Table-L'!$2:$3, 2, 0), 0)</f>
        <v>0.64323864150544585</v>
      </c>
      <c r="H26" s="100">
        <f>VLOOKUP(F26, 'Table-L'!A:AW, 48, 0)</f>
        <v>0.39084737728224628</v>
      </c>
      <c r="I26" s="126">
        <f t="shared" si="0"/>
        <v>25.239126422319956</v>
      </c>
      <c r="J26" s="100">
        <f>VLOOKUP(F26, 'Table-L'!A:AW, 49, 0)</f>
        <v>0.26380376049975718</v>
      </c>
      <c r="K26" s="126">
        <f t="shared" si="1"/>
        <v>37.943488100568871</v>
      </c>
      <c r="L26" s="125"/>
      <c r="M26" s="125"/>
      <c r="N26" s="133"/>
      <c r="O26" s="197">
        <v>1</v>
      </c>
      <c r="P26" s="195" t="s">
        <v>41</v>
      </c>
      <c r="Q26" s="196">
        <f>HLOOKUP(P26, 'Top Decile - Absolute'!$7:$8, 2, 0)</f>
        <v>20</v>
      </c>
      <c r="R26" s="196" t="s">
        <v>129</v>
      </c>
      <c r="S26" s="196">
        <v>277</v>
      </c>
    </row>
    <row r="27" spans="6:19" ht="13.5">
      <c r="F27" s="7">
        <v>38352</v>
      </c>
      <c r="G27" s="100">
        <f>VLOOKUP(F27, 'Table-L'!A:AU, HLOOKUP($C$11, 'Table-L'!$2:$3, 2, 0), 0)</f>
        <v>0.28457090087168679</v>
      </c>
      <c r="H27" s="100">
        <f>VLOOKUP(F27, 'Table-L'!A:AW, 48, 0)</f>
        <v>0.15717943407467083</v>
      </c>
      <c r="I27" s="126">
        <f t="shared" si="0"/>
        <v>12.739146679701596</v>
      </c>
      <c r="J27" s="100">
        <f>VLOOKUP(F27, 'Table-L'!A:AW, 49, 0)</f>
        <v>8.9952576022438002E-2</v>
      </c>
      <c r="K27" s="126">
        <f t="shared" si="1"/>
        <v>19.46183248492488</v>
      </c>
      <c r="L27" s="125"/>
      <c r="M27" s="125"/>
      <c r="N27" s="133"/>
      <c r="O27" s="197">
        <v>1</v>
      </c>
      <c r="P27" s="195" t="s">
        <v>2</v>
      </c>
      <c r="Q27" s="196">
        <f>HLOOKUP(P27, 'Top Decile - Absolute'!$7:$8, 2, 0)</f>
        <v>11</v>
      </c>
      <c r="R27" s="196" t="s">
        <v>130</v>
      </c>
      <c r="S27" s="196">
        <v>209</v>
      </c>
    </row>
    <row r="28" spans="6:19" ht="13.5">
      <c r="F28" s="7">
        <v>38716</v>
      </c>
      <c r="G28" s="100">
        <f>VLOOKUP(F28, 'Table-L'!A:AU, HLOOKUP($C$11, 'Table-L'!$2:$3, 2, 0), 0)</f>
        <v>0.16297240457421358</v>
      </c>
      <c r="H28" s="100">
        <f>VLOOKUP(F28, 'Table-L'!A:AW, 48, 0)</f>
        <v>6.3412684784583506E-2</v>
      </c>
      <c r="I28" s="126">
        <f t="shared" si="0"/>
        <v>9.9559719789630066</v>
      </c>
      <c r="J28" s="100">
        <f>VLOOKUP(F28, 'Table-L'!A:AW, 49, 0)</f>
        <v>3.0010229240043707E-2</v>
      </c>
      <c r="K28" s="126">
        <f t="shared" si="1"/>
        <v>13.296217533416987</v>
      </c>
      <c r="L28" s="125"/>
      <c r="M28" s="125"/>
      <c r="N28" s="133"/>
      <c r="O28" s="197">
        <v>1</v>
      </c>
      <c r="P28" s="195" t="s">
        <v>13</v>
      </c>
      <c r="Q28" s="196">
        <f>HLOOKUP(P28, 'Top Decile - Absolute'!$7:$8, 2, 0)</f>
        <v>9</v>
      </c>
      <c r="R28" s="196" t="s">
        <v>131</v>
      </c>
      <c r="S28" s="196">
        <v>35</v>
      </c>
    </row>
    <row r="29" spans="6:19" ht="13.5">
      <c r="F29" s="7">
        <v>39080</v>
      </c>
      <c r="G29" s="100">
        <f>VLOOKUP(F29, 'Table-L'!A:AU, HLOOKUP($C$11, 'Table-L'!$2:$3, 2, 0), 0)</f>
        <v>0.13926940543631505</v>
      </c>
      <c r="H29" s="100">
        <f>VLOOKUP(F29, 'Table-L'!A:AW, 48, 0)</f>
        <v>0.14555283569986477</v>
      </c>
      <c r="I29" s="126">
        <f t="shared" si="0"/>
        <v>-0.62834302635497163</v>
      </c>
      <c r="J29" s="100">
        <f>VLOOKUP(F29, 'Table-L'!A:AW, 49, 0)</f>
        <v>0.13619417796955191</v>
      </c>
      <c r="K29" s="126">
        <f t="shared" si="1"/>
        <v>0.30752274667631418</v>
      </c>
      <c r="L29" s="125"/>
      <c r="M29" s="125"/>
      <c r="N29" s="133"/>
      <c r="O29" s="197">
        <v>1</v>
      </c>
      <c r="P29" s="195" t="s">
        <v>48</v>
      </c>
      <c r="Q29" s="196">
        <f>HLOOKUP(P29, 'Top Decile - Absolute'!$7:$8, 2, 0)</f>
        <v>9</v>
      </c>
      <c r="R29" s="196" t="s">
        <v>132</v>
      </c>
      <c r="S29" s="196">
        <v>35</v>
      </c>
    </row>
    <row r="30" spans="6:19" ht="13.5">
      <c r="F30" s="7">
        <v>39447</v>
      </c>
      <c r="G30" s="100">
        <f>VLOOKUP(F30, 'Table-L'!A:AU, HLOOKUP($C$11, 'Table-L'!$2:$3, 2, 0), 0)</f>
        <v>-6.8966849613339654E-2</v>
      </c>
      <c r="H30" s="100">
        <f>VLOOKUP(F30, 'Table-L'!A:AW, 48, 0)</f>
        <v>-1.078195768888901E-2</v>
      </c>
      <c r="I30" s="126">
        <f t="shared" si="0"/>
        <v>-5.8184891924450639</v>
      </c>
      <c r="J30" s="100">
        <f>VLOOKUP(F30, 'Table-L'!A:AW, 49, 0)</f>
        <v>3.5295784453868828E-2</v>
      </c>
      <c r="K30" s="126">
        <f t="shared" si="1"/>
        <v>-10.426263406720848</v>
      </c>
      <c r="L30" s="125"/>
      <c r="M30" s="125"/>
      <c r="N30" s="133"/>
      <c r="O30" s="197">
        <v>1</v>
      </c>
      <c r="P30" s="195" t="s">
        <v>42</v>
      </c>
      <c r="Q30" s="196">
        <f>HLOOKUP(P30, 'Top Decile - Absolute'!$7:$8, 2, 0)</f>
        <v>9</v>
      </c>
      <c r="R30" s="196" t="s">
        <v>133</v>
      </c>
      <c r="S30" s="196">
        <v>35</v>
      </c>
    </row>
    <row r="31" spans="6:19" ht="13.5">
      <c r="F31" s="7">
        <v>39813</v>
      </c>
      <c r="G31" s="100">
        <f>VLOOKUP(F31, 'Table-L'!A:AU, HLOOKUP($C$11, 'Table-L'!$2:$3, 2, 0), 0)</f>
        <v>-0.49519859594793392</v>
      </c>
      <c r="H31" s="100">
        <f>VLOOKUP(F31, 'Table-L'!A:AW, 48, 0)</f>
        <v>-0.41673018110318827</v>
      </c>
      <c r="I31" s="126">
        <f t="shared" si="0"/>
        <v>-7.8468414844745649</v>
      </c>
      <c r="J31" s="100">
        <f>VLOOKUP(F31, 'Table-L'!A:AW, 49, 0)</f>
        <v>-0.38485782200388763</v>
      </c>
      <c r="K31" s="126">
        <f t="shared" si="1"/>
        <v>-11.03407739440463</v>
      </c>
      <c r="L31" s="125"/>
      <c r="M31" s="125"/>
      <c r="N31" s="133"/>
      <c r="O31" s="197">
        <v>1</v>
      </c>
      <c r="P31" s="195" t="s">
        <v>14</v>
      </c>
      <c r="Q31" s="196">
        <f>HLOOKUP(P31, 'Top Decile - Absolute'!$7:$8, 2, 0)</f>
        <v>49</v>
      </c>
      <c r="R31" s="196" t="s">
        <v>134</v>
      </c>
      <c r="S31" s="196">
        <v>0</v>
      </c>
    </row>
    <row r="32" spans="6:19" ht="13.5">
      <c r="F32" s="7">
        <v>40178</v>
      </c>
      <c r="G32" s="100">
        <f>VLOOKUP(F32, 'Table-L'!A:AU, HLOOKUP($C$11, 'Table-L'!$2:$3, 2, 0), 0)</f>
        <v>0.60507605038734669</v>
      </c>
      <c r="H32" s="100">
        <f>VLOOKUP(F32, 'Table-L'!A:AW, 48, 0)</f>
        <v>0.44397968107006336</v>
      </c>
      <c r="I32" s="126">
        <f t="shared" si="0"/>
        <v>16.109636931728332</v>
      </c>
      <c r="J32" s="100">
        <f>VLOOKUP(F32, 'Table-L'!A:AW, 49, 0)</f>
        <v>0.23454195440789061</v>
      </c>
      <c r="K32" s="126">
        <f t="shared" si="1"/>
        <v>37.05340959794561</v>
      </c>
      <c r="L32" s="125"/>
      <c r="M32" s="125"/>
      <c r="N32" s="133"/>
      <c r="O32" s="197">
        <v>1</v>
      </c>
      <c r="P32" s="195" t="s">
        <v>9</v>
      </c>
      <c r="Q32" s="196">
        <f>HLOOKUP(P32, 'Top Decile - Absolute'!$7:$8, 2, 0)</f>
        <v>9</v>
      </c>
      <c r="R32" s="196" t="s">
        <v>135</v>
      </c>
      <c r="S32" s="196">
        <v>35</v>
      </c>
    </row>
    <row r="33" spans="2:19" ht="16.5" customHeight="1">
      <c r="B33" s="57" t="s">
        <v>276</v>
      </c>
      <c r="F33" s="7">
        <v>40543</v>
      </c>
      <c r="G33" s="100">
        <f>VLOOKUP(F33, 'Table-L'!A:AU, HLOOKUP($C$11, 'Table-L'!$2:$3, 2, 0), 0)</f>
        <v>0.25442956735386391</v>
      </c>
      <c r="H33" s="100">
        <f>VLOOKUP(F33, 'Table-L'!A:AW, 48, 0)</f>
        <v>0.19900853658342665</v>
      </c>
      <c r="I33" s="126">
        <f t="shared" si="0"/>
        <v>5.5421030770437252</v>
      </c>
      <c r="J33" s="100">
        <f>VLOOKUP(F33, 'Table-L'!A:AW, 49, 0)</f>
        <v>0.1278237982434971</v>
      </c>
      <c r="K33" s="126">
        <f t="shared" si="1"/>
        <v>12.660576911036681</v>
      </c>
      <c r="L33" s="125"/>
      <c r="M33" s="125"/>
      <c r="N33" s="133"/>
      <c r="O33" s="197">
        <v>1</v>
      </c>
      <c r="P33" s="195" t="s">
        <v>221</v>
      </c>
      <c r="Q33" s="196">
        <f>HLOOKUP(P33, 'Top Decile - Absolute'!$7:$8, 2, 0)</f>
        <v>189</v>
      </c>
      <c r="R33" s="196" t="s">
        <v>136</v>
      </c>
      <c r="S33" s="196">
        <v>0</v>
      </c>
    </row>
    <row r="34" spans="2:19" ht="29.25" customHeight="1">
      <c r="B34" s="430" t="s">
        <v>284</v>
      </c>
      <c r="C34" s="431"/>
      <c r="F34" s="7">
        <v>40907</v>
      </c>
      <c r="G34" s="100">
        <f>VLOOKUP(F34, 'Table-L'!A:AU, HLOOKUP($C$11, 'Table-L'!$2:$3, 2, 0), 0)</f>
        <v>-6.2848600935719867E-2</v>
      </c>
      <c r="H34" s="100">
        <f>VLOOKUP(F34, 'Table-L'!A:AW, 48, 0)</f>
        <v>-1.5978086219671894E-2</v>
      </c>
      <c r="I34" s="126">
        <f t="shared" si="0"/>
        <v>-4.6870514716047973</v>
      </c>
      <c r="J34" s="100">
        <f>VLOOKUP(F34, 'Table-L'!A:AW, 49, 0)</f>
        <v>-3.1755784138165488E-5</v>
      </c>
      <c r="K34" s="126">
        <f t="shared" si="1"/>
        <v>-6.2816845151581706</v>
      </c>
      <c r="L34" s="125"/>
      <c r="M34" s="125"/>
      <c r="N34" s="133"/>
      <c r="O34" s="197">
        <v>1</v>
      </c>
      <c r="P34" s="195" t="s">
        <v>15</v>
      </c>
      <c r="Q34" s="196">
        <f>HLOOKUP(P34, 'Top Decile - Absolute'!$7:$8, 2, 0)</f>
        <v>9</v>
      </c>
      <c r="R34" s="196" t="s">
        <v>137</v>
      </c>
      <c r="S34" s="196">
        <v>135</v>
      </c>
    </row>
    <row r="35" spans="2:19" ht="30" customHeight="1">
      <c r="B35" s="430" t="s">
        <v>285</v>
      </c>
      <c r="C35" s="431"/>
      <c r="F35" s="7">
        <v>41274</v>
      </c>
      <c r="G35" s="100">
        <f>VLOOKUP(F35, 'Table-L'!A:AU, HLOOKUP($C$11, 'Table-L'!$2:$3, 2, 0), 0)</f>
        <v>0.18094523870209422</v>
      </c>
      <c r="H35" s="100">
        <f>VLOOKUP(F35, 'Table-L'!A:AW, 48, 0)</f>
        <v>0.15044332593646637</v>
      </c>
      <c r="I35" s="126">
        <f t="shared" si="0"/>
        <v>3.0501912765627859</v>
      </c>
      <c r="J35" s="100">
        <f>VLOOKUP(F35, 'Table-L'!A:AW, 49, 0)</f>
        <v>0.13405698090976848</v>
      </c>
      <c r="K35" s="126">
        <f t="shared" si="1"/>
        <v>4.6888257792325749</v>
      </c>
      <c r="L35" s="125"/>
      <c r="M35" s="125"/>
      <c r="N35" s="133"/>
      <c r="O35" s="197">
        <v>1</v>
      </c>
      <c r="P35" s="195" t="s">
        <v>16</v>
      </c>
      <c r="Q35" s="196">
        <f>HLOOKUP(P35, 'Top Decile - Absolute'!$7:$8, 2, 0)</f>
        <v>9</v>
      </c>
      <c r="R35" s="196" t="s">
        <v>138</v>
      </c>
      <c r="S35" s="196">
        <v>135</v>
      </c>
    </row>
    <row r="36" spans="2:19" ht="16.5" customHeight="1">
      <c r="B36" s="430" t="s">
        <v>225</v>
      </c>
      <c r="C36" s="431"/>
      <c r="D36" s="58"/>
      <c r="F36" s="7">
        <v>41639</v>
      </c>
      <c r="G36" s="100">
        <f>VLOOKUP(F36, 'Table-L'!A:AU, HLOOKUP($C$11, 'Table-L'!$2:$3, 2, 0), 0)</f>
        <v>0.39123863335694975</v>
      </c>
      <c r="H36" s="100">
        <f>VLOOKUP(F36, 'Table-L'!A:AW, 48, 0)</f>
        <v>0.33852429584880617</v>
      </c>
      <c r="I36" s="126">
        <f t="shared" ref="I36:I38" si="2">IFERROR(100*(G36-H36), "na")</f>
        <v>5.2714337508143583</v>
      </c>
      <c r="J36" s="100">
        <f>VLOOKUP(F36, 'Table-L'!A:AW, 49, 0)</f>
        <v>0.29601230486426466</v>
      </c>
      <c r="K36" s="126">
        <f t="shared" ref="K36:K38" si="3">IFERROR(100*(G36-J36), "na")</f>
        <v>9.5226328492685077</v>
      </c>
      <c r="L36" s="125"/>
      <c r="M36" s="125"/>
      <c r="N36" s="133"/>
      <c r="O36" s="197">
        <v>1</v>
      </c>
      <c r="P36" s="195" t="s">
        <v>17</v>
      </c>
      <c r="Q36" s="196">
        <f>HLOOKUP(P36, 'Top Decile - Absolute'!$7:$8, 2, 0)</f>
        <v>9</v>
      </c>
      <c r="R36" s="196" t="s">
        <v>139</v>
      </c>
      <c r="S36" s="196">
        <v>135</v>
      </c>
    </row>
    <row r="37" spans="2:19" ht="27.75" customHeight="1">
      <c r="B37" s="432" t="s">
        <v>226</v>
      </c>
      <c r="C37" s="432"/>
      <c r="F37" s="7">
        <v>42004</v>
      </c>
      <c r="G37" s="100">
        <f>VLOOKUP(F37, 'Table-L'!A:AU, HLOOKUP($C$11, 'Table-L'!$2:$3, 2, 0), 0)</f>
        <v>3.6301248998324764E-2</v>
      </c>
      <c r="H37" s="100">
        <f>VLOOKUP(F37, 'Table-L'!A:AW, 48, 0)</f>
        <v>0.1215972431268566</v>
      </c>
      <c r="I37" s="126">
        <f t="shared" si="2"/>
        <v>-8.5295994128531838</v>
      </c>
      <c r="J37" s="100">
        <f>VLOOKUP(F37, 'Table-L'!A:AW, 49, 0)</f>
        <v>0.1139064570707351</v>
      </c>
      <c r="K37" s="126">
        <f t="shared" si="3"/>
        <v>-7.7605208072410337</v>
      </c>
      <c r="L37" s="125"/>
      <c r="M37" s="125"/>
      <c r="N37" s="133"/>
      <c r="O37" s="197">
        <v>1</v>
      </c>
      <c r="P37" s="195" t="s">
        <v>18</v>
      </c>
      <c r="Q37" s="196">
        <f>HLOOKUP(P37, 'Top Decile - Absolute'!$7:$8, 2, 0)</f>
        <v>9</v>
      </c>
      <c r="R37" s="196" t="s">
        <v>140</v>
      </c>
      <c r="S37" s="196">
        <v>135</v>
      </c>
    </row>
    <row r="38" spans="2:19" ht="27" customHeight="1">
      <c r="B38" s="429" t="s">
        <v>238</v>
      </c>
      <c r="C38" s="429"/>
      <c r="E38" s="114"/>
      <c r="F38" s="7">
        <v>42369</v>
      </c>
      <c r="G38" s="100">
        <f>VLOOKUP(F38, 'Table-L'!A:AU, HLOOKUP($C$11, 'Table-L'!$2:$3, 2, 0), 0)</f>
        <v>-9.7664455253622107E-2</v>
      </c>
      <c r="H38" s="100">
        <f>VLOOKUP(F38, 'Table-L'!A:AW, 48, 0)</f>
        <v>-4.3032486171400208E-2</v>
      </c>
      <c r="I38" s="126">
        <f t="shared" si="2"/>
        <v>-5.4631969082221898</v>
      </c>
      <c r="J38" s="100">
        <f>VLOOKUP(F38, 'Table-L'!A:AW, 49, 0)</f>
        <v>-7.2629694739647643E-3</v>
      </c>
      <c r="K38" s="126">
        <f t="shared" si="3"/>
        <v>-9.0401485779657342</v>
      </c>
      <c r="L38" s="125"/>
      <c r="M38" s="125"/>
      <c r="N38" s="133"/>
      <c r="O38" s="197">
        <v>1</v>
      </c>
      <c r="P38" s="195" t="s">
        <v>19</v>
      </c>
      <c r="Q38" s="196">
        <f>HLOOKUP(P38, 'Top Decile - Absolute'!$7:$8, 2, 0)</f>
        <v>9</v>
      </c>
      <c r="R38" s="196" t="s">
        <v>141</v>
      </c>
      <c r="S38" s="196">
        <v>135</v>
      </c>
    </row>
    <row r="39" spans="2:19" ht="15" customHeight="1">
      <c r="F39" s="7">
        <v>42734</v>
      </c>
      <c r="G39" s="100">
        <f>VLOOKUP(F39, 'Table-L'!A:AU, HLOOKUP($C$11, 'Table-L'!$2:$3, 2, 0), 0)</f>
        <v>0.19365820447985671</v>
      </c>
      <c r="H39" s="100">
        <f>VLOOKUP(F39, 'Table-L'!A:AW, 48, 0)</f>
        <v>0.12794391100485925</v>
      </c>
      <c r="I39" s="126">
        <f t="shared" ref="I39" si="4">IFERROR(100*(G39-H39), "na")</f>
        <v>6.5714293474997465</v>
      </c>
      <c r="J39" s="100">
        <f>VLOOKUP(F39, 'Table-L'!A:AW, 49, 0)</f>
        <v>9.5350319045234722E-2</v>
      </c>
      <c r="K39" s="126">
        <f t="shared" ref="K39" si="5">IFERROR(100*(G39-J39), "na")</f>
        <v>9.830788543462198</v>
      </c>
      <c r="L39" s="125"/>
      <c r="M39" s="125"/>
      <c r="N39" s="133"/>
      <c r="O39" s="197">
        <v>1</v>
      </c>
      <c r="P39" s="195" t="s">
        <v>20</v>
      </c>
      <c r="Q39" s="196">
        <f>HLOOKUP(P39, 'Top Decile - Absolute'!$7:$8, 2, 0)</f>
        <v>9</v>
      </c>
      <c r="R39" s="196" t="s">
        <v>142</v>
      </c>
      <c r="S39" s="196">
        <v>135</v>
      </c>
    </row>
    <row r="40" spans="2:19" ht="12.75" customHeight="1">
      <c r="F40" s="7">
        <v>43098</v>
      </c>
      <c r="G40" s="100">
        <f>VLOOKUP(F40, 'Table-L'!A:AU, HLOOKUP($C$11, 'Table-L'!$2:$3, 2, 0), 0)</f>
        <v>0.2541107536422389</v>
      </c>
      <c r="H40" s="100">
        <f>VLOOKUP(F40, 'Table-L'!A:AW, 48, 0)</f>
        <v>0.16345374736548646</v>
      </c>
      <c r="I40" s="126">
        <f t="shared" ref="I40" si="6">IFERROR(100*(G40-H40), "na")</f>
        <v>9.0657006276752448</v>
      </c>
      <c r="J40" s="100">
        <f>VLOOKUP(F40, 'Table-L'!A:AW, 49, 0)</f>
        <v>0.19419993121632406</v>
      </c>
      <c r="K40" s="126">
        <f t="shared" ref="K40" si="7">IFERROR(100*(G40-J40), "na")</f>
        <v>5.9910822425914834</v>
      </c>
      <c r="L40" s="125"/>
      <c r="M40" s="125"/>
      <c r="N40" s="133"/>
      <c r="O40" s="197">
        <v>1</v>
      </c>
      <c r="P40" s="195" t="s">
        <v>4</v>
      </c>
      <c r="Q40" s="196">
        <f>HLOOKUP(P40, 'Top Decile - Absolute'!$7:$8, 2, 0)</f>
        <v>9</v>
      </c>
      <c r="R40" s="196" t="s">
        <v>143</v>
      </c>
      <c r="S40" s="196">
        <v>35</v>
      </c>
    </row>
    <row r="41" spans="2:19" ht="12.75" customHeight="1">
      <c r="F41" s="115" t="s">
        <v>275</v>
      </c>
      <c r="G41" s="116" t="s">
        <v>273</v>
      </c>
      <c r="H41" s="122" t="str">
        <f>'Table-L'!AV4</f>
        <v>Eq Wt S&amp;P 500</v>
      </c>
      <c r="I41" s="116" t="s">
        <v>283</v>
      </c>
      <c r="J41" s="122" t="str">
        <f>'Table-L'!AW4</f>
        <v>S&amp;P 500</v>
      </c>
      <c r="K41" s="116" t="s">
        <v>277</v>
      </c>
      <c r="L41" s="125"/>
      <c r="M41" s="125"/>
      <c r="N41" s="133"/>
      <c r="O41" s="197">
        <v>1</v>
      </c>
      <c r="P41" s="195" t="s">
        <v>243</v>
      </c>
      <c r="Q41" s="196">
        <f>HLOOKUP(P41, 'Top Decile - Absolute'!$7:$8, 2, 0)</f>
        <v>9</v>
      </c>
      <c r="R41" s="196" t="s">
        <v>144</v>
      </c>
      <c r="S41" s="196">
        <v>35</v>
      </c>
    </row>
    <row r="42" spans="2:19" ht="12.75" customHeight="1">
      <c r="F42" s="112" t="s">
        <v>258</v>
      </c>
      <c r="G42" s="100">
        <f ca="1">HLOOKUP($C$11, 'Table-L'!$2:$64, 50, 0)</f>
        <v>-8.8529930800000045E-2</v>
      </c>
      <c r="H42" s="100">
        <f ca="1">HLOOKUP($H$41, 'Table-L'!2:64, 50, 0)</f>
        <v>-3.3935083466138598E-2</v>
      </c>
      <c r="I42" s="123">
        <f ca="1">(G42-H42)*100</f>
        <v>-5.4594847333861445</v>
      </c>
      <c r="J42" s="100">
        <f ca="1">HLOOKUP($J$41, 'Table-L'!$2:$64, 50, 0)</f>
        <v>-1.8091619999999999E-2</v>
      </c>
      <c r="K42" s="123">
        <f ca="1">(G42-J42)*100</f>
        <v>-7.0438310800000039</v>
      </c>
      <c r="L42" s="125"/>
      <c r="M42" s="125"/>
      <c r="N42" s="133"/>
      <c r="O42" s="197">
        <v>1</v>
      </c>
      <c r="P42" s="195" t="s">
        <v>5</v>
      </c>
      <c r="Q42" s="196">
        <f>HLOOKUP(P42, 'Top Decile - Absolute'!$7:$8, 2, 0)</f>
        <v>49</v>
      </c>
      <c r="R42" s="196" t="s">
        <v>145</v>
      </c>
      <c r="S42" s="196">
        <v>0</v>
      </c>
    </row>
    <row r="43" spans="2:19" ht="12.75" customHeight="1">
      <c r="F43" s="112" t="s">
        <v>259</v>
      </c>
      <c r="G43" s="100">
        <f ca="1">HLOOKUP($C$11, 'Table-L'!$2:$64, 51, 0)</f>
        <v>-2.4329397939115704E-4</v>
      </c>
      <c r="H43" s="100">
        <f ca="1">HLOOKUP($H$41, 'Table-L'!$2:$64, 51, 0)</f>
        <v>4.6283893336231507E-2</v>
      </c>
      <c r="I43" s="123">
        <f t="shared" ref="I43:I52" ca="1" si="8">(G43-H43)*100</f>
        <v>-4.6527187315622669</v>
      </c>
      <c r="J43" s="100">
        <f ca="1">HLOOKUP($J$41, 'Table-L'!$2:$64, 51, 0)</f>
        <v>6.3370676697653616E-2</v>
      </c>
      <c r="K43" s="123">
        <f t="shared" ref="K43:K52" ca="1" si="9">(G43-J43)*100</f>
        <v>-6.3613970677044769</v>
      </c>
      <c r="L43" s="125"/>
      <c r="M43" s="125"/>
      <c r="N43" s="133"/>
      <c r="O43" s="197">
        <v>1</v>
      </c>
      <c r="P43" s="195" t="s">
        <v>43</v>
      </c>
      <c r="Q43" s="196">
        <f>HLOOKUP(P43, 'Top Decile - Absolute'!$7:$8, 2, 0)</f>
        <v>9</v>
      </c>
      <c r="R43" s="196" t="s">
        <v>146</v>
      </c>
      <c r="S43" s="196">
        <v>35</v>
      </c>
    </row>
    <row r="44" spans="2:19" ht="12.75" customHeight="1">
      <c r="F44" s="112" t="s">
        <v>260</v>
      </c>
      <c r="G44" s="100">
        <f ca="1">HLOOKUP($C$11, 'Table-L'!$2:$64, 52, 0)</f>
        <v>-8.0627756545761042E-2</v>
      </c>
      <c r="H44" s="100">
        <f ca="1">HLOOKUP($H$41, 'Table-L'!$2:$64, 52, 0)</f>
        <v>1.4049121157049926E-2</v>
      </c>
      <c r="I44" s="123">
        <f t="shared" ca="1" si="8"/>
        <v>-9.4676877702810973</v>
      </c>
      <c r="J44" s="100">
        <f ca="1">HLOOKUP($J$41, 'Table-L'!$2:$64, 52, 0)</f>
        <v>5.0986109756020026E-2</v>
      </c>
      <c r="K44" s="123">
        <f t="shared" ca="1" si="9"/>
        <v>-13.161386630178107</v>
      </c>
      <c r="L44" s="125"/>
      <c r="M44" s="125"/>
      <c r="N44" s="133"/>
      <c r="O44" s="197">
        <v>1</v>
      </c>
      <c r="P44" s="195" t="s">
        <v>49</v>
      </c>
      <c r="Q44" s="196">
        <f>HLOOKUP(P44, 'Top Decile - Absolute'!$7:$8, 2, 0)</f>
        <v>9</v>
      </c>
      <c r="R44" s="196" t="s">
        <v>147</v>
      </c>
      <c r="S44" s="196">
        <v>35</v>
      </c>
    </row>
    <row r="45" spans="2:19" ht="12.75" customHeight="1">
      <c r="F45" s="112" t="s">
        <v>164</v>
      </c>
      <c r="G45" s="100">
        <f ca="1">HLOOKUP($C$11, 'Table-L'!$2:$64, 53, 0)</f>
        <v>-0.15488014917246018</v>
      </c>
      <c r="H45" s="100">
        <f ca="1">HLOOKUP($H$41, 'Table-L'!$2:$64, 53, 0)</f>
        <v>-1.545833252129647E-2</v>
      </c>
      <c r="I45" s="123">
        <f t="shared" ca="1" si="8"/>
        <v>-13.942181665116371</v>
      </c>
      <c r="J45" s="100">
        <f ca="1">HLOOKUP($J$41, 'Table-L'!$2:$64, 53, 0)</f>
        <v>4.2829315970702719E-3</v>
      </c>
      <c r="K45" s="123">
        <f t="shared" ca="1" si="9"/>
        <v>-15.916308076953046</v>
      </c>
      <c r="L45" s="125"/>
      <c r="M45" s="125"/>
      <c r="N45" s="133"/>
      <c r="O45" s="197">
        <v>1</v>
      </c>
      <c r="P45" s="195" t="s">
        <v>44</v>
      </c>
      <c r="Q45" s="196">
        <f>HLOOKUP(P45, 'Top Decile - Absolute'!$7:$8, 2, 0)</f>
        <v>49</v>
      </c>
      <c r="R45" s="196" t="s">
        <v>148</v>
      </c>
      <c r="S45" s="196">
        <v>0</v>
      </c>
    </row>
    <row r="46" spans="2:19" ht="12.75" customHeight="1">
      <c r="F46" s="112" t="s">
        <v>261</v>
      </c>
      <c r="G46" s="100">
        <f ca="1">HLOOKUP($C$11, 'Table-L'!$2:$64, 54, 0)</f>
        <v>-0.15377985165346453</v>
      </c>
      <c r="H46" s="100">
        <f ca="1">HLOOKUP($H$41, 'Table-L'!$2:$64, 54, 0)</f>
        <v>-1.5793067142376604E-2</v>
      </c>
      <c r="I46" s="123">
        <f t="shared" ca="1" si="8"/>
        <v>-13.798678451108792</v>
      </c>
      <c r="J46" s="100">
        <f ca="1">HLOOKUP($J$41, 'Table-L'!$2:$64, 54, 0)</f>
        <v>8.59559968743695E-3</v>
      </c>
      <c r="K46" s="123">
        <f t="shared" ca="1" si="9"/>
        <v>-16.237545134090148</v>
      </c>
      <c r="L46" s="125"/>
      <c r="M46" s="125"/>
      <c r="N46" s="133"/>
      <c r="O46" s="197">
        <v>1</v>
      </c>
      <c r="P46" s="195" t="s">
        <v>21</v>
      </c>
      <c r="Q46" s="196">
        <f>HLOOKUP(P46, 'Top Decile - Absolute'!$7:$8, 2, 0)</f>
        <v>9</v>
      </c>
      <c r="R46" s="196" t="s">
        <v>149</v>
      </c>
      <c r="S46" s="196">
        <v>35</v>
      </c>
    </row>
    <row r="47" spans="2:19" ht="12.75" customHeight="1">
      <c r="F47" s="112" t="s">
        <v>250</v>
      </c>
      <c r="G47" s="100">
        <f ca="1">HLOOKUP('Chart-LONG'!C11, 'Table-L'!4:42, 39, 0)</f>
        <v>27.360767039598258</v>
      </c>
      <c r="H47" s="100">
        <f ca="1">HLOOKUP($C$11, 'Table-L'!2:58, 56, 0)</f>
        <v>13.771819850874914</v>
      </c>
      <c r="I47" s="123">
        <f t="shared" ca="1" si="8"/>
        <v>1358.8947188723344</v>
      </c>
      <c r="J47" s="100">
        <f ca="1">HLOOKUP($C$11, 'Table-L'!2:58, 57, 0)</f>
        <v>9.5464620942201464</v>
      </c>
      <c r="K47" s="123">
        <f t="shared" ca="1" si="9"/>
        <v>1781.4304945378112</v>
      </c>
      <c r="L47" s="125"/>
      <c r="M47" s="125"/>
      <c r="N47" s="133"/>
      <c r="O47" s="197">
        <v>1</v>
      </c>
      <c r="P47" s="195" t="s">
        <v>7</v>
      </c>
      <c r="Q47" s="196">
        <f>HLOOKUP(P47, 'Top Decile - Absolute'!$7:$8, 2, 0)</f>
        <v>9</v>
      </c>
      <c r="R47" s="196" t="s">
        <v>150</v>
      </c>
      <c r="S47" s="196">
        <v>35</v>
      </c>
    </row>
    <row r="48" spans="2:19" ht="12.75" customHeight="1">
      <c r="F48" s="113" t="s">
        <v>262</v>
      </c>
      <c r="G48" s="100"/>
      <c r="H48" s="100"/>
      <c r="I48" s="124"/>
      <c r="J48" s="100"/>
      <c r="K48" s="124"/>
      <c r="L48" s="125"/>
      <c r="M48" s="125"/>
      <c r="N48" s="133"/>
      <c r="O48" s="197">
        <v>1</v>
      </c>
      <c r="P48" s="195" t="s">
        <v>291</v>
      </c>
      <c r="Q48" s="196">
        <v>109</v>
      </c>
      <c r="R48" s="196" t="s">
        <v>292</v>
      </c>
      <c r="S48" s="196">
        <v>236</v>
      </c>
    </row>
    <row r="49" spans="6:15" ht="13.5">
      <c r="F49" s="112" t="s">
        <v>263</v>
      </c>
      <c r="G49" s="100">
        <f ca="1">HLOOKUP($C$11, 'Table-L'!$2:$65, 59, 0)</f>
        <v>7.2121258954533252E-2</v>
      </c>
      <c r="H49" s="100">
        <f ca="1">HLOOKUP($H$41, 'Table-L'!$2:$85, 59, 0)</f>
        <v>7.7712931482322389E-2</v>
      </c>
      <c r="I49" s="123">
        <f t="shared" ca="1" si="8"/>
        <v>-0.55916725277891377</v>
      </c>
      <c r="J49" s="100">
        <f ca="1">HLOOKUP($J$41, 'Table-L'!$2:$85, 59, 0)</f>
        <v>0.10466598571010954</v>
      </c>
      <c r="K49" s="123">
        <f t="shared" ca="1" si="9"/>
        <v>-3.2544726755576292</v>
      </c>
      <c r="L49" s="125"/>
      <c r="M49" s="125"/>
      <c r="N49" s="133"/>
      <c r="O49" s="197">
        <v>1</v>
      </c>
    </row>
    <row r="50" spans="6:15" ht="13.5">
      <c r="F50" s="112" t="s">
        <v>264</v>
      </c>
      <c r="G50" s="100">
        <f ca="1">HLOOKUP($C$11, 'Table-L'!$2:$64, 60, 0)</f>
        <v>3.2652982583791568E-2</v>
      </c>
      <c r="H50" s="100">
        <f ca="1">HLOOKUP($H$41, 'Table-L'!$2:$85, 60, 0)</f>
        <v>6.0487138800139562E-2</v>
      </c>
      <c r="I50" s="123">
        <f t="shared" ca="1" si="8"/>
        <v>-2.7834156216347994</v>
      </c>
      <c r="J50" s="100">
        <f ca="1">HLOOKUP($J$41, 'Table-L'!$2:$85, 60, 0)</f>
        <v>7.8739529847617451E-2</v>
      </c>
      <c r="K50" s="123">
        <f t="shared" ca="1" si="9"/>
        <v>-4.6086547263825883</v>
      </c>
      <c r="L50" s="125"/>
      <c r="M50" s="125"/>
      <c r="N50" s="133"/>
      <c r="O50" s="197">
        <v>1</v>
      </c>
    </row>
    <row r="51" spans="6:15" ht="13.5">
      <c r="F51" s="112" t="s">
        <v>265</v>
      </c>
      <c r="G51" s="100">
        <f ca="1">HLOOKUP($C$11, 'Table-L'!$2:$64, 61, 0)</f>
        <v>0.10626882558602624</v>
      </c>
      <c r="H51" s="100">
        <f ca="1">HLOOKUP($H$41, 'Table-L'!$2:$85, 61, 0)</f>
        <v>0.11534939853067616</v>
      </c>
      <c r="I51" s="123">
        <f t="shared" ca="1" si="8"/>
        <v>-0.90805729446499228</v>
      </c>
      <c r="J51" s="100">
        <f ca="1">HLOOKUP($J$41, 'Table-L'!$2:$85, 61, 0)</f>
        <v>0.11108652319046586</v>
      </c>
      <c r="K51" s="123">
        <f t="shared" ca="1" si="9"/>
        <v>-0.48176976044396191</v>
      </c>
      <c r="L51" s="125"/>
      <c r="M51" s="125"/>
      <c r="N51" s="133"/>
      <c r="O51" s="197">
        <v>1</v>
      </c>
    </row>
    <row r="52" spans="6:15" ht="13.5">
      <c r="F52" s="112" t="s">
        <v>272</v>
      </c>
      <c r="G52" s="100">
        <f ca="1">HLOOKUP($C$11, 'Table-L'!$2:$64, 62, 0)</f>
        <v>0.11524744827541911</v>
      </c>
      <c r="H52" s="100">
        <f ca="1">HLOOKUP($C$11, 'Table-L'!2:65, 63, 0)</f>
        <v>9.1776438156287776E-2</v>
      </c>
      <c r="I52" s="123">
        <f t="shared" ca="1" si="8"/>
        <v>2.347101011913133</v>
      </c>
      <c r="J52" s="100">
        <f ca="1">HLOOKUP($C$11, 'Table-L'!2:65, 64, 0)</f>
        <v>7.984688078930513E-2</v>
      </c>
      <c r="K52" s="123">
        <f t="shared" ca="1" si="9"/>
        <v>3.5400567486113976</v>
      </c>
      <c r="L52" s="125"/>
      <c r="M52" s="125"/>
      <c r="N52" s="133"/>
      <c r="O52" s="197">
        <v>1</v>
      </c>
    </row>
    <row r="53" spans="6:15" ht="13.5">
      <c r="J53" s="125"/>
      <c r="K53" s="125"/>
      <c r="L53" s="125"/>
      <c r="M53" s="125"/>
      <c r="N53" s="133"/>
      <c r="O53" s="197">
        <v>1</v>
      </c>
    </row>
    <row r="54" spans="6:15" ht="13.5">
      <c r="J54" s="125"/>
      <c r="K54" s="125"/>
      <c r="L54" s="125"/>
      <c r="M54" s="125"/>
      <c r="N54" s="133"/>
      <c r="O54" s="197">
        <v>1</v>
      </c>
    </row>
    <row r="55" spans="6:15" ht="13.5">
      <c r="J55" s="125"/>
      <c r="K55" s="125"/>
      <c r="L55" s="125"/>
      <c r="M55" s="125"/>
      <c r="N55" s="133"/>
      <c r="O55" s="197">
        <v>1</v>
      </c>
    </row>
    <row r="56" spans="6:15" ht="13.5">
      <c r="J56" s="125"/>
      <c r="K56" s="125"/>
      <c r="L56" s="125"/>
      <c r="M56" s="125"/>
      <c r="N56" s="133"/>
      <c r="O56" s="197">
        <v>1</v>
      </c>
    </row>
    <row r="57" spans="6:15" ht="13.5">
      <c r="J57" s="125"/>
      <c r="K57" s="125"/>
      <c r="L57" s="125"/>
      <c r="M57" s="125"/>
      <c r="N57" s="133"/>
      <c r="O57" s="197">
        <v>1</v>
      </c>
    </row>
    <row r="58" spans="6:15" ht="13.5">
      <c r="J58" s="125"/>
      <c r="K58" s="125"/>
      <c r="L58" s="125"/>
      <c r="M58" s="125"/>
      <c r="N58" s="133"/>
      <c r="O58" s="197">
        <v>1</v>
      </c>
    </row>
    <row r="59" spans="6:15" ht="13.5">
      <c r="J59" s="125"/>
      <c r="K59" s="125"/>
      <c r="L59" s="125"/>
      <c r="M59" s="125"/>
      <c r="N59" s="133"/>
      <c r="O59" s="197">
        <v>1</v>
      </c>
    </row>
    <row r="60" spans="6:15" ht="13.5">
      <c r="J60" s="125"/>
      <c r="K60" s="125"/>
      <c r="L60" s="125"/>
      <c r="M60" s="125"/>
      <c r="N60" s="133"/>
      <c r="O60" s="197">
        <v>1</v>
      </c>
    </row>
    <row r="61" spans="6:15" ht="13.5">
      <c r="J61" s="125"/>
      <c r="K61" s="125"/>
      <c r="L61" s="125"/>
      <c r="M61" s="125"/>
      <c r="N61" s="133"/>
      <c r="O61" s="197">
        <v>1</v>
      </c>
    </row>
    <row r="62" spans="6:15" ht="13.5">
      <c r="J62" s="125"/>
      <c r="K62" s="125"/>
      <c r="L62" s="125"/>
      <c r="M62" s="125"/>
      <c r="N62" s="133"/>
      <c r="O62" s="197">
        <v>1</v>
      </c>
    </row>
    <row r="63" spans="6:15" ht="13.5">
      <c r="J63" s="125"/>
      <c r="K63" s="125"/>
      <c r="L63" s="125"/>
      <c r="M63" s="125"/>
      <c r="N63" s="133"/>
      <c r="O63" s="197">
        <v>1</v>
      </c>
    </row>
    <row r="64" spans="6:15" ht="13.5">
      <c r="J64" s="125"/>
      <c r="K64" s="125"/>
      <c r="L64" s="125"/>
      <c r="M64" s="125"/>
      <c r="N64" s="133"/>
      <c r="O64" s="197">
        <v>1</v>
      </c>
    </row>
    <row r="65" spans="10:15" ht="13.5">
      <c r="J65" s="125"/>
      <c r="K65" s="125"/>
      <c r="L65" s="125"/>
      <c r="M65" s="125"/>
      <c r="N65" s="133"/>
      <c r="O65" s="197">
        <v>1</v>
      </c>
    </row>
    <row r="66" spans="10:15" ht="13.5">
      <c r="J66" s="125"/>
      <c r="K66" s="125"/>
      <c r="L66" s="125"/>
      <c r="M66" s="125"/>
      <c r="N66" s="133"/>
      <c r="O66" s="197">
        <v>1</v>
      </c>
    </row>
    <row r="67" spans="10:15" ht="13.5">
      <c r="J67" s="125"/>
      <c r="K67" s="125"/>
      <c r="L67" s="125"/>
      <c r="M67" s="125"/>
      <c r="N67" s="133"/>
      <c r="O67" s="197">
        <v>1</v>
      </c>
    </row>
    <row r="68" spans="10:15" ht="13.5">
      <c r="J68" s="125"/>
      <c r="K68" s="125"/>
      <c r="L68" s="125"/>
      <c r="M68" s="125"/>
      <c r="N68" s="133"/>
      <c r="O68" s="197">
        <v>1</v>
      </c>
    </row>
    <row r="69" spans="10:15" ht="13.5">
      <c r="J69" s="125"/>
      <c r="K69" s="125"/>
      <c r="L69" s="125"/>
      <c r="M69" s="125"/>
      <c r="N69" s="133"/>
      <c r="O69" s="197">
        <v>1</v>
      </c>
    </row>
    <row r="70" spans="10:15" ht="13.5">
      <c r="J70" s="125"/>
      <c r="K70" s="125"/>
      <c r="L70" s="125"/>
      <c r="M70" s="125"/>
      <c r="N70" s="133"/>
      <c r="O70" s="197">
        <v>1</v>
      </c>
    </row>
    <row r="71" spans="10:15" ht="13.5">
      <c r="J71" s="125"/>
      <c r="K71" s="125"/>
      <c r="L71" s="125"/>
      <c r="M71" s="125"/>
      <c r="N71" s="133"/>
      <c r="O71" s="197">
        <v>1</v>
      </c>
    </row>
    <row r="72" spans="10:15" ht="13.5">
      <c r="J72" s="125"/>
      <c r="K72" s="125"/>
      <c r="L72" s="125"/>
      <c r="M72" s="125"/>
      <c r="N72" s="133"/>
      <c r="O72" s="197">
        <v>1</v>
      </c>
    </row>
    <row r="73" spans="10:15" ht="13.5">
      <c r="J73" s="125"/>
      <c r="K73" s="125"/>
      <c r="L73" s="125"/>
      <c r="M73" s="125"/>
      <c r="N73" s="133"/>
      <c r="O73" s="197">
        <v>1</v>
      </c>
    </row>
    <row r="74" spans="10:15" ht="13.5">
      <c r="J74" s="125"/>
      <c r="K74" s="125"/>
      <c r="L74" s="125"/>
      <c r="M74" s="125"/>
      <c r="N74" s="133"/>
      <c r="O74" s="197">
        <v>1</v>
      </c>
    </row>
    <row r="75" spans="10:15" ht="13.5">
      <c r="J75" s="125"/>
      <c r="K75" s="125"/>
      <c r="L75" s="125"/>
      <c r="M75" s="125"/>
      <c r="N75" s="133"/>
      <c r="O75" s="197">
        <v>1</v>
      </c>
    </row>
    <row r="76" spans="10:15" ht="13.5">
      <c r="J76" s="125"/>
      <c r="K76" s="125"/>
      <c r="L76" s="125"/>
      <c r="M76" s="125"/>
      <c r="N76" s="133"/>
      <c r="O76" s="197">
        <v>1</v>
      </c>
    </row>
    <row r="77" spans="10:15" ht="13.5">
      <c r="J77" s="125"/>
      <c r="K77" s="125"/>
      <c r="L77" s="125"/>
      <c r="M77" s="125"/>
      <c r="N77" s="133"/>
      <c r="O77" s="197">
        <v>1</v>
      </c>
    </row>
    <row r="78" spans="10:15" ht="13.5">
      <c r="J78" s="125"/>
      <c r="K78" s="125"/>
      <c r="L78" s="125"/>
      <c r="M78" s="125"/>
      <c r="N78" s="133"/>
      <c r="O78" s="197">
        <v>1</v>
      </c>
    </row>
    <row r="79" spans="10:15" ht="13.5">
      <c r="J79" s="125"/>
      <c r="K79" s="125"/>
      <c r="L79" s="125"/>
      <c r="M79" s="125"/>
      <c r="N79" s="133"/>
      <c r="O79" s="197">
        <v>1</v>
      </c>
    </row>
    <row r="80" spans="10:15" ht="13.5">
      <c r="J80" s="125"/>
      <c r="K80" s="125"/>
      <c r="L80" s="125"/>
      <c r="M80" s="125"/>
      <c r="N80" s="133"/>
      <c r="O80" s="197">
        <v>1</v>
      </c>
    </row>
    <row r="81" spans="10:15" ht="13.5">
      <c r="J81" s="125"/>
      <c r="K81" s="125"/>
      <c r="L81" s="125"/>
      <c r="M81" s="125"/>
      <c r="N81" s="133"/>
      <c r="O81" s="197">
        <v>1</v>
      </c>
    </row>
    <row r="82" spans="10:15" ht="13.5">
      <c r="J82" s="125"/>
      <c r="K82" s="125"/>
      <c r="L82" s="125"/>
      <c r="M82" s="125"/>
      <c r="N82" s="133"/>
      <c r="O82" s="197">
        <v>1</v>
      </c>
    </row>
    <row r="83" spans="10:15" ht="13.5">
      <c r="J83" s="125"/>
      <c r="K83" s="125"/>
      <c r="L83" s="125"/>
      <c r="M83" s="125"/>
      <c r="N83" s="133"/>
      <c r="O83" s="197">
        <v>1</v>
      </c>
    </row>
    <row r="84" spans="10:15" ht="13.5">
      <c r="J84" s="125"/>
      <c r="K84" s="125"/>
      <c r="L84" s="125"/>
      <c r="M84" s="125"/>
      <c r="N84" s="133"/>
      <c r="O84" s="197">
        <v>1</v>
      </c>
    </row>
    <row r="85" spans="10:15" ht="13.5">
      <c r="J85" s="125"/>
      <c r="K85" s="125"/>
      <c r="L85" s="125"/>
      <c r="M85" s="125"/>
      <c r="N85" s="133"/>
      <c r="O85" s="197">
        <v>1</v>
      </c>
    </row>
    <row r="86" spans="10:15" ht="13.5">
      <c r="J86" s="125"/>
      <c r="K86" s="125"/>
      <c r="L86" s="125"/>
      <c r="M86" s="125"/>
      <c r="N86" s="133"/>
      <c r="O86" s="197">
        <v>1</v>
      </c>
    </row>
    <row r="87" spans="10:15" ht="13.5">
      <c r="J87" s="125"/>
      <c r="K87" s="125"/>
      <c r="L87" s="125"/>
      <c r="M87" s="125"/>
      <c r="N87" s="133"/>
      <c r="O87" s="197">
        <v>1</v>
      </c>
    </row>
    <row r="88" spans="10:15" ht="13.5">
      <c r="J88" s="125"/>
      <c r="K88" s="125"/>
      <c r="L88" s="125"/>
      <c r="M88" s="125"/>
      <c r="N88" s="133"/>
      <c r="O88" s="197">
        <v>1</v>
      </c>
    </row>
    <row r="89" spans="10:15" ht="13.5">
      <c r="J89" s="125"/>
      <c r="K89" s="125"/>
      <c r="L89" s="125"/>
      <c r="M89" s="125"/>
      <c r="N89" s="133"/>
      <c r="O89" s="197">
        <v>1</v>
      </c>
    </row>
    <row r="90" spans="10:15" ht="13.5">
      <c r="J90" s="125"/>
      <c r="K90" s="125"/>
      <c r="L90" s="125"/>
      <c r="M90" s="125"/>
      <c r="N90" s="133"/>
      <c r="O90" s="197">
        <v>1</v>
      </c>
    </row>
    <row r="91" spans="10:15" ht="13.5">
      <c r="J91" s="125"/>
      <c r="K91" s="125"/>
      <c r="L91" s="125"/>
      <c r="M91" s="125"/>
      <c r="N91" s="133"/>
      <c r="O91" s="197">
        <v>1</v>
      </c>
    </row>
    <row r="92" spans="10:15" ht="13.5">
      <c r="J92" s="125"/>
      <c r="K92" s="125"/>
      <c r="L92" s="125"/>
      <c r="M92" s="125"/>
      <c r="N92" s="133"/>
      <c r="O92" s="197">
        <v>1</v>
      </c>
    </row>
    <row r="93" spans="10:15" ht="13.5">
      <c r="J93" s="125"/>
      <c r="K93" s="125"/>
      <c r="L93" s="125"/>
      <c r="M93" s="125"/>
      <c r="N93" s="133"/>
      <c r="O93" s="197">
        <v>1</v>
      </c>
    </row>
    <row r="94" spans="10:15" ht="13.5">
      <c r="J94" s="125"/>
      <c r="K94" s="125"/>
      <c r="L94" s="125"/>
      <c r="M94" s="125"/>
      <c r="N94" s="133"/>
      <c r="O94" s="197">
        <v>1</v>
      </c>
    </row>
    <row r="95" spans="10:15" ht="13.5">
      <c r="J95" s="125"/>
      <c r="K95" s="125"/>
      <c r="L95" s="125"/>
      <c r="M95" s="125"/>
      <c r="N95" s="133"/>
      <c r="O95" s="197">
        <v>1</v>
      </c>
    </row>
    <row r="96" spans="10:15" ht="13.5">
      <c r="J96" s="125"/>
      <c r="K96" s="125"/>
      <c r="L96" s="125"/>
      <c r="M96" s="125"/>
      <c r="N96" s="133"/>
      <c r="O96" s="197">
        <v>1</v>
      </c>
    </row>
    <row r="97" spans="10:15" ht="13.5">
      <c r="J97" s="125"/>
      <c r="K97" s="125"/>
      <c r="L97" s="125"/>
      <c r="M97" s="125"/>
      <c r="N97" s="133"/>
      <c r="O97" s="197">
        <v>1</v>
      </c>
    </row>
    <row r="98" spans="10:15" ht="13.5">
      <c r="J98" s="125"/>
      <c r="K98" s="125"/>
      <c r="L98" s="125"/>
      <c r="M98" s="125"/>
      <c r="N98" s="133"/>
      <c r="O98" s="197">
        <v>1</v>
      </c>
    </row>
    <row r="99" spans="10:15" ht="13.5">
      <c r="J99" s="125"/>
      <c r="K99" s="125"/>
      <c r="L99" s="125"/>
      <c r="M99" s="125"/>
      <c r="N99" s="133"/>
      <c r="O99" s="197">
        <v>1</v>
      </c>
    </row>
    <row r="100" spans="10:15" ht="13.5">
      <c r="J100" s="125"/>
      <c r="K100" s="125"/>
      <c r="L100" s="125"/>
      <c r="M100" s="125"/>
      <c r="N100" s="133"/>
      <c r="O100" s="197">
        <v>1</v>
      </c>
    </row>
    <row r="101" spans="10:15" ht="13.5">
      <c r="J101" s="125"/>
      <c r="K101" s="125"/>
      <c r="L101" s="125"/>
      <c r="M101" s="125"/>
      <c r="N101" s="133"/>
      <c r="O101" s="197">
        <v>1</v>
      </c>
    </row>
    <row r="102" spans="10:15" ht="13.5">
      <c r="J102" s="125"/>
      <c r="K102" s="125"/>
      <c r="L102" s="125"/>
      <c r="M102" s="125"/>
      <c r="N102" s="133"/>
      <c r="O102" s="197">
        <v>1</v>
      </c>
    </row>
    <row r="103" spans="10:15" ht="13.5">
      <c r="J103" s="125"/>
      <c r="K103" s="125"/>
      <c r="L103" s="125"/>
      <c r="M103" s="125"/>
      <c r="N103" s="133"/>
      <c r="O103" s="197">
        <v>1</v>
      </c>
    </row>
    <row r="104" spans="10:15" ht="13.5">
      <c r="J104" s="125"/>
      <c r="K104" s="125"/>
      <c r="L104" s="125"/>
      <c r="M104" s="125"/>
      <c r="N104" s="133"/>
      <c r="O104" s="197">
        <v>1</v>
      </c>
    </row>
    <row r="105" spans="10:15" ht="13.5">
      <c r="J105" s="125"/>
      <c r="K105" s="125"/>
      <c r="L105" s="125"/>
      <c r="M105" s="125"/>
      <c r="N105" s="133"/>
      <c r="O105" s="197">
        <v>1</v>
      </c>
    </row>
    <row r="106" spans="10:15" ht="13.5">
      <c r="J106" s="125"/>
      <c r="K106" s="125"/>
      <c r="L106" s="125"/>
      <c r="M106" s="125"/>
      <c r="N106" s="133"/>
      <c r="O106" s="197">
        <v>1</v>
      </c>
    </row>
    <row r="107" spans="10:15" ht="13.5">
      <c r="J107" s="125"/>
      <c r="K107" s="125"/>
      <c r="L107" s="125"/>
      <c r="M107" s="125"/>
      <c r="N107" s="133"/>
      <c r="O107" s="197">
        <v>1</v>
      </c>
    </row>
    <row r="108" spans="10:15" ht="13.5">
      <c r="J108" s="125"/>
      <c r="K108" s="125"/>
      <c r="L108" s="125"/>
      <c r="M108" s="125"/>
      <c r="N108" s="133"/>
      <c r="O108" s="197">
        <v>1</v>
      </c>
    </row>
    <row r="109" spans="10:15" ht="13.5">
      <c r="J109" s="125"/>
      <c r="K109" s="125"/>
      <c r="L109" s="125"/>
      <c r="M109" s="125"/>
      <c r="N109" s="133"/>
      <c r="O109" s="197">
        <v>1</v>
      </c>
    </row>
    <row r="110" spans="10:15" ht="13.5">
      <c r="J110" s="125"/>
      <c r="K110" s="125"/>
      <c r="L110" s="125"/>
      <c r="M110" s="125"/>
      <c r="N110" s="133"/>
      <c r="O110" s="197">
        <v>1</v>
      </c>
    </row>
    <row r="111" spans="10:15" ht="13.5">
      <c r="J111" s="125"/>
      <c r="K111" s="125"/>
      <c r="L111" s="125"/>
      <c r="M111" s="125"/>
      <c r="N111" s="133"/>
      <c r="O111" s="197">
        <v>1</v>
      </c>
    </row>
    <row r="112" spans="10:15" ht="13.5">
      <c r="J112" s="125"/>
      <c r="K112" s="125"/>
      <c r="L112" s="125"/>
      <c r="M112" s="125"/>
      <c r="N112" s="133"/>
      <c r="O112" s="197">
        <v>1</v>
      </c>
    </row>
    <row r="113" spans="10:15" ht="13.5">
      <c r="J113" s="125"/>
      <c r="K113" s="125"/>
      <c r="L113" s="125"/>
      <c r="M113" s="125"/>
      <c r="N113" s="133"/>
      <c r="O113" s="197">
        <v>1</v>
      </c>
    </row>
    <row r="114" spans="10:15" ht="13.5">
      <c r="J114" s="125"/>
      <c r="K114" s="125"/>
      <c r="L114" s="125"/>
      <c r="M114" s="125"/>
      <c r="N114" s="133"/>
      <c r="O114" s="197">
        <v>1</v>
      </c>
    </row>
    <row r="115" spans="10:15" ht="13.5">
      <c r="J115" s="125"/>
      <c r="K115" s="125"/>
      <c r="L115" s="125"/>
      <c r="M115" s="125"/>
      <c r="N115" s="133"/>
      <c r="O115" s="197">
        <v>1</v>
      </c>
    </row>
    <row r="116" spans="10:15" ht="13.5">
      <c r="J116" s="125"/>
      <c r="K116" s="125"/>
      <c r="L116" s="125"/>
      <c r="M116" s="125"/>
      <c r="N116" s="133"/>
      <c r="O116" s="197">
        <v>1</v>
      </c>
    </row>
    <row r="117" spans="10:15" ht="13.5">
      <c r="J117" s="125"/>
      <c r="K117" s="125"/>
      <c r="L117" s="125"/>
      <c r="M117" s="125"/>
      <c r="N117" s="133"/>
      <c r="O117" s="197">
        <v>1</v>
      </c>
    </row>
    <row r="118" spans="10:15" ht="13.5">
      <c r="J118" s="125"/>
      <c r="K118" s="125"/>
      <c r="L118" s="125"/>
      <c r="M118" s="125"/>
      <c r="N118" s="133"/>
      <c r="O118" s="197">
        <v>1</v>
      </c>
    </row>
    <row r="119" spans="10:15" ht="13.5">
      <c r="J119" s="125"/>
      <c r="K119" s="125"/>
      <c r="L119" s="125"/>
      <c r="M119" s="125"/>
      <c r="N119" s="133"/>
      <c r="O119" s="197">
        <v>1</v>
      </c>
    </row>
    <row r="120" spans="10:15" ht="13.5">
      <c r="J120" s="125"/>
      <c r="K120" s="125"/>
      <c r="L120" s="125"/>
      <c r="M120" s="125"/>
      <c r="N120" s="133"/>
      <c r="O120" s="197">
        <v>1</v>
      </c>
    </row>
    <row r="121" spans="10:15" ht="13.5">
      <c r="J121" s="125"/>
      <c r="K121" s="125"/>
      <c r="L121" s="125"/>
      <c r="M121" s="125"/>
      <c r="N121" s="133"/>
      <c r="O121" s="197">
        <v>1</v>
      </c>
    </row>
    <row r="122" spans="10:15" ht="13.5">
      <c r="J122" s="125"/>
      <c r="K122" s="125"/>
      <c r="L122" s="125"/>
      <c r="M122" s="125"/>
      <c r="N122" s="133"/>
      <c r="O122" s="197">
        <v>1</v>
      </c>
    </row>
    <row r="123" spans="10:15" ht="13.5">
      <c r="J123" s="125"/>
      <c r="K123" s="125"/>
      <c r="L123" s="125"/>
      <c r="M123" s="125"/>
      <c r="N123" s="133"/>
      <c r="O123" s="197">
        <v>1</v>
      </c>
    </row>
    <row r="124" spans="10:15" ht="13.5">
      <c r="J124" s="125"/>
      <c r="K124" s="125"/>
      <c r="L124" s="125"/>
      <c r="M124" s="125"/>
      <c r="N124" s="133"/>
      <c r="O124" s="197">
        <v>1</v>
      </c>
    </row>
    <row r="125" spans="10:15" ht="13.5">
      <c r="J125" s="125"/>
      <c r="K125" s="125"/>
      <c r="L125" s="125"/>
      <c r="M125" s="125"/>
      <c r="N125" s="133"/>
      <c r="O125" s="197">
        <v>1</v>
      </c>
    </row>
    <row r="126" spans="10:15" ht="13.5">
      <c r="J126" s="125"/>
      <c r="K126" s="125"/>
      <c r="L126" s="125"/>
      <c r="M126" s="125"/>
      <c r="N126" s="133"/>
      <c r="O126" s="197">
        <v>1</v>
      </c>
    </row>
    <row r="127" spans="10:15" ht="13.5">
      <c r="J127" s="125"/>
      <c r="K127" s="125"/>
      <c r="L127" s="125"/>
      <c r="M127" s="125"/>
      <c r="N127" s="133"/>
      <c r="O127" s="197">
        <v>1</v>
      </c>
    </row>
    <row r="128" spans="10:15" ht="13.5">
      <c r="J128" s="125"/>
      <c r="K128" s="125"/>
      <c r="L128" s="125"/>
      <c r="M128" s="125"/>
      <c r="N128" s="133"/>
      <c r="O128" s="197">
        <v>1</v>
      </c>
    </row>
    <row r="129" spans="10:15" ht="13.5">
      <c r="J129" s="125"/>
      <c r="K129" s="125"/>
      <c r="L129" s="125"/>
      <c r="M129" s="125"/>
      <c r="N129" s="133"/>
      <c r="O129" s="197">
        <v>1</v>
      </c>
    </row>
    <row r="130" spans="10:15" ht="13.5">
      <c r="J130" s="125"/>
      <c r="K130" s="125"/>
      <c r="L130" s="125"/>
      <c r="M130" s="125"/>
      <c r="N130" s="133"/>
      <c r="O130" s="197">
        <v>1</v>
      </c>
    </row>
    <row r="131" spans="10:15" ht="13.5">
      <c r="J131" s="125"/>
      <c r="K131" s="125"/>
      <c r="L131" s="125"/>
      <c r="M131" s="125"/>
      <c r="N131" s="133"/>
      <c r="O131" s="197">
        <v>1</v>
      </c>
    </row>
    <row r="132" spans="10:15" ht="13.5">
      <c r="J132" s="125"/>
      <c r="K132" s="125"/>
      <c r="L132" s="125"/>
      <c r="M132" s="125"/>
      <c r="N132" s="133"/>
      <c r="O132" s="197">
        <v>1</v>
      </c>
    </row>
    <row r="133" spans="10:15" ht="13.5">
      <c r="J133" s="125"/>
      <c r="K133" s="125"/>
      <c r="L133" s="125"/>
      <c r="M133" s="125"/>
      <c r="N133" s="133"/>
      <c r="O133" s="197">
        <v>1</v>
      </c>
    </row>
    <row r="134" spans="10:15" ht="13.5">
      <c r="J134" s="125"/>
      <c r="K134" s="125"/>
      <c r="L134" s="125"/>
      <c r="M134" s="125"/>
      <c r="N134" s="133"/>
      <c r="O134" s="197">
        <v>1</v>
      </c>
    </row>
    <row r="135" spans="10:15" ht="13.5">
      <c r="J135" s="125"/>
      <c r="K135" s="125"/>
      <c r="L135" s="125"/>
      <c r="M135" s="125"/>
      <c r="N135" s="133"/>
      <c r="O135" s="197">
        <v>1</v>
      </c>
    </row>
    <row r="136" spans="10:15" ht="13.5">
      <c r="J136" s="125"/>
      <c r="K136" s="125"/>
      <c r="L136" s="125"/>
      <c r="M136" s="125"/>
      <c r="N136" s="133"/>
      <c r="O136" s="197">
        <v>1</v>
      </c>
    </row>
    <row r="137" spans="10:15" ht="13.5">
      <c r="J137" s="125"/>
      <c r="K137" s="125"/>
      <c r="L137" s="125"/>
      <c r="M137" s="125"/>
      <c r="N137" s="133"/>
      <c r="O137" s="197">
        <v>1</v>
      </c>
    </row>
    <row r="138" spans="10:15" ht="13.5">
      <c r="J138" s="125"/>
      <c r="K138" s="125"/>
      <c r="L138" s="125"/>
      <c r="M138" s="125"/>
      <c r="N138" s="133"/>
      <c r="O138" s="197">
        <v>1</v>
      </c>
    </row>
    <row r="139" spans="10:15" ht="13.5">
      <c r="J139" s="125"/>
      <c r="K139" s="125"/>
      <c r="L139" s="125"/>
      <c r="M139" s="125"/>
      <c r="N139" s="133"/>
      <c r="O139" s="197">
        <v>1</v>
      </c>
    </row>
    <row r="140" spans="10:15" ht="13.5">
      <c r="J140" s="125"/>
      <c r="K140" s="125"/>
      <c r="L140" s="125"/>
      <c r="M140" s="125"/>
      <c r="N140" s="133"/>
      <c r="O140" s="197">
        <v>1</v>
      </c>
    </row>
    <row r="141" spans="10:15" ht="13.5">
      <c r="J141" s="125"/>
      <c r="K141" s="125"/>
      <c r="L141" s="125"/>
      <c r="M141" s="125"/>
      <c r="N141" s="133"/>
      <c r="O141" s="197">
        <v>1</v>
      </c>
    </row>
    <row r="142" spans="10:15" ht="13.5">
      <c r="J142" s="125"/>
      <c r="K142" s="125"/>
      <c r="L142" s="125"/>
      <c r="M142" s="125"/>
      <c r="N142" s="133"/>
      <c r="O142" s="197">
        <v>1</v>
      </c>
    </row>
    <row r="143" spans="10:15" ht="13.5">
      <c r="J143" s="125"/>
      <c r="K143" s="125"/>
      <c r="L143" s="125"/>
      <c r="M143" s="125"/>
      <c r="N143" s="133"/>
      <c r="O143" s="197">
        <v>1</v>
      </c>
    </row>
    <row r="144" spans="10:15" ht="13.5">
      <c r="J144" s="125"/>
      <c r="K144" s="125"/>
      <c r="L144" s="125"/>
      <c r="M144" s="125"/>
      <c r="N144" s="133"/>
      <c r="O144" s="197">
        <v>1</v>
      </c>
    </row>
    <row r="145" spans="10:15" ht="13.5">
      <c r="J145" s="125"/>
      <c r="K145" s="125"/>
      <c r="L145" s="125"/>
      <c r="M145" s="125"/>
      <c r="N145" s="133"/>
      <c r="O145" s="197">
        <v>1</v>
      </c>
    </row>
    <row r="146" spans="10:15" ht="13.5">
      <c r="J146" s="125"/>
      <c r="K146" s="125"/>
      <c r="L146" s="125"/>
      <c r="M146" s="125"/>
      <c r="N146" s="133"/>
      <c r="O146" s="197">
        <v>1</v>
      </c>
    </row>
    <row r="147" spans="10:15" ht="13.5">
      <c r="J147" s="125"/>
      <c r="K147" s="125"/>
      <c r="L147" s="125"/>
      <c r="M147" s="125"/>
      <c r="N147" s="133"/>
      <c r="O147" s="197">
        <v>1</v>
      </c>
    </row>
    <row r="148" spans="10:15" ht="13.5">
      <c r="J148" s="125"/>
      <c r="K148" s="125"/>
      <c r="L148" s="125"/>
      <c r="M148" s="125"/>
      <c r="N148" s="133"/>
      <c r="O148" s="197">
        <v>1</v>
      </c>
    </row>
    <row r="149" spans="10:15" ht="13.5">
      <c r="J149" s="125"/>
      <c r="K149" s="125"/>
      <c r="L149" s="125"/>
      <c r="M149" s="125"/>
      <c r="N149" s="133"/>
      <c r="O149" s="197">
        <v>1</v>
      </c>
    </row>
    <row r="150" spans="10:15" ht="13.5">
      <c r="J150" s="125"/>
      <c r="K150" s="125"/>
      <c r="L150" s="125"/>
      <c r="M150" s="125"/>
      <c r="N150" s="133"/>
      <c r="O150" s="197">
        <v>1</v>
      </c>
    </row>
    <row r="151" spans="10:15" ht="13.5">
      <c r="J151" s="125"/>
      <c r="K151" s="125"/>
      <c r="L151" s="125"/>
      <c r="M151" s="125"/>
      <c r="N151" s="133"/>
      <c r="O151" s="197">
        <v>1</v>
      </c>
    </row>
    <row r="152" spans="10:15" ht="13.5">
      <c r="J152" s="125"/>
      <c r="K152" s="125"/>
      <c r="L152" s="125"/>
      <c r="M152" s="125"/>
      <c r="N152" s="133"/>
      <c r="O152" s="197">
        <v>1</v>
      </c>
    </row>
    <row r="153" spans="10:15" ht="13.5">
      <c r="J153" s="125"/>
      <c r="K153" s="125"/>
      <c r="L153" s="125"/>
      <c r="M153" s="125"/>
      <c r="N153" s="133"/>
      <c r="O153" s="197">
        <v>1</v>
      </c>
    </row>
    <row r="154" spans="10:15" ht="13.5">
      <c r="J154" s="125"/>
      <c r="K154" s="125"/>
      <c r="L154" s="125"/>
      <c r="M154" s="125"/>
      <c r="N154" s="133"/>
      <c r="O154" s="197">
        <v>1</v>
      </c>
    </row>
    <row r="155" spans="10:15" ht="13.5">
      <c r="J155" s="125"/>
      <c r="K155" s="125"/>
      <c r="L155" s="125"/>
      <c r="M155" s="125"/>
      <c r="N155" s="133"/>
      <c r="O155" s="197">
        <v>1</v>
      </c>
    </row>
    <row r="156" spans="10:15" ht="13.5">
      <c r="J156" s="125"/>
      <c r="K156" s="125"/>
      <c r="L156" s="125"/>
      <c r="M156" s="125"/>
      <c r="N156" s="133"/>
      <c r="O156" s="197">
        <v>1</v>
      </c>
    </row>
    <row r="157" spans="10:15" ht="13.5">
      <c r="J157" s="125"/>
      <c r="K157" s="125"/>
      <c r="L157" s="125"/>
      <c r="M157" s="125"/>
      <c r="N157" s="133"/>
      <c r="O157" s="197">
        <v>1</v>
      </c>
    </row>
    <row r="158" spans="10:15" ht="13.5">
      <c r="J158" s="125"/>
      <c r="K158" s="125"/>
      <c r="L158" s="125"/>
      <c r="M158" s="125"/>
      <c r="N158" s="133"/>
      <c r="O158" s="197">
        <v>1</v>
      </c>
    </row>
    <row r="159" spans="10:15" ht="13.5">
      <c r="J159" s="125"/>
      <c r="K159" s="125"/>
      <c r="L159" s="125"/>
      <c r="M159" s="125"/>
      <c r="N159" s="133"/>
      <c r="O159" s="197">
        <v>1</v>
      </c>
    </row>
    <row r="160" spans="10:15" ht="13.5">
      <c r="J160" s="125"/>
      <c r="K160" s="125"/>
      <c r="L160" s="125"/>
      <c r="M160" s="125"/>
      <c r="N160" s="133"/>
      <c r="O160" s="197">
        <v>1</v>
      </c>
    </row>
    <row r="161" spans="10:15" ht="13.5">
      <c r="J161" s="125"/>
      <c r="K161" s="125"/>
      <c r="L161" s="125"/>
      <c r="M161" s="125"/>
      <c r="N161" s="133"/>
      <c r="O161" s="197">
        <v>1</v>
      </c>
    </row>
    <row r="162" spans="10:15" ht="13.5">
      <c r="J162" s="125"/>
      <c r="K162" s="125"/>
      <c r="L162" s="125"/>
      <c r="M162" s="125"/>
      <c r="N162" s="133"/>
      <c r="O162" s="197">
        <v>1</v>
      </c>
    </row>
    <row r="163" spans="10:15" ht="13.5">
      <c r="J163" s="125"/>
      <c r="K163" s="125"/>
      <c r="L163" s="125"/>
      <c r="M163" s="125"/>
      <c r="N163" s="133"/>
      <c r="O163" s="197">
        <v>1</v>
      </c>
    </row>
    <row r="164" spans="10:15" ht="13.5">
      <c r="J164" s="125"/>
      <c r="K164" s="125"/>
      <c r="L164" s="125"/>
      <c r="M164" s="125"/>
      <c r="N164" s="133"/>
      <c r="O164" s="197">
        <v>1</v>
      </c>
    </row>
    <row r="165" spans="10:15" ht="13.5">
      <c r="J165" s="125"/>
      <c r="K165" s="125"/>
      <c r="L165" s="125"/>
      <c r="M165" s="125"/>
      <c r="N165" s="133"/>
      <c r="O165" s="197">
        <v>1</v>
      </c>
    </row>
    <row r="166" spans="10:15" ht="13.5">
      <c r="J166" s="125"/>
      <c r="K166" s="125"/>
      <c r="L166" s="125"/>
      <c r="M166" s="125"/>
      <c r="N166" s="133"/>
      <c r="O166" s="197">
        <v>1</v>
      </c>
    </row>
    <row r="167" spans="10:15" ht="13.5">
      <c r="J167" s="125"/>
      <c r="K167" s="125"/>
      <c r="L167" s="125"/>
      <c r="M167" s="125"/>
      <c r="N167" s="133"/>
      <c r="O167" s="197">
        <v>1</v>
      </c>
    </row>
    <row r="168" spans="10:15" ht="13.5">
      <c r="J168" s="125"/>
      <c r="K168" s="125"/>
      <c r="L168" s="125"/>
      <c r="M168" s="125"/>
      <c r="N168" s="133"/>
      <c r="O168" s="197">
        <v>1</v>
      </c>
    </row>
    <row r="169" spans="10:15" ht="13.5">
      <c r="J169" s="125"/>
      <c r="K169" s="125"/>
      <c r="L169" s="125"/>
      <c r="M169" s="125"/>
      <c r="N169" s="133"/>
      <c r="O169" s="197">
        <v>1</v>
      </c>
    </row>
    <row r="170" spans="10:15" ht="13.5">
      <c r="J170" s="125"/>
      <c r="K170" s="125"/>
      <c r="L170" s="125"/>
      <c r="M170" s="125"/>
      <c r="N170" s="133"/>
      <c r="O170" s="197">
        <v>1</v>
      </c>
    </row>
    <row r="171" spans="10:15" ht="13.5">
      <c r="J171" s="125"/>
      <c r="K171" s="125"/>
      <c r="L171" s="125"/>
      <c r="M171" s="125"/>
      <c r="N171" s="133"/>
      <c r="O171" s="197">
        <v>1</v>
      </c>
    </row>
    <row r="172" spans="10:15" ht="13.5">
      <c r="J172" s="125"/>
      <c r="K172" s="125"/>
      <c r="L172" s="125"/>
      <c r="M172" s="125"/>
      <c r="N172" s="133"/>
      <c r="O172" s="197">
        <v>1</v>
      </c>
    </row>
    <row r="173" spans="10:15" ht="13.5">
      <c r="J173" s="125"/>
      <c r="K173" s="125"/>
      <c r="L173" s="125"/>
      <c r="M173" s="125"/>
      <c r="N173" s="133"/>
      <c r="O173" s="197">
        <v>1</v>
      </c>
    </row>
    <row r="174" spans="10:15" ht="13.5">
      <c r="J174" s="125"/>
      <c r="K174" s="125"/>
      <c r="L174" s="125"/>
      <c r="M174" s="125"/>
      <c r="N174" s="133"/>
      <c r="O174" s="197">
        <v>1</v>
      </c>
    </row>
    <row r="175" spans="10:15" ht="13.5">
      <c r="J175" s="125"/>
      <c r="K175" s="125"/>
      <c r="L175" s="125"/>
      <c r="M175" s="125"/>
      <c r="N175" s="133"/>
      <c r="O175" s="197">
        <v>1</v>
      </c>
    </row>
    <row r="176" spans="10:15" ht="13.5">
      <c r="J176" s="125"/>
      <c r="K176" s="125"/>
      <c r="L176" s="125"/>
      <c r="M176" s="125"/>
      <c r="N176" s="133"/>
      <c r="O176" s="197">
        <v>1</v>
      </c>
    </row>
    <row r="177" spans="10:15" ht="13.5">
      <c r="J177" s="125"/>
      <c r="K177" s="125"/>
      <c r="L177" s="125"/>
      <c r="M177" s="125"/>
      <c r="N177" s="133"/>
      <c r="O177" s="197">
        <v>1</v>
      </c>
    </row>
    <row r="178" spans="10:15" ht="13.5">
      <c r="J178" s="125"/>
      <c r="K178" s="125"/>
      <c r="L178" s="125"/>
      <c r="M178" s="125"/>
      <c r="N178" s="133"/>
      <c r="O178" s="197">
        <v>1</v>
      </c>
    </row>
    <row r="179" spans="10:15" ht="13.5">
      <c r="J179" s="125"/>
      <c r="K179" s="125"/>
      <c r="L179" s="125"/>
      <c r="M179" s="125"/>
      <c r="N179" s="133"/>
      <c r="O179" s="197">
        <v>1</v>
      </c>
    </row>
    <row r="180" spans="10:15" ht="13.5">
      <c r="J180" s="125"/>
      <c r="K180" s="125"/>
      <c r="L180" s="125"/>
      <c r="M180" s="125"/>
      <c r="N180" s="133"/>
      <c r="O180" s="197">
        <v>1</v>
      </c>
    </row>
    <row r="181" spans="10:15" ht="13.5">
      <c r="J181" s="125"/>
      <c r="K181" s="125"/>
      <c r="L181" s="125"/>
      <c r="M181" s="125"/>
      <c r="N181" s="133"/>
      <c r="O181" s="197">
        <v>1</v>
      </c>
    </row>
    <row r="182" spans="10:15" ht="13.5">
      <c r="J182" s="125"/>
      <c r="K182" s="125"/>
      <c r="L182" s="125"/>
      <c r="M182" s="125"/>
      <c r="N182" s="133"/>
      <c r="O182" s="197">
        <v>1</v>
      </c>
    </row>
    <row r="183" spans="10:15" ht="13.5">
      <c r="J183" s="125"/>
      <c r="K183" s="125"/>
      <c r="L183" s="125"/>
      <c r="M183" s="125"/>
      <c r="N183" s="133"/>
      <c r="O183" s="197">
        <v>1</v>
      </c>
    </row>
    <row r="184" spans="10:15" ht="13.5">
      <c r="J184" s="125"/>
      <c r="K184" s="125"/>
      <c r="L184" s="125"/>
      <c r="M184" s="125"/>
      <c r="N184" s="133"/>
      <c r="O184" s="197">
        <v>1</v>
      </c>
    </row>
    <row r="185" spans="10:15" ht="13.5">
      <c r="J185" s="125"/>
      <c r="K185" s="125"/>
      <c r="L185" s="125"/>
      <c r="M185" s="125"/>
      <c r="N185" s="133"/>
      <c r="O185" s="197">
        <v>1</v>
      </c>
    </row>
    <row r="186" spans="10:15" ht="13.5">
      <c r="J186" s="125"/>
      <c r="K186" s="125"/>
      <c r="L186" s="125"/>
      <c r="M186" s="125"/>
      <c r="N186" s="133"/>
      <c r="O186" s="197">
        <v>1</v>
      </c>
    </row>
    <row r="187" spans="10:15" ht="13.5">
      <c r="J187" s="125"/>
      <c r="K187" s="125"/>
      <c r="L187" s="125"/>
      <c r="M187" s="125"/>
      <c r="N187" s="133"/>
      <c r="O187" s="197">
        <v>1</v>
      </c>
    </row>
    <row r="188" spans="10:15" ht="13.5">
      <c r="J188" s="125"/>
      <c r="K188" s="125"/>
      <c r="L188" s="125"/>
      <c r="M188" s="125"/>
      <c r="N188" s="133"/>
      <c r="O188" s="197">
        <v>1</v>
      </c>
    </row>
    <row r="189" spans="10:15" ht="13.5">
      <c r="J189" s="125"/>
      <c r="K189" s="125"/>
      <c r="L189" s="125"/>
      <c r="M189" s="125"/>
      <c r="N189" s="133"/>
      <c r="O189" s="197">
        <v>1</v>
      </c>
    </row>
    <row r="190" spans="10:15" ht="13.5">
      <c r="J190" s="125"/>
      <c r="K190" s="125"/>
      <c r="L190" s="125"/>
      <c r="M190" s="125"/>
      <c r="N190" s="133"/>
      <c r="O190" s="197">
        <v>1</v>
      </c>
    </row>
    <row r="191" spans="10:15" ht="13.5">
      <c r="J191" s="125"/>
      <c r="K191" s="125"/>
      <c r="L191" s="125"/>
      <c r="M191" s="125"/>
      <c r="N191" s="133"/>
      <c r="O191" s="197">
        <v>1</v>
      </c>
    </row>
    <row r="192" spans="10:15" ht="13.5">
      <c r="J192" s="125"/>
      <c r="K192" s="125"/>
      <c r="L192" s="125"/>
      <c r="M192" s="125"/>
      <c r="N192" s="133"/>
      <c r="O192" s="197">
        <v>1</v>
      </c>
    </row>
    <row r="193" spans="10:15" ht="13.5">
      <c r="J193" s="125"/>
      <c r="K193" s="125"/>
      <c r="L193" s="125"/>
      <c r="M193" s="125"/>
      <c r="N193" s="133"/>
      <c r="O193" s="197">
        <v>1</v>
      </c>
    </row>
    <row r="194" spans="10:15" ht="13.5">
      <c r="J194" s="125"/>
      <c r="K194" s="125"/>
      <c r="L194" s="125"/>
      <c r="M194" s="125"/>
      <c r="N194" s="133"/>
      <c r="O194" s="197">
        <v>1</v>
      </c>
    </row>
    <row r="195" spans="10:15" ht="13.5">
      <c r="J195" s="125"/>
      <c r="K195" s="125"/>
      <c r="L195" s="125"/>
      <c r="M195" s="125"/>
      <c r="N195" s="133"/>
      <c r="O195" s="197">
        <v>1</v>
      </c>
    </row>
    <row r="196" spans="10:15" ht="13.5">
      <c r="J196" s="125"/>
      <c r="K196" s="125"/>
      <c r="L196" s="125"/>
      <c r="M196" s="125"/>
      <c r="N196" s="133"/>
      <c r="O196" s="197">
        <v>1</v>
      </c>
    </row>
    <row r="197" spans="10:15" ht="13.5">
      <c r="J197" s="125"/>
      <c r="K197" s="125"/>
      <c r="L197" s="125"/>
      <c r="M197" s="125"/>
      <c r="N197" s="133"/>
      <c r="O197" s="197">
        <v>1</v>
      </c>
    </row>
    <row r="198" spans="10:15" ht="13.5">
      <c r="J198" s="125"/>
      <c r="K198" s="125"/>
      <c r="L198" s="125"/>
      <c r="M198" s="125"/>
      <c r="N198" s="133"/>
      <c r="O198" s="197">
        <v>1</v>
      </c>
    </row>
    <row r="199" spans="10:15" ht="13.5">
      <c r="J199" s="125"/>
      <c r="K199" s="125"/>
      <c r="L199" s="125"/>
      <c r="M199" s="125"/>
      <c r="N199" s="133"/>
      <c r="O199" s="197">
        <v>1</v>
      </c>
    </row>
    <row r="200" spans="10:15" ht="13.5">
      <c r="J200" s="125"/>
      <c r="K200" s="125"/>
      <c r="L200" s="125"/>
      <c r="M200" s="125"/>
      <c r="N200" s="133"/>
      <c r="O200" s="197">
        <v>1</v>
      </c>
    </row>
    <row r="201" spans="10:15" ht="13.5">
      <c r="J201" s="125"/>
      <c r="K201" s="125"/>
      <c r="L201" s="125"/>
      <c r="M201" s="125"/>
      <c r="N201" s="133"/>
      <c r="O201" s="197">
        <v>1</v>
      </c>
    </row>
    <row r="202" spans="10:15" ht="13.5">
      <c r="J202" s="125"/>
      <c r="K202" s="125"/>
      <c r="L202" s="125"/>
      <c r="M202" s="125"/>
      <c r="N202" s="133"/>
      <c r="O202" s="197">
        <v>1</v>
      </c>
    </row>
    <row r="203" spans="10:15" ht="13.5">
      <c r="J203" s="125"/>
      <c r="K203" s="125"/>
      <c r="L203" s="125"/>
      <c r="M203" s="125"/>
      <c r="N203" s="133"/>
      <c r="O203" s="197">
        <v>1</v>
      </c>
    </row>
    <row r="204" spans="10:15" ht="13.5">
      <c r="J204" s="125"/>
      <c r="K204" s="125"/>
      <c r="L204" s="125"/>
      <c r="M204" s="125"/>
      <c r="N204" s="133"/>
      <c r="O204" s="197">
        <v>1</v>
      </c>
    </row>
    <row r="205" spans="10:15" ht="13.5">
      <c r="J205" s="125"/>
      <c r="K205" s="125"/>
      <c r="L205" s="125"/>
      <c r="M205" s="125"/>
      <c r="N205" s="133"/>
      <c r="O205" s="197">
        <v>1</v>
      </c>
    </row>
    <row r="206" spans="10:15" ht="13.5">
      <c r="J206" s="125"/>
      <c r="K206" s="125"/>
      <c r="L206" s="125"/>
      <c r="M206" s="125"/>
      <c r="N206" s="133"/>
      <c r="O206" s="197">
        <v>1</v>
      </c>
    </row>
    <row r="207" spans="10:15" ht="13.5">
      <c r="J207" s="125"/>
      <c r="K207" s="125"/>
      <c r="L207" s="125"/>
      <c r="M207" s="125"/>
      <c r="N207" s="133"/>
      <c r="O207" s="197">
        <v>1</v>
      </c>
    </row>
    <row r="208" spans="10:15" ht="13.5">
      <c r="J208" s="125"/>
      <c r="K208" s="125"/>
      <c r="L208" s="125"/>
      <c r="M208" s="125"/>
      <c r="N208" s="133"/>
      <c r="O208" s="197">
        <v>1</v>
      </c>
    </row>
    <row r="209" spans="10:15" ht="13.5">
      <c r="J209" s="125"/>
      <c r="K209" s="125"/>
      <c r="L209" s="125"/>
      <c r="M209" s="125"/>
      <c r="N209" s="133"/>
      <c r="O209" s="197">
        <v>1</v>
      </c>
    </row>
    <row r="210" spans="10:15" ht="13.5">
      <c r="J210" s="125"/>
      <c r="K210" s="125"/>
      <c r="L210" s="125"/>
      <c r="M210" s="125"/>
      <c r="N210" s="133"/>
      <c r="O210" s="197">
        <v>1</v>
      </c>
    </row>
    <row r="211" spans="10:15" ht="13.5">
      <c r="J211" s="125"/>
      <c r="K211" s="125"/>
      <c r="L211" s="125"/>
      <c r="M211" s="125"/>
      <c r="N211" s="133"/>
      <c r="O211" s="197">
        <v>1</v>
      </c>
    </row>
    <row r="212" spans="10:15" ht="13.5">
      <c r="J212" s="125"/>
      <c r="K212" s="125"/>
      <c r="L212" s="125"/>
      <c r="M212" s="125"/>
      <c r="N212" s="133"/>
      <c r="O212" s="197">
        <v>1</v>
      </c>
    </row>
    <row r="213" spans="10:15" ht="13.5">
      <c r="J213" s="125"/>
      <c r="K213" s="125"/>
      <c r="L213" s="125"/>
      <c r="M213" s="125"/>
      <c r="N213" s="133"/>
      <c r="O213" s="197">
        <v>1</v>
      </c>
    </row>
    <row r="214" spans="10:15" ht="13.5">
      <c r="J214" s="125"/>
      <c r="K214" s="125"/>
      <c r="L214" s="125"/>
      <c r="M214" s="125"/>
      <c r="N214" s="133"/>
      <c r="O214" s="197">
        <v>1</v>
      </c>
    </row>
    <row r="215" spans="10:15" ht="13.5">
      <c r="J215" s="125"/>
      <c r="K215" s="125"/>
      <c r="L215" s="125"/>
      <c r="M215" s="125"/>
      <c r="N215" s="133"/>
      <c r="O215" s="197">
        <v>1</v>
      </c>
    </row>
    <row r="216" spans="10:15" ht="13.5">
      <c r="J216" s="125"/>
      <c r="K216" s="125"/>
      <c r="L216" s="125"/>
      <c r="M216" s="125"/>
      <c r="N216" s="133"/>
      <c r="O216" s="197">
        <v>1</v>
      </c>
    </row>
    <row r="217" spans="10:15" ht="13.5">
      <c r="J217" s="125"/>
      <c r="K217" s="125"/>
      <c r="L217" s="125"/>
      <c r="M217" s="125"/>
      <c r="N217" s="133"/>
      <c r="O217" s="197">
        <v>1</v>
      </c>
    </row>
    <row r="218" spans="10:15" ht="13.5">
      <c r="J218" s="125"/>
      <c r="K218" s="125"/>
      <c r="L218" s="125"/>
      <c r="M218" s="125"/>
      <c r="N218" s="133"/>
      <c r="O218" s="197">
        <v>1</v>
      </c>
    </row>
    <row r="219" spans="10:15" ht="13.5">
      <c r="J219" s="125"/>
      <c r="K219" s="125"/>
      <c r="L219" s="125"/>
      <c r="M219" s="125"/>
      <c r="N219" s="133"/>
      <c r="O219" s="197">
        <v>1</v>
      </c>
    </row>
    <row r="220" spans="10:15" ht="13.5">
      <c r="J220" s="125"/>
      <c r="K220" s="125"/>
      <c r="L220" s="125"/>
      <c r="M220" s="125"/>
      <c r="N220" s="133"/>
      <c r="O220" s="197">
        <v>1</v>
      </c>
    </row>
    <row r="221" spans="10:15" ht="13.5">
      <c r="J221" s="125"/>
      <c r="K221" s="125"/>
      <c r="L221" s="125"/>
      <c r="M221" s="125"/>
      <c r="N221" s="133"/>
      <c r="O221" s="197">
        <v>1</v>
      </c>
    </row>
    <row r="222" spans="10:15" ht="13.5">
      <c r="J222" s="125"/>
      <c r="K222" s="125"/>
      <c r="L222" s="125"/>
      <c r="M222" s="125"/>
      <c r="N222" s="133"/>
      <c r="O222" s="197">
        <v>1</v>
      </c>
    </row>
    <row r="223" spans="10:15" ht="13.5">
      <c r="J223" s="125"/>
      <c r="K223" s="125"/>
      <c r="L223" s="125"/>
      <c r="M223" s="125"/>
      <c r="N223" s="133"/>
      <c r="O223" s="197">
        <v>1</v>
      </c>
    </row>
    <row r="224" spans="10:15" ht="13.5">
      <c r="J224" s="125"/>
      <c r="K224" s="125"/>
      <c r="L224" s="125"/>
      <c r="M224" s="125"/>
      <c r="N224" s="133"/>
      <c r="O224" s="197">
        <v>1</v>
      </c>
    </row>
    <row r="225" spans="10:15" ht="13.5">
      <c r="J225" s="125"/>
      <c r="K225" s="125"/>
      <c r="L225" s="125"/>
      <c r="M225" s="125"/>
      <c r="N225" s="133"/>
      <c r="O225" s="197">
        <v>1</v>
      </c>
    </row>
    <row r="226" spans="10:15" ht="13.5">
      <c r="J226" s="125"/>
      <c r="K226" s="125"/>
      <c r="L226" s="125"/>
      <c r="M226" s="125"/>
      <c r="N226" s="133"/>
      <c r="O226" s="197">
        <v>1</v>
      </c>
    </row>
    <row r="227" spans="10:15" ht="13.5">
      <c r="J227" s="125"/>
      <c r="K227" s="125"/>
      <c r="L227" s="125"/>
      <c r="M227" s="125"/>
      <c r="N227" s="133"/>
      <c r="O227" s="197">
        <v>1</v>
      </c>
    </row>
    <row r="228" spans="10:15" ht="13.5">
      <c r="J228" s="125"/>
      <c r="K228" s="125"/>
      <c r="L228" s="125"/>
      <c r="M228" s="125"/>
      <c r="N228" s="133"/>
      <c r="O228" s="197">
        <v>1</v>
      </c>
    </row>
    <row r="229" spans="10:15" ht="13.5">
      <c r="J229" s="125"/>
      <c r="K229" s="125"/>
      <c r="L229" s="125"/>
      <c r="M229" s="125"/>
      <c r="N229" s="133"/>
      <c r="O229" s="197">
        <v>1</v>
      </c>
    </row>
    <row r="230" spans="10:15" ht="13.5">
      <c r="J230" s="125"/>
      <c r="K230" s="125"/>
      <c r="L230" s="125"/>
      <c r="M230" s="125"/>
      <c r="N230" s="133"/>
      <c r="O230" s="197">
        <v>1</v>
      </c>
    </row>
    <row r="231" spans="10:15" ht="13.5">
      <c r="J231" s="125"/>
      <c r="K231" s="125"/>
      <c r="L231" s="125"/>
      <c r="M231" s="125"/>
      <c r="N231" s="133"/>
      <c r="O231" s="197">
        <v>1</v>
      </c>
    </row>
    <row r="232" spans="10:15" ht="13.5">
      <c r="J232" s="125"/>
      <c r="K232" s="125"/>
      <c r="L232" s="125"/>
      <c r="M232" s="125"/>
      <c r="N232" s="133"/>
      <c r="O232" s="197">
        <v>1</v>
      </c>
    </row>
    <row r="233" spans="10:15" ht="13.5">
      <c r="J233" s="125"/>
      <c r="K233" s="125"/>
      <c r="L233" s="125"/>
      <c r="M233" s="125"/>
      <c r="N233" s="133"/>
      <c r="O233" s="197">
        <v>1</v>
      </c>
    </row>
    <row r="234" spans="10:15" ht="13.5">
      <c r="J234" s="125"/>
      <c r="K234" s="125"/>
      <c r="L234" s="125"/>
      <c r="M234" s="125"/>
      <c r="N234" s="133"/>
      <c r="O234" s="197">
        <v>1</v>
      </c>
    </row>
    <row r="235" spans="10:15" ht="13.5">
      <c r="J235" s="125"/>
      <c r="K235" s="125"/>
      <c r="L235" s="125"/>
      <c r="M235" s="125"/>
      <c r="N235" s="133"/>
      <c r="O235" s="197">
        <v>1</v>
      </c>
    </row>
    <row r="236" spans="10:15" ht="13.5">
      <c r="J236" s="125"/>
      <c r="K236" s="125"/>
      <c r="L236" s="125"/>
      <c r="M236" s="125"/>
      <c r="N236" s="133"/>
      <c r="O236" s="197">
        <v>1</v>
      </c>
    </row>
    <row r="237" spans="10:15" ht="13.5">
      <c r="J237" s="125"/>
      <c r="K237" s="125"/>
      <c r="L237" s="125"/>
      <c r="M237" s="125"/>
      <c r="N237" s="133"/>
      <c r="O237" s="197">
        <v>1</v>
      </c>
    </row>
    <row r="238" spans="10:15" ht="13.5">
      <c r="J238" s="125"/>
      <c r="K238" s="125"/>
      <c r="L238" s="125"/>
      <c r="M238" s="125"/>
      <c r="N238" s="133"/>
      <c r="O238" s="197">
        <v>1</v>
      </c>
    </row>
    <row r="239" spans="10:15" ht="13.5">
      <c r="J239" s="125"/>
      <c r="K239" s="125"/>
      <c r="L239" s="125"/>
      <c r="M239" s="125"/>
      <c r="N239" s="133"/>
      <c r="O239" s="197">
        <v>1</v>
      </c>
    </row>
    <row r="240" spans="10:15" ht="13.5">
      <c r="J240" s="125"/>
      <c r="K240" s="125"/>
      <c r="L240" s="125"/>
      <c r="M240" s="125"/>
      <c r="N240" s="133"/>
      <c r="O240" s="197">
        <v>1</v>
      </c>
    </row>
    <row r="241" spans="10:15" ht="13.5">
      <c r="J241" s="125"/>
      <c r="K241" s="125"/>
      <c r="L241" s="125"/>
      <c r="M241" s="125"/>
      <c r="N241" s="133"/>
      <c r="O241" s="197">
        <v>1</v>
      </c>
    </row>
    <row r="242" spans="10:15" ht="13.5">
      <c r="J242" s="125"/>
      <c r="K242" s="125"/>
      <c r="L242" s="125"/>
      <c r="M242" s="125"/>
      <c r="N242" s="133"/>
      <c r="O242" s="197">
        <v>1</v>
      </c>
    </row>
    <row r="243" spans="10:15" ht="13.5">
      <c r="J243" s="125"/>
      <c r="K243" s="125"/>
      <c r="L243" s="125"/>
      <c r="M243" s="125"/>
      <c r="N243" s="133"/>
      <c r="O243" s="197">
        <v>1</v>
      </c>
    </row>
    <row r="244" spans="10:15" ht="13.5">
      <c r="J244" s="125"/>
      <c r="K244" s="125"/>
      <c r="L244" s="125"/>
      <c r="M244" s="125"/>
      <c r="N244" s="133"/>
      <c r="O244" s="197">
        <v>1</v>
      </c>
    </row>
    <row r="245" spans="10:15" ht="13.5">
      <c r="J245" s="125"/>
      <c r="K245" s="125"/>
      <c r="L245" s="125"/>
      <c r="M245" s="125"/>
      <c r="N245" s="133"/>
      <c r="O245" s="197">
        <v>1</v>
      </c>
    </row>
    <row r="246" spans="10:15" ht="13.5">
      <c r="J246" s="125"/>
      <c r="K246" s="125"/>
      <c r="L246" s="125"/>
      <c r="M246" s="125"/>
      <c r="N246" s="133"/>
      <c r="O246" s="197">
        <v>1</v>
      </c>
    </row>
    <row r="247" spans="10:15" ht="13.5">
      <c r="J247" s="125"/>
      <c r="K247" s="125"/>
      <c r="L247" s="125"/>
      <c r="M247" s="125"/>
      <c r="N247" s="133"/>
      <c r="O247" s="197">
        <v>1</v>
      </c>
    </row>
    <row r="248" spans="10:15" ht="13.5">
      <c r="J248" s="125"/>
      <c r="K248" s="125"/>
      <c r="L248" s="125"/>
      <c r="M248" s="125"/>
      <c r="N248" s="133"/>
      <c r="O248" s="197">
        <v>1</v>
      </c>
    </row>
    <row r="249" spans="10:15" ht="13.5">
      <c r="J249" s="125"/>
      <c r="K249" s="125"/>
      <c r="L249" s="125"/>
      <c r="M249" s="125"/>
      <c r="N249" s="133"/>
      <c r="O249" s="197">
        <v>1</v>
      </c>
    </row>
    <row r="250" spans="10:15" ht="13.5">
      <c r="J250" s="125"/>
      <c r="K250" s="125"/>
      <c r="L250" s="125"/>
      <c r="M250" s="125"/>
      <c r="N250" s="133"/>
      <c r="O250" s="197">
        <v>1</v>
      </c>
    </row>
    <row r="251" spans="10:15" ht="13.5">
      <c r="J251" s="125"/>
      <c r="K251" s="125"/>
      <c r="L251" s="125"/>
      <c r="M251" s="125"/>
      <c r="N251" s="133"/>
      <c r="O251" s="197">
        <v>1</v>
      </c>
    </row>
    <row r="252" spans="10:15" ht="13.5">
      <c r="J252" s="125"/>
      <c r="K252" s="125"/>
      <c r="L252" s="125"/>
      <c r="M252" s="125"/>
      <c r="N252" s="133"/>
      <c r="O252" s="197">
        <v>1</v>
      </c>
    </row>
    <row r="253" spans="10:15" ht="13.5">
      <c r="J253" s="125"/>
      <c r="K253" s="125"/>
      <c r="L253" s="125"/>
      <c r="M253" s="125"/>
      <c r="N253" s="133"/>
      <c r="O253" s="197">
        <v>1</v>
      </c>
    </row>
    <row r="254" spans="10:15" ht="13.5">
      <c r="J254" s="125"/>
      <c r="K254" s="125"/>
      <c r="L254" s="125"/>
      <c r="M254" s="125"/>
      <c r="N254" s="133"/>
      <c r="O254" s="197">
        <v>1</v>
      </c>
    </row>
    <row r="255" spans="10:15" ht="13.5">
      <c r="J255" s="125"/>
      <c r="K255" s="125"/>
      <c r="L255" s="125"/>
      <c r="M255" s="125"/>
      <c r="N255" s="133"/>
      <c r="O255" s="197">
        <v>1</v>
      </c>
    </row>
    <row r="256" spans="10:15" ht="13.5">
      <c r="J256" s="125"/>
      <c r="K256" s="125"/>
      <c r="L256" s="125"/>
      <c r="M256" s="125"/>
      <c r="N256" s="133"/>
      <c r="O256" s="197">
        <v>1</v>
      </c>
    </row>
    <row r="257" spans="10:15" ht="13.5">
      <c r="J257" s="125"/>
      <c r="K257" s="125"/>
      <c r="L257" s="125"/>
      <c r="M257" s="125"/>
      <c r="N257" s="133"/>
      <c r="O257" s="197">
        <v>1</v>
      </c>
    </row>
    <row r="258" spans="10:15" ht="13.5">
      <c r="J258" s="125"/>
      <c r="K258" s="125"/>
      <c r="L258" s="125"/>
      <c r="M258" s="125"/>
      <c r="N258" s="133"/>
      <c r="O258" s="197">
        <v>1</v>
      </c>
    </row>
    <row r="259" spans="10:15" ht="13.5">
      <c r="J259" s="125"/>
      <c r="K259" s="125"/>
      <c r="L259" s="125"/>
      <c r="M259" s="125"/>
      <c r="N259" s="133"/>
      <c r="O259" s="197">
        <v>1</v>
      </c>
    </row>
    <row r="260" spans="10:15" ht="13.5">
      <c r="J260" s="125"/>
      <c r="K260" s="125"/>
      <c r="L260" s="125"/>
      <c r="M260" s="125"/>
      <c r="N260" s="133"/>
      <c r="O260" s="197">
        <v>1</v>
      </c>
    </row>
    <row r="261" spans="10:15" ht="13.5">
      <c r="J261" s="125"/>
      <c r="K261" s="125"/>
      <c r="L261" s="125"/>
      <c r="M261" s="125"/>
      <c r="N261" s="133"/>
      <c r="O261" s="197">
        <v>1</v>
      </c>
    </row>
    <row r="262" spans="10:15" ht="13.5">
      <c r="J262" s="125"/>
      <c r="K262" s="125"/>
      <c r="L262" s="125"/>
      <c r="M262" s="125"/>
      <c r="N262" s="133"/>
      <c r="O262" s="197">
        <v>1</v>
      </c>
    </row>
    <row r="263" spans="10:15" ht="13.5">
      <c r="J263" s="125"/>
      <c r="K263" s="125"/>
      <c r="L263" s="125"/>
      <c r="M263" s="125"/>
      <c r="N263" s="133"/>
      <c r="O263" s="197">
        <v>1</v>
      </c>
    </row>
    <row r="264" spans="10:15" ht="13.5">
      <c r="J264" s="125"/>
      <c r="K264" s="125"/>
      <c r="L264" s="125"/>
      <c r="M264" s="125"/>
      <c r="N264" s="133"/>
      <c r="O264" s="197">
        <v>1</v>
      </c>
    </row>
    <row r="265" spans="10:15" ht="13.5">
      <c r="J265" s="125"/>
      <c r="K265" s="125"/>
      <c r="L265" s="125"/>
      <c r="M265" s="125"/>
      <c r="N265" s="133"/>
      <c r="O265" s="197">
        <v>1</v>
      </c>
    </row>
    <row r="266" spans="10:15" ht="13.5">
      <c r="J266" s="125"/>
      <c r="K266" s="125"/>
      <c r="L266" s="125"/>
      <c r="M266" s="125"/>
      <c r="N266" s="133"/>
      <c r="O266" s="197">
        <v>1</v>
      </c>
    </row>
    <row r="267" spans="10:15" ht="13.5">
      <c r="J267" s="125"/>
      <c r="K267" s="125"/>
      <c r="L267" s="125"/>
      <c r="M267" s="125"/>
      <c r="N267" s="133"/>
      <c r="O267" s="197">
        <v>1</v>
      </c>
    </row>
    <row r="268" spans="10:15" ht="13.5">
      <c r="J268" s="125"/>
      <c r="K268" s="125"/>
      <c r="L268" s="125"/>
      <c r="M268" s="125"/>
      <c r="N268" s="133"/>
      <c r="O268" s="197">
        <v>1</v>
      </c>
    </row>
    <row r="269" spans="10:15" ht="13.5">
      <c r="J269" s="125"/>
      <c r="K269" s="125"/>
      <c r="L269" s="125"/>
      <c r="M269" s="125"/>
      <c r="N269" s="133"/>
      <c r="O269" s="197">
        <v>1</v>
      </c>
    </row>
    <row r="270" spans="10:15" ht="13.5">
      <c r="J270" s="125"/>
      <c r="K270" s="125"/>
      <c r="L270" s="125"/>
      <c r="M270" s="125"/>
      <c r="N270" s="133"/>
      <c r="O270" s="197">
        <v>1</v>
      </c>
    </row>
    <row r="271" spans="10:15" ht="13.5">
      <c r="J271" s="125"/>
      <c r="K271" s="125"/>
      <c r="L271" s="125"/>
      <c r="M271" s="125"/>
      <c r="N271" s="133"/>
      <c r="O271" s="197">
        <v>1</v>
      </c>
    </row>
    <row r="272" spans="10:15" ht="13.5">
      <c r="J272" s="125"/>
      <c r="K272" s="125"/>
      <c r="L272" s="125"/>
      <c r="M272" s="125"/>
      <c r="N272" s="133"/>
      <c r="O272" s="197">
        <v>1</v>
      </c>
    </row>
    <row r="273" spans="10:15" ht="13.5">
      <c r="J273" s="125"/>
      <c r="K273" s="125"/>
      <c r="L273" s="125"/>
      <c r="M273" s="125"/>
      <c r="N273" s="133"/>
      <c r="O273" s="197">
        <v>1</v>
      </c>
    </row>
    <row r="274" spans="10:15" ht="13.5">
      <c r="J274" s="125"/>
      <c r="K274" s="125"/>
      <c r="L274" s="125"/>
      <c r="M274" s="125"/>
      <c r="N274" s="133"/>
      <c r="O274" s="197">
        <v>1</v>
      </c>
    </row>
    <row r="275" spans="10:15" ht="13.5">
      <c r="J275" s="125"/>
      <c r="K275" s="125"/>
      <c r="L275" s="125"/>
      <c r="M275" s="125"/>
      <c r="N275" s="133"/>
      <c r="O275" s="197">
        <v>1</v>
      </c>
    </row>
    <row r="276" spans="10:15" ht="13.5">
      <c r="J276" s="125"/>
      <c r="K276" s="125"/>
      <c r="L276" s="125"/>
      <c r="M276" s="125"/>
      <c r="N276" s="133"/>
      <c r="O276" s="197">
        <v>1</v>
      </c>
    </row>
    <row r="277" spans="10:15" ht="13.5">
      <c r="J277" s="125"/>
      <c r="K277" s="125"/>
      <c r="L277" s="125"/>
      <c r="M277" s="125"/>
      <c r="N277" s="133"/>
      <c r="O277" s="197">
        <v>1</v>
      </c>
    </row>
    <row r="278" spans="10:15" ht="13.5">
      <c r="J278" s="125"/>
      <c r="K278" s="125"/>
      <c r="L278" s="125"/>
      <c r="M278" s="125"/>
      <c r="N278" s="133"/>
      <c r="O278" s="197">
        <v>1</v>
      </c>
    </row>
    <row r="279" spans="10:15" ht="13.5">
      <c r="J279" s="125"/>
      <c r="K279" s="125"/>
      <c r="L279" s="125"/>
      <c r="M279" s="125"/>
      <c r="N279" s="133"/>
      <c r="O279" s="197">
        <v>1</v>
      </c>
    </row>
    <row r="280" spans="10:15" ht="13.5">
      <c r="J280" s="125"/>
      <c r="K280" s="125"/>
      <c r="L280" s="125"/>
      <c r="M280" s="125"/>
      <c r="N280" s="133"/>
      <c r="O280" s="197">
        <v>1</v>
      </c>
    </row>
    <row r="281" spans="10:15" ht="13.5">
      <c r="J281" s="125"/>
      <c r="K281" s="125"/>
      <c r="L281" s="125"/>
      <c r="M281" s="125"/>
      <c r="N281" s="133"/>
      <c r="O281" s="197">
        <v>1</v>
      </c>
    </row>
    <row r="282" spans="10:15" ht="13.5">
      <c r="J282" s="125"/>
      <c r="K282" s="125"/>
      <c r="L282" s="125"/>
      <c r="M282" s="125"/>
      <c r="N282" s="133"/>
      <c r="O282" s="197">
        <v>1</v>
      </c>
    </row>
    <row r="283" spans="10:15" ht="13.5">
      <c r="J283" s="125"/>
      <c r="K283" s="125"/>
      <c r="L283" s="125"/>
      <c r="M283" s="125"/>
      <c r="N283" s="133"/>
      <c r="O283" s="197">
        <v>1</v>
      </c>
    </row>
    <row r="284" spans="10:15" ht="13.5">
      <c r="J284" s="125"/>
      <c r="K284" s="125"/>
      <c r="L284" s="125"/>
      <c r="M284" s="125"/>
      <c r="N284" s="133"/>
      <c r="O284" s="197">
        <v>1</v>
      </c>
    </row>
    <row r="285" spans="10:15" ht="13.5">
      <c r="J285" s="125"/>
      <c r="K285" s="125"/>
      <c r="L285" s="125"/>
      <c r="M285" s="125"/>
      <c r="N285" s="133"/>
      <c r="O285" s="197">
        <v>1</v>
      </c>
    </row>
    <row r="286" spans="10:15" ht="13.5">
      <c r="J286" s="125"/>
      <c r="K286" s="125"/>
      <c r="L286" s="125"/>
      <c r="M286" s="125"/>
      <c r="N286" s="133"/>
      <c r="O286" s="197">
        <v>1</v>
      </c>
    </row>
    <row r="287" spans="10:15" ht="13.5">
      <c r="J287" s="125"/>
      <c r="K287" s="125"/>
      <c r="L287" s="125"/>
      <c r="M287" s="125"/>
      <c r="N287" s="133"/>
      <c r="O287" s="197">
        <v>1</v>
      </c>
    </row>
    <row r="288" spans="10:15" ht="13.5">
      <c r="J288" s="125"/>
      <c r="K288" s="125"/>
      <c r="L288" s="125"/>
      <c r="M288" s="125"/>
      <c r="N288" s="133"/>
      <c r="O288" s="197">
        <v>1</v>
      </c>
    </row>
    <row r="289" spans="10:15" ht="13.5">
      <c r="J289" s="125"/>
      <c r="K289" s="125"/>
      <c r="L289" s="125"/>
      <c r="M289" s="125"/>
      <c r="N289" s="133"/>
      <c r="O289" s="197">
        <v>1</v>
      </c>
    </row>
    <row r="290" spans="10:15" ht="13.5">
      <c r="J290" s="125"/>
      <c r="K290" s="125"/>
      <c r="L290" s="125"/>
      <c r="M290" s="125"/>
      <c r="N290" s="133"/>
      <c r="O290" s="197">
        <v>1</v>
      </c>
    </row>
    <row r="291" spans="10:15" ht="13.5">
      <c r="J291" s="125"/>
      <c r="K291" s="125"/>
      <c r="L291" s="125"/>
      <c r="M291" s="125"/>
      <c r="N291" s="133"/>
      <c r="O291" s="197">
        <v>1</v>
      </c>
    </row>
    <row r="292" spans="10:15" ht="13.5">
      <c r="J292" s="125"/>
      <c r="K292" s="125"/>
      <c r="L292" s="125"/>
      <c r="M292" s="125"/>
      <c r="N292" s="133"/>
      <c r="O292" s="197">
        <v>1</v>
      </c>
    </row>
    <row r="293" spans="10:15" ht="13.5">
      <c r="J293" s="125"/>
      <c r="K293" s="125"/>
      <c r="L293" s="125"/>
      <c r="M293" s="125"/>
      <c r="N293" s="133"/>
      <c r="O293" s="197">
        <v>1</v>
      </c>
    </row>
    <row r="294" spans="10:15" ht="13.5">
      <c r="J294" s="125"/>
      <c r="K294" s="125"/>
      <c r="L294" s="125"/>
      <c r="M294" s="125"/>
      <c r="N294" s="133"/>
      <c r="O294" s="197">
        <v>1</v>
      </c>
    </row>
    <row r="295" spans="10:15" ht="13.5">
      <c r="J295" s="125"/>
      <c r="K295" s="125"/>
      <c r="L295" s="125"/>
      <c r="M295" s="125"/>
      <c r="N295" s="133"/>
      <c r="O295" s="197">
        <v>1</v>
      </c>
    </row>
    <row r="296" spans="10:15" ht="13.5">
      <c r="J296" s="125"/>
      <c r="K296" s="125"/>
      <c r="L296" s="125"/>
      <c r="M296" s="125"/>
      <c r="N296" s="133"/>
      <c r="O296" s="197">
        <v>1</v>
      </c>
    </row>
    <row r="297" spans="10:15" ht="13.5">
      <c r="J297" s="125"/>
      <c r="K297" s="125"/>
      <c r="L297" s="125"/>
      <c r="M297" s="125"/>
      <c r="N297" s="133"/>
      <c r="O297" s="197">
        <v>1</v>
      </c>
    </row>
    <row r="298" spans="10:15" ht="13.5">
      <c r="J298" s="125"/>
      <c r="K298" s="125"/>
      <c r="L298" s="125"/>
      <c r="M298" s="125"/>
      <c r="N298" s="133"/>
      <c r="O298" s="197">
        <v>1</v>
      </c>
    </row>
    <row r="299" spans="10:15" ht="13.5">
      <c r="J299" s="125"/>
      <c r="K299" s="125"/>
      <c r="L299" s="125"/>
      <c r="M299" s="125"/>
      <c r="N299" s="133"/>
      <c r="O299" s="197">
        <v>1</v>
      </c>
    </row>
    <row r="300" spans="10:15" ht="13.5">
      <c r="J300" s="125"/>
      <c r="K300" s="125"/>
      <c r="L300" s="125"/>
      <c r="M300" s="125"/>
      <c r="N300" s="133"/>
      <c r="O300" s="197">
        <v>1</v>
      </c>
    </row>
    <row r="301" spans="10:15" ht="13.5">
      <c r="J301" s="125"/>
      <c r="K301" s="125"/>
      <c r="L301" s="125"/>
      <c r="M301" s="125"/>
      <c r="N301" s="133"/>
      <c r="O301" s="197">
        <v>1</v>
      </c>
    </row>
    <row r="302" spans="10:15" ht="13.5">
      <c r="J302" s="125"/>
      <c r="K302" s="125"/>
      <c r="L302" s="125"/>
      <c r="M302" s="125"/>
      <c r="N302" s="133"/>
      <c r="O302" s="197">
        <v>1</v>
      </c>
    </row>
    <row r="303" spans="10:15" ht="13.5">
      <c r="J303" s="125"/>
      <c r="K303" s="125"/>
      <c r="L303" s="125"/>
      <c r="M303" s="125"/>
      <c r="N303" s="133"/>
      <c r="O303" s="197">
        <v>1</v>
      </c>
    </row>
    <row r="304" spans="10:15" ht="13.5">
      <c r="J304" s="125"/>
      <c r="K304" s="125"/>
      <c r="L304" s="125"/>
      <c r="M304" s="125"/>
      <c r="N304" s="133"/>
      <c r="O304" s="197">
        <v>1</v>
      </c>
    </row>
    <row r="305" spans="10:15" ht="13.5">
      <c r="J305" s="125"/>
      <c r="K305" s="125"/>
      <c r="L305" s="125"/>
      <c r="M305" s="125"/>
      <c r="N305" s="133"/>
      <c r="O305" s="197">
        <v>1</v>
      </c>
    </row>
    <row r="306" spans="10:15" ht="13.5">
      <c r="J306" s="125"/>
      <c r="K306" s="125"/>
      <c r="L306" s="125"/>
      <c r="M306" s="125"/>
      <c r="N306" s="133"/>
      <c r="O306" s="197">
        <v>1</v>
      </c>
    </row>
    <row r="307" spans="10:15" ht="13.5">
      <c r="J307" s="125"/>
      <c r="K307" s="125"/>
      <c r="L307" s="125"/>
      <c r="M307" s="125"/>
      <c r="N307" s="133"/>
      <c r="O307" s="197">
        <v>1</v>
      </c>
    </row>
    <row r="308" spans="10:15" ht="13.5">
      <c r="J308" s="125"/>
      <c r="K308" s="125"/>
      <c r="L308" s="125"/>
      <c r="M308" s="125"/>
      <c r="N308" s="133"/>
      <c r="O308" s="197">
        <v>1</v>
      </c>
    </row>
    <row r="309" spans="10:15" ht="13.5">
      <c r="J309" s="125"/>
      <c r="K309" s="125"/>
      <c r="L309" s="125"/>
      <c r="M309" s="125"/>
      <c r="N309" s="133"/>
      <c r="O309" s="197">
        <v>1</v>
      </c>
    </row>
    <row r="310" spans="10:15" ht="13.5">
      <c r="J310" s="125"/>
      <c r="K310" s="125"/>
      <c r="L310" s="125"/>
      <c r="M310" s="125"/>
      <c r="N310" s="133"/>
      <c r="O310" s="197">
        <v>1</v>
      </c>
    </row>
    <row r="311" spans="10:15" ht="13.5">
      <c r="J311" s="125"/>
      <c r="K311" s="125"/>
      <c r="L311" s="125"/>
      <c r="M311" s="125"/>
      <c r="N311" s="133"/>
      <c r="O311" s="197">
        <v>1</v>
      </c>
    </row>
    <row r="312" spans="10:15" ht="13.5">
      <c r="J312" s="125"/>
      <c r="K312" s="125"/>
      <c r="L312" s="125"/>
      <c r="M312" s="125"/>
      <c r="N312" s="133"/>
      <c r="O312" s="197">
        <v>1</v>
      </c>
    </row>
    <row r="313" spans="10:15" ht="13.5">
      <c r="J313" s="125"/>
      <c r="K313" s="125"/>
      <c r="L313" s="125"/>
      <c r="M313" s="125"/>
      <c r="N313" s="133"/>
      <c r="O313" s="197">
        <v>1</v>
      </c>
    </row>
    <row r="314" spans="10:15" ht="13.5">
      <c r="J314" s="125"/>
      <c r="K314" s="125"/>
      <c r="L314" s="125"/>
      <c r="M314" s="125"/>
      <c r="N314" s="133"/>
      <c r="O314" s="197">
        <v>1</v>
      </c>
    </row>
    <row r="315" spans="10:15" ht="13.5">
      <c r="J315" s="125"/>
      <c r="K315" s="125"/>
      <c r="L315" s="125"/>
      <c r="M315" s="125"/>
      <c r="N315" s="133"/>
      <c r="O315" s="197">
        <v>1</v>
      </c>
    </row>
    <row r="316" spans="10:15" ht="13.5">
      <c r="J316" s="125"/>
      <c r="K316" s="125"/>
      <c r="L316" s="125"/>
      <c r="M316" s="125"/>
      <c r="N316" s="133"/>
      <c r="O316" s="197">
        <v>1</v>
      </c>
    </row>
    <row r="317" spans="10:15" ht="13.5">
      <c r="J317" s="125"/>
      <c r="K317" s="125"/>
      <c r="L317" s="125"/>
      <c r="M317" s="125"/>
      <c r="N317" s="133"/>
      <c r="O317" s="197">
        <v>1</v>
      </c>
    </row>
    <row r="318" spans="10:15" ht="13.5">
      <c r="J318" s="125"/>
      <c r="K318" s="125"/>
      <c r="L318" s="125"/>
      <c r="M318" s="125"/>
      <c r="N318" s="133"/>
      <c r="O318" s="197">
        <v>1</v>
      </c>
    </row>
    <row r="319" spans="10:15" ht="13.5">
      <c r="J319" s="125"/>
      <c r="K319" s="125"/>
      <c r="L319" s="125"/>
      <c r="M319" s="125"/>
      <c r="N319" s="133"/>
      <c r="O319" s="197">
        <v>1</v>
      </c>
    </row>
    <row r="320" spans="10:15" ht="13.5">
      <c r="J320" s="125"/>
      <c r="K320" s="125"/>
      <c r="L320" s="125"/>
      <c r="M320" s="125"/>
      <c r="N320" s="133"/>
      <c r="O320" s="197">
        <v>1</v>
      </c>
    </row>
    <row r="321" spans="10:15" ht="13.5">
      <c r="J321" s="125"/>
      <c r="K321" s="125"/>
      <c r="L321" s="125"/>
      <c r="M321" s="125"/>
      <c r="N321" s="133"/>
      <c r="O321" s="197">
        <v>1</v>
      </c>
    </row>
    <row r="322" spans="10:15" ht="13.5">
      <c r="J322" s="125"/>
      <c r="K322" s="125"/>
      <c r="L322" s="125"/>
      <c r="M322" s="125"/>
      <c r="N322" s="133"/>
      <c r="O322" s="197">
        <v>1</v>
      </c>
    </row>
    <row r="323" spans="10:15" ht="13.5">
      <c r="J323" s="125"/>
      <c r="K323" s="125"/>
      <c r="L323" s="125"/>
      <c r="M323" s="125"/>
      <c r="N323" s="133"/>
      <c r="O323" s="197">
        <v>1</v>
      </c>
    </row>
    <row r="324" spans="10:15" ht="13.5">
      <c r="J324" s="125"/>
      <c r="K324" s="125"/>
      <c r="L324" s="125"/>
      <c r="M324" s="125"/>
      <c r="N324" s="133"/>
      <c r="O324" s="197">
        <v>1</v>
      </c>
    </row>
    <row r="325" spans="10:15" ht="13.5">
      <c r="J325" s="125"/>
      <c r="K325" s="125"/>
      <c r="L325" s="125"/>
      <c r="M325" s="125"/>
      <c r="N325" s="133"/>
      <c r="O325" s="197">
        <v>1</v>
      </c>
    </row>
    <row r="326" spans="10:15" ht="13.5">
      <c r="J326" s="125"/>
      <c r="K326" s="125"/>
      <c r="L326" s="125"/>
      <c r="M326" s="125"/>
      <c r="N326" s="133"/>
      <c r="O326" s="197">
        <v>1</v>
      </c>
    </row>
    <row r="327" spans="10:15" ht="13.5">
      <c r="J327" s="125"/>
      <c r="K327" s="125"/>
      <c r="L327" s="125"/>
      <c r="M327" s="125"/>
      <c r="N327" s="133"/>
      <c r="O327" s="197">
        <v>1</v>
      </c>
    </row>
    <row r="328" spans="10:15" ht="13.5">
      <c r="J328" s="125"/>
      <c r="K328" s="125"/>
      <c r="L328" s="125"/>
      <c r="M328" s="125"/>
      <c r="N328" s="133"/>
      <c r="O328" s="197">
        <v>1</v>
      </c>
    </row>
    <row r="329" spans="10:15" ht="13.5">
      <c r="J329" s="125"/>
      <c r="K329" s="125"/>
      <c r="L329" s="125"/>
      <c r="M329" s="125"/>
      <c r="N329" s="133"/>
      <c r="O329" s="197">
        <v>1</v>
      </c>
    </row>
    <row r="330" spans="10:15" ht="13.5">
      <c r="J330" s="125"/>
      <c r="K330" s="125"/>
      <c r="L330" s="125"/>
      <c r="M330" s="125"/>
      <c r="N330" s="133"/>
      <c r="O330" s="197">
        <v>1</v>
      </c>
    </row>
    <row r="331" spans="10:15" ht="13.5">
      <c r="J331" s="125"/>
      <c r="K331" s="125"/>
      <c r="L331" s="125"/>
      <c r="M331" s="125"/>
      <c r="N331" s="133"/>
      <c r="O331" s="197">
        <v>1</v>
      </c>
    </row>
    <row r="332" spans="10:15" ht="13.5">
      <c r="J332" s="125"/>
      <c r="K332" s="125"/>
      <c r="L332" s="125"/>
      <c r="M332" s="125"/>
      <c r="N332" s="133"/>
      <c r="O332" s="197">
        <v>1</v>
      </c>
    </row>
    <row r="333" spans="10:15" ht="13.5">
      <c r="J333" s="125"/>
      <c r="K333" s="125"/>
      <c r="L333" s="125"/>
      <c r="M333" s="125"/>
      <c r="N333" s="133"/>
      <c r="O333" s="197">
        <v>1</v>
      </c>
    </row>
    <row r="334" spans="10:15" ht="13.5">
      <c r="J334" s="125"/>
      <c r="K334" s="125"/>
      <c r="L334" s="125"/>
      <c r="M334" s="125"/>
      <c r="N334" s="133"/>
      <c r="O334" s="197">
        <v>1</v>
      </c>
    </row>
    <row r="335" spans="10:15" ht="13.5">
      <c r="J335" s="125"/>
      <c r="K335" s="125"/>
      <c r="L335" s="125"/>
      <c r="M335" s="125"/>
      <c r="N335" s="133"/>
      <c r="O335" s="197">
        <v>1</v>
      </c>
    </row>
    <row r="336" spans="10:15" ht="13.5">
      <c r="J336" s="125"/>
      <c r="K336" s="125"/>
      <c r="L336" s="125"/>
      <c r="M336" s="125"/>
      <c r="N336" s="133"/>
      <c r="O336" s="197">
        <v>1</v>
      </c>
    </row>
    <row r="337" spans="10:15" ht="13.5">
      <c r="J337" s="125"/>
      <c r="K337" s="125"/>
      <c r="L337" s="125"/>
      <c r="M337" s="125"/>
      <c r="N337" s="133"/>
      <c r="O337" s="197">
        <v>1</v>
      </c>
    </row>
    <row r="338" spans="10:15" ht="13.5">
      <c r="J338" s="125"/>
      <c r="K338" s="125"/>
      <c r="L338" s="125"/>
      <c r="M338" s="125"/>
      <c r="N338" s="133"/>
      <c r="O338" s="197">
        <v>1</v>
      </c>
    </row>
    <row r="339" spans="10:15" ht="13.5">
      <c r="J339" s="125"/>
      <c r="K339" s="125"/>
      <c r="L339" s="125"/>
      <c r="M339" s="125"/>
      <c r="N339" s="133"/>
      <c r="O339" s="197">
        <v>1</v>
      </c>
    </row>
    <row r="340" spans="10:15" ht="13.5">
      <c r="J340" s="125"/>
      <c r="K340" s="125"/>
      <c r="L340" s="125"/>
      <c r="M340" s="125"/>
      <c r="N340" s="133"/>
      <c r="O340" s="197">
        <v>1</v>
      </c>
    </row>
    <row r="341" spans="10:15" ht="13.5">
      <c r="J341" s="125"/>
      <c r="K341" s="125"/>
      <c r="L341" s="125"/>
      <c r="M341" s="125"/>
      <c r="N341" s="133"/>
      <c r="O341" s="197">
        <v>1</v>
      </c>
    </row>
    <row r="342" spans="10:15" ht="13.5">
      <c r="J342" s="125"/>
      <c r="K342" s="125"/>
      <c r="L342" s="125"/>
      <c r="M342" s="125"/>
      <c r="N342" s="133"/>
      <c r="O342" s="197">
        <v>1</v>
      </c>
    </row>
    <row r="343" spans="10:15" ht="13.5">
      <c r="J343" s="125"/>
      <c r="K343" s="125"/>
      <c r="L343" s="125"/>
      <c r="M343" s="125"/>
      <c r="N343" s="133"/>
      <c r="O343" s="197">
        <v>1</v>
      </c>
    </row>
    <row r="344" spans="10:15" ht="13.5">
      <c r="J344" s="125"/>
      <c r="K344" s="125"/>
      <c r="L344" s="125"/>
      <c r="M344" s="125"/>
      <c r="N344" s="133"/>
      <c r="O344" s="197">
        <v>1</v>
      </c>
    </row>
    <row r="345" spans="10:15" ht="13.5">
      <c r="J345" s="125"/>
      <c r="K345" s="125"/>
      <c r="L345" s="125"/>
      <c r="M345" s="125"/>
      <c r="N345" s="133"/>
      <c r="O345" s="197">
        <v>1</v>
      </c>
    </row>
    <row r="346" spans="10:15" ht="13.5">
      <c r="J346" s="125"/>
      <c r="K346" s="125"/>
      <c r="L346" s="125"/>
      <c r="M346" s="125"/>
      <c r="N346" s="133"/>
      <c r="O346" s="197">
        <v>1</v>
      </c>
    </row>
    <row r="347" spans="10:15" ht="13.5">
      <c r="J347" s="125"/>
      <c r="K347" s="125"/>
      <c r="L347" s="125"/>
      <c r="M347" s="125"/>
      <c r="N347" s="133"/>
      <c r="O347" s="197">
        <v>1</v>
      </c>
    </row>
    <row r="348" spans="10:15" ht="13.5">
      <c r="J348" s="125"/>
      <c r="K348" s="125"/>
      <c r="L348" s="125"/>
      <c r="M348" s="125"/>
      <c r="N348" s="133"/>
      <c r="O348" s="197">
        <v>1</v>
      </c>
    </row>
    <row r="349" spans="10:15" ht="13.5">
      <c r="J349" s="125"/>
      <c r="K349" s="125"/>
      <c r="L349" s="125"/>
      <c r="M349" s="125"/>
      <c r="N349" s="133"/>
      <c r="O349" s="197">
        <v>1</v>
      </c>
    </row>
    <row r="350" spans="10:15" ht="13.5">
      <c r="J350" s="125"/>
      <c r="K350" s="125"/>
      <c r="L350" s="125"/>
      <c r="M350" s="125"/>
      <c r="N350" s="133"/>
      <c r="O350" s="197">
        <v>1</v>
      </c>
    </row>
    <row r="351" spans="10:15" ht="13.5">
      <c r="J351" s="125"/>
      <c r="K351" s="125"/>
      <c r="L351" s="125"/>
      <c r="M351" s="125"/>
      <c r="N351" s="133"/>
      <c r="O351" s="197">
        <v>1</v>
      </c>
    </row>
    <row r="352" spans="10:15" ht="13.5">
      <c r="J352" s="125"/>
      <c r="K352" s="125"/>
      <c r="L352" s="125"/>
      <c r="M352" s="125"/>
      <c r="N352" s="133"/>
      <c r="O352" s="197">
        <v>1</v>
      </c>
    </row>
    <row r="353" spans="10:15" ht="13.5">
      <c r="J353" s="125"/>
      <c r="K353" s="125"/>
      <c r="L353" s="125"/>
      <c r="M353" s="125"/>
      <c r="N353" s="133"/>
      <c r="O353" s="197">
        <v>1</v>
      </c>
    </row>
    <row r="354" spans="10:15" ht="13.5">
      <c r="J354" s="125"/>
      <c r="K354" s="125"/>
      <c r="L354" s="125"/>
      <c r="M354" s="125"/>
      <c r="N354" s="133"/>
      <c r="O354" s="197">
        <v>1</v>
      </c>
    </row>
    <row r="355" spans="10:15" ht="13.5">
      <c r="J355" s="125"/>
      <c r="K355" s="125"/>
      <c r="L355" s="125"/>
      <c r="M355" s="125"/>
      <c r="N355" s="133"/>
      <c r="O355" s="197">
        <v>1</v>
      </c>
    </row>
    <row r="356" spans="10:15" ht="13.5">
      <c r="J356" s="125"/>
      <c r="K356" s="125"/>
      <c r="L356" s="125"/>
      <c r="M356" s="125"/>
      <c r="N356" s="133"/>
      <c r="O356" s="197">
        <v>1</v>
      </c>
    </row>
    <row r="357" spans="10:15" ht="13.5">
      <c r="J357" s="125"/>
      <c r="K357" s="125"/>
      <c r="L357" s="125"/>
      <c r="M357" s="125"/>
      <c r="N357" s="133"/>
      <c r="O357" s="197">
        <v>1</v>
      </c>
    </row>
    <row r="358" spans="10:15" ht="13.5">
      <c r="J358" s="125"/>
      <c r="K358" s="125"/>
      <c r="L358" s="125"/>
      <c r="M358" s="125"/>
      <c r="N358" s="133"/>
      <c r="O358" s="197">
        <v>1</v>
      </c>
    </row>
    <row r="359" spans="10:15" ht="13.5">
      <c r="J359" s="125"/>
      <c r="K359" s="125"/>
      <c r="L359" s="125"/>
      <c r="M359" s="125"/>
      <c r="N359" s="133"/>
      <c r="O359" s="197">
        <v>1</v>
      </c>
    </row>
    <row r="360" spans="10:15" ht="13.5">
      <c r="J360" s="125"/>
      <c r="K360" s="125"/>
      <c r="L360" s="125"/>
      <c r="M360" s="125"/>
      <c r="N360" s="133"/>
      <c r="O360" s="197">
        <v>1</v>
      </c>
    </row>
    <row r="361" spans="10:15" ht="13.5">
      <c r="J361" s="125"/>
      <c r="K361" s="125"/>
      <c r="L361" s="125"/>
      <c r="M361" s="125"/>
      <c r="N361" s="133"/>
      <c r="O361" s="197">
        <v>1</v>
      </c>
    </row>
    <row r="362" spans="10:15" ht="13.5">
      <c r="J362" s="125"/>
      <c r="K362" s="125"/>
      <c r="L362" s="125"/>
      <c r="M362" s="125"/>
      <c r="N362" s="133"/>
      <c r="O362" s="197">
        <v>1</v>
      </c>
    </row>
    <row r="363" spans="10:15" ht="13.5">
      <c r="J363" s="125"/>
      <c r="K363" s="125"/>
      <c r="L363" s="125"/>
      <c r="M363" s="125"/>
      <c r="N363" s="133"/>
      <c r="O363" s="197">
        <v>1</v>
      </c>
    </row>
    <row r="364" spans="10:15" ht="13.5">
      <c r="J364" s="125"/>
      <c r="K364" s="125"/>
      <c r="L364" s="125"/>
      <c r="M364" s="125"/>
      <c r="N364" s="133"/>
      <c r="O364" s="197">
        <v>1</v>
      </c>
    </row>
    <row r="365" spans="10:15" ht="13.5">
      <c r="J365" s="125"/>
      <c r="K365" s="125"/>
      <c r="L365" s="125"/>
      <c r="M365" s="125"/>
      <c r="N365" s="133"/>
      <c r="O365" s="197">
        <v>1</v>
      </c>
    </row>
    <row r="366" spans="10:15" ht="13.5">
      <c r="J366" s="125"/>
      <c r="K366" s="125"/>
      <c r="L366" s="125"/>
      <c r="M366" s="125"/>
      <c r="N366" s="133"/>
      <c r="O366" s="197">
        <v>1</v>
      </c>
    </row>
    <row r="367" spans="10:15" ht="13.5">
      <c r="J367" s="125"/>
      <c r="K367" s="125"/>
      <c r="L367" s="125"/>
      <c r="M367" s="125"/>
      <c r="N367" s="133"/>
      <c r="O367" s="197">
        <v>1</v>
      </c>
    </row>
    <row r="368" spans="10:15" ht="13.5">
      <c r="J368" s="125"/>
      <c r="K368" s="125"/>
      <c r="L368" s="125"/>
      <c r="M368" s="125"/>
      <c r="N368" s="133"/>
      <c r="O368" s="197">
        <v>1</v>
      </c>
    </row>
    <row r="369" spans="10:15" ht="13.5">
      <c r="J369" s="125"/>
      <c r="K369" s="125"/>
      <c r="L369" s="125"/>
      <c r="M369" s="125"/>
      <c r="N369" s="133"/>
      <c r="O369" s="197">
        <v>1</v>
      </c>
    </row>
    <row r="370" spans="10:15" ht="13.5">
      <c r="J370" s="125"/>
      <c r="K370" s="125"/>
      <c r="L370" s="125"/>
      <c r="M370" s="125"/>
      <c r="N370" s="133"/>
      <c r="O370" s="197">
        <v>1</v>
      </c>
    </row>
    <row r="371" spans="10:15" ht="13.5">
      <c r="J371" s="125"/>
      <c r="K371" s="125"/>
      <c r="L371" s="125"/>
      <c r="M371" s="125"/>
      <c r="N371" s="133"/>
      <c r="O371" s="197">
        <v>1</v>
      </c>
    </row>
    <row r="372" spans="10:15" ht="13.5">
      <c r="J372" s="125"/>
      <c r="K372" s="125"/>
      <c r="L372" s="125"/>
      <c r="M372" s="125"/>
      <c r="N372" s="133"/>
      <c r="O372" s="197">
        <v>1</v>
      </c>
    </row>
    <row r="373" spans="10:15" ht="13.5">
      <c r="J373" s="125"/>
      <c r="K373" s="125"/>
      <c r="L373" s="125"/>
      <c r="M373" s="125"/>
      <c r="N373" s="133"/>
      <c r="O373" s="197">
        <v>1</v>
      </c>
    </row>
    <row r="374" spans="10:15" ht="13.5">
      <c r="J374" s="125"/>
      <c r="K374" s="125"/>
      <c r="L374" s="125"/>
      <c r="M374" s="125"/>
      <c r="N374" s="133"/>
      <c r="O374" s="197">
        <v>1</v>
      </c>
    </row>
    <row r="375" spans="10:15" ht="13.5">
      <c r="J375" s="125"/>
      <c r="K375" s="125"/>
      <c r="L375" s="125"/>
      <c r="M375" s="125"/>
      <c r="N375" s="133"/>
      <c r="O375" s="197">
        <v>1</v>
      </c>
    </row>
    <row r="376" spans="10:15" ht="13.5">
      <c r="J376" s="125"/>
      <c r="K376" s="125"/>
      <c r="L376" s="125"/>
      <c r="M376" s="125"/>
      <c r="N376" s="133"/>
      <c r="O376" s="197">
        <v>1</v>
      </c>
    </row>
    <row r="377" spans="10:15" ht="13.5">
      <c r="J377" s="125"/>
      <c r="K377" s="125"/>
      <c r="L377" s="125"/>
      <c r="M377" s="125"/>
      <c r="N377" s="133"/>
      <c r="O377" s="197">
        <v>1</v>
      </c>
    </row>
    <row r="378" spans="10:15" ht="13.5">
      <c r="J378" s="125"/>
      <c r="K378" s="125"/>
      <c r="L378" s="125"/>
      <c r="M378" s="125"/>
      <c r="N378" s="133"/>
      <c r="O378" s="197">
        <v>1</v>
      </c>
    </row>
    <row r="379" spans="10:15" ht="13.5">
      <c r="J379" s="125"/>
      <c r="K379" s="125"/>
      <c r="L379" s="125"/>
      <c r="M379" s="125"/>
      <c r="N379" s="133"/>
      <c r="O379" s="197">
        <v>1</v>
      </c>
    </row>
    <row r="380" spans="10:15" ht="13.5">
      <c r="J380" s="125"/>
      <c r="K380" s="125"/>
      <c r="L380" s="125"/>
      <c r="M380" s="125"/>
      <c r="N380" s="133"/>
      <c r="O380" s="197">
        <v>1</v>
      </c>
    </row>
    <row r="381" spans="10:15" ht="13.5">
      <c r="J381" s="125"/>
      <c r="K381" s="125"/>
      <c r="L381" s="125"/>
      <c r="M381" s="125"/>
      <c r="N381" s="133"/>
      <c r="O381" s="197">
        <v>1</v>
      </c>
    </row>
    <row r="382" spans="10:15" ht="13.5">
      <c r="J382" s="125"/>
      <c r="K382" s="125"/>
      <c r="L382" s="125"/>
      <c r="M382" s="125"/>
      <c r="N382" s="133"/>
      <c r="O382" s="197">
        <v>1</v>
      </c>
    </row>
    <row r="383" spans="10:15" ht="13.5">
      <c r="J383" s="125"/>
      <c r="K383" s="125"/>
      <c r="L383" s="125"/>
      <c r="M383" s="125"/>
      <c r="N383" s="133"/>
      <c r="O383" s="197">
        <v>1</v>
      </c>
    </row>
    <row r="384" spans="10:15" ht="13.5">
      <c r="J384" s="125"/>
      <c r="K384" s="125"/>
      <c r="L384" s="125"/>
      <c r="M384" s="125"/>
      <c r="N384" s="133"/>
      <c r="O384" s="197">
        <v>1</v>
      </c>
    </row>
    <row r="385" spans="10:15" ht="13.5">
      <c r="J385" s="125"/>
      <c r="K385" s="125"/>
      <c r="L385" s="125"/>
      <c r="M385" s="125"/>
      <c r="N385" s="133"/>
      <c r="O385" s="197">
        <v>1</v>
      </c>
    </row>
    <row r="386" spans="10:15" ht="13.5">
      <c r="J386" s="125"/>
      <c r="K386" s="125"/>
      <c r="L386" s="125"/>
      <c r="M386" s="125"/>
      <c r="N386" s="133"/>
      <c r="O386" s="197">
        <v>1</v>
      </c>
    </row>
    <row r="387" spans="10:15" ht="13.5">
      <c r="J387" s="125"/>
      <c r="K387" s="125"/>
      <c r="L387" s="125"/>
      <c r="M387" s="125"/>
      <c r="N387" s="133"/>
      <c r="O387" s="197">
        <v>1</v>
      </c>
    </row>
    <row r="388" spans="10:15" ht="13.5">
      <c r="J388" s="125"/>
      <c r="K388" s="125"/>
      <c r="L388" s="125"/>
      <c r="M388" s="125"/>
      <c r="N388" s="133"/>
      <c r="O388" s="197">
        <v>1</v>
      </c>
    </row>
    <row r="389" spans="10:15" ht="13.5">
      <c r="J389" s="125"/>
      <c r="K389" s="125"/>
      <c r="L389" s="125"/>
      <c r="M389" s="125"/>
      <c r="N389" s="133"/>
      <c r="O389" s="197">
        <v>1</v>
      </c>
    </row>
    <row r="390" spans="10:15" ht="13.5">
      <c r="J390" s="125"/>
      <c r="K390" s="125"/>
      <c r="L390" s="125"/>
      <c r="M390" s="125"/>
      <c r="N390" s="133"/>
      <c r="O390" s="197">
        <v>1</v>
      </c>
    </row>
    <row r="391" spans="10:15" ht="13.5">
      <c r="J391" s="125"/>
      <c r="K391" s="125"/>
      <c r="L391" s="125"/>
      <c r="M391" s="125"/>
      <c r="N391" s="133"/>
      <c r="O391" s="197">
        <v>1</v>
      </c>
    </row>
    <row r="392" spans="10:15" ht="13.5">
      <c r="J392" s="125"/>
      <c r="K392" s="125"/>
      <c r="L392" s="125"/>
      <c r="M392" s="125"/>
      <c r="N392" s="133"/>
      <c r="O392" s="197">
        <v>1</v>
      </c>
    </row>
    <row r="393" spans="10:15" ht="13.5">
      <c r="J393" s="125"/>
      <c r="K393" s="125"/>
      <c r="L393" s="125"/>
      <c r="M393" s="125"/>
      <c r="N393" s="133"/>
      <c r="O393" s="197">
        <v>1</v>
      </c>
    </row>
    <row r="394" spans="10:15" ht="13.5">
      <c r="J394" s="125"/>
      <c r="K394" s="125"/>
      <c r="L394" s="125"/>
      <c r="M394" s="125"/>
      <c r="N394" s="133"/>
      <c r="O394" s="197">
        <v>1</v>
      </c>
    </row>
    <row r="395" spans="10:15" ht="13.5">
      <c r="J395" s="125"/>
      <c r="K395" s="125"/>
      <c r="L395" s="125"/>
      <c r="M395" s="125"/>
      <c r="N395" s="133"/>
      <c r="O395" s="197">
        <v>1</v>
      </c>
    </row>
    <row r="396" spans="10:15" ht="13.5">
      <c r="J396" s="125"/>
      <c r="K396" s="125"/>
      <c r="L396" s="125"/>
      <c r="M396" s="125"/>
      <c r="N396" s="133"/>
      <c r="O396" s="197">
        <v>1</v>
      </c>
    </row>
    <row r="397" spans="10:15" ht="13.5">
      <c r="J397" s="125"/>
      <c r="K397" s="125"/>
      <c r="L397" s="125"/>
      <c r="M397" s="125"/>
      <c r="N397" s="133"/>
      <c r="O397" s="197">
        <v>1</v>
      </c>
    </row>
    <row r="398" spans="10:15" ht="13.5">
      <c r="J398" s="125"/>
      <c r="K398" s="125"/>
      <c r="L398" s="125"/>
      <c r="M398" s="125"/>
      <c r="N398" s="133"/>
      <c r="O398" s="197">
        <v>1</v>
      </c>
    </row>
    <row r="399" spans="10:15" ht="13.5">
      <c r="J399" s="125"/>
      <c r="K399" s="125"/>
      <c r="L399" s="125"/>
      <c r="M399" s="125"/>
      <c r="N399" s="133"/>
      <c r="O399" s="197">
        <v>1</v>
      </c>
    </row>
    <row r="400" spans="10:15" ht="13.5">
      <c r="J400" s="125"/>
      <c r="K400" s="125"/>
      <c r="L400" s="125"/>
      <c r="M400" s="125"/>
      <c r="N400" s="133"/>
      <c r="O400" s="197">
        <v>1</v>
      </c>
    </row>
    <row r="401" spans="10:15" ht="13.5">
      <c r="J401" s="125"/>
      <c r="K401" s="125"/>
      <c r="L401" s="125"/>
      <c r="M401" s="125"/>
      <c r="N401" s="133"/>
      <c r="O401" s="197">
        <v>1</v>
      </c>
    </row>
    <row r="402" spans="10:15" ht="13.5">
      <c r="J402" s="125"/>
      <c r="K402" s="125"/>
      <c r="L402" s="125"/>
      <c r="M402" s="125"/>
      <c r="N402" s="133"/>
      <c r="O402" s="197">
        <v>1</v>
      </c>
    </row>
    <row r="403" spans="10:15" ht="13.5">
      <c r="J403" s="125"/>
      <c r="K403" s="125"/>
      <c r="L403" s="125"/>
      <c r="M403" s="125"/>
      <c r="N403" s="133"/>
      <c r="O403" s="197">
        <v>1</v>
      </c>
    </row>
    <row r="404" spans="10:15" ht="13.5">
      <c r="J404" s="125"/>
      <c r="K404" s="125"/>
      <c r="L404" s="125"/>
      <c r="M404" s="125"/>
      <c r="N404" s="133"/>
      <c r="O404" s="197">
        <v>1</v>
      </c>
    </row>
    <row r="405" spans="10:15" ht="13.5">
      <c r="J405" s="125"/>
      <c r="K405" s="125"/>
      <c r="L405" s="125"/>
      <c r="M405" s="125"/>
      <c r="N405" s="133"/>
      <c r="O405" s="197">
        <v>1</v>
      </c>
    </row>
    <row r="406" spans="10:15" ht="13.5">
      <c r="J406" s="125"/>
      <c r="K406" s="125"/>
      <c r="L406" s="125"/>
      <c r="M406" s="125"/>
      <c r="N406" s="133"/>
      <c r="O406" s="197">
        <v>1</v>
      </c>
    </row>
    <row r="407" spans="10:15" ht="13.5">
      <c r="J407" s="125"/>
      <c r="K407" s="125"/>
      <c r="L407" s="125"/>
      <c r="M407" s="125"/>
      <c r="N407" s="133"/>
      <c r="O407" s="197">
        <v>1</v>
      </c>
    </row>
    <row r="408" spans="10:15" ht="13.5">
      <c r="J408" s="125"/>
      <c r="K408" s="125"/>
      <c r="L408" s="125"/>
      <c r="M408" s="125"/>
      <c r="N408" s="133"/>
      <c r="O408" s="197">
        <v>1</v>
      </c>
    </row>
    <row r="409" spans="10:15" ht="13.5">
      <c r="J409" s="125"/>
      <c r="K409" s="125"/>
      <c r="L409" s="125"/>
      <c r="M409" s="125"/>
      <c r="N409" s="133"/>
      <c r="O409" s="197">
        <v>1</v>
      </c>
    </row>
    <row r="410" spans="10:15" ht="13.5">
      <c r="J410" s="125"/>
      <c r="K410" s="125"/>
      <c r="L410" s="125"/>
      <c r="M410" s="125"/>
      <c r="N410" s="133"/>
      <c r="O410" s="197">
        <v>1</v>
      </c>
    </row>
    <row r="411" spans="10:15" ht="13.5">
      <c r="J411" s="125"/>
      <c r="K411" s="125"/>
      <c r="L411" s="125"/>
      <c r="M411" s="125"/>
      <c r="N411" s="133"/>
      <c r="O411" s="197">
        <v>1</v>
      </c>
    </row>
    <row r="412" spans="10:15" ht="13.5">
      <c r="J412" s="125"/>
      <c r="K412" s="125"/>
      <c r="L412" s="125"/>
      <c r="M412" s="125"/>
      <c r="N412" s="133"/>
      <c r="O412" s="197">
        <v>1</v>
      </c>
    </row>
    <row r="413" spans="10:15" ht="13.5">
      <c r="J413" s="125"/>
      <c r="K413" s="125"/>
      <c r="L413" s="125"/>
      <c r="M413" s="125"/>
      <c r="N413" s="133"/>
      <c r="O413" s="197">
        <v>1</v>
      </c>
    </row>
    <row r="414" spans="10:15" ht="13.5">
      <c r="J414" s="125"/>
      <c r="K414" s="125"/>
      <c r="L414" s="125"/>
      <c r="M414" s="125"/>
      <c r="N414" s="133"/>
      <c r="O414" s="197">
        <v>1</v>
      </c>
    </row>
    <row r="415" spans="10:15" ht="13.5">
      <c r="J415" s="125"/>
      <c r="K415" s="125"/>
      <c r="L415" s="125"/>
      <c r="M415" s="125"/>
      <c r="N415" s="133"/>
      <c r="O415" s="197">
        <v>1</v>
      </c>
    </row>
    <row r="416" spans="10:15" ht="13.5">
      <c r="J416" s="125"/>
      <c r="K416" s="125"/>
      <c r="L416" s="125"/>
      <c r="M416" s="125"/>
      <c r="N416" s="133"/>
      <c r="O416" s="197">
        <v>1</v>
      </c>
    </row>
    <row r="417" spans="10:15" ht="13.5">
      <c r="J417" s="125"/>
      <c r="K417" s="125"/>
      <c r="L417" s="125"/>
      <c r="M417" s="125"/>
      <c r="N417" s="133"/>
      <c r="O417" s="197">
        <v>1</v>
      </c>
    </row>
    <row r="418" spans="10:15" ht="13.5">
      <c r="J418" s="125"/>
      <c r="K418" s="125"/>
      <c r="L418" s="125"/>
      <c r="M418" s="125"/>
      <c r="N418" s="133"/>
      <c r="O418" s="197">
        <v>1</v>
      </c>
    </row>
    <row r="419" spans="10:15" ht="13.5">
      <c r="J419" s="125"/>
      <c r="K419" s="125"/>
      <c r="L419" s="125"/>
      <c r="M419" s="125"/>
      <c r="N419" s="133"/>
      <c r="O419" s="197">
        <v>1</v>
      </c>
    </row>
    <row r="420" spans="10:15" ht="13.5">
      <c r="J420" s="125"/>
      <c r="K420" s="125"/>
      <c r="L420" s="125"/>
      <c r="M420" s="125"/>
      <c r="N420" s="133"/>
      <c r="O420" s="197">
        <v>1</v>
      </c>
    </row>
    <row r="421" spans="10:15" ht="13.5">
      <c r="J421" s="125"/>
      <c r="K421" s="125"/>
      <c r="L421" s="125"/>
      <c r="M421" s="125"/>
      <c r="N421" s="133"/>
      <c r="O421" s="197">
        <v>1</v>
      </c>
    </row>
    <row r="422" spans="10:15" ht="13.5">
      <c r="J422" s="125"/>
      <c r="K422" s="125"/>
      <c r="L422" s="125"/>
      <c r="M422" s="125"/>
      <c r="N422" s="133"/>
      <c r="O422" s="197">
        <v>1</v>
      </c>
    </row>
    <row r="423" spans="10:15" ht="13.5">
      <c r="J423" s="125"/>
      <c r="K423" s="125"/>
      <c r="L423" s="125"/>
      <c r="M423" s="125"/>
      <c r="N423" s="133"/>
      <c r="O423" s="197">
        <v>1</v>
      </c>
    </row>
    <row r="424" spans="10:15" ht="13.5">
      <c r="J424" s="125"/>
      <c r="K424" s="125"/>
      <c r="L424" s="125"/>
      <c r="M424" s="125"/>
      <c r="N424" s="133"/>
      <c r="O424" s="197">
        <v>1</v>
      </c>
    </row>
    <row r="425" spans="10:15" ht="13.5">
      <c r="J425" s="125"/>
      <c r="K425" s="125"/>
      <c r="L425" s="125"/>
      <c r="M425" s="125"/>
      <c r="N425" s="133"/>
      <c r="O425" s="197">
        <v>1</v>
      </c>
    </row>
    <row r="426" spans="10:15" ht="13.5">
      <c r="J426" s="125"/>
      <c r="K426" s="125"/>
      <c r="L426" s="125"/>
      <c r="M426" s="125"/>
      <c r="N426" s="133"/>
      <c r="O426" s="197">
        <v>1</v>
      </c>
    </row>
    <row r="427" spans="10:15" ht="13.5">
      <c r="J427" s="125"/>
      <c r="K427" s="125"/>
      <c r="L427" s="125"/>
      <c r="M427" s="125"/>
      <c r="N427" s="133"/>
      <c r="O427" s="197">
        <v>1</v>
      </c>
    </row>
    <row r="428" spans="10:15" ht="13.5">
      <c r="J428" s="125"/>
      <c r="K428" s="125"/>
      <c r="L428" s="125"/>
      <c r="M428" s="125"/>
      <c r="N428" s="133"/>
      <c r="O428" s="197">
        <v>1</v>
      </c>
    </row>
    <row r="429" spans="10:15" ht="13.5">
      <c r="J429" s="125"/>
      <c r="K429" s="125"/>
      <c r="L429" s="125"/>
      <c r="M429" s="125"/>
      <c r="N429" s="133"/>
      <c r="O429" s="197">
        <v>1</v>
      </c>
    </row>
    <row r="430" spans="10:15" ht="13.5">
      <c r="J430" s="125"/>
      <c r="K430" s="125"/>
      <c r="L430" s="125"/>
      <c r="M430" s="125"/>
      <c r="N430" s="133"/>
      <c r="O430" s="197">
        <v>1</v>
      </c>
    </row>
    <row r="431" spans="10:15" ht="13.5">
      <c r="J431" s="125"/>
      <c r="K431" s="125"/>
      <c r="L431" s="125"/>
      <c r="M431" s="125"/>
      <c r="N431" s="133"/>
      <c r="O431" s="197">
        <v>1</v>
      </c>
    </row>
    <row r="432" spans="10:15" ht="13.5">
      <c r="J432" s="125"/>
      <c r="K432" s="125"/>
      <c r="L432" s="125"/>
      <c r="M432" s="125"/>
      <c r="N432" s="133"/>
      <c r="O432" s="197">
        <v>1</v>
      </c>
    </row>
    <row r="433" spans="10:15" ht="13.5">
      <c r="J433" s="125"/>
      <c r="K433" s="125"/>
      <c r="L433" s="125"/>
      <c r="M433" s="125"/>
      <c r="N433" s="133"/>
      <c r="O433" s="197">
        <v>1</v>
      </c>
    </row>
    <row r="434" spans="10:15" ht="13.5">
      <c r="J434" s="125"/>
      <c r="K434" s="125"/>
      <c r="L434" s="125"/>
      <c r="M434" s="125"/>
      <c r="N434" s="133"/>
      <c r="O434" s="197">
        <v>1</v>
      </c>
    </row>
    <row r="435" spans="10:15" ht="13.5">
      <c r="J435" s="125"/>
      <c r="K435" s="125"/>
      <c r="L435" s="125"/>
      <c r="M435" s="125"/>
      <c r="N435" s="133"/>
      <c r="O435" s="197">
        <v>1</v>
      </c>
    </row>
    <row r="436" spans="10:15" ht="13.5">
      <c r="J436" s="125"/>
      <c r="K436" s="125"/>
      <c r="L436" s="125"/>
      <c r="M436" s="125"/>
      <c r="N436" s="133"/>
      <c r="O436" s="197">
        <v>1</v>
      </c>
    </row>
    <row r="437" spans="10:15" ht="13.5">
      <c r="J437" s="125"/>
      <c r="K437" s="125"/>
      <c r="L437" s="125"/>
      <c r="M437" s="125"/>
      <c r="N437" s="133"/>
      <c r="O437" s="197">
        <v>1</v>
      </c>
    </row>
    <row r="438" spans="10:15" ht="13.5">
      <c r="J438" s="125"/>
      <c r="K438" s="125"/>
      <c r="L438" s="125"/>
      <c r="M438" s="125"/>
      <c r="N438" s="133"/>
      <c r="O438" s="197">
        <v>1</v>
      </c>
    </row>
    <row r="439" spans="10:15" ht="13.5">
      <c r="J439" s="125"/>
      <c r="K439" s="125"/>
      <c r="L439" s="125"/>
      <c r="M439" s="125"/>
      <c r="N439" s="133"/>
      <c r="O439" s="197">
        <v>1</v>
      </c>
    </row>
    <row r="440" spans="10:15" ht="13.5">
      <c r="J440" s="125"/>
      <c r="K440" s="125"/>
      <c r="L440" s="125"/>
      <c r="M440" s="125"/>
      <c r="N440" s="133"/>
      <c r="O440" s="197">
        <v>1</v>
      </c>
    </row>
    <row r="441" spans="10:15" ht="13.5">
      <c r="J441" s="125"/>
      <c r="K441" s="125"/>
      <c r="L441" s="125"/>
      <c r="M441" s="125"/>
      <c r="N441" s="133"/>
      <c r="O441" s="197">
        <v>1</v>
      </c>
    </row>
    <row r="442" spans="10:15" ht="13.5">
      <c r="J442" s="125"/>
      <c r="K442" s="125"/>
    </row>
  </sheetData>
  <mergeCells count="5">
    <mergeCell ref="B38:C38"/>
    <mergeCell ref="B34:C34"/>
    <mergeCell ref="B36:C36"/>
    <mergeCell ref="B37:C37"/>
    <mergeCell ref="B35:C35"/>
  </mergeCells>
  <phoneticPr fontId="5" type="noConversion"/>
  <dataValidations count="1">
    <dataValidation type="list" allowBlank="1" showInputMessage="1" showErrorMessage="1" sqref="C11">
      <formula1>$P$4:$P$48</formula1>
    </dataValidation>
  </dataValidations>
  <pageMargins left="0.75" right="0.75" top="1" bottom="1" header="0.5" footer="0.5"/>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FFC000"/>
  </sheetPr>
  <dimension ref="A1:AW80"/>
  <sheetViews>
    <sheetView workbookViewId="0"/>
  </sheetViews>
  <sheetFormatPr defaultRowHeight="12.75"/>
  <cols>
    <col min="1" max="1" width="10.140625" style="61" bestFit="1" customWidth="1"/>
    <col min="2" max="2" width="10.7109375" style="61" bestFit="1" customWidth="1"/>
    <col min="3" max="4" width="9.140625" style="61"/>
    <col min="5" max="5" width="10.140625" style="61" bestFit="1" customWidth="1"/>
    <col min="6" max="40" width="9.140625" style="61"/>
    <col min="41" max="41" width="9.140625" style="72"/>
    <col min="42" max="43" width="9.140625" style="61"/>
    <col min="44" max="44" width="10.42578125" style="61" customWidth="1"/>
    <col min="45" max="45" width="9.140625" style="61"/>
    <col min="46" max="46" width="11.85546875" style="61" customWidth="1"/>
    <col min="47" max="47" width="8.42578125" style="61" customWidth="1"/>
    <col min="48" max="16384" width="9.140625" style="61"/>
  </cols>
  <sheetData>
    <row r="1" spans="1:49" s="129" customFormat="1"/>
    <row r="2" spans="1:49" s="129" customFormat="1" ht="67.5">
      <c r="B2" s="130">
        <f>B4</f>
        <v>0</v>
      </c>
      <c r="C2" s="130" t="str">
        <f t="shared" ref="C2:AW2" si="0">C4</f>
        <v>P/E-to-Growth</v>
      </c>
      <c r="D2" s="130" t="str">
        <f t="shared" si="0"/>
        <v>Dividend Discount Model Alpha</v>
      </c>
      <c r="E2" s="130" t="str">
        <f t="shared" si="0"/>
        <v>Earnings Yield</v>
      </c>
      <c r="F2" s="130" t="str">
        <f t="shared" si="0"/>
        <v>Forward Earnings Yield</v>
      </c>
      <c r="G2" s="130" t="str">
        <f t="shared" si="0"/>
        <v>Price/ Book Value</v>
      </c>
      <c r="H2" s="130" t="str">
        <f t="shared" si="0"/>
        <v>Price/ Cash Flow</v>
      </c>
      <c r="I2" s="130" t="str">
        <f t="shared" si="0"/>
        <v>Price/ Free Cash Flow</v>
      </c>
      <c r="J2" s="130" t="str">
        <f t="shared" si="0"/>
        <v>Price/ Sales</v>
      </c>
      <c r="K2" s="130" t="str">
        <f t="shared" si="0"/>
        <v>EV/ EBITDA</v>
      </c>
      <c r="L2" s="130" t="str">
        <f t="shared" si="0"/>
        <v>Free Cash Flow/ EV</v>
      </c>
      <c r="M2" s="130" t="str">
        <f t="shared" si="0"/>
        <v>Dividend Yield</v>
      </c>
      <c r="N2" s="130" t="str">
        <f t="shared" si="0"/>
        <v>Dividend Growth</v>
      </c>
      <c r="O2" s="130" t="str">
        <f t="shared" si="0"/>
        <v>Share Repurchase</v>
      </c>
      <c r="P2" s="130" t="str">
        <f t="shared" si="0"/>
        <v>Relative Strength - 30wk/75wk MA</v>
      </c>
      <c r="Q2" s="130" t="str">
        <f t="shared" si="0"/>
        <v>Relative Strength - 5wk/30wk MA</v>
      </c>
      <c r="R2" s="130" t="str">
        <f t="shared" si="0"/>
        <v>Relative Strength - 10wk/40wk MA</v>
      </c>
      <c r="S2" s="130" t="str">
        <f t="shared" si="0"/>
        <v>Price to Moving Average (200 day)</v>
      </c>
      <c r="T2" s="130" t="str">
        <f t="shared" si="0"/>
        <v>Price Return - 12-mth Perf.</v>
      </c>
      <c r="U2" s="130" t="str">
        <f t="shared" si="0"/>
        <v>Price Return - 9-mth Perf.</v>
      </c>
      <c r="V2" s="130" t="str">
        <f t="shared" si="0"/>
        <v>Price Return - 3-mth Perf.</v>
      </c>
      <c r="W2" s="130" t="str">
        <f t="shared" si="0"/>
        <v>Price Return - 11-mth Perf.</v>
      </c>
      <c r="X2" s="130" t="str">
        <f t="shared" si="0"/>
        <v>Price Return - 12-mth and 1-mth Performance</v>
      </c>
      <c r="Y2" s="130" t="str">
        <f t="shared" si="0"/>
        <v>Price Return - 12-mth and 1-mth Reversal</v>
      </c>
      <c r="Z2" s="130" t="str">
        <f t="shared" si="0"/>
        <v>Most Active</v>
      </c>
      <c r="AA2" s="130" t="str">
        <f t="shared" si="0"/>
        <v>Earning Momentum</v>
      </c>
      <c r="AB2" s="130" t="str">
        <f t="shared" si="0"/>
        <v>Proj. 5yr EPS Growth</v>
      </c>
      <c r="AC2" s="130" t="str">
        <f t="shared" si="0"/>
        <v>Positive EPS Surprise</v>
      </c>
      <c r="AD2" s="130" t="str">
        <f t="shared" si="0"/>
        <v>EPS Estimate Revisions</v>
      </c>
      <c r="AE2" s="130" t="str">
        <f t="shared" si="0"/>
        <v>Equity Duration</v>
      </c>
      <c r="AF2" s="130" t="str">
        <f t="shared" si="0"/>
        <v>High Proj. 2yr EPS Yield Growth</v>
      </c>
      <c r="AG2" s="130" t="str">
        <f t="shared" si="0"/>
        <v>1yr ROE</v>
      </c>
      <c r="AH2" s="130" t="str">
        <f t="shared" si="0"/>
        <v>5y ROE</v>
      </c>
      <c r="AI2" s="130" t="str">
        <f t="shared" si="0"/>
        <v>1yr ROE Adj</v>
      </c>
      <c r="AJ2" s="130" t="str">
        <f t="shared" si="0"/>
        <v>5yr ROE Adj</v>
      </c>
      <c r="AK2" s="130" t="str">
        <f t="shared" si="0"/>
        <v>ROA</v>
      </c>
      <c r="AL2" s="130" t="str">
        <f t="shared" si="0"/>
        <v>ROC</v>
      </c>
      <c r="AM2" s="130" t="str">
        <f t="shared" si="0"/>
        <v>Beta</v>
      </c>
      <c r="AN2" s="130" t="str">
        <f t="shared" si="0"/>
        <v>Variability of Earnings</v>
      </c>
      <c r="AO2" s="130" t="str">
        <f t="shared" si="0"/>
        <v>Estimate Dispersion</v>
      </c>
      <c r="AP2" s="130" t="str">
        <f t="shared" si="0"/>
        <v>Low Price</v>
      </c>
      <c r="AQ2" s="130" t="str">
        <f t="shared" si="0"/>
        <v>Neglect - Institutional Ownership</v>
      </c>
      <c r="AR2" s="130" t="str">
        <f t="shared" si="0"/>
        <v>Neglect - Analyst Coverage</v>
      </c>
      <c r="AS2" s="130" t="str">
        <f t="shared" si="0"/>
        <v>Size</v>
      </c>
      <c r="AT2" s="130" t="str">
        <f t="shared" si="0"/>
        <v>Foreign Exposure</v>
      </c>
      <c r="AU2" s="130" t="str">
        <f t="shared" si="0"/>
        <v>Short Interest</v>
      </c>
      <c r="AV2" s="130" t="str">
        <f t="shared" si="0"/>
        <v>Eq Wt S&amp;P 500</v>
      </c>
      <c r="AW2" s="130" t="str">
        <f t="shared" si="0"/>
        <v>S&amp;P 500</v>
      </c>
    </row>
    <row r="3" spans="1:49" s="131" customFormat="1" ht="13.5">
      <c r="B3" s="131">
        <v>2</v>
      </c>
      <c r="C3" s="131">
        <v>3</v>
      </c>
      <c r="D3" s="131">
        <v>4</v>
      </c>
      <c r="E3" s="131">
        <v>5</v>
      </c>
      <c r="F3" s="131">
        <v>6</v>
      </c>
      <c r="G3" s="131">
        <v>7</v>
      </c>
      <c r="H3" s="131">
        <v>8</v>
      </c>
      <c r="I3" s="131">
        <v>9</v>
      </c>
      <c r="J3" s="131">
        <v>10</v>
      </c>
      <c r="K3" s="131">
        <v>11</v>
      </c>
      <c r="L3" s="131">
        <v>12</v>
      </c>
      <c r="M3" s="131">
        <v>13</v>
      </c>
      <c r="N3" s="131">
        <v>14</v>
      </c>
      <c r="O3" s="131">
        <v>15</v>
      </c>
      <c r="P3" s="131">
        <v>16</v>
      </c>
      <c r="Q3" s="131">
        <v>17</v>
      </c>
      <c r="R3" s="131">
        <v>18</v>
      </c>
      <c r="S3" s="131">
        <v>19</v>
      </c>
      <c r="T3" s="131">
        <v>20</v>
      </c>
      <c r="U3" s="131">
        <v>21</v>
      </c>
      <c r="V3" s="131">
        <v>22</v>
      </c>
      <c r="W3" s="131">
        <v>23</v>
      </c>
      <c r="X3" s="131">
        <v>24</v>
      </c>
      <c r="Y3" s="131">
        <v>25</v>
      </c>
      <c r="Z3" s="131">
        <v>26</v>
      </c>
      <c r="AA3" s="131">
        <v>27</v>
      </c>
      <c r="AB3" s="131">
        <v>28</v>
      </c>
      <c r="AC3" s="131">
        <v>29</v>
      </c>
      <c r="AD3" s="131">
        <v>30</v>
      </c>
      <c r="AE3" s="131">
        <v>31</v>
      </c>
      <c r="AF3" s="131">
        <v>32</v>
      </c>
      <c r="AG3" s="131">
        <v>33</v>
      </c>
      <c r="AH3" s="131">
        <v>34</v>
      </c>
      <c r="AI3" s="131">
        <v>35</v>
      </c>
      <c r="AJ3" s="131">
        <v>36</v>
      </c>
      <c r="AK3" s="131">
        <v>37</v>
      </c>
      <c r="AL3" s="131">
        <v>38</v>
      </c>
      <c r="AM3" s="131">
        <v>39</v>
      </c>
      <c r="AN3" s="131">
        <v>40</v>
      </c>
      <c r="AO3" s="131">
        <v>41</v>
      </c>
      <c r="AP3" s="131">
        <v>42</v>
      </c>
      <c r="AQ3" s="131">
        <v>43</v>
      </c>
      <c r="AR3" s="131">
        <v>44</v>
      </c>
      <c r="AS3" s="131">
        <v>45</v>
      </c>
      <c r="AT3" s="131">
        <v>46</v>
      </c>
      <c r="AU3" s="131">
        <v>47</v>
      </c>
      <c r="AV3" s="134">
        <f>IF(AV6&lt;&gt;"Y", 48, 50)</f>
        <v>48</v>
      </c>
      <c r="AW3" s="134">
        <f>IF(AV6&lt;&gt;"Y", 49, 51)</f>
        <v>49</v>
      </c>
    </row>
    <row r="4" spans="1:49" s="129" customFormat="1" ht="67.5">
      <c r="B4" s="130">
        <f>'Top Decile - Absolute'!B7</f>
        <v>0</v>
      </c>
      <c r="C4" s="130" t="str">
        <f>'Top Decile - Absolute'!C7</f>
        <v>P/E-to-Growth</v>
      </c>
      <c r="D4" s="130" t="str">
        <f>'Top Decile - Absolute'!D7</f>
        <v>Dividend Discount Model Alpha</v>
      </c>
      <c r="E4" s="130" t="str">
        <f>'Top Decile - Absolute'!E7</f>
        <v>Earnings Yield</v>
      </c>
      <c r="F4" s="130" t="str">
        <f>'Top Decile - Absolute'!F7</f>
        <v>Forward Earnings Yield</v>
      </c>
      <c r="G4" s="130" t="str">
        <f>'Top Decile - Absolute'!G7</f>
        <v>Price/ Book Value</v>
      </c>
      <c r="H4" s="130" t="str">
        <f>'Top Decile - Absolute'!H7</f>
        <v>Price/ Cash Flow</v>
      </c>
      <c r="I4" s="130" t="str">
        <f>'Top Decile - Absolute'!I7</f>
        <v>Price/ Free Cash Flow</v>
      </c>
      <c r="J4" s="130" t="str">
        <f>'Top Decile - Absolute'!J7</f>
        <v>Price/ Sales</v>
      </c>
      <c r="K4" s="130" t="str">
        <f>'Top Decile - Absolute'!K7</f>
        <v>EV/ EBITDA</v>
      </c>
      <c r="L4" s="130" t="str">
        <f>'Top Decile - Absolute'!L7</f>
        <v>Free Cash Flow/ EV</v>
      </c>
      <c r="M4" s="130" t="str">
        <f>'Top Decile - Absolute'!M7</f>
        <v>Dividend Yield</v>
      </c>
      <c r="N4" s="130" t="str">
        <f>'Top Decile - Absolute'!N7</f>
        <v>Dividend Growth</v>
      </c>
      <c r="O4" s="130" t="str">
        <f>'Top Decile - Absolute'!O7</f>
        <v>Share Repurchase</v>
      </c>
      <c r="P4" s="130" t="str">
        <f>'Top Decile - Absolute'!P7</f>
        <v>Relative Strength - 30wk/75wk MA</v>
      </c>
      <c r="Q4" s="130" t="str">
        <f>'Top Decile - Absolute'!Q7</f>
        <v>Relative Strength - 5wk/30wk MA</v>
      </c>
      <c r="R4" s="130" t="str">
        <f>'Top Decile - Absolute'!R7</f>
        <v>Relative Strength - 10wk/40wk MA</v>
      </c>
      <c r="S4" s="130" t="str">
        <f>'Top Decile - Absolute'!S7</f>
        <v>Price to Moving Average (200 day)</v>
      </c>
      <c r="T4" s="130" t="str">
        <f>'Top Decile - Absolute'!T7</f>
        <v>Price Return - 12-mth Perf.</v>
      </c>
      <c r="U4" s="130" t="str">
        <f>'Top Decile - Absolute'!U7</f>
        <v>Price Return - 9-mth Perf.</v>
      </c>
      <c r="V4" s="130" t="str">
        <f>'Top Decile - Absolute'!V7</f>
        <v>Price Return - 3-mth Perf.</v>
      </c>
      <c r="W4" s="130" t="str">
        <f>'Top Decile - Absolute'!W7</f>
        <v>Price Return - 11-mth Perf.</v>
      </c>
      <c r="X4" s="130" t="str">
        <f>'Top Decile - Absolute'!X7</f>
        <v>Price Return - 12-mth and 1-mth Performance</v>
      </c>
      <c r="Y4" s="130" t="str">
        <f>'Top Decile - Absolute'!Y7</f>
        <v>Price Return - 12-mth and 1-mth Reversal</v>
      </c>
      <c r="Z4" s="130" t="str">
        <f>'Top Decile - Absolute'!Z7</f>
        <v>Most Active</v>
      </c>
      <c r="AA4" s="130" t="str">
        <f>'Top Decile - Absolute'!AA7</f>
        <v>Earning Momentum</v>
      </c>
      <c r="AB4" s="130" t="str">
        <f>'Top Decile - Absolute'!AB7</f>
        <v>Proj. 5yr EPS Growth</v>
      </c>
      <c r="AC4" s="130" t="str">
        <f>'Top Decile - Absolute'!AC7</f>
        <v>Positive EPS Surprise</v>
      </c>
      <c r="AD4" s="130" t="str">
        <f>'Top Decile - Absolute'!AD7</f>
        <v>EPS Estimate Revisions</v>
      </c>
      <c r="AE4" s="130" t="str">
        <f>'Top Decile - Absolute'!AE7</f>
        <v>Equity Duration</v>
      </c>
      <c r="AF4" s="130" t="str">
        <f>'Top Decile - Absolute'!AF7</f>
        <v>High Proj. 2yr EPS Yield Growth</v>
      </c>
      <c r="AG4" s="130" t="str">
        <f>'Top Decile - Absolute'!AG7</f>
        <v>1yr ROE</v>
      </c>
      <c r="AH4" s="130" t="str">
        <f>'Top Decile - Absolute'!AH7</f>
        <v>5y ROE</v>
      </c>
      <c r="AI4" s="130" t="str">
        <f>'Top Decile - Absolute'!AI7</f>
        <v>1yr ROE Adj</v>
      </c>
      <c r="AJ4" s="130" t="str">
        <f>'Top Decile - Absolute'!AJ7</f>
        <v>5yr ROE Adj</v>
      </c>
      <c r="AK4" s="130" t="str">
        <f>'Top Decile - Absolute'!AK7</f>
        <v>ROA</v>
      </c>
      <c r="AL4" s="130" t="str">
        <f>'Top Decile - Absolute'!AL7</f>
        <v>ROC</v>
      </c>
      <c r="AM4" s="130" t="str">
        <f>'Top Decile - Absolute'!AM7</f>
        <v>Beta</v>
      </c>
      <c r="AN4" s="130" t="str">
        <f>'Top Decile - Absolute'!AN7</f>
        <v>Variability of Earnings</v>
      </c>
      <c r="AO4" s="130" t="str">
        <f>'Top Decile - Absolute'!AO7</f>
        <v>Estimate Dispersion</v>
      </c>
      <c r="AP4" s="130" t="str">
        <f>'Top Decile - Absolute'!AP7</f>
        <v>Low Price</v>
      </c>
      <c r="AQ4" s="130" t="str">
        <f>'Top Decile - Absolute'!AQ7</f>
        <v>Neglect - Institutional Ownership</v>
      </c>
      <c r="AR4" s="130" t="str">
        <f>'Top Decile - Absolute'!AR7</f>
        <v>Neglect - Analyst Coverage</v>
      </c>
      <c r="AS4" s="130" t="str">
        <f>'Top Decile - Absolute'!AS7</f>
        <v>Size</v>
      </c>
      <c r="AT4" s="130" t="str">
        <f>'Top Decile - Absolute'!AT7</f>
        <v>Foreign Exposure</v>
      </c>
      <c r="AU4" s="130" t="s">
        <v>291</v>
      </c>
      <c r="AV4" s="130" t="str">
        <f>'Top Decile - Absolute'!AV7</f>
        <v>Eq Wt S&amp;P 500</v>
      </c>
      <c r="AW4" s="130" t="str">
        <f>'Top Decile - Absolute'!AW7</f>
        <v>S&amp;P 500</v>
      </c>
    </row>
    <row r="5" spans="1:49" ht="13.5" thickBot="1"/>
    <row r="6" spans="1:49" ht="16.5" thickBot="1">
      <c r="A6" s="64" t="s">
        <v>244</v>
      </c>
      <c r="C6" s="66" t="s">
        <v>249</v>
      </c>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73"/>
      <c r="AP6" s="62"/>
      <c r="AQ6" s="62"/>
      <c r="AR6" s="62"/>
      <c r="AS6" s="62"/>
      <c r="AU6" s="135" t="s">
        <v>286</v>
      </c>
      <c r="AV6" s="136">
        <f>VLOOKUP('Chart-LONG'!C11, 'Chart-LONG'!P:T, 5, 0)</f>
        <v>0</v>
      </c>
    </row>
    <row r="7" spans="1:49">
      <c r="A7" s="7">
        <v>31777</v>
      </c>
      <c r="B7" s="62"/>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73"/>
      <c r="AP7" s="62"/>
      <c r="AQ7" s="62"/>
      <c r="AR7" s="62"/>
      <c r="AS7" s="62"/>
      <c r="AT7" s="62"/>
      <c r="AU7" s="62"/>
    </row>
    <row r="8" spans="1:49">
      <c r="A8" s="7">
        <v>32142</v>
      </c>
      <c r="B8" s="63" t="str">
        <f>IF(VLOOKUP($A7, 'Top Decile - Absolute'!$A:$AT, B$3, 0)&lt;=0, "na", VLOOKUP($A8, 'Top Decile - Absolute'!$A:$AT, B$3, 0)/VLOOKUP($A7, 'Top Decile - Absolute'!$A:$AT, B$3, 0)-1)</f>
        <v>na</v>
      </c>
      <c r="C8" s="63">
        <f>IF(VLOOKUP($A7, 'Top Decile - Absolute'!$A:$AT, C$3, 0)&lt;=0, "na", VLOOKUP($A8, 'Top Decile - Absolute'!$A:$AT, C$3, 0)/VLOOKUP($A7, 'Top Decile - Absolute'!$A:$AT, C$3, 0)-1)</f>
        <v>0.17214089128750687</v>
      </c>
      <c r="D8" s="63">
        <f>IF(VLOOKUP($A7, 'Top Decile - Absolute'!$A:$AT, D$3, 0)&lt;=0, "na", VLOOKUP($A8, 'Top Decile - Absolute'!$A:$AT, D$3, 0)/VLOOKUP($A7, 'Top Decile - Absolute'!$A:$AT, D$3, 0)-1)</f>
        <v>2.3969626546936906E-2</v>
      </c>
      <c r="E8" s="63">
        <f>IF(VLOOKUP($A7, 'Top Decile - Absolute'!$A:$AT, E$3, 0)&lt;=0, "na", VLOOKUP($A8, 'Top Decile - Absolute'!$A:$AT, E$3, 0)/VLOOKUP($A7, 'Top Decile - Absolute'!$A:$AT, E$3, 0)-1)</f>
        <v>-2.4761816128595182E-2</v>
      </c>
      <c r="F8" s="63">
        <f>IF(VLOOKUP($A7, 'Top Decile - Absolute'!$A:$AT, F$3, 0)&lt;=0, "na", VLOOKUP($A8, 'Top Decile - Absolute'!$A:$AT, F$3, 0)/VLOOKUP($A7, 'Top Decile - Absolute'!$A:$AT, F$3, 0)-1)</f>
        <v>-1.7982048348408108E-2</v>
      </c>
      <c r="G8" s="63">
        <f>IF(VLOOKUP($A7, 'Top Decile - Absolute'!$A:$AT, G$3, 0)&lt;=0, "na", VLOOKUP($A8, 'Top Decile - Absolute'!$A:$AT, G$3, 0)/VLOOKUP($A7, 'Top Decile - Absolute'!$A:$AT, G$3, 0)-1)</f>
        <v>4.7723531982950096E-2</v>
      </c>
      <c r="H8" s="63">
        <f>IF(VLOOKUP($A7, 'Top Decile - Absolute'!$A:$AT, H$3, 0)&lt;=0, "na", VLOOKUP($A8, 'Top Decile - Absolute'!$A:$AT, H$3, 0)/VLOOKUP($A7, 'Top Decile - Absolute'!$A:$AT, H$3, 0)-1)</f>
        <v>8.1271354267982376E-2</v>
      </c>
      <c r="I8" s="63">
        <f>IF(VLOOKUP($A7, 'Top Decile - Absolute'!$A:$AT, I$3, 0)&lt;=0, "na", VLOOKUP($A8, 'Top Decile - Absolute'!$A:$AT, I$3, 0)/VLOOKUP($A7, 'Top Decile - Absolute'!$A:$AT, I$3, 0)-1)</f>
        <v>0.12227035755446436</v>
      </c>
      <c r="J8" s="63">
        <f>IF(VLOOKUP($A7, 'Top Decile - Absolute'!$A:$AT, J$3, 0)&lt;=0, "na", VLOOKUP($A8, 'Top Decile - Absolute'!$A:$AT, J$3, 0)/VLOOKUP($A7, 'Top Decile - Absolute'!$A:$AT, J$3, 0)-1)</f>
        <v>4.2089735881934986E-2</v>
      </c>
      <c r="K8" s="63">
        <f>IF(VLOOKUP($A7, 'Top Decile - Absolute'!$A:$AT, K$3, 0)&lt;=0, "na", VLOOKUP($A8, 'Top Decile - Absolute'!$A:$AT, K$3, 0)/VLOOKUP($A7, 'Top Decile - Absolute'!$A:$AT, K$3, 0)-1)</f>
        <v>9.0614812421890845E-2</v>
      </c>
      <c r="L8" s="63">
        <f>IF(VLOOKUP($A7, 'Top Decile - Absolute'!$A:$AT, L$3, 0)&lt;=0, "na", VLOOKUP($A8, 'Top Decile - Absolute'!$A:$AT, L$3, 0)/VLOOKUP($A7, 'Top Decile - Absolute'!$A:$AT, L$3, 0)-1)</f>
        <v>2.6265915611351609E-2</v>
      </c>
      <c r="M8" s="63">
        <f>IF(VLOOKUP($A7, 'Top Decile - Absolute'!$A:$AT, M$3, 0)&lt;=0, "na", VLOOKUP($A8, 'Top Decile - Absolute'!$A:$AT, M$3, 0)/VLOOKUP($A7, 'Top Decile - Absolute'!$A:$AT, M$3, 0)-1)</f>
        <v>3.5975271167698386E-2</v>
      </c>
      <c r="N8" s="63">
        <f>IF(VLOOKUP($A7, 'Top Decile - Absolute'!$A:$AT, N$3, 0)&lt;=0, "na", VLOOKUP($A8, 'Top Decile - Absolute'!$A:$AT, N$3, 0)/VLOOKUP($A7, 'Top Decile - Absolute'!$A:$AT, N$3, 0)-1)</f>
        <v>-2.17186497387718E-2</v>
      </c>
      <c r="O8" s="63">
        <f>IF(VLOOKUP($A7, 'Top Decile - Absolute'!$A:$AT, O$3, 0)&lt;=0, "na", VLOOKUP($A8, 'Top Decile - Absolute'!$A:$AT, O$3, 0)/VLOOKUP($A7, 'Top Decile - Absolute'!$A:$AT, O$3, 0)-1)</f>
        <v>3.609913507253748E-2</v>
      </c>
      <c r="P8" s="63">
        <f>IF(VLOOKUP($A7, 'Top Decile - Absolute'!$A:$AT, P$3, 0)&lt;=0, "na", VLOOKUP($A8, 'Top Decile - Absolute'!$A:$AT, P$3, 0)/VLOOKUP($A7, 'Top Decile - Absolute'!$A:$AT, P$3, 0)-1)</f>
        <v>-9.2126871963513213E-2</v>
      </c>
      <c r="Q8" s="63" t="str">
        <f>IF(VLOOKUP($A7, 'Top Decile - Absolute'!$A:$AT, Q$3, 0)&lt;=0, "na", VLOOKUP($A8, 'Top Decile - Absolute'!$A:$AT, Q$3, 0)/VLOOKUP($A7, 'Top Decile - Absolute'!$A:$AT, Q$3, 0)-1)</f>
        <v>na</v>
      </c>
      <c r="R8" s="63" t="str">
        <f>IF(VLOOKUP($A7, 'Top Decile - Absolute'!$A:$AT, R$3, 0)&lt;=0, "na", VLOOKUP($A8, 'Top Decile - Absolute'!$A:$AT, R$3, 0)/VLOOKUP($A7, 'Top Decile - Absolute'!$A:$AT, R$3, 0)-1)</f>
        <v>na</v>
      </c>
      <c r="S8" s="63" t="str">
        <f>IF(VLOOKUP($A7, 'Top Decile - Absolute'!$A:$AT, S$3, 0)&lt;=0, "na", VLOOKUP($A8, 'Top Decile - Absolute'!$A:$AT, S$3, 0)/VLOOKUP($A7, 'Top Decile - Absolute'!$A:$AT, S$3, 0)-1)</f>
        <v>na</v>
      </c>
      <c r="T8" s="63" t="str">
        <f>IF(VLOOKUP($A7, 'Top Decile - Absolute'!$A:$AT, T$3, 0)&lt;=0, "na", VLOOKUP($A8, 'Top Decile - Absolute'!$A:$AT, T$3, 0)/VLOOKUP($A7, 'Top Decile - Absolute'!$A:$AT, T$3, 0)-1)</f>
        <v>na</v>
      </c>
      <c r="U8" s="63" t="str">
        <f>IF(VLOOKUP($A7, 'Top Decile - Absolute'!$A:$AT, U$3, 0)&lt;=0, "na", VLOOKUP($A8, 'Top Decile - Absolute'!$A:$AT, U$3, 0)/VLOOKUP($A7, 'Top Decile - Absolute'!$A:$AT, U$3, 0)-1)</f>
        <v>na</v>
      </c>
      <c r="V8" s="63" t="str">
        <f>IF(VLOOKUP($A7, 'Top Decile - Absolute'!$A:$AT, V$3, 0)&lt;=0, "na", VLOOKUP($A8, 'Top Decile - Absolute'!$A:$AT, V$3, 0)/VLOOKUP($A7, 'Top Decile - Absolute'!$A:$AT, V$3, 0)-1)</f>
        <v>na</v>
      </c>
      <c r="W8" s="63" t="str">
        <f>IF(VLOOKUP($A7, 'Top Decile - Absolute'!$A:$AT, W$3, 0)&lt;=0, "na", VLOOKUP($A8, 'Top Decile - Absolute'!$A:$AT, W$3, 0)/VLOOKUP($A7, 'Top Decile - Absolute'!$A:$AT, W$3, 0)-1)</f>
        <v>na</v>
      </c>
      <c r="X8" s="63" t="str">
        <f>IF(VLOOKUP($A7, 'Top Decile - Absolute'!$A:$AT, X$3, 0)&lt;=0, "na", VLOOKUP($A8, 'Top Decile - Absolute'!$A:$AT, X$3, 0)/VLOOKUP($A7, 'Top Decile - Absolute'!$A:$AT, X$3, 0)-1)</f>
        <v>na</v>
      </c>
      <c r="Y8" s="63" t="str">
        <f>IF(VLOOKUP($A7, 'Top Decile - Absolute'!$A:$AT, Y$3, 0)&lt;=0, "na", VLOOKUP($A8, 'Top Decile - Absolute'!$A:$AT, Y$3, 0)/VLOOKUP($A7, 'Top Decile - Absolute'!$A:$AT, Y$3, 0)-1)</f>
        <v>na</v>
      </c>
      <c r="Z8" s="63">
        <f>IF(VLOOKUP($A7, 'Top Decile - Absolute'!$A:$AT, Z$3, 0)&lt;=0, "na", VLOOKUP($A8, 'Top Decile - Absolute'!$A:$AT, Z$3, 0)/VLOOKUP($A7, 'Top Decile - Absolute'!$A:$AT, Z$3, 0)-1)</f>
        <v>8.6616688315817036E-2</v>
      </c>
      <c r="AA8" s="63">
        <f>IF(VLOOKUP($A7, 'Top Decile - Absolute'!$A:$AT, AA$3, 0)&lt;=0, "na", VLOOKUP($A8, 'Top Decile - Absolute'!$A:$AT, AA$3, 0)/VLOOKUP($A7, 'Top Decile - Absolute'!$A:$AT, AA$3, 0)-1)</f>
        <v>0.10376006597736009</v>
      </c>
      <c r="AB8" s="63">
        <f>IF(VLOOKUP($A7, 'Top Decile - Absolute'!$A:$AT, AB$3, 0)&lt;=0, "na", VLOOKUP($A8, 'Top Decile - Absolute'!$A:$AT, AB$3, 0)/VLOOKUP($A7, 'Top Decile - Absolute'!$A:$AT, AB$3, 0)-1)</f>
        <v>0.15415057035713131</v>
      </c>
      <c r="AC8" s="63">
        <f>IF(VLOOKUP($A7, 'Top Decile - Absolute'!$A:$AT, AC$3, 0)&lt;=0, "na", VLOOKUP($A8, 'Top Decile - Absolute'!$A:$AT, AC$3, 0)/VLOOKUP($A7, 'Top Decile - Absolute'!$A:$AT, AC$3, 0)-1)</f>
        <v>9.6329120779691246E-2</v>
      </c>
      <c r="AD8" s="63" t="str">
        <f>IF(VLOOKUP($A7, 'Top Decile - Absolute'!$A:$AT, AD$3, 0)&lt;=0, "na", VLOOKUP($A8, 'Top Decile - Absolute'!$A:$AT, AD$3, 0)/VLOOKUP($A7, 'Top Decile - Absolute'!$A:$AT, AD$3, 0)-1)</f>
        <v>na</v>
      </c>
      <c r="AE8" s="63">
        <f>IF(VLOOKUP($A7, 'Top Decile - Absolute'!$A:$AT, AE$3, 0)&lt;=0, "na", VLOOKUP($A8, 'Top Decile - Absolute'!$A:$AT, AE$3, 0)/VLOOKUP($A7, 'Top Decile - Absolute'!$A:$AT, AE$3, 0)-1)</f>
        <v>0.11420261429594003</v>
      </c>
      <c r="AF8" s="63" t="str">
        <f>IF(VLOOKUP($A7, 'Top Decile - Absolute'!$A:$AT, AF$3, 0)&lt;=0, "na", VLOOKUP($A8, 'Top Decile - Absolute'!$A:$AT, AF$3, 0)/VLOOKUP($A7, 'Top Decile - Absolute'!$A:$AT, AF$3, 0)-1)</f>
        <v>na</v>
      </c>
      <c r="AG8" s="63">
        <f>IF(VLOOKUP($A7, 'Top Decile - Absolute'!$A:$AT, AG$3, 0)&lt;=0, "na", VLOOKUP($A8, 'Top Decile - Absolute'!$A:$AT, AG$3, 0)/VLOOKUP($A7, 'Top Decile - Absolute'!$A:$AT, AG$3, 0)-1)</f>
        <v>-2.9281976897618134E-2</v>
      </c>
      <c r="AH8" s="63">
        <f>IF(VLOOKUP($A7, 'Top Decile - Absolute'!$A:$AT, AH$3, 0)&lt;=0, "na", VLOOKUP($A8, 'Top Decile - Absolute'!$A:$AT, AH$3, 0)/VLOOKUP($A7, 'Top Decile - Absolute'!$A:$AT, AH$3, 0)-1)</f>
        <v>-3.9723292782250286E-2</v>
      </c>
      <c r="AI8" s="63">
        <f>IF(VLOOKUP($A7, 'Top Decile - Absolute'!$A:$AT, AI$3, 0)&lt;=0, "na", VLOOKUP($A8, 'Top Decile - Absolute'!$A:$AT, AI$3, 0)/VLOOKUP($A7, 'Top Decile - Absolute'!$A:$AT, AI$3, 0)-1)</f>
        <v>-7.302156212658506E-3</v>
      </c>
      <c r="AJ8" s="63">
        <f>IF(VLOOKUP($A7, 'Top Decile - Absolute'!$A:$AT, AJ$3, 0)&lt;=0, "na", VLOOKUP($A8, 'Top Decile - Absolute'!$A:$AT, AJ$3, 0)/VLOOKUP($A7, 'Top Decile - Absolute'!$A:$AT, AJ$3, 0)-1)</f>
        <v>-1.7238273893719458E-2</v>
      </c>
      <c r="AK8" s="63">
        <f>IF(VLOOKUP($A7, 'Top Decile - Absolute'!$A:$AT, AK$3, 0)&lt;=0, "na", VLOOKUP($A8, 'Top Decile - Absolute'!$A:$AT, AK$3, 0)/VLOOKUP($A7, 'Top Decile - Absolute'!$A:$AT, AK$3, 0)-1)</f>
        <v>5.1253411459177833E-3</v>
      </c>
      <c r="AL8" s="63">
        <f>IF(VLOOKUP($A7, 'Top Decile - Absolute'!$A:$AT, AL$3, 0)&lt;=0, "na", VLOOKUP($A8, 'Top Decile - Absolute'!$A:$AT, AL$3, 0)/VLOOKUP($A7, 'Top Decile - Absolute'!$A:$AT, AL$3, 0)-1)</f>
        <v>-0.18110591310938184</v>
      </c>
      <c r="AM8" s="63">
        <f>IF(VLOOKUP($A7, 'Top Decile - Absolute'!$A:$AT, AM$3, 0)&lt;=0, "na", VLOOKUP($A8, 'Top Decile - Absolute'!$A:$AT, AM$3, 0)/VLOOKUP($A7, 'Top Decile - Absolute'!$A:$AT, AM$3, 0)-1)</f>
        <v>-1.3025597640514697E-3</v>
      </c>
      <c r="AN8" s="63">
        <f>IF(VLOOKUP($A7, 'Top Decile - Absolute'!$A:$AT, AN$3, 0)&lt;=0, "na", VLOOKUP($A8, 'Top Decile - Absolute'!$A:$AT, AN$3, 0)/VLOOKUP($A7, 'Top Decile - Absolute'!$A:$AT, AN$3, 0)-1)</f>
        <v>4.2498963895680975E-2</v>
      </c>
      <c r="AO8" s="74" t="str">
        <f>IF(VLOOKUP($A7, 'Top Decile - Absolute'!$A:$AT, AO$3, 0)&lt;=0, "na", VLOOKUP($A8, 'Top Decile - Absolute'!$A:$AT, AO$3, 0)/VLOOKUP($A7, 'Top Decile - Absolute'!$A:$AT, AO$3, 0)-1)</f>
        <v>na</v>
      </c>
      <c r="AP8" s="63">
        <f>IF(VLOOKUP($A7, 'Top Decile - Absolute'!$A:$AT, AP$3, 0)&lt;=0, "na", VLOOKUP($A8, 'Top Decile - Absolute'!$A:$AT, AP$3, 0)/VLOOKUP($A7, 'Top Decile - Absolute'!$A:$AT, AP$3, 0)-1)</f>
        <v>3.3231558022835506E-2</v>
      </c>
      <c r="AQ8" s="63">
        <f>IF(VLOOKUP($A7, 'Top Decile - Absolute'!$A:$AT, AQ$3, 0)&lt;=0, "na", VLOOKUP($A8, 'Top Decile - Absolute'!$A:$AT, AQ$3, 0)/VLOOKUP($A7, 'Top Decile - Absolute'!$A:$AT, AQ$3, 0)-1)</f>
        <v>1.3885049776991121E-2</v>
      </c>
      <c r="AR8" s="63" t="str">
        <f>IF(VLOOKUP($A7, 'Top Decile - Absolute'!$A:$AT, AR$3, 0)&lt;=0, "na", VLOOKUP($A8, 'Top Decile - Absolute'!$A:$AT, AR$3, 0)/VLOOKUP($A7, 'Top Decile - Absolute'!$A:$AT, AR$3, 0)-1)</f>
        <v>na</v>
      </c>
      <c r="AS8" s="63">
        <f>IF(VLOOKUP($A7, 'Top Decile - Absolute'!$A:$AT, AS$3, 0)&lt;=0, "na", VLOOKUP($A8, 'Top Decile - Absolute'!$A:$AT, AS$3, 0)/VLOOKUP($A7, 'Top Decile - Absolute'!$A:$AT, AS$3, 0)-1)</f>
        <v>6.7057405695458705E-3</v>
      </c>
      <c r="AT8" s="63">
        <f>IF(VLOOKUP($A7, 'Top Decile - Absolute'!$A:$AT, AT$3, 0)&lt;=0, "na", VLOOKUP($A8, 'Top Decile - Absolute'!$A:$AT, AT$3, 0)/VLOOKUP($A7, 'Top Decile - Absolute'!$A:$AT, AT$3, 0)-1)</f>
        <v>0.10371097218501668</v>
      </c>
      <c r="AU8" s="63" t="str">
        <f>IF(VLOOKUP($A7, 'Top Decile - Absolute'!$A:$AU, AU$3, 0)&lt;=0, "na", VLOOKUP($A8, 'Top Decile - Absolute'!$A:$AU, AU$3, 0)/VLOOKUP($A7, 'Top Decile - Absolute'!$A:$AU, AU$3, 0)-1)</f>
        <v>na</v>
      </c>
      <c r="AV8" s="137">
        <f>IF(VLOOKUP($A7, 'Top Decile - Absolute'!$A:$BA, AV$3, 0)&lt;=0, "na", VLOOKUP($A8, 'Top Decile - Absolute'!$A:$BA, AV$3, 0)/VLOOKUP($A7, 'Top Decile - Absolute'!$A:$BA, AV$3, 0)-1)</f>
        <v>2.3300438596491224E-2</v>
      </c>
      <c r="AW8" s="137">
        <f>IF(VLOOKUP($A7, 'Top Decile - Absolute'!$A:$BA, AW$3, 0)&lt;=0, "na", VLOOKUP($A8, 'Top Decile - Absolute'!$A:$BA, AW$3, 0)/VLOOKUP($A7, 'Top Decile - Absolute'!$A:$BA, AW$3, 0)-1)</f>
        <v>2.027501342032445E-2</v>
      </c>
    </row>
    <row r="9" spans="1:49">
      <c r="A9" s="7">
        <v>32507</v>
      </c>
      <c r="B9" s="63" t="str">
        <f>IF(VLOOKUP($A8, 'Top Decile - Absolute'!$A:$AT, B$3, 0)&lt;=0, "na", VLOOKUP($A9, 'Top Decile - Absolute'!$A:$AT, B$3, 0)/VLOOKUP($A8, 'Top Decile - Absolute'!$A:$AT, B$3, 0)-1)</f>
        <v>na</v>
      </c>
      <c r="C9" s="63">
        <f>IF(VLOOKUP($A8, 'Top Decile - Absolute'!$A:$AT, C$3, 0)&lt;=0, "na", VLOOKUP($A9, 'Top Decile - Absolute'!$A:$AT, C$3, 0)/VLOOKUP($A8, 'Top Decile - Absolute'!$A:$AT, C$3, 0)-1)</f>
        <v>0.21206877274688773</v>
      </c>
      <c r="D9" s="63">
        <f>IF(VLOOKUP($A8, 'Top Decile - Absolute'!$A:$AT, D$3, 0)&lt;=0, "na", VLOOKUP($A9, 'Top Decile - Absolute'!$A:$AT, D$3, 0)/VLOOKUP($A8, 'Top Decile - Absolute'!$A:$AT, D$3, 0)-1)</f>
        <v>0.15094454219151121</v>
      </c>
      <c r="E9" s="63">
        <f>IF(VLOOKUP($A8, 'Top Decile - Absolute'!$A:$AT, E$3, 0)&lt;=0, "na", VLOOKUP($A9, 'Top Decile - Absolute'!$A:$AT, E$3, 0)/VLOOKUP($A8, 'Top Decile - Absolute'!$A:$AT, E$3, 0)-1)</f>
        <v>0.33436729275389254</v>
      </c>
      <c r="F9" s="63">
        <f>IF(VLOOKUP($A8, 'Top Decile - Absolute'!$A:$AT, F$3, 0)&lt;=0, "na", VLOOKUP($A9, 'Top Decile - Absolute'!$A:$AT, F$3, 0)/VLOOKUP($A8, 'Top Decile - Absolute'!$A:$AT, F$3, 0)-1)</f>
        <v>0.36587413342683139</v>
      </c>
      <c r="G9" s="63">
        <f>IF(VLOOKUP($A8, 'Top Decile - Absolute'!$A:$AT, G$3, 0)&lt;=0, "na", VLOOKUP($A9, 'Top Decile - Absolute'!$A:$AT, G$3, 0)/VLOOKUP($A8, 'Top Decile - Absolute'!$A:$AT, G$3, 0)-1)</f>
        <v>0.30405026602737162</v>
      </c>
      <c r="H9" s="63">
        <f>IF(VLOOKUP($A8, 'Top Decile - Absolute'!$A:$AT, H$3, 0)&lt;=0, "na", VLOOKUP($A9, 'Top Decile - Absolute'!$A:$AT, H$3, 0)/VLOOKUP($A8, 'Top Decile - Absolute'!$A:$AT, H$3, 0)-1)</f>
        <v>0.33960524421135063</v>
      </c>
      <c r="I9" s="63">
        <f>IF(VLOOKUP($A8, 'Top Decile - Absolute'!$A:$AT, I$3, 0)&lt;=0, "na", VLOOKUP($A9, 'Top Decile - Absolute'!$A:$AT, I$3, 0)/VLOOKUP($A8, 'Top Decile - Absolute'!$A:$AT, I$3, 0)-1)</f>
        <v>0.26420876216668132</v>
      </c>
      <c r="J9" s="63">
        <f>IF(VLOOKUP($A8, 'Top Decile - Absolute'!$A:$AT, J$3, 0)&lt;=0, "na", VLOOKUP($A9, 'Top Decile - Absolute'!$A:$AT, J$3, 0)/VLOOKUP($A8, 'Top Decile - Absolute'!$A:$AT, J$3, 0)-1)</f>
        <v>0.28093971284111396</v>
      </c>
      <c r="K9" s="63">
        <f>IF(VLOOKUP($A8, 'Top Decile - Absolute'!$A:$AT, K$3, 0)&lt;=0, "na", VLOOKUP($A9, 'Top Decile - Absolute'!$A:$AT, K$3, 0)/VLOOKUP($A8, 'Top Decile - Absolute'!$A:$AT, K$3, 0)-1)</f>
        <v>0.30423730310580055</v>
      </c>
      <c r="L9" s="63">
        <f>IF(VLOOKUP($A8, 'Top Decile - Absolute'!$A:$AT, L$3, 0)&lt;=0, "na", VLOOKUP($A9, 'Top Decile - Absolute'!$A:$AT, L$3, 0)/VLOOKUP($A8, 'Top Decile - Absolute'!$A:$AT, L$3, 0)-1)</f>
        <v>0.27648016424110389</v>
      </c>
      <c r="M9" s="63">
        <f>IF(VLOOKUP($A8, 'Top Decile - Absolute'!$A:$AT, M$3, 0)&lt;=0, "na", VLOOKUP($A9, 'Top Decile - Absolute'!$A:$AT, M$3, 0)/VLOOKUP($A8, 'Top Decile - Absolute'!$A:$AT, M$3, 0)-1)</f>
        <v>0.21650607914346054</v>
      </c>
      <c r="N9" s="63">
        <f>IF(VLOOKUP($A8, 'Top Decile - Absolute'!$A:$AT, N$3, 0)&lt;=0, "na", VLOOKUP($A9, 'Top Decile - Absolute'!$A:$AT, N$3, 0)/VLOOKUP($A8, 'Top Decile - Absolute'!$A:$AT, N$3, 0)-1)</f>
        <v>0.21667323245083425</v>
      </c>
      <c r="O9" s="63">
        <f>IF(VLOOKUP($A8, 'Top Decile - Absolute'!$A:$AT, O$3, 0)&lt;=0, "na", VLOOKUP($A9, 'Top Decile - Absolute'!$A:$AT, O$3, 0)/VLOOKUP($A8, 'Top Decile - Absolute'!$A:$AT, O$3, 0)-1)</f>
        <v>0.19009715003603755</v>
      </c>
      <c r="P9" s="63">
        <f>IF(VLOOKUP($A8, 'Top Decile - Absolute'!$A:$AT, P$3, 0)&lt;=0, "na", VLOOKUP($A9, 'Top Decile - Absolute'!$A:$AT, P$3, 0)/VLOOKUP($A8, 'Top Decile - Absolute'!$A:$AT, P$3, 0)-1)</f>
        <v>0.15144812184884304</v>
      </c>
      <c r="Q9" s="63">
        <f>IF(VLOOKUP($A8, 'Top Decile - Absolute'!$A:$AT, Q$3, 0)&lt;=0, "na", VLOOKUP($A9, 'Top Decile - Absolute'!$A:$AT, Q$3, 0)/VLOOKUP($A8, 'Top Decile - Absolute'!$A:$AT, Q$3, 0)-1)</f>
        <v>1.1646213231770064E-2</v>
      </c>
      <c r="R9" s="63">
        <f>IF(VLOOKUP($A8, 'Top Decile - Absolute'!$A:$AT, R$3, 0)&lt;=0, "na", VLOOKUP($A9, 'Top Decile - Absolute'!$A:$AT, R$3, 0)/VLOOKUP($A8, 'Top Decile - Absolute'!$A:$AT, R$3, 0)-1)</f>
        <v>4.8130907676950496E-2</v>
      </c>
      <c r="S9" s="63">
        <f>IF(VLOOKUP($A8, 'Top Decile - Absolute'!$A:$AT, S$3, 0)&lt;=0, "na", VLOOKUP($A9, 'Top Decile - Absolute'!$A:$AT, S$3, 0)/VLOOKUP($A8, 'Top Decile - Absolute'!$A:$AT, S$3, 0)-1)</f>
        <v>-6.5938065550907865E-3</v>
      </c>
      <c r="T9" s="63">
        <f>IF(VLOOKUP($A8, 'Top Decile - Absolute'!$A:$AT, T$3, 0)&lt;=0, "na", VLOOKUP($A9, 'Top Decile - Absolute'!$A:$AT, T$3, 0)/VLOOKUP($A8, 'Top Decile - Absolute'!$A:$AT, T$3, 0)-1)</f>
        <v>7.4928719521396125E-2</v>
      </c>
      <c r="U9" s="63">
        <f>IF(VLOOKUP($A8, 'Top Decile - Absolute'!$A:$AT, U$3, 0)&lt;=0, "na", VLOOKUP($A9, 'Top Decile - Absolute'!$A:$AT, U$3, 0)/VLOOKUP($A8, 'Top Decile - Absolute'!$A:$AT, U$3, 0)-1)</f>
        <v>7.6993840834064686E-2</v>
      </c>
      <c r="V9" s="63">
        <f>IF(VLOOKUP($A8, 'Top Decile - Absolute'!$A:$AT, V$3, 0)&lt;=0, "na", VLOOKUP($A9, 'Top Decile - Absolute'!$A:$AT, V$3, 0)/VLOOKUP($A8, 'Top Decile - Absolute'!$A:$AT, V$3, 0)-1)</f>
        <v>0.16124253698397251</v>
      </c>
      <c r="W9" s="63">
        <f>IF(VLOOKUP($A8, 'Top Decile - Absolute'!$A:$AT, W$3, 0)&lt;=0, "na", VLOOKUP($A9, 'Top Decile - Absolute'!$A:$AT, W$3, 0)/VLOOKUP($A8, 'Top Decile - Absolute'!$A:$AT, W$3, 0)-1)</f>
        <v>5.0300253946373719E-3</v>
      </c>
      <c r="X9" s="63">
        <f>IF(VLOOKUP($A8, 'Top Decile - Absolute'!$A:$AT, X$3, 0)&lt;=0, "na", VLOOKUP($A9, 'Top Decile - Absolute'!$A:$AT, X$3, 0)/VLOOKUP($A8, 'Top Decile - Absolute'!$A:$AT, X$3, 0)-1)</f>
        <v>5.7990902188219895E-2</v>
      </c>
      <c r="Y9" s="63">
        <f>IF(VLOOKUP($A8, 'Top Decile - Absolute'!$A:$AT, Y$3, 0)&lt;=0, "na", VLOOKUP($A9, 'Top Decile - Absolute'!$A:$AT, Y$3, 0)/VLOOKUP($A8, 'Top Decile - Absolute'!$A:$AT, Y$3, 0)-1)</f>
        <v>0.11878759960707197</v>
      </c>
      <c r="Z9" s="63">
        <f>IF(VLOOKUP($A8, 'Top Decile - Absolute'!$A:$AT, Z$3, 0)&lt;=0, "na", VLOOKUP($A9, 'Top Decile - Absolute'!$A:$AT, Z$3, 0)/VLOOKUP($A8, 'Top Decile - Absolute'!$A:$AT, Z$3, 0)-1)</f>
        <v>0.14978890696172731</v>
      </c>
      <c r="AA9" s="63">
        <f>IF(VLOOKUP($A8, 'Top Decile - Absolute'!$A:$AT, AA$3, 0)&lt;=0, "na", VLOOKUP($A9, 'Top Decile - Absolute'!$A:$AT, AA$3, 0)/VLOOKUP($A8, 'Top Decile - Absolute'!$A:$AT, AA$3, 0)-1)</f>
        <v>0.18025507047973788</v>
      </c>
      <c r="AB9" s="63">
        <f>IF(VLOOKUP($A8, 'Top Decile - Absolute'!$A:$AT, AB$3, 0)&lt;=0, "na", VLOOKUP($A9, 'Top Decile - Absolute'!$A:$AT, AB$3, 0)/VLOOKUP($A8, 'Top Decile - Absolute'!$A:$AT, AB$3, 0)-1)</f>
        <v>5.8450613881270597E-2</v>
      </c>
      <c r="AC9" s="63">
        <f>IF(VLOOKUP($A8, 'Top Decile - Absolute'!$A:$AT, AC$3, 0)&lt;=0, "na", VLOOKUP($A9, 'Top Decile - Absolute'!$A:$AT, AC$3, 0)/VLOOKUP($A8, 'Top Decile - Absolute'!$A:$AT, AC$3, 0)-1)</f>
        <v>0.12487038409826767</v>
      </c>
      <c r="AD9" s="63" t="str">
        <f>IF(VLOOKUP($A8, 'Top Decile - Absolute'!$A:$AT, AD$3, 0)&lt;=0, "na", VLOOKUP($A9, 'Top Decile - Absolute'!$A:$AT, AD$3, 0)/VLOOKUP($A8, 'Top Decile - Absolute'!$A:$AT, AD$3, 0)-1)</f>
        <v>na</v>
      </c>
      <c r="AE9" s="63">
        <f>IF(VLOOKUP($A8, 'Top Decile - Absolute'!$A:$AT, AE$3, 0)&lt;=0, "na", VLOOKUP($A9, 'Top Decile - Absolute'!$A:$AT, AE$3, 0)/VLOOKUP($A8, 'Top Decile - Absolute'!$A:$AT, AE$3, 0)-1)</f>
        <v>0.14171721717628305</v>
      </c>
      <c r="AF9" s="63" t="str">
        <f>IF(VLOOKUP($A8, 'Top Decile - Absolute'!$A:$AT, AF$3, 0)&lt;=0, "na", VLOOKUP($A9, 'Top Decile - Absolute'!$A:$AT, AF$3, 0)/VLOOKUP($A8, 'Top Decile - Absolute'!$A:$AT, AF$3, 0)-1)</f>
        <v>na</v>
      </c>
      <c r="AG9" s="63">
        <f>IF(VLOOKUP($A8, 'Top Decile - Absolute'!$A:$AT, AG$3, 0)&lt;=0, "na", VLOOKUP($A9, 'Top Decile - Absolute'!$A:$AT, AG$3, 0)/VLOOKUP($A8, 'Top Decile - Absolute'!$A:$AT, AG$3, 0)-1)</f>
        <v>0.11234833017749923</v>
      </c>
      <c r="AH9" s="63">
        <f>IF(VLOOKUP($A8, 'Top Decile - Absolute'!$A:$AT, AH$3, 0)&lt;=0, "na", VLOOKUP($A9, 'Top Decile - Absolute'!$A:$AT, AH$3, 0)/VLOOKUP($A8, 'Top Decile - Absolute'!$A:$AT, AH$3, 0)-1)</f>
        <v>0.10187297257893713</v>
      </c>
      <c r="AI9" s="63">
        <f>IF(VLOOKUP($A8, 'Top Decile - Absolute'!$A:$AT, AI$3, 0)&lt;=0, "na", VLOOKUP($A9, 'Top Decile - Absolute'!$A:$AT, AI$3, 0)/VLOOKUP($A8, 'Top Decile - Absolute'!$A:$AT, AI$3, 0)-1)</f>
        <v>9.6743418365670797E-2</v>
      </c>
      <c r="AJ9" s="63">
        <f>IF(VLOOKUP($A8, 'Top Decile - Absolute'!$A:$AT, AJ$3, 0)&lt;=0, "na", VLOOKUP($A9, 'Top Decile - Absolute'!$A:$AT, AJ$3, 0)/VLOOKUP($A8, 'Top Decile - Absolute'!$A:$AT, AJ$3, 0)-1)</f>
        <v>0.13211570006864304</v>
      </c>
      <c r="AK9" s="63">
        <f>IF(VLOOKUP($A8, 'Top Decile - Absolute'!$A:$AT, AK$3, 0)&lt;=0, "na", VLOOKUP($A9, 'Top Decile - Absolute'!$A:$AT, AK$3, 0)/VLOOKUP($A8, 'Top Decile - Absolute'!$A:$AT, AK$3, 0)-1)</f>
        <v>0.10269226570283463</v>
      </c>
      <c r="AL9" s="63">
        <f>IF(VLOOKUP($A8, 'Top Decile - Absolute'!$A:$AT, AL$3, 0)&lt;=0, "na", VLOOKUP($A9, 'Top Decile - Absolute'!$A:$AT, AL$3, 0)/VLOOKUP($A8, 'Top Decile - Absolute'!$A:$AT, AL$3, 0)-1)</f>
        <v>0.20129822326394775</v>
      </c>
      <c r="AM9" s="63">
        <f>IF(VLOOKUP($A8, 'Top Decile - Absolute'!$A:$AT, AM$3, 0)&lt;=0, "na", VLOOKUP($A9, 'Top Decile - Absolute'!$A:$AT, AM$3, 0)/VLOOKUP($A8, 'Top Decile - Absolute'!$A:$AT, AM$3, 0)-1)</f>
        <v>0.16556267359125632</v>
      </c>
      <c r="AN9" s="63">
        <f>IF(VLOOKUP($A8, 'Top Decile - Absolute'!$A:$AT, AN$3, 0)&lt;=0, "na", VLOOKUP($A9, 'Top Decile - Absolute'!$A:$AT, AN$3, 0)/VLOOKUP($A8, 'Top Decile - Absolute'!$A:$AT, AN$3, 0)-1)</f>
        <v>0.15534777821883061</v>
      </c>
      <c r="AO9" s="74" t="str">
        <f>IF(VLOOKUP($A8, 'Top Decile - Absolute'!$A:$AT, AO$3, 0)&lt;=0, "na", VLOOKUP($A9, 'Top Decile - Absolute'!$A:$AT, AO$3, 0)/VLOOKUP($A8, 'Top Decile - Absolute'!$A:$AT, AO$3, 0)-1)</f>
        <v>na</v>
      </c>
      <c r="AP9" s="63">
        <f>IF(VLOOKUP($A8, 'Top Decile - Absolute'!$A:$AT, AP$3, 0)&lt;=0, "na", VLOOKUP($A9, 'Top Decile - Absolute'!$A:$AT, AP$3, 0)/VLOOKUP($A8, 'Top Decile - Absolute'!$A:$AT, AP$3, 0)-1)</f>
        <v>0.25998657730245567</v>
      </c>
      <c r="AQ9" s="63">
        <f>IF(VLOOKUP($A8, 'Top Decile - Absolute'!$A:$AT, AQ$3, 0)&lt;=0, "na", VLOOKUP($A9, 'Top Decile - Absolute'!$A:$AT, AQ$3, 0)/VLOOKUP($A8, 'Top Decile - Absolute'!$A:$AT, AQ$3, 0)-1)</f>
        <v>0.10817897786146613</v>
      </c>
      <c r="AR9" s="63" t="str">
        <f>IF(VLOOKUP($A8, 'Top Decile - Absolute'!$A:$AT, AR$3, 0)&lt;=0, "na", VLOOKUP($A9, 'Top Decile - Absolute'!$A:$AT, AR$3, 0)/VLOOKUP($A8, 'Top Decile - Absolute'!$A:$AT, AR$3, 0)-1)</f>
        <v>na</v>
      </c>
      <c r="AS9" s="63">
        <f>IF(VLOOKUP($A8, 'Top Decile - Absolute'!$A:$AT, AS$3, 0)&lt;=0, "na", VLOOKUP($A9, 'Top Decile - Absolute'!$A:$AT, AS$3, 0)/VLOOKUP($A8, 'Top Decile - Absolute'!$A:$AT, AS$3, 0)-1)</f>
        <v>0.26607721876576318</v>
      </c>
      <c r="AT9" s="63">
        <f>IF(VLOOKUP($A8, 'Top Decile - Absolute'!$A:$AT, AT$3, 0)&lt;=0, "na", VLOOKUP($A9, 'Top Decile - Absolute'!$A:$AT, AT$3, 0)/VLOOKUP($A8, 'Top Decile - Absolute'!$A:$AT, AT$3, 0)-1)</f>
        <v>6.6091085682022488E-2</v>
      </c>
      <c r="AU9" s="63" t="str">
        <f>IF(VLOOKUP($A8, 'Top Decile - Absolute'!$A:$AU, AU$3, 0)&lt;=0, "na", VLOOKUP($A9, 'Top Decile - Absolute'!$A:$AU, AU$3, 0)/VLOOKUP($A8, 'Top Decile - Absolute'!$A:$AU, AU$3, 0)-1)</f>
        <v>na</v>
      </c>
      <c r="AV9" s="137">
        <f>IF(VLOOKUP($A8, 'Top Decile - Absolute'!$A:$BA, AV$3, 0)&lt;=0, "na", VLOOKUP($A9, 'Top Decile - Absolute'!$A:$BA, AV$3, 0)/VLOOKUP($A8, 'Top Decile - Absolute'!$A:$BA, AV$3, 0)-1)</f>
        <v>0.15684436110367006</v>
      </c>
      <c r="AW9" s="137">
        <f>IF(VLOOKUP($A8, 'Top Decile - Absolute'!$A:$BA, AW$3, 0)&lt;=0, "na", VLOOKUP($A9, 'Top Decile - Absolute'!$A:$BA, AW$3, 0)/VLOOKUP($A8, 'Top Decile - Absolute'!$A:$BA, AW$3, 0)-1)</f>
        <v>0.12400841832604836</v>
      </c>
    </row>
    <row r="10" spans="1:49">
      <c r="A10" s="7">
        <v>32871</v>
      </c>
      <c r="B10" s="63" t="str">
        <f>IF(VLOOKUP($A9, 'Top Decile - Absolute'!$A:$AT, B$3, 0)&lt;=0, "na", VLOOKUP($A10, 'Top Decile - Absolute'!$A:$AT, B$3, 0)/VLOOKUP($A9, 'Top Decile - Absolute'!$A:$AT, B$3, 0)-1)</f>
        <v>na</v>
      </c>
      <c r="C10" s="63">
        <f>IF(VLOOKUP($A9, 'Top Decile - Absolute'!$A:$AT, C$3, 0)&lt;=0, "na", VLOOKUP($A10, 'Top Decile - Absolute'!$A:$AT, C$3, 0)/VLOOKUP($A9, 'Top Decile - Absolute'!$A:$AT, C$3, 0)-1)</f>
        <v>0.15441058680464992</v>
      </c>
      <c r="D10" s="63">
        <f>IF(VLOOKUP($A9, 'Top Decile - Absolute'!$A:$AT, D$3, 0)&lt;=0, "na", VLOOKUP($A10, 'Top Decile - Absolute'!$A:$AT, D$3, 0)/VLOOKUP($A9, 'Top Decile - Absolute'!$A:$AT, D$3, 0)-1)</f>
        <v>0.20723906214196974</v>
      </c>
      <c r="E10" s="63">
        <f>IF(VLOOKUP($A9, 'Top Decile - Absolute'!$A:$AT, E$3, 0)&lt;=0, "na", VLOOKUP($A10, 'Top Decile - Absolute'!$A:$AT, E$3, 0)/VLOOKUP($A9, 'Top Decile - Absolute'!$A:$AT, E$3, 0)-1)</f>
        <v>0.18383112055091133</v>
      </c>
      <c r="F10" s="63">
        <f>IF(VLOOKUP($A9, 'Top Decile - Absolute'!$A:$AT, F$3, 0)&lt;=0, "na", VLOOKUP($A10, 'Top Decile - Absolute'!$A:$AT, F$3, 0)/VLOOKUP($A9, 'Top Decile - Absolute'!$A:$AT, F$3, 0)-1)</f>
        <v>0.1045566347587028</v>
      </c>
      <c r="G10" s="63">
        <f>IF(VLOOKUP($A9, 'Top Decile - Absolute'!$A:$AT, G$3, 0)&lt;=0, "na", VLOOKUP($A10, 'Top Decile - Absolute'!$A:$AT, G$3, 0)/VLOOKUP($A9, 'Top Decile - Absolute'!$A:$AT, G$3, 0)-1)</f>
        <v>2.5871131112481294E-2</v>
      </c>
      <c r="H10" s="63">
        <f>IF(VLOOKUP($A9, 'Top Decile - Absolute'!$A:$AT, H$3, 0)&lt;=0, "na", VLOOKUP($A10, 'Top Decile - Absolute'!$A:$AT, H$3, 0)/VLOOKUP($A9, 'Top Decile - Absolute'!$A:$AT, H$3, 0)-1)</f>
        <v>0.12699511694823284</v>
      </c>
      <c r="I10" s="63">
        <f>IF(VLOOKUP($A9, 'Top Decile - Absolute'!$A:$AT, I$3, 0)&lt;=0, "na", VLOOKUP($A10, 'Top Decile - Absolute'!$A:$AT, I$3, 0)/VLOOKUP($A9, 'Top Decile - Absolute'!$A:$AT, I$3, 0)-1)</f>
        <v>0.12733100059423297</v>
      </c>
      <c r="J10" s="63">
        <f>IF(VLOOKUP($A9, 'Top Decile - Absolute'!$A:$AT, J$3, 0)&lt;=0, "na", VLOOKUP($A10, 'Top Decile - Absolute'!$A:$AT, J$3, 0)/VLOOKUP($A9, 'Top Decile - Absolute'!$A:$AT, J$3, 0)-1)</f>
        <v>4.1275075384644255E-2</v>
      </c>
      <c r="K10" s="63">
        <f>IF(VLOOKUP($A9, 'Top Decile - Absolute'!$A:$AT, K$3, 0)&lt;=0, "na", VLOOKUP($A10, 'Top Decile - Absolute'!$A:$AT, K$3, 0)/VLOOKUP($A9, 'Top Decile - Absolute'!$A:$AT, K$3, 0)-1)</f>
        <v>0.13794347102082605</v>
      </c>
      <c r="L10" s="63">
        <f>IF(VLOOKUP($A9, 'Top Decile - Absolute'!$A:$AT, L$3, 0)&lt;=0, "na", VLOOKUP($A10, 'Top Decile - Absolute'!$A:$AT, L$3, 0)/VLOOKUP($A9, 'Top Decile - Absolute'!$A:$AT, L$3, 0)-1)</f>
        <v>0.26220769787060005</v>
      </c>
      <c r="M10" s="63">
        <f>IF(VLOOKUP($A9, 'Top Decile - Absolute'!$A:$AT, M$3, 0)&lt;=0, "na", VLOOKUP($A10, 'Top Decile - Absolute'!$A:$AT, M$3, 0)/VLOOKUP($A9, 'Top Decile - Absolute'!$A:$AT, M$3, 0)-1)</f>
        <v>0.24043539462855001</v>
      </c>
      <c r="N10" s="63">
        <f>IF(VLOOKUP($A9, 'Top Decile - Absolute'!$A:$AT, N$3, 0)&lt;=0, "na", VLOOKUP($A10, 'Top Decile - Absolute'!$A:$AT, N$3, 0)/VLOOKUP($A9, 'Top Decile - Absolute'!$A:$AT, N$3, 0)-1)</f>
        <v>0.27073746804008092</v>
      </c>
      <c r="O10" s="63">
        <f>IF(VLOOKUP($A9, 'Top Decile - Absolute'!$A:$AT, O$3, 0)&lt;=0, "na", VLOOKUP($A10, 'Top Decile - Absolute'!$A:$AT, O$3, 0)/VLOOKUP($A9, 'Top Decile - Absolute'!$A:$AT, O$3, 0)-1)</f>
        <v>0.18728665034905734</v>
      </c>
      <c r="P10" s="63">
        <f>IF(VLOOKUP($A9, 'Top Decile - Absolute'!$A:$AT, P$3, 0)&lt;=0, "na", VLOOKUP($A10, 'Top Decile - Absolute'!$A:$AT, P$3, 0)/VLOOKUP($A9, 'Top Decile - Absolute'!$A:$AT, P$3, 0)-1)</f>
        <v>0.18458311306458963</v>
      </c>
      <c r="Q10" s="63">
        <f>IF(VLOOKUP($A9, 'Top Decile - Absolute'!$A:$AT, Q$3, 0)&lt;=0, "na", VLOOKUP($A10, 'Top Decile - Absolute'!$A:$AT, Q$3, 0)/VLOOKUP($A9, 'Top Decile - Absolute'!$A:$AT, Q$3, 0)-1)</f>
        <v>0.2419823857966974</v>
      </c>
      <c r="R10" s="63">
        <f>IF(VLOOKUP($A9, 'Top Decile - Absolute'!$A:$AT, R$3, 0)&lt;=0, "na", VLOOKUP($A10, 'Top Decile - Absolute'!$A:$AT, R$3, 0)/VLOOKUP($A9, 'Top Decile - Absolute'!$A:$AT, R$3, 0)-1)</f>
        <v>0.2659557565459072</v>
      </c>
      <c r="S10" s="63">
        <f>IF(VLOOKUP($A9, 'Top Decile - Absolute'!$A:$AT, S$3, 0)&lt;=0, "na", VLOOKUP($A10, 'Top Decile - Absolute'!$A:$AT, S$3, 0)/VLOOKUP($A9, 'Top Decile - Absolute'!$A:$AT, S$3, 0)-1)</f>
        <v>0.2035158700182047</v>
      </c>
      <c r="T10" s="63">
        <f>IF(VLOOKUP($A9, 'Top Decile - Absolute'!$A:$AT, T$3, 0)&lt;=0, "na", VLOOKUP($A10, 'Top Decile - Absolute'!$A:$AT, T$3, 0)/VLOOKUP($A9, 'Top Decile - Absolute'!$A:$AT, T$3, 0)-1)</f>
        <v>0.30142140945004892</v>
      </c>
      <c r="U10" s="63">
        <f>IF(VLOOKUP($A9, 'Top Decile - Absolute'!$A:$AT, U$3, 0)&lt;=0, "na", VLOOKUP($A10, 'Top Decile - Absolute'!$A:$AT, U$3, 0)/VLOOKUP($A9, 'Top Decile - Absolute'!$A:$AT, U$3, 0)-1)</f>
        <v>0.28600873272883542</v>
      </c>
      <c r="V10" s="63">
        <f>IF(VLOOKUP($A9, 'Top Decile - Absolute'!$A:$AT, V$3, 0)&lt;=0, "na", VLOOKUP($A10, 'Top Decile - Absolute'!$A:$AT, V$3, 0)/VLOOKUP($A9, 'Top Decile - Absolute'!$A:$AT, V$3, 0)-1)</f>
        <v>0.16812667186599217</v>
      </c>
      <c r="W10" s="63">
        <f>IF(VLOOKUP($A9, 'Top Decile - Absolute'!$A:$AT, W$3, 0)&lt;=0, "na", VLOOKUP($A10, 'Top Decile - Absolute'!$A:$AT, W$3, 0)/VLOOKUP($A9, 'Top Decile - Absolute'!$A:$AT, W$3, 0)-1)</f>
        <v>0.38355484166292997</v>
      </c>
      <c r="X10" s="63">
        <f>IF(VLOOKUP($A9, 'Top Decile - Absolute'!$A:$AT, X$3, 0)&lt;=0, "na", VLOOKUP($A10, 'Top Decile - Absolute'!$A:$AT, X$3, 0)/VLOOKUP($A9, 'Top Decile - Absolute'!$A:$AT, X$3, 0)-1)</f>
        <v>0.24301196771241362</v>
      </c>
      <c r="Y10" s="63">
        <f>IF(VLOOKUP($A9, 'Top Decile - Absolute'!$A:$AT, Y$3, 0)&lt;=0, "na", VLOOKUP($A10, 'Top Decile - Absolute'!$A:$AT, Y$3, 0)/VLOOKUP($A9, 'Top Decile - Absolute'!$A:$AT, Y$3, 0)-1)</f>
        <v>0.31693850069847618</v>
      </c>
      <c r="Z10" s="63">
        <f>IF(VLOOKUP($A9, 'Top Decile - Absolute'!$A:$AT, Z$3, 0)&lt;=0, "na", VLOOKUP($A10, 'Top Decile - Absolute'!$A:$AT, Z$3, 0)/VLOOKUP($A9, 'Top Decile - Absolute'!$A:$AT, Z$3, 0)-1)</f>
        <v>0.36803291978262354</v>
      </c>
      <c r="AA10" s="63">
        <f>IF(VLOOKUP($A9, 'Top Decile - Absolute'!$A:$AT, AA$3, 0)&lt;=0, "na", VLOOKUP($A10, 'Top Decile - Absolute'!$A:$AT, AA$3, 0)/VLOOKUP($A9, 'Top Decile - Absolute'!$A:$AT, AA$3, 0)-1)</f>
        <v>0.17282739304922323</v>
      </c>
      <c r="AB10" s="63">
        <f>IF(VLOOKUP($A9, 'Top Decile - Absolute'!$A:$AT, AB$3, 0)&lt;=0, "na", VLOOKUP($A10, 'Top Decile - Absolute'!$A:$AT, AB$3, 0)/VLOOKUP($A9, 'Top Decile - Absolute'!$A:$AT, AB$3, 0)-1)</f>
        <v>0.29834032411097389</v>
      </c>
      <c r="AC10" s="63">
        <f>IF(VLOOKUP($A9, 'Top Decile - Absolute'!$A:$AT, AC$3, 0)&lt;=0, "na", VLOOKUP($A10, 'Top Decile - Absolute'!$A:$AT, AC$3, 0)/VLOOKUP($A9, 'Top Decile - Absolute'!$A:$AT, AC$3, 0)-1)</f>
        <v>0.27437564584637086</v>
      </c>
      <c r="AD10" s="63" t="str">
        <f>IF(VLOOKUP($A9, 'Top Decile - Absolute'!$A:$AT, AD$3, 0)&lt;=0, "na", VLOOKUP($A10, 'Top Decile - Absolute'!$A:$AT, AD$3, 0)/VLOOKUP($A9, 'Top Decile - Absolute'!$A:$AT, AD$3, 0)-1)</f>
        <v>na</v>
      </c>
      <c r="AE10" s="63">
        <f>IF(VLOOKUP($A9, 'Top Decile - Absolute'!$A:$AT, AE$3, 0)&lt;=0, "na", VLOOKUP($A10, 'Top Decile - Absolute'!$A:$AT, AE$3, 0)/VLOOKUP($A9, 'Top Decile - Absolute'!$A:$AT, AE$3, 0)-1)</f>
        <v>0.14068650156022988</v>
      </c>
      <c r="AF10" s="63" t="str">
        <f>IF(VLOOKUP($A9, 'Top Decile - Absolute'!$A:$AT, AF$3, 0)&lt;=0, "na", VLOOKUP($A10, 'Top Decile - Absolute'!$A:$AT, AF$3, 0)/VLOOKUP($A9, 'Top Decile - Absolute'!$A:$AT, AF$3, 0)-1)</f>
        <v>na</v>
      </c>
      <c r="AG10" s="63">
        <f>IF(VLOOKUP($A9, 'Top Decile - Absolute'!$A:$AT, AG$3, 0)&lt;=0, "na", VLOOKUP($A10, 'Top Decile - Absolute'!$A:$AT, AG$3, 0)/VLOOKUP($A9, 'Top Decile - Absolute'!$A:$AT, AG$3, 0)-1)</f>
        <v>0.23272566125741445</v>
      </c>
      <c r="AH10" s="63">
        <f>IF(VLOOKUP($A9, 'Top Decile - Absolute'!$A:$AT, AH$3, 0)&lt;=0, "na", VLOOKUP($A10, 'Top Decile - Absolute'!$A:$AT, AH$3, 0)/VLOOKUP($A9, 'Top Decile - Absolute'!$A:$AT, AH$3, 0)-1)</f>
        <v>0.23790058124769775</v>
      </c>
      <c r="AI10" s="63">
        <f>IF(VLOOKUP($A9, 'Top Decile - Absolute'!$A:$AT, AI$3, 0)&lt;=0, "na", VLOOKUP($A10, 'Top Decile - Absolute'!$A:$AT, AI$3, 0)/VLOOKUP($A9, 'Top Decile - Absolute'!$A:$AT, AI$3, 0)-1)</f>
        <v>0.28203773441182278</v>
      </c>
      <c r="AJ10" s="63">
        <f>IF(VLOOKUP($A9, 'Top Decile - Absolute'!$A:$AT, AJ$3, 0)&lt;=0, "na", VLOOKUP($A10, 'Top Decile - Absolute'!$A:$AT, AJ$3, 0)/VLOOKUP($A9, 'Top Decile - Absolute'!$A:$AT, AJ$3, 0)-1)</f>
        <v>0.24226839772776576</v>
      </c>
      <c r="AK10" s="63">
        <f>IF(VLOOKUP($A9, 'Top Decile - Absolute'!$A:$AT, AK$3, 0)&lt;=0, "na", VLOOKUP($A10, 'Top Decile - Absolute'!$A:$AT, AK$3, 0)/VLOOKUP($A9, 'Top Decile - Absolute'!$A:$AT, AK$3, 0)-1)</f>
        <v>0.28516028362510104</v>
      </c>
      <c r="AL10" s="63">
        <f>IF(VLOOKUP($A9, 'Top Decile - Absolute'!$A:$AT, AL$3, 0)&lt;=0, "na", VLOOKUP($A10, 'Top Decile - Absolute'!$A:$AT, AL$3, 0)/VLOOKUP($A9, 'Top Decile - Absolute'!$A:$AT, AL$3, 0)-1)</f>
        <v>0.17778003362113903</v>
      </c>
      <c r="AM10" s="63">
        <f>IF(VLOOKUP($A9, 'Top Decile - Absolute'!$A:$AT, AM$3, 0)&lt;=0, "na", VLOOKUP($A10, 'Top Decile - Absolute'!$A:$AT, AM$3, 0)/VLOOKUP($A9, 'Top Decile - Absolute'!$A:$AT, AM$3, 0)-1)</f>
        <v>8.8971884128499212E-2</v>
      </c>
      <c r="AN10" s="63">
        <f>IF(VLOOKUP($A9, 'Top Decile - Absolute'!$A:$AT, AN$3, 0)&lt;=0, "na", VLOOKUP($A10, 'Top Decile - Absolute'!$A:$AT, AN$3, 0)/VLOOKUP($A9, 'Top Decile - Absolute'!$A:$AT, AN$3, 0)-1)</f>
        <v>0.17459418961776518</v>
      </c>
      <c r="AO10" s="74" t="str">
        <f>IF(VLOOKUP($A9, 'Top Decile - Absolute'!$A:$AT, AO$3, 0)&lt;=0, "na", VLOOKUP($A10, 'Top Decile - Absolute'!$A:$AT, AO$3, 0)/VLOOKUP($A9, 'Top Decile - Absolute'!$A:$AT, AO$3, 0)-1)</f>
        <v>na</v>
      </c>
      <c r="AP10" s="63">
        <f>IF(VLOOKUP($A9, 'Top Decile - Absolute'!$A:$AT, AP$3, 0)&lt;=0, "na", VLOOKUP($A10, 'Top Decile - Absolute'!$A:$AT, AP$3, 0)/VLOOKUP($A9, 'Top Decile - Absolute'!$A:$AT, AP$3, 0)-1)</f>
        <v>8.097973779461598E-2</v>
      </c>
      <c r="AQ10" s="63">
        <f>IF(VLOOKUP($A9, 'Top Decile - Absolute'!$A:$AT, AQ$3, 0)&lt;=0, "na", VLOOKUP($A10, 'Top Decile - Absolute'!$A:$AT, AQ$3, 0)/VLOOKUP($A9, 'Top Decile - Absolute'!$A:$AT, AQ$3, 0)-1)</f>
        <v>0.26813106241624651</v>
      </c>
      <c r="AR10" s="63" t="str">
        <f>IF(VLOOKUP($A9, 'Top Decile - Absolute'!$A:$AT, AR$3, 0)&lt;=0, "na", VLOOKUP($A10, 'Top Decile - Absolute'!$A:$AT, AR$3, 0)/VLOOKUP($A9, 'Top Decile - Absolute'!$A:$AT, AR$3, 0)-1)</f>
        <v>na</v>
      </c>
      <c r="AS10" s="63">
        <f>IF(VLOOKUP($A9, 'Top Decile - Absolute'!$A:$AT, AS$3, 0)&lt;=0, "na", VLOOKUP($A10, 'Top Decile - Absolute'!$A:$AT, AS$3, 0)/VLOOKUP($A9, 'Top Decile - Absolute'!$A:$AT, AS$3, 0)-1)</f>
        <v>2.6066152742331372E-2</v>
      </c>
      <c r="AT10" s="63">
        <f>IF(VLOOKUP($A9, 'Top Decile - Absolute'!$A:$AT, AT$3, 0)&lt;=0, "na", VLOOKUP($A10, 'Top Decile - Absolute'!$A:$AT, AT$3, 0)/VLOOKUP($A9, 'Top Decile - Absolute'!$A:$AT, AT$3, 0)-1)</f>
        <v>0.16183257205008683</v>
      </c>
      <c r="AU10" s="63" t="str">
        <f>IF(VLOOKUP($A9, 'Top Decile - Absolute'!$A:$AU, AU$3, 0)&lt;=0, "na", VLOOKUP($A10, 'Top Decile - Absolute'!$A:$AU, AU$3, 0)/VLOOKUP($A9, 'Top Decile - Absolute'!$A:$AU, AU$3, 0)-1)</f>
        <v>na</v>
      </c>
      <c r="AV10" s="137">
        <f>IF(VLOOKUP($A9, 'Top Decile - Absolute'!$A:$BA, AV$3, 0)&lt;=0, "na", VLOOKUP($A10, 'Top Decile - Absolute'!$A:$BA, AV$3, 0)/VLOOKUP($A9, 'Top Decile - Absolute'!$A:$BA, AV$3, 0)-1)</f>
        <v>0.21616301956697925</v>
      </c>
      <c r="AW10" s="137">
        <f>IF(VLOOKUP($A9, 'Top Decile - Absolute'!$A:$BA, AW$3, 0)&lt;=0, "na", VLOOKUP($A10, 'Top Decile - Absolute'!$A:$BA, AW$3, 0)/VLOOKUP($A9, 'Top Decile - Absolute'!$A:$BA, AW$3, 0)-1)</f>
        <v>0.27250468097364244</v>
      </c>
    </row>
    <row r="11" spans="1:49">
      <c r="A11" s="7">
        <v>33238</v>
      </c>
      <c r="B11" s="63" t="str">
        <f>IF(VLOOKUP($A10, 'Top Decile - Absolute'!$A:$AT, B$3, 0)&lt;=0, "na", VLOOKUP($A11, 'Top Decile - Absolute'!$A:$AT, B$3, 0)/VLOOKUP($A10, 'Top Decile - Absolute'!$A:$AT, B$3, 0)-1)</f>
        <v>na</v>
      </c>
      <c r="C11" s="63">
        <f>IF(VLOOKUP($A10, 'Top Decile - Absolute'!$A:$AT, C$3, 0)&lt;=0, "na", VLOOKUP($A11, 'Top Decile - Absolute'!$A:$AT, C$3, 0)/VLOOKUP($A10, 'Top Decile - Absolute'!$A:$AT, C$3, 0)-1)</f>
        <v>-7.4731471581267139E-2</v>
      </c>
      <c r="D11" s="63">
        <f>IF(VLOOKUP($A10, 'Top Decile - Absolute'!$A:$AT, D$3, 0)&lt;=0, "na", VLOOKUP($A11, 'Top Decile - Absolute'!$A:$AT, D$3, 0)/VLOOKUP($A10, 'Top Decile - Absolute'!$A:$AT, D$3, 0)-1)</f>
        <v>-0.14946182526154539</v>
      </c>
      <c r="E11" s="63">
        <f>IF(VLOOKUP($A10, 'Top Decile - Absolute'!$A:$AT, E$3, 0)&lt;=0, "na", VLOOKUP($A11, 'Top Decile - Absolute'!$A:$AT, E$3, 0)/VLOOKUP($A10, 'Top Decile - Absolute'!$A:$AT, E$3, 0)-1)</f>
        <v>-0.20526574768727701</v>
      </c>
      <c r="F11" s="63">
        <f>IF(VLOOKUP($A10, 'Top Decile - Absolute'!$A:$AT, F$3, 0)&lt;=0, "na", VLOOKUP($A11, 'Top Decile - Absolute'!$A:$AT, F$3, 0)/VLOOKUP($A10, 'Top Decile - Absolute'!$A:$AT, F$3, 0)-1)</f>
        <v>-0.24613090238904967</v>
      </c>
      <c r="G11" s="63">
        <f>IF(VLOOKUP($A10, 'Top Decile - Absolute'!$A:$AT, G$3, 0)&lt;=0, "na", VLOOKUP($A11, 'Top Decile - Absolute'!$A:$AT, G$3, 0)/VLOOKUP($A10, 'Top Decile - Absolute'!$A:$AT, G$3, 0)-1)</f>
        <v>-0.35058115299177894</v>
      </c>
      <c r="H11" s="63">
        <f>IF(VLOOKUP($A10, 'Top Decile - Absolute'!$A:$AT, H$3, 0)&lt;=0, "na", VLOOKUP($A11, 'Top Decile - Absolute'!$A:$AT, H$3, 0)/VLOOKUP($A10, 'Top Decile - Absolute'!$A:$AT, H$3, 0)-1)</f>
        <v>-0.22773496164808726</v>
      </c>
      <c r="I11" s="63">
        <f>IF(VLOOKUP($A10, 'Top Decile - Absolute'!$A:$AT, I$3, 0)&lt;=0, "na", VLOOKUP($A11, 'Top Decile - Absolute'!$A:$AT, I$3, 0)/VLOOKUP($A10, 'Top Decile - Absolute'!$A:$AT, I$3, 0)-1)</f>
        <v>-0.19303328147287691</v>
      </c>
      <c r="J11" s="63">
        <f>IF(VLOOKUP($A10, 'Top Decile - Absolute'!$A:$AT, J$3, 0)&lt;=0, "na", VLOOKUP($A11, 'Top Decile - Absolute'!$A:$AT, J$3, 0)/VLOOKUP($A10, 'Top Decile - Absolute'!$A:$AT, J$3, 0)-1)</f>
        <v>-0.35510572099609927</v>
      </c>
      <c r="K11" s="63">
        <f>IF(VLOOKUP($A10, 'Top Decile - Absolute'!$A:$AT, K$3, 0)&lt;=0, "na", VLOOKUP($A11, 'Top Decile - Absolute'!$A:$AT, K$3, 0)/VLOOKUP($A10, 'Top Decile - Absolute'!$A:$AT, K$3, 0)-1)</f>
        <v>-8.9879210943269117E-2</v>
      </c>
      <c r="L11" s="63">
        <f>IF(VLOOKUP($A10, 'Top Decile - Absolute'!$A:$AT, L$3, 0)&lt;=0, "na", VLOOKUP($A11, 'Top Decile - Absolute'!$A:$AT, L$3, 0)/VLOOKUP($A10, 'Top Decile - Absolute'!$A:$AT, L$3, 0)-1)</f>
        <v>-1.8878581539643946E-2</v>
      </c>
      <c r="M11" s="63">
        <f>IF(VLOOKUP($A10, 'Top Decile - Absolute'!$A:$AT, M$3, 0)&lt;=0, "na", VLOOKUP($A11, 'Top Decile - Absolute'!$A:$AT, M$3, 0)/VLOOKUP($A10, 'Top Decile - Absolute'!$A:$AT, M$3, 0)-1)</f>
        <v>-0.18375424571846877</v>
      </c>
      <c r="N11" s="63">
        <f>IF(VLOOKUP($A10, 'Top Decile - Absolute'!$A:$AT, N$3, 0)&lt;=0, "na", VLOOKUP($A11, 'Top Decile - Absolute'!$A:$AT, N$3, 0)/VLOOKUP($A10, 'Top Decile - Absolute'!$A:$AT, N$3, 0)-1)</f>
        <v>-0.10528890962859561</v>
      </c>
      <c r="O11" s="63">
        <f>IF(VLOOKUP($A10, 'Top Decile - Absolute'!$A:$AT, O$3, 0)&lt;=0, "na", VLOOKUP($A11, 'Top Decile - Absolute'!$A:$AT, O$3, 0)/VLOOKUP($A10, 'Top Decile - Absolute'!$A:$AT, O$3, 0)-1)</f>
        <v>-0.12577055486764399</v>
      </c>
      <c r="P11" s="63">
        <f>IF(VLOOKUP($A10, 'Top Decile - Absolute'!$A:$AT, P$3, 0)&lt;=0, "na", VLOOKUP($A11, 'Top Decile - Absolute'!$A:$AT, P$3, 0)/VLOOKUP($A10, 'Top Decile - Absolute'!$A:$AT, P$3, 0)-1)</f>
        <v>5.6362813179779314E-2</v>
      </c>
      <c r="Q11" s="63">
        <f>IF(VLOOKUP($A10, 'Top Decile - Absolute'!$A:$AT, Q$3, 0)&lt;=0, "na", VLOOKUP($A11, 'Top Decile - Absolute'!$A:$AT, Q$3, 0)/VLOOKUP($A10, 'Top Decile - Absolute'!$A:$AT, Q$3, 0)-1)</f>
        <v>-0.11393040222666451</v>
      </c>
      <c r="R11" s="63">
        <f>IF(VLOOKUP($A10, 'Top Decile - Absolute'!$A:$AT, R$3, 0)&lt;=0, "na", VLOOKUP($A11, 'Top Decile - Absolute'!$A:$AT, R$3, 0)/VLOOKUP($A10, 'Top Decile - Absolute'!$A:$AT, R$3, 0)-1)</f>
        <v>-0.20036539224293815</v>
      </c>
      <c r="S11" s="63">
        <f>IF(VLOOKUP($A10, 'Top Decile - Absolute'!$A:$AT, S$3, 0)&lt;=0, "na", VLOOKUP($A11, 'Top Decile - Absolute'!$A:$AT, S$3, 0)/VLOOKUP($A10, 'Top Decile - Absolute'!$A:$AT, S$3, 0)-1)</f>
        <v>-0.10957946114719652</v>
      </c>
      <c r="T11" s="63">
        <f>IF(VLOOKUP($A10, 'Top Decile - Absolute'!$A:$AT, T$3, 0)&lt;=0, "na", VLOOKUP($A11, 'Top Decile - Absolute'!$A:$AT, T$3, 0)/VLOOKUP($A10, 'Top Decile - Absolute'!$A:$AT, T$3, 0)-1)</f>
        <v>-9.2299998506934711E-2</v>
      </c>
      <c r="U11" s="63">
        <f>IF(VLOOKUP($A10, 'Top Decile - Absolute'!$A:$AT, U$3, 0)&lt;=0, "na", VLOOKUP($A11, 'Top Decile - Absolute'!$A:$AT, U$3, 0)/VLOOKUP($A10, 'Top Decile - Absolute'!$A:$AT, U$3, 0)-1)</f>
        <v>-0.11618137762880354</v>
      </c>
      <c r="V11" s="63">
        <f>IF(VLOOKUP($A10, 'Top Decile - Absolute'!$A:$AT, V$3, 0)&lt;=0, "na", VLOOKUP($A11, 'Top Decile - Absolute'!$A:$AT, V$3, 0)/VLOOKUP($A10, 'Top Decile - Absolute'!$A:$AT, V$3, 0)-1)</f>
        <v>-0.1488559355145691</v>
      </c>
      <c r="W11" s="63">
        <f>IF(VLOOKUP($A10, 'Top Decile - Absolute'!$A:$AT, W$3, 0)&lt;=0, "na", VLOOKUP($A11, 'Top Decile - Absolute'!$A:$AT, W$3, 0)/VLOOKUP($A10, 'Top Decile - Absolute'!$A:$AT, W$3, 0)-1)</f>
        <v>-0.13207725400679993</v>
      </c>
      <c r="X11" s="63">
        <f>IF(VLOOKUP($A10, 'Top Decile - Absolute'!$A:$AT, X$3, 0)&lt;=0, "na", VLOOKUP($A11, 'Top Decile - Absolute'!$A:$AT, X$3, 0)/VLOOKUP($A10, 'Top Decile - Absolute'!$A:$AT, X$3, 0)-1)</f>
        <v>-1.2044165149680541E-2</v>
      </c>
      <c r="Y11" s="63">
        <f>IF(VLOOKUP($A10, 'Top Decile - Absolute'!$A:$AT, Y$3, 0)&lt;=0, "na", VLOOKUP($A11, 'Top Decile - Absolute'!$A:$AT, Y$3, 0)/VLOOKUP($A10, 'Top Decile - Absolute'!$A:$AT, Y$3, 0)-1)</f>
        <v>-0.19662200704756927</v>
      </c>
      <c r="Z11" s="63">
        <f>IF(VLOOKUP($A10, 'Top Decile - Absolute'!$A:$AT, Z$3, 0)&lt;=0, "na", VLOOKUP($A11, 'Top Decile - Absolute'!$A:$AT, Z$3, 0)/VLOOKUP($A10, 'Top Decile - Absolute'!$A:$AT, Z$3, 0)-1)</f>
        <v>2.8976887525384187E-2</v>
      </c>
      <c r="AA11" s="63">
        <f>IF(VLOOKUP($A10, 'Top Decile - Absolute'!$A:$AT, AA$3, 0)&lt;=0, "na", VLOOKUP($A11, 'Top Decile - Absolute'!$A:$AT, AA$3, 0)/VLOOKUP($A10, 'Top Decile - Absolute'!$A:$AT, AA$3, 0)-1)</f>
        <v>-0.14927208449365115</v>
      </c>
      <c r="AB11" s="63">
        <f>IF(VLOOKUP($A10, 'Top Decile - Absolute'!$A:$AT, AB$3, 0)&lt;=0, "na", VLOOKUP($A11, 'Top Decile - Absolute'!$A:$AT, AB$3, 0)/VLOOKUP($A10, 'Top Decile - Absolute'!$A:$AT, AB$3, 0)-1)</f>
        <v>-6.749122325833512E-2</v>
      </c>
      <c r="AC11" s="63">
        <f>IF(VLOOKUP($A10, 'Top Decile - Absolute'!$A:$AT, AC$3, 0)&lt;=0, "na", VLOOKUP($A11, 'Top Decile - Absolute'!$A:$AT, AC$3, 0)/VLOOKUP($A10, 'Top Decile - Absolute'!$A:$AT, AC$3, 0)-1)</f>
        <v>-4.8216569228562878E-2</v>
      </c>
      <c r="AD11" s="63">
        <f>IF(VLOOKUP($A10, 'Top Decile - Absolute'!$A:$AT, AD$3, 0)&lt;=0, "na", VLOOKUP($A11, 'Top Decile - Absolute'!$A:$AT, AD$3, 0)/VLOOKUP($A10, 'Top Decile - Absolute'!$A:$AT, AD$3, 0)-1)</f>
        <v>-0.11447186031897316</v>
      </c>
      <c r="AE11" s="63">
        <f>IF(VLOOKUP($A10, 'Top Decile - Absolute'!$A:$AT, AE$3, 0)&lt;=0, "na", VLOOKUP($A11, 'Top Decile - Absolute'!$A:$AT, AE$3, 0)/VLOOKUP($A10, 'Top Decile - Absolute'!$A:$AT, AE$3, 0)-1)</f>
        <v>-0.30126400246486862</v>
      </c>
      <c r="AF11" s="63" t="str">
        <f>IF(VLOOKUP($A10, 'Top Decile - Absolute'!$A:$AT, AF$3, 0)&lt;=0, "na", VLOOKUP($A11, 'Top Decile - Absolute'!$A:$AT, AF$3, 0)/VLOOKUP($A10, 'Top Decile - Absolute'!$A:$AT, AF$3, 0)-1)</f>
        <v>na</v>
      </c>
      <c r="AG11" s="63">
        <f>IF(VLOOKUP($A10, 'Top Decile - Absolute'!$A:$AT, AG$3, 0)&lt;=0, "na", VLOOKUP($A11, 'Top Decile - Absolute'!$A:$AT, AG$3, 0)/VLOOKUP($A10, 'Top Decile - Absolute'!$A:$AT, AG$3, 0)-1)</f>
        <v>9.4911516902759674E-2</v>
      </c>
      <c r="AH11" s="63">
        <f>IF(VLOOKUP($A10, 'Top Decile - Absolute'!$A:$AT, AH$3, 0)&lt;=0, "na", VLOOKUP($A11, 'Top Decile - Absolute'!$A:$AT, AH$3, 0)/VLOOKUP($A10, 'Top Decile - Absolute'!$A:$AT, AH$3, 0)-1)</f>
        <v>1.5942199922391431E-2</v>
      </c>
      <c r="AI11" s="63">
        <f>IF(VLOOKUP($A10, 'Top Decile - Absolute'!$A:$AT, AI$3, 0)&lt;=0, "na", VLOOKUP($A11, 'Top Decile - Absolute'!$A:$AT, AI$3, 0)/VLOOKUP($A10, 'Top Decile - Absolute'!$A:$AT, AI$3, 0)-1)</f>
        <v>0.12844307210077166</v>
      </c>
      <c r="AJ11" s="63">
        <f>IF(VLOOKUP($A10, 'Top Decile - Absolute'!$A:$AT, AJ$3, 0)&lt;=0, "na", VLOOKUP($A11, 'Top Decile - Absolute'!$A:$AT, AJ$3, 0)/VLOOKUP($A10, 'Top Decile - Absolute'!$A:$AT, AJ$3, 0)-1)</f>
        <v>0.1266561512503861</v>
      </c>
      <c r="AK11" s="63">
        <f>IF(VLOOKUP($A10, 'Top Decile - Absolute'!$A:$AT, AK$3, 0)&lt;=0, "na", VLOOKUP($A11, 'Top Decile - Absolute'!$A:$AT, AK$3, 0)/VLOOKUP($A10, 'Top Decile - Absolute'!$A:$AT, AK$3, 0)-1)</f>
        <v>0.15239834780725681</v>
      </c>
      <c r="AL11" s="63">
        <f>IF(VLOOKUP($A10, 'Top Decile - Absolute'!$A:$AT, AL$3, 0)&lt;=0, "na", VLOOKUP($A11, 'Top Decile - Absolute'!$A:$AT, AL$3, 0)/VLOOKUP($A10, 'Top Decile - Absolute'!$A:$AT, AL$3, 0)-1)</f>
        <v>-0.10517772550619309</v>
      </c>
      <c r="AM11" s="63">
        <f>IF(VLOOKUP($A10, 'Top Decile - Absolute'!$A:$AT, AM$3, 0)&lt;=0, "na", VLOOKUP($A11, 'Top Decile - Absolute'!$A:$AT, AM$3, 0)/VLOOKUP($A10, 'Top Decile - Absolute'!$A:$AT, AM$3, 0)-1)</f>
        <v>-0.25890369691291903</v>
      </c>
      <c r="AN11" s="63">
        <f>IF(VLOOKUP($A10, 'Top Decile - Absolute'!$A:$AT, AN$3, 0)&lt;=0, "na", VLOOKUP($A11, 'Top Decile - Absolute'!$A:$AT, AN$3, 0)/VLOOKUP($A10, 'Top Decile - Absolute'!$A:$AT, AN$3, 0)-1)</f>
        <v>-0.14978779642727968</v>
      </c>
      <c r="AO11" s="74">
        <f>IF(VLOOKUP($A10, 'Top Decile - Absolute'!$A:$AT, AO$3, 0)&lt;=0, "na", VLOOKUP($A11, 'Top Decile - Absolute'!$A:$AT, AO$3, 0)/VLOOKUP($A10, 'Top Decile - Absolute'!$A:$AT, AO$3, 0)-1)</f>
        <v>-0.37243649994414396</v>
      </c>
      <c r="AP11" s="63">
        <f>IF(VLOOKUP($A10, 'Top Decile - Absolute'!$A:$AT, AP$3, 0)&lt;=0, "na", VLOOKUP($A11, 'Top Decile - Absolute'!$A:$AT, AP$3, 0)/VLOOKUP($A10, 'Top Decile - Absolute'!$A:$AT, AP$3, 0)-1)</f>
        <v>-0.33348385984308138</v>
      </c>
      <c r="AQ11" s="63">
        <f>IF(VLOOKUP($A10, 'Top Decile - Absolute'!$A:$AT, AQ$3, 0)&lt;=0, "na", VLOOKUP($A11, 'Top Decile - Absolute'!$A:$AT, AQ$3, 0)/VLOOKUP($A10, 'Top Decile - Absolute'!$A:$AT, AQ$3, 0)-1)</f>
        <v>-0.23810874993074027</v>
      </c>
      <c r="AR11" s="63">
        <f>IF(VLOOKUP($A10, 'Top Decile - Absolute'!$A:$AT, AR$3, 0)&lt;=0, "na", VLOOKUP($A11, 'Top Decile - Absolute'!$A:$AT, AR$3, 0)/VLOOKUP($A10, 'Top Decile - Absolute'!$A:$AT, AR$3, 0)-1)</f>
        <v>-0.28856546855161214</v>
      </c>
      <c r="AS11" s="63">
        <f>IF(VLOOKUP($A10, 'Top Decile - Absolute'!$A:$AT, AS$3, 0)&lt;=0, "na", VLOOKUP($A11, 'Top Decile - Absolute'!$A:$AT, AS$3, 0)/VLOOKUP($A10, 'Top Decile - Absolute'!$A:$AT, AS$3, 0)-1)</f>
        <v>-0.32201811240683109</v>
      </c>
      <c r="AT11" s="63">
        <f>IF(VLOOKUP($A10, 'Top Decile - Absolute'!$A:$AT, AT$3, 0)&lt;=0, "na", VLOOKUP($A11, 'Top Decile - Absolute'!$A:$AT, AT$3, 0)/VLOOKUP($A10, 'Top Decile - Absolute'!$A:$AT, AT$3, 0)-1)</f>
        <v>-0.13498417657008777</v>
      </c>
      <c r="AU11" s="63" t="str">
        <f>IF(VLOOKUP($A10, 'Top Decile - Absolute'!$A:$AU, AU$3, 0)&lt;=0, "na", VLOOKUP($A11, 'Top Decile - Absolute'!$A:$AU, AU$3, 0)/VLOOKUP($A10, 'Top Decile - Absolute'!$A:$AU, AU$3, 0)-1)</f>
        <v>na</v>
      </c>
      <c r="AV11" s="137">
        <f>IF(VLOOKUP($A10, 'Top Decile - Absolute'!$A:$BA, AV$3, 0)&lt;=0, "na", VLOOKUP($A11, 'Top Decile - Absolute'!$A:$BA, AV$3, 0)/VLOOKUP($A10, 'Top Decile - Absolute'!$A:$BA, AV$3, 0)-1)</f>
        <v>-0.14708682406702211</v>
      </c>
      <c r="AW11" s="137">
        <f>IF(VLOOKUP($A10, 'Top Decile - Absolute'!$A:$BA, AW$3, 0)&lt;=0, "na", VLOOKUP($A11, 'Top Decile - Absolute'!$A:$BA, AW$3, 0)/VLOOKUP($A10, 'Top Decile - Absolute'!$A:$BA, AW$3, 0)-1)</f>
        <v>-6.559139784946233E-2</v>
      </c>
    </row>
    <row r="12" spans="1:49">
      <c r="A12" s="7">
        <v>33603</v>
      </c>
      <c r="B12" s="63" t="str">
        <f>IF(VLOOKUP($A11, 'Top Decile - Absolute'!$A:$AT, B$3, 0)&lt;=0, "na", VLOOKUP($A12, 'Top Decile - Absolute'!$A:$AT, B$3, 0)/VLOOKUP($A11, 'Top Decile - Absolute'!$A:$AT, B$3, 0)-1)</f>
        <v>na</v>
      </c>
      <c r="C12" s="63">
        <f>IF(VLOOKUP($A11, 'Top Decile - Absolute'!$A:$AT, C$3, 0)&lt;=0, "na", VLOOKUP($A12, 'Top Decile - Absolute'!$A:$AT, C$3, 0)/VLOOKUP($A11, 'Top Decile - Absolute'!$A:$AT, C$3, 0)-1)</f>
        <v>0.3578365417437861</v>
      </c>
      <c r="D12" s="63">
        <f>IF(VLOOKUP($A11, 'Top Decile - Absolute'!$A:$AT, D$3, 0)&lt;=0, "na", VLOOKUP($A12, 'Top Decile - Absolute'!$A:$AT, D$3, 0)/VLOOKUP($A11, 'Top Decile - Absolute'!$A:$AT, D$3, 0)-1)</f>
        <v>0.30396181560453828</v>
      </c>
      <c r="E12" s="63">
        <f>IF(VLOOKUP($A11, 'Top Decile - Absolute'!$A:$AT, E$3, 0)&lt;=0, "na", VLOOKUP($A12, 'Top Decile - Absolute'!$A:$AT, E$3, 0)/VLOOKUP($A11, 'Top Decile - Absolute'!$A:$AT, E$3, 0)-1)</f>
        <v>0.52331290215791415</v>
      </c>
      <c r="F12" s="63">
        <f>IF(VLOOKUP($A11, 'Top Decile - Absolute'!$A:$AT, F$3, 0)&lt;=0, "na", VLOOKUP($A12, 'Top Decile - Absolute'!$A:$AT, F$3, 0)/VLOOKUP($A11, 'Top Decile - Absolute'!$A:$AT, F$3, 0)-1)</f>
        <v>0.56932823185983872</v>
      </c>
      <c r="G12" s="63">
        <f>IF(VLOOKUP($A11, 'Top Decile - Absolute'!$A:$AT, G$3, 0)&lt;=0, "na", VLOOKUP($A12, 'Top Decile - Absolute'!$A:$AT, G$3, 0)/VLOOKUP($A11, 'Top Decile - Absolute'!$A:$AT, G$3, 0)-1)</f>
        <v>0.50851837448602399</v>
      </c>
      <c r="H12" s="63">
        <f>IF(VLOOKUP($A11, 'Top Decile - Absolute'!$A:$AT, H$3, 0)&lt;=0, "na", VLOOKUP($A12, 'Top Decile - Absolute'!$A:$AT, H$3, 0)/VLOOKUP($A11, 'Top Decile - Absolute'!$A:$AT, H$3, 0)-1)</f>
        <v>0.42498000556718174</v>
      </c>
      <c r="I12" s="63">
        <f>IF(VLOOKUP($A11, 'Top Decile - Absolute'!$A:$AT, I$3, 0)&lt;=0, "na", VLOOKUP($A12, 'Top Decile - Absolute'!$A:$AT, I$3, 0)/VLOOKUP($A11, 'Top Decile - Absolute'!$A:$AT, I$3, 0)-1)</f>
        <v>0.37949044216105188</v>
      </c>
      <c r="J12" s="63">
        <f>IF(VLOOKUP($A11, 'Top Decile - Absolute'!$A:$AT, J$3, 0)&lt;=0, "na", VLOOKUP($A12, 'Top Decile - Absolute'!$A:$AT, J$3, 0)/VLOOKUP($A11, 'Top Decile - Absolute'!$A:$AT, J$3, 0)-1)</f>
        <v>0.50936522736052159</v>
      </c>
      <c r="K12" s="63">
        <f>IF(VLOOKUP($A11, 'Top Decile - Absolute'!$A:$AT, K$3, 0)&lt;=0, "na", VLOOKUP($A12, 'Top Decile - Absolute'!$A:$AT, K$3, 0)/VLOOKUP($A11, 'Top Decile - Absolute'!$A:$AT, K$3, 0)-1)</f>
        <v>0.28707444348911371</v>
      </c>
      <c r="L12" s="63">
        <f>IF(VLOOKUP($A11, 'Top Decile - Absolute'!$A:$AT, L$3, 0)&lt;=0, "na", VLOOKUP($A12, 'Top Decile - Absolute'!$A:$AT, L$3, 0)/VLOOKUP($A11, 'Top Decile - Absolute'!$A:$AT, L$3, 0)-1)</f>
        <v>0.35629133299536675</v>
      </c>
      <c r="M12" s="63">
        <f>IF(VLOOKUP($A11, 'Top Decile - Absolute'!$A:$AT, M$3, 0)&lt;=0, "na", VLOOKUP($A12, 'Top Decile - Absolute'!$A:$AT, M$3, 0)/VLOOKUP($A11, 'Top Decile - Absolute'!$A:$AT, M$3, 0)-1)</f>
        <v>0.42101645168622692</v>
      </c>
      <c r="N12" s="63">
        <f>IF(VLOOKUP($A11, 'Top Decile - Absolute'!$A:$AT, N$3, 0)&lt;=0, "na", VLOOKUP($A12, 'Top Decile - Absolute'!$A:$AT, N$3, 0)/VLOOKUP($A11, 'Top Decile - Absolute'!$A:$AT, N$3, 0)-1)</f>
        <v>0.44357215759661672</v>
      </c>
      <c r="O12" s="63">
        <f>IF(VLOOKUP($A11, 'Top Decile - Absolute'!$A:$AT, O$3, 0)&lt;=0, "na", VLOOKUP($A12, 'Top Decile - Absolute'!$A:$AT, O$3, 0)/VLOOKUP($A11, 'Top Decile - Absolute'!$A:$AT, O$3, 0)-1)</f>
        <v>0.35148323964473116</v>
      </c>
      <c r="P12" s="63">
        <f>IF(VLOOKUP($A11, 'Top Decile - Absolute'!$A:$AT, P$3, 0)&lt;=0, "na", VLOOKUP($A12, 'Top Decile - Absolute'!$A:$AT, P$3, 0)/VLOOKUP($A11, 'Top Decile - Absolute'!$A:$AT, P$3, 0)-1)</f>
        <v>0.39473654870542774</v>
      </c>
      <c r="Q12" s="63">
        <f>IF(VLOOKUP($A11, 'Top Decile - Absolute'!$A:$AT, Q$3, 0)&lt;=0, "na", VLOOKUP($A12, 'Top Decile - Absolute'!$A:$AT, Q$3, 0)/VLOOKUP($A11, 'Top Decile - Absolute'!$A:$AT, Q$3, 0)-1)</f>
        <v>0.35725873938334818</v>
      </c>
      <c r="R12" s="63">
        <f>IF(VLOOKUP($A11, 'Top Decile - Absolute'!$A:$AT, R$3, 0)&lt;=0, "na", VLOOKUP($A12, 'Top Decile - Absolute'!$A:$AT, R$3, 0)/VLOOKUP($A11, 'Top Decile - Absolute'!$A:$AT, R$3, 0)-1)</f>
        <v>0.31919081658010295</v>
      </c>
      <c r="S12" s="63">
        <f>IF(VLOOKUP($A11, 'Top Decile - Absolute'!$A:$AT, S$3, 0)&lt;=0, "na", VLOOKUP($A12, 'Top Decile - Absolute'!$A:$AT, S$3, 0)/VLOOKUP($A11, 'Top Decile - Absolute'!$A:$AT, S$3, 0)-1)</f>
        <v>0.34098388074705555</v>
      </c>
      <c r="T12" s="63">
        <f>IF(VLOOKUP($A11, 'Top Decile - Absolute'!$A:$AT, T$3, 0)&lt;=0, "na", VLOOKUP($A12, 'Top Decile - Absolute'!$A:$AT, T$3, 0)/VLOOKUP($A11, 'Top Decile - Absolute'!$A:$AT, T$3, 0)-1)</f>
        <v>0.41190487494420891</v>
      </c>
      <c r="U12" s="63">
        <f>IF(VLOOKUP($A11, 'Top Decile - Absolute'!$A:$AT, U$3, 0)&lt;=0, "na", VLOOKUP($A12, 'Top Decile - Absolute'!$A:$AT, U$3, 0)/VLOOKUP($A11, 'Top Decile - Absolute'!$A:$AT, U$3, 0)-1)</f>
        <v>0.37382552744064301</v>
      </c>
      <c r="V12" s="63">
        <f>IF(VLOOKUP($A11, 'Top Decile - Absolute'!$A:$AT, V$3, 0)&lt;=0, "na", VLOOKUP($A12, 'Top Decile - Absolute'!$A:$AT, V$3, 0)/VLOOKUP($A11, 'Top Decile - Absolute'!$A:$AT, V$3, 0)-1)</f>
        <v>0.40907314735732414</v>
      </c>
      <c r="W12" s="63">
        <f>IF(VLOOKUP($A11, 'Top Decile - Absolute'!$A:$AT, W$3, 0)&lt;=0, "na", VLOOKUP($A12, 'Top Decile - Absolute'!$A:$AT, W$3, 0)/VLOOKUP($A11, 'Top Decile - Absolute'!$A:$AT, W$3, 0)-1)</f>
        <v>0.38624965240723719</v>
      </c>
      <c r="X12" s="63">
        <f>IF(VLOOKUP($A11, 'Top Decile - Absolute'!$A:$AT, X$3, 0)&lt;=0, "na", VLOOKUP($A12, 'Top Decile - Absolute'!$A:$AT, X$3, 0)/VLOOKUP($A11, 'Top Decile - Absolute'!$A:$AT, X$3, 0)-1)</f>
        <v>0.37610733174562139</v>
      </c>
      <c r="Y12" s="63">
        <f>IF(VLOOKUP($A11, 'Top Decile - Absolute'!$A:$AT, Y$3, 0)&lt;=0, "na", VLOOKUP($A12, 'Top Decile - Absolute'!$A:$AT, Y$3, 0)/VLOOKUP($A11, 'Top Decile - Absolute'!$A:$AT, Y$3, 0)-1)</f>
        <v>0.36931387540034466</v>
      </c>
      <c r="Z12" s="63">
        <f>IF(VLOOKUP($A11, 'Top Decile - Absolute'!$A:$AT, Z$3, 0)&lt;=0, "na", VLOOKUP($A12, 'Top Decile - Absolute'!$A:$AT, Z$3, 0)/VLOOKUP($A11, 'Top Decile - Absolute'!$A:$AT, Z$3, 0)-1)</f>
        <v>0.47031837037171442</v>
      </c>
      <c r="AA12" s="63">
        <f>IF(VLOOKUP($A11, 'Top Decile - Absolute'!$A:$AT, AA$3, 0)&lt;=0, "na", VLOOKUP($A12, 'Top Decile - Absolute'!$A:$AT, AA$3, 0)/VLOOKUP($A11, 'Top Decile - Absolute'!$A:$AT, AA$3, 0)-1)</f>
        <v>0.33492610406845036</v>
      </c>
      <c r="AB12" s="63">
        <f>IF(VLOOKUP($A11, 'Top Decile - Absolute'!$A:$AT, AB$3, 0)&lt;=0, "na", VLOOKUP($A12, 'Top Decile - Absolute'!$A:$AT, AB$3, 0)/VLOOKUP($A11, 'Top Decile - Absolute'!$A:$AT, AB$3, 0)-1)</f>
        <v>0.31726222297112106</v>
      </c>
      <c r="AC12" s="63">
        <f>IF(VLOOKUP($A11, 'Top Decile - Absolute'!$A:$AT, AC$3, 0)&lt;=0, "na", VLOOKUP($A12, 'Top Decile - Absolute'!$A:$AT, AC$3, 0)/VLOOKUP($A11, 'Top Decile - Absolute'!$A:$AT, AC$3, 0)-1)</f>
        <v>0.26007543474254069</v>
      </c>
      <c r="AD12" s="63">
        <f>IF(VLOOKUP($A11, 'Top Decile - Absolute'!$A:$AT, AD$3, 0)&lt;=0, "na", VLOOKUP($A12, 'Top Decile - Absolute'!$A:$AT, AD$3, 0)/VLOOKUP($A11, 'Top Decile - Absolute'!$A:$AT, AD$3, 0)-1)</f>
        <v>0.30444802484569666</v>
      </c>
      <c r="AE12" s="63">
        <f>IF(VLOOKUP($A11, 'Top Decile - Absolute'!$A:$AT, AE$3, 0)&lt;=0, "na", VLOOKUP($A12, 'Top Decile - Absolute'!$A:$AT, AE$3, 0)/VLOOKUP($A11, 'Top Decile - Absolute'!$A:$AT, AE$3, 0)-1)</f>
        <v>0.449095547759508</v>
      </c>
      <c r="AF12" s="63" t="str">
        <f>IF(VLOOKUP($A11, 'Top Decile - Absolute'!$A:$AT, AF$3, 0)&lt;=0, "na", VLOOKUP($A12, 'Top Decile - Absolute'!$A:$AT, AF$3, 0)/VLOOKUP($A11, 'Top Decile - Absolute'!$A:$AT, AF$3, 0)-1)</f>
        <v>na</v>
      </c>
      <c r="AG12" s="63">
        <f>IF(VLOOKUP($A11, 'Top Decile - Absolute'!$A:$AT, AG$3, 0)&lt;=0, "na", VLOOKUP($A12, 'Top Decile - Absolute'!$A:$AT, AG$3, 0)/VLOOKUP($A11, 'Top Decile - Absolute'!$A:$AT, AG$3, 0)-1)</f>
        <v>0.506891799320212</v>
      </c>
      <c r="AH12" s="63">
        <f>IF(VLOOKUP($A11, 'Top Decile - Absolute'!$A:$AT, AH$3, 0)&lt;=0, "na", VLOOKUP($A12, 'Top Decile - Absolute'!$A:$AT, AH$3, 0)/VLOOKUP($A11, 'Top Decile - Absolute'!$A:$AT, AH$3, 0)-1)</f>
        <v>0.59422709679841734</v>
      </c>
      <c r="AI12" s="63">
        <f>IF(VLOOKUP($A11, 'Top Decile - Absolute'!$A:$AT, AI$3, 0)&lt;=0, "na", VLOOKUP($A12, 'Top Decile - Absolute'!$A:$AT, AI$3, 0)/VLOOKUP($A11, 'Top Decile - Absolute'!$A:$AT, AI$3, 0)-1)</f>
        <v>0.470795870653681</v>
      </c>
      <c r="AJ12" s="63">
        <f>IF(VLOOKUP($A11, 'Top Decile - Absolute'!$A:$AT, AJ$3, 0)&lt;=0, "na", VLOOKUP($A12, 'Top Decile - Absolute'!$A:$AT, AJ$3, 0)/VLOOKUP($A11, 'Top Decile - Absolute'!$A:$AT, AJ$3, 0)-1)</f>
        <v>0.55967070938272445</v>
      </c>
      <c r="AK12" s="63">
        <f>IF(VLOOKUP($A11, 'Top Decile - Absolute'!$A:$AT, AK$3, 0)&lt;=0, "na", VLOOKUP($A12, 'Top Decile - Absolute'!$A:$AT, AK$3, 0)/VLOOKUP($A11, 'Top Decile - Absolute'!$A:$AT, AK$3, 0)-1)</f>
        <v>0.56159039358299911</v>
      </c>
      <c r="AL12" s="63">
        <f>IF(VLOOKUP($A11, 'Top Decile - Absolute'!$A:$AT, AL$3, 0)&lt;=0, "na", VLOOKUP($A12, 'Top Decile - Absolute'!$A:$AT, AL$3, 0)/VLOOKUP($A11, 'Top Decile - Absolute'!$A:$AT, AL$3, 0)-1)</f>
        <v>0.7915125804588401</v>
      </c>
      <c r="AM12" s="63">
        <f>IF(VLOOKUP($A11, 'Top Decile - Absolute'!$A:$AT, AM$3, 0)&lt;=0, "na", VLOOKUP($A12, 'Top Decile - Absolute'!$A:$AT, AM$3, 0)/VLOOKUP($A11, 'Top Decile - Absolute'!$A:$AT, AM$3, 0)-1)</f>
        <v>0.4861401459924517</v>
      </c>
      <c r="AN12" s="63">
        <f>IF(VLOOKUP($A11, 'Top Decile - Absolute'!$A:$AT, AN$3, 0)&lt;=0, "na", VLOOKUP($A12, 'Top Decile - Absolute'!$A:$AT, AN$3, 0)/VLOOKUP($A11, 'Top Decile - Absolute'!$A:$AT, AN$3, 0)-1)</f>
        <v>0.17095858688552479</v>
      </c>
      <c r="AO12" s="74">
        <f>IF(VLOOKUP($A11, 'Top Decile - Absolute'!$A:$AT, AO$3, 0)&lt;=0, "na", VLOOKUP($A12, 'Top Decile - Absolute'!$A:$AT, AO$3, 0)/VLOOKUP($A11, 'Top Decile - Absolute'!$A:$AT, AO$3, 0)-1)</f>
        <v>0.31391799305332269</v>
      </c>
      <c r="AP12" s="63">
        <f>IF(VLOOKUP($A11, 'Top Decile - Absolute'!$A:$AT, AP$3, 0)&lt;=0, "na", VLOOKUP($A12, 'Top Decile - Absolute'!$A:$AT, AP$3, 0)/VLOOKUP($A11, 'Top Decile - Absolute'!$A:$AT, AP$3, 0)-1)</f>
        <v>0.57130750685114307</v>
      </c>
      <c r="AQ12" s="63">
        <f>IF(VLOOKUP($A11, 'Top Decile - Absolute'!$A:$AT, AQ$3, 0)&lt;=0, "na", VLOOKUP($A12, 'Top Decile - Absolute'!$A:$AT, AQ$3, 0)/VLOOKUP($A11, 'Top Decile - Absolute'!$A:$AT, AQ$3, 0)-1)</f>
        <v>0.23557159524418947</v>
      </c>
      <c r="AR12" s="63">
        <f>IF(VLOOKUP($A11, 'Top Decile - Absolute'!$A:$AT, AR$3, 0)&lt;=0, "na", VLOOKUP($A12, 'Top Decile - Absolute'!$A:$AT, AR$3, 0)/VLOOKUP($A11, 'Top Decile - Absolute'!$A:$AT, AR$3, 0)-1)</f>
        <v>0.3912622848097862</v>
      </c>
      <c r="AS12" s="63">
        <f>IF(VLOOKUP($A11, 'Top Decile - Absolute'!$A:$AT, AS$3, 0)&lt;=0, "na", VLOOKUP($A12, 'Top Decile - Absolute'!$A:$AT, AS$3, 0)/VLOOKUP($A11, 'Top Decile - Absolute'!$A:$AT, AS$3, 0)-1)</f>
        <v>0.5029149860173554</v>
      </c>
      <c r="AT12" s="63">
        <f>IF(VLOOKUP($A11, 'Top Decile - Absolute'!$A:$AT, AT$3, 0)&lt;=0, "na", VLOOKUP($A12, 'Top Decile - Absolute'!$A:$AT, AT$3, 0)/VLOOKUP($A11, 'Top Decile - Absolute'!$A:$AT, AT$3, 0)-1)</f>
        <v>0.37763664474126202</v>
      </c>
      <c r="AU12" s="63" t="str">
        <f>IF(VLOOKUP($A11, 'Top Decile - Absolute'!$A:$AU, AU$3, 0)&lt;=0, "na", VLOOKUP($A12, 'Top Decile - Absolute'!$A:$AU, AU$3, 0)/VLOOKUP($A11, 'Top Decile - Absolute'!$A:$AU, AU$3, 0)-1)</f>
        <v>na</v>
      </c>
      <c r="AV12" s="137">
        <f>IF(VLOOKUP($A11, 'Top Decile - Absolute'!$A:$BA, AV$3, 0)&lt;=0, "na", VLOOKUP($A12, 'Top Decile - Absolute'!$A:$BA, AV$3, 0)/VLOOKUP($A11, 'Top Decile - Absolute'!$A:$BA, AV$3, 0)-1)</f>
        <v>0.31811586114521706</v>
      </c>
      <c r="AW12" s="137">
        <f>IF(VLOOKUP($A11, 'Top Decile - Absolute'!$A:$BA, AW$3, 0)&lt;=0, "na", VLOOKUP($A12, 'Top Decile - Absolute'!$A:$BA, AW$3, 0)/VLOOKUP($A11, 'Top Decile - Absolute'!$A:$BA, AW$3, 0)-1)</f>
        <v>0.26306704621161647</v>
      </c>
    </row>
    <row r="13" spans="1:49">
      <c r="A13" s="7">
        <v>33969</v>
      </c>
      <c r="B13" s="63" t="str">
        <f>IF(VLOOKUP($A12, 'Top Decile - Absolute'!$A:$AT, B$3, 0)&lt;=0, "na", VLOOKUP($A13, 'Top Decile - Absolute'!$A:$AT, B$3, 0)/VLOOKUP($A12, 'Top Decile - Absolute'!$A:$AT, B$3, 0)-1)</f>
        <v>na</v>
      </c>
      <c r="C13" s="63">
        <f>IF(VLOOKUP($A12, 'Top Decile - Absolute'!$A:$AT, C$3, 0)&lt;=0, "na", VLOOKUP($A13, 'Top Decile - Absolute'!$A:$AT, C$3, 0)/VLOOKUP($A12, 'Top Decile - Absolute'!$A:$AT, C$3, 0)-1)</f>
        <v>0.20068841588299624</v>
      </c>
      <c r="D13" s="63">
        <f>IF(VLOOKUP($A12, 'Top Decile - Absolute'!$A:$AT, D$3, 0)&lt;=0, "na", VLOOKUP($A13, 'Top Decile - Absolute'!$A:$AT, D$3, 0)/VLOOKUP($A12, 'Top Decile - Absolute'!$A:$AT, D$3, 0)-1)</f>
        <v>1.3446824094042631E-2</v>
      </c>
      <c r="E13" s="63">
        <f>IF(VLOOKUP($A12, 'Top Decile - Absolute'!$A:$AT, E$3, 0)&lt;=0, "na", VLOOKUP($A13, 'Top Decile - Absolute'!$A:$AT, E$3, 0)/VLOOKUP($A12, 'Top Decile - Absolute'!$A:$AT, E$3, 0)-1)</f>
        <v>0.19210630834475029</v>
      </c>
      <c r="F13" s="63">
        <f>IF(VLOOKUP($A12, 'Top Decile - Absolute'!$A:$AT, F$3, 0)&lt;=0, "na", VLOOKUP($A13, 'Top Decile - Absolute'!$A:$AT, F$3, 0)/VLOOKUP($A12, 'Top Decile - Absolute'!$A:$AT, F$3, 0)-1)</f>
        <v>0.19752909715762113</v>
      </c>
      <c r="G13" s="63">
        <f>IF(VLOOKUP($A12, 'Top Decile - Absolute'!$A:$AT, G$3, 0)&lt;=0, "na", VLOOKUP($A13, 'Top Decile - Absolute'!$A:$AT, G$3, 0)/VLOOKUP($A12, 'Top Decile - Absolute'!$A:$AT, G$3, 0)-1)</f>
        <v>0.23488473052380932</v>
      </c>
      <c r="H13" s="63">
        <f>IF(VLOOKUP($A12, 'Top Decile - Absolute'!$A:$AT, H$3, 0)&lt;=0, "na", VLOOKUP($A13, 'Top Decile - Absolute'!$A:$AT, H$3, 0)/VLOOKUP($A12, 'Top Decile - Absolute'!$A:$AT, H$3, 0)-1)</f>
        <v>0.20731820828804381</v>
      </c>
      <c r="I13" s="63">
        <f>IF(VLOOKUP($A12, 'Top Decile - Absolute'!$A:$AT, I$3, 0)&lt;=0, "na", VLOOKUP($A13, 'Top Decile - Absolute'!$A:$AT, I$3, 0)/VLOOKUP($A12, 'Top Decile - Absolute'!$A:$AT, I$3, 0)-1)</f>
        <v>0.17849383014347864</v>
      </c>
      <c r="J13" s="63">
        <f>IF(VLOOKUP($A12, 'Top Decile - Absolute'!$A:$AT, J$3, 0)&lt;=0, "na", VLOOKUP($A13, 'Top Decile - Absolute'!$A:$AT, J$3, 0)/VLOOKUP($A12, 'Top Decile - Absolute'!$A:$AT, J$3, 0)-1)</f>
        <v>0.21107667475853331</v>
      </c>
      <c r="K13" s="63">
        <f>IF(VLOOKUP($A12, 'Top Decile - Absolute'!$A:$AT, K$3, 0)&lt;=0, "na", VLOOKUP($A13, 'Top Decile - Absolute'!$A:$AT, K$3, 0)/VLOOKUP($A12, 'Top Decile - Absolute'!$A:$AT, K$3, 0)-1)</f>
        <v>0.19836502956929936</v>
      </c>
      <c r="L13" s="63">
        <f>IF(VLOOKUP($A12, 'Top Decile - Absolute'!$A:$AT, L$3, 0)&lt;=0, "na", VLOOKUP($A13, 'Top Decile - Absolute'!$A:$AT, L$3, 0)/VLOOKUP($A12, 'Top Decile - Absolute'!$A:$AT, L$3, 0)-1)</f>
        <v>0.20678492406187554</v>
      </c>
      <c r="M13" s="63">
        <f>IF(VLOOKUP($A12, 'Top Decile - Absolute'!$A:$AT, M$3, 0)&lt;=0, "na", VLOOKUP($A13, 'Top Decile - Absolute'!$A:$AT, M$3, 0)/VLOOKUP($A12, 'Top Decile - Absolute'!$A:$AT, M$3, 0)-1)</f>
        <v>0.1790219383494176</v>
      </c>
      <c r="N13" s="63">
        <f>IF(VLOOKUP($A12, 'Top Decile - Absolute'!$A:$AT, N$3, 0)&lt;=0, "na", VLOOKUP($A13, 'Top Decile - Absolute'!$A:$AT, N$3, 0)/VLOOKUP($A12, 'Top Decile - Absolute'!$A:$AT, N$3, 0)-1)</f>
        <v>0.12001443249265664</v>
      </c>
      <c r="O13" s="63">
        <f>IF(VLOOKUP($A12, 'Top Decile - Absolute'!$A:$AT, O$3, 0)&lt;=0, "na", VLOOKUP($A13, 'Top Decile - Absolute'!$A:$AT, O$3, 0)/VLOOKUP($A12, 'Top Decile - Absolute'!$A:$AT, O$3, 0)-1)</f>
        <v>8.8075931770617233E-2</v>
      </c>
      <c r="P13" s="63">
        <f>IF(VLOOKUP($A12, 'Top Decile - Absolute'!$A:$AT, P$3, 0)&lt;=0, "na", VLOOKUP($A13, 'Top Decile - Absolute'!$A:$AT, P$3, 0)/VLOOKUP($A12, 'Top Decile - Absolute'!$A:$AT, P$3, 0)-1)</f>
        <v>0.11920287277568375</v>
      </c>
      <c r="Q13" s="63">
        <f>IF(VLOOKUP($A12, 'Top Decile - Absolute'!$A:$AT, Q$3, 0)&lt;=0, "na", VLOOKUP($A13, 'Top Decile - Absolute'!$A:$AT, Q$3, 0)/VLOOKUP($A12, 'Top Decile - Absolute'!$A:$AT, Q$3, 0)-1)</f>
        <v>2.7558291696774706E-2</v>
      </c>
      <c r="R13" s="63">
        <f>IF(VLOOKUP($A12, 'Top Decile - Absolute'!$A:$AT, R$3, 0)&lt;=0, "na", VLOOKUP($A13, 'Top Decile - Absolute'!$A:$AT, R$3, 0)/VLOOKUP($A12, 'Top Decile - Absolute'!$A:$AT, R$3, 0)-1)</f>
        <v>-5.6889860002332648E-2</v>
      </c>
      <c r="S13" s="63">
        <f>IF(VLOOKUP($A12, 'Top Decile - Absolute'!$A:$AT, S$3, 0)&lt;=0, "na", VLOOKUP($A13, 'Top Decile - Absolute'!$A:$AT, S$3, 0)/VLOOKUP($A12, 'Top Decile - Absolute'!$A:$AT, S$3, 0)-1)</f>
        <v>2.1301145090801166E-2</v>
      </c>
      <c r="T13" s="63">
        <f>IF(VLOOKUP($A12, 'Top Decile - Absolute'!$A:$AT, T$3, 0)&lt;=0, "na", VLOOKUP($A13, 'Top Decile - Absolute'!$A:$AT, T$3, 0)/VLOOKUP($A12, 'Top Decile - Absolute'!$A:$AT, T$3, 0)-1)</f>
        <v>0.18401298200474536</v>
      </c>
      <c r="U13" s="63">
        <f>IF(VLOOKUP($A12, 'Top Decile - Absolute'!$A:$AT, U$3, 0)&lt;=0, "na", VLOOKUP($A13, 'Top Decile - Absolute'!$A:$AT, U$3, 0)/VLOOKUP($A12, 'Top Decile - Absolute'!$A:$AT, U$3, 0)-1)</f>
        <v>2.1377178880855885E-2</v>
      </c>
      <c r="V13" s="63">
        <f>IF(VLOOKUP($A12, 'Top Decile - Absolute'!$A:$AT, V$3, 0)&lt;=0, "na", VLOOKUP($A13, 'Top Decile - Absolute'!$A:$AT, V$3, 0)/VLOOKUP($A12, 'Top Decile - Absolute'!$A:$AT, V$3, 0)-1)</f>
        <v>0.16082520976491699</v>
      </c>
      <c r="W13" s="63">
        <f>IF(VLOOKUP($A12, 'Top Decile - Absolute'!$A:$AT, W$3, 0)&lt;=0, "na", VLOOKUP($A13, 'Top Decile - Absolute'!$A:$AT, W$3, 0)/VLOOKUP($A12, 'Top Decile - Absolute'!$A:$AT, W$3, 0)-1)</f>
        <v>0.17639190752843814</v>
      </c>
      <c r="X13" s="63">
        <f>IF(VLOOKUP($A12, 'Top Decile - Absolute'!$A:$AT, X$3, 0)&lt;=0, "na", VLOOKUP($A13, 'Top Decile - Absolute'!$A:$AT, X$3, 0)/VLOOKUP($A12, 'Top Decile - Absolute'!$A:$AT, X$3, 0)-1)</f>
        <v>0.15841744505663269</v>
      </c>
      <c r="Y13" s="63">
        <f>IF(VLOOKUP($A12, 'Top Decile - Absolute'!$A:$AT, Y$3, 0)&lt;=0, "na", VLOOKUP($A13, 'Top Decile - Absolute'!$A:$AT, Y$3, 0)/VLOOKUP($A12, 'Top Decile - Absolute'!$A:$AT, Y$3, 0)-1)</f>
        <v>9.6923892501452391E-2</v>
      </c>
      <c r="Z13" s="63">
        <f>IF(VLOOKUP($A12, 'Top Decile - Absolute'!$A:$AT, Z$3, 0)&lt;=0, "na", VLOOKUP($A13, 'Top Decile - Absolute'!$A:$AT, Z$3, 0)/VLOOKUP($A12, 'Top Decile - Absolute'!$A:$AT, Z$3, 0)-1)</f>
        <v>0.19475737783951375</v>
      </c>
      <c r="AA13" s="63">
        <f>IF(VLOOKUP($A12, 'Top Decile - Absolute'!$A:$AT, AA$3, 0)&lt;=0, "na", VLOOKUP($A13, 'Top Decile - Absolute'!$A:$AT, AA$3, 0)/VLOOKUP($A12, 'Top Decile - Absolute'!$A:$AT, AA$3, 0)-1)</f>
        <v>0.11870475703207628</v>
      </c>
      <c r="AB13" s="63">
        <f>IF(VLOOKUP($A12, 'Top Decile - Absolute'!$A:$AT, AB$3, 0)&lt;=0, "na", VLOOKUP($A13, 'Top Decile - Absolute'!$A:$AT, AB$3, 0)/VLOOKUP($A12, 'Top Decile - Absolute'!$A:$AT, AB$3, 0)-1)</f>
        <v>2.9926785406453105E-2</v>
      </c>
      <c r="AC13" s="63">
        <f>IF(VLOOKUP($A12, 'Top Decile - Absolute'!$A:$AT, AC$3, 0)&lt;=0, "na", VLOOKUP($A13, 'Top Decile - Absolute'!$A:$AT, AC$3, 0)/VLOOKUP($A12, 'Top Decile - Absolute'!$A:$AT, AC$3, 0)-1)</f>
        <v>7.8687776139397814E-2</v>
      </c>
      <c r="AD13" s="63">
        <f>IF(VLOOKUP($A12, 'Top Decile - Absolute'!$A:$AT, AD$3, 0)&lt;=0, "na", VLOOKUP($A13, 'Top Decile - Absolute'!$A:$AT, AD$3, 0)/VLOOKUP($A12, 'Top Decile - Absolute'!$A:$AT, AD$3, 0)-1)</f>
        <v>7.9228730308041673E-2</v>
      </c>
      <c r="AE13" s="63">
        <f>IF(VLOOKUP($A12, 'Top Decile - Absolute'!$A:$AT, AE$3, 0)&lt;=0, "na", VLOOKUP($A13, 'Top Decile - Absolute'!$A:$AT, AE$3, 0)/VLOOKUP($A12, 'Top Decile - Absolute'!$A:$AT, AE$3, 0)-1)</f>
        <v>0.1468070082752746</v>
      </c>
      <c r="AF13" s="63" t="str">
        <f>IF(VLOOKUP($A12, 'Top Decile - Absolute'!$A:$AT, AF$3, 0)&lt;=0, "na", VLOOKUP($A13, 'Top Decile - Absolute'!$A:$AT, AF$3, 0)/VLOOKUP($A12, 'Top Decile - Absolute'!$A:$AT, AF$3, 0)-1)</f>
        <v>na</v>
      </c>
      <c r="AG13" s="63">
        <f>IF(VLOOKUP($A12, 'Top Decile - Absolute'!$A:$AT, AG$3, 0)&lt;=0, "na", VLOOKUP($A13, 'Top Decile - Absolute'!$A:$AT, AG$3, 0)/VLOOKUP($A12, 'Top Decile - Absolute'!$A:$AT, AG$3, 0)-1)</f>
        <v>6.7969212156049341E-3</v>
      </c>
      <c r="AH13" s="63">
        <f>IF(VLOOKUP($A12, 'Top Decile - Absolute'!$A:$AT, AH$3, 0)&lt;=0, "na", VLOOKUP($A13, 'Top Decile - Absolute'!$A:$AT, AH$3, 0)/VLOOKUP($A12, 'Top Decile - Absolute'!$A:$AT, AH$3, 0)-1)</f>
        <v>4.9383085264212978E-2</v>
      </c>
      <c r="AI13" s="63">
        <f>IF(VLOOKUP($A12, 'Top Decile - Absolute'!$A:$AT, AI$3, 0)&lt;=0, "na", VLOOKUP($A13, 'Top Decile - Absolute'!$A:$AT, AI$3, 0)/VLOOKUP($A12, 'Top Decile - Absolute'!$A:$AT, AI$3, 0)-1)</f>
        <v>1.3570580335863225E-2</v>
      </c>
      <c r="AJ13" s="63">
        <f>IF(VLOOKUP($A12, 'Top Decile - Absolute'!$A:$AT, AJ$3, 0)&lt;=0, "na", VLOOKUP($A13, 'Top Decile - Absolute'!$A:$AT, AJ$3, 0)/VLOOKUP($A12, 'Top Decile - Absolute'!$A:$AT, AJ$3, 0)-1)</f>
        <v>5.2445802518966467E-2</v>
      </c>
      <c r="AK13" s="63">
        <f>IF(VLOOKUP($A12, 'Top Decile - Absolute'!$A:$AT, AK$3, 0)&lt;=0, "na", VLOOKUP($A13, 'Top Decile - Absolute'!$A:$AT, AK$3, 0)/VLOOKUP($A12, 'Top Decile - Absolute'!$A:$AT, AK$3, 0)-1)</f>
        <v>5.1084627171498198E-3</v>
      </c>
      <c r="AL13" s="63">
        <f>IF(VLOOKUP($A12, 'Top Decile - Absolute'!$A:$AT, AL$3, 0)&lt;=0, "na", VLOOKUP($A13, 'Top Decile - Absolute'!$A:$AT, AL$3, 0)/VLOOKUP($A12, 'Top Decile - Absolute'!$A:$AT, AL$3, 0)-1)</f>
        <v>0.18680931766926623</v>
      </c>
      <c r="AM13" s="63">
        <f>IF(VLOOKUP($A12, 'Top Decile - Absolute'!$A:$AT, AM$3, 0)&lt;=0, "na", VLOOKUP($A13, 'Top Decile - Absolute'!$A:$AT, AM$3, 0)/VLOOKUP($A12, 'Top Decile - Absolute'!$A:$AT, AM$3, 0)-1)</f>
        <v>0.15934014069722546</v>
      </c>
      <c r="AN13" s="63">
        <f>IF(VLOOKUP($A12, 'Top Decile - Absolute'!$A:$AT, AN$3, 0)&lt;=0, "na", VLOOKUP($A13, 'Top Decile - Absolute'!$A:$AT, AN$3, 0)/VLOOKUP($A12, 'Top Decile - Absolute'!$A:$AT, AN$3, 0)-1)</f>
        <v>0.11645026643004419</v>
      </c>
      <c r="AO13" s="74">
        <f>IF(VLOOKUP($A12, 'Top Decile - Absolute'!$A:$AT, AO$3, 0)&lt;=0, "na", VLOOKUP($A13, 'Top Decile - Absolute'!$A:$AT, AO$3, 0)/VLOOKUP($A12, 'Top Decile - Absolute'!$A:$AT, AO$3, 0)-1)</f>
        <v>0.23208766095835442</v>
      </c>
      <c r="AP13" s="63">
        <f>IF(VLOOKUP($A12, 'Top Decile - Absolute'!$A:$AT, AP$3, 0)&lt;=0, "na", VLOOKUP($A13, 'Top Decile - Absolute'!$A:$AT, AP$3, 0)/VLOOKUP($A12, 'Top Decile - Absolute'!$A:$AT, AP$3, 0)-1)</f>
        <v>0.24221194388038159</v>
      </c>
      <c r="AQ13" s="63">
        <f>IF(VLOOKUP($A12, 'Top Decile - Absolute'!$A:$AT, AQ$3, 0)&lt;=0, "na", VLOOKUP($A13, 'Top Decile - Absolute'!$A:$AT, AQ$3, 0)/VLOOKUP($A12, 'Top Decile - Absolute'!$A:$AT, AQ$3, 0)-1)</f>
        <v>5.9166240171583784E-2</v>
      </c>
      <c r="AR13" s="63">
        <f>IF(VLOOKUP($A12, 'Top Decile - Absolute'!$A:$AT, AR$3, 0)&lt;=0, "na", VLOOKUP($A13, 'Top Decile - Absolute'!$A:$AT, AR$3, 0)/VLOOKUP($A12, 'Top Decile - Absolute'!$A:$AT, AR$3, 0)-1)</f>
        <v>0.10257671482280162</v>
      </c>
      <c r="AS13" s="63">
        <f>IF(VLOOKUP($A12, 'Top Decile - Absolute'!$A:$AT, AS$3, 0)&lt;=0, "na", VLOOKUP($A13, 'Top Decile - Absolute'!$A:$AT, AS$3, 0)/VLOOKUP($A12, 'Top Decile - Absolute'!$A:$AT, AS$3, 0)-1)</f>
        <v>0.15037079379034202</v>
      </c>
      <c r="AT13" s="63">
        <f>IF(VLOOKUP($A12, 'Top Decile - Absolute'!$A:$AT, AT$3, 0)&lt;=0, "na", VLOOKUP($A13, 'Top Decile - Absolute'!$A:$AT, AT$3, 0)/VLOOKUP($A12, 'Top Decile - Absolute'!$A:$AT, AT$3, 0)-1)</f>
        <v>5.7495515398661379E-2</v>
      </c>
      <c r="AU13" s="63" t="str">
        <f>IF(VLOOKUP($A12, 'Top Decile - Absolute'!$A:$AU, AU$3, 0)&lt;=0, "na", VLOOKUP($A13, 'Top Decile - Absolute'!$A:$AU, AU$3, 0)/VLOOKUP($A12, 'Top Decile - Absolute'!$A:$AU, AU$3, 0)-1)</f>
        <v>na</v>
      </c>
      <c r="AV13" s="137">
        <f>IF(VLOOKUP($A12, 'Top Decile - Absolute'!$A:$BA, AV$3, 0)&lt;=0, "na", VLOOKUP($A13, 'Top Decile - Absolute'!$A:$BA, AV$3, 0)/VLOOKUP($A12, 'Top Decile - Absolute'!$A:$BA, AV$3, 0)-1)</f>
        <v>0.11779151494622742</v>
      </c>
      <c r="AW13" s="137">
        <f>IF(VLOOKUP($A12, 'Top Decile - Absolute'!$A:$BA, AW$3, 0)&lt;=0, "na", VLOOKUP($A13, 'Top Decile - Absolute'!$A:$BA, AW$3, 0)/VLOOKUP($A12, 'Top Decile - Absolute'!$A:$BA, AW$3, 0)-1)</f>
        <v>4.4642643074636057E-2</v>
      </c>
    </row>
    <row r="14" spans="1:49">
      <c r="A14" s="7">
        <v>34334</v>
      </c>
      <c r="B14" s="63" t="str">
        <f>IF(VLOOKUP($A13, 'Top Decile - Absolute'!$A:$AT, B$3, 0)&lt;=0, "na", VLOOKUP($A14, 'Top Decile - Absolute'!$A:$AT, B$3, 0)/VLOOKUP($A13, 'Top Decile - Absolute'!$A:$AT, B$3, 0)-1)</f>
        <v>na</v>
      </c>
      <c r="C14" s="63">
        <f>IF(VLOOKUP($A13, 'Top Decile - Absolute'!$A:$AT, C$3, 0)&lt;=0, "na", VLOOKUP($A14, 'Top Decile - Absolute'!$A:$AT, C$3, 0)/VLOOKUP($A13, 'Top Decile - Absolute'!$A:$AT, C$3, 0)-1)</f>
        <v>0.13507092786893082</v>
      </c>
      <c r="D14" s="63">
        <f>IF(VLOOKUP($A13, 'Top Decile - Absolute'!$A:$AT, D$3, 0)&lt;=0, "na", VLOOKUP($A14, 'Top Decile - Absolute'!$A:$AT, D$3, 0)/VLOOKUP($A13, 'Top Decile - Absolute'!$A:$AT, D$3, 0)-1)</f>
        <v>5.7325788339801953E-2</v>
      </c>
      <c r="E14" s="63">
        <f>IF(VLOOKUP($A13, 'Top Decile - Absolute'!$A:$AT, E$3, 0)&lt;=0, "na", VLOOKUP($A14, 'Top Decile - Absolute'!$A:$AT, E$3, 0)/VLOOKUP($A13, 'Top Decile - Absolute'!$A:$AT, E$3, 0)-1)</f>
        <v>0.21755744315479753</v>
      </c>
      <c r="F14" s="63">
        <f>IF(VLOOKUP($A13, 'Top Decile - Absolute'!$A:$AT, F$3, 0)&lt;=0, "na", VLOOKUP($A14, 'Top Decile - Absolute'!$A:$AT, F$3, 0)/VLOOKUP($A13, 'Top Decile - Absolute'!$A:$AT, F$3, 0)-1)</f>
        <v>0.23148682950009825</v>
      </c>
      <c r="G14" s="63">
        <f>IF(VLOOKUP($A13, 'Top Decile - Absolute'!$A:$AT, G$3, 0)&lt;=0, "na", VLOOKUP($A14, 'Top Decile - Absolute'!$A:$AT, G$3, 0)/VLOOKUP($A13, 'Top Decile - Absolute'!$A:$AT, G$3, 0)-1)</f>
        <v>0.19747819085588936</v>
      </c>
      <c r="H14" s="63">
        <f>IF(VLOOKUP($A13, 'Top Decile - Absolute'!$A:$AT, H$3, 0)&lt;=0, "na", VLOOKUP($A14, 'Top Decile - Absolute'!$A:$AT, H$3, 0)/VLOOKUP($A13, 'Top Decile - Absolute'!$A:$AT, H$3, 0)-1)</f>
        <v>0.11356660204387437</v>
      </c>
      <c r="I14" s="63">
        <f>IF(VLOOKUP($A13, 'Top Decile - Absolute'!$A:$AT, I$3, 0)&lt;=0, "na", VLOOKUP($A14, 'Top Decile - Absolute'!$A:$AT, I$3, 0)/VLOOKUP($A13, 'Top Decile - Absolute'!$A:$AT, I$3, 0)-1)</f>
        <v>0.15130398979142745</v>
      </c>
      <c r="J14" s="63">
        <f>IF(VLOOKUP($A13, 'Top Decile - Absolute'!$A:$AT, J$3, 0)&lt;=0, "na", VLOOKUP($A14, 'Top Decile - Absolute'!$A:$AT, J$3, 0)/VLOOKUP($A13, 'Top Decile - Absolute'!$A:$AT, J$3, 0)-1)</f>
        <v>0.25586173105178633</v>
      </c>
      <c r="K14" s="63">
        <f>IF(VLOOKUP($A13, 'Top Decile - Absolute'!$A:$AT, K$3, 0)&lt;=0, "na", VLOOKUP($A14, 'Top Decile - Absolute'!$A:$AT, K$3, 0)/VLOOKUP($A13, 'Top Decile - Absolute'!$A:$AT, K$3, 0)-1)</f>
        <v>0.21405110949529305</v>
      </c>
      <c r="L14" s="63">
        <f>IF(VLOOKUP($A13, 'Top Decile - Absolute'!$A:$AT, L$3, 0)&lt;=0, "na", VLOOKUP($A14, 'Top Decile - Absolute'!$A:$AT, L$3, 0)/VLOOKUP($A13, 'Top Decile - Absolute'!$A:$AT, L$3, 0)-1)</f>
        <v>0.21019501496128079</v>
      </c>
      <c r="M14" s="63">
        <f>IF(VLOOKUP($A13, 'Top Decile - Absolute'!$A:$AT, M$3, 0)&lt;=0, "na", VLOOKUP($A14, 'Top Decile - Absolute'!$A:$AT, M$3, 0)/VLOOKUP($A13, 'Top Decile - Absolute'!$A:$AT, M$3, 0)-1)</f>
        <v>0.18924440413119159</v>
      </c>
      <c r="N14" s="63">
        <f>IF(VLOOKUP($A13, 'Top Decile - Absolute'!$A:$AT, N$3, 0)&lt;=0, "na", VLOOKUP($A14, 'Top Decile - Absolute'!$A:$AT, N$3, 0)/VLOOKUP($A13, 'Top Decile - Absolute'!$A:$AT, N$3, 0)-1)</f>
        <v>8.3959233848261317E-2</v>
      </c>
      <c r="O14" s="63">
        <f>IF(VLOOKUP($A13, 'Top Decile - Absolute'!$A:$AT, O$3, 0)&lt;=0, "na", VLOOKUP($A14, 'Top Decile - Absolute'!$A:$AT, O$3, 0)/VLOOKUP($A13, 'Top Decile - Absolute'!$A:$AT, O$3, 0)-1)</f>
        <v>5.5765616715045985E-2</v>
      </c>
      <c r="P14" s="63">
        <f>IF(VLOOKUP($A13, 'Top Decile - Absolute'!$A:$AT, P$3, 0)&lt;=0, "na", VLOOKUP($A14, 'Top Decile - Absolute'!$A:$AT, P$3, 0)/VLOOKUP($A13, 'Top Decile - Absolute'!$A:$AT, P$3, 0)-1)</f>
        <v>0.27760162059925353</v>
      </c>
      <c r="Q14" s="63">
        <f>IF(VLOOKUP($A13, 'Top Decile - Absolute'!$A:$AT, Q$3, 0)&lt;=0, "na", VLOOKUP($A14, 'Top Decile - Absolute'!$A:$AT, Q$3, 0)/VLOOKUP($A13, 'Top Decile - Absolute'!$A:$AT, Q$3, 0)-1)</f>
        <v>0.18386115077724274</v>
      </c>
      <c r="R14" s="63">
        <f>IF(VLOOKUP($A13, 'Top Decile - Absolute'!$A:$AT, R$3, 0)&lt;=0, "na", VLOOKUP($A14, 'Top Decile - Absolute'!$A:$AT, R$3, 0)/VLOOKUP($A13, 'Top Decile - Absolute'!$A:$AT, R$3, 0)-1)</f>
        <v>0.17288023553503251</v>
      </c>
      <c r="S14" s="63">
        <f>IF(VLOOKUP($A13, 'Top Decile - Absolute'!$A:$AT, S$3, 0)&lt;=0, "na", VLOOKUP($A14, 'Top Decile - Absolute'!$A:$AT, S$3, 0)/VLOOKUP($A13, 'Top Decile - Absolute'!$A:$AT, S$3, 0)-1)</f>
        <v>0.17074345549839487</v>
      </c>
      <c r="T14" s="63">
        <f>IF(VLOOKUP($A13, 'Top Decile - Absolute'!$A:$AT, T$3, 0)&lt;=0, "na", VLOOKUP($A14, 'Top Decile - Absolute'!$A:$AT, T$3, 0)/VLOOKUP($A13, 'Top Decile - Absolute'!$A:$AT, T$3, 0)-1)</f>
        <v>0.30445351203893622</v>
      </c>
      <c r="U14" s="63">
        <f>IF(VLOOKUP($A13, 'Top Decile - Absolute'!$A:$AT, U$3, 0)&lt;=0, "na", VLOOKUP($A14, 'Top Decile - Absolute'!$A:$AT, U$3, 0)/VLOOKUP($A13, 'Top Decile - Absolute'!$A:$AT, U$3, 0)-1)</f>
        <v>0.22029047176700312</v>
      </c>
      <c r="V14" s="63">
        <f>IF(VLOOKUP($A13, 'Top Decile - Absolute'!$A:$AT, V$3, 0)&lt;=0, "na", VLOOKUP($A14, 'Top Decile - Absolute'!$A:$AT, V$3, 0)/VLOOKUP($A13, 'Top Decile - Absolute'!$A:$AT, V$3, 0)-1)</f>
        <v>0.18830995525535732</v>
      </c>
      <c r="W14" s="63">
        <f>IF(VLOOKUP($A13, 'Top Decile - Absolute'!$A:$AT, W$3, 0)&lt;=0, "na", VLOOKUP($A14, 'Top Decile - Absolute'!$A:$AT, W$3, 0)/VLOOKUP($A13, 'Top Decile - Absolute'!$A:$AT, W$3, 0)-1)</f>
        <v>0.26746933613338553</v>
      </c>
      <c r="X14" s="63">
        <f>IF(VLOOKUP($A13, 'Top Decile - Absolute'!$A:$AT, X$3, 0)&lt;=0, "na", VLOOKUP($A14, 'Top Decile - Absolute'!$A:$AT, X$3, 0)/VLOOKUP($A13, 'Top Decile - Absolute'!$A:$AT, X$3, 0)-1)</f>
        <v>0.24683889425299421</v>
      </c>
      <c r="Y14" s="63">
        <f>IF(VLOOKUP($A13, 'Top Decile - Absolute'!$A:$AT, Y$3, 0)&lt;=0, "na", VLOOKUP($A14, 'Top Decile - Absolute'!$A:$AT, Y$3, 0)/VLOOKUP($A13, 'Top Decile - Absolute'!$A:$AT, Y$3, 0)-1)</f>
        <v>0.21800636848315702</v>
      </c>
      <c r="Z14" s="63">
        <f>IF(VLOOKUP($A13, 'Top Decile - Absolute'!$A:$AT, Z$3, 0)&lt;=0, "na", VLOOKUP($A14, 'Top Decile - Absolute'!$A:$AT, Z$3, 0)/VLOOKUP($A13, 'Top Decile - Absolute'!$A:$AT, Z$3, 0)-1)</f>
        <v>0.14333187020569738</v>
      </c>
      <c r="AA14" s="63">
        <f>IF(VLOOKUP($A13, 'Top Decile - Absolute'!$A:$AT, AA$3, 0)&lt;=0, "na", VLOOKUP($A14, 'Top Decile - Absolute'!$A:$AT, AA$3, 0)/VLOOKUP($A13, 'Top Decile - Absolute'!$A:$AT, AA$3, 0)-1)</f>
        <v>0.15176982765484204</v>
      </c>
      <c r="AB14" s="63">
        <f>IF(VLOOKUP($A13, 'Top Decile - Absolute'!$A:$AT, AB$3, 0)&lt;=0, "na", VLOOKUP($A14, 'Top Decile - Absolute'!$A:$AT, AB$3, 0)/VLOOKUP($A13, 'Top Decile - Absolute'!$A:$AT, AB$3, 0)-1)</f>
        <v>0.1017461750156019</v>
      </c>
      <c r="AC14" s="63">
        <f>IF(VLOOKUP($A13, 'Top Decile - Absolute'!$A:$AT, AC$3, 0)&lt;=0, "na", VLOOKUP($A14, 'Top Decile - Absolute'!$A:$AT, AC$3, 0)/VLOOKUP($A13, 'Top Decile - Absolute'!$A:$AT, AC$3, 0)-1)</f>
        <v>0.17712224007261956</v>
      </c>
      <c r="AD14" s="63">
        <f>IF(VLOOKUP($A13, 'Top Decile - Absolute'!$A:$AT, AD$3, 0)&lt;=0, "na", VLOOKUP($A14, 'Top Decile - Absolute'!$A:$AT, AD$3, 0)/VLOOKUP($A13, 'Top Decile - Absolute'!$A:$AT, AD$3, 0)-1)</f>
        <v>0.25351185490596495</v>
      </c>
      <c r="AE14" s="63">
        <f>IF(VLOOKUP($A13, 'Top Decile - Absolute'!$A:$AT, AE$3, 0)&lt;=0, "na", VLOOKUP($A14, 'Top Decile - Absolute'!$A:$AT, AE$3, 0)/VLOOKUP($A13, 'Top Decile - Absolute'!$A:$AT, AE$3, 0)-1)</f>
        <v>0.16018035459808866</v>
      </c>
      <c r="AF14" s="63" t="str">
        <f>IF(VLOOKUP($A13, 'Top Decile - Absolute'!$A:$AT, AF$3, 0)&lt;=0, "na", VLOOKUP($A14, 'Top Decile - Absolute'!$A:$AT, AF$3, 0)/VLOOKUP($A13, 'Top Decile - Absolute'!$A:$AT, AF$3, 0)-1)</f>
        <v>na</v>
      </c>
      <c r="AG14" s="63">
        <f>IF(VLOOKUP($A13, 'Top Decile - Absolute'!$A:$AT, AG$3, 0)&lt;=0, "na", VLOOKUP($A14, 'Top Decile - Absolute'!$A:$AT, AG$3, 0)/VLOOKUP($A13, 'Top Decile - Absolute'!$A:$AT, AG$3, 0)-1)</f>
        <v>-5.43725778319194E-2</v>
      </c>
      <c r="AH14" s="63">
        <f>IF(VLOOKUP($A13, 'Top Decile - Absolute'!$A:$AT, AH$3, 0)&lt;=0, "na", VLOOKUP($A14, 'Top Decile - Absolute'!$A:$AT, AH$3, 0)/VLOOKUP($A13, 'Top Decile - Absolute'!$A:$AT, AH$3, 0)-1)</f>
        <v>-5.1172998610138243E-2</v>
      </c>
      <c r="AI14" s="63">
        <f>IF(VLOOKUP($A13, 'Top Decile - Absolute'!$A:$AT, AI$3, 0)&lt;=0, "na", VLOOKUP($A14, 'Top Decile - Absolute'!$A:$AT, AI$3, 0)/VLOOKUP($A13, 'Top Decile - Absolute'!$A:$AT, AI$3, 0)-1)</f>
        <v>-7.0896428044047166E-2</v>
      </c>
      <c r="AJ14" s="63">
        <f>IF(VLOOKUP($A13, 'Top Decile - Absolute'!$A:$AT, AJ$3, 0)&lt;=0, "na", VLOOKUP($A14, 'Top Decile - Absolute'!$A:$AT, AJ$3, 0)/VLOOKUP($A13, 'Top Decile - Absolute'!$A:$AT, AJ$3, 0)-1)</f>
        <v>-3.9966309882633611E-2</v>
      </c>
      <c r="AK14" s="63">
        <f>IF(VLOOKUP($A13, 'Top Decile - Absolute'!$A:$AT, AK$3, 0)&lt;=0, "na", VLOOKUP($A14, 'Top Decile - Absolute'!$A:$AT, AK$3, 0)/VLOOKUP($A13, 'Top Decile - Absolute'!$A:$AT, AK$3, 0)-1)</f>
        <v>-8.2888101035724082E-2</v>
      </c>
      <c r="AL14" s="63">
        <f>IF(VLOOKUP($A13, 'Top Decile - Absolute'!$A:$AT, AL$3, 0)&lt;=0, "na", VLOOKUP($A14, 'Top Decile - Absolute'!$A:$AT, AL$3, 0)/VLOOKUP($A13, 'Top Decile - Absolute'!$A:$AT, AL$3, 0)-1)</f>
        <v>1.9651963190534305E-2</v>
      </c>
      <c r="AM14" s="63">
        <f>IF(VLOOKUP($A13, 'Top Decile - Absolute'!$A:$AT, AM$3, 0)&lt;=0, "na", VLOOKUP($A14, 'Top Decile - Absolute'!$A:$AT, AM$3, 0)/VLOOKUP($A13, 'Top Decile - Absolute'!$A:$AT, AM$3, 0)-1)</f>
        <v>0.15725705970331161</v>
      </c>
      <c r="AN14" s="63">
        <f>IF(VLOOKUP($A13, 'Top Decile - Absolute'!$A:$AT, AN$3, 0)&lt;=0, "na", VLOOKUP($A14, 'Top Decile - Absolute'!$A:$AT, AN$3, 0)/VLOOKUP($A13, 'Top Decile - Absolute'!$A:$AT, AN$3, 0)-1)</f>
        <v>0.2243192317748155</v>
      </c>
      <c r="AO14" s="74">
        <f>IF(VLOOKUP($A13, 'Top Decile - Absolute'!$A:$AT, AO$3, 0)&lt;=0, "na", VLOOKUP($A14, 'Top Decile - Absolute'!$A:$AT, AO$3, 0)/VLOOKUP($A13, 'Top Decile - Absolute'!$A:$AT, AO$3, 0)-1)</f>
        <v>0.22434489427443904</v>
      </c>
      <c r="AP14" s="63">
        <f>IF(VLOOKUP($A13, 'Top Decile - Absolute'!$A:$AT, AP$3, 0)&lt;=0, "na", VLOOKUP($A14, 'Top Decile - Absolute'!$A:$AT, AP$3, 0)/VLOOKUP($A13, 'Top Decile - Absolute'!$A:$AT, AP$3, 0)-1)</f>
        <v>0.17891585930959075</v>
      </c>
      <c r="AQ14" s="63">
        <f>IF(VLOOKUP($A13, 'Top Decile - Absolute'!$A:$AT, AQ$3, 0)&lt;=0, "na", VLOOKUP($A14, 'Top Decile - Absolute'!$A:$AT, AQ$3, 0)/VLOOKUP($A13, 'Top Decile - Absolute'!$A:$AT, AQ$3, 0)-1)</f>
        <v>0.17254565625243767</v>
      </c>
      <c r="AR14" s="63">
        <f>IF(VLOOKUP($A13, 'Top Decile - Absolute'!$A:$AT, AR$3, 0)&lt;=0, "na", VLOOKUP($A14, 'Top Decile - Absolute'!$A:$AT, AR$3, 0)/VLOOKUP($A13, 'Top Decile - Absolute'!$A:$AT, AR$3, 0)-1)</f>
        <v>0.14256547813149867</v>
      </c>
      <c r="AS14" s="63">
        <f>IF(VLOOKUP($A13, 'Top Decile - Absolute'!$A:$AT, AS$3, 0)&lt;=0, "na", VLOOKUP($A14, 'Top Decile - Absolute'!$A:$AT, AS$3, 0)/VLOOKUP($A13, 'Top Decile - Absolute'!$A:$AT, AS$3, 0)-1)</f>
        <v>0.19555326540049789</v>
      </c>
      <c r="AT14" s="63">
        <f>IF(VLOOKUP($A13, 'Top Decile - Absolute'!$A:$AT, AT$3, 0)&lt;=0, "na", VLOOKUP($A14, 'Top Decile - Absolute'!$A:$AT, AT$3, 0)/VLOOKUP($A13, 'Top Decile - Absolute'!$A:$AT, AT$3, 0)-1)</f>
        <v>0.17460498705536476</v>
      </c>
      <c r="AU14" s="63" t="str">
        <f>IF(VLOOKUP($A13, 'Top Decile - Absolute'!$A:$AU, AU$3, 0)&lt;=0, "na", VLOOKUP($A14, 'Top Decile - Absolute'!$A:$AU, AU$3, 0)/VLOOKUP($A13, 'Top Decile - Absolute'!$A:$AU, AU$3, 0)-1)</f>
        <v>na</v>
      </c>
      <c r="AV14" s="137">
        <f>IF(VLOOKUP($A13, 'Top Decile - Absolute'!$A:$BA, AV$3, 0)&lt;=0, "na", VLOOKUP($A14, 'Top Decile - Absolute'!$A:$BA, AV$3, 0)/VLOOKUP($A13, 'Top Decile - Absolute'!$A:$BA, AV$3, 0)-1)</f>
        <v>0.11628787878787872</v>
      </c>
      <c r="AW14" s="137">
        <f>IF(VLOOKUP($A13, 'Top Decile - Absolute'!$A:$BA, AW$3, 0)&lt;=0, "na", VLOOKUP($A14, 'Top Decile - Absolute'!$A:$BA, AW$3, 0)/VLOOKUP($A13, 'Top Decile - Absolute'!$A:$BA, AW$3, 0)-1)</f>
        <v>7.0551513621445405E-2</v>
      </c>
    </row>
    <row r="15" spans="1:49">
      <c r="A15" s="7">
        <v>34698</v>
      </c>
      <c r="B15" s="63" t="str">
        <f>IF(VLOOKUP($A14, 'Top Decile - Absolute'!$A:$AT, B$3, 0)&lt;=0, "na", VLOOKUP($A15, 'Top Decile - Absolute'!$A:$AT, B$3, 0)/VLOOKUP($A14, 'Top Decile - Absolute'!$A:$AT, B$3, 0)-1)</f>
        <v>na</v>
      </c>
      <c r="C15" s="63">
        <f>IF(VLOOKUP($A14, 'Top Decile - Absolute'!$A:$AT, C$3, 0)&lt;=0, "na", VLOOKUP($A15, 'Top Decile - Absolute'!$A:$AT, C$3, 0)/VLOOKUP($A14, 'Top Decile - Absolute'!$A:$AT, C$3, 0)-1)</f>
        <v>0.10134694031991653</v>
      </c>
      <c r="D15" s="63">
        <f>IF(VLOOKUP($A14, 'Top Decile - Absolute'!$A:$AT, D$3, 0)&lt;=0, "na", VLOOKUP($A15, 'Top Decile - Absolute'!$A:$AT, D$3, 0)/VLOOKUP($A14, 'Top Decile - Absolute'!$A:$AT, D$3, 0)-1)</f>
        <v>4.9388456544642523E-2</v>
      </c>
      <c r="E15" s="63">
        <f>IF(VLOOKUP($A14, 'Top Decile - Absolute'!$A:$AT, E$3, 0)&lt;=0, "na", VLOOKUP($A15, 'Top Decile - Absolute'!$A:$AT, E$3, 0)/VLOOKUP($A14, 'Top Decile - Absolute'!$A:$AT, E$3, 0)-1)</f>
        <v>-1.3804113045913891E-2</v>
      </c>
      <c r="F15" s="63">
        <f>IF(VLOOKUP($A14, 'Top Decile - Absolute'!$A:$AT, F$3, 0)&lt;=0, "na", VLOOKUP($A15, 'Top Decile - Absolute'!$A:$AT, F$3, 0)/VLOOKUP($A14, 'Top Decile - Absolute'!$A:$AT, F$3, 0)-1)</f>
        <v>-1.1592657676555485E-2</v>
      </c>
      <c r="G15" s="63">
        <f>IF(VLOOKUP($A14, 'Top Decile - Absolute'!$A:$AT, G$3, 0)&lt;=0, "na", VLOOKUP($A15, 'Top Decile - Absolute'!$A:$AT, G$3, 0)/VLOOKUP($A14, 'Top Decile - Absolute'!$A:$AT, G$3, 0)-1)</f>
        <v>-8.1060349168564638E-3</v>
      </c>
      <c r="H15" s="63">
        <f>IF(VLOOKUP($A14, 'Top Decile - Absolute'!$A:$AT, H$3, 0)&lt;=0, "na", VLOOKUP($A15, 'Top Decile - Absolute'!$A:$AT, H$3, 0)/VLOOKUP($A14, 'Top Decile - Absolute'!$A:$AT, H$3, 0)-1)</f>
        <v>-7.9280761709280556E-3</v>
      </c>
      <c r="I15" s="63">
        <f>IF(VLOOKUP($A14, 'Top Decile - Absolute'!$A:$AT, I$3, 0)&lt;=0, "na", VLOOKUP($A15, 'Top Decile - Absolute'!$A:$AT, I$3, 0)/VLOOKUP($A14, 'Top Decile - Absolute'!$A:$AT, I$3, 0)-1)</f>
        <v>2.8166383081331237E-2</v>
      </c>
      <c r="J15" s="63">
        <f>IF(VLOOKUP($A14, 'Top Decile - Absolute'!$A:$AT, J$3, 0)&lt;=0, "na", VLOOKUP($A15, 'Top Decile - Absolute'!$A:$AT, J$3, 0)/VLOOKUP($A14, 'Top Decile - Absolute'!$A:$AT, J$3, 0)-1)</f>
        <v>3.0804425081514264E-3</v>
      </c>
      <c r="K15" s="63">
        <f>IF(VLOOKUP($A14, 'Top Decile - Absolute'!$A:$AT, K$3, 0)&lt;=0, "na", VLOOKUP($A15, 'Top Decile - Absolute'!$A:$AT, K$3, 0)/VLOOKUP($A14, 'Top Decile - Absolute'!$A:$AT, K$3, 0)-1)</f>
        <v>6.0855239265394712E-2</v>
      </c>
      <c r="L15" s="63">
        <f>IF(VLOOKUP($A14, 'Top Decile - Absolute'!$A:$AT, L$3, 0)&lt;=0, "na", VLOOKUP($A15, 'Top Decile - Absolute'!$A:$AT, L$3, 0)/VLOOKUP($A14, 'Top Decile - Absolute'!$A:$AT, L$3, 0)-1)</f>
        <v>5.820742557882097E-2</v>
      </c>
      <c r="M15" s="63">
        <f>IF(VLOOKUP($A14, 'Top Decile - Absolute'!$A:$AT, M$3, 0)&lt;=0, "na", VLOOKUP($A15, 'Top Decile - Absolute'!$A:$AT, M$3, 0)/VLOOKUP($A14, 'Top Decile - Absolute'!$A:$AT, M$3, 0)-1)</f>
        <v>-2.358609913455012E-2</v>
      </c>
      <c r="N15" s="63">
        <f>IF(VLOOKUP($A14, 'Top Decile - Absolute'!$A:$AT, N$3, 0)&lt;=0, "na", VLOOKUP($A15, 'Top Decile - Absolute'!$A:$AT, N$3, 0)/VLOOKUP($A14, 'Top Decile - Absolute'!$A:$AT, N$3, 0)-1)</f>
        <v>1.0129536885754575E-2</v>
      </c>
      <c r="O15" s="63">
        <f>IF(VLOOKUP($A14, 'Top Decile - Absolute'!$A:$AT, O$3, 0)&lt;=0, "na", VLOOKUP($A15, 'Top Decile - Absolute'!$A:$AT, O$3, 0)/VLOOKUP($A14, 'Top Decile - Absolute'!$A:$AT, O$3, 0)-1)</f>
        <v>4.0264457946091348E-2</v>
      </c>
      <c r="P15" s="63">
        <f>IF(VLOOKUP($A14, 'Top Decile - Absolute'!$A:$AT, P$3, 0)&lt;=0, "na", VLOOKUP($A15, 'Top Decile - Absolute'!$A:$AT, P$3, 0)/VLOOKUP($A14, 'Top Decile - Absolute'!$A:$AT, P$3, 0)-1)</f>
        <v>-1.0541328764237634E-2</v>
      </c>
      <c r="Q15" s="63">
        <f>IF(VLOOKUP($A14, 'Top Decile - Absolute'!$A:$AT, Q$3, 0)&lt;=0, "na", VLOOKUP($A15, 'Top Decile - Absolute'!$A:$AT, Q$3, 0)/VLOOKUP($A14, 'Top Decile - Absolute'!$A:$AT, Q$3, 0)-1)</f>
        <v>1.1855296953512839E-2</v>
      </c>
      <c r="R15" s="63">
        <f>IF(VLOOKUP($A14, 'Top Decile - Absolute'!$A:$AT, R$3, 0)&lt;=0, "na", VLOOKUP($A15, 'Top Decile - Absolute'!$A:$AT, R$3, 0)/VLOOKUP($A14, 'Top Decile - Absolute'!$A:$AT, R$3, 0)-1)</f>
        <v>1.2937049635680653E-2</v>
      </c>
      <c r="S15" s="63">
        <f>IF(VLOOKUP($A14, 'Top Decile - Absolute'!$A:$AT, S$3, 0)&lt;=0, "na", VLOOKUP($A15, 'Top Decile - Absolute'!$A:$AT, S$3, 0)/VLOOKUP($A14, 'Top Decile - Absolute'!$A:$AT, S$3, 0)-1)</f>
        <v>2.1664571784245634E-2</v>
      </c>
      <c r="T15" s="63">
        <f>IF(VLOOKUP($A14, 'Top Decile - Absolute'!$A:$AT, T$3, 0)&lt;=0, "na", VLOOKUP($A15, 'Top Decile - Absolute'!$A:$AT, T$3, 0)/VLOOKUP($A14, 'Top Decile - Absolute'!$A:$AT, T$3, 0)-1)</f>
        <v>7.9469681458108621E-3</v>
      </c>
      <c r="U15" s="63">
        <f>IF(VLOOKUP($A14, 'Top Decile - Absolute'!$A:$AT, U$3, 0)&lt;=0, "na", VLOOKUP($A15, 'Top Decile - Absolute'!$A:$AT, U$3, 0)/VLOOKUP($A14, 'Top Decile - Absolute'!$A:$AT, U$3, 0)-1)</f>
        <v>4.6395210302037082E-2</v>
      </c>
      <c r="V15" s="63">
        <f>IF(VLOOKUP($A14, 'Top Decile - Absolute'!$A:$AT, V$3, 0)&lt;=0, "na", VLOOKUP($A15, 'Top Decile - Absolute'!$A:$AT, V$3, 0)/VLOOKUP($A14, 'Top Decile - Absolute'!$A:$AT, V$3, 0)-1)</f>
        <v>7.7868922151138609E-3</v>
      </c>
      <c r="W15" s="63">
        <f>IF(VLOOKUP($A14, 'Top Decile - Absolute'!$A:$AT, W$3, 0)&lt;=0, "na", VLOOKUP($A15, 'Top Decile - Absolute'!$A:$AT, W$3, 0)/VLOOKUP($A14, 'Top Decile - Absolute'!$A:$AT, W$3, 0)-1)</f>
        <v>-6.1535317038929893E-4</v>
      </c>
      <c r="X15" s="63">
        <f>IF(VLOOKUP($A14, 'Top Decile - Absolute'!$A:$AT, X$3, 0)&lt;=0, "na", VLOOKUP($A15, 'Top Decile - Absolute'!$A:$AT, X$3, 0)/VLOOKUP($A14, 'Top Decile - Absolute'!$A:$AT, X$3, 0)-1)</f>
        <v>2.1363975286381454E-3</v>
      </c>
      <c r="Y15" s="63">
        <f>IF(VLOOKUP($A14, 'Top Decile - Absolute'!$A:$AT, Y$3, 0)&lt;=0, "na", VLOOKUP($A15, 'Top Decile - Absolute'!$A:$AT, Y$3, 0)/VLOOKUP($A14, 'Top Decile - Absolute'!$A:$AT, Y$3, 0)-1)</f>
        <v>-7.2378231119488712E-3</v>
      </c>
      <c r="Z15" s="63">
        <f>IF(VLOOKUP($A14, 'Top Decile - Absolute'!$A:$AT, Z$3, 0)&lt;=0, "na", VLOOKUP($A15, 'Top Decile - Absolute'!$A:$AT, Z$3, 0)/VLOOKUP($A14, 'Top Decile - Absolute'!$A:$AT, Z$3, 0)-1)</f>
        <v>5.8537193786311503E-2</v>
      </c>
      <c r="AA15" s="63">
        <f>IF(VLOOKUP($A14, 'Top Decile - Absolute'!$A:$AT, AA$3, 0)&lt;=0, "na", VLOOKUP($A15, 'Top Decile - Absolute'!$A:$AT, AA$3, 0)/VLOOKUP($A14, 'Top Decile - Absolute'!$A:$AT, AA$3, 0)-1)</f>
        <v>5.4416671241785952E-3</v>
      </c>
      <c r="AB15" s="63">
        <f>IF(VLOOKUP($A14, 'Top Decile - Absolute'!$A:$AT, AB$3, 0)&lt;=0, "na", VLOOKUP($A15, 'Top Decile - Absolute'!$A:$AT, AB$3, 0)/VLOOKUP($A14, 'Top Decile - Absolute'!$A:$AT, AB$3, 0)-1)</f>
        <v>-5.0053747383809188E-3</v>
      </c>
      <c r="AC15" s="63">
        <f>IF(VLOOKUP($A14, 'Top Decile - Absolute'!$A:$AT, AC$3, 0)&lt;=0, "na", VLOOKUP($A15, 'Top Decile - Absolute'!$A:$AT, AC$3, 0)/VLOOKUP($A14, 'Top Decile - Absolute'!$A:$AT, AC$3, 0)-1)</f>
        <v>1.7588955970662123E-2</v>
      </c>
      <c r="AD15" s="63">
        <f>IF(VLOOKUP($A14, 'Top Decile - Absolute'!$A:$AT, AD$3, 0)&lt;=0, "na", VLOOKUP($A15, 'Top Decile - Absolute'!$A:$AT, AD$3, 0)/VLOOKUP($A14, 'Top Decile - Absolute'!$A:$AT, AD$3, 0)-1)</f>
        <v>-2.7905992365850785E-2</v>
      </c>
      <c r="AE15" s="63">
        <f>IF(VLOOKUP($A14, 'Top Decile - Absolute'!$A:$AT, AE$3, 0)&lt;=0, "na", VLOOKUP($A15, 'Top Decile - Absolute'!$A:$AT, AE$3, 0)/VLOOKUP($A14, 'Top Decile - Absolute'!$A:$AT, AE$3, 0)-1)</f>
        <v>1.9760411431217317E-2</v>
      </c>
      <c r="AF15" s="63" t="str">
        <f>IF(VLOOKUP($A14, 'Top Decile - Absolute'!$A:$AT, AF$3, 0)&lt;=0, "na", VLOOKUP($A15, 'Top Decile - Absolute'!$A:$AT, AF$3, 0)/VLOOKUP($A14, 'Top Decile - Absolute'!$A:$AT, AF$3, 0)-1)</f>
        <v>na</v>
      </c>
      <c r="AG15" s="63">
        <f>IF(VLOOKUP($A14, 'Top Decile - Absolute'!$A:$AT, AG$3, 0)&lt;=0, "na", VLOOKUP($A15, 'Top Decile - Absolute'!$A:$AT, AG$3, 0)/VLOOKUP($A14, 'Top Decile - Absolute'!$A:$AT, AG$3, 0)-1)</f>
        <v>0.16384292583875948</v>
      </c>
      <c r="AH15" s="63">
        <f>IF(VLOOKUP($A14, 'Top Decile - Absolute'!$A:$AT, AH$3, 0)&lt;=0, "na", VLOOKUP($A15, 'Top Decile - Absolute'!$A:$AT, AH$3, 0)/VLOOKUP($A14, 'Top Decile - Absolute'!$A:$AT, AH$3, 0)-1)</f>
        <v>0.17012870804723712</v>
      </c>
      <c r="AI15" s="63">
        <f>IF(VLOOKUP($A14, 'Top Decile - Absolute'!$A:$AT, AI$3, 0)&lt;=0, "na", VLOOKUP($A15, 'Top Decile - Absolute'!$A:$AT, AI$3, 0)/VLOOKUP($A14, 'Top Decile - Absolute'!$A:$AT, AI$3, 0)-1)</f>
        <v>0.18517138028645874</v>
      </c>
      <c r="AJ15" s="63">
        <f>IF(VLOOKUP($A14, 'Top Decile - Absolute'!$A:$AT, AJ$3, 0)&lt;=0, "na", VLOOKUP($A15, 'Top Decile - Absolute'!$A:$AT, AJ$3, 0)/VLOOKUP($A14, 'Top Decile - Absolute'!$A:$AT, AJ$3, 0)-1)</f>
        <v>0.1915015590683149</v>
      </c>
      <c r="AK15" s="63">
        <f>IF(VLOOKUP($A14, 'Top Decile - Absolute'!$A:$AT, AK$3, 0)&lt;=0, "na", VLOOKUP($A15, 'Top Decile - Absolute'!$A:$AT, AK$3, 0)/VLOOKUP($A14, 'Top Decile - Absolute'!$A:$AT, AK$3, 0)-1)</f>
        <v>0.17196187090670967</v>
      </c>
      <c r="AL15" s="63">
        <f>IF(VLOOKUP($A14, 'Top Decile - Absolute'!$A:$AT, AL$3, 0)&lt;=0, "na", VLOOKUP($A15, 'Top Decile - Absolute'!$A:$AT, AL$3, 0)/VLOOKUP($A14, 'Top Decile - Absolute'!$A:$AT, AL$3, 0)-1)</f>
        <v>0.17160494131352544</v>
      </c>
      <c r="AM15" s="63">
        <f>IF(VLOOKUP($A14, 'Top Decile - Absolute'!$A:$AT, AM$3, 0)&lt;=0, "na", VLOOKUP($A15, 'Top Decile - Absolute'!$A:$AT, AM$3, 0)/VLOOKUP($A14, 'Top Decile - Absolute'!$A:$AT, AM$3, 0)-1)</f>
        <v>1.8235565498354589E-3</v>
      </c>
      <c r="AN15" s="63">
        <f>IF(VLOOKUP($A14, 'Top Decile - Absolute'!$A:$AT, AN$3, 0)&lt;=0, "na", VLOOKUP($A15, 'Top Decile - Absolute'!$A:$AT, AN$3, 0)/VLOOKUP($A14, 'Top Decile - Absolute'!$A:$AT, AN$3, 0)-1)</f>
        <v>-1.0426755698603962E-2</v>
      </c>
      <c r="AO15" s="74">
        <f>IF(VLOOKUP($A14, 'Top Decile - Absolute'!$A:$AT, AO$3, 0)&lt;=0, "na", VLOOKUP($A15, 'Top Decile - Absolute'!$A:$AT, AO$3, 0)/VLOOKUP($A14, 'Top Decile - Absolute'!$A:$AT, AO$3, 0)-1)</f>
        <v>-6.2755528499457425E-3</v>
      </c>
      <c r="AP15" s="63">
        <f>IF(VLOOKUP($A14, 'Top Decile - Absolute'!$A:$AT, AP$3, 0)&lt;=0, "na", VLOOKUP($A15, 'Top Decile - Absolute'!$A:$AT, AP$3, 0)/VLOOKUP($A14, 'Top Decile - Absolute'!$A:$AT, AP$3, 0)-1)</f>
        <v>1.655552359525303E-2</v>
      </c>
      <c r="AQ15" s="63">
        <f>IF(VLOOKUP($A14, 'Top Decile - Absolute'!$A:$AT, AQ$3, 0)&lt;=0, "na", VLOOKUP($A15, 'Top Decile - Absolute'!$A:$AT, AQ$3, 0)/VLOOKUP($A14, 'Top Decile - Absolute'!$A:$AT, AQ$3, 0)-1)</f>
        <v>8.3135953351540781E-3</v>
      </c>
      <c r="AR15" s="63">
        <f>IF(VLOOKUP($A14, 'Top Decile - Absolute'!$A:$AT, AR$3, 0)&lt;=0, "na", VLOOKUP($A15, 'Top Decile - Absolute'!$A:$AT, AR$3, 0)/VLOOKUP($A14, 'Top Decile - Absolute'!$A:$AT, AR$3, 0)-1)</f>
        <v>1.6392340765072788E-2</v>
      </c>
      <c r="AS15" s="63">
        <f>IF(VLOOKUP($A14, 'Top Decile - Absolute'!$A:$AT, AS$3, 0)&lt;=0, "na", VLOOKUP($A15, 'Top Decile - Absolute'!$A:$AT, AS$3, 0)/VLOOKUP($A14, 'Top Decile - Absolute'!$A:$AT, AS$3, 0)-1)</f>
        <v>-1.5528981708544776E-2</v>
      </c>
      <c r="AT15" s="63">
        <f>IF(VLOOKUP($A14, 'Top Decile - Absolute'!$A:$AT, AT$3, 0)&lt;=0, "na", VLOOKUP($A15, 'Top Decile - Absolute'!$A:$AT, AT$3, 0)/VLOOKUP($A14, 'Top Decile - Absolute'!$A:$AT, AT$3, 0)-1)</f>
        <v>7.1486391809040484E-2</v>
      </c>
      <c r="AU15" s="63" t="str">
        <f>IF(VLOOKUP($A14, 'Top Decile - Absolute'!$A:$AU, AU$3, 0)&lt;=0, "na", VLOOKUP($A15, 'Top Decile - Absolute'!$A:$AU, AU$3, 0)/VLOOKUP($A14, 'Top Decile - Absolute'!$A:$AU, AU$3, 0)-1)</f>
        <v>na</v>
      </c>
      <c r="AV15" s="137">
        <f>IF(VLOOKUP($A14, 'Top Decile - Absolute'!$A:$BA, AV$3, 0)&lt;=0, "na", VLOOKUP($A15, 'Top Decile - Absolute'!$A:$BA, AV$3, 0)/VLOOKUP($A14, 'Top Decile - Absolute'!$A:$BA, AV$3, 0)-1)</f>
        <v>-2.1717000339328107E-2</v>
      </c>
      <c r="AW15" s="137">
        <f>IF(VLOOKUP($A14, 'Top Decile - Absolute'!$A:$BA, AW$3, 0)&lt;=0, "na", VLOOKUP($A15, 'Top Decile - Absolute'!$A:$BA, AW$3, 0)/VLOOKUP($A14, 'Top Decile - Absolute'!$A:$BA, AW$3, 0)-1)</f>
        <v>-1.5392860971165101E-2</v>
      </c>
    </row>
    <row r="16" spans="1:49">
      <c r="A16" s="7">
        <v>35062</v>
      </c>
      <c r="B16" s="63" t="str">
        <f>IF(VLOOKUP($A15, 'Top Decile - Absolute'!$A:$AT, B$3, 0)&lt;=0, "na", VLOOKUP($A16, 'Top Decile - Absolute'!$A:$AT, B$3, 0)/VLOOKUP($A15, 'Top Decile - Absolute'!$A:$AT, B$3, 0)-1)</f>
        <v>na</v>
      </c>
      <c r="C16" s="63">
        <f>IF(VLOOKUP($A15, 'Top Decile - Absolute'!$A:$AT, C$3, 0)&lt;=0, "na", VLOOKUP($A16, 'Top Decile - Absolute'!$A:$AT, C$3, 0)/VLOOKUP($A15, 'Top Decile - Absolute'!$A:$AT, C$3, 0)-1)</f>
        <v>0.41017526654462255</v>
      </c>
      <c r="D16" s="63">
        <f>IF(VLOOKUP($A15, 'Top Decile - Absolute'!$A:$AT, D$3, 0)&lt;=0, "na", VLOOKUP($A16, 'Top Decile - Absolute'!$A:$AT, D$3, 0)/VLOOKUP($A15, 'Top Decile - Absolute'!$A:$AT, D$3, 0)-1)</f>
        <v>0.36431742720391846</v>
      </c>
      <c r="E16" s="63">
        <f>IF(VLOOKUP($A15, 'Top Decile - Absolute'!$A:$AT, E$3, 0)&lt;=0, "na", VLOOKUP($A16, 'Top Decile - Absolute'!$A:$AT, E$3, 0)/VLOOKUP($A15, 'Top Decile - Absolute'!$A:$AT, E$3, 0)-1)</f>
        <v>0.38899657698035295</v>
      </c>
      <c r="F16" s="63">
        <f>IF(VLOOKUP($A15, 'Top Decile - Absolute'!$A:$AT, F$3, 0)&lt;=0, "na", VLOOKUP($A16, 'Top Decile - Absolute'!$A:$AT, F$3, 0)/VLOOKUP($A15, 'Top Decile - Absolute'!$A:$AT, F$3, 0)-1)</f>
        <v>0.32128972164056946</v>
      </c>
      <c r="G16" s="63">
        <f>IF(VLOOKUP($A15, 'Top Decile - Absolute'!$A:$AT, G$3, 0)&lt;=0, "na", VLOOKUP($A16, 'Top Decile - Absolute'!$A:$AT, G$3, 0)/VLOOKUP($A15, 'Top Decile - Absolute'!$A:$AT, G$3, 0)-1)</f>
        <v>0.29736242917104505</v>
      </c>
      <c r="H16" s="63">
        <f>IF(VLOOKUP($A15, 'Top Decile - Absolute'!$A:$AT, H$3, 0)&lt;=0, "na", VLOOKUP($A16, 'Top Decile - Absolute'!$A:$AT, H$3, 0)/VLOOKUP($A15, 'Top Decile - Absolute'!$A:$AT, H$3, 0)-1)</f>
        <v>0.20680870725481815</v>
      </c>
      <c r="I16" s="63">
        <f>IF(VLOOKUP($A15, 'Top Decile - Absolute'!$A:$AT, I$3, 0)&lt;=0, "na", VLOOKUP($A16, 'Top Decile - Absolute'!$A:$AT, I$3, 0)/VLOOKUP($A15, 'Top Decile - Absolute'!$A:$AT, I$3, 0)-1)</f>
        <v>0.23622688833704908</v>
      </c>
      <c r="J16" s="63">
        <f>IF(VLOOKUP($A15, 'Top Decile - Absolute'!$A:$AT, J$3, 0)&lt;=0, "na", VLOOKUP($A16, 'Top Decile - Absolute'!$A:$AT, J$3, 0)/VLOOKUP($A15, 'Top Decile - Absolute'!$A:$AT, J$3, 0)-1)</f>
        <v>0.15985183547246273</v>
      </c>
      <c r="K16" s="63">
        <f>IF(VLOOKUP($A15, 'Top Decile - Absolute'!$A:$AT, K$3, 0)&lt;=0, "na", VLOOKUP($A16, 'Top Decile - Absolute'!$A:$AT, K$3, 0)/VLOOKUP($A15, 'Top Decile - Absolute'!$A:$AT, K$3, 0)-1)</f>
        <v>0.18760276428198219</v>
      </c>
      <c r="L16" s="63">
        <f>IF(VLOOKUP($A15, 'Top Decile - Absolute'!$A:$AT, L$3, 0)&lt;=0, "na", VLOOKUP($A16, 'Top Decile - Absolute'!$A:$AT, L$3, 0)/VLOOKUP($A15, 'Top Decile - Absolute'!$A:$AT, L$3, 0)-1)</f>
        <v>0.27433787280593425</v>
      </c>
      <c r="M16" s="63">
        <f>IF(VLOOKUP($A15, 'Top Decile - Absolute'!$A:$AT, M$3, 0)&lt;=0, "na", VLOOKUP($A16, 'Top Decile - Absolute'!$A:$AT, M$3, 0)/VLOOKUP($A15, 'Top Decile - Absolute'!$A:$AT, M$3, 0)-1)</f>
        <v>0.33599906731015072</v>
      </c>
      <c r="N16" s="63">
        <f>IF(VLOOKUP($A15, 'Top Decile - Absolute'!$A:$AT, N$3, 0)&lt;=0, "na", VLOOKUP($A16, 'Top Decile - Absolute'!$A:$AT, N$3, 0)/VLOOKUP($A15, 'Top Decile - Absolute'!$A:$AT, N$3, 0)-1)</f>
        <v>0.41981104098532041</v>
      </c>
      <c r="O16" s="63">
        <f>IF(VLOOKUP($A15, 'Top Decile - Absolute'!$A:$AT, O$3, 0)&lt;=0, "na", VLOOKUP($A16, 'Top Decile - Absolute'!$A:$AT, O$3, 0)/VLOOKUP($A15, 'Top Decile - Absolute'!$A:$AT, O$3, 0)-1)</f>
        <v>0.37435335267699643</v>
      </c>
      <c r="P16" s="63">
        <f>IF(VLOOKUP($A15, 'Top Decile - Absolute'!$A:$AT, P$3, 0)&lt;=0, "na", VLOOKUP($A16, 'Top Decile - Absolute'!$A:$AT, P$3, 0)/VLOOKUP($A15, 'Top Decile - Absolute'!$A:$AT, P$3, 0)-1)</f>
        <v>0.3393666637862538</v>
      </c>
      <c r="Q16" s="63">
        <f>IF(VLOOKUP($A15, 'Top Decile - Absolute'!$A:$AT, Q$3, 0)&lt;=0, "na", VLOOKUP($A16, 'Top Decile - Absolute'!$A:$AT, Q$3, 0)/VLOOKUP($A15, 'Top Decile - Absolute'!$A:$AT, Q$3, 0)-1)</f>
        <v>0.2428133197393112</v>
      </c>
      <c r="R16" s="63">
        <f>IF(VLOOKUP($A15, 'Top Decile - Absolute'!$A:$AT, R$3, 0)&lt;=0, "na", VLOOKUP($A16, 'Top Decile - Absolute'!$A:$AT, R$3, 0)/VLOOKUP($A15, 'Top Decile - Absolute'!$A:$AT, R$3, 0)-1)</f>
        <v>0.28870190388913786</v>
      </c>
      <c r="S16" s="63">
        <f>IF(VLOOKUP($A15, 'Top Decile - Absolute'!$A:$AT, S$3, 0)&lt;=0, "na", VLOOKUP($A16, 'Top Decile - Absolute'!$A:$AT, S$3, 0)/VLOOKUP($A15, 'Top Decile - Absolute'!$A:$AT, S$3, 0)-1)</f>
        <v>0.28986270907684153</v>
      </c>
      <c r="T16" s="63">
        <f>IF(VLOOKUP($A15, 'Top Decile - Absolute'!$A:$AT, T$3, 0)&lt;=0, "na", VLOOKUP($A16, 'Top Decile - Absolute'!$A:$AT, T$3, 0)/VLOOKUP($A15, 'Top Decile - Absolute'!$A:$AT, T$3, 0)-1)</f>
        <v>0.25773565080218086</v>
      </c>
      <c r="U16" s="63">
        <f>IF(VLOOKUP($A15, 'Top Decile - Absolute'!$A:$AT, U$3, 0)&lt;=0, "na", VLOOKUP($A16, 'Top Decile - Absolute'!$A:$AT, U$3, 0)/VLOOKUP($A15, 'Top Decile - Absolute'!$A:$AT, U$3, 0)-1)</f>
        <v>0.28270521022881745</v>
      </c>
      <c r="V16" s="63">
        <f>IF(VLOOKUP($A15, 'Top Decile - Absolute'!$A:$AT, V$3, 0)&lt;=0, "na", VLOOKUP($A16, 'Top Decile - Absolute'!$A:$AT, V$3, 0)/VLOOKUP($A15, 'Top Decile - Absolute'!$A:$AT, V$3, 0)-1)</f>
        <v>0.29571562521742778</v>
      </c>
      <c r="W16" s="63">
        <f>IF(VLOOKUP($A15, 'Top Decile - Absolute'!$A:$AT, W$3, 0)&lt;=0, "na", VLOOKUP($A16, 'Top Decile - Absolute'!$A:$AT, W$3, 0)/VLOOKUP($A15, 'Top Decile - Absolute'!$A:$AT, W$3, 0)-1)</f>
        <v>0.26667592377977556</v>
      </c>
      <c r="X16" s="63">
        <f>IF(VLOOKUP($A15, 'Top Decile - Absolute'!$A:$AT, X$3, 0)&lt;=0, "na", VLOOKUP($A16, 'Top Decile - Absolute'!$A:$AT, X$3, 0)/VLOOKUP($A15, 'Top Decile - Absolute'!$A:$AT, X$3, 0)-1)</f>
        <v>0.28154658675930611</v>
      </c>
      <c r="Y16" s="63">
        <f>IF(VLOOKUP($A15, 'Top Decile - Absolute'!$A:$AT, Y$3, 0)&lt;=0, "na", VLOOKUP($A16, 'Top Decile - Absolute'!$A:$AT, Y$3, 0)/VLOOKUP($A15, 'Top Decile - Absolute'!$A:$AT, Y$3, 0)-1)</f>
        <v>0.35524820773506538</v>
      </c>
      <c r="Z16" s="63">
        <f>IF(VLOOKUP($A15, 'Top Decile - Absolute'!$A:$AT, Z$3, 0)&lt;=0, "na", VLOOKUP($A16, 'Top Decile - Absolute'!$A:$AT, Z$3, 0)/VLOOKUP($A15, 'Top Decile - Absolute'!$A:$AT, Z$3, 0)-1)</f>
        <v>0.40596741041948392</v>
      </c>
      <c r="AA16" s="63">
        <f>IF(VLOOKUP($A15, 'Top Decile - Absolute'!$A:$AT, AA$3, 0)&lt;=0, "na", VLOOKUP($A16, 'Top Decile - Absolute'!$A:$AT, AA$3, 0)/VLOOKUP($A15, 'Top Decile - Absolute'!$A:$AT, AA$3, 0)-1)</f>
        <v>0.27842791132122402</v>
      </c>
      <c r="AB16" s="63">
        <f>IF(VLOOKUP($A15, 'Top Decile - Absolute'!$A:$AT, AB$3, 0)&lt;=0, "na", VLOOKUP($A16, 'Top Decile - Absolute'!$A:$AT, AB$3, 0)/VLOOKUP($A15, 'Top Decile - Absolute'!$A:$AT, AB$3, 0)-1)</f>
        <v>0.29080706801938261</v>
      </c>
      <c r="AC16" s="63">
        <f>IF(VLOOKUP($A15, 'Top Decile - Absolute'!$A:$AT, AC$3, 0)&lt;=0, "na", VLOOKUP($A16, 'Top Decile - Absolute'!$A:$AT, AC$3, 0)/VLOOKUP($A15, 'Top Decile - Absolute'!$A:$AT, AC$3, 0)-1)</f>
        <v>0.33598389632157066</v>
      </c>
      <c r="AD16" s="63">
        <f>IF(VLOOKUP($A15, 'Top Decile - Absolute'!$A:$AT, AD$3, 0)&lt;=0, "na", VLOOKUP($A16, 'Top Decile - Absolute'!$A:$AT, AD$3, 0)/VLOOKUP($A15, 'Top Decile - Absolute'!$A:$AT, AD$3, 0)-1)</f>
        <v>0.23790473011364499</v>
      </c>
      <c r="AE16" s="63">
        <f>IF(VLOOKUP($A15, 'Top Decile - Absolute'!$A:$AT, AE$3, 0)&lt;=0, "na", VLOOKUP($A16, 'Top Decile - Absolute'!$A:$AT, AE$3, 0)/VLOOKUP($A15, 'Top Decile - Absolute'!$A:$AT, AE$3, 0)-1)</f>
        <v>0.18466414862203928</v>
      </c>
      <c r="AF16" s="63" t="str">
        <f>IF(VLOOKUP($A15, 'Top Decile - Absolute'!$A:$AT, AF$3, 0)&lt;=0, "na", VLOOKUP($A16, 'Top Decile - Absolute'!$A:$AT, AF$3, 0)/VLOOKUP($A15, 'Top Decile - Absolute'!$A:$AT, AF$3, 0)-1)</f>
        <v>na</v>
      </c>
      <c r="AG16" s="63">
        <f>IF(VLOOKUP($A15, 'Top Decile - Absolute'!$A:$AT, AG$3, 0)&lt;=0, "na", VLOOKUP($A16, 'Top Decile - Absolute'!$A:$AT, AG$3, 0)/VLOOKUP($A15, 'Top Decile - Absolute'!$A:$AT, AG$3, 0)-1)</f>
        <v>0.41955401633036504</v>
      </c>
      <c r="AH16" s="63">
        <f>IF(VLOOKUP($A15, 'Top Decile - Absolute'!$A:$AT, AH$3, 0)&lt;=0, "na", VLOOKUP($A16, 'Top Decile - Absolute'!$A:$AT, AH$3, 0)/VLOOKUP($A15, 'Top Decile - Absolute'!$A:$AT, AH$3, 0)-1)</f>
        <v>0.40823537685608624</v>
      </c>
      <c r="AI16" s="63">
        <f>IF(VLOOKUP($A15, 'Top Decile - Absolute'!$A:$AT, AI$3, 0)&lt;=0, "na", VLOOKUP($A16, 'Top Decile - Absolute'!$A:$AT, AI$3, 0)/VLOOKUP($A15, 'Top Decile - Absolute'!$A:$AT, AI$3, 0)-1)</f>
        <v>0.41556034677016895</v>
      </c>
      <c r="AJ16" s="63">
        <f>IF(VLOOKUP($A15, 'Top Decile - Absolute'!$A:$AT, AJ$3, 0)&lt;=0, "na", VLOOKUP($A16, 'Top Decile - Absolute'!$A:$AT, AJ$3, 0)/VLOOKUP($A15, 'Top Decile - Absolute'!$A:$AT, AJ$3, 0)-1)</f>
        <v>0.34533702261010957</v>
      </c>
      <c r="AK16" s="63">
        <f>IF(VLOOKUP($A15, 'Top Decile - Absolute'!$A:$AT, AK$3, 0)&lt;=0, "na", VLOOKUP($A16, 'Top Decile - Absolute'!$A:$AT, AK$3, 0)/VLOOKUP($A15, 'Top Decile - Absolute'!$A:$AT, AK$3, 0)-1)</f>
        <v>0.35285538960412843</v>
      </c>
      <c r="AL16" s="63">
        <f>IF(VLOOKUP($A15, 'Top Decile - Absolute'!$A:$AT, AL$3, 0)&lt;=0, "na", VLOOKUP($A16, 'Top Decile - Absolute'!$A:$AT, AL$3, 0)/VLOOKUP($A15, 'Top Decile - Absolute'!$A:$AT, AL$3, 0)-1)</f>
        <v>0.38324423685073827</v>
      </c>
      <c r="AM16" s="63">
        <f>IF(VLOOKUP($A15, 'Top Decile - Absolute'!$A:$AT, AM$3, 0)&lt;=0, "na", VLOOKUP($A16, 'Top Decile - Absolute'!$A:$AT, AM$3, 0)/VLOOKUP($A15, 'Top Decile - Absolute'!$A:$AT, AM$3, 0)-1)</f>
        <v>0.37668782392004219</v>
      </c>
      <c r="AN16" s="63">
        <f>IF(VLOOKUP($A15, 'Top Decile - Absolute'!$A:$AT, AN$3, 0)&lt;=0, "na", VLOOKUP($A16, 'Top Decile - Absolute'!$A:$AT, AN$3, 0)/VLOOKUP($A15, 'Top Decile - Absolute'!$A:$AT, AN$3, 0)-1)</f>
        <v>0.30913012110648452</v>
      </c>
      <c r="AO16" s="74">
        <f>IF(VLOOKUP($A15, 'Top Decile - Absolute'!$A:$AT, AO$3, 0)&lt;=0, "na", VLOOKUP($A16, 'Top Decile - Absolute'!$A:$AT, AO$3, 0)/VLOOKUP($A15, 'Top Decile - Absolute'!$A:$AT, AO$3, 0)-1)</f>
        <v>0.19037177979081688</v>
      </c>
      <c r="AP16" s="63">
        <f>IF(VLOOKUP($A15, 'Top Decile - Absolute'!$A:$AT, AP$3, 0)&lt;=0, "na", VLOOKUP($A16, 'Top Decile - Absolute'!$A:$AT, AP$3, 0)/VLOOKUP($A15, 'Top Decile - Absolute'!$A:$AT, AP$3, 0)-1)</f>
        <v>0.1089914593816228</v>
      </c>
      <c r="AQ16" s="63">
        <f>IF(VLOOKUP($A15, 'Top Decile - Absolute'!$A:$AT, AQ$3, 0)&lt;=0, "na", VLOOKUP($A16, 'Top Decile - Absolute'!$A:$AT, AQ$3, 0)/VLOOKUP($A15, 'Top Decile - Absolute'!$A:$AT, AQ$3, 0)-1)</f>
        <v>0.30201049632161503</v>
      </c>
      <c r="AR16" s="63">
        <f>IF(VLOOKUP($A15, 'Top Decile - Absolute'!$A:$AT, AR$3, 0)&lt;=0, "na", VLOOKUP($A16, 'Top Decile - Absolute'!$A:$AT, AR$3, 0)/VLOOKUP($A15, 'Top Decile - Absolute'!$A:$AT, AR$3, 0)-1)</f>
        <v>0.2297815265296157</v>
      </c>
      <c r="AS16" s="63">
        <f>IF(VLOOKUP($A15, 'Top Decile - Absolute'!$A:$AT, AS$3, 0)&lt;=0, "na", VLOOKUP($A16, 'Top Decile - Absolute'!$A:$AT, AS$3, 0)/VLOOKUP($A15, 'Top Decile - Absolute'!$A:$AT, AS$3, 0)-1)</f>
        <v>0.22164903097609745</v>
      </c>
      <c r="AT16" s="63">
        <f>IF(VLOOKUP($A15, 'Top Decile - Absolute'!$A:$AT, AT$3, 0)&lt;=0, "na", VLOOKUP($A16, 'Top Decile - Absolute'!$A:$AT, AT$3, 0)/VLOOKUP($A15, 'Top Decile - Absolute'!$A:$AT, AT$3, 0)-1)</f>
        <v>0.35027219345678851</v>
      </c>
      <c r="AU16" s="63">
        <f>IF(VLOOKUP($A15, 'Top Decile - Absolute'!$A:$AU, AU$3, 0)&lt;=0, "na", VLOOKUP($A16, 'Top Decile - Absolute'!$A:$AU, AU$3, 0)/VLOOKUP($A15, 'Top Decile - Absolute'!$A:$AU, AU$3, 0)-1)</f>
        <v>0.22508171994019621</v>
      </c>
      <c r="AV16" s="137">
        <f>IF(VLOOKUP($A15, 'Top Decile - Absolute'!$A:$BA, AV$3, 0)&lt;=0, "na", VLOOKUP($A16, 'Top Decile - Absolute'!$A:$BA, AV$3, 0)/VLOOKUP($A15, 'Top Decile - Absolute'!$A:$BA, AV$3, 0)-1)</f>
        <v>0.28879639264654866</v>
      </c>
      <c r="AW16" s="137">
        <f>IF(VLOOKUP($A15, 'Top Decile - Absolute'!$A:$BA, AW$3, 0)&lt;=0, "na", VLOOKUP($A16, 'Top Decile - Absolute'!$A:$BA, AW$3, 0)/VLOOKUP($A15, 'Top Decile - Absolute'!$A:$BA, AW$3, 0)-1)</f>
        <v>0.34110653863740281</v>
      </c>
    </row>
    <row r="17" spans="1:49">
      <c r="A17" s="7">
        <v>35430</v>
      </c>
      <c r="B17" s="63" t="str">
        <f>IF(VLOOKUP($A16, 'Top Decile - Absolute'!$A:$AT, B$3, 0)&lt;=0, "na", VLOOKUP($A17, 'Top Decile - Absolute'!$A:$AT, B$3, 0)/VLOOKUP($A16, 'Top Decile - Absolute'!$A:$AT, B$3, 0)-1)</f>
        <v>na</v>
      </c>
      <c r="C17" s="63">
        <f>IF(VLOOKUP($A16, 'Top Decile - Absolute'!$A:$AT, C$3, 0)&lt;=0, "na", VLOOKUP($A17, 'Top Decile - Absolute'!$A:$AT, C$3, 0)/VLOOKUP($A16, 'Top Decile - Absolute'!$A:$AT, C$3, 0)-1)</f>
        <v>0.22704036507868519</v>
      </c>
      <c r="D17" s="63">
        <f>IF(VLOOKUP($A16, 'Top Decile - Absolute'!$A:$AT, D$3, 0)&lt;=0, "na", VLOOKUP($A17, 'Top Decile - Absolute'!$A:$AT, D$3, 0)/VLOOKUP($A16, 'Top Decile - Absolute'!$A:$AT, D$3, 0)-1)</f>
        <v>0.19728335763209293</v>
      </c>
      <c r="E17" s="63">
        <f>IF(VLOOKUP($A16, 'Top Decile - Absolute'!$A:$AT, E$3, 0)&lt;=0, "na", VLOOKUP($A17, 'Top Decile - Absolute'!$A:$AT, E$3, 0)/VLOOKUP($A16, 'Top Decile - Absolute'!$A:$AT, E$3, 0)-1)</f>
        <v>0.14636092454452276</v>
      </c>
      <c r="F17" s="63">
        <f>IF(VLOOKUP($A16, 'Top Decile - Absolute'!$A:$AT, F$3, 0)&lt;=0, "na", VLOOKUP($A17, 'Top Decile - Absolute'!$A:$AT, F$3, 0)/VLOOKUP($A16, 'Top Decile - Absolute'!$A:$AT, F$3, 0)-1)</f>
        <v>0.30667732468018927</v>
      </c>
      <c r="G17" s="63">
        <f>IF(VLOOKUP($A16, 'Top Decile - Absolute'!$A:$AT, G$3, 0)&lt;=0, "na", VLOOKUP($A17, 'Top Decile - Absolute'!$A:$AT, G$3, 0)/VLOOKUP($A16, 'Top Decile - Absolute'!$A:$AT, G$3, 0)-1)</f>
        <v>0.19939707132932094</v>
      </c>
      <c r="H17" s="63">
        <f>IF(VLOOKUP($A16, 'Top Decile - Absolute'!$A:$AT, H$3, 0)&lt;=0, "na", VLOOKUP($A17, 'Top Decile - Absolute'!$A:$AT, H$3, 0)/VLOOKUP($A16, 'Top Decile - Absolute'!$A:$AT, H$3, 0)-1)</f>
        <v>0.16353611982887717</v>
      </c>
      <c r="I17" s="63">
        <f>IF(VLOOKUP($A16, 'Top Decile - Absolute'!$A:$AT, I$3, 0)&lt;=0, "na", VLOOKUP($A17, 'Top Decile - Absolute'!$A:$AT, I$3, 0)/VLOOKUP($A16, 'Top Decile - Absolute'!$A:$AT, I$3, 0)-1)</f>
        <v>0.20503382974189566</v>
      </c>
      <c r="J17" s="63">
        <f>IF(VLOOKUP($A16, 'Top Decile - Absolute'!$A:$AT, J$3, 0)&lt;=0, "na", VLOOKUP($A17, 'Top Decile - Absolute'!$A:$AT, J$3, 0)/VLOOKUP($A16, 'Top Decile - Absolute'!$A:$AT, J$3, 0)-1)</f>
        <v>0.19308585071305218</v>
      </c>
      <c r="K17" s="63">
        <f>IF(VLOOKUP($A16, 'Top Decile - Absolute'!$A:$AT, K$3, 0)&lt;=0, "na", VLOOKUP($A17, 'Top Decile - Absolute'!$A:$AT, K$3, 0)/VLOOKUP($A16, 'Top Decile - Absolute'!$A:$AT, K$3, 0)-1)</f>
        <v>0.17063132882552678</v>
      </c>
      <c r="L17" s="63">
        <f>IF(VLOOKUP($A16, 'Top Decile - Absolute'!$A:$AT, L$3, 0)&lt;=0, "na", VLOOKUP($A17, 'Top Decile - Absolute'!$A:$AT, L$3, 0)/VLOOKUP($A16, 'Top Decile - Absolute'!$A:$AT, L$3, 0)-1)</f>
        <v>0.24138919205622078</v>
      </c>
      <c r="M17" s="63">
        <f>IF(VLOOKUP($A16, 'Top Decile - Absolute'!$A:$AT, M$3, 0)&lt;=0, "na", VLOOKUP($A17, 'Top Decile - Absolute'!$A:$AT, M$3, 0)/VLOOKUP($A16, 'Top Decile - Absolute'!$A:$AT, M$3, 0)-1)</f>
        <v>0.16594990272569099</v>
      </c>
      <c r="N17" s="63">
        <f>IF(VLOOKUP($A16, 'Top Decile - Absolute'!$A:$AT, N$3, 0)&lt;=0, "na", VLOOKUP($A17, 'Top Decile - Absolute'!$A:$AT, N$3, 0)/VLOOKUP($A16, 'Top Decile - Absolute'!$A:$AT, N$3, 0)-1)</f>
        <v>0.25055278565339933</v>
      </c>
      <c r="O17" s="63">
        <f>IF(VLOOKUP($A16, 'Top Decile - Absolute'!$A:$AT, O$3, 0)&lt;=0, "na", VLOOKUP($A17, 'Top Decile - Absolute'!$A:$AT, O$3, 0)/VLOOKUP($A16, 'Top Decile - Absolute'!$A:$AT, O$3, 0)-1)</f>
        <v>0.14977315938640179</v>
      </c>
      <c r="P17" s="63">
        <f>IF(VLOOKUP($A16, 'Top Decile - Absolute'!$A:$AT, P$3, 0)&lt;=0, "na", VLOOKUP($A17, 'Top Decile - Absolute'!$A:$AT, P$3, 0)/VLOOKUP($A16, 'Top Decile - Absolute'!$A:$AT, P$3, 0)-1)</f>
        <v>0.25611326944655333</v>
      </c>
      <c r="Q17" s="63">
        <f>IF(VLOOKUP($A16, 'Top Decile - Absolute'!$A:$AT, Q$3, 0)&lt;=0, "na", VLOOKUP($A17, 'Top Decile - Absolute'!$A:$AT, Q$3, 0)/VLOOKUP($A16, 'Top Decile - Absolute'!$A:$AT, Q$3, 0)-1)</f>
        <v>0.17967961646297925</v>
      </c>
      <c r="R17" s="63">
        <f>IF(VLOOKUP($A16, 'Top Decile - Absolute'!$A:$AT, R$3, 0)&lt;=0, "na", VLOOKUP($A17, 'Top Decile - Absolute'!$A:$AT, R$3, 0)/VLOOKUP($A16, 'Top Decile - Absolute'!$A:$AT, R$3, 0)-1)</f>
        <v>0.16836420329988688</v>
      </c>
      <c r="S17" s="63">
        <f>IF(VLOOKUP($A16, 'Top Decile - Absolute'!$A:$AT, S$3, 0)&lt;=0, "na", VLOOKUP($A17, 'Top Decile - Absolute'!$A:$AT, S$3, 0)/VLOOKUP($A16, 'Top Decile - Absolute'!$A:$AT, S$3, 0)-1)</f>
        <v>0.15573603588864748</v>
      </c>
      <c r="T17" s="63">
        <f>IF(VLOOKUP($A16, 'Top Decile - Absolute'!$A:$AT, T$3, 0)&lt;=0, "na", VLOOKUP($A17, 'Top Decile - Absolute'!$A:$AT, T$3, 0)/VLOOKUP($A16, 'Top Decile - Absolute'!$A:$AT, T$3, 0)-1)</f>
        <v>0.23079484620246604</v>
      </c>
      <c r="U17" s="63">
        <f>IF(VLOOKUP($A16, 'Top Decile - Absolute'!$A:$AT, U$3, 0)&lt;=0, "na", VLOOKUP($A17, 'Top Decile - Absolute'!$A:$AT, U$3, 0)/VLOOKUP($A16, 'Top Decile - Absolute'!$A:$AT, U$3, 0)-1)</f>
        <v>0.22212883089525493</v>
      </c>
      <c r="V17" s="63">
        <f>IF(VLOOKUP($A16, 'Top Decile - Absolute'!$A:$AT, V$3, 0)&lt;=0, "na", VLOOKUP($A17, 'Top Decile - Absolute'!$A:$AT, V$3, 0)/VLOOKUP($A16, 'Top Decile - Absolute'!$A:$AT, V$3, 0)-1)</f>
        <v>0.16153409558420395</v>
      </c>
      <c r="W17" s="63">
        <f>IF(VLOOKUP($A16, 'Top Decile - Absolute'!$A:$AT, W$3, 0)&lt;=0, "na", VLOOKUP($A17, 'Top Decile - Absolute'!$A:$AT, W$3, 0)/VLOOKUP($A16, 'Top Decile - Absolute'!$A:$AT, W$3, 0)-1)</f>
        <v>0.29480585269532633</v>
      </c>
      <c r="X17" s="63">
        <f>IF(VLOOKUP($A16, 'Top Decile - Absolute'!$A:$AT, X$3, 0)&lt;=0, "na", VLOOKUP($A17, 'Top Decile - Absolute'!$A:$AT, X$3, 0)/VLOOKUP($A16, 'Top Decile - Absolute'!$A:$AT, X$3, 0)-1)</f>
        <v>0.16980158889775998</v>
      </c>
      <c r="Y17" s="63">
        <f>IF(VLOOKUP($A16, 'Top Decile - Absolute'!$A:$AT, Y$3, 0)&lt;=0, "na", VLOOKUP($A17, 'Top Decile - Absolute'!$A:$AT, Y$3, 0)/VLOOKUP($A16, 'Top Decile - Absolute'!$A:$AT, Y$3, 0)-1)</f>
        <v>0.2396658338131088</v>
      </c>
      <c r="Z17" s="63">
        <f>IF(VLOOKUP($A16, 'Top Decile - Absolute'!$A:$AT, Z$3, 0)&lt;=0, "na", VLOOKUP($A17, 'Top Decile - Absolute'!$A:$AT, Z$3, 0)/VLOOKUP($A16, 'Top Decile - Absolute'!$A:$AT, Z$3, 0)-1)</f>
        <v>0.31369809568643547</v>
      </c>
      <c r="AA17" s="63">
        <f>IF(VLOOKUP($A16, 'Top Decile - Absolute'!$A:$AT, AA$3, 0)&lt;=0, "na", VLOOKUP($A17, 'Top Decile - Absolute'!$A:$AT, AA$3, 0)/VLOOKUP($A16, 'Top Decile - Absolute'!$A:$AT, AA$3, 0)-1)</f>
        <v>0.17237244102408034</v>
      </c>
      <c r="AB17" s="63">
        <f>IF(VLOOKUP($A16, 'Top Decile - Absolute'!$A:$AT, AB$3, 0)&lt;=0, "na", VLOOKUP($A17, 'Top Decile - Absolute'!$A:$AT, AB$3, 0)/VLOOKUP($A16, 'Top Decile - Absolute'!$A:$AT, AB$3, 0)-1)</f>
        <v>0.14177516193357476</v>
      </c>
      <c r="AC17" s="63">
        <f>IF(VLOOKUP($A16, 'Top Decile - Absolute'!$A:$AT, AC$3, 0)&lt;=0, "na", VLOOKUP($A17, 'Top Decile - Absolute'!$A:$AT, AC$3, 0)/VLOOKUP($A16, 'Top Decile - Absolute'!$A:$AT, AC$3, 0)-1)</f>
        <v>0.21117043081968423</v>
      </c>
      <c r="AD17" s="63">
        <f>IF(VLOOKUP($A16, 'Top Decile - Absolute'!$A:$AT, AD$3, 0)&lt;=0, "na", VLOOKUP($A17, 'Top Decile - Absolute'!$A:$AT, AD$3, 0)/VLOOKUP($A16, 'Top Decile - Absolute'!$A:$AT, AD$3, 0)-1)</f>
        <v>0.23587807908692038</v>
      </c>
      <c r="AE17" s="63">
        <f>IF(VLOOKUP($A16, 'Top Decile - Absolute'!$A:$AT, AE$3, 0)&lt;=0, "na", VLOOKUP($A17, 'Top Decile - Absolute'!$A:$AT, AE$3, 0)/VLOOKUP($A16, 'Top Decile - Absolute'!$A:$AT, AE$3, 0)-1)</f>
        <v>0.15644120423987817</v>
      </c>
      <c r="AF17" s="63" t="str">
        <f>IF(VLOOKUP($A16, 'Top Decile - Absolute'!$A:$AT, AF$3, 0)&lt;=0, "na", VLOOKUP($A17, 'Top Decile - Absolute'!$A:$AT, AF$3, 0)/VLOOKUP($A16, 'Top Decile - Absolute'!$A:$AT, AF$3, 0)-1)</f>
        <v>na</v>
      </c>
      <c r="AG17" s="63">
        <f>IF(VLOOKUP($A16, 'Top Decile - Absolute'!$A:$AT, AG$3, 0)&lt;=0, "na", VLOOKUP($A17, 'Top Decile - Absolute'!$A:$AT, AG$3, 0)/VLOOKUP($A16, 'Top Decile - Absolute'!$A:$AT, AG$3, 0)-1)</f>
        <v>0.24151680341227322</v>
      </c>
      <c r="AH17" s="63">
        <f>IF(VLOOKUP($A16, 'Top Decile - Absolute'!$A:$AT, AH$3, 0)&lt;=0, "na", VLOOKUP($A17, 'Top Decile - Absolute'!$A:$AT, AH$3, 0)/VLOOKUP($A16, 'Top Decile - Absolute'!$A:$AT, AH$3, 0)-1)</f>
        <v>0.18795894064247909</v>
      </c>
      <c r="AI17" s="63">
        <f>IF(VLOOKUP($A16, 'Top Decile - Absolute'!$A:$AT, AI$3, 0)&lt;=0, "na", VLOOKUP($A17, 'Top Decile - Absolute'!$A:$AT, AI$3, 0)/VLOOKUP($A16, 'Top Decile - Absolute'!$A:$AT, AI$3, 0)-1)</f>
        <v>0.17979452772388083</v>
      </c>
      <c r="AJ17" s="63">
        <f>IF(VLOOKUP($A16, 'Top Decile - Absolute'!$A:$AT, AJ$3, 0)&lt;=0, "na", VLOOKUP($A17, 'Top Decile - Absolute'!$A:$AT, AJ$3, 0)/VLOOKUP($A16, 'Top Decile - Absolute'!$A:$AT, AJ$3, 0)-1)</f>
        <v>0.16911512930800154</v>
      </c>
      <c r="AK17" s="63">
        <f>IF(VLOOKUP($A16, 'Top Decile - Absolute'!$A:$AT, AK$3, 0)&lt;=0, "na", VLOOKUP($A17, 'Top Decile - Absolute'!$A:$AT, AK$3, 0)/VLOOKUP($A16, 'Top Decile - Absolute'!$A:$AT, AK$3, 0)-1)</f>
        <v>0.18472810411100204</v>
      </c>
      <c r="AL17" s="63">
        <f>IF(VLOOKUP($A16, 'Top Decile - Absolute'!$A:$AT, AL$3, 0)&lt;=0, "na", VLOOKUP($A17, 'Top Decile - Absolute'!$A:$AT, AL$3, 0)/VLOOKUP($A16, 'Top Decile - Absolute'!$A:$AT, AL$3, 0)-1)</f>
        <v>0.21381906588280519</v>
      </c>
      <c r="AM17" s="63">
        <f>IF(VLOOKUP($A16, 'Top Decile - Absolute'!$A:$AT, AM$3, 0)&lt;=0, "na", VLOOKUP($A17, 'Top Decile - Absolute'!$A:$AT, AM$3, 0)/VLOOKUP($A16, 'Top Decile - Absolute'!$A:$AT, AM$3, 0)-1)</f>
        <v>0.13305194689739142</v>
      </c>
      <c r="AN17" s="63">
        <f>IF(VLOOKUP($A16, 'Top Decile - Absolute'!$A:$AT, AN$3, 0)&lt;=0, "na", VLOOKUP($A17, 'Top Decile - Absolute'!$A:$AT, AN$3, 0)/VLOOKUP($A16, 'Top Decile - Absolute'!$A:$AT, AN$3, 0)-1)</f>
        <v>0.13928387445709611</v>
      </c>
      <c r="AO17" s="74">
        <f>IF(VLOOKUP($A16, 'Top Decile - Absolute'!$A:$AT, AO$3, 0)&lt;=0, "na", VLOOKUP($A17, 'Top Decile - Absolute'!$A:$AT, AO$3, 0)/VLOOKUP($A16, 'Top Decile - Absolute'!$A:$AT, AO$3, 0)-1)</f>
        <v>0.11812879315665503</v>
      </c>
      <c r="AP17" s="63">
        <f>IF(VLOOKUP($A16, 'Top Decile - Absolute'!$A:$AT, AP$3, 0)&lt;=0, "na", VLOOKUP($A17, 'Top Decile - Absolute'!$A:$AT, AP$3, 0)/VLOOKUP($A16, 'Top Decile - Absolute'!$A:$AT, AP$3, 0)-1)</f>
        <v>0.19267943807834298</v>
      </c>
      <c r="AQ17" s="63">
        <f>IF(VLOOKUP($A16, 'Top Decile - Absolute'!$A:$AT, AQ$3, 0)&lt;=0, "na", VLOOKUP($A17, 'Top Decile - Absolute'!$A:$AT, AQ$3, 0)/VLOOKUP($A16, 'Top Decile - Absolute'!$A:$AT, AQ$3, 0)-1)</f>
        <v>0.10389478202402813</v>
      </c>
      <c r="AR17" s="63">
        <f>IF(VLOOKUP($A16, 'Top Decile - Absolute'!$A:$AT, AR$3, 0)&lt;=0, "na", VLOOKUP($A17, 'Top Decile - Absolute'!$A:$AT, AR$3, 0)/VLOOKUP($A16, 'Top Decile - Absolute'!$A:$AT, AR$3, 0)-1)</f>
        <v>0.19697489118189071</v>
      </c>
      <c r="AS17" s="63">
        <f>IF(VLOOKUP($A16, 'Top Decile - Absolute'!$A:$AT, AS$3, 0)&lt;=0, "na", VLOOKUP($A17, 'Top Decile - Absolute'!$A:$AT, AS$3, 0)/VLOOKUP($A16, 'Top Decile - Absolute'!$A:$AT, AS$3, 0)-1)</f>
        <v>0.17205772714940704</v>
      </c>
      <c r="AT17" s="63">
        <f>IF(VLOOKUP($A16, 'Top Decile - Absolute'!$A:$AT, AT$3, 0)&lt;=0, "na", VLOOKUP($A17, 'Top Decile - Absolute'!$A:$AT, AT$3, 0)/VLOOKUP($A16, 'Top Decile - Absolute'!$A:$AT, AT$3, 0)-1)</f>
        <v>0.23052768995799622</v>
      </c>
      <c r="AU17" s="63">
        <f>IF(VLOOKUP($A16, 'Top Decile - Absolute'!$A:$AU, AU$3, 0)&lt;=0, "na", VLOOKUP($A17, 'Top Decile - Absolute'!$A:$AU, AU$3, 0)/VLOOKUP($A16, 'Top Decile - Absolute'!$A:$AU, AU$3, 0)-1)</f>
        <v>0.25379194927006377</v>
      </c>
      <c r="AV17" s="137">
        <f>IF(VLOOKUP($A16, 'Top Decile - Absolute'!$A:$BA, AV$3, 0)&lt;=0, "na", VLOOKUP($A17, 'Top Decile - Absolute'!$A:$BA, AV$3, 0)/VLOOKUP($A16, 'Top Decile - Absolute'!$A:$BA, AV$3, 0)-1)</f>
        <v>0.16610127338351832</v>
      </c>
      <c r="AW17" s="137">
        <f>IF(VLOOKUP($A16, 'Top Decile - Absolute'!$A:$BA, AW$3, 0)&lt;=0, "na", VLOOKUP($A17, 'Top Decile - Absolute'!$A:$BA, AW$3, 0)/VLOOKUP($A16, 'Top Decile - Absolute'!$A:$BA, AW$3, 0)-1)</f>
        <v>0.20263666325718832</v>
      </c>
    </row>
    <row r="18" spans="1:49">
      <c r="A18" s="7">
        <v>35795</v>
      </c>
      <c r="B18" s="63" t="str">
        <f>IF(VLOOKUP($A17, 'Top Decile - Absolute'!$A:$AT, B$3, 0)&lt;=0, "na", VLOOKUP($A18, 'Top Decile - Absolute'!$A:$AT, B$3, 0)/VLOOKUP($A17, 'Top Decile - Absolute'!$A:$AT, B$3, 0)-1)</f>
        <v>na</v>
      </c>
      <c r="C18" s="63">
        <f>IF(VLOOKUP($A17, 'Top Decile - Absolute'!$A:$AT, C$3, 0)&lt;=0, "na", VLOOKUP($A18, 'Top Decile - Absolute'!$A:$AT, C$3, 0)/VLOOKUP($A17, 'Top Decile - Absolute'!$A:$AT, C$3, 0)-1)</f>
        <v>0.22138250939069848</v>
      </c>
      <c r="D18" s="63">
        <f>IF(VLOOKUP($A17, 'Top Decile - Absolute'!$A:$AT, D$3, 0)&lt;=0, "na", VLOOKUP($A18, 'Top Decile - Absolute'!$A:$AT, D$3, 0)/VLOOKUP($A17, 'Top Decile - Absolute'!$A:$AT, D$3, 0)-1)</f>
        <v>0.30011675219595757</v>
      </c>
      <c r="E18" s="63">
        <f>IF(VLOOKUP($A17, 'Top Decile - Absolute'!$A:$AT, E$3, 0)&lt;=0, "na", VLOOKUP($A18, 'Top Decile - Absolute'!$A:$AT, E$3, 0)/VLOOKUP($A17, 'Top Decile - Absolute'!$A:$AT, E$3, 0)-1)</f>
        <v>0.32719043608825138</v>
      </c>
      <c r="F18" s="63">
        <f>IF(VLOOKUP($A17, 'Top Decile - Absolute'!$A:$AT, F$3, 0)&lt;=0, "na", VLOOKUP($A18, 'Top Decile - Absolute'!$A:$AT, F$3, 0)/VLOOKUP($A17, 'Top Decile - Absolute'!$A:$AT, F$3, 0)-1)</f>
        <v>0.32748731956532984</v>
      </c>
      <c r="G18" s="63">
        <f>IF(VLOOKUP($A17, 'Top Decile - Absolute'!$A:$AT, G$3, 0)&lt;=0, "na", VLOOKUP($A18, 'Top Decile - Absolute'!$A:$AT, G$3, 0)/VLOOKUP($A17, 'Top Decile - Absolute'!$A:$AT, G$3, 0)-1)</f>
        <v>0.20512541808477258</v>
      </c>
      <c r="H18" s="63">
        <f>IF(VLOOKUP($A17, 'Top Decile - Absolute'!$A:$AT, H$3, 0)&lt;=0, "na", VLOOKUP($A18, 'Top Decile - Absolute'!$A:$AT, H$3, 0)/VLOOKUP($A17, 'Top Decile - Absolute'!$A:$AT, H$3, 0)-1)</f>
        <v>0.3281547741935853</v>
      </c>
      <c r="I18" s="63">
        <f>IF(VLOOKUP($A17, 'Top Decile - Absolute'!$A:$AT, I$3, 0)&lt;=0, "na", VLOOKUP($A18, 'Top Decile - Absolute'!$A:$AT, I$3, 0)/VLOOKUP($A17, 'Top Decile - Absolute'!$A:$AT, I$3, 0)-1)</f>
        <v>0.34940515127587335</v>
      </c>
      <c r="J18" s="63">
        <f>IF(VLOOKUP($A17, 'Top Decile - Absolute'!$A:$AT, J$3, 0)&lt;=0, "na", VLOOKUP($A18, 'Top Decile - Absolute'!$A:$AT, J$3, 0)/VLOOKUP($A17, 'Top Decile - Absolute'!$A:$AT, J$3, 0)-1)</f>
        <v>0.38103272718303183</v>
      </c>
      <c r="K18" s="63">
        <f>IF(VLOOKUP($A17, 'Top Decile - Absolute'!$A:$AT, K$3, 0)&lt;=0, "na", VLOOKUP($A18, 'Top Decile - Absolute'!$A:$AT, K$3, 0)/VLOOKUP($A17, 'Top Decile - Absolute'!$A:$AT, K$3, 0)-1)</f>
        <v>0.33786940355629569</v>
      </c>
      <c r="L18" s="63">
        <f>IF(VLOOKUP($A17, 'Top Decile - Absolute'!$A:$AT, L$3, 0)&lt;=0, "na", VLOOKUP($A18, 'Top Decile - Absolute'!$A:$AT, L$3, 0)/VLOOKUP($A17, 'Top Decile - Absolute'!$A:$AT, L$3, 0)-1)</f>
        <v>0.36417736426975256</v>
      </c>
      <c r="M18" s="63">
        <f>IF(VLOOKUP($A17, 'Top Decile - Absolute'!$A:$AT, M$3, 0)&lt;=0, "na", VLOOKUP($A18, 'Top Decile - Absolute'!$A:$AT, M$3, 0)/VLOOKUP($A17, 'Top Decile - Absolute'!$A:$AT, M$3, 0)-1)</f>
        <v>0.33337473109261939</v>
      </c>
      <c r="N18" s="63">
        <f>IF(VLOOKUP($A17, 'Top Decile - Absolute'!$A:$AT, N$3, 0)&lt;=0, "na", VLOOKUP($A18, 'Top Decile - Absolute'!$A:$AT, N$3, 0)/VLOOKUP($A17, 'Top Decile - Absolute'!$A:$AT, N$3, 0)-1)</f>
        <v>0.28647601039737824</v>
      </c>
      <c r="O18" s="63">
        <f>IF(VLOOKUP($A17, 'Top Decile - Absolute'!$A:$AT, O$3, 0)&lt;=0, "na", VLOOKUP($A18, 'Top Decile - Absolute'!$A:$AT, O$3, 0)/VLOOKUP($A17, 'Top Decile - Absolute'!$A:$AT, O$3, 0)-1)</f>
        <v>0.36357714874129576</v>
      </c>
      <c r="P18" s="63">
        <f>IF(VLOOKUP($A17, 'Top Decile - Absolute'!$A:$AT, P$3, 0)&lt;=0, "na", VLOOKUP($A18, 'Top Decile - Absolute'!$A:$AT, P$3, 0)/VLOOKUP($A17, 'Top Decile - Absolute'!$A:$AT, P$3, 0)-1)</f>
        <v>0.27417547843506607</v>
      </c>
      <c r="Q18" s="63">
        <f>IF(VLOOKUP($A17, 'Top Decile - Absolute'!$A:$AT, Q$3, 0)&lt;=0, "na", VLOOKUP($A18, 'Top Decile - Absolute'!$A:$AT, Q$3, 0)/VLOOKUP($A17, 'Top Decile - Absolute'!$A:$AT, Q$3, 0)-1)</f>
        <v>0.2472421790486341</v>
      </c>
      <c r="R18" s="63">
        <f>IF(VLOOKUP($A17, 'Top Decile - Absolute'!$A:$AT, R$3, 0)&lt;=0, "na", VLOOKUP($A18, 'Top Decile - Absolute'!$A:$AT, R$3, 0)/VLOOKUP($A17, 'Top Decile - Absolute'!$A:$AT, R$3, 0)-1)</f>
        <v>0.35533986275045515</v>
      </c>
      <c r="S18" s="63">
        <f>IF(VLOOKUP($A17, 'Top Decile - Absolute'!$A:$AT, S$3, 0)&lt;=0, "na", VLOOKUP($A18, 'Top Decile - Absolute'!$A:$AT, S$3, 0)/VLOOKUP($A17, 'Top Decile - Absolute'!$A:$AT, S$3, 0)-1)</f>
        <v>0.28167989649864511</v>
      </c>
      <c r="T18" s="63">
        <f>IF(VLOOKUP($A17, 'Top Decile - Absolute'!$A:$AT, T$3, 0)&lt;=0, "na", VLOOKUP($A18, 'Top Decile - Absolute'!$A:$AT, T$3, 0)/VLOOKUP($A17, 'Top Decile - Absolute'!$A:$AT, T$3, 0)-1)</f>
        <v>0.30746624251752275</v>
      </c>
      <c r="U18" s="63">
        <f>IF(VLOOKUP($A17, 'Top Decile - Absolute'!$A:$AT, U$3, 0)&lt;=0, "na", VLOOKUP($A18, 'Top Decile - Absolute'!$A:$AT, U$3, 0)/VLOOKUP($A17, 'Top Decile - Absolute'!$A:$AT, U$3, 0)-1)</f>
        <v>0.29247355642740613</v>
      </c>
      <c r="V18" s="63">
        <f>IF(VLOOKUP($A17, 'Top Decile - Absolute'!$A:$AT, V$3, 0)&lt;=0, "na", VLOOKUP($A18, 'Top Decile - Absolute'!$A:$AT, V$3, 0)/VLOOKUP($A17, 'Top Decile - Absolute'!$A:$AT, V$3, 0)-1)</f>
        <v>0.24285857181889847</v>
      </c>
      <c r="W18" s="63">
        <f>IF(VLOOKUP($A17, 'Top Decile - Absolute'!$A:$AT, W$3, 0)&lt;=0, "na", VLOOKUP($A18, 'Top Decile - Absolute'!$A:$AT, W$3, 0)/VLOOKUP($A17, 'Top Decile - Absolute'!$A:$AT, W$3, 0)-1)</f>
        <v>0.34889189881433391</v>
      </c>
      <c r="X18" s="63">
        <f>IF(VLOOKUP($A17, 'Top Decile - Absolute'!$A:$AT, X$3, 0)&lt;=0, "na", VLOOKUP($A18, 'Top Decile - Absolute'!$A:$AT, X$3, 0)/VLOOKUP($A17, 'Top Decile - Absolute'!$A:$AT, X$3, 0)-1)</f>
        <v>0.25437902622149511</v>
      </c>
      <c r="Y18" s="63">
        <f>IF(VLOOKUP($A17, 'Top Decile - Absolute'!$A:$AT, Y$3, 0)&lt;=0, "na", VLOOKUP($A18, 'Top Decile - Absolute'!$A:$AT, Y$3, 0)/VLOOKUP($A17, 'Top Decile - Absolute'!$A:$AT, Y$3, 0)-1)</f>
        <v>0.36691041463318896</v>
      </c>
      <c r="Z18" s="63">
        <f>IF(VLOOKUP($A17, 'Top Decile - Absolute'!$A:$AT, Z$3, 0)&lt;=0, "na", VLOOKUP($A18, 'Top Decile - Absolute'!$A:$AT, Z$3, 0)/VLOOKUP($A17, 'Top Decile - Absolute'!$A:$AT, Z$3, 0)-1)</f>
        <v>0.39312022226333498</v>
      </c>
      <c r="AA18" s="63">
        <f>IF(VLOOKUP($A17, 'Top Decile - Absolute'!$A:$AT, AA$3, 0)&lt;=0, "na", VLOOKUP($A18, 'Top Decile - Absolute'!$A:$AT, AA$3, 0)/VLOOKUP($A17, 'Top Decile - Absolute'!$A:$AT, AA$3, 0)-1)</f>
        <v>0.22706031855765318</v>
      </c>
      <c r="AB18" s="63">
        <f>IF(VLOOKUP($A17, 'Top Decile - Absolute'!$A:$AT, AB$3, 0)&lt;=0, "na", VLOOKUP($A18, 'Top Decile - Absolute'!$A:$AT, AB$3, 0)/VLOOKUP($A17, 'Top Decile - Absolute'!$A:$AT, AB$3, 0)-1)</f>
        <v>0.22597622387617822</v>
      </c>
      <c r="AC18" s="63">
        <f>IF(VLOOKUP($A17, 'Top Decile - Absolute'!$A:$AT, AC$3, 0)&lt;=0, "na", VLOOKUP($A18, 'Top Decile - Absolute'!$A:$AT, AC$3, 0)/VLOOKUP($A17, 'Top Decile - Absolute'!$A:$AT, AC$3, 0)-1)</f>
        <v>0.34058610671381873</v>
      </c>
      <c r="AD18" s="63">
        <f>IF(VLOOKUP($A17, 'Top Decile - Absolute'!$A:$AT, AD$3, 0)&lt;=0, "na", VLOOKUP($A18, 'Top Decile - Absolute'!$A:$AT, AD$3, 0)/VLOOKUP($A17, 'Top Decile - Absolute'!$A:$AT, AD$3, 0)-1)</f>
        <v>0.24559284724314656</v>
      </c>
      <c r="AE18" s="63">
        <f>IF(VLOOKUP($A17, 'Top Decile - Absolute'!$A:$AT, AE$3, 0)&lt;=0, "na", VLOOKUP($A18, 'Top Decile - Absolute'!$A:$AT, AE$3, 0)/VLOOKUP($A17, 'Top Decile - Absolute'!$A:$AT, AE$3, 0)-1)</f>
        <v>0.25060202817231758</v>
      </c>
      <c r="AF18" s="63" t="str">
        <f>IF(VLOOKUP($A17, 'Top Decile - Absolute'!$A:$AT, AF$3, 0)&lt;=0, "na", VLOOKUP($A18, 'Top Decile - Absolute'!$A:$AT, AF$3, 0)/VLOOKUP($A17, 'Top Decile - Absolute'!$A:$AT, AF$3, 0)-1)</f>
        <v>na</v>
      </c>
      <c r="AG18" s="63">
        <f>IF(VLOOKUP($A17, 'Top Decile - Absolute'!$A:$AT, AG$3, 0)&lt;=0, "na", VLOOKUP($A18, 'Top Decile - Absolute'!$A:$AT, AG$3, 0)/VLOOKUP($A17, 'Top Decile - Absolute'!$A:$AT, AG$3, 0)-1)</f>
        <v>0.30530634753285324</v>
      </c>
      <c r="AH18" s="63">
        <f>IF(VLOOKUP($A17, 'Top Decile - Absolute'!$A:$AT, AH$3, 0)&lt;=0, "na", VLOOKUP($A18, 'Top Decile - Absolute'!$A:$AT, AH$3, 0)/VLOOKUP($A17, 'Top Decile - Absolute'!$A:$AT, AH$3, 0)-1)</f>
        <v>0.32061826594082854</v>
      </c>
      <c r="AI18" s="63">
        <f>IF(VLOOKUP($A17, 'Top Decile - Absolute'!$A:$AT, AI$3, 0)&lt;=0, "na", VLOOKUP($A18, 'Top Decile - Absolute'!$A:$AT, AI$3, 0)/VLOOKUP($A17, 'Top Decile - Absolute'!$A:$AT, AI$3, 0)-1)</f>
        <v>0.38354878120392555</v>
      </c>
      <c r="AJ18" s="63">
        <f>IF(VLOOKUP($A17, 'Top Decile - Absolute'!$A:$AT, AJ$3, 0)&lt;=0, "na", VLOOKUP($A18, 'Top Decile - Absolute'!$A:$AT, AJ$3, 0)/VLOOKUP($A17, 'Top Decile - Absolute'!$A:$AT, AJ$3, 0)-1)</f>
        <v>0.34687737224067816</v>
      </c>
      <c r="AK18" s="63">
        <f>IF(VLOOKUP($A17, 'Top Decile - Absolute'!$A:$AT, AK$3, 0)&lt;=0, "na", VLOOKUP($A18, 'Top Decile - Absolute'!$A:$AT, AK$3, 0)/VLOOKUP($A17, 'Top Decile - Absolute'!$A:$AT, AK$3, 0)-1)</f>
        <v>0.32058922678462176</v>
      </c>
      <c r="AL18" s="63">
        <f>IF(VLOOKUP($A17, 'Top Decile - Absolute'!$A:$AT, AL$3, 0)&lt;=0, "na", VLOOKUP($A18, 'Top Decile - Absolute'!$A:$AT, AL$3, 0)/VLOOKUP($A17, 'Top Decile - Absolute'!$A:$AT, AL$3, 0)-1)</f>
        <v>0.35070506467946161</v>
      </c>
      <c r="AM18" s="63">
        <f>IF(VLOOKUP($A17, 'Top Decile - Absolute'!$A:$AT, AM$3, 0)&lt;=0, "na", VLOOKUP($A18, 'Top Decile - Absolute'!$A:$AT, AM$3, 0)/VLOOKUP($A17, 'Top Decile - Absolute'!$A:$AT, AM$3, 0)-1)</f>
        <v>0.29780898969005065</v>
      </c>
      <c r="AN18" s="63">
        <f>IF(VLOOKUP($A17, 'Top Decile - Absolute'!$A:$AT, AN$3, 0)&lt;=0, "na", VLOOKUP($A18, 'Top Decile - Absolute'!$A:$AT, AN$3, 0)/VLOOKUP($A17, 'Top Decile - Absolute'!$A:$AT, AN$3, 0)-1)</f>
        <v>0.18905818266194019</v>
      </c>
      <c r="AO18" s="74">
        <f>IF(VLOOKUP($A17, 'Top Decile - Absolute'!$A:$AT, AO$3, 0)&lt;=0, "na", VLOOKUP($A18, 'Top Decile - Absolute'!$A:$AT, AO$3, 0)/VLOOKUP($A17, 'Top Decile - Absolute'!$A:$AT, AO$3, 0)-1)</f>
        <v>9.9176498531236001E-2</v>
      </c>
      <c r="AP18" s="63">
        <f>IF(VLOOKUP($A17, 'Top Decile - Absolute'!$A:$AT, AP$3, 0)&lt;=0, "na", VLOOKUP($A18, 'Top Decile - Absolute'!$A:$AT, AP$3, 0)/VLOOKUP($A17, 'Top Decile - Absolute'!$A:$AT, AP$3, 0)-1)</f>
        <v>0.27707973621868232</v>
      </c>
      <c r="AQ18" s="63">
        <f>IF(VLOOKUP($A17, 'Top Decile - Absolute'!$A:$AT, AQ$3, 0)&lt;=0, "na", VLOOKUP($A18, 'Top Decile - Absolute'!$A:$AT, AQ$3, 0)/VLOOKUP($A17, 'Top Decile - Absolute'!$A:$AT, AQ$3, 0)-1)</f>
        <v>0.23301269761983967</v>
      </c>
      <c r="AR18" s="63">
        <f>IF(VLOOKUP($A17, 'Top Decile - Absolute'!$A:$AT, AR$3, 0)&lt;=0, "na", VLOOKUP($A18, 'Top Decile - Absolute'!$A:$AT, AR$3, 0)/VLOOKUP($A17, 'Top Decile - Absolute'!$A:$AT, AR$3, 0)-1)</f>
        <v>0.28585741026087685</v>
      </c>
      <c r="AS18" s="63">
        <f>IF(VLOOKUP($A17, 'Top Decile - Absolute'!$A:$AT, AS$3, 0)&lt;=0, "na", VLOOKUP($A18, 'Top Decile - Absolute'!$A:$AT, AS$3, 0)/VLOOKUP($A17, 'Top Decile - Absolute'!$A:$AT, AS$3, 0)-1)</f>
        <v>0.31044883070689333</v>
      </c>
      <c r="AT18" s="63">
        <f>IF(VLOOKUP($A17, 'Top Decile - Absolute'!$A:$AT, AT$3, 0)&lt;=0, "na", VLOOKUP($A18, 'Top Decile - Absolute'!$A:$AT, AT$3, 0)/VLOOKUP($A17, 'Top Decile - Absolute'!$A:$AT, AT$3, 0)-1)</f>
        <v>0.12296883627735045</v>
      </c>
      <c r="AU18" s="63">
        <f>IF(VLOOKUP($A17, 'Top Decile - Absolute'!$A:$AU, AU$3, 0)&lt;=0, "na", VLOOKUP($A18, 'Top Decile - Absolute'!$A:$AU, AU$3, 0)/VLOOKUP($A17, 'Top Decile - Absolute'!$A:$AU, AU$3, 0)-1)</f>
        <v>0.20912456631017662</v>
      </c>
      <c r="AV18" s="137">
        <f>IF(VLOOKUP($A17, 'Top Decile - Absolute'!$A:$BA, AV$3, 0)&lt;=0, "na", VLOOKUP($A18, 'Top Decile - Absolute'!$A:$BA, AV$3, 0)/VLOOKUP($A17, 'Top Decile - Absolute'!$A:$BA, AV$3, 0)-1)</f>
        <v>0.2574906423711445</v>
      </c>
      <c r="AW18" s="137">
        <f>IF(VLOOKUP($A17, 'Top Decile - Absolute'!$A:$BA, AW$3, 0)&lt;=0, "na", VLOOKUP($A18, 'Top Decile - Absolute'!$A:$BA, AW$3, 0)/VLOOKUP($A17, 'Top Decile - Absolute'!$A:$BA, AW$3, 0)-1)</f>
        <v>0.31008051948051962</v>
      </c>
    </row>
    <row r="19" spans="1:49">
      <c r="A19" s="7">
        <v>36160</v>
      </c>
      <c r="B19" s="63" t="str">
        <f>IF(VLOOKUP($A18, 'Top Decile - Absolute'!$A:$AT, B$3, 0)&lt;=0, "na", VLOOKUP($A19, 'Top Decile - Absolute'!$A:$AT, B$3, 0)/VLOOKUP($A18, 'Top Decile - Absolute'!$A:$AT, B$3, 0)-1)</f>
        <v>na</v>
      </c>
      <c r="C19" s="63">
        <f>IF(VLOOKUP($A18, 'Top Decile - Absolute'!$A:$AT, C$3, 0)&lt;=0, "na", VLOOKUP($A19, 'Top Decile - Absolute'!$A:$AT, C$3, 0)/VLOOKUP($A18, 'Top Decile - Absolute'!$A:$AT, C$3, 0)-1)</f>
        <v>1.374552983244981E-2</v>
      </c>
      <c r="D19" s="63">
        <f>IF(VLOOKUP($A18, 'Top Decile - Absolute'!$A:$AT, D$3, 0)&lt;=0, "na", VLOOKUP($A19, 'Top Decile - Absolute'!$A:$AT, D$3, 0)/VLOOKUP($A18, 'Top Decile - Absolute'!$A:$AT, D$3, 0)-1)</f>
        <v>0.10113046092269595</v>
      </c>
      <c r="E19" s="63">
        <f>IF(VLOOKUP($A18, 'Top Decile - Absolute'!$A:$AT, E$3, 0)&lt;=0, "na", VLOOKUP($A19, 'Top Decile - Absolute'!$A:$AT, E$3, 0)/VLOOKUP($A18, 'Top Decile - Absolute'!$A:$AT, E$3, 0)-1)</f>
        <v>-1.7439717137624822E-2</v>
      </c>
      <c r="F19" s="63">
        <f>IF(VLOOKUP($A18, 'Top Decile - Absolute'!$A:$AT, F$3, 0)&lt;=0, "na", VLOOKUP($A19, 'Top Decile - Absolute'!$A:$AT, F$3, 0)/VLOOKUP($A18, 'Top Decile - Absolute'!$A:$AT, F$3, 0)-1)</f>
        <v>2.0225807653662109E-3</v>
      </c>
      <c r="G19" s="63">
        <f>IF(VLOOKUP($A18, 'Top Decile - Absolute'!$A:$AT, G$3, 0)&lt;=0, "na", VLOOKUP($A19, 'Top Decile - Absolute'!$A:$AT, G$3, 0)/VLOOKUP($A18, 'Top Decile - Absolute'!$A:$AT, G$3, 0)-1)</f>
        <v>8.6274507924928079E-2</v>
      </c>
      <c r="H19" s="63">
        <f>IF(VLOOKUP($A18, 'Top Decile - Absolute'!$A:$AT, H$3, 0)&lt;=0, "na", VLOOKUP($A19, 'Top Decile - Absolute'!$A:$AT, H$3, 0)/VLOOKUP($A18, 'Top Decile - Absolute'!$A:$AT, H$3, 0)-1)</f>
        <v>-6.6500843241442897E-2</v>
      </c>
      <c r="I19" s="63">
        <f>IF(VLOOKUP($A18, 'Top Decile - Absolute'!$A:$AT, I$3, 0)&lt;=0, "na", VLOOKUP($A19, 'Top Decile - Absolute'!$A:$AT, I$3, 0)/VLOOKUP($A18, 'Top Decile - Absolute'!$A:$AT, I$3, 0)-1)</f>
        <v>0.1214043859003604</v>
      </c>
      <c r="J19" s="63">
        <f>IF(VLOOKUP($A18, 'Top Decile - Absolute'!$A:$AT, J$3, 0)&lt;=0, "na", VLOOKUP($A19, 'Top Decile - Absolute'!$A:$AT, J$3, 0)/VLOOKUP($A18, 'Top Decile - Absolute'!$A:$AT, J$3, 0)-1)</f>
        <v>0.13306386896276345</v>
      </c>
      <c r="K19" s="63">
        <f>IF(VLOOKUP($A18, 'Top Decile - Absolute'!$A:$AT, K$3, 0)&lt;=0, "na", VLOOKUP($A19, 'Top Decile - Absolute'!$A:$AT, K$3, 0)/VLOOKUP($A18, 'Top Decile - Absolute'!$A:$AT, K$3, 0)-1)</f>
        <v>8.900391909146621E-2</v>
      </c>
      <c r="L19" s="63">
        <f>IF(VLOOKUP($A18, 'Top Decile - Absolute'!$A:$AT, L$3, 0)&lt;=0, "na", VLOOKUP($A19, 'Top Decile - Absolute'!$A:$AT, L$3, 0)/VLOOKUP($A18, 'Top Decile - Absolute'!$A:$AT, L$3, 0)-1)</f>
        <v>9.53791471135359E-2</v>
      </c>
      <c r="M19" s="63">
        <f>IF(VLOOKUP($A18, 'Top Decile - Absolute'!$A:$AT, M$3, 0)&lt;=0, "na", VLOOKUP($A19, 'Top Decile - Absolute'!$A:$AT, M$3, 0)/VLOOKUP($A18, 'Top Decile - Absolute'!$A:$AT, M$3, 0)-1)</f>
        <v>9.4845283136541836E-2</v>
      </c>
      <c r="N19" s="63">
        <f>IF(VLOOKUP($A18, 'Top Decile - Absolute'!$A:$AT, N$3, 0)&lt;=0, "na", VLOOKUP($A19, 'Top Decile - Absolute'!$A:$AT, N$3, 0)/VLOOKUP($A18, 'Top Decile - Absolute'!$A:$AT, N$3, 0)-1)</f>
        <v>0.14612125749397653</v>
      </c>
      <c r="O19" s="63">
        <f>IF(VLOOKUP($A18, 'Top Decile - Absolute'!$A:$AT, O$3, 0)&lt;=0, "na", VLOOKUP($A19, 'Top Decile - Absolute'!$A:$AT, O$3, 0)/VLOOKUP($A18, 'Top Decile - Absolute'!$A:$AT, O$3, 0)-1)</f>
        <v>7.9129901685723425E-2</v>
      </c>
      <c r="P19" s="63">
        <f>IF(VLOOKUP($A18, 'Top Decile - Absolute'!$A:$AT, P$3, 0)&lt;=0, "na", VLOOKUP($A19, 'Top Decile - Absolute'!$A:$AT, P$3, 0)/VLOOKUP($A18, 'Top Decile - Absolute'!$A:$AT, P$3, 0)-1)</f>
        <v>0.4499586248135159</v>
      </c>
      <c r="Q19" s="63">
        <f>IF(VLOOKUP($A18, 'Top Decile - Absolute'!$A:$AT, Q$3, 0)&lt;=0, "na", VLOOKUP($A19, 'Top Decile - Absolute'!$A:$AT, Q$3, 0)/VLOOKUP($A18, 'Top Decile - Absolute'!$A:$AT, Q$3, 0)-1)</f>
        <v>0.15998816180441944</v>
      </c>
      <c r="R19" s="63">
        <f>IF(VLOOKUP($A18, 'Top Decile - Absolute'!$A:$AT, R$3, 0)&lt;=0, "na", VLOOKUP($A19, 'Top Decile - Absolute'!$A:$AT, R$3, 0)/VLOOKUP($A18, 'Top Decile - Absolute'!$A:$AT, R$3, 0)-1)</f>
        <v>0.2718051462641482</v>
      </c>
      <c r="S19" s="63">
        <f>IF(VLOOKUP($A18, 'Top Decile - Absolute'!$A:$AT, S$3, 0)&lt;=0, "na", VLOOKUP($A19, 'Top Decile - Absolute'!$A:$AT, S$3, 0)/VLOOKUP($A18, 'Top Decile - Absolute'!$A:$AT, S$3, 0)-1)</f>
        <v>0.20942313168929272</v>
      </c>
      <c r="T19" s="63">
        <f>IF(VLOOKUP($A18, 'Top Decile - Absolute'!$A:$AT, T$3, 0)&lt;=0, "na", VLOOKUP($A19, 'Top Decile - Absolute'!$A:$AT, T$3, 0)/VLOOKUP($A18, 'Top Decile - Absolute'!$A:$AT, T$3, 0)-1)</f>
        <v>0.3902983214421416</v>
      </c>
      <c r="U19" s="63">
        <f>IF(VLOOKUP($A18, 'Top Decile - Absolute'!$A:$AT, U$3, 0)&lt;=0, "na", VLOOKUP($A19, 'Top Decile - Absolute'!$A:$AT, U$3, 0)/VLOOKUP($A18, 'Top Decile - Absolute'!$A:$AT, U$3, 0)-1)</f>
        <v>0.37643544377287963</v>
      </c>
      <c r="V19" s="63">
        <f>IF(VLOOKUP($A18, 'Top Decile - Absolute'!$A:$AT, V$3, 0)&lt;=0, "na", VLOOKUP($A19, 'Top Decile - Absolute'!$A:$AT, V$3, 0)/VLOOKUP($A18, 'Top Decile - Absolute'!$A:$AT, V$3, 0)-1)</f>
        <v>0.11372624406188314</v>
      </c>
      <c r="W19" s="63">
        <f>IF(VLOOKUP($A18, 'Top Decile - Absolute'!$A:$AT, W$3, 0)&lt;=0, "na", VLOOKUP($A19, 'Top Decile - Absolute'!$A:$AT, W$3, 0)/VLOOKUP($A18, 'Top Decile - Absolute'!$A:$AT, W$3, 0)-1)</f>
        <v>0.42995598087656339</v>
      </c>
      <c r="X19" s="63">
        <f>IF(VLOOKUP($A18, 'Top Decile - Absolute'!$A:$AT, X$3, 0)&lt;=0, "na", VLOOKUP($A19, 'Top Decile - Absolute'!$A:$AT, X$3, 0)/VLOOKUP($A18, 'Top Decile - Absolute'!$A:$AT, X$3, 0)-1)</f>
        <v>0.16456785266033935</v>
      </c>
      <c r="Y19" s="63">
        <f>IF(VLOOKUP($A18, 'Top Decile - Absolute'!$A:$AT, Y$3, 0)&lt;=0, "na", VLOOKUP($A19, 'Top Decile - Absolute'!$A:$AT, Y$3, 0)/VLOOKUP($A18, 'Top Decile - Absolute'!$A:$AT, Y$3, 0)-1)</f>
        <v>0.29203945635207185</v>
      </c>
      <c r="Z19" s="63">
        <f>IF(VLOOKUP($A18, 'Top Decile - Absolute'!$A:$AT, Z$3, 0)&lt;=0, "na", VLOOKUP($A19, 'Top Decile - Absolute'!$A:$AT, Z$3, 0)/VLOOKUP($A18, 'Top Decile - Absolute'!$A:$AT, Z$3, 0)-1)</f>
        <v>0.59243525329151914</v>
      </c>
      <c r="AA19" s="63">
        <f>IF(VLOOKUP($A18, 'Top Decile - Absolute'!$A:$AT, AA$3, 0)&lt;=0, "na", VLOOKUP($A19, 'Top Decile - Absolute'!$A:$AT, AA$3, 0)/VLOOKUP($A18, 'Top Decile - Absolute'!$A:$AT, AA$3, 0)-1)</f>
        <v>0.14946033945887272</v>
      </c>
      <c r="AB19" s="63">
        <f>IF(VLOOKUP($A18, 'Top Decile - Absolute'!$A:$AT, AB$3, 0)&lt;=0, "na", VLOOKUP($A19, 'Top Decile - Absolute'!$A:$AT, AB$3, 0)/VLOOKUP($A18, 'Top Decile - Absolute'!$A:$AT, AB$3, 0)-1)</f>
        <v>0.23511714472732059</v>
      </c>
      <c r="AC19" s="63">
        <f>IF(VLOOKUP($A18, 'Top Decile - Absolute'!$A:$AT, AC$3, 0)&lt;=0, "na", VLOOKUP($A19, 'Top Decile - Absolute'!$A:$AT, AC$3, 0)/VLOOKUP($A18, 'Top Decile - Absolute'!$A:$AT, AC$3, 0)-1)</f>
        <v>0.13712663770951261</v>
      </c>
      <c r="AD19" s="63">
        <f>IF(VLOOKUP($A18, 'Top Decile - Absolute'!$A:$AT, AD$3, 0)&lt;=0, "na", VLOOKUP($A19, 'Top Decile - Absolute'!$A:$AT, AD$3, 0)/VLOOKUP($A18, 'Top Decile - Absolute'!$A:$AT, AD$3, 0)-1)</f>
        <v>0.15486477236464213</v>
      </c>
      <c r="AE19" s="63">
        <f>IF(VLOOKUP($A18, 'Top Decile - Absolute'!$A:$AT, AE$3, 0)&lt;=0, "na", VLOOKUP($A19, 'Top Decile - Absolute'!$A:$AT, AE$3, 0)/VLOOKUP($A18, 'Top Decile - Absolute'!$A:$AT, AE$3, 0)-1)</f>
        <v>0.2025640020623789</v>
      </c>
      <c r="AF19" s="63" t="str">
        <f>IF(VLOOKUP($A18, 'Top Decile - Absolute'!$A:$AT, AF$3, 0)&lt;=0, "na", VLOOKUP($A19, 'Top Decile - Absolute'!$A:$AT, AF$3, 0)/VLOOKUP($A18, 'Top Decile - Absolute'!$A:$AT, AF$3, 0)-1)</f>
        <v>na</v>
      </c>
      <c r="AG19" s="63">
        <f>IF(VLOOKUP($A18, 'Top Decile - Absolute'!$A:$AT, AG$3, 0)&lt;=0, "na", VLOOKUP($A19, 'Top Decile - Absolute'!$A:$AT, AG$3, 0)/VLOOKUP($A18, 'Top Decile - Absolute'!$A:$AT, AG$3, 0)-1)</f>
        <v>0.25666518373875324</v>
      </c>
      <c r="AH19" s="63">
        <f>IF(VLOOKUP($A18, 'Top Decile - Absolute'!$A:$AT, AH$3, 0)&lt;=0, "na", VLOOKUP($A19, 'Top Decile - Absolute'!$A:$AT, AH$3, 0)/VLOOKUP($A18, 'Top Decile - Absolute'!$A:$AT, AH$3, 0)-1)</f>
        <v>0.28728884496955764</v>
      </c>
      <c r="AI19" s="63">
        <f>IF(VLOOKUP($A18, 'Top Decile - Absolute'!$A:$AT, AI$3, 0)&lt;=0, "na", VLOOKUP($A19, 'Top Decile - Absolute'!$A:$AT, AI$3, 0)/VLOOKUP($A18, 'Top Decile - Absolute'!$A:$AT, AI$3, 0)-1)</f>
        <v>0.23455805559514076</v>
      </c>
      <c r="AJ19" s="63">
        <f>IF(VLOOKUP($A18, 'Top Decile - Absolute'!$A:$AT, AJ$3, 0)&lt;=0, "na", VLOOKUP($A19, 'Top Decile - Absolute'!$A:$AT, AJ$3, 0)/VLOOKUP($A18, 'Top Decile - Absolute'!$A:$AT, AJ$3, 0)-1)</f>
        <v>0.27420475238748754</v>
      </c>
      <c r="AK19" s="63">
        <f>IF(VLOOKUP($A18, 'Top Decile - Absolute'!$A:$AT, AK$3, 0)&lt;=0, "na", VLOOKUP($A19, 'Top Decile - Absolute'!$A:$AT, AK$3, 0)/VLOOKUP($A18, 'Top Decile - Absolute'!$A:$AT, AK$3, 0)-1)</f>
        <v>0.2320195388624593</v>
      </c>
      <c r="AL19" s="63">
        <f>IF(VLOOKUP($A18, 'Top Decile - Absolute'!$A:$AT, AL$3, 0)&lt;=0, "na", VLOOKUP($A19, 'Top Decile - Absolute'!$A:$AT, AL$3, 0)/VLOOKUP($A18, 'Top Decile - Absolute'!$A:$AT, AL$3, 0)-1)</f>
        <v>0.271574648940202</v>
      </c>
      <c r="AM19" s="63">
        <f>IF(VLOOKUP($A18, 'Top Decile - Absolute'!$A:$AT, AM$3, 0)&lt;=0, "na", VLOOKUP($A19, 'Top Decile - Absolute'!$A:$AT, AM$3, 0)/VLOOKUP($A18, 'Top Decile - Absolute'!$A:$AT, AM$3, 0)-1)</f>
        <v>0.334676271669472</v>
      </c>
      <c r="AN19" s="63">
        <f>IF(VLOOKUP($A18, 'Top Decile - Absolute'!$A:$AT, AN$3, 0)&lt;=0, "na", VLOOKUP($A19, 'Top Decile - Absolute'!$A:$AT, AN$3, 0)/VLOOKUP($A18, 'Top Decile - Absolute'!$A:$AT, AN$3, 0)-1)</f>
        <v>7.2069038469810831E-2</v>
      </c>
      <c r="AO19" s="74">
        <f>IF(VLOOKUP($A18, 'Top Decile - Absolute'!$A:$AT, AO$3, 0)&lt;=0, "na", VLOOKUP($A19, 'Top Decile - Absolute'!$A:$AT, AO$3, 0)/VLOOKUP($A18, 'Top Decile - Absolute'!$A:$AT, AO$3, 0)-1)</f>
        <v>4.7763781328109767E-2</v>
      </c>
      <c r="AP19" s="63">
        <f>IF(VLOOKUP($A18, 'Top Decile - Absolute'!$A:$AT, AP$3, 0)&lt;=0, "na", VLOOKUP($A19, 'Top Decile - Absolute'!$A:$AT, AP$3, 0)/VLOOKUP($A18, 'Top Decile - Absolute'!$A:$AT, AP$3, 0)-1)</f>
        <v>0.12789838128786357</v>
      </c>
      <c r="AQ19" s="63">
        <f>IF(VLOOKUP($A18, 'Top Decile - Absolute'!$A:$AT, AQ$3, 0)&lt;=0, "na", VLOOKUP($A19, 'Top Decile - Absolute'!$A:$AT, AQ$3, 0)/VLOOKUP($A18, 'Top Decile - Absolute'!$A:$AT, AQ$3, 0)-1)</f>
        <v>0.1668097908178221</v>
      </c>
      <c r="AR19" s="63">
        <f>IF(VLOOKUP($A18, 'Top Decile - Absolute'!$A:$AT, AR$3, 0)&lt;=0, "na", VLOOKUP($A19, 'Top Decile - Absolute'!$A:$AT, AR$3, 0)/VLOOKUP($A18, 'Top Decile - Absolute'!$A:$AT, AR$3, 0)-1)</f>
        <v>-2.1206149340516678E-2</v>
      </c>
      <c r="AS19" s="63">
        <f>IF(VLOOKUP($A18, 'Top Decile - Absolute'!$A:$AT, AS$3, 0)&lt;=0, "na", VLOOKUP($A19, 'Top Decile - Absolute'!$A:$AT, AS$3, 0)/VLOOKUP($A18, 'Top Decile - Absolute'!$A:$AT, AS$3, 0)-1)</f>
        <v>-2.4386825989856087E-2</v>
      </c>
      <c r="AT19" s="63">
        <f>IF(VLOOKUP($A18, 'Top Decile - Absolute'!$A:$AT, AT$3, 0)&lt;=0, "na", VLOOKUP($A19, 'Top Decile - Absolute'!$A:$AT, AT$3, 0)/VLOOKUP($A18, 'Top Decile - Absolute'!$A:$AT, AT$3, 0)-1)</f>
        <v>9.869671800579205E-2</v>
      </c>
      <c r="AU19" s="63">
        <f>IF(VLOOKUP($A18, 'Top Decile - Absolute'!$A:$AU, AU$3, 0)&lt;=0, "na", VLOOKUP($A19, 'Top Decile - Absolute'!$A:$AU, AU$3, 0)/VLOOKUP($A18, 'Top Decile - Absolute'!$A:$AU, AU$3, 0)-1)</f>
        <v>0.20055504940169788</v>
      </c>
      <c r="AV19" s="137">
        <f>IF(VLOOKUP($A18, 'Top Decile - Absolute'!$A:$BA, AV$3, 0)&lt;=0, "na", VLOOKUP($A19, 'Top Decile - Absolute'!$A:$BA, AV$3, 0)/VLOOKUP($A18, 'Top Decile - Absolute'!$A:$BA, AV$3, 0)-1)</f>
        <v>0.10945626077716031</v>
      </c>
      <c r="AW19" s="137">
        <f>IF(VLOOKUP($A18, 'Top Decile - Absolute'!$A:$BA, AW$3, 0)&lt;=0, "na", VLOOKUP($A19, 'Top Decile - Absolute'!$A:$BA, AW$3, 0)/VLOOKUP($A18, 'Top Decile - Absolute'!$A:$BA, AW$3, 0)-1)</f>
        <v>0.26669346861075605</v>
      </c>
    </row>
    <row r="20" spans="1:49">
      <c r="A20" s="7">
        <v>36525</v>
      </c>
      <c r="B20" s="63" t="str">
        <f>IF(VLOOKUP($A19, 'Top Decile - Absolute'!$A:$AT, B$3, 0)&lt;=0, "na", VLOOKUP($A20, 'Top Decile - Absolute'!$A:$AT, B$3, 0)/VLOOKUP($A19, 'Top Decile - Absolute'!$A:$AT, B$3, 0)-1)</f>
        <v>na</v>
      </c>
      <c r="C20" s="63">
        <f>IF(VLOOKUP($A19, 'Top Decile - Absolute'!$A:$AT, C$3, 0)&lt;=0, "na", VLOOKUP($A20, 'Top Decile - Absolute'!$A:$AT, C$3, 0)/VLOOKUP($A19, 'Top Decile - Absolute'!$A:$AT, C$3, 0)-1)</f>
        <v>5.9322381838403215E-2</v>
      </c>
      <c r="D20" s="63">
        <f>IF(VLOOKUP($A19, 'Top Decile - Absolute'!$A:$AT, D$3, 0)&lt;=0, "na", VLOOKUP($A20, 'Top Decile - Absolute'!$A:$AT, D$3, 0)/VLOOKUP($A19, 'Top Decile - Absolute'!$A:$AT, D$3, 0)-1)</f>
        <v>4.1773468844288786E-2</v>
      </c>
      <c r="E20" s="63">
        <f>IF(VLOOKUP($A19, 'Top Decile - Absolute'!$A:$AT, E$3, 0)&lt;=0, "na", VLOOKUP($A20, 'Top Decile - Absolute'!$A:$AT, E$3, 0)/VLOOKUP($A19, 'Top Decile - Absolute'!$A:$AT, E$3, 0)-1)</f>
        <v>7.8296271014108854E-2</v>
      </c>
      <c r="F20" s="63">
        <f>IF(VLOOKUP($A19, 'Top Decile - Absolute'!$A:$AT, F$3, 0)&lt;=0, "na", VLOOKUP($A20, 'Top Decile - Absolute'!$A:$AT, F$3, 0)/VLOOKUP($A19, 'Top Decile - Absolute'!$A:$AT, F$3, 0)-1)</f>
        <v>1.6256991070229043E-2</v>
      </c>
      <c r="G20" s="63">
        <f>IF(VLOOKUP($A19, 'Top Decile - Absolute'!$A:$AT, G$3, 0)&lt;=0, "na", VLOOKUP($A20, 'Top Decile - Absolute'!$A:$AT, G$3, 0)/VLOOKUP($A19, 'Top Decile - Absolute'!$A:$AT, G$3, 0)-1)</f>
        <v>4.2436696927010686E-2</v>
      </c>
      <c r="H20" s="63">
        <f>IF(VLOOKUP($A19, 'Top Decile - Absolute'!$A:$AT, H$3, 0)&lt;=0, "na", VLOOKUP($A20, 'Top Decile - Absolute'!$A:$AT, H$3, 0)/VLOOKUP($A19, 'Top Decile - Absolute'!$A:$AT, H$3, 0)-1)</f>
        <v>0.21624978791325522</v>
      </c>
      <c r="I20" s="63">
        <f>IF(VLOOKUP($A19, 'Top Decile - Absolute'!$A:$AT, I$3, 0)&lt;=0, "na", VLOOKUP($A20, 'Top Decile - Absolute'!$A:$AT, I$3, 0)/VLOOKUP($A19, 'Top Decile - Absolute'!$A:$AT, I$3, 0)-1)</f>
        <v>6.2055933279427711E-2</v>
      </c>
      <c r="J20" s="63">
        <f>IF(VLOOKUP($A19, 'Top Decile - Absolute'!$A:$AT, J$3, 0)&lt;=0, "na", VLOOKUP($A20, 'Top Decile - Absolute'!$A:$AT, J$3, 0)/VLOOKUP($A19, 'Top Decile - Absolute'!$A:$AT, J$3, 0)-1)</f>
        <v>-1.009058295723797E-2</v>
      </c>
      <c r="K20" s="63">
        <f>IF(VLOOKUP($A19, 'Top Decile - Absolute'!$A:$AT, K$3, 0)&lt;=0, "na", VLOOKUP($A20, 'Top Decile - Absolute'!$A:$AT, K$3, 0)/VLOOKUP($A19, 'Top Decile - Absolute'!$A:$AT, K$3, 0)-1)</f>
        <v>0.15467609409488947</v>
      </c>
      <c r="L20" s="63">
        <f>IF(VLOOKUP($A19, 'Top Decile - Absolute'!$A:$AT, L$3, 0)&lt;=0, "na", VLOOKUP($A20, 'Top Decile - Absolute'!$A:$AT, L$3, 0)/VLOOKUP($A19, 'Top Decile - Absolute'!$A:$AT, L$3, 0)-1)</f>
        <v>4.1649674002439019E-2</v>
      </c>
      <c r="M20" s="63">
        <f>IF(VLOOKUP($A19, 'Top Decile - Absolute'!$A:$AT, M$3, 0)&lt;=0, "na", VLOOKUP($A20, 'Top Decile - Absolute'!$A:$AT, M$3, 0)/VLOOKUP($A19, 'Top Decile - Absolute'!$A:$AT, M$3, 0)-1)</f>
        <v>-1.6370180534397427E-2</v>
      </c>
      <c r="N20" s="63">
        <f>IF(VLOOKUP($A19, 'Top Decile - Absolute'!$A:$AT, N$3, 0)&lt;=0, "na", VLOOKUP($A20, 'Top Decile - Absolute'!$A:$AT, N$3, 0)/VLOOKUP($A19, 'Top Decile - Absolute'!$A:$AT, N$3, 0)-1)</f>
        <v>7.12025299117518E-2</v>
      </c>
      <c r="O20" s="63">
        <f>IF(VLOOKUP($A19, 'Top Decile - Absolute'!$A:$AT, O$3, 0)&lt;=0, "na", VLOOKUP($A20, 'Top Decile - Absolute'!$A:$AT, O$3, 0)/VLOOKUP($A19, 'Top Decile - Absolute'!$A:$AT, O$3, 0)-1)</f>
        <v>0.1105841149275697</v>
      </c>
      <c r="P20" s="63">
        <f>IF(VLOOKUP($A19, 'Top Decile - Absolute'!$A:$AT, P$3, 0)&lt;=0, "na", VLOOKUP($A20, 'Top Decile - Absolute'!$A:$AT, P$3, 0)/VLOOKUP($A19, 'Top Decile - Absolute'!$A:$AT, P$3, 0)-1)</f>
        <v>0.64310370324468003</v>
      </c>
      <c r="Q20" s="63">
        <f>IF(VLOOKUP($A19, 'Top Decile - Absolute'!$A:$AT, Q$3, 0)&lt;=0, "na", VLOOKUP($A20, 'Top Decile - Absolute'!$A:$AT, Q$3, 0)/VLOOKUP($A19, 'Top Decile - Absolute'!$A:$AT, Q$3, 0)-1)</f>
        <v>0.62089825847127811</v>
      </c>
      <c r="R20" s="63">
        <f>IF(VLOOKUP($A19, 'Top Decile - Absolute'!$A:$AT, R$3, 0)&lt;=0, "na", VLOOKUP($A20, 'Top Decile - Absolute'!$A:$AT, R$3, 0)/VLOOKUP($A19, 'Top Decile - Absolute'!$A:$AT, R$3, 0)-1)</f>
        <v>0.58307923481046697</v>
      </c>
      <c r="S20" s="63">
        <f>IF(VLOOKUP($A19, 'Top Decile - Absolute'!$A:$AT, S$3, 0)&lt;=0, "na", VLOOKUP($A20, 'Top Decile - Absolute'!$A:$AT, S$3, 0)/VLOOKUP($A19, 'Top Decile - Absolute'!$A:$AT, S$3, 0)-1)</f>
        <v>0.55794860051082518</v>
      </c>
      <c r="T20" s="63">
        <f>IF(VLOOKUP($A19, 'Top Decile - Absolute'!$A:$AT, T$3, 0)&lt;=0, "na", VLOOKUP($A20, 'Top Decile - Absolute'!$A:$AT, T$3, 0)/VLOOKUP($A19, 'Top Decile - Absolute'!$A:$AT, T$3, 0)-1)</f>
        <v>0.59566707181394607</v>
      </c>
      <c r="U20" s="63">
        <f>IF(VLOOKUP($A19, 'Top Decile - Absolute'!$A:$AT, U$3, 0)&lt;=0, "na", VLOOKUP($A20, 'Top Decile - Absolute'!$A:$AT, U$3, 0)/VLOOKUP($A19, 'Top Decile - Absolute'!$A:$AT, U$3, 0)-1)</f>
        <v>0.50886408537543448</v>
      </c>
      <c r="V20" s="63">
        <f>IF(VLOOKUP($A19, 'Top Decile - Absolute'!$A:$AT, V$3, 0)&lt;=0, "na", VLOOKUP($A20, 'Top Decile - Absolute'!$A:$AT, V$3, 0)/VLOOKUP($A19, 'Top Decile - Absolute'!$A:$AT, V$3, 0)-1)</f>
        <v>0.48997221311321892</v>
      </c>
      <c r="W20" s="63">
        <f>IF(VLOOKUP($A19, 'Top Decile - Absolute'!$A:$AT, W$3, 0)&lt;=0, "na", VLOOKUP($A20, 'Top Decile - Absolute'!$A:$AT, W$3, 0)/VLOOKUP($A19, 'Top Decile - Absolute'!$A:$AT, W$3, 0)-1)</f>
        <v>0.60905164539447032</v>
      </c>
      <c r="X20" s="63">
        <f>IF(VLOOKUP($A19, 'Top Decile - Absolute'!$A:$AT, X$3, 0)&lt;=0, "na", VLOOKUP($A20, 'Top Decile - Absolute'!$A:$AT, X$3, 0)/VLOOKUP($A19, 'Top Decile - Absolute'!$A:$AT, X$3, 0)-1)</f>
        <v>0.39976236969658441</v>
      </c>
      <c r="Y20" s="63">
        <f>IF(VLOOKUP($A19, 'Top Decile - Absolute'!$A:$AT, Y$3, 0)&lt;=0, "na", VLOOKUP($A20, 'Top Decile - Absolute'!$A:$AT, Y$3, 0)/VLOOKUP($A19, 'Top Decile - Absolute'!$A:$AT, Y$3, 0)-1)</f>
        <v>0.23728337000563049</v>
      </c>
      <c r="Z20" s="63">
        <f>IF(VLOOKUP($A19, 'Top Decile - Absolute'!$A:$AT, Z$3, 0)&lt;=0, "na", VLOOKUP($A20, 'Top Decile - Absolute'!$A:$AT, Z$3, 0)/VLOOKUP($A19, 'Top Decile - Absolute'!$A:$AT, Z$3, 0)-1)</f>
        <v>0.7378611818506704</v>
      </c>
      <c r="AA20" s="63">
        <f>IF(VLOOKUP($A19, 'Top Decile - Absolute'!$A:$AT, AA$3, 0)&lt;=0, "na", VLOOKUP($A20, 'Top Decile - Absolute'!$A:$AT, AA$3, 0)/VLOOKUP($A19, 'Top Decile - Absolute'!$A:$AT, AA$3, 0)-1)</f>
        <v>0.23915769727360092</v>
      </c>
      <c r="AB20" s="63">
        <f>IF(VLOOKUP($A19, 'Top Decile - Absolute'!$A:$AT, AB$3, 0)&lt;=0, "na", VLOOKUP($A20, 'Top Decile - Absolute'!$A:$AT, AB$3, 0)/VLOOKUP($A19, 'Top Decile - Absolute'!$A:$AT, AB$3, 0)-1)</f>
        <v>0.60590963198241132</v>
      </c>
      <c r="AC20" s="63">
        <f>IF(VLOOKUP($A19, 'Top Decile - Absolute'!$A:$AT, AC$3, 0)&lt;=0, "na", VLOOKUP($A20, 'Top Decile - Absolute'!$A:$AT, AC$3, 0)/VLOOKUP($A19, 'Top Decile - Absolute'!$A:$AT, AC$3, 0)-1)</f>
        <v>0.20577873203725572</v>
      </c>
      <c r="AD20" s="63">
        <f>IF(VLOOKUP($A19, 'Top Decile - Absolute'!$A:$AT, AD$3, 0)&lt;=0, "na", VLOOKUP($A20, 'Top Decile - Absolute'!$A:$AT, AD$3, 0)/VLOOKUP($A19, 'Top Decile - Absolute'!$A:$AT, AD$3, 0)-1)</f>
        <v>0.33482079889633209</v>
      </c>
      <c r="AE20" s="63">
        <f>IF(VLOOKUP($A19, 'Top Decile - Absolute'!$A:$AT, AE$3, 0)&lt;=0, "na", VLOOKUP($A20, 'Top Decile - Absolute'!$A:$AT, AE$3, 0)/VLOOKUP($A19, 'Top Decile - Absolute'!$A:$AT, AE$3, 0)-1)</f>
        <v>0.33390787714354353</v>
      </c>
      <c r="AF20" s="63" t="str">
        <f>IF(VLOOKUP($A19, 'Top Decile - Absolute'!$A:$AT, AF$3, 0)&lt;=0, "na", VLOOKUP($A20, 'Top Decile - Absolute'!$A:$AT, AF$3, 0)/VLOOKUP($A19, 'Top Decile - Absolute'!$A:$AT, AF$3, 0)-1)</f>
        <v>na</v>
      </c>
      <c r="AG20" s="63">
        <f>IF(VLOOKUP($A19, 'Top Decile - Absolute'!$A:$AT, AG$3, 0)&lt;=0, "na", VLOOKUP($A20, 'Top Decile - Absolute'!$A:$AT, AG$3, 0)/VLOOKUP($A19, 'Top Decile - Absolute'!$A:$AT, AG$3, 0)-1)</f>
        <v>9.9730730065998419E-2</v>
      </c>
      <c r="AH20" s="63">
        <f>IF(VLOOKUP($A19, 'Top Decile - Absolute'!$A:$AT, AH$3, 0)&lt;=0, "na", VLOOKUP($A20, 'Top Decile - Absolute'!$A:$AT, AH$3, 0)/VLOOKUP($A19, 'Top Decile - Absolute'!$A:$AT, AH$3, 0)-1)</f>
        <v>0.44550158681874175</v>
      </c>
      <c r="AI20" s="63">
        <f>IF(VLOOKUP($A19, 'Top Decile - Absolute'!$A:$AT, AI$3, 0)&lt;=0, "na", VLOOKUP($A20, 'Top Decile - Absolute'!$A:$AT, AI$3, 0)/VLOOKUP($A19, 'Top Decile - Absolute'!$A:$AT, AI$3, 0)-1)</f>
        <v>0.28888947437156687</v>
      </c>
      <c r="AJ20" s="63">
        <f>IF(VLOOKUP($A19, 'Top Decile - Absolute'!$A:$AT, AJ$3, 0)&lt;=0, "na", VLOOKUP($A20, 'Top Decile - Absolute'!$A:$AT, AJ$3, 0)/VLOOKUP($A19, 'Top Decile - Absolute'!$A:$AT, AJ$3, 0)-1)</f>
        <v>0.36538974258737889</v>
      </c>
      <c r="AK20" s="63">
        <f>IF(VLOOKUP($A19, 'Top Decile - Absolute'!$A:$AT, AK$3, 0)&lt;=0, "na", VLOOKUP($A20, 'Top Decile - Absolute'!$A:$AT, AK$3, 0)/VLOOKUP($A19, 'Top Decile - Absolute'!$A:$AT, AK$3, 0)-1)</f>
        <v>0.34731223737206296</v>
      </c>
      <c r="AL20" s="63">
        <f>IF(VLOOKUP($A19, 'Top Decile - Absolute'!$A:$AT, AL$3, 0)&lt;=0, "na", VLOOKUP($A20, 'Top Decile - Absolute'!$A:$AT, AL$3, 0)/VLOOKUP($A19, 'Top Decile - Absolute'!$A:$AT, AL$3, 0)-1)</f>
        <v>0.15134875653496249</v>
      </c>
      <c r="AM20" s="63">
        <f>IF(VLOOKUP($A19, 'Top Decile - Absolute'!$A:$AT, AM$3, 0)&lt;=0, "na", VLOOKUP($A20, 'Top Decile - Absolute'!$A:$AT, AM$3, 0)/VLOOKUP($A19, 'Top Decile - Absolute'!$A:$AT, AM$3, 0)-1)</f>
        <v>0.60256898747669174</v>
      </c>
      <c r="AN20" s="63">
        <f>IF(VLOOKUP($A19, 'Top Decile - Absolute'!$A:$AT, AN$3, 0)&lt;=0, "na", VLOOKUP($A20, 'Top Decile - Absolute'!$A:$AT, AN$3, 0)/VLOOKUP($A19, 'Top Decile - Absolute'!$A:$AT, AN$3, 0)-1)</f>
        <v>0.13491970039688272</v>
      </c>
      <c r="AO20" s="74">
        <f>IF(VLOOKUP($A19, 'Top Decile - Absolute'!$A:$AT, AO$3, 0)&lt;=0, "na", VLOOKUP($A20, 'Top Decile - Absolute'!$A:$AT, AO$3, 0)/VLOOKUP($A19, 'Top Decile - Absolute'!$A:$AT, AO$3, 0)-1)</f>
        <v>0.53187707033233811</v>
      </c>
      <c r="AP20" s="63">
        <f>IF(VLOOKUP($A19, 'Top Decile - Absolute'!$A:$AT, AP$3, 0)&lt;=0, "na", VLOOKUP($A20, 'Top Decile - Absolute'!$A:$AT, AP$3, 0)/VLOOKUP($A19, 'Top Decile - Absolute'!$A:$AT, AP$3, 0)-1)</f>
        <v>0.14915332656615843</v>
      </c>
      <c r="AQ20" s="63">
        <f>IF(VLOOKUP($A19, 'Top Decile - Absolute'!$A:$AT, AQ$3, 0)&lt;=0, "na", VLOOKUP($A20, 'Top Decile - Absolute'!$A:$AT, AQ$3, 0)/VLOOKUP($A19, 'Top Decile - Absolute'!$A:$AT, AQ$3, 0)-1)</f>
        <v>0.11642572020692987</v>
      </c>
      <c r="AR20" s="63">
        <f>IF(VLOOKUP($A19, 'Top Decile - Absolute'!$A:$AT, AR$3, 0)&lt;=0, "na", VLOOKUP($A20, 'Top Decile - Absolute'!$A:$AT, AR$3, 0)/VLOOKUP($A19, 'Top Decile - Absolute'!$A:$AT, AR$3, 0)-1)</f>
        <v>-1.068232910960909E-2</v>
      </c>
      <c r="AS20" s="63">
        <f>IF(VLOOKUP($A19, 'Top Decile - Absolute'!$A:$AT, AS$3, 0)&lt;=0, "na", VLOOKUP($A20, 'Top Decile - Absolute'!$A:$AT, AS$3, 0)/VLOOKUP($A19, 'Top Decile - Absolute'!$A:$AT, AS$3, 0)-1)</f>
        <v>5.9758652493266506E-2</v>
      </c>
      <c r="AT20" s="63">
        <f>IF(VLOOKUP($A19, 'Top Decile - Absolute'!$A:$AT, AT$3, 0)&lt;=0, "na", VLOOKUP($A20, 'Top Decile - Absolute'!$A:$AT, AT$3, 0)/VLOOKUP($A19, 'Top Decile - Absolute'!$A:$AT, AT$3, 0)-1)</f>
        <v>0.40246417673170209</v>
      </c>
      <c r="AU20" s="63">
        <f>IF(VLOOKUP($A19, 'Top Decile - Absolute'!$A:$AU, AU$3, 0)&lt;=0, "na", VLOOKUP($A20, 'Top Decile - Absolute'!$A:$AU, AU$3, 0)/VLOOKUP($A19, 'Top Decile - Absolute'!$A:$AU, AU$3, 0)-1)</f>
        <v>0.10973457685169108</v>
      </c>
      <c r="AV20" s="137">
        <f>IF(VLOOKUP($A19, 'Top Decile - Absolute'!$A:$BA, AV$3, 0)&lt;=0, "na", VLOOKUP($A20, 'Top Decile - Absolute'!$A:$BA, AV$3, 0)/VLOOKUP($A19, 'Top Decile - Absolute'!$A:$BA, AV$3, 0)-1)</f>
        <v>9.7358797052924384E-2</v>
      </c>
      <c r="AW20" s="137">
        <f>IF(VLOOKUP($A19, 'Top Decile - Absolute'!$A:$BA, AW$3, 0)&lt;=0, "na", VLOOKUP($A20, 'Top Decile - Absolute'!$A:$BA, AW$3, 0)/VLOOKUP($A19, 'Top Decile - Absolute'!$A:$BA, AW$3, 0)-1)</f>
        <v>0.19525480521264371</v>
      </c>
    </row>
    <row r="21" spans="1:49">
      <c r="A21" s="7">
        <v>36889</v>
      </c>
      <c r="B21" s="63" t="str">
        <f>IF(VLOOKUP($A20, 'Top Decile - Absolute'!$A:$AT, B$3, 0)&lt;=0, "na", VLOOKUP($A21, 'Top Decile - Absolute'!$A:$AT, B$3, 0)/VLOOKUP($A20, 'Top Decile - Absolute'!$A:$AT, B$3, 0)-1)</f>
        <v>na</v>
      </c>
      <c r="C21" s="63">
        <f>IF(VLOOKUP($A20, 'Top Decile - Absolute'!$A:$AT, C$3, 0)&lt;=0, "na", VLOOKUP($A21, 'Top Decile - Absolute'!$A:$AT, C$3, 0)/VLOOKUP($A20, 'Top Decile - Absolute'!$A:$AT, C$3, 0)-1)</f>
        <v>0.12649082931315636</v>
      </c>
      <c r="D21" s="63">
        <f>IF(VLOOKUP($A20, 'Top Decile - Absolute'!$A:$AT, D$3, 0)&lt;=0, "na", VLOOKUP($A21, 'Top Decile - Absolute'!$A:$AT, D$3, 0)/VLOOKUP($A20, 'Top Decile - Absolute'!$A:$AT, D$3, 0)-1)</f>
        <v>0.11621742768037913</v>
      </c>
      <c r="E21" s="63">
        <f>IF(VLOOKUP($A20, 'Top Decile - Absolute'!$A:$AT, E$3, 0)&lt;=0, "na", VLOOKUP($A21, 'Top Decile - Absolute'!$A:$AT, E$3, 0)/VLOOKUP($A20, 'Top Decile - Absolute'!$A:$AT, E$3, 0)-1)</f>
        <v>0.2065680532830918</v>
      </c>
      <c r="F21" s="63">
        <f>IF(VLOOKUP($A20, 'Top Decile - Absolute'!$A:$AT, F$3, 0)&lt;=0, "na", VLOOKUP($A21, 'Top Decile - Absolute'!$A:$AT, F$3, 0)/VLOOKUP($A20, 'Top Decile - Absolute'!$A:$AT, F$3, 0)-1)</f>
        <v>-1.571806819228394E-2</v>
      </c>
      <c r="G21" s="63">
        <f>IF(VLOOKUP($A20, 'Top Decile - Absolute'!$A:$AT, G$3, 0)&lt;=0, "na", VLOOKUP($A21, 'Top Decile - Absolute'!$A:$AT, G$3, 0)/VLOOKUP($A20, 'Top Decile - Absolute'!$A:$AT, G$3, 0)-1)</f>
        <v>0.10746043577653586</v>
      </c>
      <c r="H21" s="63">
        <f>IF(VLOOKUP($A20, 'Top Decile - Absolute'!$A:$AT, H$3, 0)&lt;=0, "na", VLOOKUP($A21, 'Top Decile - Absolute'!$A:$AT, H$3, 0)/VLOOKUP($A20, 'Top Decile - Absolute'!$A:$AT, H$3, 0)-1)</f>
        <v>-6.731391981965229E-2</v>
      </c>
      <c r="I21" s="63">
        <f>IF(VLOOKUP($A20, 'Top Decile - Absolute'!$A:$AT, I$3, 0)&lt;=0, "na", VLOOKUP($A21, 'Top Decile - Absolute'!$A:$AT, I$3, 0)/VLOOKUP($A20, 'Top Decile - Absolute'!$A:$AT, I$3, 0)-1)</f>
        <v>4.6736972808621324E-2</v>
      </c>
      <c r="J21" s="63">
        <f>IF(VLOOKUP($A20, 'Top Decile - Absolute'!$A:$AT, J$3, 0)&lt;=0, "na", VLOOKUP($A21, 'Top Decile - Absolute'!$A:$AT, J$3, 0)/VLOOKUP($A20, 'Top Decile - Absolute'!$A:$AT, J$3, 0)-1)</f>
        <v>-6.2972245777611513E-2</v>
      </c>
      <c r="K21" s="63">
        <f>IF(VLOOKUP($A20, 'Top Decile - Absolute'!$A:$AT, K$3, 0)&lt;=0, "na", VLOOKUP($A21, 'Top Decile - Absolute'!$A:$AT, K$3, 0)/VLOOKUP($A20, 'Top Decile - Absolute'!$A:$AT, K$3, 0)-1)</f>
        <v>3.8439990018928505E-2</v>
      </c>
      <c r="L21" s="63">
        <f>IF(VLOOKUP($A20, 'Top Decile - Absolute'!$A:$AT, L$3, 0)&lt;=0, "na", VLOOKUP($A21, 'Top Decile - Absolute'!$A:$AT, L$3, 0)/VLOOKUP($A20, 'Top Decile - Absolute'!$A:$AT, L$3, 0)-1)</f>
        <v>0.25776166342870721</v>
      </c>
      <c r="M21" s="63">
        <f>IF(VLOOKUP($A20, 'Top Decile - Absolute'!$A:$AT, M$3, 0)&lt;=0, "na", VLOOKUP($A21, 'Top Decile - Absolute'!$A:$AT, M$3, 0)/VLOOKUP($A20, 'Top Decile - Absolute'!$A:$AT, M$3, 0)-1)</f>
        <v>0.19440809054237351</v>
      </c>
      <c r="N21" s="63">
        <f>IF(VLOOKUP($A20, 'Top Decile - Absolute'!$A:$AT, N$3, 0)&lt;=0, "na", VLOOKUP($A21, 'Top Decile - Absolute'!$A:$AT, N$3, 0)/VLOOKUP($A20, 'Top Decile - Absolute'!$A:$AT, N$3, 0)-1)</f>
        <v>0.16539699214202952</v>
      </c>
      <c r="O21" s="63">
        <f>IF(VLOOKUP($A20, 'Top Decile - Absolute'!$A:$AT, O$3, 0)&lt;=0, "na", VLOOKUP($A21, 'Top Decile - Absolute'!$A:$AT, O$3, 0)/VLOOKUP($A20, 'Top Decile - Absolute'!$A:$AT, O$3, 0)-1)</f>
        <v>0.17903190025444182</v>
      </c>
      <c r="P21" s="63">
        <f>IF(VLOOKUP($A20, 'Top Decile - Absolute'!$A:$AT, P$3, 0)&lt;=0, "na", VLOOKUP($A21, 'Top Decile - Absolute'!$A:$AT, P$3, 0)/VLOOKUP($A20, 'Top Decile - Absolute'!$A:$AT, P$3, 0)-1)</f>
        <v>-7.1333897452218631E-2</v>
      </c>
      <c r="Q21" s="63">
        <f>IF(VLOOKUP($A20, 'Top Decile - Absolute'!$A:$AT, Q$3, 0)&lt;=0, "na", VLOOKUP($A21, 'Top Decile - Absolute'!$A:$AT, Q$3, 0)/VLOOKUP($A20, 'Top Decile - Absolute'!$A:$AT, Q$3, 0)-1)</f>
        <v>0.14638381861255367</v>
      </c>
      <c r="R21" s="63">
        <f>IF(VLOOKUP($A20, 'Top Decile - Absolute'!$A:$AT, R$3, 0)&lt;=0, "na", VLOOKUP($A21, 'Top Decile - Absolute'!$A:$AT, R$3, 0)/VLOOKUP($A20, 'Top Decile - Absolute'!$A:$AT, R$3, 0)-1)</f>
        <v>0.21906207094077801</v>
      </c>
      <c r="S21" s="63">
        <f>IF(VLOOKUP($A20, 'Top Decile - Absolute'!$A:$AT, S$3, 0)&lt;=0, "na", VLOOKUP($A21, 'Top Decile - Absolute'!$A:$AT, S$3, 0)/VLOOKUP($A20, 'Top Decile - Absolute'!$A:$AT, S$3, 0)-1)</f>
        <v>0.14641652704884245</v>
      </c>
      <c r="T21" s="63">
        <f>IF(VLOOKUP($A20, 'Top Decile - Absolute'!$A:$AT, T$3, 0)&lt;=0, "na", VLOOKUP($A21, 'Top Decile - Absolute'!$A:$AT, T$3, 0)/VLOOKUP($A20, 'Top Decile - Absolute'!$A:$AT, T$3, 0)-1)</f>
        <v>-7.0516252199390062E-2</v>
      </c>
      <c r="U21" s="63">
        <f>IF(VLOOKUP($A20, 'Top Decile - Absolute'!$A:$AT, U$3, 0)&lt;=0, "na", VLOOKUP($A21, 'Top Decile - Absolute'!$A:$AT, U$3, 0)/VLOOKUP($A20, 'Top Decile - Absolute'!$A:$AT, U$3, 0)-1)</f>
        <v>8.3760530337970263E-2</v>
      </c>
      <c r="V21" s="63">
        <f>IF(VLOOKUP($A20, 'Top Decile - Absolute'!$A:$AT, V$3, 0)&lt;=0, "na", VLOOKUP($A21, 'Top Decile - Absolute'!$A:$AT, V$3, 0)/VLOOKUP($A20, 'Top Decile - Absolute'!$A:$AT, V$3, 0)-1)</f>
        <v>9.363874720784704E-3</v>
      </c>
      <c r="W21" s="63">
        <f>IF(VLOOKUP($A20, 'Top Decile - Absolute'!$A:$AT, W$3, 0)&lt;=0, "na", VLOOKUP($A21, 'Top Decile - Absolute'!$A:$AT, W$3, 0)/VLOOKUP($A20, 'Top Decile - Absolute'!$A:$AT, W$3, 0)-1)</f>
        <v>-6.5566165551418476E-2</v>
      </c>
      <c r="X21" s="63">
        <f>IF(VLOOKUP($A20, 'Top Decile - Absolute'!$A:$AT, X$3, 0)&lt;=0, "na", VLOOKUP($A21, 'Top Decile - Absolute'!$A:$AT, X$3, 0)/VLOOKUP($A20, 'Top Decile - Absolute'!$A:$AT, X$3, 0)-1)</f>
        <v>5.5039270043514943E-2</v>
      </c>
      <c r="Y21" s="63">
        <f>IF(VLOOKUP($A20, 'Top Decile - Absolute'!$A:$AT, Y$3, 0)&lt;=0, "na", VLOOKUP($A21, 'Top Decile - Absolute'!$A:$AT, Y$3, 0)/VLOOKUP($A20, 'Top Decile - Absolute'!$A:$AT, Y$3, 0)-1)</f>
        <v>2.2410533454648052E-2</v>
      </c>
      <c r="Z21" s="63">
        <f>IF(VLOOKUP($A20, 'Top Decile - Absolute'!$A:$AT, Z$3, 0)&lt;=0, "na", VLOOKUP($A21, 'Top Decile - Absolute'!$A:$AT, Z$3, 0)/VLOOKUP($A20, 'Top Decile - Absolute'!$A:$AT, Z$3, 0)-1)</f>
        <v>-0.18235811157435611</v>
      </c>
      <c r="AA21" s="63">
        <f>IF(VLOOKUP($A20, 'Top Decile - Absolute'!$A:$AT, AA$3, 0)&lt;=0, "na", VLOOKUP($A21, 'Top Decile - Absolute'!$A:$AT, AA$3, 0)/VLOOKUP($A20, 'Top Decile - Absolute'!$A:$AT, AA$3, 0)-1)</f>
        <v>-3.9991074271111593E-2</v>
      </c>
      <c r="AB21" s="63">
        <f>IF(VLOOKUP($A20, 'Top Decile - Absolute'!$A:$AT, AB$3, 0)&lt;=0, "na", VLOOKUP($A21, 'Top Decile - Absolute'!$A:$AT, AB$3, 0)/VLOOKUP($A20, 'Top Decile - Absolute'!$A:$AT, AB$3, 0)-1)</f>
        <v>-0.18450470953581233</v>
      </c>
      <c r="AC21" s="63">
        <f>IF(VLOOKUP($A20, 'Top Decile - Absolute'!$A:$AT, AC$3, 0)&lt;=0, "na", VLOOKUP($A21, 'Top Decile - Absolute'!$A:$AT, AC$3, 0)/VLOOKUP($A20, 'Top Decile - Absolute'!$A:$AT, AC$3, 0)-1)</f>
        <v>0.14047298941421094</v>
      </c>
      <c r="AD21" s="63">
        <f>IF(VLOOKUP($A20, 'Top Decile - Absolute'!$A:$AT, AD$3, 0)&lt;=0, "na", VLOOKUP($A21, 'Top Decile - Absolute'!$A:$AT, AD$3, 0)/VLOOKUP($A20, 'Top Decile - Absolute'!$A:$AT, AD$3, 0)-1)</f>
        <v>0.13697480448142629</v>
      </c>
      <c r="AE21" s="63">
        <f>IF(VLOOKUP($A20, 'Top Decile - Absolute'!$A:$AT, AE$3, 0)&lt;=0, "na", VLOOKUP($A21, 'Top Decile - Absolute'!$A:$AT, AE$3, 0)/VLOOKUP($A20, 'Top Decile - Absolute'!$A:$AT, AE$3, 0)-1)</f>
        <v>-8.8620765687740244E-3</v>
      </c>
      <c r="AF21" s="63" t="str">
        <f>IF(VLOOKUP($A20, 'Top Decile - Absolute'!$A:$AT, AF$3, 0)&lt;=0, "na", VLOOKUP($A21, 'Top Decile - Absolute'!$A:$AT, AF$3, 0)/VLOOKUP($A20, 'Top Decile - Absolute'!$A:$AT, AF$3, 0)-1)</f>
        <v>na</v>
      </c>
      <c r="AG21" s="63">
        <f>IF(VLOOKUP($A20, 'Top Decile - Absolute'!$A:$AT, AG$3, 0)&lt;=0, "na", VLOOKUP($A21, 'Top Decile - Absolute'!$A:$AT, AG$3, 0)/VLOOKUP($A20, 'Top Decile - Absolute'!$A:$AT, AG$3, 0)-1)</f>
        <v>8.7109228011970963E-2</v>
      </c>
      <c r="AH21" s="63">
        <f>IF(VLOOKUP($A20, 'Top Decile - Absolute'!$A:$AT, AH$3, 0)&lt;=0, "na", VLOOKUP($A21, 'Top Decile - Absolute'!$A:$AT, AH$3, 0)/VLOOKUP($A20, 'Top Decile - Absolute'!$A:$AT, AH$3, 0)-1)</f>
        <v>1.4265128844806352E-2</v>
      </c>
      <c r="AI21" s="63">
        <f>IF(VLOOKUP($A20, 'Top Decile - Absolute'!$A:$AT, AI$3, 0)&lt;=0, "na", VLOOKUP($A21, 'Top Decile - Absolute'!$A:$AT, AI$3, 0)/VLOOKUP($A20, 'Top Decile - Absolute'!$A:$AT, AI$3, 0)-1)</f>
        <v>-5.2670450299169613E-2</v>
      </c>
      <c r="AJ21" s="63">
        <f>IF(VLOOKUP($A20, 'Top Decile - Absolute'!$A:$AT, AJ$3, 0)&lt;=0, "na", VLOOKUP($A21, 'Top Decile - Absolute'!$A:$AT, AJ$3, 0)/VLOOKUP($A20, 'Top Decile - Absolute'!$A:$AT, AJ$3, 0)-1)</f>
        <v>-1.4492226555677612E-2</v>
      </c>
      <c r="AK21" s="63">
        <f>IF(VLOOKUP($A20, 'Top Decile - Absolute'!$A:$AT, AK$3, 0)&lt;=0, "na", VLOOKUP($A21, 'Top Decile - Absolute'!$A:$AT, AK$3, 0)/VLOOKUP($A20, 'Top Decile - Absolute'!$A:$AT, AK$3, 0)-1)</f>
        <v>-6.1966641683136148E-2</v>
      </c>
      <c r="AL21" s="63">
        <f>IF(VLOOKUP($A20, 'Top Decile - Absolute'!$A:$AT, AL$3, 0)&lt;=0, "na", VLOOKUP($A21, 'Top Decile - Absolute'!$A:$AT, AL$3, 0)/VLOOKUP($A20, 'Top Decile - Absolute'!$A:$AT, AL$3, 0)-1)</f>
        <v>5.8580997894748466E-2</v>
      </c>
      <c r="AM21" s="63">
        <f>IF(VLOOKUP($A20, 'Top Decile - Absolute'!$A:$AT, AM$3, 0)&lt;=0, "na", VLOOKUP($A21, 'Top Decile - Absolute'!$A:$AT, AM$3, 0)/VLOOKUP($A20, 'Top Decile - Absolute'!$A:$AT, AM$3, 0)-1)</f>
        <v>-6.0583209100940172E-2</v>
      </c>
      <c r="AN21" s="63">
        <f>IF(VLOOKUP($A20, 'Top Decile - Absolute'!$A:$AT, AN$3, 0)&lt;=0, "na", VLOOKUP($A21, 'Top Decile - Absolute'!$A:$AT, AN$3, 0)/VLOOKUP($A20, 'Top Decile - Absolute'!$A:$AT, AN$3, 0)-1)</f>
        <v>0.20575931758124777</v>
      </c>
      <c r="AO21" s="74">
        <f>IF(VLOOKUP($A20, 'Top Decile - Absolute'!$A:$AT, AO$3, 0)&lt;=0, "na", VLOOKUP($A21, 'Top Decile - Absolute'!$A:$AT, AO$3, 0)/VLOOKUP($A20, 'Top Decile - Absolute'!$A:$AT, AO$3, 0)-1)</f>
        <v>3.3295094456384566E-2</v>
      </c>
      <c r="AP21" s="63">
        <f>IF(VLOOKUP($A20, 'Top Decile - Absolute'!$A:$AT, AP$3, 0)&lt;=0, "na", VLOOKUP($A21, 'Top Decile - Absolute'!$A:$AT, AP$3, 0)/VLOOKUP($A20, 'Top Decile - Absolute'!$A:$AT, AP$3, 0)-1)</f>
        <v>8.7944995841424678E-3</v>
      </c>
      <c r="AQ21" s="63">
        <f>IF(VLOOKUP($A20, 'Top Decile - Absolute'!$A:$AT, AQ$3, 0)&lt;=0, "na", VLOOKUP($A21, 'Top Decile - Absolute'!$A:$AT, AQ$3, 0)/VLOOKUP($A20, 'Top Decile - Absolute'!$A:$AT, AQ$3, 0)-1)</f>
        <v>1.5377897461910983E-2</v>
      </c>
      <c r="AR21" s="63">
        <f>IF(VLOOKUP($A20, 'Top Decile - Absolute'!$A:$AT, AR$3, 0)&lt;=0, "na", VLOOKUP($A21, 'Top Decile - Absolute'!$A:$AT, AR$3, 0)/VLOOKUP($A20, 'Top Decile - Absolute'!$A:$AT, AR$3, 0)-1)</f>
        <v>3.7309526711206908E-2</v>
      </c>
      <c r="AS21" s="63">
        <f>IF(VLOOKUP($A20, 'Top Decile - Absolute'!$A:$AT, AS$3, 0)&lt;=0, "na", VLOOKUP($A21, 'Top Decile - Absolute'!$A:$AT, AS$3, 0)/VLOOKUP($A20, 'Top Decile - Absolute'!$A:$AT, AS$3, 0)-1)</f>
        <v>-5.4267829505471599E-2</v>
      </c>
      <c r="AT21" s="63">
        <f>IF(VLOOKUP($A20, 'Top Decile - Absolute'!$A:$AT, AT$3, 0)&lt;=0, "na", VLOOKUP($A21, 'Top Decile - Absolute'!$A:$AT, AT$3, 0)/VLOOKUP($A20, 'Top Decile - Absolute'!$A:$AT, AT$3, 0)-1)</f>
        <v>-3.4782085540008278E-4</v>
      </c>
      <c r="AU21" s="63">
        <f>IF(VLOOKUP($A20, 'Top Decile - Absolute'!$A:$AU, AU$3, 0)&lt;=0, "na", VLOOKUP($A21, 'Top Decile - Absolute'!$A:$AU, AU$3, 0)/VLOOKUP($A20, 'Top Decile - Absolute'!$A:$AU, AU$3, 0)-1)</f>
        <v>8.9239955150986372E-2</v>
      </c>
      <c r="AV21" s="137">
        <f>IF(VLOOKUP($A20, 'Top Decile - Absolute'!$A:$BA, AV$3, 0)&lt;=0, "na", VLOOKUP($A21, 'Top Decile - Absolute'!$A:$BA, AV$3, 0)/VLOOKUP($A20, 'Top Decile - Absolute'!$A:$BA, AV$3, 0)-1)</f>
        <v>8.3899460293466843E-2</v>
      </c>
      <c r="AW21" s="137">
        <f>IF(VLOOKUP($A20, 'Top Decile - Absolute'!$A:$BA, AW$3, 0)&lt;=0, "na", VLOOKUP($A21, 'Top Decile - Absolute'!$A:$BA, AW$3, 0)/VLOOKUP($A20, 'Top Decile - Absolute'!$A:$BA, AW$3, 0)-1)</f>
        <v>-0.10139176121495852</v>
      </c>
    </row>
    <row r="22" spans="1:49">
      <c r="A22" s="7">
        <v>37256</v>
      </c>
      <c r="B22" s="63" t="str">
        <f>IF(VLOOKUP($A21, 'Top Decile - Absolute'!$A:$AT, B$3, 0)&lt;=0, "na", VLOOKUP($A22, 'Top Decile - Absolute'!$A:$AT, B$3, 0)/VLOOKUP($A21, 'Top Decile - Absolute'!$A:$AT, B$3, 0)-1)</f>
        <v>na</v>
      </c>
      <c r="C22" s="63">
        <f>IF(VLOOKUP($A21, 'Top Decile - Absolute'!$A:$AT, C$3, 0)&lt;=0, "na", VLOOKUP($A22, 'Top Decile - Absolute'!$A:$AT, C$3, 0)/VLOOKUP($A21, 'Top Decile - Absolute'!$A:$AT, C$3, 0)-1)</f>
        <v>0.32617803673637202</v>
      </c>
      <c r="D22" s="63">
        <f>IF(VLOOKUP($A21, 'Top Decile - Absolute'!$A:$AT, D$3, 0)&lt;=0, "na", VLOOKUP($A22, 'Top Decile - Absolute'!$A:$AT, D$3, 0)/VLOOKUP($A21, 'Top Decile - Absolute'!$A:$AT, D$3, 0)-1)</f>
        <v>0.22399901667450028</v>
      </c>
      <c r="E22" s="63">
        <f>IF(VLOOKUP($A21, 'Top Decile - Absolute'!$A:$AT, E$3, 0)&lt;=0, "na", VLOOKUP($A22, 'Top Decile - Absolute'!$A:$AT, E$3, 0)/VLOOKUP($A21, 'Top Decile - Absolute'!$A:$AT, E$3, 0)-1)</f>
        <v>0.2450367242112903</v>
      </c>
      <c r="F22" s="63">
        <f>IF(VLOOKUP($A21, 'Top Decile - Absolute'!$A:$AT, F$3, 0)&lt;=0, "na", VLOOKUP($A22, 'Top Decile - Absolute'!$A:$AT, F$3, 0)/VLOOKUP($A21, 'Top Decile - Absolute'!$A:$AT, F$3, 0)-1)</f>
        <v>0.27245252112298735</v>
      </c>
      <c r="G22" s="63">
        <f>IF(VLOOKUP($A21, 'Top Decile - Absolute'!$A:$AT, G$3, 0)&lt;=0, "na", VLOOKUP($A22, 'Top Decile - Absolute'!$A:$AT, G$3, 0)/VLOOKUP($A21, 'Top Decile - Absolute'!$A:$AT, G$3, 0)-1)</f>
        <v>0.22335487640879603</v>
      </c>
      <c r="H22" s="63">
        <f>IF(VLOOKUP($A21, 'Top Decile - Absolute'!$A:$AT, H$3, 0)&lt;=0, "na", VLOOKUP($A22, 'Top Decile - Absolute'!$A:$AT, H$3, 0)/VLOOKUP($A21, 'Top Decile - Absolute'!$A:$AT, H$3, 0)-1)</f>
        <v>0.27846904801345196</v>
      </c>
      <c r="I22" s="63">
        <f>IF(VLOOKUP($A21, 'Top Decile - Absolute'!$A:$AT, I$3, 0)&lt;=0, "na", VLOOKUP($A22, 'Top Decile - Absolute'!$A:$AT, I$3, 0)/VLOOKUP($A21, 'Top Decile - Absolute'!$A:$AT, I$3, 0)-1)</f>
        <v>0.3315020928222927</v>
      </c>
      <c r="J22" s="63">
        <f>IF(VLOOKUP($A21, 'Top Decile - Absolute'!$A:$AT, J$3, 0)&lt;=0, "na", VLOOKUP($A22, 'Top Decile - Absolute'!$A:$AT, J$3, 0)/VLOOKUP($A21, 'Top Decile - Absolute'!$A:$AT, J$3, 0)-1)</f>
        <v>0.21703823599339311</v>
      </c>
      <c r="K22" s="63">
        <f>IF(VLOOKUP($A21, 'Top Decile - Absolute'!$A:$AT, K$3, 0)&lt;=0, "na", VLOOKUP($A22, 'Top Decile - Absolute'!$A:$AT, K$3, 0)/VLOOKUP($A21, 'Top Decile - Absolute'!$A:$AT, K$3, 0)-1)</f>
        <v>0.44340589837373368</v>
      </c>
      <c r="L22" s="63">
        <f>IF(VLOOKUP($A21, 'Top Decile - Absolute'!$A:$AT, L$3, 0)&lt;=0, "na", VLOOKUP($A22, 'Top Decile - Absolute'!$A:$AT, L$3, 0)/VLOOKUP($A21, 'Top Decile - Absolute'!$A:$AT, L$3, 0)-1)</f>
        <v>0.29150325009267508</v>
      </c>
      <c r="M22" s="63">
        <f>IF(VLOOKUP($A21, 'Top Decile - Absolute'!$A:$AT, M$3, 0)&lt;=0, "na", VLOOKUP($A22, 'Top Decile - Absolute'!$A:$AT, M$3, 0)/VLOOKUP($A21, 'Top Decile - Absolute'!$A:$AT, M$3, 0)-1)</f>
        <v>0.18317642500893516</v>
      </c>
      <c r="N22" s="63">
        <f>IF(VLOOKUP($A21, 'Top Decile - Absolute'!$A:$AT, N$3, 0)&lt;=0, "na", VLOOKUP($A22, 'Top Decile - Absolute'!$A:$AT, N$3, 0)/VLOOKUP($A21, 'Top Decile - Absolute'!$A:$AT, N$3, 0)-1)</f>
        <v>-8.9198421076243317E-2</v>
      </c>
      <c r="O22" s="63">
        <f>IF(VLOOKUP($A21, 'Top Decile - Absolute'!$A:$AT, O$3, 0)&lt;=0, "na", VLOOKUP($A22, 'Top Decile - Absolute'!$A:$AT, O$3, 0)/VLOOKUP($A21, 'Top Decile - Absolute'!$A:$AT, O$3, 0)-1)</f>
        <v>0.1572915647256008</v>
      </c>
      <c r="P22" s="63">
        <f>IF(VLOOKUP($A21, 'Top Decile - Absolute'!$A:$AT, P$3, 0)&lt;=0, "na", VLOOKUP($A22, 'Top Decile - Absolute'!$A:$AT, P$3, 0)/VLOOKUP($A21, 'Top Decile - Absolute'!$A:$AT, P$3, 0)-1)</f>
        <v>-7.6358959939457183E-2</v>
      </c>
      <c r="Q22" s="63">
        <f>IF(VLOOKUP($A21, 'Top Decile - Absolute'!$A:$AT, Q$3, 0)&lt;=0, "na", VLOOKUP($A22, 'Top Decile - Absolute'!$A:$AT, Q$3, 0)/VLOOKUP($A21, 'Top Decile - Absolute'!$A:$AT, Q$3, 0)-1)</f>
        <v>-0.17703266805985096</v>
      </c>
      <c r="R22" s="63">
        <f>IF(VLOOKUP($A21, 'Top Decile - Absolute'!$A:$AT, R$3, 0)&lt;=0, "na", VLOOKUP($A22, 'Top Decile - Absolute'!$A:$AT, R$3, 0)/VLOOKUP($A21, 'Top Decile - Absolute'!$A:$AT, R$3, 0)-1)</f>
        <v>-0.14692563168098871</v>
      </c>
      <c r="S22" s="63">
        <f>IF(VLOOKUP($A21, 'Top Decile - Absolute'!$A:$AT, S$3, 0)&lt;=0, "na", VLOOKUP($A22, 'Top Decile - Absolute'!$A:$AT, S$3, 0)/VLOOKUP($A21, 'Top Decile - Absolute'!$A:$AT, S$3, 0)-1)</f>
        <v>-0.17216057070216106</v>
      </c>
      <c r="T22" s="63">
        <f>IF(VLOOKUP($A21, 'Top Decile - Absolute'!$A:$AT, T$3, 0)&lt;=0, "na", VLOOKUP($A22, 'Top Decile - Absolute'!$A:$AT, T$3, 0)/VLOOKUP($A21, 'Top Decile - Absolute'!$A:$AT, T$3, 0)-1)</f>
        <v>-0.14213300465335899</v>
      </c>
      <c r="U22" s="63">
        <f>IF(VLOOKUP($A21, 'Top Decile - Absolute'!$A:$AT, U$3, 0)&lt;=0, "na", VLOOKUP($A22, 'Top Decile - Absolute'!$A:$AT, U$3, 0)/VLOOKUP($A21, 'Top Decile - Absolute'!$A:$AT, U$3, 0)-1)</f>
        <v>-0.18641485868888497</v>
      </c>
      <c r="V22" s="63">
        <f>IF(VLOOKUP($A21, 'Top Decile - Absolute'!$A:$AT, V$3, 0)&lt;=0, "na", VLOOKUP($A22, 'Top Decile - Absolute'!$A:$AT, V$3, 0)/VLOOKUP($A21, 'Top Decile - Absolute'!$A:$AT, V$3, 0)-1)</f>
        <v>-0.19766414083245687</v>
      </c>
      <c r="W22" s="63">
        <f>IF(VLOOKUP($A21, 'Top Decile - Absolute'!$A:$AT, W$3, 0)&lt;=0, "na", VLOOKUP($A22, 'Top Decile - Absolute'!$A:$AT, W$3, 0)/VLOOKUP($A21, 'Top Decile - Absolute'!$A:$AT, W$3, 0)-1)</f>
        <v>-8.9427986323955211E-2</v>
      </c>
      <c r="X22" s="63">
        <f>IF(VLOOKUP($A21, 'Top Decile - Absolute'!$A:$AT, X$3, 0)&lt;=0, "na", VLOOKUP($A22, 'Top Decile - Absolute'!$A:$AT, X$3, 0)/VLOOKUP($A21, 'Top Decile - Absolute'!$A:$AT, X$3, 0)-1)</f>
        <v>-0.17068924034021871</v>
      </c>
      <c r="Y22" s="63">
        <f>IF(VLOOKUP($A21, 'Top Decile - Absolute'!$A:$AT, Y$3, 0)&lt;=0, "na", VLOOKUP($A22, 'Top Decile - Absolute'!$A:$AT, Y$3, 0)/VLOOKUP($A21, 'Top Decile - Absolute'!$A:$AT, Y$3, 0)-1)</f>
        <v>3.4254247477674804E-2</v>
      </c>
      <c r="Z22" s="63">
        <f>IF(VLOOKUP($A21, 'Top Decile - Absolute'!$A:$AT, Z$3, 0)&lt;=0, "na", VLOOKUP($A22, 'Top Decile - Absolute'!$A:$AT, Z$3, 0)/VLOOKUP($A21, 'Top Decile - Absolute'!$A:$AT, Z$3, 0)-1)</f>
        <v>-0.2588637645976869</v>
      </c>
      <c r="AA22" s="63">
        <f>IF(VLOOKUP($A21, 'Top Decile - Absolute'!$A:$AT, AA$3, 0)&lt;=0, "na", VLOOKUP($A22, 'Top Decile - Absolute'!$A:$AT, AA$3, 0)/VLOOKUP($A21, 'Top Decile - Absolute'!$A:$AT, AA$3, 0)-1)</f>
        <v>-5.4945525549073615E-2</v>
      </c>
      <c r="AB22" s="63">
        <f>IF(VLOOKUP($A21, 'Top Decile - Absolute'!$A:$AT, AB$3, 0)&lt;=0, "na", VLOOKUP($A22, 'Top Decile - Absolute'!$A:$AT, AB$3, 0)/VLOOKUP($A21, 'Top Decile - Absolute'!$A:$AT, AB$3, 0)-1)</f>
        <v>-0.33231341762828059</v>
      </c>
      <c r="AC22" s="63">
        <f>IF(VLOOKUP($A21, 'Top Decile - Absolute'!$A:$AT, AC$3, 0)&lt;=0, "na", VLOOKUP($A22, 'Top Decile - Absolute'!$A:$AT, AC$3, 0)/VLOOKUP($A21, 'Top Decile - Absolute'!$A:$AT, AC$3, 0)-1)</f>
        <v>-6.4143783860752812E-3</v>
      </c>
      <c r="AD22" s="63">
        <f>IF(VLOOKUP($A21, 'Top Decile - Absolute'!$A:$AT, AD$3, 0)&lt;=0, "na", VLOOKUP($A22, 'Top Decile - Absolute'!$A:$AT, AD$3, 0)/VLOOKUP($A21, 'Top Decile - Absolute'!$A:$AT, AD$3, 0)-1)</f>
        <v>-0.15236531758439142</v>
      </c>
      <c r="AE22" s="63">
        <f>IF(VLOOKUP($A21, 'Top Decile - Absolute'!$A:$AT, AE$3, 0)&lt;=0, "na", VLOOKUP($A22, 'Top Decile - Absolute'!$A:$AT, AE$3, 0)/VLOOKUP($A21, 'Top Decile - Absolute'!$A:$AT, AE$3, 0)-1)</f>
        <v>-0.16902069496519967</v>
      </c>
      <c r="AF22" s="63" t="str">
        <f>IF(VLOOKUP($A21, 'Top Decile - Absolute'!$A:$AT, AF$3, 0)&lt;=0, "na", VLOOKUP($A22, 'Top Decile - Absolute'!$A:$AT, AF$3, 0)/VLOOKUP($A21, 'Top Decile - Absolute'!$A:$AT, AF$3, 0)-1)</f>
        <v>na</v>
      </c>
      <c r="AG22" s="63">
        <f>IF(VLOOKUP($A21, 'Top Decile - Absolute'!$A:$AT, AG$3, 0)&lt;=0, "na", VLOOKUP($A22, 'Top Decile - Absolute'!$A:$AT, AG$3, 0)/VLOOKUP($A21, 'Top Decile - Absolute'!$A:$AT, AG$3, 0)-1)</f>
        <v>-2.0077641499979593E-2</v>
      </c>
      <c r="AH22" s="63">
        <f>IF(VLOOKUP($A21, 'Top Decile - Absolute'!$A:$AT, AH$3, 0)&lt;=0, "na", VLOOKUP($A22, 'Top Decile - Absolute'!$A:$AT, AH$3, 0)/VLOOKUP($A21, 'Top Decile - Absolute'!$A:$AT, AH$3, 0)-1)</f>
        <v>-0.14727269934337139</v>
      </c>
      <c r="AI22" s="63">
        <f>IF(VLOOKUP($A21, 'Top Decile - Absolute'!$A:$AT, AI$3, 0)&lt;=0, "na", VLOOKUP($A22, 'Top Decile - Absolute'!$A:$AT, AI$3, 0)/VLOOKUP($A21, 'Top Decile - Absolute'!$A:$AT, AI$3, 0)-1)</f>
        <v>-4.4611523999548819E-2</v>
      </c>
      <c r="AJ22" s="63">
        <f>IF(VLOOKUP($A21, 'Top Decile - Absolute'!$A:$AT, AJ$3, 0)&lt;=0, "na", VLOOKUP($A22, 'Top Decile - Absolute'!$A:$AT, AJ$3, 0)/VLOOKUP($A21, 'Top Decile - Absolute'!$A:$AT, AJ$3, 0)-1)</f>
        <v>-6.1940617042293034E-2</v>
      </c>
      <c r="AK22" s="63">
        <f>IF(VLOOKUP($A21, 'Top Decile - Absolute'!$A:$AT, AK$3, 0)&lt;=0, "na", VLOOKUP($A22, 'Top Decile - Absolute'!$A:$AT, AK$3, 0)/VLOOKUP($A21, 'Top Decile - Absolute'!$A:$AT, AK$3, 0)-1)</f>
        <v>1.2106962367361973E-2</v>
      </c>
      <c r="AL22" s="63">
        <f>IF(VLOOKUP($A21, 'Top Decile - Absolute'!$A:$AT, AL$3, 0)&lt;=0, "na", VLOOKUP($A22, 'Top Decile - Absolute'!$A:$AT, AL$3, 0)/VLOOKUP($A21, 'Top Decile - Absolute'!$A:$AT, AL$3, 0)-1)</f>
        <v>-3.2705151189641457E-2</v>
      </c>
      <c r="AM22" s="63">
        <f>IF(VLOOKUP($A21, 'Top Decile - Absolute'!$A:$AT, AM$3, 0)&lt;=0, "na", VLOOKUP($A22, 'Top Decile - Absolute'!$A:$AT, AM$3, 0)/VLOOKUP($A21, 'Top Decile - Absolute'!$A:$AT, AM$3, 0)-1)</f>
        <v>-0.22436253661090466</v>
      </c>
      <c r="AN22" s="63">
        <f>IF(VLOOKUP($A21, 'Top Decile - Absolute'!$A:$AT, AN$3, 0)&lt;=0, "na", VLOOKUP($A22, 'Top Decile - Absolute'!$A:$AT, AN$3, 0)/VLOOKUP($A21, 'Top Decile - Absolute'!$A:$AT, AN$3, 0)-1)</f>
        <v>-4.7822157861500902E-2</v>
      </c>
      <c r="AO22" s="74">
        <f>IF(VLOOKUP($A21, 'Top Decile - Absolute'!$A:$AT, AO$3, 0)&lt;=0, "na", VLOOKUP($A22, 'Top Decile - Absolute'!$A:$AT, AO$3, 0)/VLOOKUP($A21, 'Top Decile - Absolute'!$A:$AT, AO$3, 0)-1)</f>
        <v>-2.5690235134615991E-2</v>
      </c>
      <c r="AP22" s="63">
        <f>IF(VLOOKUP($A21, 'Top Decile - Absolute'!$A:$AT, AP$3, 0)&lt;=0, "na", VLOOKUP($A22, 'Top Decile - Absolute'!$A:$AT, AP$3, 0)/VLOOKUP($A21, 'Top Decile - Absolute'!$A:$AT, AP$3, 0)-1)</f>
        <v>0.3764494790426316</v>
      </c>
      <c r="AQ22" s="63">
        <f>IF(VLOOKUP($A21, 'Top Decile - Absolute'!$A:$AT, AQ$3, 0)&lt;=0, "na", VLOOKUP($A22, 'Top Decile - Absolute'!$A:$AT, AQ$3, 0)/VLOOKUP($A21, 'Top Decile - Absolute'!$A:$AT, AQ$3, 0)-1)</f>
        <v>-7.0554231125691924E-2</v>
      </c>
      <c r="AR22" s="63">
        <f>IF(VLOOKUP($A21, 'Top Decile - Absolute'!$A:$AT, AR$3, 0)&lt;=0, "na", VLOOKUP($A22, 'Top Decile - Absolute'!$A:$AT, AR$3, 0)/VLOOKUP($A21, 'Top Decile - Absolute'!$A:$AT, AR$3, 0)-1)</f>
        <v>0.16047098731613008</v>
      </c>
      <c r="AS22" s="63">
        <f>IF(VLOOKUP($A21, 'Top Decile - Absolute'!$A:$AT, AS$3, 0)&lt;=0, "na", VLOOKUP($A22, 'Top Decile - Absolute'!$A:$AT, AS$3, 0)/VLOOKUP($A21, 'Top Decile - Absolute'!$A:$AT, AS$3, 0)-1)</f>
        <v>0.25361266343917888</v>
      </c>
      <c r="AT22" s="63">
        <f>IF(VLOOKUP($A21, 'Top Decile - Absolute'!$A:$AT, AT$3, 0)&lt;=0, "na", VLOOKUP($A22, 'Top Decile - Absolute'!$A:$AT, AT$3, 0)/VLOOKUP($A21, 'Top Decile - Absolute'!$A:$AT, AT$3, 0)-1)</f>
        <v>-1.4739630360621425E-2</v>
      </c>
      <c r="AU22" s="63">
        <f>IF(VLOOKUP($A21, 'Top Decile - Absolute'!$A:$AU, AU$3, 0)&lt;=0, "na", VLOOKUP($A22, 'Top Decile - Absolute'!$A:$AU, AU$3, 0)/VLOOKUP($A21, 'Top Decile - Absolute'!$A:$AU, AU$3, 0)-1)</f>
        <v>3.0963707371739257E-2</v>
      </c>
      <c r="AV22" s="137">
        <f>IF(VLOOKUP($A21, 'Top Decile - Absolute'!$A:$BA, AV$3, 0)&lt;=0, "na", VLOOKUP($A22, 'Top Decile - Absolute'!$A:$BA, AV$3, 0)/VLOOKUP($A21, 'Top Decile - Absolute'!$A:$BA, AV$3, 0)-1)</f>
        <v>2.1289051858741637E-3</v>
      </c>
      <c r="AW22" s="137">
        <f>IF(VLOOKUP($A21, 'Top Decile - Absolute'!$A:$BA, AW$3, 0)&lt;=0, "na", VLOOKUP($A22, 'Top Decile - Absolute'!$A:$BA, AW$3, 0)/VLOOKUP($A21, 'Top Decile - Absolute'!$A:$BA, AW$3, 0)-1)</f>
        <v>-0.13042728301879913</v>
      </c>
    </row>
    <row r="23" spans="1:49">
      <c r="A23" s="7">
        <v>37621</v>
      </c>
      <c r="B23" s="63" t="str">
        <f>IF(VLOOKUP($A22, 'Top Decile - Absolute'!$A:$AT, B$3, 0)&lt;=0, "na", VLOOKUP($A23, 'Top Decile - Absolute'!$A:$AT, B$3, 0)/VLOOKUP($A22, 'Top Decile - Absolute'!$A:$AT, B$3, 0)-1)</f>
        <v>na</v>
      </c>
      <c r="C23" s="63">
        <f>IF(VLOOKUP($A22, 'Top Decile - Absolute'!$A:$AT, C$3, 0)&lt;=0, "na", VLOOKUP($A23, 'Top Decile - Absolute'!$A:$AT, C$3, 0)/VLOOKUP($A22, 'Top Decile - Absolute'!$A:$AT, C$3, 0)-1)</f>
        <v>-0.2469767401762849</v>
      </c>
      <c r="D23" s="63">
        <f>IF(VLOOKUP($A22, 'Top Decile - Absolute'!$A:$AT, D$3, 0)&lt;=0, "na", VLOOKUP($A23, 'Top Decile - Absolute'!$A:$AT, D$3, 0)/VLOOKUP($A22, 'Top Decile - Absolute'!$A:$AT, D$3, 0)-1)</f>
        <v>-0.18053994811468532</v>
      </c>
      <c r="E23" s="63">
        <f>IF(VLOOKUP($A22, 'Top Decile - Absolute'!$A:$AT, E$3, 0)&lt;=0, "na", VLOOKUP($A23, 'Top Decile - Absolute'!$A:$AT, E$3, 0)/VLOOKUP($A22, 'Top Decile - Absolute'!$A:$AT, E$3, 0)-1)</f>
        <v>-0.16743389432714373</v>
      </c>
      <c r="F23" s="63">
        <f>IF(VLOOKUP($A22, 'Top Decile - Absolute'!$A:$AT, F$3, 0)&lt;=0, "na", VLOOKUP($A23, 'Top Decile - Absolute'!$A:$AT, F$3, 0)/VLOOKUP($A22, 'Top Decile - Absolute'!$A:$AT, F$3, 0)-1)</f>
        <v>-0.22633098891560288</v>
      </c>
      <c r="G23" s="63">
        <f>IF(VLOOKUP($A22, 'Top Decile - Absolute'!$A:$AT, G$3, 0)&lt;=0, "na", VLOOKUP($A23, 'Top Decile - Absolute'!$A:$AT, G$3, 0)/VLOOKUP($A22, 'Top Decile - Absolute'!$A:$AT, G$3, 0)-1)</f>
        <v>-0.25718467075559504</v>
      </c>
      <c r="H23" s="63">
        <f>IF(VLOOKUP($A22, 'Top Decile - Absolute'!$A:$AT, H$3, 0)&lt;=0, "na", VLOOKUP($A23, 'Top Decile - Absolute'!$A:$AT, H$3, 0)/VLOOKUP($A22, 'Top Decile - Absolute'!$A:$AT, H$3, 0)-1)</f>
        <v>-3.385963125967717E-2</v>
      </c>
      <c r="I23" s="63">
        <f>IF(VLOOKUP($A22, 'Top Decile - Absolute'!$A:$AT, I$3, 0)&lt;=0, "na", VLOOKUP($A23, 'Top Decile - Absolute'!$A:$AT, I$3, 0)/VLOOKUP($A22, 'Top Decile - Absolute'!$A:$AT, I$3, 0)-1)</f>
        <v>-2.8075046823429206E-3</v>
      </c>
      <c r="J23" s="63">
        <f>IF(VLOOKUP($A22, 'Top Decile - Absolute'!$A:$AT, J$3, 0)&lt;=0, "na", VLOOKUP($A23, 'Top Decile - Absolute'!$A:$AT, J$3, 0)/VLOOKUP($A22, 'Top Decile - Absolute'!$A:$AT, J$3, 0)-1)</f>
        <v>-0.28790435997983777</v>
      </c>
      <c r="K23" s="63">
        <f>IF(VLOOKUP($A22, 'Top Decile - Absolute'!$A:$AT, K$3, 0)&lt;=0, "na", VLOOKUP($A23, 'Top Decile - Absolute'!$A:$AT, K$3, 0)/VLOOKUP($A22, 'Top Decile - Absolute'!$A:$AT, K$3, 0)-1)</f>
        <v>-5.7123585540308941E-2</v>
      </c>
      <c r="L23" s="63">
        <f>IF(VLOOKUP($A22, 'Top Decile - Absolute'!$A:$AT, L$3, 0)&lt;=0, "na", VLOOKUP($A23, 'Top Decile - Absolute'!$A:$AT, L$3, 0)/VLOOKUP($A22, 'Top Decile - Absolute'!$A:$AT, L$3, 0)-1)</f>
        <v>3.139129621923864E-3</v>
      </c>
      <c r="M23" s="63">
        <f>IF(VLOOKUP($A22, 'Top Decile - Absolute'!$A:$AT, M$3, 0)&lt;=0, "na", VLOOKUP($A23, 'Top Decile - Absolute'!$A:$AT, M$3, 0)/VLOOKUP($A22, 'Top Decile - Absolute'!$A:$AT, M$3, 0)-1)</f>
        <v>-0.12566671559583287</v>
      </c>
      <c r="N23" s="63">
        <f>IF(VLOOKUP($A22, 'Top Decile - Absolute'!$A:$AT, N$3, 0)&lt;=0, "na", VLOOKUP($A23, 'Top Decile - Absolute'!$A:$AT, N$3, 0)/VLOOKUP($A22, 'Top Decile - Absolute'!$A:$AT, N$3, 0)-1)</f>
        <v>-0.12865972308147866</v>
      </c>
      <c r="O23" s="63">
        <f>IF(VLOOKUP($A22, 'Top Decile - Absolute'!$A:$AT, O$3, 0)&lt;=0, "na", VLOOKUP($A23, 'Top Decile - Absolute'!$A:$AT, O$3, 0)/VLOOKUP($A22, 'Top Decile - Absolute'!$A:$AT, O$3, 0)-1)</f>
        <v>-8.5195101520514571E-2</v>
      </c>
      <c r="P23" s="63">
        <f>IF(VLOOKUP($A22, 'Top Decile - Absolute'!$A:$AT, P$3, 0)&lt;=0, "na", VLOOKUP($A23, 'Top Decile - Absolute'!$A:$AT, P$3, 0)/VLOOKUP($A22, 'Top Decile - Absolute'!$A:$AT, P$3, 0)-1)</f>
        <v>-0.14667025151968838</v>
      </c>
      <c r="Q23" s="63">
        <f>IF(VLOOKUP($A22, 'Top Decile - Absolute'!$A:$AT, Q$3, 0)&lt;=0, "na", VLOOKUP($A23, 'Top Decile - Absolute'!$A:$AT, Q$3, 0)/VLOOKUP($A22, 'Top Decile - Absolute'!$A:$AT, Q$3, 0)-1)</f>
        <v>-0.26877776522129215</v>
      </c>
      <c r="R23" s="63">
        <f>IF(VLOOKUP($A22, 'Top Decile - Absolute'!$A:$AT, R$3, 0)&lt;=0, "na", VLOOKUP($A23, 'Top Decile - Absolute'!$A:$AT, R$3, 0)/VLOOKUP($A22, 'Top Decile - Absolute'!$A:$AT, R$3, 0)-1)</f>
        <v>-0.2380450465160614</v>
      </c>
      <c r="S23" s="63">
        <f>IF(VLOOKUP($A22, 'Top Decile - Absolute'!$A:$AT, S$3, 0)&lt;=0, "na", VLOOKUP($A23, 'Top Decile - Absolute'!$A:$AT, S$3, 0)/VLOOKUP($A22, 'Top Decile - Absolute'!$A:$AT, S$3, 0)-1)</f>
        <v>-0.28959680693226741</v>
      </c>
      <c r="T23" s="63">
        <f>IF(VLOOKUP($A22, 'Top Decile - Absolute'!$A:$AT, T$3, 0)&lt;=0, "na", VLOOKUP($A23, 'Top Decile - Absolute'!$A:$AT, T$3, 0)/VLOOKUP($A22, 'Top Decile - Absolute'!$A:$AT, T$3, 0)-1)</f>
        <v>-0.12341062941455616</v>
      </c>
      <c r="U23" s="63">
        <f>IF(VLOOKUP($A22, 'Top Decile - Absolute'!$A:$AT, U$3, 0)&lt;=0, "na", VLOOKUP($A23, 'Top Decile - Absolute'!$A:$AT, U$3, 0)/VLOOKUP($A22, 'Top Decile - Absolute'!$A:$AT, U$3, 0)-1)</f>
        <v>-0.26208230814296418</v>
      </c>
      <c r="V23" s="63">
        <f>IF(VLOOKUP($A22, 'Top Decile - Absolute'!$A:$AT, V$3, 0)&lt;=0, "na", VLOOKUP($A23, 'Top Decile - Absolute'!$A:$AT, V$3, 0)/VLOOKUP($A22, 'Top Decile - Absolute'!$A:$AT, V$3, 0)-1)</f>
        <v>-0.25908192087576631</v>
      </c>
      <c r="W23" s="63">
        <f>IF(VLOOKUP($A22, 'Top Decile - Absolute'!$A:$AT, W$3, 0)&lt;=0, "na", VLOOKUP($A23, 'Top Decile - Absolute'!$A:$AT, W$3, 0)/VLOOKUP($A22, 'Top Decile - Absolute'!$A:$AT, W$3, 0)-1)</f>
        <v>-7.9909502803158228E-2</v>
      </c>
      <c r="X23" s="63">
        <f>IF(VLOOKUP($A22, 'Top Decile - Absolute'!$A:$AT, X$3, 0)&lt;=0, "na", VLOOKUP($A23, 'Top Decile - Absolute'!$A:$AT, X$3, 0)/VLOOKUP($A22, 'Top Decile - Absolute'!$A:$AT, X$3, 0)-1)</f>
        <v>-0.22303501535256698</v>
      </c>
      <c r="Y23" s="63">
        <f>IF(VLOOKUP($A22, 'Top Decile - Absolute'!$A:$AT, Y$3, 0)&lt;=0, "na", VLOOKUP($A23, 'Top Decile - Absolute'!$A:$AT, Y$3, 0)/VLOOKUP($A22, 'Top Decile - Absolute'!$A:$AT, Y$3, 0)-1)</f>
        <v>-8.5157637909337724E-3</v>
      </c>
      <c r="Z23" s="63">
        <f>IF(VLOOKUP($A22, 'Top Decile - Absolute'!$A:$AT, Z$3, 0)&lt;=0, "na", VLOOKUP($A23, 'Top Decile - Absolute'!$A:$AT, Z$3, 0)/VLOOKUP($A22, 'Top Decile - Absolute'!$A:$AT, Z$3, 0)-1)</f>
        <v>-0.4402077279184452</v>
      </c>
      <c r="AA23" s="63">
        <f>IF(VLOOKUP($A22, 'Top Decile - Absolute'!$A:$AT, AA$3, 0)&lt;=0, "na", VLOOKUP($A23, 'Top Decile - Absolute'!$A:$AT, AA$3, 0)/VLOOKUP($A22, 'Top Decile - Absolute'!$A:$AT, AA$3, 0)-1)</f>
        <v>-0.16733590347625793</v>
      </c>
      <c r="AB23" s="63">
        <f>IF(VLOOKUP($A22, 'Top Decile - Absolute'!$A:$AT, AB$3, 0)&lt;=0, "na", VLOOKUP($A23, 'Top Decile - Absolute'!$A:$AT, AB$3, 0)/VLOOKUP($A22, 'Top Decile - Absolute'!$A:$AT, AB$3, 0)-1)</f>
        <v>-0.39912154700873714</v>
      </c>
      <c r="AC23" s="63">
        <f>IF(VLOOKUP($A22, 'Top Decile - Absolute'!$A:$AT, AC$3, 0)&lt;=0, "na", VLOOKUP($A23, 'Top Decile - Absolute'!$A:$AT, AC$3, 0)/VLOOKUP($A22, 'Top Decile - Absolute'!$A:$AT, AC$3, 0)-1)</f>
        <v>-0.21033917614461994</v>
      </c>
      <c r="AD23" s="63">
        <f>IF(VLOOKUP($A22, 'Top Decile - Absolute'!$A:$AT, AD$3, 0)&lt;=0, "na", VLOOKUP($A23, 'Top Decile - Absolute'!$A:$AT, AD$3, 0)/VLOOKUP($A22, 'Top Decile - Absolute'!$A:$AT, AD$3, 0)-1)</f>
        <v>-0.31103837394577571</v>
      </c>
      <c r="AE23" s="63">
        <f>IF(VLOOKUP($A22, 'Top Decile - Absolute'!$A:$AT, AE$3, 0)&lt;=0, "na", VLOOKUP($A23, 'Top Decile - Absolute'!$A:$AT, AE$3, 0)/VLOOKUP($A22, 'Top Decile - Absolute'!$A:$AT, AE$3, 0)-1)</f>
        <v>-0.34674316840234154</v>
      </c>
      <c r="AF23" s="63">
        <f>IF(VLOOKUP($A22, 'Top Decile - Absolute'!$A:$AT, AF$3, 0)&lt;=0, "na", VLOOKUP($A23, 'Top Decile - Absolute'!$A:$AT, AF$3, 0)/VLOOKUP($A22, 'Top Decile - Absolute'!$A:$AT, AF$3, 0)-1)</f>
        <v>-0.37141987471563098</v>
      </c>
      <c r="AG23" s="63">
        <f>IF(VLOOKUP($A22, 'Top Decile - Absolute'!$A:$AT, AG$3, 0)&lt;=0, "na", VLOOKUP($A23, 'Top Decile - Absolute'!$A:$AT, AG$3, 0)/VLOOKUP($A22, 'Top Decile - Absolute'!$A:$AT, AG$3, 0)-1)</f>
        <v>-0.12516666515605845</v>
      </c>
      <c r="AH23" s="63">
        <f>IF(VLOOKUP($A22, 'Top Decile - Absolute'!$A:$AT, AH$3, 0)&lt;=0, "na", VLOOKUP($A23, 'Top Decile - Absolute'!$A:$AT, AH$3, 0)/VLOOKUP($A22, 'Top Decile - Absolute'!$A:$AT, AH$3, 0)-1)</f>
        <v>-0.17852073965422732</v>
      </c>
      <c r="AI23" s="63">
        <f>IF(VLOOKUP($A22, 'Top Decile - Absolute'!$A:$AT, AI$3, 0)&lt;=0, "na", VLOOKUP($A23, 'Top Decile - Absolute'!$A:$AT, AI$3, 0)/VLOOKUP($A22, 'Top Decile - Absolute'!$A:$AT, AI$3, 0)-1)</f>
        <v>-0.22455060746399846</v>
      </c>
      <c r="AJ23" s="63">
        <f>IF(VLOOKUP($A22, 'Top Decile - Absolute'!$A:$AT, AJ$3, 0)&lt;=0, "na", VLOOKUP($A23, 'Top Decile - Absolute'!$A:$AT, AJ$3, 0)/VLOOKUP($A22, 'Top Decile - Absolute'!$A:$AT, AJ$3, 0)-1)</f>
        <v>-0.25489724332303187</v>
      </c>
      <c r="AK23" s="63">
        <f>IF(VLOOKUP($A22, 'Top Decile - Absolute'!$A:$AT, AK$3, 0)&lt;=0, "na", VLOOKUP($A23, 'Top Decile - Absolute'!$A:$AT, AK$3, 0)/VLOOKUP($A22, 'Top Decile - Absolute'!$A:$AT, AK$3, 0)-1)</f>
        <v>-0.1369278083462514</v>
      </c>
      <c r="AL23" s="63">
        <f>IF(VLOOKUP($A22, 'Top Decile - Absolute'!$A:$AT, AL$3, 0)&lt;=0, "na", VLOOKUP($A23, 'Top Decile - Absolute'!$A:$AT, AL$3, 0)/VLOOKUP($A22, 'Top Decile - Absolute'!$A:$AT, AL$3, 0)-1)</f>
        <v>-0.13165701243019257</v>
      </c>
      <c r="AM23" s="63">
        <f>IF(VLOOKUP($A22, 'Top Decile - Absolute'!$A:$AT, AM$3, 0)&lt;=0, "na", VLOOKUP($A23, 'Top Decile - Absolute'!$A:$AT, AM$3, 0)/VLOOKUP($A22, 'Top Decile - Absolute'!$A:$AT, AM$3, 0)-1)</f>
        <v>-0.47893912937340299</v>
      </c>
      <c r="AN23" s="63">
        <f>IF(VLOOKUP($A22, 'Top Decile - Absolute'!$A:$AT, AN$3, 0)&lt;=0, "na", VLOOKUP($A23, 'Top Decile - Absolute'!$A:$AT, AN$3, 0)/VLOOKUP($A22, 'Top Decile - Absolute'!$A:$AT, AN$3, 0)-1)</f>
        <v>-0.20899296215249175</v>
      </c>
      <c r="AO23" s="74">
        <f>IF(VLOOKUP($A22, 'Top Decile - Absolute'!$A:$AT, AO$3, 0)&lt;=0, "na", VLOOKUP($A23, 'Top Decile - Absolute'!$A:$AT, AO$3, 0)/VLOOKUP($A22, 'Top Decile - Absolute'!$A:$AT, AO$3, 0)-1)</f>
        <v>-0.35406882062811418</v>
      </c>
      <c r="AP23" s="63">
        <f>IF(VLOOKUP($A22, 'Top Decile - Absolute'!$A:$AT, AP$3, 0)&lt;=0, "na", VLOOKUP($A23, 'Top Decile - Absolute'!$A:$AT, AP$3, 0)/VLOOKUP($A22, 'Top Decile - Absolute'!$A:$AT, AP$3, 0)-1)</f>
        <v>-0.41489511051441219</v>
      </c>
      <c r="AQ23" s="63">
        <f>IF(VLOOKUP($A22, 'Top Decile - Absolute'!$A:$AT, AQ$3, 0)&lt;=0, "na", VLOOKUP($A23, 'Top Decile - Absolute'!$A:$AT, AQ$3, 0)/VLOOKUP($A22, 'Top Decile - Absolute'!$A:$AT, AQ$3, 0)-1)</f>
        <v>-0.19996856516297046</v>
      </c>
      <c r="AR23" s="63">
        <f>IF(VLOOKUP($A22, 'Top Decile - Absolute'!$A:$AT, AR$3, 0)&lt;=0, "na", VLOOKUP($A23, 'Top Decile - Absolute'!$A:$AT, AR$3, 0)/VLOOKUP($A22, 'Top Decile - Absolute'!$A:$AT, AR$3, 0)-1)</f>
        <v>-0.17967790698901209</v>
      </c>
      <c r="AS23" s="63">
        <f>IF(VLOOKUP($A22, 'Top Decile - Absolute'!$A:$AT, AS$3, 0)&lt;=0, "na", VLOOKUP($A23, 'Top Decile - Absolute'!$A:$AT, AS$3, 0)/VLOOKUP($A22, 'Top Decile - Absolute'!$A:$AT, AS$3, 0)-1)</f>
        <v>-7.3191164554510468E-2</v>
      </c>
      <c r="AT23" s="63">
        <f>IF(VLOOKUP($A22, 'Top Decile - Absolute'!$A:$AT, AT$3, 0)&lt;=0, "na", VLOOKUP($A23, 'Top Decile - Absolute'!$A:$AT, AT$3, 0)/VLOOKUP($A22, 'Top Decile - Absolute'!$A:$AT, AT$3, 0)-1)</f>
        <v>-0.25256280329036263</v>
      </c>
      <c r="AU23" s="63">
        <f>IF(VLOOKUP($A22, 'Top Decile - Absolute'!$A:$AU, AU$3, 0)&lt;=0, "na", VLOOKUP($A23, 'Top Decile - Absolute'!$A:$AU, AU$3, 0)/VLOOKUP($A22, 'Top Decile - Absolute'!$A:$AU, AU$3, 0)-1)</f>
        <v>-9.1467616487947101E-2</v>
      </c>
      <c r="AV23" s="137">
        <f>IF(VLOOKUP($A22, 'Top Decile - Absolute'!$A:$BA, AV$3, 0)&lt;=0, "na", VLOOKUP($A23, 'Top Decile - Absolute'!$A:$BA, AV$3, 0)/VLOOKUP($A22, 'Top Decile - Absolute'!$A:$BA, AV$3, 0)-1)</f>
        <v>-0.18784849953244021</v>
      </c>
      <c r="AW23" s="137">
        <f>IF(VLOOKUP($A22, 'Top Decile - Absolute'!$A:$BA, AW$3, 0)&lt;=0, "na", VLOOKUP($A23, 'Top Decile - Absolute'!$A:$BA, AW$3, 0)/VLOOKUP($A22, 'Top Decile - Absolute'!$A:$BA, AW$3, 0)-1)</f>
        <v>-0.23301721035808354</v>
      </c>
    </row>
    <row r="24" spans="1:49">
      <c r="A24" s="7">
        <v>37986</v>
      </c>
      <c r="B24" s="63" t="str">
        <f>IF(VLOOKUP($A23, 'Top Decile - Absolute'!$A:$AT, B$3, 0)&lt;=0, "na", VLOOKUP($A24, 'Top Decile - Absolute'!$A:$AT, B$3, 0)/VLOOKUP($A23, 'Top Decile - Absolute'!$A:$AT, B$3, 0)-1)</f>
        <v>na</v>
      </c>
      <c r="C24" s="63">
        <f>IF(VLOOKUP($A23, 'Top Decile - Absolute'!$A:$AT, C$3, 0)&lt;=0, "na", VLOOKUP($A24, 'Top Decile - Absolute'!$A:$AT, C$3, 0)/VLOOKUP($A23, 'Top Decile - Absolute'!$A:$AT, C$3, 0)-1)</f>
        <v>0.64323864150544585</v>
      </c>
      <c r="D24" s="63">
        <f>IF(VLOOKUP($A23, 'Top Decile - Absolute'!$A:$AT, D$3, 0)&lt;=0, "na", VLOOKUP($A24, 'Top Decile - Absolute'!$A:$AT, D$3, 0)/VLOOKUP($A23, 'Top Decile - Absolute'!$A:$AT, D$3, 0)-1)</f>
        <v>0.20542631340453221</v>
      </c>
      <c r="E24" s="63">
        <f>IF(VLOOKUP($A23, 'Top Decile - Absolute'!$A:$AT, E$3, 0)&lt;=0, "na", VLOOKUP($A24, 'Top Decile - Absolute'!$A:$AT, E$3, 0)/VLOOKUP($A23, 'Top Decile - Absolute'!$A:$AT, E$3, 0)-1)</f>
        <v>0.34387180021378749</v>
      </c>
      <c r="F24" s="63">
        <f>IF(VLOOKUP($A23, 'Top Decile - Absolute'!$A:$AT, F$3, 0)&lt;=0, "na", VLOOKUP($A24, 'Top Decile - Absolute'!$A:$AT, F$3, 0)/VLOOKUP($A23, 'Top Decile - Absolute'!$A:$AT, F$3, 0)-1)</f>
        <v>0.5131150748760156</v>
      </c>
      <c r="G24" s="63">
        <f>IF(VLOOKUP($A23, 'Top Decile - Absolute'!$A:$AT, G$3, 0)&lt;=0, "na", VLOOKUP($A24, 'Top Decile - Absolute'!$A:$AT, G$3, 0)/VLOOKUP($A23, 'Top Decile - Absolute'!$A:$AT, G$3, 0)-1)</f>
        <v>0.57178750421474223</v>
      </c>
      <c r="H24" s="63">
        <f>IF(VLOOKUP($A23, 'Top Decile - Absolute'!$A:$AT, H$3, 0)&lt;=0, "na", VLOOKUP($A24, 'Top Decile - Absolute'!$A:$AT, H$3, 0)/VLOOKUP($A23, 'Top Decile - Absolute'!$A:$AT, H$3, 0)-1)</f>
        <v>0.37280249869973248</v>
      </c>
      <c r="I24" s="63">
        <f>IF(VLOOKUP($A23, 'Top Decile - Absolute'!$A:$AT, I$3, 0)&lt;=0, "na", VLOOKUP($A24, 'Top Decile - Absolute'!$A:$AT, I$3, 0)/VLOOKUP($A23, 'Top Decile - Absolute'!$A:$AT, I$3, 0)-1)</f>
        <v>0.45023934595024917</v>
      </c>
      <c r="J24" s="63">
        <f>IF(VLOOKUP($A23, 'Top Decile - Absolute'!$A:$AT, J$3, 0)&lt;=0, "na", VLOOKUP($A24, 'Top Decile - Absolute'!$A:$AT, J$3, 0)/VLOOKUP($A23, 'Top Decile - Absolute'!$A:$AT, J$3, 0)-1)</f>
        <v>0.66863704361194909</v>
      </c>
      <c r="K24" s="63">
        <f>IF(VLOOKUP($A23, 'Top Decile - Absolute'!$A:$AT, K$3, 0)&lt;=0, "na", VLOOKUP($A24, 'Top Decile - Absolute'!$A:$AT, K$3, 0)/VLOOKUP($A23, 'Top Decile - Absolute'!$A:$AT, K$3, 0)-1)</f>
        <v>0.41752338433357217</v>
      </c>
      <c r="L24" s="63">
        <f>IF(VLOOKUP($A23, 'Top Decile - Absolute'!$A:$AT, L$3, 0)&lt;=0, "na", VLOOKUP($A24, 'Top Decile - Absolute'!$A:$AT, L$3, 0)/VLOOKUP($A23, 'Top Decile - Absolute'!$A:$AT, L$3, 0)-1)</f>
        <v>0.49029575066818931</v>
      </c>
      <c r="M24" s="63">
        <f>IF(VLOOKUP($A23, 'Top Decile - Absolute'!$A:$AT, M$3, 0)&lt;=0, "na", VLOOKUP($A24, 'Top Decile - Absolute'!$A:$AT, M$3, 0)/VLOOKUP($A23, 'Top Decile - Absolute'!$A:$AT, M$3, 0)-1)</f>
        <v>0.29163521869860576</v>
      </c>
      <c r="N24" s="63">
        <f>IF(VLOOKUP($A23, 'Top Decile - Absolute'!$A:$AT, N$3, 0)&lt;=0, "na", VLOOKUP($A24, 'Top Decile - Absolute'!$A:$AT, N$3, 0)/VLOOKUP($A23, 'Top Decile - Absolute'!$A:$AT, N$3, 0)-1)</f>
        <v>0.34152835179677532</v>
      </c>
      <c r="O24" s="63">
        <f>IF(VLOOKUP($A23, 'Top Decile - Absolute'!$A:$AT, O$3, 0)&lt;=0, "na", VLOOKUP($A24, 'Top Decile - Absolute'!$A:$AT, O$3, 0)/VLOOKUP($A23, 'Top Decile - Absolute'!$A:$AT, O$3, 0)-1)</f>
        <v>0.35601125076682316</v>
      </c>
      <c r="P24" s="63">
        <f>IF(VLOOKUP($A23, 'Top Decile - Absolute'!$A:$AT, P$3, 0)&lt;=0, "na", VLOOKUP($A24, 'Top Decile - Absolute'!$A:$AT, P$3, 0)/VLOOKUP($A23, 'Top Decile - Absolute'!$A:$AT, P$3, 0)-1)</f>
        <v>0.31367092750092218</v>
      </c>
      <c r="Q24" s="63">
        <f>IF(VLOOKUP($A23, 'Top Decile - Absolute'!$A:$AT, Q$3, 0)&lt;=0, "na", VLOOKUP($A24, 'Top Decile - Absolute'!$A:$AT, Q$3, 0)/VLOOKUP($A23, 'Top Decile - Absolute'!$A:$AT, Q$3, 0)-1)</f>
        <v>0.52668762598120233</v>
      </c>
      <c r="R24" s="63">
        <f>IF(VLOOKUP($A23, 'Top Decile - Absolute'!$A:$AT, R$3, 0)&lt;=0, "na", VLOOKUP($A24, 'Top Decile - Absolute'!$A:$AT, R$3, 0)/VLOOKUP($A23, 'Top Decile - Absolute'!$A:$AT, R$3, 0)-1)</f>
        <v>0.51334826639239939</v>
      </c>
      <c r="S24" s="63">
        <f>IF(VLOOKUP($A23, 'Top Decile - Absolute'!$A:$AT, S$3, 0)&lt;=0, "na", VLOOKUP($A24, 'Top Decile - Absolute'!$A:$AT, S$3, 0)/VLOOKUP($A23, 'Top Decile - Absolute'!$A:$AT, S$3, 0)-1)</f>
        <v>0.50149642599823618</v>
      </c>
      <c r="T24" s="63">
        <f>IF(VLOOKUP($A23, 'Top Decile - Absolute'!$A:$AT, T$3, 0)&lt;=0, "na", VLOOKUP($A24, 'Top Decile - Absolute'!$A:$AT, T$3, 0)/VLOOKUP($A23, 'Top Decile - Absolute'!$A:$AT, T$3, 0)-1)</f>
        <v>0.32847146023368912</v>
      </c>
      <c r="U24" s="63">
        <f>IF(VLOOKUP($A23, 'Top Decile - Absolute'!$A:$AT, U$3, 0)&lt;=0, "na", VLOOKUP($A24, 'Top Decile - Absolute'!$A:$AT, U$3, 0)/VLOOKUP($A23, 'Top Decile - Absolute'!$A:$AT, U$3, 0)-1)</f>
        <v>0.53562285832502088</v>
      </c>
      <c r="V24" s="63">
        <f>IF(VLOOKUP($A23, 'Top Decile - Absolute'!$A:$AT, V$3, 0)&lt;=0, "na", VLOOKUP($A24, 'Top Decile - Absolute'!$A:$AT, V$3, 0)/VLOOKUP($A23, 'Top Decile - Absolute'!$A:$AT, V$3, 0)-1)</f>
        <v>0.49205356236975462</v>
      </c>
      <c r="W24" s="63">
        <f>IF(VLOOKUP($A23, 'Top Decile - Absolute'!$A:$AT, W$3, 0)&lt;=0, "na", VLOOKUP($A24, 'Top Decile - Absolute'!$A:$AT, W$3, 0)/VLOOKUP($A23, 'Top Decile - Absolute'!$A:$AT, W$3, 0)-1)</f>
        <v>0.35593441523652514</v>
      </c>
      <c r="X24" s="63">
        <f>IF(VLOOKUP($A23, 'Top Decile - Absolute'!$A:$AT, X$3, 0)&lt;=0, "na", VLOOKUP($A24, 'Top Decile - Absolute'!$A:$AT, X$3, 0)/VLOOKUP($A23, 'Top Decile - Absolute'!$A:$AT, X$3, 0)-1)</f>
        <v>0.30781078712499377</v>
      </c>
      <c r="Y24" s="63">
        <f>IF(VLOOKUP($A23, 'Top Decile - Absolute'!$A:$AT, Y$3, 0)&lt;=0, "na", VLOOKUP($A24, 'Top Decile - Absolute'!$A:$AT, Y$3, 0)/VLOOKUP($A23, 'Top Decile - Absolute'!$A:$AT, Y$3, 0)-1)</f>
        <v>0.39418748325385056</v>
      </c>
      <c r="Z24" s="63">
        <f>IF(VLOOKUP($A23, 'Top Decile - Absolute'!$A:$AT, Z$3, 0)&lt;=0, "na", VLOOKUP($A24, 'Top Decile - Absolute'!$A:$AT, Z$3, 0)/VLOOKUP($A23, 'Top Decile - Absolute'!$A:$AT, Z$3, 0)-1)</f>
        <v>0.6104543791992918</v>
      </c>
      <c r="AA24" s="63">
        <f>IF(VLOOKUP($A23, 'Top Decile - Absolute'!$A:$AT, AA$3, 0)&lt;=0, "na", VLOOKUP($A24, 'Top Decile - Absolute'!$A:$AT, AA$3, 0)/VLOOKUP($A23, 'Top Decile - Absolute'!$A:$AT, AA$3, 0)-1)</f>
        <v>0.40116025095708507</v>
      </c>
      <c r="AB24" s="63">
        <f>IF(VLOOKUP($A23, 'Top Decile - Absolute'!$A:$AT, AB$3, 0)&lt;=0, "na", VLOOKUP($A24, 'Top Decile - Absolute'!$A:$AT, AB$3, 0)/VLOOKUP($A23, 'Top Decile - Absolute'!$A:$AT, AB$3, 0)-1)</f>
        <v>0.64876815738206828</v>
      </c>
      <c r="AC24" s="63">
        <f>IF(VLOOKUP($A23, 'Top Decile - Absolute'!$A:$AT, AC$3, 0)&lt;=0, "na", VLOOKUP($A24, 'Top Decile - Absolute'!$A:$AT, AC$3, 0)/VLOOKUP($A23, 'Top Decile - Absolute'!$A:$AT, AC$3, 0)-1)</f>
        <v>0.34784225631014865</v>
      </c>
      <c r="AD24" s="63">
        <f>IF(VLOOKUP($A23, 'Top Decile - Absolute'!$A:$AT, AD$3, 0)&lt;=0, "na", VLOOKUP($A24, 'Top Decile - Absolute'!$A:$AT, AD$3, 0)/VLOOKUP($A23, 'Top Decile - Absolute'!$A:$AT, AD$3, 0)-1)</f>
        <v>0.50188229027094078</v>
      </c>
      <c r="AE24" s="63">
        <f>IF(VLOOKUP($A23, 'Top Decile - Absolute'!$A:$AT, AE$3, 0)&lt;=0, "na", VLOOKUP($A24, 'Top Decile - Absolute'!$A:$AT, AE$3, 0)/VLOOKUP($A23, 'Top Decile - Absolute'!$A:$AT, AE$3, 0)-1)</f>
        <v>0.42626098510083166</v>
      </c>
      <c r="AF24" s="63">
        <f>IF(VLOOKUP($A23, 'Top Decile - Absolute'!$A:$AT, AF$3, 0)&lt;=0, "na", VLOOKUP($A24, 'Top Decile - Absolute'!$A:$AT, AF$3, 0)/VLOOKUP($A23, 'Top Decile - Absolute'!$A:$AT, AF$3, 0)-1)</f>
        <v>0.57500819953245363</v>
      </c>
      <c r="AG24" s="63">
        <f>IF(VLOOKUP($A23, 'Top Decile - Absolute'!$A:$AT, AG$3, 0)&lt;=0, "na", VLOOKUP($A24, 'Top Decile - Absolute'!$A:$AT, AG$3, 0)/VLOOKUP($A23, 'Top Decile - Absolute'!$A:$AT, AG$3, 0)-1)</f>
        <v>0.26031595339409996</v>
      </c>
      <c r="AH24" s="63">
        <f>IF(VLOOKUP($A23, 'Top Decile - Absolute'!$A:$AT, AH$3, 0)&lt;=0, "na", VLOOKUP($A24, 'Top Decile - Absolute'!$A:$AT, AH$3, 0)/VLOOKUP($A23, 'Top Decile - Absolute'!$A:$AT, AH$3, 0)-1)</f>
        <v>0.32613622519923213</v>
      </c>
      <c r="AI24" s="63">
        <f>IF(VLOOKUP($A23, 'Top Decile - Absolute'!$A:$AT, AI$3, 0)&lt;=0, "na", VLOOKUP($A24, 'Top Decile - Absolute'!$A:$AT, AI$3, 0)/VLOOKUP($A23, 'Top Decile - Absolute'!$A:$AT, AI$3, 0)-1)</f>
        <v>0.27934204654837003</v>
      </c>
      <c r="AJ24" s="63">
        <f>IF(VLOOKUP($A23, 'Top Decile - Absolute'!$A:$AT, AJ$3, 0)&lt;=0, "na", VLOOKUP($A24, 'Top Decile - Absolute'!$A:$AT, AJ$3, 0)/VLOOKUP($A23, 'Top Decile - Absolute'!$A:$AT, AJ$3, 0)-1)</f>
        <v>0.38871557657695432</v>
      </c>
      <c r="AK24" s="63">
        <f>IF(VLOOKUP($A23, 'Top Decile - Absolute'!$A:$AT, AK$3, 0)&lt;=0, "na", VLOOKUP($A24, 'Top Decile - Absolute'!$A:$AT, AK$3, 0)/VLOOKUP($A23, 'Top Decile - Absolute'!$A:$AT, AK$3, 0)-1)</f>
        <v>0.25135165078979838</v>
      </c>
      <c r="AL24" s="63">
        <f>IF(VLOOKUP($A23, 'Top Decile - Absolute'!$A:$AT, AL$3, 0)&lt;=0, "na", VLOOKUP($A24, 'Top Decile - Absolute'!$A:$AT, AL$3, 0)/VLOOKUP($A23, 'Top Decile - Absolute'!$A:$AT, AL$3, 0)-1)</f>
        <v>0.26841542454905154</v>
      </c>
      <c r="AM24" s="63">
        <f>IF(VLOOKUP($A23, 'Top Decile - Absolute'!$A:$AT, AM$3, 0)&lt;=0, "na", VLOOKUP($A24, 'Top Decile - Absolute'!$A:$AT, AM$3, 0)/VLOOKUP($A23, 'Top Decile - Absolute'!$A:$AT, AM$3, 0)-1)</f>
        <v>0.85549740073936831</v>
      </c>
      <c r="AN24" s="63">
        <f>IF(VLOOKUP($A23, 'Top Decile - Absolute'!$A:$AT, AN$3, 0)&lt;=0, "na", VLOOKUP($A24, 'Top Decile - Absolute'!$A:$AT, AN$3, 0)/VLOOKUP($A23, 'Top Decile - Absolute'!$A:$AT, AN$3, 0)-1)</f>
        <v>0.4282468339848533</v>
      </c>
      <c r="AO24" s="74">
        <f>IF(VLOOKUP($A23, 'Top Decile - Absolute'!$A:$AT, AO$3, 0)&lt;=0, "na", VLOOKUP($A24, 'Top Decile - Absolute'!$A:$AT, AO$3, 0)/VLOOKUP($A23, 'Top Decile - Absolute'!$A:$AT, AO$3, 0)-1)</f>
        <v>0.77502467259518659</v>
      </c>
      <c r="AP24" s="63">
        <f>IF(VLOOKUP($A23, 'Top Decile - Absolute'!$A:$AT, AP$3, 0)&lt;=0, "na", VLOOKUP($A24, 'Top Decile - Absolute'!$A:$AT, AP$3, 0)/VLOOKUP($A23, 'Top Decile - Absolute'!$A:$AT, AP$3, 0)-1)</f>
        <v>0.90616908611432945</v>
      </c>
      <c r="AQ24" s="63">
        <f>IF(VLOOKUP($A23, 'Top Decile - Absolute'!$A:$AT, AQ$3, 0)&lt;=0, "na", VLOOKUP($A24, 'Top Decile - Absolute'!$A:$AT, AQ$3, 0)/VLOOKUP($A23, 'Top Decile - Absolute'!$A:$AT, AQ$3, 0)-1)</f>
        <v>0.34951198361198377</v>
      </c>
      <c r="AR24" s="63">
        <f>IF(VLOOKUP($A23, 'Top Decile - Absolute'!$A:$AT, AR$3, 0)&lt;=0, "na", VLOOKUP($A24, 'Top Decile - Absolute'!$A:$AT, AR$3, 0)/VLOOKUP($A23, 'Top Decile - Absolute'!$A:$AT, AR$3, 0)-1)</f>
        <v>0.41802046960862871</v>
      </c>
      <c r="AS24" s="63">
        <f>IF(VLOOKUP($A23, 'Top Decile - Absolute'!$A:$AT, AS$3, 0)&lt;=0, "na", VLOOKUP($A24, 'Top Decile - Absolute'!$A:$AT, AS$3, 0)/VLOOKUP($A23, 'Top Decile - Absolute'!$A:$AT, AS$3, 0)-1)</f>
        <v>0.66048582215010465</v>
      </c>
      <c r="AT24" s="63">
        <f>IF(VLOOKUP($A23, 'Top Decile - Absolute'!$A:$AT, AT$3, 0)&lt;=0, "na", VLOOKUP($A24, 'Top Decile - Absolute'!$A:$AT, AT$3, 0)/VLOOKUP($A23, 'Top Decile - Absolute'!$A:$AT, AT$3, 0)-1)</f>
        <v>0.6629098864103129</v>
      </c>
      <c r="AU24" s="63">
        <f>IF(VLOOKUP($A23, 'Top Decile - Absolute'!$A:$AU, AU$3, 0)&lt;=0, "na", VLOOKUP($A24, 'Top Decile - Absolute'!$A:$AU, AU$3, 0)/VLOOKUP($A23, 'Top Decile - Absolute'!$A:$AU, AU$3, 0)-1)</f>
        <v>0.48468852374681481</v>
      </c>
      <c r="AV24" s="137">
        <f>IF(VLOOKUP($A23, 'Top Decile - Absolute'!$A:$BA, AV$3, 0)&lt;=0, "na", VLOOKUP($A24, 'Top Decile - Absolute'!$A:$BA, AV$3, 0)/VLOOKUP($A23, 'Top Decile - Absolute'!$A:$BA, AV$3, 0)-1)</f>
        <v>0.39084737728224628</v>
      </c>
      <c r="AW24" s="137">
        <f>IF(VLOOKUP($A23, 'Top Decile - Absolute'!$A:$BA, AW$3, 0)&lt;=0, "na", VLOOKUP($A24, 'Top Decile - Absolute'!$A:$BA, AW$3, 0)/VLOOKUP($A23, 'Top Decile - Absolute'!$A:$BA, AW$3, 0)-1)</f>
        <v>0.26380376049975718</v>
      </c>
    </row>
    <row r="25" spans="1:49">
      <c r="A25" s="7">
        <v>38352</v>
      </c>
      <c r="B25" s="63" t="str">
        <f>IF(VLOOKUP($A24, 'Top Decile - Absolute'!$A:$AT, B$3, 0)&lt;=0, "na", VLOOKUP($A25, 'Top Decile - Absolute'!$A:$AT, B$3, 0)/VLOOKUP($A24, 'Top Decile - Absolute'!$A:$AT, B$3, 0)-1)</f>
        <v>na</v>
      </c>
      <c r="C25" s="63">
        <f>IF(VLOOKUP($A24, 'Top Decile - Absolute'!$A:$AT, C$3, 0)&lt;=0, "na", VLOOKUP($A25, 'Top Decile - Absolute'!$A:$AT, C$3, 0)/VLOOKUP($A24, 'Top Decile - Absolute'!$A:$AT, C$3, 0)-1)</f>
        <v>0.28457090087168679</v>
      </c>
      <c r="D25" s="63">
        <f>IF(VLOOKUP($A24, 'Top Decile - Absolute'!$A:$AT, D$3, 0)&lt;=0, "na", VLOOKUP($A25, 'Top Decile - Absolute'!$A:$AT, D$3, 0)/VLOOKUP($A24, 'Top Decile - Absolute'!$A:$AT, D$3, 0)-1)</f>
        <v>0.1657621816307322</v>
      </c>
      <c r="E25" s="63">
        <f>IF(VLOOKUP($A24, 'Top Decile - Absolute'!$A:$AT, E$3, 0)&lt;=0, "na", VLOOKUP($A25, 'Top Decile - Absolute'!$A:$AT, E$3, 0)/VLOOKUP($A24, 'Top Decile - Absolute'!$A:$AT, E$3, 0)-1)</f>
        <v>0.2589840826047225</v>
      </c>
      <c r="F25" s="63">
        <f>IF(VLOOKUP($A24, 'Top Decile - Absolute'!$A:$AT, F$3, 0)&lt;=0, "na", VLOOKUP($A25, 'Top Decile - Absolute'!$A:$AT, F$3, 0)/VLOOKUP($A24, 'Top Decile - Absolute'!$A:$AT, F$3, 0)-1)</f>
        <v>0.31145408209389558</v>
      </c>
      <c r="G25" s="63">
        <f>IF(VLOOKUP($A24, 'Top Decile - Absolute'!$A:$AT, G$3, 0)&lt;=0, "na", VLOOKUP($A25, 'Top Decile - Absolute'!$A:$AT, G$3, 0)/VLOOKUP($A24, 'Top Decile - Absolute'!$A:$AT, G$3, 0)-1)</f>
        <v>0.264101468554653</v>
      </c>
      <c r="H25" s="63">
        <f>IF(VLOOKUP($A24, 'Top Decile - Absolute'!$A:$AT, H$3, 0)&lt;=0, "na", VLOOKUP($A25, 'Top Decile - Absolute'!$A:$AT, H$3, 0)/VLOOKUP($A24, 'Top Decile - Absolute'!$A:$AT, H$3, 0)-1)</f>
        <v>0.23134523601993173</v>
      </c>
      <c r="I25" s="63">
        <f>IF(VLOOKUP($A24, 'Top Decile - Absolute'!$A:$AT, I$3, 0)&lt;=0, "na", VLOOKUP($A25, 'Top Decile - Absolute'!$A:$AT, I$3, 0)/VLOOKUP($A24, 'Top Decile - Absolute'!$A:$AT, I$3, 0)-1)</f>
        <v>0.2600921252519599</v>
      </c>
      <c r="J25" s="63">
        <f>IF(VLOOKUP($A24, 'Top Decile - Absolute'!$A:$AT, J$3, 0)&lt;=0, "na", VLOOKUP($A25, 'Top Decile - Absolute'!$A:$AT, J$3, 0)/VLOOKUP($A24, 'Top Decile - Absolute'!$A:$AT, J$3, 0)-1)</f>
        <v>0.24066808387853844</v>
      </c>
      <c r="K25" s="63">
        <f>IF(VLOOKUP($A24, 'Top Decile - Absolute'!$A:$AT, K$3, 0)&lt;=0, "na", VLOOKUP($A25, 'Top Decile - Absolute'!$A:$AT, K$3, 0)/VLOOKUP($A24, 'Top Decile - Absolute'!$A:$AT, K$3, 0)-1)</f>
        <v>0.26789090311232555</v>
      </c>
      <c r="L25" s="63">
        <f>IF(VLOOKUP($A24, 'Top Decile - Absolute'!$A:$AT, L$3, 0)&lt;=0, "na", VLOOKUP($A25, 'Top Decile - Absolute'!$A:$AT, L$3, 0)/VLOOKUP($A24, 'Top Decile - Absolute'!$A:$AT, L$3, 0)-1)</f>
        <v>0.26860654857889066</v>
      </c>
      <c r="M25" s="63">
        <f>IF(VLOOKUP($A24, 'Top Decile - Absolute'!$A:$AT, M$3, 0)&lt;=0, "na", VLOOKUP($A25, 'Top Decile - Absolute'!$A:$AT, M$3, 0)/VLOOKUP($A24, 'Top Decile - Absolute'!$A:$AT, M$3, 0)-1)</f>
        <v>0.21179099675016144</v>
      </c>
      <c r="N25" s="63">
        <f>IF(VLOOKUP($A24, 'Top Decile - Absolute'!$A:$AT, N$3, 0)&lt;=0, "na", VLOOKUP($A25, 'Top Decile - Absolute'!$A:$AT, N$3, 0)/VLOOKUP($A24, 'Top Decile - Absolute'!$A:$AT, N$3, 0)-1)</f>
        <v>0.2080028473683726</v>
      </c>
      <c r="O25" s="63">
        <f>IF(VLOOKUP($A24, 'Top Decile - Absolute'!$A:$AT, O$3, 0)&lt;=0, "na", VLOOKUP($A25, 'Top Decile - Absolute'!$A:$AT, O$3, 0)/VLOOKUP($A24, 'Top Decile - Absolute'!$A:$AT, O$3, 0)-1)</f>
        <v>0.12306507164627178</v>
      </c>
      <c r="P25" s="63">
        <f>IF(VLOOKUP($A24, 'Top Decile - Absolute'!$A:$AT, P$3, 0)&lt;=0, "na", VLOOKUP($A25, 'Top Decile - Absolute'!$A:$AT, P$3, 0)/VLOOKUP($A24, 'Top Decile - Absolute'!$A:$AT, P$3, 0)-1)</f>
        <v>0.189955837646411</v>
      </c>
      <c r="Q25" s="63">
        <f>IF(VLOOKUP($A24, 'Top Decile - Absolute'!$A:$AT, Q$3, 0)&lt;=0, "na", VLOOKUP($A25, 'Top Decile - Absolute'!$A:$AT, Q$3, 0)/VLOOKUP($A24, 'Top Decile - Absolute'!$A:$AT, Q$3, 0)-1)</f>
        <v>0.18560538798330861</v>
      </c>
      <c r="R25" s="63">
        <f>IF(VLOOKUP($A24, 'Top Decile - Absolute'!$A:$AT, R$3, 0)&lt;=0, "na", VLOOKUP($A25, 'Top Decile - Absolute'!$A:$AT, R$3, 0)/VLOOKUP($A24, 'Top Decile - Absolute'!$A:$AT, R$3, 0)-1)</f>
        <v>0.21156832895017819</v>
      </c>
      <c r="S25" s="63">
        <f>IF(VLOOKUP($A24, 'Top Decile - Absolute'!$A:$AT, S$3, 0)&lt;=0, "na", VLOOKUP($A25, 'Top Decile - Absolute'!$A:$AT, S$3, 0)/VLOOKUP($A24, 'Top Decile - Absolute'!$A:$AT, S$3, 0)-1)</f>
        <v>0.15866498495714798</v>
      </c>
      <c r="T25" s="63">
        <f>IF(VLOOKUP($A24, 'Top Decile - Absolute'!$A:$AT, T$3, 0)&lt;=0, "na", VLOOKUP($A25, 'Top Decile - Absolute'!$A:$AT, T$3, 0)/VLOOKUP($A24, 'Top Decile - Absolute'!$A:$AT, T$3, 0)-1)</f>
        <v>0.17578318843143248</v>
      </c>
      <c r="U25" s="63">
        <f>IF(VLOOKUP($A24, 'Top Decile - Absolute'!$A:$AT, U$3, 0)&lt;=0, "na", VLOOKUP($A25, 'Top Decile - Absolute'!$A:$AT, U$3, 0)/VLOOKUP($A24, 'Top Decile - Absolute'!$A:$AT, U$3, 0)-1)</f>
        <v>0.23646333675094233</v>
      </c>
      <c r="V25" s="63">
        <f>IF(VLOOKUP($A24, 'Top Decile - Absolute'!$A:$AT, V$3, 0)&lt;=0, "na", VLOOKUP($A25, 'Top Decile - Absolute'!$A:$AT, V$3, 0)/VLOOKUP($A24, 'Top Decile - Absolute'!$A:$AT, V$3, 0)-1)</f>
        <v>0.12270838973869624</v>
      </c>
      <c r="W25" s="63">
        <f>IF(VLOOKUP($A24, 'Top Decile - Absolute'!$A:$AT, W$3, 0)&lt;=0, "na", VLOOKUP($A25, 'Top Decile - Absolute'!$A:$AT, W$3, 0)/VLOOKUP($A24, 'Top Decile - Absolute'!$A:$AT, W$3, 0)-1)</f>
        <v>0.2137050213203795</v>
      </c>
      <c r="X25" s="63">
        <f>IF(VLOOKUP($A24, 'Top Decile - Absolute'!$A:$AT, X$3, 0)&lt;=0, "na", VLOOKUP($A25, 'Top Decile - Absolute'!$A:$AT, X$3, 0)/VLOOKUP($A24, 'Top Decile - Absolute'!$A:$AT, X$3, 0)-1)</f>
        <v>0.1010130190787506</v>
      </c>
      <c r="Y25" s="63">
        <f>IF(VLOOKUP($A24, 'Top Decile - Absolute'!$A:$AT, Y$3, 0)&lt;=0, "na", VLOOKUP($A25, 'Top Decile - Absolute'!$A:$AT, Y$3, 0)/VLOOKUP($A24, 'Top Decile - Absolute'!$A:$AT, Y$3, 0)-1)</f>
        <v>0.19608015389477651</v>
      </c>
      <c r="Z25" s="63">
        <f>IF(VLOOKUP($A24, 'Top Decile - Absolute'!$A:$AT, Z$3, 0)&lt;=0, "na", VLOOKUP($A25, 'Top Decile - Absolute'!$A:$AT, Z$3, 0)/VLOOKUP($A24, 'Top Decile - Absolute'!$A:$AT, Z$3, 0)-1)</f>
        <v>0.12060083258330812</v>
      </c>
      <c r="AA25" s="63">
        <f>IF(VLOOKUP($A24, 'Top Decile - Absolute'!$A:$AT, AA$3, 0)&lt;=0, "na", VLOOKUP($A25, 'Top Decile - Absolute'!$A:$AT, AA$3, 0)/VLOOKUP($A24, 'Top Decile - Absolute'!$A:$AT, AA$3, 0)-1)</f>
        <v>0.22139127740811548</v>
      </c>
      <c r="AB25" s="63">
        <f>IF(VLOOKUP($A24, 'Top Decile - Absolute'!$A:$AT, AB$3, 0)&lt;=0, "na", VLOOKUP($A25, 'Top Decile - Absolute'!$A:$AT, AB$3, 0)/VLOOKUP($A24, 'Top Decile - Absolute'!$A:$AT, AB$3, 0)-1)</f>
        <v>5.7386699572521627E-2</v>
      </c>
      <c r="AC25" s="63">
        <f>IF(VLOOKUP($A24, 'Top Decile - Absolute'!$A:$AT, AC$3, 0)&lt;=0, "na", VLOOKUP($A25, 'Top Decile - Absolute'!$A:$AT, AC$3, 0)/VLOOKUP($A24, 'Top Decile - Absolute'!$A:$AT, AC$3, 0)-1)</f>
        <v>0.17528083706635544</v>
      </c>
      <c r="AD25" s="63">
        <f>IF(VLOOKUP($A24, 'Top Decile - Absolute'!$A:$AT, AD$3, 0)&lt;=0, "na", VLOOKUP($A25, 'Top Decile - Absolute'!$A:$AT, AD$3, 0)/VLOOKUP($A24, 'Top Decile - Absolute'!$A:$AT, AD$3, 0)-1)</f>
        <v>0.20779120948689966</v>
      </c>
      <c r="AE25" s="63">
        <f>IF(VLOOKUP($A24, 'Top Decile - Absolute'!$A:$AT, AE$3, 0)&lt;=0, "na", VLOOKUP($A25, 'Top Decile - Absolute'!$A:$AT, AE$3, 0)/VLOOKUP($A24, 'Top Decile - Absolute'!$A:$AT, AE$3, 0)-1)</f>
        <v>0.18482114643494785</v>
      </c>
      <c r="AF25" s="63">
        <f>IF(VLOOKUP($A24, 'Top Decile - Absolute'!$A:$AT, AF$3, 0)&lt;=0, "na", VLOOKUP($A25, 'Top Decile - Absolute'!$A:$AT, AF$3, 0)/VLOOKUP($A24, 'Top Decile - Absolute'!$A:$AT, AF$3, 0)-1)</f>
        <v>0.14029654551914361</v>
      </c>
      <c r="AG25" s="63">
        <f>IF(VLOOKUP($A24, 'Top Decile - Absolute'!$A:$AT, AG$3, 0)&lt;=0, "na", VLOOKUP($A25, 'Top Decile - Absolute'!$A:$AT, AG$3, 0)/VLOOKUP($A24, 'Top Decile - Absolute'!$A:$AT, AG$3, 0)-1)</f>
        <v>0.14424616355595887</v>
      </c>
      <c r="AH25" s="63">
        <f>IF(VLOOKUP($A24, 'Top Decile - Absolute'!$A:$AT, AH$3, 0)&lt;=0, "na", VLOOKUP($A25, 'Top Decile - Absolute'!$A:$AT, AH$3, 0)/VLOOKUP($A24, 'Top Decile - Absolute'!$A:$AT, AH$3, 0)-1)</f>
        <v>7.9083123423253188E-2</v>
      </c>
      <c r="AI25" s="63">
        <f>IF(VLOOKUP($A24, 'Top Decile - Absolute'!$A:$AT, AI$3, 0)&lt;=0, "na", VLOOKUP($A25, 'Top Decile - Absolute'!$A:$AT, AI$3, 0)/VLOOKUP($A24, 'Top Decile - Absolute'!$A:$AT, AI$3, 0)-1)</f>
        <v>0.1823256393898911</v>
      </c>
      <c r="AJ25" s="63">
        <f>IF(VLOOKUP($A24, 'Top Decile - Absolute'!$A:$AT, AJ$3, 0)&lt;=0, "na", VLOOKUP($A25, 'Top Decile - Absolute'!$A:$AT, AJ$3, 0)/VLOOKUP($A24, 'Top Decile - Absolute'!$A:$AT, AJ$3, 0)-1)</f>
        <v>0.11187226039559528</v>
      </c>
      <c r="AK25" s="63">
        <f>IF(VLOOKUP($A24, 'Top Decile - Absolute'!$A:$AT, AK$3, 0)&lt;=0, "na", VLOOKUP($A25, 'Top Decile - Absolute'!$A:$AT, AK$3, 0)/VLOOKUP($A24, 'Top Decile - Absolute'!$A:$AT, AK$3, 0)-1)</f>
        <v>0.11911145318759653</v>
      </c>
      <c r="AL25" s="63">
        <f>IF(VLOOKUP($A24, 'Top Decile - Absolute'!$A:$AT, AL$3, 0)&lt;=0, "na", VLOOKUP($A25, 'Top Decile - Absolute'!$A:$AT, AL$3, 0)/VLOOKUP($A24, 'Top Decile - Absolute'!$A:$AT, AL$3, 0)-1)</f>
        <v>0.14105081292073374</v>
      </c>
      <c r="AM25" s="63">
        <f>IF(VLOOKUP($A24, 'Top Decile - Absolute'!$A:$AT, AM$3, 0)&lt;=0, "na", VLOOKUP($A25, 'Top Decile - Absolute'!$A:$AT, AM$3, 0)/VLOOKUP($A24, 'Top Decile - Absolute'!$A:$AT, AM$3, 0)-1)</f>
        <v>7.8130271708376497E-4</v>
      </c>
      <c r="AN25" s="63">
        <f>IF(VLOOKUP($A24, 'Top Decile - Absolute'!$A:$AT, AN$3, 0)&lt;=0, "na", VLOOKUP($A25, 'Top Decile - Absolute'!$A:$AT, AN$3, 0)/VLOOKUP($A24, 'Top Decile - Absolute'!$A:$AT, AN$3, 0)-1)</f>
        <v>0.17392517611711034</v>
      </c>
      <c r="AO25" s="74">
        <f>IF(VLOOKUP($A24, 'Top Decile - Absolute'!$A:$AT, AO$3, 0)&lt;=0, "na", VLOOKUP($A25, 'Top Decile - Absolute'!$A:$AT, AO$3, 0)/VLOOKUP($A24, 'Top Decile - Absolute'!$A:$AT, AO$3, 0)-1)</f>
        <v>0.22837013218787816</v>
      </c>
      <c r="AP25" s="63">
        <f>IF(VLOOKUP($A24, 'Top Decile - Absolute'!$A:$AT, AP$3, 0)&lt;=0, "na", VLOOKUP($A25, 'Top Decile - Absolute'!$A:$AT, AP$3, 0)/VLOOKUP($A24, 'Top Decile - Absolute'!$A:$AT, AP$3, 0)-1)</f>
        <v>0.18232882558331887</v>
      </c>
      <c r="AQ25" s="63">
        <f>IF(VLOOKUP($A24, 'Top Decile - Absolute'!$A:$AT, AQ$3, 0)&lt;=0, "na", VLOOKUP($A25, 'Top Decile - Absolute'!$A:$AT, AQ$3, 0)/VLOOKUP($A24, 'Top Decile - Absolute'!$A:$AT, AQ$3, 0)-1)</f>
        <v>0.16558890150416095</v>
      </c>
      <c r="AR25" s="63">
        <f>IF(VLOOKUP($A24, 'Top Decile - Absolute'!$A:$AT, AR$3, 0)&lt;=0, "na", VLOOKUP($A25, 'Top Decile - Absolute'!$A:$AT, AR$3, 0)/VLOOKUP($A24, 'Top Decile - Absolute'!$A:$AT, AR$3, 0)-1)</f>
        <v>0.18787148796305519</v>
      </c>
      <c r="AS25" s="63">
        <f>IF(VLOOKUP($A24, 'Top Decile - Absolute'!$A:$AT, AS$3, 0)&lt;=0, "na", VLOOKUP($A25, 'Top Decile - Absolute'!$A:$AT, AS$3, 0)/VLOOKUP($A24, 'Top Decile - Absolute'!$A:$AT, AS$3, 0)-1)</f>
        <v>0.21437735428913318</v>
      </c>
      <c r="AT25" s="63">
        <f>IF(VLOOKUP($A24, 'Top Decile - Absolute'!$A:$AT, AT$3, 0)&lt;=0, "na", VLOOKUP($A25, 'Top Decile - Absolute'!$A:$AT, AT$3, 0)/VLOOKUP($A24, 'Top Decile - Absolute'!$A:$AT, AT$3, 0)-1)</f>
        <v>0.11344300980155242</v>
      </c>
      <c r="AU25" s="63">
        <f>IF(VLOOKUP($A24, 'Top Decile - Absolute'!$A:$AU, AU$3, 0)&lt;=0, "na", VLOOKUP($A25, 'Top Decile - Absolute'!$A:$AU, AU$3, 0)/VLOOKUP($A24, 'Top Decile - Absolute'!$A:$AU, AU$3, 0)-1)</f>
        <v>0.11040281919709094</v>
      </c>
      <c r="AV25" s="137">
        <f>IF(VLOOKUP($A24, 'Top Decile - Absolute'!$A:$BA, AV$3, 0)&lt;=0, "na", VLOOKUP($A25, 'Top Decile - Absolute'!$A:$BA, AV$3, 0)/VLOOKUP($A24, 'Top Decile - Absolute'!$A:$BA, AV$3, 0)-1)</f>
        <v>0.15717943407467083</v>
      </c>
      <c r="AW25" s="137">
        <f>IF(VLOOKUP($A24, 'Top Decile - Absolute'!$A:$BA, AW$3, 0)&lt;=0, "na", VLOOKUP($A25, 'Top Decile - Absolute'!$A:$BA, AW$3, 0)/VLOOKUP($A24, 'Top Decile - Absolute'!$A:$BA, AW$3, 0)-1)</f>
        <v>8.9952576022438002E-2</v>
      </c>
    </row>
    <row r="26" spans="1:49">
      <c r="A26" s="7">
        <v>38716</v>
      </c>
      <c r="B26" s="63" t="str">
        <f>IF(VLOOKUP($A25, 'Top Decile - Absolute'!$A:$AT, B$3, 0)&lt;=0, "na", VLOOKUP($A26, 'Top Decile - Absolute'!$A:$AT, B$3, 0)/VLOOKUP($A25, 'Top Decile - Absolute'!$A:$AT, B$3, 0)-1)</f>
        <v>na</v>
      </c>
      <c r="C26" s="63">
        <f>IF(VLOOKUP($A25, 'Top Decile - Absolute'!$A:$AT, C$3, 0)&lt;=0, "na", VLOOKUP($A26, 'Top Decile - Absolute'!$A:$AT, C$3, 0)/VLOOKUP($A25, 'Top Decile - Absolute'!$A:$AT, C$3, 0)-1)</f>
        <v>0.16297240457421358</v>
      </c>
      <c r="D26" s="63">
        <f>IF(VLOOKUP($A25, 'Top Decile - Absolute'!$A:$AT, D$3, 0)&lt;=0, "na", VLOOKUP($A26, 'Top Decile - Absolute'!$A:$AT, D$3, 0)/VLOOKUP($A25, 'Top Decile - Absolute'!$A:$AT, D$3, 0)-1)</f>
        <v>5.5623481733378277E-2</v>
      </c>
      <c r="E26" s="63">
        <f>IF(VLOOKUP($A25, 'Top Decile - Absolute'!$A:$AT, E$3, 0)&lt;=0, "na", VLOOKUP($A26, 'Top Decile - Absolute'!$A:$AT, E$3, 0)/VLOOKUP($A25, 'Top Decile - Absolute'!$A:$AT, E$3, 0)-1)</f>
        <v>0.15906392910408407</v>
      </c>
      <c r="F26" s="63">
        <f>IF(VLOOKUP($A25, 'Top Decile - Absolute'!$A:$AT, F$3, 0)&lt;=0, "na", VLOOKUP($A26, 'Top Decile - Absolute'!$A:$AT, F$3, 0)/VLOOKUP($A25, 'Top Decile - Absolute'!$A:$AT, F$3, 0)-1)</f>
        <v>0.17175995411937084</v>
      </c>
      <c r="G26" s="63">
        <f>IF(VLOOKUP($A25, 'Top Decile - Absolute'!$A:$AT, G$3, 0)&lt;=0, "na", VLOOKUP($A26, 'Top Decile - Absolute'!$A:$AT, G$3, 0)/VLOOKUP($A25, 'Top Decile - Absolute'!$A:$AT, G$3, 0)-1)</f>
        <v>7.0532558181111815E-2</v>
      </c>
      <c r="H26" s="63">
        <f>IF(VLOOKUP($A25, 'Top Decile - Absolute'!$A:$AT, H$3, 0)&lt;=0, "na", VLOOKUP($A26, 'Top Decile - Absolute'!$A:$AT, H$3, 0)/VLOOKUP($A25, 'Top Decile - Absolute'!$A:$AT, H$3, 0)-1)</f>
        <v>0.12462319781400311</v>
      </c>
      <c r="I26" s="63">
        <f>IF(VLOOKUP($A25, 'Top Decile - Absolute'!$A:$AT, I$3, 0)&lt;=0, "na", VLOOKUP($A26, 'Top Decile - Absolute'!$A:$AT, I$3, 0)/VLOOKUP($A25, 'Top Decile - Absolute'!$A:$AT, I$3, 0)-1)</f>
        <v>0.10543515272704851</v>
      </c>
      <c r="J26" s="63">
        <f>IF(VLOOKUP($A25, 'Top Decile - Absolute'!$A:$AT, J$3, 0)&lt;=0, "na", VLOOKUP($A26, 'Top Decile - Absolute'!$A:$AT, J$3, 0)/VLOOKUP($A25, 'Top Decile - Absolute'!$A:$AT, J$3, 0)-1)</f>
        <v>-2.9513277909342106E-3</v>
      </c>
      <c r="K26" s="63">
        <f>IF(VLOOKUP($A25, 'Top Decile - Absolute'!$A:$AT, K$3, 0)&lt;=0, "na", VLOOKUP($A26, 'Top Decile - Absolute'!$A:$AT, K$3, 0)/VLOOKUP($A25, 'Top Decile - Absolute'!$A:$AT, K$3, 0)-1)</f>
        <v>0.19073772120898536</v>
      </c>
      <c r="L26" s="63">
        <f>IF(VLOOKUP($A25, 'Top Decile - Absolute'!$A:$AT, L$3, 0)&lt;=0, "na", VLOOKUP($A26, 'Top Decile - Absolute'!$A:$AT, L$3, 0)/VLOOKUP($A25, 'Top Decile - Absolute'!$A:$AT, L$3, 0)-1)</f>
        <v>0.17152032811959494</v>
      </c>
      <c r="M26" s="63">
        <f>IF(VLOOKUP($A25, 'Top Decile - Absolute'!$A:$AT, M$3, 0)&lt;=0, "na", VLOOKUP($A26, 'Top Decile - Absolute'!$A:$AT, M$3, 0)/VLOOKUP($A25, 'Top Decile - Absolute'!$A:$AT, M$3, 0)-1)</f>
        <v>5.3097144210337843E-2</v>
      </c>
      <c r="N26" s="63">
        <f>IF(VLOOKUP($A25, 'Top Decile - Absolute'!$A:$AT, N$3, 0)&lt;=0, "na", VLOOKUP($A26, 'Top Decile - Absolute'!$A:$AT, N$3, 0)/VLOOKUP($A25, 'Top Decile - Absolute'!$A:$AT, N$3, 0)-1)</f>
        <v>0.12751896879891422</v>
      </c>
      <c r="O26" s="63">
        <f>IF(VLOOKUP($A25, 'Top Decile - Absolute'!$A:$AT, O$3, 0)&lt;=0, "na", VLOOKUP($A26, 'Top Decile - Absolute'!$A:$AT, O$3, 0)/VLOOKUP($A25, 'Top Decile - Absolute'!$A:$AT, O$3, 0)-1)</f>
        <v>8.8716801619401542E-2</v>
      </c>
      <c r="P26" s="63">
        <f>IF(VLOOKUP($A25, 'Top Decile - Absolute'!$A:$AT, P$3, 0)&lt;=0, "na", VLOOKUP($A26, 'Top Decile - Absolute'!$A:$AT, P$3, 0)/VLOOKUP($A25, 'Top Decile - Absolute'!$A:$AT, P$3, 0)-1)</f>
        <v>0.26378578652878004</v>
      </c>
      <c r="Q26" s="63">
        <f>IF(VLOOKUP($A25, 'Top Decile - Absolute'!$A:$AT, Q$3, 0)&lt;=0, "na", VLOOKUP($A26, 'Top Decile - Absolute'!$A:$AT, Q$3, 0)/VLOOKUP($A25, 'Top Decile - Absolute'!$A:$AT, Q$3, 0)-1)</f>
        <v>0.1085143529982604</v>
      </c>
      <c r="R26" s="63">
        <f>IF(VLOOKUP($A25, 'Top Decile - Absolute'!$A:$AT, R$3, 0)&lt;=0, "na", VLOOKUP($A26, 'Top Decile - Absolute'!$A:$AT, R$3, 0)/VLOOKUP($A25, 'Top Decile - Absolute'!$A:$AT, R$3, 0)-1)</f>
        <v>0.14438575072628579</v>
      </c>
      <c r="S26" s="63">
        <f>IF(VLOOKUP($A25, 'Top Decile - Absolute'!$A:$AT, S$3, 0)&lt;=0, "na", VLOOKUP($A26, 'Top Decile - Absolute'!$A:$AT, S$3, 0)/VLOOKUP($A25, 'Top Decile - Absolute'!$A:$AT, S$3, 0)-1)</f>
        <v>0.16081882481948395</v>
      </c>
      <c r="T26" s="63">
        <f>IF(VLOOKUP($A25, 'Top Decile - Absolute'!$A:$AT, T$3, 0)&lt;=0, "na", VLOOKUP($A26, 'Top Decile - Absolute'!$A:$AT, T$3, 0)/VLOOKUP($A25, 'Top Decile - Absolute'!$A:$AT, T$3, 0)-1)</f>
        <v>0.23038039250355791</v>
      </c>
      <c r="U26" s="63">
        <f>IF(VLOOKUP($A25, 'Top Decile - Absolute'!$A:$AT, U$3, 0)&lt;=0, "na", VLOOKUP($A26, 'Top Decile - Absolute'!$A:$AT, U$3, 0)/VLOOKUP($A25, 'Top Decile - Absolute'!$A:$AT, U$3, 0)-1)</f>
        <v>0.17015761670632856</v>
      </c>
      <c r="V26" s="63">
        <f>IF(VLOOKUP($A25, 'Top Decile - Absolute'!$A:$AT, V$3, 0)&lt;=0, "na", VLOOKUP($A26, 'Top Decile - Absolute'!$A:$AT, V$3, 0)/VLOOKUP($A25, 'Top Decile - Absolute'!$A:$AT, V$3, 0)-1)</f>
        <v>0.10199904227780565</v>
      </c>
      <c r="W26" s="63">
        <f>IF(VLOOKUP($A25, 'Top Decile - Absolute'!$A:$AT, W$3, 0)&lt;=0, "na", VLOOKUP($A26, 'Top Decile - Absolute'!$A:$AT, W$3, 0)/VLOOKUP($A25, 'Top Decile - Absolute'!$A:$AT, W$3, 0)-1)</f>
        <v>0.19230726903983753</v>
      </c>
      <c r="X26" s="63">
        <f>IF(VLOOKUP($A25, 'Top Decile - Absolute'!$A:$AT, X$3, 0)&lt;=0, "na", VLOOKUP($A26, 'Top Decile - Absolute'!$A:$AT, X$3, 0)/VLOOKUP($A25, 'Top Decile - Absolute'!$A:$AT, X$3, 0)-1)</f>
        <v>0.20180158664337822</v>
      </c>
      <c r="Y26" s="63">
        <f>IF(VLOOKUP($A25, 'Top Decile - Absolute'!$A:$AT, Y$3, 0)&lt;=0, "na", VLOOKUP($A26, 'Top Decile - Absolute'!$A:$AT, Y$3, 0)/VLOOKUP($A25, 'Top Decile - Absolute'!$A:$AT, Y$3, 0)-1)</f>
        <v>0.1428617228574709</v>
      </c>
      <c r="Z26" s="63">
        <f>IF(VLOOKUP($A25, 'Top Decile - Absolute'!$A:$AT, Z$3, 0)&lt;=0, "na", VLOOKUP($A26, 'Top Decile - Absolute'!$A:$AT, Z$3, 0)/VLOOKUP($A25, 'Top Decile - Absolute'!$A:$AT, Z$3, 0)-1)</f>
        <v>-8.9943231992742012E-2</v>
      </c>
      <c r="AA26" s="63">
        <f>IF(VLOOKUP($A25, 'Top Decile - Absolute'!$A:$AT, AA$3, 0)&lt;=0, "na", VLOOKUP($A26, 'Top Decile - Absolute'!$A:$AT, AA$3, 0)/VLOOKUP($A25, 'Top Decile - Absolute'!$A:$AT, AA$3, 0)-1)</f>
        <v>0.15481923432662215</v>
      </c>
      <c r="AB26" s="63">
        <f>IF(VLOOKUP($A25, 'Top Decile - Absolute'!$A:$AT, AB$3, 0)&lt;=0, "na", VLOOKUP($A26, 'Top Decile - Absolute'!$A:$AT, AB$3, 0)/VLOOKUP($A25, 'Top Decile - Absolute'!$A:$AT, AB$3, 0)-1)</f>
        <v>9.3803424433560378E-2</v>
      </c>
      <c r="AC26" s="63">
        <f>IF(VLOOKUP($A25, 'Top Decile - Absolute'!$A:$AT, AC$3, 0)&lt;=0, "na", VLOOKUP($A26, 'Top Decile - Absolute'!$A:$AT, AC$3, 0)/VLOOKUP($A25, 'Top Decile - Absolute'!$A:$AT, AC$3, 0)-1)</f>
        <v>1.2672785106732753E-2</v>
      </c>
      <c r="AD26" s="63">
        <f>IF(VLOOKUP($A25, 'Top Decile - Absolute'!$A:$AT, AD$3, 0)&lt;=0, "na", VLOOKUP($A26, 'Top Decile - Absolute'!$A:$AT, AD$3, 0)/VLOOKUP($A25, 'Top Decile - Absolute'!$A:$AT, AD$3, 0)-1)</f>
        <v>0.21719787053883866</v>
      </c>
      <c r="AE26" s="63">
        <f>IF(VLOOKUP($A25, 'Top Decile - Absolute'!$A:$AT, AE$3, 0)&lt;=0, "na", VLOOKUP($A26, 'Top Decile - Absolute'!$A:$AT, AE$3, 0)/VLOOKUP($A25, 'Top Decile - Absolute'!$A:$AT, AE$3, 0)-1)</f>
        <v>0.13224011850470063</v>
      </c>
      <c r="AF26" s="63">
        <f>IF(VLOOKUP($A25, 'Top Decile - Absolute'!$A:$AT, AF$3, 0)&lt;=0, "na", VLOOKUP($A26, 'Top Decile - Absolute'!$A:$AT, AF$3, 0)/VLOOKUP($A25, 'Top Decile - Absolute'!$A:$AT, AF$3, 0)-1)</f>
        <v>-1.5995818286379193E-2</v>
      </c>
      <c r="AG26" s="63">
        <f>IF(VLOOKUP($A25, 'Top Decile - Absolute'!$A:$AT, AG$3, 0)&lt;=0, "na", VLOOKUP($A26, 'Top Decile - Absolute'!$A:$AT, AG$3, 0)/VLOOKUP($A25, 'Top Decile - Absolute'!$A:$AT, AG$3, 0)-1)</f>
        <v>4.4078412330822214E-2</v>
      </c>
      <c r="AH26" s="63">
        <f>IF(VLOOKUP($A25, 'Top Decile - Absolute'!$A:$AT, AH$3, 0)&lt;=0, "na", VLOOKUP($A26, 'Top Decile - Absolute'!$A:$AT, AH$3, 0)/VLOOKUP($A25, 'Top Decile - Absolute'!$A:$AT, AH$3, 0)-1)</f>
        <v>-2.8826803653362321E-2</v>
      </c>
      <c r="AI26" s="63">
        <f>IF(VLOOKUP($A25, 'Top Decile - Absolute'!$A:$AT, AI$3, 0)&lt;=0, "na", VLOOKUP($A26, 'Top Decile - Absolute'!$A:$AT, AI$3, 0)/VLOOKUP($A25, 'Top Decile - Absolute'!$A:$AT, AI$3, 0)-1)</f>
        <v>2.7828158769081401E-2</v>
      </c>
      <c r="AJ26" s="63">
        <f>IF(VLOOKUP($A25, 'Top Decile - Absolute'!$A:$AT, AJ$3, 0)&lt;=0, "na", VLOOKUP($A26, 'Top Decile - Absolute'!$A:$AT, AJ$3, 0)/VLOOKUP($A25, 'Top Decile - Absolute'!$A:$AT, AJ$3, 0)-1)</f>
        <v>4.7979313450286165E-2</v>
      </c>
      <c r="AK26" s="63">
        <f>IF(VLOOKUP($A25, 'Top Decile - Absolute'!$A:$AT, AK$3, 0)&lt;=0, "na", VLOOKUP($A26, 'Top Decile - Absolute'!$A:$AT, AK$3, 0)/VLOOKUP($A25, 'Top Decile - Absolute'!$A:$AT, AK$3, 0)-1)</f>
        <v>4.646264558315627E-2</v>
      </c>
      <c r="AL26" s="63">
        <f>IF(VLOOKUP($A25, 'Top Decile - Absolute'!$A:$AT, AL$3, 0)&lt;=0, "na", VLOOKUP($A26, 'Top Decile - Absolute'!$A:$AT, AL$3, 0)/VLOOKUP($A25, 'Top Decile - Absolute'!$A:$AT, AL$3, 0)-1)</f>
        <v>3.0244793001769521E-2</v>
      </c>
      <c r="AM26" s="63">
        <f>IF(VLOOKUP($A25, 'Top Decile - Absolute'!$A:$AT, AM$3, 0)&lt;=0, "na", VLOOKUP($A26, 'Top Decile - Absolute'!$A:$AT, AM$3, 0)/VLOOKUP($A25, 'Top Decile - Absolute'!$A:$AT, AM$3, 0)-1)</f>
        <v>-6.1612260723970413E-2</v>
      </c>
      <c r="AN26" s="63">
        <f>IF(VLOOKUP($A25, 'Top Decile - Absolute'!$A:$AT, AN$3, 0)&lt;=0, "na", VLOOKUP($A26, 'Top Decile - Absolute'!$A:$AT, AN$3, 0)/VLOOKUP($A25, 'Top Decile - Absolute'!$A:$AT, AN$3, 0)-1)</f>
        <v>0.14411097207715384</v>
      </c>
      <c r="AO26" s="74">
        <f>IF(VLOOKUP($A25, 'Top Decile - Absolute'!$A:$AT, AO$3, 0)&lt;=0, "na", VLOOKUP($A26, 'Top Decile - Absolute'!$A:$AT, AO$3, 0)/VLOOKUP($A25, 'Top Decile - Absolute'!$A:$AT, AO$3, 0)-1)</f>
        <v>3.3183471935942954E-2</v>
      </c>
      <c r="AP26" s="63">
        <f>IF(VLOOKUP($A25, 'Top Decile - Absolute'!$A:$AT, AP$3, 0)&lt;=0, "na", VLOOKUP($A26, 'Top Decile - Absolute'!$A:$AT, AP$3, 0)/VLOOKUP($A25, 'Top Decile - Absolute'!$A:$AT, AP$3, 0)-1)</f>
        <v>-0.1146421499313578</v>
      </c>
      <c r="AQ26" s="63">
        <f>IF(VLOOKUP($A25, 'Top Decile - Absolute'!$A:$AT, AQ$3, 0)&lt;=0, "na", VLOOKUP($A26, 'Top Decile - Absolute'!$A:$AT, AQ$3, 0)/VLOOKUP($A25, 'Top Decile - Absolute'!$A:$AT, AQ$3, 0)-1)</f>
        <v>-7.0829589515980507E-3</v>
      </c>
      <c r="AR26" s="63">
        <f>IF(VLOOKUP($A25, 'Top Decile - Absolute'!$A:$AT, AR$3, 0)&lt;=0, "na", VLOOKUP($A26, 'Top Decile - Absolute'!$A:$AT, AR$3, 0)/VLOOKUP($A25, 'Top Decile - Absolute'!$A:$AT, AR$3, 0)-1)</f>
        <v>4.9271655602025621E-3</v>
      </c>
      <c r="AS26" s="63">
        <f>IF(VLOOKUP($A25, 'Top Decile - Absolute'!$A:$AT, AS$3, 0)&lt;=0, "na", VLOOKUP($A26, 'Top Decile - Absolute'!$A:$AT, AS$3, 0)/VLOOKUP($A25, 'Top Decile - Absolute'!$A:$AT, AS$3, 0)-1)</f>
        <v>-5.1167088174066122E-2</v>
      </c>
      <c r="AT26" s="63">
        <f>IF(VLOOKUP($A25, 'Top Decile - Absolute'!$A:$AT, AT$3, 0)&lt;=0, "na", VLOOKUP($A26, 'Top Decile - Absolute'!$A:$AT, AT$3, 0)/VLOOKUP($A25, 'Top Decile - Absolute'!$A:$AT, AT$3, 0)-1)</f>
        <v>6.7349048247568044E-2</v>
      </c>
      <c r="AU26" s="63">
        <f>IF(VLOOKUP($A25, 'Top Decile - Absolute'!$A:$AU, AU$3, 0)&lt;=0, "na", VLOOKUP($A26, 'Top Decile - Absolute'!$A:$AU, AU$3, 0)/VLOOKUP($A25, 'Top Decile - Absolute'!$A:$AU, AU$3, 0)-1)</f>
        <v>7.0988325071904335E-2</v>
      </c>
      <c r="AV26" s="137">
        <f>IF(VLOOKUP($A25, 'Top Decile - Absolute'!$A:$BA, AV$3, 0)&lt;=0, "na", VLOOKUP($A26, 'Top Decile - Absolute'!$A:$BA, AV$3, 0)/VLOOKUP($A25, 'Top Decile - Absolute'!$A:$BA, AV$3, 0)-1)</f>
        <v>6.3412684784583506E-2</v>
      </c>
      <c r="AW26" s="137">
        <f>IF(VLOOKUP($A25, 'Top Decile - Absolute'!$A:$BA, AW$3, 0)&lt;=0, "na", VLOOKUP($A26, 'Top Decile - Absolute'!$A:$BA, AW$3, 0)/VLOOKUP($A25, 'Top Decile - Absolute'!$A:$BA, AW$3, 0)-1)</f>
        <v>3.0010229240043707E-2</v>
      </c>
    </row>
    <row r="27" spans="1:49">
      <c r="A27" s="7">
        <v>39080</v>
      </c>
      <c r="B27" s="63" t="str">
        <f>IF(VLOOKUP($A26, 'Top Decile - Absolute'!$A:$AT, B$3, 0)&lt;=0, "na", VLOOKUP($A27, 'Top Decile - Absolute'!$A:$AT, B$3, 0)/VLOOKUP($A26, 'Top Decile - Absolute'!$A:$AT, B$3, 0)-1)</f>
        <v>na</v>
      </c>
      <c r="C27" s="63">
        <f>IF(VLOOKUP($A26, 'Top Decile - Absolute'!$A:$AT, C$3, 0)&lt;=0, "na", VLOOKUP($A27, 'Top Decile - Absolute'!$A:$AT, C$3, 0)/VLOOKUP($A26, 'Top Decile - Absolute'!$A:$AT, C$3, 0)-1)</f>
        <v>0.13926940543631505</v>
      </c>
      <c r="D27" s="63">
        <f>IF(VLOOKUP($A26, 'Top Decile - Absolute'!$A:$AT, D$3, 0)&lt;=0, "na", VLOOKUP($A27, 'Top Decile - Absolute'!$A:$AT, D$3, 0)/VLOOKUP($A26, 'Top Decile - Absolute'!$A:$AT, D$3, 0)-1)</f>
        <v>0.15269987694644271</v>
      </c>
      <c r="E27" s="63">
        <f>IF(VLOOKUP($A26, 'Top Decile - Absolute'!$A:$AT, E$3, 0)&lt;=0, "na", VLOOKUP($A27, 'Top Decile - Absolute'!$A:$AT, E$3, 0)/VLOOKUP($A26, 'Top Decile - Absolute'!$A:$AT, E$3, 0)-1)</f>
        <v>0.17410245177050387</v>
      </c>
      <c r="F27" s="63">
        <f>IF(VLOOKUP($A26, 'Top Decile - Absolute'!$A:$AT, F$3, 0)&lt;=0, "na", VLOOKUP($A27, 'Top Decile - Absolute'!$A:$AT, F$3, 0)/VLOOKUP($A26, 'Top Decile - Absolute'!$A:$AT, F$3, 0)-1)</f>
        <v>0.16815581710221772</v>
      </c>
      <c r="G27" s="63">
        <f>IF(VLOOKUP($A26, 'Top Decile - Absolute'!$A:$AT, G$3, 0)&lt;=0, "na", VLOOKUP($A27, 'Top Decile - Absolute'!$A:$AT, G$3, 0)/VLOOKUP($A26, 'Top Decile - Absolute'!$A:$AT, G$3, 0)-1)</f>
        <v>0.18683296998039656</v>
      </c>
      <c r="H27" s="63">
        <f>IF(VLOOKUP($A26, 'Top Decile - Absolute'!$A:$AT, H$3, 0)&lt;=0, "na", VLOOKUP($A27, 'Top Decile - Absolute'!$A:$AT, H$3, 0)/VLOOKUP($A26, 'Top Decile - Absolute'!$A:$AT, H$3, 0)-1)</f>
        <v>0.22950912335470774</v>
      </c>
      <c r="I27" s="63">
        <f>IF(VLOOKUP($A26, 'Top Decile - Absolute'!$A:$AT, I$3, 0)&lt;=0, "na", VLOOKUP($A27, 'Top Decile - Absolute'!$A:$AT, I$3, 0)/VLOOKUP($A26, 'Top Decile - Absolute'!$A:$AT, I$3, 0)-1)</f>
        <v>0.19948819374903515</v>
      </c>
      <c r="J27" s="63">
        <f>IF(VLOOKUP($A26, 'Top Decile - Absolute'!$A:$AT, J$3, 0)&lt;=0, "na", VLOOKUP($A27, 'Top Decile - Absolute'!$A:$AT, J$3, 0)/VLOOKUP($A26, 'Top Decile - Absolute'!$A:$AT, J$3, 0)-1)</f>
        <v>0.17395494535132827</v>
      </c>
      <c r="K27" s="63">
        <f>IF(VLOOKUP($A26, 'Top Decile - Absolute'!$A:$AT, K$3, 0)&lt;=0, "na", VLOOKUP($A27, 'Top Decile - Absolute'!$A:$AT, K$3, 0)/VLOOKUP($A26, 'Top Decile - Absolute'!$A:$AT, K$3, 0)-1)</f>
        <v>0.1630757451124607</v>
      </c>
      <c r="L27" s="63">
        <f>IF(VLOOKUP($A26, 'Top Decile - Absolute'!$A:$AT, L$3, 0)&lt;=0, "na", VLOOKUP($A27, 'Top Decile - Absolute'!$A:$AT, L$3, 0)/VLOOKUP($A26, 'Top Decile - Absolute'!$A:$AT, L$3, 0)-1)</f>
        <v>0.18015511689927433</v>
      </c>
      <c r="M27" s="63">
        <f>IF(VLOOKUP($A26, 'Top Decile - Absolute'!$A:$AT, M$3, 0)&lt;=0, "na", VLOOKUP($A27, 'Top Decile - Absolute'!$A:$AT, M$3, 0)/VLOOKUP($A26, 'Top Decile - Absolute'!$A:$AT, M$3, 0)-1)</f>
        <v>0.27221074942394985</v>
      </c>
      <c r="N27" s="63">
        <f>IF(VLOOKUP($A26, 'Top Decile - Absolute'!$A:$AT, N$3, 0)&lt;=0, "na", VLOOKUP($A27, 'Top Decile - Absolute'!$A:$AT, N$3, 0)/VLOOKUP($A26, 'Top Decile - Absolute'!$A:$AT, N$3, 0)-1)</f>
        <v>0.11196718384600834</v>
      </c>
      <c r="O27" s="63">
        <f>IF(VLOOKUP($A26, 'Top Decile - Absolute'!$A:$AT, O$3, 0)&lt;=0, "na", VLOOKUP($A27, 'Top Decile - Absolute'!$A:$AT, O$3, 0)/VLOOKUP($A26, 'Top Decile - Absolute'!$A:$AT, O$3, 0)-1)</f>
        <v>0.19148929110868984</v>
      </c>
      <c r="P27" s="63">
        <f>IF(VLOOKUP($A26, 'Top Decile - Absolute'!$A:$AT, P$3, 0)&lt;=0, "na", VLOOKUP($A27, 'Top Decile - Absolute'!$A:$AT, P$3, 0)/VLOOKUP($A26, 'Top Decile - Absolute'!$A:$AT, P$3, 0)-1)</f>
        <v>8.6137630688150058E-2</v>
      </c>
      <c r="Q27" s="63">
        <f>IF(VLOOKUP($A26, 'Top Decile - Absolute'!$A:$AT, Q$3, 0)&lt;=0, "na", VLOOKUP($A27, 'Top Decile - Absolute'!$A:$AT, Q$3, 0)/VLOOKUP($A26, 'Top Decile - Absolute'!$A:$AT, Q$3, 0)-1)</f>
        <v>8.0706406900310279E-2</v>
      </c>
      <c r="R27" s="63">
        <f>IF(VLOOKUP($A26, 'Top Decile - Absolute'!$A:$AT, R$3, 0)&lt;=0, "na", VLOOKUP($A27, 'Top Decile - Absolute'!$A:$AT, R$3, 0)/VLOOKUP($A26, 'Top Decile - Absolute'!$A:$AT, R$3, 0)-1)</f>
        <v>8.9945110457551047E-2</v>
      </c>
      <c r="S27" s="63">
        <f>IF(VLOOKUP($A26, 'Top Decile - Absolute'!$A:$AT, S$3, 0)&lt;=0, "na", VLOOKUP($A27, 'Top Decile - Absolute'!$A:$AT, S$3, 0)/VLOOKUP($A26, 'Top Decile - Absolute'!$A:$AT, S$3, 0)-1)</f>
        <v>0.11661336677771539</v>
      </c>
      <c r="T27" s="63">
        <f>IF(VLOOKUP($A26, 'Top Decile - Absolute'!$A:$AT, T$3, 0)&lt;=0, "na", VLOOKUP($A27, 'Top Decile - Absolute'!$A:$AT, T$3, 0)/VLOOKUP($A26, 'Top Decile - Absolute'!$A:$AT, T$3, 0)-1)</f>
        <v>3.0153271974043161E-2</v>
      </c>
      <c r="U27" s="63">
        <f>IF(VLOOKUP($A26, 'Top Decile - Absolute'!$A:$AT, U$3, 0)&lt;=0, "na", VLOOKUP($A27, 'Top Decile - Absolute'!$A:$AT, U$3, 0)/VLOOKUP($A26, 'Top Decile - Absolute'!$A:$AT, U$3, 0)-1)</f>
        <v>0.10438500446946941</v>
      </c>
      <c r="V27" s="63">
        <f>IF(VLOOKUP($A26, 'Top Decile - Absolute'!$A:$AT, V$3, 0)&lt;=0, "na", VLOOKUP($A27, 'Top Decile - Absolute'!$A:$AT, V$3, 0)/VLOOKUP($A26, 'Top Decile - Absolute'!$A:$AT, V$3, 0)-1)</f>
        <v>8.0631635240038468E-2</v>
      </c>
      <c r="W27" s="63">
        <f>IF(VLOOKUP($A26, 'Top Decile - Absolute'!$A:$AT, W$3, 0)&lt;=0, "na", VLOOKUP($A27, 'Top Decile - Absolute'!$A:$AT, W$3, 0)/VLOOKUP($A26, 'Top Decile - Absolute'!$A:$AT, W$3, 0)-1)</f>
        <v>3.0491231574499844E-2</v>
      </c>
      <c r="X27" s="63">
        <f>IF(VLOOKUP($A26, 'Top Decile - Absolute'!$A:$AT, X$3, 0)&lt;=0, "na", VLOOKUP($A27, 'Top Decile - Absolute'!$A:$AT, X$3, 0)/VLOOKUP($A26, 'Top Decile - Absolute'!$A:$AT, X$3, 0)-1)</f>
        <v>9.480686422446305E-2</v>
      </c>
      <c r="Y27" s="63">
        <f>IF(VLOOKUP($A26, 'Top Decile - Absolute'!$A:$AT, Y$3, 0)&lt;=0, "na", VLOOKUP($A27, 'Top Decile - Absolute'!$A:$AT, Y$3, 0)/VLOOKUP($A26, 'Top Decile - Absolute'!$A:$AT, Y$3, 0)-1)</f>
        <v>9.529539912661078E-2</v>
      </c>
      <c r="Z27" s="63">
        <f>IF(VLOOKUP($A26, 'Top Decile - Absolute'!$A:$AT, Z$3, 0)&lt;=0, "na", VLOOKUP($A27, 'Top Decile - Absolute'!$A:$AT, Z$3, 0)/VLOOKUP($A26, 'Top Decile - Absolute'!$A:$AT, Z$3, 0)-1)</f>
        <v>0.13380538008549614</v>
      </c>
      <c r="AA27" s="63">
        <f>IF(VLOOKUP($A26, 'Top Decile - Absolute'!$A:$AT, AA$3, 0)&lt;=0, "na", VLOOKUP($A27, 'Top Decile - Absolute'!$A:$AT, AA$3, 0)/VLOOKUP($A26, 'Top Decile - Absolute'!$A:$AT, AA$3, 0)-1)</f>
        <v>0.1014636590779574</v>
      </c>
      <c r="AB27" s="63">
        <f>IF(VLOOKUP($A26, 'Top Decile - Absolute'!$A:$AT, AB$3, 0)&lt;=0, "na", VLOOKUP($A27, 'Top Decile - Absolute'!$A:$AT, AB$3, 0)/VLOOKUP($A26, 'Top Decile - Absolute'!$A:$AT, AB$3, 0)-1)</f>
        <v>5.6615842099095204E-2</v>
      </c>
      <c r="AC27" s="63">
        <f>IF(VLOOKUP($A26, 'Top Decile - Absolute'!$A:$AT, AC$3, 0)&lt;=0, "na", VLOOKUP($A27, 'Top Decile - Absolute'!$A:$AT, AC$3, 0)/VLOOKUP($A26, 'Top Decile - Absolute'!$A:$AT, AC$3, 0)-1)</f>
        <v>0.18435708650497662</v>
      </c>
      <c r="AD27" s="63">
        <f>IF(VLOOKUP($A26, 'Top Decile - Absolute'!$A:$AT, AD$3, 0)&lt;=0, "na", VLOOKUP($A27, 'Top Decile - Absolute'!$A:$AT, AD$3, 0)/VLOOKUP($A26, 'Top Decile - Absolute'!$A:$AT, AD$3, 0)-1)</f>
        <v>0.16076139539446266</v>
      </c>
      <c r="AE27" s="63">
        <f>IF(VLOOKUP($A26, 'Top Decile - Absolute'!$A:$AT, AE$3, 0)&lt;=0, "na", VLOOKUP($A27, 'Top Decile - Absolute'!$A:$AT, AE$3, 0)/VLOOKUP($A26, 'Top Decile - Absolute'!$A:$AT, AE$3, 0)-1)</f>
        <v>8.3299683824723303E-2</v>
      </c>
      <c r="AF27" s="63">
        <f>IF(VLOOKUP($A26, 'Top Decile - Absolute'!$A:$AT, AF$3, 0)&lt;=0, "na", VLOOKUP($A27, 'Top Decile - Absolute'!$A:$AT, AF$3, 0)/VLOOKUP($A26, 'Top Decile - Absolute'!$A:$AT, AF$3, 0)-1)</f>
        <v>0.22570423372675807</v>
      </c>
      <c r="AG27" s="63">
        <f>IF(VLOOKUP($A26, 'Top Decile - Absolute'!$A:$AT, AG$3, 0)&lt;=0, "na", VLOOKUP($A27, 'Top Decile - Absolute'!$A:$AT, AG$3, 0)/VLOOKUP($A26, 'Top Decile - Absolute'!$A:$AT, AG$3, 0)-1)</f>
        <v>0.14165079451908591</v>
      </c>
      <c r="AH27" s="63">
        <f>IF(VLOOKUP($A26, 'Top Decile - Absolute'!$A:$AT, AH$3, 0)&lt;=0, "na", VLOOKUP($A27, 'Top Decile - Absolute'!$A:$AT, AH$3, 0)/VLOOKUP($A26, 'Top Decile - Absolute'!$A:$AT, AH$3, 0)-1)</f>
        <v>0.12116862170074505</v>
      </c>
      <c r="AI27" s="63">
        <f>IF(VLOOKUP($A26, 'Top Decile - Absolute'!$A:$AT, AI$3, 0)&lt;=0, "na", VLOOKUP($A27, 'Top Decile - Absolute'!$A:$AT, AI$3, 0)/VLOOKUP($A26, 'Top Decile - Absolute'!$A:$AT, AI$3, 0)-1)</f>
        <v>0.1549208646655893</v>
      </c>
      <c r="AJ27" s="63">
        <f>IF(VLOOKUP($A26, 'Top Decile - Absolute'!$A:$AT, AJ$3, 0)&lt;=0, "na", VLOOKUP($A27, 'Top Decile - Absolute'!$A:$AT, AJ$3, 0)/VLOOKUP($A26, 'Top Decile - Absolute'!$A:$AT, AJ$3, 0)-1)</f>
        <v>0.10241940142456518</v>
      </c>
      <c r="AK27" s="63">
        <f>IF(VLOOKUP($A26, 'Top Decile - Absolute'!$A:$AT, AK$3, 0)&lt;=0, "na", VLOOKUP($A27, 'Top Decile - Absolute'!$A:$AT, AK$3, 0)/VLOOKUP($A26, 'Top Decile - Absolute'!$A:$AT, AK$3, 0)-1)</f>
        <v>9.6404203251925669E-2</v>
      </c>
      <c r="AL27" s="63">
        <f>IF(VLOOKUP($A26, 'Top Decile - Absolute'!$A:$AT, AL$3, 0)&lt;=0, "na", VLOOKUP($A27, 'Top Decile - Absolute'!$A:$AT, AL$3, 0)/VLOOKUP($A26, 'Top Decile - Absolute'!$A:$AT, AL$3, 0)-1)</f>
        <v>0.141145655764914</v>
      </c>
      <c r="AM27" s="63">
        <f>IF(VLOOKUP($A26, 'Top Decile - Absolute'!$A:$AT, AM$3, 0)&lt;=0, "na", VLOOKUP($A27, 'Top Decile - Absolute'!$A:$AT, AM$3, 0)/VLOOKUP($A26, 'Top Decile - Absolute'!$A:$AT, AM$3, 0)-1)</f>
        <v>9.8659563117398541E-2</v>
      </c>
      <c r="AN27" s="63">
        <f>IF(VLOOKUP($A26, 'Top Decile - Absolute'!$A:$AT, AN$3, 0)&lt;=0, "na", VLOOKUP($A27, 'Top Decile - Absolute'!$A:$AT, AN$3, 0)/VLOOKUP($A26, 'Top Decile - Absolute'!$A:$AT, AN$3, 0)-1)</f>
        <v>0.14188405497199641</v>
      </c>
      <c r="AO27" s="74">
        <f>IF(VLOOKUP($A26, 'Top Decile - Absolute'!$A:$AT, AO$3, 0)&lt;=0, "na", VLOOKUP($A27, 'Top Decile - Absolute'!$A:$AT, AO$3, 0)/VLOOKUP($A26, 'Top Decile - Absolute'!$A:$AT, AO$3, 0)-1)</f>
        <v>0.16283868626664222</v>
      </c>
      <c r="AP27" s="63">
        <f>IF(VLOOKUP($A26, 'Top Decile - Absolute'!$A:$AT, AP$3, 0)&lt;=0, "na", VLOOKUP($A27, 'Top Decile - Absolute'!$A:$AT, AP$3, 0)/VLOOKUP($A26, 'Top Decile - Absolute'!$A:$AT, AP$3, 0)-1)</f>
        <v>0.17849938760891804</v>
      </c>
      <c r="AQ27" s="63">
        <f>IF(VLOOKUP($A26, 'Top Decile - Absolute'!$A:$AT, AQ$3, 0)&lt;=0, "na", VLOOKUP($A27, 'Top Decile - Absolute'!$A:$AT, AQ$3, 0)/VLOOKUP($A26, 'Top Decile - Absolute'!$A:$AT, AQ$3, 0)-1)</f>
        <v>0.13216891152384713</v>
      </c>
      <c r="AR27" s="63">
        <f>IF(VLOOKUP($A26, 'Top Decile - Absolute'!$A:$AT, AR$3, 0)&lt;=0, "na", VLOOKUP($A27, 'Top Decile - Absolute'!$A:$AT, AR$3, 0)/VLOOKUP($A26, 'Top Decile - Absolute'!$A:$AT, AR$3, 0)-1)</f>
        <v>0.24606635594832094</v>
      </c>
      <c r="AS27" s="63">
        <f>IF(VLOOKUP($A26, 'Top Decile - Absolute'!$A:$AT, AS$3, 0)&lt;=0, "na", VLOOKUP($A27, 'Top Decile - Absolute'!$A:$AT, AS$3, 0)/VLOOKUP($A26, 'Top Decile - Absolute'!$A:$AT, AS$3, 0)-1)</f>
        <v>0.16533278100080273</v>
      </c>
      <c r="AT27" s="63">
        <f>IF(VLOOKUP($A26, 'Top Decile - Absolute'!$A:$AT, AT$3, 0)&lt;=0, "na", VLOOKUP($A27, 'Top Decile - Absolute'!$A:$AT, AT$3, 0)/VLOOKUP($A26, 'Top Decile - Absolute'!$A:$AT, AT$3, 0)-1)</f>
        <v>8.9719473407859018E-2</v>
      </c>
      <c r="AU27" s="63">
        <f>IF(VLOOKUP($A26, 'Top Decile - Absolute'!$A:$AU, AU$3, 0)&lt;=0, "na", VLOOKUP($A27, 'Top Decile - Absolute'!$A:$AU, AU$3, 0)/VLOOKUP($A26, 'Top Decile - Absolute'!$A:$AU, AU$3, 0)-1)</f>
        <v>0.18285469872260585</v>
      </c>
      <c r="AV27" s="137">
        <f>IF(VLOOKUP($A26, 'Top Decile - Absolute'!$A:$BA, AV$3, 0)&lt;=0, "na", VLOOKUP($A27, 'Top Decile - Absolute'!$A:$BA, AV$3, 0)/VLOOKUP($A26, 'Top Decile - Absolute'!$A:$BA, AV$3, 0)-1)</f>
        <v>0.14555283569986477</v>
      </c>
      <c r="AW27" s="137">
        <f>IF(VLOOKUP($A26, 'Top Decile - Absolute'!$A:$BA, AW$3, 0)&lt;=0, "na", VLOOKUP($A27, 'Top Decile - Absolute'!$A:$BA, AW$3, 0)/VLOOKUP($A26, 'Top Decile - Absolute'!$A:$BA, AW$3, 0)-1)</f>
        <v>0.13619417796955191</v>
      </c>
    </row>
    <row r="28" spans="1:49">
      <c r="A28" s="7">
        <v>39447</v>
      </c>
      <c r="B28" s="63" t="str">
        <f>IF(VLOOKUP($A27, 'Top Decile - Absolute'!$A:$AT, B$3, 0)&lt;=0, "na", VLOOKUP($A28, 'Top Decile - Absolute'!$A:$AT, B$3, 0)/VLOOKUP($A27, 'Top Decile - Absolute'!$A:$AT, B$3, 0)-1)</f>
        <v>na</v>
      </c>
      <c r="C28" s="63">
        <f>IF(VLOOKUP($A27, 'Top Decile - Absolute'!$A:$AT, C$3, 0)&lt;=0, "na", VLOOKUP($A28, 'Top Decile - Absolute'!$A:$AT, C$3, 0)/VLOOKUP($A27, 'Top Decile - Absolute'!$A:$AT, C$3, 0)-1)</f>
        <v>-6.8966849613339654E-2</v>
      </c>
      <c r="D28" s="63">
        <f>IF(VLOOKUP($A27, 'Top Decile - Absolute'!$A:$AT, D$3, 0)&lt;=0, "na", VLOOKUP($A28, 'Top Decile - Absolute'!$A:$AT, D$3, 0)/VLOOKUP($A27, 'Top Decile - Absolute'!$A:$AT, D$3, 0)-1)</f>
        <v>-1.5643124568815336E-2</v>
      </c>
      <c r="E28" s="63">
        <f>IF(VLOOKUP($A27, 'Top Decile - Absolute'!$A:$AT, E$3, 0)&lt;=0, "na", VLOOKUP($A28, 'Top Decile - Absolute'!$A:$AT, E$3, 0)/VLOOKUP($A27, 'Top Decile - Absolute'!$A:$AT, E$3, 0)-1)</f>
        <v>-0.13821659381708107</v>
      </c>
      <c r="F28" s="63">
        <f>IF(VLOOKUP($A27, 'Top Decile - Absolute'!$A:$AT, F$3, 0)&lt;=0, "na", VLOOKUP($A28, 'Top Decile - Absolute'!$A:$AT, F$3, 0)/VLOOKUP($A27, 'Top Decile - Absolute'!$A:$AT, F$3, 0)-1)</f>
        <v>-0.1355205423731608</v>
      </c>
      <c r="G28" s="63">
        <f>IF(VLOOKUP($A27, 'Top Decile - Absolute'!$A:$AT, G$3, 0)&lt;=0, "na", VLOOKUP($A28, 'Top Decile - Absolute'!$A:$AT, G$3, 0)/VLOOKUP($A27, 'Top Decile - Absolute'!$A:$AT, G$3, 0)-1)</f>
        <v>-0.33201673787728903</v>
      </c>
      <c r="H28" s="63">
        <f>IF(VLOOKUP($A27, 'Top Decile - Absolute'!$A:$AT, H$3, 0)&lt;=0, "na", VLOOKUP($A28, 'Top Decile - Absolute'!$A:$AT, H$3, 0)/VLOOKUP($A27, 'Top Decile - Absolute'!$A:$AT, H$3, 0)-1)</f>
        <v>-5.6138333605033619E-3</v>
      </c>
      <c r="I28" s="63">
        <f>IF(VLOOKUP($A27, 'Top Decile - Absolute'!$A:$AT, I$3, 0)&lt;=0, "na", VLOOKUP($A28, 'Top Decile - Absolute'!$A:$AT, I$3, 0)/VLOOKUP($A27, 'Top Decile - Absolute'!$A:$AT, I$3, 0)-1)</f>
        <v>-8.3323162573552656E-2</v>
      </c>
      <c r="J28" s="63">
        <f>IF(VLOOKUP($A27, 'Top Decile - Absolute'!$A:$AT, J$3, 0)&lt;=0, "na", VLOOKUP($A28, 'Top Decile - Absolute'!$A:$AT, J$3, 0)/VLOOKUP($A27, 'Top Decile - Absolute'!$A:$AT, J$3, 0)-1)</f>
        <v>-0.1187836419748407</v>
      </c>
      <c r="K28" s="63">
        <f>IF(VLOOKUP($A27, 'Top Decile - Absolute'!$A:$AT, K$3, 0)&lt;=0, "na", VLOOKUP($A28, 'Top Decile - Absolute'!$A:$AT, K$3, 0)/VLOOKUP($A27, 'Top Decile - Absolute'!$A:$AT, K$3, 0)-1)</f>
        <v>2.5987350788226005E-2</v>
      </c>
      <c r="L28" s="63">
        <f>IF(VLOOKUP($A27, 'Top Decile - Absolute'!$A:$AT, L$3, 0)&lt;=0, "na", VLOOKUP($A28, 'Top Decile - Absolute'!$A:$AT, L$3, 0)/VLOOKUP($A27, 'Top Decile - Absolute'!$A:$AT, L$3, 0)-1)</f>
        <v>3.5775649997769943E-2</v>
      </c>
      <c r="M28" s="63">
        <f>IF(VLOOKUP($A27, 'Top Decile - Absolute'!$A:$AT, M$3, 0)&lt;=0, "na", VLOOKUP($A28, 'Top Decile - Absolute'!$A:$AT, M$3, 0)/VLOOKUP($A27, 'Top Decile - Absolute'!$A:$AT, M$3, 0)-1)</f>
        <v>-0.10457119558740235</v>
      </c>
      <c r="N28" s="63">
        <f>IF(VLOOKUP($A27, 'Top Decile - Absolute'!$A:$AT, N$3, 0)&lt;=0, "na", VLOOKUP($A28, 'Top Decile - Absolute'!$A:$AT, N$3, 0)/VLOOKUP($A27, 'Top Decile - Absolute'!$A:$AT, N$3, 0)-1)</f>
        <v>3.6556825635779111E-2</v>
      </c>
      <c r="O28" s="63">
        <f>IF(VLOOKUP($A27, 'Top Decile - Absolute'!$A:$AT, O$3, 0)&lt;=0, "na", VLOOKUP($A28, 'Top Decile - Absolute'!$A:$AT, O$3, 0)/VLOOKUP($A27, 'Top Decile - Absolute'!$A:$AT, O$3, 0)-1)</f>
        <v>-4.1790539564824924E-2</v>
      </c>
      <c r="P28" s="63">
        <f>IF(VLOOKUP($A27, 'Top Decile - Absolute'!$A:$AT, P$3, 0)&lt;=0, "na", VLOOKUP($A28, 'Top Decile - Absolute'!$A:$AT, P$3, 0)/VLOOKUP($A27, 'Top Decile - Absolute'!$A:$AT, P$3, 0)-1)</f>
        <v>3.2508618088727292E-2</v>
      </c>
      <c r="Q28" s="63">
        <f>IF(VLOOKUP($A27, 'Top Decile - Absolute'!$A:$AT, Q$3, 0)&lt;=0, "na", VLOOKUP($A28, 'Top Decile - Absolute'!$A:$AT, Q$3, 0)/VLOOKUP($A27, 'Top Decile - Absolute'!$A:$AT, Q$3, 0)-1)</f>
        <v>0.1920860854580444</v>
      </c>
      <c r="R28" s="63">
        <f>IF(VLOOKUP($A27, 'Top Decile - Absolute'!$A:$AT, R$3, 0)&lt;=0, "na", VLOOKUP($A28, 'Top Decile - Absolute'!$A:$AT, R$3, 0)/VLOOKUP($A27, 'Top Decile - Absolute'!$A:$AT, R$3, 0)-1)</f>
        <v>0.19758970551184851</v>
      </c>
      <c r="S28" s="63">
        <f>IF(VLOOKUP($A27, 'Top Decile - Absolute'!$A:$AT, S$3, 0)&lt;=0, "na", VLOOKUP($A28, 'Top Decile - Absolute'!$A:$AT, S$3, 0)/VLOOKUP($A27, 'Top Decile - Absolute'!$A:$AT, S$3, 0)-1)</f>
        <v>0.21890862429138824</v>
      </c>
      <c r="T28" s="63">
        <f>IF(VLOOKUP($A27, 'Top Decile - Absolute'!$A:$AT, T$3, 0)&lt;=0, "na", VLOOKUP($A28, 'Top Decile - Absolute'!$A:$AT, T$3, 0)/VLOOKUP($A27, 'Top Decile - Absolute'!$A:$AT, T$3, 0)-1)</f>
        <v>0.1155903727332579</v>
      </c>
      <c r="U28" s="63">
        <f>IF(VLOOKUP($A27, 'Top Decile - Absolute'!$A:$AT, U$3, 0)&lt;=0, "na", VLOOKUP($A28, 'Top Decile - Absolute'!$A:$AT, U$3, 0)/VLOOKUP($A27, 'Top Decile - Absolute'!$A:$AT, U$3, 0)-1)</f>
        <v>0.21041618699919806</v>
      </c>
      <c r="V28" s="63">
        <f>IF(VLOOKUP($A27, 'Top Decile - Absolute'!$A:$AT, V$3, 0)&lt;=0, "na", VLOOKUP($A28, 'Top Decile - Absolute'!$A:$AT, V$3, 0)/VLOOKUP($A27, 'Top Decile - Absolute'!$A:$AT, V$3, 0)-1)</f>
        <v>0.1750739268642969</v>
      </c>
      <c r="W28" s="63">
        <f>IF(VLOOKUP($A27, 'Top Decile - Absolute'!$A:$AT, W$3, 0)&lt;=0, "na", VLOOKUP($A28, 'Top Decile - Absolute'!$A:$AT, W$3, 0)/VLOOKUP($A27, 'Top Decile - Absolute'!$A:$AT, W$3, 0)-1)</f>
        <v>7.3344905057050935E-2</v>
      </c>
      <c r="X28" s="63">
        <f>IF(VLOOKUP($A27, 'Top Decile - Absolute'!$A:$AT, X$3, 0)&lt;=0, "na", VLOOKUP($A28, 'Top Decile - Absolute'!$A:$AT, X$3, 0)/VLOOKUP($A27, 'Top Decile - Absolute'!$A:$AT, X$3, 0)-1)</f>
        <v>0.14592037495098764</v>
      </c>
      <c r="Y28" s="63">
        <f>IF(VLOOKUP($A27, 'Top Decile - Absolute'!$A:$AT, Y$3, 0)&lt;=0, "na", VLOOKUP($A28, 'Top Decile - Absolute'!$A:$AT, Y$3, 0)/VLOOKUP($A27, 'Top Decile - Absolute'!$A:$AT, Y$3, 0)-1)</f>
        <v>-2.6015080362409515E-2</v>
      </c>
      <c r="Z28" s="63">
        <f>IF(VLOOKUP($A27, 'Top Decile - Absolute'!$A:$AT, Z$3, 0)&lt;=0, "na", VLOOKUP($A28, 'Top Decile - Absolute'!$A:$AT, Z$3, 0)/VLOOKUP($A27, 'Top Decile - Absolute'!$A:$AT, Z$3, 0)-1)</f>
        <v>-9.4918373856909488E-2</v>
      </c>
      <c r="AA28" s="63">
        <f>IF(VLOOKUP($A27, 'Top Decile - Absolute'!$A:$AT, AA$3, 0)&lt;=0, "na", VLOOKUP($A28, 'Top Decile - Absolute'!$A:$AT, AA$3, 0)/VLOOKUP($A27, 'Top Decile - Absolute'!$A:$AT, AA$3, 0)-1)</f>
        <v>-5.0012467077654055E-2</v>
      </c>
      <c r="AB28" s="63">
        <f>IF(VLOOKUP($A27, 'Top Decile - Absolute'!$A:$AT, AB$3, 0)&lt;=0, "na", VLOOKUP($A28, 'Top Decile - Absolute'!$A:$AT, AB$3, 0)/VLOOKUP($A27, 'Top Decile - Absolute'!$A:$AT, AB$3, 0)-1)</f>
        <v>0.1842760122041005</v>
      </c>
      <c r="AC28" s="63">
        <f>IF(VLOOKUP($A27, 'Top Decile - Absolute'!$A:$AT, AC$3, 0)&lt;=0, "na", VLOOKUP($A28, 'Top Decile - Absolute'!$A:$AT, AC$3, 0)/VLOOKUP($A27, 'Top Decile - Absolute'!$A:$AT, AC$3, 0)-1)</f>
        <v>5.3142580766005754E-3</v>
      </c>
      <c r="AD28" s="63">
        <f>IF(VLOOKUP($A27, 'Top Decile - Absolute'!$A:$AT, AD$3, 0)&lt;=0, "na", VLOOKUP($A28, 'Top Decile - Absolute'!$A:$AT, AD$3, 0)/VLOOKUP($A27, 'Top Decile - Absolute'!$A:$AT, AD$3, 0)-1)</f>
        <v>2.0120494924536825E-2</v>
      </c>
      <c r="AE28" s="63">
        <f>IF(VLOOKUP($A27, 'Top Decile - Absolute'!$A:$AT, AE$3, 0)&lt;=0, "na", VLOOKUP($A28, 'Top Decile - Absolute'!$A:$AT, AE$3, 0)/VLOOKUP($A27, 'Top Decile - Absolute'!$A:$AT, AE$3, 0)-1)</f>
        <v>8.4432273932746771E-2</v>
      </c>
      <c r="AF28" s="63">
        <f>IF(VLOOKUP($A27, 'Top Decile - Absolute'!$A:$AT, AF$3, 0)&lt;=0, "na", VLOOKUP($A28, 'Top Decile - Absolute'!$A:$AT, AF$3, 0)/VLOOKUP($A27, 'Top Decile - Absolute'!$A:$AT, AF$3, 0)-1)</f>
        <v>6.581623814848081E-2</v>
      </c>
      <c r="AG28" s="63">
        <f>IF(VLOOKUP($A27, 'Top Decile - Absolute'!$A:$AT, AG$3, 0)&lt;=0, "na", VLOOKUP($A28, 'Top Decile - Absolute'!$A:$AT, AG$3, 0)/VLOOKUP($A27, 'Top Decile - Absolute'!$A:$AT, AG$3, 0)-1)</f>
        <v>0.1249899061013755</v>
      </c>
      <c r="AH28" s="63">
        <f>IF(VLOOKUP($A27, 'Top Decile - Absolute'!$A:$AT, AH$3, 0)&lt;=0, "na", VLOOKUP($A28, 'Top Decile - Absolute'!$A:$AT, AH$3, 0)/VLOOKUP($A27, 'Top Decile - Absolute'!$A:$AT, AH$3, 0)-1)</f>
        <v>1.3509725628183533E-2</v>
      </c>
      <c r="AI28" s="63">
        <f>IF(VLOOKUP($A27, 'Top Decile - Absolute'!$A:$AT, AI$3, 0)&lt;=0, "na", VLOOKUP($A28, 'Top Decile - Absolute'!$A:$AT, AI$3, 0)/VLOOKUP($A27, 'Top Decile - Absolute'!$A:$AT, AI$3, 0)-1)</f>
        <v>0.11569722902897728</v>
      </c>
      <c r="AJ28" s="63">
        <f>IF(VLOOKUP($A27, 'Top Decile - Absolute'!$A:$AT, AJ$3, 0)&lt;=0, "na", VLOOKUP($A28, 'Top Decile - Absolute'!$A:$AT, AJ$3, 0)/VLOOKUP($A27, 'Top Decile - Absolute'!$A:$AT, AJ$3, 0)-1)</f>
        <v>3.9700998130606235E-2</v>
      </c>
      <c r="AK28" s="63">
        <f>IF(VLOOKUP($A27, 'Top Decile - Absolute'!$A:$AT, AK$3, 0)&lt;=0, "na", VLOOKUP($A28, 'Top Decile - Absolute'!$A:$AT, AK$3, 0)/VLOOKUP($A27, 'Top Decile - Absolute'!$A:$AT, AK$3, 0)-1)</f>
        <v>0.12446109905163949</v>
      </c>
      <c r="AL28" s="63">
        <f>IF(VLOOKUP($A27, 'Top Decile - Absolute'!$A:$AT, AL$3, 0)&lt;=0, "na", VLOOKUP($A28, 'Top Decile - Absolute'!$A:$AT, AL$3, 0)/VLOOKUP($A27, 'Top Decile - Absolute'!$A:$AT, AL$3, 0)-1)</f>
        <v>0.10759337094726518</v>
      </c>
      <c r="AM28" s="63">
        <f>IF(VLOOKUP($A27, 'Top Decile - Absolute'!$A:$AT, AM$3, 0)&lt;=0, "na", VLOOKUP($A28, 'Top Decile - Absolute'!$A:$AT, AM$3, 0)/VLOOKUP($A27, 'Top Decile - Absolute'!$A:$AT, AM$3, 0)-1)</f>
        <v>-4.5017830675881609E-2</v>
      </c>
      <c r="AN28" s="63">
        <f>IF(VLOOKUP($A27, 'Top Decile - Absolute'!$A:$AT, AN$3, 0)&lt;=0, "na", VLOOKUP($A28, 'Top Decile - Absolute'!$A:$AT, AN$3, 0)/VLOOKUP($A27, 'Top Decile - Absolute'!$A:$AT, AN$3, 0)-1)</f>
        <v>3.9579375051676413E-2</v>
      </c>
      <c r="AO28" s="74">
        <f>IF(VLOOKUP($A27, 'Top Decile - Absolute'!$A:$AT, AO$3, 0)&lt;=0, "na", VLOOKUP($A28, 'Top Decile - Absolute'!$A:$AT, AO$3, 0)/VLOOKUP($A27, 'Top Decile - Absolute'!$A:$AT, AO$3, 0)-1)</f>
        <v>-0.15737175256716873</v>
      </c>
      <c r="AP28" s="63">
        <f>IF(VLOOKUP($A27, 'Top Decile - Absolute'!$A:$AT, AP$3, 0)&lt;=0, "na", VLOOKUP($A28, 'Top Decile - Absolute'!$A:$AT, AP$3, 0)/VLOOKUP($A27, 'Top Decile - Absolute'!$A:$AT, AP$3, 0)-1)</f>
        <v>-0.14696330184664452</v>
      </c>
      <c r="AQ28" s="63">
        <f>IF(VLOOKUP($A27, 'Top Decile - Absolute'!$A:$AT, AQ$3, 0)&lt;=0, "na", VLOOKUP($A28, 'Top Decile - Absolute'!$A:$AT, AQ$3, 0)/VLOOKUP($A27, 'Top Decile - Absolute'!$A:$AT, AQ$3, 0)-1)</f>
        <v>-8.5684466633170531E-2</v>
      </c>
      <c r="AR28" s="63">
        <f>IF(VLOOKUP($A27, 'Top Decile - Absolute'!$A:$AT, AR$3, 0)&lt;=0, "na", VLOOKUP($A28, 'Top Decile - Absolute'!$A:$AT, AR$3, 0)/VLOOKUP($A27, 'Top Decile - Absolute'!$A:$AT, AR$3, 0)-1)</f>
        <v>-4.2114526228676619E-2</v>
      </c>
      <c r="AS28" s="63">
        <f>IF(VLOOKUP($A27, 'Top Decile - Absolute'!$A:$AT, AS$3, 0)&lt;=0, "na", VLOOKUP($A28, 'Top Decile - Absolute'!$A:$AT, AS$3, 0)/VLOOKUP($A27, 'Top Decile - Absolute'!$A:$AT, AS$3, 0)-1)</f>
        <v>-0.12507128927874811</v>
      </c>
      <c r="AT28" s="63">
        <f>IF(VLOOKUP($A27, 'Top Decile - Absolute'!$A:$AT, AT$3, 0)&lt;=0, "na", VLOOKUP($A28, 'Top Decile - Absolute'!$A:$AT, AT$3, 0)/VLOOKUP($A27, 'Top Decile - Absolute'!$A:$AT, AT$3, 0)-1)</f>
        <v>0.11500572123310882</v>
      </c>
      <c r="AU28" s="63">
        <f>IF(VLOOKUP($A27, 'Top Decile - Absolute'!$A:$AU, AU$3, 0)&lt;=0, "na", VLOOKUP($A28, 'Top Decile - Absolute'!$A:$AU, AU$3, 0)/VLOOKUP($A27, 'Top Decile - Absolute'!$A:$AU, AU$3, 0)-1)</f>
        <v>5.3893176349702587E-2</v>
      </c>
      <c r="AV28" s="137">
        <f>IF(VLOOKUP($A27, 'Top Decile - Absolute'!$A:$BA, AV$3, 0)&lt;=0, "na", VLOOKUP($A28, 'Top Decile - Absolute'!$A:$BA, AV$3, 0)/VLOOKUP($A27, 'Top Decile - Absolute'!$A:$BA, AV$3, 0)-1)</f>
        <v>-1.078195768888901E-2</v>
      </c>
      <c r="AW28" s="137">
        <f>IF(VLOOKUP($A27, 'Top Decile - Absolute'!$A:$BA, AW$3, 0)&lt;=0, "na", VLOOKUP($A28, 'Top Decile - Absolute'!$A:$BA, AW$3, 0)/VLOOKUP($A27, 'Top Decile - Absolute'!$A:$BA, AW$3, 0)-1)</f>
        <v>3.5295784453868828E-2</v>
      </c>
    </row>
    <row r="29" spans="1:49">
      <c r="A29" s="7">
        <v>39813</v>
      </c>
      <c r="B29" s="63" t="str">
        <f>IF(VLOOKUP($A28, 'Top Decile - Absolute'!$A:$AT, B$3, 0)&lt;=0, "na", VLOOKUP($A29, 'Top Decile - Absolute'!$A:$AT, B$3, 0)/VLOOKUP($A28, 'Top Decile - Absolute'!$A:$AT, B$3, 0)-1)</f>
        <v>na</v>
      </c>
      <c r="C29" s="63">
        <f>IF(VLOOKUP($A28, 'Top Decile - Absolute'!$A:$AT, C$3, 0)&lt;=0, "na", VLOOKUP($A29, 'Top Decile - Absolute'!$A:$AT, C$3, 0)/VLOOKUP($A28, 'Top Decile - Absolute'!$A:$AT, C$3, 0)-1)</f>
        <v>-0.49519859594793392</v>
      </c>
      <c r="D29" s="63">
        <f>IF(VLOOKUP($A28, 'Top Decile - Absolute'!$A:$AT, D$3, 0)&lt;=0, "na", VLOOKUP($A29, 'Top Decile - Absolute'!$A:$AT, D$3, 0)/VLOOKUP($A28, 'Top Decile - Absolute'!$A:$AT, D$3, 0)-1)</f>
        <v>-0.4061065086326594</v>
      </c>
      <c r="E29" s="63">
        <f>IF(VLOOKUP($A28, 'Top Decile - Absolute'!$A:$AT, E$3, 0)&lt;=0, "na", VLOOKUP($A29, 'Top Decile - Absolute'!$A:$AT, E$3, 0)/VLOOKUP($A28, 'Top Decile - Absolute'!$A:$AT, E$3, 0)-1)</f>
        <v>-0.42951713220524967</v>
      </c>
      <c r="F29" s="63">
        <f>IF(VLOOKUP($A28, 'Top Decile - Absolute'!$A:$AT, F$3, 0)&lt;=0, "na", VLOOKUP($A29, 'Top Decile - Absolute'!$A:$AT, F$3, 0)/VLOOKUP($A28, 'Top Decile - Absolute'!$A:$AT, F$3, 0)-1)</f>
        <v>-0.50850448274180404</v>
      </c>
      <c r="G29" s="63">
        <f>IF(VLOOKUP($A28, 'Top Decile - Absolute'!$A:$AT, G$3, 0)&lt;=0, "na", VLOOKUP($A29, 'Top Decile - Absolute'!$A:$AT, G$3, 0)/VLOOKUP($A28, 'Top Decile - Absolute'!$A:$AT, G$3, 0)-1)</f>
        <v>-0.5935276542732566</v>
      </c>
      <c r="H29" s="63">
        <f>IF(VLOOKUP($A28, 'Top Decile - Absolute'!$A:$AT, H$3, 0)&lt;=0, "na", VLOOKUP($A29, 'Top Decile - Absolute'!$A:$AT, H$3, 0)/VLOOKUP($A28, 'Top Decile - Absolute'!$A:$AT, H$3, 0)-1)</f>
        <v>-0.42202206827309607</v>
      </c>
      <c r="I29" s="63">
        <f>IF(VLOOKUP($A28, 'Top Decile - Absolute'!$A:$AT, I$3, 0)&lt;=0, "na", VLOOKUP($A29, 'Top Decile - Absolute'!$A:$AT, I$3, 0)/VLOOKUP($A28, 'Top Decile - Absolute'!$A:$AT, I$3, 0)-1)</f>
        <v>-0.4151870662089584</v>
      </c>
      <c r="J29" s="63">
        <f>IF(VLOOKUP($A28, 'Top Decile - Absolute'!$A:$AT, J$3, 0)&lt;=0, "na", VLOOKUP($A29, 'Top Decile - Absolute'!$A:$AT, J$3, 0)/VLOOKUP($A28, 'Top Decile - Absolute'!$A:$AT, J$3, 0)-1)</f>
        <v>-0.47978687936882214</v>
      </c>
      <c r="K29" s="63">
        <f>IF(VLOOKUP($A28, 'Top Decile - Absolute'!$A:$AT, K$3, 0)&lt;=0, "na", VLOOKUP($A29, 'Top Decile - Absolute'!$A:$AT, K$3, 0)/VLOOKUP($A28, 'Top Decile - Absolute'!$A:$AT, K$3, 0)-1)</f>
        <v>-0.49171437453526834</v>
      </c>
      <c r="L29" s="63">
        <f>IF(VLOOKUP($A28, 'Top Decile - Absolute'!$A:$AT, L$3, 0)&lt;=0, "na", VLOOKUP($A29, 'Top Decile - Absolute'!$A:$AT, L$3, 0)/VLOOKUP($A28, 'Top Decile - Absolute'!$A:$AT, L$3, 0)-1)</f>
        <v>-0.39377698201645461</v>
      </c>
      <c r="M29" s="63">
        <f>IF(VLOOKUP($A28, 'Top Decile - Absolute'!$A:$AT, M$3, 0)&lt;=0, "na", VLOOKUP($A29, 'Top Decile - Absolute'!$A:$AT, M$3, 0)/VLOOKUP($A28, 'Top Decile - Absolute'!$A:$AT, M$3, 0)-1)</f>
        <v>-0.37586870748821122</v>
      </c>
      <c r="N29" s="63">
        <f>IF(VLOOKUP($A28, 'Top Decile - Absolute'!$A:$AT, N$3, 0)&lt;=0, "na", VLOOKUP($A29, 'Top Decile - Absolute'!$A:$AT, N$3, 0)/VLOOKUP($A28, 'Top Decile - Absolute'!$A:$AT, N$3, 0)-1)</f>
        <v>-0.4415012867844107</v>
      </c>
      <c r="O29" s="63">
        <f>IF(VLOOKUP($A28, 'Top Decile - Absolute'!$A:$AT, O$3, 0)&lt;=0, "na", VLOOKUP($A29, 'Top Decile - Absolute'!$A:$AT, O$3, 0)/VLOOKUP($A28, 'Top Decile - Absolute'!$A:$AT, O$3, 0)-1)</f>
        <v>-0.40594889921452815</v>
      </c>
      <c r="P29" s="63">
        <f>IF(VLOOKUP($A28, 'Top Decile - Absolute'!$A:$AT, P$3, 0)&lt;=0, "na", VLOOKUP($A29, 'Top Decile - Absolute'!$A:$AT, P$3, 0)/VLOOKUP($A28, 'Top Decile - Absolute'!$A:$AT, P$3, 0)-1)</f>
        <v>-0.53252078311916395</v>
      </c>
      <c r="Q29" s="63">
        <f>IF(VLOOKUP($A28, 'Top Decile - Absolute'!$A:$AT, Q$3, 0)&lt;=0, "na", VLOOKUP($A29, 'Top Decile - Absolute'!$A:$AT, Q$3, 0)/VLOOKUP($A28, 'Top Decile - Absolute'!$A:$AT, Q$3, 0)-1)</f>
        <v>-0.39922040421611538</v>
      </c>
      <c r="R29" s="63">
        <f>IF(VLOOKUP($A28, 'Top Decile - Absolute'!$A:$AT, R$3, 0)&lt;=0, "na", VLOOKUP($A29, 'Top Decile - Absolute'!$A:$AT, R$3, 0)/VLOOKUP($A28, 'Top Decile - Absolute'!$A:$AT, R$3, 0)-1)</f>
        <v>-0.49480659044093689</v>
      </c>
      <c r="S29" s="63">
        <f>IF(VLOOKUP($A28, 'Top Decile - Absolute'!$A:$AT, S$3, 0)&lt;=0, "na", VLOOKUP($A29, 'Top Decile - Absolute'!$A:$AT, S$3, 0)/VLOOKUP($A28, 'Top Decile - Absolute'!$A:$AT, S$3, 0)-1)</f>
        <v>-0.41887136963223848</v>
      </c>
      <c r="T29" s="63">
        <f>IF(VLOOKUP($A28, 'Top Decile - Absolute'!$A:$AT, T$3, 0)&lt;=0, "na", VLOOKUP($A29, 'Top Decile - Absolute'!$A:$AT, T$3, 0)/VLOOKUP($A28, 'Top Decile - Absolute'!$A:$AT, T$3, 0)-1)</f>
        <v>-0.45166606583112667</v>
      </c>
      <c r="U29" s="63">
        <f>IF(VLOOKUP($A28, 'Top Decile - Absolute'!$A:$AT, U$3, 0)&lt;=0, "na", VLOOKUP($A29, 'Top Decile - Absolute'!$A:$AT, U$3, 0)/VLOOKUP($A28, 'Top Decile - Absolute'!$A:$AT, U$3, 0)-1)</f>
        <v>-0.45867213354932868</v>
      </c>
      <c r="V29" s="63">
        <f>IF(VLOOKUP($A28, 'Top Decile - Absolute'!$A:$AT, V$3, 0)&lt;=0, "na", VLOOKUP($A29, 'Top Decile - Absolute'!$A:$AT, V$3, 0)/VLOOKUP($A28, 'Top Decile - Absolute'!$A:$AT, V$3, 0)-1)</f>
        <v>-0.43737098072970704</v>
      </c>
      <c r="W29" s="63">
        <f>IF(VLOOKUP($A28, 'Top Decile - Absolute'!$A:$AT, W$3, 0)&lt;=0, "na", VLOOKUP($A29, 'Top Decile - Absolute'!$A:$AT, W$3, 0)/VLOOKUP($A28, 'Top Decile - Absolute'!$A:$AT, W$3, 0)-1)</f>
        <v>-0.48204439005825228</v>
      </c>
      <c r="X29" s="63">
        <f>IF(VLOOKUP($A28, 'Top Decile - Absolute'!$A:$AT, X$3, 0)&lt;=0, "na", VLOOKUP($A29, 'Top Decile - Absolute'!$A:$AT, X$3, 0)/VLOOKUP($A28, 'Top Decile - Absolute'!$A:$AT, X$3, 0)-1)</f>
        <v>-0.41328543571325371</v>
      </c>
      <c r="Y29" s="63">
        <f>IF(VLOOKUP($A28, 'Top Decile - Absolute'!$A:$AT, Y$3, 0)&lt;=0, "na", VLOOKUP($A29, 'Top Decile - Absolute'!$A:$AT, Y$3, 0)/VLOOKUP($A28, 'Top Decile - Absolute'!$A:$AT, Y$3, 0)-1)</f>
        <v>-0.44311257483578348</v>
      </c>
      <c r="Z29" s="63">
        <f>IF(VLOOKUP($A28, 'Top Decile - Absolute'!$A:$AT, Z$3, 0)&lt;=0, "na", VLOOKUP($A29, 'Top Decile - Absolute'!$A:$AT, Z$3, 0)/VLOOKUP($A28, 'Top Decile - Absolute'!$A:$AT, Z$3, 0)-1)</f>
        <v>-0.54411752996356744</v>
      </c>
      <c r="AA29" s="63">
        <f>IF(VLOOKUP($A28, 'Top Decile - Absolute'!$A:$AT, AA$3, 0)&lt;=0, "na", VLOOKUP($A29, 'Top Decile - Absolute'!$A:$AT, AA$3, 0)/VLOOKUP($A28, 'Top Decile - Absolute'!$A:$AT, AA$3, 0)-1)</f>
        <v>-0.45425732748007142</v>
      </c>
      <c r="AB29" s="63">
        <f>IF(VLOOKUP($A28, 'Top Decile - Absolute'!$A:$AT, AB$3, 0)&lt;=0, "na", VLOOKUP($A29, 'Top Decile - Absolute'!$A:$AT, AB$3, 0)/VLOOKUP($A28, 'Top Decile - Absolute'!$A:$AT, AB$3, 0)-1)</f>
        <v>-0.54512266533335363</v>
      </c>
      <c r="AC29" s="63">
        <f>IF(VLOOKUP($A28, 'Top Decile - Absolute'!$A:$AT, AC$3, 0)&lt;=0, "na", VLOOKUP($A29, 'Top Decile - Absolute'!$A:$AT, AC$3, 0)/VLOOKUP($A28, 'Top Decile - Absolute'!$A:$AT, AC$3, 0)-1)</f>
        <v>-0.36112236874535664</v>
      </c>
      <c r="AD29" s="63">
        <f>IF(VLOOKUP($A28, 'Top Decile - Absolute'!$A:$AT, AD$3, 0)&lt;=0, "na", VLOOKUP($A29, 'Top Decile - Absolute'!$A:$AT, AD$3, 0)/VLOOKUP($A28, 'Top Decile - Absolute'!$A:$AT, AD$3, 0)-1)</f>
        <v>-0.49498405999898065</v>
      </c>
      <c r="AE29" s="63">
        <f>IF(VLOOKUP($A28, 'Top Decile - Absolute'!$A:$AT, AE$3, 0)&lt;=0, "na", VLOOKUP($A29, 'Top Decile - Absolute'!$A:$AT, AE$3, 0)/VLOOKUP($A28, 'Top Decile - Absolute'!$A:$AT, AE$3, 0)-1)</f>
        <v>-0.45135475154511095</v>
      </c>
      <c r="AF29" s="63">
        <f>IF(VLOOKUP($A28, 'Top Decile - Absolute'!$A:$AT, AF$3, 0)&lt;=0, "na", VLOOKUP($A29, 'Top Decile - Absolute'!$A:$AT, AF$3, 0)/VLOOKUP($A28, 'Top Decile - Absolute'!$A:$AT, AF$3, 0)-1)</f>
        <v>-0.64764002182085711</v>
      </c>
      <c r="AG29" s="63">
        <f>IF(VLOOKUP($A28, 'Top Decile - Absolute'!$A:$AT, AG$3, 0)&lt;=0, "na", VLOOKUP($A29, 'Top Decile - Absolute'!$A:$AT, AG$3, 0)/VLOOKUP($A28, 'Top Decile - Absolute'!$A:$AT, AG$3, 0)-1)</f>
        <v>-0.38136708677219422</v>
      </c>
      <c r="AH29" s="63">
        <f>IF(VLOOKUP($A28, 'Top Decile - Absolute'!$A:$AT, AH$3, 0)&lt;=0, "na", VLOOKUP($A29, 'Top Decile - Absolute'!$A:$AT, AH$3, 0)/VLOOKUP($A28, 'Top Decile - Absolute'!$A:$AT, AH$3, 0)-1)</f>
        <v>-0.34670841344634518</v>
      </c>
      <c r="AI29" s="63">
        <f>IF(VLOOKUP($A28, 'Top Decile - Absolute'!$A:$AT, AI$3, 0)&lt;=0, "na", VLOOKUP($A29, 'Top Decile - Absolute'!$A:$AT, AI$3, 0)/VLOOKUP($A28, 'Top Decile - Absolute'!$A:$AT, AI$3, 0)-1)</f>
        <v>-0.40841087595026182</v>
      </c>
      <c r="AJ29" s="63">
        <f>IF(VLOOKUP($A28, 'Top Decile - Absolute'!$A:$AT, AJ$3, 0)&lt;=0, "na", VLOOKUP($A29, 'Top Decile - Absolute'!$A:$AT, AJ$3, 0)/VLOOKUP($A28, 'Top Decile - Absolute'!$A:$AT, AJ$3, 0)-1)</f>
        <v>-0.37865871526452222</v>
      </c>
      <c r="AK29" s="63">
        <f>IF(VLOOKUP($A28, 'Top Decile - Absolute'!$A:$AT, AK$3, 0)&lt;=0, "na", VLOOKUP($A29, 'Top Decile - Absolute'!$A:$AT, AK$3, 0)/VLOOKUP($A28, 'Top Decile - Absolute'!$A:$AT, AK$3, 0)-1)</f>
        <v>-0.4295723530152743</v>
      </c>
      <c r="AL29" s="63">
        <f>IF(VLOOKUP($A28, 'Top Decile - Absolute'!$A:$AT, AL$3, 0)&lt;=0, "na", VLOOKUP($A29, 'Top Decile - Absolute'!$A:$AT, AL$3, 0)/VLOOKUP($A28, 'Top Decile - Absolute'!$A:$AT, AL$3, 0)-1)</f>
        <v>-0.42685525225555621</v>
      </c>
      <c r="AM29" s="63">
        <f>IF(VLOOKUP($A28, 'Top Decile - Absolute'!$A:$AT, AM$3, 0)&lt;=0, "na", VLOOKUP($A29, 'Top Decile - Absolute'!$A:$AT, AM$3, 0)/VLOOKUP($A28, 'Top Decile - Absolute'!$A:$AT, AM$3, 0)-1)</f>
        <v>-0.53601438150933056</v>
      </c>
      <c r="AN29" s="63">
        <f>IF(VLOOKUP($A28, 'Top Decile - Absolute'!$A:$AT, AN$3, 0)&lt;=0, "na", VLOOKUP($A29, 'Top Decile - Absolute'!$A:$AT, AN$3, 0)/VLOOKUP($A28, 'Top Decile - Absolute'!$A:$AT, AN$3, 0)-1)</f>
        <v>-0.45809958192546119</v>
      </c>
      <c r="AO29" s="74">
        <f>IF(VLOOKUP($A28, 'Top Decile - Absolute'!$A:$AT, AO$3, 0)&lt;=0, "na", VLOOKUP($A29, 'Top Decile - Absolute'!$A:$AT, AO$3, 0)/VLOOKUP($A28, 'Top Decile - Absolute'!$A:$AT, AO$3, 0)-1)</f>
        <v>-0.58542350878230498</v>
      </c>
      <c r="AP29" s="63">
        <f>IF(VLOOKUP($A28, 'Top Decile - Absolute'!$A:$AT, AP$3, 0)&lt;=0, "na", VLOOKUP($A29, 'Top Decile - Absolute'!$A:$AT, AP$3, 0)/VLOOKUP($A28, 'Top Decile - Absolute'!$A:$AT, AP$3, 0)-1)</f>
        <v>-0.45274432293924494</v>
      </c>
      <c r="AQ29" s="63">
        <f>IF(VLOOKUP($A28, 'Top Decile - Absolute'!$A:$AT, AQ$3, 0)&lt;=0, "na", VLOOKUP($A29, 'Top Decile - Absolute'!$A:$AT, AQ$3, 0)/VLOOKUP($A28, 'Top Decile - Absolute'!$A:$AT, AQ$3, 0)-1)</f>
        <v>-0.39471646283852002</v>
      </c>
      <c r="AR29" s="63">
        <f>IF(VLOOKUP($A28, 'Top Decile - Absolute'!$A:$AT, AR$3, 0)&lt;=0, "na", VLOOKUP($A29, 'Top Decile - Absolute'!$A:$AT, AR$3, 0)/VLOOKUP($A28, 'Top Decile - Absolute'!$A:$AT, AR$3, 0)-1)</f>
        <v>-0.43644236500263955</v>
      </c>
      <c r="AS29" s="63">
        <f>IF(VLOOKUP($A28, 'Top Decile - Absolute'!$A:$AT, AS$3, 0)&lt;=0, "na", VLOOKUP($A29, 'Top Decile - Absolute'!$A:$AT, AS$3, 0)/VLOOKUP($A28, 'Top Decile - Absolute'!$A:$AT, AS$3, 0)-1)</f>
        <v>-0.46568336537118138</v>
      </c>
      <c r="AT29" s="63">
        <f>IF(VLOOKUP($A28, 'Top Decile - Absolute'!$A:$AT, AT$3, 0)&lt;=0, "na", VLOOKUP($A29, 'Top Decile - Absolute'!$A:$AT, AT$3, 0)/VLOOKUP($A28, 'Top Decile - Absolute'!$A:$AT, AT$3, 0)-1)</f>
        <v>-0.42065350582895289</v>
      </c>
      <c r="AU29" s="63">
        <f>IF(VLOOKUP($A28, 'Top Decile - Absolute'!$A:$AU, AU$3, 0)&lt;=0, "na", VLOOKUP($A29, 'Top Decile - Absolute'!$A:$AU, AU$3, 0)/VLOOKUP($A28, 'Top Decile - Absolute'!$A:$AU, AU$3, 0)-1)</f>
        <v>-0.34413948102396308</v>
      </c>
      <c r="AV29" s="137">
        <f>IF(VLOOKUP($A28, 'Top Decile - Absolute'!$A:$BA, AV$3, 0)&lt;=0, "na", VLOOKUP($A29, 'Top Decile - Absolute'!$A:$BA, AV$3, 0)/VLOOKUP($A28, 'Top Decile - Absolute'!$A:$BA, AV$3, 0)-1)</f>
        <v>-0.41673018110318827</v>
      </c>
      <c r="AW29" s="137">
        <f>IF(VLOOKUP($A28, 'Top Decile - Absolute'!$A:$BA, AW$3, 0)&lt;=0, "na", VLOOKUP($A29, 'Top Decile - Absolute'!$A:$BA, AW$3, 0)/VLOOKUP($A28, 'Top Decile - Absolute'!$A:$BA, AW$3, 0)-1)</f>
        <v>-0.38485782200388763</v>
      </c>
    </row>
    <row r="30" spans="1:49">
      <c r="A30" s="7">
        <v>40178</v>
      </c>
      <c r="B30" s="63" t="str">
        <f>IF(VLOOKUP($A29, 'Top Decile - Absolute'!$A:$AT, B$3, 0)&lt;=0, "na", VLOOKUP($A30, 'Top Decile - Absolute'!$A:$AT, B$3, 0)/VLOOKUP($A29, 'Top Decile - Absolute'!$A:$AT, B$3, 0)-1)</f>
        <v>na</v>
      </c>
      <c r="C30" s="63">
        <f>IF(VLOOKUP($A29, 'Top Decile - Absolute'!$A:$AT, C$3, 0)&lt;=0, "na", VLOOKUP($A30, 'Top Decile - Absolute'!$A:$AT, C$3, 0)/VLOOKUP($A29, 'Top Decile - Absolute'!$A:$AT, C$3, 0)-1)</f>
        <v>0.60507605038734669</v>
      </c>
      <c r="D30" s="63">
        <f>IF(VLOOKUP($A29, 'Top Decile - Absolute'!$A:$AT, D$3, 0)&lt;=0, "na", VLOOKUP($A30, 'Top Decile - Absolute'!$A:$AT, D$3, 0)/VLOOKUP($A29, 'Top Decile - Absolute'!$A:$AT, D$3, 0)-1)</f>
        <v>0.10559605399247629</v>
      </c>
      <c r="E30" s="63">
        <f>IF(VLOOKUP($A29, 'Top Decile - Absolute'!$A:$AT, E$3, 0)&lt;=0, "na", VLOOKUP($A30, 'Top Decile - Absolute'!$A:$AT, E$3, 0)/VLOOKUP($A29, 'Top Decile - Absolute'!$A:$AT, E$3, 0)-1)</f>
        <v>0.65750149076117737</v>
      </c>
      <c r="F30" s="63">
        <f>IF(VLOOKUP($A29, 'Top Decile - Absolute'!$A:$AT, F$3, 0)&lt;=0, "na", VLOOKUP($A30, 'Top Decile - Absolute'!$A:$AT, F$3, 0)/VLOOKUP($A29, 'Top Decile - Absolute'!$A:$AT, F$3, 0)-1)</f>
        <v>0.96082867195807431</v>
      </c>
      <c r="G30" s="63">
        <f>IF(VLOOKUP($A29, 'Top Decile - Absolute'!$A:$AT, G$3, 0)&lt;=0, "na", VLOOKUP($A30, 'Top Decile - Absolute'!$A:$AT, G$3, 0)/VLOOKUP($A29, 'Top Decile - Absolute'!$A:$AT, G$3, 0)-1)</f>
        <v>0.77747153492128396</v>
      </c>
      <c r="H30" s="63">
        <f>IF(VLOOKUP($A29, 'Top Decile - Absolute'!$A:$AT, H$3, 0)&lt;=0, "na", VLOOKUP($A30, 'Top Decile - Absolute'!$A:$AT, H$3, 0)/VLOOKUP($A29, 'Top Decile - Absolute'!$A:$AT, H$3, 0)-1)</f>
        <v>0.68113411204981422</v>
      </c>
      <c r="I30" s="63">
        <f>IF(VLOOKUP($A29, 'Top Decile - Absolute'!$A:$AT, I$3, 0)&lt;=0, "na", VLOOKUP($A30, 'Top Decile - Absolute'!$A:$AT, I$3, 0)/VLOOKUP($A29, 'Top Decile - Absolute'!$A:$AT, I$3, 0)-1)</f>
        <v>0.6447154873334191</v>
      </c>
      <c r="J30" s="63">
        <f>IF(VLOOKUP($A29, 'Top Decile - Absolute'!$A:$AT, J$3, 0)&lt;=0, "na", VLOOKUP($A30, 'Top Decile - Absolute'!$A:$AT, J$3, 0)/VLOOKUP($A29, 'Top Decile - Absolute'!$A:$AT, J$3, 0)-1)</f>
        <v>1.1151961021228982</v>
      </c>
      <c r="K30" s="63">
        <f>IF(VLOOKUP($A29, 'Top Decile - Absolute'!$A:$AT, K$3, 0)&lt;=0, "na", VLOOKUP($A30, 'Top Decile - Absolute'!$A:$AT, K$3, 0)/VLOOKUP($A29, 'Top Decile - Absolute'!$A:$AT, K$3, 0)-1)</f>
        <v>0.714544329137065</v>
      </c>
      <c r="L30" s="63">
        <f>IF(VLOOKUP($A29, 'Top Decile - Absolute'!$A:$AT, L$3, 0)&lt;=0, "na", VLOOKUP($A30, 'Top Decile - Absolute'!$A:$AT, L$3, 0)/VLOOKUP($A29, 'Top Decile - Absolute'!$A:$AT, L$3, 0)-1)</f>
        <v>0.52637680032197398</v>
      </c>
      <c r="M30" s="63">
        <f>IF(VLOOKUP($A29, 'Top Decile - Absolute'!$A:$AT, M$3, 0)&lt;=0, "na", VLOOKUP($A30, 'Top Decile - Absolute'!$A:$AT, M$3, 0)/VLOOKUP($A29, 'Top Decile - Absolute'!$A:$AT, M$3, 0)-1)</f>
        <v>0.25233279484912252</v>
      </c>
      <c r="N30" s="63">
        <f>IF(VLOOKUP($A29, 'Top Decile - Absolute'!$A:$AT, N$3, 0)&lt;=0, "na", VLOOKUP($A30, 'Top Decile - Absolute'!$A:$AT, N$3, 0)/VLOOKUP($A29, 'Top Decile - Absolute'!$A:$AT, N$3, 0)-1)</f>
        <v>0.56651203620662072</v>
      </c>
      <c r="O30" s="63">
        <f>IF(VLOOKUP($A29, 'Top Decile - Absolute'!$A:$AT, O$3, 0)&lt;=0, "na", VLOOKUP($A30, 'Top Decile - Absolute'!$A:$AT, O$3, 0)/VLOOKUP($A29, 'Top Decile - Absolute'!$A:$AT, O$3, 0)-1)</f>
        <v>0.38528832737755914</v>
      </c>
      <c r="P30" s="63">
        <f>IF(VLOOKUP($A29, 'Top Decile - Absolute'!$A:$AT, P$3, 0)&lt;=0, "na", VLOOKUP($A30, 'Top Decile - Absolute'!$A:$AT, P$3, 0)/VLOOKUP($A29, 'Top Decile - Absolute'!$A:$AT, P$3, 0)-1)</f>
        <v>0.10694041278678257</v>
      </c>
      <c r="Q30" s="63">
        <f>IF(VLOOKUP($A29, 'Top Decile - Absolute'!$A:$AT, Q$3, 0)&lt;=0, "na", VLOOKUP($A30, 'Top Decile - Absolute'!$A:$AT, Q$3, 0)/VLOOKUP($A29, 'Top Decile - Absolute'!$A:$AT, Q$3, 0)-1)</f>
        <v>0.19806430653007756</v>
      </c>
      <c r="R30" s="63">
        <f>IF(VLOOKUP($A29, 'Top Decile - Absolute'!$A:$AT, R$3, 0)&lt;=0, "na", VLOOKUP($A30, 'Top Decile - Absolute'!$A:$AT, R$3, 0)/VLOOKUP($A29, 'Top Decile - Absolute'!$A:$AT, R$3, 0)-1)</f>
        <v>0.16005605781978183</v>
      </c>
      <c r="S30" s="63">
        <f>IF(VLOOKUP($A29, 'Top Decile - Absolute'!$A:$AT, S$3, 0)&lt;=0, "na", VLOOKUP($A30, 'Top Decile - Absolute'!$A:$AT, S$3, 0)/VLOOKUP($A29, 'Top Decile - Absolute'!$A:$AT, S$3, 0)-1)</f>
        <v>0.12794639952190234</v>
      </c>
      <c r="T30" s="63">
        <f>IF(VLOOKUP($A29, 'Top Decile - Absolute'!$A:$AT, T$3, 0)&lt;=0, "na", VLOOKUP($A30, 'Top Decile - Absolute'!$A:$AT, T$3, 0)/VLOOKUP($A29, 'Top Decile - Absolute'!$A:$AT, T$3, 0)-1)</f>
        <v>9.9220028705869545E-2</v>
      </c>
      <c r="U30" s="63">
        <f>IF(VLOOKUP($A29, 'Top Decile - Absolute'!$A:$AT, U$3, 0)&lt;=0, "na", VLOOKUP($A30, 'Top Decile - Absolute'!$A:$AT, U$3, 0)/VLOOKUP($A29, 'Top Decile - Absolute'!$A:$AT, U$3, 0)-1)</f>
        <v>0.1029369589178204</v>
      </c>
      <c r="V30" s="63">
        <f>IF(VLOOKUP($A29, 'Top Decile - Absolute'!$A:$AT, V$3, 0)&lt;=0, "na", VLOOKUP($A30, 'Top Decile - Absolute'!$A:$AT, V$3, 0)/VLOOKUP($A29, 'Top Decile - Absolute'!$A:$AT, V$3, 0)-1)</f>
        <v>0.34409778293225202</v>
      </c>
      <c r="W30" s="63">
        <f>IF(VLOOKUP($A29, 'Top Decile - Absolute'!$A:$AT, W$3, 0)&lt;=0, "na", VLOOKUP($A30, 'Top Decile - Absolute'!$A:$AT, W$3, 0)/VLOOKUP($A29, 'Top Decile - Absolute'!$A:$AT, W$3, 0)-1)</f>
        <v>0.13120746808477524</v>
      </c>
      <c r="X30" s="63">
        <f>IF(VLOOKUP($A29, 'Top Decile - Absolute'!$A:$AT, X$3, 0)&lt;=0, "na", VLOOKUP($A30, 'Top Decile - Absolute'!$A:$AT, X$3, 0)/VLOOKUP($A29, 'Top Decile - Absolute'!$A:$AT, X$3, 0)-1)</f>
        <v>0.14256846818826596</v>
      </c>
      <c r="Y30" s="63">
        <f>IF(VLOOKUP($A29, 'Top Decile - Absolute'!$A:$AT, Y$3, 0)&lt;=0, "na", VLOOKUP($A30, 'Top Decile - Absolute'!$A:$AT, Y$3, 0)/VLOOKUP($A29, 'Top Decile - Absolute'!$A:$AT, Y$3, 0)-1)</f>
        <v>0.11861264925143722</v>
      </c>
      <c r="Z30" s="63">
        <f>IF(VLOOKUP($A29, 'Top Decile - Absolute'!$A:$AT, Z$3, 0)&lt;=0, "na", VLOOKUP($A30, 'Top Decile - Absolute'!$A:$AT, Z$3, 0)/VLOOKUP($A29, 'Top Decile - Absolute'!$A:$AT, Z$3, 0)-1)</f>
        <v>0.71882386631996442</v>
      </c>
      <c r="AA30" s="63">
        <f>IF(VLOOKUP($A29, 'Top Decile - Absolute'!$A:$AT, AA$3, 0)&lt;=0, "na", VLOOKUP($A30, 'Top Decile - Absolute'!$A:$AT, AA$3, 0)/VLOOKUP($A29, 'Top Decile - Absolute'!$A:$AT, AA$3, 0)-1)</f>
        <v>0.4106080298901178</v>
      </c>
      <c r="AB30" s="63">
        <f>IF(VLOOKUP($A29, 'Top Decile - Absolute'!$A:$AT, AB$3, 0)&lt;=0, "na", VLOOKUP($A30, 'Top Decile - Absolute'!$A:$AT, AB$3, 0)/VLOOKUP($A29, 'Top Decile - Absolute'!$A:$AT, AB$3, 0)-1)</f>
        <v>0.55521599550929834</v>
      </c>
      <c r="AC30" s="63">
        <f>IF(VLOOKUP($A29, 'Top Decile - Absolute'!$A:$AT, AC$3, 0)&lt;=0, "na", VLOOKUP($A30, 'Top Decile - Absolute'!$A:$AT, AC$3, 0)/VLOOKUP($A29, 'Top Decile - Absolute'!$A:$AT, AC$3, 0)-1)</f>
        <v>0.35461323207363016</v>
      </c>
      <c r="AD30" s="63">
        <f>IF(VLOOKUP($A29, 'Top Decile - Absolute'!$A:$AT, AD$3, 0)&lt;=0, "na", VLOOKUP($A30, 'Top Decile - Absolute'!$A:$AT, AD$3, 0)/VLOOKUP($A29, 'Top Decile - Absolute'!$A:$AT, AD$3, 0)-1)</f>
        <v>0.31977929403811589</v>
      </c>
      <c r="AE30" s="63">
        <f>IF(VLOOKUP($A29, 'Top Decile - Absolute'!$A:$AT, AE$3, 0)&lt;=0, "na", VLOOKUP($A30, 'Top Decile - Absolute'!$A:$AT, AE$3, 0)/VLOOKUP($A29, 'Top Decile - Absolute'!$A:$AT, AE$3, 0)-1)</f>
        <v>0.47881960133527124</v>
      </c>
      <c r="AF30" s="63">
        <f>IF(VLOOKUP($A29, 'Top Decile - Absolute'!$A:$AT, AF$3, 0)&lt;=0, "na", VLOOKUP($A30, 'Top Decile - Absolute'!$A:$AT, AF$3, 0)/VLOOKUP($A29, 'Top Decile - Absolute'!$A:$AT, AF$3, 0)-1)</f>
        <v>0.91094170163788646</v>
      </c>
      <c r="AG30" s="63">
        <f>IF(VLOOKUP($A29, 'Top Decile - Absolute'!$A:$AT, AG$3, 0)&lt;=0, "na", VLOOKUP($A30, 'Top Decile - Absolute'!$A:$AT, AG$3, 0)/VLOOKUP($A29, 'Top Decile - Absolute'!$A:$AT, AG$3, 0)-1)</f>
        <v>0.39488277038388242</v>
      </c>
      <c r="AH30" s="63">
        <f>IF(VLOOKUP($A29, 'Top Decile - Absolute'!$A:$AT, AH$3, 0)&lt;=0, "na", VLOOKUP($A30, 'Top Decile - Absolute'!$A:$AT, AH$3, 0)/VLOOKUP($A29, 'Top Decile - Absolute'!$A:$AT, AH$3, 0)-1)</f>
        <v>0.43904924020260361</v>
      </c>
      <c r="AI30" s="63">
        <f>IF(VLOOKUP($A29, 'Top Decile - Absolute'!$A:$AT, AI$3, 0)&lt;=0, "na", VLOOKUP($A30, 'Top Decile - Absolute'!$A:$AT, AI$3, 0)/VLOOKUP($A29, 'Top Decile - Absolute'!$A:$AT, AI$3, 0)-1)</f>
        <v>0.38127556656613137</v>
      </c>
      <c r="AJ30" s="63">
        <f>IF(VLOOKUP($A29, 'Top Decile - Absolute'!$A:$AT, AJ$3, 0)&lt;=0, "na", VLOOKUP($A30, 'Top Decile - Absolute'!$A:$AT, AJ$3, 0)/VLOOKUP($A29, 'Top Decile - Absolute'!$A:$AT, AJ$3, 0)-1)</f>
        <v>0.40484162314601324</v>
      </c>
      <c r="AK30" s="63">
        <f>IF(VLOOKUP($A29, 'Top Decile - Absolute'!$A:$AT, AK$3, 0)&lt;=0, "na", VLOOKUP($A30, 'Top Decile - Absolute'!$A:$AT, AK$3, 0)/VLOOKUP($A29, 'Top Decile - Absolute'!$A:$AT, AK$3, 0)-1)</f>
        <v>0.40909175454701696</v>
      </c>
      <c r="AL30" s="63">
        <f>IF(VLOOKUP($A29, 'Top Decile - Absolute'!$A:$AT, AL$3, 0)&lt;=0, "na", VLOOKUP($A30, 'Top Decile - Absolute'!$A:$AT, AL$3, 0)/VLOOKUP($A29, 'Top Decile - Absolute'!$A:$AT, AL$3, 0)-1)</f>
        <v>0.38902970751595922</v>
      </c>
      <c r="AM30" s="63">
        <f>IF(VLOOKUP($A29, 'Top Decile - Absolute'!$A:$AT, AM$3, 0)&lt;=0, "na", VLOOKUP($A30, 'Top Decile - Absolute'!$A:$AT, AM$3, 0)/VLOOKUP($A29, 'Top Decile - Absolute'!$A:$AT, AM$3, 0)-1)</f>
        <v>1.1866637591734803</v>
      </c>
      <c r="AN30" s="63">
        <f>IF(VLOOKUP($A29, 'Top Decile - Absolute'!$A:$AT, AN$3, 0)&lt;=0, "na", VLOOKUP($A30, 'Top Decile - Absolute'!$A:$AT, AN$3, 0)/VLOOKUP($A29, 'Top Decile - Absolute'!$A:$AT, AN$3, 0)-1)</f>
        <v>0.56303777360759222</v>
      </c>
      <c r="AO30" s="74">
        <f>IF(VLOOKUP($A29, 'Top Decile - Absolute'!$A:$AT, AO$3, 0)&lt;=0, "na", VLOOKUP($A30, 'Top Decile - Absolute'!$A:$AT, AO$3, 0)/VLOOKUP($A29, 'Top Decile - Absolute'!$A:$AT, AO$3, 0)-1)</f>
        <v>0.89273308215618941</v>
      </c>
      <c r="AP30" s="63">
        <f>IF(VLOOKUP($A29, 'Top Decile - Absolute'!$A:$AT, AP$3, 0)&lt;=0, "na", VLOOKUP($A30, 'Top Decile - Absolute'!$A:$AT, AP$3, 0)/VLOOKUP($A29, 'Top Decile - Absolute'!$A:$AT, AP$3, 0)-1)</f>
        <v>1.0964982744229621</v>
      </c>
      <c r="AQ30" s="63">
        <f>IF(VLOOKUP($A29, 'Top Decile - Absolute'!$A:$AT, AQ$3, 0)&lt;=0, "na", VLOOKUP($A30, 'Top Decile - Absolute'!$A:$AT, AQ$3, 0)/VLOOKUP($A29, 'Top Decile - Absolute'!$A:$AT, AQ$3, 0)-1)</f>
        <v>0.3026262417813137</v>
      </c>
      <c r="AR30" s="63">
        <f>IF(VLOOKUP($A29, 'Top Decile - Absolute'!$A:$AT, AR$3, 0)&lt;=0, "na", VLOOKUP($A30, 'Top Decile - Absolute'!$A:$AT, AR$3, 0)/VLOOKUP($A29, 'Top Decile - Absolute'!$A:$AT, AR$3, 0)-1)</f>
        <v>0.51899239403775876</v>
      </c>
      <c r="AS30" s="63">
        <f>IF(VLOOKUP($A29, 'Top Decile - Absolute'!$A:$AT, AS$3, 0)&lt;=0, "na", VLOOKUP($A30, 'Top Decile - Absolute'!$A:$AT, AS$3, 0)/VLOOKUP($A29, 'Top Decile - Absolute'!$A:$AT, AS$3, 0)-1)</f>
        <v>1.1802050437584271</v>
      </c>
      <c r="AT30" s="63">
        <f>IF(VLOOKUP($A29, 'Top Decile - Absolute'!$A:$AT, AT$3, 0)&lt;=0, "na", VLOOKUP($A30, 'Top Decile - Absolute'!$A:$AT, AT$3, 0)/VLOOKUP($A29, 'Top Decile - Absolute'!$A:$AT, AT$3, 0)-1)</f>
        <v>0.70177031937350209</v>
      </c>
      <c r="AU30" s="63">
        <f>IF(VLOOKUP($A29, 'Top Decile - Absolute'!$A:$AU, AU$3, 0)&lt;=0, "na", VLOOKUP($A30, 'Top Decile - Absolute'!$A:$AU, AU$3, 0)/VLOOKUP($A29, 'Top Decile - Absolute'!$A:$AU, AU$3, 0)-1)</f>
        <v>0.47042272943341867</v>
      </c>
      <c r="AV30" s="137">
        <f>IF(VLOOKUP($A29, 'Top Decile - Absolute'!$A:$BA, AV$3, 0)&lt;=0, "na", VLOOKUP($A30, 'Top Decile - Absolute'!$A:$BA, AV$3, 0)/VLOOKUP($A29, 'Top Decile - Absolute'!$A:$BA, AV$3, 0)-1)</f>
        <v>0.44397968107006336</v>
      </c>
      <c r="AW30" s="137">
        <f>IF(VLOOKUP($A29, 'Top Decile - Absolute'!$A:$BA, AW$3, 0)&lt;=0, "na", VLOOKUP($A30, 'Top Decile - Absolute'!$A:$BA, AW$3, 0)/VLOOKUP($A29, 'Top Decile - Absolute'!$A:$BA, AW$3, 0)-1)</f>
        <v>0.23454195440789061</v>
      </c>
    </row>
    <row r="31" spans="1:49">
      <c r="A31" s="7">
        <v>40543</v>
      </c>
      <c r="B31" s="63" t="str">
        <f>IF(VLOOKUP($A30, 'Top Decile - Absolute'!$A:$AT, B$3, 0)&lt;=0, "na", VLOOKUP($A31, 'Top Decile - Absolute'!$A:$AT, B$3, 0)/VLOOKUP($A30, 'Top Decile - Absolute'!$A:$AT, B$3, 0)-1)</f>
        <v>na</v>
      </c>
      <c r="C31" s="63">
        <f>IF(VLOOKUP($A30, 'Top Decile - Absolute'!$A:$AT, C$3, 0)&lt;=0, "na", VLOOKUP($A31, 'Top Decile - Absolute'!$A:$AT, C$3, 0)/VLOOKUP($A30, 'Top Decile - Absolute'!$A:$AT, C$3, 0)-1)</f>
        <v>0.25442956735386391</v>
      </c>
      <c r="D31" s="63">
        <f>IF(VLOOKUP($A30, 'Top Decile - Absolute'!$A:$AT, D$3, 0)&lt;=0, "na", VLOOKUP($A31, 'Top Decile - Absolute'!$A:$AT, D$3, 0)/VLOOKUP($A30, 'Top Decile - Absolute'!$A:$AT, D$3, 0)-1)</f>
        <v>0.11511006863031104</v>
      </c>
      <c r="E31" s="63">
        <f>IF(VLOOKUP($A30, 'Top Decile - Absolute'!$A:$AT, E$3, 0)&lt;=0, "na", VLOOKUP($A31, 'Top Decile - Absolute'!$A:$AT, E$3, 0)/VLOOKUP($A30, 'Top Decile - Absolute'!$A:$AT, E$3, 0)-1)</f>
        <v>0.11294904184719967</v>
      </c>
      <c r="F31" s="63">
        <f>IF(VLOOKUP($A30, 'Top Decile - Absolute'!$A:$AT, F$3, 0)&lt;=0, "na", VLOOKUP($A31, 'Top Decile - Absolute'!$A:$AT, F$3, 0)/VLOOKUP($A30, 'Top Decile - Absolute'!$A:$AT, F$3, 0)-1)</f>
        <v>0.15191409605360717</v>
      </c>
      <c r="G31" s="63">
        <f>IF(VLOOKUP($A30, 'Top Decile - Absolute'!$A:$AT, G$3, 0)&lt;=0, "na", VLOOKUP($A31, 'Top Decile - Absolute'!$A:$AT, G$3, 0)/VLOOKUP($A30, 'Top Decile - Absolute'!$A:$AT, G$3, 0)-1)</f>
        <v>0.30181502162595231</v>
      </c>
      <c r="H31" s="63">
        <f>IF(VLOOKUP($A30, 'Top Decile - Absolute'!$A:$AT, H$3, 0)&lt;=0, "na", VLOOKUP($A31, 'Top Decile - Absolute'!$A:$AT, H$3, 0)/VLOOKUP($A30, 'Top Decile - Absolute'!$A:$AT, H$3, 0)-1)</f>
        <v>0.19424203153159292</v>
      </c>
      <c r="I31" s="63">
        <f>IF(VLOOKUP($A30, 'Top Decile - Absolute'!$A:$AT, I$3, 0)&lt;=0, "na", VLOOKUP($A31, 'Top Decile - Absolute'!$A:$AT, I$3, 0)/VLOOKUP($A30, 'Top Decile - Absolute'!$A:$AT, I$3, 0)-1)</f>
        <v>0.1961162090027746</v>
      </c>
      <c r="J31" s="63">
        <f>IF(VLOOKUP($A30, 'Top Decile - Absolute'!$A:$AT, J$3, 0)&lt;=0, "na", VLOOKUP($A31, 'Top Decile - Absolute'!$A:$AT, J$3, 0)/VLOOKUP($A30, 'Top Decile - Absolute'!$A:$AT, J$3, 0)-1)</f>
        <v>0.21831190914603371</v>
      </c>
      <c r="K31" s="63">
        <f>IF(VLOOKUP($A30, 'Top Decile - Absolute'!$A:$AT, K$3, 0)&lt;=0, "na", VLOOKUP($A31, 'Top Decile - Absolute'!$A:$AT, K$3, 0)/VLOOKUP($A30, 'Top Decile - Absolute'!$A:$AT, K$3, 0)-1)</f>
        <v>0.19925511345537772</v>
      </c>
      <c r="L31" s="63">
        <f>IF(VLOOKUP($A30, 'Top Decile - Absolute'!$A:$AT, L$3, 0)&lt;=0, "na", VLOOKUP($A31, 'Top Decile - Absolute'!$A:$AT, L$3, 0)/VLOOKUP($A30, 'Top Decile - Absolute'!$A:$AT, L$3, 0)-1)</f>
        <v>0.16498102685563398</v>
      </c>
      <c r="M31" s="63">
        <f>IF(VLOOKUP($A30, 'Top Decile - Absolute'!$A:$AT, M$3, 0)&lt;=0, "na", VLOOKUP($A31, 'Top Decile - Absolute'!$A:$AT, M$3, 0)/VLOOKUP($A30, 'Top Decile - Absolute'!$A:$AT, M$3, 0)-1)</f>
        <v>0.19124136189553709</v>
      </c>
      <c r="N31" s="63">
        <f>IF(VLOOKUP($A30, 'Top Decile - Absolute'!$A:$AT, N$3, 0)&lt;=0, "na", VLOOKUP($A31, 'Top Decile - Absolute'!$A:$AT, N$3, 0)/VLOOKUP($A30, 'Top Decile - Absolute'!$A:$AT, N$3, 0)-1)</f>
        <v>0.26542002633737849</v>
      </c>
      <c r="O31" s="63">
        <f>IF(VLOOKUP($A30, 'Top Decile - Absolute'!$A:$AT, O$3, 0)&lt;=0, "na", VLOOKUP($A31, 'Top Decile - Absolute'!$A:$AT, O$3, 0)/VLOOKUP($A30, 'Top Decile - Absolute'!$A:$AT, O$3, 0)-1)</f>
        <v>0.15270977162578125</v>
      </c>
      <c r="P31" s="63">
        <f>IF(VLOOKUP($A30, 'Top Decile - Absolute'!$A:$AT, P$3, 0)&lt;=0, "na", VLOOKUP($A31, 'Top Decile - Absolute'!$A:$AT, P$3, 0)/VLOOKUP($A30, 'Top Decile - Absolute'!$A:$AT, P$3, 0)-1)</f>
        <v>0.14063179540839288</v>
      </c>
      <c r="Q31" s="63">
        <f>IF(VLOOKUP($A30, 'Top Decile - Absolute'!$A:$AT, Q$3, 0)&lt;=0, "na", VLOOKUP($A31, 'Top Decile - Absolute'!$A:$AT, Q$3, 0)/VLOOKUP($A30, 'Top Decile - Absolute'!$A:$AT, Q$3, 0)-1)</f>
        <v>0.22160831948526361</v>
      </c>
      <c r="R31" s="63">
        <f>IF(VLOOKUP($A30, 'Top Decile - Absolute'!$A:$AT, R$3, 0)&lt;=0, "na", VLOOKUP($A31, 'Top Decile - Absolute'!$A:$AT, R$3, 0)/VLOOKUP($A30, 'Top Decile - Absolute'!$A:$AT, R$3, 0)-1)</f>
        <v>0.19945486454723804</v>
      </c>
      <c r="S31" s="63">
        <f>IF(VLOOKUP($A30, 'Top Decile - Absolute'!$A:$AT, S$3, 0)&lt;=0, "na", VLOOKUP($A31, 'Top Decile - Absolute'!$A:$AT, S$3, 0)/VLOOKUP($A30, 'Top Decile - Absolute'!$A:$AT, S$3, 0)-1)</f>
        <v>0.13254525920105498</v>
      </c>
      <c r="T31" s="63">
        <f>IF(VLOOKUP($A30, 'Top Decile - Absolute'!$A:$AT, T$3, 0)&lt;=0, "na", VLOOKUP($A31, 'Top Decile - Absolute'!$A:$AT, T$3, 0)/VLOOKUP($A30, 'Top Decile - Absolute'!$A:$AT, T$3, 0)-1)</f>
        <v>0.15125571683201255</v>
      </c>
      <c r="U31" s="63">
        <f>IF(VLOOKUP($A30, 'Top Decile - Absolute'!$A:$AT, U$3, 0)&lt;=0, "na", VLOOKUP($A31, 'Top Decile - Absolute'!$A:$AT, U$3, 0)/VLOOKUP($A30, 'Top Decile - Absolute'!$A:$AT, U$3, 0)-1)</f>
        <v>0.19748301271585134</v>
      </c>
      <c r="V31" s="63">
        <f>IF(VLOOKUP($A30, 'Top Decile - Absolute'!$A:$AT, V$3, 0)&lt;=0, "na", VLOOKUP($A31, 'Top Decile - Absolute'!$A:$AT, V$3, 0)/VLOOKUP($A30, 'Top Decile - Absolute'!$A:$AT, V$3, 0)-1)</f>
        <v>0.18964968530210169</v>
      </c>
      <c r="W31" s="63">
        <f>IF(VLOOKUP($A30, 'Top Decile - Absolute'!$A:$AT, W$3, 0)&lt;=0, "na", VLOOKUP($A31, 'Top Decile - Absolute'!$A:$AT, W$3, 0)/VLOOKUP($A30, 'Top Decile - Absolute'!$A:$AT, W$3, 0)-1)</f>
        <v>0.15421495748370551</v>
      </c>
      <c r="X31" s="63">
        <f>IF(VLOOKUP($A30, 'Top Decile - Absolute'!$A:$AT, X$3, 0)&lt;=0, "na", VLOOKUP($A31, 'Top Decile - Absolute'!$A:$AT, X$3, 0)/VLOOKUP($A30, 'Top Decile - Absolute'!$A:$AT, X$3, 0)-1)</f>
        <v>0.13918952666062157</v>
      </c>
      <c r="Y31" s="63">
        <f>IF(VLOOKUP($A30, 'Top Decile - Absolute'!$A:$AT, Y$3, 0)&lt;=0, "na", VLOOKUP($A31, 'Top Decile - Absolute'!$A:$AT, Y$3, 0)/VLOOKUP($A30, 'Top Decile - Absolute'!$A:$AT, Y$3, 0)-1)</f>
        <v>0.2484907873779274</v>
      </c>
      <c r="Z31" s="63">
        <f>IF(VLOOKUP($A30, 'Top Decile - Absolute'!$A:$AT, Z$3, 0)&lt;=0, "na", VLOOKUP($A31, 'Top Decile - Absolute'!$A:$AT, Z$3, 0)/VLOOKUP($A30, 'Top Decile - Absolute'!$A:$AT, Z$3, 0)-1)</f>
        <v>0.19215801521855114</v>
      </c>
      <c r="AA31" s="63">
        <f>IF(VLOOKUP($A30, 'Top Decile - Absolute'!$A:$AT, AA$3, 0)&lt;=0, "na", VLOOKUP($A31, 'Top Decile - Absolute'!$A:$AT, AA$3, 0)/VLOOKUP($A30, 'Top Decile - Absolute'!$A:$AT, AA$3, 0)-1)</f>
        <v>0.19814671509623438</v>
      </c>
      <c r="AB31" s="63">
        <f>IF(VLOOKUP($A30, 'Top Decile - Absolute'!$A:$AT, AB$3, 0)&lt;=0, "na", VLOOKUP($A31, 'Top Decile - Absolute'!$A:$AT, AB$3, 0)/VLOOKUP($A30, 'Top Decile - Absolute'!$A:$AT, AB$3, 0)-1)</f>
        <v>0.25644338359826291</v>
      </c>
      <c r="AC31" s="63">
        <f>IF(VLOOKUP($A30, 'Top Decile - Absolute'!$A:$AT, AC$3, 0)&lt;=0, "na", VLOOKUP($A31, 'Top Decile - Absolute'!$A:$AT, AC$3, 0)/VLOOKUP($A30, 'Top Decile - Absolute'!$A:$AT, AC$3, 0)-1)</f>
        <v>0.18969239489838419</v>
      </c>
      <c r="AD31" s="63">
        <f>IF(VLOOKUP($A30, 'Top Decile - Absolute'!$A:$AT, AD$3, 0)&lt;=0, "na", VLOOKUP($A31, 'Top Decile - Absolute'!$A:$AT, AD$3, 0)/VLOOKUP($A30, 'Top Decile - Absolute'!$A:$AT, AD$3, 0)-1)</f>
        <v>0.20831075878761962</v>
      </c>
      <c r="AE31" s="63">
        <f>IF(VLOOKUP($A30, 'Top Decile - Absolute'!$A:$AT, AE$3, 0)&lt;=0, "na", VLOOKUP($A31, 'Top Decile - Absolute'!$A:$AT, AE$3, 0)/VLOOKUP($A30, 'Top Decile - Absolute'!$A:$AT, AE$3, 0)-1)</f>
        <v>0.19883429291665222</v>
      </c>
      <c r="AF31" s="63">
        <f>IF(VLOOKUP($A30, 'Top Decile - Absolute'!$A:$AT, AF$3, 0)&lt;=0, "na", VLOOKUP($A31, 'Top Decile - Absolute'!$A:$AT, AF$3, 0)/VLOOKUP($A30, 'Top Decile - Absolute'!$A:$AT, AF$3, 0)-1)</f>
        <v>0.21071116448125604</v>
      </c>
      <c r="AG31" s="63">
        <f>IF(VLOOKUP($A30, 'Top Decile - Absolute'!$A:$AT, AG$3, 0)&lt;=0, "na", VLOOKUP($A31, 'Top Decile - Absolute'!$A:$AT, AG$3, 0)/VLOOKUP($A30, 'Top Decile - Absolute'!$A:$AT, AG$3, 0)-1)</f>
        <v>0.12437894229384194</v>
      </c>
      <c r="AH31" s="63">
        <f>IF(VLOOKUP($A30, 'Top Decile - Absolute'!$A:$AT, AH$3, 0)&lt;=0, "na", VLOOKUP($A31, 'Top Decile - Absolute'!$A:$AT, AH$3, 0)/VLOOKUP($A30, 'Top Decile - Absolute'!$A:$AT, AH$3, 0)-1)</f>
        <v>0.15774746672764861</v>
      </c>
      <c r="AI31" s="63">
        <f>IF(VLOOKUP($A30, 'Top Decile - Absolute'!$A:$AT, AI$3, 0)&lt;=0, "na", VLOOKUP($A31, 'Top Decile - Absolute'!$A:$AT, AI$3, 0)/VLOOKUP($A30, 'Top Decile - Absolute'!$A:$AT, AI$3, 0)-1)</f>
        <v>0.15871970210194175</v>
      </c>
      <c r="AJ31" s="63">
        <f>IF(VLOOKUP($A30, 'Top Decile - Absolute'!$A:$AT, AJ$3, 0)&lt;=0, "na", VLOOKUP($A31, 'Top Decile - Absolute'!$A:$AT, AJ$3, 0)/VLOOKUP($A30, 'Top Decile - Absolute'!$A:$AT, AJ$3, 0)-1)</f>
        <v>0.18682956048843891</v>
      </c>
      <c r="AK31" s="63">
        <f>IF(VLOOKUP($A30, 'Top Decile - Absolute'!$A:$AT, AK$3, 0)&lt;=0, "na", VLOOKUP($A31, 'Top Decile - Absolute'!$A:$AT, AK$3, 0)/VLOOKUP($A30, 'Top Decile - Absolute'!$A:$AT, AK$3, 0)-1)</f>
        <v>0.1233876845824271</v>
      </c>
      <c r="AL31" s="63">
        <f>IF(VLOOKUP($A30, 'Top Decile - Absolute'!$A:$AT, AL$3, 0)&lt;=0, "na", VLOOKUP($A31, 'Top Decile - Absolute'!$A:$AT, AL$3, 0)/VLOOKUP($A30, 'Top Decile - Absolute'!$A:$AT, AL$3, 0)-1)</f>
        <v>0.14636179086788248</v>
      </c>
      <c r="AM31" s="63">
        <f>IF(VLOOKUP($A30, 'Top Decile - Absolute'!$A:$AT, AM$3, 0)&lt;=0, "na", VLOOKUP($A31, 'Top Decile - Absolute'!$A:$AT, AM$3, 0)/VLOOKUP($A30, 'Top Decile - Absolute'!$A:$AT, AM$3, 0)-1)</f>
        <v>0.28540852167675768</v>
      </c>
      <c r="AN31" s="63">
        <f>IF(VLOOKUP($A30, 'Top Decile - Absolute'!$A:$AT, AN$3, 0)&lt;=0, "na", VLOOKUP($A31, 'Top Decile - Absolute'!$A:$AT, AN$3, 0)/VLOOKUP($A30, 'Top Decile - Absolute'!$A:$AT, AN$3, 0)-1)</f>
        <v>0.23725779150348258</v>
      </c>
      <c r="AO31" s="74">
        <f>IF(VLOOKUP($A30, 'Top Decile - Absolute'!$A:$AT, AO$3, 0)&lt;=0, "na", VLOOKUP($A31, 'Top Decile - Absolute'!$A:$AT, AO$3, 0)/VLOOKUP($A30, 'Top Decile - Absolute'!$A:$AT, AO$3, 0)-1)</f>
        <v>0.23207473796268863</v>
      </c>
      <c r="AP31" s="63">
        <f>IF(VLOOKUP($A30, 'Top Decile - Absolute'!$A:$AT, AP$3, 0)&lt;=0, "na", VLOOKUP($A31, 'Top Decile - Absolute'!$A:$AT, AP$3, 0)/VLOOKUP($A30, 'Top Decile - Absolute'!$A:$AT, AP$3, 0)-1)</f>
        <v>0.30666137235299851</v>
      </c>
      <c r="AQ31" s="63">
        <f>IF(VLOOKUP($A30, 'Top Decile - Absolute'!$A:$AT, AQ$3, 0)&lt;=0, "na", VLOOKUP($A31, 'Top Decile - Absolute'!$A:$AT, AQ$3, 0)/VLOOKUP($A30, 'Top Decile - Absolute'!$A:$AT, AQ$3, 0)-1)</f>
        <v>0.22121462648555168</v>
      </c>
      <c r="AR31" s="63">
        <f>IF(VLOOKUP($A30, 'Top Decile - Absolute'!$A:$AT, AR$3, 0)&lt;=0, "na", VLOOKUP($A31, 'Top Decile - Absolute'!$A:$AT, AR$3, 0)/VLOOKUP($A30, 'Top Decile - Absolute'!$A:$AT, AR$3, 0)-1)</f>
        <v>0.19692279572950189</v>
      </c>
      <c r="AS31" s="63">
        <f>IF(VLOOKUP($A30, 'Top Decile - Absolute'!$A:$AT, AS$3, 0)&lt;=0, "na", VLOOKUP($A31, 'Top Decile - Absolute'!$A:$AT, AS$3, 0)/VLOOKUP($A30, 'Top Decile - Absolute'!$A:$AT, AS$3, 0)-1)</f>
        <v>0.30365053985406654</v>
      </c>
      <c r="AT31" s="63">
        <f>IF(VLOOKUP($A30, 'Top Decile - Absolute'!$A:$AT, AT$3, 0)&lt;=0, "na", VLOOKUP($A31, 'Top Decile - Absolute'!$A:$AT, AT$3, 0)/VLOOKUP($A30, 'Top Decile - Absolute'!$A:$AT, AT$3, 0)-1)</f>
        <v>0.20791950451402141</v>
      </c>
      <c r="AU31" s="63">
        <f>IF(VLOOKUP($A30, 'Top Decile - Absolute'!$A:$AU, AU$3, 0)&lt;=0, "na", VLOOKUP($A31, 'Top Decile - Absolute'!$A:$AU, AU$3, 0)/VLOOKUP($A30, 'Top Decile - Absolute'!$A:$AU, AU$3, 0)-1)</f>
        <v>0.13695877615386154</v>
      </c>
      <c r="AV31" s="137">
        <f>IF(VLOOKUP($A30, 'Top Decile - Absolute'!$A:$BA, AV$3, 0)&lt;=0, "na", VLOOKUP($A31, 'Top Decile - Absolute'!$A:$BA, AV$3, 0)/VLOOKUP($A30, 'Top Decile - Absolute'!$A:$BA, AV$3, 0)-1)</f>
        <v>0.19900853658342665</v>
      </c>
      <c r="AW31" s="137">
        <f>IF(VLOOKUP($A30, 'Top Decile - Absolute'!$A:$BA, AW$3, 0)&lt;=0, "na", VLOOKUP($A31, 'Top Decile - Absolute'!$A:$BA, AW$3, 0)/VLOOKUP($A30, 'Top Decile - Absolute'!$A:$BA, AW$3, 0)-1)</f>
        <v>0.1278237982434971</v>
      </c>
    </row>
    <row r="32" spans="1:49">
      <c r="A32" s="7">
        <v>40907</v>
      </c>
      <c r="B32" s="63" t="str">
        <f>IF(VLOOKUP($A31, 'Top Decile - Absolute'!$A:$AT, B$3, 0)&lt;=0, "na", VLOOKUP($A32, 'Top Decile - Absolute'!$A:$AT, B$3, 0)/VLOOKUP($A31, 'Top Decile - Absolute'!$A:$AT, B$3, 0)-1)</f>
        <v>na</v>
      </c>
      <c r="C32" s="63">
        <f>IF(VLOOKUP($A31, 'Top Decile - Absolute'!$A:$AT, C$3, 0)&lt;=0, "na", VLOOKUP($A32, 'Top Decile - Absolute'!$A:$AT, C$3, 0)/VLOOKUP($A31, 'Top Decile - Absolute'!$A:$AT, C$3, 0)-1)</f>
        <v>-6.2848600935719867E-2</v>
      </c>
      <c r="D32" s="63">
        <f>IF(VLOOKUP($A31, 'Top Decile - Absolute'!$A:$AT, D$3, 0)&lt;=0, "na", VLOOKUP($A32, 'Top Decile - Absolute'!$A:$AT, D$3, 0)/VLOOKUP($A31, 'Top Decile - Absolute'!$A:$AT, D$3, 0)-1)</f>
        <v>5.1338314932547036E-2</v>
      </c>
      <c r="E32" s="63">
        <f>IF(VLOOKUP($A31, 'Top Decile - Absolute'!$A:$AT, E$3, 0)&lt;=0, "na", VLOOKUP($A32, 'Top Decile - Absolute'!$A:$AT, E$3, 0)/VLOOKUP($A31, 'Top Decile - Absolute'!$A:$AT, E$3, 0)-1)</f>
        <v>-2.308400974114766E-2</v>
      </c>
      <c r="F32" s="63">
        <f>IF(VLOOKUP($A31, 'Top Decile - Absolute'!$A:$AT, F$3, 0)&lt;=0, "na", VLOOKUP($A32, 'Top Decile - Absolute'!$A:$AT, F$3, 0)/VLOOKUP($A31, 'Top Decile - Absolute'!$A:$AT, F$3, 0)-1)</f>
        <v>-9.9775145507252416E-2</v>
      </c>
      <c r="G32" s="63">
        <f>IF(VLOOKUP($A31, 'Top Decile - Absolute'!$A:$AT, G$3, 0)&lt;=0, "na", VLOOKUP($A32, 'Top Decile - Absolute'!$A:$AT, G$3, 0)/VLOOKUP($A31, 'Top Decile - Absolute'!$A:$AT, G$3, 0)-1)</f>
        <v>-0.16710436258555339</v>
      </c>
      <c r="H32" s="63">
        <f>IF(VLOOKUP($A31, 'Top Decile - Absolute'!$A:$AT, H$3, 0)&lt;=0, "na", VLOOKUP($A32, 'Top Decile - Absolute'!$A:$AT, H$3, 0)/VLOOKUP($A31, 'Top Decile - Absolute'!$A:$AT, H$3, 0)-1)</f>
        <v>-6.5128002280586461E-2</v>
      </c>
      <c r="I32" s="63">
        <f>IF(VLOOKUP($A31, 'Top Decile - Absolute'!$A:$AT, I$3, 0)&lt;=0, "na", VLOOKUP($A32, 'Top Decile - Absolute'!$A:$AT, I$3, 0)/VLOOKUP($A31, 'Top Decile - Absolute'!$A:$AT, I$3, 0)-1)</f>
        <v>-2.7549093296336591E-2</v>
      </c>
      <c r="J32" s="63">
        <f>IF(VLOOKUP($A31, 'Top Decile - Absolute'!$A:$AT, J$3, 0)&lt;=0, "na", VLOOKUP($A32, 'Top Decile - Absolute'!$A:$AT, J$3, 0)/VLOOKUP($A31, 'Top Decile - Absolute'!$A:$AT, J$3, 0)-1)</f>
        <v>-1.0711417400885881E-2</v>
      </c>
      <c r="K32" s="63">
        <f>IF(VLOOKUP($A31, 'Top Decile - Absolute'!$A:$AT, K$3, 0)&lt;=0, "na", VLOOKUP($A32, 'Top Decile - Absolute'!$A:$AT, K$3, 0)/VLOOKUP($A31, 'Top Decile - Absolute'!$A:$AT, K$3, 0)-1)</f>
        <v>2.2490805855103213E-2</v>
      </c>
      <c r="L32" s="63">
        <f>IF(VLOOKUP($A31, 'Top Decile - Absolute'!$A:$AT, L$3, 0)&lt;=0, "na", VLOOKUP($A32, 'Top Decile - Absolute'!$A:$AT, L$3, 0)/VLOOKUP($A31, 'Top Decile - Absolute'!$A:$AT, L$3, 0)-1)</f>
        <v>-1.8813233710624488E-2</v>
      </c>
      <c r="M32" s="63">
        <f>IF(VLOOKUP($A31, 'Top Decile - Absolute'!$A:$AT, M$3, 0)&lt;=0, "na", VLOOKUP($A32, 'Top Decile - Absolute'!$A:$AT, M$3, 0)/VLOOKUP($A31, 'Top Decile - Absolute'!$A:$AT, M$3, 0)-1)</f>
        <v>0.18480589819400906</v>
      </c>
      <c r="N32" s="63">
        <f>IF(VLOOKUP($A31, 'Top Decile - Absolute'!$A:$AT, N$3, 0)&lt;=0, "na", VLOOKUP($A32, 'Top Decile - Absolute'!$A:$AT, N$3, 0)/VLOOKUP($A31, 'Top Decile - Absolute'!$A:$AT, N$3, 0)-1)</f>
        <v>1.1689912857901996E-2</v>
      </c>
      <c r="O32" s="63">
        <f>IF(VLOOKUP($A31, 'Top Decile - Absolute'!$A:$AT, O$3, 0)&lt;=0, "na", VLOOKUP($A32, 'Top Decile - Absolute'!$A:$AT, O$3, 0)/VLOOKUP($A31, 'Top Decile - Absolute'!$A:$AT, O$3, 0)-1)</f>
        <v>5.6687263278635713E-2</v>
      </c>
      <c r="P32" s="63">
        <f>IF(VLOOKUP($A31, 'Top Decile - Absolute'!$A:$AT, P$3, 0)&lt;=0, "na", VLOOKUP($A32, 'Top Decile - Absolute'!$A:$AT, P$3, 0)/VLOOKUP($A31, 'Top Decile - Absolute'!$A:$AT, P$3, 0)-1)</f>
        <v>-7.8630361751465538E-2</v>
      </c>
      <c r="Q32" s="63">
        <f>IF(VLOOKUP($A31, 'Top Decile - Absolute'!$A:$AT, Q$3, 0)&lt;=0, "na", VLOOKUP($A32, 'Top Decile - Absolute'!$A:$AT, Q$3, 0)/VLOOKUP($A31, 'Top Decile - Absolute'!$A:$AT, Q$3, 0)-1)</f>
        <v>4.3430223994871398E-3</v>
      </c>
      <c r="R32" s="63">
        <f>IF(VLOOKUP($A31, 'Top Decile - Absolute'!$A:$AT, R$3, 0)&lt;=0, "na", VLOOKUP($A32, 'Top Decile - Absolute'!$A:$AT, R$3, 0)/VLOOKUP($A31, 'Top Decile - Absolute'!$A:$AT, R$3, 0)-1)</f>
        <v>-5.4610419572977631E-2</v>
      </c>
      <c r="S32" s="63">
        <f>IF(VLOOKUP($A31, 'Top Decile - Absolute'!$A:$AT, S$3, 0)&lt;=0, "na", VLOOKUP($A32, 'Top Decile - Absolute'!$A:$AT, S$3, 0)/VLOOKUP($A31, 'Top Decile - Absolute'!$A:$AT, S$3, 0)-1)</f>
        <v>-1.7999081937598693E-2</v>
      </c>
      <c r="T32" s="63">
        <f>IF(VLOOKUP($A31, 'Top Decile - Absolute'!$A:$AT, T$3, 0)&lt;=0, "na", VLOOKUP($A32, 'Top Decile - Absolute'!$A:$AT, T$3, 0)/VLOOKUP($A31, 'Top Decile - Absolute'!$A:$AT, T$3, 0)-1)</f>
        <v>-1.7851228392974261E-2</v>
      </c>
      <c r="U32" s="63">
        <f>IF(VLOOKUP($A31, 'Top Decile - Absolute'!$A:$AT, U$3, 0)&lt;=0, "na", VLOOKUP($A32, 'Top Decile - Absolute'!$A:$AT, U$3, 0)/VLOOKUP($A31, 'Top Decile - Absolute'!$A:$AT, U$3, 0)-1)</f>
        <v>-4.6664855267105732E-2</v>
      </c>
      <c r="V32" s="63">
        <f>IF(VLOOKUP($A31, 'Top Decile - Absolute'!$A:$AT, V$3, 0)&lt;=0, "na", VLOOKUP($A32, 'Top Decile - Absolute'!$A:$AT, V$3, 0)/VLOOKUP($A31, 'Top Decile - Absolute'!$A:$AT, V$3, 0)-1)</f>
        <v>-2.1247218864566375E-2</v>
      </c>
      <c r="W32" s="63">
        <f>IF(VLOOKUP($A31, 'Top Decile - Absolute'!$A:$AT, W$3, 0)&lt;=0, "na", VLOOKUP($A32, 'Top Decile - Absolute'!$A:$AT, W$3, 0)/VLOOKUP($A31, 'Top Decile - Absolute'!$A:$AT, W$3, 0)-1)</f>
        <v>-5.0990959630383026E-2</v>
      </c>
      <c r="X32" s="63">
        <f>IF(VLOOKUP($A31, 'Top Decile - Absolute'!$A:$AT, X$3, 0)&lt;=0, "na", VLOOKUP($A32, 'Top Decile - Absolute'!$A:$AT, X$3, 0)/VLOOKUP($A31, 'Top Decile - Absolute'!$A:$AT, X$3, 0)-1)</f>
        <v>-2.7395485691039556E-2</v>
      </c>
      <c r="Y32" s="63">
        <f>IF(VLOOKUP($A31, 'Top Decile - Absolute'!$A:$AT, Y$3, 0)&lt;=0, "na", VLOOKUP($A32, 'Top Decile - Absolute'!$A:$AT, Y$3, 0)/VLOOKUP($A31, 'Top Decile - Absolute'!$A:$AT, Y$3, 0)-1)</f>
        <v>-7.3817266005804294E-2</v>
      </c>
      <c r="Z32" s="63">
        <f>IF(VLOOKUP($A31, 'Top Decile - Absolute'!$A:$AT, Z$3, 0)&lt;=0, "na", VLOOKUP($A32, 'Top Decile - Absolute'!$A:$AT, Z$3, 0)/VLOOKUP($A31, 'Top Decile - Absolute'!$A:$AT, Z$3, 0)-1)</f>
        <v>-0.12329682817210263</v>
      </c>
      <c r="AA32" s="63">
        <f>IF(VLOOKUP($A31, 'Top Decile - Absolute'!$A:$AT, AA$3, 0)&lt;=0, "na", VLOOKUP($A32, 'Top Decile - Absolute'!$A:$AT, AA$3, 0)/VLOOKUP($A31, 'Top Decile - Absolute'!$A:$AT, AA$3, 0)-1)</f>
        <v>-0.12113120727279814</v>
      </c>
      <c r="AB32" s="63">
        <f>IF(VLOOKUP($A31, 'Top Decile - Absolute'!$A:$AT, AB$3, 0)&lt;=0, "na", VLOOKUP($A32, 'Top Decile - Absolute'!$A:$AT, AB$3, 0)/VLOOKUP($A31, 'Top Decile - Absolute'!$A:$AT, AB$3, 0)-1)</f>
        <v>-8.3646667824901266E-2</v>
      </c>
      <c r="AC32" s="63">
        <f>IF(VLOOKUP($A31, 'Top Decile - Absolute'!$A:$AT, AC$3, 0)&lt;=0, "na", VLOOKUP($A32, 'Top Decile - Absolute'!$A:$AT, AC$3, 0)/VLOOKUP($A31, 'Top Decile - Absolute'!$A:$AT, AC$3, 0)-1)</f>
        <v>-9.1520697639093651E-3</v>
      </c>
      <c r="AD32" s="63">
        <f>IF(VLOOKUP($A31, 'Top Decile - Absolute'!$A:$AT, AD$3, 0)&lt;=0, "na", VLOOKUP($A32, 'Top Decile - Absolute'!$A:$AT, AD$3, 0)/VLOOKUP($A31, 'Top Decile - Absolute'!$A:$AT, AD$3, 0)-1)</f>
        <v>-9.8451410818972351E-2</v>
      </c>
      <c r="AE32" s="63">
        <f>IF(VLOOKUP($A31, 'Top Decile - Absolute'!$A:$AT, AE$3, 0)&lt;=0, "na", VLOOKUP($A32, 'Top Decile - Absolute'!$A:$AT, AE$3, 0)/VLOOKUP($A31, 'Top Decile - Absolute'!$A:$AT, AE$3, 0)-1)</f>
        <v>-2.176510613634608E-2</v>
      </c>
      <c r="AF32" s="63">
        <f>IF(VLOOKUP($A31, 'Top Decile - Absolute'!$A:$AT, AF$3, 0)&lt;=0, "na", VLOOKUP($A32, 'Top Decile - Absolute'!$A:$AT, AF$3, 0)/VLOOKUP($A31, 'Top Decile - Absolute'!$A:$AT, AF$3, 0)-1)</f>
        <v>-0.17728791624175</v>
      </c>
      <c r="AG32" s="63">
        <f>IF(VLOOKUP($A31, 'Top Decile - Absolute'!$A:$AT, AG$3, 0)&lt;=0, "na", VLOOKUP($A32, 'Top Decile - Absolute'!$A:$AT, AG$3, 0)/VLOOKUP($A31, 'Top Decile - Absolute'!$A:$AT, AG$3, 0)-1)</f>
        <v>4.8624596274039922E-2</v>
      </c>
      <c r="AH32" s="63">
        <f>IF(VLOOKUP($A31, 'Top Decile - Absolute'!$A:$AT, AH$3, 0)&lt;=0, "na", VLOOKUP($A32, 'Top Decile - Absolute'!$A:$AT, AH$3, 0)/VLOOKUP($A31, 'Top Decile - Absolute'!$A:$AT, AH$3, 0)-1)</f>
        <v>8.2522408169711348E-2</v>
      </c>
      <c r="AI32" s="63">
        <f>IF(VLOOKUP($A31, 'Top Decile - Absolute'!$A:$AT, AI$3, 0)&lt;=0, "na", VLOOKUP($A32, 'Top Decile - Absolute'!$A:$AT, AI$3, 0)/VLOOKUP($A31, 'Top Decile - Absolute'!$A:$AT, AI$3, 0)-1)</f>
        <v>3.9431880747769599E-2</v>
      </c>
      <c r="AJ32" s="63">
        <f>IF(VLOOKUP($A31, 'Top Decile - Absolute'!$A:$AT, AJ$3, 0)&lt;=0, "na", VLOOKUP($A32, 'Top Decile - Absolute'!$A:$AT, AJ$3, 0)/VLOOKUP($A31, 'Top Decile - Absolute'!$A:$AT, AJ$3, 0)-1)</f>
        <v>2.316303100565964E-2</v>
      </c>
      <c r="AK32" s="63">
        <f>IF(VLOOKUP($A31, 'Top Decile - Absolute'!$A:$AT, AK$3, 0)&lt;=0, "na", VLOOKUP($A32, 'Top Decile - Absolute'!$A:$AT, AK$3, 0)/VLOOKUP($A31, 'Top Decile - Absolute'!$A:$AT, AK$3, 0)-1)</f>
        <v>4.9985865047995848E-2</v>
      </c>
      <c r="AL32" s="63">
        <f>IF(VLOOKUP($A31, 'Top Decile - Absolute'!$A:$AT, AL$3, 0)&lt;=0, "na", VLOOKUP($A32, 'Top Decile - Absolute'!$A:$AT, AL$3, 0)/VLOOKUP($A31, 'Top Decile - Absolute'!$A:$AT, AL$3, 0)-1)</f>
        <v>5.9307387566273517E-2</v>
      </c>
      <c r="AM32" s="63">
        <f>IF(VLOOKUP($A31, 'Top Decile - Absolute'!$A:$AT, AM$3, 0)&lt;=0, "na", VLOOKUP($A32, 'Top Decile - Absolute'!$A:$AT, AM$3, 0)/VLOOKUP($A31, 'Top Decile - Absolute'!$A:$AT, AM$3, 0)-1)</f>
        <v>-0.21184564493826019</v>
      </c>
      <c r="AN32" s="63">
        <f>IF(VLOOKUP($A31, 'Top Decile - Absolute'!$A:$AT, AN$3, 0)&lt;=0, "na", VLOOKUP($A32, 'Top Decile - Absolute'!$A:$AT, AN$3, 0)/VLOOKUP($A31, 'Top Decile - Absolute'!$A:$AT, AN$3, 0)-1)</f>
        <v>-8.6383043093467005E-2</v>
      </c>
      <c r="AO32" s="74">
        <f>IF(VLOOKUP($A31, 'Top Decile - Absolute'!$A:$AT, AO$3, 0)&lt;=0, "na", VLOOKUP($A32, 'Top Decile - Absolute'!$A:$AT, AO$3, 0)/VLOOKUP($A31, 'Top Decile - Absolute'!$A:$AT, AO$3, 0)-1)</f>
        <v>-0.15222206303401842</v>
      </c>
      <c r="AP32" s="63">
        <f>IF(VLOOKUP($A31, 'Top Decile - Absolute'!$A:$AT, AP$3, 0)&lt;=0, "na", VLOOKUP($A32, 'Top Decile - Absolute'!$A:$AT, AP$3, 0)/VLOOKUP($A31, 'Top Decile - Absolute'!$A:$AT, AP$3, 0)-1)</f>
        <v>-0.17320512669743315</v>
      </c>
      <c r="AQ32" s="63">
        <f>IF(VLOOKUP($A31, 'Top Decile - Absolute'!$A:$AT, AQ$3, 0)&lt;=0, "na", VLOOKUP($A32, 'Top Decile - Absolute'!$A:$AT, AQ$3, 0)/VLOOKUP($A31, 'Top Decile - Absolute'!$A:$AT, AQ$3, 0)-1)</f>
        <v>-1.9619163359276381E-2</v>
      </c>
      <c r="AR32" s="63">
        <f>IF(VLOOKUP($A31, 'Top Decile - Absolute'!$A:$AT, AR$3, 0)&lt;=0, "na", VLOOKUP($A32, 'Top Decile - Absolute'!$A:$AT, AR$3, 0)/VLOOKUP($A31, 'Top Decile - Absolute'!$A:$AT, AR$3, 0)-1)</f>
        <v>-8.1631193743963992E-3</v>
      </c>
      <c r="AS32" s="63">
        <f>IF(VLOOKUP($A31, 'Top Decile - Absolute'!$A:$AT, AS$3, 0)&lt;=0, "na", VLOOKUP($A32, 'Top Decile - Absolute'!$A:$AT, AS$3, 0)/VLOOKUP($A31, 'Top Decile - Absolute'!$A:$AT, AS$3, 0)-1)</f>
        <v>-7.6753050988532245E-2</v>
      </c>
      <c r="AT32" s="63">
        <f>IF(VLOOKUP($A31, 'Top Decile - Absolute'!$A:$AT, AT$3, 0)&lt;=0, "na", VLOOKUP($A32, 'Top Decile - Absolute'!$A:$AT, AT$3, 0)/VLOOKUP($A31, 'Top Decile - Absolute'!$A:$AT, AT$3, 0)-1)</f>
        <v>-8.1752814468234569E-2</v>
      </c>
      <c r="AU32" s="63">
        <f>IF(VLOOKUP($A31, 'Top Decile - Absolute'!$A:$AU, AU$3, 0)&lt;=0, "na", VLOOKUP($A32, 'Top Decile - Absolute'!$A:$AU, AU$3, 0)/VLOOKUP($A31, 'Top Decile - Absolute'!$A:$AU, AU$3, 0)-1)</f>
        <v>-1.7146298083609457E-2</v>
      </c>
      <c r="AV32" s="137">
        <f>IF(VLOOKUP($A31, 'Top Decile - Absolute'!$A:$BA, AV$3, 0)&lt;=0, "na", VLOOKUP($A32, 'Top Decile - Absolute'!$A:$BA, AV$3, 0)/VLOOKUP($A31, 'Top Decile - Absolute'!$A:$BA, AV$3, 0)-1)</f>
        <v>-1.5978086219671894E-2</v>
      </c>
      <c r="AW32" s="137">
        <f>IF(VLOOKUP($A31, 'Top Decile - Absolute'!$A:$BA, AW$3, 0)&lt;=0, "na", VLOOKUP($A32, 'Top Decile - Absolute'!$A:$BA, AW$3, 0)/VLOOKUP($A31, 'Top Decile - Absolute'!$A:$BA, AW$3, 0)-1)</f>
        <v>-3.1755784138165488E-5</v>
      </c>
    </row>
    <row r="33" spans="1:49">
      <c r="A33" s="7">
        <v>41274</v>
      </c>
      <c r="B33" s="63" t="str">
        <f>IF(VLOOKUP($A32, 'Top Decile - Absolute'!$A:$AT, B$3, 0)&lt;=0, "na", VLOOKUP($A33, 'Top Decile - Absolute'!$A:$AT, B$3, 0)/VLOOKUP($A32, 'Top Decile - Absolute'!$A:$AT, B$3, 0)-1)</f>
        <v>na</v>
      </c>
      <c r="C33" s="63">
        <f>IF(VLOOKUP($A32, 'Top Decile - Absolute'!$A:$AT, C$3, 0)&lt;=0, "na", VLOOKUP($A33, 'Top Decile - Absolute'!$A:$AT, C$3, 0)/VLOOKUP($A32, 'Top Decile - Absolute'!$A:$AT, C$3, 0)-1)</f>
        <v>0.18094523870209422</v>
      </c>
      <c r="D33" s="63">
        <f>IF(VLOOKUP($A32, 'Top Decile - Absolute'!$A:$AT, D$3, 0)&lt;=0, "na", VLOOKUP($A33, 'Top Decile - Absolute'!$A:$AT, D$3, 0)/VLOOKUP($A32, 'Top Decile - Absolute'!$A:$AT, D$3, 0)-1)</f>
        <v>0.16287970005422792</v>
      </c>
      <c r="E33" s="63">
        <f>IF(VLOOKUP($A32, 'Top Decile - Absolute'!$A:$AT, E$3, 0)&lt;=0, "na", VLOOKUP($A33, 'Top Decile - Absolute'!$A:$AT, E$3, 0)/VLOOKUP($A32, 'Top Decile - Absolute'!$A:$AT, E$3, 0)-1)</f>
        <v>0.19292618690051122</v>
      </c>
      <c r="F33" s="63">
        <f>IF(VLOOKUP($A32, 'Top Decile - Absolute'!$A:$AT, F$3, 0)&lt;=0, "na", VLOOKUP($A33, 'Top Decile - Absolute'!$A:$AT, F$3, 0)/VLOOKUP($A32, 'Top Decile - Absolute'!$A:$AT, F$3, 0)-1)</f>
        <v>0.15562028220882507</v>
      </c>
      <c r="G33" s="63">
        <f>IF(VLOOKUP($A32, 'Top Decile - Absolute'!$A:$AT, G$3, 0)&lt;=0, "na", VLOOKUP($A33, 'Top Decile - Absolute'!$A:$AT, G$3, 0)/VLOOKUP($A32, 'Top Decile - Absolute'!$A:$AT, G$3, 0)-1)</f>
        <v>0.29403664145078978</v>
      </c>
      <c r="H33" s="63">
        <f>IF(VLOOKUP($A32, 'Top Decile - Absolute'!$A:$AT, H$3, 0)&lt;=0, "na", VLOOKUP($A33, 'Top Decile - Absolute'!$A:$AT, H$3, 0)/VLOOKUP($A32, 'Top Decile - Absolute'!$A:$AT, H$3, 0)-1)</f>
        <v>0.12333636651415891</v>
      </c>
      <c r="I33" s="63">
        <f>IF(VLOOKUP($A32, 'Top Decile - Absolute'!$A:$AT, I$3, 0)&lt;=0, "na", VLOOKUP($A33, 'Top Decile - Absolute'!$A:$AT, I$3, 0)/VLOOKUP($A32, 'Top Decile - Absolute'!$A:$AT, I$3, 0)-1)</f>
        <v>0.2061453910600366</v>
      </c>
      <c r="J33" s="63">
        <f>IF(VLOOKUP($A32, 'Top Decile - Absolute'!$A:$AT, J$3, 0)&lt;=0, "na", VLOOKUP($A33, 'Top Decile - Absolute'!$A:$AT, J$3, 0)/VLOOKUP($A32, 'Top Decile - Absolute'!$A:$AT, J$3, 0)-1)</f>
        <v>0.19124709667133977</v>
      </c>
      <c r="K33" s="63">
        <f>IF(VLOOKUP($A32, 'Top Decile - Absolute'!$A:$AT, K$3, 0)&lt;=0, "na", VLOOKUP($A33, 'Top Decile - Absolute'!$A:$AT, K$3, 0)/VLOOKUP($A32, 'Top Decile - Absolute'!$A:$AT, K$3, 0)-1)</f>
        <v>0.1136853424047044</v>
      </c>
      <c r="L33" s="63">
        <f>IF(VLOOKUP($A32, 'Top Decile - Absolute'!$A:$AT, L$3, 0)&lt;=0, "na", VLOOKUP($A33, 'Top Decile - Absolute'!$A:$AT, L$3, 0)/VLOOKUP($A32, 'Top Decile - Absolute'!$A:$AT, L$3, 0)-1)</f>
        <v>0.1740214524671857</v>
      </c>
      <c r="M33" s="63">
        <f>IF(VLOOKUP($A32, 'Top Decile - Absolute'!$A:$AT, M$3, 0)&lt;=0, "na", VLOOKUP($A33, 'Top Decile - Absolute'!$A:$AT, M$3, 0)/VLOOKUP($A32, 'Top Decile - Absolute'!$A:$AT, M$3, 0)-1)</f>
        <v>0.11179923419843885</v>
      </c>
      <c r="N33" s="63">
        <f>IF(VLOOKUP($A32, 'Top Decile - Absolute'!$A:$AT, N$3, 0)&lt;=0, "na", VLOOKUP($A33, 'Top Decile - Absolute'!$A:$AT, N$3, 0)/VLOOKUP($A32, 'Top Decile - Absolute'!$A:$AT, N$3, 0)-1)</f>
        <v>0.25570178018390721</v>
      </c>
      <c r="O33" s="63">
        <f>IF(VLOOKUP($A32, 'Top Decile - Absolute'!$A:$AT, O$3, 0)&lt;=0, "na", VLOOKUP($A33, 'Top Decile - Absolute'!$A:$AT, O$3, 0)/VLOOKUP($A32, 'Top Decile - Absolute'!$A:$AT, O$3, 0)-1)</f>
        <v>0.1728888028953921</v>
      </c>
      <c r="P33" s="63">
        <f>IF(VLOOKUP($A32, 'Top Decile - Absolute'!$A:$AT, P$3, 0)&lt;=0, "na", VLOOKUP($A33, 'Top Decile - Absolute'!$A:$AT, P$3, 0)/VLOOKUP($A32, 'Top Decile - Absolute'!$A:$AT, P$3, 0)-1)</f>
        <v>0.18442401327392988</v>
      </c>
      <c r="Q33" s="63">
        <f>IF(VLOOKUP($A32, 'Top Decile - Absolute'!$A:$AT, Q$3, 0)&lt;=0, "na", VLOOKUP($A33, 'Top Decile - Absolute'!$A:$AT, Q$3, 0)/VLOOKUP($A32, 'Top Decile - Absolute'!$A:$AT, Q$3, 0)-1)</f>
        <v>0.12612273117784611</v>
      </c>
      <c r="R33" s="63">
        <f>IF(VLOOKUP($A32, 'Top Decile - Absolute'!$A:$AT, R$3, 0)&lt;=0, "na", VLOOKUP($A33, 'Top Decile - Absolute'!$A:$AT, R$3, 0)/VLOOKUP($A32, 'Top Decile - Absolute'!$A:$AT, R$3, 0)-1)</f>
        <v>9.0223805253923706E-2</v>
      </c>
      <c r="S33" s="63">
        <f>IF(VLOOKUP($A32, 'Top Decile - Absolute'!$A:$AT, S$3, 0)&lt;=0, "na", VLOOKUP($A33, 'Top Decile - Absolute'!$A:$AT, S$3, 0)/VLOOKUP($A32, 'Top Decile - Absolute'!$A:$AT, S$3, 0)-1)</f>
        <v>0.11834632002475809</v>
      </c>
      <c r="T33" s="63">
        <f>IF(VLOOKUP($A32, 'Top Decile - Absolute'!$A:$AT, T$3, 0)&lt;=0, "na", VLOOKUP($A33, 'Top Decile - Absolute'!$A:$AT, T$3, 0)/VLOOKUP($A32, 'Top Decile - Absolute'!$A:$AT, T$3, 0)-1)</f>
        <v>0.15387873432498544</v>
      </c>
      <c r="U33" s="63">
        <f>IF(VLOOKUP($A32, 'Top Decile - Absolute'!$A:$AT, U$3, 0)&lt;=0, "na", VLOOKUP($A33, 'Top Decile - Absolute'!$A:$AT, U$3, 0)/VLOOKUP($A32, 'Top Decile - Absolute'!$A:$AT, U$3, 0)-1)</f>
        <v>0.15101170380588891</v>
      </c>
      <c r="V33" s="63">
        <f>IF(VLOOKUP($A32, 'Top Decile - Absolute'!$A:$AT, V$3, 0)&lt;=0, "na", VLOOKUP($A33, 'Top Decile - Absolute'!$A:$AT, V$3, 0)/VLOOKUP($A32, 'Top Decile - Absolute'!$A:$AT, V$3, 0)-1)</f>
        <v>0.20815992105342618</v>
      </c>
      <c r="W33" s="63">
        <f>IF(VLOOKUP($A32, 'Top Decile - Absolute'!$A:$AT, W$3, 0)&lt;=0, "na", VLOOKUP($A33, 'Top Decile - Absolute'!$A:$AT, W$3, 0)/VLOOKUP($A32, 'Top Decile - Absolute'!$A:$AT, W$3, 0)-1)</f>
        <v>0.14282617366779671</v>
      </c>
      <c r="X33" s="63">
        <f>IF(VLOOKUP($A32, 'Top Decile - Absolute'!$A:$AT, X$3, 0)&lt;=0, "na", VLOOKUP($A33, 'Top Decile - Absolute'!$A:$AT, X$3, 0)/VLOOKUP($A32, 'Top Decile - Absolute'!$A:$AT, X$3, 0)-1)</f>
        <v>0.20107415179588051</v>
      </c>
      <c r="Y33" s="63">
        <f>IF(VLOOKUP($A32, 'Top Decile - Absolute'!$A:$AT, Y$3, 0)&lt;=0, "na", VLOOKUP($A33, 'Top Decile - Absolute'!$A:$AT, Y$3, 0)/VLOOKUP($A32, 'Top Decile - Absolute'!$A:$AT, Y$3, 0)-1)</f>
        <v>0.12799842469876088</v>
      </c>
      <c r="Z33" s="63">
        <f>IF(VLOOKUP($A32, 'Top Decile - Absolute'!$A:$AT, Z$3, 0)&lt;=0, "na", VLOOKUP($A33, 'Top Decile - Absolute'!$A:$AT, Z$3, 0)/VLOOKUP($A32, 'Top Decile - Absolute'!$A:$AT, Z$3, 0)-1)</f>
        <v>0.17069534413542753</v>
      </c>
      <c r="AA33" s="63">
        <f>IF(VLOOKUP($A32, 'Top Decile - Absolute'!$A:$AT, AA$3, 0)&lt;=0, "na", VLOOKUP($A33, 'Top Decile - Absolute'!$A:$AT, AA$3, 0)/VLOOKUP($A32, 'Top Decile - Absolute'!$A:$AT, AA$3, 0)-1)</f>
        <v>0.21180171046635543</v>
      </c>
      <c r="AB33" s="63">
        <f>IF(VLOOKUP($A32, 'Top Decile - Absolute'!$A:$AT, AB$3, 0)&lt;=0, "na", VLOOKUP($A33, 'Top Decile - Absolute'!$A:$AT, AB$3, 0)/VLOOKUP($A32, 'Top Decile - Absolute'!$A:$AT, AB$3, 0)-1)</f>
        <v>0.19747183495210519</v>
      </c>
      <c r="AC33" s="63">
        <f>IF(VLOOKUP($A32, 'Top Decile - Absolute'!$A:$AT, AC$3, 0)&lt;=0, "na", VLOOKUP($A33, 'Top Decile - Absolute'!$A:$AT, AC$3, 0)/VLOOKUP($A32, 'Top Decile - Absolute'!$A:$AT, AC$3, 0)-1)</f>
        <v>0.13636292625865165</v>
      </c>
      <c r="AD33" s="63">
        <f>IF(VLOOKUP($A32, 'Top Decile - Absolute'!$A:$AT, AD$3, 0)&lt;=0, "na", VLOOKUP($A33, 'Top Decile - Absolute'!$A:$AT, AD$3, 0)/VLOOKUP($A32, 'Top Decile - Absolute'!$A:$AT, AD$3, 0)-1)</f>
        <v>0.16048025529650545</v>
      </c>
      <c r="AE33" s="63">
        <f>IF(VLOOKUP($A32, 'Top Decile - Absolute'!$A:$AT, AE$3, 0)&lt;=0, "na", VLOOKUP($A33, 'Top Decile - Absolute'!$A:$AT, AE$3, 0)/VLOOKUP($A32, 'Top Decile - Absolute'!$A:$AT, AE$3, 0)-1)</f>
        <v>0.10694170604055375</v>
      </c>
      <c r="AF33" s="63">
        <f>IF(VLOOKUP($A32, 'Top Decile - Absolute'!$A:$AT, AF$3, 0)&lt;=0, "na", VLOOKUP($A33, 'Top Decile - Absolute'!$A:$AT, AF$3, 0)/VLOOKUP($A32, 'Top Decile - Absolute'!$A:$AT, AF$3, 0)-1)</f>
        <v>0.23455888188952767</v>
      </c>
      <c r="AG33" s="63">
        <f>IF(VLOOKUP($A32, 'Top Decile - Absolute'!$A:$AT, AG$3, 0)&lt;=0, "na", VLOOKUP($A33, 'Top Decile - Absolute'!$A:$AT, AG$3, 0)/VLOOKUP($A32, 'Top Decile - Absolute'!$A:$AT, AG$3, 0)-1)</f>
        <v>0.11136558228443172</v>
      </c>
      <c r="AH33" s="63">
        <f>IF(VLOOKUP($A32, 'Top Decile - Absolute'!$A:$AT, AH$3, 0)&lt;=0, "na", VLOOKUP($A33, 'Top Decile - Absolute'!$A:$AT, AH$3, 0)/VLOOKUP($A32, 'Top Decile - Absolute'!$A:$AT, AH$3, 0)-1)</f>
        <v>8.0333382346915672E-2</v>
      </c>
      <c r="AI33" s="63">
        <f>IF(VLOOKUP($A32, 'Top Decile - Absolute'!$A:$AT, AI$3, 0)&lt;=0, "na", VLOOKUP($A33, 'Top Decile - Absolute'!$A:$AT, AI$3, 0)/VLOOKUP($A32, 'Top Decile - Absolute'!$A:$AT, AI$3, 0)-1)</f>
        <v>0.14135771340085479</v>
      </c>
      <c r="AJ33" s="63">
        <f>IF(VLOOKUP($A32, 'Top Decile - Absolute'!$A:$AT, AJ$3, 0)&lt;=0, "na", VLOOKUP($A33, 'Top Decile - Absolute'!$A:$AT, AJ$3, 0)/VLOOKUP($A32, 'Top Decile - Absolute'!$A:$AT, AJ$3, 0)-1)</f>
        <v>8.5561934105227611E-2</v>
      </c>
      <c r="AK33" s="63">
        <f>IF(VLOOKUP($A32, 'Top Decile - Absolute'!$A:$AT, AK$3, 0)&lt;=0, "na", VLOOKUP($A33, 'Top Decile - Absolute'!$A:$AT, AK$3, 0)/VLOOKUP($A32, 'Top Decile - Absolute'!$A:$AT, AK$3, 0)-1)</f>
        <v>0.132442521694768</v>
      </c>
      <c r="AL33" s="63">
        <f>IF(VLOOKUP($A32, 'Top Decile - Absolute'!$A:$AT, AL$3, 0)&lt;=0, "na", VLOOKUP($A33, 'Top Decile - Absolute'!$A:$AT, AL$3, 0)/VLOOKUP($A32, 'Top Decile - Absolute'!$A:$AT, AL$3, 0)-1)</f>
        <v>0.10394491920117521</v>
      </c>
      <c r="AM33" s="63">
        <f>IF(VLOOKUP($A32, 'Top Decile - Absolute'!$A:$AT, AM$3, 0)&lt;=0, "na", VLOOKUP($A33, 'Top Decile - Absolute'!$A:$AT, AM$3, 0)/VLOOKUP($A32, 'Top Decile - Absolute'!$A:$AT, AM$3, 0)-1)</f>
        <v>0.21680967954511998</v>
      </c>
      <c r="AN33" s="63">
        <f>IF(VLOOKUP($A32, 'Top Decile - Absolute'!$A:$AT, AN$3, 0)&lt;=0, "na", VLOOKUP($A33, 'Top Decile - Absolute'!$A:$AT, AN$3, 0)/VLOOKUP($A32, 'Top Decile - Absolute'!$A:$AT, AN$3, 0)-1)</f>
        <v>0.12336678873909723</v>
      </c>
      <c r="AO33" s="74">
        <f>IF(VLOOKUP($A32, 'Top Decile - Absolute'!$A:$AT, AO$3, 0)&lt;=0, "na", VLOOKUP($A33, 'Top Decile - Absolute'!$A:$AT, AO$3, 0)/VLOOKUP($A32, 'Top Decile - Absolute'!$A:$AT, AO$3, 0)-1)</f>
        <v>0.25685843682897747</v>
      </c>
      <c r="AP33" s="63">
        <f>IF(VLOOKUP($A32, 'Top Decile - Absolute'!$A:$AT, AP$3, 0)&lt;=0, "na", VLOOKUP($A33, 'Top Decile - Absolute'!$A:$AT, AP$3, 0)/VLOOKUP($A32, 'Top Decile - Absolute'!$A:$AT, AP$3, 0)-1)</f>
        <v>0.19111153010501236</v>
      </c>
      <c r="AQ33" s="63">
        <f>IF(VLOOKUP($A32, 'Top Decile - Absolute'!$A:$AT, AQ$3, 0)&lt;=0, "na", VLOOKUP($A33, 'Top Decile - Absolute'!$A:$AT, AQ$3, 0)/VLOOKUP($A32, 'Top Decile - Absolute'!$A:$AT, AQ$3, 0)-1)</f>
        <v>0.10651645561445</v>
      </c>
      <c r="AR33" s="63">
        <f>IF(VLOOKUP($A32, 'Top Decile - Absolute'!$A:$AT, AR$3, 0)&lt;=0, "na", VLOOKUP($A33, 'Top Decile - Absolute'!$A:$AT, AR$3, 0)/VLOOKUP($A32, 'Top Decile - Absolute'!$A:$AT, AR$3, 0)-1)</f>
        <v>0.1287871416572548</v>
      </c>
      <c r="AS33" s="63">
        <f>IF(VLOOKUP($A32, 'Top Decile - Absolute'!$A:$AT, AS$3, 0)&lt;=0, "na", VLOOKUP($A33, 'Top Decile - Absolute'!$A:$AT, AS$3, 0)/VLOOKUP($A32, 'Top Decile - Absolute'!$A:$AT, AS$3, 0)-1)</f>
        <v>0.19060781414420314</v>
      </c>
      <c r="AT33" s="63">
        <f>IF(VLOOKUP($A32, 'Top Decile - Absolute'!$A:$AT, AT$3, 0)&lt;=0, "na", VLOOKUP($A33, 'Top Decile - Absolute'!$A:$AT, AT$3, 0)/VLOOKUP($A32, 'Top Decile - Absolute'!$A:$AT, AT$3, 0)-1)</f>
        <v>5.7599854346137125E-2</v>
      </c>
      <c r="AU33" s="63">
        <f>IF(VLOOKUP($A32, 'Top Decile - Absolute'!$A:$AU, AU$3, 0)&lt;=0, "na", VLOOKUP($A33, 'Top Decile - Absolute'!$A:$AU, AU$3, 0)/VLOOKUP($A32, 'Top Decile - Absolute'!$A:$AU, AU$3, 0)-1)</f>
        <v>0.15342270550307191</v>
      </c>
      <c r="AV33" s="137">
        <f>IF(VLOOKUP($A32, 'Top Decile - Absolute'!$A:$BA, AV$3, 0)&lt;=0, "na", VLOOKUP($A33, 'Top Decile - Absolute'!$A:$BA, AV$3, 0)/VLOOKUP($A32, 'Top Decile - Absolute'!$A:$BA, AV$3, 0)-1)</f>
        <v>0.15044332593646637</v>
      </c>
      <c r="AW33" s="137">
        <f>IF(VLOOKUP($A32, 'Top Decile - Absolute'!$A:$BA, AW$3, 0)&lt;=0, "na", VLOOKUP($A33, 'Top Decile - Absolute'!$A:$BA, AW$3, 0)/VLOOKUP($A32, 'Top Decile - Absolute'!$A:$BA, AW$3, 0)-1)</f>
        <v>0.13405698090976848</v>
      </c>
    </row>
    <row r="34" spans="1:49">
      <c r="A34" s="7">
        <v>41639</v>
      </c>
      <c r="B34" s="63" t="str">
        <f>IF(VLOOKUP($A33, 'Top Decile - Absolute'!$A:$AT, B$3, 0)&lt;=0, "na", VLOOKUP($A34, 'Top Decile - Absolute'!$A:$AT, B$3, 0)/VLOOKUP($A33, 'Top Decile - Absolute'!$A:$AT, B$3, 0)-1)</f>
        <v>na</v>
      </c>
      <c r="C34" s="63">
        <f>IF(VLOOKUP($A33, 'Top Decile - Absolute'!$A:$AT, C$3, 0)&lt;=0, "na", VLOOKUP($A34, 'Top Decile - Absolute'!$A:$AT, C$3, 0)/VLOOKUP($A33, 'Top Decile - Absolute'!$A:$AT, C$3, 0)-1)</f>
        <v>0.39123863335694975</v>
      </c>
      <c r="D34" s="63">
        <f>IF(VLOOKUP($A33, 'Top Decile - Absolute'!$A:$AT, D$3, 0)&lt;=0, "na", VLOOKUP($A34, 'Top Decile - Absolute'!$A:$AT, D$3, 0)/VLOOKUP($A33, 'Top Decile - Absolute'!$A:$AT, D$3, 0)-1)</f>
        <v>0.38304438947676234</v>
      </c>
      <c r="E34" s="63">
        <f>IF(VLOOKUP($A33, 'Top Decile - Absolute'!$A:$AT, E$3, 0)&lt;=0, "na", VLOOKUP($A34, 'Top Decile - Absolute'!$A:$AT, E$3, 0)/VLOOKUP($A33, 'Top Decile - Absolute'!$A:$AT, E$3, 0)-1)</f>
        <v>0.4028069732178905</v>
      </c>
      <c r="F34" s="63">
        <f>IF(VLOOKUP($A33, 'Top Decile - Absolute'!$A:$AT, F$3, 0)&lt;=0, "na", VLOOKUP($A34, 'Top Decile - Absolute'!$A:$AT, F$3, 0)/VLOOKUP($A33, 'Top Decile - Absolute'!$A:$AT, F$3, 0)-1)</f>
        <v>0.57358389553901867</v>
      </c>
      <c r="G34" s="63">
        <f>IF(VLOOKUP($A33, 'Top Decile - Absolute'!$A:$AT, G$3, 0)&lt;=0, "na", VLOOKUP($A34, 'Top Decile - Absolute'!$A:$AT, G$3, 0)/VLOOKUP($A33, 'Top Decile - Absolute'!$A:$AT, G$3, 0)-1)</f>
        <v>0.48464322539323557</v>
      </c>
      <c r="H34" s="63">
        <f>IF(VLOOKUP($A33, 'Top Decile - Absolute'!$A:$AT, H$3, 0)&lt;=0, "na", VLOOKUP($A34, 'Top Decile - Absolute'!$A:$AT, H$3, 0)/VLOOKUP($A33, 'Top Decile - Absolute'!$A:$AT, H$3, 0)-1)</f>
        <v>0.37196662106126044</v>
      </c>
      <c r="I34" s="63">
        <f>IF(VLOOKUP($A33, 'Top Decile - Absolute'!$A:$AT, I$3, 0)&lt;=0, "na", VLOOKUP($A34, 'Top Decile - Absolute'!$A:$AT, I$3, 0)/VLOOKUP($A33, 'Top Decile - Absolute'!$A:$AT, I$3, 0)-1)</f>
        <v>0.46248504540745339</v>
      </c>
      <c r="J34" s="63">
        <f>IF(VLOOKUP($A33, 'Top Decile - Absolute'!$A:$AT, J$3, 0)&lt;=0, "na", VLOOKUP($A34, 'Top Decile - Absolute'!$A:$AT, J$3, 0)/VLOOKUP($A33, 'Top Decile - Absolute'!$A:$AT, J$3, 0)-1)</f>
        <v>0.5774706534423133</v>
      </c>
      <c r="K34" s="63">
        <f>IF(VLOOKUP($A33, 'Top Decile - Absolute'!$A:$AT, K$3, 0)&lt;=0, "na", VLOOKUP($A34, 'Top Decile - Absolute'!$A:$AT, K$3, 0)/VLOOKUP($A33, 'Top Decile - Absolute'!$A:$AT, K$3, 0)-1)</f>
        <v>0.47573255846207907</v>
      </c>
      <c r="L34" s="63">
        <f>IF(VLOOKUP($A33, 'Top Decile - Absolute'!$A:$AT, L$3, 0)&lt;=0, "na", VLOOKUP($A34, 'Top Decile - Absolute'!$A:$AT, L$3, 0)/VLOOKUP($A33, 'Top Decile - Absolute'!$A:$AT, L$3, 0)-1)</f>
        <v>0.504647973743793</v>
      </c>
      <c r="M34" s="63">
        <f>IF(VLOOKUP($A33, 'Top Decile - Absolute'!$A:$AT, M$3, 0)&lt;=0, "na", VLOOKUP($A34, 'Top Decile - Absolute'!$A:$AT, M$3, 0)/VLOOKUP($A33, 'Top Decile - Absolute'!$A:$AT, M$3, 0)-1)</f>
        <v>0.2379768209582136</v>
      </c>
      <c r="N34" s="63">
        <f>IF(VLOOKUP($A33, 'Top Decile - Absolute'!$A:$AT, N$3, 0)&lt;=0, "na", VLOOKUP($A34, 'Top Decile - Absolute'!$A:$AT, N$3, 0)/VLOOKUP($A33, 'Top Decile - Absolute'!$A:$AT, N$3, 0)-1)</f>
        <v>0.35540802033316643</v>
      </c>
      <c r="O34" s="63">
        <f>IF(VLOOKUP($A33, 'Top Decile - Absolute'!$A:$AT, O$3, 0)&lt;=0, "na", VLOOKUP($A34, 'Top Decile - Absolute'!$A:$AT, O$3, 0)/VLOOKUP($A33, 'Top Decile - Absolute'!$A:$AT, O$3, 0)-1)</f>
        <v>0.5408213927206289</v>
      </c>
      <c r="P34" s="63">
        <f>IF(VLOOKUP($A33, 'Top Decile - Absolute'!$A:$AT, P$3, 0)&lt;=0, "na", VLOOKUP($A34, 'Top Decile - Absolute'!$A:$AT, P$3, 0)/VLOOKUP($A33, 'Top Decile - Absolute'!$A:$AT, P$3, 0)-1)</f>
        <v>0.38107675805170493</v>
      </c>
      <c r="Q34" s="63">
        <f>IF(VLOOKUP($A33, 'Top Decile - Absolute'!$A:$AT, Q$3, 0)&lt;=0, "na", VLOOKUP($A34, 'Top Decile - Absolute'!$A:$AT, Q$3, 0)/VLOOKUP($A33, 'Top Decile - Absolute'!$A:$AT, Q$3, 0)-1)</f>
        <v>0.36757764274060611</v>
      </c>
      <c r="R34" s="63">
        <f>IF(VLOOKUP($A33, 'Top Decile - Absolute'!$A:$AT, R$3, 0)&lt;=0, "na", VLOOKUP($A34, 'Top Decile - Absolute'!$A:$AT, R$3, 0)/VLOOKUP($A33, 'Top Decile - Absolute'!$A:$AT, R$3, 0)-1)</f>
        <v>0.4409739056399844</v>
      </c>
      <c r="S34" s="63">
        <f>IF(VLOOKUP($A33, 'Top Decile - Absolute'!$A:$AT, S$3, 0)&lt;=0, "na", VLOOKUP($A34, 'Top Decile - Absolute'!$A:$AT, S$3, 0)/VLOOKUP($A33, 'Top Decile - Absolute'!$A:$AT, S$3, 0)-1)</f>
        <v>0.38988292216593612</v>
      </c>
      <c r="T34" s="63">
        <f>IF(VLOOKUP($A33, 'Top Decile - Absolute'!$A:$AT, T$3, 0)&lt;=0, "na", VLOOKUP($A34, 'Top Decile - Absolute'!$A:$AT, T$3, 0)/VLOOKUP($A33, 'Top Decile - Absolute'!$A:$AT, T$3, 0)-1)</f>
        <v>0.45355995751693068</v>
      </c>
      <c r="U34" s="63">
        <f>IF(VLOOKUP($A33, 'Top Decile - Absolute'!$A:$AT, U$3, 0)&lt;=0, "na", VLOOKUP($A34, 'Top Decile - Absolute'!$A:$AT, U$3, 0)/VLOOKUP($A33, 'Top Decile - Absolute'!$A:$AT, U$3, 0)-1)</f>
        <v>0.45952736176100872</v>
      </c>
      <c r="V34" s="63">
        <f>IF(VLOOKUP($A33, 'Top Decile - Absolute'!$A:$AT, V$3, 0)&lt;=0, "na", VLOOKUP($A34, 'Top Decile - Absolute'!$A:$AT, V$3, 0)/VLOOKUP($A33, 'Top Decile - Absolute'!$A:$AT, V$3, 0)-1)</f>
        <v>0.37308892698001594</v>
      </c>
      <c r="W34" s="63">
        <f>IF(VLOOKUP($A33, 'Top Decile - Absolute'!$A:$AT, W$3, 0)&lt;=0, "na", VLOOKUP($A34, 'Top Decile - Absolute'!$A:$AT, W$3, 0)/VLOOKUP($A33, 'Top Decile - Absolute'!$A:$AT, W$3, 0)-1)</f>
        <v>0.42160294529092002</v>
      </c>
      <c r="X34" s="63">
        <f>IF(VLOOKUP($A33, 'Top Decile - Absolute'!$A:$AT, X$3, 0)&lt;=0, "na", VLOOKUP($A34, 'Top Decile - Absolute'!$A:$AT, X$3, 0)/VLOOKUP($A33, 'Top Decile - Absolute'!$A:$AT, X$3, 0)-1)</f>
        <v>0.37903901083580904</v>
      </c>
      <c r="Y34" s="63">
        <f>IF(VLOOKUP($A33, 'Top Decile - Absolute'!$A:$AT, Y$3, 0)&lt;=0, "na", VLOOKUP($A34, 'Top Decile - Absolute'!$A:$AT, Y$3, 0)/VLOOKUP($A33, 'Top Decile - Absolute'!$A:$AT, Y$3, 0)-1)</f>
        <v>0.41524173178828772</v>
      </c>
      <c r="Z34" s="63">
        <f>IF(VLOOKUP($A33, 'Top Decile - Absolute'!$A:$AT, Z$3, 0)&lt;=0, "na", VLOOKUP($A34, 'Top Decile - Absolute'!$A:$AT, Z$3, 0)/VLOOKUP($A33, 'Top Decile - Absolute'!$A:$AT, Z$3, 0)-1)</f>
        <v>0.39097484805869942</v>
      </c>
      <c r="AA34" s="63">
        <f>IF(VLOOKUP($A33, 'Top Decile - Absolute'!$A:$AT, AA$3, 0)&lt;=0, "na", VLOOKUP($A34, 'Top Decile - Absolute'!$A:$AT, AA$3, 0)/VLOOKUP($A33, 'Top Decile - Absolute'!$A:$AT, AA$3, 0)-1)</f>
        <v>0.30150926364518638</v>
      </c>
      <c r="AB34" s="63">
        <f>IF(VLOOKUP($A33, 'Top Decile - Absolute'!$A:$AT, AB$3, 0)&lt;=0, "na", VLOOKUP($A34, 'Top Decile - Absolute'!$A:$AT, AB$3, 0)/VLOOKUP($A33, 'Top Decile - Absolute'!$A:$AT, AB$3, 0)-1)</f>
        <v>0.48814101271420318</v>
      </c>
      <c r="AC34" s="63">
        <f>IF(VLOOKUP($A33, 'Top Decile - Absolute'!$A:$AT, AC$3, 0)&lt;=0, "na", VLOOKUP($A34, 'Top Decile - Absolute'!$A:$AT, AC$3, 0)/VLOOKUP($A33, 'Top Decile - Absolute'!$A:$AT, AC$3, 0)-1)</f>
        <v>0.43987063637255774</v>
      </c>
      <c r="AD34" s="63">
        <f>IF(VLOOKUP($A33, 'Top Decile - Absolute'!$A:$AT, AD$3, 0)&lt;=0, "na", VLOOKUP($A34, 'Top Decile - Absolute'!$A:$AT, AD$3, 0)/VLOOKUP($A33, 'Top Decile - Absolute'!$A:$AT, AD$3, 0)-1)</f>
        <v>0.40043594204063671</v>
      </c>
      <c r="AE34" s="63">
        <f>IF(VLOOKUP($A33, 'Top Decile - Absolute'!$A:$AT, AE$3, 0)&lt;=0, "na", VLOOKUP($A34, 'Top Decile - Absolute'!$A:$AT, AE$3, 0)/VLOOKUP($A33, 'Top Decile - Absolute'!$A:$AT, AE$3, 0)-1)</f>
        <v>0.32100537703941368</v>
      </c>
      <c r="AF34" s="63">
        <f>IF(VLOOKUP($A33, 'Top Decile - Absolute'!$A:$AT, AF$3, 0)&lt;=0, "na", VLOOKUP($A34, 'Top Decile - Absolute'!$A:$AT, AF$3, 0)/VLOOKUP($A33, 'Top Decile - Absolute'!$A:$AT, AF$3, 0)-1)</f>
        <v>0.42503705588212326</v>
      </c>
      <c r="AG34" s="63">
        <f>IF(VLOOKUP($A33, 'Top Decile - Absolute'!$A:$AT, AG$3, 0)&lt;=0, "na", VLOOKUP($A34, 'Top Decile - Absolute'!$A:$AT, AG$3, 0)/VLOOKUP($A33, 'Top Decile - Absolute'!$A:$AT, AG$3, 0)-1)</f>
        <v>0.3731176510764791</v>
      </c>
      <c r="AH34" s="63">
        <f>IF(VLOOKUP($A33, 'Top Decile - Absolute'!$A:$AT, AH$3, 0)&lt;=0, "na", VLOOKUP($A34, 'Top Decile - Absolute'!$A:$AT, AH$3, 0)/VLOOKUP($A33, 'Top Decile - Absolute'!$A:$AT, AH$3, 0)-1)</f>
        <v>0.37646815675209711</v>
      </c>
      <c r="AI34" s="63">
        <f>IF(VLOOKUP($A33, 'Top Decile - Absolute'!$A:$AT, AI$3, 0)&lt;=0, "na", VLOOKUP($A34, 'Top Decile - Absolute'!$A:$AT, AI$3, 0)/VLOOKUP($A33, 'Top Decile - Absolute'!$A:$AT, AI$3, 0)-1)</f>
        <v>0.33270139677551525</v>
      </c>
      <c r="AJ34" s="63">
        <f>IF(VLOOKUP($A33, 'Top Decile - Absolute'!$A:$AT, AJ$3, 0)&lt;=0, "na", VLOOKUP($A34, 'Top Decile - Absolute'!$A:$AT, AJ$3, 0)/VLOOKUP($A33, 'Top Decile - Absolute'!$A:$AT, AJ$3, 0)-1)</f>
        <v>0.34481952103520386</v>
      </c>
      <c r="AK34" s="63">
        <f>IF(VLOOKUP($A33, 'Top Decile - Absolute'!$A:$AT, AK$3, 0)&lt;=0, "na", VLOOKUP($A34, 'Top Decile - Absolute'!$A:$AT, AK$3, 0)/VLOOKUP($A33, 'Top Decile - Absolute'!$A:$AT, AK$3, 0)-1)</f>
        <v>0.34378155463561089</v>
      </c>
      <c r="AL34" s="63">
        <f>IF(VLOOKUP($A33, 'Top Decile - Absolute'!$A:$AT, AL$3, 0)&lt;=0, "na", VLOOKUP($A34, 'Top Decile - Absolute'!$A:$AT, AL$3, 0)/VLOOKUP($A33, 'Top Decile - Absolute'!$A:$AT, AL$3, 0)-1)</f>
        <v>0.35180118575472141</v>
      </c>
      <c r="AM34" s="63">
        <f>IF(VLOOKUP($A33, 'Top Decile - Absolute'!$A:$AT, AM$3, 0)&lt;=0, "na", VLOOKUP($A34, 'Top Decile - Absolute'!$A:$AT, AM$3, 0)/VLOOKUP($A33, 'Top Decile - Absolute'!$A:$AT, AM$3, 0)-1)</f>
        <v>0.42629277049719194</v>
      </c>
      <c r="AN34" s="63">
        <f>IF(VLOOKUP($A33, 'Top Decile - Absolute'!$A:$AT, AN$3, 0)&lt;=0, "na", VLOOKUP($A34, 'Top Decile - Absolute'!$A:$AT, AN$3, 0)/VLOOKUP($A33, 'Top Decile - Absolute'!$A:$AT, AN$3, 0)-1)</f>
        <v>0.36824153910965673</v>
      </c>
      <c r="AO34" s="74">
        <f>IF(VLOOKUP($A33, 'Top Decile - Absolute'!$A:$AT, AO$3, 0)&lt;=0, "na", VLOOKUP($A34, 'Top Decile - Absolute'!$A:$AT, AO$3, 0)/VLOOKUP($A33, 'Top Decile - Absolute'!$A:$AT, AO$3, 0)-1)</f>
        <v>0.36129133659642831</v>
      </c>
      <c r="AP34" s="63">
        <f>IF(VLOOKUP($A33, 'Top Decile - Absolute'!$A:$AT, AP$3, 0)&lt;=0, "na", VLOOKUP($A34, 'Top Decile - Absolute'!$A:$AT, AP$3, 0)/VLOOKUP($A33, 'Top Decile - Absolute'!$A:$AT, AP$3, 0)-1)</f>
        <v>0.50380426109633869</v>
      </c>
      <c r="AQ34" s="63">
        <f>IF(VLOOKUP($A33, 'Top Decile - Absolute'!$A:$AT, AQ$3, 0)&lt;=0, "na", VLOOKUP($A34, 'Top Decile - Absolute'!$A:$AT, AQ$3, 0)/VLOOKUP($A33, 'Top Decile - Absolute'!$A:$AT, AQ$3, 0)-1)</f>
        <v>0.21526604008199746</v>
      </c>
      <c r="AR34" s="63">
        <f>IF(VLOOKUP($A33, 'Top Decile - Absolute'!$A:$AT, AR$3, 0)&lt;=0, "na", VLOOKUP($A34, 'Top Decile - Absolute'!$A:$AT, AR$3, 0)/VLOOKUP($A33, 'Top Decile - Absolute'!$A:$AT, AR$3, 0)-1)</f>
        <v>0.39384697312951933</v>
      </c>
      <c r="AS34" s="63">
        <f>IF(VLOOKUP($A33, 'Top Decile - Absolute'!$A:$AT, AS$3, 0)&lt;=0, "na", VLOOKUP($A34, 'Top Decile - Absolute'!$A:$AT, AS$3, 0)/VLOOKUP($A33, 'Top Decile - Absolute'!$A:$AT, AS$3, 0)-1)</f>
        <v>0.44167661445606887</v>
      </c>
      <c r="AT34" s="63">
        <f>IF(VLOOKUP($A33, 'Top Decile - Absolute'!$A:$AT, AT$3, 0)&lt;=0, "na", VLOOKUP($A34, 'Top Decile - Absolute'!$A:$AT, AT$3, 0)/VLOOKUP($A33, 'Top Decile - Absolute'!$A:$AT, AT$3, 0)-1)</f>
        <v>0.35721145205878102</v>
      </c>
      <c r="AU34" s="63">
        <f>IF(VLOOKUP($A33, 'Top Decile - Absolute'!$A:$AU, AU$3, 0)&lt;=0, "na", VLOOKUP($A34, 'Top Decile - Absolute'!$A:$AU, AU$3, 0)/VLOOKUP($A33, 'Top Decile - Absolute'!$A:$AU, AU$3, 0)-1)</f>
        <v>0.31621090936446739</v>
      </c>
      <c r="AV34" s="138">
        <f>IF(VLOOKUP($A33, 'Top Decile - Absolute'!$A:$BA, AV$3, 0)&lt;=0, "na", VLOOKUP($A34, 'Top Decile - Absolute'!$A:$BA, AV$3, 0)/VLOOKUP($A33, 'Top Decile - Absolute'!$A:$BA, AV$3, 0)-1)</f>
        <v>0.33852429584880617</v>
      </c>
      <c r="AW34" s="138">
        <f>IF(VLOOKUP($A33, 'Top Decile - Absolute'!$A:$BA, AW$3, 0)&lt;=0, "na", VLOOKUP($A34, 'Top Decile - Absolute'!$A:$BA, AW$3, 0)/VLOOKUP($A33, 'Top Decile - Absolute'!$A:$BA, AW$3, 0)-1)</f>
        <v>0.29601230486426466</v>
      </c>
    </row>
    <row r="35" spans="1:49">
      <c r="A35" s="7">
        <v>42004</v>
      </c>
      <c r="B35" s="63" t="str">
        <f>IF(VLOOKUP($A34, 'Top Decile - Absolute'!$A:$AT, B$3, 0)&lt;=0, "na", VLOOKUP($A35, 'Top Decile - Absolute'!$A:$AT, B$3, 0)/VLOOKUP($A34, 'Top Decile - Absolute'!$A:$AT, B$3, 0)-1)</f>
        <v>na</v>
      </c>
      <c r="C35" s="63">
        <f>IF(VLOOKUP($A34, 'Top Decile - Absolute'!$A:$AT, C$3, 0)&lt;=0, "na", VLOOKUP($A35, 'Top Decile - Absolute'!$A:$AT, C$3, 0)/VLOOKUP($A34, 'Top Decile - Absolute'!$A:$AT, C$3, 0)-1)</f>
        <v>3.6301248998324764E-2</v>
      </c>
      <c r="D35" s="63">
        <f>IF(VLOOKUP($A34, 'Top Decile - Absolute'!$A:$AT, D$3, 0)&lt;=0, "na", VLOOKUP($A35, 'Top Decile - Absolute'!$A:$AT, D$3, 0)/VLOOKUP($A34, 'Top Decile - Absolute'!$A:$AT, D$3, 0)-1)</f>
        <v>0.14615159668855826</v>
      </c>
      <c r="E35" s="63">
        <f>IF(VLOOKUP($A34, 'Top Decile - Absolute'!$A:$AT, E$3, 0)&lt;=0, "na", VLOOKUP($A35, 'Top Decile - Absolute'!$A:$AT, E$3, 0)/VLOOKUP($A34, 'Top Decile - Absolute'!$A:$AT, E$3, 0)-1)</f>
        <v>8.5758271692859322E-2</v>
      </c>
      <c r="F35" s="63">
        <f>IF(VLOOKUP($A34, 'Top Decile - Absolute'!$A:$AT, F$3, 0)&lt;=0, "na", VLOOKUP($A35, 'Top Decile - Absolute'!$A:$AT, F$3, 0)/VLOOKUP($A34, 'Top Decile - Absolute'!$A:$AT, F$3, 0)-1)</f>
        <v>5.152990032146465E-2</v>
      </c>
      <c r="G35" s="63">
        <f>IF(VLOOKUP($A34, 'Top Decile - Absolute'!$A:$AT, G$3, 0)&lt;=0, "na", VLOOKUP($A35, 'Top Decile - Absolute'!$A:$AT, G$3, 0)/VLOOKUP($A34, 'Top Decile - Absolute'!$A:$AT, G$3, 0)-1)</f>
        <v>2.3277514964432422E-2</v>
      </c>
      <c r="H35" s="63">
        <f>IF(VLOOKUP($A34, 'Top Decile - Absolute'!$A:$AT, H$3, 0)&lt;=0, "na", VLOOKUP($A35, 'Top Decile - Absolute'!$A:$AT, H$3, 0)/VLOOKUP($A34, 'Top Decile - Absolute'!$A:$AT, H$3, 0)-1)</f>
        <v>7.0485528822196608E-2</v>
      </c>
      <c r="I35" s="63">
        <f>IF(VLOOKUP($A34, 'Top Decile - Absolute'!$A:$AT, I$3, 0)&lt;=0, "na", VLOOKUP($A35, 'Top Decile - Absolute'!$A:$AT, I$3, 0)/VLOOKUP($A34, 'Top Decile - Absolute'!$A:$AT, I$3, 0)-1)</f>
        <v>0.15151868356248976</v>
      </c>
      <c r="J35" s="63">
        <f>IF(VLOOKUP($A34, 'Top Decile - Absolute'!$A:$AT, J$3, 0)&lt;=0, "na", VLOOKUP($A35, 'Top Decile - Absolute'!$A:$AT, J$3, 0)/VLOOKUP($A34, 'Top Decile - Absolute'!$A:$AT, J$3, 0)-1)</f>
        <v>0.15131810243412858</v>
      </c>
      <c r="K35" s="63">
        <f>IF(VLOOKUP($A34, 'Top Decile - Absolute'!$A:$AT, K$3, 0)&lt;=0, "na", VLOOKUP($A35, 'Top Decile - Absolute'!$A:$AT, K$3, 0)/VLOOKUP($A34, 'Top Decile - Absolute'!$A:$AT, K$3, 0)-1)</f>
        <v>-2.0734739638573751E-2</v>
      </c>
      <c r="L35" s="63">
        <f>IF(VLOOKUP($A34, 'Top Decile - Absolute'!$A:$AT, L$3, 0)&lt;=0, "na", VLOOKUP($A35, 'Top Decile - Absolute'!$A:$AT, L$3, 0)/VLOOKUP($A34, 'Top Decile - Absolute'!$A:$AT, L$3, 0)-1)</f>
        <v>0.19615885178150982</v>
      </c>
      <c r="M35" s="63">
        <f>IF(VLOOKUP($A34, 'Top Decile - Absolute'!$A:$AT, M$3, 0)&lt;=0, "na", VLOOKUP($A35, 'Top Decile - Absolute'!$A:$AT, M$3, 0)/VLOOKUP($A34, 'Top Decile - Absolute'!$A:$AT, M$3, 0)-1)</f>
        <v>0.22080652972532833</v>
      </c>
      <c r="N35" s="63">
        <f>IF(VLOOKUP($A34, 'Top Decile - Absolute'!$A:$AT, N$3, 0)&lt;=0, "na", VLOOKUP($A35, 'Top Decile - Absolute'!$A:$AT, N$3, 0)/VLOOKUP($A34, 'Top Decile - Absolute'!$A:$AT, N$3, 0)-1)</f>
        <v>9.8550900926740015E-2</v>
      </c>
      <c r="O35" s="63">
        <f>IF(VLOOKUP($A34, 'Top Decile - Absolute'!$A:$AT, O$3, 0)&lt;=0, "na", VLOOKUP($A35, 'Top Decile - Absolute'!$A:$AT, O$3, 0)/VLOOKUP($A34, 'Top Decile - Absolute'!$A:$AT, O$3, 0)-1)</f>
        <v>9.5686764370847666E-2</v>
      </c>
      <c r="P35" s="63">
        <f>IF(VLOOKUP($A34, 'Top Decile - Absolute'!$A:$AT, P$3, 0)&lt;=0, "na", VLOOKUP($A35, 'Top Decile - Absolute'!$A:$AT, P$3, 0)/VLOOKUP($A34, 'Top Decile - Absolute'!$A:$AT, P$3, 0)-1)</f>
        <v>9.2700512853876482E-2</v>
      </c>
      <c r="Q35" s="63">
        <f>IF(VLOOKUP($A34, 'Top Decile - Absolute'!$A:$AT, Q$3, 0)&lt;=0, "na", VLOOKUP($A35, 'Top Decile - Absolute'!$A:$AT, Q$3, 0)/VLOOKUP($A34, 'Top Decile - Absolute'!$A:$AT, Q$3, 0)-1)</f>
        <v>0.15553201964575902</v>
      </c>
      <c r="R35" s="63">
        <f>IF(VLOOKUP($A34, 'Top Decile - Absolute'!$A:$AT, R$3, 0)&lt;=0, "na", VLOOKUP($A35, 'Top Decile - Absolute'!$A:$AT, R$3, 0)/VLOOKUP($A34, 'Top Decile - Absolute'!$A:$AT, R$3, 0)-1)</f>
        <v>0.12945747290600407</v>
      </c>
      <c r="S35" s="63">
        <f>IF(VLOOKUP($A34, 'Top Decile - Absolute'!$A:$AT, S$3, 0)&lt;=0, "na", VLOOKUP($A35, 'Top Decile - Absolute'!$A:$AT, S$3, 0)/VLOOKUP($A34, 'Top Decile - Absolute'!$A:$AT, S$3, 0)-1)</f>
        <v>0.15730012874573407</v>
      </c>
      <c r="T35" s="63">
        <f>IF(VLOOKUP($A34, 'Top Decile - Absolute'!$A:$AT, T$3, 0)&lt;=0, "na", VLOOKUP($A35, 'Top Decile - Absolute'!$A:$AT, T$3, 0)/VLOOKUP($A34, 'Top Decile - Absolute'!$A:$AT, T$3, 0)-1)</f>
        <v>0.13663896633310668</v>
      </c>
      <c r="U35" s="63">
        <f>IF(VLOOKUP($A34, 'Top Decile - Absolute'!$A:$AT, U$3, 0)&lt;=0, "na", VLOOKUP($A35, 'Top Decile - Absolute'!$A:$AT, U$3, 0)/VLOOKUP($A34, 'Top Decile - Absolute'!$A:$AT, U$3, 0)-1)</f>
        <v>0.14067393033025644</v>
      </c>
      <c r="V35" s="63">
        <f>IF(VLOOKUP($A34, 'Top Decile - Absolute'!$A:$AT, V$3, 0)&lt;=0, "na", VLOOKUP($A35, 'Top Decile - Absolute'!$A:$AT, V$3, 0)/VLOOKUP($A34, 'Top Decile - Absolute'!$A:$AT, V$3, 0)-1)</f>
        <v>0.13820729279426902</v>
      </c>
      <c r="W35" s="63">
        <f>IF(VLOOKUP($A34, 'Top Decile - Absolute'!$A:$AT, W$3, 0)&lt;=0, "na", VLOOKUP($A35, 'Top Decile - Absolute'!$A:$AT, W$3, 0)/VLOOKUP($A34, 'Top Decile - Absolute'!$A:$AT, W$3, 0)-1)</f>
        <v>0.11880026497817853</v>
      </c>
      <c r="X35" s="63">
        <f>IF(VLOOKUP($A34, 'Top Decile - Absolute'!$A:$AT, X$3, 0)&lt;=0, "na", VLOOKUP($A35, 'Top Decile - Absolute'!$A:$AT, X$3, 0)/VLOOKUP($A34, 'Top Decile - Absolute'!$A:$AT, X$3, 0)-1)</f>
        <v>7.7343056641487884E-2</v>
      </c>
      <c r="Y35" s="63">
        <f>IF(VLOOKUP($A34, 'Top Decile - Absolute'!$A:$AT, Y$3, 0)&lt;=0, "na", VLOOKUP($A35, 'Top Decile - Absolute'!$A:$AT, Y$3, 0)/VLOOKUP($A34, 'Top Decile - Absolute'!$A:$AT, Y$3, 0)-1)</f>
        <v>0.12694830656648715</v>
      </c>
      <c r="Z35" s="63">
        <f>IF(VLOOKUP($A34, 'Top Decile - Absolute'!$A:$AT, Z$3, 0)&lt;=0, "na", VLOOKUP($A35, 'Top Decile - Absolute'!$A:$AT, Z$3, 0)/VLOOKUP($A34, 'Top Decile - Absolute'!$A:$AT, Z$3, 0)-1)</f>
        <v>0.12344666284590811</v>
      </c>
      <c r="AA35" s="63">
        <f>IF(VLOOKUP($A34, 'Top Decile - Absolute'!$A:$AT, AA$3, 0)&lt;=0, "na", VLOOKUP($A35, 'Top Decile - Absolute'!$A:$AT, AA$3, 0)/VLOOKUP($A34, 'Top Decile - Absolute'!$A:$AT, AA$3, 0)-1)</f>
        <v>0.12946708252431605</v>
      </c>
      <c r="AB35" s="63">
        <f>IF(VLOOKUP($A34, 'Top Decile - Absolute'!$A:$AT, AB$3, 0)&lt;=0, "na", VLOOKUP($A35, 'Top Decile - Absolute'!$A:$AT, AB$3, 0)/VLOOKUP($A34, 'Top Decile - Absolute'!$A:$AT, AB$3, 0)-1)</f>
        <v>0.12041520095257385</v>
      </c>
      <c r="AC35" s="63">
        <f>IF(VLOOKUP($A34, 'Top Decile - Absolute'!$A:$AT, AC$3, 0)&lt;=0, "na", VLOOKUP($A35, 'Top Decile - Absolute'!$A:$AT, AC$3, 0)/VLOOKUP($A34, 'Top Decile - Absolute'!$A:$AT, AC$3, 0)-1)</f>
        <v>8.5696993988004344E-2</v>
      </c>
      <c r="AD35" s="63">
        <f>IF(VLOOKUP($A34, 'Top Decile - Absolute'!$A:$AT, AD$3, 0)&lt;=0, "na", VLOOKUP($A35, 'Top Decile - Absolute'!$A:$AT, AD$3, 0)/VLOOKUP($A34, 'Top Decile - Absolute'!$A:$AT, AD$3, 0)-1)</f>
        <v>0.1520916070756051</v>
      </c>
      <c r="AE35" s="63">
        <f>IF(VLOOKUP($A34, 'Top Decile - Absolute'!$A:$AT, AE$3, 0)&lt;=0, "na", VLOOKUP($A35, 'Top Decile - Absolute'!$A:$AT, AE$3, 0)/VLOOKUP($A34, 'Top Decile - Absolute'!$A:$AT, AE$3, 0)-1)</f>
        <v>0.12262497196084676</v>
      </c>
      <c r="AF35" s="63">
        <f>IF(VLOOKUP($A34, 'Top Decile - Absolute'!$A:$AT, AF$3, 0)&lt;=0, "na", VLOOKUP($A35, 'Top Decile - Absolute'!$A:$AT, AF$3, 0)/VLOOKUP($A34, 'Top Decile - Absolute'!$A:$AT, AF$3, 0)-1)</f>
        <v>0.14649629010413889</v>
      </c>
      <c r="AG35" s="63">
        <f>IF(VLOOKUP($A34, 'Top Decile - Absolute'!$A:$AT, AG$3, 0)&lt;=0, "na", VLOOKUP($A35, 'Top Decile - Absolute'!$A:$AT, AG$3, 0)/VLOOKUP($A34, 'Top Decile - Absolute'!$A:$AT, AG$3, 0)-1)</f>
        <v>0.15311074780946132</v>
      </c>
      <c r="AH35" s="63">
        <f>IF(VLOOKUP($A34, 'Top Decile - Absolute'!$A:$AT, AH$3, 0)&lt;=0, "na", VLOOKUP($A35, 'Top Decile - Absolute'!$A:$AT, AH$3, 0)/VLOOKUP($A34, 'Top Decile - Absolute'!$A:$AT, AH$3, 0)-1)</f>
        <v>0.1061309229762144</v>
      </c>
      <c r="AI35" s="63">
        <f>IF(VLOOKUP($A34, 'Top Decile - Absolute'!$A:$AT, AI$3, 0)&lt;=0, "na", VLOOKUP($A35, 'Top Decile - Absolute'!$A:$AT, AI$3, 0)/VLOOKUP($A34, 'Top Decile - Absolute'!$A:$AT, AI$3, 0)-1)</f>
        <v>0.17769731686621792</v>
      </c>
      <c r="AJ35" s="63">
        <f>IF(VLOOKUP($A34, 'Top Decile - Absolute'!$A:$AT, AJ$3, 0)&lt;=0, "na", VLOOKUP($A35, 'Top Decile - Absolute'!$A:$AT, AJ$3, 0)/VLOOKUP($A34, 'Top Decile - Absolute'!$A:$AT, AJ$3, 0)-1)</f>
        <v>0.15147453854273074</v>
      </c>
      <c r="AK35" s="63">
        <f>IF(VLOOKUP($A34, 'Top Decile - Absolute'!$A:$AT, AK$3, 0)&lt;=0, "na", VLOOKUP($A35, 'Top Decile - Absolute'!$A:$AT, AK$3, 0)/VLOOKUP($A34, 'Top Decile - Absolute'!$A:$AT, AK$3, 0)-1)</f>
        <v>0.17260134839594121</v>
      </c>
      <c r="AL35" s="63">
        <f>IF(VLOOKUP($A34, 'Top Decile - Absolute'!$A:$AT, AL$3, 0)&lt;=0, "na", VLOOKUP($A35, 'Top Decile - Absolute'!$A:$AT, AL$3, 0)/VLOOKUP($A34, 'Top Decile - Absolute'!$A:$AT, AL$3, 0)-1)</f>
        <v>0.15270072841920279</v>
      </c>
      <c r="AM35" s="63">
        <f>IF(VLOOKUP($A34, 'Top Decile - Absolute'!$A:$AT, AM$3, 0)&lt;=0, "na", VLOOKUP($A35, 'Top Decile - Absolute'!$A:$AT, AM$3, 0)/VLOOKUP($A34, 'Top Decile - Absolute'!$A:$AT, AM$3, 0)-1)</f>
        <v>3.5376519561895581E-2</v>
      </c>
      <c r="AN35" s="63">
        <f>IF(VLOOKUP($A34, 'Top Decile - Absolute'!$A:$AT, AN$3, 0)&lt;=0, "na", VLOOKUP($A35, 'Top Decile - Absolute'!$A:$AT, AN$3, 0)/VLOOKUP($A34, 'Top Decile - Absolute'!$A:$AT, AN$3, 0)-1)</f>
        <v>9.5318195830194963E-2</v>
      </c>
      <c r="AO35" s="74">
        <f>IF(VLOOKUP($A34, 'Top Decile - Absolute'!$A:$AT, AO$3, 0)&lt;=0, "na", VLOOKUP($A35, 'Top Decile - Absolute'!$A:$AT, AO$3, 0)/VLOOKUP($A34, 'Top Decile - Absolute'!$A:$AT, AO$3, 0)-1)</f>
        <v>-5.114724281021843E-2</v>
      </c>
      <c r="AP35" s="63">
        <f>IF(VLOOKUP($A34, 'Top Decile - Absolute'!$A:$AT, AP$3, 0)&lt;=0, "na", VLOOKUP($A35, 'Top Decile - Absolute'!$A:$AT, AP$3, 0)/VLOOKUP($A34, 'Top Decile - Absolute'!$A:$AT, AP$3, 0)-1)</f>
        <v>9.0427772635149894E-2</v>
      </c>
      <c r="AQ35" s="63">
        <f>IF(VLOOKUP($A34, 'Top Decile - Absolute'!$A:$AT, AQ$3, 0)&lt;=0, "na", VLOOKUP($A35, 'Top Decile - Absolute'!$A:$AT, AQ$3, 0)/VLOOKUP($A34, 'Top Decile - Absolute'!$A:$AT, AQ$3, 0)-1)</f>
        <v>0.15819867433316914</v>
      </c>
      <c r="AR35" s="63">
        <f>IF(VLOOKUP($A34, 'Top Decile - Absolute'!$A:$AT, AR$3, 0)&lt;=0, "na", VLOOKUP($A35, 'Top Decile - Absolute'!$A:$AT, AR$3, 0)/VLOOKUP($A34, 'Top Decile - Absolute'!$A:$AT, AR$3, 0)-1)</f>
        <v>0.13957060122234966</v>
      </c>
      <c r="AS35" s="63">
        <f>IF(VLOOKUP($A34, 'Top Decile - Absolute'!$A:$AT, AS$3, 0)&lt;=0, "na", VLOOKUP($A35, 'Top Decile - Absolute'!$A:$AT, AS$3, 0)/VLOOKUP($A34, 'Top Decile - Absolute'!$A:$AT, AS$3, 0)-1)</f>
        <v>9.7363212843925906E-2</v>
      </c>
      <c r="AT35" s="63">
        <f>IF(VLOOKUP($A34, 'Top Decile - Absolute'!$A:$AT, AT$3, 0)&lt;=0, "na", VLOOKUP($A35, 'Top Decile - Absolute'!$A:$AT, AT$3, 0)/VLOOKUP($A34, 'Top Decile - Absolute'!$A:$AT, AT$3, 0)-1)</f>
        <v>6.5336167682703561E-2</v>
      </c>
      <c r="AU35" s="63">
        <f>IF(VLOOKUP($A34, 'Top Decile - Absolute'!$A:$AU, AU$3, 0)&lt;=0, "na", VLOOKUP($A35, 'Top Decile - Absolute'!$A:$AU, AU$3, 0)/VLOOKUP($A34, 'Top Decile - Absolute'!$A:$AU, AU$3, 0)-1)</f>
        <v>5.7893932922910896E-2</v>
      </c>
      <c r="AV35" s="137">
        <f>IF(VLOOKUP($A34, 'Top Decile - Absolute'!$A:$BA, AV$3, 0)&lt;=0, "na", VLOOKUP($A35, 'Top Decile - Absolute'!$A:$BA, AV$3, 0)/VLOOKUP($A34, 'Top Decile - Absolute'!$A:$BA, AV$3, 0)-1)</f>
        <v>0.1215972431268566</v>
      </c>
      <c r="AW35" s="137">
        <f>IF(VLOOKUP($A34, 'Top Decile - Absolute'!$A:$BA, AW$3, 0)&lt;=0, "na", VLOOKUP($A35, 'Top Decile - Absolute'!$A:$BA, AW$3, 0)/VLOOKUP($A34, 'Top Decile - Absolute'!$A:$BA, AW$3, 0)-1)</f>
        <v>0.1139064570707351</v>
      </c>
    </row>
    <row r="36" spans="1:49">
      <c r="A36" s="7">
        <v>42369</v>
      </c>
      <c r="B36" s="63" t="str">
        <f>IF(VLOOKUP($A35, 'Top Decile - Absolute'!$A:$AT, B$3, 0)&lt;=0, "na", VLOOKUP($A36, 'Top Decile - Absolute'!$A:$AT, B$3, 0)/VLOOKUP($A35, 'Top Decile - Absolute'!$A:$AT, B$3, 0)-1)</f>
        <v>na</v>
      </c>
      <c r="C36" s="63">
        <f>IF(VLOOKUP($A35, 'Top Decile - Absolute'!$A:$AT, C$3, 0)&lt;=0, "na", VLOOKUP($A36, 'Top Decile - Absolute'!$A:$AT, C$3, 0)/VLOOKUP($A35, 'Top Decile - Absolute'!$A:$AT, C$3, 0)-1)</f>
        <v>-9.7664455253622107E-2</v>
      </c>
      <c r="D36" s="63">
        <f>IF(VLOOKUP($A35, 'Top Decile - Absolute'!$A:$AT, D$3, 0)&lt;=0, "na", VLOOKUP($A36, 'Top Decile - Absolute'!$A:$AT, D$3, 0)/VLOOKUP($A35, 'Top Decile - Absolute'!$A:$AT, D$3, 0)-1)</f>
        <v>2.4058083425508858E-3</v>
      </c>
      <c r="E36" s="63">
        <f>IF(VLOOKUP($A35, 'Top Decile - Absolute'!$A:$AT, E$3, 0)&lt;=0, "na", VLOOKUP($A36, 'Top Decile - Absolute'!$A:$AT, E$3, 0)/VLOOKUP($A35, 'Top Decile - Absolute'!$A:$AT, E$3, 0)-1)</f>
        <v>-7.2903475369763937E-2</v>
      </c>
      <c r="F36" s="63">
        <f>IF(VLOOKUP($A35, 'Top Decile - Absolute'!$A:$AT, F$3, 0)&lt;=0, "na", VLOOKUP($A36, 'Top Decile - Absolute'!$A:$AT, F$3, 0)/VLOOKUP($A35, 'Top Decile - Absolute'!$A:$AT, F$3, 0)-1)</f>
        <v>-0.12097940993676171</v>
      </c>
      <c r="G36" s="63">
        <f>IF(VLOOKUP($A35, 'Top Decile - Absolute'!$A:$AT, G$3, 0)&lt;=0, "na", VLOOKUP($A36, 'Top Decile - Absolute'!$A:$AT, G$3, 0)/VLOOKUP($A35, 'Top Decile - Absolute'!$A:$AT, G$3, 0)-1)</f>
        <v>-0.15029264757023508</v>
      </c>
      <c r="H36" s="63">
        <f>IF(VLOOKUP($A35, 'Top Decile - Absolute'!$A:$AT, H$3, 0)&lt;=0, "na", VLOOKUP($A36, 'Top Decile - Absolute'!$A:$AT, H$3, 0)/VLOOKUP($A35, 'Top Decile - Absolute'!$A:$AT, H$3, 0)-1)</f>
        <v>-0.17171176848036429</v>
      </c>
      <c r="I36" s="63">
        <f>IF(VLOOKUP($A35, 'Top Decile - Absolute'!$A:$AT, I$3, 0)&lt;=0, "na", VLOOKUP($A36, 'Top Decile - Absolute'!$A:$AT, I$3, 0)/VLOOKUP($A35, 'Top Decile - Absolute'!$A:$AT, I$3, 0)-1)</f>
        <v>-0.11223483705362969</v>
      </c>
      <c r="J36" s="63">
        <f>IF(VLOOKUP($A35, 'Top Decile - Absolute'!$A:$AT, J$3, 0)&lt;=0, "na", VLOOKUP($A36, 'Top Decile - Absolute'!$A:$AT, J$3, 0)/VLOOKUP($A35, 'Top Decile - Absolute'!$A:$AT, J$3, 0)-1)</f>
        <v>-0.10447164868516501</v>
      </c>
      <c r="K36" s="63">
        <f>IF(VLOOKUP($A35, 'Top Decile - Absolute'!$A:$AT, K$3, 0)&lt;=0, "na", VLOOKUP($A36, 'Top Decile - Absolute'!$A:$AT, K$3, 0)/VLOOKUP($A35, 'Top Decile - Absolute'!$A:$AT, K$3, 0)-1)</f>
        <v>-0.16707754308252998</v>
      </c>
      <c r="L36" s="63">
        <f>IF(VLOOKUP($A35, 'Top Decile - Absolute'!$A:$AT, L$3, 0)&lt;=0, "na", VLOOKUP($A36, 'Top Decile - Absolute'!$A:$AT, L$3, 0)/VLOOKUP($A35, 'Top Decile - Absolute'!$A:$AT, L$3, 0)-1)</f>
        <v>-8.4839649641419768E-2</v>
      </c>
      <c r="M36" s="63">
        <f>IF(VLOOKUP($A35, 'Top Decile - Absolute'!$A:$AT, M$3, 0)&lt;=0, "na", VLOOKUP($A36, 'Top Decile - Absolute'!$A:$AT, M$3, 0)/VLOOKUP($A35, 'Top Decile - Absolute'!$A:$AT, M$3, 0)-1)</f>
        <v>-4.1305974451108507E-2</v>
      </c>
      <c r="N36" s="63">
        <f>IF(VLOOKUP($A35, 'Top Decile - Absolute'!$A:$AT, N$3, 0)&lt;=0, "na", VLOOKUP($A36, 'Top Decile - Absolute'!$A:$AT, N$3, 0)/VLOOKUP($A35, 'Top Decile - Absolute'!$A:$AT, N$3, 0)-1)</f>
        <v>-4.9599156956482982E-2</v>
      </c>
      <c r="O36" s="63">
        <f>IF(VLOOKUP($A35, 'Top Decile - Absolute'!$A:$AT, O$3, 0)&lt;=0, "na", VLOOKUP($A36, 'Top Decile - Absolute'!$A:$AT, O$3, 0)/VLOOKUP($A35, 'Top Decile - Absolute'!$A:$AT, O$3, 0)-1)</f>
        <v>-9.2785312583893886E-2</v>
      </c>
      <c r="P36" s="63">
        <f>IF(VLOOKUP($A35, 'Top Decile - Absolute'!$A:$AT, P$3, 0)&lt;=0, "na", VLOOKUP($A36, 'Top Decile - Absolute'!$A:$AT, P$3, 0)/VLOOKUP($A35, 'Top Decile - Absolute'!$A:$AT, P$3, 0)-1)</f>
        <v>2.9469622575184262E-2</v>
      </c>
      <c r="Q36" s="63">
        <f>IF(VLOOKUP($A35, 'Top Decile - Absolute'!$A:$AT, Q$3, 0)&lt;=0, "na", VLOOKUP($A36, 'Top Decile - Absolute'!$A:$AT, Q$3, 0)/VLOOKUP($A35, 'Top Decile - Absolute'!$A:$AT, Q$3, 0)-1)</f>
        <v>3.6884286891930573E-2</v>
      </c>
      <c r="R36" s="63">
        <f>IF(VLOOKUP($A35, 'Top Decile - Absolute'!$A:$AT, R$3, 0)&lt;=0, "na", VLOOKUP($A36, 'Top Decile - Absolute'!$A:$AT, R$3, 0)/VLOOKUP($A35, 'Top Decile - Absolute'!$A:$AT, R$3, 0)-1)</f>
        <v>5.1775289892947995E-2</v>
      </c>
      <c r="S36" s="63">
        <f>IF(VLOOKUP($A35, 'Top Decile - Absolute'!$A:$AT, S$3, 0)&lt;=0, "na", VLOOKUP($A36, 'Top Decile - Absolute'!$A:$AT, S$3, 0)/VLOOKUP($A35, 'Top Decile - Absolute'!$A:$AT, S$3, 0)-1)</f>
        <v>3.2501946602293996E-2</v>
      </c>
      <c r="T36" s="63">
        <f>IF(VLOOKUP($A35, 'Top Decile - Absolute'!$A:$AT, T$3, 0)&lt;=0, "na", VLOOKUP($A36, 'Top Decile - Absolute'!$A:$AT, T$3, 0)/VLOOKUP($A35, 'Top Decile - Absolute'!$A:$AT, T$3, 0)-1)</f>
        <v>7.7282583341502953E-2</v>
      </c>
      <c r="U36" s="63">
        <f>IF(VLOOKUP($A35, 'Top Decile - Absolute'!$A:$AT, U$3, 0)&lt;=0, "na", VLOOKUP($A36, 'Top Decile - Absolute'!$A:$AT, U$3, 0)/VLOOKUP($A35, 'Top Decile - Absolute'!$A:$AT, U$3, 0)-1)</f>
        <v>6.7789029310966198E-2</v>
      </c>
      <c r="V36" s="63">
        <f>IF(VLOOKUP($A35, 'Top Decile - Absolute'!$A:$AT, V$3, 0)&lt;=0, "na", VLOOKUP($A36, 'Top Decile - Absolute'!$A:$AT, V$3, 0)/VLOOKUP($A35, 'Top Decile - Absolute'!$A:$AT, V$3, 0)-1)</f>
        <v>-2.249458977663521E-2</v>
      </c>
      <c r="W36" s="63">
        <f>IF(VLOOKUP($A35, 'Top Decile - Absolute'!$A:$AT, W$3, 0)&lt;=0, "na", VLOOKUP($A36, 'Top Decile - Absolute'!$A:$AT, W$3, 0)/VLOOKUP($A35, 'Top Decile - Absolute'!$A:$AT, W$3, 0)-1)</f>
        <v>3.7910104505033626E-2</v>
      </c>
      <c r="X36" s="63">
        <f>IF(VLOOKUP($A35, 'Top Decile - Absolute'!$A:$AT, X$3, 0)&lt;=0, "na", VLOOKUP($A36, 'Top Decile - Absolute'!$A:$AT, X$3, 0)/VLOOKUP($A35, 'Top Decile - Absolute'!$A:$AT, X$3, 0)-1)</f>
        <v>3.6931256400821511E-2</v>
      </c>
      <c r="Y36" s="63">
        <f>IF(VLOOKUP($A35, 'Top Decile - Absolute'!$A:$AT, Y$3, 0)&lt;=0, "na", VLOOKUP($A36, 'Top Decile - Absolute'!$A:$AT, Y$3, 0)/VLOOKUP($A35, 'Top Decile - Absolute'!$A:$AT, Y$3, 0)-1)</f>
        <v>4.0118904908517328E-2</v>
      </c>
      <c r="Z36" s="63">
        <f>IF(VLOOKUP($A35, 'Top Decile - Absolute'!$A:$AT, Z$3, 0)&lt;=0, "na", VLOOKUP($A36, 'Top Decile - Absolute'!$A:$AT, Z$3, 0)/VLOOKUP($A35, 'Top Decile - Absolute'!$A:$AT, Z$3, 0)-1)</f>
        <v>-0.12833579209328172</v>
      </c>
      <c r="AA36" s="63">
        <f>IF(VLOOKUP($A35, 'Top Decile - Absolute'!$A:$AT, AA$3, 0)&lt;=0, "na", VLOOKUP($A36, 'Top Decile - Absolute'!$A:$AT, AA$3, 0)/VLOOKUP($A35, 'Top Decile - Absolute'!$A:$AT, AA$3, 0)-1)</f>
        <v>-4.2467823014503692E-3</v>
      </c>
      <c r="AB36" s="63">
        <f>IF(VLOOKUP($A35, 'Top Decile - Absolute'!$A:$AT, AB$3, 0)&lt;=0, "na", VLOOKUP($A36, 'Top Decile - Absolute'!$A:$AT, AB$3, 0)/VLOOKUP($A35, 'Top Decile - Absolute'!$A:$AT, AB$3, 0)-1)</f>
        <v>3.6125881754192291E-2</v>
      </c>
      <c r="AC36" s="63">
        <f>IF(VLOOKUP($A35, 'Top Decile - Absolute'!$A:$AT, AC$3, 0)&lt;=0, "na", VLOOKUP($A36, 'Top Decile - Absolute'!$A:$AT, AC$3, 0)/VLOOKUP($A35, 'Top Decile - Absolute'!$A:$AT, AC$3, 0)-1)</f>
        <v>-4.1052919296217016E-2</v>
      </c>
      <c r="AD36" s="63">
        <f>IF(VLOOKUP($A35, 'Top Decile - Absolute'!$A:$AT, AD$3, 0)&lt;=0, "na", VLOOKUP($A36, 'Top Decile - Absolute'!$A:$AT, AD$3, 0)/VLOOKUP($A35, 'Top Decile - Absolute'!$A:$AT, AD$3, 0)-1)</f>
        <v>-3.6356761833238882E-2</v>
      </c>
      <c r="AE36" s="63">
        <f>IF(VLOOKUP($A35, 'Top Decile - Absolute'!$A:$AT, AE$3, 0)&lt;=0, "na", VLOOKUP($A36, 'Top Decile - Absolute'!$A:$AT, AE$3, 0)/VLOOKUP($A35, 'Top Decile - Absolute'!$A:$AT, AE$3, 0)-1)</f>
        <v>1.3537715503583403E-2</v>
      </c>
      <c r="AF36" s="63">
        <f>IF(VLOOKUP($A35, 'Top Decile - Absolute'!$A:$AT, AF$3, 0)&lt;=0, "na", VLOOKUP($A36, 'Top Decile - Absolute'!$A:$AT, AF$3, 0)/VLOOKUP($A35, 'Top Decile - Absolute'!$A:$AT, AF$3, 0)-1)</f>
        <v>-5.7625151992317991E-2</v>
      </c>
      <c r="AG36" s="63">
        <f>IF(VLOOKUP($A35, 'Top Decile - Absolute'!$A:$AT, AG$3, 0)&lt;=0, "na", VLOOKUP($A36, 'Top Decile - Absolute'!$A:$AT, AG$3, 0)/VLOOKUP($A35, 'Top Decile - Absolute'!$A:$AT, AG$3, 0)-1)</f>
        <v>-2.9055754573790726E-2</v>
      </c>
      <c r="AH36" s="63">
        <f>IF(VLOOKUP($A35, 'Top Decile - Absolute'!$A:$AT, AH$3, 0)&lt;=0, "na", VLOOKUP($A36, 'Top Decile - Absolute'!$A:$AT, AH$3, 0)/VLOOKUP($A35, 'Top Decile - Absolute'!$A:$AT, AH$3, 0)-1)</f>
        <v>5.6598458258214634E-3</v>
      </c>
      <c r="AI36" s="63">
        <f>IF(VLOOKUP($A35, 'Top Decile - Absolute'!$A:$AT, AI$3, 0)&lt;=0, "na", VLOOKUP($A36, 'Top Decile - Absolute'!$A:$AT, AI$3, 0)/VLOOKUP($A35, 'Top Decile - Absolute'!$A:$AT, AI$3, 0)-1)</f>
        <v>-3.9396074401050973E-2</v>
      </c>
      <c r="AJ36" s="63">
        <f>IF(VLOOKUP($A35, 'Top Decile - Absolute'!$A:$AT, AJ$3, 0)&lt;=0, "na", VLOOKUP($A36, 'Top Decile - Absolute'!$A:$AT, AJ$3, 0)/VLOOKUP($A35, 'Top Decile - Absolute'!$A:$AT, AJ$3, 0)-1)</f>
        <v>-8.3620006046825068E-4</v>
      </c>
      <c r="AK36" s="63">
        <f>IF(VLOOKUP($A35, 'Top Decile - Absolute'!$A:$AT, AK$3, 0)&lt;=0, "na", VLOOKUP($A36, 'Top Decile - Absolute'!$A:$AT, AK$3, 0)/VLOOKUP($A35, 'Top Decile - Absolute'!$A:$AT, AK$3, 0)-1)</f>
        <v>-3.7664384810607965E-2</v>
      </c>
      <c r="AL36" s="63">
        <f>IF(VLOOKUP($A35, 'Top Decile - Absolute'!$A:$AT, AL$3, 0)&lt;=0, "na", VLOOKUP($A36, 'Top Decile - Absolute'!$A:$AT, AL$3, 0)/VLOOKUP($A35, 'Top Decile - Absolute'!$A:$AT, AL$3, 0)-1)</f>
        <v>-5.5818507837428477E-3</v>
      </c>
      <c r="AM36" s="63">
        <f>IF(VLOOKUP($A35, 'Top Decile - Absolute'!$A:$AT, AM$3, 0)&lt;=0, "na", VLOOKUP($A36, 'Top Decile - Absolute'!$A:$AT, AM$3, 0)/VLOOKUP($A35, 'Top Decile - Absolute'!$A:$AT, AM$3, 0)-1)</f>
        <v>-0.16969720187335713</v>
      </c>
      <c r="AN36" s="63">
        <f>IF(VLOOKUP($A35, 'Top Decile - Absolute'!$A:$AT, AN$3, 0)&lt;=0, "na", VLOOKUP($A36, 'Top Decile - Absolute'!$A:$AT, AN$3, 0)/VLOOKUP($A35, 'Top Decile - Absolute'!$A:$AT, AN$3, 0)-1)</f>
        <v>-7.0728084341927899E-2</v>
      </c>
      <c r="AO36" s="74">
        <f>IF(VLOOKUP($A35, 'Top Decile - Absolute'!$A:$AT, AO$3, 0)&lt;=0, "na", VLOOKUP($A36, 'Top Decile - Absolute'!$A:$AT, AO$3, 0)/VLOOKUP($A35, 'Top Decile - Absolute'!$A:$AT, AO$3, 0)-1)</f>
        <v>-0.29485317801849376</v>
      </c>
      <c r="AP36" s="63">
        <f>IF(VLOOKUP($A35, 'Top Decile - Absolute'!$A:$AT, AP$3, 0)&lt;=0, "na", VLOOKUP($A36, 'Top Decile - Absolute'!$A:$AT, AP$3, 0)/VLOOKUP($A35, 'Top Decile - Absolute'!$A:$AT, AP$3, 0)-1)</f>
        <v>-0.18532561138944903</v>
      </c>
      <c r="AQ36" s="63">
        <f>IF(VLOOKUP($A35, 'Top Decile - Absolute'!$A:$AT, AQ$3, 0)&lt;=0, "na", VLOOKUP($A36, 'Top Decile - Absolute'!$A:$AT, AQ$3, 0)/VLOOKUP($A35, 'Top Decile - Absolute'!$A:$AT, AQ$3, 0)-1)</f>
        <v>-5.0872386910922662E-2</v>
      </c>
      <c r="AR36" s="63">
        <f>IF(VLOOKUP($A35, 'Top Decile - Absolute'!$A:$AT, AR$3, 0)&lt;=0, "na", VLOOKUP($A36, 'Top Decile - Absolute'!$A:$AT, AR$3, 0)/VLOOKUP($A35, 'Top Decile - Absolute'!$A:$AT, AR$3, 0)-1)</f>
        <v>-1.584064462497814E-3</v>
      </c>
      <c r="AS36" s="63">
        <f>IF(VLOOKUP($A35, 'Top Decile - Absolute'!$A:$AT, AS$3, 0)&lt;=0, "na", VLOOKUP($A36, 'Top Decile - Absolute'!$A:$AT, AS$3, 0)/VLOOKUP($A35, 'Top Decile - Absolute'!$A:$AT, AS$3, 0)-1)</f>
        <v>-0.14063509123339901</v>
      </c>
      <c r="AT36" s="63">
        <f>IF(VLOOKUP($A35, 'Top Decile - Absolute'!$A:$AT, AT$3, 0)&lt;=0, "na", VLOOKUP($A36, 'Top Decile - Absolute'!$A:$AT, AT$3, 0)/VLOOKUP($A35, 'Top Decile - Absolute'!$A:$AT, AT$3, 0)-1)</f>
        <v>-7.1496061856263671E-2</v>
      </c>
      <c r="AU36" s="63">
        <f>IF(VLOOKUP($A35, 'Top Decile - Absolute'!$A:$AU, AU$3, 0)&lt;=0, "na", VLOOKUP($A36, 'Top Decile - Absolute'!$A:$AU, AU$3, 0)/VLOOKUP($A35, 'Top Decile - Absolute'!$A:$AU, AU$3, 0)-1)</f>
        <v>-3.3024705227069684E-2</v>
      </c>
      <c r="AV36" s="137">
        <f>IF(VLOOKUP($A35, 'Top Decile - Absolute'!$A:$BA, AV$3, 0)&lt;=0, "na", VLOOKUP($A36, 'Top Decile - Absolute'!$A:$BA, AV$3, 0)/VLOOKUP($A35, 'Top Decile - Absolute'!$A:$BA, AV$3, 0)-1)</f>
        <v>-4.3032486171400208E-2</v>
      </c>
      <c r="AW36" s="137">
        <f>IF(VLOOKUP($A35, 'Top Decile - Absolute'!$A:$BA, AW$3, 0)&lt;=0, "na", VLOOKUP($A36, 'Top Decile - Absolute'!$A:$BA, AW$3, 0)/VLOOKUP($A35, 'Top Decile - Absolute'!$A:$BA, AW$3, 0)-1)</f>
        <v>-7.2629694739647643E-3</v>
      </c>
    </row>
    <row r="37" spans="1:49">
      <c r="A37" s="7">
        <v>42734</v>
      </c>
      <c r="B37" s="63" t="str">
        <f>IF(VLOOKUP($A36, 'Top Decile - Absolute'!$A:$AT, B$3, 0)&lt;=0, "na", VLOOKUP($A37, 'Top Decile - Absolute'!$A:$AT, B$3, 0)/VLOOKUP($A36, 'Top Decile - Absolute'!$A:$AT, B$3, 0)-1)</f>
        <v>na</v>
      </c>
      <c r="C37" s="63">
        <f>IF(VLOOKUP($A36, 'Top Decile - Absolute'!$A:$AT, C$3, 0)&lt;=0, "na", VLOOKUP($A37, 'Top Decile - Absolute'!$A:$AT, C$3, 0)/VLOOKUP($A36, 'Top Decile - Absolute'!$A:$AT, C$3, 0)-1)</f>
        <v>0.19365820447985671</v>
      </c>
      <c r="D37" s="63">
        <f>IF(VLOOKUP($A36, 'Top Decile - Absolute'!$A:$AT, D$3, 0)&lt;=0, "na", VLOOKUP($A37, 'Top Decile - Absolute'!$A:$AT, D$3, 0)/VLOOKUP($A36, 'Top Decile - Absolute'!$A:$AT, D$3, 0)-1)</f>
        <v>0.11593645432664812</v>
      </c>
      <c r="E37" s="63">
        <f>IF(VLOOKUP($A36, 'Top Decile - Absolute'!$A:$AT, E$3, 0)&lt;=0, "na", VLOOKUP($A37, 'Top Decile - Absolute'!$A:$AT, E$3, 0)/VLOOKUP($A36, 'Top Decile - Absolute'!$A:$AT, E$3, 0)-1)</f>
        <v>0.23017281721218441</v>
      </c>
      <c r="F37" s="63">
        <f>IF(VLOOKUP($A36, 'Top Decile - Absolute'!$A:$AT, F$3, 0)&lt;=0, "na", VLOOKUP($A37, 'Top Decile - Absolute'!$A:$AT, F$3, 0)/VLOOKUP($A36, 'Top Decile - Absolute'!$A:$AT, F$3, 0)-1)</f>
        <v>0.15116854046977801</v>
      </c>
      <c r="G37" s="63">
        <f>IF(VLOOKUP($A36, 'Top Decile - Absolute'!$A:$AT, G$3, 0)&lt;=0, "na", VLOOKUP($A37, 'Top Decile - Absolute'!$A:$AT, G$3, 0)/VLOOKUP($A36, 'Top Decile - Absolute'!$A:$AT, G$3, 0)-1)</f>
        <v>0.30815777315820059</v>
      </c>
      <c r="H37" s="63">
        <f>IF(VLOOKUP($A36, 'Top Decile - Absolute'!$A:$AT, H$3, 0)&lt;=0, "na", VLOOKUP($A37, 'Top Decile - Absolute'!$A:$AT, H$3, 0)/VLOOKUP($A36, 'Top Decile - Absolute'!$A:$AT, H$3, 0)-1)</f>
        <v>0.17448938767591415</v>
      </c>
      <c r="I37" s="63">
        <f>IF(VLOOKUP($A36, 'Top Decile - Absolute'!$A:$AT, I$3, 0)&lt;=0, "na", VLOOKUP($A37, 'Top Decile - Absolute'!$A:$AT, I$3, 0)/VLOOKUP($A36, 'Top Decile - Absolute'!$A:$AT, I$3, 0)-1)</f>
        <v>7.1668531052109463E-2</v>
      </c>
      <c r="J37" s="63">
        <f>IF(VLOOKUP($A36, 'Top Decile - Absolute'!$A:$AT, J$3, 0)&lt;=0, "na", VLOOKUP($A37, 'Top Decile - Absolute'!$A:$AT, J$3, 0)/VLOOKUP($A36, 'Top Decile - Absolute'!$A:$AT, J$3, 0)-1)</f>
        <v>0.15014783379123431</v>
      </c>
      <c r="K37" s="63">
        <f>IF(VLOOKUP($A36, 'Top Decile - Absolute'!$A:$AT, K$3, 0)&lt;=0, "na", VLOOKUP($A37, 'Top Decile - Absolute'!$A:$AT, K$3, 0)/VLOOKUP($A36, 'Top Decile - Absolute'!$A:$AT, K$3, 0)-1)</f>
        <v>0.15801847647979184</v>
      </c>
      <c r="L37" s="63">
        <f>IF(VLOOKUP($A36, 'Top Decile - Absolute'!$A:$AT, L$3, 0)&lt;=0, "na", VLOOKUP($A37, 'Top Decile - Absolute'!$A:$AT, L$3, 0)/VLOOKUP($A36, 'Top Decile - Absolute'!$A:$AT, L$3, 0)-1)</f>
        <v>0.1007649919489404</v>
      </c>
      <c r="M37" s="63">
        <f>IF(VLOOKUP($A36, 'Top Decile - Absolute'!$A:$AT, M$3, 0)&lt;=0, "na", VLOOKUP($A37, 'Top Decile - Absolute'!$A:$AT, M$3, 0)/VLOOKUP($A36, 'Top Decile - Absolute'!$A:$AT, M$3, 0)-1)</f>
        <v>0.37016320245121714</v>
      </c>
      <c r="N37" s="63">
        <f>IF(VLOOKUP($A36, 'Top Decile - Absolute'!$A:$AT, N$3, 0)&lt;=0, "na", VLOOKUP($A37, 'Top Decile - Absolute'!$A:$AT, N$3, 0)/VLOOKUP($A36, 'Top Decile - Absolute'!$A:$AT, N$3, 0)-1)</f>
        <v>7.8018294134215571E-2</v>
      </c>
      <c r="O37" s="63">
        <f>IF(VLOOKUP($A36, 'Top Decile - Absolute'!$A:$AT, O$3, 0)&lt;=0, "na", VLOOKUP($A37, 'Top Decile - Absolute'!$A:$AT, O$3, 0)/VLOOKUP($A36, 'Top Decile - Absolute'!$A:$AT, O$3, 0)-1)</f>
        <v>0.12517542774759272</v>
      </c>
      <c r="P37" s="63">
        <f>IF(VLOOKUP($A36, 'Top Decile - Absolute'!$A:$AT, P$3, 0)&lt;=0, "na", VLOOKUP($A37, 'Top Decile - Absolute'!$A:$AT, P$3, 0)/VLOOKUP($A36, 'Top Decile - Absolute'!$A:$AT, P$3, 0)-1)</f>
        <v>5.9861523922808413E-3</v>
      </c>
      <c r="Q37" s="63">
        <f>IF(VLOOKUP($A36, 'Top Decile - Absolute'!$A:$AT, Q$3, 0)&lt;=0, "na", VLOOKUP($A37, 'Top Decile - Absolute'!$A:$AT, Q$3, 0)/VLOOKUP($A36, 'Top Decile - Absolute'!$A:$AT, Q$3, 0)-1)</f>
        <v>9.38111858580708E-2</v>
      </c>
      <c r="R37" s="63">
        <f>IF(VLOOKUP($A36, 'Top Decile - Absolute'!$A:$AT, R$3, 0)&lt;=0, "na", VLOOKUP($A37, 'Top Decile - Absolute'!$A:$AT, R$3, 0)/VLOOKUP($A36, 'Top Decile - Absolute'!$A:$AT, R$3, 0)-1)</f>
        <v>9.6293985966245055E-2</v>
      </c>
      <c r="S37" s="63">
        <f>IF(VLOOKUP($A36, 'Top Decile - Absolute'!$A:$AT, S$3, 0)&lt;=0, "na", VLOOKUP($A37, 'Top Decile - Absolute'!$A:$AT, S$3, 0)/VLOOKUP($A36, 'Top Decile - Absolute'!$A:$AT, S$3, 0)-1)</f>
        <v>5.0880178165283452E-2</v>
      </c>
      <c r="T37" s="63">
        <f>IF(VLOOKUP($A36, 'Top Decile - Absolute'!$A:$AT, T$3, 0)&lt;=0, "na", VLOOKUP($A37, 'Top Decile - Absolute'!$A:$AT, T$3, 0)/VLOOKUP($A36, 'Top Decile - Absolute'!$A:$AT, T$3, 0)-1)</f>
        <v>2.3251136538871009E-3</v>
      </c>
      <c r="U37" s="63">
        <f>IF(VLOOKUP($A36, 'Top Decile - Absolute'!$A:$AT, U$3, 0)&lt;=0, "na", VLOOKUP($A37, 'Top Decile - Absolute'!$A:$AT, U$3, 0)/VLOOKUP($A36, 'Top Decile - Absolute'!$A:$AT, U$3, 0)-1)</f>
        <v>4.0747826075979487E-2</v>
      </c>
      <c r="V37" s="63">
        <f>IF(VLOOKUP($A36, 'Top Decile - Absolute'!$A:$AT, V$3, 0)&lt;=0, "na", VLOOKUP($A37, 'Top Decile - Absolute'!$A:$AT, V$3, 0)/VLOOKUP($A36, 'Top Decile - Absolute'!$A:$AT, V$3, 0)-1)</f>
        <v>7.6992342498877431E-2</v>
      </c>
      <c r="W37" s="63">
        <f>IF(VLOOKUP($A36, 'Top Decile - Absolute'!$A:$AT, W$3, 0)&lt;=0, "na", VLOOKUP($A37, 'Top Decile - Absolute'!$A:$AT, W$3, 0)/VLOOKUP($A36, 'Top Decile - Absolute'!$A:$AT, W$3, 0)-1)</f>
        <v>-3.8929325016846539E-3</v>
      </c>
      <c r="X37" s="63">
        <f>IF(VLOOKUP($A36, 'Top Decile - Absolute'!$A:$AT, X$3, 0)&lt;=0, "na", VLOOKUP($A37, 'Top Decile - Absolute'!$A:$AT, X$3, 0)/VLOOKUP($A36, 'Top Decile - Absolute'!$A:$AT, X$3, 0)-1)</f>
        <v>1.7944785251876372E-2</v>
      </c>
      <c r="Y37" s="63">
        <f>IF(VLOOKUP($A36, 'Top Decile - Absolute'!$A:$AT, Y$3, 0)&lt;=0, "na", VLOOKUP($A37, 'Top Decile - Absolute'!$A:$AT, Y$3, 0)/VLOOKUP($A36, 'Top Decile - Absolute'!$A:$AT, Y$3, 0)-1)</f>
        <v>7.4901791097539583E-2</v>
      </c>
      <c r="Z37" s="63">
        <f>IF(VLOOKUP($A36, 'Top Decile - Absolute'!$A:$AT, Z$3, 0)&lt;=0, "na", VLOOKUP($A37, 'Top Decile - Absolute'!$A:$AT, Z$3, 0)/VLOOKUP($A36, 'Top Decile - Absolute'!$A:$AT, Z$3, 0)-1)</f>
        <v>0.26872983337384415</v>
      </c>
      <c r="AA37" s="63">
        <f>IF(VLOOKUP($A36, 'Top Decile - Absolute'!$A:$AT, AA$3, 0)&lt;=0, "na", VLOOKUP($A37, 'Top Decile - Absolute'!$A:$AT, AA$3, 0)/VLOOKUP($A36, 'Top Decile - Absolute'!$A:$AT, AA$3, 0)-1)</f>
        <v>4.3373161970060803E-2</v>
      </c>
      <c r="AB37" s="63">
        <f>IF(VLOOKUP($A36, 'Top Decile - Absolute'!$A:$AT, AB$3, 0)&lt;=0, "na", VLOOKUP($A37, 'Top Decile - Absolute'!$A:$AT, AB$3, 0)/VLOOKUP($A36, 'Top Decile - Absolute'!$A:$AT, AB$3, 0)-1)</f>
        <v>8.0379284991402011E-2</v>
      </c>
      <c r="AC37" s="63">
        <f>IF(VLOOKUP($A36, 'Top Decile - Absolute'!$A:$AT, AC$3, 0)&lt;=0, "na", VLOOKUP($A37, 'Top Decile - Absolute'!$A:$AT, AC$3, 0)/VLOOKUP($A36, 'Top Decile - Absolute'!$A:$AT, AC$3, 0)-1)</f>
        <v>0.13921575830122568</v>
      </c>
      <c r="AD37" s="63">
        <f>IF(VLOOKUP($A36, 'Top Decile - Absolute'!$A:$AT, AD$3, 0)&lt;=0, "na", VLOOKUP($A37, 'Top Decile - Absolute'!$A:$AT, AD$3, 0)/VLOOKUP($A36, 'Top Decile - Absolute'!$A:$AT, AD$3, 0)-1)</f>
        <v>0.1110580251848452</v>
      </c>
      <c r="AE37" s="63">
        <f>IF(VLOOKUP($A36, 'Top Decile - Absolute'!$A:$AT, AE$3, 0)&lt;=0, "na", VLOOKUP($A37, 'Top Decile - Absolute'!$A:$AT, AE$3, 0)/VLOOKUP($A36, 'Top Decile - Absolute'!$A:$AT, AE$3, 0)-1)</f>
        <v>3.2359878685418453E-2</v>
      </c>
      <c r="AF37" s="63">
        <f>IF(VLOOKUP($A36, 'Top Decile - Absolute'!$A:$AT, AF$3, 0)&lt;=0, "na", VLOOKUP($A37, 'Top Decile - Absolute'!$A:$AT, AF$3, 0)/VLOOKUP($A36, 'Top Decile - Absolute'!$A:$AT, AF$3, 0)-1)</f>
        <v>0.188046182532839</v>
      </c>
      <c r="AG37" s="63">
        <f>IF(VLOOKUP($A36, 'Top Decile - Absolute'!$A:$AT, AG$3, 0)&lt;=0, "na", VLOOKUP($A37, 'Top Decile - Absolute'!$A:$AT, AG$3, 0)/VLOOKUP($A36, 'Top Decile - Absolute'!$A:$AT, AG$3, 0)-1)</f>
        <v>5.7779330740984625E-2</v>
      </c>
      <c r="AH37" s="63">
        <f>IF(VLOOKUP($A36, 'Top Decile - Absolute'!$A:$AT, AH$3, 0)&lt;=0, "na", VLOOKUP($A37, 'Top Decile - Absolute'!$A:$AT, AH$3, 0)/VLOOKUP($A36, 'Top Decile - Absolute'!$A:$AT, AH$3, 0)-1)</f>
        <v>6.6325275120240335E-2</v>
      </c>
      <c r="AI37" s="63">
        <f>IF(VLOOKUP($A36, 'Top Decile - Absolute'!$A:$AT, AI$3, 0)&lt;=0, "na", VLOOKUP($A37, 'Top Decile - Absolute'!$A:$AT, AI$3, 0)/VLOOKUP($A36, 'Top Decile - Absolute'!$A:$AT, AI$3, 0)-1)</f>
        <v>9.7857744851284734E-2</v>
      </c>
      <c r="AJ37" s="63">
        <f>IF(VLOOKUP($A36, 'Top Decile - Absolute'!$A:$AT, AJ$3, 0)&lt;=0, "na", VLOOKUP($A37, 'Top Decile - Absolute'!$A:$AT, AJ$3, 0)/VLOOKUP($A36, 'Top Decile - Absolute'!$A:$AT, AJ$3, 0)-1)</f>
        <v>0.10252649625420474</v>
      </c>
      <c r="AK37" s="63">
        <f>IF(VLOOKUP($A36, 'Top Decile - Absolute'!$A:$AT, AK$3, 0)&lt;=0, "na", VLOOKUP($A37, 'Top Decile - Absolute'!$A:$AT, AK$3, 0)/VLOOKUP($A36, 'Top Decile - Absolute'!$A:$AT, AK$3, 0)-1)</f>
        <v>4.5661488062157307E-2</v>
      </c>
      <c r="AL37" s="63">
        <f>IF(VLOOKUP($A36, 'Top Decile - Absolute'!$A:$AT, AL$3, 0)&lt;=0, "na", VLOOKUP($A37, 'Top Decile - Absolute'!$A:$AT, AL$3, 0)/VLOOKUP($A36, 'Top Decile - Absolute'!$A:$AT, AL$3, 0)-1)</f>
        <v>6.6992162172352376E-2</v>
      </c>
      <c r="AM37" s="63">
        <f>IF(VLOOKUP($A36, 'Top Decile - Absolute'!$A:$AT, AM$3, 0)&lt;=0, "na", VLOOKUP($A37, 'Top Decile - Absolute'!$A:$AT, AM$3, 0)/VLOOKUP($A36, 'Top Decile - Absolute'!$A:$AT, AM$3, 0)-1)</f>
        <v>0.19928613690236019</v>
      </c>
      <c r="AN37" s="63">
        <f>IF(VLOOKUP($A36, 'Top Decile - Absolute'!$A:$AT, AN$3, 0)&lt;=0, "na", VLOOKUP($A37, 'Top Decile - Absolute'!$A:$AT, AN$3, 0)/VLOOKUP($A36, 'Top Decile - Absolute'!$A:$AT, AN$3, 0)-1)</f>
        <v>0.16026107599317863</v>
      </c>
      <c r="AO37" s="74">
        <f>IF(VLOOKUP($A36, 'Top Decile - Absolute'!$A:$AT, AO$3, 0)&lt;=0, "na", VLOOKUP($A37, 'Top Decile - Absolute'!$A:$AT, AO$3, 0)/VLOOKUP($A36, 'Top Decile - Absolute'!$A:$AT, AO$3, 0)-1)</f>
        <v>0.35741548642083942</v>
      </c>
      <c r="AP37" s="63">
        <f>IF(VLOOKUP($A36, 'Top Decile - Absolute'!$A:$AT, AP$3, 0)&lt;=0, "na", VLOOKUP($A37, 'Top Decile - Absolute'!$A:$AT, AP$3, 0)/VLOOKUP($A36, 'Top Decile - Absolute'!$A:$AT, AP$3, 0)-1)</f>
        <v>0.38729197766569978</v>
      </c>
      <c r="AQ37" s="63">
        <f>IF(VLOOKUP($A36, 'Top Decile - Absolute'!$A:$AT, AQ$3, 0)&lt;=0, "na", VLOOKUP($A37, 'Top Decile - Absolute'!$A:$AT, AQ$3, 0)/VLOOKUP($A36, 'Top Decile - Absolute'!$A:$AT, AQ$3, 0)-1)</f>
        <v>0.16244088173225868</v>
      </c>
      <c r="AR37" s="63">
        <f>IF(VLOOKUP($A36, 'Top Decile - Absolute'!$A:$AT, AR$3, 0)&lt;=0, "na", VLOOKUP($A37, 'Top Decile - Absolute'!$A:$AT, AR$3, 0)/VLOOKUP($A36, 'Top Decile - Absolute'!$A:$AT, AR$3, 0)-1)</f>
        <v>0.10071621401201991</v>
      </c>
      <c r="AS37" s="63">
        <f>IF(VLOOKUP($A36, 'Top Decile - Absolute'!$A:$AT, AS$3, 0)&lt;=0, "na", VLOOKUP($A37, 'Top Decile - Absolute'!$A:$AT, AS$3, 0)/VLOOKUP($A36, 'Top Decile - Absolute'!$A:$AT, AS$3, 0)-1)</f>
        <v>0.26363313556220591</v>
      </c>
      <c r="AT37" s="63">
        <f>IF(VLOOKUP($A36, 'Top Decile - Absolute'!$A:$AT, AT$3, 0)&lt;=0, "na", VLOOKUP($A37, 'Top Decile - Absolute'!$A:$AT, AT$3, 0)/VLOOKUP($A36, 'Top Decile - Absolute'!$A:$AT, AT$3, 0)-1)</f>
        <v>0.19176218175289605</v>
      </c>
      <c r="AU37" s="63">
        <f>IF(VLOOKUP($A36, 'Top Decile - Absolute'!$A:$AU, AU$3, 0)&lt;=0, "na", VLOOKUP($A37, 'Top Decile - Absolute'!$A:$AU, AU$3, 0)/VLOOKUP($A36, 'Top Decile - Absolute'!$A:$AU, AU$3, 0)-1)</f>
        <v>9.307505607161648E-2</v>
      </c>
      <c r="AV37" s="137">
        <f>IF(VLOOKUP($A36, 'Top Decile - Absolute'!$A:$BA, AV$3, 0)&lt;=0, "na", VLOOKUP($A37, 'Top Decile - Absolute'!$A:$BA, AV$3, 0)/VLOOKUP($A36, 'Top Decile - Absolute'!$A:$BA, AV$3, 0)-1)</f>
        <v>0.12794391100485925</v>
      </c>
      <c r="AW37" s="137">
        <f>IF(VLOOKUP($A36, 'Top Decile - Absolute'!$A:$BA, AW$3, 0)&lt;=0, "na", VLOOKUP($A37, 'Top Decile - Absolute'!$A:$BA, AW$3, 0)/VLOOKUP($A36, 'Top Decile - Absolute'!$A:$BA, AW$3, 0)-1)</f>
        <v>9.5350319045234722E-2</v>
      </c>
    </row>
    <row r="38" spans="1:49">
      <c r="A38" s="7">
        <v>43098</v>
      </c>
      <c r="B38" s="63" t="str">
        <f>IF(VLOOKUP($A37, 'Top Decile - Absolute'!$A:$AT, B$3, 0)&lt;=0, "na", VLOOKUP($A38, 'Top Decile - Absolute'!$A:$AT, B$3, 0)/VLOOKUP($A37, 'Top Decile - Absolute'!$A:$AT, B$3, 0)-1)</f>
        <v>na</v>
      </c>
      <c r="C38" s="63">
        <f>IF(VLOOKUP($A37, 'Top Decile - Absolute'!$A:$AT, C$3, 0)&lt;=0, "na", VLOOKUP($A38, 'Top Decile - Absolute'!$A:$AT, C$3, 0)/VLOOKUP($A37, 'Top Decile - Absolute'!$A:$AT, C$3, 0)-1)</f>
        <v>0.2541107536422389</v>
      </c>
      <c r="D38" s="63">
        <f>IF(VLOOKUP($A37, 'Top Decile - Absolute'!$A:$AT, D$3, 0)&lt;=0, "na", VLOOKUP($A38, 'Top Decile - Absolute'!$A:$AT, D$3, 0)/VLOOKUP($A37, 'Top Decile - Absolute'!$A:$AT, D$3, 0)-1)</f>
        <v>0.11707915476729647</v>
      </c>
      <c r="E38" s="63">
        <f>IF(VLOOKUP($A37, 'Top Decile - Absolute'!$A:$AT, E$3, 0)&lt;=0, "na", VLOOKUP($A38, 'Top Decile - Absolute'!$A:$AT, E$3, 0)/VLOOKUP($A37, 'Top Decile - Absolute'!$A:$AT, E$3, 0)-1)</f>
        <v>0.1463961323063574</v>
      </c>
      <c r="F38" s="63">
        <f>IF(VLOOKUP($A37, 'Top Decile - Absolute'!$A:$AT, F$3, 0)&lt;=0, "na", VLOOKUP($A38, 'Top Decile - Absolute'!$A:$AT, F$3, 0)/VLOOKUP($A37, 'Top Decile - Absolute'!$A:$AT, F$3, 0)-1)</f>
        <v>0.16666802429337824</v>
      </c>
      <c r="G38" s="63">
        <f>IF(VLOOKUP($A37, 'Top Decile - Absolute'!$A:$AT, G$3, 0)&lt;=0, "na", VLOOKUP($A38, 'Top Decile - Absolute'!$A:$AT, G$3, 0)/VLOOKUP($A37, 'Top Decile - Absolute'!$A:$AT, G$3, 0)-1)</f>
        <v>9.187097419215573E-2</v>
      </c>
      <c r="H38" s="63">
        <f>IF(VLOOKUP($A37, 'Top Decile - Absolute'!$A:$AT, H$3, 0)&lt;=0, "na", VLOOKUP($A38, 'Top Decile - Absolute'!$A:$AT, H$3, 0)/VLOOKUP($A37, 'Top Decile - Absolute'!$A:$AT, H$3, 0)-1)</f>
        <v>0.11973452989069777</v>
      </c>
      <c r="I38" s="63">
        <f>IF(VLOOKUP($A37, 'Top Decile - Absolute'!$A:$AT, I$3, 0)&lt;=0, "na", VLOOKUP($A38, 'Top Decile - Absolute'!$A:$AT, I$3, 0)/VLOOKUP($A37, 'Top Decile - Absolute'!$A:$AT, I$3, 0)-1)</f>
        <v>0.16913085474028478</v>
      </c>
      <c r="J38" s="63">
        <f>IF(VLOOKUP($A37, 'Top Decile - Absolute'!$A:$AT, J$3, 0)&lt;=0, "na", VLOOKUP($A38, 'Top Decile - Absolute'!$A:$AT, J$3, 0)/VLOOKUP($A37, 'Top Decile - Absolute'!$A:$AT, J$3, 0)-1)</f>
        <v>0.15762147292716633</v>
      </c>
      <c r="K38" s="63">
        <f>IF(VLOOKUP($A37, 'Top Decile - Absolute'!$A:$AT, K$3, 0)&lt;=0, "na", VLOOKUP($A38, 'Top Decile - Absolute'!$A:$AT, K$3, 0)/VLOOKUP($A37, 'Top Decile - Absolute'!$A:$AT, K$3, 0)-1)</f>
        <v>0.13272500569758416</v>
      </c>
      <c r="L38" s="63">
        <f>IF(VLOOKUP($A37, 'Top Decile - Absolute'!$A:$AT, L$3, 0)&lt;=0, "na", VLOOKUP($A38, 'Top Decile - Absolute'!$A:$AT, L$3, 0)/VLOOKUP($A37, 'Top Decile - Absolute'!$A:$AT, L$3, 0)-1)</f>
        <v>0.21593340171205333</v>
      </c>
      <c r="M38" s="63">
        <f>IF(VLOOKUP($A37, 'Top Decile - Absolute'!$A:$AT, M$3, 0)&lt;=0, "na", VLOOKUP($A38, 'Top Decile - Absolute'!$A:$AT, M$3, 0)/VLOOKUP($A37, 'Top Decile - Absolute'!$A:$AT, M$3, 0)-1)</f>
        <v>0.10676164164766244</v>
      </c>
      <c r="N38" s="63">
        <f>IF(VLOOKUP($A37, 'Top Decile - Absolute'!$A:$AT, N$3, 0)&lt;=0, "na", VLOOKUP($A38, 'Top Decile - Absolute'!$A:$AT, N$3, 0)/VLOOKUP($A37, 'Top Decile - Absolute'!$A:$AT, N$3, 0)-1)</f>
        <v>0.22977155283738582</v>
      </c>
      <c r="O38" s="63">
        <f>IF(VLOOKUP($A37, 'Top Decile - Absolute'!$A:$AT, O$3, 0)&lt;=0, "na", VLOOKUP($A38, 'Top Decile - Absolute'!$A:$AT, O$3, 0)/VLOOKUP($A37, 'Top Decile - Absolute'!$A:$AT, O$3, 0)-1)</f>
        <v>0.13024822986027851</v>
      </c>
      <c r="P38" s="63">
        <f>IF(VLOOKUP($A37, 'Top Decile - Absolute'!$A:$AT, P$3, 0)&lt;=0, "na", VLOOKUP($A38, 'Top Decile - Absolute'!$A:$AT, P$3, 0)/VLOOKUP($A37, 'Top Decile - Absolute'!$A:$AT, P$3, 0)-1)</f>
        <v>0.2312005859030517</v>
      </c>
      <c r="Q38" s="63">
        <f>IF(VLOOKUP($A37, 'Top Decile - Absolute'!$A:$AT, Q$3, 0)&lt;=0, "na", VLOOKUP($A38, 'Top Decile - Absolute'!$A:$AT, Q$3, 0)/VLOOKUP($A37, 'Top Decile - Absolute'!$A:$AT, Q$3, 0)-1)</f>
        <v>0.1793571813074113</v>
      </c>
      <c r="R38" s="63">
        <f>IF(VLOOKUP($A37, 'Top Decile - Absolute'!$A:$AT, R$3, 0)&lt;=0, "na", VLOOKUP($A38, 'Top Decile - Absolute'!$A:$AT, R$3, 0)/VLOOKUP($A37, 'Top Decile - Absolute'!$A:$AT, R$3, 0)-1)</f>
        <v>0.20707824330691005</v>
      </c>
      <c r="S38" s="63">
        <f>IF(VLOOKUP($A37, 'Top Decile - Absolute'!$A:$AT, S$3, 0)&lt;=0, "na", VLOOKUP($A38, 'Top Decile - Absolute'!$A:$AT, S$3, 0)/VLOOKUP($A37, 'Top Decile - Absolute'!$A:$AT, S$3, 0)-1)</f>
        <v>0.18738428609888769</v>
      </c>
      <c r="T38" s="63">
        <f>IF(VLOOKUP($A37, 'Top Decile - Absolute'!$A:$AT, T$3, 0)&lt;=0, "na", VLOOKUP($A38, 'Top Decile - Absolute'!$A:$AT, T$3, 0)/VLOOKUP($A37, 'Top Decile - Absolute'!$A:$AT, T$3, 0)-1)</f>
        <v>0.15764786871060599</v>
      </c>
      <c r="U38" s="63">
        <f>IF(VLOOKUP($A37, 'Top Decile - Absolute'!$A:$AT, U$3, 0)&lt;=0, "na", VLOOKUP($A38, 'Top Decile - Absolute'!$A:$AT, U$3, 0)/VLOOKUP($A37, 'Top Decile - Absolute'!$A:$AT, U$3, 0)-1)</f>
        <v>0.18136804521939731</v>
      </c>
      <c r="V38" s="63">
        <f>IF(VLOOKUP($A37, 'Top Decile - Absolute'!$A:$AT, V$3, 0)&lt;=0, "na", VLOOKUP($A38, 'Top Decile - Absolute'!$A:$AT, V$3, 0)/VLOOKUP($A37, 'Top Decile - Absolute'!$A:$AT, V$3, 0)-1)</f>
        <v>0.21337615656833075</v>
      </c>
      <c r="W38" s="63">
        <f>IF(VLOOKUP($A37, 'Top Decile - Absolute'!$A:$AT, W$3, 0)&lt;=0, "na", VLOOKUP($A38, 'Top Decile - Absolute'!$A:$AT, W$3, 0)/VLOOKUP($A37, 'Top Decile - Absolute'!$A:$AT, W$3, 0)-1)</f>
        <v>0.19202334942457733</v>
      </c>
      <c r="X38" s="63">
        <f>IF(VLOOKUP($A37, 'Top Decile - Absolute'!$A:$AT, X$3, 0)&lt;=0, "na", VLOOKUP($A38, 'Top Decile - Absolute'!$A:$AT, X$3, 0)/VLOOKUP($A37, 'Top Decile - Absolute'!$A:$AT, X$3, 0)-1)</f>
        <v>0.12021697236561257</v>
      </c>
      <c r="Y38" s="63">
        <f>IF(VLOOKUP($A37, 'Top Decile - Absolute'!$A:$AT, Y$3, 0)&lt;=0, "na", VLOOKUP($A38, 'Top Decile - Absolute'!$A:$AT, Y$3, 0)/VLOOKUP($A37, 'Top Decile - Absolute'!$A:$AT, Y$3, 0)-1)</f>
        <v>0.22504859517725939</v>
      </c>
      <c r="Z38" s="63">
        <f>IF(VLOOKUP($A37, 'Top Decile - Absolute'!$A:$AT, Z$3, 0)&lt;=0, "na", VLOOKUP($A38, 'Top Decile - Absolute'!$A:$AT, Z$3, 0)/VLOOKUP($A37, 'Top Decile - Absolute'!$A:$AT, Z$3, 0)-1)</f>
        <v>0.14542090356911208</v>
      </c>
      <c r="AA38" s="63">
        <f>IF(VLOOKUP($A37, 'Top Decile - Absolute'!$A:$AT, AA$3, 0)&lt;=0, "na", VLOOKUP($A38, 'Top Decile - Absolute'!$A:$AT, AA$3, 0)/VLOOKUP($A37, 'Top Decile - Absolute'!$A:$AT, AA$3, 0)-1)</f>
        <v>0.18391163092435625</v>
      </c>
      <c r="AB38" s="63">
        <f>IF(VLOOKUP($A37, 'Top Decile - Absolute'!$A:$AT, AB$3, 0)&lt;=0, "na", VLOOKUP($A38, 'Top Decile - Absolute'!$A:$AT, AB$3, 0)/VLOOKUP($A37, 'Top Decile - Absolute'!$A:$AT, AB$3, 0)-1)</f>
        <v>0.22111780357575328</v>
      </c>
      <c r="AC38" s="63">
        <f>IF(VLOOKUP($A37, 'Top Decile - Absolute'!$A:$AT, AC$3, 0)&lt;=0, "na", VLOOKUP($A38, 'Top Decile - Absolute'!$A:$AT, AC$3, 0)/VLOOKUP($A37, 'Top Decile - Absolute'!$A:$AT, AC$3, 0)-1)</f>
        <v>0.14873875223280408</v>
      </c>
      <c r="AD38" s="63">
        <f>IF(VLOOKUP($A37, 'Top Decile - Absolute'!$A:$AT, AD$3, 0)&lt;=0, "na", VLOOKUP($A38, 'Top Decile - Absolute'!$A:$AT, AD$3, 0)/VLOOKUP($A37, 'Top Decile - Absolute'!$A:$AT, AD$3, 0)-1)</f>
        <v>0.1979276322869381</v>
      </c>
      <c r="AE38" s="63">
        <f>IF(VLOOKUP($A37, 'Top Decile - Absolute'!$A:$AT, AE$3, 0)&lt;=0, "na", VLOOKUP($A38, 'Top Decile - Absolute'!$A:$AT, AE$3, 0)/VLOOKUP($A37, 'Top Decile - Absolute'!$A:$AT, AE$3, 0)-1)</f>
        <v>0.23760657904623561</v>
      </c>
      <c r="AF38" s="63">
        <f>IF(VLOOKUP($A37, 'Top Decile - Absolute'!$A:$AT, AF$3, 0)&lt;=0, "na", VLOOKUP($A38, 'Top Decile - Absolute'!$A:$AT, AF$3, 0)/VLOOKUP($A37, 'Top Decile - Absolute'!$A:$AT, AF$3, 0)-1)</f>
        <v>0.14107845404128638</v>
      </c>
      <c r="AG38" s="63">
        <f>IF(VLOOKUP($A37, 'Top Decile - Absolute'!$A:$AT, AG$3, 0)&lt;=0, "na", VLOOKUP($A38, 'Top Decile - Absolute'!$A:$AT, AG$3, 0)/VLOOKUP($A37, 'Top Decile - Absolute'!$A:$AT, AG$3, 0)-1)</f>
        <v>0.2015813140985776</v>
      </c>
      <c r="AH38" s="63">
        <f>IF(VLOOKUP($A37, 'Top Decile - Absolute'!$A:$AT, AH$3, 0)&lt;=0, "na", VLOOKUP($A38, 'Top Decile - Absolute'!$A:$AT, AH$3, 0)/VLOOKUP($A37, 'Top Decile - Absolute'!$A:$AT, AH$3, 0)-1)</f>
        <v>0.2442409423622065</v>
      </c>
      <c r="AI38" s="63">
        <f>IF(VLOOKUP($A37, 'Top Decile - Absolute'!$A:$AT, AI$3, 0)&lt;=0, "na", VLOOKUP($A38, 'Top Decile - Absolute'!$A:$AT, AI$3, 0)/VLOOKUP($A37, 'Top Decile - Absolute'!$A:$AT, AI$3, 0)-1)</f>
        <v>0.23280968958317949</v>
      </c>
      <c r="AJ38" s="63">
        <f>IF(VLOOKUP($A37, 'Top Decile - Absolute'!$A:$AT, AJ$3, 0)&lt;=0, "na", VLOOKUP($A38, 'Top Decile - Absolute'!$A:$AT, AJ$3, 0)/VLOOKUP($A37, 'Top Decile - Absolute'!$A:$AT, AJ$3, 0)-1)</f>
        <v>0.14711310630852537</v>
      </c>
      <c r="AK38" s="63">
        <f>IF(VLOOKUP($A37, 'Top Decile - Absolute'!$A:$AT, AK$3, 0)&lt;=0, "na", VLOOKUP($A38, 'Top Decile - Absolute'!$A:$AT, AK$3, 0)/VLOOKUP($A37, 'Top Decile - Absolute'!$A:$AT, AK$3, 0)-1)</f>
        <v>0.23252471767295901</v>
      </c>
      <c r="AL38" s="63">
        <f>IF(VLOOKUP($A37, 'Top Decile - Absolute'!$A:$AT, AL$3, 0)&lt;=0, "na", VLOOKUP($A38, 'Top Decile - Absolute'!$A:$AT, AL$3, 0)/VLOOKUP($A37, 'Top Decile - Absolute'!$A:$AT, AL$3, 0)-1)</f>
        <v>0.23808417359689571</v>
      </c>
      <c r="AM38" s="63">
        <f>IF(VLOOKUP($A37, 'Top Decile - Absolute'!$A:$AT, AM$3, 0)&lt;=0, "na", VLOOKUP($A38, 'Top Decile - Absolute'!$A:$AT, AM$3, 0)/VLOOKUP($A37, 'Top Decile - Absolute'!$A:$AT, AM$3, 0)-1)</f>
        <v>0.16631187136926218</v>
      </c>
      <c r="AN38" s="63">
        <f>IF(VLOOKUP($A37, 'Top Decile - Absolute'!$A:$AT, AN$3, 0)&lt;=0, "na", VLOOKUP($A38, 'Top Decile - Absolute'!$A:$AT, AN$3, 0)/VLOOKUP($A37, 'Top Decile - Absolute'!$A:$AT, AN$3, 0)-1)</f>
        <v>0.18553585197458999</v>
      </c>
      <c r="AO38" s="74">
        <f>IF(VLOOKUP($A37, 'Top Decile - Absolute'!$A:$AT, AO$3, 0)&lt;=0, "na", VLOOKUP($A38, 'Top Decile - Absolute'!$A:$AT, AO$3, 0)/VLOOKUP($A37, 'Top Decile - Absolute'!$A:$AT, AO$3, 0)-1)</f>
        <v>-5.212785265654607E-3</v>
      </c>
      <c r="AP38" s="63">
        <f>IF(VLOOKUP($A37, 'Top Decile - Absolute'!$A:$AT, AP$3, 0)&lt;=0, "na", VLOOKUP($A38, 'Top Decile - Absolute'!$A:$AT, AP$3, 0)/VLOOKUP($A37, 'Top Decile - Absolute'!$A:$AT, AP$3, 0)-1)</f>
        <v>6.6985666853775605E-2</v>
      </c>
      <c r="AQ38" s="63">
        <f>IF(VLOOKUP($A37, 'Top Decile - Absolute'!$A:$AT, AQ$3, 0)&lt;=0, "na", VLOOKUP($A38, 'Top Decile - Absolute'!$A:$AT, AQ$3, 0)/VLOOKUP($A37, 'Top Decile - Absolute'!$A:$AT, AQ$3, 0)-1)</f>
        <v>9.8445866794696135E-2</v>
      </c>
      <c r="AR38" s="63">
        <f>IF(VLOOKUP($A37, 'Top Decile - Absolute'!$A:$AT, AR$3, 0)&lt;=0, "na", VLOOKUP($A38, 'Top Decile - Absolute'!$A:$AT, AR$3, 0)/VLOOKUP($A37, 'Top Decile - Absolute'!$A:$AT, AR$3, 0)-1)</f>
        <v>0.15200053458879381</v>
      </c>
      <c r="AS38" s="63">
        <f>IF(VLOOKUP($A37, 'Top Decile - Absolute'!$A:$AT, AS$3, 0)&lt;=0, "na", VLOOKUP($A38, 'Top Decile - Absolute'!$A:$AT, AS$3, 0)/VLOOKUP($A37, 'Top Decile - Absolute'!$A:$AT, AS$3, 0)-1)</f>
        <v>4.4966484753554914E-2</v>
      </c>
      <c r="AT38" s="63">
        <f>IF(VLOOKUP($A37, 'Top Decile - Absolute'!$A:$AT, AT$3, 0)&lt;=0, "na", VLOOKUP($A38, 'Top Decile - Absolute'!$A:$AT, AT$3, 0)/VLOOKUP($A37, 'Top Decile - Absolute'!$A:$AT, AT$3, 0)-1)</f>
        <v>0.25431264482720017</v>
      </c>
      <c r="AU38" s="63">
        <f>IF(VLOOKUP($A37, 'Top Decile - Absolute'!$A:$AU, AU$3, 0)&lt;=0, "na", VLOOKUP($A38, 'Top Decile - Absolute'!$A:$AU, AU$3, 0)/VLOOKUP($A37, 'Top Decile - Absolute'!$A:$AU, AU$3, 0)-1)</f>
        <v>0.21196881182012484</v>
      </c>
      <c r="AV38" s="137">
        <f>IF(VLOOKUP($A37, 'Top Decile - Absolute'!$A:$BA, AV$3, 0)&lt;=0, "na", VLOOKUP($A38, 'Top Decile - Absolute'!$A:$BA, AV$3, 0)/VLOOKUP($A37, 'Top Decile - Absolute'!$A:$BA, AV$3, 0)-1)</f>
        <v>0.16345374736548646</v>
      </c>
      <c r="AW38" s="137">
        <f>IF(VLOOKUP($A37, 'Top Decile - Absolute'!$A:$BA, AW$3, 0)&lt;=0, "na", VLOOKUP($A38, 'Top Decile - Absolute'!$A:$BA, AW$3, 0)/VLOOKUP($A37, 'Top Decile - Absolute'!$A:$BA, AW$3, 0)-1)</f>
        <v>0.19419993121632406</v>
      </c>
    </row>
    <row r="39" spans="1:49">
      <c r="A39" s="7">
        <v>43465</v>
      </c>
      <c r="B39" s="63" t="str">
        <f>IF(VLOOKUP($A38, 'Top Decile - Absolute'!$A:$AT, B$3, 0)&lt;=0, "na", VLOOKUP($A39, 'Top Decile - Absolute'!$A:$AT, B$3, 0)/VLOOKUP($A38, 'Top Decile - Absolute'!$A:$AT, B$3, 0)-1)</f>
        <v>na</v>
      </c>
      <c r="C39" s="63">
        <f>IF(VLOOKUP($A38, 'Top Decile - Absolute'!$A:$AT, C$3, 0)&lt;=0, "na", VLOOKUP($A39, 'Top Decile - Absolute'!$A:$AT, C$3, 0)/VLOOKUP($A38, 'Top Decile - Absolute'!$A:$AT, C$3, 0)-1)</f>
        <v>-0.15036273519525511</v>
      </c>
      <c r="D39" s="63">
        <f>IF(VLOOKUP($A38, 'Top Decile - Absolute'!$A:$AT, D$3, 0)&lt;=0, "na", VLOOKUP($A39, 'Top Decile - Absolute'!$A:$AT, D$3, 0)/VLOOKUP($A38, 'Top Decile - Absolute'!$A:$AT, D$3, 0)-1)</f>
        <v>-0.13376209249436855</v>
      </c>
      <c r="E39" s="63">
        <f>IF(VLOOKUP($A38, 'Top Decile - Absolute'!$A:$AT, E$3, 0)&lt;=0, "na", VLOOKUP($A39, 'Top Decile - Absolute'!$A:$AT, E$3, 0)/VLOOKUP($A38, 'Top Decile - Absolute'!$A:$AT, E$3, 0)-1)</f>
        <v>-0.13605027043370221</v>
      </c>
      <c r="F39" s="63">
        <f>IF(VLOOKUP($A38, 'Top Decile - Absolute'!$A:$AT, F$3, 0)&lt;=0, "na", VLOOKUP($A39, 'Top Decile - Absolute'!$A:$AT, F$3, 0)/VLOOKUP($A38, 'Top Decile - Absolute'!$A:$AT, F$3, 0)-1)</f>
        <v>-0.18647706082297544</v>
      </c>
      <c r="G39" s="63">
        <f>IF(VLOOKUP($A38, 'Top Decile - Absolute'!$A:$AT, G$3, 0)&lt;=0, "na", VLOOKUP($A39, 'Top Decile - Absolute'!$A:$AT, G$3, 0)/VLOOKUP($A38, 'Top Decile - Absolute'!$A:$AT, G$3, 0)-1)</f>
        <v>-0.17248988308566537</v>
      </c>
      <c r="H39" s="63">
        <f>IF(VLOOKUP($A38, 'Top Decile - Absolute'!$A:$AT, H$3, 0)&lt;=0, "na", VLOOKUP($A39, 'Top Decile - Absolute'!$A:$AT, H$3, 0)/VLOOKUP($A38, 'Top Decile - Absolute'!$A:$AT, H$3, 0)-1)</f>
        <v>-0.14787883102778532</v>
      </c>
      <c r="I39" s="63">
        <f>IF(VLOOKUP($A38, 'Top Decile - Absolute'!$A:$AT, I$3, 0)&lt;=0, "na", VLOOKUP($A39, 'Top Decile - Absolute'!$A:$AT, I$3, 0)/VLOOKUP($A38, 'Top Decile - Absolute'!$A:$AT, I$3, 0)-1)</f>
        <v>-0.10514407419245497</v>
      </c>
      <c r="J39" s="63">
        <f>IF(VLOOKUP($A38, 'Top Decile - Absolute'!$A:$AT, J$3, 0)&lt;=0, "na", VLOOKUP($A39, 'Top Decile - Absolute'!$A:$AT, J$3, 0)/VLOOKUP($A38, 'Top Decile - Absolute'!$A:$AT, J$3, 0)-1)</f>
        <v>-9.8554721228856446E-2</v>
      </c>
      <c r="K39" s="63">
        <f>IF(VLOOKUP($A38, 'Top Decile - Absolute'!$A:$AT, K$3, 0)&lt;=0, "na", VLOOKUP($A39, 'Top Decile - Absolute'!$A:$AT, K$3, 0)/VLOOKUP($A38, 'Top Decile - Absolute'!$A:$AT, K$3, 0)-1)</f>
        <v>-0.14840033739741332</v>
      </c>
      <c r="L39" s="63">
        <f>IF(VLOOKUP($A38, 'Top Decile - Absolute'!$A:$AT, L$3, 0)&lt;=0, "na", VLOOKUP($A39, 'Top Decile - Absolute'!$A:$AT, L$3, 0)/VLOOKUP($A38, 'Top Decile - Absolute'!$A:$AT, L$3, 0)-1)</f>
        <v>-0.10098551016480817</v>
      </c>
      <c r="M39" s="63">
        <f>IF(VLOOKUP($A38, 'Top Decile - Absolute'!$A:$AT, M$3, 0)&lt;=0, "na", VLOOKUP($A39, 'Top Decile - Absolute'!$A:$AT, M$3, 0)/VLOOKUP($A38, 'Top Decile - Absolute'!$A:$AT, M$3, 0)-1)</f>
        <v>-5.4919367278259301E-2</v>
      </c>
      <c r="N39" s="63">
        <f>IF(VLOOKUP($A38, 'Top Decile - Absolute'!$A:$AT, N$3, 0)&lt;=0, "na", VLOOKUP($A39, 'Top Decile - Absolute'!$A:$AT, N$3, 0)/VLOOKUP($A38, 'Top Decile - Absolute'!$A:$AT, N$3, 0)-1)</f>
        <v>-0.15374891040611538</v>
      </c>
      <c r="O39" s="63">
        <f>IF(VLOOKUP($A38, 'Top Decile - Absolute'!$A:$AT, O$3, 0)&lt;=0, "na", VLOOKUP($A39, 'Top Decile - Absolute'!$A:$AT, O$3, 0)/VLOOKUP($A38, 'Top Decile - Absolute'!$A:$AT, O$3, 0)-1)</f>
        <v>-0.13673925226221573</v>
      </c>
      <c r="P39" s="63">
        <f>IF(VLOOKUP($A38, 'Top Decile - Absolute'!$A:$AT, P$3, 0)&lt;=0, "na", VLOOKUP($A39, 'Top Decile - Absolute'!$A:$AT, P$3, 0)/VLOOKUP($A38, 'Top Decile - Absolute'!$A:$AT, P$3, 0)-1)</f>
        <v>-0.11327238308046161</v>
      </c>
      <c r="Q39" s="63">
        <f>IF(VLOOKUP($A38, 'Top Decile - Absolute'!$A:$AT, Q$3, 0)&lt;=0, "na", VLOOKUP($A39, 'Top Decile - Absolute'!$A:$AT, Q$3, 0)/VLOOKUP($A38, 'Top Decile - Absolute'!$A:$AT, Q$3, 0)-1)</f>
        <v>-4.6044964676884792E-2</v>
      </c>
      <c r="R39" s="63">
        <f>IF(VLOOKUP($A38, 'Top Decile - Absolute'!$A:$AT, R$3, 0)&lt;=0, "na", VLOOKUP($A39, 'Top Decile - Absolute'!$A:$AT, R$3, 0)/VLOOKUP($A38, 'Top Decile - Absolute'!$A:$AT, R$3, 0)-1)</f>
        <v>-3.8219638274088363E-2</v>
      </c>
      <c r="S39" s="63">
        <f>IF(VLOOKUP($A38, 'Top Decile - Absolute'!$A:$AT, S$3, 0)&lt;=0, "na", VLOOKUP($A39, 'Top Decile - Absolute'!$A:$AT, S$3, 0)/VLOOKUP($A38, 'Top Decile - Absolute'!$A:$AT, S$3, 0)-1)</f>
        <v>-7.946363399345624E-2</v>
      </c>
      <c r="T39" s="63">
        <f>IF(VLOOKUP($A38, 'Top Decile - Absolute'!$A:$AT, T$3, 0)&lt;=0, "na", VLOOKUP($A39, 'Top Decile - Absolute'!$A:$AT, T$3, 0)/VLOOKUP($A38, 'Top Decile - Absolute'!$A:$AT, T$3, 0)-1)</f>
        <v>-6.7764978074843274E-2</v>
      </c>
      <c r="U39" s="63">
        <f>IF(VLOOKUP($A38, 'Top Decile - Absolute'!$A:$AT, U$3, 0)&lt;=0, "na", VLOOKUP($A39, 'Top Decile - Absolute'!$A:$AT, U$3, 0)/VLOOKUP($A38, 'Top Decile - Absolute'!$A:$AT, U$3, 0)-1)</f>
        <v>-4.4998337678939238E-2</v>
      </c>
      <c r="V39" s="63">
        <f>IF(VLOOKUP($A38, 'Top Decile - Absolute'!$A:$AT, V$3, 0)&lt;=0, "na", VLOOKUP($A39, 'Top Decile - Absolute'!$A:$AT, V$3, 0)/VLOOKUP($A38, 'Top Decile - Absolute'!$A:$AT, V$3, 0)-1)</f>
        <v>-9.2084120430363292E-2</v>
      </c>
      <c r="W39" s="63">
        <f>IF(VLOOKUP($A38, 'Top Decile - Absolute'!$A:$AT, W$3, 0)&lt;=0, "na", VLOOKUP($A39, 'Top Decile - Absolute'!$A:$AT, W$3, 0)/VLOOKUP($A38, 'Top Decile - Absolute'!$A:$AT, W$3, 0)-1)</f>
        <v>-8.7641887832253573E-2</v>
      </c>
      <c r="X39" s="63">
        <f>IF(VLOOKUP($A38, 'Top Decile - Absolute'!$A:$AT, X$3, 0)&lt;=0, "na", VLOOKUP($A39, 'Top Decile - Absolute'!$A:$AT, X$3, 0)/VLOOKUP($A38, 'Top Decile - Absolute'!$A:$AT, X$3, 0)-1)</f>
        <v>-8.7235394756583373E-2</v>
      </c>
      <c r="Y39" s="63">
        <f>IF(VLOOKUP($A38, 'Top Decile - Absolute'!$A:$AT, Y$3, 0)&lt;=0, "na", VLOOKUP($A39, 'Top Decile - Absolute'!$A:$AT, Y$3, 0)/VLOOKUP($A38, 'Top Decile - Absolute'!$A:$AT, Y$3, 0)-1)</f>
        <v>-3.9451348486637783E-2</v>
      </c>
      <c r="Z39" s="63">
        <f>IF(VLOOKUP($A38, 'Top Decile - Absolute'!$A:$AT, Z$3, 0)&lt;=0, "na", VLOOKUP($A39, 'Top Decile - Absolute'!$A:$AT, Z$3, 0)/VLOOKUP($A38, 'Top Decile - Absolute'!$A:$AT, Z$3, 0)-1)</f>
        <v>-9.7610835004017571E-2</v>
      </c>
      <c r="AA39" s="63">
        <f>IF(VLOOKUP($A38, 'Top Decile - Absolute'!$A:$AT, AA$3, 0)&lt;=0, "na", VLOOKUP($A39, 'Top Decile - Absolute'!$A:$AT, AA$3, 0)/VLOOKUP($A38, 'Top Decile - Absolute'!$A:$AT, AA$3, 0)-1)</f>
        <v>-0.12043072730954152</v>
      </c>
      <c r="AB39" s="63">
        <f>IF(VLOOKUP($A38, 'Top Decile - Absolute'!$A:$AT, AB$3, 0)&lt;=0, "na", VLOOKUP($A39, 'Top Decile - Absolute'!$A:$AT, AB$3, 0)/VLOOKUP($A38, 'Top Decile - Absolute'!$A:$AT, AB$3, 0)-1)</f>
        <v>-0.12370458104911142</v>
      </c>
      <c r="AC39" s="63">
        <f>IF(VLOOKUP($A38, 'Top Decile - Absolute'!$A:$AT, AC$3, 0)&lt;=0, "na", VLOOKUP($A39, 'Top Decile - Absolute'!$A:$AT, AC$3, 0)/VLOOKUP($A38, 'Top Decile - Absolute'!$A:$AT, AC$3, 0)-1)</f>
        <v>-7.5671644986128883E-2</v>
      </c>
      <c r="AD39" s="63">
        <f>IF(VLOOKUP($A38, 'Top Decile - Absolute'!$A:$AT, AD$3, 0)&lt;=0, "na", VLOOKUP($A39, 'Top Decile - Absolute'!$A:$AT, AD$3, 0)/VLOOKUP($A38, 'Top Decile - Absolute'!$A:$AT, AD$3, 0)-1)</f>
        <v>-5.8792467899765E-2</v>
      </c>
      <c r="AE39" s="63">
        <f>IF(VLOOKUP($A38, 'Top Decile - Absolute'!$A:$AT, AE$3, 0)&lt;=0, "na", VLOOKUP($A39, 'Top Decile - Absolute'!$A:$AT, AE$3, 0)/VLOOKUP($A38, 'Top Decile - Absolute'!$A:$AT, AE$3, 0)-1)</f>
        <v>-1.8116843535529892E-2</v>
      </c>
      <c r="AF39" s="63">
        <f>IF(VLOOKUP($A38, 'Top Decile - Absolute'!$A:$AT, AF$3, 0)&lt;=0, "na", VLOOKUP($A39, 'Top Decile - Absolute'!$A:$AT, AF$3, 0)/VLOOKUP($A38, 'Top Decile - Absolute'!$A:$AT, AF$3, 0)-1)</f>
        <v>-0.17466159985739937</v>
      </c>
      <c r="AG39" s="63">
        <f>IF(VLOOKUP($A38, 'Top Decile - Absolute'!$A:$AT, AG$3, 0)&lt;=0, "na", VLOOKUP($A39, 'Top Decile - Absolute'!$A:$AT, AG$3, 0)/VLOOKUP($A38, 'Top Decile - Absolute'!$A:$AT, AG$3, 0)-1)</f>
        <v>-6.7730112755078897E-2</v>
      </c>
      <c r="AH39" s="63">
        <f>IF(VLOOKUP($A38, 'Top Decile - Absolute'!$A:$AT, AH$3, 0)&lt;=0, "na", VLOOKUP($A39, 'Top Decile - Absolute'!$A:$AT, AH$3, 0)/VLOOKUP($A38, 'Top Decile - Absolute'!$A:$AT, AH$3, 0)-1)</f>
        <v>-6.064478988908506E-2</v>
      </c>
      <c r="AI39" s="63">
        <f>IF(VLOOKUP($A38, 'Top Decile - Absolute'!$A:$AT, AI$3, 0)&lt;=0, "na", VLOOKUP($A39, 'Top Decile - Absolute'!$A:$AT, AI$3, 0)/VLOOKUP($A38, 'Top Decile - Absolute'!$A:$AT, AI$3, 0)-1)</f>
        <v>-7.7415087663519899E-2</v>
      </c>
      <c r="AJ39" s="63">
        <f>IF(VLOOKUP($A38, 'Top Decile - Absolute'!$A:$AT, AJ$3, 0)&lt;=0, "na", VLOOKUP($A39, 'Top Decile - Absolute'!$A:$AT, AJ$3, 0)/VLOOKUP($A38, 'Top Decile - Absolute'!$A:$AT, AJ$3, 0)-1)</f>
        <v>-7.4631599925625181E-2</v>
      </c>
      <c r="AK39" s="63">
        <f>IF(VLOOKUP($A38, 'Top Decile - Absolute'!$A:$AT, AK$3, 0)&lt;=0, "na", VLOOKUP($A39, 'Top Decile - Absolute'!$A:$AT, AK$3, 0)/VLOOKUP($A38, 'Top Decile - Absolute'!$A:$AT, AK$3, 0)-1)</f>
        <v>-2.6831375229384169E-2</v>
      </c>
      <c r="AL39" s="63">
        <f>IF(VLOOKUP($A38, 'Top Decile - Absolute'!$A:$AT, AL$3, 0)&lt;=0, "na", VLOOKUP($A39, 'Top Decile - Absolute'!$A:$AT, AL$3, 0)/VLOOKUP($A38, 'Top Decile - Absolute'!$A:$AT, AL$3, 0)-1)</f>
        <v>-4.3165376757333118E-2</v>
      </c>
      <c r="AM39" s="63">
        <f>IF(VLOOKUP($A38, 'Top Decile - Absolute'!$A:$AT, AM$3, 0)&lt;=0, "na", VLOOKUP($A39, 'Top Decile - Absolute'!$A:$AT, AM$3, 0)/VLOOKUP($A38, 'Top Decile - Absolute'!$A:$AT, AM$3, 0)-1)</f>
        <v>-0.20999853691819548</v>
      </c>
      <c r="AN39" s="63">
        <f>IF(VLOOKUP($A38, 'Top Decile - Absolute'!$A:$AT, AN$3, 0)&lt;=0, "na", VLOOKUP($A39, 'Top Decile - Absolute'!$A:$AT, AN$3, 0)/VLOOKUP($A38, 'Top Decile - Absolute'!$A:$AT, AN$3, 0)-1)</f>
        <v>-0.12430046372155101</v>
      </c>
      <c r="AO39" s="74">
        <f>IF(VLOOKUP($A38, 'Top Decile - Absolute'!$A:$AT, AO$3, 0)&lt;=0, "na", VLOOKUP($A39, 'Top Decile - Absolute'!$A:$AT, AO$3, 0)/VLOOKUP($A38, 'Top Decile - Absolute'!$A:$AT, AO$3, 0)-1)</f>
        <v>-0.15033329607831691</v>
      </c>
      <c r="AP39" s="63">
        <f>IF(VLOOKUP($A38, 'Top Decile - Absolute'!$A:$AT, AP$3, 0)&lt;=0, "na", VLOOKUP($A39, 'Top Decile - Absolute'!$A:$AT, AP$3, 0)/VLOOKUP($A38, 'Top Decile - Absolute'!$A:$AT, AP$3, 0)-1)</f>
        <v>-0.12600339567728802</v>
      </c>
      <c r="AQ39" s="63">
        <f>IF(VLOOKUP($A38, 'Top Decile - Absolute'!$A:$AT, AQ$3, 0)&lt;=0, "na", VLOOKUP($A39, 'Top Decile - Absolute'!$A:$AT, AQ$3, 0)/VLOOKUP($A38, 'Top Decile - Absolute'!$A:$AT, AQ$3, 0)-1)</f>
        <v>-7.5762540657080102E-2</v>
      </c>
      <c r="AR39" s="63">
        <f>IF(VLOOKUP($A38, 'Top Decile - Absolute'!$A:$AT, AR$3, 0)&lt;=0, "na", VLOOKUP($A39, 'Top Decile - Absolute'!$A:$AT, AR$3, 0)/VLOOKUP($A38, 'Top Decile - Absolute'!$A:$AT, AR$3, 0)-1)</f>
        <v>-8.8423406227216228E-2</v>
      </c>
      <c r="AS39" s="63">
        <f>IF(VLOOKUP($A38, 'Top Decile - Absolute'!$A:$AT, AS$3, 0)&lt;=0, "na", VLOOKUP($A39, 'Top Decile - Absolute'!$A:$AT, AS$3, 0)/VLOOKUP($A38, 'Top Decile - Absolute'!$A:$AT, AS$3, 0)-1)</f>
        <v>-0.13396976671814254</v>
      </c>
      <c r="AT39" s="63">
        <f>IF(VLOOKUP($A38, 'Top Decile - Absolute'!$A:$AT, AT$3, 0)&lt;=0, "na", VLOOKUP($A39, 'Top Decile - Absolute'!$A:$AT, AT$3, 0)/VLOOKUP($A38, 'Top Decile - Absolute'!$A:$AT, AT$3, 0)-1)</f>
        <v>-0.12526473343104216</v>
      </c>
      <c r="AU39" s="63">
        <f>IF(VLOOKUP($A38, 'Top Decile - Absolute'!$A:$AU, AU$3, 0)&lt;=0, "na", VLOOKUP($A39, 'Top Decile - Absolute'!$A:$AU, AU$3, 0)/VLOOKUP($A38, 'Top Decile - Absolute'!$A:$AU, AU$3, 0)-1)</f>
        <v>-4.9732280365669346E-2</v>
      </c>
      <c r="AV39" s="137">
        <f>IF(VLOOKUP($A38, 'Top Decile - Absolute'!$A:$BA, AV$3, 0)&lt;=0, "na", VLOOKUP($A39, 'Top Decile - Absolute'!$A:$BA, AV$3, 0)/VLOOKUP($A38, 'Top Decile - Absolute'!$A:$BA, AV$3, 0)-1)</f>
        <v>-9.4642946043922205E-2</v>
      </c>
      <c r="AW39" s="137">
        <f>IF(VLOOKUP($A38, 'Top Decile - Absolute'!$A:$BA, AW$3, 0)&lt;=0, "na", VLOOKUP($A39, 'Top Decile - Absolute'!$A:$BA, AW$3, 0)/VLOOKUP($A38, 'Top Decile - Absolute'!$A:$BA, AW$3, 0)-1)</f>
        <v>-6.2372603091567225E-2</v>
      </c>
    </row>
    <row r="40" spans="1:49">
      <c r="A40" s="7"/>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74"/>
      <c r="AP40" s="63"/>
      <c r="AQ40" s="63"/>
      <c r="AR40" s="63"/>
      <c r="AS40" s="63"/>
      <c r="AT40" s="63"/>
      <c r="AU40" s="63"/>
    </row>
    <row r="42" spans="1:49">
      <c r="A42" s="71" t="s">
        <v>244</v>
      </c>
      <c r="B42" s="117"/>
      <c r="C42" s="67">
        <f t="shared" ref="C42:AU42" ca="1" si="1">C45/C44-1</f>
        <v>27.360767039598258</v>
      </c>
      <c r="D42" s="67">
        <f t="shared" ca="1" si="1"/>
        <v>10.591805776812592</v>
      </c>
      <c r="E42" s="67">
        <f t="shared" ca="1" si="1"/>
        <v>24.49834117910564</v>
      </c>
      <c r="F42" s="67">
        <f t="shared" ca="1" si="1"/>
        <v>19.030367048134476</v>
      </c>
      <c r="G42" s="67">
        <f t="shared" ca="1" si="1"/>
        <v>7.9080462537435139</v>
      </c>
      <c r="H42" s="67">
        <f t="shared" ca="1" si="1"/>
        <v>13.674475077278537</v>
      </c>
      <c r="I42" s="67">
        <f t="shared" ca="1" si="1"/>
        <v>3.1060569425750284</v>
      </c>
      <c r="J42" s="67">
        <f t="shared" ca="1" si="1"/>
        <v>18.170058927785249</v>
      </c>
      <c r="K42" s="67">
        <f t="shared" ca="1" si="1"/>
        <v>3.8452173181716152</v>
      </c>
      <c r="L42" s="67">
        <f t="shared" ca="1" si="1"/>
        <v>1.7146437351996897</v>
      </c>
      <c r="M42" s="67">
        <f t="shared" ca="1" si="1"/>
        <v>27.303866034033074</v>
      </c>
      <c r="N42" s="67">
        <f t="shared" ca="1" si="1"/>
        <v>2.3091330261378569</v>
      </c>
      <c r="O42" s="67">
        <f t="shared" ca="1" si="1"/>
        <v>1.7615328357619018</v>
      </c>
      <c r="P42" s="67">
        <f t="shared" ca="1" si="1"/>
        <v>7.391108188307296</v>
      </c>
      <c r="Q42" s="67">
        <f t="shared" ca="1" si="1"/>
        <v>2.3403344687020238</v>
      </c>
      <c r="R42" s="67">
        <f t="shared" ca="1" si="1"/>
        <v>2.3165298116097341</v>
      </c>
      <c r="S42" s="67">
        <f t="shared" ca="1" si="1"/>
        <v>1.9183703349649606</v>
      </c>
      <c r="T42" s="67">
        <f t="shared" ca="1" si="1"/>
        <v>2.2310786116243335</v>
      </c>
      <c r="U42" s="67">
        <f t="shared" ca="1" si="1"/>
        <v>2.4138894265935322</v>
      </c>
      <c r="V42" s="67">
        <f t="shared" ca="1" si="1"/>
        <v>2.0279842688225731</v>
      </c>
      <c r="W42" s="67">
        <f t="shared" ca="1" si="1"/>
        <v>1.9498692733744578</v>
      </c>
      <c r="X42" s="67">
        <f t="shared" ca="1" si="1"/>
        <v>1.5935881443858535</v>
      </c>
      <c r="Y42" s="67">
        <f t="shared" ca="1" si="1"/>
        <v>2.5036837076040017</v>
      </c>
      <c r="Z42" s="67">
        <f t="shared" ca="1" si="1"/>
        <v>1.421097289350397</v>
      </c>
      <c r="AA42" s="67">
        <f t="shared" ca="1" si="1"/>
        <v>10.829376833405076</v>
      </c>
      <c r="AB42" s="67">
        <f t="shared" ca="1" si="1"/>
        <v>10.566879282011886</v>
      </c>
      <c r="AC42" s="67">
        <f t="shared" ca="1" si="1"/>
        <v>22.897469629156195</v>
      </c>
      <c r="AD42" s="67">
        <f t="shared" ca="1" si="1"/>
        <v>12.899512230937717</v>
      </c>
      <c r="AE42" s="67">
        <f t="shared" ca="1" si="1"/>
        <v>11.57434295430717</v>
      </c>
      <c r="AF42" s="67">
        <f t="shared" ca="1" si="1"/>
        <v>1.242323784054304</v>
      </c>
      <c r="AG42" s="67">
        <f t="shared" ca="1" si="1"/>
        <v>6.1316018694640331</v>
      </c>
      <c r="AH42" s="67">
        <f t="shared" ca="1" si="1"/>
        <v>6.3955752126331751</v>
      </c>
      <c r="AI42" s="67">
        <f t="shared" ca="1" si="1"/>
        <v>5.7635198227276847</v>
      </c>
      <c r="AJ42" s="67">
        <f t="shared" ca="1" si="1"/>
        <v>5.4809917457782023</v>
      </c>
      <c r="AK42" s="67">
        <f t="shared" ca="1" si="1"/>
        <v>6.4638891641449865</v>
      </c>
      <c r="AL42" s="67">
        <f t="shared" ca="1" si="1"/>
        <v>6.6567668123157278</v>
      </c>
      <c r="AM42" s="67">
        <f t="shared" ca="1" si="1"/>
        <v>8.2273507322736741</v>
      </c>
      <c r="AN42" s="67">
        <f t="shared" ca="1" si="1"/>
        <v>13.349835684241949</v>
      </c>
      <c r="AO42" s="75">
        <f t="shared" ca="1" si="1"/>
        <v>3.3336772402144668</v>
      </c>
      <c r="AP42" s="67">
        <f t="shared" ca="1" si="1"/>
        <v>15.290566100917143</v>
      </c>
      <c r="AQ42" s="67">
        <f t="shared" ca="1" si="1"/>
        <v>6.8236955445274283</v>
      </c>
      <c r="AR42" s="67">
        <f t="shared" ca="1" si="1"/>
        <v>10.184694256775433</v>
      </c>
      <c r="AS42" s="67">
        <f t="shared" ca="1" si="1"/>
        <v>14.623981615396586</v>
      </c>
      <c r="AT42" s="67">
        <f t="shared" ca="1" si="1"/>
        <v>21.753885331656743</v>
      </c>
      <c r="AU42" s="67">
        <f t="shared" ca="1" si="1"/>
        <v>0.58676843260831424</v>
      </c>
      <c r="AV42" s="120" t="s">
        <v>280</v>
      </c>
      <c r="AW42" s="120" t="s">
        <v>280</v>
      </c>
    </row>
    <row r="43" spans="1:49">
      <c r="A43" s="61" t="s">
        <v>248</v>
      </c>
      <c r="C43" s="61">
        <v>43</v>
      </c>
      <c r="D43" s="61">
        <v>43</v>
      </c>
      <c r="E43" s="61">
        <v>43</v>
      </c>
      <c r="F43" s="61">
        <v>43</v>
      </c>
      <c r="G43" s="61">
        <v>43</v>
      </c>
      <c r="H43" s="61">
        <v>43</v>
      </c>
      <c r="I43" s="61">
        <v>218</v>
      </c>
      <c r="J43" s="61">
        <v>43</v>
      </c>
      <c r="K43" s="61">
        <v>196</v>
      </c>
      <c r="L43" s="61">
        <v>302</v>
      </c>
      <c r="M43" s="61">
        <v>43</v>
      </c>
      <c r="N43" s="61">
        <v>235</v>
      </c>
      <c r="O43" s="61">
        <v>235</v>
      </c>
      <c r="P43" s="61">
        <v>123</v>
      </c>
      <c r="Q43" s="61">
        <v>296</v>
      </c>
      <c r="R43" s="61">
        <v>296</v>
      </c>
      <c r="S43" s="61">
        <v>296</v>
      </c>
      <c r="T43" s="61">
        <v>296</v>
      </c>
      <c r="U43" s="61">
        <v>296</v>
      </c>
      <c r="V43" s="61">
        <v>296</v>
      </c>
      <c r="W43" s="61">
        <v>296</v>
      </c>
      <c r="X43" s="61">
        <v>296</v>
      </c>
      <c r="Y43" s="61">
        <v>296</v>
      </c>
      <c r="Z43" s="61">
        <v>219</v>
      </c>
      <c r="AA43" s="61">
        <v>43</v>
      </c>
      <c r="AB43" s="61">
        <v>43</v>
      </c>
      <c r="AC43" s="61">
        <v>43</v>
      </c>
      <c r="AD43" s="61">
        <v>49</v>
      </c>
      <c r="AE43" s="61">
        <v>43</v>
      </c>
      <c r="AF43" s="61">
        <v>189</v>
      </c>
      <c r="AG43" s="61">
        <v>143</v>
      </c>
      <c r="AH43" s="61">
        <v>143</v>
      </c>
      <c r="AI43" s="61">
        <v>143</v>
      </c>
      <c r="AJ43" s="61">
        <v>143</v>
      </c>
      <c r="AK43" s="61">
        <v>143</v>
      </c>
      <c r="AL43" s="61">
        <v>143</v>
      </c>
      <c r="AM43" s="61">
        <v>43</v>
      </c>
      <c r="AN43" s="61">
        <v>43</v>
      </c>
      <c r="AO43" s="72">
        <v>49</v>
      </c>
      <c r="AP43" s="61">
        <v>43</v>
      </c>
      <c r="AQ43" s="61">
        <v>43</v>
      </c>
      <c r="AR43" s="61">
        <v>49</v>
      </c>
      <c r="AS43" s="61">
        <v>43</v>
      </c>
      <c r="AT43" s="61">
        <v>43</v>
      </c>
      <c r="AU43" s="61">
        <v>341</v>
      </c>
      <c r="AV43" s="120" t="s">
        <v>280</v>
      </c>
      <c r="AW43" s="120" t="s">
        <v>280</v>
      </c>
    </row>
    <row r="44" spans="1:49">
      <c r="A44" s="61" t="s">
        <v>246</v>
      </c>
      <c r="B44" s="68"/>
      <c r="C44" s="68">
        <f t="shared" ref="C44:AU44" ca="1" si="2">INDIRECT("'Top Decile - Absolute'!R["&amp;-ROW()+C43&amp;"]C", 0)</f>
        <v>88.235234016445119</v>
      </c>
      <c r="D44" s="68">
        <f t="shared" ca="1" si="2"/>
        <v>87.757835388183508</v>
      </c>
      <c r="E44" s="68">
        <f t="shared" ca="1" si="2"/>
        <v>86.625534057617116</v>
      </c>
      <c r="F44" s="68">
        <f t="shared" ca="1" si="2"/>
        <v>88.514678352983395</v>
      </c>
      <c r="G44" s="68">
        <f t="shared" ca="1" si="2"/>
        <v>87.223434448242116</v>
      </c>
      <c r="H44" s="68">
        <f t="shared" ca="1" si="2"/>
        <v>86.380142211914006</v>
      </c>
      <c r="I44" s="68">
        <f t="shared" ca="1" si="2"/>
        <v>633.00382771874877</v>
      </c>
      <c r="J44" s="68">
        <f t="shared" ca="1" si="2"/>
        <v>85.865882873535114</v>
      </c>
      <c r="K44" s="68">
        <f t="shared" ca="1" si="2"/>
        <v>514.13343999188749</v>
      </c>
      <c r="L44" s="68">
        <f t="shared" ca="1" si="2"/>
        <v>2274.647423070167</v>
      </c>
      <c r="M44" s="68">
        <f t="shared" ca="1" si="2"/>
        <v>83.33146304882851</v>
      </c>
      <c r="N44" s="68">
        <f t="shared" ca="1" si="2"/>
        <v>717.82404835594855</v>
      </c>
      <c r="O44" s="68">
        <f t="shared" ca="1" si="2"/>
        <v>738.87433561054797</v>
      </c>
      <c r="P44" s="68">
        <f t="shared" ca="1" si="2"/>
        <v>250.82931059609004</v>
      </c>
      <c r="Q44" s="68">
        <f t="shared" ca="1" si="2"/>
        <v>640.734353102157</v>
      </c>
      <c r="R44" s="68">
        <f t="shared" ca="1" si="2"/>
        <v>604.35302583684586</v>
      </c>
      <c r="S44" s="68">
        <f t="shared" ca="1" si="2"/>
        <v>611.04273304273181</v>
      </c>
      <c r="T44" s="68">
        <f t="shared" ca="1" si="2"/>
        <v>828.64997578580869</v>
      </c>
      <c r="U44" s="68">
        <f t="shared" ca="1" si="2"/>
        <v>787.93957305092999</v>
      </c>
      <c r="V44" s="68">
        <f t="shared" ca="1" si="2"/>
        <v>519.24175998887699</v>
      </c>
      <c r="W44" s="68">
        <f t="shared" ca="1" si="2"/>
        <v>933.76282191297207</v>
      </c>
      <c r="X44" s="68">
        <f t="shared" ca="1" si="2"/>
        <v>592.19715304976683</v>
      </c>
      <c r="Y44" s="68">
        <f t="shared" ca="1" si="2"/>
        <v>735.62451829066197</v>
      </c>
      <c r="Z44" s="68">
        <f t="shared" ca="1" si="2"/>
        <v>829.00069038126878</v>
      </c>
      <c r="AA44" s="68">
        <f t="shared" ca="1" si="2"/>
        <v>90.192298889160114</v>
      </c>
      <c r="AB44" s="68">
        <f t="shared" ca="1" si="2"/>
        <v>87.369949340820313</v>
      </c>
      <c r="AC44" s="68">
        <f t="shared" ca="1" si="2"/>
        <v>87.556602478027315</v>
      </c>
      <c r="AD44" s="68">
        <f t="shared" ca="1" si="2"/>
        <v>100</v>
      </c>
      <c r="AE44" s="68">
        <f t="shared" ca="1" si="2"/>
        <v>83.923149108886719</v>
      </c>
      <c r="AF44" s="68">
        <f t="shared" ca="1" si="2"/>
        <v>100</v>
      </c>
      <c r="AG44" s="68">
        <f t="shared" ca="1" si="2"/>
        <v>378.88121890000002</v>
      </c>
      <c r="AH44" s="68">
        <f t="shared" ca="1" si="2"/>
        <v>369.74657680000001</v>
      </c>
      <c r="AI44" s="68">
        <f t="shared" ca="1" si="2"/>
        <v>377.05211170000001</v>
      </c>
      <c r="AJ44" s="68">
        <f t="shared" ca="1" si="2"/>
        <v>408.53330490000008</v>
      </c>
      <c r="AK44" s="68">
        <f t="shared" ca="1" si="2"/>
        <v>372.11695230000004</v>
      </c>
      <c r="AL44" s="68">
        <f t="shared" ca="1" si="2"/>
        <v>410.67292190000006</v>
      </c>
      <c r="AM44" s="68">
        <f t="shared" ca="1" si="2"/>
        <v>88.955467224121008</v>
      </c>
      <c r="AN44" s="68">
        <f t="shared" ca="1" si="2"/>
        <v>88.268783569335909</v>
      </c>
      <c r="AO44" s="68">
        <f t="shared" ca="1" si="2"/>
        <v>100</v>
      </c>
      <c r="AP44" s="68">
        <f t="shared" ca="1" si="2"/>
        <v>81.944183349609318</v>
      </c>
      <c r="AQ44" s="68">
        <f t="shared" ca="1" si="2"/>
        <v>83.390434265136719</v>
      </c>
      <c r="AR44" s="68">
        <f t="shared" ca="1" si="2"/>
        <v>100</v>
      </c>
      <c r="AS44" s="68">
        <f t="shared" ca="1" si="2"/>
        <v>83.834747314453111</v>
      </c>
      <c r="AT44" s="68">
        <f t="shared" ca="1" si="2"/>
        <v>92.457382202148409</v>
      </c>
      <c r="AU44" s="68">
        <f t="shared" ca="1" si="2"/>
        <v>870.16465504551923</v>
      </c>
      <c r="AV44" s="120" t="s">
        <v>280</v>
      </c>
      <c r="AW44" s="120" t="s">
        <v>280</v>
      </c>
    </row>
    <row r="45" spans="1:49">
      <c r="A45" s="61" t="s">
        <v>247</v>
      </c>
      <c r="B45" s="65"/>
      <c r="C45" s="65">
        <f>VLOOKUP($A$49, 'Top Decile - Absolute'!$A:$AT, C$3, 0)</f>
        <v>2502.4189166248357</v>
      </c>
      <c r="D45" s="65">
        <f>VLOOKUP($A$49, 'Top Decile - Absolute'!$A:$AT, D$3, 0)</f>
        <v>1017.2717832133142</v>
      </c>
      <c r="E45" s="65">
        <f>VLOOKUP($A$49, 'Top Decile - Absolute'!$A:$AT, E$3, 0)</f>
        <v>2208.8074222233568</v>
      </c>
      <c r="F45" s="65">
        <f>VLOOKUP($A$49, 'Top Decile - Absolute'!$A:$AT, F$3, 0)</f>
        <v>1772.9814965578207</v>
      </c>
      <c r="G45" s="65">
        <f>VLOOKUP($A$49, 'Top Decile - Absolute'!$A:$AT, G$3, 0)</f>
        <v>776.99038847530619</v>
      </c>
      <c r="H45" s="65">
        <f>VLOOKUP($A$49, 'Top Decile - Absolute'!$A:$AT, H$3, 0)</f>
        <v>1267.5832440605077</v>
      </c>
      <c r="I45" s="65">
        <f>VLOOKUP($A$49, 'Top Decile - Absolute'!$A:$AT, I$3, 0)</f>
        <v>2599.1497614811356</v>
      </c>
      <c r="J45" s="65">
        <f>VLOOKUP($A$49, 'Top Decile - Absolute'!$A:$AT, J$3, 0)</f>
        <v>1646.0540345719744</v>
      </c>
      <c r="K45" s="65">
        <f>VLOOKUP($A$49, 'Top Decile - Absolute'!$A:$AT, K$3, 0)</f>
        <v>2491.0882472998401</v>
      </c>
      <c r="L45" s="65">
        <f>VLOOKUP($A$49, 'Top Decile - Absolute'!$A:$AT, L$3, 0)</f>
        <v>6174.8573768255474</v>
      </c>
      <c r="M45" s="65">
        <f>VLOOKUP($A$49, 'Top Decile - Absolute'!$A:$AT, M$3, 0)</f>
        <v>2358.6025665540196</v>
      </c>
      <c r="N45" s="65">
        <f>VLOOKUP($A$49, 'Top Decile - Absolute'!$A:$AT, N$3, 0)</f>
        <v>2375.3752653706474</v>
      </c>
      <c r="O45" s="65">
        <f>VLOOKUP($A$49, 'Top Decile - Absolute'!$A:$AT, O$3, 0)</f>
        <v>2040.4257392902878</v>
      </c>
      <c r="P45" s="65">
        <f>VLOOKUP($A$49, 'Top Decile - Absolute'!$A:$AT, P$3, 0)</f>
        <v>2104.735882010325</v>
      </c>
      <c r="Q45" s="65">
        <f>VLOOKUP($A$49, 'Top Decile - Absolute'!$A:$AT, Q$3, 0)</f>
        <v>2140.2670449486286</v>
      </c>
      <c r="R45" s="65">
        <f>VLOOKUP($A$49, 'Top Decile - Absolute'!$A:$AT, R$3, 0)</f>
        <v>2004.3548269244473</v>
      </c>
      <c r="S45" s="65">
        <f>VLOOKUP($A$49, 'Top Decile - Absolute'!$A:$AT, S$3, 0)</f>
        <v>1783.2489855078222</v>
      </c>
      <c r="T45" s="65">
        <f>VLOOKUP($A$49, 'Top Decile - Absolute'!$A:$AT, T$3, 0)</f>
        <v>2677.4332132845484</v>
      </c>
      <c r="U45" s="65">
        <f>VLOOKUP($A$49, 'Top Decile - Absolute'!$A:$AT, U$3, 0)</f>
        <v>2689.9385772331921</v>
      </c>
      <c r="V45" s="65">
        <f>VLOOKUP($A$49, 'Top Decile - Absolute'!$A:$AT, V$3, 0)</f>
        <v>1572.2558809620657</v>
      </c>
      <c r="W45" s="65">
        <f>VLOOKUP($A$49, 'Top Decile - Absolute'!$A:$AT, W$3, 0)</f>
        <v>2754.478256980502</v>
      </c>
      <c r="X45" s="65">
        <f>VLOOKUP($A$49, 'Top Decile - Absolute'!$A:$AT, X$3, 0)</f>
        <v>1535.91551528893</v>
      </c>
      <c r="Y45" s="65">
        <f>VLOOKUP($A$49, 'Top Decile - Absolute'!$A:$AT, Y$3, 0)</f>
        <v>2577.3956396490344</v>
      </c>
      <c r="Z45" s="65">
        <f>VLOOKUP($A$49, 'Top Decile - Absolute'!$A:$AT, Z$3, 0)</f>
        <v>2007.0913243516977</v>
      </c>
      <c r="AA45" s="65">
        <f>VLOOKUP($A$49, 'Top Decile - Absolute'!$A:$AT, AA$3, 0)</f>
        <v>1066.918691030977</v>
      </c>
      <c r="AB45" s="65">
        <f>VLOOKUP($A$49, 'Top Decile - Absolute'!$A:$AT, AB$3, 0)</f>
        <v>1010.5976569007626</v>
      </c>
      <c r="AC45" s="65">
        <f>VLOOKUP($A$49, 'Top Decile - Absolute'!$A:$AT, AC$3, 0)</f>
        <v>2092.3812485507597</v>
      </c>
      <c r="AD45" s="65">
        <f>VLOOKUP($A$49, 'Top Decile - Absolute'!$A:$AT, AD$3, 0)</f>
        <v>1389.9512230937717</v>
      </c>
      <c r="AE45" s="65">
        <f>VLOOKUP($A$49, 'Top Decile - Absolute'!$A:$AT, AE$3, 0)</f>
        <v>1055.2784587005997</v>
      </c>
      <c r="AF45" s="65">
        <f>VLOOKUP($A$49, 'Top Decile - Absolute'!$A:$AT, AF$3, 0)</f>
        <v>224.23237840543041</v>
      </c>
      <c r="AG45" s="65">
        <f>VLOOKUP($A$49, 'Top Decile - Absolute'!$A:$AT, AG$3, 0)</f>
        <v>2702.0300090120518</v>
      </c>
      <c r="AH45" s="65">
        <f>VLOOKUP($A$49, 'Top Decile - Absolute'!$A:$AT, AH$3, 0)</f>
        <v>2734.4886183380486</v>
      </c>
      <c r="AI45" s="65">
        <f>VLOOKUP($A$49, 'Top Decile - Absolute'!$A:$AT, AI$3, 0)</f>
        <v>2550.1994316842834</v>
      </c>
      <c r="AJ45" s="65">
        <f>VLOOKUP($A$49, 'Top Decile - Absolute'!$A:$AT, AJ$3, 0)</f>
        <v>2647.7009769323899</v>
      </c>
      <c r="AK45" s="65">
        <f>VLOOKUP($A$49, 'Top Decile - Absolute'!$A:$AT, AK$3, 0)</f>
        <v>2777.4396880666272</v>
      </c>
      <c r="AL45" s="65">
        <f>VLOOKUP($A$49, 'Top Decile - Absolute'!$A:$AT, AL$3, 0)</f>
        <v>3144.4267991206493</v>
      </c>
      <c r="AM45" s="65">
        <f>VLOOKUP($A$49, 'Top Decile - Absolute'!$A:$AT, AM$3, 0)</f>
        <v>820.82329563023984</v>
      </c>
      <c r="AN45" s="65">
        <f>VLOOKUP($A$49, 'Top Decile - Absolute'!$A:$AT, AN$3, 0)</f>
        <v>1266.6425402678858</v>
      </c>
      <c r="AO45" s="76">
        <f>VLOOKUP($A$49, 'Top Decile - Absolute'!$A:$AT, AO$3, 0)</f>
        <v>433.36772402144669</v>
      </c>
      <c r="AP45" s="65">
        <f>VLOOKUP($A$49, 'Top Decile - Absolute'!$A:$AT, AP$3, 0)</f>
        <v>1334.9171354424846</v>
      </c>
      <c r="AQ45" s="65">
        <f>VLOOKUP($A$49, 'Top Decile - Absolute'!$A:$AT, AQ$3, 0)</f>
        <v>652.42136901635752</v>
      </c>
      <c r="AR45" s="65">
        <f>VLOOKUP($A$49, 'Top Decile - Absolute'!$A:$AT, AR$3, 0)</f>
        <v>1118.4694256775433</v>
      </c>
      <c r="AS45" s="65">
        <f>VLOOKUP($A$49, 'Top Decile - Absolute'!$A:$AT, AS$3, 0)</f>
        <v>1309.8325507724337</v>
      </c>
      <c r="AT45" s="65">
        <f>VLOOKUP($A$49, 'Top Decile - Absolute'!$A:$AT, AT$3, 0)</f>
        <v>2103.764672692846</v>
      </c>
      <c r="AU45" s="65">
        <f>VLOOKUP($A$49, 'Top Decile - Absolute'!$A:$AU, AU$3, 0)</f>
        <v>1380.749805797733</v>
      </c>
      <c r="AV45" s="120" t="s">
        <v>280</v>
      </c>
      <c r="AW45" s="120" t="s">
        <v>280</v>
      </c>
    </row>
    <row r="46" spans="1:49" ht="13.5">
      <c r="A46" s="103" t="s">
        <v>268</v>
      </c>
      <c r="B46" s="106"/>
      <c r="C46" s="106">
        <f t="shared" ref="C46:AU46" si="3">($B$71-C43)/12</f>
        <v>30.666666666666668</v>
      </c>
      <c r="D46" s="106">
        <f t="shared" si="3"/>
        <v>30.666666666666668</v>
      </c>
      <c r="E46" s="106">
        <f t="shared" si="3"/>
        <v>30.666666666666668</v>
      </c>
      <c r="F46" s="106">
        <f t="shared" si="3"/>
        <v>30.666666666666668</v>
      </c>
      <c r="G46" s="106">
        <f t="shared" si="3"/>
        <v>30.666666666666668</v>
      </c>
      <c r="H46" s="106">
        <f t="shared" si="3"/>
        <v>30.666666666666668</v>
      </c>
      <c r="I46" s="106">
        <f t="shared" si="3"/>
        <v>16.083333333333332</v>
      </c>
      <c r="J46" s="106">
        <f t="shared" si="3"/>
        <v>30.666666666666668</v>
      </c>
      <c r="K46" s="106">
        <f t="shared" si="3"/>
        <v>17.916666666666668</v>
      </c>
      <c r="L46" s="106">
        <f t="shared" si="3"/>
        <v>9.0833333333333339</v>
      </c>
      <c r="M46" s="106">
        <f t="shared" si="3"/>
        <v>30.666666666666668</v>
      </c>
      <c r="N46" s="106">
        <f t="shared" si="3"/>
        <v>14.666666666666666</v>
      </c>
      <c r="O46" s="106">
        <f t="shared" si="3"/>
        <v>14.666666666666666</v>
      </c>
      <c r="P46" s="106">
        <f t="shared" si="3"/>
        <v>24</v>
      </c>
      <c r="Q46" s="106">
        <f t="shared" si="3"/>
        <v>9.5833333333333339</v>
      </c>
      <c r="R46" s="106">
        <f t="shared" si="3"/>
        <v>9.5833333333333339</v>
      </c>
      <c r="S46" s="106">
        <f t="shared" si="3"/>
        <v>9.5833333333333339</v>
      </c>
      <c r="T46" s="106">
        <f t="shared" si="3"/>
        <v>9.5833333333333339</v>
      </c>
      <c r="U46" s="106">
        <f t="shared" si="3"/>
        <v>9.5833333333333339</v>
      </c>
      <c r="V46" s="106">
        <f t="shared" si="3"/>
        <v>9.5833333333333339</v>
      </c>
      <c r="W46" s="106">
        <f t="shared" si="3"/>
        <v>9.5833333333333339</v>
      </c>
      <c r="X46" s="106">
        <f t="shared" si="3"/>
        <v>9.5833333333333339</v>
      </c>
      <c r="Y46" s="106">
        <f t="shared" si="3"/>
        <v>9.5833333333333339</v>
      </c>
      <c r="Z46" s="106">
        <f t="shared" si="3"/>
        <v>16</v>
      </c>
      <c r="AA46" s="106">
        <f t="shared" si="3"/>
        <v>30.666666666666668</v>
      </c>
      <c r="AB46" s="106">
        <f t="shared" si="3"/>
        <v>30.666666666666668</v>
      </c>
      <c r="AC46" s="106">
        <f t="shared" si="3"/>
        <v>30.666666666666668</v>
      </c>
      <c r="AD46" s="106">
        <f t="shared" si="3"/>
        <v>30.166666666666668</v>
      </c>
      <c r="AE46" s="106">
        <f t="shared" si="3"/>
        <v>30.666666666666668</v>
      </c>
      <c r="AF46" s="106">
        <f t="shared" si="3"/>
        <v>18.5</v>
      </c>
      <c r="AG46" s="106">
        <f t="shared" si="3"/>
        <v>22.333333333333332</v>
      </c>
      <c r="AH46" s="106">
        <f t="shared" si="3"/>
        <v>22.333333333333332</v>
      </c>
      <c r="AI46" s="106">
        <f t="shared" si="3"/>
        <v>22.333333333333332</v>
      </c>
      <c r="AJ46" s="106">
        <f t="shared" si="3"/>
        <v>22.333333333333332</v>
      </c>
      <c r="AK46" s="106">
        <f t="shared" si="3"/>
        <v>22.333333333333332</v>
      </c>
      <c r="AL46" s="106">
        <f t="shared" si="3"/>
        <v>22.333333333333332</v>
      </c>
      <c r="AM46" s="106">
        <f t="shared" si="3"/>
        <v>30.666666666666668</v>
      </c>
      <c r="AN46" s="106">
        <f t="shared" si="3"/>
        <v>30.666666666666668</v>
      </c>
      <c r="AO46" s="106">
        <f t="shared" si="3"/>
        <v>30.166666666666668</v>
      </c>
      <c r="AP46" s="106">
        <f t="shared" si="3"/>
        <v>30.666666666666668</v>
      </c>
      <c r="AQ46" s="106">
        <f t="shared" si="3"/>
        <v>30.666666666666668</v>
      </c>
      <c r="AR46" s="106">
        <f t="shared" si="3"/>
        <v>30.166666666666668</v>
      </c>
      <c r="AS46" s="106">
        <f t="shared" si="3"/>
        <v>30.666666666666668</v>
      </c>
      <c r="AT46" s="106">
        <f t="shared" si="3"/>
        <v>30.666666666666668</v>
      </c>
      <c r="AU46" s="106">
        <f t="shared" si="3"/>
        <v>5.833333333333333</v>
      </c>
      <c r="AV46" s="120" t="s">
        <v>280</v>
      </c>
      <c r="AW46" s="120" t="s">
        <v>280</v>
      </c>
    </row>
    <row r="47" spans="1:49" ht="13.5">
      <c r="A47" s="103" t="s">
        <v>270</v>
      </c>
      <c r="B47" s="107"/>
      <c r="C47" s="107">
        <f t="shared" ref="C47:H47" ca="1" si="4">(1+C42)^(1/C46)-1</f>
        <v>0.11524744827541911</v>
      </c>
      <c r="D47" s="107">
        <f t="shared" ca="1" si="4"/>
        <v>8.3179867003652097E-2</v>
      </c>
      <c r="E47" s="107">
        <f t="shared" ca="1" si="4"/>
        <v>0.1113849703892027</v>
      </c>
      <c r="F47" s="107">
        <f t="shared" ca="1" si="4"/>
        <v>0.10267207791953648</v>
      </c>
      <c r="G47" s="107">
        <f t="shared" ca="1" si="4"/>
        <v>7.3918112785300361E-2</v>
      </c>
      <c r="H47" s="107">
        <f t="shared" ca="1" si="4"/>
        <v>9.1541077488025868E-2</v>
      </c>
      <c r="I47" s="107">
        <f t="shared" ref="I47" ca="1" si="5">(1+I42)^(1/I46)-1</f>
        <v>9.1793268983908494E-2</v>
      </c>
      <c r="J47" s="107">
        <f t="shared" ref="J47" ca="1" si="6">(1+J42)^(1/J46)-1</f>
        <v>0.10109471377990897</v>
      </c>
      <c r="K47" s="107">
        <f t="shared" ref="K47" ca="1" si="7">(1+K42)^(1/K46)-1</f>
        <v>9.2068907663529265E-2</v>
      </c>
      <c r="L47" s="107">
        <f t="shared" ref="L47" ca="1" si="8">(1+L42)^(1/L46)-1</f>
        <v>0.11621589536120069</v>
      </c>
      <c r="M47" s="107">
        <f t="shared" ref="M47" ca="1" si="9">(1+M42)^(1/M46)-1</f>
        <v>0.1151744137104076</v>
      </c>
      <c r="N47" s="107">
        <f t="shared" ref="N47" ca="1" si="10">(1+N42)^(1/N46)-1</f>
        <v>8.5013297759137574E-2</v>
      </c>
      <c r="O47" s="107">
        <f t="shared" ref="O47" ca="1" si="11">(1+O42)^(1/O46)-1</f>
        <v>7.1712814249905721E-2</v>
      </c>
      <c r="P47" s="107">
        <f t="shared" ref="P47" ca="1" si="12">(1+P42)^(1/P46)-1</f>
        <v>9.2678685906523395E-2</v>
      </c>
      <c r="Q47" s="107">
        <f t="shared" ref="Q47" ca="1" si="13">(1+Q42)^(1/Q46)-1</f>
        <v>0.1341130377985611</v>
      </c>
      <c r="R47" s="107">
        <f t="shared" ref="R47" ca="1" si="14">(1+R42)^(1/R46)-1</f>
        <v>0.13326697660015618</v>
      </c>
      <c r="S47" s="107">
        <f t="shared" ref="S47" ca="1" si="15">(1+S42)^(1/S46)-1</f>
        <v>0.11824351892542873</v>
      </c>
      <c r="T47" s="107">
        <f t="shared" ref="T47" ca="1" si="16">(1+T42)^(1/T46)-1</f>
        <v>0.13018439606697396</v>
      </c>
      <c r="U47" s="107">
        <f t="shared" ref="U47" ca="1" si="17">(1+U42)^(1/U46)-1</f>
        <v>0.13669361612035358</v>
      </c>
      <c r="V47" s="107">
        <f t="shared" ref="V47" ca="1" si="18">(1+V42)^(1/V46)-1</f>
        <v>0.12255423768898299</v>
      </c>
      <c r="W47" s="107">
        <f t="shared" ref="W47" ca="1" si="19">(1+W42)^(1/W46)-1</f>
        <v>0.11949690630590193</v>
      </c>
      <c r="X47" s="107">
        <f t="shared" ref="X47" ca="1" si="20">(1+X42)^(1/X46)-1</f>
        <v>0.10456091307444204</v>
      </c>
      <c r="Y47" s="107">
        <f t="shared" ref="Y47" ca="1" si="21">(1+Y42)^(1/Y46)-1</f>
        <v>0.13977726237348942</v>
      </c>
      <c r="Z47" s="107">
        <f t="shared" ref="Z47" ca="1" si="22">(1+Z42)^(1/Z46)-1</f>
        <v>5.6819371000405239E-2</v>
      </c>
      <c r="AA47" s="107">
        <f t="shared" ref="AA47" ca="1" si="23">(1+AA42)^(1/AA46)-1</f>
        <v>8.3896682306823456E-2</v>
      </c>
      <c r="AB47" s="107">
        <f t="shared" ref="AB47" ca="1" si="24">(1+AB42)^(1/AB46)-1</f>
        <v>8.3103835033832896E-2</v>
      </c>
      <c r="AC47" s="107">
        <f t="shared" ref="AC47" ca="1" si="25">(1+AC42)^(1/AC46)-1</f>
        <v>0.10903756885934635</v>
      </c>
      <c r="AD47" s="107">
        <f t="shared" ref="AD47" ca="1" si="26">(1+AD42)^(1/AD46)-1</f>
        <v>9.1162640736523803E-2</v>
      </c>
      <c r="AE47" s="107">
        <f t="shared" ref="AE47" ca="1" si="27">(1+AE42)^(1/AE46)-1</f>
        <v>8.6057406229695932E-2</v>
      </c>
      <c r="AF47" s="107">
        <f t="shared" ref="AF47" ca="1" si="28">(1+AF42)^(1/AF46)-1</f>
        <v>4.4615982324976988E-2</v>
      </c>
      <c r="AG47" s="107">
        <f t="shared" ref="AG47" ca="1" si="29">(1+AG42)^(1/AG46)-1</f>
        <v>9.1949131022142971E-2</v>
      </c>
      <c r="AH47" s="107">
        <f t="shared" ref="AH47" ca="1" si="30">(1+AH42)^(1/AH46)-1</f>
        <v>9.3727651800838974E-2</v>
      </c>
      <c r="AI47" s="107">
        <f t="shared" ref="AI47" ca="1" si="31">(1+AI42)^(1/AI46)-1</f>
        <v>8.9361230331266306E-2</v>
      </c>
      <c r="AJ47" s="107">
        <f t="shared" ref="AJ47" ca="1" si="32">(1+AJ42)^(1/AJ46)-1</f>
        <v>8.7281892274109651E-2</v>
      </c>
      <c r="AK47" s="107">
        <f t="shared" ref="AK47" ca="1" si="33">(1+AK42)^(1/AK46)-1</f>
        <v>9.4178037254173841E-2</v>
      </c>
      <c r="AL47" s="107">
        <f t="shared" ref="AL47" ca="1" si="34">(1+AL42)^(1/AL46)-1</f>
        <v>9.5428720568223824E-2</v>
      </c>
      <c r="AM47" s="107">
        <f t="shared" ref="AM47" ca="1" si="35">(1+AM42)^(1/AM46)-1</f>
        <v>7.5152089054509652E-2</v>
      </c>
      <c r="AN47" s="107">
        <f t="shared" ref="AN47" ca="1" si="36">(1+AN42)^(1/AN46)-1</f>
        <v>9.0745096813624082E-2</v>
      </c>
      <c r="AO47" s="107">
        <f t="shared" ref="AO47" ca="1" si="37">(1+AO42)^(1/AO46)-1</f>
        <v>4.9811358388770044E-2</v>
      </c>
      <c r="AP47" s="107">
        <f t="shared" ref="AP47" ca="1" si="38">(1+AP42)^(1/AP46)-1</f>
        <v>9.5266130423284467E-2</v>
      </c>
      <c r="AQ47" s="107">
        <f t="shared" ref="AQ47" ca="1" si="39">(1+AQ42)^(1/AQ46)-1</f>
        <v>6.9382316127901689E-2</v>
      </c>
      <c r="AR47" s="107">
        <f t="shared" ref="AR47" ca="1" si="40">(1+AR42)^(1/AR46)-1</f>
        <v>8.3330624810842746E-2</v>
      </c>
      <c r="AS47" s="107">
        <f t="shared" ref="AS47" ca="1" si="41">(1+AS42)^(1/AS46)-1</f>
        <v>9.377499545951995E-2</v>
      </c>
      <c r="AT47" s="107">
        <f t="shared" ref="AT47" ca="1" si="42">(1+AT42)^(1/AT46)-1</f>
        <v>0.107265610798432</v>
      </c>
      <c r="AU47" s="107"/>
      <c r="AV47" s="120" t="s">
        <v>280</v>
      </c>
      <c r="AW47" s="120" t="s">
        <v>280</v>
      </c>
    </row>
    <row r="49" spans="1:49">
      <c r="A49" s="70">
        <f>MAX('Top Decile - Absolute'!A:A)</f>
        <v>43707</v>
      </c>
    </row>
    <row r="50" spans="1:49">
      <c r="A50" s="105">
        <f ca="1">INDIRECT("'Top Decile - Absolute'!A"&amp;B71)</f>
        <v>43707</v>
      </c>
    </row>
    <row r="51" spans="1:49" ht="13.5">
      <c r="A51" s="101" t="s">
        <v>258</v>
      </c>
      <c r="B51" s="109"/>
      <c r="C51" s="109">
        <f ca="1">VLOOKUP($B$73, 'Top Decile - Absolute (1 mth)'!$A:$AY, C$3, 0)</f>
        <v>-8.8529930800000045E-2</v>
      </c>
      <c r="D51" s="109">
        <f ca="1">VLOOKUP($B$73, 'Top Decile - Absolute (1 mth)'!$A:$AY, D$3, 0)</f>
        <v>-4.3900700549999949E-2</v>
      </c>
      <c r="E51" s="109">
        <f ca="1">VLOOKUP($B$73, 'Top Decile - Absolute (1 mth)'!$A:$AY, E$3, 0)</f>
        <v>-9.9692444979999961E-2</v>
      </c>
      <c r="F51" s="109">
        <f ca="1">VLOOKUP($B$73, 'Top Decile - Absolute (1 mth)'!$A:$AY, F$3, 0)</f>
        <v>-0.10393686440000005</v>
      </c>
      <c r="G51" s="109">
        <f ca="1">VLOOKUP($B$73, 'Top Decile - Absolute (1 mth)'!$A:$AY, G$3, 0)</f>
        <v>-9.1748011700000132E-2</v>
      </c>
      <c r="H51" s="109">
        <f ca="1">VLOOKUP($B$73, 'Top Decile - Absolute (1 mth)'!$A:$AY, H$3, 0)</f>
        <v>-0.11918178497999987</v>
      </c>
      <c r="I51" s="109">
        <f ca="1">VLOOKUP($B$73, 'Top Decile - Absolute (1 mth)'!$A:$AY, I$3, 0)</f>
        <v>-9.9145560420000001E-2</v>
      </c>
      <c r="J51" s="109">
        <f ca="1">VLOOKUP($B$73, 'Top Decile - Absolute (1 mth)'!$A:$AY, J$3, 0)</f>
        <v>-6.3257233839999927E-2</v>
      </c>
      <c r="K51" s="109">
        <f ca="1">VLOOKUP($B$73, 'Top Decile - Absolute (1 mth)'!$A:$AY, K$3, 0)</f>
        <v>-0.10644579972000001</v>
      </c>
      <c r="L51" s="109">
        <f ca="1">VLOOKUP($B$73, 'Top Decile - Absolute (1 mth)'!$A:$AY, L$3, 0)</f>
        <v>-9.0824994275000015E-2</v>
      </c>
      <c r="M51" s="109">
        <f ca="1">VLOOKUP($B$73, 'Top Decile - Absolute (1 mth)'!$A:$AY, M$3, 0)</f>
        <v>-6.6744572944000047E-2</v>
      </c>
      <c r="N51" s="109">
        <f ca="1">VLOOKUP($B$73, 'Top Decile - Absolute (1 mth)'!$A:$AY, N$3, 0)</f>
        <v>-5.0765930267000048E-2</v>
      </c>
      <c r="O51" s="109">
        <f ca="1">VLOOKUP($B$73, 'Top Decile - Absolute (1 mth)'!$A:$AY, O$3, 0)</f>
        <v>-5.2763784482000031E-2</v>
      </c>
      <c r="P51" s="109">
        <f ca="1">VLOOKUP($B$73, 'Top Decile - Absolute (1 mth)'!$A:$AY, P$3, 0)</f>
        <v>2.2739527779999991E-2</v>
      </c>
      <c r="Q51" s="109">
        <f ca="1">VLOOKUP($B$73, 'Top Decile - Absolute (1 mth)'!$A:$AY, Q$3, 0)</f>
        <v>1.2855716960000096E-2</v>
      </c>
      <c r="R51" s="109">
        <f ca="1">VLOOKUP($B$73, 'Top Decile - Absolute (1 mth)'!$A:$AY, R$3, 0)</f>
        <v>1.1694209360000096E-2</v>
      </c>
      <c r="S51" s="109">
        <f ca="1">VLOOKUP($B$73, 'Top Decile - Absolute (1 mth)'!$A:$AY, S$3, 0)</f>
        <v>1.9849306900000085E-2</v>
      </c>
      <c r="T51" s="109">
        <f ca="1">VLOOKUP($B$73, 'Top Decile - Absolute (1 mth)'!$A:$AY, T$3, 0)</f>
        <v>2.0614202800000037E-2</v>
      </c>
      <c r="U51" s="109">
        <f ca="1">VLOOKUP($B$73, 'Top Decile - Absolute (1 mth)'!$A:$AY, U$3, 0)</f>
        <v>1.993177185799988E-2</v>
      </c>
      <c r="V51" s="109">
        <f ca="1">VLOOKUP($B$73, 'Top Decile - Absolute (1 mth)'!$A:$AY, V$3, 0)</f>
        <v>1.8177110979999966E-2</v>
      </c>
      <c r="W51" s="109">
        <f ca="1">VLOOKUP($B$73, 'Top Decile - Absolute (1 mth)'!$A:$AY, W$3, 0)</f>
        <v>1.7657909199999988E-2</v>
      </c>
      <c r="X51" s="109">
        <f ca="1">VLOOKUP($B$73, 'Top Decile - Absolute (1 mth)'!$A:$AY, X$3, 0)</f>
        <v>1.7011777198000066E-2</v>
      </c>
      <c r="Y51" s="109">
        <f ca="1">VLOOKUP($B$73, 'Top Decile - Absolute (1 mth)'!$A:$AY, Y$3, 0)</f>
        <v>-1.839380530000001E-2</v>
      </c>
      <c r="Z51" s="109">
        <f ca="1">VLOOKUP($B$73, 'Top Decile - Absolute (1 mth)'!$A:$AY, Z$3, 0)</f>
        <v>-4.0653784980000052E-2</v>
      </c>
      <c r="AA51" s="109">
        <f ca="1">VLOOKUP($B$73, 'Top Decile - Absolute (1 mth)'!$A:$AY, AA$3, 0)</f>
        <v>-5.4114836527999977E-2</v>
      </c>
      <c r="AB51" s="109">
        <f ca="1">VLOOKUP($B$73, 'Top Decile - Absolute (1 mth)'!$A:$AY, AB$3, 0)</f>
        <v>-4.8160804360000031E-2</v>
      </c>
      <c r="AC51" s="109">
        <f ca="1">VLOOKUP($B$73, 'Top Decile - Absolute (1 mth)'!$A:$AY, AC$3, 0)</f>
        <v>-3.7548707181967345E-2</v>
      </c>
      <c r="AD51" s="109">
        <f ca="1">VLOOKUP($B$73, 'Top Decile - Absolute (1 mth)'!$A:$AY, AD$3, 0)</f>
        <v>-3.825122098E-2</v>
      </c>
      <c r="AE51" s="109">
        <f ca="1">VLOOKUP($B$73, 'Top Decile - Absolute (1 mth)'!$A:$AY, AE$3, 0)</f>
        <v>-3.2549845199999483E-3</v>
      </c>
      <c r="AF51" s="109">
        <f ca="1">VLOOKUP($B$73, 'Top Decile - Absolute (1 mth)'!$A:$AY, AF$3, 0)</f>
        <v>-8.1850948980000005E-2</v>
      </c>
      <c r="AG51" s="109">
        <f ca="1">VLOOKUP($B$73, 'Top Decile - Absolute (1 mth)'!$A:$AY, AG$3, 0)</f>
        <v>-2.0199365481999965E-2</v>
      </c>
      <c r="AH51" s="109">
        <f ca="1">VLOOKUP($B$73, 'Top Decile - Absolute (1 mth)'!$A:$AY, AH$3, 0)</f>
        <v>-3.3926641240000777E-3</v>
      </c>
      <c r="AI51" s="109">
        <f ca="1">VLOOKUP($B$73, 'Top Decile - Absolute (1 mth)'!$A:$AY, AI$3, 0)</f>
        <v>-3.3288015960000084E-2</v>
      </c>
      <c r="AJ51" s="109">
        <f ca="1">VLOOKUP($B$73, 'Top Decile - Absolute (1 mth)'!$A:$AY, AJ$3, 0)</f>
        <v>-2.3899795099999954E-2</v>
      </c>
      <c r="AK51" s="109">
        <f ca="1">VLOOKUP($B$73, 'Top Decile - Absolute (1 mth)'!$A:$AY, AK$3, 0)</f>
        <v>-2.9552861561999988E-2</v>
      </c>
      <c r="AL51" s="109">
        <f ca="1">VLOOKUP($B$73, 'Top Decile - Absolute (1 mth)'!$A:$AY, AL$3, 0)</f>
        <v>-2.195707824399995E-2</v>
      </c>
      <c r="AM51" s="109">
        <f ca="1">VLOOKUP($B$73, 'Top Decile - Absolute (1 mth)'!$A:$AY, AM$3, 0)</f>
        <v>-7.9717236980392236E-2</v>
      </c>
      <c r="AN51" s="109">
        <f ca="1">VLOOKUP($B$73, 'Top Decile - Absolute (1 mth)'!$A:$AY, AN$3, 0)</f>
        <v>-4.0418108413333265E-2</v>
      </c>
      <c r="AO51" s="109">
        <f ca="1">VLOOKUP($B$73, 'Top Decile - Absolute (1 mth)'!$A:$AY, AO$3, 0)</f>
        <v>-8.7856417535714271E-2</v>
      </c>
      <c r="AP51" s="109">
        <f ca="1">VLOOKUP($B$73, 'Top Decile - Absolute (1 mth)'!$A:$AY, AP$3, 0)</f>
        <v>-9.8654365599999849E-2</v>
      </c>
      <c r="AQ51" s="109">
        <f ca="1">VLOOKUP($B$73, 'Top Decile - Absolute (1 mth)'!$A:$AY, AQ$3, 0)</f>
        <v>-1.7665557880000016E-2</v>
      </c>
      <c r="AR51" s="109">
        <f ca="1">VLOOKUP($B$73, 'Top Decile - Absolute (1 mth)'!$A:$AY, AR$3, 0)</f>
        <v>-8.6111549411763688E-3</v>
      </c>
      <c r="AS51" s="109">
        <f ca="1">VLOOKUP($B$73, 'Top Decile - Absolute (1 mth)'!$A:$AY, AS$3, 0)</f>
        <v>-0.10471259582000003</v>
      </c>
      <c r="AT51" s="109">
        <f ca="1">VLOOKUP($B$73, 'Top Decile - Absolute (1 mth)'!$A:$AY, AT$3, 0)</f>
        <v>-4.1844653808000065E-2</v>
      </c>
      <c r="AU51" s="146">
        <f ca="1">VLOOKUP($B$73, 'Top Decile - Absolute (1 mth)'!$A:$AY, AU$3, 0)</f>
        <v>-2.1880278729166647E-2</v>
      </c>
      <c r="AV51" s="109">
        <f ca="1">VLOOKUP($B$73, 'Top Decile - Absolute (1 mth)'!$A:$BA, AV$3, 0)</f>
        <v>-3.3935083466138598E-2</v>
      </c>
      <c r="AW51" s="109">
        <f ca="1">VLOOKUP($B$73, 'Top Decile - Absolute (1 mth)'!$A:$AY, AW$3, 0)</f>
        <v>-1.8091619999999999E-2</v>
      </c>
    </row>
    <row r="52" spans="1:49" ht="13.5">
      <c r="A52" s="101" t="s">
        <v>259</v>
      </c>
      <c r="B52" s="109"/>
      <c r="C52" s="109">
        <f ca="1">(VLOOKUP($B$73, 'Top Decile - Absolute'!$A:$AY, C$3, 0) / VLOOKUP($B$74, 'Top Decile - Absolute'!$A:$AY, C$3, 0))-1</f>
        <v>-2.4329397939115704E-4</v>
      </c>
      <c r="D52" s="109">
        <f ca="1">(VLOOKUP($B$73, 'Top Decile - Absolute'!$A:$AY, D$3, 0) / VLOOKUP($B$74, 'Top Decile - Absolute'!$A:$AY, D$3, 0))-1</f>
        <v>2.560961983925325E-2</v>
      </c>
      <c r="E52" s="109">
        <f ca="1">(VLOOKUP($B$73, 'Top Decile - Absolute'!$A:$AY, E$3, 0) / VLOOKUP($B$74, 'Top Decile - Absolute'!$A:$AY, E$3, 0))-1</f>
        <v>-6.3953889292034383E-4</v>
      </c>
      <c r="F52" s="109">
        <f ca="1">(VLOOKUP($B$73, 'Top Decile - Absolute'!$A:$AY, F$3, 0) / VLOOKUP($B$74, 'Top Decile - Absolute'!$A:$AY, F$3, 0))-1</f>
        <v>4.6157322885065355E-4</v>
      </c>
      <c r="G52" s="109">
        <f ca="1">(VLOOKUP($B$73, 'Top Decile - Absolute'!$A:$AY, G$3, 0) / VLOOKUP($B$74, 'Top Decile - Absolute'!$A:$AY, G$3, 0))-1</f>
        <v>2.2902814058069598E-2</v>
      </c>
      <c r="H52" s="109">
        <f ca="1">(VLOOKUP($B$73, 'Top Decile - Absolute'!$A:$AY, H$3, 0) / VLOOKUP($B$74, 'Top Decile - Absolute'!$A:$AY, H$3, 0))-1</f>
        <v>-1.4979747449787251E-2</v>
      </c>
      <c r="I52" s="109">
        <f ca="1">(VLOOKUP($B$73, 'Top Decile - Absolute'!$A:$AY, I$3, 0) / VLOOKUP($B$74, 'Top Decile - Absolute'!$A:$AY, I$3, 0))-1</f>
        <v>2.2632939881723768E-3</v>
      </c>
      <c r="J52" s="109">
        <f ca="1">(VLOOKUP($B$73, 'Top Decile - Absolute'!$A:$AY, J$3, 0) / VLOOKUP($B$74, 'Top Decile - Absolute'!$A:$AY, J$3, 0))-1</f>
        <v>4.244803070085057E-2</v>
      </c>
      <c r="K52" s="109">
        <f ca="1">(VLOOKUP($B$73, 'Top Decile - Absolute'!$A:$AY, K$3, 0) / VLOOKUP($B$74, 'Top Decile - Absolute'!$A:$AY, K$3, 0))-1</f>
        <v>-5.1330135834004587E-4</v>
      </c>
      <c r="L52" s="109">
        <f ca="1">(VLOOKUP($B$73, 'Top Decile - Absolute'!$A:$AY, L$3, 0) / VLOOKUP($B$74, 'Top Decile - Absolute'!$A:$AY, L$3, 0))-1</f>
        <v>1.5209432241905851E-2</v>
      </c>
      <c r="M52" s="109">
        <f ca="1">(VLOOKUP($B$73, 'Top Decile - Absolute'!$A:$AY, M$3, 0) / VLOOKUP($B$74, 'Top Decile - Absolute'!$A:$AY, M$3, 0))-1</f>
        <v>9.3414094458867947E-3</v>
      </c>
      <c r="N52" s="109">
        <f ca="1">(VLOOKUP($B$73, 'Top Decile - Absolute'!$A:$AY, N$3, 0) / VLOOKUP($B$74, 'Top Decile - Absolute'!$A:$AY, N$3, 0))-1</f>
        <v>3.3065472235778604E-2</v>
      </c>
      <c r="O52" s="109">
        <f ca="1">(VLOOKUP($B$73, 'Top Decile - Absolute'!$A:$AY, O$3, 0) / VLOOKUP($B$74, 'Top Decile - Absolute'!$A:$AY, O$3, 0))-1</f>
        <v>3.5783844200426573E-2</v>
      </c>
      <c r="P52" s="109">
        <f ca="1">(VLOOKUP($B$73, 'Top Decile - Absolute'!$A:$AY, P$3, 0) / VLOOKUP($B$74, 'Top Decile - Absolute'!$A:$AY, P$3, 0))-1</f>
        <v>0.10406707281711314</v>
      </c>
      <c r="Q52" s="109">
        <f ca="1">(VLOOKUP($B$73, 'Top Decile - Absolute'!$A:$AY, Q$3, 0) / VLOOKUP($B$74, 'Top Decile - Absolute'!$A:$AY, Q$3, 0))-1</f>
        <v>7.9804530440904964E-2</v>
      </c>
      <c r="R52" s="109">
        <f ca="1">(VLOOKUP($B$73, 'Top Decile - Absolute'!$A:$AY, R$3, 0) / VLOOKUP($B$74, 'Top Decile - Absolute'!$A:$AY, R$3, 0))-1</f>
        <v>0.10905485264038628</v>
      </c>
      <c r="S52" s="109">
        <f ca="1">(VLOOKUP($B$73, 'Top Decile - Absolute'!$A:$AY, S$3, 0) / VLOOKUP($B$74, 'Top Decile - Absolute'!$A:$AY, S$3, 0))-1</f>
        <v>8.6699260631660557E-2</v>
      </c>
      <c r="T52" s="109">
        <f ca="1">(VLOOKUP($B$73, 'Top Decile - Absolute'!$A:$AY, T$3, 0) / VLOOKUP($B$74, 'Top Decile - Absolute'!$A:$AY, T$3, 0))-1</f>
        <v>8.9987104705575804E-2</v>
      </c>
      <c r="U52" s="109">
        <f ca="1">(VLOOKUP($B$73, 'Top Decile - Absolute'!$A:$AY, U$3, 0) / VLOOKUP($B$74, 'Top Decile - Absolute'!$A:$AY, U$3, 0))-1</f>
        <v>8.6836700760275942E-2</v>
      </c>
      <c r="V52" s="109">
        <f ca="1">(VLOOKUP($B$73, 'Top Decile - Absolute'!$A:$AY, V$3, 0) / VLOOKUP($B$74, 'Top Decile - Absolute'!$A:$AY, V$3, 0))-1</f>
        <v>5.668686382612087E-2</v>
      </c>
      <c r="W52" s="109">
        <f ca="1">(VLOOKUP($B$73, 'Top Decile - Absolute'!$A:$AY, W$3, 0) / VLOOKUP($B$74, 'Top Decile - Absolute'!$A:$AY, W$3, 0))-1</f>
        <v>0.10256749844953728</v>
      </c>
      <c r="X52" s="109">
        <f ca="1">(VLOOKUP($B$73, 'Top Decile - Absolute'!$A:$AY, X$3, 0) / VLOOKUP($B$74, 'Top Decile - Absolute'!$A:$AY, X$3, 0))-1</f>
        <v>4.9856713022750743E-2</v>
      </c>
      <c r="Y52" s="109">
        <f ca="1">(VLOOKUP($B$73, 'Top Decile - Absolute'!$A:$AY, Y$3, 0) / VLOOKUP($B$74, 'Top Decile - Absolute'!$A:$AY, Y$3, 0))-1</f>
        <v>7.9029247630610477E-2</v>
      </c>
      <c r="Z52" s="109">
        <f ca="1">(VLOOKUP($B$73, 'Top Decile - Absolute'!$A:$AY, Z$3, 0) / VLOOKUP($B$74, 'Top Decile - Absolute'!$A:$AY, Z$3, 0))-1</f>
        <v>5.2882809183540935E-2</v>
      </c>
      <c r="AA52" s="109">
        <f ca="1">(VLOOKUP($B$73, 'Top Decile - Absolute'!$A:$AY, AA$3, 0) / VLOOKUP($B$74, 'Top Decile - Absolute'!$A:$AY, AA$3, 0))-1</f>
        <v>1.2504194622318998E-2</v>
      </c>
      <c r="AB52" s="109">
        <f ca="1">(VLOOKUP($B$73, 'Top Decile - Absolute'!$A:$AY, AB$3, 0) / VLOOKUP($B$74, 'Top Decile - Absolute'!$A:$AY, AB$3, 0))-1</f>
        <v>1.5566945403935328E-2</v>
      </c>
      <c r="AC52" s="109">
        <f ca="1">(VLOOKUP($B$73, 'Top Decile - Absolute'!$A:$AY, AC$3, 0) / VLOOKUP($B$74, 'Top Decile - Absolute'!$A:$AY, AC$3, 0))-1</f>
        <v>2.3830535680781306E-2</v>
      </c>
      <c r="AD52" s="109">
        <f ca="1">(VLOOKUP($B$73, 'Top Decile - Absolute'!$A:$AY, AD$3, 0) / VLOOKUP($B$74, 'Top Decile - Absolute'!$A:$AY, AD$3, 0))-1</f>
        <v>1.4258497495337474E-2</v>
      </c>
      <c r="AE52" s="109">
        <f ca="1">(VLOOKUP($B$73, 'Top Decile - Absolute'!$A:$AY, AE$3, 0) / VLOOKUP($B$74, 'Top Decile - Absolute'!$A:$AY, AE$3, 0))-1</f>
        <v>9.5122667388250814E-2</v>
      </c>
      <c r="AF52" s="109">
        <f ca="1">(VLOOKUP($B$73, 'Top Decile - Absolute'!$A:$AY, AF$3, 0) / VLOOKUP($B$74, 'Top Decile - Absolute'!$A:$AY, AF$3, 0))-1</f>
        <v>1.2672256812828131E-2</v>
      </c>
      <c r="AG52" s="109">
        <f ca="1">(VLOOKUP($B$73, 'Top Decile - Absolute'!$A:$AY, AG$3, 0) / VLOOKUP($B$74, 'Top Decile - Absolute'!$A:$AY, AG$3, 0))-1</f>
        <v>7.1891535681080976E-2</v>
      </c>
      <c r="AH52" s="109">
        <f ca="1">(VLOOKUP($B$73, 'Top Decile - Absolute'!$A:$AY, AH$3, 0) / VLOOKUP($B$74, 'Top Decile - Absolute'!$A:$AY, AH$3, 0))-1</f>
        <v>9.225252391325478E-2</v>
      </c>
      <c r="AI52" s="109">
        <f ca="1">(VLOOKUP($B$73, 'Top Decile - Absolute'!$A:$AY, AI$3, 0) / VLOOKUP($B$74, 'Top Decile - Absolute'!$A:$AY, AI$3, 0))-1</f>
        <v>4.5534816214489737E-2</v>
      </c>
      <c r="AJ52" s="109">
        <f ca="1">(VLOOKUP($B$73, 'Top Decile - Absolute'!$A:$AY, AJ$3, 0) / VLOOKUP($B$74, 'Top Decile - Absolute'!$A:$AY, AJ$3, 0))-1</f>
        <v>5.5107774611430349E-2</v>
      </c>
      <c r="AK52" s="109">
        <f ca="1">(VLOOKUP($B$73, 'Top Decile - Absolute'!$A:$AY, AK$3, 0) / VLOOKUP($B$74, 'Top Decile - Absolute'!$A:$AY, AK$3, 0))-1</f>
        <v>6.921371195157322E-2</v>
      </c>
      <c r="AL52" s="109">
        <f ca="1">(VLOOKUP($B$73, 'Top Decile - Absolute'!$A:$AY, AL$3, 0) / VLOOKUP($B$74, 'Top Decile - Absolute'!$A:$AY, AL$3, 0))-1</f>
        <v>6.6024354240967531E-2</v>
      </c>
      <c r="AM52" s="109">
        <f ca="1">(VLOOKUP($B$73, 'Top Decile - Absolute'!$A:$AY, AM$3, 0) / VLOOKUP($B$74, 'Top Decile - Absolute'!$A:$AY, AM$3, 0))-1</f>
        <v>2.751720117027201E-2</v>
      </c>
      <c r="AN52" s="109">
        <f ca="1">(VLOOKUP($B$73, 'Top Decile - Absolute'!$A:$AY, AN$3, 0) / VLOOKUP($B$74, 'Top Decile - Absolute'!$A:$AY, AN$3, 0))-1</f>
        <v>4.8307571180882913E-2</v>
      </c>
      <c r="AO52" s="109">
        <f ca="1">(VLOOKUP($B$73, 'Top Decile - Absolute'!$A:$AY, AO$3, 0) / VLOOKUP($B$74, 'Top Decile - Absolute'!$A:$AY, AO$3, 0))-1</f>
        <v>-1.8654678568097993E-2</v>
      </c>
      <c r="AP52" s="109">
        <f ca="1">(VLOOKUP($B$73, 'Top Decile - Absolute'!$A:$AY, AP$3, 0) / VLOOKUP($B$74, 'Top Decile - Absolute'!$A:$AY, AP$3, 0))-1</f>
        <v>-2.031634804076965E-2</v>
      </c>
      <c r="AQ52" s="109">
        <f ca="1">(VLOOKUP($B$73, 'Top Decile - Absolute'!$A:$AY, AQ$3, 0) / VLOOKUP($B$74, 'Top Decile - Absolute'!$A:$AY, AQ$3, 0))-1</f>
        <v>5.4741902436370005E-2</v>
      </c>
      <c r="AR52" s="109">
        <f ca="1">(VLOOKUP($B$73, 'Top Decile - Absolute'!$A:$AY, AR$3, 0) / VLOOKUP($B$74, 'Top Decile - Absolute'!$A:$AY, AR$3, 0))-1</f>
        <v>6.4998335492586046E-2</v>
      </c>
      <c r="AS52" s="109">
        <f ca="1">(VLOOKUP($B$73, 'Top Decile - Absolute'!$A:$AY, AS$3, 0) / VLOOKUP($B$74, 'Top Decile - Absolute'!$A:$AY, AS$3, 0))-1</f>
        <v>-2.0469853236941615E-2</v>
      </c>
      <c r="AT52" s="109">
        <f ca="1">(VLOOKUP($B$73, 'Top Decile - Absolute'!$A:$AY, AT$3, 0) / VLOOKUP($B$74, 'Top Decile - Absolute'!$A:$AY, AT$3, 0))-1</f>
        <v>9.5023938155341714E-2</v>
      </c>
      <c r="AU52" s="146">
        <f ca="1">(VLOOKUP($B$73, 'Top Decile - Absolute'!$A:$AY, AU$3, 0) / VLOOKUP($B$74, 'Top Decile - Absolute'!$A:$AY, AU$3, 0))-1</f>
        <v>6.3357003073771345E-2</v>
      </c>
      <c r="AV52" s="109">
        <f ca="1">(VLOOKUP($B$73, 'Top Decile - Absolute'!$A:$AY, AV$3, 0) / VLOOKUP($B$74, 'Top Decile - Absolute'!$A:$AY, AV$3, 0))-1</f>
        <v>4.6283893336231507E-2</v>
      </c>
      <c r="AW52" s="109">
        <f ca="1">(VLOOKUP($B$73, 'Top Decile - Absolute'!$A:$AY, AW$3, 0) / VLOOKUP($B$74, 'Top Decile - Absolute'!$A:$AY, AW$3, 0))-1</f>
        <v>6.3370676697653616E-2</v>
      </c>
    </row>
    <row r="53" spans="1:49" ht="13.5">
      <c r="A53" s="101" t="s">
        <v>260</v>
      </c>
      <c r="B53" s="109"/>
      <c r="C53" s="109">
        <f ca="1">(VLOOKUP($B$73, 'Top Decile - Absolute'!$A:$AY, C$3, 0) / VLOOKUP($B$75, 'Top Decile - Absolute'!$A:$AY, C$3, 0))-1</f>
        <v>-8.0627756545761042E-2</v>
      </c>
      <c r="D53" s="109">
        <f ca="1">(VLOOKUP($B$73, 'Top Decile - Absolute'!$A:$AY, D$3, 0) / VLOOKUP($B$75, 'Top Decile - Absolute'!$A:$AY, D$3, 0))-1</f>
        <v>-2.7711699388278443E-2</v>
      </c>
      <c r="E53" s="109">
        <f ca="1">(VLOOKUP($B$73, 'Top Decile - Absolute'!$A:$AY, E$3, 0) / VLOOKUP($B$75, 'Top Decile - Absolute'!$A:$AY, E$3, 0))-1</f>
        <v>-5.7330650092341617E-2</v>
      </c>
      <c r="F53" s="109">
        <f ca="1">(VLOOKUP($B$73, 'Top Decile - Absolute'!$A:$AY, F$3, 0) / VLOOKUP($B$75, 'Top Decile - Absolute'!$A:$AY, F$3, 0))-1</f>
        <v>-7.5811542882495697E-2</v>
      </c>
      <c r="G53" s="109">
        <f ca="1">(VLOOKUP($B$73, 'Top Decile - Absolute'!$A:$AY, G$3, 0) / VLOOKUP($B$75, 'Top Decile - Absolute'!$A:$AY, G$3, 0))-1</f>
        <v>-6.0207389196549665E-2</v>
      </c>
      <c r="H53" s="109">
        <f ca="1">(VLOOKUP($B$73, 'Top Decile - Absolute'!$A:$AY, H$3, 0) / VLOOKUP($B$75, 'Top Decile - Absolute'!$A:$AY, H$3, 0))-1</f>
        <v>-0.14827685801263857</v>
      </c>
      <c r="I53" s="109">
        <f ca="1">(VLOOKUP($B$73, 'Top Decile - Absolute'!$A:$AY, I$3, 0) / VLOOKUP($B$75, 'Top Decile - Absolute'!$A:$AY, I$3, 0))-1</f>
        <v>-0.11253673515509155</v>
      </c>
      <c r="J53" s="109">
        <f ca="1">(VLOOKUP($B$73, 'Top Decile - Absolute'!$A:$AY, J$3, 0) / VLOOKUP($B$75, 'Top Decile - Absolute'!$A:$AY, J$3, 0))-1</f>
        <v>-4.1848163663356974E-2</v>
      </c>
      <c r="K53" s="109">
        <f ca="1">(VLOOKUP($B$73, 'Top Decile - Absolute'!$A:$AY, K$3, 0) / VLOOKUP($B$75, 'Top Decile - Absolute'!$A:$AY, K$3, 0))-1</f>
        <v>-0.14369026512001792</v>
      </c>
      <c r="L53" s="109">
        <f ca="1">(VLOOKUP($B$73, 'Top Decile - Absolute'!$A:$AY, L$3, 0) / VLOOKUP($B$75, 'Top Decile - Absolute'!$A:$AY, L$3, 0))-1</f>
        <v>-0.10442340763030167</v>
      </c>
      <c r="M53" s="109">
        <f ca="1">(VLOOKUP($B$73, 'Top Decile - Absolute'!$A:$AY, M$3, 0) / VLOOKUP($B$75, 'Top Decile - Absolute'!$A:$AY, M$3, 0))-1</f>
        <v>-4.191183848358071E-2</v>
      </c>
      <c r="N53" s="109">
        <f ca="1">(VLOOKUP($B$73, 'Top Decile - Absolute'!$A:$AY, N$3, 0) / VLOOKUP($B$75, 'Top Decile - Absolute'!$A:$AY, N$3, 0))-1</f>
        <v>1.010039511424532E-3</v>
      </c>
      <c r="O53" s="109">
        <f ca="1">(VLOOKUP($B$73, 'Top Decile - Absolute'!$A:$AY, O$3, 0) / VLOOKUP($B$75, 'Top Decile - Absolute'!$A:$AY, O$3, 0))-1</f>
        <v>-1.9972972020263269E-2</v>
      </c>
      <c r="P53" s="109">
        <f ca="1">(VLOOKUP($B$73, 'Top Decile - Absolute'!$A:$AY, P$3, 0) / VLOOKUP($B$75, 'Top Decile - Absolute'!$A:$AY, P$3, 0))-1</f>
        <v>7.1595281670568722E-2</v>
      </c>
      <c r="Q53" s="109">
        <f ca="1">(VLOOKUP($B$73, 'Top Decile - Absolute'!$A:$AY, Q$3, 0) / VLOOKUP($B$75, 'Top Decile - Absolute'!$A:$AY, Q$3, 0))-1</f>
        <v>5.1495388513169482E-2</v>
      </c>
      <c r="R53" s="109">
        <f ca="1">(VLOOKUP($B$73, 'Top Decile - Absolute'!$A:$AY, R$3, 0) / VLOOKUP($B$75, 'Top Decile - Absolute'!$A:$AY, R$3, 0))-1</f>
        <v>7.3875822329374286E-2</v>
      </c>
      <c r="S53" s="109">
        <f ca="1">(VLOOKUP($B$73, 'Top Decile - Absolute'!$A:$AY, S$3, 0) / VLOOKUP($B$75, 'Top Decile - Absolute'!$A:$AY, S$3, 0))-1</f>
        <v>6.0060707586467643E-2</v>
      </c>
      <c r="T53" s="109">
        <f ca="1">(VLOOKUP($B$73, 'Top Decile - Absolute'!$A:$AY, T$3, 0) / VLOOKUP($B$75, 'Top Decile - Absolute'!$A:$AY, T$3, 0))-1</f>
        <v>6.6373570860985831E-2</v>
      </c>
      <c r="U53" s="109">
        <f ca="1">(VLOOKUP($B$73, 'Top Decile - Absolute'!$A:$AY, U$3, 0) / VLOOKUP($B$75, 'Top Decile - Absolute'!$A:$AY, U$3, 0))-1</f>
        <v>7.2834298848698298E-2</v>
      </c>
      <c r="V53" s="109">
        <f ca="1">(VLOOKUP($B$73, 'Top Decile - Absolute'!$A:$AY, V$3, 0) / VLOOKUP($B$75, 'Top Decile - Absolute'!$A:$AY, V$3, 0))-1</f>
        <v>2.8662231895233203E-2</v>
      </c>
      <c r="W53" s="109">
        <f ca="1">(VLOOKUP($B$73, 'Top Decile - Absolute'!$A:$AY, W$3, 0) / VLOOKUP($B$75, 'Top Decile - Absolute'!$A:$AY, W$3, 0))-1</f>
        <v>7.8916396890430063E-2</v>
      </c>
      <c r="X53" s="109">
        <f ca="1">(VLOOKUP($B$73, 'Top Decile - Absolute'!$A:$AY, X$3, 0) / VLOOKUP($B$75, 'Top Decile - Absolute'!$A:$AY, X$3, 0))-1</f>
        <v>3.2592499447471335E-2</v>
      </c>
      <c r="Y53" s="109">
        <f ca="1">(VLOOKUP($B$73, 'Top Decile - Absolute'!$A:$AY, Y$3, 0) / VLOOKUP($B$75, 'Top Decile - Absolute'!$A:$AY, Y$3, 0))-1</f>
        <v>6.8023271379557881E-2</v>
      </c>
      <c r="Z53" s="109">
        <f ca="1">(VLOOKUP($B$73, 'Top Decile - Absolute'!$A:$AY, Z$3, 0) / VLOOKUP($B$75, 'Top Decile - Absolute'!$A:$AY, Z$3, 0))-1</f>
        <v>2.569572972619949E-2</v>
      </c>
      <c r="AA53" s="109">
        <f ca="1">(VLOOKUP($B$73, 'Top Decile - Absolute'!$A:$AY, AA$3, 0) / VLOOKUP($B$75, 'Top Decile - Absolute'!$A:$AY, AA$3, 0))-1</f>
        <v>-5.3837007109194146E-2</v>
      </c>
      <c r="AB53" s="109">
        <f ca="1">(VLOOKUP($B$73, 'Top Decile - Absolute'!$A:$AY, AB$3, 0) / VLOOKUP($B$75, 'Top Decile - Absolute'!$A:$AY, AB$3, 0))-1</f>
        <v>1.4725142939080893E-2</v>
      </c>
      <c r="AC53" s="109">
        <f ca="1">(VLOOKUP($B$73, 'Top Decile - Absolute'!$A:$AY, AC$3, 0) / VLOOKUP($B$75, 'Top Decile - Absolute'!$A:$AY, AC$3, 0))-1</f>
        <v>3.283242939005504E-3</v>
      </c>
      <c r="AD53" s="109">
        <f ca="1">(VLOOKUP($B$73, 'Top Decile - Absolute'!$A:$AY, AD$3, 0) / VLOOKUP($B$75, 'Top Decile - Absolute'!$A:$AY, AD$3, 0))-1</f>
        <v>-6.1922328016798422E-2</v>
      </c>
      <c r="AE53" s="109">
        <f ca="1">(VLOOKUP($B$73, 'Top Decile - Absolute'!$A:$AY, AE$3, 0) / VLOOKUP($B$75, 'Top Decile - Absolute'!$A:$AY, AE$3, 0))-1</f>
        <v>6.7005747399416116E-2</v>
      </c>
      <c r="AF53" s="109">
        <f ca="1">(VLOOKUP($B$73, 'Top Decile - Absolute'!$A:$AY, AF$3, 0) / VLOOKUP($B$75, 'Top Decile - Absolute'!$A:$AY, AF$3, 0))-1</f>
        <v>-3.7444333200595814E-2</v>
      </c>
      <c r="AG53" s="109">
        <f ca="1">(VLOOKUP($B$73, 'Top Decile - Absolute'!$A:$AY, AG$3, 0) / VLOOKUP($B$75, 'Top Decile - Absolute'!$A:$AY, AG$3, 0))-1</f>
        <v>2.6537360930262821E-2</v>
      </c>
      <c r="AH53" s="109">
        <f ca="1">(VLOOKUP($B$73, 'Top Decile - Absolute'!$A:$AY, AH$3, 0) / VLOOKUP($B$75, 'Top Decile - Absolute'!$A:$AY, AH$3, 0))-1</f>
        <v>7.9908215126488713E-2</v>
      </c>
      <c r="AI53" s="109">
        <f ca="1">(VLOOKUP($B$73, 'Top Decile - Absolute'!$A:$AY, AI$3, 0) / VLOOKUP($B$75, 'Top Decile - Absolute'!$A:$AY, AI$3, 0))-1</f>
        <v>-2.1082375596389813E-2</v>
      </c>
      <c r="AJ53" s="109">
        <f ca="1">(VLOOKUP($B$73, 'Top Decile - Absolute'!$A:$AY, AJ$3, 0) / VLOOKUP($B$75, 'Top Decile - Absolute'!$A:$AY, AJ$3, 0))-1</f>
        <v>2.8572092458392095E-3</v>
      </c>
      <c r="AK53" s="109">
        <f ca="1">(VLOOKUP($B$73, 'Top Decile - Absolute'!$A:$AY, AK$3, 0) / VLOOKUP($B$75, 'Top Decile - Absolute'!$A:$AY, AK$3, 0))-1</f>
        <v>3.2870796887467524E-2</v>
      </c>
      <c r="AL53" s="109">
        <f ca="1">(VLOOKUP($B$73, 'Top Decile - Absolute'!$A:$AY, AL$3, 0) / VLOOKUP($B$75, 'Top Decile - Absolute'!$A:$AY, AL$3, 0))-1</f>
        <v>6.0273928470773397E-2</v>
      </c>
      <c r="AM53" s="109">
        <f ca="1">(VLOOKUP($B$73, 'Top Decile - Absolute'!$A:$AY, AM$3, 0) / VLOOKUP($B$75, 'Top Decile - Absolute'!$A:$AY, AM$3, 0))-1</f>
        <v>-5.1795502326397846E-2</v>
      </c>
      <c r="AN53" s="109">
        <f ca="1">(VLOOKUP($B$73, 'Top Decile - Absolute'!$A:$AY, AN$3, 0) / VLOOKUP($B$75, 'Top Decile - Absolute'!$A:$AY, AN$3, 0))-1</f>
        <v>-5.3220660844327528E-3</v>
      </c>
      <c r="AO53" s="109">
        <f ca="1">(VLOOKUP($B$73, 'Top Decile - Absolute'!$A:$AY, AO$3, 0) / VLOOKUP($B$75, 'Top Decile - Absolute'!$A:$AY, AO$3, 0))-1</f>
        <v>-0.11806884017479213</v>
      </c>
      <c r="AP53" s="109">
        <f ca="1">(VLOOKUP($B$73, 'Top Decile - Absolute'!$A:$AY, AP$3, 0) / VLOOKUP($B$75, 'Top Decile - Absolute'!$A:$AY, AP$3, 0))-1</f>
        <v>-9.4249423585198833E-2</v>
      </c>
      <c r="AQ53" s="109">
        <f ca="1">(VLOOKUP($B$73, 'Top Decile - Absolute'!$A:$AY, AQ$3, 0) / VLOOKUP($B$75, 'Top Decile - Absolute'!$A:$AY, AQ$3, 0))-1</f>
        <v>3.585344290561876E-2</v>
      </c>
      <c r="AR53" s="109">
        <f ca="1">(VLOOKUP($B$73, 'Top Decile - Absolute'!$A:$AY, AR$3, 0) / VLOOKUP($B$75, 'Top Decile - Absolute'!$A:$AY, AR$3, 0))-1</f>
        <v>5.0578599209343711E-2</v>
      </c>
      <c r="AS53" s="109">
        <f ca="1">(VLOOKUP($B$73, 'Top Decile - Absolute'!$A:$AY, AS$3, 0) / VLOOKUP($B$75, 'Top Decile - Absolute'!$A:$AY, AS$3, 0))-1</f>
        <v>-0.13447668261171231</v>
      </c>
      <c r="AT53" s="109">
        <f ca="1">(VLOOKUP($B$73, 'Top Decile - Absolute'!$A:$AY, AT$3, 0) / VLOOKUP($B$75, 'Top Decile - Absolute'!$A:$AY, AT$3, 0))-1</f>
        <v>1.1739032547979811E-2</v>
      </c>
      <c r="AU53" s="146">
        <f ca="1">(VLOOKUP($B$73, 'Top Decile - Absolute'!$A:$AY, AU$3, 0) / VLOOKUP($B$75, 'Top Decile - Absolute'!$A:$AY, AU$3, 0))-1</f>
        <v>4.2267729100983642E-2</v>
      </c>
      <c r="AV53" s="109">
        <f ca="1">(VLOOKUP($B$73, 'Top Decile - Absolute'!$A:$AY, AV$3, 0) / VLOOKUP($B$75, 'Top Decile - Absolute'!$A:$AY, AV$3, 0))-1</f>
        <v>1.4049121157049926E-2</v>
      </c>
      <c r="AW53" s="109">
        <f ca="1">(VLOOKUP($B$73, 'Top Decile - Absolute'!$A:$AY, AW$3, 0) / VLOOKUP($B$75, 'Top Decile - Absolute'!$A:$AY, AW$3, 0))-1</f>
        <v>5.0986109756020026E-2</v>
      </c>
    </row>
    <row r="54" spans="1:49" ht="13.5">
      <c r="A54" s="101" t="s">
        <v>164</v>
      </c>
      <c r="B54" s="109"/>
      <c r="C54" s="109">
        <f ca="1">(VLOOKUP($B$73, 'Top Decile - Absolute'!$A:$AY, C$3, 0) / VLOOKUP($B$76, 'Top Decile - Absolute'!$A:$AY, C$3, 0))-1</f>
        <v>-0.15488014917246018</v>
      </c>
      <c r="D54" s="109">
        <f ca="1">(VLOOKUP($B$73, 'Top Decile - Absolute'!$A:$AY, D$3, 0) / VLOOKUP($B$76, 'Top Decile - Absolute'!$A:$AY, D$3, 0))-1</f>
        <v>-9.3721241597137905E-2</v>
      </c>
      <c r="E54" s="109">
        <f ca="1">(VLOOKUP($B$73, 'Top Decile - Absolute'!$A:$AY, E$3, 0) / VLOOKUP($B$76, 'Top Decile - Absolute'!$A:$AY, E$3, 0))-1</f>
        <v>-0.10772306774527696</v>
      </c>
      <c r="F54" s="109">
        <f ca="1">(VLOOKUP($B$73, 'Top Decile - Absolute'!$A:$AY, F$3, 0) / VLOOKUP($B$76, 'Top Decile - Absolute'!$A:$AY, F$3, 0))-1</f>
        <v>-0.12308818590090742</v>
      </c>
      <c r="G54" s="109">
        <f ca="1">(VLOOKUP($B$73, 'Top Decile - Absolute'!$A:$AY, G$3, 0) / VLOOKUP($B$76, 'Top Decile - Absolute'!$A:$AY, G$3, 0))-1</f>
        <v>-0.10781957729220804</v>
      </c>
      <c r="H54" s="109">
        <f ca="1">(VLOOKUP($B$73, 'Top Decile - Absolute'!$A:$AY, H$3, 0) / VLOOKUP($B$76, 'Top Decile - Absolute'!$A:$AY, H$3, 0))-1</f>
        <v>-0.2226335967308497</v>
      </c>
      <c r="I54" s="109">
        <f ca="1">(VLOOKUP($B$73, 'Top Decile - Absolute'!$A:$AY, I$3, 0) / VLOOKUP($B$76, 'Top Decile - Absolute'!$A:$AY, I$3, 0))-1</f>
        <v>-0.17068822723172861</v>
      </c>
      <c r="J54" s="109">
        <f ca="1">(VLOOKUP($B$73, 'Top Decile - Absolute'!$A:$AY, J$3, 0) / VLOOKUP($B$76, 'Top Decile - Absolute'!$A:$AY, J$3, 0))-1</f>
        <v>-9.8705953010981617E-2</v>
      </c>
      <c r="K54" s="109">
        <f ca="1">(VLOOKUP($B$73, 'Top Decile - Absolute'!$A:$AY, K$3, 0) / VLOOKUP($B$76, 'Top Decile - Absolute'!$A:$AY, K$3, 0))-1</f>
        <v>-0.21338304872731118</v>
      </c>
      <c r="L54" s="109">
        <f ca="1">(VLOOKUP($B$73, 'Top Decile - Absolute'!$A:$AY, L$3, 0) / VLOOKUP($B$76, 'Top Decile - Absolute'!$A:$AY, L$3, 0))-1</f>
        <v>-0.15909159783917437</v>
      </c>
      <c r="M54" s="109">
        <f ca="1">(VLOOKUP($B$73, 'Top Decile - Absolute'!$A:$AY, M$3, 0) / VLOOKUP($B$76, 'Top Decile - Absolute'!$A:$AY, M$3, 0))-1</f>
        <v>-2.083702597915138E-2</v>
      </c>
      <c r="N54" s="109">
        <f ca="1">(VLOOKUP($B$73, 'Top Decile - Absolute'!$A:$AY, N$3, 0) / VLOOKUP($B$76, 'Top Decile - Absolute'!$A:$AY, N$3, 0))-1</f>
        <v>-4.0011432612098718E-2</v>
      </c>
      <c r="O54" s="109">
        <f ca="1">(VLOOKUP($B$73, 'Top Decile - Absolute'!$A:$AY, O$3, 0) / VLOOKUP($B$76, 'Top Decile - Absolute'!$A:$AY, O$3, 0))-1</f>
        <v>-5.505727677625194E-2</v>
      </c>
      <c r="P54" s="109">
        <f ca="1">(VLOOKUP($B$73, 'Top Decile - Absolute'!$A:$AY, P$3, 0) / VLOOKUP($B$76, 'Top Decile - Absolute'!$A:$AY, P$3, 0))-1</f>
        <v>-3.8570841039965331E-2</v>
      </c>
      <c r="Q54" s="109">
        <f ca="1">(VLOOKUP($B$73, 'Top Decile - Absolute'!$A:$AY, Q$3, 0) / VLOOKUP($B$76, 'Top Decile - Absolute'!$A:$AY, Q$3, 0))-1</f>
        <v>1.8837667384241641E-4</v>
      </c>
      <c r="R54" s="109">
        <f ca="1">(VLOOKUP($B$73, 'Top Decile - Absolute'!$A:$AY, R$3, 0) / VLOOKUP($B$76, 'Top Decile - Absolute'!$A:$AY, R$3, 0))-1</f>
        <v>-9.8362842844255116E-3</v>
      </c>
      <c r="S54" s="109">
        <f ca="1">(VLOOKUP($B$73, 'Top Decile - Absolute'!$A:$AY, S$3, 0) / VLOOKUP($B$76, 'Top Decile - Absolute'!$A:$AY, S$3, 0))-1</f>
        <v>-3.184734400082867E-2</v>
      </c>
      <c r="T54" s="109">
        <f ca="1">(VLOOKUP($B$73, 'Top Decile - Absolute'!$A:$AY, T$3, 0) / VLOOKUP($B$76, 'Top Decile - Absolute'!$A:$AY, T$3, 0))-1</f>
        <v>-2.7125378584418214E-2</v>
      </c>
      <c r="U54" s="109">
        <f ca="1">(VLOOKUP($B$73, 'Top Decile - Absolute'!$A:$AY, U$3, 0) / VLOOKUP($B$76, 'Top Decile - Absolute'!$A:$AY, U$3, 0))-1</f>
        <v>-1.8767533193109753E-2</v>
      </c>
      <c r="V54" s="109">
        <f ca="1">(VLOOKUP($B$73, 'Top Decile - Absolute'!$A:$AY, V$3, 0) / VLOOKUP($B$76, 'Top Decile - Absolute'!$A:$AY, V$3, 0))-1</f>
        <v>-8.2871699353526562E-2</v>
      </c>
      <c r="W54" s="109">
        <f ca="1">(VLOOKUP($B$73, 'Top Decile - Absolute'!$A:$AY, W$3, 0) / VLOOKUP($B$76, 'Top Decile - Absolute'!$A:$AY, W$3, 0))-1</f>
        <v>-1.9663506715834833E-2</v>
      </c>
      <c r="X54" s="109">
        <f ca="1">(VLOOKUP($B$73, 'Top Decile - Absolute'!$A:$AY, X$3, 0) / VLOOKUP($B$76, 'Top Decile - Absolute'!$A:$AY, X$3, 0))-1</f>
        <v>-5.6727273709166637E-2</v>
      </c>
      <c r="Y54" s="109">
        <f ca="1">(VLOOKUP($B$73, 'Top Decile - Absolute'!$A:$AY, Y$3, 0) / VLOOKUP($B$76, 'Top Decile - Absolute'!$A:$AY, Y$3, 0))-1</f>
        <v>-4.4003770109755092E-3</v>
      </c>
      <c r="Z54" s="109">
        <f ca="1">(VLOOKUP($B$73, 'Top Decile - Absolute'!$A:$AY, Z$3, 0) / VLOOKUP($B$76, 'Top Decile - Absolute'!$A:$AY, Z$3, 0))-1</f>
        <v>-2.0478555394572551E-2</v>
      </c>
      <c r="AA54" s="109">
        <f ca="1">(VLOOKUP($B$73, 'Top Decile - Absolute'!$A:$AY, AA$3, 0) / VLOOKUP($B$76, 'Top Decile - Absolute'!$A:$AY, AA$3, 0))-1</f>
        <v>-0.1174881379008591</v>
      </c>
      <c r="AB54" s="109">
        <f ca="1">(VLOOKUP($B$73, 'Top Decile - Absolute'!$A:$AY, AB$3, 0) / VLOOKUP($B$76, 'Top Decile - Absolute'!$A:$AY, AB$3, 0))-1</f>
        <v>-7.6477823412401502E-2</v>
      </c>
      <c r="AC54" s="109">
        <f ca="1">(VLOOKUP($B$73, 'Top Decile - Absolute'!$A:$AY, AC$3, 0) / VLOOKUP($B$76, 'Top Decile - Absolute'!$A:$AY, AC$3, 0))-1</f>
        <v>-4.873125072453377E-2</v>
      </c>
      <c r="AD54" s="109">
        <f ca="1">(VLOOKUP($B$73, 'Top Decile - Absolute'!$A:$AY, AD$3, 0) / VLOOKUP($B$76, 'Top Decile - Absolute'!$A:$AY, AD$3, 0))-1</f>
        <v>-0.14453150719835672</v>
      </c>
      <c r="AE54" s="109">
        <f ca="1">(VLOOKUP($B$73, 'Top Decile - Absolute'!$A:$AY, AE$3, 0) / VLOOKUP($B$76, 'Top Decile - Absolute'!$A:$AY, AE$3, 0))-1</f>
        <v>2.6169797959160412E-2</v>
      </c>
      <c r="AF54" s="109">
        <f ca="1">(VLOOKUP($B$73, 'Top Decile - Absolute'!$A:$AY, AF$3, 0) / VLOOKUP($B$76, 'Top Decile - Absolute'!$A:$AY, AF$3, 0))-1</f>
        <v>-0.14010377275699482</v>
      </c>
      <c r="AG54" s="109">
        <f ca="1">(VLOOKUP($B$73, 'Top Decile - Absolute'!$A:$AY, AG$3, 0) / VLOOKUP($B$76, 'Top Decile - Absolute'!$A:$AY, AG$3, 0))-1</f>
        <v>-2.4006377962332404E-2</v>
      </c>
      <c r="AH54" s="109">
        <f ca="1">(VLOOKUP($B$73, 'Top Decile - Absolute'!$A:$AY, AH$3, 0) / VLOOKUP($B$76, 'Top Decile - Absolute'!$A:$AY, AH$3, 0))-1</f>
        <v>5.9088616325479126E-2</v>
      </c>
      <c r="AI54" s="109">
        <f ca="1">(VLOOKUP($B$73, 'Top Decile - Absolute'!$A:$AY, AI$3, 0) / VLOOKUP($B$76, 'Top Decile - Absolute'!$A:$AY, AI$3, 0))-1</f>
        <v>-7.5505750934659499E-2</v>
      </c>
      <c r="AJ54" s="109">
        <f ca="1">(VLOOKUP($B$73, 'Top Decile - Absolute'!$A:$AY, AJ$3, 0) / VLOOKUP($B$76, 'Top Decile - Absolute'!$A:$AY, AJ$3, 0))-1</f>
        <v>-2.5229393826103119E-2</v>
      </c>
      <c r="AK54" s="109">
        <f ca="1">(VLOOKUP($B$73, 'Top Decile - Absolute'!$A:$AY, AK$3, 0) / VLOOKUP($B$76, 'Top Decile - Absolute'!$A:$AY, AK$3, 0))-1</f>
        <v>6.7628374070416442E-4</v>
      </c>
      <c r="AL54" s="109">
        <f ca="1">(VLOOKUP($B$73, 'Top Decile - Absolute'!$A:$AY, AL$3, 0) / VLOOKUP($B$76, 'Top Decile - Absolute'!$A:$AY, AL$3, 0))-1</f>
        <v>3.5501516325152416E-2</v>
      </c>
      <c r="AM54" s="109">
        <f ca="1">(VLOOKUP($B$73, 'Top Decile - Absolute'!$A:$AY, AM$3, 0) / VLOOKUP($B$76, 'Top Decile - Absolute'!$A:$AY, AM$3, 0))-1</f>
        <v>-0.12705187338200008</v>
      </c>
      <c r="AN54" s="109">
        <f ca="1">(VLOOKUP($B$73, 'Top Decile - Absolute'!$A:$AY, AN$3, 0) / VLOOKUP($B$76, 'Top Decile - Absolute'!$A:$AY, AN$3, 0))-1</f>
        <v>-4.7893107189388329E-2</v>
      </c>
      <c r="AO54" s="109">
        <f ca="1">(VLOOKUP($B$73, 'Top Decile - Absolute'!$A:$AY, AO$3, 0) / VLOOKUP($B$76, 'Top Decile - Absolute'!$A:$AY, AO$3, 0))-1</f>
        <v>-0.23505463272142202</v>
      </c>
      <c r="AP54" s="109">
        <f ca="1">(VLOOKUP($B$73, 'Top Decile - Absolute'!$A:$AY, AP$3, 0) / VLOOKUP($B$76, 'Top Decile - Absolute'!$A:$AY, AP$3, 0))-1</f>
        <v>-0.12408760890270609</v>
      </c>
      <c r="AQ54" s="109">
        <f ca="1">(VLOOKUP($B$73, 'Top Decile - Absolute'!$A:$AY, AQ$3, 0) / VLOOKUP($B$76, 'Top Decile - Absolute'!$A:$AY, AQ$3, 0))-1</f>
        <v>1.2124010792670115E-2</v>
      </c>
      <c r="AR54" s="109">
        <f ca="1">(VLOOKUP($B$73, 'Top Decile - Absolute'!$A:$AY, AR$3, 0) / VLOOKUP($B$76, 'Top Decile - Absolute'!$A:$AY, AR$3, 0))-1</f>
        <v>4.222370425435451E-2</v>
      </c>
      <c r="AS54" s="109">
        <f ca="1">(VLOOKUP($B$73, 'Top Decile - Absolute'!$A:$AY, AS$3, 0) / VLOOKUP($B$76, 'Top Decile - Absolute'!$A:$AY, AS$3, 0))-1</f>
        <v>-0.16478230172191832</v>
      </c>
      <c r="AT54" s="109">
        <f ca="1">(VLOOKUP($B$73, 'Top Decile - Absolute'!$A:$AY, AT$3, 0) / VLOOKUP($B$76, 'Top Decile - Absolute'!$A:$AY, AT$3, 0))-1</f>
        <v>3.7048133582899823E-3</v>
      </c>
      <c r="AU54" s="146">
        <f ca="1">(VLOOKUP($B$73, 'Top Decile - Absolute'!$A:$AY, AU$3, 0) / VLOOKUP($B$76, 'Top Decile - Absolute'!$A:$AY, AU$3, 0))-1</f>
        <v>9.5212886883178083E-3</v>
      </c>
      <c r="AV54" s="109">
        <f ca="1">(VLOOKUP($B$73, 'Top Decile - Absolute'!$A:$AY, AV$3, 0) / VLOOKUP($B$76, 'Top Decile - Absolute'!$A:$AY, AV$3, 0))-1</f>
        <v>-1.545833252129647E-2</v>
      </c>
      <c r="AW54" s="109">
        <f ca="1">(VLOOKUP($B$73, 'Top Decile - Absolute'!$A:$AY, AW$3, 0) / VLOOKUP($B$76, 'Top Decile - Absolute'!$A:$AY, AW$3, 0))-1</f>
        <v>4.2829315970702719E-3</v>
      </c>
    </row>
    <row r="55" spans="1:49" ht="13.5">
      <c r="A55" s="101" t="s">
        <v>261</v>
      </c>
      <c r="B55" s="109"/>
      <c r="C55" s="109">
        <f ca="1">(VLOOKUP($B$73, 'Top Decile - Absolute'!$A:$AY, C$3, 0) / VLOOKUP($B$77, 'Top Decile - Absolute'!$A:$AY, C$3, 0))-1</f>
        <v>-0.15377985165346453</v>
      </c>
      <c r="D55" s="109">
        <f ca="1">(VLOOKUP($B$73, 'Top Decile - Absolute'!$A:$AY, D$3, 0) / VLOOKUP($B$77, 'Top Decile - Absolute'!$A:$AY, D$3, 0))-1</f>
        <v>-0.10317710608360808</v>
      </c>
      <c r="E55" s="109">
        <f ca="1">(VLOOKUP($B$73, 'Top Decile - Absolute'!$A:$AY, E$3, 0) / VLOOKUP($B$77, 'Top Decile - Absolute'!$A:$AY, E$3, 0))-1</f>
        <v>-0.1078265468678189</v>
      </c>
      <c r="F55" s="109">
        <f ca="1">(VLOOKUP($B$73, 'Top Decile - Absolute'!$A:$AY, F$3, 0) / VLOOKUP($B$77, 'Top Decile - Absolute'!$A:$AY, F$3, 0))-1</f>
        <v>-0.13080180212156356</v>
      </c>
      <c r="G55" s="109">
        <f ca="1">(VLOOKUP($B$73, 'Top Decile - Absolute'!$A:$AY, G$3, 0) / VLOOKUP($B$77, 'Top Decile - Absolute'!$A:$AY, G$3, 0))-1</f>
        <v>-0.11899248590511813</v>
      </c>
      <c r="H55" s="109">
        <f ca="1">(VLOOKUP($B$73, 'Top Decile - Absolute'!$A:$AY, H$3, 0) / VLOOKUP($B$77, 'Top Decile - Absolute'!$A:$AY, H$3, 0))-1</f>
        <v>-0.22082853993525731</v>
      </c>
      <c r="I55" s="109">
        <f ca="1">(VLOOKUP($B$73, 'Top Decile - Absolute'!$A:$AY, I$3, 0) / VLOOKUP($B$77, 'Top Decile - Absolute'!$A:$AY, I$3, 0))-1</f>
        <v>-0.17548153868131111</v>
      </c>
      <c r="J55" s="109">
        <f ca="1">(VLOOKUP($B$73, 'Top Decile - Absolute'!$A:$AY, J$3, 0) / VLOOKUP($B$77, 'Top Decile - Absolute'!$A:$AY, J$3, 0))-1</f>
        <v>-9.9933467824525501E-2</v>
      </c>
      <c r="K55" s="109">
        <f ca="1">(VLOOKUP($B$73, 'Top Decile - Absolute'!$A:$AY, K$3, 0) / VLOOKUP($B$77, 'Top Decile - Absolute'!$A:$AY, K$3, 0))-1</f>
        <v>-0.22078859487720559</v>
      </c>
      <c r="L55" s="109">
        <f ca="1">(VLOOKUP($B$73, 'Top Decile - Absolute'!$A:$AY, L$3, 0) / VLOOKUP($B$77, 'Top Decile - Absolute'!$A:$AY, L$3, 0))-1</f>
        <v>-0.16673455058196518</v>
      </c>
      <c r="M55" s="109">
        <f ca="1">(VLOOKUP($B$73, 'Top Decile - Absolute'!$A:$AY, M$3, 0) / VLOOKUP($B$77, 'Top Decile - Absolute'!$A:$AY, M$3, 0))-1</f>
        <v>-3.2120972440161433E-2</v>
      </c>
      <c r="N55" s="109">
        <f ca="1">(VLOOKUP($B$73, 'Top Decile - Absolute'!$A:$AY, N$3, 0) / VLOOKUP($B$77, 'Top Decile - Absolute'!$A:$AY, N$3, 0))-1</f>
        <v>-5.1504454000251054E-2</v>
      </c>
      <c r="O55" s="109">
        <f ca="1">(VLOOKUP($B$73, 'Top Decile - Absolute'!$A:$AY, O$3, 0) / VLOOKUP($B$77, 'Top Decile - Absolute'!$A:$AY, O$3, 0))-1</f>
        <v>-5.5668010004546242E-2</v>
      </c>
      <c r="P55" s="109">
        <f ca="1">(VLOOKUP($B$73, 'Top Decile - Absolute'!$A:$AY, P$3, 0) / VLOOKUP($B$77, 'Top Decile - Absolute'!$A:$AY, P$3, 0))-1</f>
        <v>-5.7696129431733745E-2</v>
      </c>
      <c r="Q55" s="109">
        <f ca="1">(VLOOKUP($B$73, 'Top Decile - Absolute'!$A:$AY, Q$3, 0) / VLOOKUP($B$77, 'Top Decile - Absolute'!$A:$AY, Q$3, 0))-1</f>
        <v>1.619771317209473E-4</v>
      </c>
      <c r="R55" s="109">
        <f ca="1">(VLOOKUP($B$73, 'Top Decile - Absolute'!$A:$AY, R$3, 0) / VLOOKUP($B$77, 'Top Decile - Absolute'!$A:$AY, R$3, 0))-1</f>
        <v>-3.1774183645694176E-3</v>
      </c>
      <c r="S55" s="109">
        <f ca="1">(VLOOKUP($B$73, 'Top Decile - Absolute'!$A:$AY, S$3, 0) / VLOOKUP($B$77, 'Top Decile - Absolute'!$A:$AY, S$3, 0))-1</f>
        <v>-2.6196049203598637E-2</v>
      </c>
      <c r="T55" s="109">
        <f ca="1">(VLOOKUP($B$73, 'Top Decile - Absolute'!$A:$AY, T$3, 0) / VLOOKUP($B$77, 'Top Decile - Absolute'!$A:$AY, T$3, 0))-1</f>
        <v>-3.2371250569960153E-2</v>
      </c>
      <c r="U55" s="109">
        <f ca="1">(VLOOKUP($B$73, 'Top Decile - Absolute'!$A:$AY, U$3, 0) / VLOOKUP($B$77, 'Top Decile - Absolute'!$A:$AY, U$3, 0))-1</f>
        <v>-1.3740170602597246E-2</v>
      </c>
      <c r="V55" s="109">
        <f ca="1">(VLOOKUP($B$73, 'Top Decile - Absolute'!$A:$AY, V$3, 0) / VLOOKUP($B$77, 'Top Decile - Absolute'!$A:$AY, V$3, 0))-1</f>
        <v>-7.0480562782390455E-2</v>
      </c>
      <c r="W55" s="109">
        <f ca="1">(VLOOKUP($B$73, 'Top Decile - Absolute'!$A:$AY, W$3, 0) / VLOOKUP($B$77, 'Top Decile - Absolute'!$A:$AY, W$3, 0))-1</f>
        <v>-2.6265903419496972E-2</v>
      </c>
      <c r="X55" s="109">
        <f ca="1">(VLOOKUP($B$73, 'Top Decile - Absolute'!$A:$AY, X$3, 0) / VLOOKUP($B$77, 'Top Decile - Absolute'!$A:$AY, X$3, 0))-1</f>
        <v>-5.02011425803498E-2</v>
      </c>
      <c r="Y55" s="109">
        <f ca="1">(VLOOKUP($B$73, 'Top Decile - Absolute'!$A:$AY, Y$3, 0) / VLOOKUP($B$77, 'Top Decile - Absolute'!$A:$AY, Y$3, 0))-1</f>
        <v>-5.9554468131698401E-3</v>
      </c>
      <c r="Z55" s="109">
        <f ca="1">(VLOOKUP($B$73, 'Top Decile - Absolute'!$A:$AY, Z$3, 0) / VLOOKUP($B$77, 'Top Decile - Absolute'!$A:$AY, Z$3, 0))-1</f>
        <v>-3.3654761235138664E-2</v>
      </c>
      <c r="AA55" s="109">
        <f ca="1">(VLOOKUP($B$73, 'Top Decile - Absolute'!$A:$AY, AA$3, 0) / VLOOKUP($B$77, 'Top Decile - Absolute'!$A:$AY, AA$3, 0))-1</f>
        <v>-0.12122239997086393</v>
      </c>
      <c r="AB55" s="109">
        <f ca="1">(VLOOKUP($B$73, 'Top Decile - Absolute'!$A:$AY, AB$3, 0) / VLOOKUP($B$77, 'Top Decile - Absolute'!$A:$AY, AB$3, 0))-1</f>
        <v>-6.9305478082448246E-2</v>
      </c>
      <c r="AC55" s="109">
        <f ca="1">(VLOOKUP($B$73, 'Top Decile - Absolute'!$A:$AY, AC$3, 0) / VLOOKUP($B$77, 'Top Decile - Absolute'!$A:$AY, AC$3, 0))-1</f>
        <v>-5.150832416788198E-2</v>
      </c>
      <c r="AD55" s="109">
        <f ca="1">(VLOOKUP($B$73, 'Top Decile - Absolute'!$A:$AY, AD$3, 0) / VLOOKUP($B$77, 'Top Decile - Absolute'!$A:$AY, AD$3, 0))-1</f>
        <v>-0.14698718523387244</v>
      </c>
      <c r="AE55" s="109">
        <f ca="1">(VLOOKUP($B$73, 'Top Decile - Absolute'!$A:$AY, AE$3, 0) / VLOOKUP($B$77, 'Top Decile - Absolute'!$A:$AY, AE$3, 0))-1</f>
        <v>4.1961251689387025E-2</v>
      </c>
      <c r="AF55" s="109">
        <f ca="1">(VLOOKUP($B$73, 'Top Decile - Absolute'!$A:$AY, AF$3, 0) / VLOOKUP($B$77, 'Top Decile - Absolute'!$A:$AY, AF$3, 0))-1</f>
        <v>-0.12904958968358216</v>
      </c>
      <c r="AG55" s="109">
        <f ca="1">(VLOOKUP($B$73, 'Top Decile - Absolute'!$A:$AY, AG$3, 0) / VLOOKUP($B$77, 'Top Decile - Absolute'!$A:$AY, AG$3, 0))-1</f>
        <v>-2.5860499977685469E-2</v>
      </c>
      <c r="AH55" s="109">
        <f ca="1">(VLOOKUP($B$73, 'Top Decile - Absolute'!$A:$AY, AH$3, 0) / VLOOKUP($B$77, 'Top Decile - Absolute'!$A:$AY, AH$3, 0))-1</f>
        <v>6.1848412121223717E-2</v>
      </c>
      <c r="AI55" s="109">
        <f ca="1">(VLOOKUP($B$73, 'Top Decile - Absolute'!$A:$AY, AI$3, 0) / VLOOKUP($B$77, 'Top Decile - Absolute'!$A:$AY, AI$3, 0))-1</f>
        <v>-8.4190503094684566E-2</v>
      </c>
      <c r="AJ55" s="109">
        <f ca="1">(VLOOKUP($B$73, 'Top Decile - Absolute'!$A:$AY, AJ$3, 0) / VLOOKUP($B$77, 'Top Decile - Absolute'!$A:$AY, AJ$3, 0))-1</f>
        <v>-3.9737623337235184E-2</v>
      </c>
      <c r="AK55" s="109">
        <f ca="1">(VLOOKUP($B$73, 'Top Decile - Absolute'!$A:$AY, AK$3, 0) / VLOOKUP($B$77, 'Top Decile - Absolute'!$A:$AY, AK$3, 0))-1</f>
        <v>-4.6450192658937794E-3</v>
      </c>
      <c r="AL55" s="109">
        <f ca="1">(VLOOKUP($B$73, 'Top Decile - Absolute'!$A:$AY, AL$3, 0) / VLOOKUP($B$77, 'Top Decile - Absolute'!$A:$AY, AL$3, 0))-1</f>
        <v>3.5682001476729841E-2</v>
      </c>
      <c r="AM55" s="109">
        <f ca="1">(VLOOKUP($B$73, 'Top Decile - Absolute'!$A:$AY, AM$3, 0) / VLOOKUP($B$77, 'Top Decile - Absolute'!$A:$AY, AM$3, 0))-1</f>
        <v>-0.13337141082430704</v>
      </c>
      <c r="AN55" s="109">
        <f ca="1">(VLOOKUP($B$73, 'Top Decile - Absolute'!$A:$AY, AN$3, 0) / VLOOKUP($B$77, 'Top Decile - Absolute'!$A:$AY, AN$3, 0))-1</f>
        <v>-4.7398862699347344E-2</v>
      </c>
      <c r="AO55" s="109">
        <f ca="1">(VLOOKUP($B$73, 'Top Decile - Absolute'!$A:$AY, AO$3, 0) / VLOOKUP($B$77, 'Top Decile - Absolute'!$A:$AY, AO$3, 0))-1</f>
        <v>-0.22325185432070849</v>
      </c>
      <c r="AP55" s="109">
        <f ca="1">(VLOOKUP($B$73, 'Top Decile - Absolute'!$A:$AY, AP$3, 0) / VLOOKUP($B$77, 'Top Decile - Absolute'!$A:$AY, AP$3, 0))-1</f>
        <v>-0.12376803505221567</v>
      </c>
      <c r="AQ55" s="109">
        <f ca="1">(VLOOKUP($B$73, 'Top Decile - Absolute'!$A:$AY, AQ$3, 0) / VLOOKUP($B$77, 'Top Decile - Absolute'!$A:$AY, AQ$3, 0))-1</f>
        <v>1.9866181311538389E-2</v>
      </c>
      <c r="AR55" s="109">
        <f ca="1">(VLOOKUP($B$73, 'Top Decile - Absolute'!$A:$AY, AR$3, 0) / VLOOKUP($B$77, 'Top Decile - Absolute'!$A:$AY, AR$3, 0))-1</f>
        <v>3.1922221270015649E-2</v>
      </c>
      <c r="AS55" s="109">
        <f ca="1">(VLOOKUP($B$73, 'Top Decile - Absolute'!$A:$AY, AS$3, 0) / VLOOKUP($B$77, 'Top Decile - Absolute'!$A:$AY, AS$3, 0))-1</f>
        <v>-0.16506732063175256</v>
      </c>
      <c r="AT55" s="109">
        <f ca="1">(VLOOKUP($B$73, 'Top Decile - Absolute'!$A:$AY, AT$3, 0) / VLOOKUP($B$77, 'Top Decile - Absolute'!$A:$AY, AT$3, 0))-1</f>
        <v>7.7919111373936367E-4</v>
      </c>
      <c r="AU55" s="146">
        <f ca="1">(VLOOKUP($B$73, 'Top Decile - Absolute'!$A:$AY, AU$3, 0) / VLOOKUP($B$77, 'Top Decile - Absolute'!$A:$AY, AU$3, 0))-1</f>
        <v>1.4097094930463294E-2</v>
      </c>
      <c r="AV55" s="109">
        <f ca="1">(VLOOKUP($B$73, 'Top Decile - Absolute'!$A:$AY, AV$3, 0) / VLOOKUP($B$77, 'Top Decile - Absolute'!$A:$AY, AV$3, 0))-1</f>
        <v>-1.5793067142376604E-2</v>
      </c>
      <c r="AW55" s="109">
        <f ca="1">(VLOOKUP($B$73, 'Top Decile - Absolute'!$A:$AY, AW$3, 0) / VLOOKUP($B$77, 'Top Decile - Absolute'!$A:$AY, AW$3, 0))-1</f>
        <v>8.59559968743695E-3</v>
      </c>
    </row>
    <row r="56" spans="1:49" ht="13.5">
      <c r="A56" s="101" t="s">
        <v>272</v>
      </c>
      <c r="B56" s="109"/>
      <c r="C56" s="109">
        <f t="shared" ref="C56:AT56" ca="1" si="43">C42</f>
        <v>27.360767039598258</v>
      </c>
      <c r="D56" s="109">
        <f t="shared" ca="1" si="43"/>
        <v>10.591805776812592</v>
      </c>
      <c r="E56" s="109">
        <f t="shared" ca="1" si="43"/>
        <v>24.49834117910564</v>
      </c>
      <c r="F56" s="109">
        <f t="shared" ca="1" si="43"/>
        <v>19.030367048134476</v>
      </c>
      <c r="G56" s="109">
        <f t="shared" ca="1" si="43"/>
        <v>7.9080462537435139</v>
      </c>
      <c r="H56" s="109">
        <f t="shared" ca="1" si="43"/>
        <v>13.674475077278537</v>
      </c>
      <c r="I56" s="109">
        <f t="shared" ca="1" si="43"/>
        <v>3.1060569425750284</v>
      </c>
      <c r="J56" s="109">
        <f t="shared" ca="1" si="43"/>
        <v>18.170058927785249</v>
      </c>
      <c r="K56" s="109">
        <f t="shared" ca="1" si="43"/>
        <v>3.8452173181716152</v>
      </c>
      <c r="L56" s="109">
        <f t="shared" ca="1" si="43"/>
        <v>1.7146437351996897</v>
      </c>
      <c r="M56" s="109">
        <f t="shared" ca="1" si="43"/>
        <v>27.303866034033074</v>
      </c>
      <c r="N56" s="109">
        <f t="shared" ca="1" si="43"/>
        <v>2.3091330261378569</v>
      </c>
      <c r="O56" s="109">
        <f t="shared" ca="1" si="43"/>
        <v>1.7615328357619018</v>
      </c>
      <c r="P56" s="109">
        <f t="shared" ca="1" si="43"/>
        <v>7.391108188307296</v>
      </c>
      <c r="Q56" s="109">
        <f t="shared" ca="1" si="43"/>
        <v>2.3403344687020238</v>
      </c>
      <c r="R56" s="109">
        <f t="shared" ca="1" si="43"/>
        <v>2.3165298116097341</v>
      </c>
      <c r="S56" s="109">
        <f t="shared" ca="1" si="43"/>
        <v>1.9183703349649606</v>
      </c>
      <c r="T56" s="109">
        <f t="shared" ca="1" si="43"/>
        <v>2.2310786116243335</v>
      </c>
      <c r="U56" s="109">
        <f t="shared" ca="1" si="43"/>
        <v>2.4138894265935322</v>
      </c>
      <c r="V56" s="109">
        <f t="shared" ca="1" si="43"/>
        <v>2.0279842688225731</v>
      </c>
      <c r="W56" s="109">
        <f t="shared" ca="1" si="43"/>
        <v>1.9498692733744578</v>
      </c>
      <c r="X56" s="109">
        <f t="shared" ca="1" si="43"/>
        <v>1.5935881443858535</v>
      </c>
      <c r="Y56" s="109">
        <f t="shared" ca="1" si="43"/>
        <v>2.5036837076040017</v>
      </c>
      <c r="Z56" s="109">
        <f t="shared" ca="1" si="43"/>
        <v>1.421097289350397</v>
      </c>
      <c r="AA56" s="109">
        <f t="shared" ca="1" si="43"/>
        <v>10.829376833405076</v>
      </c>
      <c r="AB56" s="109">
        <f t="shared" ca="1" si="43"/>
        <v>10.566879282011886</v>
      </c>
      <c r="AC56" s="109">
        <f t="shared" ca="1" si="43"/>
        <v>22.897469629156195</v>
      </c>
      <c r="AD56" s="109">
        <f t="shared" ca="1" si="43"/>
        <v>12.899512230937717</v>
      </c>
      <c r="AE56" s="109">
        <f t="shared" ca="1" si="43"/>
        <v>11.57434295430717</v>
      </c>
      <c r="AF56" s="109">
        <f t="shared" ca="1" si="43"/>
        <v>1.242323784054304</v>
      </c>
      <c r="AG56" s="109">
        <f t="shared" ca="1" si="43"/>
        <v>6.1316018694640331</v>
      </c>
      <c r="AH56" s="109">
        <f t="shared" ca="1" si="43"/>
        <v>6.3955752126331751</v>
      </c>
      <c r="AI56" s="109">
        <f t="shared" ca="1" si="43"/>
        <v>5.7635198227276847</v>
      </c>
      <c r="AJ56" s="109">
        <f t="shared" ca="1" si="43"/>
        <v>5.4809917457782023</v>
      </c>
      <c r="AK56" s="109">
        <f t="shared" ca="1" si="43"/>
        <v>6.4638891641449865</v>
      </c>
      <c r="AL56" s="109">
        <f t="shared" ca="1" si="43"/>
        <v>6.6567668123157278</v>
      </c>
      <c r="AM56" s="109">
        <f t="shared" ca="1" si="43"/>
        <v>8.2273507322736741</v>
      </c>
      <c r="AN56" s="109">
        <f t="shared" ca="1" si="43"/>
        <v>13.349835684241949</v>
      </c>
      <c r="AO56" s="109">
        <f t="shared" ca="1" si="43"/>
        <v>3.3336772402144668</v>
      </c>
      <c r="AP56" s="109">
        <f t="shared" ca="1" si="43"/>
        <v>15.290566100917143</v>
      </c>
      <c r="AQ56" s="109">
        <f t="shared" ca="1" si="43"/>
        <v>6.8236955445274283</v>
      </c>
      <c r="AR56" s="109">
        <f t="shared" ca="1" si="43"/>
        <v>10.184694256775433</v>
      </c>
      <c r="AS56" s="109">
        <f t="shared" ca="1" si="43"/>
        <v>14.623981615396586</v>
      </c>
      <c r="AT56" s="109">
        <f t="shared" ca="1" si="43"/>
        <v>21.753885331656743</v>
      </c>
      <c r="AU56" s="146">
        <f t="shared" ref="AU56" ca="1" si="44">AU42</f>
        <v>0.58676843260831424</v>
      </c>
      <c r="AV56" s="109"/>
      <c r="AW56" s="109"/>
    </row>
    <row r="57" spans="1:49" ht="13.5">
      <c r="A57" s="101" t="s">
        <v>281</v>
      </c>
      <c r="B57" s="109"/>
      <c r="C57" s="109">
        <f t="shared" ref="C57:AU57" ca="1" si="45">INDIRECT("'Top Decile - Absolute'!Av"&amp;$B$71)/INDIRECT("'Top Decile - Absolute'!Av"&amp;C$43)-1</f>
        <v>13.771819850874914</v>
      </c>
      <c r="D57" s="109">
        <f t="shared" ca="1" si="45"/>
        <v>13.771819850874914</v>
      </c>
      <c r="E57" s="109">
        <f t="shared" ca="1" si="45"/>
        <v>13.771819850874914</v>
      </c>
      <c r="F57" s="109">
        <f t="shared" ca="1" si="45"/>
        <v>13.771819850874914</v>
      </c>
      <c r="G57" s="109">
        <f t="shared" ca="1" si="45"/>
        <v>13.771819850874914</v>
      </c>
      <c r="H57" s="109">
        <f t="shared" ca="1" si="45"/>
        <v>13.771819850874914</v>
      </c>
      <c r="I57" s="109">
        <f t="shared" ca="1" si="45"/>
        <v>2.6825104648856617</v>
      </c>
      <c r="J57" s="109">
        <f t="shared" ca="1" si="45"/>
        <v>13.771819850874914</v>
      </c>
      <c r="K57" s="109">
        <f t="shared" ca="1" si="45"/>
        <v>3.166432212724402</v>
      </c>
      <c r="L57" s="109">
        <f t="shared" ca="1" si="45"/>
        <v>1.5980174848945641</v>
      </c>
      <c r="M57" s="109">
        <f t="shared" ca="1" si="45"/>
        <v>13.771819850874914</v>
      </c>
      <c r="N57" s="109">
        <f t="shared" ca="1" si="45"/>
        <v>1.7093697322333528</v>
      </c>
      <c r="O57" s="109">
        <f t="shared" ca="1" si="45"/>
        <v>1.7093697322333528</v>
      </c>
      <c r="P57" s="109">
        <f t="shared" ca="1" si="45"/>
        <v>6.2606537703167904</v>
      </c>
      <c r="Q57" s="109">
        <f t="shared" ca="1" si="45"/>
        <v>1.7566814840644702</v>
      </c>
      <c r="R57" s="109">
        <f t="shared" ca="1" si="45"/>
        <v>1.7566814840644702</v>
      </c>
      <c r="S57" s="109">
        <f t="shared" ca="1" si="45"/>
        <v>1.7566814840644702</v>
      </c>
      <c r="T57" s="109">
        <f t="shared" ca="1" si="45"/>
        <v>1.7566814840644702</v>
      </c>
      <c r="U57" s="109">
        <f t="shared" ca="1" si="45"/>
        <v>1.7566814840644702</v>
      </c>
      <c r="V57" s="109">
        <f t="shared" ca="1" si="45"/>
        <v>1.7566814840644702</v>
      </c>
      <c r="W57" s="109">
        <f t="shared" ca="1" si="45"/>
        <v>1.7566814840644702</v>
      </c>
      <c r="X57" s="109">
        <f t="shared" ca="1" si="45"/>
        <v>1.7566814840644702</v>
      </c>
      <c r="Y57" s="109">
        <f t="shared" ca="1" si="45"/>
        <v>1.7566814840644702</v>
      </c>
      <c r="Z57" s="109">
        <f t="shared" ca="1" si="45"/>
        <v>2.5318281243442691</v>
      </c>
      <c r="AA57" s="109">
        <f t="shared" ca="1" si="45"/>
        <v>13.771819850874914</v>
      </c>
      <c r="AB57" s="109">
        <f t="shared" ca="1" si="45"/>
        <v>13.771819850874914</v>
      </c>
      <c r="AC57" s="109">
        <f t="shared" ca="1" si="45"/>
        <v>13.771819850874914</v>
      </c>
      <c r="AD57" s="109">
        <f t="shared" ca="1" si="45"/>
        <v>11.758420805200664</v>
      </c>
      <c r="AE57" s="109">
        <f t="shared" ca="1" si="45"/>
        <v>13.771819850874914</v>
      </c>
      <c r="AF57" s="109">
        <f t="shared" ca="1" si="45"/>
        <v>2.5372381373338393</v>
      </c>
      <c r="AG57" s="109">
        <f t="shared" ca="1" si="45"/>
        <v>4.6490171653492096</v>
      </c>
      <c r="AH57" s="109">
        <f t="shared" ca="1" si="45"/>
        <v>4.6490171653492096</v>
      </c>
      <c r="AI57" s="109">
        <f t="shared" ca="1" si="45"/>
        <v>4.6490171653492096</v>
      </c>
      <c r="AJ57" s="109">
        <f t="shared" ca="1" si="45"/>
        <v>4.6490171653492096</v>
      </c>
      <c r="AK57" s="109">
        <f t="shared" ca="1" si="45"/>
        <v>4.6490171653492096</v>
      </c>
      <c r="AL57" s="109">
        <f t="shared" ca="1" si="45"/>
        <v>4.6490171653492096</v>
      </c>
      <c r="AM57" s="109">
        <f t="shared" ca="1" si="45"/>
        <v>13.771819850874914</v>
      </c>
      <c r="AN57" s="109">
        <f t="shared" ca="1" si="45"/>
        <v>13.771819850874914</v>
      </c>
      <c r="AO57" s="109">
        <f t="shared" ca="1" si="45"/>
        <v>11.758420805200664</v>
      </c>
      <c r="AP57" s="109">
        <f t="shared" ca="1" si="45"/>
        <v>13.771819850874914</v>
      </c>
      <c r="AQ57" s="109">
        <f t="shared" ca="1" si="45"/>
        <v>13.771819850874914</v>
      </c>
      <c r="AR57" s="109">
        <f t="shared" ca="1" si="45"/>
        <v>11.758420805200664</v>
      </c>
      <c r="AS57" s="109">
        <f t="shared" ca="1" si="45"/>
        <v>13.771819850874914</v>
      </c>
      <c r="AT57" s="109">
        <f t="shared" ca="1" si="45"/>
        <v>13.771819850874914</v>
      </c>
      <c r="AU57" s="109">
        <f t="shared" ca="1" si="45"/>
        <v>0.54172400404953369</v>
      </c>
      <c r="AV57" s="109"/>
      <c r="AW57" s="109"/>
    </row>
    <row r="58" spans="1:49" ht="13.5">
      <c r="A58" s="101" t="s">
        <v>282</v>
      </c>
      <c r="B58" s="109"/>
      <c r="C58" s="109">
        <f t="shared" ref="C58:AU58" ca="1" si="46">INDIRECT("'Top Decile - Absolute'!Aw"&amp;$B$71)/INDIRECT("'Top Decile - Absolute'!Aw"&amp;C$43)-1</f>
        <v>9.5464620942201464</v>
      </c>
      <c r="D58" s="109">
        <f t="shared" ca="1" si="46"/>
        <v>9.5464620942201464</v>
      </c>
      <c r="E58" s="109">
        <f t="shared" ca="1" si="46"/>
        <v>9.5464620942201464</v>
      </c>
      <c r="F58" s="109">
        <f t="shared" ca="1" si="46"/>
        <v>9.5464620942201464</v>
      </c>
      <c r="G58" s="109">
        <f t="shared" ca="1" si="46"/>
        <v>9.5464620942201464</v>
      </c>
      <c r="H58" s="109">
        <f t="shared" ca="1" si="46"/>
        <v>9.5464620942201464</v>
      </c>
      <c r="I58" s="109">
        <f t="shared" ca="1" si="46"/>
        <v>1.955145833028995</v>
      </c>
      <c r="J58" s="109">
        <f t="shared" ca="1" si="46"/>
        <v>9.5464620942201464</v>
      </c>
      <c r="K58" s="109">
        <f t="shared" ca="1" si="46"/>
        <v>1.8136949602503214</v>
      </c>
      <c r="L58" s="109">
        <f t="shared" ca="1" si="46"/>
        <v>1.6565561213966058</v>
      </c>
      <c r="M58" s="109">
        <f t="shared" ca="1" si="46"/>
        <v>9.5464620942201464</v>
      </c>
      <c r="N58" s="109">
        <f t="shared" ca="1" si="46"/>
        <v>1.4147321890284004</v>
      </c>
      <c r="O58" s="109">
        <f t="shared" ca="1" si="46"/>
        <v>1.4147321890284004</v>
      </c>
      <c r="P58" s="109">
        <f t="shared" ca="1" si="46"/>
        <v>4.212791793277602</v>
      </c>
      <c r="Q58" s="109">
        <f t="shared" ca="1" si="46"/>
        <v>1.7251547509911336</v>
      </c>
      <c r="R58" s="109">
        <f t="shared" ca="1" si="46"/>
        <v>1.7251547509911336</v>
      </c>
      <c r="S58" s="109">
        <f t="shared" ca="1" si="46"/>
        <v>1.7251547509911336</v>
      </c>
      <c r="T58" s="109">
        <f t="shared" ca="1" si="46"/>
        <v>1.7251547509911336</v>
      </c>
      <c r="U58" s="109">
        <f t="shared" ca="1" si="46"/>
        <v>1.7251547509911336</v>
      </c>
      <c r="V58" s="109">
        <f t="shared" ca="1" si="46"/>
        <v>1.7251547509911336</v>
      </c>
      <c r="W58" s="109">
        <f t="shared" ca="1" si="46"/>
        <v>1.7251547509911336</v>
      </c>
      <c r="X58" s="109">
        <f t="shared" ca="1" si="46"/>
        <v>1.7251547509911336</v>
      </c>
      <c r="Y58" s="109">
        <f t="shared" ca="1" si="46"/>
        <v>1.7251547509911336</v>
      </c>
      <c r="Z58" s="109">
        <f t="shared" ca="1" si="46"/>
        <v>1.9032554547331264</v>
      </c>
      <c r="AA58" s="109">
        <f t="shared" ca="1" si="46"/>
        <v>9.5464620942201464</v>
      </c>
      <c r="AB58" s="109">
        <f t="shared" ca="1" si="46"/>
        <v>9.5464620942201464</v>
      </c>
      <c r="AC58" s="109">
        <f t="shared" ca="1" si="46"/>
        <v>9.5464620942201464</v>
      </c>
      <c r="AD58" s="109">
        <f t="shared" ca="1" si="46"/>
        <v>8.211156213619784</v>
      </c>
      <c r="AE58" s="109">
        <f t="shared" ca="1" si="46"/>
        <v>9.5464620942201464</v>
      </c>
      <c r="AF58" s="109">
        <f t="shared" ca="1" si="46"/>
        <v>1.3621808196378953</v>
      </c>
      <c r="AG58" s="109">
        <f t="shared" ca="1" si="46"/>
        <v>2.6550820535687962</v>
      </c>
      <c r="AH58" s="109">
        <f t="shared" ca="1" si="46"/>
        <v>2.6550820535687962</v>
      </c>
      <c r="AI58" s="109">
        <f t="shared" ca="1" si="46"/>
        <v>2.6550820535687962</v>
      </c>
      <c r="AJ58" s="109">
        <f t="shared" ca="1" si="46"/>
        <v>2.6550820535687962</v>
      </c>
      <c r="AK58" s="109">
        <f t="shared" ca="1" si="46"/>
        <v>2.6550820535687962</v>
      </c>
      <c r="AL58" s="109">
        <f t="shared" ca="1" si="46"/>
        <v>2.6550820535687962</v>
      </c>
      <c r="AM58" s="109">
        <f t="shared" ca="1" si="46"/>
        <v>9.5464620942201464</v>
      </c>
      <c r="AN58" s="109">
        <f t="shared" ca="1" si="46"/>
        <v>9.5464620942201464</v>
      </c>
      <c r="AO58" s="109">
        <f t="shared" ca="1" si="46"/>
        <v>8.211156213619784</v>
      </c>
      <c r="AP58" s="109">
        <f t="shared" ca="1" si="46"/>
        <v>9.5464620942201464</v>
      </c>
      <c r="AQ58" s="109">
        <f t="shared" ca="1" si="46"/>
        <v>9.5464620942201464</v>
      </c>
      <c r="AR58" s="109">
        <f t="shared" ca="1" si="46"/>
        <v>8.211156213619784</v>
      </c>
      <c r="AS58" s="109">
        <f t="shared" ca="1" si="46"/>
        <v>9.5464620942201464</v>
      </c>
      <c r="AT58" s="109">
        <f t="shared" ca="1" si="46"/>
        <v>9.5464620942201464</v>
      </c>
      <c r="AU58" s="109">
        <f t="shared" ca="1" si="46"/>
        <v>0.66604262253893576</v>
      </c>
      <c r="AV58" s="109"/>
      <c r="AW58" s="109"/>
    </row>
    <row r="59" spans="1:49" ht="13.5">
      <c r="A59" s="121" t="s">
        <v>262</v>
      </c>
      <c r="B59" s="109"/>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row>
    <row r="60" spans="1:49" ht="13.5">
      <c r="A60" s="101" t="s">
        <v>263</v>
      </c>
      <c r="B60" s="109"/>
      <c r="C60" s="109">
        <f ca="1">(VLOOKUP($B$73, 'Top Decile - Absolute'!$A:$AY, C$3, 0) / VLOOKUP($B$78, 'Top Decile - Absolute'!$A:$AY, C$3, 0))^(1/3)-1</f>
        <v>7.2121258954533252E-2</v>
      </c>
      <c r="D60" s="109">
        <f ca="1">(VLOOKUP($B$73, 'Top Decile - Absolute'!$A:$AY, D$3, 0) / VLOOKUP($B$78, 'Top Decile - Absolute'!$A:$AY, D$3, 0))^(1/3)-1</f>
        <v>2.262878629185705E-2</v>
      </c>
      <c r="E60" s="109">
        <f ca="1">(VLOOKUP($B$73, 'Top Decile - Absolute'!$A:$AY, E$3, 0) / VLOOKUP($B$78, 'Top Decile - Absolute'!$A:$AY, E$3, 0))^(1/3)-1</f>
        <v>6.1266005508049615E-2</v>
      </c>
      <c r="F60" s="109">
        <f ca="1">(VLOOKUP($B$73, 'Top Decile - Absolute'!$A:$AY, F$3, 0) / VLOOKUP($B$78, 'Top Decile - Absolute'!$A:$AY, F$3, 0))^(1/3)-1</f>
        <v>4.229672895376746E-2</v>
      </c>
      <c r="G60" s="109">
        <f ca="1">(VLOOKUP($B$73, 'Top Decile - Absolute'!$A:$AY, G$3, 0) / VLOOKUP($B$78, 'Top Decile - Absolute'!$A:$AY, G$3, 0))^(1/3)-1</f>
        <v>4.4821692333798291E-2</v>
      </c>
      <c r="H60" s="109">
        <f ca="1">(VLOOKUP($B$73, 'Top Decile - Absolute'!$A:$AY, H$3, 0) / VLOOKUP($B$78, 'Top Decile - Absolute'!$A:$AY, H$3, 0))^(1/3)-1</f>
        <v>-8.1281988655035331E-3</v>
      </c>
      <c r="I60" s="109">
        <f ca="1">(VLOOKUP($B$73, 'Top Decile - Absolute'!$A:$AY, I$3, 0) / VLOOKUP($B$78, 'Top Decile - Absolute'!$A:$AY, I$3, 0))^(1/3)-1</f>
        <v>2.5306446577646691E-2</v>
      </c>
      <c r="J60" s="109">
        <f ca="1">(VLOOKUP($B$73, 'Top Decile - Absolute'!$A:$AY, J$3, 0) / VLOOKUP($B$78, 'Top Decile - Absolute'!$A:$AY, J$3, 0))^(1/3)-1</f>
        <v>5.9331872706381628E-2</v>
      </c>
      <c r="K60" s="109">
        <f ca="1">(VLOOKUP($B$73, 'Top Decile - Absolute'!$A:$AY, K$3, 0) / VLOOKUP($B$78, 'Top Decile - Absolute'!$A:$AY, K$3, 0))^(1/3)-1</f>
        <v>-4.9197208198135112E-3</v>
      </c>
      <c r="L60" s="109">
        <f ca="1">(VLOOKUP($B$73, 'Top Decile - Absolute'!$A:$AY, L$3, 0) / VLOOKUP($B$78, 'Top Decile - Absolute'!$A:$AY, L$3, 0))^(1/3)-1</f>
        <v>4.7646576288865594E-2</v>
      </c>
      <c r="M60" s="109">
        <f ca="1">(VLOOKUP($B$73, 'Top Decile - Absolute'!$A:$AY, M$3, 0) / VLOOKUP($B$78, 'Top Decile - Absolute'!$A:$AY, M$3, 0))^(1/3)-1</f>
        <v>7.1201280850169191E-2</v>
      </c>
      <c r="N60" s="109">
        <f ca="1">(VLOOKUP($B$73, 'Top Decile - Absolute'!$A:$AY, N$3, 0) / VLOOKUP($B$78, 'Top Decile - Absolute'!$A:$AY, N$3, 0))^(1/3)-1</f>
        <v>7.4411676530335091E-2</v>
      </c>
      <c r="O60" s="109">
        <f ca="1">(VLOOKUP($B$73, 'Top Decile - Absolute'!$A:$AY, O$3, 0) / VLOOKUP($B$78, 'Top Decile - Absolute'!$A:$AY, O$3, 0))^(1/3)-1</f>
        <v>4.8811071340130185E-2</v>
      </c>
      <c r="P60" s="109">
        <f ca="1">(VLOOKUP($B$73, 'Top Decile - Absolute'!$A:$AY, P$3, 0) / VLOOKUP($B$78, 'Top Decile - Absolute'!$A:$AY, P$3, 0))^(1/3)-1</f>
        <v>9.1883360532648561E-2</v>
      </c>
      <c r="Q60" s="109">
        <f ca="1">(VLOOKUP($B$73, 'Top Decile - Absolute'!$A:$AY, Q$3, 0) / VLOOKUP($B$78, 'Top Decile - Absolute'!$A:$AY, Q$3, 0))^(1/3)-1</f>
        <v>0.11442242635383559</v>
      </c>
      <c r="R60" s="109">
        <f ca="1">(VLOOKUP($B$73, 'Top Decile - Absolute'!$A:$AY, R$3, 0) / VLOOKUP($B$78, 'Top Decile - Absolute'!$A:$AY, R$3, 0))^(1/3)-1</f>
        <v>0.13186414615798392</v>
      </c>
      <c r="S60" s="109">
        <f ca="1">(VLOOKUP($B$73, 'Top Decile - Absolute'!$A:$AY, S$3, 0) / VLOOKUP($B$78, 'Top Decile - Absolute'!$A:$AY, S$3, 0))^(1/3)-1</f>
        <v>0.10615846544920293</v>
      </c>
      <c r="T60" s="109">
        <f ca="1">(VLOOKUP($B$73, 'Top Decile - Absolute'!$A:$AY, T$3, 0) / VLOOKUP($B$78, 'Top Decile - Absolute'!$A:$AY, T$3, 0))^(1/3)-1</f>
        <v>7.7612068146493352E-2</v>
      </c>
      <c r="U60" s="109">
        <f ca="1">(VLOOKUP($B$73, 'Top Decile - Absolute'!$A:$AY, U$3, 0) / VLOOKUP($B$78, 'Top Decile - Absolute'!$A:$AY, U$3, 0))^(1/3)-1</f>
        <v>0.11735333716481189</v>
      </c>
      <c r="V60" s="109">
        <f ca="1">(VLOOKUP($B$73, 'Top Decile - Absolute'!$A:$AY, V$3, 0) / VLOOKUP($B$78, 'Top Decile - Absolute'!$A:$AY, V$3, 0))^(1/3)-1</f>
        <v>0.10411083050222936</v>
      </c>
      <c r="W60" s="109">
        <f ca="1">(VLOOKUP($B$73, 'Top Decile - Absolute'!$A:$AY, W$3, 0) / VLOOKUP($B$78, 'Top Decile - Absolute'!$A:$AY, W$3, 0))^(1/3)-1</f>
        <v>8.7981807066623618E-2</v>
      </c>
      <c r="X60" s="109">
        <f ca="1">(VLOOKUP($B$73, 'Top Decile - Absolute'!$A:$AY, X$3, 0) / VLOOKUP($B$78, 'Top Decile - Absolute'!$A:$AY, X$3, 0))^(1/3)-1</f>
        <v>5.5008436887249657E-2</v>
      </c>
      <c r="Y60" s="109">
        <f ca="1">(VLOOKUP($B$73, 'Top Decile - Absolute'!$A:$AY, Y$3, 0) / VLOOKUP($B$78, 'Top Decile - Absolute'!$A:$AY, Y$3, 0))^(1/3)-1</f>
        <v>0.12629765033095941</v>
      </c>
      <c r="Z60" s="109">
        <f ca="1">(VLOOKUP($B$73, 'Top Decile - Absolute'!$A:$AY, Z$3, 0) / VLOOKUP($B$78, 'Top Decile - Absolute'!$A:$AY, Z$3, 0))^(1/3)-1</f>
        <v>9.2358200425491033E-2</v>
      </c>
      <c r="AA60" s="109">
        <f ca="1">(VLOOKUP($B$73, 'Top Decile - Absolute'!$A:$AY, AA$3, 0) / VLOOKUP($B$78, 'Top Decile - Absolute'!$A:$AY, AA$3, 0))^(1/3)-1</f>
        <v>5.2677643460810719E-2</v>
      </c>
      <c r="AB60" s="109">
        <f ca="1">(VLOOKUP($B$73, 'Top Decile - Absolute'!$A:$AY, AB$3, 0) / VLOOKUP($B$78, 'Top Decile - Absolute'!$A:$AY, AB$3, 0))^(1/3)-1</f>
        <v>8.8152056822026648E-2</v>
      </c>
      <c r="AC60" s="109">
        <f ca="1">(VLOOKUP($B$73, 'Top Decile - Absolute'!$A:$AY, AC$3, 0) / VLOOKUP($B$78, 'Top Decile - Absolute'!$A:$AY, AC$3, 0))^(1/3)-1</f>
        <v>8.2198597933232476E-2</v>
      </c>
      <c r="AD60" s="109">
        <f ca="1">(VLOOKUP($B$73, 'Top Decile - Absolute'!$A:$AY, AD$3, 0) / VLOOKUP($B$78, 'Top Decile - Absolute'!$A:$AY, AD$3, 0))^(1/3)-1</f>
        <v>9.4713898838524546E-2</v>
      </c>
      <c r="AE60" s="109">
        <f ca="1">(VLOOKUP($B$73, 'Top Decile - Absolute'!$A:$AY, AE$3, 0) / VLOOKUP($B$78, 'Top Decile - Absolute'!$A:$AY, AE$3, 0))^(1/3)-1</f>
        <v>0.13012517665337553</v>
      </c>
      <c r="AF60" s="109">
        <f ca="1">(VLOOKUP($B$73, 'Top Decile - Absolute'!$A:$AY, AF$3, 0) / VLOOKUP($B$78, 'Top Decile - Absolute'!$A:$AY, AF$3, 0))^(1/3)-1</f>
        <v>4.6203474207010542E-2</v>
      </c>
      <c r="AG60" s="109">
        <f ca="1">(VLOOKUP($B$73, 'Top Decile - Absolute'!$A:$AY, AG$3, 0) / VLOOKUP($B$78, 'Top Decile - Absolute'!$A:$AY, AG$3, 0))^(1/3)-1</f>
        <v>9.5197293161909391E-2</v>
      </c>
      <c r="AH60" s="109">
        <f ca="1">(VLOOKUP($B$73, 'Top Decile - Absolute'!$A:$AY, AH$3, 0) / VLOOKUP($B$78, 'Top Decile - Absolute'!$A:$AY, AH$3, 0))^(1/3)-1</f>
        <v>0.12608195451306847</v>
      </c>
      <c r="AI60" s="109">
        <f ca="1">(VLOOKUP($B$73, 'Top Decile - Absolute'!$A:$AY, AI$3, 0) / VLOOKUP($B$78, 'Top Decile - Absolute'!$A:$AY, AI$3, 0))^(1/3)-1</f>
        <v>9.3191023648966809E-2</v>
      </c>
      <c r="AJ60" s="109">
        <f ca="1">(VLOOKUP($B$73, 'Top Decile - Absolute'!$A:$AY, AJ$3, 0) / VLOOKUP($B$78, 'Top Decile - Absolute'!$A:$AY, AJ$3, 0))^(1/3)-1</f>
        <v>7.5384479130329529E-2</v>
      </c>
      <c r="AK60" s="109">
        <f ca="1">(VLOOKUP($B$73, 'Top Decile - Absolute'!$A:$AY, AK$3, 0) / VLOOKUP($B$78, 'Top Decile - Absolute'!$A:$AY, AK$3, 0))^(1/3)-1</f>
        <v>0.12973075425269776</v>
      </c>
      <c r="AL60" s="109">
        <f ca="1">(VLOOKUP($B$73, 'Top Decile - Absolute'!$A:$AY, AL$3, 0) / VLOOKUP($B$78, 'Top Decile - Absolute'!$A:$AY, AL$3, 0))^(1/3)-1</f>
        <v>0.13326712586064748</v>
      </c>
      <c r="AM60" s="109">
        <f ca="1">(VLOOKUP($B$73, 'Top Decile - Absolute'!$A:$AY, AM$3, 0) / VLOOKUP($B$78, 'Top Decile - Absolute'!$A:$AY, AM$3, 0))^(1/3)-1</f>
        <v>5.3232239943579174E-2</v>
      </c>
      <c r="AN60" s="109">
        <f ca="1">(VLOOKUP($B$73, 'Top Decile - Absolute'!$A:$AY, AN$3, 0) / VLOOKUP($B$78, 'Top Decile - Absolute'!$A:$AY, AN$3, 0))^(1/3)-1</f>
        <v>7.1356304212193855E-2</v>
      </c>
      <c r="AO60" s="109">
        <f ca="1">(VLOOKUP($B$73, 'Top Decile - Absolute'!$A:$AY, AO$3, 0) / VLOOKUP($B$78, 'Top Decile - Absolute'!$A:$AY, AO$3, 0))^(1/3)-1</f>
        <v>-1.8873517521165839E-2</v>
      </c>
      <c r="AP60" s="109">
        <f ca="1">(VLOOKUP($B$73, 'Top Decile - Absolute'!$A:$AY, AP$3, 0) / VLOOKUP($B$78, 'Top Decile - Absolute'!$A:$AY, AP$3, 0))^(1/3)-1</f>
        <v>2.3409821646543039E-2</v>
      </c>
      <c r="AQ60" s="109">
        <f ca="1">(VLOOKUP($B$73, 'Top Decile - Absolute'!$A:$AY, AQ$3, 0) / VLOOKUP($B$78, 'Top Decile - Absolute'!$A:$AY, AQ$3, 0))^(1/3)-1</f>
        <v>5.9924801393252736E-2</v>
      </c>
      <c r="AR60" s="109">
        <f ca="1">(VLOOKUP($B$73, 'Top Decile - Absolute'!$A:$AY, AR$3, 0) / VLOOKUP($B$78, 'Top Decile - Absolute'!$A:$AY, AR$3, 0))^(1/3)-1</f>
        <v>8.2166065331003679E-2</v>
      </c>
      <c r="AS60" s="109">
        <f ca="1">(VLOOKUP($B$73, 'Top Decile - Absolute'!$A:$AY, AS$3, 0) / VLOOKUP($B$78, 'Top Decile - Absolute'!$A:$AY, AS$3, 0))^(1/3)-1</f>
        <v>-1.1558832615290671E-2</v>
      </c>
      <c r="AT60" s="109">
        <f ca="1">(VLOOKUP($B$73, 'Top Decile - Absolute'!$A:$AY, AT$3, 0) / VLOOKUP($B$78, 'Top Decile - Absolute'!$A:$AY, AT$3, 0))^(1/3)-1</f>
        <v>0.11403045967402625</v>
      </c>
      <c r="AU60" s="146">
        <f ca="1">(VLOOKUP($B$73, 'Top Decile - Absolute'!$A:$AY, AU$3, 0) / VLOOKUP($B$78, 'Top Decile - Absolute'!$A:$AY, AU$3, 0))^(1/3)-1</f>
        <v>0.12272276872389942</v>
      </c>
      <c r="AV60" s="109">
        <f ca="1">(VLOOKUP($B$73, 'Top Decile - Absolute'!$A:$AY, AV$3, 0) / VLOOKUP($B$78, 'Top Decile - Absolute'!$A:$AY, AV$3, 0))^(1/3)-1</f>
        <v>7.7712931482322389E-2</v>
      </c>
      <c r="AW60" s="109">
        <f ca="1">(VLOOKUP($B$73, 'Top Decile - Absolute'!$A:$AY, AW$3, 0) / VLOOKUP($B$78, 'Top Decile - Absolute'!$A:$AY, AW$3, 0))^(1/3)-1</f>
        <v>0.10466598571010954</v>
      </c>
    </row>
    <row r="61" spans="1:49" ht="13.5">
      <c r="A61" s="101" t="s">
        <v>264</v>
      </c>
      <c r="B61" s="109"/>
      <c r="C61" s="109">
        <f ca="1">(VLOOKUP($B$73, 'Top Decile - Absolute'!$A:$AY, C$3, 0) / VLOOKUP($B$79, 'Top Decile - Absolute'!$A:$AY, C$3, 0))^(1/5)-1</f>
        <v>3.2652982583791568E-2</v>
      </c>
      <c r="D61" s="109">
        <f ca="1">(VLOOKUP($B$73, 'Top Decile - Absolute'!$A:$AY, D$3, 0) / VLOOKUP($B$79, 'Top Decile - Absolute'!$A:$AY, D$3, 0))^(1/5)-1</f>
        <v>3.7890833692389547E-2</v>
      </c>
      <c r="E61" s="109">
        <f ca="1">(VLOOKUP($B$73, 'Top Decile - Absolute'!$A:$AY, E$3, 0) / VLOOKUP($B$79, 'Top Decile - Absolute'!$A:$AY, E$3, 0))^(1/5)-1</f>
        <v>3.4043815081621798E-2</v>
      </c>
      <c r="F61" s="109">
        <f ca="1">(VLOOKUP($B$73, 'Top Decile - Absolute'!$A:$AY, F$3, 0) / VLOOKUP($B$79, 'Top Decile - Absolute'!$A:$AY, F$3, 0))^(1/5)-1</f>
        <v>-5.0112917891964592E-4</v>
      </c>
      <c r="G61" s="109">
        <f ca="1">(VLOOKUP($B$73, 'Top Decile - Absolute'!$A:$AY, G$3, 0) / VLOOKUP($B$79, 'Top Decile - Absolute'!$A:$AY, G$3, 0))^(1/5)-1</f>
        <v>4.8349847825375214E-3</v>
      </c>
      <c r="H61" s="109">
        <f ca="1">(VLOOKUP($B$73, 'Top Decile - Absolute'!$A:$AY, H$3, 0) / VLOOKUP($B$79, 'Top Decile - Absolute'!$A:$AY, H$3, 0))^(1/5)-1</f>
        <v>-4.3106065950477945E-2</v>
      </c>
      <c r="I61" s="109">
        <f ca="1">(VLOOKUP($B$73, 'Top Decile - Absolute'!$A:$AY, I$3, 0) / VLOOKUP($B$79, 'Top Decile - Absolute'!$A:$AY, I$3, 0))^(1/5)-1</f>
        <v>2.6561995360241397E-4</v>
      </c>
      <c r="J61" s="109">
        <f ca="1">(VLOOKUP($B$73, 'Top Decile - Absolute'!$A:$AY, J$3, 0) / VLOOKUP($B$79, 'Top Decile - Absolute'!$A:$AY, J$3, 0))^(1/5)-1</f>
        <v>3.6868411037487725E-2</v>
      </c>
      <c r="K61" s="109">
        <f ca="1">(VLOOKUP($B$73, 'Top Decile - Absolute'!$A:$AY, K$3, 0) / VLOOKUP($B$79, 'Top Decile - Absolute'!$A:$AY, K$3, 0))^(1/5)-1</f>
        <v>-4.7770767149875382E-2</v>
      </c>
      <c r="L61" s="109">
        <f ca="1">(VLOOKUP($B$73, 'Top Decile - Absolute'!$A:$AY, L$3, 0) / VLOOKUP($B$79, 'Top Decile - Absolute'!$A:$AY, L$3, 0))^(1/5)-1</f>
        <v>2.7567212072919123E-2</v>
      </c>
      <c r="M61" s="109">
        <f ca="1">(VLOOKUP($B$73, 'Top Decile - Absolute'!$A:$AY, M$3, 0) / VLOOKUP($B$79, 'Top Decile - Absolute'!$A:$AY, M$3, 0))^(1/5)-1</f>
        <v>8.9511613999939676E-2</v>
      </c>
      <c r="N61" s="109">
        <f ca="1">(VLOOKUP($B$73, 'Top Decile - Absolute'!$A:$AY, N$3, 0) / VLOOKUP($B$79, 'Top Decile - Absolute'!$A:$AY, N$3, 0))^(1/5)-1</f>
        <v>3.4582384087908924E-2</v>
      </c>
      <c r="O61" s="109">
        <f ca="1">(VLOOKUP($B$73, 'Top Decile - Absolute'!$A:$AY, O$3, 0) / VLOOKUP($B$79, 'Top Decile - Absolute'!$A:$AY, O$3, 0))^(1/5)-1</f>
        <v>2.346115677256555E-2</v>
      </c>
      <c r="P61" s="109">
        <f ca="1">(VLOOKUP($B$73, 'Top Decile - Absolute'!$A:$AY, P$3, 0) / VLOOKUP($B$79, 'Top Decile - Absolute'!$A:$AY, P$3, 0))^(1/5)-1</f>
        <v>5.6256118455197957E-2</v>
      </c>
      <c r="Q61" s="109">
        <f ca="1">(VLOOKUP($B$73, 'Top Decile - Absolute'!$A:$AY, Q$3, 0) / VLOOKUP($B$79, 'Top Decile - Absolute'!$A:$AY, Q$3, 0))^(1/5)-1</f>
        <v>8.8951184212820333E-2</v>
      </c>
      <c r="R61" s="109">
        <f ca="1">(VLOOKUP($B$73, 'Top Decile - Absolute'!$A:$AY, R$3, 0) / VLOOKUP($B$79, 'Top Decile - Absolute'!$A:$AY, R$3, 0))^(1/5)-1</f>
        <v>0.101365437073766</v>
      </c>
      <c r="S61" s="109">
        <f ca="1">(VLOOKUP($B$73, 'Top Decile - Absolute'!$A:$AY, S$3, 0) / VLOOKUP($B$79, 'Top Decile - Absolute'!$A:$AY, S$3, 0))^(1/5)-1</f>
        <v>7.5155230590149058E-2</v>
      </c>
      <c r="T61" s="109">
        <f ca="1">(VLOOKUP($B$73, 'Top Decile - Absolute'!$A:$AY, T$3, 0) / VLOOKUP($B$79, 'Top Decile - Absolute'!$A:$AY, T$3, 0))^(1/5)-1</f>
        <v>7.3131494797279206E-2</v>
      </c>
      <c r="U61" s="109">
        <f ca="1">(VLOOKUP($B$73, 'Top Decile - Absolute'!$A:$AY, U$3, 0) / VLOOKUP($B$79, 'Top Decile - Absolute'!$A:$AY, U$3, 0))^(1/5)-1</f>
        <v>8.8465452084496299E-2</v>
      </c>
      <c r="V61" s="109">
        <f ca="1">(VLOOKUP($B$73, 'Top Decile - Absolute'!$A:$AY, V$3, 0) / VLOOKUP($B$79, 'Top Decile - Absolute'!$A:$AY, V$3, 0))^(1/5)-1</f>
        <v>5.9730424069975196E-2</v>
      </c>
      <c r="W61" s="109">
        <f ca="1">(VLOOKUP($B$73, 'Top Decile - Absolute'!$A:$AY, W$3, 0) / VLOOKUP($B$79, 'Top Decile - Absolute'!$A:$AY, W$3, 0))^(1/5)-1</f>
        <v>6.7763116734704809E-2</v>
      </c>
      <c r="X61" s="109">
        <f ca="1">(VLOOKUP($B$73, 'Top Decile - Absolute'!$A:$AY, X$3, 0) / VLOOKUP($B$79, 'Top Decile - Absolute'!$A:$AY, X$3, 0))^(1/5)-1</f>
        <v>4.7539377396666138E-2</v>
      </c>
      <c r="Y61" s="109">
        <f ca="1">(VLOOKUP($B$73, 'Top Decile - Absolute'!$A:$AY, Y$3, 0) / VLOOKUP($B$79, 'Top Decile - Absolute'!$A:$AY, Y$3, 0))^(1/5)-1</f>
        <v>9.7441606363868782E-2</v>
      </c>
      <c r="Z61" s="109">
        <f ca="1">(VLOOKUP($B$73, 'Top Decile - Absolute'!$A:$AY, Z$3, 0) / VLOOKUP($B$79, 'Top Decile - Absolute'!$A:$AY, Z$3, 0))^(1/5)-1</f>
        <v>6.0766528488918281E-2</v>
      </c>
      <c r="AA61" s="109">
        <f ca="1">(VLOOKUP($B$73, 'Top Decile - Absolute'!$A:$AY, AA$3, 0) / VLOOKUP($B$79, 'Top Decile - Absolute'!$A:$AY, AA$3, 0))^(1/5)-1</f>
        <v>3.1061332157662935E-2</v>
      </c>
      <c r="AB61" s="109">
        <f ca="1">(VLOOKUP($B$73, 'Top Decile - Absolute'!$A:$AY, AB$3, 0) / VLOOKUP($B$79, 'Top Decile - Absolute'!$A:$AY, AB$3, 0))^(1/5)-1</f>
        <v>6.7714610886796978E-2</v>
      </c>
      <c r="AC61" s="109">
        <f ca="1">(VLOOKUP($B$73, 'Top Decile - Absolute'!$A:$AY, AC$3, 0) / VLOOKUP($B$79, 'Top Decile - Absolute'!$A:$AY, AC$3, 0))^(1/5)-1</f>
        <v>6.108359679088271E-2</v>
      </c>
      <c r="AD61" s="109">
        <f ca="1">(VLOOKUP($B$73, 'Top Decile - Absolute'!$A:$AY, AD$3, 0) / VLOOKUP($B$79, 'Top Decile - Absolute'!$A:$AY, AD$3, 0))^(1/5)-1</f>
        <v>5.1172770072225315E-2</v>
      </c>
      <c r="AE61" s="109">
        <f ca="1">(VLOOKUP($B$73, 'Top Decile - Absolute'!$A:$AY, AE$3, 0) / VLOOKUP($B$79, 'Top Decile - Absolute'!$A:$AY, AE$3, 0))^(1/5)-1</f>
        <v>9.582531429352259E-2</v>
      </c>
      <c r="AF61" s="109">
        <f ca="1">(VLOOKUP($B$73, 'Top Decile - Absolute'!$A:$AY, AF$3, 0) / VLOOKUP($B$79, 'Top Decile - Absolute'!$A:$AY, AF$3, 0))^(1/5)-1</f>
        <v>2.837879203250715E-2</v>
      </c>
      <c r="AG61" s="109">
        <f ca="1">(VLOOKUP($B$73, 'Top Decile - Absolute'!$A:$AY, AG$3, 0) / VLOOKUP($B$79, 'Top Decile - Absolute'!$A:$AY, AG$3, 0))^(1/5)-1</f>
        <v>7.416098689085393E-2</v>
      </c>
      <c r="AH61" s="109">
        <f ca="1">(VLOOKUP($B$73, 'Top Decile - Absolute'!$A:$AY, AH$3, 0) / VLOOKUP($B$79, 'Top Decile - Absolute'!$A:$AY, AH$3, 0))^(1/5)-1</f>
        <v>9.178967234114932E-2</v>
      </c>
      <c r="AI61" s="109">
        <f ca="1">(VLOOKUP($B$73, 'Top Decile - Absolute'!$A:$AY, AI$3, 0) / VLOOKUP($B$79, 'Top Decile - Absolute'!$A:$AY, AI$3, 0))^(1/5)-1</f>
        <v>7.3343696868069852E-2</v>
      </c>
      <c r="AJ61" s="109">
        <f ca="1">(VLOOKUP($B$73, 'Top Decile - Absolute'!$A:$AY, AJ$3, 0) / VLOOKUP($B$79, 'Top Decile - Absolute'!$A:$AY, AJ$3, 0))^(1/5)-1</f>
        <v>6.8372132574187949E-2</v>
      </c>
      <c r="AK61" s="109">
        <f ca="1">(VLOOKUP($B$73, 'Top Decile - Absolute'!$A:$AY, AK$3, 0) / VLOOKUP($B$79, 'Top Decile - Absolute'!$A:$AY, AK$3, 0))^(1/5)-1</f>
        <v>9.1177304706336004E-2</v>
      </c>
      <c r="AL61" s="109">
        <f ca="1">(VLOOKUP($B$73, 'Top Decile - Absolute'!$A:$AY, AL$3, 0) / VLOOKUP($B$79, 'Top Decile - Absolute'!$A:$AY, AL$3, 0))^(1/5)-1</f>
        <v>0.10541496447261522</v>
      </c>
      <c r="AM61" s="109">
        <f ca="1">(VLOOKUP($B$73, 'Top Decile - Absolute'!$A:$AY, AM$3, 0) / VLOOKUP($B$79, 'Top Decile - Absolute'!$A:$AY, AM$3, 0))^(1/5)-1</f>
        <v>-1.0110811839737832E-2</v>
      </c>
      <c r="AN61" s="109">
        <f ca="1">(VLOOKUP($B$73, 'Top Decile - Absolute'!$A:$AY, AN$3, 0) / VLOOKUP($B$79, 'Top Decile - Absolute'!$A:$AY, AN$3, 0))^(1/5)-1</f>
        <v>4.7268395694824772E-2</v>
      </c>
      <c r="AO61" s="109">
        <f ca="1">(VLOOKUP($B$73, 'Top Decile - Absolute'!$A:$AY, AO$3, 0) / VLOOKUP($B$79, 'Top Decile - Absolute'!$A:$AY, AO$3, 0))^(1/5)-1</f>
        <v>-7.6373904698217809E-2</v>
      </c>
      <c r="AP61" s="109">
        <f ca="1">(VLOOKUP($B$73, 'Top Decile - Absolute'!$A:$AY, AP$3, 0) / VLOOKUP($B$79, 'Top Decile - Absolute'!$A:$AY, AP$3, 0))^(1/5)-1</f>
        <v>1.4039326160137477E-2</v>
      </c>
      <c r="AQ61" s="109">
        <f ca="1">(VLOOKUP($B$73, 'Top Decile - Absolute'!$A:$AY, AQ$3, 0) / VLOOKUP($B$79, 'Top Decile - Absolute'!$A:$AY, AQ$3, 0))^(1/5)-1</f>
        <v>5.4748616637342984E-2</v>
      </c>
      <c r="AR61" s="109">
        <f ca="1">(VLOOKUP($B$73, 'Top Decile - Absolute'!$A:$AY, AR$3, 0) / VLOOKUP($B$79, 'Top Decile - Absolute'!$A:$AY, AR$3, 0))^(1/5)-1</f>
        <v>7.4985381082514735E-2</v>
      </c>
      <c r="AS61" s="109">
        <f ca="1">(VLOOKUP($B$73, 'Top Decile - Absolute'!$A:$AY, AS$3, 0) / VLOOKUP($B$79, 'Top Decile - Absolute'!$A:$AY, AS$3, 0))^(1/5)-1</f>
        <v>-8.240724765530949E-3</v>
      </c>
      <c r="AT61" s="109">
        <f ca="1">(VLOOKUP($B$73, 'Top Decile - Absolute'!$A:$AY, AT$3, 0) / VLOOKUP($B$79, 'Top Decile - Absolute'!$A:$AY, AT$3, 0))^(1/5)-1</f>
        <v>7.2815747199972192E-2</v>
      </c>
      <c r="AU61" s="146">
        <f ca="1">(VLOOKUP($B$73, 'Top Decile - Absolute'!$A:$AY, AU$3, 0) / VLOOKUP($B$79, 'Top Decile - Absolute'!$A:$AY, AU$3, 0))^(1/5)-1</f>
        <v>7.8771566866544296E-2</v>
      </c>
      <c r="AV61" s="109">
        <f ca="1">(VLOOKUP($B$73, 'Top Decile - Absolute'!$A:$AY, AV$3, 0) / VLOOKUP($B$79, 'Top Decile - Absolute'!$A:$AY, AV$3, 0))^(1/5)-1</f>
        <v>6.0487138800139562E-2</v>
      </c>
      <c r="AW61" s="109">
        <f ca="1">(VLOOKUP($B$73, 'Top Decile - Absolute'!$A:$AY, AW$3, 0) / VLOOKUP($B$79, 'Top Decile - Absolute'!$A:$AY, AW$3, 0))^(1/5)-1</f>
        <v>7.8739529847617451E-2</v>
      </c>
    </row>
    <row r="62" spans="1:49" ht="13.5">
      <c r="A62" s="101" t="s">
        <v>265</v>
      </c>
      <c r="B62" s="109"/>
      <c r="C62" s="109">
        <f ca="1">(VLOOKUP($B$73, 'Top Decile - Absolute'!$A:$AY, C$3, 0) / VLOOKUP($B$80, 'Top Decile - Absolute'!$A:$AY, C$3, 0))^(1/10)-1</f>
        <v>0.10626882558602624</v>
      </c>
      <c r="D62" s="109">
        <f ca="1">(VLOOKUP($B$73, 'Top Decile - Absolute'!$A:$AY, D$3, 0) / VLOOKUP($B$80, 'Top Decile - Absolute'!$A:$AY, D$3, 0))^(1/10)-1</f>
        <v>0.10963204678123684</v>
      </c>
      <c r="E62" s="109">
        <f ca="1">(VLOOKUP($B$73, 'Top Decile - Absolute'!$A:$AY, E$3, 0) / VLOOKUP($B$80, 'Top Decile - Absolute'!$A:$AY, E$3, 0))^(1/10)-1</f>
        <v>0.1063790863388534</v>
      </c>
      <c r="F62" s="109">
        <f ca="1">(VLOOKUP($B$73, 'Top Decile - Absolute'!$A:$AY, F$3, 0) / VLOOKUP($B$80, 'Top Decile - Absolute'!$A:$AY, F$3, 0))^(1/10)-1</f>
        <v>8.7674111714918679E-2</v>
      </c>
      <c r="G62" s="109">
        <f ca="1">(VLOOKUP($B$73, 'Top Decile - Absolute'!$A:$AY, G$3, 0) / VLOOKUP($B$80, 'Top Decile - Absolute'!$A:$AY, G$3, 0))^(1/10)-1</f>
        <v>9.2191602189028776E-2</v>
      </c>
      <c r="H62" s="109">
        <f ca="1">(VLOOKUP($B$73, 'Top Decile - Absolute'!$A:$AY, H$3, 0) / VLOOKUP($B$80, 'Top Decile - Absolute'!$A:$AY, H$3, 0))^(1/10)-1</f>
        <v>6.402895452258095E-2</v>
      </c>
      <c r="I62" s="109">
        <f ca="1">(VLOOKUP($B$73, 'Top Decile - Absolute'!$A:$AY, I$3, 0) / VLOOKUP($B$80, 'Top Decile - Absolute'!$A:$AY, I$3, 0))^(1/10)-1</f>
        <v>0.10378172603462921</v>
      </c>
      <c r="J62" s="109">
        <f ca="1">(VLOOKUP($B$73, 'Top Decile - Absolute'!$A:$AY, J$3, 0) / VLOOKUP($B$80, 'Top Decile - Absolute'!$A:$AY, J$3, 0))^(1/10)-1</f>
        <v>0.13394931866834003</v>
      </c>
      <c r="K62" s="109">
        <f ca="1">(VLOOKUP($B$73, 'Top Decile - Absolute'!$A:$AY, K$3, 0) / VLOOKUP($B$80, 'Top Decile - Absolute'!$A:$AY, K$3, 0))^(1/10)-1</f>
        <v>7.3570781545050812E-2</v>
      </c>
      <c r="L62" s="109">
        <f ca="1">(VLOOKUP($B$73, 'Top Decile - Absolute'!$A:$AY, L$3, 0) / VLOOKUP($B$80, 'Top Decile - Absolute'!$A:$AY, L$3, 0))^(1/10)-1</f>
        <v>0.11640547036366544</v>
      </c>
      <c r="M62" s="109">
        <f ca="1">(VLOOKUP($B$73, 'Top Decile - Absolute'!$A:$AY, M$3, 0) / VLOOKUP($B$80, 'Top Decile - Absolute'!$A:$AY, M$3, 0))^(1/10)-1</f>
        <v>0.15057451218929518</v>
      </c>
      <c r="N62" s="109">
        <f ca="1">(VLOOKUP($B$73, 'Top Decile - Absolute'!$A:$AY, N$3, 0) / VLOOKUP($B$80, 'Top Decile - Absolute'!$A:$AY, N$3, 0))^(1/10)-1</f>
        <v>0.12659517239305185</v>
      </c>
      <c r="O62" s="109">
        <f ca="1">(VLOOKUP($B$73, 'Top Decile - Absolute'!$A:$AY, O$3, 0) / VLOOKUP($B$80, 'Top Decile - Absolute'!$A:$AY, O$3, 0))^(1/10)-1</f>
        <v>0.11599239782762516</v>
      </c>
      <c r="P62" s="109">
        <f ca="1">(VLOOKUP($B$73, 'Top Decile - Absolute'!$A:$AY, P$3, 0) / VLOOKUP($B$80, 'Top Decile - Absolute'!$A:$AY, P$3, 0))^(1/10)-1</f>
        <v>0.11285144205961606</v>
      </c>
      <c r="Q62" s="109">
        <f ca="1">(VLOOKUP($B$73, 'Top Decile - Absolute'!$A:$AY, Q$3, 0) / VLOOKUP($B$80, 'Top Decile - Absolute'!$A:$AY, Q$3, 0))^(1/10)-1</f>
        <v>0.1313762138334984</v>
      </c>
      <c r="R62" s="109">
        <f ca="1">(VLOOKUP($B$73, 'Top Decile - Absolute'!$A:$AY, R$3, 0) / VLOOKUP($B$80, 'Top Decile - Absolute'!$A:$AY, R$3, 0))^(1/10)-1</f>
        <v>0.13488960601383626</v>
      </c>
      <c r="S62" s="109">
        <f ca="1">(VLOOKUP($B$73, 'Top Decile - Absolute'!$A:$AY, S$3, 0) / VLOOKUP($B$80, 'Top Decile - Absolute'!$A:$AY, S$3, 0))^(1/10)-1</f>
        <v>0.11360906355967337</v>
      </c>
      <c r="T62" s="109">
        <f ca="1">(VLOOKUP($B$73, 'Top Decile - Absolute'!$A:$AY, T$3, 0) / VLOOKUP($B$80, 'Top Decile - Absolute'!$A:$AY, T$3, 0))^(1/10)-1</f>
        <v>0.1288657540359377</v>
      </c>
      <c r="U62" s="109">
        <f ca="1">(VLOOKUP($B$73, 'Top Decile - Absolute'!$A:$AY, U$3, 0) / VLOOKUP($B$80, 'Top Decile - Absolute'!$A:$AY, U$3, 0))^(1/10)-1</f>
        <v>0.13907942679354957</v>
      </c>
      <c r="V62" s="109">
        <f ca="1">(VLOOKUP($B$73, 'Top Decile - Absolute'!$A:$AY, V$3, 0) / VLOOKUP($B$80, 'Top Decile - Absolute'!$A:$AY, V$3, 0))^(1/10)-1</f>
        <v>0.11263517280584967</v>
      </c>
      <c r="W62" s="109">
        <f ca="1">(VLOOKUP($B$73, 'Top Decile - Absolute'!$A:$AY, W$3, 0) / VLOOKUP($B$80, 'Top Decile - Absolute'!$A:$AY, W$3, 0))^(1/10)-1</f>
        <v>0.12071489042911998</v>
      </c>
      <c r="X62" s="109">
        <f ca="1">(VLOOKUP($B$73, 'Top Decile - Absolute'!$A:$AY, X$3, 0) / VLOOKUP($B$80, 'Top Decile - Absolute'!$A:$AY, X$3, 0))^(1/10)-1</f>
        <v>9.9894839383771528E-2</v>
      </c>
      <c r="Y62" s="109">
        <f ca="1">(VLOOKUP($B$73, 'Top Decile - Absolute'!$A:$AY, Y$3, 0) / VLOOKUP($B$80, 'Top Decile - Absolute'!$A:$AY, Y$3, 0))^(1/10)-1</f>
        <v>0.14270502750872538</v>
      </c>
      <c r="Z62" s="109">
        <f ca="1">(VLOOKUP($B$73, 'Top Decile - Absolute'!$A:$AY, Z$3, 0) / VLOOKUP($B$80, 'Top Decile - Absolute'!$A:$AY, Z$3, 0))^(1/10)-1</f>
        <v>0.10765238338951</v>
      </c>
      <c r="AA62" s="109">
        <f ca="1">(VLOOKUP($B$73, 'Top Decile - Absolute'!$A:$AY, AA$3, 0) / VLOOKUP($B$80, 'Top Decile - Absolute'!$A:$AY, AA$3, 0))^(1/10)-1</f>
        <v>9.2181588332497233E-2</v>
      </c>
      <c r="AB62" s="109">
        <f ca="1">(VLOOKUP($B$73, 'Top Decile - Absolute'!$A:$AY, AB$3, 0) / VLOOKUP($B$80, 'Top Decile - Absolute'!$A:$AY, AB$3, 0))^(1/10)-1</f>
        <v>0.14309943750183352</v>
      </c>
      <c r="AC62" s="109">
        <f ca="1">(VLOOKUP($B$73, 'Top Decile - Absolute'!$A:$AY, AC$3, 0) / VLOOKUP($B$80, 'Top Decile - Absolute'!$A:$AY, AC$3, 0))^(1/10)-1</f>
        <v>0.12023972238960234</v>
      </c>
      <c r="AD62" s="109">
        <f ca="1">(VLOOKUP($B$73, 'Top Decile - Absolute'!$A:$AY, AD$3, 0) / VLOOKUP($B$80, 'Top Decile - Absolute'!$A:$AY, AD$3, 0))^(1/10)-1</f>
        <v>0.11809025920032834</v>
      </c>
      <c r="AE62" s="109">
        <f ca="1">(VLOOKUP($B$73, 'Top Decile - Absolute'!$A:$AY, AE$3, 0) / VLOOKUP($B$80, 'Top Decile - Absolute'!$A:$AY, AE$3, 0))^(1/10)-1</f>
        <v>0.12742549397845271</v>
      </c>
      <c r="AF62" s="109">
        <f ca="1">(VLOOKUP($B$73, 'Top Decile - Absolute'!$A:$AY, AF$3, 0) / VLOOKUP($B$80, 'Top Decile - Absolute'!$A:$AY, AF$3, 0))^(1/10)-1</f>
        <v>9.523516625901074E-2</v>
      </c>
      <c r="AG62" s="109">
        <f ca="1">(VLOOKUP($B$73, 'Top Decile - Absolute'!$A:$AY, AG$3, 0) / VLOOKUP($B$80, 'Top Decile - Absolute'!$A:$AY, AG$3, 0))^(1/10)-1</f>
        <v>0.11754707343973814</v>
      </c>
      <c r="AH62" s="109">
        <f ca="1">(VLOOKUP($B$73, 'Top Decile - Absolute'!$A:$AY, AH$3, 0) / VLOOKUP($B$80, 'Top Decile - Absolute'!$A:$AY, AH$3, 0))^(1/10)-1</f>
        <v>0.13550595234968132</v>
      </c>
      <c r="AI62" s="109">
        <f ca="1">(VLOOKUP($B$73, 'Top Decile - Absolute'!$A:$AY, AI$3, 0) / VLOOKUP($B$80, 'Top Decile - Absolute'!$A:$AY, AI$3, 0))^(1/10)-1</f>
        <v>0.12534366543157782</v>
      </c>
      <c r="AJ62" s="109">
        <f ca="1">(VLOOKUP($B$73, 'Top Decile - Absolute'!$A:$AY, AJ$3, 0) / VLOOKUP($B$80, 'Top Decile - Absolute'!$A:$AY, AJ$3, 0))^(1/10)-1</f>
        <v>0.12101635553988088</v>
      </c>
      <c r="AK62" s="109">
        <f ca="1">(VLOOKUP($B$73, 'Top Decile - Absolute'!$A:$AY, AK$3, 0) / VLOOKUP($B$80, 'Top Decile - Absolute'!$A:$AY, AK$3, 0))^(1/10)-1</f>
        <v>0.1315024531322353</v>
      </c>
      <c r="AL62" s="109">
        <f ca="1">(VLOOKUP($B$73, 'Top Decile - Absolute'!$A:$AY, AL$3, 0) / VLOOKUP($B$80, 'Top Decile - Absolute'!$A:$AY, AL$3, 0))^(1/10)-1</f>
        <v>0.13582454374047814</v>
      </c>
      <c r="AM62" s="109">
        <f ca="1">(VLOOKUP($B$73, 'Top Decile - Absolute'!$A:$AY, AM$3, 0) / VLOOKUP($B$80, 'Top Decile - Absolute'!$A:$AY, AM$3, 0))^(1/10)-1</f>
        <v>7.9162090766178306E-2</v>
      </c>
      <c r="AN62" s="109">
        <f ca="1">(VLOOKUP($B$73, 'Top Decile - Absolute'!$A:$AY, AN$3, 0) / VLOOKUP($B$80, 'Top Decile - Absolute'!$A:$AY, AN$3, 0))^(1/10)-1</f>
        <v>0.10549457045447164</v>
      </c>
      <c r="AO62" s="109">
        <f ca="1">(VLOOKUP($B$73, 'Top Decile - Absolute'!$A:$AY, AO$3, 0) / VLOOKUP($B$80, 'Top Decile - Absolute'!$A:$AY, AO$3, 0))^(1/10)-1</f>
        <v>4.3520842600342613E-2</v>
      </c>
      <c r="AP62" s="109">
        <f ca="1">(VLOOKUP($B$73, 'Top Decile - Absolute'!$A:$AY, AP$3, 0) / VLOOKUP($B$80, 'Top Decile - Absolute'!$A:$AY, AP$3, 0))^(1/10)-1</f>
        <v>0.10341045516817315</v>
      </c>
      <c r="AQ62" s="109">
        <f ca="1">(VLOOKUP($B$73, 'Top Decile - Absolute'!$A:$AY, AQ$3, 0) / VLOOKUP($B$80, 'Top Decile - Absolute'!$A:$AY, AQ$3, 0))^(1/10)-1</f>
        <v>9.9323843191098771E-2</v>
      </c>
      <c r="AR62" s="109">
        <f ca="1">(VLOOKUP($B$73, 'Top Decile - Absolute'!$A:$AY, AR$3, 0) / VLOOKUP($B$80, 'Top Decile - Absolute'!$A:$AY, AR$3, 0))^(1/10)-1</f>
        <v>0.12603657174018457</v>
      </c>
      <c r="AS62" s="109">
        <f ca="1">(VLOOKUP($B$73, 'Top Decile - Absolute'!$A:$AY, AS$3, 0) / VLOOKUP($B$80, 'Top Decile - Absolute'!$A:$AY, AS$3, 0))^(1/10)-1</f>
        <v>0.10169959795900851</v>
      </c>
      <c r="AT62" s="109">
        <f ca="1">(VLOOKUP($B$73, 'Top Decile - Absolute'!$A:$AY, AT$3, 0) / VLOOKUP($B$80, 'Top Decile - Absolute'!$A:$AY, AT$3, 0))^(1/10)-1</f>
        <v>0.11060477695408433</v>
      </c>
      <c r="AU62" s="146">
        <f ca="1">(VLOOKUP($B$73, 'Top Decile - Absolute'!$A:$AY, AU$3, 0) / VLOOKUP($B$80, 'Top Decile - Absolute'!$A:$AY, AU$3, 0))^(1/10)-1</f>
        <v>0.11275437626647533</v>
      </c>
      <c r="AV62" s="109">
        <f ca="1">(VLOOKUP($B$73, 'Top Decile - Absolute'!$A:$AY, AV$3, 0) / VLOOKUP($B$80, 'Top Decile - Absolute'!$A:$AY, AV$3, 0))^(1/10)-1</f>
        <v>0.11534939853067616</v>
      </c>
      <c r="AW62" s="109">
        <f ca="1">(VLOOKUP($B$73, 'Top Decile - Absolute'!$A:$AY, AW$3, 0) / VLOOKUP($B$80, 'Top Decile - Absolute'!$A:$AY, AW$3, 0))^(1/10)-1</f>
        <v>0.11108652319046586</v>
      </c>
    </row>
    <row r="63" spans="1:49" ht="13.5">
      <c r="A63" s="101" t="s">
        <v>272</v>
      </c>
      <c r="B63" s="109"/>
      <c r="C63" s="109">
        <f t="shared" ref="C63:D63" ca="1" si="47">C47</f>
        <v>0.11524744827541911</v>
      </c>
      <c r="D63" s="109">
        <f t="shared" ca="1" si="47"/>
        <v>8.3179867003652097E-2</v>
      </c>
      <c r="E63" s="109">
        <f t="shared" ref="E63:K63" ca="1" si="48">E47</f>
        <v>0.1113849703892027</v>
      </c>
      <c r="F63" s="109">
        <f t="shared" ca="1" si="48"/>
        <v>0.10267207791953648</v>
      </c>
      <c r="G63" s="109">
        <f t="shared" ca="1" si="48"/>
        <v>7.3918112785300361E-2</v>
      </c>
      <c r="H63" s="109">
        <f t="shared" ca="1" si="48"/>
        <v>9.1541077488025868E-2</v>
      </c>
      <c r="I63" s="109">
        <f t="shared" ca="1" si="48"/>
        <v>9.1793268983908494E-2</v>
      </c>
      <c r="J63" s="109">
        <f t="shared" ca="1" si="48"/>
        <v>0.10109471377990897</v>
      </c>
      <c r="K63" s="109">
        <f t="shared" ca="1" si="48"/>
        <v>9.2068907663529265E-2</v>
      </c>
      <c r="L63" s="109">
        <f t="shared" ref="L63:AT63" ca="1" si="49">L47</f>
        <v>0.11621589536120069</v>
      </c>
      <c r="M63" s="109">
        <f t="shared" ca="1" si="49"/>
        <v>0.1151744137104076</v>
      </c>
      <c r="N63" s="109">
        <f t="shared" ca="1" si="49"/>
        <v>8.5013297759137574E-2</v>
      </c>
      <c r="O63" s="109">
        <f t="shared" ca="1" si="49"/>
        <v>7.1712814249905721E-2</v>
      </c>
      <c r="P63" s="109">
        <f t="shared" ca="1" si="49"/>
        <v>9.2678685906523395E-2</v>
      </c>
      <c r="Q63" s="109">
        <f t="shared" ca="1" si="49"/>
        <v>0.1341130377985611</v>
      </c>
      <c r="R63" s="109">
        <f t="shared" ca="1" si="49"/>
        <v>0.13326697660015618</v>
      </c>
      <c r="S63" s="109">
        <f t="shared" ca="1" si="49"/>
        <v>0.11824351892542873</v>
      </c>
      <c r="T63" s="109">
        <f t="shared" ca="1" si="49"/>
        <v>0.13018439606697396</v>
      </c>
      <c r="U63" s="109">
        <f t="shared" ca="1" si="49"/>
        <v>0.13669361612035358</v>
      </c>
      <c r="V63" s="109">
        <f t="shared" ca="1" si="49"/>
        <v>0.12255423768898299</v>
      </c>
      <c r="W63" s="109">
        <f t="shared" ca="1" si="49"/>
        <v>0.11949690630590193</v>
      </c>
      <c r="X63" s="109">
        <f t="shared" ca="1" si="49"/>
        <v>0.10456091307444204</v>
      </c>
      <c r="Y63" s="109">
        <f t="shared" ca="1" si="49"/>
        <v>0.13977726237348942</v>
      </c>
      <c r="Z63" s="109">
        <f t="shared" ca="1" si="49"/>
        <v>5.6819371000405239E-2</v>
      </c>
      <c r="AA63" s="109">
        <f t="shared" ca="1" si="49"/>
        <v>8.3896682306823456E-2</v>
      </c>
      <c r="AB63" s="109">
        <f t="shared" ca="1" si="49"/>
        <v>8.3103835033832896E-2</v>
      </c>
      <c r="AC63" s="109">
        <f t="shared" ca="1" si="49"/>
        <v>0.10903756885934635</v>
      </c>
      <c r="AD63" s="109">
        <f t="shared" ca="1" si="49"/>
        <v>9.1162640736523803E-2</v>
      </c>
      <c r="AE63" s="109">
        <f t="shared" ca="1" si="49"/>
        <v>8.6057406229695932E-2</v>
      </c>
      <c r="AF63" s="109">
        <f t="shared" ca="1" si="49"/>
        <v>4.4615982324976988E-2</v>
      </c>
      <c r="AG63" s="109">
        <f t="shared" ca="1" si="49"/>
        <v>9.1949131022142971E-2</v>
      </c>
      <c r="AH63" s="109">
        <f t="shared" ca="1" si="49"/>
        <v>9.3727651800838974E-2</v>
      </c>
      <c r="AI63" s="109">
        <f t="shared" ca="1" si="49"/>
        <v>8.9361230331266306E-2</v>
      </c>
      <c r="AJ63" s="109">
        <f t="shared" ca="1" si="49"/>
        <v>8.7281892274109651E-2</v>
      </c>
      <c r="AK63" s="109">
        <f t="shared" ca="1" si="49"/>
        <v>9.4178037254173841E-2</v>
      </c>
      <c r="AL63" s="109">
        <f t="shared" ca="1" si="49"/>
        <v>9.5428720568223824E-2</v>
      </c>
      <c r="AM63" s="109">
        <f t="shared" ca="1" si="49"/>
        <v>7.5152089054509652E-2</v>
      </c>
      <c r="AN63" s="109">
        <f t="shared" ca="1" si="49"/>
        <v>9.0745096813624082E-2</v>
      </c>
      <c r="AO63" s="109">
        <f t="shared" ca="1" si="49"/>
        <v>4.9811358388770044E-2</v>
      </c>
      <c r="AP63" s="109">
        <f t="shared" ca="1" si="49"/>
        <v>9.5266130423284467E-2</v>
      </c>
      <c r="AQ63" s="109">
        <f t="shared" ca="1" si="49"/>
        <v>6.9382316127901689E-2</v>
      </c>
      <c r="AR63" s="109">
        <f t="shared" ca="1" si="49"/>
        <v>8.3330624810842746E-2</v>
      </c>
      <c r="AS63" s="109">
        <f t="shared" ca="1" si="49"/>
        <v>9.377499545951995E-2</v>
      </c>
      <c r="AT63" s="109">
        <f t="shared" ca="1" si="49"/>
        <v>0.107265610798432</v>
      </c>
      <c r="AU63" s="146">
        <f t="shared" ref="AU63" si="50">AU47</f>
        <v>0</v>
      </c>
      <c r="AV63" s="120" t="s">
        <v>280</v>
      </c>
      <c r="AW63" s="120" t="s">
        <v>280</v>
      </c>
    </row>
    <row r="64" spans="1:49" ht="13.5">
      <c r="A64" s="101" t="s">
        <v>281</v>
      </c>
      <c r="B64" s="109"/>
      <c r="C64" s="109">
        <f t="shared" ref="C64:AT64" ca="1" si="51">(1+C57)^(1/C$46)-1</f>
        <v>9.1776438156287776E-2</v>
      </c>
      <c r="D64" s="109">
        <f t="shared" ca="1" si="51"/>
        <v>9.1776438156287776E-2</v>
      </c>
      <c r="E64" s="109">
        <f t="shared" ca="1" si="51"/>
        <v>9.1776438156287776E-2</v>
      </c>
      <c r="F64" s="109">
        <f t="shared" ca="1" si="51"/>
        <v>9.1776438156287776E-2</v>
      </c>
      <c r="G64" s="109">
        <f t="shared" ca="1" si="51"/>
        <v>9.1776438156287776E-2</v>
      </c>
      <c r="H64" s="109">
        <f t="shared" ca="1" si="51"/>
        <v>9.1776438156287776E-2</v>
      </c>
      <c r="I64" s="109">
        <f t="shared" ca="1" si="51"/>
        <v>8.4427850197615451E-2</v>
      </c>
      <c r="J64" s="109">
        <f t="shared" ca="1" si="51"/>
        <v>9.1776438156287776E-2</v>
      </c>
      <c r="K64" s="109">
        <f t="shared" ca="1" si="51"/>
        <v>8.2907837585651789E-2</v>
      </c>
      <c r="L64" s="109">
        <f t="shared" ca="1" si="51"/>
        <v>0.11083273185761922</v>
      </c>
      <c r="M64" s="109">
        <f t="shared" ca="1" si="51"/>
        <v>9.1776438156287776E-2</v>
      </c>
      <c r="N64" s="109">
        <f t="shared" ca="1" si="51"/>
        <v>7.0320259457067769E-2</v>
      </c>
      <c r="O64" s="109">
        <f t="shared" ca="1" si="51"/>
        <v>7.0320259457067769E-2</v>
      </c>
      <c r="P64" s="109">
        <f t="shared" ca="1" si="51"/>
        <v>8.611044093302489E-2</v>
      </c>
      <c r="Q64" s="109">
        <f t="shared" ca="1" si="51"/>
        <v>0.11161240140443796</v>
      </c>
      <c r="R64" s="109">
        <f t="shared" ca="1" si="51"/>
        <v>0.11161240140443796</v>
      </c>
      <c r="S64" s="109">
        <f t="shared" ca="1" si="51"/>
        <v>0.11161240140443796</v>
      </c>
      <c r="T64" s="109">
        <f t="shared" ca="1" si="51"/>
        <v>0.11161240140443796</v>
      </c>
      <c r="U64" s="109">
        <f t="shared" ca="1" si="51"/>
        <v>0.11161240140443796</v>
      </c>
      <c r="V64" s="109">
        <f t="shared" ca="1" si="51"/>
        <v>0.11161240140443796</v>
      </c>
      <c r="W64" s="109">
        <f t="shared" ca="1" si="51"/>
        <v>0.11161240140443796</v>
      </c>
      <c r="X64" s="109">
        <f t="shared" ca="1" si="51"/>
        <v>0.11161240140443796</v>
      </c>
      <c r="Y64" s="109">
        <f t="shared" ca="1" si="51"/>
        <v>0.11161240140443796</v>
      </c>
      <c r="Z64" s="109">
        <f t="shared" ca="1" si="51"/>
        <v>8.2056585504905355E-2</v>
      </c>
      <c r="AA64" s="109">
        <f t="shared" ca="1" si="51"/>
        <v>9.1776438156287776E-2</v>
      </c>
      <c r="AB64" s="109">
        <f t="shared" ca="1" si="51"/>
        <v>9.1776438156287776E-2</v>
      </c>
      <c r="AC64" s="109">
        <f t="shared" ca="1" si="51"/>
        <v>9.1776438156287776E-2</v>
      </c>
      <c r="AD64" s="109">
        <f t="shared" ca="1" si="51"/>
        <v>8.8068535260155567E-2</v>
      </c>
      <c r="AE64" s="109">
        <f t="shared" ca="1" si="51"/>
        <v>9.1776438156287776E-2</v>
      </c>
      <c r="AF64" s="109">
        <f t="shared" ca="1" si="51"/>
        <v>7.0674673445425107E-2</v>
      </c>
      <c r="AG64" s="109">
        <f t="shared" ca="1" si="51"/>
        <v>8.0613597715804897E-2</v>
      </c>
      <c r="AH64" s="109">
        <f t="shared" ca="1" si="51"/>
        <v>8.0613597715804897E-2</v>
      </c>
      <c r="AI64" s="109">
        <f t="shared" ca="1" si="51"/>
        <v>8.0613597715804897E-2</v>
      </c>
      <c r="AJ64" s="109">
        <f t="shared" ca="1" si="51"/>
        <v>8.0613597715804897E-2</v>
      </c>
      <c r="AK64" s="109">
        <f t="shared" ca="1" si="51"/>
        <v>8.0613597715804897E-2</v>
      </c>
      <c r="AL64" s="109">
        <f t="shared" ca="1" si="51"/>
        <v>8.0613597715804897E-2</v>
      </c>
      <c r="AM64" s="109">
        <f t="shared" ca="1" si="51"/>
        <v>9.1776438156287776E-2</v>
      </c>
      <c r="AN64" s="109">
        <f t="shared" ca="1" si="51"/>
        <v>9.1776438156287776E-2</v>
      </c>
      <c r="AO64" s="109">
        <f t="shared" ca="1" si="51"/>
        <v>8.8068535260155567E-2</v>
      </c>
      <c r="AP64" s="109">
        <f t="shared" ca="1" si="51"/>
        <v>9.1776438156287776E-2</v>
      </c>
      <c r="AQ64" s="109">
        <f t="shared" ca="1" si="51"/>
        <v>9.1776438156287776E-2</v>
      </c>
      <c r="AR64" s="109">
        <f t="shared" ca="1" si="51"/>
        <v>8.8068535260155567E-2</v>
      </c>
      <c r="AS64" s="109">
        <f t="shared" ca="1" si="51"/>
        <v>9.1776438156287776E-2</v>
      </c>
      <c r="AT64" s="109">
        <f t="shared" ca="1" si="51"/>
        <v>9.1776438156287776E-2</v>
      </c>
      <c r="AU64" s="146">
        <f t="shared" ref="AU64" ca="1" si="52">(1+AU57)^(1/AU$46)-1</f>
        <v>7.7034732407619266E-2</v>
      </c>
      <c r="AV64" s="120" t="s">
        <v>280</v>
      </c>
      <c r="AW64" s="120" t="s">
        <v>280</v>
      </c>
    </row>
    <row r="65" spans="1:49" ht="13.5">
      <c r="A65" s="101" t="s">
        <v>282</v>
      </c>
      <c r="B65" s="109"/>
      <c r="C65" s="109">
        <f t="shared" ref="C65:AT65" ca="1" si="53">(1+C58)^(1/C$46)-1</f>
        <v>7.984688078930513E-2</v>
      </c>
      <c r="D65" s="109">
        <f t="shared" ca="1" si="53"/>
        <v>7.984688078930513E-2</v>
      </c>
      <c r="E65" s="109">
        <f t="shared" ca="1" si="53"/>
        <v>7.984688078930513E-2</v>
      </c>
      <c r="F65" s="109">
        <f t="shared" ca="1" si="53"/>
        <v>7.984688078930513E-2</v>
      </c>
      <c r="G65" s="109">
        <f t="shared" ca="1" si="53"/>
        <v>7.984688078930513E-2</v>
      </c>
      <c r="H65" s="109">
        <f t="shared" ca="1" si="53"/>
        <v>7.984688078930513E-2</v>
      </c>
      <c r="I65" s="109">
        <f t="shared" ca="1" si="53"/>
        <v>6.9692110810630536E-2</v>
      </c>
      <c r="J65" s="109">
        <f t="shared" ca="1" si="53"/>
        <v>7.984688078930513E-2</v>
      </c>
      <c r="K65" s="109">
        <f t="shared" ca="1" si="53"/>
        <v>5.9438927244943818E-2</v>
      </c>
      <c r="L65" s="109">
        <f t="shared" ca="1" si="53"/>
        <v>0.1135610140352723</v>
      </c>
      <c r="M65" s="109">
        <f t="shared" ca="1" si="53"/>
        <v>7.984688078930513E-2</v>
      </c>
      <c r="N65" s="109">
        <f t="shared" ca="1" si="53"/>
        <v>6.1951548667329881E-2</v>
      </c>
      <c r="O65" s="109">
        <f t="shared" ca="1" si="53"/>
        <v>6.1951548667329881E-2</v>
      </c>
      <c r="P65" s="109">
        <f t="shared" ca="1" si="53"/>
        <v>7.1218174651482613E-2</v>
      </c>
      <c r="Q65" s="109">
        <f t="shared" ca="1" si="53"/>
        <v>0.11027899087342941</v>
      </c>
      <c r="R65" s="109">
        <f t="shared" ca="1" si="53"/>
        <v>0.11027899087342941</v>
      </c>
      <c r="S65" s="109">
        <f t="shared" ca="1" si="53"/>
        <v>0.11027899087342941</v>
      </c>
      <c r="T65" s="109">
        <f t="shared" ca="1" si="53"/>
        <v>0.11027899087342941</v>
      </c>
      <c r="U65" s="109">
        <f t="shared" ca="1" si="53"/>
        <v>0.11027899087342941</v>
      </c>
      <c r="V65" s="109">
        <f t="shared" ca="1" si="53"/>
        <v>0.11027899087342941</v>
      </c>
      <c r="W65" s="109">
        <f t="shared" ca="1" si="53"/>
        <v>0.11027899087342941</v>
      </c>
      <c r="X65" s="109">
        <f t="shared" ca="1" si="53"/>
        <v>0.11027899087342941</v>
      </c>
      <c r="Y65" s="109">
        <f t="shared" ca="1" si="53"/>
        <v>0.11027899087342941</v>
      </c>
      <c r="Z65" s="109">
        <f t="shared" ca="1" si="53"/>
        <v>6.8883389504207582E-2</v>
      </c>
      <c r="AA65" s="109">
        <f t="shared" ca="1" si="53"/>
        <v>7.984688078930513E-2</v>
      </c>
      <c r="AB65" s="109">
        <f t="shared" ca="1" si="53"/>
        <v>7.984688078930513E-2</v>
      </c>
      <c r="AC65" s="109">
        <f t="shared" ca="1" si="53"/>
        <v>7.984688078930513E-2</v>
      </c>
      <c r="AD65" s="109">
        <f t="shared" ca="1" si="53"/>
        <v>7.6381475204642779E-2</v>
      </c>
      <c r="AE65" s="109">
        <f t="shared" ca="1" si="53"/>
        <v>7.984688078930513E-2</v>
      </c>
      <c r="AF65" s="109">
        <f t="shared" ca="1" si="53"/>
        <v>4.7560438042913988E-2</v>
      </c>
      <c r="AG65" s="109">
        <f t="shared" ca="1" si="53"/>
        <v>5.9752254487483336E-2</v>
      </c>
      <c r="AH65" s="109">
        <f t="shared" ca="1" si="53"/>
        <v>5.9752254487483336E-2</v>
      </c>
      <c r="AI65" s="109">
        <f t="shared" ca="1" si="53"/>
        <v>5.9752254487483336E-2</v>
      </c>
      <c r="AJ65" s="109">
        <f t="shared" ca="1" si="53"/>
        <v>5.9752254487483336E-2</v>
      </c>
      <c r="AK65" s="109">
        <f t="shared" ca="1" si="53"/>
        <v>5.9752254487483336E-2</v>
      </c>
      <c r="AL65" s="109">
        <f t="shared" ca="1" si="53"/>
        <v>5.9752254487483336E-2</v>
      </c>
      <c r="AM65" s="109">
        <f t="shared" ca="1" si="53"/>
        <v>7.984688078930513E-2</v>
      </c>
      <c r="AN65" s="109">
        <f t="shared" ca="1" si="53"/>
        <v>7.984688078930513E-2</v>
      </c>
      <c r="AO65" s="109">
        <f t="shared" ca="1" si="53"/>
        <v>7.6381475204642779E-2</v>
      </c>
      <c r="AP65" s="109">
        <f t="shared" ca="1" si="53"/>
        <v>7.984688078930513E-2</v>
      </c>
      <c r="AQ65" s="109">
        <f t="shared" ca="1" si="53"/>
        <v>7.984688078930513E-2</v>
      </c>
      <c r="AR65" s="109">
        <f t="shared" ca="1" si="53"/>
        <v>7.6381475204642779E-2</v>
      </c>
      <c r="AS65" s="109">
        <f t="shared" ca="1" si="53"/>
        <v>7.984688078930513E-2</v>
      </c>
      <c r="AT65" s="109">
        <f t="shared" ca="1" si="53"/>
        <v>7.984688078930513E-2</v>
      </c>
      <c r="AU65" s="146">
        <f t="shared" ref="AU65" ca="1" si="54">(1+AU58)^(1/AU$46)-1</f>
        <v>9.1448712174186042E-2</v>
      </c>
      <c r="AV65" s="120" t="s">
        <v>280</v>
      </c>
      <c r="AW65" s="120" t="s">
        <v>280</v>
      </c>
    </row>
    <row r="70" spans="1:49">
      <c r="A70" s="110" t="s">
        <v>271</v>
      </c>
    </row>
    <row r="71" spans="1:49">
      <c r="A71" s="104" t="s">
        <v>267</v>
      </c>
      <c r="B71" s="111">
        <f>COUNT('Top Decile - Absolute (1 mth)'!A9:A900)+8</f>
        <v>411</v>
      </c>
    </row>
    <row r="72" spans="1:49">
      <c r="A72" s="103" t="s">
        <v>269</v>
      </c>
    </row>
    <row r="73" spans="1:49" ht="13.5">
      <c r="A73" s="101" t="s">
        <v>258</v>
      </c>
      <c r="B73" s="108">
        <f ca="1">INDIRECT("'Top Decile - Absolute'!A"&amp;B71)</f>
        <v>43707</v>
      </c>
    </row>
    <row r="74" spans="1:49" ht="13.5">
      <c r="A74" s="101" t="s">
        <v>259</v>
      </c>
      <c r="B74" s="108">
        <f ca="1">INDIRECT("'Top Decile - Absolute'!A"&amp;$B$71-3)</f>
        <v>43616</v>
      </c>
    </row>
    <row r="75" spans="1:49" ht="13.5">
      <c r="A75" s="101" t="s">
        <v>260</v>
      </c>
      <c r="B75" s="108">
        <f ca="1">INDIRECT("'Top Decile - Absolute'!A"&amp;$B$71-6)</f>
        <v>43524</v>
      </c>
    </row>
    <row r="76" spans="1:49" ht="13.5">
      <c r="A76" s="101" t="s">
        <v>164</v>
      </c>
      <c r="B76" s="108">
        <f ca="1">INDIRECT("'Top Decile - Absolute'!A"&amp;$B$71- MONTH(NOW())+1)</f>
        <v>43371</v>
      </c>
    </row>
    <row r="77" spans="1:49" ht="13.5">
      <c r="A77" s="101" t="s">
        <v>261</v>
      </c>
      <c r="B77" s="108">
        <f ca="1">INDIRECT("'Top Decile - Absolute'!A"&amp;$B$71-12)</f>
        <v>43343</v>
      </c>
    </row>
    <row r="78" spans="1:49" ht="13.5">
      <c r="A78" s="101" t="s">
        <v>263</v>
      </c>
      <c r="B78" s="108">
        <f ca="1">INDIRECT("'Top Decile - Absolute'!A"&amp;$B$71-36)</f>
        <v>42613</v>
      </c>
    </row>
    <row r="79" spans="1:49" ht="13.5">
      <c r="A79" s="101" t="s">
        <v>264</v>
      </c>
      <c r="B79" s="108">
        <f ca="1">INDIRECT("'Top Decile - Absolute'!A"&amp;$B$71-60)</f>
        <v>41880</v>
      </c>
    </row>
    <row r="80" spans="1:49" ht="13.5">
      <c r="A80" s="101" t="s">
        <v>265</v>
      </c>
      <c r="B80" s="108">
        <f ca="1">INDIRECT("'Top Decile - Absolute'!A"&amp;$B$71-120)</f>
        <v>40056</v>
      </c>
    </row>
  </sheetData>
  <phoneticPr fontId="5" type="noConversion"/>
  <pageMargins left="0.75" right="0.75" top="1" bottom="1" header="0.5" footer="0.5"/>
  <pageSetup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C442"/>
  <sheetViews>
    <sheetView zoomScaleNormal="100" workbookViewId="0">
      <selection activeCell="L12" sqref="L12"/>
    </sheetView>
  </sheetViews>
  <sheetFormatPr defaultRowHeight="12.75"/>
  <cols>
    <col min="1" max="1" width="9.140625" style="50"/>
    <col min="2" max="2" width="31.28515625" style="50" customWidth="1"/>
    <col min="3" max="3" width="54.7109375" style="50" customWidth="1"/>
    <col min="4" max="4" width="7.5703125" style="50" customWidth="1"/>
    <col min="5" max="5" width="8.140625" style="50" customWidth="1"/>
    <col min="6" max="6" width="13.28515625" style="50" customWidth="1"/>
    <col min="7" max="7" width="9.85546875" style="50" customWidth="1"/>
    <col min="8" max="8" width="9.140625" style="50" customWidth="1"/>
    <col min="9" max="9" width="11" style="50" customWidth="1"/>
    <col min="10" max="10" width="10.85546875" style="102" customWidth="1"/>
    <col min="11" max="11" width="12.5703125" style="102" customWidth="1"/>
    <col min="12" max="12" width="7.85546875" style="102" customWidth="1"/>
    <col min="13" max="13" width="13.140625" style="102" customWidth="1"/>
    <col min="14" max="14" width="16.140625" style="132" customWidth="1"/>
    <col min="15" max="15" width="2.140625" style="193" customWidth="1"/>
    <col min="16" max="16" width="2.140625" style="189" customWidth="1"/>
    <col min="17" max="20" width="2.140625" style="194" customWidth="1"/>
    <col min="21" max="21" width="2.140625" style="193" customWidth="1"/>
    <col min="22" max="22" width="17.85546875" style="114" customWidth="1"/>
    <col min="23" max="24" width="16.140625" style="114" customWidth="1"/>
    <col min="25" max="29" width="14.42578125" style="114" customWidth="1"/>
    <col min="30" max="16384" width="9.140625" style="50"/>
  </cols>
  <sheetData>
    <row r="1" spans="2:21">
      <c r="Q1" s="190" t="s">
        <v>104</v>
      </c>
      <c r="R1" s="191">
        <f>8+COUNT('Top Decile - Absolute'!C9:C65536)</f>
        <v>411</v>
      </c>
      <c r="S1" s="192"/>
      <c r="T1" s="192" t="s">
        <v>156</v>
      </c>
    </row>
    <row r="2" spans="2:21">
      <c r="Q2" s="190" t="s">
        <v>105</v>
      </c>
      <c r="S2" s="192" t="s">
        <v>153</v>
      </c>
      <c r="T2" s="192" t="s">
        <v>154</v>
      </c>
    </row>
    <row r="3" spans="2:21" ht="15.75">
      <c r="D3" s="185"/>
      <c r="F3" s="55" t="str">
        <f>IF(VLOOKUP($C$11,P:T, 5, 0)="Y", "Total Returns", "Price Performance")</f>
        <v>Price Performance</v>
      </c>
      <c r="G3" s="59"/>
      <c r="P3" s="195" t="s">
        <v>23</v>
      </c>
      <c r="Q3" s="196"/>
      <c r="R3" s="196" t="s">
        <v>106</v>
      </c>
      <c r="S3" s="196"/>
    </row>
    <row r="4" spans="2:21" ht="36" customHeight="1">
      <c r="F4" s="128" t="s">
        <v>245</v>
      </c>
      <c r="G4" s="122" t="s">
        <v>251</v>
      </c>
      <c r="H4" s="122" t="str">
        <f>'Table-L'!AV4</f>
        <v>Eq Wt S&amp;P 500</v>
      </c>
      <c r="I4" s="116" t="s">
        <v>283</v>
      </c>
      <c r="J4" s="122" t="str">
        <f>'Table-L'!AW4</f>
        <v>S&amp;P 500</v>
      </c>
      <c r="K4" s="116" t="s">
        <v>277</v>
      </c>
      <c r="P4" s="195" t="s">
        <v>24</v>
      </c>
      <c r="Q4" s="196">
        <v>189</v>
      </c>
      <c r="R4" s="196" t="s">
        <v>107</v>
      </c>
      <c r="S4" s="196">
        <v>0</v>
      </c>
      <c r="U4" s="193">
        <f>Q4+S4</f>
        <v>189</v>
      </c>
    </row>
    <row r="5" spans="2:21" ht="36" hidden="1" customHeight="1">
      <c r="D5" s="185" t="s">
        <v>345</v>
      </c>
      <c r="E5" s="51" t="s">
        <v>346</v>
      </c>
      <c r="F5" s="52" t="str">
        <f>"'Bottom Decile - Relative'!$A$"&amp;VLOOKUP(C11,P:Q, 2, 0)&amp;":$A$"&amp;R1</f>
        <v>'Bottom Decile - Relative'!$A$189:$A$411</v>
      </c>
      <c r="J5" s="102">
        <f ca="1">MIN(INDIRECT(F5))</f>
        <v>36950</v>
      </c>
      <c r="P5" s="195" t="s">
        <v>25</v>
      </c>
      <c r="Q5" s="196">
        <v>189</v>
      </c>
      <c r="R5" s="196" t="s">
        <v>108</v>
      </c>
      <c r="S5" s="196">
        <v>0</v>
      </c>
      <c r="U5" s="193">
        <f t="shared" ref="U5:U48" si="0">Q5+S5</f>
        <v>189</v>
      </c>
    </row>
    <row r="6" spans="2:21" ht="36" hidden="1" customHeight="1">
      <c r="E6" s="51" t="s">
        <v>347</v>
      </c>
      <c r="F6" s="52" t="str">
        <f>"'Bottom Decile - Relative'!$"&amp;O6&amp;"$"&amp;VLOOKUP(C11,P:Q, 2, 0)&amp;":$"&amp;O6&amp;"$"&amp;R1</f>
        <v>'Bottom Decile - Relative'!$c$189:$c$411</v>
      </c>
      <c r="O6" s="194" t="str">
        <f>VLOOKUP($C$11,$P:$R, 3, 0)</f>
        <v>c</v>
      </c>
      <c r="P6" s="195" t="s">
        <v>27</v>
      </c>
      <c r="Q6" s="196">
        <v>189</v>
      </c>
      <c r="R6" s="196" t="s">
        <v>109</v>
      </c>
      <c r="S6" s="196">
        <v>0</v>
      </c>
      <c r="U6" s="193">
        <f t="shared" si="0"/>
        <v>189</v>
      </c>
    </row>
    <row r="7" spans="2:21" ht="36" hidden="1" customHeight="1">
      <c r="E7" s="51" t="s">
        <v>348</v>
      </c>
      <c r="F7" s="50" t="str">
        <f ca="1">"'"&amp;I7&amp;"'!$o$"&amp;VLOOKUP(C11,P:Q, 2, 0)&amp;":$o$"&amp;O7</f>
        <v>'Chart-SHORT'!$o$189:$o$189</v>
      </c>
      <c r="I7" s="50" t="str">
        <f ca="1">MID(CELL("filename",A1),FIND("]",CELL("filename",A1))+1,255)</f>
        <v>Chart-SHORT</v>
      </c>
      <c r="O7" s="194">
        <f>VLOOKUP(C11,P:Q, 2, 0)+VLOOKUP(C11,P:S, 4, 0)</f>
        <v>189</v>
      </c>
      <c r="P7" s="195" t="s">
        <v>1</v>
      </c>
      <c r="Q7" s="196">
        <v>239</v>
      </c>
      <c r="R7" s="196" t="s">
        <v>110</v>
      </c>
      <c r="S7" s="196">
        <v>0</v>
      </c>
      <c r="U7" s="193">
        <f t="shared" si="0"/>
        <v>239</v>
      </c>
    </row>
    <row r="8" spans="2:21" ht="36" hidden="1" customHeight="1">
      <c r="E8" s="53" t="s">
        <v>154</v>
      </c>
      <c r="F8" s="50" t="str">
        <f>IF("Y"=VLOOKUP(C11,P:T, 5, 0), "Total Return", "")</f>
        <v/>
      </c>
      <c r="P8" s="195" t="s">
        <v>46</v>
      </c>
      <c r="Q8" s="196">
        <v>189</v>
      </c>
      <c r="R8" s="196" t="s">
        <v>111</v>
      </c>
      <c r="S8" s="196">
        <v>0</v>
      </c>
      <c r="U8" s="193">
        <f t="shared" si="0"/>
        <v>189</v>
      </c>
    </row>
    <row r="9" spans="2:21" ht="36" hidden="1" customHeight="1">
      <c r="E9" s="54" t="s">
        <v>220</v>
      </c>
      <c r="F9" s="50" t="str">
        <f>IF("Y"=VLOOKUP(C11,P:T, 5, 0), "", "Equal-Weighted Relative Cumulative Performance vs. Equal-Weighted S&amp;P 500")</f>
        <v>Equal-Weighted Relative Cumulative Performance vs. Equal-Weighted S&amp;P 500</v>
      </c>
      <c r="J9" s="125"/>
      <c r="K9" s="125"/>
      <c r="L9" s="125"/>
      <c r="M9" s="125"/>
      <c r="N9" s="133"/>
      <c r="O9" s="197">
        <v>1</v>
      </c>
      <c r="P9" s="195" t="s">
        <v>47</v>
      </c>
      <c r="Q9" s="196">
        <v>218</v>
      </c>
      <c r="R9" s="196" t="s">
        <v>112</v>
      </c>
      <c r="S9" s="196">
        <v>0</v>
      </c>
      <c r="U9" s="193">
        <f t="shared" si="0"/>
        <v>218</v>
      </c>
    </row>
    <row r="10" spans="2:21" ht="36" customHeight="1">
      <c r="F10" s="7">
        <v>32142</v>
      </c>
      <c r="G10" s="100" t="str">
        <f>VLOOKUP(F10, 'Table-S'!A:AU, HLOOKUP($C$11, 'Table-S'!$2:$3, 2, 0), 0)</f>
        <v>na</v>
      </c>
      <c r="H10" s="100">
        <f>VLOOKUP(F10, 'Table-S'!A:AW, 48, 0)</f>
        <v>2.3300438596491224E-2</v>
      </c>
      <c r="I10" s="126" t="str">
        <f>IFERROR(100*(G10-H10), "na")</f>
        <v>na</v>
      </c>
      <c r="J10" s="100">
        <f>VLOOKUP(F10, 'Table-S'!A:AW, 49, 0)</f>
        <v>2.027501342032445E-2</v>
      </c>
      <c r="K10" s="126" t="str">
        <f>IFERROR(100*(G10-J10), "na")</f>
        <v>na</v>
      </c>
      <c r="L10" s="125"/>
      <c r="M10" s="125"/>
      <c r="N10" s="133"/>
      <c r="O10" s="197">
        <v>1</v>
      </c>
      <c r="P10" s="195" t="s">
        <v>45</v>
      </c>
      <c r="Q10" s="196">
        <v>218</v>
      </c>
      <c r="R10" s="196" t="s">
        <v>113</v>
      </c>
      <c r="S10" s="196">
        <v>0</v>
      </c>
      <c r="U10" s="193">
        <f t="shared" si="0"/>
        <v>218</v>
      </c>
    </row>
    <row r="11" spans="2:21" ht="15.75">
      <c r="B11" s="55" t="s">
        <v>151</v>
      </c>
      <c r="C11" s="56" t="s">
        <v>24</v>
      </c>
      <c r="F11" s="7">
        <v>32507</v>
      </c>
      <c r="G11" s="100" t="str">
        <f>VLOOKUP(F11, 'Table-S'!A:AU, HLOOKUP($C$11, 'Table-S'!$2:$3, 2, 0), 0)</f>
        <v>na</v>
      </c>
      <c r="H11" s="100">
        <f>VLOOKUP(F11, 'Table-S'!A:AW, 48, 0)</f>
        <v>0.15684436110367006</v>
      </c>
      <c r="I11" s="126" t="str">
        <f t="shared" ref="I11:I40" si="1">IFERROR(100*(G11-H11), "na")</f>
        <v>na</v>
      </c>
      <c r="J11" s="100">
        <f>VLOOKUP(F11, 'Table-S'!A:AW, 49, 0)</f>
        <v>0.12400841832604836</v>
      </c>
      <c r="K11" s="126" t="str">
        <f t="shared" ref="K11:K40" si="2">IFERROR(100*(G11-J11), "na")</f>
        <v>na</v>
      </c>
      <c r="L11" s="125"/>
      <c r="M11" s="125"/>
      <c r="N11" s="133"/>
      <c r="O11" s="197">
        <v>1</v>
      </c>
      <c r="P11" s="195" t="s">
        <v>28</v>
      </c>
      <c r="Q11" s="196">
        <v>189</v>
      </c>
      <c r="R11" s="196" t="s">
        <v>114</v>
      </c>
      <c r="S11" s="196">
        <v>0</v>
      </c>
      <c r="U11" s="193">
        <f t="shared" si="0"/>
        <v>189</v>
      </c>
    </row>
    <row r="12" spans="2:21" ht="13.5">
      <c r="F12" s="7">
        <v>32871</v>
      </c>
      <c r="G12" s="100" t="str">
        <f>VLOOKUP(F12, 'Table-S'!A:AU, HLOOKUP($C$11, 'Table-S'!$2:$3, 2, 0), 0)</f>
        <v>na</v>
      </c>
      <c r="H12" s="100">
        <f>VLOOKUP(F12, 'Table-S'!A:AW, 48, 0)</f>
        <v>0.21616301956697925</v>
      </c>
      <c r="I12" s="126" t="str">
        <f t="shared" si="1"/>
        <v>na</v>
      </c>
      <c r="J12" s="100">
        <f>VLOOKUP(F12, 'Table-S'!A:AW, 49, 0)</f>
        <v>0.27250468097364244</v>
      </c>
      <c r="K12" s="126" t="str">
        <f t="shared" si="2"/>
        <v>na</v>
      </c>
      <c r="L12" s="125"/>
      <c r="M12" s="125"/>
      <c r="N12" s="133"/>
      <c r="O12" s="197">
        <v>1</v>
      </c>
      <c r="P12" s="195" t="s">
        <v>29</v>
      </c>
      <c r="Q12" s="196">
        <v>232</v>
      </c>
      <c r="R12" s="196" t="s">
        <v>115</v>
      </c>
      <c r="S12" s="196">
        <v>0</v>
      </c>
      <c r="U12" s="193">
        <f t="shared" si="0"/>
        <v>232</v>
      </c>
    </row>
    <row r="13" spans="2:21" ht="13.5">
      <c r="F13" s="7">
        <v>33238</v>
      </c>
      <c r="G13" s="100" t="str">
        <f>VLOOKUP(F13, 'Table-S'!A:AU, HLOOKUP($C$11, 'Table-S'!$2:$3, 2, 0), 0)</f>
        <v>na</v>
      </c>
      <c r="H13" s="100">
        <f>VLOOKUP(F13, 'Table-S'!A:AW, 48, 0)</f>
        <v>-0.14708682406702211</v>
      </c>
      <c r="I13" s="126" t="str">
        <f t="shared" si="1"/>
        <v>na</v>
      </c>
      <c r="J13" s="100">
        <f>VLOOKUP(F13, 'Table-S'!A:AW, 49, 0)</f>
        <v>-6.559139784946233E-2</v>
      </c>
      <c r="K13" s="126" t="str">
        <f t="shared" si="2"/>
        <v>na</v>
      </c>
      <c r="L13" s="125"/>
      <c r="M13" s="125"/>
      <c r="N13" s="133"/>
      <c r="O13" s="197">
        <v>1</v>
      </c>
      <c r="P13" s="195" t="s">
        <v>30</v>
      </c>
      <c r="Q13" s="196">
        <v>9</v>
      </c>
      <c r="R13" s="196" t="s">
        <v>116</v>
      </c>
      <c r="S13" s="196">
        <v>294</v>
      </c>
      <c r="U13" s="193">
        <f t="shared" si="0"/>
        <v>303</v>
      </c>
    </row>
    <row r="14" spans="2:21" ht="13.5">
      <c r="F14" s="7">
        <v>33603</v>
      </c>
      <c r="G14" s="100" t="str">
        <f>VLOOKUP(F14, 'Table-S'!A:AU, HLOOKUP($C$11, 'Table-S'!$2:$3, 2, 0), 0)</f>
        <v>na</v>
      </c>
      <c r="H14" s="100">
        <f>VLOOKUP(F14, 'Table-S'!A:AW, 48, 0)</f>
        <v>0.31811586114521706</v>
      </c>
      <c r="I14" s="126" t="str">
        <f t="shared" si="1"/>
        <v>na</v>
      </c>
      <c r="J14" s="100">
        <f>VLOOKUP(F14, 'Table-S'!A:AW, 49, 0)</f>
        <v>0.26306704621161647</v>
      </c>
      <c r="K14" s="126" t="str">
        <f t="shared" si="2"/>
        <v>na</v>
      </c>
      <c r="L14" s="125"/>
      <c r="M14" s="125"/>
      <c r="N14" s="133"/>
      <c r="O14" s="197">
        <v>1</v>
      </c>
      <c r="P14" s="195" t="s">
        <v>31</v>
      </c>
      <c r="Q14" s="196">
        <v>189</v>
      </c>
      <c r="R14" s="196" t="s">
        <v>117</v>
      </c>
      <c r="S14" s="196">
        <v>0</v>
      </c>
      <c r="T14" s="194" t="s">
        <v>155</v>
      </c>
      <c r="U14" s="193">
        <f t="shared" si="0"/>
        <v>189</v>
      </c>
    </row>
    <row r="15" spans="2:21" ht="13.5">
      <c r="F15" s="7">
        <v>33969</v>
      </c>
      <c r="G15" s="100" t="str">
        <f>VLOOKUP(F15, 'Table-S'!A:AU, HLOOKUP($C$11, 'Table-S'!$2:$3, 2, 0), 0)</f>
        <v>na</v>
      </c>
      <c r="H15" s="100">
        <f>VLOOKUP(F15, 'Table-S'!A:AW, 48, 0)</f>
        <v>0.11779151494622742</v>
      </c>
      <c r="I15" s="126" t="str">
        <f t="shared" si="1"/>
        <v>na</v>
      </c>
      <c r="J15" s="100">
        <f>VLOOKUP(F15, 'Table-S'!A:AW, 49, 0)</f>
        <v>4.4642643074636057E-2</v>
      </c>
      <c r="K15" s="126" t="str">
        <f t="shared" si="2"/>
        <v>na</v>
      </c>
      <c r="L15" s="125"/>
      <c r="M15" s="125"/>
      <c r="N15" s="133"/>
      <c r="O15" s="197">
        <v>1</v>
      </c>
      <c r="P15" s="195" t="s">
        <v>3</v>
      </c>
      <c r="Q15" s="196">
        <v>231</v>
      </c>
      <c r="R15" s="196" t="s">
        <v>118</v>
      </c>
      <c r="S15" s="196">
        <v>0</v>
      </c>
      <c r="T15" s="194" t="s">
        <v>155</v>
      </c>
      <c r="U15" s="193">
        <f t="shared" si="0"/>
        <v>231</v>
      </c>
    </row>
    <row r="16" spans="2:21" ht="13.5">
      <c r="F16" s="7">
        <v>34334</v>
      </c>
      <c r="G16" s="100" t="str">
        <f>VLOOKUP(F16, 'Table-S'!A:AU, HLOOKUP($C$11, 'Table-S'!$2:$3, 2, 0), 0)</f>
        <v>na</v>
      </c>
      <c r="H16" s="100">
        <f>VLOOKUP(F16, 'Table-S'!A:AW, 48, 0)</f>
        <v>0.11628787878787872</v>
      </c>
      <c r="I16" s="126" t="str">
        <f t="shared" si="1"/>
        <v>na</v>
      </c>
      <c r="J16" s="100">
        <f>VLOOKUP(F16, 'Table-S'!A:AW, 49, 0)</f>
        <v>7.0551513621445405E-2</v>
      </c>
      <c r="K16" s="126" t="str">
        <f t="shared" si="2"/>
        <v>na</v>
      </c>
      <c r="L16" s="125"/>
      <c r="M16" s="125"/>
      <c r="N16" s="133"/>
      <c r="O16" s="197">
        <v>1</v>
      </c>
      <c r="P16" s="195" t="s">
        <v>8</v>
      </c>
      <c r="Q16" s="196">
        <v>237</v>
      </c>
      <c r="R16" s="196" t="s">
        <v>119</v>
      </c>
      <c r="S16" s="196">
        <v>0</v>
      </c>
      <c r="U16" s="193">
        <f t="shared" si="0"/>
        <v>237</v>
      </c>
    </row>
    <row r="17" spans="6:21" ht="13.5">
      <c r="F17" s="7">
        <v>34698</v>
      </c>
      <c r="G17" s="100" t="str">
        <f>VLOOKUP(F17, 'Table-S'!A:AU, HLOOKUP($C$11, 'Table-S'!$2:$3, 2, 0), 0)</f>
        <v>na</v>
      </c>
      <c r="H17" s="100">
        <f>VLOOKUP(F17, 'Table-S'!A:AW, 48, 0)</f>
        <v>-2.1717000339328107E-2</v>
      </c>
      <c r="I17" s="126" t="str">
        <f t="shared" si="1"/>
        <v>na</v>
      </c>
      <c r="J17" s="100">
        <f>VLOOKUP(F17, 'Table-S'!A:AW, 49, 0)</f>
        <v>-1.5392860971165101E-2</v>
      </c>
      <c r="K17" s="126" t="str">
        <f t="shared" si="2"/>
        <v>na</v>
      </c>
      <c r="L17" s="125"/>
      <c r="M17" s="125"/>
      <c r="N17" s="133"/>
      <c r="O17" s="197">
        <v>1</v>
      </c>
      <c r="P17" s="195" t="s">
        <v>32</v>
      </c>
      <c r="Q17" s="196">
        <v>189</v>
      </c>
      <c r="R17" s="196" t="s">
        <v>120</v>
      </c>
      <c r="S17" s="196">
        <v>0</v>
      </c>
      <c r="U17" s="193">
        <f t="shared" si="0"/>
        <v>189</v>
      </c>
    </row>
    <row r="18" spans="6:21" ht="13.5">
      <c r="F18" s="7">
        <v>35062</v>
      </c>
      <c r="G18" s="100" t="str">
        <f>VLOOKUP(F18, 'Table-S'!A:AU, HLOOKUP($C$11, 'Table-S'!$2:$3, 2, 0), 0)</f>
        <v>na</v>
      </c>
      <c r="H18" s="100">
        <f>VLOOKUP(F18, 'Table-S'!A:AW, 48, 0)</f>
        <v>0.28879639264654866</v>
      </c>
      <c r="I18" s="126" t="str">
        <f t="shared" si="1"/>
        <v>na</v>
      </c>
      <c r="J18" s="100">
        <f>VLOOKUP(F18, 'Table-S'!A:AW, 49, 0)</f>
        <v>0.34110653863740281</v>
      </c>
      <c r="K18" s="126" t="str">
        <f t="shared" si="2"/>
        <v>na</v>
      </c>
      <c r="L18" s="125"/>
      <c r="M18" s="125"/>
      <c r="N18" s="133"/>
      <c r="O18" s="197">
        <v>1</v>
      </c>
      <c r="P18" s="195" t="s">
        <v>33</v>
      </c>
      <c r="Q18" s="196">
        <v>20</v>
      </c>
      <c r="R18" s="196" t="s">
        <v>121</v>
      </c>
      <c r="S18" s="196">
        <v>277</v>
      </c>
      <c r="U18" s="193">
        <f t="shared" si="0"/>
        <v>297</v>
      </c>
    </row>
    <row r="19" spans="6:21" ht="13.5">
      <c r="F19" s="7">
        <v>35430</v>
      </c>
      <c r="G19" s="100" t="str">
        <f>VLOOKUP(F19, 'Table-S'!A:AU, HLOOKUP($C$11, 'Table-S'!$2:$3, 2, 0), 0)</f>
        <v>na</v>
      </c>
      <c r="H19" s="100">
        <f>VLOOKUP(F19, 'Table-S'!A:AW, 48, 0)</f>
        <v>0.16610127338351832</v>
      </c>
      <c r="I19" s="126" t="str">
        <f t="shared" si="1"/>
        <v>na</v>
      </c>
      <c r="J19" s="100">
        <f>VLOOKUP(F19, 'Table-S'!A:AW, 49, 0)</f>
        <v>0.20263666325718832</v>
      </c>
      <c r="K19" s="126" t="str">
        <f t="shared" si="2"/>
        <v>na</v>
      </c>
      <c r="L19" s="125"/>
      <c r="M19" s="125"/>
      <c r="N19" s="133"/>
      <c r="O19" s="197">
        <v>1</v>
      </c>
      <c r="P19" s="195" t="s">
        <v>34</v>
      </c>
      <c r="Q19" s="196">
        <v>20</v>
      </c>
      <c r="R19" s="196" t="s">
        <v>122</v>
      </c>
      <c r="S19" s="196">
        <v>277</v>
      </c>
      <c r="U19" s="193">
        <f t="shared" si="0"/>
        <v>297</v>
      </c>
    </row>
    <row r="20" spans="6:21" ht="13.5">
      <c r="F20" s="7">
        <v>35795</v>
      </c>
      <c r="G20" s="100" t="str">
        <f>VLOOKUP(F20, 'Table-S'!A:AU, HLOOKUP($C$11, 'Table-S'!$2:$3, 2, 0), 0)</f>
        <v>na</v>
      </c>
      <c r="H20" s="100">
        <f>VLOOKUP(F20, 'Table-S'!A:AW, 48, 0)</f>
        <v>0.2574906423711445</v>
      </c>
      <c r="I20" s="126" t="str">
        <f t="shared" si="1"/>
        <v>na</v>
      </c>
      <c r="J20" s="100">
        <f>VLOOKUP(F20, 'Table-S'!A:AW, 49, 0)</f>
        <v>0.31008051948051962</v>
      </c>
      <c r="K20" s="126" t="str">
        <f t="shared" si="2"/>
        <v>na</v>
      </c>
      <c r="L20" s="125"/>
      <c r="M20" s="125"/>
      <c r="N20" s="133"/>
      <c r="O20" s="197">
        <v>1</v>
      </c>
      <c r="P20" s="195" t="s">
        <v>40</v>
      </c>
      <c r="Q20" s="196">
        <v>20</v>
      </c>
      <c r="R20" s="196" t="s">
        <v>123</v>
      </c>
      <c r="S20" s="196">
        <v>277</v>
      </c>
      <c r="U20" s="193">
        <f t="shared" si="0"/>
        <v>297</v>
      </c>
    </row>
    <row r="21" spans="6:21" ht="13.5">
      <c r="F21" s="7">
        <v>36160</v>
      </c>
      <c r="G21" s="100" t="str">
        <f>VLOOKUP(F21, 'Table-S'!A:AU, HLOOKUP($C$11, 'Table-S'!$2:$3, 2, 0), 0)</f>
        <v>na</v>
      </c>
      <c r="H21" s="100">
        <f>VLOOKUP(F21, 'Table-S'!A:AW, 48, 0)</f>
        <v>0.10945626077716031</v>
      </c>
      <c r="I21" s="126" t="str">
        <f t="shared" si="1"/>
        <v>na</v>
      </c>
      <c r="J21" s="100">
        <f>VLOOKUP(F21, 'Table-S'!A:AW, 49, 0)</f>
        <v>0.26669346861075605</v>
      </c>
      <c r="K21" s="126" t="str">
        <f t="shared" si="2"/>
        <v>na</v>
      </c>
      <c r="L21" s="125"/>
      <c r="M21" s="125"/>
      <c r="N21" s="133"/>
      <c r="O21" s="197">
        <v>1</v>
      </c>
      <c r="P21" s="195" t="s">
        <v>35</v>
      </c>
      <c r="Q21" s="196">
        <v>20</v>
      </c>
      <c r="R21" s="196" t="s">
        <v>124</v>
      </c>
      <c r="S21" s="196">
        <v>277</v>
      </c>
      <c r="U21" s="193">
        <f t="shared" si="0"/>
        <v>297</v>
      </c>
    </row>
    <row r="22" spans="6:21" ht="13.5">
      <c r="F22" s="7">
        <v>36525</v>
      </c>
      <c r="G22" s="100" t="str">
        <f>VLOOKUP(F22, 'Table-S'!A:AU, HLOOKUP($C$11, 'Table-S'!$2:$3, 2, 0), 0)</f>
        <v>na</v>
      </c>
      <c r="H22" s="100">
        <f>VLOOKUP(F22, 'Table-S'!A:AW, 48, 0)</f>
        <v>9.7358797052924384E-2</v>
      </c>
      <c r="I22" s="126" t="str">
        <f t="shared" si="1"/>
        <v>na</v>
      </c>
      <c r="J22" s="100">
        <f>VLOOKUP(F22, 'Table-S'!A:AW, 49, 0)</f>
        <v>0.19525480521264371</v>
      </c>
      <c r="K22" s="126" t="str">
        <f t="shared" si="2"/>
        <v>na</v>
      </c>
      <c r="L22" s="125"/>
      <c r="M22" s="125"/>
      <c r="N22" s="133"/>
      <c r="O22" s="197">
        <v>1</v>
      </c>
      <c r="P22" s="195" t="s">
        <v>36</v>
      </c>
      <c r="Q22" s="196">
        <v>20</v>
      </c>
      <c r="R22" s="196" t="s">
        <v>125</v>
      </c>
      <c r="S22" s="196">
        <v>277</v>
      </c>
      <c r="U22" s="193">
        <f t="shared" si="0"/>
        <v>297</v>
      </c>
    </row>
    <row r="23" spans="6:21" ht="13.5">
      <c r="F23" s="7">
        <v>36889</v>
      </c>
      <c r="G23" s="100" t="str">
        <f>VLOOKUP(F23, 'Table-S'!A:AU, HLOOKUP($C$11, 'Table-S'!$2:$3, 2, 0), 0)</f>
        <v>na</v>
      </c>
      <c r="H23" s="100">
        <f>VLOOKUP(F23, 'Table-S'!A:AW, 48, 0)</f>
        <v>8.3899460293466843E-2</v>
      </c>
      <c r="I23" s="126" t="str">
        <f t="shared" si="1"/>
        <v>na</v>
      </c>
      <c r="J23" s="100">
        <f>VLOOKUP(F23, 'Table-S'!A:AW, 49, 0)</f>
        <v>-0.10139176121495852</v>
      </c>
      <c r="K23" s="126" t="str">
        <f t="shared" si="2"/>
        <v>na</v>
      </c>
      <c r="L23" s="125"/>
      <c r="M23" s="125"/>
      <c r="N23" s="133"/>
      <c r="O23" s="197">
        <v>1</v>
      </c>
      <c r="P23" s="195" t="s">
        <v>37</v>
      </c>
      <c r="Q23" s="196">
        <v>20</v>
      </c>
      <c r="R23" s="196" t="s">
        <v>126</v>
      </c>
      <c r="S23" s="196">
        <v>277</v>
      </c>
      <c r="U23" s="193">
        <f t="shared" si="0"/>
        <v>297</v>
      </c>
    </row>
    <row r="24" spans="6:21" ht="13.5">
      <c r="F24" s="7">
        <v>37256</v>
      </c>
      <c r="G24" s="100" t="str">
        <f>VLOOKUP(F24, 'Table-S'!A:AU, HLOOKUP($C$11, 'Table-S'!$2:$3, 2, 0), 0)</f>
        <v>na</v>
      </c>
      <c r="H24" s="100">
        <f>VLOOKUP(F24, 'Table-S'!A:AW, 48, 0)</f>
        <v>2.1289051858741637E-3</v>
      </c>
      <c r="I24" s="126" t="str">
        <f t="shared" si="1"/>
        <v>na</v>
      </c>
      <c r="J24" s="100">
        <f>VLOOKUP(F24, 'Table-S'!A:AW, 49, 0)</f>
        <v>-0.13042728301879913</v>
      </c>
      <c r="K24" s="126" t="str">
        <f t="shared" si="2"/>
        <v>na</v>
      </c>
      <c r="L24" s="125"/>
      <c r="M24" s="125"/>
      <c r="N24" s="133"/>
      <c r="O24" s="197">
        <v>1</v>
      </c>
      <c r="P24" s="195" t="s">
        <v>38</v>
      </c>
      <c r="Q24" s="196">
        <v>20</v>
      </c>
      <c r="R24" s="196" t="s">
        <v>127</v>
      </c>
      <c r="S24" s="196">
        <v>277</v>
      </c>
      <c r="U24" s="193">
        <f t="shared" si="0"/>
        <v>297</v>
      </c>
    </row>
    <row r="25" spans="6:21" ht="13.5">
      <c r="F25" s="7">
        <v>37621</v>
      </c>
      <c r="G25" s="100">
        <f>VLOOKUP(F25, 'Table-S'!A:AU, HLOOKUP($C$11, 'Table-S'!$2:$3, 2, 0), 0)</f>
        <v>-0.178312241026513</v>
      </c>
      <c r="H25" s="100">
        <f>VLOOKUP(F25, 'Table-S'!A:AW, 48, 0)</f>
        <v>-0.18784849953244021</v>
      </c>
      <c r="I25" s="126">
        <f t="shared" si="1"/>
        <v>0.95362585059272087</v>
      </c>
      <c r="J25" s="100">
        <f>VLOOKUP(F25, 'Table-S'!A:AW, 49, 0)</f>
        <v>-0.23301721035808354</v>
      </c>
      <c r="K25" s="126">
        <f t="shared" si="2"/>
        <v>5.4704969331570545</v>
      </c>
      <c r="L25" s="125"/>
      <c r="M25" s="125"/>
      <c r="N25" s="133"/>
      <c r="O25" s="197">
        <v>1</v>
      </c>
      <c r="P25" s="195" t="s">
        <v>39</v>
      </c>
      <c r="Q25" s="196">
        <v>20</v>
      </c>
      <c r="R25" s="196" t="s">
        <v>128</v>
      </c>
      <c r="S25" s="196">
        <v>277</v>
      </c>
      <c r="U25" s="193">
        <f t="shared" si="0"/>
        <v>297</v>
      </c>
    </row>
    <row r="26" spans="6:21" ht="13.5">
      <c r="F26" s="7">
        <v>37986</v>
      </c>
      <c r="G26" s="100">
        <f>VLOOKUP(F26, 'Table-S'!A:AU, HLOOKUP($C$11, 'Table-S'!$2:$3, 2, 0), 0)</f>
        <v>0.34350274811025461</v>
      </c>
      <c r="H26" s="100">
        <f>VLOOKUP(F26, 'Table-S'!A:AW, 48, 0)</f>
        <v>0.39084737728224628</v>
      </c>
      <c r="I26" s="126">
        <f t="shared" si="1"/>
        <v>-4.734462917199167</v>
      </c>
      <c r="J26" s="100">
        <f>VLOOKUP(F26, 'Table-S'!A:AW, 49, 0)</f>
        <v>0.26380376049975718</v>
      </c>
      <c r="K26" s="126">
        <f t="shared" si="2"/>
        <v>7.9698987610497429</v>
      </c>
      <c r="L26" s="125"/>
      <c r="M26" s="125"/>
      <c r="N26" s="133"/>
      <c r="O26" s="197">
        <v>1</v>
      </c>
      <c r="P26" s="195" t="s">
        <v>41</v>
      </c>
      <c r="Q26" s="196">
        <v>20</v>
      </c>
      <c r="R26" s="196" t="s">
        <v>129</v>
      </c>
      <c r="S26" s="196">
        <v>277</v>
      </c>
      <c r="U26" s="193">
        <f t="shared" si="0"/>
        <v>297</v>
      </c>
    </row>
    <row r="27" spans="6:21" ht="13.5">
      <c r="F27" s="7">
        <v>38352</v>
      </c>
      <c r="G27" s="100">
        <f>VLOOKUP(F27, 'Table-S'!A:AU, HLOOKUP($C$11, 'Table-S'!$2:$3, 2, 0), 0)</f>
        <v>0.19213870201481398</v>
      </c>
      <c r="H27" s="100">
        <f>VLOOKUP(F27, 'Table-S'!A:AW, 48, 0)</f>
        <v>0.15717943407467083</v>
      </c>
      <c r="I27" s="126">
        <f t="shared" si="1"/>
        <v>3.4959267940143146</v>
      </c>
      <c r="J27" s="100">
        <f>VLOOKUP(F27, 'Table-S'!A:AW, 49, 0)</f>
        <v>8.9952576022438002E-2</v>
      </c>
      <c r="K27" s="126">
        <f t="shared" si="2"/>
        <v>10.218612599237598</v>
      </c>
      <c r="L27" s="125"/>
      <c r="M27" s="125"/>
      <c r="N27" s="133"/>
      <c r="O27" s="197">
        <v>1</v>
      </c>
      <c r="P27" s="195" t="s">
        <v>2</v>
      </c>
      <c r="Q27" s="196">
        <v>218</v>
      </c>
      <c r="R27" s="196" t="s">
        <v>130</v>
      </c>
      <c r="S27" s="196">
        <v>0</v>
      </c>
      <c r="U27" s="193">
        <f t="shared" si="0"/>
        <v>218</v>
      </c>
    </row>
    <row r="28" spans="6:21" ht="13.5">
      <c r="F28" s="7">
        <v>38716</v>
      </c>
      <c r="G28" s="100">
        <f>VLOOKUP(F28, 'Table-S'!A:AU, HLOOKUP($C$11, 'Table-S'!$2:$3, 2, 0), 0)</f>
        <v>4.3312981660797334E-2</v>
      </c>
      <c r="H28" s="100">
        <f>VLOOKUP(F28, 'Table-S'!A:AW, 48, 0)</f>
        <v>6.3412684784583506E-2</v>
      </c>
      <c r="I28" s="126">
        <f t="shared" si="1"/>
        <v>-2.0099703123786172</v>
      </c>
      <c r="J28" s="100">
        <f>VLOOKUP(F28, 'Table-S'!A:AW, 49, 0)</f>
        <v>3.0010229240043707E-2</v>
      </c>
      <c r="K28" s="126">
        <f t="shared" si="2"/>
        <v>1.3302752420753627</v>
      </c>
      <c r="L28" s="125"/>
      <c r="M28" s="125"/>
      <c r="N28" s="133"/>
      <c r="O28" s="197">
        <v>1</v>
      </c>
      <c r="P28" s="195" t="s">
        <v>13</v>
      </c>
      <c r="Q28" s="196">
        <v>189</v>
      </c>
      <c r="R28" s="196" t="s">
        <v>131</v>
      </c>
      <c r="S28" s="196">
        <v>0</v>
      </c>
      <c r="U28" s="193">
        <f t="shared" si="0"/>
        <v>189</v>
      </c>
    </row>
    <row r="29" spans="6:21" ht="13.5">
      <c r="F29" s="7">
        <v>39080</v>
      </c>
      <c r="G29" s="100">
        <f>VLOOKUP(F29, 'Table-S'!A:AU, HLOOKUP($C$11, 'Table-S'!$2:$3, 2, 0), 0)</f>
        <v>0.14460032737801676</v>
      </c>
      <c r="H29" s="100">
        <f>VLOOKUP(F29, 'Table-S'!A:AW, 48, 0)</f>
        <v>0.14555283569986477</v>
      </c>
      <c r="I29" s="126">
        <f t="shared" si="1"/>
        <v>-9.5250832184801126E-2</v>
      </c>
      <c r="J29" s="100">
        <f>VLOOKUP(F29, 'Table-S'!A:AW, 49, 0)</f>
        <v>0.13619417796955191</v>
      </c>
      <c r="K29" s="126">
        <f t="shared" si="2"/>
        <v>0.84061494084648469</v>
      </c>
      <c r="L29" s="125"/>
      <c r="M29" s="125"/>
      <c r="N29" s="133"/>
      <c r="O29" s="197">
        <v>1</v>
      </c>
      <c r="P29" s="195" t="s">
        <v>48</v>
      </c>
      <c r="Q29" s="196">
        <v>189</v>
      </c>
      <c r="R29" s="196" t="s">
        <v>132</v>
      </c>
      <c r="S29" s="196">
        <v>0</v>
      </c>
      <c r="U29" s="193">
        <f t="shared" si="0"/>
        <v>189</v>
      </c>
    </row>
    <row r="30" spans="6:21" ht="13.5">
      <c r="F30" s="7">
        <v>39447</v>
      </c>
      <c r="G30" s="100">
        <f>VLOOKUP(F30, 'Table-S'!A:AU, HLOOKUP($C$11, 'Table-S'!$2:$3, 2, 0), 0)</f>
        <v>-7.3124460778518641E-3</v>
      </c>
      <c r="H30" s="100">
        <f>VLOOKUP(F30, 'Table-S'!A:AW, 48, 0)</f>
        <v>-1.078195768888901E-2</v>
      </c>
      <c r="I30" s="126">
        <f t="shared" si="1"/>
        <v>0.3469511611037146</v>
      </c>
      <c r="J30" s="100">
        <f>VLOOKUP(F30, 'Table-S'!A:AW, 49, 0)</f>
        <v>3.5295784453868828E-2</v>
      </c>
      <c r="K30" s="126">
        <f t="shared" si="2"/>
        <v>-4.2608230531720697</v>
      </c>
      <c r="L30" s="125"/>
      <c r="M30" s="125"/>
      <c r="N30" s="133"/>
      <c r="O30" s="197">
        <v>1</v>
      </c>
      <c r="P30" s="195" t="s">
        <v>349</v>
      </c>
      <c r="Q30" s="196">
        <v>9</v>
      </c>
      <c r="R30" s="196" t="s">
        <v>133</v>
      </c>
      <c r="S30" s="196">
        <v>35</v>
      </c>
      <c r="U30" s="193">
        <f t="shared" si="0"/>
        <v>44</v>
      </c>
    </row>
    <row r="31" spans="6:21" ht="13.5">
      <c r="F31" s="7">
        <v>39813</v>
      </c>
      <c r="G31" s="100">
        <f>VLOOKUP(F31, 'Table-S'!A:AU, HLOOKUP($C$11, 'Table-S'!$2:$3, 2, 0), 0)</f>
        <v>-0.42830664097371995</v>
      </c>
      <c r="H31" s="100">
        <f>VLOOKUP(F31, 'Table-S'!A:AW, 48, 0)</f>
        <v>-0.41673018110318827</v>
      </c>
      <c r="I31" s="126">
        <f t="shared" si="1"/>
        <v>-1.1576459870531686</v>
      </c>
      <c r="J31" s="100">
        <f>VLOOKUP(F31, 'Table-S'!A:AW, 49, 0)</f>
        <v>-0.38485782200388763</v>
      </c>
      <c r="K31" s="126">
        <f t="shared" si="2"/>
        <v>-4.3448818969832326</v>
      </c>
      <c r="L31" s="125"/>
      <c r="M31" s="125"/>
      <c r="N31" s="133"/>
      <c r="O31" s="197">
        <v>1</v>
      </c>
      <c r="P31" s="195" t="s">
        <v>14</v>
      </c>
      <c r="Q31" s="196">
        <v>189</v>
      </c>
      <c r="R31" s="196" t="s">
        <v>134</v>
      </c>
      <c r="S31" s="196">
        <v>0</v>
      </c>
      <c r="U31" s="193">
        <f t="shared" si="0"/>
        <v>189</v>
      </c>
    </row>
    <row r="32" spans="6:21" ht="13.5">
      <c r="F32" s="7">
        <v>40178</v>
      </c>
      <c r="G32" s="100">
        <f>VLOOKUP(F32, 'Table-S'!A:AU, HLOOKUP($C$11, 'Table-S'!$2:$3, 2, 0), 0)</f>
        <v>0.33844020359819571</v>
      </c>
      <c r="H32" s="100">
        <f>VLOOKUP(F32, 'Table-S'!A:AW, 48, 0)</f>
        <v>0.44397968107006336</v>
      </c>
      <c r="I32" s="126">
        <f t="shared" si="1"/>
        <v>-10.553947747186765</v>
      </c>
      <c r="J32" s="100">
        <f>VLOOKUP(F32, 'Table-S'!A:AW, 49, 0)</f>
        <v>0.23454195440789061</v>
      </c>
      <c r="K32" s="126">
        <f t="shared" si="2"/>
        <v>10.389824919030509</v>
      </c>
      <c r="L32" s="125"/>
      <c r="M32" s="125"/>
      <c r="N32" s="133"/>
      <c r="O32" s="197">
        <v>1</v>
      </c>
      <c r="P32" s="195" t="s">
        <v>9</v>
      </c>
      <c r="Q32" s="196">
        <v>189</v>
      </c>
      <c r="R32" s="196" t="s">
        <v>135</v>
      </c>
      <c r="S32" s="196">
        <v>0</v>
      </c>
      <c r="U32" s="193">
        <f t="shared" si="0"/>
        <v>189</v>
      </c>
    </row>
    <row r="33" spans="2:21" ht="16.5" customHeight="1">
      <c r="B33" s="57" t="s">
        <v>276</v>
      </c>
      <c r="F33" s="7">
        <v>40543</v>
      </c>
      <c r="G33" s="100">
        <f>VLOOKUP(F33, 'Table-S'!A:AU, HLOOKUP($C$11, 'Table-S'!$2:$3, 2, 0), 0)</f>
        <v>0.17173649527583823</v>
      </c>
      <c r="H33" s="100">
        <f>VLOOKUP(F33, 'Table-S'!A:AW, 48, 0)</f>
        <v>0.19900853658342665</v>
      </c>
      <c r="I33" s="126">
        <f t="shared" si="1"/>
        <v>-2.7272041307588424</v>
      </c>
      <c r="J33" s="100">
        <f>VLOOKUP(F33, 'Table-S'!A:AW, 49, 0)</f>
        <v>0.1278237982434971</v>
      </c>
      <c r="K33" s="126">
        <f t="shared" si="2"/>
        <v>4.391269703234113</v>
      </c>
      <c r="L33" s="125"/>
      <c r="M33" s="125"/>
      <c r="N33" s="133"/>
      <c r="O33" s="197">
        <v>1</v>
      </c>
      <c r="P33" s="195" t="s">
        <v>300</v>
      </c>
      <c r="Q33" s="196">
        <v>11</v>
      </c>
      <c r="R33" s="196" t="s">
        <v>136</v>
      </c>
      <c r="S33" s="196">
        <v>33</v>
      </c>
      <c r="U33" s="193">
        <f t="shared" si="0"/>
        <v>44</v>
      </c>
    </row>
    <row r="34" spans="2:21" ht="29.25" customHeight="1">
      <c r="B34" s="430" t="s">
        <v>284</v>
      </c>
      <c r="C34" s="431"/>
      <c r="F34" s="7">
        <v>40907</v>
      </c>
      <c r="G34" s="100">
        <f>VLOOKUP(F34, 'Table-S'!A:AU, HLOOKUP($C$11, 'Table-S'!$2:$3, 2, 0), 0)</f>
        <v>2.480939827865325E-2</v>
      </c>
      <c r="H34" s="100">
        <f>VLOOKUP(F34, 'Table-S'!A:AW, 48, 0)</f>
        <v>-1.5978086219671894E-2</v>
      </c>
      <c r="I34" s="126">
        <f t="shared" si="1"/>
        <v>4.0787484498325144</v>
      </c>
      <c r="J34" s="100">
        <f>VLOOKUP(F34, 'Table-S'!A:AW, 49, 0)</f>
        <v>-3.1755784138165488E-5</v>
      </c>
      <c r="K34" s="126">
        <f t="shared" si="2"/>
        <v>2.4841154062791415</v>
      </c>
      <c r="L34" s="125"/>
      <c r="M34" s="125"/>
      <c r="N34" s="133"/>
      <c r="O34" s="197">
        <v>1</v>
      </c>
      <c r="P34" s="195" t="s">
        <v>15</v>
      </c>
      <c r="Q34" s="196">
        <v>9</v>
      </c>
      <c r="R34" s="196" t="s">
        <v>137</v>
      </c>
      <c r="S34" s="196">
        <v>134</v>
      </c>
      <c r="U34" s="193">
        <f t="shared" si="0"/>
        <v>143</v>
      </c>
    </row>
    <row r="35" spans="2:21" ht="30" customHeight="1">
      <c r="B35" s="430" t="s">
        <v>285</v>
      </c>
      <c r="C35" s="431"/>
      <c r="F35" s="7">
        <v>41274</v>
      </c>
      <c r="G35" s="100">
        <f>VLOOKUP(F35, 'Table-S'!A:AU, HLOOKUP($C$11, 'Table-S'!$2:$3, 2, 0), 0)</f>
        <v>0.13527205799884401</v>
      </c>
      <c r="H35" s="100">
        <f>VLOOKUP(F35, 'Table-S'!A:AW, 48, 0)</f>
        <v>0.15044332593646637</v>
      </c>
      <c r="I35" s="126">
        <f t="shared" si="1"/>
        <v>-1.5171267937622357</v>
      </c>
      <c r="J35" s="100">
        <f>VLOOKUP(F35, 'Table-S'!A:AW, 49, 0)</f>
        <v>0.13405698090976848</v>
      </c>
      <c r="K35" s="126">
        <f t="shared" si="2"/>
        <v>0.12150770890755336</v>
      </c>
      <c r="L35" s="125"/>
      <c r="M35" s="125"/>
      <c r="N35" s="133"/>
      <c r="O35" s="197">
        <v>1</v>
      </c>
      <c r="P35" s="195" t="s">
        <v>16</v>
      </c>
      <c r="Q35" s="196">
        <v>189</v>
      </c>
      <c r="R35" s="196" t="s">
        <v>138</v>
      </c>
      <c r="S35" s="196">
        <v>0</v>
      </c>
      <c r="U35" s="193">
        <f t="shared" si="0"/>
        <v>189</v>
      </c>
    </row>
    <row r="36" spans="2:21" ht="16.5" customHeight="1">
      <c r="B36" s="430" t="s">
        <v>225</v>
      </c>
      <c r="C36" s="431"/>
      <c r="D36" s="182"/>
      <c r="F36" s="7">
        <v>41639</v>
      </c>
      <c r="G36" s="100">
        <f>VLOOKUP(F36, 'Table-S'!A:AU, HLOOKUP($C$11, 'Table-S'!$2:$3, 2, 0), 0)</f>
        <v>0.23280292367142286</v>
      </c>
      <c r="H36" s="100">
        <f>VLOOKUP(F36, 'Table-S'!A:AW, 48, 0)</f>
        <v>0.33852429584880617</v>
      </c>
      <c r="I36" s="126">
        <f t="shared" si="1"/>
        <v>-10.57213721773833</v>
      </c>
      <c r="J36" s="100">
        <f>VLOOKUP(F36, 'Table-S'!A:AW, 49, 0)</f>
        <v>0.29601230486426466</v>
      </c>
      <c r="K36" s="126">
        <f t="shared" si="2"/>
        <v>-6.3209381192841807</v>
      </c>
      <c r="L36" s="125"/>
      <c r="M36" s="125"/>
      <c r="N36" s="133"/>
      <c r="O36" s="197">
        <v>1</v>
      </c>
      <c r="P36" s="195" t="s">
        <v>17</v>
      </c>
      <c r="Q36" s="196">
        <v>189</v>
      </c>
      <c r="R36" s="196" t="s">
        <v>139</v>
      </c>
      <c r="S36" s="196">
        <v>0</v>
      </c>
      <c r="U36" s="193">
        <f t="shared" si="0"/>
        <v>189</v>
      </c>
    </row>
    <row r="37" spans="2:21" ht="27.75" customHeight="1">
      <c r="B37" s="432" t="s">
        <v>226</v>
      </c>
      <c r="C37" s="432"/>
      <c r="F37" s="7">
        <v>42004</v>
      </c>
      <c r="G37" s="100">
        <f>VLOOKUP(F37, 'Table-S'!A:AU, HLOOKUP($C$11, 'Table-S'!$2:$3, 2, 0), 0)</f>
        <v>0.17155028450813381</v>
      </c>
      <c r="H37" s="100">
        <f>VLOOKUP(F37, 'Table-S'!A:AW, 48, 0)</f>
        <v>0.1215972431268566</v>
      </c>
      <c r="I37" s="126">
        <f t="shared" si="1"/>
        <v>4.9953041381277208</v>
      </c>
      <c r="J37" s="100">
        <f>VLOOKUP(F37, 'Table-S'!A:AW, 49, 0)</f>
        <v>0.1139064570707351</v>
      </c>
      <c r="K37" s="126">
        <f t="shared" si="2"/>
        <v>5.7643827437398709</v>
      </c>
      <c r="L37" s="125"/>
      <c r="M37" s="125"/>
      <c r="N37" s="133"/>
      <c r="O37" s="197">
        <v>1</v>
      </c>
      <c r="P37" s="195" t="s">
        <v>18</v>
      </c>
      <c r="Q37" s="196">
        <v>189</v>
      </c>
      <c r="R37" s="196" t="s">
        <v>140</v>
      </c>
      <c r="S37" s="196">
        <v>0</v>
      </c>
      <c r="U37" s="193">
        <f t="shared" si="0"/>
        <v>189</v>
      </c>
    </row>
    <row r="38" spans="2:21" ht="27" customHeight="1">
      <c r="B38" s="429" t="s">
        <v>238</v>
      </c>
      <c r="C38" s="429"/>
      <c r="E38" s="114"/>
      <c r="F38" s="7">
        <v>42369</v>
      </c>
      <c r="G38" s="100">
        <f>VLOOKUP(F38, 'Table-S'!A:AU, HLOOKUP($C$11, 'Table-S'!$2:$3, 2, 0), 0)</f>
        <v>-2.4196539932194061E-2</v>
      </c>
      <c r="H38" s="100">
        <f>VLOOKUP(F38, 'Table-S'!A:AW, 48, 0)</f>
        <v>-4.3032486171400208E-2</v>
      </c>
      <c r="I38" s="126">
        <f t="shared" si="1"/>
        <v>1.8835946239206147</v>
      </c>
      <c r="J38" s="100">
        <f>VLOOKUP(F38, 'Table-S'!A:AW, 49, 0)</f>
        <v>-7.2629694739647643E-3</v>
      </c>
      <c r="K38" s="126">
        <f t="shared" si="2"/>
        <v>-1.6933570458229297</v>
      </c>
      <c r="L38" s="125"/>
      <c r="M38" s="125"/>
      <c r="N38" s="133"/>
      <c r="O38" s="197">
        <v>1</v>
      </c>
      <c r="P38" s="195" t="s">
        <v>19</v>
      </c>
      <c r="Q38" s="196">
        <v>189</v>
      </c>
      <c r="R38" s="196" t="s">
        <v>141</v>
      </c>
      <c r="S38" s="196">
        <v>0</v>
      </c>
      <c r="U38" s="193">
        <f t="shared" si="0"/>
        <v>189</v>
      </c>
    </row>
    <row r="39" spans="2:21" ht="15" customHeight="1">
      <c r="F39" s="7">
        <v>42734</v>
      </c>
      <c r="G39" s="100">
        <f>VLOOKUP(F39, 'Table-S'!A:AU, HLOOKUP($C$11, 'Table-S'!$2:$3, 2, 0), 0)</f>
        <v>7.9204249717148345E-2</v>
      </c>
      <c r="H39" s="100">
        <f>VLOOKUP(F39, 'Table-S'!A:AW, 48, 0)</f>
        <v>0.12794391100485925</v>
      </c>
      <c r="I39" s="126">
        <f t="shared" si="1"/>
        <v>-4.87396612877109</v>
      </c>
      <c r="J39" s="100">
        <f>VLOOKUP(F39, 'Table-S'!A:AW, 49, 0)</f>
        <v>9.5350319045234722E-2</v>
      </c>
      <c r="K39" s="126">
        <f t="shared" si="2"/>
        <v>-1.6146069328086377</v>
      </c>
      <c r="L39" s="125"/>
      <c r="M39" s="125"/>
      <c r="N39" s="133"/>
      <c r="O39" s="197">
        <v>1</v>
      </c>
      <c r="P39" s="195" t="s">
        <v>20</v>
      </c>
      <c r="Q39" s="196">
        <v>189</v>
      </c>
      <c r="R39" s="196" t="s">
        <v>142</v>
      </c>
      <c r="S39" s="196">
        <v>0</v>
      </c>
      <c r="U39" s="193">
        <f t="shared" si="0"/>
        <v>189</v>
      </c>
    </row>
    <row r="40" spans="2:21" ht="12.75" customHeight="1">
      <c r="F40" s="7">
        <v>43098</v>
      </c>
      <c r="G40" s="100">
        <f>VLOOKUP(F40, 'Table-S'!A:AU, HLOOKUP($C$11, 'Table-S'!$2:$3, 2, 0), 0)</f>
        <v>9.757237207846825E-2</v>
      </c>
      <c r="H40" s="100">
        <f>VLOOKUP(F40, 'Table-S'!A:AW, 48, 0)</f>
        <v>0.16345374736548646</v>
      </c>
      <c r="I40" s="126">
        <f t="shared" si="1"/>
        <v>-6.5881375287018207</v>
      </c>
      <c r="J40" s="100">
        <f>VLOOKUP(F40, 'Table-S'!A:AW, 49, 0)</f>
        <v>0.19419993121632406</v>
      </c>
      <c r="K40" s="126">
        <f t="shared" si="2"/>
        <v>-9.6627559137855812</v>
      </c>
      <c r="L40" s="125"/>
      <c r="M40" s="125"/>
      <c r="N40" s="133"/>
      <c r="O40" s="197">
        <v>1</v>
      </c>
      <c r="P40" s="195" t="s">
        <v>4</v>
      </c>
      <c r="Q40" s="196">
        <v>13</v>
      </c>
      <c r="R40" s="196" t="s">
        <v>143</v>
      </c>
      <c r="S40" s="196">
        <v>31</v>
      </c>
      <c r="U40" s="193">
        <f t="shared" si="0"/>
        <v>44</v>
      </c>
    </row>
    <row r="41" spans="2:21" ht="42" customHeight="1">
      <c r="F41" s="115" t="s">
        <v>275</v>
      </c>
      <c r="G41" s="116" t="s">
        <v>273</v>
      </c>
      <c r="H41" s="122" t="str">
        <f>'Table-L'!AV4</f>
        <v>Eq Wt S&amp;P 500</v>
      </c>
      <c r="I41" s="116" t="s">
        <v>283</v>
      </c>
      <c r="J41" s="122" t="str">
        <f>'Table-L'!AW4</f>
        <v>S&amp;P 500</v>
      </c>
      <c r="K41" s="116" t="s">
        <v>277</v>
      </c>
      <c r="L41" s="125"/>
      <c r="M41" s="125"/>
      <c r="N41" s="133"/>
      <c r="O41" s="197">
        <v>1</v>
      </c>
      <c r="P41" s="195" t="s">
        <v>243</v>
      </c>
      <c r="Q41" s="196">
        <v>189</v>
      </c>
      <c r="R41" s="196" t="s">
        <v>144</v>
      </c>
      <c r="S41" s="196">
        <v>0</v>
      </c>
      <c r="U41" s="193">
        <f t="shared" si="0"/>
        <v>189</v>
      </c>
    </row>
    <row r="42" spans="2:21" ht="12.75" customHeight="1">
      <c r="F42" s="112" t="s">
        <v>258</v>
      </c>
      <c r="G42" s="100">
        <f ca="1">HLOOKUP($C$11, 'Table-S'!$2:$64, 50, 0)</f>
        <v>-7.4053042999999708E-3</v>
      </c>
      <c r="H42" s="100">
        <f ca="1">HLOOKUP($H$41, 'Table-S'!2:64, 50, 0)</f>
        <v>-3.3935083466138598E-2</v>
      </c>
      <c r="I42" s="123">
        <f ca="1">(G42-H42)*100</f>
        <v>2.6529779166138625</v>
      </c>
      <c r="J42" s="100">
        <f ca="1">HLOOKUP($J$41, 'Table-S'!$2:$64, 50, 0)</f>
        <v>-1.8091619999999999E-2</v>
      </c>
      <c r="K42" s="123">
        <f ca="1">(G42-J42)*100</f>
        <v>1.0686315700000029</v>
      </c>
      <c r="L42" s="125"/>
      <c r="M42" s="125"/>
      <c r="N42" s="133"/>
      <c r="O42" s="197">
        <v>1</v>
      </c>
      <c r="P42" s="195" t="s">
        <v>5</v>
      </c>
      <c r="Q42" s="196">
        <v>44</v>
      </c>
      <c r="R42" s="196" t="s">
        <v>145</v>
      </c>
      <c r="S42" s="196">
        <v>0</v>
      </c>
      <c r="U42" s="193">
        <f t="shared" si="0"/>
        <v>44</v>
      </c>
    </row>
    <row r="43" spans="2:21" ht="12.75" customHeight="1">
      <c r="F43" s="112" t="s">
        <v>259</v>
      </c>
      <c r="G43" s="100">
        <f ca="1">HLOOKUP($C$11, 'Table-S'!$2:$64, 51, 0)</f>
        <v>6.1437427101281195E-2</v>
      </c>
      <c r="H43" s="100">
        <f ca="1">HLOOKUP($H$41, 'Table-S'!$2:$64, 51, 0)</f>
        <v>4.6283893336231507E-2</v>
      </c>
      <c r="I43" s="123">
        <f t="shared" ref="I43:I52" ca="1" si="3">(G43-H43)*100</f>
        <v>1.5153533765049687</v>
      </c>
      <c r="J43" s="100">
        <f ca="1">HLOOKUP($J$41, 'Table-L'!$2:$64, 51, 0)</f>
        <v>6.3370676697653616E-2</v>
      </c>
      <c r="K43" s="123">
        <f t="shared" ref="K43:K52" ca="1" si="4">(G43-J43)*100</f>
        <v>-0.19332495963724217</v>
      </c>
      <c r="L43" s="125"/>
      <c r="M43" s="125"/>
      <c r="N43" s="133"/>
      <c r="O43" s="197">
        <v>1</v>
      </c>
      <c r="P43" s="195" t="s">
        <v>335</v>
      </c>
      <c r="Q43" s="196">
        <v>13</v>
      </c>
      <c r="R43" s="196" t="s">
        <v>146</v>
      </c>
      <c r="S43" s="196">
        <v>31</v>
      </c>
      <c r="U43" s="193">
        <f t="shared" si="0"/>
        <v>44</v>
      </c>
    </row>
    <row r="44" spans="2:21" ht="12.75" customHeight="1">
      <c r="F44" s="112" t="s">
        <v>260</v>
      </c>
      <c r="G44" s="100">
        <f ca="1">HLOOKUP($C$11, 'Table-S'!$2:$64, 52, 0)</f>
        <v>2.0680624275027037E-2</v>
      </c>
      <c r="H44" s="100">
        <f ca="1">HLOOKUP($H$41, 'Table-S'!$2:$64, 52, 0)</f>
        <v>1.4049121157049926E-2</v>
      </c>
      <c r="I44" s="123">
        <f t="shared" ca="1" si="3"/>
        <v>0.66315031179771111</v>
      </c>
      <c r="J44" s="100">
        <f ca="1">HLOOKUP($J$41, 'Table-L'!$2:$64, 52, 0)</f>
        <v>5.0986109756020026E-2</v>
      </c>
      <c r="K44" s="123">
        <f t="shared" ca="1" si="4"/>
        <v>-3.0305485480992989</v>
      </c>
      <c r="L44" s="125"/>
      <c r="M44" s="125"/>
      <c r="N44" s="133"/>
      <c r="O44" s="197">
        <v>1</v>
      </c>
      <c r="P44" s="195" t="s">
        <v>350</v>
      </c>
      <c r="Q44" s="196">
        <v>189</v>
      </c>
      <c r="R44" s="196" t="s">
        <v>147</v>
      </c>
      <c r="S44" s="196">
        <v>0</v>
      </c>
      <c r="U44" s="193">
        <f t="shared" si="0"/>
        <v>189</v>
      </c>
    </row>
    <row r="45" spans="2:21" ht="12.75" customHeight="1">
      <c r="F45" s="112" t="s">
        <v>164</v>
      </c>
      <c r="G45" s="100">
        <f ca="1">HLOOKUP($C$11, 'Table-S'!$2:$64, 53, 0)</f>
        <v>-2.0604238173874356E-2</v>
      </c>
      <c r="H45" s="100">
        <f ca="1">HLOOKUP($H$41, 'Table-S'!$2:$64, 53, 0)</f>
        <v>-1.545833252129647E-2</v>
      </c>
      <c r="I45" s="123">
        <f t="shared" ca="1" si="3"/>
        <v>-0.51459056525778868</v>
      </c>
      <c r="J45" s="100">
        <f ca="1">HLOOKUP($J$41, 'Table-L'!$2:$64, 53, 0)</f>
        <v>4.2829315970702719E-3</v>
      </c>
      <c r="K45" s="123">
        <f t="shared" ca="1" si="4"/>
        <v>-2.4887169770944628</v>
      </c>
      <c r="L45" s="125"/>
      <c r="M45" s="125"/>
      <c r="N45" s="133"/>
      <c r="O45" s="197">
        <v>1</v>
      </c>
      <c r="P45" s="195" t="s">
        <v>351</v>
      </c>
      <c r="Q45" s="196">
        <v>246</v>
      </c>
      <c r="R45" s="196" t="s">
        <v>148</v>
      </c>
      <c r="S45" s="196">
        <v>0</v>
      </c>
      <c r="U45" s="193">
        <f t="shared" si="0"/>
        <v>246</v>
      </c>
    </row>
    <row r="46" spans="2:21" ht="12.75" customHeight="1">
      <c r="F46" s="112" t="s">
        <v>261</v>
      </c>
      <c r="G46" s="100">
        <f ca="1">HLOOKUP($C$11, 'Table-S'!$2:$64, 54, 0)</f>
        <v>-2.0224728186664875E-2</v>
      </c>
      <c r="H46" s="100">
        <f ca="1">HLOOKUP($H$41, 'Table-S'!$2:$64, 54, 0)</f>
        <v>-1.5793067142376604E-2</v>
      </c>
      <c r="I46" s="123">
        <f t="shared" ca="1" si="3"/>
        <v>-0.44316610442882709</v>
      </c>
      <c r="J46" s="100">
        <f ca="1">HLOOKUP($J$41, 'Table-L'!$2:$64, 54, 0)</f>
        <v>8.59559968743695E-3</v>
      </c>
      <c r="K46" s="123">
        <f t="shared" ca="1" si="4"/>
        <v>-2.8820327874101825</v>
      </c>
      <c r="L46" s="125"/>
      <c r="M46" s="125"/>
      <c r="N46" s="133"/>
      <c r="O46" s="197">
        <v>1</v>
      </c>
      <c r="P46" s="195" t="s">
        <v>322</v>
      </c>
      <c r="Q46" s="196">
        <v>189</v>
      </c>
      <c r="R46" s="196" t="s">
        <v>149</v>
      </c>
      <c r="S46" s="196">
        <v>0</v>
      </c>
      <c r="U46" s="193">
        <f t="shared" si="0"/>
        <v>189</v>
      </c>
    </row>
    <row r="47" spans="2:21" ht="12.75" customHeight="1">
      <c r="F47" s="112" t="s">
        <v>250</v>
      </c>
      <c r="G47" s="100">
        <f ca="1">HLOOKUP('Chart-SHORT'!C11, 'Table-S'!4:42, 39, 0)</f>
        <v>1.4301085009579495</v>
      </c>
      <c r="H47" s="100">
        <f ca="1">HLOOKUP($C$11, 'Table-S'!2:58, 56, 0)</f>
        <v>2.5372381373338393</v>
      </c>
      <c r="I47" s="123">
        <f t="shared" ca="1" si="3"/>
        <v>-110.71296363758898</v>
      </c>
      <c r="J47" s="100">
        <f ca="1">HLOOKUP($C$11, 'Table-S'!2:58, 57, 0)</f>
        <v>1.3621808196378953</v>
      </c>
      <c r="K47" s="123">
        <f t="shared" ca="1" si="4"/>
        <v>6.7927681320054223</v>
      </c>
      <c r="L47" s="125"/>
      <c r="M47" s="125"/>
      <c r="N47" s="133"/>
      <c r="O47" s="197">
        <v>1</v>
      </c>
      <c r="P47" s="195" t="s">
        <v>319</v>
      </c>
      <c r="Q47" s="196">
        <v>115</v>
      </c>
      <c r="R47" s="196" t="s">
        <v>150</v>
      </c>
      <c r="S47" s="196">
        <v>0</v>
      </c>
      <c r="U47" s="193">
        <f t="shared" si="0"/>
        <v>115</v>
      </c>
    </row>
    <row r="48" spans="2:21" ht="12.75" customHeight="1">
      <c r="F48" s="113" t="s">
        <v>262</v>
      </c>
      <c r="G48" s="100"/>
      <c r="H48" s="100"/>
      <c r="I48" s="124"/>
      <c r="J48" s="100"/>
      <c r="K48" s="124"/>
      <c r="L48" s="125"/>
      <c r="M48" s="125"/>
      <c r="N48" s="133"/>
      <c r="O48" s="197">
        <v>1</v>
      </c>
      <c r="P48" s="195" t="s">
        <v>327</v>
      </c>
      <c r="Q48" s="196">
        <v>106</v>
      </c>
      <c r="R48" s="196" t="s">
        <v>292</v>
      </c>
      <c r="S48" s="196">
        <v>236</v>
      </c>
      <c r="U48" s="193">
        <f t="shared" si="0"/>
        <v>342</v>
      </c>
    </row>
    <row r="49" spans="6:15" ht="13.5">
      <c r="F49" s="112" t="s">
        <v>263</v>
      </c>
      <c r="G49" s="100">
        <f ca="1">HLOOKUP($C$11, 'Table-S'!$2:$65, 59, 0)</f>
        <v>3.5054395178654163E-2</v>
      </c>
      <c r="H49" s="100">
        <f ca="1">HLOOKUP($H$41, 'Table-S'!$2:$85, 59, 0)</f>
        <v>7.7712931482322389E-2</v>
      </c>
      <c r="I49" s="123">
        <f t="shared" ca="1" si="3"/>
        <v>-4.2658536303668226</v>
      </c>
      <c r="J49" s="100">
        <f ca="1">HLOOKUP($J$41, 'Table-S'!$2:$85, 59, 0)</f>
        <v>0.10466598571010954</v>
      </c>
      <c r="K49" s="123">
        <f t="shared" ca="1" si="4"/>
        <v>-6.9611590531455381</v>
      </c>
      <c r="L49" s="125"/>
      <c r="M49" s="125"/>
      <c r="N49" s="133"/>
      <c r="O49" s="197">
        <v>1</v>
      </c>
    </row>
    <row r="50" spans="6:15" ht="13.5">
      <c r="F50" s="112" t="s">
        <v>264</v>
      </c>
      <c r="G50" s="100">
        <f ca="1">HLOOKUP($C$11, 'Table-S'!$2:$64, 60, 0)</f>
        <v>4.3980404613536805E-2</v>
      </c>
      <c r="H50" s="100">
        <f ca="1">HLOOKUP($H$41, 'Table-S'!$2:$85, 60, 0)</f>
        <v>6.0487138800139562E-2</v>
      </c>
      <c r="I50" s="123">
        <f t="shared" ca="1" si="3"/>
        <v>-1.6506734186602756</v>
      </c>
      <c r="J50" s="100">
        <f ca="1">HLOOKUP($J$41, 'Table-S'!$2:$85, 60, 0)</f>
        <v>7.8739529847617451E-2</v>
      </c>
      <c r="K50" s="123">
        <f t="shared" ca="1" si="4"/>
        <v>-3.4759125234080646</v>
      </c>
      <c r="L50" s="125"/>
      <c r="M50" s="125"/>
      <c r="N50" s="133"/>
      <c r="O50" s="197">
        <v>1</v>
      </c>
    </row>
    <row r="51" spans="6:15" ht="13.5">
      <c r="F51" s="112" t="s">
        <v>265</v>
      </c>
      <c r="G51" s="100">
        <f ca="1">HLOOKUP($C$11, 'Table-S'!$2:$64, 61, 0)</f>
        <v>0.10139152855010547</v>
      </c>
      <c r="H51" s="100">
        <f ca="1">HLOOKUP($H$41, 'Table-S'!$2:$85, 61, 0)</f>
        <v>0.11534939853067616</v>
      </c>
      <c r="I51" s="123">
        <f t="shared" ca="1" si="3"/>
        <v>-1.3957869980570692</v>
      </c>
      <c r="J51" s="100">
        <f ca="1">HLOOKUP($J$41, 'Table-S'!$2:$85, 61, 0)</f>
        <v>0.11108652319046586</v>
      </c>
      <c r="K51" s="123">
        <f t="shared" ca="1" si="4"/>
        <v>-0.96949946403603882</v>
      </c>
      <c r="L51" s="125"/>
      <c r="M51" s="125"/>
      <c r="N51" s="133"/>
      <c r="O51" s="197">
        <v>1</v>
      </c>
    </row>
    <row r="52" spans="6:15" ht="13.5">
      <c r="F52" s="112" t="s">
        <v>272</v>
      </c>
      <c r="G52" s="100">
        <f ca="1">HLOOKUP($C$11, 'Table-S'!$2:$64, 62, 0)</f>
        <v>4.9167020490693103E-2</v>
      </c>
      <c r="H52" s="100">
        <f ca="1">HLOOKUP($C$11, 'Table-S'!2:65, 63, 0)</f>
        <v>7.0674673445425107E-2</v>
      </c>
      <c r="I52" s="123">
        <f t="shared" ca="1" si="3"/>
        <v>-2.1507652954732004</v>
      </c>
      <c r="J52" s="100">
        <f ca="1">HLOOKUP($C$11, 'Table-S'!2:65, 64, 0)</f>
        <v>4.7560438042913988E-2</v>
      </c>
      <c r="K52" s="123">
        <f t="shared" ca="1" si="4"/>
        <v>0.16065824477791146</v>
      </c>
      <c r="L52" s="125"/>
      <c r="M52" s="125"/>
      <c r="N52" s="133"/>
      <c r="O52" s="197">
        <v>1</v>
      </c>
    </row>
    <row r="53" spans="6:15" ht="13.5">
      <c r="J53" s="125"/>
      <c r="K53" s="125"/>
      <c r="L53" s="125"/>
      <c r="M53" s="125"/>
      <c r="N53" s="133"/>
      <c r="O53" s="197">
        <v>1</v>
      </c>
    </row>
    <row r="54" spans="6:15" ht="13.5">
      <c r="J54" s="125"/>
      <c r="K54" s="125"/>
      <c r="L54" s="125"/>
      <c r="M54" s="125"/>
      <c r="N54" s="133"/>
      <c r="O54" s="197">
        <v>1</v>
      </c>
    </row>
    <row r="55" spans="6:15" ht="13.5">
      <c r="J55" s="125"/>
      <c r="K55" s="125"/>
      <c r="L55" s="125"/>
      <c r="M55" s="125"/>
      <c r="N55" s="133"/>
      <c r="O55" s="197">
        <v>1</v>
      </c>
    </row>
    <row r="56" spans="6:15" ht="13.5">
      <c r="J56" s="125"/>
      <c r="K56" s="125"/>
      <c r="L56" s="125"/>
      <c r="M56" s="125"/>
      <c r="N56" s="133"/>
      <c r="O56" s="197">
        <v>1</v>
      </c>
    </row>
    <row r="57" spans="6:15" ht="13.5">
      <c r="J57" s="125"/>
      <c r="K57" s="125"/>
      <c r="L57" s="125"/>
      <c r="M57" s="125"/>
      <c r="N57" s="133"/>
      <c r="O57" s="197">
        <v>1</v>
      </c>
    </row>
    <row r="58" spans="6:15" ht="13.5">
      <c r="J58" s="125"/>
      <c r="K58" s="125"/>
      <c r="L58" s="125"/>
      <c r="M58" s="125"/>
      <c r="N58" s="133"/>
      <c r="O58" s="197">
        <v>1</v>
      </c>
    </row>
    <row r="59" spans="6:15" ht="13.5">
      <c r="J59" s="125"/>
      <c r="K59" s="125"/>
      <c r="L59" s="125"/>
      <c r="M59" s="125"/>
      <c r="N59" s="133"/>
      <c r="O59" s="197">
        <v>1</v>
      </c>
    </row>
    <row r="60" spans="6:15" ht="13.5">
      <c r="J60" s="125"/>
      <c r="K60" s="125"/>
      <c r="L60" s="125"/>
      <c r="M60" s="125"/>
      <c r="N60" s="133"/>
      <c r="O60" s="197">
        <v>1</v>
      </c>
    </row>
    <row r="61" spans="6:15" ht="13.5">
      <c r="J61" s="125"/>
      <c r="K61" s="125"/>
      <c r="L61" s="125"/>
      <c r="M61" s="125"/>
      <c r="N61" s="133"/>
      <c r="O61" s="197">
        <v>1</v>
      </c>
    </row>
    <row r="62" spans="6:15" ht="13.5">
      <c r="J62" s="125"/>
      <c r="K62" s="125"/>
      <c r="L62" s="125"/>
      <c r="M62" s="125"/>
      <c r="N62" s="133"/>
      <c r="O62" s="197">
        <v>1</v>
      </c>
    </row>
    <row r="63" spans="6:15" ht="13.5">
      <c r="J63" s="125"/>
      <c r="K63" s="125"/>
      <c r="L63" s="125"/>
      <c r="M63" s="125"/>
      <c r="N63" s="133"/>
      <c r="O63" s="197">
        <v>1</v>
      </c>
    </row>
    <row r="64" spans="6:15" ht="13.5">
      <c r="J64" s="125"/>
      <c r="K64" s="125"/>
      <c r="L64" s="125"/>
      <c r="M64" s="125"/>
      <c r="N64" s="133"/>
      <c r="O64" s="197">
        <v>1</v>
      </c>
    </row>
    <row r="65" spans="10:15" ht="13.5">
      <c r="J65" s="125"/>
      <c r="K65" s="125"/>
      <c r="L65" s="125"/>
      <c r="M65" s="125"/>
      <c r="N65" s="133"/>
      <c r="O65" s="197">
        <v>1</v>
      </c>
    </row>
    <row r="66" spans="10:15" ht="13.5">
      <c r="J66" s="125"/>
      <c r="K66" s="125"/>
      <c r="L66" s="125"/>
      <c r="M66" s="125"/>
      <c r="N66" s="133"/>
      <c r="O66" s="197">
        <v>1</v>
      </c>
    </row>
    <row r="67" spans="10:15" ht="13.5">
      <c r="J67" s="125"/>
      <c r="K67" s="125"/>
      <c r="L67" s="125"/>
      <c r="M67" s="125"/>
      <c r="N67" s="133"/>
      <c r="O67" s="197">
        <v>1</v>
      </c>
    </row>
    <row r="68" spans="10:15" ht="13.5">
      <c r="J68" s="125"/>
      <c r="K68" s="125"/>
      <c r="L68" s="125"/>
      <c r="M68" s="125"/>
      <c r="N68" s="133"/>
      <c r="O68" s="197">
        <v>1</v>
      </c>
    </row>
    <row r="69" spans="10:15" ht="13.5">
      <c r="J69" s="125"/>
      <c r="K69" s="125"/>
      <c r="L69" s="125"/>
      <c r="M69" s="125"/>
      <c r="N69" s="133"/>
      <c r="O69" s="197">
        <v>1</v>
      </c>
    </row>
    <row r="70" spans="10:15" ht="13.5">
      <c r="J70" s="125"/>
      <c r="K70" s="125"/>
      <c r="L70" s="125"/>
      <c r="M70" s="125"/>
      <c r="N70" s="133"/>
      <c r="O70" s="197">
        <v>1</v>
      </c>
    </row>
    <row r="71" spans="10:15" ht="13.5">
      <c r="J71" s="125"/>
      <c r="K71" s="125"/>
      <c r="L71" s="125"/>
      <c r="M71" s="125"/>
      <c r="N71" s="133"/>
      <c r="O71" s="197">
        <v>1</v>
      </c>
    </row>
    <row r="72" spans="10:15" ht="13.5">
      <c r="J72" s="125"/>
      <c r="K72" s="125"/>
      <c r="L72" s="125"/>
      <c r="M72" s="125"/>
      <c r="N72" s="133"/>
      <c r="O72" s="197">
        <v>1</v>
      </c>
    </row>
    <row r="73" spans="10:15" ht="13.5">
      <c r="J73" s="125"/>
      <c r="K73" s="125"/>
      <c r="L73" s="125"/>
      <c r="M73" s="125"/>
      <c r="N73" s="133"/>
      <c r="O73" s="197">
        <v>1</v>
      </c>
    </row>
    <row r="74" spans="10:15" ht="13.5">
      <c r="J74" s="125"/>
      <c r="K74" s="125"/>
      <c r="L74" s="125"/>
      <c r="M74" s="125"/>
      <c r="N74" s="133"/>
      <c r="O74" s="197">
        <v>1</v>
      </c>
    </row>
    <row r="75" spans="10:15" ht="13.5">
      <c r="J75" s="125"/>
      <c r="K75" s="125"/>
      <c r="L75" s="125"/>
      <c r="M75" s="125"/>
      <c r="N75" s="133"/>
      <c r="O75" s="197">
        <v>1</v>
      </c>
    </row>
    <row r="76" spans="10:15" ht="13.5">
      <c r="J76" s="125"/>
      <c r="K76" s="125"/>
      <c r="L76" s="125"/>
      <c r="M76" s="125"/>
      <c r="N76" s="133"/>
      <c r="O76" s="197">
        <v>1</v>
      </c>
    </row>
    <row r="77" spans="10:15" ht="13.5">
      <c r="J77" s="125"/>
      <c r="K77" s="125"/>
      <c r="L77" s="125"/>
      <c r="M77" s="125"/>
      <c r="N77" s="133"/>
      <c r="O77" s="197">
        <v>1</v>
      </c>
    </row>
    <row r="78" spans="10:15" ht="13.5">
      <c r="J78" s="125"/>
      <c r="K78" s="125"/>
      <c r="L78" s="125"/>
      <c r="M78" s="125"/>
      <c r="N78" s="133"/>
      <c r="O78" s="197">
        <v>1</v>
      </c>
    </row>
    <row r="79" spans="10:15" ht="13.5">
      <c r="J79" s="125"/>
      <c r="K79" s="125"/>
      <c r="L79" s="125"/>
      <c r="M79" s="125"/>
      <c r="N79" s="133"/>
      <c r="O79" s="197">
        <v>1</v>
      </c>
    </row>
    <row r="80" spans="10:15" ht="13.5">
      <c r="J80" s="125"/>
      <c r="K80" s="125"/>
      <c r="L80" s="125"/>
      <c r="M80" s="125"/>
      <c r="N80" s="133"/>
      <c r="O80" s="197">
        <v>1</v>
      </c>
    </row>
    <row r="81" spans="10:15" ht="13.5">
      <c r="J81" s="125"/>
      <c r="K81" s="125"/>
      <c r="L81" s="125"/>
      <c r="M81" s="125"/>
      <c r="N81" s="133"/>
      <c r="O81" s="197">
        <v>1</v>
      </c>
    </row>
    <row r="82" spans="10:15" ht="13.5">
      <c r="J82" s="125"/>
      <c r="K82" s="125"/>
      <c r="L82" s="125"/>
      <c r="M82" s="125"/>
      <c r="N82" s="133"/>
      <c r="O82" s="197">
        <v>1</v>
      </c>
    </row>
    <row r="83" spans="10:15" ht="13.5">
      <c r="J83" s="125"/>
      <c r="K83" s="125"/>
      <c r="L83" s="125"/>
      <c r="M83" s="125"/>
      <c r="N83" s="133"/>
      <c r="O83" s="197">
        <v>1</v>
      </c>
    </row>
    <row r="84" spans="10:15" ht="13.5">
      <c r="J84" s="125"/>
      <c r="K84" s="125"/>
      <c r="L84" s="125"/>
      <c r="M84" s="125"/>
      <c r="N84" s="133"/>
      <c r="O84" s="197">
        <v>1</v>
      </c>
    </row>
    <row r="85" spans="10:15" ht="13.5">
      <c r="J85" s="125"/>
      <c r="K85" s="125"/>
      <c r="L85" s="125"/>
      <c r="M85" s="125"/>
      <c r="N85" s="133"/>
      <c r="O85" s="197">
        <v>1</v>
      </c>
    </row>
    <row r="86" spans="10:15" ht="13.5">
      <c r="J86" s="125"/>
      <c r="K86" s="125"/>
      <c r="L86" s="125"/>
      <c r="M86" s="125"/>
      <c r="N86" s="133"/>
      <c r="O86" s="197">
        <v>1</v>
      </c>
    </row>
    <row r="87" spans="10:15" ht="13.5">
      <c r="J87" s="125"/>
      <c r="K87" s="125"/>
      <c r="L87" s="125"/>
      <c r="M87" s="125"/>
      <c r="N87" s="133"/>
      <c r="O87" s="197">
        <v>1</v>
      </c>
    </row>
    <row r="88" spans="10:15" ht="13.5">
      <c r="J88" s="125"/>
      <c r="K88" s="125"/>
      <c r="L88" s="125"/>
      <c r="M88" s="125"/>
      <c r="N88" s="133"/>
      <c r="O88" s="197">
        <v>1</v>
      </c>
    </row>
    <row r="89" spans="10:15" ht="13.5">
      <c r="J89" s="125"/>
      <c r="K89" s="125"/>
      <c r="L89" s="125"/>
      <c r="M89" s="125"/>
      <c r="N89" s="133"/>
      <c r="O89" s="197">
        <v>1</v>
      </c>
    </row>
    <row r="90" spans="10:15" ht="13.5">
      <c r="J90" s="125"/>
      <c r="K90" s="125"/>
      <c r="L90" s="125"/>
      <c r="M90" s="125"/>
      <c r="N90" s="133"/>
      <c r="O90" s="197">
        <v>1</v>
      </c>
    </row>
    <row r="91" spans="10:15" ht="13.5">
      <c r="J91" s="125"/>
      <c r="K91" s="125"/>
      <c r="L91" s="125"/>
      <c r="M91" s="125"/>
      <c r="N91" s="133"/>
      <c r="O91" s="197">
        <v>1</v>
      </c>
    </row>
    <row r="92" spans="10:15" ht="13.5">
      <c r="J92" s="125"/>
      <c r="K92" s="125"/>
      <c r="L92" s="125"/>
      <c r="M92" s="125"/>
      <c r="N92" s="133"/>
      <c r="O92" s="197">
        <v>1</v>
      </c>
    </row>
    <row r="93" spans="10:15" ht="13.5">
      <c r="J93" s="125"/>
      <c r="K93" s="125"/>
      <c r="L93" s="125"/>
      <c r="M93" s="125"/>
      <c r="N93" s="133"/>
      <c r="O93" s="197">
        <v>1</v>
      </c>
    </row>
    <row r="94" spans="10:15" ht="13.5">
      <c r="J94" s="125"/>
      <c r="K94" s="125"/>
      <c r="L94" s="125"/>
      <c r="M94" s="125"/>
      <c r="N94" s="133"/>
      <c r="O94" s="197">
        <v>1</v>
      </c>
    </row>
    <row r="95" spans="10:15" ht="13.5">
      <c r="J95" s="125"/>
      <c r="K95" s="125"/>
      <c r="L95" s="125"/>
      <c r="M95" s="125"/>
      <c r="N95" s="133"/>
      <c r="O95" s="197">
        <v>1</v>
      </c>
    </row>
    <row r="96" spans="10:15" ht="13.5">
      <c r="J96" s="125"/>
      <c r="K96" s="125"/>
      <c r="L96" s="125"/>
      <c r="M96" s="125"/>
      <c r="N96" s="133"/>
      <c r="O96" s="197">
        <v>1</v>
      </c>
    </row>
    <row r="97" spans="10:15" ht="13.5">
      <c r="J97" s="125"/>
      <c r="K97" s="125"/>
      <c r="L97" s="125"/>
      <c r="M97" s="125"/>
      <c r="N97" s="133"/>
      <c r="O97" s="197">
        <v>1</v>
      </c>
    </row>
    <row r="98" spans="10:15" ht="13.5">
      <c r="J98" s="125"/>
      <c r="K98" s="125"/>
      <c r="L98" s="125"/>
      <c r="M98" s="125"/>
      <c r="N98" s="133"/>
      <c r="O98" s="197">
        <v>1</v>
      </c>
    </row>
    <row r="99" spans="10:15" ht="13.5">
      <c r="J99" s="125"/>
      <c r="K99" s="125"/>
      <c r="L99" s="125"/>
      <c r="M99" s="125"/>
      <c r="N99" s="133"/>
      <c r="O99" s="197">
        <v>1</v>
      </c>
    </row>
    <row r="100" spans="10:15" ht="13.5">
      <c r="J100" s="125"/>
      <c r="K100" s="125"/>
      <c r="L100" s="125"/>
      <c r="M100" s="125"/>
      <c r="N100" s="133"/>
      <c r="O100" s="197">
        <v>1</v>
      </c>
    </row>
    <row r="101" spans="10:15" ht="13.5">
      <c r="J101" s="125"/>
      <c r="K101" s="125"/>
      <c r="L101" s="125"/>
      <c r="M101" s="125"/>
      <c r="N101" s="133"/>
      <c r="O101" s="197">
        <v>1</v>
      </c>
    </row>
    <row r="102" spans="10:15" ht="13.5">
      <c r="J102" s="125"/>
      <c r="K102" s="125"/>
      <c r="L102" s="125"/>
      <c r="M102" s="125"/>
      <c r="N102" s="133"/>
      <c r="O102" s="197">
        <v>1</v>
      </c>
    </row>
    <row r="103" spans="10:15" ht="13.5">
      <c r="J103" s="125"/>
      <c r="K103" s="125"/>
      <c r="L103" s="125"/>
      <c r="M103" s="125"/>
      <c r="N103" s="133"/>
      <c r="O103" s="197">
        <v>1</v>
      </c>
    </row>
    <row r="104" spans="10:15" ht="13.5">
      <c r="J104" s="125"/>
      <c r="K104" s="125"/>
      <c r="L104" s="125"/>
      <c r="M104" s="125"/>
      <c r="N104" s="133"/>
      <c r="O104" s="197">
        <v>1</v>
      </c>
    </row>
    <row r="105" spans="10:15" ht="13.5">
      <c r="J105" s="125"/>
      <c r="K105" s="125"/>
      <c r="L105" s="125"/>
      <c r="M105" s="125"/>
      <c r="N105" s="133"/>
      <c r="O105" s="197">
        <v>1</v>
      </c>
    </row>
    <row r="106" spans="10:15" ht="13.5">
      <c r="J106" s="125"/>
      <c r="K106" s="125"/>
      <c r="L106" s="125"/>
      <c r="M106" s="125"/>
      <c r="N106" s="133"/>
      <c r="O106" s="197">
        <v>1</v>
      </c>
    </row>
    <row r="107" spans="10:15" ht="13.5">
      <c r="J107" s="125"/>
      <c r="K107" s="125"/>
      <c r="L107" s="125"/>
      <c r="M107" s="125"/>
      <c r="N107" s="133"/>
      <c r="O107" s="197">
        <v>1</v>
      </c>
    </row>
    <row r="108" spans="10:15" ht="13.5">
      <c r="J108" s="125"/>
      <c r="K108" s="125"/>
      <c r="L108" s="125"/>
      <c r="M108" s="125"/>
      <c r="N108" s="133"/>
      <c r="O108" s="197">
        <v>1</v>
      </c>
    </row>
    <row r="109" spans="10:15" ht="13.5">
      <c r="J109" s="125"/>
      <c r="K109" s="125"/>
      <c r="L109" s="125"/>
      <c r="M109" s="125"/>
      <c r="N109" s="133"/>
      <c r="O109" s="197">
        <v>1</v>
      </c>
    </row>
    <row r="110" spans="10:15" ht="13.5">
      <c r="J110" s="125"/>
      <c r="K110" s="125"/>
      <c r="L110" s="125"/>
      <c r="M110" s="125"/>
      <c r="N110" s="133"/>
      <c r="O110" s="197">
        <v>1</v>
      </c>
    </row>
    <row r="111" spans="10:15" ht="13.5">
      <c r="J111" s="125"/>
      <c r="K111" s="125"/>
      <c r="L111" s="125"/>
      <c r="M111" s="125"/>
      <c r="N111" s="133"/>
      <c r="O111" s="197">
        <v>1</v>
      </c>
    </row>
    <row r="112" spans="10:15" ht="13.5">
      <c r="J112" s="125"/>
      <c r="K112" s="125"/>
      <c r="L112" s="125"/>
      <c r="M112" s="125"/>
      <c r="N112" s="133"/>
      <c r="O112" s="197">
        <v>1</v>
      </c>
    </row>
    <row r="113" spans="10:15" ht="13.5">
      <c r="J113" s="125"/>
      <c r="K113" s="125"/>
      <c r="L113" s="125"/>
      <c r="M113" s="125"/>
      <c r="N113" s="133"/>
      <c r="O113" s="197">
        <v>1</v>
      </c>
    </row>
    <row r="114" spans="10:15" ht="13.5">
      <c r="J114" s="125"/>
      <c r="K114" s="125"/>
      <c r="L114" s="125"/>
      <c r="M114" s="125"/>
      <c r="N114" s="133"/>
      <c r="O114" s="197">
        <v>1</v>
      </c>
    </row>
    <row r="115" spans="10:15" ht="13.5">
      <c r="J115" s="125"/>
      <c r="K115" s="125"/>
      <c r="L115" s="125"/>
      <c r="M115" s="125"/>
      <c r="N115" s="133"/>
      <c r="O115" s="197">
        <v>1</v>
      </c>
    </row>
    <row r="116" spans="10:15" ht="13.5">
      <c r="J116" s="125"/>
      <c r="K116" s="125"/>
      <c r="L116" s="125"/>
      <c r="M116" s="125"/>
      <c r="N116" s="133"/>
      <c r="O116" s="197">
        <v>1</v>
      </c>
    </row>
    <row r="117" spans="10:15" ht="13.5">
      <c r="J117" s="125"/>
      <c r="K117" s="125"/>
      <c r="L117" s="125"/>
      <c r="M117" s="125"/>
      <c r="N117" s="133"/>
      <c r="O117" s="197">
        <v>1</v>
      </c>
    </row>
    <row r="118" spans="10:15" ht="13.5">
      <c r="J118" s="125"/>
      <c r="K118" s="125"/>
      <c r="L118" s="125"/>
      <c r="M118" s="125"/>
      <c r="N118" s="133"/>
      <c r="O118" s="197">
        <v>1</v>
      </c>
    </row>
    <row r="119" spans="10:15" ht="13.5">
      <c r="J119" s="125"/>
      <c r="K119" s="125"/>
      <c r="L119" s="125"/>
      <c r="M119" s="125"/>
      <c r="N119" s="133"/>
      <c r="O119" s="197">
        <v>1</v>
      </c>
    </row>
    <row r="120" spans="10:15" ht="13.5">
      <c r="J120" s="125"/>
      <c r="K120" s="125"/>
      <c r="L120" s="125"/>
      <c r="M120" s="125"/>
      <c r="N120" s="133"/>
      <c r="O120" s="197">
        <v>1</v>
      </c>
    </row>
    <row r="121" spans="10:15" ht="13.5">
      <c r="J121" s="125"/>
      <c r="K121" s="125"/>
      <c r="L121" s="125"/>
      <c r="M121" s="125"/>
      <c r="N121" s="133"/>
      <c r="O121" s="197">
        <v>1</v>
      </c>
    </row>
    <row r="122" spans="10:15" ht="13.5">
      <c r="J122" s="125"/>
      <c r="K122" s="125"/>
      <c r="L122" s="125"/>
      <c r="M122" s="125"/>
      <c r="N122" s="133"/>
      <c r="O122" s="197">
        <v>1</v>
      </c>
    </row>
    <row r="123" spans="10:15" ht="13.5">
      <c r="J123" s="125"/>
      <c r="K123" s="125"/>
      <c r="L123" s="125"/>
      <c r="M123" s="125"/>
      <c r="N123" s="133"/>
      <c r="O123" s="197">
        <v>1</v>
      </c>
    </row>
    <row r="124" spans="10:15" ht="13.5">
      <c r="J124" s="125"/>
      <c r="K124" s="125"/>
      <c r="L124" s="125"/>
      <c r="M124" s="125"/>
      <c r="N124" s="133"/>
      <c r="O124" s="197">
        <v>1</v>
      </c>
    </row>
    <row r="125" spans="10:15" ht="13.5">
      <c r="J125" s="125"/>
      <c r="K125" s="125"/>
      <c r="L125" s="125"/>
      <c r="M125" s="125"/>
      <c r="N125" s="133"/>
      <c r="O125" s="197">
        <v>1</v>
      </c>
    </row>
    <row r="126" spans="10:15" ht="13.5">
      <c r="J126" s="125"/>
      <c r="K126" s="125"/>
      <c r="L126" s="125"/>
      <c r="M126" s="125"/>
      <c r="N126" s="133"/>
      <c r="O126" s="197">
        <v>1</v>
      </c>
    </row>
    <row r="127" spans="10:15" ht="13.5">
      <c r="J127" s="125"/>
      <c r="K127" s="125"/>
      <c r="L127" s="125"/>
      <c r="M127" s="125"/>
      <c r="N127" s="133"/>
      <c r="O127" s="197">
        <v>1</v>
      </c>
    </row>
    <row r="128" spans="10:15" ht="13.5">
      <c r="J128" s="125"/>
      <c r="K128" s="125"/>
      <c r="L128" s="125"/>
      <c r="M128" s="125"/>
      <c r="N128" s="133"/>
      <c r="O128" s="197">
        <v>1</v>
      </c>
    </row>
    <row r="129" spans="10:15" ht="13.5">
      <c r="J129" s="125"/>
      <c r="K129" s="125"/>
      <c r="L129" s="125"/>
      <c r="M129" s="125"/>
      <c r="N129" s="133"/>
      <c r="O129" s="197">
        <v>1</v>
      </c>
    </row>
    <row r="130" spans="10:15" ht="13.5">
      <c r="J130" s="125"/>
      <c r="K130" s="125"/>
      <c r="L130" s="125"/>
      <c r="M130" s="125"/>
      <c r="N130" s="133"/>
      <c r="O130" s="197">
        <v>1</v>
      </c>
    </row>
    <row r="131" spans="10:15" ht="13.5">
      <c r="J131" s="125"/>
      <c r="K131" s="125"/>
      <c r="L131" s="125"/>
      <c r="M131" s="125"/>
      <c r="N131" s="133"/>
      <c r="O131" s="197">
        <v>1</v>
      </c>
    </row>
    <row r="132" spans="10:15" ht="13.5">
      <c r="J132" s="125"/>
      <c r="K132" s="125"/>
      <c r="L132" s="125"/>
      <c r="M132" s="125"/>
      <c r="N132" s="133"/>
      <c r="O132" s="197">
        <v>1</v>
      </c>
    </row>
    <row r="133" spans="10:15" ht="13.5">
      <c r="J133" s="125"/>
      <c r="K133" s="125"/>
      <c r="L133" s="125"/>
      <c r="M133" s="125"/>
      <c r="N133" s="133"/>
      <c r="O133" s="197">
        <v>1</v>
      </c>
    </row>
    <row r="134" spans="10:15" ht="13.5">
      <c r="J134" s="125"/>
      <c r="K134" s="125"/>
      <c r="L134" s="125"/>
      <c r="M134" s="125"/>
      <c r="N134" s="133"/>
      <c r="O134" s="197">
        <v>1</v>
      </c>
    </row>
    <row r="135" spans="10:15" ht="13.5">
      <c r="J135" s="125"/>
      <c r="K135" s="125"/>
      <c r="L135" s="125"/>
      <c r="M135" s="125"/>
      <c r="N135" s="133"/>
      <c r="O135" s="197">
        <v>1</v>
      </c>
    </row>
    <row r="136" spans="10:15" ht="13.5">
      <c r="J136" s="125"/>
      <c r="K136" s="125"/>
      <c r="L136" s="125"/>
      <c r="M136" s="125"/>
      <c r="N136" s="133"/>
      <c r="O136" s="197">
        <v>1</v>
      </c>
    </row>
    <row r="137" spans="10:15" ht="13.5">
      <c r="J137" s="125"/>
      <c r="K137" s="125"/>
      <c r="L137" s="125"/>
      <c r="M137" s="125"/>
      <c r="N137" s="133"/>
      <c r="O137" s="197">
        <v>1</v>
      </c>
    </row>
    <row r="138" spans="10:15" ht="13.5">
      <c r="J138" s="125"/>
      <c r="K138" s="125"/>
      <c r="L138" s="125"/>
      <c r="M138" s="125"/>
      <c r="N138" s="133"/>
      <c r="O138" s="197">
        <v>1</v>
      </c>
    </row>
    <row r="139" spans="10:15" ht="13.5">
      <c r="J139" s="125"/>
      <c r="K139" s="125"/>
      <c r="L139" s="125"/>
      <c r="M139" s="125"/>
      <c r="N139" s="133"/>
      <c r="O139" s="197">
        <v>1</v>
      </c>
    </row>
    <row r="140" spans="10:15" ht="13.5">
      <c r="J140" s="125"/>
      <c r="K140" s="125"/>
      <c r="L140" s="125"/>
      <c r="M140" s="125"/>
      <c r="N140" s="133"/>
      <c r="O140" s="197">
        <v>1</v>
      </c>
    </row>
    <row r="141" spans="10:15" ht="13.5">
      <c r="J141" s="125"/>
      <c r="K141" s="125"/>
      <c r="L141" s="125"/>
      <c r="M141" s="125"/>
      <c r="N141" s="133"/>
      <c r="O141" s="197">
        <v>1</v>
      </c>
    </row>
    <row r="142" spans="10:15" ht="13.5">
      <c r="J142" s="125"/>
      <c r="K142" s="125"/>
      <c r="L142" s="125"/>
      <c r="M142" s="125"/>
      <c r="N142" s="133"/>
      <c r="O142" s="197">
        <v>1</v>
      </c>
    </row>
    <row r="143" spans="10:15" ht="13.5">
      <c r="J143" s="125"/>
      <c r="K143" s="125"/>
      <c r="L143" s="125"/>
      <c r="M143" s="125"/>
      <c r="N143" s="133"/>
      <c r="O143" s="197">
        <v>1</v>
      </c>
    </row>
    <row r="144" spans="10:15" ht="13.5">
      <c r="J144" s="125"/>
      <c r="K144" s="125"/>
      <c r="L144" s="125"/>
      <c r="M144" s="125"/>
      <c r="N144" s="133"/>
      <c r="O144" s="197">
        <v>1</v>
      </c>
    </row>
    <row r="145" spans="10:15" ht="13.5">
      <c r="J145" s="125"/>
      <c r="K145" s="125"/>
      <c r="L145" s="125"/>
      <c r="M145" s="125"/>
      <c r="N145" s="133"/>
      <c r="O145" s="197">
        <v>1</v>
      </c>
    </row>
    <row r="146" spans="10:15" ht="13.5">
      <c r="J146" s="125"/>
      <c r="K146" s="125"/>
      <c r="L146" s="125"/>
      <c r="M146" s="125"/>
      <c r="N146" s="133"/>
      <c r="O146" s="197">
        <v>1</v>
      </c>
    </row>
    <row r="147" spans="10:15" ht="13.5">
      <c r="J147" s="125"/>
      <c r="K147" s="125"/>
      <c r="L147" s="125"/>
      <c r="M147" s="125"/>
      <c r="N147" s="133"/>
      <c r="O147" s="197">
        <v>1</v>
      </c>
    </row>
    <row r="148" spans="10:15" ht="13.5">
      <c r="J148" s="125"/>
      <c r="K148" s="125"/>
      <c r="L148" s="125"/>
      <c r="M148" s="125"/>
      <c r="N148" s="133"/>
      <c r="O148" s="197">
        <v>1</v>
      </c>
    </row>
    <row r="149" spans="10:15" ht="13.5">
      <c r="J149" s="125"/>
      <c r="K149" s="125"/>
      <c r="L149" s="125"/>
      <c r="M149" s="125"/>
      <c r="N149" s="133"/>
      <c r="O149" s="197">
        <v>1</v>
      </c>
    </row>
    <row r="150" spans="10:15" ht="13.5">
      <c r="J150" s="125"/>
      <c r="K150" s="125"/>
      <c r="L150" s="125"/>
      <c r="M150" s="125"/>
      <c r="N150" s="133"/>
      <c r="O150" s="197">
        <v>1</v>
      </c>
    </row>
    <row r="151" spans="10:15" ht="13.5">
      <c r="J151" s="125"/>
      <c r="K151" s="125"/>
      <c r="L151" s="125"/>
      <c r="M151" s="125"/>
      <c r="N151" s="133"/>
      <c r="O151" s="197">
        <v>1</v>
      </c>
    </row>
    <row r="152" spans="10:15" ht="13.5">
      <c r="J152" s="125"/>
      <c r="K152" s="125"/>
      <c r="L152" s="125"/>
      <c r="M152" s="125"/>
      <c r="N152" s="133"/>
      <c r="O152" s="197">
        <v>1</v>
      </c>
    </row>
    <row r="153" spans="10:15" ht="13.5">
      <c r="J153" s="125"/>
      <c r="K153" s="125"/>
      <c r="L153" s="125"/>
      <c r="M153" s="125"/>
      <c r="N153" s="133"/>
      <c r="O153" s="197">
        <v>1</v>
      </c>
    </row>
    <row r="154" spans="10:15" ht="13.5">
      <c r="J154" s="125"/>
      <c r="K154" s="125"/>
      <c r="L154" s="125"/>
      <c r="M154" s="125"/>
      <c r="N154" s="133"/>
      <c r="O154" s="197">
        <v>1</v>
      </c>
    </row>
    <row r="155" spans="10:15" ht="13.5">
      <c r="J155" s="125"/>
      <c r="K155" s="125"/>
      <c r="L155" s="125"/>
      <c r="M155" s="125"/>
      <c r="N155" s="133"/>
      <c r="O155" s="197">
        <v>1</v>
      </c>
    </row>
    <row r="156" spans="10:15" ht="13.5">
      <c r="J156" s="125"/>
      <c r="K156" s="125"/>
      <c r="L156" s="125"/>
      <c r="M156" s="125"/>
      <c r="N156" s="133"/>
      <c r="O156" s="197">
        <v>1</v>
      </c>
    </row>
    <row r="157" spans="10:15" ht="13.5">
      <c r="J157" s="125"/>
      <c r="K157" s="125"/>
      <c r="L157" s="125"/>
      <c r="M157" s="125"/>
      <c r="N157" s="133"/>
      <c r="O157" s="197">
        <v>1</v>
      </c>
    </row>
    <row r="158" spans="10:15" ht="13.5">
      <c r="J158" s="125"/>
      <c r="K158" s="125"/>
      <c r="L158" s="125"/>
      <c r="M158" s="125"/>
      <c r="N158" s="133"/>
      <c r="O158" s="197">
        <v>1</v>
      </c>
    </row>
    <row r="159" spans="10:15" ht="13.5">
      <c r="J159" s="125"/>
      <c r="K159" s="125"/>
      <c r="L159" s="125"/>
      <c r="M159" s="125"/>
      <c r="N159" s="133"/>
      <c r="O159" s="197">
        <v>1</v>
      </c>
    </row>
    <row r="160" spans="10:15" ht="13.5">
      <c r="J160" s="125"/>
      <c r="K160" s="125"/>
      <c r="L160" s="125"/>
      <c r="M160" s="125"/>
      <c r="N160" s="133"/>
      <c r="O160" s="197">
        <v>1</v>
      </c>
    </row>
    <row r="161" spans="10:15" ht="13.5">
      <c r="J161" s="125"/>
      <c r="K161" s="125"/>
      <c r="L161" s="125"/>
      <c r="M161" s="125"/>
      <c r="N161" s="133"/>
      <c r="O161" s="197">
        <v>1</v>
      </c>
    </row>
    <row r="162" spans="10:15" ht="13.5">
      <c r="J162" s="125"/>
      <c r="K162" s="125"/>
      <c r="L162" s="125"/>
      <c r="M162" s="125"/>
      <c r="N162" s="133"/>
      <c r="O162" s="197">
        <v>1</v>
      </c>
    </row>
    <row r="163" spans="10:15" ht="13.5">
      <c r="J163" s="125"/>
      <c r="K163" s="125"/>
      <c r="L163" s="125"/>
      <c r="M163" s="125"/>
      <c r="N163" s="133"/>
      <c r="O163" s="197">
        <v>1</v>
      </c>
    </row>
    <row r="164" spans="10:15" ht="13.5">
      <c r="J164" s="125"/>
      <c r="K164" s="125"/>
      <c r="L164" s="125"/>
      <c r="M164" s="125"/>
      <c r="N164" s="133"/>
      <c r="O164" s="197">
        <v>1</v>
      </c>
    </row>
    <row r="165" spans="10:15" ht="13.5">
      <c r="J165" s="125"/>
      <c r="K165" s="125"/>
      <c r="L165" s="125"/>
      <c r="M165" s="125"/>
      <c r="N165" s="133"/>
      <c r="O165" s="197">
        <v>1</v>
      </c>
    </row>
    <row r="166" spans="10:15" ht="13.5">
      <c r="J166" s="125"/>
      <c r="K166" s="125"/>
      <c r="L166" s="125"/>
      <c r="M166" s="125"/>
      <c r="N166" s="133"/>
      <c r="O166" s="197">
        <v>1</v>
      </c>
    </row>
    <row r="167" spans="10:15" ht="13.5">
      <c r="J167" s="125"/>
      <c r="K167" s="125"/>
      <c r="L167" s="125"/>
      <c r="M167" s="125"/>
      <c r="N167" s="133"/>
      <c r="O167" s="197">
        <v>1</v>
      </c>
    </row>
    <row r="168" spans="10:15" ht="13.5">
      <c r="J168" s="125"/>
      <c r="K168" s="125"/>
      <c r="L168" s="125"/>
      <c r="M168" s="125"/>
      <c r="N168" s="133"/>
      <c r="O168" s="197">
        <v>1</v>
      </c>
    </row>
    <row r="169" spans="10:15" ht="13.5">
      <c r="J169" s="125"/>
      <c r="K169" s="125"/>
      <c r="L169" s="125"/>
      <c r="M169" s="125"/>
      <c r="N169" s="133"/>
      <c r="O169" s="197">
        <v>1</v>
      </c>
    </row>
    <row r="170" spans="10:15" ht="13.5">
      <c r="J170" s="125"/>
      <c r="K170" s="125"/>
      <c r="L170" s="125"/>
      <c r="M170" s="125"/>
      <c r="N170" s="133"/>
      <c r="O170" s="197">
        <v>1</v>
      </c>
    </row>
    <row r="171" spans="10:15" ht="13.5">
      <c r="J171" s="125"/>
      <c r="K171" s="125"/>
      <c r="L171" s="125"/>
      <c r="M171" s="125"/>
      <c r="N171" s="133"/>
      <c r="O171" s="197">
        <v>1</v>
      </c>
    </row>
    <row r="172" spans="10:15" ht="13.5">
      <c r="J172" s="125"/>
      <c r="K172" s="125"/>
      <c r="L172" s="125"/>
      <c r="M172" s="125"/>
      <c r="N172" s="133"/>
      <c r="O172" s="197">
        <v>1</v>
      </c>
    </row>
    <row r="173" spans="10:15" ht="13.5">
      <c r="J173" s="125"/>
      <c r="K173" s="125"/>
      <c r="L173" s="125"/>
      <c r="M173" s="125"/>
      <c r="N173" s="133"/>
      <c r="O173" s="197">
        <v>1</v>
      </c>
    </row>
    <row r="174" spans="10:15" ht="13.5">
      <c r="J174" s="125"/>
      <c r="K174" s="125"/>
      <c r="L174" s="125"/>
      <c r="M174" s="125"/>
      <c r="N174" s="133"/>
      <c r="O174" s="197">
        <v>1</v>
      </c>
    </row>
    <row r="175" spans="10:15" ht="13.5">
      <c r="J175" s="125"/>
      <c r="K175" s="125"/>
      <c r="L175" s="125"/>
      <c r="M175" s="125"/>
      <c r="N175" s="133"/>
      <c r="O175" s="197">
        <v>1</v>
      </c>
    </row>
    <row r="176" spans="10:15" ht="13.5">
      <c r="J176" s="125"/>
      <c r="K176" s="125"/>
      <c r="L176" s="125"/>
      <c r="M176" s="125"/>
      <c r="N176" s="133"/>
      <c r="O176" s="197">
        <v>1</v>
      </c>
    </row>
    <row r="177" spans="10:15" ht="13.5">
      <c r="J177" s="125"/>
      <c r="K177" s="125"/>
      <c r="L177" s="125"/>
      <c r="M177" s="125"/>
      <c r="N177" s="133"/>
      <c r="O177" s="197">
        <v>1</v>
      </c>
    </row>
    <row r="178" spans="10:15" ht="13.5">
      <c r="J178" s="125"/>
      <c r="K178" s="125"/>
      <c r="L178" s="125"/>
      <c r="M178" s="125"/>
      <c r="N178" s="133"/>
      <c r="O178" s="197">
        <v>1</v>
      </c>
    </row>
    <row r="179" spans="10:15" ht="13.5">
      <c r="J179" s="125"/>
      <c r="K179" s="125"/>
      <c r="L179" s="125"/>
      <c r="M179" s="125"/>
      <c r="N179" s="133"/>
      <c r="O179" s="197">
        <v>1</v>
      </c>
    </row>
    <row r="180" spans="10:15" ht="13.5">
      <c r="J180" s="125"/>
      <c r="K180" s="125"/>
      <c r="L180" s="125"/>
      <c r="M180" s="125"/>
      <c r="N180" s="133"/>
      <c r="O180" s="197">
        <v>1</v>
      </c>
    </row>
    <row r="181" spans="10:15" ht="13.5">
      <c r="J181" s="125"/>
      <c r="K181" s="125"/>
      <c r="L181" s="125"/>
      <c r="M181" s="125"/>
      <c r="N181" s="133"/>
      <c r="O181" s="197">
        <v>1</v>
      </c>
    </row>
    <row r="182" spans="10:15" ht="13.5">
      <c r="J182" s="125"/>
      <c r="K182" s="125"/>
      <c r="L182" s="125"/>
      <c r="M182" s="125"/>
      <c r="N182" s="133"/>
      <c r="O182" s="197">
        <v>1</v>
      </c>
    </row>
    <row r="183" spans="10:15" ht="13.5">
      <c r="J183" s="125"/>
      <c r="K183" s="125"/>
      <c r="L183" s="125"/>
      <c r="M183" s="125"/>
      <c r="N183" s="133"/>
      <c r="O183" s="197">
        <v>1</v>
      </c>
    </row>
    <row r="184" spans="10:15" ht="13.5">
      <c r="J184" s="125"/>
      <c r="K184" s="125"/>
      <c r="L184" s="125"/>
      <c r="M184" s="125"/>
      <c r="N184" s="133"/>
      <c r="O184" s="197">
        <v>1</v>
      </c>
    </row>
    <row r="185" spans="10:15" ht="13.5">
      <c r="J185" s="125"/>
      <c r="K185" s="125"/>
      <c r="L185" s="125"/>
      <c r="M185" s="125"/>
      <c r="N185" s="133"/>
      <c r="O185" s="197">
        <v>1</v>
      </c>
    </row>
    <row r="186" spans="10:15" ht="13.5">
      <c r="J186" s="125"/>
      <c r="K186" s="125"/>
      <c r="L186" s="125"/>
      <c r="M186" s="125"/>
      <c r="N186" s="133"/>
      <c r="O186" s="197">
        <v>1</v>
      </c>
    </row>
    <row r="187" spans="10:15" ht="13.5">
      <c r="J187" s="125"/>
      <c r="K187" s="125"/>
      <c r="L187" s="125"/>
      <c r="M187" s="125"/>
      <c r="N187" s="133"/>
      <c r="O187" s="197">
        <v>1</v>
      </c>
    </row>
    <row r="188" spans="10:15" ht="13.5">
      <c r="J188" s="125"/>
      <c r="K188" s="125"/>
      <c r="L188" s="125"/>
      <c r="M188" s="125"/>
      <c r="N188" s="133"/>
      <c r="O188" s="197">
        <v>1</v>
      </c>
    </row>
    <row r="189" spans="10:15" ht="13.5">
      <c r="J189" s="125"/>
      <c r="K189" s="125"/>
      <c r="L189" s="125"/>
      <c r="M189" s="125"/>
      <c r="N189" s="133"/>
      <c r="O189" s="197">
        <v>1</v>
      </c>
    </row>
    <row r="190" spans="10:15" ht="13.5">
      <c r="J190" s="125"/>
      <c r="K190" s="125"/>
      <c r="L190" s="125"/>
      <c r="M190" s="125"/>
      <c r="N190" s="133"/>
      <c r="O190" s="197">
        <v>1</v>
      </c>
    </row>
    <row r="191" spans="10:15" ht="13.5">
      <c r="J191" s="125"/>
      <c r="K191" s="125"/>
      <c r="L191" s="125"/>
      <c r="M191" s="125"/>
      <c r="N191" s="133"/>
      <c r="O191" s="197">
        <v>1</v>
      </c>
    </row>
    <row r="192" spans="10:15" ht="13.5">
      <c r="J192" s="125"/>
      <c r="K192" s="125"/>
      <c r="L192" s="125"/>
      <c r="M192" s="125"/>
      <c r="N192" s="133"/>
      <c r="O192" s="197">
        <v>1</v>
      </c>
    </row>
    <row r="193" spans="10:15" ht="13.5">
      <c r="J193" s="125"/>
      <c r="K193" s="125"/>
      <c r="L193" s="125"/>
      <c r="M193" s="125"/>
      <c r="N193" s="133"/>
      <c r="O193" s="197">
        <v>1</v>
      </c>
    </row>
    <row r="194" spans="10:15" ht="13.5">
      <c r="J194" s="125"/>
      <c r="K194" s="125"/>
      <c r="L194" s="125"/>
      <c r="M194" s="125"/>
      <c r="N194" s="133"/>
      <c r="O194" s="197">
        <v>1</v>
      </c>
    </row>
    <row r="195" spans="10:15" ht="13.5">
      <c r="J195" s="125"/>
      <c r="K195" s="125"/>
      <c r="L195" s="125"/>
      <c r="M195" s="125"/>
      <c r="N195" s="133"/>
      <c r="O195" s="197">
        <v>1</v>
      </c>
    </row>
    <row r="196" spans="10:15" ht="13.5">
      <c r="J196" s="125"/>
      <c r="K196" s="125"/>
      <c r="L196" s="125"/>
      <c r="M196" s="125"/>
      <c r="N196" s="133"/>
      <c r="O196" s="197">
        <v>1</v>
      </c>
    </row>
    <row r="197" spans="10:15" ht="13.5">
      <c r="J197" s="125"/>
      <c r="K197" s="125"/>
      <c r="L197" s="125"/>
      <c r="M197" s="125"/>
      <c r="N197" s="133"/>
      <c r="O197" s="197">
        <v>1</v>
      </c>
    </row>
    <row r="198" spans="10:15" ht="13.5">
      <c r="J198" s="125"/>
      <c r="K198" s="125"/>
      <c r="L198" s="125"/>
      <c r="M198" s="125"/>
      <c r="N198" s="133"/>
      <c r="O198" s="197">
        <v>1</v>
      </c>
    </row>
    <row r="199" spans="10:15" ht="13.5">
      <c r="J199" s="125"/>
      <c r="K199" s="125"/>
      <c r="L199" s="125"/>
      <c r="M199" s="125"/>
      <c r="N199" s="133"/>
      <c r="O199" s="197">
        <v>1</v>
      </c>
    </row>
    <row r="200" spans="10:15" ht="13.5">
      <c r="J200" s="125"/>
      <c r="K200" s="125"/>
      <c r="L200" s="125"/>
      <c r="M200" s="125"/>
      <c r="N200" s="133"/>
      <c r="O200" s="197">
        <v>1</v>
      </c>
    </row>
    <row r="201" spans="10:15" ht="13.5">
      <c r="J201" s="125"/>
      <c r="K201" s="125"/>
      <c r="L201" s="125"/>
      <c r="M201" s="125"/>
      <c r="N201" s="133"/>
      <c r="O201" s="197">
        <v>1</v>
      </c>
    </row>
    <row r="202" spans="10:15" ht="13.5">
      <c r="J202" s="125"/>
      <c r="K202" s="125"/>
      <c r="L202" s="125"/>
      <c r="M202" s="125"/>
      <c r="N202" s="133"/>
      <c r="O202" s="197">
        <v>1</v>
      </c>
    </row>
    <row r="203" spans="10:15" ht="13.5">
      <c r="J203" s="125"/>
      <c r="K203" s="125"/>
      <c r="L203" s="125"/>
      <c r="M203" s="125"/>
      <c r="N203" s="133"/>
      <c r="O203" s="197">
        <v>1</v>
      </c>
    </row>
    <row r="204" spans="10:15" ht="13.5">
      <c r="J204" s="125"/>
      <c r="K204" s="125"/>
      <c r="L204" s="125"/>
      <c r="M204" s="125"/>
      <c r="N204" s="133"/>
      <c r="O204" s="197">
        <v>1</v>
      </c>
    </row>
    <row r="205" spans="10:15" ht="13.5">
      <c r="J205" s="125"/>
      <c r="K205" s="125"/>
      <c r="L205" s="125"/>
      <c r="M205" s="125"/>
      <c r="N205" s="133"/>
      <c r="O205" s="197">
        <v>1</v>
      </c>
    </row>
    <row r="206" spans="10:15" ht="13.5">
      <c r="J206" s="125"/>
      <c r="K206" s="125"/>
      <c r="L206" s="125"/>
      <c r="M206" s="125"/>
      <c r="N206" s="133"/>
      <c r="O206" s="197">
        <v>1</v>
      </c>
    </row>
    <row r="207" spans="10:15" ht="13.5">
      <c r="J207" s="125"/>
      <c r="K207" s="125"/>
      <c r="L207" s="125"/>
      <c r="M207" s="125"/>
      <c r="N207" s="133"/>
      <c r="O207" s="197">
        <v>1</v>
      </c>
    </row>
    <row r="208" spans="10:15" ht="13.5">
      <c r="J208" s="125"/>
      <c r="K208" s="125"/>
      <c r="L208" s="125"/>
      <c r="M208" s="125"/>
      <c r="N208" s="133"/>
      <c r="O208" s="197">
        <v>1</v>
      </c>
    </row>
    <row r="209" spans="10:15" ht="13.5">
      <c r="J209" s="125"/>
      <c r="K209" s="125"/>
      <c r="L209" s="125"/>
      <c r="M209" s="125"/>
      <c r="N209" s="133"/>
      <c r="O209" s="197">
        <v>1</v>
      </c>
    </row>
    <row r="210" spans="10:15" ht="13.5">
      <c r="J210" s="125"/>
      <c r="K210" s="125"/>
      <c r="L210" s="125"/>
      <c r="M210" s="125"/>
      <c r="N210" s="133"/>
      <c r="O210" s="197">
        <v>1</v>
      </c>
    </row>
    <row r="211" spans="10:15" ht="13.5">
      <c r="J211" s="125"/>
      <c r="K211" s="125"/>
      <c r="L211" s="125"/>
      <c r="M211" s="125"/>
      <c r="N211" s="133"/>
      <c r="O211" s="197">
        <v>1</v>
      </c>
    </row>
    <row r="212" spans="10:15" ht="13.5">
      <c r="J212" s="125"/>
      <c r="K212" s="125"/>
      <c r="L212" s="125"/>
      <c r="M212" s="125"/>
      <c r="N212" s="133"/>
      <c r="O212" s="197">
        <v>1</v>
      </c>
    </row>
    <row r="213" spans="10:15" ht="13.5">
      <c r="J213" s="125"/>
      <c r="K213" s="125"/>
      <c r="L213" s="125"/>
      <c r="M213" s="125"/>
      <c r="N213" s="133"/>
      <c r="O213" s="197">
        <v>1</v>
      </c>
    </row>
    <row r="214" spans="10:15" ht="13.5">
      <c r="J214" s="125"/>
      <c r="K214" s="125"/>
      <c r="L214" s="125"/>
      <c r="M214" s="125"/>
      <c r="N214" s="133"/>
      <c r="O214" s="197">
        <v>1</v>
      </c>
    </row>
    <row r="215" spans="10:15" ht="13.5">
      <c r="J215" s="125"/>
      <c r="K215" s="125"/>
      <c r="L215" s="125"/>
      <c r="M215" s="125"/>
      <c r="N215" s="133"/>
      <c r="O215" s="197">
        <v>1</v>
      </c>
    </row>
    <row r="216" spans="10:15" ht="13.5">
      <c r="J216" s="125"/>
      <c r="K216" s="125"/>
      <c r="L216" s="125"/>
      <c r="M216" s="125"/>
      <c r="N216" s="133"/>
      <c r="O216" s="197">
        <v>1</v>
      </c>
    </row>
    <row r="217" spans="10:15" ht="13.5">
      <c r="J217" s="125"/>
      <c r="K217" s="125"/>
      <c r="L217" s="125"/>
      <c r="M217" s="125"/>
      <c r="N217" s="133"/>
      <c r="O217" s="197">
        <v>1</v>
      </c>
    </row>
    <row r="218" spans="10:15" ht="13.5">
      <c r="J218" s="125"/>
      <c r="K218" s="125"/>
      <c r="L218" s="125"/>
      <c r="M218" s="125"/>
      <c r="N218" s="133"/>
      <c r="O218" s="197">
        <v>1</v>
      </c>
    </row>
    <row r="219" spans="10:15" ht="13.5">
      <c r="J219" s="125"/>
      <c r="K219" s="125"/>
      <c r="L219" s="125"/>
      <c r="M219" s="125"/>
      <c r="N219" s="133"/>
      <c r="O219" s="197">
        <v>1</v>
      </c>
    </row>
    <row r="220" spans="10:15" ht="13.5">
      <c r="J220" s="125"/>
      <c r="K220" s="125"/>
      <c r="L220" s="125"/>
      <c r="M220" s="125"/>
      <c r="N220" s="133"/>
      <c r="O220" s="197">
        <v>1</v>
      </c>
    </row>
    <row r="221" spans="10:15" ht="13.5">
      <c r="J221" s="125"/>
      <c r="K221" s="125"/>
      <c r="L221" s="125"/>
      <c r="M221" s="125"/>
      <c r="N221" s="133"/>
      <c r="O221" s="197">
        <v>1</v>
      </c>
    </row>
    <row r="222" spans="10:15" ht="13.5">
      <c r="J222" s="125"/>
      <c r="K222" s="125"/>
      <c r="L222" s="125"/>
      <c r="M222" s="125"/>
      <c r="N222" s="133"/>
      <c r="O222" s="197">
        <v>1</v>
      </c>
    </row>
    <row r="223" spans="10:15" ht="13.5">
      <c r="J223" s="125"/>
      <c r="K223" s="125"/>
      <c r="L223" s="125"/>
      <c r="M223" s="125"/>
      <c r="N223" s="133"/>
      <c r="O223" s="197">
        <v>1</v>
      </c>
    </row>
    <row r="224" spans="10:15" ht="13.5">
      <c r="J224" s="125"/>
      <c r="K224" s="125"/>
      <c r="L224" s="125"/>
      <c r="M224" s="125"/>
      <c r="N224" s="133"/>
      <c r="O224" s="197">
        <v>1</v>
      </c>
    </row>
    <row r="225" spans="10:15" ht="13.5">
      <c r="J225" s="125"/>
      <c r="K225" s="125"/>
      <c r="L225" s="125"/>
      <c r="M225" s="125"/>
      <c r="N225" s="133"/>
      <c r="O225" s="197">
        <v>1</v>
      </c>
    </row>
    <row r="226" spans="10:15" ht="13.5">
      <c r="J226" s="125"/>
      <c r="K226" s="125"/>
      <c r="L226" s="125"/>
      <c r="M226" s="125"/>
      <c r="N226" s="133"/>
      <c r="O226" s="197">
        <v>1</v>
      </c>
    </row>
    <row r="227" spans="10:15" ht="13.5">
      <c r="J227" s="125"/>
      <c r="K227" s="125"/>
      <c r="L227" s="125"/>
      <c r="M227" s="125"/>
      <c r="N227" s="133"/>
      <c r="O227" s="197">
        <v>1</v>
      </c>
    </row>
    <row r="228" spans="10:15" ht="13.5">
      <c r="J228" s="125"/>
      <c r="K228" s="125"/>
      <c r="L228" s="125"/>
      <c r="M228" s="125"/>
      <c r="N228" s="133"/>
      <c r="O228" s="197">
        <v>1</v>
      </c>
    </row>
    <row r="229" spans="10:15" ht="13.5">
      <c r="J229" s="125"/>
      <c r="K229" s="125"/>
      <c r="L229" s="125"/>
      <c r="M229" s="125"/>
      <c r="N229" s="133"/>
      <c r="O229" s="197">
        <v>1</v>
      </c>
    </row>
    <row r="230" spans="10:15" ht="13.5">
      <c r="J230" s="125"/>
      <c r="K230" s="125"/>
      <c r="L230" s="125"/>
      <c r="M230" s="125"/>
      <c r="N230" s="133"/>
      <c r="O230" s="197">
        <v>1</v>
      </c>
    </row>
    <row r="231" spans="10:15" ht="13.5">
      <c r="J231" s="125"/>
      <c r="K231" s="125"/>
      <c r="L231" s="125"/>
      <c r="M231" s="125"/>
      <c r="N231" s="133"/>
      <c r="O231" s="197">
        <v>1</v>
      </c>
    </row>
    <row r="232" spans="10:15" ht="13.5">
      <c r="J232" s="125"/>
      <c r="K232" s="125"/>
      <c r="L232" s="125"/>
      <c r="M232" s="125"/>
      <c r="N232" s="133"/>
      <c r="O232" s="197">
        <v>1</v>
      </c>
    </row>
    <row r="233" spans="10:15" ht="13.5">
      <c r="J233" s="125"/>
      <c r="K233" s="125"/>
      <c r="L233" s="125"/>
      <c r="M233" s="125"/>
      <c r="N233" s="133"/>
      <c r="O233" s="197">
        <v>1</v>
      </c>
    </row>
    <row r="234" spans="10:15" ht="13.5">
      <c r="J234" s="125"/>
      <c r="K234" s="125"/>
      <c r="L234" s="125"/>
      <c r="M234" s="125"/>
      <c r="N234" s="133"/>
      <c r="O234" s="197">
        <v>1</v>
      </c>
    </row>
    <row r="235" spans="10:15" ht="13.5">
      <c r="J235" s="125"/>
      <c r="K235" s="125"/>
      <c r="L235" s="125"/>
      <c r="M235" s="125"/>
      <c r="N235" s="133"/>
      <c r="O235" s="197">
        <v>1</v>
      </c>
    </row>
    <row r="236" spans="10:15" ht="13.5">
      <c r="J236" s="125"/>
      <c r="K236" s="125"/>
      <c r="L236" s="125"/>
      <c r="M236" s="125"/>
      <c r="N236" s="133"/>
      <c r="O236" s="197">
        <v>1</v>
      </c>
    </row>
    <row r="237" spans="10:15" ht="13.5">
      <c r="J237" s="125"/>
      <c r="K237" s="125"/>
      <c r="L237" s="125"/>
      <c r="M237" s="125"/>
      <c r="N237" s="133"/>
      <c r="O237" s="197">
        <v>1</v>
      </c>
    </row>
    <row r="238" spans="10:15" ht="13.5">
      <c r="J238" s="125"/>
      <c r="K238" s="125"/>
      <c r="L238" s="125"/>
      <c r="M238" s="125"/>
      <c r="N238" s="133"/>
      <c r="O238" s="197">
        <v>1</v>
      </c>
    </row>
    <row r="239" spans="10:15" ht="13.5">
      <c r="J239" s="125"/>
      <c r="K239" s="125"/>
      <c r="L239" s="125"/>
      <c r="M239" s="125"/>
      <c r="N239" s="133"/>
      <c r="O239" s="197">
        <v>1</v>
      </c>
    </row>
    <row r="240" spans="10:15" ht="13.5">
      <c r="J240" s="125"/>
      <c r="K240" s="125"/>
      <c r="L240" s="125"/>
      <c r="M240" s="125"/>
      <c r="N240" s="133"/>
      <c r="O240" s="197">
        <v>1</v>
      </c>
    </row>
    <row r="241" spans="10:15" ht="13.5">
      <c r="J241" s="125"/>
      <c r="K241" s="125"/>
      <c r="L241" s="125"/>
      <c r="M241" s="125"/>
      <c r="N241" s="133"/>
      <c r="O241" s="197">
        <v>1</v>
      </c>
    </row>
    <row r="242" spans="10:15" ht="13.5">
      <c r="J242" s="125"/>
      <c r="K242" s="125"/>
      <c r="L242" s="125"/>
      <c r="M242" s="125"/>
      <c r="N242" s="133"/>
      <c r="O242" s="197">
        <v>1</v>
      </c>
    </row>
    <row r="243" spans="10:15" ht="13.5">
      <c r="J243" s="125"/>
      <c r="K243" s="125"/>
      <c r="L243" s="125"/>
      <c r="M243" s="125"/>
      <c r="N243" s="133"/>
      <c r="O243" s="197">
        <v>1</v>
      </c>
    </row>
    <row r="244" spans="10:15" ht="13.5">
      <c r="J244" s="125"/>
      <c r="K244" s="125"/>
      <c r="L244" s="125"/>
      <c r="M244" s="125"/>
      <c r="N244" s="133"/>
      <c r="O244" s="197">
        <v>1</v>
      </c>
    </row>
    <row r="245" spans="10:15" ht="13.5">
      <c r="J245" s="125"/>
      <c r="K245" s="125"/>
      <c r="L245" s="125"/>
      <c r="M245" s="125"/>
      <c r="N245" s="133"/>
      <c r="O245" s="197">
        <v>1</v>
      </c>
    </row>
    <row r="246" spans="10:15" ht="13.5">
      <c r="J246" s="125"/>
      <c r="K246" s="125"/>
      <c r="L246" s="125"/>
      <c r="M246" s="125"/>
      <c r="N246" s="133"/>
      <c r="O246" s="197">
        <v>1</v>
      </c>
    </row>
    <row r="247" spans="10:15" ht="13.5">
      <c r="J247" s="125"/>
      <c r="K247" s="125"/>
      <c r="L247" s="125"/>
      <c r="M247" s="125"/>
      <c r="N247" s="133"/>
      <c r="O247" s="197">
        <v>1</v>
      </c>
    </row>
    <row r="248" spans="10:15" ht="13.5">
      <c r="J248" s="125"/>
      <c r="K248" s="125"/>
      <c r="L248" s="125"/>
      <c r="M248" s="125"/>
      <c r="N248" s="133"/>
      <c r="O248" s="197">
        <v>1</v>
      </c>
    </row>
    <row r="249" spans="10:15" ht="13.5">
      <c r="J249" s="125"/>
      <c r="K249" s="125"/>
      <c r="L249" s="125"/>
      <c r="M249" s="125"/>
      <c r="N249" s="133"/>
      <c r="O249" s="197">
        <v>1</v>
      </c>
    </row>
    <row r="250" spans="10:15" ht="13.5">
      <c r="J250" s="125"/>
      <c r="K250" s="125"/>
      <c r="L250" s="125"/>
      <c r="M250" s="125"/>
      <c r="N250" s="133"/>
      <c r="O250" s="197">
        <v>1</v>
      </c>
    </row>
    <row r="251" spans="10:15" ht="13.5">
      <c r="J251" s="125"/>
      <c r="K251" s="125"/>
      <c r="L251" s="125"/>
      <c r="M251" s="125"/>
      <c r="N251" s="133"/>
      <c r="O251" s="197">
        <v>1</v>
      </c>
    </row>
    <row r="252" spans="10:15" ht="13.5">
      <c r="J252" s="125"/>
      <c r="K252" s="125"/>
      <c r="L252" s="125"/>
      <c r="M252" s="125"/>
      <c r="N252" s="133"/>
      <c r="O252" s="197">
        <v>1</v>
      </c>
    </row>
    <row r="253" spans="10:15" ht="13.5">
      <c r="J253" s="125"/>
      <c r="K253" s="125"/>
      <c r="L253" s="125"/>
      <c r="M253" s="125"/>
      <c r="N253" s="133"/>
      <c r="O253" s="197">
        <v>1</v>
      </c>
    </row>
    <row r="254" spans="10:15" ht="13.5">
      <c r="J254" s="125"/>
      <c r="K254" s="125"/>
      <c r="L254" s="125"/>
      <c r="M254" s="125"/>
      <c r="N254" s="133"/>
      <c r="O254" s="197">
        <v>1</v>
      </c>
    </row>
    <row r="255" spans="10:15" ht="13.5">
      <c r="J255" s="125"/>
      <c r="K255" s="125"/>
      <c r="L255" s="125"/>
      <c r="M255" s="125"/>
      <c r="N255" s="133"/>
      <c r="O255" s="197">
        <v>1</v>
      </c>
    </row>
    <row r="256" spans="10:15" ht="13.5">
      <c r="J256" s="125"/>
      <c r="K256" s="125"/>
      <c r="L256" s="125"/>
      <c r="M256" s="125"/>
      <c r="N256" s="133"/>
      <c r="O256" s="197">
        <v>1</v>
      </c>
    </row>
    <row r="257" spans="10:15" ht="13.5">
      <c r="J257" s="125"/>
      <c r="K257" s="125"/>
      <c r="L257" s="125"/>
      <c r="M257" s="125"/>
      <c r="N257" s="133"/>
      <c r="O257" s="197">
        <v>1</v>
      </c>
    </row>
    <row r="258" spans="10:15" ht="13.5">
      <c r="J258" s="125"/>
      <c r="K258" s="125"/>
      <c r="L258" s="125"/>
      <c r="M258" s="125"/>
      <c r="N258" s="133"/>
      <c r="O258" s="197">
        <v>1</v>
      </c>
    </row>
    <row r="259" spans="10:15" ht="13.5">
      <c r="J259" s="125"/>
      <c r="K259" s="125"/>
      <c r="L259" s="125"/>
      <c r="M259" s="125"/>
      <c r="N259" s="133"/>
      <c r="O259" s="197">
        <v>1</v>
      </c>
    </row>
    <row r="260" spans="10:15" ht="13.5">
      <c r="J260" s="125"/>
      <c r="K260" s="125"/>
      <c r="L260" s="125"/>
      <c r="M260" s="125"/>
      <c r="N260" s="133"/>
      <c r="O260" s="197">
        <v>1</v>
      </c>
    </row>
    <row r="261" spans="10:15" ht="13.5">
      <c r="J261" s="125"/>
      <c r="K261" s="125"/>
      <c r="L261" s="125"/>
      <c r="M261" s="125"/>
      <c r="N261" s="133"/>
      <c r="O261" s="197">
        <v>1</v>
      </c>
    </row>
    <row r="262" spans="10:15" ht="13.5">
      <c r="J262" s="125"/>
      <c r="K262" s="125"/>
      <c r="L262" s="125"/>
      <c r="M262" s="125"/>
      <c r="N262" s="133"/>
      <c r="O262" s="197">
        <v>1</v>
      </c>
    </row>
    <row r="263" spans="10:15" ht="13.5">
      <c r="J263" s="125"/>
      <c r="K263" s="125"/>
      <c r="L263" s="125"/>
      <c r="M263" s="125"/>
      <c r="N263" s="133"/>
      <c r="O263" s="197">
        <v>1</v>
      </c>
    </row>
    <row r="264" spans="10:15" ht="13.5">
      <c r="J264" s="125"/>
      <c r="K264" s="125"/>
      <c r="L264" s="125"/>
      <c r="M264" s="125"/>
      <c r="N264" s="133"/>
      <c r="O264" s="197">
        <v>1</v>
      </c>
    </row>
    <row r="265" spans="10:15" ht="13.5">
      <c r="J265" s="125"/>
      <c r="K265" s="125"/>
      <c r="L265" s="125"/>
      <c r="M265" s="125"/>
      <c r="N265" s="133"/>
      <c r="O265" s="197">
        <v>1</v>
      </c>
    </row>
    <row r="266" spans="10:15" ht="13.5">
      <c r="J266" s="125"/>
      <c r="K266" s="125"/>
      <c r="L266" s="125"/>
      <c r="M266" s="125"/>
      <c r="N266" s="133"/>
      <c r="O266" s="197">
        <v>1</v>
      </c>
    </row>
    <row r="267" spans="10:15" ht="13.5">
      <c r="J267" s="125"/>
      <c r="K267" s="125"/>
      <c r="L267" s="125"/>
      <c r="M267" s="125"/>
      <c r="N267" s="133"/>
      <c r="O267" s="197">
        <v>1</v>
      </c>
    </row>
    <row r="268" spans="10:15" ht="13.5">
      <c r="J268" s="125"/>
      <c r="K268" s="125"/>
      <c r="L268" s="125"/>
      <c r="M268" s="125"/>
      <c r="N268" s="133"/>
      <c r="O268" s="197">
        <v>1</v>
      </c>
    </row>
    <row r="269" spans="10:15" ht="13.5">
      <c r="J269" s="125"/>
      <c r="K269" s="125"/>
      <c r="L269" s="125"/>
      <c r="M269" s="125"/>
      <c r="N269" s="133"/>
      <c r="O269" s="197">
        <v>1</v>
      </c>
    </row>
    <row r="270" spans="10:15" ht="13.5">
      <c r="J270" s="125"/>
      <c r="K270" s="125"/>
      <c r="L270" s="125"/>
      <c r="M270" s="125"/>
      <c r="N270" s="133"/>
      <c r="O270" s="197">
        <v>1</v>
      </c>
    </row>
    <row r="271" spans="10:15" ht="13.5">
      <c r="J271" s="125"/>
      <c r="K271" s="125"/>
      <c r="L271" s="125"/>
      <c r="M271" s="125"/>
      <c r="N271" s="133"/>
      <c r="O271" s="197">
        <v>1</v>
      </c>
    </row>
    <row r="272" spans="10:15" ht="13.5">
      <c r="J272" s="125"/>
      <c r="K272" s="125"/>
      <c r="L272" s="125"/>
      <c r="M272" s="125"/>
      <c r="N272" s="133"/>
      <c r="O272" s="197">
        <v>1</v>
      </c>
    </row>
    <row r="273" spans="10:15" ht="13.5">
      <c r="J273" s="125"/>
      <c r="K273" s="125"/>
      <c r="L273" s="125"/>
      <c r="M273" s="125"/>
      <c r="N273" s="133"/>
      <c r="O273" s="197">
        <v>1</v>
      </c>
    </row>
    <row r="274" spans="10:15" ht="13.5">
      <c r="J274" s="125"/>
      <c r="K274" s="125"/>
      <c r="L274" s="125"/>
      <c r="M274" s="125"/>
      <c r="N274" s="133"/>
      <c r="O274" s="197">
        <v>1</v>
      </c>
    </row>
    <row r="275" spans="10:15" ht="13.5">
      <c r="J275" s="125"/>
      <c r="K275" s="125"/>
      <c r="L275" s="125"/>
      <c r="M275" s="125"/>
      <c r="N275" s="133"/>
      <c r="O275" s="197">
        <v>1</v>
      </c>
    </row>
    <row r="276" spans="10:15" ht="13.5">
      <c r="J276" s="125"/>
      <c r="K276" s="125"/>
      <c r="L276" s="125"/>
      <c r="M276" s="125"/>
      <c r="N276" s="133"/>
      <c r="O276" s="197">
        <v>1</v>
      </c>
    </row>
    <row r="277" spans="10:15" ht="13.5">
      <c r="J277" s="125"/>
      <c r="K277" s="125"/>
      <c r="L277" s="125"/>
      <c r="M277" s="125"/>
      <c r="N277" s="133"/>
      <c r="O277" s="197">
        <v>1</v>
      </c>
    </row>
    <row r="278" spans="10:15" ht="13.5">
      <c r="J278" s="125"/>
      <c r="K278" s="125"/>
      <c r="L278" s="125"/>
      <c r="M278" s="125"/>
      <c r="N278" s="133"/>
      <c r="O278" s="197">
        <v>1</v>
      </c>
    </row>
    <row r="279" spans="10:15" ht="13.5">
      <c r="J279" s="125"/>
      <c r="K279" s="125"/>
      <c r="L279" s="125"/>
      <c r="M279" s="125"/>
      <c r="N279" s="133"/>
      <c r="O279" s="197">
        <v>1</v>
      </c>
    </row>
    <row r="280" spans="10:15" ht="13.5">
      <c r="J280" s="125"/>
      <c r="K280" s="125"/>
      <c r="L280" s="125"/>
      <c r="M280" s="125"/>
      <c r="N280" s="133"/>
      <c r="O280" s="197">
        <v>1</v>
      </c>
    </row>
    <row r="281" spans="10:15" ht="13.5">
      <c r="J281" s="125"/>
      <c r="K281" s="125"/>
      <c r="L281" s="125"/>
      <c r="M281" s="125"/>
      <c r="N281" s="133"/>
      <c r="O281" s="197">
        <v>1</v>
      </c>
    </row>
    <row r="282" spans="10:15" ht="13.5">
      <c r="J282" s="125"/>
      <c r="K282" s="125"/>
      <c r="L282" s="125"/>
      <c r="M282" s="125"/>
      <c r="N282" s="133"/>
      <c r="O282" s="197">
        <v>1</v>
      </c>
    </row>
    <row r="283" spans="10:15" ht="13.5">
      <c r="J283" s="125"/>
      <c r="K283" s="125"/>
      <c r="L283" s="125"/>
      <c r="M283" s="125"/>
      <c r="N283" s="133"/>
      <c r="O283" s="197">
        <v>1</v>
      </c>
    </row>
    <row r="284" spans="10:15" ht="13.5">
      <c r="J284" s="125"/>
      <c r="K284" s="125"/>
      <c r="L284" s="125"/>
      <c r="M284" s="125"/>
      <c r="N284" s="133"/>
      <c r="O284" s="197">
        <v>1</v>
      </c>
    </row>
    <row r="285" spans="10:15" ht="13.5">
      <c r="J285" s="125"/>
      <c r="K285" s="125"/>
      <c r="L285" s="125"/>
      <c r="M285" s="125"/>
      <c r="N285" s="133"/>
      <c r="O285" s="197">
        <v>1</v>
      </c>
    </row>
    <row r="286" spans="10:15" ht="13.5">
      <c r="J286" s="125"/>
      <c r="K286" s="125"/>
      <c r="L286" s="125"/>
      <c r="M286" s="125"/>
      <c r="N286" s="133"/>
      <c r="O286" s="197">
        <v>1</v>
      </c>
    </row>
    <row r="287" spans="10:15" ht="13.5">
      <c r="J287" s="125"/>
      <c r="K287" s="125"/>
      <c r="L287" s="125"/>
      <c r="M287" s="125"/>
      <c r="N287" s="133"/>
      <c r="O287" s="197">
        <v>1</v>
      </c>
    </row>
    <row r="288" spans="10:15" ht="13.5">
      <c r="J288" s="125"/>
      <c r="K288" s="125"/>
      <c r="L288" s="125"/>
      <c r="M288" s="125"/>
      <c r="N288" s="133"/>
      <c r="O288" s="197">
        <v>1</v>
      </c>
    </row>
    <row r="289" spans="10:15" ht="13.5">
      <c r="J289" s="125"/>
      <c r="K289" s="125"/>
      <c r="L289" s="125"/>
      <c r="M289" s="125"/>
      <c r="N289" s="133"/>
      <c r="O289" s="197">
        <v>1</v>
      </c>
    </row>
    <row r="290" spans="10:15" ht="13.5">
      <c r="J290" s="125"/>
      <c r="K290" s="125"/>
      <c r="L290" s="125"/>
      <c r="M290" s="125"/>
      <c r="N290" s="133"/>
      <c r="O290" s="197">
        <v>1</v>
      </c>
    </row>
    <row r="291" spans="10:15" ht="13.5">
      <c r="J291" s="125"/>
      <c r="K291" s="125"/>
      <c r="L291" s="125"/>
      <c r="M291" s="125"/>
      <c r="N291" s="133"/>
      <c r="O291" s="197">
        <v>1</v>
      </c>
    </row>
    <row r="292" spans="10:15" ht="13.5">
      <c r="J292" s="125"/>
      <c r="K292" s="125"/>
      <c r="L292" s="125"/>
      <c r="M292" s="125"/>
      <c r="N292" s="133"/>
      <c r="O292" s="197">
        <v>1</v>
      </c>
    </row>
    <row r="293" spans="10:15" ht="13.5">
      <c r="J293" s="125"/>
      <c r="K293" s="125"/>
      <c r="L293" s="125"/>
      <c r="M293" s="125"/>
      <c r="N293" s="133"/>
      <c r="O293" s="197">
        <v>1</v>
      </c>
    </row>
    <row r="294" spans="10:15" ht="13.5">
      <c r="J294" s="125"/>
      <c r="K294" s="125"/>
      <c r="L294" s="125"/>
      <c r="M294" s="125"/>
      <c r="N294" s="133"/>
      <c r="O294" s="197">
        <v>1</v>
      </c>
    </row>
    <row r="295" spans="10:15" ht="13.5">
      <c r="J295" s="125"/>
      <c r="K295" s="125"/>
      <c r="L295" s="125"/>
      <c r="M295" s="125"/>
      <c r="N295" s="133"/>
      <c r="O295" s="197">
        <v>1</v>
      </c>
    </row>
    <row r="296" spans="10:15" ht="13.5">
      <c r="J296" s="125"/>
      <c r="K296" s="125"/>
      <c r="L296" s="125"/>
      <c r="M296" s="125"/>
      <c r="N296" s="133"/>
      <c r="O296" s="197">
        <v>1</v>
      </c>
    </row>
    <row r="297" spans="10:15" ht="13.5">
      <c r="J297" s="125"/>
      <c r="K297" s="125"/>
      <c r="L297" s="125"/>
      <c r="M297" s="125"/>
      <c r="N297" s="133"/>
      <c r="O297" s="197">
        <v>1</v>
      </c>
    </row>
    <row r="298" spans="10:15" ht="13.5">
      <c r="J298" s="125"/>
      <c r="K298" s="125"/>
      <c r="L298" s="125"/>
      <c r="M298" s="125"/>
      <c r="N298" s="133"/>
      <c r="O298" s="197">
        <v>1</v>
      </c>
    </row>
    <row r="299" spans="10:15" ht="13.5">
      <c r="J299" s="125"/>
      <c r="K299" s="125"/>
      <c r="L299" s="125"/>
      <c r="M299" s="125"/>
      <c r="N299" s="133"/>
      <c r="O299" s="197">
        <v>1</v>
      </c>
    </row>
    <row r="300" spans="10:15" ht="13.5">
      <c r="J300" s="125"/>
      <c r="K300" s="125"/>
      <c r="L300" s="125"/>
      <c r="M300" s="125"/>
      <c r="N300" s="133"/>
      <c r="O300" s="197">
        <v>1</v>
      </c>
    </row>
    <row r="301" spans="10:15" ht="13.5">
      <c r="J301" s="125"/>
      <c r="K301" s="125"/>
      <c r="L301" s="125"/>
      <c r="M301" s="125"/>
      <c r="N301" s="133"/>
      <c r="O301" s="197">
        <v>1</v>
      </c>
    </row>
    <row r="302" spans="10:15" ht="13.5">
      <c r="J302" s="125"/>
      <c r="K302" s="125"/>
      <c r="L302" s="125"/>
      <c r="M302" s="125"/>
      <c r="N302" s="133"/>
      <c r="O302" s="197">
        <v>1</v>
      </c>
    </row>
    <row r="303" spans="10:15" ht="13.5">
      <c r="J303" s="125"/>
      <c r="K303" s="125"/>
      <c r="L303" s="125"/>
      <c r="M303" s="125"/>
      <c r="N303" s="133"/>
      <c r="O303" s="197">
        <v>1</v>
      </c>
    </row>
    <row r="304" spans="10:15" ht="13.5">
      <c r="J304" s="125"/>
      <c r="K304" s="125"/>
      <c r="L304" s="125"/>
      <c r="M304" s="125"/>
      <c r="N304" s="133"/>
      <c r="O304" s="197">
        <v>1</v>
      </c>
    </row>
    <row r="305" spans="10:15" ht="13.5">
      <c r="J305" s="125"/>
      <c r="K305" s="125"/>
      <c r="L305" s="125"/>
      <c r="M305" s="125"/>
      <c r="N305" s="133"/>
      <c r="O305" s="197">
        <v>1</v>
      </c>
    </row>
    <row r="306" spans="10:15" ht="13.5">
      <c r="J306" s="125"/>
      <c r="K306" s="125"/>
      <c r="L306" s="125"/>
      <c r="M306" s="125"/>
      <c r="N306" s="133"/>
      <c r="O306" s="197">
        <v>1</v>
      </c>
    </row>
    <row r="307" spans="10:15" ht="13.5">
      <c r="J307" s="125"/>
      <c r="K307" s="125"/>
      <c r="L307" s="125"/>
      <c r="M307" s="125"/>
      <c r="N307" s="133"/>
      <c r="O307" s="197">
        <v>1</v>
      </c>
    </row>
    <row r="308" spans="10:15" ht="13.5">
      <c r="J308" s="125"/>
      <c r="K308" s="125"/>
      <c r="L308" s="125"/>
      <c r="M308" s="125"/>
      <c r="N308" s="133"/>
      <c r="O308" s="197">
        <v>1</v>
      </c>
    </row>
    <row r="309" spans="10:15" ht="13.5">
      <c r="J309" s="125"/>
      <c r="K309" s="125"/>
      <c r="L309" s="125"/>
      <c r="M309" s="125"/>
      <c r="N309" s="133"/>
      <c r="O309" s="197">
        <v>1</v>
      </c>
    </row>
    <row r="310" spans="10:15" ht="13.5">
      <c r="J310" s="125"/>
      <c r="K310" s="125"/>
      <c r="L310" s="125"/>
      <c r="M310" s="125"/>
      <c r="N310" s="133"/>
      <c r="O310" s="197">
        <v>1</v>
      </c>
    </row>
    <row r="311" spans="10:15" ht="13.5">
      <c r="J311" s="125"/>
      <c r="K311" s="125"/>
      <c r="L311" s="125"/>
      <c r="M311" s="125"/>
      <c r="N311" s="133"/>
      <c r="O311" s="197">
        <v>1</v>
      </c>
    </row>
    <row r="312" spans="10:15" ht="13.5">
      <c r="J312" s="125"/>
      <c r="K312" s="125"/>
      <c r="L312" s="125"/>
      <c r="M312" s="125"/>
      <c r="N312" s="133"/>
      <c r="O312" s="197">
        <v>1</v>
      </c>
    </row>
    <row r="313" spans="10:15" ht="13.5">
      <c r="J313" s="125"/>
      <c r="K313" s="125"/>
      <c r="L313" s="125"/>
      <c r="M313" s="125"/>
      <c r="N313" s="133"/>
      <c r="O313" s="197">
        <v>1</v>
      </c>
    </row>
    <row r="314" spans="10:15" ht="13.5">
      <c r="J314" s="125"/>
      <c r="K314" s="125"/>
      <c r="L314" s="125"/>
      <c r="M314" s="125"/>
      <c r="N314" s="133"/>
      <c r="O314" s="197">
        <v>1</v>
      </c>
    </row>
    <row r="315" spans="10:15" ht="13.5">
      <c r="J315" s="125"/>
      <c r="K315" s="125"/>
      <c r="L315" s="125"/>
      <c r="M315" s="125"/>
      <c r="N315" s="133"/>
      <c r="O315" s="197">
        <v>1</v>
      </c>
    </row>
    <row r="316" spans="10:15" ht="13.5">
      <c r="J316" s="125"/>
      <c r="K316" s="125"/>
      <c r="L316" s="125"/>
      <c r="M316" s="125"/>
      <c r="N316" s="133"/>
      <c r="O316" s="197">
        <v>1</v>
      </c>
    </row>
    <row r="317" spans="10:15" ht="13.5">
      <c r="J317" s="125"/>
      <c r="K317" s="125"/>
      <c r="L317" s="125"/>
      <c r="M317" s="125"/>
      <c r="N317" s="133"/>
      <c r="O317" s="197">
        <v>1</v>
      </c>
    </row>
    <row r="318" spans="10:15" ht="13.5">
      <c r="J318" s="125"/>
      <c r="K318" s="125"/>
      <c r="L318" s="125"/>
      <c r="M318" s="125"/>
      <c r="N318" s="133"/>
      <c r="O318" s="197">
        <v>1</v>
      </c>
    </row>
    <row r="319" spans="10:15" ht="13.5">
      <c r="J319" s="125"/>
      <c r="K319" s="125"/>
      <c r="L319" s="125"/>
      <c r="M319" s="125"/>
      <c r="N319" s="133"/>
      <c r="O319" s="197">
        <v>1</v>
      </c>
    </row>
    <row r="320" spans="10:15" ht="13.5">
      <c r="J320" s="125"/>
      <c r="K320" s="125"/>
      <c r="L320" s="125"/>
      <c r="M320" s="125"/>
      <c r="N320" s="133"/>
      <c r="O320" s="197">
        <v>1</v>
      </c>
    </row>
    <row r="321" spans="10:15" ht="13.5">
      <c r="J321" s="125"/>
      <c r="K321" s="125"/>
      <c r="L321" s="125"/>
      <c r="M321" s="125"/>
      <c r="N321" s="133"/>
      <c r="O321" s="197">
        <v>1</v>
      </c>
    </row>
    <row r="322" spans="10:15" ht="13.5">
      <c r="J322" s="125"/>
      <c r="K322" s="125"/>
      <c r="L322" s="125"/>
      <c r="M322" s="125"/>
      <c r="N322" s="133"/>
      <c r="O322" s="197">
        <v>1</v>
      </c>
    </row>
    <row r="323" spans="10:15" ht="13.5">
      <c r="J323" s="125"/>
      <c r="K323" s="125"/>
      <c r="L323" s="125"/>
      <c r="M323" s="125"/>
      <c r="N323" s="133"/>
      <c r="O323" s="197">
        <v>1</v>
      </c>
    </row>
    <row r="324" spans="10:15" ht="13.5">
      <c r="J324" s="125"/>
      <c r="K324" s="125"/>
      <c r="L324" s="125"/>
      <c r="M324" s="125"/>
      <c r="N324" s="133"/>
      <c r="O324" s="197">
        <v>1</v>
      </c>
    </row>
    <row r="325" spans="10:15" ht="13.5">
      <c r="J325" s="125"/>
      <c r="K325" s="125"/>
      <c r="L325" s="125"/>
      <c r="M325" s="125"/>
      <c r="N325" s="133"/>
      <c r="O325" s="197">
        <v>1</v>
      </c>
    </row>
    <row r="326" spans="10:15" ht="13.5">
      <c r="J326" s="125"/>
      <c r="K326" s="125"/>
      <c r="L326" s="125"/>
      <c r="M326" s="125"/>
      <c r="N326" s="133"/>
      <c r="O326" s="197">
        <v>1</v>
      </c>
    </row>
    <row r="327" spans="10:15" ht="13.5">
      <c r="J327" s="125"/>
      <c r="K327" s="125"/>
      <c r="L327" s="125"/>
      <c r="M327" s="125"/>
      <c r="N327" s="133"/>
      <c r="O327" s="197">
        <v>1</v>
      </c>
    </row>
    <row r="328" spans="10:15" ht="13.5">
      <c r="J328" s="125"/>
      <c r="K328" s="125"/>
      <c r="L328" s="125"/>
      <c r="M328" s="125"/>
      <c r="N328" s="133"/>
      <c r="O328" s="197">
        <v>1</v>
      </c>
    </row>
    <row r="329" spans="10:15" ht="13.5">
      <c r="J329" s="125"/>
      <c r="K329" s="125"/>
      <c r="L329" s="125"/>
      <c r="M329" s="125"/>
      <c r="N329" s="133"/>
      <c r="O329" s="197">
        <v>1</v>
      </c>
    </row>
    <row r="330" spans="10:15" ht="13.5">
      <c r="J330" s="125"/>
      <c r="K330" s="125"/>
      <c r="L330" s="125"/>
      <c r="M330" s="125"/>
      <c r="N330" s="133"/>
      <c r="O330" s="197">
        <v>1</v>
      </c>
    </row>
    <row r="331" spans="10:15" ht="13.5">
      <c r="J331" s="125"/>
      <c r="K331" s="125"/>
      <c r="L331" s="125"/>
      <c r="M331" s="125"/>
      <c r="N331" s="133"/>
      <c r="O331" s="197">
        <v>1</v>
      </c>
    </row>
    <row r="332" spans="10:15" ht="13.5">
      <c r="J332" s="125"/>
      <c r="K332" s="125"/>
      <c r="L332" s="125"/>
      <c r="M332" s="125"/>
      <c r="N332" s="133"/>
      <c r="O332" s="197">
        <v>1</v>
      </c>
    </row>
    <row r="333" spans="10:15" ht="13.5">
      <c r="J333" s="125"/>
      <c r="K333" s="125"/>
      <c r="L333" s="125"/>
      <c r="M333" s="125"/>
      <c r="N333" s="133"/>
      <c r="O333" s="197">
        <v>1</v>
      </c>
    </row>
    <row r="334" spans="10:15" ht="13.5">
      <c r="J334" s="125"/>
      <c r="K334" s="125"/>
      <c r="L334" s="125"/>
      <c r="M334" s="125"/>
      <c r="N334" s="133"/>
      <c r="O334" s="197">
        <v>1</v>
      </c>
    </row>
    <row r="335" spans="10:15" ht="13.5">
      <c r="J335" s="125"/>
      <c r="K335" s="125"/>
      <c r="L335" s="125"/>
      <c r="M335" s="125"/>
      <c r="N335" s="133"/>
      <c r="O335" s="197">
        <v>1</v>
      </c>
    </row>
    <row r="336" spans="10:15" ht="13.5">
      <c r="J336" s="125"/>
      <c r="K336" s="125"/>
      <c r="L336" s="125"/>
      <c r="M336" s="125"/>
      <c r="N336" s="133"/>
      <c r="O336" s="197">
        <v>1</v>
      </c>
    </row>
    <row r="337" spans="10:15" ht="13.5">
      <c r="J337" s="125"/>
      <c r="K337" s="125"/>
      <c r="L337" s="125"/>
      <c r="M337" s="125"/>
      <c r="N337" s="133"/>
      <c r="O337" s="197">
        <v>1</v>
      </c>
    </row>
    <row r="338" spans="10:15" ht="13.5">
      <c r="J338" s="125"/>
      <c r="K338" s="125"/>
      <c r="L338" s="125"/>
      <c r="M338" s="125"/>
      <c r="N338" s="133"/>
      <c r="O338" s="197">
        <v>1</v>
      </c>
    </row>
    <row r="339" spans="10:15" ht="13.5">
      <c r="J339" s="125"/>
      <c r="K339" s="125"/>
      <c r="L339" s="125"/>
      <c r="M339" s="125"/>
      <c r="N339" s="133"/>
      <c r="O339" s="197">
        <v>1</v>
      </c>
    </row>
    <row r="340" spans="10:15" ht="13.5">
      <c r="J340" s="125"/>
      <c r="K340" s="125"/>
      <c r="L340" s="125"/>
      <c r="M340" s="125"/>
      <c r="N340" s="133"/>
      <c r="O340" s="197">
        <v>1</v>
      </c>
    </row>
    <row r="341" spans="10:15" ht="13.5">
      <c r="J341" s="125"/>
      <c r="K341" s="125"/>
      <c r="L341" s="125"/>
      <c r="M341" s="125"/>
      <c r="N341" s="133"/>
      <c r="O341" s="197">
        <v>1</v>
      </c>
    </row>
    <row r="342" spans="10:15" ht="13.5">
      <c r="J342" s="125"/>
      <c r="K342" s="125"/>
      <c r="L342" s="125"/>
      <c r="M342" s="125"/>
      <c r="N342" s="133"/>
      <c r="O342" s="197">
        <v>1</v>
      </c>
    </row>
    <row r="343" spans="10:15" ht="13.5">
      <c r="J343" s="125"/>
      <c r="K343" s="125"/>
      <c r="L343" s="125"/>
      <c r="M343" s="125"/>
      <c r="N343" s="133"/>
      <c r="O343" s="197">
        <v>1</v>
      </c>
    </row>
    <row r="344" spans="10:15" ht="13.5">
      <c r="J344" s="125"/>
      <c r="K344" s="125"/>
      <c r="L344" s="125"/>
      <c r="M344" s="125"/>
      <c r="N344" s="133"/>
      <c r="O344" s="197">
        <v>1</v>
      </c>
    </row>
    <row r="345" spans="10:15" ht="13.5">
      <c r="J345" s="125"/>
      <c r="K345" s="125"/>
      <c r="L345" s="125"/>
      <c r="M345" s="125"/>
      <c r="N345" s="133"/>
      <c r="O345" s="197">
        <v>1</v>
      </c>
    </row>
    <row r="346" spans="10:15" ht="13.5">
      <c r="J346" s="125"/>
      <c r="K346" s="125"/>
      <c r="L346" s="125"/>
      <c r="M346" s="125"/>
      <c r="N346" s="133"/>
      <c r="O346" s="197">
        <v>1</v>
      </c>
    </row>
    <row r="347" spans="10:15" ht="13.5">
      <c r="J347" s="125"/>
      <c r="K347" s="125"/>
      <c r="L347" s="125"/>
      <c r="M347" s="125"/>
      <c r="N347" s="133"/>
      <c r="O347" s="197">
        <v>1</v>
      </c>
    </row>
    <row r="348" spans="10:15" ht="13.5">
      <c r="J348" s="125"/>
      <c r="K348" s="125"/>
      <c r="L348" s="125"/>
      <c r="M348" s="125"/>
      <c r="N348" s="133"/>
      <c r="O348" s="197">
        <v>1</v>
      </c>
    </row>
    <row r="349" spans="10:15" ht="13.5">
      <c r="J349" s="125"/>
      <c r="K349" s="125"/>
      <c r="L349" s="125"/>
      <c r="M349" s="125"/>
      <c r="N349" s="133"/>
      <c r="O349" s="197">
        <v>1</v>
      </c>
    </row>
    <row r="350" spans="10:15" ht="13.5">
      <c r="J350" s="125"/>
      <c r="K350" s="125"/>
      <c r="L350" s="125"/>
      <c r="M350" s="125"/>
      <c r="N350" s="133"/>
      <c r="O350" s="197">
        <v>1</v>
      </c>
    </row>
    <row r="351" spans="10:15" ht="13.5">
      <c r="J351" s="125"/>
      <c r="K351" s="125"/>
      <c r="L351" s="125"/>
      <c r="M351" s="125"/>
      <c r="N351" s="133"/>
      <c r="O351" s="197">
        <v>1</v>
      </c>
    </row>
    <row r="352" spans="10:15" ht="13.5">
      <c r="J352" s="125"/>
      <c r="K352" s="125"/>
      <c r="L352" s="125"/>
      <c r="M352" s="125"/>
      <c r="N352" s="133"/>
      <c r="O352" s="197">
        <v>1</v>
      </c>
    </row>
    <row r="353" spans="10:15" ht="13.5">
      <c r="J353" s="125"/>
      <c r="K353" s="125"/>
      <c r="L353" s="125"/>
      <c r="M353" s="125"/>
      <c r="N353" s="133"/>
      <c r="O353" s="197">
        <v>1</v>
      </c>
    </row>
    <row r="354" spans="10:15" ht="13.5">
      <c r="J354" s="125"/>
      <c r="K354" s="125"/>
      <c r="L354" s="125"/>
      <c r="M354" s="125"/>
      <c r="N354" s="133"/>
      <c r="O354" s="197">
        <v>1</v>
      </c>
    </row>
    <row r="355" spans="10:15" ht="13.5">
      <c r="J355" s="125"/>
      <c r="K355" s="125"/>
      <c r="L355" s="125"/>
      <c r="M355" s="125"/>
      <c r="N355" s="133"/>
      <c r="O355" s="197">
        <v>1</v>
      </c>
    </row>
    <row r="356" spans="10:15" ht="13.5">
      <c r="J356" s="125"/>
      <c r="K356" s="125"/>
      <c r="L356" s="125"/>
      <c r="M356" s="125"/>
      <c r="N356" s="133"/>
      <c r="O356" s="197">
        <v>1</v>
      </c>
    </row>
    <row r="357" spans="10:15" ht="13.5">
      <c r="J357" s="125"/>
      <c r="K357" s="125"/>
      <c r="L357" s="125"/>
      <c r="M357" s="125"/>
      <c r="N357" s="133"/>
      <c r="O357" s="197">
        <v>1</v>
      </c>
    </row>
    <row r="358" spans="10:15" ht="13.5">
      <c r="J358" s="125"/>
      <c r="K358" s="125"/>
      <c r="L358" s="125"/>
      <c r="M358" s="125"/>
      <c r="N358" s="133"/>
      <c r="O358" s="197">
        <v>1</v>
      </c>
    </row>
    <row r="359" spans="10:15" ht="13.5">
      <c r="J359" s="125"/>
      <c r="K359" s="125"/>
      <c r="L359" s="125"/>
      <c r="M359" s="125"/>
      <c r="N359" s="133"/>
      <c r="O359" s="197">
        <v>1</v>
      </c>
    </row>
    <row r="360" spans="10:15" ht="13.5">
      <c r="J360" s="125"/>
      <c r="K360" s="125"/>
      <c r="L360" s="125"/>
      <c r="M360" s="125"/>
      <c r="N360" s="133"/>
      <c r="O360" s="197">
        <v>1</v>
      </c>
    </row>
    <row r="361" spans="10:15" ht="13.5">
      <c r="J361" s="125"/>
      <c r="K361" s="125"/>
      <c r="L361" s="125"/>
      <c r="M361" s="125"/>
      <c r="N361" s="133"/>
      <c r="O361" s="197">
        <v>1</v>
      </c>
    </row>
    <row r="362" spans="10:15" ht="13.5">
      <c r="J362" s="125"/>
      <c r="K362" s="125"/>
      <c r="L362" s="125"/>
      <c r="M362" s="125"/>
      <c r="N362" s="133"/>
      <c r="O362" s="197">
        <v>1</v>
      </c>
    </row>
    <row r="363" spans="10:15" ht="13.5">
      <c r="J363" s="125"/>
      <c r="K363" s="125"/>
      <c r="L363" s="125"/>
      <c r="M363" s="125"/>
      <c r="N363" s="133"/>
      <c r="O363" s="197">
        <v>1</v>
      </c>
    </row>
    <row r="364" spans="10:15" ht="13.5">
      <c r="J364" s="125"/>
      <c r="K364" s="125"/>
      <c r="L364" s="125"/>
      <c r="M364" s="125"/>
      <c r="N364" s="133"/>
      <c r="O364" s="197">
        <v>1</v>
      </c>
    </row>
    <row r="365" spans="10:15" ht="13.5">
      <c r="J365" s="125"/>
      <c r="K365" s="125"/>
      <c r="L365" s="125"/>
      <c r="M365" s="125"/>
      <c r="N365" s="133"/>
      <c r="O365" s="197">
        <v>1</v>
      </c>
    </row>
    <row r="366" spans="10:15" ht="13.5">
      <c r="J366" s="125"/>
      <c r="K366" s="125"/>
      <c r="L366" s="125"/>
      <c r="M366" s="125"/>
      <c r="N366" s="133"/>
      <c r="O366" s="197">
        <v>1</v>
      </c>
    </row>
    <row r="367" spans="10:15" ht="13.5">
      <c r="J367" s="125"/>
      <c r="K367" s="125"/>
      <c r="L367" s="125"/>
      <c r="M367" s="125"/>
      <c r="N367" s="133"/>
      <c r="O367" s="197">
        <v>1</v>
      </c>
    </row>
    <row r="368" spans="10:15" ht="13.5">
      <c r="J368" s="125"/>
      <c r="K368" s="125"/>
      <c r="L368" s="125"/>
      <c r="M368" s="125"/>
      <c r="N368" s="133"/>
      <c r="O368" s="197">
        <v>1</v>
      </c>
    </row>
    <row r="369" spans="10:15" ht="13.5">
      <c r="J369" s="125"/>
      <c r="K369" s="125"/>
      <c r="L369" s="125"/>
      <c r="M369" s="125"/>
      <c r="N369" s="133"/>
      <c r="O369" s="197">
        <v>1</v>
      </c>
    </row>
    <row r="370" spans="10:15" ht="13.5">
      <c r="J370" s="125"/>
      <c r="K370" s="125"/>
      <c r="L370" s="125"/>
      <c r="M370" s="125"/>
      <c r="N370" s="133"/>
      <c r="O370" s="197">
        <v>1</v>
      </c>
    </row>
    <row r="371" spans="10:15" ht="13.5">
      <c r="J371" s="125"/>
      <c r="K371" s="125"/>
      <c r="L371" s="125"/>
      <c r="M371" s="125"/>
      <c r="N371" s="133"/>
      <c r="O371" s="197">
        <v>1</v>
      </c>
    </row>
    <row r="372" spans="10:15" ht="13.5">
      <c r="J372" s="125"/>
      <c r="K372" s="125"/>
      <c r="L372" s="125"/>
      <c r="M372" s="125"/>
      <c r="N372" s="133"/>
      <c r="O372" s="197">
        <v>1</v>
      </c>
    </row>
    <row r="373" spans="10:15" ht="13.5">
      <c r="J373" s="125"/>
      <c r="K373" s="125"/>
      <c r="L373" s="125"/>
      <c r="M373" s="125"/>
      <c r="N373" s="133"/>
      <c r="O373" s="197">
        <v>1</v>
      </c>
    </row>
    <row r="374" spans="10:15" ht="13.5">
      <c r="J374" s="125"/>
      <c r="K374" s="125"/>
      <c r="L374" s="125"/>
      <c r="M374" s="125"/>
      <c r="N374" s="133"/>
      <c r="O374" s="197">
        <v>1</v>
      </c>
    </row>
    <row r="375" spans="10:15" ht="13.5">
      <c r="J375" s="125"/>
      <c r="K375" s="125"/>
      <c r="L375" s="125"/>
      <c r="M375" s="125"/>
      <c r="N375" s="133"/>
      <c r="O375" s="197">
        <v>1</v>
      </c>
    </row>
    <row r="376" spans="10:15" ht="13.5">
      <c r="J376" s="125"/>
      <c r="K376" s="125"/>
      <c r="L376" s="125"/>
      <c r="M376" s="125"/>
      <c r="N376" s="133"/>
      <c r="O376" s="197">
        <v>1</v>
      </c>
    </row>
    <row r="377" spans="10:15" ht="13.5">
      <c r="J377" s="125"/>
      <c r="K377" s="125"/>
      <c r="L377" s="125"/>
      <c r="M377" s="125"/>
      <c r="N377" s="133"/>
      <c r="O377" s="197">
        <v>1</v>
      </c>
    </row>
    <row r="378" spans="10:15" ht="13.5">
      <c r="J378" s="125"/>
      <c r="K378" s="125"/>
      <c r="L378" s="125"/>
      <c r="M378" s="125"/>
      <c r="N378" s="133"/>
      <c r="O378" s="197">
        <v>1</v>
      </c>
    </row>
    <row r="379" spans="10:15" ht="13.5">
      <c r="J379" s="125"/>
      <c r="K379" s="125"/>
      <c r="L379" s="125"/>
      <c r="M379" s="125"/>
      <c r="N379" s="133"/>
      <c r="O379" s="197">
        <v>1</v>
      </c>
    </row>
    <row r="380" spans="10:15" ht="13.5">
      <c r="J380" s="125"/>
      <c r="K380" s="125"/>
      <c r="L380" s="125"/>
      <c r="M380" s="125"/>
      <c r="N380" s="133"/>
      <c r="O380" s="197">
        <v>1</v>
      </c>
    </row>
    <row r="381" spans="10:15" ht="13.5">
      <c r="J381" s="125"/>
      <c r="K381" s="125"/>
      <c r="L381" s="125"/>
      <c r="M381" s="125"/>
      <c r="N381" s="133"/>
      <c r="O381" s="197">
        <v>1</v>
      </c>
    </row>
    <row r="382" spans="10:15" ht="13.5">
      <c r="J382" s="125"/>
      <c r="K382" s="125"/>
      <c r="L382" s="125"/>
      <c r="M382" s="125"/>
      <c r="N382" s="133"/>
      <c r="O382" s="197">
        <v>1</v>
      </c>
    </row>
    <row r="383" spans="10:15" ht="13.5">
      <c r="J383" s="125"/>
      <c r="K383" s="125"/>
      <c r="L383" s="125"/>
      <c r="M383" s="125"/>
      <c r="N383" s="133"/>
      <c r="O383" s="197">
        <v>1</v>
      </c>
    </row>
    <row r="384" spans="10:15" ht="13.5">
      <c r="J384" s="125"/>
      <c r="K384" s="125"/>
      <c r="L384" s="125"/>
      <c r="M384" s="125"/>
      <c r="N384" s="133"/>
      <c r="O384" s="197">
        <v>1</v>
      </c>
    </row>
    <row r="385" spans="10:15" ht="13.5">
      <c r="J385" s="125"/>
      <c r="K385" s="125"/>
      <c r="L385" s="125"/>
      <c r="M385" s="125"/>
      <c r="N385" s="133"/>
      <c r="O385" s="197">
        <v>1</v>
      </c>
    </row>
    <row r="386" spans="10:15" ht="13.5">
      <c r="J386" s="125"/>
      <c r="K386" s="125"/>
      <c r="L386" s="125"/>
      <c r="M386" s="125"/>
      <c r="N386" s="133"/>
      <c r="O386" s="197">
        <v>1</v>
      </c>
    </row>
    <row r="387" spans="10:15" ht="13.5">
      <c r="J387" s="125"/>
      <c r="K387" s="125"/>
      <c r="L387" s="125"/>
      <c r="M387" s="125"/>
      <c r="N387" s="133"/>
      <c r="O387" s="197">
        <v>1</v>
      </c>
    </row>
    <row r="388" spans="10:15" ht="13.5">
      <c r="J388" s="125"/>
      <c r="K388" s="125"/>
      <c r="L388" s="125"/>
      <c r="M388" s="125"/>
      <c r="N388" s="133"/>
      <c r="O388" s="197">
        <v>1</v>
      </c>
    </row>
    <row r="389" spans="10:15" ht="13.5">
      <c r="J389" s="125"/>
      <c r="K389" s="125"/>
      <c r="L389" s="125"/>
      <c r="M389" s="125"/>
      <c r="N389" s="133"/>
      <c r="O389" s="197">
        <v>1</v>
      </c>
    </row>
    <row r="390" spans="10:15" ht="13.5">
      <c r="J390" s="125"/>
      <c r="K390" s="125"/>
      <c r="L390" s="125"/>
      <c r="M390" s="125"/>
      <c r="N390" s="133"/>
      <c r="O390" s="197">
        <v>1</v>
      </c>
    </row>
    <row r="391" spans="10:15" ht="13.5">
      <c r="J391" s="125"/>
      <c r="K391" s="125"/>
      <c r="L391" s="125"/>
      <c r="M391" s="125"/>
      <c r="N391" s="133"/>
      <c r="O391" s="197">
        <v>1</v>
      </c>
    </row>
    <row r="392" spans="10:15" ht="13.5">
      <c r="J392" s="125"/>
      <c r="K392" s="125"/>
      <c r="L392" s="125"/>
      <c r="M392" s="125"/>
      <c r="N392" s="133"/>
      <c r="O392" s="197">
        <v>1</v>
      </c>
    </row>
    <row r="393" spans="10:15" ht="13.5">
      <c r="J393" s="125"/>
      <c r="K393" s="125"/>
      <c r="L393" s="125"/>
      <c r="M393" s="125"/>
      <c r="N393" s="133"/>
      <c r="O393" s="197">
        <v>1</v>
      </c>
    </row>
    <row r="394" spans="10:15" ht="13.5">
      <c r="J394" s="125"/>
      <c r="K394" s="125"/>
      <c r="L394" s="125"/>
      <c r="M394" s="125"/>
      <c r="N394" s="133"/>
      <c r="O394" s="197">
        <v>1</v>
      </c>
    </row>
    <row r="395" spans="10:15" ht="13.5">
      <c r="J395" s="125"/>
      <c r="K395" s="125"/>
      <c r="L395" s="125"/>
      <c r="M395" s="125"/>
      <c r="N395" s="133"/>
      <c r="O395" s="197">
        <v>1</v>
      </c>
    </row>
    <row r="396" spans="10:15" ht="13.5">
      <c r="J396" s="125"/>
      <c r="K396" s="125"/>
      <c r="L396" s="125"/>
      <c r="M396" s="125"/>
      <c r="N396" s="133"/>
      <c r="O396" s="197">
        <v>1</v>
      </c>
    </row>
    <row r="397" spans="10:15" ht="13.5">
      <c r="J397" s="125"/>
      <c r="K397" s="125"/>
      <c r="L397" s="125"/>
      <c r="M397" s="125"/>
      <c r="N397" s="133"/>
      <c r="O397" s="197">
        <v>1</v>
      </c>
    </row>
    <row r="398" spans="10:15" ht="13.5">
      <c r="J398" s="125"/>
      <c r="K398" s="125"/>
      <c r="L398" s="125"/>
      <c r="M398" s="125"/>
      <c r="N398" s="133"/>
      <c r="O398" s="197">
        <v>1</v>
      </c>
    </row>
    <row r="399" spans="10:15" ht="13.5">
      <c r="J399" s="125"/>
      <c r="K399" s="125"/>
      <c r="L399" s="125"/>
      <c r="M399" s="125"/>
      <c r="N399" s="133"/>
      <c r="O399" s="197">
        <v>1</v>
      </c>
    </row>
    <row r="400" spans="10:15" ht="13.5">
      <c r="J400" s="125"/>
      <c r="K400" s="125"/>
      <c r="L400" s="125"/>
      <c r="M400" s="125"/>
      <c r="N400" s="133"/>
      <c r="O400" s="197">
        <v>1</v>
      </c>
    </row>
    <row r="401" spans="10:15" ht="13.5">
      <c r="J401" s="125"/>
      <c r="K401" s="125"/>
      <c r="L401" s="125"/>
      <c r="M401" s="125"/>
      <c r="N401" s="133"/>
      <c r="O401" s="197">
        <v>1</v>
      </c>
    </row>
    <row r="402" spans="10:15" ht="13.5">
      <c r="J402" s="125"/>
      <c r="K402" s="125"/>
      <c r="L402" s="125"/>
      <c r="M402" s="125"/>
      <c r="N402" s="133"/>
      <c r="O402" s="197">
        <v>1</v>
      </c>
    </row>
    <row r="403" spans="10:15" ht="13.5">
      <c r="J403" s="125"/>
      <c r="K403" s="125"/>
      <c r="L403" s="125"/>
      <c r="M403" s="125"/>
      <c r="N403" s="133"/>
      <c r="O403" s="197">
        <v>1</v>
      </c>
    </row>
    <row r="404" spans="10:15" ht="13.5">
      <c r="J404" s="125"/>
      <c r="K404" s="125"/>
      <c r="L404" s="125"/>
      <c r="M404" s="125"/>
      <c r="N404" s="133"/>
      <c r="O404" s="197">
        <v>1</v>
      </c>
    </row>
    <row r="405" spans="10:15" ht="13.5">
      <c r="J405" s="125"/>
      <c r="K405" s="125"/>
      <c r="L405" s="125"/>
      <c r="M405" s="125"/>
      <c r="N405" s="133"/>
      <c r="O405" s="197">
        <v>1</v>
      </c>
    </row>
    <row r="406" spans="10:15" ht="13.5">
      <c r="J406" s="125"/>
      <c r="K406" s="125"/>
      <c r="L406" s="125"/>
      <c r="M406" s="125"/>
      <c r="N406" s="133"/>
      <c r="O406" s="197">
        <v>1</v>
      </c>
    </row>
    <row r="407" spans="10:15" ht="13.5">
      <c r="J407" s="125"/>
      <c r="K407" s="125"/>
      <c r="L407" s="125"/>
      <c r="M407" s="125"/>
      <c r="N407" s="133"/>
      <c r="O407" s="197">
        <v>1</v>
      </c>
    </row>
    <row r="408" spans="10:15" ht="13.5">
      <c r="J408" s="125"/>
      <c r="K408" s="125"/>
      <c r="L408" s="125"/>
      <c r="M408" s="125"/>
      <c r="N408" s="133"/>
      <c r="O408" s="197">
        <v>1</v>
      </c>
    </row>
    <row r="409" spans="10:15" ht="13.5">
      <c r="J409" s="125"/>
      <c r="K409" s="125"/>
      <c r="L409" s="125"/>
      <c r="M409" s="125"/>
      <c r="N409" s="133"/>
      <c r="O409" s="197">
        <v>1</v>
      </c>
    </row>
    <row r="410" spans="10:15" ht="13.5">
      <c r="J410" s="125"/>
      <c r="K410" s="125"/>
      <c r="L410" s="125"/>
      <c r="M410" s="125"/>
      <c r="N410" s="133"/>
      <c r="O410" s="197">
        <v>1</v>
      </c>
    </row>
    <row r="411" spans="10:15" ht="13.5">
      <c r="J411" s="125"/>
      <c r="K411" s="125"/>
      <c r="L411" s="125"/>
      <c r="M411" s="125"/>
      <c r="N411" s="133"/>
      <c r="O411" s="197">
        <v>1</v>
      </c>
    </row>
    <row r="412" spans="10:15" ht="13.5">
      <c r="J412" s="125"/>
      <c r="K412" s="125"/>
      <c r="L412" s="125"/>
      <c r="M412" s="125"/>
      <c r="N412" s="133"/>
      <c r="O412" s="197">
        <v>1</v>
      </c>
    </row>
    <row r="413" spans="10:15" ht="13.5">
      <c r="J413" s="125"/>
      <c r="K413" s="125"/>
      <c r="L413" s="125"/>
      <c r="M413" s="125"/>
      <c r="N413" s="133"/>
      <c r="O413" s="197">
        <v>1</v>
      </c>
    </row>
    <row r="414" spans="10:15" ht="13.5">
      <c r="J414" s="125"/>
      <c r="K414" s="125"/>
      <c r="L414" s="125"/>
      <c r="M414" s="125"/>
      <c r="N414" s="133"/>
      <c r="O414" s="197">
        <v>1</v>
      </c>
    </row>
    <row r="415" spans="10:15" ht="13.5">
      <c r="J415" s="125"/>
      <c r="K415" s="125"/>
      <c r="L415" s="125"/>
      <c r="M415" s="125"/>
      <c r="N415" s="133"/>
      <c r="O415" s="197">
        <v>1</v>
      </c>
    </row>
    <row r="416" spans="10:15" ht="13.5">
      <c r="J416" s="125"/>
      <c r="K416" s="125"/>
      <c r="L416" s="125"/>
      <c r="M416" s="125"/>
      <c r="N416" s="133"/>
      <c r="O416" s="197">
        <v>1</v>
      </c>
    </row>
    <row r="417" spans="10:15" ht="13.5">
      <c r="J417" s="125"/>
      <c r="K417" s="125"/>
      <c r="L417" s="125"/>
      <c r="M417" s="125"/>
      <c r="N417" s="133"/>
      <c r="O417" s="197">
        <v>1</v>
      </c>
    </row>
    <row r="418" spans="10:15" ht="13.5">
      <c r="J418" s="125"/>
      <c r="K418" s="125"/>
      <c r="L418" s="125"/>
      <c r="M418" s="125"/>
      <c r="N418" s="133"/>
      <c r="O418" s="197">
        <v>1</v>
      </c>
    </row>
    <row r="419" spans="10:15" ht="13.5">
      <c r="J419" s="125"/>
      <c r="K419" s="125"/>
      <c r="L419" s="125"/>
      <c r="M419" s="125"/>
      <c r="N419" s="133"/>
      <c r="O419" s="197">
        <v>1</v>
      </c>
    </row>
    <row r="420" spans="10:15" ht="13.5">
      <c r="J420" s="125"/>
      <c r="K420" s="125"/>
      <c r="L420" s="125"/>
      <c r="M420" s="125"/>
      <c r="N420" s="133"/>
      <c r="O420" s="197">
        <v>1</v>
      </c>
    </row>
    <row r="421" spans="10:15" ht="13.5">
      <c r="J421" s="125"/>
      <c r="K421" s="125"/>
      <c r="L421" s="125"/>
      <c r="M421" s="125"/>
      <c r="N421" s="133"/>
      <c r="O421" s="197">
        <v>1</v>
      </c>
    </row>
    <row r="422" spans="10:15" ht="13.5">
      <c r="J422" s="125"/>
      <c r="K422" s="125"/>
      <c r="L422" s="125"/>
      <c r="M422" s="125"/>
      <c r="N422" s="133"/>
      <c r="O422" s="197">
        <v>1</v>
      </c>
    </row>
    <row r="423" spans="10:15" ht="13.5">
      <c r="J423" s="125"/>
      <c r="K423" s="125"/>
      <c r="L423" s="125"/>
      <c r="M423" s="125"/>
      <c r="N423" s="133"/>
      <c r="O423" s="197">
        <v>1</v>
      </c>
    </row>
    <row r="424" spans="10:15" ht="13.5">
      <c r="J424" s="125"/>
      <c r="K424" s="125"/>
      <c r="L424" s="125"/>
      <c r="M424" s="125"/>
      <c r="N424" s="133"/>
      <c r="O424" s="197">
        <v>1</v>
      </c>
    </row>
    <row r="425" spans="10:15" ht="13.5">
      <c r="J425" s="125"/>
      <c r="K425" s="125"/>
      <c r="L425" s="125"/>
      <c r="M425" s="125"/>
      <c r="N425" s="133"/>
      <c r="O425" s="197">
        <v>1</v>
      </c>
    </row>
    <row r="426" spans="10:15" ht="13.5">
      <c r="J426" s="125"/>
      <c r="K426" s="125"/>
      <c r="L426" s="125"/>
      <c r="M426" s="125"/>
      <c r="N426" s="133"/>
      <c r="O426" s="197">
        <v>1</v>
      </c>
    </row>
    <row r="427" spans="10:15" ht="13.5">
      <c r="J427" s="125"/>
      <c r="K427" s="125"/>
      <c r="L427" s="125"/>
      <c r="M427" s="125"/>
      <c r="N427" s="133"/>
      <c r="O427" s="197">
        <v>1</v>
      </c>
    </row>
    <row r="428" spans="10:15" ht="13.5">
      <c r="J428" s="125"/>
      <c r="K428" s="125"/>
      <c r="L428" s="125"/>
      <c r="M428" s="125"/>
      <c r="N428" s="133"/>
      <c r="O428" s="197">
        <v>1</v>
      </c>
    </row>
    <row r="429" spans="10:15" ht="13.5">
      <c r="J429" s="125"/>
      <c r="K429" s="125"/>
      <c r="L429" s="125"/>
      <c r="M429" s="125"/>
      <c r="N429" s="133"/>
      <c r="O429" s="197">
        <v>1</v>
      </c>
    </row>
    <row r="430" spans="10:15" ht="13.5">
      <c r="J430" s="125"/>
      <c r="K430" s="125"/>
      <c r="L430" s="125"/>
      <c r="M430" s="125"/>
      <c r="N430" s="133"/>
      <c r="O430" s="197">
        <v>1</v>
      </c>
    </row>
    <row r="431" spans="10:15" ht="13.5">
      <c r="J431" s="125"/>
      <c r="K431" s="125"/>
      <c r="L431" s="125"/>
      <c r="M431" s="125"/>
      <c r="N431" s="133"/>
      <c r="O431" s="197">
        <v>1</v>
      </c>
    </row>
    <row r="432" spans="10:15" ht="13.5">
      <c r="J432" s="125"/>
      <c r="K432" s="125"/>
      <c r="L432" s="125"/>
      <c r="M432" s="125"/>
      <c r="N432" s="133"/>
      <c r="O432" s="197">
        <v>1</v>
      </c>
    </row>
    <row r="433" spans="10:15" ht="13.5">
      <c r="J433" s="125"/>
      <c r="K433" s="125"/>
      <c r="L433" s="125"/>
      <c r="M433" s="125"/>
      <c r="N433" s="133"/>
      <c r="O433" s="197">
        <v>1</v>
      </c>
    </row>
    <row r="434" spans="10:15" ht="13.5">
      <c r="J434" s="125"/>
      <c r="K434" s="125"/>
      <c r="L434" s="125"/>
      <c r="M434" s="125"/>
      <c r="N434" s="133"/>
      <c r="O434" s="197">
        <v>1</v>
      </c>
    </row>
    <row r="435" spans="10:15" ht="13.5">
      <c r="J435" s="125"/>
      <c r="K435" s="125"/>
      <c r="L435" s="125"/>
      <c r="M435" s="125"/>
      <c r="N435" s="133"/>
      <c r="O435" s="197">
        <v>1</v>
      </c>
    </row>
    <row r="436" spans="10:15" ht="13.5">
      <c r="J436" s="125"/>
      <c r="K436" s="125"/>
      <c r="L436" s="125"/>
      <c r="M436" s="125"/>
      <c r="N436" s="133"/>
      <c r="O436" s="197">
        <v>1</v>
      </c>
    </row>
    <row r="437" spans="10:15" ht="13.5">
      <c r="J437" s="125"/>
      <c r="K437" s="125"/>
      <c r="L437" s="125"/>
      <c r="M437" s="125"/>
      <c r="N437" s="133"/>
      <c r="O437" s="197">
        <v>1</v>
      </c>
    </row>
    <row r="438" spans="10:15" ht="13.5">
      <c r="J438" s="125"/>
      <c r="K438" s="125"/>
      <c r="L438" s="125"/>
      <c r="M438" s="125"/>
      <c r="N438" s="133"/>
      <c r="O438" s="197">
        <v>1</v>
      </c>
    </row>
    <row r="439" spans="10:15" ht="13.5">
      <c r="J439" s="125"/>
      <c r="K439" s="125"/>
      <c r="L439" s="125"/>
      <c r="M439" s="125"/>
      <c r="N439" s="133"/>
      <c r="O439" s="197">
        <v>1</v>
      </c>
    </row>
    <row r="440" spans="10:15" ht="13.5">
      <c r="J440" s="125"/>
      <c r="K440" s="125"/>
      <c r="L440" s="125"/>
      <c r="M440" s="125"/>
      <c r="N440" s="133"/>
      <c r="O440" s="197">
        <v>1</v>
      </c>
    </row>
    <row r="441" spans="10:15" ht="13.5">
      <c r="J441" s="125"/>
      <c r="K441" s="125"/>
      <c r="L441" s="125"/>
      <c r="M441" s="125"/>
      <c r="N441" s="133"/>
      <c r="O441" s="197">
        <v>1</v>
      </c>
    </row>
    <row r="442" spans="10:15" ht="13.5">
      <c r="J442" s="125"/>
      <c r="K442" s="125"/>
    </row>
  </sheetData>
  <mergeCells count="5">
    <mergeCell ref="B34:C34"/>
    <mergeCell ref="B35:C35"/>
    <mergeCell ref="B36:C36"/>
    <mergeCell ref="B37:C37"/>
    <mergeCell ref="B38:C38"/>
  </mergeCells>
  <dataValidations count="1">
    <dataValidation type="list" allowBlank="1" showInputMessage="1" showErrorMessage="1" sqref="C11">
      <formula1>$P$4:$P$48</formula1>
    </dataValidation>
  </dataValidations>
  <pageMargins left="0.75" right="0.75" top="1" bottom="1" header="0.5" footer="0.5"/>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AW80"/>
  <sheetViews>
    <sheetView workbookViewId="0">
      <selection activeCell="A65" sqref="A65"/>
    </sheetView>
  </sheetViews>
  <sheetFormatPr defaultRowHeight="12.75"/>
  <cols>
    <col min="1" max="1" width="10.140625" style="61" bestFit="1" customWidth="1"/>
    <col min="2" max="2" width="10.7109375" style="61" bestFit="1" customWidth="1"/>
    <col min="3" max="4" width="9.140625" style="61"/>
    <col min="5" max="5" width="10.140625" style="61" bestFit="1" customWidth="1"/>
    <col min="6" max="14" width="9.140625" style="61"/>
    <col min="15" max="15" width="10.7109375" style="61" customWidth="1"/>
    <col min="16" max="40" width="9.140625" style="61"/>
    <col min="41" max="41" width="9.140625" style="72"/>
    <col min="42" max="43" width="9.140625" style="61"/>
    <col min="44" max="44" width="10.42578125" style="61" customWidth="1"/>
    <col min="45" max="45" width="9.140625" style="61"/>
    <col min="46" max="46" width="11.85546875" style="61" customWidth="1"/>
    <col min="47" max="47" width="8.42578125" style="61" customWidth="1"/>
    <col min="48" max="16384" width="9.140625" style="61"/>
  </cols>
  <sheetData>
    <row r="1" spans="1:49" s="129" customFormat="1"/>
    <row r="2" spans="1:49" s="129" customFormat="1" ht="67.5">
      <c r="B2" s="130">
        <f>B4</f>
        <v>0</v>
      </c>
      <c r="C2" s="130" t="str">
        <f t="shared" ref="C2:AW2" si="0">C4</f>
        <v>P/E-to-Growth</v>
      </c>
      <c r="D2" s="130" t="str">
        <f t="shared" si="0"/>
        <v>Dividend Discount Model Alpha</v>
      </c>
      <c r="E2" s="130" t="str">
        <f t="shared" si="0"/>
        <v>Earnings Yield</v>
      </c>
      <c r="F2" s="130" t="str">
        <f t="shared" si="0"/>
        <v>Forward Earnings Yield</v>
      </c>
      <c r="G2" s="130" t="str">
        <f t="shared" si="0"/>
        <v>Price/ Book Value</v>
      </c>
      <c r="H2" s="130" t="str">
        <f t="shared" si="0"/>
        <v>Price/ Cash Flow</v>
      </c>
      <c r="I2" s="130" t="str">
        <f t="shared" si="0"/>
        <v>Price/ Free Cash Flow</v>
      </c>
      <c r="J2" s="130" t="str">
        <f t="shared" si="0"/>
        <v>Price/ Sales</v>
      </c>
      <c r="K2" s="130" t="str">
        <f t="shared" si="0"/>
        <v>EV/ EBITDA</v>
      </c>
      <c r="L2" s="130" t="str">
        <f t="shared" si="0"/>
        <v>Free Cash Flow/ EV</v>
      </c>
      <c r="M2" s="130" t="str">
        <f t="shared" si="0"/>
        <v>Dividend Yield</v>
      </c>
      <c r="N2" s="130" t="str">
        <f t="shared" si="0"/>
        <v>Dividend Growth</v>
      </c>
      <c r="O2" s="130" t="str">
        <f t="shared" si="0"/>
        <v>Share Repurchase</v>
      </c>
      <c r="P2" s="130" t="str">
        <f t="shared" si="0"/>
        <v>Relative Strength - 30wk/75wk MA</v>
      </c>
      <c r="Q2" s="130" t="str">
        <f t="shared" si="0"/>
        <v>Relative Strength - 5wk/30wk MA</v>
      </c>
      <c r="R2" s="130" t="str">
        <f t="shared" si="0"/>
        <v>Relative Strength - 10wk/40wk MA</v>
      </c>
      <c r="S2" s="130" t="str">
        <f t="shared" si="0"/>
        <v>Price to Moving Average (200 day)</v>
      </c>
      <c r="T2" s="130" t="str">
        <f t="shared" si="0"/>
        <v>Price Return - 12-mth Perf.</v>
      </c>
      <c r="U2" s="130" t="str">
        <f t="shared" si="0"/>
        <v>Price Return - 9-mth Perf.</v>
      </c>
      <c r="V2" s="130" t="str">
        <f t="shared" si="0"/>
        <v>Price Return - 3-mth Perf.</v>
      </c>
      <c r="W2" s="130" t="str">
        <f t="shared" si="0"/>
        <v>Price Return - 11-mth Perf.</v>
      </c>
      <c r="X2" s="130" t="str">
        <f t="shared" si="0"/>
        <v>Price Return - 12-mth and 1-mth Performance</v>
      </c>
      <c r="Y2" s="130" t="str">
        <f t="shared" si="0"/>
        <v>Price Return - 12-mth and 1-mth Reversal</v>
      </c>
      <c r="Z2" s="130" t="str">
        <f t="shared" si="0"/>
        <v>Most Active</v>
      </c>
      <c r="AA2" s="130" t="str">
        <f t="shared" si="0"/>
        <v>Earning Momentum</v>
      </c>
      <c r="AB2" s="130" t="str">
        <f t="shared" si="0"/>
        <v>Proj. 5yr EPS Growth</v>
      </c>
      <c r="AC2" s="130" t="str">
        <f t="shared" si="0"/>
        <v>Positive EPS Surprise</v>
      </c>
      <c r="AD2" s="130" t="str">
        <f t="shared" si="0"/>
        <v>EPS Estimate Revisions</v>
      </c>
      <c r="AE2" s="130" t="str">
        <f t="shared" si="0"/>
        <v>Equity Duration</v>
      </c>
      <c r="AF2" s="130" t="str">
        <f t="shared" si="0"/>
        <v>High Proj. 2yr EPS Yield Growth</v>
      </c>
      <c r="AG2" s="130" t="str">
        <f t="shared" si="0"/>
        <v>1yr ROE</v>
      </c>
      <c r="AH2" s="130" t="str">
        <f t="shared" si="0"/>
        <v>5y ROE</v>
      </c>
      <c r="AI2" s="130" t="str">
        <f t="shared" si="0"/>
        <v>1yr ROE Adj</v>
      </c>
      <c r="AJ2" s="130" t="str">
        <f t="shared" si="0"/>
        <v>5yr ROE Adj</v>
      </c>
      <c r="AK2" s="130" t="str">
        <f t="shared" si="0"/>
        <v>ROA</v>
      </c>
      <c r="AL2" s="130" t="str">
        <f t="shared" si="0"/>
        <v>ROC</v>
      </c>
      <c r="AM2" s="130" t="str">
        <f t="shared" si="0"/>
        <v>Beta</v>
      </c>
      <c r="AN2" s="130" t="str">
        <f t="shared" si="0"/>
        <v>Variability of Earnings</v>
      </c>
      <c r="AO2" s="130" t="str">
        <f t="shared" si="0"/>
        <v>Estimate Dispersion</v>
      </c>
      <c r="AP2" s="130" t="s">
        <v>335</v>
      </c>
      <c r="AQ2" s="130" t="s">
        <v>350</v>
      </c>
      <c r="AR2" s="130" t="s">
        <v>351</v>
      </c>
      <c r="AS2" s="130" t="s">
        <v>322</v>
      </c>
      <c r="AT2" s="130" t="s">
        <v>319</v>
      </c>
      <c r="AU2" s="130" t="s">
        <v>327</v>
      </c>
      <c r="AV2" s="130" t="str">
        <f t="shared" si="0"/>
        <v>Eq Wt S&amp;P 500</v>
      </c>
      <c r="AW2" s="130" t="str">
        <f t="shared" si="0"/>
        <v>S&amp;P 500</v>
      </c>
    </row>
    <row r="3" spans="1:49" s="131" customFormat="1" ht="13.5">
      <c r="B3" s="131">
        <v>2</v>
      </c>
      <c r="C3" s="131">
        <v>3</v>
      </c>
      <c r="D3" s="131">
        <v>4</v>
      </c>
      <c r="E3" s="131">
        <v>5</v>
      </c>
      <c r="F3" s="131">
        <v>6</v>
      </c>
      <c r="G3" s="131">
        <v>7</v>
      </c>
      <c r="H3" s="131">
        <v>8</v>
      </c>
      <c r="I3" s="131">
        <v>9</v>
      </c>
      <c r="J3" s="131">
        <v>10</v>
      </c>
      <c r="K3" s="131">
        <v>11</v>
      </c>
      <c r="L3" s="131">
        <v>12</v>
      </c>
      <c r="M3" s="131">
        <v>13</v>
      </c>
      <c r="N3" s="131">
        <v>14</v>
      </c>
      <c r="O3" s="131">
        <v>15</v>
      </c>
      <c r="P3" s="131">
        <v>16</v>
      </c>
      <c r="Q3" s="131">
        <v>17</v>
      </c>
      <c r="R3" s="131">
        <v>18</v>
      </c>
      <c r="S3" s="131">
        <v>19</v>
      </c>
      <c r="T3" s="131">
        <v>20</v>
      </c>
      <c r="U3" s="131">
        <v>21</v>
      </c>
      <c r="V3" s="131">
        <v>22</v>
      </c>
      <c r="W3" s="131">
        <v>23</v>
      </c>
      <c r="X3" s="131">
        <v>24</v>
      </c>
      <c r="Y3" s="131">
        <v>25</v>
      </c>
      <c r="Z3" s="131">
        <v>26</v>
      </c>
      <c r="AA3" s="131">
        <v>27</v>
      </c>
      <c r="AB3" s="131">
        <v>28</v>
      </c>
      <c r="AC3" s="131">
        <v>29</v>
      </c>
      <c r="AD3" s="131">
        <v>30</v>
      </c>
      <c r="AE3" s="131">
        <v>31</v>
      </c>
      <c r="AF3" s="131">
        <v>32</v>
      </c>
      <c r="AG3" s="131">
        <v>33</v>
      </c>
      <c r="AH3" s="131">
        <v>34</v>
      </c>
      <c r="AI3" s="131">
        <v>35</v>
      </c>
      <c r="AJ3" s="131">
        <v>36</v>
      </c>
      <c r="AK3" s="131">
        <v>37</v>
      </c>
      <c r="AL3" s="131">
        <v>38</v>
      </c>
      <c r="AM3" s="131">
        <v>39</v>
      </c>
      <c r="AN3" s="131">
        <v>40</v>
      </c>
      <c r="AO3" s="131">
        <v>41</v>
      </c>
      <c r="AP3" s="131">
        <v>42</v>
      </c>
      <c r="AQ3" s="131">
        <v>43</v>
      </c>
      <c r="AR3" s="131">
        <v>44</v>
      </c>
      <c r="AS3" s="131">
        <v>45</v>
      </c>
      <c r="AT3" s="131">
        <v>46</v>
      </c>
      <c r="AU3" s="131">
        <v>47</v>
      </c>
      <c r="AV3" s="134">
        <f>IF(AV6&lt;&gt;"Y", 48, 50)</f>
        <v>48</v>
      </c>
      <c r="AW3" s="134">
        <f>IF(AV6&lt;&gt;"Y", 49, 51)</f>
        <v>49</v>
      </c>
    </row>
    <row r="4" spans="1:49" s="129" customFormat="1" ht="67.5">
      <c r="B4" s="130">
        <f>'Top Decile - Absolute'!B7</f>
        <v>0</v>
      </c>
      <c r="C4" s="130" t="str">
        <f>'Top Decile - Absolute'!C7</f>
        <v>P/E-to-Growth</v>
      </c>
      <c r="D4" s="130" t="str">
        <f>'Top Decile - Absolute'!D7</f>
        <v>Dividend Discount Model Alpha</v>
      </c>
      <c r="E4" s="130" t="str">
        <f>'Top Decile - Absolute'!E7</f>
        <v>Earnings Yield</v>
      </c>
      <c r="F4" s="130" t="str">
        <f>'Top Decile - Absolute'!F7</f>
        <v>Forward Earnings Yield</v>
      </c>
      <c r="G4" s="130" t="str">
        <f>'Top Decile - Absolute'!G7</f>
        <v>Price/ Book Value</v>
      </c>
      <c r="H4" s="130" t="str">
        <f>'Top Decile - Absolute'!H7</f>
        <v>Price/ Cash Flow</v>
      </c>
      <c r="I4" s="130" t="str">
        <f>'Top Decile - Absolute'!I7</f>
        <v>Price/ Free Cash Flow</v>
      </c>
      <c r="J4" s="130" t="str">
        <f>'Top Decile - Absolute'!J7</f>
        <v>Price/ Sales</v>
      </c>
      <c r="K4" s="130" t="str">
        <f>'Top Decile - Absolute'!K7</f>
        <v>EV/ EBITDA</v>
      </c>
      <c r="L4" s="130" t="str">
        <f>'Top Decile - Absolute'!L7</f>
        <v>Free Cash Flow/ EV</v>
      </c>
      <c r="M4" s="130" t="str">
        <f>'Top Decile - Absolute'!M7</f>
        <v>Dividend Yield</v>
      </c>
      <c r="N4" s="130" t="str">
        <f>'Top Decile - Absolute'!N7</f>
        <v>Dividend Growth</v>
      </c>
      <c r="O4" s="130" t="str">
        <f>'Top Decile - Absolute'!O7</f>
        <v>Share Repurchase</v>
      </c>
      <c r="P4" s="130" t="str">
        <f>'Top Decile - Absolute'!P7</f>
        <v>Relative Strength - 30wk/75wk MA</v>
      </c>
      <c r="Q4" s="130" t="str">
        <f>'Top Decile - Absolute'!Q7</f>
        <v>Relative Strength - 5wk/30wk MA</v>
      </c>
      <c r="R4" s="130" t="str">
        <f>'Top Decile - Absolute'!R7</f>
        <v>Relative Strength - 10wk/40wk MA</v>
      </c>
      <c r="S4" s="130" t="str">
        <f>'Top Decile - Absolute'!S7</f>
        <v>Price to Moving Average (200 day)</v>
      </c>
      <c r="T4" s="130" t="str">
        <f>'Top Decile - Absolute'!T7</f>
        <v>Price Return - 12-mth Perf.</v>
      </c>
      <c r="U4" s="130" t="str">
        <f>'Top Decile - Absolute'!U7</f>
        <v>Price Return - 9-mth Perf.</v>
      </c>
      <c r="V4" s="130" t="str">
        <f>'Top Decile - Absolute'!V7</f>
        <v>Price Return - 3-mth Perf.</v>
      </c>
      <c r="W4" s="130" t="str">
        <f>'Top Decile - Absolute'!W7</f>
        <v>Price Return - 11-mth Perf.</v>
      </c>
      <c r="X4" s="130" t="str">
        <f>'Top Decile - Absolute'!X7</f>
        <v>Price Return - 12-mth and 1-mth Performance</v>
      </c>
      <c r="Y4" s="130" t="str">
        <f>'Top Decile - Absolute'!Y7</f>
        <v>Price Return - 12-mth and 1-mth Reversal</v>
      </c>
      <c r="Z4" s="130" t="str">
        <f>'Top Decile - Absolute'!Z7</f>
        <v>Most Active</v>
      </c>
      <c r="AA4" s="130" t="str">
        <f>'Top Decile - Absolute'!AA7</f>
        <v>Earning Momentum</v>
      </c>
      <c r="AB4" s="130" t="str">
        <f>'Top Decile - Absolute'!AB7</f>
        <v>Proj. 5yr EPS Growth</v>
      </c>
      <c r="AC4" s="130" t="str">
        <f>'Top Decile - Absolute'!AC7</f>
        <v>Positive EPS Surprise</v>
      </c>
      <c r="AD4" s="130" t="str">
        <f>'Top Decile - Absolute'!AD7</f>
        <v>EPS Estimate Revisions</v>
      </c>
      <c r="AE4" s="130" t="str">
        <f>'Top Decile - Absolute'!AE7</f>
        <v>Equity Duration</v>
      </c>
      <c r="AF4" s="130" t="str">
        <f>'Top Decile - Absolute'!AF7</f>
        <v>High Proj. 2yr EPS Yield Growth</v>
      </c>
      <c r="AG4" s="130" t="str">
        <f>'Top Decile - Absolute'!AG7</f>
        <v>1yr ROE</v>
      </c>
      <c r="AH4" s="130" t="str">
        <f>'Top Decile - Absolute'!AH7</f>
        <v>5y ROE</v>
      </c>
      <c r="AI4" s="130" t="str">
        <f>'Top Decile - Absolute'!AI7</f>
        <v>1yr ROE Adj</v>
      </c>
      <c r="AJ4" s="130" t="str">
        <f>'Top Decile - Absolute'!AJ7</f>
        <v>5yr ROE Adj</v>
      </c>
      <c r="AK4" s="130" t="str">
        <f>'Top Decile - Absolute'!AK7</f>
        <v>ROA</v>
      </c>
      <c r="AL4" s="130" t="str">
        <f>'Top Decile - Absolute'!AL7</f>
        <v>ROC</v>
      </c>
      <c r="AM4" s="130" t="str">
        <f>'Top Decile - Absolute'!AM7</f>
        <v>Beta</v>
      </c>
      <c r="AN4" s="130" t="str">
        <f>'Top Decile - Absolute'!AN7</f>
        <v>Variability of Earnings</v>
      </c>
      <c r="AO4" s="130" t="str">
        <f>'Top Decile - Absolute'!AO7</f>
        <v>Estimate Dispersion</v>
      </c>
      <c r="AP4" s="130" t="s">
        <v>335</v>
      </c>
      <c r="AQ4" s="130" t="s">
        <v>350</v>
      </c>
      <c r="AR4" s="130" t="s">
        <v>351</v>
      </c>
      <c r="AS4" s="130" t="s">
        <v>322</v>
      </c>
      <c r="AT4" s="130" t="s">
        <v>319</v>
      </c>
      <c r="AU4" s="130" t="s">
        <v>327</v>
      </c>
      <c r="AV4" s="130" t="str">
        <f>'Top Decile - Absolute'!AV7</f>
        <v>Eq Wt S&amp;P 500</v>
      </c>
      <c r="AW4" s="130" t="str">
        <f>'Top Decile - Absolute'!AW7</f>
        <v>S&amp;P 500</v>
      </c>
    </row>
    <row r="5" spans="1:49" ht="13.5" thickBot="1"/>
    <row r="6" spans="1:49" ht="16.5" thickBot="1">
      <c r="A6" s="64" t="s">
        <v>244</v>
      </c>
      <c r="C6" s="66" t="s">
        <v>249</v>
      </c>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73"/>
      <c r="AP6" s="62"/>
      <c r="AQ6" s="62"/>
      <c r="AR6" s="62"/>
      <c r="AS6" s="62"/>
      <c r="AU6" s="135" t="s">
        <v>286</v>
      </c>
      <c r="AV6" s="136">
        <f>VLOOKUP('Chart-LONG'!C11, 'Chart-LONG'!P:T, 5, 0)</f>
        <v>0</v>
      </c>
    </row>
    <row r="7" spans="1:49">
      <c r="A7" s="7">
        <v>31777</v>
      </c>
      <c r="B7" s="62"/>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73"/>
      <c r="AP7" s="62"/>
      <c r="AQ7" s="62"/>
      <c r="AR7" s="62"/>
      <c r="AS7" s="62"/>
      <c r="AT7" s="62"/>
      <c r="AU7" s="62"/>
    </row>
    <row r="8" spans="1:49">
      <c r="A8" s="7">
        <v>32142</v>
      </c>
      <c r="B8" s="63" t="str">
        <f>IF(VLOOKUP($A7, 'Bottom Decile - Absolute'!$A:$AT, B$3, 0)&lt;=0, "na", VLOOKUP($A8, 'Bottom Decile - Absolute'!$A:$AT, B$3, 0)/VLOOKUP($A7, 'Bottom Decile - Absolute'!$A:$AT, B$3, 0)-1)</f>
        <v>na</v>
      </c>
      <c r="C8" s="63" t="str">
        <f>IF(VLOOKUP($A7, 'Bottom Decile - Absolute'!$A:$AT, C$3, 0)&lt;=0, "na", VLOOKUP($A8, 'Bottom Decile - Absolute'!$A:$AT, C$3, 0)/VLOOKUP($A7, 'Bottom Decile - Absolute'!$A:$AT, C$3, 0)-1)</f>
        <v>na</v>
      </c>
      <c r="D8" s="63" t="str">
        <f>IF(VLOOKUP($A7, 'Bottom Decile - Absolute'!$A:$AT, D$3, 0)&lt;=0, "na", VLOOKUP($A8, 'Bottom Decile - Absolute'!$A:$AT, D$3, 0)/VLOOKUP($A7, 'Bottom Decile - Absolute'!$A:$AT, D$3, 0)-1)</f>
        <v>na</v>
      </c>
      <c r="E8" s="63" t="str">
        <f>IF(VLOOKUP($A7, 'Bottom Decile - Absolute'!$A:$AT, E$3, 0)&lt;=0, "na", VLOOKUP($A8, 'Bottom Decile - Absolute'!$A:$AT, E$3, 0)/VLOOKUP($A7, 'Bottom Decile - Absolute'!$A:$AT, E$3, 0)-1)</f>
        <v>na</v>
      </c>
      <c r="F8" s="63" t="str">
        <f>IF(VLOOKUP($A7, 'Bottom Decile - Absolute'!$A:$AT, F$3, 0)&lt;=0, "na", VLOOKUP($A8, 'Bottom Decile - Absolute'!$A:$AT, F$3, 0)/VLOOKUP($A7, 'Bottom Decile - Absolute'!$A:$AT, F$3, 0)-1)</f>
        <v>na</v>
      </c>
      <c r="G8" s="63" t="str">
        <f>IF(VLOOKUP($A7, 'Bottom Decile - Absolute'!$A:$AT, G$3, 0)&lt;=0, "na", VLOOKUP($A8, 'Bottom Decile - Absolute'!$A:$AT, G$3, 0)/VLOOKUP($A7, 'Bottom Decile - Absolute'!$A:$AT, G$3, 0)-1)</f>
        <v>na</v>
      </c>
      <c r="H8" s="63" t="str">
        <f>IF(VLOOKUP($A7, 'Bottom Decile - Absolute'!$A:$AT, H$3, 0)&lt;=0, "na", VLOOKUP($A8, 'Bottom Decile - Absolute'!$A:$AT, H$3, 0)/VLOOKUP($A7, 'Bottom Decile - Absolute'!$A:$AT, H$3, 0)-1)</f>
        <v>na</v>
      </c>
      <c r="I8" s="63" t="str">
        <f>IF(VLOOKUP($A7, 'Bottom Decile - Absolute'!$A:$AT, I$3, 0)&lt;=0, "na", VLOOKUP($A8, 'Bottom Decile - Absolute'!$A:$AT, I$3, 0)/VLOOKUP($A7, 'Bottom Decile - Absolute'!$A:$AT, I$3, 0)-1)</f>
        <v>na</v>
      </c>
      <c r="J8" s="63" t="str">
        <f>IF(VLOOKUP($A7, 'Bottom Decile - Absolute'!$A:$AT, J$3, 0)&lt;=0, "na", VLOOKUP($A8, 'Bottom Decile - Absolute'!$A:$AT, J$3, 0)/VLOOKUP($A7, 'Bottom Decile - Absolute'!$A:$AT, J$3, 0)-1)</f>
        <v>na</v>
      </c>
      <c r="K8" s="63" t="str">
        <f>IF(VLOOKUP($A7, 'Bottom Decile - Absolute'!$A:$AT, K$3, 0)&lt;=0, "na", VLOOKUP($A8, 'Bottom Decile - Absolute'!$A:$AT, K$3, 0)/VLOOKUP($A7, 'Bottom Decile - Absolute'!$A:$AT, K$3, 0)-1)</f>
        <v>na</v>
      </c>
      <c r="L8" s="63">
        <f>IF(VLOOKUP($A7, 'Bottom Decile - Absolute'!$A:$AT, L$3, 0)&lt;=0, "na", VLOOKUP($A8, 'Bottom Decile - Absolute'!$A:$AT, L$3, 0)/VLOOKUP($A7, 'Bottom Decile - Absolute'!$A:$AT, L$3, 0)-1)</f>
        <v>5.7048040084958007E-2</v>
      </c>
      <c r="M8" s="63" t="str">
        <f>IF(VLOOKUP($A7, 'Bottom Decile - Absolute'!$A:$AT, M$3, 0)&lt;=0, "na", VLOOKUP($A8, 'Bottom Decile - Absolute'!$A:$AT, M$3, 0)/VLOOKUP($A7, 'Bottom Decile - Absolute'!$A:$AT, M$3, 0)-1)</f>
        <v>na</v>
      </c>
      <c r="N8" s="63" t="str">
        <f>IF(VLOOKUP($A7, 'Bottom Decile - Absolute'!$A:$AT, N$3, 0)&lt;=0, "na", VLOOKUP($A8, 'Bottom Decile - Absolute'!$A:$AT, N$3, 0)/VLOOKUP($A7, 'Bottom Decile - Absolute'!$A:$AT, N$3, 0)-1)</f>
        <v>na</v>
      </c>
      <c r="O8" s="63" t="str">
        <f>IF(VLOOKUP($A7, 'Bottom Decile - Absolute'!$A:$AT, O$3, 0)&lt;=0, "na", VLOOKUP($A8, 'Bottom Decile - Absolute'!$A:$AT, O$3, 0)/VLOOKUP($A7, 'Bottom Decile - Absolute'!$A:$AT, O$3, 0)-1)</f>
        <v>na</v>
      </c>
      <c r="P8" s="63" t="str">
        <f>IF(VLOOKUP($A7, 'Bottom Decile - Absolute'!$A:$AT, P$3, 0)&lt;=0, "na", VLOOKUP($A8, 'Bottom Decile - Absolute'!$A:$AT, P$3, 0)/VLOOKUP($A7, 'Bottom Decile - Absolute'!$A:$AT, P$3, 0)-1)</f>
        <v>na</v>
      </c>
      <c r="Q8" s="63" t="str">
        <f>IF(VLOOKUP($A7, 'Bottom Decile - Absolute'!$A:$AT, Q$3, 0)&lt;=0, "na", VLOOKUP($A8, 'Bottom Decile - Absolute'!$A:$AT, Q$3, 0)/VLOOKUP($A7, 'Bottom Decile - Absolute'!$A:$AT, Q$3, 0)-1)</f>
        <v>na</v>
      </c>
      <c r="R8" s="63" t="str">
        <f>IF(VLOOKUP($A7, 'Bottom Decile - Absolute'!$A:$AT, R$3, 0)&lt;=0, "na", VLOOKUP($A8, 'Bottom Decile - Absolute'!$A:$AT, R$3, 0)/VLOOKUP($A7, 'Bottom Decile - Absolute'!$A:$AT, R$3, 0)-1)</f>
        <v>na</v>
      </c>
      <c r="S8" s="63" t="str">
        <f>IF(VLOOKUP($A7, 'Bottom Decile - Absolute'!$A:$AT, S$3, 0)&lt;=0, "na", VLOOKUP($A8, 'Bottom Decile - Absolute'!$A:$AT, S$3, 0)/VLOOKUP($A7, 'Bottom Decile - Absolute'!$A:$AT, S$3, 0)-1)</f>
        <v>na</v>
      </c>
      <c r="T8" s="63" t="str">
        <f>IF(VLOOKUP($A7, 'Bottom Decile - Absolute'!$A:$AT, T$3, 0)&lt;=0, "na", VLOOKUP($A8, 'Bottom Decile - Absolute'!$A:$AT, T$3, 0)/VLOOKUP($A7, 'Bottom Decile - Absolute'!$A:$AT, T$3, 0)-1)</f>
        <v>na</v>
      </c>
      <c r="U8" s="63" t="str">
        <f>IF(VLOOKUP($A7, 'Bottom Decile - Absolute'!$A:$AT, U$3, 0)&lt;=0, "na", VLOOKUP($A8, 'Bottom Decile - Absolute'!$A:$AT, U$3, 0)/VLOOKUP($A7, 'Bottom Decile - Absolute'!$A:$AT, U$3, 0)-1)</f>
        <v>na</v>
      </c>
      <c r="V8" s="63" t="str">
        <f>IF(VLOOKUP($A7, 'Bottom Decile - Absolute'!$A:$AT, V$3, 0)&lt;=0, "na", VLOOKUP($A8, 'Bottom Decile - Absolute'!$A:$AT, V$3, 0)/VLOOKUP($A7, 'Bottom Decile - Absolute'!$A:$AT, V$3, 0)-1)</f>
        <v>na</v>
      </c>
      <c r="W8" s="63" t="str">
        <f>IF(VLOOKUP($A7, 'Bottom Decile - Absolute'!$A:$AT, W$3, 0)&lt;=0, "na", VLOOKUP($A8, 'Bottom Decile - Absolute'!$A:$AT, W$3, 0)/VLOOKUP($A7, 'Bottom Decile - Absolute'!$A:$AT, W$3, 0)-1)</f>
        <v>na</v>
      </c>
      <c r="X8" s="63" t="str">
        <f>IF(VLOOKUP($A7, 'Bottom Decile - Absolute'!$A:$AT, X$3, 0)&lt;=0, "na", VLOOKUP($A8, 'Bottom Decile - Absolute'!$A:$AT, X$3, 0)/VLOOKUP($A7, 'Bottom Decile - Absolute'!$A:$AT, X$3, 0)-1)</f>
        <v>na</v>
      </c>
      <c r="Y8" s="63" t="str">
        <f>IF(VLOOKUP($A7, 'Bottom Decile - Absolute'!$A:$AT, Y$3, 0)&lt;=0, "na", VLOOKUP($A8, 'Bottom Decile - Absolute'!$A:$AT, Y$3, 0)/VLOOKUP($A7, 'Bottom Decile - Absolute'!$A:$AT, Y$3, 0)-1)</f>
        <v>na</v>
      </c>
      <c r="Z8" s="63" t="str">
        <f>IF(VLOOKUP($A7, 'Bottom Decile - Absolute'!$A:$AT, Z$3, 0)&lt;=0, "na", VLOOKUP($A8, 'Bottom Decile - Absolute'!$A:$AT, Z$3, 0)/VLOOKUP($A7, 'Bottom Decile - Absolute'!$A:$AT, Z$3, 0)-1)</f>
        <v>na</v>
      </c>
      <c r="AA8" s="63" t="str">
        <f>IF(VLOOKUP($A7, 'Bottom Decile - Absolute'!$A:$AT, AA$3, 0)&lt;=0, "na", VLOOKUP($A8, 'Bottom Decile - Absolute'!$A:$AT, AA$3, 0)/VLOOKUP($A7, 'Bottom Decile - Absolute'!$A:$AT, AA$3, 0)-1)</f>
        <v>na</v>
      </c>
      <c r="AB8" s="63" t="str">
        <f>IF(VLOOKUP($A7, 'Bottom Decile - Absolute'!$A:$AT, AB$3, 0)&lt;=0, "na", VLOOKUP($A8, 'Bottom Decile - Absolute'!$A:$AT, AB$3, 0)/VLOOKUP($A7, 'Bottom Decile - Absolute'!$A:$AT, AB$3, 0)-1)</f>
        <v>na</v>
      </c>
      <c r="AC8" s="63">
        <f>IF(VLOOKUP($A7, 'Bottom Decile - Absolute'!$A:$AT, AC$3, 0)&lt;=0, "na", VLOOKUP($A8, 'Bottom Decile - Absolute'!$A:$AT, AC$3, 0)/VLOOKUP($A7, 'Bottom Decile - Absolute'!$A:$AT, AC$3, 0)-1)</f>
        <v>-3.8286027331485006E-2</v>
      </c>
      <c r="AD8" s="63" t="str">
        <f>IF(VLOOKUP($A7, 'Bottom Decile - Absolute'!$A:$AT, AD$3, 0)&lt;=0, "na", VLOOKUP($A8, 'Bottom Decile - Absolute'!$A:$AT, AD$3, 0)/VLOOKUP($A7, 'Bottom Decile - Absolute'!$A:$AT, AD$3, 0)-1)</f>
        <v>na</v>
      </c>
      <c r="AE8" s="63" t="str">
        <f>IF(VLOOKUP($A7, 'Bottom Decile - Absolute'!$A:$AT, AE$3, 0)&lt;=0, "na", VLOOKUP($A8, 'Bottom Decile - Absolute'!$A:$AT, AE$3, 0)/VLOOKUP($A7, 'Bottom Decile - Absolute'!$A:$AT, AE$3, 0)-1)</f>
        <v>na</v>
      </c>
      <c r="AF8" s="63">
        <f>IF(VLOOKUP($A7, 'Bottom Decile - Absolute'!$A:$AT, AF$3, 0)&lt;=0, "na", VLOOKUP($A8, 'Bottom Decile - Absolute'!$A:$AT, AF$3, 0)/VLOOKUP($A7, 'Bottom Decile - Absolute'!$A:$AT, AF$3, 0)-1)</f>
        <v>-3.432977182571828E-2</v>
      </c>
      <c r="AG8" s="63">
        <f>IF(VLOOKUP($A7, 'Bottom Decile - Absolute'!$A:$AT, AG$3, 0)&lt;=0, "na", VLOOKUP($A8, 'Bottom Decile - Absolute'!$A:$AT, AG$3, 0)/VLOOKUP($A7, 'Bottom Decile - Absolute'!$A:$AT, AG$3, 0)-1)</f>
        <v>9.6126041775430382E-2</v>
      </c>
      <c r="AH8" s="63" t="str">
        <f>IF(VLOOKUP($A7, 'Bottom Decile - Absolute'!$A:$AT, AH$3, 0)&lt;=0, "na", VLOOKUP($A8, 'Bottom Decile - Absolute'!$A:$AT, AH$3, 0)/VLOOKUP($A7, 'Bottom Decile - Absolute'!$A:$AT, AH$3, 0)-1)</f>
        <v>na</v>
      </c>
      <c r="AI8" s="63" t="str">
        <f>IF(VLOOKUP($A7, 'Bottom Decile - Absolute'!$A:$AT, AI$3, 0)&lt;=0, "na", VLOOKUP($A8, 'Bottom Decile - Absolute'!$A:$AT, AI$3, 0)/VLOOKUP($A7, 'Bottom Decile - Absolute'!$A:$AT, AI$3, 0)-1)</f>
        <v>na</v>
      </c>
      <c r="AJ8" s="63" t="str">
        <f>IF(VLOOKUP($A7, 'Bottom Decile - Absolute'!$A:$AT, AJ$3, 0)&lt;=0, "na", VLOOKUP($A8, 'Bottom Decile - Absolute'!$A:$AT, AJ$3, 0)/VLOOKUP($A7, 'Bottom Decile - Absolute'!$A:$AT, AJ$3, 0)-1)</f>
        <v>na</v>
      </c>
      <c r="AK8" s="63" t="str">
        <f>IF(VLOOKUP($A7, 'Bottom Decile - Absolute'!$A:$AT, AK$3, 0)&lt;=0, "na", VLOOKUP($A8, 'Bottom Decile - Absolute'!$A:$AT, AK$3, 0)/VLOOKUP($A7, 'Bottom Decile - Absolute'!$A:$AT, AK$3, 0)-1)</f>
        <v>na</v>
      </c>
      <c r="AL8" s="63" t="str">
        <f>IF(VLOOKUP($A7, 'Bottom Decile - Absolute'!$A:$AT, AL$3, 0)&lt;=0, "na", VLOOKUP($A8, 'Bottom Decile - Absolute'!$A:$AT, AL$3, 0)/VLOOKUP($A7, 'Bottom Decile - Absolute'!$A:$AT, AL$3, 0)-1)</f>
        <v>na</v>
      </c>
      <c r="AM8" s="63">
        <f>IF(VLOOKUP($A7, 'Bottom Decile - Absolute'!$A:$AT, AM$3, 0)&lt;=0, "na", VLOOKUP($A8, 'Bottom Decile - Absolute'!$A:$AT, AM$3, 0)/VLOOKUP($A7, 'Bottom Decile - Absolute'!$A:$AT, AM$3, 0)-1)</f>
        <v>-9.9848901469059559E-3</v>
      </c>
      <c r="AN8" s="63" t="str">
        <f>IF(VLOOKUP($A7, 'Bottom Decile - Absolute'!$A:$AT, AN$3, 0)&lt;=0, "na", VLOOKUP($A8, 'Bottom Decile - Absolute'!$A:$AT, AN$3, 0)/VLOOKUP($A7, 'Bottom Decile - Absolute'!$A:$AT, AN$3, 0)-1)</f>
        <v>na</v>
      </c>
      <c r="AO8" s="74" t="str">
        <f>IF(VLOOKUP($A7, 'Bottom Decile - Absolute'!$A:$AT, AO$3, 0)&lt;=0, "na", VLOOKUP($A8, 'Bottom Decile - Absolute'!$A:$AT, AO$3, 0)/VLOOKUP($A7, 'Bottom Decile - Absolute'!$A:$AT, AO$3, 0)-1)</f>
        <v>na</v>
      </c>
      <c r="AP8" s="63">
        <f>IF(VLOOKUP($A7, 'Bottom Decile - Absolute'!$A:$AT, AP$3, 0)&lt;=0, "na", VLOOKUP($A8, 'Bottom Decile - Absolute'!$A:$AT, AP$3, 0)/VLOOKUP($A7, 'Bottom Decile - Absolute'!$A:$AT, AP$3, 0)-1)</f>
        <v>-7.4452809425153088E-2</v>
      </c>
      <c r="AQ8" s="63" t="str">
        <f>IF(VLOOKUP($A7, 'Bottom Decile - Absolute'!$A:$AT, AQ$3, 0)&lt;=0, "na", VLOOKUP($A8, 'Bottom Decile - Absolute'!$A:$AT, AQ$3, 0)/VLOOKUP($A7, 'Bottom Decile - Absolute'!$A:$AT, AQ$3, 0)-1)</f>
        <v>na</v>
      </c>
      <c r="AR8" s="63" t="str">
        <f>IF(VLOOKUP($A7, 'Bottom Decile - Absolute'!$A:$AT, AR$3, 0)&lt;=0, "na", VLOOKUP($A8, 'Bottom Decile - Absolute'!$A:$AT, AR$3, 0)/VLOOKUP($A7, 'Bottom Decile - Absolute'!$A:$AT, AR$3, 0)-1)</f>
        <v>na</v>
      </c>
      <c r="AS8" s="63" t="str">
        <f>IF(VLOOKUP($A7, 'Bottom Decile - Absolute'!$A:$AT, AS$3, 0)&lt;=0, "na", VLOOKUP($A8, 'Bottom Decile - Absolute'!$A:$AT, AS$3, 0)/VLOOKUP($A7, 'Bottom Decile - Absolute'!$A:$AT, AS$3, 0)-1)</f>
        <v>na</v>
      </c>
      <c r="AT8" s="63" t="str">
        <f>IF(VLOOKUP($A7, 'Bottom Decile - Absolute'!$A:$AT, AT$3, 0)&lt;=0, "na", VLOOKUP($A8, 'Bottom Decile - Absolute'!$A:$AT, AT$3, 0)/VLOOKUP($A7, 'Bottom Decile - Absolute'!$A:$AT, AT$3, 0)-1)</f>
        <v>na</v>
      </c>
      <c r="AU8" s="63" t="str">
        <f>IF(VLOOKUP($A7, 'Bottom Decile - Absolute'!$A:$AU, AU$3, 0)&lt;=0, "na", VLOOKUP($A8, 'Bottom Decile - Absolute'!$A:$AU, AU$3, 0)/VLOOKUP($A7, 'Bottom Decile - Absolute'!$A:$AU, AU$3, 0)-1)</f>
        <v>na</v>
      </c>
      <c r="AV8" s="137">
        <f>IF(VLOOKUP($A7, 'Top Decile - Absolute'!$A:$BA, AV$3, 0)&lt;=0, "na", VLOOKUP($A8, 'Top Decile - Absolute'!$A:$BA, AV$3, 0)/VLOOKUP($A7, 'Top Decile - Absolute'!$A:$BA, AV$3, 0)-1)</f>
        <v>2.3300438596491224E-2</v>
      </c>
      <c r="AW8" s="137">
        <f>IF(VLOOKUP($A7, 'Top Decile - Absolute'!$A:$BA, AW$3, 0)&lt;=0, "na", VLOOKUP($A8, 'Top Decile - Absolute'!$A:$BA, AW$3, 0)/VLOOKUP($A7, 'Top Decile - Absolute'!$A:$BA, AW$3, 0)-1)</f>
        <v>2.027501342032445E-2</v>
      </c>
    </row>
    <row r="9" spans="1:49">
      <c r="A9" s="7">
        <v>32507</v>
      </c>
      <c r="B9" s="63" t="str">
        <f>IF(VLOOKUP($A8, 'Bottom Decile - Absolute'!$A:$AT, B$3, 0)&lt;=0, "na", VLOOKUP($A9, 'Bottom Decile - Absolute'!$A:$AT, B$3, 0)/VLOOKUP($A8, 'Bottom Decile - Absolute'!$A:$AT, B$3, 0)-1)</f>
        <v>na</v>
      </c>
      <c r="C9" s="63" t="str">
        <f>IF(VLOOKUP($A8, 'Bottom Decile - Absolute'!$A:$AT, C$3, 0)&lt;=0, "na", VLOOKUP($A9, 'Bottom Decile - Absolute'!$A:$AT, C$3, 0)/VLOOKUP($A8, 'Bottom Decile - Absolute'!$A:$AT, C$3, 0)-1)</f>
        <v>na</v>
      </c>
      <c r="D9" s="63" t="str">
        <f>IF(VLOOKUP($A8, 'Bottom Decile - Absolute'!$A:$AT, D$3, 0)&lt;=0, "na", VLOOKUP($A9, 'Bottom Decile - Absolute'!$A:$AT, D$3, 0)/VLOOKUP($A8, 'Bottom Decile - Absolute'!$A:$AT, D$3, 0)-1)</f>
        <v>na</v>
      </c>
      <c r="E9" s="63" t="str">
        <f>IF(VLOOKUP($A8, 'Bottom Decile - Absolute'!$A:$AT, E$3, 0)&lt;=0, "na", VLOOKUP($A9, 'Bottom Decile - Absolute'!$A:$AT, E$3, 0)/VLOOKUP($A8, 'Bottom Decile - Absolute'!$A:$AT, E$3, 0)-1)</f>
        <v>na</v>
      </c>
      <c r="F9" s="63" t="str">
        <f>IF(VLOOKUP($A8, 'Bottom Decile - Absolute'!$A:$AT, F$3, 0)&lt;=0, "na", VLOOKUP($A9, 'Bottom Decile - Absolute'!$A:$AT, F$3, 0)/VLOOKUP($A8, 'Bottom Decile - Absolute'!$A:$AT, F$3, 0)-1)</f>
        <v>na</v>
      </c>
      <c r="G9" s="63" t="str">
        <f>IF(VLOOKUP($A8, 'Bottom Decile - Absolute'!$A:$AT, G$3, 0)&lt;=0, "na", VLOOKUP($A9, 'Bottom Decile - Absolute'!$A:$AT, G$3, 0)/VLOOKUP($A8, 'Bottom Decile - Absolute'!$A:$AT, G$3, 0)-1)</f>
        <v>na</v>
      </c>
      <c r="H9" s="63" t="str">
        <f>IF(VLOOKUP($A8, 'Bottom Decile - Absolute'!$A:$AT, H$3, 0)&lt;=0, "na", VLOOKUP($A9, 'Bottom Decile - Absolute'!$A:$AT, H$3, 0)/VLOOKUP($A8, 'Bottom Decile - Absolute'!$A:$AT, H$3, 0)-1)</f>
        <v>na</v>
      </c>
      <c r="I9" s="63" t="str">
        <f>IF(VLOOKUP($A8, 'Bottom Decile - Absolute'!$A:$AT, I$3, 0)&lt;=0, "na", VLOOKUP($A9, 'Bottom Decile - Absolute'!$A:$AT, I$3, 0)/VLOOKUP($A8, 'Bottom Decile - Absolute'!$A:$AT, I$3, 0)-1)</f>
        <v>na</v>
      </c>
      <c r="J9" s="63" t="str">
        <f>IF(VLOOKUP($A8, 'Bottom Decile - Absolute'!$A:$AT, J$3, 0)&lt;=0, "na", VLOOKUP($A9, 'Bottom Decile - Absolute'!$A:$AT, J$3, 0)/VLOOKUP($A8, 'Bottom Decile - Absolute'!$A:$AT, J$3, 0)-1)</f>
        <v>na</v>
      </c>
      <c r="K9" s="63" t="str">
        <f>IF(VLOOKUP($A8, 'Bottom Decile - Absolute'!$A:$AT, K$3, 0)&lt;=0, "na", VLOOKUP($A9, 'Bottom Decile - Absolute'!$A:$AT, K$3, 0)/VLOOKUP($A8, 'Bottom Decile - Absolute'!$A:$AT, K$3, 0)-1)</f>
        <v>na</v>
      </c>
      <c r="L9" s="63">
        <f>IF(VLOOKUP($A8, 'Bottom Decile - Absolute'!$A:$AT, L$3, 0)&lt;=0, "na", VLOOKUP($A9, 'Bottom Decile - Absolute'!$A:$AT, L$3, 0)/VLOOKUP($A8, 'Bottom Decile - Absolute'!$A:$AT, L$3, 0)-1)</f>
        <v>0.27467292872049986</v>
      </c>
      <c r="M9" s="63" t="str">
        <f>IF(VLOOKUP($A8, 'Bottom Decile - Absolute'!$A:$AT, M$3, 0)&lt;=0, "na", VLOOKUP($A9, 'Bottom Decile - Absolute'!$A:$AT, M$3, 0)/VLOOKUP($A8, 'Bottom Decile - Absolute'!$A:$AT, M$3, 0)-1)</f>
        <v>na</v>
      </c>
      <c r="N9" s="63" t="str">
        <f>IF(VLOOKUP($A8, 'Bottom Decile - Absolute'!$A:$AT, N$3, 0)&lt;=0, "na", VLOOKUP($A9, 'Bottom Decile - Absolute'!$A:$AT, N$3, 0)/VLOOKUP($A8, 'Bottom Decile - Absolute'!$A:$AT, N$3, 0)-1)</f>
        <v>na</v>
      </c>
      <c r="O9" s="63" t="str">
        <f>IF(VLOOKUP($A8, 'Bottom Decile - Absolute'!$A:$AT, O$3, 0)&lt;=0, "na", VLOOKUP($A9, 'Bottom Decile - Absolute'!$A:$AT, O$3, 0)/VLOOKUP($A8, 'Bottom Decile - Absolute'!$A:$AT, O$3, 0)-1)</f>
        <v>na</v>
      </c>
      <c r="P9" s="63" t="str">
        <f>IF(VLOOKUP($A8, 'Bottom Decile - Absolute'!$A:$AT, P$3, 0)&lt;=0, "na", VLOOKUP($A9, 'Bottom Decile - Absolute'!$A:$AT, P$3, 0)/VLOOKUP($A8, 'Bottom Decile - Absolute'!$A:$AT, P$3, 0)-1)</f>
        <v>na</v>
      </c>
      <c r="Q9" s="63">
        <f>IF(VLOOKUP($A8, 'Bottom Decile - Absolute'!$A:$AT, Q$3, 0)&lt;=0, "na", VLOOKUP($A9, 'Bottom Decile - Absolute'!$A:$AT, Q$3, 0)/VLOOKUP($A8, 'Bottom Decile - Absolute'!$A:$AT, Q$3, 0)-1)</f>
        <v>0.25226417299243908</v>
      </c>
      <c r="R9" s="63">
        <f>IF(VLOOKUP($A8, 'Bottom Decile - Absolute'!$A:$AT, R$3, 0)&lt;=0, "na", VLOOKUP($A9, 'Bottom Decile - Absolute'!$A:$AT, R$3, 0)/VLOOKUP($A8, 'Bottom Decile - Absolute'!$A:$AT, R$3, 0)-1)</f>
        <v>0.34664240796154799</v>
      </c>
      <c r="S9" s="63">
        <f>IF(VLOOKUP($A8, 'Bottom Decile - Absolute'!$A:$AT, S$3, 0)&lt;=0, "na", VLOOKUP($A9, 'Bottom Decile - Absolute'!$A:$AT, S$3, 0)/VLOOKUP($A8, 'Bottom Decile - Absolute'!$A:$AT, S$3, 0)-1)</f>
        <v>0.3328828548593934</v>
      </c>
      <c r="T9" s="63">
        <f>IF(VLOOKUP($A8, 'Bottom Decile - Absolute'!$A:$AT, T$3, 0)&lt;=0, "na", VLOOKUP($A9, 'Bottom Decile - Absolute'!$A:$AT, T$3, 0)/VLOOKUP($A8, 'Bottom Decile - Absolute'!$A:$AT, T$3, 0)-1)</f>
        <v>0.22982707511643197</v>
      </c>
      <c r="U9" s="63">
        <f>IF(VLOOKUP($A8, 'Bottom Decile - Absolute'!$A:$AT, U$3, 0)&lt;=0, "na", VLOOKUP($A9, 'Bottom Decile - Absolute'!$A:$AT, U$3, 0)/VLOOKUP($A8, 'Bottom Decile - Absolute'!$A:$AT, U$3, 0)-1)</f>
        <v>0.2836094167832397</v>
      </c>
      <c r="V9" s="63">
        <f>IF(VLOOKUP($A8, 'Bottom Decile - Absolute'!$A:$AT, V$3, 0)&lt;=0, "na", VLOOKUP($A9, 'Bottom Decile - Absolute'!$A:$AT, V$3, 0)/VLOOKUP($A8, 'Bottom Decile - Absolute'!$A:$AT, V$3, 0)-1)</f>
        <v>0.18988932817656323</v>
      </c>
      <c r="W9" s="63">
        <f>IF(VLOOKUP($A8, 'Bottom Decile - Absolute'!$A:$AT, W$3, 0)&lt;=0, "na", VLOOKUP($A9, 'Bottom Decile - Absolute'!$A:$AT, W$3, 0)/VLOOKUP($A8, 'Bottom Decile - Absolute'!$A:$AT, W$3, 0)-1)</f>
        <v>0.21512772019723037</v>
      </c>
      <c r="X9" s="63">
        <f>IF(VLOOKUP($A8, 'Bottom Decile - Absolute'!$A:$AT, X$3, 0)&lt;=0, "na", VLOOKUP($A9, 'Bottom Decile - Absolute'!$A:$AT, X$3, 0)/VLOOKUP($A8, 'Bottom Decile - Absolute'!$A:$AT, X$3, 0)-1)</f>
        <v>0.30812651478934594</v>
      </c>
      <c r="Y9" s="63">
        <f>IF(VLOOKUP($A8, 'Bottom Decile - Absolute'!$A:$AT, Y$3, 0)&lt;=0, "na", VLOOKUP($A9, 'Bottom Decile - Absolute'!$A:$AT, Y$3, 0)/VLOOKUP($A8, 'Bottom Decile - Absolute'!$A:$AT, Y$3, 0)-1)</f>
        <v>0.14198462358013164</v>
      </c>
      <c r="Z9" s="63" t="str">
        <f>IF(VLOOKUP($A8, 'Bottom Decile - Absolute'!$A:$AT, Z$3, 0)&lt;=0, "na", VLOOKUP($A9, 'Bottom Decile - Absolute'!$A:$AT, Z$3, 0)/VLOOKUP($A8, 'Bottom Decile - Absolute'!$A:$AT, Z$3, 0)-1)</f>
        <v>na</v>
      </c>
      <c r="AA9" s="63" t="str">
        <f>IF(VLOOKUP($A8, 'Bottom Decile - Absolute'!$A:$AT, AA$3, 0)&lt;=0, "na", VLOOKUP($A9, 'Bottom Decile - Absolute'!$A:$AT, AA$3, 0)/VLOOKUP($A8, 'Bottom Decile - Absolute'!$A:$AT, AA$3, 0)-1)</f>
        <v>na</v>
      </c>
      <c r="AB9" s="63" t="str">
        <f>IF(VLOOKUP($A8, 'Bottom Decile - Absolute'!$A:$AT, AB$3, 0)&lt;=0, "na", VLOOKUP($A9, 'Bottom Decile - Absolute'!$A:$AT, AB$3, 0)/VLOOKUP($A8, 'Bottom Decile - Absolute'!$A:$AT, AB$3, 0)-1)</f>
        <v>na</v>
      </c>
      <c r="AC9" s="63">
        <f>IF(VLOOKUP($A8, 'Bottom Decile - Absolute'!$A:$AT, AC$3, 0)&lt;=0, "na", VLOOKUP($A9, 'Bottom Decile - Absolute'!$A:$AT, AC$3, 0)/VLOOKUP($A8, 'Bottom Decile - Absolute'!$A:$AT, AC$3, 0)-1)</f>
        <v>0.19150129943234928</v>
      </c>
      <c r="AD9" s="63" t="str">
        <f>IF(VLOOKUP($A8, 'Bottom Decile - Absolute'!$A:$AT, AD$3, 0)&lt;=0, "na", VLOOKUP($A9, 'Bottom Decile - Absolute'!$A:$AT, AD$3, 0)/VLOOKUP($A8, 'Bottom Decile - Absolute'!$A:$AT, AD$3, 0)-1)</f>
        <v>na</v>
      </c>
      <c r="AE9" s="63" t="str">
        <f>IF(VLOOKUP($A8, 'Bottom Decile - Absolute'!$A:$AT, AE$3, 0)&lt;=0, "na", VLOOKUP($A9, 'Bottom Decile - Absolute'!$A:$AT, AE$3, 0)/VLOOKUP($A8, 'Bottom Decile - Absolute'!$A:$AT, AE$3, 0)-1)</f>
        <v>na</v>
      </c>
      <c r="AF9" s="63">
        <f>IF(VLOOKUP($A8, 'Bottom Decile - Absolute'!$A:$AT, AF$3, 0)&lt;=0, "na", VLOOKUP($A9, 'Bottom Decile - Absolute'!$A:$AT, AF$3, 0)/VLOOKUP($A8, 'Bottom Decile - Absolute'!$A:$AT, AF$3, 0)-1)</f>
        <v>0.10425836327444715</v>
      </c>
      <c r="AG9" s="63">
        <f>IF(VLOOKUP($A8, 'Bottom Decile - Absolute'!$A:$AT, AG$3, 0)&lt;=0, "na", VLOOKUP($A9, 'Bottom Decile - Absolute'!$A:$AT, AG$3, 0)/VLOOKUP($A8, 'Bottom Decile - Absolute'!$A:$AT, AG$3, 0)-1)</f>
        <v>0.13733461055205476</v>
      </c>
      <c r="AH9" s="63" t="str">
        <f>IF(VLOOKUP($A8, 'Bottom Decile - Absolute'!$A:$AT, AH$3, 0)&lt;=0, "na", VLOOKUP($A9, 'Bottom Decile - Absolute'!$A:$AT, AH$3, 0)/VLOOKUP($A8, 'Bottom Decile - Absolute'!$A:$AT, AH$3, 0)-1)</f>
        <v>na</v>
      </c>
      <c r="AI9" s="63" t="str">
        <f>IF(VLOOKUP($A8, 'Bottom Decile - Absolute'!$A:$AT, AI$3, 0)&lt;=0, "na", VLOOKUP($A9, 'Bottom Decile - Absolute'!$A:$AT, AI$3, 0)/VLOOKUP($A8, 'Bottom Decile - Absolute'!$A:$AT, AI$3, 0)-1)</f>
        <v>na</v>
      </c>
      <c r="AJ9" s="63" t="str">
        <f>IF(VLOOKUP($A8, 'Bottom Decile - Absolute'!$A:$AT, AJ$3, 0)&lt;=0, "na", VLOOKUP($A9, 'Bottom Decile - Absolute'!$A:$AT, AJ$3, 0)/VLOOKUP($A8, 'Bottom Decile - Absolute'!$A:$AT, AJ$3, 0)-1)</f>
        <v>na</v>
      </c>
      <c r="AK9" s="63" t="str">
        <f>IF(VLOOKUP($A8, 'Bottom Decile - Absolute'!$A:$AT, AK$3, 0)&lt;=0, "na", VLOOKUP($A9, 'Bottom Decile - Absolute'!$A:$AT, AK$3, 0)/VLOOKUP($A8, 'Bottom Decile - Absolute'!$A:$AT, AK$3, 0)-1)</f>
        <v>na</v>
      </c>
      <c r="AL9" s="63" t="str">
        <f>IF(VLOOKUP($A8, 'Bottom Decile - Absolute'!$A:$AT, AL$3, 0)&lt;=0, "na", VLOOKUP($A9, 'Bottom Decile - Absolute'!$A:$AT, AL$3, 0)/VLOOKUP($A8, 'Bottom Decile - Absolute'!$A:$AT, AL$3, 0)-1)</f>
        <v>na</v>
      </c>
      <c r="AM9" s="63">
        <f>IF(VLOOKUP($A8, 'Bottom Decile - Absolute'!$A:$AT, AM$3, 0)&lt;=0, "na", VLOOKUP($A9, 'Bottom Decile - Absolute'!$A:$AT, AM$3, 0)/VLOOKUP($A8, 'Bottom Decile - Absolute'!$A:$AT, AM$3, 0)-1)</f>
        <v>7.1240409733593468E-2</v>
      </c>
      <c r="AN9" s="63" t="str">
        <f>IF(VLOOKUP($A8, 'Bottom Decile - Absolute'!$A:$AT, AN$3, 0)&lt;=0, "na", VLOOKUP($A9, 'Bottom Decile - Absolute'!$A:$AT, AN$3, 0)/VLOOKUP($A8, 'Bottom Decile - Absolute'!$A:$AT, AN$3, 0)-1)</f>
        <v>na</v>
      </c>
      <c r="AO9" s="74" t="str">
        <f>IF(VLOOKUP($A8, 'Bottom Decile - Absolute'!$A:$AT, AO$3, 0)&lt;=0, "na", VLOOKUP($A9, 'Bottom Decile - Absolute'!$A:$AT, AO$3, 0)/VLOOKUP($A8, 'Bottom Decile - Absolute'!$A:$AT, AO$3, 0)-1)</f>
        <v>na</v>
      </c>
      <c r="AP9" s="63">
        <f>IF(VLOOKUP($A8, 'Bottom Decile - Absolute'!$A:$AT, AP$3, 0)&lt;=0, "na", VLOOKUP($A9, 'Bottom Decile - Absolute'!$A:$AT, AP$3, 0)/VLOOKUP($A8, 'Bottom Decile - Absolute'!$A:$AT, AP$3, 0)-1)</f>
        <v>0.15949325890174726</v>
      </c>
      <c r="AQ9" s="63" t="str">
        <f>IF(VLOOKUP($A8, 'Bottom Decile - Absolute'!$A:$AT, AQ$3, 0)&lt;=0, "na", VLOOKUP($A9, 'Bottom Decile - Absolute'!$A:$AT, AQ$3, 0)/VLOOKUP($A8, 'Bottom Decile - Absolute'!$A:$AT, AQ$3, 0)-1)</f>
        <v>na</v>
      </c>
      <c r="AR9" s="63" t="str">
        <f>IF(VLOOKUP($A8, 'Bottom Decile - Absolute'!$A:$AT, AR$3, 0)&lt;=0, "na", VLOOKUP($A9, 'Bottom Decile - Absolute'!$A:$AT, AR$3, 0)/VLOOKUP($A8, 'Bottom Decile - Absolute'!$A:$AT, AR$3, 0)-1)</f>
        <v>na</v>
      </c>
      <c r="AS9" s="63" t="str">
        <f>IF(VLOOKUP($A8, 'Bottom Decile - Absolute'!$A:$AT, AS$3, 0)&lt;=0, "na", VLOOKUP($A9, 'Bottom Decile - Absolute'!$A:$AT, AS$3, 0)/VLOOKUP($A8, 'Bottom Decile - Absolute'!$A:$AT, AS$3, 0)-1)</f>
        <v>na</v>
      </c>
      <c r="AT9" s="63" t="str">
        <f>IF(VLOOKUP($A8, 'Bottom Decile - Absolute'!$A:$AT, AT$3, 0)&lt;=0, "na", VLOOKUP($A9, 'Bottom Decile - Absolute'!$A:$AT, AT$3, 0)/VLOOKUP($A8, 'Bottom Decile - Absolute'!$A:$AT, AT$3, 0)-1)</f>
        <v>na</v>
      </c>
      <c r="AU9" s="63" t="str">
        <f>IF(VLOOKUP($A8, 'Bottom Decile - Absolute'!$A:$AU, AU$3, 0)&lt;=0, "na", VLOOKUP($A9, 'Bottom Decile - Absolute'!$A:$AU, AU$3, 0)/VLOOKUP($A8, 'Bottom Decile - Absolute'!$A:$AU, AU$3, 0)-1)</f>
        <v>na</v>
      </c>
      <c r="AV9" s="137">
        <f>IF(VLOOKUP($A8, 'Top Decile - Absolute'!$A:$BA, AV$3, 0)&lt;=0, "na", VLOOKUP($A9, 'Top Decile - Absolute'!$A:$BA, AV$3, 0)/VLOOKUP($A8, 'Top Decile - Absolute'!$A:$BA, AV$3, 0)-1)</f>
        <v>0.15684436110367006</v>
      </c>
      <c r="AW9" s="137">
        <f>IF(VLOOKUP($A8, 'Top Decile - Absolute'!$A:$BA, AW$3, 0)&lt;=0, "na", VLOOKUP($A9, 'Top Decile - Absolute'!$A:$BA, AW$3, 0)/VLOOKUP($A8, 'Top Decile - Absolute'!$A:$BA, AW$3, 0)-1)</f>
        <v>0.12400841832604836</v>
      </c>
    </row>
    <row r="10" spans="1:49">
      <c r="A10" s="7">
        <v>32871</v>
      </c>
      <c r="B10" s="63" t="str">
        <f>IF(VLOOKUP($A9, 'Bottom Decile - Absolute'!$A:$AT, B$3, 0)&lt;=0, "na", VLOOKUP($A10, 'Bottom Decile - Absolute'!$A:$AT, B$3, 0)/VLOOKUP($A9, 'Bottom Decile - Absolute'!$A:$AT, B$3, 0)-1)</f>
        <v>na</v>
      </c>
      <c r="C10" s="63" t="str">
        <f>IF(VLOOKUP($A9, 'Bottom Decile - Absolute'!$A:$AT, C$3, 0)&lt;=0, "na", VLOOKUP($A10, 'Bottom Decile - Absolute'!$A:$AT, C$3, 0)/VLOOKUP($A9, 'Bottom Decile - Absolute'!$A:$AT, C$3, 0)-1)</f>
        <v>na</v>
      </c>
      <c r="D10" s="63" t="str">
        <f>IF(VLOOKUP($A9, 'Bottom Decile - Absolute'!$A:$AT, D$3, 0)&lt;=0, "na", VLOOKUP($A10, 'Bottom Decile - Absolute'!$A:$AT, D$3, 0)/VLOOKUP($A9, 'Bottom Decile - Absolute'!$A:$AT, D$3, 0)-1)</f>
        <v>na</v>
      </c>
      <c r="E10" s="63" t="str">
        <f>IF(VLOOKUP($A9, 'Bottom Decile - Absolute'!$A:$AT, E$3, 0)&lt;=0, "na", VLOOKUP($A10, 'Bottom Decile - Absolute'!$A:$AT, E$3, 0)/VLOOKUP($A9, 'Bottom Decile - Absolute'!$A:$AT, E$3, 0)-1)</f>
        <v>na</v>
      </c>
      <c r="F10" s="63" t="str">
        <f>IF(VLOOKUP($A9, 'Bottom Decile - Absolute'!$A:$AT, F$3, 0)&lt;=0, "na", VLOOKUP($A10, 'Bottom Decile - Absolute'!$A:$AT, F$3, 0)/VLOOKUP($A9, 'Bottom Decile - Absolute'!$A:$AT, F$3, 0)-1)</f>
        <v>na</v>
      </c>
      <c r="G10" s="63" t="str">
        <f>IF(VLOOKUP($A9, 'Bottom Decile - Absolute'!$A:$AT, G$3, 0)&lt;=0, "na", VLOOKUP($A10, 'Bottom Decile - Absolute'!$A:$AT, G$3, 0)/VLOOKUP($A9, 'Bottom Decile - Absolute'!$A:$AT, G$3, 0)-1)</f>
        <v>na</v>
      </c>
      <c r="H10" s="63" t="str">
        <f>IF(VLOOKUP($A9, 'Bottom Decile - Absolute'!$A:$AT, H$3, 0)&lt;=0, "na", VLOOKUP($A10, 'Bottom Decile - Absolute'!$A:$AT, H$3, 0)/VLOOKUP($A9, 'Bottom Decile - Absolute'!$A:$AT, H$3, 0)-1)</f>
        <v>na</v>
      </c>
      <c r="I10" s="63" t="str">
        <f>IF(VLOOKUP($A9, 'Bottom Decile - Absolute'!$A:$AT, I$3, 0)&lt;=0, "na", VLOOKUP($A10, 'Bottom Decile - Absolute'!$A:$AT, I$3, 0)/VLOOKUP($A9, 'Bottom Decile - Absolute'!$A:$AT, I$3, 0)-1)</f>
        <v>na</v>
      </c>
      <c r="J10" s="63" t="str">
        <f>IF(VLOOKUP($A9, 'Bottom Decile - Absolute'!$A:$AT, J$3, 0)&lt;=0, "na", VLOOKUP($A10, 'Bottom Decile - Absolute'!$A:$AT, J$3, 0)/VLOOKUP($A9, 'Bottom Decile - Absolute'!$A:$AT, J$3, 0)-1)</f>
        <v>na</v>
      </c>
      <c r="K10" s="63" t="str">
        <f>IF(VLOOKUP($A9, 'Bottom Decile - Absolute'!$A:$AT, K$3, 0)&lt;=0, "na", VLOOKUP($A10, 'Bottom Decile - Absolute'!$A:$AT, K$3, 0)/VLOOKUP($A9, 'Bottom Decile - Absolute'!$A:$AT, K$3, 0)-1)</f>
        <v>na</v>
      </c>
      <c r="L10" s="63">
        <f>IF(VLOOKUP($A9, 'Bottom Decile - Absolute'!$A:$AT, L$3, 0)&lt;=0, "na", VLOOKUP($A10, 'Bottom Decile - Absolute'!$A:$AT, L$3, 0)/VLOOKUP($A9, 'Bottom Decile - Absolute'!$A:$AT, L$3, 0)-1)</f>
        <v>8.6451121236602146E-2</v>
      </c>
      <c r="M10" s="63" t="str">
        <f>IF(VLOOKUP($A9, 'Bottom Decile - Absolute'!$A:$AT, M$3, 0)&lt;=0, "na", VLOOKUP($A10, 'Bottom Decile - Absolute'!$A:$AT, M$3, 0)/VLOOKUP($A9, 'Bottom Decile - Absolute'!$A:$AT, M$3, 0)-1)</f>
        <v>na</v>
      </c>
      <c r="N10" s="63" t="str">
        <f>IF(VLOOKUP($A9, 'Bottom Decile - Absolute'!$A:$AT, N$3, 0)&lt;=0, "na", VLOOKUP($A10, 'Bottom Decile - Absolute'!$A:$AT, N$3, 0)/VLOOKUP($A9, 'Bottom Decile - Absolute'!$A:$AT, N$3, 0)-1)</f>
        <v>na</v>
      </c>
      <c r="O10" s="63" t="str">
        <f>IF(VLOOKUP($A9, 'Bottom Decile - Absolute'!$A:$AT, O$3, 0)&lt;=0, "na", VLOOKUP($A10, 'Bottom Decile - Absolute'!$A:$AT, O$3, 0)/VLOOKUP($A9, 'Bottom Decile - Absolute'!$A:$AT, O$3, 0)-1)</f>
        <v>na</v>
      </c>
      <c r="P10" s="63" t="str">
        <f>IF(VLOOKUP($A9, 'Bottom Decile - Absolute'!$A:$AT, P$3, 0)&lt;=0, "na", VLOOKUP($A10, 'Bottom Decile - Absolute'!$A:$AT, P$3, 0)/VLOOKUP($A9, 'Bottom Decile - Absolute'!$A:$AT, P$3, 0)-1)</f>
        <v>na</v>
      </c>
      <c r="Q10" s="63">
        <f>IF(VLOOKUP($A9, 'Bottom Decile - Absolute'!$A:$AT, Q$3, 0)&lt;=0, "na", VLOOKUP($A10, 'Bottom Decile - Absolute'!$A:$AT, Q$3, 0)/VLOOKUP($A9, 'Bottom Decile - Absolute'!$A:$AT, Q$3, 0)-1)</f>
        <v>1.4538118979949832E-2</v>
      </c>
      <c r="R10" s="63">
        <f>IF(VLOOKUP($A9, 'Bottom Decile - Absolute'!$A:$AT, R$3, 0)&lt;=0, "na", VLOOKUP($A10, 'Bottom Decile - Absolute'!$A:$AT, R$3, 0)/VLOOKUP($A9, 'Bottom Decile - Absolute'!$A:$AT, R$3, 0)-1)</f>
        <v>-2.0515407088245285E-2</v>
      </c>
      <c r="S10" s="63">
        <f>IF(VLOOKUP($A9, 'Bottom Decile - Absolute'!$A:$AT, S$3, 0)&lt;=0, "na", VLOOKUP($A10, 'Bottom Decile - Absolute'!$A:$AT, S$3, 0)/VLOOKUP($A9, 'Bottom Decile - Absolute'!$A:$AT, S$3, 0)-1)</f>
        <v>1.9274306124407836E-2</v>
      </c>
      <c r="T10" s="63">
        <f>IF(VLOOKUP($A9, 'Bottom Decile - Absolute'!$A:$AT, T$3, 0)&lt;=0, "na", VLOOKUP($A10, 'Bottom Decile - Absolute'!$A:$AT, T$3, 0)/VLOOKUP($A9, 'Bottom Decile - Absolute'!$A:$AT, T$3, 0)-1)</f>
        <v>2.2933679101933002E-3</v>
      </c>
      <c r="U10" s="63">
        <f>IF(VLOOKUP($A9, 'Bottom Decile - Absolute'!$A:$AT, U$3, 0)&lt;=0, "na", VLOOKUP($A10, 'Bottom Decile - Absolute'!$A:$AT, U$3, 0)/VLOOKUP($A9, 'Bottom Decile - Absolute'!$A:$AT, U$3, 0)-1)</f>
        <v>5.2216208458881752E-3</v>
      </c>
      <c r="V10" s="63">
        <f>IF(VLOOKUP($A9, 'Bottom Decile - Absolute'!$A:$AT, V$3, 0)&lt;=0, "na", VLOOKUP($A10, 'Bottom Decile - Absolute'!$A:$AT, V$3, 0)/VLOOKUP($A9, 'Bottom Decile - Absolute'!$A:$AT, V$3, 0)-1)</f>
        <v>5.2318107095126409E-2</v>
      </c>
      <c r="W10" s="63">
        <f>IF(VLOOKUP($A9, 'Bottom Decile - Absolute'!$A:$AT, W$3, 0)&lt;=0, "na", VLOOKUP($A10, 'Bottom Decile - Absolute'!$A:$AT, W$3, 0)/VLOOKUP($A9, 'Bottom Decile - Absolute'!$A:$AT, W$3, 0)-1)</f>
        <v>-1.2588736031195147E-2</v>
      </c>
      <c r="X10" s="63">
        <f>IF(VLOOKUP($A9, 'Bottom Decile - Absolute'!$A:$AT, X$3, 0)&lt;=0, "na", VLOOKUP($A10, 'Bottom Decile - Absolute'!$A:$AT, X$3, 0)/VLOOKUP($A9, 'Bottom Decile - Absolute'!$A:$AT, X$3, 0)-1)</f>
        <v>1.7000706662946286E-3</v>
      </c>
      <c r="Y10" s="63">
        <f>IF(VLOOKUP($A9, 'Bottom Decile - Absolute'!$A:$AT, Y$3, 0)&lt;=0, "na", VLOOKUP($A10, 'Bottom Decile - Absolute'!$A:$AT, Y$3, 0)/VLOOKUP($A9, 'Bottom Decile - Absolute'!$A:$AT, Y$3, 0)-1)</f>
        <v>0.16971013101364041</v>
      </c>
      <c r="Z10" s="63" t="str">
        <f>IF(VLOOKUP($A9, 'Bottom Decile - Absolute'!$A:$AT, Z$3, 0)&lt;=0, "na", VLOOKUP($A10, 'Bottom Decile - Absolute'!$A:$AT, Z$3, 0)/VLOOKUP($A9, 'Bottom Decile - Absolute'!$A:$AT, Z$3, 0)-1)</f>
        <v>na</v>
      </c>
      <c r="AA10" s="63" t="str">
        <f>IF(VLOOKUP($A9, 'Bottom Decile - Absolute'!$A:$AT, AA$3, 0)&lt;=0, "na", VLOOKUP($A10, 'Bottom Decile - Absolute'!$A:$AT, AA$3, 0)/VLOOKUP($A9, 'Bottom Decile - Absolute'!$A:$AT, AA$3, 0)-1)</f>
        <v>na</v>
      </c>
      <c r="AB10" s="63" t="str">
        <f>IF(VLOOKUP($A9, 'Bottom Decile - Absolute'!$A:$AT, AB$3, 0)&lt;=0, "na", VLOOKUP($A10, 'Bottom Decile - Absolute'!$A:$AT, AB$3, 0)/VLOOKUP($A9, 'Bottom Decile - Absolute'!$A:$AT, AB$3, 0)-1)</f>
        <v>na</v>
      </c>
      <c r="AC10" s="63">
        <f>IF(VLOOKUP($A9, 'Bottom Decile - Absolute'!$A:$AT, AC$3, 0)&lt;=0, "na", VLOOKUP($A10, 'Bottom Decile - Absolute'!$A:$AT, AC$3, 0)/VLOOKUP($A9, 'Bottom Decile - Absolute'!$A:$AT, AC$3, 0)-1)</f>
        <v>0.15920319449337095</v>
      </c>
      <c r="AD10" s="63" t="str">
        <f>IF(VLOOKUP($A9, 'Bottom Decile - Absolute'!$A:$AT, AD$3, 0)&lt;=0, "na", VLOOKUP($A10, 'Bottom Decile - Absolute'!$A:$AT, AD$3, 0)/VLOOKUP($A9, 'Bottom Decile - Absolute'!$A:$AT, AD$3, 0)-1)</f>
        <v>na</v>
      </c>
      <c r="AE10" s="63" t="str">
        <f>IF(VLOOKUP($A9, 'Bottom Decile - Absolute'!$A:$AT, AE$3, 0)&lt;=0, "na", VLOOKUP($A10, 'Bottom Decile - Absolute'!$A:$AT, AE$3, 0)/VLOOKUP($A9, 'Bottom Decile - Absolute'!$A:$AT, AE$3, 0)-1)</f>
        <v>na</v>
      </c>
      <c r="AF10" s="63">
        <f>IF(VLOOKUP($A9, 'Bottom Decile - Absolute'!$A:$AT, AF$3, 0)&lt;=0, "na", VLOOKUP($A10, 'Bottom Decile - Absolute'!$A:$AT, AF$3, 0)/VLOOKUP($A9, 'Bottom Decile - Absolute'!$A:$AT, AF$3, 0)-1)</f>
        <v>7.4760179656773618E-2</v>
      </c>
      <c r="AG10" s="63">
        <f>IF(VLOOKUP($A9, 'Bottom Decile - Absolute'!$A:$AT, AG$3, 0)&lt;=0, "na", VLOOKUP($A10, 'Bottom Decile - Absolute'!$A:$AT, AG$3, 0)/VLOOKUP($A9, 'Bottom Decile - Absolute'!$A:$AT, AG$3, 0)-1)</f>
        <v>0.14910123865436065</v>
      </c>
      <c r="AH10" s="63" t="str">
        <f>IF(VLOOKUP($A9, 'Bottom Decile - Absolute'!$A:$AT, AH$3, 0)&lt;=0, "na", VLOOKUP($A10, 'Bottom Decile - Absolute'!$A:$AT, AH$3, 0)/VLOOKUP($A9, 'Bottom Decile - Absolute'!$A:$AT, AH$3, 0)-1)</f>
        <v>na</v>
      </c>
      <c r="AI10" s="63" t="str">
        <f>IF(VLOOKUP($A9, 'Bottom Decile - Absolute'!$A:$AT, AI$3, 0)&lt;=0, "na", VLOOKUP($A10, 'Bottom Decile - Absolute'!$A:$AT, AI$3, 0)/VLOOKUP($A9, 'Bottom Decile - Absolute'!$A:$AT, AI$3, 0)-1)</f>
        <v>na</v>
      </c>
      <c r="AJ10" s="63" t="str">
        <f>IF(VLOOKUP($A9, 'Bottom Decile - Absolute'!$A:$AT, AJ$3, 0)&lt;=0, "na", VLOOKUP($A10, 'Bottom Decile - Absolute'!$A:$AT, AJ$3, 0)/VLOOKUP($A9, 'Bottom Decile - Absolute'!$A:$AT, AJ$3, 0)-1)</f>
        <v>na</v>
      </c>
      <c r="AK10" s="63" t="str">
        <f>IF(VLOOKUP($A9, 'Bottom Decile - Absolute'!$A:$AT, AK$3, 0)&lt;=0, "na", VLOOKUP($A10, 'Bottom Decile - Absolute'!$A:$AT, AK$3, 0)/VLOOKUP($A9, 'Bottom Decile - Absolute'!$A:$AT, AK$3, 0)-1)</f>
        <v>na</v>
      </c>
      <c r="AL10" s="63" t="str">
        <f>IF(VLOOKUP($A9, 'Bottom Decile - Absolute'!$A:$AT, AL$3, 0)&lt;=0, "na", VLOOKUP($A10, 'Bottom Decile - Absolute'!$A:$AT, AL$3, 0)/VLOOKUP($A9, 'Bottom Decile - Absolute'!$A:$AT, AL$3, 0)-1)</f>
        <v>na</v>
      </c>
      <c r="AM10" s="63">
        <f>IF(VLOOKUP($A9, 'Bottom Decile - Absolute'!$A:$AT, AM$3, 0)&lt;=0, "na", VLOOKUP($A10, 'Bottom Decile - Absolute'!$A:$AT, AM$3, 0)/VLOOKUP($A9, 'Bottom Decile - Absolute'!$A:$AT, AM$3, 0)-1)</f>
        <v>0.358113093254949</v>
      </c>
      <c r="AN10" s="63" t="str">
        <f>IF(VLOOKUP($A9, 'Bottom Decile - Absolute'!$A:$AT, AN$3, 0)&lt;=0, "na", VLOOKUP($A10, 'Bottom Decile - Absolute'!$A:$AT, AN$3, 0)/VLOOKUP($A9, 'Bottom Decile - Absolute'!$A:$AT, AN$3, 0)-1)</f>
        <v>na</v>
      </c>
      <c r="AO10" s="74" t="str">
        <f>IF(VLOOKUP($A9, 'Bottom Decile - Absolute'!$A:$AT, AO$3, 0)&lt;=0, "na", VLOOKUP($A10, 'Bottom Decile - Absolute'!$A:$AT, AO$3, 0)/VLOOKUP($A9, 'Bottom Decile - Absolute'!$A:$AT, AO$3, 0)-1)</f>
        <v>na</v>
      </c>
      <c r="AP10" s="63">
        <f>IF(VLOOKUP($A9, 'Bottom Decile - Absolute'!$A:$AT, AP$3, 0)&lt;=0, "na", VLOOKUP($A10, 'Bottom Decile - Absolute'!$A:$AT, AP$3, 0)/VLOOKUP($A9, 'Bottom Decile - Absolute'!$A:$AT, AP$3, 0)-1)</f>
        <v>0.13170933599522017</v>
      </c>
      <c r="AQ10" s="63" t="str">
        <f>IF(VLOOKUP($A9, 'Bottom Decile - Absolute'!$A:$AT, AQ$3, 0)&lt;=0, "na", VLOOKUP($A10, 'Bottom Decile - Absolute'!$A:$AT, AQ$3, 0)/VLOOKUP($A9, 'Bottom Decile - Absolute'!$A:$AT, AQ$3, 0)-1)</f>
        <v>na</v>
      </c>
      <c r="AR10" s="63" t="str">
        <f>IF(VLOOKUP($A9, 'Bottom Decile - Absolute'!$A:$AT, AR$3, 0)&lt;=0, "na", VLOOKUP($A10, 'Bottom Decile - Absolute'!$A:$AT, AR$3, 0)/VLOOKUP($A9, 'Bottom Decile - Absolute'!$A:$AT, AR$3, 0)-1)</f>
        <v>na</v>
      </c>
      <c r="AS10" s="63" t="str">
        <f>IF(VLOOKUP($A9, 'Bottom Decile - Absolute'!$A:$AT, AS$3, 0)&lt;=0, "na", VLOOKUP($A10, 'Bottom Decile - Absolute'!$A:$AT, AS$3, 0)/VLOOKUP($A9, 'Bottom Decile - Absolute'!$A:$AT, AS$3, 0)-1)</f>
        <v>na</v>
      </c>
      <c r="AT10" s="63" t="str">
        <f>IF(VLOOKUP($A9, 'Bottom Decile - Absolute'!$A:$AT, AT$3, 0)&lt;=0, "na", VLOOKUP($A10, 'Bottom Decile - Absolute'!$A:$AT, AT$3, 0)/VLOOKUP($A9, 'Bottom Decile - Absolute'!$A:$AT, AT$3, 0)-1)</f>
        <v>na</v>
      </c>
      <c r="AU10" s="63" t="str">
        <f>IF(VLOOKUP($A9, 'Bottom Decile - Absolute'!$A:$AU, AU$3, 0)&lt;=0, "na", VLOOKUP($A10, 'Bottom Decile - Absolute'!$A:$AU, AU$3, 0)/VLOOKUP($A9, 'Bottom Decile - Absolute'!$A:$AU, AU$3, 0)-1)</f>
        <v>na</v>
      </c>
      <c r="AV10" s="137">
        <f>IF(VLOOKUP($A9, 'Top Decile - Absolute'!$A:$BA, AV$3, 0)&lt;=0, "na", VLOOKUP($A10, 'Top Decile - Absolute'!$A:$BA, AV$3, 0)/VLOOKUP($A9, 'Top Decile - Absolute'!$A:$BA, AV$3, 0)-1)</f>
        <v>0.21616301956697925</v>
      </c>
      <c r="AW10" s="137">
        <f>IF(VLOOKUP($A9, 'Top Decile - Absolute'!$A:$BA, AW$3, 0)&lt;=0, "na", VLOOKUP($A10, 'Top Decile - Absolute'!$A:$BA, AW$3, 0)/VLOOKUP($A9, 'Top Decile - Absolute'!$A:$BA, AW$3, 0)-1)</f>
        <v>0.27250468097364244</v>
      </c>
    </row>
    <row r="11" spans="1:49">
      <c r="A11" s="7">
        <v>33238</v>
      </c>
      <c r="B11" s="63" t="str">
        <f>IF(VLOOKUP($A10, 'Bottom Decile - Absolute'!$A:$AT, B$3, 0)&lt;=0, "na", VLOOKUP($A11, 'Bottom Decile - Absolute'!$A:$AT, B$3, 0)/VLOOKUP($A10, 'Bottom Decile - Absolute'!$A:$AT, B$3, 0)-1)</f>
        <v>na</v>
      </c>
      <c r="C11" s="63" t="str">
        <f>IF(VLOOKUP($A10, 'Bottom Decile - Absolute'!$A:$AT, C$3, 0)&lt;=0, "na", VLOOKUP($A11, 'Bottom Decile - Absolute'!$A:$AT, C$3, 0)/VLOOKUP($A10, 'Bottom Decile - Absolute'!$A:$AT, C$3, 0)-1)</f>
        <v>na</v>
      </c>
      <c r="D11" s="63" t="str">
        <f>IF(VLOOKUP($A10, 'Bottom Decile - Absolute'!$A:$AT, D$3, 0)&lt;=0, "na", VLOOKUP($A11, 'Bottom Decile - Absolute'!$A:$AT, D$3, 0)/VLOOKUP($A10, 'Bottom Decile - Absolute'!$A:$AT, D$3, 0)-1)</f>
        <v>na</v>
      </c>
      <c r="E11" s="63" t="str">
        <f>IF(VLOOKUP($A10, 'Bottom Decile - Absolute'!$A:$AT, E$3, 0)&lt;=0, "na", VLOOKUP($A11, 'Bottom Decile - Absolute'!$A:$AT, E$3, 0)/VLOOKUP($A10, 'Bottom Decile - Absolute'!$A:$AT, E$3, 0)-1)</f>
        <v>na</v>
      </c>
      <c r="F11" s="63" t="str">
        <f>IF(VLOOKUP($A10, 'Bottom Decile - Absolute'!$A:$AT, F$3, 0)&lt;=0, "na", VLOOKUP($A11, 'Bottom Decile - Absolute'!$A:$AT, F$3, 0)/VLOOKUP($A10, 'Bottom Decile - Absolute'!$A:$AT, F$3, 0)-1)</f>
        <v>na</v>
      </c>
      <c r="G11" s="63" t="str">
        <f>IF(VLOOKUP($A10, 'Bottom Decile - Absolute'!$A:$AT, G$3, 0)&lt;=0, "na", VLOOKUP($A11, 'Bottom Decile - Absolute'!$A:$AT, G$3, 0)/VLOOKUP($A10, 'Bottom Decile - Absolute'!$A:$AT, G$3, 0)-1)</f>
        <v>na</v>
      </c>
      <c r="H11" s="63" t="str">
        <f>IF(VLOOKUP($A10, 'Bottom Decile - Absolute'!$A:$AT, H$3, 0)&lt;=0, "na", VLOOKUP($A11, 'Bottom Decile - Absolute'!$A:$AT, H$3, 0)/VLOOKUP($A10, 'Bottom Decile - Absolute'!$A:$AT, H$3, 0)-1)</f>
        <v>na</v>
      </c>
      <c r="I11" s="63" t="str">
        <f>IF(VLOOKUP($A10, 'Bottom Decile - Absolute'!$A:$AT, I$3, 0)&lt;=0, "na", VLOOKUP($A11, 'Bottom Decile - Absolute'!$A:$AT, I$3, 0)/VLOOKUP($A10, 'Bottom Decile - Absolute'!$A:$AT, I$3, 0)-1)</f>
        <v>na</v>
      </c>
      <c r="J11" s="63" t="str">
        <f>IF(VLOOKUP($A10, 'Bottom Decile - Absolute'!$A:$AT, J$3, 0)&lt;=0, "na", VLOOKUP($A11, 'Bottom Decile - Absolute'!$A:$AT, J$3, 0)/VLOOKUP($A10, 'Bottom Decile - Absolute'!$A:$AT, J$3, 0)-1)</f>
        <v>na</v>
      </c>
      <c r="K11" s="63" t="str">
        <f>IF(VLOOKUP($A10, 'Bottom Decile - Absolute'!$A:$AT, K$3, 0)&lt;=0, "na", VLOOKUP($A11, 'Bottom Decile - Absolute'!$A:$AT, K$3, 0)/VLOOKUP($A10, 'Bottom Decile - Absolute'!$A:$AT, K$3, 0)-1)</f>
        <v>na</v>
      </c>
      <c r="L11" s="63">
        <f>IF(VLOOKUP($A10, 'Bottom Decile - Absolute'!$A:$AT, L$3, 0)&lt;=0, "na", VLOOKUP($A11, 'Bottom Decile - Absolute'!$A:$AT, L$3, 0)/VLOOKUP($A10, 'Bottom Decile - Absolute'!$A:$AT, L$3, 0)-1)</f>
        <v>-0.29281255469322542</v>
      </c>
      <c r="M11" s="63" t="str">
        <f>IF(VLOOKUP($A10, 'Bottom Decile - Absolute'!$A:$AT, M$3, 0)&lt;=0, "na", VLOOKUP($A11, 'Bottom Decile - Absolute'!$A:$AT, M$3, 0)/VLOOKUP($A10, 'Bottom Decile - Absolute'!$A:$AT, M$3, 0)-1)</f>
        <v>na</v>
      </c>
      <c r="N11" s="63" t="str">
        <f>IF(VLOOKUP($A10, 'Bottom Decile - Absolute'!$A:$AT, N$3, 0)&lt;=0, "na", VLOOKUP($A11, 'Bottom Decile - Absolute'!$A:$AT, N$3, 0)/VLOOKUP($A10, 'Bottom Decile - Absolute'!$A:$AT, N$3, 0)-1)</f>
        <v>na</v>
      </c>
      <c r="O11" s="63" t="str">
        <f>IF(VLOOKUP($A10, 'Bottom Decile - Absolute'!$A:$AT, O$3, 0)&lt;=0, "na", VLOOKUP($A11, 'Bottom Decile - Absolute'!$A:$AT, O$3, 0)/VLOOKUP($A10, 'Bottom Decile - Absolute'!$A:$AT, O$3, 0)-1)</f>
        <v>na</v>
      </c>
      <c r="P11" s="63" t="str">
        <f>IF(VLOOKUP($A10, 'Bottom Decile - Absolute'!$A:$AT, P$3, 0)&lt;=0, "na", VLOOKUP($A11, 'Bottom Decile - Absolute'!$A:$AT, P$3, 0)/VLOOKUP($A10, 'Bottom Decile - Absolute'!$A:$AT, P$3, 0)-1)</f>
        <v>na</v>
      </c>
      <c r="Q11" s="63">
        <f>IF(VLOOKUP($A10, 'Bottom Decile - Absolute'!$A:$AT, Q$3, 0)&lt;=0, "na", VLOOKUP($A11, 'Bottom Decile - Absolute'!$A:$AT, Q$3, 0)/VLOOKUP($A10, 'Bottom Decile - Absolute'!$A:$AT, Q$3, 0)-1)</f>
        <v>-0.36843275576183165</v>
      </c>
      <c r="R11" s="63">
        <f>IF(VLOOKUP($A10, 'Bottom Decile - Absolute'!$A:$AT, R$3, 0)&lt;=0, "na", VLOOKUP($A11, 'Bottom Decile - Absolute'!$A:$AT, R$3, 0)/VLOOKUP($A10, 'Bottom Decile - Absolute'!$A:$AT, R$3, 0)-1)</f>
        <v>-0.38861138283376528</v>
      </c>
      <c r="S11" s="63">
        <f>IF(VLOOKUP($A10, 'Bottom Decile - Absolute'!$A:$AT, S$3, 0)&lt;=0, "na", VLOOKUP($A11, 'Bottom Decile - Absolute'!$A:$AT, S$3, 0)/VLOOKUP($A10, 'Bottom Decile - Absolute'!$A:$AT, S$3, 0)-1)</f>
        <v>-0.37785273113117246</v>
      </c>
      <c r="T11" s="63">
        <f>IF(VLOOKUP($A10, 'Bottom Decile - Absolute'!$A:$AT, T$3, 0)&lt;=0, "na", VLOOKUP($A11, 'Bottom Decile - Absolute'!$A:$AT, T$3, 0)/VLOOKUP($A10, 'Bottom Decile - Absolute'!$A:$AT, T$3, 0)-1)</f>
        <v>-0.37968357728640245</v>
      </c>
      <c r="U11" s="63">
        <f>IF(VLOOKUP($A10, 'Bottom Decile - Absolute'!$A:$AT, U$3, 0)&lt;=0, "na", VLOOKUP($A11, 'Bottom Decile - Absolute'!$A:$AT, U$3, 0)/VLOOKUP($A10, 'Bottom Decile - Absolute'!$A:$AT, U$3, 0)-1)</f>
        <v>-0.36991903496850531</v>
      </c>
      <c r="V11" s="63">
        <f>IF(VLOOKUP($A10, 'Bottom Decile - Absolute'!$A:$AT, V$3, 0)&lt;=0, "na", VLOOKUP($A11, 'Bottom Decile - Absolute'!$A:$AT, V$3, 0)/VLOOKUP($A10, 'Bottom Decile - Absolute'!$A:$AT, V$3, 0)-1)</f>
        <v>-0.29081343400568871</v>
      </c>
      <c r="W11" s="63">
        <f>IF(VLOOKUP($A10, 'Bottom Decile - Absolute'!$A:$AT, W$3, 0)&lt;=0, "na", VLOOKUP($A11, 'Bottom Decile - Absolute'!$A:$AT, W$3, 0)/VLOOKUP($A10, 'Bottom Decile - Absolute'!$A:$AT, W$3, 0)-1)</f>
        <v>-0.41334030645646946</v>
      </c>
      <c r="X11" s="63">
        <f>IF(VLOOKUP($A10, 'Bottom Decile - Absolute'!$A:$AT, X$3, 0)&lt;=0, "na", VLOOKUP($A11, 'Bottom Decile - Absolute'!$A:$AT, X$3, 0)/VLOOKUP($A10, 'Bottom Decile - Absolute'!$A:$AT, X$3, 0)-1)</f>
        <v>-0.33904421845117072</v>
      </c>
      <c r="Y11" s="63">
        <f>IF(VLOOKUP($A10, 'Bottom Decile - Absolute'!$A:$AT, Y$3, 0)&lt;=0, "na", VLOOKUP($A11, 'Bottom Decile - Absolute'!$A:$AT, Y$3, 0)/VLOOKUP($A10, 'Bottom Decile - Absolute'!$A:$AT, Y$3, 0)-1)</f>
        <v>-0.27648889206065952</v>
      </c>
      <c r="Z11" s="63" t="str">
        <f>IF(VLOOKUP($A10, 'Bottom Decile - Absolute'!$A:$AT, Z$3, 0)&lt;=0, "na", VLOOKUP($A11, 'Bottom Decile - Absolute'!$A:$AT, Z$3, 0)/VLOOKUP($A10, 'Bottom Decile - Absolute'!$A:$AT, Z$3, 0)-1)</f>
        <v>na</v>
      </c>
      <c r="AA11" s="63" t="str">
        <f>IF(VLOOKUP($A10, 'Bottom Decile - Absolute'!$A:$AT, AA$3, 0)&lt;=0, "na", VLOOKUP($A11, 'Bottom Decile - Absolute'!$A:$AT, AA$3, 0)/VLOOKUP($A10, 'Bottom Decile - Absolute'!$A:$AT, AA$3, 0)-1)</f>
        <v>na</v>
      </c>
      <c r="AB11" s="63" t="str">
        <f>IF(VLOOKUP($A10, 'Bottom Decile - Absolute'!$A:$AT, AB$3, 0)&lt;=0, "na", VLOOKUP($A11, 'Bottom Decile - Absolute'!$A:$AT, AB$3, 0)/VLOOKUP($A10, 'Bottom Decile - Absolute'!$A:$AT, AB$3, 0)-1)</f>
        <v>na</v>
      </c>
      <c r="AC11" s="63">
        <f>IF(VLOOKUP($A10, 'Bottom Decile - Absolute'!$A:$AT, AC$3, 0)&lt;=0, "na", VLOOKUP($A11, 'Bottom Decile - Absolute'!$A:$AT, AC$3, 0)/VLOOKUP($A10, 'Bottom Decile - Absolute'!$A:$AT, AC$3, 0)-1)</f>
        <v>-0.16291226987559215</v>
      </c>
      <c r="AD11" s="63" t="str">
        <f>IF(VLOOKUP($A10, 'Bottom Decile - Absolute'!$A:$AT, AD$3, 0)&lt;=0, "na", VLOOKUP($A11, 'Bottom Decile - Absolute'!$A:$AT, AD$3, 0)/VLOOKUP($A10, 'Bottom Decile - Absolute'!$A:$AT, AD$3, 0)-1)</f>
        <v>na</v>
      </c>
      <c r="AE11" s="63" t="str">
        <f>IF(VLOOKUP($A10, 'Bottom Decile - Absolute'!$A:$AT, AE$3, 0)&lt;=0, "na", VLOOKUP($A11, 'Bottom Decile - Absolute'!$A:$AT, AE$3, 0)/VLOOKUP($A10, 'Bottom Decile - Absolute'!$A:$AT, AE$3, 0)-1)</f>
        <v>na</v>
      </c>
      <c r="AF11" s="63">
        <f>IF(VLOOKUP($A10, 'Bottom Decile - Absolute'!$A:$AT, AF$3, 0)&lt;=0, "na", VLOOKUP($A11, 'Bottom Decile - Absolute'!$A:$AT, AF$3, 0)/VLOOKUP($A10, 'Bottom Decile - Absolute'!$A:$AT, AF$3, 0)-1)</f>
        <v>-0.23566049905061193</v>
      </c>
      <c r="AG11" s="63">
        <f>IF(VLOOKUP($A10, 'Bottom Decile - Absolute'!$A:$AT, AG$3, 0)&lt;=0, "na", VLOOKUP($A11, 'Bottom Decile - Absolute'!$A:$AT, AG$3, 0)/VLOOKUP($A10, 'Bottom Decile - Absolute'!$A:$AT, AG$3, 0)-1)</f>
        <v>-0.29447024080510553</v>
      </c>
      <c r="AH11" s="63" t="str">
        <f>IF(VLOOKUP($A10, 'Bottom Decile - Absolute'!$A:$AT, AH$3, 0)&lt;=0, "na", VLOOKUP($A11, 'Bottom Decile - Absolute'!$A:$AT, AH$3, 0)/VLOOKUP($A10, 'Bottom Decile - Absolute'!$A:$AT, AH$3, 0)-1)</f>
        <v>na</v>
      </c>
      <c r="AI11" s="63" t="str">
        <f>IF(VLOOKUP($A10, 'Bottom Decile - Absolute'!$A:$AT, AI$3, 0)&lt;=0, "na", VLOOKUP($A11, 'Bottom Decile - Absolute'!$A:$AT, AI$3, 0)/VLOOKUP($A10, 'Bottom Decile - Absolute'!$A:$AT, AI$3, 0)-1)</f>
        <v>na</v>
      </c>
      <c r="AJ11" s="63" t="str">
        <f>IF(VLOOKUP($A10, 'Bottom Decile - Absolute'!$A:$AT, AJ$3, 0)&lt;=0, "na", VLOOKUP($A11, 'Bottom Decile - Absolute'!$A:$AT, AJ$3, 0)/VLOOKUP($A10, 'Bottom Decile - Absolute'!$A:$AT, AJ$3, 0)-1)</f>
        <v>na</v>
      </c>
      <c r="AK11" s="63" t="str">
        <f>IF(VLOOKUP($A10, 'Bottom Decile - Absolute'!$A:$AT, AK$3, 0)&lt;=0, "na", VLOOKUP($A11, 'Bottom Decile - Absolute'!$A:$AT, AK$3, 0)/VLOOKUP($A10, 'Bottom Decile - Absolute'!$A:$AT, AK$3, 0)-1)</f>
        <v>na</v>
      </c>
      <c r="AL11" s="63" t="str">
        <f>IF(VLOOKUP($A10, 'Bottom Decile - Absolute'!$A:$AT, AL$3, 0)&lt;=0, "na", VLOOKUP($A11, 'Bottom Decile - Absolute'!$A:$AT, AL$3, 0)/VLOOKUP($A10, 'Bottom Decile - Absolute'!$A:$AT, AL$3, 0)-1)</f>
        <v>na</v>
      </c>
      <c r="AM11" s="63">
        <f>IF(VLOOKUP($A10, 'Bottom Decile - Absolute'!$A:$AT, AM$3, 0)&lt;=0, "na", VLOOKUP($A11, 'Bottom Decile - Absolute'!$A:$AT, AM$3, 0)/VLOOKUP($A10, 'Bottom Decile - Absolute'!$A:$AT, AM$3, 0)-1)</f>
        <v>-0.1056606088757428</v>
      </c>
      <c r="AN11" s="63" t="str">
        <f>IF(VLOOKUP($A10, 'Bottom Decile - Absolute'!$A:$AT, AN$3, 0)&lt;=0, "na", VLOOKUP($A11, 'Bottom Decile - Absolute'!$A:$AT, AN$3, 0)/VLOOKUP($A10, 'Bottom Decile - Absolute'!$A:$AT, AN$3, 0)-1)</f>
        <v>na</v>
      </c>
      <c r="AO11" s="74">
        <f>IF(VLOOKUP($A10, 'Bottom Decile - Absolute'!$A:$AT, AO$3, 0)&lt;=0, "na", VLOOKUP($A11, 'Bottom Decile - Absolute'!$A:$AT, AO$3, 0)/VLOOKUP($A10, 'Bottom Decile - Absolute'!$A:$AT, AO$3, 0)-1)</f>
        <v>-4.8941344534245035E-2</v>
      </c>
      <c r="AP11" s="63">
        <f>IF(VLOOKUP($A10, 'Bottom Decile - Absolute'!$A:$AT, AP$3, 0)&lt;=0, "na", VLOOKUP($A11, 'Bottom Decile - Absolute'!$A:$AT, AP$3, 0)/VLOOKUP($A10, 'Bottom Decile - Absolute'!$A:$AT, AP$3, 0)-1)</f>
        <v>-0.26711198674368852</v>
      </c>
      <c r="AQ11" s="63" t="str">
        <f>IF(VLOOKUP($A10, 'Bottom Decile - Absolute'!$A:$AT, AQ$3, 0)&lt;=0, "na", VLOOKUP($A11, 'Bottom Decile - Absolute'!$A:$AT, AQ$3, 0)/VLOOKUP($A10, 'Bottom Decile - Absolute'!$A:$AT, AQ$3, 0)-1)</f>
        <v>na</v>
      </c>
      <c r="AR11" s="63" t="str">
        <f>IF(VLOOKUP($A10, 'Bottom Decile - Absolute'!$A:$AT, AR$3, 0)&lt;=0, "na", VLOOKUP($A11, 'Bottom Decile - Absolute'!$A:$AT, AR$3, 0)/VLOOKUP($A10, 'Bottom Decile - Absolute'!$A:$AT, AR$3, 0)-1)</f>
        <v>na</v>
      </c>
      <c r="AS11" s="63" t="str">
        <f>IF(VLOOKUP($A10, 'Bottom Decile - Absolute'!$A:$AT, AS$3, 0)&lt;=0, "na", VLOOKUP($A11, 'Bottom Decile - Absolute'!$A:$AT, AS$3, 0)/VLOOKUP($A10, 'Bottom Decile - Absolute'!$A:$AT, AS$3, 0)-1)</f>
        <v>na</v>
      </c>
      <c r="AT11" s="63" t="str">
        <f>IF(VLOOKUP($A10, 'Bottom Decile - Absolute'!$A:$AT, AT$3, 0)&lt;=0, "na", VLOOKUP($A11, 'Bottom Decile - Absolute'!$A:$AT, AT$3, 0)/VLOOKUP($A10, 'Bottom Decile - Absolute'!$A:$AT, AT$3, 0)-1)</f>
        <v>na</v>
      </c>
      <c r="AU11" s="63" t="str">
        <f>IF(VLOOKUP($A10, 'Bottom Decile - Absolute'!$A:$AU, AU$3, 0)&lt;=0, "na", VLOOKUP($A11, 'Bottom Decile - Absolute'!$A:$AU, AU$3, 0)/VLOOKUP($A10, 'Bottom Decile - Absolute'!$A:$AU, AU$3, 0)-1)</f>
        <v>na</v>
      </c>
      <c r="AV11" s="137">
        <f>IF(VLOOKUP($A10, 'Top Decile - Absolute'!$A:$BA, AV$3, 0)&lt;=0, "na", VLOOKUP($A11, 'Top Decile - Absolute'!$A:$BA, AV$3, 0)/VLOOKUP($A10, 'Top Decile - Absolute'!$A:$BA, AV$3, 0)-1)</f>
        <v>-0.14708682406702211</v>
      </c>
      <c r="AW11" s="137">
        <f>IF(VLOOKUP($A10, 'Top Decile - Absolute'!$A:$BA, AW$3, 0)&lt;=0, "na", VLOOKUP($A11, 'Top Decile - Absolute'!$A:$BA, AW$3, 0)/VLOOKUP($A10, 'Top Decile - Absolute'!$A:$BA, AW$3, 0)-1)</f>
        <v>-6.559139784946233E-2</v>
      </c>
    </row>
    <row r="12" spans="1:49">
      <c r="A12" s="7">
        <v>33603</v>
      </c>
      <c r="B12" s="63" t="str">
        <f>IF(VLOOKUP($A11, 'Bottom Decile - Absolute'!$A:$AT, B$3, 0)&lt;=0, "na", VLOOKUP($A12, 'Bottom Decile - Absolute'!$A:$AT, B$3, 0)/VLOOKUP($A11, 'Bottom Decile - Absolute'!$A:$AT, B$3, 0)-1)</f>
        <v>na</v>
      </c>
      <c r="C12" s="63" t="str">
        <f>IF(VLOOKUP($A11, 'Bottom Decile - Absolute'!$A:$AT, C$3, 0)&lt;=0, "na", VLOOKUP($A12, 'Bottom Decile - Absolute'!$A:$AT, C$3, 0)/VLOOKUP($A11, 'Bottom Decile - Absolute'!$A:$AT, C$3, 0)-1)</f>
        <v>na</v>
      </c>
      <c r="D12" s="63" t="str">
        <f>IF(VLOOKUP($A11, 'Bottom Decile - Absolute'!$A:$AT, D$3, 0)&lt;=0, "na", VLOOKUP($A12, 'Bottom Decile - Absolute'!$A:$AT, D$3, 0)/VLOOKUP($A11, 'Bottom Decile - Absolute'!$A:$AT, D$3, 0)-1)</f>
        <v>na</v>
      </c>
      <c r="E12" s="63" t="str">
        <f>IF(VLOOKUP($A11, 'Bottom Decile - Absolute'!$A:$AT, E$3, 0)&lt;=0, "na", VLOOKUP($A12, 'Bottom Decile - Absolute'!$A:$AT, E$3, 0)/VLOOKUP($A11, 'Bottom Decile - Absolute'!$A:$AT, E$3, 0)-1)</f>
        <v>na</v>
      </c>
      <c r="F12" s="63" t="str">
        <f>IF(VLOOKUP($A11, 'Bottom Decile - Absolute'!$A:$AT, F$3, 0)&lt;=0, "na", VLOOKUP($A12, 'Bottom Decile - Absolute'!$A:$AT, F$3, 0)/VLOOKUP($A11, 'Bottom Decile - Absolute'!$A:$AT, F$3, 0)-1)</f>
        <v>na</v>
      </c>
      <c r="G12" s="63" t="str">
        <f>IF(VLOOKUP($A11, 'Bottom Decile - Absolute'!$A:$AT, G$3, 0)&lt;=0, "na", VLOOKUP($A12, 'Bottom Decile - Absolute'!$A:$AT, G$3, 0)/VLOOKUP($A11, 'Bottom Decile - Absolute'!$A:$AT, G$3, 0)-1)</f>
        <v>na</v>
      </c>
      <c r="H12" s="63" t="str">
        <f>IF(VLOOKUP($A11, 'Bottom Decile - Absolute'!$A:$AT, H$3, 0)&lt;=0, "na", VLOOKUP($A12, 'Bottom Decile - Absolute'!$A:$AT, H$3, 0)/VLOOKUP($A11, 'Bottom Decile - Absolute'!$A:$AT, H$3, 0)-1)</f>
        <v>na</v>
      </c>
      <c r="I12" s="63" t="str">
        <f>IF(VLOOKUP($A11, 'Bottom Decile - Absolute'!$A:$AT, I$3, 0)&lt;=0, "na", VLOOKUP($A12, 'Bottom Decile - Absolute'!$A:$AT, I$3, 0)/VLOOKUP($A11, 'Bottom Decile - Absolute'!$A:$AT, I$3, 0)-1)</f>
        <v>na</v>
      </c>
      <c r="J12" s="63" t="str">
        <f>IF(VLOOKUP($A11, 'Bottom Decile - Absolute'!$A:$AT, J$3, 0)&lt;=0, "na", VLOOKUP($A12, 'Bottom Decile - Absolute'!$A:$AT, J$3, 0)/VLOOKUP($A11, 'Bottom Decile - Absolute'!$A:$AT, J$3, 0)-1)</f>
        <v>na</v>
      </c>
      <c r="K12" s="63" t="str">
        <f>IF(VLOOKUP($A11, 'Bottom Decile - Absolute'!$A:$AT, K$3, 0)&lt;=0, "na", VLOOKUP($A12, 'Bottom Decile - Absolute'!$A:$AT, K$3, 0)/VLOOKUP($A11, 'Bottom Decile - Absolute'!$A:$AT, K$3, 0)-1)</f>
        <v>na</v>
      </c>
      <c r="L12" s="63">
        <f>IF(VLOOKUP($A11, 'Bottom Decile - Absolute'!$A:$AT, L$3, 0)&lt;=0, "na", VLOOKUP($A12, 'Bottom Decile - Absolute'!$A:$AT, L$3, 0)/VLOOKUP($A11, 'Bottom Decile - Absolute'!$A:$AT, L$3, 0)-1)</f>
        <v>0.27203674129221778</v>
      </c>
      <c r="M12" s="63" t="str">
        <f>IF(VLOOKUP($A11, 'Bottom Decile - Absolute'!$A:$AT, M$3, 0)&lt;=0, "na", VLOOKUP($A12, 'Bottom Decile - Absolute'!$A:$AT, M$3, 0)/VLOOKUP($A11, 'Bottom Decile - Absolute'!$A:$AT, M$3, 0)-1)</f>
        <v>na</v>
      </c>
      <c r="N12" s="63" t="str">
        <f>IF(VLOOKUP($A11, 'Bottom Decile - Absolute'!$A:$AT, N$3, 0)&lt;=0, "na", VLOOKUP($A12, 'Bottom Decile - Absolute'!$A:$AT, N$3, 0)/VLOOKUP($A11, 'Bottom Decile - Absolute'!$A:$AT, N$3, 0)-1)</f>
        <v>na</v>
      </c>
      <c r="O12" s="63" t="str">
        <f>IF(VLOOKUP($A11, 'Bottom Decile - Absolute'!$A:$AT, O$3, 0)&lt;=0, "na", VLOOKUP($A12, 'Bottom Decile - Absolute'!$A:$AT, O$3, 0)/VLOOKUP($A11, 'Bottom Decile - Absolute'!$A:$AT, O$3, 0)-1)</f>
        <v>na</v>
      </c>
      <c r="P12" s="63" t="str">
        <f>IF(VLOOKUP($A11, 'Bottom Decile - Absolute'!$A:$AT, P$3, 0)&lt;=0, "na", VLOOKUP($A12, 'Bottom Decile - Absolute'!$A:$AT, P$3, 0)/VLOOKUP($A11, 'Bottom Decile - Absolute'!$A:$AT, P$3, 0)-1)</f>
        <v>na</v>
      </c>
      <c r="Q12" s="63">
        <f>IF(VLOOKUP($A11, 'Bottom Decile - Absolute'!$A:$AT, Q$3, 0)&lt;=0, "na", VLOOKUP($A12, 'Bottom Decile - Absolute'!$A:$AT, Q$3, 0)/VLOOKUP($A11, 'Bottom Decile - Absolute'!$A:$AT, Q$3, 0)-1)</f>
        <v>0.4996096189917496</v>
      </c>
      <c r="R12" s="63">
        <f>IF(VLOOKUP($A11, 'Bottom Decile - Absolute'!$A:$AT, R$3, 0)&lt;=0, "na", VLOOKUP($A12, 'Bottom Decile - Absolute'!$A:$AT, R$3, 0)/VLOOKUP($A11, 'Bottom Decile - Absolute'!$A:$AT, R$3, 0)-1)</f>
        <v>0.50089713812824366</v>
      </c>
      <c r="S12" s="63">
        <f>IF(VLOOKUP($A11, 'Bottom Decile - Absolute'!$A:$AT, S$3, 0)&lt;=0, "na", VLOOKUP($A12, 'Bottom Decile - Absolute'!$A:$AT, S$3, 0)/VLOOKUP($A11, 'Bottom Decile - Absolute'!$A:$AT, S$3, 0)-1)</f>
        <v>0.53353304191422368</v>
      </c>
      <c r="T12" s="63">
        <f>IF(VLOOKUP($A11, 'Bottom Decile - Absolute'!$A:$AT, T$3, 0)&lt;=0, "na", VLOOKUP($A12, 'Bottom Decile - Absolute'!$A:$AT, T$3, 0)/VLOOKUP($A11, 'Bottom Decile - Absolute'!$A:$AT, T$3, 0)-1)</f>
        <v>0.41029845279953614</v>
      </c>
      <c r="U12" s="63">
        <f>IF(VLOOKUP($A11, 'Bottom Decile - Absolute'!$A:$AT, U$3, 0)&lt;=0, "na", VLOOKUP($A12, 'Bottom Decile - Absolute'!$A:$AT, U$3, 0)/VLOOKUP($A11, 'Bottom Decile - Absolute'!$A:$AT, U$3, 0)-1)</f>
        <v>0.51498960628949253</v>
      </c>
      <c r="V12" s="63">
        <f>IF(VLOOKUP($A11, 'Bottom Decile - Absolute'!$A:$AT, V$3, 0)&lt;=0, "na", VLOOKUP($A12, 'Bottom Decile - Absolute'!$A:$AT, V$3, 0)/VLOOKUP($A11, 'Bottom Decile - Absolute'!$A:$AT, V$3, 0)-1)</f>
        <v>0.38972301571294632</v>
      </c>
      <c r="W12" s="63">
        <f>IF(VLOOKUP($A11, 'Bottom Decile - Absolute'!$A:$AT, W$3, 0)&lt;=0, "na", VLOOKUP($A12, 'Bottom Decile - Absolute'!$A:$AT, W$3, 0)/VLOOKUP($A11, 'Bottom Decile - Absolute'!$A:$AT, W$3, 0)-1)</f>
        <v>0.46089213927287465</v>
      </c>
      <c r="X12" s="63">
        <f>IF(VLOOKUP($A11, 'Bottom Decile - Absolute'!$A:$AT, X$3, 0)&lt;=0, "na", VLOOKUP($A12, 'Bottom Decile - Absolute'!$A:$AT, X$3, 0)/VLOOKUP($A11, 'Bottom Decile - Absolute'!$A:$AT, X$3, 0)-1)</f>
        <v>0.47192289203473714</v>
      </c>
      <c r="Y12" s="63">
        <f>IF(VLOOKUP($A11, 'Bottom Decile - Absolute'!$A:$AT, Y$3, 0)&lt;=0, "na", VLOOKUP($A12, 'Bottom Decile - Absolute'!$A:$AT, Y$3, 0)/VLOOKUP($A11, 'Bottom Decile - Absolute'!$A:$AT, Y$3, 0)-1)</f>
        <v>0.37989950654509941</v>
      </c>
      <c r="Z12" s="63" t="str">
        <f>IF(VLOOKUP($A11, 'Bottom Decile - Absolute'!$A:$AT, Z$3, 0)&lt;=0, "na", VLOOKUP($A12, 'Bottom Decile - Absolute'!$A:$AT, Z$3, 0)/VLOOKUP($A11, 'Bottom Decile - Absolute'!$A:$AT, Z$3, 0)-1)</f>
        <v>na</v>
      </c>
      <c r="AA12" s="63" t="str">
        <f>IF(VLOOKUP($A11, 'Bottom Decile - Absolute'!$A:$AT, AA$3, 0)&lt;=0, "na", VLOOKUP($A12, 'Bottom Decile - Absolute'!$A:$AT, AA$3, 0)/VLOOKUP($A11, 'Bottom Decile - Absolute'!$A:$AT, AA$3, 0)-1)</f>
        <v>na</v>
      </c>
      <c r="AB12" s="63" t="str">
        <f>IF(VLOOKUP($A11, 'Bottom Decile - Absolute'!$A:$AT, AB$3, 0)&lt;=0, "na", VLOOKUP($A12, 'Bottom Decile - Absolute'!$A:$AT, AB$3, 0)/VLOOKUP($A11, 'Bottom Decile - Absolute'!$A:$AT, AB$3, 0)-1)</f>
        <v>na</v>
      </c>
      <c r="AC12" s="63">
        <f>IF(VLOOKUP($A11, 'Bottom Decile - Absolute'!$A:$AT, AC$3, 0)&lt;=0, "na", VLOOKUP($A12, 'Bottom Decile - Absolute'!$A:$AT, AC$3, 0)/VLOOKUP($A11, 'Bottom Decile - Absolute'!$A:$AT, AC$3, 0)-1)</f>
        <v>0.33526011560693636</v>
      </c>
      <c r="AD12" s="63" t="str">
        <f>IF(VLOOKUP($A11, 'Bottom Decile - Absolute'!$A:$AT, AD$3, 0)&lt;=0, "na", VLOOKUP($A12, 'Bottom Decile - Absolute'!$A:$AT, AD$3, 0)/VLOOKUP($A11, 'Bottom Decile - Absolute'!$A:$AT, AD$3, 0)-1)</f>
        <v>na</v>
      </c>
      <c r="AE12" s="63" t="str">
        <f>IF(VLOOKUP($A11, 'Bottom Decile - Absolute'!$A:$AT, AE$3, 0)&lt;=0, "na", VLOOKUP($A12, 'Bottom Decile - Absolute'!$A:$AT, AE$3, 0)/VLOOKUP($A11, 'Bottom Decile - Absolute'!$A:$AT, AE$3, 0)-1)</f>
        <v>na</v>
      </c>
      <c r="AF12" s="63">
        <f>IF(VLOOKUP($A11, 'Bottom Decile - Absolute'!$A:$AT, AF$3, 0)&lt;=0, "na", VLOOKUP($A12, 'Bottom Decile - Absolute'!$A:$AT, AF$3, 0)/VLOOKUP($A11, 'Bottom Decile - Absolute'!$A:$AT, AF$3, 0)-1)</f>
        <v>0.35680905270481111</v>
      </c>
      <c r="AG12" s="63">
        <f>IF(VLOOKUP($A11, 'Bottom Decile - Absolute'!$A:$AT, AG$3, 0)&lt;=0, "na", VLOOKUP($A12, 'Bottom Decile - Absolute'!$A:$AT, AG$3, 0)/VLOOKUP($A11, 'Bottom Decile - Absolute'!$A:$AT, AG$3, 0)-1)</f>
        <v>0.47207780885126338</v>
      </c>
      <c r="AH12" s="63" t="str">
        <f>IF(VLOOKUP($A11, 'Bottom Decile - Absolute'!$A:$AT, AH$3, 0)&lt;=0, "na", VLOOKUP($A12, 'Bottom Decile - Absolute'!$A:$AT, AH$3, 0)/VLOOKUP($A11, 'Bottom Decile - Absolute'!$A:$AT, AH$3, 0)-1)</f>
        <v>na</v>
      </c>
      <c r="AI12" s="63" t="str">
        <f>IF(VLOOKUP($A11, 'Bottom Decile - Absolute'!$A:$AT, AI$3, 0)&lt;=0, "na", VLOOKUP($A12, 'Bottom Decile - Absolute'!$A:$AT, AI$3, 0)/VLOOKUP($A11, 'Bottom Decile - Absolute'!$A:$AT, AI$3, 0)-1)</f>
        <v>na</v>
      </c>
      <c r="AJ12" s="63" t="str">
        <f>IF(VLOOKUP($A11, 'Bottom Decile - Absolute'!$A:$AT, AJ$3, 0)&lt;=0, "na", VLOOKUP($A12, 'Bottom Decile - Absolute'!$A:$AT, AJ$3, 0)/VLOOKUP($A11, 'Bottom Decile - Absolute'!$A:$AT, AJ$3, 0)-1)</f>
        <v>na</v>
      </c>
      <c r="AK12" s="63" t="str">
        <f>IF(VLOOKUP($A11, 'Bottom Decile - Absolute'!$A:$AT, AK$3, 0)&lt;=0, "na", VLOOKUP($A12, 'Bottom Decile - Absolute'!$A:$AT, AK$3, 0)/VLOOKUP($A11, 'Bottom Decile - Absolute'!$A:$AT, AK$3, 0)-1)</f>
        <v>na</v>
      </c>
      <c r="AL12" s="63" t="str">
        <f>IF(VLOOKUP($A11, 'Bottom Decile - Absolute'!$A:$AT, AL$3, 0)&lt;=0, "na", VLOOKUP($A12, 'Bottom Decile - Absolute'!$A:$AT, AL$3, 0)/VLOOKUP($A11, 'Bottom Decile - Absolute'!$A:$AT, AL$3, 0)-1)</f>
        <v>na</v>
      </c>
      <c r="AM12" s="63">
        <f>IF(VLOOKUP($A11, 'Bottom Decile - Absolute'!$A:$AT, AM$3, 0)&lt;=0, "na", VLOOKUP($A12, 'Bottom Decile - Absolute'!$A:$AT, AM$3, 0)/VLOOKUP($A11, 'Bottom Decile - Absolute'!$A:$AT, AM$3, 0)-1)</f>
        <v>8.7625171492551779E-2</v>
      </c>
      <c r="AN12" s="63" t="str">
        <f>IF(VLOOKUP($A11, 'Bottom Decile - Absolute'!$A:$AT, AN$3, 0)&lt;=0, "na", VLOOKUP($A12, 'Bottom Decile - Absolute'!$A:$AT, AN$3, 0)/VLOOKUP($A11, 'Bottom Decile - Absolute'!$A:$AT, AN$3, 0)-1)</f>
        <v>na</v>
      </c>
      <c r="AO12" s="74">
        <f>IF(VLOOKUP($A11, 'Bottom Decile - Absolute'!$A:$AT, AO$3, 0)&lt;=0, "na", VLOOKUP($A12, 'Bottom Decile - Absolute'!$A:$AT, AO$3, 0)/VLOOKUP($A11, 'Bottom Decile - Absolute'!$A:$AT, AO$3, 0)-1)</f>
        <v>0.43515840177849952</v>
      </c>
      <c r="AP12" s="63">
        <f>IF(VLOOKUP($A11, 'Bottom Decile - Absolute'!$A:$AT, AP$3, 0)&lt;=0, "na", VLOOKUP($A12, 'Bottom Decile - Absolute'!$A:$AT, AP$3, 0)/VLOOKUP($A11, 'Bottom Decile - Absolute'!$A:$AT, AP$3, 0)-1)</f>
        <v>9.4156924081319371E-2</v>
      </c>
      <c r="AQ12" s="63" t="str">
        <f>IF(VLOOKUP($A11, 'Bottom Decile - Absolute'!$A:$AT, AQ$3, 0)&lt;=0, "na", VLOOKUP($A12, 'Bottom Decile - Absolute'!$A:$AT, AQ$3, 0)/VLOOKUP($A11, 'Bottom Decile - Absolute'!$A:$AT, AQ$3, 0)-1)</f>
        <v>na</v>
      </c>
      <c r="AR12" s="63" t="str">
        <f>IF(VLOOKUP($A11, 'Bottom Decile - Absolute'!$A:$AT, AR$3, 0)&lt;=0, "na", VLOOKUP($A12, 'Bottom Decile - Absolute'!$A:$AT, AR$3, 0)/VLOOKUP($A11, 'Bottom Decile - Absolute'!$A:$AT, AR$3, 0)-1)</f>
        <v>na</v>
      </c>
      <c r="AS12" s="63" t="str">
        <f>IF(VLOOKUP($A11, 'Bottom Decile - Absolute'!$A:$AT, AS$3, 0)&lt;=0, "na", VLOOKUP($A12, 'Bottom Decile - Absolute'!$A:$AT, AS$3, 0)/VLOOKUP($A11, 'Bottom Decile - Absolute'!$A:$AT, AS$3, 0)-1)</f>
        <v>na</v>
      </c>
      <c r="AT12" s="63" t="str">
        <f>IF(VLOOKUP($A11, 'Bottom Decile - Absolute'!$A:$AT, AT$3, 0)&lt;=0, "na", VLOOKUP($A12, 'Bottom Decile - Absolute'!$A:$AT, AT$3, 0)/VLOOKUP($A11, 'Bottom Decile - Absolute'!$A:$AT, AT$3, 0)-1)</f>
        <v>na</v>
      </c>
      <c r="AU12" s="63" t="str">
        <f>IF(VLOOKUP($A11, 'Bottom Decile - Absolute'!$A:$AU, AU$3, 0)&lt;=0, "na", VLOOKUP($A12, 'Bottom Decile - Absolute'!$A:$AU, AU$3, 0)/VLOOKUP($A11, 'Bottom Decile - Absolute'!$A:$AU, AU$3, 0)-1)</f>
        <v>na</v>
      </c>
      <c r="AV12" s="137">
        <f>IF(VLOOKUP($A11, 'Top Decile - Absolute'!$A:$BA, AV$3, 0)&lt;=0, "na", VLOOKUP($A12, 'Top Decile - Absolute'!$A:$BA, AV$3, 0)/VLOOKUP($A11, 'Top Decile - Absolute'!$A:$BA, AV$3, 0)-1)</f>
        <v>0.31811586114521706</v>
      </c>
      <c r="AW12" s="137">
        <f>IF(VLOOKUP($A11, 'Top Decile - Absolute'!$A:$BA, AW$3, 0)&lt;=0, "na", VLOOKUP($A12, 'Top Decile - Absolute'!$A:$BA, AW$3, 0)/VLOOKUP($A11, 'Top Decile - Absolute'!$A:$BA, AW$3, 0)-1)</f>
        <v>0.26306704621161647</v>
      </c>
    </row>
    <row r="13" spans="1:49">
      <c r="A13" s="7">
        <v>33969</v>
      </c>
      <c r="B13" s="63" t="str">
        <f>IF(VLOOKUP($A12, 'Bottom Decile - Absolute'!$A:$AT, B$3, 0)&lt;=0, "na", VLOOKUP($A13, 'Bottom Decile - Absolute'!$A:$AT, B$3, 0)/VLOOKUP($A12, 'Bottom Decile - Absolute'!$A:$AT, B$3, 0)-1)</f>
        <v>na</v>
      </c>
      <c r="C13" s="63" t="str">
        <f>IF(VLOOKUP($A12, 'Bottom Decile - Absolute'!$A:$AT, C$3, 0)&lt;=0, "na", VLOOKUP($A13, 'Bottom Decile - Absolute'!$A:$AT, C$3, 0)/VLOOKUP($A12, 'Bottom Decile - Absolute'!$A:$AT, C$3, 0)-1)</f>
        <v>na</v>
      </c>
      <c r="D13" s="63" t="str">
        <f>IF(VLOOKUP($A12, 'Bottom Decile - Absolute'!$A:$AT, D$3, 0)&lt;=0, "na", VLOOKUP($A13, 'Bottom Decile - Absolute'!$A:$AT, D$3, 0)/VLOOKUP($A12, 'Bottom Decile - Absolute'!$A:$AT, D$3, 0)-1)</f>
        <v>na</v>
      </c>
      <c r="E13" s="63" t="str">
        <f>IF(VLOOKUP($A12, 'Bottom Decile - Absolute'!$A:$AT, E$3, 0)&lt;=0, "na", VLOOKUP($A13, 'Bottom Decile - Absolute'!$A:$AT, E$3, 0)/VLOOKUP($A12, 'Bottom Decile - Absolute'!$A:$AT, E$3, 0)-1)</f>
        <v>na</v>
      </c>
      <c r="F13" s="63" t="str">
        <f>IF(VLOOKUP($A12, 'Bottom Decile - Absolute'!$A:$AT, F$3, 0)&lt;=0, "na", VLOOKUP($A13, 'Bottom Decile - Absolute'!$A:$AT, F$3, 0)/VLOOKUP($A12, 'Bottom Decile - Absolute'!$A:$AT, F$3, 0)-1)</f>
        <v>na</v>
      </c>
      <c r="G13" s="63" t="str">
        <f>IF(VLOOKUP($A12, 'Bottom Decile - Absolute'!$A:$AT, G$3, 0)&lt;=0, "na", VLOOKUP($A13, 'Bottom Decile - Absolute'!$A:$AT, G$3, 0)/VLOOKUP($A12, 'Bottom Decile - Absolute'!$A:$AT, G$3, 0)-1)</f>
        <v>na</v>
      </c>
      <c r="H13" s="63" t="str">
        <f>IF(VLOOKUP($A12, 'Bottom Decile - Absolute'!$A:$AT, H$3, 0)&lt;=0, "na", VLOOKUP($A13, 'Bottom Decile - Absolute'!$A:$AT, H$3, 0)/VLOOKUP($A12, 'Bottom Decile - Absolute'!$A:$AT, H$3, 0)-1)</f>
        <v>na</v>
      </c>
      <c r="I13" s="63" t="str">
        <f>IF(VLOOKUP($A12, 'Bottom Decile - Absolute'!$A:$AT, I$3, 0)&lt;=0, "na", VLOOKUP($A13, 'Bottom Decile - Absolute'!$A:$AT, I$3, 0)/VLOOKUP($A12, 'Bottom Decile - Absolute'!$A:$AT, I$3, 0)-1)</f>
        <v>na</v>
      </c>
      <c r="J13" s="63" t="str">
        <f>IF(VLOOKUP($A12, 'Bottom Decile - Absolute'!$A:$AT, J$3, 0)&lt;=0, "na", VLOOKUP($A13, 'Bottom Decile - Absolute'!$A:$AT, J$3, 0)/VLOOKUP($A12, 'Bottom Decile - Absolute'!$A:$AT, J$3, 0)-1)</f>
        <v>na</v>
      </c>
      <c r="K13" s="63" t="str">
        <f>IF(VLOOKUP($A12, 'Bottom Decile - Absolute'!$A:$AT, K$3, 0)&lt;=0, "na", VLOOKUP($A13, 'Bottom Decile - Absolute'!$A:$AT, K$3, 0)/VLOOKUP($A12, 'Bottom Decile - Absolute'!$A:$AT, K$3, 0)-1)</f>
        <v>na</v>
      </c>
      <c r="L13" s="63">
        <f>IF(VLOOKUP($A12, 'Bottom Decile - Absolute'!$A:$AT, L$3, 0)&lt;=0, "na", VLOOKUP($A13, 'Bottom Decile - Absolute'!$A:$AT, L$3, 0)/VLOOKUP($A12, 'Bottom Decile - Absolute'!$A:$AT, L$3, 0)-1)</f>
        <v>0.20916746091657901</v>
      </c>
      <c r="M13" s="63" t="str">
        <f>IF(VLOOKUP($A12, 'Bottom Decile - Absolute'!$A:$AT, M$3, 0)&lt;=0, "na", VLOOKUP($A13, 'Bottom Decile - Absolute'!$A:$AT, M$3, 0)/VLOOKUP($A12, 'Bottom Decile - Absolute'!$A:$AT, M$3, 0)-1)</f>
        <v>na</v>
      </c>
      <c r="N13" s="63" t="str">
        <f>IF(VLOOKUP($A12, 'Bottom Decile - Absolute'!$A:$AT, N$3, 0)&lt;=0, "na", VLOOKUP($A13, 'Bottom Decile - Absolute'!$A:$AT, N$3, 0)/VLOOKUP($A12, 'Bottom Decile - Absolute'!$A:$AT, N$3, 0)-1)</f>
        <v>na</v>
      </c>
      <c r="O13" s="63" t="str">
        <f>IF(VLOOKUP($A12, 'Bottom Decile - Absolute'!$A:$AT, O$3, 0)&lt;=0, "na", VLOOKUP($A13, 'Bottom Decile - Absolute'!$A:$AT, O$3, 0)/VLOOKUP($A12, 'Bottom Decile - Absolute'!$A:$AT, O$3, 0)-1)</f>
        <v>na</v>
      </c>
      <c r="P13" s="63" t="str">
        <f>IF(VLOOKUP($A12, 'Bottom Decile - Absolute'!$A:$AT, P$3, 0)&lt;=0, "na", VLOOKUP($A13, 'Bottom Decile - Absolute'!$A:$AT, P$3, 0)/VLOOKUP($A12, 'Bottom Decile - Absolute'!$A:$AT, P$3, 0)-1)</f>
        <v>na</v>
      </c>
      <c r="Q13" s="63">
        <f>IF(VLOOKUP($A12, 'Bottom Decile - Absolute'!$A:$AT, Q$3, 0)&lt;=0, "na", VLOOKUP($A13, 'Bottom Decile - Absolute'!$A:$AT, Q$3, 0)/VLOOKUP($A12, 'Bottom Decile - Absolute'!$A:$AT, Q$3, 0)-1)</f>
        <v>0.19062685245858346</v>
      </c>
      <c r="R13" s="63">
        <f>IF(VLOOKUP($A12, 'Bottom Decile - Absolute'!$A:$AT, R$3, 0)&lt;=0, "na", VLOOKUP($A13, 'Bottom Decile - Absolute'!$A:$AT, R$3, 0)/VLOOKUP($A12, 'Bottom Decile - Absolute'!$A:$AT, R$3, 0)-1)</f>
        <v>0.25482672377047888</v>
      </c>
      <c r="S13" s="63">
        <f>IF(VLOOKUP($A12, 'Bottom Decile - Absolute'!$A:$AT, S$3, 0)&lt;=0, "na", VLOOKUP($A13, 'Bottom Decile - Absolute'!$A:$AT, S$3, 0)/VLOOKUP($A12, 'Bottom Decile - Absolute'!$A:$AT, S$3, 0)-1)</f>
        <v>0.22640788514205257</v>
      </c>
      <c r="T13" s="63">
        <f>IF(VLOOKUP($A12, 'Bottom Decile - Absolute'!$A:$AT, T$3, 0)&lt;=0, "na", VLOOKUP($A13, 'Bottom Decile - Absolute'!$A:$AT, T$3, 0)/VLOOKUP($A12, 'Bottom Decile - Absolute'!$A:$AT, T$3, 0)-1)</f>
        <v>9.5087123104033333E-2</v>
      </c>
      <c r="U13" s="63">
        <f>IF(VLOOKUP($A12, 'Bottom Decile - Absolute'!$A:$AT, U$3, 0)&lt;=0, "na", VLOOKUP($A13, 'Bottom Decile - Absolute'!$A:$AT, U$3, 0)/VLOOKUP($A12, 'Bottom Decile - Absolute'!$A:$AT, U$3, 0)-1)</f>
        <v>0.17839316295493224</v>
      </c>
      <c r="V13" s="63">
        <f>IF(VLOOKUP($A12, 'Bottom Decile - Absolute'!$A:$AT, V$3, 0)&lt;=0, "na", VLOOKUP($A13, 'Bottom Decile - Absolute'!$A:$AT, V$3, 0)/VLOOKUP($A12, 'Bottom Decile - Absolute'!$A:$AT, V$3, 0)-1)</f>
        <v>0.13944506456447359</v>
      </c>
      <c r="W13" s="63">
        <f>IF(VLOOKUP($A12, 'Bottom Decile - Absolute'!$A:$AT, W$3, 0)&lt;=0, "na", VLOOKUP($A13, 'Bottom Decile - Absolute'!$A:$AT, W$3, 0)/VLOOKUP($A12, 'Bottom Decile - Absolute'!$A:$AT, W$3, 0)-1)</f>
        <v>9.0348072325513451E-2</v>
      </c>
      <c r="X13" s="63">
        <f>IF(VLOOKUP($A12, 'Bottom Decile - Absolute'!$A:$AT, X$3, 0)&lt;=0, "na", VLOOKUP($A13, 'Bottom Decile - Absolute'!$A:$AT, X$3, 0)/VLOOKUP($A12, 'Bottom Decile - Absolute'!$A:$AT, X$3, 0)-1)</f>
        <v>5.6234736907932792E-2</v>
      </c>
      <c r="Y13" s="63">
        <f>IF(VLOOKUP($A12, 'Bottom Decile - Absolute'!$A:$AT, Y$3, 0)&lt;=0, "na", VLOOKUP($A13, 'Bottom Decile - Absolute'!$A:$AT, Y$3, 0)/VLOOKUP($A12, 'Bottom Decile - Absolute'!$A:$AT, Y$3, 0)-1)</f>
        <v>0.18209843807641457</v>
      </c>
      <c r="Z13" s="63" t="str">
        <f>IF(VLOOKUP($A12, 'Bottom Decile - Absolute'!$A:$AT, Z$3, 0)&lt;=0, "na", VLOOKUP($A13, 'Bottom Decile - Absolute'!$A:$AT, Z$3, 0)/VLOOKUP($A12, 'Bottom Decile - Absolute'!$A:$AT, Z$3, 0)-1)</f>
        <v>na</v>
      </c>
      <c r="AA13" s="63" t="str">
        <f>IF(VLOOKUP($A12, 'Bottom Decile - Absolute'!$A:$AT, AA$3, 0)&lt;=0, "na", VLOOKUP($A13, 'Bottom Decile - Absolute'!$A:$AT, AA$3, 0)/VLOOKUP($A12, 'Bottom Decile - Absolute'!$A:$AT, AA$3, 0)-1)</f>
        <v>na</v>
      </c>
      <c r="AB13" s="63" t="str">
        <f>IF(VLOOKUP($A12, 'Bottom Decile - Absolute'!$A:$AT, AB$3, 0)&lt;=0, "na", VLOOKUP($A13, 'Bottom Decile - Absolute'!$A:$AT, AB$3, 0)/VLOOKUP($A12, 'Bottom Decile - Absolute'!$A:$AT, AB$3, 0)-1)</f>
        <v>na</v>
      </c>
      <c r="AC13" s="63">
        <f>IF(VLOOKUP($A12, 'Bottom Decile - Absolute'!$A:$AT, AC$3, 0)&lt;=0, "na", VLOOKUP($A13, 'Bottom Decile - Absolute'!$A:$AT, AC$3, 0)/VLOOKUP($A12, 'Bottom Decile - Absolute'!$A:$AT, AC$3, 0)-1)</f>
        <v>4.5974004836277116E-2</v>
      </c>
      <c r="AD13" s="63" t="str">
        <f>IF(VLOOKUP($A12, 'Bottom Decile - Absolute'!$A:$AT, AD$3, 0)&lt;=0, "na", VLOOKUP($A13, 'Bottom Decile - Absolute'!$A:$AT, AD$3, 0)/VLOOKUP($A12, 'Bottom Decile - Absolute'!$A:$AT, AD$3, 0)-1)</f>
        <v>na</v>
      </c>
      <c r="AE13" s="63" t="str">
        <f>IF(VLOOKUP($A12, 'Bottom Decile - Absolute'!$A:$AT, AE$3, 0)&lt;=0, "na", VLOOKUP($A13, 'Bottom Decile - Absolute'!$A:$AT, AE$3, 0)/VLOOKUP($A12, 'Bottom Decile - Absolute'!$A:$AT, AE$3, 0)-1)</f>
        <v>na</v>
      </c>
      <c r="AF13" s="63">
        <f>IF(VLOOKUP($A12, 'Bottom Decile - Absolute'!$A:$AT, AF$3, 0)&lt;=0, "na", VLOOKUP($A13, 'Bottom Decile - Absolute'!$A:$AT, AF$3, 0)/VLOOKUP($A12, 'Bottom Decile - Absolute'!$A:$AT, AF$3, 0)-1)</f>
        <v>0.22830120790122277</v>
      </c>
      <c r="AG13" s="63">
        <f>IF(VLOOKUP($A12, 'Bottom Decile - Absolute'!$A:$AT, AG$3, 0)&lt;=0, "na", VLOOKUP($A13, 'Bottom Decile - Absolute'!$A:$AT, AG$3, 0)/VLOOKUP($A12, 'Bottom Decile - Absolute'!$A:$AT, AG$3, 0)-1)</f>
        <v>0.31093121378893152</v>
      </c>
      <c r="AH13" s="63" t="str">
        <f>IF(VLOOKUP($A12, 'Bottom Decile - Absolute'!$A:$AT, AH$3, 0)&lt;=0, "na", VLOOKUP($A13, 'Bottom Decile - Absolute'!$A:$AT, AH$3, 0)/VLOOKUP($A12, 'Bottom Decile - Absolute'!$A:$AT, AH$3, 0)-1)</f>
        <v>na</v>
      </c>
      <c r="AI13" s="63" t="str">
        <f>IF(VLOOKUP($A12, 'Bottom Decile - Absolute'!$A:$AT, AI$3, 0)&lt;=0, "na", VLOOKUP($A13, 'Bottom Decile - Absolute'!$A:$AT, AI$3, 0)/VLOOKUP($A12, 'Bottom Decile - Absolute'!$A:$AT, AI$3, 0)-1)</f>
        <v>na</v>
      </c>
      <c r="AJ13" s="63" t="str">
        <f>IF(VLOOKUP($A12, 'Bottom Decile - Absolute'!$A:$AT, AJ$3, 0)&lt;=0, "na", VLOOKUP($A13, 'Bottom Decile - Absolute'!$A:$AT, AJ$3, 0)/VLOOKUP($A12, 'Bottom Decile - Absolute'!$A:$AT, AJ$3, 0)-1)</f>
        <v>na</v>
      </c>
      <c r="AK13" s="63" t="str">
        <f>IF(VLOOKUP($A12, 'Bottom Decile - Absolute'!$A:$AT, AK$3, 0)&lt;=0, "na", VLOOKUP($A13, 'Bottom Decile - Absolute'!$A:$AT, AK$3, 0)/VLOOKUP($A12, 'Bottom Decile - Absolute'!$A:$AT, AK$3, 0)-1)</f>
        <v>na</v>
      </c>
      <c r="AL13" s="63" t="str">
        <f>IF(VLOOKUP($A12, 'Bottom Decile - Absolute'!$A:$AT, AL$3, 0)&lt;=0, "na", VLOOKUP($A13, 'Bottom Decile - Absolute'!$A:$AT, AL$3, 0)/VLOOKUP($A12, 'Bottom Decile - Absolute'!$A:$AT, AL$3, 0)-1)</f>
        <v>na</v>
      </c>
      <c r="AM13" s="63">
        <f>IF(VLOOKUP($A12, 'Bottom Decile - Absolute'!$A:$AT, AM$3, 0)&lt;=0, "na", VLOOKUP($A13, 'Bottom Decile - Absolute'!$A:$AT, AM$3, 0)/VLOOKUP($A12, 'Bottom Decile - Absolute'!$A:$AT, AM$3, 0)-1)</f>
        <v>-1.6801039622883485E-3</v>
      </c>
      <c r="AN13" s="63" t="str">
        <f>IF(VLOOKUP($A12, 'Bottom Decile - Absolute'!$A:$AT, AN$3, 0)&lt;=0, "na", VLOOKUP($A13, 'Bottom Decile - Absolute'!$A:$AT, AN$3, 0)/VLOOKUP($A12, 'Bottom Decile - Absolute'!$A:$AT, AN$3, 0)-1)</f>
        <v>na</v>
      </c>
      <c r="AO13" s="74">
        <f>IF(VLOOKUP($A12, 'Bottom Decile - Absolute'!$A:$AT, AO$3, 0)&lt;=0, "na", VLOOKUP($A13, 'Bottom Decile - Absolute'!$A:$AT, AO$3, 0)/VLOOKUP($A12, 'Bottom Decile - Absolute'!$A:$AT, AO$3, 0)-1)</f>
        <v>8.6455085994374903E-2</v>
      </c>
      <c r="AP13" s="63">
        <f>IF(VLOOKUP($A12, 'Bottom Decile - Absolute'!$A:$AT, AP$3, 0)&lt;=0, "na", VLOOKUP($A13, 'Bottom Decile - Absolute'!$A:$AT, AP$3, 0)/VLOOKUP($A12, 'Bottom Decile - Absolute'!$A:$AT, AP$3, 0)-1)</f>
        <v>-1.7054267564635905E-2</v>
      </c>
      <c r="AQ13" s="63" t="str">
        <f>IF(VLOOKUP($A12, 'Bottom Decile - Absolute'!$A:$AT, AQ$3, 0)&lt;=0, "na", VLOOKUP($A13, 'Bottom Decile - Absolute'!$A:$AT, AQ$3, 0)/VLOOKUP($A12, 'Bottom Decile - Absolute'!$A:$AT, AQ$3, 0)-1)</f>
        <v>na</v>
      </c>
      <c r="AR13" s="63" t="str">
        <f>IF(VLOOKUP($A12, 'Bottom Decile - Absolute'!$A:$AT, AR$3, 0)&lt;=0, "na", VLOOKUP($A13, 'Bottom Decile - Absolute'!$A:$AT, AR$3, 0)/VLOOKUP($A12, 'Bottom Decile - Absolute'!$A:$AT, AR$3, 0)-1)</f>
        <v>na</v>
      </c>
      <c r="AS13" s="63" t="str">
        <f>IF(VLOOKUP($A12, 'Bottom Decile - Absolute'!$A:$AT, AS$3, 0)&lt;=0, "na", VLOOKUP($A13, 'Bottom Decile - Absolute'!$A:$AT, AS$3, 0)/VLOOKUP($A12, 'Bottom Decile - Absolute'!$A:$AT, AS$3, 0)-1)</f>
        <v>na</v>
      </c>
      <c r="AT13" s="63" t="str">
        <f>IF(VLOOKUP($A12, 'Bottom Decile - Absolute'!$A:$AT, AT$3, 0)&lt;=0, "na", VLOOKUP($A13, 'Bottom Decile - Absolute'!$A:$AT, AT$3, 0)/VLOOKUP($A12, 'Bottom Decile - Absolute'!$A:$AT, AT$3, 0)-1)</f>
        <v>na</v>
      </c>
      <c r="AU13" s="63" t="str">
        <f>IF(VLOOKUP($A12, 'Bottom Decile - Absolute'!$A:$AU, AU$3, 0)&lt;=0, "na", VLOOKUP($A13, 'Bottom Decile - Absolute'!$A:$AU, AU$3, 0)/VLOOKUP($A12, 'Bottom Decile - Absolute'!$A:$AU, AU$3, 0)-1)</f>
        <v>na</v>
      </c>
      <c r="AV13" s="137">
        <f>IF(VLOOKUP($A12, 'Top Decile - Absolute'!$A:$BA, AV$3, 0)&lt;=0, "na", VLOOKUP($A13, 'Top Decile - Absolute'!$A:$BA, AV$3, 0)/VLOOKUP($A12, 'Top Decile - Absolute'!$A:$BA, AV$3, 0)-1)</f>
        <v>0.11779151494622742</v>
      </c>
      <c r="AW13" s="137">
        <f>IF(VLOOKUP($A12, 'Top Decile - Absolute'!$A:$BA, AW$3, 0)&lt;=0, "na", VLOOKUP($A13, 'Top Decile - Absolute'!$A:$BA, AW$3, 0)/VLOOKUP($A12, 'Top Decile - Absolute'!$A:$BA, AW$3, 0)-1)</f>
        <v>4.4642643074636057E-2</v>
      </c>
    </row>
    <row r="14" spans="1:49">
      <c r="A14" s="7">
        <v>34334</v>
      </c>
      <c r="B14" s="63" t="str">
        <f>IF(VLOOKUP($A13, 'Bottom Decile - Absolute'!$A:$AT, B$3, 0)&lt;=0, "na", VLOOKUP($A14, 'Bottom Decile - Absolute'!$A:$AT, B$3, 0)/VLOOKUP($A13, 'Bottom Decile - Absolute'!$A:$AT, B$3, 0)-1)</f>
        <v>na</v>
      </c>
      <c r="C14" s="63" t="str">
        <f>IF(VLOOKUP($A13, 'Bottom Decile - Absolute'!$A:$AT, C$3, 0)&lt;=0, "na", VLOOKUP($A14, 'Bottom Decile - Absolute'!$A:$AT, C$3, 0)/VLOOKUP($A13, 'Bottom Decile - Absolute'!$A:$AT, C$3, 0)-1)</f>
        <v>na</v>
      </c>
      <c r="D14" s="63" t="str">
        <f>IF(VLOOKUP($A13, 'Bottom Decile - Absolute'!$A:$AT, D$3, 0)&lt;=0, "na", VLOOKUP($A14, 'Bottom Decile - Absolute'!$A:$AT, D$3, 0)/VLOOKUP($A13, 'Bottom Decile - Absolute'!$A:$AT, D$3, 0)-1)</f>
        <v>na</v>
      </c>
      <c r="E14" s="63" t="str">
        <f>IF(VLOOKUP($A13, 'Bottom Decile - Absolute'!$A:$AT, E$3, 0)&lt;=0, "na", VLOOKUP($A14, 'Bottom Decile - Absolute'!$A:$AT, E$3, 0)/VLOOKUP($A13, 'Bottom Decile - Absolute'!$A:$AT, E$3, 0)-1)</f>
        <v>na</v>
      </c>
      <c r="F14" s="63" t="str">
        <f>IF(VLOOKUP($A13, 'Bottom Decile - Absolute'!$A:$AT, F$3, 0)&lt;=0, "na", VLOOKUP($A14, 'Bottom Decile - Absolute'!$A:$AT, F$3, 0)/VLOOKUP($A13, 'Bottom Decile - Absolute'!$A:$AT, F$3, 0)-1)</f>
        <v>na</v>
      </c>
      <c r="G14" s="63" t="str">
        <f>IF(VLOOKUP($A13, 'Bottom Decile - Absolute'!$A:$AT, G$3, 0)&lt;=0, "na", VLOOKUP($A14, 'Bottom Decile - Absolute'!$A:$AT, G$3, 0)/VLOOKUP($A13, 'Bottom Decile - Absolute'!$A:$AT, G$3, 0)-1)</f>
        <v>na</v>
      </c>
      <c r="H14" s="63" t="str">
        <f>IF(VLOOKUP($A13, 'Bottom Decile - Absolute'!$A:$AT, H$3, 0)&lt;=0, "na", VLOOKUP($A14, 'Bottom Decile - Absolute'!$A:$AT, H$3, 0)/VLOOKUP($A13, 'Bottom Decile - Absolute'!$A:$AT, H$3, 0)-1)</f>
        <v>na</v>
      </c>
      <c r="I14" s="63" t="str">
        <f>IF(VLOOKUP($A13, 'Bottom Decile - Absolute'!$A:$AT, I$3, 0)&lt;=0, "na", VLOOKUP($A14, 'Bottom Decile - Absolute'!$A:$AT, I$3, 0)/VLOOKUP($A13, 'Bottom Decile - Absolute'!$A:$AT, I$3, 0)-1)</f>
        <v>na</v>
      </c>
      <c r="J14" s="63" t="str">
        <f>IF(VLOOKUP($A13, 'Bottom Decile - Absolute'!$A:$AT, J$3, 0)&lt;=0, "na", VLOOKUP($A14, 'Bottom Decile - Absolute'!$A:$AT, J$3, 0)/VLOOKUP($A13, 'Bottom Decile - Absolute'!$A:$AT, J$3, 0)-1)</f>
        <v>na</v>
      </c>
      <c r="K14" s="63" t="str">
        <f>IF(VLOOKUP($A13, 'Bottom Decile - Absolute'!$A:$AT, K$3, 0)&lt;=0, "na", VLOOKUP($A14, 'Bottom Decile - Absolute'!$A:$AT, K$3, 0)/VLOOKUP($A13, 'Bottom Decile - Absolute'!$A:$AT, K$3, 0)-1)</f>
        <v>na</v>
      </c>
      <c r="L14" s="63">
        <f>IF(VLOOKUP($A13, 'Bottom Decile - Absolute'!$A:$AT, L$3, 0)&lt;=0, "na", VLOOKUP($A14, 'Bottom Decile - Absolute'!$A:$AT, L$3, 0)/VLOOKUP($A13, 'Bottom Decile - Absolute'!$A:$AT, L$3, 0)-1)</f>
        <v>0.14629535857392573</v>
      </c>
      <c r="M14" s="63" t="str">
        <f>IF(VLOOKUP($A13, 'Bottom Decile - Absolute'!$A:$AT, M$3, 0)&lt;=0, "na", VLOOKUP($A14, 'Bottom Decile - Absolute'!$A:$AT, M$3, 0)/VLOOKUP($A13, 'Bottom Decile - Absolute'!$A:$AT, M$3, 0)-1)</f>
        <v>na</v>
      </c>
      <c r="N14" s="63" t="str">
        <f>IF(VLOOKUP($A13, 'Bottom Decile - Absolute'!$A:$AT, N$3, 0)&lt;=0, "na", VLOOKUP($A14, 'Bottom Decile - Absolute'!$A:$AT, N$3, 0)/VLOOKUP($A13, 'Bottom Decile - Absolute'!$A:$AT, N$3, 0)-1)</f>
        <v>na</v>
      </c>
      <c r="O14" s="63" t="str">
        <f>IF(VLOOKUP($A13, 'Bottom Decile - Absolute'!$A:$AT, O$3, 0)&lt;=0, "na", VLOOKUP($A14, 'Bottom Decile - Absolute'!$A:$AT, O$3, 0)/VLOOKUP($A13, 'Bottom Decile - Absolute'!$A:$AT, O$3, 0)-1)</f>
        <v>na</v>
      </c>
      <c r="P14" s="63" t="str">
        <f>IF(VLOOKUP($A13, 'Bottom Decile - Absolute'!$A:$AT, P$3, 0)&lt;=0, "na", VLOOKUP($A14, 'Bottom Decile - Absolute'!$A:$AT, P$3, 0)/VLOOKUP($A13, 'Bottom Decile - Absolute'!$A:$AT, P$3, 0)-1)</f>
        <v>na</v>
      </c>
      <c r="Q14" s="63">
        <f>IF(VLOOKUP($A13, 'Bottom Decile - Absolute'!$A:$AT, Q$3, 0)&lt;=0, "na", VLOOKUP($A14, 'Bottom Decile - Absolute'!$A:$AT, Q$3, 0)/VLOOKUP($A13, 'Bottom Decile - Absolute'!$A:$AT, Q$3, 0)-1)</f>
        <v>8.9101826566404529E-2</v>
      </c>
      <c r="R14" s="63">
        <f>IF(VLOOKUP($A13, 'Bottom Decile - Absolute'!$A:$AT, R$3, 0)&lt;=0, "na", VLOOKUP($A14, 'Bottom Decile - Absolute'!$A:$AT, R$3, 0)/VLOOKUP($A13, 'Bottom Decile - Absolute'!$A:$AT, R$3, 0)-1)</f>
        <v>0.12590232694851555</v>
      </c>
      <c r="S14" s="63">
        <f>IF(VLOOKUP($A13, 'Bottom Decile - Absolute'!$A:$AT, S$3, 0)&lt;=0, "na", VLOOKUP($A14, 'Bottom Decile - Absolute'!$A:$AT, S$3, 0)/VLOOKUP($A13, 'Bottom Decile - Absolute'!$A:$AT, S$3, 0)-1)</f>
        <v>0.12140096697267344</v>
      </c>
      <c r="T14" s="63">
        <f>IF(VLOOKUP($A13, 'Bottom Decile - Absolute'!$A:$AT, T$3, 0)&lt;=0, "na", VLOOKUP($A14, 'Bottom Decile - Absolute'!$A:$AT, T$3, 0)/VLOOKUP($A13, 'Bottom Decile - Absolute'!$A:$AT, T$3, 0)-1)</f>
        <v>7.4413040524899721E-2</v>
      </c>
      <c r="U14" s="63">
        <f>IF(VLOOKUP($A13, 'Bottom Decile - Absolute'!$A:$AT, U$3, 0)&lt;=0, "na", VLOOKUP($A14, 'Bottom Decile - Absolute'!$A:$AT, U$3, 0)/VLOOKUP($A13, 'Bottom Decile - Absolute'!$A:$AT, U$3, 0)-1)</f>
        <v>0.11710298658777596</v>
      </c>
      <c r="V14" s="63">
        <f>IF(VLOOKUP($A13, 'Bottom Decile - Absolute'!$A:$AT, V$3, 0)&lt;=0, "na", VLOOKUP($A14, 'Bottom Decile - Absolute'!$A:$AT, V$3, 0)/VLOOKUP($A13, 'Bottom Decile - Absolute'!$A:$AT, V$3, 0)-1)</f>
        <v>0.14976715808060437</v>
      </c>
      <c r="W14" s="63">
        <f>IF(VLOOKUP($A13, 'Bottom Decile - Absolute'!$A:$AT, W$3, 0)&lt;=0, "na", VLOOKUP($A14, 'Bottom Decile - Absolute'!$A:$AT, W$3, 0)/VLOOKUP($A13, 'Bottom Decile - Absolute'!$A:$AT, W$3, 0)-1)</f>
        <v>8.4004752249047465E-2</v>
      </c>
      <c r="X14" s="63">
        <f>IF(VLOOKUP($A13, 'Bottom Decile - Absolute'!$A:$AT, X$3, 0)&lt;=0, "na", VLOOKUP($A14, 'Bottom Decile - Absolute'!$A:$AT, X$3, 0)/VLOOKUP($A13, 'Bottom Decile - Absolute'!$A:$AT, X$3, 0)-1)</f>
        <v>0.13535217160882484</v>
      </c>
      <c r="Y14" s="63">
        <f>IF(VLOOKUP($A13, 'Bottom Decile - Absolute'!$A:$AT, Y$3, 0)&lt;=0, "na", VLOOKUP($A14, 'Bottom Decile - Absolute'!$A:$AT, Y$3, 0)/VLOOKUP($A13, 'Bottom Decile - Absolute'!$A:$AT, Y$3, 0)-1)</f>
        <v>5.6828836375538261E-2</v>
      </c>
      <c r="Z14" s="63" t="str">
        <f>IF(VLOOKUP($A13, 'Bottom Decile - Absolute'!$A:$AT, Z$3, 0)&lt;=0, "na", VLOOKUP($A14, 'Bottom Decile - Absolute'!$A:$AT, Z$3, 0)/VLOOKUP($A13, 'Bottom Decile - Absolute'!$A:$AT, Z$3, 0)-1)</f>
        <v>na</v>
      </c>
      <c r="AA14" s="63" t="str">
        <f>IF(VLOOKUP($A13, 'Bottom Decile - Absolute'!$A:$AT, AA$3, 0)&lt;=0, "na", VLOOKUP($A14, 'Bottom Decile - Absolute'!$A:$AT, AA$3, 0)/VLOOKUP($A13, 'Bottom Decile - Absolute'!$A:$AT, AA$3, 0)-1)</f>
        <v>na</v>
      </c>
      <c r="AB14" s="63" t="str">
        <f>IF(VLOOKUP($A13, 'Bottom Decile - Absolute'!$A:$AT, AB$3, 0)&lt;=0, "na", VLOOKUP($A14, 'Bottom Decile - Absolute'!$A:$AT, AB$3, 0)/VLOOKUP($A13, 'Bottom Decile - Absolute'!$A:$AT, AB$3, 0)-1)</f>
        <v>na</v>
      </c>
      <c r="AC14" s="63">
        <f>IF(VLOOKUP($A13, 'Bottom Decile - Absolute'!$A:$AT, AC$3, 0)&lt;=0, "na", VLOOKUP($A14, 'Bottom Decile - Absolute'!$A:$AT, AC$3, 0)/VLOOKUP($A13, 'Bottom Decile - Absolute'!$A:$AT, AC$3, 0)-1)</f>
        <v>9.19814120891016E-2</v>
      </c>
      <c r="AD14" s="63" t="str">
        <f>IF(VLOOKUP($A13, 'Bottom Decile - Absolute'!$A:$AT, AD$3, 0)&lt;=0, "na", VLOOKUP($A14, 'Bottom Decile - Absolute'!$A:$AT, AD$3, 0)/VLOOKUP($A13, 'Bottom Decile - Absolute'!$A:$AT, AD$3, 0)-1)</f>
        <v>na</v>
      </c>
      <c r="AE14" s="63" t="str">
        <f>IF(VLOOKUP($A13, 'Bottom Decile - Absolute'!$A:$AT, AE$3, 0)&lt;=0, "na", VLOOKUP($A14, 'Bottom Decile - Absolute'!$A:$AT, AE$3, 0)/VLOOKUP($A13, 'Bottom Decile - Absolute'!$A:$AT, AE$3, 0)-1)</f>
        <v>na</v>
      </c>
      <c r="AF14" s="63">
        <f>IF(VLOOKUP($A13, 'Bottom Decile - Absolute'!$A:$AT, AF$3, 0)&lt;=0, "na", VLOOKUP($A14, 'Bottom Decile - Absolute'!$A:$AT, AF$3, 0)/VLOOKUP($A13, 'Bottom Decile - Absolute'!$A:$AT, AF$3, 0)-1)</f>
        <v>0.16670298344613421</v>
      </c>
      <c r="AG14" s="63">
        <f>IF(VLOOKUP($A13, 'Bottom Decile - Absolute'!$A:$AT, AG$3, 0)&lt;=0, "na", VLOOKUP($A14, 'Bottom Decile - Absolute'!$A:$AT, AG$3, 0)/VLOOKUP($A13, 'Bottom Decile - Absolute'!$A:$AT, AG$3, 0)-1)</f>
        <v>0.22663368137778828</v>
      </c>
      <c r="AH14" s="63" t="str">
        <f>IF(VLOOKUP($A13, 'Bottom Decile - Absolute'!$A:$AT, AH$3, 0)&lt;=0, "na", VLOOKUP($A14, 'Bottom Decile - Absolute'!$A:$AT, AH$3, 0)/VLOOKUP($A13, 'Bottom Decile - Absolute'!$A:$AT, AH$3, 0)-1)</f>
        <v>na</v>
      </c>
      <c r="AI14" s="63" t="str">
        <f>IF(VLOOKUP($A13, 'Bottom Decile - Absolute'!$A:$AT, AI$3, 0)&lt;=0, "na", VLOOKUP($A14, 'Bottom Decile - Absolute'!$A:$AT, AI$3, 0)/VLOOKUP($A13, 'Bottom Decile - Absolute'!$A:$AT, AI$3, 0)-1)</f>
        <v>na</v>
      </c>
      <c r="AJ14" s="63" t="str">
        <f>IF(VLOOKUP($A13, 'Bottom Decile - Absolute'!$A:$AT, AJ$3, 0)&lt;=0, "na", VLOOKUP($A14, 'Bottom Decile - Absolute'!$A:$AT, AJ$3, 0)/VLOOKUP($A13, 'Bottom Decile - Absolute'!$A:$AT, AJ$3, 0)-1)</f>
        <v>na</v>
      </c>
      <c r="AK14" s="63" t="str">
        <f>IF(VLOOKUP($A13, 'Bottom Decile - Absolute'!$A:$AT, AK$3, 0)&lt;=0, "na", VLOOKUP($A14, 'Bottom Decile - Absolute'!$A:$AT, AK$3, 0)/VLOOKUP($A13, 'Bottom Decile - Absolute'!$A:$AT, AK$3, 0)-1)</f>
        <v>na</v>
      </c>
      <c r="AL14" s="63" t="str">
        <f>IF(VLOOKUP($A13, 'Bottom Decile - Absolute'!$A:$AT, AL$3, 0)&lt;=0, "na", VLOOKUP($A14, 'Bottom Decile - Absolute'!$A:$AT, AL$3, 0)/VLOOKUP($A13, 'Bottom Decile - Absolute'!$A:$AT, AL$3, 0)-1)</f>
        <v>na</v>
      </c>
      <c r="AM14" s="63">
        <f>IF(VLOOKUP($A13, 'Bottom Decile - Absolute'!$A:$AT, AM$3, 0)&lt;=0, "na", VLOOKUP($A14, 'Bottom Decile - Absolute'!$A:$AT, AM$3, 0)/VLOOKUP($A13, 'Bottom Decile - Absolute'!$A:$AT, AM$3, 0)-1)</f>
        <v>0.16924215700673617</v>
      </c>
      <c r="AN14" s="63" t="str">
        <f>IF(VLOOKUP($A13, 'Bottom Decile - Absolute'!$A:$AT, AN$3, 0)&lt;=0, "na", VLOOKUP($A14, 'Bottom Decile - Absolute'!$A:$AT, AN$3, 0)/VLOOKUP($A13, 'Bottom Decile - Absolute'!$A:$AT, AN$3, 0)-1)</f>
        <v>na</v>
      </c>
      <c r="AO14" s="74">
        <f>IF(VLOOKUP($A13, 'Bottom Decile - Absolute'!$A:$AT, AO$3, 0)&lt;=0, "na", VLOOKUP($A14, 'Bottom Decile - Absolute'!$A:$AT, AO$3, 0)/VLOOKUP($A13, 'Bottom Decile - Absolute'!$A:$AT, AO$3, 0)-1)</f>
        <v>2.2282861368921214E-2</v>
      </c>
      <c r="AP14" s="63">
        <f>IF(VLOOKUP($A13, 'Bottom Decile - Absolute'!$A:$AT, AP$3, 0)&lt;=0, "na", VLOOKUP($A14, 'Bottom Decile - Absolute'!$A:$AT, AP$3, 0)/VLOOKUP($A13, 'Bottom Decile - Absolute'!$A:$AT, AP$3, 0)-1)</f>
        <v>5.3034081671580191E-2</v>
      </c>
      <c r="AQ14" s="63" t="str">
        <f>IF(VLOOKUP($A13, 'Bottom Decile - Absolute'!$A:$AT, AQ$3, 0)&lt;=0, "na", VLOOKUP($A14, 'Bottom Decile - Absolute'!$A:$AT, AQ$3, 0)/VLOOKUP($A13, 'Bottom Decile - Absolute'!$A:$AT, AQ$3, 0)-1)</f>
        <v>na</v>
      </c>
      <c r="AR14" s="63" t="str">
        <f>IF(VLOOKUP($A13, 'Bottom Decile - Absolute'!$A:$AT, AR$3, 0)&lt;=0, "na", VLOOKUP($A14, 'Bottom Decile - Absolute'!$A:$AT, AR$3, 0)/VLOOKUP($A13, 'Bottom Decile - Absolute'!$A:$AT, AR$3, 0)-1)</f>
        <v>na</v>
      </c>
      <c r="AS14" s="63" t="str">
        <f>IF(VLOOKUP($A13, 'Bottom Decile - Absolute'!$A:$AT, AS$3, 0)&lt;=0, "na", VLOOKUP($A14, 'Bottom Decile - Absolute'!$A:$AT, AS$3, 0)/VLOOKUP($A13, 'Bottom Decile - Absolute'!$A:$AT, AS$3, 0)-1)</f>
        <v>na</v>
      </c>
      <c r="AT14" s="63" t="str">
        <f>IF(VLOOKUP($A13, 'Bottom Decile - Absolute'!$A:$AT, AT$3, 0)&lt;=0, "na", VLOOKUP($A14, 'Bottom Decile - Absolute'!$A:$AT, AT$3, 0)/VLOOKUP($A13, 'Bottom Decile - Absolute'!$A:$AT, AT$3, 0)-1)</f>
        <v>na</v>
      </c>
      <c r="AU14" s="63" t="str">
        <f>IF(VLOOKUP($A13, 'Bottom Decile - Absolute'!$A:$AU, AU$3, 0)&lt;=0, "na", VLOOKUP($A14, 'Bottom Decile - Absolute'!$A:$AU, AU$3, 0)/VLOOKUP($A13, 'Bottom Decile - Absolute'!$A:$AU, AU$3, 0)-1)</f>
        <v>na</v>
      </c>
      <c r="AV14" s="137">
        <f>IF(VLOOKUP($A13, 'Top Decile - Absolute'!$A:$BA, AV$3, 0)&lt;=0, "na", VLOOKUP($A14, 'Top Decile - Absolute'!$A:$BA, AV$3, 0)/VLOOKUP($A13, 'Top Decile - Absolute'!$A:$BA, AV$3, 0)-1)</f>
        <v>0.11628787878787872</v>
      </c>
      <c r="AW14" s="137">
        <f>IF(VLOOKUP($A13, 'Top Decile - Absolute'!$A:$BA, AW$3, 0)&lt;=0, "na", VLOOKUP($A14, 'Top Decile - Absolute'!$A:$BA, AW$3, 0)/VLOOKUP($A13, 'Top Decile - Absolute'!$A:$BA, AW$3, 0)-1)</f>
        <v>7.0551513621445405E-2</v>
      </c>
    </row>
    <row r="15" spans="1:49">
      <c r="A15" s="7">
        <v>34698</v>
      </c>
      <c r="B15" s="63" t="str">
        <f>IF(VLOOKUP($A14, 'Bottom Decile - Absolute'!$A:$AT, B$3, 0)&lt;=0, "na", VLOOKUP($A15, 'Bottom Decile - Absolute'!$A:$AT, B$3, 0)/VLOOKUP($A14, 'Bottom Decile - Absolute'!$A:$AT, B$3, 0)-1)</f>
        <v>na</v>
      </c>
      <c r="C15" s="63" t="str">
        <f>IF(VLOOKUP($A14, 'Bottom Decile - Absolute'!$A:$AT, C$3, 0)&lt;=0, "na", VLOOKUP($A15, 'Bottom Decile - Absolute'!$A:$AT, C$3, 0)/VLOOKUP($A14, 'Bottom Decile - Absolute'!$A:$AT, C$3, 0)-1)</f>
        <v>na</v>
      </c>
      <c r="D15" s="63" t="str">
        <f>IF(VLOOKUP($A14, 'Bottom Decile - Absolute'!$A:$AT, D$3, 0)&lt;=0, "na", VLOOKUP($A15, 'Bottom Decile - Absolute'!$A:$AT, D$3, 0)/VLOOKUP($A14, 'Bottom Decile - Absolute'!$A:$AT, D$3, 0)-1)</f>
        <v>na</v>
      </c>
      <c r="E15" s="63" t="str">
        <f>IF(VLOOKUP($A14, 'Bottom Decile - Absolute'!$A:$AT, E$3, 0)&lt;=0, "na", VLOOKUP($A15, 'Bottom Decile - Absolute'!$A:$AT, E$3, 0)/VLOOKUP($A14, 'Bottom Decile - Absolute'!$A:$AT, E$3, 0)-1)</f>
        <v>na</v>
      </c>
      <c r="F15" s="63" t="str">
        <f>IF(VLOOKUP($A14, 'Bottom Decile - Absolute'!$A:$AT, F$3, 0)&lt;=0, "na", VLOOKUP($A15, 'Bottom Decile - Absolute'!$A:$AT, F$3, 0)/VLOOKUP($A14, 'Bottom Decile - Absolute'!$A:$AT, F$3, 0)-1)</f>
        <v>na</v>
      </c>
      <c r="G15" s="63" t="str">
        <f>IF(VLOOKUP($A14, 'Bottom Decile - Absolute'!$A:$AT, G$3, 0)&lt;=0, "na", VLOOKUP($A15, 'Bottom Decile - Absolute'!$A:$AT, G$3, 0)/VLOOKUP($A14, 'Bottom Decile - Absolute'!$A:$AT, G$3, 0)-1)</f>
        <v>na</v>
      </c>
      <c r="H15" s="63" t="str">
        <f>IF(VLOOKUP($A14, 'Bottom Decile - Absolute'!$A:$AT, H$3, 0)&lt;=0, "na", VLOOKUP($A15, 'Bottom Decile - Absolute'!$A:$AT, H$3, 0)/VLOOKUP($A14, 'Bottom Decile - Absolute'!$A:$AT, H$3, 0)-1)</f>
        <v>na</v>
      </c>
      <c r="I15" s="63" t="str">
        <f>IF(VLOOKUP($A14, 'Bottom Decile - Absolute'!$A:$AT, I$3, 0)&lt;=0, "na", VLOOKUP($A15, 'Bottom Decile - Absolute'!$A:$AT, I$3, 0)/VLOOKUP($A14, 'Bottom Decile - Absolute'!$A:$AT, I$3, 0)-1)</f>
        <v>na</v>
      </c>
      <c r="J15" s="63" t="str">
        <f>IF(VLOOKUP($A14, 'Bottom Decile - Absolute'!$A:$AT, J$3, 0)&lt;=0, "na", VLOOKUP($A15, 'Bottom Decile - Absolute'!$A:$AT, J$3, 0)/VLOOKUP($A14, 'Bottom Decile - Absolute'!$A:$AT, J$3, 0)-1)</f>
        <v>na</v>
      </c>
      <c r="K15" s="63" t="str">
        <f>IF(VLOOKUP($A14, 'Bottom Decile - Absolute'!$A:$AT, K$3, 0)&lt;=0, "na", VLOOKUP($A15, 'Bottom Decile - Absolute'!$A:$AT, K$3, 0)/VLOOKUP($A14, 'Bottom Decile - Absolute'!$A:$AT, K$3, 0)-1)</f>
        <v>na</v>
      </c>
      <c r="L15" s="63">
        <f>IF(VLOOKUP($A14, 'Bottom Decile - Absolute'!$A:$AT, L$3, 0)&lt;=0, "na", VLOOKUP($A15, 'Bottom Decile - Absolute'!$A:$AT, L$3, 0)/VLOOKUP($A14, 'Bottom Decile - Absolute'!$A:$AT, L$3, 0)-1)</f>
        <v>-0.13881157478142825</v>
      </c>
      <c r="M15" s="63" t="str">
        <f>IF(VLOOKUP($A14, 'Bottom Decile - Absolute'!$A:$AT, M$3, 0)&lt;=0, "na", VLOOKUP($A15, 'Bottom Decile - Absolute'!$A:$AT, M$3, 0)/VLOOKUP($A14, 'Bottom Decile - Absolute'!$A:$AT, M$3, 0)-1)</f>
        <v>na</v>
      </c>
      <c r="N15" s="63" t="str">
        <f>IF(VLOOKUP($A14, 'Bottom Decile - Absolute'!$A:$AT, N$3, 0)&lt;=0, "na", VLOOKUP($A15, 'Bottom Decile - Absolute'!$A:$AT, N$3, 0)/VLOOKUP($A14, 'Bottom Decile - Absolute'!$A:$AT, N$3, 0)-1)</f>
        <v>na</v>
      </c>
      <c r="O15" s="63" t="str">
        <f>IF(VLOOKUP($A14, 'Bottom Decile - Absolute'!$A:$AT, O$3, 0)&lt;=0, "na", VLOOKUP($A15, 'Bottom Decile - Absolute'!$A:$AT, O$3, 0)/VLOOKUP($A14, 'Bottom Decile - Absolute'!$A:$AT, O$3, 0)-1)</f>
        <v>na</v>
      </c>
      <c r="P15" s="63" t="str">
        <f>IF(VLOOKUP($A14, 'Bottom Decile - Absolute'!$A:$AT, P$3, 0)&lt;=0, "na", VLOOKUP($A15, 'Bottom Decile - Absolute'!$A:$AT, P$3, 0)/VLOOKUP($A14, 'Bottom Decile - Absolute'!$A:$AT, P$3, 0)-1)</f>
        <v>na</v>
      </c>
      <c r="Q15" s="63">
        <f>IF(VLOOKUP($A14, 'Bottom Decile - Absolute'!$A:$AT, Q$3, 0)&lt;=0, "na", VLOOKUP($A15, 'Bottom Decile - Absolute'!$A:$AT, Q$3, 0)/VLOOKUP($A14, 'Bottom Decile - Absolute'!$A:$AT, Q$3, 0)-1)</f>
        <v>7.7032243669212797E-3</v>
      </c>
      <c r="R15" s="63">
        <f>IF(VLOOKUP($A14, 'Bottom Decile - Absolute'!$A:$AT, R$3, 0)&lt;=0, "na", VLOOKUP($A15, 'Bottom Decile - Absolute'!$A:$AT, R$3, 0)/VLOOKUP($A14, 'Bottom Decile - Absolute'!$A:$AT, R$3, 0)-1)</f>
        <v>-1.4254717102230807E-2</v>
      </c>
      <c r="S15" s="63">
        <f>IF(VLOOKUP($A14, 'Bottom Decile - Absolute'!$A:$AT, S$3, 0)&lt;=0, "na", VLOOKUP($A15, 'Bottom Decile - Absolute'!$A:$AT, S$3, 0)/VLOOKUP($A14, 'Bottom Decile - Absolute'!$A:$AT, S$3, 0)-1)</f>
        <v>-5.4023013403269315E-3</v>
      </c>
      <c r="T15" s="63">
        <f>IF(VLOOKUP($A14, 'Bottom Decile - Absolute'!$A:$AT, T$3, 0)&lt;=0, "na", VLOOKUP($A15, 'Bottom Decile - Absolute'!$A:$AT, T$3, 0)/VLOOKUP($A14, 'Bottom Decile - Absolute'!$A:$AT, T$3, 0)-1)</f>
        <v>-2.0861370801034118E-2</v>
      </c>
      <c r="U15" s="63">
        <f>IF(VLOOKUP($A14, 'Bottom Decile - Absolute'!$A:$AT, U$3, 0)&lt;=0, "na", VLOOKUP($A15, 'Bottom Decile - Absolute'!$A:$AT, U$3, 0)/VLOOKUP($A14, 'Bottom Decile - Absolute'!$A:$AT, U$3, 0)-1)</f>
        <v>1.5393056957095252E-2</v>
      </c>
      <c r="V15" s="63">
        <f>IF(VLOOKUP($A14, 'Bottom Decile - Absolute'!$A:$AT, V$3, 0)&lt;=0, "na", VLOOKUP($A15, 'Bottom Decile - Absolute'!$A:$AT, V$3, 0)/VLOOKUP($A14, 'Bottom Decile - Absolute'!$A:$AT, V$3, 0)-1)</f>
        <v>2.7933823780130762E-2</v>
      </c>
      <c r="W15" s="63">
        <f>IF(VLOOKUP($A14, 'Bottom Decile - Absolute'!$A:$AT, W$3, 0)&lt;=0, "na", VLOOKUP($A15, 'Bottom Decile - Absolute'!$A:$AT, W$3, 0)/VLOOKUP($A14, 'Bottom Decile - Absolute'!$A:$AT, W$3, 0)-1)</f>
        <v>-5.3256826374260546E-3</v>
      </c>
      <c r="X15" s="63">
        <f>IF(VLOOKUP($A14, 'Bottom Decile - Absolute'!$A:$AT, X$3, 0)&lt;=0, "na", VLOOKUP($A15, 'Bottom Decile - Absolute'!$A:$AT, X$3, 0)/VLOOKUP($A14, 'Bottom Decile - Absolute'!$A:$AT, X$3, 0)-1)</f>
        <v>-1.1010408133110161E-2</v>
      </c>
      <c r="Y15" s="63">
        <f>IF(VLOOKUP($A14, 'Bottom Decile - Absolute'!$A:$AT, Y$3, 0)&lt;=0, "na", VLOOKUP($A15, 'Bottom Decile - Absolute'!$A:$AT, Y$3, 0)/VLOOKUP($A14, 'Bottom Decile - Absolute'!$A:$AT, Y$3, 0)-1)</f>
        <v>-2.2509963040877712E-2</v>
      </c>
      <c r="Z15" s="63" t="str">
        <f>IF(VLOOKUP($A14, 'Bottom Decile - Absolute'!$A:$AT, Z$3, 0)&lt;=0, "na", VLOOKUP($A15, 'Bottom Decile - Absolute'!$A:$AT, Z$3, 0)/VLOOKUP($A14, 'Bottom Decile - Absolute'!$A:$AT, Z$3, 0)-1)</f>
        <v>na</v>
      </c>
      <c r="AA15" s="63" t="str">
        <f>IF(VLOOKUP($A14, 'Bottom Decile - Absolute'!$A:$AT, AA$3, 0)&lt;=0, "na", VLOOKUP($A15, 'Bottom Decile - Absolute'!$A:$AT, AA$3, 0)/VLOOKUP($A14, 'Bottom Decile - Absolute'!$A:$AT, AA$3, 0)-1)</f>
        <v>na</v>
      </c>
      <c r="AB15" s="63" t="str">
        <f>IF(VLOOKUP($A14, 'Bottom Decile - Absolute'!$A:$AT, AB$3, 0)&lt;=0, "na", VLOOKUP($A15, 'Bottom Decile - Absolute'!$A:$AT, AB$3, 0)/VLOOKUP($A14, 'Bottom Decile - Absolute'!$A:$AT, AB$3, 0)-1)</f>
        <v>na</v>
      </c>
      <c r="AC15" s="63">
        <f>IF(VLOOKUP($A14, 'Bottom Decile - Absolute'!$A:$AT, AC$3, 0)&lt;=0, "na", VLOOKUP($A15, 'Bottom Decile - Absolute'!$A:$AT, AC$3, 0)/VLOOKUP($A14, 'Bottom Decile - Absolute'!$A:$AT, AC$3, 0)-1)</f>
        <v>-4.6165163255324937E-2</v>
      </c>
      <c r="AD15" s="63" t="str">
        <f>IF(VLOOKUP($A14, 'Bottom Decile - Absolute'!$A:$AT, AD$3, 0)&lt;=0, "na", VLOOKUP($A15, 'Bottom Decile - Absolute'!$A:$AT, AD$3, 0)/VLOOKUP($A14, 'Bottom Decile - Absolute'!$A:$AT, AD$3, 0)-1)</f>
        <v>na</v>
      </c>
      <c r="AE15" s="63" t="str">
        <f>IF(VLOOKUP($A14, 'Bottom Decile - Absolute'!$A:$AT, AE$3, 0)&lt;=0, "na", VLOOKUP($A15, 'Bottom Decile - Absolute'!$A:$AT, AE$3, 0)/VLOOKUP($A14, 'Bottom Decile - Absolute'!$A:$AT, AE$3, 0)-1)</f>
        <v>na</v>
      </c>
      <c r="AF15" s="63">
        <f>IF(VLOOKUP($A14, 'Bottom Decile - Absolute'!$A:$AT, AF$3, 0)&lt;=0, "na", VLOOKUP($A15, 'Bottom Decile - Absolute'!$A:$AT, AF$3, 0)/VLOOKUP($A14, 'Bottom Decile - Absolute'!$A:$AT, AF$3, 0)-1)</f>
        <v>-4.1385194375036405E-2</v>
      </c>
      <c r="AG15" s="63">
        <f>IF(VLOOKUP($A14, 'Bottom Decile - Absolute'!$A:$AT, AG$3, 0)&lt;=0, "na", VLOOKUP($A15, 'Bottom Decile - Absolute'!$A:$AT, AG$3, 0)/VLOOKUP($A14, 'Bottom Decile - Absolute'!$A:$AT, AG$3, 0)-1)</f>
        <v>4.7640381905569296E-2</v>
      </c>
      <c r="AH15" s="63" t="str">
        <f>IF(VLOOKUP($A14, 'Bottom Decile - Absolute'!$A:$AT, AH$3, 0)&lt;=0, "na", VLOOKUP($A15, 'Bottom Decile - Absolute'!$A:$AT, AH$3, 0)/VLOOKUP($A14, 'Bottom Decile - Absolute'!$A:$AT, AH$3, 0)-1)</f>
        <v>na</v>
      </c>
      <c r="AI15" s="63" t="str">
        <f>IF(VLOOKUP($A14, 'Bottom Decile - Absolute'!$A:$AT, AI$3, 0)&lt;=0, "na", VLOOKUP($A15, 'Bottom Decile - Absolute'!$A:$AT, AI$3, 0)/VLOOKUP($A14, 'Bottom Decile - Absolute'!$A:$AT, AI$3, 0)-1)</f>
        <v>na</v>
      </c>
      <c r="AJ15" s="63" t="str">
        <f>IF(VLOOKUP($A14, 'Bottom Decile - Absolute'!$A:$AT, AJ$3, 0)&lt;=0, "na", VLOOKUP($A15, 'Bottom Decile - Absolute'!$A:$AT, AJ$3, 0)/VLOOKUP($A14, 'Bottom Decile - Absolute'!$A:$AT, AJ$3, 0)-1)</f>
        <v>na</v>
      </c>
      <c r="AK15" s="63" t="str">
        <f>IF(VLOOKUP($A14, 'Bottom Decile - Absolute'!$A:$AT, AK$3, 0)&lt;=0, "na", VLOOKUP($A15, 'Bottom Decile - Absolute'!$A:$AT, AK$3, 0)/VLOOKUP($A14, 'Bottom Decile - Absolute'!$A:$AT, AK$3, 0)-1)</f>
        <v>na</v>
      </c>
      <c r="AL15" s="63" t="str">
        <f>IF(VLOOKUP($A14, 'Bottom Decile - Absolute'!$A:$AT, AL$3, 0)&lt;=0, "na", VLOOKUP($A15, 'Bottom Decile - Absolute'!$A:$AT, AL$3, 0)/VLOOKUP($A14, 'Bottom Decile - Absolute'!$A:$AT, AL$3, 0)-1)</f>
        <v>na</v>
      </c>
      <c r="AM15" s="63">
        <f>IF(VLOOKUP($A14, 'Bottom Decile - Absolute'!$A:$AT, AM$3, 0)&lt;=0, "na", VLOOKUP($A15, 'Bottom Decile - Absolute'!$A:$AT, AM$3, 0)/VLOOKUP($A14, 'Bottom Decile - Absolute'!$A:$AT, AM$3, 0)-1)</f>
        <v>-9.4762915006883497E-2</v>
      </c>
      <c r="AN15" s="63" t="str">
        <f>IF(VLOOKUP($A14, 'Bottom Decile - Absolute'!$A:$AT, AN$3, 0)&lt;=0, "na", VLOOKUP($A15, 'Bottom Decile - Absolute'!$A:$AT, AN$3, 0)/VLOOKUP($A14, 'Bottom Decile - Absolute'!$A:$AT, AN$3, 0)-1)</f>
        <v>na</v>
      </c>
      <c r="AO15" s="74">
        <f>IF(VLOOKUP($A14, 'Bottom Decile - Absolute'!$A:$AT, AO$3, 0)&lt;=0, "na", VLOOKUP($A15, 'Bottom Decile - Absolute'!$A:$AT, AO$3, 0)/VLOOKUP($A14, 'Bottom Decile - Absolute'!$A:$AT, AO$3, 0)-1)</f>
        <v>-3.3921074900355896E-2</v>
      </c>
      <c r="AP15" s="63">
        <f>IF(VLOOKUP($A14, 'Bottom Decile - Absolute'!$A:$AT, AP$3, 0)&lt;=0, "na", VLOOKUP($A15, 'Bottom Decile - Absolute'!$A:$AT, AP$3, 0)/VLOOKUP($A14, 'Bottom Decile - Absolute'!$A:$AT, AP$3, 0)-1)</f>
        <v>-9.2804080977811787E-2</v>
      </c>
      <c r="AQ15" s="63" t="str">
        <f>IF(VLOOKUP($A14, 'Bottom Decile - Absolute'!$A:$AT, AQ$3, 0)&lt;=0, "na", VLOOKUP($A15, 'Bottom Decile - Absolute'!$A:$AT, AQ$3, 0)/VLOOKUP($A14, 'Bottom Decile - Absolute'!$A:$AT, AQ$3, 0)-1)</f>
        <v>na</v>
      </c>
      <c r="AR15" s="63" t="str">
        <f>IF(VLOOKUP($A14, 'Bottom Decile - Absolute'!$A:$AT, AR$3, 0)&lt;=0, "na", VLOOKUP($A15, 'Bottom Decile - Absolute'!$A:$AT, AR$3, 0)/VLOOKUP($A14, 'Bottom Decile - Absolute'!$A:$AT, AR$3, 0)-1)</f>
        <v>na</v>
      </c>
      <c r="AS15" s="63" t="str">
        <f>IF(VLOOKUP($A14, 'Bottom Decile - Absolute'!$A:$AT, AS$3, 0)&lt;=0, "na", VLOOKUP($A15, 'Bottom Decile - Absolute'!$A:$AT, AS$3, 0)/VLOOKUP($A14, 'Bottom Decile - Absolute'!$A:$AT, AS$3, 0)-1)</f>
        <v>na</v>
      </c>
      <c r="AT15" s="63" t="str">
        <f>IF(VLOOKUP($A14, 'Bottom Decile - Absolute'!$A:$AT, AT$3, 0)&lt;=0, "na", VLOOKUP($A15, 'Bottom Decile - Absolute'!$A:$AT, AT$3, 0)/VLOOKUP($A14, 'Bottom Decile - Absolute'!$A:$AT, AT$3, 0)-1)</f>
        <v>na</v>
      </c>
      <c r="AU15" s="63" t="str">
        <f>IF(VLOOKUP($A14, 'Bottom Decile - Absolute'!$A:$AU, AU$3, 0)&lt;=0, "na", VLOOKUP($A15, 'Bottom Decile - Absolute'!$A:$AU, AU$3, 0)/VLOOKUP($A14, 'Bottom Decile - Absolute'!$A:$AU, AU$3, 0)-1)</f>
        <v>na</v>
      </c>
      <c r="AV15" s="137">
        <f>IF(VLOOKUP($A14, 'Top Decile - Absolute'!$A:$BA, AV$3, 0)&lt;=0, "na", VLOOKUP($A15, 'Top Decile - Absolute'!$A:$BA, AV$3, 0)/VLOOKUP($A14, 'Top Decile - Absolute'!$A:$BA, AV$3, 0)-1)</f>
        <v>-2.1717000339328107E-2</v>
      </c>
      <c r="AW15" s="137">
        <f>IF(VLOOKUP($A14, 'Top Decile - Absolute'!$A:$BA, AW$3, 0)&lt;=0, "na", VLOOKUP($A15, 'Top Decile - Absolute'!$A:$BA, AW$3, 0)/VLOOKUP($A14, 'Top Decile - Absolute'!$A:$BA, AW$3, 0)-1)</f>
        <v>-1.5392860971165101E-2</v>
      </c>
    </row>
    <row r="16" spans="1:49">
      <c r="A16" s="7">
        <v>35062</v>
      </c>
      <c r="B16" s="63" t="str">
        <f>IF(VLOOKUP($A15, 'Bottom Decile - Absolute'!$A:$AT, B$3, 0)&lt;=0, "na", VLOOKUP($A16, 'Bottom Decile - Absolute'!$A:$AT, B$3, 0)/VLOOKUP($A15, 'Bottom Decile - Absolute'!$A:$AT, B$3, 0)-1)</f>
        <v>na</v>
      </c>
      <c r="C16" s="63" t="str">
        <f>IF(VLOOKUP($A15, 'Bottom Decile - Absolute'!$A:$AT, C$3, 0)&lt;=0, "na", VLOOKUP($A16, 'Bottom Decile - Absolute'!$A:$AT, C$3, 0)/VLOOKUP($A15, 'Bottom Decile - Absolute'!$A:$AT, C$3, 0)-1)</f>
        <v>na</v>
      </c>
      <c r="D16" s="63" t="str">
        <f>IF(VLOOKUP($A15, 'Bottom Decile - Absolute'!$A:$AT, D$3, 0)&lt;=0, "na", VLOOKUP($A16, 'Bottom Decile - Absolute'!$A:$AT, D$3, 0)/VLOOKUP($A15, 'Bottom Decile - Absolute'!$A:$AT, D$3, 0)-1)</f>
        <v>na</v>
      </c>
      <c r="E16" s="63" t="str">
        <f>IF(VLOOKUP($A15, 'Bottom Decile - Absolute'!$A:$AT, E$3, 0)&lt;=0, "na", VLOOKUP($A16, 'Bottom Decile - Absolute'!$A:$AT, E$3, 0)/VLOOKUP($A15, 'Bottom Decile - Absolute'!$A:$AT, E$3, 0)-1)</f>
        <v>na</v>
      </c>
      <c r="F16" s="63" t="str">
        <f>IF(VLOOKUP($A15, 'Bottom Decile - Absolute'!$A:$AT, F$3, 0)&lt;=0, "na", VLOOKUP($A16, 'Bottom Decile - Absolute'!$A:$AT, F$3, 0)/VLOOKUP($A15, 'Bottom Decile - Absolute'!$A:$AT, F$3, 0)-1)</f>
        <v>na</v>
      </c>
      <c r="G16" s="63" t="str">
        <f>IF(VLOOKUP($A15, 'Bottom Decile - Absolute'!$A:$AT, G$3, 0)&lt;=0, "na", VLOOKUP($A16, 'Bottom Decile - Absolute'!$A:$AT, G$3, 0)/VLOOKUP($A15, 'Bottom Decile - Absolute'!$A:$AT, G$3, 0)-1)</f>
        <v>na</v>
      </c>
      <c r="H16" s="63" t="str">
        <f>IF(VLOOKUP($A15, 'Bottom Decile - Absolute'!$A:$AT, H$3, 0)&lt;=0, "na", VLOOKUP($A16, 'Bottom Decile - Absolute'!$A:$AT, H$3, 0)/VLOOKUP($A15, 'Bottom Decile - Absolute'!$A:$AT, H$3, 0)-1)</f>
        <v>na</v>
      </c>
      <c r="I16" s="63" t="str">
        <f>IF(VLOOKUP($A15, 'Bottom Decile - Absolute'!$A:$AT, I$3, 0)&lt;=0, "na", VLOOKUP($A16, 'Bottom Decile - Absolute'!$A:$AT, I$3, 0)/VLOOKUP($A15, 'Bottom Decile - Absolute'!$A:$AT, I$3, 0)-1)</f>
        <v>na</v>
      </c>
      <c r="J16" s="63" t="str">
        <f>IF(VLOOKUP($A15, 'Bottom Decile - Absolute'!$A:$AT, J$3, 0)&lt;=0, "na", VLOOKUP($A16, 'Bottom Decile - Absolute'!$A:$AT, J$3, 0)/VLOOKUP($A15, 'Bottom Decile - Absolute'!$A:$AT, J$3, 0)-1)</f>
        <v>na</v>
      </c>
      <c r="K16" s="63" t="str">
        <f>IF(VLOOKUP($A15, 'Bottom Decile - Absolute'!$A:$AT, K$3, 0)&lt;=0, "na", VLOOKUP($A16, 'Bottom Decile - Absolute'!$A:$AT, K$3, 0)/VLOOKUP($A15, 'Bottom Decile - Absolute'!$A:$AT, K$3, 0)-1)</f>
        <v>na</v>
      </c>
      <c r="L16" s="63">
        <f>IF(VLOOKUP($A15, 'Bottom Decile - Absolute'!$A:$AT, L$3, 0)&lt;=0, "na", VLOOKUP($A16, 'Bottom Decile - Absolute'!$A:$AT, L$3, 0)/VLOOKUP($A15, 'Bottom Decile - Absolute'!$A:$AT, L$3, 0)-1)</f>
        <v>0.32062238419742628</v>
      </c>
      <c r="M16" s="63" t="str">
        <f>IF(VLOOKUP($A15, 'Bottom Decile - Absolute'!$A:$AT, M$3, 0)&lt;=0, "na", VLOOKUP($A16, 'Bottom Decile - Absolute'!$A:$AT, M$3, 0)/VLOOKUP($A15, 'Bottom Decile - Absolute'!$A:$AT, M$3, 0)-1)</f>
        <v>na</v>
      </c>
      <c r="N16" s="63" t="str">
        <f>IF(VLOOKUP($A15, 'Bottom Decile - Absolute'!$A:$AT, N$3, 0)&lt;=0, "na", VLOOKUP($A16, 'Bottom Decile - Absolute'!$A:$AT, N$3, 0)/VLOOKUP($A15, 'Bottom Decile - Absolute'!$A:$AT, N$3, 0)-1)</f>
        <v>na</v>
      </c>
      <c r="O16" s="63" t="str">
        <f>IF(VLOOKUP($A15, 'Bottom Decile - Absolute'!$A:$AT, O$3, 0)&lt;=0, "na", VLOOKUP($A16, 'Bottom Decile - Absolute'!$A:$AT, O$3, 0)/VLOOKUP($A15, 'Bottom Decile - Absolute'!$A:$AT, O$3, 0)-1)</f>
        <v>na</v>
      </c>
      <c r="P16" s="63" t="str">
        <f>IF(VLOOKUP($A15, 'Bottom Decile - Absolute'!$A:$AT, P$3, 0)&lt;=0, "na", VLOOKUP($A16, 'Bottom Decile - Absolute'!$A:$AT, P$3, 0)/VLOOKUP($A15, 'Bottom Decile - Absolute'!$A:$AT, P$3, 0)-1)</f>
        <v>na</v>
      </c>
      <c r="Q16" s="63">
        <f>IF(VLOOKUP($A15, 'Bottom Decile - Absolute'!$A:$AT, Q$3, 0)&lt;=0, "na", VLOOKUP($A16, 'Bottom Decile - Absolute'!$A:$AT, Q$3, 0)/VLOOKUP($A15, 'Bottom Decile - Absolute'!$A:$AT, Q$3, 0)-1)</f>
        <v>0.33794605676567135</v>
      </c>
      <c r="R16" s="63">
        <f>IF(VLOOKUP($A15, 'Bottom Decile - Absolute'!$A:$AT, R$3, 0)&lt;=0, "na", VLOOKUP($A16, 'Bottom Decile - Absolute'!$A:$AT, R$3, 0)/VLOOKUP($A15, 'Bottom Decile - Absolute'!$A:$AT, R$3, 0)-1)</f>
        <v>0.30270608874903737</v>
      </c>
      <c r="S16" s="63">
        <f>IF(VLOOKUP($A15, 'Bottom Decile - Absolute'!$A:$AT, S$3, 0)&lt;=0, "na", VLOOKUP($A16, 'Bottom Decile - Absolute'!$A:$AT, S$3, 0)/VLOOKUP($A15, 'Bottom Decile - Absolute'!$A:$AT, S$3, 0)-1)</f>
        <v>0.28690250723728528</v>
      </c>
      <c r="T16" s="63">
        <f>IF(VLOOKUP($A15, 'Bottom Decile - Absolute'!$A:$AT, T$3, 0)&lt;=0, "na", VLOOKUP($A16, 'Bottom Decile - Absolute'!$A:$AT, T$3, 0)/VLOOKUP($A15, 'Bottom Decile - Absolute'!$A:$AT, T$3, 0)-1)</f>
        <v>0.30789347962328484</v>
      </c>
      <c r="U16" s="63">
        <f>IF(VLOOKUP($A15, 'Bottom Decile - Absolute'!$A:$AT, U$3, 0)&lt;=0, "na", VLOOKUP($A16, 'Bottom Decile - Absolute'!$A:$AT, U$3, 0)/VLOOKUP($A15, 'Bottom Decile - Absolute'!$A:$AT, U$3, 0)-1)</f>
        <v>0.2808024287236075</v>
      </c>
      <c r="V16" s="63">
        <f>IF(VLOOKUP($A15, 'Bottom Decile - Absolute'!$A:$AT, V$3, 0)&lt;=0, "na", VLOOKUP($A16, 'Bottom Decile - Absolute'!$A:$AT, V$3, 0)/VLOOKUP($A15, 'Bottom Decile - Absolute'!$A:$AT, V$3, 0)-1)</f>
        <v>0.3128760767027523</v>
      </c>
      <c r="W16" s="63">
        <f>IF(VLOOKUP($A15, 'Bottom Decile - Absolute'!$A:$AT, W$3, 0)&lt;=0, "na", VLOOKUP($A16, 'Bottom Decile - Absolute'!$A:$AT, W$3, 0)/VLOOKUP($A15, 'Bottom Decile - Absolute'!$A:$AT, W$3, 0)-1)</f>
        <v>0.24912361192457921</v>
      </c>
      <c r="X16" s="63">
        <f>IF(VLOOKUP($A15, 'Bottom Decile - Absolute'!$A:$AT, X$3, 0)&lt;=0, "na", VLOOKUP($A16, 'Bottom Decile - Absolute'!$A:$AT, X$3, 0)/VLOOKUP($A15, 'Bottom Decile - Absolute'!$A:$AT, X$3, 0)-1)</f>
        <v>0.34387017673752696</v>
      </c>
      <c r="Y16" s="63">
        <f>IF(VLOOKUP($A15, 'Bottom Decile - Absolute'!$A:$AT, Y$3, 0)&lt;=0, "na", VLOOKUP($A16, 'Bottom Decile - Absolute'!$A:$AT, Y$3, 0)/VLOOKUP($A15, 'Bottom Decile - Absolute'!$A:$AT, Y$3, 0)-1)</f>
        <v>0.20944667681653906</v>
      </c>
      <c r="Z16" s="63" t="str">
        <f>IF(VLOOKUP($A15, 'Bottom Decile - Absolute'!$A:$AT, Z$3, 0)&lt;=0, "na", VLOOKUP($A16, 'Bottom Decile - Absolute'!$A:$AT, Z$3, 0)/VLOOKUP($A15, 'Bottom Decile - Absolute'!$A:$AT, Z$3, 0)-1)</f>
        <v>na</v>
      </c>
      <c r="AA16" s="63" t="str">
        <f>IF(VLOOKUP($A15, 'Bottom Decile - Absolute'!$A:$AT, AA$3, 0)&lt;=0, "na", VLOOKUP($A16, 'Bottom Decile - Absolute'!$A:$AT, AA$3, 0)/VLOOKUP($A15, 'Bottom Decile - Absolute'!$A:$AT, AA$3, 0)-1)</f>
        <v>na</v>
      </c>
      <c r="AB16" s="63" t="str">
        <f>IF(VLOOKUP($A15, 'Bottom Decile - Absolute'!$A:$AT, AB$3, 0)&lt;=0, "na", VLOOKUP($A16, 'Bottom Decile - Absolute'!$A:$AT, AB$3, 0)/VLOOKUP($A15, 'Bottom Decile - Absolute'!$A:$AT, AB$3, 0)-1)</f>
        <v>na</v>
      </c>
      <c r="AC16" s="63">
        <f>IF(VLOOKUP($A15, 'Bottom Decile - Absolute'!$A:$AT, AC$3, 0)&lt;=0, "na", VLOOKUP($A16, 'Bottom Decile - Absolute'!$A:$AT, AC$3, 0)/VLOOKUP($A15, 'Bottom Decile - Absolute'!$A:$AT, AC$3, 0)-1)</f>
        <v>0.20176051939410811</v>
      </c>
      <c r="AD16" s="63" t="str">
        <f>IF(VLOOKUP($A15, 'Bottom Decile - Absolute'!$A:$AT, AD$3, 0)&lt;=0, "na", VLOOKUP($A16, 'Bottom Decile - Absolute'!$A:$AT, AD$3, 0)/VLOOKUP($A15, 'Bottom Decile - Absolute'!$A:$AT, AD$3, 0)-1)</f>
        <v>na</v>
      </c>
      <c r="AE16" s="63" t="str">
        <f>IF(VLOOKUP($A15, 'Bottom Decile - Absolute'!$A:$AT, AE$3, 0)&lt;=0, "na", VLOOKUP($A16, 'Bottom Decile - Absolute'!$A:$AT, AE$3, 0)/VLOOKUP($A15, 'Bottom Decile - Absolute'!$A:$AT, AE$3, 0)-1)</f>
        <v>na</v>
      </c>
      <c r="AF16" s="63">
        <f>IF(VLOOKUP($A15, 'Bottom Decile - Absolute'!$A:$AT, AF$3, 0)&lt;=0, "na", VLOOKUP($A16, 'Bottom Decile - Absolute'!$A:$AT, AF$3, 0)/VLOOKUP($A15, 'Bottom Decile - Absolute'!$A:$AT, AF$3, 0)-1)</f>
        <v>0.22373628176031657</v>
      </c>
      <c r="AG16" s="63">
        <f>IF(VLOOKUP($A15, 'Bottom Decile - Absolute'!$A:$AT, AG$3, 0)&lt;=0, "na", VLOOKUP($A16, 'Bottom Decile - Absolute'!$A:$AT, AG$3, 0)/VLOOKUP($A15, 'Bottom Decile - Absolute'!$A:$AT, AG$3, 0)-1)</f>
        <v>0.24278286744807032</v>
      </c>
      <c r="AH16" s="63" t="str">
        <f>IF(VLOOKUP($A15, 'Bottom Decile - Absolute'!$A:$AT, AH$3, 0)&lt;=0, "na", VLOOKUP($A16, 'Bottom Decile - Absolute'!$A:$AT, AH$3, 0)/VLOOKUP($A15, 'Bottom Decile - Absolute'!$A:$AT, AH$3, 0)-1)</f>
        <v>na</v>
      </c>
      <c r="AI16" s="63" t="str">
        <f>IF(VLOOKUP($A15, 'Bottom Decile - Absolute'!$A:$AT, AI$3, 0)&lt;=0, "na", VLOOKUP($A16, 'Bottom Decile - Absolute'!$A:$AT, AI$3, 0)/VLOOKUP($A15, 'Bottom Decile - Absolute'!$A:$AT, AI$3, 0)-1)</f>
        <v>na</v>
      </c>
      <c r="AJ16" s="63" t="str">
        <f>IF(VLOOKUP($A15, 'Bottom Decile - Absolute'!$A:$AT, AJ$3, 0)&lt;=0, "na", VLOOKUP($A16, 'Bottom Decile - Absolute'!$A:$AT, AJ$3, 0)/VLOOKUP($A15, 'Bottom Decile - Absolute'!$A:$AT, AJ$3, 0)-1)</f>
        <v>na</v>
      </c>
      <c r="AK16" s="63" t="str">
        <f>IF(VLOOKUP($A15, 'Bottom Decile - Absolute'!$A:$AT, AK$3, 0)&lt;=0, "na", VLOOKUP($A16, 'Bottom Decile - Absolute'!$A:$AT, AK$3, 0)/VLOOKUP($A15, 'Bottom Decile - Absolute'!$A:$AT, AK$3, 0)-1)</f>
        <v>na</v>
      </c>
      <c r="AL16" s="63" t="str">
        <f>IF(VLOOKUP($A15, 'Bottom Decile - Absolute'!$A:$AT, AL$3, 0)&lt;=0, "na", VLOOKUP($A16, 'Bottom Decile - Absolute'!$A:$AT, AL$3, 0)/VLOOKUP($A15, 'Bottom Decile - Absolute'!$A:$AT, AL$3, 0)-1)</f>
        <v>na</v>
      </c>
      <c r="AM16" s="63">
        <f>IF(VLOOKUP($A15, 'Bottom Decile - Absolute'!$A:$AT, AM$3, 0)&lt;=0, "na", VLOOKUP($A16, 'Bottom Decile - Absolute'!$A:$AT, AM$3, 0)/VLOOKUP($A15, 'Bottom Decile - Absolute'!$A:$AT, AM$3, 0)-1)</f>
        <v>0.26732192276613209</v>
      </c>
      <c r="AN16" s="63" t="str">
        <f>IF(VLOOKUP($A15, 'Bottom Decile - Absolute'!$A:$AT, AN$3, 0)&lt;=0, "na", VLOOKUP($A16, 'Bottom Decile - Absolute'!$A:$AT, AN$3, 0)/VLOOKUP($A15, 'Bottom Decile - Absolute'!$A:$AT, AN$3, 0)-1)</f>
        <v>na</v>
      </c>
      <c r="AO16" s="74">
        <f>IF(VLOOKUP($A15, 'Bottom Decile - Absolute'!$A:$AT, AO$3, 0)&lt;=0, "na", VLOOKUP($A16, 'Bottom Decile - Absolute'!$A:$AT, AO$3, 0)/VLOOKUP($A15, 'Bottom Decile - Absolute'!$A:$AT, AO$3, 0)-1)</f>
        <v>0.37628666895848051</v>
      </c>
      <c r="AP16" s="63">
        <f>IF(VLOOKUP($A15, 'Bottom Decile - Absolute'!$A:$AT, AP$3, 0)&lt;=0, "na", VLOOKUP($A16, 'Bottom Decile - Absolute'!$A:$AT, AP$3, 0)/VLOOKUP($A15, 'Bottom Decile - Absolute'!$A:$AT, AP$3, 0)-1)</f>
        <v>0.26717427910378011</v>
      </c>
      <c r="AQ16" s="63" t="str">
        <f>IF(VLOOKUP($A15, 'Bottom Decile - Absolute'!$A:$AT, AQ$3, 0)&lt;=0, "na", VLOOKUP($A16, 'Bottom Decile - Absolute'!$A:$AT, AQ$3, 0)/VLOOKUP($A15, 'Bottom Decile - Absolute'!$A:$AT, AQ$3, 0)-1)</f>
        <v>na</v>
      </c>
      <c r="AR16" s="63" t="str">
        <f>IF(VLOOKUP($A15, 'Bottom Decile - Absolute'!$A:$AT, AR$3, 0)&lt;=0, "na", VLOOKUP($A16, 'Bottom Decile - Absolute'!$A:$AT, AR$3, 0)/VLOOKUP($A15, 'Bottom Decile - Absolute'!$A:$AT, AR$3, 0)-1)</f>
        <v>na</v>
      </c>
      <c r="AS16" s="63" t="str">
        <f>IF(VLOOKUP($A15, 'Bottom Decile - Absolute'!$A:$AT, AS$3, 0)&lt;=0, "na", VLOOKUP($A16, 'Bottom Decile - Absolute'!$A:$AT, AS$3, 0)/VLOOKUP($A15, 'Bottom Decile - Absolute'!$A:$AT, AS$3, 0)-1)</f>
        <v>na</v>
      </c>
      <c r="AT16" s="63">
        <f>IF(VLOOKUP($A15, 'Bottom Decile - Absolute'!$A:$AT, AT$3, 0)&lt;=0, "na", VLOOKUP($A16, 'Bottom Decile - Absolute'!$A:$AT, AT$3, 0)/VLOOKUP($A15, 'Bottom Decile - Absolute'!$A:$AT, AT$3, 0)-1)</f>
        <v>0.42542822036950034</v>
      </c>
      <c r="AU16" s="63">
        <f>IF(VLOOKUP($A15, 'Bottom Decile - Absolute'!$A:$AU, AU$3, 0)&lt;=0, "na", VLOOKUP($A16, 'Bottom Decile - Absolute'!$A:$AU, AU$3, 0)/VLOOKUP($A15, 'Bottom Decile - Absolute'!$A:$AU, AU$3, 0)-1)</f>
        <v>0.25269480204327621</v>
      </c>
      <c r="AV16" s="137">
        <f>IF(VLOOKUP($A15, 'Top Decile - Absolute'!$A:$BA, AV$3, 0)&lt;=0, "na", VLOOKUP($A16, 'Top Decile - Absolute'!$A:$BA, AV$3, 0)/VLOOKUP($A15, 'Top Decile - Absolute'!$A:$BA, AV$3, 0)-1)</f>
        <v>0.28879639264654866</v>
      </c>
      <c r="AW16" s="137">
        <f>IF(VLOOKUP($A15, 'Top Decile - Absolute'!$A:$BA, AW$3, 0)&lt;=0, "na", VLOOKUP($A16, 'Top Decile - Absolute'!$A:$BA, AW$3, 0)/VLOOKUP($A15, 'Top Decile - Absolute'!$A:$BA, AW$3, 0)-1)</f>
        <v>0.34110653863740281</v>
      </c>
    </row>
    <row r="17" spans="1:49">
      <c r="A17" s="7">
        <v>35430</v>
      </c>
      <c r="B17" s="63" t="str">
        <f>IF(VLOOKUP($A16, 'Bottom Decile - Absolute'!$A:$AT, B$3, 0)&lt;=0, "na", VLOOKUP($A17, 'Bottom Decile - Absolute'!$A:$AT, B$3, 0)/VLOOKUP($A16, 'Bottom Decile - Absolute'!$A:$AT, B$3, 0)-1)</f>
        <v>na</v>
      </c>
      <c r="C17" s="63" t="str">
        <f>IF(VLOOKUP($A16, 'Bottom Decile - Absolute'!$A:$AT, C$3, 0)&lt;=0, "na", VLOOKUP($A17, 'Bottom Decile - Absolute'!$A:$AT, C$3, 0)/VLOOKUP($A16, 'Bottom Decile - Absolute'!$A:$AT, C$3, 0)-1)</f>
        <v>na</v>
      </c>
      <c r="D17" s="63" t="str">
        <f>IF(VLOOKUP($A16, 'Bottom Decile - Absolute'!$A:$AT, D$3, 0)&lt;=0, "na", VLOOKUP($A17, 'Bottom Decile - Absolute'!$A:$AT, D$3, 0)/VLOOKUP($A16, 'Bottom Decile - Absolute'!$A:$AT, D$3, 0)-1)</f>
        <v>na</v>
      </c>
      <c r="E17" s="63" t="str">
        <f>IF(VLOOKUP($A16, 'Bottom Decile - Absolute'!$A:$AT, E$3, 0)&lt;=0, "na", VLOOKUP($A17, 'Bottom Decile - Absolute'!$A:$AT, E$3, 0)/VLOOKUP($A16, 'Bottom Decile - Absolute'!$A:$AT, E$3, 0)-1)</f>
        <v>na</v>
      </c>
      <c r="F17" s="63" t="str">
        <f>IF(VLOOKUP($A16, 'Bottom Decile - Absolute'!$A:$AT, F$3, 0)&lt;=0, "na", VLOOKUP($A17, 'Bottom Decile - Absolute'!$A:$AT, F$3, 0)/VLOOKUP($A16, 'Bottom Decile - Absolute'!$A:$AT, F$3, 0)-1)</f>
        <v>na</v>
      </c>
      <c r="G17" s="63" t="str">
        <f>IF(VLOOKUP($A16, 'Bottom Decile - Absolute'!$A:$AT, G$3, 0)&lt;=0, "na", VLOOKUP($A17, 'Bottom Decile - Absolute'!$A:$AT, G$3, 0)/VLOOKUP($A16, 'Bottom Decile - Absolute'!$A:$AT, G$3, 0)-1)</f>
        <v>na</v>
      </c>
      <c r="H17" s="63" t="str">
        <f>IF(VLOOKUP($A16, 'Bottom Decile - Absolute'!$A:$AT, H$3, 0)&lt;=0, "na", VLOOKUP($A17, 'Bottom Decile - Absolute'!$A:$AT, H$3, 0)/VLOOKUP($A16, 'Bottom Decile - Absolute'!$A:$AT, H$3, 0)-1)</f>
        <v>na</v>
      </c>
      <c r="I17" s="63" t="str">
        <f>IF(VLOOKUP($A16, 'Bottom Decile - Absolute'!$A:$AT, I$3, 0)&lt;=0, "na", VLOOKUP($A17, 'Bottom Decile - Absolute'!$A:$AT, I$3, 0)/VLOOKUP($A16, 'Bottom Decile - Absolute'!$A:$AT, I$3, 0)-1)</f>
        <v>na</v>
      </c>
      <c r="J17" s="63" t="str">
        <f>IF(VLOOKUP($A16, 'Bottom Decile - Absolute'!$A:$AT, J$3, 0)&lt;=0, "na", VLOOKUP($A17, 'Bottom Decile - Absolute'!$A:$AT, J$3, 0)/VLOOKUP($A16, 'Bottom Decile - Absolute'!$A:$AT, J$3, 0)-1)</f>
        <v>na</v>
      </c>
      <c r="K17" s="63" t="str">
        <f>IF(VLOOKUP($A16, 'Bottom Decile - Absolute'!$A:$AT, K$3, 0)&lt;=0, "na", VLOOKUP($A17, 'Bottom Decile - Absolute'!$A:$AT, K$3, 0)/VLOOKUP($A16, 'Bottom Decile - Absolute'!$A:$AT, K$3, 0)-1)</f>
        <v>na</v>
      </c>
      <c r="L17" s="63">
        <f>IF(VLOOKUP($A16, 'Bottom Decile - Absolute'!$A:$AT, L$3, 0)&lt;=0, "na", VLOOKUP($A17, 'Bottom Decile - Absolute'!$A:$AT, L$3, 0)/VLOOKUP($A16, 'Bottom Decile - Absolute'!$A:$AT, L$3, 0)-1)</f>
        <v>0.13083811528092659</v>
      </c>
      <c r="M17" s="63" t="str">
        <f>IF(VLOOKUP($A16, 'Bottom Decile - Absolute'!$A:$AT, M$3, 0)&lt;=0, "na", VLOOKUP($A17, 'Bottom Decile - Absolute'!$A:$AT, M$3, 0)/VLOOKUP($A16, 'Bottom Decile - Absolute'!$A:$AT, M$3, 0)-1)</f>
        <v>na</v>
      </c>
      <c r="N17" s="63" t="str">
        <f>IF(VLOOKUP($A16, 'Bottom Decile - Absolute'!$A:$AT, N$3, 0)&lt;=0, "na", VLOOKUP($A17, 'Bottom Decile - Absolute'!$A:$AT, N$3, 0)/VLOOKUP($A16, 'Bottom Decile - Absolute'!$A:$AT, N$3, 0)-1)</f>
        <v>na</v>
      </c>
      <c r="O17" s="63" t="str">
        <f>IF(VLOOKUP($A16, 'Bottom Decile - Absolute'!$A:$AT, O$3, 0)&lt;=0, "na", VLOOKUP($A17, 'Bottom Decile - Absolute'!$A:$AT, O$3, 0)/VLOOKUP($A16, 'Bottom Decile - Absolute'!$A:$AT, O$3, 0)-1)</f>
        <v>na</v>
      </c>
      <c r="P17" s="63" t="str">
        <f>IF(VLOOKUP($A16, 'Bottom Decile - Absolute'!$A:$AT, P$3, 0)&lt;=0, "na", VLOOKUP($A17, 'Bottom Decile - Absolute'!$A:$AT, P$3, 0)/VLOOKUP($A16, 'Bottom Decile - Absolute'!$A:$AT, P$3, 0)-1)</f>
        <v>na</v>
      </c>
      <c r="Q17" s="63">
        <f>IF(VLOOKUP($A16, 'Bottom Decile - Absolute'!$A:$AT, Q$3, 0)&lt;=0, "na", VLOOKUP($A17, 'Bottom Decile - Absolute'!$A:$AT, Q$3, 0)/VLOOKUP($A16, 'Bottom Decile - Absolute'!$A:$AT, Q$3, 0)-1)</f>
        <v>0.13045009773448379</v>
      </c>
      <c r="R17" s="63">
        <f>IF(VLOOKUP($A16, 'Bottom Decile - Absolute'!$A:$AT, R$3, 0)&lt;=0, "na", VLOOKUP($A17, 'Bottom Decile - Absolute'!$A:$AT, R$3, 0)/VLOOKUP($A16, 'Bottom Decile - Absolute'!$A:$AT, R$3, 0)-1)</f>
        <v>0.14015030829763142</v>
      </c>
      <c r="S17" s="63">
        <f>IF(VLOOKUP($A16, 'Bottom Decile - Absolute'!$A:$AT, S$3, 0)&lt;=0, "na", VLOOKUP($A17, 'Bottom Decile - Absolute'!$A:$AT, S$3, 0)/VLOOKUP($A16, 'Bottom Decile - Absolute'!$A:$AT, S$3, 0)-1)</f>
        <v>0.18937680616311847</v>
      </c>
      <c r="T17" s="63">
        <f>IF(VLOOKUP($A16, 'Bottom Decile - Absolute'!$A:$AT, T$3, 0)&lt;=0, "na", VLOOKUP($A17, 'Bottom Decile - Absolute'!$A:$AT, T$3, 0)/VLOOKUP($A16, 'Bottom Decile - Absolute'!$A:$AT, T$3, 0)-1)</f>
        <v>0.20038724700980848</v>
      </c>
      <c r="U17" s="63">
        <f>IF(VLOOKUP($A16, 'Bottom Decile - Absolute'!$A:$AT, U$3, 0)&lt;=0, "na", VLOOKUP($A17, 'Bottom Decile - Absolute'!$A:$AT, U$3, 0)/VLOOKUP($A16, 'Bottom Decile - Absolute'!$A:$AT, U$3, 0)-1)</f>
        <v>0.1745959212157866</v>
      </c>
      <c r="V17" s="63">
        <f>IF(VLOOKUP($A16, 'Bottom Decile - Absolute'!$A:$AT, V$3, 0)&lt;=0, "na", VLOOKUP($A17, 'Bottom Decile - Absolute'!$A:$AT, V$3, 0)/VLOOKUP($A16, 'Bottom Decile - Absolute'!$A:$AT, V$3, 0)-1)</f>
        <v>0.21793026535776261</v>
      </c>
      <c r="W17" s="63">
        <f>IF(VLOOKUP($A16, 'Bottom Decile - Absolute'!$A:$AT, W$3, 0)&lt;=0, "na", VLOOKUP($A17, 'Bottom Decile - Absolute'!$A:$AT, W$3, 0)/VLOOKUP($A16, 'Bottom Decile - Absolute'!$A:$AT, W$3, 0)-1)</f>
        <v>0.19408180848283552</v>
      </c>
      <c r="X17" s="63">
        <f>IF(VLOOKUP($A16, 'Bottom Decile - Absolute'!$A:$AT, X$3, 0)&lt;=0, "na", VLOOKUP($A17, 'Bottom Decile - Absolute'!$A:$AT, X$3, 0)/VLOOKUP($A16, 'Bottom Decile - Absolute'!$A:$AT, X$3, 0)-1)</f>
        <v>0.2152992816207504</v>
      </c>
      <c r="Y17" s="63">
        <f>IF(VLOOKUP($A16, 'Bottom Decile - Absolute'!$A:$AT, Y$3, 0)&lt;=0, "na", VLOOKUP($A17, 'Bottom Decile - Absolute'!$A:$AT, Y$3, 0)/VLOOKUP($A16, 'Bottom Decile - Absolute'!$A:$AT, Y$3, 0)-1)</f>
        <v>7.441199264802556E-2</v>
      </c>
      <c r="Z17" s="63" t="str">
        <f>IF(VLOOKUP($A16, 'Bottom Decile - Absolute'!$A:$AT, Z$3, 0)&lt;=0, "na", VLOOKUP($A17, 'Bottom Decile - Absolute'!$A:$AT, Z$3, 0)/VLOOKUP($A16, 'Bottom Decile - Absolute'!$A:$AT, Z$3, 0)-1)</f>
        <v>na</v>
      </c>
      <c r="AA17" s="63" t="str">
        <f>IF(VLOOKUP($A16, 'Bottom Decile - Absolute'!$A:$AT, AA$3, 0)&lt;=0, "na", VLOOKUP($A17, 'Bottom Decile - Absolute'!$A:$AT, AA$3, 0)/VLOOKUP($A16, 'Bottom Decile - Absolute'!$A:$AT, AA$3, 0)-1)</f>
        <v>na</v>
      </c>
      <c r="AB17" s="63" t="str">
        <f>IF(VLOOKUP($A16, 'Bottom Decile - Absolute'!$A:$AT, AB$3, 0)&lt;=0, "na", VLOOKUP($A17, 'Bottom Decile - Absolute'!$A:$AT, AB$3, 0)/VLOOKUP($A16, 'Bottom Decile - Absolute'!$A:$AT, AB$3, 0)-1)</f>
        <v>na</v>
      </c>
      <c r="AC17" s="63">
        <f>IF(VLOOKUP($A16, 'Bottom Decile - Absolute'!$A:$AT, AC$3, 0)&lt;=0, "na", VLOOKUP($A17, 'Bottom Decile - Absolute'!$A:$AT, AC$3, 0)/VLOOKUP($A16, 'Bottom Decile - Absolute'!$A:$AT, AC$3, 0)-1)</f>
        <v>0.10362647302944716</v>
      </c>
      <c r="AD17" s="63" t="str">
        <f>IF(VLOOKUP($A16, 'Bottom Decile - Absolute'!$A:$AT, AD$3, 0)&lt;=0, "na", VLOOKUP($A17, 'Bottom Decile - Absolute'!$A:$AT, AD$3, 0)/VLOOKUP($A16, 'Bottom Decile - Absolute'!$A:$AT, AD$3, 0)-1)</f>
        <v>na</v>
      </c>
      <c r="AE17" s="63" t="str">
        <f>IF(VLOOKUP($A16, 'Bottom Decile - Absolute'!$A:$AT, AE$3, 0)&lt;=0, "na", VLOOKUP($A17, 'Bottom Decile - Absolute'!$A:$AT, AE$3, 0)/VLOOKUP($A16, 'Bottom Decile - Absolute'!$A:$AT, AE$3, 0)-1)</f>
        <v>na</v>
      </c>
      <c r="AF17" s="63">
        <f>IF(VLOOKUP($A16, 'Bottom Decile - Absolute'!$A:$AT, AF$3, 0)&lt;=0, "na", VLOOKUP($A17, 'Bottom Decile - Absolute'!$A:$AT, AF$3, 0)/VLOOKUP($A16, 'Bottom Decile - Absolute'!$A:$AT, AF$3, 0)-1)</f>
        <v>0.15892112087344978</v>
      </c>
      <c r="AG17" s="63">
        <f>IF(VLOOKUP($A16, 'Bottom Decile - Absolute'!$A:$AT, AG$3, 0)&lt;=0, "na", VLOOKUP($A17, 'Bottom Decile - Absolute'!$A:$AT, AG$3, 0)/VLOOKUP($A16, 'Bottom Decile - Absolute'!$A:$AT, AG$3, 0)-1)</f>
        <v>0.18229035222223922</v>
      </c>
      <c r="AH17" s="63" t="str">
        <f>IF(VLOOKUP($A16, 'Bottom Decile - Absolute'!$A:$AT, AH$3, 0)&lt;=0, "na", VLOOKUP($A17, 'Bottom Decile - Absolute'!$A:$AT, AH$3, 0)/VLOOKUP($A16, 'Bottom Decile - Absolute'!$A:$AT, AH$3, 0)-1)</f>
        <v>na</v>
      </c>
      <c r="AI17" s="63" t="str">
        <f>IF(VLOOKUP($A16, 'Bottom Decile - Absolute'!$A:$AT, AI$3, 0)&lt;=0, "na", VLOOKUP($A17, 'Bottom Decile - Absolute'!$A:$AT, AI$3, 0)/VLOOKUP($A16, 'Bottom Decile - Absolute'!$A:$AT, AI$3, 0)-1)</f>
        <v>na</v>
      </c>
      <c r="AJ17" s="63" t="str">
        <f>IF(VLOOKUP($A16, 'Bottom Decile - Absolute'!$A:$AT, AJ$3, 0)&lt;=0, "na", VLOOKUP($A17, 'Bottom Decile - Absolute'!$A:$AT, AJ$3, 0)/VLOOKUP($A16, 'Bottom Decile - Absolute'!$A:$AT, AJ$3, 0)-1)</f>
        <v>na</v>
      </c>
      <c r="AK17" s="63" t="str">
        <f>IF(VLOOKUP($A16, 'Bottom Decile - Absolute'!$A:$AT, AK$3, 0)&lt;=0, "na", VLOOKUP($A17, 'Bottom Decile - Absolute'!$A:$AT, AK$3, 0)/VLOOKUP($A16, 'Bottom Decile - Absolute'!$A:$AT, AK$3, 0)-1)</f>
        <v>na</v>
      </c>
      <c r="AL17" s="63" t="str">
        <f>IF(VLOOKUP($A16, 'Bottom Decile - Absolute'!$A:$AT, AL$3, 0)&lt;=0, "na", VLOOKUP($A17, 'Bottom Decile - Absolute'!$A:$AT, AL$3, 0)/VLOOKUP($A16, 'Bottom Decile - Absolute'!$A:$AT, AL$3, 0)-1)</f>
        <v>na</v>
      </c>
      <c r="AM17" s="63">
        <f>IF(VLOOKUP($A16, 'Bottom Decile - Absolute'!$A:$AT, AM$3, 0)&lt;=0, "na", VLOOKUP($A17, 'Bottom Decile - Absolute'!$A:$AT, AM$3, 0)/VLOOKUP($A16, 'Bottom Decile - Absolute'!$A:$AT, AM$3, 0)-1)</f>
        <v>0.11125733067567434</v>
      </c>
      <c r="AN17" s="63" t="str">
        <f>IF(VLOOKUP($A16, 'Bottom Decile - Absolute'!$A:$AT, AN$3, 0)&lt;=0, "na", VLOOKUP($A17, 'Bottom Decile - Absolute'!$A:$AT, AN$3, 0)/VLOOKUP($A16, 'Bottom Decile - Absolute'!$A:$AT, AN$3, 0)-1)</f>
        <v>na</v>
      </c>
      <c r="AO17" s="74">
        <f>IF(VLOOKUP($A16, 'Bottom Decile - Absolute'!$A:$AT, AO$3, 0)&lt;=0, "na", VLOOKUP($A17, 'Bottom Decile - Absolute'!$A:$AT, AO$3, 0)/VLOOKUP($A16, 'Bottom Decile - Absolute'!$A:$AT, AO$3, 0)-1)</f>
        <v>0.20234788612736176</v>
      </c>
      <c r="AP17" s="63">
        <f>IF(VLOOKUP($A16, 'Bottom Decile - Absolute'!$A:$AT, AP$3, 0)&lt;=0, "na", VLOOKUP($A17, 'Bottom Decile - Absolute'!$A:$AT, AP$3, 0)/VLOOKUP($A16, 'Bottom Decile - Absolute'!$A:$AT, AP$3, 0)-1)</f>
        <v>3.4600060951070155E-2</v>
      </c>
      <c r="AQ17" s="63" t="str">
        <f>IF(VLOOKUP($A16, 'Bottom Decile - Absolute'!$A:$AT, AQ$3, 0)&lt;=0, "na", VLOOKUP($A17, 'Bottom Decile - Absolute'!$A:$AT, AQ$3, 0)/VLOOKUP($A16, 'Bottom Decile - Absolute'!$A:$AT, AQ$3, 0)-1)</f>
        <v>na</v>
      </c>
      <c r="AR17" s="63" t="str">
        <f>IF(VLOOKUP($A16, 'Bottom Decile - Absolute'!$A:$AT, AR$3, 0)&lt;=0, "na", VLOOKUP($A17, 'Bottom Decile - Absolute'!$A:$AT, AR$3, 0)/VLOOKUP($A16, 'Bottom Decile - Absolute'!$A:$AT, AR$3, 0)-1)</f>
        <v>na</v>
      </c>
      <c r="AS17" s="63" t="str">
        <f>IF(VLOOKUP($A16, 'Bottom Decile - Absolute'!$A:$AT, AS$3, 0)&lt;=0, "na", VLOOKUP($A17, 'Bottom Decile - Absolute'!$A:$AT, AS$3, 0)/VLOOKUP($A16, 'Bottom Decile - Absolute'!$A:$AT, AS$3, 0)-1)</f>
        <v>na</v>
      </c>
      <c r="AT17" s="63">
        <f>IF(VLOOKUP($A16, 'Bottom Decile - Absolute'!$A:$AT, AT$3, 0)&lt;=0, "na", VLOOKUP($A17, 'Bottom Decile - Absolute'!$A:$AT, AT$3, 0)/VLOOKUP($A16, 'Bottom Decile - Absolute'!$A:$AT, AT$3, 0)-1)</f>
        <v>0.17536367016216658</v>
      </c>
      <c r="AU17" s="63">
        <f>IF(VLOOKUP($A16, 'Bottom Decile - Absolute'!$A:$AU, AU$3, 0)&lt;=0, "na", VLOOKUP($A17, 'Bottom Decile - Absolute'!$A:$AU, AU$3, 0)/VLOOKUP($A16, 'Bottom Decile - Absolute'!$A:$AU, AU$3, 0)-1)</f>
        <v>0.14340416089753405</v>
      </c>
      <c r="AV17" s="137">
        <f>IF(VLOOKUP($A16, 'Top Decile - Absolute'!$A:$BA, AV$3, 0)&lt;=0, "na", VLOOKUP($A17, 'Top Decile - Absolute'!$A:$BA, AV$3, 0)/VLOOKUP($A16, 'Top Decile - Absolute'!$A:$BA, AV$3, 0)-1)</f>
        <v>0.16610127338351832</v>
      </c>
      <c r="AW17" s="137">
        <f>IF(VLOOKUP($A16, 'Top Decile - Absolute'!$A:$BA, AW$3, 0)&lt;=0, "na", VLOOKUP($A17, 'Top Decile - Absolute'!$A:$BA, AW$3, 0)/VLOOKUP($A16, 'Top Decile - Absolute'!$A:$BA, AW$3, 0)-1)</f>
        <v>0.20263666325718832</v>
      </c>
    </row>
    <row r="18" spans="1:49">
      <c r="A18" s="7">
        <v>35795</v>
      </c>
      <c r="B18" s="63" t="str">
        <f>IF(VLOOKUP($A17, 'Bottom Decile - Absolute'!$A:$AT, B$3, 0)&lt;=0, "na", VLOOKUP($A18, 'Bottom Decile - Absolute'!$A:$AT, B$3, 0)/VLOOKUP($A17, 'Bottom Decile - Absolute'!$A:$AT, B$3, 0)-1)</f>
        <v>na</v>
      </c>
      <c r="C18" s="63" t="str">
        <f>IF(VLOOKUP($A17, 'Bottom Decile - Absolute'!$A:$AT, C$3, 0)&lt;=0, "na", VLOOKUP($A18, 'Bottom Decile - Absolute'!$A:$AT, C$3, 0)/VLOOKUP($A17, 'Bottom Decile - Absolute'!$A:$AT, C$3, 0)-1)</f>
        <v>na</v>
      </c>
      <c r="D18" s="63" t="str">
        <f>IF(VLOOKUP($A17, 'Bottom Decile - Absolute'!$A:$AT, D$3, 0)&lt;=0, "na", VLOOKUP($A18, 'Bottom Decile - Absolute'!$A:$AT, D$3, 0)/VLOOKUP($A17, 'Bottom Decile - Absolute'!$A:$AT, D$3, 0)-1)</f>
        <v>na</v>
      </c>
      <c r="E18" s="63" t="str">
        <f>IF(VLOOKUP($A17, 'Bottom Decile - Absolute'!$A:$AT, E$3, 0)&lt;=0, "na", VLOOKUP($A18, 'Bottom Decile - Absolute'!$A:$AT, E$3, 0)/VLOOKUP($A17, 'Bottom Decile - Absolute'!$A:$AT, E$3, 0)-1)</f>
        <v>na</v>
      </c>
      <c r="F18" s="63" t="str">
        <f>IF(VLOOKUP($A17, 'Bottom Decile - Absolute'!$A:$AT, F$3, 0)&lt;=0, "na", VLOOKUP($A18, 'Bottom Decile - Absolute'!$A:$AT, F$3, 0)/VLOOKUP($A17, 'Bottom Decile - Absolute'!$A:$AT, F$3, 0)-1)</f>
        <v>na</v>
      </c>
      <c r="G18" s="63" t="str">
        <f>IF(VLOOKUP($A17, 'Bottom Decile - Absolute'!$A:$AT, G$3, 0)&lt;=0, "na", VLOOKUP($A18, 'Bottom Decile - Absolute'!$A:$AT, G$3, 0)/VLOOKUP($A17, 'Bottom Decile - Absolute'!$A:$AT, G$3, 0)-1)</f>
        <v>na</v>
      </c>
      <c r="H18" s="63" t="str">
        <f>IF(VLOOKUP($A17, 'Bottom Decile - Absolute'!$A:$AT, H$3, 0)&lt;=0, "na", VLOOKUP($A18, 'Bottom Decile - Absolute'!$A:$AT, H$3, 0)/VLOOKUP($A17, 'Bottom Decile - Absolute'!$A:$AT, H$3, 0)-1)</f>
        <v>na</v>
      </c>
      <c r="I18" s="63" t="str">
        <f>IF(VLOOKUP($A17, 'Bottom Decile - Absolute'!$A:$AT, I$3, 0)&lt;=0, "na", VLOOKUP($A18, 'Bottom Decile - Absolute'!$A:$AT, I$3, 0)/VLOOKUP($A17, 'Bottom Decile - Absolute'!$A:$AT, I$3, 0)-1)</f>
        <v>na</v>
      </c>
      <c r="J18" s="63" t="str">
        <f>IF(VLOOKUP($A17, 'Bottom Decile - Absolute'!$A:$AT, J$3, 0)&lt;=0, "na", VLOOKUP($A18, 'Bottom Decile - Absolute'!$A:$AT, J$3, 0)/VLOOKUP($A17, 'Bottom Decile - Absolute'!$A:$AT, J$3, 0)-1)</f>
        <v>na</v>
      </c>
      <c r="K18" s="63" t="str">
        <f>IF(VLOOKUP($A17, 'Bottom Decile - Absolute'!$A:$AT, K$3, 0)&lt;=0, "na", VLOOKUP($A18, 'Bottom Decile - Absolute'!$A:$AT, K$3, 0)/VLOOKUP($A17, 'Bottom Decile - Absolute'!$A:$AT, K$3, 0)-1)</f>
        <v>na</v>
      </c>
      <c r="L18" s="63">
        <f>IF(VLOOKUP($A17, 'Bottom Decile - Absolute'!$A:$AT, L$3, 0)&lt;=0, "na", VLOOKUP($A18, 'Bottom Decile - Absolute'!$A:$AT, L$3, 0)/VLOOKUP($A17, 'Bottom Decile - Absolute'!$A:$AT, L$3, 0)-1)</f>
        <v>0.27481619462243922</v>
      </c>
      <c r="M18" s="63" t="str">
        <f>IF(VLOOKUP($A17, 'Bottom Decile - Absolute'!$A:$AT, M$3, 0)&lt;=0, "na", VLOOKUP($A18, 'Bottom Decile - Absolute'!$A:$AT, M$3, 0)/VLOOKUP($A17, 'Bottom Decile - Absolute'!$A:$AT, M$3, 0)-1)</f>
        <v>na</v>
      </c>
      <c r="N18" s="63" t="str">
        <f>IF(VLOOKUP($A17, 'Bottom Decile - Absolute'!$A:$AT, N$3, 0)&lt;=0, "na", VLOOKUP($A18, 'Bottom Decile - Absolute'!$A:$AT, N$3, 0)/VLOOKUP($A17, 'Bottom Decile - Absolute'!$A:$AT, N$3, 0)-1)</f>
        <v>na</v>
      </c>
      <c r="O18" s="63" t="str">
        <f>IF(VLOOKUP($A17, 'Bottom Decile - Absolute'!$A:$AT, O$3, 0)&lt;=0, "na", VLOOKUP($A18, 'Bottom Decile - Absolute'!$A:$AT, O$3, 0)/VLOOKUP($A17, 'Bottom Decile - Absolute'!$A:$AT, O$3, 0)-1)</f>
        <v>na</v>
      </c>
      <c r="P18" s="63" t="str">
        <f>IF(VLOOKUP($A17, 'Bottom Decile - Absolute'!$A:$AT, P$3, 0)&lt;=0, "na", VLOOKUP($A18, 'Bottom Decile - Absolute'!$A:$AT, P$3, 0)/VLOOKUP($A17, 'Bottom Decile - Absolute'!$A:$AT, P$3, 0)-1)</f>
        <v>na</v>
      </c>
      <c r="Q18" s="63">
        <f>IF(VLOOKUP($A17, 'Bottom Decile - Absolute'!$A:$AT, Q$3, 0)&lt;=0, "na", VLOOKUP($A18, 'Bottom Decile - Absolute'!$A:$AT, Q$3, 0)/VLOOKUP($A17, 'Bottom Decile - Absolute'!$A:$AT, Q$3, 0)-1)</f>
        <v>0.19091270276015737</v>
      </c>
      <c r="R18" s="63">
        <f>IF(VLOOKUP($A17, 'Bottom Decile - Absolute'!$A:$AT, R$3, 0)&lt;=0, "na", VLOOKUP($A18, 'Bottom Decile - Absolute'!$A:$AT, R$3, 0)/VLOOKUP($A17, 'Bottom Decile - Absolute'!$A:$AT, R$3, 0)-1)</f>
        <v>0.14044997915147839</v>
      </c>
      <c r="S18" s="63">
        <f>IF(VLOOKUP($A17, 'Bottom Decile - Absolute'!$A:$AT, S$3, 0)&lt;=0, "na", VLOOKUP($A18, 'Bottom Decile - Absolute'!$A:$AT, S$3, 0)/VLOOKUP($A17, 'Bottom Decile - Absolute'!$A:$AT, S$3, 0)-1)</f>
        <v>0.14913527640210855</v>
      </c>
      <c r="T18" s="63">
        <f>IF(VLOOKUP($A17, 'Bottom Decile - Absolute'!$A:$AT, T$3, 0)&lt;=0, "na", VLOOKUP($A18, 'Bottom Decile - Absolute'!$A:$AT, T$3, 0)/VLOOKUP($A17, 'Bottom Decile - Absolute'!$A:$AT, T$3, 0)-1)</f>
        <v>0.23122493916805853</v>
      </c>
      <c r="U18" s="63">
        <f>IF(VLOOKUP($A17, 'Bottom Decile - Absolute'!$A:$AT, U$3, 0)&lt;=0, "na", VLOOKUP($A18, 'Bottom Decile - Absolute'!$A:$AT, U$3, 0)/VLOOKUP($A17, 'Bottom Decile - Absolute'!$A:$AT, U$3, 0)-1)</f>
        <v>0.15417284460612057</v>
      </c>
      <c r="V18" s="63">
        <f>IF(VLOOKUP($A17, 'Bottom Decile - Absolute'!$A:$AT, V$3, 0)&lt;=0, "na", VLOOKUP($A18, 'Bottom Decile - Absolute'!$A:$AT, V$3, 0)/VLOOKUP($A17, 'Bottom Decile - Absolute'!$A:$AT, V$3, 0)-1)</f>
        <v>0.22215173236761188</v>
      </c>
      <c r="W18" s="63">
        <f>IF(VLOOKUP($A17, 'Bottom Decile - Absolute'!$A:$AT, W$3, 0)&lt;=0, "na", VLOOKUP($A18, 'Bottom Decile - Absolute'!$A:$AT, W$3, 0)/VLOOKUP($A17, 'Bottom Decile - Absolute'!$A:$AT, W$3, 0)-1)</f>
        <v>0.19908141876223895</v>
      </c>
      <c r="X18" s="63">
        <f>IF(VLOOKUP($A17, 'Bottom Decile - Absolute'!$A:$AT, X$3, 0)&lt;=0, "na", VLOOKUP($A18, 'Bottom Decile - Absolute'!$A:$AT, X$3, 0)/VLOOKUP($A17, 'Bottom Decile - Absolute'!$A:$AT, X$3, 0)-1)</f>
        <v>0.23324197489500764</v>
      </c>
      <c r="Y18" s="63">
        <f>IF(VLOOKUP($A17, 'Bottom Decile - Absolute'!$A:$AT, Y$3, 0)&lt;=0, "na", VLOOKUP($A18, 'Bottom Decile - Absolute'!$A:$AT, Y$3, 0)/VLOOKUP($A17, 'Bottom Decile - Absolute'!$A:$AT, Y$3, 0)-1)</f>
        <v>0.17251268125019092</v>
      </c>
      <c r="Z18" s="63" t="str">
        <f>IF(VLOOKUP($A17, 'Bottom Decile - Absolute'!$A:$AT, Z$3, 0)&lt;=0, "na", VLOOKUP($A18, 'Bottom Decile - Absolute'!$A:$AT, Z$3, 0)/VLOOKUP($A17, 'Bottom Decile - Absolute'!$A:$AT, Z$3, 0)-1)</f>
        <v>na</v>
      </c>
      <c r="AA18" s="63" t="str">
        <f>IF(VLOOKUP($A17, 'Bottom Decile - Absolute'!$A:$AT, AA$3, 0)&lt;=0, "na", VLOOKUP($A18, 'Bottom Decile - Absolute'!$A:$AT, AA$3, 0)/VLOOKUP($A17, 'Bottom Decile - Absolute'!$A:$AT, AA$3, 0)-1)</f>
        <v>na</v>
      </c>
      <c r="AB18" s="63" t="str">
        <f>IF(VLOOKUP($A17, 'Bottom Decile - Absolute'!$A:$AT, AB$3, 0)&lt;=0, "na", VLOOKUP($A18, 'Bottom Decile - Absolute'!$A:$AT, AB$3, 0)/VLOOKUP($A17, 'Bottom Decile - Absolute'!$A:$AT, AB$3, 0)-1)</f>
        <v>na</v>
      </c>
      <c r="AC18" s="63">
        <f>IF(VLOOKUP($A17, 'Bottom Decile - Absolute'!$A:$AT, AC$3, 0)&lt;=0, "na", VLOOKUP($A18, 'Bottom Decile - Absolute'!$A:$AT, AC$3, 0)/VLOOKUP($A17, 'Bottom Decile - Absolute'!$A:$AT, AC$3, 0)-1)</f>
        <v>0.20094347345881181</v>
      </c>
      <c r="AD18" s="63" t="str">
        <f>IF(VLOOKUP($A17, 'Bottom Decile - Absolute'!$A:$AT, AD$3, 0)&lt;=0, "na", VLOOKUP($A18, 'Bottom Decile - Absolute'!$A:$AT, AD$3, 0)/VLOOKUP($A17, 'Bottom Decile - Absolute'!$A:$AT, AD$3, 0)-1)</f>
        <v>na</v>
      </c>
      <c r="AE18" s="63" t="str">
        <f>IF(VLOOKUP($A17, 'Bottom Decile - Absolute'!$A:$AT, AE$3, 0)&lt;=0, "na", VLOOKUP($A18, 'Bottom Decile - Absolute'!$A:$AT, AE$3, 0)/VLOOKUP($A17, 'Bottom Decile - Absolute'!$A:$AT, AE$3, 0)-1)</f>
        <v>na</v>
      </c>
      <c r="AF18" s="63">
        <f>IF(VLOOKUP($A17, 'Bottom Decile - Absolute'!$A:$AT, AF$3, 0)&lt;=0, "na", VLOOKUP($A18, 'Bottom Decile - Absolute'!$A:$AT, AF$3, 0)/VLOOKUP($A17, 'Bottom Decile - Absolute'!$A:$AT, AF$3, 0)-1)</f>
        <v>0.337122013129457</v>
      </c>
      <c r="AG18" s="63">
        <f>IF(VLOOKUP($A17, 'Bottom Decile - Absolute'!$A:$AT, AG$3, 0)&lt;=0, "na", VLOOKUP($A18, 'Bottom Decile - Absolute'!$A:$AT, AG$3, 0)/VLOOKUP($A17, 'Bottom Decile - Absolute'!$A:$AT, AG$3, 0)-1)</f>
        <v>0.20182165899836346</v>
      </c>
      <c r="AH18" s="63" t="str">
        <f>IF(VLOOKUP($A17, 'Bottom Decile - Absolute'!$A:$AT, AH$3, 0)&lt;=0, "na", VLOOKUP($A18, 'Bottom Decile - Absolute'!$A:$AT, AH$3, 0)/VLOOKUP($A17, 'Bottom Decile - Absolute'!$A:$AT, AH$3, 0)-1)</f>
        <v>na</v>
      </c>
      <c r="AI18" s="63" t="str">
        <f>IF(VLOOKUP($A17, 'Bottom Decile - Absolute'!$A:$AT, AI$3, 0)&lt;=0, "na", VLOOKUP($A18, 'Bottom Decile - Absolute'!$A:$AT, AI$3, 0)/VLOOKUP($A17, 'Bottom Decile - Absolute'!$A:$AT, AI$3, 0)-1)</f>
        <v>na</v>
      </c>
      <c r="AJ18" s="63" t="str">
        <f>IF(VLOOKUP($A17, 'Bottom Decile - Absolute'!$A:$AT, AJ$3, 0)&lt;=0, "na", VLOOKUP($A18, 'Bottom Decile - Absolute'!$A:$AT, AJ$3, 0)/VLOOKUP($A17, 'Bottom Decile - Absolute'!$A:$AT, AJ$3, 0)-1)</f>
        <v>na</v>
      </c>
      <c r="AK18" s="63" t="str">
        <f>IF(VLOOKUP($A17, 'Bottom Decile - Absolute'!$A:$AT, AK$3, 0)&lt;=0, "na", VLOOKUP($A18, 'Bottom Decile - Absolute'!$A:$AT, AK$3, 0)/VLOOKUP($A17, 'Bottom Decile - Absolute'!$A:$AT, AK$3, 0)-1)</f>
        <v>na</v>
      </c>
      <c r="AL18" s="63" t="str">
        <f>IF(VLOOKUP($A17, 'Bottom Decile - Absolute'!$A:$AT, AL$3, 0)&lt;=0, "na", VLOOKUP($A18, 'Bottom Decile - Absolute'!$A:$AT, AL$3, 0)/VLOOKUP($A17, 'Bottom Decile - Absolute'!$A:$AT, AL$3, 0)-1)</f>
        <v>na</v>
      </c>
      <c r="AM18" s="63">
        <f>IF(VLOOKUP($A17, 'Bottom Decile - Absolute'!$A:$AT, AM$3, 0)&lt;=0, "na", VLOOKUP($A18, 'Bottom Decile - Absolute'!$A:$AT, AM$3, 0)/VLOOKUP($A17, 'Bottom Decile - Absolute'!$A:$AT, AM$3, 0)-1)</f>
        <v>0.15976432230496385</v>
      </c>
      <c r="AN18" s="63" t="str">
        <f>IF(VLOOKUP($A17, 'Bottom Decile - Absolute'!$A:$AT, AN$3, 0)&lt;=0, "na", VLOOKUP($A18, 'Bottom Decile - Absolute'!$A:$AT, AN$3, 0)/VLOOKUP($A17, 'Bottom Decile - Absolute'!$A:$AT, AN$3, 0)-1)</f>
        <v>na</v>
      </c>
      <c r="AO18" s="74">
        <f>IF(VLOOKUP($A17, 'Bottom Decile - Absolute'!$A:$AT, AO$3, 0)&lt;=0, "na", VLOOKUP($A18, 'Bottom Decile - Absolute'!$A:$AT, AO$3, 0)/VLOOKUP($A17, 'Bottom Decile - Absolute'!$A:$AT, AO$3, 0)-1)</f>
        <v>0.30414945030571938</v>
      </c>
      <c r="AP18" s="63">
        <f>IF(VLOOKUP($A17, 'Bottom Decile - Absolute'!$A:$AT, AP$3, 0)&lt;=0, "na", VLOOKUP($A18, 'Bottom Decile - Absolute'!$A:$AT, AP$3, 0)/VLOOKUP($A17, 'Bottom Decile - Absolute'!$A:$AT, AP$3, 0)-1)</f>
        <v>0.13628006277784577</v>
      </c>
      <c r="AQ18" s="63" t="str">
        <f>IF(VLOOKUP($A17, 'Bottom Decile - Absolute'!$A:$AT, AQ$3, 0)&lt;=0, "na", VLOOKUP($A18, 'Bottom Decile - Absolute'!$A:$AT, AQ$3, 0)/VLOOKUP($A17, 'Bottom Decile - Absolute'!$A:$AT, AQ$3, 0)-1)</f>
        <v>na</v>
      </c>
      <c r="AR18" s="63" t="str">
        <f>IF(VLOOKUP($A17, 'Bottom Decile - Absolute'!$A:$AT, AR$3, 0)&lt;=0, "na", VLOOKUP($A18, 'Bottom Decile - Absolute'!$A:$AT, AR$3, 0)/VLOOKUP($A17, 'Bottom Decile - Absolute'!$A:$AT, AR$3, 0)-1)</f>
        <v>na</v>
      </c>
      <c r="AS18" s="63" t="str">
        <f>IF(VLOOKUP($A17, 'Bottom Decile - Absolute'!$A:$AT, AS$3, 0)&lt;=0, "na", VLOOKUP($A18, 'Bottom Decile - Absolute'!$A:$AT, AS$3, 0)/VLOOKUP($A17, 'Bottom Decile - Absolute'!$A:$AT, AS$3, 0)-1)</f>
        <v>na</v>
      </c>
      <c r="AT18" s="63">
        <f>IF(VLOOKUP($A17, 'Bottom Decile - Absolute'!$A:$AT, AT$3, 0)&lt;=0, "na", VLOOKUP($A18, 'Bottom Decile - Absolute'!$A:$AT, AT$3, 0)/VLOOKUP($A17, 'Bottom Decile - Absolute'!$A:$AT, AT$3, 0)-1)</f>
        <v>0.40258190959516482</v>
      </c>
      <c r="AU18" s="63">
        <f>IF(VLOOKUP($A17, 'Bottom Decile - Absolute'!$A:$AU, AU$3, 0)&lt;=0, "na", VLOOKUP($A18, 'Bottom Decile - Absolute'!$A:$AU, AU$3, 0)/VLOOKUP($A17, 'Bottom Decile - Absolute'!$A:$AU, AU$3, 0)-1)</f>
        <v>0.20569714809629369</v>
      </c>
      <c r="AV18" s="137">
        <f>IF(VLOOKUP($A17, 'Top Decile - Absolute'!$A:$BA, AV$3, 0)&lt;=0, "na", VLOOKUP($A18, 'Top Decile - Absolute'!$A:$BA, AV$3, 0)/VLOOKUP($A17, 'Top Decile - Absolute'!$A:$BA, AV$3, 0)-1)</f>
        <v>0.2574906423711445</v>
      </c>
      <c r="AW18" s="137">
        <f>IF(VLOOKUP($A17, 'Top Decile - Absolute'!$A:$BA, AW$3, 0)&lt;=0, "na", VLOOKUP($A18, 'Top Decile - Absolute'!$A:$BA, AW$3, 0)/VLOOKUP($A17, 'Top Decile - Absolute'!$A:$BA, AW$3, 0)-1)</f>
        <v>0.31008051948051962</v>
      </c>
    </row>
    <row r="19" spans="1:49">
      <c r="A19" s="7">
        <v>36160</v>
      </c>
      <c r="B19" s="63" t="str">
        <f>IF(VLOOKUP($A18, 'Bottom Decile - Absolute'!$A:$AT, B$3, 0)&lt;=0, "na", VLOOKUP($A19, 'Bottom Decile - Absolute'!$A:$AT, B$3, 0)/VLOOKUP($A18, 'Bottom Decile - Absolute'!$A:$AT, B$3, 0)-1)</f>
        <v>na</v>
      </c>
      <c r="C19" s="63" t="str">
        <f>IF(VLOOKUP($A18, 'Bottom Decile - Absolute'!$A:$AT, C$3, 0)&lt;=0, "na", VLOOKUP($A19, 'Bottom Decile - Absolute'!$A:$AT, C$3, 0)/VLOOKUP($A18, 'Bottom Decile - Absolute'!$A:$AT, C$3, 0)-1)</f>
        <v>na</v>
      </c>
      <c r="D19" s="63" t="str">
        <f>IF(VLOOKUP($A18, 'Bottom Decile - Absolute'!$A:$AT, D$3, 0)&lt;=0, "na", VLOOKUP($A19, 'Bottom Decile - Absolute'!$A:$AT, D$3, 0)/VLOOKUP($A18, 'Bottom Decile - Absolute'!$A:$AT, D$3, 0)-1)</f>
        <v>na</v>
      </c>
      <c r="E19" s="63" t="str">
        <f>IF(VLOOKUP($A18, 'Bottom Decile - Absolute'!$A:$AT, E$3, 0)&lt;=0, "na", VLOOKUP($A19, 'Bottom Decile - Absolute'!$A:$AT, E$3, 0)/VLOOKUP($A18, 'Bottom Decile - Absolute'!$A:$AT, E$3, 0)-1)</f>
        <v>na</v>
      </c>
      <c r="F19" s="63" t="str">
        <f>IF(VLOOKUP($A18, 'Bottom Decile - Absolute'!$A:$AT, F$3, 0)&lt;=0, "na", VLOOKUP($A19, 'Bottom Decile - Absolute'!$A:$AT, F$3, 0)/VLOOKUP($A18, 'Bottom Decile - Absolute'!$A:$AT, F$3, 0)-1)</f>
        <v>na</v>
      </c>
      <c r="G19" s="63" t="str">
        <f>IF(VLOOKUP($A18, 'Bottom Decile - Absolute'!$A:$AT, G$3, 0)&lt;=0, "na", VLOOKUP($A19, 'Bottom Decile - Absolute'!$A:$AT, G$3, 0)/VLOOKUP($A18, 'Bottom Decile - Absolute'!$A:$AT, G$3, 0)-1)</f>
        <v>na</v>
      </c>
      <c r="H19" s="63" t="str">
        <f>IF(VLOOKUP($A18, 'Bottom Decile - Absolute'!$A:$AT, H$3, 0)&lt;=0, "na", VLOOKUP($A19, 'Bottom Decile - Absolute'!$A:$AT, H$3, 0)/VLOOKUP($A18, 'Bottom Decile - Absolute'!$A:$AT, H$3, 0)-1)</f>
        <v>na</v>
      </c>
      <c r="I19" s="63" t="str">
        <f>IF(VLOOKUP($A18, 'Bottom Decile - Absolute'!$A:$AT, I$3, 0)&lt;=0, "na", VLOOKUP($A19, 'Bottom Decile - Absolute'!$A:$AT, I$3, 0)/VLOOKUP($A18, 'Bottom Decile - Absolute'!$A:$AT, I$3, 0)-1)</f>
        <v>na</v>
      </c>
      <c r="J19" s="63" t="str">
        <f>IF(VLOOKUP($A18, 'Bottom Decile - Absolute'!$A:$AT, J$3, 0)&lt;=0, "na", VLOOKUP($A19, 'Bottom Decile - Absolute'!$A:$AT, J$3, 0)/VLOOKUP($A18, 'Bottom Decile - Absolute'!$A:$AT, J$3, 0)-1)</f>
        <v>na</v>
      </c>
      <c r="K19" s="63" t="str">
        <f>IF(VLOOKUP($A18, 'Bottom Decile - Absolute'!$A:$AT, K$3, 0)&lt;=0, "na", VLOOKUP($A19, 'Bottom Decile - Absolute'!$A:$AT, K$3, 0)/VLOOKUP($A18, 'Bottom Decile - Absolute'!$A:$AT, K$3, 0)-1)</f>
        <v>na</v>
      </c>
      <c r="L19" s="63">
        <f>IF(VLOOKUP($A18, 'Bottom Decile - Absolute'!$A:$AT, L$3, 0)&lt;=0, "na", VLOOKUP($A19, 'Bottom Decile - Absolute'!$A:$AT, L$3, 0)/VLOOKUP($A18, 'Bottom Decile - Absolute'!$A:$AT, L$3, 0)-1)</f>
        <v>1.4227933060086961E-3</v>
      </c>
      <c r="M19" s="63" t="str">
        <f>IF(VLOOKUP($A18, 'Bottom Decile - Absolute'!$A:$AT, M$3, 0)&lt;=0, "na", VLOOKUP($A19, 'Bottom Decile - Absolute'!$A:$AT, M$3, 0)/VLOOKUP($A18, 'Bottom Decile - Absolute'!$A:$AT, M$3, 0)-1)</f>
        <v>na</v>
      </c>
      <c r="N19" s="63" t="str">
        <f>IF(VLOOKUP($A18, 'Bottom Decile - Absolute'!$A:$AT, N$3, 0)&lt;=0, "na", VLOOKUP($A19, 'Bottom Decile - Absolute'!$A:$AT, N$3, 0)/VLOOKUP($A18, 'Bottom Decile - Absolute'!$A:$AT, N$3, 0)-1)</f>
        <v>na</v>
      </c>
      <c r="O19" s="63" t="str">
        <f>IF(VLOOKUP($A18, 'Bottom Decile - Absolute'!$A:$AT, O$3, 0)&lt;=0, "na", VLOOKUP($A19, 'Bottom Decile - Absolute'!$A:$AT, O$3, 0)/VLOOKUP($A18, 'Bottom Decile - Absolute'!$A:$AT, O$3, 0)-1)</f>
        <v>na</v>
      </c>
      <c r="P19" s="63" t="str">
        <f>IF(VLOOKUP($A18, 'Bottom Decile - Absolute'!$A:$AT, P$3, 0)&lt;=0, "na", VLOOKUP($A19, 'Bottom Decile - Absolute'!$A:$AT, P$3, 0)/VLOOKUP($A18, 'Bottom Decile - Absolute'!$A:$AT, P$3, 0)-1)</f>
        <v>na</v>
      </c>
      <c r="Q19" s="63">
        <f>IF(VLOOKUP($A18, 'Bottom Decile - Absolute'!$A:$AT, Q$3, 0)&lt;=0, "na", VLOOKUP($A19, 'Bottom Decile - Absolute'!$A:$AT, Q$3, 0)/VLOOKUP($A18, 'Bottom Decile - Absolute'!$A:$AT, Q$3, 0)-1)</f>
        <v>0.12490687020447822</v>
      </c>
      <c r="R19" s="63">
        <f>IF(VLOOKUP($A18, 'Bottom Decile - Absolute'!$A:$AT, R$3, 0)&lt;=0, "na", VLOOKUP($A19, 'Bottom Decile - Absolute'!$A:$AT, R$3, 0)/VLOOKUP($A18, 'Bottom Decile - Absolute'!$A:$AT, R$3, 0)-1)</f>
        <v>-3.5858842522811463E-2</v>
      </c>
      <c r="S19" s="63">
        <f>IF(VLOOKUP($A18, 'Bottom Decile - Absolute'!$A:$AT, S$3, 0)&lt;=0, "na", VLOOKUP($A19, 'Bottom Decile - Absolute'!$A:$AT, S$3, 0)/VLOOKUP($A18, 'Bottom Decile - Absolute'!$A:$AT, S$3, 0)-1)</f>
        <v>0.13101451352466698</v>
      </c>
      <c r="T19" s="63">
        <f>IF(VLOOKUP($A18, 'Bottom Decile - Absolute'!$A:$AT, T$3, 0)&lt;=0, "na", VLOOKUP($A19, 'Bottom Decile - Absolute'!$A:$AT, T$3, 0)/VLOOKUP($A18, 'Bottom Decile - Absolute'!$A:$AT, T$3, 0)-1)</f>
        <v>-3.6097215591738285E-3</v>
      </c>
      <c r="U19" s="63">
        <f>IF(VLOOKUP($A18, 'Bottom Decile - Absolute'!$A:$AT, U$3, 0)&lt;=0, "na", VLOOKUP($A19, 'Bottom Decile - Absolute'!$A:$AT, U$3, 0)/VLOOKUP($A18, 'Bottom Decile - Absolute'!$A:$AT, U$3, 0)-1)</f>
        <v>7.2995772907869849E-2</v>
      </c>
      <c r="V19" s="63">
        <f>IF(VLOOKUP($A18, 'Bottom Decile - Absolute'!$A:$AT, V$3, 0)&lt;=0, "na", VLOOKUP($A19, 'Bottom Decile - Absolute'!$A:$AT, V$3, 0)/VLOOKUP($A18, 'Bottom Decile - Absolute'!$A:$AT, V$3, 0)-1)</f>
        <v>0.23663566766922295</v>
      </c>
      <c r="W19" s="63">
        <f>IF(VLOOKUP($A18, 'Bottom Decile - Absolute'!$A:$AT, W$3, 0)&lt;=0, "na", VLOOKUP($A19, 'Bottom Decile - Absolute'!$A:$AT, W$3, 0)/VLOOKUP($A18, 'Bottom Decile - Absolute'!$A:$AT, W$3, 0)-1)</f>
        <v>1.8399073942539035E-2</v>
      </c>
      <c r="X19" s="63">
        <f>IF(VLOOKUP($A18, 'Bottom Decile - Absolute'!$A:$AT, X$3, 0)&lt;=0, "na", VLOOKUP($A19, 'Bottom Decile - Absolute'!$A:$AT, X$3, 0)/VLOOKUP($A18, 'Bottom Decile - Absolute'!$A:$AT, X$3, 0)-1)</f>
        <v>0.12861251151878572</v>
      </c>
      <c r="Y19" s="63">
        <f>IF(VLOOKUP($A18, 'Bottom Decile - Absolute'!$A:$AT, Y$3, 0)&lt;=0, "na", VLOOKUP($A19, 'Bottom Decile - Absolute'!$A:$AT, Y$3, 0)/VLOOKUP($A18, 'Bottom Decile - Absolute'!$A:$AT, Y$3, 0)-1)</f>
        <v>-6.9379018922491875E-3</v>
      </c>
      <c r="Z19" s="63" t="str">
        <f>IF(VLOOKUP($A18, 'Bottom Decile - Absolute'!$A:$AT, Z$3, 0)&lt;=0, "na", VLOOKUP($A19, 'Bottom Decile - Absolute'!$A:$AT, Z$3, 0)/VLOOKUP($A18, 'Bottom Decile - Absolute'!$A:$AT, Z$3, 0)-1)</f>
        <v>na</v>
      </c>
      <c r="AA19" s="63" t="str">
        <f>IF(VLOOKUP($A18, 'Bottom Decile - Absolute'!$A:$AT, AA$3, 0)&lt;=0, "na", VLOOKUP($A19, 'Bottom Decile - Absolute'!$A:$AT, AA$3, 0)/VLOOKUP($A18, 'Bottom Decile - Absolute'!$A:$AT, AA$3, 0)-1)</f>
        <v>na</v>
      </c>
      <c r="AB19" s="63" t="str">
        <f>IF(VLOOKUP($A18, 'Bottom Decile - Absolute'!$A:$AT, AB$3, 0)&lt;=0, "na", VLOOKUP($A19, 'Bottom Decile - Absolute'!$A:$AT, AB$3, 0)/VLOOKUP($A18, 'Bottom Decile - Absolute'!$A:$AT, AB$3, 0)-1)</f>
        <v>na</v>
      </c>
      <c r="AC19" s="63">
        <f>IF(VLOOKUP($A18, 'Bottom Decile - Absolute'!$A:$AT, AC$3, 0)&lt;=0, "na", VLOOKUP($A19, 'Bottom Decile - Absolute'!$A:$AT, AC$3, 0)/VLOOKUP($A18, 'Bottom Decile - Absolute'!$A:$AT, AC$3, 0)-1)</f>
        <v>7.7222542769330493E-2</v>
      </c>
      <c r="AD19" s="63" t="str">
        <f>IF(VLOOKUP($A18, 'Bottom Decile - Absolute'!$A:$AT, AD$3, 0)&lt;=0, "na", VLOOKUP($A19, 'Bottom Decile - Absolute'!$A:$AT, AD$3, 0)/VLOOKUP($A18, 'Bottom Decile - Absolute'!$A:$AT, AD$3, 0)-1)</f>
        <v>na</v>
      </c>
      <c r="AE19" s="63" t="str">
        <f>IF(VLOOKUP($A18, 'Bottom Decile - Absolute'!$A:$AT, AE$3, 0)&lt;=0, "na", VLOOKUP($A19, 'Bottom Decile - Absolute'!$A:$AT, AE$3, 0)/VLOOKUP($A18, 'Bottom Decile - Absolute'!$A:$AT, AE$3, 0)-1)</f>
        <v>na</v>
      </c>
      <c r="AF19" s="63">
        <f>IF(VLOOKUP($A18, 'Bottom Decile - Absolute'!$A:$AT, AF$3, 0)&lt;=0, "na", VLOOKUP($A19, 'Bottom Decile - Absolute'!$A:$AT, AF$3, 0)/VLOOKUP($A18, 'Bottom Decile - Absolute'!$A:$AT, AF$3, 0)-1)</f>
        <v>-1.5820786737793968E-2</v>
      </c>
      <c r="AG19" s="63">
        <f>IF(VLOOKUP($A18, 'Bottom Decile - Absolute'!$A:$AT, AG$3, 0)&lt;=0, "na", VLOOKUP($A19, 'Bottom Decile - Absolute'!$A:$AT, AG$3, 0)/VLOOKUP($A18, 'Bottom Decile - Absolute'!$A:$AT, AG$3, 0)-1)</f>
        <v>0.21104009911776611</v>
      </c>
      <c r="AH19" s="63" t="str">
        <f>IF(VLOOKUP($A18, 'Bottom Decile - Absolute'!$A:$AT, AH$3, 0)&lt;=0, "na", VLOOKUP($A19, 'Bottom Decile - Absolute'!$A:$AT, AH$3, 0)/VLOOKUP($A18, 'Bottom Decile - Absolute'!$A:$AT, AH$3, 0)-1)</f>
        <v>na</v>
      </c>
      <c r="AI19" s="63" t="str">
        <f>IF(VLOOKUP($A18, 'Bottom Decile - Absolute'!$A:$AT, AI$3, 0)&lt;=0, "na", VLOOKUP($A19, 'Bottom Decile - Absolute'!$A:$AT, AI$3, 0)/VLOOKUP($A18, 'Bottom Decile - Absolute'!$A:$AT, AI$3, 0)-1)</f>
        <v>na</v>
      </c>
      <c r="AJ19" s="63" t="str">
        <f>IF(VLOOKUP($A18, 'Bottom Decile - Absolute'!$A:$AT, AJ$3, 0)&lt;=0, "na", VLOOKUP($A19, 'Bottom Decile - Absolute'!$A:$AT, AJ$3, 0)/VLOOKUP($A18, 'Bottom Decile - Absolute'!$A:$AT, AJ$3, 0)-1)</f>
        <v>na</v>
      </c>
      <c r="AK19" s="63" t="str">
        <f>IF(VLOOKUP($A18, 'Bottom Decile - Absolute'!$A:$AT, AK$3, 0)&lt;=0, "na", VLOOKUP($A19, 'Bottom Decile - Absolute'!$A:$AT, AK$3, 0)/VLOOKUP($A18, 'Bottom Decile - Absolute'!$A:$AT, AK$3, 0)-1)</f>
        <v>na</v>
      </c>
      <c r="AL19" s="63" t="str">
        <f>IF(VLOOKUP($A18, 'Bottom Decile - Absolute'!$A:$AT, AL$3, 0)&lt;=0, "na", VLOOKUP($A19, 'Bottom Decile - Absolute'!$A:$AT, AL$3, 0)/VLOOKUP($A18, 'Bottom Decile - Absolute'!$A:$AT, AL$3, 0)-1)</f>
        <v>na</v>
      </c>
      <c r="AM19" s="63">
        <f>IF(VLOOKUP($A18, 'Bottom Decile - Absolute'!$A:$AT, AM$3, 0)&lt;=0, "na", VLOOKUP($A19, 'Bottom Decile - Absolute'!$A:$AT, AM$3, 0)/VLOOKUP($A18, 'Bottom Decile - Absolute'!$A:$AT, AM$3, 0)-1)</f>
        <v>-1.0587876582663247E-2</v>
      </c>
      <c r="AN19" s="63" t="str">
        <f>IF(VLOOKUP($A18, 'Bottom Decile - Absolute'!$A:$AT, AN$3, 0)&lt;=0, "na", VLOOKUP($A19, 'Bottom Decile - Absolute'!$A:$AT, AN$3, 0)/VLOOKUP($A18, 'Bottom Decile - Absolute'!$A:$AT, AN$3, 0)-1)</f>
        <v>na</v>
      </c>
      <c r="AO19" s="74">
        <f>IF(VLOOKUP($A18, 'Bottom Decile - Absolute'!$A:$AT, AO$3, 0)&lt;=0, "na", VLOOKUP($A19, 'Bottom Decile - Absolute'!$A:$AT, AO$3, 0)/VLOOKUP($A18, 'Bottom Decile - Absolute'!$A:$AT, AO$3, 0)-1)</f>
        <v>7.8950662972395502E-2</v>
      </c>
      <c r="AP19" s="63">
        <f>IF(VLOOKUP($A18, 'Bottom Decile - Absolute'!$A:$AT, AP$3, 0)&lt;=0, "na", VLOOKUP($A19, 'Bottom Decile - Absolute'!$A:$AT, AP$3, 0)/VLOOKUP($A18, 'Bottom Decile - Absolute'!$A:$AT, AP$3, 0)-1)</f>
        <v>-8.4593352637144403E-2</v>
      </c>
      <c r="AQ19" s="63" t="str">
        <f>IF(VLOOKUP($A18, 'Bottom Decile - Absolute'!$A:$AT, AQ$3, 0)&lt;=0, "na", VLOOKUP($A19, 'Bottom Decile - Absolute'!$A:$AT, AQ$3, 0)/VLOOKUP($A18, 'Bottom Decile - Absolute'!$A:$AT, AQ$3, 0)-1)</f>
        <v>na</v>
      </c>
      <c r="AR19" s="63" t="str">
        <f>IF(VLOOKUP($A18, 'Bottom Decile - Absolute'!$A:$AT, AR$3, 0)&lt;=0, "na", VLOOKUP($A19, 'Bottom Decile - Absolute'!$A:$AT, AR$3, 0)/VLOOKUP($A18, 'Bottom Decile - Absolute'!$A:$AT, AR$3, 0)-1)</f>
        <v>na</v>
      </c>
      <c r="AS19" s="63" t="str">
        <f>IF(VLOOKUP($A18, 'Bottom Decile - Absolute'!$A:$AT, AS$3, 0)&lt;=0, "na", VLOOKUP($A19, 'Bottom Decile - Absolute'!$A:$AT, AS$3, 0)/VLOOKUP($A18, 'Bottom Decile - Absolute'!$A:$AT, AS$3, 0)-1)</f>
        <v>na</v>
      </c>
      <c r="AT19" s="63">
        <f>IF(VLOOKUP($A18, 'Bottom Decile - Absolute'!$A:$AT, AT$3, 0)&lt;=0, "na", VLOOKUP($A19, 'Bottom Decile - Absolute'!$A:$AT, AT$3, 0)/VLOOKUP($A18, 'Bottom Decile - Absolute'!$A:$AT, AT$3, 0)-1)</f>
        <v>0.22742469219295858</v>
      </c>
      <c r="AU19" s="63">
        <f>IF(VLOOKUP($A18, 'Bottom Decile - Absolute'!$A:$AU, AU$3, 0)&lt;=0, "na", VLOOKUP($A19, 'Bottom Decile - Absolute'!$A:$AU, AU$3, 0)/VLOOKUP($A18, 'Bottom Decile - Absolute'!$A:$AU, AU$3, 0)-1)</f>
        <v>6.9533344606515612E-2</v>
      </c>
      <c r="AV19" s="137">
        <f>IF(VLOOKUP($A18, 'Top Decile - Absolute'!$A:$BA, AV$3, 0)&lt;=0, "na", VLOOKUP($A19, 'Top Decile - Absolute'!$A:$BA, AV$3, 0)/VLOOKUP($A18, 'Top Decile - Absolute'!$A:$BA, AV$3, 0)-1)</f>
        <v>0.10945626077716031</v>
      </c>
      <c r="AW19" s="137">
        <f>IF(VLOOKUP($A18, 'Top Decile - Absolute'!$A:$BA, AW$3, 0)&lt;=0, "na", VLOOKUP($A19, 'Top Decile - Absolute'!$A:$BA, AW$3, 0)/VLOOKUP($A18, 'Top Decile - Absolute'!$A:$BA, AW$3, 0)-1)</f>
        <v>0.26669346861075605</v>
      </c>
    </row>
    <row r="20" spans="1:49">
      <c r="A20" s="7">
        <v>36525</v>
      </c>
      <c r="B20" s="63" t="str">
        <f>IF(VLOOKUP($A19, 'Bottom Decile - Absolute'!$A:$AT, B$3, 0)&lt;=0, "na", VLOOKUP($A20, 'Bottom Decile - Absolute'!$A:$AT, B$3, 0)/VLOOKUP($A19, 'Bottom Decile - Absolute'!$A:$AT, B$3, 0)-1)</f>
        <v>na</v>
      </c>
      <c r="C20" s="63" t="str">
        <f>IF(VLOOKUP($A19, 'Bottom Decile - Absolute'!$A:$AT, C$3, 0)&lt;=0, "na", VLOOKUP($A20, 'Bottom Decile - Absolute'!$A:$AT, C$3, 0)/VLOOKUP($A19, 'Bottom Decile - Absolute'!$A:$AT, C$3, 0)-1)</f>
        <v>na</v>
      </c>
      <c r="D20" s="63" t="str">
        <f>IF(VLOOKUP($A19, 'Bottom Decile - Absolute'!$A:$AT, D$3, 0)&lt;=0, "na", VLOOKUP($A20, 'Bottom Decile - Absolute'!$A:$AT, D$3, 0)/VLOOKUP($A19, 'Bottom Decile - Absolute'!$A:$AT, D$3, 0)-1)</f>
        <v>na</v>
      </c>
      <c r="E20" s="63" t="str">
        <f>IF(VLOOKUP($A19, 'Bottom Decile - Absolute'!$A:$AT, E$3, 0)&lt;=0, "na", VLOOKUP($A20, 'Bottom Decile - Absolute'!$A:$AT, E$3, 0)/VLOOKUP($A19, 'Bottom Decile - Absolute'!$A:$AT, E$3, 0)-1)</f>
        <v>na</v>
      </c>
      <c r="F20" s="63" t="str">
        <f>IF(VLOOKUP($A19, 'Bottom Decile - Absolute'!$A:$AT, F$3, 0)&lt;=0, "na", VLOOKUP($A20, 'Bottom Decile - Absolute'!$A:$AT, F$3, 0)/VLOOKUP($A19, 'Bottom Decile - Absolute'!$A:$AT, F$3, 0)-1)</f>
        <v>na</v>
      </c>
      <c r="G20" s="63" t="str">
        <f>IF(VLOOKUP($A19, 'Bottom Decile - Absolute'!$A:$AT, G$3, 0)&lt;=0, "na", VLOOKUP($A20, 'Bottom Decile - Absolute'!$A:$AT, G$3, 0)/VLOOKUP($A19, 'Bottom Decile - Absolute'!$A:$AT, G$3, 0)-1)</f>
        <v>na</v>
      </c>
      <c r="H20" s="63" t="str">
        <f>IF(VLOOKUP($A19, 'Bottom Decile - Absolute'!$A:$AT, H$3, 0)&lt;=0, "na", VLOOKUP($A20, 'Bottom Decile - Absolute'!$A:$AT, H$3, 0)/VLOOKUP($A19, 'Bottom Decile - Absolute'!$A:$AT, H$3, 0)-1)</f>
        <v>na</v>
      </c>
      <c r="I20" s="63" t="str">
        <f>IF(VLOOKUP($A19, 'Bottom Decile - Absolute'!$A:$AT, I$3, 0)&lt;=0, "na", VLOOKUP($A20, 'Bottom Decile - Absolute'!$A:$AT, I$3, 0)/VLOOKUP($A19, 'Bottom Decile - Absolute'!$A:$AT, I$3, 0)-1)</f>
        <v>na</v>
      </c>
      <c r="J20" s="63" t="str">
        <f>IF(VLOOKUP($A19, 'Bottom Decile - Absolute'!$A:$AT, J$3, 0)&lt;=0, "na", VLOOKUP($A20, 'Bottom Decile - Absolute'!$A:$AT, J$3, 0)/VLOOKUP($A19, 'Bottom Decile - Absolute'!$A:$AT, J$3, 0)-1)</f>
        <v>na</v>
      </c>
      <c r="K20" s="63" t="str">
        <f>IF(VLOOKUP($A19, 'Bottom Decile - Absolute'!$A:$AT, K$3, 0)&lt;=0, "na", VLOOKUP($A20, 'Bottom Decile - Absolute'!$A:$AT, K$3, 0)/VLOOKUP($A19, 'Bottom Decile - Absolute'!$A:$AT, K$3, 0)-1)</f>
        <v>na</v>
      </c>
      <c r="L20" s="63">
        <f>IF(VLOOKUP($A19, 'Bottom Decile - Absolute'!$A:$AT, L$3, 0)&lt;=0, "na", VLOOKUP($A20, 'Bottom Decile - Absolute'!$A:$AT, L$3, 0)/VLOOKUP($A19, 'Bottom Decile - Absolute'!$A:$AT, L$3, 0)-1)</f>
        <v>0.15842744633058947</v>
      </c>
      <c r="M20" s="63" t="str">
        <f>IF(VLOOKUP($A19, 'Bottom Decile - Absolute'!$A:$AT, M$3, 0)&lt;=0, "na", VLOOKUP($A20, 'Bottom Decile - Absolute'!$A:$AT, M$3, 0)/VLOOKUP($A19, 'Bottom Decile - Absolute'!$A:$AT, M$3, 0)-1)</f>
        <v>na</v>
      </c>
      <c r="N20" s="63" t="str">
        <f>IF(VLOOKUP($A19, 'Bottom Decile - Absolute'!$A:$AT, N$3, 0)&lt;=0, "na", VLOOKUP($A20, 'Bottom Decile - Absolute'!$A:$AT, N$3, 0)/VLOOKUP($A19, 'Bottom Decile - Absolute'!$A:$AT, N$3, 0)-1)</f>
        <v>na</v>
      </c>
      <c r="O20" s="63" t="str">
        <f>IF(VLOOKUP($A19, 'Bottom Decile - Absolute'!$A:$AT, O$3, 0)&lt;=0, "na", VLOOKUP($A20, 'Bottom Decile - Absolute'!$A:$AT, O$3, 0)/VLOOKUP($A19, 'Bottom Decile - Absolute'!$A:$AT, O$3, 0)-1)</f>
        <v>na</v>
      </c>
      <c r="P20" s="63" t="str">
        <f>IF(VLOOKUP($A19, 'Bottom Decile - Absolute'!$A:$AT, P$3, 0)&lt;=0, "na", VLOOKUP($A20, 'Bottom Decile - Absolute'!$A:$AT, P$3, 0)/VLOOKUP($A19, 'Bottom Decile - Absolute'!$A:$AT, P$3, 0)-1)</f>
        <v>na</v>
      </c>
      <c r="Q20" s="63">
        <f>IF(VLOOKUP($A19, 'Bottom Decile - Absolute'!$A:$AT, Q$3, 0)&lt;=0, "na", VLOOKUP($A20, 'Bottom Decile - Absolute'!$A:$AT, Q$3, 0)/VLOOKUP($A19, 'Bottom Decile - Absolute'!$A:$AT, Q$3, 0)-1)</f>
        <v>0.28567689482443948</v>
      </c>
      <c r="R20" s="63">
        <f>IF(VLOOKUP($A19, 'Bottom Decile - Absolute'!$A:$AT, R$3, 0)&lt;=0, "na", VLOOKUP($A20, 'Bottom Decile - Absolute'!$A:$AT, R$3, 0)/VLOOKUP($A19, 'Bottom Decile - Absolute'!$A:$AT, R$3, 0)-1)</f>
        <v>0.2382847917278561</v>
      </c>
      <c r="S20" s="63">
        <f>IF(VLOOKUP($A19, 'Bottom Decile - Absolute'!$A:$AT, S$3, 0)&lt;=0, "na", VLOOKUP($A20, 'Bottom Decile - Absolute'!$A:$AT, S$3, 0)/VLOOKUP($A19, 'Bottom Decile - Absolute'!$A:$AT, S$3, 0)-1)</f>
        <v>0.32316740526506216</v>
      </c>
      <c r="T20" s="63">
        <f>IF(VLOOKUP($A19, 'Bottom Decile - Absolute'!$A:$AT, T$3, 0)&lt;=0, "na", VLOOKUP($A20, 'Bottom Decile - Absolute'!$A:$AT, T$3, 0)/VLOOKUP($A19, 'Bottom Decile - Absolute'!$A:$AT, T$3, 0)-1)</f>
        <v>1.7275559224916748E-2</v>
      </c>
      <c r="U20" s="63">
        <f>IF(VLOOKUP($A19, 'Bottom Decile - Absolute'!$A:$AT, U$3, 0)&lt;=0, "na", VLOOKUP($A20, 'Bottom Decile - Absolute'!$A:$AT, U$3, 0)/VLOOKUP($A19, 'Bottom Decile - Absolute'!$A:$AT, U$3, 0)-1)</f>
        <v>0.17635965810762011</v>
      </c>
      <c r="V20" s="63">
        <f>IF(VLOOKUP($A19, 'Bottom Decile - Absolute'!$A:$AT, V$3, 0)&lt;=0, "na", VLOOKUP($A20, 'Bottom Decile - Absolute'!$A:$AT, V$3, 0)/VLOOKUP($A19, 'Bottom Decile - Absolute'!$A:$AT, V$3, 0)-1)</f>
        <v>0.14848959571155662</v>
      </c>
      <c r="W20" s="63">
        <f>IF(VLOOKUP($A19, 'Bottom Decile - Absolute'!$A:$AT, W$3, 0)&lt;=0, "na", VLOOKUP($A20, 'Bottom Decile - Absolute'!$A:$AT, W$3, 0)/VLOOKUP($A19, 'Bottom Decile - Absolute'!$A:$AT, W$3, 0)-1)</f>
        <v>3.9049871887955057E-2</v>
      </c>
      <c r="X20" s="63">
        <f>IF(VLOOKUP($A19, 'Bottom Decile - Absolute'!$A:$AT, X$3, 0)&lt;=0, "na", VLOOKUP($A20, 'Bottom Decile - Absolute'!$A:$AT, X$3, 0)/VLOOKUP($A19, 'Bottom Decile - Absolute'!$A:$AT, X$3, 0)-1)</f>
        <v>3.4844616801164463E-2</v>
      </c>
      <c r="Y20" s="63">
        <f>IF(VLOOKUP($A19, 'Bottom Decile - Absolute'!$A:$AT, Y$3, 0)&lt;=0, "na", VLOOKUP($A20, 'Bottom Decile - Absolute'!$A:$AT, Y$3, 0)/VLOOKUP($A19, 'Bottom Decile - Absolute'!$A:$AT, Y$3, 0)-1)</f>
        <v>0.1143505484605245</v>
      </c>
      <c r="Z20" s="63" t="str">
        <f>IF(VLOOKUP($A19, 'Bottom Decile - Absolute'!$A:$AT, Z$3, 0)&lt;=0, "na", VLOOKUP($A20, 'Bottom Decile - Absolute'!$A:$AT, Z$3, 0)/VLOOKUP($A19, 'Bottom Decile - Absolute'!$A:$AT, Z$3, 0)-1)</f>
        <v>na</v>
      </c>
      <c r="AA20" s="63" t="str">
        <f>IF(VLOOKUP($A19, 'Bottom Decile - Absolute'!$A:$AT, AA$3, 0)&lt;=0, "na", VLOOKUP($A20, 'Bottom Decile - Absolute'!$A:$AT, AA$3, 0)/VLOOKUP($A19, 'Bottom Decile - Absolute'!$A:$AT, AA$3, 0)-1)</f>
        <v>na</v>
      </c>
      <c r="AB20" s="63" t="str">
        <f>IF(VLOOKUP($A19, 'Bottom Decile - Absolute'!$A:$AT, AB$3, 0)&lt;=0, "na", VLOOKUP($A20, 'Bottom Decile - Absolute'!$A:$AT, AB$3, 0)/VLOOKUP($A19, 'Bottom Decile - Absolute'!$A:$AT, AB$3, 0)-1)</f>
        <v>na</v>
      </c>
      <c r="AC20" s="63">
        <f>IF(VLOOKUP($A19, 'Bottom Decile - Absolute'!$A:$AT, AC$3, 0)&lt;=0, "na", VLOOKUP($A20, 'Bottom Decile - Absolute'!$A:$AT, AC$3, 0)/VLOOKUP($A19, 'Bottom Decile - Absolute'!$A:$AT, AC$3, 0)-1)</f>
        <v>3.0314520173357451E-2</v>
      </c>
      <c r="AD20" s="63" t="str">
        <f>IF(VLOOKUP($A19, 'Bottom Decile - Absolute'!$A:$AT, AD$3, 0)&lt;=0, "na", VLOOKUP($A20, 'Bottom Decile - Absolute'!$A:$AT, AD$3, 0)/VLOOKUP($A19, 'Bottom Decile - Absolute'!$A:$AT, AD$3, 0)-1)</f>
        <v>na</v>
      </c>
      <c r="AE20" s="63" t="str">
        <f>IF(VLOOKUP($A19, 'Bottom Decile - Absolute'!$A:$AT, AE$3, 0)&lt;=0, "na", VLOOKUP($A20, 'Bottom Decile - Absolute'!$A:$AT, AE$3, 0)/VLOOKUP($A19, 'Bottom Decile - Absolute'!$A:$AT, AE$3, 0)-1)</f>
        <v>na</v>
      </c>
      <c r="AF20" s="63">
        <f>IF(VLOOKUP($A19, 'Bottom Decile - Absolute'!$A:$AT, AF$3, 0)&lt;=0, "na", VLOOKUP($A20, 'Bottom Decile - Absolute'!$A:$AT, AF$3, 0)/VLOOKUP($A19, 'Bottom Decile - Absolute'!$A:$AT, AF$3, 0)-1)</f>
        <v>0.13591183405696827</v>
      </c>
      <c r="AG20" s="63">
        <f>IF(VLOOKUP($A19, 'Bottom Decile - Absolute'!$A:$AT, AG$3, 0)&lt;=0, "na", VLOOKUP($A20, 'Bottom Decile - Absolute'!$A:$AT, AG$3, 0)/VLOOKUP($A19, 'Bottom Decile - Absolute'!$A:$AT, AG$3, 0)-1)</f>
        <v>0.27153924722016654</v>
      </c>
      <c r="AH20" s="63" t="str">
        <f>IF(VLOOKUP($A19, 'Bottom Decile - Absolute'!$A:$AT, AH$3, 0)&lt;=0, "na", VLOOKUP($A20, 'Bottom Decile - Absolute'!$A:$AT, AH$3, 0)/VLOOKUP($A19, 'Bottom Decile - Absolute'!$A:$AT, AH$3, 0)-1)</f>
        <v>na</v>
      </c>
      <c r="AI20" s="63" t="str">
        <f>IF(VLOOKUP($A19, 'Bottom Decile - Absolute'!$A:$AT, AI$3, 0)&lt;=0, "na", VLOOKUP($A20, 'Bottom Decile - Absolute'!$A:$AT, AI$3, 0)/VLOOKUP($A19, 'Bottom Decile - Absolute'!$A:$AT, AI$3, 0)-1)</f>
        <v>na</v>
      </c>
      <c r="AJ20" s="63" t="str">
        <f>IF(VLOOKUP($A19, 'Bottom Decile - Absolute'!$A:$AT, AJ$3, 0)&lt;=0, "na", VLOOKUP($A20, 'Bottom Decile - Absolute'!$A:$AT, AJ$3, 0)/VLOOKUP($A19, 'Bottom Decile - Absolute'!$A:$AT, AJ$3, 0)-1)</f>
        <v>na</v>
      </c>
      <c r="AK20" s="63" t="str">
        <f>IF(VLOOKUP($A19, 'Bottom Decile - Absolute'!$A:$AT, AK$3, 0)&lt;=0, "na", VLOOKUP($A20, 'Bottom Decile - Absolute'!$A:$AT, AK$3, 0)/VLOOKUP($A19, 'Bottom Decile - Absolute'!$A:$AT, AK$3, 0)-1)</f>
        <v>na</v>
      </c>
      <c r="AL20" s="63" t="str">
        <f>IF(VLOOKUP($A19, 'Bottom Decile - Absolute'!$A:$AT, AL$3, 0)&lt;=0, "na", VLOOKUP($A20, 'Bottom Decile - Absolute'!$A:$AT, AL$3, 0)/VLOOKUP($A19, 'Bottom Decile - Absolute'!$A:$AT, AL$3, 0)-1)</f>
        <v>na</v>
      </c>
      <c r="AM20" s="63">
        <f>IF(VLOOKUP($A19, 'Bottom Decile - Absolute'!$A:$AT, AM$3, 0)&lt;=0, "na", VLOOKUP($A20, 'Bottom Decile - Absolute'!$A:$AT, AM$3, 0)/VLOOKUP($A19, 'Bottom Decile - Absolute'!$A:$AT, AM$3, 0)-1)</f>
        <v>-0.14890001736981939</v>
      </c>
      <c r="AN20" s="63" t="str">
        <f>IF(VLOOKUP($A19, 'Bottom Decile - Absolute'!$A:$AT, AN$3, 0)&lt;=0, "na", VLOOKUP($A20, 'Bottom Decile - Absolute'!$A:$AT, AN$3, 0)/VLOOKUP($A19, 'Bottom Decile - Absolute'!$A:$AT, AN$3, 0)-1)</f>
        <v>na</v>
      </c>
      <c r="AO20" s="74">
        <f>IF(VLOOKUP($A19, 'Bottom Decile - Absolute'!$A:$AT, AO$3, 0)&lt;=0, "na", VLOOKUP($A20, 'Bottom Decile - Absolute'!$A:$AT, AO$3, 0)/VLOOKUP($A19, 'Bottom Decile - Absolute'!$A:$AT, AO$3, 0)-1)</f>
        <v>-2.9350688484898413E-2</v>
      </c>
      <c r="AP20" s="63">
        <f>IF(VLOOKUP($A19, 'Bottom Decile - Absolute'!$A:$AT, AP$3, 0)&lt;=0, "na", VLOOKUP($A20, 'Bottom Decile - Absolute'!$A:$AT, AP$3, 0)/VLOOKUP($A19, 'Bottom Decile - Absolute'!$A:$AT, AP$3, 0)-1)</f>
        <v>4.8293341147009894E-2</v>
      </c>
      <c r="AQ20" s="63" t="str">
        <f>IF(VLOOKUP($A19, 'Bottom Decile - Absolute'!$A:$AT, AQ$3, 0)&lt;=0, "na", VLOOKUP($A20, 'Bottom Decile - Absolute'!$A:$AT, AQ$3, 0)/VLOOKUP($A19, 'Bottom Decile - Absolute'!$A:$AT, AQ$3, 0)-1)</f>
        <v>na</v>
      </c>
      <c r="AR20" s="63" t="str">
        <f>IF(VLOOKUP($A19, 'Bottom Decile - Absolute'!$A:$AT, AR$3, 0)&lt;=0, "na", VLOOKUP($A20, 'Bottom Decile - Absolute'!$A:$AT, AR$3, 0)/VLOOKUP($A19, 'Bottom Decile - Absolute'!$A:$AT, AR$3, 0)-1)</f>
        <v>na</v>
      </c>
      <c r="AS20" s="63" t="str">
        <f>IF(VLOOKUP($A19, 'Bottom Decile - Absolute'!$A:$AT, AS$3, 0)&lt;=0, "na", VLOOKUP($A20, 'Bottom Decile - Absolute'!$A:$AT, AS$3, 0)/VLOOKUP($A19, 'Bottom Decile - Absolute'!$A:$AT, AS$3, 0)-1)</f>
        <v>na</v>
      </c>
      <c r="AT20" s="63">
        <f>IF(VLOOKUP($A19, 'Bottom Decile - Absolute'!$A:$AT, AT$3, 0)&lt;=0, "na", VLOOKUP($A20, 'Bottom Decile - Absolute'!$A:$AT, AT$3, 0)/VLOOKUP($A19, 'Bottom Decile - Absolute'!$A:$AT, AT$3, 0)-1)</f>
        <v>2.7835838028630544E-2</v>
      </c>
      <c r="AU20" s="63">
        <f>IF(VLOOKUP($A19, 'Bottom Decile - Absolute'!$A:$AU, AU$3, 0)&lt;=0, "na", VLOOKUP($A20, 'Bottom Decile - Absolute'!$A:$AU, AU$3, 0)/VLOOKUP($A19, 'Bottom Decile - Absolute'!$A:$AU, AU$3, 0)-1)</f>
        <v>0.11551215156009165</v>
      </c>
      <c r="AV20" s="137">
        <f>IF(VLOOKUP($A19, 'Top Decile - Absolute'!$A:$BA, AV$3, 0)&lt;=0, "na", VLOOKUP($A20, 'Top Decile - Absolute'!$A:$BA, AV$3, 0)/VLOOKUP($A19, 'Top Decile - Absolute'!$A:$BA, AV$3, 0)-1)</f>
        <v>9.7358797052924384E-2</v>
      </c>
      <c r="AW20" s="137">
        <f>IF(VLOOKUP($A19, 'Top Decile - Absolute'!$A:$BA, AW$3, 0)&lt;=0, "na", VLOOKUP($A20, 'Top Decile - Absolute'!$A:$BA, AW$3, 0)/VLOOKUP($A19, 'Top Decile - Absolute'!$A:$BA, AW$3, 0)-1)</f>
        <v>0.19525480521264371</v>
      </c>
    </row>
    <row r="21" spans="1:49">
      <c r="A21" s="7">
        <v>36889</v>
      </c>
      <c r="B21" s="63" t="str">
        <f>IF(VLOOKUP($A20, 'Bottom Decile - Absolute'!$A:$AT, B$3, 0)&lt;=0, "na", VLOOKUP($A21, 'Bottom Decile - Absolute'!$A:$AT, B$3, 0)/VLOOKUP($A20, 'Bottom Decile - Absolute'!$A:$AT, B$3, 0)-1)</f>
        <v>na</v>
      </c>
      <c r="C21" s="63" t="str">
        <f>IF(VLOOKUP($A20, 'Bottom Decile - Absolute'!$A:$AT, C$3, 0)&lt;=0, "na", VLOOKUP($A21, 'Bottom Decile - Absolute'!$A:$AT, C$3, 0)/VLOOKUP($A20, 'Bottom Decile - Absolute'!$A:$AT, C$3, 0)-1)</f>
        <v>na</v>
      </c>
      <c r="D21" s="63" t="str">
        <f>IF(VLOOKUP($A20, 'Bottom Decile - Absolute'!$A:$AT, D$3, 0)&lt;=0, "na", VLOOKUP($A21, 'Bottom Decile - Absolute'!$A:$AT, D$3, 0)/VLOOKUP($A20, 'Bottom Decile - Absolute'!$A:$AT, D$3, 0)-1)</f>
        <v>na</v>
      </c>
      <c r="E21" s="63" t="str">
        <f>IF(VLOOKUP($A20, 'Bottom Decile - Absolute'!$A:$AT, E$3, 0)&lt;=0, "na", VLOOKUP($A21, 'Bottom Decile - Absolute'!$A:$AT, E$3, 0)/VLOOKUP($A20, 'Bottom Decile - Absolute'!$A:$AT, E$3, 0)-1)</f>
        <v>na</v>
      </c>
      <c r="F21" s="63" t="str">
        <f>IF(VLOOKUP($A20, 'Bottom Decile - Absolute'!$A:$AT, F$3, 0)&lt;=0, "na", VLOOKUP($A21, 'Bottom Decile - Absolute'!$A:$AT, F$3, 0)/VLOOKUP($A20, 'Bottom Decile - Absolute'!$A:$AT, F$3, 0)-1)</f>
        <v>na</v>
      </c>
      <c r="G21" s="63" t="str">
        <f>IF(VLOOKUP($A20, 'Bottom Decile - Absolute'!$A:$AT, G$3, 0)&lt;=0, "na", VLOOKUP($A21, 'Bottom Decile - Absolute'!$A:$AT, G$3, 0)/VLOOKUP($A20, 'Bottom Decile - Absolute'!$A:$AT, G$3, 0)-1)</f>
        <v>na</v>
      </c>
      <c r="H21" s="63" t="str">
        <f>IF(VLOOKUP($A20, 'Bottom Decile - Absolute'!$A:$AT, H$3, 0)&lt;=0, "na", VLOOKUP($A21, 'Bottom Decile - Absolute'!$A:$AT, H$3, 0)/VLOOKUP($A20, 'Bottom Decile - Absolute'!$A:$AT, H$3, 0)-1)</f>
        <v>na</v>
      </c>
      <c r="I21" s="63" t="str">
        <f>IF(VLOOKUP($A20, 'Bottom Decile - Absolute'!$A:$AT, I$3, 0)&lt;=0, "na", VLOOKUP($A21, 'Bottom Decile - Absolute'!$A:$AT, I$3, 0)/VLOOKUP($A20, 'Bottom Decile - Absolute'!$A:$AT, I$3, 0)-1)</f>
        <v>na</v>
      </c>
      <c r="J21" s="63" t="str">
        <f>IF(VLOOKUP($A20, 'Bottom Decile - Absolute'!$A:$AT, J$3, 0)&lt;=0, "na", VLOOKUP($A21, 'Bottom Decile - Absolute'!$A:$AT, J$3, 0)/VLOOKUP($A20, 'Bottom Decile - Absolute'!$A:$AT, J$3, 0)-1)</f>
        <v>na</v>
      </c>
      <c r="K21" s="63" t="str">
        <f>IF(VLOOKUP($A20, 'Bottom Decile - Absolute'!$A:$AT, K$3, 0)&lt;=0, "na", VLOOKUP($A21, 'Bottom Decile - Absolute'!$A:$AT, K$3, 0)/VLOOKUP($A20, 'Bottom Decile - Absolute'!$A:$AT, K$3, 0)-1)</f>
        <v>na</v>
      </c>
      <c r="L21" s="63">
        <f>IF(VLOOKUP($A20, 'Bottom Decile - Absolute'!$A:$AT, L$3, 0)&lt;=0, "na", VLOOKUP($A21, 'Bottom Decile - Absolute'!$A:$AT, L$3, 0)/VLOOKUP($A20, 'Bottom Decile - Absolute'!$A:$AT, L$3, 0)-1)</f>
        <v>-4.5360784099941376E-2</v>
      </c>
      <c r="M21" s="63" t="str">
        <f>IF(VLOOKUP($A20, 'Bottom Decile - Absolute'!$A:$AT, M$3, 0)&lt;=0, "na", VLOOKUP($A21, 'Bottom Decile - Absolute'!$A:$AT, M$3, 0)/VLOOKUP($A20, 'Bottom Decile - Absolute'!$A:$AT, M$3, 0)-1)</f>
        <v>na</v>
      </c>
      <c r="N21" s="63" t="str">
        <f>IF(VLOOKUP($A20, 'Bottom Decile - Absolute'!$A:$AT, N$3, 0)&lt;=0, "na", VLOOKUP($A21, 'Bottom Decile - Absolute'!$A:$AT, N$3, 0)/VLOOKUP($A20, 'Bottom Decile - Absolute'!$A:$AT, N$3, 0)-1)</f>
        <v>na</v>
      </c>
      <c r="O21" s="63" t="str">
        <f>IF(VLOOKUP($A20, 'Bottom Decile - Absolute'!$A:$AT, O$3, 0)&lt;=0, "na", VLOOKUP($A21, 'Bottom Decile - Absolute'!$A:$AT, O$3, 0)/VLOOKUP($A20, 'Bottom Decile - Absolute'!$A:$AT, O$3, 0)-1)</f>
        <v>na</v>
      </c>
      <c r="P21" s="63" t="str">
        <f>IF(VLOOKUP($A20, 'Bottom Decile - Absolute'!$A:$AT, P$3, 0)&lt;=0, "na", VLOOKUP($A21, 'Bottom Decile - Absolute'!$A:$AT, P$3, 0)/VLOOKUP($A20, 'Bottom Decile - Absolute'!$A:$AT, P$3, 0)-1)</f>
        <v>na</v>
      </c>
      <c r="Q21" s="63">
        <f>IF(VLOOKUP($A20, 'Bottom Decile - Absolute'!$A:$AT, Q$3, 0)&lt;=0, "na", VLOOKUP($A21, 'Bottom Decile - Absolute'!$A:$AT, Q$3, 0)/VLOOKUP($A20, 'Bottom Decile - Absolute'!$A:$AT, Q$3, 0)-1)</f>
        <v>-0.14805760441686577</v>
      </c>
      <c r="R21" s="63">
        <f>IF(VLOOKUP($A20, 'Bottom Decile - Absolute'!$A:$AT, R$3, 0)&lt;=0, "na", VLOOKUP($A21, 'Bottom Decile - Absolute'!$A:$AT, R$3, 0)/VLOOKUP($A20, 'Bottom Decile - Absolute'!$A:$AT, R$3, 0)-1)</f>
        <v>-0.21081665261001903</v>
      </c>
      <c r="S21" s="63">
        <f>IF(VLOOKUP($A20, 'Bottom Decile - Absolute'!$A:$AT, S$3, 0)&lt;=0, "na", VLOOKUP($A21, 'Bottom Decile - Absolute'!$A:$AT, S$3, 0)/VLOOKUP($A20, 'Bottom Decile - Absolute'!$A:$AT, S$3, 0)-1)</f>
        <v>-0.15163045072246872</v>
      </c>
      <c r="T21" s="63">
        <f>IF(VLOOKUP($A20, 'Bottom Decile - Absolute'!$A:$AT, T$3, 0)&lt;=0, "na", VLOOKUP($A21, 'Bottom Decile - Absolute'!$A:$AT, T$3, 0)/VLOOKUP($A20, 'Bottom Decile - Absolute'!$A:$AT, T$3, 0)-1)</f>
        <v>-9.8072387651272241E-2</v>
      </c>
      <c r="U21" s="63">
        <f>IF(VLOOKUP($A20, 'Bottom Decile - Absolute'!$A:$AT, U$3, 0)&lt;=0, "na", VLOOKUP($A21, 'Bottom Decile - Absolute'!$A:$AT, U$3, 0)/VLOOKUP($A20, 'Bottom Decile - Absolute'!$A:$AT, U$3, 0)-1)</f>
        <v>-9.1767946679375378E-2</v>
      </c>
      <c r="V21" s="63">
        <f>IF(VLOOKUP($A20, 'Bottom Decile - Absolute'!$A:$AT, V$3, 0)&lt;=0, "na", VLOOKUP($A21, 'Bottom Decile - Absolute'!$A:$AT, V$3, 0)/VLOOKUP($A20, 'Bottom Decile - Absolute'!$A:$AT, V$3, 0)-1)</f>
        <v>-0.13317230839820338</v>
      </c>
      <c r="W21" s="63">
        <f>IF(VLOOKUP($A20, 'Bottom Decile - Absolute'!$A:$AT, W$3, 0)&lt;=0, "na", VLOOKUP($A21, 'Bottom Decile - Absolute'!$A:$AT, W$3, 0)/VLOOKUP($A20, 'Bottom Decile - Absolute'!$A:$AT, W$3, 0)-1)</f>
        <v>-8.8411082879401581E-2</v>
      </c>
      <c r="X21" s="63">
        <f>IF(VLOOKUP($A20, 'Bottom Decile - Absolute'!$A:$AT, X$3, 0)&lt;=0, "na", VLOOKUP($A21, 'Bottom Decile - Absolute'!$A:$AT, X$3, 0)/VLOOKUP($A20, 'Bottom Decile - Absolute'!$A:$AT, X$3, 0)-1)</f>
        <v>-2.3446347503973897E-2</v>
      </c>
      <c r="Y21" s="63">
        <f>IF(VLOOKUP($A20, 'Bottom Decile - Absolute'!$A:$AT, Y$3, 0)&lt;=0, "na", VLOOKUP($A21, 'Bottom Decile - Absolute'!$A:$AT, Y$3, 0)/VLOOKUP($A20, 'Bottom Decile - Absolute'!$A:$AT, Y$3, 0)-1)</f>
        <v>-9.2045207267804408E-2</v>
      </c>
      <c r="Z21" s="63" t="str">
        <f>IF(VLOOKUP($A20, 'Bottom Decile - Absolute'!$A:$AT, Z$3, 0)&lt;=0, "na", VLOOKUP($A21, 'Bottom Decile - Absolute'!$A:$AT, Z$3, 0)/VLOOKUP($A20, 'Bottom Decile - Absolute'!$A:$AT, Z$3, 0)-1)</f>
        <v>na</v>
      </c>
      <c r="AA21" s="63" t="str">
        <f>IF(VLOOKUP($A20, 'Bottom Decile - Absolute'!$A:$AT, AA$3, 0)&lt;=0, "na", VLOOKUP($A21, 'Bottom Decile - Absolute'!$A:$AT, AA$3, 0)/VLOOKUP($A20, 'Bottom Decile - Absolute'!$A:$AT, AA$3, 0)-1)</f>
        <v>na</v>
      </c>
      <c r="AB21" s="63" t="str">
        <f>IF(VLOOKUP($A20, 'Bottom Decile - Absolute'!$A:$AT, AB$3, 0)&lt;=0, "na", VLOOKUP($A21, 'Bottom Decile - Absolute'!$A:$AT, AB$3, 0)/VLOOKUP($A20, 'Bottom Decile - Absolute'!$A:$AT, AB$3, 0)-1)</f>
        <v>na</v>
      </c>
      <c r="AC21" s="63">
        <f>IF(VLOOKUP($A20, 'Bottom Decile - Absolute'!$A:$AT, AC$3, 0)&lt;=0, "na", VLOOKUP($A21, 'Bottom Decile - Absolute'!$A:$AT, AC$3, 0)/VLOOKUP($A20, 'Bottom Decile - Absolute'!$A:$AT, AC$3, 0)-1)</f>
        <v>0.10092487988297183</v>
      </c>
      <c r="AD21" s="63" t="str">
        <f>IF(VLOOKUP($A20, 'Bottom Decile - Absolute'!$A:$AT, AD$3, 0)&lt;=0, "na", VLOOKUP($A21, 'Bottom Decile - Absolute'!$A:$AT, AD$3, 0)/VLOOKUP($A20, 'Bottom Decile - Absolute'!$A:$AT, AD$3, 0)-1)</f>
        <v>na</v>
      </c>
      <c r="AE21" s="63" t="str">
        <f>IF(VLOOKUP($A20, 'Bottom Decile - Absolute'!$A:$AT, AE$3, 0)&lt;=0, "na", VLOOKUP($A21, 'Bottom Decile - Absolute'!$A:$AT, AE$3, 0)/VLOOKUP($A20, 'Bottom Decile - Absolute'!$A:$AT, AE$3, 0)-1)</f>
        <v>na</v>
      </c>
      <c r="AF21" s="63">
        <f>IF(VLOOKUP($A20, 'Bottom Decile - Absolute'!$A:$AT, AF$3, 0)&lt;=0, "na", VLOOKUP($A21, 'Bottom Decile - Absolute'!$A:$AT, AF$3, 0)/VLOOKUP($A20, 'Bottom Decile - Absolute'!$A:$AT, AF$3, 0)-1)</f>
        <v>1.7148736694858169E-2</v>
      </c>
      <c r="AG21" s="63">
        <f>IF(VLOOKUP($A20, 'Bottom Decile - Absolute'!$A:$AT, AG$3, 0)&lt;=0, "na", VLOOKUP($A21, 'Bottom Decile - Absolute'!$A:$AT, AG$3, 0)/VLOOKUP($A20, 'Bottom Decile - Absolute'!$A:$AT, AG$3, 0)-1)</f>
        <v>-2.6506333139725613E-2</v>
      </c>
      <c r="AH21" s="63" t="str">
        <f>IF(VLOOKUP($A20, 'Bottom Decile - Absolute'!$A:$AT, AH$3, 0)&lt;=0, "na", VLOOKUP($A21, 'Bottom Decile - Absolute'!$A:$AT, AH$3, 0)/VLOOKUP($A20, 'Bottom Decile - Absolute'!$A:$AT, AH$3, 0)-1)</f>
        <v>na</v>
      </c>
      <c r="AI21" s="63" t="str">
        <f>IF(VLOOKUP($A20, 'Bottom Decile - Absolute'!$A:$AT, AI$3, 0)&lt;=0, "na", VLOOKUP($A21, 'Bottom Decile - Absolute'!$A:$AT, AI$3, 0)/VLOOKUP($A20, 'Bottom Decile - Absolute'!$A:$AT, AI$3, 0)-1)</f>
        <v>na</v>
      </c>
      <c r="AJ21" s="63" t="str">
        <f>IF(VLOOKUP($A20, 'Bottom Decile - Absolute'!$A:$AT, AJ$3, 0)&lt;=0, "na", VLOOKUP($A21, 'Bottom Decile - Absolute'!$A:$AT, AJ$3, 0)/VLOOKUP($A20, 'Bottom Decile - Absolute'!$A:$AT, AJ$3, 0)-1)</f>
        <v>na</v>
      </c>
      <c r="AK21" s="63" t="str">
        <f>IF(VLOOKUP($A20, 'Bottom Decile - Absolute'!$A:$AT, AK$3, 0)&lt;=0, "na", VLOOKUP($A21, 'Bottom Decile - Absolute'!$A:$AT, AK$3, 0)/VLOOKUP($A20, 'Bottom Decile - Absolute'!$A:$AT, AK$3, 0)-1)</f>
        <v>na</v>
      </c>
      <c r="AL21" s="63" t="str">
        <f>IF(VLOOKUP($A20, 'Bottom Decile - Absolute'!$A:$AT, AL$3, 0)&lt;=0, "na", VLOOKUP($A21, 'Bottom Decile - Absolute'!$A:$AT, AL$3, 0)/VLOOKUP($A20, 'Bottom Decile - Absolute'!$A:$AT, AL$3, 0)-1)</f>
        <v>na</v>
      </c>
      <c r="AM21" s="63">
        <f>IF(VLOOKUP($A20, 'Bottom Decile - Absolute'!$A:$AT, AM$3, 0)&lt;=0, "na", VLOOKUP($A21, 'Bottom Decile - Absolute'!$A:$AT, AM$3, 0)/VLOOKUP($A20, 'Bottom Decile - Absolute'!$A:$AT, AM$3, 0)-1)</f>
        <v>0.27111611057043272</v>
      </c>
      <c r="AN21" s="63" t="str">
        <f>IF(VLOOKUP($A20, 'Bottom Decile - Absolute'!$A:$AT, AN$3, 0)&lt;=0, "na", VLOOKUP($A21, 'Bottom Decile - Absolute'!$A:$AT, AN$3, 0)/VLOOKUP($A20, 'Bottom Decile - Absolute'!$A:$AT, AN$3, 0)-1)</f>
        <v>na</v>
      </c>
      <c r="AO21" s="74">
        <f>IF(VLOOKUP($A20, 'Bottom Decile - Absolute'!$A:$AT, AO$3, 0)&lt;=0, "na", VLOOKUP($A21, 'Bottom Decile - Absolute'!$A:$AT, AO$3, 0)/VLOOKUP($A20, 'Bottom Decile - Absolute'!$A:$AT, AO$3, 0)-1)</f>
        <v>0.2758981026147731</v>
      </c>
      <c r="AP21" s="63">
        <f>IF(VLOOKUP($A20, 'Bottom Decile - Absolute'!$A:$AT, AP$3, 0)&lt;=0, "na", VLOOKUP($A21, 'Bottom Decile - Absolute'!$A:$AT, AP$3, 0)/VLOOKUP($A20, 'Bottom Decile - Absolute'!$A:$AT, AP$3, 0)-1)</f>
        <v>-0.35489759222214046</v>
      </c>
      <c r="AQ21" s="63" t="str">
        <f>IF(VLOOKUP($A20, 'Bottom Decile - Absolute'!$A:$AT, AQ$3, 0)&lt;=0, "na", VLOOKUP($A21, 'Bottom Decile - Absolute'!$A:$AT, AQ$3, 0)/VLOOKUP($A20, 'Bottom Decile - Absolute'!$A:$AT, AQ$3, 0)-1)</f>
        <v>na</v>
      </c>
      <c r="AR21" s="63" t="str">
        <f>IF(VLOOKUP($A20, 'Bottom Decile - Absolute'!$A:$AT, AR$3, 0)&lt;=0, "na", VLOOKUP($A21, 'Bottom Decile - Absolute'!$A:$AT, AR$3, 0)/VLOOKUP($A20, 'Bottom Decile - Absolute'!$A:$AT, AR$3, 0)-1)</f>
        <v>na</v>
      </c>
      <c r="AS21" s="63" t="str">
        <f>IF(VLOOKUP($A20, 'Bottom Decile - Absolute'!$A:$AT, AS$3, 0)&lt;=0, "na", VLOOKUP($A21, 'Bottom Decile - Absolute'!$A:$AT, AS$3, 0)/VLOOKUP($A20, 'Bottom Decile - Absolute'!$A:$AT, AS$3, 0)-1)</f>
        <v>na</v>
      </c>
      <c r="AT21" s="63">
        <f>IF(VLOOKUP($A20, 'Bottom Decile - Absolute'!$A:$AT, AT$3, 0)&lt;=0, "na", VLOOKUP($A21, 'Bottom Decile - Absolute'!$A:$AT, AT$3, 0)/VLOOKUP($A20, 'Bottom Decile - Absolute'!$A:$AT, AT$3, 0)-1)</f>
        <v>0.27362911088142661</v>
      </c>
      <c r="AU21" s="63">
        <f>IF(VLOOKUP($A20, 'Bottom Decile - Absolute'!$A:$AU, AU$3, 0)&lt;=0, "na", VLOOKUP($A21, 'Bottom Decile - Absolute'!$A:$AU, AU$3, 0)/VLOOKUP($A20, 'Bottom Decile - Absolute'!$A:$AU, AU$3, 0)-1)</f>
        <v>6.7657474548392216E-2</v>
      </c>
      <c r="AV21" s="137">
        <f>IF(VLOOKUP($A20, 'Top Decile - Absolute'!$A:$BA, AV$3, 0)&lt;=0, "na", VLOOKUP($A21, 'Top Decile - Absolute'!$A:$BA, AV$3, 0)/VLOOKUP($A20, 'Top Decile - Absolute'!$A:$BA, AV$3, 0)-1)</f>
        <v>8.3899460293466843E-2</v>
      </c>
      <c r="AW21" s="137">
        <f>IF(VLOOKUP($A20, 'Top Decile - Absolute'!$A:$BA, AW$3, 0)&lt;=0, "na", VLOOKUP($A21, 'Top Decile - Absolute'!$A:$BA, AW$3, 0)/VLOOKUP($A20, 'Top Decile - Absolute'!$A:$BA, AW$3, 0)-1)</f>
        <v>-0.10139176121495852</v>
      </c>
    </row>
    <row r="22" spans="1:49">
      <c r="A22" s="7">
        <v>37256</v>
      </c>
      <c r="B22" s="63" t="str">
        <f>IF(VLOOKUP($A21, 'Bottom Decile - Absolute'!$A:$AT, B$3, 0)&lt;=0, "na", VLOOKUP($A22, 'Bottom Decile - Absolute'!$A:$AT, B$3, 0)/VLOOKUP($A21, 'Bottom Decile - Absolute'!$A:$AT, B$3, 0)-1)</f>
        <v>na</v>
      </c>
      <c r="C22" s="63" t="str">
        <f>IF(VLOOKUP($A21, 'Bottom Decile - Absolute'!$A:$AT, C$3, 0)&lt;=0, "na", VLOOKUP($A22, 'Bottom Decile - Absolute'!$A:$AT, C$3, 0)/VLOOKUP($A21, 'Bottom Decile - Absolute'!$A:$AT, C$3, 0)-1)</f>
        <v>na</v>
      </c>
      <c r="D22" s="63" t="str">
        <f>IF(VLOOKUP($A21, 'Bottom Decile - Absolute'!$A:$AT, D$3, 0)&lt;=0, "na", VLOOKUP($A22, 'Bottom Decile - Absolute'!$A:$AT, D$3, 0)/VLOOKUP($A21, 'Bottom Decile - Absolute'!$A:$AT, D$3, 0)-1)</f>
        <v>na</v>
      </c>
      <c r="E22" s="63" t="str">
        <f>IF(VLOOKUP($A21, 'Bottom Decile - Absolute'!$A:$AT, E$3, 0)&lt;=0, "na", VLOOKUP($A22, 'Bottom Decile - Absolute'!$A:$AT, E$3, 0)/VLOOKUP($A21, 'Bottom Decile - Absolute'!$A:$AT, E$3, 0)-1)</f>
        <v>na</v>
      </c>
      <c r="F22" s="63" t="str">
        <f>IF(VLOOKUP($A21, 'Bottom Decile - Absolute'!$A:$AT, F$3, 0)&lt;=0, "na", VLOOKUP($A22, 'Bottom Decile - Absolute'!$A:$AT, F$3, 0)/VLOOKUP($A21, 'Bottom Decile - Absolute'!$A:$AT, F$3, 0)-1)</f>
        <v>na</v>
      </c>
      <c r="G22" s="63" t="str">
        <f>IF(VLOOKUP($A21, 'Bottom Decile - Absolute'!$A:$AT, G$3, 0)&lt;=0, "na", VLOOKUP($A22, 'Bottom Decile - Absolute'!$A:$AT, G$3, 0)/VLOOKUP($A21, 'Bottom Decile - Absolute'!$A:$AT, G$3, 0)-1)</f>
        <v>na</v>
      </c>
      <c r="H22" s="63" t="str">
        <f>IF(VLOOKUP($A21, 'Bottom Decile - Absolute'!$A:$AT, H$3, 0)&lt;=0, "na", VLOOKUP($A22, 'Bottom Decile - Absolute'!$A:$AT, H$3, 0)/VLOOKUP($A21, 'Bottom Decile - Absolute'!$A:$AT, H$3, 0)-1)</f>
        <v>na</v>
      </c>
      <c r="I22" s="63" t="str">
        <f>IF(VLOOKUP($A21, 'Bottom Decile - Absolute'!$A:$AT, I$3, 0)&lt;=0, "na", VLOOKUP($A22, 'Bottom Decile - Absolute'!$A:$AT, I$3, 0)/VLOOKUP($A21, 'Bottom Decile - Absolute'!$A:$AT, I$3, 0)-1)</f>
        <v>na</v>
      </c>
      <c r="J22" s="63" t="str">
        <f>IF(VLOOKUP($A21, 'Bottom Decile - Absolute'!$A:$AT, J$3, 0)&lt;=0, "na", VLOOKUP($A22, 'Bottom Decile - Absolute'!$A:$AT, J$3, 0)/VLOOKUP($A21, 'Bottom Decile - Absolute'!$A:$AT, J$3, 0)-1)</f>
        <v>na</v>
      </c>
      <c r="K22" s="63" t="str">
        <f>IF(VLOOKUP($A21, 'Bottom Decile - Absolute'!$A:$AT, K$3, 0)&lt;=0, "na", VLOOKUP($A22, 'Bottom Decile - Absolute'!$A:$AT, K$3, 0)/VLOOKUP($A21, 'Bottom Decile - Absolute'!$A:$AT, K$3, 0)-1)</f>
        <v>na</v>
      </c>
      <c r="L22" s="63">
        <f>IF(VLOOKUP($A21, 'Bottom Decile - Absolute'!$A:$AT, L$3, 0)&lt;=0, "na", VLOOKUP($A22, 'Bottom Decile - Absolute'!$A:$AT, L$3, 0)/VLOOKUP($A21, 'Bottom Decile - Absolute'!$A:$AT, L$3, 0)-1)</f>
        <v>-7.3644402371149664E-2</v>
      </c>
      <c r="M22" s="63" t="str">
        <f>IF(VLOOKUP($A21, 'Bottom Decile - Absolute'!$A:$AT, M$3, 0)&lt;=0, "na", VLOOKUP($A22, 'Bottom Decile - Absolute'!$A:$AT, M$3, 0)/VLOOKUP($A21, 'Bottom Decile - Absolute'!$A:$AT, M$3, 0)-1)</f>
        <v>na</v>
      </c>
      <c r="N22" s="63" t="str">
        <f>IF(VLOOKUP($A21, 'Bottom Decile - Absolute'!$A:$AT, N$3, 0)&lt;=0, "na", VLOOKUP($A22, 'Bottom Decile - Absolute'!$A:$AT, N$3, 0)/VLOOKUP($A21, 'Bottom Decile - Absolute'!$A:$AT, N$3, 0)-1)</f>
        <v>na</v>
      </c>
      <c r="O22" s="63" t="str">
        <f>IF(VLOOKUP($A21, 'Bottom Decile - Absolute'!$A:$AT, O$3, 0)&lt;=0, "na", VLOOKUP($A22, 'Bottom Decile - Absolute'!$A:$AT, O$3, 0)/VLOOKUP($A21, 'Bottom Decile - Absolute'!$A:$AT, O$3, 0)-1)</f>
        <v>na</v>
      </c>
      <c r="P22" s="63" t="str">
        <f>IF(VLOOKUP($A21, 'Bottom Decile - Absolute'!$A:$AT, P$3, 0)&lt;=0, "na", VLOOKUP($A22, 'Bottom Decile - Absolute'!$A:$AT, P$3, 0)/VLOOKUP($A21, 'Bottom Decile - Absolute'!$A:$AT, P$3, 0)-1)</f>
        <v>na</v>
      </c>
      <c r="Q22" s="63">
        <f>IF(VLOOKUP($A21, 'Bottom Decile - Absolute'!$A:$AT, Q$3, 0)&lt;=0, "na", VLOOKUP($A22, 'Bottom Decile - Absolute'!$A:$AT, Q$3, 0)/VLOOKUP($A21, 'Bottom Decile - Absolute'!$A:$AT, Q$3, 0)-1)</f>
        <v>-0.18774192191060324</v>
      </c>
      <c r="R22" s="63">
        <f>IF(VLOOKUP($A21, 'Bottom Decile - Absolute'!$A:$AT, R$3, 0)&lt;=0, "na", VLOOKUP($A22, 'Bottom Decile - Absolute'!$A:$AT, R$3, 0)/VLOOKUP($A21, 'Bottom Decile - Absolute'!$A:$AT, R$3, 0)-1)</f>
        <v>-0.17293278851063687</v>
      </c>
      <c r="S22" s="63">
        <f>IF(VLOOKUP($A21, 'Bottom Decile - Absolute'!$A:$AT, S$3, 0)&lt;=0, "na", VLOOKUP($A22, 'Bottom Decile - Absolute'!$A:$AT, S$3, 0)/VLOOKUP($A21, 'Bottom Decile - Absolute'!$A:$AT, S$3, 0)-1)</f>
        <v>-0.14544448364589069</v>
      </c>
      <c r="T22" s="63">
        <f>IF(VLOOKUP($A21, 'Bottom Decile - Absolute'!$A:$AT, T$3, 0)&lt;=0, "na", VLOOKUP($A22, 'Bottom Decile - Absolute'!$A:$AT, T$3, 0)/VLOOKUP($A21, 'Bottom Decile - Absolute'!$A:$AT, T$3, 0)-1)</f>
        <v>-6.6772728496875433E-2</v>
      </c>
      <c r="U22" s="63">
        <f>IF(VLOOKUP($A21, 'Bottom Decile - Absolute'!$A:$AT, U$3, 0)&lt;=0, "na", VLOOKUP($A22, 'Bottom Decile - Absolute'!$A:$AT, U$3, 0)/VLOOKUP($A21, 'Bottom Decile - Absolute'!$A:$AT, U$3, 0)-1)</f>
        <v>1.0193757431478767E-2</v>
      </c>
      <c r="V22" s="63">
        <f>IF(VLOOKUP($A21, 'Bottom Decile - Absolute'!$A:$AT, V$3, 0)&lt;=0, "na", VLOOKUP($A22, 'Bottom Decile - Absolute'!$A:$AT, V$3, 0)/VLOOKUP($A21, 'Bottom Decile - Absolute'!$A:$AT, V$3, 0)-1)</f>
        <v>-9.7251661381976717E-2</v>
      </c>
      <c r="W22" s="63">
        <f>IF(VLOOKUP($A21, 'Bottom Decile - Absolute'!$A:$AT, W$3, 0)&lt;=0, "na", VLOOKUP($A22, 'Bottom Decile - Absolute'!$A:$AT, W$3, 0)/VLOOKUP($A21, 'Bottom Decile - Absolute'!$A:$AT, W$3, 0)-1)</f>
        <v>-1.938949670648582E-2</v>
      </c>
      <c r="X22" s="63">
        <f>IF(VLOOKUP($A21, 'Bottom Decile - Absolute'!$A:$AT, X$3, 0)&lt;=0, "na", VLOOKUP($A22, 'Bottom Decile - Absolute'!$A:$AT, X$3, 0)/VLOOKUP($A21, 'Bottom Decile - Absolute'!$A:$AT, X$3, 0)-1)</f>
        <v>0.20501634700636351</v>
      </c>
      <c r="Y22" s="63">
        <f>IF(VLOOKUP($A21, 'Bottom Decile - Absolute'!$A:$AT, Y$3, 0)&lt;=0, "na", VLOOKUP($A22, 'Bottom Decile - Absolute'!$A:$AT, Y$3, 0)/VLOOKUP($A21, 'Bottom Decile - Absolute'!$A:$AT, Y$3, 0)-1)</f>
        <v>-0.24583459437683075</v>
      </c>
      <c r="Z22" s="63" t="str">
        <f>IF(VLOOKUP($A21, 'Bottom Decile - Absolute'!$A:$AT, Z$3, 0)&lt;=0, "na", VLOOKUP($A22, 'Bottom Decile - Absolute'!$A:$AT, Z$3, 0)/VLOOKUP($A21, 'Bottom Decile - Absolute'!$A:$AT, Z$3, 0)-1)</f>
        <v>na</v>
      </c>
      <c r="AA22" s="63" t="str">
        <f>IF(VLOOKUP($A21, 'Bottom Decile - Absolute'!$A:$AT, AA$3, 0)&lt;=0, "na", VLOOKUP($A22, 'Bottom Decile - Absolute'!$A:$AT, AA$3, 0)/VLOOKUP($A21, 'Bottom Decile - Absolute'!$A:$AT, AA$3, 0)-1)</f>
        <v>na</v>
      </c>
      <c r="AB22" s="63" t="str">
        <f>IF(VLOOKUP($A21, 'Bottom Decile - Absolute'!$A:$AT, AB$3, 0)&lt;=0, "na", VLOOKUP($A22, 'Bottom Decile - Absolute'!$A:$AT, AB$3, 0)/VLOOKUP($A21, 'Bottom Decile - Absolute'!$A:$AT, AB$3, 0)-1)</f>
        <v>na</v>
      </c>
      <c r="AC22" s="63">
        <f>IF(VLOOKUP($A21, 'Bottom Decile - Absolute'!$A:$AT, AC$3, 0)&lt;=0, "na", VLOOKUP($A22, 'Bottom Decile - Absolute'!$A:$AT, AC$3, 0)/VLOOKUP($A21, 'Bottom Decile - Absolute'!$A:$AT, AC$3, 0)-1)</f>
        <v>-6.135807128618298E-2</v>
      </c>
      <c r="AD22" s="63" t="str">
        <f>IF(VLOOKUP($A21, 'Bottom Decile - Absolute'!$A:$AT, AD$3, 0)&lt;=0, "na", VLOOKUP($A22, 'Bottom Decile - Absolute'!$A:$AT, AD$3, 0)/VLOOKUP($A21, 'Bottom Decile - Absolute'!$A:$AT, AD$3, 0)-1)</f>
        <v>na</v>
      </c>
      <c r="AE22" s="63" t="str">
        <f>IF(VLOOKUP($A21, 'Bottom Decile - Absolute'!$A:$AT, AE$3, 0)&lt;=0, "na", VLOOKUP($A22, 'Bottom Decile - Absolute'!$A:$AT, AE$3, 0)/VLOOKUP($A21, 'Bottom Decile - Absolute'!$A:$AT, AE$3, 0)-1)</f>
        <v>na</v>
      </c>
      <c r="AF22" s="63">
        <f>IF(VLOOKUP($A21, 'Bottom Decile - Absolute'!$A:$AT, AF$3, 0)&lt;=0, "na", VLOOKUP($A22, 'Bottom Decile - Absolute'!$A:$AT, AF$3, 0)/VLOOKUP($A21, 'Bottom Decile - Absolute'!$A:$AT, AF$3, 0)-1)</f>
        <v>3.5893453383632146E-2</v>
      </c>
      <c r="AG22" s="63">
        <f>IF(VLOOKUP($A21, 'Bottom Decile - Absolute'!$A:$AT, AG$3, 0)&lt;=0, "na", VLOOKUP($A22, 'Bottom Decile - Absolute'!$A:$AT, AG$3, 0)/VLOOKUP($A21, 'Bottom Decile - Absolute'!$A:$AT, AG$3, 0)-1)</f>
        <v>-4.8921822384425995E-2</v>
      </c>
      <c r="AH22" s="63" t="str">
        <f>IF(VLOOKUP($A21, 'Bottom Decile - Absolute'!$A:$AT, AH$3, 0)&lt;=0, "na", VLOOKUP($A22, 'Bottom Decile - Absolute'!$A:$AT, AH$3, 0)/VLOOKUP($A21, 'Bottom Decile - Absolute'!$A:$AT, AH$3, 0)-1)</f>
        <v>na</v>
      </c>
      <c r="AI22" s="63" t="str">
        <f>IF(VLOOKUP($A21, 'Bottom Decile - Absolute'!$A:$AT, AI$3, 0)&lt;=0, "na", VLOOKUP($A22, 'Bottom Decile - Absolute'!$A:$AT, AI$3, 0)/VLOOKUP($A21, 'Bottom Decile - Absolute'!$A:$AT, AI$3, 0)-1)</f>
        <v>na</v>
      </c>
      <c r="AJ22" s="63" t="str">
        <f>IF(VLOOKUP($A21, 'Bottom Decile - Absolute'!$A:$AT, AJ$3, 0)&lt;=0, "na", VLOOKUP($A22, 'Bottom Decile - Absolute'!$A:$AT, AJ$3, 0)/VLOOKUP($A21, 'Bottom Decile - Absolute'!$A:$AT, AJ$3, 0)-1)</f>
        <v>na</v>
      </c>
      <c r="AK22" s="63" t="str">
        <f>IF(VLOOKUP($A21, 'Bottom Decile - Absolute'!$A:$AT, AK$3, 0)&lt;=0, "na", VLOOKUP($A22, 'Bottom Decile - Absolute'!$A:$AT, AK$3, 0)/VLOOKUP($A21, 'Bottom Decile - Absolute'!$A:$AT, AK$3, 0)-1)</f>
        <v>na</v>
      </c>
      <c r="AL22" s="63" t="str">
        <f>IF(VLOOKUP($A21, 'Bottom Decile - Absolute'!$A:$AT, AL$3, 0)&lt;=0, "na", VLOOKUP($A22, 'Bottom Decile - Absolute'!$A:$AT, AL$3, 0)/VLOOKUP($A21, 'Bottom Decile - Absolute'!$A:$AT, AL$3, 0)-1)</f>
        <v>na</v>
      </c>
      <c r="AM22" s="63">
        <f>IF(VLOOKUP($A21, 'Bottom Decile - Absolute'!$A:$AT, AM$3, 0)&lt;=0, "na", VLOOKUP($A22, 'Bottom Decile - Absolute'!$A:$AT, AM$3, 0)/VLOOKUP($A21, 'Bottom Decile - Absolute'!$A:$AT, AM$3, 0)-1)</f>
        <v>-3.2716014622251488E-2</v>
      </c>
      <c r="AN22" s="63" t="str">
        <f>IF(VLOOKUP($A21, 'Bottom Decile - Absolute'!$A:$AT, AN$3, 0)&lt;=0, "na", VLOOKUP($A22, 'Bottom Decile - Absolute'!$A:$AT, AN$3, 0)/VLOOKUP($A21, 'Bottom Decile - Absolute'!$A:$AT, AN$3, 0)-1)</f>
        <v>na</v>
      </c>
      <c r="AO22" s="74">
        <f>IF(VLOOKUP($A21, 'Bottom Decile - Absolute'!$A:$AT, AO$3, 0)&lt;=0, "na", VLOOKUP($A22, 'Bottom Decile - Absolute'!$A:$AT, AO$3, 0)/VLOOKUP($A21, 'Bottom Decile - Absolute'!$A:$AT, AO$3, 0)-1)</f>
        <v>5.8594487726260081E-3</v>
      </c>
      <c r="AP22" s="63">
        <f>IF(VLOOKUP($A21, 'Bottom Decile - Absolute'!$A:$AT, AP$3, 0)&lt;=0, "na", VLOOKUP($A22, 'Bottom Decile - Absolute'!$A:$AT, AP$3, 0)/VLOOKUP($A21, 'Bottom Decile - Absolute'!$A:$AT, AP$3, 0)-1)</f>
        <v>-0.2476633498039944</v>
      </c>
      <c r="AQ22" s="63" t="str">
        <f>IF(VLOOKUP($A21, 'Bottom Decile - Absolute'!$A:$AT, AQ$3, 0)&lt;=0, "na", VLOOKUP($A22, 'Bottom Decile - Absolute'!$A:$AT, AQ$3, 0)/VLOOKUP($A21, 'Bottom Decile - Absolute'!$A:$AT, AQ$3, 0)-1)</f>
        <v>na</v>
      </c>
      <c r="AR22" s="63" t="str">
        <f>IF(VLOOKUP($A21, 'Bottom Decile - Absolute'!$A:$AT, AR$3, 0)&lt;=0, "na", VLOOKUP($A22, 'Bottom Decile - Absolute'!$A:$AT, AR$3, 0)/VLOOKUP($A21, 'Bottom Decile - Absolute'!$A:$AT, AR$3, 0)-1)</f>
        <v>na</v>
      </c>
      <c r="AS22" s="63" t="str">
        <f>IF(VLOOKUP($A21, 'Bottom Decile - Absolute'!$A:$AT, AS$3, 0)&lt;=0, "na", VLOOKUP($A22, 'Bottom Decile - Absolute'!$A:$AT, AS$3, 0)/VLOOKUP($A21, 'Bottom Decile - Absolute'!$A:$AT, AS$3, 0)-1)</f>
        <v>na</v>
      </c>
      <c r="AT22" s="63">
        <f>IF(VLOOKUP($A21, 'Bottom Decile - Absolute'!$A:$AT, AT$3, 0)&lt;=0, "na", VLOOKUP($A22, 'Bottom Decile - Absolute'!$A:$AT, AT$3, 0)/VLOOKUP($A21, 'Bottom Decile - Absolute'!$A:$AT, AT$3, 0)-1)</f>
        <v>0.10260480210337475</v>
      </c>
      <c r="AU22" s="63">
        <f>IF(VLOOKUP($A21, 'Bottom Decile - Absolute'!$A:$AU, AU$3, 0)&lt;=0, "na", VLOOKUP($A22, 'Bottom Decile - Absolute'!$A:$AU, AU$3, 0)/VLOOKUP($A21, 'Bottom Decile - Absolute'!$A:$AU, AU$3, 0)-1)</f>
        <v>4.9194451136651107E-2</v>
      </c>
      <c r="AV22" s="137">
        <f>IF(VLOOKUP($A21, 'Top Decile - Absolute'!$A:$BA, AV$3, 0)&lt;=0, "na", VLOOKUP($A22, 'Top Decile - Absolute'!$A:$BA, AV$3, 0)/VLOOKUP($A21, 'Top Decile - Absolute'!$A:$BA, AV$3, 0)-1)</f>
        <v>2.1289051858741637E-3</v>
      </c>
      <c r="AW22" s="137">
        <f>IF(VLOOKUP($A21, 'Top Decile - Absolute'!$A:$BA, AW$3, 0)&lt;=0, "na", VLOOKUP($A22, 'Top Decile - Absolute'!$A:$BA, AW$3, 0)/VLOOKUP($A21, 'Top Decile - Absolute'!$A:$BA, AW$3, 0)-1)</f>
        <v>-0.13042728301879913</v>
      </c>
    </row>
    <row r="23" spans="1:49">
      <c r="A23" s="7">
        <v>37621</v>
      </c>
      <c r="B23" s="63" t="str">
        <f>IF(VLOOKUP($A22, 'Bottom Decile - Absolute'!$A:$AT, B$3, 0)&lt;=0, "na", VLOOKUP($A23, 'Bottom Decile - Absolute'!$A:$AT, B$3, 0)/VLOOKUP($A22, 'Bottom Decile - Absolute'!$A:$AT, B$3, 0)-1)</f>
        <v>na</v>
      </c>
      <c r="C23" s="63">
        <f>IF(VLOOKUP($A22, 'Bottom Decile - Absolute'!$A:$AT, C$3, 0)&lt;=0, "na", VLOOKUP($A23, 'Bottom Decile - Absolute'!$A:$AT, C$3, 0)/VLOOKUP($A22, 'Bottom Decile - Absolute'!$A:$AT, C$3, 0)-1)</f>
        <v>-0.178312241026513</v>
      </c>
      <c r="D23" s="63">
        <f>IF(VLOOKUP($A22, 'Bottom Decile - Absolute'!$A:$AT, D$3, 0)&lt;=0, "na", VLOOKUP($A23, 'Bottom Decile - Absolute'!$A:$AT, D$3, 0)/VLOOKUP($A22, 'Bottom Decile - Absolute'!$A:$AT, D$3, 0)-1)</f>
        <v>-0.40300287768043086</v>
      </c>
      <c r="E23" s="63">
        <f>IF(VLOOKUP($A22, 'Bottom Decile - Absolute'!$A:$AT, E$3, 0)&lt;=0, "na", VLOOKUP($A23, 'Bottom Decile - Absolute'!$A:$AT, E$3, 0)/VLOOKUP($A22, 'Bottom Decile - Absolute'!$A:$AT, E$3, 0)-1)</f>
        <v>-0.42922896444624448</v>
      </c>
      <c r="F23" s="63" t="str">
        <f>IF(VLOOKUP($A22, 'Bottom Decile - Absolute'!$A:$AT, F$3, 0)&lt;=0, "na", VLOOKUP($A23, 'Bottom Decile - Absolute'!$A:$AT, F$3, 0)/VLOOKUP($A22, 'Bottom Decile - Absolute'!$A:$AT, F$3, 0)-1)</f>
        <v>na</v>
      </c>
      <c r="G23" s="63">
        <f>IF(VLOOKUP($A22, 'Bottom Decile - Absolute'!$A:$AT, G$3, 0)&lt;=0, "na", VLOOKUP($A23, 'Bottom Decile - Absolute'!$A:$AT, G$3, 0)/VLOOKUP($A22, 'Bottom Decile - Absolute'!$A:$AT, G$3, 0)-1)</f>
        <v>-0.18490780168779897</v>
      </c>
      <c r="H23" s="63" t="str">
        <f>IF(VLOOKUP($A22, 'Bottom Decile - Absolute'!$A:$AT, H$3, 0)&lt;=0, "na", VLOOKUP($A23, 'Bottom Decile - Absolute'!$A:$AT, H$3, 0)/VLOOKUP($A22, 'Bottom Decile - Absolute'!$A:$AT, H$3, 0)-1)</f>
        <v>na</v>
      </c>
      <c r="I23" s="63" t="str">
        <f>IF(VLOOKUP($A22, 'Bottom Decile - Absolute'!$A:$AT, I$3, 0)&lt;=0, "na", VLOOKUP($A23, 'Bottom Decile - Absolute'!$A:$AT, I$3, 0)/VLOOKUP($A22, 'Bottom Decile - Absolute'!$A:$AT, I$3, 0)-1)</f>
        <v>na</v>
      </c>
      <c r="J23" s="63">
        <f>IF(VLOOKUP($A22, 'Bottom Decile - Absolute'!$A:$AT, J$3, 0)&lt;=0, "na", VLOOKUP($A23, 'Bottom Decile - Absolute'!$A:$AT, J$3, 0)/VLOOKUP($A22, 'Bottom Decile - Absolute'!$A:$AT, J$3, 0)-1)</f>
        <v>-0.33887701662029135</v>
      </c>
      <c r="K23" s="63" t="str">
        <f>IF(VLOOKUP($A22, 'Bottom Decile - Absolute'!$A:$AT, K$3, 0)&lt;=0, "na", VLOOKUP($A23, 'Bottom Decile - Absolute'!$A:$AT, K$3, 0)/VLOOKUP($A22, 'Bottom Decile - Absolute'!$A:$AT, K$3, 0)-1)</f>
        <v>na</v>
      </c>
      <c r="L23" s="63">
        <f>IF(VLOOKUP($A22, 'Bottom Decile - Absolute'!$A:$AT, L$3, 0)&lt;=0, "na", VLOOKUP($A23, 'Bottom Decile - Absolute'!$A:$AT, L$3, 0)/VLOOKUP($A22, 'Bottom Decile - Absolute'!$A:$AT, L$3, 0)-1)</f>
        <v>-0.55000358306170982</v>
      </c>
      <c r="M23" s="63">
        <f>IF(VLOOKUP($A22, 'Bottom Decile - Absolute'!$A:$AT, M$3, 0)&lt;=0, "na", VLOOKUP($A23, 'Bottom Decile - Absolute'!$A:$AT, M$3, 0)/VLOOKUP($A22, 'Bottom Decile - Absolute'!$A:$AT, M$3, 0)-1)</f>
        <v>-0.32818037907749176</v>
      </c>
      <c r="N23" s="63" t="str">
        <f>IF(VLOOKUP($A22, 'Bottom Decile - Absolute'!$A:$AT, N$3, 0)&lt;=0, "na", VLOOKUP($A23, 'Bottom Decile - Absolute'!$A:$AT, N$3, 0)/VLOOKUP($A22, 'Bottom Decile - Absolute'!$A:$AT, N$3, 0)-1)</f>
        <v>na</v>
      </c>
      <c r="O23" s="63" t="str">
        <f>IF(VLOOKUP($A22, 'Bottom Decile - Absolute'!$A:$AT, O$3, 0)&lt;=0, "na", VLOOKUP($A23, 'Bottom Decile - Absolute'!$A:$AT, O$3, 0)/VLOOKUP($A22, 'Bottom Decile - Absolute'!$A:$AT, O$3, 0)-1)</f>
        <v>na</v>
      </c>
      <c r="P23" s="63">
        <f>IF(VLOOKUP($A22, 'Bottom Decile - Absolute'!$A:$AT, P$3, 0)&lt;=0, "na", VLOOKUP($A23, 'Bottom Decile - Absolute'!$A:$AT, P$3, 0)/VLOOKUP($A22, 'Bottom Decile - Absolute'!$A:$AT, P$3, 0)-1)</f>
        <v>-0.49835312920681707</v>
      </c>
      <c r="Q23" s="63">
        <f>IF(VLOOKUP($A22, 'Bottom Decile - Absolute'!$A:$AT, Q$3, 0)&lt;=0, "na", VLOOKUP($A23, 'Bottom Decile - Absolute'!$A:$AT, Q$3, 0)/VLOOKUP($A22, 'Bottom Decile - Absolute'!$A:$AT, Q$3, 0)-1)</f>
        <v>-0.40138658289358642</v>
      </c>
      <c r="R23" s="63">
        <f>IF(VLOOKUP($A22, 'Bottom Decile - Absolute'!$A:$AT, R$3, 0)&lt;=0, "na", VLOOKUP($A23, 'Bottom Decile - Absolute'!$A:$AT, R$3, 0)/VLOOKUP($A22, 'Bottom Decile - Absolute'!$A:$AT, R$3, 0)-1)</f>
        <v>-0.42833657726852548</v>
      </c>
      <c r="S23" s="63">
        <f>IF(VLOOKUP($A22, 'Bottom Decile - Absolute'!$A:$AT, S$3, 0)&lt;=0, "na", VLOOKUP($A23, 'Bottom Decile - Absolute'!$A:$AT, S$3, 0)/VLOOKUP($A22, 'Bottom Decile - Absolute'!$A:$AT, S$3, 0)-1)</f>
        <v>-0.43702802907323368</v>
      </c>
      <c r="T23" s="63">
        <f>IF(VLOOKUP($A22, 'Bottom Decile - Absolute'!$A:$AT, T$3, 0)&lt;=0, "na", VLOOKUP($A23, 'Bottom Decile - Absolute'!$A:$AT, T$3, 0)/VLOOKUP($A22, 'Bottom Decile - Absolute'!$A:$AT, T$3, 0)-1)</f>
        <v>-0.47069307109188085</v>
      </c>
      <c r="U23" s="63">
        <f>IF(VLOOKUP($A22, 'Bottom Decile - Absolute'!$A:$AT, U$3, 0)&lt;=0, "na", VLOOKUP($A23, 'Bottom Decile - Absolute'!$A:$AT, U$3, 0)/VLOOKUP($A22, 'Bottom Decile - Absolute'!$A:$AT, U$3, 0)-1)</f>
        <v>-0.42710395922255395</v>
      </c>
      <c r="V23" s="63">
        <f>IF(VLOOKUP($A22, 'Bottom Decile - Absolute'!$A:$AT, V$3, 0)&lt;=0, "na", VLOOKUP($A23, 'Bottom Decile - Absolute'!$A:$AT, V$3, 0)/VLOOKUP($A22, 'Bottom Decile - Absolute'!$A:$AT, V$3, 0)-1)</f>
        <v>-0.33507856499985766</v>
      </c>
      <c r="W23" s="63">
        <f>IF(VLOOKUP($A22, 'Bottom Decile - Absolute'!$A:$AT, W$3, 0)&lt;=0, "na", VLOOKUP($A23, 'Bottom Decile - Absolute'!$A:$AT, W$3, 0)/VLOOKUP($A22, 'Bottom Decile - Absolute'!$A:$AT, W$3, 0)-1)</f>
        <v>-0.47874735041777094</v>
      </c>
      <c r="X23" s="63">
        <f>IF(VLOOKUP($A22, 'Bottom Decile - Absolute'!$A:$AT, X$3, 0)&lt;=0, "na", VLOOKUP($A23, 'Bottom Decile - Absolute'!$A:$AT, X$3, 0)/VLOOKUP($A22, 'Bottom Decile - Absolute'!$A:$AT, X$3, 0)-1)</f>
        <v>-0.38938215398128517</v>
      </c>
      <c r="Y23" s="63">
        <f>IF(VLOOKUP($A22, 'Bottom Decile - Absolute'!$A:$AT, Y$3, 0)&lt;=0, "na", VLOOKUP($A23, 'Bottom Decile - Absolute'!$A:$AT, Y$3, 0)/VLOOKUP($A22, 'Bottom Decile - Absolute'!$A:$AT, Y$3, 0)-1)</f>
        <v>-0.38730458045227567</v>
      </c>
      <c r="Z23" s="63" t="str">
        <f>IF(VLOOKUP($A22, 'Bottom Decile - Absolute'!$A:$AT, Z$3, 0)&lt;=0, "na", VLOOKUP($A23, 'Bottom Decile - Absolute'!$A:$AT, Z$3, 0)/VLOOKUP($A22, 'Bottom Decile - Absolute'!$A:$AT, Z$3, 0)-1)</f>
        <v>na</v>
      </c>
      <c r="AA23" s="63">
        <f>IF(VLOOKUP($A22, 'Bottom Decile - Absolute'!$A:$AT, AA$3, 0)&lt;=0, "na", VLOOKUP($A23, 'Bottom Decile - Absolute'!$A:$AT, AA$3, 0)/VLOOKUP($A22, 'Bottom Decile - Absolute'!$A:$AT, AA$3, 0)-1)</f>
        <v>-0.35827156913562463</v>
      </c>
      <c r="AB23" s="63">
        <f>IF(VLOOKUP($A22, 'Bottom Decile - Absolute'!$A:$AT, AB$3, 0)&lt;=0, "na", VLOOKUP($A23, 'Bottom Decile - Absolute'!$A:$AT, AB$3, 0)/VLOOKUP($A22, 'Bottom Decile - Absolute'!$A:$AT, AB$3, 0)-1)</f>
        <v>-0.16607218144901492</v>
      </c>
      <c r="AC23" s="63">
        <f>IF(VLOOKUP($A22, 'Bottom Decile - Absolute'!$A:$AT, AC$3, 0)&lt;=0, "na", VLOOKUP($A23, 'Bottom Decile - Absolute'!$A:$AT, AC$3, 0)/VLOOKUP($A22, 'Bottom Decile - Absolute'!$A:$AT, AC$3, 0)-1)</f>
        <v>-0.21945336889991718</v>
      </c>
      <c r="AD23" s="63">
        <f>IF(VLOOKUP($A22, 'Bottom Decile - Absolute'!$A:$AT, AD$3, 0)&lt;=0, "na", VLOOKUP($A23, 'Bottom Decile - Absolute'!$A:$AT, AD$3, 0)/VLOOKUP($A22, 'Bottom Decile - Absolute'!$A:$AT, AD$3, 0)-1)</f>
        <v>-0.26462849894245499</v>
      </c>
      <c r="AE23" s="63">
        <f>IF(VLOOKUP($A22, 'Bottom Decile - Absolute'!$A:$AT, AE$3, 0)&lt;=0, "na", VLOOKUP($A23, 'Bottom Decile - Absolute'!$A:$AT, AE$3, 0)/VLOOKUP($A22, 'Bottom Decile - Absolute'!$A:$AT, AE$3, 0)-1)</f>
        <v>-0.30738783270221182</v>
      </c>
      <c r="AF23" s="63">
        <f>IF(VLOOKUP($A22, 'Bottom Decile - Absolute'!$A:$AT, AF$3, 0)&lt;=0, "na", VLOOKUP($A23, 'Bottom Decile - Absolute'!$A:$AT, AF$3, 0)/VLOOKUP($A22, 'Bottom Decile - Absolute'!$A:$AT, AF$3, 0)-1)</f>
        <v>-0.17658565898331535</v>
      </c>
      <c r="AG23" s="63">
        <f>IF(VLOOKUP($A22, 'Bottom Decile - Absolute'!$A:$AT, AG$3, 0)&lt;=0, "na", VLOOKUP($A23, 'Bottom Decile - Absolute'!$A:$AT, AG$3, 0)/VLOOKUP($A22, 'Bottom Decile - Absolute'!$A:$AT, AG$3, 0)-1)</f>
        <v>-0.41575501434791207</v>
      </c>
      <c r="AH23" s="63">
        <f>IF(VLOOKUP($A22, 'Bottom Decile - Absolute'!$A:$AT, AH$3, 0)&lt;=0, "na", VLOOKUP($A23, 'Bottom Decile - Absolute'!$A:$AT, AH$3, 0)/VLOOKUP($A22, 'Bottom Decile - Absolute'!$A:$AT, AH$3, 0)-1)</f>
        <v>-0.33261586710769553</v>
      </c>
      <c r="AI23" s="63">
        <f>IF(VLOOKUP($A22, 'Bottom Decile - Absolute'!$A:$AT, AI$3, 0)&lt;=0, "na", VLOOKUP($A23, 'Bottom Decile - Absolute'!$A:$AT, AI$3, 0)/VLOOKUP($A22, 'Bottom Decile - Absolute'!$A:$AT, AI$3, 0)-1)</f>
        <v>-0.10740945450141448</v>
      </c>
      <c r="AJ23" s="63">
        <f>IF(VLOOKUP($A22, 'Bottom Decile - Absolute'!$A:$AT, AJ$3, 0)&lt;=0, "na", VLOOKUP($A23, 'Bottom Decile - Absolute'!$A:$AT, AJ$3, 0)/VLOOKUP($A22, 'Bottom Decile - Absolute'!$A:$AT, AJ$3, 0)-1)</f>
        <v>-0.12512371740048955</v>
      </c>
      <c r="AK23" s="63">
        <f>IF(VLOOKUP($A22, 'Bottom Decile - Absolute'!$A:$AT, AK$3, 0)&lt;=0, "na", VLOOKUP($A23, 'Bottom Decile - Absolute'!$A:$AT, AK$3, 0)/VLOOKUP($A22, 'Bottom Decile - Absolute'!$A:$AT, AK$3, 0)-1)</f>
        <v>-0.46392106065425021</v>
      </c>
      <c r="AL23" s="63">
        <f>IF(VLOOKUP($A22, 'Bottom Decile - Absolute'!$A:$AT, AL$3, 0)&lt;=0, "na", VLOOKUP($A23, 'Bottom Decile - Absolute'!$A:$AT, AL$3, 0)/VLOOKUP($A22, 'Bottom Decile - Absolute'!$A:$AT, AL$3, 0)-1)</f>
        <v>-0.45625335085484797</v>
      </c>
      <c r="AM23" s="63">
        <f>IF(VLOOKUP($A22, 'Bottom Decile - Absolute'!$A:$AT, AM$3, 0)&lt;=0, "na", VLOOKUP($A23, 'Bottom Decile - Absolute'!$A:$AT, AM$3, 0)/VLOOKUP($A22, 'Bottom Decile - Absolute'!$A:$AT, AM$3, 0)-1)</f>
        <v>-8.6104899562906345E-2</v>
      </c>
      <c r="AN23" s="63">
        <f>IF(VLOOKUP($A22, 'Bottom Decile - Absolute'!$A:$AT, AN$3, 0)&lt;=0, "na", VLOOKUP($A23, 'Bottom Decile - Absolute'!$A:$AT, AN$3, 0)/VLOOKUP($A22, 'Bottom Decile - Absolute'!$A:$AT, AN$3, 0)-1)</f>
        <v>-0.10037590002156049</v>
      </c>
      <c r="AO23" s="74">
        <f>IF(VLOOKUP($A22, 'Bottom Decile - Absolute'!$A:$AT, AO$3, 0)&lt;=0, "na", VLOOKUP($A23, 'Bottom Decile - Absolute'!$A:$AT, AO$3, 0)/VLOOKUP($A22, 'Bottom Decile - Absolute'!$A:$AT, AO$3, 0)-1)</f>
        <v>-0.14134686605265234</v>
      </c>
      <c r="AP23" s="63">
        <f>IF(VLOOKUP($A22, 'Bottom Decile - Absolute'!$A:$AT, AP$3, 0)&lt;=0, "na", VLOOKUP($A23, 'Bottom Decile - Absolute'!$A:$AT, AP$3, 0)/VLOOKUP($A22, 'Bottom Decile - Absolute'!$A:$AT, AP$3, 0)-1)</f>
        <v>-0.14089325733529945</v>
      </c>
      <c r="AQ23" s="63">
        <f>IF(VLOOKUP($A22, 'Bottom Decile - Absolute'!$A:$AT, AQ$3, 0)&lt;=0, "na", VLOOKUP($A23, 'Bottom Decile - Absolute'!$A:$AT, AQ$3, 0)/VLOOKUP($A22, 'Bottom Decile - Absolute'!$A:$AT, AQ$3, 0)-1)</f>
        <v>-0.12690957988568941</v>
      </c>
      <c r="AR23" s="63" t="str">
        <f>IF(VLOOKUP($A22, 'Bottom Decile - Absolute'!$A:$AT, AR$3, 0)&lt;=0, "na", VLOOKUP($A23, 'Bottom Decile - Absolute'!$A:$AT, AR$3, 0)/VLOOKUP($A22, 'Bottom Decile - Absolute'!$A:$AT, AR$3, 0)-1)</f>
        <v>na</v>
      </c>
      <c r="AS23" s="63">
        <f>IF(VLOOKUP($A22, 'Bottom Decile - Absolute'!$A:$AT, AS$3, 0)&lt;=0, "na", VLOOKUP($A23, 'Bottom Decile - Absolute'!$A:$AT, AS$3, 0)/VLOOKUP($A22, 'Bottom Decile - Absolute'!$A:$AT, AS$3, 0)-1)</f>
        <v>-0.21136511915436507</v>
      </c>
      <c r="AT23" s="63">
        <f>IF(VLOOKUP($A22, 'Bottom Decile - Absolute'!$A:$AT, AT$3, 0)&lt;=0, "na", VLOOKUP($A23, 'Bottom Decile - Absolute'!$A:$AT, AT$3, 0)/VLOOKUP($A22, 'Bottom Decile - Absolute'!$A:$AT, AT$3, 0)-1)</f>
        <v>-9.4874294535664205E-2</v>
      </c>
      <c r="AU23" s="63">
        <f>IF(VLOOKUP($A22, 'Bottom Decile - Absolute'!$A:$AU, AU$3, 0)&lt;=0, "na", VLOOKUP($A23, 'Bottom Decile - Absolute'!$A:$AU, AU$3, 0)/VLOOKUP($A22, 'Bottom Decile - Absolute'!$A:$AU, AU$3, 0)-1)</f>
        <v>-0.30962441029654109</v>
      </c>
      <c r="AV23" s="137">
        <f>IF(VLOOKUP($A22, 'Top Decile - Absolute'!$A:$BA, AV$3, 0)&lt;=0, "na", VLOOKUP($A23, 'Top Decile - Absolute'!$A:$BA, AV$3, 0)/VLOOKUP($A22, 'Top Decile - Absolute'!$A:$BA, AV$3, 0)-1)</f>
        <v>-0.18784849953244021</v>
      </c>
      <c r="AW23" s="137">
        <f>IF(VLOOKUP($A22, 'Top Decile - Absolute'!$A:$BA, AW$3, 0)&lt;=0, "na", VLOOKUP($A23, 'Top Decile - Absolute'!$A:$BA, AW$3, 0)/VLOOKUP($A22, 'Top Decile - Absolute'!$A:$BA, AW$3, 0)-1)</f>
        <v>-0.23301721035808354</v>
      </c>
    </row>
    <row r="24" spans="1:49">
      <c r="A24" s="7">
        <v>37986</v>
      </c>
      <c r="B24" s="63" t="str">
        <f>IF(VLOOKUP($A23, 'Bottom Decile - Absolute'!$A:$AT, B$3, 0)&lt;=0, "na", VLOOKUP($A24, 'Bottom Decile - Absolute'!$A:$AT, B$3, 0)/VLOOKUP($A23, 'Bottom Decile - Absolute'!$A:$AT, B$3, 0)-1)</f>
        <v>na</v>
      </c>
      <c r="C24" s="63">
        <f>IF(VLOOKUP($A23, 'Bottom Decile - Absolute'!$A:$AT, C$3, 0)&lt;=0, "na", VLOOKUP($A24, 'Bottom Decile - Absolute'!$A:$AT, C$3, 0)/VLOOKUP($A23, 'Bottom Decile - Absolute'!$A:$AT, C$3, 0)-1)</f>
        <v>0.34350274811025461</v>
      </c>
      <c r="D24" s="63">
        <f>IF(VLOOKUP($A23, 'Bottom Decile - Absolute'!$A:$AT, D$3, 0)&lt;=0, "na", VLOOKUP($A24, 'Bottom Decile - Absolute'!$A:$AT, D$3, 0)/VLOOKUP($A23, 'Bottom Decile - Absolute'!$A:$AT, D$3, 0)-1)</f>
        <v>0.63490079199040772</v>
      </c>
      <c r="E24" s="63">
        <f>IF(VLOOKUP($A23, 'Bottom Decile - Absolute'!$A:$AT, E$3, 0)&lt;=0, "na", VLOOKUP($A24, 'Bottom Decile - Absolute'!$A:$AT, E$3, 0)/VLOOKUP($A23, 'Bottom Decile - Absolute'!$A:$AT, E$3, 0)-1)</f>
        <v>0.85287963521753141</v>
      </c>
      <c r="F24" s="63" t="str">
        <f>IF(VLOOKUP($A23, 'Bottom Decile - Absolute'!$A:$AT, F$3, 0)&lt;=0, "na", VLOOKUP($A24, 'Bottom Decile - Absolute'!$A:$AT, F$3, 0)/VLOOKUP($A23, 'Bottom Decile - Absolute'!$A:$AT, F$3, 0)-1)</f>
        <v>na</v>
      </c>
      <c r="G24" s="63">
        <f>IF(VLOOKUP($A23, 'Bottom Decile - Absolute'!$A:$AT, G$3, 0)&lt;=0, "na", VLOOKUP($A24, 'Bottom Decile - Absolute'!$A:$AT, G$3, 0)/VLOOKUP($A23, 'Bottom Decile - Absolute'!$A:$AT, G$3, 0)-1)</f>
        <v>0.25093008710696063</v>
      </c>
      <c r="H24" s="63" t="str">
        <f>IF(VLOOKUP($A23, 'Bottom Decile - Absolute'!$A:$AT, H$3, 0)&lt;=0, "na", VLOOKUP($A24, 'Bottom Decile - Absolute'!$A:$AT, H$3, 0)/VLOOKUP($A23, 'Bottom Decile - Absolute'!$A:$AT, H$3, 0)-1)</f>
        <v>na</v>
      </c>
      <c r="I24" s="63" t="str">
        <f>IF(VLOOKUP($A23, 'Bottom Decile - Absolute'!$A:$AT, I$3, 0)&lt;=0, "na", VLOOKUP($A24, 'Bottom Decile - Absolute'!$A:$AT, I$3, 0)/VLOOKUP($A23, 'Bottom Decile - Absolute'!$A:$AT, I$3, 0)-1)</f>
        <v>na</v>
      </c>
      <c r="J24" s="63">
        <f>IF(VLOOKUP($A23, 'Bottom Decile - Absolute'!$A:$AT, J$3, 0)&lt;=0, "na", VLOOKUP($A24, 'Bottom Decile - Absolute'!$A:$AT, J$3, 0)/VLOOKUP($A23, 'Bottom Decile - Absolute'!$A:$AT, J$3, 0)-1)</f>
        <v>0.4562686394471358</v>
      </c>
      <c r="K24" s="63" t="str">
        <f>IF(VLOOKUP($A23, 'Bottom Decile - Absolute'!$A:$AT, K$3, 0)&lt;=0, "na", VLOOKUP($A24, 'Bottom Decile - Absolute'!$A:$AT, K$3, 0)/VLOOKUP($A23, 'Bottom Decile - Absolute'!$A:$AT, K$3, 0)-1)</f>
        <v>na</v>
      </c>
      <c r="L24" s="63">
        <f>IF(VLOOKUP($A23, 'Bottom Decile - Absolute'!$A:$AT, L$3, 0)&lt;=0, "na", VLOOKUP($A24, 'Bottom Decile - Absolute'!$A:$AT, L$3, 0)/VLOOKUP($A23, 'Bottom Decile - Absolute'!$A:$AT, L$3, 0)-1)</f>
        <v>0.9057483688365453</v>
      </c>
      <c r="M24" s="63">
        <f>IF(VLOOKUP($A23, 'Bottom Decile - Absolute'!$A:$AT, M$3, 0)&lt;=0, "na", VLOOKUP($A24, 'Bottom Decile - Absolute'!$A:$AT, M$3, 0)/VLOOKUP($A23, 'Bottom Decile - Absolute'!$A:$AT, M$3, 0)-1)</f>
        <v>0.61729671927794705</v>
      </c>
      <c r="N24" s="63" t="str">
        <f>IF(VLOOKUP($A23, 'Bottom Decile - Absolute'!$A:$AT, N$3, 0)&lt;=0, "na", VLOOKUP($A24, 'Bottom Decile - Absolute'!$A:$AT, N$3, 0)/VLOOKUP($A23, 'Bottom Decile - Absolute'!$A:$AT, N$3, 0)-1)</f>
        <v>na</v>
      </c>
      <c r="O24" s="63" t="str">
        <f>IF(VLOOKUP($A23, 'Bottom Decile - Absolute'!$A:$AT, O$3, 0)&lt;=0, "na", VLOOKUP($A24, 'Bottom Decile - Absolute'!$A:$AT, O$3, 0)/VLOOKUP($A23, 'Bottom Decile - Absolute'!$A:$AT, O$3, 0)-1)</f>
        <v>na</v>
      </c>
      <c r="P24" s="63">
        <f>IF(VLOOKUP($A23, 'Bottom Decile - Absolute'!$A:$AT, P$3, 0)&lt;=0, "na", VLOOKUP($A24, 'Bottom Decile - Absolute'!$A:$AT, P$3, 0)/VLOOKUP($A23, 'Bottom Decile - Absolute'!$A:$AT, P$3, 0)-1)</f>
        <v>0.80853640081959277</v>
      </c>
      <c r="Q24" s="63">
        <f>IF(VLOOKUP($A23, 'Bottom Decile - Absolute'!$A:$AT, Q$3, 0)&lt;=0, "na", VLOOKUP($A24, 'Bottom Decile - Absolute'!$A:$AT, Q$3, 0)/VLOOKUP($A23, 'Bottom Decile - Absolute'!$A:$AT, Q$3, 0)-1)</f>
        <v>0.55840349911026488</v>
      </c>
      <c r="R24" s="63">
        <f>IF(VLOOKUP($A23, 'Bottom Decile - Absolute'!$A:$AT, R$3, 0)&lt;=0, "na", VLOOKUP($A24, 'Bottom Decile - Absolute'!$A:$AT, R$3, 0)/VLOOKUP($A23, 'Bottom Decile - Absolute'!$A:$AT, R$3, 0)-1)</f>
        <v>0.59526673997155832</v>
      </c>
      <c r="S24" s="63">
        <f>IF(VLOOKUP($A23, 'Bottom Decile - Absolute'!$A:$AT, S$3, 0)&lt;=0, "na", VLOOKUP($A24, 'Bottom Decile - Absolute'!$A:$AT, S$3, 0)/VLOOKUP($A23, 'Bottom Decile - Absolute'!$A:$AT, S$3, 0)-1)</f>
        <v>0.62695829540938197</v>
      </c>
      <c r="T24" s="63">
        <f>IF(VLOOKUP($A23, 'Bottom Decile - Absolute'!$A:$AT, T$3, 0)&lt;=0, "na", VLOOKUP($A24, 'Bottom Decile - Absolute'!$A:$AT, T$3, 0)/VLOOKUP($A23, 'Bottom Decile - Absolute'!$A:$AT, T$3, 0)-1)</f>
        <v>0.78214968652639971</v>
      </c>
      <c r="U24" s="63">
        <f>IF(VLOOKUP($A23, 'Bottom Decile - Absolute'!$A:$AT, U$3, 0)&lt;=0, "na", VLOOKUP($A24, 'Bottom Decile - Absolute'!$A:$AT, U$3, 0)/VLOOKUP($A23, 'Bottom Decile - Absolute'!$A:$AT, U$3, 0)-1)</f>
        <v>0.63456483738731073</v>
      </c>
      <c r="V24" s="63">
        <f>IF(VLOOKUP($A23, 'Bottom Decile - Absolute'!$A:$AT, V$3, 0)&lt;=0, "na", VLOOKUP($A24, 'Bottom Decile - Absolute'!$A:$AT, V$3, 0)/VLOOKUP($A23, 'Bottom Decile - Absolute'!$A:$AT, V$3, 0)-1)</f>
        <v>0.68982805869559671</v>
      </c>
      <c r="W24" s="63">
        <f>IF(VLOOKUP($A23, 'Bottom Decile - Absolute'!$A:$AT, W$3, 0)&lt;=0, "na", VLOOKUP($A24, 'Bottom Decile - Absolute'!$A:$AT, W$3, 0)/VLOOKUP($A23, 'Bottom Decile - Absolute'!$A:$AT, W$3, 0)-1)</f>
        <v>0.79648105319937557</v>
      </c>
      <c r="X24" s="63">
        <f>IF(VLOOKUP($A23, 'Bottom Decile - Absolute'!$A:$AT, X$3, 0)&lt;=0, "na", VLOOKUP($A24, 'Bottom Decile - Absolute'!$A:$AT, X$3, 0)/VLOOKUP($A23, 'Bottom Decile - Absolute'!$A:$AT, X$3, 0)-1)</f>
        <v>0.64957517127180386</v>
      </c>
      <c r="Y24" s="63">
        <f>IF(VLOOKUP($A23, 'Bottom Decile - Absolute'!$A:$AT, Y$3, 0)&lt;=0, "na", VLOOKUP($A24, 'Bottom Decile - Absolute'!$A:$AT, Y$3, 0)/VLOOKUP($A23, 'Bottom Decile - Absolute'!$A:$AT, Y$3, 0)-1)</f>
        <v>0.65192761532238208</v>
      </c>
      <c r="Z24" s="63" t="str">
        <f>IF(VLOOKUP($A23, 'Bottom Decile - Absolute'!$A:$AT, Z$3, 0)&lt;=0, "na", VLOOKUP($A24, 'Bottom Decile - Absolute'!$A:$AT, Z$3, 0)/VLOOKUP($A23, 'Bottom Decile - Absolute'!$A:$AT, Z$3, 0)-1)</f>
        <v>na</v>
      </c>
      <c r="AA24" s="63">
        <f>IF(VLOOKUP($A23, 'Bottom Decile - Absolute'!$A:$AT, AA$3, 0)&lt;=0, "na", VLOOKUP($A24, 'Bottom Decile - Absolute'!$A:$AT, AA$3, 0)/VLOOKUP($A23, 'Bottom Decile - Absolute'!$A:$AT, AA$3, 0)-1)</f>
        <v>0.63909189847717718</v>
      </c>
      <c r="AB24" s="63">
        <f>IF(VLOOKUP($A23, 'Bottom Decile - Absolute'!$A:$AT, AB$3, 0)&lt;=0, "na", VLOOKUP($A24, 'Bottom Decile - Absolute'!$A:$AT, AB$3, 0)/VLOOKUP($A23, 'Bottom Decile - Absolute'!$A:$AT, AB$3, 0)-1)</f>
        <v>0.27278163986498294</v>
      </c>
      <c r="AC24" s="63">
        <f>IF(VLOOKUP($A23, 'Bottom Decile - Absolute'!$A:$AT, AC$3, 0)&lt;=0, "na", VLOOKUP($A24, 'Bottom Decile - Absolute'!$A:$AT, AC$3, 0)/VLOOKUP($A23, 'Bottom Decile - Absolute'!$A:$AT, AC$3, 0)-1)</f>
        <v>0.37512662214006753</v>
      </c>
      <c r="AD24" s="63">
        <f>IF(VLOOKUP($A23, 'Bottom Decile - Absolute'!$A:$AT, AD$3, 0)&lt;=0, "na", VLOOKUP($A24, 'Bottom Decile - Absolute'!$A:$AT, AD$3, 0)/VLOOKUP($A23, 'Bottom Decile - Absolute'!$A:$AT, AD$3, 0)-1)</f>
        <v>0.81844023346499828</v>
      </c>
      <c r="AE24" s="63">
        <f>IF(VLOOKUP($A23, 'Bottom Decile - Absolute'!$A:$AT, AE$3, 0)&lt;=0, "na", VLOOKUP($A24, 'Bottom Decile - Absolute'!$A:$AT, AE$3, 0)/VLOOKUP($A23, 'Bottom Decile - Absolute'!$A:$AT, AE$3, 0)-1)</f>
        <v>0.34731992876872408</v>
      </c>
      <c r="AF24" s="63">
        <f>IF(VLOOKUP($A23, 'Bottom Decile - Absolute'!$A:$AT, AF$3, 0)&lt;=0, "na", VLOOKUP($A24, 'Bottom Decile - Absolute'!$A:$AT, AF$3, 0)/VLOOKUP($A23, 'Bottom Decile - Absolute'!$A:$AT, AF$3, 0)-1)</f>
        <v>0.30922275428480317</v>
      </c>
      <c r="AG24" s="63">
        <f>IF(VLOOKUP($A23, 'Bottom Decile - Absolute'!$A:$AT, AG$3, 0)&lt;=0, "na", VLOOKUP($A24, 'Bottom Decile - Absolute'!$A:$AT, AG$3, 0)/VLOOKUP($A23, 'Bottom Decile - Absolute'!$A:$AT, AG$3, 0)-1)</f>
        <v>0.81283685845809828</v>
      </c>
      <c r="AH24" s="63">
        <f>IF(VLOOKUP($A23, 'Bottom Decile - Absolute'!$A:$AT, AH$3, 0)&lt;=0, "na", VLOOKUP($A24, 'Bottom Decile - Absolute'!$A:$AT, AH$3, 0)/VLOOKUP($A23, 'Bottom Decile - Absolute'!$A:$AT, AH$3, 0)-1)</f>
        <v>0.76435790537795945</v>
      </c>
      <c r="AI24" s="63">
        <f>IF(VLOOKUP($A23, 'Bottom Decile - Absolute'!$A:$AT, AI$3, 0)&lt;=0, "na", VLOOKUP($A24, 'Bottom Decile - Absolute'!$A:$AT, AI$3, 0)/VLOOKUP($A23, 'Bottom Decile - Absolute'!$A:$AT, AI$3, 0)-1)</f>
        <v>0.32402813287659593</v>
      </c>
      <c r="AJ24" s="63">
        <f>IF(VLOOKUP($A23, 'Bottom Decile - Absolute'!$A:$AT, AJ$3, 0)&lt;=0, "na", VLOOKUP($A24, 'Bottom Decile - Absolute'!$A:$AT, AJ$3, 0)/VLOOKUP($A23, 'Bottom Decile - Absolute'!$A:$AT, AJ$3, 0)-1)</f>
        <v>0.35014491224880451</v>
      </c>
      <c r="AK24" s="63">
        <f>IF(VLOOKUP($A23, 'Bottom Decile - Absolute'!$A:$AT, AK$3, 0)&lt;=0, "na", VLOOKUP($A24, 'Bottom Decile - Absolute'!$A:$AT, AK$3, 0)/VLOOKUP($A23, 'Bottom Decile - Absolute'!$A:$AT, AK$3, 0)-1)</f>
        <v>0.84317447921715782</v>
      </c>
      <c r="AL24" s="63">
        <f>IF(VLOOKUP($A23, 'Bottom Decile - Absolute'!$A:$AT, AL$3, 0)&lt;=0, "na", VLOOKUP($A24, 'Bottom Decile - Absolute'!$A:$AT, AL$3, 0)/VLOOKUP($A23, 'Bottom Decile - Absolute'!$A:$AT, AL$3, 0)-1)</f>
        <v>0.83034217166352753</v>
      </c>
      <c r="AM24" s="63">
        <f>IF(VLOOKUP($A23, 'Bottom Decile - Absolute'!$A:$AT, AM$3, 0)&lt;=0, "na", VLOOKUP($A24, 'Bottom Decile - Absolute'!$A:$AT, AM$3, 0)/VLOOKUP($A23, 'Bottom Decile - Absolute'!$A:$AT, AM$3, 0)-1)</f>
        <v>0.22152714033305987</v>
      </c>
      <c r="AN24" s="63">
        <f>IF(VLOOKUP($A23, 'Bottom Decile - Absolute'!$A:$AT, AN$3, 0)&lt;=0, "na", VLOOKUP($A24, 'Bottom Decile - Absolute'!$A:$AT, AN$3, 0)/VLOOKUP($A23, 'Bottom Decile - Absolute'!$A:$AT, AN$3, 0)-1)</f>
        <v>0.21706581781704082</v>
      </c>
      <c r="AO24" s="74">
        <f>IF(VLOOKUP($A23, 'Bottom Decile - Absolute'!$A:$AT, AO$3, 0)&lt;=0, "na", VLOOKUP($A24, 'Bottom Decile - Absolute'!$A:$AT, AO$3, 0)/VLOOKUP($A23, 'Bottom Decile - Absolute'!$A:$AT, AO$3, 0)-1)</f>
        <v>0.18061083656470189</v>
      </c>
      <c r="AP24" s="63">
        <f>IF(VLOOKUP($A23, 'Bottom Decile - Absolute'!$A:$AT, AP$3, 0)&lt;=0, "na", VLOOKUP($A24, 'Bottom Decile - Absolute'!$A:$AT, AP$3, 0)/VLOOKUP($A23, 'Bottom Decile - Absolute'!$A:$AT, AP$3, 0)-1)</f>
        <v>0.24952877465920409</v>
      </c>
      <c r="AQ24" s="63">
        <f>IF(VLOOKUP($A23, 'Bottom Decile - Absolute'!$A:$AT, AQ$3, 0)&lt;=0, "na", VLOOKUP($A24, 'Bottom Decile - Absolute'!$A:$AT, AQ$3, 0)/VLOOKUP($A23, 'Bottom Decile - Absolute'!$A:$AT, AQ$3, 0)-1)</f>
        <v>0.45270313192374667</v>
      </c>
      <c r="AR24" s="63" t="str">
        <f>IF(VLOOKUP($A23, 'Bottom Decile - Absolute'!$A:$AT, AR$3, 0)&lt;=0, "na", VLOOKUP($A24, 'Bottom Decile - Absolute'!$A:$AT, AR$3, 0)/VLOOKUP($A23, 'Bottom Decile - Absolute'!$A:$AT, AR$3, 0)-1)</f>
        <v>na</v>
      </c>
      <c r="AS24" s="63">
        <f>IF(VLOOKUP($A23, 'Bottom Decile - Absolute'!$A:$AT, AS$3, 0)&lt;=0, "na", VLOOKUP($A24, 'Bottom Decile - Absolute'!$A:$AT, AS$3, 0)/VLOOKUP($A23, 'Bottom Decile - Absolute'!$A:$AT, AS$3, 0)-1)</f>
        <v>0.23887312068555655</v>
      </c>
      <c r="AT24" s="63">
        <f>IF(VLOOKUP($A23, 'Bottom Decile - Absolute'!$A:$AT, AT$3, 0)&lt;=0, "na", VLOOKUP($A24, 'Bottom Decile - Absolute'!$A:$AT, AT$3, 0)/VLOOKUP($A23, 'Bottom Decile - Absolute'!$A:$AT, AT$3, 0)-1)</f>
        <v>0.29252175685517656</v>
      </c>
      <c r="AU24" s="63">
        <f>IF(VLOOKUP($A23, 'Bottom Decile - Absolute'!$A:$AU, AU$3, 0)&lt;=0, "na", VLOOKUP($A24, 'Bottom Decile - Absolute'!$A:$AU, AU$3, 0)/VLOOKUP($A23, 'Bottom Decile - Absolute'!$A:$AU, AU$3, 0)-1)</f>
        <v>0.3821933496813068</v>
      </c>
      <c r="AV24" s="137">
        <f>IF(VLOOKUP($A23, 'Top Decile - Absolute'!$A:$BA, AV$3, 0)&lt;=0, "na", VLOOKUP($A24, 'Top Decile - Absolute'!$A:$BA, AV$3, 0)/VLOOKUP($A23, 'Top Decile - Absolute'!$A:$BA, AV$3, 0)-1)</f>
        <v>0.39084737728224628</v>
      </c>
      <c r="AW24" s="137">
        <f>IF(VLOOKUP($A23, 'Top Decile - Absolute'!$A:$BA, AW$3, 0)&lt;=0, "na", VLOOKUP($A24, 'Top Decile - Absolute'!$A:$BA, AW$3, 0)/VLOOKUP($A23, 'Top Decile - Absolute'!$A:$BA, AW$3, 0)-1)</f>
        <v>0.26380376049975718</v>
      </c>
    </row>
    <row r="25" spans="1:49">
      <c r="A25" s="7">
        <v>38352</v>
      </c>
      <c r="B25" s="63" t="str">
        <f>IF(VLOOKUP($A24, 'Bottom Decile - Absolute'!$A:$AT, B$3, 0)&lt;=0, "na", VLOOKUP($A25, 'Bottom Decile - Absolute'!$A:$AT, B$3, 0)/VLOOKUP($A24, 'Bottom Decile - Absolute'!$A:$AT, B$3, 0)-1)</f>
        <v>na</v>
      </c>
      <c r="C25" s="63">
        <f>IF(VLOOKUP($A24, 'Bottom Decile - Absolute'!$A:$AT, C$3, 0)&lt;=0, "na", VLOOKUP($A25, 'Bottom Decile - Absolute'!$A:$AT, C$3, 0)/VLOOKUP($A24, 'Bottom Decile - Absolute'!$A:$AT, C$3, 0)-1)</f>
        <v>0.19213870201481398</v>
      </c>
      <c r="D25" s="63">
        <f>IF(VLOOKUP($A24, 'Bottom Decile - Absolute'!$A:$AT, D$3, 0)&lt;=0, "na", VLOOKUP($A25, 'Bottom Decile - Absolute'!$A:$AT, D$3, 0)/VLOOKUP($A24, 'Bottom Decile - Absolute'!$A:$AT, D$3, 0)-1)</f>
        <v>9.3465718834675693E-2</v>
      </c>
      <c r="E25" s="63">
        <f>IF(VLOOKUP($A24, 'Bottom Decile - Absolute'!$A:$AT, E$3, 0)&lt;=0, "na", VLOOKUP($A25, 'Bottom Decile - Absolute'!$A:$AT, E$3, 0)/VLOOKUP($A24, 'Bottom Decile - Absolute'!$A:$AT, E$3, 0)-1)</f>
        <v>0.11214931849372367</v>
      </c>
      <c r="F25" s="63" t="str">
        <f>IF(VLOOKUP($A24, 'Bottom Decile - Absolute'!$A:$AT, F$3, 0)&lt;=0, "na", VLOOKUP($A25, 'Bottom Decile - Absolute'!$A:$AT, F$3, 0)/VLOOKUP($A24, 'Bottom Decile - Absolute'!$A:$AT, F$3, 0)-1)</f>
        <v>na</v>
      </c>
      <c r="G25" s="63">
        <f>IF(VLOOKUP($A24, 'Bottom Decile - Absolute'!$A:$AT, G$3, 0)&lt;=0, "na", VLOOKUP($A25, 'Bottom Decile - Absolute'!$A:$AT, G$3, 0)/VLOOKUP($A24, 'Bottom Decile - Absolute'!$A:$AT, G$3, 0)-1)</f>
        <v>0.13057231755214938</v>
      </c>
      <c r="H25" s="63">
        <f>IF(VLOOKUP($A24, 'Bottom Decile - Absolute'!$A:$AT, H$3, 0)&lt;=0, "na", VLOOKUP($A25, 'Bottom Decile - Absolute'!$A:$AT, H$3, 0)/VLOOKUP($A24, 'Bottom Decile - Absolute'!$A:$AT, H$3, 0)-1)</f>
        <v>8.7033204482764859E-2</v>
      </c>
      <c r="I25" s="63">
        <f>IF(VLOOKUP($A24, 'Bottom Decile - Absolute'!$A:$AT, I$3, 0)&lt;=0, "na", VLOOKUP($A25, 'Bottom Decile - Absolute'!$A:$AT, I$3, 0)/VLOOKUP($A24, 'Bottom Decile - Absolute'!$A:$AT, I$3, 0)-1)</f>
        <v>0.11555502071148616</v>
      </c>
      <c r="J25" s="63">
        <f>IF(VLOOKUP($A24, 'Bottom Decile - Absolute'!$A:$AT, J$3, 0)&lt;=0, "na", VLOOKUP($A25, 'Bottom Decile - Absolute'!$A:$AT, J$3, 0)/VLOOKUP($A24, 'Bottom Decile - Absolute'!$A:$AT, J$3, 0)-1)</f>
        <v>6.0131410496788718E-4</v>
      </c>
      <c r="K25" s="63" t="str">
        <f>IF(VLOOKUP($A24, 'Bottom Decile - Absolute'!$A:$AT, K$3, 0)&lt;=0, "na", VLOOKUP($A25, 'Bottom Decile - Absolute'!$A:$AT, K$3, 0)/VLOOKUP($A24, 'Bottom Decile - Absolute'!$A:$AT, K$3, 0)-1)</f>
        <v>na</v>
      </c>
      <c r="L25" s="63">
        <f>IF(VLOOKUP($A24, 'Bottom Decile - Absolute'!$A:$AT, L$3, 0)&lt;=0, "na", VLOOKUP($A25, 'Bottom Decile - Absolute'!$A:$AT, L$3, 0)/VLOOKUP($A24, 'Bottom Decile - Absolute'!$A:$AT, L$3, 0)-1)</f>
        <v>0.18968269903279467</v>
      </c>
      <c r="M25" s="63">
        <f>IF(VLOOKUP($A24, 'Bottom Decile - Absolute'!$A:$AT, M$3, 0)&lt;=0, "na", VLOOKUP($A25, 'Bottom Decile - Absolute'!$A:$AT, M$3, 0)/VLOOKUP($A24, 'Bottom Decile - Absolute'!$A:$AT, M$3, 0)-1)</f>
        <v>0.13456368744521208</v>
      </c>
      <c r="N25" s="63" t="str">
        <f>IF(VLOOKUP($A24, 'Bottom Decile - Absolute'!$A:$AT, N$3, 0)&lt;=0, "na", VLOOKUP($A25, 'Bottom Decile - Absolute'!$A:$AT, N$3, 0)/VLOOKUP($A24, 'Bottom Decile - Absolute'!$A:$AT, N$3, 0)-1)</f>
        <v>na</v>
      </c>
      <c r="O25" s="63" t="str">
        <f>IF(VLOOKUP($A24, 'Bottom Decile - Absolute'!$A:$AT, O$3, 0)&lt;=0, "na", VLOOKUP($A25, 'Bottom Decile - Absolute'!$A:$AT, O$3, 0)/VLOOKUP($A24, 'Bottom Decile - Absolute'!$A:$AT, O$3, 0)-1)</f>
        <v>na</v>
      </c>
      <c r="P25" s="63">
        <f>IF(VLOOKUP($A24, 'Bottom Decile - Absolute'!$A:$AT, P$3, 0)&lt;=0, "na", VLOOKUP($A25, 'Bottom Decile - Absolute'!$A:$AT, P$3, 0)/VLOOKUP($A24, 'Bottom Decile - Absolute'!$A:$AT, P$3, 0)-1)</f>
        <v>0.19816375897937499</v>
      </c>
      <c r="Q25" s="63">
        <f>IF(VLOOKUP($A24, 'Bottom Decile - Absolute'!$A:$AT, Q$3, 0)&lt;=0, "na", VLOOKUP($A25, 'Bottom Decile - Absolute'!$A:$AT, Q$3, 0)/VLOOKUP($A24, 'Bottom Decile - Absolute'!$A:$AT, Q$3, 0)-1)</f>
        <v>0.21428347192077091</v>
      </c>
      <c r="R25" s="63">
        <f>IF(VLOOKUP($A24, 'Bottom Decile - Absolute'!$A:$AT, R$3, 0)&lt;=0, "na", VLOOKUP($A25, 'Bottom Decile - Absolute'!$A:$AT, R$3, 0)/VLOOKUP($A24, 'Bottom Decile - Absolute'!$A:$AT, R$3, 0)-1)</f>
        <v>0.14499338923926208</v>
      </c>
      <c r="S25" s="63">
        <f>IF(VLOOKUP($A24, 'Bottom Decile - Absolute'!$A:$AT, S$3, 0)&lt;=0, "na", VLOOKUP($A25, 'Bottom Decile - Absolute'!$A:$AT, S$3, 0)/VLOOKUP($A24, 'Bottom Decile - Absolute'!$A:$AT, S$3, 0)-1)</f>
        <v>0.16973007192063583</v>
      </c>
      <c r="T25" s="63">
        <f>IF(VLOOKUP($A24, 'Bottom Decile - Absolute'!$A:$AT, T$3, 0)&lt;=0, "na", VLOOKUP($A25, 'Bottom Decile - Absolute'!$A:$AT, T$3, 0)/VLOOKUP($A24, 'Bottom Decile - Absolute'!$A:$AT, T$3, 0)-1)</f>
        <v>0.22892359442652976</v>
      </c>
      <c r="U25" s="63">
        <f>IF(VLOOKUP($A24, 'Bottom Decile - Absolute'!$A:$AT, U$3, 0)&lt;=0, "na", VLOOKUP($A25, 'Bottom Decile - Absolute'!$A:$AT, U$3, 0)/VLOOKUP($A24, 'Bottom Decile - Absolute'!$A:$AT, U$3, 0)-1)</f>
        <v>0.18531629960965557</v>
      </c>
      <c r="V25" s="63">
        <f>IF(VLOOKUP($A24, 'Bottom Decile - Absolute'!$A:$AT, V$3, 0)&lt;=0, "na", VLOOKUP($A25, 'Bottom Decile - Absolute'!$A:$AT, V$3, 0)/VLOOKUP($A24, 'Bottom Decile - Absolute'!$A:$AT, V$3, 0)-1)</f>
        <v>0.31161297101601959</v>
      </c>
      <c r="W25" s="63">
        <f>IF(VLOOKUP($A24, 'Bottom Decile - Absolute'!$A:$AT, W$3, 0)&lt;=0, "na", VLOOKUP($A25, 'Bottom Decile - Absolute'!$A:$AT, W$3, 0)/VLOOKUP($A24, 'Bottom Decile - Absolute'!$A:$AT, W$3, 0)-1)</f>
        <v>0.22559985974602115</v>
      </c>
      <c r="X25" s="63">
        <f>IF(VLOOKUP($A24, 'Bottom Decile - Absolute'!$A:$AT, X$3, 0)&lt;=0, "na", VLOOKUP($A25, 'Bottom Decile - Absolute'!$A:$AT, X$3, 0)/VLOOKUP($A24, 'Bottom Decile - Absolute'!$A:$AT, X$3, 0)-1)</f>
        <v>0.19112726194844987</v>
      </c>
      <c r="Y25" s="63">
        <f>IF(VLOOKUP($A24, 'Bottom Decile - Absolute'!$A:$AT, Y$3, 0)&lt;=0, "na", VLOOKUP($A25, 'Bottom Decile - Absolute'!$A:$AT, Y$3, 0)/VLOOKUP($A24, 'Bottom Decile - Absolute'!$A:$AT, Y$3, 0)-1)</f>
        <v>0.14653256542729376</v>
      </c>
      <c r="Z25" s="63">
        <f>IF(VLOOKUP($A24, 'Bottom Decile - Absolute'!$A:$AT, Z$3, 0)&lt;=0, "na", VLOOKUP($A25, 'Bottom Decile - Absolute'!$A:$AT, Z$3, 0)/VLOOKUP($A24, 'Bottom Decile - Absolute'!$A:$AT, Z$3, 0)-1)</f>
        <v>0.1730599721994095</v>
      </c>
      <c r="AA25" s="63">
        <f>IF(VLOOKUP($A24, 'Bottom Decile - Absolute'!$A:$AT, AA$3, 0)&lt;=0, "na", VLOOKUP($A25, 'Bottom Decile - Absolute'!$A:$AT, AA$3, 0)/VLOOKUP($A24, 'Bottom Decile - Absolute'!$A:$AT, AA$3, 0)-1)</f>
        <v>0.18467385090348265</v>
      </c>
      <c r="AB25" s="63">
        <f>IF(VLOOKUP($A24, 'Bottom Decile - Absolute'!$A:$AT, AB$3, 0)&lt;=0, "na", VLOOKUP($A25, 'Bottom Decile - Absolute'!$A:$AT, AB$3, 0)/VLOOKUP($A24, 'Bottom Decile - Absolute'!$A:$AT, AB$3, 0)-1)</f>
        <v>0.17878266454028191</v>
      </c>
      <c r="AC25" s="63">
        <f>IF(VLOOKUP($A24, 'Bottom Decile - Absolute'!$A:$AT, AC$3, 0)&lt;=0, "na", VLOOKUP($A25, 'Bottom Decile - Absolute'!$A:$AT, AC$3, 0)/VLOOKUP($A24, 'Bottom Decile - Absolute'!$A:$AT, AC$3, 0)-1)</f>
        <v>0.14828292613983574</v>
      </c>
      <c r="AD25" s="63">
        <f>IF(VLOOKUP($A24, 'Bottom Decile - Absolute'!$A:$AT, AD$3, 0)&lt;=0, "na", VLOOKUP($A25, 'Bottom Decile - Absolute'!$A:$AT, AD$3, 0)/VLOOKUP($A24, 'Bottom Decile - Absolute'!$A:$AT, AD$3, 0)-1)</f>
        <v>0.21465777273216902</v>
      </c>
      <c r="AE25" s="63">
        <f>IF(VLOOKUP($A24, 'Bottom Decile - Absolute'!$A:$AT, AE$3, 0)&lt;=0, "na", VLOOKUP($A25, 'Bottom Decile - Absolute'!$A:$AT, AE$3, 0)/VLOOKUP($A24, 'Bottom Decile - Absolute'!$A:$AT, AE$3, 0)-1)</f>
        <v>0.16336831223883674</v>
      </c>
      <c r="AF25" s="63">
        <f>IF(VLOOKUP($A24, 'Bottom Decile - Absolute'!$A:$AT, AF$3, 0)&lt;=0, "na", VLOOKUP($A25, 'Bottom Decile - Absolute'!$A:$AT, AF$3, 0)/VLOOKUP($A24, 'Bottom Decile - Absolute'!$A:$AT, AF$3, 0)-1)</f>
        <v>0.15003718548123901</v>
      </c>
      <c r="AG25" s="63">
        <f>IF(VLOOKUP($A24, 'Bottom Decile - Absolute'!$A:$AT, AG$3, 0)&lt;=0, "na", VLOOKUP($A25, 'Bottom Decile - Absolute'!$A:$AT, AG$3, 0)/VLOOKUP($A24, 'Bottom Decile - Absolute'!$A:$AT, AG$3, 0)-1)</f>
        <v>0.10862790661825916</v>
      </c>
      <c r="AH25" s="63">
        <f>IF(VLOOKUP($A24, 'Bottom Decile - Absolute'!$A:$AT, AH$3, 0)&lt;=0, "na", VLOOKUP($A25, 'Bottom Decile - Absolute'!$A:$AT, AH$3, 0)/VLOOKUP($A24, 'Bottom Decile - Absolute'!$A:$AT, AH$3, 0)-1)</f>
        <v>0.16689003267652547</v>
      </c>
      <c r="AI25" s="63">
        <f>IF(VLOOKUP($A24, 'Bottom Decile - Absolute'!$A:$AT, AI$3, 0)&lt;=0, "na", VLOOKUP($A25, 'Bottom Decile - Absolute'!$A:$AT, AI$3, 0)/VLOOKUP($A24, 'Bottom Decile - Absolute'!$A:$AT, AI$3, 0)-1)</f>
        <v>0.12649217539551483</v>
      </c>
      <c r="AJ25" s="63">
        <f>IF(VLOOKUP($A24, 'Bottom Decile - Absolute'!$A:$AT, AJ$3, 0)&lt;=0, "na", VLOOKUP($A25, 'Bottom Decile - Absolute'!$A:$AT, AJ$3, 0)/VLOOKUP($A24, 'Bottom Decile - Absolute'!$A:$AT, AJ$3, 0)-1)</f>
        <v>0.15729652850124709</v>
      </c>
      <c r="AK25" s="63">
        <f>IF(VLOOKUP($A24, 'Bottom Decile - Absolute'!$A:$AT, AK$3, 0)&lt;=0, "na", VLOOKUP($A25, 'Bottom Decile - Absolute'!$A:$AT, AK$3, 0)/VLOOKUP($A24, 'Bottom Decile - Absolute'!$A:$AT, AK$3, 0)-1)</f>
        <v>8.8670736438838382E-2</v>
      </c>
      <c r="AL25" s="63">
        <f>IF(VLOOKUP($A24, 'Bottom Decile - Absolute'!$A:$AT, AL$3, 0)&lt;=0, "na", VLOOKUP($A25, 'Bottom Decile - Absolute'!$A:$AT, AL$3, 0)/VLOOKUP($A24, 'Bottom Decile - Absolute'!$A:$AT, AL$3, 0)-1)</f>
        <v>0.10372810617016048</v>
      </c>
      <c r="AM25" s="63">
        <f>IF(VLOOKUP($A24, 'Bottom Decile - Absolute'!$A:$AT, AM$3, 0)&lt;=0, "na", VLOOKUP($A25, 'Bottom Decile - Absolute'!$A:$AT, AM$3, 0)/VLOOKUP($A24, 'Bottom Decile - Absolute'!$A:$AT, AM$3, 0)-1)</f>
        <v>0.19430743162355313</v>
      </c>
      <c r="AN25" s="63">
        <f>IF(VLOOKUP($A24, 'Bottom Decile - Absolute'!$A:$AT, AN$3, 0)&lt;=0, "na", VLOOKUP($A25, 'Bottom Decile - Absolute'!$A:$AT, AN$3, 0)/VLOOKUP($A24, 'Bottom Decile - Absolute'!$A:$AT, AN$3, 0)-1)</f>
        <v>0.14846252704077756</v>
      </c>
      <c r="AO25" s="74">
        <f>IF(VLOOKUP($A24, 'Bottom Decile - Absolute'!$A:$AT, AO$3, 0)&lt;=0, "na", VLOOKUP($A25, 'Bottom Decile - Absolute'!$A:$AT, AO$3, 0)/VLOOKUP($A24, 'Bottom Decile - Absolute'!$A:$AT, AO$3, 0)-1)</f>
        <v>0.17546641235759242</v>
      </c>
      <c r="AP25" s="63">
        <f>IF(VLOOKUP($A24, 'Bottom Decile - Absolute'!$A:$AT, AP$3, 0)&lt;=0, "na", VLOOKUP($A25, 'Bottom Decile - Absolute'!$A:$AT, AP$3, 0)/VLOOKUP($A24, 'Bottom Decile - Absolute'!$A:$AT, AP$3, 0)-1)</f>
        <v>0.18763774444842474</v>
      </c>
      <c r="AQ25" s="63">
        <f>IF(VLOOKUP($A24, 'Bottom Decile - Absolute'!$A:$AT, AQ$3, 0)&lt;=0, "na", VLOOKUP($A25, 'Bottom Decile - Absolute'!$A:$AT, AQ$3, 0)/VLOOKUP($A24, 'Bottom Decile - Absolute'!$A:$AT, AQ$3, 0)-1)</f>
        <v>0.16379847040282125</v>
      </c>
      <c r="AR25" s="63" t="str">
        <f>IF(VLOOKUP($A24, 'Bottom Decile - Absolute'!$A:$AT, AR$3, 0)&lt;=0, "na", VLOOKUP($A25, 'Bottom Decile - Absolute'!$A:$AT, AR$3, 0)/VLOOKUP($A24, 'Bottom Decile - Absolute'!$A:$AT, AR$3, 0)-1)</f>
        <v>na</v>
      </c>
      <c r="AS25" s="63">
        <f>IF(VLOOKUP($A24, 'Bottom Decile - Absolute'!$A:$AT, AS$3, 0)&lt;=0, "na", VLOOKUP($A25, 'Bottom Decile - Absolute'!$A:$AT, AS$3, 0)/VLOOKUP($A24, 'Bottom Decile - Absolute'!$A:$AT, AS$3, 0)-1)</f>
        <v>4.8472285537680904E-2</v>
      </c>
      <c r="AT25" s="63">
        <f>IF(VLOOKUP($A24, 'Bottom Decile - Absolute'!$A:$AT, AT$3, 0)&lt;=0, "na", VLOOKUP($A25, 'Bottom Decile - Absolute'!$A:$AT, AT$3, 0)/VLOOKUP($A24, 'Bottom Decile - Absolute'!$A:$AT, AT$3, 0)-1)</f>
        <v>0.14953686935887589</v>
      </c>
      <c r="AU25" s="63">
        <f>IF(VLOOKUP($A24, 'Bottom Decile - Absolute'!$A:$AU, AU$3, 0)&lt;=0, "na", VLOOKUP($A25, 'Bottom Decile - Absolute'!$A:$AU, AU$3, 0)/VLOOKUP($A24, 'Bottom Decile - Absolute'!$A:$AU, AU$3, 0)-1)</f>
        <v>7.1536392126747117E-2</v>
      </c>
      <c r="AV25" s="137">
        <f>IF(VLOOKUP($A24, 'Top Decile - Absolute'!$A:$BA, AV$3, 0)&lt;=0, "na", VLOOKUP($A25, 'Top Decile - Absolute'!$A:$BA, AV$3, 0)/VLOOKUP($A24, 'Top Decile - Absolute'!$A:$BA, AV$3, 0)-1)</f>
        <v>0.15717943407467083</v>
      </c>
      <c r="AW25" s="137">
        <f>IF(VLOOKUP($A24, 'Top Decile - Absolute'!$A:$BA, AW$3, 0)&lt;=0, "na", VLOOKUP($A25, 'Top Decile - Absolute'!$A:$BA, AW$3, 0)/VLOOKUP($A24, 'Top Decile - Absolute'!$A:$BA, AW$3, 0)-1)</f>
        <v>8.9952576022438002E-2</v>
      </c>
    </row>
    <row r="26" spans="1:49">
      <c r="A26" s="7">
        <v>38716</v>
      </c>
      <c r="B26" s="63" t="str">
        <f>IF(VLOOKUP($A25, 'Bottom Decile - Absolute'!$A:$AT, B$3, 0)&lt;=0, "na", VLOOKUP($A26, 'Bottom Decile - Absolute'!$A:$AT, B$3, 0)/VLOOKUP($A25, 'Bottom Decile - Absolute'!$A:$AT, B$3, 0)-1)</f>
        <v>na</v>
      </c>
      <c r="C26" s="63">
        <f>IF(VLOOKUP($A25, 'Bottom Decile - Absolute'!$A:$AT, C$3, 0)&lt;=0, "na", VLOOKUP($A26, 'Bottom Decile - Absolute'!$A:$AT, C$3, 0)/VLOOKUP($A25, 'Bottom Decile - Absolute'!$A:$AT, C$3, 0)-1)</f>
        <v>4.3312981660797334E-2</v>
      </c>
      <c r="D26" s="63">
        <f>IF(VLOOKUP($A25, 'Bottom Decile - Absolute'!$A:$AT, D$3, 0)&lt;=0, "na", VLOOKUP($A26, 'Bottom Decile - Absolute'!$A:$AT, D$3, 0)/VLOOKUP($A25, 'Bottom Decile - Absolute'!$A:$AT, D$3, 0)-1)</f>
        <v>3.2660156547295704E-2</v>
      </c>
      <c r="E26" s="63">
        <f>IF(VLOOKUP($A25, 'Bottom Decile - Absolute'!$A:$AT, E$3, 0)&lt;=0, "na", VLOOKUP($A26, 'Bottom Decile - Absolute'!$A:$AT, E$3, 0)/VLOOKUP($A25, 'Bottom Decile - Absolute'!$A:$AT, E$3, 0)-1)</f>
        <v>-4.7486284661710787E-2</v>
      </c>
      <c r="F26" s="63" t="str">
        <f>IF(VLOOKUP($A25, 'Bottom Decile - Absolute'!$A:$AT, F$3, 0)&lt;=0, "na", VLOOKUP($A26, 'Bottom Decile - Absolute'!$A:$AT, F$3, 0)/VLOOKUP($A25, 'Bottom Decile - Absolute'!$A:$AT, F$3, 0)-1)</f>
        <v>na</v>
      </c>
      <c r="G26" s="63">
        <f>IF(VLOOKUP($A25, 'Bottom Decile - Absolute'!$A:$AT, G$3, 0)&lt;=0, "na", VLOOKUP($A26, 'Bottom Decile - Absolute'!$A:$AT, G$3, 0)/VLOOKUP($A25, 'Bottom Decile - Absolute'!$A:$AT, G$3, 0)-1)</f>
        <v>4.9717933249262547E-3</v>
      </c>
      <c r="H26" s="63">
        <f>IF(VLOOKUP($A25, 'Bottom Decile - Absolute'!$A:$AT, H$3, 0)&lt;=0, "na", VLOOKUP($A26, 'Bottom Decile - Absolute'!$A:$AT, H$3, 0)/VLOOKUP($A25, 'Bottom Decile - Absolute'!$A:$AT, H$3, 0)-1)</f>
        <v>3.8253530951374959E-2</v>
      </c>
      <c r="I26" s="63">
        <f>IF(VLOOKUP($A25, 'Bottom Decile - Absolute'!$A:$AT, I$3, 0)&lt;=0, "na", VLOOKUP($A26, 'Bottom Decile - Absolute'!$A:$AT, I$3, 0)/VLOOKUP($A25, 'Bottom Decile - Absolute'!$A:$AT, I$3, 0)-1)</f>
        <v>6.5859129841519648E-2</v>
      </c>
      <c r="J26" s="63">
        <f>IF(VLOOKUP($A25, 'Bottom Decile - Absolute'!$A:$AT, J$3, 0)&lt;=0, "na", VLOOKUP($A26, 'Bottom Decile - Absolute'!$A:$AT, J$3, 0)/VLOOKUP($A25, 'Bottom Decile - Absolute'!$A:$AT, J$3, 0)-1)</f>
        <v>1.9492476948411941E-2</v>
      </c>
      <c r="K26" s="63">
        <f>IF(VLOOKUP($A25, 'Bottom Decile - Absolute'!$A:$AT, K$3, 0)&lt;=0, "na", VLOOKUP($A26, 'Bottom Decile - Absolute'!$A:$AT, K$3, 0)/VLOOKUP($A25, 'Bottom Decile - Absolute'!$A:$AT, K$3, 0)-1)</f>
        <v>1.6768811330747813E-2</v>
      </c>
      <c r="L26" s="63">
        <f>IF(VLOOKUP($A25, 'Bottom Decile - Absolute'!$A:$AT, L$3, 0)&lt;=0, "na", VLOOKUP($A26, 'Bottom Decile - Absolute'!$A:$AT, L$3, 0)/VLOOKUP($A25, 'Bottom Decile - Absolute'!$A:$AT, L$3, 0)-1)</f>
        <v>-6.2394972349998357E-2</v>
      </c>
      <c r="M26" s="63">
        <f>IF(VLOOKUP($A25, 'Bottom Decile - Absolute'!$A:$AT, M$3, 0)&lt;=0, "na", VLOOKUP($A26, 'Bottom Decile - Absolute'!$A:$AT, M$3, 0)/VLOOKUP($A25, 'Bottom Decile - Absolute'!$A:$AT, M$3, 0)-1)</f>
        <v>3.6374718955297869E-2</v>
      </c>
      <c r="N26" s="63">
        <f>IF(VLOOKUP($A25, 'Bottom Decile - Absolute'!$A:$AT, N$3, 0)&lt;=0, "na", VLOOKUP($A26, 'Bottom Decile - Absolute'!$A:$AT, N$3, 0)/VLOOKUP($A25, 'Bottom Decile - Absolute'!$A:$AT, N$3, 0)-1)</f>
        <v>2.0467345470099874E-2</v>
      </c>
      <c r="O26" s="63" t="str">
        <f>IF(VLOOKUP($A25, 'Bottom Decile - Absolute'!$A:$AT, O$3, 0)&lt;=0, "na", VLOOKUP($A26, 'Bottom Decile - Absolute'!$A:$AT, O$3, 0)/VLOOKUP($A25, 'Bottom Decile - Absolute'!$A:$AT, O$3, 0)-1)</f>
        <v>na</v>
      </c>
      <c r="P26" s="63">
        <f>IF(VLOOKUP($A25, 'Bottom Decile - Absolute'!$A:$AT, P$3, 0)&lt;=0, "na", VLOOKUP($A26, 'Bottom Decile - Absolute'!$A:$AT, P$3, 0)/VLOOKUP($A25, 'Bottom Decile - Absolute'!$A:$AT, P$3, 0)-1)</f>
        <v>-9.3095191582575954E-2</v>
      </c>
      <c r="Q26" s="63">
        <f>IF(VLOOKUP($A25, 'Bottom Decile - Absolute'!$A:$AT, Q$3, 0)&lt;=0, "na", VLOOKUP($A26, 'Bottom Decile - Absolute'!$A:$AT, Q$3, 0)/VLOOKUP($A25, 'Bottom Decile - Absolute'!$A:$AT, Q$3, 0)-1)</f>
        <v>-1.9422216824972693E-2</v>
      </c>
      <c r="R26" s="63">
        <f>IF(VLOOKUP($A25, 'Bottom Decile - Absolute'!$A:$AT, R$3, 0)&lt;=0, "na", VLOOKUP($A26, 'Bottom Decile - Absolute'!$A:$AT, R$3, 0)/VLOOKUP($A25, 'Bottom Decile - Absolute'!$A:$AT, R$3, 0)-1)</f>
        <v>-6.8091492550472088E-2</v>
      </c>
      <c r="S26" s="63">
        <f>IF(VLOOKUP($A25, 'Bottom Decile - Absolute'!$A:$AT, S$3, 0)&lt;=0, "na", VLOOKUP($A26, 'Bottom Decile - Absolute'!$A:$AT, S$3, 0)/VLOOKUP($A25, 'Bottom Decile - Absolute'!$A:$AT, S$3, 0)-1)</f>
        <v>-2.63501294062507E-2</v>
      </c>
      <c r="T26" s="63">
        <f>IF(VLOOKUP($A25, 'Bottom Decile - Absolute'!$A:$AT, T$3, 0)&lt;=0, "na", VLOOKUP($A26, 'Bottom Decile - Absolute'!$A:$AT, T$3, 0)/VLOOKUP($A25, 'Bottom Decile - Absolute'!$A:$AT, T$3, 0)-1)</f>
        <v>-9.8011273738083826E-2</v>
      </c>
      <c r="U26" s="63">
        <f>IF(VLOOKUP($A25, 'Bottom Decile - Absolute'!$A:$AT, U$3, 0)&lt;=0, "na", VLOOKUP($A26, 'Bottom Decile - Absolute'!$A:$AT, U$3, 0)/VLOOKUP($A25, 'Bottom Decile - Absolute'!$A:$AT, U$3, 0)-1)</f>
        <v>-7.7616420062406322E-2</v>
      </c>
      <c r="V26" s="63">
        <f>IF(VLOOKUP($A25, 'Bottom Decile - Absolute'!$A:$AT, V$3, 0)&lt;=0, "na", VLOOKUP($A26, 'Bottom Decile - Absolute'!$A:$AT, V$3, 0)/VLOOKUP($A25, 'Bottom Decile - Absolute'!$A:$AT, V$3, 0)-1)</f>
        <v>2.403826982166013E-3</v>
      </c>
      <c r="W26" s="63">
        <f>IF(VLOOKUP($A25, 'Bottom Decile - Absolute'!$A:$AT, W$3, 0)&lt;=0, "na", VLOOKUP($A26, 'Bottom Decile - Absolute'!$A:$AT, W$3, 0)/VLOOKUP($A25, 'Bottom Decile - Absolute'!$A:$AT, W$3, 0)-1)</f>
        <v>-0.1064391132760375</v>
      </c>
      <c r="X26" s="63">
        <f>IF(VLOOKUP($A25, 'Bottom Decile - Absolute'!$A:$AT, X$3, 0)&lt;=0, "na", VLOOKUP($A26, 'Bottom Decile - Absolute'!$A:$AT, X$3, 0)/VLOOKUP($A25, 'Bottom Decile - Absolute'!$A:$AT, X$3, 0)-1)</f>
        <v>-5.6887457615903747E-2</v>
      </c>
      <c r="Y26" s="63">
        <f>IF(VLOOKUP($A25, 'Bottom Decile - Absolute'!$A:$AT, Y$3, 0)&lt;=0, "na", VLOOKUP($A26, 'Bottom Decile - Absolute'!$A:$AT, Y$3, 0)/VLOOKUP($A25, 'Bottom Decile - Absolute'!$A:$AT, Y$3, 0)-1)</f>
        <v>-8.0731909739210739E-2</v>
      </c>
      <c r="Z26" s="63">
        <f>IF(VLOOKUP($A25, 'Bottom Decile - Absolute'!$A:$AT, Z$3, 0)&lt;=0, "na", VLOOKUP($A26, 'Bottom Decile - Absolute'!$A:$AT, Z$3, 0)/VLOOKUP($A25, 'Bottom Decile - Absolute'!$A:$AT, Z$3, 0)-1)</f>
        <v>4.2864318404265855E-2</v>
      </c>
      <c r="AA26" s="63">
        <f>IF(VLOOKUP($A25, 'Bottom Decile - Absolute'!$A:$AT, AA$3, 0)&lt;=0, "na", VLOOKUP($A26, 'Bottom Decile - Absolute'!$A:$AT, AA$3, 0)/VLOOKUP($A25, 'Bottom Decile - Absolute'!$A:$AT, AA$3, 0)-1)</f>
        <v>-1.9501664723392209E-2</v>
      </c>
      <c r="AB26" s="63">
        <f>IF(VLOOKUP($A25, 'Bottom Decile - Absolute'!$A:$AT, AB$3, 0)&lt;=0, "na", VLOOKUP($A26, 'Bottom Decile - Absolute'!$A:$AT, AB$3, 0)/VLOOKUP($A25, 'Bottom Decile - Absolute'!$A:$AT, AB$3, 0)-1)</f>
        <v>7.8313981918340936E-2</v>
      </c>
      <c r="AC26" s="63">
        <f>IF(VLOOKUP($A25, 'Bottom Decile - Absolute'!$A:$AT, AC$3, 0)&lt;=0, "na", VLOOKUP($A26, 'Bottom Decile - Absolute'!$A:$AT, AC$3, 0)/VLOOKUP($A25, 'Bottom Decile - Absolute'!$A:$AT, AC$3, 0)-1)</f>
        <v>5.0661083866131662E-2</v>
      </c>
      <c r="AD26" s="63">
        <f>IF(VLOOKUP($A25, 'Bottom Decile - Absolute'!$A:$AT, AD$3, 0)&lt;=0, "na", VLOOKUP($A26, 'Bottom Decile - Absolute'!$A:$AT, AD$3, 0)/VLOOKUP($A25, 'Bottom Decile - Absolute'!$A:$AT, AD$3, 0)-1)</f>
        <v>-5.3120145155987841E-2</v>
      </c>
      <c r="AE26" s="63">
        <f>IF(VLOOKUP($A25, 'Bottom Decile - Absolute'!$A:$AT, AE$3, 0)&lt;=0, "na", VLOOKUP($A26, 'Bottom Decile - Absolute'!$A:$AT, AE$3, 0)/VLOOKUP($A25, 'Bottom Decile - Absolute'!$A:$AT, AE$3, 0)-1)</f>
        <v>1.6260293834461148E-2</v>
      </c>
      <c r="AF26" s="63">
        <f>IF(VLOOKUP($A25, 'Bottom Decile - Absolute'!$A:$AT, AF$3, 0)&lt;=0, "na", VLOOKUP($A26, 'Bottom Decile - Absolute'!$A:$AT, AF$3, 0)/VLOOKUP($A25, 'Bottom Decile - Absolute'!$A:$AT, AF$3, 0)-1)</f>
        <v>-1.3255042533070305E-2</v>
      </c>
      <c r="AG26" s="63">
        <f>IF(VLOOKUP($A25, 'Bottom Decile - Absolute'!$A:$AT, AG$3, 0)&lt;=0, "na", VLOOKUP($A26, 'Bottom Decile - Absolute'!$A:$AT, AG$3, 0)/VLOOKUP($A25, 'Bottom Decile - Absolute'!$A:$AT, AG$3, 0)-1)</f>
        <v>-7.8221412191036732E-2</v>
      </c>
      <c r="AH26" s="63">
        <f>IF(VLOOKUP($A25, 'Bottom Decile - Absolute'!$A:$AT, AH$3, 0)&lt;=0, "na", VLOOKUP($A26, 'Bottom Decile - Absolute'!$A:$AT, AH$3, 0)/VLOOKUP($A25, 'Bottom Decile - Absolute'!$A:$AT, AH$3, 0)-1)</f>
        <v>-1.7028162970391891E-2</v>
      </c>
      <c r="AI26" s="63">
        <f>IF(VLOOKUP($A25, 'Bottom Decile - Absolute'!$A:$AT, AI$3, 0)&lt;=0, "na", VLOOKUP($A26, 'Bottom Decile - Absolute'!$A:$AT, AI$3, 0)/VLOOKUP($A25, 'Bottom Decile - Absolute'!$A:$AT, AI$3, 0)-1)</f>
        <v>3.2109685476047201E-2</v>
      </c>
      <c r="AJ26" s="63">
        <f>IF(VLOOKUP($A25, 'Bottom Decile - Absolute'!$A:$AT, AJ$3, 0)&lt;=0, "na", VLOOKUP($A26, 'Bottom Decile - Absolute'!$A:$AT, AJ$3, 0)/VLOOKUP($A25, 'Bottom Decile - Absolute'!$A:$AT, AJ$3, 0)-1)</f>
        <v>-1.0631761183364397E-2</v>
      </c>
      <c r="AK26" s="63">
        <f>IF(VLOOKUP($A25, 'Bottom Decile - Absolute'!$A:$AT, AK$3, 0)&lt;=0, "na", VLOOKUP($A26, 'Bottom Decile - Absolute'!$A:$AT, AK$3, 0)/VLOOKUP($A25, 'Bottom Decile - Absolute'!$A:$AT, AK$3, 0)-1)</f>
        <v>-7.115990609763212E-2</v>
      </c>
      <c r="AL26" s="63">
        <f>IF(VLOOKUP($A25, 'Bottom Decile - Absolute'!$A:$AT, AL$3, 0)&lt;=0, "na", VLOOKUP($A26, 'Bottom Decile - Absolute'!$A:$AT, AL$3, 0)/VLOOKUP($A25, 'Bottom Decile - Absolute'!$A:$AT, AL$3, 0)-1)</f>
        <v>-2.3486134616086063E-2</v>
      </c>
      <c r="AM26" s="63">
        <f>IF(VLOOKUP($A25, 'Bottom Decile - Absolute'!$A:$AT, AM$3, 0)&lt;=0, "na", VLOOKUP($A26, 'Bottom Decile - Absolute'!$A:$AT, AM$3, 0)/VLOOKUP($A25, 'Bottom Decile - Absolute'!$A:$AT, AM$3, 0)-1)</f>
        <v>5.2447011337917626E-2</v>
      </c>
      <c r="AN26" s="63">
        <f>IF(VLOOKUP($A25, 'Bottom Decile - Absolute'!$A:$AT, AN$3, 0)&lt;=0, "na", VLOOKUP($A26, 'Bottom Decile - Absolute'!$A:$AT, AN$3, 0)/VLOOKUP($A25, 'Bottom Decile - Absolute'!$A:$AT, AN$3, 0)-1)</f>
        <v>-1.7867253854600862E-2</v>
      </c>
      <c r="AO26" s="74">
        <f>IF(VLOOKUP($A25, 'Bottom Decile - Absolute'!$A:$AT, AO$3, 0)&lt;=0, "na", VLOOKUP($A26, 'Bottom Decile - Absolute'!$A:$AT, AO$3, 0)/VLOOKUP($A25, 'Bottom Decile - Absolute'!$A:$AT, AO$3, 0)-1)</f>
        <v>2.5083566278743197E-2</v>
      </c>
      <c r="AP26" s="63">
        <f>IF(VLOOKUP($A25, 'Bottom Decile - Absolute'!$A:$AT, AP$3, 0)&lt;=0, "na", VLOOKUP($A26, 'Bottom Decile - Absolute'!$A:$AT, AP$3, 0)/VLOOKUP($A25, 'Bottom Decile - Absolute'!$A:$AT, AP$3, 0)-1)</f>
        <v>9.9393147750853839E-2</v>
      </c>
      <c r="AQ26" s="63">
        <f>IF(VLOOKUP($A25, 'Bottom Decile - Absolute'!$A:$AT, AQ$3, 0)&lt;=0, "na", VLOOKUP($A26, 'Bottom Decile - Absolute'!$A:$AT, AQ$3, 0)/VLOOKUP($A25, 'Bottom Decile - Absolute'!$A:$AT, AQ$3, 0)-1)</f>
        <v>6.5897131553396271E-2</v>
      </c>
      <c r="AR26" s="63" t="str">
        <f>IF(VLOOKUP($A25, 'Bottom Decile - Absolute'!$A:$AT, AR$3, 0)&lt;=0, "na", VLOOKUP($A26, 'Bottom Decile - Absolute'!$A:$AT, AR$3, 0)/VLOOKUP($A25, 'Bottom Decile - Absolute'!$A:$AT, AR$3, 0)-1)</f>
        <v>na</v>
      </c>
      <c r="AS26" s="63">
        <f>IF(VLOOKUP($A25, 'Bottom Decile - Absolute'!$A:$AT, AS$3, 0)&lt;=0, "na", VLOOKUP($A26, 'Bottom Decile - Absolute'!$A:$AT, AS$3, 0)/VLOOKUP($A25, 'Bottom Decile - Absolute'!$A:$AT, AS$3, 0)-1)</f>
        <v>-1.74057709570824E-2</v>
      </c>
      <c r="AT26" s="63">
        <f>IF(VLOOKUP($A25, 'Bottom Decile - Absolute'!$A:$AT, AT$3, 0)&lt;=0, "na", VLOOKUP($A26, 'Bottom Decile - Absolute'!$A:$AT, AT$3, 0)/VLOOKUP($A25, 'Bottom Decile - Absolute'!$A:$AT, AT$3, 0)-1)</f>
        <v>7.2801850415964431E-2</v>
      </c>
      <c r="AU26" s="63">
        <f>IF(VLOOKUP($A25, 'Bottom Decile - Absolute'!$A:$AU, AU$3, 0)&lt;=0, "na", VLOOKUP($A26, 'Bottom Decile - Absolute'!$A:$AU, AU$3, 0)/VLOOKUP($A25, 'Bottom Decile - Absolute'!$A:$AU, AU$3, 0)-1)</f>
        <v>1.4669116543532423E-2</v>
      </c>
      <c r="AV26" s="137">
        <f>IF(VLOOKUP($A25, 'Top Decile - Absolute'!$A:$BA, AV$3, 0)&lt;=0, "na", VLOOKUP($A26, 'Top Decile - Absolute'!$A:$BA, AV$3, 0)/VLOOKUP($A25, 'Top Decile - Absolute'!$A:$BA, AV$3, 0)-1)</f>
        <v>6.3412684784583506E-2</v>
      </c>
      <c r="AW26" s="137">
        <f>IF(VLOOKUP($A25, 'Top Decile - Absolute'!$A:$BA, AW$3, 0)&lt;=0, "na", VLOOKUP($A26, 'Top Decile - Absolute'!$A:$BA, AW$3, 0)/VLOOKUP($A25, 'Top Decile - Absolute'!$A:$BA, AW$3, 0)-1)</f>
        <v>3.0010229240043707E-2</v>
      </c>
    </row>
    <row r="27" spans="1:49">
      <c r="A27" s="7">
        <v>39080</v>
      </c>
      <c r="B27" s="63" t="str">
        <f>IF(VLOOKUP($A26, 'Bottom Decile - Absolute'!$A:$AT, B$3, 0)&lt;=0, "na", VLOOKUP($A27, 'Bottom Decile - Absolute'!$A:$AT, B$3, 0)/VLOOKUP($A26, 'Bottom Decile - Absolute'!$A:$AT, B$3, 0)-1)</f>
        <v>na</v>
      </c>
      <c r="C27" s="63">
        <f>IF(VLOOKUP($A26, 'Bottom Decile - Absolute'!$A:$AT, C$3, 0)&lt;=0, "na", VLOOKUP($A27, 'Bottom Decile - Absolute'!$A:$AT, C$3, 0)/VLOOKUP($A26, 'Bottom Decile - Absolute'!$A:$AT, C$3, 0)-1)</f>
        <v>0.14460032737801676</v>
      </c>
      <c r="D27" s="63">
        <f>IF(VLOOKUP($A26, 'Bottom Decile - Absolute'!$A:$AT, D$3, 0)&lt;=0, "na", VLOOKUP($A27, 'Bottom Decile - Absolute'!$A:$AT, D$3, 0)/VLOOKUP($A26, 'Bottom Decile - Absolute'!$A:$AT, D$3, 0)-1)</f>
        <v>0.10176085736257812</v>
      </c>
      <c r="E27" s="63">
        <f>IF(VLOOKUP($A26, 'Bottom Decile - Absolute'!$A:$AT, E$3, 0)&lt;=0, "na", VLOOKUP($A27, 'Bottom Decile - Absolute'!$A:$AT, E$3, 0)/VLOOKUP($A26, 'Bottom Decile - Absolute'!$A:$AT, E$3, 0)-1)</f>
        <v>0.18150143492768112</v>
      </c>
      <c r="F27" s="63">
        <f>IF(VLOOKUP($A26, 'Bottom Decile - Absolute'!$A:$AT, F$3, 0)&lt;=0, "na", VLOOKUP($A27, 'Bottom Decile - Absolute'!$A:$AT, F$3, 0)/VLOOKUP($A26, 'Bottom Decile - Absolute'!$A:$AT, F$3, 0)-1)</f>
        <v>0.12718996776174052</v>
      </c>
      <c r="G27" s="63">
        <f>IF(VLOOKUP($A26, 'Bottom Decile - Absolute'!$A:$AT, G$3, 0)&lt;=0, "na", VLOOKUP($A27, 'Bottom Decile - Absolute'!$A:$AT, G$3, 0)/VLOOKUP($A26, 'Bottom Decile - Absolute'!$A:$AT, G$3, 0)-1)</f>
        <v>7.5428337401255874E-2</v>
      </c>
      <c r="H27" s="63">
        <f>IF(VLOOKUP($A26, 'Bottom Decile - Absolute'!$A:$AT, H$3, 0)&lt;=0, "na", VLOOKUP($A27, 'Bottom Decile - Absolute'!$A:$AT, H$3, 0)/VLOOKUP($A26, 'Bottom Decile - Absolute'!$A:$AT, H$3, 0)-1)</f>
        <v>1.9986364002184676E-2</v>
      </c>
      <c r="I27" s="63">
        <f>IF(VLOOKUP($A26, 'Bottom Decile - Absolute'!$A:$AT, I$3, 0)&lt;=0, "na", VLOOKUP($A27, 'Bottom Decile - Absolute'!$A:$AT, I$3, 0)/VLOOKUP($A26, 'Bottom Decile - Absolute'!$A:$AT, I$3, 0)-1)</f>
        <v>0.11281762427029096</v>
      </c>
      <c r="J27" s="63">
        <f>IF(VLOOKUP($A26, 'Bottom Decile - Absolute'!$A:$AT, J$3, 0)&lt;=0, "na", VLOOKUP($A27, 'Bottom Decile - Absolute'!$A:$AT, J$3, 0)/VLOOKUP($A26, 'Bottom Decile - Absolute'!$A:$AT, J$3, 0)-1)</f>
        <v>5.418833350395369E-2</v>
      </c>
      <c r="K27" s="63">
        <f>IF(VLOOKUP($A26, 'Bottom Decile - Absolute'!$A:$AT, K$3, 0)&lt;=0, "na", VLOOKUP($A27, 'Bottom Decile - Absolute'!$A:$AT, K$3, 0)/VLOOKUP($A26, 'Bottom Decile - Absolute'!$A:$AT, K$3, 0)-1)</f>
        <v>6.3835910962168452E-2</v>
      </c>
      <c r="L27" s="63">
        <f>IF(VLOOKUP($A26, 'Bottom Decile - Absolute'!$A:$AT, L$3, 0)&lt;=0, "na", VLOOKUP($A27, 'Bottom Decile - Absolute'!$A:$AT, L$3, 0)/VLOOKUP($A26, 'Bottom Decile - Absolute'!$A:$AT, L$3, 0)-1)</f>
        <v>6.6444049244715364E-2</v>
      </c>
      <c r="M27" s="63">
        <f>IF(VLOOKUP($A26, 'Bottom Decile - Absolute'!$A:$AT, M$3, 0)&lt;=0, "na", VLOOKUP($A27, 'Bottom Decile - Absolute'!$A:$AT, M$3, 0)/VLOOKUP($A26, 'Bottom Decile - Absolute'!$A:$AT, M$3, 0)-1)</f>
        <v>0.13487748414922307</v>
      </c>
      <c r="N27" s="63">
        <f>IF(VLOOKUP($A26, 'Bottom Decile - Absolute'!$A:$AT, N$3, 0)&lt;=0, "na", VLOOKUP($A27, 'Bottom Decile - Absolute'!$A:$AT, N$3, 0)/VLOOKUP($A26, 'Bottom Decile - Absolute'!$A:$AT, N$3, 0)-1)</f>
        <v>0.16066743747627354</v>
      </c>
      <c r="O27" s="63">
        <f>IF(VLOOKUP($A26, 'Bottom Decile - Absolute'!$A:$AT, O$3, 0)&lt;=0, "na", VLOOKUP($A27, 'Bottom Decile - Absolute'!$A:$AT, O$3, 0)/VLOOKUP($A26, 'Bottom Decile - Absolute'!$A:$AT, O$3, 0)-1)</f>
        <v>0.16969926868256291</v>
      </c>
      <c r="P27" s="63">
        <f>IF(VLOOKUP($A26, 'Bottom Decile - Absolute'!$A:$AT, P$3, 0)&lt;=0, "na", VLOOKUP($A27, 'Bottom Decile - Absolute'!$A:$AT, P$3, 0)/VLOOKUP($A26, 'Bottom Decile - Absolute'!$A:$AT, P$3, 0)-1)</f>
        <v>0.17887143850297793</v>
      </c>
      <c r="Q27" s="63">
        <f>IF(VLOOKUP($A26, 'Bottom Decile - Absolute'!$A:$AT, Q$3, 0)&lt;=0, "na", VLOOKUP($A27, 'Bottom Decile - Absolute'!$A:$AT, Q$3, 0)/VLOOKUP($A26, 'Bottom Decile - Absolute'!$A:$AT, Q$3, 0)-1)</f>
        <v>0.19140263346994746</v>
      </c>
      <c r="R27" s="63">
        <f>IF(VLOOKUP($A26, 'Bottom Decile - Absolute'!$A:$AT, R$3, 0)&lt;=0, "na", VLOOKUP($A27, 'Bottom Decile - Absolute'!$A:$AT, R$3, 0)/VLOOKUP($A26, 'Bottom Decile - Absolute'!$A:$AT, R$3, 0)-1)</f>
        <v>0.14696850105937487</v>
      </c>
      <c r="S27" s="63">
        <f>IF(VLOOKUP($A26, 'Bottom Decile - Absolute'!$A:$AT, S$3, 0)&lt;=0, "na", VLOOKUP($A27, 'Bottom Decile - Absolute'!$A:$AT, S$3, 0)/VLOOKUP($A26, 'Bottom Decile - Absolute'!$A:$AT, S$3, 0)-1)</f>
        <v>0.19157300480568806</v>
      </c>
      <c r="T27" s="63">
        <f>IF(VLOOKUP($A26, 'Bottom Decile - Absolute'!$A:$AT, T$3, 0)&lt;=0, "na", VLOOKUP($A27, 'Bottom Decile - Absolute'!$A:$AT, T$3, 0)/VLOOKUP($A26, 'Bottom Decile - Absolute'!$A:$AT, T$3, 0)-1)</f>
        <v>0.17837304955266053</v>
      </c>
      <c r="U27" s="63">
        <f>IF(VLOOKUP($A26, 'Bottom Decile - Absolute'!$A:$AT, U$3, 0)&lt;=0, "na", VLOOKUP($A27, 'Bottom Decile - Absolute'!$A:$AT, U$3, 0)/VLOOKUP($A26, 'Bottom Decile - Absolute'!$A:$AT, U$3, 0)-1)</f>
        <v>0.1620531339374911</v>
      </c>
      <c r="V27" s="63">
        <f>IF(VLOOKUP($A26, 'Bottom Decile - Absolute'!$A:$AT, V$3, 0)&lt;=0, "na", VLOOKUP($A27, 'Bottom Decile - Absolute'!$A:$AT, V$3, 0)/VLOOKUP($A26, 'Bottom Decile - Absolute'!$A:$AT, V$3, 0)-1)</f>
        <v>0.17688981070749565</v>
      </c>
      <c r="W27" s="63">
        <f>IF(VLOOKUP($A26, 'Bottom Decile - Absolute'!$A:$AT, W$3, 0)&lt;=0, "na", VLOOKUP($A27, 'Bottom Decile - Absolute'!$A:$AT, W$3, 0)/VLOOKUP($A26, 'Bottom Decile - Absolute'!$A:$AT, W$3, 0)-1)</f>
        <v>0.17157686305870357</v>
      </c>
      <c r="X27" s="63">
        <f>IF(VLOOKUP($A26, 'Bottom Decile - Absolute'!$A:$AT, X$3, 0)&lt;=0, "na", VLOOKUP($A27, 'Bottom Decile - Absolute'!$A:$AT, X$3, 0)/VLOOKUP($A26, 'Bottom Decile - Absolute'!$A:$AT, X$3, 0)-1)</f>
        <v>0.235161878574631</v>
      </c>
      <c r="Y27" s="63">
        <f>IF(VLOOKUP($A26, 'Bottom Decile - Absolute'!$A:$AT, Y$3, 0)&lt;=0, "na", VLOOKUP($A27, 'Bottom Decile - Absolute'!$A:$AT, Y$3, 0)/VLOOKUP($A26, 'Bottom Decile - Absolute'!$A:$AT, Y$3, 0)-1)</f>
        <v>0.14480050725108229</v>
      </c>
      <c r="Z27" s="63">
        <f>IF(VLOOKUP($A26, 'Bottom Decile - Absolute'!$A:$AT, Z$3, 0)&lt;=0, "na", VLOOKUP($A27, 'Bottom Decile - Absolute'!$A:$AT, Z$3, 0)/VLOOKUP($A26, 'Bottom Decile - Absolute'!$A:$AT, Z$3, 0)-1)</f>
        <v>0.19768476905148691</v>
      </c>
      <c r="AA27" s="63">
        <f>IF(VLOOKUP($A26, 'Bottom Decile - Absolute'!$A:$AT, AA$3, 0)&lt;=0, "na", VLOOKUP($A27, 'Bottom Decile - Absolute'!$A:$AT, AA$3, 0)/VLOOKUP($A26, 'Bottom Decile - Absolute'!$A:$AT, AA$3, 0)-1)</f>
        <v>0.17884603160402124</v>
      </c>
      <c r="AB27" s="63">
        <f>IF(VLOOKUP($A26, 'Bottom Decile - Absolute'!$A:$AT, AB$3, 0)&lt;=0, "na", VLOOKUP($A27, 'Bottom Decile - Absolute'!$A:$AT, AB$3, 0)/VLOOKUP($A26, 'Bottom Decile - Absolute'!$A:$AT, AB$3, 0)-1)</f>
        <v>0.23222043652791791</v>
      </c>
      <c r="AC27" s="63">
        <f>IF(VLOOKUP($A26, 'Bottom Decile - Absolute'!$A:$AT, AC$3, 0)&lt;=0, "na", VLOOKUP($A27, 'Bottom Decile - Absolute'!$A:$AT, AC$3, 0)/VLOOKUP($A26, 'Bottom Decile - Absolute'!$A:$AT, AC$3, 0)-1)</f>
        <v>0.13017735454265988</v>
      </c>
      <c r="AD27" s="63">
        <f>IF(VLOOKUP($A26, 'Bottom Decile - Absolute'!$A:$AT, AD$3, 0)&lt;=0, "na", VLOOKUP($A27, 'Bottom Decile - Absolute'!$A:$AT, AD$3, 0)/VLOOKUP($A26, 'Bottom Decile - Absolute'!$A:$AT, AD$3, 0)-1)</f>
        <v>0.19024556611302446</v>
      </c>
      <c r="AE27" s="63">
        <f>IF(VLOOKUP($A26, 'Bottom Decile - Absolute'!$A:$AT, AE$3, 0)&lt;=0, "na", VLOOKUP($A27, 'Bottom Decile - Absolute'!$A:$AT, AE$3, 0)/VLOOKUP($A26, 'Bottom Decile - Absolute'!$A:$AT, AE$3, 0)-1)</f>
        <v>0.18470075221579729</v>
      </c>
      <c r="AF27" s="63">
        <f>IF(VLOOKUP($A26, 'Bottom Decile - Absolute'!$A:$AT, AF$3, 0)&lt;=0, "na", VLOOKUP($A27, 'Bottom Decile - Absolute'!$A:$AT, AF$3, 0)/VLOOKUP($A26, 'Bottom Decile - Absolute'!$A:$AT, AF$3, 0)-1)</f>
        <v>0.13986257046740258</v>
      </c>
      <c r="AG27" s="63">
        <f>IF(VLOOKUP($A26, 'Bottom Decile - Absolute'!$A:$AT, AG$3, 0)&lt;=0, "na", VLOOKUP($A27, 'Bottom Decile - Absolute'!$A:$AT, AG$3, 0)/VLOOKUP($A26, 'Bottom Decile - Absolute'!$A:$AT, AG$3, 0)-1)</f>
        <v>0.17944327088460077</v>
      </c>
      <c r="AH27" s="63">
        <f>IF(VLOOKUP($A26, 'Bottom Decile - Absolute'!$A:$AT, AH$3, 0)&lt;=0, "na", VLOOKUP($A27, 'Bottom Decile - Absolute'!$A:$AT, AH$3, 0)/VLOOKUP($A26, 'Bottom Decile - Absolute'!$A:$AT, AH$3, 0)-1)</f>
        <v>0.17128865236978297</v>
      </c>
      <c r="AI27" s="63">
        <f>IF(VLOOKUP($A26, 'Bottom Decile - Absolute'!$A:$AT, AI$3, 0)&lt;=0, "na", VLOOKUP($A27, 'Bottom Decile - Absolute'!$A:$AT, AI$3, 0)/VLOOKUP($A26, 'Bottom Decile - Absolute'!$A:$AT, AI$3, 0)-1)</f>
        <v>0.19630146913422952</v>
      </c>
      <c r="AJ27" s="63">
        <f>IF(VLOOKUP($A26, 'Bottom Decile - Absolute'!$A:$AT, AJ$3, 0)&lt;=0, "na", VLOOKUP($A27, 'Bottom Decile - Absolute'!$A:$AT, AJ$3, 0)/VLOOKUP($A26, 'Bottom Decile - Absolute'!$A:$AT, AJ$3, 0)-1)</f>
        <v>0.18588994352664101</v>
      </c>
      <c r="AK27" s="63">
        <f>IF(VLOOKUP($A26, 'Bottom Decile - Absolute'!$A:$AT, AK$3, 0)&lt;=0, "na", VLOOKUP($A27, 'Bottom Decile - Absolute'!$A:$AT, AK$3, 0)/VLOOKUP($A26, 'Bottom Decile - Absolute'!$A:$AT, AK$3, 0)-1)</f>
        <v>0.25077878073245308</v>
      </c>
      <c r="AL27" s="63">
        <f>IF(VLOOKUP($A26, 'Bottom Decile - Absolute'!$A:$AT, AL$3, 0)&lt;=0, "na", VLOOKUP($A27, 'Bottom Decile - Absolute'!$A:$AT, AL$3, 0)/VLOOKUP($A26, 'Bottom Decile - Absolute'!$A:$AT, AL$3, 0)-1)</f>
        <v>0.17082875846196344</v>
      </c>
      <c r="AM27" s="63">
        <f>IF(VLOOKUP($A26, 'Bottom Decile - Absolute'!$A:$AT, AM$3, 0)&lt;=0, "na", VLOOKUP($A27, 'Bottom Decile - Absolute'!$A:$AT, AM$3, 0)/VLOOKUP($A26, 'Bottom Decile - Absolute'!$A:$AT, AM$3, 0)-1)</f>
        <v>9.3053673057530872E-2</v>
      </c>
      <c r="AN27" s="63">
        <f>IF(VLOOKUP($A26, 'Bottom Decile - Absolute'!$A:$AT, AN$3, 0)&lt;=0, "na", VLOOKUP($A27, 'Bottom Decile - Absolute'!$A:$AT, AN$3, 0)/VLOOKUP($A26, 'Bottom Decile - Absolute'!$A:$AT, AN$3, 0)-1)</f>
        <v>9.5247323746952217E-2</v>
      </c>
      <c r="AO27" s="74">
        <f>IF(VLOOKUP($A26, 'Bottom Decile - Absolute'!$A:$AT, AO$3, 0)&lt;=0, "na", VLOOKUP($A27, 'Bottom Decile - Absolute'!$A:$AT, AO$3, 0)/VLOOKUP($A26, 'Bottom Decile - Absolute'!$A:$AT, AO$3, 0)-1)</f>
        <v>0.14978635324725365</v>
      </c>
      <c r="AP27" s="63">
        <f>IF(VLOOKUP($A26, 'Bottom Decile - Absolute'!$A:$AT, AP$3, 0)&lt;=0, "na", VLOOKUP($A27, 'Bottom Decile - Absolute'!$A:$AT, AP$3, 0)/VLOOKUP($A26, 'Bottom Decile - Absolute'!$A:$AT, AP$3, 0)-1)</f>
        <v>0.15476687927936728</v>
      </c>
      <c r="AQ27" s="63">
        <f>IF(VLOOKUP($A26, 'Bottom Decile - Absolute'!$A:$AT, AQ$3, 0)&lt;=0, "na", VLOOKUP($A27, 'Bottom Decile - Absolute'!$A:$AT, AQ$3, 0)/VLOOKUP($A26, 'Bottom Decile - Absolute'!$A:$AT, AQ$3, 0)-1)</f>
        <v>0.14041748324929992</v>
      </c>
      <c r="AR27" s="63">
        <f>IF(VLOOKUP($A26, 'Bottom Decile - Absolute'!$A:$AT, AR$3, 0)&lt;=0, "na", VLOOKUP($A27, 'Bottom Decile - Absolute'!$A:$AT, AR$3, 0)/VLOOKUP($A26, 'Bottom Decile - Absolute'!$A:$AT, AR$3, 0)-1)</f>
        <v>9.2435160106433045E-2</v>
      </c>
      <c r="AS27" s="63">
        <f>IF(VLOOKUP($A26, 'Bottom Decile - Absolute'!$A:$AT, AS$3, 0)&lt;=0, "na", VLOOKUP($A27, 'Bottom Decile - Absolute'!$A:$AT, AS$3, 0)/VLOOKUP($A26, 'Bottom Decile - Absolute'!$A:$AT, AS$3, 0)-1)</f>
        <v>0.14661849940135419</v>
      </c>
      <c r="AT27" s="63">
        <f>IF(VLOOKUP($A26, 'Bottom Decile - Absolute'!$A:$AT, AT$3, 0)&lt;=0, "na", VLOOKUP($A27, 'Bottom Decile - Absolute'!$A:$AT, AT$3, 0)/VLOOKUP($A26, 'Bottom Decile - Absolute'!$A:$AT, AT$3, 0)-1)</f>
        <v>0.14385624714588485</v>
      </c>
      <c r="AU27" s="63">
        <f>IF(VLOOKUP($A26, 'Bottom Decile - Absolute'!$A:$AU, AU$3, 0)&lt;=0, "na", VLOOKUP($A27, 'Bottom Decile - Absolute'!$A:$AU, AU$3, 0)/VLOOKUP($A26, 'Bottom Decile - Absolute'!$A:$AU, AU$3, 0)-1)</f>
        <v>0.160110962190255</v>
      </c>
      <c r="AV27" s="137">
        <f>IF(VLOOKUP($A26, 'Top Decile - Absolute'!$A:$BA, AV$3, 0)&lt;=0, "na", VLOOKUP($A27, 'Top Decile - Absolute'!$A:$BA, AV$3, 0)/VLOOKUP($A26, 'Top Decile - Absolute'!$A:$BA, AV$3, 0)-1)</f>
        <v>0.14555283569986477</v>
      </c>
      <c r="AW27" s="137">
        <f>IF(VLOOKUP($A26, 'Top Decile - Absolute'!$A:$BA, AW$3, 0)&lt;=0, "na", VLOOKUP($A27, 'Top Decile - Absolute'!$A:$BA, AW$3, 0)/VLOOKUP($A26, 'Top Decile - Absolute'!$A:$BA, AW$3, 0)-1)</f>
        <v>0.13619417796955191</v>
      </c>
    </row>
    <row r="28" spans="1:49">
      <c r="A28" s="7">
        <v>39447</v>
      </c>
      <c r="B28" s="63" t="str">
        <f>IF(VLOOKUP($A27, 'Bottom Decile - Absolute'!$A:$AT, B$3, 0)&lt;=0, "na", VLOOKUP($A28, 'Bottom Decile - Absolute'!$A:$AT, B$3, 0)/VLOOKUP($A27, 'Bottom Decile - Absolute'!$A:$AT, B$3, 0)-1)</f>
        <v>na</v>
      </c>
      <c r="C28" s="63">
        <f>IF(VLOOKUP($A27, 'Bottom Decile - Absolute'!$A:$AT, C$3, 0)&lt;=0, "na", VLOOKUP($A28, 'Bottom Decile - Absolute'!$A:$AT, C$3, 0)/VLOOKUP($A27, 'Bottom Decile - Absolute'!$A:$AT, C$3, 0)-1)</f>
        <v>-7.3124460778518641E-3</v>
      </c>
      <c r="D28" s="63">
        <f>IF(VLOOKUP($A27, 'Bottom Decile - Absolute'!$A:$AT, D$3, 0)&lt;=0, "na", VLOOKUP($A28, 'Bottom Decile - Absolute'!$A:$AT, D$3, 0)/VLOOKUP($A27, 'Bottom Decile - Absolute'!$A:$AT, D$3, 0)-1)</f>
        <v>4.7664082664512275E-2</v>
      </c>
      <c r="E28" s="63">
        <f>IF(VLOOKUP($A27, 'Bottom Decile - Absolute'!$A:$AT, E$3, 0)&lt;=0, "na", VLOOKUP($A28, 'Bottom Decile - Absolute'!$A:$AT, E$3, 0)/VLOOKUP($A27, 'Bottom Decile - Absolute'!$A:$AT, E$3, 0)-1)</f>
        <v>-9.3264616670412637E-2</v>
      </c>
      <c r="F28" s="63">
        <f>IF(VLOOKUP($A27, 'Bottom Decile - Absolute'!$A:$AT, F$3, 0)&lt;=0, "na", VLOOKUP($A28, 'Bottom Decile - Absolute'!$A:$AT, F$3, 0)/VLOOKUP($A27, 'Bottom Decile - Absolute'!$A:$AT, F$3, 0)-1)</f>
        <v>-0.10877799605199001</v>
      </c>
      <c r="G28" s="63">
        <f>IF(VLOOKUP($A27, 'Bottom Decile - Absolute'!$A:$AT, G$3, 0)&lt;=0, "na", VLOOKUP($A28, 'Bottom Decile - Absolute'!$A:$AT, G$3, 0)/VLOOKUP($A27, 'Bottom Decile - Absolute'!$A:$AT, G$3, 0)-1)</f>
        <v>0.135269090713241</v>
      </c>
      <c r="H28" s="63">
        <f>IF(VLOOKUP($A27, 'Bottom Decile - Absolute'!$A:$AT, H$3, 0)&lt;=0, "na", VLOOKUP($A28, 'Bottom Decile - Absolute'!$A:$AT, H$3, 0)/VLOOKUP($A27, 'Bottom Decile - Absolute'!$A:$AT, H$3, 0)-1)</f>
        <v>4.4655741892138723E-2</v>
      </c>
      <c r="I28" s="63">
        <f>IF(VLOOKUP($A27, 'Bottom Decile - Absolute'!$A:$AT, I$3, 0)&lt;=0, "na", VLOOKUP($A28, 'Bottom Decile - Absolute'!$A:$AT, I$3, 0)/VLOOKUP($A27, 'Bottom Decile - Absolute'!$A:$AT, I$3, 0)-1)</f>
        <v>8.2567713859560854E-2</v>
      </c>
      <c r="J28" s="63">
        <f>IF(VLOOKUP($A27, 'Bottom Decile - Absolute'!$A:$AT, J$3, 0)&lt;=0, "na", VLOOKUP($A28, 'Bottom Decile - Absolute'!$A:$AT, J$3, 0)/VLOOKUP($A27, 'Bottom Decile - Absolute'!$A:$AT, J$3, 0)-1)</f>
        <v>3.7320750846000283E-2</v>
      </c>
      <c r="K28" s="63">
        <f>IF(VLOOKUP($A27, 'Bottom Decile - Absolute'!$A:$AT, K$3, 0)&lt;=0, "na", VLOOKUP($A28, 'Bottom Decile - Absolute'!$A:$AT, K$3, 0)/VLOOKUP($A27, 'Bottom Decile - Absolute'!$A:$AT, K$3, 0)-1)</f>
        <v>6.2232229475544631E-2</v>
      </c>
      <c r="L28" s="63">
        <f>IF(VLOOKUP($A27, 'Bottom Decile - Absolute'!$A:$AT, L$3, 0)&lt;=0, "na", VLOOKUP($A28, 'Bottom Decile - Absolute'!$A:$AT, L$3, 0)/VLOOKUP($A27, 'Bottom Decile - Absolute'!$A:$AT, L$3, 0)-1)</f>
        <v>-1.7384127966121876E-2</v>
      </c>
      <c r="M28" s="63">
        <f>IF(VLOOKUP($A27, 'Bottom Decile - Absolute'!$A:$AT, M$3, 0)&lt;=0, "na", VLOOKUP($A28, 'Bottom Decile - Absolute'!$A:$AT, M$3, 0)/VLOOKUP($A27, 'Bottom Decile - Absolute'!$A:$AT, M$3, 0)-1)</f>
        <v>-4.1335184495272514E-3</v>
      </c>
      <c r="N28" s="63">
        <f>IF(VLOOKUP($A27, 'Bottom Decile - Absolute'!$A:$AT, N$3, 0)&lt;=0, "na", VLOOKUP($A28, 'Bottom Decile - Absolute'!$A:$AT, N$3, 0)/VLOOKUP($A27, 'Bottom Decile - Absolute'!$A:$AT, N$3, 0)-1)</f>
        <v>-8.4853685555560499E-2</v>
      </c>
      <c r="O28" s="63">
        <f>IF(VLOOKUP($A27, 'Bottom Decile - Absolute'!$A:$AT, O$3, 0)&lt;=0, "na", VLOOKUP($A28, 'Bottom Decile - Absolute'!$A:$AT, O$3, 0)/VLOOKUP($A27, 'Bottom Decile - Absolute'!$A:$AT, O$3, 0)-1)</f>
        <v>-4.3702551558080116E-2</v>
      </c>
      <c r="P28" s="63">
        <f>IF(VLOOKUP($A27, 'Bottom Decile - Absolute'!$A:$AT, P$3, 0)&lt;=0, "na", VLOOKUP($A28, 'Bottom Decile - Absolute'!$A:$AT, P$3, 0)/VLOOKUP($A27, 'Bottom Decile - Absolute'!$A:$AT, P$3, 0)-1)</f>
        <v>-0.20784597636908619</v>
      </c>
      <c r="Q28" s="63">
        <f>IF(VLOOKUP($A27, 'Bottom Decile - Absolute'!$A:$AT, Q$3, 0)&lt;=0, "na", VLOOKUP($A28, 'Bottom Decile - Absolute'!$A:$AT, Q$3, 0)/VLOOKUP($A27, 'Bottom Decile - Absolute'!$A:$AT, Q$3, 0)-1)</f>
        <v>-0.23273347557540602</v>
      </c>
      <c r="R28" s="63">
        <f>IF(VLOOKUP($A27, 'Bottom Decile - Absolute'!$A:$AT, R$3, 0)&lt;=0, "na", VLOOKUP($A28, 'Bottom Decile - Absolute'!$A:$AT, R$3, 0)/VLOOKUP($A27, 'Bottom Decile - Absolute'!$A:$AT, R$3, 0)-1)</f>
        <v>-0.2174300795541696</v>
      </c>
      <c r="S28" s="63">
        <f>IF(VLOOKUP($A27, 'Bottom Decile - Absolute'!$A:$AT, S$3, 0)&lt;=0, "na", VLOOKUP($A28, 'Bottom Decile - Absolute'!$A:$AT, S$3, 0)/VLOOKUP($A27, 'Bottom Decile - Absolute'!$A:$AT, S$3, 0)-1)</f>
        <v>-0.25429021096289994</v>
      </c>
      <c r="T28" s="63">
        <f>IF(VLOOKUP($A27, 'Bottom Decile - Absolute'!$A:$AT, T$3, 0)&lt;=0, "na", VLOOKUP($A28, 'Bottom Decile - Absolute'!$A:$AT, T$3, 0)/VLOOKUP($A27, 'Bottom Decile - Absolute'!$A:$AT, T$3, 0)-1)</f>
        <v>-0.23615526989240143</v>
      </c>
      <c r="U28" s="63">
        <f>IF(VLOOKUP($A27, 'Bottom Decile - Absolute'!$A:$AT, U$3, 0)&lt;=0, "na", VLOOKUP($A28, 'Bottom Decile - Absolute'!$A:$AT, U$3, 0)/VLOOKUP($A27, 'Bottom Decile - Absolute'!$A:$AT, U$3, 0)-1)</f>
        <v>-0.23518413470859056</v>
      </c>
      <c r="V28" s="63">
        <f>IF(VLOOKUP($A27, 'Bottom Decile - Absolute'!$A:$AT, V$3, 0)&lt;=0, "na", VLOOKUP($A28, 'Bottom Decile - Absolute'!$A:$AT, V$3, 0)/VLOOKUP($A27, 'Bottom Decile - Absolute'!$A:$AT, V$3, 0)-1)</f>
        <v>-0.22240278547487136</v>
      </c>
      <c r="W28" s="63">
        <f>IF(VLOOKUP($A27, 'Bottom Decile - Absolute'!$A:$AT, W$3, 0)&lt;=0, "na", VLOOKUP($A28, 'Bottom Decile - Absolute'!$A:$AT, W$3, 0)/VLOOKUP($A27, 'Bottom Decile - Absolute'!$A:$AT, W$3, 0)-1)</f>
        <v>-0.19644890032102691</v>
      </c>
      <c r="X28" s="63">
        <f>IF(VLOOKUP($A27, 'Bottom Decile - Absolute'!$A:$AT, X$3, 0)&lt;=0, "na", VLOOKUP($A28, 'Bottom Decile - Absolute'!$A:$AT, X$3, 0)/VLOOKUP($A27, 'Bottom Decile - Absolute'!$A:$AT, X$3, 0)-1)</f>
        <v>-0.24394887757675454</v>
      </c>
      <c r="Y28" s="63">
        <f>IF(VLOOKUP($A27, 'Bottom Decile - Absolute'!$A:$AT, Y$3, 0)&lt;=0, "na", VLOOKUP($A28, 'Bottom Decile - Absolute'!$A:$AT, Y$3, 0)/VLOOKUP($A27, 'Bottom Decile - Absolute'!$A:$AT, Y$3, 0)-1)</f>
        <v>-5.3746196866169105E-2</v>
      </c>
      <c r="Z28" s="63">
        <f>IF(VLOOKUP($A27, 'Bottom Decile - Absolute'!$A:$AT, Z$3, 0)&lt;=0, "na", VLOOKUP($A28, 'Bottom Decile - Absolute'!$A:$AT, Z$3, 0)/VLOOKUP($A27, 'Bottom Decile - Absolute'!$A:$AT, Z$3, 0)-1)</f>
        <v>-3.8047367251623498E-2</v>
      </c>
      <c r="AA28" s="63">
        <f>IF(VLOOKUP($A27, 'Bottom Decile - Absolute'!$A:$AT, AA$3, 0)&lt;=0, "na", VLOOKUP($A28, 'Bottom Decile - Absolute'!$A:$AT, AA$3, 0)/VLOOKUP($A27, 'Bottom Decile - Absolute'!$A:$AT, AA$3, 0)-1)</f>
        <v>-0.1746700340057139</v>
      </c>
      <c r="AB28" s="63">
        <f>IF(VLOOKUP($A27, 'Bottom Decile - Absolute'!$A:$AT, AB$3, 0)&lt;=0, "na", VLOOKUP($A28, 'Bottom Decile - Absolute'!$A:$AT, AB$3, 0)/VLOOKUP($A27, 'Bottom Decile - Absolute'!$A:$AT, AB$3, 0)-1)</f>
        <v>-6.062111297011652E-2</v>
      </c>
      <c r="AC28" s="63">
        <f>IF(VLOOKUP($A27, 'Bottom Decile - Absolute'!$A:$AT, AC$3, 0)&lt;=0, "na", VLOOKUP($A28, 'Bottom Decile - Absolute'!$A:$AT, AC$3, 0)/VLOOKUP($A27, 'Bottom Decile - Absolute'!$A:$AT, AC$3, 0)-1)</f>
        <v>-4.3633271605497237E-2</v>
      </c>
      <c r="AD28" s="63">
        <f>IF(VLOOKUP($A27, 'Bottom Decile - Absolute'!$A:$AT, AD$3, 0)&lt;=0, "na", VLOOKUP($A28, 'Bottom Decile - Absolute'!$A:$AT, AD$3, 0)/VLOOKUP($A27, 'Bottom Decile - Absolute'!$A:$AT, AD$3, 0)-1)</f>
        <v>-0.2581770504222809</v>
      </c>
      <c r="AE28" s="63">
        <f>IF(VLOOKUP($A27, 'Bottom Decile - Absolute'!$A:$AT, AE$3, 0)&lt;=0, "na", VLOOKUP($A28, 'Bottom Decile - Absolute'!$A:$AT, AE$3, 0)/VLOOKUP($A27, 'Bottom Decile - Absolute'!$A:$AT, AE$3, 0)-1)</f>
        <v>-0.21683895481557536</v>
      </c>
      <c r="AF28" s="63">
        <f>IF(VLOOKUP($A27, 'Bottom Decile - Absolute'!$A:$AT, AF$3, 0)&lt;=0, "na", VLOOKUP($A28, 'Bottom Decile - Absolute'!$A:$AT, AF$3, 0)/VLOOKUP($A27, 'Bottom Decile - Absolute'!$A:$AT, AF$3, 0)-1)</f>
        <v>-0.20465675833499986</v>
      </c>
      <c r="AG28" s="63">
        <f>IF(VLOOKUP($A27, 'Bottom Decile - Absolute'!$A:$AT, AG$3, 0)&lt;=0, "na", VLOOKUP($A28, 'Bottom Decile - Absolute'!$A:$AT, AG$3, 0)/VLOOKUP($A27, 'Bottom Decile - Absolute'!$A:$AT, AG$3, 0)-1)</f>
        <v>-0.11411148422467043</v>
      </c>
      <c r="AH28" s="63">
        <f>IF(VLOOKUP($A27, 'Bottom Decile - Absolute'!$A:$AT, AH$3, 0)&lt;=0, "na", VLOOKUP($A28, 'Bottom Decile - Absolute'!$A:$AT, AH$3, 0)/VLOOKUP($A27, 'Bottom Decile - Absolute'!$A:$AT, AH$3, 0)-1)</f>
        <v>-7.78578472520014E-2</v>
      </c>
      <c r="AI28" s="63">
        <f>IF(VLOOKUP($A27, 'Bottom Decile - Absolute'!$A:$AT, AI$3, 0)&lt;=0, "na", VLOOKUP($A28, 'Bottom Decile - Absolute'!$A:$AT, AI$3, 0)/VLOOKUP($A27, 'Bottom Decile - Absolute'!$A:$AT, AI$3, 0)-1)</f>
        <v>-0.14111943676324856</v>
      </c>
      <c r="AJ28" s="63">
        <f>IF(VLOOKUP($A27, 'Bottom Decile - Absolute'!$A:$AT, AJ$3, 0)&lt;=0, "na", VLOOKUP($A28, 'Bottom Decile - Absolute'!$A:$AT, AJ$3, 0)/VLOOKUP($A27, 'Bottom Decile - Absolute'!$A:$AT, AJ$3, 0)-1)</f>
        <v>-0.15226909114134946</v>
      </c>
      <c r="AK28" s="63">
        <f>IF(VLOOKUP($A27, 'Bottom Decile - Absolute'!$A:$AT, AK$3, 0)&lt;=0, "na", VLOOKUP($A28, 'Bottom Decile - Absolute'!$A:$AT, AK$3, 0)/VLOOKUP($A27, 'Bottom Decile - Absolute'!$A:$AT, AK$3, 0)-1)</f>
        <v>-0.18798747873816712</v>
      </c>
      <c r="AL28" s="63">
        <f>IF(VLOOKUP($A27, 'Bottom Decile - Absolute'!$A:$AT, AL$3, 0)&lt;=0, "na", VLOOKUP($A28, 'Bottom Decile - Absolute'!$A:$AT, AL$3, 0)/VLOOKUP($A27, 'Bottom Decile - Absolute'!$A:$AT, AL$3, 0)-1)</f>
        <v>-0.16166247644949272</v>
      </c>
      <c r="AM28" s="63">
        <f>IF(VLOOKUP($A27, 'Bottom Decile - Absolute'!$A:$AT, AM$3, 0)&lt;=0, "na", VLOOKUP($A28, 'Bottom Decile - Absolute'!$A:$AT, AM$3, 0)/VLOOKUP($A27, 'Bottom Decile - Absolute'!$A:$AT, AM$3, 0)-1)</f>
        <v>5.8732897596396771E-2</v>
      </c>
      <c r="AN28" s="63">
        <f>IF(VLOOKUP($A27, 'Bottom Decile - Absolute'!$A:$AT, AN$3, 0)&lt;=0, "na", VLOOKUP($A28, 'Bottom Decile - Absolute'!$A:$AT, AN$3, 0)/VLOOKUP($A27, 'Bottom Decile - Absolute'!$A:$AT, AN$3, 0)-1)</f>
        <v>-1.8075008485713417E-2</v>
      </c>
      <c r="AO28" s="74">
        <f>IF(VLOOKUP($A27, 'Bottom Decile - Absolute'!$A:$AT, AO$3, 0)&lt;=0, "na", VLOOKUP($A28, 'Bottom Decile - Absolute'!$A:$AT, AO$3, 0)/VLOOKUP($A27, 'Bottom Decile - Absolute'!$A:$AT, AO$3, 0)-1)</f>
        <v>4.8896338084969182E-2</v>
      </c>
      <c r="AP28" s="63">
        <f>IF(VLOOKUP($A27, 'Bottom Decile - Absolute'!$A:$AT, AP$3, 0)&lt;=0, "na", VLOOKUP($A28, 'Bottom Decile - Absolute'!$A:$AT, AP$3, 0)/VLOOKUP($A27, 'Bottom Decile - Absolute'!$A:$AT, AP$3, 0)-1)</f>
        <v>0.1057251018651153</v>
      </c>
      <c r="AQ28" s="63">
        <f>IF(VLOOKUP($A27, 'Bottom Decile - Absolute'!$A:$AT, AQ$3, 0)&lt;=0, "na", VLOOKUP($A28, 'Bottom Decile - Absolute'!$A:$AT, AQ$3, 0)/VLOOKUP($A27, 'Bottom Decile - Absolute'!$A:$AT, AQ$3, 0)-1)</f>
        <v>-0.20258030890781475</v>
      </c>
      <c r="AR28" s="63">
        <f>IF(VLOOKUP($A27, 'Bottom Decile - Absolute'!$A:$AT, AR$3, 0)&lt;=0, "na", VLOOKUP($A28, 'Bottom Decile - Absolute'!$A:$AT, AR$3, 0)/VLOOKUP($A27, 'Bottom Decile - Absolute'!$A:$AT, AR$3, 0)-1)</f>
        <v>0.10614153227722767</v>
      </c>
      <c r="AS28" s="63">
        <f>IF(VLOOKUP($A27, 'Bottom Decile - Absolute'!$A:$AT, AS$3, 0)&lt;=0, "na", VLOOKUP($A28, 'Bottom Decile - Absolute'!$A:$AT, AS$3, 0)/VLOOKUP($A27, 'Bottom Decile - Absolute'!$A:$AT, AS$3, 0)-1)</f>
        <v>2.8883629886456541E-2</v>
      </c>
      <c r="AT28" s="63">
        <f>IF(VLOOKUP($A27, 'Bottom Decile - Absolute'!$A:$AT, AT$3, 0)&lt;=0, "na", VLOOKUP($A28, 'Bottom Decile - Absolute'!$A:$AT, AT$3, 0)/VLOOKUP($A27, 'Bottom Decile - Absolute'!$A:$AT, AT$3, 0)-1)</f>
        <v>-0.1222561749616794</v>
      </c>
      <c r="AU28" s="63">
        <f>IF(VLOOKUP($A27, 'Bottom Decile - Absolute'!$A:$AU, AU$3, 0)&lt;=0, "na", VLOOKUP($A28, 'Bottom Decile - Absolute'!$A:$AU, AU$3, 0)/VLOOKUP($A27, 'Bottom Decile - Absolute'!$A:$AU, AU$3, 0)-1)</f>
        <v>-0.17504974819294439</v>
      </c>
      <c r="AV28" s="137">
        <f>IF(VLOOKUP($A27, 'Top Decile - Absolute'!$A:$BA, AV$3, 0)&lt;=0, "na", VLOOKUP($A28, 'Top Decile - Absolute'!$A:$BA, AV$3, 0)/VLOOKUP($A27, 'Top Decile - Absolute'!$A:$BA, AV$3, 0)-1)</f>
        <v>-1.078195768888901E-2</v>
      </c>
      <c r="AW28" s="137">
        <f>IF(VLOOKUP($A27, 'Top Decile - Absolute'!$A:$BA, AW$3, 0)&lt;=0, "na", VLOOKUP($A28, 'Top Decile - Absolute'!$A:$BA, AW$3, 0)/VLOOKUP($A27, 'Top Decile - Absolute'!$A:$BA, AW$3, 0)-1)</f>
        <v>3.5295784453868828E-2</v>
      </c>
    </row>
    <row r="29" spans="1:49">
      <c r="A29" s="7">
        <v>39813</v>
      </c>
      <c r="B29" s="63" t="str">
        <f>IF(VLOOKUP($A28, 'Bottom Decile - Absolute'!$A:$AT, B$3, 0)&lt;=0, "na", VLOOKUP($A29, 'Bottom Decile - Absolute'!$A:$AT, B$3, 0)/VLOOKUP($A28, 'Bottom Decile - Absolute'!$A:$AT, B$3, 0)-1)</f>
        <v>na</v>
      </c>
      <c r="C29" s="63">
        <f>IF(VLOOKUP($A28, 'Bottom Decile - Absolute'!$A:$AT, C$3, 0)&lt;=0, "na", VLOOKUP($A29, 'Bottom Decile - Absolute'!$A:$AT, C$3, 0)/VLOOKUP($A28, 'Bottom Decile - Absolute'!$A:$AT, C$3, 0)-1)</f>
        <v>-0.42830664097371995</v>
      </c>
      <c r="D29" s="63">
        <f>IF(VLOOKUP($A28, 'Bottom Decile - Absolute'!$A:$AT, D$3, 0)&lt;=0, "na", VLOOKUP($A29, 'Bottom Decile - Absolute'!$A:$AT, D$3, 0)/VLOOKUP($A28, 'Bottom Decile - Absolute'!$A:$AT, D$3, 0)-1)</f>
        <v>-0.53216167960026706</v>
      </c>
      <c r="E29" s="63">
        <f>IF(VLOOKUP($A28, 'Bottom Decile - Absolute'!$A:$AT, E$3, 0)&lt;=0, "na", VLOOKUP($A29, 'Bottom Decile - Absolute'!$A:$AT, E$3, 0)/VLOOKUP($A28, 'Bottom Decile - Absolute'!$A:$AT, E$3, 0)-1)</f>
        <v>-0.62578820037194194</v>
      </c>
      <c r="F29" s="63">
        <f>IF(VLOOKUP($A28, 'Bottom Decile - Absolute'!$A:$AT, F$3, 0)&lt;=0, "na", VLOOKUP($A29, 'Bottom Decile - Absolute'!$A:$AT, F$3, 0)/VLOOKUP($A28, 'Bottom Decile - Absolute'!$A:$AT, F$3, 0)-1)</f>
        <v>-0.54276724574380952</v>
      </c>
      <c r="G29" s="63">
        <f>IF(VLOOKUP($A28, 'Bottom Decile - Absolute'!$A:$AT, G$3, 0)&lt;=0, "na", VLOOKUP($A29, 'Bottom Decile - Absolute'!$A:$AT, G$3, 0)/VLOOKUP($A28, 'Bottom Decile - Absolute'!$A:$AT, G$3, 0)-1)</f>
        <v>-0.38010863013847518</v>
      </c>
      <c r="H29" s="63">
        <f>IF(VLOOKUP($A28, 'Bottom Decile - Absolute'!$A:$AT, H$3, 0)&lt;=0, "na", VLOOKUP($A29, 'Bottom Decile - Absolute'!$A:$AT, H$3, 0)/VLOOKUP($A28, 'Bottom Decile - Absolute'!$A:$AT, H$3, 0)-1)</f>
        <v>-0.49876869302115645</v>
      </c>
      <c r="I29" s="63">
        <f>IF(VLOOKUP($A28, 'Bottom Decile - Absolute'!$A:$AT, I$3, 0)&lt;=0, "na", VLOOKUP($A29, 'Bottom Decile - Absolute'!$A:$AT, I$3, 0)/VLOOKUP($A28, 'Bottom Decile - Absolute'!$A:$AT, I$3, 0)-1)</f>
        <v>-0.46039657031629511</v>
      </c>
      <c r="J29" s="63">
        <f>IF(VLOOKUP($A28, 'Bottom Decile - Absolute'!$A:$AT, J$3, 0)&lt;=0, "na", VLOOKUP($A29, 'Bottom Decile - Absolute'!$A:$AT, J$3, 0)/VLOOKUP($A28, 'Bottom Decile - Absolute'!$A:$AT, J$3, 0)-1)</f>
        <v>-0.44380258864418032</v>
      </c>
      <c r="K29" s="63">
        <f>IF(VLOOKUP($A28, 'Bottom Decile - Absolute'!$A:$AT, K$3, 0)&lt;=0, "na", VLOOKUP($A29, 'Bottom Decile - Absolute'!$A:$AT, K$3, 0)/VLOOKUP($A28, 'Bottom Decile - Absolute'!$A:$AT, K$3, 0)-1)</f>
        <v>-0.42200910625309074</v>
      </c>
      <c r="L29" s="63">
        <f>IF(VLOOKUP($A28, 'Bottom Decile - Absolute'!$A:$AT, L$3, 0)&lt;=0, "na", VLOOKUP($A29, 'Bottom Decile - Absolute'!$A:$AT, L$3, 0)/VLOOKUP($A28, 'Bottom Decile - Absolute'!$A:$AT, L$3, 0)-1)</f>
        <v>-0.47475714063891505</v>
      </c>
      <c r="M29" s="63">
        <f>IF(VLOOKUP($A28, 'Bottom Decile - Absolute'!$A:$AT, M$3, 0)&lt;=0, "na", VLOOKUP($A29, 'Bottom Decile - Absolute'!$A:$AT, M$3, 0)/VLOOKUP($A28, 'Bottom Decile - Absolute'!$A:$AT, M$3, 0)-1)</f>
        <v>-0.43058230854538937</v>
      </c>
      <c r="N29" s="63">
        <f>IF(VLOOKUP($A28, 'Bottom Decile - Absolute'!$A:$AT, N$3, 0)&lt;=0, "na", VLOOKUP($A29, 'Bottom Decile - Absolute'!$A:$AT, N$3, 0)/VLOOKUP($A28, 'Bottom Decile - Absolute'!$A:$AT, N$3, 0)-1)</f>
        <v>-0.49034132025729482</v>
      </c>
      <c r="O29" s="63">
        <f>IF(VLOOKUP($A28, 'Bottom Decile - Absolute'!$A:$AT, O$3, 0)&lt;=0, "na", VLOOKUP($A29, 'Bottom Decile - Absolute'!$A:$AT, O$3, 0)/VLOOKUP($A28, 'Bottom Decile - Absolute'!$A:$AT, O$3, 0)-1)</f>
        <v>-0.55878308867220894</v>
      </c>
      <c r="P29" s="63">
        <f>IF(VLOOKUP($A28, 'Bottom Decile - Absolute'!$A:$AT, P$3, 0)&lt;=0, "na", VLOOKUP($A29, 'Bottom Decile - Absolute'!$A:$AT, P$3, 0)/VLOOKUP($A28, 'Bottom Decile - Absolute'!$A:$AT, P$3, 0)-1)</f>
        <v>-0.6137808885293472</v>
      </c>
      <c r="Q29" s="63">
        <f>IF(VLOOKUP($A28, 'Bottom Decile - Absolute'!$A:$AT, Q$3, 0)&lt;=0, "na", VLOOKUP($A29, 'Bottom Decile - Absolute'!$A:$AT, Q$3, 0)/VLOOKUP($A28, 'Bottom Decile - Absolute'!$A:$AT, Q$3, 0)-1)</f>
        <v>-0.59416378146576676</v>
      </c>
      <c r="R29" s="63">
        <f>IF(VLOOKUP($A28, 'Bottom Decile - Absolute'!$A:$AT, R$3, 0)&lt;=0, "na", VLOOKUP($A29, 'Bottom Decile - Absolute'!$A:$AT, R$3, 0)/VLOOKUP($A28, 'Bottom Decile - Absolute'!$A:$AT, R$3, 0)-1)</f>
        <v>-0.57822890493320023</v>
      </c>
      <c r="S29" s="63">
        <f>IF(VLOOKUP($A28, 'Bottom Decile - Absolute'!$A:$AT, S$3, 0)&lt;=0, "na", VLOOKUP($A29, 'Bottom Decile - Absolute'!$A:$AT, S$3, 0)/VLOOKUP($A28, 'Bottom Decile - Absolute'!$A:$AT, S$3, 0)-1)</f>
        <v>-0.56363781368778154</v>
      </c>
      <c r="T29" s="63">
        <f>IF(VLOOKUP($A28, 'Bottom Decile - Absolute'!$A:$AT, T$3, 0)&lt;=0, "na", VLOOKUP($A29, 'Bottom Decile - Absolute'!$A:$AT, T$3, 0)/VLOOKUP($A28, 'Bottom Decile - Absolute'!$A:$AT, T$3, 0)-1)</f>
        <v>-0.59112441140394278</v>
      </c>
      <c r="U29" s="63">
        <f>IF(VLOOKUP($A28, 'Bottom Decile - Absolute'!$A:$AT, U$3, 0)&lt;=0, "na", VLOOKUP($A29, 'Bottom Decile - Absolute'!$A:$AT, U$3, 0)/VLOOKUP($A28, 'Bottom Decile - Absolute'!$A:$AT, U$3, 0)-1)</f>
        <v>-0.59705628694709056</v>
      </c>
      <c r="V29" s="63">
        <f>IF(VLOOKUP($A28, 'Bottom Decile - Absolute'!$A:$AT, V$3, 0)&lt;=0, "na", VLOOKUP($A29, 'Bottom Decile - Absolute'!$A:$AT, V$3, 0)/VLOOKUP($A28, 'Bottom Decile - Absolute'!$A:$AT, V$3, 0)-1)</f>
        <v>-0.55567124714808946</v>
      </c>
      <c r="W29" s="63">
        <f>IF(VLOOKUP($A28, 'Bottom Decile - Absolute'!$A:$AT, W$3, 0)&lt;=0, "na", VLOOKUP($A29, 'Bottom Decile - Absolute'!$A:$AT, W$3, 0)/VLOOKUP($A28, 'Bottom Decile - Absolute'!$A:$AT, W$3, 0)-1)</f>
        <v>-0.5828204365917441</v>
      </c>
      <c r="X29" s="63">
        <f>IF(VLOOKUP($A28, 'Bottom Decile - Absolute'!$A:$AT, X$3, 0)&lt;=0, "na", VLOOKUP($A29, 'Bottom Decile - Absolute'!$A:$AT, X$3, 0)/VLOOKUP($A28, 'Bottom Decile - Absolute'!$A:$AT, X$3, 0)-1)</f>
        <v>-0.56850146619234199</v>
      </c>
      <c r="Y29" s="63">
        <f>IF(VLOOKUP($A28, 'Bottom Decile - Absolute'!$A:$AT, Y$3, 0)&lt;=0, "na", VLOOKUP($A29, 'Bottom Decile - Absolute'!$A:$AT, Y$3, 0)/VLOOKUP($A28, 'Bottom Decile - Absolute'!$A:$AT, Y$3, 0)-1)</f>
        <v>-0.52259037563817046</v>
      </c>
      <c r="Z29" s="63">
        <f>IF(VLOOKUP($A28, 'Bottom Decile - Absolute'!$A:$AT, Z$3, 0)&lt;=0, "na", VLOOKUP($A29, 'Bottom Decile - Absolute'!$A:$AT, Z$3, 0)/VLOOKUP($A28, 'Bottom Decile - Absolute'!$A:$AT, Z$3, 0)-1)</f>
        <v>-0.34478586264933364</v>
      </c>
      <c r="AA29" s="63">
        <f>IF(VLOOKUP($A28, 'Bottom Decile - Absolute'!$A:$AT, AA$3, 0)&lt;=0, "na", VLOOKUP($A29, 'Bottom Decile - Absolute'!$A:$AT, AA$3, 0)/VLOOKUP($A28, 'Bottom Decile - Absolute'!$A:$AT, AA$3, 0)-1)</f>
        <v>-0.63853967776135834</v>
      </c>
      <c r="AB29" s="63">
        <f>IF(VLOOKUP($A28, 'Bottom Decile - Absolute'!$A:$AT, AB$3, 0)&lt;=0, "na", VLOOKUP($A29, 'Bottom Decile - Absolute'!$A:$AT, AB$3, 0)/VLOOKUP($A28, 'Bottom Decile - Absolute'!$A:$AT, AB$3, 0)-1)</f>
        <v>-0.41292537278627461</v>
      </c>
      <c r="AC29" s="63">
        <f>IF(VLOOKUP($A28, 'Bottom Decile - Absolute'!$A:$AT, AC$3, 0)&lt;=0, "na", VLOOKUP($A29, 'Bottom Decile - Absolute'!$A:$AT, AC$3, 0)/VLOOKUP($A28, 'Bottom Decile - Absolute'!$A:$AT, AC$3, 0)-1)</f>
        <v>-0.40146411439299279</v>
      </c>
      <c r="AD29" s="63">
        <f>IF(VLOOKUP($A28, 'Bottom Decile - Absolute'!$A:$AT, AD$3, 0)&lt;=0, "na", VLOOKUP($A29, 'Bottom Decile - Absolute'!$A:$AT, AD$3, 0)/VLOOKUP($A28, 'Bottom Decile - Absolute'!$A:$AT, AD$3, 0)-1)</f>
        <v>-0.62271342353388315</v>
      </c>
      <c r="AE29" s="63">
        <f>IF(VLOOKUP($A28, 'Bottom Decile - Absolute'!$A:$AT, AE$3, 0)&lt;=0, "na", VLOOKUP($A29, 'Bottom Decile - Absolute'!$A:$AT, AE$3, 0)/VLOOKUP($A28, 'Bottom Decile - Absolute'!$A:$AT, AE$3, 0)-1)</f>
        <v>-0.45162954990584403</v>
      </c>
      <c r="AF29" s="63">
        <f>IF(VLOOKUP($A28, 'Bottom Decile - Absolute'!$A:$AT, AF$3, 0)&lt;=0, "na", VLOOKUP($A29, 'Bottom Decile - Absolute'!$A:$AT, AF$3, 0)/VLOOKUP($A28, 'Bottom Decile - Absolute'!$A:$AT, AF$3, 0)-1)</f>
        <v>-0.45722240230708999</v>
      </c>
      <c r="AG29" s="63">
        <f>IF(VLOOKUP($A28, 'Bottom Decile - Absolute'!$A:$AT, AG$3, 0)&lt;=0, "na", VLOOKUP($A29, 'Bottom Decile - Absolute'!$A:$AT, AG$3, 0)/VLOOKUP($A28, 'Bottom Decile - Absolute'!$A:$AT, AG$3, 0)-1)</f>
        <v>-0.63203290210980589</v>
      </c>
      <c r="AH29" s="63">
        <f>IF(VLOOKUP($A28, 'Bottom Decile - Absolute'!$A:$AT, AH$3, 0)&lt;=0, "na", VLOOKUP($A29, 'Bottom Decile - Absolute'!$A:$AT, AH$3, 0)/VLOOKUP($A28, 'Bottom Decile - Absolute'!$A:$AT, AH$3, 0)-1)</f>
        <v>-0.52948273684168923</v>
      </c>
      <c r="AI29" s="63">
        <f>IF(VLOOKUP($A28, 'Bottom Decile - Absolute'!$A:$AT, AI$3, 0)&lt;=0, "na", VLOOKUP($A29, 'Bottom Decile - Absolute'!$A:$AT, AI$3, 0)/VLOOKUP($A28, 'Bottom Decile - Absolute'!$A:$AT, AI$3, 0)-1)</f>
        <v>-0.35719712109618951</v>
      </c>
      <c r="AJ29" s="63">
        <f>IF(VLOOKUP($A28, 'Bottom Decile - Absolute'!$A:$AT, AJ$3, 0)&lt;=0, "na", VLOOKUP($A29, 'Bottom Decile - Absolute'!$A:$AT, AJ$3, 0)/VLOOKUP($A28, 'Bottom Decile - Absolute'!$A:$AT, AJ$3, 0)-1)</f>
        <v>-0.5316581321791729</v>
      </c>
      <c r="AK29" s="63">
        <f>IF(VLOOKUP($A28, 'Bottom Decile - Absolute'!$A:$AT, AK$3, 0)&lt;=0, "na", VLOOKUP($A29, 'Bottom Decile - Absolute'!$A:$AT, AK$3, 0)/VLOOKUP($A28, 'Bottom Decile - Absolute'!$A:$AT, AK$3, 0)-1)</f>
        <v>-0.62669355883551603</v>
      </c>
      <c r="AL29" s="63">
        <f>IF(VLOOKUP($A28, 'Bottom Decile - Absolute'!$A:$AT, AL$3, 0)&lt;=0, "na", VLOOKUP($A29, 'Bottom Decile - Absolute'!$A:$AT, AL$3, 0)/VLOOKUP($A28, 'Bottom Decile - Absolute'!$A:$AT, AL$3, 0)-1)</f>
        <v>-0.53650912761982017</v>
      </c>
      <c r="AM29" s="63">
        <f>IF(VLOOKUP($A28, 'Bottom Decile - Absolute'!$A:$AT, AM$3, 0)&lt;=0, "na", VLOOKUP($A29, 'Bottom Decile - Absolute'!$A:$AT, AM$3, 0)/VLOOKUP($A28, 'Bottom Decile - Absolute'!$A:$AT, AM$3, 0)-1)</f>
        <v>-0.38225212487066429</v>
      </c>
      <c r="AN29" s="63">
        <f>IF(VLOOKUP($A28, 'Bottom Decile - Absolute'!$A:$AT, AN$3, 0)&lt;=0, "na", VLOOKUP($A29, 'Bottom Decile - Absolute'!$A:$AT, AN$3, 0)/VLOOKUP($A28, 'Bottom Decile - Absolute'!$A:$AT, AN$3, 0)-1)</f>
        <v>-0.27021677655848164</v>
      </c>
      <c r="AO29" s="74">
        <f>IF(VLOOKUP($A28, 'Bottom Decile - Absolute'!$A:$AT, AO$3, 0)&lt;=0, "na", VLOOKUP($A29, 'Bottom Decile - Absolute'!$A:$AT, AO$3, 0)/VLOOKUP($A28, 'Bottom Decile - Absolute'!$A:$AT, AO$3, 0)-1)</f>
        <v>-0.27537445402267158</v>
      </c>
      <c r="AP29" s="63">
        <f>IF(VLOOKUP($A28, 'Bottom Decile - Absolute'!$A:$AT, AP$3, 0)&lt;=0, "na", VLOOKUP($A29, 'Bottom Decile - Absolute'!$A:$AT, AP$3, 0)/VLOOKUP($A28, 'Bottom Decile - Absolute'!$A:$AT, AP$3, 0)-1)</f>
        <v>-0.44595418660205355</v>
      </c>
      <c r="AQ29" s="63">
        <f>IF(VLOOKUP($A28, 'Bottom Decile - Absolute'!$A:$AT, AQ$3, 0)&lt;=0, "na", VLOOKUP($A29, 'Bottom Decile - Absolute'!$A:$AT, AQ$3, 0)/VLOOKUP($A28, 'Bottom Decile - Absolute'!$A:$AT, AQ$3, 0)-1)</f>
        <v>-0.48933951158395161</v>
      </c>
      <c r="AR29" s="63">
        <f>IF(VLOOKUP($A28, 'Bottom Decile - Absolute'!$A:$AT, AR$3, 0)&lt;=0, "na", VLOOKUP($A29, 'Bottom Decile - Absolute'!$A:$AT, AR$3, 0)/VLOOKUP($A28, 'Bottom Decile - Absolute'!$A:$AT, AR$3, 0)-1)</f>
        <v>-0.39063627931147316</v>
      </c>
      <c r="AS29" s="63">
        <f>IF(VLOOKUP($A28, 'Bottom Decile - Absolute'!$A:$AT, AS$3, 0)&lt;=0, "na", VLOOKUP($A29, 'Bottom Decile - Absolute'!$A:$AT, AS$3, 0)/VLOOKUP($A28, 'Bottom Decile - Absolute'!$A:$AT, AS$3, 0)-1)</f>
        <v>-0.33665765762738975</v>
      </c>
      <c r="AT29" s="63">
        <f>IF(VLOOKUP($A28, 'Bottom Decile - Absolute'!$A:$AT, AT$3, 0)&lt;=0, "na", VLOOKUP($A29, 'Bottom Decile - Absolute'!$A:$AT, AT$3, 0)/VLOOKUP($A28, 'Bottom Decile - Absolute'!$A:$AT, AT$3, 0)-1)</f>
        <v>-0.40687973930898824</v>
      </c>
      <c r="AU29" s="63">
        <f>IF(VLOOKUP($A28, 'Bottom Decile - Absolute'!$A:$AU, AU$3, 0)&lt;=0, "na", VLOOKUP($A29, 'Bottom Decile - Absolute'!$A:$AU, AU$3, 0)/VLOOKUP($A28, 'Bottom Decile - Absolute'!$A:$AU, AU$3, 0)-1)</f>
        <v>-0.45911208043561136</v>
      </c>
      <c r="AV29" s="137">
        <f>IF(VLOOKUP($A28, 'Top Decile - Absolute'!$A:$BA, AV$3, 0)&lt;=0, "na", VLOOKUP($A29, 'Top Decile - Absolute'!$A:$BA, AV$3, 0)/VLOOKUP($A28, 'Top Decile - Absolute'!$A:$BA, AV$3, 0)-1)</f>
        <v>-0.41673018110318827</v>
      </c>
      <c r="AW29" s="137">
        <f>IF(VLOOKUP($A28, 'Top Decile - Absolute'!$A:$BA, AW$3, 0)&lt;=0, "na", VLOOKUP($A29, 'Top Decile - Absolute'!$A:$BA, AW$3, 0)/VLOOKUP($A28, 'Top Decile - Absolute'!$A:$BA, AW$3, 0)-1)</f>
        <v>-0.38485782200388763</v>
      </c>
    </row>
    <row r="30" spans="1:49">
      <c r="A30" s="7">
        <v>40178</v>
      </c>
      <c r="B30" s="63" t="str">
        <f>IF(VLOOKUP($A29, 'Bottom Decile - Absolute'!$A:$AT, B$3, 0)&lt;=0, "na", VLOOKUP($A30, 'Bottom Decile - Absolute'!$A:$AT, B$3, 0)/VLOOKUP($A29, 'Bottom Decile - Absolute'!$A:$AT, B$3, 0)-1)</f>
        <v>na</v>
      </c>
      <c r="C30" s="63">
        <f>IF(VLOOKUP($A29, 'Bottom Decile - Absolute'!$A:$AT, C$3, 0)&lt;=0, "na", VLOOKUP($A30, 'Bottom Decile - Absolute'!$A:$AT, C$3, 0)/VLOOKUP($A29, 'Bottom Decile - Absolute'!$A:$AT, C$3, 0)-1)</f>
        <v>0.33844020359819571</v>
      </c>
      <c r="D30" s="63">
        <f>IF(VLOOKUP($A29, 'Bottom Decile - Absolute'!$A:$AT, D$3, 0)&lt;=0, "na", VLOOKUP($A30, 'Bottom Decile - Absolute'!$A:$AT, D$3, 0)/VLOOKUP($A29, 'Bottom Decile - Absolute'!$A:$AT, D$3, 0)-1)</f>
        <v>0.88021317633044838</v>
      </c>
      <c r="E30" s="63">
        <f>IF(VLOOKUP($A29, 'Bottom Decile - Absolute'!$A:$AT, E$3, 0)&lt;=0, "na", VLOOKUP($A30, 'Bottom Decile - Absolute'!$A:$AT, E$3, 0)/VLOOKUP($A29, 'Bottom Decile - Absolute'!$A:$AT, E$3, 0)-1)</f>
        <v>1.1120004258926857</v>
      </c>
      <c r="F30" s="63">
        <f>IF(VLOOKUP($A29, 'Bottom Decile - Absolute'!$A:$AT, F$3, 0)&lt;=0, "na", VLOOKUP($A30, 'Bottom Decile - Absolute'!$A:$AT, F$3, 0)/VLOOKUP($A29, 'Bottom Decile - Absolute'!$A:$AT, F$3, 0)-1)</f>
        <v>0.86658223646742183</v>
      </c>
      <c r="G30" s="63">
        <f>IF(VLOOKUP($A29, 'Bottom Decile - Absolute'!$A:$AT, G$3, 0)&lt;=0, "na", VLOOKUP($A30, 'Bottom Decile - Absolute'!$A:$AT, G$3, 0)/VLOOKUP($A29, 'Bottom Decile - Absolute'!$A:$AT, G$3, 0)-1)</f>
        <v>0.32647724809596634</v>
      </c>
      <c r="H30" s="63">
        <f>IF(VLOOKUP($A29, 'Bottom Decile - Absolute'!$A:$AT, H$3, 0)&lt;=0, "na", VLOOKUP($A30, 'Bottom Decile - Absolute'!$A:$AT, H$3, 0)/VLOOKUP($A29, 'Bottom Decile - Absolute'!$A:$AT, H$3, 0)-1)</f>
        <v>0.36325888789217697</v>
      </c>
      <c r="I30" s="63">
        <f>IF(VLOOKUP($A29, 'Bottom Decile - Absolute'!$A:$AT, I$3, 0)&lt;=0, "na", VLOOKUP($A30, 'Bottom Decile - Absolute'!$A:$AT, I$3, 0)/VLOOKUP($A29, 'Bottom Decile - Absolute'!$A:$AT, I$3, 0)-1)</f>
        <v>0.3707844451856972</v>
      </c>
      <c r="J30" s="63">
        <f>IF(VLOOKUP($A29, 'Bottom Decile - Absolute'!$A:$AT, J$3, 0)&lt;=0, "na", VLOOKUP($A30, 'Bottom Decile - Absolute'!$A:$AT, J$3, 0)/VLOOKUP($A29, 'Bottom Decile - Absolute'!$A:$AT, J$3, 0)-1)</f>
        <v>0.30467568727984884</v>
      </c>
      <c r="K30" s="63">
        <f>IF(VLOOKUP($A29, 'Bottom Decile - Absolute'!$A:$AT, K$3, 0)&lt;=0, "na", VLOOKUP($A30, 'Bottom Decile - Absolute'!$A:$AT, K$3, 0)/VLOOKUP($A29, 'Bottom Decile - Absolute'!$A:$AT, K$3, 0)-1)</f>
        <v>0.50305480796768309</v>
      </c>
      <c r="L30" s="63">
        <f>IF(VLOOKUP($A29, 'Bottom Decile - Absolute'!$A:$AT, L$3, 0)&lt;=0, "na", VLOOKUP($A30, 'Bottom Decile - Absolute'!$A:$AT, L$3, 0)/VLOOKUP($A29, 'Bottom Decile - Absolute'!$A:$AT, L$3, 0)-1)</f>
        <v>0.96192644786946113</v>
      </c>
      <c r="M30" s="63">
        <f>IF(VLOOKUP($A29, 'Bottom Decile - Absolute'!$A:$AT, M$3, 0)&lt;=0, "na", VLOOKUP($A30, 'Bottom Decile - Absolute'!$A:$AT, M$3, 0)/VLOOKUP($A29, 'Bottom Decile - Absolute'!$A:$AT, M$3, 0)-1)</f>
        <v>0.73195820007815837</v>
      </c>
      <c r="N30" s="63">
        <f>IF(VLOOKUP($A29, 'Bottom Decile - Absolute'!$A:$AT, N$3, 0)&lt;=0, "na", VLOOKUP($A30, 'Bottom Decile - Absolute'!$A:$AT, N$3, 0)/VLOOKUP($A29, 'Bottom Decile - Absolute'!$A:$AT, N$3, 0)-1)</f>
        <v>0.57160150573587498</v>
      </c>
      <c r="O30" s="63">
        <f>IF(VLOOKUP($A29, 'Bottom Decile - Absolute'!$A:$AT, O$3, 0)&lt;=0, "na", VLOOKUP($A30, 'Bottom Decile - Absolute'!$A:$AT, O$3, 0)/VLOOKUP($A29, 'Bottom Decile - Absolute'!$A:$AT, O$3, 0)-1)</f>
        <v>0.49572053557338736</v>
      </c>
      <c r="P30" s="63">
        <f>IF(VLOOKUP($A29, 'Bottom Decile - Absolute'!$A:$AT, P$3, 0)&lt;=0, "na", VLOOKUP($A30, 'Bottom Decile - Absolute'!$A:$AT, P$3, 0)/VLOOKUP($A29, 'Bottom Decile - Absolute'!$A:$AT, P$3, 0)-1)</f>
        <v>1.2464644535758551</v>
      </c>
      <c r="Q30" s="63">
        <f>IF(VLOOKUP($A29, 'Bottom Decile - Absolute'!$A:$AT, Q$3, 0)&lt;=0, "na", VLOOKUP($A30, 'Bottom Decile - Absolute'!$A:$AT, Q$3, 0)/VLOOKUP($A29, 'Bottom Decile - Absolute'!$A:$AT, Q$3, 0)-1)</f>
        <v>1.0841086458118219</v>
      </c>
      <c r="R30" s="63">
        <f>IF(VLOOKUP($A29, 'Bottom Decile - Absolute'!$A:$AT, R$3, 0)&lt;=0, "na", VLOOKUP($A30, 'Bottom Decile - Absolute'!$A:$AT, R$3, 0)/VLOOKUP($A29, 'Bottom Decile - Absolute'!$A:$AT, R$3, 0)-1)</f>
        <v>1.2021659064203223</v>
      </c>
      <c r="S30" s="63">
        <f>IF(VLOOKUP($A29, 'Bottom Decile - Absolute'!$A:$AT, S$3, 0)&lt;=0, "na", VLOOKUP($A30, 'Bottom Decile - Absolute'!$A:$AT, S$3, 0)/VLOOKUP($A29, 'Bottom Decile - Absolute'!$A:$AT, S$3, 0)-1)</f>
        <v>1.207211865844025</v>
      </c>
      <c r="T30" s="63">
        <f>IF(VLOOKUP($A29, 'Bottom Decile - Absolute'!$A:$AT, T$3, 0)&lt;=0, "na", VLOOKUP($A30, 'Bottom Decile - Absolute'!$A:$AT, T$3, 0)/VLOOKUP($A29, 'Bottom Decile - Absolute'!$A:$AT, T$3, 0)-1)</f>
        <v>1.2179436457335586</v>
      </c>
      <c r="U30" s="63">
        <f>IF(VLOOKUP($A29, 'Bottom Decile - Absolute'!$A:$AT, U$3, 0)&lt;=0, "na", VLOOKUP($A30, 'Bottom Decile - Absolute'!$A:$AT, U$3, 0)/VLOOKUP($A29, 'Bottom Decile - Absolute'!$A:$AT, U$3, 0)-1)</f>
        <v>1.2988535669370247</v>
      </c>
      <c r="V30" s="63">
        <f>IF(VLOOKUP($A29, 'Bottom Decile - Absolute'!$A:$AT, V$3, 0)&lt;=0, "na", VLOOKUP($A30, 'Bottom Decile - Absolute'!$A:$AT, V$3, 0)/VLOOKUP($A29, 'Bottom Decile - Absolute'!$A:$AT, V$3, 0)-1)</f>
        <v>0.88336381338166658</v>
      </c>
      <c r="W30" s="63">
        <f>IF(VLOOKUP($A29, 'Bottom Decile - Absolute'!$A:$AT, W$3, 0)&lt;=0, "na", VLOOKUP($A30, 'Bottom Decile - Absolute'!$A:$AT, W$3, 0)/VLOOKUP($A29, 'Bottom Decile - Absolute'!$A:$AT, W$3, 0)-1)</f>
        <v>1.3449527825037517</v>
      </c>
      <c r="X30" s="63">
        <f>IF(VLOOKUP($A29, 'Bottom Decile - Absolute'!$A:$AT, X$3, 0)&lt;=0, "na", VLOOKUP($A30, 'Bottom Decile - Absolute'!$A:$AT, X$3, 0)/VLOOKUP($A29, 'Bottom Decile - Absolute'!$A:$AT, X$3, 0)-1)</f>
        <v>0.83715456327026927</v>
      </c>
      <c r="Y30" s="63">
        <f>IF(VLOOKUP($A29, 'Bottom Decile - Absolute'!$A:$AT, Y$3, 0)&lt;=0, "na", VLOOKUP($A30, 'Bottom Decile - Absolute'!$A:$AT, Y$3, 0)/VLOOKUP($A29, 'Bottom Decile - Absolute'!$A:$AT, Y$3, 0)-1)</f>
        <v>0.97875405042680463</v>
      </c>
      <c r="Z30" s="63">
        <f>IF(VLOOKUP($A29, 'Bottom Decile - Absolute'!$A:$AT, Z$3, 0)&lt;=0, "na", VLOOKUP($A30, 'Bottom Decile - Absolute'!$A:$AT, Z$3, 0)/VLOOKUP($A29, 'Bottom Decile - Absolute'!$A:$AT, Z$3, 0)-1)</f>
        <v>0.33336135144973111</v>
      </c>
      <c r="AA30" s="63">
        <f>IF(VLOOKUP($A29, 'Bottom Decile - Absolute'!$A:$AT, AA$3, 0)&lt;=0, "na", VLOOKUP($A30, 'Bottom Decile - Absolute'!$A:$AT, AA$3, 0)/VLOOKUP($A29, 'Bottom Decile - Absolute'!$A:$AT, AA$3, 0)-1)</f>
        <v>1.0016381534699503</v>
      </c>
      <c r="AB30" s="63">
        <f>IF(VLOOKUP($A29, 'Bottom Decile - Absolute'!$A:$AT, AB$3, 0)&lt;=0, "na", VLOOKUP($A30, 'Bottom Decile - Absolute'!$A:$AT, AB$3, 0)/VLOOKUP($A29, 'Bottom Decile - Absolute'!$A:$AT, AB$3, 0)-1)</f>
        <v>0.36074341958461886</v>
      </c>
      <c r="AC30" s="63">
        <f>IF(VLOOKUP($A29, 'Bottom Decile - Absolute'!$A:$AT, AC$3, 0)&lt;=0, "na", VLOOKUP($A30, 'Bottom Decile - Absolute'!$A:$AT, AC$3, 0)/VLOOKUP($A29, 'Bottom Decile - Absolute'!$A:$AT, AC$3, 0)-1)</f>
        <v>0.35011783317284051</v>
      </c>
      <c r="AD30" s="63">
        <f>IF(VLOOKUP($A29, 'Bottom Decile - Absolute'!$A:$AT, AD$3, 0)&lt;=0, "na", VLOOKUP($A30, 'Bottom Decile - Absolute'!$A:$AT, AD$3, 0)/VLOOKUP($A29, 'Bottom Decile - Absolute'!$A:$AT, AD$3, 0)-1)</f>
        <v>0.8705551428579883</v>
      </c>
      <c r="AE30" s="63">
        <f>IF(VLOOKUP($A29, 'Bottom Decile - Absolute'!$A:$AT, AE$3, 0)&lt;=0, "na", VLOOKUP($A30, 'Bottom Decile - Absolute'!$A:$AT, AE$3, 0)/VLOOKUP($A29, 'Bottom Decile - Absolute'!$A:$AT, AE$3, 0)-1)</f>
        <v>0.43872642510242277</v>
      </c>
      <c r="AF30" s="63">
        <f>IF(VLOOKUP($A29, 'Bottom Decile - Absolute'!$A:$AT, AF$3, 0)&lt;=0, "na", VLOOKUP($A30, 'Bottom Decile - Absolute'!$A:$AT, AF$3, 0)/VLOOKUP($A29, 'Bottom Decile - Absolute'!$A:$AT, AF$3, 0)-1)</f>
        <v>0.85539147238238877</v>
      </c>
      <c r="AG30" s="63">
        <f>IF(VLOOKUP($A29, 'Bottom Decile - Absolute'!$A:$AT, AG$3, 0)&lt;=0, "na", VLOOKUP($A30, 'Bottom Decile - Absolute'!$A:$AT, AG$3, 0)/VLOOKUP($A29, 'Bottom Decile - Absolute'!$A:$AT, AG$3, 0)-1)</f>
        <v>1.0159242825203241</v>
      </c>
      <c r="AH30" s="63">
        <f>IF(VLOOKUP($A29, 'Bottom Decile - Absolute'!$A:$AT, AH$3, 0)&lt;=0, "na", VLOOKUP($A30, 'Bottom Decile - Absolute'!$A:$AT, AH$3, 0)/VLOOKUP($A29, 'Bottom Decile - Absolute'!$A:$AT, AH$3, 0)-1)</f>
        <v>1.0767428893873565</v>
      </c>
      <c r="AI30" s="63">
        <f>IF(VLOOKUP($A29, 'Bottom Decile - Absolute'!$A:$AT, AI$3, 0)&lt;=0, "na", VLOOKUP($A30, 'Bottom Decile - Absolute'!$A:$AT, AI$3, 0)/VLOOKUP($A29, 'Bottom Decile - Absolute'!$A:$AT, AI$3, 0)-1)</f>
        <v>0.36891848456719778</v>
      </c>
      <c r="AJ30" s="63">
        <f>IF(VLOOKUP($A29, 'Bottom Decile - Absolute'!$A:$AT, AJ$3, 0)&lt;=0, "na", VLOOKUP($A30, 'Bottom Decile - Absolute'!$A:$AT, AJ$3, 0)/VLOOKUP($A29, 'Bottom Decile - Absolute'!$A:$AT, AJ$3, 0)-1)</f>
        <v>0.49340675974584625</v>
      </c>
      <c r="AK30" s="63">
        <f>IF(VLOOKUP($A29, 'Bottom Decile - Absolute'!$A:$AT, AK$3, 0)&lt;=0, "na", VLOOKUP($A30, 'Bottom Decile - Absolute'!$A:$AT, AK$3, 0)/VLOOKUP($A29, 'Bottom Decile - Absolute'!$A:$AT, AK$3, 0)-1)</f>
        <v>1.0545441180466044</v>
      </c>
      <c r="AL30" s="63">
        <f>IF(VLOOKUP($A29, 'Bottom Decile - Absolute'!$A:$AT, AL$3, 0)&lt;=0, "na", VLOOKUP($A30, 'Bottom Decile - Absolute'!$A:$AT, AL$3, 0)/VLOOKUP($A29, 'Bottom Decile - Absolute'!$A:$AT, AL$3, 0)-1)</f>
        <v>1.0322388349299296</v>
      </c>
      <c r="AM30" s="63">
        <f>IF(VLOOKUP($A29, 'Bottom Decile - Absolute'!$A:$AT, AM$3, 0)&lt;=0, "na", VLOOKUP($A30, 'Bottom Decile - Absolute'!$A:$AT, AM$3, 0)/VLOOKUP($A29, 'Bottom Decile - Absolute'!$A:$AT, AM$3, 0)-1)</f>
        <v>6.1822295089973389E-2</v>
      </c>
      <c r="AN30" s="63">
        <f>IF(VLOOKUP($A29, 'Bottom Decile - Absolute'!$A:$AT, AN$3, 0)&lt;=0, "na", VLOOKUP($A30, 'Bottom Decile - Absolute'!$A:$AT, AN$3, 0)/VLOOKUP($A29, 'Bottom Decile - Absolute'!$A:$AT, AN$3, 0)-1)</f>
        <v>0.27449165218609783</v>
      </c>
      <c r="AO30" s="74">
        <f>IF(VLOOKUP($A29, 'Bottom Decile - Absolute'!$A:$AT, AO$3, 0)&lt;=0, "na", VLOOKUP($A30, 'Bottom Decile - Absolute'!$A:$AT, AO$3, 0)/VLOOKUP($A29, 'Bottom Decile - Absolute'!$A:$AT, AO$3, 0)-1)</f>
        <v>0.22250736254043257</v>
      </c>
      <c r="AP30" s="63">
        <f>IF(VLOOKUP($A29, 'Bottom Decile - Absolute'!$A:$AT, AP$3, 0)&lt;=0, "na", VLOOKUP($A30, 'Bottom Decile - Absolute'!$A:$AT, AP$3, 0)/VLOOKUP($A29, 'Bottom Decile - Absolute'!$A:$AT, AP$3, 0)-1)</f>
        <v>0.25497851894006951</v>
      </c>
      <c r="AQ30" s="63">
        <f>IF(VLOOKUP($A29, 'Bottom Decile - Absolute'!$A:$AT, AQ$3, 0)&lt;=0, "na", VLOOKUP($A30, 'Bottom Decile - Absolute'!$A:$AT, AQ$3, 0)/VLOOKUP($A29, 'Bottom Decile - Absolute'!$A:$AT, AQ$3, 0)-1)</f>
        <v>0.46095785639947184</v>
      </c>
      <c r="AR30" s="63">
        <f>IF(VLOOKUP($A29, 'Bottom Decile - Absolute'!$A:$AT, AR$3, 0)&lt;=0, "na", VLOOKUP($A30, 'Bottom Decile - Absolute'!$A:$AT, AR$3, 0)/VLOOKUP($A29, 'Bottom Decile - Absolute'!$A:$AT, AR$3, 0)-1)</f>
        <v>0.54066333133530198</v>
      </c>
      <c r="AS30" s="63">
        <f>IF(VLOOKUP($A29, 'Bottom Decile - Absolute'!$A:$AT, AS$3, 0)&lt;=0, "na", VLOOKUP($A30, 'Bottom Decile - Absolute'!$A:$AT, AS$3, 0)/VLOOKUP($A29, 'Bottom Decile - Absolute'!$A:$AT, AS$3, 0)-1)</f>
        <v>0.16617344605383466</v>
      </c>
      <c r="AT30" s="63">
        <f>IF(VLOOKUP($A29, 'Bottom Decile - Absolute'!$A:$AT, AT$3, 0)&lt;=0, "na", VLOOKUP($A30, 'Bottom Decile - Absolute'!$A:$AT, AT$3, 0)/VLOOKUP($A29, 'Bottom Decile - Absolute'!$A:$AT, AT$3, 0)-1)</f>
        <v>0.30747652509607892</v>
      </c>
      <c r="AU30" s="63">
        <f>IF(VLOOKUP($A29, 'Bottom Decile - Absolute'!$A:$AU, AU$3, 0)&lt;=0, "na", VLOOKUP($A30, 'Bottom Decile - Absolute'!$A:$AU, AU$3, 0)/VLOOKUP($A29, 'Bottom Decile - Absolute'!$A:$AU, AU$3, 0)-1)</f>
        <v>0.40307173562878651</v>
      </c>
      <c r="AV30" s="137">
        <f>IF(VLOOKUP($A29, 'Top Decile - Absolute'!$A:$BA, AV$3, 0)&lt;=0, "na", VLOOKUP($A30, 'Top Decile - Absolute'!$A:$BA, AV$3, 0)/VLOOKUP($A29, 'Top Decile - Absolute'!$A:$BA, AV$3, 0)-1)</f>
        <v>0.44397968107006336</v>
      </c>
      <c r="AW30" s="137">
        <f>IF(VLOOKUP($A29, 'Top Decile - Absolute'!$A:$BA, AW$3, 0)&lt;=0, "na", VLOOKUP($A30, 'Top Decile - Absolute'!$A:$BA, AW$3, 0)/VLOOKUP($A29, 'Top Decile - Absolute'!$A:$BA, AW$3, 0)-1)</f>
        <v>0.23454195440789061</v>
      </c>
    </row>
    <row r="31" spans="1:49">
      <c r="A31" s="7">
        <v>40543</v>
      </c>
      <c r="B31" s="63" t="str">
        <f>IF(VLOOKUP($A30, 'Bottom Decile - Absolute'!$A:$AT, B$3, 0)&lt;=0, "na", VLOOKUP($A31, 'Bottom Decile - Absolute'!$A:$AT, B$3, 0)/VLOOKUP($A30, 'Bottom Decile - Absolute'!$A:$AT, B$3, 0)-1)</f>
        <v>na</v>
      </c>
      <c r="C31" s="63">
        <f>IF(VLOOKUP($A30, 'Bottom Decile - Absolute'!$A:$AT, C$3, 0)&lt;=0, "na", VLOOKUP($A31, 'Bottom Decile - Absolute'!$A:$AT, C$3, 0)/VLOOKUP($A30, 'Bottom Decile - Absolute'!$A:$AT, C$3, 0)-1)</f>
        <v>0.17173649527583823</v>
      </c>
      <c r="D31" s="63">
        <f>IF(VLOOKUP($A30, 'Bottom Decile - Absolute'!$A:$AT, D$3, 0)&lt;=0, "na", VLOOKUP($A31, 'Bottom Decile - Absolute'!$A:$AT, D$3, 0)/VLOOKUP($A30, 'Bottom Decile - Absolute'!$A:$AT, D$3, 0)-1)</f>
        <v>0.24184415107305135</v>
      </c>
      <c r="E31" s="63">
        <f>IF(VLOOKUP($A30, 'Bottom Decile - Absolute'!$A:$AT, E$3, 0)&lt;=0, "na", VLOOKUP($A31, 'Bottom Decile - Absolute'!$A:$AT, E$3, 0)/VLOOKUP($A30, 'Bottom Decile - Absolute'!$A:$AT, E$3, 0)-1)</f>
        <v>0.213421838606773</v>
      </c>
      <c r="F31" s="63">
        <f>IF(VLOOKUP($A30, 'Bottom Decile - Absolute'!$A:$AT, F$3, 0)&lt;=0, "na", VLOOKUP($A31, 'Bottom Decile - Absolute'!$A:$AT, F$3, 0)/VLOOKUP($A30, 'Bottom Decile - Absolute'!$A:$AT, F$3, 0)-1)</f>
        <v>0.30191266301289321</v>
      </c>
      <c r="G31" s="63">
        <f>IF(VLOOKUP($A30, 'Bottom Decile - Absolute'!$A:$AT, G$3, 0)&lt;=0, "na", VLOOKUP($A31, 'Bottom Decile - Absolute'!$A:$AT, G$3, 0)/VLOOKUP($A30, 'Bottom Decile - Absolute'!$A:$AT, G$3, 0)-1)</f>
        <v>0.17708807389802361</v>
      </c>
      <c r="H31" s="63">
        <f>IF(VLOOKUP($A30, 'Bottom Decile - Absolute'!$A:$AT, H$3, 0)&lt;=0, "na", VLOOKUP($A31, 'Bottom Decile - Absolute'!$A:$AT, H$3, 0)/VLOOKUP($A30, 'Bottom Decile - Absolute'!$A:$AT, H$3, 0)-1)</f>
        <v>0.20508102513079662</v>
      </c>
      <c r="I31" s="63">
        <f>IF(VLOOKUP($A30, 'Bottom Decile - Absolute'!$A:$AT, I$3, 0)&lt;=0, "na", VLOOKUP($A31, 'Bottom Decile - Absolute'!$A:$AT, I$3, 0)/VLOOKUP($A30, 'Bottom Decile - Absolute'!$A:$AT, I$3, 0)-1)</f>
        <v>0.23698470932344806</v>
      </c>
      <c r="J31" s="63">
        <f>IF(VLOOKUP($A30, 'Bottom Decile - Absolute'!$A:$AT, J$3, 0)&lt;=0, "na", VLOOKUP($A31, 'Bottom Decile - Absolute'!$A:$AT, J$3, 0)/VLOOKUP($A30, 'Bottom Decile - Absolute'!$A:$AT, J$3, 0)-1)</f>
        <v>0.12472888129186366</v>
      </c>
      <c r="K31" s="63">
        <f>IF(VLOOKUP($A30, 'Bottom Decile - Absolute'!$A:$AT, K$3, 0)&lt;=0, "na", VLOOKUP($A31, 'Bottom Decile - Absolute'!$A:$AT, K$3, 0)/VLOOKUP($A30, 'Bottom Decile - Absolute'!$A:$AT, K$3, 0)-1)</f>
        <v>0.26037112308406218</v>
      </c>
      <c r="L31" s="63">
        <f>IF(VLOOKUP($A30, 'Bottom Decile - Absolute'!$A:$AT, L$3, 0)&lt;=0, "na", VLOOKUP($A31, 'Bottom Decile - Absolute'!$A:$AT, L$3, 0)/VLOOKUP($A30, 'Bottom Decile - Absolute'!$A:$AT, L$3, 0)-1)</f>
        <v>0.13425932924035755</v>
      </c>
      <c r="M31" s="63">
        <f>IF(VLOOKUP($A30, 'Bottom Decile - Absolute'!$A:$AT, M$3, 0)&lt;=0, "na", VLOOKUP($A31, 'Bottom Decile - Absolute'!$A:$AT, M$3, 0)/VLOOKUP($A30, 'Bottom Decile - Absolute'!$A:$AT, M$3, 0)-1)</f>
        <v>0.22405712020562607</v>
      </c>
      <c r="N31" s="63">
        <f>IF(VLOOKUP($A30, 'Bottom Decile - Absolute'!$A:$AT, N$3, 0)&lt;=0, "na", VLOOKUP($A31, 'Bottom Decile - Absolute'!$A:$AT, N$3, 0)/VLOOKUP($A30, 'Bottom Decile - Absolute'!$A:$AT, N$3, 0)-1)</f>
        <v>0.27192548268481853</v>
      </c>
      <c r="O31" s="63">
        <f>IF(VLOOKUP($A30, 'Bottom Decile - Absolute'!$A:$AT, O$3, 0)&lt;=0, "na", VLOOKUP($A31, 'Bottom Decile - Absolute'!$A:$AT, O$3, 0)/VLOOKUP($A30, 'Bottom Decile - Absolute'!$A:$AT, O$3, 0)-1)</f>
        <v>0.25333616536308434</v>
      </c>
      <c r="P31" s="63">
        <f>IF(VLOOKUP($A30, 'Bottom Decile - Absolute'!$A:$AT, P$3, 0)&lt;=0, "na", VLOOKUP($A31, 'Bottom Decile - Absolute'!$A:$AT, P$3, 0)/VLOOKUP($A30, 'Bottom Decile - Absolute'!$A:$AT, P$3, 0)-1)</f>
        <v>0.24894256967363426</v>
      </c>
      <c r="Q31" s="63">
        <f>IF(VLOOKUP($A30, 'Bottom Decile - Absolute'!$A:$AT, Q$3, 0)&lt;=0, "na", VLOOKUP($A31, 'Bottom Decile - Absolute'!$A:$AT, Q$3, 0)/VLOOKUP($A30, 'Bottom Decile - Absolute'!$A:$AT, Q$3, 0)-1)</f>
        <v>0.33215300677991033</v>
      </c>
      <c r="R31" s="63">
        <f>IF(VLOOKUP($A30, 'Bottom Decile - Absolute'!$A:$AT, R$3, 0)&lt;=0, "na", VLOOKUP($A31, 'Bottom Decile - Absolute'!$A:$AT, R$3, 0)/VLOOKUP($A30, 'Bottom Decile - Absolute'!$A:$AT, R$3, 0)-1)</f>
        <v>0.36908282684711047</v>
      </c>
      <c r="S31" s="63">
        <f>IF(VLOOKUP($A30, 'Bottom Decile - Absolute'!$A:$AT, S$3, 0)&lt;=0, "na", VLOOKUP($A31, 'Bottom Decile - Absolute'!$A:$AT, S$3, 0)/VLOOKUP($A30, 'Bottom Decile - Absolute'!$A:$AT, S$3, 0)-1)</f>
        <v>0.36570935057135689</v>
      </c>
      <c r="T31" s="63">
        <f>IF(VLOOKUP($A30, 'Bottom Decile - Absolute'!$A:$AT, T$3, 0)&lt;=0, "na", VLOOKUP($A31, 'Bottom Decile - Absolute'!$A:$AT, T$3, 0)/VLOOKUP($A30, 'Bottom Decile - Absolute'!$A:$AT, T$3, 0)-1)</f>
        <v>0.30579250877467223</v>
      </c>
      <c r="U31" s="63">
        <f>IF(VLOOKUP($A30, 'Bottom Decile - Absolute'!$A:$AT, U$3, 0)&lt;=0, "na", VLOOKUP($A31, 'Bottom Decile - Absolute'!$A:$AT, U$3, 0)/VLOOKUP($A30, 'Bottom Decile - Absolute'!$A:$AT, U$3, 0)-1)</f>
        <v>0.36156059475136848</v>
      </c>
      <c r="V31" s="63">
        <f>IF(VLOOKUP($A30, 'Bottom Decile - Absolute'!$A:$AT, V$3, 0)&lt;=0, "na", VLOOKUP($A31, 'Bottom Decile - Absolute'!$A:$AT, V$3, 0)/VLOOKUP($A30, 'Bottom Decile - Absolute'!$A:$AT, V$3, 0)-1)</f>
        <v>0.31940408315325119</v>
      </c>
      <c r="W31" s="63">
        <f>IF(VLOOKUP($A30, 'Bottom Decile - Absolute'!$A:$AT, W$3, 0)&lt;=0, "na", VLOOKUP($A31, 'Bottom Decile - Absolute'!$A:$AT, W$3, 0)/VLOOKUP($A30, 'Bottom Decile - Absolute'!$A:$AT, W$3, 0)-1)</f>
        <v>0.2781684309454362</v>
      </c>
      <c r="X31" s="63">
        <f>IF(VLOOKUP($A30, 'Bottom Decile - Absolute'!$A:$AT, X$3, 0)&lt;=0, "na", VLOOKUP($A31, 'Bottom Decile - Absolute'!$A:$AT, X$3, 0)/VLOOKUP($A30, 'Bottom Decile - Absolute'!$A:$AT, X$3, 0)-1)</f>
        <v>0.24879090440527651</v>
      </c>
      <c r="Y31" s="63">
        <f>IF(VLOOKUP($A30, 'Bottom Decile - Absolute'!$A:$AT, Y$3, 0)&lt;=0, "na", VLOOKUP($A31, 'Bottom Decile - Absolute'!$A:$AT, Y$3, 0)/VLOOKUP($A30, 'Bottom Decile - Absolute'!$A:$AT, Y$3, 0)-1)</f>
        <v>0.16453954172117879</v>
      </c>
      <c r="Z31" s="63">
        <f>IF(VLOOKUP($A30, 'Bottom Decile - Absolute'!$A:$AT, Z$3, 0)&lt;=0, "na", VLOOKUP($A31, 'Bottom Decile - Absolute'!$A:$AT, Z$3, 0)/VLOOKUP($A30, 'Bottom Decile - Absolute'!$A:$AT, Z$3, 0)-1)</f>
        <v>0.23779431289715935</v>
      </c>
      <c r="AA31" s="63">
        <f>IF(VLOOKUP($A30, 'Bottom Decile - Absolute'!$A:$AT, AA$3, 0)&lt;=0, "na", VLOOKUP($A31, 'Bottom Decile - Absolute'!$A:$AT, AA$3, 0)/VLOOKUP($A30, 'Bottom Decile - Absolute'!$A:$AT, AA$3, 0)-1)</f>
        <v>0.27949931212835821</v>
      </c>
      <c r="AB31" s="63">
        <f>IF(VLOOKUP($A30, 'Bottom Decile - Absolute'!$A:$AT, AB$3, 0)&lt;=0, "na", VLOOKUP($A31, 'Bottom Decile - Absolute'!$A:$AT, AB$3, 0)/VLOOKUP($A30, 'Bottom Decile - Absolute'!$A:$AT, AB$3, 0)-1)</f>
        <v>0.14963314975989594</v>
      </c>
      <c r="AC31" s="63">
        <f>IF(VLOOKUP($A30, 'Bottom Decile - Absolute'!$A:$AT, AC$3, 0)&lt;=0, "na", VLOOKUP($A31, 'Bottom Decile - Absolute'!$A:$AT, AC$3, 0)/VLOOKUP($A30, 'Bottom Decile - Absolute'!$A:$AT, AC$3, 0)-1)</f>
        <v>0.19619297990261098</v>
      </c>
      <c r="AD31" s="63">
        <f>IF(VLOOKUP($A30, 'Bottom Decile - Absolute'!$A:$AT, AD$3, 0)&lt;=0, "na", VLOOKUP($A31, 'Bottom Decile - Absolute'!$A:$AT, AD$3, 0)/VLOOKUP($A30, 'Bottom Decile - Absolute'!$A:$AT, AD$3, 0)-1)</f>
        <v>0.33147385803699314</v>
      </c>
      <c r="AE31" s="63">
        <f>IF(VLOOKUP($A30, 'Bottom Decile - Absolute'!$A:$AT, AE$3, 0)&lt;=0, "na", VLOOKUP($A31, 'Bottom Decile - Absolute'!$A:$AT, AE$3, 0)/VLOOKUP($A30, 'Bottom Decile - Absolute'!$A:$AT, AE$3, 0)-1)</f>
        <v>0.15352541276609322</v>
      </c>
      <c r="AF31" s="63">
        <f>IF(VLOOKUP($A30, 'Bottom Decile - Absolute'!$A:$AT, AF$3, 0)&lt;=0, "na", VLOOKUP($A31, 'Bottom Decile - Absolute'!$A:$AT, AF$3, 0)/VLOOKUP($A30, 'Bottom Decile - Absolute'!$A:$AT, AF$3, 0)-1)</f>
        <v>0.22964116667447509</v>
      </c>
      <c r="AG31" s="63">
        <f>IF(VLOOKUP($A30, 'Bottom Decile - Absolute'!$A:$AT, AG$3, 0)&lt;=0, "na", VLOOKUP($A31, 'Bottom Decile - Absolute'!$A:$AT, AG$3, 0)/VLOOKUP($A30, 'Bottom Decile - Absolute'!$A:$AT, AG$3, 0)-1)</f>
        <v>0.22128750637944772</v>
      </c>
      <c r="AH31" s="63">
        <f>IF(VLOOKUP($A30, 'Bottom Decile - Absolute'!$A:$AT, AH$3, 0)&lt;=0, "na", VLOOKUP($A31, 'Bottom Decile - Absolute'!$A:$AT, AH$3, 0)/VLOOKUP($A30, 'Bottom Decile - Absolute'!$A:$AT, AH$3, 0)-1)</f>
        <v>0.20091079661195277</v>
      </c>
      <c r="AI31" s="63">
        <f>IF(VLOOKUP($A30, 'Bottom Decile - Absolute'!$A:$AT, AI$3, 0)&lt;=0, "na", VLOOKUP($A31, 'Bottom Decile - Absolute'!$A:$AT, AI$3, 0)/VLOOKUP($A30, 'Bottom Decile - Absolute'!$A:$AT, AI$3, 0)-1)</f>
        <v>0.15948592012719076</v>
      </c>
      <c r="AJ31" s="63">
        <f>IF(VLOOKUP($A30, 'Bottom Decile - Absolute'!$A:$AT, AJ$3, 0)&lt;=0, "na", VLOOKUP($A31, 'Bottom Decile - Absolute'!$A:$AT, AJ$3, 0)/VLOOKUP($A30, 'Bottom Decile - Absolute'!$A:$AT, AJ$3, 0)-1)</f>
        <v>0.16964818802316928</v>
      </c>
      <c r="AK31" s="63">
        <f>IF(VLOOKUP($A30, 'Bottom Decile - Absolute'!$A:$AT, AK$3, 0)&lt;=0, "na", VLOOKUP($A31, 'Bottom Decile - Absolute'!$A:$AT, AK$3, 0)/VLOOKUP($A30, 'Bottom Decile - Absolute'!$A:$AT, AK$3, 0)-1)</f>
        <v>0.16070692506676476</v>
      </c>
      <c r="AL31" s="63">
        <f>IF(VLOOKUP($A30, 'Bottom Decile - Absolute'!$A:$AT, AL$3, 0)&lt;=0, "na", VLOOKUP($A31, 'Bottom Decile - Absolute'!$A:$AT, AL$3, 0)/VLOOKUP($A30, 'Bottom Decile - Absolute'!$A:$AT, AL$3, 0)-1)</f>
        <v>0.17415194515848964</v>
      </c>
      <c r="AM31" s="63">
        <f>IF(VLOOKUP($A30, 'Bottom Decile - Absolute'!$A:$AT, AM$3, 0)&lt;=0, "na", VLOOKUP($A31, 'Bottom Decile - Absolute'!$A:$AT, AM$3, 0)/VLOOKUP($A30, 'Bottom Decile - Absolute'!$A:$AT, AM$3, 0)-1)</f>
        <v>7.7547484078238416E-2</v>
      </c>
      <c r="AN31" s="63">
        <f>IF(VLOOKUP($A30, 'Bottom Decile - Absolute'!$A:$AT, AN$3, 0)&lt;=0, "na", VLOOKUP($A31, 'Bottom Decile - Absolute'!$A:$AT, AN$3, 0)/VLOOKUP($A30, 'Bottom Decile - Absolute'!$A:$AT, AN$3, 0)-1)</f>
        <v>0.18347495448500517</v>
      </c>
      <c r="AO31" s="74">
        <f>IF(VLOOKUP($A30, 'Bottom Decile - Absolute'!$A:$AT, AO$3, 0)&lt;=0, "na", VLOOKUP($A31, 'Bottom Decile - Absolute'!$A:$AT, AO$3, 0)/VLOOKUP($A30, 'Bottom Decile - Absolute'!$A:$AT, AO$3, 0)-1)</f>
        <v>0.10990958784922755</v>
      </c>
      <c r="AP31" s="63">
        <f>IF(VLOOKUP($A30, 'Bottom Decile - Absolute'!$A:$AT, AP$3, 0)&lt;=0, "na", VLOOKUP($A31, 'Bottom Decile - Absolute'!$A:$AT, AP$3, 0)/VLOOKUP($A30, 'Bottom Decile - Absolute'!$A:$AT, AP$3, 0)-1)</f>
        <v>0.14384410314765894</v>
      </c>
      <c r="AQ31" s="63">
        <f>IF(VLOOKUP($A30, 'Bottom Decile - Absolute'!$A:$AT, AQ$3, 0)&lt;=0, "na", VLOOKUP($A31, 'Bottom Decile - Absolute'!$A:$AT, AQ$3, 0)/VLOOKUP($A30, 'Bottom Decile - Absolute'!$A:$AT, AQ$3, 0)-1)</f>
        <v>0.23133733184993033</v>
      </c>
      <c r="AR31" s="63">
        <f>IF(VLOOKUP($A30, 'Bottom Decile - Absolute'!$A:$AT, AR$3, 0)&lt;=0, "na", VLOOKUP($A31, 'Bottom Decile - Absolute'!$A:$AT, AR$3, 0)/VLOOKUP($A30, 'Bottom Decile - Absolute'!$A:$AT, AR$3, 0)-1)</f>
        <v>0.15186334862863782</v>
      </c>
      <c r="AS31" s="63">
        <f>IF(VLOOKUP($A30, 'Bottom Decile - Absolute'!$A:$AT, AS$3, 0)&lt;=0, "na", VLOOKUP($A31, 'Bottom Decile - Absolute'!$A:$AT, AS$3, 0)/VLOOKUP($A30, 'Bottom Decile - Absolute'!$A:$AT, AS$3, 0)-1)</f>
        <v>0.10374396818823861</v>
      </c>
      <c r="AT31" s="63">
        <f>IF(VLOOKUP($A30, 'Bottom Decile - Absolute'!$A:$AT, AT$3, 0)&lt;=0, "na", VLOOKUP($A31, 'Bottom Decile - Absolute'!$A:$AT, AT$3, 0)/VLOOKUP($A30, 'Bottom Decile - Absolute'!$A:$AT, AT$3, 0)-1)</f>
        <v>0.18744071433338672</v>
      </c>
      <c r="AU31" s="63">
        <f>IF(VLOOKUP($A30, 'Bottom Decile - Absolute'!$A:$AU, AU$3, 0)&lt;=0, "na", VLOOKUP($A31, 'Bottom Decile - Absolute'!$A:$AU, AU$3, 0)/VLOOKUP($A30, 'Bottom Decile - Absolute'!$A:$AU, AU$3, 0)-1)</f>
        <v>0.24792780570035999</v>
      </c>
      <c r="AV31" s="137">
        <f>IF(VLOOKUP($A30, 'Top Decile - Absolute'!$A:$BA, AV$3, 0)&lt;=0, "na", VLOOKUP($A31, 'Top Decile - Absolute'!$A:$BA, AV$3, 0)/VLOOKUP($A30, 'Top Decile - Absolute'!$A:$BA, AV$3, 0)-1)</f>
        <v>0.19900853658342665</v>
      </c>
      <c r="AW31" s="137">
        <f>IF(VLOOKUP($A30, 'Top Decile - Absolute'!$A:$BA, AW$3, 0)&lt;=0, "na", VLOOKUP($A31, 'Top Decile - Absolute'!$A:$BA, AW$3, 0)/VLOOKUP($A30, 'Top Decile - Absolute'!$A:$BA, AW$3, 0)-1)</f>
        <v>0.1278237982434971</v>
      </c>
    </row>
    <row r="32" spans="1:49">
      <c r="A32" s="7">
        <v>40907</v>
      </c>
      <c r="B32" s="63" t="str">
        <f>IF(VLOOKUP($A31, 'Bottom Decile - Absolute'!$A:$AT, B$3, 0)&lt;=0, "na", VLOOKUP($A32, 'Bottom Decile - Absolute'!$A:$AT, B$3, 0)/VLOOKUP($A31, 'Bottom Decile - Absolute'!$A:$AT, B$3, 0)-1)</f>
        <v>na</v>
      </c>
      <c r="C32" s="63">
        <f>IF(VLOOKUP($A31, 'Bottom Decile - Absolute'!$A:$AT, C$3, 0)&lt;=0, "na", VLOOKUP($A32, 'Bottom Decile - Absolute'!$A:$AT, C$3, 0)/VLOOKUP($A31, 'Bottom Decile - Absolute'!$A:$AT, C$3, 0)-1)</f>
        <v>2.480939827865325E-2</v>
      </c>
      <c r="D32" s="63">
        <f>IF(VLOOKUP($A31, 'Bottom Decile - Absolute'!$A:$AT, D$3, 0)&lt;=0, "na", VLOOKUP($A32, 'Bottom Decile - Absolute'!$A:$AT, D$3, 0)/VLOOKUP($A31, 'Bottom Decile - Absolute'!$A:$AT, D$3, 0)-1)</f>
        <v>-0.12531763541990881</v>
      </c>
      <c r="E32" s="63">
        <f>IF(VLOOKUP($A31, 'Bottom Decile - Absolute'!$A:$AT, E$3, 0)&lt;=0, "na", VLOOKUP($A32, 'Bottom Decile - Absolute'!$A:$AT, E$3, 0)/VLOOKUP($A31, 'Bottom Decile - Absolute'!$A:$AT, E$3, 0)-1)</f>
        <v>-8.4439440172123348E-2</v>
      </c>
      <c r="F32" s="63">
        <f>IF(VLOOKUP($A31, 'Bottom Decile - Absolute'!$A:$AT, F$3, 0)&lt;=0, "na", VLOOKUP($A32, 'Bottom Decile - Absolute'!$A:$AT, F$3, 0)/VLOOKUP($A31, 'Bottom Decile - Absolute'!$A:$AT, F$3, 0)-1)</f>
        <v>-4.8379978037375593E-2</v>
      </c>
      <c r="G32" s="63">
        <f>IF(VLOOKUP($A31, 'Bottom Decile - Absolute'!$A:$AT, G$3, 0)&lt;=0, "na", VLOOKUP($A32, 'Bottom Decile - Absolute'!$A:$AT, G$3, 0)/VLOOKUP($A31, 'Bottom Decile - Absolute'!$A:$AT, G$3, 0)-1)</f>
        <v>4.4142971108775964E-2</v>
      </c>
      <c r="H32" s="63">
        <f>IF(VLOOKUP($A31, 'Bottom Decile - Absolute'!$A:$AT, H$3, 0)&lt;=0, "na", VLOOKUP($A32, 'Bottom Decile - Absolute'!$A:$AT, H$3, 0)/VLOOKUP($A31, 'Bottom Decile - Absolute'!$A:$AT, H$3, 0)-1)</f>
        <v>-0.10857252249916582</v>
      </c>
      <c r="I32" s="63">
        <f>IF(VLOOKUP($A31, 'Bottom Decile - Absolute'!$A:$AT, I$3, 0)&lt;=0, "na", VLOOKUP($A32, 'Bottom Decile - Absolute'!$A:$AT, I$3, 0)/VLOOKUP($A31, 'Bottom Decile - Absolute'!$A:$AT, I$3, 0)-1)</f>
        <v>-3.4264671344435782E-2</v>
      </c>
      <c r="J32" s="63">
        <f>IF(VLOOKUP($A31, 'Bottom Decile - Absolute'!$A:$AT, J$3, 0)&lt;=0, "na", VLOOKUP($A32, 'Bottom Decile - Absolute'!$A:$AT, J$3, 0)/VLOOKUP($A31, 'Bottom Decile - Absolute'!$A:$AT, J$3, 0)-1)</f>
        <v>6.3133635828604984E-2</v>
      </c>
      <c r="K32" s="63">
        <f>IF(VLOOKUP($A31, 'Bottom Decile - Absolute'!$A:$AT, K$3, 0)&lt;=0, "na", VLOOKUP($A32, 'Bottom Decile - Absolute'!$A:$AT, K$3, 0)/VLOOKUP($A31, 'Bottom Decile - Absolute'!$A:$AT, K$3, 0)-1)</f>
        <v>-8.083299584373238E-2</v>
      </c>
      <c r="L32" s="63">
        <f>IF(VLOOKUP($A31, 'Bottom Decile - Absolute'!$A:$AT, L$3, 0)&lt;=0, "na", VLOOKUP($A32, 'Bottom Decile - Absolute'!$A:$AT, L$3, 0)/VLOOKUP($A31, 'Bottom Decile - Absolute'!$A:$AT, L$3, 0)-1)</f>
        <v>-4.3720083955480327E-2</v>
      </c>
      <c r="M32" s="63">
        <f>IF(VLOOKUP($A31, 'Bottom Decile - Absolute'!$A:$AT, M$3, 0)&lt;=0, "na", VLOOKUP($A32, 'Bottom Decile - Absolute'!$A:$AT, M$3, 0)/VLOOKUP($A31, 'Bottom Decile - Absolute'!$A:$AT, M$3, 0)-1)</f>
        <v>-6.705695777921572E-2</v>
      </c>
      <c r="N32" s="63">
        <f>IF(VLOOKUP($A31, 'Bottom Decile - Absolute'!$A:$AT, N$3, 0)&lt;=0, "na", VLOOKUP($A32, 'Bottom Decile - Absolute'!$A:$AT, N$3, 0)/VLOOKUP($A31, 'Bottom Decile - Absolute'!$A:$AT, N$3, 0)-1)</f>
        <v>-6.7611862543822787E-2</v>
      </c>
      <c r="O32" s="63">
        <f>IF(VLOOKUP($A31, 'Bottom Decile - Absolute'!$A:$AT, O$3, 0)&lt;=0, "na", VLOOKUP($A32, 'Bottom Decile - Absolute'!$A:$AT, O$3, 0)/VLOOKUP($A31, 'Bottom Decile - Absolute'!$A:$AT, O$3, 0)-1)</f>
        <v>-0.10779862635136495</v>
      </c>
      <c r="P32" s="63">
        <f>IF(VLOOKUP($A31, 'Bottom Decile - Absolute'!$A:$AT, P$3, 0)&lt;=0, "na", VLOOKUP($A32, 'Bottom Decile - Absolute'!$A:$AT, P$3, 0)/VLOOKUP($A31, 'Bottom Decile - Absolute'!$A:$AT, P$3, 0)-1)</f>
        <v>-8.6796707035828757E-2</v>
      </c>
      <c r="Q32" s="63">
        <f>IF(VLOOKUP($A31, 'Bottom Decile - Absolute'!$A:$AT, Q$3, 0)&lt;=0, "na", VLOOKUP($A32, 'Bottom Decile - Absolute'!$A:$AT, Q$3, 0)/VLOOKUP($A31, 'Bottom Decile - Absolute'!$A:$AT, Q$3, 0)-1)</f>
        <v>-0.1212820897201804</v>
      </c>
      <c r="R32" s="63">
        <f>IF(VLOOKUP($A31, 'Bottom Decile - Absolute'!$A:$AT, R$3, 0)&lt;=0, "na", VLOOKUP($A32, 'Bottom Decile - Absolute'!$A:$AT, R$3, 0)/VLOOKUP($A31, 'Bottom Decile - Absolute'!$A:$AT, R$3, 0)-1)</f>
        <v>-0.12479739777747567</v>
      </c>
      <c r="S32" s="63">
        <f>IF(VLOOKUP($A31, 'Bottom Decile - Absolute'!$A:$AT, S$3, 0)&lt;=0, "na", VLOOKUP($A32, 'Bottom Decile - Absolute'!$A:$AT, S$3, 0)/VLOOKUP($A31, 'Bottom Decile - Absolute'!$A:$AT, S$3, 0)-1)</f>
        <v>-9.1877620372336377E-2</v>
      </c>
      <c r="T32" s="63">
        <f>IF(VLOOKUP($A31, 'Bottom Decile - Absolute'!$A:$AT, T$3, 0)&lt;=0, "na", VLOOKUP($A32, 'Bottom Decile - Absolute'!$A:$AT, T$3, 0)/VLOOKUP($A31, 'Bottom Decile - Absolute'!$A:$AT, T$3, 0)-1)</f>
        <v>-0.13225630636209407</v>
      </c>
      <c r="U32" s="63">
        <f>IF(VLOOKUP($A31, 'Bottom Decile - Absolute'!$A:$AT, U$3, 0)&lt;=0, "na", VLOOKUP($A32, 'Bottom Decile - Absolute'!$A:$AT, U$3, 0)/VLOOKUP($A31, 'Bottom Decile - Absolute'!$A:$AT, U$3, 0)-1)</f>
        <v>-4.758019950775294E-2</v>
      </c>
      <c r="V32" s="63">
        <f>IF(VLOOKUP($A31, 'Bottom Decile - Absolute'!$A:$AT, V$3, 0)&lt;=0, "na", VLOOKUP($A32, 'Bottom Decile - Absolute'!$A:$AT, V$3, 0)/VLOOKUP($A31, 'Bottom Decile - Absolute'!$A:$AT, V$3, 0)-1)</f>
        <v>-0.15021859534714599</v>
      </c>
      <c r="W32" s="63">
        <f>IF(VLOOKUP($A31, 'Bottom Decile - Absolute'!$A:$AT, W$3, 0)&lt;=0, "na", VLOOKUP($A32, 'Bottom Decile - Absolute'!$A:$AT, W$3, 0)/VLOOKUP($A31, 'Bottom Decile - Absolute'!$A:$AT, W$3, 0)-1)</f>
        <v>-0.1126614593232701</v>
      </c>
      <c r="X32" s="63">
        <f>IF(VLOOKUP($A31, 'Bottom Decile - Absolute'!$A:$AT, X$3, 0)&lt;=0, "na", VLOOKUP($A32, 'Bottom Decile - Absolute'!$A:$AT, X$3, 0)/VLOOKUP($A31, 'Bottom Decile - Absolute'!$A:$AT, X$3, 0)-1)</f>
        <v>-8.9075867678053977E-2</v>
      </c>
      <c r="Y32" s="63">
        <f>IF(VLOOKUP($A31, 'Bottom Decile - Absolute'!$A:$AT, Y$3, 0)&lt;=0, "na", VLOOKUP($A32, 'Bottom Decile - Absolute'!$A:$AT, Y$3, 0)/VLOOKUP($A31, 'Bottom Decile - Absolute'!$A:$AT, Y$3, 0)-1)</f>
        <v>3.7997833454871621E-2</v>
      </c>
      <c r="Z32" s="63">
        <f>IF(VLOOKUP($A31, 'Bottom Decile - Absolute'!$A:$AT, Z$3, 0)&lt;=0, "na", VLOOKUP($A32, 'Bottom Decile - Absolute'!$A:$AT, Z$3, 0)/VLOOKUP($A31, 'Bottom Decile - Absolute'!$A:$AT, Z$3, 0)-1)</f>
        <v>2.3798525398272874E-2</v>
      </c>
      <c r="AA32" s="63">
        <f>IF(VLOOKUP($A31, 'Bottom Decile - Absolute'!$A:$AT, AA$3, 0)&lt;=0, "na", VLOOKUP($A32, 'Bottom Decile - Absolute'!$A:$AT, AA$3, 0)/VLOOKUP($A31, 'Bottom Decile - Absolute'!$A:$AT, AA$3, 0)-1)</f>
        <v>-2.7069030242658276E-2</v>
      </c>
      <c r="AB32" s="63">
        <f>IF(VLOOKUP($A31, 'Bottom Decile - Absolute'!$A:$AT, AB$3, 0)&lt;=0, "na", VLOOKUP($A32, 'Bottom Decile - Absolute'!$A:$AT, AB$3, 0)/VLOOKUP($A31, 'Bottom Decile - Absolute'!$A:$AT, AB$3, 0)-1)</f>
        <v>4.9021687153127713E-2</v>
      </c>
      <c r="AC32" s="63">
        <f>IF(VLOOKUP($A31, 'Bottom Decile - Absolute'!$A:$AT, AC$3, 0)&lt;=0, "na", VLOOKUP($A32, 'Bottom Decile - Absolute'!$A:$AT, AC$3, 0)/VLOOKUP($A31, 'Bottom Decile - Absolute'!$A:$AT, AC$3, 0)-1)</f>
        <v>-2.1300123994255071E-2</v>
      </c>
      <c r="AD32" s="63">
        <f>IF(VLOOKUP($A31, 'Bottom Decile - Absolute'!$A:$AT, AD$3, 0)&lt;=0, "na", VLOOKUP($A32, 'Bottom Decile - Absolute'!$A:$AT, AD$3, 0)/VLOOKUP($A31, 'Bottom Decile - Absolute'!$A:$AT, AD$3, 0)-1)</f>
        <v>-0.10599839451294724</v>
      </c>
      <c r="AE32" s="63">
        <f>IF(VLOOKUP($A31, 'Bottom Decile - Absolute'!$A:$AT, AE$3, 0)&lt;=0, "na", VLOOKUP($A32, 'Bottom Decile - Absolute'!$A:$AT, AE$3, 0)/VLOOKUP($A31, 'Bottom Decile - Absolute'!$A:$AT, AE$3, 0)-1)</f>
        <v>7.0103773268382907E-2</v>
      </c>
      <c r="AF32" s="63">
        <f>IF(VLOOKUP($A31, 'Bottom Decile - Absolute'!$A:$AT, AF$3, 0)&lt;=0, "na", VLOOKUP($A32, 'Bottom Decile - Absolute'!$A:$AT, AF$3, 0)/VLOOKUP($A31, 'Bottom Decile - Absolute'!$A:$AT, AF$3, 0)-1)</f>
        <v>2.4170216039172576E-2</v>
      </c>
      <c r="AG32" s="63">
        <f>IF(VLOOKUP($A31, 'Bottom Decile - Absolute'!$A:$AT, AG$3, 0)&lt;=0, "na", VLOOKUP($A32, 'Bottom Decile - Absolute'!$A:$AT, AG$3, 0)/VLOOKUP($A31, 'Bottom Decile - Absolute'!$A:$AT, AG$3, 0)-1)</f>
        <v>-9.4589140120786452E-2</v>
      </c>
      <c r="AH32" s="63">
        <f>IF(VLOOKUP($A31, 'Bottom Decile - Absolute'!$A:$AT, AH$3, 0)&lt;=0, "na", VLOOKUP($A32, 'Bottom Decile - Absolute'!$A:$AT, AH$3, 0)/VLOOKUP($A31, 'Bottom Decile - Absolute'!$A:$AT, AH$3, 0)-1)</f>
        <v>-9.0712403114235118E-2</v>
      </c>
      <c r="AI32" s="63">
        <f>IF(VLOOKUP($A31, 'Bottom Decile - Absolute'!$A:$AT, AI$3, 0)&lt;=0, "na", VLOOKUP($A32, 'Bottom Decile - Absolute'!$A:$AT, AI$3, 0)/VLOOKUP($A31, 'Bottom Decile - Absolute'!$A:$AT, AI$3, 0)-1)</f>
        <v>3.4856945371730674E-2</v>
      </c>
      <c r="AJ32" s="63">
        <f>IF(VLOOKUP($A31, 'Bottom Decile - Absolute'!$A:$AT, AJ$3, 0)&lt;=0, "na", VLOOKUP($A32, 'Bottom Decile - Absolute'!$A:$AT, AJ$3, 0)/VLOOKUP($A31, 'Bottom Decile - Absolute'!$A:$AT, AJ$3, 0)-1)</f>
        <v>2.083864866145646E-2</v>
      </c>
      <c r="AK32" s="63">
        <f>IF(VLOOKUP($A31, 'Bottom Decile - Absolute'!$A:$AT, AK$3, 0)&lt;=0, "na", VLOOKUP($A32, 'Bottom Decile - Absolute'!$A:$AT, AK$3, 0)/VLOOKUP($A31, 'Bottom Decile - Absolute'!$A:$AT, AK$3, 0)-1)</f>
        <v>-0.12303115414594246</v>
      </c>
      <c r="AL32" s="63">
        <f>IF(VLOOKUP($A31, 'Bottom Decile - Absolute'!$A:$AT, AL$3, 0)&lt;=0, "na", VLOOKUP($A32, 'Bottom Decile - Absolute'!$A:$AT, AL$3, 0)/VLOOKUP($A31, 'Bottom Decile - Absolute'!$A:$AT, AL$3, 0)-1)</f>
        <v>-0.13281623005448551</v>
      </c>
      <c r="AM32" s="63">
        <f>IF(VLOOKUP($A31, 'Bottom Decile - Absolute'!$A:$AT, AM$3, 0)&lt;=0, "na", VLOOKUP($A32, 'Bottom Decile - Absolute'!$A:$AT, AM$3, 0)/VLOOKUP($A31, 'Bottom Decile - Absolute'!$A:$AT, AM$3, 0)-1)</f>
        <v>0.11949439248215032</v>
      </c>
      <c r="AN32" s="63">
        <f>IF(VLOOKUP($A31, 'Bottom Decile - Absolute'!$A:$AT, AN$3, 0)&lt;=0, "na", VLOOKUP($A32, 'Bottom Decile - Absolute'!$A:$AT, AN$3, 0)/VLOOKUP($A31, 'Bottom Decile - Absolute'!$A:$AT, AN$3, 0)-1)</f>
        <v>8.4943022626645437E-2</v>
      </c>
      <c r="AO32" s="74">
        <f>IF(VLOOKUP($A31, 'Bottom Decile - Absolute'!$A:$AT, AO$3, 0)&lt;=0, "na", VLOOKUP($A32, 'Bottom Decile - Absolute'!$A:$AT, AO$3, 0)/VLOOKUP($A31, 'Bottom Decile - Absolute'!$A:$AT, AO$3, 0)-1)</f>
        <v>6.4823621513098173E-2</v>
      </c>
      <c r="AP32" s="63">
        <f>IF(VLOOKUP($A31, 'Bottom Decile - Absolute'!$A:$AT, AP$3, 0)&lt;=0, "na", VLOOKUP($A32, 'Bottom Decile - Absolute'!$A:$AT, AP$3, 0)/VLOOKUP($A31, 'Bottom Decile - Absolute'!$A:$AT, AP$3, 0)-1)</f>
        <v>9.015947111604472E-3</v>
      </c>
      <c r="AQ32" s="63">
        <f>IF(VLOOKUP($A31, 'Bottom Decile - Absolute'!$A:$AT, AQ$3, 0)&lt;=0, "na", VLOOKUP($A32, 'Bottom Decile - Absolute'!$A:$AT, AQ$3, 0)/VLOOKUP($A31, 'Bottom Decile - Absolute'!$A:$AT, AQ$3, 0)-1)</f>
        <v>-2.0217211777846189E-2</v>
      </c>
      <c r="AR32" s="63">
        <f>IF(VLOOKUP($A31, 'Bottom Decile - Absolute'!$A:$AT, AR$3, 0)&lt;=0, "na", VLOOKUP($A32, 'Bottom Decile - Absolute'!$A:$AT, AR$3, 0)/VLOOKUP($A31, 'Bottom Decile - Absolute'!$A:$AT, AR$3, 0)-1)</f>
        <v>-0.11279223599863963</v>
      </c>
      <c r="AS32" s="63">
        <f>IF(VLOOKUP($A31, 'Bottom Decile - Absolute'!$A:$AT, AS$3, 0)&lt;=0, "na", VLOOKUP($A32, 'Bottom Decile - Absolute'!$A:$AT, AS$3, 0)/VLOOKUP($A31, 'Bottom Decile - Absolute'!$A:$AT, AS$3, 0)-1)</f>
        <v>-2.7443493609939917E-3</v>
      </c>
      <c r="AT32" s="63">
        <f>IF(VLOOKUP($A31, 'Bottom Decile - Absolute'!$A:$AT, AT$3, 0)&lt;=0, "na", VLOOKUP($A32, 'Bottom Decile - Absolute'!$A:$AT, AT$3, 0)/VLOOKUP($A31, 'Bottom Decile - Absolute'!$A:$AT, AT$3, 0)-1)</f>
        <v>2.2412413457555402E-2</v>
      </c>
      <c r="AU32" s="63">
        <f>IF(VLOOKUP($A31, 'Bottom Decile - Absolute'!$A:$AU, AU$3, 0)&lt;=0, "na", VLOOKUP($A32, 'Bottom Decile - Absolute'!$A:$AU, AU$3, 0)/VLOOKUP($A31, 'Bottom Decile - Absolute'!$A:$AU, AU$3, 0)-1)</f>
        <v>-6.5999166735625781E-2</v>
      </c>
      <c r="AV32" s="137">
        <f>IF(VLOOKUP($A31, 'Top Decile - Absolute'!$A:$BA, AV$3, 0)&lt;=0, "na", VLOOKUP($A32, 'Top Decile - Absolute'!$A:$BA, AV$3, 0)/VLOOKUP($A31, 'Top Decile - Absolute'!$A:$BA, AV$3, 0)-1)</f>
        <v>-1.5978086219671894E-2</v>
      </c>
      <c r="AW32" s="137">
        <f>IF(VLOOKUP($A31, 'Top Decile - Absolute'!$A:$BA, AW$3, 0)&lt;=0, "na", VLOOKUP($A32, 'Top Decile - Absolute'!$A:$BA, AW$3, 0)/VLOOKUP($A31, 'Top Decile - Absolute'!$A:$BA, AW$3, 0)-1)</f>
        <v>-3.1755784138165488E-5</v>
      </c>
    </row>
    <row r="33" spans="1:49">
      <c r="A33" s="7">
        <v>41274</v>
      </c>
      <c r="B33" s="63" t="str">
        <f>IF(VLOOKUP($A32, 'Bottom Decile - Absolute'!$A:$AT, B$3, 0)&lt;=0, "na", VLOOKUP($A33, 'Bottom Decile - Absolute'!$A:$AT, B$3, 0)/VLOOKUP($A32, 'Bottom Decile - Absolute'!$A:$AT, B$3, 0)-1)</f>
        <v>na</v>
      </c>
      <c r="C33" s="63">
        <f>IF(VLOOKUP($A32, 'Bottom Decile - Absolute'!$A:$AT, C$3, 0)&lt;=0, "na", VLOOKUP($A33, 'Bottom Decile - Absolute'!$A:$AT, C$3, 0)/VLOOKUP($A32, 'Bottom Decile - Absolute'!$A:$AT, C$3, 0)-1)</f>
        <v>0.13527205799884401</v>
      </c>
      <c r="D33" s="63">
        <f>IF(VLOOKUP($A32, 'Bottom Decile - Absolute'!$A:$AT, D$3, 0)&lt;=0, "na", VLOOKUP($A33, 'Bottom Decile - Absolute'!$A:$AT, D$3, 0)/VLOOKUP($A32, 'Bottom Decile - Absolute'!$A:$AT, D$3, 0)-1)</f>
        <v>0.16038748051706886</v>
      </c>
      <c r="E33" s="63">
        <f>IF(VLOOKUP($A32, 'Bottom Decile - Absolute'!$A:$AT, E$3, 0)&lt;=0, "na", VLOOKUP($A33, 'Bottom Decile - Absolute'!$A:$AT, E$3, 0)/VLOOKUP($A32, 'Bottom Decile - Absolute'!$A:$AT, E$3, 0)-1)</f>
        <v>0.18820952723323092</v>
      </c>
      <c r="F33" s="63">
        <f>IF(VLOOKUP($A32, 'Bottom Decile - Absolute'!$A:$AT, F$3, 0)&lt;=0, "na", VLOOKUP($A33, 'Bottom Decile - Absolute'!$A:$AT, F$3, 0)/VLOOKUP($A32, 'Bottom Decile - Absolute'!$A:$AT, F$3, 0)-1)</f>
        <v>0.21918857238409872</v>
      </c>
      <c r="G33" s="63">
        <f>IF(VLOOKUP($A32, 'Bottom Decile - Absolute'!$A:$AT, G$3, 0)&lt;=0, "na", VLOOKUP($A33, 'Bottom Decile - Absolute'!$A:$AT, G$3, 0)/VLOOKUP($A32, 'Bottom Decile - Absolute'!$A:$AT, G$3, 0)-1)</f>
        <v>0.11331490072142159</v>
      </c>
      <c r="H33" s="63">
        <f>IF(VLOOKUP($A32, 'Bottom Decile - Absolute'!$A:$AT, H$3, 0)&lt;=0, "na", VLOOKUP($A33, 'Bottom Decile - Absolute'!$A:$AT, H$3, 0)/VLOOKUP($A32, 'Bottom Decile - Absolute'!$A:$AT, H$3, 0)-1)</f>
        <v>0.11234252338928008</v>
      </c>
      <c r="I33" s="63">
        <f>IF(VLOOKUP($A32, 'Bottom Decile - Absolute'!$A:$AT, I$3, 0)&lt;=0, "na", VLOOKUP($A33, 'Bottom Decile - Absolute'!$A:$AT, I$3, 0)/VLOOKUP($A32, 'Bottom Decile - Absolute'!$A:$AT, I$3, 0)-1)</f>
        <v>0.10760536526582554</v>
      </c>
      <c r="J33" s="63">
        <f>IF(VLOOKUP($A32, 'Bottom Decile - Absolute'!$A:$AT, J$3, 0)&lt;=0, "na", VLOOKUP($A33, 'Bottom Decile - Absolute'!$A:$AT, J$3, 0)/VLOOKUP($A32, 'Bottom Decile - Absolute'!$A:$AT, J$3, 0)-1)</f>
        <v>0.14209130979513995</v>
      </c>
      <c r="K33" s="63">
        <f>IF(VLOOKUP($A32, 'Bottom Decile - Absolute'!$A:$AT, K$3, 0)&lt;=0, "na", VLOOKUP($A33, 'Bottom Decile - Absolute'!$A:$AT, K$3, 0)/VLOOKUP($A32, 'Bottom Decile - Absolute'!$A:$AT, K$3, 0)-1)</f>
        <v>0.14456559781821055</v>
      </c>
      <c r="L33" s="63">
        <f>IF(VLOOKUP($A32, 'Bottom Decile - Absolute'!$A:$AT, L$3, 0)&lt;=0, "na", VLOOKUP($A33, 'Bottom Decile - Absolute'!$A:$AT, L$3, 0)/VLOOKUP($A32, 'Bottom Decile - Absolute'!$A:$AT, L$3, 0)-1)</f>
        <v>2.4361611506411363E-2</v>
      </c>
      <c r="M33" s="63">
        <f>IF(VLOOKUP($A32, 'Bottom Decile - Absolute'!$A:$AT, M$3, 0)&lt;=0, "na", VLOOKUP($A33, 'Bottom Decile - Absolute'!$A:$AT, M$3, 0)/VLOOKUP($A32, 'Bottom Decile - Absolute'!$A:$AT, M$3, 0)-1)</f>
        <v>0.19374927090332572</v>
      </c>
      <c r="N33" s="63">
        <f>IF(VLOOKUP($A32, 'Bottom Decile - Absolute'!$A:$AT, N$3, 0)&lt;=0, "na", VLOOKUP($A33, 'Bottom Decile - Absolute'!$A:$AT, N$3, 0)/VLOOKUP($A32, 'Bottom Decile - Absolute'!$A:$AT, N$3, 0)-1)</f>
        <v>0.14532019501406768</v>
      </c>
      <c r="O33" s="63">
        <f>IF(VLOOKUP($A32, 'Bottom Decile - Absolute'!$A:$AT, O$3, 0)&lt;=0, "na", VLOOKUP($A33, 'Bottom Decile - Absolute'!$A:$AT, O$3, 0)/VLOOKUP($A32, 'Bottom Decile - Absolute'!$A:$AT, O$3, 0)-1)</f>
        <v>9.0592267382493263E-2</v>
      </c>
      <c r="P33" s="63">
        <f>IF(VLOOKUP($A32, 'Bottom Decile - Absolute'!$A:$AT, P$3, 0)&lt;=0, "na", VLOOKUP($A33, 'Bottom Decile - Absolute'!$A:$AT, P$3, 0)/VLOOKUP($A32, 'Bottom Decile - Absolute'!$A:$AT, P$3, 0)-1)</f>
        <v>0.140877389091425</v>
      </c>
      <c r="Q33" s="63">
        <f>IF(VLOOKUP($A32, 'Bottom Decile - Absolute'!$A:$AT, Q$3, 0)&lt;=0, "na", VLOOKUP($A33, 'Bottom Decile - Absolute'!$A:$AT, Q$3, 0)/VLOOKUP($A32, 'Bottom Decile - Absolute'!$A:$AT, Q$3, 0)-1)</f>
        <v>0.23292978097420503</v>
      </c>
      <c r="R33" s="63">
        <f>IF(VLOOKUP($A32, 'Bottom Decile - Absolute'!$A:$AT, R$3, 0)&lt;=0, "na", VLOOKUP($A33, 'Bottom Decile - Absolute'!$A:$AT, R$3, 0)/VLOOKUP($A32, 'Bottom Decile - Absolute'!$A:$AT, R$3, 0)-1)</f>
        <v>0.26417820500717504</v>
      </c>
      <c r="S33" s="63">
        <f>IF(VLOOKUP($A32, 'Bottom Decile - Absolute'!$A:$AT, S$3, 0)&lt;=0, "na", VLOOKUP($A33, 'Bottom Decile - Absolute'!$A:$AT, S$3, 0)/VLOOKUP($A32, 'Bottom Decile - Absolute'!$A:$AT, S$3, 0)-1)</f>
        <v>0.2447046387221623</v>
      </c>
      <c r="T33" s="63">
        <f>IF(VLOOKUP($A32, 'Bottom Decile - Absolute'!$A:$AT, T$3, 0)&lt;=0, "na", VLOOKUP($A33, 'Bottom Decile - Absolute'!$A:$AT, T$3, 0)/VLOOKUP($A32, 'Bottom Decile - Absolute'!$A:$AT, T$3, 0)-1)</f>
        <v>0.20396371462259433</v>
      </c>
      <c r="U33" s="63">
        <f>IF(VLOOKUP($A32, 'Bottom Decile - Absolute'!$A:$AT, U$3, 0)&lt;=0, "na", VLOOKUP($A33, 'Bottom Decile - Absolute'!$A:$AT, U$3, 0)/VLOOKUP($A32, 'Bottom Decile - Absolute'!$A:$AT, U$3, 0)-1)</f>
        <v>0.27192971914921382</v>
      </c>
      <c r="V33" s="63">
        <f>IF(VLOOKUP($A32, 'Bottom Decile - Absolute'!$A:$AT, V$3, 0)&lt;=0, "na", VLOOKUP($A33, 'Bottom Decile - Absolute'!$A:$AT, V$3, 0)/VLOOKUP($A32, 'Bottom Decile - Absolute'!$A:$AT, V$3, 0)-1)</f>
        <v>0.23419284645981175</v>
      </c>
      <c r="W33" s="63">
        <f>IF(VLOOKUP($A32, 'Bottom Decile - Absolute'!$A:$AT, W$3, 0)&lt;=0, "na", VLOOKUP($A33, 'Bottom Decile - Absolute'!$A:$AT, W$3, 0)/VLOOKUP($A32, 'Bottom Decile - Absolute'!$A:$AT, W$3, 0)-1)</f>
        <v>0.1266586430321377</v>
      </c>
      <c r="X33" s="63">
        <f>IF(VLOOKUP($A32, 'Bottom Decile - Absolute'!$A:$AT, X$3, 0)&lt;=0, "na", VLOOKUP($A33, 'Bottom Decile - Absolute'!$A:$AT, X$3, 0)/VLOOKUP($A32, 'Bottom Decile - Absolute'!$A:$AT, X$3, 0)-1)</f>
        <v>0.26197858025043286</v>
      </c>
      <c r="Y33" s="63">
        <f>IF(VLOOKUP($A32, 'Bottom Decile - Absolute'!$A:$AT, Y$3, 0)&lt;=0, "na", VLOOKUP($A33, 'Bottom Decile - Absolute'!$A:$AT, Y$3, 0)/VLOOKUP($A32, 'Bottom Decile - Absolute'!$A:$AT, Y$3, 0)-1)</f>
        <v>9.6591535419907615E-2</v>
      </c>
      <c r="Z33" s="63">
        <f>IF(VLOOKUP($A32, 'Bottom Decile - Absolute'!$A:$AT, Z$3, 0)&lt;=0, "na", VLOOKUP($A33, 'Bottom Decile - Absolute'!$A:$AT, Z$3, 0)/VLOOKUP($A32, 'Bottom Decile - Absolute'!$A:$AT, Z$3, 0)-1)</f>
        <v>0.1308791266232836</v>
      </c>
      <c r="AA33" s="63">
        <f>IF(VLOOKUP($A32, 'Bottom Decile - Absolute'!$A:$AT, AA$3, 0)&lt;=0, "na", VLOOKUP($A33, 'Bottom Decile - Absolute'!$A:$AT, AA$3, 0)/VLOOKUP($A32, 'Bottom Decile - Absolute'!$A:$AT, AA$3, 0)-1)</f>
        <v>0.13244419535883778</v>
      </c>
      <c r="AB33" s="63">
        <f>IF(VLOOKUP($A32, 'Bottom Decile - Absolute'!$A:$AT, AB$3, 0)&lt;=0, "na", VLOOKUP($A33, 'Bottom Decile - Absolute'!$A:$AT, AB$3, 0)/VLOOKUP($A32, 'Bottom Decile - Absolute'!$A:$AT, AB$3, 0)-1)</f>
        <v>1.6873192499605283E-2</v>
      </c>
      <c r="AC33" s="63">
        <f>IF(VLOOKUP($A32, 'Bottom Decile - Absolute'!$A:$AT, AC$3, 0)&lt;=0, "na", VLOOKUP($A33, 'Bottom Decile - Absolute'!$A:$AT, AC$3, 0)/VLOOKUP($A32, 'Bottom Decile - Absolute'!$A:$AT, AC$3, 0)-1)</f>
        <v>8.9401615157933989E-2</v>
      </c>
      <c r="AD33" s="63">
        <f>IF(VLOOKUP($A32, 'Bottom Decile - Absolute'!$A:$AT, AD$3, 0)&lt;=0, "na", VLOOKUP($A33, 'Bottom Decile - Absolute'!$A:$AT, AD$3, 0)/VLOOKUP($A32, 'Bottom Decile - Absolute'!$A:$AT, AD$3, 0)-1)</f>
        <v>0.20733937121514079</v>
      </c>
      <c r="AE33" s="63">
        <f>IF(VLOOKUP($A32, 'Bottom Decile - Absolute'!$A:$AT, AE$3, 0)&lt;=0, "na", VLOOKUP($A33, 'Bottom Decile - Absolute'!$A:$AT, AE$3, 0)/VLOOKUP($A32, 'Bottom Decile - Absolute'!$A:$AT, AE$3, 0)-1)</f>
        <v>0.23184375668238899</v>
      </c>
      <c r="AF33" s="63">
        <f>IF(VLOOKUP($A32, 'Bottom Decile - Absolute'!$A:$AT, AF$3, 0)&lt;=0, "na", VLOOKUP($A33, 'Bottom Decile - Absolute'!$A:$AT, AF$3, 0)/VLOOKUP($A32, 'Bottom Decile - Absolute'!$A:$AT, AF$3, 0)-1)</f>
        <v>6.8948964514479627E-2</v>
      </c>
      <c r="AG33" s="63">
        <f>IF(VLOOKUP($A32, 'Bottom Decile - Absolute'!$A:$AT, AG$3, 0)&lt;=0, "na", VLOOKUP($A33, 'Bottom Decile - Absolute'!$A:$AT, AG$3, 0)/VLOOKUP($A32, 'Bottom Decile - Absolute'!$A:$AT, AG$3, 0)-1)</f>
        <v>0.18632552261284663</v>
      </c>
      <c r="AH33" s="63">
        <f>IF(VLOOKUP($A32, 'Bottom Decile - Absolute'!$A:$AT, AH$3, 0)&lt;=0, "na", VLOOKUP($A33, 'Bottom Decile - Absolute'!$A:$AT, AH$3, 0)/VLOOKUP($A32, 'Bottom Decile - Absolute'!$A:$AT, AH$3, 0)-1)</f>
        <v>0.31756006535782255</v>
      </c>
      <c r="AI33" s="63">
        <f>IF(VLOOKUP($A32, 'Bottom Decile - Absolute'!$A:$AT, AI$3, 0)&lt;=0, "na", VLOOKUP($A33, 'Bottom Decile - Absolute'!$A:$AT, AI$3, 0)/VLOOKUP($A32, 'Bottom Decile - Absolute'!$A:$AT, AI$3, 0)-1)</f>
        <v>0.15589207377043013</v>
      </c>
      <c r="AJ33" s="63">
        <f>IF(VLOOKUP($A32, 'Bottom Decile - Absolute'!$A:$AT, AJ$3, 0)&lt;=0, "na", VLOOKUP($A33, 'Bottom Decile - Absolute'!$A:$AT, AJ$3, 0)/VLOOKUP($A32, 'Bottom Decile - Absolute'!$A:$AT, AJ$3, 0)-1)</f>
        <v>0.1428765301539674</v>
      </c>
      <c r="AK33" s="63">
        <f>IF(VLOOKUP($A32, 'Bottom Decile - Absolute'!$A:$AT, AK$3, 0)&lt;=0, "na", VLOOKUP($A33, 'Bottom Decile - Absolute'!$A:$AT, AK$3, 0)/VLOOKUP($A32, 'Bottom Decile - Absolute'!$A:$AT, AK$3, 0)-1)</f>
        <v>0.19476422578413444</v>
      </c>
      <c r="AL33" s="63">
        <f>IF(VLOOKUP($A32, 'Bottom Decile - Absolute'!$A:$AT, AL$3, 0)&lt;=0, "na", VLOOKUP($A33, 'Bottom Decile - Absolute'!$A:$AT, AL$3, 0)/VLOOKUP($A32, 'Bottom Decile - Absolute'!$A:$AT, AL$3, 0)-1)</f>
        <v>0.23057417585170437</v>
      </c>
      <c r="AM33" s="63">
        <f>IF(VLOOKUP($A32, 'Bottom Decile - Absolute'!$A:$AT, AM$3, 0)&lt;=0, "na", VLOOKUP($A33, 'Bottom Decile - Absolute'!$A:$AT, AM$3, 0)/VLOOKUP($A32, 'Bottom Decile - Absolute'!$A:$AT, AM$3, 0)-1)</f>
        <v>7.3683049420425029E-2</v>
      </c>
      <c r="AN33" s="63">
        <f>IF(VLOOKUP($A32, 'Bottom Decile - Absolute'!$A:$AT, AN$3, 0)&lt;=0, "na", VLOOKUP($A33, 'Bottom Decile - Absolute'!$A:$AT, AN$3, 0)/VLOOKUP($A32, 'Bottom Decile - Absolute'!$A:$AT, AN$3, 0)-1)</f>
        <v>0.10791044741452915</v>
      </c>
      <c r="AO33" s="74">
        <f>IF(VLOOKUP($A32, 'Bottom Decile - Absolute'!$A:$AT, AO$3, 0)&lt;=0, "na", VLOOKUP($A33, 'Bottom Decile - Absolute'!$A:$AT, AO$3, 0)/VLOOKUP($A32, 'Bottom Decile - Absolute'!$A:$AT, AO$3, 0)-1)</f>
        <v>0.10295274936663712</v>
      </c>
      <c r="AP33" s="63">
        <f>IF(VLOOKUP($A32, 'Bottom Decile - Absolute'!$A:$AT, AP$3, 0)&lt;=0, "na", VLOOKUP($A33, 'Bottom Decile - Absolute'!$A:$AT, AP$3, 0)/VLOOKUP($A32, 'Bottom Decile - Absolute'!$A:$AT, AP$3, 0)-1)</f>
        <v>0.13738303984130606</v>
      </c>
      <c r="AQ33" s="63">
        <f>IF(VLOOKUP($A32, 'Bottom Decile - Absolute'!$A:$AT, AQ$3, 0)&lt;=0, "na", VLOOKUP($A33, 'Bottom Decile - Absolute'!$A:$AT, AQ$3, 0)/VLOOKUP($A32, 'Bottom Decile - Absolute'!$A:$AT, AQ$3, 0)-1)</f>
        <v>8.0968404836895713E-2</v>
      </c>
      <c r="AR33" s="63">
        <f>IF(VLOOKUP($A32, 'Bottom Decile - Absolute'!$A:$AT, AR$3, 0)&lt;=0, "na", VLOOKUP($A33, 'Bottom Decile - Absolute'!$A:$AT, AR$3, 0)/VLOOKUP($A32, 'Bottom Decile - Absolute'!$A:$AT, AR$3, 0)-1)</f>
        <v>0.18137988825931806</v>
      </c>
      <c r="AS33" s="63">
        <f>IF(VLOOKUP($A32, 'Bottom Decile - Absolute'!$A:$AT, AS$3, 0)&lt;=0, "na", VLOOKUP($A33, 'Bottom Decile - Absolute'!$A:$AT, AS$3, 0)/VLOOKUP($A32, 'Bottom Decile - Absolute'!$A:$AT, AS$3, 0)-1)</f>
        <v>0.14043642236927134</v>
      </c>
      <c r="AT33" s="63">
        <f>IF(VLOOKUP($A32, 'Bottom Decile - Absolute'!$A:$AT, AT$3, 0)&lt;=0, "na", VLOOKUP($A33, 'Bottom Decile - Absolute'!$A:$AT, AT$3, 0)/VLOOKUP($A32, 'Bottom Decile - Absolute'!$A:$AT, AT$3, 0)-1)</f>
        <v>0.13234571395204964</v>
      </c>
      <c r="AU33" s="63">
        <f>IF(VLOOKUP($A32, 'Bottom Decile - Absolute'!$A:$AU, AU$3, 0)&lt;=0, "na", VLOOKUP($A33, 'Bottom Decile - Absolute'!$A:$AU, AU$3, 0)/VLOOKUP($A32, 'Bottom Decile - Absolute'!$A:$AU, AU$3, 0)-1)</f>
        <v>0.17622610278362494</v>
      </c>
      <c r="AV33" s="137">
        <f>IF(VLOOKUP($A32, 'Top Decile - Absolute'!$A:$BA, AV$3, 0)&lt;=0, "na", VLOOKUP($A33, 'Top Decile - Absolute'!$A:$BA, AV$3, 0)/VLOOKUP($A32, 'Top Decile - Absolute'!$A:$BA, AV$3, 0)-1)</f>
        <v>0.15044332593646637</v>
      </c>
      <c r="AW33" s="137">
        <f>IF(VLOOKUP($A32, 'Top Decile - Absolute'!$A:$BA, AW$3, 0)&lt;=0, "na", VLOOKUP($A33, 'Top Decile - Absolute'!$A:$BA, AW$3, 0)/VLOOKUP($A32, 'Top Decile - Absolute'!$A:$BA, AW$3, 0)-1)</f>
        <v>0.13405698090976848</v>
      </c>
    </row>
    <row r="34" spans="1:49">
      <c r="A34" s="7">
        <v>41639</v>
      </c>
      <c r="B34" s="63" t="str">
        <f>IF(VLOOKUP($A33, 'Bottom Decile - Absolute'!$A:$AT, B$3, 0)&lt;=0, "na", VLOOKUP($A34, 'Bottom Decile - Absolute'!$A:$AT, B$3, 0)/VLOOKUP($A33, 'Bottom Decile - Absolute'!$A:$AT, B$3, 0)-1)</f>
        <v>na</v>
      </c>
      <c r="C34" s="63">
        <f>IF(VLOOKUP($A33, 'Bottom Decile - Absolute'!$A:$AT, C$3, 0)&lt;=0, "na", VLOOKUP($A34, 'Bottom Decile - Absolute'!$A:$AT, C$3, 0)/VLOOKUP($A33, 'Bottom Decile - Absolute'!$A:$AT, C$3, 0)-1)</f>
        <v>0.23280292367142286</v>
      </c>
      <c r="D34" s="63">
        <f>IF(VLOOKUP($A33, 'Bottom Decile - Absolute'!$A:$AT, D$3, 0)&lt;=0, "na", VLOOKUP($A34, 'Bottom Decile - Absolute'!$A:$AT, D$3, 0)/VLOOKUP($A33, 'Bottom Decile - Absolute'!$A:$AT, D$3, 0)-1)</f>
        <v>0.32694819513008277</v>
      </c>
      <c r="E34" s="63">
        <f>IF(VLOOKUP($A33, 'Bottom Decile - Absolute'!$A:$AT, E$3, 0)&lt;=0, "na", VLOOKUP($A34, 'Bottom Decile - Absolute'!$A:$AT, E$3, 0)/VLOOKUP($A33, 'Bottom Decile - Absolute'!$A:$AT, E$3, 0)-1)</f>
        <v>0.45286303473903011</v>
      </c>
      <c r="F34" s="63">
        <f>IF(VLOOKUP($A33, 'Bottom Decile - Absolute'!$A:$AT, F$3, 0)&lt;=0, "na", VLOOKUP($A34, 'Bottom Decile - Absolute'!$A:$AT, F$3, 0)/VLOOKUP($A33, 'Bottom Decile - Absolute'!$A:$AT, F$3, 0)-1)</f>
        <v>0.26139962740842404</v>
      </c>
      <c r="G34" s="63">
        <f>IF(VLOOKUP($A33, 'Bottom Decile - Absolute'!$A:$AT, G$3, 0)&lt;=0, "na", VLOOKUP($A34, 'Bottom Decile - Absolute'!$A:$AT, G$3, 0)/VLOOKUP($A33, 'Bottom Decile - Absolute'!$A:$AT, G$3, 0)-1)</f>
        <v>0.38966869093963097</v>
      </c>
      <c r="H34" s="63">
        <f>IF(VLOOKUP($A33, 'Bottom Decile - Absolute'!$A:$AT, H$3, 0)&lt;=0, "na", VLOOKUP($A34, 'Bottom Decile - Absolute'!$A:$AT, H$3, 0)/VLOOKUP($A33, 'Bottom Decile - Absolute'!$A:$AT, H$3, 0)-1)</f>
        <v>0.32270568987689452</v>
      </c>
      <c r="I34" s="63">
        <f>IF(VLOOKUP($A33, 'Bottom Decile - Absolute'!$A:$AT, I$3, 0)&lt;=0, "na", VLOOKUP($A34, 'Bottom Decile - Absolute'!$A:$AT, I$3, 0)/VLOOKUP($A33, 'Bottom Decile - Absolute'!$A:$AT, I$3, 0)-1)</f>
        <v>0.27814507755275764</v>
      </c>
      <c r="J34" s="63">
        <f>IF(VLOOKUP($A33, 'Bottom Decile - Absolute'!$A:$AT, J$3, 0)&lt;=0, "na", VLOOKUP($A34, 'Bottom Decile - Absolute'!$A:$AT, J$3, 0)/VLOOKUP($A33, 'Bottom Decile - Absolute'!$A:$AT, J$3, 0)-1)</f>
        <v>0.24817329305611802</v>
      </c>
      <c r="K34" s="63">
        <f>IF(VLOOKUP($A33, 'Bottom Decile - Absolute'!$A:$AT, K$3, 0)&lt;=0, "na", VLOOKUP($A34, 'Bottom Decile - Absolute'!$A:$AT, K$3, 0)/VLOOKUP($A33, 'Bottom Decile - Absolute'!$A:$AT, K$3, 0)-1)</f>
        <v>0.30457882346821386</v>
      </c>
      <c r="L34" s="63">
        <f>IF(VLOOKUP($A33, 'Bottom Decile - Absolute'!$A:$AT, L$3, 0)&lt;=0, "na", VLOOKUP($A34, 'Bottom Decile - Absolute'!$A:$AT, L$3, 0)/VLOOKUP($A33, 'Bottom Decile - Absolute'!$A:$AT, L$3, 0)-1)</f>
        <v>0.339680018561616</v>
      </c>
      <c r="M34" s="63">
        <f>IF(VLOOKUP($A33, 'Bottom Decile - Absolute'!$A:$AT, M$3, 0)&lt;=0, "na", VLOOKUP($A34, 'Bottom Decile - Absolute'!$A:$AT, M$3, 0)/VLOOKUP($A33, 'Bottom Decile - Absolute'!$A:$AT, M$3, 0)-1)</f>
        <v>0.42219558158133319</v>
      </c>
      <c r="N34" s="63">
        <f>IF(VLOOKUP($A33, 'Bottom Decile - Absolute'!$A:$AT, N$3, 0)&lt;=0, "na", VLOOKUP($A34, 'Bottom Decile - Absolute'!$A:$AT, N$3, 0)/VLOOKUP($A33, 'Bottom Decile - Absolute'!$A:$AT, N$3, 0)-1)</f>
        <v>0.28419202924777442</v>
      </c>
      <c r="O34" s="63">
        <f>IF(VLOOKUP($A33, 'Bottom Decile - Absolute'!$A:$AT, O$3, 0)&lt;=0, "na", VLOOKUP($A34, 'Bottom Decile - Absolute'!$A:$AT, O$3, 0)/VLOOKUP($A33, 'Bottom Decile - Absolute'!$A:$AT, O$3, 0)-1)</f>
        <v>0.24040298164868945</v>
      </c>
      <c r="P34" s="63">
        <f>IF(VLOOKUP($A33, 'Bottom Decile - Absolute'!$A:$AT, P$3, 0)&lt;=0, "na", VLOOKUP($A34, 'Bottom Decile - Absolute'!$A:$AT, P$3, 0)/VLOOKUP($A33, 'Bottom Decile - Absolute'!$A:$AT, P$3, 0)-1)</f>
        <v>0.28262493109323783</v>
      </c>
      <c r="Q34" s="63">
        <f>IF(VLOOKUP($A33, 'Bottom Decile - Absolute'!$A:$AT, Q$3, 0)&lt;=0, "na", VLOOKUP($A34, 'Bottom Decile - Absolute'!$A:$AT, Q$3, 0)/VLOOKUP($A33, 'Bottom Decile - Absolute'!$A:$AT, Q$3, 0)-1)</f>
        <v>0.28305282111355368</v>
      </c>
      <c r="R34" s="63">
        <f>IF(VLOOKUP($A33, 'Bottom Decile - Absolute'!$A:$AT, R$3, 0)&lt;=0, "na", VLOOKUP($A34, 'Bottom Decile - Absolute'!$A:$AT, R$3, 0)/VLOOKUP($A33, 'Bottom Decile - Absolute'!$A:$AT, R$3, 0)-1)</f>
        <v>0.33819026798300555</v>
      </c>
      <c r="S34" s="63">
        <f>IF(VLOOKUP($A33, 'Bottom Decile - Absolute'!$A:$AT, S$3, 0)&lt;=0, "na", VLOOKUP($A34, 'Bottom Decile - Absolute'!$A:$AT, S$3, 0)/VLOOKUP($A33, 'Bottom Decile - Absolute'!$A:$AT, S$3, 0)-1)</f>
        <v>0.31515495644517588</v>
      </c>
      <c r="T34" s="63">
        <f>IF(VLOOKUP($A33, 'Bottom Decile - Absolute'!$A:$AT, T$3, 0)&lt;=0, "na", VLOOKUP($A34, 'Bottom Decile - Absolute'!$A:$AT, T$3, 0)/VLOOKUP($A33, 'Bottom Decile - Absolute'!$A:$AT, T$3, 0)-1)</f>
        <v>0.25321706163272384</v>
      </c>
      <c r="U34" s="63">
        <f>IF(VLOOKUP($A33, 'Bottom Decile - Absolute'!$A:$AT, U$3, 0)&lt;=0, "na", VLOOKUP($A34, 'Bottom Decile - Absolute'!$A:$AT, U$3, 0)/VLOOKUP($A33, 'Bottom Decile - Absolute'!$A:$AT, U$3, 0)-1)</f>
        <v>0.32998795396275238</v>
      </c>
      <c r="V34" s="63">
        <f>IF(VLOOKUP($A33, 'Bottom Decile - Absolute'!$A:$AT, V$3, 0)&lt;=0, "na", VLOOKUP($A34, 'Bottom Decile - Absolute'!$A:$AT, V$3, 0)/VLOOKUP($A33, 'Bottom Decile - Absolute'!$A:$AT, V$3, 0)-1)</f>
        <v>0.39250348259532619</v>
      </c>
      <c r="W34" s="63">
        <f>IF(VLOOKUP($A33, 'Bottom Decile - Absolute'!$A:$AT, W$3, 0)&lt;=0, "na", VLOOKUP($A34, 'Bottom Decile - Absolute'!$A:$AT, W$3, 0)/VLOOKUP($A33, 'Bottom Decile - Absolute'!$A:$AT, W$3, 0)-1)</f>
        <v>0.22864829294496336</v>
      </c>
      <c r="X34" s="63">
        <f>IF(VLOOKUP($A33, 'Bottom Decile - Absolute'!$A:$AT, X$3, 0)&lt;=0, "na", VLOOKUP($A34, 'Bottom Decile - Absolute'!$A:$AT, X$3, 0)/VLOOKUP($A33, 'Bottom Decile - Absolute'!$A:$AT, X$3, 0)-1)</f>
        <v>0.28902548943774797</v>
      </c>
      <c r="Y34" s="63">
        <f>IF(VLOOKUP($A33, 'Bottom Decile - Absolute'!$A:$AT, Y$3, 0)&lt;=0, "na", VLOOKUP($A34, 'Bottom Decile - Absolute'!$A:$AT, Y$3, 0)/VLOOKUP($A33, 'Bottom Decile - Absolute'!$A:$AT, Y$3, 0)-1)</f>
        <v>0.25798393264908714</v>
      </c>
      <c r="Z34" s="63">
        <f>IF(VLOOKUP($A33, 'Bottom Decile - Absolute'!$A:$AT, Z$3, 0)&lt;=0, "na", VLOOKUP($A34, 'Bottom Decile - Absolute'!$A:$AT, Z$3, 0)/VLOOKUP($A33, 'Bottom Decile - Absolute'!$A:$AT, Z$3, 0)-1)</f>
        <v>0.32169751757031539</v>
      </c>
      <c r="AA34" s="63">
        <f>IF(VLOOKUP($A33, 'Bottom Decile - Absolute'!$A:$AT, AA$3, 0)&lt;=0, "na", VLOOKUP($A34, 'Bottom Decile - Absolute'!$A:$AT, AA$3, 0)/VLOOKUP($A33, 'Bottom Decile - Absolute'!$A:$AT, AA$3, 0)-1)</f>
        <v>0.50400603847350167</v>
      </c>
      <c r="AB34" s="63">
        <f>IF(VLOOKUP($A33, 'Bottom Decile - Absolute'!$A:$AT, AB$3, 0)&lt;=0, "na", VLOOKUP($A34, 'Bottom Decile - Absolute'!$A:$AT, AB$3, 0)/VLOOKUP($A33, 'Bottom Decile - Absolute'!$A:$AT, AB$3, 0)-1)</f>
        <v>0.21336293328172573</v>
      </c>
      <c r="AC34" s="63">
        <f>IF(VLOOKUP($A33, 'Bottom Decile - Absolute'!$A:$AT, AC$3, 0)&lt;=0, "na", VLOOKUP($A34, 'Bottom Decile - Absolute'!$A:$AT, AC$3, 0)/VLOOKUP($A33, 'Bottom Decile - Absolute'!$A:$AT, AC$3, 0)-1)</f>
        <v>0.37440371940770323</v>
      </c>
      <c r="AD34" s="63">
        <f>IF(VLOOKUP($A33, 'Bottom Decile - Absolute'!$A:$AT, AD$3, 0)&lt;=0, "na", VLOOKUP($A34, 'Bottom Decile - Absolute'!$A:$AT, AD$3, 0)/VLOOKUP($A33, 'Bottom Decile - Absolute'!$A:$AT, AD$3, 0)-1)</f>
        <v>0.40740102215614282</v>
      </c>
      <c r="AE34" s="63">
        <f>IF(VLOOKUP($A33, 'Bottom Decile - Absolute'!$A:$AT, AE$3, 0)&lt;=0, "na", VLOOKUP($A34, 'Bottom Decile - Absolute'!$A:$AT, AE$3, 0)/VLOOKUP($A33, 'Bottom Decile - Absolute'!$A:$AT, AE$3, 0)-1)</f>
        <v>0.44356353104208313</v>
      </c>
      <c r="AF34" s="63">
        <f>IF(VLOOKUP($A33, 'Bottom Decile - Absolute'!$A:$AT, AF$3, 0)&lt;=0, "na", VLOOKUP($A34, 'Bottom Decile - Absolute'!$A:$AT, AF$3, 0)/VLOOKUP($A33, 'Bottom Decile - Absolute'!$A:$AT, AF$3, 0)-1)</f>
        <v>0.36281423646416799</v>
      </c>
      <c r="AG34" s="63">
        <f>IF(VLOOKUP($A33, 'Bottom Decile - Absolute'!$A:$AT, AG$3, 0)&lt;=0, "na", VLOOKUP($A34, 'Bottom Decile - Absolute'!$A:$AT, AG$3, 0)/VLOOKUP($A33, 'Bottom Decile - Absolute'!$A:$AT, AG$3, 0)-1)</f>
        <v>0.43365112123776428</v>
      </c>
      <c r="AH34" s="63">
        <f>IF(VLOOKUP($A33, 'Bottom Decile - Absolute'!$A:$AT, AH$3, 0)&lt;=0, "na", VLOOKUP($A34, 'Bottom Decile - Absolute'!$A:$AT, AH$3, 0)/VLOOKUP($A33, 'Bottom Decile - Absolute'!$A:$AT, AH$3, 0)-1)</f>
        <v>0.40766938514755391</v>
      </c>
      <c r="AI34" s="63">
        <f>IF(VLOOKUP($A33, 'Bottom Decile - Absolute'!$A:$AT, AI$3, 0)&lt;=0, "na", VLOOKUP($A34, 'Bottom Decile - Absolute'!$A:$AT, AI$3, 0)/VLOOKUP($A33, 'Bottom Decile - Absolute'!$A:$AT, AI$3, 0)-1)</f>
        <v>0.32654907206903561</v>
      </c>
      <c r="AJ34" s="63">
        <f>IF(VLOOKUP($A33, 'Bottom Decile - Absolute'!$A:$AT, AJ$3, 0)&lt;=0, "na", VLOOKUP($A34, 'Bottom Decile - Absolute'!$A:$AT, AJ$3, 0)/VLOOKUP($A33, 'Bottom Decile - Absolute'!$A:$AT, AJ$3, 0)-1)</f>
        <v>0.32832799226429699</v>
      </c>
      <c r="AK34" s="63">
        <f>IF(VLOOKUP($A33, 'Bottom Decile - Absolute'!$A:$AT, AK$3, 0)&lt;=0, "na", VLOOKUP($A34, 'Bottom Decile - Absolute'!$A:$AT, AK$3, 0)/VLOOKUP($A33, 'Bottom Decile - Absolute'!$A:$AT, AK$3, 0)-1)</f>
        <v>0.43478697662021681</v>
      </c>
      <c r="AL34" s="63">
        <f>IF(VLOOKUP($A33, 'Bottom Decile - Absolute'!$A:$AT, AL$3, 0)&lt;=0, "na", VLOOKUP($A34, 'Bottom Decile - Absolute'!$A:$AT, AL$3, 0)/VLOOKUP($A33, 'Bottom Decile - Absolute'!$A:$AT, AL$3, 0)-1)</f>
        <v>0.46387948671282686</v>
      </c>
      <c r="AM34" s="63">
        <f>IF(VLOOKUP($A33, 'Bottom Decile - Absolute'!$A:$AT, AM$3, 0)&lt;=0, "na", VLOOKUP($A34, 'Bottom Decile - Absolute'!$A:$AT, AM$3, 0)/VLOOKUP($A33, 'Bottom Decile - Absolute'!$A:$AT, AM$3, 0)-1)</f>
        <v>0.19137830592621574</v>
      </c>
      <c r="AN34" s="63">
        <f>IF(VLOOKUP($A33, 'Bottom Decile - Absolute'!$A:$AT, AN$3, 0)&lt;=0, "na", VLOOKUP($A34, 'Bottom Decile - Absolute'!$A:$AT, AN$3, 0)/VLOOKUP($A33, 'Bottom Decile - Absolute'!$A:$AT, AN$3, 0)-1)</f>
        <v>0.27512798511738468</v>
      </c>
      <c r="AO34" s="74">
        <f>IF(VLOOKUP($A33, 'Bottom Decile - Absolute'!$A:$AT, AO$3, 0)&lt;=0, "na", VLOOKUP($A34, 'Bottom Decile - Absolute'!$A:$AT, AO$3, 0)/VLOOKUP($A33, 'Bottom Decile - Absolute'!$A:$AT, AO$3, 0)-1)</f>
        <v>0.2640863996159335</v>
      </c>
      <c r="AP34" s="63">
        <f>IF(VLOOKUP($A33, 'Bottom Decile - Absolute'!$A:$AT, AP$3, 0)&lt;=0, "na", VLOOKUP($A34, 'Bottom Decile - Absolute'!$A:$AT, AP$3, 0)/VLOOKUP($A33, 'Bottom Decile - Absolute'!$A:$AT, AP$3, 0)-1)</f>
        <v>0.36029557124351164</v>
      </c>
      <c r="AQ34" s="63">
        <f>IF(VLOOKUP($A33, 'Bottom Decile - Absolute'!$A:$AT, AQ$3, 0)&lt;=0, "na", VLOOKUP($A34, 'Bottom Decile - Absolute'!$A:$AT, AQ$3, 0)/VLOOKUP($A33, 'Bottom Decile - Absolute'!$A:$AT, AQ$3, 0)-1)</f>
        <v>0.36640244821602708</v>
      </c>
      <c r="AR34" s="63">
        <f>IF(VLOOKUP($A33, 'Bottom Decile - Absolute'!$A:$AT, AR$3, 0)&lt;=0, "na", VLOOKUP($A34, 'Bottom Decile - Absolute'!$A:$AT, AR$3, 0)/VLOOKUP($A33, 'Bottom Decile - Absolute'!$A:$AT, AR$3, 0)-1)</f>
        <v>0.3176531001243037</v>
      </c>
      <c r="AS34" s="63">
        <f>IF(VLOOKUP($A33, 'Bottom Decile - Absolute'!$A:$AT, AS$3, 0)&lt;=0, "na", VLOOKUP($A34, 'Bottom Decile - Absolute'!$A:$AT, AS$3, 0)/VLOOKUP($A33, 'Bottom Decile - Absolute'!$A:$AT, AS$3, 0)-1)</f>
        <v>0.31189420452746175</v>
      </c>
      <c r="AT34" s="63">
        <f>IF(VLOOKUP($A33, 'Bottom Decile - Absolute'!$A:$AT, AT$3, 0)&lt;=0, "na", VLOOKUP($A34, 'Bottom Decile - Absolute'!$A:$AT, AT$3, 0)/VLOOKUP($A33, 'Bottom Decile - Absolute'!$A:$AT, AT$3, 0)-1)</f>
        <v>0.28789080913173759</v>
      </c>
      <c r="AU34" s="63">
        <f>IF(VLOOKUP($A33, 'Bottom Decile - Absolute'!$A:$AU, AU$3, 0)&lt;=0, "na", VLOOKUP($A34, 'Bottom Decile - Absolute'!$A:$AU, AU$3, 0)/VLOOKUP($A33, 'Bottom Decile - Absolute'!$A:$AU, AU$3, 0)-1)</f>
        <v>0.35808166697304866</v>
      </c>
      <c r="AV34" s="138">
        <f>IF(VLOOKUP($A33, 'Top Decile - Absolute'!$A:$BA, AV$3, 0)&lt;=0, "na", VLOOKUP($A34, 'Top Decile - Absolute'!$A:$BA, AV$3, 0)/VLOOKUP($A33, 'Top Decile - Absolute'!$A:$BA, AV$3, 0)-1)</f>
        <v>0.33852429584880617</v>
      </c>
      <c r="AW34" s="138">
        <f>IF(VLOOKUP($A33, 'Top Decile - Absolute'!$A:$BA, AW$3, 0)&lt;=0, "na", VLOOKUP($A34, 'Top Decile - Absolute'!$A:$BA, AW$3, 0)/VLOOKUP($A33, 'Top Decile - Absolute'!$A:$BA, AW$3, 0)-1)</f>
        <v>0.29601230486426466</v>
      </c>
    </row>
    <row r="35" spans="1:49">
      <c r="A35" s="7">
        <v>42004</v>
      </c>
      <c r="B35" s="63" t="str">
        <f>IF(VLOOKUP($A34, 'Bottom Decile - Absolute'!$A:$AT, B$3, 0)&lt;=0, "na", VLOOKUP($A35, 'Bottom Decile - Absolute'!$A:$AT, B$3, 0)/VLOOKUP($A34, 'Bottom Decile - Absolute'!$A:$AT, B$3, 0)-1)</f>
        <v>na</v>
      </c>
      <c r="C35" s="63">
        <f>IF(VLOOKUP($A34, 'Bottom Decile - Absolute'!$A:$AT, C$3, 0)&lt;=0, "na", VLOOKUP($A35, 'Bottom Decile - Absolute'!$A:$AT, C$3, 0)/VLOOKUP($A34, 'Bottom Decile - Absolute'!$A:$AT, C$3, 0)-1)</f>
        <v>0.17155028450813381</v>
      </c>
      <c r="D35" s="63">
        <f>IF(VLOOKUP($A34, 'Bottom Decile - Absolute'!$A:$AT, D$3, 0)&lt;=0, "na", VLOOKUP($A35, 'Bottom Decile - Absolute'!$A:$AT, D$3, 0)/VLOOKUP($A34, 'Bottom Decile - Absolute'!$A:$AT, D$3, 0)-1)</f>
        <v>7.1962458684259989E-2</v>
      </c>
      <c r="E35" s="63">
        <f>IF(VLOOKUP($A34, 'Bottom Decile - Absolute'!$A:$AT, E$3, 0)&lt;=0, "na", VLOOKUP($A35, 'Bottom Decile - Absolute'!$A:$AT, E$3, 0)/VLOOKUP($A34, 'Bottom Decile - Absolute'!$A:$AT, E$3, 0)-1)</f>
        <v>0.12332886047670666</v>
      </c>
      <c r="F35" s="63">
        <f>IF(VLOOKUP($A34, 'Bottom Decile - Absolute'!$A:$AT, F$3, 0)&lt;=0, "na", VLOOKUP($A35, 'Bottom Decile - Absolute'!$A:$AT, F$3, 0)/VLOOKUP($A34, 'Bottom Decile - Absolute'!$A:$AT, F$3, 0)-1)</f>
        <v>0.1510308050929059</v>
      </c>
      <c r="G35" s="63">
        <f>IF(VLOOKUP($A34, 'Bottom Decile - Absolute'!$A:$AT, G$3, 0)&lt;=0, "na", VLOOKUP($A35, 'Bottom Decile - Absolute'!$A:$AT, G$3, 0)/VLOOKUP($A34, 'Bottom Decile - Absolute'!$A:$AT, G$3, 0)-1)</f>
        <v>0.14687846108262526</v>
      </c>
      <c r="H35" s="63">
        <f>IF(VLOOKUP($A34, 'Bottom Decile - Absolute'!$A:$AT, H$3, 0)&lt;=0, "na", VLOOKUP($A35, 'Bottom Decile - Absolute'!$A:$AT, H$3, 0)/VLOOKUP($A34, 'Bottom Decile - Absolute'!$A:$AT, H$3, 0)-1)</f>
        <v>0.19029763312373982</v>
      </c>
      <c r="I35" s="63">
        <f>IF(VLOOKUP($A34, 'Bottom Decile - Absolute'!$A:$AT, I$3, 0)&lt;=0, "na", VLOOKUP($A35, 'Bottom Decile - Absolute'!$A:$AT, I$3, 0)/VLOOKUP($A34, 'Bottom Decile - Absolute'!$A:$AT, I$3, 0)-1)</f>
        <v>0.16238789155640809</v>
      </c>
      <c r="J35" s="63">
        <f>IF(VLOOKUP($A34, 'Bottom Decile - Absolute'!$A:$AT, J$3, 0)&lt;=0, "na", VLOOKUP($A35, 'Bottom Decile - Absolute'!$A:$AT, J$3, 0)/VLOOKUP($A34, 'Bottom Decile - Absolute'!$A:$AT, J$3, 0)-1)</f>
        <v>0.17611244800412829</v>
      </c>
      <c r="K35" s="63">
        <f>IF(VLOOKUP($A34, 'Bottom Decile - Absolute'!$A:$AT, K$3, 0)&lt;=0, "na", VLOOKUP($A35, 'Bottom Decile - Absolute'!$A:$AT, K$3, 0)/VLOOKUP($A34, 'Bottom Decile - Absolute'!$A:$AT, K$3, 0)-1)</f>
        <v>0.1678779203537597</v>
      </c>
      <c r="L35" s="63">
        <f>IF(VLOOKUP($A34, 'Bottom Decile - Absolute'!$A:$AT, L$3, 0)&lt;=0, "na", VLOOKUP($A35, 'Bottom Decile - Absolute'!$A:$AT, L$3, 0)/VLOOKUP($A34, 'Bottom Decile - Absolute'!$A:$AT, L$3, 0)-1)</f>
        <v>-4.6004245277319278E-2</v>
      </c>
      <c r="M35" s="63">
        <f>IF(VLOOKUP($A34, 'Bottom Decile - Absolute'!$A:$AT, M$3, 0)&lt;=0, "na", VLOOKUP($A35, 'Bottom Decile - Absolute'!$A:$AT, M$3, 0)/VLOOKUP($A34, 'Bottom Decile - Absolute'!$A:$AT, M$3, 0)-1)</f>
        <v>0.17069201618186813</v>
      </c>
      <c r="N35" s="63">
        <f>IF(VLOOKUP($A34, 'Bottom Decile - Absolute'!$A:$AT, N$3, 0)&lt;=0, "na", VLOOKUP($A35, 'Bottom Decile - Absolute'!$A:$AT, N$3, 0)/VLOOKUP($A34, 'Bottom Decile - Absolute'!$A:$AT, N$3, 0)-1)</f>
        <v>4.3771568689542795E-2</v>
      </c>
      <c r="O35" s="63">
        <f>IF(VLOOKUP($A34, 'Bottom Decile - Absolute'!$A:$AT, O$3, 0)&lt;=0, "na", VLOOKUP($A35, 'Bottom Decile - Absolute'!$A:$AT, O$3, 0)/VLOOKUP($A34, 'Bottom Decile - Absolute'!$A:$AT, O$3, 0)-1)</f>
        <v>0.14611461623198085</v>
      </c>
      <c r="P35" s="63">
        <f>IF(VLOOKUP($A34, 'Bottom Decile - Absolute'!$A:$AT, P$3, 0)&lt;=0, "na", VLOOKUP($A35, 'Bottom Decile - Absolute'!$A:$AT, P$3, 0)/VLOOKUP($A34, 'Bottom Decile - Absolute'!$A:$AT, P$3, 0)-1)</f>
        <v>9.0231007205154645E-2</v>
      </c>
      <c r="Q35" s="63">
        <f>IF(VLOOKUP($A34, 'Bottom Decile - Absolute'!$A:$AT, Q$3, 0)&lt;=0, "na", VLOOKUP($A35, 'Bottom Decile - Absolute'!$A:$AT, Q$3, 0)/VLOOKUP($A34, 'Bottom Decile - Absolute'!$A:$AT, Q$3, 0)-1)</f>
        <v>1.0389563322035222E-2</v>
      </c>
      <c r="R35" s="63">
        <f>IF(VLOOKUP($A34, 'Bottom Decile - Absolute'!$A:$AT, R$3, 0)&lt;=0, "na", VLOOKUP($A35, 'Bottom Decile - Absolute'!$A:$AT, R$3, 0)/VLOOKUP($A34, 'Bottom Decile - Absolute'!$A:$AT, R$3, 0)-1)</f>
        <v>3.5920302686501593E-2</v>
      </c>
      <c r="S35" s="63">
        <f>IF(VLOOKUP($A34, 'Bottom Decile - Absolute'!$A:$AT, S$3, 0)&lt;=0, "na", VLOOKUP($A35, 'Bottom Decile - Absolute'!$A:$AT, S$3, 0)/VLOOKUP($A34, 'Bottom Decile - Absolute'!$A:$AT, S$3, 0)-1)</f>
        <v>3.5832144615365547E-2</v>
      </c>
      <c r="T35" s="63">
        <f>IF(VLOOKUP($A34, 'Bottom Decile - Absolute'!$A:$AT, T$3, 0)&lt;=0, "na", VLOOKUP($A35, 'Bottom Decile - Absolute'!$A:$AT, T$3, 0)/VLOOKUP($A34, 'Bottom Decile - Absolute'!$A:$AT, T$3, 0)-1)</f>
        <v>5.1763895630208445E-2</v>
      </c>
      <c r="U35" s="63">
        <f>IF(VLOOKUP($A34, 'Bottom Decile - Absolute'!$A:$AT, U$3, 0)&lt;=0, "na", VLOOKUP($A35, 'Bottom Decile - Absolute'!$A:$AT, U$3, 0)/VLOOKUP($A34, 'Bottom Decile - Absolute'!$A:$AT, U$3, 0)-1)</f>
        <v>4.1918053697806323E-2</v>
      </c>
      <c r="V35" s="63">
        <f>IF(VLOOKUP($A34, 'Bottom Decile - Absolute'!$A:$AT, V$3, 0)&lt;=0, "na", VLOOKUP($A35, 'Bottom Decile - Absolute'!$A:$AT, V$3, 0)/VLOOKUP($A34, 'Bottom Decile - Absolute'!$A:$AT, V$3, 0)-1)</f>
        <v>2.7889070213299672E-2</v>
      </c>
      <c r="W35" s="63">
        <f>IF(VLOOKUP($A34, 'Bottom Decile - Absolute'!$A:$AT, W$3, 0)&lt;=0, "na", VLOOKUP($A35, 'Bottom Decile - Absolute'!$A:$AT, W$3, 0)/VLOOKUP($A34, 'Bottom Decile - Absolute'!$A:$AT, W$3, 0)-1)</f>
        <v>5.3708626738604215E-2</v>
      </c>
      <c r="X35" s="63">
        <f>IF(VLOOKUP($A34, 'Bottom Decile - Absolute'!$A:$AT, X$3, 0)&lt;=0, "na", VLOOKUP($A35, 'Bottom Decile - Absolute'!$A:$AT, X$3, 0)/VLOOKUP($A34, 'Bottom Decile - Absolute'!$A:$AT, X$3, 0)-1)</f>
        <v>4.1912817919666168E-2</v>
      </c>
      <c r="Y35" s="63">
        <f>IF(VLOOKUP($A34, 'Bottom Decile - Absolute'!$A:$AT, Y$3, 0)&lt;=0, "na", VLOOKUP($A35, 'Bottom Decile - Absolute'!$A:$AT, Y$3, 0)/VLOOKUP($A34, 'Bottom Decile - Absolute'!$A:$AT, Y$3, 0)-1)</f>
        <v>0.10563978368379678</v>
      </c>
      <c r="Z35" s="63">
        <f>IF(VLOOKUP($A34, 'Bottom Decile - Absolute'!$A:$AT, Z$3, 0)&lt;=0, "na", VLOOKUP($A35, 'Bottom Decile - Absolute'!$A:$AT, Z$3, 0)/VLOOKUP($A34, 'Bottom Decile - Absolute'!$A:$AT, Z$3, 0)-1)</f>
        <v>0.18169389255164647</v>
      </c>
      <c r="AA35" s="63">
        <f>IF(VLOOKUP($A34, 'Bottom Decile - Absolute'!$A:$AT, AA$3, 0)&lt;=0, "na", VLOOKUP($A35, 'Bottom Decile - Absolute'!$A:$AT, AA$3, 0)/VLOOKUP($A34, 'Bottom Decile - Absolute'!$A:$AT, AA$3, 0)-1)</f>
        <v>0.10312701720478312</v>
      </c>
      <c r="AB35" s="63">
        <f>IF(VLOOKUP($A34, 'Bottom Decile - Absolute'!$A:$AT, AB$3, 0)&lt;=0, "na", VLOOKUP($A35, 'Bottom Decile - Absolute'!$A:$AT, AB$3, 0)/VLOOKUP($A34, 'Bottom Decile - Absolute'!$A:$AT, AB$3, 0)-1)</f>
        <v>0.13159416957504888</v>
      </c>
      <c r="AC35" s="63">
        <f>IF(VLOOKUP($A34, 'Bottom Decile - Absolute'!$A:$AT, AC$3, 0)&lt;=0, "na", VLOOKUP($A35, 'Bottom Decile - Absolute'!$A:$AT, AC$3, 0)/VLOOKUP($A34, 'Bottom Decile - Absolute'!$A:$AT, AC$3, 0)-1)</f>
        <v>0.15856308382385631</v>
      </c>
      <c r="AD35" s="63">
        <f>IF(VLOOKUP($A34, 'Bottom Decile - Absolute'!$A:$AT, AD$3, 0)&lt;=0, "na", VLOOKUP($A35, 'Bottom Decile - Absolute'!$A:$AT, AD$3, 0)/VLOOKUP($A34, 'Bottom Decile - Absolute'!$A:$AT, AD$3, 0)-1)</f>
        <v>1.1240081550504044E-2</v>
      </c>
      <c r="AE35" s="63">
        <f>IF(VLOOKUP($A34, 'Bottom Decile - Absolute'!$A:$AT, AE$3, 0)&lt;=0, "na", VLOOKUP($A35, 'Bottom Decile - Absolute'!$A:$AT, AE$3, 0)/VLOOKUP($A34, 'Bottom Decile - Absolute'!$A:$AT, AE$3, 0)-1)</f>
        <v>0.13708427753511554</v>
      </c>
      <c r="AF35" s="63">
        <f>IF(VLOOKUP($A34, 'Bottom Decile - Absolute'!$A:$AT, AF$3, 0)&lt;=0, "na", VLOOKUP($A35, 'Bottom Decile - Absolute'!$A:$AT, AF$3, 0)/VLOOKUP($A34, 'Bottom Decile - Absolute'!$A:$AT, AF$3, 0)-1)</f>
        <v>3.1407259138071852E-2</v>
      </c>
      <c r="AG35" s="63">
        <f>IF(VLOOKUP($A34, 'Bottom Decile - Absolute'!$A:$AT, AG$3, 0)&lt;=0, "na", VLOOKUP($A35, 'Bottom Decile - Absolute'!$A:$AT, AG$3, 0)/VLOOKUP($A34, 'Bottom Decile - Absolute'!$A:$AT, AG$3, 0)-1)</f>
        <v>0.10010340888173075</v>
      </c>
      <c r="AH35" s="63">
        <f>IF(VLOOKUP($A34, 'Bottom Decile - Absolute'!$A:$AT, AH$3, 0)&lt;=0, "na", VLOOKUP($A35, 'Bottom Decile - Absolute'!$A:$AT, AH$3, 0)/VLOOKUP($A34, 'Bottom Decile - Absolute'!$A:$AT, AH$3, 0)-1)</f>
        <v>9.7391477838356444E-2</v>
      </c>
      <c r="AI35" s="63">
        <f>IF(VLOOKUP($A34, 'Bottom Decile - Absolute'!$A:$AT, AI$3, 0)&lt;=0, "na", VLOOKUP($A35, 'Bottom Decile - Absolute'!$A:$AT, AI$3, 0)/VLOOKUP($A34, 'Bottom Decile - Absolute'!$A:$AT, AI$3, 0)-1)</f>
        <v>0.14888811144596548</v>
      </c>
      <c r="AJ35" s="63">
        <f>IF(VLOOKUP($A34, 'Bottom Decile - Absolute'!$A:$AT, AJ$3, 0)&lt;=0, "na", VLOOKUP($A35, 'Bottom Decile - Absolute'!$A:$AT, AJ$3, 0)/VLOOKUP($A34, 'Bottom Decile - Absolute'!$A:$AT, AJ$3, 0)-1)</f>
        <v>0.13024570681828207</v>
      </c>
      <c r="AK35" s="63">
        <f>IF(VLOOKUP($A34, 'Bottom Decile - Absolute'!$A:$AT, AK$3, 0)&lt;=0, "na", VLOOKUP($A35, 'Bottom Decile - Absolute'!$A:$AT, AK$3, 0)/VLOOKUP($A34, 'Bottom Decile - Absolute'!$A:$AT, AK$3, 0)-1)</f>
        <v>0.1151701731753263</v>
      </c>
      <c r="AL35" s="63">
        <f>IF(VLOOKUP($A34, 'Bottom Decile - Absolute'!$A:$AT, AL$3, 0)&lt;=0, "na", VLOOKUP($A35, 'Bottom Decile - Absolute'!$A:$AT, AL$3, 0)/VLOOKUP($A34, 'Bottom Decile - Absolute'!$A:$AT, AL$3, 0)-1)</f>
        <v>9.4673194335845423E-2</v>
      </c>
      <c r="AM35" s="63">
        <f>IF(VLOOKUP($A34, 'Bottom Decile - Absolute'!$A:$AT, AM$3, 0)&lt;=0, "na", VLOOKUP($A35, 'Bottom Decile - Absolute'!$A:$AT, AM$3, 0)/VLOOKUP($A34, 'Bottom Decile - Absolute'!$A:$AT, AM$3, 0)-1)</f>
        <v>0.18539628133745989</v>
      </c>
      <c r="AN35" s="63">
        <f>IF(VLOOKUP($A34, 'Bottom Decile - Absolute'!$A:$AT, AN$3, 0)&lt;=0, "na", VLOOKUP($A35, 'Bottom Decile - Absolute'!$A:$AT, AN$3, 0)/VLOOKUP($A34, 'Bottom Decile - Absolute'!$A:$AT, AN$3, 0)-1)</f>
        <v>0.17776997039345854</v>
      </c>
      <c r="AO35" s="74">
        <f>IF(VLOOKUP($A34, 'Bottom Decile - Absolute'!$A:$AT, AO$3, 0)&lt;=0, "na", VLOOKUP($A35, 'Bottom Decile - Absolute'!$A:$AT, AO$3, 0)/VLOOKUP($A34, 'Bottom Decile - Absolute'!$A:$AT, AO$3, 0)-1)</f>
        <v>0.19386933124671368</v>
      </c>
      <c r="AP35" s="63">
        <f>IF(VLOOKUP($A34, 'Bottom Decile - Absolute'!$A:$AT, AP$3, 0)&lt;=0, "na", VLOOKUP($A35, 'Bottom Decile - Absolute'!$A:$AT, AP$3, 0)/VLOOKUP($A34, 'Bottom Decile - Absolute'!$A:$AT, AP$3, 0)-1)</f>
        <v>0.1415659779498275</v>
      </c>
      <c r="AQ35" s="63">
        <f>IF(VLOOKUP($A34, 'Bottom Decile - Absolute'!$A:$AT, AQ$3, 0)&lt;=0, "na", VLOOKUP($A35, 'Bottom Decile - Absolute'!$A:$AT, AQ$3, 0)/VLOOKUP($A34, 'Bottom Decile - Absolute'!$A:$AT, AQ$3, 0)-1)</f>
        <v>0.17850676305602331</v>
      </c>
      <c r="AR35" s="63">
        <f>IF(VLOOKUP($A34, 'Bottom Decile - Absolute'!$A:$AT, AR$3, 0)&lt;=0, "na", VLOOKUP($A35, 'Bottom Decile - Absolute'!$A:$AT, AR$3, 0)/VLOOKUP($A34, 'Bottom Decile - Absolute'!$A:$AT, AR$3, 0)-1)</f>
        <v>2.4296177364854676E-2</v>
      </c>
      <c r="AS35" s="63">
        <f>IF(VLOOKUP($A34, 'Bottom Decile - Absolute'!$A:$AT, AS$3, 0)&lt;=0, "na", VLOOKUP($A35, 'Bottom Decile - Absolute'!$A:$AT, AS$3, 0)/VLOOKUP($A34, 'Bottom Decile - Absolute'!$A:$AT, AS$3, 0)-1)</f>
        <v>0.10601851490298975</v>
      </c>
      <c r="AT35" s="63">
        <f>IF(VLOOKUP($A34, 'Bottom Decile - Absolute'!$A:$AT, AT$3, 0)&lt;=0, "na", VLOOKUP($A35, 'Bottom Decile - Absolute'!$A:$AT, AT$3, 0)/VLOOKUP($A34, 'Bottom Decile - Absolute'!$A:$AT, AT$3, 0)-1)</f>
        <v>0.17872924030641024</v>
      </c>
      <c r="AU35" s="63">
        <f>IF(VLOOKUP($A34, 'Bottom Decile - Absolute'!$A:$AU, AU$3, 0)&lt;=0, "na", VLOOKUP($A35, 'Bottom Decile - Absolute'!$A:$AU, AU$3, 0)/VLOOKUP($A34, 'Bottom Decile - Absolute'!$A:$AU, AU$3, 0)-1)</f>
        <v>0.13418390467293606</v>
      </c>
      <c r="AV35" s="137">
        <f>IF(VLOOKUP($A34, 'Top Decile - Absolute'!$A:$BA, AV$3, 0)&lt;=0, "na", VLOOKUP($A35, 'Top Decile - Absolute'!$A:$BA, AV$3, 0)/VLOOKUP($A34, 'Top Decile - Absolute'!$A:$BA, AV$3, 0)-1)</f>
        <v>0.1215972431268566</v>
      </c>
      <c r="AW35" s="137">
        <f>IF(VLOOKUP($A34, 'Top Decile - Absolute'!$A:$BA, AW$3, 0)&lt;=0, "na", VLOOKUP($A35, 'Top Decile - Absolute'!$A:$BA, AW$3, 0)/VLOOKUP($A34, 'Top Decile - Absolute'!$A:$BA, AW$3, 0)-1)</f>
        <v>0.1139064570707351</v>
      </c>
    </row>
    <row r="36" spans="1:49">
      <c r="A36" s="7">
        <v>42369</v>
      </c>
      <c r="B36" s="63" t="str">
        <f>IF(VLOOKUP($A35, 'Bottom Decile - Absolute'!$A:$AT, B$3, 0)&lt;=0, "na", VLOOKUP($A36, 'Bottom Decile - Absolute'!$A:$AT, B$3, 0)/VLOOKUP($A35, 'Bottom Decile - Absolute'!$A:$AT, B$3, 0)-1)</f>
        <v>na</v>
      </c>
      <c r="C36" s="63">
        <f>IF(VLOOKUP($A35, 'Bottom Decile - Absolute'!$A:$AT, C$3, 0)&lt;=0, "na", VLOOKUP($A36, 'Bottom Decile - Absolute'!$A:$AT, C$3, 0)/VLOOKUP($A35, 'Bottom Decile - Absolute'!$A:$AT, C$3, 0)-1)</f>
        <v>-2.4196539932194061E-2</v>
      </c>
      <c r="D36" s="63">
        <f>IF(VLOOKUP($A35, 'Bottom Decile - Absolute'!$A:$AT, D$3, 0)&lt;=0, "na", VLOOKUP($A36, 'Bottom Decile - Absolute'!$A:$AT, D$3, 0)/VLOOKUP($A35, 'Bottom Decile - Absolute'!$A:$AT, D$3, 0)-1)</f>
        <v>-0.12221023675529752</v>
      </c>
      <c r="E36" s="63">
        <f>IF(VLOOKUP($A35, 'Bottom Decile - Absolute'!$A:$AT, E$3, 0)&lt;=0, "na", VLOOKUP($A36, 'Bottom Decile - Absolute'!$A:$AT, E$3, 0)/VLOOKUP($A35, 'Bottom Decile - Absolute'!$A:$AT, E$3, 0)-1)</f>
        <v>-0.12783542174715889</v>
      </c>
      <c r="F36" s="63">
        <f>IF(VLOOKUP($A35, 'Bottom Decile - Absolute'!$A:$AT, F$3, 0)&lt;=0, "na", VLOOKUP($A36, 'Bottom Decile - Absolute'!$A:$AT, F$3, 0)/VLOOKUP($A35, 'Bottom Decile - Absolute'!$A:$AT, F$3, 0)-1)</f>
        <v>-0.11947365765797335</v>
      </c>
      <c r="G36" s="63">
        <f>IF(VLOOKUP($A35, 'Bottom Decile - Absolute'!$A:$AT, G$3, 0)&lt;=0, "na", VLOOKUP($A36, 'Bottom Decile - Absolute'!$A:$AT, G$3, 0)/VLOOKUP($A35, 'Bottom Decile - Absolute'!$A:$AT, G$3, 0)-1)</f>
        <v>4.1096090537886987E-2</v>
      </c>
      <c r="H36" s="63">
        <f>IF(VLOOKUP($A35, 'Bottom Decile - Absolute'!$A:$AT, H$3, 0)&lt;=0, "na", VLOOKUP($A36, 'Bottom Decile - Absolute'!$A:$AT, H$3, 0)/VLOOKUP($A35, 'Bottom Decile - Absolute'!$A:$AT, H$3, 0)-1)</f>
        <v>7.8460395026447971E-2</v>
      </c>
      <c r="I36" s="63">
        <f>IF(VLOOKUP($A35, 'Bottom Decile - Absolute'!$A:$AT, I$3, 0)&lt;=0, "na", VLOOKUP($A36, 'Bottom Decile - Absolute'!$A:$AT, I$3, 0)/VLOOKUP($A35, 'Bottom Decile - Absolute'!$A:$AT, I$3, 0)-1)</f>
        <v>1.8009651964231654E-2</v>
      </c>
      <c r="J36" s="63">
        <f>IF(VLOOKUP($A35, 'Bottom Decile - Absolute'!$A:$AT, J$3, 0)&lt;=0, "na", VLOOKUP($A36, 'Bottom Decile - Absolute'!$A:$AT, J$3, 0)/VLOOKUP($A35, 'Bottom Decile - Absolute'!$A:$AT, J$3, 0)-1)</f>
        <v>4.8728177344335544E-2</v>
      </c>
      <c r="K36" s="63">
        <f>IF(VLOOKUP($A35, 'Bottom Decile - Absolute'!$A:$AT, K$3, 0)&lt;=0, "na", VLOOKUP($A36, 'Bottom Decile - Absolute'!$A:$AT, K$3, 0)/VLOOKUP($A35, 'Bottom Decile - Absolute'!$A:$AT, K$3, 0)-1)</f>
        <v>2.6714248488830084E-2</v>
      </c>
      <c r="L36" s="63">
        <f>IF(VLOOKUP($A35, 'Bottom Decile - Absolute'!$A:$AT, L$3, 0)&lt;=0, "na", VLOOKUP($A36, 'Bottom Decile - Absolute'!$A:$AT, L$3, 0)/VLOOKUP($A35, 'Bottom Decile - Absolute'!$A:$AT, L$3, 0)-1)</f>
        <v>-0.25115013950229292</v>
      </c>
      <c r="M36" s="63">
        <f>IF(VLOOKUP($A35, 'Bottom Decile - Absolute'!$A:$AT, M$3, 0)&lt;=0, "na", VLOOKUP($A36, 'Bottom Decile - Absolute'!$A:$AT, M$3, 0)/VLOOKUP($A35, 'Bottom Decile - Absolute'!$A:$AT, M$3, 0)-1)</f>
        <v>2.0397679993051643E-3</v>
      </c>
      <c r="N36" s="63">
        <f>IF(VLOOKUP($A35, 'Bottom Decile - Absolute'!$A:$AT, N$3, 0)&lt;=0, "na", VLOOKUP($A36, 'Bottom Decile - Absolute'!$A:$AT, N$3, 0)/VLOOKUP($A35, 'Bottom Decile - Absolute'!$A:$AT, N$3, 0)-1)</f>
        <v>-0.14812806121550626</v>
      </c>
      <c r="O36" s="63">
        <f>IF(VLOOKUP($A35, 'Bottom Decile - Absolute'!$A:$AT, O$3, 0)&lt;=0, "na", VLOOKUP($A36, 'Bottom Decile - Absolute'!$A:$AT, O$3, 0)/VLOOKUP($A35, 'Bottom Decile - Absolute'!$A:$AT, O$3, 0)-1)</f>
        <v>-2.840581727635394E-2</v>
      </c>
      <c r="P36" s="63">
        <f>IF(VLOOKUP($A35, 'Bottom Decile - Absolute'!$A:$AT, P$3, 0)&lt;=0, "na", VLOOKUP($A36, 'Bottom Decile - Absolute'!$A:$AT, P$3, 0)/VLOOKUP($A35, 'Bottom Decile - Absolute'!$A:$AT, P$3, 0)-1)</f>
        <v>-0.30640203089520801</v>
      </c>
      <c r="Q36" s="63">
        <f>IF(VLOOKUP($A35, 'Bottom Decile - Absolute'!$A:$AT, Q$3, 0)&lt;=0, "na", VLOOKUP($A36, 'Bottom Decile - Absolute'!$A:$AT, Q$3, 0)/VLOOKUP($A35, 'Bottom Decile - Absolute'!$A:$AT, Q$3, 0)-1)</f>
        <v>-0.18813001151465192</v>
      </c>
      <c r="R36" s="63">
        <f>IF(VLOOKUP($A35, 'Bottom Decile - Absolute'!$A:$AT, R$3, 0)&lt;=0, "na", VLOOKUP($A36, 'Bottom Decile - Absolute'!$A:$AT, R$3, 0)/VLOOKUP($A35, 'Bottom Decile - Absolute'!$A:$AT, R$3, 0)-1)</f>
        <v>-0.23252923109567114</v>
      </c>
      <c r="S36" s="63">
        <f>IF(VLOOKUP($A35, 'Bottom Decile - Absolute'!$A:$AT, S$3, 0)&lt;=0, "na", VLOOKUP($A36, 'Bottom Decile - Absolute'!$A:$AT, S$3, 0)/VLOOKUP($A35, 'Bottom Decile - Absolute'!$A:$AT, S$3, 0)-1)</f>
        <v>-0.23522889549166737</v>
      </c>
      <c r="T36" s="63">
        <f>IF(VLOOKUP($A35, 'Bottom Decile - Absolute'!$A:$AT, T$3, 0)&lt;=0, "na", VLOOKUP($A36, 'Bottom Decile - Absolute'!$A:$AT, T$3, 0)/VLOOKUP($A35, 'Bottom Decile - Absolute'!$A:$AT, T$3, 0)-1)</f>
        <v>-0.27688616055036186</v>
      </c>
      <c r="U36" s="63">
        <f>IF(VLOOKUP($A35, 'Bottom Decile - Absolute'!$A:$AT, U$3, 0)&lt;=0, "na", VLOOKUP($A36, 'Bottom Decile - Absolute'!$A:$AT, U$3, 0)/VLOOKUP($A35, 'Bottom Decile - Absolute'!$A:$AT, U$3, 0)-1)</f>
        <v>-0.26882518291212709</v>
      </c>
      <c r="V36" s="63">
        <f>IF(VLOOKUP($A35, 'Bottom Decile - Absolute'!$A:$AT, V$3, 0)&lt;=0, "na", VLOOKUP($A36, 'Bottom Decile - Absolute'!$A:$AT, V$3, 0)/VLOOKUP($A35, 'Bottom Decile - Absolute'!$A:$AT, V$3, 0)-1)</f>
        <v>-0.16074346564636444</v>
      </c>
      <c r="W36" s="63">
        <f>IF(VLOOKUP($A35, 'Bottom Decile - Absolute'!$A:$AT, W$3, 0)&lt;=0, "na", VLOOKUP($A36, 'Bottom Decile - Absolute'!$A:$AT, W$3, 0)/VLOOKUP($A35, 'Bottom Decile - Absolute'!$A:$AT, W$3, 0)-1)</f>
        <v>-0.30872824496296336</v>
      </c>
      <c r="X36" s="63">
        <f>IF(VLOOKUP($A35, 'Bottom Decile - Absolute'!$A:$AT, X$3, 0)&lt;=0, "na", VLOOKUP($A36, 'Bottom Decile - Absolute'!$A:$AT, X$3, 0)/VLOOKUP($A35, 'Bottom Decile - Absolute'!$A:$AT, X$3, 0)-1)</f>
        <v>-0.17767545187568823</v>
      </c>
      <c r="Y36" s="63">
        <f>IF(VLOOKUP($A35, 'Bottom Decile - Absolute'!$A:$AT, Y$3, 0)&lt;=0, "na", VLOOKUP($A36, 'Bottom Decile - Absolute'!$A:$AT, Y$3, 0)/VLOOKUP($A35, 'Bottom Decile - Absolute'!$A:$AT, Y$3, 0)-1)</f>
        <v>-0.20487694590001571</v>
      </c>
      <c r="Z36" s="63">
        <f>IF(VLOOKUP($A35, 'Bottom Decile - Absolute'!$A:$AT, Z$3, 0)&lt;=0, "na", VLOOKUP($A36, 'Bottom Decile - Absolute'!$A:$AT, Z$3, 0)/VLOOKUP($A35, 'Bottom Decile - Absolute'!$A:$AT, Z$3, 0)-1)</f>
        <v>7.9558720424254048E-2</v>
      </c>
      <c r="AA36" s="63">
        <f>IF(VLOOKUP($A35, 'Bottom Decile - Absolute'!$A:$AT, AA$3, 0)&lt;=0, "na", VLOOKUP($A36, 'Bottom Decile - Absolute'!$A:$AT, AA$3, 0)/VLOOKUP($A35, 'Bottom Decile - Absolute'!$A:$AT, AA$3, 0)-1)</f>
        <v>-0.16629647398856762</v>
      </c>
      <c r="AB36" s="63">
        <f>IF(VLOOKUP($A35, 'Bottom Decile - Absolute'!$A:$AT, AB$3, 0)&lt;=0, "na", VLOOKUP($A36, 'Bottom Decile - Absolute'!$A:$AT, AB$3, 0)/VLOOKUP($A35, 'Bottom Decile - Absolute'!$A:$AT, AB$3, 0)-1)</f>
        <v>-0.1794795430073578</v>
      </c>
      <c r="AC36" s="63">
        <f>IF(VLOOKUP($A35, 'Bottom Decile - Absolute'!$A:$AT, AC$3, 0)&lt;=0, "na", VLOOKUP($A36, 'Bottom Decile - Absolute'!$A:$AT, AC$3, 0)/VLOOKUP($A35, 'Bottom Decile - Absolute'!$A:$AT, AC$3, 0)-1)</f>
        <v>-3.9485129926340456E-2</v>
      </c>
      <c r="AD36" s="63">
        <f>IF(VLOOKUP($A35, 'Bottom Decile - Absolute'!$A:$AT, AD$3, 0)&lt;=0, "na", VLOOKUP($A36, 'Bottom Decile - Absolute'!$A:$AT, AD$3, 0)/VLOOKUP($A35, 'Bottom Decile - Absolute'!$A:$AT, AD$3, 0)-1)</f>
        <v>-0.17269298248420806</v>
      </c>
      <c r="AE36" s="63">
        <f>IF(VLOOKUP($A35, 'Bottom Decile - Absolute'!$A:$AT, AE$3, 0)&lt;=0, "na", VLOOKUP($A36, 'Bottom Decile - Absolute'!$A:$AT, AE$3, 0)/VLOOKUP($A35, 'Bottom Decile - Absolute'!$A:$AT, AE$3, 0)-1)</f>
        <v>-1.2460296771898527E-2</v>
      </c>
      <c r="AF36" s="63">
        <f>IF(VLOOKUP($A35, 'Bottom Decile - Absolute'!$A:$AT, AF$3, 0)&lt;=0, "na", VLOOKUP($A36, 'Bottom Decile - Absolute'!$A:$AT, AF$3, 0)/VLOOKUP($A35, 'Bottom Decile - Absolute'!$A:$AT, AF$3, 0)-1)</f>
        <v>-0.25511515268776941</v>
      </c>
      <c r="AG36" s="63">
        <f>IF(VLOOKUP($A35, 'Bottom Decile - Absolute'!$A:$AT, AG$3, 0)&lt;=0, "na", VLOOKUP($A36, 'Bottom Decile - Absolute'!$A:$AT, AG$3, 0)/VLOOKUP($A35, 'Bottom Decile - Absolute'!$A:$AT, AG$3, 0)-1)</f>
        <v>-0.15365217836847378</v>
      </c>
      <c r="AH36" s="63">
        <f>IF(VLOOKUP($A35, 'Bottom Decile - Absolute'!$A:$AT, AH$3, 0)&lt;=0, "na", VLOOKUP($A36, 'Bottom Decile - Absolute'!$A:$AT, AH$3, 0)/VLOOKUP($A35, 'Bottom Decile - Absolute'!$A:$AT, AH$3, 0)-1)</f>
        <v>-5.951720043423181E-2</v>
      </c>
      <c r="AI36" s="63">
        <f>IF(VLOOKUP($A35, 'Bottom Decile - Absolute'!$A:$AT, AI$3, 0)&lt;=0, "na", VLOOKUP($A36, 'Bottom Decile - Absolute'!$A:$AT, AI$3, 0)/VLOOKUP($A35, 'Bottom Decile - Absolute'!$A:$AT, AI$3, 0)-1)</f>
        <v>-5.2322615293538322E-2</v>
      </c>
      <c r="AJ36" s="63">
        <f>IF(VLOOKUP($A35, 'Bottom Decile - Absolute'!$A:$AT, AJ$3, 0)&lt;=0, "na", VLOOKUP($A36, 'Bottom Decile - Absolute'!$A:$AT, AJ$3, 0)/VLOOKUP($A35, 'Bottom Decile - Absolute'!$A:$AT, AJ$3, 0)-1)</f>
        <v>-6.5079646204243113E-2</v>
      </c>
      <c r="AK36" s="63">
        <f>IF(VLOOKUP($A35, 'Bottom Decile - Absolute'!$A:$AT, AK$3, 0)&lt;=0, "na", VLOOKUP($A36, 'Bottom Decile - Absolute'!$A:$AT, AK$3, 0)/VLOOKUP($A35, 'Bottom Decile - Absolute'!$A:$AT, AK$3, 0)-1)</f>
        <v>-0.19605219099082538</v>
      </c>
      <c r="AL36" s="63">
        <f>IF(VLOOKUP($A35, 'Bottom Decile - Absolute'!$A:$AT, AL$3, 0)&lt;=0, "na", VLOOKUP($A36, 'Bottom Decile - Absolute'!$A:$AT, AL$3, 0)/VLOOKUP($A35, 'Bottom Decile - Absolute'!$A:$AT, AL$3, 0)-1)</f>
        <v>-0.17343146930574482</v>
      </c>
      <c r="AM36" s="63">
        <f>IF(VLOOKUP($A35, 'Bottom Decile - Absolute'!$A:$AT, AM$3, 0)&lt;=0, "na", VLOOKUP($A36, 'Bottom Decile - Absolute'!$A:$AT, AM$3, 0)/VLOOKUP($A35, 'Bottom Decile - Absolute'!$A:$AT, AM$3, 0)-1)</f>
        <v>-5.9991285636066261E-3</v>
      </c>
      <c r="AN36" s="63">
        <f>IF(VLOOKUP($A35, 'Bottom Decile - Absolute'!$A:$AT, AN$3, 0)&lt;=0, "na", VLOOKUP($A36, 'Bottom Decile - Absolute'!$A:$AT, AN$3, 0)/VLOOKUP($A35, 'Bottom Decile - Absolute'!$A:$AT, AN$3, 0)-1)</f>
        <v>3.6773236220209338E-2</v>
      </c>
      <c r="AO36" s="74">
        <f>IF(VLOOKUP($A35, 'Bottom Decile - Absolute'!$A:$AT, AO$3, 0)&lt;=0, "na", VLOOKUP($A36, 'Bottom Decile - Absolute'!$A:$AT, AO$3, 0)/VLOOKUP($A35, 'Bottom Decile - Absolute'!$A:$AT, AO$3, 0)-1)</f>
        <v>4.9954360961429023E-2</v>
      </c>
      <c r="AP36" s="63">
        <f>IF(VLOOKUP($A35, 'Bottom Decile - Absolute'!$A:$AT, AP$3, 0)&lt;=0, "na", VLOOKUP($A36, 'Bottom Decile - Absolute'!$A:$AT, AP$3, 0)/VLOOKUP($A35, 'Bottom Decile - Absolute'!$A:$AT, AP$3, 0)-1)</f>
        <v>7.4768849219764233E-2</v>
      </c>
      <c r="AQ36" s="63">
        <f>IF(VLOOKUP($A35, 'Bottom Decile - Absolute'!$A:$AT, AQ$3, 0)&lt;=0, "na", VLOOKUP($A36, 'Bottom Decile - Absolute'!$A:$AT, AQ$3, 0)/VLOOKUP($A35, 'Bottom Decile - Absolute'!$A:$AT, AQ$3, 0)-1)</f>
        <v>-0.11055861193485361</v>
      </c>
      <c r="AR36" s="63">
        <f>IF(VLOOKUP($A35, 'Bottom Decile - Absolute'!$A:$AT, AR$3, 0)&lt;=0, "na", VLOOKUP($A36, 'Bottom Decile - Absolute'!$A:$AT, AR$3, 0)/VLOOKUP($A35, 'Bottom Decile - Absolute'!$A:$AT, AR$3, 0)-1)</f>
        <v>-0.14086915617574436</v>
      </c>
      <c r="AS36" s="63">
        <f>IF(VLOOKUP($A35, 'Bottom Decile - Absolute'!$A:$AT, AS$3, 0)&lt;=0, "na", VLOOKUP($A36, 'Bottom Decile - Absolute'!$A:$AT, AS$3, 0)/VLOOKUP($A35, 'Bottom Decile - Absolute'!$A:$AT, AS$3, 0)-1)</f>
        <v>2.9014854393932143E-2</v>
      </c>
      <c r="AT36" s="63">
        <f>IF(VLOOKUP($A35, 'Bottom Decile - Absolute'!$A:$AT, AT$3, 0)&lt;=0, "na", VLOOKUP($A36, 'Bottom Decile - Absolute'!$A:$AT, AT$3, 0)/VLOOKUP($A35, 'Bottom Decile - Absolute'!$A:$AT, AT$3, 0)-1)</f>
        <v>-5.0212178069433455E-2</v>
      </c>
      <c r="AU36" s="63">
        <f>IF(VLOOKUP($A35, 'Bottom Decile - Absolute'!$A:$AU, AU$3, 0)&lt;=0, "na", VLOOKUP($A36, 'Bottom Decile - Absolute'!$A:$AU, AU$3, 0)/VLOOKUP($A35, 'Bottom Decile - Absolute'!$A:$AU, AU$3, 0)-1)</f>
        <v>-0.10227229465573728</v>
      </c>
      <c r="AV36" s="137">
        <f>IF(VLOOKUP($A35, 'Top Decile - Absolute'!$A:$BA, AV$3, 0)&lt;=0, "na", VLOOKUP($A36, 'Top Decile - Absolute'!$A:$BA, AV$3, 0)/VLOOKUP($A35, 'Top Decile - Absolute'!$A:$BA, AV$3, 0)-1)</f>
        <v>-4.3032486171400208E-2</v>
      </c>
      <c r="AW36" s="137">
        <f>IF(VLOOKUP($A35, 'Top Decile - Absolute'!$A:$BA, AW$3, 0)&lt;=0, "na", VLOOKUP($A36, 'Top Decile - Absolute'!$A:$BA, AW$3, 0)/VLOOKUP($A35, 'Top Decile - Absolute'!$A:$BA, AW$3, 0)-1)</f>
        <v>-7.2629694739647643E-3</v>
      </c>
    </row>
    <row r="37" spans="1:49">
      <c r="A37" s="7">
        <v>42734</v>
      </c>
      <c r="B37" s="63" t="str">
        <f>IF(VLOOKUP($A36, 'Bottom Decile - Absolute'!$A:$AT, B$3, 0)&lt;=0, "na", VLOOKUP($A37, 'Bottom Decile - Absolute'!$A:$AT, B$3, 0)/VLOOKUP($A36, 'Bottom Decile - Absolute'!$A:$AT, B$3, 0)-1)</f>
        <v>na</v>
      </c>
      <c r="C37" s="63">
        <f>IF(VLOOKUP($A36, 'Bottom Decile - Absolute'!$A:$AT, C$3, 0)&lt;=0, "na", VLOOKUP($A37, 'Bottom Decile - Absolute'!$A:$AT, C$3, 0)/VLOOKUP($A36, 'Bottom Decile - Absolute'!$A:$AT, C$3, 0)-1)</f>
        <v>7.9204249717148345E-2</v>
      </c>
      <c r="D37" s="63">
        <f>IF(VLOOKUP($A36, 'Bottom Decile - Absolute'!$A:$AT, D$3, 0)&lt;=0, "na", VLOOKUP($A37, 'Bottom Decile - Absolute'!$A:$AT, D$3, 0)/VLOOKUP($A36, 'Bottom Decile - Absolute'!$A:$AT, D$3, 0)-1)</f>
        <v>0.14346351246937861</v>
      </c>
      <c r="E37" s="63">
        <f>IF(VLOOKUP($A36, 'Bottom Decile - Absolute'!$A:$AT, E$3, 0)&lt;=0, "na", VLOOKUP($A37, 'Bottom Decile - Absolute'!$A:$AT, E$3, 0)/VLOOKUP($A36, 'Bottom Decile - Absolute'!$A:$AT, E$3, 0)-1)</f>
        <v>0.23565503317659209</v>
      </c>
      <c r="F37" s="63">
        <f>IF(VLOOKUP($A36, 'Bottom Decile - Absolute'!$A:$AT, F$3, 0)&lt;=0, "na", VLOOKUP($A37, 'Bottom Decile - Absolute'!$A:$AT, F$3, 0)/VLOOKUP($A36, 'Bottom Decile - Absolute'!$A:$AT, F$3, 0)-1)</f>
        <v>0.18956012380415244</v>
      </c>
      <c r="G37" s="63">
        <f>IF(VLOOKUP($A36, 'Bottom Decile - Absolute'!$A:$AT, G$3, 0)&lt;=0, "na", VLOOKUP($A37, 'Bottom Decile - Absolute'!$A:$AT, G$3, 0)/VLOOKUP($A36, 'Bottom Decile - Absolute'!$A:$AT, G$3, 0)-1)</f>
        <v>8.2124360808981667E-3</v>
      </c>
      <c r="H37" s="63">
        <f>IF(VLOOKUP($A36, 'Bottom Decile - Absolute'!$A:$AT, H$3, 0)&lt;=0, "na", VLOOKUP($A37, 'Bottom Decile - Absolute'!$A:$AT, H$3, 0)/VLOOKUP($A36, 'Bottom Decile - Absolute'!$A:$AT, H$3, 0)-1)</f>
        <v>4.6844141373556525E-3</v>
      </c>
      <c r="I37" s="63">
        <f>IF(VLOOKUP($A36, 'Bottom Decile - Absolute'!$A:$AT, I$3, 0)&lt;=0, "na", VLOOKUP($A37, 'Bottom Decile - Absolute'!$A:$AT, I$3, 0)/VLOOKUP($A36, 'Bottom Decile - Absolute'!$A:$AT, I$3, 0)-1)</f>
        <v>-1.0905254092842265E-3</v>
      </c>
      <c r="J37" s="63">
        <f>IF(VLOOKUP($A36, 'Bottom Decile - Absolute'!$A:$AT, J$3, 0)&lt;=0, "na", VLOOKUP($A37, 'Bottom Decile - Absolute'!$A:$AT, J$3, 0)/VLOOKUP($A36, 'Bottom Decile - Absolute'!$A:$AT, J$3, 0)-1)</f>
        <v>-1.6447863061093693E-2</v>
      </c>
      <c r="K37" s="63">
        <f>IF(VLOOKUP($A36, 'Bottom Decile - Absolute'!$A:$AT, K$3, 0)&lt;=0, "na", VLOOKUP($A37, 'Bottom Decile - Absolute'!$A:$AT, K$3, 0)/VLOOKUP($A36, 'Bottom Decile - Absolute'!$A:$AT, K$3, 0)-1)</f>
        <v>3.3242099949843062E-2</v>
      </c>
      <c r="L37" s="63">
        <f>IF(VLOOKUP($A36, 'Bottom Decile - Absolute'!$A:$AT, L$3, 0)&lt;=0, "na", VLOOKUP($A37, 'Bottom Decile - Absolute'!$A:$AT, L$3, 0)/VLOOKUP($A36, 'Bottom Decile - Absolute'!$A:$AT, L$3, 0)-1)</f>
        <v>0.3522777026391386</v>
      </c>
      <c r="M37" s="63">
        <f>IF(VLOOKUP($A36, 'Bottom Decile - Absolute'!$A:$AT, M$3, 0)&lt;=0, "na", VLOOKUP($A37, 'Bottom Decile - Absolute'!$A:$AT, M$3, 0)/VLOOKUP($A36, 'Bottom Decile - Absolute'!$A:$AT, M$3, 0)-1)</f>
        <v>5.0731838859308764E-2</v>
      </c>
      <c r="N37" s="63">
        <f>IF(VLOOKUP($A36, 'Bottom Decile - Absolute'!$A:$AT, N$3, 0)&lt;=0, "na", VLOOKUP($A37, 'Bottom Decile - Absolute'!$A:$AT, N$3, 0)/VLOOKUP($A36, 'Bottom Decile - Absolute'!$A:$AT, N$3, 0)-1)</f>
        <v>0.21866275862527718</v>
      </c>
      <c r="O37" s="63">
        <f>IF(VLOOKUP($A36, 'Bottom Decile - Absolute'!$A:$AT, O$3, 0)&lt;=0, "na", VLOOKUP($A37, 'Bottom Decile - Absolute'!$A:$AT, O$3, 0)/VLOOKUP($A36, 'Bottom Decile - Absolute'!$A:$AT, O$3, 0)-1)</f>
        <v>0.14891274790875575</v>
      </c>
      <c r="P37" s="63">
        <f>IF(VLOOKUP($A36, 'Bottom Decile - Absolute'!$A:$AT, P$3, 0)&lt;=0, "na", VLOOKUP($A37, 'Bottom Decile - Absolute'!$A:$AT, P$3, 0)/VLOOKUP($A36, 'Bottom Decile - Absolute'!$A:$AT, P$3, 0)-1)</f>
        <v>0.31251585489665912</v>
      </c>
      <c r="Q37" s="63">
        <f>IF(VLOOKUP($A36, 'Bottom Decile - Absolute'!$A:$AT, Q$3, 0)&lt;=0, "na", VLOOKUP($A37, 'Bottom Decile - Absolute'!$A:$AT, Q$3, 0)/VLOOKUP($A36, 'Bottom Decile - Absolute'!$A:$AT, Q$3, 0)-1)</f>
        <v>0.26675640921414812</v>
      </c>
      <c r="R37" s="63">
        <f>IF(VLOOKUP($A36, 'Bottom Decile - Absolute'!$A:$AT, R$3, 0)&lt;=0, "na", VLOOKUP($A37, 'Bottom Decile - Absolute'!$A:$AT, R$3, 0)/VLOOKUP($A36, 'Bottom Decile - Absolute'!$A:$AT, R$3, 0)-1)</f>
        <v>0.31815534934760814</v>
      </c>
      <c r="S37" s="63">
        <f>IF(VLOOKUP($A36, 'Bottom Decile - Absolute'!$A:$AT, S$3, 0)&lt;=0, "na", VLOOKUP($A37, 'Bottom Decile - Absolute'!$A:$AT, S$3, 0)/VLOOKUP($A36, 'Bottom Decile - Absolute'!$A:$AT, S$3, 0)-1)</f>
        <v>0.32239761863090477</v>
      </c>
      <c r="T37" s="63">
        <f>IF(VLOOKUP($A36, 'Bottom Decile - Absolute'!$A:$AT, T$3, 0)&lt;=0, "na", VLOOKUP($A37, 'Bottom Decile - Absolute'!$A:$AT, T$3, 0)/VLOOKUP($A36, 'Bottom Decile - Absolute'!$A:$AT, T$3, 0)-1)</f>
        <v>0.43694366572445964</v>
      </c>
      <c r="U37" s="63">
        <f>IF(VLOOKUP($A36, 'Bottom Decile - Absolute'!$A:$AT, U$3, 0)&lt;=0, "na", VLOOKUP($A37, 'Bottom Decile - Absolute'!$A:$AT, U$3, 0)/VLOOKUP($A36, 'Bottom Decile - Absolute'!$A:$AT, U$3, 0)-1)</f>
        <v>0.39226213653874575</v>
      </c>
      <c r="V37" s="63">
        <f>IF(VLOOKUP($A36, 'Bottom Decile - Absolute'!$A:$AT, V$3, 0)&lt;=0, "na", VLOOKUP($A37, 'Bottom Decile - Absolute'!$A:$AT, V$3, 0)/VLOOKUP($A36, 'Bottom Decile - Absolute'!$A:$AT, V$3, 0)-1)</f>
        <v>0.26418677025508908</v>
      </c>
      <c r="W37" s="63">
        <f>IF(VLOOKUP($A36, 'Bottom Decile - Absolute'!$A:$AT, W$3, 0)&lt;=0, "na", VLOOKUP($A37, 'Bottom Decile - Absolute'!$A:$AT, W$3, 0)/VLOOKUP($A36, 'Bottom Decile - Absolute'!$A:$AT, W$3, 0)-1)</f>
        <v>0.38569395237587711</v>
      </c>
      <c r="X37" s="63">
        <f>IF(VLOOKUP($A36, 'Bottom Decile - Absolute'!$A:$AT, X$3, 0)&lt;=0, "na", VLOOKUP($A37, 'Bottom Decile - Absolute'!$A:$AT, X$3, 0)/VLOOKUP($A36, 'Bottom Decile - Absolute'!$A:$AT, X$3, 0)-1)</f>
        <v>0.31067377436543508</v>
      </c>
      <c r="Y37" s="63">
        <f>IF(VLOOKUP($A36, 'Bottom Decile - Absolute'!$A:$AT, Y$3, 0)&lt;=0, "na", VLOOKUP($A37, 'Bottom Decile - Absolute'!$A:$AT, Y$3, 0)/VLOOKUP($A36, 'Bottom Decile - Absolute'!$A:$AT, Y$3, 0)-1)</f>
        <v>0.22334037487331537</v>
      </c>
      <c r="Z37" s="63">
        <f>IF(VLOOKUP($A36, 'Bottom Decile - Absolute'!$A:$AT, Z$3, 0)&lt;=0, "na", VLOOKUP($A37, 'Bottom Decile - Absolute'!$A:$AT, Z$3, 0)/VLOOKUP($A36, 'Bottom Decile - Absolute'!$A:$AT, Z$3, 0)-1)</f>
        <v>7.7239941219257702E-2</v>
      </c>
      <c r="AA37" s="63">
        <f>IF(VLOOKUP($A36, 'Bottom Decile - Absolute'!$A:$AT, AA$3, 0)&lt;=0, "na", VLOOKUP($A37, 'Bottom Decile - Absolute'!$A:$AT, AA$3, 0)/VLOOKUP($A36, 'Bottom Decile - Absolute'!$A:$AT, AA$3, 0)-1)</f>
        <v>0.32056773749031753</v>
      </c>
      <c r="AB37" s="63">
        <f>IF(VLOOKUP($A36, 'Bottom Decile - Absolute'!$A:$AT, AB$3, 0)&lt;=0, "na", VLOOKUP($A37, 'Bottom Decile - Absolute'!$A:$AT, AB$3, 0)/VLOOKUP($A36, 'Bottom Decile - Absolute'!$A:$AT, AB$3, 0)-1)</f>
        <v>0.26587351772110224</v>
      </c>
      <c r="AC37" s="63">
        <f>IF(VLOOKUP($A36, 'Bottom Decile - Absolute'!$A:$AT, AC$3, 0)&lt;=0, "na", VLOOKUP($A37, 'Bottom Decile - Absolute'!$A:$AT, AC$3, 0)/VLOOKUP($A36, 'Bottom Decile - Absolute'!$A:$AT, AC$3, 0)-1)</f>
        <v>4.7293533812426958E-2</v>
      </c>
      <c r="AD37" s="63">
        <f>IF(VLOOKUP($A36, 'Bottom Decile - Absolute'!$A:$AT, AD$3, 0)&lt;=0, "na", VLOOKUP($A37, 'Bottom Decile - Absolute'!$A:$AT, AD$3, 0)/VLOOKUP($A36, 'Bottom Decile - Absolute'!$A:$AT, AD$3, 0)-1)</f>
        <v>0.34922479461161027</v>
      </c>
      <c r="AE37" s="63">
        <f>IF(VLOOKUP($A36, 'Bottom Decile - Absolute'!$A:$AT, AE$3, 0)&lt;=0, "na", VLOOKUP($A37, 'Bottom Decile - Absolute'!$A:$AT, AE$3, 0)/VLOOKUP($A36, 'Bottom Decile - Absolute'!$A:$AT, AE$3, 0)-1)</f>
        <v>0.16653226247345443</v>
      </c>
      <c r="AF37" s="63">
        <f>IF(VLOOKUP($A36, 'Bottom Decile - Absolute'!$A:$AT, AF$3, 0)&lt;=0, "na", VLOOKUP($A37, 'Bottom Decile - Absolute'!$A:$AT, AF$3, 0)/VLOOKUP($A36, 'Bottom Decile - Absolute'!$A:$AT, AF$3, 0)-1)</f>
        <v>0.18673210782790406</v>
      </c>
      <c r="AG37" s="63">
        <f>IF(VLOOKUP($A36, 'Bottom Decile - Absolute'!$A:$AT, AG$3, 0)&lt;=0, "na", VLOOKUP($A37, 'Bottom Decile - Absolute'!$A:$AT, AG$3, 0)/VLOOKUP($A36, 'Bottom Decile - Absolute'!$A:$AT, AG$3, 0)-1)</f>
        <v>0.26709891367955363</v>
      </c>
      <c r="AH37" s="63">
        <f>IF(VLOOKUP($A36, 'Bottom Decile - Absolute'!$A:$AT, AH$3, 0)&lt;=0, "na", VLOOKUP($A37, 'Bottom Decile - Absolute'!$A:$AT, AH$3, 0)/VLOOKUP($A36, 'Bottom Decile - Absolute'!$A:$AT, AH$3, 0)-1)</f>
        <v>0.17213773502136842</v>
      </c>
      <c r="AI37" s="63">
        <f>IF(VLOOKUP($A36, 'Bottom Decile - Absolute'!$A:$AT, AI$3, 0)&lt;=0, "na", VLOOKUP($A37, 'Bottom Decile - Absolute'!$A:$AT, AI$3, 0)/VLOOKUP($A36, 'Bottom Decile - Absolute'!$A:$AT, AI$3, 0)-1)</f>
        <v>0.10675967288113886</v>
      </c>
      <c r="AJ37" s="63">
        <f>IF(VLOOKUP($A36, 'Bottom Decile - Absolute'!$A:$AT, AJ$3, 0)&lt;=0, "na", VLOOKUP($A37, 'Bottom Decile - Absolute'!$A:$AT, AJ$3, 0)/VLOOKUP($A36, 'Bottom Decile - Absolute'!$A:$AT, AJ$3, 0)-1)</f>
        <v>0.11954814003150749</v>
      </c>
      <c r="AK37" s="63">
        <f>IF(VLOOKUP($A36, 'Bottom Decile - Absolute'!$A:$AT, AK$3, 0)&lt;=0, "na", VLOOKUP($A37, 'Bottom Decile - Absolute'!$A:$AT, AK$3, 0)/VLOOKUP($A36, 'Bottom Decile - Absolute'!$A:$AT, AK$3, 0)-1)</f>
        <v>0.24368137642278298</v>
      </c>
      <c r="AL37" s="63">
        <f>IF(VLOOKUP($A36, 'Bottom Decile - Absolute'!$A:$AT, AL$3, 0)&lt;=0, "na", VLOOKUP($A37, 'Bottom Decile - Absolute'!$A:$AT, AL$3, 0)/VLOOKUP($A36, 'Bottom Decile - Absolute'!$A:$AT, AL$3, 0)-1)</f>
        <v>0.26162938113928735</v>
      </c>
      <c r="AM37" s="63">
        <f>IF(VLOOKUP($A36, 'Bottom Decile - Absolute'!$A:$AT, AM$3, 0)&lt;=0, "na", VLOOKUP($A37, 'Bottom Decile - Absolute'!$A:$AT, AM$3, 0)/VLOOKUP($A36, 'Bottom Decile - Absolute'!$A:$AT, AM$3, 0)-1)</f>
        <v>7.4415374225722752E-2</v>
      </c>
      <c r="AN37" s="63">
        <f>IF(VLOOKUP($A36, 'Bottom Decile - Absolute'!$A:$AT, AN$3, 0)&lt;=0, "na", VLOOKUP($A37, 'Bottom Decile - Absolute'!$A:$AT, AN$3, 0)/VLOOKUP($A36, 'Bottom Decile - Absolute'!$A:$AT, AN$3, 0)-1)</f>
        <v>8.9735556217343415E-2</v>
      </c>
      <c r="AO37" s="74">
        <f>IF(VLOOKUP($A36, 'Bottom Decile - Absolute'!$A:$AT, AO$3, 0)&lt;=0, "na", VLOOKUP($A37, 'Bottom Decile - Absolute'!$A:$AT, AO$3, 0)/VLOOKUP($A36, 'Bottom Decile - Absolute'!$A:$AT, AO$3, 0)-1)</f>
        <v>7.3367834154324907E-2</v>
      </c>
      <c r="AP37" s="63">
        <f>IF(VLOOKUP($A36, 'Bottom Decile - Absolute'!$A:$AT, AP$3, 0)&lt;=0, "na", VLOOKUP($A37, 'Bottom Decile - Absolute'!$A:$AT, AP$3, 0)/VLOOKUP($A36, 'Bottom Decile - Absolute'!$A:$AT, AP$3, 0)-1)</f>
        <v>1.4755704128712743E-2</v>
      </c>
      <c r="AQ37" s="63">
        <f>IF(VLOOKUP($A36, 'Bottom Decile - Absolute'!$A:$AT, AQ$3, 0)&lt;=0, "na", VLOOKUP($A37, 'Bottom Decile - Absolute'!$A:$AT, AQ$3, 0)/VLOOKUP($A36, 'Bottom Decile - Absolute'!$A:$AT, AQ$3, 0)-1)</f>
        <v>9.4242381130379194E-2</v>
      </c>
      <c r="AR37" s="63">
        <f>IF(VLOOKUP($A36, 'Bottom Decile - Absolute'!$A:$AT, AR$3, 0)&lt;=0, "na", VLOOKUP($A37, 'Bottom Decile - Absolute'!$A:$AT, AR$3, 0)/VLOOKUP($A36, 'Bottom Decile - Absolute'!$A:$AT, AR$3, 0)-1)</f>
        <v>0.21954964560633283</v>
      </c>
      <c r="AS37" s="63">
        <f>IF(VLOOKUP($A36, 'Bottom Decile - Absolute'!$A:$AT, AS$3, 0)&lt;=0, "na", VLOOKUP($A37, 'Bottom Decile - Absolute'!$A:$AT, AS$3, 0)/VLOOKUP($A36, 'Bottom Decile - Absolute'!$A:$AT, AS$3, 0)-1)</f>
        <v>6.6115653027622345E-2</v>
      </c>
      <c r="AT37" s="63">
        <f>IF(VLOOKUP($A36, 'Bottom Decile - Absolute'!$A:$AT, AT$3, 0)&lt;=0, "na", VLOOKUP($A37, 'Bottom Decile - Absolute'!$A:$AT, AT$3, 0)/VLOOKUP($A36, 'Bottom Decile - Absolute'!$A:$AT, AT$3, 0)-1)</f>
        <v>0.15425030393505512</v>
      </c>
      <c r="AU37" s="63">
        <f>IF(VLOOKUP($A36, 'Bottom Decile - Absolute'!$A:$AU, AU$3, 0)&lt;=0, "na", VLOOKUP($A37, 'Bottom Decile - Absolute'!$A:$AU, AU$3, 0)/VLOOKUP($A36, 'Bottom Decile - Absolute'!$A:$AU, AU$3, 0)-1)</f>
        <v>0.14228897879034941</v>
      </c>
      <c r="AV37" s="137">
        <f>IF(VLOOKUP($A36, 'Top Decile - Absolute'!$A:$BA, AV$3, 0)&lt;=0, "na", VLOOKUP($A37, 'Top Decile - Absolute'!$A:$BA, AV$3, 0)/VLOOKUP($A36, 'Top Decile - Absolute'!$A:$BA, AV$3, 0)-1)</f>
        <v>0.12794391100485925</v>
      </c>
      <c r="AW37" s="137">
        <f>IF(VLOOKUP($A36, 'Top Decile - Absolute'!$A:$BA, AW$3, 0)&lt;=0, "na", VLOOKUP($A37, 'Top Decile - Absolute'!$A:$BA, AW$3, 0)/VLOOKUP($A36, 'Top Decile - Absolute'!$A:$BA, AW$3, 0)-1)</f>
        <v>9.5350319045234722E-2</v>
      </c>
    </row>
    <row r="38" spans="1:49">
      <c r="A38" s="7">
        <v>43098</v>
      </c>
      <c r="B38" s="63" t="str">
        <f>IF(VLOOKUP($A37, 'Bottom Decile - Absolute'!$A:$AT, B$3, 0)&lt;=0, "na", VLOOKUP($A38, 'Bottom Decile - Absolute'!$A:$AT, B$3, 0)/VLOOKUP($A37, 'Bottom Decile - Absolute'!$A:$AT, B$3, 0)-1)</f>
        <v>na</v>
      </c>
      <c r="C38" s="63">
        <f>IF(VLOOKUP($A37, 'Bottom Decile - Absolute'!$A:$AT, C$3, 0)&lt;=0, "na", VLOOKUP($A38, 'Bottom Decile - Absolute'!$A:$AT, C$3, 0)/VLOOKUP($A37, 'Bottom Decile - Absolute'!$A:$AT, C$3, 0)-1)</f>
        <v>9.757237207846825E-2</v>
      </c>
      <c r="D38" s="63">
        <f>IF(VLOOKUP($A37, 'Bottom Decile - Absolute'!$A:$AT, D$3, 0)&lt;=0, "na", VLOOKUP($A38, 'Bottom Decile - Absolute'!$A:$AT, D$3, 0)/VLOOKUP($A37, 'Bottom Decile - Absolute'!$A:$AT, D$3, 0)-1)</f>
        <v>0.25747925222676993</v>
      </c>
      <c r="E38" s="63">
        <f>IF(VLOOKUP($A37, 'Bottom Decile - Absolute'!$A:$AT, E$3, 0)&lt;=0, "na", VLOOKUP($A38, 'Bottom Decile - Absolute'!$A:$AT, E$3, 0)/VLOOKUP($A37, 'Bottom Decile - Absolute'!$A:$AT, E$3, 0)-1)</f>
        <v>2.785547918907838E-3</v>
      </c>
      <c r="F38" s="63">
        <f>IF(VLOOKUP($A37, 'Bottom Decile - Absolute'!$A:$AT, F$3, 0)&lt;=0, "na", VLOOKUP($A38, 'Bottom Decile - Absolute'!$A:$AT, F$3, 0)/VLOOKUP($A37, 'Bottom Decile - Absolute'!$A:$AT, F$3, 0)-1)</f>
        <v>4.1282318235827731E-2</v>
      </c>
      <c r="G38" s="63">
        <f>IF(VLOOKUP($A37, 'Bottom Decile - Absolute'!$A:$AT, G$3, 0)&lt;=0, "na", VLOOKUP($A38, 'Bottom Decile - Absolute'!$A:$AT, G$3, 0)/VLOOKUP($A37, 'Bottom Decile - Absolute'!$A:$AT, G$3, 0)-1)</f>
        <v>0.25321788735943906</v>
      </c>
      <c r="H38" s="63">
        <f>IF(VLOOKUP($A37, 'Bottom Decile - Absolute'!$A:$AT, H$3, 0)&lt;=0, "na", VLOOKUP($A38, 'Bottom Decile - Absolute'!$A:$AT, H$3, 0)/VLOOKUP($A37, 'Bottom Decile - Absolute'!$A:$AT, H$3, 0)-1)</f>
        <v>0.20988622420406244</v>
      </c>
      <c r="I38" s="63">
        <f>IF(VLOOKUP($A37, 'Bottom Decile - Absolute'!$A:$AT, I$3, 0)&lt;=0, "na", VLOOKUP($A38, 'Bottom Decile - Absolute'!$A:$AT, I$3, 0)/VLOOKUP($A37, 'Bottom Decile - Absolute'!$A:$AT, I$3, 0)-1)</f>
        <v>0.18982262865547939</v>
      </c>
      <c r="J38" s="63">
        <f>IF(VLOOKUP($A37, 'Bottom Decile - Absolute'!$A:$AT, J$3, 0)&lt;=0, "na", VLOOKUP($A38, 'Bottom Decile - Absolute'!$A:$AT, J$3, 0)/VLOOKUP($A37, 'Bottom Decile - Absolute'!$A:$AT, J$3, 0)-1)</f>
        <v>0.19916669161892853</v>
      </c>
      <c r="K38" s="63">
        <f>IF(VLOOKUP($A37, 'Bottom Decile - Absolute'!$A:$AT, K$3, 0)&lt;=0, "na", VLOOKUP($A38, 'Bottom Decile - Absolute'!$A:$AT, K$3, 0)/VLOOKUP($A37, 'Bottom Decile - Absolute'!$A:$AT, K$3, 0)-1)</f>
        <v>0.13309400954273687</v>
      </c>
      <c r="L38" s="63">
        <f>IF(VLOOKUP($A37, 'Bottom Decile - Absolute'!$A:$AT, L$3, 0)&lt;=0, "na", VLOOKUP($A38, 'Bottom Decile - Absolute'!$A:$AT, L$3, 0)/VLOOKUP($A37, 'Bottom Decile - Absolute'!$A:$AT, L$3, 0)-1)</f>
        <v>-3.9238037759037336E-4</v>
      </c>
      <c r="M38" s="63">
        <f>IF(VLOOKUP($A37, 'Bottom Decile - Absolute'!$A:$AT, M$3, 0)&lt;=0, "na", VLOOKUP($A38, 'Bottom Decile - Absolute'!$A:$AT, M$3, 0)/VLOOKUP($A37, 'Bottom Decile - Absolute'!$A:$AT, M$3, 0)-1)</f>
        <v>0.16504680427064855</v>
      </c>
      <c r="N38" s="63">
        <f>IF(VLOOKUP($A37, 'Bottom Decile - Absolute'!$A:$AT, N$3, 0)&lt;=0, "na", VLOOKUP($A38, 'Bottom Decile - Absolute'!$A:$AT, N$3, 0)/VLOOKUP($A37, 'Bottom Decile - Absolute'!$A:$AT, N$3, 0)-1)</f>
        <v>0.11625541995820909</v>
      </c>
      <c r="O38" s="63">
        <f>IF(VLOOKUP($A37, 'Bottom Decile - Absolute'!$A:$AT, O$3, 0)&lt;=0, "na", VLOOKUP($A38, 'Bottom Decile - Absolute'!$A:$AT, O$3, 0)/VLOOKUP($A37, 'Bottom Decile - Absolute'!$A:$AT, O$3, 0)-1)</f>
        <v>0.11345171901438644</v>
      </c>
      <c r="P38" s="63">
        <f>IF(VLOOKUP($A37, 'Bottom Decile - Absolute'!$A:$AT, P$3, 0)&lt;=0, "na", VLOOKUP($A38, 'Bottom Decile - Absolute'!$A:$AT, P$3, 0)/VLOOKUP($A37, 'Bottom Decile - Absolute'!$A:$AT, P$3, 0)-1)</f>
        <v>0.10268769326874794</v>
      </c>
      <c r="Q38" s="63">
        <f>IF(VLOOKUP($A37, 'Bottom Decile - Absolute'!$A:$AT, Q$3, 0)&lt;=0, "na", VLOOKUP($A38, 'Bottom Decile - Absolute'!$A:$AT, Q$3, 0)/VLOOKUP($A37, 'Bottom Decile - Absolute'!$A:$AT, Q$3, 0)-1)</f>
        <v>-3.8033632564574926E-2</v>
      </c>
      <c r="R38" s="63">
        <f>IF(VLOOKUP($A37, 'Bottom Decile - Absolute'!$A:$AT, R$3, 0)&lt;=0, "na", VLOOKUP($A38, 'Bottom Decile - Absolute'!$A:$AT, R$3, 0)/VLOOKUP($A37, 'Bottom Decile - Absolute'!$A:$AT, R$3, 0)-1)</f>
        <v>2.0858525529242167E-2</v>
      </c>
      <c r="S38" s="63">
        <f>IF(VLOOKUP($A37, 'Bottom Decile - Absolute'!$A:$AT, S$3, 0)&lt;=0, "na", VLOOKUP($A38, 'Bottom Decile - Absolute'!$A:$AT, S$3, 0)/VLOOKUP($A37, 'Bottom Decile - Absolute'!$A:$AT, S$3, 0)-1)</f>
        <v>-3.9082074298455449E-3</v>
      </c>
      <c r="T38" s="63">
        <f>IF(VLOOKUP($A37, 'Bottom Decile - Absolute'!$A:$AT, T$3, 0)&lt;=0, "na", VLOOKUP($A38, 'Bottom Decile - Absolute'!$A:$AT, T$3, 0)/VLOOKUP($A37, 'Bottom Decile - Absolute'!$A:$AT, T$3, 0)-1)</f>
        <v>5.1712687467175389E-2</v>
      </c>
      <c r="U38" s="63">
        <f>IF(VLOOKUP($A37, 'Bottom Decile - Absolute'!$A:$AT, U$3, 0)&lt;=0, "na", VLOOKUP($A38, 'Bottom Decile - Absolute'!$A:$AT, U$3, 0)/VLOOKUP($A37, 'Bottom Decile - Absolute'!$A:$AT, U$3, 0)-1)</f>
        <v>4.2290014342516224E-2</v>
      </c>
      <c r="V38" s="63">
        <f>IF(VLOOKUP($A37, 'Bottom Decile - Absolute'!$A:$AT, V$3, 0)&lt;=0, "na", VLOOKUP($A38, 'Bottom Decile - Absolute'!$A:$AT, V$3, 0)/VLOOKUP($A37, 'Bottom Decile - Absolute'!$A:$AT, V$3, 0)-1)</f>
        <v>-2.924573887297266E-2</v>
      </c>
      <c r="W38" s="63">
        <f>IF(VLOOKUP($A37, 'Bottom Decile - Absolute'!$A:$AT, W$3, 0)&lt;=0, "na", VLOOKUP($A38, 'Bottom Decile - Absolute'!$A:$AT, W$3, 0)/VLOOKUP($A37, 'Bottom Decile - Absolute'!$A:$AT, W$3, 0)-1)</f>
        <v>5.8940065635250338E-2</v>
      </c>
      <c r="X38" s="63">
        <f>IF(VLOOKUP($A37, 'Bottom Decile - Absolute'!$A:$AT, X$3, 0)&lt;=0, "na", VLOOKUP($A38, 'Bottom Decile - Absolute'!$A:$AT, X$3, 0)/VLOOKUP($A37, 'Bottom Decile - Absolute'!$A:$AT, X$3, 0)-1)</f>
        <v>7.4616051666000827E-2</v>
      </c>
      <c r="Y38" s="63">
        <f>IF(VLOOKUP($A37, 'Bottom Decile - Absolute'!$A:$AT, Y$3, 0)&lt;=0, "na", VLOOKUP($A38, 'Bottom Decile - Absolute'!$A:$AT, Y$3, 0)/VLOOKUP($A37, 'Bottom Decile - Absolute'!$A:$AT, Y$3, 0)-1)</f>
        <v>5.9105402799460416E-2</v>
      </c>
      <c r="Z38" s="63">
        <f>IF(VLOOKUP($A37, 'Bottom Decile - Absolute'!$A:$AT, Z$3, 0)&lt;=0, "na", VLOOKUP($A38, 'Bottom Decile - Absolute'!$A:$AT, Z$3, 0)/VLOOKUP($A37, 'Bottom Decile - Absolute'!$A:$AT, Z$3, 0)-1)</f>
        <v>0.1566741609868012</v>
      </c>
      <c r="AA38" s="63">
        <f>IF(VLOOKUP($A37, 'Bottom Decile - Absolute'!$A:$AT, AA$3, 0)&lt;=0, "na", VLOOKUP($A38, 'Bottom Decile - Absolute'!$A:$AT, AA$3, 0)/VLOOKUP($A37, 'Bottom Decile - Absolute'!$A:$AT, AA$3, 0)-1)</f>
        <v>7.8753084391488093E-2</v>
      </c>
      <c r="AB38" s="63">
        <f>IF(VLOOKUP($A37, 'Bottom Decile - Absolute'!$A:$AT, AB$3, 0)&lt;=0, "na", VLOOKUP($A38, 'Bottom Decile - Absolute'!$A:$AT, AB$3, 0)/VLOOKUP($A37, 'Bottom Decile - Absolute'!$A:$AT, AB$3, 0)-1)</f>
        <v>8.0057712961971728E-3</v>
      </c>
      <c r="AC38" s="63">
        <f>IF(VLOOKUP($A37, 'Bottom Decile - Absolute'!$A:$AT, AC$3, 0)&lt;=0, "na", VLOOKUP($A38, 'Bottom Decile - Absolute'!$A:$AT, AC$3, 0)/VLOOKUP($A37, 'Bottom Decile - Absolute'!$A:$AT, AC$3, 0)-1)</f>
        <v>0.19981290057729351</v>
      </c>
      <c r="AD38" s="63">
        <f>IF(VLOOKUP($A37, 'Bottom Decile - Absolute'!$A:$AT, AD$3, 0)&lt;=0, "na", VLOOKUP($A38, 'Bottom Decile - Absolute'!$A:$AT, AD$3, 0)/VLOOKUP($A37, 'Bottom Decile - Absolute'!$A:$AT, AD$3, 0)-1)</f>
        <v>0.12777982846611158</v>
      </c>
      <c r="AE38" s="63">
        <f>IF(VLOOKUP($A37, 'Bottom Decile - Absolute'!$A:$AT, AE$3, 0)&lt;=0, "na", VLOOKUP($A38, 'Bottom Decile - Absolute'!$A:$AT, AE$3, 0)/VLOOKUP($A37, 'Bottom Decile - Absolute'!$A:$AT, AE$3, 0)-1)</f>
        <v>0.23561147349169587</v>
      </c>
      <c r="AF38" s="63">
        <f>IF(VLOOKUP($A37, 'Bottom Decile - Absolute'!$A:$AT, AF$3, 0)&lt;=0, "na", VLOOKUP($A38, 'Bottom Decile - Absolute'!$A:$AT, AF$3, 0)/VLOOKUP($A37, 'Bottom Decile - Absolute'!$A:$AT, AF$3, 0)-1)</f>
        <v>7.5971349077326167E-2</v>
      </c>
      <c r="AG38" s="63">
        <f>IF(VLOOKUP($A37, 'Bottom Decile - Absolute'!$A:$AT, AG$3, 0)&lt;=0, "na", VLOOKUP($A38, 'Bottom Decile - Absolute'!$A:$AT, AG$3, 0)/VLOOKUP($A37, 'Bottom Decile - Absolute'!$A:$AT, AG$3, 0)-1)</f>
        <v>2.5830162161186276E-2</v>
      </c>
      <c r="AH38" s="63">
        <f>IF(VLOOKUP($A37, 'Bottom Decile - Absolute'!$A:$AT, AH$3, 0)&lt;=0, "na", VLOOKUP($A38, 'Bottom Decile - Absolute'!$A:$AT, AH$3, 0)/VLOOKUP($A37, 'Bottom Decile - Absolute'!$A:$AT, AH$3, 0)-1)</f>
        <v>4.0852310959154536E-2</v>
      </c>
      <c r="AI38" s="63">
        <f>IF(VLOOKUP($A37, 'Bottom Decile - Absolute'!$A:$AT, AI$3, 0)&lt;=0, "na", VLOOKUP($A38, 'Bottom Decile - Absolute'!$A:$AT, AI$3, 0)/VLOOKUP($A37, 'Bottom Decile - Absolute'!$A:$AT, AI$3, 0)-1)</f>
        <v>0.17147767982864615</v>
      </c>
      <c r="AJ38" s="63">
        <f>IF(VLOOKUP($A37, 'Bottom Decile - Absolute'!$A:$AT, AJ$3, 0)&lt;=0, "na", VLOOKUP($A38, 'Bottom Decile - Absolute'!$A:$AT, AJ$3, 0)/VLOOKUP($A37, 'Bottom Decile - Absolute'!$A:$AT, AJ$3, 0)-1)</f>
        <v>0.18261293662631006</v>
      </c>
      <c r="AK38" s="63">
        <f>IF(VLOOKUP($A37, 'Bottom Decile - Absolute'!$A:$AT, AK$3, 0)&lt;=0, "na", VLOOKUP($A38, 'Bottom Decile - Absolute'!$A:$AT, AK$3, 0)/VLOOKUP($A37, 'Bottom Decile - Absolute'!$A:$AT, AK$3, 0)-1)</f>
        <v>2.8650143170622533E-2</v>
      </c>
      <c r="AL38" s="63">
        <f>IF(VLOOKUP($A37, 'Bottom Decile - Absolute'!$A:$AT, AL$3, 0)&lt;=0, "na", VLOOKUP($A38, 'Bottom Decile - Absolute'!$A:$AT, AL$3, 0)/VLOOKUP($A37, 'Bottom Decile - Absolute'!$A:$AT, AL$3, 0)-1)</f>
        <v>1.2286412713588879E-2</v>
      </c>
      <c r="AM38" s="63">
        <f>IF(VLOOKUP($A37, 'Bottom Decile - Absolute'!$A:$AT, AM$3, 0)&lt;=0, "na", VLOOKUP($A38, 'Bottom Decile - Absolute'!$A:$AT, AM$3, 0)/VLOOKUP($A37, 'Bottom Decile - Absolute'!$A:$AT, AM$3, 0)-1)</f>
        <v>7.7444081454718372E-2</v>
      </c>
      <c r="AN38" s="63">
        <f>IF(VLOOKUP($A37, 'Bottom Decile - Absolute'!$A:$AT, AN$3, 0)&lt;=0, "na", VLOOKUP($A38, 'Bottom Decile - Absolute'!$A:$AT, AN$3, 0)/VLOOKUP($A37, 'Bottom Decile - Absolute'!$A:$AT, AN$3, 0)-1)</f>
        <v>0.1614537279885182</v>
      </c>
      <c r="AO38" s="74">
        <f>IF(VLOOKUP($A37, 'Bottom Decile - Absolute'!$A:$AT, AO$3, 0)&lt;=0, "na", VLOOKUP($A38, 'Bottom Decile - Absolute'!$A:$AT, AO$3, 0)/VLOOKUP($A37, 'Bottom Decile - Absolute'!$A:$AT, AO$3, 0)-1)</f>
        <v>0.13282480318971768</v>
      </c>
      <c r="AP38" s="63">
        <f>IF(VLOOKUP($A37, 'Bottom Decile - Absolute'!$A:$AT, AP$3, 0)&lt;=0, "na", VLOOKUP($A38, 'Bottom Decile - Absolute'!$A:$AT, AP$3, 0)/VLOOKUP($A37, 'Bottom Decile - Absolute'!$A:$AT, AP$3, 0)-1)</f>
        <v>0.16971340608231777</v>
      </c>
      <c r="AQ38" s="63">
        <f>IF(VLOOKUP($A37, 'Bottom Decile - Absolute'!$A:$AT, AQ$3, 0)&lt;=0, "na", VLOOKUP($A38, 'Bottom Decile - Absolute'!$A:$AT, AQ$3, 0)/VLOOKUP($A37, 'Bottom Decile - Absolute'!$A:$AT, AQ$3, 0)-1)</f>
        <v>5.4856030945441114E-2</v>
      </c>
      <c r="AR38" s="63">
        <f>IF(VLOOKUP($A37, 'Bottom Decile - Absolute'!$A:$AT, AR$3, 0)&lt;=0, "na", VLOOKUP($A38, 'Bottom Decile - Absolute'!$A:$AT, AR$3, 0)/VLOOKUP($A37, 'Bottom Decile - Absolute'!$A:$AT, AR$3, 0)-1)</f>
        <v>9.5093919317423392E-2</v>
      </c>
      <c r="AS38" s="63">
        <f>IF(VLOOKUP($A37, 'Bottom Decile - Absolute'!$A:$AT, AS$3, 0)&lt;=0, "na", VLOOKUP($A38, 'Bottom Decile - Absolute'!$A:$AT, AS$3, 0)/VLOOKUP($A37, 'Bottom Decile - Absolute'!$A:$AT, AS$3, 0)-1)</f>
        <v>0.17748300124483984</v>
      </c>
      <c r="AT38" s="63">
        <f>IF(VLOOKUP($A37, 'Bottom Decile - Absolute'!$A:$AT, AT$3, 0)&lt;=0, "na", VLOOKUP($A38, 'Bottom Decile - Absolute'!$A:$AT, AT$3, 0)/VLOOKUP($A37, 'Bottom Decile - Absolute'!$A:$AT, AT$3, 0)-1)</f>
        <v>7.3005704780783054E-2</v>
      </c>
      <c r="AU38" s="63">
        <f>IF(VLOOKUP($A37, 'Bottom Decile - Absolute'!$A:$AU, AU$3, 0)&lt;=0, "na", VLOOKUP($A38, 'Bottom Decile - Absolute'!$A:$AU, AU$3, 0)/VLOOKUP($A37, 'Bottom Decile - Absolute'!$A:$AU, AU$3, 0)-1)</f>
        <v>0.10238236002003354</v>
      </c>
      <c r="AV38" s="137">
        <f>IF(VLOOKUP($A37, 'Top Decile - Absolute'!$A:$BA, AV$3, 0)&lt;=0, "na", VLOOKUP($A38, 'Top Decile - Absolute'!$A:$BA, AV$3, 0)/VLOOKUP($A37, 'Top Decile - Absolute'!$A:$BA, AV$3, 0)-1)</f>
        <v>0.16345374736548646</v>
      </c>
      <c r="AW38" s="137">
        <f>IF(VLOOKUP($A37, 'Top Decile - Absolute'!$A:$BA, AW$3, 0)&lt;=0, "na", VLOOKUP($A38, 'Top Decile - Absolute'!$A:$BA, AW$3, 0)/VLOOKUP($A37, 'Top Decile - Absolute'!$A:$BA, AW$3, 0)-1)</f>
        <v>0.19419993121632406</v>
      </c>
    </row>
    <row r="39" spans="1:49">
      <c r="A39" s="7">
        <v>43465</v>
      </c>
      <c r="B39" s="63" t="str">
        <f>IF(VLOOKUP($A38, 'Bottom Decile - Absolute'!$A:$AT, B$3, 0)&lt;=0, "na", VLOOKUP($A39, 'Bottom Decile - Absolute'!$A:$AT, B$3, 0)/VLOOKUP($A38, 'Bottom Decile - Absolute'!$A:$AT, B$3, 0)-1)</f>
        <v>na</v>
      </c>
      <c r="C39" s="63">
        <f>IF(VLOOKUP($A38, 'Bottom Decile - Absolute'!$A:$AT, C$3, 0)&lt;=0, "na", VLOOKUP($A39, 'Bottom Decile - Absolute'!$A:$AT, C$3, 0)/VLOOKUP($A38, 'Bottom Decile - Absolute'!$A:$AT, C$3, 0)-1)</f>
        <v>-8.334474868559294E-2</v>
      </c>
      <c r="D39" s="63">
        <f>IF(VLOOKUP($A38, 'Bottom Decile - Absolute'!$A:$AT, D$3, 0)&lt;=0, "na", VLOOKUP($A39, 'Bottom Decile - Absolute'!$A:$AT, D$3, 0)/VLOOKUP($A38, 'Bottom Decile - Absolute'!$A:$AT, D$3, 0)-1)</f>
        <v>-0.13880898080396153</v>
      </c>
      <c r="E39" s="63">
        <f>IF(VLOOKUP($A38, 'Bottom Decile - Absolute'!$A:$AT, E$3, 0)&lt;=0, "na", VLOOKUP($A39, 'Bottom Decile - Absolute'!$A:$AT, E$3, 0)/VLOOKUP($A38, 'Bottom Decile - Absolute'!$A:$AT, E$3, 0)-1)</f>
        <v>-9.4613701512752169E-2</v>
      </c>
      <c r="F39" s="63">
        <f>IF(VLOOKUP($A38, 'Bottom Decile - Absolute'!$A:$AT, F$3, 0)&lt;=0, "na", VLOOKUP($A39, 'Bottom Decile - Absolute'!$A:$AT, F$3, 0)/VLOOKUP($A38, 'Bottom Decile - Absolute'!$A:$AT, F$3, 0)-1)</f>
        <v>-3.4964007512029105E-2</v>
      </c>
      <c r="G39" s="63">
        <f>IF(VLOOKUP($A38, 'Bottom Decile - Absolute'!$A:$AT, G$3, 0)&lt;=0, "na", VLOOKUP($A39, 'Bottom Decile - Absolute'!$A:$AT, G$3, 0)/VLOOKUP($A38, 'Bottom Decile - Absolute'!$A:$AT, G$3, 0)-1)</f>
        <v>-1.5212482813070638E-3</v>
      </c>
      <c r="H39" s="63">
        <f>IF(VLOOKUP($A38, 'Bottom Decile - Absolute'!$A:$AT, H$3, 0)&lt;=0, "na", VLOOKUP($A39, 'Bottom Decile - Absolute'!$A:$AT, H$3, 0)/VLOOKUP($A38, 'Bottom Decile - Absolute'!$A:$AT, H$3, 0)-1)</f>
        <v>1.5589931445870064E-2</v>
      </c>
      <c r="I39" s="63">
        <f>IF(VLOOKUP($A38, 'Bottom Decile - Absolute'!$A:$AT, I$3, 0)&lt;=0, "na", VLOOKUP($A39, 'Bottom Decile - Absolute'!$A:$AT, I$3, 0)/VLOOKUP($A38, 'Bottom Decile - Absolute'!$A:$AT, I$3, 0)-1)</f>
        <v>1.4091327140866472E-2</v>
      </c>
      <c r="J39" s="63">
        <f>IF(VLOOKUP($A38, 'Bottom Decile - Absolute'!$A:$AT, J$3, 0)&lt;=0, "na", VLOOKUP($A39, 'Bottom Decile - Absolute'!$A:$AT, J$3, 0)/VLOOKUP($A38, 'Bottom Decile - Absolute'!$A:$AT, J$3, 0)-1)</f>
        <v>-1.5717626159789666E-2</v>
      </c>
      <c r="K39" s="63">
        <f>IF(VLOOKUP($A38, 'Bottom Decile - Absolute'!$A:$AT, K$3, 0)&lt;=0, "na", VLOOKUP($A39, 'Bottom Decile - Absolute'!$A:$AT, K$3, 0)/VLOOKUP($A38, 'Bottom Decile - Absolute'!$A:$AT, K$3, 0)-1)</f>
        <v>1.7491597689475835E-2</v>
      </c>
      <c r="L39" s="63">
        <f>IF(VLOOKUP($A38, 'Bottom Decile - Absolute'!$A:$AT, L$3, 0)&lt;=0, "na", VLOOKUP($A39, 'Bottom Decile - Absolute'!$A:$AT, L$3, 0)/VLOOKUP($A38, 'Bottom Decile - Absolute'!$A:$AT, L$3, 0)-1)</f>
        <v>-0.11835465439908066</v>
      </c>
      <c r="M39" s="63">
        <f>IF(VLOOKUP($A38, 'Bottom Decile - Absolute'!$A:$AT, M$3, 0)&lt;=0, "na", VLOOKUP($A39, 'Bottom Decile - Absolute'!$A:$AT, M$3, 0)/VLOOKUP($A38, 'Bottom Decile - Absolute'!$A:$AT, M$3, 0)-1)</f>
        <v>-2.943055882174539E-2</v>
      </c>
      <c r="N39" s="63">
        <f>IF(VLOOKUP($A38, 'Bottom Decile - Absolute'!$A:$AT, N$3, 0)&lt;=0, "na", VLOOKUP($A39, 'Bottom Decile - Absolute'!$A:$AT, N$3, 0)/VLOOKUP($A38, 'Bottom Decile - Absolute'!$A:$AT, N$3, 0)-1)</f>
        <v>-0.16530359452972687</v>
      </c>
      <c r="O39" s="63">
        <f>IF(VLOOKUP($A38, 'Bottom Decile - Absolute'!$A:$AT, O$3, 0)&lt;=0, "na", VLOOKUP($A39, 'Bottom Decile - Absolute'!$A:$AT, O$3, 0)/VLOOKUP($A38, 'Bottom Decile - Absolute'!$A:$AT, O$3, 0)-1)</f>
        <v>-6.6321750912092026E-2</v>
      </c>
      <c r="P39" s="63">
        <f>IF(VLOOKUP($A38, 'Bottom Decile - Absolute'!$A:$AT, P$3, 0)&lt;=0, "na", VLOOKUP($A39, 'Bottom Decile - Absolute'!$A:$AT, P$3, 0)/VLOOKUP($A38, 'Bottom Decile - Absolute'!$A:$AT, P$3, 0)-1)</f>
        <v>-0.14617874297640787</v>
      </c>
      <c r="Q39" s="63">
        <f>IF(VLOOKUP($A38, 'Bottom Decile - Absolute'!$A:$AT, Q$3, 0)&lt;=0, "na", VLOOKUP($A39, 'Bottom Decile - Absolute'!$A:$AT, Q$3, 0)/VLOOKUP($A38, 'Bottom Decile - Absolute'!$A:$AT, Q$3, 0)-1)</f>
        <v>-0.14074853012720456</v>
      </c>
      <c r="R39" s="63">
        <f>IF(VLOOKUP($A38, 'Bottom Decile - Absolute'!$A:$AT, R$3, 0)&lt;=0, "na", VLOOKUP($A39, 'Bottom Decile - Absolute'!$A:$AT, R$3, 0)/VLOOKUP($A38, 'Bottom Decile - Absolute'!$A:$AT, R$3, 0)-1)</f>
        <v>-0.13415846347099647</v>
      </c>
      <c r="S39" s="63">
        <f>IF(VLOOKUP($A38, 'Bottom Decile - Absolute'!$A:$AT, S$3, 0)&lt;=0, "na", VLOOKUP($A39, 'Bottom Decile - Absolute'!$A:$AT, S$3, 0)/VLOOKUP($A38, 'Bottom Decile - Absolute'!$A:$AT, S$3, 0)-1)</f>
        <v>-0.14358153761184311</v>
      </c>
      <c r="T39" s="63">
        <f>IF(VLOOKUP($A38, 'Bottom Decile - Absolute'!$A:$AT, T$3, 0)&lt;=0, "na", VLOOKUP($A39, 'Bottom Decile - Absolute'!$A:$AT, T$3, 0)/VLOOKUP($A38, 'Bottom Decile - Absolute'!$A:$AT, T$3, 0)-1)</f>
        <v>-0.11888162395600343</v>
      </c>
      <c r="U39" s="63">
        <f>IF(VLOOKUP($A38, 'Bottom Decile - Absolute'!$A:$AT, U$3, 0)&lt;=0, "na", VLOOKUP($A39, 'Bottom Decile - Absolute'!$A:$AT, U$3, 0)/VLOOKUP($A38, 'Bottom Decile - Absolute'!$A:$AT, U$3, 0)-1)</f>
        <v>-0.1522820711820585</v>
      </c>
      <c r="V39" s="63">
        <f>IF(VLOOKUP($A38, 'Bottom Decile - Absolute'!$A:$AT, V$3, 0)&lt;=0, "na", VLOOKUP($A39, 'Bottom Decile - Absolute'!$A:$AT, V$3, 0)/VLOOKUP($A38, 'Bottom Decile - Absolute'!$A:$AT, V$3, 0)-1)</f>
        <v>-8.9762335769225765E-2</v>
      </c>
      <c r="W39" s="63">
        <f>IF(VLOOKUP($A38, 'Bottom Decile - Absolute'!$A:$AT, W$3, 0)&lt;=0, "na", VLOOKUP($A39, 'Bottom Decile - Absolute'!$A:$AT, W$3, 0)/VLOOKUP($A38, 'Bottom Decile - Absolute'!$A:$AT, W$3, 0)-1)</f>
        <v>-0.16432922024430752</v>
      </c>
      <c r="X39" s="63">
        <f>IF(VLOOKUP($A38, 'Bottom Decile - Absolute'!$A:$AT, X$3, 0)&lt;=0, "na", VLOOKUP($A39, 'Bottom Decile - Absolute'!$A:$AT, X$3, 0)/VLOOKUP($A38, 'Bottom Decile - Absolute'!$A:$AT, X$3, 0)-1)</f>
        <v>-0.11339501643171546</v>
      </c>
      <c r="Y39" s="63">
        <f>IF(VLOOKUP($A38, 'Bottom Decile - Absolute'!$A:$AT, Y$3, 0)&lt;=0, "na", VLOOKUP($A39, 'Bottom Decile - Absolute'!$A:$AT, Y$3, 0)/VLOOKUP($A38, 'Bottom Decile - Absolute'!$A:$AT, Y$3, 0)-1)</f>
        <v>-0.20588218089371702</v>
      </c>
      <c r="Z39" s="63">
        <f>IF(VLOOKUP($A38, 'Bottom Decile - Absolute'!$A:$AT, Z$3, 0)&lt;=0, "na", VLOOKUP($A39, 'Bottom Decile - Absolute'!$A:$AT, Z$3, 0)/VLOOKUP($A38, 'Bottom Decile - Absolute'!$A:$AT, Z$3, 0)-1)</f>
        <v>-8.8257602138644642E-2</v>
      </c>
      <c r="AA39" s="63">
        <f>IF(VLOOKUP($A38, 'Bottom Decile - Absolute'!$A:$AT, AA$3, 0)&lt;=0, "na", VLOOKUP($A39, 'Bottom Decile - Absolute'!$A:$AT, AA$3, 0)/VLOOKUP($A38, 'Bottom Decile - Absolute'!$A:$AT, AA$3, 0)-1)</f>
        <v>-0.11162689149831018</v>
      </c>
      <c r="AB39" s="63">
        <f>IF(VLOOKUP($A38, 'Bottom Decile - Absolute'!$A:$AT, AB$3, 0)&lt;=0, "na", VLOOKUP($A39, 'Bottom Decile - Absolute'!$A:$AT, AB$3, 0)/VLOOKUP($A38, 'Bottom Decile - Absolute'!$A:$AT, AB$3, 0)-1)</f>
        <v>-9.9662929957832103E-2</v>
      </c>
      <c r="AC39" s="63">
        <f>IF(VLOOKUP($A38, 'Bottom Decile - Absolute'!$A:$AT, AC$3, 0)&lt;=0, "na", VLOOKUP($A39, 'Bottom Decile - Absolute'!$A:$AT, AC$3, 0)/VLOOKUP($A38, 'Bottom Decile - Absolute'!$A:$AT, AC$3, 0)-1)</f>
        <v>-6.3351826213678186E-2</v>
      </c>
      <c r="AD39" s="63">
        <f>IF(VLOOKUP($A38, 'Bottom Decile - Absolute'!$A:$AT, AD$3, 0)&lt;=0, "na", VLOOKUP($A39, 'Bottom Decile - Absolute'!$A:$AT, AD$3, 0)/VLOOKUP($A38, 'Bottom Decile - Absolute'!$A:$AT, AD$3, 0)-1)</f>
        <v>-0.182453845298026</v>
      </c>
      <c r="AE39" s="63">
        <f>IF(VLOOKUP($A38, 'Bottom Decile - Absolute'!$A:$AT, AE$3, 0)&lt;=0, "na", VLOOKUP($A39, 'Bottom Decile - Absolute'!$A:$AT, AE$3, 0)/VLOOKUP($A38, 'Bottom Decile - Absolute'!$A:$AT, AE$3, 0)-1)</f>
        <v>-0.16670006064140386</v>
      </c>
      <c r="AF39" s="63">
        <f>IF(VLOOKUP($A38, 'Bottom Decile - Absolute'!$A:$AT, AF$3, 0)&lt;=0, "na", VLOOKUP($A39, 'Bottom Decile - Absolute'!$A:$AT, AF$3, 0)/VLOOKUP($A38, 'Bottom Decile - Absolute'!$A:$AT, AF$3, 0)-1)</f>
        <v>-0.13431875015642525</v>
      </c>
      <c r="AG39" s="63">
        <f>IF(VLOOKUP($A38, 'Bottom Decile - Absolute'!$A:$AT, AG$3, 0)&lt;=0, "na", VLOOKUP($A39, 'Bottom Decile - Absolute'!$A:$AT, AG$3, 0)/VLOOKUP($A38, 'Bottom Decile - Absolute'!$A:$AT, AG$3, 0)-1)</f>
        <v>-0.11445234053912123</v>
      </c>
      <c r="AH39" s="63">
        <f>IF(VLOOKUP($A38, 'Bottom Decile - Absolute'!$A:$AT, AH$3, 0)&lt;=0, "na", VLOOKUP($A39, 'Bottom Decile - Absolute'!$A:$AT, AH$3, 0)/VLOOKUP($A38, 'Bottom Decile - Absolute'!$A:$AT, AH$3, 0)-1)</f>
        <v>-0.1497974168576357</v>
      </c>
      <c r="AI39" s="63">
        <f>IF(VLOOKUP($A38, 'Bottom Decile - Absolute'!$A:$AT, AI$3, 0)&lt;=0, "na", VLOOKUP($A39, 'Bottom Decile - Absolute'!$A:$AT, AI$3, 0)/VLOOKUP($A38, 'Bottom Decile - Absolute'!$A:$AT, AI$3, 0)-1)</f>
        <v>-8.8272302619109011E-2</v>
      </c>
      <c r="AJ39" s="63">
        <f>IF(VLOOKUP($A38, 'Bottom Decile - Absolute'!$A:$AT, AJ$3, 0)&lt;=0, "na", VLOOKUP($A39, 'Bottom Decile - Absolute'!$A:$AT, AJ$3, 0)/VLOOKUP($A38, 'Bottom Decile - Absolute'!$A:$AT, AJ$3, 0)-1)</f>
        <v>-0.10141148974568204</v>
      </c>
      <c r="AK39" s="63">
        <f>IF(VLOOKUP($A38, 'Bottom Decile - Absolute'!$A:$AT, AK$3, 0)&lt;=0, "na", VLOOKUP($A39, 'Bottom Decile - Absolute'!$A:$AT, AK$3, 0)/VLOOKUP($A38, 'Bottom Decile - Absolute'!$A:$AT, AK$3, 0)-1)</f>
        <v>-9.955003481361413E-2</v>
      </c>
      <c r="AL39" s="63">
        <f>IF(VLOOKUP($A38, 'Bottom Decile - Absolute'!$A:$AT, AL$3, 0)&lt;=0, "na", VLOOKUP($A39, 'Bottom Decile - Absolute'!$A:$AT, AL$3, 0)/VLOOKUP($A38, 'Bottom Decile - Absolute'!$A:$AT, AL$3, 0)-1)</f>
        <v>-0.12002729677851454</v>
      </c>
      <c r="AM39" s="63">
        <f>IF(VLOOKUP($A38, 'Bottom Decile - Absolute'!$A:$AT, AM$3, 0)&lt;=0, "na", VLOOKUP($A39, 'Bottom Decile - Absolute'!$A:$AT, AM$3, 0)/VLOOKUP($A38, 'Bottom Decile - Absolute'!$A:$AT, AM$3, 0)-1)</f>
        <v>-2.6484607083535394E-2</v>
      </c>
      <c r="AN39" s="63">
        <f>IF(VLOOKUP($A38, 'Bottom Decile - Absolute'!$A:$AT, AN$3, 0)&lt;=0, "na", VLOOKUP($A39, 'Bottom Decile - Absolute'!$A:$AT, AN$3, 0)/VLOOKUP($A38, 'Bottom Decile - Absolute'!$A:$AT, AN$3, 0)-1)</f>
        <v>-4.9436435634112819E-2</v>
      </c>
      <c r="AO39" s="74">
        <f>IF(VLOOKUP($A38, 'Bottom Decile - Absolute'!$A:$AT, AO$3, 0)&lt;=0, "na", VLOOKUP($A39, 'Bottom Decile - Absolute'!$A:$AT, AO$3, 0)/VLOOKUP($A38, 'Bottom Decile - Absolute'!$A:$AT, AO$3, 0)-1)</f>
        <v>-5.1782372084952399E-2</v>
      </c>
      <c r="AP39" s="63">
        <f>IF(VLOOKUP($A38, 'Bottom Decile - Absolute'!$A:$AT, AP$3, 0)&lt;=0, "na", VLOOKUP($A39, 'Bottom Decile - Absolute'!$A:$AT, AP$3, 0)/VLOOKUP($A38, 'Bottom Decile - Absolute'!$A:$AT, AP$3, 0)-1)</f>
        <v>-4.2739451527863737E-2</v>
      </c>
      <c r="AQ39" s="63">
        <f>IF(VLOOKUP($A38, 'Bottom Decile - Absolute'!$A:$AT, AQ$3, 0)&lt;=0, "na", VLOOKUP($A39, 'Bottom Decile - Absolute'!$A:$AT, AQ$3, 0)/VLOOKUP($A38, 'Bottom Decile - Absolute'!$A:$AT, AQ$3, 0)-1)</f>
        <v>-0.10792391756897768</v>
      </c>
      <c r="AR39" s="63">
        <f>IF(VLOOKUP($A38, 'Bottom Decile - Absolute'!$A:$AT, AR$3, 0)&lt;=0, "na", VLOOKUP($A39, 'Bottom Decile - Absolute'!$A:$AT, AR$3, 0)/VLOOKUP($A38, 'Bottom Decile - Absolute'!$A:$AT, AR$3, 0)-1)</f>
        <v>-9.9374298516348936E-2</v>
      </c>
      <c r="AS39" s="63">
        <f>IF(VLOOKUP($A38, 'Bottom Decile - Absolute'!$A:$AT, AS$3, 0)&lt;=0, "na", VLOOKUP($A39, 'Bottom Decile - Absolute'!$A:$AT, AS$3, 0)/VLOOKUP($A38, 'Bottom Decile - Absolute'!$A:$AT, AS$3, 0)-1)</f>
        <v>-4.1483738064568176E-2</v>
      </c>
      <c r="AT39" s="63">
        <f>IF(VLOOKUP($A38, 'Bottom Decile - Absolute'!$A:$AT, AT$3, 0)&lt;=0, "na", VLOOKUP($A39, 'Bottom Decile - Absolute'!$A:$AT, AT$3, 0)/VLOOKUP($A38, 'Bottom Decile - Absolute'!$A:$AT, AT$3, 0)-1)</f>
        <v>-7.8115792490017544E-2</v>
      </c>
      <c r="AU39" s="63">
        <f>IF(VLOOKUP($A38, 'Bottom Decile - Absolute'!$A:$AU, AU$3, 0)&lt;=0, "na", VLOOKUP($A39, 'Bottom Decile - Absolute'!$A:$AU, AU$3, 0)/VLOOKUP($A38, 'Bottom Decile - Absolute'!$A:$AU, AU$3, 0)-1)</f>
        <v>-8.6319728781561023E-2</v>
      </c>
      <c r="AV39" s="137">
        <f>IF(VLOOKUP($A38, 'Top Decile - Absolute'!$A:$BA, AV$3, 0)&lt;=0, "na", VLOOKUP($A39, 'Top Decile - Absolute'!$A:$BA, AV$3, 0)/VLOOKUP($A38, 'Top Decile - Absolute'!$A:$BA, AV$3, 0)-1)</f>
        <v>-9.4642946043922205E-2</v>
      </c>
      <c r="AW39" s="137">
        <f>IF(VLOOKUP($A38, 'Top Decile - Absolute'!$A:$BA, AW$3, 0)&lt;=0, "na", VLOOKUP($A39, 'Top Decile - Absolute'!$A:$BA, AW$3, 0)/VLOOKUP($A38, 'Top Decile - Absolute'!$A:$BA, AW$3, 0)-1)</f>
        <v>-6.2372603091567225E-2</v>
      </c>
    </row>
    <row r="40" spans="1:49">
      <c r="A40" s="7"/>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74"/>
      <c r="AP40" s="63"/>
      <c r="AQ40" s="63"/>
      <c r="AR40" s="63"/>
      <c r="AS40" s="63"/>
      <c r="AT40" s="63"/>
      <c r="AU40" s="63"/>
    </row>
    <row r="42" spans="1:49">
      <c r="A42" s="71" t="s">
        <v>244</v>
      </c>
      <c r="B42" s="117"/>
      <c r="C42" s="67">
        <f t="shared" ref="C42:AU42" ca="1" si="1">C45/C44-1</f>
        <v>1.4301085009579495</v>
      </c>
      <c r="D42" s="67">
        <f t="shared" ca="1" si="1"/>
        <v>1.0985880346925563</v>
      </c>
      <c r="E42" s="67">
        <f t="shared" ca="1" si="1"/>
        <v>1.0876972617512015</v>
      </c>
      <c r="F42" s="67">
        <f t="shared" ca="1" si="1"/>
        <v>1.5339363060165527</v>
      </c>
      <c r="G42" s="67">
        <f t="shared" ca="1" si="1"/>
        <v>2.5696109238755862</v>
      </c>
      <c r="H42" s="67">
        <f t="shared" ca="1" si="1"/>
        <v>1.9202779051753494</v>
      </c>
      <c r="I42" s="67">
        <f t="shared" ca="1" si="1"/>
        <v>2.4848404276122507</v>
      </c>
      <c r="J42" s="67">
        <f t="shared" ca="1" si="1"/>
        <v>0.90508587048138556</v>
      </c>
      <c r="K42" s="67">
        <f t="shared" ca="1" si="1"/>
        <v>2.44752130674512</v>
      </c>
      <c r="L42" s="67">
        <f t="shared" ca="1" si="1"/>
        <v>0.56576716084540513</v>
      </c>
      <c r="M42" s="67">
        <f t="shared" ca="1" si="1"/>
        <v>3.2555606844897014</v>
      </c>
      <c r="N42" s="67">
        <f t="shared" ca="1" si="1"/>
        <v>0.95028539189337913</v>
      </c>
      <c r="O42" s="67">
        <f t="shared" ca="1" si="1"/>
        <v>0.83538251231285754</v>
      </c>
      <c r="P42" s="67">
        <f t="shared" ca="1" si="1"/>
        <v>0.20116280720437296</v>
      </c>
      <c r="Q42" s="67">
        <f t="shared" ca="1" si="1"/>
        <v>0.72703182707779335</v>
      </c>
      <c r="R42" s="67">
        <f t="shared" ca="1" si="1"/>
        <v>0.90656626797645012</v>
      </c>
      <c r="S42" s="67">
        <f t="shared" ca="1" si="1"/>
        <v>0.89912024833339865</v>
      </c>
      <c r="T42" s="67">
        <f t="shared" ca="1" si="1"/>
        <v>0.76472162217146411</v>
      </c>
      <c r="U42" s="67">
        <f t="shared" ca="1" si="1"/>
        <v>1.0216988548896837</v>
      </c>
      <c r="V42" s="67">
        <f t="shared" ca="1" si="1"/>
        <v>0.93641618677046567</v>
      </c>
      <c r="W42" s="67">
        <f t="shared" ca="1" si="1"/>
        <v>0.41066156406910048</v>
      </c>
      <c r="X42" s="67">
        <f t="shared" ca="1" si="1"/>
        <v>1.1792384367240167</v>
      </c>
      <c r="Y42" s="67">
        <f t="shared" ca="1" si="1"/>
        <v>0.48593468750308988</v>
      </c>
      <c r="Z42" s="67">
        <f t="shared" ca="1" si="1"/>
        <v>3.7631166125954003</v>
      </c>
      <c r="AA42" s="67">
        <f t="shared" ca="1" si="1"/>
        <v>1.2435526592195019</v>
      </c>
      <c r="AB42" s="67">
        <f t="shared" ca="1" si="1"/>
        <v>1.1596912841148619</v>
      </c>
      <c r="AC42" s="67">
        <f t="shared" ca="1" si="1"/>
        <v>6.0427420626224233</v>
      </c>
      <c r="AD42" s="67">
        <f t="shared" ca="1" si="1"/>
        <v>1.1444398262150233</v>
      </c>
      <c r="AE42" s="67">
        <f t="shared" ca="1" si="1"/>
        <v>1.665742990712118</v>
      </c>
      <c r="AF42" s="67">
        <f t="shared" ca="1" si="1"/>
        <v>4.8993531290091745</v>
      </c>
      <c r="AG42" s="67">
        <f t="shared" ca="1" si="1"/>
        <v>2.312905866974865</v>
      </c>
      <c r="AH42" s="67">
        <f t="shared" ca="1" si="1"/>
        <v>2.3501351048274688</v>
      </c>
      <c r="AI42" s="67">
        <f t="shared" ca="1" si="1"/>
        <v>2.5337317688298651</v>
      </c>
      <c r="AJ42" s="67">
        <f t="shared" ca="1" si="1"/>
        <v>1.7561147638758636</v>
      </c>
      <c r="AK42" s="67">
        <f t="shared" ca="1" si="1"/>
        <v>0.47944634219332949</v>
      </c>
      <c r="AL42" s="67">
        <f t="shared" ca="1" si="1"/>
        <v>0.91538054499612032</v>
      </c>
      <c r="AM42" s="67">
        <f t="shared" ca="1" si="1"/>
        <v>4.8190215859971453</v>
      </c>
      <c r="AN42" s="67">
        <f t="shared" ca="1" si="1"/>
        <v>2.9984360105746579</v>
      </c>
      <c r="AO42" s="75">
        <f t="shared" ca="1" si="1"/>
        <v>19.622075294281061</v>
      </c>
      <c r="AP42" s="67">
        <f t="shared" ca="1" si="1"/>
        <v>1.0507708987677047</v>
      </c>
      <c r="AQ42" s="67">
        <f t="shared" ca="1" si="1"/>
        <v>1.1233213703369618</v>
      </c>
      <c r="AR42" s="67">
        <f t="shared" ca="1" si="1"/>
        <v>1.2548843661041924</v>
      </c>
      <c r="AS42" s="67">
        <f t="shared" ca="1" si="1"/>
        <v>1.1829938926473171</v>
      </c>
      <c r="AT42" s="67">
        <f t="shared" ca="1" si="1"/>
        <v>10.995190791721615</v>
      </c>
      <c r="AU42" s="67">
        <f t="shared" ca="1" si="1"/>
        <v>0.30841411853843081</v>
      </c>
      <c r="AV42" s="120" t="s">
        <v>280</v>
      </c>
      <c r="AW42" s="120" t="s">
        <v>280</v>
      </c>
    </row>
    <row r="43" spans="1:49">
      <c r="A43" s="61" t="s">
        <v>248</v>
      </c>
      <c r="C43" s="61">
        <v>189</v>
      </c>
      <c r="D43" s="61">
        <v>189</v>
      </c>
      <c r="E43" s="61">
        <v>189</v>
      </c>
      <c r="F43" s="61">
        <v>239</v>
      </c>
      <c r="G43" s="61">
        <v>189</v>
      </c>
      <c r="H43" s="61">
        <v>218</v>
      </c>
      <c r="I43" s="61">
        <v>218</v>
      </c>
      <c r="J43" s="61">
        <v>189</v>
      </c>
      <c r="K43" s="61">
        <v>232</v>
      </c>
      <c r="L43" s="61">
        <v>303</v>
      </c>
      <c r="M43" s="61">
        <v>189</v>
      </c>
      <c r="N43" s="61">
        <v>231</v>
      </c>
      <c r="O43" s="61">
        <v>237</v>
      </c>
      <c r="P43" s="61">
        <v>189</v>
      </c>
      <c r="Q43" s="61">
        <v>297</v>
      </c>
      <c r="R43" s="61">
        <v>297</v>
      </c>
      <c r="S43" s="61">
        <v>297</v>
      </c>
      <c r="T43" s="61">
        <v>297</v>
      </c>
      <c r="U43" s="61">
        <v>297</v>
      </c>
      <c r="V43" s="61">
        <v>297</v>
      </c>
      <c r="W43" s="61">
        <v>297</v>
      </c>
      <c r="X43" s="61">
        <v>297</v>
      </c>
      <c r="Y43" s="61">
        <v>297</v>
      </c>
      <c r="Z43" s="61">
        <v>218</v>
      </c>
      <c r="AA43" s="61">
        <v>189</v>
      </c>
      <c r="AB43" s="61">
        <v>189</v>
      </c>
      <c r="AC43" s="61">
        <v>44</v>
      </c>
      <c r="AD43" s="61">
        <v>189</v>
      </c>
      <c r="AE43" s="61">
        <v>189</v>
      </c>
      <c r="AF43" s="61">
        <v>44</v>
      </c>
      <c r="AG43" s="61">
        <v>143</v>
      </c>
      <c r="AH43" s="61">
        <v>189</v>
      </c>
      <c r="AI43" s="61">
        <v>189</v>
      </c>
      <c r="AJ43" s="61">
        <v>189</v>
      </c>
      <c r="AK43" s="61">
        <v>189</v>
      </c>
      <c r="AL43" s="61">
        <v>189</v>
      </c>
      <c r="AM43" s="61">
        <v>44</v>
      </c>
      <c r="AN43" s="61">
        <v>189</v>
      </c>
      <c r="AO43" s="72">
        <v>44</v>
      </c>
      <c r="AP43" s="61">
        <v>44</v>
      </c>
      <c r="AQ43" s="61">
        <v>189</v>
      </c>
      <c r="AR43" s="61">
        <v>246</v>
      </c>
      <c r="AS43" s="61">
        <v>189</v>
      </c>
      <c r="AT43" s="61">
        <v>115</v>
      </c>
      <c r="AU43" s="61">
        <v>342</v>
      </c>
      <c r="AV43" s="120" t="s">
        <v>280</v>
      </c>
      <c r="AW43" s="120" t="s">
        <v>280</v>
      </c>
    </row>
    <row r="44" spans="1:49">
      <c r="A44" s="61" t="s">
        <v>246</v>
      </c>
      <c r="B44" s="68"/>
      <c r="C44" s="68">
        <f ca="1">INDIRECT("'Bottom Decile - Absolute'!R["&amp;-ROW()+C43&amp;"]C", 0)</f>
        <v>100</v>
      </c>
      <c r="D44" s="68">
        <f t="shared" ref="D44:AU44" ca="1" si="2">INDIRECT("'Bottom Decile - Absolute'!R["&amp;-ROW()+D43&amp;"]C", 0)</f>
        <v>100</v>
      </c>
      <c r="E44" s="68">
        <f t="shared" ca="1" si="2"/>
        <v>100</v>
      </c>
      <c r="F44" s="68">
        <f t="shared" ca="1" si="2"/>
        <v>100</v>
      </c>
      <c r="G44" s="68">
        <f t="shared" ca="1" si="2"/>
        <v>100</v>
      </c>
      <c r="H44" s="68">
        <f t="shared" ca="1" si="2"/>
        <v>100</v>
      </c>
      <c r="I44" s="68">
        <f t="shared" ca="1" si="2"/>
        <v>100</v>
      </c>
      <c r="J44" s="68">
        <f t="shared" ca="1" si="2"/>
        <v>100</v>
      </c>
      <c r="K44" s="68">
        <f t="shared" ca="1" si="2"/>
        <v>100</v>
      </c>
      <c r="L44" s="68">
        <f t="shared" ca="1" si="2"/>
        <v>183.94042968064994</v>
      </c>
      <c r="M44" s="68">
        <f t="shared" ca="1" si="2"/>
        <v>100</v>
      </c>
      <c r="N44" s="68">
        <f t="shared" ca="1" si="2"/>
        <v>100</v>
      </c>
      <c r="O44" s="68">
        <f t="shared" ca="1" si="2"/>
        <v>100</v>
      </c>
      <c r="P44" s="68">
        <f t="shared" ca="1" si="2"/>
        <v>100</v>
      </c>
      <c r="Q44" s="68">
        <f t="shared" ca="1" si="2"/>
        <v>178.98801660150795</v>
      </c>
      <c r="R44" s="68">
        <f t="shared" ca="1" si="2"/>
        <v>126.00215021154278</v>
      </c>
      <c r="S44" s="68">
        <f t="shared" ca="1" si="2"/>
        <v>201.535459477014</v>
      </c>
      <c r="T44" s="68">
        <f t="shared" ca="1" si="2"/>
        <v>131.05691111712511</v>
      </c>
      <c r="U44" s="68">
        <f t="shared" ca="1" si="2"/>
        <v>196.19405542053212</v>
      </c>
      <c r="V44" s="68">
        <f t="shared" ca="1" si="2"/>
        <v>311.55617671710661</v>
      </c>
      <c r="W44" s="68">
        <f t="shared" ca="1" si="2"/>
        <v>144.88178845520414</v>
      </c>
      <c r="X44" s="68">
        <f t="shared" ca="1" si="2"/>
        <v>250.8767663564939</v>
      </c>
      <c r="Y44" s="68">
        <f t="shared" ca="1" si="2"/>
        <v>157.18152188443463</v>
      </c>
      <c r="Z44" s="68">
        <f t="shared" ca="1" si="2"/>
        <v>100</v>
      </c>
      <c r="AA44" s="68">
        <f t="shared" ca="1" si="2"/>
        <v>100</v>
      </c>
      <c r="AB44" s="68">
        <f t="shared" ca="1" si="2"/>
        <v>100</v>
      </c>
      <c r="AC44" s="68">
        <f t="shared" ca="1" si="2"/>
        <v>94.847785949707017</v>
      </c>
      <c r="AD44" s="68">
        <f t="shared" ca="1" si="2"/>
        <v>100</v>
      </c>
      <c r="AE44" s="68">
        <f t="shared" ca="1" si="2"/>
        <v>100</v>
      </c>
      <c r="AF44" s="68">
        <f t="shared" ca="1" si="2"/>
        <v>94.977478723320431</v>
      </c>
      <c r="AG44" s="68">
        <f t="shared" ca="1" si="2"/>
        <v>249.45797123402761</v>
      </c>
      <c r="AH44" s="68">
        <f t="shared" ca="1" si="2"/>
        <v>100</v>
      </c>
      <c r="AI44" s="68">
        <f t="shared" ca="1" si="2"/>
        <v>100</v>
      </c>
      <c r="AJ44" s="68">
        <f t="shared" ca="1" si="2"/>
        <v>100</v>
      </c>
      <c r="AK44" s="68">
        <f t="shared" ca="1" si="2"/>
        <v>100</v>
      </c>
      <c r="AL44" s="68">
        <f t="shared" ca="1" si="2"/>
        <v>100</v>
      </c>
      <c r="AM44" s="68">
        <f t="shared" ca="1" si="2"/>
        <v>90.074425227329272</v>
      </c>
      <c r="AN44" s="68">
        <f t="shared" ca="1" si="2"/>
        <v>100</v>
      </c>
      <c r="AO44" s="68">
        <f t="shared" ca="1" si="2"/>
        <v>90.648414732500726</v>
      </c>
      <c r="AP44" s="68">
        <f t="shared" ca="1" si="2"/>
        <v>95.166180893888395</v>
      </c>
      <c r="AQ44" s="68">
        <f t="shared" ca="1" si="2"/>
        <v>100</v>
      </c>
      <c r="AR44" s="68">
        <f t="shared" ca="1" si="2"/>
        <v>100</v>
      </c>
      <c r="AS44" s="68">
        <f t="shared" ca="1" si="2"/>
        <v>100</v>
      </c>
      <c r="AT44" s="68">
        <f t="shared" ca="1" si="2"/>
        <v>100</v>
      </c>
      <c r="AU44" s="68">
        <f t="shared" ca="1" si="2"/>
        <v>315.54189542858131</v>
      </c>
      <c r="AV44" s="120" t="s">
        <v>280</v>
      </c>
      <c r="AW44" s="120" t="s">
        <v>280</v>
      </c>
    </row>
    <row r="45" spans="1:49">
      <c r="A45" s="61" t="s">
        <v>247</v>
      </c>
      <c r="B45" s="65"/>
      <c r="C45" s="65">
        <f>VLOOKUP($A$49, 'Bottom Decile - Absolute'!$A:$AU, C$3, 0)</f>
        <v>243.01085009579495</v>
      </c>
      <c r="D45" s="65">
        <f>VLOOKUP($A$49, 'Bottom Decile - Absolute'!$A:$AU, D$3, 0)</f>
        <v>209.85880346925563</v>
      </c>
      <c r="E45" s="65">
        <f>VLOOKUP($A$49, 'Bottom Decile - Absolute'!$A:$AU, E$3, 0)</f>
        <v>208.76972617512016</v>
      </c>
      <c r="F45" s="65">
        <f>VLOOKUP($A$49, 'Bottom Decile - Absolute'!$A:$AU, F$3, 0)</f>
        <v>253.39363060165527</v>
      </c>
      <c r="G45" s="65">
        <f>VLOOKUP($A$49, 'Bottom Decile - Absolute'!$A:$AU, G$3, 0)</f>
        <v>356.96109238755861</v>
      </c>
      <c r="H45" s="65">
        <f>VLOOKUP($A$49, 'Bottom Decile - Absolute'!$A:$AU, H$3, 0)</f>
        <v>292.02779051753492</v>
      </c>
      <c r="I45" s="65">
        <f>VLOOKUP($A$49, 'Bottom Decile - Absolute'!$A:$AU, I$3, 0)</f>
        <v>348.48404276122506</v>
      </c>
      <c r="J45" s="65">
        <f>VLOOKUP($A$49, 'Bottom Decile - Absolute'!$A:$AU, J$3, 0)</f>
        <v>190.50858704813857</v>
      </c>
      <c r="K45" s="65">
        <f>VLOOKUP($A$49, 'Bottom Decile - Absolute'!$A:$AU, K$3, 0)</f>
        <v>344.75213067451199</v>
      </c>
      <c r="L45" s="65">
        <f>VLOOKUP($A$49, 'Bottom Decile - Absolute'!$A:$AU, L$3, 0)</f>
        <v>288.00788434575514</v>
      </c>
      <c r="M45" s="65">
        <f>VLOOKUP($A$49, 'Bottom Decile - Absolute'!$A:$AU, M$3, 0)</f>
        <v>425.55606844897011</v>
      </c>
      <c r="N45" s="65">
        <f>VLOOKUP($A$49, 'Bottom Decile - Absolute'!$A:$AU, N$3, 0)</f>
        <v>195.02853918933792</v>
      </c>
      <c r="O45" s="65">
        <f>VLOOKUP($A$49, 'Bottom Decile - Absolute'!$A:$AU, O$3, 0)</f>
        <v>183.53825123128576</v>
      </c>
      <c r="P45" s="65">
        <f>VLOOKUP($A$49, 'Bottom Decile - Absolute'!$A:$AU, P$3, 0)</f>
        <v>120.11628072043729</v>
      </c>
      <c r="Q45" s="65">
        <f>VLOOKUP($A$49, 'Bottom Decile - Absolute'!$A:$AU, Q$3, 0)</f>
        <v>309.11800133633267</v>
      </c>
      <c r="R45" s="65">
        <f>VLOOKUP($A$49, 'Bottom Decile - Absolute'!$A:$AU, R$3, 0)</f>
        <v>240.2314492858292</v>
      </c>
      <c r="S45" s="65">
        <f>VLOOKUP($A$49, 'Bottom Decile - Absolute'!$A:$AU, S$3, 0)</f>
        <v>382.74007184997242</v>
      </c>
      <c r="T45" s="65">
        <f>VLOOKUP($A$49, 'Bottom Decile - Absolute'!$A:$AU, T$3, 0)</f>
        <v>231.2789647833944</v>
      </c>
      <c r="U45" s="65">
        <f>VLOOKUP($A$49, 'Bottom Decile - Absolute'!$A:$AU, U$3, 0)</f>
        <v>396.64529717985295</v>
      </c>
      <c r="V45" s="65">
        <f>VLOOKUP($A$49, 'Bottom Decile - Absolute'!$A:$AU, V$3, 0)</f>
        <v>603.30242368332495</v>
      </c>
      <c r="W45" s="65">
        <f>VLOOKUP($A$49, 'Bottom Decile - Absolute'!$A:$AU, W$3, 0)</f>
        <v>204.37917030734684</v>
      </c>
      <c r="X45" s="65">
        <f>VLOOKUP($A$49, 'Bottom Decile - Absolute'!$A:$AU, X$3, 0)</f>
        <v>546.72029212510222</v>
      </c>
      <c r="Y45" s="65">
        <f>VLOOKUP($A$49, 'Bottom Decile - Absolute'!$A:$AU, Y$3, 0)</f>
        <v>233.56147560260746</v>
      </c>
      <c r="Z45" s="65">
        <f>VLOOKUP($A$49, 'Bottom Decile - Absolute'!$A:$AU, Z$3, 0)</f>
        <v>476.31166125954002</v>
      </c>
      <c r="AA45" s="65">
        <f>VLOOKUP($A$49, 'Bottom Decile - Absolute'!$A:$AU, AA$3, 0)</f>
        <v>224.35526592195021</v>
      </c>
      <c r="AB45" s="65">
        <f>VLOOKUP($A$49, 'Bottom Decile - Absolute'!$A:$AU, AB$3, 0)</f>
        <v>215.96912841148617</v>
      </c>
      <c r="AC45" s="65">
        <f>VLOOKUP($A$49, 'Bottom Decile - Absolute'!$A:$AU, AC$3, 0)</f>
        <v>667.98849165460967</v>
      </c>
      <c r="AD45" s="65">
        <f>VLOOKUP($A$49, 'Bottom Decile - Absolute'!$A:$AU, AD$3, 0)</f>
        <v>214.44398262150233</v>
      </c>
      <c r="AE45" s="65">
        <f>VLOOKUP($A$49, 'Bottom Decile - Absolute'!$A:$AU, AE$3, 0)</f>
        <v>266.57429907121178</v>
      </c>
      <c r="AF45" s="65">
        <f>VLOOKUP($A$49, 'Bottom Decile - Absolute'!$A:$AU, AF$3, 0)</f>
        <v>560.30568629182267</v>
      </c>
      <c r="AG45" s="65">
        <f>VLOOKUP($A$49, 'Bottom Decile - Absolute'!$A:$AU, AG$3, 0)</f>
        <v>826.43077646485722</v>
      </c>
      <c r="AH45" s="65">
        <f>VLOOKUP($A$49, 'Bottom Decile - Absolute'!$A:$AU, AH$3, 0)</f>
        <v>335.01351048274688</v>
      </c>
      <c r="AI45" s="65">
        <f>VLOOKUP($A$49, 'Bottom Decile - Absolute'!$A:$AU, AI$3, 0)</f>
        <v>353.37317688298651</v>
      </c>
      <c r="AJ45" s="65">
        <f>VLOOKUP($A$49, 'Bottom Decile - Absolute'!$A:$AU, AJ$3, 0)</f>
        <v>275.61147638758638</v>
      </c>
      <c r="AK45" s="65">
        <f>VLOOKUP($A$49, 'Bottom Decile - Absolute'!$A:$AU, AK$3, 0)</f>
        <v>147.94463421933295</v>
      </c>
      <c r="AL45" s="65">
        <f>VLOOKUP($A$49, 'Bottom Decile - Absolute'!$A:$AU, AL$3, 0)</f>
        <v>191.53805449961203</v>
      </c>
      <c r="AM45" s="65">
        <f>VLOOKUP($A$49, 'Bottom Decile - Absolute'!$A:$AU, AM$3, 0)</f>
        <v>524.14502474411483</v>
      </c>
      <c r="AN45" s="65">
        <f>VLOOKUP($A$49, 'Bottom Decile - Absolute'!$A:$AU, AN$3, 0)</f>
        <v>399.84360105746578</v>
      </c>
      <c r="AO45" s="65">
        <f>VLOOKUP($A$49, 'Bottom Decile - Absolute'!$A:$AU, AO$3, 0)</f>
        <v>1869.3584339208464</v>
      </c>
      <c r="AP45" s="65">
        <f>VLOOKUP($A$49, 'Bottom Decile - Absolute'!$A:$AU, AP$3, 0)</f>
        <v>195.16403432404945</v>
      </c>
      <c r="AQ45" s="65">
        <f>VLOOKUP($A$49, 'Bottom Decile - Absolute'!$A:$AU, AQ$3, 0)</f>
        <v>212.3321370336962</v>
      </c>
      <c r="AR45" s="65">
        <f>VLOOKUP($A$49, 'Bottom Decile - Absolute'!$A:$AU, AR$3, 0)</f>
        <v>225.48843661041926</v>
      </c>
      <c r="AS45" s="65">
        <f>VLOOKUP($A$49, 'Bottom Decile - Absolute'!$A:$AU, AS$3, 0)</f>
        <v>218.2993892647317</v>
      </c>
      <c r="AT45" s="65">
        <f>VLOOKUP($A$49, 'Bottom Decile - Absolute'!$A:$AU, AT$3, 0)</f>
        <v>1199.5190791721616</v>
      </c>
      <c r="AU45" s="65">
        <f>VLOOKUP($A$49, 'Bottom Decile - Absolute'!$A:$AU, AU$3, 0)</f>
        <v>412.85947096913293</v>
      </c>
      <c r="AV45" s="120" t="s">
        <v>280</v>
      </c>
      <c r="AW45" s="120" t="s">
        <v>280</v>
      </c>
    </row>
    <row r="46" spans="1:49" ht="13.5">
      <c r="A46" s="103" t="s">
        <v>268</v>
      </c>
      <c r="B46" s="106"/>
      <c r="C46" s="106">
        <f t="shared" ref="C46:AU46" si="3">($B$71-C43)/12</f>
        <v>18.5</v>
      </c>
      <c r="D46" s="106">
        <f t="shared" si="3"/>
        <v>18.5</v>
      </c>
      <c r="E46" s="106">
        <f t="shared" si="3"/>
        <v>18.5</v>
      </c>
      <c r="F46" s="106">
        <f t="shared" si="3"/>
        <v>14.333333333333334</v>
      </c>
      <c r="G46" s="106">
        <f t="shared" si="3"/>
        <v>18.5</v>
      </c>
      <c r="H46" s="106">
        <f t="shared" si="3"/>
        <v>16.083333333333332</v>
      </c>
      <c r="I46" s="106">
        <f t="shared" si="3"/>
        <v>16.083333333333332</v>
      </c>
      <c r="J46" s="106">
        <f t="shared" si="3"/>
        <v>18.5</v>
      </c>
      <c r="K46" s="106">
        <f t="shared" si="3"/>
        <v>14.916666666666666</v>
      </c>
      <c r="L46" s="106">
        <f t="shared" si="3"/>
        <v>9</v>
      </c>
      <c r="M46" s="106">
        <f t="shared" si="3"/>
        <v>18.5</v>
      </c>
      <c r="N46" s="106">
        <f t="shared" si="3"/>
        <v>15</v>
      </c>
      <c r="O46" s="106">
        <f t="shared" si="3"/>
        <v>14.5</v>
      </c>
      <c r="P46" s="106">
        <f t="shared" si="3"/>
        <v>18.5</v>
      </c>
      <c r="Q46" s="106">
        <f t="shared" si="3"/>
        <v>9.5</v>
      </c>
      <c r="R46" s="106">
        <f t="shared" si="3"/>
        <v>9.5</v>
      </c>
      <c r="S46" s="106">
        <f t="shared" si="3"/>
        <v>9.5</v>
      </c>
      <c r="T46" s="106">
        <f t="shared" si="3"/>
        <v>9.5</v>
      </c>
      <c r="U46" s="106">
        <f t="shared" si="3"/>
        <v>9.5</v>
      </c>
      <c r="V46" s="106">
        <f t="shared" si="3"/>
        <v>9.5</v>
      </c>
      <c r="W46" s="106">
        <f t="shared" si="3"/>
        <v>9.5</v>
      </c>
      <c r="X46" s="106">
        <f t="shared" si="3"/>
        <v>9.5</v>
      </c>
      <c r="Y46" s="106">
        <f t="shared" si="3"/>
        <v>9.5</v>
      </c>
      <c r="Z46" s="106">
        <f t="shared" si="3"/>
        <v>16.083333333333332</v>
      </c>
      <c r="AA46" s="106">
        <f t="shared" si="3"/>
        <v>18.5</v>
      </c>
      <c r="AB46" s="106">
        <f t="shared" si="3"/>
        <v>18.5</v>
      </c>
      <c r="AC46" s="106">
        <f t="shared" si="3"/>
        <v>30.583333333333332</v>
      </c>
      <c r="AD46" s="106">
        <f t="shared" si="3"/>
        <v>18.5</v>
      </c>
      <c r="AE46" s="106">
        <f t="shared" si="3"/>
        <v>18.5</v>
      </c>
      <c r="AF46" s="106">
        <f t="shared" si="3"/>
        <v>30.583333333333332</v>
      </c>
      <c r="AG46" s="106">
        <f t="shared" si="3"/>
        <v>22.333333333333332</v>
      </c>
      <c r="AH46" s="106">
        <f t="shared" si="3"/>
        <v>18.5</v>
      </c>
      <c r="AI46" s="106">
        <f t="shared" si="3"/>
        <v>18.5</v>
      </c>
      <c r="AJ46" s="106">
        <f t="shared" si="3"/>
        <v>18.5</v>
      </c>
      <c r="AK46" s="106">
        <f t="shared" si="3"/>
        <v>18.5</v>
      </c>
      <c r="AL46" s="106">
        <f t="shared" si="3"/>
        <v>18.5</v>
      </c>
      <c r="AM46" s="106">
        <f t="shared" si="3"/>
        <v>30.583333333333332</v>
      </c>
      <c r="AN46" s="106">
        <f t="shared" si="3"/>
        <v>18.5</v>
      </c>
      <c r="AO46" s="106">
        <f t="shared" si="3"/>
        <v>30.583333333333332</v>
      </c>
      <c r="AP46" s="106">
        <f t="shared" si="3"/>
        <v>30.583333333333332</v>
      </c>
      <c r="AQ46" s="106">
        <f t="shared" si="3"/>
        <v>18.5</v>
      </c>
      <c r="AR46" s="106">
        <f t="shared" si="3"/>
        <v>13.75</v>
      </c>
      <c r="AS46" s="106">
        <f t="shared" si="3"/>
        <v>18.5</v>
      </c>
      <c r="AT46" s="106">
        <f t="shared" si="3"/>
        <v>24.666666666666668</v>
      </c>
      <c r="AU46" s="106">
        <f t="shared" si="3"/>
        <v>5.75</v>
      </c>
      <c r="AV46" s="120" t="s">
        <v>280</v>
      </c>
      <c r="AW46" s="120" t="s">
        <v>280</v>
      </c>
    </row>
    <row r="47" spans="1:49" ht="13.5">
      <c r="A47" s="103" t="s">
        <v>270</v>
      </c>
      <c r="B47" s="107"/>
      <c r="C47" s="107">
        <f t="shared" ref="C47:AU47" ca="1" si="4">(1+C42)^(1/C46)-1</f>
        <v>4.9167020490693103E-2</v>
      </c>
      <c r="D47" s="107">
        <f t="shared" ca="1" si="4"/>
        <v>4.0881931746615807E-2</v>
      </c>
      <c r="E47" s="107">
        <f t="shared" ca="1" si="4"/>
        <v>4.0589227160194641E-2</v>
      </c>
      <c r="F47" s="107">
        <f t="shared" ca="1" si="4"/>
        <v>6.7018115028752767E-2</v>
      </c>
      <c r="G47" s="107">
        <f t="shared" ca="1" si="4"/>
        <v>7.1202059609174473E-2</v>
      </c>
      <c r="H47" s="107">
        <f t="shared" ca="1" si="4"/>
        <v>6.8902988125830067E-2</v>
      </c>
      <c r="I47" s="107">
        <f t="shared" ca="1" si="4"/>
        <v>8.0714189447314233E-2</v>
      </c>
      <c r="J47" s="107">
        <f t="shared" ca="1" si="4"/>
        <v>3.5453299983007946E-2</v>
      </c>
      <c r="K47" s="107">
        <f t="shared" ca="1" si="4"/>
        <v>8.6510646078622466E-2</v>
      </c>
      <c r="L47" s="107">
        <f t="shared" ca="1" si="4"/>
        <v>5.1081406074981128E-2</v>
      </c>
      <c r="M47" s="107">
        <f t="shared" ca="1" si="4"/>
        <v>8.1428134987026279E-2</v>
      </c>
      <c r="N47" s="107">
        <f t="shared" ca="1" si="4"/>
        <v>4.5538134846953682E-2</v>
      </c>
      <c r="O47" s="107">
        <f t="shared" ca="1" si="4"/>
        <v>4.2768829285334098E-2</v>
      </c>
      <c r="P47" s="107">
        <f t="shared" ca="1" si="4"/>
        <v>9.9568151156421703E-3</v>
      </c>
      <c r="Q47" s="107">
        <f t="shared" ca="1" si="4"/>
        <v>5.9202466177449953E-2</v>
      </c>
      <c r="R47" s="107">
        <f t="shared" ca="1" si="4"/>
        <v>7.0286877087496036E-2</v>
      </c>
      <c r="S47" s="107">
        <f t="shared" ca="1" si="4"/>
        <v>6.9846110292212327E-2</v>
      </c>
      <c r="T47" s="107">
        <f t="shared" ca="1" si="4"/>
        <v>6.161223846979369E-2</v>
      </c>
      <c r="U47" s="107">
        <f t="shared" ca="1" si="4"/>
        <v>7.6913151112561584E-2</v>
      </c>
      <c r="V47" s="107">
        <f t="shared" ca="1" si="4"/>
        <v>7.2038518565423093E-2</v>
      </c>
      <c r="W47" s="107">
        <f t="shared" ca="1" si="4"/>
        <v>3.6880529296239084E-2</v>
      </c>
      <c r="X47" s="107">
        <f t="shared" ca="1" si="4"/>
        <v>8.5453007622155353E-2</v>
      </c>
      <c r="Y47" s="107">
        <f t="shared" ca="1" si="4"/>
        <v>4.2570023662108492E-2</v>
      </c>
      <c r="Z47" s="107">
        <f t="shared" ca="1" si="4"/>
        <v>0.1019164754673858</v>
      </c>
      <c r="AA47" s="107">
        <f t="shared" ca="1" si="4"/>
        <v>4.4646919584127254E-2</v>
      </c>
      <c r="AB47" s="107">
        <f t="shared" ca="1" si="4"/>
        <v>4.249798857879572E-2</v>
      </c>
      <c r="AC47" s="107">
        <f t="shared" ca="1" si="4"/>
        <v>6.5906418470503603E-2</v>
      </c>
      <c r="AD47" s="107">
        <f t="shared" ca="1" si="4"/>
        <v>4.2098708173831767E-2</v>
      </c>
      <c r="AE47" s="107">
        <f t="shared" ca="1" si="4"/>
        <v>5.4428665613142302E-2</v>
      </c>
      <c r="AF47" s="107">
        <f t="shared" ca="1" si="4"/>
        <v>5.9749971124050338E-2</v>
      </c>
      <c r="AG47" s="107">
        <f t="shared" ca="1" si="4"/>
        <v>5.5098351760943354E-2</v>
      </c>
      <c r="AH47" s="107">
        <f t="shared" ca="1" si="4"/>
        <v>6.7534076966786927E-2</v>
      </c>
      <c r="AI47" s="107">
        <f t="shared" ca="1" si="4"/>
        <v>7.0617277295776715E-2</v>
      </c>
      <c r="AJ47" s="107">
        <f t="shared" ca="1" si="4"/>
        <v>5.633058350119069E-2</v>
      </c>
      <c r="AK47" s="107">
        <f t="shared" ca="1" si="4"/>
        <v>2.1396939829016359E-2</v>
      </c>
      <c r="AL47" s="107">
        <f t="shared" ca="1" si="4"/>
        <v>3.575498193365112E-2</v>
      </c>
      <c r="AM47" s="107">
        <f t="shared" ca="1" si="4"/>
        <v>5.9274989533037559E-2</v>
      </c>
      <c r="AN47" s="107">
        <f t="shared" ca="1" si="4"/>
        <v>7.7791124017674518E-2</v>
      </c>
      <c r="AO47" s="107">
        <f t="shared" ca="1" si="4"/>
        <v>0.10401619780309401</v>
      </c>
      <c r="AP47" s="107">
        <f t="shared" ca="1" si="4"/>
        <v>2.3761812323684239E-2</v>
      </c>
      <c r="AQ47" s="107">
        <f t="shared" ca="1" si="4"/>
        <v>4.1541372863106218E-2</v>
      </c>
      <c r="AR47" s="107">
        <f t="shared" ca="1" si="4"/>
        <v>6.0917871964522474E-2</v>
      </c>
      <c r="AS47" s="107">
        <f t="shared" ca="1" si="4"/>
        <v>4.310292513446834E-2</v>
      </c>
      <c r="AT47" s="107">
        <f t="shared" ca="1" si="4"/>
        <v>0.10597047582716712</v>
      </c>
      <c r="AU47" s="107">
        <f t="shared" ca="1" si="4"/>
        <v>4.7860614041974614E-2</v>
      </c>
      <c r="AV47" s="120" t="s">
        <v>280</v>
      </c>
      <c r="AW47" s="120" t="s">
        <v>280</v>
      </c>
    </row>
    <row r="49" spans="1:49">
      <c r="A49" s="70">
        <f>MAX('Bottom Decile - Absolute'!A:A)</f>
        <v>43707</v>
      </c>
    </row>
    <row r="50" spans="1:49">
      <c r="A50" s="105">
        <f ca="1">INDIRECT("'Bottom Decile - Absolute'!A"&amp;B71)</f>
        <v>43707</v>
      </c>
      <c r="B50" s="61" t="s">
        <v>266</v>
      </c>
    </row>
    <row r="51" spans="1:49" ht="13.5">
      <c r="A51" s="101" t="s">
        <v>258</v>
      </c>
      <c r="B51" s="109"/>
      <c r="C51" s="109">
        <f ca="1">VLOOKUP($B$73, 'Bottom Decile - Absolute (1 m)'!$A:$AY, C$3, 0)</f>
        <v>-7.4053042999999708E-3</v>
      </c>
      <c r="D51" s="109">
        <f ca="1">VLOOKUP($B$73, 'Bottom Decile - Absolute (1 m)'!$A:$AY, D$3, 0)</f>
        <v>-6.7531614989473687E-2</v>
      </c>
      <c r="E51" s="109">
        <f ca="1">VLOOKUP($B$73, 'Bottom Decile - Absolute (1 m)'!$A:$AY, E$3, 0)</f>
        <v>-3.5699761659999996E-2</v>
      </c>
      <c r="F51" s="109">
        <f ca="1">VLOOKUP($B$73, 'Bottom Decile - Absolute (1 m)'!$A:$AY, F$3, 0)</f>
        <v>-5.3787279799999421E-3</v>
      </c>
      <c r="G51" s="109">
        <f ca="1">VLOOKUP($B$73, 'Bottom Decile - Absolute (1 m)'!$A:$AY, G$3, 0)</f>
        <v>-2.2287794619999524E-3</v>
      </c>
      <c r="H51" s="109">
        <f ca="1">VLOOKUP($B$73, 'Bottom Decile - Absolute (1 m)'!$A:$AY, H$3, 0)</f>
        <v>-9.4861191999999761E-3</v>
      </c>
      <c r="I51" s="109">
        <f ca="1">VLOOKUP($B$73, 'Bottom Decile - Absolute (1 m)'!$A:$AY, I$3, 0)</f>
        <v>-1.8412080179999957E-2</v>
      </c>
      <c r="J51" s="109">
        <f ca="1">VLOOKUP($B$73, 'Bottom Decile - Absolute (1 m)'!$A:$AY, J$3, 0)</f>
        <v>2.0082461019999887E-2</v>
      </c>
      <c r="K51" s="109">
        <f ca="1">VLOOKUP($B$73, 'Bottom Decile - Absolute (1 m)'!$A:$AY, K$3, 0)</f>
        <v>-9.7841298999998827E-3</v>
      </c>
      <c r="L51" s="109">
        <f ca="1">VLOOKUP($B$73, 'Bottom Decile - Absolute (1 m)'!$A:$AY, L$3, 0)</f>
        <v>-1.7866187974358905E-2</v>
      </c>
      <c r="M51" s="109">
        <f ca="1">VLOOKUP($B$73, 'Bottom Decile - Absolute (1 m)'!$A:$AY, M$3, 0)</f>
        <v>-4.6186956558536552E-2</v>
      </c>
      <c r="N51" s="109">
        <f ca="1">VLOOKUP($B$73, 'Bottom Decile - Absolute (1 m)'!$A:$AY, N$3, 0)</f>
        <v>-5.2152281439999948E-2</v>
      </c>
      <c r="O51" s="109">
        <f ca="1">VLOOKUP($B$73, 'Bottom Decile - Absolute (1 m)'!$A:$AY, O$3, 0)</f>
        <v>-1.3617204640000047E-2</v>
      </c>
      <c r="P51" s="109">
        <f ca="1">VLOOKUP($B$73, 'Bottom Decile - Absolute (1 m)'!$A:$AY, P$3, 0)</f>
        <v>-0.12815631157999996</v>
      </c>
      <c r="Q51" s="109">
        <f ca="1">VLOOKUP($B$73, 'Bottom Decile - Absolute (1 m)'!$A:$AY, Q$3, 0)</f>
        <v>-0.11900153780000011</v>
      </c>
      <c r="R51" s="109">
        <f ca="1">VLOOKUP($B$73, 'Bottom Decile - Absolute (1 m)'!$A:$AY, R$3, 0)</f>
        <v>-0.13661687140000001</v>
      </c>
      <c r="S51" s="109">
        <f ca="1">VLOOKUP($B$73, 'Bottom Decile - Absolute (1 m)'!$A:$AY, S$3, 0)</f>
        <v>-0.12250525619999997</v>
      </c>
      <c r="T51" s="109">
        <f ca="1">VLOOKUP($B$73, 'Bottom Decile - Absolute (1 m)'!$A:$AY, T$3, 0)</f>
        <v>-0.1322661772</v>
      </c>
      <c r="U51" s="109">
        <f ca="1">VLOOKUP($B$73, 'Bottom Decile - Absolute (1 m)'!$A:$AY, U$3, 0)</f>
        <v>-0.14852401339999999</v>
      </c>
      <c r="V51" s="109">
        <f ca="1">VLOOKUP($B$73, 'Bottom Decile - Absolute (1 m)'!$A:$AY, V$3, 0)</f>
        <v>-0.10698801592000007</v>
      </c>
      <c r="W51" s="109">
        <f ca="1">VLOOKUP($B$73, 'Bottom Decile - Absolute (1 m)'!$A:$AY, W$3, 0)</f>
        <v>-0.13590682878000004</v>
      </c>
      <c r="X51" s="109">
        <f ca="1">VLOOKUP($B$73, 'Bottom Decile - Absolute (1 m)'!$A:$AY, X$3, 0)</f>
        <v>-9.1671337780000139E-2</v>
      </c>
      <c r="Y51" s="109">
        <f ca="1">VLOOKUP($B$73, 'Bottom Decile - Absolute (1 m)'!$A:$AY, Y$3, 0)</f>
        <v>-9.5276862760000025E-2</v>
      </c>
      <c r="Z51" s="109">
        <f ca="1">VLOOKUP($B$73, 'Bottom Decile - Absolute (1 m)'!$A:$AY, Z$3, 0)</f>
        <v>-1.4304681080000048E-2</v>
      </c>
      <c r="AA51" s="109">
        <f ca="1">VLOOKUP($B$73, 'Bottom Decile - Absolute (1 m)'!$A:$AY, AA$3, 0)</f>
        <v>-3.7518610060000013E-2</v>
      </c>
      <c r="AB51" s="109">
        <f ca="1">VLOOKUP($B$73, 'Bottom Decile - Absolute (1 m)'!$A:$AY, AB$3, 0)</f>
        <v>-4.4776868020000027E-2</v>
      </c>
      <c r="AC51" s="109">
        <f ca="1">VLOOKUP($B$73, 'Bottom Decile - Absolute (1 m)'!$A:$AY, AC$3, 0)</f>
        <v>-2.5620218212500045E-2</v>
      </c>
      <c r="AD51" s="109">
        <f ca="1">VLOOKUP($B$73, 'Bottom Decile - Absolute (1 m)'!$A:$AY, AD$3, 0)</f>
        <v>-9.1775200199999962E-2</v>
      </c>
      <c r="AE51" s="109">
        <f ca="1">VLOOKUP($B$73, 'Bottom Decile - Absolute (1 m)'!$A:$AY, AE$3, 0)</f>
        <v>-9.6466000600000101E-2</v>
      </c>
      <c r="AF51" s="109">
        <f ca="1">VLOOKUP($B$73, 'Bottom Decile - Absolute (1 m)'!$A:$AY, AF$3, 0)</f>
        <v>-8.4190803679999981E-2</v>
      </c>
      <c r="AG51" s="109">
        <f ca="1">VLOOKUP($B$73, 'Bottom Decile - Absolute (1 m)'!$A:$AY, AG$3, 0)</f>
        <v>-4.0507709979999973E-2</v>
      </c>
      <c r="AH51" s="109">
        <f ca="1">VLOOKUP($B$73, 'Bottom Decile - Absolute (1 m)'!$A:$AY, AH$3, 0)</f>
        <v>-5.3323601840000068E-2</v>
      </c>
      <c r="AI51" s="109">
        <f ca="1">VLOOKUP($B$73, 'Bottom Decile - Absolute (1 m)'!$A:$AY, AI$3, 0)</f>
        <v>-1.6167800900000029E-2</v>
      </c>
      <c r="AJ51" s="109">
        <f ca="1">VLOOKUP($B$73, 'Bottom Decile - Absolute (1 m)'!$A:$AY, AJ$3, 0)</f>
        <v>-1.5668751760000044E-2</v>
      </c>
      <c r="AK51" s="109">
        <f ca="1">VLOOKUP($B$73, 'Bottom Decile - Absolute (1 m)'!$A:$AY, AK$3, 0)</f>
        <v>-3.9204078779999874E-2</v>
      </c>
      <c r="AL51" s="109">
        <f ca="1">VLOOKUP($B$73, 'Bottom Decile - Absolute (1 m)'!$A:$AY, AL$3, 0)</f>
        <v>-5.0509155199999989E-2</v>
      </c>
      <c r="AM51" s="109">
        <f ca="1">VLOOKUP($B$73, 'Bottom Decile - Absolute (1 m)'!$A:$AY, AM$3, 0)</f>
        <v>3.9736727725490084E-2</v>
      </c>
      <c r="AN51" s="109">
        <f ca="1">VLOOKUP($B$73, 'Bottom Decile - Absolute (1 m)'!$A:$AY, AN$3, 0)</f>
        <v>-1.8486817342553197E-2</v>
      </c>
      <c r="AO51" s="109">
        <f ca="1">VLOOKUP($B$73, 'Bottom Decile - Absolute (1 m)'!$A:$AY, AO$3, 0)</f>
        <v>7.5226491011235463E-3</v>
      </c>
      <c r="AP51" s="109">
        <f ca="1">VLOOKUP($B$73, 'Bottom Decile - Absolute (1 m)'!$A:$AY, AP$3, 0)</f>
        <v>-1.3662418080000016E-2</v>
      </c>
      <c r="AQ51" s="109">
        <f ca="1">VLOOKUP($B$73, 'Bottom Decile - Absolute (1 m)'!$A:$AY, AQ$3, 0)</f>
        <v>-6.6784924519999955E-2</v>
      </c>
      <c r="AR51" s="109">
        <f ca="1">VLOOKUP($B$73, 'Bottom Decile - Absolute (1 m)'!$A:$AY, AR$3, 0)</f>
        <v>-4.2690681362068994E-2</v>
      </c>
      <c r="AS51" s="109">
        <f ca="1">VLOOKUP($B$73, 'Bottom Decile - Absolute (1 m)'!$A:$AY, AS$3, 0)</f>
        <v>-1.5143800759999992E-2</v>
      </c>
      <c r="AT51" s="109">
        <f ca="1">VLOOKUP($B$73, 'Bottom Decile - Absolute (1 m)'!$A:$AY, AT$3, 0)</f>
        <v>-1.7386609533606601E-2</v>
      </c>
      <c r="AU51" s="109">
        <f ca="1">VLOOKUP($B$73, 'Bottom Decile - Absolute (1 m)'!$A:$AY, AU$3, 0)</f>
        <v>-6.3816466400000049E-2</v>
      </c>
      <c r="AV51" s="109">
        <f ca="1">VLOOKUP($B$73, 'Top Decile - Absolute (1 mth)'!$A:$BA, AV$3, 0)</f>
        <v>-3.3935083466138598E-2</v>
      </c>
      <c r="AW51" s="109">
        <f ca="1">VLOOKUP($B$73, 'Top Decile - Absolute (1 mth)'!$A:$AY, AW$3, 0)</f>
        <v>-1.8091619999999999E-2</v>
      </c>
    </row>
    <row r="52" spans="1:49" ht="13.5">
      <c r="A52" s="101" t="s">
        <v>259</v>
      </c>
      <c r="B52" s="109"/>
      <c r="C52" s="109">
        <f ca="1">(VLOOKUP($B$73, 'Bottom Decile - Absolute'!$A:$AY, C$3, 0) / VLOOKUP($B$74, 'Bottom Decile - Absolute'!$A:$AY, C$3, 0))-1</f>
        <v>6.1437427101281195E-2</v>
      </c>
      <c r="D52" s="109">
        <f ca="1">(VLOOKUP($B$73, 'Bottom Decile - Absolute'!$A:$AY, D$3, 0) / VLOOKUP($B$74, 'Bottom Decile - Absolute'!$A:$AY, D$3, 0))-1</f>
        <v>2.8261593971532495E-2</v>
      </c>
      <c r="E52" s="109">
        <f ca="1">(VLOOKUP($B$73, 'Bottom Decile - Absolute'!$A:$AY, E$3, 0) / VLOOKUP($B$74, 'Bottom Decile - Absolute'!$A:$AY, E$3, 0))-1</f>
        <v>4.9918471117109231E-2</v>
      </c>
      <c r="F52" s="109">
        <f ca="1">(VLOOKUP($B$73, 'Bottom Decile - Absolute'!$A:$AY, F$3, 0) / VLOOKUP($B$74, 'Bottom Decile - Absolute'!$A:$AY, F$3, 0))-1</f>
        <v>1.9652407056370835E-2</v>
      </c>
      <c r="G52" s="109">
        <f ca="1">(VLOOKUP($B$73, 'Bottom Decile - Absolute'!$A:$AY, G$3, 0) / VLOOKUP($B$74, 'Bottom Decile - Absolute'!$A:$AY, G$3, 0))-1</f>
        <v>6.7430497997832184E-2</v>
      </c>
      <c r="H52" s="109">
        <f ca="1">(VLOOKUP($B$73, 'Bottom Decile - Absolute'!$A:$AY, H$3, 0) / VLOOKUP($B$74, 'Bottom Decile - Absolute'!$A:$AY, H$3, 0))-1</f>
        <v>5.5754270160999209E-2</v>
      </c>
      <c r="I52" s="109">
        <f ca="1">(VLOOKUP($B$73, 'Bottom Decile - Absolute'!$A:$AY, I$3, 0) / VLOOKUP($B$74, 'Bottom Decile - Absolute'!$A:$AY, I$3, 0))-1</f>
        <v>4.9806366108664291E-2</v>
      </c>
      <c r="J52" s="109">
        <f ca="1">(VLOOKUP($B$73, 'Bottom Decile - Absolute'!$A:$AY, J$3, 0) / VLOOKUP($B$74, 'Bottom Decile - Absolute'!$A:$AY, J$3, 0))-1</f>
        <v>7.9330268223466227E-2</v>
      </c>
      <c r="K52" s="109">
        <f ca="1">(VLOOKUP($B$73, 'Bottom Decile - Absolute'!$A:$AY, K$3, 0) / VLOOKUP($B$74, 'Bottom Decile - Absolute'!$A:$AY, K$3, 0))-1</f>
        <v>6.1221721650237981E-2</v>
      </c>
      <c r="L52" s="109">
        <f ca="1">(VLOOKUP($B$73, 'Bottom Decile - Absolute'!$A:$AY, L$3, 0) / VLOOKUP($B$74, 'Bottom Decile - Absolute'!$A:$AY, L$3, 0))-1</f>
        <v>3.7839717484773772E-2</v>
      </c>
      <c r="M52" s="109">
        <f ca="1">(VLOOKUP($B$73, 'Bottom Decile - Absolute'!$A:$AY, M$3, 0) / VLOOKUP($B$74, 'Bottom Decile - Absolute'!$A:$AY, M$3, 0))-1</f>
        <v>2.7907845529030029E-2</v>
      </c>
      <c r="N52" s="109">
        <f ca="1">(VLOOKUP($B$73, 'Bottom Decile - Absolute'!$A:$AY, N$3, 0) / VLOOKUP($B$74, 'Bottom Decile - Absolute'!$A:$AY, N$3, 0))-1</f>
        <v>4.6898017085903465E-2</v>
      </c>
      <c r="O52" s="109">
        <f ca="1">(VLOOKUP($B$73, 'Bottom Decile - Absolute'!$A:$AY, O$3, 0) / VLOOKUP($B$74, 'Bottom Decile - Absolute'!$A:$AY, O$3, 0))-1</f>
        <v>4.712771602878818E-2</v>
      </c>
      <c r="P52" s="109">
        <f ca="1">(VLOOKUP($B$73, 'Bottom Decile - Absolute'!$A:$AY, P$3, 0) / VLOOKUP($B$74, 'Bottom Decile - Absolute'!$A:$AY, P$3, 0))-1</f>
        <v>-2.4987523659518174E-2</v>
      </c>
      <c r="Q52" s="109">
        <f ca="1">(VLOOKUP($B$73, 'Bottom Decile - Absolute'!$A:$AY, Q$3, 0) / VLOOKUP($B$74, 'Bottom Decile - Absolute'!$A:$AY, Q$3, 0))-1</f>
        <v>-2.488598803248443E-2</v>
      </c>
      <c r="R52" s="109">
        <f ca="1">(VLOOKUP($B$73, 'Bottom Decile - Absolute'!$A:$AY, R$3, 0) / VLOOKUP($B$74, 'Bottom Decile - Absolute'!$A:$AY, R$3, 0))-1</f>
        <v>-3.5949579679880661E-2</v>
      </c>
      <c r="S52" s="109">
        <f ca="1">(VLOOKUP($B$73, 'Bottom Decile - Absolute'!$A:$AY, S$3, 0) / VLOOKUP($B$74, 'Bottom Decile - Absolute'!$A:$AY, S$3, 0))-1</f>
        <v>-1.0270951820465113E-2</v>
      </c>
      <c r="T52" s="109">
        <f ca="1">(VLOOKUP($B$73, 'Bottom Decile - Absolute'!$A:$AY, T$3, 0) / VLOOKUP($B$74, 'Bottom Decile - Absolute'!$A:$AY, T$3, 0))-1</f>
        <v>-9.4868426861384192E-3</v>
      </c>
      <c r="U52" s="109">
        <f ca="1">(VLOOKUP($B$73, 'Bottom Decile - Absolute'!$A:$AY, U$3, 0) / VLOOKUP($B$74, 'Bottom Decile - Absolute'!$A:$AY, U$3, 0))-1</f>
        <v>-4.0810134432623046E-2</v>
      </c>
      <c r="V52" s="109">
        <f ca="1">(VLOOKUP($B$73, 'Bottom Decile - Absolute'!$A:$AY, V$3, 0) / VLOOKUP($B$74, 'Bottom Decile - Absolute'!$A:$AY, V$3, 0))-1</f>
        <v>-7.2119183525338748E-3</v>
      </c>
      <c r="W52" s="109">
        <f ca="1">(VLOOKUP($B$73, 'Bottom Decile - Absolute'!$A:$AY, W$3, 0) / VLOOKUP($B$74, 'Bottom Decile - Absolute'!$A:$AY, W$3, 0))-1</f>
        <v>-2.6953757525144506E-2</v>
      </c>
      <c r="X52" s="109">
        <f ca="1">(VLOOKUP($B$73, 'Bottom Decile - Absolute'!$A:$AY, X$3, 0) / VLOOKUP($B$74, 'Bottom Decile - Absolute'!$A:$AY, X$3, 0))-1</f>
        <v>3.6346928760928821E-2</v>
      </c>
      <c r="Y52" s="109">
        <f ca="1">(VLOOKUP($B$73, 'Bottom Decile - Absolute'!$A:$AY, Y$3, 0) / VLOOKUP($B$74, 'Bottom Decile - Absolute'!$A:$AY, Y$3, 0))-1</f>
        <v>-4.8382801059991487E-2</v>
      </c>
      <c r="Z52" s="109">
        <f ca="1">(VLOOKUP($B$73, 'Bottom Decile - Absolute'!$A:$AY, Z$3, 0) / VLOOKUP($B$74, 'Bottom Decile - Absolute'!$A:$AY, Z$3, 0))-1</f>
        <v>6.2733388337006701E-2</v>
      </c>
      <c r="AA52" s="109">
        <f ca="1">(VLOOKUP($B$73, 'Bottom Decile - Absolute'!$A:$AY, AA$3, 0) / VLOOKUP($B$74, 'Bottom Decile - Absolute'!$A:$AY, AA$3, 0))-1</f>
        <v>3.4052704380281629E-2</v>
      </c>
      <c r="AB52" s="109">
        <f ca="1">(VLOOKUP($B$73, 'Bottom Decile - Absolute'!$A:$AY, AB$3, 0) / VLOOKUP($B$74, 'Bottom Decile - Absolute'!$A:$AY, AB$3, 0))-1</f>
        <v>5.7695096534839729E-2</v>
      </c>
      <c r="AC52" s="109">
        <f ca="1">(VLOOKUP($B$73, 'Bottom Decile - Absolute'!$A:$AY, AC$3, 0) / VLOOKUP($B$74, 'Bottom Decile - Absolute'!$A:$AY, AC$3, 0))-1</f>
        <v>4.8392356968628425E-2</v>
      </c>
      <c r="AD52" s="109">
        <f ca="1">(VLOOKUP($B$73, 'Bottom Decile - Absolute'!$A:$AY, AD$3, 0) / VLOOKUP($B$74, 'Bottom Decile - Absolute'!$A:$AY, AD$3, 0))-1</f>
        <v>3.2896006975940306E-2</v>
      </c>
      <c r="AE52" s="109">
        <f ca="1">(VLOOKUP($B$73, 'Bottom Decile - Absolute'!$A:$AY, AE$3, 0) / VLOOKUP($B$74, 'Bottom Decile - Absolute'!$A:$AY, AE$3, 0))-1</f>
        <v>-1.042700250373596E-2</v>
      </c>
      <c r="AF52" s="109">
        <f ca="1">(VLOOKUP($B$73, 'Bottom Decile - Absolute'!$A:$AY, AF$3, 0) / VLOOKUP($B$74, 'Bottom Decile - Absolute'!$A:$AY, AF$3, 0))-1</f>
        <v>1.9001788664405383E-2</v>
      </c>
      <c r="AG52" s="109">
        <f ca="1">(VLOOKUP($B$73, 'Bottom Decile - Absolute'!$A:$AY, AG$3, 0) / VLOOKUP($B$74, 'Bottom Decile - Absolute'!$A:$AY, AG$3, 0))-1</f>
        <v>4.6659468389961267E-2</v>
      </c>
      <c r="AH52" s="109">
        <f ca="1">(VLOOKUP($B$73, 'Bottom Decile - Absolute'!$A:$AY, AH$3, 0) / VLOOKUP($B$74, 'Bottom Decile - Absolute'!$A:$AY, AH$3, 0))-1</f>
        <v>2.6022949668699003E-2</v>
      </c>
      <c r="AI52" s="109">
        <f ca="1">(VLOOKUP($B$73, 'Bottom Decile - Absolute'!$A:$AY, AI$3, 0) / VLOOKUP($B$74, 'Bottom Decile - Absolute'!$A:$AY, AI$3, 0))-1</f>
        <v>6.2219930348013541E-2</v>
      </c>
      <c r="AJ52" s="109">
        <f ca="1">(VLOOKUP($B$73, 'Bottom Decile - Absolute'!$A:$AY, AJ$3, 0) / VLOOKUP($B$74, 'Bottom Decile - Absolute'!$A:$AY, AJ$3, 0))-1</f>
        <v>6.5380721970798694E-2</v>
      </c>
      <c r="AK52" s="109">
        <f ca="1">(VLOOKUP($B$73, 'Bottom Decile - Absolute'!$A:$AY, AK$3, 0) / VLOOKUP($B$74, 'Bottom Decile - Absolute'!$A:$AY, AK$3, 0))-1</f>
        <v>6.517336787588035E-2</v>
      </c>
      <c r="AL52" s="109">
        <f ca="1">(VLOOKUP($B$73, 'Bottom Decile - Absolute'!$A:$AY, AL$3, 0) / VLOOKUP($B$74, 'Bottom Decile - Absolute'!$A:$AY, AL$3, 0))-1</f>
        <v>5.1304328701962332E-2</v>
      </c>
      <c r="AM52" s="109">
        <f ca="1">(VLOOKUP($B$73, 'Bottom Decile - Absolute'!$A:$AY, AM$3, 0) / VLOOKUP($B$74, 'Bottom Decile - Absolute'!$A:$AY, AM$3, 0))-1</f>
        <v>8.117061782795898E-2</v>
      </c>
      <c r="AN52" s="109">
        <f ca="1">(VLOOKUP($B$73, 'Bottom Decile - Absolute'!$A:$AY, AN$3, 0) / VLOOKUP($B$74, 'Bottom Decile - Absolute'!$A:$AY, AN$3, 0))-1</f>
        <v>4.5256488569480835E-2</v>
      </c>
      <c r="AO52" s="109">
        <f ca="1">(VLOOKUP($B$73, 'Bottom Decile - Absolute'!$A:$AY, AO$3, 0) / VLOOKUP($B$74, 'Bottom Decile - Absolute'!$A:$AY, AO$3, 0))-1</f>
        <v>6.9004941565816491E-2</v>
      </c>
      <c r="AP52" s="109">
        <f ca="1">(VLOOKUP($B$73, 'Bottom Decile - Absolute'!$A:$AY, AP$3, 0) / VLOOKUP($B$74, 'Bottom Decile - Absolute'!$A:$AY, AP$3, 0))-1</f>
        <v>6.4122132424207612E-2</v>
      </c>
      <c r="AQ52" s="109">
        <f ca="1">(VLOOKUP($B$73, 'Bottom Decile - Absolute'!$A:$AY, AQ$3, 0) / VLOOKUP($B$74, 'Bottom Decile - Absolute'!$A:$AY, AQ$3, 0))-1</f>
        <v>-4.3320043792719476E-3</v>
      </c>
      <c r="AR52" s="109">
        <f ca="1">(VLOOKUP($B$73, 'Bottom Decile - Absolute'!$A:$AY, AR$3, 0) / VLOOKUP($B$74, 'Bottom Decile - Absolute'!$A:$AY, AR$3, 0))-1</f>
        <v>5.2496241430802559E-2</v>
      </c>
      <c r="AS52" s="109">
        <f ca="1">(VLOOKUP($B$73, 'Bottom Decile - Absolute'!$A:$AY, AS$3, 0) / VLOOKUP($B$74, 'Bottom Decile - Absolute'!$A:$AY, AS$3, 0))-1</f>
        <v>6.1644420110128051E-2</v>
      </c>
      <c r="AT52" s="109">
        <f ca="1">(VLOOKUP($B$73, 'Bottom Decile - Absolute'!$A:$AY, AT$3, 0) / VLOOKUP($B$74, 'Bottom Decile - Absolute'!$A:$AY, AT$3, 0))-1</f>
        <v>3.4052244500113682E-2</v>
      </c>
      <c r="AU52" s="109">
        <f ca="1">(VLOOKUP($B$73, 'Bottom Decile - Absolute'!$A:$AY, AU$3, 0) / VLOOKUP($B$74, 'Bottom Decile - Absolute'!$A:$AY, AU$3, 0))-1</f>
        <v>-5.9324638701595545E-3</v>
      </c>
      <c r="AV52" s="109">
        <f ca="1">(VLOOKUP($B$73, 'Top Decile - Absolute'!$A:$AY, AV$3, 0) / VLOOKUP($B$74, 'Top Decile - Absolute'!$A:$AY, AV$3, 0))-1</f>
        <v>4.6283893336231507E-2</v>
      </c>
      <c r="AW52" s="109">
        <f ca="1">(VLOOKUP($B$73, 'Top Decile - Absolute'!$A:$AY, AW$3, 0) / VLOOKUP($B$74, 'Top Decile - Absolute'!$A:$AY, AW$3, 0))-1</f>
        <v>6.3370676697653616E-2</v>
      </c>
    </row>
    <row r="53" spans="1:49" ht="13.5">
      <c r="A53" s="101" t="s">
        <v>260</v>
      </c>
      <c r="B53" s="109"/>
      <c r="C53" s="109">
        <f ca="1">(VLOOKUP($B$73, 'Bottom Decile - Absolute'!$A:$AY, C$3, 0) / VLOOKUP($B$75, 'Bottom Decile - Absolute'!$A:$AY, C$3, 0))-1</f>
        <v>2.0680624275027037E-2</v>
      </c>
      <c r="D53" s="109">
        <f ca="1">(VLOOKUP($B$73, 'Bottom Decile - Absolute'!$A:$AY, D$3, 0) / VLOOKUP($B$75, 'Bottom Decile - Absolute'!$A:$AY, D$3, 0))-1</f>
        <v>-6.4046021573781364E-2</v>
      </c>
      <c r="E53" s="109">
        <f ca="1">(VLOOKUP($B$73, 'Bottom Decile - Absolute'!$A:$AY, E$3, 0) / VLOOKUP($B$75, 'Bottom Decile - Absolute'!$A:$AY, E$3, 0))-1</f>
        <v>-5.3668545673426493E-3</v>
      </c>
      <c r="F53" s="109">
        <f ca="1">(VLOOKUP($B$73, 'Bottom Decile - Absolute'!$A:$AY, F$3, 0) / VLOOKUP($B$75, 'Bottom Decile - Absolute'!$A:$AY, F$3, 0))-1</f>
        <v>9.0392501514977575E-3</v>
      </c>
      <c r="G53" s="109">
        <f ca="1">(VLOOKUP($B$73, 'Bottom Decile - Absolute'!$A:$AY, G$3, 0) / VLOOKUP($B$75, 'Bottom Decile - Absolute'!$A:$AY, G$3, 0))-1</f>
        <v>6.9661848264955806E-2</v>
      </c>
      <c r="H53" s="109">
        <f ca="1">(VLOOKUP($B$73, 'Bottom Decile - Absolute'!$A:$AY, H$3, 0) / VLOOKUP($B$75, 'Bottom Decile - Absolute'!$A:$AY, H$3, 0))-1</f>
        <v>4.3254393943272129E-2</v>
      </c>
      <c r="I53" s="109">
        <f ca="1">(VLOOKUP($B$73, 'Bottom Decile - Absolute'!$A:$AY, I$3, 0) / VLOOKUP($B$75, 'Bottom Decile - Absolute'!$A:$AY, I$3, 0))-1</f>
        <v>3.16118295805774E-2</v>
      </c>
      <c r="J53" s="109">
        <f ca="1">(VLOOKUP($B$73, 'Bottom Decile - Absolute'!$A:$AY, J$3, 0) / VLOOKUP($B$75, 'Bottom Decile - Absolute'!$A:$AY, J$3, 0))-1</f>
        <v>0.11473093012709668</v>
      </c>
      <c r="K53" s="109">
        <f ca="1">(VLOOKUP($B$73, 'Bottom Decile - Absolute'!$A:$AY, K$3, 0) / VLOOKUP($B$75, 'Bottom Decile - Absolute'!$A:$AY, K$3, 0))-1</f>
        <v>7.8028594093485726E-2</v>
      </c>
      <c r="L53" s="109">
        <f ca="1">(VLOOKUP($B$73, 'Bottom Decile - Absolute'!$A:$AY, L$3, 0) / VLOOKUP($B$75, 'Bottom Decile - Absolute'!$A:$AY, L$3, 0))-1</f>
        <v>2.8980524228995552E-2</v>
      </c>
      <c r="M53" s="109">
        <f ca="1">(VLOOKUP($B$73, 'Bottom Decile - Absolute'!$A:$AY, M$3, 0) / VLOOKUP($B$75, 'Bottom Decile - Absolute'!$A:$AY, M$3, 0))-1</f>
        <v>6.3909424017212224E-3</v>
      </c>
      <c r="N53" s="109">
        <f ca="1">(VLOOKUP($B$73, 'Bottom Decile - Absolute'!$A:$AY, N$3, 0) / VLOOKUP($B$75, 'Bottom Decile - Absolute'!$A:$AY, N$3, 0))-1</f>
        <v>-3.0616932174532319E-2</v>
      </c>
      <c r="O53" s="109">
        <f ca="1">(VLOOKUP($B$73, 'Bottom Decile - Absolute'!$A:$AY, O$3, 0) / VLOOKUP($B$75, 'Bottom Decile - Absolute'!$A:$AY, O$3, 0))-1</f>
        <v>3.7481927774268176E-2</v>
      </c>
      <c r="P53" s="109">
        <f ca="1">(VLOOKUP($B$73, 'Bottom Decile - Absolute'!$A:$AY, P$3, 0) / VLOOKUP($B$75, 'Bottom Decile - Absolute'!$A:$AY, P$3, 0))-1</f>
        <v>-0.15675213383372322</v>
      </c>
      <c r="Q53" s="109">
        <f ca="1">(VLOOKUP($B$73, 'Bottom Decile - Absolute'!$A:$AY, Q$3, 0) / VLOOKUP($B$75, 'Bottom Decile - Absolute'!$A:$AY, Q$3, 0))-1</f>
        <v>-8.5070190394035183E-2</v>
      </c>
      <c r="R53" s="109">
        <f ca="1">(VLOOKUP($B$73, 'Bottom Decile - Absolute'!$A:$AY, R$3, 0) / VLOOKUP($B$75, 'Bottom Decile - Absolute'!$A:$AY, R$3, 0))-1</f>
        <v>-0.13069570445399947</v>
      </c>
      <c r="S53" s="109">
        <f ca="1">(VLOOKUP($B$73, 'Bottom Decile - Absolute'!$A:$AY, S$3, 0) / VLOOKUP($B$75, 'Bottom Decile - Absolute'!$A:$AY, S$3, 0))-1</f>
        <v>-9.6678454498208999E-2</v>
      </c>
      <c r="T53" s="109">
        <f ca="1">(VLOOKUP($B$73, 'Bottom Decile - Absolute'!$A:$AY, T$3, 0) / VLOOKUP($B$75, 'Bottom Decile - Absolute'!$A:$AY, T$3, 0))-1</f>
        <v>-0.10728658690263992</v>
      </c>
      <c r="U53" s="109">
        <f ca="1">(VLOOKUP($B$73, 'Bottom Decile - Absolute'!$A:$AY, U$3, 0) / VLOOKUP($B$75, 'Bottom Decile - Absolute'!$A:$AY, U$3, 0))-1</f>
        <v>-0.16013258676902287</v>
      </c>
      <c r="V53" s="109">
        <f ca="1">(VLOOKUP($B$73, 'Bottom Decile - Absolute'!$A:$AY, V$3, 0) / VLOOKUP($B$75, 'Bottom Decile - Absolute'!$A:$AY, V$3, 0))-1</f>
        <v>-7.1518078448716271E-2</v>
      </c>
      <c r="W53" s="109">
        <f ca="1">(VLOOKUP($B$73, 'Bottom Decile - Absolute'!$A:$AY, W$3, 0) / VLOOKUP($B$75, 'Bottom Decile - Absolute'!$A:$AY, W$3, 0))-1</f>
        <v>-0.14016332108395257</v>
      </c>
      <c r="X53" s="109">
        <f ca="1">(VLOOKUP($B$73, 'Bottom Decile - Absolute'!$A:$AY, X$3, 0) / VLOOKUP($B$75, 'Bottom Decile - Absolute'!$A:$AY, X$3, 0))-1</f>
        <v>-2.6372906626290993E-2</v>
      </c>
      <c r="Y53" s="109">
        <f ca="1">(VLOOKUP($B$73, 'Bottom Decile - Absolute'!$A:$AY, Y$3, 0) / VLOOKUP($B$75, 'Bottom Decile - Absolute'!$A:$AY, Y$3, 0))-1</f>
        <v>-0.1428558022978772</v>
      </c>
      <c r="Z53" s="109">
        <f ca="1">(VLOOKUP($B$73, 'Bottom Decile - Absolute'!$A:$AY, Z$3, 0) / VLOOKUP($B$75, 'Bottom Decile - Absolute'!$A:$AY, Z$3, 0))-1</f>
        <v>6.6147251506068594E-2</v>
      </c>
      <c r="AA53" s="109">
        <f ca="1">(VLOOKUP($B$73, 'Bottom Decile - Absolute'!$A:$AY, AA$3, 0) / VLOOKUP($B$75, 'Bottom Decile - Absolute'!$A:$AY, AA$3, 0))-1</f>
        <v>-1.22138006582585E-2</v>
      </c>
      <c r="AB53" s="109">
        <f ca="1">(VLOOKUP($B$73, 'Bottom Decile - Absolute'!$A:$AY, AB$3, 0) / VLOOKUP($B$75, 'Bottom Decile - Absolute'!$A:$AY, AB$3, 0))-1</f>
        <v>-2.6283224601423294E-2</v>
      </c>
      <c r="AC53" s="109">
        <f ca="1">(VLOOKUP($B$73, 'Bottom Decile - Absolute'!$A:$AY, AC$3, 0) / VLOOKUP($B$75, 'Bottom Decile - Absolute'!$A:$AY, AC$3, 0))-1</f>
        <v>1.5131654118991644E-3</v>
      </c>
      <c r="AD53" s="109">
        <f ca="1">(VLOOKUP($B$73, 'Bottom Decile - Absolute'!$A:$AY, AD$3, 0) / VLOOKUP($B$75, 'Bottom Decile - Absolute'!$A:$AY, AD$3, 0))-1</f>
        <v>-8.0959096990061097E-2</v>
      </c>
      <c r="AE53" s="109">
        <f ca="1">(VLOOKUP($B$73, 'Bottom Decile - Absolute'!$A:$AY, AE$3, 0) / VLOOKUP($B$75, 'Bottom Decile - Absolute'!$A:$AY, AE$3, 0))-1</f>
        <v>-8.1719285121714447E-2</v>
      </c>
      <c r="AF53" s="109">
        <f ca="1">(VLOOKUP($B$73, 'Bottom Decile - Absolute'!$A:$AY, AF$3, 0) / VLOOKUP($B$75, 'Bottom Decile - Absolute'!$A:$AY, AF$3, 0))-1</f>
        <v>-5.8496411516001712E-2</v>
      </c>
      <c r="AG53" s="109">
        <f ca="1">(VLOOKUP($B$73, 'Bottom Decile - Absolute'!$A:$AY, AG$3, 0) / VLOOKUP($B$75, 'Bottom Decile - Absolute'!$A:$AY, AG$3, 0))-1</f>
        <v>-8.081590798018512E-3</v>
      </c>
      <c r="AH53" s="109">
        <f ca="1">(VLOOKUP($B$73, 'Bottom Decile - Absolute'!$A:$AY, AH$3, 0) / VLOOKUP($B$75, 'Bottom Decile - Absolute'!$A:$AY, AH$3, 0))-1</f>
        <v>-2.7450712392528276E-2</v>
      </c>
      <c r="AI53" s="109">
        <f ca="1">(VLOOKUP($B$73, 'Bottom Decile - Absolute'!$A:$AY, AI$3, 0) / VLOOKUP($B$75, 'Bottom Decile - Absolute'!$A:$AY, AI$3, 0))-1</f>
        <v>3.0969979657473834E-2</v>
      </c>
      <c r="AJ53" s="109">
        <f ca="1">(VLOOKUP($B$73, 'Bottom Decile - Absolute'!$A:$AY, AJ$3, 0) / VLOOKUP($B$75, 'Bottom Decile - Absolute'!$A:$AY, AJ$3, 0))-1</f>
        <v>3.789820128552801E-2</v>
      </c>
      <c r="AK53" s="109">
        <f ca="1">(VLOOKUP($B$73, 'Bottom Decile - Absolute'!$A:$AY, AK$3, 0) / VLOOKUP($B$75, 'Bottom Decile - Absolute'!$A:$AY, AK$3, 0))-1</f>
        <v>1.2600126891836538E-2</v>
      </c>
      <c r="AL53" s="109">
        <f ca="1">(VLOOKUP($B$73, 'Bottom Decile - Absolute'!$A:$AY, AL$3, 0) / VLOOKUP($B$75, 'Bottom Decile - Absolute'!$A:$AY, AL$3, 0))-1</f>
        <v>-1.4127075112373877E-2</v>
      </c>
      <c r="AM53" s="109">
        <f ca="1">(VLOOKUP($B$73, 'Bottom Decile - Absolute'!$A:$AY, AM$3, 0) / VLOOKUP($B$75, 'Bottom Decile - Absolute'!$A:$AY, AM$3, 0))-1</f>
        <v>0.10852594525634607</v>
      </c>
      <c r="AN53" s="109">
        <f ca="1">(VLOOKUP($B$73, 'Bottom Decile - Absolute'!$A:$AY, AN$3, 0) / VLOOKUP($B$75, 'Bottom Decile - Absolute'!$A:$AY, AN$3, 0))-1</f>
        <v>4.7779451369814208E-2</v>
      </c>
      <c r="AO53" s="109">
        <f ca="1">(VLOOKUP($B$73, 'Bottom Decile - Absolute'!$A:$AY, AO$3, 0) / VLOOKUP($B$75, 'Bottom Decile - Absolute'!$A:$AY, AO$3, 0))-1</f>
        <v>8.8497638606368056E-2</v>
      </c>
      <c r="AP53" s="109">
        <f ca="1">(VLOOKUP($B$73, 'Bottom Decile - Absolute'!$A:$AY, AP$3, 0) / VLOOKUP($B$75, 'Bottom Decile - Absolute'!$A:$AY, AP$3, 0))-1</f>
        <v>5.0170343749646129E-2</v>
      </c>
      <c r="AQ53" s="109">
        <f ca="1">(VLOOKUP($B$73, 'Bottom Decile - Absolute'!$A:$AY, AQ$3, 0) / VLOOKUP($B$75, 'Bottom Decile - Absolute'!$A:$AY, AQ$3, 0))-1</f>
        <v>-6.3442898517004687E-2</v>
      </c>
      <c r="AR53" s="109">
        <f ca="1">(VLOOKUP($B$73, 'Bottom Decile - Absolute'!$A:$AY, AR$3, 0) / VLOOKUP($B$75, 'Bottom Decile - Absolute'!$A:$AY, AR$3, 0))-1</f>
        <v>2.6179078470675465E-2</v>
      </c>
      <c r="AS53" s="109">
        <f ca="1">(VLOOKUP($B$73, 'Bottom Decile - Absolute'!$A:$AY, AS$3, 0) / VLOOKUP($B$75, 'Bottom Decile - Absolute'!$A:$AY, AS$3, 0))-1</f>
        <v>4.9516706848916847E-2</v>
      </c>
      <c r="AT53" s="109">
        <f ca="1">(VLOOKUP($B$73, 'Bottom Decile - Absolute'!$A:$AY, AT$3, 0) / VLOOKUP($B$75, 'Bottom Decile - Absolute'!$A:$AY, AT$3, 0))-1</f>
        <v>1.6675410246995925E-2</v>
      </c>
      <c r="AU53" s="109">
        <f ca="1">(VLOOKUP($B$73, 'Bottom Decile - Absolute'!$A:$AY, AU$3, 0) / VLOOKUP($B$75, 'Bottom Decile - Absolute'!$A:$AY, AU$3, 0))-1</f>
        <v>-3.7256202128868154E-2</v>
      </c>
      <c r="AV53" s="109">
        <f ca="1">(VLOOKUP($B$73, 'Top Decile - Absolute'!$A:$AY, AV$3, 0) / VLOOKUP($B$75, 'Top Decile - Absolute'!$A:$AY, AV$3, 0))-1</f>
        <v>1.4049121157049926E-2</v>
      </c>
      <c r="AW53" s="109">
        <f ca="1">(VLOOKUP($B$73, 'Top Decile - Absolute'!$A:$AY, AW$3, 0) / VLOOKUP($B$75, 'Top Decile - Absolute'!$A:$AY, AW$3, 0))-1</f>
        <v>5.0986109756020026E-2</v>
      </c>
    </row>
    <row r="54" spans="1:49" ht="13.5">
      <c r="A54" s="101" t="s">
        <v>164</v>
      </c>
      <c r="B54" s="109"/>
      <c r="C54" s="109">
        <f ca="1">(VLOOKUP($B$73, 'Bottom Decile - Absolute'!$A:$AY, C$3, 0) / VLOOKUP($B$76, 'Bottom Decile - Absolute'!$A:$AY, C$3, 0))-1</f>
        <v>-2.0604238173874356E-2</v>
      </c>
      <c r="D54" s="109">
        <f ca="1">(VLOOKUP($B$73, 'Bottom Decile - Absolute'!$A:$AY, D$3, 0) / VLOOKUP($B$76, 'Bottom Decile - Absolute'!$A:$AY, D$3, 0))-1</f>
        <v>-0.12795575513611646</v>
      </c>
      <c r="E54" s="109">
        <f ca="1">(VLOOKUP($B$73, 'Bottom Decile - Absolute'!$A:$AY, E$3, 0) / VLOOKUP($B$76, 'Bottom Decile - Absolute'!$A:$AY, E$3, 0))-1</f>
        <v>-2.1190479051376054E-2</v>
      </c>
      <c r="F54" s="109">
        <f ca="1">(VLOOKUP($B$73, 'Bottom Decile - Absolute'!$A:$AY, F$3, 0) / VLOOKUP($B$76, 'Bottom Decile - Absolute'!$A:$AY, F$3, 0))-1</f>
        <v>2.7430080058068462E-3</v>
      </c>
      <c r="G54" s="109">
        <f ca="1">(VLOOKUP($B$73, 'Bottom Decile - Absolute'!$A:$AY, G$3, 0) / VLOOKUP($B$76, 'Bottom Decile - Absolute'!$A:$AY, G$3, 0))-1</f>
        <v>3.7714349867247199E-2</v>
      </c>
      <c r="H54" s="109">
        <f ca="1">(VLOOKUP($B$73, 'Bottom Decile - Absolute'!$A:$AY, H$3, 0) / VLOOKUP($B$76, 'Bottom Decile - Absolute'!$A:$AY, H$3, 0))-1</f>
        <v>2.5506508330551014E-2</v>
      </c>
      <c r="I54" s="109">
        <f ca="1">(VLOOKUP($B$73, 'Bottom Decile - Absolute'!$A:$AY, I$3, 0) / VLOOKUP($B$76, 'Bottom Decile - Absolute'!$A:$AY, I$3, 0))-1</f>
        <v>-6.5956114087812878E-3</v>
      </c>
      <c r="J54" s="109">
        <f ca="1">(VLOOKUP($B$73, 'Bottom Decile - Absolute'!$A:$AY, J$3, 0) / VLOOKUP($B$76, 'Bottom Decile - Absolute'!$A:$AY, J$3, 0))-1</f>
        <v>0.10355075407282954</v>
      </c>
      <c r="K54" s="109">
        <f ca="1">(VLOOKUP($B$73, 'Bottom Decile - Absolute'!$A:$AY, K$3, 0) / VLOOKUP($B$76, 'Bottom Decile - Absolute'!$A:$AY, K$3, 0))-1</f>
        <v>6.1013506245767513E-2</v>
      </c>
      <c r="L54" s="109">
        <f ca="1">(VLOOKUP($B$73, 'Bottom Decile - Absolute'!$A:$AY, L$3, 0) / VLOOKUP($B$76, 'Bottom Decile - Absolute'!$A:$AY, L$3, 0))-1</f>
        <v>1.6353765051147384E-2</v>
      </c>
      <c r="M54" s="109">
        <f ca="1">(VLOOKUP($B$73, 'Bottom Decile - Absolute'!$A:$AY, M$3, 0) / VLOOKUP($B$76, 'Bottom Decile - Absolute'!$A:$AY, M$3, 0))-1</f>
        <v>-2.8312185059066741E-2</v>
      </c>
      <c r="N54" s="109">
        <f ca="1">(VLOOKUP($B$73, 'Bottom Decile - Absolute'!$A:$AY, N$3, 0) / VLOOKUP($B$76, 'Bottom Decile - Absolute'!$A:$AY, N$3, 0))-1</f>
        <v>-7.4971433384525499E-2</v>
      </c>
      <c r="O54" s="109">
        <f ca="1">(VLOOKUP($B$73, 'Bottom Decile - Absolute'!$A:$AY, O$3, 0) / VLOOKUP($B$76, 'Bottom Decile - Absolute'!$A:$AY, O$3, 0))-1</f>
        <v>7.9735181727698112E-3</v>
      </c>
      <c r="P54" s="109">
        <f ca="1">(VLOOKUP($B$73, 'Bottom Decile - Absolute'!$A:$AY, P$3, 0) / VLOOKUP($B$76, 'Bottom Decile - Absolute'!$A:$AY, P$3, 0))-1</f>
        <v>-0.18853251450846897</v>
      </c>
      <c r="Q54" s="109">
        <f ca="1">(VLOOKUP($B$73, 'Bottom Decile - Absolute'!$A:$AY, Q$3, 0) / VLOOKUP($B$76, 'Bottom Decile - Absolute'!$A:$AY, Q$3, 0))-1</f>
        <v>-9.7727405943180412E-2</v>
      </c>
      <c r="R54" s="109">
        <f ca="1">(VLOOKUP($B$73, 'Bottom Decile - Absolute'!$A:$AY, R$3, 0) / VLOOKUP($B$76, 'Bottom Decile - Absolute'!$A:$AY, R$3, 0))-1</f>
        <v>-0.12354453752894745</v>
      </c>
      <c r="S54" s="109">
        <f ca="1">(VLOOKUP($B$73, 'Bottom Decile - Absolute'!$A:$AY, S$3, 0) / VLOOKUP($B$76, 'Bottom Decile - Absolute'!$A:$AY, S$3, 0))-1</f>
        <v>-0.10651735714113808</v>
      </c>
      <c r="T54" s="109">
        <f ca="1">(VLOOKUP($B$73, 'Bottom Decile - Absolute'!$A:$AY, T$3, 0) / VLOOKUP($B$76, 'Bottom Decile - Absolute'!$A:$AY, T$3, 0))-1</f>
        <v>-0.10956182932478764</v>
      </c>
      <c r="U54" s="109">
        <f ca="1">(VLOOKUP($B$73, 'Bottom Decile - Absolute'!$A:$AY, U$3, 0) / VLOOKUP($B$76, 'Bottom Decile - Absolute'!$A:$AY, U$3, 0))-1</f>
        <v>-0.17056374698508825</v>
      </c>
      <c r="V54" s="109">
        <f ca="1">(VLOOKUP($B$73, 'Bottom Decile - Absolute'!$A:$AY, V$3, 0) / VLOOKUP($B$76, 'Bottom Decile - Absolute'!$A:$AY, V$3, 0))-1</f>
        <v>-0.10552033272690087</v>
      </c>
      <c r="W54" s="109">
        <f ca="1">(VLOOKUP($B$73, 'Bottom Decile - Absolute'!$A:$AY, W$3, 0) / VLOOKUP($B$76, 'Bottom Decile - Absolute'!$A:$AY, W$3, 0))-1</f>
        <v>-0.16361765839264486</v>
      </c>
      <c r="X54" s="109">
        <f ca="1">(VLOOKUP($B$73, 'Bottom Decile - Absolute'!$A:$AY, X$3, 0) / VLOOKUP($B$76, 'Bottom Decile - Absolute'!$A:$AY, X$3, 0))-1</f>
        <v>-2.9037546591000329E-2</v>
      </c>
      <c r="Y54" s="109">
        <f ca="1">(VLOOKUP($B$73, 'Bottom Decile - Absolute'!$A:$AY, Y$3, 0) / VLOOKUP($B$76, 'Bottom Decile - Absolute'!$A:$AY, Y$3, 0))-1</f>
        <v>-0.21574225102767242</v>
      </c>
      <c r="Z54" s="109">
        <f ca="1">(VLOOKUP($B$73, 'Bottom Decile - Absolute'!$A:$AY, Z$3, 0) / VLOOKUP($B$76, 'Bottom Decile - Absolute'!$A:$AY, Z$3, 0))-1</f>
        <v>3.7837046386953288E-2</v>
      </c>
      <c r="AA54" s="109">
        <f ca="1">(VLOOKUP($B$73, 'Bottom Decile - Absolute'!$A:$AY, AA$3, 0) / VLOOKUP($B$76, 'Bottom Decile - Absolute'!$A:$AY, AA$3, 0))-1</f>
        <v>-3.4304698012579737E-2</v>
      </c>
      <c r="AB54" s="109">
        <f ca="1">(VLOOKUP($B$73, 'Bottom Decile - Absolute'!$A:$AY, AB$3, 0) / VLOOKUP($B$76, 'Bottom Decile - Absolute'!$A:$AY, AB$3, 0))-1</f>
        <v>-5.802899151383345E-2</v>
      </c>
      <c r="AC54" s="109">
        <f ca="1">(VLOOKUP($B$73, 'Bottom Decile - Absolute'!$A:$AY, AC$3, 0) / VLOOKUP($B$76, 'Bottom Decile - Absolute'!$A:$AY, AC$3, 0))-1</f>
        <v>-1.7662586829066518E-2</v>
      </c>
      <c r="AD54" s="109">
        <f ca="1">(VLOOKUP($B$73, 'Bottom Decile - Absolute'!$A:$AY, AD$3, 0) / VLOOKUP($B$76, 'Bottom Decile - Absolute'!$A:$AY, AD$3, 0))-1</f>
        <v>-0.12734174994859582</v>
      </c>
      <c r="AE54" s="109">
        <f ca="1">(VLOOKUP($B$73, 'Bottom Decile - Absolute'!$A:$AY, AE$3, 0) / VLOOKUP($B$76, 'Bottom Decile - Absolute'!$A:$AY, AE$3, 0))-1</f>
        <v>-0.11571498143375702</v>
      </c>
      <c r="AF54" s="109">
        <f ca="1">(VLOOKUP($B$73, 'Bottom Decile - Absolute'!$A:$AY, AF$3, 0) / VLOOKUP($B$76, 'Bottom Decile - Absolute'!$A:$AY, AF$3, 0))-1</f>
        <v>-8.646097269101638E-2</v>
      </c>
      <c r="AG54" s="109">
        <f ca="1">(VLOOKUP($B$73, 'Bottom Decile - Absolute'!$A:$AY, AG$3, 0) / VLOOKUP($B$76, 'Bottom Decile - Absolute'!$A:$AY, AG$3, 0))-1</f>
        <v>-3.1832721053763779E-2</v>
      </c>
      <c r="AH54" s="109">
        <f ca="1">(VLOOKUP($B$73, 'Bottom Decile - Absolute'!$A:$AY, AH$3, 0) / VLOOKUP($B$76, 'Bottom Decile - Absolute'!$A:$AY, AH$3, 0))-1</f>
        <v>-0.11208144514244289</v>
      </c>
      <c r="AI54" s="109">
        <f ca="1">(VLOOKUP($B$73, 'Bottom Decile - Absolute'!$A:$AY, AI$3, 0) / VLOOKUP($B$76, 'Bottom Decile - Absolute'!$A:$AY, AI$3, 0))-1</f>
        <v>3.2813658967839832E-2</v>
      </c>
      <c r="AJ54" s="109">
        <f ca="1">(VLOOKUP($B$73, 'Bottom Decile - Absolute'!$A:$AY, AJ$3, 0) / VLOOKUP($B$76, 'Bottom Decile - Absolute'!$A:$AY, AJ$3, 0))-1</f>
        <v>2.0523339966254994E-2</v>
      </c>
      <c r="AK54" s="109">
        <f ca="1">(VLOOKUP($B$73, 'Bottom Decile - Absolute'!$A:$AY, AK$3, 0) / VLOOKUP($B$76, 'Bottom Decile - Absolute'!$A:$AY, AK$3, 0))-1</f>
        <v>-2.0106799789948449E-2</v>
      </c>
      <c r="AL54" s="109">
        <f ca="1">(VLOOKUP($B$73, 'Bottom Decile - Absolute'!$A:$AY, AL$3, 0) / VLOOKUP($B$76, 'Bottom Decile - Absolute'!$A:$AY, AL$3, 0))-1</f>
        <v>-6.2816769102803205E-2</v>
      </c>
      <c r="AM54" s="109">
        <f ca="1">(VLOOKUP($B$73, 'Bottom Decile - Absolute'!$A:$AY, AM$3, 0) / VLOOKUP($B$76, 'Bottom Decile - Absolute'!$A:$AY, AM$3, 0))-1</f>
        <v>0.14429681078459966</v>
      </c>
      <c r="AN54" s="109">
        <f ca="1">(VLOOKUP($B$73, 'Bottom Decile - Absolute'!$A:$AY, AN$3, 0) / VLOOKUP($B$76, 'Bottom Decile - Absolute'!$A:$AY, AN$3, 0))-1</f>
        <v>4.631982734245299E-2</v>
      </c>
      <c r="AO54" s="109">
        <f ca="1">(VLOOKUP($B$73, 'Bottom Decile - Absolute'!$A:$AY, AO$3, 0) / VLOOKUP($B$76, 'Bottom Decile - Absolute'!$A:$AY, AO$3, 0))-1</f>
        <v>0.12051663849362915</v>
      </c>
      <c r="AP54" s="109">
        <f ca="1">(VLOOKUP($B$73, 'Bottom Decile - Absolute'!$A:$AY, AP$3, 0) / VLOOKUP($B$76, 'Bottom Decile - Absolute'!$A:$AY, AP$3, 0))-1</f>
        <v>4.3008600571219358E-3</v>
      </c>
      <c r="AQ54" s="109">
        <f ca="1">(VLOOKUP($B$73, 'Bottom Decile - Absolute'!$A:$AY, AQ$3, 0) / VLOOKUP($B$76, 'Bottom Decile - Absolute'!$A:$AY, AQ$3, 0))-1</f>
        <v>-8.6574749421960306E-2</v>
      </c>
      <c r="AR54" s="109">
        <f ca="1">(VLOOKUP($B$73, 'Bottom Decile - Absolute'!$A:$AY, AR$3, 0) / VLOOKUP($B$76, 'Bottom Decile - Absolute'!$A:$AY, AR$3, 0))-1</f>
        <v>-5.4964840658698111E-2</v>
      </c>
      <c r="AS54" s="109">
        <f ca="1">(VLOOKUP($B$73, 'Bottom Decile - Absolute'!$A:$AY, AS$3, 0) / VLOOKUP($B$76, 'Bottom Decile - Absolute'!$A:$AY, AS$3, 0))-1</f>
        <v>3.1029072316469231E-2</v>
      </c>
      <c r="AT54" s="109">
        <f ca="1">(VLOOKUP($B$73, 'Bottom Decile - Absolute'!$A:$AY, AT$3, 0) / VLOOKUP($B$76, 'Bottom Decile - Absolute'!$A:$AY, AT$3, 0))-1</f>
        <v>4.4274357906219919E-3</v>
      </c>
      <c r="AU54" s="109">
        <f ca="1">(VLOOKUP($B$73, 'Bottom Decile - Absolute'!$A:$AY, AU$3, 0) / VLOOKUP($B$76, 'Bottom Decile - Absolute'!$A:$AY, AU$3, 0))-1</f>
        <v>-5.037368386624963E-2</v>
      </c>
      <c r="AV54" s="109">
        <f ca="1">(VLOOKUP($B$73, 'Top Decile - Absolute'!$A:$AY, AV$3, 0) / VLOOKUP($B$76, 'Top Decile - Absolute'!$A:$AY, AV$3, 0))-1</f>
        <v>-1.545833252129647E-2</v>
      </c>
      <c r="AW54" s="109">
        <f ca="1">(VLOOKUP($B$73, 'Top Decile - Absolute'!$A:$AY, AW$3, 0) / VLOOKUP($B$76, 'Top Decile - Absolute'!$A:$AY, AW$3, 0))-1</f>
        <v>4.2829315970702719E-3</v>
      </c>
    </row>
    <row r="55" spans="1:49" ht="13.5">
      <c r="A55" s="101" t="s">
        <v>261</v>
      </c>
      <c r="B55" s="109"/>
      <c r="C55" s="109">
        <f ca="1">(VLOOKUP($B$73, 'Bottom Decile - Absolute'!$A:$AY, C$3, 0) / VLOOKUP($B$77, 'Bottom Decile - Absolute'!$A:$AY, C$3, 0))-1</f>
        <v>-2.0224728186664875E-2</v>
      </c>
      <c r="D55" s="109">
        <f ca="1">(VLOOKUP($B$73, 'Bottom Decile - Absolute'!$A:$AY, D$3, 0) / VLOOKUP($B$77, 'Bottom Decile - Absolute'!$A:$AY, D$3, 0))-1</f>
        <v>-0.12832434831359352</v>
      </c>
      <c r="E55" s="109">
        <f ca="1">(VLOOKUP($B$73, 'Bottom Decile - Absolute'!$A:$AY, E$3, 0) / VLOOKUP($B$77, 'Bottom Decile - Absolute'!$A:$AY, E$3, 0))-1</f>
        <v>-1.568565101871866E-2</v>
      </c>
      <c r="F55" s="109">
        <f ca="1">(VLOOKUP($B$73, 'Bottom Decile - Absolute'!$A:$AY, F$3, 0) / VLOOKUP($B$77, 'Bottom Decile - Absolute'!$A:$AY, F$3, 0))-1</f>
        <v>-6.3409828199303409E-3</v>
      </c>
      <c r="G55" s="109">
        <f ca="1">(VLOOKUP($B$73, 'Bottom Decile - Absolute'!$A:$AY, G$3, 0) / VLOOKUP($B$77, 'Bottom Decile - Absolute'!$A:$AY, G$3, 0))-1</f>
        <v>4.6931767071988206E-2</v>
      </c>
      <c r="H55" s="109">
        <f ca="1">(VLOOKUP($B$73, 'Bottom Decile - Absolute'!$A:$AY, H$3, 0) / VLOOKUP($B$77, 'Bottom Decile - Absolute'!$A:$AY, H$3, 0))-1</f>
        <v>4.1787513197190096E-2</v>
      </c>
      <c r="I55" s="109">
        <f ca="1">(VLOOKUP($B$73, 'Bottom Decile - Absolute'!$A:$AY, I$3, 0) / VLOOKUP($B$77, 'Bottom Decile - Absolute'!$A:$AY, I$3, 0))-1</f>
        <v>6.2763800869352071E-3</v>
      </c>
      <c r="J55" s="109">
        <f ca="1">(VLOOKUP($B$73, 'Bottom Decile - Absolute'!$A:$AY, J$3, 0) / VLOOKUP($B$77, 'Bottom Decile - Absolute'!$A:$AY, J$3, 0))-1</f>
        <v>0.1018273163830723</v>
      </c>
      <c r="K55" s="109">
        <f ca="1">(VLOOKUP($B$73, 'Bottom Decile - Absolute'!$A:$AY, K$3, 0) / VLOOKUP($B$77, 'Bottom Decile - Absolute'!$A:$AY, K$3, 0))-1</f>
        <v>6.7137635325089651E-2</v>
      </c>
      <c r="L55" s="109">
        <f ca="1">(VLOOKUP($B$73, 'Bottom Decile - Absolute'!$A:$AY, L$3, 0) / VLOOKUP($B$77, 'Bottom Decile - Absolute'!$A:$AY, L$3, 0))-1</f>
        <v>1.2680277978855736E-2</v>
      </c>
      <c r="M55" s="109">
        <f ca="1">(VLOOKUP($B$73, 'Bottom Decile - Absolute'!$A:$AY, M$3, 0) / VLOOKUP($B$77, 'Bottom Decile - Absolute'!$A:$AY, M$3, 0))-1</f>
        <v>-2.3287510860652061E-2</v>
      </c>
      <c r="N55" s="109">
        <f ca="1">(VLOOKUP($B$73, 'Bottom Decile - Absolute'!$A:$AY, N$3, 0) / VLOOKUP($B$77, 'Bottom Decile - Absolute'!$A:$AY, N$3, 0))-1</f>
        <v>-8.10001233031169E-2</v>
      </c>
      <c r="O55" s="109">
        <f ca="1">(VLOOKUP($B$73, 'Bottom Decile - Absolute'!$A:$AY, O$3, 0) / VLOOKUP($B$77, 'Bottom Decile - Absolute'!$A:$AY, O$3, 0))-1</f>
        <v>-2.2763455815214551E-3</v>
      </c>
      <c r="P55" s="109">
        <f ca="1">(VLOOKUP($B$73, 'Bottom Decile - Absolute'!$A:$AY, P$3, 0) / VLOOKUP($B$77, 'Bottom Decile - Absolute'!$A:$AY, P$3, 0))-1</f>
        <v>-0.19171021605561367</v>
      </c>
      <c r="Q55" s="109">
        <f ca="1">(VLOOKUP($B$73, 'Bottom Decile - Absolute'!$A:$AY, Q$3, 0) / VLOOKUP($B$77, 'Bottom Decile - Absolute'!$A:$AY, Q$3, 0))-1</f>
        <v>-0.10464823085226527</v>
      </c>
      <c r="R55" s="109">
        <f ca="1">(VLOOKUP($B$73, 'Bottom Decile - Absolute'!$A:$AY, R$3, 0) / VLOOKUP($B$77, 'Bottom Decile - Absolute'!$A:$AY, R$3, 0))-1</f>
        <v>-0.13528555204767867</v>
      </c>
      <c r="S55" s="109">
        <f ca="1">(VLOOKUP($B$73, 'Bottom Decile - Absolute'!$A:$AY, S$3, 0) / VLOOKUP($B$77, 'Bottom Decile - Absolute'!$A:$AY, S$3, 0))-1</f>
        <v>-0.11599231555683287</v>
      </c>
      <c r="T55" s="109">
        <f ca="1">(VLOOKUP($B$73, 'Bottom Decile - Absolute'!$A:$AY, T$3, 0) / VLOOKUP($B$77, 'Bottom Decile - Absolute'!$A:$AY, T$3, 0))-1</f>
        <v>-0.1095628166248227</v>
      </c>
      <c r="U55" s="109">
        <f ca="1">(VLOOKUP($B$73, 'Bottom Decile - Absolute'!$A:$AY, U$3, 0) / VLOOKUP($B$77, 'Bottom Decile - Absolute'!$A:$AY, U$3, 0))-1</f>
        <v>-0.18028997665057511</v>
      </c>
      <c r="V55" s="109">
        <f ca="1">(VLOOKUP($B$73, 'Bottom Decile - Absolute'!$A:$AY, V$3, 0) / VLOOKUP($B$77, 'Bottom Decile - Absolute'!$A:$AY, V$3, 0))-1</f>
        <v>-0.12512146418622661</v>
      </c>
      <c r="W55" s="109">
        <f ca="1">(VLOOKUP($B$73, 'Bottom Decile - Absolute'!$A:$AY, W$3, 0) / VLOOKUP($B$77, 'Bottom Decile - Absolute'!$A:$AY, W$3, 0))-1</f>
        <v>-0.16641020241658011</v>
      </c>
      <c r="X55" s="109">
        <f ca="1">(VLOOKUP($B$73, 'Bottom Decile - Absolute'!$A:$AY, X$3, 0) / VLOOKUP($B$77, 'Bottom Decile - Absolute'!$A:$AY, X$3, 0))-1</f>
        <v>-3.2852556802761446E-2</v>
      </c>
      <c r="Y55" s="109">
        <f ca="1">(VLOOKUP($B$73, 'Bottom Decile - Absolute'!$A:$AY, Y$3, 0) / VLOOKUP($B$77, 'Bottom Decile - Absolute'!$A:$AY, Y$3, 0))-1</f>
        <v>-0.22229512532310125</v>
      </c>
      <c r="Z55" s="109">
        <f ca="1">(VLOOKUP($B$73, 'Bottom Decile - Absolute'!$A:$AY, Z$3, 0) / VLOOKUP($B$77, 'Bottom Decile - Absolute'!$A:$AY, Z$3, 0))-1</f>
        <v>4.3714766937099858E-2</v>
      </c>
      <c r="AA55" s="109">
        <f ca="1">(VLOOKUP($B$73, 'Bottom Decile - Absolute'!$A:$AY, AA$3, 0) / VLOOKUP($B$77, 'Bottom Decile - Absolute'!$A:$AY, AA$3, 0))-1</f>
        <v>-3.2285818371203812E-2</v>
      </c>
      <c r="AB55" s="109">
        <f ca="1">(VLOOKUP($B$73, 'Bottom Decile - Absolute'!$A:$AY, AB$3, 0) / VLOOKUP($B$77, 'Bottom Decile - Absolute'!$A:$AY, AB$3, 0))-1</f>
        <v>-6.8849305060288413E-2</v>
      </c>
      <c r="AC55" s="109">
        <f ca="1">(VLOOKUP($B$73, 'Bottom Decile - Absolute'!$A:$AY, AC$3, 0) / VLOOKUP($B$77, 'Bottom Decile - Absolute'!$A:$AY, AC$3, 0))-1</f>
        <v>-1.8097315431349292E-2</v>
      </c>
      <c r="AD55" s="109">
        <f ca="1">(VLOOKUP($B$73, 'Bottom Decile - Absolute'!$A:$AY, AD$3, 0) / VLOOKUP($B$77, 'Bottom Decile - Absolute'!$A:$AY, AD$3, 0))-1</f>
        <v>-0.14147893907023179</v>
      </c>
      <c r="AE55" s="109">
        <f ca="1">(VLOOKUP($B$73, 'Bottom Decile - Absolute'!$A:$AY, AE$3, 0) / VLOOKUP($B$77, 'Bottom Decile - Absolute'!$A:$AY, AE$3, 0))-1</f>
        <v>-0.12179911896331952</v>
      </c>
      <c r="AF55" s="109">
        <f ca="1">(VLOOKUP($B$73, 'Bottom Decile - Absolute'!$A:$AY, AF$3, 0) / VLOOKUP($B$77, 'Bottom Decile - Absolute'!$A:$AY, AF$3, 0))-1</f>
        <v>-9.9813035699059971E-2</v>
      </c>
      <c r="AG55" s="109">
        <f ca="1">(VLOOKUP($B$73, 'Bottom Decile - Absolute'!$A:$AY, AG$3, 0) / VLOOKUP($B$77, 'Bottom Decile - Absolute'!$A:$AY, AG$3, 0))-1</f>
        <v>-2.5297765592659727E-2</v>
      </c>
      <c r="AH55" s="109">
        <f ca="1">(VLOOKUP($B$73, 'Bottom Decile - Absolute'!$A:$AY, AH$3, 0) / VLOOKUP($B$77, 'Bottom Decile - Absolute'!$A:$AY, AH$3, 0))-1</f>
        <v>-9.2823988860333051E-2</v>
      </c>
      <c r="AI55" s="109">
        <f ca="1">(VLOOKUP($B$73, 'Bottom Decile - Absolute'!$A:$AY, AI$3, 0) / VLOOKUP($B$77, 'Bottom Decile - Absolute'!$A:$AY, AI$3, 0))-1</f>
        <v>2.6682768636575593E-2</v>
      </c>
      <c r="AJ55" s="109">
        <f ca="1">(VLOOKUP($B$73, 'Bottom Decile - Absolute'!$A:$AY, AJ$3, 0) / VLOOKUP($B$77, 'Bottom Decile - Absolute'!$A:$AY, AJ$3, 0))-1</f>
        <v>1.3769456489462817E-2</v>
      </c>
      <c r="AK55" s="109">
        <f ca="1">(VLOOKUP($B$73, 'Bottom Decile - Absolute'!$A:$AY, AK$3, 0) / VLOOKUP($B$77, 'Bottom Decile - Absolute'!$A:$AY, AK$3, 0))-1</f>
        <v>-1.2087294107099633E-2</v>
      </c>
      <c r="AL55" s="109">
        <f ca="1">(VLOOKUP($B$73, 'Bottom Decile - Absolute'!$A:$AY, AL$3, 0) / VLOOKUP($B$77, 'Bottom Decile - Absolute'!$A:$AY, AL$3, 0))-1</f>
        <v>-5.5013885493460757E-2</v>
      </c>
      <c r="AM55" s="109">
        <f ca="1">(VLOOKUP($B$73, 'Bottom Decile - Absolute'!$A:$AY, AM$3, 0) / VLOOKUP($B$77, 'Bottom Decile - Absolute'!$A:$AY, AM$3, 0))-1</f>
        <v>0.12717583241519548</v>
      </c>
      <c r="AN55" s="109">
        <f ca="1">(VLOOKUP($B$73, 'Bottom Decile - Absolute'!$A:$AY, AN$3, 0) / VLOOKUP($B$77, 'Bottom Decile - Absolute'!$A:$AY, AN$3, 0))-1</f>
        <v>4.8556854136600158E-2</v>
      </c>
      <c r="AO55" s="109">
        <f ca="1">(VLOOKUP($B$73, 'Bottom Decile - Absolute'!$A:$AY, AO$3, 0) / VLOOKUP($B$77, 'Bottom Decile - Absolute'!$A:$AY, AO$3, 0))-1</f>
        <v>0.12296549371488696</v>
      </c>
      <c r="AP55" s="109">
        <f ca="1">(VLOOKUP($B$73, 'Bottom Decile - Absolute'!$A:$AY, AP$3, 0) / VLOOKUP($B$77, 'Bottom Decile - Absolute'!$A:$AY, AP$3, 0))-1</f>
        <v>2.1617370683338022E-2</v>
      </c>
      <c r="AQ55" s="109">
        <f ca="1">(VLOOKUP($B$73, 'Bottom Decile - Absolute'!$A:$AY, AQ$3, 0) / VLOOKUP($B$77, 'Bottom Decile - Absolute'!$A:$AY, AQ$3, 0))-1</f>
        <v>-0.10281813564652098</v>
      </c>
      <c r="AR55" s="109">
        <f ca="1">(VLOOKUP($B$73, 'Bottom Decile - Absolute'!$A:$AY, AR$3, 0) / VLOOKUP($B$77, 'Bottom Decile - Absolute'!$A:$AY, AR$3, 0))-1</f>
        <v>-5.2123866856068179E-2</v>
      </c>
      <c r="AS55" s="109">
        <f ca="1">(VLOOKUP($B$73, 'Bottom Decile - Absolute'!$A:$AY, AS$3, 0) / VLOOKUP($B$77, 'Bottom Decile - Absolute'!$A:$AY, AS$3, 0))-1</f>
        <v>4.0430324568316633E-2</v>
      </c>
      <c r="AT55" s="109">
        <f ca="1">(VLOOKUP($B$73, 'Bottom Decile - Absolute'!$A:$AY, AT$3, 0) / VLOOKUP($B$77, 'Bottom Decile - Absolute'!$A:$AY, AT$3, 0))-1</f>
        <v>-1.1048147612585102E-2</v>
      </c>
      <c r="AU55" s="109">
        <f ca="1">(VLOOKUP($B$73, 'Bottom Decile - Absolute'!$A:$AY, AU$3, 0) / VLOOKUP($B$77, 'Bottom Decile - Absolute'!$A:$AY, AU$3, 0))-1</f>
        <v>-5.8545279615928258E-2</v>
      </c>
      <c r="AV55" s="109">
        <f ca="1">(VLOOKUP($B$73, 'Top Decile - Absolute'!$A:$AY, AV$3, 0) / VLOOKUP($B$77, 'Top Decile - Absolute'!$A:$AY, AV$3, 0))-1</f>
        <v>-1.5793067142376604E-2</v>
      </c>
      <c r="AW55" s="109">
        <f ca="1">(VLOOKUP($B$73, 'Top Decile - Absolute'!$A:$AY, AW$3, 0) / VLOOKUP($B$77, 'Top Decile - Absolute'!$A:$AY, AW$3, 0))-1</f>
        <v>8.59559968743695E-3</v>
      </c>
    </row>
    <row r="56" spans="1:49" ht="13.5">
      <c r="A56" s="101" t="s">
        <v>272</v>
      </c>
      <c r="B56" s="109"/>
      <c r="C56" s="109">
        <f t="shared" ref="C56" ca="1" si="5">C42</f>
        <v>1.4301085009579495</v>
      </c>
      <c r="D56" s="109">
        <f t="shared" ref="D56:AU56" ca="1" si="6">D42</f>
        <v>1.0985880346925563</v>
      </c>
      <c r="E56" s="109">
        <f t="shared" ca="1" si="6"/>
        <v>1.0876972617512015</v>
      </c>
      <c r="F56" s="109">
        <f t="shared" ca="1" si="6"/>
        <v>1.5339363060165527</v>
      </c>
      <c r="G56" s="109">
        <f t="shared" ca="1" si="6"/>
        <v>2.5696109238755862</v>
      </c>
      <c r="H56" s="109">
        <f t="shared" ca="1" si="6"/>
        <v>1.9202779051753494</v>
      </c>
      <c r="I56" s="109">
        <f t="shared" ca="1" si="6"/>
        <v>2.4848404276122507</v>
      </c>
      <c r="J56" s="109">
        <f t="shared" ca="1" si="6"/>
        <v>0.90508587048138556</v>
      </c>
      <c r="K56" s="109">
        <f t="shared" ca="1" si="6"/>
        <v>2.44752130674512</v>
      </c>
      <c r="L56" s="109">
        <f t="shared" ca="1" si="6"/>
        <v>0.56576716084540513</v>
      </c>
      <c r="M56" s="109">
        <f t="shared" ca="1" si="6"/>
        <v>3.2555606844897014</v>
      </c>
      <c r="N56" s="109">
        <f t="shared" ca="1" si="6"/>
        <v>0.95028539189337913</v>
      </c>
      <c r="O56" s="109">
        <f t="shared" ca="1" si="6"/>
        <v>0.83538251231285754</v>
      </c>
      <c r="P56" s="109">
        <f t="shared" ca="1" si="6"/>
        <v>0.20116280720437296</v>
      </c>
      <c r="Q56" s="109">
        <f t="shared" ca="1" si="6"/>
        <v>0.72703182707779335</v>
      </c>
      <c r="R56" s="109">
        <f t="shared" ca="1" si="6"/>
        <v>0.90656626797645012</v>
      </c>
      <c r="S56" s="109">
        <f t="shared" ca="1" si="6"/>
        <v>0.89912024833339865</v>
      </c>
      <c r="T56" s="109">
        <f t="shared" ca="1" si="6"/>
        <v>0.76472162217146411</v>
      </c>
      <c r="U56" s="109">
        <f t="shared" ca="1" si="6"/>
        <v>1.0216988548896837</v>
      </c>
      <c r="V56" s="109">
        <f t="shared" ca="1" si="6"/>
        <v>0.93641618677046567</v>
      </c>
      <c r="W56" s="109">
        <f t="shared" ca="1" si="6"/>
        <v>0.41066156406910048</v>
      </c>
      <c r="X56" s="109">
        <f t="shared" ca="1" si="6"/>
        <v>1.1792384367240167</v>
      </c>
      <c r="Y56" s="109">
        <f t="shared" ca="1" si="6"/>
        <v>0.48593468750308988</v>
      </c>
      <c r="Z56" s="109">
        <f t="shared" ca="1" si="6"/>
        <v>3.7631166125954003</v>
      </c>
      <c r="AA56" s="109">
        <f t="shared" ca="1" si="6"/>
        <v>1.2435526592195019</v>
      </c>
      <c r="AB56" s="109">
        <f t="shared" ca="1" si="6"/>
        <v>1.1596912841148619</v>
      </c>
      <c r="AC56" s="109">
        <f t="shared" ca="1" si="6"/>
        <v>6.0427420626224233</v>
      </c>
      <c r="AD56" s="109">
        <f t="shared" ca="1" si="6"/>
        <v>1.1444398262150233</v>
      </c>
      <c r="AE56" s="109">
        <f t="shared" ca="1" si="6"/>
        <v>1.665742990712118</v>
      </c>
      <c r="AF56" s="109">
        <f t="shared" ca="1" si="6"/>
        <v>4.8993531290091745</v>
      </c>
      <c r="AG56" s="109">
        <f t="shared" ca="1" si="6"/>
        <v>2.312905866974865</v>
      </c>
      <c r="AH56" s="109">
        <f t="shared" ca="1" si="6"/>
        <v>2.3501351048274688</v>
      </c>
      <c r="AI56" s="109">
        <f t="shared" ca="1" si="6"/>
        <v>2.5337317688298651</v>
      </c>
      <c r="AJ56" s="109">
        <f t="shared" ca="1" si="6"/>
        <v>1.7561147638758636</v>
      </c>
      <c r="AK56" s="109">
        <f t="shared" ca="1" si="6"/>
        <v>0.47944634219332949</v>
      </c>
      <c r="AL56" s="109">
        <f t="shared" ca="1" si="6"/>
        <v>0.91538054499612032</v>
      </c>
      <c r="AM56" s="109">
        <f t="shared" ca="1" si="6"/>
        <v>4.8190215859971453</v>
      </c>
      <c r="AN56" s="109">
        <f t="shared" ca="1" si="6"/>
        <v>2.9984360105746579</v>
      </c>
      <c r="AO56" s="109">
        <f t="shared" ca="1" si="6"/>
        <v>19.622075294281061</v>
      </c>
      <c r="AP56" s="109">
        <f t="shared" ca="1" si="6"/>
        <v>1.0507708987677047</v>
      </c>
      <c r="AQ56" s="109">
        <f t="shared" ca="1" si="6"/>
        <v>1.1233213703369618</v>
      </c>
      <c r="AR56" s="109">
        <f t="shared" ca="1" si="6"/>
        <v>1.2548843661041924</v>
      </c>
      <c r="AS56" s="109">
        <f t="shared" ca="1" si="6"/>
        <v>1.1829938926473171</v>
      </c>
      <c r="AT56" s="109">
        <f t="shared" ca="1" si="6"/>
        <v>10.995190791721615</v>
      </c>
      <c r="AU56" s="109">
        <f t="shared" ca="1" si="6"/>
        <v>0.30841411853843081</v>
      </c>
      <c r="AV56" s="109"/>
      <c r="AW56" s="109"/>
    </row>
    <row r="57" spans="1:49" ht="13.5">
      <c r="A57" s="101" t="s">
        <v>281</v>
      </c>
      <c r="B57" s="109"/>
      <c r="C57" s="109">
        <f t="shared" ref="C57:AU57" ca="1" si="7">INDIRECT("'Top Decile - Absolute'!Av"&amp;$B$71)/INDIRECT("'Top Decile - Absolute'!Av"&amp;C$43)-1</f>
        <v>2.5372381373338393</v>
      </c>
      <c r="D57" s="109">
        <f t="shared" ca="1" si="7"/>
        <v>2.5372381373338393</v>
      </c>
      <c r="E57" s="109">
        <f t="shared" ca="1" si="7"/>
        <v>2.5372381373338393</v>
      </c>
      <c r="F57" s="109">
        <f t="shared" ca="1" si="7"/>
        <v>1.8765496155036478</v>
      </c>
      <c r="G57" s="109">
        <f t="shared" ca="1" si="7"/>
        <v>2.5372381373338393</v>
      </c>
      <c r="H57" s="109">
        <f t="shared" ca="1" si="7"/>
        <v>2.6825104648856617</v>
      </c>
      <c r="I57" s="109">
        <f t="shared" ca="1" si="7"/>
        <v>2.6825104648856617</v>
      </c>
      <c r="J57" s="109">
        <f t="shared" ca="1" si="7"/>
        <v>2.5372381373338393</v>
      </c>
      <c r="K57" s="109">
        <f t="shared" ca="1" si="7"/>
        <v>2.0354939473305538</v>
      </c>
      <c r="L57" s="109">
        <f t="shared" ca="1" si="7"/>
        <v>1.7356623827384063</v>
      </c>
      <c r="M57" s="109">
        <f t="shared" ca="1" si="7"/>
        <v>2.5372381373338393</v>
      </c>
      <c r="N57" s="109">
        <f t="shared" ca="1" si="7"/>
        <v>2.1151835642037007</v>
      </c>
      <c r="O57" s="109">
        <f t="shared" ca="1" si="7"/>
        <v>1.7422175773960391</v>
      </c>
      <c r="P57" s="109">
        <f t="shared" ca="1" si="7"/>
        <v>2.5372381373338393</v>
      </c>
      <c r="Q57" s="109">
        <f t="shared" ca="1" si="7"/>
        <v>1.6480123220900826</v>
      </c>
      <c r="R57" s="109">
        <f t="shared" ca="1" si="7"/>
        <v>1.6480123220900826</v>
      </c>
      <c r="S57" s="109">
        <f t="shared" ca="1" si="7"/>
        <v>1.6480123220900826</v>
      </c>
      <c r="T57" s="109">
        <f t="shared" ca="1" si="7"/>
        <v>1.6480123220900826</v>
      </c>
      <c r="U57" s="109">
        <f t="shared" ca="1" si="7"/>
        <v>1.6480123220900826</v>
      </c>
      <c r="V57" s="109">
        <f t="shared" ca="1" si="7"/>
        <v>1.6480123220900826</v>
      </c>
      <c r="W57" s="109">
        <f t="shared" ca="1" si="7"/>
        <v>1.6480123220900826</v>
      </c>
      <c r="X57" s="109">
        <f t="shared" ca="1" si="7"/>
        <v>1.6480123220900826</v>
      </c>
      <c r="Y57" s="109">
        <f t="shared" ca="1" si="7"/>
        <v>1.6480123220900826</v>
      </c>
      <c r="Z57" s="109">
        <f t="shared" ca="1" si="7"/>
        <v>2.6825104648856617</v>
      </c>
      <c r="AA57" s="109">
        <f t="shared" ca="1" si="7"/>
        <v>2.5372381373338393</v>
      </c>
      <c r="AB57" s="109">
        <f t="shared" ca="1" si="7"/>
        <v>2.5372381373338393</v>
      </c>
      <c r="AC57" s="109">
        <f t="shared" ca="1" si="7"/>
        <v>12.843772575087527</v>
      </c>
      <c r="AD57" s="109">
        <f t="shared" ca="1" si="7"/>
        <v>2.5372381373338393</v>
      </c>
      <c r="AE57" s="109">
        <f t="shared" ca="1" si="7"/>
        <v>2.5372381373338393</v>
      </c>
      <c r="AF57" s="109">
        <f t="shared" ca="1" si="7"/>
        <v>12.843772575087527</v>
      </c>
      <c r="AG57" s="109">
        <f t="shared" ca="1" si="7"/>
        <v>4.6490171653492096</v>
      </c>
      <c r="AH57" s="109">
        <f t="shared" ca="1" si="7"/>
        <v>2.5372381373338393</v>
      </c>
      <c r="AI57" s="109">
        <f t="shared" ca="1" si="7"/>
        <v>2.5372381373338393</v>
      </c>
      <c r="AJ57" s="109">
        <f t="shared" ca="1" si="7"/>
        <v>2.5372381373338393</v>
      </c>
      <c r="AK57" s="109">
        <f t="shared" ca="1" si="7"/>
        <v>2.5372381373338393</v>
      </c>
      <c r="AL57" s="109">
        <f t="shared" ca="1" si="7"/>
        <v>2.5372381373338393</v>
      </c>
      <c r="AM57" s="109">
        <f t="shared" ca="1" si="7"/>
        <v>12.843772575087527</v>
      </c>
      <c r="AN57" s="109">
        <f t="shared" ca="1" si="7"/>
        <v>2.5372381373338393</v>
      </c>
      <c r="AO57" s="109">
        <f t="shared" ca="1" si="7"/>
        <v>12.843772575087527</v>
      </c>
      <c r="AP57" s="109">
        <f t="shared" ca="1" si="7"/>
        <v>12.843772575087527</v>
      </c>
      <c r="AQ57" s="109">
        <f t="shared" ca="1" si="7"/>
        <v>2.5372381373338393</v>
      </c>
      <c r="AR57" s="109">
        <f t="shared" ca="1" si="7"/>
        <v>1.5614039349590838</v>
      </c>
      <c r="AS57" s="109">
        <f t="shared" ca="1" si="7"/>
        <v>2.5372381373338393</v>
      </c>
      <c r="AT57" s="109">
        <f t="shared" ca="1" si="7"/>
        <v>7.8507948700663643</v>
      </c>
      <c r="AU57" s="109">
        <f t="shared" ca="1" si="7"/>
        <v>0.50900715246368655</v>
      </c>
      <c r="AV57" s="109"/>
      <c r="AW57" s="109"/>
    </row>
    <row r="58" spans="1:49" ht="13.5">
      <c r="A58" s="101" t="s">
        <v>282</v>
      </c>
      <c r="B58" s="109"/>
      <c r="C58" s="109">
        <f t="shared" ref="C58:AU58" ca="1" si="8">INDIRECT("'Top Decile - Absolute'!Aw"&amp;$B$71)/INDIRECT("'Top Decile - Absolute'!Aw"&amp;C$43)-1</f>
        <v>1.3621808196378953</v>
      </c>
      <c r="D58" s="109">
        <f t="shared" ca="1" si="8"/>
        <v>1.3621808196378953</v>
      </c>
      <c r="E58" s="109">
        <f t="shared" ca="1" si="8"/>
        <v>1.3621808196378953</v>
      </c>
      <c r="F58" s="109">
        <f t="shared" ca="1" si="8"/>
        <v>1.5296817900047328</v>
      </c>
      <c r="G58" s="109">
        <f t="shared" ca="1" si="8"/>
        <v>1.3621808196378953</v>
      </c>
      <c r="H58" s="109">
        <f t="shared" ca="1" si="8"/>
        <v>1.955145833028995</v>
      </c>
      <c r="I58" s="109">
        <f t="shared" ca="1" si="8"/>
        <v>1.955145833028995</v>
      </c>
      <c r="J58" s="109">
        <f t="shared" ca="1" si="8"/>
        <v>1.3621808196378953</v>
      </c>
      <c r="K58" s="109">
        <f t="shared" ca="1" si="8"/>
        <v>1.6256190200954359</v>
      </c>
      <c r="L58" s="109">
        <f t="shared" ca="1" si="8"/>
        <v>1.7888864696035238</v>
      </c>
      <c r="M58" s="109">
        <f t="shared" ca="1" si="8"/>
        <v>1.3621808196378953</v>
      </c>
      <c r="N58" s="109">
        <f t="shared" ca="1" si="8"/>
        <v>1.6502050277815177</v>
      </c>
      <c r="O58" s="109">
        <f t="shared" ca="1" si="8"/>
        <v>1.4314243928040358</v>
      </c>
      <c r="P58" s="109">
        <f t="shared" ca="1" si="8"/>
        <v>1.3621808196378953</v>
      </c>
      <c r="Q58" s="109">
        <f t="shared" ca="1" si="8"/>
        <v>1.649604794257264</v>
      </c>
      <c r="R58" s="109">
        <f t="shared" ca="1" si="8"/>
        <v>1.649604794257264</v>
      </c>
      <c r="S58" s="109">
        <f t="shared" ca="1" si="8"/>
        <v>1.649604794257264</v>
      </c>
      <c r="T58" s="109">
        <f t="shared" ca="1" si="8"/>
        <v>1.649604794257264</v>
      </c>
      <c r="U58" s="109">
        <f t="shared" ca="1" si="8"/>
        <v>1.649604794257264</v>
      </c>
      <c r="V58" s="109">
        <f t="shared" ca="1" si="8"/>
        <v>1.649604794257264</v>
      </c>
      <c r="W58" s="109">
        <f t="shared" ca="1" si="8"/>
        <v>1.649604794257264</v>
      </c>
      <c r="X58" s="109">
        <f t="shared" ca="1" si="8"/>
        <v>1.649604794257264</v>
      </c>
      <c r="Y58" s="109">
        <f t="shared" ca="1" si="8"/>
        <v>1.649604794257264</v>
      </c>
      <c r="Z58" s="109">
        <f t="shared" ca="1" si="8"/>
        <v>1.955145833028995</v>
      </c>
      <c r="AA58" s="109">
        <f t="shared" ca="1" si="8"/>
        <v>1.3621808196378953</v>
      </c>
      <c r="AB58" s="109">
        <f t="shared" ca="1" si="8"/>
        <v>1.3621808196378953</v>
      </c>
      <c r="AC58" s="109">
        <f t="shared" ca="1" si="8"/>
        <v>8.8462482025307398</v>
      </c>
      <c r="AD58" s="109">
        <f t="shared" ca="1" si="8"/>
        <v>1.3621808196378953</v>
      </c>
      <c r="AE58" s="109">
        <f t="shared" ca="1" si="8"/>
        <v>1.3621808196378953</v>
      </c>
      <c r="AF58" s="109">
        <f t="shared" ca="1" si="8"/>
        <v>8.8462482025307398</v>
      </c>
      <c r="AG58" s="109">
        <f t="shared" ca="1" si="8"/>
        <v>2.6550820535687962</v>
      </c>
      <c r="AH58" s="109">
        <f t="shared" ca="1" si="8"/>
        <v>1.3621808196378953</v>
      </c>
      <c r="AI58" s="109">
        <f t="shared" ca="1" si="8"/>
        <v>1.3621808196378953</v>
      </c>
      <c r="AJ58" s="109">
        <f t="shared" ca="1" si="8"/>
        <v>1.3621808196378953</v>
      </c>
      <c r="AK58" s="109">
        <f t="shared" ca="1" si="8"/>
        <v>1.3621808196378953</v>
      </c>
      <c r="AL58" s="109">
        <f t="shared" ca="1" si="8"/>
        <v>1.3621808196378953</v>
      </c>
      <c r="AM58" s="109">
        <f t="shared" ca="1" si="8"/>
        <v>8.8462482025307398</v>
      </c>
      <c r="AN58" s="109">
        <f t="shared" ca="1" si="8"/>
        <v>1.3621808196378953</v>
      </c>
      <c r="AO58" s="109">
        <f t="shared" ca="1" si="8"/>
        <v>8.8462482025307398</v>
      </c>
      <c r="AP58" s="109">
        <f t="shared" ca="1" si="8"/>
        <v>8.8462482025307398</v>
      </c>
      <c r="AQ58" s="109">
        <f t="shared" ca="1" si="8"/>
        <v>1.3621808196378953</v>
      </c>
      <c r="AR58" s="109">
        <f t="shared" ca="1" si="8"/>
        <v>1.3421442029916419</v>
      </c>
      <c r="AS58" s="109">
        <f t="shared" ca="1" si="8"/>
        <v>1.3621808196378953</v>
      </c>
      <c r="AT58" s="109">
        <f t="shared" ca="1" si="8"/>
        <v>5.3774325621242829</v>
      </c>
      <c r="AU58" s="109">
        <f t="shared" ca="1" si="8"/>
        <v>0.6205860429449328</v>
      </c>
      <c r="AV58" s="109"/>
      <c r="AW58" s="109"/>
    </row>
    <row r="59" spans="1:49" ht="13.5">
      <c r="A59" s="121" t="s">
        <v>262</v>
      </c>
      <c r="B59" s="109"/>
      <c r="C59" s="188" t="str">
        <f>"'Bottom Decile - Absolute'!Av"&amp;$B$71</f>
        <v>'Bottom Decile - Absolute'!Av411</v>
      </c>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row>
    <row r="60" spans="1:49" ht="13.5">
      <c r="A60" s="101" t="s">
        <v>263</v>
      </c>
      <c r="B60" s="109"/>
      <c r="C60" s="109">
        <f ca="1">(VLOOKUP($B$73, 'Bottom Decile - Absolute'!$A:$AY, C$3, 0) / VLOOKUP($B$78, 'Bottom Decile - Absolute'!$A:$AY, C$3, 0))^(1/3)-1</f>
        <v>3.5054395178654163E-2</v>
      </c>
      <c r="D60" s="109">
        <f ca="1">(VLOOKUP($B$73, 'Bottom Decile - Absolute'!$A:$AY, D$3, 0) / VLOOKUP($B$78, 'Bottom Decile - Absolute'!$A:$AY, D$3, 0))^(1/3)-1</f>
        <v>7.817495817260256E-2</v>
      </c>
      <c r="E60" s="109">
        <f ca="1">(VLOOKUP($B$73, 'Bottom Decile - Absolute'!$A:$AY, E$3, 0) / VLOOKUP($B$78, 'Bottom Decile - Absolute'!$A:$AY, E$3, 0))^(1/3)-1</f>
        <v>3.7129801970875009E-2</v>
      </c>
      <c r="F60" s="109">
        <f ca="1">(VLOOKUP($B$73, 'Bottom Decile - Absolute'!$A:$AY, F$3, 0) / VLOOKUP($B$78, 'Bottom Decile - Absolute'!$A:$AY, F$3, 0))^(1/3)-1</f>
        <v>6.212611634545584E-2</v>
      </c>
      <c r="G60" s="109">
        <f ca="1">(VLOOKUP($B$73, 'Bottom Decile - Absolute'!$A:$AY, G$3, 0) / VLOOKUP($B$78, 'Bottom Decile - Absolute'!$A:$AY, G$3, 0))^(1/3)-1</f>
        <v>0.14229449835070085</v>
      </c>
      <c r="H60" s="109">
        <f ca="1">(VLOOKUP($B$73, 'Bottom Decile - Absolute'!$A:$AY, H$3, 0) / VLOOKUP($B$78, 'Bottom Decile - Absolute'!$A:$AY, H$3, 0))^(1/3)-1</f>
        <v>0.13710385115796164</v>
      </c>
      <c r="I60" s="109">
        <f ca="1">(VLOOKUP($B$73, 'Bottom Decile - Absolute'!$A:$AY, I$3, 0) / VLOOKUP($B$78, 'Bottom Decile - Absolute'!$A:$AY, I$3, 0))^(1/3)-1</f>
        <v>0.11492403372590987</v>
      </c>
      <c r="J60" s="109">
        <f ca="1">(VLOOKUP($B$73, 'Bottom Decile - Absolute'!$A:$AY, J$3, 0) / VLOOKUP($B$78, 'Bottom Decile - Absolute'!$A:$AY, J$3, 0))^(1/3)-1</f>
        <v>0.12492192730123075</v>
      </c>
      <c r="K60" s="109">
        <f ca="1">(VLOOKUP($B$73, 'Bottom Decile - Absolute'!$A:$AY, K$3, 0) / VLOOKUP($B$78, 'Bottom Decile - Absolute'!$A:$AY, K$3, 0))^(1/3)-1</f>
        <v>0.12756952826369417</v>
      </c>
      <c r="L60" s="109">
        <f ca="1">(VLOOKUP($B$73, 'Bottom Decile - Absolute'!$A:$AY, L$3, 0) / VLOOKUP($B$78, 'Bottom Decile - Absolute'!$A:$AY, L$3, 0))^(1/3)-1</f>
        <v>3.24582148123016E-2</v>
      </c>
      <c r="M60" s="109">
        <f ca="1">(VLOOKUP($B$73, 'Bottom Decile - Absolute'!$A:$AY, M$3, 0) / VLOOKUP($B$78, 'Bottom Decile - Absolute'!$A:$AY, M$3, 0))^(1/3)-1</f>
        <v>9.7146582618663935E-2</v>
      </c>
      <c r="N60" s="109">
        <f ca="1">(VLOOKUP($B$73, 'Bottom Decile - Absolute'!$A:$AY, N$3, 0) / VLOOKUP($B$78, 'Bottom Decile - Absolute'!$A:$AY, N$3, 0))^(1/3)-1</f>
        <v>3.1879028437895807E-2</v>
      </c>
      <c r="O60" s="109">
        <f ca="1">(VLOOKUP($B$73, 'Bottom Decile - Absolute'!$A:$AY, O$3, 0) / VLOOKUP($B$78, 'Bottom Decile - Absolute'!$A:$AY, O$3, 0))^(1/3)-1</f>
        <v>7.4379810903956178E-2</v>
      </c>
      <c r="P60" s="109">
        <f ca="1">(VLOOKUP($B$73, 'Bottom Decile - Absolute'!$A:$AY, P$3, 0) / VLOOKUP($B$78, 'Bottom Decile - Absolute'!$A:$AY, P$3, 0))^(1/3)-1</f>
        <v>-8.6944042480024963E-3</v>
      </c>
      <c r="Q60" s="109">
        <f ca="1">(VLOOKUP($B$73, 'Bottom Decile - Absolute'!$A:$AY, Q$3, 0) / VLOOKUP($B$78, 'Bottom Decile - Absolute'!$A:$AY, Q$3, 0))^(1/3)-1</f>
        <v>-1.893628677852488E-2</v>
      </c>
      <c r="R60" s="109">
        <f ca="1">(VLOOKUP($B$73, 'Bottom Decile - Absolute'!$A:$AY, R$3, 0) / VLOOKUP($B$78, 'Bottom Decile - Absolute'!$A:$AY, R$3, 0))^(1/3)-1</f>
        <v>-1.3314954749392593E-2</v>
      </c>
      <c r="S60" s="109">
        <f ca="1">(VLOOKUP($B$73, 'Bottom Decile - Absolute'!$A:$AY, S$3, 0) / VLOOKUP($B$78, 'Bottom Decile - Absolute'!$A:$AY, S$3, 0))^(1/3)-1</f>
        <v>-1.2082307142318949E-2</v>
      </c>
      <c r="T60" s="109">
        <f ca="1">(VLOOKUP($B$73, 'Bottom Decile - Absolute'!$A:$AY, T$3, 0) / VLOOKUP($B$78, 'Bottom Decile - Absolute'!$A:$AY, T$3, 0))^(1/3)-1</f>
        <v>1.9008591829809962E-2</v>
      </c>
      <c r="U60" s="109">
        <f ca="1">(VLOOKUP($B$73, 'Bottom Decile - Absolute'!$A:$AY, U$3, 0) / VLOOKUP($B$78, 'Bottom Decile - Absolute'!$A:$AY, U$3, 0))^(1/3)-1</f>
        <v>-2.9733026345829083E-2</v>
      </c>
      <c r="V60" s="109">
        <f ca="1">(VLOOKUP($B$73, 'Bottom Decile - Absolute'!$A:$AY, V$3, 0) / VLOOKUP($B$78, 'Bottom Decile - Absolute'!$A:$AY, V$3, 0))^(1/3)-1</f>
        <v>6.7201846669413534E-3</v>
      </c>
      <c r="W60" s="109">
        <f ca="1">(VLOOKUP($B$73, 'Bottom Decile - Absolute'!$A:$AY, W$3, 0) / VLOOKUP($B$78, 'Bottom Decile - Absolute'!$A:$AY, W$3, 0))^(1/3)-1</f>
        <v>-1.3222753553062572E-2</v>
      </c>
      <c r="X60" s="109">
        <f ca="1">(VLOOKUP($B$73, 'Bottom Decile - Absolute'!$A:$AY, X$3, 0) / VLOOKUP($B$78, 'Bottom Decile - Absolute'!$A:$AY, X$3, 0))^(1/3)-1</f>
        <v>6.4996352657691325E-2</v>
      </c>
      <c r="Y60" s="109">
        <f ca="1">(VLOOKUP($B$73, 'Bottom Decile - Absolute'!$A:$AY, Y$3, 0) / VLOOKUP($B$78, 'Bottom Decile - Absolute'!$A:$AY, Y$3, 0))^(1/3)-1</f>
        <v>-5.5780975891270512E-2</v>
      </c>
      <c r="Z60" s="109">
        <f ca="1">(VLOOKUP($B$73, 'Bottom Decile - Absolute'!$A:$AY, Z$3, 0) / VLOOKUP($B$78, 'Bottom Decile - Absolute'!$A:$AY, Z$3, 0))^(1/3)-1</f>
        <v>8.4315273989648665E-2</v>
      </c>
      <c r="AA60" s="109">
        <f ca="1">(VLOOKUP($B$73, 'Bottom Decile - Absolute'!$A:$AY, AA$3, 0) / VLOOKUP($B$78, 'Bottom Decile - Absolute'!$A:$AY, AA$3, 0))^(1/3)-1</f>
        <v>3.9767166197897996E-2</v>
      </c>
      <c r="AB60" s="109">
        <f ca="1">(VLOOKUP($B$73, 'Bottom Decile - Absolute'!$A:$AY, AB$3, 0) / VLOOKUP($B$78, 'Bottom Decile - Absolute'!$A:$AY, AB$3, 0))^(1/3)-1</f>
        <v>1.1168871372201794E-2</v>
      </c>
      <c r="AC60" s="109">
        <f ca="1">(VLOOKUP($B$73, 'Bottom Decile - Absolute'!$A:$AY, AC$3, 0) / VLOOKUP($B$78, 'Bottom Decile - Absolute'!$A:$AY, AC$3, 0))^(1/3)-1</f>
        <v>7.8979833036727509E-2</v>
      </c>
      <c r="AD60" s="109">
        <f ca="1">(VLOOKUP($B$73, 'Bottom Decile - Absolute'!$A:$AY, AD$3, 0) / VLOOKUP($B$78, 'Bottom Decile - Absolute'!$A:$AY, AD$3, 0))^(1/3)-1</f>
        <v>1.8314128016207798E-2</v>
      </c>
      <c r="AE60" s="109">
        <f ca="1">(VLOOKUP($B$73, 'Bottom Decile - Absolute'!$A:$AY, AE$3, 0) / VLOOKUP($B$78, 'Bottom Decile - Absolute'!$A:$AY, AE$3, 0))^(1/3)-1</f>
        <v>5.9209765066034814E-2</v>
      </c>
      <c r="AF60" s="109">
        <f ca="1">(VLOOKUP($B$73, 'Bottom Decile - Absolute'!$A:$AY, AF$3, 0) / VLOOKUP($B$78, 'Bottom Decile - Absolute'!$A:$AY, AF$3, 0))^(1/3)-1</f>
        <v>2.1085529458541918E-2</v>
      </c>
      <c r="AG60" s="109">
        <f ca="1">(VLOOKUP($B$73, 'Bottom Decile - Absolute'!$A:$AY, AG$3, 0) / VLOOKUP($B$78, 'Bottom Decile - Absolute'!$A:$AY, AG$3, 0))^(1/3)-1</f>
        <v>2.8557834983533814E-2</v>
      </c>
      <c r="AH60" s="109">
        <f ca="1">(VLOOKUP($B$73, 'Bottom Decile - Absolute'!$A:$AY, AH$3, 0) / VLOOKUP($B$78, 'Bottom Decile - Absolute'!$A:$AY, AH$3, 0))^(1/3)-1</f>
        <v>-2.1388557826496069E-4</v>
      </c>
      <c r="AI60" s="109">
        <f ca="1">(VLOOKUP($B$73, 'Bottom Decile - Absolute'!$A:$AY, AI$3, 0) / VLOOKUP($B$78, 'Bottom Decile - Absolute'!$A:$AY, AI$3, 0))^(1/3)-1</f>
        <v>8.5702586204217113E-2</v>
      </c>
      <c r="AJ60" s="109">
        <f ca="1">(VLOOKUP($B$73, 'Bottom Decile - Absolute'!$A:$AY, AJ$3, 0) / VLOOKUP($B$78, 'Bottom Decile - Absolute'!$A:$AY, AJ$3, 0))^(1/3)-1</f>
        <v>8.6285992932340072E-2</v>
      </c>
      <c r="AK60" s="109">
        <f ca="1">(VLOOKUP($B$73, 'Bottom Decile - Absolute'!$A:$AY, AK$3, 0) / VLOOKUP($B$78, 'Bottom Decile - Absolute'!$A:$AY, AK$3, 0))^(1/3)-1</f>
        <v>4.2104853641355744E-2</v>
      </c>
      <c r="AL60" s="109">
        <f ca="1">(VLOOKUP($B$73, 'Bottom Decile - Absolute'!$A:$AY, AL$3, 0) / VLOOKUP($B$78, 'Bottom Decile - Absolute'!$A:$AY, AL$3, 0))^(1/3)-1</f>
        <v>2.6647648476332719E-2</v>
      </c>
      <c r="AM60" s="109">
        <f ca="1">(VLOOKUP($B$73, 'Bottom Decile - Absolute'!$A:$AY, AM$3, 0) / VLOOKUP($B$78, 'Bottom Decile - Absolute'!$A:$AY, AM$3, 0))^(1/3)-1</f>
        <v>6.2571170318712177E-2</v>
      </c>
      <c r="AN60" s="109">
        <f ca="1">(VLOOKUP($B$73, 'Bottom Decile - Absolute'!$A:$AY, AN$3, 0) / VLOOKUP($B$78, 'Bottom Decile - Absolute'!$A:$AY, AN$3, 0))^(1/3)-1</f>
        <v>0.10099545103783369</v>
      </c>
      <c r="AO60" s="109">
        <f ca="1">(VLOOKUP($B$73, 'Bottom Decile - Absolute'!$A:$AY, AO$3, 0) / VLOOKUP($B$78, 'Bottom Decile - Absolute'!$A:$AY, AO$3, 0))^(1/3)-1</f>
        <v>8.9932114383500794E-2</v>
      </c>
      <c r="AP60" s="109">
        <f ca="1">(VLOOKUP($B$73, 'Bottom Decile - Absolute'!$A:$AY, AP$3, 0) / VLOOKUP($B$78, 'Bottom Decile - Absolute'!$A:$AY, AP$3, 0))^(1/3)-1</f>
        <v>9.8613895165778009E-2</v>
      </c>
      <c r="AQ60" s="109">
        <f ca="1">(VLOOKUP($B$73, 'Bottom Decile - Absolute'!$A:$AY, AQ$3, 0) / VLOOKUP($B$78, 'Bottom Decile - Absolute'!$A:$AY, AQ$3, 0))^(1/3)-1</f>
        <v>-9.610338712375488E-3</v>
      </c>
      <c r="AR60" s="109">
        <f ca="1">(VLOOKUP($B$73, 'Bottom Decile - Absolute'!$A:$AY, AR$3, 0) / VLOOKUP($B$78, 'Bottom Decile - Absolute'!$A:$AY, AR$3, 0))^(1/3)-1</f>
        <v>7.9706471896101361E-2</v>
      </c>
      <c r="AS60" s="109">
        <f ca="1">(VLOOKUP($B$73, 'Bottom Decile - Absolute'!$A:$AY, AS$3, 0) / VLOOKUP($B$78, 'Bottom Decile - Absolute'!$A:$AY, AS$3, 0))^(1/3)-1</f>
        <v>9.9902310931312632E-2</v>
      </c>
      <c r="AT60" s="109">
        <f ca="1">(VLOOKUP($B$73, 'Bottom Decile - Absolute'!$A:$AY, AT$3, 0) / VLOOKUP($B$78, 'Bottom Decile - Absolute'!$A:$AY, AT$3, 0))^(1/3)-1</f>
        <v>5.8298676050213327E-2</v>
      </c>
      <c r="AU60" s="109">
        <f ca="1">(VLOOKUP($B$73, 'Bottom Decile - Absolute'!$A:$AY, AU$3, 0) / VLOOKUP($B$78, 'Bottom Decile - Absolute'!$A:$AY, AU$3, 0))^(1/3)-1</f>
        <v>3.9652981462904302E-2</v>
      </c>
      <c r="AV60" s="109">
        <f ca="1">(VLOOKUP($B$73, 'Top Decile - Absolute'!$A:$AY, AV$3, 0) / VLOOKUP($B$78, 'Top Decile - Absolute'!$A:$AY, AV$3, 0))^(1/3)-1</f>
        <v>7.7712931482322389E-2</v>
      </c>
      <c r="AW60" s="109">
        <f ca="1">(VLOOKUP($B$73, 'Top Decile - Absolute'!$A:$AY, AW$3, 0) / VLOOKUP($B$78, 'Top Decile - Absolute'!$A:$AY, AW$3, 0))^(1/3)-1</f>
        <v>0.10466598571010954</v>
      </c>
    </row>
    <row r="61" spans="1:49" ht="13.5">
      <c r="A61" s="101" t="s">
        <v>264</v>
      </c>
      <c r="B61" s="109"/>
      <c r="C61" s="109">
        <f ca="1">(VLOOKUP($B$73, 'Bottom Decile - Absolute'!$A:$AY, C$3, 0) / VLOOKUP($B$79, 'Bottom Decile - Absolute'!$A:$AY, C$3, 0))^(1/5)-1</f>
        <v>4.3980404613536805E-2</v>
      </c>
      <c r="D61" s="109">
        <f ca="1">(VLOOKUP($B$73, 'Bottom Decile - Absolute'!$A:$AY, D$3, 0) / VLOOKUP($B$79, 'Bottom Decile - Absolute'!$A:$AY, D$3, 0))^(1/5)-1</f>
        <v>2.4011566121069805E-2</v>
      </c>
      <c r="E61" s="109">
        <f ca="1">(VLOOKUP($B$73, 'Bottom Decile - Absolute'!$A:$AY, E$3, 0) / VLOOKUP($B$79, 'Bottom Decile - Absolute'!$A:$AY, E$3, 0))^(1/5)-1</f>
        <v>2.4660411917706959E-2</v>
      </c>
      <c r="F61" s="109">
        <f ca="1">(VLOOKUP($B$73, 'Bottom Decile - Absolute'!$A:$AY, F$3, 0) / VLOOKUP($B$79, 'Bottom Decile - Absolute'!$A:$AY, F$3, 0))^(1/5)-1</f>
        <v>4.3536703924523357E-2</v>
      </c>
      <c r="G61" s="109">
        <f ca="1">(VLOOKUP($B$73, 'Bottom Decile - Absolute'!$A:$AY, G$3, 0) / VLOOKUP($B$79, 'Bottom Decile - Absolute'!$A:$AY, G$3, 0))^(1/5)-1</f>
        <v>0.10522955416718394</v>
      </c>
      <c r="H61" s="109">
        <f ca="1">(VLOOKUP($B$73, 'Bottom Decile - Absolute'!$A:$AY, H$3, 0) / VLOOKUP($B$79, 'Bottom Decile - Absolute'!$A:$AY, H$3, 0))^(1/5)-1</f>
        <v>0.1119877886745988</v>
      </c>
      <c r="I61" s="109">
        <f ca="1">(VLOOKUP($B$73, 'Bottom Decile - Absolute'!$A:$AY, I$3, 0) / VLOOKUP($B$79, 'Bottom Decile - Absolute'!$A:$AY, I$3, 0))^(1/5)-1</f>
        <v>8.4809164648160795E-2</v>
      </c>
      <c r="J61" s="109">
        <f ca="1">(VLOOKUP($B$73, 'Bottom Decile - Absolute'!$A:$AY, J$3, 0) / VLOOKUP($B$79, 'Bottom Decile - Absolute'!$A:$AY, J$3, 0))^(1/5)-1</f>
        <v>0.10048528546020319</v>
      </c>
      <c r="K61" s="109">
        <f ca="1">(VLOOKUP($B$73, 'Bottom Decile - Absolute'!$A:$AY, K$3, 0) / VLOOKUP($B$79, 'Bottom Decile - Absolute'!$A:$AY, K$3, 0))^(1/5)-1</f>
        <v>9.3946944022809342E-2</v>
      </c>
      <c r="L61" s="109">
        <f ca="1">(VLOOKUP($B$73, 'Bottom Decile - Absolute'!$A:$AY, L$3, 0) / VLOOKUP($B$79, 'Bottom Decile - Absolute'!$A:$AY, L$3, 0))^(1/5)-1</f>
        <v>-3.0115120586352129E-2</v>
      </c>
      <c r="M61" s="109">
        <f ca="1">(VLOOKUP($B$73, 'Bottom Decile - Absolute'!$A:$AY, M$3, 0) / VLOOKUP($B$79, 'Bottom Decile - Absolute'!$A:$AY, M$3, 0))^(1/5)-1</f>
        <v>7.2776776915570496E-2</v>
      </c>
      <c r="N61" s="109">
        <f ca="1">(VLOOKUP($B$73, 'Bottom Decile - Absolute'!$A:$AY, N$3, 0) / VLOOKUP($B$79, 'Bottom Decile - Absolute'!$A:$AY, N$3, 0))^(1/5)-1</f>
        <v>1.359147521703119E-2</v>
      </c>
      <c r="O61" s="109">
        <f ca="1">(VLOOKUP($B$73, 'Bottom Decile - Absolute'!$A:$AY, O$3, 0) / VLOOKUP($B$79, 'Bottom Decile - Absolute'!$A:$AY, O$3, 0))^(1/5)-1</f>
        <v>6.6796480428192639E-2</v>
      </c>
      <c r="P61" s="109">
        <f ca="1">(VLOOKUP($B$73, 'Bottom Decile - Absolute'!$A:$AY, P$3, 0) / VLOOKUP($B$79, 'Bottom Decile - Absolute'!$A:$AY, P$3, 0))^(1/5)-1</f>
        <v>-3.4609513230755562E-2</v>
      </c>
      <c r="Q61" s="109">
        <f ca="1">(VLOOKUP($B$73, 'Bottom Decile - Absolute'!$A:$AY, Q$3, 0) / VLOOKUP($B$79, 'Bottom Decile - Absolute'!$A:$AY, Q$3, 0))^(1/5)-1</f>
        <v>-3.9056344349513439E-2</v>
      </c>
      <c r="R61" s="109">
        <f ca="1">(VLOOKUP($B$73, 'Bottom Decile - Absolute'!$A:$AY, R$3, 0) / VLOOKUP($B$79, 'Bottom Decile - Absolute'!$A:$AY, R$3, 0))^(1/5)-1</f>
        <v>-3.026830564463634E-2</v>
      </c>
      <c r="S61" s="109">
        <f ca="1">(VLOOKUP($B$73, 'Bottom Decile - Absolute'!$A:$AY, S$3, 0) / VLOOKUP($B$79, 'Bottom Decile - Absolute'!$A:$AY, S$3, 0))^(1/5)-1</f>
        <v>-3.5002784134870013E-2</v>
      </c>
      <c r="T61" s="109">
        <f ca="1">(VLOOKUP($B$73, 'Bottom Decile - Absolute'!$A:$AY, T$3, 0) / VLOOKUP($B$79, 'Bottom Decile - Absolute'!$A:$AY, T$3, 0))^(1/5)-1</f>
        <v>-9.3120666275430253E-3</v>
      </c>
      <c r="U61" s="109">
        <f ca="1">(VLOOKUP($B$73, 'Bottom Decile - Absolute'!$A:$AY, U$3, 0) / VLOOKUP($B$79, 'Bottom Decile - Absolute'!$A:$AY, U$3, 0))^(1/5)-1</f>
        <v>-3.7206112030382821E-2</v>
      </c>
      <c r="V61" s="109">
        <f ca="1">(VLOOKUP($B$73, 'Bottom Decile - Absolute'!$A:$AY, V$3, 0) / VLOOKUP($B$79, 'Bottom Decile - Absolute'!$A:$AY, V$3, 0))^(1/5)-1</f>
        <v>-2.151561499696375E-2</v>
      </c>
      <c r="W61" s="109">
        <f ca="1">(VLOOKUP($B$73, 'Bottom Decile - Absolute'!$A:$AY, W$3, 0) / VLOOKUP($B$79, 'Bottom Decile - Absolute'!$A:$AY, W$3, 0))^(1/5)-1</f>
        <v>-3.9940713388090909E-2</v>
      </c>
      <c r="X61" s="109">
        <f ca="1">(VLOOKUP($B$73, 'Bottom Decile - Absolute'!$A:$AY, X$3, 0) / VLOOKUP($B$79, 'Bottom Decile - Absolute'!$A:$AY, X$3, 0))^(1/5)-1</f>
        <v>1.7519098726820781E-2</v>
      </c>
      <c r="Y61" s="109">
        <f ca="1">(VLOOKUP($B$73, 'Bottom Decile - Absolute'!$A:$AY, Y$3, 0) / VLOOKUP($B$79, 'Bottom Decile - Absolute'!$A:$AY, Y$3, 0))^(1/5)-1</f>
        <v>-4.4017529719210469E-2</v>
      </c>
      <c r="Z61" s="109">
        <f ca="1">(VLOOKUP($B$73, 'Bottom Decile - Absolute'!$A:$AY, Z$3, 0) / VLOOKUP($B$79, 'Bottom Decile - Absolute'!$A:$AY, Z$3, 0))^(1/5)-1</f>
        <v>0.10011918996078406</v>
      </c>
      <c r="AA61" s="109">
        <f ca="1">(VLOOKUP($B$73, 'Bottom Decile - Absolute'!$A:$AY, AA$3, 0) / VLOOKUP($B$79, 'Bottom Decile - Absolute'!$A:$AY, AA$3, 0))^(1/5)-1</f>
        <v>2.6872263276973785E-2</v>
      </c>
      <c r="AB61" s="109">
        <f ca="1">(VLOOKUP($B$73, 'Bottom Decile - Absolute'!$A:$AY, AB$3, 0) / VLOOKUP($B$79, 'Bottom Decile - Absolute'!$A:$AY, AB$3, 0))^(1/5)-1</f>
        <v>2.6930905041600006E-3</v>
      </c>
      <c r="AC61" s="109">
        <f ca="1">(VLOOKUP($B$73, 'Bottom Decile - Absolute'!$A:$AY, AC$3, 0) / VLOOKUP($B$79, 'Bottom Decile - Absolute'!$A:$AY, AC$3, 0))^(1/5)-1</f>
        <v>5.6951341845004055E-2</v>
      </c>
      <c r="AD61" s="109">
        <f ca="1">(VLOOKUP($B$73, 'Bottom Decile - Absolute'!$A:$AY, AD$3, 0) / VLOOKUP($B$79, 'Bottom Decile - Absolute'!$A:$AY, AD$3, 0))^(1/5)-1</f>
        <v>8.3649849208677907E-4</v>
      </c>
      <c r="AE61" s="109">
        <f ca="1">(VLOOKUP($B$73, 'Bottom Decile - Absolute'!$A:$AY, AE$3, 0) / VLOOKUP($B$79, 'Bottom Decile - Absolute'!$A:$AY, AE$3, 0))^(1/5)-1</f>
        <v>5.3035161549270571E-2</v>
      </c>
      <c r="AF61" s="109">
        <f ca="1">(VLOOKUP($B$73, 'Bottom Decile - Absolute'!$A:$AY, AF$3, 0) / VLOOKUP($B$79, 'Bottom Decile - Absolute'!$A:$AY, AF$3, 0))^(1/5)-1</f>
        <v>-3.9260309305327423E-2</v>
      </c>
      <c r="AG61" s="109">
        <f ca="1">(VLOOKUP($B$73, 'Bottom Decile - Absolute'!$A:$AY, AG$3, 0) / VLOOKUP($B$79, 'Bottom Decile - Absolute'!$A:$AY, AG$3, 0))^(1/5)-1</f>
        <v>1.5535766476849844E-2</v>
      </c>
      <c r="AH61" s="109">
        <f ca="1">(VLOOKUP($B$73, 'Bottom Decile - Absolute'!$A:$AY, AH$3, 0) / VLOOKUP($B$79, 'Bottom Decile - Absolute'!$A:$AY, AH$3, 0))^(1/5)-1</f>
        <v>1.4847794407313541E-2</v>
      </c>
      <c r="AI61" s="109">
        <f ca="1">(VLOOKUP($B$73, 'Bottom Decile - Absolute'!$A:$AY, AI$3, 0) / VLOOKUP($B$79, 'Bottom Decile - Absolute'!$A:$AY, AI$3, 0))^(1/5)-1</f>
        <v>6.419521460293498E-2</v>
      </c>
      <c r="AJ61" s="109">
        <f ca="1">(VLOOKUP($B$73, 'Bottom Decile - Absolute'!$A:$AY, AJ$3, 0) / VLOOKUP($B$79, 'Bottom Decile - Absolute'!$A:$AY, AJ$3, 0))^(1/5)-1</f>
        <v>6.1055499063679131E-2</v>
      </c>
      <c r="AK61" s="109">
        <f ca="1">(VLOOKUP($B$73, 'Bottom Decile - Absolute'!$A:$AY, AK$3, 0) / VLOOKUP($B$79, 'Bottom Decile - Absolute'!$A:$AY, AK$3, 0))^(1/5)-1</f>
        <v>1.5422652092461409E-2</v>
      </c>
      <c r="AL61" s="109">
        <f ca="1">(VLOOKUP($B$73, 'Bottom Decile - Absolute'!$A:$AY, AL$3, 0) / VLOOKUP($B$79, 'Bottom Decile - Absolute'!$A:$AY, AL$3, 0))^(1/5)-1</f>
        <v>5.3463597579521682E-3</v>
      </c>
      <c r="AM61" s="109">
        <f ca="1">(VLOOKUP($B$73, 'Bottom Decile - Absolute'!$A:$AY, AM$3, 0) / VLOOKUP($B$79, 'Bottom Decile - Absolute'!$A:$AY, AM$3, 0))^(1/5)-1</f>
        <v>7.5066191281770722E-2</v>
      </c>
      <c r="AN61" s="109">
        <f ca="1">(VLOOKUP($B$73, 'Bottom Decile - Absolute'!$A:$AY, AN$3, 0) / VLOOKUP($B$79, 'Bottom Decile - Absolute'!$A:$AY, AN$3, 0))^(1/5)-1</f>
        <v>0.10117777800416539</v>
      </c>
      <c r="AO61" s="109">
        <f ca="1">(VLOOKUP($B$73, 'Bottom Decile - Absolute'!$A:$AY, AO$3, 0) / VLOOKUP($B$79, 'Bottom Decile - Absolute'!$A:$AY, AO$3, 0))^(1/5)-1</f>
        <v>0.1004385877877505</v>
      </c>
      <c r="AP61" s="109">
        <f ca="1">(VLOOKUP($B$73, 'Bottom Decile - Absolute'!$A:$AY, AP$3, 0) / VLOOKUP($B$79, 'Bottom Decile - Absolute'!$A:$AY, AP$3, 0))^(1/5)-1</f>
        <v>8.9739687384399192E-2</v>
      </c>
      <c r="AQ61" s="109">
        <f ca="1">(VLOOKUP($B$73, 'Bottom Decile - Absolute'!$A:$AY, AQ$3, 0) / VLOOKUP($B$79, 'Bottom Decile - Absolute'!$A:$AY, AQ$3, 0))^(1/5)-1</f>
        <v>-2.8089171909871924E-3</v>
      </c>
      <c r="AR61" s="109">
        <f ca="1">(VLOOKUP($B$73, 'Bottom Decile - Absolute'!$A:$AY, AR$3, 0) / VLOOKUP($B$79, 'Bottom Decile - Absolute'!$A:$AY, AR$3, 0))^(1/5)-1</f>
        <v>2.5281108054379775E-2</v>
      </c>
      <c r="AS61" s="109">
        <f ca="1">(VLOOKUP($B$73, 'Bottom Decile - Absolute'!$A:$AY, AS$3, 0) / VLOOKUP($B$79, 'Bottom Decile - Absolute'!$A:$AY, AS$3, 0))^(1/5)-1</f>
        <v>8.158074007810856E-2</v>
      </c>
      <c r="AT61" s="109">
        <f ca="1">(VLOOKUP($B$73, 'Bottom Decile - Absolute'!$A:$AY, AT$3, 0) / VLOOKUP($B$79, 'Bottom Decile - Absolute'!$A:$AY, AT$3, 0))^(1/5)-1</f>
        <v>5.1647092626760926E-2</v>
      </c>
      <c r="AU61" s="109">
        <f ca="1">(VLOOKUP($B$73, 'Bottom Decile - Absolute'!$A:$AY, AU$3, 0) / VLOOKUP($B$79, 'Bottom Decile - Absolute'!$A:$AY, AU$3, 0))^(1/5)-1</f>
        <v>2.4646123942792642E-2</v>
      </c>
      <c r="AV61" s="109">
        <f ca="1">(VLOOKUP($B$73, 'Top Decile - Absolute'!$A:$AY, AV$3, 0) / VLOOKUP($B$79, 'Top Decile - Absolute'!$A:$AY, AV$3, 0))^(1/5)-1</f>
        <v>6.0487138800139562E-2</v>
      </c>
      <c r="AW61" s="109">
        <f ca="1">(VLOOKUP($B$73, 'Top Decile - Absolute'!$A:$AY, AW$3, 0) / VLOOKUP($B$79, 'Top Decile - Absolute'!$A:$AY, AW$3, 0))^(1/5)-1</f>
        <v>7.8739529847617451E-2</v>
      </c>
    </row>
    <row r="62" spans="1:49" ht="13.5">
      <c r="A62" s="101" t="s">
        <v>265</v>
      </c>
      <c r="B62" s="109"/>
      <c r="C62" s="109">
        <f ca="1">(VLOOKUP($B$73, 'Bottom Decile - Absolute'!$A:$AY, C$3, 0) / VLOOKUP($B$80, 'Bottom Decile - Absolute'!$A:$AY, C$3, 0))^(1/10)-1</f>
        <v>0.10139152855010547</v>
      </c>
      <c r="D62" s="109">
        <f ca="1">(VLOOKUP($B$73, 'Bottom Decile - Absolute'!$A:$AY, D$3, 0) / VLOOKUP($B$80, 'Bottom Decile - Absolute'!$A:$AY, D$3, 0))^(1/10)-1</f>
        <v>9.0470158514894372E-2</v>
      </c>
      <c r="E62" s="109">
        <f ca="1">(VLOOKUP($B$73, 'Bottom Decile - Absolute'!$A:$AY, E$3, 0) / VLOOKUP($B$80, 'Bottom Decile - Absolute'!$A:$AY, E$3, 0))^(1/10)-1</f>
        <v>0.10553650813874182</v>
      </c>
      <c r="F62" s="109">
        <f ca="1">(VLOOKUP($B$73, 'Bottom Decile - Absolute'!$A:$AY, F$3, 0) / VLOOKUP($B$80, 'Bottom Decile - Absolute'!$A:$AY, F$3, 0))^(1/10)-1</f>
        <v>0.11059155607997906</v>
      </c>
      <c r="G62" s="109">
        <f ca="1">(VLOOKUP($B$73, 'Bottom Decile - Absolute'!$A:$AY, G$3, 0) / VLOOKUP($B$80, 'Bottom Decile - Absolute'!$A:$AY, G$3, 0))^(1/10)-1</f>
        <v>0.14562227168479325</v>
      </c>
      <c r="H62" s="109">
        <f ca="1">(VLOOKUP($B$73, 'Bottom Decile - Absolute'!$A:$AY, H$3, 0) / VLOOKUP($B$80, 'Bottom Decile - Absolute'!$A:$AY, H$3, 0))^(1/10)-1</f>
        <v>0.1346531803411517</v>
      </c>
      <c r="I62" s="109">
        <f ca="1">(VLOOKUP($B$73, 'Bottom Decile - Absolute'!$A:$AY, I$3, 0) / VLOOKUP($B$80, 'Bottom Decile - Absolute'!$A:$AY, I$3, 0))^(1/10)-1</f>
        <v>0.12386644564063309</v>
      </c>
      <c r="J62" s="109">
        <f ca="1">(VLOOKUP($B$73, 'Bottom Decile - Absolute'!$A:$AY, J$3, 0) / VLOOKUP($B$80, 'Bottom Decile - Absolute'!$A:$AY, J$3, 0))^(1/10)-1</f>
        <v>0.13475350753025039</v>
      </c>
      <c r="K62" s="109">
        <f ca="1">(VLOOKUP($B$73, 'Bottom Decile - Absolute'!$A:$AY, K$3, 0) / VLOOKUP($B$80, 'Bottom Decile - Absolute'!$A:$AY, K$3, 0))^(1/10)-1</f>
        <v>0.13896431208770132</v>
      </c>
      <c r="L62" s="109">
        <f ca="1">(VLOOKUP($B$73, 'Bottom Decile - Absolute'!$A:$AY, L$3, 0) / VLOOKUP($B$80, 'Bottom Decile - Absolute'!$A:$AY, L$3, 0))^(1/10)-1</f>
        <v>5.4798052269862563E-2</v>
      </c>
      <c r="M62" s="109">
        <f ca="1">(VLOOKUP($B$73, 'Bottom Decile - Absolute'!$A:$AY, M$3, 0) / VLOOKUP($B$80, 'Bottom Decile - Absolute'!$A:$AY, M$3, 0))^(1/10)-1</f>
        <v>0.13641065276013165</v>
      </c>
      <c r="N62" s="109">
        <f ca="1">(VLOOKUP($B$73, 'Bottom Decile - Absolute'!$A:$AY, N$3, 0) / VLOOKUP($B$80, 'Bottom Decile - Absolute'!$A:$AY, N$3, 0))^(1/10)-1</f>
        <v>7.0236233069548959E-2</v>
      </c>
      <c r="O62" s="109">
        <f ca="1">(VLOOKUP($B$73, 'Bottom Decile - Absolute'!$A:$AY, O$3, 0) / VLOOKUP($B$80, 'Bottom Decile - Absolute'!$A:$AY, O$3, 0))^(1/10)-1</f>
        <v>9.5041212083139426E-2</v>
      </c>
      <c r="P62" s="109">
        <f ca="1">(VLOOKUP($B$73, 'Bottom Decile - Absolute'!$A:$AY, P$3, 0) / VLOOKUP($B$80, 'Bottom Decile - Absolute'!$A:$AY, P$3, 0))^(1/10)-1</f>
        <v>5.3542225526520548E-2</v>
      </c>
      <c r="Q62" s="109">
        <f ca="1">(VLOOKUP($B$73, 'Bottom Decile - Absolute'!$A:$AY, Q$3, 0) / VLOOKUP($B$80, 'Bottom Decile - Absolute'!$A:$AY, Q$3, 0))^(1/10)-1</f>
        <v>7.0018022721785922E-2</v>
      </c>
      <c r="R62" s="109">
        <f ca="1">(VLOOKUP($B$73, 'Bottom Decile - Absolute'!$A:$AY, R$3, 0) / VLOOKUP($B$80, 'Bottom Decile - Absolute'!$A:$AY, R$3, 0))^(1/10)-1</f>
        <v>8.0633332731467444E-2</v>
      </c>
      <c r="S62" s="109">
        <f ca="1">(VLOOKUP($B$73, 'Bottom Decile - Absolute'!$A:$AY, S$3, 0) / VLOOKUP($B$80, 'Bottom Decile - Absolute'!$A:$AY, S$3, 0))^(1/10)-1</f>
        <v>8.3487830482715575E-2</v>
      </c>
      <c r="T62" s="109">
        <f ca="1">(VLOOKUP($B$73, 'Bottom Decile - Absolute'!$A:$AY, T$3, 0) / VLOOKUP($B$80, 'Bottom Decile - Absolute'!$A:$AY, T$3, 0))^(1/10)-1</f>
        <v>7.4754389042936742E-2</v>
      </c>
      <c r="U62" s="109">
        <f ca="1">(VLOOKUP($B$73, 'Bottom Decile - Absolute'!$A:$AY, U$3, 0) / VLOOKUP($B$80, 'Bottom Decile - Absolute'!$A:$AY, U$3, 0))^(1/10)-1</f>
        <v>8.4409358421236202E-2</v>
      </c>
      <c r="V62" s="109">
        <f ca="1">(VLOOKUP($B$73, 'Bottom Decile - Absolute'!$A:$AY, V$3, 0) / VLOOKUP($B$80, 'Bottom Decile - Absolute'!$A:$AY, V$3, 0))^(1/10)-1</f>
        <v>9.3937839044122562E-2</v>
      </c>
      <c r="W62" s="109">
        <f ca="1">(VLOOKUP($B$73, 'Bottom Decile - Absolute'!$A:$AY, W$3, 0) / VLOOKUP($B$80, 'Bottom Decile - Absolute'!$A:$AY, W$3, 0))^(1/10)-1</f>
        <v>4.4926400565880487E-2</v>
      </c>
      <c r="X62" s="109">
        <f ca="1">(VLOOKUP($B$73, 'Bottom Decile - Absolute'!$A:$AY, X$3, 0) / VLOOKUP($B$80, 'Bottom Decile - Absolute'!$A:$AY, X$3, 0))^(1/10)-1</f>
        <v>0.10288146914126362</v>
      </c>
      <c r="Y62" s="109">
        <f ca="1">(VLOOKUP($B$73, 'Bottom Decile - Absolute'!$A:$AY, Y$3, 0) / VLOOKUP($B$80, 'Bottom Decile - Absolute'!$A:$AY, Y$3, 0))^(1/10)-1</f>
        <v>4.5950201777648081E-2</v>
      </c>
      <c r="Z62" s="109">
        <f ca="1">(VLOOKUP($B$73, 'Bottom Decile - Absolute'!$A:$AY, Z$3, 0) / VLOOKUP($B$80, 'Bottom Decile - Absolute'!$A:$AY, Z$3, 0))^(1/10)-1</f>
        <v>0.1404843629027317</v>
      </c>
      <c r="AA62" s="109">
        <f ca="1">(VLOOKUP($B$73, 'Bottom Decile - Absolute'!$A:$AY, AA$3, 0) / VLOOKUP($B$80, 'Bottom Decile - Absolute'!$A:$AY, AA$3, 0))^(1/10)-1</f>
        <v>0.11579204104264074</v>
      </c>
      <c r="AB62" s="109">
        <f ca="1">(VLOOKUP($B$73, 'Bottom Decile - Absolute'!$A:$AY, AB$3, 0) / VLOOKUP($B$80, 'Bottom Decile - Absolute'!$A:$AY, AB$3, 0))^(1/10)-1</f>
        <v>6.7996982797460026E-2</v>
      </c>
      <c r="AC62" s="109">
        <f ca="1">(VLOOKUP($B$73, 'Bottom Decile - Absolute'!$A:$AY, AC$3, 0) / VLOOKUP($B$80, 'Bottom Decile - Absolute'!$A:$AY, AC$3, 0))^(1/10)-1</f>
        <v>0.11097261654886159</v>
      </c>
      <c r="AD62" s="109">
        <f ca="1">(VLOOKUP($B$73, 'Bottom Decile - Absolute'!$A:$AY, AD$3, 0) / VLOOKUP($B$80, 'Bottom Decile - Absolute'!$A:$AY, AD$3, 0))^(1/10)-1</f>
        <v>9.3325824851187678E-2</v>
      </c>
      <c r="AE62" s="109">
        <f ca="1">(VLOOKUP($B$73, 'Bottom Decile - Absolute'!$A:$AY, AE$3, 0) / VLOOKUP($B$80, 'Bottom Decile - Absolute'!$A:$AY, AE$3, 0))^(1/10)-1</f>
        <v>0.13729577518761538</v>
      </c>
      <c r="AF62" s="109">
        <f ca="1">(VLOOKUP($B$73, 'Bottom Decile - Absolute'!$A:$AY, AF$3, 0) / VLOOKUP($B$80, 'Bottom Decile - Absolute'!$A:$AY, AF$3, 0))^(1/10)-1</f>
        <v>6.8562212794799127E-2</v>
      </c>
      <c r="AG62" s="109">
        <f ca="1">(VLOOKUP($B$73, 'Bottom Decile - Absolute'!$A:$AY, AG$3, 0) / VLOOKUP($B$80, 'Bottom Decile - Absolute'!$A:$AY, AG$3, 0))^(1/10)-1</f>
        <v>9.8319006251577745E-2</v>
      </c>
      <c r="AH62" s="109">
        <f ca="1">(VLOOKUP($B$73, 'Bottom Decile - Absolute'!$A:$AY, AH$3, 0) / VLOOKUP($B$80, 'Bottom Decile - Absolute'!$A:$AY, AH$3, 0))^(1/10)-1</f>
        <v>0.10599984010078534</v>
      </c>
      <c r="AI62" s="109">
        <f ca="1">(VLOOKUP($B$73, 'Bottom Decile - Absolute'!$A:$AY, AI$3, 0) / VLOOKUP($B$80, 'Bottom Decile - Absolute'!$A:$AY, AI$3, 0))^(1/10)-1</f>
        <v>0.11991976610798583</v>
      </c>
      <c r="AJ62" s="109">
        <f ca="1">(VLOOKUP($B$73, 'Bottom Decile - Absolute'!$A:$AY, AJ$3, 0) / VLOOKUP($B$80, 'Bottom Decile - Absolute'!$A:$AY, AJ$3, 0))^(1/10)-1</f>
        <v>0.11505872391150529</v>
      </c>
      <c r="AK62" s="109">
        <f ca="1">(VLOOKUP($B$73, 'Bottom Decile - Absolute'!$A:$AY, AK$3, 0) / VLOOKUP($B$80, 'Bottom Decile - Absolute'!$A:$AY, AK$3, 0))^(1/10)-1</f>
        <v>9.3095607407925662E-2</v>
      </c>
      <c r="AL62" s="109">
        <f ca="1">(VLOOKUP($B$73, 'Bottom Decile - Absolute'!$A:$AY, AL$3, 0) / VLOOKUP($B$80, 'Bottom Decile - Absolute'!$A:$AY, AL$3, 0))^(1/10)-1</f>
        <v>9.2556426206300335E-2</v>
      </c>
      <c r="AM62" s="109">
        <f ca="1">(VLOOKUP($B$73, 'Bottom Decile - Absolute'!$A:$AY, AM$3, 0) / VLOOKUP($B$80, 'Bottom Decile - Absolute'!$A:$AY, AM$3, 0))^(1/10)-1</f>
        <v>0.10227115942901399</v>
      </c>
      <c r="AN62" s="109">
        <f ca="1">(VLOOKUP($B$73, 'Bottom Decile - Absolute'!$A:$AY, AN$3, 0) / VLOOKUP($B$80, 'Bottom Decile - Absolute'!$A:$AY, AN$3, 0))^(1/10)-1</f>
        <v>0.13291260474642108</v>
      </c>
      <c r="AO62" s="109">
        <f ca="1">(VLOOKUP($B$73, 'Bottom Decile - Absolute'!$A:$AY, AO$3, 0) / VLOOKUP($B$80, 'Bottom Decile - Absolute'!$A:$AY, AO$3, 0))^(1/10)-1</f>
        <v>0.12334437485036176</v>
      </c>
      <c r="AP62" s="109">
        <f ca="1">(VLOOKUP($B$73, 'Bottom Decile - Absolute'!$A:$AY, AP$3, 0) / VLOOKUP($B$80, 'Bottom Decile - Absolute'!$A:$AY, AP$3, 0))^(1/10)-1</f>
        <v>0.13121712451442358</v>
      </c>
      <c r="AQ62" s="109">
        <f ca="1">(VLOOKUP($B$73, 'Bottom Decile - Absolute'!$A:$AY, AQ$3, 0) / VLOOKUP($B$80, 'Bottom Decile - Absolute'!$A:$AY, AQ$3, 0))^(1/10)-1</f>
        <v>8.9034386004170019E-2</v>
      </c>
      <c r="AR62" s="109">
        <f ca="1">(VLOOKUP($B$73, 'Bottom Decile - Absolute'!$A:$AY, AR$3, 0) / VLOOKUP($B$80, 'Bottom Decile - Absolute'!$A:$AY, AR$3, 0))^(1/10)-1</f>
        <v>8.5235130663534608E-2</v>
      </c>
      <c r="AS62" s="109">
        <f ca="1">(VLOOKUP($B$73, 'Bottom Decile - Absolute'!$A:$AY, AS$3, 0) / VLOOKUP($B$80, 'Bottom Decile - Absolute'!$A:$AY, AS$3, 0))^(1/10)-1</f>
        <v>0.10856825159653516</v>
      </c>
      <c r="AT62" s="109">
        <f ca="1">(VLOOKUP($B$73, 'Bottom Decile - Absolute'!$A:$AY, AT$3, 0) / VLOOKUP($B$80, 'Bottom Decile - Absolute'!$A:$AY, AT$3, 0))^(1/10)-1</f>
        <v>0.10780869272326044</v>
      </c>
      <c r="AU62" s="109">
        <f ca="1">(VLOOKUP($B$73, 'Bottom Decile - Absolute'!$A:$AY, AU$3, 0) / VLOOKUP($B$80, 'Bottom Decile - Absolute'!$A:$AY, AU$3, 0))^(1/10)-1</f>
        <v>9.8593453270153786E-2</v>
      </c>
      <c r="AV62" s="109">
        <f ca="1">(VLOOKUP($B$73, 'Top Decile - Absolute'!$A:$AY, AV$3, 0) / VLOOKUP($B$80, 'Top Decile - Absolute'!$A:$AY, AV$3, 0))^(1/10)-1</f>
        <v>0.11534939853067616</v>
      </c>
      <c r="AW62" s="109">
        <f ca="1">(VLOOKUP($B$73, 'Top Decile - Absolute'!$A:$AY, AW$3, 0) / VLOOKUP($B$80, 'Top Decile - Absolute'!$A:$AY, AW$3, 0))^(1/10)-1</f>
        <v>0.11108652319046586</v>
      </c>
    </row>
    <row r="63" spans="1:49" ht="13.5">
      <c r="A63" s="101" t="s">
        <v>272</v>
      </c>
      <c r="B63" s="109"/>
      <c r="C63" s="109">
        <f t="shared" ref="C63" ca="1" si="9">C47</f>
        <v>4.9167020490693103E-2</v>
      </c>
      <c r="D63" s="109">
        <f t="shared" ref="D63:AU63" ca="1" si="10">D47</f>
        <v>4.0881931746615807E-2</v>
      </c>
      <c r="E63" s="109">
        <f t="shared" ca="1" si="10"/>
        <v>4.0589227160194641E-2</v>
      </c>
      <c r="F63" s="109">
        <f t="shared" ca="1" si="10"/>
        <v>6.7018115028752767E-2</v>
      </c>
      <c r="G63" s="109">
        <f t="shared" ca="1" si="10"/>
        <v>7.1202059609174473E-2</v>
      </c>
      <c r="H63" s="109">
        <f t="shared" ca="1" si="10"/>
        <v>6.8902988125830067E-2</v>
      </c>
      <c r="I63" s="109">
        <f t="shared" ca="1" si="10"/>
        <v>8.0714189447314233E-2</v>
      </c>
      <c r="J63" s="109">
        <f t="shared" ca="1" si="10"/>
        <v>3.5453299983007946E-2</v>
      </c>
      <c r="K63" s="109">
        <f t="shared" ca="1" si="10"/>
        <v>8.6510646078622466E-2</v>
      </c>
      <c r="L63" s="109">
        <f t="shared" ca="1" si="10"/>
        <v>5.1081406074981128E-2</v>
      </c>
      <c r="M63" s="109">
        <f t="shared" ca="1" si="10"/>
        <v>8.1428134987026279E-2</v>
      </c>
      <c r="N63" s="109">
        <f t="shared" ca="1" si="10"/>
        <v>4.5538134846953682E-2</v>
      </c>
      <c r="O63" s="109">
        <f t="shared" ca="1" si="10"/>
        <v>4.2768829285334098E-2</v>
      </c>
      <c r="P63" s="109">
        <f t="shared" ca="1" si="10"/>
        <v>9.9568151156421703E-3</v>
      </c>
      <c r="Q63" s="109">
        <f t="shared" ca="1" si="10"/>
        <v>5.9202466177449953E-2</v>
      </c>
      <c r="R63" s="109">
        <f t="shared" ca="1" si="10"/>
        <v>7.0286877087496036E-2</v>
      </c>
      <c r="S63" s="109">
        <f t="shared" ca="1" si="10"/>
        <v>6.9846110292212327E-2</v>
      </c>
      <c r="T63" s="109">
        <f t="shared" ca="1" si="10"/>
        <v>6.161223846979369E-2</v>
      </c>
      <c r="U63" s="109">
        <f t="shared" ca="1" si="10"/>
        <v>7.6913151112561584E-2</v>
      </c>
      <c r="V63" s="109">
        <f t="shared" ca="1" si="10"/>
        <v>7.2038518565423093E-2</v>
      </c>
      <c r="W63" s="109">
        <f t="shared" ca="1" si="10"/>
        <v>3.6880529296239084E-2</v>
      </c>
      <c r="X63" s="109">
        <f t="shared" ca="1" si="10"/>
        <v>8.5453007622155353E-2</v>
      </c>
      <c r="Y63" s="109">
        <f t="shared" ca="1" si="10"/>
        <v>4.2570023662108492E-2</v>
      </c>
      <c r="Z63" s="109">
        <f t="shared" ca="1" si="10"/>
        <v>0.1019164754673858</v>
      </c>
      <c r="AA63" s="109">
        <f t="shared" ca="1" si="10"/>
        <v>4.4646919584127254E-2</v>
      </c>
      <c r="AB63" s="109">
        <f t="shared" ca="1" si="10"/>
        <v>4.249798857879572E-2</v>
      </c>
      <c r="AC63" s="109">
        <f t="shared" ca="1" si="10"/>
        <v>6.5906418470503603E-2</v>
      </c>
      <c r="AD63" s="109">
        <f t="shared" ca="1" si="10"/>
        <v>4.2098708173831767E-2</v>
      </c>
      <c r="AE63" s="109">
        <f t="shared" ca="1" si="10"/>
        <v>5.4428665613142302E-2</v>
      </c>
      <c r="AF63" s="109">
        <f t="shared" ca="1" si="10"/>
        <v>5.9749971124050338E-2</v>
      </c>
      <c r="AG63" s="109">
        <f t="shared" ca="1" si="10"/>
        <v>5.5098351760943354E-2</v>
      </c>
      <c r="AH63" s="109">
        <f t="shared" ca="1" si="10"/>
        <v>6.7534076966786927E-2</v>
      </c>
      <c r="AI63" s="109">
        <f t="shared" ca="1" si="10"/>
        <v>7.0617277295776715E-2</v>
      </c>
      <c r="AJ63" s="109">
        <f t="shared" ca="1" si="10"/>
        <v>5.633058350119069E-2</v>
      </c>
      <c r="AK63" s="109">
        <f t="shared" ca="1" si="10"/>
        <v>2.1396939829016359E-2</v>
      </c>
      <c r="AL63" s="109">
        <f t="shared" ca="1" si="10"/>
        <v>3.575498193365112E-2</v>
      </c>
      <c r="AM63" s="109">
        <f t="shared" ca="1" si="10"/>
        <v>5.9274989533037559E-2</v>
      </c>
      <c r="AN63" s="109">
        <f t="shared" ca="1" si="10"/>
        <v>7.7791124017674518E-2</v>
      </c>
      <c r="AO63" s="109">
        <f t="shared" ca="1" si="10"/>
        <v>0.10401619780309401</v>
      </c>
      <c r="AP63" s="109">
        <f t="shared" ca="1" si="10"/>
        <v>2.3761812323684239E-2</v>
      </c>
      <c r="AQ63" s="109">
        <f t="shared" ca="1" si="10"/>
        <v>4.1541372863106218E-2</v>
      </c>
      <c r="AR63" s="109">
        <f t="shared" ca="1" si="10"/>
        <v>6.0917871964522474E-2</v>
      </c>
      <c r="AS63" s="109">
        <f t="shared" ca="1" si="10"/>
        <v>4.310292513446834E-2</v>
      </c>
      <c r="AT63" s="109">
        <f t="shared" ca="1" si="10"/>
        <v>0.10597047582716712</v>
      </c>
      <c r="AU63" s="109">
        <f t="shared" ca="1" si="10"/>
        <v>4.7860614041974614E-2</v>
      </c>
      <c r="AV63" s="120" t="s">
        <v>280</v>
      </c>
      <c r="AW63" s="120" t="s">
        <v>280</v>
      </c>
    </row>
    <row r="64" spans="1:49" ht="13.5">
      <c r="A64" s="101" t="s">
        <v>281</v>
      </c>
      <c r="B64" s="109"/>
      <c r="C64" s="109">
        <f t="shared" ref="C64:C65" ca="1" si="11">(1+C57)^(1/C$46)-1</f>
        <v>7.0674673445425107E-2</v>
      </c>
      <c r="D64" s="109">
        <f t="shared" ref="D64:AU64" ca="1" si="12">(1+D57)^(1/D$46)-1</f>
        <v>7.0674673445425107E-2</v>
      </c>
      <c r="E64" s="109">
        <f t="shared" ca="1" si="12"/>
        <v>7.0674673445425107E-2</v>
      </c>
      <c r="F64" s="109">
        <f t="shared" ca="1" si="12"/>
        <v>7.650069974678253E-2</v>
      </c>
      <c r="G64" s="109">
        <f t="shared" ca="1" si="12"/>
        <v>7.0674673445425107E-2</v>
      </c>
      <c r="H64" s="109">
        <f t="shared" ca="1" si="12"/>
        <v>8.4427850197615451E-2</v>
      </c>
      <c r="I64" s="109">
        <f t="shared" ca="1" si="12"/>
        <v>8.4427850197615451E-2</v>
      </c>
      <c r="J64" s="109">
        <f t="shared" ca="1" si="12"/>
        <v>7.0674673445425107E-2</v>
      </c>
      <c r="K64" s="109">
        <f t="shared" ca="1" si="12"/>
        <v>7.7279079429401154E-2</v>
      </c>
      <c r="L64" s="109">
        <f t="shared" ca="1" si="12"/>
        <v>0.11831075046293349</v>
      </c>
      <c r="M64" s="109">
        <f t="shared" ca="1" si="12"/>
        <v>7.0674673445425107E-2</v>
      </c>
      <c r="N64" s="109">
        <f t="shared" ca="1" si="12"/>
        <v>7.869560564639988E-2</v>
      </c>
      <c r="O64" s="109">
        <f t="shared" ca="1" si="12"/>
        <v>7.2047244411973965E-2</v>
      </c>
      <c r="P64" s="109">
        <f t="shared" ca="1" si="12"/>
        <v>7.0674673445425107E-2</v>
      </c>
      <c r="Q64" s="109">
        <f t="shared" ca="1" si="12"/>
        <v>0.10794421679214627</v>
      </c>
      <c r="R64" s="109">
        <f t="shared" ca="1" si="12"/>
        <v>0.10794421679214627</v>
      </c>
      <c r="S64" s="109">
        <f t="shared" ca="1" si="12"/>
        <v>0.10794421679214627</v>
      </c>
      <c r="T64" s="109">
        <f t="shared" ca="1" si="12"/>
        <v>0.10794421679214627</v>
      </c>
      <c r="U64" s="109">
        <f t="shared" ca="1" si="12"/>
        <v>0.10794421679214627</v>
      </c>
      <c r="V64" s="109">
        <f t="shared" ca="1" si="12"/>
        <v>0.10794421679214627</v>
      </c>
      <c r="W64" s="109">
        <f t="shared" ca="1" si="12"/>
        <v>0.10794421679214627</v>
      </c>
      <c r="X64" s="109">
        <f t="shared" ca="1" si="12"/>
        <v>0.10794421679214627</v>
      </c>
      <c r="Y64" s="109">
        <f t="shared" ca="1" si="12"/>
        <v>0.10794421679214627</v>
      </c>
      <c r="Z64" s="109">
        <f t="shared" ca="1" si="12"/>
        <v>8.4427850197615451E-2</v>
      </c>
      <c r="AA64" s="109">
        <f t="shared" ca="1" si="12"/>
        <v>7.0674673445425107E-2</v>
      </c>
      <c r="AB64" s="109">
        <f t="shared" ca="1" si="12"/>
        <v>7.0674673445425107E-2</v>
      </c>
      <c r="AC64" s="109">
        <f t="shared" ca="1" si="12"/>
        <v>8.9723262617991351E-2</v>
      </c>
      <c r="AD64" s="109">
        <f t="shared" ca="1" si="12"/>
        <v>7.0674673445425107E-2</v>
      </c>
      <c r="AE64" s="109">
        <f t="shared" ca="1" si="12"/>
        <v>7.0674673445425107E-2</v>
      </c>
      <c r="AF64" s="109">
        <f t="shared" ca="1" si="12"/>
        <v>8.9723262617991351E-2</v>
      </c>
      <c r="AG64" s="109">
        <f t="shared" ca="1" si="12"/>
        <v>8.0613597715804897E-2</v>
      </c>
      <c r="AH64" s="109">
        <f t="shared" ca="1" si="12"/>
        <v>7.0674673445425107E-2</v>
      </c>
      <c r="AI64" s="109">
        <f t="shared" ca="1" si="12"/>
        <v>7.0674673445425107E-2</v>
      </c>
      <c r="AJ64" s="109">
        <f t="shared" ca="1" si="12"/>
        <v>7.0674673445425107E-2</v>
      </c>
      <c r="AK64" s="109">
        <f t="shared" ca="1" si="12"/>
        <v>7.0674673445425107E-2</v>
      </c>
      <c r="AL64" s="109">
        <f t="shared" ca="1" si="12"/>
        <v>7.0674673445425107E-2</v>
      </c>
      <c r="AM64" s="109">
        <f t="shared" ca="1" si="12"/>
        <v>8.9723262617991351E-2</v>
      </c>
      <c r="AN64" s="109">
        <f t="shared" ca="1" si="12"/>
        <v>7.0674673445425107E-2</v>
      </c>
      <c r="AO64" s="109">
        <f t="shared" ca="1" si="12"/>
        <v>8.9723262617991351E-2</v>
      </c>
      <c r="AP64" s="109">
        <f t="shared" ca="1" si="12"/>
        <v>8.9723262617991351E-2</v>
      </c>
      <c r="AQ64" s="109">
        <f t="shared" ca="1" si="12"/>
        <v>7.0674673445425107E-2</v>
      </c>
      <c r="AR64" s="109">
        <f t="shared" ca="1" si="12"/>
        <v>7.0797863941560291E-2</v>
      </c>
      <c r="AS64" s="109">
        <f t="shared" ca="1" si="12"/>
        <v>7.0674673445425107E-2</v>
      </c>
      <c r="AT64" s="109">
        <f t="shared" ca="1" si="12"/>
        <v>9.2423850404458552E-2</v>
      </c>
      <c r="AU64" s="109">
        <f t="shared" ca="1" si="12"/>
        <v>7.4179222058961214E-2</v>
      </c>
      <c r="AV64" s="120" t="s">
        <v>280</v>
      </c>
      <c r="AW64" s="120" t="s">
        <v>280</v>
      </c>
    </row>
    <row r="65" spans="1:49" ht="13.5">
      <c r="A65" s="101" t="s">
        <v>282</v>
      </c>
      <c r="B65" s="109"/>
      <c r="C65" s="109">
        <f t="shared" ca="1" si="11"/>
        <v>4.7560438042913988E-2</v>
      </c>
      <c r="D65" s="109">
        <f t="shared" ref="D65:AU65" ca="1" si="13">(1+D58)^(1/D$46)-1</f>
        <v>4.7560438042913988E-2</v>
      </c>
      <c r="E65" s="109">
        <f t="shared" ca="1" si="13"/>
        <v>4.7560438042913988E-2</v>
      </c>
      <c r="F65" s="109">
        <f t="shared" ca="1" si="13"/>
        <v>6.6893026221646279E-2</v>
      </c>
      <c r="G65" s="109">
        <f t="shared" ca="1" si="13"/>
        <v>4.7560438042913988E-2</v>
      </c>
      <c r="H65" s="109">
        <f t="shared" ca="1" si="13"/>
        <v>6.9692110810630536E-2</v>
      </c>
      <c r="I65" s="109">
        <f t="shared" ca="1" si="13"/>
        <v>6.9692110810630536E-2</v>
      </c>
      <c r="J65" s="109">
        <f t="shared" ca="1" si="13"/>
        <v>4.7560438042913988E-2</v>
      </c>
      <c r="K65" s="109">
        <f t="shared" ca="1" si="13"/>
        <v>6.6853826124684268E-2</v>
      </c>
      <c r="L65" s="109">
        <f t="shared" ca="1" si="13"/>
        <v>0.12070759471647041</v>
      </c>
      <c r="M65" s="109">
        <f t="shared" ca="1" si="13"/>
        <v>4.7560438042913988E-2</v>
      </c>
      <c r="N65" s="109">
        <f t="shared" ca="1" si="13"/>
        <v>6.7133199873677718E-2</v>
      </c>
      <c r="O65" s="109">
        <f t="shared" ca="1" si="13"/>
        <v>6.319050042047647E-2</v>
      </c>
      <c r="P65" s="109">
        <f t="shared" ca="1" si="13"/>
        <v>4.7560438042913988E-2</v>
      </c>
      <c r="Q65" s="109">
        <f t="shared" ca="1" si="13"/>
        <v>0.10801433476057176</v>
      </c>
      <c r="R65" s="109">
        <f t="shared" ca="1" si="13"/>
        <v>0.10801433476057176</v>
      </c>
      <c r="S65" s="109">
        <f t="shared" ca="1" si="13"/>
        <v>0.10801433476057176</v>
      </c>
      <c r="T65" s="109">
        <f t="shared" ca="1" si="13"/>
        <v>0.10801433476057176</v>
      </c>
      <c r="U65" s="109">
        <f t="shared" ca="1" si="13"/>
        <v>0.10801433476057176</v>
      </c>
      <c r="V65" s="109">
        <f t="shared" ca="1" si="13"/>
        <v>0.10801433476057176</v>
      </c>
      <c r="W65" s="109">
        <f t="shared" ca="1" si="13"/>
        <v>0.10801433476057176</v>
      </c>
      <c r="X65" s="109">
        <f t="shared" ca="1" si="13"/>
        <v>0.10801433476057176</v>
      </c>
      <c r="Y65" s="109">
        <f t="shared" ca="1" si="13"/>
        <v>0.10801433476057176</v>
      </c>
      <c r="Z65" s="109">
        <f t="shared" ca="1" si="13"/>
        <v>6.9692110810630536E-2</v>
      </c>
      <c r="AA65" s="109">
        <f t="shared" ca="1" si="13"/>
        <v>4.7560438042913988E-2</v>
      </c>
      <c r="AB65" s="109">
        <f t="shared" ca="1" si="13"/>
        <v>4.7560438042913988E-2</v>
      </c>
      <c r="AC65" s="109">
        <f t="shared" ca="1" si="13"/>
        <v>7.7649467526359262E-2</v>
      </c>
      <c r="AD65" s="109">
        <f t="shared" ca="1" si="13"/>
        <v>4.7560438042913988E-2</v>
      </c>
      <c r="AE65" s="109">
        <f t="shared" ca="1" si="13"/>
        <v>4.7560438042913988E-2</v>
      </c>
      <c r="AF65" s="109">
        <f t="shared" ca="1" si="13"/>
        <v>7.7649467526359262E-2</v>
      </c>
      <c r="AG65" s="109">
        <f t="shared" ca="1" si="13"/>
        <v>5.9752254487483336E-2</v>
      </c>
      <c r="AH65" s="109">
        <f t="shared" ca="1" si="13"/>
        <v>4.7560438042913988E-2</v>
      </c>
      <c r="AI65" s="109">
        <f t="shared" ca="1" si="13"/>
        <v>4.7560438042913988E-2</v>
      </c>
      <c r="AJ65" s="109">
        <f t="shared" ca="1" si="13"/>
        <v>4.7560438042913988E-2</v>
      </c>
      <c r="AK65" s="109">
        <f t="shared" ca="1" si="13"/>
        <v>4.7560438042913988E-2</v>
      </c>
      <c r="AL65" s="109">
        <f t="shared" ca="1" si="13"/>
        <v>4.7560438042913988E-2</v>
      </c>
      <c r="AM65" s="109">
        <f t="shared" ca="1" si="13"/>
        <v>7.7649467526359262E-2</v>
      </c>
      <c r="AN65" s="109">
        <f t="shared" ca="1" si="13"/>
        <v>4.7560438042913988E-2</v>
      </c>
      <c r="AO65" s="109">
        <f t="shared" ca="1" si="13"/>
        <v>7.7649467526359262E-2</v>
      </c>
      <c r="AP65" s="109">
        <f t="shared" ca="1" si="13"/>
        <v>7.7649467526359262E-2</v>
      </c>
      <c r="AQ65" s="109">
        <f t="shared" ca="1" si="13"/>
        <v>4.7560438042913988E-2</v>
      </c>
      <c r="AR65" s="109">
        <f t="shared" ca="1" si="13"/>
        <v>6.3851453585447526E-2</v>
      </c>
      <c r="AS65" s="109">
        <f t="shared" ca="1" si="13"/>
        <v>4.7560438042913988E-2</v>
      </c>
      <c r="AT65" s="109">
        <f t="shared" ca="1" si="13"/>
        <v>7.8005008718369018E-2</v>
      </c>
      <c r="AU65" s="109">
        <f t="shared" ca="1" si="13"/>
        <v>8.7588763640268796E-2</v>
      </c>
      <c r="AV65" s="120" t="s">
        <v>280</v>
      </c>
      <c r="AW65" s="120" t="s">
        <v>280</v>
      </c>
    </row>
    <row r="70" spans="1:49">
      <c r="A70" s="110" t="s">
        <v>271</v>
      </c>
    </row>
    <row r="71" spans="1:49">
      <c r="A71" s="104" t="s">
        <v>267</v>
      </c>
      <c r="B71" s="111">
        <f>COUNT('Bottom Decile - Absolute (1 m)'!A9:A900)+8</f>
        <v>411</v>
      </c>
    </row>
    <row r="72" spans="1:49">
      <c r="A72" s="103" t="s">
        <v>269</v>
      </c>
    </row>
    <row r="73" spans="1:49" ht="13.5">
      <c r="A73" s="101" t="s">
        <v>258</v>
      </c>
      <c r="B73" s="108">
        <f ca="1">INDIRECT("'Bottom Decile - Absolute'!A"&amp;B71)</f>
        <v>43707</v>
      </c>
    </row>
    <row r="74" spans="1:49" ht="13.5">
      <c r="A74" s="101" t="s">
        <v>259</v>
      </c>
      <c r="B74" s="108">
        <f ca="1">INDIRECT("'Bottom Decile - Absolute'!A"&amp;$B$71-3)</f>
        <v>43616</v>
      </c>
    </row>
    <row r="75" spans="1:49" ht="13.5">
      <c r="A75" s="101" t="s">
        <v>260</v>
      </c>
      <c r="B75" s="108">
        <f ca="1">INDIRECT("'Bottom Decile - Absolute'!A"&amp;$B$71-6)</f>
        <v>43524</v>
      </c>
    </row>
    <row r="76" spans="1:49" ht="13.5">
      <c r="A76" s="101" t="s">
        <v>164</v>
      </c>
      <c r="B76" s="108">
        <f ca="1">INDIRECT("'Bottom Decile - Absolute'!A"&amp;$B$71- MONTH(NOW())+1)</f>
        <v>43371</v>
      </c>
    </row>
    <row r="77" spans="1:49" ht="13.5">
      <c r="A77" s="101" t="s">
        <v>261</v>
      </c>
      <c r="B77" s="108">
        <f ca="1">INDIRECT("'Bottom Decile - Absolute'!A"&amp;$B$71-12)</f>
        <v>43343</v>
      </c>
    </row>
    <row r="78" spans="1:49" ht="13.5">
      <c r="A78" s="101" t="s">
        <v>263</v>
      </c>
      <c r="B78" s="108">
        <f ca="1">INDIRECT("'Bottom Decile - Absolute'!A"&amp;$B$71-36)</f>
        <v>42613</v>
      </c>
    </row>
    <row r="79" spans="1:49" ht="13.5">
      <c r="A79" s="101" t="s">
        <v>264</v>
      </c>
      <c r="B79" s="108">
        <f ca="1">INDIRECT("'Bottom Decile - Absolute'!A"&amp;$B$71-60)</f>
        <v>41880</v>
      </c>
    </row>
    <row r="80" spans="1:49" ht="13.5">
      <c r="A80" s="101" t="s">
        <v>265</v>
      </c>
      <c r="B80" s="108">
        <f ca="1">INDIRECT("'Bottom Decile - Absolute'!A"&amp;$B$71-120)</f>
        <v>40056</v>
      </c>
    </row>
  </sheetData>
  <pageMargins left="0.75" right="0.75" top="1" bottom="1" header="0.5" footer="0.5"/>
  <pageSetup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03"/>
  <sheetViews>
    <sheetView workbookViewId="0">
      <selection activeCell="F5" sqref="F5"/>
    </sheetView>
  </sheetViews>
  <sheetFormatPr defaultRowHeight="12.75"/>
  <cols>
    <col min="1" max="2" width="9.140625" style="247"/>
    <col min="3" max="3" width="8.85546875" style="247" customWidth="1"/>
    <col min="4" max="4" width="12.7109375" style="247" customWidth="1"/>
    <col min="5" max="5" width="9.140625" style="247"/>
    <col min="6" max="6" width="22.28515625" style="247" customWidth="1"/>
    <col min="7" max="7" width="21" style="247" customWidth="1"/>
    <col min="8" max="8" width="13" style="247" customWidth="1"/>
    <col min="9" max="13" width="9.140625" style="247"/>
    <col min="14" max="14" width="21.42578125" style="247" customWidth="1"/>
    <col min="15" max="16384" width="9.140625" style="247"/>
  </cols>
  <sheetData>
    <row r="1" spans="1:14">
      <c r="D1" s="337" t="s">
        <v>8272</v>
      </c>
      <c r="E1" s="337" t="s">
        <v>8273</v>
      </c>
      <c r="F1" s="337" t="s">
        <v>8274</v>
      </c>
      <c r="G1" s="264" t="s">
        <v>8275</v>
      </c>
      <c r="H1" s="247" t="s">
        <v>8276</v>
      </c>
      <c r="I1" s="338" t="s">
        <v>8277</v>
      </c>
      <c r="M1" s="269" t="s">
        <v>376</v>
      </c>
      <c r="N1" s="269" t="s">
        <v>414</v>
      </c>
    </row>
    <row r="2" spans="1:14">
      <c r="A2" s="339" t="s">
        <v>8278</v>
      </c>
      <c r="C2" s="305">
        <f>H2</f>
        <v>1</v>
      </c>
      <c r="D2" s="354">
        <v>41912</v>
      </c>
      <c r="E2" s="341" t="s">
        <v>5630</v>
      </c>
      <c r="F2" s="341" t="s">
        <v>8279</v>
      </c>
      <c r="G2" s="247" t="e">
        <f>#REF!&amp;Deletions!E2</f>
        <v>#REF!</v>
      </c>
      <c r="H2" s="247">
        <f>COUNTIF($F$2:$F$902, "&lt;="&amp;F2)</f>
        <v>1</v>
      </c>
      <c r="I2" s="247" t="str">
        <f>IF(ISERROR(VLOOKUP(G2,#REF!, 1, 0)), "", H2)</f>
        <v/>
      </c>
      <c r="K2" s="247">
        <v>1</v>
      </c>
      <c r="L2" s="247" t="e">
        <f>SMALL(I:I, K2)</f>
        <v>#NUM!</v>
      </c>
      <c r="M2" s="247" t="str">
        <f t="shared" ref="M2:M58" si="0">IFERROR(VLOOKUP(L2,C:F, 3, 0), "")</f>
        <v/>
      </c>
      <c r="N2" s="247" t="str">
        <f t="shared" ref="N2:N58" si="1">IFERROR(VLOOKUP(L2,C:F, 4, 0), "")</f>
        <v/>
      </c>
    </row>
    <row r="3" spans="1:14">
      <c r="A3" s="264" t="s">
        <v>8280</v>
      </c>
      <c r="C3" s="305">
        <f t="shared" ref="C3:C66" si="2">H3</f>
        <v>2</v>
      </c>
      <c r="D3" s="354">
        <v>41912</v>
      </c>
      <c r="E3" s="341" t="s">
        <v>3733</v>
      </c>
      <c r="F3" s="341" t="s">
        <v>3734</v>
      </c>
      <c r="G3" s="247" t="e">
        <f>#REF!&amp;Deletions!E3</f>
        <v>#REF!</v>
      </c>
      <c r="H3" s="247">
        <f t="shared" ref="H3:H66" si="3">COUNTIF($F$2:$F$902, "&lt;="&amp;F3)</f>
        <v>2</v>
      </c>
      <c r="I3" s="247" t="str">
        <f>IF(ISERROR(VLOOKUP(G3,#REF!, 1, 0)), "", H3)</f>
        <v/>
      </c>
      <c r="K3" s="247">
        <f>K2+1</f>
        <v>2</v>
      </c>
      <c r="L3" s="247" t="e">
        <f t="shared" ref="L3:L58" si="4">SMALL(I:I, K3)</f>
        <v>#NUM!</v>
      </c>
      <c r="M3" s="247" t="str">
        <f t="shared" si="0"/>
        <v/>
      </c>
      <c r="N3" s="247" t="str">
        <f t="shared" si="1"/>
        <v/>
      </c>
    </row>
    <row r="4" spans="1:14">
      <c r="A4" s="264" t="s">
        <v>8282</v>
      </c>
      <c r="C4" s="305">
        <f t="shared" si="2"/>
        <v>3</v>
      </c>
      <c r="D4" s="354">
        <v>41912</v>
      </c>
      <c r="E4" s="341" t="s">
        <v>3151</v>
      </c>
      <c r="F4" s="341" t="s">
        <v>8283</v>
      </c>
      <c r="G4" s="247" t="e">
        <f>#REF!&amp;Deletions!E4</f>
        <v>#REF!</v>
      </c>
      <c r="H4" s="247">
        <f t="shared" si="3"/>
        <v>3</v>
      </c>
      <c r="I4" s="247" t="str">
        <f>IF(ISERROR(VLOOKUP(G4,#REF!, 1, 0)), "", H4)</f>
        <v/>
      </c>
      <c r="K4" s="247">
        <f t="shared" ref="K4:K58" si="5">K3+1</f>
        <v>3</v>
      </c>
      <c r="L4" s="247" t="e">
        <f t="shared" si="4"/>
        <v>#NUM!</v>
      </c>
      <c r="M4" s="247" t="str">
        <f t="shared" si="0"/>
        <v/>
      </c>
      <c r="N4" s="247" t="str">
        <f t="shared" si="1"/>
        <v/>
      </c>
    </row>
    <row r="5" spans="1:14">
      <c r="C5" s="305">
        <f t="shared" si="2"/>
        <v>4</v>
      </c>
      <c r="D5" s="354">
        <v>41912</v>
      </c>
      <c r="E5" s="341" t="s">
        <v>3957</v>
      </c>
      <c r="F5" s="341" t="s">
        <v>9861</v>
      </c>
      <c r="G5" s="247" t="e">
        <f>#REF!&amp;Deletions!E5</f>
        <v>#REF!</v>
      </c>
      <c r="H5" s="247">
        <f t="shared" si="3"/>
        <v>4</v>
      </c>
      <c r="I5" s="247" t="str">
        <f>IF(ISERROR(VLOOKUP(G5,#REF!, 1, 0)), "", H5)</f>
        <v/>
      </c>
      <c r="K5" s="247">
        <f t="shared" si="5"/>
        <v>4</v>
      </c>
      <c r="L5" s="247" t="e">
        <f t="shared" si="4"/>
        <v>#NUM!</v>
      </c>
      <c r="M5" s="247" t="str">
        <f t="shared" si="0"/>
        <v/>
      </c>
      <c r="N5" s="247" t="str">
        <f t="shared" si="1"/>
        <v/>
      </c>
    </row>
    <row r="6" spans="1:14">
      <c r="A6" s="264" t="s">
        <v>8284</v>
      </c>
      <c r="B6" s="341" t="e">
        <f>D2=#REF!</f>
        <v>#REF!</v>
      </c>
      <c r="C6" s="305">
        <f t="shared" si="2"/>
        <v>5</v>
      </c>
      <c r="D6" s="354">
        <v>41912</v>
      </c>
      <c r="E6" s="341" t="s">
        <v>9046</v>
      </c>
      <c r="F6" s="341" t="s">
        <v>9047</v>
      </c>
      <c r="G6" s="247" t="e">
        <f>#REF!&amp;Deletions!E6</f>
        <v>#REF!</v>
      </c>
      <c r="H6" s="247">
        <f t="shared" si="3"/>
        <v>5</v>
      </c>
      <c r="I6" s="247" t="str">
        <f>IF(ISERROR(VLOOKUP(G6,#REF!, 1, 0)), "", H6)</f>
        <v/>
      </c>
      <c r="K6" s="247">
        <f t="shared" si="5"/>
        <v>5</v>
      </c>
      <c r="L6" s="247" t="e">
        <f t="shared" si="4"/>
        <v>#NUM!</v>
      </c>
      <c r="M6" s="247" t="str">
        <f t="shared" si="0"/>
        <v/>
      </c>
      <c r="N6" s="247" t="str">
        <f t="shared" si="1"/>
        <v/>
      </c>
    </row>
    <row r="7" spans="1:14">
      <c r="C7" s="305">
        <f t="shared" si="2"/>
        <v>6</v>
      </c>
      <c r="D7" s="354">
        <v>41912</v>
      </c>
      <c r="E7" s="341" t="s">
        <v>9015</v>
      </c>
      <c r="F7" s="341" t="s">
        <v>9862</v>
      </c>
      <c r="G7" s="247" t="e">
        <f>#REF!&amp;Deletions!E7</f>
        <v>#REF!</v>
      </c>
      <c r="H7" s="247">
        <f t="shared" si="3"/>
        <v>6</v>
      </c>
      <c r="I7" s="247" t="str">
        <f>IF(ISERROR(VLOOKUP(G7,#REF!, 1, 0)), "", H7)</f>
        <v/>
      </c>
      <c r="K7" s="247">
        <f t="shared" si="5"/>
        <v>6</v>
      </c>
      <c r="L7" s="247" t="e">
        <f t="shared" si="4"/>
        <v>#NUM!</v>
      </c>
      <c r="M7" s="247" t="str">
        <f t="shared" si="0"/>
        <v/>
      </c>
      <c r="N7" s="247" t="str">
        <f t="shared" si="1"/>
        <v/>
      </c>
    </row>
    <row r="8" spans="1:14">
      <c r="B8" s="342" t="s">
        <v>9863</v>
      </c>
      <c r="C8" s="305">
        <f t="shared" si="2"/>
        <v>7</v>
      </c>
      <c r="D8" s="354">
        <v>41912</v>
      </c>
      <c r="E8" s="341" t="s">
        <v>445</v>
      </c>
      <c r="F8" s="341" t="s">
        <v>9864</v>
      </c>
      <c r="G8" s="247" t="e">
        <f>#REF!&amp;Deletions!E8</f>
        <v>#REF!</v>
      </c>
      <c r="H8" s="247">
        <f t="shared" si="3"/>
        <v>7</v>
      </c>
      <c r="I8" s="247" t="str">
        <f>IF(ISERROR(VLOOKUP(G8,#REF!, 1, 0)), "", H8)</f>
        <v/>
      </c>
      <c r="K8" s="247">
        <f t="shared" si="5"/>
        <v>7</v>
      </c>
      <c r="L8" s="247" t="e">
        <f t="shared" si="4"/>
        <v>#NUM!</v>
      </c>
      <c r="M8" s="247" t="str">
        <f t="shared" si="0"/>
        <v/>
      </c>
      <c r="N8" s="247" t="str">
        <f t="shared" si="1"/>
        <v/>
      </c>
    </row>
    <row r="9" spans="1:14">
      <c r="C9" s="305">
        <f t="shared" si="2"/>
        <v>8</v>
      </c>
      <c r="D9" s="354">
        <v>41912</v>
      </c>
      <c r="E9" s="341" t="s">
        <v>3728</v>
      </c>
      <c r="F9" s="341" t="s">
        <v>8291</v>
      </c>
      <c r="G9" s="247" t="e">
        <f>#REF!&amp;Deletions!E9</f>
        <v>#REF!</v>
      </c>
      <c r="H9" s="247">
        <f t="shared" si="3"/>
        <v>8</v>
      </c>
      <c r="I9" s="247" t="str">
        <f>IF(ISERROR(VLOOKUP(G9,#REF!, 1, 0)), "", H9)</f>
        <v/>
      </c>
      <c r="K9" s="247">
        <f t="shared" si="5"/>
        <v>8</v>
      </c>
      <c r="L9" s="247" t="e">
        <f t="shared" si="4"/>
        <v>#NUM!</v>
      </c>
      <c r="M9" s="247" t="str">
        <f t="shared" si="0"/>
        <v/>
      </c>
      <c r="N9" s="247" t="str">
        <f t="shared" si="1"/>
        <v/>
      </c>
    </row>
    <row r="10" spans="1:14">
      <c r="C10" s="305">
        <f t="shared" si="2"/>
        <v>9</v>
      </c>
      <c r="D10" s="354">
        <v>41912</v>
      </c>
      <c r="E10" s="341" t="s">
        <v>9150</v>
      </c>
      <c r="F10" s="341" t="s">
        <v>9865</v>
      </c>
      <c r="G10" s="247" t="e">
        <f>#REF!&amp;Deletions!E10</f>
        <v>#REF!</v>
      </c>
      <c r="H10" s="247">
        <f t="shared" si="3"/>
        <v>9</v>
      </c>
      <c r="I10" s="247" t="str">
        <f>IF(ISERROR(VLOOKUP(G10,#REF!, 1, 0)), "", H10)</f>
        <v/>
      </c>
      <c r="K10" s="247">
        <f t="shared" si="5"/>
        <v>9</v>
      </c>
      <c r="L10" s="247" t="e">
        <f t="shared" si="4"/>
        <v>#NUM!</v>
      </c>
      <c r="M10" s="247" t="str">
        <f t="shared" si="0"/>
        <v/>
      </c>
      <c r="N10" s="247" t="str">
        <f t="shared" si="1"/>
        <v/>
      </c>
    </row>
    <row r="11" spans="1:14">
      <c r="C11" s="305">
        <f t="shared" si="2"/>
        <v>10</v>
      </c>
      <c r="D11" s="354">
        <v>41912</v>
      </c>
      <c r="E11" s="341" t="s">
        <v>462</v>
      </c>
      <c r="F11" s="341" t="s">
        <v>8292</v>
      </c>
      <c r="G11" s="247" t="e">
        <f>#REF!&amp;Deletions!E11</f>
        <v>#REF!</v>
      </c>
      <c r="H11" s="247">
        <f t="shared" si="3"/>
        <v>10</v>
      </c>
      <c r="I11" s="247" t="str">
        <f>IF(ISERROR(VLOOKUP(G11,#REF!, 1, 0)), "", H11)</f>
        <v/>
      </c>
      <c r="K11" s="247">
        <f t="shared" si="5"/>
        <v>10</v>
      </c>
      <c r="L11" s="247" t="e">
        <f t="shared" si="4"/>
        <v>#NUM!</v>
      </c>
      <c r="M11" s="247" t="str">
        <f t="shared" si="0"/>
        <v/>
      </c>
      <c r="N11" s="247" t="str">
        <f t="shared" si="1"/>
        <v/>
      </c>
    </row>
    <row r="12" spans="1:14">
      <c r="C12" s="305">
        <f t="shared" si="2"/>
        <v>11</v>
      </c>
      <c r="D12" s="354">
        <v>41912</v>
      </c>
      <c r="E12" s="341" t="s">
        <v>8293</v>
      </c>
      <c r="F12" s="341" t="s">
        <v>8294</v>
      </c>
      <c r="G12" s="247" t="e">
        <f>#REF!&amp;Deletions!E12</f>
        <v>#REF!</v>
      </c>
      <c r="H12" s="247">
        <f t="shared" si="3"/>
        <v>11</v>
      </c>
      <c r="I12" s="247" t="str">
        <f>IF(ISERROR(VLOOKUP(G12,#REF!, 1, 0)), "", H12)</f>
        <v/>
      </c>
      <c r="K12" s="247">
        <f t="shared" si="5"/>
        <v>11</v>
      </c>
      <c r="L12" s="247" t="e">
        <f t="shared" si="4"/>
        <v>#NUM!</v>
      </c>
      <c r="M12" s="247" t="str">
        <f t="shared" si="0"/>
        <v/>
      </c>
      <c r="N12" s="247" t="str">
        <f t="shared" si="1"/>
        <v/>
      </c>
    </row>
    <row r="13" spans="1:14">
      <c r="C13" s="305">
        <f t="shared" si="2"/>
        <v>12</v>
      </c>
      <c r="D13" s="354">
        <v>41912</v>
      </c>
      <c r="E13" s="341" t="s">
        <v>399</v>
      </c>
      <c r="F13" s="341" t="s">
        <v>8295</v>
      </c>
      <c r="G13" s="247" t="e">
        <f>#REF!&amp;Deletions!E13</f>
        <v>#REF!</v>
      </c>
      <c r="H13" s="247">
        <f t="shared" si="3"/>
        <v>12</v>
      </c>
      <c r="I13" s="247" t="str">
        <f>IF(ISERROR(VLOOKUP(G13,#REF!, 1, 0)), "", H13)</f>
        <v/>
      </c>
      <c r="K13" s="247">
        <f t="shared" si="5"/>
        <v>12</v>
      </c>
      <c r="L13" s="247" t="e">
        <f t="shared" si="4"/>
        <v>#NUM!</v>
      </c>
      <c r="M13" s="247" t="str">
        <f t="shared" si="0"/>
        <v/>
      </c>
      <c r="N13" s="247" t="str">
        <f t="shared" si="1"/>
        <v/>
      </c>
    </row>
    <row r="14" spans="1:14">
      <c r="C14" s="305">
        <f t="shared" si="2"/>
        <v>13</v>
      </c>
      <c r="D14" s="354">
        <v>41912</v>
      </c>
      <c r="E14" s="341" t="s">
        <v>9024</v>
      </c>
      <c r="F14" s="341" t="s">
        <v>9866</v>
      </c>
      <c r="G14" s="247" t="e">
        <f>#REF!&amp;Deletions!E14</f>
        <v>#REF!</v>
      </c>
      <c r="H14" s="247">
        <f t="shared" si="3"/>
        <v>13</v>
      </c>
      <c r="I14" s="247" t="str">
        <f>IF(ISERROR(VLOOKUP(G14,#REF!, 1, 0)), "", H14)</f>
        <v/>
      </c>
      <c r="K14" s="247">
        <f t="shared" si="5"/>
        <v>13</v>
      </c>
      <c r="L14" s="247" t="e">
        <f t="shared" si="4"/>
        <v>#NUM!</v>
      </c>
      <c r="M14" s="247" t="str">
        <f t="shared" si="0"/>
        <v/>
      </c>
      <c r="N14" s="247" t="str">
        <f t="shared" si="1"/>
        <v/>
      </c>
    </row>
    <row r="15" spans="1:14">
      <c r="C15" s="305">
        <f t="shared" si="2"/>
        <v>14</v>
      </c>
      <c r="D15" s="354">
        <v>41912</v>
      </c>
      <c r="E15" s="341" t="s">
        <v>2254</v>
      </c>
      <c r="F15" s="341" t="s">
        <v>8296</v>
      </c>
      <c r="G15" s="247" t="e">
        <f>#REF!&amp;Deletions!E15</f>
        <v>#REF!</v>
      </c>
      <c r="H15" s="247">
        <f t="shared" si="3"/>
        <v>14</v>
      </c>
      <c r="I15" s="247" t="str">
        <f>IF(ISERROR(VLOOKUP(G15,#REF!, 1, 0)), "", H15)</f>
        <v/>
      </c>
      <c r="K15" s="247">
        <f t="shared" si="5"/>
        <v>14</v>
      </c>
      <c r="L15" s="247" t="e">
        <f t="shared" si="4"/>
        <v>#NUM!</v>
      </c>
      <c r="M15" s="247" t="str">
        <f t="shared" si="0"/>
        <v/>
      </c>
      <c r="N15" s="247" t="str">
        <f t="shared" si="1"/>
        <v/>
      </c>
    </row>
    <row r="16" spans="1:14">
      <c r="C16" s="305">
        <f t="shared" si="2"/>
        <v>15</v>
      </c>
      <c r="D16" s="354">
        <v>41912</v>
      </c>
      <c r="E16" s="341" t="s">
        <v>9867</v>
      </c>
      <c r="F16" s="341" t="s">
        <v>9868</v>
      </c>
      <c r="G16" s="247" t="e">
        <f>#REF!&amp;Deletions!E16</f>
        <v>#REF!</v>
      </c>
      <c r="H16" s="247">
        <f t="shared" si="3"/>
        <v>15</v>
      </c>
      <c r="I16" s="247" t="str">
        <f>IF(ISERROR(VLOOKUP(G16,#REF!, 1, 0)), "", H16)</f>
        <v/>
      </c>
      <c r="K16" s="247">
        <f t="shared" si="5"/>
        <v>15</v>
      </c>
      <c r="L16" s="247" t="e">
        <f t="shared" si="4"/>
        <v>#NUM!</v>
      </c>
      <c r="M16" s="247" t="str">
        <f t="shared" si="0"/>
        <v/>
      </c>
      <c r="N16" s="247" t="str">
        <f t="shared" si="1"/>
        <v/>
      </c>
    </row>
    <row r="17" spans="3:14">
      <c r="C17" s="305">
        <f t="shared" si="2"/>
        <v>16</v>
      </c>
      <c r="D17" s="354">
        <v>41912</v>
      </c>
      <c r="E17" s="341" t="s">
        <v>1240</v>
      </c>
      <c r="F17" s="341" t="s">
        <v>8297</v>
      </c>
      <c r="G17" s="247" t="e">
        <f>#REF!&amp;Deletions!E17</f>
        <v>#REF!</v>
      </c>
      <c r="H17" s="247">
        <f t="shared" si="3"/>
        <v>16</v>
      </c>
      <c r="I17" s="247" t="str">
        <f>IF(ISERROR(VLOOKUP(G17,#REF!, 1, 0)), "", H17)</f>
        <v/>
      </c>
      <c r="K17" s="247">
        <f t="shared" si="5"/>
        <v>16</v>
      </c>
      <c r="L17" s="247" t="e">
        <f t="shared" si="4"/>
        <v>#NUM!</v>
      </c>
      <c r="M17" s="247" t="str">
        <f t="shared" si="0"/>
        <v/>
      </c>
      <c r="N17" s="247" t="str">
        <f t="shared" si="1"/>
        <v/>
      </c>
    </row>
    <row r="18" spans="3:14">
      <c r="C18" s="305">
        <f t="shared" si="2"/>
        <v>17</v>
      </c>
      <c r="D18" s="354">
        <v>41912</v>
      </c>
      <c r="E18" s="341" t="s">
        <v>9189</v>
      </c>
      <c r="F18" s="341" t="s">
        <v>9869</v>
      </c>
      <c r="G18" s="247" t="e">
        <f>#REF!&amp;Deletions!E18</f>
        <v>#REF!</v>
      </c>
      <c r="H18" s="247">
        <f t="shared" si="3"/>
        <v>17</v>
      </c>
      <c r="I18" s="247" t="str">
        <f>IF(ISERROR(VLOOKUP(G18,#REF!, 1, 0)), "", H18)</f>
        <v/>
      </c>
      <c r="K18" s="247">
        <f t="shared" si="5"/>
        <v>17</v>
      </c>
      <c r="L18" s="247" t="e">
        <f t="shared" si="4"/>
        <v>#NUM!</v>
      </c>
      <c r="M18" s="247" t="str">
        <f t="shared" si="0"/>
        <v/>
      </c>
      <c r="N18" s="247" t="str">
        <f t="shared" si="1"/>
        <v/>
      </c>
    </row>
    <row r="19" spans="3:14">
      <c r="C19" s="305">
        <f t="shared" si="2"/>
        <v>18</v>
      </c>
      <c r="D19" s="354">
        <v>41912</v>
      </c>
      <c r="E19" s="341" t="s">
        <v>1245</v>
      </c>
      <c r="F19" s="341" t="s">
        <v>8301</v>
      </c>
      <c r="G19" s="247" t="e">
        <f>#REF!&amp;Deletions!E19</f>
        <v>#REF!</v>
      </c>
      <c r="H19" s="247">
        <f t="shared" si="3"/>
        <v>18</v>
      </c>
      <c r="I19" s="247" t="str">
        <f>IF(ISERROR(VLOOKUP(G19,#REF!, 1, 0)), "", H19)</f>
        <v/>
      </c>
      <c r="K19" s="247">
        <f t="shared" si="5"/>
        <v>18</v>
      </c>
      <c r="L19" s="247" t="e">
        <f t="shared" si="4"/>
        <v>#NUM!</v>
      </c>
      <c r="M19" s="247" t="str">
        <f t="shared" si="0"/>
        <v/>
      </c>
      <c r="N19" s="247" t="str">
        <f t="shared" si="1"/>
        <v/>
      </c>
    </row>
    <row r="20" spans="3:14">
      <c r="C20" s="305">
        <f t="shared" si="2"/>
        <v>19</v>
      </c>
      <c r="D20" s="354">
        <v>41912</v>
      </c>
      <c r="E20" s="341" t="s">
        <v>9100</v>
      </c>
      <c r="F20" s="341" t="s">
        <v>9870</v>
      </c>
      <c r="G20" s="247" t="e">
        <f>#REF!&amp;Deletions!E20</f>
        <v>#REF!</v>
      </c>
      <c r="H20" s="247">
        <f t="shared" si="3"/>
        <v>19</v>
      </c>
      <c r="I20" s="247" t="str">
        <f>IF(ISERROR(VLOOKUP(G20,#REF!, 1, 0)), "", H20)</f>
        <v/>
      </c>
      <c r="K20" s="247">
        <f t="shared" si="5"/>
        <v>19</v>
      </c>
      <c r="L20" s="247" t="e">
        <f t="shared" si="4"/>
        <v>#NUM!</v>
      </c>
      <c r="M20" s="247" t="str">
        <f t="shared" si="0"/>
        <v/>
      </c>
      <c r="N20" s="247" t="str">
        <f t="shared" si="1"/>
        <v/>
      </c>
    </row>
    <row r="21" spans="3:14">
      <c r="C21" s="305">
        <f t="shared" si="2"/>
        <v>20</v>
      </c>
      <c r="D21" s="354">
        <v>41912</v>
      </c>
      <c r="E21" s="341" t="s">
        <v>780</v>
      </c>
      <c r="F21" s="341" t="s">
        <v>8303</v>
      </c>
      <c r="G21" s="247" t="e">
        <f>#REF!&amp;Deletions!E21</f>
        <v>#REF!</v>
      </c>
      <c r="H21" s="247">
        <f t="shared" si="3"/>
        <v>20</v>
      </c>
      <c r="I21" s="247" t="str">
        <f>IF(ISERROR(VLOOKUP(G21,#REF!, 1, 0)), "", H21)</f>
        <v/>
      </c>
      <c r="K21" s="247">
        <f t="shared" si="5"/>
        <v>20</v>
      </c>
      <c r="L21" s="247" t="e">
        <f t="shared" si="4"/>
        <v>#NUM!</v>
      </c>
      <c r="M21" s="247" t="str">
        <f t="shared" si="0"/>
        <v/>
      </c>
      <c r="N21" s="247" t="str">
        <f t="shared" si="1"/>
        <v/>
      </c>
    </row>
    <row r="22" spans="3:14">
      <c r="C22" s="305">
        <f t="shared" si="2"/>
        <v>21</v>
      </c>
      <c r="D22" s="354">
        <v>41912</v>
      </c>
      <c r="E22" s="341" t="s">
        <v>1026</v>
      </c>
      <c r="F22" s="341" t="s">
        <v>9871</v>
      </c>
      <c r="G22" s="247" t="e">
        <f>#REF!&amp;Deletions!E22</f>
        <v>#REF!</v>
      </c>
      <c r="H22" s="247">
        <f t="shared" si="3"/>
        <v>21</v>
      </c>
      <c r="I22" s="247" t="str">
        <f>IF(ISERROR(VLOOKUP(G22,#REF!, 1, 0)), "", H22)</f>
        <v/>
      </c>
      <c r="K22" s="247">
        <f t="shared" si="5"/>
        <v>21</v>
      </c>
      <c r="L22" s="247" t="e">
        <f t="shared" si="4"/>
        <v>#NUM!</v>
      </c>
      <c r="M22" s="247" t="str">
        <f t="shared" si="0"/>
        <v/>
      </c>
      <c r="N22" s="247" t="str">
        <f t="shared" si="1"/>
        <v/>
      </c>
    </row>
    <row r="23" spans="3:14">
      <c r="C23" s="305">
        <f t="shared" si="2"/>
        <v>22</v>
      </c>
      <c r="D23" s="354">
        <v>41912</v>
      </c>
      <c r="E23" s="341" t="s">
        <v>2530</v>
      </c>
      <c r="F23" s="341" t="s">
        <v>8304</v>
      </c>
      <c r="G23" s="247" t="e">
        <f>#REF!&amp;Deletions!E23</f>
        <v>#REF!</v>
      </c>
      <c r="H23" s="247">
        <f t="shared" si="3"/>
        <v>22</v>
      </c>
      <c r="I23" s="247" t="str">
        <f>IF(ISERROR(VLOOKUP(G23,#REF!, 1, 0)), "", H23)</f>
        <v/>
      </c>
      <c r="K23" s="247">
        <f t="shared" si="5"/>
        <v>22</v>
      </c>
      <c r="L23" s="247" t="e">
        <f t="shared" si="4"/>
        <v>#NUM!</v>
      </c>
      <c r="M23" s="247" t="str">
        <f t="shared" si="0"/>
        <v/>
      </c>
      <c r="N23" s="247" t="str">
        <f t="shared" si="1"/>
        <v/>
      </c>
    </row>
    <row r="24" spans="3:14">
      <c r="C24" s="305">
        <f t="shared" si="2"/>
        <v>23</v>
      </c>
      <c r="D24" s="354">
        <v>41912</v>
      </c>
      <c r="E24" s="341" t="s">
        <v>5894</v>
      </c>
      <c r="F24" s="341" t="s">
        <v>8305</v>
      </c>
      <c r="G24" s="247" t="e">
        <f>#REF!&amp;Deletions!E24</f>
        <v>#REF!</v>
      </c>
      <c r="H24" s="247">
        <f t="shared" si="3"/>
        <v>23</v>
      </c>
      <c r="I24" s="247" t="str">
        <f>IF(ISERROR(VLOOKUP(G24,#REF!, 1, 0)), "", H24)</f>
        <v/>
      </c>
      <c r="K24" s="247">
        <f t="shared" si="5"/>
        <v>23</v>
      </c>
      <c r="L24" s="247" t="e">
        <f t="shared" si="4"/>
        <v>#NUM!</v>
      </c>
      <c r="M24" s="247" t="str">
        <f t="shared" si="0"/>
        <v/>
      </c>
      <c r="N24" s="247" t="str">
        <f t="shared" si="1"/>
        <v/>
      </c>
    </row>
    <row r="25" spans="3:14">
      <c r="C25" s="305">
        <f t="shared" si="2"/>
        <v>24</v>
      </c>
      <c r="D25" s="354">
        <v>41912</v>
      </c>
      <c r="E25" s="341" t="s">
        <v>9569</v>
      </c>
      <c r="F25" s="341" t="s">
        <v>9872</v>
      </c>
      <c r="G25" s="247" t="e">
        <f>#REF!&amp;Deletions!E25</f>
        <v>#REF!</v>
      </c>
      <c r="H25" s="247">
        <f t="shared" si="3"/>
        <v>24</v>
      </c>
      <c r="I25" s="247" t="str">
        <f>IF(ISERROR(VLOOKUP(G25,#REF!, 1, 0)), "", H25)</f>
        <v/>
      </c>
      <c r="K25" s="247">
        <f t="shared" si="5"/>
        <v>24</v>
      </c>
      <c r="L25" s="247" t="e">
        <f t="shared" si="4"/>
        <v>#NUM!</v>
      </c>
      <c r="M25" s="247" t="str">
        <f t="shared" si="0"/>
        <v/>
      </c>
      <c r="N25" s="247" t="str">
        <f t="shared" si="1"/>
        <v/>
      </c>
    </row>
    <row r="26" spans="3:14">
      <c r="C26" s="305">
        <f t="shared" si="2"/>
        <v>25</v>
      </c>
      <c r="D26" s="354">
        <v>41912</v>
      </c>
      <c r="E26" s="341" t="s">
        <v>3441</v>
      </c>
      <c r="F26" s="341" t="s">
        <v>3442</v>
      </c>
      <c r="G26" s="247" t="e">
        <f>#REF!&amp;Deletions!E26</f>
        <v>#REF!</v>
      </c>
      <c r="H26" s="247">
        <f t="shared" si="3"/>
        <v>25</v>
      </c>
      <c r="I26" s="247" t="str">
        <f>IF(ISERROR(VLOOKUP(G26,#REF!, 1, 0)), "", H26)</f>
        <v/>
      </c>
      <c r="K26" s="247">
        <f t="shared" si="5"/>
        <v>25</v>
      </c>
      <c r="L26" s="247" t="e">
        <f t="shared" si="4"/>
        <v>#NUM!</v>
      </c>
      <c r="M26" s="247" t="str">
        <f t="shared" si="0"/>
        <v/>
      </c>
      <c r="N26" s="247" t="str">
        <f t="shared" si="1"/>
        <v/>
      </c>
    </row>
    <row r="27" spans="3:14">
      <c r="C27" s="305">
        <f t="shared" si="2"/>
        <v>26</v>
      </c>
      <c r="D27" s="354">
        <v>41912</v>
      </c>
      <c r="E27" s="341" t="s">
        <v>482</v>
      </c>
      <c r="F27" s="341" t="s">
        <v>8308</v>
      </c>
      <c r="G27" s="247" t="e">
        <f>#REF!&amp;Deletions!E27</f>
        <v>#REF!</v>
      </c>
      <c r="H27" s="247">
        <f t="shared" si="3"/>
        <v>26</v>
      </c>
      <c r="I27" s="247" t="str">
        <f>IF(ISERROR(VLOOKUP(G27,#REF!, 1, 0)), "", H27)</f>
        <v/>
      </c>
      <c r="K27" s="247">
        <f t="shared" si="5"/>
        <v>26</v>
      </c>
      <c r="L27" s="247" t="e">
        <f t="shared" si="4"/>
        <v>#NUM!</v>
      </c>
      <c r="M27" s="247" t="str">
        <f t="shared" si="0"/>
        <v/>
      </c>
      <c r="N27" s="247" t="str">
        <f t="shared" si="1"/>
        <v/>
      </c>
    </row>
    <row r="28" spans="3:14">
      <c r="C28" s="305">
        <f t="shared" si="2"/>
        <v>27</v>
      </c>
      <c r="D28" s="354">
        <v>41912</v>
      </c>
      <c r="E28" s="341" t="s">
        <v>3446</v>
      </c>
      <c r="F28" s="341" t="s">
        <v>8310</v>
      </c>
      <c r="G28" s="247" t="e">
        <f>#REF!&amp;Deletions!E28</f>
        <v>#REF!</v>
      </c>
      <c r="H28" s="247">
        <f t="shared" si="3"/>
        <v>27</v>
      </c>
      <c r="I28" s="247" t="str">
        <f>IF(ISERROR(VLOOKUP(G28,#REF!, 1, 0)), "", H28)</f>
        <v/>
      </c>
      <c r="K28" s="247">
        <f t="shared" si="5"/>
        <v>27</v>
      </c>
      <c r="L28" s="247" t="e">
        <f t="shared" si="4"/>
        <v>#NUM!</v>
      </c>
      <c r="M28" s="247" t="str">
        <f t="shared" si="0"/>
        <v/>
      </c>
      <c r="N28" s="247" t="str">
        <f t="shared" si="1"/>
        <v/>
      </c>
    </row>
    <row r="29" spans="3:14">
      <c r="C29" s="305">
        <f t="shared" si="2"/>
        <v>28</v>
      </c>
      <c r="D29" s="354">
        <v>41912</v>
      </c>
      <c r="E29" s="341" t="s">
        <v>3451</v>
      </c>
      <c r="F29" s="341" t="s">
        <v>8312</v>
      </c>
      <c r="G29" s="247" t="e">
        <f>#REF!&amp;Deletions!E29</f>
        <v>#REF!</v>
      </c>
      <c r="H29" s="247">
        <f t="shared" si="3"/>
        <v>28</v>
      </c>
      <c r="I29" s="247" t="str">
        <f>IF(ISERROR(VLOOKUP(G29,#REF!, 1, 0)), "", H29)</f>
        <v/>
      </c>
      <c r="K29" s="247">
        <f t="shared" si="5"/>
        <v>28</v>
      </c>
      <c r="L29" s="247" t="e">
        <f t="shared" si="4"/>
        <v>#NUM!</v>
      </c>
      <c r="M29" s="247" t="str">
        <f t="shared" si="0"/>
        <v/>
      </c>
      <c r="N29" s="247" t="str">
        <f t="shared" si="1"/>
        <v/>
      </c>
    </row>
    <row r="30" spans="3:14">
      <c r="C30" s="305">
        <f t="shared" si="2"/>
        <v>29</v>
      </c>
      <c r="D30" s="354">
        <v>41912</v>
      </c>
      <c r="E30" s="341" t="s">
        <v>3981</v>
      </c>
      <c r="F30" s="341" t="s">
        <v>8313</v>
      </c>
      <c r="G30" s="247" t="e">
        <f>#REF!&amp;Deletions!E30</f>
        <v>#REF!</v>
      </c>
      <c r="H30" s="247">
        <f t="shared" si="3"/>
        <v>29</v>
      </c>
      <c r="I30" s="247" t="str">
        <f>IF(ISERROR(VLOOKUP(G30,#REF!, 1, 0)), "", H30)</f>
        <v/>
      </c>
      <c r="K30" s="247">
        <f t="shared" si="5"/>
        <v>29</v>
      </c>
      <c r="L30" s="247" t="e">
        <f t="shared" si="4"/>
        <v>#NUM!</v>
      </c>
      <c r="M30" s="247" t="str">
        <f t="shared" si="0"/>
        <v/>
      </c>
      <c r="N30" s="247" t="str">
        <f t="shared" si="1"/>
        <v/>
      </c>
    </row>
    <row r="31" spans="3:14">
      <c r="C31" s="305">
        <f t="shared" si="2"/>
        <v>30</v>
      </c>
      <c r="D31" s="354">
        <v>41912</v>
      </c>
      <c r="E31" s="341" t="s">
        <v>490</v>
      </c>
      <c r="F31" s="341" t="s">
        <v>8314</v>
      </c>
      <c r="G31" s="247" t="e">
        <f>#REF!&amp;Deletions!E31</f>
        <v>#REF!</v>
      </c>
      <c r="H31" s="247">
        <f t="shared" si="3"/>
        <v>30</v>
      </c>
      <c r="I31" s="247" t="str">
        <f>IF(ISERROR(VLOOKUP(G31,#REF!, 1, 0)), "", H31)</f>
        <v/>
      </c>
      <c r="K31" s="247">
        <f t="shared" si="5"/>
        <v>30</v>
      </c>
      <c r="L31" s="247" t="e">
        <f t="shared" si="4"/>
        <v>#NUM!</v>
      </c>
      <c r="M31" s="247" t="str">
        <f t="shared" si="0"/>
        <v/>
      </c>
      <c r="N31" s="247" t="str">
        <f t="shared" si="1"/>
        <v/>
      </c>
    </row>
    <row r="32" spans="3:14">
      <c r="C32" s="305">
        <f t="shared" si="2"/>
        <v>31</v>
      </c>
      <c r="D32" s="354">
        <v>41912</v>
      </c>
      <c r="E32" s="341" t="s">
        <v>1055</v>
      </c>
      <c r="F32" s="341" t="s">
        <v>8315</v>
      </c>
      <c r="G32" s="247" t="e">
        <f>#REF!&amp;Deletions!E32</f>
        <v>#REF!</v>
      </c>
      <c r="H32" s="247">
        <f t="shared" si="3"/>
        <v>31</v>
      </c>
      <c r="I32" s="247" t="str">
        <f>IF(ISERROR(VLOOKUP(G32,#REF!, 1, 0)), "", H32)</f>
        <v/>
      </c>
      <c r="K32" s="247">
        <f t="shared" si="5"/>
        <v>31</v>
      </c>
      <c r="L32" s="247" t="e">
        <f t="shared" si="4"/>
        <v>#NUM!</v>
      </c>
      <c r="M32" s="247" t="str">
        <f t="shared" si="0"/>
        <v/>
      </c>
      <c r="N32" s="247" t="str">
        <f t="shared" si="1"/>
        <v/>
      </c>
    </row>
    <row r="33" spans="3:14">
      <c r="C33" s="305">
        <f t="shared" si="2"/>
        <v>32</v>
      </c>
      <c r="D33" s="354">
        <v>41912</v>
      </c>
      <c r="E33" s="341" t="s">
        <v>4375</v>
      </c>
      <c r="F33" s="341" t="s">
        <v>8317</v>
      </c>
      <c r="G33" s="247" t="e">
        <f>#REF!&amp;Deletions!E33</f>
        <v>#REF!</v>
      </c>
      <c r="H33" s="247">
        <f t="shared" si="3"/>
        <v>32</v>
      </c>
      <c r="I33" s="247" t="str">
        <f>IF(ISERROR(VLOOKUP(G33,#REF!, 1, 0)), "", H33)</f>
        <v/>
      </c>
      <c r="K33" s="247">
        <f t="shared" si="5"/>
        <v>32</v>
      </c>
      <c r="L33" s="247" t="e">
        <f t="shared" si="4"/>
        <v>#NUM!</v>
      </c>
      <c r="M33" s="247" t="str">
        <f t="shared" si="0"/>
        <v/>
      </c>
      <c r="N33" s="247" t="str">
        <f t="shared" si="1"/>
        <v/>
      </c>
    </row>
    <row r="34" spans="3:14">
      <c r="C34" s="305">
        <f t="shared" si="2"/>
        <v>33</v>
      </c>
      <c r="D34" s="354">
        <v>41912</v>
      </c>
      <c r="E34" s="341" t="s">
        <v>3754</v>
      </c>
      <c r="F34" s="341" t="s">
        <v>8318</v>
      </c>
      <c r="G34" s="247" t="e">
        <f>#REF!&amp;Deletions!E34</f>
        <v>#REF!</v>
      </c>
      <c r="H34" s="247">
        <f t="shared" si="3"/>
        <v>33</v>
      </c>
      <c r="I34" s="247" t="str">
        <f>IF(ISERROR(VLOOKUP(G34,#REF!, 1, 0)), "", H34)</f>
        <v/>
      </c>
      <c r="K34" s="247">
        <f t="shared" si="5"/>
        <v>33</v>
      </c>
      <c r="L34" s="247" t="e">
        <f t="shared" si="4"/>
        <v>#NUM!</v>
      </c>
      <c r="M34" s="247" t="str">
        <f t="shared" si="0"/>
        <v/>
      </c>
      <c r="N34" s="247" t="str">
        <f t="shared" si="1"/>
        <v/>
      </c>
    </row>
    <row r="35" spans="3:14">
      <c r="C35" s="305">
        <f t="shared" si="2"/>
        <v>34</v>
      </c>
      <c r="D35" s="354">
        <v>41912</v>
      </c>
      <c r="E35" s="341" t="s">
        <v>497</v>
      </c>
      <c r="F35" s="341" t="s">
        <v>8319</v>
      </c>
      <c r="G35" s="247" t="e">
        <f>#REF!&amp;Deletions!E35</f>
        <v>#REF!</v>
      </c>
      <c r="H35" s="247">
        <f t="shared" si="3"/>
        <v>34</v>
      </c>
      <c r="I35" s="247" t="str">
        <f>IF(ISERROR(VLOOKUP(G35,#REF!, 1, 0)), "", H35)</f>
        <v/>
      </c>
      <c r="K35" s="247">
        <f t="shared" si="5"/>
        <v>34</v>
      </c>
      <c r="L35" s="247" t="e">
        <f t="shared" si="4"/>
        <v>#NUM!</v>
      </c>
      <c r="M35" s="247" t="str">
        <f t="shared" si="0"/>
        <v/>
      </c>
      <c r="N35" s="247" t="str">
        <f t="shared" si="1"/>
        <v/>
      </c>
    </row>
    <row r="36" spans="3:14">
      <c r="C36" s="305">
        <f t="shared" si="2"/>
        <v>35</v>
      </c>
      <c r="D36" s="354">
        <v>41912</v>
      </c>
      <c r="E36" s="341" t="s">
        <v>4247</v>
      </c>
      <c r="F36" s="341" t="s">
        <v>8320</v>
      </c>
      <c r="G36" s="247" t="e">
        <f>#REF!&amp;Deletions!E36</f>
        <v>#REF!</v>
      </c>
      <c r="H36" s="247">
        <f t="shared" si="3"/>
        <v>35</v>
      </c>
      <c r="I36" s="247" t="str">
        <f>IF(ISERROR(VLOOKUP(G36,#REF!, 1, 0)), "", H36)</f>
        <v/>
      </c>
      <c r="K36" s="247">
        <f t="shared" si="5"/>
        <v>35</v>
      </c>
      <c r="L36" s="247" t="e">
        <f t="shared" si="4"/>
        <v>#NUM!</v>
      </c>
      <c r="M36" s="247" t="str">
        <f t="shared" si="0"/>
        <v/>
      </c>
      <c r="N36" s="247" t="str">
        <f t="shared" si="1"/>
        <v/>
      </c>
    </row>
    <row r="37" spans="3:14">
      <c r="C37" s="305">
        <f t="shared" si="2"/>
        <v>36</v>
      </c>
      <c r="D37" s="354">
        <v>41912</v>
      </c>
      <c r="E37" s="341" t="s">
        <v>505</v>
      </c>
      <c r="F37" s="341" t="s">
        <v>8321</v>
      </c>
      <c r="G37" s="247" t="e">
        <f>#REF!&amp;Deletions!E37</f>
        <v>#REF!</v>
      </c>
      <c r="H37" s="247">
        <f t="shared" si="3"/>
        <v>36</v>
      </c>
      <c r="I37" s="247" t="str">
        <f>IF(ISERROR(VLOOKUP(G37,#REF!, 1, 0)), "", H37)</f>
        <v/>
      </c>
      <c r="K37" s="247">
        <f t="shared" si="5"/>
        <v>36</v>
      </c>
      <c r="L37" s="247" t="e">
        <f t="shared" si="4"/>
        <v>#NUM!</v>
      </c>
      <c r="M37" s="247" t="str">
        <f t="shared" si="0"/>
        <v/>
      </c>
      <c r="N37" s="247" t="str">
        <f t="shared" si="1"/>
        <v/>
      </c>
    </row>
    <row r="38" spans="3:14">
      <c r="C38" s="305">
        <f t="shared" si="2"/>
        <v>37</v>
      </c>
      <c r="D38" s="354">
        <v>41912</v>
      </c>
      <c r="E38" s="341" t="s">
        <v>7351</v>
      </c>
      <c r="F38" s="341" t="s">
        <v>8322</v>
      </c>
      <c r="G38" s="247" t="e">
        <f>#REF!&amp;Deletions!E38</f>
        <v>#REF!</v>
      </c>
      <c r="H38" s="247">
        <f t="shared" si="3"/>
        <v>37</v>
      </c>
      <c r="I38" s="247" t="str">
        <f>IF(ISERROR(VLOOKUP(G38,#REF!, 1, 0)), "", H38)</f>
        <v/>
      </c>
      <c r="K38" s="247">
        <f t="shared" si="5"/>
        <v>37</v>
      </c>
      <c r="L38" s="247" t="e">
        <f t="shared" si="4"/>
        <v>#NUM!</v>
      </c>
      <c r="M38" s="247" t="str">
        <f t="shared" si="0"/>
        <v/>
      </c>
      <c r="N38" s="247" t="str">
        <f t="shared" si="1"/>
        <v/>
      </c>
    </row>
    <row r="39" spans="3:14">
      <c r="C39" s="305">
        <f t="shared" si="2"/>
        <v>38</v>
      </c>
      <c r="D39" s="354">
        <v>41912</v>
      </c>
      <c r="E39" s="341" t="s">
        <v>512</v>
      </c>
      <c r="F39" s="341" t="s">
        <v>8323</v>
      </c>
      <c r="G39" s="247" t="e">
        <f>#REF!&amp;Deletions!E39</f>
        <v>#REF!</v>
      </c>
      <c r="H39" s="247">
        <f t="shared" si="3"/>
        <v>38</v>
      </c>
      <c r="I39" s="247" t="str">
        <f>IF(ISERROR(VLOOKUP(G39,#REF!, 1, 0)), "", H39)</f>
        <v/>
      </c>
      <c r="K39" s="247">
        <f t="shared" si="5"/>
        <v>38</v>
      </c>
      <c r="L39" s="247" t="e">
        <f t="shared" si="4"/>
        <v>#NUM!</v>
      </c>
      <c r="M39" s="247" t="str">
        <f t="shared" si="0"/>
        <v/>
      </c>
      <c r="N39" s="247" t="str">
        <f t="shared" si="1"/>
        <v/>
      </c>
    </row>
    <row r="40" spans="3:14">
      <c r="C40" s="305">
        <f t="shared" si="2"/>
        <v>39</v>
      </c>
      <c r="D40" s="354">
        <v>41912</v>
      </c>
      <c r="E40" s="341" t="s">
        <v>785</v>
      </c>
      <c r="F40" s="341" t="s">
        <v>786</v>
      </c>
      <c r="G40" s="247" t="e">
        <f>#REF!&amp;Deletions!E40</f>
        <v>#REF!</v>
      </c>
      <c r="H40" s="247">
        <f t="shared" si="3"/>
        <v>39</v>
      </c>
      <c r="I40" s="247" t="str">
        <f>IF(ISERROR(VLOOKUP(G40,#REF!, 1, 0)), "", H40)</f>
        <v/>
      </c>
      <c r="K40" s="247">
        <f t="shared" si="5"/>
        <v>39</v>
      </c>
      <c r="L40" s="247" t="e">
        <f t="shared" si="4"/>
        <v>#NUM!</v>
      </c>
      <c r="M40" s="247" t="str">
        <f t="shared" si="0"/>
        <v/>
      </c>
      <c r="N40" s="247" t="str">
        <f t="shared" si="1"/>
        <v/>
      </c>
    </row>
    <row r="41" spans="3:14">
      <c r="C41" s="305">
        <f t="shared" si="2"/>
        <v>40</v>
      </c>
      <c r="D41" s="354">
        <v>41912</v>
      </c>
      <c r="E41" s="341" t="s">
        <v>823</v>
      </c>
      <c r="F41" s="341" t="s">
        <v>8326</v>
      </c>
      <c r="G41" s="247" t="e">
        <f>#REF!&amp;Deletions!E41</f>
        <v>#REF!</v>
      </c>
      <c r="H41" s="247">
        <f t="shared" si="3"/>
        <v>40</v>
      </c>
      <c r="I41" s="247" t="str">
        <f>IF(ISERROR(VLOOKUP(G41,#REF!, 1, 0)), "", H41)</f>
        <v/>
      </c>
      <c r="K41" s="247">
        <f t="shared" si="5"/>
        <v>40</v>
      </c>
      <c r="L41" s="247" t="e">
        <f t="shared" si="4"/>
        <v>#NUM!</v>
      </c>
      <c r="M41" s="247" t="str">
        <f t="shared" si="0"/>
        <v/>
      </c>
      <c r="N41" s="247" t="str">
        <f t="shared" si="1"/>
        <v/>
      </c>
    </row>
    <row r="42" spans="3:14">
      <c r="C42" s="305">
        <f t="shared" si="2"/>
        <v>41</v>
      </c>
      <c r="D42" s="354">
        <v>41912</v>
      </c>
      <c r="E42" s="341" t="s">
        <v>1063</v>
      </c>
      <c r="F42" s="341" t="s">
        <v>8327</v>
      </c>
      <c r="G42" s="247" t="e">
        <f>#REF!&amp;Deletions!E42</f>
        <v>#REF!</v>
      </c>
      <c r="H42" s="247">
        <f t="shared" si="3"/>
        <v>41</v>
      </c>
      <c r="I42" s="247" t="str">
        <f>IF(ISERROR(VLOOKUP(G42,#REF!, 1, 0)), "", H42)</f>
        <v/>
      </c>
      <c r="K42" s="247">
        <f t="shared" si="5"/>
        <v>41</v>
      </c>
      <c r="L42" s="247" t="e">
        <f t="shared" si="4"/>
        <v>#NUM!</v>
      </c>
      <c r="M42" s="247" t="str">
        <f t="shared" si="0"/>
        <v/>
      </c>
      <c r="N42" s="247" t="str">
        <f t="shared" si="1"/>
        <v/>
      </c>
    </row>
    <row r="43" spans="3:14">
      <c r="C43" s="305">
        <f t="shared" si="2"/>
        <v>42</v>
      </c>
      <c r="D43" s="354">
        <v>41912</v>
      </c>
      <c r="E43" s="341" t="s">
        <v>4122</v>
      </c>
      <c r="F43" s="341" t="s">
        <v>4123</v>
      </c>
      <c r="G43" s="247" t="e">
        <f>#REF!&amp;Deletions!E43</f>
        <v>#REF!</v>
      </c>
      <c r="H43" s="247">
        <f t="shared" si="3"/>
        <v>42</v>
      </c>
      <c r="I43" s="247" t="str">
        <f>IF(ISERROR(VLOOKUP(G43,#REF!, 1, 0)), "", H43)</f>
        <v/>
      </c>
      <c r="K43" s="247">
        <f t="shared" si="5"/>
        <v>42</v>
      </c>
      <c r="L43" s="247" t="e">
        <f t="shared" si="4"/>
        <v>#NUM!</v>
      </c>
      <c r="M43" s="247" t="str">
        <f t="shared" si="0"/>
        <v/>
      </c>
      <c r="N43" s="247" t="str">
        <f t="shared" si="1"/>
        <v/>
      </c>
    </row>
    <row r="44" spans="3:14">
      <c r="C44" s="305">
        <f t="shared" si="2"/>
        <v>43</v>
      </c>
      <c r="D44" s="354">
        <v>41912</v>
      </c>
      <c r="E44" s="341" t="s">
        <v>3007</v>
      </c>
      <c r="F44" s="341" t="s">
        <v>8328</v>
      </c>
      <c r="G44" s="247" t="e">
        <f>#REF!&amp;Deletions!E44</f>
        <v>#REF!</v>
      </c>
      <c r="H44" s="247">
        <f t="shared" si="3"/>
        <v>43</v>
      </c>
      <c r="I44" s="247" t="str">
        <f>IF(ISERROR(VLOOKUP(G44,#REF!, 1, 0)), "", H44)</f>
        <v/>
      </c>
      <c r="K44" s="247">
        <f t="shared" si="5"/>
        <v>43</v>
      </c>
      <c r="L44" s="247" t="e">
        <f t="shared" si="4"/>
        <v>#NUM!</v>
      </c>
      <c r="M44" s="247" t="str">
        <f t="shared" si="0"/>
        <v/>
      </c>
      <c r="N44" s="247" t="str">
        <f t="shared" si="1"/>
        <v/>
      </c>
    </row>
    <row r="45" spans="3:14">
      <c r="C45" s="305">
        <f t="shared" si="2"/>
        <v>44</v>
      </c>
      <c r="D45" s="354">
        <v>41912</v>
      </c>
      <c r="E45" s="341" t="s">
        <v>3289</v>
      </c>
      <c r="F45" s="341" t="s">
        <v>8330</v>
      </c>
      <c r="G45" s="247" t="e">
        <f>#REF!&amp;Deletions!E45</f>
        <v>#REF!</v>
      </c>
      <c r="H45" s="247">
        <f t="shared" si="3"/>
        <v>44</v>
      </c>
      <c r="I45" s="247" t="str">
        <f>IF(ISERROR(VLOOKUP(G45,#REF!, 1, 0)), "", H45)</f>
        <v/>
      </c>
      <c r="K45" s="247">
        <f t="shared" si="5"/>
        <v>44</v>
      </c>
      <c r="L45" s="247" t="e">
        <f t="shared" si="4"/>
        <v>#NUM!</v>
      </c>
      <c r="M45" s="247" t="str">
        <f t="shared" si="0"/>
        <v/>
      </c>
      <c r="N45" s="247" t="str">
        <f t="shared" si="1"/>
        <v/>
      </c>
    </row>
    <row r="46" spans="3:14">
      <c r="C46" s="305">
        <f t="shared" si="2"/>
        <v>45</v>
      </c>
      <c r="D46" s="354">
        <v>41912</v>
      </c>
      <c r="E46" s="341" t="s">
        <v>2398</v>
      </c>
      <c r="F46" s="341" t="s">
        <v>8334</v>
      </c>
      <c r="G46" s="247" t="e">
        <f>#REF!&amp;Deletions!E46</f>
        <v>#REF!</v>
      </c>
      <c r="H46" s="247">
        <f t="shared" si="3"/>
        <v>45</v>
      </c>
      <c r="I46" s="247" t="str">
        <f>IF(ISERROR(VLOOKUP(G46,#REF!, 1, 0)), "", H46)</f>
        <v/>
      </c>
      <c r="K46" s="247">
        <f t="shared" si="5"/>
        <v>45</v>
      </c>
      <c r="L46" s="247" t="e">
        <f t="shared" si="4"/>
        <v>#NUM!</v>
      </c>
      <c r="M46" s="247" t="str">
        <f t="shared" si="0"/>
        <v/>
      </c>
      <c r="N46" s="247" t="str">
        <f t="shared" si="1"/>
        <v/>
      </c>
    </row>
    <row r="47" spans="3:14">
      <c r="C47" s="305">
        <f t="shared" si="2"/>
        <v>46</v>
      </c>
      <c r="D47" s="354">
        <v>41912</v>
      </c>
      <c r="E47" s="341" t="s">
        <v>2705</v>
      </c>
      <c r="F47" s="341" t="s">
        <v>8335</v>
      </c>
      <c r="G47" s="247" t="e">
        <f>#REF!&amp;Deletions!E47</f>
        <v>#REF!</v>
      </c>
      <c r="H47" s="247">
        <f t="shared" si="3"/>
        <v>46</v>
      </c>
      <c r="I47" s="247" t="str">
        <f>IF(ISERROR(VLOOKUP(G47,#REF!, 1, 0)), "", H47)</f>
        <v/>
      </c>
      <c r="K47" s="247">
        <f t="shared" si="5"/>
        <v>46</v>
      </c>
      <c r="L47" s="247" t="e">
        <f t="shared" si="4"/>
        <v>#NUM!</v>
      </c>
      <c r="M47" s="247" t="str">
        <f t="shared" si="0"/>
        <v/>
      </c>
      <c r="N47" s="247" t="str">
        <f t="shared" si="1"/>
        <v/>
      </c>
    </row>
    <row r="48" spans="3:14">
      <c r="C48" s="305">
        <f t="shared" si="2"/>
        <v>47</v>
      </c>
      <c r="D48" s="354">
        <v>41912</v>
      </c>
      <c r="E48" s="341" t="s">
        <v>828</v>
      </c>
      <c r="F48" s="341" t="s">
        <v>8337</v>
      </c>
      <c r="G48" s="247" t="e">
        <f>#REF!&amp;Deletions!E48</f>
        <v>#REF!</v>
      </c>
      <c r="H48" s="247">
        <f t="shared" si="3"/>
        <v>47</v>
      </c>
      <c r="I48" s="247" t="str">
        <f>IF(ISERROR(VLOOKUP(G48,#REF!, 1, 0)), "", H48)</f>
        <v/>
      </c>
      <c r="K48" s="247">
        <f t="shared" si="5"/>
        <v>47</v>
      </c>
      <c r="L48" s="247" t="e">
        <f t="shared" si="4"/>
        <v>#NUM!</v>
      </c>
      <c r="M48" s="247" t="str">
        <f t="shared" si="0"/>
        <v/>
      </c>
      <c r="N48" s="247" t="str">
        <f t="shared" si="1"/>
        <v/>
      </c>
    </row>
    <row r="49" spans="3:14">
      <c r="C49" s="305">
        <f t="shared" si="2"/>
        <v>48</v>
      </c>
      <c r="D49" s="354">
        <v>41912</v>
      </c>
      <c r="E49" s="341" t="s">
        <v>1563</v>
      </c>
      <c r="F49" s="341" t="s">
        <v>8338</v>
      </c>
      <c r="G49" s="247" t="e">
        <f>#REF!&amp;Deletions!E49</f>
        <v>#REF!</v>
      </c>
      <c r="H49" s="247">
        <f t="shared" si="3"/>
        <v>48</v>
      </c>
      <c r="I49" s="247" t="str">
        <f>IF(ISERROR(VLOOKUP(G49,#REF!, 1, 0)), "", H49)</f>
        <v/>
      </c>
      <c r="K49" s="247">
        <f t="shared" si="5"/>
        <v>48</v>
      </c>
      <c r="L49" s="247" t="e">
        <f t="shared" si="4"/>
        <v>#NUM!</v>
      </c>
      <c r="M49" s="247" t="str">
        <f t="shared" si="0"/>
        <v/>
      </c>
      <c r="N49" s="247" t="str">
        <f t="shared" si="1"/>
        <v/>
      </c>
    </row>
    <row r="50" spans="3:14">
      <c r="C50" s="305">
        <f t="shared" si="2"/>
        <v>49</v>
      </c>
      <c r="D50" s="354">
        <v>41912</v>
      </c>
      <c r="E50" s="341" t="s">
        <v>8972</v>
      </c>
      <c r="F50" s="341" t="s">
        <v>9873</v>
      </c>
      <c r="G50" s="247" t="e">
        <f>#REF!&amp;Deletions!E50</f>
        <v>#REF!</v>
      </c>
      <c r="H50" s="247">
        <f t="shared" si="3"/>
        <v>49</v>
      </c>
      <c r="I50" s="247" t="str">
        <f>IF(ISERROR(VLOOKUP(G50,#REF!, 1, 0)), "", H50)</f>
        <v/>
      </c>
      <c r="K50" s="247">
        <f t="shared" si="5"/>
        <v>49</v>
      </c>
      <c r="L50" s="247" t="e">
        <f t="shared" si="4"/>
        <v>#NUM!</v>
      </c>
      <c r="M50" s="247" t="str">
        <f t="shared" si="0"/>
        <v/>
      </c>
      <c r="N50" s="247" t="str">
        <f t="shared" si="1"/>
        <v/>
      </c>
    </row>
    <row r="51" spans="3:14">
      <c r="C51" s="305">
        <f t="shared" si="2"/>
        <v>50</v>
      </c>
      <c r="D51" s="354">
        <v>41912</v>
      </c>
      <c r="E51" s="341" t="s">
        <v>1273</v>
      </c>
      <c r="F51" s="341" t="s">
        <v>8339</v>
      </c>
      <c r="G51" s="247" t="e">
        <f>#REF!&amp;Deletions!E51</f>
        <v>#REF!</v>
      </c>
      <c r="H51" s="247">
        <f t="shared" si="3"/>
        <v>50</v>
      </c>
      <c r="I51" s="247" t="str">
        <f>IF(ISERROR(VLOOKUP(G51,#REF!, 1, 0)), "", H51)</f>
        <v/>
      </c>
      <c r="K51" s="247">
        <f t="shared" si="5"/>
        <v>50</v>
      </c>
      <c r="L51" s="247" t="e">
        <f t="shared" si="4"/>
        <v>#NUM!</v>
      </c>
      <c r="M51" s="247" t="str">
        <f t="shared" si="0"/>
        <v/>
      </c>
      <c r="N51" s="247" t="str">
        <f t="shared" si="1"/>
        <v/>
      </c>
    </row>
    <row r="52" spans="3:14">
      <c r="C52" s="305">
        <f t="shared" si="2"/>
        <v>51</v>
      </c>
      <c r="D52" s="354">
        <v>41912</v>
      </c>
      <c r="E52" s="341" t="s">
        <v>2016</v>
      </c>
      <c r="F52" s="341" t="s">
        <v>9874</v>
      </c>
      <c r="G52" s="247" t="e">
        <f>#REF!&amp;Deletions!E52</f>
        <v>#REF!</v>
      </c>
      <c r="H52" s="247">
        <f t="shared" si="3"/>
        <v>51</v>
      </c>
      <c r="I52" s="247" t="str">
        <f>IF(ISERROR(VLOOKUP(G52,#REF!, 1, 0)), "", H52)</f>
        <v/>
      </c>
      <c r="K52" s="247">
        <f t="shared" si="5"/>
        <v>51</v>
      </c>
      <c r="L52" s="247" t="e">
        <f t="shared" si="4"/>
        <v>#NUM!</v>
      </c>
      <c r="M52" s="247" t="str">
        <f t="shared" si="0"/>
        <v/>
      </c>
      <c r="N52" s="247" t="str">
        <f t="shared" si="1"/>
        <v/>
      </c>
    </row>
    <row r="53" spans="3:14">
      <c r="C53" s="305">
        <f t="shared" si="2"/>
        <v>52</v>
      </c>
      <c r="D53" s="354">
        <v>41912</v>
      </c>
      <c r="E53" s="341" t="s">
        <v>1070</v>
      </c>
      <c r="F53" s="341" t="s">
        <v>8340</v>
      </c>
      <c r="G53" s="247" t="e">
        <f>#REF!&amp;Deletions!E53</f>
        <v>#REF!</v>
      </c>
      <c r="H53" s="247">
        <f t="shared" si="3"/>
        <v>52</v>
      </c>
      <c r="I53" s="247" t="str">
        <f>IF(ISERROR(VLOOKUP(G53,#REF!, 1, 0)), "", H53)</f>
        <v/>
      </c>
      <c r="K53" s="247">
        <f t="shared" si="5"/>
        <v>52</v>
      </c>
      <c r="L53" s="247" t="e">
        <f t="shared" si="4"/>
        <v>#NUM!</v>
      </c>
      <c r="M53" s="247" t="str">
        <f t="shared" si="0"/>
        <v/>
      </c>
      <c r="N53" s="247" t="str">
        <f t="shared" si="1"/>
        <v/>
      </c>
    </row>
    <row r="54" spans="3:14">
      <c r="C54" s="305">
        <f t="shared" si="2"/>
        <v>53</v>
      </c>
      <c r="D54" s="354">
        <v>41912</v>
      </c>
      <c r="E54" s="341" t="s">
        <v>525</v>
      </c>
      <c r="F54" s="341" t="s">
        <v>8341</v>
      </c>
      <c r="G54" s="247" t="e">
        <f>#REF!&amp;Deletions!E54</f>
        <v>#REF!</v>
      </c>
      <c r="H54" s="247">
        <f t="shared" si="3"/>
        <v>53</v>
      </c>
      <c r="I54" s="247" t="str">
        <f>IF(ISERROR(VLOOKUP(G54,#REF!, 1, 0)), "", H54)</f>
        <v/>
      </c>
      <c r="K54" s="247">
        <f t="shared" si="5"/>
        <v>53</v>
      </c>
      <c r="L54" s="247" t="e">
        <f t="shared" si="4"/>
        <v>#NUM!</v>
      </c>
      <c r="M54" s="247" t="str">
        <f t="shared" si="0"/>
        <v/>
      </c>
      <c r="N54" s="247" t="str">
        <f t="shared" si="1"/>
        <v/>
      </c>
    </row>
    <row r="55" spans="3:14">
      <c r="C55" s="305">
        <f t="shared" si="2"/>
        <v>54</v>
      </c>
      <c r="D55" s="354">
        <v>41912</v>
      </c>
      <c r="E55" s="341" t="s">
        <v>9057</v>
      </c>
      <c r="F55" s="341" t="s">
        <v>9875</v>
      </c>
      <c r="G55" s="247" t="e">
        <f>#REF!&amp;Deletions!E55</f>
        <v>#REF!</v>
      </c>
      <c r="H55" s="247">
        <f t="shared" si="3"/>
        <v>54</v>
      </c>
      <c r="I55" s="247" t="str">
        <f>IF(ISERROR(VLOOKUP(G55,#REF!, 1, 0)), "", H55)</f>
        <v/>
      </c>
      <c r="K55" s="247">
        <f t="shared" si="5"/>
        <v>54</v>
      </c>
      <c r="L55" s="247" t="e">
        <f t="shared" si="4"/>
        <v>#NUM!</v>
      </c>
      <c r="M55" s="247" t="str">
        <f t="shared" si="0"/>
        <v/>
      </c>
      <c r="N55" s="247" t="str">
        <f t="shared" si="1"/>
        <v/>
      </c>
    </row>
    <row r="56" spans="3:14">
      <c r="C56" s="305">
        <f t="shared" si="2"/>
        <v>55</v>
      </c>
      <c r="D56" s="354">
        <v>41912</v>
      </c>
      <c r="E56" s="341" t="s">
        <v>8973</v>
      </c>
      <c r="F56" s="341" t="s">
        <v>9876</v>
      </c>
      <c r="G56" s="247" t="e">
        <f>#REF!&amp;Deletions!E56</f>
        <v>#REF!</v>
      </c>
      <c r="H56" s="247">
        <f t="shared" si="3"/>
        <v>55</v>
      </c>
      <c r="I56" s="247" t="str">
        <f>IF(ISERROR(VLOOKUP(G56,#REF!, 1, 0)), "", H56)</f>
        <v/>
      </c>
      <c r="K56" s="247">
        <f t="shared" si="5"/>
        <v>55</v>
      </c>
      <c r="L56" s="247" t="e">
        <f t="shared" si="4"/>
        <v>#NUM!</v>
      </c>
      <c r="M56" s="247" t="str">
        <f t="shared" si="0"/>
        <v/>
      </c>
      <c r="N56" s="247" t="str">
        <f t="shared" si="1"/>
        <v/>
      </c>
    </row>
    <row r="57" spans="3:14">
      <c r="C57" s="305">
        <f t="shared" si="2"/>
        <v>56</v>
      </c>
      <c r="D57" s="354">
        <v>41912</v>
      </c>
      <c r="E57" s="341" t="s">
        <v>2282</v>
      </c>
      <c r="F57" s="341" t="s">
        <v>8343</v>
      </c>
      <c r="G57" s="247" t="e">
        <f>#REF!&amp;Deletions!E57</f>
        <v>#REF!</v>
      </c>
      <c r="H57" s="247">
        <f t="shared" si="3"/>
        <v>56</v>
      </c>
      <c r="I57" s="247" t="str">
        <f>IF(ISERROR(VLOOKUP(G57,#REF!, 1, 0)), "", H57)</f>
        <v/>
      </c>
      <c r="K57" s="247">
        <f t="shared" si="5"/>
        <v>56</v>
      </c>
      <c r="L57" s="247" t="e">
        <f t="shared" si="4"/>
        <v>#NUM!</v>
      </c>
      <c r="M57" s="247" t="str">
        <f t="shared" si="0"/>
        <v/>
      </c>
      <c r="N57" s="247" t="str">
        <f t="shared" si="1"/>
        <v/>
      </c>
    </row>
    <row r="58" spans="3:14">
      <c r="C58" s="305">
        <f t="shared" si="2"/>
        <v>57</v>
      </c>
      <c r="D58" s="354">
        <v>41912</v>
      </c>
      <c r="E58" s="341" t="s">
        <v>3986</v>
      </c>
      <c r="F58" s="341" t="s">
        <v>3987</v>
      </c>
      <c r="G58" s="247" t="e">
        <f>#REF!&amp;Deletions!E58</f>
        <v>#REF!</v>
      </c>
      <c r="H58" s="247">
        <f t="shared" si="3"/>
        <v>57</v>
      </c>
      <c r="I58" s="247" t="str">
        <f>IF(ISERROR(VLOOKUP(G58,#REF!, 1, 0)), "", H58)</f>
        <v/>
      </c>
      <c r="K58" s="247">
        <f t="shared" si="5"/>
        <v>57</v>
      </c>
      <c r="L58" s="247" t="e">
        <f t="shared" si="4"/>
        <v>#NUM!</v>
      </c>
      <c r="M58" s="247" t="str">
        <f t="shared" si="0"/>
        <v/>
      </c>
      <c r="N58" s="247" t="str">
        <f t="shared" si="1"/>
        <v/>
      </c>
    </row>
    <row r="59" spans="3:14">
      <c r="C59" s="305">
        <f t="shared" si="2"/>
        <v>58</v>
      </c>
      <c r="D59" s="354">
        <v>41912</v>
      </c>
      <c r="E59" s="341" t="s">
        <v>9276</v>
      </c>
      <c r="F59" s="341" t="s">
        <v>9877</v>
      </c>
      <c r="G59" s="247" t="e">
        <f>#REF!&amp;Deletions!E59</f>
        <v>#REF!</v>
      </c>
      <c r="H59" s="247">
        <f t="shared" si="3"/>
        <v>58</v>
      </c>
      <c r="I59" s="247" t="str">
        <f>IF(ISERROR(VLOOKUP(G59,#REF!, 1, 0)), "", H59)</f>
        <v/>
      </c>
    </row>
    <row r="60" spans="3:14">
      <c r="C60" s="305">
        <f t="shared" si="2"/>
        <v>59</v>
      </c>
      <c r="D60" s="354">
        <v>41912</v>
      </c>
      <c r="E60" s="341" t="s">
        <v>3769</v>
      </c>
      <c r="F60" s="341" t="s">
        <v>8344</v>
      </c>
      <c r="G60" s="247" t="e">
        <f>#REF!&amp;Deletions!E60</f>
        <v>#REF!</v>
      </c>
      <c r="H60" s="247">
        <f t="shared" si="3"/>
        <v>59</v>
      </c>
      <c r="I60" s="247" t="str">
        <f>IF(ISERROR(VLOOKUP(G60,#REF!, 1, 0)), "", H60)</f>
        <v/>
      </c>
    </row>
    <row r="61" spans="3:14">
      <c r="C61" s="305">
        <f t="shared" si="2"/>
        <v>60</v>
      </c>
      <c r="D61" s="354">
        <v>41912</v>
      </c>
      <c r="E61" s="341" t="s">
        <v>4390</v>
      </c>
      <c r="F61" s="341" t="s">
        <v>8345</v>
      </c>
      <c r="G61" s="247" t="e">
        <f>#REF!&amp;Deletions!E61</f>
        <v>#REF!</v>
      </c>
      <c r="H61" s="247">
        <f t="shared" si="3"/>
        <v>60</v>
      </c>
      <c r="I61" s="247" t="str">
        <f>IF(ISERROR(VLOOKUP(G61,#REF!, 1, 0)), "", H61)</f>
        <v/>
      </c>
    </row>
    <row r="62" spans="3:14">
      <c r="C62" s="305">
        <f t="shared" si="2"/>
        <v>61</v>
      </c>
      <c r="D62" s="354">
        <v>41912</v>
      </c>
      <c r="E62" s="341" t="s">
        <v>834</v>
      </c>
      <c r="F62" s="341" t="s">
        <v>8346</v>
      </c>
      <c r="G62" s="247" t="e">
        <f>#REF!&amp;Deletions!E62</f>
        <v>#REF!</v>
      </c>
      <c r="H62" s="247">
        <f t="shared" si="3"/>
        <v>61</v>
      </c>
      <c r="I62" s="247" t="str">
        <f>IF(ISERROR(VLOOKUP(G62,#REF!, 1, 0)), "", H62)</f>
        <v/>
      </c>
    </row>
    <row r="63" spans="3:14">
      <c r="C63" s="305">
        <f t="shared" si="2"/>
        <v>62</v>
      </c>
      <c r="D63" s="354">
        <v>41912</v>
      </c>
      <c r="E63" s="341" t="s">
        <v>9582</v>
      </c>
      <c r="F63" s="341" t="s">
        <v>9878</v>
      </c>
      <c r="G63" s="247" t="e">
        <f>#REF!&amp;Deletions!E63</f>
        <v>#REF!</v>
      </c>
      <c r="H63" s="247">
        <f t="shared" si="3"/>
        <v>62</v>
      </c>
      <c r="I63" s="247" t="str">
        <f>IF(ISERROR(VLOOKUP(G63,#REF!, 1, 0)), "", H63)</f>
        <v/>
      </c>
    </row>
    <row r="64" spans="3:14">
      <c r="C64" s="305">
        <f t="shared" si="2"/>
        <v>63</v>
      </c>
      <c r="D64" s="354">
        <v>41912</v>
      </c>
      <c r="E64" s="341" t="s">
        <v>9538</v>
      </c>
      <c r="F64" s="341" t="s">
        <v>9879</v>
      </c>
      <c r="G64" s="247" t="e">
        <f>#REF!&amp;Deletions!E64</f>
        <v>#REF!</v>
      </c>
      <c r="H64" s="247">
        <f t="shared" si="3"/>
        <v>63</v>
      </c>
      <c r="I64" s="247" t="str">
        <f>IF(ISERROR(VLOOKUP(G64,#REF!, 1, 0)), "", H64)</f>
        <v/>
      </c>
    </row>
    <row r="65" spans="3:9">
      <c r="C65" s="305">
        <f t="shared" si="2"/>
        <v>64</v>
      </c>
      <c r="D65" s="354">
        <v>41912</v>
      </c>
      <c r="E65" s="341" t="s">
        <v>1278</v>
      </c>
      <c r="F65" s="341" t="s">
        <v>8347</v>
      </c>
      <c r="G65" s="247" t="e">
        <f>#REF!&amp;Deletions!E65</f>
        <v>#REF!</v>
      </c>
      <c r="H65" s="247">
        <f t="shared" si="3"/>
        <v>64</v>
      </c>
      <c r="I65" s="247" t="str">
        <f>IF(ISERROR(VLOOKUP(G65,#REF!, 1, 0)), "", H65)</f>
        <v/>
      </c>
    </row>
    <row r="66" spans="3:9">
      <c r="C66" s="305">
        <f t="shared" si="2"/>
        <v>65</v>
      </c>
      <c r="D66" s="354">
        <v>41912</v>
      </c>
      <c r="E66" s="341" t="s">
        <v>8348</v>
      </c>
      <c r="F66" s="341" t="s">
        <v>8349</v>
      </c>
      <c r="G66" s="247" t="e">
        <f>#REF!&amp;Deletions!E66</f>
        <v>#REF!</v>
      </c>
      <c r="H66" s="247">
        <f t="shared" si="3"/>
        <v>65</v>
      </c>
      <c r="I66" s="247" t="str">
        <f>IF(ISERROR(VLOOKUP(G66,#REF!, 1, 0)), "", H66)</f>
        <v/>
      </c>
    </row>
    <row r="67" spans="3:9">
      <c r="C67" s="305">
        <f t="shared" ref="C67:C130" si="6">H67</f>
        <v>66</v>
      </c>
      <c r="D67" s="354">
        <v>41912</v>
      </c>
      <c r="E67" s="341" t="s">
        <v>1283</v>
      </c>
      <c r="F67" s="341" t="s">
        <v>9880</v>
      </c>
      <c r="G67" s="247" t="e">
        <f>#REF!&amp;Deletions!E67</f>
        <v>#REF!</v>
      </c>
      <c r="H67" s="247">
        <f t="shared" ref="H67:H130" si="7">COUNTIF($F$2:$F$902, "&lt;="&amp;F67)</f>
        <v>66</v>
      </c>
      <c r="I67" s="247" t="str">
        <f>IF(ISERROR(VLOOKUP(G67,#REF!, 1, 0)), "", H67)</f>
        <v/>
      </c>
    </row>
    <row r="68" spans="3:9">
      <c r="C68" s="305">
        <f t="shared" si="6"/>
        <v>67</v>
      </c>
      <c r="D68" s="354">
        <v>41912</v>
      </c>
      <c r="E68" s="341" t="s">
        <v>532</v>
      </c>
      <c r="F68" s="341" t="s">
        <v>8351</v>
      </c>
      <c r="G68" s="247" t="e">
        <f>#REF!&amp;Deletions!E68</f>
        <v>#REF!</v>
      </c>
      <c r="H68" s="247">
        <f t="shared" si="7"/>
        <v>67</v>
      </c>
      <c r="I68" s="247" t="str">
        <f>IF(ISERROR(VLOOKUP(G68,#REF!, 1, 0)), "", H68)</f>
        <v/>
      </c>
    </row>
    <row r="69" spans="3:9">
      <c r="C69" s="305">
        <f t="shared" si="6"/>
        <v>68</v>
      </c>
      <c r="D69" s="354">
        <v>41912</v>
      </c>
      <c r="E69" s="341" t="s">
        <v>1569</v>
      </c>
      <c r="F69" s="341" t="s">
        <v>9881</v>
      </c>
      <c r="G69" s="247" t="e">
        <f>#REF!&amp;Deletions!E69</f>
        <v>#REF!</v>
      </c>
      <c r="H69" s="247">
        <f t="shared" si="7"/>
        <v>68</v>
      </c>
      <c r="I69" s="247" t="str">
        <f>IF(ISERROR(VLOOKUP(G69,#REF!, 1, 0)), "", H69)</f>
        <v/>
      </c>
    </row>
    <row r="70" spans="3:9">
      <c r="C70" s="305">
        <f t="shared" si="6"/>
        <v>69</v>
      </c>
      <c r="D70" s="354">
        <v>41912</v>
      </c>
      <c r="E70" s="341" t="s">
        <v>538</v>
      </c>
      <c r="F70" s="341" t="s">
        <v>8352</v>
      </c>
      <c r="G70" s="247" t="e">
        <f>#REF!&amp;Deletions!E70</f>
        <v>#REF!</v>
      </c>
      <c r="H70" s="247">
        <f t="shared" si="7"/>
        <v>69</v>
      </c>
      <c r="I70" s="247" t="str">
        <f>IF(ISERROR(VLOOKUP(G70,#REF!, 1, 0)), "", H70)</f>
        <v/>
      </c>
    </row>
    <row r="71" spans="3:9">
      <c r="C71" s="305">
        <f t="shared" si="6"/>
        <v>70</v>
      </c>
      <c r="D71" s="354">
        <v>41912</v>
      </c>
      <c r="E71" s="341" t="s">
        <v>3012</v>
      </c>
      <c r="F71" s="341" t="s">
        <v>8354</v>
      </c>
      <c r="G71" s="247" t="e">
        <f>#REF!&amp;Deletions!E71</f>
        <v>#REF!</v>
      </c>
      <c r="H71" s="247">
        <f t="shared" si="7"/>
        <v>70</v>
      </c>
      <c r="I71" s="247" t="str">
        <f>IF(ISERROR(VLOOKUP(G71,#REF!, 1, 0)), "", H71)</f>
        <v/>
      </c>
    </row>
    <row r="72" spans="3:9">
      <c r="C72" s="305">
        <f t="shared" si="6"/>
        <v>71</v>
      </c>
      <c r="D72" s="354">
        <v>41912</v>
      </c>
      <c r="E72" s="341" t="s">
        <v>1075</v>
      </c>
      <c r="F72" s="341" t="s">
        <v>8355</v>
      </c>
      <c r="G72" s="247" t="e">
        <f>#REF!&amp;Deletions!E72</f>
        <v>#REF!</v>
      </c>
      <c r="H72" s="247">
        <f t="shared" si="7"/>
        <v>71</v>
      </c>
      <c r="I72" s="247" t="str">
        <f>IF(ISERROR(VLOOKUP(G72,#REF!, 1, 0)), "", H72)</f>
        <v/>
      </c>
    </row>
    <row r="73" spans="3:9">
      <c r="C73" s="305">
        <f t="shared" si="6"/>
        <v>72</v>
      </c>
      <c r="D73" s="354">
        <v>41912</v>
      </c>
      <c r="E73" s="341" t="s">
        <v>1293</v>
      </c>
      <c r="F73" s="341" t="s">
        <v>8356</v>
      </c>
      <c r="G73" s="247" t="e">
        <f>#REF!&amp;Deletions!E73</f>
        <v>#REF!</v>
      </c>
      <c r="H73" s="247">
        <f t="shared" si="7"/>
        <v>72</v>
      </c>
      <c r="I73" s="247" t="str">
        <f>IF(ISERROR(VLOOKUP(G73,#REF!, 1, 0)), "", H73)</f>
        <v/>
      </c>
    </row>
    <row r="74" spans="3:9">
      <c r="C74" s="305">
        <f t="shared" si="6"/>
        <v>73</v>
      </c>
      <c r="D74" s="354">
        <v>41912</v>
      </c>
      <c r="E74" s="341" t="s">
        <v>6362</v>
      </c>
      <c r="F74" s="341" t="s">
        <v>8357</v>
      </c>
      <c r="G74" s="247" t="e">
        <f>#REF!&amp;Deletions!E74</f>
        <v>#REF!</v>
      </c>
      <c r="H74" s="247">
        <f t="shared" si="7"/>
        <v>73</v>
      </c>
      <c r="I74" s="247" t="str">
        <f>IF(ISERROR(VLOOKUP(G74,#REF!, 1, 0)), "", H74)</f>
        <v/>
      </c>
    </row>
    <row r="75" spans="3:9">
      <c r="C75" s="305">
        <f t="shared" si="6"/>
        <v>74</v>
      </c>
      <c r="D75" s="354">
        <v>41912</v>
      </c>
      <c r="E75" s="341" t="s">
        <v>8974</v>
      </c>
      <c r="F75" s="341" t="s">
        <v>9882</v>
      </c>
      <c r="G75" s="247" t="e">
        <f>#REF!&amp;Deletions!E75</f>
        <v>#REF!</v>
      </c>
      <c r="H75" s="247">
        <f t="shared" si="7"/>
        <v>74</v>
      </c>
      <c r="I75" s="247" t="str">
        <f>IF(ISERROR(VLOOKUP(G75,#REF!, 1, 0)), "", H75)</f>
        <v/>
      </c>
    </row>
    <row r="76" spans="3:9">
      <c r="C76" s="305">
        <f t="shared" si="6"/>
        <v>75</v>
      </c>
      <c r="D76" s="354">
        <v>41912</v>
      </c>
      <c r="E76" s="341" t="s">
        <v>1581</v>
      </c>
      <c r="F76" s="341" t="s">
        <v>8360</v>
      </c>
      <c r="G76" s="247" t="e">
        <f>#REF!&amp;Deletions!E76</f>
        <v>#REF!</v>
      </c>
      <c r="H76" s="247">
        <f t="shared" si="7"/>
        <v>75</v>
      </c>
      <c r="I76" s="247" t="str">
        <f>IF(ISERROR(VLOOKUP(G76,#REF!, 1, 0)), "", H76)</f>
        <v/>
      </c>
    </row>
    <row r="77" spans="3:9">
      <c r="C77" s="305">
        <f t="shared" si="6"/>
        <v>76</v>
      </c>
      <c r="D77" s="354">
        <v>41912</v>
      </c>
      <c r="E77" s="341" t="s">
        <v>9228</v>
      </c>
      <c r="F77" s="341" t="s">
        <v>9883</v>
      </c>
      <c r="G77" s="247" t="e">
        <f>#REF!&amp;Deletions!E77</f>
        <v>#REF!</v>
      </c>
      <c r="H77" s="247">
        <f t="shared" si="7"/>
        <v>76</v>
      </c>
      <c r="I77" s="247" t="str">
        <f>IF(ISERROR(VLOOKUP(G77,#REF!, 1, 0)), "", H77)</f>
        <v/>
      </c>
    </row>
    <row r="78" spans="3:9">
      <c r="C78" s="305">
        <f t="shared" si="6"/>
        <v>77</v>
      </c>
      <c r="D78" s="354">
        <v>41912</v>
      </c>
      <c r="E78" s="341" t="s">
        <v>9130</v>
      </c>
      <c r="F78" s="341" t="s">
        <v>9884</v>
      </c>
      <c r="G78" s="247" t="e">
        <f>#REF!&amp;Deletions!E78</f>
        <v>#REF!</v>
      </c>
      <c r="H78" s="247">
        <f t="shared" si="7"/>
        <v>77</v>
      </c>
      <c r="I78" s="247" t="str">
        <f>IF(ISERROR(VLOOKUP(G78,#REF!, 1, 0)), "", H78)</f>
        <v/>
      </c>
    </row>
    <row r="79" spans="3:9">
      <c r="C79" s="305">
        <f t="shared" si="6"/>
        <v>78</v>
      </c>
      <c r="D79" s="354">
        <v>41912</v>
      </c>
      <c r="E79" s="341" t="s">
        <v>3297</v>
      </c>
      <c r="F79" s="341" t="s">
        <v>8361</v>
      </c>
      <c r="G79" s="247" t="e">
        <f>#REF!&amp;Deletions!E79</f>
        <v>#REF!</v>
      </c>
      <c r="H79" s="247">
        <f t="shared" si="7"/>
        <v>78</v>
      </c>
      <c r="I79" s="247" t="str">
        <f>IF(ISERROR(VLOOKUP(G79,#REF!, 1, 0)), "", H79)</f>
        <v/>
      </c>
    </row>
    <row r="80" spans="3:9">
      <c r="C80" s="305">
        <f t="shared" si="6"/>
        <v>79</v>
      </c>
      <c r="D80" s="354">
        <v>41912</v>
      </c>
      <c r="E80" s="341" t="s">
        <v>9594</v>
      </c>
      <c r="F80" s="341" t="s">
        <v>9885</v>
      </c>
      <c r="G80" s="247" t="e">
        <f>#REF!&amp;Deletions!E80</f>
        <v>#REF!</v>
      </c>
      <c r="H80" s="247">
        <f t="shared" si="7"/>
        <v>79</v>
      </c>
      <c r="I80" s="247" t="str">
        <f>IF(ISERROR(VLOOKUP(G80,#REF!, 1, 0)), "", H80)</f>
        <v/>
      </c>
    </row>
    <row r="81" spans="3:9">
      <c r="C81" s="305">
        <f t="shared" si="6"/>
        <v>80</v>
      </c>
      <c r="D81" s="354">
        <v>41912</v>
      </c>
      <c r="E81" s="341" t="s">
        <v>1589</v>
      </c>
      <c r="F81" s="341" t="s">
        <v>8363</v>
      </c>
      <c r="G81" s="247" t="e">
        <f>#REF!&amp;Deletions!E81</f>
        <v>#REF!</v>
      </c>
      <c r="H81" s="247">
        <f t="shared" si="7"/>
        <v>80</v>
      </c>
      <c r="I81" s="247" t="str">
        <f>IF(ISERROR(VLOOKUP(G81,#REF!, 1, 0)), "", H81)</f>
        <v/>
      </c>
    </row>
    <row r="82" spans="3:9">
      <c r="C82" s="305">
        <f t="shared" si="6"/>
        <v>81</v>
      </c>
      <c r="D82" s="354">
        <v>41912</v>
      </c>
      <c r="E82" s="341" t="s">
        <v>2863</v>
      </c>
      <c r="F82" s="341" t="s">
        <v>8364</v>
      </c>
      <c r="G82" s="247" t="e">
        <f>#REF!&amp;Deletions!E82</f>
        <v>#REF!</v>
      </c>
      <c r="H82" s="247">
        <f t="shared" si="7"/>
        <v>81</v>
      </c>
      <c r="I82" s="247" t="str">
        <f>IF(ISERROR(VLOOKUP(G82,#REF!, 1, 0)), "", H82)</f>
        <v/>
      </c>
    </row>
    <row r="83" spans="3:9">
      <c r="C83" s="305">
        <f t="shared" si="6"/>
        <v>82</v>
      </c>
      <c r="D83" s="354">
        <v>41912</v>
      </c>
      <c r="E83" s="341" t="s">
        <v>3791</v>
      </c>
      <c r="F83" s="341" t="s">
        <v>8366</v>
      </c>
      <c r="G83" s="247" t="e">
        <f>#REF!&amp;Deletions!E83</f>
        <v>#REF!</v>
      </c>
      <c r="H83" s="247">
        <f t="shared" si="7"/>
        <v>82</v>
      </c>
      <c r="I83" s="247" t="str">
        <f>IF(ISERROR(VLOOKUP(G83,#REF!, 1, 0)), "", H83)</f>
        <v/>
      </c>
    </row>
    <row r="84" spans="3:9">
      <c r="C84" s="305">
        <f t="shared" si="6"/>
        <v>83</v>
      </c>
      <c r="D84" s="354">
        <v>41912</v>
      </c>
      <c r="E84" s="341" t="s">
        <v>8969</v>
      </c>
      <c r="F84" s="341" t="s">
        <v>9886</v>
      </c>
      <c r="G84" s="247" t="e">
        <f>#REF!&amp;Deletions!E84</f>
        <v>#REF!</v>
      </c>
      <c r="H84" s="247">
        <f t="shared" si="7"/>
        <v>83</v>
      </c>
      <c r="I84" s="247" t="str">
        <f>IF(ISERROR(VLOOKUP(G84,#REF!, 1, 0)), "", H84)</f>
        <v/>
      </c>
    </row>
    <row r="85" spans="3:9">
      <c r="C85" s="305">
        <f t="shared" si="6"/>
        <v>84</v>
      </c>
      <c r="D85" s="354">
        <v>41912</v>
      </c>
      <c r="E85" s="341" t="s">
        <v>1308</v>
      </c>
      <c r="F85" s="341" t="s">
        <v>8367</v>
      </c>
      <c r="G85" s="247" t="e">
        <f>#REF!&amp;Deletions!E85</f>
        <v>#REF!</v>
      </c>
      <c r="H85" s="247">
        <f t="shared" si="7"/>
        <v>84</v>
      </c>
      <c r="I85" s="247" t="str">
        <f>IF(ISERROR(VLOOKUP(G85,#REF!, 1, 0)), "", H85)</f>
        <v/>
      </c>
    </row>
    <row r="86" spans="3:9">
      <c r="C86" s="305">
        <f t="shared" si="6"/>
        <v>85</v>
      </c>
      <c r="D86" s="354">
        <v>41912</v>
      </c>
      <c r="E86" s="341" t="s">
        <v>2287</v>
      </c>
      <c r="F86" s="341" t="s">
        <v>8368</v>
      </c>
      <c r="G86" s="247" t="e">
        <f>#REF!&amp;Deletions!E86</f>
        <v>#REF!</v>
      </c>
      <c r="H86" s="247">
        <f t="shared" si="7"/>
        <v>85</v>
      </c>
      <c r="I86" s="247" t="str">
        <f>IF(ISERROR(VLOOKUP(G86,#REF!, 1, 0)), "", H86)</f>
        <v/>
      </c>
    </row>
    <row r="87" spans="3:9">
      <c r="C87" s="305">
        <f t="shared" si="6"/>
        <v>86</v>
      </c>
      <c r="D87" s="354">
        <v>41912</v>
      </c>
      <c r="E87" s="341" t="s">
        <v>4701</v>
      </c>
      <c r="F87" s="341" t="s">
        <v>8369</v>
      </c>
      <c r="G87" s="247" t="e">
        <f>#REF!&amp;Deletions!E87</f>
        <v>#REF!</v>
      </c>
      <c r="H87" s="247">
        <f t="shared" si="7"/>
        <v>86</v>
      </c>
      <c r="I87" s="247" t="str">
        <f>IF(ISERROR(VLOOKUP(G87,#REF!, 1, 0)), "", H87)</f>
        <v/>
      </c>
    </row>
    <row r="88" spans="3:9">
      <c r="C88" s="305">
        <f t="shared" si="6"/>
        <v>87</v>
      </c>
      <c r="D88" s="354">
        <v>41912</v>
      </c>
      <c r="E88" s="341" t="s">
        <v>9425</v>
      </c>
      <c r="F88" s="341" t="s">
        <v>8371</v>
      </c>
      <c r="G88" s="247" t="e">
        <f>#REF!&amp;Deletions!E88</f>
        <v>#REF!</v>
      </c>
      <c r="H88" s="247">
        <f t="shared" si="7"/>
        <v>87</v>
      </c>
      <c r="I88" s="247" t="str">
        <f>IF(ISERROR(VLOOKUP(G88,#REF!, 1, 0)), "", H88)</f>
        <v/>
      </c>
    </row>
    <row r="89" spans="3:9">
      <c r="C89" s="305">
        <f t="shared" si="6"/>
        <v>88</v>
      </c>
      <c r="D89" s="354">
        <v>41912</v>
      </c>
      <c r="E89" s="341" t="s">
        <v>2851</v>
      </c>
      <c r="F89" s="341" t="s">
        <v>8372</v>
      </c>
      <c r="G89" s="247" t="e">
        <f>#REF!&amp;Deletions!E89</f>
        <v>#REF!</v>
      </c>
      <c r="H89" s="247">
        <f t="shared" si="7"/>
        <v>88</v>
      </c>
      <c r="I89" s="247" t="str">
        <f>IF(ISERROR(VLOOKUP(G89,#REF!, 1, 0)), "", H89)</f>
        <v/>
      </c>
    </row>
    <row r="90" spans="3:9">
      <c r="C90" s="305">
        <f t="shared" si="6"/>
        <v>89</v>
      </c>
      <c r="D90" s="354">
        <v>41912</v>
      </c>
      <c r="E90" s="341" t="s">
        <v>1313</v>
      </c>
      <c r="F90" s="341" t="s">
        <v>8375</v>
      </c>
      <c r="G90" s="247" t="e">
        <f>#REF!&amp;Deletions!E90</f>
        <v>#REF!</v>
      </c>
      <c r="H90" s="247">
        <f t="shared" si="7"/>
        <v>89</v>
      </c>
      <c r="I90" s="247" t="str">
        <f>IF(ISERROR(VLOOKUP(G90,#REF!, 1, 0)), "", H90)</f>
        <v/>
      </c>
    </row>
    <row r="91" spans="3:9">
      <c r="C91" s="305">
        <f t="shared" si="6"/>
        <v>90</v>
      </c>
      <c r="D91" s="354">
        <v>41912</v>
      </c>
      <c r="E91" s="341" t="s">
        <v>2718</v>
      </c>
      <c r="F91" s="341" t="s">
        <v>8377</v>
      </c>
      <c r="G91" s="247" t="e">
        <f>#REF!&amp;Deletions!E91</f>
        <v>#REF!</v>
      </c>
      <c r="H91" s="247">
        <f t="shared" si="7"/>
        <v>90</v>
      </c>
      <c r="I91" s="247" t="str">
        <f>IF(ISERROR(VLOOKUP(G91,#REF!, 1, 0)), "", H91)</f>
        <v/>
      </c>
    </row>
    <row r="92" spans="3:9">
      <c r="C92" s="305">
        <f t="shared" si="6"/>
        <v>91</v>
      </c>
      <c r="D92" s="354">
        <v>41912</v>
      </c>
      <c r="E92" s="341" t="s">
        <v>839</v>
      </c>
      <c r="F92" s="341" t="s">
        <v>8378</v>
      </c>
      <c r="G92" s="247" t="e">
        <f>#REF!&amp;Deletions!E92</f>
        <v>#REF!</v>
      </c>
      <c r="H92" s="247">
        <f t="shared" si="7"/>
        <v>91</v>
      </c>
      <c r="I92" s="247" t="str">
        <f>IF(ISERROR(VLOOKUP(G92,#REF!, 1, 0)), "", H92)</f>
        <v/>
      </c>
    </row>
    <row r="93" spans="3:9">
      <c r="C93" s="305">
        <f t="shared" si="6"/>
        <v>92</v>
      </c>
      <c r="D93" s="354">
        <v>41912</v>
      </c>
      <c r="E93" s="341" t="s">
        <v>8379</v>
      </c>
      <c r="F93" s="341" t="s">
        <v>8380</v>
      </c>
      <c r="G93" s="247" t="e">
        <f>#REF!&amp;Deletions!E93</f>
        <v>#REF!</v>
      </c>
      <c r="H93" s="247">
        <f t="shared" si="7"/>
        <v>92</v>
      </c>
      <c r="I93" s="247" t="str">
        <f>IF(ISERROR(VLOOKUP(G93,#REF!, 1, 0)), "", H93)</f>
        <v/>
      </c>
    </row>
    <row r="94" spans="3:9">
      <c r="C94" s="305">
        <f t="shared" si="6"/>
        <v>93</v>
      </c>
      <c r="D94" s="354">
        <v>41912</v>
      </c>
      <c r="E94" s="341" t="s">
        <v>2856</v>
      </c>
      <c r="F94" s="341" t="s">
        <v>8381</v>
      </c>
      <c r="G94" s="247" t="e">
        <f>#REF!&amp;Deletions!E94</f>
        <v>#REF!</v>
      </c>
      <c r="H94" s="247">
        <f t="shared" si="7"/>
        <v>93</v>
      </c>
      <c r="I94" s="247" t="str">
        <f>IF(ISERROR(VLOOKUP(G94,#REF!, 1, 0)), "", H94)</f>
        <v/>
      </c>
    </row>
    <row r="95" spans="3:9">
      <c r="C95" s="305">
        <f t="shared" si="6"/>
        <v>94</v>
      </c>
      <c r="D95" s="354">
        <v>41912</v>
      </c>
      <c r="E95" s="341" t="s">
        <v>6719</v>
      </c>
      <c r="F95" s="341" t="s">
        <v>8382</v>
      </c>
      <c r="G95" s="247" t="e">
        <f>#REF!&amp;Deletions!E95</f>
        <v>#REF!</v>
      </c>
      <c r="H95" s="247">
        <f t="shared" si="7"/>
        <v>94</v>
      </c>
      <c r="I95" s="247" t="str">
        <f>IF(ISERROR(VLOOKUP(G95,#REF!, 1, 0)), "", H95)</f>
        <v/>
      </c>
    </row>
    <row r="96" spans="3:9">
      <c r="C96" s="305">
        <f t="shared" si="6"/>
        <v>95</v>
      </c>
      <c r="D96" s="354">
        <v>41912</v>
      </c>
      <c r="E96" s="341" t="s">
        <v>9095</v>
      </c>
      <c r="F96" s="341" t="s">
        <v>9887</v>
      </c>
      <c r="G96" s="247" t="e">
        <f>#REF!&amp;Deletions!E96</f>
        <v>#REF!</v>
      </c>
      <c r="H96" s="247">
        <f t="shared" si="7"/>
        <v>95</v>
      </c>
      <c r="I96" s="247" t="str">
        <f>IF(ISERROR(VLOOKUP(G96,#REF!, 1, 0)), "", H96)</f>
        <v/>
      </c>
    </row>
    <row r="97" spans="3:9">
      <c r="C97" s="305">
        <f t="shared" si="6"/>
        <v>96</v>
      </c>
      <c r="D97" s="354">
        <v>41912</v>
      </c>
      <c r="E97" s="341" t="s">
        <v>3021</v>
      </c>
      <c r="F97" s="341" t="s">
        <v>8385</v>
      </c>
      <c r="G97" s="247" t="e">
        <f>#REF!&amp;Deletions!E97</f>
        <v>#REF!</v>
      </c>
      <c r="H97" s="247">
        <f t="shared" si="7"/>
        <v>96</v>
      </c>
      <c r="I97" s="247" t="str">
        <f>IF(ISERROR(VLOOKUP(G97,#REF!, 1, 0)), "", H97)</f>
        <v/>
      </c>
    </row>
    <row r="98" spans="3:9">
      <c r="C98" s="305">
        <f t="shared" si="6"/>
        <v>97</v>
      </c>
      <c r="D98" s="354">
        <v>41912</v>
      </c>
      <c r="E98" s="341" t="s">
        <v>844</v>
      </c>
      <c r="F98" s="341" t="s">
        <v>8386</v>
      </c>
      <c r="G98" s="247" t="e">
        <f>#REF!&amp;Deletions!E98</f>
        <v>#REF!</v>
      </c>
      <c r="H98" s="247">
        <f t="shared" si="7"/>
        <v>97</v>
      </c>
      <c r="I98" s="247" t="str">
        <f>IF(ISERROR(VLOOKUP(G98,#REF!, 1, 0)), "", H98)</f>
        <v/>
      </c>
    </row>
    <row r="99" spans="3:9">
      <c r="C99" s="305">
        <f t="shared" si="6"/>
        <v>98</v>
      </c>
      <c r="D99" s="354">
        <v>41912</v>
      </c>
      <c r="E99" s="341" t="s">
        <v>8387</v>
      </c>
      <c r="F99" s="341" t="s">
        <v>9888</v>
      </c>
      <c r="G99" s="247" t="e">
        <f>#REF!&amp;Deletions!E99</f>
        <v>#REF!</v>
      </c>
      <c r="H99" s="247">
        <f t="shared" si="7"/>
        <v>98</v>
      </c>
      <c r="I99" s="247" t="str">
        <f>IF(ISERROR(VLOOKUP(G99,#REF!, 1, 0)), "", H99)</f>
        <v/>
      </c>
    </row>
    <row r="100" spans="3:9">
      <c r="C100" s="305">
        <f t="shared" si="6"/>
        <v>99</v>
      </c>
      <c r="D100" s="354">
        <v>41912</v>
      </c>
      <c r="E100" s="341" t="s">
        <v>3780</v>
      </c>
      <c r="F100" s="341" t="s">
        <v>3781</v>
      </c>
      <c r="G100" s="247" t="e">
        <f>#REF!&amp;Deletions!E100</f>
        <v>#REF!</v>
      </c>
      <c r="H100" s="247">
        <f t="shared" si="7"/>
        <v>99</v>
      </c>
      <c r="I100" s="247" t="str">
        <f>IF(ISERROR(VLOOKUP(G100,#REF!, 1, 0)), "", H100)</f>
        <v/>
      </c>
    </row>
    <row r="101" spans="3:9">
      <c r="C101" s="305">
        <f t="shared" si="6"/>
        <v>100</v>
      </c>
      <c r="D101" s="354">
        <v>41912</v>
      </c>
      <c r="E101" s="341" t="s">
        <v>2548</v>
      </c>
      <c r="F101" s="341" t="s">
        <v>8390</v>
      </c>
      <c r="G101" s="247" t="e">
        <f>#REF!&amp;Deletions!E101</f>
        <v>#REF!</v>
      </c>
      <c r="H101" s="247">
        <f t="shared" si="7"/>
        <v>100</v>
      </c>
      <c r="I101" s="247" t="str">
        <f>IF(ISERROR(VLOOKUP(G101,#REF!, 1, 0)), "", H101)</f>
        <v/>
      </c>
    </row>
    <row r="102" spans="3:9">
      <c r="C102" s="305">
        <f t="shared" si="6"/>
        <v>101</v>
      </c>
      <c r="D102" s="354">
        <v>41912</v>
      </c>
      <c r="E102" s="341" t="s">
        <v>2871</v>
      </c>
      <c r="F102" s="341" t="s">
        <v>8391</v>
      </c>
      <c r="G102" s="247" t="e">
        <f>#REF!&amp;Deletions!E102</f>
        <v>#REF!</v>
      </c>
      <c r="H102" s="247">
        <f t="shared" si="7"/>
        <v>101</v>
      </c>
      <c r="I102" s="247" t="str">
        <f>IF(ISERROR(VLOOKUP(G102,#REF!, 1, 0)), "", H102)</f>
        <v/>
      </c>
    </row>
    <row r="103" spans="3:9">
      <c r="C103" s="305">
        <f t="shared" si="6"/>
        <v>102</v>
      </c>
      <c r="D103" s="354">
        <v>41912</v>
      </c>
      <c r="E103" s="341" t="s">
        <v>2025</v>
      </c>
      <c r="F103" s="341" t="s">
        <v>8392</v>
      </c>
      <c r="G103" s="247" t="e">
        <f>#REF!&amp;Deletions!E103</f>
        <v>#REF!</v>
      </c>
      <c r="H103" s="247">
        <f t="shared" si="7"/>
        <v>102</v>
      </c>
      <c r="I103" s="247" t="str">
        <f>IF(ISERROR(VLOOKUP(G103,#REF!, 1, 0)), "", H103)</f>
        <v/>
      </c>
    </row>
    <row r="104" spans="3:9">
      <c r="C104" s="305">
        <f t="shared" si="6"/>
        <v>103</v>
      </c>
      <c r="D104" s="354">
        <v>41912</v>
      </c>
      <c r="E104" s="341" t="s">
        <v>4264</v>
      </c>
      <c r="F104" s="341" t="s">
        <v>8393</v>
      </c>
      <c r="G104" s="247" t="e">
        <f>#REF!&amp;Deletions!E104</f>
        <v>#REF!</v>
      </c>
      <c r="H104" s="247">
        <f t="shared" si="7"/>
        <v>103</v>
      </c>
      <c r="I104" s="247" t="str">
        <f>IF(ISERROR(VLOOKUP(G104,#REF!, 1, 0)), "", H104)</f>
        <v/>
      </c>
    </row>
    <row r="105" spans="3:9">
      <c r="C105" s="305">
        <f t="shared" si="6"/>
        <v>104</v>
      </c>
      <c r="D105" s="354">
        <v>41912</v>
      </c>
      <c r="E105" s="341" t="s">
        <v>456</v>
      </c>
      <c r="F105" s="341" t="s">
        <v>8394</v>
      </c>
      <c r="G105" s="247" t="e">
        <f>#REF!&amp;Deletions!E105</f>
        <v>#REF!</v>
      </c>
      <c r="H105" s="247">
        <f t="shared" si="7"/>
        <v>104</v>
      </c>
      <c r="I105" s="247" t="str">
        <f>IF(ISERROR(VLOOKUP(G105,#REF!, 1, 0)), "", H105)</f>
        <v/>
      </c>
    </row>
    <row r="106" spans="3:9">
      <c r="C106" s="305">
        <f t="shared" si="6"/>
        <v>105</v>
      </c>
      <c r="D106" s="354">
        <v>41912</v>
      </c>
      <c r="E106" s="341" t="s">
        <v>1596</v>
      </c>
      <c r="F106" s="341" t="s">
        <v>8396</v>
      </c>
      <c r="G106" s="247" t="e">
        <f>#REF!&amp;Deletions!E106</f>
        <v>#REF!</v>
      </c>
      <c r="H106" s="247">
        <f t="shared" si="7"/>
        <v>105</v>
      </c>
      <c r="I106" s="247" t="str">
        <f>IF(ISERROR(VLOOKUP(G106,#REF!, 1, 0)), "", H106)</f>
        <v/>
      </c>
    </row>
    <row r="107" spans="3:9">
      <c r="C107" s="305">
        <f t="shared" si="6"/>
        <v>106</v>
      </c>
      <c r="D107" s="354">
        <v>41912</v>
      </c>
      <c r="E107" s="341" t="s">
        <v>1601</v>
      </c>
      <c r="F107" s="341" t="s">
        <v>8397</v>
      </c>
      <c r="G107" s="247" t="e">
        <f>#REF!&amp;Deletions!E107</f>
        <v>#REF!</v>
      </c>
      <c r="H107" s="247">
        <f t="shared" si="7"/>
        <v>106</v>
      </c>
      <c r="I107" s="247" t="str">
        <f>IF(ISERROR(VLOOKUP(G107,#REF!, 1, 0)), "", H107)</f>
        <v/>
      </c>
    </row>
    <row r="108" spans="3:9">
      <c r="C108" s="305">
        <f t="shared" si="6"/>
        <v>107</v>
      </c>
      <c r="D108" s="354">
        <v>41912</v>
      </c>
      <c r="E108" s="341" t="s">
        <v>359</v>
      </c>
      <c r="F108" s="341" t="s">
        <v>9889</v>
      </c>
      <c r="G108" s="247" t="e">
        <f>#REF!&amp;Deletions!E108</f>
        <v>#REF!</v>
      </c>
      <c r="H108" s="247">
        <f t="shared" si="7"/>
        <v>107</v>
      </c>
      <c r="I108" s="247" t="str">
        <f>IF(ISERROR(VLOOKUP(G108,#REF!, 1, 0)), "", H108)</f>
        <v/>
      </c>
    </row>
    <row r="109" spans="3:9">
      <c r="C109" s="305">
        <f t="shared" si="6"/>
        <v>108</v>
      </c>
      <c r="D109" s="354">
        <v>41912</v>
      </c>
      <c r="E109" s="341" t="s">
        <v>3472</v>
      </c>
      <c r="F109" s="341" t="s">
        <v>8399</v>
      </c>
      <c r="G109" s="247" t="e">
        <f>#REF!&amp;Deletions!E109</f>
        <v>#REF!</v>
      </c>
      <c r="H109" s="247">
        <f t="shared" si="7"/>
        <v>108</v>
      </c>
      <c r="I109" s="247" t="str">
        <f>IF(ISERROR(VLOOKUP(G109,#REF!, 1, 0)), "", H109)</f>
        <v/>
      </c>
    </row>
    <row r="110" spans="3:9">
      <c r="C110" s="305">
        <f t="shared" si="6"/>
        <v>109</v>
      </c>
      <c r="D110" s="354">
        <v>41912</v>
      </c>
      <c r="E110" s="341" t="s">
        <v>8995</v>
      </c>
      <c r="F110" s="341" t="s">
        <v>9890</v>
      </c>
      <c r="G110" s="247" t="e">
        <f>#REF!&amp;Deletions!E110</f>
        <v>#REF!</v>
      </c>
      <c r="H110" s="247">
        <f t="shared" si="7"/>
        <v>109</v>
      </c>
      <c r="I110" s="247" t="str">
        <f>IF(ISERROR(VLOOKUP(G110,#REF!, 1, 0)), "", H110)</f>
        <v/>
      </c>
    </row>
    <row r="111" spans="3:9">
      <c r="C111" s="305">
        <f t="shared" si="6"/>
        <v>110</v>
      </c>
      <c r="D111" s="354">
        <v>41912</v>
      </c>
      <c r="E111" s="341" t="s">
        <v>1606</v>
      </c>
      <c r="F111" s="341" t="s">
        <v>8400</v>
      </c>
      <c r="G111" s="247" t="e">
        <f>#REF!&amp;Deletions!E111</f>
        <v>#REF!</v>
      </c>
      <c r="H111" s="247">
        <f t="shared" si="7"/>
        <v>110</v>
      </c>
      <c r="I111" s="247" t="str">
        <f>IF(ISERROR(VLOOKUP(G111,#REF!, 1, 0)), "", H111)</f>
        <v/>
      </c>
    </row>
    <row r="112" spans="3:9">
      <c r="C112" s="305">
        <f t="shared" si="6"/>
        <v>111</v>
      </c>
      <c r="D112" s="354">
        <v>41912</v>
      </c>
      <c r="E112" s="341" t="s">
        <v>9572</v>
      </c>
      <c r="F112" s="341" t="s">
        <v>9891</v>
      </c>
      <c r="G112" s="247" t="e">
        <f>#REF!&amp;Deletions!E112</f>
        <v>#REF!</v>
      </c>
      <c r="H112" s="247">
        <f t="shared" si="7"/>
        <v>111</v>
      </c>
      <c r="I112" s="247" t="str">
        <f>IF(ISERROR(VLOOKUP(G112,#REF!, 1, 0)), "", H112)</f>
        <v/>
      </c>
    </row>
    <row r="113" spans="3:9">
      <c r="C113" s="305">
        <f t="shared" si="6"/>
        <v>112</v>
      </c>
      <c r="D113" s="354">
        <v>41912</v>
      </c>
      <c r="E113" s="341" t="s">
        <v>4145</v>
      </c>
      <c r="F113" s="341" t="s">
        <v>8401</v>
      </c>
      <c r="G113" s="247" t="e">
        <f>#REF!&amp;Deletions!E113</f>
        <v>#REF!</v>
      </c>
      <c r="H113" s="247">
        <f t="shared" si="7"/>
        <v>112</v>
      </c>
      <c r="I113" s="247" t="str">
        <f>IF(ISERROR(VLOOKUP(G113,#REF!, 1, 0)), "", H113)</f>
        <v/>
      </c>
    </row>
    <row r="114" spans="3:9">
      <c r="C114" s="305">
        <f t="shared" si="6"/>
        <v>113</v>
      </c>
      <c r="D114" s="354">
        <v>41912</v>
      </c>
      <c r="E114" s="341" t="s">
        <v>3180</v>
      </c>
      <c r="F114" s="341" t="s">
        <v>8402</v>
      </c>
      <c r="G114" s="247" t="e">
        <f>#REF!&amp;Deletions!E114</f>
        <v>#REF!</v>
      </c>
      <c r="H114" s="247">
        <f t="shared" si="7"/>
        <v>113</v>
      </c>
      <c r="I114" s="247" t="str">
        <f>IF(ISERROR(VLOOKUP(G114,#REF!, 1, 0)), "", H114)</f>
        <v/>
      </c>
    </row>
    <row r="115" spans="3:9">
      <c r="C115" s="305">
        <f t="shared" si="6"/>
        <v>114</v>
      </c>
      <c r="D115" s="354">
        <v>41912</v>
      </c>
      <c r="E115" s="341" t="s">
        <v>361</v>
      </c>
      <c r="F115" s="341" t="s">
        <v>9892</v>
      </c>
      <c r="G115" s="247" t="e">
        <f>#REF!&amp;Deletions!E115</f>
        <v>#REF!</v>
      </c>
      <c r="H115" s="247">
        <f t="shared" si="7"/>
        <v>114</v>
      </c>
      <c r="I115" s="247" t="str">
        <f>IF(ISERROR(VLOOKUP(G115,#REF!, 1, 0)), "", H115)</f>
        <v/>
      </c>
    </row>
    <row r="116" spans="3:9">
      <c r="C116" s="305">
        <f t="shared" si="6"/>
        <v>115</v>
      </c>
      <c r="D116" s="354">
        <v>41912</v>
      </c>
      <c r="E116" s="341" t="s">
        <v>4424</v>
      </c>
      <c r="F116" s="341" t="s">
        <v>8404</v>
      </c>
      <c r="G116" s="247" t="e">
        <f>#REF!&amp;Deletions!E116</f>
        <v>#REF!</v>
      </c>
      <c r="H116" s="247">
        <f t="shared" si="7"/>
        <v>115</v>
      </c>
      <c r="I116" s="247" t="str">
        <f>IF(ISERROR(VLOOKUP(G116,#REF!, 1, 0)), "", H116)</f>
        <v/>
      </c>
    </row>
    <row r="117" spans="3:9">
      <c r="C117" s="305">
        <f t="shared" si="6"/>
        <v>116</v>
      </c>
      <c r="D117" s="354">
        <v>41912</v>
      </c>
      <c r="E117" s="341" t="s">
        <v>9131</v>
      </c>
      <c r="F117" s="341" t="s">
        <v>9893</v>
      </c>
      <c r="G117" s="247" t="e">
        <f>#REF!&amp;Deletions!E117</f>
        <v>#REF!</v>
      </c>
      <c r="H117" s="247">
        <f t="shared" si="7"/>
        <v>116</v>
      </c>
      <c r="I117" s="247" t="str">
        <f>IF(ISERROR(VLOOKUP(G117,#REF!, 1, 0)), "", H117)</f>
        <v/>
      </c>
    </row>
    <row r="118" spans="3:9">
      <c r="C118" s="305">
        <f t="shared" si="6"/>
        <v>117</v>
      </c>
      <c r="D118" s="354">
        <v>41912</v>
      </c>
      <c r="E118" s="341" t="s">
        <v>2553</v>
      </c>
      <c r="F118" s="341" t="s">
        <v>9894</v>
      </c>
      <c r="G118" s="247" t="e">
        <f>#REF!&amp;Deletions!E118</f>
        <v>#REF!</v>
      </c>
      <c r="H118" s="247">
        <f t="shared" si="7"/>
        <v>117</v>
      </c>
      <c r="I118" s="247" t="str">
        <f>IF(ISERROR(VLOOKUP(G118,#REF!, 1, 0)), "", H118)</f>
        <v/>
      </c>
    </row>
    <row r="119" spans="3:9">
      <c r="C119" s="305">
        <f t="shared" si="6"/>
        <v>118</v>
      </c>
      <c r="D119" s="354">
        <v>41912</v>
      </c>
      <c r="E119" s="341" t="s">
        <v>3026</v>
      </c>
      <c r="F119" s="341" t="s">
        <v>3027</v>
      </c>
      <c r="G119" s="247" t="e">
        <f>#REF!&amp;Deletions!E119</f>
        <v>#REF!</v>
      </c>
      <c r="H119" s="247">
        <f t="shared" si="7"/>
        <v>118</v>
      </c>
      <c r="I119" s="247" t="str">
        <f>IF(ISERROR(VLOOKUP(G119,#REF!, 1, 0)), "", H119)</f>
        <v/>
      </c>
    </row>
    <row r="120" spans="3:9">
      <c r="C120" s="305">
        <f t="shared" si="6"/>
        <v>119</v>
      </c>
      <c r="D120" s="354">
        <v>41912</v>
      </c>
      <c r="E120" s="341" t="s">
        <v>9124</v>
      </c>
      <c r="F120" s="341" t="s">
        <v>9895</v>
      </c>
      <c r="G120" s="247" t="e">
        <f>#REF!&amp;Deletions!E120</f>
        <v>#REF!</v>
      </c>
      <c r="H120" s="247">
        <f t="shared" si="7"/>
        <v>119</v>
      </c>
      <c r="I120" s="247" t="str">
        <f>IF(ISERROR(VLOOKUP(G120,#REF!, 1, 0)), "", H120)</f>
        <v/>
      </c>
    </row>
    <row r="121" spans="3:9">
      <c r="C121" s="305">
        <f t="shared" si="6"/>
        <v>120</v>
      </c>
      <c r="D121" s="354">
        <v>41912</v>
      </c>
      <c r="E121" s="341" t="s">
        <v>3185</v>
      </c>
      <c r="F121" s="341" t="s">
        <v>8407</v>
      </c>
      <c r="G121" s="247" t="e">
        <f>#REF!&amp;Deletions!E121</f>
        <v>#REF!</v>
      </c>
      <c r="H121" s="247">
        <f t="shared" si="7"/>
        <v>120</v>
      </c>
      <c r="I121" s="247" t="str">
        <f>IF(ISERROR(VLOOKUP(G121,#REF!, 1, 0)), "", H121)</f>
        <v/>
      </c>
    </row>
    <row r="122" spans="3:9">
      <c r="C122" s="305">
        <f t="shared" si="6"/>
        <v>121</v>
      </c>
      <c r="D122" s="354">
        <v>41912</v>
      </c>
      <c r="E122" s="341" t="s">
        <v>5711</v>
      </c>
      <c r="F122" s="341" t="s">
        <v>8408</v>
      </c>
      <c r="G122" s="247" t="e">
        <f>#REF!&amp;Deletions!E122</f>
        <v>#REF!</v>
      </c>
      <c r="H122" s="247">
        <f t="shared" si="7"/>
        <v>121</v>
      </c>
      <c r="I122" s="247" t="str">
        <f>IF(ISERROR(VLOOKUP(G122,#REF!, 1, 0)), "", H122)</f>
        <v/>
      </c>
    </row>
    <row r="123" spans="3:9">
      <c r="C123" s="305">
        <f t="shared" si="6"/>
        <v>122</v>
      </c>
      <c r="D123" s="354">
        <v>41912</v>
      </c>
      <c r="E123" s="341" t="s">
        <v>7427</v>
      </c>
      <c r="F123" s="341" t="s">
        <v>7428</v>
      </c>
      <c r="G123" s="247" t="e">
        <f>#REF!&amp;Deletions!E123</f>
        <v>#REF!</v>
      </c>
      <c r="H123" s="247">
        <f t="shared" si="7"/>
        <v>122</v>
      </c>
      <c r="I123" s="247" t="str">
        <f>IF(ISERROR(VLOOKUP(G123,#REF!, 1, 0)), "", H123)</f>
        <v/>
      </c>
    </row>
    <row r="124" spans="3:9">
      <c r="C124" s="305">
        <f t="shared" si="6"/>
        <v>123</v>
      </c>
      <c r="D124" s="354">
        <v>41912</v>
      </c>
      <c r="E124" s="341" t="s">
        <v>2035</v>
      </c>
      <c r="F124" s="341" t="s">
        <v>8412</v>
      </c>
      <c r="G124" s="247" t="e">
        <f>#REF!&amp;Deletions!E124</f>
        <v>#REF!</v>
      </c>
      <c r="H124" s="247">
        <f t="shared" si="7"/>
        <v>123</v>
      </c>
      <c r="I124" s="247" t="str">
        <f>IF(ISERROR(VLOOKUP(G124,#REF!, 1, 0)), "", H124)</f>
        <v/>
      </c>
    </row>
    <row r="125" spans="3:9">
      <c r="C125" s="305">
        <f t="shared" si="6"/>
        <v>124</v>
      </c>
      <c r="D125" s="354">
        <v>41912</v>
      </c>
      <c r="E125" s="341" t="s">
        <v>9271</v>
      </c>
      <c r="F125" s="341" t="s">
        <v>9272</v>
      </c>
      <c r="G125" s="247" t="e">
        <f>#REF!&amp;Deletions!E125</f>
        <v>#REF!</v>
      </c>
      <c r="H125" s="247">
        <f t="shared" si="7"/>
        <v>124</v>
      </c>
      <c r="I125" s="247" t="str">
        <f>IF(ISERROR(VLOOKUP(G125,#REF!, 1, 0)), "", H125)</f>
        <v/>
      </c>
    </row>
    <row r="126" spans="3:9">
      <c r="C126" s="305">
        <f t="shared" si="6"/>
        <v>125</v>
      </c>
      <c r="D126" s="354">
        <v>41912</v>
      </c>
      <c r="E126" s="341" t="s">
        <v>860</v>
      </c>
      <c r="F126" s="341" t="s">
        <v>8414</v>
      </c>
      <c r="G126" s="247" t="e">
        <f>#REF!&amp;Deletions!E126</f>
        <v>#REF!</v>
      </c>
      <c r="H126" s="247">
        <f t="shared" si="7"/>
        <v>125</v>
      </c>
      <c r="I126" s="247" t="str">
        <f>IF(ISERROR(VLOOKUP(G126,#REF!, 1, 0)), "", H126)</f>
        <v/>
      </c>
    </row>
    <row r="127" spans="3:9">
      <c r="C127" s="305">
        <f t="shared" si="6"/>
        <v>126</v>
      </c>
      <c r="D127" s="354">
        <v>41912</v>
      </c>
      <c r="E127" s="341" t="s">
        <v>4401</v>
      </c>
      <c r="F127" s="341" t="s">
        <v>9896</v>
      </c>
      <c r="G127" s="247" t="e">
        <f>#REF!&amp;Deletions!E127</f>
        <v>#REF!</v>
      </c>
      <c r="H127" s="247">
        <f t="shared" si="7"/>
        <v>126</v>
      </c>
      <c r="I127" s="247" t="str">
        <f>IF(ISERROR(VLOOKUP(G127,#REF!, 1, 0)), "", H127)</f>
        <v/>
      </c>
    </row>
    <row r="128" spans="3:9">
      <c r="C128" s="305">
        <f t="shared" si="6"/>
        <v>127</v>
      </c>
      <c r="D128" s="354">
        <v>41912</v>
      </c>
      <c r="E128" s="341" t="s">
        <v>8415</v>
      </c>
      <c r="F128" s="341" t="s">
        <v>8416</v>
      </c>
      <c r="G128" s="247" t="e">
        <f>#REF!&amp;Deletions!E128</f>
        <v>#REF!</v>
      </c>
      <c r="H128" s="247">
        <f t="shared" si="7"/>
        <v>127</v>
      </c>
      <c r="I128" s="247" t="str">
        <f>IF(ISERROR(VLOOKUP(G128,#REF!, 1, 0)), "", H128)</f>
        <v/>
      </c>
    </row>
    <row r="129" spans="3:9">
      <c r="C129" s="305">
        <f t="shared" si="6"/>
        <v>128</v>
      </c>
      <c r="D129" s="354">
        <v>41912</v>
      </c>
      <c r="E129" s="341" t="s">
        <v>2541</v>
      </c>
      <c r="F129" s="341" t="s">
        <v>2542</v>
      </c>
      <c r="G129" s="247" t="e">
        <f>#REF!&amp;Deletions!E129</f>
        <v>#REF!</v>
      </c>
      <c r="H129" s="247">
        <f t="shared" si="7"/>
        <v>128</v>
      </c>
      <c r="I129" s="247" t="str">
        <f>IF(ISERROR(VLOOKUP(G129,#REF!, 1, 0)), "", H129)</f>
        <v/>
      </c>
    </row>
    <row r="130" spans="3:9">
      <c r="C130" s="305">
        <f t="shared" si="6"/>
        <v>129</v>
      </c>
      <c r="D130" s="354">
        <v>41912</v>
      </c>
      <c r="E130" s="341" t="s">
        <v>2169</v>
      </c>
      <c r="F130" s="341" t="s">
        <v>8417</v>
      </c>
      <c r="G130" s="247" t="e">
        <f>#REF!&amp;Deletions!E130</f>
        <v>#REF!</v>
      </c>
      <c r="H130" s="247">
        <f t="shared" si="7"/>
        <v>129</v>
      </c>
      <c r="I130" s="247" t="str">
        <f>IF(ISERROR(VLOOKUP(G130,#REF!, 1, 0)), "", H130)</f>
        <v/>
      </c>
    </row>
    <row r="131" spans="3:9">
      <c r="C131" s="305">
        <f t="shared" ref="C131:C194" si="8">H131</f>
        <v>130</v>
      </c>
      <c r="D131" s="354">
        <v>41912</v>
      </c>
      <c r="E131" s="341" t="s">
        <v>3490</v>
      </c>
      <c r="F131" s="341" t="s">
        <v>8418</v>
      </c>
      <c r="G131" s="247" t="e">
        <f>#REF!&amp;Deletions!E131</f>
        <v>#REF!</v>
      </c>
      <c r="H131" s="247">
        <f t="shared" ref="H131:H194" si="9">COUNTIF($F$2:$F$902, "&lt;="&amp;F131)</f>
        <v>130</v>
      </c>
      <c r="I131" s="247" t="str">
        <f>IF(ISERROR(VLOOKUP(G131,#REF!, 1, 0)), "", H131)</f>
        <v/>
      </c>
    </row>
    <row r="132" spans="3:9">
      <c r="C132" s="305">
        <f t="shared" si="8"/>
        <v>131</v>
      </c>
      <c r="D132" s="354">
        <v>41912</v>
      </c>
      <c r="E132" s="341" t="s">
        <v>1332</v>
      </c>
      <c r="F132" s="341" t="s">
        <v>9897</v>
      </c>
      <c r="G132" s="247" t="e">
        <f>#REF!&amp;Deletions!E132</f>
        <v>#REF!</v>
      </c>
      <c r="H132" s="247">
        <f t="shared" si="9"/>
        <v>131</v>
      </c>
      <c r="I132" s="247" t="str">
        <f>IF(ISERROR(VLOOKUP(G132,#REF!, 1, 0)), "", H132)</f>
        <v/>
      </c>
    </row>
    <row r="133" spans="3:9">
      <c r="C133" s="305">
        <f t="shared" si="8"/>
        <v>132</v>
      </c>
      <c r="D133" s="354">
        <v>41912</v>
      </c>
      <c r="E133" s="341" t="s">
        <v>5407</v>
      </c>
      <c r="F133" s="341" t="s">
        <v>8420</v>
      </c>
      <c r="G133" s="247" t="e">
        <f>#REF!&amp;Deletions!E133</f>
        <v>#REF!</v>
      </c>
      <c r="H133" s="247">
        <f t="shared" si="9"/>
        <v>132</v>
      </c>
      <c r="I133" s="247" t="str">
        <f>IF(ISERROR(VLOOKUP(G133,#REF!, 1, 0)), "", H133)</f>
        <v/>
      </c>
    </row>
    <row r="134" spans="3:9">
      <c r="C134" s="305">
        <f t="shared" si="8"/>
        <v>133</v>
      </c>
      <c r="D134" s="354">
        <v>41912</v>
      </c>
      <c r="E134" s="341" t="s">
        <v>9287</v>
      </c>
      <c r="F134" s="341" t="s">
        <v>9288</v>
      </c>
      <c r="G134" s="247" t="e">
        <f>#REF!&amp;Deletions!E134</f>
        <v>#REF!</v>
      </c>
      <c r="H134" s="247">
        <f t="shared" si="9"/>
        <v>133</v>
      </c>
      <c r="I134" s="247" t="str">
        <f>IF(ISERROR(VLOOKUP(G134,#REF!, 1, 0)), "", H134)</f>
        <v/>
      </c>
    </row>
    <row r="135" spans="3:9">
      <c r="C135" s="305">
        <f t="shared" si="8"/>
        <v>134</v>
      </c>
      <c r="D135" s="354">
        <v>41912</v>
      </c>
      <c r="E135" s="341" t="s">
        <v>4714</v>
      </c>
      <c r="F135" s="341" t="s">
        <v>8421</v>
      </c>
      <c r="G135" s="247" t="e">
        <f>#REF!&amp;Deletions!E135</f>
        <v>#REF!</v>
      </c>
      <c r="H135" s="247">
        <f t="shared" si="9"/>
        <v>134</v>
      </c>
      <c r="I135" s="247" t="str">
        <f>IF(ISERROR(VLOOKUP(G135,#REF!, 1, 0)), "", H135)</f>
        <v/>
      </c>
    </row>
    <row r="136" spans="3:9">
      <c r="C136" s="305">
        <f t="shared" si="8"/>
        <v>135</v>
      </c>
      <c r="D136" s="354">
        <v>41912</v>
      </c>
      <c r="E136" s="341" t="s">
        <v>9103</v>
      </c>
      <c r="F136" s="341" t="s">
        <v>9898</v>
      </c>
      <c r="G136" s="247" t="e">
        <f>#REF!&amp;Deletions!E136</f>
        <v>#REF!</v>
      </c>
      <c r="H136" s="247">
        <f t="shared" si="9"/>
        <v>135</v>
      </c>
      <c r="I136" s="247" t="str">
        <f>IF(ISERROR(VLOOKUP(G136,#REF!, 1, 0)), "", H136)</f>
        <v/>
      </c>
    </row>
    <row r="137" spans="3:9">
      <c r="C137" s="305">
        <f t="shared" si="8"/>
        <v>136</v>
      </c>
      <c r="D137" s="354">
        <v>41912</v>
      </c>
      <c r="E137" s="341" t="s">
        <v>865</v>
      </c>
      <c r="F137" s="341" t="s">
        <v>9899</v>
      </c>
      <c r="G137" s="247" t="e">
        <f>#REF!&amp;Deletions!E137</f>
        <v>#REF!</v>
      </c>
      <c r="H137" s="247">
        <f t="shared" si="9"/>
        <v>136</v>
      </c>
      <c r="I137" s="247" t="str">
        <f>IF(ISERROR(VLOOKUP(G137,#REF!, 1, 0)), "", H137)</f>
        <v/>
      </c>
    </row>
    <row r="138" spans="3:9">
      <c r="C138" s="305">
        <f t="shared" si="8"/>
        <v>137</v>
      </c>
      <c r="D138" s="354">
        <v>41912</v>
      </c>
      <c r="E138" s="341" t="s">
        <v>544</v>
      </c>
      <c r="F138" s="341" t="s">
        <v>8423</v>
      </c>
      <c r="G138" s="247" t="e">
        <f>#REF!&amp;Deletions!E138</f>
        <v>#REF!</v>
      </c>
      <c r="H138" s="247">
        <f t="shared" si="9"/>
        <v>137</v>
      </c>
      <c r="I138" s="247" t="str">
        <f>IF(ISERROR(VLOOKUP(G138,#REF!, 1, 0)), "", H138)</f>
        <v/>
      </c>
    </row>
    <row r="139" spans="3:9">
      <c r="C139" s="305">
        <f t="shared" si="8"/>
        <v>138</v>
      </c>
      <c r="D139" s="354">
        <v>41912</v>
      </c>
      <c r="E139" s="341" t="s">
        <v>8988</v>
      </c>
      <c r="F139" s="341" t="s">
        <v>9900</v>
      </c>
      <c r="G139" s="247" t="e">
        <f>#REF!&amp;Deletions!E139</f>
        <v>#REF!</v>
      </c>
      <c r="H139" s="247">
        <f t="shared" si="9"/>
        <v>138</v>
      </c>
      <c r="I139" s="247" t="str">
        <f>IF(ISERROR(VLOOKUP(G139,#REF!, 1, 0)), "", H139)</f>
        <v/>
      </c>
    </row>
    <row r="140" spans="3:9">
      <c r="C140" s="305">
        <f t="shared" si="8"/>
        <v>139</v>
      </c>
      <c r="D140" s="354">
        <v>41912</v>
      </c>
      <c r="E140" s="341" t="s">
        <v>9266</v>
      </c>
      <c r="F140" s="341" t="s">
        <v>9267</v>
      </c>
      <c r="G140" s="247" t="e">
        <f>#REF!&amp;Deletions!E140</f>
        <v>#REF!</v>
      </c>
      <c r="H140" s="247">
        <f t="shared" si="9"/>
        <v>139</v>
      </c>
      <c r="I140" s="247" t="str">
        <f>IF(ISERROR(VLOOKUP(G140,#REF!, 1, 0)), "", H140)</f>
        <v/>
      </c>
    </row>
    <row r="141" spans="3:9">
      <c r="C141" s="305">
        <f t="shared" si="8"/>
        <v>140</v>
      </c>
      <c r="D141" s="354">
        <v>41912</v>
      </c>
      <c r="E141" s="341" t="s">
        <v>4015</v>
      </c>
      <c r="F141" s="341" t="s">
        <v>4016</v>
      </c>
      <c r="G141" s="247" t="e">
        <f>#REF!&amp;Deletions!E141</f>
        <v>#REF!</v>
      </c>
      <c r="H141" s="247">
        <f t="shared" si="9"/>
        <v>140</v>
      </c>
      <c r="I141" s="247" t="str">
        <f>IF(ISERROR(VLOOKUP(G141,#REF!, 1, 0)), "", H141)</f>
        <v/>
      </c>
    </row>
    <row r="142" spans="3:9">
      <c r="C142" s="305">
        <f t="shared" si="8"/>
        <v>141</v>
      </c>
      <c r="D142" s="354">
        <v>41912</v>
      </c>
      <c r="E142" s="341" t="s">
        <v>1337</v>
      </c>
      <c r="F142" s="341" t="s">
        <v>9901</v>
      </c>
      <c r="G142" s="247" t="e">
        <f>#REF!&amp;Deletions!E142</f>
        <v>#REF!</v>
      </c>
      <c r="H142" s="247">
        <f t="shared" si="9"/>
        <v>141</v>
      </c>
      <c r="I142" s="247" t="str">
        <f>IF(ISERROR(VLOOKUP(G142,#REF!, 1, 0)), "", H142)</f>
        <v/>
      </c>
    </row>
    <row r="143" spans="3:9">
      <c r="C143" s="305">
        <f t="shared" si="8"/>
        <v>142</v>
      </c>
      <c r="D143" s="354">
        <v>41912</v>
      </c>
      <c r="E143" s="341" t="s">
        <v>875</v>
      </c>
      <c r="F143" s="341" t="s">
        <v>9902</v>
      </c>
      <c r="G143" s="247" t="e">
        <f>#REF!&amp;Deletions!E143</f>
        <v>#REF!</v>
      </c>
      <c r="H143" s="247">
        <f t="shared" si="9"/>
        <v>142</v>
      </c>
      <c r="I143" s="247" t="str">
        <f>IF(ISERROR(VLOOKUP(G143,#REF!, 1, 0)), "", H143)</f>
        <v/>
      </c>
    </row>
    <row r="144" spans="3:9">
      <c r="C144" s="305">
        <f t="shared" si="8"/>
        <v>143</v>
      </c>
      <c r="D144" s="354">
        <v>41912</v>
      </c>
      <c r="E144" s="341" t="s">
        <v>398</v>
      </c>
      <c r="F144" s="341" t="s">
        <v>8429</v>
      </c>
      <c r="G144" s="247" t="e">
        <f>#REF!&amp;Deletions!E144</f>
        <v>#REF!</v>
      </c>
      <c r="H144" s="247">
        <f t="shared" si="9"/>
        <v>143</v>
      </c>
      <c r="I144" s="247" t="str">
        <f>IF(ISERROR(VLOOKUP(G144,#REF!, 1, 0)), "", H144)</f>
        <v/>
      </c>
    </row>
    <row r="145" spans="3:9">
      <c r="C145" s="305">
        <f t="shared" si="8"/>
        <v>144</v>
      </c>
      <c r="D145" s="354">
        <v>41912</v>
      </c>
      <c r="E145" s="341" t="s">
        <v>880</v>
      </c>
      <c r="F145" s="341" t="s">
        <v>8430</v>
      </c>
      <c r="G145" s="247" t="e">
        <f>#REF!&amp;Deletions!E145</f>
        <v>#REF!</v>
      </c>
      <c r="H145" s="247">
        <f t="shared" si="9"/>
        <v>144</v>
      </c>
      <c r="I145" s="247" t="str">
        <f>IF(ISERROR(VLOOKUP(G145,#REF!, 1, 0)), "", H145)</f>
        <v/>
      </c>
    </row>
    <row r="146" spans="3:9">
      <c r="C146" s="305">
        <f t="shared" si="8"/>
        <v>145</v>
      </c>
      <c r="D146" s="354">
        <v>41912</v>
      </c>
      <c r="E146" s="341" t="s">
        <v>2735</v>
      </c>
      <c r="F146" s="341" t="s">
        <v>9903</v>
      </c>
      <c r="G146" s="247" t="e">
        <f>#REF!&amp;Deletions!E146</f>
        <v>#REF!</v>
      </c>
      <c r="H146" s="247">
        <f t="shared" si="9"/>
        <v>145</v>
      </c>
      <c r="I146" s="247" t="str">
        <f>IF(ISERROR(VLOOKUP(G146,#REF!, 1, 0)), "", H146)</f>
        <v/>
      </c>
    </row>
    <row r="147" spans="3:9">
      <c r="C147" s="305">
        <f t="shared" si="8"/>
        <v>146</v>
      </c>
      <c r="D147" s="354">
        <v>41912</v>
      </c>
      <c r="E147" s="341" t="s">
        <v>2876</v>
      </c>
      <c r="F147" s="341" t="s">
        <v>8431</v>
      </c>
      <c r="G147" s="247" t="e">
        <f>#REF!&amp;Deletions!E147</f>
        <v>#REF!</v>
      </c>
      <c r="H147" s="247">
        <f t="shared" si="9"/>
        <v>146</v>
      </c>
      <c r="I147" s="247" t="str">
        <f>IF(ISERROR(VLOOKUP(G147,#REF!, 1, 0)), "", H147)</f>
        <v/>
      </c>
    </row>
    <row r="148" spans="3:9">
      <c r="C148" s="305">
        <f t="shared" si="8"/>
        <v>147</v>
      </c>
      <c r="D148" s="354">
        <v>41912</v>
      </c>
      <c r="E148" s="341" t="s">
        <v>3321</v>
      </c>
      <c r="F148" s="341" t="s">
        <v>9904</v>
      </c>
      <c r="G148" s="247" t="e">
        <f>#REF!&amp;Deletions!E148</f>
        <v>#REF!</v>
      </c>
      <c r="H148" s="247">
        <f t="shared" si="9"/>
        <v>147</v>
      </c>
      <c r="I148" s="247" t="str">
        <f>IF(ISERROR(VLOOKUP(G148,#REF!, 1, 0)), "", H148)</f>
        <v/>
      </c>
    </row>
    <row r="149" spans="3:9">
      <c r="C149" s="305">
        <f t="shared" si="8"/>
        <v>148</v>
      </c>
      <c r="D149" s="354">
        <v>41912</v>
      </c>
      <c r="E149" s="341" t="s">
        <v>8989</v>
      </c>
      <c r="F149" s="341" t="s">
        <v>9905</v>
      </c>
      <c r="G149" s="247" t="e">
        <f>#REF!&amp;Deletions!E149</f>
        <v>#REF!</v>
      </c>
      <c r="H149" s="247">
        <f t="shared" si="9"/>
        <v>148</v>
      </c>
      <c r="I149" s="247" t="str">
        <f>IF(ISERROR(VLOOKUP(G149,#REF!, 1, 0)), "", H149)</f>
        <v/>
      </c>
    </row>
    <row r="150" spans="3:9">
      <c r="C150" s="305">
        <f t="shared" si="8"/>
        <v>149</v>
      </c>
      <c r="D150" s="354">
        <v>41912</v>
      </c>
      <c r="E150" s="341" t="s">
        <v>3485</v>
      </c>
      <c r="F150" s="341" t="s">
        <v>8433</v>
      </c>
      <c r="G150" s="247" t="e">
        <f>#REF!&amp;Deletions!E150</f>
        <v>#REF!</v>
      </c>
      <c r="H150" s="247">
        <f t="shared" si="9"/>
        <v>149</v>
      </c>
      <c r="I150" s="247" t="str">
        <f>IF(ISERROR(VLOOKUP(G150,#REF!, 1, 0)), "", H150)</f>
        <v/>
      </c>
    </row>
    <row r="151" spans="3:9">
      <c r="C151" s="305">
        <f t="shared" si="8"/>
        <v>150</v>
      </c>
      <c r="D151" s="354">
        <v>41912</v>
      </c>
      <c r="E151" s="341" t="s">
        <v>3497</v>
      </c>
      <c r="F151" s="341" t="s">
        <v>8434</v>
      </c>
      <c r="G151" s="247" t="e">
        <f>#REF!&amp;Deletions!E151</f>
        <v>#REF!</v>
      </c>
      <c r="H151" s="247">
        <f t="shared" si="9"/>
        <v>150</v>
      </c>
      <c r="I151" s="247" t="str">
        <f>IF(ISERROR(VLOOKUP(G151,#REF!, 1, 0)), "", H151)</f>
        <v/>
      </c>
    </row>
    <row r="152" spans="3:9">
      <c r="C152" s="305">
        <f t="shared" si="8"/>
        <v>151</v>
      </c>
      <c r="D152" s="354">
        <v>41912</v>
      </c>
      <c r="E152" s="341" t="s">
        <v>9230</v>
      </c>
      <c r="F152" s="341" t="s">
        <v>9906</v>
      </c>
      <c r="G152" s="247" t="e">
        <f>#REF!&amp;Deletions!E152</f>
        <v>#REF!</v>
      </c>
      <c r="H152" s="247">
        <f t="shared" si="9"/>
        <v>151</v>
      </c>
      <c r="I152" s="247" t="str">
        <f>IF(ISERROR(VLOOKUP(G152,#REF!, 1, 0)), "", H152)</f>
        <v/>
      </c>
    </row>
    <row r="153" spans="3:9">
      <c r="C153" s="305">
        <f t="shared" si="8"/>
        <v>152</v>
      </c>
      <c r="D153" s="354">
        <v>41912</v>
      </c>
      <c r="E153" s="341" t="s">
        <v>4022</v>
      </c>
      <c r="F153" s="341" t="s">
        <v>8438</v>
      </c>
      <c r="G153" s="247" t="e">
        <f>#REF!&amp;Deletions!E153</f>
        <v>#REF!</v>
      </c>
      <c r="H153" s="247">
        <f t="shared" si="9"/>
        <v>152</v>
      </c>
      <c r="I153" s="247" t="str">
        <f>IF(ISERROR(VLOOKUP(G153,#REF!, 1, 0)), "", H153)</f>
        <v/>
      </c>
    </row>
    <row r="154" spans="3:9">
      <c r="C154" s="305">
        <f t="shared" si="8"/>
        <v>153</v>
      </c>
      <c r="D154" s="354">
        <v>41912</v>
      </c>
      <c r="E154" s="341" t="s">
        <v>551</v>
      </c>
      <c r="F154" s="341" t="s">
        <v>9405</v>
      </c>
      <c r="G154" s="247" t="e">
        <f>#REF!&amp;Deletions!E154</f>
        <v>#REF!</v>
      </c>
      <c r="H154" s="247">
        <f t="shared" si="9"/>
        <v>153</v>
      </c>
      <c r="I154" s="247" t="str">
        <f>IF(ISERROR(VLOOKUP(G154,#REF!, 1, 0)), "", H154)</f>
        <v/>
      </c>
    </row>
    <row r="155" spans="3:9">
      <c r="C155" s="305">
        <f t="shared" si="8"/>
        <v>154</v>
      </c>
      <c r="D155" s="354">
        <v>41912</v>
      </c>
      <c r="E155" s="341" t="s">
        <v>2573</v>
      </c>
      <c r="F155" s="341" t="s">
        <v>8439</v>
      </c>
      <c r="G155" s="247" t="e">
        <f>#REF!&amp;Deletions!E155</f>
        <v>#REF!</v>
      </c>
      <c r="H155" s="247">
        <f t="shared" si="9"/>
        <v>154</v>
      </c>
      <c r="I155" s="247" t="str">
        <f>IF(ISERROR(VLOOKUP(G155,#REF!, 1, 0)), "", H155)</f>
        <v/>
      </c>
    </row>
    <row r="156" spans="3:9">
      <c r="C156" s="305">
        <f t="shared" si="8"/>
        <v>155</v>
      </c>
      <c r="D156" s="354">
        <v>41912</v>
      </c>
      <c r="E156" s="341" t="s">
        <v>4795</v>
      </c>
      <c r="F156" s="341" t="s">
        <v>8440</v>
      </c>
      <c r="G156" s="247" t="e">
        <f>#REF!&amp;Deletions!E156</f>
        <v>#REF!</v>
      </c>
      <c r="H156" s="247">
        <f t="shared" si="9"/>
        <v>155</v>
      </c>
      <c r="I156" s="247" t="str">
        <f>IF(ISERROR(VLOOKUP(G156,#REF!, 1, 0)), "", H156)</f>
        <v/>
      </c>
    </row>
    <row r="157" spans="3:9">
      <c r="C157" s="305">
        <f t="shared" si="8"/>
        <v>156</v>
      </c>
      <c r="D157" s="354">
        <v>41912</v>
      </c>
      <c r="E157" s="341" t="s">
        <v>4162</v>
      </c>
      <c r="F157" s="341" t="s">
        <v>4163</v>
      </c>
      <c r="G157" s="247" t="e">
        <f>#REF!&amp;Deletions!E157</f>
        <v>#REF!</v>
      </c>
      <c r="H157" s="247">
        <f t="shared" si="9"/>
        <v>156</v>
      </c>
      <c r="I157" s="247" t="str">
        <f>IF(ISERROR(VLOOKUP(G157,#REF!, 1, 0)), "", H157)</f>
        <v/>
      </c>
    </row>
    <row r="158" spans="3:9">
      <c r="C158" s="305">
        <f t="shared" si="8"/>
        <v>157</v>
      </c>
      <c r="D158" s="354">
        <v>41912</v>
      </c>
      <c r="E158" s="341" t="s">
        <v>3814</v>
      </c>
      <c r="F158" s="341" t="s">
        <v>8441</v>
      </c>
      <c r="G158" s="247" t="e">
        <f>#REF!&amp;Deletions!E158</f>
        <v>#REF!</v>
      </c>
      <c r="H158" s="247">
        <f t="shared" si="9"/>
        <v>157</v>
      </c>
      <c r="I158" s="247" t="str">
        <f>IF(ISERROR(VLOOKUP(G158,#REF!, 1, 0)), "", H158)</f>
        <v/>
      </c>
    </row>
    <row r="159" spans="3:9">
      <c r="C159" s="305">
        <f t="shared" si="8"/>
        <v>158</v>
      </c>
      <c r="D159" s="354">
        <v>41912</v>
      </c>
      <c r="E159" s="341" t="s">
        <v>888</v>
      </c>
      <c r="F159" s="341" t="s">
        <v>8442</v>
      </c>
      <c r="G159" s="247" t="e">
        <f>#REF!&amp;Deletions!E159</f>
        <v>#REF!</v>
      </c>
      <c r="H159" s="247">
        <f t="shared" si="9"/>
        <v>158</v>
      </c>
      <c r="I159" s="247" t="str">
        <f>IF(ISERROR(VLOOKUP(G159,#REF!, 1, 0)), "", H159)</f>
        <v/>
      </c>
    </row>
    <row r="160" spans="3:9">
      <c r="C160" s="305">
        <f t="shared" si="8"/>
        <v>159</v>
      </c>
      <c r="D160" s="354">
        <v>41912</v>
      </c>
      <c r="E160" s="341" t="s">
        <v>1096</v>
      </c>
      <c r="F160" s="341" t="s">
        <v>8443</v>
      </c>
      <c r="G160" s="247" t="e">
        <f>#REF!&amp;Deletions!E160</f>
        <v>#REF!</v>
      </c>
      <c r="H160" s="247">
        <f t="shared" si="9"/>
        <v>159</v>
      </c>
      <c r="I160" s="247" t="str">
        <f>IF(ISERROR(VLOOKUP(G160,#REF!, 1, 0)), "", H160)</f>
        <v/>
      </c>
    </row>
    <row r="161" spans="3:9">
      <c r="C161" s="305">
        <f t="shared" si="8"/>
        <v>160</v>
      </c>
      <c r="D161" s="354">
        <v>41912</v>
      </c>
      <c r="E161" s="341" t="s">
        <v>1353</v>
      </c>
      <c r="F161" s="341" t="s">
        <v>8444</v>
      </c>
      <c r="G161" s="247" t="e">
        <f>#REF!&amp;Deletions!E161</f>
        <v>#REF!</v>
      </c>
      <c r="H161" s="247">
        <f t="shared" si="9"/>
        <v>160</v>
      </c>
      <c r="I161" s="247" t="str">
        <f>IF(ISERROR(VLOOKUP(G161,#REF!, 1, 0)), "", H161)</f>
        <v/>
      </c>
    </row>
    <row r="162" spans="3:9">
      <c r="C162" s="305">
        <f t="shared" si="8"/>
        <v>161</v>
      </c>
      <c r="D162" s="354">
        <v>41912</v>
      </c>
      <c r="E162" s="341" t="s">
        <v>9248</v>
      </c>
      <c r="F162" s="341" t="s">
        <v>9907</v>
      </c>
      <c r="G162" s="247" t="e">
        <f>#REF!&amp;Deletions!E162</f>
        <v>#REF!</v>
      </c>
      <c r="H162" s="247">
        <f t="shared" si="9"/>
        <v>161</v>
      </c>
      <c r="I162" s="247" t="str">
        <f>IF(ISERROR(VLOOKUP(G162,#REF!, 1, 0)), "", H162)</f>
        <v/>
      </c>
    </row>
    <row r="163" spans="3:9">
      <c r="C163" s="305">
        <f t="shared" si="8"/>
        <v>162</v>
      </c>
      <c r="D163" s="354">
        <v>41912</v>
      </c>
      <c r="E163" s="341" t="s">
        <v>558</v>
      </c>
      <c r="F163" s="341" t="s">
        <v>8446</v>
      </c>
      <c r="G163" s="247" t="e">
        <f>#REF!&amp;Deletions!E163</f>
        <v>#REF!</v>
      </c>
      <c r="H163" s="247">
        <f t="shared" si="9"/>
        <v>162</v>
      </c>
      <c r="I163" s="247" t="str">
        <f>IF(ISERROR(VLOOKUP(G163,#REF!, 1, 0)), "", H163)</f>
        <v/>
      </c>
    </row>
    <row r="164" spans="3:9">
      <c r="C164" s="305">
        <f t="shared" si="8"/>
        <v>163</v>
      </c>
      <c r="D164" s="354">
        <v>41912</v>
      </c>
      <c r="E164" s="341" t="s">
        <v>9016</v>
      </c>
      <c r="F164" s="341" t="s">
        <v>9908</v>
      </c>
      <c r="G164" s="247" t="e">
        <f>#REF!&amp;Deletions!E164</f>
        <v>#REF!</v>
      </c>
      <c r="H164" s="247">
        <f t="shared" si="9"/>
        <v>163</v>
      </c>
      <c r="I164" s="247" t="str">
        <f>IF(ISERROR(VLOOKUP(G164,#REF!, 1, 0)), "", H164)</f>
        <v/>
      </c>
    </row>
    <row r="165" spans="3:9">
      <c r="C165" s="305">
        <f t="shared" si="8"/>
        <v>164</v>
      </c>
      <c r="D165" s="354">
        <v>41912</v>
      </c>
      <c r="E165" s="341" t="s">
        <v>3042</v>
      </c>
      <c r="F165" s="341" t="s">
        <v>8447</v>
      </c>
      <c r="G165" s="247" t="e">
        <f>#REF!&amp;Deletions!E165</f>
        <v>#REF!</v>
      </c>
      <c r="H165" s="247">
        <f t="shared" si="9"/>
        <v>164</v>
      </c>
      <c r="I165" s="247" t="str">
        <f>IF(ISERROR(VLOOKUP(G165,#REF!, 1, 0)), "", H165)</f>
        <v/>
      </c>
    </row>
    <row r="166" spans="3:9">
      <c r="C166" s="305">
        <f t="shared" si="8"/>
        <v>165</v>
      </c>
      <c r="D166" s="354">
        <v>41912</v>
      </c>
      <c r="E166" s="341" t="s">
        <v>2306</v>
      </c>
      <c r="F166" s="341" t="s">
        <v>8448</v>
      </c>
      <c r="G166" s="247" t="e">
        <f>#REF!&amp;Deletions!E166</f>
        <v>#REF!</v>
      </c>
      <c r="H166" s="247">
        <f t="shared" si="9"/>
        <v>165</v>
      </c>
      <c r="I166" s="247" t="str">
        <f>IF(ISERROR(VLOOKUP(G166,#REF!, 1, 0)), "", H166)</f>
        <v/>
      </c>
    </row>
    <row r="167" spans="3:9">
      <c r="C167" s="305">
        <f t="shared" si="8"/>
        <v>166</v>
      </c>
      <c r="D167" s="354">
        <v>41912</v>
      </c>
      <c r="E167" s="341" t="s">
        <v>9299</v>
      </c>
      <c r="F167" s="341" t="s">
        <v>9300</v>
      </c>
      <c r="G167" s="247" t="e">
        <f>#REF!&amp;Deletions!E167</f>
        <v>#REF!</v>
      </c>
      <c r="H167" s="247">
        <f t="shared" si="9"/>
        <v>166</v>
      </c>
      <c r="I167" s="247" t="str">
        <f>IF(ISERROR(VLOOKUP(G167,#REF!, 1, 0)), "", H167)</f>
        <v/>
      </c>
    </row>
    <row r="168" spans="3:9">
      <c r="C168" s="305">
        <f t="shared" si="8"/>
        <v>167</v>
      </c>
      <c r="D168" s="354">
        <v>41912</v>
      </c>
      <c r="E168" s="341" t="s">
        <v>564</v>
      </c>
      <c r="F168" s="341" t="s">
        <v>8449</v>
      </c>
      <c r="G168" s="247" t="e">
        <f>#REF!&amp;Deletions!E168</f>
        <v>#REF!</v>
      </c>
      <c r="H168" s="247">
        <f t="shared" si="9"/>
        <v>167</v>
      </c>
      <c r="I168" s="247" t="str">
        <f>IF(ISERROR(VLOOKUP(G168,#REF!, 1, 0)), "", H168)</f>
        <v/>
      </c>
    </row>
    <row r="169" spans="3:9">
      <c r="C169" s="305">
        <f t="shared" si="8"/>
        <v>168</v>
      </c>
      <c r="D169" s="354">
        <v>41912</v>
      </c>
      <c r="E169" s="341" t="s">
        <v>1103</v>
      </c>
      <c r="F169" s="341" t="s">
        <v>1104</v>
      </c>
      <c r="G169" s="247" t="e">
        <f>#REF!&amp;Deletions!E169</f>
        <v>#REF!</v>
      </c>
      <c r="H169" s="247">
        <f t="shared" si="9"/>
        <v>168</v>
      </c>
      <c r="I169" s="247" t="str">
        <f>IF(ISERROR(VLOOKUP(G169,#REF!, 1, 0)), "", H169)</f>
        <v/>
      </c>
    </row>
    <row r="170" spans="3:9">
      <c r="C170" s="305">
        <f t="shared" si="8"/>
        <v>169</v>
      </c>
      <c r="D170" s="354">
        <v>41912</v>
      </c>
      <c r="E170" s="341" t="s">
        <v>1108</v>
      </c>
      <c r="F170" s="341" t="s">
        <v>8451</v>
      </c>
      <c r="G170" s="247" t="e">
        <f>#REF!&amp;Deletions!E170</f>
        <v>#REF!</v>
      </c>
      <c r="H170" s="247">
        <f t="shared" si="9"/>
        <v>169</v>
      </c>
      <c r="I170" s="247" t="str">
        <f>IF(ISERROR(VLOOKUP(G170,#REF!, 1, 0)), "", H170)</f>
        <v/>
      </c>
    </row>
    <row r="171" spans="3:9">
      <c r="C171" s="305">
        <f t="shared" si="8"/>
        <v>170</v>
      </c>
      <c r="D171" s="354">
        <v>41912</v>
      </c>
      <c r="E171" s="341" t="s">
        <v>1628</v>
      </c>
      <c r="F171" s="341" t="s">
        <v>9909</v>
      </c>
      <c r="G171" s="247" t="e">
        <f>#REF!&amp;Deletions!E171</f>
        <v>#REF!</v>
      </c>
      <c r="H171" s="247">
        <f t="shared" si="9"/>
        <v>170</v>
      </c>
      <c r="I171" s="247" t="str">
        <f>IF(ISERROR(VLOOKUP(G171,#REF!, 1, 0)), "", H171)</f>
        <v/>
      </c>
    </row>
    <row r="172" spans="3:9">
      <c r="C172" s="305">
        <f t="shared" si="8"/>
        <v>171</v>
      </c>
      <c r="D172" s="354">
        <v>41912</v>
      </c>
      <c r="E172" s="341" t="s">
        <v>3047</v>
      </c>
      <c r="F172" s="341" t="s">
        <v>8455</v>
      </c>
      <c r="G172" s="247" t="e">
        <f>#REF!&amp;Deletions!E172</f>
        <v>#REF!</v>
      </c>
      <c r="H172" s="247">
        <f t="shared" si="9"/>
        <v>171</v>
      </c>
      <c r="I172" s="247" t="str">
        <f>IF(ISERROR(VLOOKUP(G172,#REF!, 1, 0)), "", H172)</f>
        <v/>
      </c>
    </row>
    <row r="173" spans="3:9">
      <c r="C173" s="305">
        <f t="shared" si="8"/>
        <v>172</v>
      </c>
      <c r="D173" s="354">
        <v>41912</v>
      </c>
      <c r="E173" s="341" t="s">
        <v>4169</v>
      </c>
      <c r="F173" s="341" t="s">
        <v>9910</v>
      </c>
      <c r="G173" s="247" t="e">
        <f>#REF!&amp;Deletions!E173</f>
        <v>#REF!</v>
      </c>
      <c r="H173" s="247">
        <f t="shared" si="9"/>
        <v>172</v>
      </c>
      <c r="I173" s="247" t="str">
        <f>IF(ISERROR(VLOOKUP(G173,#REF!, 1, 0)), "", H173)</f>
        <v/>
      </c>
    </row>
    <row r="174" spans="3:9">
      <c r="C174" s="305">
        <f t="shared" si="8"/>
        <v>173</v>
      </c>
      <c r="D174" s="354">
        <v>41912</v>
      </c>
      <c r="E174" s="341" t="s">
        <v>8456</v>
      </c>
      <c r="F174" s="341" t="s">
        <v>8457</v>
      </c>
      <c r="G174" s="247" t="e">
        <f>#REF!&amp;Deletions!E174</f>
        <v>#REF!</v>
      </c>
      <c r="H174" s="247">
        <f t="shared" si="9"/>
        <v>173</v>
      </c>
      <c r="I174" s="247" t="str">
        <f>IF(ISERROR(VLOOKUP(G174,#REF!, 1, 0)), "", H174)</f>
        <v/>
      </c>
    </row>
    <row r="175" spans="3:9">
      <c r="C175" s="305">
        <f t="shared" si="8"/>
        <v>174</v>
      </c>
      <c r="D175" s="354">
        <v>41912</v>
      </c>
      <c r="E175" s="341" t="s">
        <v>9155</v>
      </c>
      <c r="F175" s="341" t="s">
        <v>9911</v>
      </c>
      <c r="G175" s="247" t="e">
        <f>#REF!&amp;Deletions!E175</f>
        <v>#REF!</v>
      </c>
      <c r="H175" s="247">
        <f t="shared" si="9"/>
        <v>174</v>
      </c>
      <c r="I175" s="247" t="str">
        <f>IF(ISERROR(VLOOKUP(G175,#REF!, 1, 0)), "", H175)</f>
        <v/>
      </c>
    </row>
    <row r="176" spans="3:9">
      <c r="C176" s="305">
        <f t="shared" si="8"/>
        <v>175</v>
      </c>
      <c r="D176" s="354">
        <v>41912</v>
      </c>
      <c r="E176" s="341" t="s">
        <v>3333</v>
      </c>
      <c r="F176" s="341" t="s">
        <v>8459</v>
      </c>
      <c r="G176" s="247" t="e">
        <f>#REF!&amp;Deletions!E176</f>
        <v>#REF!</v>
      </c>
      <c r="H176" s="247">
        <f t="shared" si="9"/>
        <v>175</v>
      </c>
      <c r="I176" s="247" t="str">
        <f>IF(ISERROR(VLOOKUP(G176,#REF!, 1, 0)), "", H176)</f>
        <v/>
      </c>
    </row>
    <row r="177" spans="3:9">
      <c r="C177" s="305">
        <f t="shared" si="8"/>
        <v>176</v>
      </c>
      <c r="D177" s="354">
        <v>41912</v>
      </c>
      <c r="E177" s="341" t="s">
        <v>1363</v>
      </c>
      <c r="F177" s="341" t="s">
        <v>8460</v>
      </c>
      <c r="G177" s="247" t="e">
        <f>#REF!&amp;Deletions!E177</f>
        <v>#REF!</v>
      </c>
      <c r="H177" s="247">
        <f t="shared" si="9"/>
        <v>176</v>
      </c>
      <c r="I177" s="247" t="str">
        <f>IF(ISERROR(VLOOKUP(G177,#REF!, 1, 0)), "", H177)</f>
        <v/>
      </c>
    </row>
    <row r="178" spans="3:9">
      <c r="C178" s="305">
        <f t="shared" si="8"/>
        <v>177</v>
      </c>
      <c r="D178" s="354">
        <v>41912</v>
      </c>
      <c r="E178" s="341" t="s">
        <v>1358</v>
      </c>
      <c r="F178" s="341" t="s">
        <v>9912</v>
      </c>
      <c r="G178" s="247" t="e">
        <f>#REF!&amp;Deletions!E178</f>
        <v>#REF!</v>
      </c>
      <c r="H178" s="247">
        <f t="shared" si="9"/>
        <v>177</v>
      </c>
      <c r="I178" s="247" t="str">
        <f>IF(ISERROR(VLOOKUP(G178,#REF!, 1, 0)), "", H178)</f>
        <v/>
      </c>
    </row>
    <row r="179" spans="3:9">
      <c r="C179" s="305">
        <f t="shared" si="8"/>
        <v>178</v>
      </c>
      <c r="D179" s="354">
        <v>41912</v>
      </c>
      <c r="E179" s="341" t="s">
        <v>9156</v>
      </c>
      <c r="F179" s="341" t="s">
        <v>9913</v>
      </c>
      <c r="G179" s="247" t="e">
        <f>#REF!&amp;Deletions!E179</f>
        <v>#REF!</v>
      </c>
      <c r="H179" s="247">
        <f t="shared" si="9"/>
        <v>178</v>
      </c>
      <c r="I179" s="247" t="str">
        <f>IF(ISERROR(VLOOKUP(G179,#REF!, 1, 0)), "", H179)</f>
        <v/>
      </c>
    </row>
    <row r="180" spans="3:9">
      <c r="C180" s="305">
        <f t="shared" si="8"/>
        <v>179</v>
      </c>
      <c r="D180" s="354">
        <v>41912</v>
      </c>
      <c r="E180" s="341" t="s">
        <v>8168</v>
      </c>
      <c r="F180" s="341" t="s">
        <v>8462</v>
      </c>
      <c r="G180" s="247" t="e">
        <f>#REF!&amp;Deletions!E180</f>
        <v>#REF!</v>
      </c>
      <c r="H180" s="247">
        <f t="shared" si="9"/>
        <v>179</v>
      </c>
      <c r="I180" s="247" t="str">
        <f>IF(ISERROR(VLOOKUP(G180,#REF!, 1, 0)), "", H180)</f>
        <v/>
      </c>
    </row>
    <row r="181" spans="3:9">
      <c r="C181" s="305">
        <f t="shared" si="8"/>
        <v>180</v>
      </c>
      <c r="D181" s="354">
        <v>41912</v>
      </c>
      <c r="E181" s="341" t="s">
        <v>2578</v>
      </c>
      <c r="F181" s="341" t="s">
        <v>8464</v>
      </c>
      <c r="G181" s="247" t="e">
        <f>#REF!&amp;Deletions!E181</f>
        <v>#REF!</v>
      </c>
      <c r="H181" s="247">
        <f t="shared" si="9"/>
        <v>180</v>
      </c>
      <c r="I181" s="247" t="str">
        <f>IF(ISERROR(VLOOKUP(G181,#REF!, 1, 0)), "", H181)</f>
        <v/>
      </c>
    </row>
    <row r="182" spans="3:9">
      <c r="C182" s="305">
        <f t="shared" si="8"/>
        <v>181</v>
      </c>
      <c r="D182" s="354">
        <v>41912</v>
      </c>
      <c r="E182" s="341" t="s">
        <v>1907</v>
      </c>
      <c r="F182" s="341" t="s">
        <v>8465</v>
      </c>
      <c r="G182" s="247" t="e">
        <f>#REF!&amp;Deletions!E182</f>
        <v>#REF!</v>
      </c>
      <c r="H182" s="247">
        <f t="shared" si="9"/>
        <v>181</v>
      </c>
      <c r="I182" s="247" t="str">
        <f>IF(ISERROR(VLOOKUP(G182,#REF!, 1, 0)), "", H182)</f>
        <v/>
      </c>
    </row>
    <row r="183" spans="3:9">
      <c r="C183" s="305">
        <f t="shared" si="8"/>
        <v>182</v>
      </c>
      <c r="D183" s="354">
        <v>41912</v>
      </c>
      <c r="E183" s="341" t="s">
        <v>4471</v>
      </c>
      <c r="F183" s="341" t="s">
        <v>8466</v>
      </c>
      <c r="G183" s="247" t="e">
        <f>#REF!&amp;Deletions!E183</f>
        <v>#REF!</v>
      </c>
      <c r="H183" s="247">
        <f t="shared" si="9"/>
        <v>182</v>
      </c>
      <c r="I183" s="247" t="str">
        <f>IF(ISERROR(VLOOKUP(G183,#REF!, 1, 0)), "", H183)</f>
        <v/>
      </c>
    </row>
    <row r="184" spans="3:9">
      <c r="C184" s="305">
        <f t="shared" si="8"/>
        <v>183</v>
      </c>
      <c r="D184" s="354">
        <v>41912</v>
      </c>
      <c r="E184" s="341" t="s">
        <v>9204</v>
      </c>
      <c r="F184" s="341" t="s">
        <v>9914</v>
      </c>
      <c r="G184" s="247" t="e">
        <f>#REF!&amp;Deletions!E184</f>
        <v>#REF!</v>
      </c>
      <c r="H184" s="247">
        <f t="shared" si="9"/>
        <v>183</v>
      </c>
      <c r="I184" s="247" t="str">
        <f>IF(ISERROR(VLOOKUP(G184,#REF!, 1, 0)), "", H184)</f>
        <v/>
      </c>
    </row>
    <row r="185" spans="3:9">
      <c r="C185" s="305">
        <f t="shared" si="8"/>
        <v>184</v>
      </c>
      <c r="D185" s="354">
        <v>41912</v>
      </c>
      <c r="E185" s="341" t="s">
        <v>3052</v>
      </c>
      <c r="F185" s="341" t="s">
        <v>8467</v>
      </c>
      <c r="G185" s="247" t="e">
        <f>#REF!&amp;Deletions!E185</f>
        <v>#REF!</v>
      </c>
      <c r="H185" s="247">
        <f t="shared" si="9"/>
        <v>184</v>
      </c>
      <c r="I185" s="247" t="str">
        <f>IF(ISERROR(VLOOKUP(G185,#REF!, 1, 0)), "", H185)</f>
        <v/>
      </c>
    </row>
    <row r="186" spans="3:9">
      <c r="C186" s="305">
        <f t="shared" si="8"/>
        <v>185</v>
      </c>
      <c r="D186" s="354">
        <v>41912</v>
      </c>
      <c r="E186" s="341" t="s">
        <v>1368</v>
      </c>
      <c r="F186" s="341" t="s">
        <v>8468</v>
      </c>
      <c r="G186" s="247" t="e">
        <f>#REF!&amp;Deletions!E186</f>
        <v>#REF!</v>
      </c>
      <c r="H186" s="247">
        <f t="shared" si="9"/>
        <v>185</v>
      </c>
      <c r="I186" s="247" t="str">
        <f>IF(ISERROR(VLOOKUP(G186,#REF!, 1, 0)), "", H186)</f>
        <v/>
      </c>
    </row>
    <row r="187" spans="3:9">
      <c r="C187" s="305">
        <f t="shared" si="8"/>
        <v>186</v>
      </c>
      <c r="D187" s="354">
        <v>41912</v>
      </c>
      <c r="E187" s="341" t="s">
        <v>6753</v>
      </c>
      <c r="F187" s="341" t="s">
        <v>8470</v>
      </c>
      <c r="G187" s="247" t="e">
        <f>#REF!&amp;Deletions!E187</f>
        <v>#REF!</v>
      </c>
      <c r="H187" s="247">
        <f t="shared" si="9"/>
        <v>186</v>
      </c>
      <c r="I187" s="247" t="str">
        <f>IF(ISERROR(VLOOKUP(G187,#REF!, 1, 0)), "", H187)</f>
        <v/>
      </c>
    </row>
    <row r="188" spans="3:9">
      <c r="C188" s="305">
        <f t="shared" si="8"/>
        <v>187</v>
      </c>
      <c r="D188" s="354">
        <v>41912</v>
      </c>
      <c r="E188" s="341" t="s">
        <v>577</v>
      </c>
      <c r="F188" s="341" t="s">
        <v>8471</v>
      </c>
      <c r="G188" s="247" t="e">
        <f>#REF!&amp;Deletions!E188</f>
        <v>#REF!</v>
      </c>
      <c r="H188" s="247">
        <f t="shared" si="9"/>
        <v>187</v>
      </c>
      <c r="I188" s="247" t="str">
        <f>IF(ISERROR(VLOOKUP(G188,#REF!, 1, 0)), "", H188)</f>
        <v/>
      </c>
    </row>
    <row r="189" spans="3:9">
      <c r="C189" s="305">
        <f t="shared" si="8"/>
        <v>188</v>
      </c>
      <c r="D189" s="354">
        <v>41912</v>
      </c>
      <c r="E189" s="341" t="s">
        <v>9157</v>
      </c>
      <c r="F189" s="341" t="s">
        <v>9915</v>
      </c>
      <c r="G189" s="247" t="e">
        <f>#REF!&amp;Deletions!E189</f>
        <v>#REF!</v>
      </c>
      <c r="H189" s="247">
        <f t="shared" si="9"/>
        <v>188</v>
      </c>
      <c r="I189" s="247" t="str">
        <f>IF(ISERROR(VLOOKUP(G189,#REF!, 1, 0)), "", H189)</f>
        <v/>
      </c>
    </row>
    <row r="190" spans="3:9">
      <c r="C190" s="305">
        <f t="shared" si="8"/>
        <v>189</v>
      </c>
      <c r="D190" s="354">
        <v>41912</v>
      </c>
      <c r="E190" s="341" t="s">
        <v>570</v>
      </c>
      <c r="F190" s="341" t="s">
        <v>8472</v>
      </c>
      <c r="G190" s="247" t="e">
        <f>#REF!&amp;Deletions!E190</f>
        <v>#REF!</v>
      </c>
      <c r="H190" s="247">
        <f t="shared" si="9"/>
        <v>189</v>
      </c>
      <c r="I190" s="247" t="str">
        <f>IF(ISERROR(VLOOKUP(G190,#REF!, 1, 0)), "", H190)</f>
        <v/>
      </c>
    </row>
    <row r="191" spans="3:9">
      <c r="C191" s="305">
        <f t="shared" si="8"/>
        <v>190</v>
      </c>
      <c r="D191" s="354">
        <v>41912</v>
      </c>
      <c r="E191" s="341" t="s">
        <v>1036</v>
      </c>
      <c r="F191" s="341" t="s">
        <v>9916</v>
      </c>
      <c r="G191" s="247" t="e">
        <f>#REF!&amp;Deletions!E191</f>
        <v>#REF!</v>
      </c>
      <c r="H191" s="247">
        <f t="shared" si="9"/>
        <v>190</v>
      </c>
      <c r="I191" s="247" t="str">
        <f>IF(ISERROR(VLOOKUP(G191,#REF!, 1, 0)), "", H191)</f>
        <v/>
      </c>
    </row>
    <row r="192" spans="3:9">
      <c r="C192" s="305">
        <f t="shared" si="8"/>
        <v>191</v>
      </c>
      <c r="D192" s="354">
        <v>41912</v>
      </c>
      <c r="E192" s="341" t="s">
        <v>2746</v>
      </c>
      <c r="F192" s="341" t="s">
        <v>8474</v>
      </c>
      <c r="G192" s="247" t="e">
        <f>#REF!&amp;Deletions!E192</f>
        <v>#REF!</v>
      </c>
      <c r="H192" s="247">
        <f t="shared" si="9"/>
        <v>191</v>
      </c>
      <c r="I192" s="247" t="str">
        <f>IF(ISERROR(VLOOKUP(G192,#REF!, 1, 0)), "", H192)</f>
        <v/>
      </c>
    </row>
    <row r="193" spans="3:9">
      <c r="C193" s="305">
        <f t="shared" si="8"/>
        <v>192</v>
      </c>
      <c r="D193" s="354">
        <v>41912</v>
      </c>
      <c r="E193" s="341" t="s">
        <v>9316</v>
      </c>
      <c r="F193" s="341" t="s">
        <v>9917</v>
      </c>
      <c r="G193" s="247" t="e">
        <f>#REF!&amp;Deletions!E193</f>
        <v>#REF!</v>
      </c>
      <c r="H193" s="247">
        <f t="shared" si="9"/>
        <v>192</v>
      </c>
      <c r="I193" s="247" t="str">
        <f>IF(ISERROR(VLOOKUP(G193,#REF!, 1, 0)), "", H193)</f>
        <v/>
      </c>
    </row>
    <row r="194" spans="3:9">
      <c r="C194" s="305">
        <f t="shared" si="8"/>
        <v>193</v>
      </c>
      <c r="D194" s="354">
        <v>41912</v>
      </c>
      <c r="E194" s="341" t="s">
        <v>2892</v>
      </c>
      <c r="F194" s="341" t="s">
        <v>8480</v>
      </c>
      <c r="G194" s="247" t="e">
        <f>#REF!&amp;Deletions!E194</f>
        <v>#REF!</v>
      </c>
      <c r="H194" s="247">
        <f t="shared" si="9"/>
        <v>193</v>
      </c>
      <c r="I194" s="247" t="str">
        <f>IF(ISERROR(VLOOKUP(G194,#REF!, 1, 0)), "", H194)</f>
        <v/>
      </c>
    </row>
    <row r="195" spans="3:9">
      <c r="C195" s="305">
        <f t="shared" ref="C195:C258" si="10">H195</f>
        <v>194</v>
      </c>
      <c r="D195" s="354">
        <v>41912</v>
      </c>
      <c r="E195" s="341" t="s">
        <v>598</v>
      </c>
      <c r="F195" s="341" t="s">
        <v>8481</v>
      </c>
      <c r="G195" s="247" t="e">
        <f>#REF!&amp;Deletions!E195</f>
        <v>#REF!</v>
      </c>
      <c r="H195" s="247">
        <f t="shared" ref="H195:H258" si="11">COUNTIF($F$2:$F$902, "&lt;="&amp;F195)</f>
        <v>194</v>
      </c>
      <c r="I195" s="247" t="str">
        <f>IF(ISERROR(VLOOKUP(G195,#REF!, 1, 0)), "", H195)</f>
        <v/>
      </c>
    </row>
    <row r="196" spans="3:9">
      <c r="C196" s="305">
        <f t="shared" si="10"/>
        <v>195</v>
      </c>
      <c r="D196" s="354">
        <v>41912</v>
      </c>
      <c r="E196" s="341" t="s">
        <v>9078</v>
      </c>
      <c r="F196" s="341" t="s">
        <v>9918</v>
      </c>
      <c r="G196" s="247" t="e">
        <f>#REF!&amp;Deletions!E196</f>
        <v>#REF!</v>
      </c>
      <c r="H196" s="247">
        <f t="shared" si="11"/>
        <v>195</v>
      </c>
      <c r="I196" s="247" t="str">
        <f>IF(ISERROR(VLOOKUP(G196,#REF!, 1, 0)), "", H196)</f>
        <v/>
      </c>
    </row>
    <row r="197" spans="3:9">
      <c r="C197" s="305">
        <f t="shared" si="10"/>
        <v>196</v>
      </c>
      <c r="D197" s="354">
        <v>41912</v>
      </c>
      <c r="E197" s="341" t="s">
        <v>8976</v>
      </c>
      <c r="F197" s="341" t="s">
        <v>9919</v>
      </c>
      <c r="G197" s="247" t="e">
        <f>#REF!&amp;Deletions!E197</f>
        <v>#REF!</v>
      </c>
      <c r="H197" s="247">
        <f t="shared" si="11"/>
        <v>196</v>
      </c>
      <c r="I197" s="247" t="str">
        <f>IF(ISERROR(VLOOKUP(G197,#REF!, 1, 0)), "", H197)</f>
        <v/>
      </c>
    </row>
    <row r="198" spans="3:9">
      <c r="C198" s="305">
        <f t="shared" si="10"/>
        <v>197</v>
      </c>
      <c r="D198" s="354">
        <v>41912</v>
      </c>
      <c r="E198" s="341" t="s">
        <v>9215</v>
      </c>
      <c r="F198" s="341" t="s">
        <v>9920</v>
      </c>
      <c r="G198" s="247" t="e">
        <f>#REF!&amp;Deletions!E198</f>
        <v>#REF!</v>
      </c>
      <c r="H198" s="247">
        <f t="shared" si="11"/>
        <v>197</v>
      </c>
      <c r="I198" s="247" t="str">
        <f>IF(ISERROR(VLOOKUP(G198,#REF!, 1, 0)), "", H198)</f>
        <v/>
      </c>
    </row>
    <row r="199" spans="3:9">
      <c r="C199" s="305">
        <f t="shared" si="10"/>
        <v>198</v>
      </c>
      <c r="D199" s="354">
        <v>41912</v>
      </c>
      <c r="E199" s="341" t="s">
        <v>2585</v>
      </c>
      <c r="F199" s="341" t="s">
        <v>8482</v>
      </c>
      <c r="G199" s="247" t="e">
        <f>#REF!&amp;Deletions!E199</f>
        <v>#REF!</v>
      </c>
      <c r="H199" s="247">
        <f t="shared" si="11"/>
        <v>198</v>
      </c>
      <c r="I199" s="247" t="str">
        <f>IF(ISERROR(VLOOKUP(G199,#REF!, 1, 0)), "", H199)</f>
        <v/>
      </c>
    </row>
    <row r="200" spans="3:9">
      <c r="C200" s="305">
        <f t="shared" si="10"/>
        <v>199</v>
      </c>
      <c r="D200" s="354">
        <v>41912</v>
      </c>
      <c r="E200" s="341" t="s">
        <v>8483</v>
      </c>
      <c r="F200" s="341" t="s">
        <v>8484</v>
      </c>
      <c r="G200" s="247" t="e">
        <f>#REF!&amp;Deletions!E200</f>
        <v>#REF!</v>
      </c>
      <c r="H200" s="247">
        <f t="shared" si="11"/>
        <v>199</v>
      </c>
      <c r="I200" s="247" t="str">
        <f>IF(ISERROR(VLOOKUP(G200,#REF!, 1, 0)), "", H200)</f>
        <v/>
      </c>
    </row>
    <row r="201" spans="3:9">
      <c r="C201" s="305">
        <f t="shared" si="10"/>
        <v>200</v>
      </c>
      <c r="D201" s="354">
        <v>41912</v>
      </c>
      <c r="E201" s="341" t="s">
        <v>3633</v>
      </c>
      <c r="F201" s="341" t="s">
        <v>8486</v>
      </c>
      <c r="G201" s="247" t="e">
        <f>#REF!&amp;Deletions!E201</f>
        <v>#REF!</v>
      </c>
      <c r="H201" s="247">
        <f t="shared" si="11"/>
        <v>200</v>
      </c>
      <c r="I201" s="247" t="str">
        <f>IF(ISERROR(VLOOKUP(G201,#REF!, 1, 0)), "", H201)</f>
        <v/>
      </c>
    </row>
    <row r="202" spans="3:9">
      <c r="C202" s="305">
        <f t="shared" si="10"/>
        <v>201</v>
      </c>
      <c r="D202" s="354">
        <v>41912</v>
      </c>
      <c r="E202" s="341" t="s">
        <v>906</v>
      </c>
      <c r="F202" s="341" t="s">
        <v>8487</v>
      </c>
      <c r="G202" s="247" t="e">
        <f>#REF!&amp;Deletions!E202</f>
        <v>#REF!</v>
      </c>
      <c r="H202" s="247">
        <f t="shared" si="11"/>
        <v>201</v>
      </c>
      <c r="I202" s="247" t="str">
        <f>IF(ISERROR(VLOOKUP(G202,#REF!, 1, 0)), "", H202)</f>
        <v/>
      </c>
    </row>
    <row r="203" spans="3:9">
      <c r="C203" s="305">
        <f t="shared" si="10"/>
        <v>202</v>
      </c>
      <c r="D203" s="354">
        <v>41912</v>
      </c>
      <c r="E203" s="341" t="s">
        <v>9183</v>
      </c>
      <c r="F203" s="341" t="s">
        <v>9921</v>
      </c>
      <c r="G203" s="247" t="e">
        <f>#REF!&amp;Deletions!E203</f>
        <v>#REF!</v>
      </c>
      <c r="H203" s="247">
        <f t="shared" si="11"/>
        <v>202</v>
      </c>
      <c r="I203" s="247" t="str">
        <f>IF(ISERROR(VLOOKUP(G203,#REF!, 1, 0)), "", H203)</f>
        <v/>
      </c>
    </row>
    <row r="204" spans="3:9">
      <c r="C204" s="305">
        <f t="shared" si="10"/>
        <v>203</v>
      </c>
      <c r="D204" s="354">
        <v>41912</v>
      </c>
      <c r="E204" s="341" t="s">
        <v>8488</v>
      </c>
      <c r="F204" s="341" t="s">
        <v>8489</v>
      </c>
      <c r="G204" s="247" t="e">
        <f>#REF!&amp;Deletions!E204</f>
        <v>#REF!</v>
      </c>
      <c r="H204" s="247">
        <f t="shared" si="11"/>
        <v>203</v>
      </c>
      <c r="I204" s="247" t="str">
        <f>IF(ISERROR(VLOOKUP(G204,#REF!, 1, 0)), "", H204)</f>
        <v/>
      </c>
    </row>
    <row r="205" spans="3:9">
      <c r="C205" s="305">
        <f t="shared" si="10"/>
        <v>204</v>
      </c>
      <c r="D205" s="354">
        <v>41912</v>
      </c>
      <c r="E205" s="341" t="s">
        <v>4730</v>
      </c>
      <c r="F205" s="341" t="s">
        <v>4731</v>
      </c>
      <c r="G205" s="247" t="e">
        <f>#REF!&amp;Deletions!E205</f>
        <v>#REF!</v>
      </c>
      <c r="H205" s="247">
        <f t="shared" si="11"/>
        <v>204</v>
      </c>
      <c r="I205" s="247" t="str">
        <f>IF(ISERROR(VLOOKUP(G205,#REF!, 1, 0)), "", H205)</f>
        <v/>
      </c>
    </row>
    <row r="206" spans="3:9">
      <c r="C206" s="305">
        <f t="shared" si="10"/>
        <v>205</v>
      </c>
      <c r="D206" s="354">
        <v>41912</v>
      </c>
      <c r="E206" s="341" t="s">
        <v>3638</v>
      </c>
      <c r="F206" s="341" t="s">
        <v>8490</v>
      </c>
      <c r="G206" s="247" t="e">
        <f>#REF!&amp;Deletions!E206</f>
        <v>#REF!</v>
      </c>
      <c r="H206" s="247">
        <f t="shared" si="11"/>
        <v>205</v>
      </c>
      <c r="I206" s="247" t="str">
        <f>IF(ISERROR(VLOOKUP(G206,#REF!, 1, 0)), "", H206)</f>
        <v/>
      </c>
    </row>
    <row r="207" spans="3:9">
      <c r="C207" s="305">
        <f t="shared" si="10"/>
        <v>206</v>
      </c>
      <c r="D207" s="354">
        <v>41912</v>
      </c>
      <c r="E207" s="341" t="s">
        <v>9030</v>
      </c>
      <c r="F207" s="341" t="s">
        <v>9922</v>
      </c>
      <c r="G207" s="247" t="e">
        <f>#REF!&amp;Deletions!E207</f>
        <v>#REF!</v>
      </c>
      <c r="H207" s="247">
        <f t="shared" si="11"/>
        <v>206</v>
      </c>
      <c r="I207" s="247" t="str">
        <f>IF(ISERROR(VLOOKUP(G207,#REF!, 1, 0)), "", H207)</f>
        <v/>
      </c>
    </row>
    <row r="208" spans="3:9">
      <c r="C208" s="305">
        <f t="shared" si="10"/>
        <v>207</v>
      </c>
      <c r="D208" s="354">
        <v>41912</v>
      </c>
      <c r="E208" s="341" t="s">
        <v>7522</v>
      </c>
      <c r="F208" s="341" t="s">
        <v>8491</v>
      </c>
      <c r="G208" s="247" t="e">
        <f>#REF!&amp;Deletions!E208</f>
        <v>#REF!</v>
      </c>
      <c r="H208" s="247">
        <f t="shared" si="11"/>
        <v>207</v>
      </c>
      <c r="I208" s="247" t="str">
        <f>IF(ISERROR(VLOOKUP(G208,#REF!, 1, 0)), "", H208)</f>
        <v/>
      </c>
    </row>
    <row r="209" spans="3:9">
      <c r="C209" s="305">
        <f t="shared" si="10"/>
        <v>208</v>
      </c>
      <c r="D209" s="354">
        <v>41912</v>
      </c>
      <c r="E209" s="341" t="s">
        <v>3067</v>
      </c>
      <c r="F209" s="341" t="s">
        <v>8493</v>
      </c>
      <c r="G209" s="247" t="e">
        <f>#REF!&amp;Deletions!E209</f>
        <v>#REF!</v>
      </c>
      <c r="H209" s="247">
        <f t="shared" si="11"/>
        <v>208</v>
      </c>
      <c r="I209" s="247" t="str">
        <f>IF(ISERROR(VLOOKUP(G209,#REF!, 1, 0)), "", H209)</f>
        <v/>
      </c>
    </row>
    <row r="210" spans="3:9">
      <c r="C210" s="305">
        <f t="shared" si="10"/>
        <v>209</v>
      </c>
      <c r="D210" s="354">
        <v>41912</v>
      </c>
      <c r="E210" s="341" t="s">
        <v>9020</v>
      </c>
      <c r="F210" s="341" t="s">
        <v>9923</v>
      </c>
      <c r="G210" s="247" t="e">
        <f>#REF!&amp;Deletions!E210</f>
        <v>#REF!</v>
      </c>
      <c r="H210" s="247">
        <f t="shared" si="11"/>
        <v>209</v>
      </c>
      <c r="I210" s="247" t="str">
        <f>IF(ISERROR(VLOOKUP(G210,#REF!, 1, 0)), "", H210)</f>
        <v/>
      </c>
    </row>
    <row r="211" spans="3:9">
      <c r="C211" s="305">
        <f t="shared" si="10"/>
        <v>210</v>
      </c>
      <c r="D211" s="354">
        <v>41912</v>
      </c>
      <c r="E211" s="341" t="s">
        <v>1257</v>
      </c>
      <c r="F211" s="341" t="s">
        <v>9924</v>
      </c>
      <c r="G211" s="247" t="e">
        <f>#REF!&amp;Deletions!E211</f>
        <v>#REF!</v>
      </c>
      <c r="H211" s="247">
        <f t="shared" si="11"/>
        <v>210</v>
      </c>
      <c r="I211" s="247" t="str">
        <f>IF(ISERROR(VLOOKUP(G211,#REF!, 1, 0)), "", H211)</f>
        <v/>
      </c>
    </row>
    <row r="212" spans="3:9">
      <c r="C212" s="305">
        <f t="shared" si="10"/>
        <v>211</v>
      </c>
      <c r="D212" s="354">
        <v>41912</v>
      </c>
      <c r="E212" s="341" t="s">
        <v>1252</v>
      </c>
      <c r="F212" s="341" t="s">
        <v>9925</v>
      </c>
      <c r="G212" s="247" t="e">
        <f>#REF!&amp;Deletions!E212</f>
        <v>#REF!</v>
      </c>
      <c r="H212" s="247">
        <f t="shared" si="11"/>
        <v>211</v>
      </c>
      <c r="I212" s="247" t="str">
        <f>IF(ISERROR(VLOOKUP(G212,#REF!, 1, 0)), "", H212)</f>
        <v/>
      </c>
    </row>
    <row r="213" spans="3:9">
      <c r="C213" s="305">
        <f t="shared" si="10"/>
        <v>212</v>
      </c>
      <c r="D213" s="354">
        <v>41912</v>
      </c>
      <c r="E213" s="341" t="s">
        <v>2046</v>
      </c>
      <c r="F213" s="341" t="s">
        <v>9926</v>
      </c>
      <c r="G213" s="247" t="e">
        <f>#REF!&amp;Deletions!E213</f>
        <v>#REF!</v>
      </c>
      <c r="H213" s="247">
        <f t="shared" si="11"/>
        <v>212</v>
      </c>
      <c r="I213" s="247" t="str">
        <f>IF(ISERROR(VLOOKUP(G213,#REF!, 1, 0)), "", H213)</f>
        <v/>
      </c>
    </row>
    <row r="214" spans="3:9">
      <c r="C214" s="305">
        <f t="shared" si="10"/>
        <v>213</v>
      </c>
      <c r="D214" s="354">
        <v>41912</v>
      </c>
      <c r="E214" s="341" t="s">
        <v>2590</v>
      </c>
      <c r="F214" s="341" t="s">
        <v>8495</v>
      </c>
      <c r="G214" s="247" t="e">
        <f>#REF!&amp;Deletions!E214</f>
        <v>#REF!</v>
      </c>
      <c r="H214" s="247">
        <f t="shared" si="11"/>
        <v>213</v>
      </c>
      <c r="I214" s="247" t="str">
        <f>IF(ISERROR(VLOOKUP(G214,#REF!, 1, 0)), "", H214)</f>
        <v/>
      </c>
    </row>
    <row r="215" spans="3:9">
      <c r="C215" s="305">
        <f t="shared" si="10"/>
        <v>214</v>
      </c>
      <c r="D215" s="354">
        <v>41912</v>
      </c>
      <c r="E215" s="341" t="s">
        <v>2899</v>
      </c>
      <c r="F215" s="341" t="s">
        <v>8497</v>
      </c>
      <c r="G215" s="247" t="e">
        <f>#REF!&amp;Deletions!E215</f>
        <v>#REF!</v>
      </c>
      <c r="H215" s="247">
        <f t="shared" si="11"/>
        <v>214</v>
      </c>
      <c r="I215" s="247" t="str">
        <f>IF(ISERROR(VLOOKUP(G215,#REF!, 1, 0)), "", H215)</f>
        <v/>
      </c>
    </row>
    <row r="216" spans="3:9">
      <c r="C216" s="305">
        <f t="shared" si="10"/>
        <v>215</v>
      </c>
      <c r="D216" s="354">
        <v>41912</v>
      </c>
      <c r="E216" s="341" t="s">
        <v>9274</v>
      </c>
      <c r="F216" s="341" t="s">
        <v>9927</v>
      </c>
      <c r="G216" s="247" t="e">
        <f>#REF!&amp;Deletions!E216</f>
        <v>#REF!</v>
      </c>
      <c r="H216" s="247">
        <f t="shared" si="11"/>
        <v>215</v>
      </c>
      <c r="I216" s="247" t="str">
        <f>IF(ISERROR(VLOOKUP(G216,#REF!, 1, 0)), "", H216)</f>
        <v/>
      </c>
    </row>
    <row r="217" spans="3:9">
      <c r="C217" s="305">
        <f t="shared" si="10"/>
        <v>216</v>
      </c>
      <c r="D217" s="354">
        <v>41912</v>
      </c>
      <c r="E217" s="341" t="s">
        <v>9513</v>
      </c>
      <c r="F217" s="341" t="s">
        <v>9928</v>
      </c>
      <c r="G217" s="247" t="e">
        <f>#REF!&amp;Deletions!E217</f>
        <v>#REF!</v>
      </c>
      <c r="H217" s="247">
        <f t="shared" si="11"/>
        <v>216</v>
      </c>
      <c r="I217" s="247" t="str">
        <f>IF(ISERROR(VLOOKUP(G217,#REF!, 1, 0)), "", H217)</f>
        <v/>
      </c>
    </row>
    <row r="218" spans="3:9">
      <c r="C218" s="305">
        <f t="shared" si="10"/>
        <v>217</v>
      </c>
      <c r="D218" s="354">
        <v>41912</v>
      </c>
      <c r="E218" s="341" t="s">
        <v>4491</v>
      </c>
      <c r="F218" s="341" t="s">
        <v>8498</v>
      </c>
      <c r="G218" s="247" t="e">
        <f>#REF!&amp;Deletions!E218</f>
        <v>#REF!</v>
      </c>
      <c r="H218" s="247">
        <f t="shared" si="11"/>
        <v>217</v>
      </c>
      <c r="I218" s="247" t="str">
        <f>IF(ISERROR(VLOOKUP(G218,#REF!, 1, 0)), "", H218)</f>
        <v/>
      </c>
    </row>
    <row r="219" spans="3:9">
      <c r="C219" s="305">
        <f t="shared" si="10"/>
        <v>218</v>
      </c>
      <c r="D219" s="354">
        <v>41912</v>
      </c>
      <c r="E219" s="341" t="s">
        <v>7386</v>
      </c>
      <c r="F219" s="341" t="s">
        <v>8499</v>
      </c>
      <c r="G219" s="247" t="e">
        <f>#REF!&amp;Deletions!E219</f>
        <v>#REF!</v>
      </c>
      <c r="H219" s="247">
        <f t="shared" si="11"/>
        <v>218</v>
      </c>
      <c r="I219" s="247" t="str">
        <f>IF(ISERROR(VLOOKUP(G219,#REF!, 1, 0)), "", H219)</f>
        <v/>
      </c>
    </row>
    <row r="220" spans="3:9">
      <c r="C220" s="305">
        <f t="shared" si="10"/>
        <v>219</v>
      </c>
      <c r="D220" s="354">
        <v>41912</v>
      </c>
      <c r="E220" s="341" t="s">
        <v>1125</v>
      </c>
      <c r="F220" s="341" t="s">
        <v>8500</v>
      </c>
      <c r="G220" s="247" t="e">
        <f>#REF!&amp;Deletions!E220</f>
        <v>#REF!</v>
      </c>
      <c r="H220" s="247">
        <f t="shared" si="11"/>
        <v>219</v>
      </c>
      <c r="I220" s="247" t="str">
        <f>IF(ISERROR(VLOOKUP(G220,#REF!, 1, 0)), "", H220)</f>
        <v/>
      </c>
    </row>
    <row r="221" spans="3:9">
      <c r="C221" s="305">
        <f t="shared" si="10"/>
        <v>220</v>
      </c>
      <c r="D221" s="354">
        <v>41912</v>
      </c>
      <c r="E221" s="341" t="s">
        <v>9072</v>
      </c>
      <c r="F221" s="341" t="s">
        <v>9929</v>
      </c>
      <c r="G221" s="247" t="e">
        <f>#REF!&amp;Deletions!E221</f>
        <v>#REF!</v>
      </c>
      <c r="H221" s="247">
        <f t="shared" si="11"/>
        <v>220</v>
      </c>
      <c r="I221" s="247" t="str">
        <f>IF(ISERROR(VLOOKUP(G221,#REF!, 1, 0)), "", H221)</f>
        <v/>
      </c>
    </row>
    <row r="222" spans="3:9">
      <c r="C222" s="305">
        <f t="shared" si="10"/>
        <v>221</v>
      </c>
      <c r="D222" s="354">
        <v>41912</v>
      </c>
      <c r="E222" s="341" t="s">
        <v>613</v>
      </c>
      <c r="F222" s="341" t="s">
        <v>8501</v>
      </c>
      <c r="G222" s="247" t="e">
        <f>#REF!&amp;Deletions!E222</f>
        <v>#REF!</v>
      </c>
      <c r="H222" s="247">
        <f t="shared" si="11"/>
        <v>221</v>
      </c>
      <c r="I222" s="247" t="str">
        <f>IF(ISERROR(VLOOKUP(G222,#REF!, 1, 0)), "", H222)</f>
        <v/>
      </c>
    </row>
    <row r="223" spans="3:9">
      <c r="C223" s="305">
        <f t="shared" si="10"/>
        <v>222</v>
      </c>
      <c r="D223" s="354">
        <v>41912</v>
      </c>
      <c r="E223" s="341" t="s">
        <v>1619</v>
      </c>
      <c r="F223" s="341" t="s">
        <v>8503</v>
      </c>
      <c r="G223" s="247" t="e">
        <f>#REF!&amp;Deletions!E223</f>
        <v>#REF!</v>
      </c>
      <c r="H223" s="247">
        <f t="shared" si="11"/>
        <v>222</v>
      </c>
      <c r="I223" s="247" t="str">
        <f>IF(ISERROR(VLOOKUP(G223,#REF!, 1, 0)), "", H223)</f>
        <v/>
      </c>
    </row>
    <row r="224" spans="3:9">
      <c r="C224" s="305">
        <f t="shared" si="10"/>
        <v>223</v>
      </c>
      <c r="D224" s="354">
        <v>41912</v>
      </c>
      <c r="E224" s="341" t="s">
        <v>913</v>
      </c>
      <c r="F224" s="341" t="s">
        <v>8504</v>
      </c>
      <c r="G224" s="247" t="e">
        <f>#REF!&amp;Deletions!E224</f>
        <v>#REF!</v>
      </c>
      <c r="H224" s="247">
        <f t="shared" si="11"/>
        <v>223</v>
      </c>
      <c r="I224" s="247" t="str">
        <f>IF(ISERROR(VLOOKUP(G224,#REF!, 1, 0)), "", H224)</f>
        <v/>
      </c>
    </row>
    <row r="225" spans="3:9">
      <c r="C225" s="305">
        <f t="shared" si="10"/>
        <v>224</v>
      </c>
      <c r="D225" s="354">
        <v>41912</v>
      </c>
      <c r="E225" s="341" t="s">
        <v>4966</v>
      </c>
      <c r="F225" s="341" t="s">
        <v>9930</v>
      </c>
      <c r="G225" s="247" t="e">
        <f>#REF!&amp;Deletions!E225</f>
        <v>#REF!</v>
      </c>
      <c r="H225" s="247">
        <f t="shared" si="11"/>
        <v>224</v>
      </c>
      <c r="I225" s="247" t="str">
        <f>IF(ISERROR(VLOOKUP(G225,#REF!, 1, 0)), "", H225)</f>
        <v/>
      </c>
    </row>
    <row r="226" spans="3:9">
      <c r="C226" s="305">
        <f t="shared" si="10"/>
        <v>225</v>
      </c>
      <c r="D226" s="354">
        <v>41912</v>
      </c>
      <c r="E226" s="341" t="s">
        <v>2052</v>
      </c>
      <c r="F226" s="341" t="s">
        <v>8508</v>
      </c>
      <c r="G226" s="247" t="e">
        <f>#REF!&amp;Deletions!E226</f>
        <v>#REF!</v>
      </c>
      <c r="H226" s="247">
        <f t="shared" si="11"/>
        <v>225</v>
      </c>
      <c r="I226" s="247" t="str">
        <f>IF(ISERROR(VLOOKUP(G226,#REF!, 1, 0)), "", H226)</f>
        <v/>
      </c>
    </row>
    <row r="227" spans="3:9">
      <c r="C227" s="305">
        <f t="shared" si="10"/>
        <v>226</v>
      </c>
      <c r="D227" s="354">
        <v>41912</v>
      </c>
      <c r="E227" s="341" t="s">
        <v>4285</v>
      </c>
      <c r="F227" s="341" t="s">
        <v>8509</v>
      </c>
      <c r="G227" s="247" t="e">
        <f>#REF!&amp;Deletions!E227</f>
        <v>#REF!</v>
      </c>
      <c r="H227" s="247">
        <f t="shared" si="11"/>
        <v>226</v>
      </c>
      <c r="I227" s="247" t="str">
        <f>IF(ISERROR(VLOOKUP(G227,#REF!, 1, 0)), "", H227)</f>
        <v/>
      </c>
    </row>
    <row r="228" spans="3:9">
      <c r="C228" s="305">
        <f t="shared" si="10"/>
        <v>227</v>
      </c>
      <c r="D228" s="354">
        <v>41912</v>
      </c>
      <c r="E228" s="341" t="s">
        <v>3528</v>
      </c>
      <c r="F228" s="341" t="s">
        <v>8510</v>
      </c>
      <c r="G228" s="247" t="e">
        <f>#REF!&amp;Deletions!E228</f>
        <v>#REF!</v>
      </c>
      <c r="H228" s="247">
        <f t="shared" si="11"/>
        <v>227</v>
      </c>
      <c r="I228" s="247" t="str">
        <f>IF(ISERROR(VLOOKUP(G228,#REF!, 1, 0)), "", H228)</f>
        <v/>
      </c>
    </row>
    <row r="229" spans="3:9">
      <c r="C229" s="305">
        <f t="shared" si="10"/>
        <v>228</v>
      </c>
      <c r="D229" s="354">
        <v>41912</v>
      </c>
      <c r="E229" s="341" t="s">
        <v>3608</v>
      </c>
      <c r="F229" s="341" t="s">
        <v>8511</v>
      </c>
      <c r="G229" s="247" t="e">
        <f>#REF!&amp;Deletions!E229</f>
        <v>#REF!</v>
      </c>
      <c r="H229" s="247">
        <f t="shared" si="11"/>
        <v>228</v>
      </c>
      <c r="I229" s="247" t="str">
        <f>IF(ISERROR(VLOOKUP(G229,#REF!, 1, 0)), "", H229)</f>
        <v/>
      </c>
    </row>
    <row r="230" spans="3:9">
      <c r="C230" s="305">
        <f t="shared" si="10"/>
        <v>229</v>
      </c>
      <c r="D230" s="354">
        <v>41912</v>
      </c>
      <c r="E230" s="341" t="s">
        <v>9278</v>
      </c>
      <c r="F230" s="341" t="s">
        <v>9931</v>
      </c>
      <c r="G230" s="247" t="e">
        <f>#REF!&amp;Deletions!E230</f>
        <v>#REF!</v>
      </c>
      <c r="H230" s="247">
        <f t="shared" si="11"/>
        <v>229</v>
      </c>
      <c r="I230" s="247" t="str">
        <f>IF(ISERROR(VLOOKUP(G230,#REF!, 1, 0)), "", H230)</f>
        <v/>
      </c>
    </row>
    <row r="231" spans="3:9">
      <c r="C231" s="305">
        <f t="shared" si="10"/>
        <v>230</v>
      </c>
      <c r="D231" s="354">
        <v>41912</v>
      </c>
      <c r="E231" s="341" t="s">
        <v>5817</v>
      </c>
      <c r="F231" s="341" t="s">
        <v>8512</v>
      </c>
      <c r="G231" s="247" t="e">
        <f>#REF!&amp;Deletions!E231</f>
        <v>#REF!</v>
      </c>
      <c r="H231" s="247">
        <f t="shared" si="11"/>
        <v>230</v>
      </c>
      <c r="I231" s="247" t="str">
        <f>IF(ISERROR(VLOOKUP(G231,#REF!, 1, 0)), "", H231)</f>
        <v/>
      </c>
    </row>
    <row r="232" spans="3:9">
      <c r="C232" s="305">
        <f t="shared" si="10"/>
        <v>231</v>
      </c>
      <c r="D232" s="354">
        <v>41912</v>
      </c>
      <c r="E232" s="341" t="s">
        <v>9105</v>
      </c>
      <c r="F232" s="341" t="s">
        <v>9932</v>
      </c>
      <c r="G232" s="247" t="e">
        <f>#REF!&amp;Deletions!E232</f>
        <v>#REF!</v>
      </c>
      <c r="H232" s="247">
        <f t="shared" si="11"/>
        <v>231</v>
      </c>
      <c r="I232" s="247" t="str">
        <f>IF(ISERROR(VLOOKUP(G232,#REF!, 1, 0)), "", H232)</f>
        <v/>
      </c>
    </row>
    <row r="233" spans="3:9">
      <c r="C233" s="305">
        <f t="shared" si="10"/>
        <v>232</v>
      </c>
      <c r="D233" s="354">
        <v>41912</v>
      </c>
      <c r="E233" s="341" t="s">
        <v>2057</v>
      </c>
      <c r="F233" s="341" t="s">
        <v>8514</v>
      </c>
      <c r="G233" s="247" t="e">
        <f>#REF!&amp;Deletions!E233</f>
        <v>#REF!</v>
      </c>
      <c r="H233" s="247">
        <f t="shared" si="11"/>
        <v>232</v>
      </c>
      <c r="I233" s="247" t="str">
        <f>IF(ISERROR(VLOOKUP(G233,#REF!, 1, 0)), "", H233)</f>
        <v/>
      </c>
    </row>
    <row r="234" spans="3:9">
      <c r="C234" s="305">
        <f t="shared" si="10"/>
        <v>233</v>
      </c>
      <c r="D234" s="354">
        <v>41912</v>
      </c>
      <c r="E234" s="341" t="s">
        <v>4505</v>
      </c>
      <c r="F234" s="341" t="s">
        <v>8515</v>
      </c>
      <c r="G234" s="247" t="e">
        <f>#REF!&amp;Deletions!E234</f>
        <v>#REF!</v>
      </c>
      <c r="H234" s="247">
        <f t="shared" si="11"/>
        <v>233</v>
      </c>
      <c r="I234" s="247" t="str">
        <f>IF(ISERROR(VLOOKUP(G234,#REF!, 1, 0)), "", H234)</f>
        <v/>
      </c>
    </row>
    <row r="235" spans="3:9">
      <c r="C235" s="305">
        <f t="shared" si="10"/>
        <v>234</v>
      </c>
      <c r="D235" s="354">
        <v>41912</v>
      </c>
      <c r="E235" s="341" t="s">
        <v>619</v>
      </c>
      <c r="F235" s="341" t="s">
        <v>8519</v>
      </c>
      <c r="G235" s="247" t="e">
        <f>#REF!&amp;Deletions!E235</f>
        <v>#REF!</v>
      </c>
      <c r="H235" s="247">
        <f t="shared" si="11"/>
        <v>234</v>
      </c>
      <c r="I235" s="247" t="str">
        <f>IF(ISERROR(VLOOKUP(G235,#REF!, 1, 0)), "", H235)</f>
        <v/>
      </c>
    </row>
    <row r="236" spans="3:9">
      <c r="C236" s="305">
        <f t="shared" si="10"/>
        <v>235</v>
      </c>
      <c r="D236" s="354">
        <v>41912</v>
      </c>
      <c r="E236" s="341" t="s">
        <v>3963</v>
      </c>
      <c r="F236" s="341" t="s">
        <v>3964</v>
      </c>
      <c r="G236" s="247" t="e">
        <f>#REF!&amp;Deletions!E236</f>
        <v>#REF!</v>
      </c>
      <c r="H236" s="247">
        <f t="shared" si="11"/>
        <v>235</v>
      </c>
      <c r="I236" s="247" t="str">
        <f>IF(ISERROR(VLOOKUP(G236,#REF!, 1, 0)), "", H236)</f>
        <v/>
      </c>
    </row>
    <row r="237" spans="3:9">
      <c r="C237" s="305">
        <f t="shared" si="10"/>
        <v>236</v>
      </c>
      <c r="D237" s="354">
        <v>41912</v>
      </c>
      <c r="E237" s="341" t="s">
        <v>9080</v>
      </c>
      <c r="F237" s="341" t="s">
        <v>9933</v>
      </c>
      <c r="G237" s="247" t="e">
        <f>#REF!&amp;Deletions!E237</f>
        <v>#REF!</v>
      </c>
      <c r="H237" s="247">
        <f t="shared" si="11"/>
        <v>236</v>
      </c>
      <c r="I237" s="247" t="str">
        <f>IF(ISERROR(VLOOKUP(G237,#REF!, 1, 0)), "", H237)</f>
        <v/>
      </c>
    </row>
    <row r="238" spans="3:9">
      <c r="C238" s="305">
        <f t="shared" si="10"/>
        <v>237</v>
      </c>
      <c r="D238" s="354">
        <v>41912</v>
      </c>
      <c r="E238" s="341" t="s">
        <v>4184</v>
      </c>
      <c r="F238" s="341" t="s">
        <v>8522</v>
      </c>
      <c r="G238" s="247" t="e">
        <f>#REF!&amp;Deletions!E238</f>
        <v>#REF!</v>
      </c>
      <c r="H238" s="247">
        <f t="shared" si="11"/>
        <v>237</v>
      </c>
      <c r="I238" s="247" t="str">
        <f>IF(ISERROR(VLOOKUP(G238,#REF!, 1, 0)), "", H238)</f>
        <v/>
      </c>
    </row>
    <row r="239" spans="3:9">
      <c r="C239" s="305">
        <f t="shared" si="10"/>
        <v>238</v>
      </c>
      <c r="D239" s="354">
        <v>41912</v>
      </c>
      <c r="E239" s="341" t="s">
        <v>1922</v>
      </c>
      <c r="F239" s="341" t="s">
        <v>8523</v>
      </c>
      <c r="G239" s="247" t="e">
        <f>#REF!&amp;Deletions!E239</f>
        <v>#REF!</v>
      </c>
      <c r="H239" s="247">
        <f t="shared" si="11"/>
        <v>238</v>
      </c>
      <c r="I239" s="247" t="str">
        <f>IF(ISERROR(VLOOKUP(G239,#REF!, 1, 0)), "", H239)</f>
        <v/>
      </c>
    </row>
    <row r="240" spans="3:9">
      <c r="C240" s="305">
        <f t="shared" si="10"/>
        <v>239</v>
      </c>
      <c r="D240" s="354">
        <v>41912</v>
      </c>
      <c r="E240" s="341" t="s">
        <v>8524</v>
      </c>
      <c r="F240" s="341" t="s">
        <v>8525</v>
      </c>
      <c r="G240" s="247" t="e">
        <f>#REF!&amp;Deletions!E240</f>
        <v>#REF!</v>
      </c>
      <c r="H240" s="247">
        <f t="shared" si="11"/>
        <v>239</v>
      </c>
      <c r="I240" s="247" t="str">
        <f>IF(ISERROR(VLOOKUP(G240,#REF!, 1, 0)), "", H240)</f>
        <v/>
      </c>
    </row>
    <row r="241" spans="3:9">
      <c r="C241" s="305">
        <f t="shared" si="10"/>
        <v>240</v>
      </c>
      <c r="D241" s="354">
        <v>41912</v>
      </c>
      <c r="E241" s="341" t="s">
        <v>633</v>
      </c>
      <c r="F241" s="341" t="s">
        <v>8526</v>
      </c>
      <c r="G241" s="247" t="e">
        <f>#REF!&amp;Deletions!E241</f>
        <v>#REF!</v>
      </c>
      <c r="H241" s="247">
        <f t="shared" si="11"/>
        <v>240</v>
      </c>
      <c r="I241" s="247" t="str">
        <f>IF(ISERROR(VLOOKUP(G241,#REF!, 1, 0)), "", H241)</f>
        <v/>
      </c>
    </row>
    <row r="242" spans="3:9">
      <c r="C242" s="305">
        <f t="shared" si="10"/>
        <v>241</v>
      </c>
      <c r="D242" s="354">
        <v>41912</v>
      </c>
      <c r="E242" s="341" t="s">
        <v>3218</v>
      </c>
      <c r="F242" s="341" t="s">
        <v>8527</v>
      </c>
      <c r="G242" s="247" t="e">
        <f>#REF!&amp;Deletions!E242</f>
        <v>#REF!</v>
      </c>
      <c r="H242" s="247">
        <f t="shared" si="11"/>
        <v>241</v>
      </c>
      <c r="I242" s="247" t="str">
        <f>IF(ISERROR(VLOOKUP(G242,#REF!, 1, 0)), "", H242)</f>
        <v/>
      </c>
    </row>
    <row r="243" spans="3:9">
      <c r="C243" s="305">
        <f t="shared" si="10"/>
        <v>242</v>
      </c>
      <c r="D243" s="354">
        <v>41912</v>
      </c>
      <c r="E243" s="341" t="s">
        <v>3359</v>
      </c>
      <c r="F243" s="341" t="s">
        <v>8528</v>
      </c>
      <c r="G243" s="247" t="e">
        <f>#REF!&amp;Deletions!E243</f>
        <v>#REF!</v>
      </c>
      <c r="H243" s="247">
        <f t="shared" si="11"/>
        <v>242</v>
      </c>
      <c r="I243" s="247" t="str">
        <f>IF(ISERROR(VLOOKUP(G243,#REF!, 1, 0)), "", H243)</f>
        <v/>
      </c>
    </row>
    <row r="244" spans="3:9">
      <c r="C244" s="305">
        <f t="shared" si="10"/>
        <v>243</v>
      </c>
      <c r="D244" s="354">
        <v>41912</v>
      </c>
      <c r="E244" s="341" t="s">
        <v>1144</v>
      </c>
      <c r="F244" s="341" t="s">
        <v>8529</v>
      </c>
      <c r="G244" s="247" t="e">
        <f>#REF!&amp;Deletions!E244</f>
        <v>#REF!</v>
      </c>
      <c r="H244" s="247">
        <f t="shared" si="11"/>
        <v>243</v>
      </c>
      <c r="I244" s="247" t="str">
        <f>IF(ISERROR(VLOOKUP(G244,#REF!, 1, 0)), "", H244)</f>
        <v/>
      </c>
    </row>
    <row r="245" spans="3:9">
      <c r="C245" s="305">
        <f t="shared" si="10"/>
        <v>244</v>
      </c>
      <c r="D245" s="354">
        <v>41912</v>
      </c>
      <c r="E245" s="341" t="s">
        <v>639</v>
      </c>
      <c r="F245" s="341" t="s">
        <v>8530</v>
      </c>
      <c r="G245" s="247" t="e">
        <f>#REF!&amp;Deletions!E245</f>
        <v>#REF!</v>
      </c>
      <c r="H245" s="247">
        <f t="shared" si="11"/>
        <v>244</v>
      </c>
      <c r="I245" s="247" t="str">
        <f>IF(ISERROR(VLOOKUP(G245,#REF!, 1, 0)), "", H245)</f>
        <v/>
      </c>
    </row>
    <row r="246" spans="3:9">
      <c r="C246" s="305">
        <f t="shared" si="10"/>
        <v>245</v>
      </c>
      <c r="D246" s="354">
        <v>41912</v>
      </c>
      <c r="E246" s="341" t="s">
        <v>2693</v>
      </c>
      <c r="F246" s="341" t="s">
        <v>8531</v>
      </c>
      <c r="G246" s="247" t="e">
        <f>#REF!&amp;Deletions!E246</f>
        <v>#REF!</v>
      </c>
      <c r="H246" s="247">
        <f t="shared" si="11"/>
        <v>245</v>
      </c>
      <c r="I246" s="247" t="str">
        <f>IF(ISERROR(VLOOKUP(G246,#REF!, 1, 0)), "", H246)</f>
        <v/>
      </c>
    </row>
    <row r="247" spans="3:9">
      <c r="C247" s="305">
        <f t="shared" si="10"/>
        <v>246</v>
      </c>
      <c r="D247" s="354">
        <v>41912</v>
      </c>
      <c r="E247" s="341" t="s">
        <v>5431</v>
      </c>
      <c r="F247" s="341" t="s">
        <v>8533</v>
      </c>
      <c r="G247" s="247" t="e">
        <f>#REF!&amp;Deletions!E247</f>
        <v>#REF!</v>
      </c>
      <c r="H247" s="247">
        <f t="shared" si="11"/>
        <v>246</v>
      </c>
      <c r="I247" s="247" t="str">
        <f>IF(ISERROR(VLOOKUP(G247,#REF!, 1, 0)), "", H247)</f>
        <v/>
      </c>
    </row>
    <row r="248" spans="3:9">
      <c r="C248" s="305">
        <f t="shared" si="10"/>
        <v>247</v>
      </c>
      <c r="D248" s="354">
        <v>41912</v>
      </c>
      <c r="E248" s="341" t="s">
        <v>9064</v>
      </c>
      <c r="F248" s="341" t="s">
        <v>9934</v>
      </c>
      <c r="G248" s="247" t="e">
        <f>#REF!&amp;Deletions!E248</f>
        <v>#REF!</v>
      </c>
      <c r="H248" s="247">
        <f t="shared" si="11"/>
        <v>247</v>
      </c>
      <c r="I248" s="247" t="str">
        <f>IF(ISERROR(VLOOKUP(G248,#REF!, 1, 0)), "", H248)</f>
        <v/>
      </c>
    </row>
    <row r="249" spans="3:9">
      <c r="C249" s="305">
        <f t="shared" si="10"/>
        <v>248</v>
      </c>
      <c r="D249" s="354">
        <v>41912</v>
      </c>
      <c r="E249" s="341" t="s">
        <v>7621</v>
      </c>
      <c r="F249" s="341" t="s">
        <v>8537</v>
      </c>
      <c r="G249" s="247" t="e">
        <f>#REF!&amp;Deletions!E249</f>
        <v>#REF!</v>
      </c>
      <c r="H249" s="247">
        <f t="shared" si="11"/>
        <v>248</v>
      </c>
      <c r="I249" s="247" t="str">
        <f>IF(ISERROR(VLOOKUP(G249,#REF!, 1, 0)), "", H249)</f>
        <v/>
      </c>
    </row>
    <row r="250" spans="3:9">
      <c r="C250" s="305">
        <f t="shared" si="10"/>
        <v>249</v>
      </c>
      <c r="D250" s="354">
        <v>41912</v>
      </c>
      <c r="E250" s="341" t="s">
        <v>3864</v>
      </c>
      <c r="F250" s="341" t="s">
        <v>3865</v>
      </c>
      <c r="G250" s="247" t="e">
        <f>#REF!&amp;Deletions!E250</f>
        <v>#REF!</v>
      </c>
      <c r="H250" s="247">
        <f t="shared" si="11"/>
        <v>249</v>
      </c>
      <c r="I250" s="247" t="str">
        <f>IF(ISERROR(VLOOKUP(G250,#REF!, 1, 0)), "", H250)</f>
        <v/>
      </c>
    </row>
    <row r="251" spans="3:9">
      <c r="C251" s="305">
        <f t="shared" si="10"/>
        <v>250</v>
      </c>
      <c r="D251" s="354">
        <v>41912</v>
      </c>
      <c r="E251" s="341" t="s">
        <v>2987</v>
      </c>
      <c r="F251" s="341" t="s">
        <v>9935</v>
      </c>
      <c r="G251" s="247" t="e">
        <f>#REF!&amp;Deletions!E251</f>
        <v>#REF!</v>
      </c>
      <c r="H251" s="247">
        <f t="shared" si="11"/>
        <v>250</v>
      </c>
      <c r="I251" s="247" t="str">
        <f>IF(ISERROR(VLOOKUP(G251,#REF!, 1, 0)), "", H251)</f>
        <v/>
      </c>
    </row>
    <row r="252" spans="3:9">
      <c r="C252" s="305">
        <f t="shared" si="10"/>
        <v>251</v>
      </c>
      <c r="D252" s="354">
        <v>41912</v>
      </c>
      <c r="E252" s="341" t="s">
        <v>9323</v>
      </c>
      <c r="F252" s="341" t="s">
        <v>9936</v>
      </c>
      <c r="G252" s="247" t="e">
        <f>#REF!&amp;Deletions!E252</f>
        <v>#REF!</v>
      </c>
      <c r="H252" s="247">
        <f t="shared" si="11"/>
        <v>251</v>
      </c>
      <c r="I252" s="247" t="str">
        <f>IF(ISERROR(VLOOKUP(G252,#REF!, 1, 0)), "", H252)</f>
        <v/>
      </c>
    </row>
    <row r="253" spans="3:9">
      <c r="C253" s="305">
        <f t="shared" si="10"/>
        <v>252</v>
      </c>
      <c r="D253" s="354">
        <v>41912</v>
      </c>
      <c r="E253" s="341" t="s">
        <v>3652</v>
      </c>
      <c r="F253" s="341" t="s">
        <v>8538</v>
      </c>
      <c r="G253" s="247" t="e">
        <f>#REF!&amp;Deletions!E253</f>
        <v>#REF!</v>
      </c>
      <c r="H253" s="247">
        <f t="shared" si="11"/>
        <v>252</v>
      </c>
      <c r="I253" s="247" t="str">
        <f>IF(ISERROR(VLOOKUP(G253,#REF!, 1, 0)), "", H253)</f>
        <v/>
      </c>
    </row>
    <row r="254" spans="3:9">
      <c r="C254" s="305">
        <f t="shared" si="10"/>
        <v>253</v>
      </c>
      <c r="D254" s="354">
        <v>41912</v>
      </c>
      <c r="E254" s="341" t="s">
        <v>8539</v>
      </c>
      <c r="F254" s="341" t="s">
        <v>8540</v>
      </c>
      <c r="G254" s="247" t="e">
        <f>#REF!&amp;Deletions!E254</f>
        <v>#REF!</v>
      </c>
      <c r="H254" s="247">
        <f t="shared" si="11"/>
        <v>253</v>
      </c>
      <c r="I254" s="247" t="str">
        <f>IF(ISERROR(VLOOKUP(G254,#REF!, 1, 0)), "", H254)</f>
        <v/>
      </c>
    </row>
    <row r="255" spans="3:9">
      <c r="C255" s="305">
        <f t="shared" si="10"/>
        <v>254</v>
      </c>
      <c r="D255" s="354">
        <v>41912</v>
      </c>
      <c r="E255" s="341" t="s">
        <v>2329</v>
      </c>
      <c r="F255" s="341" t="s">
        <v>8541</v>
      </c>
      <c r="G255" s="247" t="e">
        <f>#REF!&amp;Deletions!E255</f>
        <v>#REF!</v>
      </c>
      <c r="H255" s="247">
        <f t="shared" si="11"/>
        <v>254</v>
      </c>
      <c r="I255" s="247" t="str">
        <f>IF(ISERROR(VLOOKUP(G255,#REF!, 1, 0)), "", H255)</f>
        <v/>
      </c>
    </row>
    <row r="256" spans="3:9">
      <c r="C256" s="305">
        <f t="shared" si="10"/>
        <v>255</v>
      </c>
      <c r="D256" s="354">
        <v>41912</v>
      </c>
      <c r="E256" s="341" t="s">
        <v>2765</v>
      </c>
      <c r="F256" s="341" t="s">
        <v>8542</v>
      </c>
      <c r="G256" s="247" t="e">
        <f>#REF!&amp;Deletions!E256</f>
        <v>#REF!</v>
      </c>
      <c r="H256" s="247">
        <f t="shared" si="11"/>
        <v>255</v>
      </c>
      <c r="I256" s="247" t="str">
        <f>IF(ISERROR(VLOOKUP(G256,#REF!, 1, 0)), "", H256)</f>
        <v/>
      </c>
    </row>
    <row r="257" spans="3:9">
      <c r="C257" s="305">
        <f t="shared" si="10"/>
        <v>256</v>
      </c>
      <c r="D257" s="354">
        <v>41912</v>
      </c>
      <c r="E257" s="341" t="s">
        <v>9269</v>
      </c>
      <c r="F257" s="341" t="s">
        <v>9937</v>
      </c>
      <c r="G257" s="247" t="e">
        <f>#REF!&amp;Deletions!E257</f>
        <v>#REF!</v>
      </c>
      <c r="H257" s="247">
        <f t="shared" si="11"/>
        <v>256</v>
      </c>
      <c r="I257" s="247" t="str">
        <f>IF(ISERROR(VLOOKUP(G257,#REF!, 1, 0)), "", H257)</f>
        <v/>
      </c>
    </row>
    <row r="258" spans="3:9">
      <c r="C258" s="305">
        <f t="shared" si="10"/>
        <v>257</v>
      </c>
      <c r="D258" s="354">
        <v>41912</v>
      </c>
      <c r="E258" s="341" t="s">
        <v>4515</v>
      </c>
      <c r="F258" s="341" t="s">
        <v>4516</v>
      </c>
      <c r="G258" s="247" t="e">
        <f>#REF!&amp;Deletions!E258</f>
        <v>#REF!</v>
      </c>
      <c r="H258" s="247">
        <f t="shared" si="11"/>
        <v>257</v>
      </c>
      <c r="I258" s="247" t="str">
        <f>IF(ISERROR(VLOOKUP(G258,#REF!, 1, 0)), "", H258)</f>
        <v/>
      </c>
    </row>
    <row r="259" spans="3:9">
      <c r="C259" s="305">
        <f t="shared" ref="C259:C322" si="12">H259</f>
        <v>258</v>
      </c>
      <c r="D259" s="354">
        <v>41912</v>
      </c>
      <c r="E259" s="341" t="s">
        <v>4980</v>
      </c>
      <c r="F259" s="341" t="s">
        <v>8543</v>
      </c>
      <c r="G259" s="247" t="e">
        <f>#REF!&amp;Deletions!E259</f>
        <v>#REF!</v>
      </c>
      <c r="H259" s="247">
        <f t="shared" ref="H259:H322" si="13">COUNTIF($F$2:$F$902, "&lt;="&amp;F259)</f>
        <v>258</v>
      </c>
      <c r="I259" s="247" t="str">
        <f>IF(ISERROR(VLOOKUP(G259,#REF!, 1, 0)), "", H259)</f>
        <v/>
      </c>
    </row>
    <row r="260" spans="3:9">
      <c r="C260" s="305">
        <f t="shared" si="12"/>
        <v>259</v>
      </c>
      <c r="D260" s="354">
        <v>41912</v>
      </c>
      <c r="E260" s="341" t="s">
        <v>3226</v>
      </c>
      <c r="F260" s="341" t="s">
        <v>8544</v>
      </c>
      <c r="G260" s="247" t="e">
        <f>#REF!&amp;Deletions!E260</f>
        <v>#REF!</v>
      </c>
      <c r="H260" s="247">
        <f t="shared" si="13"/>
        <v>259</v>
      </c>
      <c r="I260" s="247" t="str">
        <f>IF(ISERROR(VLOOKUP(G260,#REF!, 1, 0)), "", H260)</f>
        <v/>
      </c>
    </row>
    <row r="261" spans="3:9">
      <c r="C261" s="305">
        <f t="shared" si="12"/>
        <v>260</v>
      </c>
      <c r="D261" s="354">
        <v>41912</v>
      </c>
      <c r="E261" s="341" t="s">
        <v>4869</v>
      </c>
      <c r="F261" s="341" t="s">
        <v>8545</v>
      </c>
      <c r="G261" s="247" t="e">
        <f>#REF!&amp;Deletions!E261</f>
        <v>#REF!</v>
      </c>
      <c r="H261" s="247">
        <f t="shared" si="13"/>
        <v>260</v>
      </c>
      <c r="I261" s="247" t="str">
        <f>IF(ISERROR(VLOOKUP(G261,#REF!, 1, 0)), "", H261)</f>
        <v/>
      </c>
    </row>
    <row r="262" spans="3:9">
      <c r="C262" s="305">
        <f t="shared" si="12"/>
        <v>261</v>
      </c>
      <c r="D262" s="354">
        <v>41912</v>
      </c>
      <c r="E262" s="341" t="s">
        <v>4735</v>
      </c>
      <c r="F262" s="341" t="s">
        <v>9443</v>
      </c>
      <c r="G262" s="247" t="e">
        <f>#REF!&amp;Deletions!E262</f>
        <v>#REF!</v>
      </c>
      <c r="H262" s="247">
        <f t="shared" si="13"/>
        <v>261</v>
      </c>
      <c r="I262" s="247" t="str">
        <f>IF(ISERROR(VLOOKUP(G262,#REF!, 1, 0)), "", H262)</f>
        <v/>
      </c>
    </row>
    <row r="263" spans="3:9">
      <c r="C263" s="305">
        <f t="shared" si="12"/>
        <v>262</v>
      </c>
      <c r="D263" s="354">
        <v>41912</v>
      </c>
      <c r="E263" s="341" t="s">
        <v>3364</v>
      </c>
      <c r="F263" s="341" t="s">
        <v>8546</v>
      </c>
      <c r="G263" s="247" t="e">
        <f>#REF!&amp;Deletions!E263</f>
        <v>#REF!</v>
      </c>
      <c r="H263" s="247">
        <f t="shared" si="13"/>
        <v>262</v>
      </c>
      <c r="I263" s="247" t="str">
        <f>IF(ISERROR(VLOOKUP(G263,#REF!, 1, 0)), "", H263)</f>
        <v/>
      </c>
    </row>
    <row r="264" spans="3:9">
      <c r="C264" s="305">
        <f t="shared" si="12"/>
        <v>263</v>
      </c>
      <c r="D264" s="354">
        <v>41912</v>
      </c>
      <c r="E264" s="341" t="s">
        <v>9093</v>
      </c>
      <c r="F264" s="341" t="s">
        <v>9938</v>
      </c>
      <c r="G264" s="247" t="e">
        <f>#REF!&amp;Deletions!E264</f>
        <v>#REF!</v>
      </c>
      <c r="H264" s="247">
        <f t="shared" si="13"/>
        <v>263</v>
      </c>
      <c r="I264" s="247" t="str">
        <f>IF(ISERROR(VLOOKUP(G264,#REF!, 1, 0)), "", H264)</f>
        <v/>
      </c>
    </row>
    <row r="265" spans="3:9">
      <c r="C265" s="305">
        <f t="shared" si="12"/>
        <v>264</v>
      </c>
      <c r="D265" s="354">
        <v>41912</v>
      </c>
      <c r="E265" s="341" t="s">
        <v>4524</v>
      </c>
      <c r="F265" s="341" t="s">
        <v>8547</v>
      </c>
      <c r="G265" s="247" t="e">
        <f>#REF!&amp;Deletions!E265</f>
        <v>#REF!</v>
      </c>
      <c r="H265" s="247">
        <f t="shared" si="13"/>
        <v>264</v>
      </c>
      <c r="I265" s="247" t="str">
        <f>IF(ISERROR(VLOOKUP(G265,#REF!, 1, 0)), "", H265)</f>
        <v/>
      </c>
    </row>
    <row r="266" spans="3:9">
      <c r="C266" s="305">
        <f t="shared" si="12"/>
        <v>265</v>
      </c>
      <c r="D266" s="354">
        <v>41912</v>
      </c>
      <c r="E266" s="341" t="s">
        <v>2604</v>
      </c>
      <c r="F266" s="341" t="s">
        <v>8548</v>
      </c>
      <c r="G266" s="247" t="e">
        <f>#REF!&amp;Deletions!E266</f>
        <v>#REF!</v>
      </c>
      <c r="H266" s="247">
        <f t="shared" si="13"/>
        <v>265</v>
      </c>
      <c r="I266" s="247" t="str">
        <f>IF(ISERROR(VLOOKUP(G266,#REF!, 1, 0)), "", H266)</f>
        <v/>
      </c>
    </row>
    <row r="267" spans="3:9">
      <c r="C267" s="305">
        <f t="shared" si="12"/>
        <v>266</v>
      </c>
      <c r="D267" s="354">
        <v>41912</v>
      </c>
      <c r="E267" s="341" t="s">
        <v>8980</v>
      </c>
      <c r="F267" s="341" t="s">
        <v>9939</v>
      </c>
      <c r="G267" s="247" t="e">
        <f>#REF!&amp;Deletions!E267</f>
        <v>#REF!</v>
      </c>
      <c r="H267" s="247">
        <f t="shared" si="13"/>
        <v>266</v>
      </c>
      <c r="I267" s="247" t="str">
        <f>IF(ISERROR(VLOOKUP(G267,#REF!, 1, 0)), "", H267)</f>
        <v/>
      </c>
    </row>
    <row r="268" spans="3:9">
      <c r="C268" s="305">
        <f t="shared" si="12"/>
        <v>267</v>
      </c>
      <c r="D268" s="354">
        <v>41912</v>
      </c>
      <c r="E268" s="341" t="s">
        <v>1415</v>
      </c>
      <c r="F268" s="341" t="s">
        <v>8551</v>
      </c>
      <c r="G268" s="247" t="e">
        <f>#REF!&amp;Deletions!E268</f>
        <v>#REF!</v>
      </c>
      <c r="H268" s="247">
        <f t="shared" si="13"/>
        <v>267</v>
      </c>
      <c r="I268" s="247" t="str">
        <f>IF(ISERROR(VLOOKUP(G268,#REF!, 1, 0)), "", H268)</f>
        <v/>
      </c>
    </row>
    <row r="269" spans="3:9">
      <c r="C269" s="305">
        <f t="shared" si="12"/>
        <v>268</v>
      </c>
      <c r="D269" s="354">
        <v>41912</v>
      </c>
      <c r="E269" s="341" t="s">
        <v>7344</v>
      </c>
      <c r="F269" s="341" t="s">
        <v>8552</v>
      </c>
      <c r="G269" s="247" t="e">
        <f>#REF!&amp;Deletions!E269</f>
        <v>#REF!</v>
      </c>
      <c r="H269" s="247">
        <f t="shared" si="13"/>
        <v>268</v>
      </c>
      <c r="I269" s="247" t="str">
        <f>IF(ISERROR(VLOOKUP(G269,#REF!, 1, 0)), "", H269)</f>
        <v/>
      </c>
    </row>
    <row r="270" spans="3:9">
      <c r="C270" s="305">
        <f t="shared" si="12"/>
        <v>269</v>
      </c>
      <c r="D270" s="354">
        <v>41912</v>
      </c>
      <c r="E270" s="341" t="s">
        <v>8981</v>
      </c>
      <c r="F270" s="341" t="s">
        <v>9940</v>
      </c>
      <c r="G270" s="247" t="e">
        <f>#REF!&amp;Deletions!E270</f>
        <v>#REF!</v>
      </c>
      <c r="H270" s="247">
        <f t="shared" si="13"/>
        <v>269</v>
      </c>
      <c r="I270" s="247" t="str">
        <f>IF(ISERROR(VLOOKUP(G270,#REF!, 1, 0)), "", H270)</f>
        <v/>
      </c>
    </row>
    <row r="271" spans="3:9">
      <c r="C271" s="305">
        <f t="shared" si="12"/>
        <v>270</v>
      </c>
      <c r="D271" s="354">
        <v>41912</v>
      </c>
      <c r="E271" s="341" t="s">
        <v>7273</v>
      </c>
      <c r="F271" s="341" t="s">
        <v>8554</v>
      </c>
      <c r="G271" s="247" t="e">
        <f>#REF!&amp;Deletions!E271</f>
        <v>#REF!</v>
      </c>
      <c r="H271" s="247">
        <f t="shared" si="13"/>
        <v>270</v>
      </c>
      <c r="I271" s="247" t="str">
        <f>IF(ISERROR(VLOOKUP(G271,#REF!, 1, 0)), "", H271)</f>
        <v/>
      </c>
    </row>
    <row r="272" spans="3:9">
      <c r="C272" s="305">
        <f t="shared" si="12"/>
        <v>271</v>
      </c>
      <c r="D272" s="354">
        <v>41912</v>
      </c>
      <c r="E272" s="341" t="s">
        <v>4532</v>
      </c>
      <c r="F272" s="341" t="s">
        <v>9941</v>
      </c>
      <c r="G272" s="247" t="e">
        <f>#REF!&amp;Deletions!E272</f>
        <v>#REF!</v>
      </c>
      <c r="H272" s="247">
        <f t="shared" si="13"/>
        <v>271</v>
      </c>
      <c r="I272" s="247" t="str">
        <f>IF(ISERROR(VLOOKUP(G272,#REF!, 1, 0)), "", H272)</f>
        <v/>
      </c>
    </row>
    <row r="273" spans="3:9">
      <c r="C273" s="305">
        <f t="shared" si="12"/>
        <v>272</v>
      </c>
      <c r="D273" s="354">
        <v>41912</v>
      </c>
      <c r="E273" s="341" t="s">
        <v>9107</v>
      </c>
      <c r="F273" s="341" t="s">
        <v>9942</v>
      </c>
      <c r="G273" s="247" t="e">
        <f>#REF!&amp;Deletions!E273</f>
        <v>#REF!</v>
      </c>
      <c r="H273" s="247">
        <f t="shared" si="13"/>
        <v>272</v>
      </c>
      <c r="I273" s="247" t="str">
        <f>IF(ISERROR(VLOOKUP(G273,#REF!, 1, 0)), "", H273)</f>
        <v/>
      </c>
    </row>
    <row r="274" spans="3:9">
      <c r="C274" s="305">
        <f t="shared" si="12"/>
        <v>273</v>
      </c>
      <c r="D274" s="354">
        <v>41912</v>
      </c>
      <c r="E274" s="341" t="s">
        <v>1634</v>
      </c>
      <c r="F274" s="341" t="s">
        <v>9943</v>
      </c>
      <c r="G274" s="247" t="e">
        <f>#REF!&amp;Deletions!E274</f>
        <v>#REF!</v>
      </c>
      <c r="H274" s="247">
        <f t="shared" si="13"/>
        <v>273</v>
      </c>
      <c r="I274" s="247" t="str">
        <f>IF(ISERROR(VLOOKUP(G274,#REF!, 1, 0)), "", H274)</f>
        <v/>
      </c>
    </row>
    <row r="275" spans="3:9">
      <c r="C275" s="305">
        <f t="shared" si="12"/>
        <v>274</v>
      </c>
      <c r="D275" s="354">
        <v>41912</v>
      </c>
      <c r="E275" s="341" t="s">
        <v>4052</v>
      </c>
      <c r="F275" s="341" t="s">
        <v>8556</v>
      </c>
      <c r="G275" s="247" t="e">
        <f>#REF!&amp;Deletions!E275</f>
        <v>#REF!</v>
      </c>
      <c r="H275" s="247">
        <f t="shared" si="13"/>
        <v>274</v>
      </c>
      <c r="I275" s="247" t="str">
        <f>IF(ISERROR(VLOOKUP(G275,#REF!, 1, 0)), "", H275)</f>
        <v/>
      </c>
    </row>
    <row r="276" spans="3:9">
      <c r="C276" s="305">
        <f t="shared" si="12"/>
        <v>275</v>
      </c>
      <c r="D276" s="354">
        <v>41912</v>
      </c>
      <c r="E276" s="341" t="s">
        <v>9561</v>
      </c>
      <c r="F276" s="341" t="s">
        <v>9944</v>
      </c>
      <c r="G276" s="247" t="e">
        <f>#REF!&amp;Deletions!E276</f>
        <v>#REF!</v>
      </c>
      <c r="H276" s="247">
        <f t="shared" si="13"/>
        <v>275</v>
      </c>
      <c r="I276" s="247" t="str">
        <f>IF(ISERROR(VLOOKUP(G276,#REF!, 1, 0)), "", H276)</f>
        <v/>
      </c>
    </row>
    <row r="277" spans="3:9">
      <c r="C277" s="305">
        <f t="shared" si="12"/>
        <v>276</v>
      </c>
      <c r="D277" s="354">
        <v>41912</v>
      </c>
      <c r="E277" s="341" t="s">
        <v>1639</v>
      </c>
      <c r="F277" s="341" t="s">
        <v>8558</v>
      </c>
      <c r="G277" s="247" t="e">
        <f>#REF!&amp;Deletions!E277</f>
        <v>#REF!</v>
      </c>
      <c r="H277" s="247">
        <f t="shared" si="13"/>
        <v>276</v>
      </c>
      <c r="I277" s="247" t="str">
        <f>IF(ISERROR(VLOOKUP(G277,#REF!, 1, 0)), "", H277)</f>
        <v/>
      </c>
    </row>
    <row r="278" spans="3:9">
      <c r="C278" s="305">
        <f t="shared" si="12"/>
        <v>277</v>
      </c>
      <c r="D278" s="354">
        <v>41912</v>
      </c>
      <c r="E278" s="341" t="s">
        <v>2926</v>
      </c>
      <c r="F278" s="341" t="s">
        <v>8559</v>
      </c>
      <c r="G278" s="247" t="e">
        <f>#REF!&amp;Deletions!E278</f>
        <v>#REF!</v>
      </c>
      <c r="H278" s="247">
        <f t="shared" si="13"/>
        <v>277</v>
      </c>
      <c r="I278" s="247" t="str">
        <f>IF(ISERROR(VLOOKUP(G278,#REF!, 1, 0)), "", H278)</f>
        <v/>
      </c>
    </row>
    <row r="279" spans="3:9">
      <c r="C279" s="305">
        <f t="shared" si="12"/>
        <v>278</v>
      </c>
      <c r="D279" s="354">
        <v>41912</v>
      </c>
      <c r="E279" s="341" t="s">
        <v>9003</v>
      </c>
      <c r="F279" s="341" t="s">
        <v>9945</v>
      </c>
      <c r="G279" s="247" t="e">
        <f>#REF!&amp;Deletions!E279</f>
        <v>#REF!</v>
      </c>
      <c r="H279" s="247">
        <f t="shared" si="13"/>
        <v>278</v>
      </c>
      <c r="I279" s="247" t="str">
        <f>IF(ISERROR(VLOOKUP(G279,#REF!, 1, 0)), "", H279)</f>
        <v/>
      </c>
    </row>
    <row r="280" spans="3:9">
      <c r="C280" s="305">
        <f t="shared" si="12"/>
        <v>279</v>
      </c>
      <c r="D280" s="354">
        <v>41912</v>
      </c>
      <c r="E280" s="341" t="s">
        <v>1644</v>
      </c>
      <c r="F280" s="341" t="s">
        <v>8560</v>
      </c>
      <c r="G280" s="247" t="e">
        <f>#REF!&amp;Deletions!E280</f>
        <v>#REF!</v>
      </c>
      <c r="H280" s="247">
        <f t="shared" si="13"/>
        <v>279</v>
      </c>
      <c r="I280" s="247" t="str">
        <f>IF(ISERROR(VLOOKUP(G280,#REF!, 1, 0)), "", H280)</f>
        <v/>
      </c>
    </row>
    <row r="281" spans="3:9">
      <c r="C281" s="305">
        <f t="shared" si="12"/>
        <v>280</v>
      </c>
      <c r="D281" s="354">
        <v>41912</v>
      </c>
      <c r="E281" s="341" t="s">
        <v>4802</v>
      </c>
      <c r="F281" s="341" t="s">
        <v>8561</v>
      </c>
      <c r="G281" s="247" t="e">
        <f>#REF!&amp;Deletions!E281</f>
        <v>#REF!</v>
      </c>
      <c r="H281" s="247">
        <f t="shared" si="13"/>
        <v>280</v>
      </c>
      <c r="I281" s="247" t="str">
        <f>IF(ISERROR(VLOOKUP(G281,#REF!, 1, 0)), "", H281)</f>
        <v/>
      </c>
    </row>
    <row r="282" spans="3:9">
      <c r="C282" s="305">
        <f t="shared" si="12"/>
        <v>281</v>
      </c>
      <c r="D282" s="354">
        <v>41912</v>
      </c>
      <c r="E282" s="341" t="s">
        <v>3088</v>
      </c>
      <c r="F282" s="341" t="s">
        <v>8562</v>
      </c>
      <c r="G282" s="247" t="e">
        <f>#REF!&amp;Deletions!E282</f>
        <v>#REF!</v>
      </c>
      <c r="H282" s="247">
        <f t="shared" si="13"/>
        <v>281</v>
      </c>
      <c r="I282" s="247" t="str">
        <f>IF(ISERROR(VLOOKUP(G282,#REF!, 1, 0)), "", H282)</f>
        <v/>
      </c>
    </row>
    <row r="283" spans="3:9">
      <c r="C283" s="305">
        <f t="shared" si="12"/>
        <v>282</v>
      </c>
      <c r="D283" s="354">
        <v>41912</v>
      </c>
      <c r="E283" s="341" t="s">
        <v>1151</v>
      </c>
      <c r="F283" s="341" t="s">
        <v>8563</v>
      </c>
      <c r="G283" s="247" t="e">
        <f>#REF!&amp;Deletions!E283</f>
        <v>#REF!</v>
      </c>
      <c r="H283" s="247">
        <f t="shared" si="13"/>
        <v>282</v>
      </c>
      <c r="I283" s="247" t="str">
        <f>IF(ISERROR(VLOOKUP(G283,#REF!, 1, 0)), "", H283)</f>
        <v/>
      </c>
    </row>
    <row r="284" spans="3:9">
      <c r="C284" s="305">
        <f t="shared" si="12"/>
        <v>283</v>
      </c>
      <c r="D284" s="354">
        <v>41912</v>
      </c>
      <c r="E284" s="341" t="s">
        <v>2611</v>
      </c>
      <c r="F284" s="341" t="s">
        <v>2612</v>
      </c>
      <c r="G284" s="247" t="e">
        <f>#REF!&amp;Deletions!E284</f>
        <v>#REF!</v>
      </c>
      <c r="H284" s="247">
        <f t="shared" si="13"/>
        <v>283</v>
      </c>
      <c r="I284" s="247" t="str">
        <f>IF(ISERROR(VLOOKUP(G284,#REF!, 1, 0)), "", H284)</f>
        <v/>
      </c>
    </row>
    <row r="285" spans="3:9">
      <c r="C285" s="305">
        <f t="shared" si="12"/>
        <v>284</v>
      </c>
      <c r="D285" s="354">
        <v>41912</v>
      </c>
      <c r="E285" s="341" t="s">
        <v>9273</v>
      </c>
      <c r="F285" s="341" t="s">
        <v>9946</v>
      </c>
      <c r="G285" s="247" t="e">
        <f>#REF!&amp;Deletions!E285</f>
        <v>#REF!</v>
      </c>
      <c r="H285" s="247">
        <f t="shared" si="13"/>
        <v>284</v>
      </c>
      <c r="I285" s="247" t="str">
        <f>IF(ISERROR(VLOOKUP(G285,#REF!, 1, 0)), "", H285)</f>
        <v/>
      </c>
    </row>
    <row r="286" spans="3:9">
      <c r="C286" s="305">
        <f t="shared" si="12"/>
        <v>285</v>
      </c>
      <c r="D286" s="354">
        <v>41912</v>
      </c>
      <c r="E286" s="341" t="s">
        <v>2617</v>
      </c>
      <c r="F286" s="341" t="s">
        <v>8564</v>
      </c>
      <c r="G286" s="247" t="e">
        <f>#REF!&amp;Deletions!E286</f>
        <v>#REF!</v>
      </c>
      <c r="H286" s="247">
        <f t="shared" si="13"/>
        <v>285</v>
      </c>
      <c r="I286" s="247" t="str">
        <f>IF(ISERROR(VLOOKUP(G286,#REF!, 1, 0)), "", H286)</f>
        <v/>
      </c>
    </row>
    <row r="287" spans="3:9">
      <c r="C287" s="305">
        <f t="shared" si="12"/>
        <v>286</v>
      </c>
      <c r="D287" s="354">
        <v>41912</v>
      </c>
      <c r="E287" s="341" t="s">
        <v>2622</v>
      </c>
      <c r="F287" s="341" t="s">
        <v>8565</v>
      </c>
      <c r="G287" s="247" t="e">
        <f>#REF!&amp;Deletions!E287</f>
        <v>#REF!</v>
      </c>
      <c r="H287" s="247">
        <f t="shared" si="13"/>
        <v>286</v>
      </c>
      <c r="I287" s="247" t="str">
        <f>IF(ISERROR(VLOOKUP(G287,#REF!, 1, 0)), "", H287)</f>
        <v/>
      </c>
    </row>
    <row r="288" spans="3:9">
      <c r="C288" s="305">
        <f t="shared" si="12"/>
        <v>287</v>
      </c>
      <c r="D288" s="354">
        <v>41912</v>
      </c>
      <c r="E288" s="341" t="s">
        <v>652</v>
      </c>
      <c r="F288" s="341" t="s">
        <v>8567</v>
      </c>
      <c r="G288" s="247" t="e">
        <f>#REF!&amp;Deletions!E288</f>
        <v>#REF!</v>
      </c>
      <c r="H288" s="247">
        <f t="shared" si="13"/>
        <v>287</v>
      </c>
      <c r="I288" s="247" t="str">
        <f>IF(ISERROR(VLOOKUP(G288,#REF!, 1, 0)), "", H288)</f>
        <v/>
      </c>
    </row>
    <row r="289" spans="3:9">
      <c r="C289" s="305">
        <f t="shared" si="12"/>
        <v>288</v>
      </c>
      <c r="D289" s="354">
        <v>41912</v>
      </c>
      <c r="E289" s="341" t="s">
        <v>8568</v>
      </c>
      <c r="F289" s="341" t="s">
        <v>8569</v>
      </c>
      <c r="G289" s="247" t="e">
        <f>#REF!&amp;Deletions!E289</f>
        <v>#REF!</v>
      </c>
      <c r="H289" s="247">
        <f t="shared" si="13"/>
        <v>288</v>
      </c>
      <c r="I289" s="247" t="str">
        <f>IF(ISERROR(VLOOKUP(G289,#REF!, 1, 0)), "", H289)</f>
        <v/>
      </c>
    </row>
    <row r="290" spans="3:9">
      <c r="C290" s="305">
        <f t="shared" si="12"/>
        <v>289</v>
      </c>
      <c r="D290" s="354">
        <v>41912</v>
      </c>
      <c r="E290" s="341" t="s">
        <v>2077</v>
      </c>
      <c r="F290" s="341" t="s">
        <v>8570</v>
      </c>
      <c r="G290" s="247" t="e">
        <f>#REF!&amp;Deletions!E290</f>
        <v>#REF!</v>
      </c>
      <c r="H290" s="247">
        <f t="shared" si="13"/>
        <v>289</v>
      </c>
      <c r="I290" s="247" t="str">
        <f>IF(ISERROR(VLOOKUP(G290,#REF!, 1, 0)), "", H290)</f>
        <v/>
      </c>
    </row>
    <row r="291" spans="3:9">
      <c r="C291" s="305">
        <f t="shared" si="12"/>
        <v>290</v>
      </c>
      <c r="D291" s="354">
        <v>41912</v>
      </c>
      <c r="E291" s="341" t="s">
        <v>8571</v>
      </c>
      <c r="F291" s="341" t="s">
        <v>8572</v>
      </c>
      <c r="G291" s="247" t="e">
        <f>#REF!&amp;Deletions!E291</f>
        <v>#REF!</v>
      </c>
      <c r="H291" s="247">
        <f t="shared" si="13"/>
        <v>290</v>
      </c>
      <c r="I291" s="247" t="str">
        <f>IF(ISERROR(VLOOKUP(G291,#REF!, 1, 0)), "", H291)</f>
        <v/>
      </c>
    </row>
    <row r="292" spans="3:9">
      <c r="C292" s="305">
        <f t="shared" si="12"/>
        <v>291</v>
      </c>
      <c r="D292" s="354">
        <v>41912</v>
      </c>
      <c r="E292" s="341" t="s">
        <v>1653</v>
      </c>
      <c r="F292" s="341" t="s">
        <v>8573</v>
      </c>
      <c r="G292" s="247" t="e">
        <f>#REF!&amp;Deletions!E292</f>
        <v>#REF!</v>
      </c>
      <c r="H292" s="247">
        <f t="shared" si="13"/>
        <v>291</v>
      </c>
      <c r="I292" s="247" t="str">
        <f>IF(ISERROR(VLOOKUP(G292,#REF!, 1, 0)), "", H292)</f>
        <v/>
      </c>
    </row>
    <row r="293" spans="3:9">
      <c r="C293" s="305">
        <f t="shared" si="12"/>
        <v>292</v>
      </c>
      <c r="D293" s="354">
        <v>41912</v>
      </c>
      <c r="E293" s="341" t="s">
        <v>9069</v>
      </c>
      <c r="F293" s="341" t="s">
        <v>9947</v>
      </c>
      <c r="G293" s="247" t="e">
        <f>#REF!&amp;Deletions!E293</f>
        <v>#REF!</v>
      </c>
      <c r="H293" s="247">
        <f t="shared" si="13"/>
        <v>292</v>
      </c>
      <c r="I293" s="247" t="str">
        <f>IF(ISERROR(VLOOKUP(G293,#REF!, 1, 0)), "", H293)</f>
        <v/>
      </c>
    </row>
    <row r="294" spans="3:9">
      <c r="C294" s="305">
        <f t="shared" si="12"/>
        <v>293</v>
      </c>
      <c r="D294" s="354">
        <v>41912</v>
      </c>
      <c r="E294" s="341" t="s">
        <v>2198</v>
      </c>
      <c r="F294" s="341" t="s">
        <v>8575</v>
      </c>
      <c r="G294" s="247" t="e">
        <f>#REF!&amp;Deletions!E294</f>
        <v>#REF!</v>
      </c>
      <c r="H294" s="247">
        <f t="shared" si="13"/>
        <v>293</v>
      </c>
      <c r="I294" s="247" t="str">
        <f>IF(ISERROR(VLOOKUP(G294,#REF!, 1, 0)), "", H294)</f>
        <v/>
      </c>
    </row>
    <row r="295" spans="3:9">
      <c r="C295" s="305">
        <f t="shared" si="12"/>
        <v>294</v>
      </c>
      <c r="D295" s="354">
        <v>41912</v>
      </c>
      <c r="E295" s="341" t="s">
        <v>1938</v>
      </c>
      <c r="F295" s="341" t="s">
        <v>8576</v>
      </c>
      <c r="G295" s="247" t="e">
        <f>#REF!&amp;Deletions!E295</f>
        <v>#REF!</v>
      </c>
      <c r="H295" s="247">
        <f t="shared" si="13"/>
        <v>294</v>
      </c>
      <c r="I295" s="247" t="str">
        <f>IF(ISERROR(VLOOKUP(G295,#REF!, 1, 0)), "", H295)</f>
        <v/>
      </c>
    </row>
    <row r="296" spans="3:9">
      <c r="C296" s="305">
        <f t="shared" si="12"/>
        <v>295</v>
      </c>
      <c r="D296" s="354">
        <v>41912</v>
      </c>
      <c r="E296" s="341" t="s">
        <v>9613</v>
      </c>
      <c r="F296" s="341" t="s">
        <v>9948</v>
      </c>
      <c r="G296" s="247" t="e">
        <f>#REF!&amp;Deletions!E296</f>
        <v>#REF!</v>
      </c>
      <c r="H296" s="247">
        <f t="shared" si="13"/>
        <v>295</v>
      </c>
      <c r="I296" s="247" t="str">
        <f>IF(ISERROR(VLOOKUP(G296,#REF!, 1, 0)), "", H296)</f>
        <v/>
      </c>
    </row>
    <row r="297" spans="3:9">
      <c r="C297" s="305">
        <f t="shared" si="12"/>
        <v>296</v>
      </c>
      <c r="D297" s="354">
        <v>41912</v>
      </c>
      <c r="E297" s="341" t="s">
        <v>3879</v>
      </c>
      <c r="F297" s="341" t="s">
        <v>8577</v>
      </c>
      <c r="G297" s="247" t="e">
        <f>#REF!&amp;Deletions!E297</f>
        <v>#REF!</v>
      </c>
      <c r="H297" s="247">
        <f t="shared" si="13"/>
        <v>296</v>
      </c>
      <c r="I297" s="247" t="str">
        <f>IF(ISERROR(VLOOKUP(G297,#REF!, 1, 0)), "", H297)</f>
        <v/>
      </c>
    </row>
    <row r="298" spans="3:9">
      <c r="C298" s="305">
        <f t="shared" si="12"/>
        <v>297</v>
      </c>
      <c r="D298" s="354">
        <v>41912</v>
      </c>
      <c r="E298" s="341" t="s">
        <v>9546</v>
      </c>
      <c r="F298" s="341" t="s">
        <v>9949</v>
      </c>
      <c r="G298" s="247" t="e">
        <f>#REF!&amp;Deletions!E298</f>
        <v>#REF!</v>
      </c>
      <c r="H298" s="247">
        <f t="shared" si="13"/>
        <v>297</v>
      </c>
      <c r="I298" s="247" t="str">
        <f>IF(ISERROR(VLOOKUP(G298,#REF!, 1, 0)), "", H298)</f>
        <v/>
      </c>
    </row>
    <row r="299" spans="3:9">
      <c r="C299" s="305">
        <f t="shared" si="12"/>
        <v>298</v>
      </c>
      <c r="D299" s="354">
        <v>41912</v>
      </c>
      <c r="E299" s="341" t="s">
        <v>9137</v>
      </c>
      <c r="F299" s="341" t="s">
        <v>9950</v>
      </c>
      <c r="G299" s="247" t="e">
        <f>#REF!&amp;Deletions!E299</f>
        <v>#REF!</v>
      </c>
      <c r="H299" s="247">
        <f t="shared" si="13"/>
        <v>298</v>
      </c>
      <c r="I299" s="247" t="str">
        <f>IF(ISERROR(VLOOKUP(G299,#REF!, 1, 0)), "", H299)</f>
        <v/>
      </c>
    </row>
    <row r="300" spans="3:9">
      <c r="C300" s="305">
        <f t="shared" si="12"/>
        <v>299</v>
      </c>
      <c r="D300" s="354">
        <v>41912</v>
      </c>
      <c r="E300" s="341" t="s">
        <v>3968</v>
      </c>
      <c r="F300" s="341" t="s">
        <v>9951</v>
      </c>
      <c r="G300" s="247" t="e">
        <f>#REF!&amp;Deletions!E300</f>
        <v>#REF!</v>
      </c>
      <c r="H300" s="247">
        <f t="shared" si="13"/>
        <v>299</v>
      </c>
      <c r="I300" s="247" t="str">
        <f>IF(ISERROR(VLOOKUP(G300,#REF!, 1, 0)), "", H300)</f>
        <v/>
      </c>
    </row>
    <row r="301" spans="3:9">
      <c r="C301" s="305">
        <f t="shared" si="12"/>
        <v>300</v>
      </c>
      <c r="D301" s="354">
        <v>41912</v>
      </c>
      <c r="E301" s="341" t="s">
        <v>4302</v>
      </c>
      <c r="F301" s="341" t="s">
        <v>8579</v>
      </c>
      <c r="G301" s="247" t="e">
        <f>#REF!&amp;Deletions!E301</f>
        <v>#REF!</v>
      </c>
      <c r="H301" s="247">
        <f t="shared" si="13"/>
        <v>300</v>
      </c>
      <c r="I301" s="247" t="str">
        <f>IF(ISERROR(VLOOKUP(G301,#REF!, 1, 0)), "", H301)</f>
        <v/>
      </c>
    </row>
    <row r="302" spans="3:9">
      <c r="C302" s="305">
        <f t="shared" si="12"/>
        <v>301</v>
      </c>
      <c r="D302" s="354">
        <v>41912</v>
      </c>
      <c r="E302" s="341" t="s">
        <v>2933</v>
      </c>
      <c r="F302" s="341" t="s">
        <v>8580</v>
      </c>
      <c r="G302" s="247" t="e">
        <f>#REF!&amp;Deletions!E302</f>
        <v>#REF!</v>
      </c>
      <c r="H302" s="247">
        <f t="shared" si="13"/>
        <v>301</v>
      </c>
      <c r="I302" s="247" t="str">
        <f>IF(ISERROR(VLOOKUP(G302,#REF!, 1, 0)), "", H302)</f>
        <v/>
      </c>
    </row>
    <row r="303" spans="3:9">
      <c r="C303" s="305">
        <f t="shared" si="12"/>
        <v>302</v>
      </c>
      <c r="D303" s="354">
        <v>41912</v>
      </c>
      <c r="E303" s="341" t="s">
        <v>9431</v>
      </c>
      <c r="F303" s="341" t="s">
        <v>9432</v>
      </c>
      <c r="G303" s="247" t="e">
        <f>#REF!&amp;Deletions!E303</f>
        <v>#REF!</v>
      </c>
      <c r="H303" s="247">
        <f t="shared" si="13"/>
        <v>302</v>
      </c>
      <c r="I303" s="247" t="str">
        <f>IF(ISERROR(VLOOKUP(G303,#REF!, 1, 0)), "", H303)</f>
        <v/>
      </c>
    </row>
    <row r="304" spans="3:9">
      <c r="C304" s="305">
        <f t="shared" si="12"/>
        <v>303</v>
      </c>
      <c r="D304" s="354">
        <v>41912</v>
      </c>
      <c r="E304" s="341" t="s">
        <v>664</v>
      </c>
      <c r="F304" s="341" t="s">
        <v>8582</v>
      </c>
      <c r="G304" s="247" t="e">
        <f>#REF!&amp;Deletions!E304</f>
        <v>#REF!</v>
      </c>
      <c r="H304" s="247">
        <f t="shared" si="13"/>
        <v>303</v>
      </c>
      <c r="I304" s="247" t="str">
        <f>IF(ISERROR(VLOOKUP(G304,#REF!, 1, 0)), "", H304)</f>
        <v/>
      </c>
    </row>
    <row r="305" spans="3:9">
      <c r="C305" s="305">
        <f t="shared" si="12"/>
        <v>304</v>
      </c>
      <c r="D305" s="354">
        <v>41912</v>
      </c>
      <c r="E305" s="341" t="s">
        <v>1422</v>
      </c>
      <c r="F305" s="341" t="s">
        <v>8583</v>
      </c>
      <c r="G305" s="247" t="e">
        <f>#REF!&amp;Deletions!E305</f>
        <v>#REF!</v>
      </c>
      <c r="H305" s="247">
        <f t="shared" si="13"/>
        <v>304</v>
      </c>
      <c r="I305" s="247" t="str">
        <f>IF(ISERROR(VLOOKUP(G305,#REF!, 1, 0)), "", H305)</f>
        <v/>
      </c>
    </row>
    <row r="306" spans="3:9">
      <c r="C306" s="305">
        <f t="shared" si="12"/>
        <v>305</v>
      </c>
      <c r="D306" s="354">
        <v>41912</v>
      </c>
      <c r="E306" s="341" t="s">
        <v>1943</v>
      </c>
      <c r="F306" s="341" t="s">
        <v>8584</v>
      </c>
      <c r="G306" s="247" t="e">
        <f>#REF!&amp;Deletions!E306</f>
        <v>#REF!</v>
      </c>
      <c r="H306" s="247">
        <f t="shared" si="13"/>
        <v>305</v>
      </c>
      <c r="I306" s="247" t="str">
        <f>IF(ISERROR(VLOOKUP(G306,#REF!, 1, 0)), "", H306)</f>
        <v/>
      </c>
    </row>
    <row r="307" spans="3:9">
      <c r="C307" s="305">
        <f t="shared" si="12"/>
        <v>306</v>
      </c>
      <c r="D307" s="354">
        <v>41912</v>
      </c>
      <c r="E307" s="341" t="s">
        <v>1427</v>
      </c>
      <c r="F307" s="341" t="s">
        <v>8586</v>
      </c>
      <c r="G307" s="247" t="e">
        <f>#REF!&amp;Deletions!E307</f>
        <v>#REF!</v>
      </c>
      <c r="H307" s="247">
        <f t="shared" si="13"/>
        <v>306</v>
      </c>
      <c r="I307" s="247" t="str">
        <f>IF(ISERROR(VLOOKUP(G307,#REF!, 1, 0)), "", H307)</f>
        <v/>
      </c>
    </row>
    <row r="308" spans="3:9">
      <c r="C308" s="305">
        <f t="shared" si="12"/>
        <v>307</v>
      </c>
      <c r="D308" s="354">
        <v>41912</v>
      </c>
      <c r="E308" s="341" t="s">
        <v>3099</v>
      </c>
      <c r="F308" s="341" t="s">
        <v>8587</v>
      </c>
      <c r="G308" s="247" t="e">
        <f>#REF!&amp;Deletions!E308</f>
        <v>#REF!</v>
      </c>
      <c r="H308" s="247">
        <f t="shared" si="13"/>
        <v>307</v>
      </c>
      <c r="I308" s="247" t="str">
        <f>IF(ISERROR(VLOOKUP(G308,#REF!, 1, 0)), "", H308)</f>
        <v/>
      </c>
    </row>
    <row r="309" spans="3:9">
      <c r="C309" s="305">
        <f t="shared" si="12"/>
        <v>308</v>
      </c>
      <c r="D309" s="354">
        <v>41912</v>
      </c>
      <c r="E309" s="341" t="s">
        <v>7784</v>
      </c>
      <c r="F309" s="341" t="s">
        <v>8588</v>
      </c>
      <c r="G309" s="247" t="e">
        <f>#REF!&amp;Deletions!E309</f>
        <v>#REF!</v>
      </c>
      <c r="H309" s="247">
        <f t="shared" si="13"/>
        <v>308</v>
      </c>
      <c r="I309" s="247" t="str">
        <f>IF(ISERROR(VLOOKUP(G309,#REF!, 1, 0)), "", H309)</f>
        <v/>
      </c>
    </row>
    <row r="310" spans="3:9">
      <c r="C310" s="305">
        <f t="shared" si="12"/>
        <v>309</v>
      </c>
      <c r="D310" s="354">
        <v>41912</v>
      </c>
      <c r="E310" s="341" t="s">
        <v>9952</v>
      </c>
      <c r="F310" s="341" t="s">
        <v>9953</v>
      </c>
      <c r="G310" s="247" t="e">
        <f>#REF!&amp;Deletions!E310</f>
        <v>#REF!</v>
      </c>
      <c r="H310" s="247">
        <f t="shared" si="13"/>
        <v>309</v>
      </c>
      <c r="I310" s="247" t="str">
        <f>IF(ISERROR(VLOOKUP(G310,#REF!, 1, 0)), "", H310)</f>
        <v/>
      </c>
    </row>
    <row r="311" spans="3:9">
      <c r="C311" s="305">
        <f t="shared" si="12"/>
        <v>310</v>
      </c>
      <c r="D311" s="354">
        <v>41912</v>
      </c>
      <c r="E311" s="341" t="s">
        <v>1432</v>
      </c>
      <c r="F311" s="341" t="s">
        <v>9954</v>
      </c>
      <c r="G311" s="247" t="e">
        <f>#REF!&amp;Deletions!E311</f>
        <v>#REF!</v>
      </c>
      <c r="H311" s="247">
        <f t="shared" si="13"/>
        <v>310</v>
      </c>
      <c r="I311" s="247" t="str">
        <f>IF(ISERROR(VLOOKUP(G311,#REF!, 1, 0)), "", H311)</f>
        <v/>
      </c>
    </row>
    <row r="312" spans="3:9">
      <c r="C312" s="305">
        <f t="shared" si="12"/>
        <v>311</v>
      </c>
      <c r="D312" s="354">
        <v>41912</v>
      </c>
      <c r="E312" s="341" t="s">
        <v>1807</v>
      </c>
      <c r="F312" s="341" t="s">
        <v>8590</v>
      </c>
      <c r="G312" s="247" t="e">
        <f>#REF!&amp;Deletions!E312</f>
        <v>#REF!</v>
      </c>
      <c r="H312" s="247">
        <f t="shared" si="13"/>
        <v>311</v>
      </c>
      <c r="I312" s="247" t="str">
        <f>IF(ISERROR(VLOOKUP(G312,#REF!, 1, 0)), "", H312)</f>
        <v/>
      </c>
    </row>
    <row r="313" spans="3:9">
      <c r="C313" s="305">
        <f t="shared" si="12"/>
        <v>312</v>
      </c>
      <c r="D313" s="354">
        <v>41912</v>
      </c>
      <c r="E313" s="341" t="s">
        <v>4066</v>
      </c>
      <c r="F313" s="341" t="s">
        <v>4067</v>
      </c>
      <c r="G313" s="247" t="e">
        <f>#REF!&amp;Deletions!E313</f>
        <v>#REF!</v>
      </c>
      <c r="H313" s="247">
        <f t="shared" si="13"/>
        <v>312</v>
      </c>
      <c r="I313" s="247" t="str">
        <f>IF(ISERROR(VLOOKUP(G313,#REF!, 1, 0)), "", H313)</f>
        <v/>
      </c>
    </row>
    <row r="314" spans="3:9">
      <c r="C314" s="305">
        <f t="shared" si="12"/>
        <v>313</v>
      </c>
      <c r="D314" s="354">
        <v>41912</v>
      </c>
      <c r="E314" s="341" t="s">
        <v>671</v>
      </c>
      <c r="F314" s="341" t="s">
        <v>8591</v>
      </c>
      <c r="G314" s="247" t="e">
        <f>#REF!&amp;Deletions!E314</f>
        <v>#REF!</v>
      </c>
      <c r="H314" s="247">
        <f t="shared" si="13"/>
        <v>313</v>
      </c>
      <c r="I314" s="247" t="str">
        <f>IF(ISERROR(VLOOKUP(G314,#REF!, 1, 0)), "", H314)</f>
        <v/>
      </c>
    </row>
    <row r="315" spans="3:9">
      <c r="C315" s="305">
        <f t="shared" si="12"/>
        <v>314</v>
      </c>
      <c r="D315" s="354">
        <v>41912</v>
      </c>
      <c r="E315" s="341" t="s">
        <v>4993</v>
      </c>
      <c r="F315" s="341" t="s">
        <v>8592</v>
      </c>
      <c r="G315" s="247" t="e">
        <f>#REF!&amp;Deletions!E315</f>
        <v>#REF!</v>
      </c>
      <c r="H315" s="247">
        <f t="shared" si="13"/>
        <v>314</v>
      </c>
      <c r="I315" s="247" t="str">
        <f>IF(ISERROR(VLOOKUP(G315,#REF!, 1, 0)), "", H315)</f>
        <v/>
      </c>
    </row>
    <row r="316" spans="3:9">
      <c r="C316" s="305">
        <f t="shared" si="12"/>
        <v>315</v>
      </c>
      <c r="D316" s="354">
        <v>41912</v>
      </c>
      <c r="E316" s="341" t="s">
        <v>9037</v>
      </c>
      <c r="F316" s="341" t="s">
        <v>9955</v>
      </c>
      <c r="G316" s="247" t="e">
        <f>#REF!&amp;Deletions!E316</f>
        <v>#REF!</v>
      </c>
      <c r="H316" s="247">
        <f t="shared" si="13"/>
        <v>315</v>
      </c>
      <c r="I316" s="247" t="str">
        <f>IF(ISERROR(VLOOKUP(G316,#REF!, 1, 0)), "", H316)</f>
        <v/>
      </c>
    </row>
    <row r="317" spans="3:9">
      <c r="C317" s="305">
        <f t="shared" si="12"/>
        <v>316</v>
      </c>
      <c r="D317" s="354">
        <v>41912</v>
      </c>
      <c r="E317" s="341" t="s">
        <v>811</v>
      </c>
      <c r="F317" s="341" t="s">
        <v>8983</v>
      </c>
      <c r="G317" s="247" t="e">
        <f>#REF!&amp;Deletions!E317</f>
        <v>#REF!</v>
      </c>
      <c r="H317" s="247">
        <f t="shared" si="13"/>
        <v>316</v>
      </c>
      <c r="I317" s="247" t="str">
        <f>IF(ISERROR(VLOOKUP(G317,#REF!, 1, 0)), "", H317)</f>
        <v/>
      </c>
    </row>
    <row r="318" spans="3:9">
      <c r="C318" s="305">
        <f t="shared" si="12"/>
        <v>317</v>
      </c>
      <c r="D318" s="354">
        <v>41912</v>
      </c>
      <c r="E318" s="341" t="s">
        <v>8967</v>
      </c>
      <c r="F318" s="341" t="s">
        <v>9956</v>
      </c>
      <c r="G318" s="247" t="e">
        <f>#REF!&amp;Deletions!E318</f>
        <v>#REF!</v>
      </c>
      <c r="H318" s="247">
        <f t="shared" si="13"/>
        <v>317</v>
      </c>
      <c r="I318" s="247" t="str">
        <f>IF(ISERROR(VLOOKUP(G318,#REF!, 1, 0)), "", H318)</f>
        <v/>
      </c>
    </row>
    <row r="319" spans="3:9">
      <c r="C319" s="305">
        <f t="shared" si="12"/>
        <v>318</v>
      </c>
      <c r="D319" s="354">
        <v>41912</v>
      </c>
      <c r="E319" s="341" t="s">
        <v>2472</v>
      </c>
      <c r="F319" s="341" t="s">
        <v>9957</v>
      </c>
      <c r="G319" s="247" t="e">
        <f>#REF!&amp;Deletions!E319</f>
        <v>#REF!</v>
      </c>
      <c r="H319" s="247">
        <f t="shared" si="13"/>
        <v>318</v>
      </c>
      <c r="I319" s="247" t="str">
        <f>IF(ISERROR(VLOOKUP(G319,#REF!, 1, 0)), "", H319)</f>
        <v/>
      </c>
    </row>
    <row r="320" spans="3:9">
      <c r="C320" s="305">
        <f t="shared" si="12"/>
        <v>319</v>
      </c>
      <c r="D320" s="354">
        <v>41912</v>
      </c>
      <c r="E320" s="341" t="s">
        <v>946</v>
      </c>
      <c r="F320" s="341" t="s">
        <v>8596</v>
      </c>
      <c r="G320" s="247" t="e">
        <f>#REF!&amp;Deletions!E320</f>
        <v>#REF!</v>
      </c>
      <c r="H320" s="247">
        <f t="shared" si="13"/>
        <v>319</v>
      </c>
      <c r="I320" s="247" t="str">
        <f>IF(ISERROR(VLOOKUP(G320,#REF!, 1, 0)), "", H320)</f>
        <v/>
      </c>
    </row>
    <row r="321" spans="3:9">
      <c r="C321" s="305">
        <f t="shared" si="12"/>
        <v>320</v>
      </c>
      <c r="D321" s="354">
        <v>41912</v>
      </c>
      <c r="E321" s="341" t="s">
        <v>9038</v>
      </c>
      <c r="F321" s="341" t="s">
        <v>9039</v>
      </c>
      <c r="G321" s="247" t="e">
        <f>#REF!&amp;Deletions!E321</f>
        <v>#REF!</v>
      </c>
      <c r="H321" s="247">
        <f t="shared" si="13"/>
        <v>320</v>
      </c>
      <c r="I321" s="247" t="str">
        <f>IF(ISERROR(VLOOKUP(G321,#REF!, 1, 0)), "", H321)</f>
        <v/>
      </c>
    </row>
    <row r="322" spans="3:9">
      <c r="C322" s="305">
        <f t="shared" si="12"/>
        <v>321</v>
      </c>
      <c r="D322" s="354">
        <v>41912</v>
      </c>
      <c r="E322" s="341" t="s">
        <v>1660</v>
      </c>
      <c r="F322" s="341" t="s">
        <v>8597</v>
      </c>
      <c r="G322" s="247" t="e">
        <f>#REF!&amp;Deletions!E322</f>
        <v>#REF!</v>
      </c>
      <c r="H322" s="247">
        <f t="shared" si="13"/>
        <v>321</v>
      </c>
      <c r="I322" s="247" t="str">
        <f>IF(ISERROR(VLOOKUP(G322,#REF!, 1, 0)), "", H322)</f>
        <v/>
      </c>
    </row>
    <row r="323" spans="3:9">
      <c r="C323" s="305">
        <f t="shared" ref="C323:C386" si="14">H323</f>
        <v>322</v>
      </c>
      <c r="D323" s="354">
        <v>41912</v>
      </c>
      <c r="E323" s="341" t="s">
        <v>957</v>
      </c>
      <c r="F323" s="341" t="s">
        <v>8598</v>
      </c>
      <c r="G323" s="247" t="e">
        <f>#REF!&amp;Deletions!E323</f>
        <v>#REF!</v>
      </c>
      <c r="H323" s="247">
        <f t="shared" ref="H323:H386" si="15">COUNTIF($F$2:$F$902, "&lt;="&amp;F323)</f>
        <v>322</v>
      </c>
      <c r="I323" s="247" t="str">
        <f>IF(ISERROR(VLOOKUP(G323,#REF!, 1, 0)), "", H323)</f>
        <v/>
      </c>
    </row>
    <row r="324" spans="3:9">
      <c r="C324" s="305">
        <f t="shared" si="14"/>
        <v>323</v>
      </c>
      <c r="D324" s="354">
        <v>41912</v>
      </c>
      <c r="E324" s="341" t="s">
        <v>962</v>
      </c>
      <c r="F324" s="341" t="s">
        <v>9958</v>
      </c>
      <c r="G324" s="247" t="e">
        <f>#REF!&amp;Deletions!E324</f>
        <v>#REF!</v>
      </c>
      <c r="H324" s="247">
        <f t="shared" si="15"/>
        <v>323</v>
      </c>
      <c r="I324" s="247" t="str">
        <f>IF(ISERROR(VLOOKUP(G324,#REF!, 1, 0)), "", H324)</f>
        <v/>
      </c>
    </row>
    <row r="325" spans="3:9">
      <c r="C325" s="305">
        <f t="shared" si="14"/>
        <v>324</v>
      </c>
      <c r="D325" s="354">
        <v>41912</v>
      </c>
      <c r="E325" s="341" t="s">
        <v>9139</v>
      </c>
      <c r="F325" s="341" t="s">
        <v>9959</v>
      </c>
      <c r="G325" s="247" t="e">
        <f>#REF!&amp;Deletions!E325</f>
        <v>#REF!</v>
      </c>
      <c r="H325" s="247">
        <f t="shared" si="15"/>
        <v>324</v>
      </c>
      <c r="I325" s="247" t="str">
        <f>IF(ISERROR(VLOOKUP(G325,#REF!, 1, 0)), "", H325)</f>
        <v/>
      </c>
    </row>
    <row r="326" spans="3:9">
      <c r="C326" s="305">
        <f t="shared" si="14"/>
        <v>325</v>
      </c>
      <c r="D326" s="354">
        <v>41912</v>
      </c>
      <c r="E326" s="341" t="s">
        <v>967</v>
      </c>
      <c r="F326" s="341" t="s">
        <v>9960</v>
      </c>
      <c r="G326" s="247" t="e">
        <f>#REF!&amp;Deletions!E326</f>
        <v>#REF!</v>
      </c>
      <c r="H326" s="247">
        <f t="shared" si="15"/>
        <v>325</v>
      </c>
      <c r="I326" s="247" t="str">
        <f>IF(ISERROR(VLOOKUP(G326,#REF!, 1, 0)), "", H326)</f>
        <v/>
      </c>
    </row>
    <row r="327" spans="3:9">
      <c r="C327" s="305">
        <f t="shared" si="14"/>
        <v>326</v>
      </c>
      <c r="D327" s="354">
        <v>41912</v>
      </c>
      <c r="E327" s="341" t="s">
        <v>3108</v>
      </c>
      <c r="F327" s="341" t="s">
        <v>9961</v>
      </c>
      <c r="G327" s="247" t="e">
        <f>#REF!&amp;Deletions!E327</f>
        <v>#REF!</v>
      </c>
      <c r="H327" s="247">
        <f t="shared" si="15"/>
        <v>326</v>
      </c>
      <c r="I327" s="247" t="str">
        <f>IF(ISERROR(VLOOKUP(G327,#REF!, 1, 0)), "", H327)</f>
        <v/>
      </c>
    </row>
    <row r="328" spans="3:9">
      <c r="C328" s="305">
        <f t="shared" si="14"/>
        <v>327</v>
      </c>
      <c r="D328" s="354">
        <v>41912</v>
      </c>
      <c r="E328" s="341" t="s">
        <v>2347</v>
      </c>
      <c r="F328" s="341" t="s">
        <v>8602</v>
      </c>
      <c r="G328" s="247" t="e">
        <f>#REF!&amp;Deletions!E328</f>
        <v>#REF!</v>
      </c>
      <c r="H328" s="247">
        <f t="shared" si="15"/>
        <v>327</v>
      </c>
      <c r="I328" s="247" t="str">
        <f>IF(ISERROR(VLOOKUP(G328,#REF!, 1, 0)), "", H328)</f>
        <v/>
      </c>
    </row>
    <row r="329" spans="3:9">
      <c r="C329" s="305">
        <f t="shared" si="14"/>
        <v>328</v>
      </c>
      <c r="D329" s="354">
        <v>41912</v>
      </c>
      <c r="E329" s="341" t="s">
        <v>1031</v>
      </c>
      <c r="F329" s="341" t="s">
        <v>9962</v>
      </c>
      <c r="G329" s="247" t="e">
        <f>#REF!&amp;Deletions!E329</f>
        <v>#REF!</v>
      </c>
      <c r="H329" s="247">
        <f t="shared" si="15"/>
        <v>328</v>
      </c>
      <c r="I329" s="247" t="str">
        <f>IF(ISERROR(VLOOKUP(G329,#REF!, 1, 0)), "", H329)</f>
        <v/>
      </c>
    </row>
    <row r="330" spans="3:9">
      <c r="C330" s="305">
        <f t="shared" si="14"/>
        <v>329</v>
      </c>
      <c r="D330" s="354">
        <v>41912</v>
      </c>
      <c r="E330" s="341" t="s">
        <v>1667</v>
      </c>
      <c r="F330" s="341" t="s">
        <v>8604</v>
      </c>
      <c r="G330" s="247" t="e">
        <f>#REF!&amp;Deletions!E330</f>
        <v>#REF!</v>
      </c>
      <c r="H330" s="247">
        <f t="shared" si="15"/>
        <v>329</v>
      </c>
      <c r="I330" s="247" t="str">
        <f>IF(ISERROR(VLOOKUP(G330,#REF!, 1, 0)), "", H330)</f>
        <v/>
      </c>
    </row>
    <row r="331" spans="3:9">
      <c r="C331" s="305">
        <f t="shared" si="14"/>
        <v>330</v>
      </c>
      <c r="D331" s="354">
        <v>41912</v>
      </c>
      <c r="E331" s="341" t="s">
        <v>977</v>
      </c>
      <c r="F331" s="341" t="s">
        <v>8605</v>
      </c>
      <c r="G331" s="247" t="e">
        <f>#REF!&amp;Deletions!E331</f>
        <v>#REF!</v>
      </c>
      <c r="H331" s="247">
        <f t="shared" si="15"/>
        <v>330</v>
      </c>
      <c r="I331" s="247" t="str">
        <f>IF(ISERROR(VLOOKUP(G331,#REF!, 1, 0)), "", H331)</f>
        <v/>
      </c>
    </row>
    <row r="332" spans="3:9">
      <c r="C332" s="305">
        <f t="shared" si="14"/>
        <v>331</v>
      </c>
      <c r="D332" s="354">
        <v>41912</v>
      </c>
      <c r="E332" s="341" t="s">
        <v>8968</v>
      </c>
      <c r="F332" s="341" t="s">
        <v>9963</v>
      </c>
      <c r="G332" s="247" t="e">
        <f>#REF!&amp;Deletions!E332</f>
        <v>#REF!</v>
      </c>
      <c r="H332" s="247">
        <f t="shared" si="15"/>
        <v>331</v>
      </c>
      <c r="I332" s="247" t="str">
        <f>IF(ISERROR(VLOOKUP(G332,#REF!, 1, 0)), "", H332)</f>
        <v/>
      </c>
    </row>
    <row r="333" spans="3:9">
      <c r="C333" s="305">
        <f t="shared" si="14"/>
        <v>332</v>
      </c>
      <c r="D333" s="354">
        <v>41912</v>
      </c>
      <c r="E333" s="341" t="s">
        <v>982</v>
      </c>
      <c r="F333" s="341" t="s">
        <v>8606</v>
      </c>
      <c r="G333" s="247" t="e">
        <f>#REF!&amp;Deletions!E333</f>
        <v>#REF!</v>
      </c>
      <c r="H333" s="247">
        <f t="shared" si="15"/>
        <v>332</v>
      </c>
      <c r="I333" s="247" t="str">
        <f>IF(ISERROR(VLOOKUP(G333,#REF!, 1, 0)), "", H333)</f>
        <v/>
      </c>
    </row>
    <row r="334" spans="3:9">
      <c r="C334" s="305">
        <f t="shared" si="14"/>
        <v>333</v>
      </c>
      <c r="D334" s="354">
        <v>41912</v>
      </c>
      <c r="E334" s="341" t="s">
        <v>2637</v>
      </c>
      <c r="F334" s="341" t="s">
        <v>8607</v>
      </c>
      <c r="G334" s="247" t="e">
        <f>#REF!&amp;Deletions!E334</f>
        <v>#REF!</v>
      </c>
      <c r="H334" s="247">
        <f t="shared" si="15"/>
        <v>333</v>
      </c>
      <c r="I334" s="247" t="str">
        <f>IF(ISERROR(VLOOKUP(G334,#REF!, 1, 0)), "", H334)</f>
        <v/>
      </c>
    </row>
    <row r="335" spans="3:9">
      <c r="C335" s="305">
        <f t="shared" si="14"/>
        <v>334</v>
      </c>
      <c r="D335" s="354">
        <v>41912</v>
      </c>
      <c r="E335" s="341" t="s">
        <v>4562</v>
      </c>
      <c r="F335" s="341" t="s">
        <v>8608</v>
      </c>
      <c r="G335" s="247" t="e">
        <f>#REF!&amp;Deletions!E335</f>
        <v>#REF!</v>
      </c>
      <c r="H335" s="247">
        <f t="shared" si="15"/>
        <v>334</v>
      </c>
      <c r="I335" s="247" t="str">
        <f>IF(ISERROR(VLOOKUP(G335,#REF!, 1, 0)), "", H335)</f>
        <v/>
      </c>
    </row>
    <row r="336" spans="3:9">
      <c r="C336" s="305">
        <f t="shared" si="14"/>
        <v>335</v>
      </c>
      <c r="D336" s="354">
        <v>41912</v>
      </c>
      <c r="E336" s="341" t="s">
        <v>9500</v>
      </c>
      <c r="F336" s="341" t="s">
        <v>9501</v>
      </c>
      <c r="G336" s="247" t="e">
        <f>#REF!&amp;Deletions!E336</f>
        <v>#REF!</v>
      </c>
      <c r="H336" s="247">
        <f t="shared" si="15"/>
        <v>335</v>
      </c>
      <c r="I336" s="247" t="str">
        <f>IF(ISERROR(VLOOKUP(G336,#REF!, 1, 0)), "", H336)</f>
        <v/>
      </c>
    </row>
    <row r="337" spans="3:9">
      <c r="C337" s="305">
        <f t="shared" si="14"/>
        <v>336</v>
      </c>
      <c r="D337" s="354">
        <v>41912</v>
      </c>
      <c r="E337" s="341" t="s">
        <v>3663</v>
      </c>
      <c r="F337" s="341" t="s">
        <v>8609</v>
      </c>
      <c r="G337" s="247" t="e">
        <f>#REF!&amp;Deletions!E337</f>
        <v>#REF!</v>
      </c>
      <c r="H337" s="247">
        <f t="shared" si="15"/>
        <v>336</v>
      </c>
      <c r="I337" s="247" t="str">
        <f>IF(ISERROR(VLOOKUP(G337,#REF!, 1, 0)), "", H337)</f>
        <v/>
      </c>
    </row>
    <row r="338" spans="3:9">
      <c r="C338" s="305">
        <f t="shared" si="14"/>
        <v>337</v>
      </c>
      <c r="D338" s="354">
        <v>41912</v>
      </c>
      <c r="E338" s="341" t="s">
        <v>2088</v>
      </c>
      <c r="F338" s="341" t="s">
        <v>8610</v>
      </c>
      <c r="G338" s="247" t="e">
        <f>#REF!&amp;Deletions!E338</f>
        <v>#REF!</v>
      </c>
      <c r="H338" s="247">
        <f t="shared" si="15"/>
        <v>337</v>
      </c>
      <c r="I338" s="247" t="str">
        <f>IF(ISERROR(VLOOKUP(G338,#REF!, 1, 0)), "", H338)</f>
        <v/>
      </c>
    </row>
    <row r="339" spans="3:9">
      <c r="C339" s="305">
        <f t="shared" si="14"/>
        <v>338</v>
      </c>
      <c r="D339" s="354">
        <v>41912</v>
      </c>
      <c r="E339" s="341" t="s">
        <v>2940</v>
      </c>
      <c r="F339" s="341" t="s">
        <v>8612</v>
      </c>
      <c r="G339" s="247" t="e">
        <f>#REF!&amp;Deletions!E339</f>
        <v>#REF!</v>
      </c>
      <c r="H339" s="247">
        <f t="shared" si="15"/>
        <v>338</v>
      </c>
      <c r="I339" s="247" t="str">
        <f>IF(ISERROR(VLOOKUP(G339,#REF!, 1, 0)), "", H339)</f>
        <v/>
      </c>
    </row>
    <row r="340" spans="3:9">
      <c r="C340" s="305">
        <f t="shared" si="14"/>
        <v>339</v>
      </c>
      <c r="D340" s="354">
        <v>41912</v>
      </c>
      <c r="E340" s="341" t="s">
        <v>3387</v>
      </c>
      <c r="F340" s="341" t="s">
        <v>8613</v>
      </c>
      <c r="G340" s="247" t="e">
        <f>#REF!&amp;Deletions!E340</f>
        <v>#REF!</v>
      </c>
      <c r="H340" s="247">
        <f t="shared" si="15"/>
        <v>339</v>
      </c>
      <c r="I340" s="247" t="str">
        <f>IF(ISERROR(VLOOKUP(G340,#REF!, 1, 0)), "", H340)</f>
        <v/>
      </c>
    </row>
    <row r="341" spans="3:9">
      <c r="C341" s="305">
        <f t="shared" si="14"/>
        <v>340</v>
      </c>
      <c r="D341" s="354">
        <v>41912</v>
      </c>
      <c r="E341" s="341" t="s">
        <v>678</v>
      </c>
      <c r="F341" s="341" t="s">
        <v>8614</v>
      </c>
      <c r="G341" s="247" t="e">
        <f>#REF!&amp;Deletions!E341</f>
        <v>#REF!</v>
      </c>
      <c r="H341" s="247">
        <f t="shared" si="15"/>
        <v>340</v>
      </c>
      <c r="I341" s="247" t="str">
        <f>IF(ISERROR(VLOOKUP(G341,#REF!, 1, 0)), "", H341)</f>
        <v/>
      </c>
    </row>
    <row r="342" spans="3:9">
      <c r="C342" s="305">
        <f t="shared" si="14"/>
        <v>345</v>
      </c>
      <c r="D342" s="354">
        <v>41912</v>
      </c>
      <c r="E342" s="341" t="s">
        <v>1441</v>
      </c>
      <c r="F342" s="341" t="s">
        <v>8615</v>
      </c>
      <c r="G342" s="247" t="e">
        <f>#REF!&amp;Deletions!E342</f>
        <v>#REF!</v>
      </c>
      <c r="H342" s="247">
        <f t="shared" si="15"/>
        <v>345</v>
      </c>
      <c r="I342" s="247" t="str">
        <f>IF(ISERROR(VLOOKUP(G342,#REF!, 1, 0)), "", H342)</f>
        <v/>
      </c>
    </row>
    <row r="343" spans="3:9">
      <c r="C343" s="305">
        <f t="shared" si="14"/>
        <v>341</v>
      </c>
      <c r="D343" s="354">
        <v>41912</v>
      </c>
      <c r="E343" s="341" t="s">
        <v>2644</v>
      </c>
      <c r="F343" s="341" t="s">
        <v>8616</v>
      </c>
      <c r="G343" s="247" t="e">
        <f>#REF!&amp;Deletions!E343</f>
        <v>#REF!</v>
      </c>
      <c r="H343" s="247">
        <f t="shared" si="15"/>
        <v>341</v>
      </c>
      <c r="I343" s="247" t="str">
        <f>IF(ISERROR(VLOOKUP(G343,#REF!, 1, 0)), "", H343)</f>
        <v/>
      </c>
    </row>
    <row r="344" spans="3:9">
      <c r="C344" s="305">
        <f t="shared" si="14"/>
        <v>342</v>
      </c>
      <c r="D344" s="354">
        <v>41912</v>
      </c>
      <c r="E344" s="341" t="s">
        <v>3672</v>
      </c>
      <c r="F344" s="341" t="s">
        <v>8617</v>
      </c>
      <c r="G344" s="247" t="e">
        <f>#REF!&amp;Deletions!E344</f>
        <v>#REF!</v>
      </c>
      <c r="H344" s="247">
        <f t="shared" si="15"/>
        <v>342</v>
      </c>
      <c r="I344" s="247" t="str">
        <f>IF(ISERROR(VLOOKUP(G344,#REF!, 1, 0)), "", H344)</f>
        <v/>
      </c>
    </row>
    <row r="345" spans="3:9">
      <c r="C345" s="305">
        <f t="shared" si="14"/>
        <v>343</v>
      </c>
      <c r="D345" s="354">
        <v>41912</v>
      </c>
      <c r="E345" s="341" t="s">
        <v>4572</v>
      </c>
      <c r="F345" s="341" t="s">
        <v>8618</v>
      </c>
      <c r="G345" s="247" t="e">
        <f>#REF!&amp;Deletions!E345</f>
        <v>#REF!</v>
      </c>
      <c r="H345" s="247">
        <f t="shared" si="15"/>
        <v>343</v>
      </c>
      <c r="I345" s="247" t="str">
        <f>IF(ISERROR(VLOOKUP(G345,#REF!, 1, 0)), "", H345)</f>
        <v/>
      </c>
    </row>
    <row r="346" spans="3:9">
      <c r="C346" s="305">
        <f t="shared" si="14"/>
        <v>344</v>
      </c>
      <c r="D346" s="354">
        <v>41912</v>
      </c>
      <c r="E346" s="341" t="s">
        <v>2949</v>
      </c>
      <c r="F346" s="341" t="s">
        <v>8619</v>
      </c>
      <c r="G346" s="247" t="e">
        <f>#REF!&amp;Deletions!E346</f>
        <v>#REF!</v>
      </c>
      <c r="H346" s="247">
        <f t="shared" si="15"/>
        <v>344</v>
      </c>
      <c r="I346" s="247" t="str">
        <f>IF(ISERROR(VLOOKUP(G346,#REF!, 1, 0)), "", H346)</f>
        <v/>
      </c>
    </row>
    <row r="347" spans="3:9">
      <c r="C347" s="305">
        <f t="shared" si="14"/>
        <v>346</v>
      </c>
      <c r="D347" s="354">
        <v>41912</v>
      </c>
      <c r="E347" s="341" t="s">
        <v>9068</v>
      </c>
      <c r="F347" s="341" t="s">
        <v>9964</v>
      </c>
      <c r="G347" s="247" t="e">
        <f>#REF!&amp;Deletions!E347</f>
        <v>#REF!</v>
      </c>
      <c r="H347" s="247">
        <f t="shared" si="15"/>
        <v>346</v>
      </c>
      <c r="I347" s="247" t="str">
        <f>IF(ISERROR(VLOOKUP(G347,#REF!, 1, 0)), "", H347)</f>
        <v/>
      </c>
    </row>
    <row r="348" spans="3:9">
      <c r="C348" s="305">
        <f t="shared" si="14"/>
        <v>347</v>
      </c>
      <c r="D348" s="354">
        <v>41912</v>
      </c>
      <c r="E348" s="341" t="s">
        <v>5754</v>
      </c>
      <c r="F348" s="341" t="s">
        <v>5755</v>
      </c>
      <c r="G348" s="247" t="e">
        <f>#REF!&amp;Deletions!E348</f>
        <v>#REF!</v>
      </c>
      <c r="H348" s="247">
        <f t="shared" si="15"/>
        <v>347</v>
      </c>
      <c r="I348" s="247" t="str">
        <f>IF(ISERROR(VLOOKUP(G348,#REF!, 1, 0)), "", H348)</f>
        <v/>
      </c>
    </row>
    <row r="349" spans="3:9">
      <c r="C349" s="305">
        <f t="shared" si="14"/>
        <v>348</v>
      </c>
      <c r="D349" s="354">
        <v>41912</v>
      </c>
      <c r="E349" s="341" t="s">
        <v>9406</v>
      </c>
      <c r="F349" s="341" t="s">
        <v>9965</v>
      </c>
      <c r="G349" s="247" t="e">
        <f>#REF!&amp;Deletions!E349</f>
        <v>#REF!</v>
      </c>
      <c r="H349" s="247">
        <f t="shared" si="15"/>
        <v>348</v>
      </c>
      <c r="I349" s="247" t="str">
        <f>IF(ISERROR(VLOOKUP(G349,#REF!, 1, 0)), "", H349)</f>
        <v/>
      </c>
    </row>
    <row r="350" spans="3:9">
      <c r="C350" s="305">
        <f t="shared" si="14"/>
        <v>349</v>
      </c>
      <c r="D350" s="354">
        <v>41912</v>
      </c>
      <c r="E350" s="341" t="s">
        <v>8621</v>
      </c>
      <c r="F350" s="341" t="s">
        <v>8622</v>
      </c>
      <c r="G350" s="247" t="e">
        <f>#REF!&amp;Deletions!E350</f>
        <v>#REF!</v>
      </c>
      <c r="H350" s="247">
        <f t="shared" si="15"/>
        <v>349</v>
      </c>
      <c r="I350" s="247" t="str">
        <f>IF(ISERROR(VLOOKUP(G350,#REF!, 1, 0)), "", H350)</f>
        <v/>
      </c>
    </row>
    <row r="351" spans="3:9">
      <c r="C351" s="305">
        <f t="shared" si="14"/>
        <v>350</v>
      </c>
      <c r="D351" s="354">
        <v>41912</v>
      </c>
      <c r="E351" s="341" t="s">
        <v>9541</v>
      </c>
      <c r="F351" s="341" t="s">
        <v>9966</v>
      </c>
      <c r="G351" s="247" t="e">
        <f>#REF!&amp;Deletions!E351</f>
        <v>#REF!</v>
      </c>
      <c r="H351" s="247">
        <f t="shared" si="15"/>
        <v>350</v>
      </c>
      <c r="I351" s="247" t="str">
        <f>IF(ISERROR(VLOOKUP(G351,#REF!, 1, 0)), "", H351)</f>
        <v/>
      </c>
    </row>
    <row r="352" spans="3:9">
      <c r="C352" s="305">
        <f t="shared" si="14"/>
        <v>351</v>
      </c>
      <c r="D352" s="354">
        <v>41912</v>
      </c>
      <c r="E352" s="341" t="s">
        <v>3677</v>
      </c>
      <c r="F352" s="341" t="s">
        <v>8623</v>
      </c>
      <c r="G352" s="247" t="e">
        <f>#REF!&amp;Deletions!E352</f>
        <v>#REF!</v>
      </c>
      <c r="H352" s="247">
        <f t="shared" si="15"/>
        <v>351</v>
      </c>
      <c r="I352" s="247" t="str">
        <f>IF(ISERROR(VLOOKUP(G352,#REF!, 1, 0)), "", H352)</f>
        <v/>
      </c>
    </row>
    <row r="353" spans="3:9">
      <c r="C353" s="305">
        <f t="shared" si="14"/>
        <v>352</v>
      </c>
      <c r="D353" s="354">
        <v>41912</v>
      </c>
      <c r="E353" s="341" t="s">
        <v>806</v>
      </c>
      <c r="F353" s="341" t="s">
        <v>8625</v>
      </c>
      <c r="G353" s="247" t="e">
        <f>#REF!&amp;Deletions!E353</f>
        <v>#REF!</v>
      </c>
      <c r="H353" s="247">
        <f t="shared" si="15"/>
        <v>352</v>
      </c>
      <c r="I353" s="247" t="str">
        <f>IF(ISERROR(VLOOKUP(G353,#REF!, 1, 0)), "", H353)</f>
        <v/>
      </c>
    </row>
    <row r="354" spans="3:9">
      <c r="C354" s="305">
        <f t="shared" si="14"/>
        <v>353</v>
      </c>
      <c r="D354" s="354">
        <v>41912</v>
      </c>
      <c r="E354" s="341" t="s">
        <v>3682</v>
      </c>
      <c r="F354" s="341" t="s">
        <v>8626</v>
      </c>
      <c r="G354" s="247" t="e">
        <f>#REF!&amp;Deletions!E354</f>
        <v>#REF!</v>
      </c>
      <c r="H354" s="247">
        <f t="shared" si="15"/>
        <v>353</v>
      </c>
      <c r="I354" s="247" t="str">
        <f>IF(ISERROR(VLOOKUP(G354,#REF!, 1, 0)), "", H354)</f>
        <v/>
      </c>
    </row>
    <row r="355" spans="3:9">
      <c r="C355" s="305">
        <f t="shared" si="14"/>
        <v>354</v>
      </c>
      <c r="D355" s="354">
        <v>41912</v>
      </c>
      <c r="E355" s="341" t="s">
        <v>9007</v>
      </c>
      <c r="F355" s="341" t="s">
        <v>9967</v>
      </c>
      <c r="G355" s="247" t="e">
        <f>#REF!&amp;Deletions!E355</f>
        <v>#REF!</v>
      </c>
      <c r="H355" s="247">
        <f t="shared" si="15"/>
        <v>354</v>
      </c>
      <c r="I355" s="247" t="str">
        <f>IF(ISERROR(VLOOKUP(G355,#REF!, 1, 0)), "", H355)</f>
        <v/>
      </c>
    </row>
    <row r="356" spans="3:9">
      <c r="C356" s="305">
        <f t="shared" si="14"/>
        <v>355</v>
      </c>
      <c r="D356" s="354">
        <v>41912</v>
      </c>
      <c r="E356" s="341" t="s">
        <v>1672</v>
      </c>
      <c r="F356" s="341" t="s">
        <v>8627</v>
      </c>
      <c r="G356" s="247" t="e">
        <f>#REF!&amp;Deletions!E356</f>
        <v>#REF!</v>
      </c>
      <c r="H356" s="247">
        <f t="shared" si="15"/>
        <v>355</v>
      </c>
      <c r="I356" s="247" t="str">
        <f>IF(ISERROR(VLOOKUP(G356,#REF!, 1, 0)), "", H356)</f>
        <v/>
      </c>
    </row>
    <row r="357" spans="3:9">
      <c r="C357" s="305">
        <f t="shared" si="14"/>
        <v>356</v>
      </c>
      <c r="D357" s="354">
        <v>41912</v>
      </c>
      <c r="E357" s="341" t="s">
        <v>8628</v>
      </c>
      <c r="F357" s="341" t="s">
        <v>8629</v>
      </c>
      <c r="G357" s="247" t="e">
        <f>#REF!&amp;Deletions!E357</f>
        <v>#REF!</v>
      </c>
      <c r="H357" s="247">
        <f t="shared" si="15"/>
        <v>356</v>
      </c>
      <c r="I357" s="247" t="str">
        <f>IF(ISERROR(VLOOKUP(G357,#REF!, 1, 0)), "", H357)</f>
        <v/>
      </c>
    </row>
    <row r="358" spans="3:9">
      <c r="C358" s="305">
        <f t="shared" si="14"/>
        <v>357</v>
      </c>
      <c r="D358" s="354">
        <v>41912</v>
      </c>
      <c r="E358" s="341" t="s">
        <v>2698</v>
      </c>
      <c r="F358" s="341" t="s">
        <v>8630</v>
      </c>
      <c r="G358" s="247" t="e">
        <f>#REF!&amp;Deletions!E358</f>
        <v>#REF!</v>
      </c>
      <c r="H358" s="247">
        <f t="shared" si="15"/>
        <v>357</v>
      </c>
      <c r="I358" s="247" t="str">
        <f>IF(ISERROR(VLOOKUP(G358,#REF!, 1, 0)), "", H358)</f>
        <v/>
      </c>
    </row>
    <row r="359" spans="3:9">
      <c r="C359" s="305">
        <f t="shared" si="14"/>
        <v>358</v>
      </c>
      <c r="D359" s="354">
        <v>41912</v>
      </c>
      <c r="E359" s="341" t="s">
        <v>9603</v>
      </c>
      <c r="F359" s="341" t="s">
        <v>9968</v>
      </c>
      <c r="G359" s="247" t="e">
        <f>#REF!&amp;Deletions!E359</f>
        <v>#REF!</v>
      </c>
      <c r="H359" s="247">
        <f t="shared" si="15"/>
        <v>358</v>
      </c>
      <c r="I359" s="247" t="str">
        <f>IF(ISERROR(VLOOKUP(G359,#REF!, 1, 0)), "", H359)</f>
        <v/>
      </c>
    </row>
    <row r="360" spans="3:9">
      <c r="C360" s="305">
        <f t="shared" si="14"/>
        <v>359</v>
      </c>
      <c r="D360" s="354">
        <v>41912</v>
      </c>
      <c r="E360" s="341" t="s">
        <v>4317</v>
      </c>
      <c r="F360" s="341" t="s">
        <v>8631</v>
      </c>
      <c r="G360" s="247" t="e">
        <f>#REF!&amp;Deletions!E360</f>
        <v>#REF!</v>
      </c>
      <c r="H360" s="247">
        <f t="shared" si="15"/>
        <v>359</v>
      </c>
      <c r="I360" s="247" t="str">
        <f>IF(ISERROR(VLOOKUP(G360,#REF!, 1, 0)), "", H360)</f>
        <v/>
      </c>
    </row>
    <row r="361" spans="3:9">
      <c r="C361" s="305">
        <f t="shared" si="14"/>
        <v>360</v>
      </c>
      <c r="D361" s="354">
        <v>41912</v>
      </c>
      <c r="E361" s="341" t="s">
        <v>9005</v>
      </c>
      <c r="F361" s="341" t="s">
        <v>9006</v>
      </c>
      <c r="G361" s="247" t="e">
        <f>#REF!&amp;Deletions!E361</f>
        <v>#REF!</v>
      </c>
      <c r="H361" s="247">
        <f t="shared" si="15"/>
        <v>360</v>
      </c>
      <c r="I361" s="247" t="str">
        <f>IF(ISERROR(VLOOKUP(G361,#REF!, 1, 0)), "", H361)</f>
        <v/>
      </c>
    </row>
    <row r="362" spans="3:9">
      <c r="C362" s="305">
        <f t="shared" si="14"/>
        <v>361</v>
      </c>
      <c r="D362" s="354">
        <v>41912</v>
      </c>
      <c r="E362" s="341" t="s">
        <v>4322</v>
      </c>
      <c r="F362" s="341" t="s">
        <v>8632</v>
      </c>
      <c r="G362" s="247" t="e">
        <f>#REF!&amp;Deletions!E362</f>
        <v>#REF!</v>
      </c>
      <c r="H362" s="247">
        <f t="shared" si="15"/>
        <v>361</v>
      </c>
      <c r="I362" s="247" t="str">
        <f>IF(ISERROR(VLOOKUP(G362,#REF!, 1, 0)), "", H362)</f>
        <v/>
      </c>
    </row>
    <row r="363" spans="3:9">
      <c r="C363" s="305">
        <f t="shared" si="14"/>
        <v>362</v>
      </c>
      <c r="D363" s="354">
        <v>41912</v>
      </c>
      <c r="E363" s="341" t="s">
        <v>3117</v>
      </c>
      <c r="F363" s="341" t="s">
        <v>3118</v>
      </c>
      <c r="G363" s="247" t="e">
        <f>#REF!&amp;Deletions!E363</f>
        <v>#REF!</v>
      </c>
      <c r="H363" s="247">
        <f t="shared" si="15"/>
        <v>362</v>
      </c>
      <c r="I363" s="247" t="str">
        <f>IF(ISERROR(VLOOKUP(G363,#REF!, 1, 0)), "", H363)</f>
        <v/>
      </c>
    </row>
    <row r="364" spans="3:9">
      <c r="C364" s="305">
        <f t="shared" si="14"/>
        <v>363</v>
      </c>
      <c r="D364" s="354">
        <v>41912</v>
      </c>
      <c r="E364" s="341" t="s">
        <v>2357</v>
      </c>
      <c r="F364" s="341" t="s">
        <v>8633</v>
      </c>
      <c r="G364" s="247" t="e">
        <f>#REF!&amp;Deletions!E364</f>
        <v>#REF!</v>
      </c>
      <c r="H364" s="247">
        <f t="shared" si="15"/>
        <v>363</v>
      </c>
      <c r="I364" s="247" t="str">
        <f>IF(ISERROR(VLOOKUP(G364,#REF!, 1, 0)), "", H364)</f>
        <v/>
      </c>
    </row>
    <row r="365" spans="3:9">
      <c r="C365" s="305">
        <f t="shared" si="14"/>
        <v>364</v>
      </c>
      <c r="D365" s="354">
        <v>41912</v>
      </c>
      <c r="E365" s="341" t="s">
        <v>3398</v>
      </c>
      <c r="F365" s="341" t="s">
        <v>8634</v>
      </c>
      <c r="G365" s="247" t="e">
        <f>#REF!&amp;Deletions!E365</f>
        <v>#REF!</v>
      </c>
      <c r="H365" s="247">
        <f t="shared" si="15"/>
        <v>364</v>
      </c>
      <c r="I365" s="247" t="str">
        <f>IF(ISERROR(VLOOKUP(G365,#REF!, 1, 0)), "", H365)</f>
        <v/>
      </c>
    </row>
    <row r="366" spans="3:9">
      <c r="C366" s="305">
        <f t="shared" si="14"/>
        <v>365</v>
      </c>
      <c r="D366" s="354">
        <v>41912</v>
      </c>
      <c r="E366" s="341" t="s">
        <v>9177</v>
      </c>
      <c r="F366" s="341" t="s">
        <v>9969</v>
      </c>
      <c r="G366" s="247" t="e">
        <f>#REF!&amp;Deletions!E366</f>
        <v>#REF!</v>
      </c>
      <c r="H366" s="247">
        <f t="shared" si="15"/>
        <v>365</v>
      </c>
      <c r="I366" s="247" t="str">
        <f>IF(ISERROR(VLOOKUP(G366,#REF!, 1, 0)), "", H366)</f>
        <v/>
      </c>
    </row>
    <row r="367" spans="3:9">
      <c r="C367" s="305">
        <f t="shared" si="14"/>
        <v>366</v>
      </c>
      <c r="D367" s="354">
        <v>41912</v>
      </c>
      <c r="E367" s="341" t="s">
        <v>9085</v>
      </c>
      <c r="F367" s="341" t="s">
        <v>9970</v>
      </c>
      <c r="G367" s="247" t="e">
        <f>#REF!&amp;Deletions!E367</f>
        <v>#REF!</v>
      </c>
      <c r="H367" s="247">
        <f t="shared" si="15"/>
        <v>366</v>
      </c>
      <c r="I367" s="247" t="str">
        <f>IF(ISERROR(VLOOKUP(G367,#REF!, 1, 0)), "", H367)</f>
        <v/>
      </c>
    </row>
    <row r="368" spans="3:9">
      <c r="C368" s="305">
        <f t="shared" si="14"/>
        <v>367</v>
      </c>
      <c r="D368" s="354">
        <v>41912</v>
      </c>
      <c r="E368" s="341" t="s">
        <v>4075</v>
      </c>
      <c r="F368" s="341" t="s">
        <v>8635</v>
      </c>
      <c r="G368" s="247" t="e">
        <f>#REF!&amp;Deletions!E368</f>
        <v>#REF!</v>
      </c>
      <c r="H368" s="247">
        <f t="shared" si="15"/>
        <v>367</v>
      </c>
      <c r="I368" s="247" t="str">
        <f>IF(ISERROR(VLOOKUP(G368,#REF!, 1, 0)), "", H368)</f>
        <v/>
      </c>
    </row>
    <row r="369" spans="3:9">
      <c r="C369" s="305">
        <f t="shared" si="14"/>
        <v>368</v>
      </c>
      <c r="D369" s="354">
        <v>41912</v>
      </c>
      <c r="E369" s="341" t="s">
        <v>684</v>
      </c>
      <c r="F369" s="341" t="s">
        <v>8636</v>
      </c>
      <c r="G369" s="247" t="e">
        <f>#REF!&amp;Deletions!E369</f>
        <v>#REF!</v>
      </c>
      <c r="H369" s="247">
        <f t="shared" si="15"/>
        <v>368</v>
      </c>
      <c r="I369" s="247" t="str">
        <f>IF(ISERROR(VLOOKUP(G369,#REF!, 1, 0)), "", H369)</f>
        <v/>
      </c>
    </row>
    <row r="370" spans="3:9">
      <c r="C370" s="305">
        <f t="shared" si="14"/>
        <v>369</v>
      </c>
      <c r="D370" s="354">
        <v>41912</v>
      </c>
      <c r="E370" s="341" t="s">
        <v>4880</v>
      </c>
      <c r="F370" s="341" t="s">
        <v>8637</v>
      </c>
      <c r="G370" s="247" t="e">
        <f>#REF!&amp;Deletions!E370</f>
        <v>#REF!</v>
      </c>
      <c r="H370" s="247">
        <f t="shared" si="15"/>
        <v>369</v>
      </c>
      <c r="I370" s="247" t="str">
        <f>IF(ISERROR(VLOOKUP(G370,#REF!, 1, 0)), "", H370)</f>
        <v/>
      </c>
    </row>
    <row r="371" spans="3:9">
      <c r="C371" s="305">
        <f t="shared" si="14"/>
        <v>370</v>
      </c>
      <c r="D371" s="354">
        <v>41912</v>
      </c>
      <c r="E371" s="341" t="s">
        <v>9971</v>
      </c>
      <c r="F371" s="341" t="s">
        <v>9972</v>
      </c>
      <c r="G371" s="247" t="e">
        <f>#REF!&amp;Deletions!E371</f>
        <v>#REF!</v>
      </c>
      <c r="H371" s="247">
        <f t="shared" si="15"/>
        <v>370</v>
      </c>
      <c r="I371" s="247" t="str">
        <f>IF(ISERROR(VLOOKUP(G371,#REF!, 1, 0)), "", H371)</f>
        <v/>
      </c>
    </row>
    <row r="372" spans="3:9">
      <c r="C372" s="305">
        <f t="shared" si="14"/>
        <v>371</v>
      </c>
      <c r="D372" s="354">
        <v>41912</v>
      </c>
      <c r="E372" s="341" t="s">
        <v>9973</v>
      </c>
      <c r="F372" s="341" t="s">
        <v>9974</v>
      </c>
      <c r="G372" s="247" t="e">
        <f>#REF!&amp;Deletions!E372</f>
        <v>#REF!</v>
      </c>
      <c r="H372" s="247">
        <f t="shared" si="15"/>
        <v>371</v>
      </c>
      <c r="I372" s="247" t="str">
        <f>IF(ISERROR(VLOOKUP(G372,#REF!, 1, 0)), "", H372)</f>
        <v/>
      </c>
    </row>
    <row r="373" spans="3:9">
      <c r="C373" s="305">
        <f t="shared" si="14"/>
        <v>372</v>
      </c>
      <c r="D373" s="354">
        <v>41912</v>
      </c>
      <c r="E373" s="341" t="s">
        <v>3894</v>
      </c>
      <c r="F373" s="341" t="s">
        <v>8638</v>
      </c>
      <c r="G373" s="247" t="e">
        <f>#REF!&amp;Deletions!E373</f>
        <v>#REF!</v>
      </c>
      <c r="H373" s="247">
        <f t="shared" si="15"/>
        <v>372</v>
      </c>
      <c r="I373" s="247" t="str">
        <f>IF(ISERROR(VLOOKUP(G373,#REF!, 1, 0)), "", H373)</f>
        <v/>
      </c>
    </row>
    <row r="374" spans="3:9">
      <c r="C374" s="305">
        <f t="shared" si="14"/>
        <v>373</v>
      </c>
      <c r="D374" s="354">
        <v>41912</v>
      </c>
      <c r="E374" s="341" t="s">
        <v>1819</v>
      </c>
      <c r="F374" s="341" t="s">
        <v>8639</v>
      </c>
      <c r="G374" s="247" t="e">
        <f>#REF!&amp;Deletions!E374</f>
        <v>#REF!</v>
      </c>
      <c r="H374" s="247">
        <f t="shared" si="15"/>
        <v>373</v>
      </c>
      <c r="I374" s="247" t="str">
        <f>IF(ISERROR(VLOOKUP(G374,#REF!, 1, 0)), "", H374)</f>
        <v/>
      </c>
    </row>
    <row r="375" spans="3:9">
      <c r="C375" s="305">
        <f t="shared" si="14"/>
        <v>374</v>
      </c>
      <c r="D375" s="354">
        <v>41912</v>
      </c>
      <c r="E375" s="341" t="s">
        <v>4592</v>
      </c>
      <c r="F375" s="341" t="s">
        <v>8640</v>
      </c>
      <c r="G375" s="247" t="e">
        <f>#REF!&amp;Deletions!E375</f>
        <v>#REF!</v>
      </c>
      <c r="H375" s="247">
        <f t="shared" si="15"/>
        <v>374</v>
      </c>
      <c r="I375" s="247" t="str">
        <f>IF(ISERROR(VLOOKUP(G375,#REF!, 1, 0)), "", H375)</f>
        <v/>
      </c>
    </row>
    <row r="376" spans="3:9">
      <c r="C376" s="305">
        <f t="shared" si="14"/>
        <v>375</v>
      </c>
      <c r="D376" s="354">
        <v>41912</v>
      </c>
      <c r="E376" s="341" t="s">
        <v>1176</v>
      </c>
      <c r="F376" s="341" t="s">
        <v>8641</v>
      </c>
      <c r="G376" s="247" t="e">
        <f>#REF!&amp;Deletions!E376</f>
        <v>#REF!</v>
      </c>
      <c r="H376" s="247">
        <f t="shared" si="15"/>
        <v>375</v>
      </c>
      <c r="I376" s="247" t="str">
        <f>IF(ISERROR(VLOOKUP(G376,#REF!, 1, 0)), "", H376)</f>
        <v/>
      </c>
    </row>
    <row r="377" spans="3:9">
      <c r="C377" s="305">
        <f t="shared" si="14"/>
        <v>376</v>
      </c>
      <c r="D377" s="354">
        <v>41912</v>
      </c>
      <c r="E377" s="341" t="s">
        <v>4772</v>
      </c>
      <c r="F377" s="341" t="s">
        <v>8642</v>
      </c>
      <c r="G377" s="247" t="e">
        <f>#REF!&amp;Deletions!E377</f>
        <v>#REF!</v>
      </c>
      <c r="H377" s="247">
        <f t="shared" si="15"/>
        <v>376</v>
      </c>
      <c r="I377" s="247" t="str">
        <f>IF(ISERROR(VLOOKUP(G377,#REF!, 1, 0)), "", H377)</f>
        <v/>
      </c>
    </row>
    <row r="378" spans="3:9">
      <c r="C378" s="305">
        <f t="shared" si="14"/>
        <v>377</v>
      </c>
      <c r="D378" s="354">
        <v>41912</v>
      </c>
      <c r="E378" s="341" t="s">
        <v>3244</v>
      </c>
      <c r="F378" s="341" t="s">
        <v>8643</v>
      </c>
      <c r="G378" s="247" t="e">
        <f>#REF!&amp;Deletions!E378</f>
        <v>#REF!</v>
      </c>
      <c r="H378" s="247">
        <f t="shared" si="15"/>
        <v>377</v>
      </c>
      <c r="I378" s="247" t="str">
        <f>IF(ISERROR(VLOOKUP(G378,#REF!, 1, 0)), "", H378)</f>
        <v/>
      </c>
    </row>
    <row r="379" spans="3:9">
      <c r="C379" s="305">
        <f t="shared" si="14"/>
        <v>378</v>
      </c>
      <c r="D379" s="354">
        <v>41912</v>
      </c>
      <c r="E379" s="341" t="s">
        <v>1957</v>
      </c>
      <c r="F379" s="341" t="s">
        <v>1958</v>
      </c>
      <c r="G379" s="247" t="e">
        <f>#REF!&amp;Deletions!E379</f>
        <v>#REF!</v>
      </c>
      <c r="H379" s="247">
        <f t="shared" si="15"/>
        <v>378</v>
      </c>
      <c r="I379" s="247" t="str">
        <f>IF(ISERROR(VLOOKUP(G379,#REF!, 1, 0)), "", H379)</f>
        <v/>
      </c>
    </row>
    <row r="380" spans="3:9">
      <c r="C380" s="305">
        <f t="shared" si="14"/>
        <v>379</v>
      </c>
      <c r="D380" s="354">
        <v>41912</v>
      </c>
      <c r="E380" s="341" t="s">
        <v>4601</v>
      </c>
      <c r="F380" s="341" t="s">
        <v>8644</v>
      </c>
      <c r="G380" s="247" t="e">
        <f>#REF!&amp;Deletions!E380</f>
        <v>#REF!</v>
      </c>
      <c r="H380" s="247">
        <f t="shared" si="15"/>
        <v>379</v>
      </c>
      <c r="I380" s="247" t="str">
        <f>IF(ISERROR(VLOOKUP(G380,#REF!, 1, 0)), "", H380)</f>
        <v/>
      </c>
    </row>
    <row r="381" spans="3:9">
      <c r="C381" s="305">
        <f t="shared" si="14"/>
        <v>380</v>
      </c>
      <c r="D381" s="354">
        <v>41912</v>
      </c>
      <c r="E381" s="341" t="s">
        <v>692</v>
      </c>
      <c r="F381" s="341" t="s">
        <v>8645</v>
      </c>
      <c r="G381" s="247" t="e">
        <f>#REF!&amp;Deletions!E381</f>
        <v>#REF!</v>
      </c>
      <c r="H381" s="247">
        <f t="shared" si="15"/>
        <v>380</v>
      </c>
      <c r="I381" s="247" t="str">
        <f>IF(ISERROR(VLOOKUP(G381,#REF!, 1, 0)), "", H381)</f>
        <v/>
      </c>
    </row>
    <row r="382" spans="3:9">
      <c r="C382" s="305">
        <f t="shared" si="14"/>
        <v>381</v>
      </c>
      <c r="D382" s="354">
        <v>41912</v>
      </c>
      <c r="E382" s="341" t="s">
        <v>9141</v>
      </c>
      <c r="F382" s="341" t="s">
        <v>9975</v>
      </c>
      <c r="G382" s="247" t="e">
        <f>#REF!&amp;Deletions!E382</f>
        <v>#REF!</v>
      </c>
      <c r="H382" s="247">
        <f t="shared" si="15"/>
        <v>381</v>
      </c>
      <c r="I382" s="247" t="str">
        <f>IF(ISERROR(VLOOKUP(G382,#REF!, 1, 0)), "", H382)</f>
        <v/>
      </c>
    </row>
    <row r="383" spans="3:9">
      <c r="C383" s="305">
        <f t="shared" si="14"/>
        <v>382</v>
      </c>
      <c r="D383" s="354">
        <v>41912</v>
      </c>
      <c r="E383" s="341" t="s">
        <v>1677</v>
      </c>
      <c r="F383" s="341" t="s">
        <v>8647</v>
      </c>
      <c r="G383" s="247" t="e">
        <f>#REF!&amp;Deletions!E383</f>
        <v>#REF!</v>
      </c>
      <c r="H383" s="247">
        <f t="shared" si="15"/>
        <v>382</v>
      </c>
      <c r="I383" s="247" t="str">
        <f>IF(ISERROR(VLOOKUP(G383,#REF!, 1, 0)), "", H383)</f>
        <v/>
      </c>
    </row>
    <row r="384" spans="3:9">
      <c r="C384" s="305">
        <f t="shared" si="14"/>
        <v>383</v>
      </c>
      <c r="D384" s="354">
        <v>41912</v>
      </c>
      <c r="E384" s="341" t="s">
        <v>3409</v>
      </c>
      <c r="F384" s="341" t="s">
        <v>8648</v>
      </c>
      <c r="G384" s="247" t="e">
        <f>#REF!&amp;Deletions!E384</f>
        <v>#REF!</v>
      </c>
      <c r="H384" s="247">
        <f t="shared" si="15"/>
        <v>383</v>
      </c>
      <c r="I384" s="247" t="str">
        <f>IF(ISERROR(VLOOKUP(G384,#REF!, 1, 0)), "", H384)</f>
        <v/>
      </c>
    </row>
    <row r="385" spans="3:9">
      <c r="C385" s="305">
        <f t="shared" si="14"/>
        <v>384</v>
      </c>
      <c r="D385" s="354">
        <v>41912</v>
      </c>
      <c r="E385" s="341" t="s">
        <v>3904</v>
      </c>
      <c r="F385" s="341" t="s">
        <v>8649</v>
      </c>
      <c r="G385" s="247" t="e">
        <f>#REF!&amp;Deletions!E385</f>
        <v>#REF!</v>
      </c>
      <c r="H385" s="247">
        <f t="shared" si="15"/>
        <v>384</v>
      </c>
      <c r="I385" s="247" t="str">
        <f>IF(ISERROR(VLOOKUP(G385,#REF!, 1, 0)), "", H385)</f>
        <v/>
      </c>
    </row>
    <row r="386" spans="3:9">
      <c r="C386" s="305">
        <f t="shared" si="14"/>
        <v>385</v>
      </c>
      <c r="D386" s="354">
        <v>41912</v>
      </c>
      <c r="E386" s="341" t="s">
        <v>3250</v>
      </c>
      <c r="F386" s="341" t="s">
        <v>9976</v>
      </c>
      <c r="G386" s="247" t="e">
        <f>#REF!&amp;Deletions!E386</f>
        <v>#REF!</v>
      </c>
      <c r="H386" s="247">
        <f t="shared" si="15"/>
        <v>385</v>
      </c>
      <c r="I386" s="247" t="str">
        <f>IF(ISERROR(VLOOKUP(G386,#REF!, 1, 0)), "", H386)</f>
        <v/>
      </c>
    </row>
    <row r="387" spans="3:9">
      <c r="C387" s="305">
        <f t="shared" ref="C387:C450" si="16">H387</f>
        <v>386</v>
      </c>
      <c r="D387" s="354">
        <v>41912</v>
      </c>
      <c r="E387" s="341" t="s">
        <v>8985</v>
      </c>
      <c r="F387" s="341" t="s">
        <v>9977</v>
      </c>
      <c r="G387" s="247" t="e">
        <f>#REF!&amp;Deletions!E387</f>
        <v>#REF!</v>
      </c>
      <c r="H387" s="247">
        <f t="shared" ref="H387:H450" si="17">COUNTIF($F$2:$F$902, "&lt;="&amp;F387)</f>
        <v>386</v>
      </c>
      <c r="I387" s="247" t="str">
        <f>IF(ISERROR(VLOOKUP(G387,#REF!, 1, 0)), "", H387)</f>
        <v/>
      </c>
    </row>
    <row r="388" spans="3:9">
      <c r="C388" s="305">
        <f t="shared" si="16"/>
        <v>387</v>
      </c>
      <c r="D388" s="354">
        <v>41912</v>
      </c>
      <c r="E388" s="341" t="s">
        <v>6010</v>
      </c>
      <c r="F388" s="341" t="s">
        <v>8652</v>
      </c>
      <c r="G388" s="247" t="e">
        <f>#REF!&amp;Deletions!E388</f>
        <v>#REF!</v>
      </c>
      <c r="H388" s="247">
        <f t="shared" si="17"/>
        <v>387</v>
      </c>
      <c r="I388" s="247" t="str">
        <f>IF(ISERROR(VLOOKUP(G388,#REF!, 1, 0)), "", H388)</f>
        <v/>
      </c>
    </row>
    <row r="389" spans="3:9">
      <c r="C389" s="305">
        <f t="shared" si="16"/>
        <v>388</v>
      </c>
      <c r="D389" s="354">
        <v>41912</v>
      </c>
      <c r="E389" s="341" t="s">
        <v>9292</v>
      </c>
      <c r="F389" s="341" t="s">
        <v>9978</v>
      </c>
      <c r="G389" s="247" t="e">
        <f>#REF!&amp;Deletions!E389</f>
        <v>#REF!</v>
      </c>
      <c r="H389" s="247">
        <f t="shared" si="17"/>
        <v>388</v>
      </c>
      <c r="I389" s="247" t="str">
        <f>IF(ISERROR(VLOOKUP(G389,#REF!, 1, 0)), "", H389)</f>
        <v/>
      </c>
    </row>
    <row r="390" spans="3:9">
      <c r="C390" s="305">
        <f t="shared" si="16"/>
        <v>389</v>
      </c>
      <c r="D390" s="354">
        <v>41912</v>
      </c>
      <c r="E390" s="341" t="s">
        <v>1456</v>
      </c>
      <c r="F390" s="341" t="s">
        <v>8655</v>
      </c>
      <c r="G390" s="247" t="e">
        <f>#REF!&amp;Deletions!E390</f>
        <v>#REF!</v>
      </c>
      <c r="H390" s="247">
        <f t="shared" si="17"/>
        <v>389</v>
      </c>
      <c r="I390" s="247" t="str">
        <f>IF(ISERROR(VLOOKUP(G390,#REF!, 1, 0)), "", H390)</f>
        <v/>
      </c>
    </row>
    <row r="391" spans="3:9">
      <c r="C391" s="305">
        <f t="shared" si="16"/>
        <v>390</v>
      </c>
      <c r="D391" s="354">
        <v>41912</v>
      </c>
      <c r="E391" s="341" t="s">
        <v>4615</v>
      </c>
      <c r="F391" s="341" t="s">
        <v>8656</v>
      </c>
      <c r="G391" s="247" t="e">
        <f>#REF!&amp;Deletions!E391</f>
        <v>#REF!</v>
      </c>
      <c r="H391" s="247">
        <f t="shared" si="17"/>
        <v>390</v>
      </c>
      <c r="I391" s="247" t="str">
        <f>IF(ISERROR(VLOOKUP(G391,#REF!, 1, 0)), "", H391)</f>
        <v/>
      </c>
    </row>
    <row r="392" spans="3:9">
      <c r="C392" s="305">
        <f t="shared" si="16"/>
        <v>391</v>
      </c>
      <c r="D392" s="354">
        <v>41912</v>
      </c>
      <c r="E392" s="341" t="s">
        <v>4080</v>
      </c>
      <c r="F392" s="341" t="s">
        <v>8657</v>
      </c>
      <c r="G392" s="247" t="e">
        <f>#REF!&amp;Deletions!E392</f>
        <v>#REF!</v>
      </c>
      <c r="H392" s="247">
        <f t="shared" si="17"/>
        <v>391</v>
      </c>
      <c r="I392" s="247" t="str">
        <f>IF(ISERROR(VLOOKUP(G392,#REF!, 1, 0)), "", H392)</f>
        <v/>
      </c>
    </row>
    <row r="393" spans="3:9">
      <c r="C393" s="305">
        <f t="shared" si="16"/>
        <v>392</v>
      </c>
      <c r="D393" s="354">
        <v>41912</v>
      </c>
      <c r="E393" s="341" t="s">
        <v>9008</v>
      </c>
      <c r="F393" s="341" t="s">
        <v>9979</v>
      </c>
      <c r="G393" s="247" t="e">
        <f>#REF!&amp;Deletions!E393</f>
        <v>#REF!</v>
      </c>
      <c r="H393" s="247">
        <f t="shared" si="17"/>
        <v>392</v>
      </c>
      <c r="I393" s="247" t="str">
        <f>IF(ISERROR(VLOOKUP(G393,#REF!, 1, 0)), "", H393)</f>
        <v/>
      </c>
    </row>
    <row r="394" spans="3:9">
      <c r="C394" s="305">
        <f t="shared" si="16"/>
        <v>393</v>
      </c>
      <c r="D394" s="354">
        <v>41912</v>
      </c>
      <c r="E394" s="341" t="s">
        <v>8101</v>
      </c>
      <c r="F394" s="341" t="s">
        <v>8659</v>
      </c>
      <c r="G394" s="247" t="e">
        <f>#REF!&amp;Deletions!E394</f>
        <v>#REF!</v>
      </c>
      <c r="H394" s="247">
        <f t="shared" si="17"/>
        <v>393</v>
      </c>
      <c r="I394" s="247" t="str">
        <f>IF(ISERROR(VLOOKUP(G394,#REF!, 1, 0)), "", H394)</f>
        <v/>
      </c>
    </row>
    <row r="395" spans="3:9">
      <c r="C395" s="305">
        <f t="shared" si="16"/>
        <v>394</v>
      </c>
      <c r="D395" s="354">
        <v>41912</v>
      </c>
      <c r="E395" s="341" t="s">
        <v>706</v>
      </c>
      <c r="F395" s="341" t="s">
        <v>8660</v>
      </c>
      <c r="G395" s="247" t="e">
        <f>#REF!&amp;Deletions!E395</f>
        <v>#REF!</v>
      </c>
      <c r="H395" s="247">
        <f t="shared" si="17"/>
        <v>394</v>
      </c>
      <c r="I395" s="247" t="str">
        <f>IF(ISERROR(VLOOKUP(G395,#REF!, 1, 0)), "", H395)</f>
        <v/>
      </c>
    </row>
    <row r="396" spans="3:9">
      <c r="C396" s="305">
        <f t="shared" si="16"/>
        <v>395</v>
      </c>
      <c r="D396" s="354">
        <v>41912</v>
      </c>
      <c r="E396" s="341" t="s">
        <v>9584</v>
      </c>
      <c r="F396" s="341" t="s">
        <v>9980</v>
      </c>
      <c r="G396" s="247" t="e">
        <f>#REF!&amp;Deletions!E396</f>
        <v>#REF!</v>
      </c>
      <c r="H396" s="247">
        <f t="shared" si="17"/>
        <v>395</v>
      </c>
      <c r="I396" s="247" t="str">
        <f>IF(ISERROR(VLOOKUP(G396,#REF!, 1, 0)), "", H396)</f>
        <v/>
      </c>
    </row>
    <row r="397" spans="3:9">
      <c r="C397" s="305">
        <f t="shared" si="16"/>
        <v>396</v>
      </c>
      <c r="D397" s="354">
        <v>41912</v>
      </c>
      <c r="E397" s="341" t="s">
        <v>2099</v>
      </c>
      <c r="F397" s="341" t="s">
        <v>9981</v>
      </c>
      <c r="G397" s="247" t="e">
        <f>#REF!&amp;Deletions!E397</f>
        <v>#REF!</v>
      </c>
      <c r="H397" s="247">
        <f t="shared" si="17"/>
        <v>396</v>
      </c>
      <c r="I397" s="247" t="str">
        <f>IF(ISERROR(VLOOKUP(G397,#REF!, 1, 0)), "", H397)</f>
        <v/>
      </c>
    </row>
    <row r="398" spans="3:9">
      <c r="C398" s="305">
        <f t="shared" si="16"/>
        <v>397</v>
      </c>
      <c r="D398" s="354">
        <v>41912</v>
      </c>
      <c r="E398" s="341" t="s">
        <v>1686</v>
      </c>
      <c r="F398" s="341" t="s">
        <v>8663</v>
      </c>
      <c r="G398" s="247" t="e">
        <f>#REF!&amp;Deletions!E398</f>
        <v>#REF!</v>
      </c>
      <c r="H398" s="247">
        <f t="shared" si="17"/>
        <v>397</v>
      </c>
      <c r="I398" s="247" t="str">
        <f>IF(ISERROR(VLOOKUP(G398,#REF!, 1, 0)), "", H398)</f>
        <v/>
      </c>
    </row>
    <row r="399" spans="3:9">
      <c r="C399" s="305">
        <f t="shared" si="16"/>
        <v>398</v>
      </c>
      <c r="D399" s="354">
        <v>41912</v>
      </c>
      <c r="E399" s="341" t="s">
        <v>9142</v>
      </c>
      <c r="F399" s="341" t="s">
        <v>9982</v>
      </c>
      <c r="G399" s="247" t="e">
        <f>#REF!&amp;Deletions!E399</f>
        <v>#REF!</v>
      </c>
      <c r="H399" s="247">
        <f t="shared" si="17"/>
        <v>398</v>
      </c>
      <c r="I399" s="247" t="str">
        <f>IF(ISERROR(VLOOKUP(G399,#REF!, 1, 0)), "", H399)</f>
        <v/>
      </c>
    </row>
    <row r="400" spans="3:9">
      <c r="C400" s="305">
        <f t="shared" si="16"/>
        <v>399</v>
      </c>
      <c r="D400" s="354">
        <v>41912</v>
      </c>
      <c r="E400" s="341" t="s">
        <v>9165</v>
      </c>
      <c r="F400" s="341" t="s">
        <v>9983</v>
      </c>
      <c r="G400" s="247" t="e">
        <f>#REF!&amp;Deletions!E400</f>
        <v>#REF!</v>
      </c>
      <c r="H400" s="247">
        <f t="shared" si="17"/>
        <v>399</v>
      </c>
      <c r="I400" s="247" t="str">
        <f>IF(ISERROR(VLOOKUP(G400,#REF!, 1, 0)), "", H400)</f>
        <v/>
      </c>
    </row>
    <row r="401" spans="3:9">
      <c r="C401" s="305">
        <f t="shared" si="16"/>
        <v>400</v>
      </c>
      <c r="D401" s="354">
        <v>41912</v>
      </c>
      <c r="E401" s="341" t="s">
        <v>992</v>
      </c>
      <c r="F401" s="341" t="s">
        <v>8666</v>
      </c>
      <c r="G401" s="247" t="e">
        <f>#REF!&amp;Deletions!E401</f>
        <v>#REF!</v>
      </c>
      <c r="H401" s="247">
        <f t="shared" si="17"/>
        <v>400</v>
      </c>
      <c r="I401" s="247" t="str">
        <f>IF(ISERROR(VLOOKUP(G401,#REF!, 1, 0)), "", H401)</f>
        <v/>
      </c>
    </row>
    <row r="402" spans="3:9">
      <c r="C402" s="305">
        <f t="shared" si="16"/>
        <v>401</v>
      </c>
      <c r="D402" s="354">
        <v>41912</v>
      </c>
      <c r="E402" s="341" t="s">
        <v>9270</v>
      </c>
      <c r="F402" s="341" t="s">
        <v>9984</v>
      </c>
      <c r="G402" s="247" t="e">
        <f>#REF!&amp;Deletions!E402</f>
        <v>#REF!</v>
      </c>
      <c r="H402" s="247">
        <f t="shared" si="17"/>
        <v>401</v>
      </c>
      <c r="I402" s="247" t="str">
        <f>IF(ISERROR(VLOOKUP(G402,#REF!, 1, 0)), "", H402)</f>
        <v/>
      </c>
    </row>
    <row r="403" spans="3:9">
      <c r="C403" s="305">
        <f t="shared" si="16"/>
        <v>402</v>
      </c>
      <c r="D403" s="354">
        <v>41912</v>
      </c>
      <c r="E403" s="341" t="s">
        <v>9086</v>
      </c>
      <c r="F403" s="341" t="s">
        <v>9985</v>
      </c>
      <c r="G403" s="247" t="e">
        <f>#REF!&amp;Deletions!E403</f>
        <v>#REF!</v>
      </c>
      <c r="H403" s="247">
        <f t="shared" si="17"/>
        <v>402</v>
      </c>
      <c r="I403" s="247" t="str">
        <f>IF(ISERROR(VLOOKUP(G403,#REF!, 1, 0)), "", H403)</f>
        <v/>
      </c>
    </row>
    <row r="404" spans="3:9">
      <c r="C404" s="305">
        <f t="shared" si="16"/>
        <v>403</v>
      </c>
      <c r="D404" s="354">
        <v>41912</v>
      </c>
      <c r="E404" s="341" t="s">
        <v>2651</v>
      </c>
      <c r="F404" s="341" t="s">
        <v>8668</v>
      </c>
      <c r="G404" s="247" t="e">
        <f>#REF!&amp;Deletions!E404</f>
        <v>#REF!</v>
      </c>
      <c r="H404" s="247">
        <f t="shared" si="17"/>
        <v>403</v>
      </c>
      <c r="I404" s="247" t="str">
        <f>IF(ISERROR(VLOOKUP(G404,#REF!, 1, 0)), "", H404)</f>
        <v/>
      </c>
    </row>
    <row r="405" spans="3:9">
      <c r="C405" s="305">
        <f t="shared" si="16"/>
        <v>404</v>
      </c>
      <c r="D405" s="354">
        <v>41912</v>
      </c>
      <c r="E405" s="341" t="s">
        <v>720</v>
      </c>
      <c r="F405" s="341" t="s">
        <v>9986</v>
      </c>
      <c r="G405" s="247" t="e">
        <f>#REF!&amp;Deletions!E405</f>
        <v>#REF!</v>
      </c>
      <c r="H405" s="247">
        <f t="shared" si="17"/>
        <v>404</v>
      </c>
      <c r="I405" s="247" t="str">
        <f>IF(ISERROR(VLOOKUP(G405,#REF!, 1, 0)), "", H405)</f>
        <v/>
      </c>
    </row>
    <row r="406" spans="3:9">
      <c r="C406" s="305">
        <f t="shared" si="16"/>
        <v>405</v>
      </c>
      <c r="D406" s="354">
        <v>41912</v>
      </c>
      <c r="E406" s="341" t="s">
        <v>9682</v>
      </c>
      <c r="F406" s="341" t="s">
        <v>9987</v>
      </c>
      <c r="G406" s="247" t="e">
        <f>#REF!&amp;Deletions!E406</f>
        <v>#REF!</v>
      </c>
      <c r="H406" s="247">
        <f t="shared" si="17"/>
        <v>405</v>
      </c>
      <c r="I406" s="247" t="str">
        <f>IF(ISERROR(VLOOKUP(G406,#REF!, 1, 0)), "", H406)</f>
        <v/>
      </c>
    </row>
    <row r="407" spans="3:9">
      <c r="C407" s="305">
        <f t="shared" si="16"/>
        <v>406</v>
      </c>
      <c r="D407" s="354">
        <v>41912</v>
      </c>
      <c r="E407" s="341" t="s">
        <v>801</v>
      </c>
      <c r="F407" s="341" t="s">
        <v>8669</v>
      </c>
      <c r="G407" s="247" t="e">
        <f>#REF!&amp;Deletions!E407</f>
        <v>#REF!</v>
      </c>
      <c r="H407" s="247">
        <f t="shared" si="17"/>
        <v>406</v>
      </c>
      <c r="I407" s="247" t="str">
        <f>IF(ISERROR(VLOOKUP(G407,#REF!, 1, 0)), "", H407)</f>
        <v/>
      </c>
    </row>
    <row r="408" spans="3:9">
      <c r="C408" s="305">
        <f t="shared" si="16"/>
        <v>407</v>
      </c>
      <c r="D408" s="354">
        <v>41912</v>
      </c>
      <c r="E408" s="341" t="s">
        <v>2960</v>
      </c>
      <c r="F408" s="341" t="s">
        <v>8670</v>
      </c>
      <c r="G408" s="247" t="e">
        <f>#REF!&amp;Deletions!E408</f>
        <v>#REF!</v>
      </c>
      <c r="H408" s="247">
        <f t="shared" si="17"/>
        <v>407</v>
      </c>
      <c r="I408" s="247" t="str">
        <f>IF(ISERROR(VLOOKUP(G408,#REF!, 1, 0)), "", H408)</f>
        <v/>
      </c>
    </row>
    <row r="409" spans="3:9">
      <c r="C409" s="305">
        <f t="shared" si="16"/>
        <v>408</v>
      </c>
      <c r="D409" s="354">
        <v>41912</v>
      </c>
      <c r="E409" s="341" t="s">
        <v>2966</v>
      </c>
      <c r="F409" s="341" t="s">
        <v>2967</v>
      </c>
      <c r="G409" s="247" t="e">
        <f>#REF!&amp;Deletions!E409</f>
        <v>#REF!</v>
      </c>
      <c r="H409" s="247">
        <f t="shared" si="17"/>
        <v>408</v>
      </c>
      <c r="I409" s="247" t="str">
        <f>IF(ISERROR(VLOOKUP(G409,#REF!, 1, 0)), "", H409)</f>
        <v/>
      </c>
    </row>
    <row r="410" spans="3:9">
      <c r="C410" s="305">
        <f t="shared" si="16"/>
        <v>409</v>
      </c>
      <c r="D410" s="354">
        <v>41912</v>
      </c>
      <c r="E410" s="341" t="s">
        <v>1691</v>
      </c>
      <c r="F410" s="341" t="s">
        <v>8671</v>
      </c>
      <c r="G410" s="247" t="e">
        <f>#REF!&amp;Deletions!E410</f>
        <v>#REF!</v>
      </c>
      <c r="H410" s="247">
        <f t="shared" si="17"/>
        <v>409</v>
      </c>
      <c r="I410" s="247" t="str">
        <f>IF(ISERROR(VLOOKUP(G410,#REF!, 1, 0)), "", H410)</f>
        <v/>
      </c>
    </row>
    <row r="411" spans="3:9">
      <c r="C411" s="305">
        <f t="shared" si="16"/>
        <v>410</v>
      </c>
      <c r="D411" s="354">
        <v>41912</v>
      </c>
      <c r="E411" s="341" t="s">
        <v>9585</v>
      </c>
      <c r="F411" s="341" t="s">
        <v>9988</v>
      </c>
      <c r="G411" s="247" t="e">
        <f>#REF!&amp;Deletions!E411</f>
        <v>#REF!</v>
      </c>
      <c r="H411" s="247">
        <f t="shared" si="17"/>
        <v>410</v>
      </c>
      <c r="I411" s="247" t="str">
        <f>IF(ISERROR(VLOOKUP(G411,#REF!, 1, 0)), "", H411)</f>
        <v/>
      </c>
    </row>
    <row r="412" spans="3:9">
      <c r="C412" s="305">
        <f t="shared" si="16"/>
        <v>411</v>
      </c>
      <c r="D412" s="354">
        <v>41912</v>
      </c>
      <c r="E412" s="341" t="s">
        <v>1696</v>
      </c>
      <c r="F412" s="341" t="s">
        <v>9989</v>
      </c>
      <c r="G412" s="247" t="e">
        <f>#REF!&amp;Deletions!E412</f>
        <v>#REF!</v>
      </c>
      <c r="H412" s="247">
        <f t="shared" si="17"/>
        <v>411</v>
      </c>
      <c r="I412" s="247" t="str">
        <f>IF(ISERROR(VLOOKUP(G412,#REF!, 1, 0)), "", H412)</f>
        <v/>
      </c>
    </row>
    <row r="413" spans="3:9">
      <c r="C413" s="305">
        <f t="shared" si="16"/>
        <v>412</v>
      </c>
      <c r="D413" s="354">
        <v>41912</v>
      </c>
      <c r="E413" s="341" t="s">
        <v>2792</v>
      </c>
      <c r="F413" s="341" t="s">
        <v>9990</v>
      </c>
      <c r="G413" s="247" t="e">
        <f>#REF!&amp;Deletions!E413</f>
        <v>#REF!</v>
      </c>
      <c r="H413" s="247">
        <f t="shared" si="17"/>
        <v>412</v>
      </c>
      <c r="I413" s="247" t="str">
        <f>IF(ISERROR(VLOOKUP(G413,#REF!, 1, 0)), "", H413)</f>
        <v/>
      </c>
    </row>
    <row r="414" spans="3:9">
      <c r="C414" s="305">
        <f t="shared" si="16"/>
        <v>413</v>
      </c>
      <c r="D414" s="354">
        <v>41912</v>
      </c>
      <c r="E414" s="341" t="s">
        <v>2494</v>
      </c>
      <c r="F414" s="341" t="s">
        <v>8675</v>
      </c>
      <c r="G414" s="247" t="e">
        <f>#REF!&amp;Deletions!E414</f>
        <v>#REF!</v>
      </c>
      <c r="H414" s="247">
        <f t="shared" si="17"/>
        <v>413</v>
      </c>
      <c r="I414" s="247" t="str">
        <f>IF(ISERROR(VLOOKUP(G414,#REF!, 1, 0)), "", H414)</f>
        <v/>
      </c>
    </row>
    <row r="415" spans="3:9">
      <c r="C415" s="305">
        <f t="shared" si="16"/>
        <v>414</v>
      </c>
      <c r="D415" s="354">
        <v>41912</v>
      </c>
      <c r="E415" s="341" t="s">
        <v>3565</v>
      </c>
      <c r="F415" s="341" t="s">
        <v>8676</v>
      </c>
      <c r="G415" s="247" t="e">
        <f>#REF!&amp;Deletions!E415</f>
        <v>#REF!</v>
      </c>
      <c r="H415" s="247">
        <f t="shared" si="17"/>
        <v>414</v>
      </c>
      <c r="I415" s="247" t="str">
        <f>IF(ISERROR(VLOOKUP(G415,#REF!, 1, 0)), "", H415)</f>
        <v/>
      </c>
    </row>
    <row r="416" spans="3:9">
      <c r="C416" s="305">
        <f t="shared" si="16"/>
        <v>415</v>
      </c>
      <c r="D416" s="354">
        <v>41912</v>
      </c>
      <c r="E416" s="341" t="s">
        <v>4633</v>
      </c>
      <c r="F416" s="341" t="s">
        <v>8677</v>
      </c>
      <c r="G416" s="247" t="e">
        <f>#REF!&amp;Deletions!E416</f>
        <v>#REF!</v>
      </c>
      <c r="H416" s="247">
        <f t="shared" si="17"/>
        <v>415</v>
      </c>
      <c r="I416" s="247" t="str">
        <f>IF(ISERROR(VLOOKUP(G416,#REF!, 1, 0)), "", H416)</f>
        <v/>
      </c>
    </row>
    <row r="417" spans="3:9">
      <c r="C417" s="305">
        <f t="shared" si="16"/>
        <v>416</v>
      </c>
      <c r="D417" s="354">
        <v>41912</v>
      </c>
      <c r="E417" s="341" t="s">
        <v>9120</v>
      </c>
      <c r="F417" s="341" t="s">
        <v>9991</v>
      </c>
      <c r="G417" s="247" t="e">
        <f>#REF!&amp;Deletions!E417</f>
        <v>#REF!</v>
      </c>
      <c r="H417" s="247">
        <f t="shared" si="17"/>
        <v>416</v>
      </c>
      <c r="I417" s="247" t="str">
        <f>IF(ISERROR(VLOOKUP(G417,#REF!, 1, 0)), "", H417)</f>
        <v/>
      </c>
    </row>
    <row r="418" spans="3:9">
      <c r="C418" s="305">
        <f t="shared" si="16"/>
        <v>417</v>
      </c>
      <c r="D418" s="354">
        <v>41912</v>
      </c>
      <c r="E418" s="341" t="s">
        <v>8986</v>
      </c>
      <c r="F418" s="341" t="s">
        <v>8987</v>
      </c>
      <c r="G418" s="247" t="e">
        <f>#REF!&amp;Deletions!E418</f>
        <v>#REF!</v>
      </c>
      <c r="H418" s="247">
        <f t="shared" si="17"/>
        <v>417</v>
      </c>
      <c r="I418" s="247" t="str">
        <f>IF(ISERROR(VLOOKUP(G418,#REF!, 1, 0)), "", H418)</f>
        <v/>
      </c>
    </row>
    <row r="419" spans="3:9">
      <c r="C419" s="305">
        <f t="shared" si="16"/>
        <v>418</v>
      </c>
      <c r="D419" s="354">
        <v>41912</v>
      </c>
      <c r="E419" s="341" t="s">
        <v>9992</v>
      </c>
      <c r="F419" s="341" t="s">
        <v>9993</v>
      </c>
      <c r="G419" s="247" t="e">
        <f>#REF!&amp;Deletions!E419</f>
        <v>#REF!</v>
      </c>
      <c r="H419" s="247">
        <f t="shared" si="17"/>
        <v>418</v>
      </c>
      <c r="I419" s="247" t="str">
        <f>IF(ISERROR(VLOOKUP(G419,#REF!, 1, 0)), "", H419)</f>
        <v/>
      </c>
    </row>
    <row r="420" spans="3:9">
      <c r="C420" s="305">
        <f t="shared" si="16"/>
        <v>419</v>
      </c>
      <c r="D420" s="354">
        <v>41912</v>
      </c>
      <c r="E420" s="341" t="s">
        <v>727</v>
      </c>
      <c r="F420" s="341" t="s">
        <v>8678</v>
      </c>
      <c r="G420" s="247" t="e">
        <f>#REF!&amp;Deletions!E420</f>
        <v>#REF!</v>
      </c>
      <c r="H420" s="247">
        <f t="shared" si="17"/>
        <v>419</v>
      </c>
      <c r="I420" s="247" t="str">
        <f>IF(ISERROR(VLOOKUP(G420,#REF!, 1, 0)), "", H420)</f>
        <v/>
      </c>
    </row>
    <row r="421" spans="3:9">
      <c r="C421" s="305">
        <f t="shared" si="16"/>
        <v>420</v>
      </c>
      <c r="D421" s="354">
        <v>41912</v>
      </c>
      <c r="E421" s="341" t="s">
        <v>9088</v>
      </c>
      <c r="F421" s="341" t="s">
        <v>9994</v>
      </c>
      <c r="G421" s="247" t="e">
        <f>#REF!&amp;Deletions!E421</f>
        <v>#REF!</v>
      </c>
      <c r="H421" s="247">
        <f t="shared" si="17"/>
        <v>420</v>
      </c>
      <c r="I421" s="247" t="str">
        <f>IF(ISERROR(VLOOKUP(G421,#REF!, 1, 0)), "", H421)</f>
        <v/>
      </c>
    </row>
    <row r="422" spans="3:9">
      <c r="C422" s="305">
        <f t="shared" si="16"/>
        <v>421</v>
      </c>
      <c r="D422" s="354">
        <v>41912</v>
      </c>
      <c r="E422" s="341" t="s">
        <v>2223</v>
      </c>
      <c r="F422" s="341" t="s">
        <v>8679</v>
      </c>
      <c r="G422" s="247" t="e">
        <f>#REF!&amp;Deletions!E422</f>
        <v>#REF!</v>
      </c>
      <c r="H422" s="247">
        <f t="shared" si="17"/>
        <v>421</v>
      </c>
      <c r="I422" s="247" t="str">
        <f>IF(ISERROR(VLOOKUP(G422,#REF!, 1, 0)), "", H422)</f>
        <v/>
      </c>
    </row>
    <row r="423" spans="3:9">
      <c r="C423" s="305">
        <f t="shared" si="16"/>
        <v>422</v>
      </c>
      <c r="D423" s="354">
        <v>41912</v>
      </c>
      <c r="E423" s="341" t="s">
        <v>9284</v>
      </c>
      <c r="F423" s="341" t="s">
        <v>9995</v>
      </c>
      <c r="G423" s="247" t="e">
        <f>#REF!&amp;Deletions!E423</f>
        <v>#REF!</v>
      </c>
      <c r="H423" s="247">
        <f t="shared" si="17"/>
        <v>422</v>
      </c>
      <c r="I423" s="247" t="str">
        <f>IF(ISERROR(VLOOKUP(G423,#REF!, 1, 0)), "", H423)</f>
        <v/>
      </c>
    </row>
    <row r="424" spans="3:9">
      <c r="C424" s="305">
        <f t="shared" si="16"/>
        <v>423</v>
      </c>
      <c r="D424" s="354">
        <v>41912</v>
      </c>
      <c r="E424" s="341" t="s">
        <v>2656</v>
      </c>
      <c r="F424" s="341" t="s">
        <v>8680</v>
      </c>
      <c r="G424" s="247" t="e">
        <f>#REF!&amp;Deletions!E424</f>
        <v>#REF!</v>
      </c>
      <c r="H424" s="247">
        <f t="shared" si="17"/>
        <v>423</v>
      </c>
      <c r="I424" s="247" t="str">
        <f>IF(ISERROR(VLOOKUP(G424,#REF!, 1, 0)), "", H424)</f>
        <v/>
      </c>
    </row>
    <row r="425" spans="3:9">
      <c r="C425" s="305">
        <f t="shared" si="16"/>
        <v>424</v>
      </c>
      <c r="D425" s="354">
        <v>41912</v>
      </c>
      <c r="E425" s="341" t="s">
        <v>9011</v>
      </c>
      <c r="F425" s="341" t="s">
        <v>9996</v>
      </c>
      <c r="G425" s="247" t="e">
        <f>#REF!&amp;Deletions!E425</f>
        <v>#REF!</v>
      </c>
      <c r="H425" s="247">
        <f t="shared" si="17"/>
        <v>424</v>
      </c>
      <c r="I425" s="247" t="str">
        <f>IF(ISERROR(VLOOKUP(G425,#REF!, 1, 0)), "", H425)</f>
        <v/>
      </c>
    </row>
    <row r="426" spans="3:9">
      <c r="C426" s="305">
        <f t="shared" si="16"/>
        <v>425</v>
      </c>
      <c r="D426" s="354">
        <v>41912</v>
      </c>
      <c r="E426" s="341" t="s">
        <v>3920</v>
      </c>
      <c r="F426" s="341" t="s">
        <v>8681</v>
      </c>
      <c r="G426" s="247" t="e">
        <f>#REF!&amp;Deletions!E426</f>
        <v>#REF!</v>
      </c>
      <c r="H426" s="247">
        <f t="shared" si="17"/>
        <v>425</v>
      </c>
      <c r="I426" s="247" t="str">
        <f>IF(ISERROR(VLOOKUP(G426,#REF!, 1, 0)), "", H426)</f>
        <v/>
      </c>
    </row>
    <row r="427" spans="3:9">
      <c r="C427" s="305">
        <f t="shared" si="16"/>
        <v>426</v>
      </c>
      <c r="D427" s="354">
        <v>41912</v>
      </c>
      <c r="E427" s="341" t="s">
        <v>734</v>
      </c>
      <c r="F427" s="341" t="s">
        <v>8682</v>
      </c>
      <c r="G427" s="247" t="e">
        <f>#REF!&amp;Deletions!E427</f>
        <v>#REF!</v>
      </c>
      <c r="H427" s="247">
        <f t="shared" si="17"/>
        <v>426</v>
      </c>
      <c r="I427" s="247" t="str">
        <f>IF(ISERROR(VLOOKUP(G427,#REF!, 1, 0)), "", H427)</f>
        <v/>
      </c>
    </row>
    <row r="428" spans="3:9">
      <c r="C428" s="305">
        <f t="shared" si="16"/>
        <v>427</v>
      </c>
      <c r="D428" s="354">
        <v>41912</v>
      </c>
      <c r="E428" s="341" t="s">
        <v>997</v>
      </c>
      <c r="F428" s="341" t="s">
        <v>8683</v>
      </c>
      <c r="G428" s="247" t="e">
        <f>#REF!&amp;Deletions!E428</f>
        <v>#REF!</v>
      </c>
      <c r="H428" s="247">
        <f t="shared" si="17"/>
        <v>427</v>
      </c>
      <c r="I428" s="247" t="str">
        <f>IF(ISERROR(VLOOKUP(G428,#REF!, 1, 0)), "", H428)</f>
        <v/>
      </c>
    </row>
    <row r="429" spans="3:9">
      <c r="C429" s="305">
        <f t="shared" si="16"/>
        <v>428</v>
      </c>
      <c r="D429" s="354">
        <v>41912</v>
      </c>
      <c r="E429" s="341" t="s">
        <v>1701</v>
      </c>
      <c r="F429" s="341" t="s">
        <v>8685</v>
      </c>
      <c r="G429" s="247" t="e">
        <f>#REF!&amp;Deletions!E429</f>
        <v>#REF!</v>
      </c>
      <c r="H429" s="247">
        <f t="shared" si="17"/>
        <v>428</v>
      </c>
      <c r="I429" s="247" t="str">
        <f>IF(ISERROR(VLOOKUP(G429,#REF!, 1, 0)), "", H429)</f>
        <v/>
      </c>
    </row>
    <row r="430" spans="3:9">
      <c r="C430" s="305">
        <f t="shared" si="16"/>
        <v>429</v>
      </c>
      <c r="D430" s="354">
        <v>41912</v>
      </c>
      <c r="E430" s="341" t="s">
        <v>4587</v>
      </c>
      <c r="F430" s="341" t="s">
        <v>8686</v>
      </c>
      <c r="G430" s="247" t="e">
        <f>#REF!&amp;Deletions!E430</f>
        <v>#REF!</v>
      </c>
      <c r="H430" s="247">
        <f t="shared" si="17"/>
        <v>429</v>
      </c>
      <c r="I430" s="247" t="str">
        <f>IF(ISERROR(VLOOKUP(G430,#REF!, 1, 0)), "", H430)</f>
        <v/>
      </c>
    </row>
    <row r="431" spans="3:9">
      <c r="C431" s="305">
        <f t="shared" si="16"/>
        <v>430</v>
      </c>
      <c r="D431" s="354">
        <v>41912</v>
      </c>
      <c r="E431" s="341" t="s">
        <v>4647</v>
      </c>
      <c r="F431" s="341" t="s">
        <v>8690</v>
      </c>
      <c r="G431" s="247" t="e">
        <f>#REF!&amp;Deletions!E431</f>
        <v>#REF!</v>
      </c>
      <c r="H431" s="247">
        <f t="shared" si="17"/>
        <v>430</v>
      </c>
      <c r="I431" s="247" t="str">
        <f>IF(ISERROR(VLOOKUP(G431,#REF!, 1, 0)), "", H431)</f>
        <v/>
      </c>
    </row>
    <row r="432" spans="3:9">
      <c r="C432" s="305">
        <f t="shared" si="16"/>
        <v>431</v>
      </c>
      <c r="D432" s="354">
        <v>41912</v>
      </c>
      <c r="E432" s="341" t="s">
        <v>8691</v>
      </c>
      <c r="F432" s="341" t="s">
        <v>8692</v>
      </c>
      <c r="G432" s="247" t="e">
        <f>#REF!&amp;Deletions!E432</f>
        <v>#REF!</v>
      </c>
      <c r="H432" s="247">
        <f t="shared" si="17"/>
        <v>431</v>
      </c>
      <c r="I432" s="247" t="str">
        <f>IF(ISERROR(VLOOKUP(G432,#REF!, 1, 0)), "", H432)</f>
        <v/>
      </c>
    </row>
    <row r="433" spans="3:9">
      <c r="C433" s="305">
        <f t="shared" si="16"/>
        <v>432</v>
      </c>
      <c r="D433" s="354">
        <v>41912</v>
      </c>
      <c r="E433" s="341" t="s">
        <v>9089</v>
      </c>
      <c r="F433" s="341" t="s">
        <v>9997</v>
      </c>
      <c r="G433" s="247" t="e">
        <f>#REF!&amp;Deletions!E433</f>
        <v>#REF!</v>
      </c>
      <c r="H433" s="247">
        <f t="shared" si="17"/>
        <v>432</v>
      </c>
      <c r="I433" s="247" t="str">
        <f>IF(ISERROR(VLOOKUP(G433,#REF!, 1, 0)), "", H433)</f>
        <v/>
      </c>
    </row>
    <row r="434" spans="3:9">
      <c r="C434" s="305">
        <f t="shared" si="16"/>
        <v>433</v>
      </c>
      <c r="D434" s="354">
        <v>41912</v>
      </c>
      <c r="E434" s="341" t="s">
        <v>9167</v>
      </c>
      <c r="F434" s="341" t="s">
        <v>9998</v>
      </c>
      <c r="G434" s="247" t="e">
        <f>#REF!&amp;Deletions!E434</f>
        <v>#REF!</v>
      </c>
      <c r="H434" s="247">
        <f t="shared" si="17"/>
        <v>433</v>
      </c>
      <c r="I434" s="247" t="str">
        <f>IF(ISERROR(VLOOKUP(G434,#REF!, 1, 0)), "", H434)</f>
        <v/>
      </c>
    </row>
    <row r="435" spans="3:9">
      <c r="C435" s="305">
        <f t="shared" si="16"/>
        <v>434</v>
      </c>
      <c r="D435" s="354">
        <v>41912</v>
      </c>
      <c r="E435" s="341" t="s">
        <v>9534</v>
      </c>
      <c r="F435" s="341" t="s">
        <v>9999</v>
      </c>
      <c r="G435" s="247" t="e">
        <f>#REF!&amp;Deletions!E435</f>
        <v>#REF!</v>
      </c>
      <c r="H435" s="247">
        <f t="shared" si="17"/>
        <v>434</v>
      </c>
      <c r="I435" s="247" t="str">
        <f>IF(ISERROR(VLOOKUP(G435,#REF!, 1, 0)), "", H435)</f>
        <v/>
      </c>
    </row>
    <row r="436" spans="3:9">
      <c r="C436" s="305">
        <f t="shared" si="16"/>
        <v>435</v>
      </c>
      <c r="D436" s="354">
        <v>41912</v>
      </c>
      <c r="E436" s="341" t="s">
        <v>9168</v>
      </c>
      <c r="F436" s="341" t="s">
        <v>10000</v>
      </c>
      <c r="G436" s="247" t="e">
        <f>#REF!&amp;Deletions!E436</f>
        <v>#REF!</v>
      </c>
      <c r="H436" s="247">
        <f t="shared" si="17"/>
        <v>435</v>
      </c>
      <c r="I436" s="247" t="str">
        <f>IF(ISERROR(VLOOKUP(G436,#REF!, 1, 0)), "", H436)</f>
        <v/>
      </c>
    </row>
    <row r="437" spans="3:9">
      <c r="C437" s="305">
        <f t="shared" si="16"/>
        <v>436</v>
      </c>
      <c r="D437" s="354">
        <v>41912</v>
      </c>
      <c r="E437" s="341" t="s">
        <v>1711</v>
      </c>
      <c r="F437" s="341" t="s">
        <v>8695</v>
      </c>
      <c r="G437" s="247" t="e">
        <f>#REF!&amp;Deletions!E437</f>
        <v>#REF!</v>
      </c>
      <c r="H437" s="247">
        <f t="shared" si="17"/>
        <v>436</v>
      </c>
      <c r="I437" s="247" t="str">
        <f>IF(ISERROR(VLOOKUP(G437,#REF!, 1, 0)), "", H437)</f>
        <v/>
      </c>
    </row>
    <row r="438" spans="3:9">
      <c r="C438" s="305">
        <f t="shared" si="16"/>
        <v>437</v>
      </c>
      <c r="D438" s="354">
        <v>41912</v>
      </c>
      <c r="E438" s="341" t="s">
        <v>739</v>
      </c>
      <c r="F438" s="341" t="s">
        <v>8696</v>
      </c>
      <c r="G438" s="247" t="e">
        <f>#REF!&amp;Deletions!E438</f>
        <v>#REF!</v>
      </c>
      <c r="H438" s="247">
        <f t="shared" si="17"/>
        <v>437</v>
      </c>
      <c r="I438" s="247" t="str">
        <f>IF(ISERROR(VLOOKUP(G438,#REF!, 1, 0)), "", H438)</f>
        <v/>
      </c>
    </row>
    <row r="439" spans="3:9">
      <c r="C439" s="305">
        <f t="shared" si="16"/>
        <v>438</v>
      </c>
      <c r="D439" s="354">
        <v>41912</v>
      </c>
      <c r="E439" s="341" t="s">
        <v>9121</v>
      </c>
      <c r="F439" s="341" t="s">
        <v>10001</v>
      </c>
      <c r="G439" s="247" t="e">
        <f>#REF!&amp;Deletions!E439</f>
        <v>#REF!</v>
      </c>
      <c r="H439" s="247">
        <f t="shared" si="17"/>
        <v>438</v>
      </c>
      <c r="I439" s="247" t="str">
        <f>IF(ISERROR(VLOOKUP(G439,#REF!, 1, 0)), "", H439)</f>
        <v/>
      </c>
    </row>
    <row r="440" spans="3:9">
      <c r="C440" s="305">
        <f t="shared" si="16"/>
        <v>439</v>
      </c>
      <c r="D440" s="354">
        <v>41912</v>
      </c>
      <c r="E440" s="341" t="s">
        <v>3595</v>
      </c>
      <c r="F440" s="341" t="s">
        <v>8697</v>
      </c>
      <c r="G440" s="247" t="e">
        <f>#REF!&amp;Deletions!E440</f>
        <v>#REF!</v>
      </c>
      <c r="H440" s="247">
        <f t="shared" si="17"/>
        <v>439</v>
      </c>
      <c r="I440" s="247" t="str">
        <f>IF(ISERROR(VLOOKUP(G440,#REF!, 1, 0)), "", H440)</f>
        <v/>
      </c>
    </row>
    <row r="441" spans="3:9">
      <c r="C441" s="305">
        <f t="shared" si="16"/>
        <v>440</v>
      </c>
      <c r="D441" s="354">
        <v>41912</v>
      </c>
      <c r="E441" s="341" t="s">
        <v>9303</v>
      </c>
      <c r="F441" s="341" t="s">
        <v>10002</v>
      </c>
      <c r="G441" s="247" t="e">
        <f>#REF!&amp;Deletions!E441</f>
        <v>#REF!</v>
      </c>
      <c r="H441" s="247">
        <f t="shared" si="17"/>
        <v>440</v>
      </c>
      <c r="I441" s="247" t="str">
        <f>IF(ISERROR(VLOOKUP(G441,#REF!, 1, 0)), "", H441)</f>
        <v/>
      </c>
    </row>
    <row r="442" spans="3:9">
      <c r="C442" s="305">
        <f t="shared" si="16"/>
        <v>441</v>
      </c>
      <c r="D442" s="354">
        <v>41912</v>
      </c>
      <c r="E442" s="341" t="s">
        <v>759</v>
      </c>
      <c r="F442" s="341" t="s">
        <v>8699</v>
      </c>
      <c r="G442" s="247" t="e">
        <f>#REF!&amp;Deletions!E442</f>
        <v>#REF!</v>
      </c>
      <c r="H442" s="247">
        <f t="shared" si="17"/>
        <v>441</v>
      </c>
      <c r="I442" s="247" t="str">
        <f>IF(ISERROR(VLOOKUP(G442,#REF!, 1, 0)), "", H442)</f>
        <v/>
      </c>
    </row>
    <row r="443" spans="3:9">
      <c r="C443" s="305">
        <f t="shared" si="16"/>
        <v>442</v>
      </c>
      <c r="D443" s="354">
        <v>41912</v>
      </c>
      <c r="E443" s="341" t="s">
        <v>2112</v>
      </c>
      <c r="F443" s="341" t="s">
        <v>8700</v>
      </c>
      <c r="G443" s="247" t="e">
        <f>#REF!&amp;Deletions!E443</f>
        <v>#REF!</v>
      </c>
      <c r="H443" s="247">
        <f t="shared" si="17"/>
        <v>442</v>
      </c>
      <c r="I443" s="247" t="str">
        <f>IF(ISERROR(VLOOKUP(G443,#REF!, 1, 0)), "", H443)</f>
        <v/>
      </c>
    </row>
    <row r="444" spans="3:9">
      <c r="C444" s="305">
        <f t="shared" si="16"/>
        <v>443</v>
      </c>
      <c r="D444" s="354">
        <v>41912</v>
      </c>
      <c r="E444" s="341" t="s">
        <v>744</v>
      </c>
      <c r="F444" s="341" t="s">
        <v>8701</v>
      </c>
      <c r="G444" s="247" t="e">
        <f>#REF!&amp;Deletions!E444</f>
        <v>#REF!</v>
      </c>
      <c r="H444" s="247">
        <f t="shared" si="17"/>
        <v>443</v>
      </c>
      <c r="I444" s="247" t="str">
        <f>IF(ISERROR(VLOOKUP(G444,#REF!, 1, 0)), "", H444)</f>
        <v/>
      </c>
    </row>
    <row r="445" spans="3:9">
      <c r="C445" s="305">
        <f t="shared" si="16"/>
        <v>444</v>
      </c>
      <c r="D445" s="354">
        <v>41912</v>
      </c>
      <c r="E445" s="341" t="s">
        <v>10003</v>
      </c>
      <c r="F445" s="341" t="s">
        <v>10004</v>
      </c>
      <c r="G445" s="247" t="e">
        <f>#REF!&amp;Deletions!E445</f>
        <v>#REF!</v>
      </c>
      <c r="H445" s="247">
        <f t="shared" si="17"/>
        <v>444</v>
      </c>
      <c r="I445" s="247" t="str">
        <f>IF(ISERROR(VLOOKUP(G445,#REF!, 1, 0)), "", H445)</f>
        <v/>
      </c>
    </row>
    <row r="446" spans="3:9">
      <c r="C446" s="305">
        <f t="shared" si="16"/>
        <v>445</v>
      </c>
      <c r="D446" s="354">
        <v>41912</v>
      </c>
      <c r="E446" s="341" t="s">
        <v>9320</v>
      </c>
      <c r="F446" s="341" t="s">
        <v>10005</v>
      </c>
      <c r="G446" s="247" t="e">
        <f>#REF!&amp;Deletions!E446</f>
        <v>#REF!</v>
      </c>
      <c r="H446" s="247">
        <f t="shared" si="17"/>
        <v>445</v>
      </c>
      <c r="I446" s="247" t="str">
        <f>IF(ISERROR(VLOOKUP(G446,#REF!, 1, 0)), "", H446)</f>
        <v/>
      </c>
    </row>
    <row r="447" spans="3:9">
      <c r="C447" s="305">
        <f t="shared" si="16"/>
        <v>446</v>
      </c>
      <c r="D447" s="354">
        <v>41912</v>
      </c>
      <c r="E447" s="341" t="s">
        <v>1706</v>
      </c>
      <c r="F447" s="341" t="s">
        <v>8702</v>
      </c>
      <c r="G447" s="247" t="e">
        <f>#REF!&amp;Deletions!E447</f>
        <v>#REF!</v>
      </c>
      <c r="H447" s="247">
        <f t="shared" si="17"/>
        <v>446</v>
      </c>
      <c r="I447" s="247" t="str">
        <f>IF(ISERROR(VLOOKUP(G447,#REF!, 1, 0)), "", H447)</f>
        <v/>
      </c>
    </row>
    <row r="448" spans="3:9">
      <c r="C448" s="305">
        <f t="shared" si="16"/>
        <v>447</v>
      </c>
      <c r="D448" s="354">
        <v>41912</v>
      </c>
      <c r="E448" s="341" t="s">
        <v>7450</v>
      </c>
      <c r="F448" s="341" t="s">
        <v>8703</v>
      </c>
      <c r="G448" s="247" t="e">
        <f>#REF!&amp;Deletions!E448</f>
        <v>#REF!</v>
      </c>
      <c r="H448" s="247">
        <f t="shared" si="17"/>
        <v>447</v>
      </c>
      <c r="I448" s="247" t="str">
        <f>IF(ISERROR(VLOOKUP(G448,#REF!, 1, 0)), "", H448)</f>
        <v/>
      </c>
    </row>
    <row r="449" spans="3:9">
      <c r="C449" s="305">
        <f t="shared" si="16"/>
        <v>448</v>
      </c>
      <c r="D449" s="354">
        <v>41912</v>
      </c>
      <c r="E449" s="341" t="s">
        <v>3930</v>
      </c>
      <c r="F449" s="341" t="s">
        <v>8704</v>
      </c>
      <c r="G449" s="247" t="e">
        <f>#REF!&amp;Deletions!E449</f>
        <v>#REF!</v>
      </c>
      <c r="H449" s="247">
        <f t="shared" si="17"/>
        <v>448</v>
      </c>
      <c r="I449" s="247" t="str">
        <f>IF(ISERROR(VLOOKUP(G449,#REF!, 1, 0)), "", H449)</f>
        <v/>
      </c>
    </row>
    <row r="450" spans="3:9">
      <c r="C450" s="305">
        <f t="shared" si="16"/>
        <v>449</v>
      </c>
      <c r="D450" s="354">
        <v>41912</v>
      </c>
      <c r="E450" s="341" t="s">
        <v>3707</v>
      </c>
      <c r="F450" s="341" t="s">
        <v>8705</v>
      </c>
      <c r="G450" s="247" t="e">
        <f>#REF!&amp;Deletions!E450</f>
        <v>#REF!</v>
      </c>
      <c r="H450" s="247">
        <f t="shared" si="17"/>
        <v>449</v>
      </c>
      <c r="I450" s="247" t="str">
        <f>IF(ISERROR(VLOOKUP(G450,#REF!, 1, 0)), "", H450)</f>
        <v/>
      </c>
    </row>
    <row r="451" spans="3:9">
      <c r="C451" s="305">
        <f t="shared" ref="C451:C503" si="18">H451</f>
        <v>450</v>
      </c>
      <c r="D451" s="354">
        <v>41912</v>
      </c>
      <c r="E451" s="341" t="s">
        <v>9048</v>
      </c>
      <c r="F451" s="341" t="s">
        <v>10006</v>
      </c>
      <c r="G451" s="247" t="e">
        <f>#REF!&amp;Deletions!E451</f>
        <v>#REF!</v>
      </c>
      <c r="H451" s="247">
        <f t="shared" ref="H451:H503" si="19">COUNTIF($F$2:$F$902, "&lt;="&amp;F451)</f>
        <v>450</v>
      </c>
      <c r="I451" s="247" t="str">
        <f>IF(ISERROR(VLOOKUP(G451,#REF!, 1, 0)), "", H451)</f>
        <v/>
      </c>
    </row>
    <row r="452" spans="3:9">
      <c r="C452" s="305">
        <f t="shared" si="18"/>
        <v>451</v>
      </c>
      <c r="D452" s="354">
        <v>41912</v>
      </c>
      <c r="E452" s="341" t="s">
        <v>8707</v>
      </c>
      <c r="F452" s="341" t="s">
        <v>8708</v>
      </c>
      <c r="G452" s="247" t="e">
        <f>#REF!&amp;Deletions!E452</f>
        <v>#REF!</v>
      </c>
      <c r="H452" s="247">
        <f t="shared" si="19"/>
        <v>451</v>
      </c>
      <c r="I452" s="247" t="str">
        <f>IF(ISERROR(VLOOKUP(G452,#REF!, 1, 0)), "", H452)</f>
        <v/>
      </c>
    </row>
    <row r="453" spans="3:9">
      <c r="C453" s="305">
        <f t="shared" si="18"/>
        <v>452</v>
      </c>
      <c r="D453" s="354">
        <v>41912</v>
      </c>
      <c r="E453" s="341" t="s">
        <v>1490</v>
      </c>
      <c r="F453" s="341" t="s">
        <v>10007</v>
      </c>
      <c r="G453" s="247" t="e">
        <f>#REF!&amp;Deletions!E453</f>
        <v>#REF!</v>
      </c>
      <c r="H453" s="247">
        <f t="shared" si="19"/>
        <v>452</v>
      </c>
      <c r="I453" s="247" t="str">
        <f>IF(ISERROR(VLOOKUP(G453,#REF!, 1, 0)), "", H453)</f>
        <v/>
      </c>
    </row>
    <row r="454" spans="3:9">
      <c r="C454" s="305">
        <f t="shared" si="18"/>
        <v>453</v>
      </c>
      <c r="D454" s="354">
        <v>41912</v>
      </c>
      <c r="E454" s="341" t="s">
        <v>360</v>
      </c>
      <c r="F454" s="341" t="s">
        <v>10008</v>
      </c>
      <c r="G454" s="247" t="e">
        <f>#REF!&amp;Deletions!E454</f>
        <v>#REF!</v>
      </c>
      <c r="H454" s="247">
        <f t="shared" si="19"/>
        <v>453</v>
      </c>
      <c r="I454" s="247" t="str">
        <f>IF(ISERROR(VLOOKUP(G454,#REF!, 1, 0)), "", H454)</f>
        <v/>
      </c>
    </row>
    <row r="455" spans="3:9">
      <c r="C455" s="305">
        <f t="shared" si="18"/>
        <v>454</v>
      </c>
      <c r="D455" s="354">
        <v>41912</v>
      </c>
      <c r="E455" s="341" t="s">
        <v>9223</v>
      </c>
      <c r="F455" s="341" t="s">
        <v>10009</v>
      </c>
      <c r="G455" s="247" t="e">
        <f>#REF!&amp;Deletions!E455</f>
        <v>#REF!</v>
      </c>
      <c r="H455" s="247">
        <f t="shared" si="19"/>
        <v>454</v>
      </c>
      <c r="I455" s="247" t="str">
        <f>IF(ISERROR(VLOOKUP(G455,#REF!, 1, 0)), "", H455)</f>
        <v/>
      </c>
    </row>
    <row r="456" spans="3:9">
      <c r="C456" s="305">
        <f t="shared" si="18"/>
        <v>455</v>
      </c>
      <c r="D456" s="354">
        <v>41912</v>
      </c>
      <c r="E456" s="341" t="s">
        <v>8711</v>
      </c>
      <c r="F456" s="341" t="s">
        <v>8712</v>
      </c>
      <c r="G456" s="247" t="e">
        <f>#REF!&amp;Deletions!E456</f>
        <v>#REF!</v>
      </c>
      <c r="H456" s="247">
        <f t="shared" si="19"/>
        <v>455</v>
      </c>
      <c r="I456" s="247" t="str">
        <f>IF(ISERROR(VLOOKUP(G456,#REF!, 1, 0)), "", H456)</f>
        <v/>
      </c>
    </row>
    <row r="457" spans="3:9">
      <c r="C457" s="305">
        <f t="shared" si="18"/>
        <v>456</v>
      </c>
      <c r="D457" s="354">
        <v>41912</v>
      </c>
      <c r="E457" s="341" t="s">
        <v>1007</v>
      </c>
      <c r="F457" s="341" t="s">
        <v>8715</v>
      </c>
      <c r="G457" s="247" t="e">
        <f>#REF!&amp;Deletions!E457</f>
        <v>#REF!</v>
      </c>
      <c r="H457" s="247">
        <f t="shared" si="19"/>
        <v>456</v>
      </c>
      <c r="I457" s="247" t="str">
        <f>IF(ISERROR(VLOOKUP(G457,#REF!, 1, 0)), "", H457)</f>
        <v/>
      </c>
    </row>
    <row r="458" spans="3:9">
      <c r="C458" s="305">
        <f t="shared" si="18"/>
        <v>457</v>
      </c>
      <c r="D458" s="354">
        <v>41912</v>
      </c>
      <c r="E458" s="341" t="s">
        <v>4337</v>
      </c>
      <c r="F458" s="341" t="s">
        <v>8717</v>
      </c>
      <c r="G458" s="247" t="e">
        <f>#REF!&amp;Deletions!E458</f>
        <v>#REF!</v>
      </c>
      <c r="H458" s="247">
        <f t="shared" si="19"/>
        <v>457</v>
      </c>
      <c r="I458" s="247" t="str">
        <f>IF(ISERROR(VLOOKUP(G458,#REF!, 1, 0)), "", H458)</f>
        <v/>
      </c>
    </row>
    <row r="459" spans="3:9">
      <c r="C459" s="305">
        <f t="shared" si="18"/>
        <v>458</v>
      </c>
      <c r="D459" s="354">
        <v>41912</v>
      </c>
      <c r="E459" s="341" t="s">
        <v>1716</v>
      </c>
      <c r="F459" s="341" t="s">
        <v>8719</v>
      </c>
      <c r="G459" s="247" t="e">
        <f>#REF!&amp;Deletions!E459</f>
        <v>#REF!</v>
      </c>
      <c r="H459" s="247">
        <f t="shared" si="19"/>
        <v>458</v>
      </c>
      <c r="I459" s="247" t="str">
        <f>IF(ISERROR(VLOOKUP(G459,#REF!, 1, 0)), "", H459)</f>
        <v/>
      </c>
    </row>
    <row r="460" spans="3:9">
      <c r="C460" s="305">
        <f t="shared" si="18"/>
        <v>459</v>
      </c>
      <c r="D460" s="354">
        <v>41912</v>
      </c>
      <c r="E460" s="341" t="s">
        <v>1514</v>
      </c>
      <c r="F460" s="341" t="s">
        <v>8720</v>
      </c>
      <c r="G460" s="247" t="e">
        <f>#REF!&amp;Deletions!E460</f>
        <v>#REF!</v>
      </c>
      <c r="H460" s="247">
        <f t="shared" si="19"/>
        <v>459</v>
      </c>
      <c r="I460" s="247" t="str">
        <f>IF(ISERROR(VLOOKUP(G460,#REF!, 1, 0)), "", H460)</f>
        <v/>
      </c>
    </row>
    <row r="461" spans="3:9">
      <c r="C461" s="305">
        <f t="shared" si="18"/>
        <v>460</v>
      </c>
      <c r="D461" s="354">
        <v>41912</v>
      </c>
      <c r="E461" s="341" t="s">
        <v>4900</v>
      </c>
      <c r="F461" s="341" t="s">
        <v>8721</v>
      </c>
      <c r="G461" s="247" t="e">
        <f>#REF!&amp;Deletions!E461</f>
        <v>#REF!</v>
      </c>
      <c r="H461" s="247">
        <f t="shared" si="19"/>
        <v>460</v>
      </c>
      <c r="I461" s="247" t="str">
        <f>IF(ISERROR(VLOOKUP(G461,#REF!, 1, 0)), "", H461)</f>
        <v/>
      </c>
    </row>
    <row r="462" spans="3:9">
      <c r="C462" s="305">
        <f t="shared" si="18"/>
        <v>461</v>
      </c>
      <c r="D462" s="354">
        <v>41912</v>
      </c>
      <c r="E462" s="341" t="s">
        <v>2121</v>
      </c>
      <c r="F462" s="341" t="s">
        <v>8722</v>
      </c>
      <c r="G462" s="247" t="e">
        <f>#REF!&amp;Deletions!E462</f>
        <v>#REF!</v>
      </c>
      <c r="H462" s="247">
        <f t="shared" si="19"/>
        <v>461</v>
      </c>
      <c r="I462" s="247" t="str">
        <f>IF(ISERROR(VLOOKUP(G462,#REF!, 1, 0)), "", H462)</f>
        <v/>
      </c>
    </row>
    <row r="463" spans="3:9">
      <c r="C463" s="305">
        <f t="shared" si="18"/>
        <v>462</v>
      </c>
      <c r="D463" s="354">
        <v>41912</v>
      </c>
      <c r="E463" s="341" t="s">
        <v>2504</v>
      </c>
      <c r="F463" s="341" t="s">
        <v>8723</v>
      </c>
      <c r="G463" s="247" t="e">
        <f>#REF!&amp;Deletions!E463</f>
        <v>#REF!</v>
      </c>
      <c r="H463" s="247">
        <f t="shared" si="19"/>
        <v>462</v>
      </c>
      <c r="I463" s="247" t="str">
        <f>IF(ISERROR(VLOOKUP(G463,#REF!, 1, 0)), "", H463)</f>
        <v/>
      </c>
    </row>
    <row r="464" spans="3:9">
      <c r="C464" s="305">
        <f t="shared" si="18"/>
        <v>463</v>
      </c>
      <c r="D464" s="354">
        <v>41912</v>
      </c>
      <c r="E464" s="341" t="s">
        <v>2799</v>
      </c>
      <c r="F464" s="341" t="s">
        <v>2800</v>
      </c>
      <c r="G464" s="247" t="e">
        <f>#REF!&amp;Deletions!E464</f>
        <v>#REF!</v>
      </c>
      <c r="H464" s="247">
        <f t="shared" si="19"/>
        <v>463</v>
      </c>
      <c r="I464" s="247" t="str">
        <f>IF(ISERROR(VLOOKUP(G464,#REF!, 1, 0)), "", H464)</f>
        <v/>
      </c>
    </row>
    <row r="465" spans="3:9">
      <c r="C465" s="305">
        <f t="shared" si="18"/>
        <v>464</v>
      </c>
      <c r="D465" s="354">
        <v>41912</v>
      </c>
      <c r="E465" s="341" t="s">
        <v>9012</v>
      </c>
      <c r="F465" s="341" t="s">
        <v>10010</v>
      </c>
      <c r="G465" s="247" t="e">
        <f>#REF!&amp;Deletions!E465</f>
        <v>#REF!</v>
      </c>
      <c r="H465" s="247">
        <f t="shared" si="19"/>
        <v>464</v>
      </c>
      <c r="I465" s="247" t="str">
        <f>IF(ISERROR(VLOOKUP(G465,#REF!, 1, 0)), "", H465)</f>
        <v/>
      </c>
    </row>
    <row r="466" spans="3:9">
      <c r="C466" s="305">
        <f t="shared" si="18"/>
        <v>465</v>
      </c>
      <c r="D466" s="354">
        <v>41912</v>
      </c>
      <c r="E466" s="341" t="s">
        <v>3712</v>
      </c>
      <c r="F466" s="341" t="s">
        <v>8724</v>
      </c>
      <c r="G466" s="247" t="e">
        <f>#REF!&amp;Deletions!E466</f>
        <v>#REF!</v>
      </c>
      <c r="H466" s="247">
        <f t="shared" si="19"/>
        <v>465</v>
      </c>
      <c r="I466" s="247" t="str">
        <f>IF(ISERROR(VLOOKUP(G466,#REF!, 1, 0)), "", H466)</f>
        <v/>
      </c>
    </row>
    <row r="467" spans="3:9">
      <c r="C467" s="305">
        <f t="shared" si="18"/>
        <v>466</v>
      </c>
      <c r="D467" s="354">
        <v>41912</v>
      </c>
      <c r="E467" s="341" t="s">
        <v>2666</v>
      </c>
      <c r="F467" s="341" t="s">
        <v>8725</v>
      </c>
      <c r="G467" s="247" t="e">
        <f>#REF!&amp;Deletions!E467</f>
        <v>#REF!</v>
      </c>
      <c r="H467" s="247">
        <f t="shared" si="19"/>
        <v>466</v>
      </c>
      <c r="I467" s="247" t="str">
        <f>IF(ISERROR(VLOOKUP(G467,#REF!, 1, 0)), "", H467)</f>
        <v/>
      </c>
    </row>
    <row r="468" spans="3:9">
      <c r="C468" s="305">
        <f t="shared" si="18"/>
        <v>467</v>
      </c>
      <c r="D468" s="354">
        <v>41912</v>
      </c>
      <c r="E468" s="341" t="s">
        <v>1519</v>
      </c>
      <c r="F468" s="341" t="s">
        <v>8726</v>
      </c>
      <c r="G468" s="247" t="e">
        <f>#REF!&amp;Deletions!E468</f>
        <v>#REF!</v>
      </c>
      <c r="H468" s="247">
        <f t="shared" si="19"/>
        <v>467</v>
      </c>
      <c r="I468" s="247" t="str">
        <f>IF(ISERROR(VLOOKUP(G468,#REF!, 1, 0)), "", H468)</f>
        <v/>
      </c>
    </row>
    <row r="469" spans="3:9">
      <c r="C469" s="305">
        <f t="shared" si="18"/>
        <v>468</v>
      </c>
      <c r="D469" s="354">
        <v>41912</v>
      </c>
      <c r="E469" s="341" t="s">
        <v>1214</v>
      </c>
      <c r="F469" s="341" t="s">
        <v>8727</v>
      </c>
      <c r="G469" s="247" t="e">
        <f>#REF!&amp;Deletions!E469</f>
        <v>#REF!</v>
      </c>
      <c r="H469" s="247">
        <f t="shared" si="19"/>
        <v>468</v>
      </c>
      <c r="I469" s="247" t="str">
        <f>IF(ISERROR(VLOOKUP(G469,#REF!, 1, 0)), "", H469)</f>
        <v/>
      </c>
    </row>
    <row r="470" spans="3:9">
      <c r="C470" s="305">
        <f t="shared" si="18"/>
        <v>469</v>
      </c>
      <c r="D470" s="354">
        <v>41912</v>
      </c>
      <c r="E470" s="341" t="s">
        <v>1219</v>
      </c>
      <c r="F470" s="341" t="s">
        <v>8728</v>
      </c>
      <c r="G470" s="247" t="e">
        <f>#REF!&amp;Deletions!E470</f>
        <v>#REF!</v>
      </c>
      <c r="H470" s="247">
        <f t="shared" si="19"/>
        <v>469</v>
      </c>
      <c r="I470" s="247" t="str">
        <f>IF(ISERROR(VLOOKUP(G470,#REF!, 1, 0)), "", H470)</f>
        <v/>
      </c>
    </row>
    <row r="471" spans="3:9">
      <c r="C471" s="305">
        <f t="shared" si="18"/>
        <v>470</v>
      </c>
      <c r="D471" s="354">
        <v>41912</v>
      </c>
      <c r="E471" s="341" t="s">
        <v>2806</v>
      </c>
      <c r="F471" s="341" t="s">
        <v>8729</v>
      </c>
      <c r="G471" s="247" t="e">
        <f>#REF!&amp;Deletions!E471</f>
        <v>#REF!</v>
      </c>
      <c r="H471" s="247">
        <f t="shared" si="19"/>
        <v>470</v>
      </c>
      <c r="I471" s="247" t="str">
        <f>IF(ISERROR(VLOOKUP(G471,#REF!, 1, 0)), "", H471)</f>
        <v/>
      </c>
    </row>
    <row r="472" spans="3:9">
      <c r="C472" s="305">
        <f t="shared" si="18"/>
        <v>471</v>
      </c>
      <c r="D472" s="354">
        <v>41912</v>
      </c>
      <c r="E472" s="341" t="s">
        <v>1526</v>
      </c>
      <c r="F472" s="341" t="s">
        <v>8730</v>
      </c>
      <c r="G472" s="247" t="e">
        <f>#REF!&amp;Deletions!E472</f>
        <v>#REF!</v>
      </c>
      <c r="H472" s="247">
        <f t="shared" si="19"/>
        <v>471</v>
      </c>
      <c r="I472" s="247" t="str">
        <f>IF(ISERROR(VLOOKUP(G472,#REF!, 1, 0)), "", H472)</f>
        <v/>
      </c>
    </row>
    <row r="473" spans="3:9">
      <c r="C473" s="305">
        <f t="shared" si="18"/>
        <v>472</v>
      </c>
      <c r="D473" s="354">
        <v>41912</v>
      </c>
      <c r="E473" s="341" t="s">
        <v>749</v>
      </c>
      <c r="F473" s="341" t="s">
        <v>8731</v>
      </c>
      <c r="G473" s="247" t="e">
        <f>#REF!&amp;Deletions!E473</f>
        <v>#REF!</v>
      </c>
      <c r="H473" s="247">
        <f t="shared" si="19"/>
        <v>472</v>
      </c>
      <c r="I473" s="247" t="str">
        <f>IF(ISERROR(VLOOKUP(G473,#REF!, 1, 0)), "", H473)</f>
        <v/>
      </c>
    </row>
    <row r="474" spans="3:9">
      <c r="C474" s="305">
        <f t="shared" si="18"/>
        <v>473</v>
      </c>
      <c r="D474" s="354">
        <v>41912</v>
      </c>
      <c r="E474" s="341" t="s">
        <v>7073</v>
      </c>
      <c r="F474" s="341" t="s">
        <v>8732</v>
      </c>
      <c r="G474" s="247" t="e">
        <f>#REF!&amp;Deletions!E474</f>
        <v>#REF!</v>
      </c>
      <c r="H474" s="247">
        <f t="shared" si="19"/>
        <v>473</v>
      </c>
      <c r="I474" s="247" t="str">
        <f>IF(ISERROR(VLOOKUP(G474,#REF!, 1, 0)), "", H474)</f>
        <v/>
      </c>
    </row>
    <row r="475" spans="3:9">
      <c r="C475" s="305">
        <f t="shared" si="18"/>
        <v>474</v>
      </c>
      <c r="D475" s="354">
        <v>41912</v>
      </c>
      <c r="E475" s="341" t="s">
        <v>1727</v>
      </c>
      <c r="F475" s="341" t="s">
        <v>10011</v>
      </c>
      <c r="G475" s="247" t="e">
        <f>#REF!&amp;Deletions!E475</f>
        <v>#REF!</v>
      </c>
      <c r="H475" s="247">
        <f t="shared" si="19"/>
        <v>474</v>
      </c>
      <c r="I475" s="247" t="str">
        <f>IF(ISERROR(VLOOKUP(G475,#REF!, 1, 0)), "", H475)</f>
        <v/>
      </c>
    </row>
    <row r="476" spans="3:9">
      <c r="C476" s="305">
        <f t="shared" si="18"/>
        <v>475</v>
      </c>
      <c r="D476" s="354">
        <v>41912</v>
      </c>
      <c r="E476" s="341" t="s">
        <v>1224</v>
      </c>
      <c r="F476" s="341" t="s">
        <v>1225</v>
      </c>
      <c r="G476" s="247" t="e">
        <f>#REF!&amp;Deletions!E476</f>
        <v>#REF!</v>
      </c>
      <c r="H476" s="247">
        <f t="shared" si="19"/>
        <v>475</v>
      </c>
      <c r="I476" s="247" t="str">
        <f>IF(ISERROR(VLOOKUP(G476,#REF!, 1, 0)), "", H476)</f>
        <v/>
      </c>
    </row>
    <row r="477" spans="3:9">
      <c r="C477" s="305">
        <f t="shared" si="18"/>
        <v>476</v>
      </c>
      <c r="D477" s="354">
        <v>41912</v>
      </c>
      <c r="E477" s="341" t="s">
        <v>8734</v>
      </c>
      <c r="F477" s="341" t="s">
        <v>8735</v>
      </c>
      <c r="G477" s="247" t="e">
        <f>#REF!&amp;Deletions!E477</f>
        <v>#REF!</v>
      </c>
      <c r="H477" s="247">
        <f t="shared" si="19"/>
        <v>476</v>
      </c>
      <c r="I477" s="247" t="str">
        <f>IF(ISERROR(VLOOKUP(G477,#REF!, 1, 0)), "", H477)</f>
        <v/>
      </c>
    </row>
    <row r="478" spans="3:9">
      <c r="C478" s="305">
        <f t="shared" si="18"/>
        <v>478</v>
      </c>
      <c r="D478" s="354">
        <v>41912</v>
      </c>
      <c r="E478" s="341" t="s">
        <v>3577</v>
      </c>
      <c r="F478" s="341" t="s">
        <v>10012</v>
      </c>
      <c r="G478" s="247" t="e">
        <f>#REF!&amp;Deletions!E478</f>
        <v>#REF!</v>
      </c>
      <c r="H478" s="247">
        <f t="shared" si="19"/>
        <v>478</v>
      </c>
      <c r="I478" s="247" t="str">
        <f>IF(ISERROR(VLOOKUP(G478,#REF!, 1, 0)), "", H478)</f>
        <v/>
      </c>
    </row>
    <row r="479" spans="3:9">
      <c r="C479" s="305">
        <f t="shared" si="18"/>
        <v>477</v>
      </c>
      <c r="D479" s="354">
        <v>41912</v>
      </c>
      <c r="E479" s="341" t="s">
        <v>9173</v>
      </c>
      <c r="F479" s="341" t="s">
        <v>10013</v>
      </c>
      <c r="G479" s="247" t="e">
        <f>#REF!&amp;Deletions!E479</f>
        <v>#REF!</v>
      </c>
      <c r="H479" s="247">
        <f t="shared" si="19"/>
        <v>477</v>
      </c>
      <c r="I479" s="247" t="str">
        <f>IF(ISERROR(VLOOKUP(G479,#REF!, 1, 0)), "", H479)</f>
        <v/>
      </c>
    </row>
    <row r="480" spans="3:9">
      <c r="C480" s="305">
        <f t="shared" si="18"/>
        <v>479</v>
      </c>
      <c r="D480" s="354">
        <v>41912</v>
      </c>
      <c r="E480" s="341" t="s">
        <v>3035</v>
      </c>
      <c r="F480" s="341" t="s">
        <v>8738</v>
      </c>
      <c r="G480" s="247" t="e">
        <f>#REF!&amp;Deletions!E480</f>
        <v>#REF!</v>
      </c>
      <c r="H480" s="247">
        <f t="shared" si="19"/>
        <v>479</v>
      </c>
      <c r="I480" s="247" t="str">
        <f>IF(ISERROR(VLOOKUP(G480,#REF!, 1, 0)), "", H480)</f>
        <v/>
      </c>
    </row>
    <row r="481" spans="3:9">
      <c r="C481" s="305">
        <f t="shared" si="18"/>
        <v>480</v>
      </c>
      <c r="D481" s="354">
        <v>41912</v>
      </c>
      <c r="E481" s="341" t="s">
        <v>8739</v>
      </c>
      <c r="F481" s="341" t="s">
        <v>8740</v>
      </c>
      <c r="G481" s="247" t="e">
        <f>#REF!&amp;Deletions!E481</f>
        <v>#REF!</v>
      </c>
      <c r="H481" s="247">
        <f t="shared" si="19"/>
        <v>480</v>
      </c>
      <c r="I481" s="247" t="str">
        <f>IF(ISERROR(VLOOKUP(G481,#REF!, 1, 0)), "", H481)</f>
        <v/>
      </c>
    </row>
    <row r="482" spans="3:9">
      <c r="C482" s="305">
        <f t="shared" si="18"/>
        <v>481</v>
      </c>
      <c r="D482" s="354">
        <v>41912</v>
      </c>
      <c r="E482" s="341" t="s">
        <v>1531</v>
      </c>
      <c r="F482" s="341" t="s">
        <v>8741</v>
      </c>
      <c r="G482" s="247" t="e">
        <f>#REF!&amp;Deletions!E482</f>
        <v>#REF!</v>
      </c>
      <c r="H482" s="247">
        <f t="shared" si="19"/>
        <v>481</v>
      </c>
      <c r="I482" s="247" t="str">
        <f>IF(ISERROR(VLOOKUP(G482,#REF!, 1, 0)), "", H482)</f>
        <v/>
      </c>
    </row>
    <row r="483" spans="3:9">
      <c r="C483" s="305">
        <f t="shared" si="18"/>
        <v>482</v>
      </c>
      <c r="D483" s="354">
        <v>41912</v>
      </c>
      <c r="E483" s="341" t="s">
        <v>9174</v>
      </c>
      <c r="F483" s="341" t="s">
        <v>10014</v>
      </c>
      <c r="G483" s="247" t="e">
        <f>#REF!&amp;Deletions!E483</f>
        <v>#REF!</v>
      </c>
      <c r="H483" s="247">
        <f t="shared" si="19"/>
        <v>482</v>
      </c>
      <c r="I483" s="247" t="str">
        <f>IF(ISERROR(VLOOKUP(G483,#REF!, 1, 0)), "", H483)</f>
        <v/>
      </c>
    </row>
    <row r="484" spans="3:9">
      <c r="C484" s="305">
        <f t="shared" si="18"/>
        <v>483</v>
      </c>
      <c r="D484" s="354">
        <v>41912</v>
      </c>
      <c r="E484" s="341" t="s">
        <v>3721</v>
      </c>
      <c r="F484" s="341" t="s">
        <v>8743</v>
      </c>
      <c r="G484" s="247" t="e">
        <f>#REF!&amp;Deletions!E484</f>
        <v>#REF!</v>
      </c>
      <c r="H484" s="247">
        <f t="shared" si="19"/>
        <v>483</v>
      </c>
      <c r="I484" s="247" t="str">
        <f>IF(ISERROR(VLOOKUP(G484,#REF!, 1, 0)), "", H484)</f>
        <v/>
      </c>
    </row>
    <row r="485" spans="3:9">
      <c r="C485" s="305">
        <f t="shared" si="18"/>
        <v>484</v>
      </c>
      <c r="D485" s="354">
        <v>41912</v>
      </c>
      <c r="E485" s="341" t="s">
        <v>1012</v>
      </c>
      <c r="F485" s="341" t="s">
        <v>8745</v>
      </c>
      <c r="G485" s="247" t="e">
        <f>#REF!&amp;Deletions!E485</f>
        <v>#REF!</v>
      </c>
      <c r="H485" s="247">
        <f t="shared" si="19"/>
        <v>484</v>
      </c>
      <c r="I485" s="247" t="str">
        <f>IF(ISERROR(VLOOKUP(G485,#REF!, 1, 0)), "", H485)</f>
        <v/>
      </c>
    </row>
    <row r="486" spans="3:9">
      <c r="C486" s="305">
        <f t="shared" si="18"/>
        <v>485</v>
      </c>
      <c r="D486" s="354">
        <v>41912</v>
      </c>
      <c r="E486" s="341" t="s">
        <v>3139</v>
      </c>
      <c r="F486" s="341" t="s">
        <v>8746</v>
      </c>
      <c r="G486" s="247" t="e">
        <f>#REF!&amp;Deletions!E486</f>
        <v>#REF!</v>
      </c>
      <c r="H486" s="247">
        <f t="shared" si="19"/>
        <v>485</v>
      </c>
      <c r="I486" s="247" t="str">
        <f>IF(ISERROR(VLOOKUP(G486,#REF!, 1, 0)), "", H486)</f>
        <v/>
      </c>
    </row>
    <row r="487" spans="3:9">
      <c r="C487" s="305">
        <f t="shared" si="18"/>
        <v>486</v>
      </c>
      <c r="D487" s="354">
        <v>41912</v>
      </c>
      <c r="E487" s="341" t="s">
        <v>1017</v>
      </c>
      <c r="F487" s="341" t="s">
        <v>8748</v>
      </c>
      <c r="G487" s="247" t="e">
        <f>#REF!&amp;Deletions!E487</f>
        <v>#REF!</v>
      </c>
      <c r="H487" s="247">
        <f t="shared" si="19"/>
        <v>486</v>
      </c>
      <c r="I487" s="247" t="str">
        <f>IF(ISERROR(VLOOKUP(G487,#REF!, 1, 0)), "", H487)</f>
        <v/>
      </c>
    </row>
    <row r="488" spans="3:9">
      <c r="C488" s="305">
        <f t="shared" si="18"/>
        <v>487</v>
      </c>
      <c r="D488" s="354">
        <v>41912</v>
      </c>
      <c r="E488" s="341" t="s">
        <v>754</v>
      </c>
      <c r="F488" s="341" t="s">
        <v>8749</v>
      </c>
      <c r="G488" s="247" t="e">
        <f>#REF!&amp;Deletions!E488</f>
        <v>#REF!</v>
      </c>
      <c r="H488" s="247">
        <f t="shared" si="19"/>
        <v>487</v>
      </c>
      <c r="I488" s="247" t="str">
        <f>IF(ISERROR(VLOOKUP(G488,#REF!, 1, 0)), "", H488)</f>
        <v/>
      </c>
    </row>
    <row r="489" spans="3:9">
      <c r="C489" s="305">
        <f t="shared" si="18"/>
        <v>488</v>
      </c>
      <c r="D489" s="354">
        <v>41912</v>
      </c>
      <c r="E489" s="341" t="s">
        <v>9407</v>
      </c>
      <c r="F489" s="341" t="s">
        <v>10015</v>
      </c>
      <c r="G489" s="247" t="e">
        <f>#REF!&amp;Deletions!E489</f>
        <v>#REF!</v>
      </c>
      <c r="H489" s="247">
        <f t="shared" si="19"/>
        <v>488</v>
      </c>
      <c r="I489" s="247" t="str">
        <f>IF(ISERROR(VLOOKUP(G489,#REF!, 1, 0)), "", H489)</f>
        <v/>
      </c>
    </row>
    <row r="490" spans="3:9">
      <c r="C490" s="305">
        <f t="shared" si="18"/>
        <v>489</v>
      </c>
      <c r="D490" s="354">
        <v>41912</v>
      </c>
      <c r="E490" s="341" t="s">
        <v>9092</v>
      </c>
      <c r="F490" s="341" t="s">
        <v>10016</v>
      </c>
      <c r="G490" s="247" t="e">
        <f>#REF!&amp;Deletions!E490</f>
        <v>#REF!</v>
      </c>
      <c r="H490" s="247">
        <f t="shared" si="19"/>
        <v>489</v>
      </c>
      <c r="I490" s="247" t="str">
        <f>IF(ISERROR(VLOOKUP(G490,#REF!, 1, 0)), "", H490)</f>
        <v/>
      </c>
    </row>
    <row r="491" spans="3:9">
      <c r="C491" s="305">
        <f t="shared" si="18"/>
        <v>490</v>
      </c>
      <c r="D491" s="354">
        <v>41912</v>
      </c>
      <c r="E491" s="341" t="s">
        <v>3572</v>
      </c>
      <c r="F491" s="341" t="s">
        <v>10017</v>
      </c>
      <c r="G491" s="247" t="e">
        <f>#REF!&amp;Deletions!E491</f>
        <v>#REF!</v>
      </c>
      <c r="H491" s="247">
        <f t="shared" si="19"/>
        <v>490</v>
      </c>
      <c r="I491" s="247" t="str">
        <f>IF(ISERROR(VLOOKUP(G491,#REF!, 1, 0)), "", H491)</f>
        <v/>
      </c>
    </row>
    <row r="492" spans="3:9">
      <c r="C492" s="305">
        <f t="shared" si="18"/>
        <v>491</v>
      </c>
      <c r="D492" s="354">
        <v>41912</v>
      </c>
      <c r="E492" s="341" t="s">
        <v>9527</v>
      </c>
      <c r="F492" s="341" t="s">
        <v>10018</v>
      </c>
      <c r="G492" s="247" t="e">
        <f>#REF!&amp;Deletions!E492</f>
        <v>#REF!</v>
      </c>
      <c r="H492" s="247">
        <f t="shared" si="19"/>
        <v>491</v>
      </c>
      <c r="I492" s="247" t="str">
        <f>IF(ISERROR(VLOOKUP(G492,#REF!, 1, 0)), "", H492)</f>
        <v/>
      </c>
    </row>
    <row r="493" spans="3:9">
      <c r="C493" s="305">
        <f t="shared" si="18"/>
        <v>492</v>
      </c>
      <c r="D493" s="354">
        <v>41912</v>
      </c>
      <c r="E493" s="341" t="s">
        <v>2381</v>
      </c>
      <c r="F493" s="341" t="s">
        <v>8751</v>
      </c>
      <c r="G493" s="247" t="e">
        <f>#REF!&amp;Deletions!E493</f>
        <v>#REF!</v>
      </c>
      <c r="H493" s="247">
        <f t="shared" si="19"/>
        <v>492</v>
      </c>
      <c r="I493" s="247" t="str">
        <f>IF(ISERROR(VLOOKUP(G493,#REF!, 1, 0)), "", H493)</f>
        <v/>
      </c>
    </row>
    <row r="494" spans="3:9">
      <c r="C494" s="305">
        <f t="shared" si="18"/>
        <v>493</v>
      </c>
      <c r="D494" s="354">
        <v>41912</v>
      </c>
      <c r="E494" s="341" t="s">
        <v>3584</v>
      </c>
      <c r="F494" s="341" t="s">
        <v>8752</v>
      </c>
      <c r="G494" s="247" t="e">
        <f>#REF!&amp;Deletions!E494</f>
        <v>#REF!</v>
      </c>
      <c r="H494" s="247">
        <f t="shared" si="19"/>
        <v>493</v>
      </c>
      <c r="I494" s="247" t="str">
        <f>IF(ISERROR(VLOOKUP(G494,#REF!, 1, 0)), "", H494)</f>
        <v/>
      </c>
    </row>
    <row r="495" spans="3:9">
      <c r="C495" s="305">
        <f t="shared" si="18"/>
        <v>494</v>
      </c>
      <c r="D495" s="354">
        <v>41912</v>
      </c>
      <c r="E495" s="341" t="s">
        <v>2982</v>
      </c>
      <c r="F495" s="341" t="s">
        <v>8753</v>
      </c>
      <c r="G495" s="247" t="e">
        <f>#REF!&amp;Deletions!E495</f>
        <v>#REF!</v>
      </c>
      <c r="H495" s="247">
        <f t="shared" si="19"/>
        <v>494</v>
      </c>
      <c r="I495" s="247" t="str">
        <f>IF(ISERROR(VLOOKUP(G495,#REF!, 1, 0)), "", H495)</f>
        <v/>
      </c>
    </row>
    <row r="496" spans="3:9">
      <c r="C496" s="305">
        <f t="shared" si="18"/>
        <v>495</v>
      </c>
      <c r="D496" s="354">
        <v>41912</v>
      </c>
      <c r="E496" s="341" t="s">
        <v>764</v>
      </c>
      <c r="F496" s="341" t="s">
        <v>8754</v>
      </c>
      <c r="G496" s="247" t="e">
        <f>#REF!&amp;Deletions!E496</f>
        <v>#REF!</v>
      </c>
      <c r="H496" s="247">
        <f t="shared" si="19"/>
        <v>495</v>
      </c>
      <c r="I496" s="247" t="str">
        <f>IF(ISERROR(VLOOKUP(G496,#REF!, 1, 0)), "", H496)</f>
        <v/>
      </c>
    </row>
    <row r="497" spans="3:9">
      <c r="C497" s="305">
        <f t="shared" si="18"/>
        <v>496</v>
      </c>
      <c r="D497" s="354">
        <v>41912</v>
      </c>
      <c r="E497" s="341" t="s">
        <v>9052</v>
      </c>
      <c r="F497" s="341" t="s">
        <v>9053</v>
      </c>
      <c r="G497" s="247" t="e">
        <f>#REF!&amp;Deletions!E497</f>
        <v>#REF!</v>
      </c>
      <c r="H497" s="247">
        <f t="shared" si="19"/>
        <v>496</v>
      </c>
      <c r="I497" s="247" t="str">
        <f>IF(ISERROR(VLOOKUP(G497,#REF!, 1, 0)), "", H497)</f>
        <v/>
      </c>
    </row>
    <row r="498" spans="3:9">
      <c r="C498" s="305">
        <f t="shared" si="18"/>
        <v>497</v>
      </c>
      <c r="D498" s="354">
        <v>41912</v>
      </c>
      <c r="E498" s="341" t="s">
        <v>8755</v>
      </c>
      <c r="F498" s="341" t="s">
        <v>8756</v>
      </c>
      <c r="G498" s="247" t="e">
        <f>#REF!&amp;Deletions!E498</f>
        <v>#REF!</v>
      </c>
      <c r="H498" s="247">
        <f t="shared" si="19"/>
        <v>497</v>
      </c>
      <c r="I498" s="247" t="str">
        <f>IF(ISERROR(VLOOKUP(G498,#REF!, 1, 0)), "", H498)</f>
        <v/>
      </c>
    </row>
    <row r="499" spans="3:9">
      <c r="C499" s="305">
        <f t="shared" si="18"/>
        <v>498</v>
      </c>
      <c r="D499" s="354">
        <v>41912</v>
      </c>
      <c r="E499" s="341" t="s">
        <v>9045</v>
      </c>
      <c r="F499" s="341" t="s">
        <v>10019</v>
      </c>
      <c r="G499" s="247" t="e">
        <f>#REF!&amp;Deletions!E499</f>
        <v>#REF!</v>
      </c>
      <c r="H499" s="247">
        <f t="shared" si="19"/>
        <v>498</v>
      </c>
      <c r="I499" s="247" t="str">
        <f>IF(ISERROR(VLOOKUP(G499,#REF!, 1, 0)), "", H499)</f>
        <v/>
      </c>
    </row>
    <row r="500" spans="3:9">
      <c r="C500" s="305">
        <f t="shared" si="18"/>
        <v>499</v>
      </c>
      <c r="D500" s="354">
        <v>41912</v>
      </c>
      <c r="E500" s="341" t="s">
        <v>5956</v>
      </c>
      <c r="F500" s="341" t="s">
        <v>8757</v>
      </c>
      <c r="G500" s="247" t="e">
        <f>#REF!&amp;Deletions!E500</f>
        <v>#REF!</v>
      </c>
      <c r="H500" s="247">
        <f t="shared" si="19"/>
        <v>499</v>
      </c>
      <c r="I500" s="247" t="str">
        <f>IF(ISERROR(VLOOKUP(G500,#REF!, 1, 0)), "", H500)</f>
        <v/>
      </c>
    </row>
    <row r="501" spans="3:9">
      <c r="C501" s="305">
        <f t="shared" si="18"/>
        <v>500</v>
      </c>
      <c r="D501" s="354">
        <v>41912</v>
      </c>
      <c r="E501" s="341" t="s">
        <v>9402</v>
      </c>
      <c r="F501" s="341" t="s">
        <v>10020</v>
      </c>
      <c r="G501" s="247" t="e">
        <f>#REF!&amp;Deletions!E501</f>
        <v>#REF!</v>
      </c>
      <c r="H501" s="247">
        <f t="shared" si="19"/>
        <v>500</v>
      </c>
      <c r="I501" s="247" t="str">
        <f>IF(ISERROR(VLOOKUP(G501,#REF!, 1, 0)), "", H501)</f>
        <v/>
      </c>
    </row>
    <row r="502" spans="3:9">
      <c r="C502" s="305">
        <f t="shared" si="18"/>
        <v>501</v>
      </c>
      <c r="D502" s="354">
        <v>41912</v>
      </c>
      <c r="E502" s="341" t="s">
        <v>774</v>
      </c>
      <c r="F502" s="341" t="s">
        <v>10021</v>
      </c>
      <c r="G502" s="247" t="e">
        <f>#REF!&amp;Deletions!E502</f>
        <v>#REF!</v>
      </c>
      <c r="H502" s="247">
        <f t="shared" si="19"/>
        <v>501</v>
      </c>
      <c r="I502" s="247" t="str">
        <f>IF(ISERROR(VLOOKUP(G502,#REF!, 1, 0)), "", H502)</f>
        <v/>
      </c>
    </row>
    <row r="503" spans="3:9">
      <c r="C503" s="305">
        <f t="shared" si="18"/>
        <v>502</v>
      </c>
      <c r="D503" s="354">
        <v>41912</v>
      </c>
      <c r="E503" s="341" t="s">
        <v>1734</v>
      </c>
      <c r="F503" s="341" t="s">
        <v>8760</v>
      </c>
      <c r="G503" s="247" t="e">
        <f>#REF!&amp;Deletions!E503</f>
        <v>#REF!</v>
      </c>
      <c r="H503" s="247">
        <f t="shared" si="19"/>
        <v>502</v>
      </c>
      <c r="I503" s="247" t="str">
        <f>IF(ISERROR(VLOOKUP(G503,#REF!, 1, 0)), "", H503)</f>
        <v/>
      </c>
    </row>
  </sheetData>
  <hyperlinks>
    <hyperlink ref="B8"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127"/>
  <sheetViews>
    <sheetView workbookViewId="0">
      <pane ySplit="11" topLeftCell="A12" activePane="bottomLeft" state="frozenSplit"/>
      <selection activeCell="E18" sqref="E18"/>
      <selection pane="bottomLeft" activeCell="B11" sqref="B11"/>
    </sheetView>
  </sheetViews>
  <sheetFormatPr defaultRowHeight="12.75"/>
  <cols>
    <col min="1" max="1" width="4.85546875" style="219" customWidth="1"/>
    <col min="2" max="2" width="7.140625" style="219" customWidth="1"/>
    <col min="3" max="3" width="38.42578125" style="219" customWidth="1"/>
    <col min="4" max="4" width="9.140625" style="219"/>
    <col min="5" max="5" width="10.85546875" style="219" customWidth="1"/>
    <col min="6" max="6" width="9" style="219" customWidth="1"/>
    <col min="7" max="7" width="5.85546875" style="219" customWidth="1"/>
    <col min="8" max="8" width="8.140625" style="219" customWidth="1"/>
    <col min="9" max="9" width="24.7109375" style="219" customWidth="1"/>
    <col min="10" max="10" width="6.7109375" style="219" customWidth="1"/>
    <col min="11" max="11" width="9.140625" style="213"/>
    <col min="12" max="12" width="24.85546875" style="219" customWidth="1"/>
    <col min="13" max="13" width="9.140625" style="219"/>
    <col min="14" max="14" width="8.85546875" style="219" customWidth="1"/>
    <col min="15" max="15" width="4.5703125" style="222" customWidth="1"/>
    <col min="16" max="16" width="5" style="219" customWidth="1"/>
    <col min="17" max="16384" width="9.140625" style="219"/>
  </cols>
  <sheetData>
    <row r="1" spans="1:20" s="213" customFormat="1">
      <c r="B1" s="214"/>
      <c r="C1" s="214"/>
      <c r="D1" s="215"/>
      <c r="E1" s="214"/>
      <c r="F1" s="216" t="s">
        <v>365</v>
      </c>
      <c r="G1" s="217"/>
      <c r="I1" s="217">
        <v>6468553878</v>
      </c>
      <c r="K1" s="214"/>
      <c r="L1" s="214"/>
      <c r="M1" s="214"/>
      <c r="N1" s="214"/>
      <c r="O1" s="218"/>
      <c r="P1" s="214"/>
      <c r="Q1" s="214"/>
      <c r="R1" s="214"/>
      <c r="S1" s="214"/>
      <c r="T1" s="214"/>
    </row>
    <row r="2" spans="1:20" s="213" customFormat="1">
      <c r="B2" s="214"/>
      <c r="C2" s="214"/>
      <c r="D2" s="215"/>
      <c r="E2" s="214"/>
      <c r="F2" s="219" t="s">
        <v>239</v>
      </c>
      <c r="G2" s="220"/>
      <c r="I2" s="220">
        <v>6468555982</v>
      </c>
      <c r="K2" s="214"/>
      <c r="L2" s="214"/>
      <c r="M2" s="214"/>
      <c r="N2" s="214"/>
      <c r="O2" s="221"/>
    </row>
    <row r="3" spans="1:20" s="213" customFormat="1">
      <c r="B3" s="214"/>
      <c r="C3" s="214"/>
      <c r="D3" s="215"/>
      <c r="E3" s="214"/>
      <c r="F3" s="219" t="s">
        <v>240</v>
      </c>
      <c r="G3" s="220"/>
      <c r="I3" s="220">
        <v>6468553327</v>
      </c>
      <c r="K3" s="214"/>
      <c r="L3" s="214"/>
      <c r="M3" s="214"/>
      <c r="N3" s="214"/>
      <c r="O3" s="221"/>
    </row>
    <row r="4" spans="1:20" s="213" customFormat="1">
      <c r="B4" s="214"/>
      <c r="C4" s="214"/>
      <c r="D4" s="215"/>
      <c r="E4" s="214"/>
      <c r="F4" s="219" t="s">
        <v>367</v>
      </c>
      <c r="G4" s="220"/>
      <c r="H4" s="219"/>
      <c r="I4" s="220">
        <v>6468551444</v>
      </c>
      <c r="K4" s="214"/>
      <c r="L4" s="214"/>
      <c r="M4" s="214"/>
      <c r="N4" s="214"/>
      <c r="O4" s="221"/>
    </row>
    <row r="5" spans="1:20">
      <c r="F5" s="219" t="s">
        <v>295</v>
      </c>
      <c r="G5" s="220"/>
      <c r="I5" s="220">
        <v>6468551142</v>
      </c>
    </row>
    <row r="6" spans="1:20" ht="17.25" customHeight="1">
      <c r="B6" s="223" t="s">
        <v>370</v>
      </c>
      <c r="C6" s="224" t="s">
        <v>377</v>
      </c>
      <c r="E6" s="225"/>
      <c r="F6" s="219" t="s">
        <v>294</v>
      </c>
      <c r="G6" s="220"/>
      <c r="I6" s="220">
        <v>6467430187</v>
      </c>
    </row>
    <row r="7" spans="1:20" ht="17.25" customHeight="1">
      <c r="B7" s="226"/>
      <c r="C7" s="216" t="str">
        <f>'Portfolio-WORK'!F2</f>
        <v>Top 50 S&amp;P 500 Companies By Low PE to GROWTH</v>
      </c>
      <c r="E7" s="225"/>
      <c r="F7" s="219" t="s">
        <v>366</v>
      </c>
      <c r="G7" s="220"/>
      <c r="I7" s="220">
        <v>6468551683</v>
      </c>
    </row>
    <row r="8" spans="1:20" ht="42" customHeight="1">
      <c r="B8" s="226"/>
      <c r="C8" s="433" t="str">
        <f>'Portfolio-WORK'!F3</f>
        <v>P/E-to-Growth: Trailing twelve months P/E divided by the five-year EPS growth rate estimated by BofAML Fundamental Equity Research. If no BofAML estimate exist, then IBES Mean Long Term Growth Estimate is used.</v>
      </c>
      <c r="D8" s="434"/>
      <c r="E8" s="434"/>
      <c r="F8" s="434"/>
    </row>
    <row r="9" spans="1:20" ht="42" customHeight="1">
      <c r="B9" s="433" t="s">
        <v>371</v>
      </c>
      <c r="C9" s="435"/>
      <c r="D9" s="435"/>
      <c r="E9" s="435"/>
      <c r="F9" s="435"/>
    </row>
    <row r="10" spans="1:20" ht="17.25" customHeight="1">
      <c r="B10" s="227" t="str">
        <f>'Portfolio-WORK'!E8</f>
        <v>Screen for September</v>
      </c>
      <c r="C10" s="228"/>
      <c r="D10" s="228"/>
      <c r="E10" s="228"/>
      <c r="F10" s="228"/>
      <c r="H10" s="229" t="s">
        <v>372</v>
      </c>
      <c r="I10" s="229"/>
      <c r="K10" s="229" t="s">
        <v>373</v>
      </c>
      <c r="L10" s="229"/>
    </row>
    <row r="11" spans="1:20" ht="38.25" customHeight="1">
      <c r="A11" s="230"/>
      <c r="B11" s="231" t="s">
        <v>374</v>
      </c>
      <c r="C11" s="232" t="s">
        <v>375</v>
      </c>
      <c r="D11" s="229" t="s">
        <v>376</v>
      </c>
      <c r="E11" s="231" t="str">
        <f>'Portfolio-WORK'!H10</f>
        <v>PEG Ratio</v>
      </c>
      <c r="F11" s="233" t="str">
        <f>'Portfolio-WORK'!I10</f>
        <v>Price 08/30/2019</v>
      </c>
      <c r="H11" s="229" t="s">
        <v>376</v>
      </c>
      <c r="I11" s="229" t="s">
        <v>375</v>
      </c>
      <c r="J11" s="234"/>
      <c r="K11" s="229" t="s">
        <v>376</v>
      </c>
      <c r="L11" s="229" t="s">
        <v>375</v>
      </c>
    </row>
    <row r="12" spans="1:20">
      <c r="B12" s="235">
        <f>IFERROR('Portfolio-WORK'!Q11, "")</f>
        <v>25</v>
      </c>
      <c r="C12" s="236" t="str">
        <f>IFERROR('Portfolio-WORK'!R11, "")</f>
        <v>Cimarex Energy Co.</v>
      </c>
      <c r="D12" s="236" t="str">
        <f>IFERROR('Portfolio-WORK'!S11, "")</f>
        <v>XEC</v>
      </c>
      <c r="E12" s="235">
        <f>IFERROR('Portfolio-WORK'!T11, "")</f>
        <v>0.1273</v>
      </c>
      <c r="F12" s="237">
        <f>IFERROR('Portfolio-WORK'!U11, "")</f>
        <v>42.78</v>
      </c>
      <c r="H12" s="238" t="str">
        <f>'Portfolio-WORK'!AA11</f>
        <v>ALXN</v>
      </c>
      <c r="I12" s="238" t="str">
        <f>'Portfolio-WORK'!AB11</f>
        <v>Alexion Pharmaceuticals, Inc.</v>
      </c>
      <c r="J12" s="239"/>
      <c r="K12" s="239" t="str">
        <f>'Deletions (2)'!M2</f>
        <v>ALB</v>
      </c>
      <c r="L12" s="240" t="str">
        <f>'Deletions (2)'!N2</f>
        <v>Albemarle Corp</v>
      </c>
      <c r="O12" s="222" t="s">
        <v>23</v>
      </c>
    </row>
    <row r="13" spans="1:20">
      <c r="B13" s="235">
        <f>IFERROR('Portfolio-WORK'!Q12, "")</f>
        <v>7</v>
      </c>
      <c r="C13" s="236" t="str">
        <f>IFERROR('Portfolio-WORK'!R12, "")</f>
        <v>Cabot Oil &amp; Gas Corporation</v>
      </c>
      <c r="D13" s="236" t="str">
        <f>IFERROR('Portfolio-WORK'!S12, "")</f>
        <v>COG</v>
      </c>
      <c r="E13" s="235">
        <f>IFERROR('Portfolio-WORK'!T12, "")</f>
        <v>0.15789</v>
      </c>
      <c r="F13" s="237">
        <f>IFERROR('Portfolio-WORK'!U12, "")</f>
        <v>17.12</v>
      </c>
      <c r="H13" s="238" t="str">
        <f>'Portfolio-WORK'!AA12</f>
        <v>CNC</v>
      </c>
      <c r="I13" s="238" t="str">
        <f>'Portfolio-WORK'!AB12</f>
        <v>Centene Corporation</v>
      </c>
      <c r="J13" s="239"/>
      <c r="K13" s="239" t="str">
        <f>'Deletions (2)'!M3</f>
        <v>BRK.B</v>
      </c>
      <c r="L13" s="240" t="str">
        <f>'Deletions (2)'!N3</f>
        <v>Berkshire Hathaway B</v>
      </c>
      <c r="O13" s="222" t="s">
        <v>377</v>
      </c>
    </row>
    <row r="14" spans="1:20">
      <c r="B14" s="235">
        <f>IFERROR('Portfolio-WORK'!Q13, "")</f>
        <v>11</v>
      </c>
      <c r="C14" s="236" t="str">
        <f>IFERROR('Portfolio-WORK'!R13, "")</f>
        <v>Twitter, Inc.</v>
      </c>
      <c r="D14" s="236" t="str">
        <f>IFERROR('Portfolio-WORK'!S13, "")</f>
        <v>TWTR</v>
      </c>
      <c r="E14" s="235">
        <f>IFERROR('Portfolio-WORK'!T13, "")</f>
        <v>0.17252999999999999</v>
      </c>
      <c r="F14" s="237">
        <f>IFERROR('Portfolio-WORK'!U13, "")</f>
        <v>42.65</v>
      </c>
      <c r="H14" s="238" t="str">
        <f>'Portfolio-WORK'!AA13</f>
        <v>DVN</v>
      </c>
      <c r="I14" s="238" t="str">
        <f>'Portfolio-WORK'!AB13</f>
        <v>Devon Energy Corporation</v>
      </c>
      <c r="J14" s="239"/>
      <c r="K14" s="239" t="str">
        <f>'Deletions (2)'!M4</f>
        <v>BKNG</v>
      </c>
      <c r="L14" s="240" t="str">
        <f>'Deletions (2)'!N4</f>
        <v>Booking Holdings Inc</v>
      </c>
      <c r="O14" s="222" t="s">
        <v>25</v>
      </c>
    </row>
    <row r="15" spans="1:20">
      <c r="B15" s="235">
        <f>IFERROR('Portfolio-WORK'!Q14, "")</f>
        <v>4</v>
      </c>
      <c r="C15" s="236" t="str">
        <f>IFERROR('Portfolio-WORK'!R14, "")</f>
        <v>Everest Re Group, Ltd.</v>
      </c>
      <c r="D15" s="236" t="str">
        <f>IFERROR('Portfolio-WORK'!S14, "")</f>
        <v>RE</v>
      </c>
      <c r="E15" s="235">
        <f>IFERROR('Portfolio-WORK'!T14, "")</f>
        <v>0.24979999999999999</v>
      </c>
      <c r="F15" s="237">
        <f>IFERROR('Portfolio-WORK'!U14, "")</f>
        <v>235.88</v>
      </c>
      <c r="H15" s="238" t="str">
        <f>'Portfolio-WORK'!AA14</f>
        <v>DISCA</v>
      </c>
      <c r="I15" s="238" t="str">
        <f>'Portfolio-WORK'!AB14</f>
        <v>Discovery, Inc. Class A</v>
      </c>
      <c r="J15" s="239"/>
      <c r="K15" s="239" t="str">
        <f>'Deletions (2)'!M5</f>
        <v>EBAY</v>
      </c>
      <c r="L15" s="240" t="str">
        <f>'Deletions (2)'!N5</f>
        <v>eBay Inc.</v>
      </c>
      <c r="O15" s="222" t="s">
        <v>27</v>
      </c>
    </row>
    <row r="16" spans="1:20">
      <c r="B16" s="235">
        <f>IFERROR('Portfolio-WORK'!Q15, "")</f>
        <v>20</v>
      </c>
      <c r="C16" s="236" t="str">
        <f>IFERROR('Portfolio-WORK'!R15, "")</f>
        <v>Huntington Ingalls Industries, Inc.</v>
      </c>
      <c r="D16" s="236" t="str">
        <f>IFERROR('Portfolio-WORK'!S15, "")</f>
        <v>HII</v>
      </c>
      <c r="E16" s="235">
        <f>IFERROR('Portfolio-WORK'!T15, "")</f>
        <v>0.32372000000000001</v>
      </c>
      <c r="F16" s="237">
        <f>IFERROR('Portfolio-WORK'!U15, "")</f>
        <v>209</v>
      </c>
      <c r="H16" s="238" t="str">
        <f>'Portfolio-WORK'!AA15</f>
        <v>LRCX</v>
      </c>
      <c r="I16" s="238" t="str">
        <f>'Portfolio-WORK'!AB15</f>
        <v>Lam Research Corporation</v>
      </c>
      <c r="J16" s="239"/>
      <c r="K16" s="239" t="str">
        <f>'Deletions (2)'!M6</f>
        <v>FL</v>
      </c>
      <c r="L16" s="240" t="str">
        <f>'Deletions (2)'!N6</f>
        <v>Foot Locker Inc</v>
      </c>
      <c r="O16" s="222" t="s">
        <v>1</v>
      </c>
    </row>
    <row r="17" spans="2:18">
      <c r="B17" s="235">
        <f>IFERROR('Portfolio-WORK'!Q16, "")</f>
        <v>28</v>
      </c>
      <c r="C17" s="236" t="str">
        <f>IFERROR('Portfolio-WORK'!R16, "")</f>
        <v>Macy's Inc</v>
      </c>
      <c r="D17" s="236" t="str">
        <f>IFERROR('Portfolio-WORK'!S16, "")</f>
        <v>M</v>
      </c>
      <c r="E17" s="235">
        <f>IFERROR('Portfolio-WORK'!T16, "")</f>
        <v>0.37047999999999998</v>
      </c>
      <c r="F17" s="237">
        <f>IFERROR('Portfolio-WORK'!U16, "")</f>
        <v>14.76</v>
      </c>
      <c r="G17" s="241"/>
      <c r="H17" s="238" t="str">
        <f>'Portfolio-WORK'!AA16</f>
        <v>MPC</v>
      </c>
      <c r="I17" s="238" t="str">
        <f>'Portfolio-WORK'!AB16</f>
        <v>Marathon Petroleum Corporation</v>
      </c>
      <c r="J17" s="239"/>
      <c r="K17" s="239" t="str">
        <f>'Deletions (2)'!M7</f>
        <v>NTAP</v>
      </c>
      <c r="L17" s="240" t="str">
        <f>'Deletions (2)'!N7</f>
        <v>NetApp Inc</v>
      </c>
      <c r="O17" s="222" t="s">
        <v>46</v>
      </c>
    </row>
    <row r="18" spans="2:18">
      <c r="B18" s="235">
        <f>IFERROR('Portfolio-WORK'!Q17, "")</f>
        <v>7</v>
      </c>
      <c r="C18" s="236" t="str">
        <f>IFERROR('Portfolio-WORK'!R17, "")</f>
        <v>General Motors Company</v>
      </c>
      <c r="D18" s="236" t="str">
        <f>IFERROR('Portfolio-WORK'!S17, "")</f>
        <v>GM</v>
      </c>
      <c r="E18" s="235">
        <f>IFERROR('Portfolio-WORK'!T17, "")</f>
        <v>0.37131999999999998</v>
      </c>
      <c r="F18" s="237">
        <f>IFERROR('Portfolio-WORK'!U17, "")</f>
        <v>37.090000000000003</v>
      </c>
      <c r="G18" s="241"/>
      <c r="H18" s="238" t="str">
        <f>'Portfolio-WORK'!AA17</f>
        <v>NRG</v>
      </c>
      <c r="I18" s="238" t="str">
        <f>'Portfolio-WORK'!AB17</f>
        <v>NRG Energy, Inc.</v>
      </c>
      <c r="J18" s="239"/>
      <c r="K18" s="239" t="str">
        <f>'Deletions (2)'!M8</f>
        <v>LUV</v>
      </c>
      <c r="L18" s="240" t="str">
        <f>'Deletions (2)'!N8</f>
        <v>Southwest Airlines Co</v>
      </c>
      <c r="O18" s="222" t="s">
        <v>47</v>
      </c>
    </row>
    <row r="19" spans="2:18">
      <c r="B19" s="235">
        <f>IFERROR('Portfolio-WORK'!Q18, "")</f>
        <v>19</v>
      </c>
      <c r="C19" s="236" t="str">
        <f>IFERROR('Portfolio-WORK'!R18, "")</f>
        <v>United Airlines Holdings, Inc.</v>
      </c>
      <c r="D19" s="236" t="str">
        <f>IFERROR('Portfolio-WORK'!S18, "")</f>
        <v>UAL</v>
      </c>
      <c r="E19" s="235">
        <f>IFERROR('Portfolio-WORK'!T18, "")</f>
        <v>0.40314</v>
      </c>
      <c r="F19" s="237">
        <f>IFERROR('Portfolio-WORK'!U18, "")</f>
        <v>84.31</v>
      </c>
      <c r="G19" s="241"/>
      <c r="H19" s="238" t="str">
        <f>'Portfolio-WORK'!AA18</f>
        <v>PRU</v>
      </c>
      <c r="I19" s="238" t="str">
        <f>'Portfolio-WORK'!AB18</f>
        <v>Prudential Financial, Inc.</v>
      </c>
      <c r="J19" s="239"/>
      <c r="K19" s="239" t="str">
        <f>'Deletions (2)'!M9</f>
        <v>TRV</v>
      </c>
      <c r="L19" s="240" t="str">
        <f>'Deletions (2)'!N9</f>
        <v>Travelers Cos Inc</v>
      </c>
      <c r="O19" s="222" t="s">
        <v>45</v>
      </c>
    </row>
    <row r="20" spans="2:18">
      <c r="B20" s="235">
        <f>IFERROR('Portfolio-WORK'!Q19, "")</f>
        <v>70</v>
      </c>
      <c r="C20" s="236" t="str">
        <f>IFERROR('Portfolio-WORK'!R19, "")</f>
        <v>CBS Corporation Class B</v>
      </c>
      <c r="D20" s="236" t="str">
        <f>IFERROR('Portfolio-WORK'!S19, "")</f>
        <v>CBS</v>
      </c>
      <c r="E20" s="235">
        <f>IFERROR('Portfolio-WORK'!T19, "")</f>
        <v>0.41374</v>
      </c>
      <c r="F20" s="237">
        <f>IFERROR('Portfolio-WORK'!U19, "")</f>
        <v>42.06</v>
      </c>
      <c r="G20" s="241"/>
      <c r="H20" s="238" t="str">
        <f>'Portfolio-WORK'!AA19</f>
        <v>RCL</v>
      </c>
      <c r="I20" s="238" t="str">
        <f>'Portfolio-WORK'!AB19</f>
        <v>Royal Caribbean Cruises Ltd.</v>
      </c>
      <c r="J20" s="239"/>
      <c r="K20" s="239" t="str">
        <f>'Deletions (2)'!M10</f>
        <v>VNO</v>
      </c>
      <c r="L20" s="240" t="str">
        <f>'Deletions (2)'!N10</f>
        <v>Vornado Realty Trust</v>
      </c>
      <c r="N20" s="235"/>
      <c r="O20" s="222" t="s">
        <v>28</v>
      </c>
      <c r="R20" s="242"/>
    </row>
    <row r="21" spans="2:18">
      <c r="B21" s="235">
        <f>IFERROR('Portfolio-WORK'!Q20, "")</f>
        <v>7</v>
      </c>
      <c r="C21" s="236" t="str">
        <f>IFERROR('Portfolio-WORK'!R20, "")</f>
        <v>Vertex Pharmaceuticals Incorporated</v>
      </c>
      <c r="D21" s="236" t="str">
        <f>IFERROR('Portfolio-WORK'!S20, "")</f>
        <v>VRTX</v>
      </c>
      <c r="E21" s="235">
        <f>IFERROR('Portfolio-WORK'!T20, "")</f>
        <v>0.43774999999999997</v>
      </c>
      <c r="F21" s="237">
        <f>IFERROR('Portfolio-WORK'!U20, "")</f>
        <v>180.02</v>
      </c>
      <c r="G21" s="241"/>
      <c r="H21" s="238" t="str">
        <f>'Portfolio-WORK'!AA20</f>
        <v/>
      </c>
      <c r="I21" s="238" t="str">
        <f>'Portfolio-WORK'!AB20</f>
        <v/>
      </c>
      <c r="J21" s="239"/>
      <c r="K21" s="239" t="str">
        <f>'Deletions (2)'!M11</f>
        <v/>
      </c>
      <c r="L21" s="240" t="str">
        <f>'Deletions (2)'!N11</f>
        <v/>
      </c>
      <c r="N21" s="235"/>
      <c r="O21" s="222" t="s">
        <v>29</v>
      </c>
      <c r="R21" s="242"/>
    </row>
    <row r="22" spans="2:18">
      <c r="B22" s="235">
        <f>IFERROR('Portfolio-WORK'!Q21, "")</f>
        <v>4</v>
      </c>
      <c r="C22" s="236" t="str">
        <f>IFERROR('Portfolio-WORK'!R21, "")</f>
        <v>American Airlines Group, Inc.</v>
      </c>
      <c r="D22" s="236" t="str">
        <f>IFERROR('Portfolio-WORK'!S21, "")</f>
        <v>AAL</v>
      </c>
      <c r="E22" s="235">
        <f>IFERROR('Portfolio-WORK'!T21, "")</f>
        <v>0.4677</v>
      </c>
      <c r="F22" s="237">
        <f>IFERROR('Portfolio-WORK'!U21, "")</f>
        <v>26.31</v>
      </c>
      <c r="G22" s="241"/>
      <c r="H22" s="238" t="str">
        <f>'Portfolio-WORK'!AA21</f>
        <v/>
      </c>
      <c r="I22" s="238" t="str">
        <f>'Portfolio-WORK'!AB21</f>
        <v/>
      </c>
      <c r="J22" s="239"/>
      <c r="K22" s="239" t="str">
        <f>'Deletions (2)'!M12</f>
        <v/>
      </c>
      <c r="L22" s="240" t="str">
        <f>'Deletions (2)'!N12</f>
        <v/>
      </c>
      <c r="N22" s="235"/>
      <c r="O22" s="222" t="s">
        <v>30</v>
      </c>
      <c r="R22" s="242"/>
    </row>
    <row r="23" spans="2:18">
      <c r="B23" s="235">
        <f>IFERROR('Portfolio-WORK'!Q22, "")</f>
        <v>8</v>
      </c>
      <c r="C23" s="236" t="str">
        <f>IFERROR('Portfolio-WORK'!R22, "")</f>
        <v>Delta Air Lines, Inc.</v>
      </c>
      <c r="D23" s="236" t="str">
        <f>IFERROR('Portfolio-WORK'!S22, "")</f>
        <v>DAL</v>
      </c>
      <c r="E23" s="235">
        <f>IFERROR('Portfolio-WORK'!T22, "")</f>
        <v>0.47887000000000002</v>
      </c>
      <c r="F23" s="237">
        <f>IFERROR('Portfolio-WORK'!U22, "")</f>
        <v>57.86</v>
      </c>
      <c r="G23" s="241"/>
      <c r="H23" s="238" t="str">
        <f>'Portfolio-WORK'!AA22</f>
        <v/>
      </c>
      <c r="I23" s="238" t="str">
        <f>'Portfolio-WORK'!AB22</f>
        <v/>
      </c>
      <c r="J23" s="239"/>
      <c r="K23" s="239" t="str">
        <f>'Deletions (2)'!M13</f>
        <v/>
      </c>
      <c r="L23" s="240" t="str">
        <f>'Deletions (2)'!N13</f>
        <v/>
      </c>
      <c r="N23" s="235"/>
      <c r="O23" s="222" t="s">
        <v>31</v>
      </c>
      <c r="R23" s="242"/>
    </row>
    <row r="24" spans="2:18">
      <c r="B24" s="235">
        <f>IFERROR('Portfolio-WORK'!Q23, "")</f>
        <v>7</v>
      </c>
      <c r="C24" s="236" t="str">
        <f>IFERROR('Portfolio-WORK'!R23, "")</f>
        <v>Gap, Inc.</v>
      </c>
      <c r="D24" s="236" t="str">
        <f>IFERROR('Portfolio-WORK'!S23, "")</f>
        <v>GPS</v>
      </c>
      <c r="E24" s="235">
        <f>IFERROR('Portfolio-WORK'!T23, "")</f>
        <v>0.53707000000000005</v>
      </c>
      <c r="F24" s="237">
        <f>IFERROR('Portfolio-WORK'!U23, "")</f>
        <v>15.79</v>
      </c>
      <c r="G24" s="241"/>
      <c r="H24" s="238" t="str">
        <f>'Portfolio-WORK'!AA23</f>
        <v/>
      </c>
      <c r="I24" s="238" t="str">
        <f>'Portfolio-WORK'!AB23</f>
        <v/>
      </c>
      <c r="J24" s="239"/>
      <c r="K24" s="239" t="str">
        <f>'Deletions (2)'!M14</f>
        <v/>
      </c>
      <c r="L24" s="240" t="str">
        <f>'Deletions (2)'!N14</f>
        <v/>
      </c>
      <c r="N24" s="235"/>
      <c r="O24" s="222" t="s">
        <v>3</v>
      </c>
      <c r="R24" s="242"/>
    </row>
    <row r="25" spans="2:18">
      <c r="B25" s="235">
        <f>IFERROR('Portfolio-WORK'!Q24, "")</f>
        <v>9</v>
      </c>
      <c r="C25" s="236" t="str">
        <f>IFERROR('Portfolio-WORK'!R24, "")</f>
        <v>Nucor Corporation</v>
      </c>
      <c r="D25" s="236" t="str">
        <f>IFERROR('Portfolio-WORK'!S24, "")</f>
        <v>NUE</v>
      </c>
      <c r="E25" s="235">
        <f>IFERROR('Portfolio-WORK'!T24, "")</f>
        <v>0.57487999999999995</v>
      </c>
      <c r="F25" s="237">
        <f>IFERROR('Portfolio-WORK'!U24, "")</f>
        <v>48.98</v>
      </c>
      <c r="G25" s="241"/>
      <c r="H25" s="238" t="str">
        <f>'Portfolio-WORK'!AA24</f>
        <v/>
      </c>
      <c r="I25" s="238" t="str">
        <f>'Portfolio-WORK'!AB24</f>
        <v/>
      </c>
      <c r="J25" s="239"/>
      <c r="K25" s="239" t="str">
        <f>'Deletions (2)'!M15</f>
        <v/>
      </c>
      <c r="L25" s="240" t="str">
        <f>'Deletions (2)'!N15</f>
        <v/>
      </c>
      <c r="N25" s="235"/>
      <c r="O25" s="222" t="s">
        <v>8</v>
      </c>
      <c r="R25" s="242"/>
    </row>
    <row r="26" spans="2:18">
      <c r="B26" s="235">
        <f>IFERROR('Portfolio-WORK'!Q25, "")</f>
        <v>14</v>
      </c>
      <c r="C26" s="236" t="str">
        <f>IFERROR('Portfolio-WORK'!R25, "")</f>
        <v>Synchrony Financial</v>
      </c>
      <c r="D26" s="236" t="str">
        <f>IFERROR('Portfolio-WORK'!S25, "")</f>
        <v>SYF</v>
      </c>
      <c r="E26" s="235">
        <f>IFERROR('Portfolio-WORK'!T25, "")</f>
        <v>0.60448000000000002</v>
      </c>
      <c r="F26" s="237">
        <f>IFERROR('Portfolio-WORK'!U25, "")</f>
        <v>32.049999999999997</v>
      </c>
      <c r="G26" s="241"/>
      <c r="H26" s="238" t="str">
        <f>'Portfolio-WORK'!AA25</f>
        <v/>
      </c>
      <c r="I26" s="238" t="str">
        <f>'Portfolio-WORK'!AB25</f>
        <v/>
      </c>
      <c r="J26" s="239"/>
      <c r="K26" s="239" t="str">
        <f>'Deletions (2)'!M16</f>
        <v/>
      </c>
      <c r="L26" s="240" t="str">
        <f>'Deletions (2)'!N16</f>
        <v/>
      </c>
      <c r="N26" s="235"/>
      <c r="O26" s="222" t="s">
        <v>32</v>
      </c>
      <c r="R26" s="242"/>
    </row>
    <row r="27" spans="2:18">
      <c r="B27" s="235">
        <f>IFERROR('Portfolio-WORK'!Q26, "")</f>
        <v>8</v>
      </c>
      <c r="C27" s="236" t="str">
        <f>IFERROR('Portfolio-WORK'!R26, "")</f>
        <v>L Brands, Inc.</v>
      </c>
      <c r="D27" s="236" t="str">
        <f>IFERROR('Portfolio-WORK'!S26, "")</f>
        <v>LB</v>
      </c>
      <c r="E27" s="235">
        <f>IFERROR('Portfolio-WORK'!T26, "")</f>
        <v>0.61056999999999995</v>
      </c>
      <c r="F27" s="237">
        <f>IFERROR('Portfolio-WORK'!U26, "")</f>
        <v>16.510000000000002</v>
      </c>
      <c r="G27" s="241"/>
      <c r="H27" s="238" t="str">
        <f>'Portfolio-WORK'!AA26</f>
        <v/>
      </c>
      <c r="I27" s="238" t="str">
        <f>'Portfolio-WORK'!AB26</f>
        <v/>
      </c>
      <c r="J27" s="239"/>
      <c r="K27" s="239" t="str">
        <f>'Deletions (2)'!M17</f>
        <v/>
      </c>
      <c r="L27" s="240" t="str">
        <f>'Deletions (2)'!N17</f>
        <v/>
      </c>
      <c r="N27" s="235"/>
      <c r="O27" s="222" t="s">
        <v>34</v>
      </c>
      <c r="R27" s="242"/>
    </row>
    <row r="28" spans="2:18">
      <c r="B28" s="235">
        <f>IFERROR('Portfolio-WORK'!Q27, "")</f>
        <v>8</v>
      </c>
      <c r="C28" s="236" t="str">
        <f>IFERROR('Portfolio-WORK'!R27, "")</f>
        <v>Citigroup Inc.</v>
      </c>
      <c r="D28" s="236" t="str">
        <f>IFERROR('Portfolio-WORK'!S27, "")</f>
        <v>C</v>
      </c>
      <c r="E28" s="235">
        <f>IFERROR('Portfolio-WORK'!T27, "")</f>
        <v>0.61277000000000004</v>
      </c>
      <c r="F28" s="237">
        <f>IFERROR('Portfolio-WORK'!U27, "")</f>
        <v>64.349999999999994</v>
      </c>
      <c r="G28" s="241"/>
      <c r="H28" s="238" t="str">
        <f>'Portfolio-WORK'!AA27</f>
        <v/>
      </c>
      <c r="I28" s="238" t="str">
        <f>'Portfolio-WORK'!AB27</f>
        <v/>
      </c>
      <c r="J28" s="239"/>
      <c r="K28" s="239" t="str">
        <f>'Deletions (2)'!M18</f>
        <v/>
      </c>
      <c r="L28" s="240" t="str">
        <f>'Deletions (2)'!N18</f>
        <v/>
      </c>
      <c r="N28" s="235"/>
      <c r="O28" s="222" t="s">
        <v>33</v>
      </c>
      <c r="R28" s="242"/>
    </row>
    <row r="29" spans="2:18">
      <c r="B29" s="235">
        <f>IFERROR('Portfolio-WORK'!Q28, "")</f>
        <v>7</v>
      </c>
      <c r="C29" s="236" t="str">
        <f>IFERROR('Portfolio-WORK'!R28, "")</f>
        <v>Tapestry, Inc.</v>
      </c>
      <c r="D29" s="236" t="str">
        <f>IFERROR('Portfolio-WORK'!S28, "")</f>
        <v>TPR</v>
      </c>
      <c r="E29" s="235">
        <f>IFERROR('Portfolio-WORK'!T28, "")</f>
        <v>0.62012</v>
      </c>
      <c r="F29" s="237">
        <f>IFERROR('Portfolio-WORK'!U28, "")</f>
        <v>20.65</v>
      </c>
      <c r="G29" s="241"/>
      <c r="H29" s="238" t="str">
        <f>'Portfolio-WORK'!AA28</f>
        <v/>
      </c>
      <c r="I29" s="238" t="str">
        <f>'Portfolio-WORK'!AB28</f>
        <v/>
      </c>
      <c r="J29" s="239"/>
      <c r="K29" s="239" t="str">
        <f>'Deletions (2)'!M19</f>
        <v/>
      </c>
      <c r="L29" s="240" t="str">
        <f>'Deletions (2)'!N19</f>
        <v/>
      </c>
      <c r="N29" s="235"/>
      <c r="O29" s="222" t="s">
        <v>40</v>
      </c>
      <c r="R29" s="242"/>
    </row>
    <row r="30" spans="2:18">
      <c r="B30" s="235" t="str">
        <f>IFERROR('Portfolio-WORK'!Q29, "")</f>
        <v>New</v>
      </c>
      <c r="C30" s="236" t="str">
        <f>IFERROR('Portfolio-WORK'!R29, "")</f>
        <v>Discovery, Inc. Class A</v>
      </c>
      <c r="D30" s="236" t="str">
        <f>IFERROR('Portfolio-WORK'!S29, "")</f>
        <v>DISCA</v>
      </c>
      <c r="E30" s="235">
        <f>IFERROR('Portfolio-WORK'!T29, "")</f>
        <v>0.62424999999999997</v>
      </c>
      <c r="F30" s="237">
        <f>IFERROR('Portfolio-WORK'!U29, "")</f>
        <v>27.6</v>
      </c>
      <c r="G30" s="241"/>
      <c r="H30" s="238" t="str">
        <f>'Portfolio-WORK'!AA29</f>
        <v/>
      </c>
      <c r="I30" s="238" t="str">
        <f>'Portfolio-WORK'!AB29</f>
        <v/>
      </c>
      <c r="J30" s="239"/>
      <c r="K30" s="239" t="str">
        <f>'Deletions (2)'!M20</f>
        <v/>
      </c>
      <c r="L30" s="240" t="str">
        <f>'Deletions (2)'!N20</f>
        <v/>
      </c>
      <c r="N30" s="235"/>
      <c r="O30" s="222" t="s">
        <v>35</v>
      </c>
      <c r="R30" s="242"/>
    </row>
    <row r="31" spans="2:18">
      <c r="B31" s="235" t="str">
        <f>IFERROR('Portfolio-WORK'!Q30, "")</f>
        <v>New</v>
      </c>
      <c r="C31" s="236" t="str">
        <f>IFERROR('Portfolio-WORK'!R30, "")</f>
        <v>Devon Energy Corporation</v>
      </c>
      <c r="D31" s="236" t="str">
        <f>IFERROR('Portfolio-WORK'!S30, "")</f>
        <v>DVN</v>
      </c>
      <c r="E31" s="235">
        <f>IFERROR('Portfolio-WORK'!T30, "")</f>
        <v>0.62631000000000003</v>
      </c>
      <c r="F31" s="237">
        <f>IFERROR('Portfolio-WORK'!U30, "")</f>
        <v>21.99</v>
      </c>
      <c r="G31" s="241"/>
      <c r="H31" s="238" t="str">
        <f>'Portfolio-WORK'!AA30</f>
        <v/>
      </c>
      <c r="I31" s="238" t="str">
        <f>'Portfolio-WORK'!AB30</f>
        <v/>
      </c>
      <c r="J31" s="239"/>
      <c r="K31" s="239" t="str">
        <f>'Deletions (2)'!M21</f>
        <v/>
      </c>
      <c r="L31" s="240" t="str">
        <f>'Deletions (2)'!N21</f>
        <v/>
      </c>
      <c r="N31" s="235"/>
      <c r="O31" s="222" t="s">
        <v>36</v>
      </c>
      <c r="R31" s="242"/>
    </row>
    <row r="32" spans="2:18">
      <c r="B32" s="235">
        <f>IFERROR('Portfolio-WORK'!Q31, "")</f>
        <v>19</v>
      </c>
      <c r="C32" s="236" t="str">
        <f>IFERROR('Portfolio-WORK'!R31, "")</f>
        <v>Valero Energy Corporation</v>
      </c>
      <c r="D32" s="236" t="str">
        <f>IFERROR('Portfolio-WORK'!S31, "")</f>
        <v>VLO</v>
      </c>
      <c r="E32" s="235">
        <f>IFERROR('Portfolio-WORK'!T31, "")</f>
        <v>0.62780000000000002</v>
      </c>
      <c r="F32" s="237">
        <f>IFERROR('Portfolio-WORK'!U31, "")</f>
        <v>75.28</v>
      </c>
      <c r="G32" s="241"/>
      <c r="H32" s="238" t="str">
        <f>'Portfolio-WORK'!AA31</f>
        <v/>
      </c>
      <c r="I32" s="238" t="str">
        <f>'Portfolio-WORK'!AB31</f>
        <v/>
      </c>
      <c r="J32" s="239"/>
      <c r="K32" s="239" t="str">
        <f>'Deletions (2)'!M22</f>
        <v/>
      </c>
      <c r="L32" s="240" t="str">
        <f>'Deletions (2)'!N22</f>
        <v/>
      </c>
      <c r="N32" s="235"/>
      <c r="O32" s="222" t="s">
        <v>37</v>
      </c>
      <c r="R32" s="242"/>
    </row>
    <row r="33" spans="2:18">
      <c r="B33" s="235">
        <f>IFERROR('Portfolio-WORK'!Q32, "")</f>
        <v>19</v>
      </c>
      <c r="C33" s="236" t="str">
        <f>IFERROR('Portfolio-WORK'!R32, "")</f>
        <v>Lincoln National Corporation</v>
      </c>
      <c r="D33" s="236" t="str">
        <f>IFERROR('Portfolio-WORK'!S32, "")</f>
        <v>LNC</v>
      </c>
      <c r="E33" s="235">
        <f>IFERROR('Portfolio-WORK'!T32, "")</f>
        <v>0.64627000000000001</v>
      </c>
      <c r="F33" s="237">
        <f>IFERROR('Portfolio-WORK'!U32, "")</f>
        <v>52.88</v>
      </c>
      <c r="G33" s="241"/>
      <c r="H33" s="238" t="str">
        <f>'Portfolio-WORK'!AA32</f>
        <v/>
      </c>
      <c r="I33" s="238" t="str">
        <f>'Portfolio-WORK'!AB32</f>
        <v/>
      </c>
      <c r="J33" s="239"/>
      <c r="K33" s="239" t="str">
        <f>'Deletions (2)'!M23</f>
        <v/>
      </c>
      <c r="L33" s="240" t="str">
        <f>'Deletions (2)'!N23</f>
        <v/>
      </c>
      <c r="N33" s="235"/>
      <c r="O33" s="222" t="s">
        <v>38</v>
      </c>
      <c r="R33" s="242"/>
    </row>
    <row r="34" spans="2:18">
      <c r="B34" s="235" t="str">
        <f>IFERROR('Portfolio-WORK'!Q33, "")</f>
        <v>New</v>
      </c>
      <c r="C34" s="236" t="str">
        <f>IFERROR('Portfolio-WORK'!R33, "")</f>
        <v>NRG Energy, Inc.</v>
      </c>
      <c r="D34" s="236" t="str">
        <f>IFERROR('Portfolio-WORK'!S33, "")</f>
        <v>NRG</v>
      </c>
      <c r="E34" s="235">
        <f>IFERROR('Portfolio-WORK'!T33, "")</f>
        <v>0.66915000000000002</v>
      </c>
      <c r="F34" s="237">
        <f>IFERROR('Portfolio-WORK'!U33, "")</f>
        <v>36.4</v>
      </c>
      <c r="G34" s="241"/>
      <c r="H34" s="238" t="str">
        <f>'Portfolio-WORK'!AA33</f>
        <v/>
      </c>
      <c r="I34" s="238" t="str">
        <f>'Portfolio-WORK'!AB33</f>
        <v/>
      </c>
      <c r="J34" s="239"/>
      <c r="K34" s="239" t="str">
        <f>'Deletions (2)'!M24</f>
        <v/>
      </c>
      <c r="L34" s="240" t="str">
        <f>'Deletions (2)'!N24</f>
        <v/>
      </c>
      <c r="N34" s="235"/>
      <c r="O34" s="222" t="s">
        <v>39</v>
      </c>
      <c r="R34" s="242"/>
    </row>
    <row r="35" spans="2:18">
      <c r="B35" s="235">
        <f>IFERROR('Portfolio-WORK'!Q34, "")</f>
        <v>3</v>
      </c>
      <c r="C35" s="236" t="str">
        <f>IFERROR('Portfolio-WORK'!R34, "")</f>
        <v>Alaska Air Group, Inc.</v>
      </c>
      <c r="D35" s="236" t="str">
        <f>IFERROR('Portfolio-WORK'!S34, "")</f>
        <v>ALK</v>
      </c>
      <c r="E35" s="235">
        <f>IFERROR('Portfolio-WORK'!T34, "")</f>
        <v>0.67581000000000002</v>
      </c>
      <c r="F35" s="237">
        <f>IFERROR('Portfolio-WORK'!U34, "")</f>
        <v>59.72</v>
      </c>
      <c r="G35" s="241"/>
      <c r="H35" s="238" t="str">
        <f>'Portfolio-WORK'!AA34</f>
        <v/>
      </c>
      <c r="I35" s="238" t="str">
        <f>'Portfolio-WORK'!AB34</f>
        <v/>
      </c>
      <c r="J35" s="239"/>
      <c r="K35" s="239" t="str">
        <f>'Deletions (2)'!M25</f>
        <v/>
      </c>
      <c r="L35" s="240" t="str">
        <f>'Deletions (2)'!N25</f>
        <v/>
      </c>
      <c r="N35" s="235"/>
      <c r="O35" s="222" t="s">
        <v>41</v>
      </c>
      <c r="R35" s="242"/>
    </row>
    <row r="36" spans="2:18">
      <c r="B36" s="235">
        <f>IFERROR('Portfolio-WORK'!Q35, "")</f>
        <v>7</v>
      </c>
      <c r="C36" s="236" t="str">
        <f>IFERROR('Portfolio-WORK'!R35, "")</f>
        <v>Wells Fargo &amp; Company</v>
      </c>
      <c r="D36" s="236" t="str">
        <f>IFERROR('Portfolio-WORK'!S35, "")</f>
        <v>WFC</v>
      </c>
      <c r="E36" s="235">
        <f>IFERROR('Portfolio-WORK'!T35, "")</f>
        <v>0.71177000000000001</v>
      </c>
      <c r="F36" s="237">
        <f>IFERROR('Portfolio-WORK'!U35, "")</f>
        <v>46.57</v>
      </c>
      <c r="G36" s="241"/>
      <c r="H36" s="238" t="str">
        <f>'Portfolio-WORK'!AA35</f>
        <v/>
      </c>
      <c r="I36" s="238" t="str">
        <f>'Portfolio-WORK'!AB35</f>
        <v/>
      </c>
      <c r="J36" s="239"/>
      <c r="K36" s="239" t="str">
        <f>'Deletions (2)'!M26</f>
        <v/>
      </c>
      <c r="L36" s="240" t="str">
        <f>'Deletions (2)'!N26</f>
        <v/>
      </c>
      <c r="N36" s="235"/>
      <c r="O36" s="222" t="s">
        <v>2</v>
      </c>
      <c r="R36" s="242"/>
    </row>
    <row r="37" spans="2:18">
      <c r="B37" s="235">
        <f>IFERROR('Portfolio-WORK'!Q36, "")</f>
        <v>9</v>
      </c>
      <c r="C37" s="236" t="str">
        <f>IFERROR('Portfolio-WORK'!R36, "")</f>
        <v>Diamondback Energy, Inc.</v>
      </c>
      <c r="D37" s="236" t="str">
        <f>IFERROR('Portfolio-WORK'!S36, "")</f>
        <v>FANG</v>
      </c>
      <c r="E37" s="235">
        <f>IFERROR('Portfolio-WORK'!T36, "")</f>
        <v>0.71287</v>
      </c>
      <c r="F37" s="237">
        <f>IFERROR('Portfolio-WORK'!U36, "")</f>
        <v>98.08</v>
      </c>
      <c r="G37" s="241"/>
      <c r="H37" s="238" t="str">
        <f>'Portfolio-WORK'!AA36</f>
        <v/>
      </c>
      <c r="I37" s="238" t="str">
        <f>'Portfolio-WORK'!AB36</f>
        <v/>
      </c>
      <c r="J37" s="239"/>
      <c r="K37" s="239" t="str">
        <f>'Deletions (2)'!M27</f>
        <v/>
      </c>
      <c r="L37" s="240" t="str">
        <f>'Deletions (2)'!N27</f>
        <v/>
      </c>
      <c r="N37" s="235"/>
      <c r="O37" s="222" t="s">
        <v>13</v>
      </c>
      <c r="R37" s="242"/>
    </row>
    <row r="38" spans="2:18">
      <c r="B38" s="235">
        <f>IFERROR('Portfolio-WORK'!Q37, "")</f>
        <v>7</v>
      </c>
      <c r="C38" s="236" t="str">
        <f>IFERROR('Portfolio-WORK'!R37, "")</f>
        <v>Caterpillar Inc.</v>
      </c>
      <c r="D38" s="236" t="str">
        <f>IFERROR('Portfolio-WORK'!S37, "")</f>
        <v>CAT</v>
      </c>
      <c r="E38" s="235">
        <f>IFERROR('Portfolio-WORK'!T37, "")</f>
        <v>0.73050000000000004</v>
      </c>
      <c r="F38" s="237">
        <f>IFERROR('Portfolio-WORK'!U37, "")</f>
        <v>119</v>
      </c>
      <c r="G38" s="241"/>
      <c r="H38" s="238" t="str">
        <f>'Portfolio-WORK'!AA37</f>
        <v/>
      </c>
      <c r="I38" s="238" t="str">
        <f>'Portfolio-WORK'!AB37</f>
        <v/>
      </c>
      <c r="J38" s="239"/>
      <c r="K38" s="239" t="str">
        <f>'Deletions (2)'!M28</f>
        <v/>
      </c>
      <c r="L38" s="240" t="str">
        <f>'Deletions (2)'!N28</f>
        <v/>
      </c>
      <c r="N38" s="235"/>
      <c r="O38" s="222" t="s">
        <v>48</v>
      </c>
      <c r="R38" s="242"/>
    </row>
    <row r="39" spans="2:18">
      <c r="B39" s="235">
        <f>IFERROR('Portfolio-WORK'!Q38, "")</f>
        <v>8</v>
      </c>
      <c r="C39" s="236" t="str">
        <f>IFERROR('Portfolio-WORK'!R38, "")</f>
        <v>Textron Inc.</v>
      </c>
      <c r="D39" s="236" t="str">
        <f>IFERROR('Portfolio-WORK'!S38, "")</f>
        <v>TXT</v>
      </c>
      <c r="E39" s="235">
        <f>IFERROR('Portfolio-WORK'!T38, "")</f>
        <v>0.75722</v>
      </c>
      <c r="F39" s="237">
        <f>IFERROR('Portfolio-WORK'!U38, "")</f>
        <v>45</v>
      </c>
      <c r="G39" s="241"/>
      <c r="H39" s="238" t="str">
        <f>'Portfolio-WORK'!AA38</f>
        <v/>
      </c>
      <c r="I39" s="238" t="str">
        <f>'Portfolio-WORK'!AB38</f>
        <v/>
      </c>
      <c r="J39" s="239"/>
      <c r="K39" s="239" t="str">
        <f>'Deletions (2)'!M29</f>
        <v/>
      </c>
      <c r="L39" s="240" t="str">
        <f>'Deletions (2)'!N29</f>
        <v/>
      </c>
      <c r="N39" s="235"/>
      <c r="O39" s="222" t="s">
        <v>42</v>
      </c>
      <c r="R39" s="242"/>
    </row>
    <row r="40" spans="2:18">
      <c r="B40" s="235">
        <f>IFERROR('Portfolio-WORK'!Q39, "")</f>
        <v>8</v>
      </c>
      <c r="C40" s="236" t="str">
        <f>IFERROR('Portfolio-WORK'!R39, "")</f>
        <v>DaVita Inc.</v>
      </c>
      <c r="D40" s="236" t="str">
        <f>IFERROR('Portfolio-WORK'!S39, "")</f>
        <v>DVA</v>
      </c>
      <c r="E40" s="235">
        <f>IFERROR('Portfolio-WORK'!T39, "")</f>
        <v>0.78008</v>
      </c>
      <c r="F40" s="237">
        <f>IFERROR('Portfolio-WORK'!U39, "")</f>
        <v>56.37</v>
      </c>
      <c r="G40" s="241"/>
      <c r="H40" s="238" t="str">
        <f>'Portfolio-WORK'!AA39</f>
        <v/>
      </c>
      <c r="I40" s="238" t="str">
        <f>'Portfolio-WORK'!AB39</f>
        <v/>
      </c>
      <c r="J40" s="239"/>
      <c r="K40" s="239" t="str">
        <f>'Deletions (2)'!M30</f>
        <v/>
      </c>
      <c r="L40" s="240" t="str">
        <f>'Deletions (2)'!N30</f>
        <v/>
      </c>
      <c r="N40" s="235"/>
      <c r="O40" s="222" t="s">
        <v>14</v>
      </c>
      <c r="R40" s="242"/>
    </row>
    <row r="41" spans="2:18">
      <c r="B41" s="235">
        <f>IFERROR('Portfolio-WORK'!Q40, "")</f>
        <v>7</v>
      </c>
      <c r="C41" s="236" t="str">
        <f>IFERROR('Portfolio-WORK'!R40, "")</f>
        <v>PACCAR Inc</v>
      </c>
      <c r="D41" s="236" t="str">
        <f>IFERROR('Portfolio-WORK'!S40, "")</f>
        <v>PCAR</v>
      </c>
      <c r="E41" s="235">
        <f>IFERROR('Portfolio-WORK'!T40, "")</f>
        <v>0.80225000000000002</v>
      </c>
      <c r="F41" s="237">
        <f>IFERROR('Portfolio-WORK'!U40, "")</f>
        <v>65.56</v>
      </c>
      <c r="G41" s="241"/>
      <c r="H41" s="238" t="str">
        <f>'Portfolio-WORK'!AA40</f>
        <v/>
      </c>
      <c r="I41" s="238" t="str">
        <f>'Portfolio-WORK'!AB40</f>
        <v/>
      </c>
      <c r="J41" s="239"/>
      <c r="K41" s="239" t="str">
        <f>'Deletions (2)'!M31</f>
        <v/>
      </c>
      <c r="L41" s="240" t="str">
        <f>'Deletions (2)'!N31</f>
        <v/>
      </c>
      <c r="N41" s="235"/>
      <c r="O41" s="222" t="s">
        <v>9</v>
      </c>
      <c r="R41" s="242"/>
    </row>
    <row r="42" spans="2:18">
      <c r="B42" s="235">
        <f>IFERROR('Portfolio-WORK'!Q41, "")</f>
        <v>5</v>
      </c>
      <c r="C42" s="236" t="str">
        <f>IFERROR('Portfolio-WORK'!R41, "")</f>
        <v>E*TRADE Financial Corporation</v>
      </c>
      <c r="D42" s="236" t="str">
        <f>IFERROR('Portfolio-WORK'!S41, "")</f>
        <v>ETFC</v>
      </c>
      <c r="E42" s="235">
        <f>IFERROR('Portfolio-WORK'!T41, "")</f>
        <v>0.80388999999999999</v>
      </c>
      <c r="F42" s="237">
        <f>IFERROR('Portfolio-WORK'!U41, "")</f>
        <v>41.74</v>
      </c>
      <c r="G42" s="241"/>
      <c r="H42" s="238" t="str">
        <f>'Portfolio-WORK'!AA41</f>
        <v/>
      </c>
      <c r="I42" s="238" t="str">
        <f>'Portfolio-WORK'!AB41</f>
        <v/>
      </c>
      <c r="J42" s="239"/>
      <c r="K42" s="239" t="str">
        <f>'Deletions (2)'!M32</f>
        <v/>
      </c>
      <c r="L42" s="240" t="str">
        <f>'Deletions (2)'!N32</f>
        <v/>
      </c>
      <c r="N42" s="235"/>
      <c r="O42" s="222" t="s">
        <v>300</v>
      </c>
      <c r="R42" s="242"/>
    </row>
    <row r="43" spans="2:18">
      <c r="B43" s="235">
        <f>IFERROR('Portfolio-WORK'!Q42, "")</f>
        <v>6</v>
      </c>
      <c r="C43" s="236" t="str">
        <f>IFERROR('Portfolio-WORK'!R42, "")</f>
        <v>Discover Financial Services</v>
      </c>
      <c r="D43" s="236" t="str">
        <f>IFERROR('Portfolio-WORK'!S42, "")</f>
        <v>DFS</v>
      </c>
      <c r="E43" s="235">
        <f>IFERROR('Portfolio-WORK'!T42, "")</f>
        <v>0.86641999999999997</v>
      </c>
      <c r="F43" s="237">
        <f>IFERROR('Portfolio-WORK'!U42, "")</f>
        <v>79.97</v>
      </c>
      <c r="G43" s="241"/>
      <c r="H43" s="238" t="str">
        <f>'Portfolio-WORK'!AA42</f>
        <v/>
      </c>
      <c r="I43" s="238" t="str">
        <f>'Portfolio-WORK'!AB42</f>
        <v/>
      </c>
      <c r="J43" s="239"/>
      <c r="K43" s="239" t="str">
        <f>'Deletions (2)'!M33</f>
        <v/>
      </c>
      <c r="L43" s="240" t="str">
        <f>'Deletions (2)'!N33</f>
        <v/>
      </c>
      <c r="N43" s="235"/>
      <c r="O43" s="222" t="s">
        <v>349</v>
      </c>
      <c r="R43" s="242"/>
    </row>
    <row r="44" spans="2:18">
      <c r="B44" s="235">
        <f>IFERROR('Portfolio-WORK'!Q43, "")</f>
        <v>6</v>
      </c>
      <c r="C44" s="236" t="str">
        <f>IFERROR('Portfolio-WORK'!R43, "")</f>
        <v>HCA Healthcare Inc</v>
      </c>
      <c r="D44" s="236" t="str">
        <f>IFERROR('Portfolio-WORK'!S43, "")</f>
        <v>HCA</v>
      </c>
      <c r="E44" s="235">
        <f>IFERROR('Portfolio-WORK'!T43, "")</f>
        <v>0.87144999999999995</v>
      </c>
      <c r="F44" s="237">
        <f>IFERROR('Portfolio-WORK'!U43, "")</f>
        <v>120.2</v>
      </c>
      <c r="G44" s="241"/>
      <c r="H44" s="238" t="str">
        <f>'Portfolio-WORK'!AA43</f>
        <v/>
      </c>
      <c r="I44" s="238" t="str">
        <f>'Portfolio-WORK'!AB43</f>
        <v/>
      </c>
      <c r="J44" s="239"/>
      <c r="K44" s="239" t="str">
        <f>'Deletions (2)'!M34</f>
        <v/>
      </c>
      <c r="L44" s="240" t="str">
        <f>'Deletions (2)'!N34</f>
        <v/>
      </c>
      <c r="N44" s="235"/>
      <c r="O44" s="222" t="s">
        <v>15</v>
      </c>
      <c r="R44" s="242"/>
    </row>
    <row r="45" spans="2:18">
      <c r="B45" s="235">
        <f>IFERROR('Portfolio-WORK'!Q44, "")</f>
        <v>8</v>
      </c>
      <c r="C45" s="236" t="str">
        <f>IFERROR('Portfolio-WORK'!R44, "")</f>
        <v>Celgene Corporation</v>
      </c>
      <c r="D45" s="236" t="str">
        <f>IFERROR('Portfolio-WORK'!S44, "")</f>
        <v>CELG</v>
      </c>
      <c r="E45" s="235">
        <f>IFERROR('Portfolio-WORK'!T44, "")</f>
        <v>0.87917000000000001</v>
      </c>
      <c r="F45" s="237">
        <f>IFERROR('Portfolio-WORK'!U44, "")</f>
        <v>96.8</v>
      </c>
      <c r="G45" s="241"/>
      <c r="H45" s="238" t="str">
        <f>'Portfolio-WORK'!AA44</f>
        <v/>
      </c>
      <c r="I45" s="238" t="str">
        <f>'Portfolio-WORK'!AB44</f>
        <v/>
      </c>
      <c r="J45" s="239"/>
      <c r="K45" s="239" t="str">
        <f>'Deletions (2)'!M35</f>
        <v/>
      </c>
      <c r="L45" s="240" t="str">
        <f>'Deletions (2)'!N35</f>
        <v/>
      </c>
      <c r="N45" s="235"/>
      <c r="O45" s="222" t="s">
        <v>16</v>
      </c>
      <c r="R45" s="242"/>
    </row>
    <row r="46" spans="2:18">
      <c r="B46" s="235" t="str">
        <f>IFERROR('Portfolio-WORK'!Q45, "")</f>
        <v>New</v>
      </c>
      <c r="C46" s="236" t="str">
        <f>IFERROR('Portfolio-WORK'!R45, "")</f>
        <v>Marathon Petroleum Corporation</v>
      </c>
      <c r="D46" s="236" t="str">
        <f>IFERROR('Portfolio-WORK'!S45, "")</f>
        <v>MPC</v>
      </c>
      <c r="E46" s="235">
        <f>IFERROR('Portfolio-WORK'!T45, "")</f>
        <v>0.88761999999999996</v>
      </c>
      <c r="F46" s="237">
        <f>IFERROR('Portfolio-WORK'!U45, "")</f>
        <v>49.21</v>
      </c>
      <c r="G46" s="241"/>
      <c r="H46" s="238" t="str">
        <f>'Portfolio-WORK'!AA45</f>
        <v/>
      </c>
      <c r="I46" s="238" t="str">
        <f>'Portfolio-WORK'!AB45</f>
        <v/>
      </c>
      <c r="J46" s="239"/>
      <c r="K46" s="239" t="str">
        <f>'Deletions (2)'!M36</f>
        <v/>
      </c>
      <c r="L46" s="240" t="str">
        <f>'Deletions (2)'!N36</f>
        <v/>
      </c>
      <c r="N46" s="235"/>
      <c r="O46" s="222" t="s">
        <v>17</v>
      </c>
      <c r="R46" s="242"/>
    </row>
    <row r="47" spans="2:18">
      <c r="B47" s="235" t="str">
        <f>IFERROR('Portfolio-WORK'!Q46, "")</f>
        <v>New</v>
      </c>
      <c r="C47" s="236" t="str">
        <f>IFERROR('Portfolio-WORK'!R46, "")</f>
        <v>Prudential Financial, Inc.</v>
      </c>
      <c r="D47" s="236" t="str">
        <f>IFERROR('Portfolio-WORK'!S46, "")</f>
        <v>PRU</v>
      </c>
      <c r="E47" s="235">
        <f>IFERROR('Portfolio-WORK'!T46, "")</f>
        <v>0.89346000000000003</v>
      </c>
      <c r="F47" s="237">
        <f>IFERROR('Portfolio-WORK'!U46, "")</f>
        <v>80.09</v>
      </c>
      <c r="G47" s="241"/>
      <c r="H47" s="238" t="str">
        <f>'Portfolio-WORK'!AA46</f>
        <v/>
      </c>
      <c r="I47" s="238" t="str">
        <f>'Portfolio-WORK'!AB46</f>
        <v/>
      </c>
      <c r="J47" s="239"/>
      <c r="K47" s="239" t="str">
        <f>'Deletions (2)'!M37</f>
        <v/>
      </c>
      <c r="L47" s="240" t="str">
        <f>'Deletions (2)'!N37</f>
        <v/>
      </c>
      <c r="N47" s="235"/>
      <c r="O47" s="222" t="s">
        <v>18</v>
      </c>
      <c r="R47" s="242"/>
    </row>
    <row r="48" spans="2:18">
      <c r="B48" s="235">
        <f>IFERROR('Portfolio-WORK'!Q47, "")</f>
        <v>27</v>
      </c>
      <c r="C48" s="236" t="str">
        <f>IFERROR('Portfolio-WORK'!R47, "")</f>
        <v>D.R. Horton, Inc.</v>
      </c>
      <c r="D48" s="236" t="str">
        <f>IFERROR('Portfolio-WORK'!S47, "")</f>
        <v>DHI</v>
      </c>
      <c r="E48" s="235">
        <f>IFERROR('Portfolio-WORK'!T47, "")</f>
        <v>0.90237999999999996</v>
      </c>
      <c r="F48" s="237">
        <f>IFERROR('Portfolio-WORK'!U47, "")</f>
        <v>49.47</v>
      </c>
      <c r="G48" s="241"/>
      <c r="H48" s="238" t="str">
        <f>'Portfolio-WORK'!AA47</f>
        <v/>
      </c>
      <c r="I48" s="238" t="str">
        <f>'Portfolio-WORK'!AB47</f>
        <v/>
      </c>
      <c r="J48" s="239"/>
      <c r="K48" s="239" t="str">
        <f>'Deletions (2)'!M38</f>
        <v/>
      </c>
      <c r="L48" s="240" t="str">
        <f>'Deletions (2)'!N38</f>
        <v/>
      </c>
      <c r="N48" s="235"/>
      <c r="O48" s="222" t="s">
        <v>19</v>
      </c>
      <c r="R48" s="242"/>
    </row>
    <row r="49" spans="2:18">
      <c r="B49" s="235">
        <f>IFERROR('Portfolio-WORK'!Q48, "")</f>
        <v>2</v>
      </c>
      <c r="C49" s="236" t="str">
        <f>IFERROR('Portfolio-WORK'!R48, "")</f>
        <v>T-Mobile US, Inc.</v>
      </c>
      <c r="D49" s="236" t="str">
        <f>IFERROR('Portfolio-WORK'!S48, "")</f>
        <v>TMUS</v>
      </c>
      <c r="E49" s="235">
        <f>IFERROR('Portfolio-WORK'!T48, "")</f>
        <v>0.91578999999999999</v>
      </c>
      <c r="F49" s="237">
        <f>IFERROR('Portfolio-WORK'!U48, "")</f>
        <v>78.05</v>
      </c>
      <c r="G49" s="241"/>
      <c r="H49" s="238" t="str">
        <f>'Portfolio-WORK'!AA48</f>
        <v/>
      </c>
      <c r="I49" s="238" t="str">
        <f>'Portfolio-WORK'!AB48</f>
        <v/>
      </c>
      <c r="J49" s="239"/>
      <c r="K49" s="239" t="str">
        <f>'Deletions (2)'!M39</f>
        <v/>
      </c>
      <c r="L49" s="240" t="str">
        <f>'Deletions (2)'!N39</f>
        <v/>
      </c>
      <c r="N49" s="235"/>
      <c r="O49" s="222" t="s">
        <v>20</v>
      </c>
      <c r="R49" s="242"/>
    </row>
    <row r="50" spans="2:18">
      <c r="B50" s="235">
        <f>IFERROR('Portfolio-WORK'!Q49, "")</f>
        <v>6</v>
      </c>
      <c r="C50" s="236" t="str">
        <f>IFERROR('Portfolio-WORK'!R49, "")</f>
        <v>Fifth Third Bancorp</v>
      </c>
      <c r="D50" s="236" t="str">
        <f>IFERROR('Portfolio-WORK'!S49, "")</f>
        <v>FITB</v>
      </c>
      <c r="E50" s="235">
        <f>IFERROR('Portfolio-WORK'!T49, "")</f>
        <v>0.93744000000000005</v>
      </c>
      <c r="F50" s="237">
        <f>IFERROR('Portfolio-WORK'!U49, "")</f>
        <v>26.45</v>
      </c>
      <c r="G50" s="241"/>
      <c r="H50" s="238" t="str">
        <f>'Portfolio-WORK'!AA49</f>
        <v/>
      </c>
      <c r="I50" s="238" t="str">
        <f>'Portfolio-WORK'!AB49</f>
        <v/>
      </c>
      <c r="J50" s="239"/>
      <c r="K50" s="239" t="str">
        <f>'Deletions (2)'!M40</f>
        <v/>
      </c>
      <c r="L50" s="240" t="str">
        <f>'Deletions (2)'!N40</f>
        <v/>
      </c>
      <c r="N50" s="235"/>
      <c r="O50" s="222" t="s">
        <v>4</v>
      </c>
      <c r="R50" s="242"/>
    </row>
    <row r="51" spans="2:18">
      <c r="B51" s="235">
        <f>IFERROR('Portfolio-WORK'!Q50, "")</f>
        <v>2</v>
      </c>
      <c r="C51" s="236" t="str">
        <f>IFERROR('Portfolio-WORK'!R50, "")</f>
        <v>Loews Corporation</v>
      </c>
      <c r="D51" s="236" t="str">
        <f>IFERROR('Portfolio-WORK'!S50, "")</f>
        <v>L</v>
      </c>
      <c r="E51" s="235">
        <f>IFERROR('Portfolio-WORK'!T50, "")</f>
        <v>0.94830000000000003</v>
      </c>
      <c r="F51" s="237">
        <f>IFERROR('Portfolio-WORK'!U50, "")</f>
        <v>48.07</v>
      </c>
      <c r="G51" s="241"/>
      <c r="H51" s="238" t="str">
        <f>'Portfolio-WORK'!AA50</f>
        <v/>
      </c>
      <c r="I51" s="238" t="str">
        <f>'Portfolio-WORK'!AB50</f>
        <v/>
      </c>
      <c r="J51" s="239"/>
      <c r="K51" s="239" t="str">
        <f>'Deletions (2)'!M41</f>
        <v/>
      </c>
      <c r="L51" s="240" t="str">
        <f>'Deletions (2)'!N41</f>
        <v/>
      </c>
      <c r="N51" s="235"/>
      <c r="O51" s="222" t="s">
        <v>243</v>
      </c>
      <c r="R51" s="242"/>
    </row>
    <row r="52" spans="2:18">
      <c r="B52" s="235">
        <f>IFERROR('Portfolio-WORK'!Q51, "")</f>
        <v>3</v>
      </c>
      <c r="C52" s="236" t="str">
        <f>IFERROR('Portfolio-WORK'!R51, "")</f>
        <v>Anthem, Inc.</v>
      </c>
      <c r="D52" s="236" t="str">
        <f>IFERROR('Portfolio-WORK'!S51, "")</f>
        <v>ANTM</v>
      </c>
      <c r="E52" s="235">
        <f>IFERROR('Portfolio-WORK'!T51, "")</f>
        <v>0.95045999999999997</v>
      </c>
      <c r="F52" s="237">
        <f>IFERROR('Portfolio-WORK'!U51, "")</f>
        <v>261.52</v>
      </c>
      <c r="G52" s="241"/>
      <c r="H52" s="238" t="str">
        <f>'Portfolio-WORK'!AA51</f>
        <v/>
      </c>
      <c r="I52" s="238" t="str">
        <f>'Portfolio-WORK'!AB51</f>
        <v/>
      </c>
      <c r="J52" s="239"/>
      <c r="K52" s="239" t="str">
        <f>'Deletions (2)'!M42</f>
        <v/>
      </c>
      <c r="L52" s="240" t="str">
        <f>'Deletions (2)'!N42</f>
        <v/>
      </c>
      <c r="N52" s="235"/>
      <c r="O52" s="222" t="s">
        <v>5</v>
      </c>
      <c r="R52" s="242"/>
    </row>
    <row r="53" spans="2:18">
      <c r="B53" s="235">
        <f>IFERROR('Portfolio-WORK'!Q52, "")</f>
        <v>8</v>
      </c>
      <c r="C53" s="236" t="str">
        <f>IFERROR('Portfolio-WORK'!R52, "")</f>
        <v>Exxon Mobil Corporation</v>
      </c>
      <c r="D53" s="236" t="str">
        <f>IFERROR('Portfolio-WORK'!S52, "")</f>
        <v>XOM</v>
      </c>
      <c r="E53" s="235">
        <f>IFERROR('Portfolio-WORK'!T52, "")</f>
        <v>0.96404999999999996</v>
      </c>
      <c r="F53" s="237">
        <f>IFERROR('Portfolio-WORK'!U52, "")</f>
        <v>68.48</v>
      </c>
      <c r="G53" s="241"/>
      <c r="H53" s="238" t="str">
        <f>'Portfolio-WORK'!AA52</f>
        <v/>
      </c>
      <c r="I53" s="238" t="str">
        <f>'Portfolio-WORK'!AB52</f>
        <v/>
      </c>
      <c r="J53" s="239"/>
      <c r="K53" s="239" t="str">
        <f>'Deletions (2)'!M43</f>
        <v/>
      </c>
      <c r="L53" s="240" t="str">
        <f>'Deletions (2)'!N43</f>
        <v/>
      </c>
      <c r="N53" s="235"/>
      <c r="O53" s="222" t="s">
        <v>43</v>
      </c>
      <c r="R53" s="242"/>
    </row>
    <row r="54" spans="2:18">
      <c r="B54" s="235">
        <f>IFERROR('Portfolio-WORK'!Q53, "")</f>
        <v>3</v>
      </c>
      <c r="C54" s="236" t="str">
        <f>IFERROR('Portfolio-WORK'!R53, "")</f>
        <v>Parker-Hannifin Corporation</v>
      </c>
      <c r="D54" s="236" t="str">
        <f>IFERROR('Portfolio-WORK'!S53, "")</f>
        <v>PH</v>
      </c>
      <c r="E54" s="235">
        <f>IFERROR('Portfolio-WORK'!T53, "")</f>
        <v>0.97894999999999999</v>
      </c>
      <c r="F54" s="237">
        <f>IFERROR('Portfolio-WORK'!U53, "")</f>
        <v>165.77</v>
      </c>
      <c r="G54" s="241"/>
      <c r="H54" s="238" t="str">
        <f>'Portfolio-WORK'!AA53</f>
        <v/>
      </c>
      <c r="I54" s="238" t="str">
        <f>'Portfolio-WORK'!AB53</f>
        <v/>
      </c>
      <c r="J54" s="239"/>
      <c r="K54" s="239" t="str">
        <f>'Deletions (2)'!M44</f>
        <v/>
      </c>
      <c r="L54" s="240" t="str">
        <f>'Deletions (2)'!N44</f>
        <v/>
      </c>
      <c r="N54" s="235"/>
      <c r="O54" s="222" t="s">
        <v>49</v>
      </c>
      <c r="R54" s="242"/>
    </row>
    <row r="55" spans="2:18">
      <c r="B55" s="235">
        <f>IFERROR('Portfolio-WORK'!Q54, "")</f>
        <v>2</v>
      </c>
      <c r="C55" s="236" t="str">
        <f>IFERROR('Portfolio-WORK'!R54, "")</f>
        <v>TE Connectivity Ltd.</v>
      </c>
      <c r="D55" s="236" t="str">
        <f>IFERROR('Portfolio-WORK'!S54, "")</f>
        <v>TEL</v>
      </c>
      <c r="E55" s="235">
        <f>IFERROR('Portfolio-WORK'!T54, "")</f>
        <v>0.98197999999999996</v>
      </c>
      <c r="F55" s="237">
        <f>IFERROR('Portfolio-WORK'!U54, "")</f>
        <v>91.22</v>
      </c>
      <c r="G55" s="241"/>
      <c r="H55" s="238" t="str">
        <f>'Portfolio-WORK'!AA54</f>
        <v/>
      </c>
      <c r="I55" s="238" t="str">
        <f>'Portfolio-WORK'!AB54</f>
        <v/>
      </c>
      <c r="J55" s="239"/>
      <c r="K55" s="239" t="str">
        <f>'Deletions (2)'!M45</f>
        <v/>
      </c>
      <c r="L55" s="240" t="str">
        <f>'Deletions (2)'!N45</f>
        <v/>
      </c>
      <c r="N55" s="235"/>
      <c r="O55" s="222" t="s">
        <v>44</v>
      </c>
      <c r="R55" s="242"/>
    </row>
    <row r="56" spans="2:18">
      <c r="B56" s="235" t="str">
        <f>IFERROR('Portfolio-WORK'!Q55, "")</f>
        <v>New</v>
      </c>
      <c r="C56" s="236" t="str">
        <f>IFERROR('Portfolio-WORK'!R55, "")</f>
        <v>Alexion Pharmaceuticals, Inc.</v>
      </c>
      <c r="D56" s="236" t="str">
        <f>IFERROR('Portfolio-WORK'!S55, "")</f>
        <v>ALXN</v>
      </c>
      <c r="E56" s="235">
        <f>IFERROR('Portfolio-WORK'!T55, "")</f>
        <v>1.01034</v>
      </c>
      <c r="F56" s="237">
        <f>IFERROR('Portfolio-WORK'!U55, "")</f>
        <v>100.76</v>
      </c>
      <c r="G56" s="241"/>
      <c r="H56" s="238" t="str">
        <f>'Portfolio-WORK'!AA55</f>
        <v/>
      </c>
      <c r="I56" s="238" t="str">
        <f>'Portfolio-WORK'!AB55</f>
        <v/>
      </c>
      <c r="J56" s="239"/>
      <c r="K56" s="239" t="str">
        <f>'Deletions (2)'!M46</f>
        <v/>
      </c>
      <c r="L56" s="240" t="str">
        <f>'Deletions (2)'!N46</f>
        <v/>
      </c>
      <c r="N56" s="235"/>
      <c r="O56" s="222" t="s">
        <v>21</v>
      </c>
      <c r="R56" s="242"/>
    </row>
    <row r="57" spans="2:18">
      <c r="B57" s="235">
        <f>IFERROR('Portfolio-WORK'!Q56, "")</f>
        <v>8</v>
      </c>
      <c r="C57" s="236" t="str">
        <f>IFERROR('Portfolio-WORK'!R56, "")</f>
        <v>LyondellBasell Industries NV</v>
      </c>
      <c r="D57" s="236" t="str">
        <f>IFERROR('Portfolio-WORK'!S56, "")</f>
        <v>LYB</v>
      </c>
      <c r="E57" s="235">
        <f>IFERROR('Portfolio-WORK'!T56, "")</f>
        <v>1.01071</v>
      </c>
      <c r="F57" s="237">
        <f>IFERROR('Portfolio-WORK'!U56, "")</f>
        <v>77.38</v>
      </c>
      <c r="G57" s="241"/>
      <c r="H57" s="238" t="str">
        <f>'Portfolio-WORK'!AA56</f>
        <v/>
      </c>
      <c r="I57" s="238" t="str">
        <f>'Portfolio-WORK'!AB56</f>
        <v/>
      </c>
      <c r="J57" s="239"/>
      <c r="K57" s="239" t="str">
        <f>'Deletions (2)'!M47</f>
        <v/>
      </c>
      <c r="L57" s="240" t="str">
        <f>'Deletions (2)'!N47</f>
        <v/>
      </c>
      <c r="N57" s="235"/>
      <c r="O57" s="222" t="s">
        <v>7</v>
      </c>
      <c r="R57" s="242"/>
    </row>
    <row r="58" spans="2:18">
      <c r="B58" s="235" t="str">
        <f>IFERROR('Portfolio-WORK'!Q57, "")</f>
        <v>New</v>
      </c>
      <c r="C58" s="236" t="str">
        <f>IFERROR('Portfolio-WORK'!R57, "")</f>
        <v>Centene Corporation</v>
      </c>
      <c r="D58" s="236" t="str">
        <f>IFERROR('Portfolio-WORK'!S57, "")</f>
        <v>CNC</v>
      </c>
      <c r="E58" s="235">
        <f>IFERROR('Portfolio-WORK'!T57, "")</f>
        <v>1.01837</v>
      </c>
      <c r="F58" s="237">
        <f>IFERROR('Portfolio-WORK'!U57, "")</f>
        <v>46.62</v>
      </c>
      <c r="G58" s="241"/>
      <c r="H58" s="238" t="str">
        <f>'Portfolio-WORK'!AA57</f>
        <v/>
      </c>
      <c r="I58" s="238" t="str">
        <f>'Portfolio-WORK'!AB57</f>
        <v/>
      </c>
      <c r="J58" s="239"/>
      <c r="K58" s="239" t="str">
        <f>'Deletions (2)'!M48</f>
        <v/>
      </c>
      <c r="L58" s="240" t="str">
        <f>'Deletions (2)'!N48</f>
        <v/>
      </c>
      <c r="N58" s="235"/>
      <c r="O58" s="222" t="s">
        <v>291</v>
      </c>
      <c r="R58" s="242"/>
    </row>
    <row r="59" spans="2:18">
      <c r="B59" s="235" t="str">
        <f>IFERROR('Portfolio-WORK'!Q58, "")</f>
        <v>New</v>
      </c>
      <c r="C59" s="236" t="str">
        <f>IFERROR('Portfolio-WORK'!R58, "")</f>
        <v>Lam Research Corporation</v>
      </c>
      <c r="D59" s="236" t="str">
        <f>IFERROR('Portfolio-WORK'!S58, "")</f>
        <v>LRCX</v>
      </c>
      <c r="E59" s="235">
        <f>IFERROR('Portfolio-WORK'!T58, "")</f>
        <v>1.03165</v>
      </c>
      <c r="F59" s="237">
        <f>IFERROR('Portfolio-WORK'!U58, "")</f>
        <v>210.51</v>
      </c>
      <c r="G59" s="241"/>
      <c r="H59" s="238" t="str">
        <f>'Portfolio-WORK'!AA58</f>
        <v/>
      </c>
      <c r="I59" s="238" t="str">
        <f>'Portfolio-WORK'!AB58</f>
        <v/>
      </c>
      <c r="J59" s="239"/>
      <c r="K59" s="239" t="str">
        <f>'Deletions (2)'!M49</f>
        <v/>
      </c>
      <c r="L59" s="240" t="str">
        <f>'Deletions (2)'!N49</f>
        <v/>
      </c>
      <c r="N59" s="235"/>
      <c r="R59" s="242"/>
    </row>
    <row r="60" spans="2:18">
      <c r="B60" s="235" t="str">
        <f>IFERROR('Portfolio-WORK'!Q59, "")</f>
        <v>New</v>
      </c>
      <c r="C60" s="236" t="str">
        <f>IFERROR('Portfolio-WORK'!R59, "")</f>
        <v>Royal Caribbean Cruises Ltd.</v>
      </c>
      <c r="D60" s="236" t="str">
        <f>IFERROR('Portfolio-WORK'!S59, "")</f>
        <v>RCL</v>
      </c>
      <c r="E60" s="235">
        <f>IFERROR('Portfolio-WORK'!T59, "")</f>
        <v>1.0427200000000001</v>
      </c>
      <c r="F60" s="237">
        <f>IFERROR('Portfolio-WORK'!U59, "")</f>
        <v>104.28</v>
      </c>
      <c r="G60" s="241"/>
      <c r="H60" s="238" t="str">
        <f>'Portfolio-WORK'!AA59</f>
        <v/>
      </c>
      <c r="I60" s="238" t="str">
        <f>'Portfolio-WORK'!AB59</f>
        <v/>
      </c>
      <c r="J60" s="239"/>
      <c r="K60" s="239" t="str">
        <f>'Deletions (2)'!M50</f>
        <v/>
      </c>
      <c r="L60" s="240" t="str">
        <f>'Deletions (2)'!N50</f>
        <v/>
      </c>
      <c r="N60" s="235"/>
      <c r="R60" s="242"/>
    </row>
    <row r="61" spans="2:18">
      <c r="B61" s="235">
        <f>IFERROR('Portfolio-WORK'!Q60, "")</f>
        <v>2</v>
      </c>
      <c r="C61" s="236" t="str">
        <f>IFERROR('Portfolio-WORK'!R60, "")</f>
        <v>Eaton Corp. Plc</v>
      </c>
      <c r="D61" s="236" t="str">
        <f>IFERROR('Portfolio-WORK'!S60, "")</f>
        <v>ETN</v>
      </c>
      <c r="E61" s="235">
        <f>IFERROR('Portfolio-WORK'!T60, "")</f>
        <v>1.0428900000000001</v>
      </c>
      <c r="F61" s="237">
        <f>IFERROR('Portfolio-WORK'!U60, "")</f>
        <v>80.72</v>
      </c>
      <c r="G61" s="241"/>
      <c r="H61" s="238" t="str">
        <f>'Portfolio-WORK'!AA60</f>
        <v/>
      </c>
      <c r="I61" s="238" t="str">
        <f>'Portfolio-WORK'!AB60</f>
        <v/>
      </c>
      <c r="J61" s="239"/>
      <c r="K61" s="239" t="str">
        <f>'Deletions (2)'!M51</f>
        <v/>
      </c>
      <c r="L61" s="240" t="str">
        <f>'Deletions (2)'!N51</f>
        <v/>
      </c>
      <c r="N61" s="235"/>
      <c r="R61" s="242"/>
    </row>
    <row r="62" spans="2:18">
      <c r="B62" s="235" t="str">
        <f>IFERROR('Portfolio-WORK'!Q61, "")</f>
        <v/>
      </c>
      <c r="C62" s="236" t="str">
        <f>IFERROR('Portfolio-WORK'!R61, "")</f>
        <v/>
      </c>
      <c r="D62" s="236" t="str">
        <f>IFERROR('Portfolio-WORK'!S61, "")</f>
        <v/>
      </c>
      <c r="E62" s="235" t="str">
        <f>IFERROR('Portfolio-WORK'!T61, "")</f>
        <v/>
      </c>
      <c r="F62" s="237" t="str">
        <f>IFERROR('Portfolio-WORK'!U61, "")</f>
        <v/>
      </c>
      <c r="G62" s="241"/>
      <c r="H62" s="238" t="str">
        <f>'Portfolio-WORK'!AA61</f>
        <v/>
      </c>
      <c r="I62" s="238" t="str">
        <f>'Portfolio-WORK'!AB61</f>
        <v/>
      </c>
      <c r="J62" s="239"/>
      <c r="K62" s="239" t="str">
        <f>'Deletions (2)'!M52</f>
        <v/>
      </c>
      <c r="L62" s="240" t="str">
        <f>'Deletions (2)'!N52</f>
        <v/>
      </c>
      <c r="N62" s="235"/>
      <c r="R62" s="242"/>
    </row>
    <row r="63" spans="2:18">
      <c r="B63" s="235" t="str">
        <f>IFERROR('Portfolio-WORK'!Q62, "")</f>
        <v/>
      </c>
      <c r="C63" s="236" t="str">
        <f>IFERROR('Portfolio-WORK'!R62, "")</f>
        <v/>
      </c>
      <c r="D63" s="236" t="str">
        <f>IFERROR('Portfolio-WORK'!S62, "")</f>
        <v/>
      </c>
      <c r="E63" s="235" t="str">
        <f>IFERROR('Portfolio-WORK'!T62, "")</f>
        <v/>
      </c>
      <c r="F63" s="237" t="str">
        <f>IFERROR('Portfolio-WORK'!U62, "")</f>
        <v/>
      </c>
      <c r="G63" s="241"/>
      <c r="H63" s="238" t="str">
        <f>'Portfolio-WORK'!AA62</f>
        <v/>
      </c>
      <c r="I63" s="238" t="str">
        <f>'Portfolio-WORK'!AB62</f>
        <v/>
      </c>
      <c r="J63" s="239"/>
      <c r="K63" s="239" t="str">
        <f>'Deletions (2)'!M53</f>
        <v/>
      </c>
      <c r="L63" s="240" t="str">
        <f>'Deletions (2)'!N53</f>
        <v/>
      </c>
      <c r="N63" s="235"/>
      <c r="R63" s="242"/>
    </row>
    <row r="64" spans="2:18">
      <c r="B64" s="235" t="str">
        <f>IFERROR('Portfolio-WORK'!Q63, "")</f>
        <v/>
      </c>
      <c r="C64" s="236" t="str">
        <f>IFERROR('Portfolio-WORK'!R63, "")</f>
        <v/>
      </c>
      <c r="D64" s="236" t="str">
        <f>IFERROR('Portfolio-WORK'!S63, "")</f>
        <v/>
      </c>
      <c r="E64" s="235" t="str">
        <f>IFERROR('Portfolio-WORK'!T63, "")</f>
        <v/>
      </c>
      <c r="F64" s="237" t="str">
        <f>IFERROR('Portfolio-WORK'!U63, "")</f>
        <v/>
      </c>
      <c r="G64" s="241"/>
      <c r="H64" s="238" t="str">
        <f>'Portfolio-WORK'!AA63</f>
        <v/>
      </c>
      <c r="I64" s="238" t="str">
        <f>'Portfolio-WORK'!AB63</f>
        <v/>
      </c>
      <c r="J64" s="239"/>
      <c r="K64" s="239" t="str">
        <f>'Deletions (2)'!M54</f>
        <v/>
      </c>
      <c r="L64" s="240" t="str">
        <f>'Deletions (2)'!N54</f>
        <v/>
      </c>
      <c r="N64" s="235"/>
      <c r="R64" s="242"/>
    </row>
    <row r="65" spans="2:18">
      <c r="B65" s="235" t="str">
        <f>IFERROR('Portfolio-WORK'!Q64, "")</f>
        <v/>
      </c>
      <c r="C65" s="236" t="str">
        <f>IFERROR('Portfolio-WORK'!R64, "")</f>
        <v/>
      </c>
      <c r="D65" s="236" t="str">
        <f>IFERROR('Portfolio-WORK'!S64, "")</f>
        <v/>
      </c>
      <c r="E65" s="235" t="str">
        <f>IFERROR('Portfolio-WORK'!T64, "")</f>
        <v/>
      </c>
      <c r="F65" s="237" t="str">
        <f>IFERROR('Portfolio-WORK'!U64, "")</f>
        <v/>
      </c>
      <c r="G65" s="241"/>
      <c r="H65" s="238" t="str">
        <f>'Portfolio-WORK'!AA64</f>
        <v/>
      </c>
      <c r="I65" s="238" t="str">
        <f>'Portfolio-WORK'!AB64</f>
        <v/>
      </c>
      <c r="J65" s="239"/>
      <c r="K65" s="239" t="str">
        <f>'Deletions (2)'!M55</f>
        <v/>
      </c>
      <c r="L65" s="240" t="str">
        <f>'Deletions (2)'!N55</f>
        <v/>
      </c>
      <c r="N65" s="235"/>
      <c r="R65" s="242"/>
    </row>
    <row r="66" spans="2:18">
      <c r="B66" s="235" t="str">
        <f>IFERROR('Portfolio-WORK'!Q65, "")</f>
        <v/>
      </c>
      <c r="C66" s="236" t="str">
        <f>IFERROR('Portfolio-WORK'!R65, "")</f>
        <v/>
      </c>
      <c r="D66" s="236" t="str">
        <f>IFERROR('Portfolio-WORK'!S65, "")</f>
        <v/>
      </c>
      <c r="E66" s="235" t="str">
        <f>IFERROR('Portfolio-WORK'!T65, "")</f>
        <v/>
      </c>
      <c r="F66" s="237" t="str">
        <f>IFERROR('Portfolio-WORK'!U65, "")</f>
        <v/>
      </c>
      <c r="G66" s="241"/>
      <c r="H66" s="238" t="str">
        <f>'Portfolio-WORK'!AA65</f>
        <v/>
      </c>
      <c r="I66" s="238" t="str">
        <f>'Portfolio-WORK'!AB65</f>
        <v/>
      </c>
      <c r="J66" s="239"/>
      <c r="K66" s="239" t="str">
        <f>'Deletions (2)'!M56</f>
        <v/>
      </c>
      <c r="L66" s="240" t="str">
        <f>'Deletions (2)'!N56</f>
        <v/>
      </c>
      <c r="N66" s="235"/>
      <c r="R66" s="242"/>
    </row>
    <row r="67" spans="2:18">
      <c r="B67" s="235" t="str">
        <f>IFERROR('Portfolio-WORK'!Q66, "")</f>
        <v/>
      </c>
      <c r="C67" s="236" t="str">
        <f>IFERROR('Portfolio-WORK'!R66, "")</f>
        <v/>
      </c>
      <c r="D67" s="236" t="str">
        <f>IFERROR('Portfolio-WORK'!S66, "")</f>
        <v/>
      </c>
      <c r="E67" s="235" t="str">
        <f>IFERROR('Portfolio-WORK'!T66, "")</f>
        <v/>
      </c>
      <c r="F67" s="237" t="str">
        <f>IFERROR('Portfolio-WORK'!U66, "")</f>
        <v/>
      </c>
      <c r="G67" s="241"/>
      <c r="H67" s="244"/>
      <c r="J67" s="239"/>
      <c r="K67" s="239"/>
      <c r="L67" s="240"/>
      <c r="N67" s="235"/>
      <c r="R67" s="242"/>
    </row>
    <row r="68" spans="2:18">
      <c r="B68" s="235" t="str">
        <f>IFERROR('Portfolio-WORK'!Q67, "")</f>
        <v/>
      </c>
      <c r="C68" s="236" t="str">
        <f>IFERROR('Portfolio-WORK'!R67, "")</f>
        <v/>
      </c>
      <c r="D68" s="236" t="str">
        <f>IFERROR('Portfolio-WORK'!S67, "")</f>
        <v/>
      </c>
      <c r="E68" s="235" t="str">
        <f>IFERROR('Portfolio-WORK'!T67, "")</f>
        <v/>
      </c>
      <c r="F68" s="237" t="str">
        <f>IFERROR('Portfolio-WORK'!U67, "")</f>
        <v/>
      </c>
      <c r="G68" s="241"/>
      <c r="H68" s="244"/>
      <c r="J68" s="239"/>
      <c r="K68" s="239"/>
      <c r="L68" s="240"/>
      <c r="N68" s="235"/>
      <c r="R68" s="242"/>
    </row>
    <row r="69" spans="2:18">
      <c r="B69" s="235" t="str">
        <f>IFERROR('Portfolio-WORK'!Q68, "")</f>
        <v/>
      </c>
      <c r="C69" s="236" t="str">
        <f>IFERROR('Portfolio-WORK'!R68, "")</f>
        <v/>
      </c>
      <c r="D69" s="236" t="str">
        <f>IFERROR('Portfolio-WORK'!S68, "")</f>
        <v/>
      </c>
      <c r="E69" s="235" t="str">
        <f>IFERROR('Portfolio-WORK'!T68, "")</f>
        <v/>
      </c>
      <c r="F69" s="237" t="str">
        <f>IFERROR('Portfolio-WORK'!U68, "")</f>
        <v/>
      </c>
      <c r="G69" s="241"/>
      <c r="H69" s="244"/>
      <c r="J69" s="239"/>
      <c r="K69" s="239"/>
      <c r="L69" s="240"/>
      <c r="N69" s="235"/>
      <c r="R69" s="242"/>
    </row>
    <row r="70" spans="2:18">
      <c r="B70" s="235" t="str">
        <f>IFERROR('Portfolio-WORK'!Q69, "")</f>
        <v/>
      </c>
      <c r="C70" s="236" t="str">
        <f>IFERROR('Portfolio-WORK'!R69, "")</f>
        <v/>
      </c>
      <c r="D70" s="236" t="str">
        <f>IFERROR('Portfolio-WORK'!S69, "")</f>
        <v/>
      </c>
      <c r="E70" s="235" t="str">
        <f>IFERROR('Portfolio-WORK'!T69, "")</f>
        <v/>
      </c>
      <c r="F70" s="237" t="str">
        <f>IFERROR('Portfolio-WORK'!U69, "")</f>
        <v/>
      </c>
      <c r="G70" s="241"/>
      <c r="H70" s="244"/>
      <c r="J70" s="239"/>
      <c r="K70" s="239"/>
      <c r="L70" s="240"/>
      <c r="N70" s="235"/>
      <c r="R70" s="242"/>
    </row>
    <row r="71" spans="2:18">
      <c r="B71" s="235" t="str">
        <f>IFERROR('Portfolio-WORK'!Q70, "")</f>
        <v/>
      </c>
      <c r="C71" s="236" t="str">
        <f>IFERROR('Portfolio-WORK'!R70, "")</f>
        <v/>
      </c>
      <c r="D71" s="236" t="str">
        <f>IFERROR('Portfolio-WORK'!S70, "")</f>
        <v/>
      </c>
      <c r="E71" s="235" t="str">
        <f>IFERROR('Portfolio-WORK'!T70, "")</f>
        <v/>
      </c>
      <c r="F71" s="237" t="str">
        <f>IFERROR('Portfolio-WORK'!U70, "")</f>
        <v/>
      </c>
      <c r="G71" s="241"/>
      <c r="H71" s="244"/>
      <c r="J71" s="239"/>
      <c r="K71" s="239"/>
      <c r="L71" s="240"/>
      <c r="N71" s="235"/>
      <c r="R71" s="242"/>
    </row>
    <row r="72" spans="2:18">
      <c r="B72" s="235" t="str">
        <f>IFERROR('Portfolio-WORK'!Q71, "")</f>
        <v/>
      </c>
      <c r="C72" s="236" t="str">
        <f>IFERROR('Portfolio-WORK'!R71, "")</f>
        <v/>
      </c>
      <c r="D72" s="236" t="str">
        <f>IFERROR('Portfolio-WORK'!S71, "")</f>
        <v/>
      </c>
      <c r="E72" s="235" t="str">
        <f>IFERROR('Portfolio-WORK'!T71, "")</f>
        <v/>
      </c>
      <c r="F72" s="237" t="str">
        <f>IFERROR('Portfolio-WORK'!U71, "")</f>
        <v/>
      </c>
      <c r="G72" s="241"/>
      <c r="H72" s="244"/>
      <c r="J72" s="239"/>
      <c r="K72" s="239"/>
      <c r="L72" s="240"/>
      <c r="N72" s="235"/>
      <c r="R72" s="242"/>
    </row>
    <row r="73" spans="2:18">
      <c r="B73" s="235" t="str">
        <f>IFERROR('Portfolio-WORK'!Q72, "")</f>
        <v/>
      </c>
      <c r="C73" s="236" t="str">
        <f>IFERROR('Portfolio-WORK'!R72, "")</f>
        <v/>
      </c>
      <c r="D73" s="236" t="str">
        <f>IFERROR('Portfolio-WORK'!S72, "")</f>
        <v/>
      </c>
      <c r="E73" s="235" t="str">
        <f>IFERROR('Portfolio-WORK'!T72, "")</f>
        <v/>
      </c>
      <c r="F73" s="237" t="str">
        <f>IFERROR('Portfolio-WORK'!U72, "")</f>
        <v/>
      </c>
      <c r="G73" s="241"/>
      <c r="H73" s="244"/>
      <c r="J73" s="239"/>
      <c r="K73" s="239"/>
      <c r="L73" s="240"/>
      <c r="N73" s="235"/>
      <c r="R73" s="242"/>
    </row>
    <row r="74" spans="2:18">
      <c r="B74" s="235" t="str">
        <f>IFERROR('Portfolio-WORK'!Q73, "")</f>
        <v/>
      </c>
      <c r="C74" s="236" t="str">
        <f>IFERROR('Portfolio-WORK'!R73, "")</f>
        <v/>
      </c>
      <c r="D74" s="236" t="str">
        <f>IFERROR('Portfolio-WORK'!S73, "")</f>
        <v/>
      </c>
      <c r="E74" s="235" t="str">
        <f>IFERROR('Portfolio-WORK'!T73, "")</f>
        <v/>
      </c>
      <c r="F74" s="237" t="str">
        <f>IFERROR('Portfolio-WORK'!U73, "")</f>
        <v/>
      </c>
      <c r="G74" s="241"/>
      <c r="H74" s="244"/>
      <c r="J74" s="239"/>
      <c r="K74" s="239"/>
      <c r="L74" s="240"/>
      <c r="N74" s="235"/>
      <c r="R74" s="242"/>
    </row>
    <row r="75" spans="2:18">
      <c r="B75" s="235" t="str">
        <f>IFERROR('Portfolio-WORK'!Q74, "")</f>
        <v/>
      </c>
      <c r="C75" s="236" t="str">
        <f>IFERROR('Portfolio-WORK'!R74, "")</f>
        <v/>
      </c>
      <c r="D75" s="236" t="str">
        <f>IFERROR('Portfolio-WORK'!S74, "")</f>
        <v/>
      </c>
      <c r="E75" s="235" t="str">
        <f>IFERROR('Portfolio-WORK'!T74, "")</f>
        <v/>
      </c>
      <c r="F75" s="237" t="str">
        <f>IFERROR('Portfolio-WORK'!U74, "")</f>
        <v/>
      </c>
      <c r="G75" s="241"/>
      <c r="H75" s="244"/>
      <c r="J75" s="239"/>
      <c r="K75" s="239"/>
      <c r="L75" s="240"/>
      <c r="N75" s="235"/>
      <c r="R75" s="242"/>
    </row>
    <row r="76" spans="2:18">
      <c r="B76" s="235" t="str">
        <f>IFERROR('Portfolio-WORK'!Q75, "")</f>
        <v/>
      </c>
      <c r="C76" s="236" t="str">
        <f>IFERROR('Portfolio-WORK'!R75, "")</f>
        <v/>
      </c>
      <c r="D76" s="236" t="str">
        <f>IFERROR('Portfolio-WORK'!S75, "")</f>
        <v/>
      </c>
      <c r="E76" s="235" t="str">
        <f>IFERROR('Portfolio-WORK'!T75, "")</f>
        <v/>
      </c>
      <c r="F76" s="237" t="str">
        <f>IFERROR('Portfolio-WORK'!U75, "")</f>
        <v/>
      </c>
      <c r="G76" s="241"/>
      <c r="H76" s="244"/>
      <c r="J76" s="239"/>
      <c r="K76" s="239"/>
      <c r="L76" s="240"/>
      <c r="N76" s="235"/>
      <c r="R76" s="242"/>
    </row>
    <row r="77" spans="2:18">
      <c r="B77" s="235" t="str">
        <f>IFERROR('Portfolio-WORK'!Q76, "")</f>
        <v/>
      </c>
      <c r="C77" s="236" t="str">
        <f>IFERROR('Portfolio-WORK'!R76, "")</f>
        <v/>
      </c>
      <c r="D77" s="236" t="str">
        <f>IFERROR('Portfolio-WORK'!S76, "")</f>
        <v/>
      </c>
      <c r="E77" s="235" t="str">
        <f>IFERROR('Portfolio-WORK'!T76, "")</f>
        <v/>
      </c>
      <c r="F77" s="237" t="str">
        <f>IFERROR('Portfolio-WORK'!U76, "")</f>
        <v/>
      </c>
      <c r="G77" s="241"/>
      <c r="H77" s="244"/>
      <c r="J77" s="239"/>
      <c r="K77" s="239"/>
      <c r="L77" s="240"/>
      <c r="N77" s="235"/>
      <c r="R77" s="242"/>
    </row>
    <row r="78" spans="2:18">
      <c r="B78" s="235" t="str">
        <f>IFERROR('Portfolio-WORK'!Q77, "")</f>
        <v/>
      </c>
      <c r="C78" s="236" t="str">
        <f>IFERROR('Portfolio-WORK'!R77, "")</f>
        <v/>
      </c>
      <c r="D78" s="236" t="str">
        <f>IFERROR('Portfolio-WORK'!S77, "")</f>
        <v/>
      </c>
      <c r="E78" s="235" t="str">
        <f>IFERROR('Portfolio-WORK'!T77, "")</f>
        <v/>
      </c>
      <c r="F78" s="237" t="str">
        <f>IFERROR('Portfolio-WORK'!U77, "")</f>
        <v/>
      </c>
      <c r="G78" s="241"/>
      <c r="H78" s="244"/>
      <c r="J78" s="239"/>
      <c r="K78" s="239"/>
      <c r="L78" s="240"/>
      <c r="N78" s="235"/>
      <c r="R78" s="242"/>
    </row>
    <row r="79" spans="2:18">
      <c r="B79" s="235" t="str">
        <f>IFERROR('Portfolio-WORK'!Q78, "")</f>
        <v/>
      </c>
      <c r="C79" s="236" t="str">
        <f>IFERROR('Portfolio-WORK'!R78, "")</f>
        <v/>
      </c>
      <c r="D79" s="236" t="str">
        <f>IFERROR('Portfolio-WORK'!S78, "")</f>
        <v/>
      </c>
      <c r="E79" s="235" t="str">
        <f>IFERROR('Portfolio-WORK'!T78, "")</f>
        <v/>
      </c>
      <c r="F79" s="237" t="str">
        <f>IFERROR('Portfolio-WORK'!U78, "")</f>
        <v/>
      </c>
      <c r="G79" s="241"/>
      <c r="H79" s="244"/>
      <c r="J79" s="239"/>
      <c r="K79" s="239"/>
      <c r="L79" s="240"/>
      <c r="N79" s="235"/>
      <c r="R79" s="242"/>
    </row>
    <row r="80" spans="2:18">
      <c r="B80" s="235" t="str">
        <f>IFERROR('Portfolio-WORK'!Q79, "")</f>
        <v/>
      </c>
      <c r="C80" s="236" t="str">
        <f>IFERROR('Portfolio-WORK'!R79, "")</f>
        <v/>
      </c>
      <c r="D80" s="236" t="str">
        <f>IFERROR('Portfolio-WORK'!S79, "")</f>
        <v/>
      </c>
      <c r="E80" s="235" t="str">
        <f>IFERROR('Portfolio-WORK'!T79, "")</f>
        <v/>
      </c>
      <c r="F80" s="237" t="str">
        <f>IFERROR('Portfolio-WORK'!U79, "")</f>
        <v/>
      </c>
      <c r="G80" s="241"/>
      <c r="H80" s="244"/>
      <c r="J80" s="239"/>
      <c r="K80" s="239"/>
      <c r="L80" s="240"/>
      <c r="N80" s="235"/>
      <c r="R80" s="242"/>
    </row>
    <row r="81" spans="2:18">
      <c r="B81" s="235" t="str">
        <f>IFERROR('Portfolio-WORK'!Q80, "")</f>
        <v/>
      </c>
      <c r="C81" s="236" t="str">
        <f>IFERROR('Portfolio-WORK'!R80, "")</f>
        <v/>
      </c>
      <c r="D81" s="236" t="str">
        <f>IFERROR('Portfolio-WORK'!S80, "")</f>
        <v/>
      </c>
      <c r="E81" s="235" t="str">
        <f>IFERROR('Portfolio-WORK'!T80, "")</f>
        <v/>
      </c>
      <c r="F81" s="237" t="str">
        <f>IFERROR('Portfolio-WORK'!U80, "")</f>
        <v/>
      </c>
      <c r="G81" s="241"/>
      <c r="H81" s="244"/>
      <c r="J81" s="239"/>
      <c r="K81" s="239"/>
      <c r="L81" s="240"/>
      <c r="N81" s="235"/>
      <c r="R81" s="242"/>
    </row>
    <row r="82" spans="2:18">
      <c r="B82" s="235"/>
      <c r="C82" s="236"/>
      <c r="D82" s="235"/>
      <c r="E82" s="235"/>
      <c r="F82" s="235"/>
      <c r="H82" s="245"/>
      <c r="J82" s="239"/>
      <c r="L82" s="240"/>
    </row>
    <row r="83" spans="2:18">
      <c r="B83" s="235"/>
      <c r="C83" s="236"/>
      <c r="D83" s="235"/>
      <c r="E83" s="235"/>
      <c r="F83" s="235"/>
      <c r="H83" s="245"/>
    </row>
    <row r="84" spans="2:18">
      <c r="H84" s="245"/>
    </row>
    <row r="85" spans="2:18">
      <c r="H85" s="245"/>
    </row>
    <row r="86" spans="2:18">
      <c r="H86" s="245"/>
    </row>
    <row r="87" spans="2:18">
      <c r="H87" s="245"/>
    </row>
    <row r="88" spans="2:18">
      <c r="H88" s="245"/>
    </row>
    <row r="89" spans="2:18">
      <c r="H89" s="245"/>
    </row>
    <row r="90" spans="2:18">
      <c r="H90" s="245"/>
    </row>
    <row r="91" spans="2:18">
      <c r="H91" s="245"/>
    </row>
    <row r="92" spans="2:18">
      <c r="H92" s="245"/>
    </row>
    <row r="93" spans="2:18">
      <c r="H93" s="245"/>
    </row>
    <row r="94" spans="2:18">
      <c r="H94" s="245"/>
    </row>
    <row r="95" spans="2:18">
      <c r="H95" s="245"/>
    </row>
    <row r="96" spans="2:18">
      <c r="H96" s="245"/>
    </row>
    <row r="97" spans="8:8">
      <c r="H97" s="245"/>
    </row>
    <row r="98" spans="8:8">
      <c r="H98" s="245"/>
    </row>
    <row r="99" spans="8:8">
      <c r="H99" s="245"/>
    </row>
    <row r="100" spans="8:8">
      <c r="H100" s="245"/>
    </row>
    <row r="101" spans="8:8">
      <c r="H101" s="245"/>
    </row>
    <row r="102" spans="8:8">
      <c r="H102" s="245"/>
    </row>
    <row r="103" spans="8:8">
      <c r="H103" s="245"/>
    </row>
    <row r="104" spans="8:8">
      <c r="H104" s="245"/>
    </row>
    <row r="105" spans="8:8">
      <c r="H105" s="245"/>
    </row>
    <row r="106" spans="8:8">
      <c r="H106" s="245"/>
    </row>
    <row r="107" spans="8:8">
      <c r="H107" s="245"/>
    </row>
    <row r="108" spans="8:8">
      <c r="H108" s="245"/>
    </row>
    <row r="109" spans="8:8">
      <c r="H109" s="245"/>
    </row>
    <row r="110" spans="8:8">
      <c r="H110" s="245"/>
    </row>
    <row r="111" spans="8:8">
      <c r="H111" s="245"/>
    </row>
    <row r="112" spans="8:8">
      <c r="H112" s="245"/>
    </row>
    <row r="113" spans="8:8">
      <c r="H113" s="245"/>
    </row>
    <row r="114" spans="8:8">
      <c r="H114" s="245"/>
    </row>
    <row r="115" spans="8:8">
      <c r="H115" s="245"/>
    </row>
    <row r="116" spans="8:8">
      <c r="H116" s="245"/>
    </row>
    <row r="117" spans="8:8">
      <c r="H117" s="245"/>
    </row>
    <row r="118" spans="8:8">
      <c r="H118" s="245"/>
    </row>
    <row r="119" spans="8:8">
      <c r="H119" s="245"/>
    </row>
    <row r="120" spans="8:8">
      <c r="H120" s="245"/>
    </row>
    <row r="121" spans="8:8">
      <c r="H121" s="245"/>
    </row>
    <row r="122" spans="8:8">
      <c r="H122" s="245"/>
    </row>
    <row r="123" spans="8:8">
      <c r="H123" s="245"/>
    </row>
    <row r="124" spans="8:8">
      <c r="H124" s="245"/>
    </row>
    <row r="125" spans="8:8">
      <c r="H125" s="245"/>
    </row>
    <row r="126" spans="8:8">
      <c r="H126" s="245"/>
    </row>
    <row r="127" spans="8:8">
      <c r="H127" s="245"/>
    </row>
  </sheetData>
  <mergeCells count="2">
    <mergeCell ref="C8:F8"/>
    <mergeCell ref="B9:F9"/>
  </mergeCells>
  <dataValidations count="1">
    <dataValidation type="list" allowBlank="1" showInputMessage="1" showErrorMessage="1" sqref="C6">
      <formula1>$O$12:$O$58</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1C3E0B05-9189-464A-AAE9-08C1CDF060C3}">
            <xm:f>'Portfolio-WORK'!$D$10=5</xm:f>
            <x14:dxf>
              <numFmt numFmtId="165" formatCode="0.0%"/>
            </x14:dxf>
          </x14:cfRule>
          <x14:cfRule type="expression" priority="2" id="{32FA86D8-0526-4B93-92E6-6B54E1F35350}">
            <xm:f>'Portfolio-WORK'!$D$10=4</xm:f>
            <x14:dxf>
              <numFmt numFmtId="14" formatCode="0.00%"/>
            </x14:dxf>
          </x14:cfRule>
          <x14:cfRule type="expression" priority="3" id="{82BAEE34-A940-42E3-9737-B9CC0B74EEE3}">
            <xm:f>'Portfolio-WORK'!$D$10=3</xm:f>
            <x14:dxf>
              <numFmt numFmtId="177" formatCode="0.000"/>
            </x14:dxf>
          </x14:cfRule>
          <x14:cfRule type="expression" priority="4" id="{0FC0D8EC-52D5-4113-B6E4-6EBBE03744C0}">
            <xm:f>'Portfolio-WORK'!$D$10=2</xm:f>
            <x14:dxf>
              <numFmt numFmtId="2" formatCode="0.00"/>
            </x14:dxf>
          </x14:cfRule>
          <x14:cfRule type="expression" priority="5" id="{CD71C0CE-4D17-41A2-89D9-D60D08FCD26A}">
            <xm:f>'Portfolio-WORK'!$D$10=0</xm:f>
            <x14:dxf>
              <numFmt numFmtId="3" formatCode="#,##0"/>
            </x14:dxf>
          </x14:cfRule>
          <x14:cfRule type="expression" priority="6" id="{17ACD0C4-FD42-43D2-B0A7-E50FF00EEB4D}">
            <xm:f>'Portfolio-WORK'!$D$10=1</xm:f>
            <x14:dxf>
              <numFmt numFmtId="164" formatCode="0.0"/>
            </x14:dxf>
          </x14:cfRule>
          <xm:sqref>E12:E81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B126"/>
  <sheetViews>
    <sheetView tabSelected="1" workbookViewId="0">
      <pane ySplit="10" topLeftCell="A11" activePane="bottomLeft" state="frozen"/>
      <selection pane="bottomLeft"/>
    </sheetView>
  </sheetViews>
  <sheetFormatPr defaultRowHeight="12.75"/>
  <cols>
    <col min="1" max="2" width="9.140625" style="246"/>
    <col min="3" max="3" width="12.85546875" style="246" customWidth="1"/>
    <col min="4" max="4" width="13.7109375" style="246" customWidth="1"/>
    <col min="5" max="5" width="12.85546875" style="246" customWidth="1"/>
    <col min="6" max="6" width="24.140625" style="246" customWidth="1"/>
    <col min="7" max="7" width="9.140625" style="246"/>
    <col min="8" max="8" width="12.7109375" style="246" customWidth="1"/>
    <col min="9" max="10" width="10.42578125" style="246" customWidth="1"/>
    <col min="11" max="11" width="8.140625" style="246" customWidth="1"/>
    <col min="12" max="12" width="9.140625" style="246"/>
    <col min="13" max="13" width="10.7109375" style="246" customWidth="1"/>
    <col min="14" max="14" width="9.140625" style="247"/>
    <col min="15" max="15" width="5.5703125" style="246" customWidth="1"/>
    <col min="16" max="16" width="9.140625" style="246"/>
    <col min="17" max="17" width="8.85546875" style="246" customWidth="1"/>
    <col min="18" max="18" width="28.85546875" style="246" customWidth="1"/>
    <col min="19" max="26" width="9.140625" style="246"/>
    <col min="27" max="27" width="10.7109375" style="246" customWidth="1"/>
    <col min="28" max="16384" width="9.140625" style="246"/>
  </cols>
  <sheetData>
    <row r="2" spans="1:28">
      <c r="E2" s="246" t="s">
        <v>378</v>
      </c>
      <c r="F2" s="246" t="str">
        <f>VLOOKUP(F6, 'Map-Upload Sheet Names'!N:P, 2, 0)</f>
        <v>Top 50 S&amp;P 500 Companies By Low PE to GROWTH</v>
      </c>
    </row>
    <row r="3" spans="1:28">
      <c r="E3" s="246" t="s">
        <v>379</v>
      </c>
      <c r="F3" s="246" t="str">
        <f>VLOOKUP(F6, 'Map-Upload Sheet Names'!N:P, 3, 0)</f>
        <v>P/E-to-Growth: Trailing twelve months P/E divided by the five-year EPS growth rate estimated by BofAML Fundamental Equity Research. If no BofAML estimate exist, then IBES Mean Long Term Growth Estimate is used.</v>
      </c>
    </row>
    <row r="5" spans="1:28">
      <c r="M5" s="246">
        <f>MIN(L11:L68)</f>
        <v>0</v>
      </c>
    </row>
    <row r="6" spans="1:28">
      <c r="E6" s="246" t="s">
        <v>370</v>
      </c>
      <c r="F6" s="248" t="str">
        <f>'Screens LONG'!C6</f>
        <v>PEG Ratio</v>
      </c>
      <c r="M6" s="246">
        <f>MAX(L11:L81)</f>
        <v>70</v>
      </c>
    </row>
    <row r="7" spans="1:28">
      <c r="Y7" s="246" t="s">
        <v>380</v>
      </c>
      <c r="Z7" s="246">
        <f>MIN(V11:V80)</f>
        <v>2</v>
      </c>
    </row>
    <row r="8" spans="1:28" ht="17.25" customHeight="1">
      <c r="E8" s="249" t="str">
        <f>"Screen for "&amp; TEXT(Constituents!F8+15, "mmmm")</f>
        <v>Screen for September</v>
      </c>
      <c r="J8" s="246" t="s">
        <v>381</v>
      </c>
      <c r="K8" s="246" t="str">
        <f>VLOOKUP(F6, Constituents!E:K, 7, 0)</f>
        <v>ASC</v>
      </c>
      <c r="Q8" s="246" t="s">
        <v>382</v>
      </c>
      <c r="Y8" s="246" t="s">
        <v>383</v>
      </c>
      <c r="Z8" s="246">
        <f>COUNTIF(V11:V80, "&gt;0")</f>
        <v>9</v>
      </c>
    </row>
    <row r="9" spans="1:28" ht="17.25" customHeight="1">
      <c r="A9" s="249">
        <f>COUNTIF(L11:L114, "0")</f>
        <v>20</v>
      </c>
      <c r="E9" s="246">
        <f>Constituents!J6</f>
        <v>8</v>
      </c>
      <c r="F9" s="246">
        <f>Constituents!N6</f>
        <v>12</v>
      </c>
      <c r="G9" s="246">
        <f>Constituents!M6</f>
        <v>11</v>
      </c>
      <c r="H9" s="246">
        <f>Constituents!I6</f>
        <v>7</v>
      </c>
      <c r="I9" s="246">
        <f>Constituents!L6</f>
        <v>10</v>
      </c>
      <c r="Q9" s="246">
        <v>4</v>
      </c>
      <c r="R9" s="246">
        <v>5</v>
      </c>
      <c r="S9" s="246">
        <v>6</v>
      </c>
      <c r="T9" s="246">
        <v>7</v>
      </c>
      <c r="U9" s="246">
        <v>8</v>
      </c>
    </row>
    <row r="10" spans="1:28" ht="54" customHeight="1">
      <c r="A10" s="246" t="s">
        <v>384</v>
      </c>
      <c r="B10" s="246" t="s">
        <v>385</v>
      </c>
      <c r="D10" s="250">
        <f>VLOOKUP(F6, 'Map-Upload Sheet Names'!D:F, 3, 0)</f>
        <v>2</v>
      </c>
      <c r="E10" s="231" t="s">
        <v>374</v>
      </c>
      <c r="F10" s="232" t="s">
        <v>375</v>
      </c>
      <c r="G10" s="232" t="s">
        <v>376</v>
      </c>
      <c r="H10" s="233" t="str">
        <f>VLOOKUP(F6, 'Map-Upload Sheet Names'!D:E, 2, 0)</f>
        <v>PEG Ratio</v>
      </c>
      <c r="I10" s="233" t="str">
        <f>"Price "&amp;TEXT(Constituents!F8, "mm/dd/yyyy")</f>
        <v>Price 08/30/2019</v>
      </c>
      <c r="J10" s="233"/>
      <c r="K10" s="251" t="s">
        <v>386</v>
      </c>
      <c r="L10" s="251" t="s">
        <v>387</v>
      </c>
      <c r="M10" s="251" t="s">
        <v>388</v>
      </c>
      <c r="N10" s="251" t="s">
        <v>389</v>
      </c>
      <c r="Q10" s="229" t="str">
        <f>E10</f>
        <v>Mo. In Scrn</v>
      </c>
      <c r="R10" s="229" t="str">
        <f t="shared" ref="R10:U10" si="0">F10</f>
        <v>Company</v>
      </c>
      <c r="S10" s="229" t="str">
        <f t="shared" si="0"/>
        <v>Ticker</v>
      </c>
      <c r="T10" s="229" t="str">
        <f t="shared" si="0"/>
        <v>PEG Ratio</v>
      </c>
      <c r="U10" s="229" t="str">
        <f t="shared" si="0"/>
        <v>Price 08/30/2019</v>
      </c>
      <c r="V10" s="252" t="s">
        <v>390</v>
      </c>
      <c r="Y10" s="229" t="s">
        <v>372</v>
      </c>
    </row>
    <row r="11" spans="1:28">
      <c r="A11" s="246">
        <f>L11-$A$9</f>
        <v>1</v>
      </c>
      <c r="B11" s="253">
        <f>N11</f>
        <v>24</v>
      </c>
      <c r="C11" s="246">
        <v>1</v>
      </c>
      <c r="D11" s="246" t="str">
        <f>C11&amp;"-"&amp;$F$6</f>
        <v>1-PEG Ratio</v>
      </c>
      <c r="E11" s="254">
        <f>IFERROR(IF(1=VLOOKUP($D11, Constituents!$C:$AD, E$9, 0), "New", VLOOKUP($D11, Constituents!$C:$AD, E$9, 0)), "")</f>
        <v>3</v>
      </c>
      <c r="F11" s="246" t="str">
        <f>IFERROR(VLOOKUP($D11, Constituents!$C:$AD, F$9, 0), "")</f>
        <v>Alaska Air Group, Inc.</v>
      </c>
      <c r="G11" s="246" t="str">
        <f>IFERROR(VLOOKUP($D11, Constituents!$C:$AD, G$9, 0), "")</f>
        <v>ALK</v>
      </c>
      <c r="H11" s="255">
        <f>IFERROR(IF($F$6="Size", VLOOKUP($D11, Constituents!$C:$AD, H$9, 0)/1000, VLOOKUP($D11, Constituents!$C:$AD, H$9, 0)), "")</f>
        <v>0.67581000000000002</v>
      </c>
      <c r="I11" s="255">
        <f>IFERROR(VLOOKUP($D11, Constituents!$C:$AD, I$9, 0), "")</f>
        <v>59.72</v>
      </c>
      <c r="J11" s="255"/>
      <c r="K11" s="256">
        <f>IFERROR(IF($K$8="ASC", RANK(H11, H$11:H$80, 1), COUNTA($F$11:$F$80)+1-RANK(H11, H$11:H$80, 1)), "na")</f>
        <v>24</v>
      </c>
      <c r="L11" s="246">
        <f>COUNTIF($F$11:$F$80, "&lt;="&amp;F11)</f>
        <v>21</v>
      </c>
      <c r="M11" s="253">
        <f t="shared" ref="M11:M74" si="1">IFERROR(K11*100+L11, "na")</f>
        <v>2421</v>
      </c>
      <c r="N11" s="253">
        <f>RANK(M11, $M$11:$M$80, 1)</f>
        <v>24</v>
      </c>
      <c r="O11" s="257"/>
      <c r="P11" s="246">
        <v>1</v>
      </c>
      <c r="Q11" s="254">
        <f>VLOOKUP($P11,$B:$I, Q$9, 0)</f>
        <v>25</v>
      </c>
      <c r="R11" s="246" t="str">
        <f>VLOOKUP($P11,$B:$I, R$9, 0)</f>
        <v>Cimarex Energy Co.</v>
      </c>
      <c r="S11" s="246" t="str">
        <f>VLOOKUP($P11,$B:$I, S$9, 0)</f>
        <v>XEC</v>
      </c>
      <c r="T11" s="246">
        <f>VLOOKUP($P11,$B:$I, T$9, 0)</f>
        <v>0.1273</v>
      </c>
      <c r="U11" s="258">
        <f>VLOOKUP($P11,$B:$I, U$9, 0)</f>
        <v>42.78</v>
      </c>
      <c r="V11" s="246" t="str">
        <f>IF(ISERROR(VLOOKUP($F$6&amp;S11, Constituents!A:A, 1, 0)), "", VLOOKUP(S11,G:L, 6, 0)-$A$9)</f>
        <v/>
      </c>
      <c r="Y11" s="246">
        <v>1</v>
      </c>
      <c r="Z11" s="246">
        <f>IF(Y11&lt;=$Z$8, SMALL($V$11:$V$80, Y11), "")</f>
        <v>2</v>
      </c>
      <c r="AA11" s="246" t="str">
        <f>IFERROR(VLOOKUP(Z11,$A$11:$G$109, 7, 0), "")</f>
        <v>ALXN</v>
      </c>
      <c r="AB11" s="246" t="str">
        <f>IFERROR(VLOOKUP(Z11,$A$11:$G$109, 6, 0), "")</f>
        <v>Alexion Pharmaceuticals, Inc.</v>
      </c>
    </row>
    <row r="12" spans="1:28">
      <c r="A12" s="246">
        <f t="shared" ref="A12:A75" si="2">L12-$A$9</f>
        <v>2</v>
      </c>
      <c r="B12" s="253">
        <f t="shared" ref="B12:B75" si="3">N12</f>
        <v>45</v>
      </c>
      <c r="C12" s="246">
        <v>2</v>
      </c>
      <c r="D12" s="246" t="str">
        <f t="shared" ref="D12:D75" si="4">C12&amp;"-"&amp;$F$6</f>
        <v>2-PEG Ratio</v>
      </c>
      <c r="E12" s="254" t="str">
        <f>IFERROR(IF(1=VLOOKUP($D12, Constituents!$C:$AD, E$9, 0), "New", VLOOKUP($D12, Constituents!$C:$AD, E$9, 0)), "")</f>
        <v>New</v>
      </c>
      <c r="F12" s="246" t="str">
        <f>IFERROR(VLOOKUP($D12, Constituents!$C:$AD, F$9, 0), "")</f>
        <v>Alexion Pharmaceuticals, Inc.</v>
      </c>
      <c r="G12" s="246" t="str">
        <f>IFERROR(VLOOKUP($D12, Constituents!$C:$AD, G$9, 0), "")</f>
        <v>ALXN</v>
      </c>
      <c r="H12" s="255">
        <f>IFERROR(IF($F$6="Size", VLOOKUP($D12, Constituents!$C:$AD, H$9, 0)/1000, VLOOKUP($D12, Constituents!$C:$AD, H$9, 0)), "")</f>
        <v>1.01034</v>
      </c>
      <c r="I12" s="255">
        <f>IFERROR(VLOOKUP($D12, Constituents!$C:$AD, I$9, 0), "")</f>
        <v>100.76</v>
      </c>
      <c r="J12" s="255"/>
      <c r="K12" s="256">
        <f t="shared" ref="K12:K75" si="5">IFERROR(IF($K$8="ASC", RANK(H12, H$11:H$80, 1), COUNTA($F$11:$F$80)+1-RANK(H12, H$11:H$80, 1)), "na")</f>
        <v>45</v>
      </c>
      <c r="L12" s="246">
        <f t="shared" ref="L12:L75" si="6">COUNTIF($F$11:$F$80, "&lt;="&amp;F12)</f>
        <v>22</v>
      </c>
      <c r="M12" s="253">
        <f t="shared" si="1"/>
        <v>4522</v>
      </c>
      <c r="N12" s="253">
        <f t="shared" ref="N12:N75" si="7">RANK(M12, $M$11:$M$80, 1)</f>
        <v>45</v>
      </c>
      <c r="O12" s="257"/>
      <c r="P12" s="246">
        <f>P11+1</f>
        <v>2</v>
      </c>
      <c r="Q12" s="254">
        <f t="shared" ref="Q12:Q75" si="8">VLOOKUP($P12,$B:$I, Q$9, 0)</f>
        <v>7</v>
      </c>
      <c r="R12" s="246" t="str">
        <f t="shared" ref="R12:R75" si="9">VLOOKUP($P12,$B:$I, 5, 0)</f>
        <v>Cabot Oil &amp; Gas Corporation</v>
      </c>
      <c r="S12" s="246" t="str">
        <f t="shared" ref="S12:U31" si="10">VLOOKUP($P12,$B:$I, S$9, 0)</f>
        <v>COG</v>
      </c>
      <c r="T12" s="246">
        <f t="shared" si="10"/>
        <v>0.15789</v>
      </c>
      <c r="U12" s="258">
        <f t="shared" si="10"/>
        <v>17.12</v>
      </c>
      <c r="V12" s="246" t="str">
        <f>IF(ISERROR(VLOOKUP($F$6&amp;S12, Constituents!A:A, 1, 0)), "", VLOOKUP(S12,G:L, 6, 0)-$A$9)</f>
        <v/>
      </c>
      <c r="Y12" s="246">
        <f>Y11+1</f>
        <v>2</v>
      </c>
      <c r="Z12" s="246">
        <f t="shared" ref="Z12:Z75" si="11">IF(Y12&lt;=$Z$8, SMALL($V$11:$V$80, Y12), "")</f>
        <v>9</v>
      </c>
      <c r="AA12" s="246" t="str">
        <f t="shared" ref="AA12:AA75" si="12">IFERROR(VLOOKUP(Z12,$A$11:$G$109, 7, 0), "")</f>
        <v>CNC</v>
      </c>
      <c r="AB12" s="246" t="str">
        <f t="shared" ref="AB12:AB75" si="13">IFERROR(VLOOKUP(Z12,$A$11:$G$109, 6, 0), "")</f>
        <v>Centene Corporation</v>
      </c>
    </row>
    <row r="13" spans="1:28">
      <c r="A13" s="246">
        <f t="shared" si="2"/>
        <v>3</v>
      </c>
      <c r="B13" s="253">
        <f t="shared" si="3"/>
        <v>11</v>
      </c>
      <c r="C13" s="246">
        <v>3</v>
      </c>
      <c r="D13" s="246" t="str">
        <f t="shared" si="4"/>
        <v>3-PEG Ratio</v>
      </c>
      <c r="E13" s="254">
        <f>IFERROR(IF(1=VLOOKUP($D13, Constituents!$C:$AD, E$9, 0), "New", VLOOKUP($D13, Constituents!$C:$AD, E$9, 0)), "")</f>
        <v>4</v>
      </c>
      <c r="F13" s="246" t="str">
        <f>IFERROR(VLOOKUP($D13, Constituents!$C:$AD, F$9, 0), "")</f>
        <v>American Airlines Group, Inc.</v>
      </c>
      <c r="G13" s="246" t="str">
        <f>IFERROR(VLOOKUP($D13, Constituents!$C:$AD, G$9, 0), "")</f>
        <v>AAL</v>
      </c>
      <c r="H13" s="255">
        <f>IFERROR(IF($F$6="Size", VLOOKUP($D13, Constituents!$C:$AD, H$9, 0)/1000, VLOOKUP($D13, Constituents!$C:$AD, H$9, 0)), "")</f>
        <v>0.4677</v>
      </c>
      <c r="I13" s="255">
        <f>IFERROR(VLOOKUP($D13, Constituents!$C:$AD, I$9, 0), "")</f>
        <v>26.31</v>
      </c>
      <c r="J13" s="255"/>
      <c r="K13" s="256">
        <f t="shared" si="5"/>
        <v>11</v>
      </c>
      <c r="L13" s="246">
        <f t="shared" si="6"/>
        <v>23</v>
      </c>
      <c r="M13" s="253">
        <f t="shared" si="1"/>
        <v>1123</v>
      </c>
      <c r="N13" s="253">
        <f t="shared" si="7"/>
        <v>11</v>
      </c>
      <c r="O13" s="257"/>
      <c r="P13" s="246">
        <f t="shared" ref="P13:P76" si="14">P12+1</f>
        <v>3</v>
      </c>
      <c r="Q13" s="254">
        <f t="shared" si="8"/>
        <v>11</v>
      </c>
      <c r="R13" s="246" t="str">
        <f t="shared" si="9"/>
        <v>Twitter, Inc.</v>
      </c>
      <c r="S13" s="246" t="str">
        <f t="shared" si="10"/>
        <v>TWTR</v>
      </c>
      <c r="T13" s="246">
        <f t="shared" si="10"/>
        <v>0.17252999999999999</v>
      </c>
      <c r="U13" s="258">
        <f t="shared" si="10"/>
        <v>42.65</v>
      </c>
      <c r="V13" s="246" t="str">
        <f>IF(ISERROR(VLOOKUP($F$6&amp;S13, Constituents!A:A, 1, 0)), "", VLOOKUP(S13,G:L, 6, 0)-$A$9)</f>
        <v/>
      </c>
      <c r="Y13" s="246">
        <f t="shared" ref="Y13:Y76" si="15">Y12+1</f>
        <v>3</v>
      </c>
      <c r="Z13" s="246">
        <f t="shared" si="11"/>
        <v>15</v>
      </c>
      <c r="AA13" s="246" t="str">
        <f t="shared" si="12"/>
        <v>DVN</v>
      </c>
      <c r="AB13" s="246" t="str">
        <f t="shared" si="13"/>
        <v>Devon Energy Corporation</v>
      </c>
    </row>
    <row r="14" spans="1:28">
      <c r="A14" s="246">
        <f t="shared" si="2"/>
        <v>4</v>
      </c>
      <c r="B14" s="253">
        <f t="shared" si="3"/>
        <v>41</v>
      </c>
      <c r="C14" s="246">
        <v>4</v>
      </c>
      <c r="D14" s="246" t="str">
        <f t="shared" si="4"/>
        <v>4-PEG Ratio</v>
      </c>
      <c r="E14" s="254">
        <f>IFERROR(IF(1=VLOOKUP($D14, Constituents!$C:$AD, E$9, 0), "New", VLOOKUP($D14, Constituents!$C:$AD, E$9, 0)), "")</f>
        <v>3</v>
      </c>
      <c r="F14" s="246" t="str">
        <f>IFERROR(VLOOKUP($D14, Constituents!$C:$AD, F$9, 0), "")</f>
        <v>Anthem, Inc.</v>
      </c>
      <c r="G14" s="246" t="str">
        <f>IFERROR(VLOOKUP($D14, Constituents!$C:$AD, G$9, 0), "")</f>
        <v>ANTM</v>
      </c>
      <c r="H14" s="255">
        <f>IFERROR(IF($F$6="Size", VLOOKUP($D14, Constituents!$C:$AD, H$9, 0)/1000, VLOOKUP($D14, Constituents!$C:$AD, H$9, 0)), "")</f>
        <v>0.95045999999999997</v>
      </c>
      <c r="I14" s="255">
        <f>IFERROR(VLOOKUP($D14, Constituents!$C:$AD, I$9, 0), "")</f>
        <v>261.52</v>
      </c>
      <c r="J14" s="255"/>
      <c r="K14" s="256">
        <f t="shared" si="5"/>
        <v>41</v>
      </c>
      <c r="L14" s="246">
        <f t="shared" si="6"/>
        <v>24</v>
      </c>
      <c r="M14" s="253">
        <f t="shared" si="1"/>
        <v>4124</v>
      </c>
      <c r="N14" s="253">
        <f t="shared" si="7"/>
        <v>41</v>
      </c>
      <c r="O14" s="257"/>
      <c r="P14" s="246">
        <f t="shared" si="14"/>
        <v>4</v>
      </c>
      <c r="Q14" s="254">
        <f t="shared" si="8"/>
        <v>4</v>
      </c>
      <c r="R14" s="246" t="str">
        <f t="shared" si="9"/>
        <v>Everest Re Group, Ltd.</v>
      </c>
      <c r="S14" s="246" t="str">
        <f t="shared" si="10"/>
        <v>RE</v>
      </c>
      <c r="T14" s="246">
        <f t="shared" si="10"/>
        <v>0.24979999999999999</v>
      </c>
      <c r="U14" s="258">
        <f t="shared" si="10"/>
        <v>235.88</v>
      </c>
      <c r="V14" s="246" t="str">
        <f>IF(ISERROR(VLOOKUP($F$6&amp;S14, Constituents!A:A, 1, 0)), "", VLOOKUP(S14,G:L, 6, 0)-$A$9)</f>
        <v/>
      </c>
      <c r="Y14" s="246">
        <f t="shared" si="15"/>
        <v>4</v>
      </c>
      <c r="Z14" s="246">
        <f t="shared" si="11"/>
        <v>18</v>
      </c>
      <c r="AA14" s="246" t="str">
        <f t="shared" si="12"/>
        <v>DISCA</v>
      </c>
      <c r="AB14" s="246" t="str">
        <f t="shared" si="13"/>
        <v>Discovery, Inc. Class A</v>
      </c>
    </row>
    <row r="15" spans="1:28">
      <c r="A15" s="246">
        <f t="shared" si="2"/>
        <v>7</v>
      </c>
      <c r="B15" s="253">
        <f t="shared" si="3"/>
        <v>9</v>
      </c>
      <c r="C15" s="246">
        <v>5</v>
      </c>
      <c r="D15" s="246" t="str">
        <f t="shared" si="4"/>
        <v>5-PEG Ratio</v>
      </c>
      <c r="E15" s="254">
        <f>IFERROR(IF(1=VLOOKUP($D15, Constituents!$C:$AD, E$9, 0), "New", VLOOKUP($D15, Constituents!$C:$AD, E$9, 0)), "")</f>
        <v>70</v>
      </c>
      <c r="F15" s="246" t="str">
        <f>IFERROR(VLOOKUP($D15, Constituents!$C:$AD, F$9, 0), "")</f>
        <v>CBS Corporation Class B</v>
      </c>
      <c r="G15" s="246" t="str">
        <f>IFERROR(VLOOKUP($D15, Constituents!$C:$AD, G$9, 0), "")</f>
        <v>CBS</v>
      </c>
      <c r="H15" s="255">
        <f>IFERROR(IF($F$6="Size", VLOOKUP($D15, Constituents!$C:$AD, H$9, 0)/1000, VLOOKUP($D15, Constituents!$C:$AD, H$9, 0)), "")</f>
        <v>0.41374</v>
      </c>
      <c r="I15" s="255">
        <f>IFERROR(VLOOKUP($D15, Constituents!$C:$AD, I$9, 0), "")</f>
        <v>42.06</v>
      </c>
      <c r="J15" s="255"/>
      <c r="K15" s="256">
        <f t="shared" si="5"/>
        <v>9</v>
      </c>
      <c r="L15" s="246">
        <f t="shared" si="6"/>
        <v>27</v>
      </c>
      <c r="M15" s="253">
        <f t="shared" si="1"/>
        <v>927</v>
      </c>
      <c r="N15" s="253">
        <f t="shared" si="7"/>
        <v>9</v>
      </c>
      <c r="O15" s="257"/>
      <c r="P15" s="246">
        <f t="shared" si="14"/>
        <v>5</v>
      </c>
      <c r="Q15" s="254">
        <f t="shared" si="8"/>
        <v>20</v>
      </c>
      <c r="R15" s="246" t="str">
        <f t="shared" si="9"/>
        <v>Huntington Ingalls Industries, Inc.</v>
      </c>
      <c r="S15" s="246" t="str">
        <f t="shared" si="10"/>
        <v>HII</v>
      </c>
      <c r="T15" s="246">
        <f t="shared" si="10"/>
        <v>0.32372000000000001</v>
      </c>
      <c r="U15" s="258">
        <f t="shared" si="10"/>
        <v>209</v>
      </c>
      <c r="V15" s="246" t="str">
        <f>IF(ISERROR(VLOOKUP($F$6&amp;S15, Constituents!A:A, 1, 0)), "", VLOOKUP(S15,G:L, 6, 0)-$A$9)</f>
        <v/>
      </c>
      <c r="Y15" s="246">
        <f t="shared" si="15"/>
        <v>5</v>
      </c>
      <c r="Z15" s="246">
        <f t="shared" si="11"/>
        <v>29</v>
      </c>
      <c r="AA15" s="246" t="str">
        <f t="shared" si="12"/>
        <v>LRCX</v>
      </c>
      <c r="AB15" s="246" t="str">
        <f t="shared" si="13"/>
        <v>Lam Research Corporation</v>
      </c>
    </row>
    <row r="16" spans="1:28">
      <c r="A16" s="246">
        <f t="shared" si="2"/>
        <v>5</v>
      </c>
      <c r="B16" s="253">
        <f t="shared" si="3"/>
        <v>2</v>
      </c>
      <c r="C16" s="246">
        <v>6</v>
      </c>
      <c r="D16" s="246" t="str">
        <f t="shared" si="4"/>
        <v>6-PEG Ratio</v>
      </c>
      <c r="E16" s="254">
        <f>IFERROR(IF(1=VLOOKUP($D16, Constituents!$C:$AD, E$9, 0), "New", VLOOKUP($D16, Constituents!$C:$AD, E$9, 0)), "")</f>
        <v>7</v>
      </c>
      <c r="F16" s="246" t="str">
        <f>IFERROR(VLOOKUP($D16, Constituents!$C:$AD, F$9, 0), "")</f>
        <v>Cabot Oil &amp; Gas Corporation</v>
      </c>
      <c r="G16" s="246" t="str">
        <f>IFERROR(VLOOKUP($D16, Constituents!$C:$AD, G$9, 0), "")</f>
        <v>COG</v>
      </c>
      <c r="H16" s="255">
        <f>IFERROR(IF($F$6="Size", VLOOKUP($D16, Constituents!$C:$AD, H$9, 0)/1000, VLOOKUP($D16, Constituents!$C:$AD, H$9, 0)), "")</f>
        <v>0.15789</v>
      </c>
      <c r="I16" s="255">
        <f>IFERROR(VLOOKUP($D16, Constituents!$C:$AD, I$9, 0), "")</f>
        <v>17.12</v>
      </c>
      <c r="J16" s="255"/>
      <c r="K16" s="256">
        <f t="shared" si="5"/>
        <v>2</v>
      </c>
      <c r="L16" s="246">
        <f t="shared" si="6"/>
        <v>25</v>
      </c>
      <c r="M16" s="253">
        <f t="shared" si="1"/>
        <v>225</v>
      </c>
      <c r="N16" s="253">
        <f t="shared" si="7"/>
        <v>2</v>
      </c>
      <c r="O16" s="257"/>
      <c r="P16" s="246">
        <f t="shared" si="14"/>
        <v>6</v>
      </c>
      <c r="Q16" s="254">
        <f t="shared" si="8"/>
        <v>28</v>
      </c>
      <c r="R16" s="246" t="str">
        <f t="shared" si="9"/>
        <v>Macy's Inc</v>
      </c>
      <c r="S16" s="246" t="str">
        <f t="shared" si="10"/>
        <v>M</v>
      </c>
      <c r="T16" s="246">
        <f t="shared" si="10"/>
        <v>0.37047999999999998</v>
      </c>
      <c r="U16" s="258">
        <f t="shared" si="10"/>
        <v>14.76</v>
      </c>
      <c r="V16" s="246" t="str">
        <f>IF(ISERROR(VLOOKUP($F$6&amp;S16, Constituents!A:A, 1, 0)), "", VLOOKUP(S16,G:L, 6, 0)-$A$9)</f>
        <v/>
      </c>
      <c r="Y16" s="246">
        <f t="shared" si="15"/>
        <v>6</v>
      </c>
      <c r="Z16" s="246">
        <f t="shared" si="11"/>
        <v>34</v>
      </c>
      <c r="AA16" s="246" t="str">
        <f t="shared" si="12"/>
        <v>MPC</v>
      </c>
      <c r="AB16" s="246" t="str">
        <f t="shared" si="13"/>
        <v>Marathon Petroleum Corporation</v>
      </c>
    </row>
    <row r="17" spans="1:28">
      <c r="A17" s="246">
        <f t="shared" si="2"/>
        <v>6</v>
      </c>
      <c r="B17" s="253">
        <f t="shared" si="3"/>
        <v>27</v>
      </c>
      <c r="C17" s="246">
        <v>7</v>
      </c>
      <c r="D17" s="246" t="str">
        <f t="shared" si="4"/>
        <v>7-PEG Ratio</v>
      </c>
      <c r="E17" s="254">
        <f>IFERROR(IF(1=VLOOKUP($D17, Constituents!$C:$AD, E$9, 0), "New", VLOOKUP($D17, Constituents!$C:$AD, E$9, 0)), "")</f>
        <v>7</v>
      </c>
      <c r="F17" s="246" t="str">
        <f>IFERROR(VLOOKUP($D17, Constituents!$C:$AD, F$9, 0), "")</f>
        <v>Caterpillar Inc.</v>
      </c>
      <c r="G17" s="246" t="str">
        <f>IFERROR(VLOOKUP($D17, Constituents!$C:$AD, G$9, 0), "")</f>
        <v>CAT</v>
      </c>
      <c r="H17" s="255">
        <f>IFERROR(IF($F$6="Size", VLOOKUP($D17, Constituents!$C:$AD, H$9, 0)/1000, VLOOKUP($D17, Constituents!$C:$AD, H$9, 0)), "")</f>
        <v>0.73050000000000004</v>
      </c>
      <c r="I17" s="255">
        <f>IFERROR(VLOOKUP($D17, Constituents!$C:$AD, I$9, 0), "")</f>
        <v>119</v>
      </c>
      <c r="J17" s="255"/>
      <c r="K17" s="256">
        <f t="shared" si="5"/>
        <v>27</v>
      </c>
      <c r="L17" s="246">
        <f t="shared" si="6"/>
        <v>26</v>
      </c>
      <c r="M17" s="253">
        <f t="shared" si="1"/>
        <v>2726</v>
      </c>
      <c r="N17" s="253">
        <f t="shared" si="7"/>
        <v>27</v>
      </c>
      <c r="O17" s="257"/>
      <c r="P17" s="246">
        <f t="shared" si="14"/>
        <v>7</v>
      </c>
      <c r="Q17" s="254">
        <f t="shared" si="8"/>
        <v>7</v>
      </c>
      <c r="R17" s="246" t="str">
        <f t="shared" si="9"/>
        <v>General Motors Company</v>
      </c>
      <c r="S17" s="246" t="str">
        <f t="shared" si="10"/>
        <v>GM</v>
      </c>
      <c r="T17" s="246">
        <f t="shared" si="10"/>
        <v>0.37131999999999998</v>
      </c>
      <c r="U17" s="258">
        <f t="shared" si="10"/>
        <v>37.090000000000003</v>
      </c>
      <c r="V17" s="246" t="str">
        <f>IF(ISERROR(VLOOKUP($F$6&amp;S17, Constituents!A:A, 1, 0)), "", VLOOKUP(S17,G:L, 6, 0)-$A$9)</f>
        <v/>
      </c>
      <c r="Y17" s="246">
        <f t="shared" si="15"/>
        <v>7</v>
      </c>
      <c r="Z17" s="246">
        <f t="shared" si="11"/>
        <v>35</v>
      </c>
      <c r="AA17" s="246" t="str">
        <f t="shared" si="12"/>
        <v>NRG</v>
      </c>
      <c r="AB17" s="246" t="str">
        <f t="shared" si="13"/>
        <v>NRG Energy, Inc.</v>
      </c>
    </row>
    <row r="18" spans="1:28">
      <c r="A18" s="246">
        <f t="shared" si="2"/>
        <v>8</v>
      </c>
      <c r="B18" s="253">
        <f t="shared" si="3"/>
        <v>34</v>
      </c>
      <c r="C18" s="246">
        <v>8</v>
      </c>
      <c r="D18" s="246" t="str">
        <f t="shared" si="4"/>
        <v>8-PEG Ratio</v>
      </c>
      <c r="E18" s="254">
        <f>IFERROR(IF(1=VLOOKUP($D18, Constituents!$C:$AD, E$9, 0), "New", VLOOKUP($D18, Constituents!$C:$AD, E$9, 0)), "")</f>
        <v>8</v>
      </c>
      <c r="F18" s="246" t="str">
        <f>IFERROR(VLOOKUP($D18, Constituents!$C:$AD, F$9, 0), "")</f>
        <v>Celgene Corporation</v>
      </c>
      <c r="G18" s="246" t="str">
        <f>IFERROR(VLOOKUP($D18, Constituents!$C:$AD, G$9, 0), "")</f>
        <v>CELG</v>
      </c>
      <c r="H18" s="255">
        <f>IFERROR(IF($F$6="Size", VLOOKUP($D18, Constituents!$C:$AD, H$9, 0)/1000, VLOOKUP($D18, Constituents!$C:$AD, H$9, 0)), "")</f>
        <v>0.87917000000000001</v>
      </c>
      <c r="I18" s="255">
        <f>IFERROR(VLOOKUP($D18, Constituents!$C:$AD, I$9, 0), "")</f>
        <v>96.8</v>
      </c>
      <c r="J18" s="255"/>
      <c r="K18" s="256">
        <f t="shared" si="5"/>
        <v>34</v>
      </c>
      <c r="L18" s="246">
        <f t="shared" si="6"/>
        <v>28</v>
      </c>
      <c r="M18" s="253">
        <f t="shared" si="1"/>
        <v>3428</v>
      </c>
      <c r="N18" s="253">
        <f t="shared" si="7"/>
        <v>34</v>
      </c>
      <c r="O18" s="257"/>
      <c r="P18" s="246">
        <f t="shared" si="14"/>
        <v>8</v>
      </c>
      <c r="Q18" s="254">
        <f t="shared" si="8"/>
        <v>19</v>
      </c>
      <c r="R18" s="246" t="str">
        <f t="shared" si="9"/>
        <v>United Airlines Holdings, Inc.</v>
      </c>
      <c r="S18" s="246" t="str">
        <f t="shared" si="10"/>
        <v>UAL</v>
      </c>
      <c r="T18" s="246">
        <f t="shared" si="10"/>
        <v>0.40314</v>
      </c>
      <c r="U18" s="258">
        <f t="shared" si="10"/>
        <v>84.31</v>
      </c>
      <c r="V18" s="246" t="str">
        <f>IF(ISERROR(VLOOKUP($F$6&amp;S18, Constituents!A:A, 1, 0)), "", VLOOKUP(S18,G:L, 6, 0)-$A$9)</f>
        <v/>
      </c>
      <c r="Y18" s="246">
        <f t="shared" si="15"/>
        <v>8</v>
      </c>
      <c r="Z18" s="246">
        <f t="shared" si="11"/>
        <v>39</v>
      </c>
      <c r="AA18" s="246" t="str">
        <f t="shared" si="12"/>
        <v>PRU</v>
      </c>
      <c r="AB18" s="246" t="str">
        <f t="shared" si="13"/>
        <v>Prudential Financial, Inc.</v>
      </c>
    </row>
    <row r="19" spans="1:28">
      <c r="A19" s="246">
        <f t="shared" si="2"/>
        <v>9</v>
      </c>
      <c r="B19" s="253">
        <f t="shared" si="3"/>
        <v>47</v>
      </c>
      <c r="C19" s="246">
        <v>9</v>
      </c>
      <c r="D19" s="246" t="str">
        <f t="shared" si="4"/>
        <v>9-PEG Ratio</v>
      </c>
      <c r="E19" s="254" t="str">
        <f>IFERROR(IF(1=VLOOKUP($D19, Constituents!$C:$AD, E$9, 0), "New", VLOOKUP($D19, Constituents!$C:$AD, E$9, 0)), "")</f>
        <v>New</v>
      </c>
      <c r="F19" s="246" t="str">
        <f>IFERROR(VLOOKUP($D19, Constituents!$C:$AD, F$9, 0), "")</f>
        <v>Centene Corporation</v>
      </c>
      <c r="G19" s="246" t="str">
        <f>IFERROR(VLOOKUP($D19, Constituents!$C:$AD, G$9, 0), "")</f>
        <v>CNC</v>
      </c>
      <c r="H19" s="255">
        <f>IFERROR(IF($F$6="Size", VLOOKUP($D19, Constituents!$C:$AD, H$9, 0)/1000, VLOOKUP($D19, Constituents!$C:$AD, H$9, 0)), "")</f>
        <v>1.01837</v>
      </c>
      <c r="I19" s="255">
        <f>IFERROR(VLOOKUP($D19, Constituents!$C:$AD, I$9, 0), "")</f>
        <v>46.62</v>
      </c>
      <c r="J19" s="255"/>
      <c r="K19" s="256">
        <f t="shared" si="5"/>
        <v>47</v>
      </c>
      <c r="L19" s="246">
        <f t="shared" si="6"/>
        <v>29</v>
      </c>
      <c r="M19" s="253">
        <f t="shared" si="1"/>
        <v>4729</v>
      </c>
      <c r="N19" s="253">
        <f t="shared" si="7"/>
        <v>47</v>
      </c>
      <c r="O19" s="257"/>
      <c r="P19" s="246">
        <f t="shared" si="14"/>
        <v>9</v>
      </c>
      <c r="Q19" s="254">
        <f t="shared" si="8"/>
        <v>70</v>
      </c>
      <c r="R19" s="246" t="str">
        <f t="shared" si="9"/>
        <v>CBS Corporation Class B</v>
      </c>
      <c r="S19" s="246" t="str">
        <f t="shared" si="10"/>
        <v>CBS</v>
      </c>
      <c r="T19" s="246">
        <f t="shared" si="10"/>
        <v>0.41374</v>
      </c>
      <c r="U19" s="258">
        <f t="shared" si="10"/>
        <v>42.06</v>
      </c>
      <c r="V19" s="246" t="str">
        <f>IF(ISERROR(VLOOKUP($F$6&amp;S19, Constituents!A:A, 1, 0)), "", VLOOKUP(S19,G:L, 6, 0)-$A$9)</f>
        <v/>
      </c>
      <c r="Y19" s="246">
        <f t="shared" si="15"/>
        <v>9</v>
      </c>
      <c r="Z19" s="246">
        <f t="shared" si="11"/>
        <v>40</v>
      </c>
      <c r="AA19" s="246" t="str">
        <f t="shared" si="12"/>
        <v>RCL</v>
      </c>
      <c r="AB19" s="246" t="str">
        <f t="shared" si="13"/>
        <v>Royal Caribbean Cruises Ltd.</v>
      </c>
    </row>
    <row r="20" spans="1:28">
      <c r="A20" s="246">
        <f t="shared" si="2"/>
        <v>10</v>
      </c>
      <c r="B20" s="253">
        <f t="shared" si="3"/>
        <v>1</v>
      </c>
      <c r="C20" s="246">
        <v>10</v>
      </c>
      <c r="D20" s="246" t="str">
        <f t="shared" si="4"/>
        <v>10-PEG Ratio</v>
      </c>
      <c r="E20" s="259">
        <f>IFERROR(IF(1=VLOOKUP($D20, Constituents!$C:$AD, E$9, 0), "New", VLOOKUP($D20, Constituents!$C:$AD, E$9, 0)), "")</f>
        <v>25</v>
      </c>
      <c r="F20" s="260" t="str">
        <f>IFERROR(VLOOKUP($D20, Constituents!$C:$AD, F$9, 0), "")</f>
        <v>Cimarex Energy Co.</v>
      </c>
      <c r="G20" s="260" t="str">
        <f>IFERROR(VLOOKUP($D20, Constituents!$C:$AD, G$9, 0), "")</f>
        <v>XEC</v>
      </c>
      <c r="H20" s="255">
        <f>IFERROR(IF($F$6="Size", VLOOKUP($D20, Constituents!$C:$AD, H$9, 0)/1000, VLOOKUP($D20, Constituents!$C:$AD, H$9, 0)), "")</f>
        <v>0.1273</v>
      </c>
      <c r="I20" s="255">
        <f>IFERROR(VLOOKUP($D20, Constituents!$C:$AD, I$9, 0), "")</f>
        <v>42.78</v>
      </c>
      <c r="J20" s="255"/>
      <c r="K20" s="256">
        <f t="shared" si="5"/>
        <v>1</v>
      </c>
      <c r="L20" s="246">
        <f t="shared" si="6"/>
        <v>30</v>
      </c>
      <c r="M20" s="253">
        <f t="shared" si="1"/>
        <v>130</v>
      </c>
      <c r="N20" s="253">
        <f t="shared" si="7"/>
        <v>1</v>
      </c>
      <c r="O20" s="257"/>
      <c r="P20" s="246">
        <f t="shared" si="14"/>
        <v>10</v>
      </c>
      <c r="Q20" s="254">
        <f t="shared" si="8"/>
        <v>7</v>
      </c>
      <c r="R20" s="246" t="str">
        <f t="shared" si="9"/>
        <v>Vertex Pharmaceuticals Incorporated</v>
      </c>
      <c r="S20" s="246" t="str">
        <f t="shared" si="10"/>
        <v>VRTX</v>
      </c>
      <c r="T20" s="246">
        <f t="shared" si="10"/>
        <v>0.43774999999999997</v>
      </c>
      <c r="U20" s="258">
        <f t="shared" si="10"/>
        <v>180.02</v>
      </c>
      <c r="V20" s="246" t="str">
        <f>IF(ISERROR(VLOOKUP($F$6&amp;S20, Constituents!A:A, 1, 0)), "", VLOOKUP(S20,G:L, 6, 0)-$A$9)</f>
        <v/>
      </c>
      <c r="Y20" s="246">
        <f t="shared" si="15"/>
        <v>10</v>
      </c>
      <c r="Z20" s="246" t="str">
        <f t="shared" si="11"/>
        <v/>
      </c>
      <c r="AA20" s="246" t="str">
        <f t="shared" si="12"/>
        <v/>
      </c>
      <c r="AB20" s="246" t="str">
        <f t="shared" si="13"/>
        <v/>
      </c>
    </row>
    <row r="21" spans="1:28">
      <c r="A21" s="246">
        <f t="shared" si="2"/>
        <v>11</v>
      </c>
      <c r="B21" s="253">
        <f t="shared" si="3"/>
        <v>17</v>
      </c>
      <c r="C21" s="246">
        <v>11</v>
      </c>
      <c r="D21" s="246" t="str">
        <f t="shared" si="4"/>
        <v>11-PEG Ratio</v>
      </c>
      <c r="E21" s="254">
        <f>IFERROR(IF(1=VLOOKUP($D21, Constituents!$C:$AD, E$9, 0), "New", VLOOKUP($D21, Constituents!$C:$AD, E$9, 0)), "")</f>
        <v>8</v>
      </c>
      <c r="F21" s="246" t="str">
        <f>IFERROR(VLOOKUP($D21, Constituents!$C:$AD, F$9, 0), "")</f>
        <v>Citigroup Inc.</v>
      </c>
      <c r="G21" s="246" t="str">
        <f>IFERROR(VLOOKUP($D21, Constituents!$C:$AD, G$9, 0), "")</f>
        <v>C</v>
      </c>
      <c r="H21" s="255">
        <f>IFERROR(IF($F$6="Size", VLOOKUP($D21, Constituents!$C:$AD, H$9, 0)/1000, VLOOKUP($D21, Constituents!$C:$AD, H$9, 0)), "")</f>
        <v>0.61277000000000004</v>
      </c>
      <c r="I21" s="255">
        <f>IFERROR(VLOOKUP($D21, Constituents!$C:$AD, I$9, 0), "")</f>
        <v>64.349999999999994</v>
      </c>
      <c r="J21" s="255"/>
      <c r="K21" s="256">
        <f t="shared" si="5"/>
        <v>17</v>
      </c>
      <c r="L21" s="246">
        <f t="shared" si="6"/>
        <v>31</v>
      </c>
      <c r="M21" s="253">
        <f t="shared" si="1"/>
        <v>1731</v>
      </c>
      <c r="N21" s="253">
        <f t="shared" si="7"/>
        <v>17</v>
      </c>
      <c r="O21" s="257"/>
      <c r="P21" s="246">
        <f t="shared" si="14"/>
        <v>11</v>
      </c>
      <c r="Q21" s="254">
        <f t="shared" si="8"/>
        <v>4</v>
      </c>
      <c r="R21" s="246" t="str">
        <f t="shared" si="9"/>
        <v>American Airlines Group, Inc.</v>
      </c>
      <c r="S21" s="246" t="str">
        <f t="shared" si="10"/>
        <v>AAL</v>
      </c>
      <c r="T21" s="246">
        <f t="shared" si="10"/>
        <v>0.4677</v>
      </c>
      <c r="U21" s="258">
        <f t="shared" si="10"/>
        <v>26.31</v>
      </c>
      <c r="V21" s="246" t="str">
        <f>IF(ISERROR(VLOOKUP($F$6&amp;S21, Constituents!A:A, 1, 0)), "", VLOOKUP(S21,G:L, 6, 0)-$A$9)</f>
        <v/>
      </c>
      <c r="Y21" s="246">
        <f t="shared" si="15"/>
        <v>11</v>
      </c>
      <c r="Z21" s="246" t="str">
        <f t="shared" si="11"/>
        <v/>
      </c>
      <c r="AA21" s="246" t="str">
        <f t="shared" si="12"/>
        <v/>
      </c>
      <c r="AB21" s="246" t="str">
        <f t="shared" si="13"/>
        <v/>
      </c>
    </row>
    <row r="22" spans="1:28">
      <c r="A22" s="246">
        <f t="shared" si="2"/>
        <v>12</v>
      </c>
      <c r="B22" s="253">
        <f t="shared" si="3"/>
        <v>37</v>
      </c>
      <c r="C22" s="246">
        <v>12</v>
      </c>
      <c r="D22" s="246" t="str">
        <f t="shared" si="4"/>
        <v>12-PEG Ratio</v>
      </c>
      <c r="E22" s="254">
        <f>IFERROR(IF(1=VLOOKUP($D22, Constituents!$C:$AD, E$9, 0), "New", VLOOKUP($D22, Constituents!$C:$AD, E$9, 0)), "")</f>
        <v>27</v>
      </c>
      <c r="F22" s="246" t="str">
        <f>IFERROR(VLOOKUP($D22, Constituents!$C:$AD, F$9, 0), "")</f>
        <v>D.R. Horton, Inc.</v>
      </c>
      <c r="G22" s="246" t="str">
        <f>IFERROR(VLOOKUP($D22, Constituents!$C:$AD, G$9, 0), "")</f>
        <v>DHI</v>
      </c>
      <c r="H22" s="255">
        <f>IFERROR(IF($F$6="Size", VLOOKUP($D22, Constituents!$C:$AD, H$9, 0)/1000, VLOOKUP($D22, Constituents!$C:$AD, H$9, 0)), "")</f>
        <v>0.90237999999999996</v>
      </c>
      <c r="I22" s="255">
        <f>IFERROR(VLOOKUP($D22, Constituents!$C:$AD, I$9, 0), "")</f>
        <v>49.47</v>
      </c>
      <c r="J22" s="255"/>
      <c r="K22" s="256">
        <f t="shared" si="5"/>
        <v>37</v>
      </c>
      <c r="L22" s="246">
        <f t="shared" si="6"/>
        <v>32</v>
      </c>
      <c r="M22" s="253">
        <f t="shared" si="1"/>
        <v>3732</v>
      </c>
      <c r="N22" s="253">
        <f t="shared" si="7"/>
        <v>37</v>
      </c>
      <c r="O22" s="257"/>
      <c r="P22" s="246">
        <f t="shared" si="14"/>
        <v>12</v>
      </c>
      <c r="Q22" s="254">
        <f t="shared" si="8"/>
        <v>8</v>
      </c>
      <c r="R22" s="246" t="str">
        <f t="shared" si="9"/>
        <v>Delta Air Lines, Inc.</v>
      </c>
      <c r="S22" s="246" t="str">
        <f t="shared" si="10"/>
        <v>DAL</v>
      </c>
      <c r="T22" s="246">
        <f t="shared" si="10"/>
        <v>0.47887000000000002</v>
      </c>
      <c r="U22" s="258">
        <f t="shared" si="10"/>
        <v>57.86</v>
      </c>
      <c r="V22" s="246" t="str">
        <f>IF(ISERROR(VLOOKUP($F$6&amp;S22, Constituents!A:A, 1, 0)), "", VLOOKUP(S22,G:L, 6, 0)-$A$9)</f>
        <v/>
      </c>
      <c r="Y22" s="246">
        <f t="shared" si="15"/>
        <v>12</v>
      </c>
      <c r="Z22" s="246" t="str">
        <f t="shared" si="11"/>
        <v/>
      </c>
      <c r="AA22" s="246" t="str">
        <f t="shared" si="12"/>
        <v/>
      </c>
      <c r="AB22" s="246" t="str">
        <f t="shared" si="13"/>
        <v/>
      </c>
    </row>
    <row r="23" spans="1:28">
      <c r="A23" s="246">
        <f t="shared" si="2"/>
        <v>13</v>
      </c>
      <c r="B23" s="253">
        <f t="shared" si="3"/>
        <v>29</v>
      </c>
      <c r="C23" s="246">
        <v>13</v>
      </c>
      <c r="D23" s="246" t="str">
        <f t="shared" si="4"/>
        <v>13-PEG Ratio</v>
      </c>
      <c r="E23" s="254">
        <f>IFERROR(IF(1=VLOOKUP($D23, Constituents!$C:$AD, E$9, 0), "New", VLOOKUP($D23, Constituents!$C:$AD, E$9, 0)), "")</f>
        <v>8</v>
      </c>
      <c r="F23" s="246" t="str">
        <f>IFERROR(VLOOKUP($D23, Constituents!$C:$AD, F$9, 0), "")</f>
        <v>DaVita Inc.</v>
      </c>
      <c r="G23" s="246" t="str">
        <f>IFERROR(VLOOKUP($D23, Constituents!$C:$AD, G$9, 0), "")</f>
        <v>DVA</v>
      </c>
      <c r="H23" s="255">
        <f>IFERROR(IF($F$6="Size", VLOOKUP($D23, Constituents!$C:$AD, H$9, 0)/1000, VLOOKUP($D23, Constituents!$C:$AD, H$9, 0)), "")</f>
        <v>0.78008</v>
      </c>
      <c r="I23" s="255">
        <f>IFERROR(VLOOKUP($D23, Constituents!$C:$AD, I$9, 0), "")</f>
        <v>56.37</v>
      </c>
      <c r="J23" s="255"/>
      <c r="K23" s="256">
        <f t="shared" si="5"/>
        <v>29</v>
      </c>
      <c r="L23" s="246">
        <f t="shared" si="6"/>
        <v>33</v>
      </c>
      <c r="M23" s="253">
        <f t="shared" si="1"/>
        <v>2933</v>
      </c>
      <c r="N23" s="253">
        <f t="shared" si="7"/>
        <v>29</v>
      </c>
      <c r="O23" s="257"/>
      <c r="P23" s="246">
        <f t="shared" si="14"/>
        <v>13</v>
      </c>
      <c r="Q23" s="254">
        <f t="shared" si="8"/>
        <v>7</v>
      </c>
      <c r="R23" s="246" t="str">
        <f t="shared" si="9"/>
        <v>Gap, Inc.</v>
      </c>
      <c r="S23" s="246" t="str">
        <f t="shared" si="10"/>
        <v>GPS</v>
      </c>
      <c r="T23" s="246">
        <f t="shared" si="10"/>
        <v>0.53707000000000005</v>
      </c>
      <c r="U23" s="258">
        <f t="shared" si="10"/>
        <v>15.79</v>
      </c>
      <c r="V23" s="246" t="str">
        <f>IF(ISERROR(VLOOKUP($F$6&amp;S23, Constituents!A:A, 1, 0)), "", VLOOKUP(S23,G:L, 6, 0)-$A$9)</f>
        <v/>
      </c>
      <c r="Y23" s="246">
        <f t="shared" si="15"/>
        <v>13</v>
      </c>
      <c r="Z23" s="246" t="str">
        <f t="shared" si="11"/>
        <v/>
      </c>
      <c r="AA23" s="246" t="str">
        <f t="shared" si="12"/>
        <v/>
      </c>
      <c r="AB23" s="246" t="str">
        <f t="shared" si="13"/>
        <v/>
      </c>
    </row>
    <row r="24" spans="1:28">
      <c r="A24" s="246">
        <f t="shared" si="2"/>
        <v>14</v>
      </c>
      <c r="B24" s="253">
        <f t="shared" si="3"/>
        <v>12</v>
      </c>
      <c r="C24" s="246">
        <v>14</v>
      </c>
      <c r="D24" s="246" t="str">
        <f t="shared" si="4"/>
        <v>14-PEG Ratio</v>
      </c>
      <c r="E24" s="254">
        <f>IFERROR(IF(1=VLOOKUP($D24, Constituents!$C:$AD, E$9, 0), "New", VLOOKUP($D24, Constituents!$C:$AD, E$9, 0)), "")</f>
        <v>8</v>
      </c>
      <c r="F24" s="246" t="str">
        <f>IFERROR(VLOOKUP($D24, Constituents!$C:$AD, F$9, 0), "")</f>
        <v>Delta Air Lines, Inc.</v>
      </c>
      <c r="G24" s="246" t="str">
        <f>IFERROR(VLOOKUP($D24, Constituents!$C:$AD, G$9, 0), "")</f>
        <v>DAL</v>
      </c>
      <c r="H24" s="255">
        <f>IFERROR(IF($F$6="Size", VLOOKUP($D24, Constituents!$C:$AD, H$9, 0)/1000, VLOOKUP($D24, Constituents!$C:$AD, H$9, 0)), "")</f>
        <v>0.47887000000000002</v>
      </c>
      <c r="I24" s="255">
        <f>IFERROR(VLOOKUP($D24, Constituents!$C:$AD, I$9, 0), "")</f>
        <v>57.86</v>
      </c>
      <c r="J24" s="255"/>
      <c r="K24" s="256">
        <f t="shared" si="5"/>
        <v>12</v>
      </c>
      <c r="L24" s="246">
        <f t="shared" si="6"/>
        <v>34</v>
      </c>
      <c r="M24" s="253">
        <f t="shared" si="1"/>
        <v>1234</v>
      </c>
      <c r="N24" s="253">
        <f t="shared" si="7"/>
        <v>12</v>
      </c>
      <c r="O24" s="257"/>
      <c r="P24" s="246">
        <f t="shared" si="14"/>
        <v>14</v>
      </c>
      <c r="Q24" s="254">
        <f t="shared" si="8"/>
        <v>9</v>
      </c>
      <c r="R24" s="246" t="str">
        <f t="shared" si="9"/>
        <v>Nucor Corporation</v>
      </c>
      <c r="S24" s="246" t="str">
        <f t="shared" si="10"/>
        <v>NUE</v>
      </c>
      <c r="T24" s="246">
        <f t="shared" si="10"/>
        <v>0.57487999999999995</v>
      </c>
      <c r="U24" s="258">
        <f t="shared" si="10"/>
        <v>48.98</v>
      </c>
      <c r="V24" s="246" t="str">
        <f>IF(ISERROR(VLOOKUP($F$6&amp;S24, Constituents!A:A, 1, 0)), "", VLOOKUP(S24,G:L, 6, 0)-$A$9)</f>
        <v/>
      </c>
      <c r="Y24" s="246">
        <f t="shared" si="15"/>
        <v>14</v>
      </c>
      <c r="Z24" s="246" t="str">
        <f t="shared" si="11"/>
        <v/>
      </c>
      <c r="AA24" s="246" t="str">
        <f t="shared" si="12"/>
        <v/>
      </c>
      <c r="AB24" s="246" t="str">
        <f t="shared" si="13"/>
        <v/>
      </c>
    </row>
    <row r="25" spans="1:28">
      <c r="A25" s="246">
        <f t="shared" si="2"/>
        <v>15</v>
      </c>
      <c r="B25" s="253">
        <f t="shared" si="3"/>
        <v>20</v>
      </c>
      <c r="C25" s="246">
        <v>15</v>
      </c>
      <c r="D25" s="246" t="str">
        <f t="shared" si="4"/>
        <v>15-PEG Ratio</v>
      </c>
      <c r="E25" s="254" t="str">
        <f>IFERROR(IF(1=VLOOKUP($D25, Constituents!$C:$AD, E$9, 0), "New", VLOOKUP($D25, Constituents!$C:$AD, E$9, 0)), "")</f>
        <v>New</v>
      </c>
      <c r="F25" s="246" t="str">
        <f>IFERROR(VLOOKUP($D25, Constituents!$C:$AD, F$9, 0), "")</f>
        <v>Devon Energy Corporation</v>
      </c>
      <c r="G25" s="246" t="str">
        <f>IFERROR(VLOOKUP($D25, Constituents!$C:$AD, G$9, 0), "")</f>
        <v>DVN</v>
      </c>
      <c r="H25" s="255">
        <f>IFERROR(IF($F$6="Size", VLOOKUP($D25, Constituents!$C:$AD, H$9, 0)/1000, VLOOKUP($D25, Constituents!$C:$AD, H$9, 0)), "")</f>
        <v>0.62631000000000003</v>
      </c>
      <c r="I25" s="255">
        <f>IFERROR(VLOOKUP($D25, Constituents!$C:$AD, I$9, 0), "")</f>
        <v>21.99</v>
      </c>
      <c r="J25" s="255"/>
      <c r="K25" s="256">
        <f t="shared" si="5"/>
        <v>20</v>
      </c>
      <c r="L25" s="246">
        <f t="shared" si="6"/>
        <v>35</v>
      </c>
      <c r="M25" s="253">
        <f t="shared" si="1"/>
        <v>2035</v>
      </c>
      <c r="N25" s="253">
        <f t="shared" si="7"/>
        <v>20</v>
      </c>
      <c r="O25" s="257"/>
      <c r="P25" s="246">
        <f t="shared" si="14"/>
        <v>15</v>
      </c>
      <c r="Q25" s="254">
        <f t="shared" si="8"/>
        <v>14</v>
      </c>
      <c r="R25" s="246" t="str">
        <f t="shared" si="9"/>
        <v>Synchrony Financial</v>
      </c>
      <c r="S25" s="246" t="str">
        <f t="shared" si="10"/>
        <v>SYF</v>
      </c>
      <c r="T25" s="246">
        <f t="shared" si="10"/>
        <v>0.60448000000000002</v>
      </c>
      <c r="U25" s="258">
        <f t="shared" si="10"/>
        <v>32.049999999999997</v>
      </c>
      <c r="V25" s="246" t="str">
        <f>IF(ISERROR(VLOOKUP($F$6&amp;S25, Constituents!A:A, 1, 0)), "", VLOOKUP(S25,G:L, 6, 0)-$A$9)</f>
        <v/>
      </c>
      <c r="Y25" s="246">
        <f t="shared" si="15"/>
        <v>15</v>
      </c>
      <c r="Z25" s="246" t="str">
        <f t="shared" si="11"/>
        <v/>
      </c>
      <c r="AA25" s="246" t="str">
        <f t="shared" si="12"/>
        <v/>
      </c>
      <c r="AB25" s="246" t="str">
        <f t="shared" si="13"/>
        <v/>
      </c>
    </row>
    <row r="26" spans="1:28">
      <c r="A26" s="246">
        <f t="shared" si="2"/>
        <v>16</v>
      </c>
      <c r="B26" s="253">
        <f t="shared" si="3"/>
        <v>26</v>
      </c>
      <c r="C26" s="246">
        <v>16</v>
      </c>
      <c r="D26" s="246" t="str">
        <f t="shared" si="4"/>
        <v>16-PEG Ratio</v>
      </c>
      <c r="E26" s="254">
        <f>IFERROR(IF(1=VLOOKUP($D26, Constituents!$C:$AD, E$9, 0), "New", VLOOKUP($D26, Constituents!$C:$AD, E$9, 0)), "")</f>
        <v>9</v>
      </c>
      <c r="F26" s="246" t="str">
        <f>IFERROR(VLOOKUP($D26, Constituents!$C:$AD, F$9, 0), "")</f>
        <v>Diamondback Energy, Inc.</v>
      </c>
      <c r="G26" s="246" t="str">
        <f>IFERROR(VLOOKUP($D26, Constituents!$C:$AD, G$9, 0), "")</f>
        <v>FANG</v>
      </c>
      <c r="H26" s="255">
        <f>IFERROR(IF($F$6="Size", VLOOKUP($D26, Constituents!$C:$AD, H$9, 0)/1000, VLOOKUP($D26, Constituents!$C:$AD, H$9, 0)), "")</f>
        <v>0.71287</v>
      </c>
      <c r="I26" s="255">
        <f>IFERROR(VLOOKUP($D26, Constituents!$C:$AD, I$9, 0), "")</f>
        <v>98.08</v>
      </c>
      <c r="J26" s="255"/>
      <c r="K26" s="256">
        <f t="shared" si="5"/>
        <v>26</v>
      </c>
      <c r="L26" s="246">
        <f t="shared" si="6"/>
        <v>36</v>
      </c>
      <c r="M26" s="253">
        <f t="shared" si="1"/>
        <v>2636</v>
      </c>
      <c r="N26" s="253">
        <f t="shared" si="7"/>
        <v>26</v>
      </c>
      <c r="O26" s="257"/>
      <c r="P26" s="246">
        <f t="shared" si="14"/>
        <v>16</v>
      </c>
      <c r="Q26" s="254">
        <f t="shared" si="8"/>
        <v>8</v>
      </c>
      <c r="R26" s="246" t="str">
        <f t="shared" si="9"/>
        <v>L Brands, Inc.</v>
      </c>
      <c r="S26" s="246" t="str">
        <f t="shared" si="10"/>
        <v>LB</v>
      </c>
      <c r="T26" s="246">
        <f t="shared" si="10"/>
        <v>0.61056999999999995</v>
      </c>
      <c r="U26" s="258">
        <f t="shared" si="10"/>
        <v>16.510000000000002</v>
      </c>
      <c r="V26" s="246" t="str">
        <f>IF(ISERROR(VLOOKUP($F$6&amp;S26, Constituents!A:A, 1, 0)), "", VLOOKUP(S26,G:L, 6, 0)-$A$9)</f>
        <v/>
      </c>
      <c r="Y26" s="246">
        <f t="shared" si="15"/>
        <v>16</v>
      </c>
      <c r="Z26" s="246" t="str">
        <f t="shared" si="11"/>
        <v/>
      </c>
      <c r="AA26" s="246" t="str">
        <f t="shared" si="12"/>
        <v/>
      </c>
      <c r="AB26" s="246" t="str">
        <f t="shared" si="13"/>
        <v/>
      </c>
    </row>
    <row r="27" spans="1:28">
      <c r="A27" s="246">
        <f t="shared" si="2"/>
        <v>17</v>
      </c>
      <c r="B27" s="253">
        <f t="shared" si="3"/>
        <v>32</v>
      </c>
      <c r="C27" s="246">
        <v>17</v>
      </c>
      <c r="D27" s="246" t="str">
        <f t="shared" si="4"/>
        <v>17-PEG Ratio</v>
      </c>
      <c r="E27" s="254">
        <f>IFERROR(IF(1=VLOOKUP($D27, Constituents!$C:$AD, E$9, 0), "New", VLOOKUP($D27, Constituents!$C:$AD, E$9, 0)), "")</f>
        <v>6</v>
      </c>
      <c r="F27" s="246" t="str">
        <f>IFERROR(VLOOKUP($D27, Constituents!$C:$AD, F$9, 0), "")</f>
        <v>Discover Financial Services</v>
      </c>
      <c r="G27" s="246" t="str">
        <f>IFERROR(VLOOKUP($D27, Constituents!$C:$AD, G$9, 0), "")</f>
        <v>DFS</v>
      </c>
      <c r="H27" s="255">
        <f>IFERROR(IF($F$6="Size", VLOOKUP($D27, Constituents!$C:$AD, H$9, 0)/1000, VLOOKUP($D27, Constituents!$C:$AD, H$9, 0)), "")</f>
        <v>0.86641999999999997</v>
      </c>
      <c r="I27" s="255">
        <f>IFERROR(VLOOKUP($D27, Constituents!$C:$AD, I$9, 0), "")</f>
        <v>79.97</v>
      </c>
      <c r="J27" s="255"/>
      <c r="K27" s="256">
        <f t="shared" si="5"/>
        <v>32</v>
      </c>
      <c r="L27" s="246">
        <f t="shared" si="6"/>
        <v>37</v>
      </c>
      <c r="M27" s="253">
        <f t="shared" si="1"/>
        <v>3237</v>
      </c>
      <c r="N27" s="253">
        <f t="shared" si="7"/>
        <v>32</v>
      </c>
      <c r="O27" s="257"/>
      <c r="P27" s="246">
        <f t="shared" si="14"/>
        <v>17</v>
      </c>
      <c r="Q27" s="254">
        <f t="shared" si="8"/>
        <v>8</v>
      </c>
      <c r="R27" s="246" t="str">
        <f t="shared" si="9"/>
        <v>Citigroup Inc.</v>
      </c>
      <c r="S27" s="246" t="str">
        <f t="shared" si="10"/>
        <v>C</v>
      </c>
      <c r="T27" s="246">
        <f t="shared" si="10"/>
        <v>0.61277000000000004</v>
      </c>
      <c r="U27" s="258">
        <f t="shared" si="10"/>
        <v>64.349999999999994</v>
      </c>
      <c r="V27" s="246" t="str">
        <f>IF(ISERROR(VLOOKUP($F$6&amp;S27, Constituents!A:A, 1, 0)), "", VLOOKUP(S27,G:L, 6, 0)-$A$9)</f>
        <v/>
      </c>
      <c r="Y27" s="246">
        <f t="shared" si="15"/>
        <v>17</v>
      </c>
      <c r="Z27" s="246" t="str">
        <f t="shared" si="11"/>
        <v/>
      </c>
      <c r="AA27" s="246" t="str">
        <f t="shared" si="12"/>
        <v/>
      </c>
      <c r="AB27" s="246" t="str">
        <f t="shared" si="13"/>
        <v/>
      </c>
    </row>
    <row r="28" spans="1:28">
      <c r="A28" s="246">
        <f t="shared" si="2"/>
        <v>18</v>
      </c>
      <c r="B28" s="253">
        <f t="shared" si="3"/>
        <v>19</v>
      </c>
      <c r="C28" s="246">
        <v>18</v>
      </c>
      <c r="D28" s="246" t="str">
        <f t="shared" si="4"/>
        <v>18-PEG Ratio</v>
      </c>
      <c r="E28" s="254" t="str">
        <f>IFERROR(IF(1=VLOOKUP($D28, Constituents!$C:$AD, E$9, 0), "New", VLOOKUP($D28, Constituents!$C:$AD, E$9, 0)), "")</f>
        <v>New</v>
      </c>
      <c r="F28" s="246" t="str">
        <f>IFERROR(VLOOKUP($D28, Constituents!$C:$AD, F$9, 0), "")</f>
        <v>Discovery, Inc. Class A</v>
      </c>
      <c r="G28" s="246" t="str">
        <f>IFERROR(VLOOKUP($D28, Constituents!$C:$AD, G$9, 0), "")</f>
        <v>DISCA</v>
      </c>
      <c r="H28" s="255">
        <f>IFERROR(IF($F$6="Size", VLOOKUP($D28, Constituents!$C:$AD, H$9, 0)/1000, VLOOKUP($D28, Constituents!$C:$AD, H$9, 0)), "")</f>
        <v>0.62424999999999997</v>
      </c>
      <c r="I28" s="255">
        <f>IFERROR(VLOOKUP($D28, Constituents!$C:$AD, I$9, 0), "")</f>
        <v>27.6</v>
      </c>
      <c r="J28" s="255"/>
      <c r="K28" s="256">
        <f t="shared" si="5"/>
        <v>19</v>
      </c>
      <c r="L28" s="246">
        <f t="shared" si="6"/>
        <v>38</v>
      </c>
      <c r="M28" s="253">
        <f t="shared" si="1"/>
        <v>1938</v>
      </c>
      <c r="N28" s="253">
        <f t="shared" si="7"/>
        <v>19</v>
      </c>
      <c r="O28" s="257"/>
      <c r="P28" s="246">
        <f t="shared" si="14"/>
        <v>18</v>
      </c>
      <c r="Q28" s="254">
        <f t="shared" si="8"/>
        <v>7</v>
      </c>
      <c r="R28" s="246" t="str">
        <f t="shared" si="9"/>
        <v>Tapestry, Inc.</v>
      </c>
      <c r="S28" s="246" t="str">
        <f t="shared" si="10"/>
        <v>TPR</v>
      </c>
      <c r="T28" s="246">
        <f t="shared" si="10"/>
        <v>0.62012</v>
      </c>
      <c r="U28" s="258">
        <f t="shared" si="10"/>
        <v>20.65</v>
      </c>
      <c r="V28" s="246" t="str">
        <f>IF(ISERROR(VLOOKUP($F$6&amp;S28, Constituents!A:A, 1, 0)), "", VLOOKUP(S28,G:L, 6, 0)-$A$9)</f>
        <v/>
      </c>
      <c r="Y28" s="246">
        <f t="shared" si="15"/>
        <v>18</v>
      </c>
      <c r="Z28" s="246" t="str">
        <f t="shared" si="11"/>
        <v/>
      </c>
      <c r="AA28" s="246" t="str">
        <f t="shared" si="12"/>
        <v/>
      </c>
      <c r="AB28" s="246" t="str">
        <f t="shared" si="13"/>
        <v/>
      </c>
    </row>
    <row r="29" spans="1:28">
      <c r="A29" s="246">
        <f t="shared" si="2"/>
        <v>19</v>
      </c>
      <c r="B29" s="253">
        <f t="shared" si="3"/>
        <v>31</v>
      </c>
      <c r="C29" s="246">
        <v>19</v>
      </c>
      <c r="D29" s="246" t="str">
        <f t="shared" si="4"/>
        <v>19-PEG Ratio</v>
      </c>
      <c r="E29" s="259">
        <f>IFERROR(IF(1=VLOOKUP($D29, Constituents!$C:$AD, E$9, 0), "New", VLOOKUP($D29, Constituents!$C:$AD, E$9, 0)), "")</f>
        <v>5</v>
      </c>
      <c r="F29" s="260" t="str">
        <f>IFERROR(VLOOKUP($D29, Constituents!$C:$AD, F$9, 0), "")</f>
        <v>E*TRADE Financial Corporation</v>
      </c>
      <c r="G29" s="260" t="str">
        <f>IFERROR(VLOOKUP($D29, Constituents!$C:$AD, G$9, 0), "")</f>
        <v>ETFC</v>
      </c>
      <c r="H29" s="255">
        <f>IFERROR(IF($F$6="Size", VLOOKUP($D29, Constituents!$C:$AD, H$9, 0)/1000, VLOOKUP($D29, Constituents!$C:$AD, H$9, 0)), "")</f>
        <v>0.80388999999999999</v>
      </c>
      <c r="I29" s="255">
        <f>IFERROR(VLOOKUP($D29, Constituents!$C:$AD, I$9, 0), "")</f>
        <v>41.74</v>
      </c>
      <c r="J29" s="255"/>
      <c r="K29" s="256">
        <f t="shared" si="5"/>
        <v>31</v>
      </c>
      <c r="L29" s="246">
        <f t="shared" si="6"/>
        <v>39</v>
      </c>
      <c r="M29" s="253">
        <f t="shared" si="1"/>
        <v>3139</v>
      </c>
      <c r="N29" s="253">
        <f t="shared" si="7"/>
        <v>31</v>
      </c>
      <c r="O29" s="257"/>
      <c r="P29" s="246">
        <f t="shared" si="14"/>
        <v>19</v>
      </c>
      <c r="Q29" s="254" t="str">
        <f t="shared" si="8"/>
        <v>New</v>
      </c>
      <c r="R29" s="246" t="str">
        <f t="shared" si="9"/>
        <v>Discovery, Inc. Class A</v>
      </c>
      <c r="S29" s="246" t="str">
        <f t="shared" si="10"/>
        <v>DISCA</v>
      </c>
      <c r="T29" s="246">
        <f t="shared" si="10"/>
        <v>0.62424999999999997</v>
      </c>
      <c r="U29" s="258">
        <f t="shared" si="10"/>
        <v>27.6</v>
      </c>
      <c r="V29" s="246">
        <f>IF(ISERROR(VLOOKUP($F$6&amp;S29, Constituents!A:A, 1, 0)), "", VLOOKUP(S29,G:L, 6, 0)-$A$9)</f>
        <v>18</v>
      </c>
      <c r="Y29" s="246">
        <f t="shared" si="15"/>
        <v>19</v>
      </c>
      <c r="Z29" s="246" t="str">
        <f t="shared" si="11"/>
        <v/>
      </c>
      <c r="AA29" s="246" t="str">
        <f t="shared" si="12"/>
        <v/>
      </c>
      <c r="AB29" s="246" t="str">
        <f t="shared" si="13"/>
        <v/>
      </c>
    </row>
    <row r="30" spans="1:28">
      <c r="A30" s="246">
        <f t="shared" si="2"/>
        <v>22</v>
      </c>
      <c r="B30" s="253">
        <f t="shared" si="3"/>
        <v>42</v>
      </c>
      <c r="C30" s="246">
        <v>20</v>
      </c>
      <c r="D30" s="246" t="str">
        <f t="shared" si="4"/>
        <v>20-PEG Ratio</v>
      </c>
      <c r="E30" s="254">
        <f>IFERROR(IF(1=VLOOKUP($D30, Constituents!$C:$AD, E$9, 0), "New", VLOOKUP($D30, Constituents!$C:$AD, E$9, 0)), "")</f>
        <v>8</v>
      </c>
      <c r="F30" s="246" t="str">
        <f>IFERROR(VLOOKUP($D30, Constituents!$C:$AD, F$9, 0), "")</f>
        <v>Exxon Mobil Corporation</v>
      </c>
      <c r="G30" s="246" t="str">
        <f>IFERROR(VLOOKUP($D30, Constituents!$C:$AD, G$9, 0), "")</f>
        <v>XOM</v>
      </c>
      <c r="H30" s="255">
        <f>IFERROR(IF($F$6="Size", VLOOKUP($D30, Constituents!$C:$AD, H$9, 0)/1000, VLOOKUP($D30, Constituents!$C:$AD, H$9, 0)), "")</f>
        <v>0.96404999999999996</v>
      </c>
      <c r="I30" s="255">
        <f>IFERROR(VLOOKUP($D30, Constituents!$C:$AD, I$9, 0), "")</f>
        <v>68.48</v>
      </c>
      <c r="J30" s="255"/>
      <c r="K30" s="256">
        <f t="shared" si="5"/>
        <v>42</v>
      </c>
      <c r="L30" s="246">
        <f t="shared" si="6"/>
        <v>42</v>
      </c>
      <c r="M30" s="253">
        <f t="shared" si="1"/>
        <v>4242</v>
      </c>
      <c r="N30" s="253">
        <f t="shared" si="7"/>
        <v>42</v>
      </c>
      <c r="O30" s="257"/>
      <c r="P30" s="246">
        <f t="shared" si="14"/>
        <v>20</v>
      </c>
      <c r="Q30" s="254" t="str">
        <f t="shared" si="8"/>
        <v>New</v>
      </c>
      <c r="R30" s="246" t="str">
        <f t="shared" si="9"/>
        <v>Devon Energy Corporation</v>
      </c>
      <c r="S30" s="246" t="str">
        <f t="shared" si="10"/>
        <v>DVN</v>
      </c>
      <c r="T30" s="246">
        <f t="shared" si="10"/>
        <v>0.62631000000000003</v>
      </c>
      <c r="U30" s="258">
        <f t="shared" si="10"/>
        <v>21.99</v>
      </c>
      <c r="V30" s="246">
        <f>IF(ISERROR(VLOOKUP($F$6&amp;S30, Constituents!A:A, 1, 0)), "", VLOOKUP(S30,G:L, 6, 0)-$A$9)</f>
        <v>15</v>
      </c>
      <c r="Y30" s="246">
        <f t="shared" si="15"/>
        <v>20</v>
      </c>
      <c r="Z30" s="246" t="str">
        <f t="shared" si="11"/>
        <v/>
      </c>
      <c r="AA30" s="246" t="str">
        <f t="shared" si="12"/>
        <v/>
      </c>
      <c r="AB30" s="246" t="str">
        <f t="shared" si="13"/>
        <v/>
      </c>
    </row>
    <row r="31" spans="1:28">
      <c r="A31" s="246">
        <f t="shared" si="2"/>
        <v>23</v>
      </c>
      <c r="B31" s="253">
        <f t="shared" si="3"/>
        <v>39</v>
      </c>
      <c r="C31" s="246">
        <v>21</v>
      </c>
      <c r="D31" s="246" t="str">
        <f t="shared" si="4"/>
        <v>21-PEG Ratio</v>
      </c>
      <c r="E31" s="254">
        <f>IFERROR(IF(1=VLOOKUP($D31, Constituents!$C:$AD, E$9, 0), "New", VLOOKUP($D31, Constituents!$C:$AD, E$9, 0)), "")</f>
        <v>6</v>
      </c>
      <c r="F31" s="246" t="str">
        <f>IFERROR(VLOOKUP($D31, Constituents!$C:$AD, F$9, 0), "")</f>
        <v>Fifth Third Bancorp</v>
      </c>
      <c r="G31" s="246" t="str">
        <f>IFERROR(VLOOKUP($D31, Constituents!$C:$AD, G$9, 0), "")</f>
        <v>FITB</v>
      </c>
      <c r="H31" s="255">
        <f>IFERROR(IF($F$6="Size", VLOOKUP($D31, Constituents!$C:$AD, H$9, 0)/1000, VLOOKUP($D31, Constituents!$C:$AD, H$9, 0)), "")</f>
        <v>0.93744000000000005</v>
      </c>
      <c r="I31" s="255">
        <f>IFERROR(VLOOKUP($D31, Constituents!$C:$AD, I$9, 0), "")</f>
        <v>26.45</v>
      </c>
      <c r="J31" s="255"/>
      <c r="K31" s="256">
        <f t="shared" si="5"/>
        <v>39</v>
      </c>
      <c r="L31" s="246">
        <f t="shared" si="6"/>
        <v>43</v>
      </c>
      <c r="M31" s="253">
        <f t="shared" si="1"/>
        <v>3943</v>
      </c>
      <c r="N31" s="253">
        <f t="shared" si="7"/>
        <v>39</v>
      </c>
      <c r="O31" s="257"/>
      <c r="P31" s="246">
        <f t="shared" si="14"/>
        <v>21</v>
      </c>
      <c r="Q31" s="254">
        <f t="shared" si="8"/>
        <v>19</v>
      </c>
      <c r="R31" s="246" t="str">
        <f t="shared" si="9"/>
        <v>Valero Energy Corporation</v>
      </c>
      <c r="S31" s="246" t="str">
        <f t="shared" si="10"/>
        <v>VLO</v>
      </c>
      <c r="T31" s="246">
        <f t="shared" si="10"/>
        <v>0.62780000000000002</v>
      </c>
      <c r="U31" s="258">
        <f t="shared" si="10"/>
        <v>75.28</v>
      </c>
      <c r="V31" s="246" t="str">
        <f>IF(ISERROR(VLOOKUP($F$6&amp;S31, Constituents!A:A, 1, 0)), "", VLOOKUP(S31,G:L, 6, 0)-$A$9)</f>
        <v/>
      </c>
      <c r="Y31" s="246">
        <f t="shared" si="15"/>
        <v>21</v>
      </c>
      <c r="Z31" s="246" t="str">
        <f t="shared" si="11"/>
        <v/>
      </c>
      <c r="AA31" s="246" t="str">
        <f t="shared" si="12"/>
        <v/>
      </c>
      <c r="AB31" s="246" t="str">
        <f t="shared" si="13"/>
        <v/>
      </c>
    </row>
    <row r="32" spans="1:28">
      <c r="A32" s="246">
        <f t="shared" si="2"/>
        <v>24</v>
      </c>
      <c r="B32" s="253">
        <f t="shared" si="3"/>
        <v>13</v>
      </c>
      <c r="C32" s="246">
        <v>22</v>
      </c>
      <c r="D32" s="246" t="str">
        <f t="shared" si="4"/>
        <v>22-PEG Ratio</v>
      </c>
      <c r="E32" s="254">
        <f>IFERROR(IF(1=VLOOKUP($D32, Constituents!$C:$AD, E$9, 0), "New", VLOOKUP($D32, Constituents!$C:$AD, E$9, 0)), "")</f>
        <v>7</v>
      </c>
      <c r="F32" s="246" t="str">
        <f>IFERROR(VLOOKUP($D32, Constituents!$C:$AD, F$9, 0), "")</f>
        <v>Gap, Inc.</v>
      </c>
      <c r="G32" s="246" t="str">
        <f>IFERROR(VLOOKUP($D32, Constituents!$C:$AD, G$9, 0), "")</f>
        <v>GPS</v>
      </c>
      <c r="H32" s="255">
        <f>IFERROR(IF($F$6="Size", VLOOKUP($D32, Constituents!$C:$AD, H$9, 0)/1000, VLOOKUP($D32, Constituents!$C:$AD, H$9, 0)), "")</f>
        <v>0.53707000000000005</v>
      </c>
      <c r="I32" s="255">
        <f>IFERROR(VLOOKUP($D32, Constituents!$C:$AD, I$9, 0), "")</f>
        <v>15.79</v>
      </c>
      <c r="J32" s="255"/>
      <c r="K32" s="256">
        <f t="shared" si="5"/>
        <v>13</v>
      </c>
      <c r="L32" s="246">
        <f t="shared" si="6"/>
        <v>44</v>
      </c>
      <c r="M32" s="253">
        <f t="shared" si="1"/>
        <v>1344</v>
      </c>
      <c r="N32" s="253">
        <f t="shared" si="7"/>
        <v>13</v>
      </c>
      <c r="O32" s="257"/>
      <c r="P32" s="246">
        <f t="shared" si="14"/>
        <v>22</v>
      </c>
      <c r="Q32" s="254">
        <f t="shared" si="8"/>
        <v>19</v>
      </c>
      <c r="R32" s="246" t="str">
        <f t="shared" si="9"/>
        <v>Lincoln National Corporation</v>
      </c>
      <c r="S32" s="246" t="str">
        <f t="shared" ref="S32:U51" si="16">VLOOKUP($P32,$B:$I, S$9, 0)</f>
        <v>LNC</v>
      </c>
      <c r="T32" s="246">
        <f t="shared" si="16"/>
        <v>0.64627000000000001</v>
      </c>
      <c r="U32" s="258">
        <f t="shared" si="16"/>
        <v>52.88</v>
      </c>
      <c r="V32" s="246" t="str">
        <f>IF(ISERROR(VLOOKUP($F$6&amp;S32, Constituents!A:A, 1, 0)), "", VLOOKUP(S32,G:L, 6, 0)-$A$9)</f>
        <v/>
      </c>
      <c r="Y32" s="246">
        <f t="shared" si="15"/>
        <v>22</v>
      </c>
      <c r="Z32" s="246" t="str">
        <f t="shared" si="11"/>
        <v/>
      </c>
      <c r="AA32" s="246" t="str">
        <f t="shared" si="12"/>
        <v/>
      </c>
      <c r="AB32" s="246" t="str">
        <f t="shared" si="13"/>
        <v/>
      </c>
    </row>
    <row r="33" spans="1:28">
      <c r="A33" s="246">
        <f t="shared" si="2"/>
        <v>25</v>
      </c>
      <c r="B33" s="253">
        <f t="shared" si="3"/>
        <v>7</v>
      </c>
      <c r="C33" s="246">
        <v>23</v>
      </c>
      <c r="D33" s="246" t="str">
        <f t="shared" si="4"/>
        <v>23-PEG Ratio</v>
      </c>
      <c r="E33" s="254">
        <f>IFERROR(IF(1=VLOOKUP($D33, Constituents!$C:$AD, E$9, 0), "New", VLOOKUP($D33, Constituents!$C:$AD, E$9, 0)), "")</f>
        <v>7</v>
      </c>
      <c r="F33" s="246" t="str">
        <f>IFERROR(VLOOKUP($D33, Constituents!$C:$AD, F$9, 0), "")</f>
        <v>General Motors Company</v>
      </c>
      <c r="G33" s="246" t="str">
        <f>IFERROR(VLOOKUP($D33, Constituents!$C:$AD, G$9, 0), "")</f>
        <v>GM</v>
      </c>
      <c r="H33" s="255">
        <f>IFERROR(IF($F$6="Size", VLOOKUP($D33, Constituents!$C:$AD, H$9, 0)/1000, VLOOKUP($D33, Constituents!$C:$AD, H$9, 0)), "")</f>
        <v>0.37131999999999998</v>
      </c>
      <c r="I33" s="255">
        <f>IFERROR(VLOOKUP($D33, Constituents!$C:$AD, I$9, 0), "")</f>
        <v>37.090000000000003</v>
      </c>
      <c r="J33" s="255"/>
      <c r="K33" s="256">
        <f t="shared" si="5"/>
        <v>7</v>
      </c>
      <c r="L33" s="246">
        <f t="shared" si="6"/>
        <v>45</v>
      </c>
      <c r="M33" s="253">
        <f t="shared" si="1"/>
        <v>745</v>
      </c>
      <c r="N33" s="253">
        <f t="shared" si="7"/>
        <v>7</v>
      </c>
      <c r="O33" s="257"/>
      <c r="P33" s="246">
        <f t="shared" si="14"/>
        <v>23</v>
      </c>
      <c r="Q33" s="254" t="str">
        <f t="shared" si="8"/>
        <v>New</v>
      </c>
      <c r="R33" s="246" t="str">
        <f t="shared" si="9"/>
        <v>NRG Energy, Inc.</v>
      </c>
      <c r="S33" s="246" t="str">
        <f t="shared" si="16"/>
        <v>NRG</v>
      </c>
      <c r="T33" s="246">
        <f t="shared" si="16"/>
        <v>0.66915000000000002</v>
      </c>
      <c r="U33" s="258">
        <f t="shared" si="16"/>
        <v>36.4</v>
      </c>
      <c r="V33" s="246">
        <f>IF(ISERROR(VLOOKUP($F$6&amp;S33, Constituents!A:A, 1, 0)), "", VLOOKUP(S33,G:L, 6, 0)-$A$9)</f>
        <v>35</v>
      </c>
      <c r="Y33" s="246">
        <f t="shared" si="15"/>
        <v>23</v>
      </c>
      <c r="Z33" s="246" t="str">
        <f t="shared" si="11"/>
        <v/>
      </c>
      <c r="AA33" s="246" t="str">
        <f t="shared" si="12"/>
        <v/>
      </c>
      <c r="AB33" s="246" t="str">
        <f t="shared" si="13"/>
        <v/>
      </c>
    </row>
    <row r="34" spans="1:28">
      <c r="A34" s="246">
        <f t="shared" si="2"/>
        <v>26</v>
      </c>
      <c r="B34" s="253">
        <f t="shared" si="3"/>
        <v>33</v>
      </c>
      <c r="C34" s="246">
        <v>24</v>
      </c>
      <c r="D34" s="246" t="str">
        <f t="shared" si="4"/>
        <v>24-PEG Ratio</v>
      </c>
      <c r="E34" s="254">
        <f>IFERROR(IF(1=VLOOKUP($D34, Constituents!$C:$AD, E$9, 0), "New", VLOOKUP($D34, Constituents!$C:$AD, E$9, 0)), "")</f>
        <v>6</v>
      </c>
      <c r="F34" s="246" t="str">
        <f>IFERROR(VLOOKUP($D34, Constituents!$C:$AD, F$9, 0), "")</f>
        <v>HCA Healthcare Inc</v>
      </c>
      <c r="G34" s="246" t="str">
        <f>IFERROR(VLOOKUP($D34, Constituents!$C:$AD, G$9, 0), "")</f>
        <v>HCA</v>
      </c>
      <c r="H34" s="255">
        <f>IFERROR(IF($F$6="Size", VLOOKUP($D34, Constituents!$C:$AD, H$9, 0)/1000, VLOOKUP($D34, Constituents!$C:$AD, H$9, 0)), "")</f>
        <v>0.87144999999999995</v>
      </c>
      <c r="I34" s="255">
        <f>IFERROR(VLOOKUP($D34, Constituents!$C:$AD, I$9, 0), "")</f>
        <v>120.2</v>
      </c>
      <c r="J34" s="255"/>
      <c r="K34" s="256">
        <f t="shared" si="5"/>
        <v>33</v>
      </c>
      <c r="L34" s="246">
        <f t="shared" si="6"/>
        <v>46</v>
      </c>
      <c r="M34" s="253">
        <f t="shared" si="1"/>
        <v>3346</v>
      </c>
      <c r="N34" s="253">
        <f t="shared" si="7"/>
        <v>33</v>
      </c>
      <c r="O34" s="257"/>
      <c r="P34" s="246">
        <f t="shared" si="14"/>
        <v>24</v>
      </c>
      <c r="Q34" s="254">
        <f t="shared" si="8"/>
        <v>3</v>
      </c>
      <c r="R34" s="246" t="str">
        <f t="shared" si="9"/>
        <v>Alaska Air Group, Inc.</v>
      </c>
      <c r="S34" s="246" t="str">
        <f t="shared" si="16"/>
        <v>ALK</v>
      </c>
      <c r="T34" s="246">
        <f t="shared" si="16"/>
        <v>0.67581000000000002</v>
      </c>
      <c r="U34" s="258">
        <f t="shared" si="16"/>
        <v>59.72</v>
      </c>
      <c r="V34" s="246" t="str">
        <f>IF(ISERROR(VLOOKUP($F$6&amp;S34, Constituents!A:A, 1, 0)), "", VLOOKUP(S34,G:L, 6, 0)-$A$9)</f>
        <v/>
      </c>
      <c r="Y34" s="246">
        <f t="shared" si="15"/>
        <v>24</v>
      </c>
      <c r="Z34" s="246" t="str">
        <f t="shared" si="11"/>
        <v/>
      </c>
      <c r="AA34" s="246" t="str">
        <f t="shared" si="12"/>
        <v/>
      </c>
      <c r="AB34" s="246" t="str">
        <f t="shared" si="13"/>
        <v/>
      </c>
    </row>
    <row r="35" spans="1:28">
      <c r="A35" s="246">
        <f t="shared" si="2"/>
        <v>27</v>
      </c>
      <c r="B35" s="253">
        <f t="shared" si="3"/>
        <v>5</v>
      </c>
      <c r="C35" s="246">
        <v>25</v>
      </c>
      <c r="D35" s="246" t="str">
        <f t="shared" si="4"/>
        <v>25-PEG Ratio</v>
      </c>
      <c r="E35" s="254">
        <f>IFERROR(IF(1=VLOOKUP($D35, Constituents!$C:$AD, E$9, 0), "New", VLOOKUP($D35, Constituents!$C:$AD, E$9, 0)), "")</f>
        <v>20</v>
      </c>
      <c r="F35" s="246" t="str">
        <f>IFERROR(VLOOKUP($D35, Constituents!$C:$AD, F$9, 0), "")</f>
        <v>Huntington Ingalls Industries, Inc.</v>
      </c>
      <c r="G35" s="246" t="str">
        <f>IFERROR(VLOOKUP($D35, Constituents!$C:$AD, G$9, 0), "")</f>
        <v>HII</v>
      </c>
      <c r="H35" s="255">
        <f>IFERROR(IF($F$6="Size", VLOOKUP($D35, Constituents!$C:$AD, H$9, 0)/1000, VLOOKUP($D35, Constituents!$C:$AD, H$9, 0)), "")</f>
        <v>0.32372000000000001</v>
      </c>
      <c r="I35" s="255">
        <f>IFERROR(VLOOKUP($D35, Constituents!$C:$AD, I$9, 0), "")</f>
        <v>209</v>
      </c>
      <c r="J35" s="255"/>
      <c r="K35" s="256">
        <f t="shared" si="5"/>
        <v>5</v>
      </c>
      <c r="L35" s="246">
        <f t="shared" si="6"/>
        <v>47</v>
      </c>
      <c r="M35" s="253">
        <f t="shared" si="1"/>
        <v>547</v>
      </c>
      <c r="N35" s="253">
        <f t="shared" si="7"/>
        <v>5</v>
      </c>
      <c r="O35" s="257"/>
      <c r="P35" s="246">
        <f t="shared" si="14"/>
        <v>25</v>
      </c>
      <c r="Q35" s="254">
        <f t="shared" si="8"/>
        <v>7</v>
      </c>
      <c r="R35" s="246" t="str">
        <f t="shared" si="9"/>
        <v>Wells Fargo &amp; Company</v>
      </c>
      <c r="S35" s="246" t="str">
        <f t="shared" si="16"/>
        <v>WFC</v>
      </c>
      <c r="T35" s="246">
        <f t="shared" si="16"/>
        <v>0.71177000000000001</v>
      </c>
      <c r="U35" s="258">
        <f t="shared" si="16"/>
        <v>46.57</v>
      </c>
      <c r="V35" s="246" t="str">
        <f>IF(ISERROR(VLOOKUP($F$6&amp;S35, Constituents!A:A, 1, 0)), "", VLOOKUP(S35,G:L, 6, 0)-$A$9)</f>
        <v/>
      </c>
      <c r="Y35" s="246">
        <f t="shared" si="15"/>
        <v>25</v>
      </c>
      <c r="Z35" s="246" t="str">
        <f t="shared" si="11"/>
        <v/>
      </c>
      <c r="AA35" s="246" t="str">
        <f t="shared" si="12"/>
        <v/>
      </c>
      <c r="AB35" s="246" t="str">
        <f t="shared" si="13"/>
        <v/>
      </c>
    </row>
    <row r="36" spans="1:28">
      <c r="A36" s="246">
        <f t="shared" si="2"/>
        <v>28</v>
      </c>
      <c r="B36" s="253">
        <f t="shared" si="3"/>
        <v>16</v>
      </c>
      <c r="C36" s="246">
        <v>26</v>
      </c>
      <c r="D36" s="246" t="str">
        <f t="shared" si="4"/>
        <v>26-PEG Ratio</v>
      </c>
      <c r="E36" s="254">
        <f>IFERROR(IF(1=VLOOKUP($D36, Constituents!$C:$AD, E$9, 0), "New", VLOOKUP($D36, Constituents!$C:$AD, E$9, 0)), "")</f>
        <v>8</v>
      </c>
      <c r="F36" s="246" t="str">
        <f>IFERROR(VLOOKUP($D36, Constituents!$C:$AD, F$9, 0), "")</f>
        <v>L Brands, Inc.</v>
      </c>
      <c r="G36" s="246" t="str">
        <f>IFERROR(VLOOKUP($D36, Constituents!$C:$AD, G$9, 0), "")</f>
        <v>LB</v>
      </c>
      <c r="H36" s="255">
        <f>IFERROR(IF($F$6="Size", VLOOKUP($D36, Constituents!$C:$AD, H$9, 0)/1000, VLOOKUP($D36, Constituents!$C:$AD, H$9, 0)), "")</f>
        <v>0.61056999999999995</v>
      </c>
      <c r="I36" s="255">
        <f>IFERROR(VLOOKUP($D36, Constituents!$C:$AD, I$9, 0), "")</f>
        <v>16.510000000000002</v>
      </c>
      <c r="J36" s="255"/>
      <c r="K36" s="256">
        <f t="shared" si="5"/>
        <v>16</v>
      </c>
      <c r="L36" s="246">
        <f t="shared" si="6"/>
        <v>48</v>
      </c>
      <c r="M36" s="253">
        <f t="shared" si="1"/>
        <v>1648</v>
      </c>
      <c r="N36" s="253">
        <f t="shared" si="7"/>
        <v>16</v>
      </c>
      <c r="O36" s="257"/>
      <c r="P36" s="246">
        <f t="shared" si="14"/>
        <v>26</v>
      </c>
      <c r="Q36" s="254">
        <f t="shared" si="8"/>
        <v>9</v>
      </c>
      <c r="R36" s="246" t="str">
        <f t="shared" si="9"/>
        <v>Diamondback Energy, Inc.</v>
      </c>
      <c r="S36" s="246" t="str">
        <f t="shared" si="16"/>
        <v>FANG</v>
      </c>
      <c r="T36" s="246">
        <f t="shared" si="16"/>
        <v>0.71287</v>
      </c>
      <c r="U36" s="258">
        <f t="shared" si="16"/>
        <v>98.08</v>
      </c>
      <c r="V36" s="246" t="str">
        <f>IF(ISERROR(VLOOKUP($F$6&amp;S36, Constituents!A:A, 1, 0)), "", VLOOKUP(S36,G:L, 6, 0)-$A$9)</f>
        <v/>
      </c>
      <c r="Y36" s="246">
        <f t="shared" si="15"/>
        <v>26</v>
      </c>
      <c r="Z36" s="246" t="str">
        <f t="shared" si="11"/>
        <v/>
      </c>
      <c r="AA36" s="246" t="str">
        <f t="shared" si="12"/>
        <v/>
      </c>
      <c r="AB36" s="246" t="str">
        <f t="shared" si="13"/>
        <v/>
      </c>
    </row>
    <row r="37" spans="1:28">
      <c r="A37" s="246">
        <f t="shared" si="2"/>
        <v>29</v>
      </c>
      <c r="B37" s="253">
        <f t="shared" si="3"/>
        <v>48</v>
      </c>
      <c r="C37" s="246">
        <v>27</v>
      </c>
      <c r="D37" s="246" t="str">
        <f t="shared" si="4"/>
        <v>27-PEG Ratio</v>
      </c>
      <c r="E37" s="254" t="str">
        <f>IFERROR(IF(1=VLOOKUP($D37, Constituents!$C:$AD, E$9, 0), "New", VLOOKUP($D37, Constituents!$C:$AD, E$9, 0)), "")</f>
        <v>New</v>
      </c>
      <c r="F37" s="246" t="str">
        <f>IFERROR(VLOOKUP($D37, Constituents!$C:$AD, F$9, 0), "")</f>
        <v>Lam Research Corporation</v>
      </c>
      <c r="G37" s="246" t="str">
        <f>IFERROR(VLOOKUP($D37, Constituents!$C:$AD, G$9, 0), "")</f>
        <v>LRCX</v>
      </c>
      <c r="H37" s="255">
        <f>IFERROR(IF($F$6="Size", VLOOKUP($D37, Constituents!$C:$AD, H$9, 0)/1000, VLOOKUP($D37, Constituents!$C:$AD, H$9, 0)), "")</f>
        <v>1.03165</v>
      </c>
      <c r="I37" s="255">
        <f>IFERROR(VLOOKUP($D37, Constituents!$C:$AD, I$9, 0), "")</f>
        <v>210.51</v>
      </c>
      <c r="J37" s="255"/>
      <c r="K37" s="256">
        <f t="shared" si="5"/>
        <v>48</v>
      </c>
      <c r="L37" s="246">
        <f t="shared" si="6"/>
        <v>49</v>
      </c>
      <c r="M37" s="253">
        <f t="shared" si="1"/>
        <v>4849</v>
      </c>
      <c r="N37" s="253">
        <f t="shared" si="7"/>
        <v>48</v>
      </c>
      <c r="O37" s="257"/>
      <c r="P37" s="246">
        <f t="shared" si="14"/>
        <v>27</v>
      </c>
      <c r="Q37" s="254">
        <f t="shared" si="8"/>
        <v>7</v>
      </c>
      <c r="R37" s="246" t="str">
        <f t="shared" si="9"/>
        <v>Caterpillar Inc.</v>
      </c>
      <c r="S37" s="246" t="str">
        <f t="shared" si="16"/>
        <v>CAT</v>
      </c>
      <c r="T37" s="246">
        <f t="shared" si="16"/>
        <v>0.73050000000000004</v>
      </c>
      <c r="U37" s="258">
        <f t="shared" si="16"/>
        <v>119</v>
      </c>
      <c r="V37" s="246" t="str">
        <f>IF(ISERROR(VLOOKUP($F$6&amp;S37, Constituents!A:A, 1, 0)), "", VLOOKUP(S37,G:L, 6, 0)-$A$9)</f>
        <v/>
      </c>
      <c r="Y37" s="246">
        <f t="shared" si="15"/>
        <v>27</v>
      </c>
      <c r="Z37" s="246" t="str">
        <f t="shared" si="11"/>
        <v/>
      </c>
      <c r="AA37" s="246" t="str">
        <f t="shared" si="12"/>
        <v/>
      </c>
      <c r="AB37" s="246" t="str">
        <f t="shared" si="13"/>
        <v/>
      </c>
    </row>
    <row r="38" spans="1:28">
      <c r="A38" s="246">
        <f t="shared" si="2"/>
        <v>30</v>
      </c>
      <c r="B38" s="253">
        <f t="shared" si="3"/>
        <v>22</v>
      </c>
      <c r="C38" s="246">
        <v>28</v>
      </c>
      <c r="D38" s="246" t="str">
        <f t="shared" si="4"/>
        <v>28-PEG Ratio</v>
      </c>
      <c r="E38" s="254">
        <f>IFERROR(IF(1=VLOOKUP($D38, Constituents!$C:$AD, E$9, 0), "New", VLOOKUP($D38, Constituents!$C:$AD, E$9, 0)), "")</f>
        <v>19</v>
      </c>
      <c r="F38" s="246" t="str">
        <f>IFERROR(VLOOKUP($D38, Constituents!$C:$AD, F$9, 0), "")</f>
        <v>Lincoln National Corporation</v>
      </c>
      <c r="G38" s="246" t="str">
        <f>IFERROR(VLOOKUP($D38, Constituents!$C:$AD, G$9, 0), "")</f>
        <v>LNC</v>
      </c>
      <c r="H38" s="255">
        <f>IFERROR(IF($F$6="Size", VLOOKUP($D38, Constituents!$C:$AD, H$9, 0)/1000, VLOOKUP($D38, Constituents!$C:$AD, H$9, 0)), "")</f>
        <v>0.64627000000000001</v>
      </c>
      <c r="I38" s="255">
        <f>IFERROR(VLOOKUP($D38, Constituents!$C:$AD, I$9, 0), "")</f>
        <v>52.88</v>
      </c>
      <c r="J38" s="255"/>
      <c r="K38" s="256">
        <f t="shared" si="5"/>
        <v>22</v>
      </c>
      <c r="L38" s="246">
        <f t="shared" si="6"/>
        <v>50</v>
      </c>
      <c r="M38" s="253">
        <f t="shared" si="1"/>
        <v>2250</v>
      </c>
      <c r="N38" s="253">
        <f t="shared" si="7"/>
        <v>22</v>
      </c>
      <c r="O38" s="257"/>
      <c r="P38" s="246">
        <f t="shared" si="14"/>
        <v>28</v>
      </c>
      <c r="Q38" s="254">
        <f t="shared" si="8"/>
        <v>8</v>
      </c>
      <c r="R38" s="246" t="str">
        <f t="shared" si="9"/>
        <v>Textron Inc.</v>
      </c>
      <c r="S38" s="246" t="str">
        <f t="shared" si="16"/>
        <v>TXT</v>
      </c>
      <c r="T38" s="246">
        <f t="shared" si="16"/>
        <v>0.75722</v>
      </c>
      <c r="U38" s="258">
        <f t="shared" si="16"/>
        <v>45</v>
      </c>
      <c r="V38" s="246" t="str">
        <f>IF(ISERROR(VLOOKUP($F$6&amp;S38, Constituents!A:A, 1, 0)), "", VLOOKUP(S38,G:L, 6, 0)-$A$9)</f>
        <v/>
      </c>
      <c r="Y38" s="246">
        <f t="shared" si="15"/>
        <v>28</v>
      </c>
      <c r="Z38" s="246" t="str">
        <f t="shared" si="11"/>
        <v/>
      </c>
      <c r="AA38" s="246" t="str">
        <f t="shared" si="12"/>
        <v/>
      </c>
      <c r="AB38" s="246" t="str">
        <f t="shared" si="13"/>
        <v/>
      </c>
    </row>
    <row r="39" spans="1:28">
      <c r="A39" s="246">
        <f t="shared" si="2"/>
        <v>31</v>
      </c>
      <c r="B39" s="253">
        <f t="shared" si="3"/>
        <v>40</v>
      </c>
      <c r="C39" s="246">
        <v>29</v>
      </c>
      <c r="D39" s="246" t="str">
        <f t="shared" si="4"/>
        <v>29-PEG Ratio</v>
      </c>
      <c r="E39" s="254">
        <f>IFERROR(IF(1=VLOOKUP($D39, Constituents!$C:$AD, E$9, 0), "New", VLOOKUP($D39, Constituents!$C:$AD, E$9, 0)), "")</f>
        <v>2</v>
      </c>
      <c r="F39" s="246" t="str">
        <f>IFERROR(VLOOKUP($D39, Constituents!$C:$AD, F$9, 0), "")</f>
        <v>Loews Corporation</v>
      </c>
      <c r="G39" s="246" t="str">
        <f>IFERROR(VLOOKUP($D39, Constituents!$C:$AD, G$9, 0), "")</f>
        <v>L</v>
      </c>
      <c r="H39" s="255">
        <f>IFERROR(IF($F$6="Size", VLOOKUP($D39, Constituents!$C:$AD, H$9, 0)/1000, VLOOKUP($D39, Constituents!$C:$AD, H$9, 0)), "")</f>
        <v>0.94830000000000003</v>
      </c>
      <c r="I39" s="255">
        <f>IFERROR(VLOOKUP($D39, Constituents!$C:$AD, I$9, 0), "")</f>
        <v>48.07</v>
      </c>
      <c r="J39" s="255"/>
      <c r="K39" s="256">
        <f t="shared" si="5"/>
        <v>40</v>
      </c>
      <c r="L39" s="246">
        <f t="shared" si="6"/>
        <v>51</v>
      </c>
      <c r="M39" s="253">
        <f t="shared" si="1"/>
        <v>4051</v>
      </c>
      <c r="N39" s="253">
        <f t="shared" si="7"/>
        <v>40</v>
      </c>
      <c r="O39" s="257"/>
      <c r="P39" s="246">
        <f t="shared" si="14"/>
        <v>29</v>
      </c>
      <c r="Q39" s="254">
        <f t="shared" si="8"/>
        <v>8</v>
      </c>
      <c r="R39" s="246" t="str">
        <f t="shared" si="9"/>
        <v>DaVita Inc.</v>
      </c>
      <c r="S39" s="246" t="str">
        <f t="shared" si="16"/>
        <v>DVA</v>
      </c>
      <c r="T39" s="246">
        <f t="shared" si="16"/>
        <v>0.78008</v>
      </c>
      <c r="U39" s="258">
        <f t="shared" si="16"/>
        <v>56.37</v>
      </c>
      <c r="V39" s="246" t="str">
        <f>IF(ISERROR(VLOOKUP($F$6&amp;S39, Constituents!A:A, 1, 0)), "", VLOOKUP(S39,G:L, 6, 0)-$A$9)</f>
        <v/>
      </c>
      <c r="Y39" s="246">
        <f t="shared" si="15"/>
        <v>29</v>
      </c>
      <c r="Z39" s="246" t="str">
        <f t="shared" si="11"/>
        <v/>
      </c>
      <c r="AA39" s="246" t="str">
        <f t="shared" si="12"/>
        <v/>
      </c>
      <c r="AB39" s="246" t="str">
        <f t="shared" si="13"/>
        <v/>
      </c>
    </row>
    <row r="40" spans="1:28">
      <c r="A40" s="246">
        <f t="shared" si="2"/>
        <v>33</v>
      </c>
      <c r="B40" s="253">
        <f t="shared" si="3"/>
        <v>6</v>
      </c>
      <c r="C40" s="246">
        <v>30</v>
      </c>
      <c r="D40" s="246" t="str">
        <f t="shared" si="4"/>
        <v>30-PEG Ratio</v>
      </c>
      <c r="E40" s="254">
        <f>IFERROR(IF(1=VLOOKUP($D40, Constituents!$C:$AD, E$9, 0), "New", VLOOKUP($D40, Constituents!$C:$AD, E$9, 0)), "")</f>
        <v>28</v>
      </c>
      <c r="F40" s="246" t="str">
        <f>IFERROR(VLOOKUP($D40, Constituents!$C:$AD, F$9, 0), "")</f>
        <v>Macy's Inc</v>
      </c>
      <c r="G40" s="246" t="str">
        <f>IFERROR(VLOOKUP($D40, Constituents!$C:$AD, G$9, 0), "")</f>
        <v>M</v>
      </c>
      <c r="H40" s="255">
        <f>IFERROR(IF($F$6="Size", VLOOKUP($D40, Constituents!$C:$AD, H$9, 0)/1000, VLOOKUP($D40, Constituents!$C:$AD, H$9, 0)), "")</f>
        <v>0.37047999999999998</v>
      </c>
      <c r="I40" s="255">
        <f>IFERROR(VLOOKUP($D40, Constituents!$C:$AD, I$9, 0), "")</f>
        <v>14.76</v>
      </c>
      <c r="J40" s="255"/>
      <c r="K40" s="256">
        <f t="shared" si="5"/>
        <v>6</v>
      </c>
      <c r="L40" s="246">
        <f t="shared" si="6"/>
        <v>53</v>
      </c>
      <c r="M40" s="253">
        <f t="shared" si="1"/>
        <v>653</v>
      </c>
      <c r="N40" s="253">
        <f t="shared" si="7"/>
        <v>6</v>
      </c>
      <c r="O40" s="257"/>
      <c r="P40" s="246">
        <f t="shared" si="14"/>
        <v>30</v>
      </c>
      <c r="Q40" s="254">
        <f t="shared" si="8"/>
        <v>7</v>
      </c>
      <c r="R40" s="246" t="str">
        <f t="shared" si="9"/>
        <v>PACCAR Inc</v>
      </c>
      <c r="S40" s="246" t="str">
        <f t="shared" si="16"/>
        <v>PCAR</v>
      </c>
      <c r="T40" s="246">
        <f t="shared" si="16"/>
        <v>0.80225000000000002</v>
      </c>
      <c r="U40" s="258">
        <f t="shared" si="16"/>
        <v>65.56</v>
      </c>
      <c r="V40" s="246" t="str">
        <f>IF(ISERROR(VLOOKUP($F$6&amp;S40, Constituents!A:A, 1, 0)), "", VLOOKUP(S40,G:L, 6, 0)-$A$9)</f>
        <v/>
      </c>
      <c r="Y40" s="246">
        <f t="shared" si="15"/>
        <v>30</v>
      </c>
      <c r="Z40" s="246" t="str">
        <f t="shared" si="11"/>
        <v/>
      </c>
      <c r="AA40" s="246" t="str">
        <f t="shared" si="12"/>
        <v/>
      </c>
      <c r="AB40" s="246" t="str">
        <f t="shared" si="13"/>
        <v/>
      </c>
    </row>
    <row r="41" spans="1:28">
      <c r="A41" s="246">
        <f t="shared" si="2"/>
        <v>34</v>
      </c>
      <c r="B41" s="253">
        <f t="shared" si="3"/>
        <v>35</v>
      </c>
      <c r="C41" s="246">
        <v>31</v>
      </c>
      <c r="D41" s="246" t="str">
        <f t="shared" si="4"/>
        <v>31-PEG Ratio</v>
      </c>
      <c r="E41" s="254" t="str">
        <f>IFERROR(IF(1=VLOOKUP($D41, Constituents!$C:$AD, E$9, 0), "New", VLOOKUP($D41, Constituents!$C:$AD, E$9, 0)), "")</f>
        <v>New</v>
      </c>
      <c r="F41" s="246" t="str">
        <f>IFERROR(VLOOKUP($D41, Constituents!$C:$AD, F$9, 0), "")</f>
        <v>Marathon Petroleum Corporation</v>
      </c>
      <c r="G41" s="246" t="str">
        <f>IFERROR(VLOOKUP($D41, Constituents!$C:$AD, G$9, 0), "")</f>
        <v>MPC</v>
      </c>
      <c r="H41" s="255">
        <f>IFERROR(IF($F$6="Size", VLOOKUP($D41, Constituents!$C:$AD, H$9, 0)/1000, VLOOKUP($D41, Constituents!$C:$AD, H$9, 0)), "")</f>
        <v>0.88761999999999996</v>
      </c>
      <c r="I41" s="255">
        <f>IFERROR(VLOOKUP($D41, Constituents!$C:$AD, I$9, 0), "")</f>
        <v>49.21</v>
      </c>
      <c r="J41" s="255"/>
      <c r="K41" s="256">
        <f t="shared" si="5"/>
        <v>35</v>
      </c>
      <c r="L41" s="246">
        <f t="shared" si="6"/>
        <v>54</v>
      </c>
      <c r="M41" s="253">
        <f t="shared" si="1"/>
        <v>3554</v>
      </c>
      <c r="N41" s="253">
        <f t="shared" si="7"/>
        <v>35</v>
      </c>
      <c r="O41" s="257"/>
      <c r="P41" s="246">
        <f t="shared" si="14"/>
        <v>31</v>
      </c>
      <c r="Q41" s="254">
        <f t="shared" si="8"/>
        <v>5</v>
      </c>
      <c r="R41" s="246" t="str">
        <f t="shared" si="9"/>
        <v>E*TRADE Financial Corporation</v>
      </c>
      <c r="S41" s="246" t="str">
        <f t="shared" si="16"/>
        <v>ETFC</v>
      </c>
      <c r="T41" s="246">
        <f t="shared" si="16"/>
        <v>0.80388999999999999</v>
      </c>
      <c r="U41" s="258">
        <f t="shared" si="16"/>
        <v>41.74</v>
      </c>
      <c r="V41" s="246" t="str">
        <f>IF(ISERROR(VLOOKUP($F$6&amp;S41, Constituents!A:A, 1, 0)), "", VLOOKUP(S41,G:L, 6, 0)-$A$9)</f>
        <v/>
      </c>
      <c r="Y41" s="246">
        <f t="shared" si="15"/>
        <v>31</v>
      </c>
      <c r="Z41" s="246" t="str">
        <f t="shared" si="11"/>
        <v/>
      </c>
      <c r="AA41" s="246" t="str">
        <f t="shared" si="12"/>
        <v/>
      </c>
      <c r="AB41" s="246" t="str">
        <f t="shared" si="13"/>
        <v/>
      </c>
    </row>
    <row r="42" spans="1:28">
      <c r="A42" s="246">
        <f t="shared" si="2"/>
        <v>35</v>
      </c>
      <c r="B42" s="253">
        <f t="shared" si="3"/>
        <v>23</v>
      </c>
      <c r="C42" s="246">
        <v>32</v>
      </c>
      <c r="D42" s="246" t="str">
        <f t="shared" si="4"/>
        <v>32-PEG Ratio</v>
      </c>
      <c r="E42" s="254" t="str">
        <f>IFERROR(IF(1=VLOOKUP($D42, Constituents!$C:$AD, E$9, 0), "New", VLOOKUP($D42, Constituents!$C:$AD, E$9, 0)), "")</f>
        <v>New</v>
      </c>
      <c r="F42" s="246" t="str">
        <f>IFERROR(VLOOKUP($D42, Constituents!$C:$AD, F$9, 0), "")</f>
        <v>NRG Energy, Inc.</v>
      </c>
      <c r="G42" s="246" t="str">
        <f>IFERROR(VLOOKUP($D42, Constituents!$C:$AD, G$9, 0), "")</f>
        <v>NRG</v>
      </c>
      <c r="H42" s="255">
        <f>IFERROR(IF($F$6="Size", VLOOKUP($D42, Constituents!$C:$AD, H$9, 0)/1000, VLOOKUP($D42, Constituents!$C:$AD, H$9, 0)), "")</f>
        <v>0.66915000000000002</v>
      </c>
      <c r="I42" s="255">
        <f>IFERROR(VLOOKUP($D42, Constituents!$C:$AD, I$9, 0), "")</f>
        <v>36.4</v>
      </c>
      <c r="J42" s="255"/>
      <c r="K42" s="256">
        <f t="shared" si="5"/>
        <v>23</v>
      </c>
      <c r="L42" s="246">
        <f t="shared" si="6"/>
        <v>55</v>
      </c>
      <c r="M42" s="253">
        <f t="shared" si="1"/>
        <v>2355</v>
      </c>
      <c r="N42" s="253">
        <f t="shared" si="7"/>
        <v>23</v>
      </c>
      <c r="O42" s="257"/>
      <c r="P42" s="246">
        <f t="shared" si="14"/>
        <v>32</v>
      </c>
      <c r="Q42" s="254">
        <f t="shared" si="8"/>
        <v>6</v>
      </c>
      <c r="R42" s="246" t="str">
        <f t="shared" si="9"/>
        <v>Discover Financial Services</v>
      </c>
      <c r="S42" s="246" t="str">
        <f t="shared" si="16"/>
        <v>DFS</v>
      </c>
      <c r="T42" s="246">
        <f t="shared" si="16"/>
        <v>0.86641999999999997</v>
      </c>
      <c r="U42" s="258">
        <f t="shared" si="16"/>
        <v>79.97</v>
      </c>
      <c r="V42" s="246" t="str">
        <f>IF(ISERROR(VLOOKUP($F$6&amp;S42, Constituents!A:A, 1, 0)), "", VLOOKUP(S42,G:L, 6, 0)-$A$9)</f>
        <v/>
      </c>
      <c r="Y42" s="246">
        <f t="shared" si="15"/>
        <v>32</v>
      </c>
      <c r="Z42" s="246" t="str">
        <f t="shared" si="11"/>
        <v/>
      </c>
      <c r="AA42" s="246" t="str">
        <f t="shared" si="12"/>
        <v/>
      </c>
      <c r="AB42" s="246" t="str">
        <f t="shared" si="13"/>
        <v/>
      </c>
    </row>
    <row r="43" spans="1:28">
      <c r="A43" s="246">
        <f t="shared" si="2"/>
        <v>36</v>
      </c>
      <c r="B43" s="253">
        <f t="shared" si="3"/>
        <v>14</v>
      </c>
      <c r="C43" s="246">
        <v>33</v>
      </c>
      <c r="D43" s="246" t="str">
        <f t="shared" si="4"/>
        <v>33-PEG Ratio</v>
      </c>
      <c r="E43" s="254">
        <f>IFERROR(IF(1=VLOOKUP($D43, Constituents!$C:$AD, E$9, 0), "New", VLOOKUP($D43, Constituents!$C:$AD, E$9, 0)), "")</f>
        <v>9</v>
      </c>
      <c r="F43" s="246" t="str">
        <f>IFERROR(VLOOKUP($D43, Constituents!$C:$AD, F$9, 0), "")</f>
        <v>Nucor Corporation</v>
      </c>
      <c r="G43" s="246" t="str">
        <f>IFERROR(VLOOKUP($D43, Constituents!$C:$AD, G$9, 0), "")</f>
        <v>NUE</v>
      </c>
      <c r="H43" s="255">
        <f>IFERROR(IF($F$6="Size", VLOOKUP($D43, Constituents!$C:$AD, H$9, 0)/1000, VLOOKUP($D43, Constituents!$C:$AD, H$9, 0)), "")</f>
        <v>0.57487999999999995</v>
      </c>
      <c r="I43" s="255">
        <f>IFERROR(VLOOKUP($D43, Constituents!$C:$AD, I$9, 0), "")</f>
        <v>48.98</v>
      </c>
      <c r="J43" s="255"/>
      <c r="K43" s="256">
        <f t="shared" si="5"/>
        <v>14</v>
      </c>
      <c r="L43" s="246">
        <f t="shared" si="6"/>
        <v>56</v>
      </c>
      <c r="M43" s="253">
        <f t="shared" si="1"/>
        <v>1456</v>
      </c>
      <c r="N43" s="253">
        <f t="shared" si="7"/>
        <v>14</v>
      </c>
      <c r="O43" s="257"/>
      <c r="P43" s="246">
        <f t="shared" si="14"/>
        <v>33</v>
      </c>
      <c r="Q43" s="254">
        <f t="shared" si="8"/>
        <v>6</v>
      </c>
      <c r="R43" s="246" t="str">
        <f t="shared" si="9"/>
        <v>HCA Healthcare Inc</v>
      </c>
      <c r="S43" s="246" t="str">
        <f t="shared" si="16"/>
        <v>HCA</v>
      </c>
      <c r="T43" s="246">
        <f t="shared" si="16"/>
        <v>0.87144999999999995</v>
      </c>
      <c r="U43" s="258">
        <f t="shared" si="16"/>
        <v>120.2</v>
      </c>
      <c r="V43" s="246" t="str">
        <f>IF(ISERROR(VLOOKUP($F$6&amp;S43, Constituents!A:A, 1, 0)), "", VLOOKUP(S43,G:L, 6, 0)-$A$9)</f>
        <v/>
      </c>
      <c r="Y43" s="246">
        <f t="shared" si="15"/>
        <v>33</v>
      </c>
      <c r="Z43" s="246" t="str">
        <f t="shared" si="11"/>
        <v/>
      </c>
      <c r="AA43" s="246" t="str">
        <f t="shared" si="12"/>
        <v/>
      </c>
      <c r="AB43" s="246" t="str">
        <f t="shared" si="13"/>
        <v/>
      </c>
    </row>
    <row r="44" spans="1:28">
      <c r="A44" s="246">
        <f t="shared" si="2"/>
        <v>37</v>
      </c>
      <c r="B44" s="253">
        <f t="shared" si="3"/>
        <v>30</v>
      </c>
      <c r="C44" s="246">
        <v>34</v>
      </c>
      <c r="D44" s="246" t="str">
        <f t="shared" si="4"/>
        <v>34-PEG Ratio</v>
      </c>
      <c r="E44" s="254">
        <f>IFERROR(IF(1=VLOOKUP($D44, Constituents!$C:$AD, E$9, 0), "New", VLOOKUP($D44, Constituents!$C:$AD, E$9, 0)), "")</f>
        <v>7</v>
      </c>
      <c r="F44" s="246" t="str">
        <f>IFERROR(VLOOKUP($D44, Constituents!$C:$AD, F$9, 0), "")</f>
        <v>PACCAR Inc</v>
      </c>
      <c r="G44" s="246" t="str">
        <f>IFERROR(VLOOKUP($D44, Constituents!$C:$AD, G$9, 0), "")</f>
        <v>PCAR</v>
      </c>
      <c r="H44" s="255">
        <f>IFERROR(IF($F$6="Size", VLOOKUP($D44, Constituents!$C:$AD, H$9, 0)/1000, VLOOKUP($D44, Constituents!$C:$AD, H$9, 0)), "")</f>
        <v>0.80225000000000002</v>
      </c>
      <c r="I44" s="255">
        <f>IFERROR(VLOOKUP($D44, Constituents!$C:$AD, I$9, 0), "")</f>
        <v>65.56</v>
      </c>
      <c r="J44" s="255"/>
      <c r="K44" s="256">
        <f t="shared" si="5"/>
        <v>30</v>
      </c>
      <c r="L44" s="246">
        <f t="shared" si="6"/>
        <v>57</v>
      </c>
      <c r="M44" s="253">
        <f t="shared" si="1"/>
        <v>3057</v>
      </c>
      <c r="N44" s="253">
        <f t="shared" si="7"/>
        <v>30</v>
      </c>
      <c r="O44" s="257"/>
      <c r="P44" s="246">
        <f t="shared" si="14"/>
        <v>34</v>
      </c>
      <c r="Q44" s="254">
        <f t="shared" si="8"/>
        <v>8</v>
      </c>
      <c r="R44" s="246" t="str">
        <f t="shared" si="9"/>
        <v>Celgene Corporation</v>
      </c>
      <c r="S44" s="246" t="str">
        <f t="shared" si="16"/>
        <v>CELG</v>
      </c>
      <c r="T44" s="246">
        <f t="shared" si="16"/>
        <v>0.87917000000000001</v>
      </c>
      <c r="U44" s="258">
        <f t="shared" si="16"/>
        <v>96.8</v>
      </c>
      <c r="V44" s="246" t="str">
        <f>IF(ISERROR(VLOOKUP($F$6&amp;S44, Constituents!A:A, 1, 0)), "", VLOOKUP(S44,G:L, 6, 0)-$A$9)</f>
        <v/>
      </c>
      <c r="Y44" s="246">
        <f t="shared" si="15"/>
        <v>34</v>
      </c>
      <c r="Z44" s="246" t="str">
        <f t="shared" si="11"/>
        <v/>
      </c>
      <c r="AA44" s="246" t="str">
        <f t="shared" si="12"/>
        <v/>
      </c>
      <c r="AB44" s="246" t="str">
        <f t="shared" si="13"/>
        <v/>
      </c>
    </row>
    <row r="45" spans="1:28">
      <c r="A45" s="246">
        <f t="shared" si="2"/>
        <v>38</v>
      </c>
      <c r="B45" s="253">
        <f t="shared" si="3"/>
        <v>43</v>
      </c>
      <c r="C45" s="246">
        <v>35</v>
      </c>
      <c r="D45" s="246" t="str">
        <f t="shared" si="4"/>
        <v>35-PEG Ratio</v>
      </c>
      <c r="E45" s="254">
        <f>IFERROR(IF(1=VLOOKUP($D45, Constituents!$C:$AD, E$9, 0), "New", VLOOKUP($D45, Constituents!$C:$AD, E$9, 0)), "")</f>
        <v>3</v>
      </c>
      <c r="F45" s="246" t="str">
        <f>IFERROR(VLOOKUP($D45, Constituents!$C:$AD, F$9, 0), "")</f>
        <v>Parker-Hannifin Corporation</v>
      </c>
      <c r="G45" s="246" t="str">
        <f>IFERROR(VLOOKUP($D45, Constituents!$C:$AD, G$9, 0), "")</f>
        <v>PH</v>
      </c>
      <c r="H45" s="255">
        <f>IFERROR(IF($F$6="Size", VLOOKUP($D45, Constituents!$C:$AD, H$9, 0)/1000, VLOOKUP($D45, Constituents!$C:$AD, H$9, 0)), "")</f>
        <v>0.97894999999999999</v>
      </c>
      <c r="I45" s="255">
        <f>IFERROR(VLOOKUP($D45, Constituents!$C:$AD, I$9, 0), "")</f>
        <v>165.77</v>
      </c>
      <c r="J45" s="255"/>
      <c r="K45" s="256">
        <f t="shared" si="5"/>
        <v>43</v>
      </c>
      <c r="L45" s="246">
        <f t="shared" si="6"/>
        <v>58</v>
      </c>
      <c r="M45" s="253">
        <f t="shared" si="1"/>
        <v>4358</v>
      </c>
      <c r="N45" s="253">
        <f t="shared" si="7"/>
        <v>43</v>
      </c>
      <c r="O45" s="257"/>
      <c r="P45" s="246">
        <f t="shared" si="14"/>
        <v>35</v>
      </c>
      <c r="Q45" s="254" t="str">
        <f t="shared" si="8"/>
        <v>New</v>
      </c>
      <c r="R45" s="246" t="str">
        <f t="shared" si="9"/>
        <v>Marathon Petroleum Corporation</v>
      </c>
      <c r="S45" s="246" t="str">
        <f t="shared" si="16"/>
        <v>MPC</v>
      </c>
      <c r="T45" s="246">
        <f t="shared" si="16"/>
        <v>0.88761999999999996</v>
      </c>
      <c r="U45" s="258">
        <f t="shared" si="16"/>
        <v>49.21</v>
      </c>
      <c r="V45" s="246">
        <f>IF(ISERROR(VLOOKUP($F$6&amp;S45, Constituents!A:A, 1, 0)), "", VLOOKUP(S45,G:L, 6, 0)-$A$9)</f>
        <v>34</v>
      </c>
      <c r="Y45" s="246">
        <f t="shared" si="15"/>
        <v>35</v>
      </c>
      <c r="Z45" s="246" t="str">
        <f t="shared" si="11"/>
        <v/>
      </c>
      <c r="AA45" s="246" t="str">
        <f t="shared" si="12"/>
        <v/>
      </c>
      <c r="AB45" s="246" t="str">
        <f t="shared" si="13"/>
        <v/>
      </c>
    </row>
    <row r="46" spans="1:28">
      <c r="A46" s="246">
        <f t="shared" si="2"/>
        <v>39</v>
      </c>
      <c r="B46" s="253">
        <f t="shared" si="3"/>
        <v>36</v>
      </c>
      <c r="C46" s="246">
        <v>36</v>
      </c>
      <c r="D46" s="246" t="str">
        <f t="shared" si="4"/>
        <v>36-PEG Ratio</v>
      </c>
      <c r="E46" s="254" t="str">
        <f>IFERROR(IF(1=VLOOKUP($D46, Constituents!$C:$AD, E$9, 0), "New", VLOOKUP($D46, Constituents!$C:$AD, E$9, 0)), "")</f>
        <v>New</v>
      </c>
      <c r="F46" s="246" t="str">
        <f>IFERROR(VLOOKUP($D46, Constituents!$C:$AD, F$9, 0), "")</f>
        <v>Prudential Financial, Inc.</v>
      </c>
      <c r="G46" s="246" t="str">
        <f>IFERROR(VLOOKUP($D46, Constituents!$C:$AD, G$9, 0), "")</f>
        <v>PRU</v>
      </c>
      <c r="H46" s="255">
        <f>IFERROR(IF($F$6="Size", VLOOKUP($D46, Constituents!$C:$AD, H$9, 0)/1000, VLOOKUP($D46, Constituents!$C:$AD, H$9, 0)), "")</f>
        <v>0.89346000000000003</v>
      </c>
      <c r="I46" s="255">
        <f>IFERROR(VLOOKUP($D46, Constituents!$C:$AD, I$9, 0), "")</f>
        <v>80.09</v>
      </c>
      <c r="J46" s="255"/>
      <c r="K46" s="256">
        <f t="shared" si="5"/>
        <v>36</v>
      </c>
      <c r="L46" s="246">
        <f t="shared" si="6"/>
        <v>59</v>
      </c>
      <c r="M46" s="253">
        <f t="shared" si="1"/>
        <v>3659</v>
      </c>
      <c r="N46" s="253">
        <f t="shared" si="7"/>
        <v>36</v>
      </c>
      <c r="O46" s="257"/>
      <c r="P46" s="246">
        <f t="shared" si="14"/>
        <v>36</v>
      </c>
      <c r="Q46" s="254" t="str">
        <f t="shared" si="8"/>
        <v>New</v>
      </c>
      <c r="R46" s="246" t="str">
        <f t="shared" si="9"/>
        <v>Prudential Financial, Inc.</v>
      </c>
      <c r="S46" s="246" t="str">
        <f t="shared" si="16"/>
        <v>PRU</v>
      </c>
      <c r="T46" s="246">
        <f t="shared" si="16"/>
        <v>0.89346000000000003</v>
      </c>
      <c r="U46" s="258">
        <f t="shared" si="16"/>
        <v>80.09</v>
      </c>
      <c r="V46" s="246">
        <f>IF(ISERROR(VLOOKUP($F$6&amp;S46, Constituents!A:A, 1, 0)), "", VLOOKUP(S46,G:L, 6, 0)-$A$9)</f>
        <v>39</v>
      </c>
      <c r="Y46" s="246">
        <f t="shared" si="15"/>
        <v>36</v>
      </c>
      <c r="Z46" s="246" t="str">
        <f t="shared" si="11"/>
        <v/>
      </c>
      <c r="AA46" s="246" t="str">
        <f t="shared" si="12"/>
        <v/>
      </c>
      <c r="AB46" s="246" t="str">
        <f t="shared" si="13"/>
        <v/>
      </c>
    </row>
    <row r="47" spans="1:28">
      <c r="A47" s="246">
        <f t="shared" si="2"/>
        <v>41</v>
      </c>
      <c r="B47" s="253">
        <f t="shared" si="3"/>
        <v>15</v>
      </c>
      <c r="C47" s="246">
        <v>37</v>
      </c>
      <c r="D47" s="246" t="str">
        <f t="shared" si="4"/>
        <v>37-PEG Ratio</v>
      </c>
      <c r="E47" s="254">
        <f>IFERROR(IF(1=VLOOKUP($D47, Constituents!$C:$AD, E$9, 0), "New", VLOOKUP($D47, Constituents!$C:$AD, E$9, 0)), "")</f>
        <v>14</v>
      </c>
      <c r="F47" s="246" t="str">
        <f>IFERROR(VLOOKUP($D47, Constituents!$C:$AD, F$9, 0), "")</f>
        <v>Synchrony Financial</v>
      </c>
      <c r="G47" s="246" t="str">
        <f>IFERROR(VLOOKUP($D47, Constituents!$C:$AD, G$9, 0), "")</f>
        <v>SYF</v>
      </c>
      <c r="H47" s="255">
        <f>IFERROR(IF($F$6="Size", VLOOKUP($D47, Constituents!$C:$AD, H$9, 0)/1000, VLOOKUP($D47, Constituents!$C:$AD, H$9, 0)), "")</f>
        <v>0.60448000000000002</v>
      </c>
      <c r="I47" s="255">
        <f>IFERROR(VLOOKUP($D47, Constituents!$C:$AD, I$9, 0), "")</f>
        <v>32.049999999999997</v>
      </c>
      <c r="J47" s="255"/>
      <c r="K47" s="256">
        <f t="shared" si="5"/>
        <v>15</v>
      </c>
      <c r="L47" s="246">
        <f t="shared" si="6"/>
        <v>61</v>
      </c>
      <c r="M47" s="253">
        <f t="shared" si="1"/>
        <v>1561</v>
      </c>
      <c r="N47" s="253">
        <f t="shared" si="7"/>
        <v>15</v>
      </c>
      <c r="O47" s="257"/>
      <c r="P47" s="246">
        <f t="shared" si="14"/>
        <v>37</v>
      </c>
      <c r="Q47" s="254">
        <f t="shared" si="8"/>
        <v>27</v>
      </c>
      <c r="R47" s="246" t="str">
        <f t="shared" si="9"/>
        <v>D.R. Horton, Inc.</v>
      </c>
      <c r="S47" s="246" t="str">
        <f t="shared" si="16"/>
        <v>DHI</v>
      </c>
      <c r="T47" s="246">
        <f t="shared" si="16"/>
        <v>0.90237999999999996</v>
      </c>
      <c r="U47" s="258">
        <f t="shared" si="16"/>
        <v>49.47</v>
      </c>
      <c r="V47" s="246" t="str">
        <f>IF(ISERROR(VLOOKUP($F$6&amp;S47, Constituents!A:A, 1, 0)), "", VLOOKUP(S47,G:L, 6, 0)-$A$9)</f>
        <v/>
      </c>
      <c r="Y47" s="246">
        <f t="shared" si="15"/>
        <v>37</v>
      </c>
      <c r="Z47" s="246" t="str">
        <f t="shared" si="11"/>
        <v/>
      </c>
      <c r="AA47" s="246" t="str">
        <f t="shared" si="12"/>
        <v/>
      </c>
      <c r="AB47" s="246" t="str">
        <f t="shared" si="13"/>
        <v/>
      </c>
    </row>
    <row r="48" spans="1:28">
      <c r="A48" s="246">
        <f t="shared" si="2"/>
        <v>45</v>
      </c>
      <c r="B48" s="253">
        <f t="shared" si="3"/>
        <v>38</v>
      </c>
      <c r="C48" s="246">
        <v>38</v>
      </c>
      <c r="D48" s="246" t="str">
        <f t="shared" si="4"/>
        <v>38-PEG Ratio</v>
      </c>
      <c r="E48" s="254">
        <f>IFERROR(IF(1=VLOOKUP($D48, Constituents!$C:$AD, E$9, 0), "New", VLOOKUP($D48, Constituents!$C:$AD, E$9, 0)), "")</f>
        <v>2</v>
      </c>
      <c r="F48" s="246" t="str">
        <f>IFERROR(VLOOKUP($D48, Constituents!$C:$AD, F$9, 0), "")</f>
        <v>T-Mobile US, Inc.</v>
      </c>
      <c r="G48" s="246" t="str">
        <f>IFERROR(VLOOKUP($D48, Constituents!$C:$AD, G$9, 0), "")</f>
        <v>TMUS</v>
      </c>
      <c r="H48" s="255">
        <f>IFERROR(IF($F$6="Size", VLOOKUP($D48, Constituents!$C:$AD, H$9, 0)/1000, VLOOKUP($D48, Constituents!$C:$AD, H$9, 0)), "")</f>
        <v>0.91578999999999999</v>
      </c>
      <c r="I48" s="255">
        <f>IFERROR(VLOOKUP($D48, Constituents!$C:$AD, I$9, 0), "")</f>
        <v>78.05</v>
      </c>
      <c r="J48" s="255"/>
      <c r="K48" s="256">
        <f t="shared" si="5"/>
        <v>38</v>
      </c>
      <c r="L48" s="246">
        <f t="shared" si="6"/>
        <v>65</v>
      </c>
      <c r="M48" s="253">
        <f t="shared" si="1"/>
        <v>3865</v>
      </c>
      <c r="N48" s="253">
        <f t="shared" si="7"/>
        <v>38</v>
      </c>
      <c r="O48" s="257"/>
      <c r="P48" s="246">
        <f t="shared" si="14"/>
        <v>38</v>
      </c>
      <c r="Q48" s="254">
        <f t="shared" si="8"/>
        <v>2</v>
      </c>
      <c r="R48" s="246" t="str">
        <f t="shared" si="9"/>
        <v>T-Mobile US, Inc.</v>
      </c>
      <c r="S48" s="246" t="str">
        <f t="shared" si="16"/>
        <v>TMUS</v>
      </c>
      <c r="T48" s="246">
        <f t="shared" si="16"/>
        <v>0.91578999999999999</v>
      </c>
      <c r="U48" s="258">
        <f t="shared" si="16"/>
        <v>78.05</v>
      </c>
      <c r="V48" s="246" t="str">
        <f>IF(ISERROR(VLOOKUP($F$6&amp;S48, Constituents!A:A, 1, 0)), "", VLOOKUP(S48,G:L, 6, 0)-$A$9)</f>
        <v/>
      </c>
      <c r="Y48" s="246">
        <f t="shared" si="15"/>
        <v>38</v>
      </c>
      <c r="Z48" s="246" t="str">
        <f t="shared" si="11"/>
        <v/>
      </c>
      <c r="AA48" s="246" t="str">
        <f t="shared" si="12"/>
        <v/>
      </c>
      <c r="AB48" s="246" t="str">
        <f t="shared" si="13"/>
        <v/>
      </c>
    </row>
    <row r="49" spans="1:28">
      <c r="A49" s="246">
        <f t="shared" si="2"/>
        <v>42</v>
      </c>
      <c r="B49" s="253">
        <f t="shared" si="3"/>
        <v>18</v>
      </c>
      <c r="C49" s="246">
        <v>39</v>
      </c>
      <c r="D49" s="246" t="str">
        <f t="shared" si="4"/>
        <v>39-PEG Ratio</v>
      </c>
      <c r="E49" s="254">
        <f>IFERROR(IF(1=VLOOKUP($D49, Constituents!$C:$AD, E$9, 0), "New", VLOOKUP($D49, Constituents!$C:$AD, E$9, 0)), "")</f>
        <v>7</v>
      </c>
      <c r="F49" s="246" t="str">
        <f>IFERROR(VLOOKUP($D49, Constituents!$C:$AD, F$9, 0), "")</f>
        <v>Tapestry, Inc.</v>
      </c>
      <c r="G49" s="246" t="str">
        <f>IFERROR(VLOOKUP($D49, Constituents!$C:$AD, G$9, 0), "")</f>
        <v>TPR</v>
      </c>
      <c r="H49" s="255">
        <f>IFERROR(IF($F$6="Size", VLOOKUP($D49, Constituents!$C:$AD, H$9, 0)/1000, VLOOKUP($D49, Constituents!$C:$AD, H$9, 0)), "")</f>
        <v>0.62012</v>
      </c>
      <c r="I49" s="255">
        <f>IFERROR(VLOOKUP($D49, Constituents!$C:$AD, I$9, 0), "")</f>
        <v>20.65</v>
      </c>
      <c r="J49" s="255"/>
      <c r="K49" s="256">
        <f t="shared" si="5"/>
        <v>18</v>
      </c>
      <c r="L49" s="246">
        <f t="shared" si="6"/>
        <v>62</v>
      </c>
      <c r="M49" s="253">
        <f t="shared" si="1"/>
        <v>1862</v>
      </c>
      <c r="N49" s="253">
        <f t="shared" si="7"/>
        <v>18</v>
      </c>
      <c r="O49" s="257"/>
      <c r="P49" s="246">
        <f t="shared" si="14"/>
        <v>39</v>
      </c>
      <c r="Q49" s="254">
        <f t="shared" si="8"/>
        <v>6</v>
      </c>
      <c r="R49" s="246" t="str">
        <f t="shared" si="9"/>
        <v>Fifth Third Bancorp</v>
      </c>
      <c r="S49" s="246" t="str">
        <f t="shared" si="16"/>
        <v>FITB</v>
      </c>
      <c r="T49" s="246">
        <f t="shared" si="16"/>
        <v>0.93744000000000005</v>
      </c>
      <c r="U49" s="258">
        <f t="shared" si="16"/>
        <v>26.45</v>
      </c>
      <c r="V49" s="246" t="str">
        <f>IF(ISERROR(VLOOKUP($F$6&amp;S49, Constituents!A:A, 1, 0)), "", VLOOKUP(S49,G:L, 6, 0)-$A$9)</f>
        <v/>
      </c>
      <c r="Y49" s="246">
        <f t="shared" si="15"/>
        <v>39</v>
      </c>
      <c r="Z49" s="246" t="str">
        <f t="shared" si="11"/>
        <v/>
      </c>
      <c r="AA49" s="246" t="str">
        <f t="shared" si="12"/>
        <v/>
      </c>
      <c r="AB49" s="246" t="str">
        <f t="shared" si="13"/>
        <v/>
      </c>
    </row>
    <row r="50" spans="1:28">
      <c r="A50" s="246">
        <f t="shared" si="2"/>
        <v>44</v>
      </c>
      <c r="B50" s="253">
        <f t="shared" si="3"/>
        <v>28</v>
      </c>
      <c r="C50" s="246">
        <v>40</v>
      </c>
      <c r="D50" s="246" t="str">
        <f t="shared" si="4"/>
        <v>40-PEG Ratio</v>
      </c>
      <c r="E50" s="254">
        <f>IFERROR(IF(1=VLOOKUP($D50, Constituents!$C:$AD, E$9, 0), "New", VLOOKUP($D50, Constituents!$C:$AD, E$9, 0)), "")</f>
        <v>8</v>
      </c>
      <c r="F50" s="246" t="str">
        <f>IFERROR(VLOOKUP($D50, Constituents!$C:$AD, F$9, 0), "")</f>
        <v>Textron Inc.</v>
      </c>
      <c r="G50" s="246" t="str">
        <f>IFERROR(VLOOKUP($D50, Constituents!$C:$AD, G$9, 0), "")</f>
        <v>TXT</v>
      </c>
      <c r="H50" s="255">
        <f>IFERROR(IF($F$6="Size", VLOOKUP($D50, Constituents!$C:$AD, H$9, 0)/1000, VLOOKUP($D50, Constituents!$C:$AD, H$9, 0)), "")</f>
        <v>0.75722</v>
      </c>
      <c r="I50" s="255">
        <f>IFERROR(VLOOKUP($D50, Constituents!$C:$AD, I$9, 0), "")</f>
        <v>45</v>
      </c>
      <c r="J50" s="255"/>
      <c r="K50" s="256">
        <f t="shared" si="5"/>
        <v>28</v>
      </c>
      <c r="L50" s="246">
        <f t="shared" si="6"/>
        <v>64</v>
      </c>
      <c r="M50" s="253">
        <f t="shared" si="1"/>
        <v>2864</v>
      </c>
      <c r="N50" s="253">
        <f t="shared" si="7"/>
        <v>28</v>
      </c>
      <c r="O50" s="257"/>
      <c r="P50" s="246">
        <f t="shared" si="14"/>
        <v>40</v>
      </c>
      <c r="Q50" s="254">
        <f t="shared" si="8"/>
        <v>2</v>
      </c>
      <c r="R50" s="246" t="str">
        <f t="shared" si="9"/>
        <v>Loews Corporation</v>
      </c>
      <c r="S50" s="246" t="str">
        <f t="shared" si="16"/>
        <v>L</v>
      </c>
      <c r="T50" s="246">
        <f t="shared" si="16"/>
        <v>0.94830000000000003</v>
      </c>
      <c r="U50" s="258">
        <f t="shared" si="16"/>
        <v>48.07</v>
      </c>
      <c r="V50" s="246" t="str">
        <f>IF(ISERROR(VLOOKUP($F$6&amp;S50, Constituents!A:A, 1, 0)), "", VLOOKUP(S50,G:L, 6, 0)-$A$9)</f>
        <v/>
      </c>
      <c r="Y50" s="246">
        <f t="shared" si="15"/>
        <v>40</v>
      </c>
      <c r="Z50" s="246" t="str">
        <f t="shared" si="11"/>
        <v/>
      </c>
      <c r="AA50" s="246" t="str">
        <f t="shared" si="12"/>
        <v/>
      </c>
      <c r="AB50" s="246" t="str">
        <f t="shared" si="13"/>
        <v/>
      </c>
    </row>
    <row r="51" spans="1:28">
      <c r="A51" s="246">
        <f t="shared" si="2"/>
        <v>46</v>
      </c>
      <c r="B51" s="253">
        <f t="shared" si="3"/>
        <v>3</v>
      </c>
      <c r="C51" s="246">
        <v>41</v>
      </c>
      <c r="D51" s="246" t="str">
        <f t="shared" si="4"/>
        <v>41-PEG Ratio</v>
      </c>
      <c r="E51" s="254">
        <f>IFERROR(IF(1=VLOOKUP($D51, Constituents!$C:$AD, E$9, 0), "New", VLOOKUP($D51, Constituents!$C:$AD, E$9, 0)), "")</f>
        <v>11</v>
      </c>
      <c r="F51" s="246" t="str">
        <f>IFERROR(VLOOKUP($D51, Constituents!$C:$AD, F$9, 0), "")</f>
        <v>Twitter, Inc.</v>
      </c>
      <c r="G51" s="246" t="str">
        <f>IFERROR(VLOOKUP($D51, Constituents!$C:$AD, G$9, 0), "")</f>
        <v>TWTR</v>
      </c>
      <c r="H51" s="255">
        <f>IFERROR(IF($F$6="Size", VLOOKUP($D51, Constituents!$C:$AD, H$9, 0)/1000, VLOOKUP($D51, Constituents!$C:$AD, H$9, 0)), "")</f>
        <v>0.17252999999999999</v>
      </c>
      <c r="I51" s="255">
        <f>IFERROR(VLOOKUP($D51, Constituents!$C:$AD, I$9, 0), "")</f>
        <v>42.65</v>
      </c>
      <c r="J51" s="255"/>
      <c r="K51" s="256">
        <f t="shared" si="5"/>
        <v>3</v>
      </c>
      <c r="L51" s="246">
        <f t="shared" si="6"/>
        <v>66</v>
      </c>
      <c r="M51" s="253">
        <f t="shared" si="1"/>
        <v>366</v>
      </c>
      <c r="N51" s="253">
        <f t="shared" si="7"/>
        <v>3</v>
      </c>
      <c r="O51" s="257"/>
      <c r="P51" s="246">
        <f t="shared" si="14"/>
        <v>41</v>
      </c>
      <c r="Q51" s="254">
        <f t="shared" si="8"/>
        <v>3</v>
      </c>
      <c r="R51" s="246" t="str">
        <f t="shared" si="9"/>
        <v>Anthem, Inc.</v>
      </c>
      <c r="S51" s="246" t="str">
        <f t="shared" si="16"/>
        <v>ANTM</v>
      </c>
      <c r="T51" s="246">
        <f t="shared" si="16"/>
        <v>0.95045999999999997</v>
      </c>
      <c r="U51" s="258">
        <f t="shared" si="16"/>
        <v>261.52</v>
      </c>
      <c r="V51" s="246" t="str">
        <f>IF(ISERROR(VLOOKUP($F$6&amp;S51, Constituents!A:A, 1, 0)), "", VLOOKUP(S51,G:L, 6, 0)-$A$9)</f>
        <v/>
      </c>
      <c r="Y51" s="246">
        <f t="shared" si="15"/>
        <v>41</v>
      </c>
      <c r="Z51" s="246" t="str">
        <f t="shared" si="11"/>
        <v/>
      </c>
      <c r="AA51" s="246" t="str">
        <f t="shared" si="12"/>
        <v/>
      </c>
      <c r="AB51" s="246" t="str">
        <f t="shared" si="13"/>
        <v/>
      </c>
    </row>
    <row r="52" spans="1:28">
      <c r="A52" s="246">
        <f t="shared" si="2"/>
        <v>47</v>
      </c>
      <c r="B52" s="253">
        <f t="shared" si="3"/>
        <v>8</v>
      </c>
      <c r="C52" s="246">
        <v>42</v>
      </c>
      <c r="D52" s="246" t="str">
        <f t="shared" si="4"/>
        <v>42-PEG Ratio</v>
      </c>
      <c r="E52" s="254">
        <f>IFERROR(IF(1=VLOOKUP($D52, Constituents!$C:$AD, E$9, 0), "New", VLOOKUP($D52, Constituents!$C:$AD, E$9, 0)), "")</f>
        <v>19</v>
      </c>
      <c r="F52" s="246" t="str">
        <f>IFERROR(VLOOKUP($D52, Constituents!$C:$AD, F$9, 0), "")</f>
        <v>United Airlines Holdings, Inc.</v>
      </c>
      <c r="G52" s="246" t="str">
        <f>IFERROR(VLOOKUP($D52, Constituents!$C:$AD, G$9, 0), "")</f>
        <v>UAL</v>
      </c>
      <c r="H52" s="255">
        <f>IFERROR(IF($F$6="Size", VLOOKUP($D52, Constituents!$C:$AD, H$9, 0)/1000, VLOOKUP($D52, Constituents!$C:$AD, H$9, 0)), "")</f>
        <v>0.40314</v>
      </c>
      <c r="I52" s="255">
        <f>IFERROR(VLOOKUP($D52, Constituents!$C:$AD, I$9, 0), "")</f>
        <v>84.31</v>
      </c>
      <c r="J52" s="255"/>
      <c r="K52" s="256">
        <f t="shared" si="5"/>
        <v>8</v>
      </c>
      <c r="L52" s="246">
        <f t="shared" si="6"/>
        <v>67</v>
      </c>
      <c r="M52" s="253">
        <f t="shared" si="1"/>
        <v>867</v>
      </c>
      <c r="N52" s="253">
        <f t="shared" si="7"/>
        <v>8</v>
      </c>
      <c r="O52" s="257"/>
      <c r="P52" s="246">
        <f t="shared" si="14"/>
        <v>42</v>
      </c>
      <c r="Q52" s="254">
        <f t="shared" si="8"/>
        <v>8</v>
      </c>
      <c r="R52" s="246" t="str">
        <f t="shared" si="9"/>
        <v>Exxon Mobil Corporation</v>
      </c>
      <c r="S52" s="246" t="str">
        <f t="shared" ref="S52:U71" si="17">VLOOKUP($P52,$B:$I, S$9, 0)</f>
        <v>XOM</v>
      </c>
      <c r="T52" s="246">
        <f t="shared" si="17"/>
        <v>0.96404999999999996</v>
      </c>
      <c r="U52" s="258">
        <f t="shared" si="17"/>
        <v>68.48</v>
      </c>
      <c r="V52" s="246" t="str">
        <f>IF(ISERROR(VLOOKUP($F$6&amp;S52, Constituents!A:A, 1, 0)), "", VLOOKUP(S52,G:L, 6, 0)-$A$9)</f>
        <v/>
      </c>
      <c r="Y52" s="246">
        <f t="shared" si="15"/>
        <v>42</v>
      </c>
      <c r="Z52" s="246" t="str">
        <f t="shared" si="11"/>
        <v/>
      </c>
      <c r="AA52" s="246" t="str">
        <f t="shared" si="12"/>
        <v/>
      </c>
      <c r="AB52" s="246" t="str">
        <f t="shared" si="13"/>
        <v/>
      </c>
    </row>
    <row r="53" spans="1:28">
      <c r="A53" s="246">
        <f t="shared" si="2"/>
        <v>48</v>
      </c>
      <c r="B53" s="253">
        <f t="shared" si="3"/>
        <v>21</v>
      </c>
      <c r="C53" s="246">
        <v>43</v>
      </c>
      <c r="D53" s="246" t="str">
        <f t="shared" si="4"/>
        <v>43-PEG Ratio</v>
      </c>
      <c r="E53" s="254">
        <f>IFERROR(IF(1=VLOOKUP($D53, Constituents!$C:$AD, E$9, 0), "New", VLOOKUP($D53, Constituents!$C:$AD, E$9, 0)), "")</f>
        <v>19</v>
      </c>
      <c r="F53" s="246" t="str">
        <f>IFERROR(VLOOKUP($D53, Constituents!$C:$AD, F$9, 0), "")</f>
        <v>Valero Energy Corporation</v>
      </c>
      <c r="G53" s="246" t="str">
        <f>IFERROR(VLOOKUP($D53, Constituents!$C:$AD, G$9, 0), "")</f>
        <v>VLO</v>
      </c>
      <c r="H53" s="255">
        <f>IFERROR(IF($F$6="Size", VLOOKUP($D53, Constituents!$C:$AD, H$9, 0)/1000, VLOOKUP($D53, Constituents!$C:$AD, H$9, 0)), "")</f>
        <v>0.62780000000000002</v>
      </c>
      <c r="I53" s="255">
        <f>IFERROR(VLOOKUP($D53, Constituents!$C:$AD, I$9, 0), "")</f>
        <v>75.28</v>
      </c>
      <c r="J53" s="255"/>
      <c r="K53" s="256">
        <f t="shared" si="5"/>
        <v>21</v>
      </c>
      <c r="L53" s="246">
        <f t="shared" si="6"/>
        <v>68</v>
      </c>
      <c r="M53" s="253">
        <f t="shared" si="1"/>
        <v>2168</v>
      </c>
      <c r="N53" s="253">
        <f t="shared" si="7"/>
        <v>21</v>
      </c>
      <c r="O53" s="257"/>
      <c r="P53" s="246">
        <f t="shared" si="14"/>
        <v>43</v>
      </c>
      <c r="Q53" s="254">
        <f t="shared" si="8"/>
        <v>3</v>
      </c>
      <c r="R53" s="246" t="str">
        <f t="shared" si="9"/>
        <v>Parker-Hannifin Corporation</v>
      </c>
      <c r="S53" s="246" t="str">
        <f t="shared" si="17"/>
        <v>PH</v>
      </c>
      <c r="T53" s="246">
        <f t="shared" si="17"/>
        <v>0.97894999999999999</v>
      </c>
      <c r="U53" s="258">
        <f t="shared" si="17"/>
        <v>165.77</v>
      </c>
      <c r="V53" s="246" t="str">
        <f>IF(ISERROR(VLOOKUP($F$6&amp;S53, Constituents!A:A, 1, 0)), "", VLOOKUP(S53,G:L, 6, 0)-$A$9)</f>
        <v/>
      </c>
      <c r="Y53" s="246">
        <f t="shared" si="15"/>
        <v>43</v>
      </c>
      <c r="Z53" s="246" t="str">
        <f t="shared" si="11"/>
        <v/>
      </c>
      <c r="AA53" s="246" t="str">
        <f t="shared" si="12"/>
        <v/>
      </c>
      <c r="AB53" s="246" t="str">
        <f t="shared" si="13"/>
        <v/>
      </c>
    </row>
    <row r="54" spans="1:28">
      <c r="A54" s="246">
        <f t="shared" si="2"/>
        <v>49</v>
      </c>
      <c r="B54" s="253">
        <f t="shared" si="3"/>
        <v>10</v>
      </c>
      <c r="C54" s="246">
        <v>44</v>
      </c>
      <c r="D54" s="246" t="str">
        <f t="shared" si="4"/>
        <v>44-PEG Ratio</v>
      </c>
      <c r="E54" s="254">
        <f>IFERROR(IF(1=VLOOKUP($D54, Constituents!$C:$AD, E$9, 0), "New", VLOOKUP($D54, Constituents!$C:$AD, E$9, 0)), "")</f>
        <v>7</v>
      </c>
      <c r="F54" s="246" t="str">
        <f>IFERROR(VLOOKUP($D54, Constituents!$C:$AD, F$9, 0), "")</f>
        <v>Vertex Pharmaceuticals Incorporated</v>
      </c>
      <c r="G54" s="246" t="str">
        <f>IFERROR(VLOOKUP($D54, Constituents!$C:$AD, G$9, 0), "")</f>
        <v>VRTX</v>
      </c>
      <c r="H54" s="255">
        <f>IFERROR(IF($F$6="Size", VLOOKUP($D54, Constituents!$C:$AD, H$9, 0)/1000, VLOOKUP($D54, Constituents!$C:$AD, H$9, 0)), "")</f>
        <v>0.43774999999999997</v>
      </c>
      <c r="I54" s="255">
        <f>IFERROR(VLOOKUP($D54, Constituents!$C:$AD, I$9, 0), "")</f>
        <v>180.02</v>
      </c>
      <c r="J54" s="255"/>
      <c r="K54" s="256">
        <f t="shared" si="5"/>
        <v>10</v>
      </c>
      <c r="L54" s="246">
        <f t="shared" si="6"/>
        <v>69</v>
      </c>
      <c r="M54" s="253">
        <f t="shared" si="1"/>
        <v>1069</v>
      </c>
      <c r="N54" s="253">
        <f t="shared" si="7"/>
        <v>10</v>
      </c>
      <c r="O54" s="257"/>
      <c r="P54" s="246">
        <f t="shared" si="14"/>
        <v>44</v>
      </c>
      <c r="Q54" s="254">
        <f t="shared" si="8"/>
        <v>2</v>
      </c>
      <c r="R54" s="246" t="str">
        <f t="shared" si="9"/>
        <v>TE Connectivity Ltd.</v>
      </c>
      <c r="S54" s="246" t="str">
        <f t="shared" si="17"/>
        <v>TEL</v>
      </c>
      <c r="T54" s="246">
        <f t="shared" si="17"/>
        <v>0.98197999999999996</v>
      </c>
      <c r="U54" s="258">
        <f t="shared" si="17"/>
        <v>91.22</v>
      </c>
      <c r="V54" s="246" t="str">
        <f>IF(ISERROR(VLOOKUP($F$6&amp;S54, Constituents!A:A, 1, 0)), "", VLOOKUP(S54,G:L, 6, 0)-$A$9)</f>
        <v/>
      </c>
      <c r="Y54" s="246">
        <f t="shared" si="15"/>
        <v>44</v>
      </c>
      <c r="Z54" s="246" t="str">
        <f t="shared" si="11"/>
        <v/>
      </c>
      <c r="AA54" s="246" t="str">
        <f t="shared" si="12"/>
        <v/>
      </c>
      <c r="AB54" s="246" t="str">
        <f t="shared" si="13"/>
        <v/>
      </c>
    </row>
    <row r="55" spans="1:28">
      <c r="A55" s="246">
        <f t="shared" si="2"/>
        <v>50</v>
      </c>
      <c r="B55" s="253">
        <f t="shared" si="3"/>
        <v>25</v>
      </c>
      <c r="C55" s="246">
        <v>45</v>
      </c>
      <c r="D55" s="246" t="str">
        <f t="shared" si="4"/>
        <v>45-PEG Ratio</v>
      </c>
      <c r="E55" s="254">
        <f>IFERROR(IF(1=VLOOKUP($D55, Constituents!$C:$AD, E$9, 0), "New", VLOOKUP($D55, Constituents!$C:$AD, E$9, 0)), "")</f>
        <v>7</v>
      </c>
      <c r="F55" s="246" t="str">
        <f>IFERROR(VLOOKUP($D55, Constituents!$C:$AD, F$9, 0), "")</f>
        <v>Wells Fargo &amp; Company</v>
      </c>
      <c r="G55" s="246" t="str">
        <f>IFERROR(VLOOKUP($D55, Constituents!$C:$AD, G$9, 0), "")</f>
        <v>WFC</v>
      </c>
      <c r="H55" s="255">
        <f>IFERROR(IF($F$6="Size", VLOOKUP($D55, Constituents!$C:$AD, H$9, 0)/1000, VLOOKUP($D55, Constituents!$C:$AD, H$9, 0)), "")</f>
        <v>0.71177000000000001</v>
      </c>
      <c r="I55" s="255">
        <f>IFERROR(VLOOKUP($D55, Constituents!$C:$AD, I$9, 0), "")</f>
        <v>46.57</v>
      </c>
      <c r="J55" s="255"/>
      <c r="K55" s="256">
        <f t="shared" si="5"/>
        <v>25</v>
      </c>
      <c r="L55" s="246">
        <f t="shared" si="6"/>
        <v>70</v>
      </c>
      <c r="M55" s="253">
        <f t="shared" si="1"/>
        <v>2570</v>
      </c>
      <c r="N55" s="253">
        <f t="shared" si="7"/>
        <v>25</v>
      </c>
      <c r="O55" s="257"/>
      <c r="P55" s="246">
        <f t="shared" si="14"/>
        <v>45</v>
      </c>
      <c r="Q55" s="254" t="str">
        <f t="shared" si="8"/>
        <v>New</v>
      </c>
      <c r="R55" s="246" t="str">
        <f t="shared" si="9"/>
        <v>Alexion Pharmaceuticals, Inc.</v>
      </c>
      <c r="S55" s="246" t="str">
        <f t="shared" si="17"/>
        <v>ALXN</v>
      </c>
      <c r="T55" s="246">
        <f t="shared" si="17"/>
        <v>1.01034</v>
      </c>
      <c r="U55" s="258">
        <f t="shared" si="17"/>
        <v>100.76</v>
      </c>
      <c r="V55" s="246">
        <f>IF(ISERROR(VLOOKUP($F$6&amp;S55, Constituents!A:A, 1, 0)), "", VLOOKUP(S55,G:L, 6, 0)-$A$9)</f>
        <v>2</v>
      </c>
      <c r="Y55" s="246">
        <f t="shared" si="15"/>
        <v>45</v>
      </c>
      <c r="Z55" s="246" t="str">
        <f t="shared" si="11"/>
        <v/>
      </c>
      <c r="AA55" s="246" t="str">
        <f t="shared" si="12"/>
        <v/>
      </c>
      <c r="AB55" s="246" t="str">
        <f t="shared" si="13"/>
        <v/>
      </c>
    </row>
    <row r="56" spans="1:28">
      <c r="A56" s="246">
        <f t="shared" si="2"/>
        <v>20</v>
      </c>
      <c r="B56" s="253">
        <f t="shared" si="3"/>
        <v>50</v>
      </c>
      <c r="C56" s="246">
        <v>46</v>
      </c>
      <c r="D56" s="246" t="str">
        <f t="shared" si="4"/>
        <v>46-PEG Ratio</v>
      </c>
      <c r="E56" s="254">
        <f>IFERROR(IF(1=VLOOKUP($D56, Constituents!$C:$AD, E$9, 0), "New", VLOOKUP($D56, Constituents!$C:$AD, E$9, 0)), "")</f>
        <v>2</v>
      </c>
      <c r="F56" s="246" t="str">
        <f>IFERROR(VLOOKUP($D56, Constituents!$C:$AD, F$9, 0), "")</f>
        <v>Eaton Corp. Plc</v>
      </c>
      <c r="G56" s="246" t="str">
        <f>IFERROR(VLOOKUP($D56, Constituents!$C:$AD, G$9, 0), "")</f>
        <v>ETN</v>
      </c>
      <c r="H56" s="255">
        <f>IFERROR(IF($F$6="Size", VLOOKUP($D56, Constituents!$C:$AD, H$9, 0)/1000, VLOOKUP($D56, Constituents!$C:$AD, H$9, 0)), "")</f>
        <v>1.0428900000000001</v>
      </c>
      <c r="I56" s="255">
        <f>IFERROR(VLOOKUP($D56, Constituents!$C:$AD, I$9, 0), "")</f>
        <v>80.72</v>
      </c>
      <c r="J56" s="255"/>
      <c r="K56" s="256">
        <f t="shared" si="5"/>
        <v>50</v>
      </c>
      <c r="L56" s="246">
        <f t="shared" si="6"/>
        <v>40</v>
      </c>
      <c r="M56" s="253">
        <f t="shared" si="1"/>
        <v>5040</v>
      </c>
      <c r="N56" s="253">
        <f t="shared" si="7"/>
        <v>50</v>
      </c>
      <c r="O56" s="257"/>
      <c r="P56" s="246">
        <f t="shared" si="14"/>
        <v>46</v>
      </c>
      <c r="Q56" s="254">
        <f t="shared" si="8"/>
        <v>8</v>
      </c>
      <c r="R56" s="246" t="str">
        <f t="shared" si="9"/>
        <v>LyondellBasell Industries NV</v>
      </c>
      <c r="S56" s="246" t="str">
        <f t="shared" si="17"/>
        <v>LYB</v>
      </c>
      <c r="T56" s="246">
        <f t="shared" si="17"/>
        <v>1.01071</v>
      </c>
      <c r="U56" s="258">
        <f t="shared" si="17"/>
        <v>77.38</v>
      </c>
      <c r="V56" s="246" t="str">
        <f>IF(ISERROR(VLOOKUP($F$6&amp;S56, Constituents!A:A, 1, 0)), "", VLOOKUP(S56,G:L, 6, 0)-$A$9)</f>
        <v/>
      </c>
      <c r="Y56" s="246">
        <f t="shared" si="15"/>
        <v>46</v>
      </c>
      <c r="Z56" s="246" t="str">
        <f t="shared" si="11"/>
        <v/>
      </c>
      <c r="AA56" s="246" t="str">
        <f t="shared" si="12"/>
        <v/>
      </c>
      <c r="AB56" s="246" t="str">
        <f t="shared" si="13"/>
        <v/>
      </c>
    </row>
    <row r="57" spans="1:28">
      <c r="A57" s="246">
        <f t="shared" si="2"/>
        <v>21</v>
      </c>
      <c r="B57" s="253">
        <f t="shared" si="3"/>
        <v>4</v>
      </c>
      <c r="C57" s="246">
        <v>47</v>
      </c>
      <c r="D57" s="246" t="str">
        <f t="shared" si="4"/>
        <v>47-PEG Ratio</v>
      </c>
      <c r="E57" s="254">
        <f>IFERROR(IF(1=VLOOKUP($D57, Constituents!$C:$AD, E$9, 0), "New", VLOOKUP($D57, Constituents!$C:$AD, E$9, 0)), "")</f>
        <v>4</v>
      </c>
      <c r="F57" s="246" t="str">
        <f>IFERROR(VLOOKUP($D57, Constituents!$C:$AD, F$9, 0), "")</f>
        <v>Everest Re Group, Ltd.</v>
      </c>
      <c r="G57" s="246" t="str">
        <f>IFERROR(VLOOKUP($D57, Constituents!$C:$AD, G$9, 0), "")</f>
        <v>RE</v>
      </c>
      <c r="H57" s="255">
        <f>IFERROR(IF($F$6="Size", VLOOKUP($D57, Constituents!$C:$AD, H$9, 0)/1000, VLOOKUP($D57, Constituents!$C:$AD, H$9, 0)), "")</f>
        <v>0.24979999999999999</v>
      </c>
      <c r="I57" s="255">
        <f>IFERROR(VLOOKUP($D57, Constituents!$C:$AD, I$9, 0), "")</f>
        <v>235.88</v>
      </c>
      <c r="J57" s="255"/>
      <c r="K57" s="256">
        <f t="shared" si="5"/>
        <v>4</v>
      </c>
      <c r="L57" s="246">
        <f t="shared" si="6"/>
        <v>41</v>
      </c>
      <c r="M57" s="253">
        <f t="shared" si="1"/>
        <v>441</v>
      </c>
      <c r="N57" s="253">
        <f t="shared" si="7"/>
        <v>4</v>
      </c>
      <c r="O57" s="257"/>
      <c r="P57" s="246">
        <f t="shared" si="14"/>
        <v>47</v>
      </c>
      <c r="Q57" s="254" t="str">
        <f t="shared" si="8"/>
        <v>New</v>
      </c>
      <c r="R57" s="246" t="str">
        <f t="shared" si="9"/>
        <v>Centene Corporation</v>
      </c>
      <c r="S57" s="246" t="str">
        <f t="shared" si="17"/>
        <v>CNC</v>
      </c>
      <c r="T57" s="246">
        <f t="shared" si="17"/>
        <v>1.01837</v>
      </c>
      <c r="U57" s="258">
        <f t="shared" si="17"/>
        <v>46.62</v>
      </c>
      <c r="V57" s="246">
        <f>IF(ISERROR(VLOOKUP($F$6&amp;S57, Constituents!A:A, 1, 0)), "", VLOOKUP(S57,G:L, 6, 0)-$A$9)</f>
        <v>9</v>
      </c>
      <c r="Y57" s="246">
        <f t="shared" si="15"/>
        <v>47</v>
      </c>
      <c r="Z57" s="246" t="str">
        <f t="shared" si="11"/>
        <v/>
      </c>
      <c r="AA57" s="246" t="str">
        <f t="shared" si="12"/>
        <v/>
      </c>
      <c r="AB57" s="246" t="str">
        <f t="shared" si="13"/>
        <v/>
      </c>
    </row>
    <row r="58" spans="1:28">
      <c r="A58" s="246">
        <f t="shared" si="2"/>
        <v>43</v>
      </c>
      <c r="B58" s="253">
        <f t="shared" si="3"/>
        <v>44</v>
      </c>
      <c r="C58" s="246">
        <v>48</v>
      </c>
      <c r="D58" s="246" t="str">
        <f t="shared" si="4"/>
        <v>48-PEG Ratio</v>
      </c>
      <c r="E58" s="254">
        <f>IFERROR(IF(1=VLOOKUP($D58, Constituents!$C:$AD, E$9, 0), "New", VLOOKUP($D58, Constituents!$C:$AD, E$9, 0)), "")</f>
        <v>2</v>
      </c>
      <c r="F58" s="246" t="str">
        <f>IFERROR(VLOOKUP($D58, Constituents!$C:$AD, F$9, 0), "")</f>
        <v>TE Connectivity Ltd.</v>
      </c>
      <c r="G58" s="246" t="str">
        <f>IFERROR(VLOOKUP($D58, Constituents!$C:$AD, G$9, 0), "")</f>
        <v>TEL</v>
      </c>
      <c r="H58" s="255">
        <f>IFERROR(IF($F$6="Size", VLOOKUP($D58, Constituents!$C:$AD, H$9, 0)/1000, VLOOKUP($D58, Constituents!$C:$AD, H$9, 0)), "")</f>
        <v>0.98197999999999996</v>
      </c>
      <c r="I58" s="255">
        <f>IFERROR(VLOOKUP($D58, Constituents!$C:$AD, I$9, 0), "")</f>
        <v>91.22</v>
      </c>
      <c r="J58" s="255"/>
      <c r="K58" s="256">
        <f t="shared" si="5"/>
        <v>44</v>
      </c>
      <c r="L58" s="246">
        <f t="shared" si="6"/>
        <v>63</v>
      </c>
      <c r="M58" s="253">
        <f t="shared" si="1"/>
        <v>4463</v>
      </c>
      <c r="N58" s="253">
        <f t="shared" si="7"/>
        <v>44</v>
      </c>
      <c r="O58" s="257"/>
      <c r="P58" s="246">
        <f t="shared" si="14"/>
        <v>48</v>
      </c>
      <c r="Q58" s="254" t="str">
        <f t="shared" si="8"/>
        <v>New</v>
      </c>
      <c r="R58" s="246" t="str">
        <f t="shared" si="9"/>
        <v>Lam Research Corporation</v>
      </c>
      <c r="S58" s="246" t="str">
        <f t="shared" si="17"/>
        <v>LRCX</v>
      </c>
      <c r="T58" s="246">
        <f t="shared" si="17"/>
        <v>1.03165</v>
      </c>
      <c r="U58" s="258">
        <f t="shared" si="17"/>
        <v>210.51</v>
      </c>
      <c r="V58" s="246">
        <f>IF(ISERROR(VLOOKUP($F$6&amp;S58, Constituents!A:A, 1, 0)), "", VLOOKUP(S58,G:L, 6, 0)-$A$9)</f>
        <v>29</v>
      </c>
      <c r="Y58" s="246">
        <f t="shared" si="15"/>
        <v>48</v>
      </c>
      <c r="Z58" s="246" t="str">
        <f t="shared" si="11"/>
        <v/>
      </c>
      <c r="AA58" s="246" t="str">
        <f t="shared" si="12"/>
        <v/>
      </c>
      <c r="AB58" s="246" t="str">
        <f t="shared" si="13"/>
        <v/>
      </c>
    </row>
    <row r="59" spans="1:28">
      <c r="A59" s="246">
        <f t="shared" si="2"/>
        <v>32</v>
      </c>
      <c r="B59" s="253">
        <f t="shared" si="3"/>
        <v>46</v>
      </c>
      <c r="C59" s="246">
        <v>49</v>
      </c>
      <c r="D59" s="246" t="str">
        <f t="shared" si="4"/>
        <v>49-PEG Ratio</v>
      </c>
      <c r="E59" s="254">
        <f>IFERROR(IF(1=VLOOKUP($D59, Constituents!$C:$AD, E$9, 0), "New", VLOOKUP($D59, Constituents!$C:$AD, E$9, 0)), "")</f>
        <v>8</v>
      </c>
      <c r="F59" s="246" t="str">
        <f>IFERROR(VLOOKUP($D59, Constituents!$C:$AD, F$9, 0), "")</f>
        <v>LyondellBasell Industries NV</v>
      </c>
      <c r="G59" s="246" t="str">
        <f>IFERROR(VLOOKUP($D59, Constituents!$C:$AD, G$9, 0), "")</f>
        <v>LYB</v>
      </c>
      <c r="H59" s="255">
        <f>IFERROR(IF($F$6="Size", VLOOKUP($D59, Constituents!$C:$AD, H$9, 0)/1000, VLOOKUP($D59, Constituents!$C:$AD, H$9, 0)), "")</f>
        <v>1.01071</v>
      </c>
      <c r="I59" s="255">
        <f>IFERROR(VLOOKUP($D59, Constituents!$C:$AD, I$9, 0), "")</f>
        <v>77.38</v>
      </c>
      <c r="J59" s="255"/>
      <c r="K59" s="256">
        <f t="shared" si="5"/>
        <v>46</v>
      </c>
      <c r="L59" s="246">
        <f t="shared" si="6"/>
        <v>52</v>
      </c>
      <c r="M59" s="253">
        <f t="shared" si="1"/>
        <v>4652</v>
      </c>
      <c r="N59" s="253">
        <f t="shared" si="7"/>
        <v>46</v>
      </c>
      <c r="O59" s="257"/>
      <c r="P59" s="246">
        <f t="shared" si="14"/>
        <v>49</v>
      </c>
      <c r="Q59" s="254" t="str">
        <f t="shared" si="8"/>
        <v>New</v>
      </c>
      <c r="R59" s="246" t="str">
        <f t="shared" si="9"/>
        <v>Royal Caribbean Cruises Ltd.</v>
      </c>
      <c r="S59" s="246" t="str">
        <f t="shared" si="17"/>
        <v>RCL</v>
      </c>
      <c r="T59" s="246">
        <f t="shared" si="17"/>
        <v>1.0427200000000001</v>
      </c>
      <c r="U59" s="258">
        <f t="shared" si="17"/>
        <v>104.28</v>
      </c>
      <c r="V59" s="246">
        <f>IF(ISERROR(VLOOKUP($F$6&amp;S59, Constituents!A:A, 1, 0)), "", VLOOKUP(S59,G:L, 6, 0)-$A$9)</f>
        <v>40</v>
      </c>
      <c r="Y59" s="246">
        <f t="shared" si="15"/>
        <v>49</v>
      </c>
      <c r="Z59" s="246" t="str">
        <f t="shared" si="11"/>
        <v/>
      </c>
      <c r="AA59" s="246" t="str">
        <f t="shared" si="12"/>
        <v/>
      </c>
      <c r="AB59" s="246" t="str">
        <f t="shared" si="13"/>
        <v/>
      </c>
    </row>
    <row r="60" spans="1:28">
      <c r="A60" s="246">
        <f t="shared" si="2"/>
        <v>40</v>
      </c>
      <c r="B60" s="253">
        <f t="shared" si="3"/>
        <v>49</v>
      </c>
      <c r="C60" s="246">
        <v>50</v>
      </c>
      <c r="D60" s="246" t="str">
        <f t="shared" si="4"/>
        <v>50-PEG Ratio</v>
      </c>
      <c r="E60" s="254" t="str">
        <f>IFERROR(IF(1=VLOOKUP($D60, Constituents!$C:$AD, E$9, 0), "New", VLOOKUP($D60, Constituents!$C:$AD, E$9, 0)), "")</f>
        <v>New</v>
      </c>
      <c r="F60" s="246" t="str">
        <f>IFERROR(VLOOKUP($D60, Constituents!$C:$AD, F$9, 0), "")</f>
        <v>Royal Caribbean Cruises Ltd.</v>
      </c>
      <c r="G60" s="246" t="str">
        <f>IFERROR(VLOOKUP($D60, Constituents!$C:$AD, G$9, 0), "")</f>
        <v>RCL</v>
      </c>
      <c r="H60" s="255">
        <f>IFERROR(IF($F$6="Size", VLOOKUP($D60, Constituents!$C:$AD, H$9, 0)/1000, VLOOKUP($D60, Constituents!$C:$AD, H$9, 0)), "")</f>
        <v>1.0427200000000001</v>
      </c>
      <c r="I60" s="255">
        <f>IFERROR(VLOOKUP($D60, Constituents!$C:$AD, I$9, 0), "")</f>
        <v>104.28</v>
      </c>
      <c r="J60" s="255"/>
      <c r="K60" s="256">
        <f t="shared" si="5"/>
        <v>49</v>
      </c>
      <c r="L60" s="246">
        <f t="shared" si="6"/>
        <v>60</v>
      </c>
      <c r="M60" s="253">
        <f t="shared" si="1"/>
        <v>4960</v>
      </c>
      <c r="N60" s="253">
        <f t="shared" si="7"/>
        <v>49</v>
      </c>
      <c r="O60" s="257"/>
      <c r="P60" s="246">
        <f t="shared" si="14"/>
        <v>50</v>
      </c>
      <c r="Q60" s="254">
        <f t="shared" si="8"/>
        <v>2</v>
      </c>
      <c r="R60" s="246" t="str">
        <f t="shared" si="9"/>
        <v>Eaton Corp. Plc</v>
      </c>
      <c r="S60" s="246" t="str">
        <f t="shared" si="17"/>
        <v>ETN</v>
      </c>
      <c r="T60" s="246">
        <f t="shared" si="17"/>
        <v>1.0428900000000001</v>
      </c>
      <c r="U60" s="258">
        <f t="shared" si="17"/>
        <v>80.72</v>
      </c>
      <c r="V60" s="246" t="str">
        <f>IF(ISERROR(VLOOKUP($F$6&amp;S60, Constituents!A:A, 1, 0)), "", VLOOKUP(S60,G:L, 6, 0)-$A$9)</f>
        <v/>
      </c>
      <c r="Y60" s="246">
        <f t="shared" si="15"/>
        <v>50</v>
      </c>
      <c r="Z60" s="246" t="str">
        <f t="shared" si="11"/>
        <v/>
      </c>
      <c r="AA60" s="246" t="str">
        <f t="shared" si="12"/>
        <v/>
      </c>
      <c r="AB60" s="246" t="str">
        <f t="shared" si="13"/>
        <v/>
      </c>
    </row>
    <row r="61" spans="1:28">
      <c r="A61" s="246">
        <f t="shared" si="2"/>
        <v>-20</v>
      </c>
      <c r="B61" s="253" t="e">
        <f t="shared" si="3"/>
        <v>#VALUE!</v>
      </c>
      <c r="C61" s="246">
        <v>51</v>
      </c>
      <c r="D61" s="246" t="str">
        <f t="shared" si="4"/>
        <v>51-PEG Ratio</v>
      </c>
      <c r="E61" s="254" t="str">
        <f>IFERROR(IF(1=VLOOKUP($D61, Constituents!$C:$AD, E$9, 0), "New", VLOOKUP($D61, Constituents!$C:$AD, E$9, 0)), "")</f>
        <v/>
      </c>
      <c r="F61" s="246" t="str">
        <f>IFERROR(VLOOKUP($D61, Constituents!$C:$AD, F$9, 0), "")</f>
        <v/>
      </c>
      <c r="G61" s="246" t="str">
        <f>IFERROR(VLOOKUP($D61, Constituents!$C:$AD, G$9, 0), "")</f>
        <v/>
      </c>
      <c r="H61" s="255" t="str">
        <f>IFERROR(IF($F$6="Size", VLOOKUP($D61, Constituents!$C:$AD, H$9, 0)/1000, VLOOKUP($D61, Constituents!$C:$AD, H$9, 0)), "")</f>
        <v/>
      </c>
      <c r="I61" s="255" t="str">
        <f>IFERROR(VLOOKUP($D61, Constituents!$C:$AD, I$9, 0), "")</f>
        <v/>
      </c>
      <c r="J61" s="255"/>
      <c r="K61" s="256" t="str">
        <f t="shared" si="5"/>
        <v>na</v>
      </c>
      <c r="L61" s="246">
        <f t="shared" si="6"/>
        <v>0</v>
      </c>
      <c r="M61" s="253" t="str">
        <f t="shared" si="1"/>
        <v>na</v>
      </c>
      <c r="N61" s="253" t="e">
        <f t="shared" si="7"/>
        <v>#VALUE!</v>
      </c>
      <c r="O61" s="257"/>
      <c r="P61" s="246">
        <f t="shared" si="14"/>
        <v>51</v>
      </c>
      <c r="Q61" s="254" t="e">
        <f t="shared" si="8"/>
        <v>#N/A</v>
      </c>
      <c r="R61" s="246" t="e">
        <f t="shared" si="9"/>
        <v>#N/A</v>
      </c>
      <c r="S61" s="246" t="e">
        <f t="shared" si="17"/>
        <v>#N/A</v>
      </c>
      <c r="T61" s="246" t="e">
        <f t="shared" si="17"/>
        <v>#N/A</v>
      </c>
      <c r="U61" s="258" t="e">
        <f t="shared" si="17"/>
        <v>#N/A</v>
      </c>
      <c r="V61" s="246" t="str">
        <f>IF(ISERROR(VLOOKUP($F$6&amp;S61, Constituents!A:A, 1, 0)), "", VLOOKUP(S61,G:L, 6, 0)-$A$9)</f>
        <v/>
      </c>
      <c r="Y61" s="246">
        <f t="shared" si="15"/>
        <v>51</v>
      </c>
      <c r="Z61" s="246" t="str">
        <f t="shared" si="11"/>
        <v/>
      </c>
      <c r="AA61" s="246" t="str">
        <f t="shared" si="12"/>
        <v/>
      </c>
      <c r="AB61" s="246" t="str">
        <f t="shared" si="13"/>
        <v/>
      </c>
    </row>
    <row r="62" spans="1:28">
      <c r="A62" s="246">
        <f t="shared" si="2"/>
        <v>-20</v>
      </c>
      <c r="B62" s="253" t="e">
        <f t="shared" si="3"/>
        <v>#VALUE!</v>
      </c>
      <c r="C62" s="246">
        <v>52</v>
      </c>
      <c r="D62" s="246" t="str">
        <f t="shared" si="4"/>
        <v>52-PEG Ratio</v>
      </c>
      <c r="E62" s="254" t="str">
        <f>IFERROR(IF(1=VLOOKUP($D62, Constituents!$C:$AD, E$9, 0), "New", VLOOKUP($D62, Constituents!$C:$AD, E$9, 0)), "")</f>
        <v/>
      </c>
      <c r="F62" s="246" t="str">
        <f>IFERROR(VLOOKUP($D62, Constituents!$C:$AD, F$9, 0), "")</f>
        <v/>
      </c>
      <c r="G62" s="246" t="str">
        <f>IFERROR(VLOOKUP($D62, Constituents!$C:$AD, G$9, 0), "")</f>
        <v/>
      </c>
      <c r="H62" s="255" t="str">
        <f>IFERROR(IF($F$6="Size", VLOOKUP($D62, Constituents!$C:$AD, H$9, 0)/1000, VLOOKUP($D62, Constituents!$C:$AD, H$9, 0)), "")</f>
        <v/>
      </c>
      <c r="I62" s="255" t="str">
        <f>IFERROR(VLOOKUP($D62, Constituents!$C:$AD, I$9, 0), "")</f>
        <v/>
      </c>
      <c r="J62" s="255"/>
      <c r="K62" s="256" t="str">
        <f t="shared" si="5"/>
        <v>na</v>
      </c>
      <c r="L62" s="246">
        <f t="shared" si="6"/>
        <v>0</v>
      </c>
      <c r="M62" s="253" t="str">
        <f t="shared" si="1"/>
        <v>na</v>
      </c>
      <c r="N62" s="253" t="e">
        <f t="shared" si="7"/>
        <v>#VALUE!</v>
      </c>
      <c r="O62" s="257"/>
      <c r="P62" s="246">
        <f t="shared" si="14"/>
        <v>52</v>
      </c>
      <c r="Q62" s="254" t="e">
        <f t="shared" si="8"/>
        <v>#N/A</v>
      </c>
      <c r="R62" s="246" t="e">
        <f t="shared" si="9"/>
        <v>#N/A</v>
      </c>
      <c r="S62" s="246" t="e">
        <f t="shared" si="17"/>
        <v>#N/A</v>
      </c>
      <c r="T62" s="246" t="e">
        <f t="shared" si="17"/>
        <v>#N/A</v>
      </c>
      <c r="U62" s="258" t="e">
        <f t="shared" si="17"/>
        <v>#N/A</v>
      </c>
      <c r="V62" s="246" t="str">
        <f>IF(ISERROR(VLOOKUP($F$6&amp;S62, Constituents!A:A, 1, 0)), "", VLOOKUP(S62,G:L, 6, 0)-$A$9)</f>
        <v/>
      </c>
      <c r="Y62" s="246">
        <f t="shared" si="15"/>
        <v>52</v>
      </c>
      <c r="Z62" s="246" t="str">
        <f t="shared" si="11"/>
        <v/>
      </c>
      <c r="AA62" s="246" t="str">
        <f t="shared" si="12"/>
        <v/>
      </c>
      <c r="AB62" s="246" t="str">
        <f t="shared" si="13"/>
        <v/>
      </c>
    </row>
    <row r="63" spans="1:28">
      <c r="A63" s="246">
        <f t="shared" si="2"/>
        <v>-20</v>
      </c>
      <c r="B63" s="253" t="e">
        <f t="shared" si="3"/>
        <v>#VALUE!</v>
      </c>
      <c r="C63" s="246">
        <v>53</v>
      </c>
      <c r="D63" s="246" t="str">
        <f t="shared" si="4"/>
        <v>53-PEG Ratio</v>
      </c>
      <c r="E63" s="254" t="str">
        <f>IFERROR(IF(1=VLOOKUP($D63, Constituents!$C:$AD, E$9, 0), "New", VLOOKUP($D63, Constituents!$C:$AD, E$9, 0)), "")</f>
        <v/>
      </c>
      <c r="F63" s="246" t="str">
        <f>IFERROR(VLOOKUP($D63, Constituents!$C:$AD, F$9, 0), "")</f>
        <v/>
      </c>
      <c r="G63" s="246" t="str">
        <f>IFERROR(VLOOKUP($D63, Constituents!$C:$AD, G$9, 0), "")</f>
        <v/>
      </c>
      <c r="H63" s="255" t="str">
        <f>IFERROR(IF($F$6="Size", VLOOKUP($D63, Constituents!$C:$AD, H$9, 0)/1000, VLOOKUP($D63, Constituents!$C:$AD, H$9, 0)), "")</f>
        <v/>
      </c>
      <c r="I63" s="255" t="str">
        <f>IFERROR(VLOOKUP($D63, Constituents!$C:$AD, I$9, 0), "")</f>
        <v/>
      </c>
      <c r="J63" s="255"/>
      <c r="K63" s="256" t="str">
        <f t="shared" si="5"/>
        <v>na</v>
      </c>
      <c r="L63" s="246">
        <f t="shared" si="6"/>
        <v>0</v>
      </c>
      <c r="M63" s="253" t="str">
        <f t="shared" si="1"/>
        <v>na</v>
      </c>
      <c r="N63" s="253" t="e">
        <f t="shared" si="7"/>
        <v>#VALUE!</v>
      </c>
      <c r="O63" s="257"/>
      <c r="P63" s="246">
        <f t="shared" si="14"/>
        <v>53</v>
      </c>
      <c r="Q63" s="254" t="e">
        <f t="shared" si="8"/>
        <v>#N/A</v>
      </c>
      <c r="R63" s="246" t="e">
        <f t="shared" si="9"/>
        <v>#N/A</v>
      </c>
      <c r="S63" s="246" t="e">
        <f t="shared" si="17"/>
        <v>#N/A</v>
      </c>
      <c r="T63" s="246" t="e">
        <f t="shared" si="17"/>
        <v>#N/A</v>
      </c>
      <c r="U63" s="258" t="e">
        <f t="shared" si="17"/>
        <v>#N/A</v>
      </c>
      <c r="V63" s="246" t="str">
        <f>IF(ISERROR(VLOOKUP($F$6&amp;S63, Constituents!A:A, 1, 0)), "", VLOOKUP(S63,G:L, 6, 0)-$A$9)</f>
        <v/>
      </c>
      <c r="Y63" s="246">
        <f t="shared" si="15"/>
        <v>53</v>
      </c>
      <c r="Z63" s="246" t="str">
        <f t="shared" si="11"/>
        <v/>
      </c>
      <c r="AA63" s="246" t="str">
        <f t="shared" si="12"/>
        <v/>
      </c>
      <c r="AB63" s="246" t="str">
        <f t="shared" si="13"/>
        <v/>
      </c>
    </row>
    <row r="64" spans="1:28">
      <c r="A64" s="246">
        <f t="shared" si="2"/>
        <v>-20</v>
      </c>
      <c r="B64" s="253" t="e">
        <f t="shared" si="3"/>
        <v>#VALUE!</v>
      </c>
      <c r="C64" s="246">
        <v>54</v>
      </c>
      <c r="D64" s="246" t="str">
        <f t="shared" si="4"/>
        <v>54-PEG Ratio</v>
      </c>
      <c r="E64" s="254" t="str">
        <f>IFERROR(IF(1=VLOOKUP($D64, Constituents!$C:$AD, E$9, 0), "New", VLOOKUP($D64, Constituents!$C:$AD, E$9, 0)), "")</f>
        <v/>
      </c>
      <c r="F64" s="246" t="str">
        <f>IFERROR(VLOOKUP($D64, Constituents!$C:$AD, F$9, 0), "")</f>
        <v/>
      </c>
      <c r="G64" s="246" t="str">
        <f>IFERROR(VLOOKUP($D64, Constituents!$C:$AD, G$9, 0), "")</f>
        <v/>
      </c>
      <c r="H64" s="255" t="str">
        <f>IFERROR(IF($F$6="Size", VLOOKUP($D64, Constituents!$C:$AD, H$9, 0)/1000, VLOOKUP($D64, Constituents!$C:$AD, H$9, 0)), "")</f>
        <v/>
      </c>
      <c r="I64" s="255" t="str">
        <f>IFERROR(VLOOKUP($D64, Constituents!$C:$AD, I$9, 0), "")</f>
        <v/>
      </c>
      <c r="J64" s="255"/>
      <c r="K64" s="256" t="str">
        <f t="shared" si="5"/>
        <v>na</v>
      </c>
      <c r="L64" s="246">
        <f t="shared" si="6"/>
        <v>0</v>
      </c>
      <c r="M64" s="253" t="str">
        <f t="shared" si="1"/>
        <v>na</v>
      </c>
      <c r="N64" s="253" t="e">
        <f t="shared" si="7"/>
        <v>#VALUE!</v>
      </c>
      <c r="O64" s="257"/>
      <c r="P64" s="246">
        <f t="shared" si="14"/>
        <v>54</v>
      </c>
      <c r="Q64" s="254" t="e">
        <f t="shared" si="8"/>
        <v>#N/A</v>
      </c>
      <c r="R64" s="246" t="e">
        <f t="shared" si="9"/>
        <v>#N/A</v>
      </c>
      <c r="S64" s="246" t="e">
        <f t="shared" si="17"/>
        <v>#N/A</v>
      </c>
      <c r="T64" s="246" t="e">
        <f t="shared" si="17"/>
        <v>#N/A</v>
      </c>
      <c r="U64" s="258" t="e">
        <f t="shared" si="17"/>
        <v>#N/A</v>
      </c>
      <c r="V64" s="246" t="str">
        <f>IF(ISERROR(VLOOKUP($F$6&amp;S64, Constituents!A:A, 1, 0)), "", VLOOKUP(S64,G:L, 6, 0)-$A$9)</f>
        <v/>
      </c>
      <c r="Y64" s="246">
        <f t="shared" si="15"/>
        <v>54</v>
      </c>
      <c r="Z64" s="246" t="str">
        <f t="shared" si="11"/>
        <v/>
      </c>
      <c r="AA64" s="246" t="str">
        <f t="shared" si="12"/>
        <v/>
      </c>
      <c r="AB64" s="246" t="str">
        <f t="shared" si="13"/>
        <v/>
      </c>
    </row>
    <row r="65" spans="1:28">
      <c r="A65" s="246">
        <f t="shared" si="2"/>
        <v>-20</v>
      </c>
      <c r="B65" s="253" t="e">
        <f t="shared" si="3"/>
        <v>#VALUE!</v>
      </c>
      <c r="C65" s="246">
        <v>55</v>
      </c>
      <c r="D65" s="246" t="str">
        <f t="shared" si="4"/>
        <v>55-PEG Ratio</v>
      </c>
      <c r="E65" s="254" t="str">
        <f>IFERROR(IF(1=VLOOKUP($D65, Constituents!$C:$AD, E$9, 0), "New", VLOOKUP($D65, Constituents!$C:$AD, E$9, 0)), "")</f>
        <v/>
      </c>
      <c r="F65" s="246" t="str">
        <f>IFERROR(VLOOKUP($D65, Constituents!$C:$AD, F$9, 0), "")</f>
        <v/>
      </c>
      <c r="G65" s="246" t="str">
        <f>IFERROR(VLOOKUP($D65, Constituents!$C:$AD, G$9, 0), "")</f>
        <v/>
      </c>
      <c r="H65" s="255" t="str">
        <f>IFERROR(IF($F$6="Size", VLOOKUP($D65, Constituents!$C:$AD, H$9, 0)/1000, VLOOKUP($D65, Constituents!$C:$AD, H$9, 0)), "")</f>
        <v/>
      </c>
      <c r="I65" s="255" t="str">
        <f>IFERROR(VLOOKUP($D65, Constituents!$C:$AD, I$9, 0), "")</f>
        <v/>
      </c>
      <c r="J65" s="255"/>
      <c r="K65" s="256" t="str">
        <f t="shared" si="5"/>
        <v>na</v>
      </c>
      <c r="L65" s="246">
        <f t="shared" si="6"/>
        <v>0</v>
      </c>
      <c r="M65" s="253" t="str">
        <f t="shared" si="1"/>
        <v>na</v>
      </c>
      <c r="N65" s="253" t="e">
        <f t="shared" si="7"/>
        <v>#VALUE!</v>
      </c>
      <c r="O65" s="257"/>
      <c r="P65" s="246">
        <f t="shared" si="14"/>
        <v>55</v>
      </c>
      <c r="Q65" s="254" t="e">
        <f t="shared" si="8"/>
        <v>#N/A</v>
      </c>
      <c r="R65" s="246" t="e">
        <f t="shared" si="9"/>
        <v>#N/A</v>
      </c>
      <c r="S65" s="246" t="e">
        <f t="shared" si="17"/>
        <v>#N/A</v>
      </c>
      <c r="T65" s="246" t="e">
        <f t="shared" si="17"/>
        <v>#N/A</v>
      </c>
      <c r="U65" s="258" t="e">
        <f t="shared" si="17"/>
        <v>#N/A</v>
      </c>
      <c r="V65" s="246" t="str">
        <f>IF(ISERROR(VLOOKUP($F$6&amp;S65, Constituents!A:A, 1, 0)), "", VLOOKUP(S65,G:L, 6, 0)-$A$9)</f>
        <v/>
      </c>
      <c r="Y65" s="246">
        <f t="shared" si="15"/>
        <v>55</v>
      </c>
      <c r="Z65" s="246" t="str">
        <f t="shared" si="11"/>
        <v/>
      </c>
      <c r="AA65" s="246" t="str">
        <f t="shared" si="12"/>
        <v/>
      </c>
      <c r="AB65" s="246" t="str">
        <f t="shared" si="13"/>
        <v/>
      </c>
    </row>
    <row r="66" spans="1:28">
      <c r="A66" s="246">
        <f t="shared" si="2"/>
        <v>-20</v>
      </c>
      <c r="B66" s="253" t="e">
        <f t="shared" si="3"/>
        <v>#VALUE!</v>
      </c>
      <c r="C66" s="246">
        <v>56</v>
      </c>
      <c r="D66" s="246" t="str">
        <f t="shared" si="4"/>
        <v>56-PEG Ratio</v>
      </c>
      <c r="E66" s="254" t="str">
        <f>IFERROR(IF(1=VLOOKUP($D66, Constituents!$C:$AD, E$9, 0), "New", VLOOKUP($D66, Constituents!$C:$AD, E$9, 0)), "")</f>
        <v/>
      </c>
      <c r="F66" s="246" t="str">
        <f>IFERROR(VLOOKUP($D66, Constituents!$C:$AD, F$9, 0), "")</f>
        <v/>
      </c>
      <c r="G66" s="246" t="str">
        <f>IFERROR(VLOOKUP($D66, Constituents!$C:$AD, G$9, 0), "")</f>
        <v/>
      </c>
      <c r="H66" s="255" t="str">
        <f>IFERROR(IF($F$6="Size", VLOOKUP($D66, Constituents!$C:$AD, H$9, 0)/1000, VLOOKUP($D66, Constituents!$C:$AD, H$9, 0)), "")</f>
        <v/>
      </c>
      <c r="I66" s="255" t="str">
        <f>IFERROR(VLOOKUP($D66, Constituents!$C:$AD, I$9, 0), "")</f>
        <v/>
      </c>
      <c r="J66" s="255"/>
      <c r="K66" s="256" t="str">
        <f t="shared" si="5"/>
        <v>na</v>
      </c>
      <c r="L66" s="246">
        <f t="shared" si="6"/>
        <v>0</v>
      </c>
      <c r="M66" s="253" t="str">
        <f t="shared" si="1"/>
        <v>na</v>
      </c>
      <c r="N66" s="253" t="e">
        <f t="shared" si="7"/>
        <v>#VALUE!</v>
      </c>
      <c r="O66" s="257"/>
      <c r="P66" s="246">
        <f t="shared" si="14"/>
        <v>56</v>
      </c>
      <c r="Q66" s="254" t="e">
        <f t="shared" si="8"/>
        <v>#N/A</v>
      </c>
      <c r="R66" s="246" t="e">
        <f t="shared" si="9"/>
        <v>#N/A</v>
      </c>
      <c r="S66" s="246" t="e">
        <f t="shared" si="17"/>
        <v>#N/A</v>
      </c>
      <c r="T66" s="246" t="e">
        <f t="shared" si="17"/>
        <v>#N/A</v>
      </c>
      <c r="U66" s="258" t="e">
        <f t="shared" si="17"/>
        <v>#N/A</v>
      </c>
      <c r="V66" s="246" t="str">
        <f>IF(ISERROR(VLOOKUP($F$6&amp;S66, Constituents!A:A, 1, 0)), "", VLOOKUP(S66,G:L, 6, 0)-$A$9)</f>
        <v/>
      </c>
      <c r="Y66" s="246">
        <f t="shared" si="15"/>
        <v>56</v>
      </c>
      <c r="Z66" s="246" t="str">
        <f t="shared" si="11"/>
        <v/>
      </c>
      <c r="AA66" s="246" t="str">
        <f t="shared" si="12"/>
        <v/>
      </c>
      <c r="AB66" s="246" t="str">
        <f t="shared" si="13"/>
        <v/>
      </c>
    </row>
    <row r="67" spans="1:28">
      <c r="A67" s="246">
        <f t="shared" si="2"/>
        <v>-20</v>
      </c>
      <c r="B67" s="253" t="e">
        <f t="shared" si="3"/>
        <v>#VALUE!</v>
      </c>
      <c r="C67" s="246">
        <v>57</v>
      </c>
      <c r="D67" s="246" t="str">
        <f t="shared" si="4"/>
        <v>57-PEG Ratio</v>
      </c>
      <c r="E67" s="254" t="str">
        <f>IFERROR(IF(1=VLOOKUP($D67, Constituents!$C:$AD, E$9, 0), "New", VLOOKUP($D67, Constituents!$C:$AD, E$9, 0)), "")</f>
        <v/>
      </c>
      <c r="F67" s="246" t="str">
        <f>IFERROR(VLOOKUP($D67, Constituents!$C:$AD, F$9, 0), "")</f>
        <v/>
      </c>
      <c r="G67" s="246" t="str">
        <f>IFERROR(VLOOKUP($D67, Constituents!$C:$AD, G$9, 0), "")</f>
        <v/>
      </c>
      <c r="H67" s="255" t="str">
        <f>IFERROR(IF($F$6="Size", VLOOKUP($D67, Constituents!$C:$AD, H$9, 0)/1000, VLOOKUP($D67, Constituents!$C:$AD, H$9, 0)), "")</f>
        <v/>
      </c>
      <c r="I67" s="255" t="str">
        <f>IFERROR(VLOOKUP($D67, Constituents!$C:$AD, I$9, 0), "")</f>
        <v/>
      </c>
      <c r="J67" s="255"/>
      <c r="K67" s="256" t="str">
        <f t="shared" si="5"/>
        <v>na</v>
      </c>
      <c r="L67" s="246">
        <f t="shared" si="6"/>
        <v>0</v>
      </c>
      <c r="M67" s="253" t="str">
        <f t="shared" si="1"/>
        <v>na</v>
      </c>
      <c r="N67" s="253" t="e">
        <f t="shared" si="7"/>
        <v>#VALUE!</v>
      </c>
      <c r="O67" s="257"/>
      <c r="P67" s="246">
        <f t="shared" si="14"/>
        <v>57</v>
      </c>
      <c r="Q67" s="254" t="e">
        <f t="shared" si="8"/>
        <v>#N/A</v>
      </c>
      <c r="R67" s="246" t="e">
        <f t="shared" si="9"/>
        <v>#N/A</v>
      </c>
      <c r="S67" s="246" t="e">
        <f t="shared" si="17"/>
        <v>#N/A</v>
      </c>
      <c r="T67" s="246" t="e">
        <f t="shared" si="17"/>
        <v>#N/A</v>
      </c>
      <c r="U67" s="258" t="e">
        <f t="shared" si="17"/>
        <v>#N/A</v>
      </c>
      <c r="V67" s="246" t="str">
        <f>IF(ISERROR(VLOOKUP($F$6&amp;S67, Constituents!A:A, 1, 0)), "", VLOOKUP(S67,G:L, 6, 0)-$A$9)</f>
        <v/>
      </c>
      <c r="Y67" s="246">
        <f t="shared" si="15"/>
        <v>57</v>
      </c>
      <c r="Z67" s="246" t="str">
        <f t="shared" si="11"/>
        <v/>
      </c>
      <c r="AA67" s="246" t="str">
        <f t="shared" si="12"/>
        <v/>
      </c>
      <c r="AB67" s="246" t="str">
        <f t="shared" si="13"/>
        <v/>
      </c>
    </row>
    <row r="68" spans="1:28">
      <c r="A68" s="246">
        <f t="shared" si="2"/>
        <v>-20</v>
      </c>
      <c r="B68" s="253" t="e">
        <f t="shared" si="3"/>
        <v>#VALUE!</v>
      </c>
      <c r="C68" s="246">
        <v>58</v>
      </c>
      <c r="D68" s="246" t="str">
        <f t="shared" si="4"/>
        <v>58-PEG Ratio</v>
      </c>
      <c r="E68" s="254" t="str">
        <f>IFERROR(IF(1=VLOOKUP($D68, Constituents!$C:$AD, E$9, 0), "New", VLOOKUP($D68, Constituents!$C:$AD, E$9, 0)), "")</f>
        <v/>
      </c>
      <c r="F68" s="246" t="str">
        <f>IFERROR(VLOOKUP($D68, Constituents!$C:$AD, F$9, 0), "")</f>
        <v/>
      </c>
      <c r="G68" s="246" t="str">
        <f>IFERROR(VLOOKUP($D68, Constituents!$C:$AD, G$9, 0), "")</f>
        <v/>
      </c>
      <c r="H68" s="255" t="str">
        <f>IFERROR(IF($F$6="Size", VLOOKUP($D68, Constituents!$C:$AD, H$9, 0)/1000, VLOOKUP($D68, Constituents!$C:$AD, H$9, 0)), "")</f>
        <v/>
      </c>
      <c r="I68" s="255" t="str">
        <f>IFERROR(VLOOKUP($D68, Constituents!$C:$AD, I$9, 0), "")</f>
        <v/>
      </c>
      <c r="J68" s="255"/>
      <c r="K68" s="256" t="str">
        <f t="shared" si="5"/>
        <v>na</v>
      </c>
      <c r="L68" s="246">
        <f t="shared" si="6"/>
        <v>0</v>
      </c>
      <c r="M68" s="253" t="str">
        <f t="shared" si="1"/>
        <v>na</v>
      </c>
      <c r="N68" s="253" t="e">
        <f t="shared" si="7"/>
        <v>#VALUE!</v>
      </c>
      <c r="O68" s="257"/>
      <c r="P68" s="246">
        <f t="shared" si="14"/>
        <v>58</v>
      </c>
      <c r="Q68" s="254" t="e">
        <f t="shared" si="8"/>
        <v>#N/A</v>
      </c>
      <c r="R68" s="246" t="e">
        <f t="shared" si="9"/>
        <v>#N/A</v>
      </c>
      <c r="S68" s="246" t="e">
        <f t="shared" si="17"/>
        <v>#N/A</v>
      </c>
      <c r="T68" s="246" t="e">
        <f t="shared" si="17"/>
        <v>#N/A</v>
      </c>
      <c r="U68" s="258" t="e">
        <f t="shared" si="17"/>
        <v>#N/A</v>
      </c>
      <c r="V68" s="246" t="str">
        <f>IF(ISERROR(VLOOKUP($F$6&amp;S68, Constituents!A:A, 1, 0)), "", VLOOKUP(S68,G:L, 6, 0)-$A$9)</f>
        <v/>
      </c>
      <c r="Y68" s="246">
        <f t="shared" si="15"/>
        <v>58</v>
      </c>
      <c r="Z68" s="246" t="str">
        <f t="shared" si="11"/>
        <v/>
      </c>
      <c r="AA68" s="246" t="str">
        <f t="shared" si="12"/>
        <v/>
      </c>
      <c r="AB68" s="246" t="str">
        <f t="shared" si="13"/>
        <v/>
      </c>
    </row>
    <row r="69" spans="1:28">
      <c r="A69" s="246">
        <f t="shared" si="2"/>
        <v>-20</v>
      </c>
      <c r="B69" s="253" t="e">
        <f t="shared" si="3"/>
        <v>#VALUE!</v>
      </c>
      <c r="C69" s="246">
        <v>59</v>
      </c>
      <c r="D69" s="246" t="str">
        <f t="shared" si="4"/>
        <v>59-PEG Ratio</v>
      </c>
      <c r="E69" s="254" t="str">
        <f>IFERROR(IF(1=VLOOKUP($D69, Constituents!$C:$AD, E$9, 0), "New", VLOOKUP($D69, Constituents!$C:$AD, E$9, 0)), "")</f>
        <v/>
      </c>
      <c r="F69" s="246" t="str">
        <f>IFERROR(VLOOKUP($D69, Constituents!$C:$AD, F$9, 0), "")</f>
        <v/>
      </c>
      <c r="G69" s="246" t="str">
        <f>IFERROR(VLOOKUP($D69, Constituents!$C:$AD, G$9, 0), "")</f>
        <v/>
      </c>
      <c r="H69" s="255" t="str">
        <f>IFERROR(IF($F$6="Size", VLOOKUP($D69, Constituents!$C:$AD, H$9, 0)/1000, VLOOKUP($D69, Constituents!$C:$AD, H$9, 0)), "")</f>
        <v/>
      </c>
      <c r="I69" s="255" t="str">
        <f>IFERROR(VLOOKUP($D69, Constituents!$C:$AD, I$9, 0), "")</f>
        <v/>
      </c>
      <c r="J69" s="255"/>
      <c r="K69" s="256" t="str">
        <f t="shared" si="5"/>
        <v>na</v>
      </c>
      <c r="L69" s="246">
        <f t="shared" si="6"/>
        <v>0</v>
      </c>
      <c r="M69" s="253" t="str">
        <f t="shared" si="1"/>
        <v>na</v>
      </c>
      <c r="N69" s="253" t="e">
        <f t="shared" si="7"/>
        <v>#VALUE!</v>
      </c>
      <c r="O69" s="257"/>
      <c r="P69" s="246">
        <f t="shared" si="14"/>
        <v>59</v>
      </c>
      <c r="Q69" s="254" t="e">
        <f t="shared" si="8"/>
        <v>#N/A</v>
      </c>
      <c r="R69" s="246" t="e">
        <f t="shared" si="9"/>
        <v>#N/A</v>
      </c>
      <c r="S69" s="246" t="e">
        <f t="shared" si="17"/>
        <v>#N/A</v>
      </c>
      <c r="T69" s="246" t="e">
        <f t="shared" si="17"/>
        <v>#N/A</v>
      </c>
      <c r="U69" s="258" t="e">
        <f t="shared" si="17"/>
        <v>#N/A</v>
      </c>
      <c r="V69" s="246" t="str">
        <f>IF(ISERROR(VLOOKUP($F$6&amp;S69, Constituents!A:A, 1, 0)), "", VLOOKUP(S69,G:L, 6, 0)-$A$9)</f>
        <v/>
      </c>
      <c r="Y69" s="246">
        <f t="shared" si="15"/>
        <v>59</v>
      </c>
      <c r="Z69" s="246" t="str">
        <f t="shared" si="11"/>
        <v/>
      </c>
      <c r="AA69" s="246" t="str">
        <f t="shared" si="12"/>
        <v/>
      </c>
      <c r="AB69" s="246" t="str">
        <f t="shared" si="13"/>
        <v/>
      </c>
    </row>
    <row r="70" spans="1:28">
      <c r="A70" s="246">
        <f t="shared" si="2"/>
        <v>-20</v>
      </c>
      <c r="B70" s="253" t="e">
        <f t="shared" si="3"/>
        <v>#VALUE!</v>
      </c>
      <c r="C70" s="246">
        <v>60</v>
      </c>
      <c r="D70" s="246" t="str">
        <f t="shared" si="4"/>
        <v>60-PEG Ratio</v>
      </c>
      <c r="E70" s="254" t="str">
        <f>IFERROR(IF(1=VLOOKUP($D70, Constituents!$C:$AD, E$9, 0), "New", VLOOKUP($D70, Constituents!$C:$AD, E$9, 0)), "")</f>
        <v/>
      </c>
      <c r="F70" s="246" t="str">
        <f>IFERROR(VLOOKUP($D70, Constituents!$C:$AD, F$9, 0), "")</f>
        <v/>
      </c>
      <c r="G70" s="246" t="str">
        <f>IFERROR(VLOOKUP($D70, Constituents!$C:$AD, G$9, 0), "")</f>
        <v/>
      </c>
      <c r="H70" s="255" t="str">
        <f>IFERROR(IF($F$6="Size", VLOOKUP($D70, Constituents!$C:$AD, H$9, 0)/1000, VLOOKUP($D70, Constituents!$C:$AD, H$9, 0)), "")</f>
        <v/>
      </c>
      <c r="I70" s="255" t="str">
        <f>IFERROR(VLOOKUP($D70, Constituents!$C:$AD, I$9, 0), "")</f>
        <v/>
      </c>
      <c r="J70" s="255"/>
      <c r="K70" s="256" t="str">
        <f t="shared" si="5"/>
        <v>na</v>
      </c>
      <c r="L70" s="246">
        <f t="shared" si="6"/>
        <v>0</v>
      </c>
      <c r="M70" s="253" t="str">
        <f t="shared" si="1"/>
        <v>na</v>
      </c>
      <c r="N70" s="253" t="e">
        <f t="shared" si="7"/>
        <v>#VALUE!</v>
      </c>
      <c r="O70" s="257"/>
      <c r="P70" s="246">
        <f t="shared" si="14"/>
        <v>60</v>
      </c>
      <c r="Q70" s="254" t="e">
        <f t="shared" si="8"/>
        <v>#N/A</v>
      </c>
      <c r="R70" s="246" t="e">
        <f t="shared" si="9"/>
        <v>#N/A</v>
      </c>
      <c r="S70" s="246" t="e">
        <f t="shared" si="17"/>
        <v>#N/A</v>
      </c>
      <c r="T70" s="246" t="e">
        <f t="shared" si="17"/>
        <v>#N/A</v>
      </c>
      <c r="U70" s="258" t="e">
        <f t="shared" si="17"/>
        <v>#N/A</v>
      </c>
      <c r="V70" s="246" t="str">
        <f>IF(ISERROR(VLOOKUP($F$6&amp;S70, Constituents!A:A, 1, 0)), "", VLOOKUP(S70,G:L, 6, 0)-$A$9)</f>
        <v/>
      </c>
      <c r="Y70" s="246">
        <f t="shared" si="15"/>
        <v>60</v>
      </c>
      <c r="Z70" s="246" t="str">
        <f t="shared" si="11"/>
        <v/>
      </c>
      <c r="AA70" s="246" t="str">
        <f t="shared" si="12"/>
        <v/>
      </c>
      <c r="AB70" s="246" t="str">
        <f t="shared" si="13"/>
        <v/>
      </c>
    </row>
    <row r="71" spans="1:28">
      <c r="A71" s="246">
        <f t="shared" si="2"/>
        <v>-20</v>
      </c>
      <c r="B71" s="253" t="e">
        <f t="shared" si="3"/>
        <v>#VALUE!</v>
      </c>
      <c r="C71" s="246">
        <v>61</v>
      </c>
      <c r="D71" s="246" t="str">
        <f t="shared" si="4"/>
        <v>61-PEG Ratio</v>
      </c>
      <c r="E71" s="254" t="str">
        <f>IFERROR(IF(1=VLOOKUP($D71, Constituents!$C:$AD, E$9, 0), "New", VLOOKUP($D71, Constituents!$C:$AD, E$9, 0)), "")</f>
        <v/>
      </c>
      <c r="F71" s="246" t="str">
        <f>IFERROR(VLOOKUP($D71, Constituents!$C:$AD, F$9, 0), "")</f>
        <v/>
      </c>
      <c r="G71" s="246" t="str">
        <f>IFERROR(VLOOKUP($D71, Constituents!$C:$AD, G$9, 0), "")</f>
        <v/>
      </c>
      <c r="H71" s="255" t="str">
        <f>IFERROR(IF($F$6="Size", VLOOKUP($D71, Constituents!$C:$AD, H$9, 0)/1000, VLOOKUP($D71, Constituents!$C:$AD, H$9, 0)), "")</f>
        <v/>
      </c>
      <c r="I71" s="255" t="str">
        <f>IFERROR(VLOOKUP($D71, Constituents!$C:$AD, I$9, 0), "")</f>
        <v/>
      </c>
      <c r="J71" s="255"/>
      <c r="K71" s="256" t="str">
        <f t="shared" si="5"/>
        <v>na</v>
      </c>
      <c r="L71" s="246">
        <f t="shared" si="6"/>
        <v>0</v>
      </c>
      <c r="M71" s="253" t="str">
        <f t="shared" si="1"/>
        <v>na</v>
      </c>
      <c r="N71" s="253" t="e">
        <f t="shared" si="7"/>
        <v>#VALUE!</v>
      </c>
      <c r="O71" s="257"/>
      <c r="P71" s="246">
        <f t="shared" si="14"/>
        <v>61</v>
      </c>
      <c r="Q71" s="254" t="e">
        <f t="shared" si="8"/>
        <v>#N/A</v>
      </c>
      <c r="R71" s="246" t="e">
        <f t="shared" si="9"/>
        <v>#N/A</v>
      </c>
      <c r="S71" s="246" t="e">
        <f t="shared" si="17"/>
        <v>#N/A</v>
      </c>
      <c r="T71" s="246" t="e">
        <f t="shared" si="17"/>
        <v>#N/A</v>
      </c>
      <c r="U71" s="258" t="e">
        <f t="shared" si="17"/>
        <v>#N/A</v>
      </c>
      <c r="V71" s="246" t="str">
        <f>IF(ISERROR(VLOOKUP($F$6&amp;S71, Constituents!A:A, 1, 0)), "", VLOOKUP(S71,G:L, 6, 0)-$A$9)</f>
        <v/>
      </c>
      <c r="Y71" s="246">
        <f t="shared" si="15"/>
        <v>61</v>
      </c>
      <c r="Z71" s="246" t="str">
        <f t="shared" si="11"/>
        <v/>
      </c>
      <c r="AA71" s="246" t="str">
        <f t="shared" si="12"/>
        <v/>
      </c>
      <c r="AB71" s="246" t="str">
        <f t="shared" si="13"/>
        <v/>
      </c>
    </row>
    <row r="72" spans="1:28">
      <c r="A72" s="246">
        <f t="shared" si="2"/>
        <v>-20</v>
      </c>
      <c r="B72" s="253" t="e">
        <f t="shared" si="3"/>
        <v>#VALUE!</v>
      </c>
      <c r="C72" s="246">
        <v>62</v>
      </c>
      <c r="D72" s="246" t="str">
        <f t="shared" si="4"/>
        <v>62-PEG Ratio</v>
      </c>
      <c r="E72" s="254" t="str">
        <f>IFERROR(IF(1=VLOOKUP($D72, Constituents!$C:$AD, E$9, 0), "New", VLOOKUP($D72, Constituents!$C:$AD, E$9, 0)), "")</f>
        <v/>
      </c>
      <c r="F72" s="246" t="str">
        <f>IFERROR(VLOOKUP($D72, Constituents!$C:$AD, F$9, 0), "")</f>
        <v/>
      </c>
      <c r="G72" s="246" t="str">
        <f>IFERROR(VLOOKUP($D72, Constituents!$C:$AD, G$9, 0), "")</f>
        <v/>
      </c>
      <c r="H72" s="255" t="str">
        <f>IFERROR(IF($F$6="Size", VLOOKUP($D72, Constituents!$C:$AD, H$9, 0)/1000, VLOOKUP($D72, Constituents!$C:$AD, H$9, 0)), "")</f>
        <v/>
      </c>
      <c r="I72" s="255" t="str">
        <f>IFERROR(VLOOKUP($D72, Constituents!$C:$AD, I$9, 0), "")</f>
        <v/>
      </c>
      <c r="J72" s="255"/>
      <c r="K72" s="256" t="str">
        <f t="shared" si="5"/>
        <v>na</v>
      </c>
      <c r="L72" s="246">
        <f t="shared" si="6"/>
        <v>0</v>
      </c>
      <c r="M72" s="253" t="str">
        <f t="shared" si="1"/>
        <v>na</v>
      </c>
      <c r="N72" s="253" t="e">
        <f t="shared" si="7"/>
        <v>#VALUE!</v>
      </c>
      <c r="O72" s="257"/>
      <c r="P72" s="246">
        <f t="shared" si="14"/>
        <v>62</v>
      </c>
      <c r="Q72" s="254" t="e">
        <f t="shared" si="8"/>
        <v>#N/A</v>
      </c>
      <c r="R72" s="246" t="e">
        <f t="shared" si="9"/>
        <v>#N/A</v>
      </c>
      <c r="S72" s="246" t="e">
        <f t="shared" ref="S72:U80" si="18">VLOOKUP($P72,$B:$I, S$9, 0)</f>
        <v>#N/A</v>
      </c>
      <c r="T72" s="246" t="e">
        <f t="shared" si="18"/>
        <v>#N/A</v>
      </c>
      <c r="U72" s="258" t="e">
        <f t="shared" si="18"/>
        <v>#N/A</v>
      </c>
      <c r="V72" s="246" t="str">
        <f>IF(ISERROR(VLOOKUP($F$6&amp;S72, Constituents!A:A, 1, 0)), "", VLOOKUP(S72,G:L, 6, 0)-$A$9)</f>
        <v/>
      </c>
      <c r="Y72" s="246">
        <f t="shared" si="15"/>
        <v>62</v>
      </c>
      <c r="Z72" s="246" t="str">
        <f t="shared" si="11"/>
        <v/>
      </c>
      <c r="AA72" s="246" t="str">
        <f t="shared" si="12"/>
        <v/>
      </c>
      <c r="AB72" s="246" t="str">
        <f t="shared" si="13"/>
        <v/>
      </c>
    </row>
    <row r="73" spans="1:28">
      <c r="A73" s="246">
        <f t="shared" si="2"/>
        <v>-20</v>
      </c>
      <c r="B73" s="253" t="e">
        <f t="shared" si="3"/>
        <v>#VALUE!</v>
      </c>
      <c r="C73" s="246">
        <v>63</v>
      </c>
      <c r="D73" s="246" t="str">
        <f t="shared" si="4"/>
        <v>63-PEG Ratio</v>
      </c>
      <c r="E73" s="254" t="str">
        <f>IFERROR(IF(1=VLOOKUP($D73, Constituents!$C:$AD, E$9, 0), "New", VLOOKUP($D73, Constituents!$C:$AD, E$9, 0)), "")</f>
        <v/>
      </c>
      <c r="F73" s="246" t="str">
        <f>IFERROR(VLOOKUP($D73, Constituents!$C:$AD, F$9, 0), "")</f>
        <v/>
      </c>
      <c r="G73" s="246" t="str">
        <f>IFERROR(VLOOKUP($D73, Constituents!$C:$AD, G$9, 0), "")</f>
        <v/>
      </c>
      <c r="H73" s="255" t="str">
        <f>IFERROR(IF($F$6="Size", VLOOKUP($D73, Constituents!$C:$AD, H$9, 0)/1000, VLOOKUP($D73, Constituents!$C:$AD, H$9, 0)), "")</f>
        <v/>
      </c>
      <c r="I73" s="255" t="str">
        <f>IFERROR(VLOOKUP($D73, Constituents!$C:$AD, I$9, 0), "")</f>
        <v/>
      </c>
      <c r="J73" s="255"/>
      <c r="K73" s="256" t="str">
        <f t="shared" si="5"/>
        <v>na</v>
      </c>
      <c r="L73" s="246">
        <f t="shared" si="6"/>
        <v>0</v>
      </c>
      <c r="M73" s="253" t="str">
        <f t="shared" si="1"/>
        <v>na</v>
      </c>
      <c r="N73" s="253" t="e">
        <f t="shared" si="7"/>
        <v>#VALUE!</v>
      </c>
      <c r="O73" s="257"/>
      <c r="P73" s="246">
        <f t="shared" si="14"/>
        <v>63</v>
      </c>
      <c r="Q73" s="254" t="e">
        <f t="shared" si="8"/>
        <v>#N/A</v>
      </c>
      <c r="R73" s="246" t="e">
        <f t="shared" si="9"/>
        <v>#N/A</v>
      </c>
      <c r="S73" s="246" t="e">
        <f t="shared" si="18"/>
        <v>#N/A</v>
      </c>
      <c r="T73" s="246" t="e">
        <f t="shared" si="18"/>
        <v>#N/A</v>
      </c>
      <c r="U73" s="258" t="e">
        <f t="shared" si="18"/>
        <v>#N/A</v>
      </c>
      <c r="V73" s="246" t="str">
        <f>IF(ISERROR(VLOOKUP($F$6&amp;S73, Constituents!A:A, 1, 0)), "", VLOOKUP(S73,G:L, 6, 0)-$A$9)</f>
        <v/>
      </c>
      <c r="Y73" s="246">
        <f t="shared" si="15"/>
        <v>63</v>
      </c>
      <c r="Z73" s="246" t="str">
        <f t="shared" si="11"/>
        <v/>
      </c>
      <c r="AA73" s="246" t="str">
        <f t="shared" si="12"/>
        <v/>
      </c>
      <c r="AB73" s="246" t="str">
        <f t="shared" si="13"/>
        <v/>
      </c>
    </row>
    <row r="74" spans="1:28">
      <c r="A74" s="246">
        <f t="shared" si="2"/>
        <v>-20</v>
      </c>
      <c r="B74" s="253" t="e">
        <f t="shared" si="3"/>
        <v>#VALUE!</v>
      </c>
      <c r="C74" s="246">
        <v>64</v>
      </c>
      <c r="D74" s="246" t="str">
        <f t="shared" si="4"/>
        <v>64-PEG Ratio</v>
      </c>
      <c r="E74" s="254" t="str">
        <f>IFERROR(IF(1=VLOOKUP($D74, Constituents!$C:$AD, E$9, 0), "New", VLOOKUP($D74, Constituents!$C:$AD, E$9, 0)), "")</f>
        <v/>
      </c>
      <c r="F74" s="246" t="str">
        <f>IFERROR(VLOOKUP($D74, Constituents!$C:$AD, F$9, 0), "")</f>
        <v/>
      </c>
      <c r="G74" s="246" t="str">
        <f>IFERROR(VLOOKUP($D74, Constituents!$C:$AD, G$9, 0), "")</f>
        <v/>
      </c>
      <c r="H74" s="255" t="str">
        <f>IFERROR(IF($F$6="Size", VLOOKUP($D74, Constituents!$C:$AD, H$9, 0)/1000, VLOOKUP($D74, Constituents!$C:$AD, H$9, 0)), "")</f>
        <v/>
      </c>
      <c r="I74" s="255" t="str">
        <f>IFERROR(VLOOKUP($D74, Constituents!$C:$AD, I$9, 0), "")</f>
        <v/>
      </c>
      <c r="J74" s="255"/>
      <c r="K74" s="256" t="str">
        <f t="shared" si="5"/>
        <v>na</v>
      </c>
      <c r="L74" s="246">
        <f t="shared" si="6"/>
        <v>0</v>
      </c>
      <c r="M74" s="253" t="str">
        <f t="shared" si="1"/>
        <v>na</v>
      </c>
      <c r="N74" s="253" t="e">
        <f t="shared" si="7"/>
        <v>#VALUE!</v>
      </c>
      <c r="O74" s="257"/>
      <c r="P74" s="246">
        <f t="shared" si="14"/>
        <v>64</v>
      </c>
      <c r="Q74" s="254" t="e">
        <f t="shared" si="8"/>
        <v>#N/A</v>
      </c>
      <c r="R74" s="246" t="e">
        <f t="shared" si="9"/>
        <v>#N/A</v>
      </c>
      <c r="S74" s="246" t="e">
        <f t="shared" si="18"/>
        <v>#N/A</v>
      </c>
      <c r="T74" s="246" t="e">
        <f t="shared" si="18"/>
        <v>#N/A</v>
      </c>
      <c r="U74" s="258" t="e">
        <f t="shared" si="18"/>
        <v>#N/A</v>
      </c>
      <c r="V74" s="246" t="str">
        <f>IF(ISERROR(VLOOKUP($F$6&amp;S74, Constituents!A:A, 1, 0)), "", VLOOKUP(S74,G:L, 6, 0)-$A$9)</f>
        <v/>
      </c>
      <c r="Y74" s="246">
        <f t="shared" si="15"/>
        <v>64</v>
      </c>
      <c r="Z74" s="246" t="str">
        <f t="shared" si="11"/>
        <v/>
      </c>
      <c r="AA74" s="246" t="str">
        <f t="shared" si="12"/>
        <v/>
      </c>
      <c r="AB74" s="246" t="str">
        <f t="shared" si="13"/>
        <v/>
      </c>
    </row>
    <row r="75" spans="1:28">
      <c r="A75" s="246">
        <f t="shared" si="2"/>
        <v>-20</v>
      </c>
      <c r="B75" s="253" t="e">
        <f t="shared" si="3"/>
        <v>#VALUE!</v>
      </c>
      <c r="C75" s="246">
        <v>65</v>
      </c>
      <c r="D75" s="246" t="str">
        <f t="shared" si="4"/>
        <v>65-PEG Ratio</v>
      </c>
      <c r="E75" s="254" t="str">
        <f>IFERROR(IF(1=VLOOKUP($D75, Constituents!$C:$AD, E$9, 0), "New", VLOOKUP($D75, Constituents!$C:$AD, E$9, 0)), "")</f>
        <v/>
      </c>
      <c r="F75" s="246" t="str">
        <f>IFERROR(VLOOKUP($D75, Constituents!$C:$AD, F$9, 0), "")</f>
        <v/>
      </c>
      <c r="G75" s="246" t="str">
        <f>IFERROR(VLOOKUP($D75, Constituents!$C:$AD, G$9, 0), "")</f>
        <v/>
      </c>
      <c r="H75" s="255" t="str">
        <f>IFERROR(IF($F$6="Size", VLOOKUP($D75, Constituents!$C:$AD, H$9, 0)/1000, VLOOKUP($D75, Constituents!$C:$AD, H$9, 0)), "")</f>
        <v/>
      </c>
      <c r="I75" s="255" t="str">
        <f>IFERROR(VLOOKUP($D75, Constituents!$C:$AD, I$9, 0), "")</f>
        <v/>
      </c>
      <c r="J75" s="255"/>
      <c r="K75" s="256" t="str">
        <f t="shared" si="5"/>
        <v>na</v>
      </c>
      <c r="L75" s="246">
        <f t="shared" si="6"/>
        <v>0</v>
      </c>
      <c r="M75" s="253" t="str">
        <f t="shared" ref="M75:M80" si="19">IFERROR(K75*100+L75, "na")</f>
        <v>na</v>
      </c>
      <c r="N75" s="253" t="e">
        <f t="shared" si="7"/>
        <v>#VALUE!</v>
      </c>
      <c r="O75" s="257"/>
      <c r="P75" s="246">
        <f t="shared" si="14"/>
        <v>65</v>
      </c>
      <c r="Q75" s="254" t="e">
        <f t="shared" si="8"/>
        <v>#N/A</v>
      </c>
      <c r="R75" s="246" t="e">
        <f t="shared" si="9"/>
        <v>#N/A</v>
      </c>
      <c r="S75" s="246" t="e">
        <f t="shared" si="18"/>
        <v>#N/A</v>
      </c>
      <c r="T75" s="246" t="e">
        <f t="shared" si="18"/>
        <v>#N/A</v>
      </c>
      <c r="U75" s="258" t="e">
        <f t="shared" si="18"/>
        <v>#N/A</v>
      </c>
      <c r="V75" s="246" t="str">
        <f>IF(ISERROR(VLOOKUP($F$6&amp;S75, Constituents!A:A, 1, 0)), "", VLOOKUP(S75,G:L, 6, 0)-$A$9)</f>
        <v/>
      </c>
      <c r="Y75" s="246">
        <f t="shared" si="15"/>
        <v>65</v>
      </c>
      <c r="Z75" s="246" t="str">
        <f t="shared" si="11"/>
        <v/>
      </c>
      <c r="AA75" s="246" t="str">
        <f t="shared" si="12"/>
        <v/>
      </c>
      <c r="AB75" s="246" t="str">
        <f t="shared" si="13"/>
        <v/>
      </c>
    </row>
    <row r="76" spans="1:28">
      <c r="A76" s="246">
        <f t="shared" ref="A76:A80" si="20">L76-$A$9</f>
        <v>-20</v>
      </c>
      <c r="B76" s="253" t="e">
        <f t="shared" ref="B76:B80" si="21">N76</f>
        <v>#VALUE!</v>
      </c>
      <c r="C76" s="246">
        <v>66</v>
      </c>
      <c r="D76" s="246" t="str">
        <f t="shared" ref="D76:D80" si="22">C76&amp;"-"&amp;$F$6</f>
        <v>66-PEG Ratio</v>
      </c>
      <c r="E76" s="254" t="str">
        <f>IFERROR(IF(1=VLOOKUP($D76, Constituents!$C:$AD, E$9, 0), "New", VLOOKUP($D76, Constituents!$C:$AD, E$9, 0)), "")</f>
        <v/>
      </c>
      <c r="F76" s="246" t="str">
        <f>IFERROR(VLOOKUP($D76, Constituents!$C:$AD, F$9, 0), "")</f>
        <v/>
      </c>
      <c r="G76" s="246" t="str">
        <f>IFERROR(VLOOKUP($D76, Constituents!$C:$AD, G$9, 0), "")</f>
        <v/>
      </c>
      <c r="H76" s="255" t="str">
        <f>IFERROR(IF($F$6="Size", VLOOKUP($D76, Constituents!$C:$AD, H$9, 0)/1000, VLOOKUP($D76, Constituents!$C:$AD, H$9, 0)), "")</f>
        <v/>
      </c>
      <c r="I76" s="255" t="str">
        <f>IFERROR(VLOOKUP($D76, Constituents!$C:$AD, I$9, 0), "")</f>
        <v/>
      </c>
      <c r="J76" s="255"/>
      <c r="K76" s="256" t="str">
        <f t="shared" ref="K76:K80" si="23">IFERROR(IF($K$8="ASC", RANK(H76, H$11:H$80, 1), COUNTA($F$11:$F$80)+1-RANK(H76, H$11:H$80, 1)), "na")</f>
        <v>na</v>
      </c>
      <c r="L76" s="246">
        <f>COUNTIF($F$11:$F$80, "&lt;="&amp;F76)</f>
        <v>0</v>
      </c>
      <c r="M76" s="253" t="str">
        <f t="shared" si="19"/>
        <v>na</v>
      </c>
      <c r="N76" s="253" t="e">
        <f t="shared" ref="N76:N80" si="24">RANK(M76, $M$11:$M$80, 1)</f>
        <v>#VALUE!</v>
      </c>
      <c r="O76" s="257"/>
      <c r="P76" s="246">
        <f t="shared" si="14"/>
        <v>66</v>
      </c>
      <c r="Q76" s="254" t="e">
        <f t="shared" ref="Q76:Q80" si="25">VLOOKUP($P76,$B:$I, Q$9, 0)</f>
        <v>#N/A</v>
      </c>
      <c r="R76" s="246" t="e">
        <f t="shared" ref="R76:R80" si="26">VLOOKUP($P76,$B:$I, 5, 0)</f>
        <v>#N/A</v>
      </c>
      <c r="S76" s="246" t="e">
        <f t="shared" si="18"/>
        <v>#N/A</v>
      </c>
      <c r="T76" s="246" t="e">
        <f t="shared" si="18"/>
        <v>#N/A</v>
      </c>
      <c r="U76" s="258" t="e">
        <f t="shared" si="18"/>
        <v>#N/A</v>
      </c>
      <c r="V76" s="246" t="str">
        <f>IF(ISERROR(VLOOKUP($F$6&amp;S76, Constituents!A:A, 1, 0)), "", VLOOKUP(S76,G:L, 6, 0)-$A$9)</f>
        <v/>
      </c>
      <c r="Y76" s="246">
        <f t="shared" si="15"/>
        <v>66</v>
      </c>
      <c r="Z76" s="246" t="str">
        <f t="shared" ref="Z76:Z80" si="27">IF(Y76&lt;=$Z$8, SMALL($V$11:$V$80, Y76), "")</f>
        <v/>
      </c>
      <c r="AA76" s="246" t="str">
        <f t="shared" ref="AA76:AA80" si="28">IFERROR(VLOOKUP(Z76,$A$11:$G$109, 7, 0), "")</f>
        <v/>
      </c>
      <c r="AB76" s="246" t="str">
        <f t="shared" ref="AB76:AB80" si="29">IFERROR(VLOOKUP(Z76,$A$11:$G$109, 6, 0), "")</f>
        <v/>
      </c>
    </row>
    <row r="77" spans="1:28">
      <c r="A77" s="246">
        <f t="shared" si="20"/>
        <v>-20</v>
      </c>
      <c r="B77" s="253" t="e">
        <f t="shared" si="21"/>
        <v>#VALUE!</v>
      </c>
      <c r="C77" s="246">
        <v>67</v>
      </c>
      <c r="D77" s="246" t="str">
        <f t="shared" si="22"/>
        <v>67-PEG Ratio</v>
      </c>
      <c r="E77" s="254" t="str">
        <f>IFERROR(IF(1=VLOOKUP($D77, Constituents!$C:$AD, E$9, 0), "New", VLOOKUP($D77, Constituents!$C:$AD, E$9, 0)), "")</f>
        <v/>
      </c>
      <c r="F77" s="246" t="str">
        <f>IFERROR(VLOOKUP($D77, Constituents!$C:$AD, F$9, 0), "")</f>
        <v/>
      </c>
      <c r="G77" s="246" t="str">
        <f>IFERROR(VLOOKUP($D77, Constituents!$C:$AD, G$9, 0), "")</f>
        <v/>
      </c>
      <c r="H77" s="255" t="str">
        <f>IFERROR(IF($F$6="Size", VLOOKUP($D77, Constituents!$C:$AD, H$9, 0)/1000, VLOOKUP($D77, Constituents!$C:$AD, H$9, 0)), "")</f>
        <v/>
      </c>
      <c r="I77" s="255" t="str">
        <f>IFERROR(VLOOKUP($D77, Constituents!$C:$AD, I$9, 0), "")</f>
        <v/>
      </c>
      <c r="J77" s="255"/>
      <c r="K77" s="256" t="str">
        <f t="shared" si="23"/>
        <v>na</v>
      </c>
      <c r="L77" s="246">
        <f>COUNTIF($F$11:$F$80, "&lt;="&amp;F77)</f>
        <v>0</v>
      </c>
      <c r="M77" s="253" t="str">
        <f t="shared" si="19"/>
        <v>na</v>
      </c>
      <c r="N77" s="253" t="e">
        <f t="shared" si="24"/>
        <v>#VALUE!</v>
      </c>
      <c r="O77" s="257"/>
      <c r="P77" s="246">
        <f t="shared" ref="P77:P80" si="30">P76+1</f>
        <v>67</v>
      </c>
      <c r="Q77" s="254" t="e">
        <f t="shared" si="25"/>
        <v>#N/A</v>
      </c>
      <c r="R77" s="246" t="e">
        <f t="shared" si="26"/>
        <v>#N/A</v>
      </c>
      <c r="S77" s="246" t="e">
        <f t="shared" si="18"/>
        <v>#N/A</v>
      </c>
      <c r="T77" s="246" t="e">
        <f t="shared" si="18"/>
        <v>#N/A</v>
      </c>
      <c r="U77" s="258" t="e">
        <f t="shared" si="18"/>
        <v>#N/A</v>
      </c>
      <c r="V77" s="246" t="str">
        <f>IF(ISERROR(VLOOKUP($F$6&amp;S77, Constituents!A:A, 1, 0)), "", VLOOKUP(S77,G:L, 6, 0)-$A$9)</f>
        <v/>
      </c>
      <c r="Y77" s="246">
        <f t="shared" ref="Y77:Y80" si="31">Y76+1</f>
        <v>67</v>
      </c>
      <c r="Z77" s="246" t="str">
        <f t="shared" si="27"/>
        <v/>
      </c>
      <c r="AA77" s="246" t="str">
        <f t="shared" si="28"/>
        <v/>
      </c>
      <c r="AB77" s="246" t="str">
        <f t="shared" si="29"/>
        <v/>
      </c>
    </row>
    <row r="78" spans="1:28">
      <c r="A78" s="246">
        <f t="shared" si="20"/>
        <v>-20</v>
      </c>
      <c r="B78" s="253" t="e">
        <f t="shared" si="21"/>
        <v>#VALUE!</v>
      </c>
      <c r="C78" s="246">
        <v>68</v>
      </c>
      <c r="D78" s="246" t="str">
        <f t="shared" si="22"/>
        <v>68-PEG Ratio</v>
      </c>
      <c r="E78" s="254" t="str">
        <f>IFERROR(IF(1=VLOOKUP($D78, Constituents!$C:$AD, E$9, 0), "New", VLOOKUP($D78, Constituents!$C:$AD, E$9, 0)), "")</f>
        <v/>
      </c>
      <c r="F78" s="246" t="str">
        <f>IFERROR(VLOOKUP($D78, Constituents!$C:$AD, F$9, 0), "")</f>
        <v/>
      </c>
      <c r="G78" s="246" t="str">
        <f>IFERROR(VLOOKUP($D78, Constituents!$C:$AD, G$9, 0), "")</f>
        <v/>
      </c>
      <c r="H78" s="255" t="str">
        <f>IFERROR(IF($F$6="Size", VLOOKUP($D78, Constituents!$C:$AD, H$9, 0)/1000, VLOOKUP($D78, Constituents!$C:$AD, H$9, 0)), "")</f>
        <v/>
      </c>
      <c r="I78" s="255" t="str">
        <f>IFERROR(VLOOKUP($D78, Constituents!$C:$AD, I$9, 0), "")</f>
        <v/>
      </c>
      <c r="J78" s="255"/>
      <c r="K78" s="256" t="str">
        <f t="shared" si="23"/>
        <v>na</v>
      </c>
      <c r="L78" s="246">
        <f>COUNTIF($F$11:$F$80, "&lt;="&amp;F78)</f>
        <v>0</v>
      </c>
      <c r="M78" s="253" t="str">
        <f t="shared" si="19"/>
        <v>na</v>
      </c>
      <c r="N78" s="253" t="e">
        <f t="shared" si="24"/>
        <v>#VALUE!</v>
      </c>
      <c r="O78" s="257"/>
      <c r="P78" s="246">
        <f t="shared" si="30"/>
        <v>68</v>
      </c>
      <c r="Q78" s="254" t="e">
        <f t="shared" si="25"/>
        <v>#N/A</v>
      </c>
      <c r="R78" s="246" t="e">
        <f t="shared" si="26"/>
        <v>#N/A</v>
      </c>
      <c r="S78" s="246" t="e">
        <f t="shared" si="18"/>
        <v>#N/A</v>
      </c>
      <c r="T78" s="246" t="e">
        <f t="shared" si="18"/>
        <v>#N/A</v>
      </c>
      <c r="U78" s="258" t="e">
        <f t="shared" si="18"/>
        <v>#N/A</v>
      </c>
      <c r="V78" s="246" t="str">
        <f>IF(ISERROR(VLOOKUP($F$6&amp;S78, Constituents!A:A, 1, 0)), "", VLOOKUP(S78,G:L, 6, 0)-$A$9)</f>
        <v/>
      </c>
      <c r="Y78" s="246">
        <f t="shared" si="31"/>
        <v>68</v>
      </c>
      <c r="Z78" s="246" t="str">
        <f t="shared" si="27"/>
        <v/>
      </c>
      <c r="AA78" s="246" t="str">
        <f t="shared" si="28"/>
        <v/>
      </c>
      <c r="AB78" s="246" t="str">
        <f t="shared" si="29"/>
        <v/>
      </c>
    </row>
    <row r="79" spans="1:28">
      <c r="A79" s="246">
        <f t="shared" si="20"/>
        <v>-20</v>
      </c>
      <c r="B79" s="253" t="e">
        <f t="shared" si="21"/>
        <v>#VALUE!</v>
      </c>
      <c r="C79" s="246">
        <v>69</v>
      </c>
      <c r="D79" s="246" t="str">
        <f t="shared" si="22"/>
        <v>69-PEG Ratio</v>
      </c>
      <c r="E79" s="254" t="str">
        <f>IFERROR(IF(1=VLOOKUP($D79, Constituents!$C:$AD, E$9, 0), "New", VLOOKUP($D79, Constituents!$C:$AD, E$9, 0)), "")</f>
        <v/>
      </c>
      <c r="F79" s="246" t="str">
        <f>IFERROR(VLOOKUP($D79, Constituents!$C:$AD, F$9, 0), "")</f>
        <v/>
      </c>
      <c r="G79" s="246" t="str">
        <f>IFERROR(VLOOKUP($D79, Constituents!$C:$AD, G$9, 0), "")</f>
        <v/>
      </c>
      <c r="H79" s="255" t="str">
        <f>IFERROR(IF($F$6="Size", VLOOKUP($D79, Constituents!$C:$AD, H$9, 0)/1000, VLOOKUP($D79, Constituents!$C:$AD, H$9, 0)), "")</f>
        <v/>
      </c>
      <c r="I79" s="255" t="str">
        <f>IFERROR(VLOOKUP($D79, Constituents!$C:$AD, I$9, 0), "")</f>
        <v/>
      </c>
      <c r="J79" s="255"/>
      <c r="K79" s="256" t="str">
        <f t="shared" si="23"/>
        <v>na</v>
      </c>
      <c r="L79" s="246">
        <f>COUNTIF($F$11:$F$80, "&lt;="&amp;F79)</f>
        <v>0</v>
      </c>
      <c r="M79" s="253" t="str">
        <f t="shared" si="19"/>
        <v>na</v>
      </c>
      <c r="N79" s="253" t="e">
        <f t="shared" si="24"/>
        <v>#VALUE!</v>
      </c>
      <c r="O79" s="257"/>
      <c r="P79" s="246">
        <f t="shared" si="30"/>
        <v>69</v>
      </c>
      <c r="Q79" s="254" t="e">
        <f t="shared" si="25"/>
        <v>#N/A</v>
      </c>
      <c r="R79" s="246" t="e">
        <f t="shared" si="26"/>
        <v>#N/A</v>
      </c>
      <c r="S79" s="246" t="e">
        <f t="shared" si="18"/>
        <v>#N/A</v>
      </c>
      <c r="T79" s="246" t="e">
        <f t="shared" si="18"/>
        <v>#N/A</v>
      </c>
      <c r="U79" s="258" t="e">
        <f t="shared" si="18"/>
        <v>#N/A</v>
      </c>
      <c r="V79" s="246" t="str">
        <f>IF(ISERROR(VLOOKUP($F$6&amp;S79, Constituents!A:A, 1, 0)), "", VLOOKUP(S79,G:L, 6, 0)-$A$9)</f>
        <v/>
      </c>
      <c r="Y79" s="246">
        <f t="shared" si="31"/>
        <v>69</v>
      </c>
      <c r="Z79" s="246" t="str">
        <f t="shared" si="27"/>
        <v/>
      </c>
      <c r="AA79" s="246" t="str">
        <f t="shared" si="28"/>
        <v/>
      </c>
      <c r="AB79" s="246" t="str">
        <f t="shared" si="29"/>
        <v/>
      </c>
    </row>
    <row r="80" spans="1:28">
      <c r="A80" s="246">
        <f t="shared" si="20"/>
        <v>-20</v>
      </c>
      <c r="B80" s="253" t="e">
        <f t="shared" si="21"/>
        <v>#VALUE!</v>
      </c>
      <c r="C80" s="246">
        <v>70</v>
      </c>
      <c r="D80" s="246" t="str">
        <f t="shared" si="22"/>
        <v>70-PEG Ratio</v>
      </c>
      <c r="E80" s="254" t="str">
        <f>IFERROR(IF(1=VLOOKUP($D80, Constituents!$C:$AD, E$9, 0), "New", VLOOKUP($D80, Constituents!$C:$AD, E$9, 0)), "")</f>
        <v/>
      </c>
      <c r="F80" s="246" t="str">
        <f>IFERROR(VLOOKUP($D80, Constituents!$C:$AD, F$9, 0), "")</f>
        <v/>
      </c>
      <c r="G80" s="246" t="str">
        <f>IFERROR(VLOOKUP($D80, Constituents!$C:$AD, G$9, 0), "")</f>
        <v/>
      </c>
      <c r="H80" s="255" t="str">
        <f>IFERROR(IF($F$6="Size", VLOOKUP($D80, Constituents!$C:$AD, H$9, 0)/1000, VLOOKUP($D80, Constituents!$C:$AD, H$9, 0)), "")</f>
        <v/>
      </c>
      <c r="I80" s="255" t="str">
        <f>IFERROR(VLOOKUP($D80, Constituents!$C:$AD, I$9, 0), "")</f>
        <v/>
      </c>
      <c r="J80" s="255"/>
      <c r="K80" s="256" t="str">
        <f t="shared" si="23"/>
        <v>na</v>
      </c>
      <c r="L80" s="246">
        <f>COUNTIF($F$11:$F$80, "&lt;="&amp;F80)</f>
        <v>0</v>
      </c>
      <c r="M80" s="253" t="str">
        <f t="shared" si="19"/>
        <v>na</v>
      </c>
      <c r="N80" s="253" t="e">
        <f t="shared" si="24"/>
        <v>#VALUE!</v>
      </c>
      <c r="O80" s="257"/>
      <c r="P80" s="246">
        <f t="shared" si="30"/>
        <v>70</v>
      </c>
      <c r="Q80" s="254" t="e">
        <f t="shared" si="25"/>
        <v>#N/A</v>
      </c>
      <c r="R80" s="246" t="e">
        <f t="shared" si="26"/>
        <v>#N/A</v>
      </c>
      <c r="S80" s="246" t="e">
        <f t="shared" si="18"/>
        <v>#N/A</v>
      </c>
      <c r="T80" s="246" t="e">
        <f t="shared" si="18"/>
        <v>#N/A</v>
      </c>
      <c r="U80" s="258" t="e">
        <f t="shared" si="18"/>
        <v>#N/A</v>
      </c>
      <c r="V80" s="246" t="str">
        <f>IF(ISERROR(VLOOKUP($F$6&amp;S80, Constituents!A:A, 1, 0)), "", VLOOKUP(S80,G:L, 6, 0)-$A$9)</f>
        <v/>
      </c>
      <c r="Y80" s="246">
        <f t="shared" si="31"/>
        <v>70</v>
      </c>
      <c r="Z80" s="246" t="str">
        <f t="shared" si="27"/>
        <v/>
      </c>
      <c r="AA80" s="246" t="str">
        <f t="shared" si="28"/>
        <v/>
      </c>
      <c r="AB80" s="246" t="str">
        <f t="shared" si="29"/>
        <v/>
      </c>
    </row>
    <row r="81" spans="11:15">
      <c r="K81" s="353"/>
      <c r="M81" s="253"/>
      <c r="O81" s="257"/>
    </row>
    <row r="82" spans="11:15">
      <c r="K82" s="353"/>
    </row>
    <row r="83" spans="11:15">
      <c r="K83" s="353"/>
    </row>
    <row r="84" spans="11:15">
      <c r="K84" s="353"/>
    </row>
    <row r="85" spans="11:15">
      <c r="K85" s="353"/>
    </row>
    <row r="86" spans="11:15">
      <c r="K86" s="353"/>
    </row>
    <row r="87" spans="11:15">
      <c r="K87" s="353"/>
    </row>
    <row r="88" spans="11:15">
      <c r="K88" s="353"/>
    </row>
    <row r="89" spans="11:15">
      <c r="K89" s="353"/>
    </row>
    <row r="90" spans="11:15">
      <c r="K90" s="353"/>
    </row>
    <row r="91" spans="11:15">
      <c r="K91" s="353"/>
    </row>
    <row r="92" spans="11:15">
      <c r="K92" s="353"/>
    </row>
    <row r="93" spans="11:15">
      <c r="K93" s="353"/>
    </row>
    <row r="94" spans="11:15">
      <c r="K94" s="353"/>
    </row>
    <row r="95" spans="11:15">
      <c r="K95" s="353"/>
    </row>
    <row r="96" spans="11:15">
      <c r="K96" s="353"/>
    </row>
    <row r="97" spans="11:11">
      <c r="K97" s="353"/>
    </row>
    <row r="98" spans="11:11">
      <c r="K98" s="353"/>
    </row>
    <row r="99" spans="11:11">
      <c r="K99" s="353"/>
    </row>
    <row r="100" spans="11:11">
      <c r="K100" s="353"/>
    </row>
    <row r="101" spans="11:11">
      <c r="K101" s="353"/>
    </row>
    <row r="102" spans="11:11">
      <c r="K102" s="353"/>
    </row>
    <row r="103" spans="11:11">
      <c r="K103" s="353"/>
    </row>
    <row r="104" spans="11:11">
      <c r="K104" s="353"/>
    </row>
    <row r="105" spans="11:11">
      <c r="K105" s="353"/>
    </row>
    <row r="106" spans="11:11">
      <c r="K106" s="353"/>
    </row>
    <row r="107" spans="11:11">
      <c r="K107" s="353"/>
    </row>
    <row r="108" spans="11:11">
      <c r="K108" s="353"/>
    </row>
    <row r="109" spans="11:11">
      <c r="K109" s="353"/>
    </row>
    <row r="110" spans="11:11">
      <c r="K110" s="353"/>
    </row>
    <row r="111" spans="11:11">
      <c r="K111" s="353"/>
    </row>
    <row r="112" spans="11:11">
      <c r="K112" s="353"/>
    </row>
    <row r="113" spans="11:11">
      <c r="K113" s="353"/>
    </row>
    <row r="114" spans="11:11">
      <c r="K114" s="353"/>
    </row>
    <row r="115" spans="11:11">
      <c r="K115" s="353"/>
    </row>
    <row r="116" spans="11:11">
      <c r="K116" s="353"/>
    </row>
    <row r="117" spans="11:11">
      <c r="K117" s="353"/>
    </row>
    <row r="118" spans="11:11">
      <c r="K118" s="353"/>
    </row>
    <row r="119" spans="11:11">
      <c r="K119" s="353"/>
    </row>
    <row r="120" spans="11:11">
      <c r="K120" s="353"/>
    </row>
    <row r="121" spans="11:11">
      <c r="K121" s="353"/>
    </row>
    <row r="122" spans="11:11">
      <c r="K122" s="353"/>
    </row>
    <row r="123" spans="11:11">
      <c r="K123" s="353"/>
    </row>
    <row r="124" spans="11:11">
      <c r="K124" s="353"/>
    </row>
    <row r="125" spans="11:11">
      <c r="K125" s="353"/>
    </row>
    <row r="126" spans="11:11">
      <c r="K126" s="353"/>
    </row>
  </sheetData>
  <conditionalFormatting sqref="H11:H80">
    <cfRule type="expression" dxfId="27" priority="1">
      <formula>$D$10=3</formula>
    </cfRule>
    <cfRule type="expression" dxfId="26" priority="2">
      <formula>$D$10=2</formula>
    </cfRule>
    <cfRule type="expression" dxfId="25" priority="3">
      <formula>$D$10=1</formula>
    </cfRule>
    <cfRule type="expression" dxfId="24" priority="4">
      <formula>$D$10=0</formula>
    </cfRule>
    <cfRule type="expression" dxfId="23" priority="5">
      <formula>$D$10=4</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I2411"/>
  <sheetViews>
    <sheetView topLeftCell="H1" zoomScale="90" zoomScaleNormal="90" workbookViewId="0">
      <selection activeCell="F5" sqref="F5"/>
    </sheetView>
  </sheetViews>
  <sheetFormatPr defaultRowHeight="12.75"/>
  <cols>
    <col min="1" max="1" width="11.85546875" style="247" customWidth="1"/>
    <col min="2" max="2" width="30.42578125" style="247" customWidth="1"/>
    <col min="3" max="3" width="12.7109375" style="247" customWidth="1"/>
    <col min="4" max="4" width="9.140625" style="247"/>
    <col min="5" max="5" width="18.140625" style="247" customWidth="1"/>
    <col min="6" max="6" width="13.42578125" style="247" customWidth="1"/>
    <col min="7" max="7" width="13.5703125" style="247" customWidth="1"/>
    <col min="8" max="9" width="12.42578125" style="247" customWidth="1"/>
    <col min="10" max="11" width="11.42578125" style="247" customWidth="1"/>
    <col min="12" max="12" width="12.42578125" style="247" customWidth="1"/>
    <col min="13" max="13" width="7.7109375" style="247" bestFit="1" customWidth="1"/>
    <col min="14" max="14" width="25.140625" style="247" customWidth="1"/>
    <col min="15" max="15" width="13.85546875" style="263" customWidth="1"/>
    <col min="16" max="16" width="10.7109375" style="247" customWidth="1"/>
    <col min="17" max="17" width="10.5703125" style="247" customWidth="1"/>
    <col min="18" max="18" width="15.7109375" style="247" customWidth="1"/>
    <col min="19" max="19" width="10.140625" style="355" customWidth="1"/>
    <col min="20" max="20" width="8.5703125" style="355" customWidth="1"/>
    <col min="21" max="21" width="10.42578125" style="355" customWidth="1"/>
    <col min="22" max="22" width="8.5703125" style="355" customWidth="1"/>
    <col min="23" max="23" width="12.42578125" style="247" customWidth="1"/>
    <col min="24" max="24" width="41.7109375" style="247" bestFit="1" customWidth="1"/>
    <col min="25" max="25" width="18" style="247" customWidth="1"/>
    <col min="26" max="26" width="9.140625" style="265"/>
    <col min="27" max="27" width="8.5703125" style="265" customWidth="1"/>
    <col min="28" max="28" width="11.7109375" style="265" customWidth="1"/>
    <col min="29" max="29" width="9.28515625" style="247" customWidth="1"/>
    <col min="30" max="30" width="19.42578125" style="247" customWidth="1"/>
    <col min="31" max="31" width="10.7109375" style="247" customWidth="1"/>
    <col min="32" max="32" width="16.140625" style="247" customWidth="1"/>
    <col min="33" max="33" width="9.140625" style="247"/>
    <col min="34" max="34" width="41.7109375" style="247" bestFit="1" customWidth="1"/>
    <col min="35" max="35" width="12.140625" style="247" customWidth="1"/>
    <col min="36" max="16384" width="9.140625" style="247"/>
  </cols>
  <sheetData>
    <row r="1" spans="1:35">
      <c r="C1" s="247" t="s">
        <v>391</v>
      </c>
      <c r="D1" s="264" t="s">
        <v>8963</v>
      </c>
      <c r="H1" s="262" t="s">
        <v>393</v>
      </c>
      <c r="P1" s="264" t="s">
        <v>394</v>
      </c>
      <c r="Q1" s="247">
        <v>1500220</v>
      </c>
      <c r="S1" s="355" t="s">
        <v>395</v>
      </c>
    </row>
    <row r="2" spans="1:35" ht="15">
      <c r="D2" s="323" t="s">
        <v>8964</v>
      </c>
      <c r="H2" s="267" t="s">
        <v>397</v>
      </c>
      <c r="I2" s="267"/>
      <c r="J2" s="267"/>
      <c r="K2" s="267"/>
      <c r="L2" s="267"/>
      <c r="P2" s="264" t="s">
        <v>398</v>
      </c>
      <c r="Q2" s="247">
        <v>1500515</v>
      </c>
      <c r="S2" s="355" t="s">
        <v>399</v>
      </c>
      <c r="AC2" s="265"/>
      <c r="AD2" s="265"/>
    </row>
    <row r="3" spans="1:35">
      <c r="H3" s="247">
        <v>1000</v>
      </c>
      <c r="Q3" s="270" t="s">
        <v>402</v>
      </c>
      <c r="R3" s="270" t="s">
        <v>403</v>
      </c>
      <c r="S3" s="355" t="s">
        <v>404</v>
      </c>
      <c r="AC3" s="265"/>
      <c r="AD3" s="265"/>
    </row>
    <row r="4" spans="1:35">
      <c r="C4" s="247" t="s">
        <v>405</v>
      </c>
      <c r="D4" s="247" t="s">
        <v>8965</v>
      </c>
      <c r="P4" s="264" t="s">
        <v>407</v>
      </c>
      <c r="Q4" s="356">
        <v>43677</v>
      </c>
      <c r="R4" s="356">
        <v>43707</v>
      </c>
      <c r="S4" s="355" t="s">
        <v>408</v>
      </c>
      <c r="Y4" s="357" t="s">
        <v>10064</v>
      </c>
      <c r="Z4" s="358">
        <v>-4.5999999999999996</v>
      </c>
      <c r="AC4" s="265"/>
      <c r="AD4" s="265"/>
    </row>
    <row r="5" spans="1:35">
      <c r="D5" s="323" t="s">
        <v>409</v>
      </c>
      <c r="E5" s="264" t="s">
        <v>410</v>
      </c>
      <c r="P5" s="264" t="s">
        <v>411</v>
      </c>
      <c r="Q5" s="274">
        <v>42124</v>
      </c>
      <c r="Z5" s="265">
        <v>-3.6813852805251499</v>
      </c>
    </row>
    <row r="6" spans="1:35">
      <c r="A6" s="275" t="s">
        <v>412</v>
      </c>
      <c r="C6" s="247">
        <v>1</v>
      </c>
      <c r="D6" s="247">
        <v>2</v>
      </c>
      <c r="E6" s="247">
        <v>3</v>
      </c>
      <c r="F6" s="247">
        <v>4</v>
      </c>
      <c r="G6" s="247">
        <v>5</v>
      </c>
      <c r="H6" s="247">
        <v>6</v>
      </c>
      <c r="I6" s="247">
        <v>7</v>
      </c>
      <c r="J6" s="247">
        <v>8</v>
      </c>
      <c r="K6" s="247">
        <v>9</v>
      </c>
      <c r="L6" s="247">
        <v>10</v>
      </c>
      <c r="M6" s="247">
        <v>11</v>
      </c>
      <c r="N6" s="247">
        <v>12</v>
      </c>
      <c r="Q6" s="274"/>
      <c r="R6" s="274"/>
      <c r="S6" s="355" t="e">
        <v>#N/A</v>
      </c>
      <c r="W6" s="274"/>
      <c r="X6" s="274"/>
      <c r="Y6" s="274"/>
      <c r="Z6" s="276"/>
      <c r="AA6" s="276"/>
      <c r="AB6" s="276"/>
      <c r="AC6" s="274"/>
    </row>
    <row r="7" spans="1:35" ht="48" customHeight="1">
      <c r="A7" s="273" t="s">
        <v>372</v>
      </c>
      <c r="B7" s="264" t="s">
        <v>413</v>
      </c>
      <c r="E7" s="264" t="s">
        <v>414</v>
      </c>
      <c r="F7" s="277" t="s">
        <v>415</v>
      </c>
      <c r="G7" s="277" t="s">
        <v>416</v>
      </c>
      <c r="H7" s="277" t="s">
        <v>417</v>
      </c>
      <c r="I7" s="277" t="s">
        <v>418</v>
      </c>
      <c r="J7" s="277" t="s">
        <v>419</v>
      </c>
      <c r="K7" s="277" t="s">
        <v>420</v>
      </c>
      <c r="L7" s="278" t="s">
        <v>421</v>
      </c>
      <c r="M7" s="278" t="s">
        <v>376</v>
      </c>
      <c r="N7" s="278" t="s">
        <v>414</v>
      </c>
      <c r="O7" s="279" t="s">
        <v>422</v>
      </c>
      <c r="P7" s="280" t="s">
        <v>423</v>
      </c>
      <c r="Q7" s="280" t="s">
        <v>424</v>
      </c>
      <c r="R7" s="280" t="s">
        <v>425</v>
      </c>
      <c r="S7" s="359" t="s">
        <v>426</v>
      </c>
      <c r="T7" s="359" t="s">
        <v>427</v>
      </c>
      <c r="U7" s="359" t="s">
        <v>10065</v>
      </c>
      <c r="V7" s="359"/>
      <c r="W7" s="283" t="s">
        <v>429</v>
      </c>
      <c r="X7" s="360" t="s">
        <v>273</v>
      </c>
      <c r="Y7" s="360" t="s">
        <v>430</v>
      </c>
      <c r="Z7" s="361" t="s">
        <v>423</v>
      </c>
      <c r="AA7" s="285" t="s">
        <v>431</v>
      </c>
      <c r="AB7" s="285" t="s">
        <v>432</v>
      </c>
      <c r="AC7" s="280" t="s">
        <v>428</v>
      </c>
      <c r="AD7" s="232" t="s">
        <v>430</v>
      </c>
      <c r="AE7" s="231" t="s">
        <v>423</v>
      </c>
      <c r="AF7" s="286" t="s">
        <v>431</v>
      </c>
    </row>
    <row r="8" spans="1:35" ht="15">
      <c r="A8" s="247" t="s">
        <v>176</v>
      </c>
      <c r="B8" s="287" t="s">
        <v>10066</v>
      </c>
      <c r="C8" s="287" t="s">
        <v>5588</v>
      </c>
      <c r="D8" s="288">
        <v>1</v>
      </c>
      <c r="E8" s="287" t="s">
        <v>23</v>
      </c>
      <c r="F8" s="362">
        <v>43707</v>
      </c>
      <c r="G8" s="363" t="s">
        <v>8966</v>
      </c>
      <c r="H8" s="363" t="s">
        <v>1256</v>
      </c>
      <c r="I8" s="364">
        <v>2</v>
      </c>
      <c r="J8" s="364">
        <v>23</v>
      </c>
      <c r="K8" s="363" t="s">
        <v>815</v>
      </c>
      <c r="L8" s="292">
        <v>1190.53</v>
      </c>
      <c r="M8" s="293" t="s">
        <v>1257</v>
      </c>
      <c r="N8" s="293" t="s">
        <v>1258</v>
      </c>
      <c r="O8" s="294" t="s">
        <v>186</v>
      </c>
      <c r="P8" s="295">
        <v>-2.2713779999999999</v>
      </c>
      <c r="Q8" s="295" t="s">
        <v>408</v>
      </c>
      <c r="R8" s="296">
        <v>0</v>
      </c>
      <c r="S8" s="365">
        <v>2.0068260386594997E-2</v>
      </c>
      <c r="T8" s="365">
        <v>1.4624581201610583E-2</v>
      </c>
      <c r="U8" s="365">
        <v>1.3722280392128363</v>
      </c>
      <c r="V8" s="366"/>
      <c r="W8" s="247" t="s">
        <v>8836</v>
      </c>
      <c r="X8" s="367" t="s">
        <v>32</v>
      </c>
      <c r="Y8" s="367" t="s">
        <v>450</v>
      </c>
      <c r="Z8" s="300">
        <v>1.9718640549019608</v>
      </c>
      <c r="AA8" s="301">
        <v>0</v>
      </c>
      <c r="AB8" s="302">
        <v>1.0299807518120929</v>
      </c>
      <c r="AC8" s="295">
        <v>0.86661249613514035</v>
      </c>
      <c r="AD8" s="246" t="s">
        <v>450</v>
      </c>
      <c r="AE8" s="303">
        <v>2.9008131866274517E-2</v>
      </c>
      <c r="AF8" s="304">
        <v>0</v>
      </c>
      <c r="AH8" s="247" t="s">
        <v>23</v>
      </c>
      <c r="AI8" s="264" t="s">
        <v>186</v>
      </c>
    </row>
    <row r="9" spans="1:35" ht="15">
      <c r="A9" s="247" t="s">
        <v>8970</v>
      </c>
      <c r="B9" s="287" t="s">
        <v>8971</v>
      </c>
      <c r="C9" s="287" t="s">
        <v>5592</v>
      </c>
      <c r="D9" s="305">
        <v>2</v>
      </c>
      <c r="E9" s="287" t="s">
        <v>23</v>
      </c>
      <c r="F9" s="362">
        <v>43707</v>
      </c>
      <c r="G9" s="363" t="s">
        <v>8966</v>
      </c>
      <c r="H9" s="363" t="s">
        <v>1562</v>
      </c>
      <c r="I9" s="364">
        <v>2</v>
      </c>
      <c r="J9" s="364">
        <v>1</v>
      </c>
      <c r="K9" s="363" t="s">
        <v>815</v>
      </c>
      <c r="L9" s="292">
        <v>169.84</v>
      </c>
      <c r="M9" s="293" t="s">
        <v>1563</v>
      </c>
      <c r="N9" s="293" t="s">
        <v>1564</v>
      </c>
      <c r="O9" s="294" t="s">
        <v>186</v>
      </c>
      <c r="P9" s="295">
        <v>1.9937514999999999</v>
      </c>
      <c r="Q9" s="295" t="s">
        <v>399</v>
      </c>
      <c r="R9" s="296">
        <v>0</v>
      </c>
      <c r="S9" s="365">
        <v>1.1624693683715899E-3</v>
      </c>
      <c r="T9" s="365">
        <v>3.0367271866270779E-3</v>
      </c>
      <c r="U9" s="365">
        <v>0.38280335931748805</v>
      </c>
      <c r="V9" s="366"/>
      <c r="W9" s="247" t="s">
        <v>8950</v>
      </c>
      <c r="X9" s="367" t="s">
        <v>35</v>
      </c>
      <c r="Y9" s="367" t="s">
        <v>450</v>
      </c>
      <c r="Z9" s="300">
        <v>5.1446616279999988</v>
      </c>
      <c r="AA9" s="301">
        <v>0</v>
      </c>
      <c r="AB9" s="302">
        <v>0.99908847266442125</v>
      </c>
      <c r="AC9" s="295">
        <v>0.89452135942655786</v>
      </c>
      <c r="AD9" s="246" t="s">
        <v>12</v>
      </c>
      <c r="AE9" s="303">
        <v>-2.1282126808066661E-2</v>
      </c>
      <c r="AF9" s="304">
        <v>0</v>
      </c>
      <c r="AH9" s="247" t="s">
        <v>4</v>
      </c>
      <c r="AI9" s="264" t="s">
        <v>178</v>
      </c>
    </row>
    <row r="10" spans="1:35" ht="15">
      <c r="A10" s="247" t="s">
        <v>10067</v>
      </c>
      <c r="B10" s="287" t="s">
        <v>10068</v>
      </c>
      <c r="C10" s="287" t="s">
        <v>5595</v>
      </c>
      <c r="D10" s="305">
        <v>3</v>
      </c>
      <c r="E10" s="287" t="s">
        <v>23</v>
      </c>
      <c r="F10" s="362">
        <v>43707</v>
      </c>
      <c r="G10" s="363" t="s">
        <v>8966</v>
      </c>
      <c r="H10" s="363" t="s">
        <v>1069</v>
      </c>
      <c r="I10" s="364">
        <v>2.5</v>
      </c>
      <c r="J10" s="364">
        <v>1</v>
      </c>
      <c r="K10" s="363" t="s">
        <v>815</v>
      </c>
      <c r="L10" s="368">
        <v>212.56</v>
      </c>
      <c r="M10" s="369" t="s">
        <v>1070</v>
      </c>
      <c r="N10" s="369" t="s">
        <v>1071</v>
      </c>
      <c r="O10" s="294" t="s">
        <v>186</v>
      </c>
      <c r="P10" s="295">
        <v>1.8056392999999999</v>
      </c>
      <c r="Q10" s="295" t="s">
        <v>408</v>
      </c>
      <c r="R10" s="296">
        <v>0</v>
      </c>
      <c r="S10" s="365">
        <v>1.9570839252516532E-4</v>
      </c>
      <c r="T10" s="365">
        <v>1.2167692536279202E-3</v>
      </c>
      <c r="U10" s="365">
        <v>0.16084265109562967</v>
      </c>
      <c r="V10" s="366"/>
      <c r="W10" s="247" t="s">
        <v>8926</v>
      </c>
      <c r="X10" s="367" t="s">
        <v>36</v>
      </c>
      <c r="Y10" s="367" t="s">
        <v>450</v>
      </c>
      <c r="Z10" s="300">
        <v>5.2405061359999987</v>
      </c>
      <c r="AA10" s="301">
        <v>0</v>
      </c>
      <c r="AB10" s="302">
        <v>1.1238397587488638</v>
      </c>
      <c r="AC10" s="295">
        <v>0.9493596065314498</v>
      </c>
      <c r="AD10" s="246" t="s">
        <v>458</v>
      </c>
      <c r="AE10" s="303">
        <v>-4.4223004934689794E-2</v>
      </c>
      <c r="AF10" s="304">
        <v>0</v>
      </c>
      <c r="AH10" s="247" t="s">
        <v>25</v>
      </c>
      <c r="AI10" s="264" t="s">
        <v>169</v>
      </c>
    </row>
    <row r="11" spans="1:35" ht="15">
      <c r="A11" s="247" t="s">
        <v>176</v>
      </c>
      <c r="B11" s="287" t="s">
        <v>9776</v>
      </c>
      <c r="C11" s="287" t="s">
        <v>5597</v>
      </c>
      <c r="D11" s="305">
        <v>4</v>
      </c>
      <c r="E11" s="287" t="s">
        <v>23</v>
      </c>
      <c r="F11" s="362">
        <v>43707</v>
      </c>
      <c r="G11" s="363" t="s">
        <v>8966</v>
      </c>
      <c r="H11" s="363" t="s">
        <v>4389</v>
      </c>
      <c r="I11" s="364">
        <v>1.75</v>
      </c>
      <c r="J11" s="364">
        <v>5</v>
      </c>
      <c r="K11" s="363" t="s">
        <v>815</v>
      </c>
      <c r="L11" s="368">
        <v>47.65</v>
      </c>
      <c r="M11" s="369" t="s">
        <v>4390</v>
      </c>
      <c r="N11" s="369" t="s">
        <v>4391</v>
      </c>
      <c r="O11" s="294" t="s">
        <v>186</v>
      </c>
      <c r="P11" s="295">
        <v>-7.5295870000000003</v>
      </c>
      <c r="Q11" s="295" t="s">
        <v>408</v>
      </c>
      <c r="R11" s="296">
        <v>0</v>
      </c>
      <c r="S11" s="365">
        <v>1.393420386093386E-3</v>
      </c>
      <c r="T11" s="365">
        <v>1.4673499527903275E-3</v>
      </c>
      <c r="U11" s="365">
        <v>0.94961694955156661</v>
      </c>
      <c r="V11" s="366"/>
      <c r="W11" s="247" t="s">
        <v>8942</v>
      </c>
      <c r="X11" s="367" t="s">
        <v>40</v>
      </c>
      <c r="Y11" s="367" t="s">
        <v>450</v>
      </c>
      <c r="Z11" s="300">
        <v>6.6147851620000013</v>
      </c>
      <c r="AA11" s="301">
        <v>0</v>
      </c>
      <c r="AB11" s="302">
        <v>1.115204315947925</v>
      </c>
      <c r="AC11" s="295">
        <v>0.8900544172378777</v>
      </c>
      <c r="AD11" s="246" t="s">
        <v>10</v>
      </c>
      <c r="AE11" s="303">
        <v>-3.0778810488849177E-2</v>
      </c>
      <c r="AF11" s="304">
        <v>0</v>
      </c>
      <c r="AH11" s="247" t="s">
        <v>3</v>
      </c>
      <c r="AI11" s="264" t="s">
        <v>305</v>
      </c>
    </row>
    <row r="12" spans="1:35" ht="15">
      <c r="A12" s="247" t="s">
        <v>10069</v>
      </c>
      <c r="B12" s="287" t="s">
        <v>10070</v>
      </c>
      <c r="C12" s="287" t="s">
        <v>5599</v>
      </c>
      <c r="D12" s="305">
        <v>5</v>
      </c>
      <c r="E12" s="287" t="s">
        <v>23</v>
      </c>
      <c r="F12" s="362">
        <v>43707</v>
      </c>
      <c r="G12" s="363" t="s">
        <v>8966</v>
      </c>
      <c r="H12" s="363" t="s">
        <v>2540</v>
      </c>
      <c r="I12" s="364">
        <v>2.5</v>
      </c>
      <c r="J12" s="364">
        <v>1</v>
      </c>
      <c r="K12" s="363" t="s">
        <v>815</v>
      </c>
      <c r="L12" s="368">
        <v>60.92</v>
      </c>
      <c r="M12" s="369" t="s">
        <v>2541</v>
      </c>
      <c r="N12" s="369" t="s">
        <v>2542</v>
      </c>
      <c r="O12" s="294" t="s">
        <v>186</v>
      </c>
      <c r="P12" s="295">
        <v>9.0388409999999997</v>
      </c>
      <c r="Q12" s="295" t="s">
        <v>395</v>
      </c>
      <c r="R12" s="296">
        <v>0</v>
      </c>
      <c r="S12" s="365">
        <v>3.3648077434012013E-3</v>
      </c>
      <c r="T12" s="365">
        <v>3.3132682321379225E-3</v>
      </c>
      <c r="U12" s="365">
        <v>1.0155554901240285</v>
      </c>
      <c r="V12" s="366"/>
      <c r="W12" s="247" t="s">
        <v>8930</v>
      </c>
      <c r="X12" s="367" t="s">
        <v>37</v>
      </c>
      <c r="Y12" s="367" t="s">
        <v>450</v>
      </c>
      <c r="Z12" s="300">
        <v>5.8184938290000003</v>
      </c>
      <c r="AA12" s="301">
        <v>0</v>
      </c>
      <c r="AB12" s="302">
        <v>1.0523938378153588</v>
      </c>
      <c r="AC12" s="295">
        <v>0.98072881564253123</v>
      </c>
      <c r="AD12" s="246" t="s">
        <v>501</v>
      </c>
      <c r="AE12" s="303">
        <v>-6.8328427078794884E-2</v>
      </c>
      <c r="AF12" s="304">
        <v>0</v>
      </c>
      <c r="AH12" s="247" t="s">
        <v>31</v>
      </c>
      <c r="AI12" s="264" t="s">
        <v>305</v>
      </c>
    </row>
    <row r="13" spans="1:35" ht="15">
      <c r="A13" s="247" t="s">
        <v>176</v>
      </c>
      <c r="B13" s="287" t="s">
        <v>9775</v>
      </c>
      <c r="C13" s="287" t="s">
        <v>5601</v>
      </c>
      <c r="D13" s="305">
        <v>6</v>
      </c>
      <c r="E13" s="287" t="s">
        <v>23</v>
      </c>
      <c r="F13" s="362">
        <v>43707</v>
      </c>
      <c r="G13" s="363" t="s">
        <v>8966</v>
      </c>
      <c r="H13" s="363" t="s">
        <v>3296</v>
      </c>
      <c r="I13" s="364">
        <v>1</v>
      </c>
      <c r="J13" s="364">
        <v>3</v>
      </c>
      <c r="K13" s="363" t="s">
        <v>815</v>
      </c>
      <c r="L13" s="368">
        <v>17.12</v>
      </c>
      <c r="M13" s="369" t="s">
        <v>3297</v>
      </c>
      <c r="N13" s="369" t="s">
        <v>3298</v>
      </c>
      <c r="O13" s="294" t="s">
        <v>186</v>
      </c>
      <c r="P13" s="295">
        <v>-10.647178</v>
      </c>
      <c r="Q13" s="295" t="s">
        <v>484</v>
      </c>
      <c r="R13" s="296">
        <v>0</v>
      </c>
      <c r="S13" s="365">
        <v>2.821614214595545E-4</v>
      </c>
      <c r="T13" s="365">
        <v>3.0179200372983003E-4</v>
      </c>
      <c r="U13" s="365">
        <v>0.93495327236088999</v>
      </c>
      <c r="V13" s="366"/>
      <c r="W13" s="247" t="s">
        <v>8938</v>
      </c>
      <c r="X13" s="367" t="s">
        <v>38</v>
      </c>
      <c r="Y13" s="367" t="s">
        <v>450</v>
      </c>
      <c r="Z13" s="300">
        <v>2.3491969829999992</v>
      </c>
      <c r="AA13" s="301">
        <v>0</v>
      </c>
      <c r="AB13" s="302">
        <v>0.91352494432782128</v>
      </c>
      <c r="AC13" s="295">
        <v>0.90088354651792135</v>
      </c>
      <c r="AD13" s="246" t="s">
        <v>186</v>
      </c>
      <c r="AE13" s="303">
        <v>-6.9430707356829269E-2</v>
      </c>
      <c r="AF13" s="304">
        <v>0</v>
      </c>
      <c r="AH13" s="247" t="s">
        <v>27</v>
      </c>
      <c r="AI13" s="264" t="s">
        <v>169</v>
      </c>
    </row>
    <row r="14" spans="1:35" ht="15">
      <c r="A14" s="247" t="s">
        <v>176</v>
      </c>
      <c r="B14" s="287" t="s">
        <v>10071</v>
      </c>
      <c r="C14" s="287" t="s">
        <v>5603</v>
      </c>
      <c r="D14" s="305">
        <v>7</v>
      </c>
      <c r="E14" s="287" t="s">
        <v>23</v>
      </c>
      <c r="F14" s="362">
        <v>43707</v>
      </c>
      <c r="G14" s="363" t="s">
        <v>8966</v>
      </c>
      <c r="H14" s="363" t="s">
        <v>1307</v>
      </c>
      <c r="I14" s="364">
        <v>2.5</v>
      </c>
      <c r="J14" s="364">
        <v>3</v>
      </c>
      <c r="K14" s="363" t="s">
        <v>815</v>
      </c>
      <c r="L14" s="368">
        <v>83.28</v>
      </c>
      <c r="M14" s="369" t="s">
        <v>1308</v>
      </c>
      <c r="N14" s="369" t="s">
        <v>1309</v>
      </c>
      <c r="O14" s="294" t="s">
        <v>186</v>
      </c>
      <c r="P14" s="295">
        <v>-5.1048336000000001</v>
      </c>
      <c r="Q14" s="295" t="s">
        <v>408</v>
      </c>
      <c r="R14" s="296">
        <v>0</v>
      </c>
      <c r="S14" s="365">
        <v>2.4972389699712147E-4</v>
      </c>
      <c r="T14" s="365">
        <v>5.6874084972359257E-4</v>
      </c>
      <c r="U14" s="365">
        <v>0.43908204785797789</v>
      </c>
      <c r="V14" s="366"/>
      <c r="W14" s="247" t="s">
        <v>8954</v>
      </c>
      <c r="X14" s="367" t="s">
        <v>39</v>
      </c>
      <c r="Y14" s="367" t="s">
        <v>450</v>
      </c>
      <c r="Z14" s="300">
        <v>8.6451265220000018</v>
      </c>
      <c r="AA14" s="301">
        <v>0</v>
      </c>
      <c r="AB14" s="302">
        <v>0.92969935409720561</v>
      </c>
      <c r="AC14" s="295">
        <v>0.74265312836907482</v>
      </c>
      <c r="AD14" s="246" t="s">
        <v>305</v>
      </c>
      <c r="AE14" s="303">
        <v>-6.8749054905000009E-2</v>
      </c>
      <c r="AF14" s="304">
        <v>0</v>
      </c>
      <c r="AH14" s="247" t="s">
        <v>13</v>
      </c>
      <c r="AI14" s="264" t="s">
        <v>10</v>
      </c>
    </row>
    <row r="15" spans="1:35" ht="15">
      <c r="A15" s="247" t="s">
        <v>176</v>
      </c>
      <c r="B15" s="287" t="s">
        <v>10072</v>
      </c>
      <c r="C15" s="287" t="s">
        <v>5606</v>
      </c>
      <c r="D15" s="305">
        <v>8</v>
      </c>
      <c r="E15" s="287" t="s">
        <v>23</v>
      </c>
      <c r="F15" s="362">
        <v>43707</v>
      </c>
      <c r="G15" s="363" t="s">
        <v>8966</v>
      </c>
      <c r="H15" s="363" t="s">
        <v>2547</v>
      </c>
      <c r="I15" s="364">
        <v>1</v>
      </c>
      <c r="J15" s="364">
        <v>7</v>
      </c>
      <c r="K15" s="363" t="s">
        <v>815</v>
      </c>
      <c r="L15" s="368">
        <v>42.78</v>
      </c>
      <c r="M15" s="369" t="s">
        <v>2548</v>
      </c>
      <c r="N15" s="369" t="s">
        <v>2549</v>
      </c>
      <c r="O15" s="294" t="s">
        <v>186</v>
      </c>
      <c r="P15" s="295">
        <v>-15.571344</v>
      </c>
      <c r="Q15" s="295" t="s">
        <v>484</v>
      </c>
      <c r="R15" s="296">
        <v>0</v>
      </c>
      <c r="S15" s="365">
        <v>1.239477091290422E-4</v>
      </c>
      <c r="T15" s="365">
        <v>1.6366278026139344E-4</v>
      </c>
      <c r="U15" s="365">
        <v>0.75733596197669106</v>
      </c>
      <c r="V15" s="366"/>
      <c r="W15" s="247" t="s">
        <v>8934</v>
      </c>
      <c r="X15" s="367" t="s">
        <v>33</v>
      </c>
      <c r="Y15" s="367" t="s">
        <v>450</v>
      </c>
      <c r="Z15" s="300">
        <v>5.5919623419999995</v>
      </c>
      <c r="AA15" s="301">
        <v>0</v>
      </c>
      <c r="AB15" s="302">
        <v>1.0199217566211691</v>
      </c>
      <c r="AC15" s="295">
        <v>0.86558010804333052</v>
      </c>
      <c r="AD15" s="246" t="s">
        <v>169</v>
      </c>
      <c r="AE15" s="303">
        <v>-0.10644521564952164</v>
      </c>
      <c r="AF15" s="304">
        <v>0</v>
      </c>
      <c r="AH15" s="247" t="s">
        <v>7</v>
      </c>
      <c r="AI15" s="264" t="s">
        <v>458</v>
      </c>
    </row>
    <row r="16" spans="1:35" ht="15">
      <c r="A16" s="247" t="s">
        <v>10073</v>
      </c>
      <c r="B16" s="287" t="s">
        <v>10074</v>
      </c>
      <c r="C16" s="287" t="s">
        <v>5608</v>
      </c>
      <c r="D16" s="305">
        <v>9</v>
      </c>
      <c r="E16" s="287" t="s">
        <v>23</v>
      </c>
      <c r="F16" s="362">
        <v>43707</v>
      </c>
      <c r="G16" s="363" t="s">
        <v>8966</v>
      </c>
      <c r="H16" s="363" t="s">
        <v>2557</v>
      </c>
      <c r="I16" s="364">
        <v>1.25</v>
      </c>
      <c r="J16" s="364">
        <v>1</v>
      </c>
      <c r="K16" s="363" t="s">
        <v>815</v>
      </c>
      <c r="L16" s="368">
        <v>73.150000000000006</v>
      </c>
      <c r="M16" s="369" t="s">
        <v>2558</v>
      </c>
      <c r="N16" s="369" t="s">
        <v>2559</v>
      </c>
      <c r="O16" s="294" t="s">
        <v>186</v>
      </c>
      <c r="P16" s="295">
        <v>-25.112611999999999</v>
      </c>
      <c r="Q16" s="295" t="s">
        <v>456</v>
      </c>
      <c r="R16" s="296">
        <v>0</v>
      </c>
      <c r="S16" s="365">
        <v>1.9210088105865908E-3</v>
      </c>
      <c r="T16" s="365">
        <v>5.9415456842947174E-4</v>
      </c>
      <c r="U16" s="365">
        <v>3.2331802407316195</v>
      </c>
      <c r="V16" s="366"/>
      <c r="W16" s="247" t="s">
        <v>8946</v>
      </c>
      <c r="X16" s="367" t="s">
        <v>34</v>
      </c>
      <c r="Y16" s="367" t="s">
        <v>450</v>
      </c>
      <c r="Z16" s="300">
        <v>3.9233399740000006</v>
      </c>
      <c r="AA16" s="301">
        <v>0</v>
      </c>
      <c r="AB16" s="302">
        <v>1.1790797158546535</v>
      </c>
      <c r="AC16" s="295">
        <v>0.98603407728148451</v>
      </c>
      <c r="AD16" s="246" t="s">
        <v>178</v>
      </c>
      <c r="AE16" s="303">
        <v>-8.3752708189079594E-2</v>
      </c>
      <c r="AF16" s="304">
        <v>0</v>
      </c>
      <c r="AH16" s="247" t="s">
        <v>1</v>
      </c>
      <c r="AI16" s="264" t="s">
        <v>169</v>
      </c>
    </row>
    <row r="17" spans="1:35" ht="15">
      <c r="A17" s="247" t="s">
        <v>176</v>
      </c>
      <c r="B17" s="287" t="s">
        <v>8975</v>
      </c>
      <c r="C17" s="287" t="s">
        <v>5610</v>
      </c>
      <c r="D17" s="305">
        <v>10</v>
      </c>
      <c r="E17" s="287" t="s">
        <v>23</v>
      </c>
      <c r="F17" s="362">
        <v>43707</v>
      </c>
      <c r="G17" s="363" t="s">
        <v>8966</v>
      </c>
      <c r="H17" s="363" t="s">
        <v>3607</v>
      </c>
      <c r="I17" s="364">
        <v>1.5</v>
      </c>
      <c r="J17" s="364">
        <v>9</v>
      </c>
      <c r="K17" s="363" t="s">
        <v>815</v>
      </c>
      <c r="L17" s="368">
        <v>49.47</v>
      </c>
      <c r="M17" s="369" t="s">
        <v>3608</v>
      </c>
      <c r="N17" s="369" t="s">
        <v>3609</v>
      </c>
      <c r="O17" s="294" t="s">
        <v>186</v>
      </c>
      <c r="P17" s="295">
        <v>7.7073812000000004</v>
      </c>
      <c r="Q17" s="295" t="s">
        <v>447</v>
      </c>
      <c r="R17" s="296">
        <v>0</v>
      </c>
      <c r="S17" s="365">
        <v>6.1270228884075851E-4</v>
      </c>
      <c r="T17" s="365">
        <v>7.0752427779818285E-4</v>
      </c>
      <c r="U17" s="365">
        <v>0.86598058620333063</v>
      </c>
      <c r="V17" s="366"/>
      <c r="W17" s="247" t="s">
        <v>8882</v>
      </c>
      <c r="X17" s="367" t="s">
        <v>9</v>
      </c>
      <c r="Y17" s="367" t="s">
        <v>10</v>
      </c>
      <c r="Z17" s="300">
        <v>1.3476551322000005</v>
      </c>
      <c r="AA17" s="301">
        <v>0</v>
      </c>
      <c r="AB17" s="302">
        <v>1.3800011626483588</v>
      </c>
      <c r="AC17" s="295">
        <v>1.0975492383510681</v>
      </c>
      <c r="AE17" s="265"/>
      <c r="AF17" s="265"/>
      <c r="AH17" s="247" t="s">
        <v>9</v>
      </c>
      <c r="AI17" s="264" t="s">
        <v>10</v>
      </c>
    </row>
    <row r="18" spans="1:35" ht="15">
      <c r="A18" s="247" t="s">
        <v>176</v>
      </c>
      <c r="B18" s="287" t="s">
        <v>9777</v>
      </c>
      <c r="C18" s="287" t="s">
        <v>5613</v>
      </c>
      <c r="D18" s="305">
        <v>11</v>
      </c>
      <c r="E18" s="287" t="s">
        <v>23</v>
      </c>
      <c r="F18" s="362">
        <v>43707</v>
      </c>
      <c r="G18" s="363" t="s">
        <v>8966</v>
      </c>
      <c r="H18" s="363" t="s">
        <v>3484</v>
      </c>
      <c r="I18" s="364">
        <v>2</v>
      </c>
      <c r="J18" s="364">
        <v>2</v>
      </c>
      <c r="K18" s="363" t="s">
        <v>815</v>
      </c>
      <c r="L18" s="368">
        <v>129.66</v>
      </c>
      <c r="M18" s="369" t="s">
        <v>3485</v>
      </c>
      <c r="N18" s="369" t="s">
        <v>3486</v>
      </c>
      <c r="O18" s="294" t="s">
        <v>186</v>
      </c>
      <c r="P18" s="295">
        <v>2.0061374000000001</v>
      </c>
      <c r="Q18" s="295" t="s">
        <v>404</v>
      </c>
      <c r="R18" s="296">
        <v>0</v>
      </c>
      <c r="S18" s="365">
        <v>5.923671623051293E-4</v>
      </c>
      <c r="T18" s="365">
        <v>9.9590255739838191E-4</v>
      </c>
      <c r="U18" s="365">
        <v>0.59480433894314222</v>
      </c>
      <c r="V18" s="366"/>
      <c r="W18" s="247" t="s">
        <v>8894</v>
      </c>
      <c r="X18" s="367" t="s">
        <v>16</v>
      </c>
      <c r="Y18" s="367" t="s">
        <v>12</v>
      </c>
      <c r="Z18" s="300">
        <v>-0.33926643831999997</v>
      </c>
      <c r="AA18" s="301">
        <v>0</v>
      </c>
      <c r="AB18" s="302">
        <v>0.93269733557942658</v>
      </c>
      <c r="AC18" s="295">
        <v>0.87202133145605387</v>
      </c>
      <c r="AH18" s="247" t="s">
        <v>44</v>
      </c>
      <c r="AI18" s="264" t="s">
        <v>458</v>
      </c>
    </row>
    <row r="19" spans="1:35" ht="15">
      <c r="A19" s="247" t="s">
        <v>176</v>
      </c>
      <c r="B19" s="287" t="s">
        <v>10075</v>
      </c>
      <c r="C19" s="287" t="s">
        <v>5615</v>
      </c>
      <c r="D19" s="305">
        <v>12</v>
      </c>
      <c r="E19" s="287" t="s">
        <v>23</v>
      </c>
      <c r="F19" s="362">
        <v>43707</v>
      </c>
      <c r="G19" s="363" t="s">
        <v>8966</v>
      </c>
      <c r="H19" s="363" t="s">
        <v>4713</v>
      </c>
      <c r="I19" s="364">
        <v>2</v>
      </c>
      <c r="J19" s="364">
        <v>2</v>
      </c>
      <c r="K19" s="363" t="s">
        <v>815</v>
      </c>
      <c r="L19" s="368">
        <v>57.86</v>
      </c>
      <c r="M19" s="369" t="s">
        <v>4714</v>
      </c>
      <c r="N19" s="369" t="s">
        <v>4715</v>
      </c>
      <c r="O19" s="294" t="s">
        <v>186</v>
      </c>
      <c r="P19" s="295">
        <v>-5.2096963000000001</v>
      </c>
      <c r="Q19" s="295" t="s">
        <v>447</v>
      </c>
      <c r="R19" s="296">
        <v>0</v>
      </c>
      <c r="S19" s="365">
        <v>1.1911632433622432E-3</v>
      </c>
      <c r="T19" s="365">
        <v>1.4174767322330335E-3</v>
      </c>
      <c r="U19" s="365">
        <v>0.84034059697455099</v>
      </c>
      <c r="V19" s="366"/>
      <c r="W19" s="247" t="s">
        <v>8872</v>
      </c>
      <c r="X19" s="367" t="s">
        <v>44</v>
      </c>
      <c r="Y19" s="367" t="s">
        <v>458</v>
      </c>
      <c r="Z19" s="300">
        <v>-1.0109221871428569</v>
      </c>
      <c r="AA19" s="301">
        <v>0</v>
      </c>
      <c r="AB19" s="302">
        <v>0.38889750081826208</v>
      </c>
      <c r="AC19" s="295">
        <v>0.38591061193350312</v>
      </c>
      <c r="AH19" s="247" t="s">
        <v>49</v>
      </c>
      <c r="AI19" s="264" t="s">
        <v>458</v>
      </c>
    </row>
    <row r="20" spans="1:35" ht="15">
      <c r="A20" s="247" t="s">
        <v>176</v>
      </c>
      <c r="B20" s="287" t="s">
        <v>10076</v>
      </c>
      <c r="C20" s="287" t="s">
        <v>5618</v>
      </c>
      <c r="D20" s="305">
        <v>13</v>
      </c>
      <c r="E20" s="287" t="s">
        <v>23</v>
      </c>
      <c r="F20" s="362">
        <v>43707</v>
      </c>
      <c r="G20" s="363" t="s">
        <v>8966</v>
      </c>
      <c r="H20" s="363" t="s">
        <v>4021</v>
      </c>
      <c r="I20" s="364">
        <v>1.5</v>
      </c>
      <c r="J20" s="364">
        <v>2</v>
      </c>
      <c r="K20" s="363" t="s">
        <v>815</v>
      </c>
      <c r="L20" s="368">
        <v>41.74</v>
      </c>
      <c r="M20" s="369" t="s">
        <v>4022</v>
      </c>
      <c r="N20" s="369" t="s">
        <v>4023</v>
      </c>
      <c r="O20" s="294" t="s">
        <v>186</v>
      </c>
      <c r="P20" s="295">
        <v>-14.449680000000001</v>
      </c>
      <c r="Q20" s="295" t="s">
        <v>447</v>
      </c>
      <c r="R20" s="296">
        <v>0</v>
      </c>
      <c r="S20" s="365">
        <v>2.506178596483561E-5</v>
      </c>
      <c r="T20" s="365">
        <v>4.1539242628981958E-4</v>
      </c>
      <c r="U20" s="365">
        <v>6.0332794674860017E-2</v>
      </c>
      <c r="V20" s="366"/>
      <c r="W20" s="247" t="s">
        <v>8869</v>
      </c>
      <c r="X20" s="367" t="s">
        <v>49</v>
      </c>
      <c r="Y20" s="367" t="s">
        <v>458</v>
      </c>
      <c r="Z20" s="300">
        <v>-2.3424207920000004</v>
      </c>
      <c r="AA20" s="301">
        <v>0</v>
      </c>
      <c r="AB20" s="302">
        <v>0.6434073400855177</v>
      </c>
      <c r="AC20" s="295">
        <v>0.54502241977988009</v>
      </c>
      <c r="AH20" s="247" t="s">
        <v>377</v>
      </c>
      <c r="AI20" s="264" t="s">
        <v>186</v>
      </c>
    </row>
    <row r="21" spans="1:35" ht="15.75" customHeight="1">
      <c r="A21" s="247" t="s">
        <v>176</v>
      </c>
      <c r="B21" s="287" t="s">
        <v>9778</v>
      </c>
      <c r="C21" s="287" t="s">
        <v>5620</v>
      </c>
      <c r="D21" s="305">
        <v>14</v>
      </c>
      <c r="E21" s="287" t="s">
        <v>23</v>
      </c>
      <c r="F21" s="362">
        <v>43707</v>
      </c>
      <c r="G21" s="363" t="s">
        <v>8966</v>
      </c>
      <c r="H21" s="363" t="s">
        <v>1357</v>
      </c>
      <c r="I21" s="364">
        <v>2</v>
      </c>
      <c r="J21" s="364">
        <v>31</v>
      </c>
      <c r="K21" s="363" t="s">
        <v>815</v>
      </c>
      <c r="L21" s="368">
        <v>185.67</v>
      </c>
      <c r="M21" s="369" t="s">
        <v>1358</v>
      </c>
      <c r="N21" s="369" t="s">
        <v>1359</v>
      </c>
      <c r="O21" s="294" t="s">
        <v>186</v>
      </c>
      <c r="P21" s="295">
        <v>-4.4071436000000004</v>
      </c>
      <c r="Q21" s="295" t="s">
        <v>280</v>
      </c>
      <c r="R21" s="296">
        <v>0</v>
      </c>
      <c r="S21" s="365">
        <v>3.3419348285993973E-2</v>
      </c>
      <c r="T21" s="365">
        <v>1.8080584618534516E-2</v>
      </c>
      <c r="U21" s="365">
        <v>1.8483555145520902</v>
      </c>
      <c r="V21" s="366"/>
      <c r="W21" s="247" t="s">
        <v>8922</v>
      </c>
      <c r="X21" s="367" t="s">
        <v>41</v>
      </c>
      <c r="Y21" s="367" t="s">
        <v>450</v>
      </c>
      <c r="Z21" s="300">
        <v>-7.7885337249999997</v>
      </c>
      <c r="AA21" s="301">
        <v>0</v>
      </c>
      <c r="AB21" s="302">
        <v>0.92795423307263514</v>
      </c>
      <c r="AC21" s="295">
        <v>0.91784675829534079</v>
      </c>
      <c r="AD21" s="232" t="s">
        <v>430</v>
      </c>
      <c r="AE21" s="231" t="s">
        <v>423</v>
      </c>
      <c r="AF21" s="286" t="s">
        <v>431</v>
      </c>
      <c r="AH21" s="247" t="s">
        <v>43</v>
      </c>
      <c r="AI21" s="264" t="s">
        <v>178</v>
      </c>
    </row>
    <row r="22" spans="1:35" ht="15">
      <c r="A22" s="247" t="s">
        <v>8977</v>
      </c>
      <c r="B22" s="287" t="s">
        <v>8978</v>
      </c>
      <c r="C22" s="287" t="s">
        <v>5623</v>
      </c>
      <c r="D22" s="305">
        <v>15</v>
      </c>
      <c r="E22" s="287" t="s">
        <v>23</v>
      </c>
      <c r="F22" s="362">
        <v>43707</v>
      </c>
      <c r="G22" s="363" t="s">
        <v>8966</v>
      </c>
      <c r="H22" s="363" t="s">
        <v>4729</v>
      </c>
      <c r="I22" s="364">
        <v>2.75</v>
      </c>
      <c r="J22" s="364">
        <v>1</v>
      </c>
      <c r="K22" s="363" t="s">
        <v>815</v>
      </c>
      <c r="L22" s="368">
        <v>37.090000000000003</v>
      </c>
      <c r="M22" s="369" t="s">
        <v>4730</v>
      </c>
      <c r="N22" s="369" t="s">
        <v>4731</v>
      </c>
      <c r="O22" s="294" t="s">
        <v>186</v>
      </c>
      <c r="P22" s="295">
        <v>-8.056521</v>
      </c>
      <c r="Q22" s="295" t="s">
        <v>280</v>
      </c>
      <c r="R22" s="296">
        <v>0</v>
      </c>
      <c r="S22" s="365">
        <v>2.5554938921900265E-3</v>
      </c>
      <c r="T22" s="365">
        <v>2.0138956710603795E-3</v>
      </c>
      <c r="U22" s="365">
        <v>1.2689306248145806</v>
      </c>
      <c r="V22" s="366"/>
      <c r="W22" s="247" t="s">
        <v>8890</v>
      </c>
      <c r="X22" s="367" t="s">
        <v>15</v>
      </c>
      <c r="Y22" s="367" t="s">
        <v>12</v>
      </c>
      <c r="Z22" s="300">
        <v>-1.0082276649999997</v>
      </c>
      <c r="AA22" s="301">
        <v>0</v>
      </c>
      <c r="AB22" s="302">
        <v>0.84582778410800374</v>
      </c>
      <c r="AC22" s="295">
        <v>0.8030356682417179</v>
      </c>
      <c r="AD22" s="246" t="s">
        <v>12</v>
      </c>
      <c r="AF22" s="304">
        <v>0</v>
      </c>
      <c r="AH22" s="247" t="s">
        <v>46</v>
      </c>
      <c r="AI22" s="264" t="s">
        <v>169</v>
      </c>
    </row>
    <row r="23" spans="1:35" ht="15">
      <c r="A23" s="247" t="s">
        <v>10077</v>
      </c>
      <c r="B23" s="287" t="s">
        <v>10078</v>
      </c>
      <c r="C23" s="287" t="s">
        <v>5625</v>
      </c>
      <c r="D23" s="305">
        <v>16</v>
      </c>
      <c r="E23" s="287" t="s">
        <v>23</v>
      </c>
      <c r="F23" s="362">
        <v>43707</v>
      </c>
      <c r="G23" s="363" t="s">
        <v>8966</v>
      </c>
      <c r="H23" s="363" t="s">
        <v>1124</v>
      </c>
      <c r="I23" s="364">
        <v>2</v>
      </c>
      <c r="J23" s="364">
        <v>1</v>
      </c>
      <c r="K23" s="363" t="s">
        <v>815</v>
      </c>
      <c r="L23" s="368">
        <v>34.71</v>
      </c>
      <c r="M23" s="369" t="s">
        <v>1125</v>
      </c>
      <c r="N23" s="369" t="s">
        <v>1126</v>
      </c>
      <c r="O23" s="294" t="s">
        <v>186</v>
      </c>
      <c r="P23" s="295">
        <v>8.7065459999999995</v>
      </c>
      <c r="Q23" s="295" t="s">
        <v>484</v>
      </c>
      <c r="R23" s="296">
        <v>0</v>
      </c>
      <c r="S23" s="365">
        <v>5.0386684749883912E-5</v>
      </c>
      <c r="T23" s="365">
        <v>6.9109043488496278E-4</v>
      </c>
      <c r="U23" s="365">
        <v>7.290895982125864E-2</v>
      </c>
      <c r="V23" s="366"/>
      <c r="W23" s="247" t="s">
        <v>8914</v>
      </c>
      <c r="X23" s="367" t="s">
        <v>291</v>
      </c>
      <c r="Y23" s="367" t="s">
        <v>458</v>
      </c>
      <c r="Z23" s="300">
        <v>-1.2574560951020413</v>
      </c>
      <c r="AA23" s="301">
        <v>0</v>
      </c>
      <c r="AB23" s="302">
        <v>0.8707610302248876</v>
      </c>
      <c r="AC23" s="295">
        <v>0.64802559238511259</v>
      </c>
      <c r="AD23" s="246" t="s">
        <v>450</v>
      </c>
      <c r="AF23" s="304">
        <v>0</v>
      </c>
      <c r="AH23" s="247" t="s">
        <v>47</v>
      </c>
      <c r="AI23" s="264" t="s">
        <v>169</v>
      </c>
    </row>
    <row r="24" spans="1:35" ht="15">
      <c r="A24" s="247" t="s">
        <v>10079</v>
      </c>
      <c r="B24" s="287" t="s">
        <v>10080</v>
      </c>
      <c r="C24" s="287" t="s">
        <v>5628</v>
      </c>
      <c r="D24" s="305">
        <v>17</v>
      </c>
      <c r="E24" s="287" t="s">
        <v>23</v>
      </c>
      <c r="F24" s="362">
        <v>43707</v>
      </c>
      <c r="G24" s="363" t="s">
        <v>8966</v>
      </c>
      <c r="H24" s="363" t="s">
        <v>5417</v>
      </c>
      <c r="I24" s="364">
        <v>2.75</v>
      </c>
      <c r="J24" s="364">
        <v>1</v>
      </c>
      <c r="K24" s="363" t="s">
        <v>815</v>
      </c>
      <c r="L24" s="368">
        <v>13.66</v>
      </c>
      <c r="M24" s="369" t="s">
        <v>5418</v>
      </c>
      <c r="N24" s="369" t="s">
        <v>5419</v>
      </c>
      <c r="O24" s="294" t="s">
        <v>186</v>
      </c>
      <c r="P24" s="295">
        <v>-15.102548000000001</v>
      </c>
      <c r="Q24" s="295" t="s">
        <v>408</v>
      </c>
      <c r="R24" s="296">
        <v>0</v>
      </c>
      <c r="S24" s="365">
        <v>1.0488188476959907E-4</v>
      </c>
      <c r="T24" s="365">
        <v>2.0889969576078359E-4</v>
      </c>
      <c r="U24" s="365">
        <v>0.50206815470761634</v>
      </c>
      <c r="V24" s="366"/>
      <c r="W24" s="247" t="s">
        <v>8902</v>
      </c>
      <c r="X24" s="367" t="s">
        <v>20</v>
      </c>
      <c r="Y24" s="367" t="s">
        <v>12</v>
      </c>
      <c r="Z24" s="300">
        <v>-2.6408289563200005</v>
      </c>
      <c r="AA24" s="301">
        <v>0</v>
      </c>
      <c r="AB24" s="302">
        <v>0.90232419352428517</v>
      </c>
      <c r="AC24" s="295">
        <v>0.83545115869401843</v>
      </c>
      <c r="AD24" s="246" t="s">
        <v>458</v>
      </c>
      <c r="AF24" s="304">
        <v>0</v>
      </c>
      <c r="AH24" s="247" t="s">
        <v>45</v>
      </c>
      <c r="AI24" s="264" t="s">
        <v>169</v>
      </c>
    </row>
    <row r="25" spans="1:35" ht="15">
      <c r="A25" s="247" t="s">
        <v>176</v>
      </c>
      <c r="B25" s="287" t="s">
        <v>10081</v>
      </c>
      <c r="C25" s="287" t="s">
        <v>5633</v>
      </c>
      <c r="D25" s="305">
        <v>18</v>
      </c>
      <c r="E25" s="287" t="s">
        <v>23</v>
      </c>
      <c r="F25" s="362">
        <v>43707</v>
      </c>
      <c r="G25" s="363" t="s">
        <v>8966</v>
      </c>
      <c r="H25" s="363" t="s">
        <v>4499</v>
      </c>
      <c r="I25" s="364">
        <v>2</v>
      </c>
      <c r="J25" s="364">
        <v>2</v>
      </c>
      <c r="K25" s="363" t="s">
        <v>815</v>
      </c>
      <c r="L25" s="368">
        <v>108.04</v>
      </c>
      <c r="M25" s="369" t="s">
        <v>4500</v>
      </c>
      <c r="N25" s="369" t="s">
        <v>4501</v>
      </c>
      <c r="O25" s="294" t="s">
        <v>186</v>
      </c>
      <c r="P25" s="295">
        <v>5.5387259999999996</v>
      </c>
      <c r="Q25" s="295" t="s">
        <v>395</v>
      </c>
      <c r="R25" s="296">
        <v>0</v>
      </c>
      <c r="S25" s="365">
        <v>6.486309155036967E-4</v>
      </c>
      <c r="T25" s="365">
        <v>3.6513710407703082E-4</v>
      </c>
      <c r="U25" s="365">
        <v>1.7764037350935962</v>
      </c>
      <c r="V25" s="366"/>
      <c r="W25" s="247" t="s">
        <v>8910</v>
      </c>
      <c r="X25" s="367" t="s">
        <v>18</v>
      </c>
      <c r="Y25" s="367" t="s">
        <v>12</v>
      </c>
      <c r="Z25" s="300">
        <v>-2.8463550329999987</v>
      </c>
      <c r="AA25" s="301">
        <v>0</v>
      </c>
      <c r="AB25" s="302">
        <v>1.2033786884919662</v>
      </c>
      <c r="AC25" s="295">
        <v>0.8934177770562739</v>
      </c>
      <c r="AD25" s="246" t="s">
        <v>10</v>
      </c>
      <c r="AF25" s="304">
        <v>0</v>
      </c>
      <c r="AH25" s="247" t="s">
        <v>28</v>
      </c>
      <c r="AI25" s="264" t="s">
        <v>169</v>
      </c>
    </row>
    <row r="26" spans="1:35" ht="15">
      <c r="A26" s="247" t="s">
        <v>176</v>
      </c>
      <c r="B26" s="287" t="s">
        <v>10082</v>
      </c>
      <c r="C26" s="287" t="s">
        <v>5636</v>
      </c>
      <c r="D26" s="305">
        <v>19</v>
      </c>
      <c r="E26" s="287" t="s">
        <v>23</v>
      </c>
      <c r="F26" s="362">
        <v>43707</v>
      </c>
      <c r="G26" s="363" t="s">
        <v>8966</v>
      </c>
      <c r="H26" s="363" t="s">
        <v>1143</v>
      </c>
      <c r="I26" s="364">
        <v>2.5</v>
      </c>
      <c r="J26" s="364">
        <v>4</v>
      </c>
      <c r="K26" s="363" t="s">
        <v>815</v>
      </c>
      <c r="L26" s="368">
        <v>288.36</v>
      </c>
      <c r="M26" s="369" t="s">
        <v>1144</v>
      </c>
      <c r="N26" s="369" t="s">
        <v>1145</v>
      </c>
      <c r="O26" s="294" t="s">
        <v>186</v>
      </c>
      <c r="P26" s="295">
        <v>3.9847016000000002</v>
      </c>
      <c r="Q26" s="295" t="s">
        <v>408</v>
      </c>
      <c r="R26" s="296">
        <v>0</v>
      </c>
      <c r="S26" s="365">
        <v>5.1679031738050742E-3</v>
      </c>
      <c r="T26" s="365">
        <v>3.0594123819767233E-3</v>
      </c>
      <c r="U26" s="365">
        <v>1.6891816233240284</v>
      </c>
      <c r="V26" s="366"/>
      <c r="W26" s="247" t="s">
        <v>5832</v>
      </c>
      <c r="X26" s="367" t="s">
        <v>349</v>
      </c>
      <c r="Y26" s="367" t="s">
        <v>501</v>
      </c>
      <c r="Z26" s="300">
        <v>-3.5513839493589749</v>
      </c>
      <c r="AA26" s="301">
        <v>0</v>
      </c>
      <c r="AB26" s="302">
        <v>0.93947093845831209</v>
      </c>
      <c r="AC26" s="295">
        <v>0.84259488082802725</v>
      </c>
      <c r="AD26" s="246" t="s">
        <v>305</v>
      </c>
      <c r="AF26" s="304">
        <v>0</v>
      </c>
      <c r="AH26" s="247" t="s">
        <v>2</v>
      </c>
      <c r="AI26" s="264" t="s">
        <v>450</v>
      </c>
    </row>
    <row r="27" spans="1:35" ht="15">
      <c r="A27" s="247" t="s">
        <v>10083</v>
      </c>
      <c r="B27" s="287" t="s">
        <v>8979</v>
      </c>
      <c r="C27" s="287" t="s">
        <v>5638</v>
      </c>
      <c r="D27" s="305">
        <v>20</v>
      </c>
      <c r="E27" s="287" t="s">
        <v>23</v>
      </c>
      <c r="F27" s="362">
        <v>43707</v>
      </c>
      <c r="G27" s="363" t="s">
        <v>8966</v>
      </c>
      <c r="H27" s="363" t="s">
        <v>4514</v>
      </c>
      <c r="I27" s="364">
        <v>2.25</v>
      </c>
      <c r="J27" s="364">
        <v>1</v>
      </c>
      <c r="K27" s="363" t="s">
        <v>815</v>
      </c>
      <c r="L27" s="368">
        <v>16.600000000000001</v>
      </c>
      <c r="M27" s="369" t="s">
        <v>4515</v>
      </c>
      <c r="N27" s="369" t="s">
        <v>4516</v>
      </c>
      <c r="O27" s="294" t="s">
        <v>186</v>
      </c>
      <c r="P27" s="295">
        <v>-9.6352759999999993</v>
      </c>
      <c r="Q27" s="295" t="s">
        <v>408</v>
      </c>
      <c r="R27" s="296">
        <v>0</v>
      </c>
      <c r="S27" s="365">
        <v>1.9226960832703939E-4</v>
      </c>
      <c r="T27" s="365">
        <v>6.8217139899024804E-4</v>
      </c>
      <c r="U27" s="365">
        <v>0.28184941293586535</v>
      </c>
      <c r="V27" s="366"/>
      <c r="W27" s="247" t="s">
        <v>8966</v>
      </c>
      <c r="X27" s="367" t="s">
        <v>23</v>
      </c>
      <c r="Y27" s="367" t="s">
        <v>186</v>
      </c>
      <c r="Z27" s="300">
        <v>-4.2865961613658543</v>
      </c>
      <c r="AA27" s="301">
        <v>0</v>
      </c>
      <c r="AB27" s="302">
        <v>1.2178714370876882</v>
      </c>
      <c r="AC27" s="295">
        <v>0.87632877189521585</v>
      </c>
      <c r="AD27" s="246" t="s">
        <v>169</v>
      </c>
      <c r="AF27" s="304">
        <v>0</v>
      </c>
      <c r="AH27" s="247" t="s">
        <v>48</v>
      </c>
      <c r="AI27" s="264" t="s">
        <v>10</v>
      </c>
    </row>
    <row r="28" spans="1:35" ht="15">
      <c r="A28" s="247" t="s">
        <v>10084</v>
      </c>
      <c r="B28" s="287" t="s">
        <v>10085</v>
      </c>
      <c r="C28" s="287" t="s">
        <v>5641</v>
      </c>
      <c r="D28" s="305">
        <v>21</v>
      </c>
      <c r="E28" s="287" t="s">
        <v>23</v>
      </c>
      <c r="F28" s="362">
        <v>43707</v>
      </c>
      <c r="G28" s="363" t="s">
        <v>8966</v>
      </c>
      <c r="H28" s="363" t="s">
        <v>2603</v>
      </c>
      <c r="I28" s="364">
        <v>1.75</v>
      </c>
      <c r="J28" s="364">
        <v>1</v>
      </c>
      <c r="K28" s="363" t="s">
        <v>815</v>
      </c>
      <c r="L28" s="368">
        <v>16.510000000000002</v>
      </c>
      <c r="M28" s="369" t="s">
        <v>2604</v>
      </c>
      <c r="N28" s="369" t="s">
        <v>2605</v>
      </c>
      <c r="O28" s="294" t="s">
        <v>186</v>
      </c>
      <c r="P28" s="295">
        <v>-36.377650000000003</v>
      </c>
      <c r="Q28" s="295" t="s">
        <v>408</v>
      </c>
      <c r="R28" s="296">
        <v>0</v>
      </c>
      <c r="S28" s="365">
        <v>1.5931878573880947E-4</v>
      </c>
      <c r="T28" s="365">
        <v>1.7022975924979109E-4</v>
      </c>
      <c r="U28" s="365">
        <v>0.93590442964222775</v>
      </c>
      <c r="V28" s="366"/>
      <c r="W28" s="247" t="s">
        <v>8898</v>
      </c>
      <c r="X28" s="367" t="s">
        <v>19</v>
      </c>
      <c r="Y28" s="367" t="s">
        <v>12</v>
      </c>
      <c r="Z28" s="300">
        <v>-2.8026265619999986</v>
      </c>
      <c r="AA28" s="301">
        <v>0</v>
      </c>
      <c r="AB28" s="302">
        <v>0.99616484470829891</v>
      </c>
      <c r="AC28" s="295">
        <v>0.93270487266865298</v>
      </c>
      <c r="AD28" s="246" t="s">
        <v>178</v>
      </c>
      <c r="AF28" s="304">
        <v>0</v>
      </c>
      <c r="AH28" s="247" t="s">
        <v>32</v>
      </c>
      <c r="AI28" s="264" t="s">
        <v>450</v>
      </c>
    </row>
    <row r="29" spans="1:35" ht="15">
      <c r="A29" s="247" t="s">
        <v>176</v>
      </c>
      <c r="B29" s="287" t="s">
        <v>10086</v>
      </c>
      <c r="C29" s="287" t="s">
        <v>5644</v>
      </c>
      <c r="D29" s="305">
        <v>22</v>
      </c>
      <c r="E29" s="287" t="s">
        <v>23</v>
      </c>
      <c r="F29" s="362">
        <v>43707</v>
      </c>
      <c r="G29" s="363" t="s">
        <v>8966</v>
      </c>
      <c r="H29" s="363" t="s">
        <v>2076</v>
      </c>
      <c r="I29" s="364">
        <v>2.75</v>
      </c>
      <c r="J29" s="364">
        <v>2</v>
      </c>
      <c r="K29" s="363" t="s">
        <v>815</v>
      </c>
      <c r="L29" s="368">
        <v>253.77</v>
      </c>
      <c r="M29" s="369" t="s">
        <v>2077</v>
      </c>
      <c r="N29" s="369" t="s">
        <v>2078</v>
      </c>
      <c r="O29" s="294" t="s">
        <v>186</v>
      </c>
      <c r="P29" s="295">
        <v>2.4298668000000001</v>
      </c>
      <c r="Q29" s="295" t="s">
        <v>404</v>
      </c>
      <c r="R29" s="296">
        <v>0</v>
      </c>
      <c r="S29" s="365">
        <v>8.0472707409066788E-5</v>
      </c>
      <c r="T29" s="365">
        <v>6.6747447800685213E-4</v>
      </c>
      <c r="U29" s="365">
        <v>0.12056297290851722</v>
      </c>
      <c r="V29" s="366"/>
      <c r="W29" s="247" t="s">
        <v>8906</v>
      </c>
      <c r="X29" s="367" t="s">
        <v>17</v>
      </c>
      <c r="Y29" s="367" t="s">
        <v>12</v>
      </c>
      <c r="Z29" s="300">
        <v>-3.1319714302000001</v>
      </c>
      <c r="AA29" s="301">
        <v>0</v>
      </c>
      <c r="AB29" s="302">
        <v>1.2424661381802271</v>
      </c>
      <c r="AC29" s="295">
        <v>0.95761754452919134</v>
      </c>
      <c r="AH29" s="247" t="s">
        <v>20</v>
      </c>
      <c r="AI29" s="264" t="s">
        <v>12</v>
      </c>
    </row>
    <row r="30" spans="1:35" ht="15">
      <c r="A30" s="247" t="s">
        <v>10087</v>
      </c>
      <c r="B30" s="287" t="s">
        <v>10088</v>
      </c>
      <c r="C30" s="287" t="s">
        <v>5646</v>
      </c>
      <c r="D30" s="305">
        <v>23</v>
      </c>
      <c r="E30" s="287" t="s">
        <v>23</v>
      </c>
      <c r="F30" s="362">
        <v>43707</v>
      </c>
      <c r="G30" s="363" t="s">
        <v>8966</v>
      </c>
      <c r="H30" s="363" t="s">
        <v>9033</v>
      </c>
      <c r="I30" s="364">
        <v>2.75</v>
      </c>
      <c r="J30" s="364">
        <v>1</v>
      </c>
      <c r="K30" s="363" t="s">
        <v>815</v>
      </c>
      <c r="L30" s="292">
        <v>40.729999999999997</v>
      </c>
      <c r="M30" s="293" t="s">
        <v>8571</v>
      </c>
      <c r="N30" s="293" t="s">
        <v>9034</v>
      </c>
      <c r="O30" s="294" t="s">
        <v>186</v>
      </c>
      <c r="P30" s="295">
        <v>-9.8115205999999996E-2</v>
      </c>
      <c r="Q30" s="295" t="s">
        <v>447</v>
      </c>
      <c r="R30" s="296">
        <v>0</v>
      </c>
      <c r="S30" s="365">
        <v>4.4526075395270078E-4</v>
      </c>
      <c r="T30" s="365">
        <v>4.8047873318596225E-4</v>
      </c>
      <c r="U30" s="365">
        <v>0.92670231416958293</v>
      </c>
      <c r="V30" s="366"/>
      <c r="W30" s="247" t="s">
        <v>9325</v>
      </c>
      <c r="X30" s="367" t="s">
        <v>42</v>
      </c>
      <c r="Y30" s="367" t="s">
        <v>10</v>
      </c>
      <c r="Z30" s="300">
        <v>-3.6911246745245885</v>
      </c>
      <c r="AA30" s="301">
        <v>0</v>
      </c>
      <c r="AB30" s="302">
        <v>1.2252070720357531</v>
      </c>
      <c r="AC30" s="295">
        <v>0.89242501405326813</v>
      </c>
      <c r="AH30" s="247" t="s">
        <v>19</v>
      </c>
      <c r="AI30" s="264" t="s">
        <v>12</v>
      </c>
    </row>
    <row r="31" spans="1:35" ht="16.5" customHeight="1">
      <c r="A31" s="247" t="s">
        <v>176</v>
      </c>
      <c r="B31" s="287" t="s">
        <v>8982</v>
      </c>
      <c r="C31" s="287" t="s">
        <v>5648</v>
      </c>
      <c r="D31" s="305">
        <v>24</v>
      </c>
      <c r="E31" s="287" t="s">
        <v>23</v>
      </c>
      <c r="F31" s="362">
        <v>43707</v>
      </c>
      <c r="G31" s="363" t="s">
        <v>8966</v>
      </c>
      <c r="H31" s="363" t="s">
        <v>4301</v>
      </c>
      <c r="I31" s="364">
        <v>2</v>
      </c>
      <c r="J31" s="364">
        <v>2</v>
      </c>
      <c r="K31" s="363" t="s">
        <v>815</v>
      </c>
      <c r="L31" s="292">
        <v>86.47</v>
      </c>
      <c r="M31" s="293" t="s">
        <v>4302</v>
      </c>
      <c r="N31" s="293" t="s">
        <v>4303</v>
      </c>
      <c r="O31" s="294" t="s">
        <v>186</v>
      </c>
      <c r="P31" s="295">
        <v>4.193282</v>
      </c>
      <c r="Q31" s="295" t="s">
        <v>484</v>
      </c>
      <c r="R31" s="296">
        <v>0</v>
      </c>
      <c r="S31" s="365">
        <v>7.6585447661283272E-3</v>
      </c>
      <c r="T31" s="365">
        <v>9.2589378623332986E-3</v>
      </c>
      <c r="U31" s="365">
        <v>0.82715154588998785</v>
      </c>
      <c r="V31" s="366"/>
      <c r="W31" s="247" t="s">
        <v>8857</v>
      </c>
      <c r="X31" s="367" t="s">
        <v>14</v>
      </c>
      <c r="Y31" s="367" t="s">
        <v>10</v>
      </c>
      <c r="Z31" s="300">
        <v>-2.7046906159999993</v>
      </c>
      <c r="AA31" s="301">
        <v>0</v>
      </c>
      <c r="AB31" s="302">
        <v>1.21469237781501</v>
      </c>
      <c r="AC31" s="295">
        <v>0.92271995909699345</v>
      </c>
      <c r="AD31" s="232" t="s">
        <v>430</v>
      </c>
      <c r="AE31" s="231" t="s">
        <v>426</v>
      </c>
      <c r="AH31" s="247" t="s">
        <v>15</v>
      </c>
      <c r="AI31" s="264" t="s">
        <v>12</v>
      </c>
    </row>
    <row r="32" spans="1:35" ht="15">
      <c r="A32" s="247" t="s">
        <v>176</v>
      </c>
      <c r="B32" s="287" t="s">
        <v>10089</v>
      </c>
      <c r="C32" s="287" t="s">
        <v>5650</v>
      </c>
      <c r="D32" s="305">
        <v>25</v>
      </c>
      <c r="E32" s="287" t="s">
        <v>23</v>
      </c>
      <c r="F32" s="362">
        <v>43707</v>
      </c>
      <c r="G32" s="363" t="s">
        <v>8966</v>
      </c>
      <c r="H32" s="363" t="s">
        <v>2939</v>
      </c>
      <c r="I32" s="364">
        <v>1</v>
      </c>
      <c r="J32" s="364">
        <v>23</v>
      </c>
      <c r="K32" s="363" t="s">
        <v>815</v>
      </c>
      <c r="L32" s="292">
        <v>36.4</v>
      </c>
      <c r="M32" s="293" t="s">
        <v>2940</v>
      </c>
      <c r="N32" s="293" t="s">
        <v>2941</v>
      </c>
      <c r="O32" s="294" t="s">
        <v>186</v>
      </c>
      <c r="P32" s="295">
        <v>6.6198110000000003</v>
      </c>
      <c r="Q32" s="295" t="s">
        <v>447</v>
      </c>
      <c r="R32" s="296">
        <v>0</v>
      </c>
      <c r="S32" s="365">
        <v>9.484397550927591E-5</v>
      </c>
      <c r="T32" s="365">
        <v>3.9610279159084638E-4</v>
      </c>
      <c r="U32" s="365">
        <v>0.23944283535180133</v>
      </c>
      <c r="V32" s="366"/>
      <c r="W32" s="247" t="s">
        <v>8863</v>
      </c>
      <c r="X32" s="367" t="s">
        <v>243</v>
      </c>
      <c r="Y32" s="367" t="s">
        <v>178</v>
      </c>
      <c r="Z32" s="300">
        <v>-4.1147314671232866</v>
      </c>
      <c r="AA32" s="301">
        <v>0</v>
      </c>
      <c r="AB32" s="302">
        <v>0.79068268879297798</v>
      </c>
      <c r="AC32" s="295">
        <v>0.83657333465022721</v>
      </c>
      <c r="AD32" s="246" t="s">
        <v>458</v>
      </c>
      <c r="AE32" s="311">
        <v>0.72673796226276488</v>
      </c>
      <c r="AH32" s="247" t="s">
        <v>17</v>
      </c>
      <c r="AI32" s="264" t="s">
        <v>12</v>
      </c>
    </row>
    <row r="33" spans="1:35" ht="15">
      <c r="A33" s="247" t="s">
        <v>176</v>
      </c>
      <c r="B33" s="287" t="s">
        <v>9779</v>
      </c>
      <c r="C33" s="287" t="s">
        <v>5653</v>
      </c>
      <c r="D33" s="305">
        <v>26</v>
      </c>
      <c r="E33" s="287" t="s">
        <v>23</v>
      </c>
      <c r="F33" s="362">
        <v>43707</v>
      </c>
      <c r="G33" s="363" t="s">
        <v>8966</v>
      </c>
      <c r="H33" s="363" t="s">
        <v>956</v>
      </c>
      <c r="I33" s="364">
        <v>2.5</v>
      </c>
      <c r="J33" s="364">
        <v>6</v>
      </c>
      <c r="K33" s="363" t="s">
        <v>815</v>
      </c>
      <c r="L33" s="292">
        <v>293.75</v>
      </c>
      <c r="M33" s="293" t="s">
        <v>957</v>
      </c>
      <c r="N33" s="293" t="s">
        <v>958</v>
      </c>
      <c r="O33" s="294" t="s">
        <v>186</v>
      </c>
      <c r="P33" s="295">
        <v>-9.0529080000000004</v>
      </c>
      <c r="Q33" s="295" t="s">
        <v>447</v>
      </c>
      <c r="R33" s="296">
        <v>0</v>
      </c>
      <c r="S33" s="365">
        <v>1.2118133287639218E-2</v>
      </c>
      <c r="T33" s="365">
        <v>5.3948689295012569E-3</v>
      </c>
      <c r="U33" s="365">
        <v>2.2462331237321664</v>
      </c>
      <c r="V33" s="366"/>
      <c r="W33" s="247" t="s">
        <v>8832</v>
      </c>
      <c r="X33" s="367" t="s">
        <v>2</v>
      </c>
      <c r="Y33" s="367" t="s">
        <v>450</v>
      </c>
      <c r="Z33" s="300">
        <v>-5.6024578529999998</v>
      </c>
      <c r="AA33" s="301">
        <v>0</v>
      </c>
      <c r="AB33" s="302">
        <v>0.91461092632945862</v>
      </c>
      <c r="AC33" s="295">
        <v>0.86911832858258409</v>
      </c>
      <c r="AD33" s="246" t="s">
        <v>305</v>
      </c>
      <c r="AE33" s="311">
        <v>0.79962903232433402</v>
      </c>
      <c r="AH33" s="247" t="s">
        <v>16</v>
      </c>
      <c r="AI33" s="264" t="s">
        <v>12</v>
      </c>
    </row>
    <row r="34" spans="1:35" ht="15">
      <c r="A34" s="247" t="s">
        <v>176</v>
      </c>
      <c r="B34" s="287" t="s">
        <v>10090</v>
      </c>
      <c r="C34" s="287" t="s">
        <v>5655</v>
      </c>
      <c r="D34" s="305">
        <v>27</v>
      </c>
      <c r="E34" s="287" t="s">
        <v>23</v>
      </c>
      <c r="F34" s="362">
        <v>43707</v>
      </c>
      <c r="G34" s="363" t="s">
        <v>8966</v>
      </c>
      <c r="H34" s="363" t="s">
        <v>1666</v>
      </c>
      <c r="I34" s="364">
        <v>2.75</v>
      </c>
      <c r="J34" s="364">
        <v>2</v>
      </c>
      <c r="K34" s="363" t="s">
        <v>815</v>
      </c>
      <c r="L34" s="292">
        <v>84.5</v>
      </c>
      <c r="M34" s="293" t="s">
        <v>1667</v>
      </c>
      <c r="N34" s="293" t="s">
        <v>1668</v>
      </c>
      <c r="O34" s="294" t="s">
        <v>186</v>
      </c>
      <c r="P34" s="295">
        <v>-1.7784476</v>
      </c>
      <c r="Q34" s="295" t="s">
        <v>399</v>
      </c>
      <c r="R34" s="296">
        <v>0</v>
      </c>
      <c r="S34" s="365">
        <v>7.0454700953823226E-3</v>
      </c>
      <c r="T34" s="365">
        <v>4.2800025674833231E-3</v>
      </c>
      <c r="U34" s="365">
        <v>1.6461368852694678</v>
      </c>
      <c r="V34" s="366"/>
      <c r="W34" s="247" t="s">
        <v>8878</v>
      </c>
      <c r="X34" s="367" t="s">
        <v>7</v>
      </c>
      <c r="Y34" s="367" t="s">
        <v>458</v>
      </c>
      <c r="Z34" s="300">
        <v>-5.0708579171000006</v>
      </c>
      <c r="AA34" s="301">
        <v>0</v>
      </c>
      <c r="AB34" s="302">
        <v>1.048322796105746</v>
      </c>
      <c r="AC34" s="295">
        <v>0.91818751839096635</v>
      </c>
      <c r="AD34" s="246" t="s">
        <v>169</v>
      </c>
      <c r="AE34" s="311">
        <v>0.88348002126602643</v>
      </c>
      <c r="AH34" s="247" t="s">
        <v>18</v>
      </c>
      <c r="AI34" s="264" t="s">
        <v>12</v>
      </c>
    </row>
    <row r="35" spans="1:35" ht="15">
      <c r="A35" s="247" t="s">
        <v>176</v>
      </c>
      <c r="B35" s="287" t="s">
        <v>10091</v>
      </c>
      <c r="C35" s="287" t="s">
        <v>5658</v>
      </c>
      <c r="D35" s="305">
        <v>28</v>
      </c>
      <c r="E35" s="287" t="s">
        <v>23</v>
      </c>
      <c r="F35" s="362">
        <v>43707</v>
      </c>
      <c r="G35" s="363" t="s">
        <v>8966</v>
      </c>
      <c r="H35" s="363" t="s">
        <v>4321</v>
      </c>
      <c r="I35" s="364">
        <v>2.5</v>
      </c>
      <c r="J35" s="364">
        <v>2</v>
      </c>
      <c r="K35" s="363" t="s">
        <v>815</v>
      </c>
      <c r="L35" s="292">
        <v>72.09</v>
      </c>
      <c r="M35" s="293" t="s">
        <v>4322</v>
      </c>
      <c r="N35" s="293" t="s">
        <v>4323</v>
      </c>
      <c r="O35" s="294" t="s">
        <v>186</v>
      </c>
      <c r="P35" s="295">
        <v>-13.778263000000001</v>
      </c>
      <c r="Q35" s="295" t="s">
        <v>447</v>
      </c>
      <c r="R35" s="296">
        <v>0</v>
      </c>
      <c r="S35" s="365">
        <v>5.8407278565087289E-3</v>
      </c>
      <c r="T35" s="365">
        <v>5.3499447827298225E-3</v>
      </c>
      <c r="U35" s="365">
        <v>1.0917361007842932</v>
      </c>
      <c r="V35" s="366"/>
      <c r="W35" s="247" t="s">
        <v>8786</v>
      </c>
      <c r="X35" s="367" t="s">
        <v>25</v>
      </c>
      <c r="Y35" s="367" t="s">
        <v>169</v>
      </c>
      <c r="Z35" s="300">
        <v>-3.3915369795161308</v>
      </c>
      <c r="AA35" s="301">
        <v>0</v>
      </c>
      <c r="AB35" s="302">
        <v>0.86838086403393722</v>
      </c>
      <c r="AC35" s="295">
        <v>0.806958601413999</v>
      </c>
      <c r="AD35" s="246" t="s">
        <v>178</v>
      </c>
      <c r="AE35" s="311">
        <v>0.80409613249852285</v>
      </c>
      <c r="AH35" s="247" t="s">
        <v>21</v>
      </c>
      <c r="AI35" s="264" t="s">
        <v>458</v>
      </c>
    </row>
    <row r="36" spans="1:35" ht="15">
      <c r="A36" s="247" t="s">
        <v>176</v>
      </c>
      <c r="B36" s="287" t="s">
        <v>10092</v>
      </c>
      <c r="C36" s="287" t="s">
        <v>5660</v>
      </c>
      <c r="D36" s="305">
        <v>29</v>
      </c>
      <c r="E36" s="287" t="s">
        <v>23</v>
      </c>
      <c r="F36" s="362">
        <v>43707</v>
      </c>
      <c r="G36" s="363" t="s">
        <v>8966</v>
      </c>
      <c r="H36" s="363" t="s">
        <v>4600</v>
      </c>
      <c r="I36" s="364">
        <v>2.5</v>
      </c>
      <c r="J36" s="364">
        <v>7</v>
      </c>
      <c r="K36" s="363" t="s">
        <v>815</v>
      </c>
      <c r="L36" s="292">
        <v>33.799999999999997</v>
      </c>
      <c r="M36" s="293" t="s">
        <v>4601</v>
      </c>
      <c r="N36" s="293" t="s">
        <v>4602</v>
      </c>
      <c r="O36" s="294" t="s">
        <v>186</v>
      </c>
      <c r="P36" s="295">
        <v>7.2675346999999997</v>
      </c>
      <c r="Q36" s="295" t="s">
        <v>447</v>
      </c>
      <c r="R36" s="296">
        <v>0</v>
      </c>
      <c r="S36" s="365">
        <v>7.2410819256605216E-5</v>
      </c>
      <c r="T36" s="365">
        <v>3.5298953146858806E-4</v>
      </c>
      <c r="U36" s="365">
        <v>0.20513588308226907</v>
      </c>
      <c r="V36" s="366"/>
      <c r="W36" s="312" t="s">
        <v>8849</v>
      </c>
      <c r="X36" s="367" t="s">
        <v>48</v>
      </c>
      <c r="Y36" s="367" t="s">
        <v>10</v>
      </c>
      <c r="Z36" s="300">
        <v>-5.0962555290000005</v>
      </c>
      <c r="AA36" s="301">
        <v>0</v>
      </c>
      <c r="AB36" s="302">
        <v>1.2778421545033012</v>
      </c>
      <c r="AC36" s="295">
        <v>1.0818797841456564</v>
      </c>
      <c r="AD36" s="246" t="s">
        <v>12</v>
      </c>
      <c r="AE36" s="311">
        <v>1.016143443476518</v>
      </c>
      <c r="AH36" s="247" t="s">
        <v>8</v>
      </c>
      <c r="AI36" s="264" t="s">
        <v>305</v>
      </c>
    </row>
    <row r="37" spans="1:35" ht="15">
      <c r="A37" s="247" t="s">
        <v>176</v>
      </c>
      <c r="B37" s="287" t="s">
        <v>8984</v>
      </c>
      <c r="C37" s="287" t="s">
        <v>5662</v>
      </c>
      <c r="D37" s="305">
        <v>30</v>
      </c>
      <c r="E37" s="287" t="s">
        <v>23</v>
      </c>
      <c r="F37" s="362">
        <v>43707</v>
      </c>
      <c r="G37" s="363" t="s">
        <v>8966</v>
      </c>
      <c r="H37" s="363" t="s">
        <v>3903</v>
      </c>
      <c r="I37" s="364">
        <v>2</v>
      </c>
      <c r="J37" s="364">
        <v>7</v>
      </c>
      <c r="K37" s="363" t="s">
        <v>815</v>
      </c>
      <c r="L37" s="292">
        <v>102.37</v>
      </c>
      <c r="M37" s="293" t="s">
        <v>3904</v>
      </c>
      <c r="N37" s="293" t="s">
        <v>3905</v>
      </c>
      <c r="O37" s="294" t="s">
        <v>186</v>
      </c>
      <c r="P37" s="295">
        <v>0.28408766000000002</v>
      </c>
      <c r="Q37" s="295" t="s">
        <v>408</v>
      </c>
      <c r="R37" s="296">
        <v>0</v>
      </c>
      <c r="S37" s="365">
        <v>6.5417429861415119E-4</v>
      </c>
      <c r="T37" s="365">
        <v>5.7802136860275201E-4</v>
      </c>
      <c r="U37" s="365">
        <v>1.1317476033723168</v>
      </c>
      <c r="V37" s="366"/>
      <c r="W37" s="247" t="s">
        <v>8845</v>
      </c>
      <c r="X37" s="367" t="s">
        <v>3</v>
      </c>
      <c r="Y37" s="367" t="s">
        <v>305</v>
      </c>
      <c r="Z37" s="300">
        <v>-5.740772118699998</v>
      </c>
      <c r="AA37" s="301">
        <v>0</v>
      </c>
      <c r="AB37" s="302">
        <v>1.0934460877842451</v>
      </c>
      <c r="AC37" s="295">
        <v>0.89704521275384197</v>
      </c>
      <c r="AD37" s="246" t="s">
        <v>450</v>
      </c>
      <c r="AE37" s="311">
        <v>0.99690533244622315</v>
      </c>
      <c r="AH37" s="247" t="s">
        <v>14</v>
      </c>
      <c r="AI37" s="264" t="s">
        <v>10</v>
      </c>
    </row>
    <row r="38" spans="1:35" ht="15">
      <c r="A38" s="247" t="s">
        <v>176</v>
      </c>
      <c r="B38" s="287" t="s">
        <v>10093</v>
      </c>
      <c r="C38" s="287" t="s">
        <v>5665</v>
      </c>
      <c r="D38" s="305">
        <v>31</v>
      </c>
      <c r="E38" s="287" t="s">
        <v>23</v>
      </c>
      <c r="F38" s="362">
        <v>43707</v>
      </c>
      <c r="G38" s="363" t="s">
        <v>8966</v>
      </c>
      <c r="H38" s="363" t="s">
        <v>4614</v>
      </c>
      <c r="I38" s="364">
        <v>2.75</v>
      </c>
      <c r="J38" s="364">
        <v>2</v>
      </c>
      <c r="K38" s="363" t="s">
        <v>815</v>
      </c>
      <c r="L38" s="292">
        <v>14.62</v>
      </c>
      <c r="M38" s="293" t="s">
        <v>4615</v>
      </c>
      <c r="N38" s="293" t="s">
        <v>4616</v>
      </c>
      <c r="O38" s="294" t="s">
        <v>186</v>
      </c>
      <c r="P38" s="295">
        <v>-8.2234800000000003</v>
      </c>
      <c r="Q38" s="295" t="s">
        <v>408</v>
      </c>
      <c r="R38" s="296">
        <v>0</v>
      </c>
      <c r="S38" s="365">
        <v>4.9871813587662258E-5</v>
      </c>
      <c r="T38" s="365">
        <v>5.9156415206495301E-4</v>
      </c>
      <c r="U38" s="365">
        <v>8.4304996192849757E-2</v>
      </c>
      <c r="V38" s="366"/>
      <c r="W38" s="247" t="s">
        <v>8886</v>
      </c>
      <c r="X38" s="367" t="s">
        <v>8</v>
      </c>
      <c r="Y38" s="367" t="s">
        <v>305</v>
      </c>
      <c r="Z38" s="300">
        <v>-5.7781954763999988</v>
      </c>
      <c r="AA38" s="301">
        <v>0</v>
      </c>
      <c r="AB38" s="302">
        <v>0.78554384598514437</v>
      </c>
      <c r="AC38" s="295">
        <v>0.75558130749109875</v>
      </c>
      <c r="AD38" s="246" t="s">
        <v>10</v>
      </c>
      <c r="AE38" s="311">
        <v>1.2011319973381926</v>
      </c>
      <c r="AH38" s="247" t="s">
        <v>29</v>
      </c>
      <c r="AI38" s="264" t="s">
        <v>169</v>
      </c>
    </row>
    <row r="39" spans="1:35" ht="15">
      <c r="A39" s="247" t="s">
        <v>176</v>
      </c>
      <c r="B39" s="287" t="s">
        <v>10094</v>
      </c>
      <c r="C39" s="287" t="s">
        <v>5668</v>
      </c>
      <c r="D39" s="305">
        <v>32</v>
      </c>
      <c r="E39" s="287" t="s">
        <v>23</v>
      </c>
      <c r="F39" s="362">
        <v>43707</v>
      </c>
      <c r="G39" s="363" t="s">
        <v>8966</v>
      </c>
      <c r="H39" s="363" t="s">
        <v>1823</v>
      </c>
      <c r="I39" s="364">
        <v>1.5</v>
      </c>
      <c r="J39" s="364">
        <v>8</v>
      </c>
      <c r="K39" s="363" t="s">
        <v>815</v>
      </c>
      <c r="L39" s="292">
        <v>139.30000000000001</v>
      </c>
      <c r="M39" s="293" t="s">
        <v>1824</v>
      </c>
      <c r="N39" s="293" t="s">
        <v>1825</v>
      </c>
      <c r="O39" s="294" t="s">
        <v>186</v>
      </c>
      <c r="P39" s="295">
        <v>8.2362175000000004</v>
      </c>
      <c r="Q39" s="295" t="s">
        <v>408</v>
      </c>
      <c r="R39" s="296">
        <v>0</v>
      </c>
      <c r="S39" s="365">
        <v>3.5956017169620102E-4</v>
      </c>
      <c r="T39" s="365">
        <v>8.024636895650483E-4</v>
      </c>
      <c r="U39" s="365">
        <v>0.44807033186895967</v>
      </c>
      <c r="V39" s="366"/>
      <c r="W39" s="247" t="s">
        <v>8841</v>
      </c>
      <c r="X39" s="367" t="s">
        <v>13</v>
      </c>
      <c r="Y39" s="367" t="s">
        <v>10</v>
      </c>
      <c r="Z39" s="300">
        <v>-5.2449895571000003</v>
      </c>
      <c r="AA39" s="301">
        <v>0</v>
      </c>
      <c r="AB39" s="302">
        <v>0.85836403696548624</v>
      </c>
      <c r="AC39" s="295">
        <v>0.82079684705839395</v>
      </c>
      <c r="AH39" s="247" t="s">
        <v>5</v>
      </c>
      <c r="AI39" s="264" t="s">
        <v>178</v>
      </c>
    </row>
    <row r="40" spans="1:35" ht="15">
      <c r="A40" s="247" t="s">
        <v>176</v>
      </c>
      <c r="B40" s="287" t="s">
        <v>10095</v>
      </c>
      <c r="C40" s="287" t="s">
        <v>5670</v>
      </c>
      <c r="D40" s="305">
        <v>33</v>
      </c>
      <c r="E40" s="287" t="s">
        <v>23</v>
      </c>
      <c r="F40" s="362">
        <v>43707</v>
      </c>
      <c r="G40" s="363" t="s">
        <v>8966</v>
      </c>
      <c r="H40" s="363" t="s">
        <v>1695</v>
      </c>
      <c r="I40" s="364">
        <v>2.75</v>
      </c>
      <c r="J40" s="364">
        <v>3</v>
      </c>
      <c r="K40" s="363" t="s">
        <v>815</v>
      </c>
      <c r="L40" s="292">
        <v>148.94</v>
      </c>
      <c r="M40" s="293" t="s">
        <v>1696</v>
      </c>
      <c r="N40" s="293" t="s">
        <v>1697</v>
      </c>
      <c r="O40" s="294" t="s">
        <v>186</v>
      </c>
      <c r="P40" s="295">
        <v>-8.1750869999999995</v>
      </c>
      <c r="Q40" s="295" t="s">
        <v>404</v>
      </c>
      <c r="R40" s="296">
        <v>0</v>
      </c>
      <c r="S40" s="365">
        <v>1.3739291597471008E-3</v>
      </c>
      <c r="T40" s="365">
        <v>1.9103483663424261E-3</v>
      </c>
      <c r="U40" s="365">
        <v>0.71920346254837308</v>
      </c>
      <c r="V40" s="366"/>
      <c r="W40" s="247" t="s">
        <v>8816</v>
      </c>
      <c r="X40" s="367" t="s">
        <v>28</v>
      </c>
      <c r="Y40" s="367" t="s">
        <v>169</v>
      </c>
      <c r="Z40" s="300">
        <v>-10.1668164896</v>
      </c>
      <c r="AA40" s="301">
        <v>0</v>
      </c>
      <c r="AB40" s="302">
        <v>0.92173657097071127</v>
      </c>
      <c r="AC40" s="295">
        <v>0.85456171870000175</v>
      </c>
      <c r="AH40" s="247" t="s">
        <v>243</v>
      </c>
      <c r="AI40" s="264" t="s">
        <v>178</v>
      </c>
    </row>
    <row r="41" spans="1:35" ht="15">
      <c r="A41" s="247" t="s">
        <v>176</v>
      </c>
      <c r="B41" s="287" t="s">
        <v>9782</v>
      </c>
      <c r="C41" s="287" t="s">
        <v>5672</v>
      </c>
      <c r="D41" s="305">
        <v>34</v>
      </c>
      <c r="E41" s="287" t="s">
        <v>23</v>
      </c>
      <c r="F41" s="362">
        <v>43707</v>
      </c>
      <c r="G41" s="363" t="s">
        <v>8966</v>
      </c>
      <c r="H41" s="363" t="s">
        <v>3564</v>
      </c>
      <c r="I41" s="364">
        <v>2</v>
      </c>
      <c r="J41" s="364">
        <v>5</v>
      </c>
      <c r="K41" s="363" t="s">
        <v>815</v>
      </c>
      <c r="L41" s="292">
        <v>58.26</v>
      </c>
      <c r="M41" s="293" t="s">
        <v>3565</v>
      </c>
      <c r="N41" s="293" t="s">
        <v>3566</v>
      </c>
      <c r="O41" s="294" t="s">
        <v>186</v>
      </c>
      <c r="P41" s="295">
        <v>3.6654710000000001</v>
      </c>
      <c r="Q41" s="295" t="s">
        <v>408</v>
      </c>
      <c r="R41" s="296">
        <v>0</v>
      </c>
      <c r="S41" s="365">
        <v>9.7516215938928043E-4</v>
      </c>
      <c r="T41" s="365">
        <v>2.541780433576881E-3</v>
      </c>
      <c r="U41" s="365">
        <v>0.3836531851875965</v>
      </c>
      <c r="V41" s="366"/>
      <c r="W41" s="247" t="s">
        <v>8802</v>
      </c>
      <c r="X41" s="367" t="s">
        <v>31</v>
      </c>
      <c r="Y41" s="367" t="s">
        <v>305</v>
      </c>
      <c r="Z41" s="300">
        <v>-9.1057488764000016</v>
      </c>
      <c r="AA41" s="301">
        <v>0</v>
      </c>
      <c r="AB41" s="302">
        <v>0.46913554298001753</v>
      </c>
      <c r="AC41" s="295">
        <v>0.46735765657692857</v>
      </c>
      <c r="AH41" s="247" t="s">
        <v>300</v>
      </c>
      <c r="AI41" s="264" t="s">
        <v>501</v>
      </c>
    </row>
    <row r="42" spans="1:35" ht="15">
      <c r="A42" s="247" t="s">
        <v>176</v>
      </c>
      <c r="B42" s="287" t="s">
        <v>9774</v>
      </c>
      <c r="C42" s="287" t="s">
        <v>5674</v>
      </c>
      <c r="D42" s="305">
        <v>35</v>
      </c>
      <c r="E42" s="287" t="s">
        <v>23</v>
      </c>
      <c r="F42" s="362">
        <v>43707</v>
      </c>
      <c r="G42" s="363" t="s">
        <v>8966</v>
      </c>
      <c r="H42" s="363" t="s">
        <v>2222</v>
      </c>
      <c r="I42" s="364">
        <v>1.25</v>
      </c>
      <c r="J42" s="364">
        <v>2</v>
      </c>
      <c r="K42" s="363" t="s">
        <v>815</v>
      </c>
      <c r="L42" s="292">
        <v>96.56</v>
      </c>
      <c r="M42" s="293" t="s">
        <v>2223</v>
      </c>
      <c r="N42" s="293" t="s">
        <v>2224</v>
      </c>
      <c r="O42" s="294" t="s">
        <v>186</v>
      </c>
      <c r="P42" s="295">
        <v>1.9748569</v>
      </c>
      <c r="Q42" s="295" t="s">
        <v>404</v>
      </c>
      <c r="R42" s="296">
        <v>0</v>
      </c>
      <c r="S42" s="365">
        <v>1.966315872443925E-3</v>
      </c>
      <c r="T42" s="365">
        <v>4.8562105938251511E-3</v>
      </c>
      <c r="U42" s="365">
        <v>0.4049074549905573</v>
      </c>
      <c r="V42" s="366"/>
      <c r="W42" s="247" t="s">
        <v>8860</v>
      </c>
      <c r="X42" s="367" t="s">
        <v>4</v>
      </c>
      <c r="Y42" s="367" t="s">
        <v>178</v>
      </c>
      <c r="Z42" s="300">
        <v>-8.4996218667307666</v>
      </c>
      <c r="AA42" s="301">
        <v>0</v>
      </c>
      <c r="AB42" s="302">
        <v>0.94233377166002052</v>
      </c>
      <c r="AC42" s="295">
        <v>0.81714093286771583</v>
      </c>
      <c r="AH42" s="247" t="s">
        <v>349</v>
      </c>
      <c r="AI42" s="264" t="s">
        <v>501</v>
      </c>
    </row>
    <row r="43" spans="1:35" ht="15">
      <c r="A43" s="247" t="s">
        <v>176</v>
      </c>
      <c r="B43" s="287" t="s">
        <v>10096</v>
      </c>
      <c r="C43" s="287" t="s">
        <v>5676</v>
      </c>
      <c r="D43" s="305">
        <v>36</v>
      </c>
      <c r="E43" s="287" t="s">
        <v>23</v>
      </c>
      <c r="F43" s="362">
        <v>43707</v>
      </c>
      <c r="G43" s="363" t="s">
        <v>8966</v>
      </c>
      <c r="H43" s="363" t="s">
        <v>2660</v>
      </c>
      <c r="I43" s="364">
        <v>1</v>
      </c>
      <c r="J43" s="364">
        <v>4</v>
      </c>
      <c r="K43" s="363" t="s">
        <v>815</v>
      </c>
      <c r="L43" s="292">
        <v>20.65</v>
      </c>
      <c r="M43" s="293" t="s">
        <v>2661</v>
      </c>
      <c r="N43" s="293" t="s">
        <v>2662</v>
      </c>
      <c r="O43" s="294" t="s">
        <v>186</v>
      </c>
      <c r="P43" s="295">
        <v>-33.236342999999998</v>
      </c>
      <c r="Q43" s="295" t="s">
        <v>408</v>
      </c>
      <c r="R43" s="296">
        <v>0</v>
      </c>
      <c r="S43" s="365">
        <v>1.0075130260037378E-4</v>
      </c>
      <c r="T43" s="365">
        <v>2.4948429392015255E-4</v>
      </c>
      <c r="U43" s="365">
        <v>0.40383825778074522</v>
      </c>
      <c r="V43" s="366"/>
      <c r="W43" s="247" t="s">
        <v>5720</v>
      </c>
      <c r="X43" s="367" t="s">
        <v>300</v>
      </c>
      <c r="Y43" s="367" t="s">
        <v>501</v>
      </c>
      <c r="Z43" s="300">
        <v>-10.114301466400001</v>
      </c>
      <c r="AA43" s="301">
        <v>0</v>
      </c>
      <c r="AB43" s="302">
        <v>0.85179330033483858</v>
      </c>
      <c r="AC43" s="295">
        <v>0.78681222873389245</v>
      </c>
      <c r="AD43" s="295"/>
      <c r="AH43" s="247" t="s">
        <v>42</v>
      </c>
      <c r="AI43" s="264" t="s">
        <v>10</v>
      </c>
    </row>
    <row r="44" spans="1:35" ht="15">
      <c r="A44" s="247" t="s">
        <v>176</v>
      </c>
      <c r="B44" s="287" t="s">
        <v>10097</v>
      </c>
      <c r="C44" s="287" t="s">
        <v>5679</v>
      </c>
      <c r="D44" s="305">
        <v>37</v>
      </c>
      <c r="E44" s="287" t="s">
        <v>23</v>
      </c>
      <c r="F44" s="362">
        <v>43707</v>
      </c>
      <c r="G44" s="363" t="s">
        <v>8966</v>
      </c>
      <c r="H44" s="363" t="s">
        <v>9042</v>
      </c>
      <c r="I44" s="364">
        <v>2.5</v>
      </c>
      <c r="J44" s="364">
        <v>11</v>
      </c>
      <c r="K44" s="363" t="s">
        <v>815</v>
      </c>
      <c r="L44" s="292">
        <v>146.96</v>
      </c>
      <c r="M44" s="293" t="s">
        <v>8707</v>
      </c>
      <c r="N44" s="293" t="s">
        <v>9043</v>
      </c>
      <c r="O44" s="294" t="s">
        <v>186</v>
      </c>
      <c r="P44" s="295">
        <v>0.23189783</v>
      </c>
      <c r="Q44" s="295" t="s">
        <v>408</v>
      </c>
      <c r="R44" s="296">
        <v>0</v>
      </c>
      <c r="S44" s="365">
        <v>1.3524130166180164E-3</v>
      </c>
      <c r="T44" s="365">
        <v>1.6048667509228202E-3</v>
      </c>
      <c r="U44" s="365">
        <v>0.84269489404049314</v>
      </c>
      <c r="V44" s="366"/>
      <c r="W44" s="247" t="s">
        <v>8866</v>
      </c>
      <c r="X44" s="367" t="s">
        <v>5</v>
      </c>
      <c r="Y44" s="367" t="s">
        <v>178</v>
      </c>
      <c r="Z44" s="300">
        <v>-9.2923185777777775</v>
      </c>
      <c r="AA44" s="301">
        <v>0</v>
      </c>
      <c r="AB44" s="302">
        <v>0.78131512751739873</v>
      </c>
      <c r="AC44" s="295">
        <v>1.1497871774607904</v>
      </c>
      <c r="AD44" s="295"/>
      <c r="AH44" s="247" t="s">
        <v>34</v>
      </c>
      <c r="AI44" s="264" t="s">
        <v>450</v>
      </c>
    </row>
    <row r="45" spans="1:35" ht="15">
      <c r="A45" s="247" t="s">
        <v>176</v>
      </c>
      <c r="B45" s="287" t="s">
        <v>10098</v>
      </c>
      <c r="C45" s="287" t="s">
        <v>5681</v>
      </c>
      <c r="D45" s="305">
        <v>38</v>
      </c>
      <c r="E45" s="287" t="s">
        <v>23</v>
      </c>
      <c r="F45" s="362">
        <v>43707</v>
      </c>
      <c r="G45" s="363" t="s">
        <v>8966</v>
      </c>
      <c r="H45" s="363" t="s">
        <v>1001</v>
      </c>
      <c r="I45" s="364">
        <v>2</v>
      </c>
      <c r="J45" s="364">
        <v>2</v>
      </c>
      <c r="K45" s="363" t="s">
        <v>815</v>
      </c>
      <c r="L45" s="292">
        <v>18.61</v>
      </c>
      <c r="M45" s="293" t="s">
        <v>1002</v>
      </c>
      <c r="N45" s="293" t="s">
        <v>1003</v>
      </c>
      <c r="O45" s="294" t="s">
        <v>186</v>
      </c>
      <c r="P45" s="295">
        <v>-19.332462</v>
      </c>
      <c r="Q45" s="295" t="s">
        <v>408</v>
      </c>
      <c r="R45" s="296">
        <v>0</v>
      </c>
      <c r="S45" s="365">
        <v>5.4172842677200374E-5</v>
      </c>
      <c r="T45" s="365">
        <v>1.4264685897174932E-4</v>
      </c>
      <c r="U45" s="365">
        <v>0.37976891371950294</v>
      </c>
      <c r="V45" s="366"/>
      <c r="W45" s="247" t="s">
        <v>8852</v>
      </c>
      <c r="X45" s="367" t="s">
        <v>377</v>
      </c>
      <c r="Y45" s="367" t="s">
        <v>186</v>
      </c>
      <c r="Z45" s="300">
        <v>-9.5995453099999999</v>
      </c>
      <c r="AA45" s="301">
        <v>0</v>
      </c>
      <c r="AB45" s="302">
        <v>0.84702130676590104</v>
      </c>
      <c r="AC45" s="295">
        <v>0.85909460238424273</v>
      </c>
      <c r="AD45" s="295"/>
      <c r="AH45" s="247" t="s">
        <v>33</v>
      </c>
      <c r="AI45" s="264" t="s">
        <v>450</v>
      </c>
    </row>
    <row r="46" spans="1:35" ht="15">
      <c r="A46" s="247" t="s">
        <v>176</v>
      </c>
      <c r="B46" s="287" t="s">
        <v>10099</v>
      </c>
      <c r="C46" s="287" t="s">
        <v>5683</v>
      </c>
      <c r="D46" s="305">
        <v>39</v>
      </c>
      <c r="E46" s="287" t="s">
        <v>23</v>
      </c>
      <c r="F46" s="362">
        <v>43707</v>
      </c>
      <c r="G46" s="363" t="s">
        <v>8966</v>
      </c>
      <c r="H46" s="363" t="s">
        <v>1508</v>
      </c>
      <c r="I46" s="364">
        <v>2.5</v>
      </c>
      <c r="J46" s="364">
        <v>2</v>
      </c>
      <c r="K46" s="363" t="s">
        <v>815</v>
      </c>
      <c r="L46" s="292">
        <v>84.31</v>
      </c>
      <c r="M46" s="293" t="s">
        <v>1509</v>
      </c>
      <c r="N46" s="293" t="s">
        <v>1510</v>
      </c>
      <c r="O46" s="294" t="s">
        <v>186</v>
      </c>
      <c r="P46" s="295">
        <v>-8.2689649999999997</v>
      </c>
      <c r="Q46" s="295" t="s">
        <v>484</v>
      </c>
      <c r="R46" s="296">
        <v>0</v>
      </c>
      <c r="S46" s="365">
        <v>1.4913979573808103E-3</v>
      </c>
      <c r="T46" s="365">
        <v>7.7230975108622413E-4</v>
      </c>
      <c r="U46" s="365">
        <v>1.9310878249086147</v>
      </c>
      <c r="V46" s="366"/>
      <c r="W46" s="247" t="s">
        <v>8918</v>
      </c>
      <c r="X46" s="367" t="s">
        <v>30</v>
      </c>
      <c r="Y46" s="367" t="s">
        <v>169</v>
      </c>
      <c r="Z46" s="300">
        <v>-9.0037831195121925</v>
      </c>
      <c r="AA46" s="301">
        <v>0</v>
      </c>
      <c r="AB46" s="302">
        <v>0.91241933006263454</v>
      </c>
      <c r="AC46" s="295">
        <v>0.82082933207652409</v>
      </c>
      <c r="AD46" s="295"/>
      <c r="AH46" s="247" t="s">
        <v>30</v>
      </c>
      <c r="AI46" s="264" t="s">
        <v>169</v>
      </c>
    </row>
    <row r="47" spans="1:35" ht="15">
      <c r="A47" s="247" t="s">
        <v>10100</v>
      </c>
      <c r="B47" s="287" t="s">
        <v>10101</v>
      </c>
      <c r="C47" s="287" t="s">
        <v>5686</v>
      </c>
      <c r="D47" s="305">
        <v>40</v>
      </c>
      <c r="E47" s="287" t="s">
        <v>23</v>
      </c>
      <c r="F47" s="362">
        <v>43707</v>
      </c>
      <c r="G47" s="363" t="s">
        <v>8966</v>
      </c>
      <c r="H47" s="363" t="s">
        <v>3583</v>
      </c>
      <c r="I47" s="364">
        <v>1.25</v>
      </c>
      <c r="J47" s="364">
        <v>1</v>
      </c>
      <c r="K47" s="363" t="s">
        <v>815</v>
      </c>
      <c r="L47" s="292">
        <v>64.22</v>
      </c>
      <c r="M47" s="293" t="s">
        <v>3584</v>
      </c>
      <c r="N47" s="293" t="s">
        <v>3585</v>
      </c>
      <c r="O47" s="294" t="s">
        <v>186</v>
      </c>
      <c r="P47" s="295">
        <v>7.7336073000000001</v>
      </c>
      <c r="Q47" s="295" t="s">
        <v>404</v>
      </c>
      <c r="R47" s="296">
        <v>0</v>
      </c>
      <c r="S47" s="365">
        <v>6.3439595905282939E-4</v>
      </c>
      <c r="T47" s="365">
        <v>1.3608038380714122E-3</v>
      </c>
      <c r="U47" s="365">
        <v>0.46619207067487534</v>
      </c>
      <c r="V47" s="366"/>
      <c r="W47" s="247" t="s">
        <v>8807</v>
      </c>
      <c r="X47" s="367" t="s">
        <v>46</v>
      </c>
      <c r="Y47" s="367" t="s">
        <v>169</v>
      </c>
      <c r="Z47" s="300">
        <v>-11.340183402941175</v>
      </c>
      <c r="AA47" s="301">
        <v>0</v>
      </c>
      <c r="AB47" s="302">
        <v>0.94466408813239555</v>
      </c>
      <c r="AC47" s="295">
        <v>0.80215839466113348</v>
      </c>
      <c r="AD47" s="295"/>
      <c r="AH47" s="247" t="s">
        <v>38</v>
      </c>
      <c r="AI47" s="264" t="s">
        <v>450</v>
      </c>
    </row>
    <row r="48" spans="1:35" ht="15">
      <c r="A48" s="247" t="s">
        <v>176</v>
      </c>
      <c r="B48" s="287" t="s">
        <v>10102</v>
      </c>
      <c r="C48" s="287" t="s">
        <v>5688</v>
      </c>
      <c r="D48" s="305">
        <v>41</v>
      </c>
      <c r="E48" s="287" t="s">
        <v>23</v>
      </c>
      <c r="F48" s="362">
        <v>43707</v>
      </c>
      <c r="G48" s="363" t="s">
        <v>8966</v>
      </c>
      <c r="H48" s="363" t="s">
        <v>10103</v>
      </c>
      <c r="I48" s="364">
        <v>2.25</v>
      </c>
      <c r="J48" s="364">
        <v>4</v>
      </c>
      <c r="K48" s="363" t="s">
        <v>815</v>
      </c>
      <c r="L48" s="292">
        <v>156.28</v>
      </c>
      <c r="M48" s="293" t="s">
        <v>8387</v>
      </c>
      <c r="N48" s="293" t="s">
        <v>8388</v>
      </c>
      <c r="O48" s="294" t="s">
        <v>186</v>
      </c>
      <c r="P48" s="295">
        <v>2.2507190000000001</v>
      </c>
      <c r="Q48" s="295" t="s">
        <v>280</v>
      </c>
      <c r="R48" s="296">
        <v>0</v>
      </c>
      <c r="S48" s="365">
        <v>4.3016381501905128E-3</v>
      </c>
      <c r="T48" s="365">
        <v>2.9702313374189624E-3</v>
      </c>
      <c r="U48" s="365">
        <v>1.448250207314997</v>
      </c>
      <c r="V48" s="366"/>
      <c r="W48" s="247" t="s">
        <v>8820</v>
      </c>
      <c r="X48" s="367" t="s">
        <v>43</v>
      </c>
      <c r="Y48" s="367" t="s">
        <v>178</v>
      </c>
      <c r="Z48" s="300">
        <v>-11.594411364000003</v>
      </c>
      <c r="AA48" s="301">
        <v>0</v>
      </c>
      <c r="AB48" s="302">
        <v>0.66972340799889252</v>
      </c>
      <c r="AC48" s="295">
        <v>0.65155043246372624</v>
      </c>
      <c r="AD48" s="295"/>
      <c r="AH48" s="247" t="s">
        <v>35</v>
      </c>
      <c r="AI48" s="264" t="s">
        <v>450</v>
      </c>
    </row>
    <row r="49" spans="1:35" ht="15">
      <c r="A49" s="247" t="s">
        <v>176</v>
      </c>
      <c r="B49" s="287" t="s">
        <v>8993</v>
      </c>
      <c r="C49" s="287" t="s">
        <v>435</v>
      </c>
      <c r="D49" s="305">
        <v>1</v>
      </c>
      <c r="E49" s="287" t="s">
        <v>25</v>
      </c>
      <c r="F49" s="362">
        <v>43707</v>
      </c>
      <c r="G49" s="363" t="s">
        <v>8786</v>
      </c>
      <c r="H49" s="363" t="s">
        <v>2704</v>
      </c>
      <c r="I49" s="364">
        <v>2</v>
      </c>
      <c r="J49" s="364">
        <v>8</v>
      </c>
      <c r="K49" s="363" t="s">
        <v>815</v>
      </c>
      <c r="L49" s="292">
        <v>35.26</v>
      </c>
      <c r="M49" s="293" t="s">
        <v>2705</v>
      </c>
      <c r="N49" s="293" t="s">
        <v>2706</v>
      </c>
      <c r="O49" s="294" t="s">
        <v>169</v>
      </c>
      <c r="P49" s="295">
        <v>3.5535931999999999</v>
      </c>
      <c r="Q49" s="295" t="s">
        <v>447</v>
      </c>
      <c r="R49" s="296">
        <v>0</v>
      </c>
      <c r="S49" s="365">
        <v>1.6365383824989801E-3</v>
      </c>
      <c r="T49" s="365">
        <v>1.0758812392715592E-2</v>
      </c>
      <c r="U49" s="365">
        <v>0.15211143412139261</v>
      </c>
      <c r="V49" s="366"/>
      <c r="W49" s="247" t="s">
        <v>8828</v>
      </c>
      <c r="X49" s="367" t="s">
        <v>45</v>
      </c>
      <c r="Y49" s="367" t="s">
        <v>169</v>
      </c>
      <c r="Z49" s="300">
        <v>-11.2227762</v>
      </c>
      <c r="AA49" s="301">
        <v>0</v>
      </c>
      <c r="AB49" s="302">
        <v>0.70854077907880708</v>
      </c>
      <c r="AC49" s="295">
        <v>0.78032247877876482</v>
      </c>
      <c r="AD49" s="295"/>
      <c r="AH49" s="247" t="s">
        <v>39</v>
      </c>
      <c r="AI49" s="264" t="s">
        <v>450</v>
      </c>
    </row>
    <row r="50" spans="1:35" ht="15">
      <c r="A50" s="247" t="s">
        <v>176</v>
      </c>
      <c r="B50" s="287" t="s">
        <v>10104</v>
      </c>
      <c r="C50" s="287" t="s">
        <v>443</v>
      </c>
      <c r="D50" s="305">
        <v>2</v>
      </c>
      <c r="E50" s="287" t="s">
        <v>25</v>
      </c>
      <c r="F50" s="362">
        <v>43707</v>
      </c>
      <c r="G50" s="363" t="s">
        <v>8786</v>
      </c>
      <c r="H50" s="363" t="s">
        <v>2260</v>
      </c>
      <c r="I50" s="364">
        <v>1</v>
      </c>
      <c r="J50" s="364">
        <v>7</v>
      </c>
      <c r="K50" s="363" t="s">
        <v>815</v>
      </c>
      <c r="L50" s="292">
        <v>59.72</v>
      </c>
      <c r="M50" s="293" t="s">
        <v>2261</v>
      </c>
      <c r="N50" s="293" t="s">
        <v>2262</v>
      </c>
      <c r="O50" s="294" t="s">
        <v>169</v>
      </c>
      <c r="P50" s="295">
        <v>-5.7449459999999997</v>
      </c>
      <c r="Q50" s="295" t="s">
        <v>404</v>
      </c>
      <c r="R50" s="296">
        <v>0</v>
      </c>
      <c r="S50" s="365">
        <v>2.7733514372102458E-4</v>
      </c>
      <c r="T50" s="365">
        <v>3.0291183466139073E-4</v>
      </c>
      <c r="U50" s="365">
        <v>0.91556390997744608</v>
      </c>
      <c r="V50" s="366"/>
      <c r="W50" s="247" t="s">
        <v>8791</v>
      </c>
      <c r="X50" s="367" t="s">
        <v>27</v>
      </c>
      <c r="Y50" s="367" t="s">
        <v>169</v>
      </c>
      <c r="Z50" s="300">
        <v>-12.130724633999998</v>
      </c>
      <c r="AA50" s="301">
        <v>0</v>
      </c>
      <c r="AB50" s="302">
        <v>0.90686726566655207</v>
      </c>
      <c r="AC50" s="295">
        <v>0.761383738321598</v>
      </c>
      <c r="AD50" s="295"/>
      <c r="AH50" s="247" t="s">
        <v>41</v>
      </c>
      <c r="AI50" s="264" t="s">
        <v>450</v>
      </c>
    </row>
    <row r="51" spans="1:35" ht="15">
      <c r="A51" s="247" t="s">
        <v>176</v>
      </c>
      <c r="B51" s="287" t="s">
        <v>8994</v>
      </c>
      <c r="C51" s="287" t="s">
        <v>452</v>
      </c>
      <c r="D51" s="305">
        <v>3</v>
      </c>
      <c r="E51" s="287" t="s">
        <v>25</v>
      </c>
      <c r="F51" s="362">
        <v>43707</v>
      </c>
      <c r="G51" s="363" t="s">
        <v>8786</v>
      </c>
      <c r="H51" s="363" t="s">
        <v>3440</v>
      </c>
      <c r="I51" s="364">
        <v>1</v>
      </c>
      <c r="J51" s="364">
        <v>8</v>
      </c>
      <c r="K51" s="363" t="s">
        <v>815</v>
      </c>
      <c r="L51" s="292">
        <v>43.74</v>
      </c>
      <c r="M51" s="293" t="s">
        <v>3441</v>
      </c>
      <c r="N51" s="293" t="s">
        <v>3442</v>
      </c>
      <c r="O51" s="294" t="s">
        <v>169</v>
      </c>
      <c r="P51" s="295">
        <v>-7.0745649999999998</v>
      </c>
      <c r="Q51" s="295" t="s">
        <v>404</v>
      </c>
      <c r="R51" s="296">
        <v>0</v>
      </c>
      <c r="S51" s="365">
        <v>2.9094095620287998E-3</v>
      </c>
      <c r="T51" s="365">
        <v>3.6761947352467162E-3</v>
      </c>
      <c r="U51" s="365">
        <v>0.79141878261613474</v>
      </c>
      <c r="V51" s="366"/>
      <c r="W51" s="247" t="s">
        <v>8797</v>
      </c>
      <c r="X51" s="367" t="s">
        <v>1</v>
      </c>
      <c r="Y51" s="367" t="s">
        <v>169</v>
      </c>
      <c r="Z51" s="300">
        <v>-13.260053040000001</v>
      </c>
      <c r="AA51" s="301">
        <v>0</v>
      </c>
      <c r="AB51" s="302">
        <v>0.94377152364193173</v>
      </c>
      <c r="AC51" s="295">
        <v>0.77936990095322034</v>
      </c>
      <c r="AD51" s="295"/>
      <c r="AH51" s="247" t="s">
        <v>40</v>
      </c>
      <c r="AI51" s="264" t="s">
        <v>450</v>
      </c>
    </row>
    <row r="52" spans="1:35" ht="15">
      <c r="A52" s="247" t="s">
        <v>176</v>
      </c>
      <c r="B52" s="287" t="s">
        <v>10105</v>
      </c>
      <c r="C52" s="287" t="s">
        <v>460</v>
      </c>
      <c r="D52" s="305">
        <v>4</v>
      </c>
      <c r="E52" s="287" t="s">
        <v>25</v>
      </c>
      <c r="F52" s="362">
        <v>43707</v>
      </c>
      <c r="G52" s="363" t="s">
        <v>8786</v>
      </c>
      <c r="H52" s="363" t="s">
        <v>3450</v>
      </c>
      <c r="I52" s="364">
        <v>2</v>
      </c>
      <c r="J52" s="364">
        <v>11</v>
      </c>
      <c r="K52" s="363" t="s">
        <v>815</v>
      </c>
      <c r="L52" s="292">
        <v>91.15</v>
      </c>
      <c r="M52" s="293" t="s">
        <v>3451</v>
      </c>
      <c r="N52" s="293" t="s">
        <v>3452</v>
      </c>
      <c r="O52" s="294" t="s">
        <v>169</v>
      </c>
      <c r="P52" s="295">
        <v>3.8036704000000001</v>
      </c>
      <c r="Q52" s="295" t="s">
        <v>408</v>
      </c>
      <c r="R52" s="296">
        <v>0</v>
      </c>
      <c r="S52" s="365">
        <v>1.3595166767345552E-3</v>
      </c>
      <c r="T52" s="365">
        <v>1.8714301801852295E-3</v>
      </c>
      <c r="U52" s="365">
        <v>0.72645866841796558</v>
      </c>
      <c r="V52" s="366"/>
      <c r="W52" s="247" t="s">
        <v>8875</v>
      </c>
      <c r="X52" s="367" t="s">
        <v>21</v>
      </c>
      <c r="Y52" s="367" t="s">
        <v>458</v>
      </c>
      <c r="Z52" s="300">
        <v>-12.429845476000001</v>
      </c>
      <c r="AA52" s="301">
        <v>0</v>
      </c>
      <c r="AB52" s="302">
        <v>0.38866817567977346</v>
      </c>
      <c r="AC52" s="295">
        <v>0.39267334918518954</v>
      </c>
      <c r="AD52" s="295"/>
      <c r="AH52" s="247" t="s">
        <v>37</v>
      </c>
      <c r="AI52" s="264" t="s">
        <v>450</v>
      </c>
    </row>
    <row r="53" spans="1:35" ht="15">
      <c r="A53" s="247" t="s">
        <v>10106</v>
      </c>
      <c r="B53" s="287" t="s">
        <v>10107</v>
      </c>
      <c r="C53" s="287" t="s">
        <v>467</v>
      </c>
      <c r="D53" s="305">
        <v>5</v>
      </c>
      <c r="E53" s="287" t="s">
        <v>25</v>
      </c>
      <c r="F53" s="362">
        <v>43707</v>
      </c>
      <c r="G53" s="363" t="s">
        <v>8786</v>
      </c>
      <c r="H53" s="363" t="s">
        <v>3455</v>
      </c>
      <c r="I53" s="364">
        <v>2</v>
      </c>
      <c r="J53" s="364">
        <v>1</v>
      </c>
      <c r="K53" s="363" t="s">
        <v>815</v>
      </c>
      <c r="L53" s="292">
        <v>127.32</v>
      </c>
      <c r="M53" s="293" t="s">
        <v>3456</v>
      </c>
      <c r="N53" s="293" t="s">
        <v>3457</v>
      </c>
      <c r="O53" s="294" t="s">
        <v>169</v>
      </c>
      <c r="P53" s="295">
        <v>10.925245</v>
      </c>
      <c r="Q53" s="295" t="s">
        <v>447</v>
      </c>
      <c r="R53" s="296">
        <v>0</v>
      </c>
      <c r="S53" s="365">
        <v>2.0078640841150251E-4</v>
      </c>
      <c r="T53" s="365">
        <v>9.3861681875329419E-4</v>
      </c>
      <c r="U53" s="365">
        <v>0.21391733495484824</v>
      </c>
      <c r="V53" s="366"/>
      <c r="W53" s="247" t="s">
        <v>8824</v>
      </c>
      <c r="X53" s="367" t="s">
        <v>29</v>
      </c>
      <c r="Y53" s="367" t="s">
        <v>169</v>
      </c>
      <c r="Z53" s="300">
        <v>-12.776915941000002</v>
      </c>
      <c r="AA53" s="301">
        <v>0</v>
      </c>
      <c r="AB53" s="302">
        <v>0.95790924373892605</v>
      </c>
      <c r="AC53" s="295">
        <v>0.81454137416819461</v>
      </c>
      <c r="AH53" s="247" t="s">
        <v>36</v>
      </c>
      <c r="AI53" s="264" t="s">
        <v>450</v>
      </c>
    </row>
    <row r="54" spans="1:35" ht="15">
      <c r="A54" s="247" t="s">
        <v>176</v>
      </c>
      <c r="B54" s="287" t="s">
        <v>10108</v>
      </c>
      <c r="C54" s="287" t="s">
        <v>473</v>
      </c>
      <c r="D54" s="305">
        <v>6</v>
      </c>
      <c r="E54" s="287" t="s">
        <v>25</v>
      </c>
      <c r="F54" s="362">
        <v>43707</v>
      </c>
      <c r="G54" s="363" t="s">
        <v>8786</v>
      </c>
      <c r="H54" s="363" t="s">
        <v>1998</v>
      </c>
      <c r="I54" s="364">
        <v>2</v>
      </c>
      <c r="J54" s="364">
        <v>5</v>
      </c>
      <c r="K54" s="363" t="s">
        <v>815</v>
      </c>
      <c r="L54" s="292">
        <v>261.52</v>
      </c>
      <c r="M54" s="293" t="s">
        <v>1999</v>
      </c>
      <c r="N54" s="293" t="s">
        <v>2000</v>
      </c>
      <c r="O54" s="294" t="s">
        <v>169</v>
      </c>
      <c r="P54" s="295">
        <v>-11.231798</v>
      </c>
      <c r="Q54" s="295" t="s">
        <v>408</v>
      </c>
      <c r="R54" s="296">
        <v>0</v>
      </c>
      <c r="S54" s="365">
        <v>3.6041061073674762E-3</v>
      </c>
      <c r="T54" s="365">
        <v>2.8353297657972617E-3</v>
      </c>
      <c r="U54" s="365">
        <v>1.2711417736462283</v>
      </c>
      <c r="V54" s="366"/>
      <c r="W54" s="247" t="s">
        <v>8812</v>
      </c>
      <c r="X54" s="367" t="s">
        <v>47</v>
      </c>
      <c r="Y54" s="367" t="s">
        <v>169</v>
      </c>
      <c r="Z54" s="300">
        <v>-12.507904277999996</v>
      </c>
      <c r="AA54" s="301">
        <v>0</v>
      </c>
      <c r="AB54" s="302">
        <v>0.84821306805273644</v>
      </c>
      <c r="AC54" s="295">
        <v>0.92724763410544897</v>
      </c>
      <c r="AH54" s="247" t="s">
        <v>291</v>
      </c>
      <c r="AI54" s="264" t="s">
        <v>458</v>
      </c>
    </row>
    <row r="55" spans="1:35" ht="15">
      <c r="A55" s="247" t="s">
        <v>176</v>
      </c>
      <c r="B55" s="287" t="s">
        <v>10109</v>
      </c>
      <c r="C55" s="287" t="s">
        <v>480</v>
      </c>
      <c r="D55" s="305">
        <v>7</v>
      </c>
      <c r="E55" s="287" t="s">
        <v>25</v>
      </c>
      <c r="F55" s="362">
        <v>43707</v>
      </c>
      <c r="G55" s="363" t="s">
        <v>8786</v>
      </c>
      <c r="H55" s="363" t="s">
        <v>827</v>
      </c>
      <c r="I55" s="364">
        <v>1</v>
      </c>
      <c r="J55" s="364">
        <v>18</v>
      </c>
      <c r="K55" s="363" t="s">
        <v>815</v>
      </c>
      <c r="L55" s="292">
        <v>142.82</v>
      </c>
      <c r="M55" s="293" t="s">
        <v>828</v>
      </c>
      <c r="N55" s="293" t="s">
        <v>829</v>
      </c>
      <c r="O55" s="294" t="s">
        <v>169</v>
      </c>
      <c r="P55" s="295">
        <v>-8.5483729999999998</v>
      </c>
      <c r="Q55" s="295" t="s">
        <v>456</v>
      </c>
      <c r="R55" s="296">
        <v>0</v>
      </c>
      <c r="S55" s="365">
        <v>1.7049546429584231E-3</v>
      </c>
      <c r="T55" s="365">
        <v>1.3388623543761061E-3</v>
      </c>
      <c r="U55" s="365">
        <v>1.2734353441081789</v>
      </c>
      <c r="V55" s="366"/>
      <c r="W55" s="295"/>
      <c r="X55" s="295"/>
      <c r="Y55" s="295"/>
      <c r="Z55" s="313"/>
      <c r="AA55" s="313"/>
      <c r="AB55" s="301"/>
      <c r="AC55" s="295"/>
    </row>
    <row r="56" spans="1:35" ht="15">
      <c r="A56" s="247" t="s">
        <v>176</v>
      </c>
      <c r="B56" s="287" t="s">
        <v>10110</v>
      </c>
      <c r="C56" s="287" t="s">
        <v>488</v>
      </c>
      <c r="D56" s="305">
        <v>8</v>
      </c>
      <c r="E56" s="287" t="s">
        <v>25</v>
      </c>
      <c r="F56" s="362">
        <v>43707</v>
      </c>
      <c r="G56" s="363" t="s">
        <v>8786</v>
      </c>
      <c r="H56" s="363" t="s">
        <v>4691</v>
      </c>
      <c r="I56" s="364">
        <v>1</v>
      </c>
      <c r="J56" s="364">
        <v>11</v>
      </c>
      <c r="K56" s="363" t="s">
        <v>815</v>
      </c>
      <c r="L56" s="292">
        <v>21.69</v>
      </c>
      <c r="M56" s="293" t="s">
        <v>4692</v>
      </c>
      <c r="N56" s="293" t="s">
        <v>4693</v>
      </c>
      <c r="O56" s="294" t="s">
        <v>169</v>
      </c>
      <c r="P56" s="295">
        <v>-14.572661999999999</v>
      </c>
      <c r="Q56" s="295" t="s">
        <v>280</v>
      </c>
      <c r="R56" s="296">
        <v>0</v>
      </c>
      <c r="S56" s="365">
        <v>1.3773097173175538E-3</v>
      </c>
      <c r="T56" s="365">
        <v>4.5518375177568821E-4</v>
      </c>
      <c r="U56" s="365">
        <v>3.0258323412130137</v>
      </c>
      <c r="V56" s="366"/>
      <c r="W56" s="295"/>
      <c r="X56" s="295"/>
      <c r="Y56" s="295"/>
      <c r="Z56" s="313"/>
      <c r="AA56" s="313"/>
      <c r="AB56" s="301"/>
      <c r="AC56" s="295"/>
    </row>
    <row r="57" spans="1:35" ht="15">
      <c r="A57" s="247" t="s">
        <v>176</v>
      </c>
      <c r="B57" s="287" t="s">
        <v>10111</v>
      </c>
      <c r="C57" s="287" t="s">
        <v>495</v>
      </c>
      <c r="D57" s="305">
        <v>9</v>
      </c>
      <c r="E57" s="287" t="s">
        <v>25</v>
      </c>
      <c r="F57" s="362">
        <v>43707</v>
      </c>
      <c r="G57" s="363" t="s">
        <v>8786</v>
      </c>
      <c r="H57" s="363" t="s">
        <v>2015</v>
      </c>
      <c r="I57" s="364">
        <v>2</v>
      </c>
      <c r="J57" s="364">
        <v>9</v>
      </c>
      <c r="K57" s="363" t="s">
        <v>815</v>
      </c>
      <c r="L57" s="292">
        <v>282.64</v>
      </c>
      <c r="M57" s="293" t="s">
        <v>2016</v>
      </c>
      <c r="N57" s="293" t="s">
        <v>2017</v>
      </c>
      <c r="O57" s="294" t="s">
        <v>169</v>
      </c>
      <c r="P57" s="295">
        <v>-2.5345623000000002</v>
      </c>
      <c r="Q57" s="295" t="s">
        <v>280</v>
      </c>
      <c r="R57" s="296">
        <v>0</v>
      </c>
      <c r="S57" s="365">
        <v>9.7970468675235983E-3</v>
      </c>
      <c r="T57" s="365">
        <v>4.5607306427138498E-3</v>
      </c>
      <c r="U57" s="365">
        <v>2.1481309980836523</v>
      </c>
      <c r="V57" s="366"/>
      <c r="W57" s="295"/>
      <c r="X57" s="295"/>
      <c r="Y57" s="295"/>
      <c r="Z57" s="313"/>
      <c r="AA57" s="313"/>
      <c r="AB57" s="301"/>
      <c r="AC57" s="295"/>
    </row>
    <row r="58" spans="1:35" ht="15">
      <c r="A58" s="247" t="s">
        <v>176</v>
      </c>
      <c r="B58" s="287" t="s">
        <v>10112</v>
      </c>
      <c r="C58" s="287" t="s">
        <v>503</v>
      </c>
      <c r="D58" s="305">
        <v>10</v>
      </c>
      <c r="E58" s="287" t="s">
        <v>25</v>
      </c>
      <c r="F58" s="362">
        <v>43707</v>
      </c>
      <c r="G58" s="363" t="s">
        <v>8786</v>
      </c>
      <c r="H58" s="363" t="s">
        <v>3779</v>
      </c>
      <c r="I58" s="364">
        <v>2</v>
      </c>
      <c r="J58" s="364">
        <v>8</v>
      </c>
      <c r="K58" s="363" t="s">
        <v>815</v>
      </c>
      <c r="L58" s="292">
        <v>153.97</v>
      </c>
      <c r="M58" s="293" t="s">
        <v>3780</v>
      </c>
      <c r="N58" s="293" t="s">
        <v>3781</v>
      </c>
      <c r="O58" s="294" t="s">
        <v>169</v>
      </c>
      <c r="P58" s="295">
        <v>-9.3867659999999997</v>
      </c>
      <c r="Q58" s="295" t="s">
        <v>404</v>
      </c>
      <c r="R58" s="296">
        <v>0</v>
      </c>
      <c r="S58" s="365">
        <v>6.503637197912593E-3</v>
      </c>
      <c r="T58" s="365">
        <v>2.4628479269842877E-3</v>
      </c>
      <c r="U58" s="365">
        <v>2.6406978387318367</v>
      </c>
      <c r="V58" s="366"/>
      <c r="W58" s="295"/>
      <c r="X58" s="295"/>
      <c r="Y58" s="295"/>
      <c r="Z58" s="313"/>
      <c r="AA58" s="313"/>
      <c r="AB58" s="301"/>
      <c r="AC58" s="295"/>
    </row>
    <row r="59" spans="1:35" ht="15">
      <c r="A59" s="247" t="s">
        <v>176</v>
      </c>
      <c r="B59" s="287" t="s">
        <v>10113</v>
      </c>
      <c r="C59" s="287" t="s">
        <v>510</v>
      </c>
      <c r="D59" s="305">
        <v>11</v>
      </c>
      <c r="E59" s="287" t="s">
        <v>25</v>
      </c>
      <c r="F59" s="362">
        <v>43707</v>
      </c>
      <c r="G59" s="363" t="s">
        <v>8786</v>
      </c>
      <c r="H59" s="363" t="s">
        <v>3471</v>
      </c>
      <c r="I59" s="364">
        <v>2</v>
      </c>
      <c r="J59" s="364">
        <v>23</v>
      </c>
      <c r="K59" s="363" t="s">
        <v>815</v>
      </c>
      <c r="L59" s="292">
        <v>63.05</v>
      </c>
      <c r="M59" s="293" t="s">
        <v>3472</v>
      </c>
      <c r="N59" s="293" t="s">
        <v>3473</v>
      </c>
      <c r="O59" s="294" t="s">
        <v>169</v>
      </c>
      <c r="P59" s="295">
        <v>8.2961200000000002</v>
      </c>
      <c r="Q59" s="295" t="s">
        <v>404</v>
      </c>
      <c r="R59" s="296">
        <v>0</v>
      </c>
      <c r="S59" s="365">
        <v>6.43156883673595E-4</v>
      </c>
      <c r="T59" s="365">
        <v>7.3979842533006604E-4</v>
      </c>
      <c r="U59" s="365">
        <v>0.86936773809250301</v>
      </c>
      <c r="V59" s="366"/>
      <c r="W59" s="295"/>
      <c r="X59" s="295"/>
      <c r="Y59" s="295" t="s">
        <v>10114</v>
      </c>
      <c r="Z59" s="313" t="s">
        <v>164</v>
      </c>
      <c r="AA59" s="313"/>
      <c r="AB59" s="301"/>
      <c r="AC59" s="295"/>
    </row>
    <row r="60" spans="1:35" ht="15">
      <c r="A60" s="247" t="s">
        <v>176</v>
      </c>
      <c r="B60" s="287" t="s">
        <v>8992</v>
      </c>
      <c r="C60" s="287" t="s">
        <v>517</v>
      </c>
      <c r="D60" s="305">
        <v>12</v>
      </c>
      <c r="E60" s="287" t="s">
        <v>25</v>
      </c>
      <c r="F60" s="362">
        <v>43707</v>
      </c>
      <c r="G60" s="363" t="s">
        <v>8786</v>
      </c>
      <c r="H60" s="363" t="s">
        <v>3296</v>
      </c>
      <c r="I60" s="364">
        <v>1</v>
      </c>
      <c r="J60" s="364">
        <v>53</v>
      </c>
      <c r="K60" s="363" t="s">
        <v>815</v>
      </c>
      <c r="L60" s="292">
        <v>17.12</v>
      </c>
      <c r="M60" s="293" t="s">
        <v>3297</v>
      </c>
      <c r="N60" s="293" t="s">
        <v>3298</v>
      </c>
      <c r="O60" s="294" t="s">
        <v>169</v>
      </c>
      <c r="P60" s="295">
        <v>-10.647178</v>
      </c>
      <c r="Q60" s="295" t="s">
        <v>484</v>
      </c>
      <c r="R60" s="296">
        <v>0</v>
      </c>
      <c r="S60" s="365">
        <v>2.821614214595545E-4</v>
      </c>
      <c r="T60" s="365">
        <v>3.0179200372983003E-4</v>
      </c>
      <c r="U60" s="365">
        <v>0.93495327236088999</v>
      </c>
      <c r="V60" s="366"/>
      <c r="W60" s="295" t="s">
        <v>10115</v>
      </c>
      <c r="X60" s="295" t="s">
        <v>10116</v>
      </c>
      <c r="Y60" s="295">
        <v>-3.9656699</v>
      </c>
      <c r="Z60" s="313">
        <v>15.899205</v>
      </c>
      <c r="AA60" s="313"/>
      <c r="AB60" s="301"/>
      <c r="AC60" s="295"/>
    </row>
    <row r="61" spans="1:35" ht="15">
      <c r="A61" s="247" t="s">
        <v>176</v>
      </c>
      <c r="B61" s="287" t="s">
        <v>10117</v>
      </c>
      <c r="C61" s="287" t="s">
        <v>523</v>
      </c>
      <c r="D61" s="305">
        <v>13</v>
      </c>
      <c r="E61" s="287" t="s">
        <v>25</v>
      </c>
      <c r="F61" s="362">
        <v>43707</v>
      </c>
      <c r="G61" s="363" t="s">
        <v>8786</v>
      </c>
      <c r="H61" s="363" t="s">
        <v>1317</v>
      </c>
      <c r="I61" s="364">
        <v>2</v>
      </c>
      <c r="J61" s="364">
        <v>3</v>
      </c>
      <c r="K61" s="363" t="s">
        <v>815</v>
      </c>
      <c r="L61" s="292">
        <v>46.62</v>
      </c>
      <c r="M61" s="293" t="s">
        <v>1318</v>
      </c>
      <c r="N61" s="293" t="s">
        <v>1319</v>
      </c>
      <c r="O61" s="294" t="s">
        <v>169</v>
      </c>
      <c r="P61" s="295">
        <v>-10.501056999999999</v>
      </c>
      <c r="Q61" s="295" t="s">
        <v>408</v>
      </c>
      <c r="R61" s="296">
        <v>0</v>
      </c>
      <c r="S61" s="365">
        <v>1.028523888763216E-3</v>
      </c>
      <c r="T61" s="365">
        <v>7.8265312647059519E-4</v>
      </c>
      <c r="U61" s="365">
        <v>1.3141503610946839</v>
      </c>
      <c r="V61" s="366"/>
      <c r="W61" s="295" t="s">
        <v>10118</v>
      </c>
      <c r="X61" s="295" t="s">
        <v>10119</v>
      </c>
      <c r="Y61" s="295">
        <v>-6.8569240000000002</v>
      </c>
      <c r="Z61" s="313">
        <v>13.480651999999999</v>
      </c>
      <c r="AA61" s="313"/>
      <c r="AB61" s="301"/>
      <c r="AC61" s="295"/>
    </row>
    <row r="62" spans="1:35" ht="15">
      <c r="A62" s="247" t="s">
        <v>10120</v>
      </c>
      <c r="B62" s="287" t="s">
        <v>10121</v>
      </c>
      <c r="C62" s="287" t="s">
        <v>530</v>
      </c>
      <c r="D62" s="305">
        <v>14</v>
      </c>
      <c r="E62" s="287" t="s">
        <v>25</v>
      </c>
      <c r="F62" s="362">
        <v>43707</v>
      </c>
      <c r="G62" s="363" t="s">
        <v>8786</v>
      </c>
      <c r="H62" s="363" t="s">
        <v>838</v>
      </c>
      <c r="I62" s="364">
        <v>2</v>
      </c>
      <c r="J62" s="364">
        <v>1</v>
      </c>
      <c r="K62" s="363" t="s">
        <v>815</v>
      </c>
      <c r="L62" s="292">
        <v>11.38</v>
      </c>
      <c r="M62" s="293" t="s">
        <v>839</v>
      </c>
      <c r="N62" s="293" t="s">
        <v>840</v>
      </c>
      <c r="O62" s="294" t="s">
        <v>169</v>
      </c>
      <c r="P62" s="295">
        <v>-5.8726254000000004</v>
      </c>
      <c r="Q62" s="295" t="s">
        <v>447</v>
      </c>
      <c r="R62" s="296">
        <v>0</v>
      </c>
      <c r="S62" s="365">
        <v>5.6221045720344251E-6</v>
      </c>
      <c r="T62" s="365">
        <v>4.5537711003171516E-4</v>
      </c>
      <c r="U62" s="365">
        <v>1.2346041222060697E-2</v>
      </c>
      <c r="V62" s="366"/>
      <c r="W62" s="295" t="s">
        <v>10122</v>
      </c>
      <c r="X62" s="295" t="s">
        <v>10123</v>
      </c>
      <c r="Y62" s="295">
        <v>-2.9439926000000001</v>
      </c>
      <c r="Z62" s="313">
        <v>10.40132</v>
      </c>
      <c r="AA62" s="313"/>
      <c r="AB62" s="301"/>
      <c r="AC62" s="295"/>
    </row>
    <row r="63" spans="1:35" ht="15">
      <c r="A63" s="247" t="s">
        <v>176</v>
      </c>
      <c r="B63" s="287" t="s">
        <v>10124</v>
      </c>
      <c r="C63" s="287" t="s">
        <v>536</v>
      </c>
      <c r="D63" s="305">
        <v>15</v>
      </c>
      <c r="E63" s="287" t="s">
        <v>25</v>
      </c>
      <c r="F63" s="362">
        <v>43707</v>
      </c>
      <c r="G63" s="363" t="s">
        <v>8786</v>
      </c>
      <c r="H63" s="363" t="s">
        <v>1079</v>
      </c>
      <c r="I63" s="364">
        <v>1</v>
      </c>
      <c r="J63" s="364">
        <v>2</v>
      </c>
      <c r="K63" s="363" t="s">
        <v>815</v>
      </c>
      <c r="L63" s="292">
        <v>409.59</v>
      </c>
      <c r="M63" s="293" t="s">
        <v>1080</v>
      </c>
      <c r="N63" s="293" t="s">
        <v>1081</v>
      </c>
      <c r="O63" s="294" t="s">
        <v>169</v>
      </c>
      <c r="P63" s="295">
        <v>6.2821030000000002</v>
      </c>
      <c r="Q63" s="295" t="s">
        <v>280</v>
      </c>
      <c r="R63" s="296">
        <v>0</v>
      </c>
      <c r="S63" s="365">
        <v>6.2946429063873858E-3</v>
      </c>
      <c r="T63" s="365">
        <v>2.8077392742918705E-3</v>
      </c>
      <c r="U63" s="365">
        <v>2.2418901085375649</v>
      </c>
      <c r="V63" s="366"/>
      <c r="W63" s="295" t="s">
        <v>10125</v>
      </c>
      <c r="X63" s="295" t="s">
        <v>10126</v>
      </c>
      <c r="Y63" s="295">
        <v>-9.1818694999999995</v>
      </c>
      <c r="Z63" s="313">
        <v>4.8063874000000002</v>
      </c>
      <c r="AA63" s="313"/>
      <c r="AB63" s="301"/>
      <c r="AC63" s="295"/>
    </row>
    <row r="64" spans="1:35" ht="15">
      <c r="A64" s="247" t="s">
        <v>10127</v>
      </c>
      <c r="B64" s="287" t="s">
        <v>10128</v>
      </c>
      <c r="C64" s="287" t="s">
        <v>542</v>
      </c>
      <c r="D64" s="305">
        <v>16</v>
      </c>
      <c r="E64" s="287" t="s">
        <v>25</v>
      </c>
      <c r="F64" s="362">
        <v>43707</v>
      </c>
      <c r="G64" s="363" t="s">
        <v>8786</v>
      </c>
      <c r="H64" s="363" t="s">
        <v>2157</v>
      </c>
      <c r="I64" s="364">
        <v>2</v>
      </c>
      <c r="J64" s="364">
        <v>1</v>
      </c>
      <c r="K64" s="363" t="s">
        <v>815</v>
      </c>
      <c r="L64" s="292">
        <v>79.78</v>
      </c>
      <c r="M64" s="293" t="s">
        <v>2158</v>
      </c>
      <c r="N64" s="293" t="s">
        <v>2159</v>
      </c>
      <c r="O64" s="294" t="s">
        <v>169</v>
      </c>
      <c r="P64" s="295">
        <v>5.7529089999999998</v>
      </c>
      <c r="Q64" s="295" t="s">
        <v>395</v>
      </c>
      <c r="R64" s="296">
        <v>0</v>
      </c>
      <c r="S64" s="365">
        <v>5.7744959798476311E-4</v>
      </c>
      <c r="T64" s="365">
        <v>8.1831953227873234E-4</v>
      </c>
      <c r="U64" s="365">
        <v>0.70565295731945799</v>
      </c>
      <c r="V64" s="366"/>
      <c r="W64" s="295" t="s">
        <v>10129</v>
      </c>
      <c r="X64" s="295" t="s">
        <v>10130</v>
      </c>
      <c r="Y64" s="295">
        <v>-5.5667819999999999</v>
      </c>
      <c r="Z64" s="313">
        <v>10.903072</v>
      </c>
      <c r="AA64" s="313"/>
      <c r="AB64" s="301"/>
      <c r="AC64" s="295"/>
    </row>
    <row r="65" spans="1:29" ht="15">
      <c r="A65" s="247" t="s">
        <v>176</v>
      </c>
      <c r="B65" s="287" t="s">
        <v>10131</v>
      </c>
      <c r="C65" s="287" t="s">
        <v>549</v>
      </c>
      <c r="D65" s="305">
        <v>17</v>
      </c>
      <c r="E65" s="287" t="s">
        <v>25</v>
      </c>
      <c r="F65" s="362">
        <v>43707</v>
      </c>
      <c r="G65" s="363" t="s">
        <v>8786</v>
      </c>
      <c r="H65" s="363" t="s">
        <v>2547</v>
      </c>
      <c r="I65" s="364">
        <v>1</v>
      </c>
      <c r="J65" s="364">
        <v>34</v>
      </c>
      <c r="K65" s="363" t="s">
        <v>815</v>
      </c>
      <c r="L65" s="292">
        <v>42.78</v>
      </c>
      <c r="M65" s="293" t="s">
        <v>2548</v>
      </c>
      <c r="N65" s="293" t="s">
        <v>2549</v>
      </c>
      <c r="O65" s="294" t="s">
        <v>169</v>
      </c>
      <c r="P65" s="295">
        <v>-15.571344</v>
      </c>
      <c r="Q65" s="295" t="s">
        <v>484</v>
      </c>
      <c r="R65" s="296">
        <v>0</v>
      </c>
      <c r="S65" s="365">
        <v>1.239477091290422E-4</v>
      </c>
      <c r="T65" s="365">
        <v>1.6366278026139344E-4</v>
      </c>
      <c r="U65" s="365">
        <v>0.75733596197669106</v>
      </c>
      <c r="V65" s="366"/>
      <c r="W65" s="295" t="s">
        <v>10132</v>
      </c>
      <c r="X65" s="295" t="s">
        <v>10133</v>
      </c>
      <c r="Y65" s="295">
        <v>-2.2933721999999999</v>
      </c>
      <c r="Z65" s="313">
        <v>0.84631442999999995</v>
      </c>
      <c r="AA65" s="313"/>
      <c r="AB65" s="301"/>
      <c r="AC65" s="295"/>
    </row>
    <row r="66" spans="1:29" ht="15">
      <c r="A66" s="247" t="s">
        <v>10134</v>
      </c>
      <c r="B66" s="287" t="s">
        <v>10135</v>
      </c>
      <c r="C66" s="287" t="s">
        <v>556</v>
      </c>
      <c r="D66" s="305">
        <v>18</v>
      </c>
      <c r="E66" s="287" t="s">
        <v>25</v>
      </c>
      <c r="F66" s="362">
        <v>43707</v>
      </c>
      <c r="G66" s="363" t="s">
        <v>8786</v>
      </c>
      <c r="H66" s="363" t="s">
        <v>2557</v>
      </c>
      <c r="I66" s="364">
        <v>2</v>
      </c>
      <c r="J66" s="364">
        <v>1</v>
      </c>
      <c r="K66" s="363" t="s">
        <v>815</v>
      </c>
      <c r="L66" s="292">
        <v>73.150000000000006</v>
      </c>
      <c r="M66" s="293" t="s">
        <v>2558</v>
      </c>
      <c r="N66" s="293" t="s">
        <v>2559</v>
      </c>
      <c r="O66" s="294" t="s">
        <v>169</v>
      </c>
      <c r="P66" s="295">
        <v>-25.112611999999999</v>
      </c>
      <c r="Q66" s="295" t="s">
        <v>456</v>
      </c>
      <c r="R66" s="296">
        <v>0</v>
      </c>
      <c r="S66" s="365">
        <v>1.9210088105865908E-3</v>
      </c>
      <c r="T66" s="365">
        <v>5.9415456842947174E-4</v>
      </c>
      <c r="U66" s="365">
        <v>3.2331802407316195</v>
      </c>
      <c r="V66" s="366"/>
      <c r="W66" s="295" t="s">
        <v>10136</v>
      </c>
      <c r="X66" s="370" t="s">
        <v>10137</v>
      </c>
      <c r="Y66" s="295">
        <v>-7.0755242999999997</v>
      </c>
      <c r="Z66" s="313">
        <v>12.773312000000001</v>
      </c>
      <c r="AA66" s="313"/>
      <c r="AB66" s="301"/>
      <c r="AC66" s="295"/>
    </row>
    <row r="67" spans="1:29" ht="15">
      <c r="A67" s="247" t="s">
        <v>176</v>
      </c>
      <c r="B67" s="287" t="s">
        <v>8996</v>
      </c>
      <c r="C67" s="287" t="s">
        <v>562</v>
      </c>
      <c r="D67" s="305">
        <v>19</v>
      </c>
      <c r="E67" s="287" t="s">
        <v>25</v>
      </c>
      <c r="F67" s="362">
        <v>43707</v>
      </c>
      <c r="G67" s="363" t="s">
        <v>8786</v>
      </c>
      <c r="H67" s="363" t="s">
        <v>3184</v>
      </c>
      <c r="I67" s="364">
        <v>2</v>
      </c>
      <c r="J67" s="364">
        <v>9</v>
      </c>
      <c r="K67" s="363" t="s">
        <v>815</v>
      </c>
      <c r="L67" s="292">
        <v>88.9</v>
      </c>
      <c r="M67" s="293" t="s">
        <v>3185</v>
      </c>
      <c r="N67" s="293" t="s">
        <v>3186</v>
      </c>
      <c r="O67" s="294" t="s">
        <v>169</v>
      </c>
      <c r="P67" s="295">
        <v>4.63748</v>
      </c>
      <c r="Q67" s="295" t="s">
        <v>408</v>
      </c>
      <c r="R67" s="296">
        <v>0</v>
      </c>
      <c r="S67" s="365">
        <v>2.6467641886194163E-5</v>
      </c>
      <c r="T67" s="365">
        <v>1.2036069206340044E-3</v>
      </c>
      <c r="U67" s="365">
        <v>2.1990270604502867E-2</v>
      </c>
      <c r="V67" s="366"/>
      <c r="W67" s="295" t="s">
        <v>10138</v>
      </c>
      <c r="X67" s="370" t="s">
        <v>10139</v>
      </c>
      <c r="Y67" s="295">
        <v>-7.9839586999999996</v>
      </c>
      <c r="Z67" s="313">
        <v>16.827069999999999</v>
      </c>
      <c r="AA67" s="313"/>
      <c r="AB67" s="301"/>
      <c r="AC67" s="295"/>
    </row>
    <row r="68" spans="1:29" ht="15">
      <c r="A68" s="247" t="s">
        <v>176</v>
      </c>
      <c r="B68" s="287" t="s">
        <v>9783</v>
      </c>
      <c r="C68" s="287" t="s">
        <v>568</v>
      </c>
      <c r="D68" s="305">
        <v>20</v>
      </c>
      <c r="E68" s="287" t="s">
        <v>25</v>
      </c>
      <c r="F68" s="362">
        <v>43707</v>
      </c>
      <c r="G68" s="363" t="s">
        <v>8786</v>
      </c>
      <c r="H68" s="363" t="s">
        <v>3484</v>
      </c>
      <c r="I68" s="364">
        <v>2</v>
      </c>
      <c r="J68" s="364">
        <v>5</v>
      </c>
      <c r="K68" s="363" t="s">
        <v>815</v>
      </c>
      <c r="L68" s="292">
        <v>129.66</v>
      </c>
      <c r="M68" s="293" t="s">
        <v>3485</v>
      </c>
      <c r="N68" s="293" t="s">
        <v>3486</v>
      </c>
      <c r="O68" s="294" t="s">
        <v>169</v>
      </c>
      <c r="P68" s="295">
        <v>2.0061374000000001</v>
      </c>
      <c r="Q68" s="295" t="s">
        <v>404</v>
      </c>
      <c r="R68" s="296">
        <v>0</v>
      </c>
      <c r="S68" s="365">
        <v>5.923671623051293E-4</v>
      </c>
      <c r="T68" s="365">
        <v>9.9590255739838191E-4</v>
      </c>
      <c r="U68" s="365">
        <v>0.59480433894314222</v>
      </c>
      <c r="V68" s="366"/>
      <c r="W68" s="295" t="s">
        <v>10140</v>
      </c>
      <c r="X68" s="370" t="s">
        <v>10141</v>
      </c>
      <c r="Y68" s="295">
        <v>-7.4442862999999999</v>
      </c>
      <c r="Z68" s="313">
        <v>5.1887749999999997</v>
      </c>
      <c r="AA68" s="313"/>
      <c r="AB68" s="301"/>
      <c r="AC68" s="295"/>
    </row>
    <row r="69" spans="1:29" ht="15">
      <c r="A69" s="247" t="s">
        <v>176</v>
      </c>
      <c r="B69" s="287" t="s">
        <v>8991</v>
      </c>
      <c r="C69" s="287" t="s">
        <v>575</v>
      </c>
      <c r="D69" s="305">
        <v>21</v>
      </c>
      <c r="E69" s="287" t="s">
        <v>25</v>
      </c>
      <c r="F69" s="362">
        <v>43707</v>
      </c>
      <c r="G69" s="363" t="s">
        <v>8786</v>
      </c>
      <c r="H69" s="363" t="s">
        <v>3489</v>
      </c>
      <c r="I69" s="364">
        <v>2</v>
      </c>
      <c r="J69" s="364">
        <v>47</v>
      </c>
      <c r="K69" s="363" t="s">
        <v>815</v>
      </c>
      <c r="L69" s="292">
        <v>120.98</v>
      </c>
      <c r="M69" s="293" t="s">
        <v>3490</v>
      </c>
      <c r="N69" s="293" t="s">
        <v>3491</v>
      </c>
      <c r="O69" s="294" t="s">
        <v>169</v>
      </c>
      <c r="P69" s="295">
        <v>-0.47712325999999999</v>
      </c>
      <c r="Q69" s="295" t="s">
        <v>404</v>
      </c>
      <c r="R69" s="296">
        <v>0</v>
      </c>
      <c r="S69" s="365">
        <v>2.0211919724121545E-4</v>
      </c>
      <c r="T69" s="365">
        <v>6.275483902418213E-4</v>
      </c>
      <c r="U69" s="365">
        <v>0.32207746905912749</v>
      </c>
      <c r="V69" s="366"/>
      <c r="W69" s="295" t="s">
        <v>10142</v>
      </c>
      <c r="X69" s="295" t="s">
        <v>10143</v>
      </c>
      <c r="Y69" s="295">
        <v>-0.51725507000000004</v>
      </c>
      <c r="Z69" s="313">
        <v>15.366184000000001</v>
      </c>
      <c r="AA69" s="313"/>
      <c r="AB69" s="301"/>
      <c r="AC69" s="295"/>
    </row>
    <row r="70" spans="1:29" ht="15">
      <c r="A70" s="247" t="s">
        <v>176</v>
      </c>
      <c r="B70" s="287" t="s">
        <v>8997</v>
      </c>
      <c r="C70" s="287" t="s">
        <v>581</v>
      </c>
      <c r="D70" s="305">
        <v>22</v>
      </c>
      <c r="E70" s="287" t="s">
        <v>25</v>
      </c>
      <c r="F70" s="362">
        <v>43707</v>
      </c>
      <c r="G70" s="363" t="s">
        <v>8786</v>
      </c>
      <c r="H70" s="363" t="s">
        <v>4713</v>
      </c>
      <c r="I70" s="364">
        <v>2</v>
      </c>
      <c r="J70" s="364">
        <v>2</v>
      </c>
      <c r="K70" s="363" t="s">
        <v>815</v>
      </c>
      <c r="L70" s="292">
        <v>57.86</v>
      </c>
      <c r="M70" s="293" t="s">
        <v>4714</v>
      </c>
      <c r="N70" s="293" t="s">
        <v>4715</v>
      </c>
      <c r="O70" s="294" t="s">
        <v>169</v>
      </c>
      <c r="P70" s="295">
        <v>-5.2096963000000001</v>
      </c>
      <c r="Q70" s="295" t="s">
        <v>447</v>
      </c>
      <c r="R70" s="296">
        <v>0</v>
      </c>
      <c r="S70" s="365">
        <v>1.1911632433622432E-3</v>
      </c>
      <c r="T70" s="365">
        <v>1.4174767322330335E-3</v>
      </c>
      <c r="U70" s="365">
        <v>0.84034059697455099</v>
      </c>
      <c r="V70" s="366"/>
      <c r="W70" s="295" t="s">
        <v>10144</v>
      </c>
      <c r="X70" s="295" t="s">
        <v>10145</v>
      </c>
      <c r="Y70" s="295">
        <v>-1.5789747000000001</v>
      </c>
      <c r="Z70" s="313">
        <v>9.0980050000000006</v>
      </c>
      <c r="AA70" s="313"/>
      <c r="AB70" s="301"/>
      <c r="AC70" s="295"/>
    </row>
    <row r="71" spans="1:29" ht="15">
      <c r="A71" s="247" t="s">
        <v>176</v>
      </c>
      <c r="B71" s="287" t="s">
        <v>10146</v>
      </c>
      <c r="C71" s="287" t="s">
        <v>589</v>
      </c>
      <c r="D71" s="305">
        <v>23</v>
      </c>
      <c r="E71" s="287" t="s">
        <v>25</v>
      </c>
      <c r="F71" s="362">
        <v>43707</v>
      </c>
      <c r="G71" s="363" t="s">
        <v>8786</v>
      </c>
      <c r="H71" s="363" t="s">
        <v>3312</v>
      </c>
      <c r="I71" s="364">
        <v>1</v>
      </c>
      <c r="J71" s="364">
        <v>9</v>
      </c>
      <c r="K71" s="363" t="s">
        <v>815</v>
      </c>
      <c r="L71" s="292">
        <v>98.08</v>
      </c>
      <c r="M71" s="293" t="s">
        <v>3313</v>
      </c>
      <c r="N71" s="293" t="s">
        <v>3314</v>
      </c>
      <c r="O71" s="294" t="s">
        <v>169</v>
      </c>
      <c r="P71" s="295">
        <v>-5.1725807000000001</v>
      </c>
      <c r="Q71" s="295" t="s">
        <v>280</v>
      </c>
      <c r="R71" s="296">
        <v>0</v>
      </c>
      <c r="S71" s="365">
        <v>1.2183195876224167E-3</v>
      </c>
      <c r="T71" s="365">
        <v>6.1996965264162092E-4</v>
      </c>
      <c r="U71" s="365">
        <v>1.9651277807410314</v>
      </c>
      <c r="V71" s="366"/>
      <c r="W71" s="295"/>
      <c r="X71" s="295"/>
      <c r="Y71" s="295"/>
      <c r="Z71" s="313"/>
      <c r="AA71" s="313"/>
      <c r="AB71" s="301"/>
      <c r="AC71" s="295"/>
    </row>
    <row r="72" spans="1:29" ht="15">
      <c r="A72" s="247" t="s">
        <v>176</v>
      </c>
      <c r="B72" s="287" t="s">
        <v>8990</v>
      </c>
      <c r="C72" s="287" t="s">
        <v>596</v>
      </c>
      <c r="D72" s="305">
        <v>24</v>
      </c>
      <c r="E72" s="287" t="s">
        <v>25</v>
      </c>
      <c r="F72" s="362">
        <v>43707</v>
      </c>
      <c r="G72" s="363" t="s">
        <v>8786</v>
      </c>
      <c r="H72" s="363" t="s">
        <v>2734</v>
      </c>
      <c r="I72" s="364">
        <v>2</v>
      </c>
      <c r="J72" s="364">
        <v>8</v>
      </c>
      <c r="K72" s="363" t="s">
        <v>815</v>
      </c>
      <c r="L72" s="292">
        <v>77.63</v>
      </c>
      <c r="M72" s="293" t="s">
        <v>2735</v>
      </c>
      <c r="N72" s="293" t="s">
        <v>2736</v>
      </c>
      <c r="O72" s="294" t="s">
        <v>169</v>
      </c>
      <c r="P72" s="295">
        <v>4.495895</v>
      </c>
      <c r="Q72" s="295" t="s">
        <v>447</v>
      </c>
      <c r="R72" s="296">
        <v>0</v>
      </c>
      <c r="S72" s="365">
        <v>1.0267748918994302E-3</v>
      </c>
      <c r="T72" s="365">
        <v>2.5797269595685818E-3</v>
      </c>
      <c r="U72" s="365">
        <v>0.39801688627975651</v>
      </c>
      <c r="V72" s="366"/>
      <c r="W72" s="295"/>
      <c r="X72" s="295"/>
      <c r="Y72" s="295"/>
      <c r="Z72" s="313"/>
      <c r="AA72" s="313"/>
      <c r="AB72" s="301"/>
      <c r="AC72" s="295"/>
    </row>
    <row r="73" spans="1:29" ht="15">
      <c r="A73" s="247" t="s">
        <v>176</v>
      </c>
      <c r="B73" s="287" t="s">
        <v>9017</v>
      </c>
      <c r="C73" s="287" t="s">
        <v>603</v>
      </c>
      <c r="D73" s="305">
        <v>25</v>
      </c>
      <c r="E73" s="287" t="s">
        <v>25</v>
      </c>
      <c r="F73" s="362">
        <v>43707</v>
      </c>
      <c r="G73" s="363" t="s">
        <v>8786</v>
      </c>
      <c r="H73" s="363" t="s">
        <v>3496</v>
      </c>
      <c r="I73" s="364">
        <v>2</v>
      </c>
      <c r="J73" s="364">
        <v>17</v>
      </c>
      <c r="K73" s="363" t="s">
        <v>815</v>
      </c>
      <c r="L73" s="292">
        <v>92.74</v>
      </c>
      <c r="M73" s="293" t="s">
        <v>3497</v>
      </c>
      <c r="N73" s="293" t="s">
        <v>3498</v>
      </c>
      <c r="O73" s="294" t="s">
        <v>169</v>
      </c>
      <c r="P73" s="295">
        <v>6.9418790000000001</v>
      </c>
      <c r="Q73" s="295" t="s">
        <v>408</v>
      </c>
      <c r="R73" s="296">
        <v>0</v>
      </c>
      <c r="S73" s="365">
        <v>9.7529786933743025E-4</v>
      </c>
      <c r="T73" s="365">
        <v>2.7969834408102332E-3</v>
      </c>
      <c r="U73" s="365">
        <v>0.34869633302330344</v>
      </c>
      <c r="V73" s="366"/>
      <c r="W73" s="295"/>
      <c r="X73" s="295" t="s">
        <v>10116</v>
      </c>
      <c r="Y73" s="296">
        <v>5</v>
      </c>
      <c r="Z73" s="313"/>
      <c r="AA73" s="313"/>
      <c r="AB73" s="301"/>
      <c r="AC73" s="295"/>
    </row>
    <row r="74" spans="1:29" ht="15">
      <c r="A74" s="247" t="s">
        <v>176</v>
      </c>
      <c r="B74" s="287" t="s">
        <v>10147</v>
      </c>
      <c r="C74" s="287" t="s">
        <v>611</v>
      </c>
      <c r="D74" s="305">
        <v>26</v>
      </c>
      <c r="E74" s="287" t="s">
        <v>25</v>
      </c>
      <c r="F74" s="362">
        <v>43707</v>
      </c>
      <c r="G74" s="363" t="s">
        <v>8786</v>
      </c>
      <c r="H74" s="363" t="s">
        <v>887</v>
      </c>
      <c r="I74" s="364">
        <v>2</v>
      </c>
      <c r="J74" s="364">
        <v>23</v>
      </c>
      <c r="K74" s="363" t="s">
        <v>815</v>
      </c>
      <c r="L74" s="292">
        <v>72.27</v>
      </c>
      <c r="M74" s="293" t="s">
        <v>888</v>
      </c>
      <c r="N74" s="293" t="s">
        <v>889</v>
      </c>
      <c r="O74" s="294" t="s">
        <v>169</v>
      </c>
      <c r="P74" s="295">
        <v>-3.0453503</v>
      </c>
      <c r="Q74" s="295" t="s">
        <v>447</v>
      </c>
      <c r="R74" s="296">
        <v>0</v>
      </c>
      <c r="S74" s="365">
        <v>1.4432124155248599E-3</v>
      </c>
      <c r="T74" s="365">
        <v>9.9470193260652409E-4</v>
      </c>
      <c r="U74" s="365">
        <v>1.4508993782117783</v>
      </c>
      <c r="V74" s="366"/>
      <c r="W74" s="295"/>
      <c r="X74" s="295" t="s">
        <v>10119</v>
      </c>
      <c r="Y74" s="296">
        <v>7</v>
      </c>
      <c r="Z74" s="313"/>
      <c r="AA74" s="313"/>
      <c r="AB74" s="301"/>
      <c r="AC74" s="295"/>
    </row>
    <row r="75" spans="1:29" ht="15">
      <c r="A75" s="247" t="s">
        <v>176</v>
      </c>
      <c r="B75" s="287" t="s">
        <v>10148</v>
      </c>
      <c r="C75" s="287" t="s">
        <v>617</v>
      </c>
      <c r="D75" s="305">
        <v>27</v>
      </c>
      <c r="E75" s="287" t="s">
        <v>25</v>
      </c>
      <c r="F75" s="362">
        <v>43707</v>
      </c>
      <c r="G75" s="363" t="s">
        <v>8786</v>
      </c>
      <c r="H75" s="363" t="s">
        <v>2312</v>
      </c>
      <c r="I75" s="364">
        <v>2</v>
      </c>
      <c r="J75" s="364">
        <v>9</v>
      </c>
      <c r="K75" s="363" t="s">
        <v>815</v>
      </c>
      <c r="L75" s="292">
        <v>65</v>
      </c>
      <c r="M75" s="293" t="s">
        <v>2313</v>
      </c>
      <c r="N75" s="293" t="s">
        <v>2314</v>
      </c>
      <c r="O75" s="294" t="s">
        <v>169</v>
      </c>
      <c r="P75" s="295">
        <v>7.4557779999999996</v>
      </c>
      <c r="Q75" s="295" t="s">
        <v>408</v>
      </c>
      <c r="R75" s="296">
        <v>0</v>
      </c>
      <c r="S75" s="365">
        <v>1.091379502018221E-4</v>
      </c>
      <c r="T75" s="365">
        <v>6.6648181812710417E-4</v>
      </c>
      <c r="U75" s="365">
        <v>0.16375232937113446</v>
      </c>
      <c r="V75" s="366"/>
      <c r="W75" s="295"/>
      <c r="X75" s="295" t="s">
        <v>10123</v>
      </c>
      <c r="Y75" s="296">
        <v>4</v>
      </c>
      <c r="Z75" s="313"/>
      <c r="AA75" s="313"/>
      <c r="AB75" s="301"/>
      <c r="AC75" s="295"/>
    </row>
    <row r="76" spans="1:29" ht="15">
      <c r="A76" s="247" t="s">
        <v>10149</v>
      </c>
      <c r="B76" s="287" t="s">
        <v>10150</v>
      </c>
      <c r="C76" s="287" t="s">
        <v>624</v>
      </c>
      <c r="D76" s="305">
        <v>28</v>
      </c>
      <c r="E76" s="287" t="s">
        <v>25</v>
      </c>
      <c r="F76" s="362">
        <v>43707</v>
      </c>
      <c r="G76" s="363" t="s">
        <v>8786</v>
      </c>
      <c r="H76" s="363" t="s">
        <v>3512</v>
      </c>
      <c r="I76" s="364">
        <v>2</v>
      </c>
      <c r="J76" s="364">
        <v>1</v>
      </c>
      <c r="K76" s="363" t="s">
        <v>815</v>
      </c>
      <c r="L76" s="292">
        <v>80.13</v>
      </c>
      <c r="M76" s="293" t="s">
        <v>3513</v>
      </c>
      <c r="N76" s="293" t="s">
        <v>3514</v>
      </c>
      <c r="O76" s="294" t="s">
        <v>169</v>
      </c>
      <c r="P76" s="295">
        <v>5.6287884999999998</v>
      </c>
      <c r="Q76" s="295" t="s">
        <v>399</v>
      </c>
      <c r="R76" s="296">
        <v>0</v>
      </c>
      <c r="S76" s="365">
        <v>1.1063806339654406E-4</v>
      </c>
      <c r="T76" s="365">
        <v>1.0763016569379372E-3</v>
      </c>
      <c r="U76" s="365">
        <v>0.10279466047772123</v>
      </c>
      <c r="V76" s="366"/>
      <c r="W76" s="295"/>
      <c r="X76" s="295" t="s">
        <v>10126</v>
      </c>
      <c r="Y76" s="296">
        <v>11</v>
      </c>
      <c r="Z76" s="313"/>
      <c r="AA76" s="313"/>
      <c r="AB76" s="301"/>
      <c r="AC76" s="295"/>
    </row>
    <row r="77" spans="1:29" ht="15">
      <c r="A77" s="247" t="s">
        <v>176</v>
      </c>
      <c r="B77" s="287" t="s">
        <v>10151</v>
      </c>
      <c r="C77" s="287" t="s">
        <v>631</v>
      </c>
      <c r="D77" s="305">
        <v>29</v>
      </c>
      <c r="E77" s="287" t="s">
        <v>25</v>
      </c>
      <c r="F77" s="362">
        <v>43707</v>
      </c>
      <c r="G77" s="363" t="s">
        <v>8786</v>
      </c>
      <c r="H77" s="363" t="s">
        <v>4168</v>
      </c>
      <c r="I77" s="364">
        <v>1</v>
      </c>
      <c r="J77" s="364">
        <v>4</v>
      </c>
      <c r="K77" s="363" t="s">
        <v>815</v>
      </c>
      <c r="L77" s="292">
        <v>130.1</v>
      </c>
      <c r="M77" s="293" t="s">
        <v>4169</v>
      </c>
      <c r="N77" s="293" t="s">
        <v>4170</v>
      </c>
      <c r="O77" s="294" t="s">
        <v>169</v>
      </c>
      <c r="P77" s="295">
        <v>-1.9888520000000001</v>
      </c>
      <c r="Q77" s="295" t="s">
        <v>447</v>
      </c>
      <c r="R77" s="296">
        <v>0</v>
      </c>
      <c r="S77" s="365">
        <v>1.0376475722797308E-4</v>
      </c>
      <c r="T77" s="365">
        <v>7.4746916369452013E-4</v>
      </c>
      <c r="U77" s="365">
        <v>0.13882145547663052</v>
      </c>
      <c r="V77" s="366"/>
      <c r="W77" s="295"/>
      <c r="X77" s="295" t="s">
        <v>10130</v>
      </c>
      <c r="Y77" s="296">
        <v>6</v>
      </c>
      <c r="Z77" s="313"/>
      <c r="AA77" s="313"/>
      <c r="AB77" s="301"/>
      <c r="AC77" s="295"/>
    </row>
    <row r="78" spans="1:29" ht="15">
      <c r="A78" s="247" t="s">
        <v>176</v>
      </c>
      <c r="B78" s="287" t="s">
        <v>10152</v>
      </c>
      <c r="C78" s="287" t="s">
        <v>637</v>
      </c>
      <c r="D78" s="305">
        <v>30</v>
      </c>
      <c r="E78" s="287" t="s">
        <v>25</v>
      </c>
      <c r="F78" s="362">
        <v>43707</v>
      </c>
      <c r="G78" s="363" t="s">
        <v>8786</v>
      </c>
      <c r="H78" s="363" t="s">
        <v>3332</v>
      </c>
      <c r="I78" s="364">
        <v>1</v>
      </c>
      <c r="J78" s="364">
        <v>11</v>
      </c>
      <c r="K78" s="363" t="s">
        <v>815</v>
      </c>
      <c r="L78" s="292">
        <v>68.48</v>
      </c>
      <c r="M78" s="293" t="s">
        <v>3333</v>
      </c>
      <c r="N78" s="293" t="s">
        <v>3334</v>
      </c>
      <c r="O78" s="294" t="s">
        <v>169</v>
      </c>
      <c r="P78" s="295">
        <v>-7.9074739999999997</v>
      </c>
      <c r="Q78" s="295" t="s">
        <v>408</v>
      </c>
      <c r="R78" s="296">
        <v>0</v>
      </c>
      <c r="S78" s="365">
        <v>4.8986995658027504E-3</v>
      </c>
      <c r="T78" s="365">
        <v>1.2089930509727363E-2</v>
      </c>
      <c r="U78" s="365">
        <v>0.40518839722538819</v>
      </c>
      <c r="V78" s="366"/>
      <c r="W78" s="295"/>
      <c r="X78" s="295" t="s">
        <v>10133</v>
      </c>
      <c r="Y78" s="296">
        <v>3</v>
      </c>
      <c r="Z78" s="313"/>
      <c r="AA78" s="313"/>
      <c r="AB78" s="301"/>
      <c r="AC78" s="295"/>
    </row>
    <row r="79" spans="1:29" ht="15">
      <c r="A79" s="247" t="s">
        <v>176</v>
      </c>
      <c r="B79" s="287" t="s">
        <v>10153</v>
      </c>
      <c r="C79" s="287" t="s">
        <v>643</v>
      </c>
      <c r="D79" s="305">
        <v>31</v>
      </c>
      <c r="E79" s="287" t="s">
        <v>25</v>
      </c>
      <c r="F79" s="362">
        <v>43707</v>
      </c>
      <c r="G79" s="363" t="s">
        <v>8786</v>
      </c>
      <c r="H79" s="363" t="s">
        <v>2584</v>
      </c>
      <c r="I79" s="364">
        <v>1</v>
      </c>
      <c r="J79" s="364">
        <v>10</v>
      </c>
      <c r="K79" s="363" t="s">
        <v>815</v>
      </c>
      <c r="L79" s="292">
        <v>15.79</v>
      </c>
      <c r="M79" s="293" t="s">
        <v>2585</v>
      </c>
      <c r="N79" s="293" t="s">
        <v>2586</v>
      </c>
      <c r="O79" s="294" t="s">
        <v>169</v>
      </c>
      <c r="P79" s="295">
        <v>-19.025642000000001</v>
      </c>
      <c r="Q79" s="295" t="s">
        <v>399</v>
      </c>
      <c r="R79" s="296">
        <v>0</v>
      </c>
      <c r="S79" s="365">
        <v>2.0917278155687356E-4</v>
      </c>
      <c r="T79" s="365">
        <v>1.5162809805230925E-4</v>
      </c>
      <c r="U79" s="365">
        <v>1.3795120049894203</v>
      </c>
      <c r="V79" s="366"/>
      <c r="W79" s="295"/>
      <c r="X79" s="295" t="s">
        <v>10137</v>
      </c>
      <c r="Y79" s="296">
        <v>8</v>
      </c>
      <c r="Z79" s="313"/>
      <c r="AA79" s="313"/>
      <c r="AB79" s="301"/>
      <c r="AC79" s="295"/>
    </row>
    <row r="80" spans="1:29" ht="15">
      <c r="A80" s="247" t="s">
        <v>176</v>
      </c>
      <c r="B80" s="287" t="s">
        <v>10154</v>
      </c>
      <c r="C80" s="287" t="s">
        <v>650</v>
      </c>
      <c r="D80" s="305">
        <v>32</v>
      </c>
      <c r="E80" s="287" t="s">
        <v>25</v>
      </c>
      <c r="F80" s="362">
        <v>43707</v>
      </c>
      <c r="G80" s="363" t="s">
        <v>8786</v>
      </c>
      <c r="H80" s="363" t="s">
        <v>4729</v>
      </c>
      <c r="I80" s="364">
        <v>2</v>
      </c>
      <c r="J80" s="364">
        <v>11</v>
      </c>
      <c r="K80" s="363" t="s">
        <v>815</v>
      </c>
      <c r="L80" s="292">
        <v>37.090000000000003</v>
      </c>
      <c r="M80" s="293" t="s">
        <v>4730</v>
      </c>
      <c r="N80" s="293" t="s">
        <v>4731</v>
      </c>
      <c r="O80" s="294" t="s">
        <v>169</v>
      </c>
      <c r="P80" s="295">
        <v>-8.056521</v>
      </c>
      <c r="Q80" s="295" t="s">
        <v>280</v>
      </c>
      <c r="R80" s="296">
        <v>0</v>
      </c>
      <c r="S80" s="365">
        <v>2.5554938921900265E-3</v>
      </c>
      <c r="T80" s="365">
        <v>2.0138956710603795E-3</v>
      </c>
      <c r="U80" s="365">
        <v>1.2689306248145806</v>
      </c>
      <c r="V80" s="366"/>
      <c r="W80" s="295"/>
      <c r="X80" s="295" t="s">
        <v>10139</v>
      </c>
      <c r="Y80" s="296">
        <v>10</v>
      </c>
      <c r="Z80" s="313"/>
      <c r="AA80" s="313"/>
      <c r="AB80" s="301"/>
      <c r="AC80" s="295"/>
    </row>
    <row r="81" spans="1:29" ht="15">
      <c r="A81" s="247" t="s">
        <v>10155</v>
      </c>
      <c r="B81" s="287" t="s">
        <v>10156</v>
      </c>
      <c r="C81" s="287" t="s">
        <v>655</v>
      </c>
      <c r="D81" s="305">
        <v>33</v>
      </c>
      <c r="E81" s="287" t="s">
        <v>25</v>
      </c>
      <c r="F81" s="362">
        <v>43707</v>
      </c>
      <c r="G81" s="363" t="s">
        <v>8786</v>
      </c>
      <c r="H81" s="363" t="s">
        <v>1124</v>
      </c>
      <c r="I81" s="364">
        <v>2</v>
      </c>
      <c r="J81" s="364">
        <v>1</v>
      </c>
      <c r="K81" s="363" t="s">
        <v>815</v>
      </c>
      <c r="L81" s="292">
        <v>34.71</v>
      </c>
      <c r="M81" s="293" t="s">
        <v>1125</v>
      </c>
      <c r="N81" s="293" t="s">
        <v>1126</v>
      </c>
      <c r="O81" s="294" t="s">
        <v>169</v>
      </c>
      <c r="P81" s="295">
        <v>8.7065459999999995</v>
      </c>
      <c r="Q81" s="295" t="s">
        <v>484</v>
      </c>
      <c r="R81" s="296">
        <v>0</v>
      </c>
      <c r="S81" s="365">
        <v>5.0386684749883912E-5</v>
      </c>
      <c r="T81" s="365">
        <v>6.9109043488496278E-4</v>
      </c>
      <c r="U81" s="365">
        <v>7.290895982125864E-2</v>
      </c>
      <c r="V81" s="366"/>
      <c r="W81" s="295"/>
      <c r="X81" s="295" t="s">
        <v>10141</v>
      </c>
      <c r="Y81" s="296">
        <v>9</v>
      </c>
      <c r="Z81" s="313"/>
      <c r="AA81" s="313"/>
      <c r="AB81" s="301"/>
      <c r="AC81" s="295"/>
    </row>
    <row r="82" spans="1:29" ht="15">
      <c r="A82" s="247" t="s">
        <v>176</v>
      </c>
      <c r="B82" s="287" t="s">
        <v>9000</v>
      </c>
      <c r="C82" s="287" t="s">
        <v>662</v>
      </c>
      <c r="D82" s="305">
        <v>34</v>
      </c>
      <c r="E82" s="287" t="s">
        <v>25</v>
      </c>
      <c r="F82" s="362">
        <v>43707</v>
      </c>
      <c r="G82" s="363" t="s">
        <v>8786</v>
      </c>
      <c r="H82" s="363" t="s">
        <v>1618</v>
      </c>
      <c r="I82" s="364">
        <v>1</v>
      </c>
      <c r="J82" s="364">
        <v>11</v>
      </c>
      <c r="K82" s="363" t="s">
        <v>815</v>
      </c>
      <c r="L82" s="292">
        <v>158.47999999999999</v>
      </c>
      <c r="M82" s="293" t="s">
        <v>1619</v>
      </c>
      <c r="N82" s="293" t="s">
        <v>1620</v>
      </c>
      <c r="O82" s="294" t="s">
        <v>169</v>
      </c>
      <c r="P82" s="295">
        <v>4.4417977000000004</v>
      </c>
      <c r="Q82" s="295" t="s">
        <v>399</v>
      </c>
      <c r="R82" s="296">
        <v>0</v>
      </c>
      <c r="S82" s="365">
        <v>2.3558906364545452E-4</v>
      </c>
      <c r="T82" s="365">
        <v>9.2608185222266032E-4</v>
      </c>
      <c r="U82" s="365">
        <v>0.25439334879527603</v>
      </c>
      <c r="V82" s="366"/>
      <c r="W82" s="295"/>
      <c r="X82" s="295" t="s">
        <v>10143</v>
      </c>
      <c r="Y82" s="296">
        <v>1</v>
      </c>
      <c r="Z82" s="313"/>
      <c r="AA82" s="313"/>
      <c r="AB82" s="301"/>
      <c r="AC82" s="295"/>
    </row>
    <row r="83" spans="1:29" ht="15">
      <c r="A83" s="247" t="s">
        <v>176</v>
      </c>
      <c r="B83" s="287" t="s">
        <v>10157</v>
      </c>
      <c r="C83" s="287" t="s">
        <v>669</v>
      </c>
      <c r="D83" s="305">
        <v>35</v>
      </c>
      <c r="E83" s="287" t="s">
        <v>25</v>
      </c>
      <c r="F83" s="362">
        <v>43707</v>
      </c>
      <c r="G83" s="363" t="s">
        <v>8786</v>
      </c>
      <c r="H83" s="363" t="s">
        <v>2445</v>
      </c>
      <c r="I83" s="364">
        <v>1</v>
      </c>
      <c r="J83" s="364">
        <v>20</v>
      </c>
      <c r="K83" s="363" t="s">
        <v>815</v>
      </c>
      <c r="L83" s="292">
        <v>209</v>
      </c>
      <c r="M83" s="293" t="s">
        <v>2446</v>
      </c>
      <c r="N83" s="293" t="s">
        <v>2447</v>
      </c>
      <c r="O83" s="294" t="s">
        <v>169</v>
      </c>
      <c r="P83" s="295">
        <v>-8.4537929999999992</v>
      </c>
      <c r="Q83" s="295" t="s">
        <v>280</v>
      </c>
      <c r="R83" s="296">
        <v>0</v>
      </c>
      <c r="S83" s="365">
        <v>8.052031960858036E-5</v>
      </c>
      <c r="T83" s="365">
        <v>3.5935875326888043E-4</v>
      </c>
      <c r="U83" s="365">
        <v>0.22406667119176368</v>
      </c>
      <c r="V83" s="366"/>
      <c r="W83" s="295"/>
      <c r="X83" s="295" t="s">
        <v>10145</v>
      </c>
      <c r="Y83" s="296">
        <v>2</v>
      </c>
      <c r="Z83" s="313"/>
      <c r="AA83" s="313"/>
      <c r="AB83" s="301"/>
      <c r="AC83" s="295"/>
    </row>
    <row r="84" spans="1:29" ht="15">
      <c r="A84" s="247" t="s">
        <v>176</v>
      </c>
      <c r="B84" s="287" t="s">
        <v>10158</v>
      </c>
      <c r="C84" s="287" t="s">
        <v>676</v>
      </c>
      <c r="D84" s="305">
        <v>36</v>
      </c>
      <c r="E84" s="287" t="s">
        <v>25</v>
      </c>
      <c r="F84" s="362">
        <v>43707</v>
      </c>
      <c r="G84" s="363" t="s">
        <v>8786</v>
      </c>
      <c r="H84" s="363" t="s">
        <v>2603</v>
      </c>
      <c r="I84" s="364">
        <v>1</v>
      </c>
      <c r="J84" s="364">
        <v>33</v>
      </c>
      <c r="K84" s="363" t="s">
        <v>815</v>
      </c>
      <c r="L84" s="292">
        <v>16.510000000000002</v>
      </c>
      <c r="M84" s="293" t="s">
        <v>2604</v>
      </c>
      <c r="N84" s="293" t="s">
        <v>2605</v>
      </c>
      <c r="O84" s="294" t="s">
        <v>169</v>
      </c>
      <c r="P84" s="295">
        <v>-36.377650000000003</v>
      </c>
      <c r="Q84" s="295" t="s">
        <v>408</v>
      </c>
      <c r="R84" s="296">
        <v>0</v>
      </c>
      <c r="S84" s="365">
        <v>1.5931878573880947E-4</v>
      </c>
      <c r="T84" s="365">
        <v>1.7022975924979109E-4</v>
      </c>
      <c r="U84" s="365">
        <v>0.93590442964222775</v>
      </c>
      <c r="V84" s="366"/>
      <c r="W84" s="295"/>
      <c r="X84" s="295"/>
      <c r="Y84" s="295"/>
      <c r="Z84" s="313"/>
      <c r="AA84" s="313"/>
      <c r="AB84" s="301"/>
      <c r="AC84" s="295"/>
    </row>
    <row r="85" spans="1:29" ht="15">
      <c r="A85" s="247" t="s">
        <v>176</v>
      </c>
      <c r="B85" s="287" t="s">
        <v>10159</v>
      </c>
      <c r="C85" s="287" t="s">
        <v>682</v>
      </c>
      <c r="D85" s="305">
        <v>37</v>
      </c>
      <c r="E85" s="287" t="s">
        <v>25</v>
      </c>
      <c r="F85" s="362">
        <v>43707</v>
      </c>
      <c r="G85" s="363" t="s">
        <v>8786</v>
      </c>
      <c r="H85" s="363" t="s">
        <v>3532</v>
      </c>
      <c r="I85" s="364">
        <v>2</v>
      </c>
      <c r="J85" s="364">
        <v>9</v>
      </c>
      <c r="K85" s="363" t="s">
        <v>815</v>
      </c>
      <c r="L85" s="292">
        <v>70.39</v>
      </c>
      <c r="M85" s="293" t="s">
        <v>3533</v>
      </c>
      <c r="N85" s="293" t="s">
        <v>3534</v>
      </c>
      <c r="O85" s="294" t="s">
        <v>169</v>
      </c>
      <c r="P85" s="295">
        <v>4.8718690000000002</v>
      </c>
      <c r="Q85" s="295" t="s">
        <v>280</v>
      </c>
      <c r="R85" s="296">
        <v>0</v>
      </c>
      <c r="S85" s="365">
        <v>4.1529361534035474E-4</v>
      </c>
      <c r="T85" s="365">
        <v>4.2359903841090465E-4</v>
      </c>
      <c r="U85" s="365">
        <v>0.98039319659056123</v>
      </c>
      <c r="V85" s="366"/>
      <c r="W85" s="295"/>
      <c r="X85" s="295"/>
      <c r="Y85" s="295"/>
      <c r="Z85" s="313"/>
      <c r="AA85" s="313"/>
      <c r="AB85" s="301"/>
      <c r="AC85" s="295"/>
    </row>
    <row r="86" spans="1:29" ht="15">
      <c r="A86" s="247" t="s">
        <v>176</v>
      </c>
      <c r="B86" s="287" t="s">
        <v>10160</v>
      </c>
      <c r="C86" s="287" t="s">
        <v>690</v>
      </c>
      <c r="D86" s="305">
        <v>38</v>
      </c>
      <c r="E86" s="287" t="s">
        <v>25</v>
      </c>
      <c r="F86" s="362">
        <v>43707</v>
      </c>
      <c r="G86" s="363" t="s">
        <v>8786</v>
      </c>
      <c r="H86" s="363" t="s">
        <v>1633</v>
      </c>
      <c r="I86" s="364">
        <v>1</v>
      </c>
      <c r="J86" s="364">
        <v>6</v>
      </c>
      <c r="K86" s="363" t="s">
        <v>815</v>
      </c>
      <c r="L86" s="292">
        <v>112.97</v>
      </c>
      <c r="M86" s="293" t="s">
        <v>1634</v>
      </c>
      <c r="N86" s="293" t="s">
        <v>1635</v>
      </c>
      <c r="O86" s="294" t="s">
        <v>169</v>
      </c>
      <c r="P86" s="295">
        <v>3.6897660000000001</v>
      </c>
      <c r="Q86" s="295" t="s">
        <v>447</v>
      </c>
      <c r="R86" s="296">
        <v>0</v>
      </c>
      <c r="S86" s="365">
        <v>4.9798053374650927E-3</v>
      </c>
      <c r="T86" s="365">
        <v>4.0060756900299303E-3</v>
      </c>
      <c r="U86" s="365">
        <v>1.2430632176667353</v>
      </c>
      <c r="V86" s="366"/>
      <c r="W86" s="295"/>
      <c r="X86" s="295"/>
      <c r="Y86" s="295"/>
      <c r="Z86" s="313"/>
      <c r="AA86" s="313"/>
      <c r="AB86" s="301"/>
      <c r="AC86" s="295"/>
    </row>
    <row r="87" spans="1:29" ht="15">
      <c r="A87" s="247" t="s">
        <v>176</v>
      </c>
      <c r="B87" s="287" t="s">
        <v>10161</v>
      </c>
      <c r="C87" s="287" t="s">
        <v>697</v>
      </c>
      <c r="D87" s="305">
        <v>39</v>
      </c>
      <c r="E87" s="287" t="s">
        <v>25</v>
      </c>
      <c r="F87" s="362">
        <v>43707</v>
      </c>
      <c r="G87" s="363" t="s">
        <v>8786</v>
      </c>
      <c r="H87" s="363" t="s">
        <v>1150</v>
      </c>
      <c r="I87" s="364">
        <v>2</v>
      </c>
      <c r="J87" s="364">
        <v>3</v>
      </c>
      <c r="K87" s="363" t="s">
        <v>815</v>
      </c>
      <c r="L87" s="292">
        <v>28.53</v>
      </c>
      <c r="M87" s="293" t="s">
        <v>1151</v>
      </c>
      <c r="N87" s="293" t="s">
        <v>1152</v>
      </c>
      <c r="O87" s="294" t="s">
        <v>169</v>
      </c>
      <c r="P87" s="295">
        <v>-13.676244000000001</v>
      </c>
      <c r="Q87" s="295" t="s">
        <v>447</v>
      </c>
      <c r="R87" s="296">
        <v>0</v>
      </c>
      <c r="S87" s="365">
        <v>5.7409658507071588E-8</v>
      </c>
      <c r="T87" s="365">
        <v>1.2503752318276031E-4</v>
      </c>
      <c r="U87" s="365">
        <v>4.5913944107129441E-4</v>
      </c>
      <c r="V87" s="366"/>
      <c r="W87" s="295"/>
      <c r="X87" s="295"/>
      <c r="Y87" s="295"/>
      <c r="Z87" s="313"/>
      <c r="AA87" s="313"/>
      <c r="AB87" s="301"/>
      <c r="AC87" s="295"/>
    </row>
    <row r="88" spans="1:29" ht="15">
      <c r="A88" s="247" t="s">
        <v>176</v>
      </c>
      <c r="B88" s="287" t="s">
        <v>10162</v>
      </c>
      <c r="C88" s="287" t="s">
        <v>704</v>
      </c>
      <c r="D88" s="305">
        <v>40</v>
      </c>
      <c r="E88" s="287" t="s">
        <v>25</v>
      </c>
      <c r="F88" s="362">
        <v>43707</v>
      </c>
      <c r="G88" s="363" t="s">
        <v>8786</v>
      </c>
      <c r="H88" s="363" t="s">
        <v>2610</v>
      </c>
      <c r="I88" s="364">
        <v>1</v>
      </c>
      <c r="J88" s="364">
        <v>47</v>
      </c>
      <c r="K88" s="363" t="s">
        <v>815</v>
      </c>
      <c r="L88" s="292">
        <v>14.76</v>
      </c>
      <c r="M88" s="293" t="s">
        <v>2611</v>
      </c>
      <c r="N88" s="293" t="s">
        <v>2612</v>
      </c>
      <c r="O88" s="294" t="s">
        <v>169</v>
      </c>
      <c r="P88" s="295">
        <v>-35.063789999999997</v>
      </c>
      <c r="Q88" s="295" t="s">
        <v>408</v>
      </c>
      <c r="R88" s="296">
        <v>0</v>
      </c>
      <c r="S88" s="365">
        <v>1.0738869036378663E-4</v>
      </c>
      <c r="T88" s="365">
        <v>1.9537134960213089E-4</v>
      </c>
      <c r="U88" s="365">
        <v>0.5496644752799279</v>
      </c>
      <c r="V88" s="366"/>
      <c r="W88" s="295"/>
      <c r="X88" s="295"/>
      <c r="Y88" s="295"/>
      <c r="Z88" s="313"/>
      <c r="AA88" s="313"/>
      <c r="AB88" s="301"/>
      <c r="AC88" s="295"/>
    </row>
    <row r="89" spans="1:29" ht="15">
      <c r="A89" s="247" t="s">
        <v>176</v>
      </c>
      <c r="B89" s="287" t="s">
        <v>10163</v>
      </c>
      <c r="C89" s="287" t="s">
        <v>711</v>
      </c>
      <c r="D89" s="305">
        <v>41</v>
      </c>
      <c r="E89" s="287" t="s">
        <v>25</v>
      </c>
      <c r="F89" s="362">
        <v>43707</v>
      </c>
      <c r="G89" s="363" t="s">
        <v>8786</v>
      </c>
      <c r="H89" s="363" t="s">
        <v>4301</v>
      </c>
      <c r="I89" s="364">
        <v>2</v>
      </c>
      <c r="J89" s="364">
        <v>3</v>
      </c>
      <c r="K89" s="363" t="s">
        <v>815</v>
      </c>
      <c r="L89" s="292">
        <v>86.47</v>
      </c>
      <c r="M89" s="293" t="s">
        <v>4302</v>
      </c>
      <c r="N89" s="293" t="s">
        <v>4303</v>
      </c>
      <c r="O89" s="294" t="s">
        <v>169</v>
      </c>
      <c r="P89" s="295">
        <v>4.193282</v>
      </c>
      <c r="Q89" s="295" t="s">
        <v>484</v>
      </c>
      <c r="R89" s="296">
        <v>0</v>
      </c>
      <c r="S89" s="365">
        <v>7.6585447661283272E-3</v>
      </c>
      <c r="T89" s="365">
        <v>9.2589378623332986E-3</v>
      </c>
      <c r="U89" s="365">
        <v>0.82715154588998785</v>
      </c>
      <c r="V89" s="366"/>
      <c r="W89" s="295"/>
      <c r="X89" s="295"/>
      <c r="Y89" s="295"/>
      <c r="Z89" s="313"/>
      <c r="AA89" s="313"/>
      <c r="AB89" s="301"/>
      <c r="AC89" s="295"/>
    </row>
    <row r="90" spans="1:29" ht="15">
      <c r="A90" s="247" t="s">
        <v>176</v>
      </c>
      <c r="B90" s="287" t="s">
        <v>9004</v>
      </c>
      <c r="C90" s="287" t="s">
        <v>718</v>
      </c>
      <c r="D90" s="305">
        <v>42</v>
      </c>
      <c r="E90" s="287" t="s">
        <v>25</v>
      </c>
      <c r="F90" s="362">
        <v>43707</v>
      </c>
      <c r="G90" s="363" t="s">
        <v>8786</v>
      </c>
      <c r="H90" s="363" t="s">
        <v>2939</v>
      </c>
      <c r="I90" s="364">
        <v>1</v>
      </c>
      <c r="J90" s="364">
        <v>23</v>
      </c>
      <c r="K90" s="363" t="s">
        <v>815</v>
      </c>
      <c r="L90" s="292">
        <v>36.4</v>
      </c>
      <c r="M90" s="293" t="s">
        <v>2940</v>
      </c>
      <c r="N90" s="293" t="s">
        <v>2941</v>
      </c>
      <c r="O90" s="294" t="s">
        <v>169</v>
      </c>
      <c r="P90" s="295">
        <v>6.6198110000000003</v>
      </c>
      <c r="Q90" s="295" t="s">
        <v>447</v>
      </c>
      <c r="R90" s="296">
        <v>0</v>
      </c>
      <c r="S90" s="365">
        <v>9.484397550927591E-5</v>
      </c>
      <c r="T90" s="365">
        <v>3.9610279159084638E-4</v>
      </c>
      <c r="U90" s="365">
        <v>0.23944283535180133</v>
      </c>
      <c r="V90" s="366"/>
      <c r="W90" s="295"/>
      <c r="X90" s="295"/>
      <c r="Y90" s="295"/>
      <c r="Z90" s="313"/>
      <c r="AA90" s="313"/>
      <c r="AB90" s="301"/>
      <c r="AC90" s="295"/>
    </row>
    <row r="91" spans="1:29" ht="15">
      <c r="A91" s="247" t="s">
        <v>176</v>
      </c>
      <c r="B91" s="287" t="s">
        <v>10164</v>
      </c>
      <c r="C91" s="287" t="s">
        <v>725</v>
      </c>
      <c r="D91" s="305">
        <v>43</v>
      </c>
      <c r="E91" s="287" t="s">
        <v>25</v>
      </c>
      <c r="F91" s="362">
        <v>43707</v>
      </c>
      <c r="G91" s="363" t="s">
        <v>8786</v>
      </c>
      <c r="H91" s="363" t="s">
        <v>2346</v>
      </c>
      <c r="I91" s="364">
        <v>2</v>
      </c>
      <c r="J91" s="364">
        <v>9</v>
      </c>
      <c r="K91" s="363" t="s">
        <v>815</v>
      </c>
      <c r="L91" s="292">
        <v>219.08</v>
      </c>
      <c r="M91" s="293" t="s">
        <v>2347</v>
      </c>
      <c r="N91" s="293" t="s">
        <v>2348</v>
      </c>
      <c r="O91" s="294" t="s">
        <v>169</v>
      </c>
      <c r="P91" s="295">
        <v>5.7489037999999999</v>
      </c>
      <c r="Q91" s="295" t="s">
        <v>399</v>
      </c>
      <c r="R91" s="296">
        <v>0</v>
      </c>
      <c r="S91" s="365">
        <v>2.4192705720643948E-3</v>
      </c>
      <c r="T91" s="365">
        <v>4.4995135119995922E-3</v>
      </c>
      <c r="U91" s="365">
        <v>0.53767380976021706</v>
      </c>
      <c r="V91" s="366"/>
      <c r="W91" s="295"/>
      <c r="X91" s="295"/>
      <c r="Y91" s="295"/>
      <c r="Z91" s="313"/>
      <c r="AA91" s="313"/>
      <c r="AB91" s="301"/>
      <c r="AC91" s="295"/>
    </row>
    <row r="92" spans="1:29" ht="15">
      <c r="A92" s="247" t="s">
        <v>10165</v>
      </c>
      <c r="B92" s="287" t="s">
        <v>10166</v>
      </c>
      <c r="C92" s="287" t="s">
        <v>732</v>
      </c>
      <c r="D92" s="305">
        <v>44</v>
      </c>
      <c r="E92" s="287" t="s">
        <v>25</v>
      </c>
      <c r="F92" s="362">
        <v>43707</v>
      </c>
      <c r="G92" s="363" t="s">
        <v>8786</v>
      </c>
      <c r="H92" s="363" t="s">
        <v>976</v>
      </c>
      <c r="I92" s="364">
        <v>2</v>
      </c>
      <c r="J92" s="364">
        <v>1</v>
      </c>
      <c r="K92" s="363" t="s">
        <v>815</v>
      </c>
      <c r="L92" s="292">
        <v>29.55</v>
      </c>
      <c r="M92" s="293" t="s">
        <v>977</v>
      </c>
      <c r="N92" s="293" t="s">
        <v>978</v>
      </c>
      <c r="O92" s="294" t="s">
        <v>169</v>
      </c>
      <c r="P92" s="295">
        <v>-0.47154426999999999</v>
      </c>
      <c r="Q92" s="295" t="s">
        <v>447</v>
      </c>
      <c r="R92" s="296">
        <v>0</v>
      </c>
      <c r="S92" s="365">
        <v>1.2055197485692362E-4</v>
      </c>
      <c r="T92" s="365">
        <v>4.5841398201475913E-4</v>
      </c>
      <c r="U92" s="365">
        <v>0.26297621710203928</v>
      </c>
      <c r="V92" s="366"/>
      <c r="W92" s="295"/>
      <c r="X92" s="295"/>
      <c r="Y92" s="295"/>
      <c r="Z92" s="313"/>
      <c r="AA92" s="313"/>
      <c r="AB92" s="301"/>
      <c r="AC92" s="295"/>
    </row>
    <row r="93" spans="1:29" ht="15">
      <c r="A93" s="247" t="s">
        <v>176</v>
      </c>
      <c r="B93" s="287" t="s">
        <v>10167</v>
      </c>
      <c r="C93" s="287" t="s">
        <v>737</v>
      </c>
      <c r="D93" s="305">
        <v>45</v>
      </c>
      <c r="E93" s="287" t="s">
        <v>25</v>
      </c>
      <c r="F93" s="362">
        <v>43707</v>
      </c>
      <c r="G93" s="363" t="s">
        <v>8786</v>
      </c>
      <c r="H93" s="363" t="s">
        <v>981</v>
      </c>
      <c r="I93" s="364">
        <v>1</v>
      </c>
      <c r="J93" s="364">
        <v>2</v>
      </c>
      <c r="K93" s="363" t="s">
        <v>815</v>
      </c>
      <c r="L93" s="292">
        <v>22.58</v>
      </c>
      <c r="M93" s="293" t="s">
        <v>982</v>
      </c>
      <c r="N93" s="293" t="s">
        <v>983</v>
      </c>
      <c r="O93" s="294" t="s">
        <v>169</v>
      </c>
      <c r="P93" s="295">
        <v>2.2644877000000001</v>
      </c>
      <c r="Q93" s="295" t="s">
        <v>484</v>
      </c>
      <c r="R93" s="296">
        <v>0</v>
      </c>
      <c r="S93" s="365">
        <v>8.4315590314362006E-4</v>
      </c>
      <c r="T93" s="365">
        <v>4.3734398646091586E-4</v>
      </c>
      <c r="U93" s="365">
        <v>1.9279009869705168</v>
      </c>
      <c r="V93" s="366"/>
      <c r="W93" s="295"/>
      <c r="X93" s="295"/>
      <c r="Y93" s="295"/>
      <c r="Z93" s="313"/>
      <c r="AA93" s="313"/>
      <c r="AB93" s="301"/>
      <c r="AC93" s="295"/>
    </row>
    <row r="94" spans="1:29" ht="15">
      <c r="A94" s="247" t="s">
        <v>176</v>
      </c>
      <c r="B94" s="287" t="s">
        <v>10168</v>
      </c>
      <c r="C94" s="287" t="s">
        <v>742</v>
      </c>
      <c r="D94" s="305">
        <v>46</v>
      </c>
      <c r="E94" s="287" t="s">
        <v>25</v>
      </c>
      <c r="F94" s="362">
        <v>43707</v>
      </c>
      <c r="G94" s="363" t="s">
        <v>8786</v>
      </c>
      <c r="H94" s="363" t="s">
        <v>2636</v>
      </c>
      <c r="I94" s="364">
        <v>1</v>
      </c>
      <c r="J94" s="364">
        <v>6</v>
      </c>
      <c r="K94" s="363" t="s">
        <v>815</v>
      </c>
      <c r="L94" s="292">
        <v>28.97</v>
      </c>
      <c r="M94" s="293" t="s">
        <v>2637</v>
      </c>
      <c r="N94" s="293" t="s">
        <v>2638</v>
      </c>
      <c r="O94" s="294" t="s">
        <v>169</v>
      </c>
      <c r="P94" s="295">
        <v>-12.503778000000001</v>
      </c>
      <c r="Q94" s="295" t="s">
        <v>404</v>
      </c>
      <c r="R94" s="296">
        <v>0</v>
      </c>
      <c r="S94" s="365">
        <v>6.0024781875841922E-6</v>
      </c>
      <c r="T94" s="365">
        <v>1.2720563360014362E-4</v>
      </c>
      <c r="U94" s="365">
        <v>4.7187204038873755E-2</v>
      </c>
      <c r="V94" s="366"/>
      <c r="W94" s="295"/>
      <c r="X94" s="295"/>
      <c r="Y94" s="295"/>
      <c r="Z94" s="313"/>
      <c r="AA94" s="313"/>
      <c r="AB94" s="301"/>
      <c r="AC94" s="295"/>
    </row>
    <row r="95" spans="1:29" ht="15">
      <c r="A95" s="247" t="s">
        <v>176</v>
      </c>
      <c r="B95" s="287" t="s">
        <v>10169</v>
      </c>
      <c r="C95" s="287" t="s">
        <v>747</v>
      </c>
      <c r="D95" s="305">
        <v>47</v>
      </c>
      <c r="E95" s="287" t="s">
        <v>25</v>
      </c>
      <c r="F95" s="362">
        <v>43707</v>
      </c>
      <c r="G95" s="363" t="s">
        <v>8786</v>
      </c>
      <c r="H95" s="363" t="s">
        <v>2356</v>
      </c>
      <c r="I95" s="364">
        <v>2</v>
      </c>
      <c r="J95" s="364">
        <v>8</v>
      </c>
      <c r="K95" s="363" t="s">
        <v>815</v>
      </c>
      <c r="L95" s="292">
        <v>95.31</v>
      </c>
      <c r="M95" s="293" t="s">
        <v>2357</v>
      </c>
      <c r="N95" s="293" t="s">
        <v>2358</v>
      </c>
      <c r="O95" s="294" t="s">
        <v>169</v>
      </c>
      <c r="P95" s="295">
        <v>4.4836640000000001</v>
      </c>
      <c r="Q95" s="295" t="s">
        <v>404</v>
      </c>
      <c r="R95" s="296">
        <v>0</v>
      </c>
      <c r="S95" s="365">
        <v>1.7335090182810716E-4</v>
      </c>
      <c r="T95" s="365">
        <v>4.4750378369811522E-4</v>
      </c>
      <c r="U95" s="365">
        <v>0.38737304162113895</v>
      </c>
      <c r="V95" s="366"/>
      <c r="W95" s="295"/>
      <c r="X95" s="295"/>
      <c r="Y95" s="295"/>
      <c r="Z95" s="313"/>
      <c r="AA95" s="313"/>
      <c r="AB95" s="301"/>
      <c r="AC95" s="295"/>
    </row>
    <row r="96" spans="1:29" ht="15">
      <c r="A96" s="247" t="s">
        <v>176</v>
      </c>
      <c r="B96" s="287" t="s">
        <v>10170</v>
      </c>
      <c r="C96" s="287" t="s">
        <v>752</v>
      </c>
      <c r="D96" s="305">
        <v>48</v>
      </c>
      <c r="E96" s="287" t="s">
        <v>25</v>
      </c>
      <c r="F96" s="362">
        <v>43707</v>
      </c>
      <c r="G96" s="363" t="s">
        <v>8786</v>
      </c>
      <c r="H96" s="363" t="s">
        <v>1956</v>
      </c>
      <c r="I96" s="364">
        <v>2</v>
      </c>
      <c r="J96" s="364">
        <v>6</v>
      </c>
      <c r="K96" s="363" t="s">
        <v>815</v>
      </c>
      <c r="L96" s="292">
        <v>264.74</v>
      </c>
      <c r="M96" s="293" t="s">
        <v>1957</v>
      </c>
      <c r="N96" s="293" t="s">
        <v>1958</v>
      </c>
      <c r="O96" s="294" t="s">
        <v>169</v>
      </c>
      <c r="P96" s="295">
        <v>9.0542079999999991</v>
      </c>
      <c r="Q96" s="295" t="s">
        <v>408</v>
      </c>
      <c r="R96" s="296">
        <v>0</v>
      </c>
      <c r="S96" s="365">
        <v>4.8945021707037133E-4</v>
      </c>
      <c r="T96" s="365">
        <v>1.6489890134443856E-3</v>
      </c>
      <c r="U96" s="365">
        <v>0.29681836148078056</v>
      </c>
      <c r="V96" s="366"/>
      <c r="W96" s="295"/>
      <c r="X96" s="295"/>
      <c r="Y96" s="295"/>
      <c r="Z96" s="313"/>
      <c r="AA96" s="313"/>
      <c r="AB96" s="301"/>
      <c r="AC96" s="295"/>
    </row>
    <row r="97" spans="1:29" ht="15">
      <c r="A97" s="247" t="s">
        <v>176</v>
      </c>
      <c r="B97" s="287" t="s">
        <v>10171</v>
      </c>
      <c r="C97" s="287" t="s">
        <v>757</v>
      </c>
      <c r="D97" s="305">
        <v>49</v>
      </c>
      <c r="E97" s="287" t="s">
        <v>25</v>
      </c>
      <c r="F97" s="362">
        <v>43707</v>
      </c>
      <c r="G97" s="363" t="s">
        <v>8786</v>
      </c>
      <c r="H97" s="363" t="s">
        <v>1180</v>
      </c>
      <c r="I97" s="364">
        <v>2</v>
      </c>
      <c r="J97" s="364">
        <v>11</v>
      </c>
      <c r="K97" s="363" t="s">
        <v>815</v>
      </c>
      <c r="L97" s="292">
        <v>73.81</v>
      </c>
      <c r="M97" s="293" t="s">
        <v>1181</v>
      </c>
      <c r="N97" s="293" t="s">
        <v>1182</v>
      </c>
      <c r="O97" s="294" t="s">
        <v>169</v>
      </c>
      <c r="P97" s="295">
        <v>6.6464305000000001</v>
      </c>
      <c r="Q97" s="295" t="s">
        <v>408</v>
      </c>
      <c r="R97" s="296">
        <v>0</v>
      </c>
      <c r="S97" s="365">
        <v>8.8620517151981461E-6</v>
      </c>
      <c r="T97" s="365">
        <v>9.6633538311274327E-4</v>
      </c>
      <c r="U97" s="365">
        <v>9.1707825979132161E-3</v>
      </c>
      <c r="V97" s="366"/>
      <c r="W97" s="295"/>
      <c r="X97" s="295"/>
      <c r="Y97" s="295"/>
      <c r="Z97" s="313"/>
      <c r="AA97" s="313"/>
      <c r="AB97" s="301"/>
      <c r="AC97" s="295"/>
    </row>
    <row r="98" spans="1:29" ht="15">
      <c r="A98" s="247" t="s">
        <v>10172</v>
      </c>
      <c r="B98" s="287" t="s">
        <v>10173</v>
      </c>
      <c r="C98" s="287" t="s">
        <v>762</v>
      </c>
      <c r="D98" s="305">
        <v>50</v>
      </c>
      <c r="E98" s="287" t="s">
        <v>25</v>
      </c>
      <c r="F98" s="362">
        <v>43707</v>
      </c>
      <c r="G98" s="363" t="s">
        <v>8786</v>
      </c>
      <c r="H98" s="363" t="s">
        <v>1695</v>
      </c>
      <c r="I98" s="364">
        <v>2</v>
      </c>
      <c r="J98" s="364">
        <v>1</v>
      </c>
      <c r="K98" s="363" t="s">
        <v>815</v>
      </c>
      <c r="L98" s="292">
        <v>148.94</v>
      </c>
      <c r="M98" s="293" t="s">
        <v>1696</v>
      </c>
      <c r="N98" s="293" t="s">
        <v>1697</v>
      </c>
      <c r="O98" s="294" t="s">
        <v>169</v>
      </c>
      <c r="P98" s="295">
        <v>-8.1750869999999995</v>
      </c>
      <c r="Q98" s="295" t="s">
        <v>404</v>
      </c>
      <c r="R98" s="296">
        <v>0</v>
      </c>
      <c r="S98" s="365">
        <v>1.3739291597471008E-3</v>
      </c>
      <c r="T98" s="365">
        <v>1.9103483663424261E-3</v>
      </c>
      <c r="U98" s="365">
        <v>0.71920346254837308</v>
      </c>
      <c r="V98" s="366"/>
      <c r="W98" s="295"/>
      <c r="X98" s="295"/>
      <c r="Y98" s="295"/>
      <c r="Z98" s="313"/>
      <c r="AA98" s="313"/>
      <c r="AB98" s="301"/>
      <c r="AC98" s="295"/>
    </row>
    <row r="99" spans="1:29" ht="15">
      <c r="A99" s="247" t="s">
        <v>176</v>
      </c>
      <c r="B99" s="287" t="s">
        <v>9009</v>
      </c>
      <c r="C99" s="287" t="s">
        <v>767</v>
      </c>
      <c r="D99" s="305">
        <v>51</v>
      </c>
      <c r="E99" s="287" t="s">
        <v>25</v>
      </c>
      <c r="F99" s="362">
        <v>43707</v>
      </c>
      <c r="G99" s="363" t="s">
        <v>8786</v>
      </c>
      <c r="H99" s="363" t="s">
        <v>3564</v>
      </c>
      <c r="I99" s="364">
        <v>2</v>
      </c>
      <c r="J99" s="364">
        <v>23</v>
      </c>
      <c r="K99" s="363" t="s">
        <v>815</v>
      </c>
      <c r="L99" s="292">
        <v>58.26</v>
      </c>
      <c r="M99" s="293" t="s">
        <v>3565</v>
      </c>
      <c r="N99" s="293" t="s">
        <v>3566</v>
      </c>
      <c r="O99" s="294" t="s">
        <v>169</v>
      </c>
      <c r="P99" s="295">
        <v>3.6654710000000001</v>
      </c>
      <c r="Q99" s="295" t="s">
        <v>408</v>
      </c>
      <c r="R99" s="296">
        <v>0</v>
      </c>
      <c r="S99" s="365">
        <v>9.7516215938928043E-4</v>
      </c>
      <c r="T99" s="365">
        <v>2.541780433576881E-3</v>
      </c>
      <c r="U99" s="365">
        <v>0.3836531851875965</v>
      </c>
      <c r="V99" s="366"/>
      <c r="W99" s="295"/>
      <c r="X99" s="295"/>
      <c r="Y99" s="295"/>
      <c r="Z99" s="313"/>
      <c r="AA99" s="313"/>
      <c r="AB99" s="301"/>
      <c r="AC99" s="295"/>
    </row>
    <row r="100" spans="1:29" ht="15">
      <c r="A100" s="247" t="s">
        <v>176</v>
      </c>
      <c r="B100" s="287" t="s">
        <v>9010</v>
      </c>
      <c r="C100" s="287" t="s">
        <v>772</v>
      </c>
      <c r="D100" s="305">
        <v>52</v>
      </c>
      <c r="E100" s="287" t="s">
        <v>25</v>
      </c>
      <c r="F100" s="362">
        <v>43707</v>
      </c>
      <c r="G100" s="363" t="s">
        <v>8786</v>
      </c>
      <c r="H100" s="363" t="s">
        <v>2222</v>
      </c>
      <c r="I100" s="364">
        <v>2</v>
      </c>
      <c r="J100" s="364">
        <v>35</v>
      </c>
      <c r="K100" s="363" t="s">
        <v>815</v>
      </c>
      <c r="L100" s="292">
        <v>96.56</v>
      </c>
      <c r="M100" s="293" t="s">
        <v>2223</v>
      </c>
      <c r="N100" s="293" t="s">
        <v>2224</v>
      </c>
      <c r="O100" s="294" t="s">
        <v>169</v>
      </c>
      <c r="P100" s="295">
        <v>1.9748569</v>
      </c>
      <c r="Q100" s="295" t="s">
        <v>404</v>
      </c>
      <c r="R100" s="296">
        <v>0</v>
      </c>
      <c r="S100" s="365">
        <v>1.966315872443925E-3</v>
      </c>
      <c r="T100" s="365">
        <v>4.8562105938251511E-3</v>
      </c>
      <c r="U100" s="365">
        <v>0.4049074549905573</v>
      </c>
      <c r="V100" s="366"/>
      <c r="W100" s="295"/>
      <c r="X100" s="295"/>
      <c r="Y100" s="295"/>
      <c r="Z100" s="313"/>
      <c r="AA100" s="313"/>
      <c r="AB100" s="301"/>
      <c r="AC100" s="295"/>
    </row>
    <row r="101" spans="1:29" ht="15">
      <c r="A101" s="247" t="s">
        <v>176</v>
      </c>
      <c r="B101" s="287" t="s">
        <v>10174</v>
      </c>
      <c r="C101" s="287" t="s">
        <v>778</v>
      </c>
      <c r="D101" s="305">
        <v>53</v>
      </c>
      <c r="E101" s="287" t="s">
        <v>25</v>
      </c>
      <c r="F101" s="362">
        <v>43707</v>
      </c>
      <c r="G101" s="363" t="s">
        <v>8786</v>
      </c>
      <c r="H101" s="363" t="s">
        <v>2660</v>
      </c>
      <c r="I101" s="364">
        <v>1</v>
      </c>
      <c r="J101" s="364">
        <v>10</v>
      </c>
      <c r="K101" s="363" t="s">
        <v>815</v>
      </c>
      <c r="L101" s="292">
        <v>20.65</v>
      </c>
      <c r="M101" s="293" t="s">
        <v>2661</v>
      </c>
      <c r="N101" s="293" t="s">
        <v>2662</v>
      </c>
      <c r="O101" s="294" t="s">
        <v>169</v>
      </c>
      <c r="P101" s="295">
        <v>-33.236342999999998</v>
      </c>
      <c r="Q101" s="295" t="s">
        <v>408</v>
      </c>
      <c r="R101" s="296">
        <v>0</v>
      </c>
      <c r="S101" s="365">
        <v>1.0075130260037378E-4</v>
      </c>
      <c r="T101" s="365">
        <v>2.4948429392015255E-4</v>
      </c>
      <c r="U101" s="365">
        <v>0.40383825778074522</v>
      </c>
      <c r="V101" s="366"/>
      <c r="W101" s="295"/>
      <c r="X101" s="295"/>
      <c r="Y101" s="295"/>
      <c r="Z101" s="313"/>
      <c r="AA101" s="313"/>
      <c r="AB101" s="301"/>
      <c r="AC101" s="295"/>
    </row>
    <row r="102" spans="1:29" ht="15">
      <c r="A102" s="247" t="s">
        <v>176</v>
      </c>
      <c r="B102" s="287" t="s">
        <v>10175</v>
      </c>
      <c r="C102" s="287" t="s">
        <v>783</v>
      </c>
      <c r="D102" s="305">
        <v>54</v>
      </c>
      <c r="E102" s="287" t="s">
        <v>25</v>
      </c>
      <c r="F102" s="362">
        <v>43707</v>
      </c>
      <c r="G102" s="363" t="s">
        <v>8786</v>
      </c>
      <c r="H102" s="363" t="s">
        <v>1494</v>
      </c>
      <c r="I102" s="364">
        <v>1</v>
      </c>
      <c r="J102" s="364">
        <v>15</v>
      </c>
      <c r="K102" s="363" t="s">
        <v>815</v>
      </c>
      <c r="L102" s="292">
        <v>42.65</v>
      </c>
      <c r="M102" s="293" t="s">
        <v>1495</v>
      </c>
      <c r="N102" s="293" t="s">
        <v>1496</v>
      </c>
      <c r="O102" s="294" t="s">
        <v>169</v>
      </c>
      <c r="P102" s="295">
        <v>0.80358980000000002</v>
      </c>
      <c r="Q102" s="295" t="s">
        <v>280</v>
      </c>
      <c r="R102" s="296">
        <v>0</v>
      </c>
      <c r="S102" s="365">
        <v>3.6990089216904404E-4</v>
      </c>
      <c r="T102" s="365">
        <v>1.2675264944142146E-3</v>
      </c>
      <c r="U102" s="365">
        <v>0.29182892333938404</v>
      </c>
      <c r="V102" s="366"/>
      <c r="W102" s="295"/>
      <c r="X102" s="295"/>
      <c r="Y102" s="295"/>
      <c r="Z102" s="313"/>
      <c r="AA102" s="313"/>
      <c r="AB102" s="301"/>
      <c r="AC102" s="295"/>
    </row>
    <row r="103" spans="1:29" ht="15">
      <c r="A103" s="247" t="s">
        <v>176</v>
      </c>
      <c r="B103" s="287" t="s">
        <v>10176</v>
      </c>
      <c r="C103" s="287" t="s">
        <v>788</v>
      </c>
      <c r="D103" s="305">
        <v>55</v>
      </c>
      <c r="E103" s="287" t="s">
        <v>25</v>
      </c>
      <c r="F103" s="362">
        <v>43707</v>
      </c>
      <c r="G103" s="363" t="s">
        <v>8786</v>
      </c>
      <c r="H103" s="363" t="s">
        <v>1001</v>
      </c>
      <c r="I103" s="364">
        <v>2</v>
      </c>
      <c r="J103" s="364">
        <v>19</v>
      </c>
      <c r="K103" s="363" t="s">
        <v>815</v>
      </c>
      <c r="L103" s="292">
        <v>18.61</v>
      </c>
      <c r="M103" s="293" t="s">
        <v>1002</v>
      </c>
      <c r="N103" s="293" t="s">
        <v>1003</v>
      </c>
      <c r="O103" s="294" t="s">
        <v>169</v>
      </c>
      <c r="P103" s="295">
        <v>-19.332462</v>
      </c>
      <c r="Q103" s="295" t="s">
        <v>408</v>
      </c>
      <c r="R103" s="296">
        <v>0</v>
      </c>
      <c r="S103" s="365">
        <v>5.4172842677200374E-5</v>
      </c>
      <c r="T103" s="365">
        <v>1.4264685897174932E-4</v>
      </c>
      <c r="U103" s="365">
        <v>0.37976891371950294</v>
      </c>
      <c r="V103" s="366"/>
      <c r="W103" s="295"/>
      <c r="X103" s="295"/>
      <c r="Y103" s="295"/>
      <c r="Z103" s="313"/>
      <c r="AA103" s="313"/>
      <c r="AB103" s="301"/>
      <c r="AC103" s="295"/>
    </row>
    <row r="104" spans="1:29" ht="15">
      <c r="A104" s="247" t="s">
        <v>176</v>
      </c>
      <c r="B104" s="287" t="s">
        <v>10177</v>
      </c>
      <c r="C104" s="287" t="s">
        <v>794</v>
      </c>
      <c r="D104" s="305">
        <v>56</v>
      </c>
      <c r="E104" s="287" t="s">
        <v>25</v>
      </c>
      <c r="F104" s="362">
        <v>43707</v>
      </c>
      <c r="G104" s="363" t="s">
        <v>8786</v>
      </c>
      <c r="H104" s="363" t="s">
        <v>1508</v>
      </c>
      <c r="I104" s="364">
        <v>1</v>
      </c>
      <c r="J104" s="364">
        <v>19</v>
      </c>
      <c r="K104" s="363" t="s">
        <v>815</v>
      </c>
      <c r="L104" s="292">
        <v>84.31</v>
      </c>
      <c r="M104" s="293" t="s">
        <v>1509</v>
      </c>
      <c r="N104" s="293" t="s">
        <v>1510</v>
      </c>
      <c r="O104" s="294" t="s">
        <v>169</v>
      </c>
      <c r="P104" s="295">
        <v>-8.2689649999999997</v>
      </c>
      <c r="Q104" s="295" t="s">
        <v>484</v>
      </c>
      <c r="R104" s="296">
        <v>0</v>
      </c>
      <c r="S104" s="365">
        <v>1.4913979573808103E-3</v>
      </c>
      <c r="T104" s="365">
        <v>7.7230975108622413E-4</v>
      </c>
      <c r="U104" s="365">
        <v>1.9310878249086147</v>
      </c>
      <c r="V104" s="366"/>
      <c r="W104" s="295"/>
      <c r="X104" s="295"/>
      <c r="Y104" s="295"/>
      <c r="Z104" s="313"/>
      <c r="AA104" s="313"/>
      <c r="AB104" s="301"/>
      <c r="AC104" s="295"/>
    </row>
    <row r="105" spans="1:29" ht="15">
      <c r="A105" s="247" t="s">
        <v>176</v>
      </c>
      <c r="B105" s="287" t="s">
        <v>10178</v>
      </c>
      <c r="C105" s="287" t="s">
        <v>799</v>
      </c>
      <c r="D105" s="305">
        <v>57</v>
      </c>
      <c r="E105" s="287" t="s">
        <v>25</v>
      </c>
      <c r="F105" s="362">
        <v>43707</v>
      </c>
      <c r="G105" s="363" t="s">
        <v>8786</v>
      </c>
      <c r="H105" s="363" t="s">
        <v>2120</v>
      </c>
      <c r="I105" s="364">
        <v>2</v>
      </c>
      <c r="J105" s="364">
        <v>3</v>
      </c>
      <c r="K105" s="363" t="s">
        <v>815</v>
      </c>
      <c r="L105" s="292">
        <v>234</v>
      </c>
      <c r="M105" s="293" t="s">
        <v>2121</v>
      </c>
      <c r="N105" s="293" t="s">
        <v>2122</v>
      </c>
      <c r="O105" s="294" t="s">
        <v>169</v>
      </c>
      <c r="P105" s="295">
        <v>-6.0278653999999996</v>
      </c>
      <c r="Q105" s="295" t="s">
        <v>395</v>
      </c>
      <c r="R105" s="296">
        <v>0</v>
      </c>
      <c r="S105" s="365">
        <v>1.7796299080610711E-2</v>
      </c>
      <c r="T105" s="365">
        <v>9.2807784119181679E-3</v>
      </c>
      <c r="U105" s="365">
        <v>1.9175437975932172</v>
      </c>
      <c r="V105" s="366"/>
      <c r="W105" s="295"/>
      <c r="X105" s="295"/>
      <c r="Y105" s="295"/>
      <c r="Z105" s="313"/>
      <c r="AA105" s="313"/>
      <c r="AB105" s="301"/>
      <c r="AC105" s="295"/>
    </row>
    <row r="106" spans="1:29" ht="15">
      <c r="A106" s="247" t="s">
        <v>176</v>
      </c>
      <c r="B106" s="287" t="s">
        <v>10179</v>
      </c>
      <c r="C106" s="287" t="s">
        <v>804</v>
      </c>
      <c r="D106" s="305">
        <v>58</v>
      </c>
      <c r="E106" s="287" t="s">
        <v>25</v>
      </c>
      <c r="F106" s="362">
        <v>43707</v>
      </c>
      <c r="G106" s="363" t="s">
        <v>8786</v>
      </c>
      <c r="H106" s="363" t="s">
        <v>2665</v>
      </c>
      <c r="I106" s="364">
        <v>2</v>
      </c>
      <c r="J106" s="364">
        <v>16</v>
      </c>
      <c r="K106" s="363" t="s">
        <v>815</v>
      </c>
      <c r="L106" s="292">
        <v>75.28</v>
      </c>
      <c r="M106" s="293" t="s">
        <v>2666</v>
      </c>
      <c r="N106" s="293" t="s">
        <v>2667</v>
      </c>
      <c r="O106" s="294" t="s">
        <v>169</v>
      </c>
      <c r="P106" s="295">
        <v>-11.695015</v>
      </c>
      <c r="Q106" s="295" t="s">
        <v>408</v>
      </c>
      <c r="R106" s="296">
        <v>0</v>
      </c>
      <c r="S106" s="365">
        <v>5.4864627119031843E-4</v>
      </c>
      <c r="T106" s="365">
        <v>1.3104049472476779E-3</v>
      </c>
      <c r="U106" s="365">
        <v>0.41868452369832171</v>
      </c>
      <c r="V106" s="366"/>
      <c r="W106" s="295"/>
      <c r="X106" s="295"/>
      <c r="Y106" s="295"/>
      <c r="Z106" s="313"/>
      <c r="AA106" s="313"/>
      <c r="AB106" s="301"/>
      <c r="AC106" s="295"/>
    </row>
    <row r="107" spans="1:29" ht="15">
      <c r="A107" s="247" t="s">
        <v>176</v>
      </c>
      <c r="B107" s="287" t="s">
        <v>10180</v>
      </c>
      <c r="C107" s="287" t="s">
        <v>809</v>
      </c>
      <c r="D107" s="305">
        <v>59</v>
      </c>
      <c r="E107" s="287" t="s">
        <v>25</v>
      </c>
      <c r="F107" s="362">
        <v>43707</v>
      </c>
      <c r="G107" s="363" t="s">
        <v>8786</v>
      </c>
      <c r="H107" s="363" t="s">
        <v>3571</v>
      </c>
      <c r="I107" s="364">
        <v>2</v>
      </c>
      <c r="J107" s="364">
        <v>6</v>
      </c>
      <c r="K107" s="363" t="s">
        <v>815</v>
      </c>
      <c r="L107" s="292">
        <v>95.77</v>
      </c>
      <c r="M107" s="293" t="s">
        <v>3572</v>
      </c>
      <c r="N107" s="293" t="s">
        <v>3573</v>
      </c>
      <c r="O107" s="294" t="s">
        <v>169</v>
      </c>
      <c r="P107" s="295">
        <v>12.064123</v>
      </c>
      <c r="Q107" s="295" t="s">
        <v>399</v>
      </c>
      <c r="R107" s="296">
        <v>0</v>
      </c>
      <c r="S107" s="365">
        <v>1.0231075490237245E-4</v>
      </c>
      <c r="T107" s="365">
        <v>1.2365445490571069E-3</v>
      </c>
      <c r="U107" s="365">
        <v>8.2739238938367987E-2</v>
      </c>
      <c r="V107" s="366"/>
      <c r="W107" s="295"/>
      <c r="X107" s="295"/>
      <c r="Y107" s="295"/>
      <c r="Z107" s="313"/>
      <c r="AA107" s="313"/>
      <c r="AB107" s="301"/>
      <c r="AC107" s="295"/>
    </row>
    <row r="108" spans="1:29" ht="15">
      <c r="A108" s="247" t="s">
        <v>176</v>
      </c>
      <c r="B108" s="287" t="s">
        <v>9784</v>
      </c>
      <c r="C108" s="287" t="s">
        <v>10181</v>
      </c>
      <c r="D108" s="305">
        <v>60</v>
      </c>
      <c r="E108" s="287" t="s">
        <v>25</v>
      </c>
      <c r="F108" s="362">
        <v>43707</v>
      </c>
      <c r="G108" s="363" t="s">
        <v>8786</v>
      </c>
      <c r="H108" s="363" t="s">
        <v>3720</v>
      </c>
      <c r="I108" s="364">
        <v>1</v>
      </c>
      <c r="J108" s="364">
        <v>8</v>
      </c>
      <c r="K108" s="363" t="s">
        <v>815</v>
      </c>
      <c r="L108" s="292">
        <v>46.57</v>
      </c>
      <c r="M108" s="293" t="s">
        <v>3721</v>
      </c>
      <c r="N108" s="293" t="s">
        <v>3722</v>
      </c>
      <c r="O108" s="294" t="s">
        <v>169</v>
      </c>
      <c r="P108" s="295">
        <v>-3.8008690000000001</v>
      </c>
      <c r="Q108" s="295" t="s">
        <v>399</v>
      </c>
      <c r="R108" s="296">
        <v>0</v>
      </c>
      <c r="S108" s="365">
        <v>8.5388857892789195E-3</v>
      </c>
      <c r="T108" s="365">
        <v>7.6070969522114484E-3</v>
      </c>
      <c r="U108" s="365">
        <v>1.1224894125736877</v>
      </c>
      <c r="V108" s="366"/>
      <c r="W108" s="295"/>
      <c r="X108" s="295"/>
      <c r="Y108" s="295"/>
      <c r="Z108" s="313"/>
      <c r="AA108" s="313"/>
      <c r="AB108" s="301"/>
      <c r="AC108" s="295"/>
    </row>
    <row r="109" spans="1:29" ht="15">
      <c r="A109" s="247" t="s">
        <v>176</v>
      </c>
      <c r="B109" s="287" t="s">
        <v>10182</v>
      </c>
      <c r="C109" s="287" t="s">
        <v>10183</v>
      </c>
      <c r="D109" s="305">
        <v>61</v>
      </c>
      <c r="E109" s="287" t="s">
        <v>25</v>
      </c>
      <c r="F109" s="362">
        <v>43707</v>
      </c>
      <c r="G109" s="363" t="s">
        <v>8786</v>
      </c>
      <c r="H109" s="363" t="s">
        <v>1228</v>
      </c>
      <c r="I109" s="364">
        <v>2</v>
      </c>
      <c r="J109" s="364">
        <v>8</v>
      </c>
      <c r="K109" s="363" t="s">
        <v>815</v>
      </c>
      <c r="L109" s="292">
        <v>89.56</v>
      </c>
      <c r="M109" s="293" t="s">
        <v>1229</v>
      </c>
      <c r="N109" s="293" t="s">
        <v>1230</v>
      </c>
      <c r="O109" s="294" t="s">
        <v>169</v>
      </c>
      <c r="P109" s="295">
        <v>7.7478290000000003</v>
      </c>
      <c r="Q109" s="295" t="s">
        <v>404</v>
      </c>
      <c r="R109" s="296">
        <v>0</v>
      </c>
      <c r="S109" s="365">
        <v>1.2698908055588703E-4</v>
      </c>
      <c r="T109" s="365">
        <v>1.5044252023312336E-3</v>
      </c>
      <c r="U109" s="365">
        <v>8.4410365074386387E-2</v>
      </c>
      <c r="V109" s="366"/>
      <c r="W109" s="295"/>
      <c r="X109" s="295"/>
      <c r="Y109" s="295"/>
      <c r="Z109" s="313"/>
      <c r="AA109" s="313"/>
      <c r="AB109" s="301"/>
      <c r="AC109" s="295"/>
    </row>
    <row r="110" spans="1:29" ht="15">
      <c r="A110" s="247" t="s">
        <v>176</v>
      </c>
      <c r="B110" s="287" t="s">
        <v>10184</v>
      </c>
      <c r="C110" s="287" t="s">
        <v>10185</v>
      </c>
      <c r="D110" s="305">
        <v>62</v>
      </c>
      <c r="E110" s="287" t="s">
        <v>25</v>
      </c>
      <c r="F110" s="362">
        <v>43707</v>
      </c>
      <c r="G110" s="363" t="s">
        <v>8786</v>
      </c>
      <c r="H110" s="363" t="s">
        <v>3583</v>
      </c>
      <c r="I110" s="364">
        <v>2</v>
      </c>
      <c r="J110" s="364">
        <v>11</v>
      </c>
      <c r="K110" s="363" t="s">
        <v>815</v>
      </c>
      <c r="L110" s="292">
        <v>64.22</v>
      </c>
      <c r="M110" s="293" t="s">
        <v>3584</v>
      </c>
      <c r="N110" s="293" t="s">
        <v>3585</v>
      </c>
      <c r="O110" s="294" t="s">
        <v>169</v>
      </c>
      <c r="P110" s="295">
        <v>7.7336073000000001</v>
      </c>
      <c r="Q110" s="295" t="s">
        <v>404</v>
      </c>
      <c r="R110" s="296">
        <v>0</v>
      </c>
      <c r="S110" s="365">
        <v>6.3439595905282939E-4</v>
      </c>
      <c r="T110" s="365">
        <v>1.3608038380714122E-3</v>
      </c>
      <c r="U110" s="365">
        <v>0.46619207067487534</v>
      </c>
      <c r="V110" s="366"/>
      <c r="W110" s="295"/>
      <c r="X110" s="295"/>
      <c r="Y110" s="295"/>
      <c r="Z110" s="313"/>
      <c r="AA110" s="313"/>
      <c r="AB110" s="301"/>
      <c r="AC110" s="295"/>
    </row>
    <row r="111" spans="1:29" ht="15">
      <c r="A111" s="247" t="s">
        <v>176</v>
      </c>
      <c r="B111" s="287" t="s">
        <v>10186</v>
      </c>
      <c r="C111" s="287" t="s">
        <v>814</v>
      </c>
      <c r="D111" s="305">
        <v>1</v>
      </c>
      <c r="E111" s="287" t="s">
        <v>27</v>
      </c>
      <c r="F111" s="362">
        <v>43707</v>
      </c>
      <c r="G111" s="363" t="s">
        <v>8791</v>
      </c>
      <c r="H111" s="363" t="s">
        <v>2529</v>
      </c>
      <c r="I111" s="364">
        <v>0.13639000000000001</v>
      </c>
      <c r="J111" s="364">
        <v>7</v>
      </c>
      <c r="K111" s="363" t="s">
        <v>438</v>
      </c>
      <c r="L111" s="292">
        <v>122.95</v>
      </c>
      <c r="M111" s="293" t="s">
        <v>2530</v>
      </c>
      <c r="N111" s="293" t="s">
        <v>2531</v>
      </c>
      <c r="O111" s="294" t="s">
        <v>169</v>
      </c>
      <c r="P111" s="295">
        <v>-21.647971999999999</v>
      </c>
      <c r="Q111" s="295" t="s">
        <v>408</v>
      </c>
      <c r="R111" s="296">
        <v>0</v>
      </c>
      <c r="S111" s="365">
        <v>2.6972030172545233E-6</v>
      </c>
      <c r="T111" s="365">
        <v>2.4906084484341073E-4</v>
      </c>
      <c r="U111" s="365">
        <v>1.0829494370945002E-2</v>
      </c>
      <c r="V111" s="366"/>
      <c r="W111" s="295"/>
      <c r="X111" s="295"/>
      <c r="Y111" s="295"/>
      <c r="Z111" s="313"/>
      <c r="AA111" s="313"/>
      <c r="AB111" s="301"/>
      <c r="AC111" s="295"/>
    </row>
    <row r="112" spans="1:29" ht="15">
      <c r="A112" s="247" t="s">
        <v>176</v>
      </c>
      <c r="B112" s="287" t="s">
        <v>10187</v>
      </c>
      <c r="C112" s="287" t="s">
        <v>817</v>
      </c>
      <c r="D112" s="305">
        <v>2</v>
      </c>
      <c r="E112" s="287" t="s">
        <v>27</v>
      </c>
      <c r="F112" s="362">
        <v>43707</v>
      </c>
      <c r="G112" s="363" t="s">
        <v>8791</v>
      </c>
      <c r="H112" s="363" t="s">
        <v>2838</v>
      </c>
      <c r="I112" s="364">
        <v>0.12808</v>
      </c>
      <c r="J112" s="364">
        <v>2</v>
      </c>
      <c r="K112" s="363" t="s">
        <v>438</v>
      </c>
      <c r="L112" s="292">
        <v>26.31</v>
      </c>
      <c r="M112" s="293" t="s">
        <v>2839</v>
      </c>
      <c r="N112" s="293" t="s">
        <v>2840</v>
      </c>
      <c r="O112" s="294" t="s">
        <v>169</v>
      </c>
      <c r="P112" s="295">
        <v>-13.765979</v>
      </c>
      <c r="Q112" s="295" t="s">
        <v>280</v>
      </c>
      <c r="R112" s="296">
        <v>0</v>
      </c>
      <c r="S112" s="365">
        <v>9.4120902589821471E-4</v>
      </c>
      <c r="T112" s="365">
        <v>4.2608492192363202E-4</v>
      </c>
      <c r="U112" s="365">
        <v>2.2089705067453886</v>
      </c>
      <c r="V112" s="366"/>
      <c r="W112" s="295"/>
      <c r="X112" s="295"/>
      <c r="Y112" s="295"/>
      <c r="Z112" s="313"/>
      <c r="AA112" s="313"/>
      <c r="AB112" s="301"/>
      <c r="AC112" s="295"/>
    </row>
    <row r="113" spans="1:29" ht="15">
      <c r="A113" s="247" t="s">
        <v>176</v>
      </c>
      <c r="B113" s="287" t="s">
        <v>10188</v>
      </c>
      <c r="C113" s="287" t="s">
        <v>819</v>
      </c>
      <c r="D113" s="305">
        <v>3</v>
      </c>
      <c r="E113" s="287" t="s">
        <v>27</v>
      </c>
      <c r="F113" s="362">
        <v>43707</v>
      </c>
      <c r="G113" s="363" t="s">
        <v>8791</v>
      </c>
      <c r="H113" s="363" t="s">
        <v>1062</v>
      </c>
      <c r="I113" s="364">
        <v>0.11791</v>
      </c>
      <c r="J113" s="364">
        <v>4</v>
      </c>
      <c r="K113" s="363" t="s">
        <v>438</v>
      </c>
      <c r="L113" s="292">
        <v>51</v>
      </c>
      <c r="M113" s="293" t="s">
        <v>1063</v>
      </c>
      <c r="N113" s="293" t="s">
        <v>1064</v>
      </c>
      <c r="O113" s="294" t="s">
        <v>169</v>
      </c>
      <c r="P113" s="295">
        <v>2.9471159999999998</v>
      </c>
      <c r="Q113" s="295" t="s">
        <v>484</v>
      </c>
      <c r="R113" s="296">
        <v>0</v>
      </c>
      <c r="S113" s="365">
        <v>1.7612557672310968E-6</v>
      </c>
      <c r="T113" s="365">
        <v>3.1732340085831908E-4</v>
      </c>
      <c r="U113" s="365">
        <v>5.5503494619909086E-3</v>
      </c>
      <c r="V113" s="366"/>
      <c r="W113" s="295"/>
      <c r="X113" s="295"/>
      <c r="Y113" s="295"/>
      <c r="Z113" s="313"/>
      <c r="AA113" s="313"/>
      <c r="AB113" s="301"/>
      <c r="AC113" s="295"/>
    </row>
    <row r="114" spans="1:29" ht="15">
      <c r="A114" s="247" t="s">
        <v>176</v>
      </c>
      <c r="B114" s="287" t="s">
        <v>10189</v>
      </c>
      <c r="C114" s="287" t="s">
        <v>821</v>
      </c>
      <c r="D114" s="305">
        <v>4</v>
      </c>
      <c r="E114" s="287" t="s">
        <v>27</v>
      </c>
      <c r="F114" s="362">
        <v>43707</v>
      </c>
      <c r="G114" s="363" t="s">
        <v>8791</v>
      </c>
      <c r="H114" s="363" t="s">
        <v>1282</v>
      </c>
      <c r="I114" s="364">
        <v>0.1225</v>
      </c>
      <c r="J114" s="364">
        <v>5</v>
      </c>
      <c r="K114" s="363" t="s">
        <v>438</v>
      </c>
      <c r="L114" s="292">
        <v>219.75</v>
      </c>
      <c r="M114" s="293" t="s">
        <v>1283</v>
      </c>
      <c r="N114" s="293" t="s">
        <v>1284</v>
      </c>
      <c r="O114" s="294" t="s">
        <v>169</v>
      </c>
      <c r="P114" s="295">
        <v>-7.5981854999999996</v>
      </c>
      <c r="Q114" s="295" t="s">
        <v>408</v>
      </c>
      <c r="R114" s="296">
        <v>0</v>
      </c>
      <c r="S114" s="365">
        <v>2.4689777176293295E-3</v>
      </c>
      <c r="T114" s="365">
        <v>1.8540181993720766E-3</v>
      </c>
      <c r="U114" s="365">
        <v>1.3316901195821751</v>
      </c>
      <c r="V114" s="366"/>
      <c r="W114" s="295"/>
      <c r="X114" s="295"/>
      <c r="Y114" s="295"/>
      <c r="Z114" s="313"/>
      <c r="AA114" s="313"/>
      <c r="AB114" s="301"/>
      <c r="AC114" s="295"/>
    </row>
    <row r="115" spans="1:29" ht="15">
      <c r="A115" s="247" t="s">
        <v>176</v>
      </c>
      <c r="B115" s="287" t="s">
        <v>10190</v>
      </c>
      <c r="C115" s="287" t="s">
        <v>826</v>
      </c>
      <c r="D115" s="305">
        <v>5</v>
      </c>
      <c r="E115" s="287" t="s">
        <v>27</v>
      </c>
      <c r="F115" s="362">
        <v>43707</v>
      </c>
      <c r="G115" s="363" t="s">
        <v>8791</v>
      </c>
      <c r="H115" s="363" t="s">
        <v>3011</v>
      </c>
      <c r="I115" s="364">
        <v>0.11339</v>
      </c>
      <c r="J115" s="364">
        <v>7</v>
      </c>
      <c r="K115" s="363" t="s">
        <v>438</v>
      </c>
      <c r="L115" s="292">
        <v>32.630000000000003</v>
      </c>
      <c r="M115" s="293" t="s">
        <v>3012</v>
      </c>
      <c r="N115" s="293" t="s">
        <v>3013</v>
      </c>
      <c r="O115" s="294" t="s">
        <v>169</v>
      </c>
      <c r="P115" s="295">
        <v>-13.677244999999999</v>
      </c>
      <c r="Q115" s="295" t="s">
        <v>447</v>
      </c>
      <c r="R115" s="296">
        <v>0</v>
      </c>
      <c r="S115" s="365">
        <v>1.3890186312716163E-4</v>
      </c>
      <c r="T115" s="365">
        <v>2.7097988932792312E-4</v>
      </c>
      <c r="U115" s="365">
        <v>0.5125910394002382</v>
      </c>
      <c r="V115" s="366"/>
      <c r="W115" s="295"/>
      <c r="X115" s="295"/>
      <c r="Y115" s="295"/>
      <c r="Z115" s="313"/>
      <c r="AA115" s="313"/>
      <c r="AB115" s="301"/>
      <c r="AC115" s="295"/>
    </row>
    <row r="116" spans="1:29" ht="15">
      <c r="A116" s="247" t="s">
        <v>176</v>
      </c>
      <c r="B116" s="287" t="s">
        <v>10191</v>
      </c>
      <c r="C116" s="287" t="s">
        <v>832</v>
      </c>
      <c r="D116" s="305">
        <v>6</v>
      </c>
      <c r="E116" s="287" t="s">
        <v>27</v>
      </c>
      <c r="F116" s="362">
        <v>43707</v>
      </c>
      <c r="G116" s="363" t="s">
        <v>8791</v>
      </c>
      <c r="H116" s="363" t="s">
        <v>2850</v>
      </c>
      <c r="I116" s="364">
        <v>0.19519</v>
      </c>
      <c r="J116" s="364">
        <v>7</v>
      </c>
      <c r="K116" s="363" t="s">
        <v>438</v>
      </c>
      <c r="L116" s="292">
        <v>42.06</v>
      </c>
      <c r="M116" s="293" t="s">
        <v>2851</v>
      </c>
      <c r="N116" s="293" t="s">
        <v>2852</v>
      </c>
      <c r="O116" s="294" t="s">
        <v>169</v>
      </c>
      <c r="P116" s="295">
        <v>-18.345945</v>
      </c>
      <c r="Q116" s="295" t="s">
        <v>408</v>
      </c>
      <c r="R116" s="296">
        <v>0</v>
      </c>
      <c r="S116" s="365">
        <v>7.6119982441919041E-4</v>
      </c>
      <c r="T116" s="365">
        <v>6.170535290155267E-4</v>
      </c>
      <c r="U116" s="365">
        <v>1.2336041990289575</v>
      </c>
      <c r="V116" s="366"/>
      <c r="W116" s="295"/>
      <c r="X116" s="295"/>
      <c r="Y116" s="295"/>
      <c r="Z116" s="313"/>
      <c r="AA116" s="313"/>
      <c r="AB116" s="301"/>
      <c r="AC116" s="295"/>
    </row>
    <row r="117" spans="1:29" ht="15">
      <c r="A117" s="247" t="s">
        <v>176</v>
      </c>
      <c r="B117" s="287" t="s">
        <v>10192</v>
      </c>
      <c r="C117" s="287" t="s">
        <v>837</v>
      </c>
      <c r="D117" s="305">
        <v>7</v>
      </c>
      <c r="E117" s="287" t="s">
        <v>27</v>
      </c>
      <c r="F117" s="362">
        <v>43707</v>
      </c>
      <c r="G117" s="363" t="s">
        <v>8791</v>
      </c>
      <c r="H117" s="363" t="s">
        <v>3296</v>
      </c>
      <c r="I117" s="364">
        <v>0.11507000000000001</v>
      </c>
      <c r="J117" s="364">
        <v>2</v>
      </c>
      <c r="K117" s="363" t="s">
        <v>438</v>
      </c>
      <c r="L117" s="292">
        <v>17.12</v>
      </c>
      <c r="M117" s="293" t="s">
        <v>3297</v>
      </c>
      <c r="N117" s="293" t="s">
        <v>3298</v>
      </c>
      <c r="O117" s="294" t="s">
        <v>169</v>
      </c>
      <c r="P117" s="295">
        <v>-10.647178</v>
      </c>
      <c r="Q117" s="295" t="s">
        <v>484</v>
      </c>
      <c r="R117" s="296">
        <v>0</v>
      </c>
      <c r="S117" s="365">
        <v>2.821614214595545E-4</v>
      </c>
      <c r="T117" s="365">
        <v>3.0179200372983003E-4</v>
      </c>
      <c r="U117" s="365">
        <v>0.93495327236088999</v>
      </c>
      <c r="V117" s="366"/>
      <c r="W117" s="295"/>
      <c r="X117" s="295"/>
      <c r="Y117" s="295"/>
      <c r="Z117" s="313"/>
      <c r="AA117" s="313"/>
      <c r="AB117" s="301"/>
      <c r="AC117" s="295"/>
    </row>
    <row r="118" spans="1:29" ht="15">
      <c r="A118" s="247" t="s">
        <v>176</v>
      </c>
      <c r="B118" s="287" t="s">
        <v>9027</v>
      </c>
      <c r="C118" s="287" t="s">
        <v>842</v>
      </c>
      <c r="D118" s="305">
        <v>8</v>
      </c>
      <c r="E118" s="287" t="s">
        <v>27</v>
      </c>
      <c r="F118" s="362">
        <v>43707</v>
      </c>
      <c r="G118" s="363" t="s">
        <v>8791</v>
      </c>
      <c r="H118" s="363" t="s">
        <v>2862</v>
      </c>
      <c r="I118" s="364">
        <v>0.13414000000000001</v>
      </c>
      <c r="J118" s="364">
        <v>8</v>
      </c>
      <c r="K118" s="363" t="s">
        <v>438</v>
      </c>
      <c r="L118" s="292">
        <v>86.62</v>
      </c>
      <c r="M118" s="293" t="s">
        <v>2863</v>
      </c>
      <c r="N118" s="293" t="s">
        <v>2864</v>
      </c>
      <c r="O118" s="294" t="s">
        <v>169</v>
      </c>
      <c r="P118" s="295">
        <v>-6.2756959999999999</v>
      </c>
      <c r="Q118" s="295" t="s">
        <v>408</v>
      </c>
      <c r="R118" s="296">
        <v>0</v>
      </c>
      <c r="S118" s="365">
        <v>4.0186835973639642E-3</v>
      </c>
      <c r="T118" s="365">
        <v>1.6523814410731739E-3</v>
      </c>
      <c r="U118" s="365">
        <v>2.4320556364721364</v>
      </c>
      <c r="V118" s="366"/>
      <c r="W118" s="295"/>
      <c r="X118" s="295"/>
      <c r="Y118" s="295"/>
      <c r="Z118" s="313"/>
      <c r="AA118" s="313"/>
      <c r="AB118" s="301"/>
      <c r="AC118" s="295"/>
    </row>
    <row r="119" spans="1:29" ht="15">
      <c r="A119" s="247" t="s">
        <v>176</v>
      </c>
      <c r="B119" s="287" t="s">
        <v>10193</v>
      </c>
      <c r="C119" s="287" t="s">
        <v>847</v>
      </c>
      <c r="D119" s="305">
        <v>9</v>
      </c>
      <c r="E119" s="287" t="s">
        <v>27</v>
      </c>
      <c r="F119" s="362">
        <v>43707</v>
      </c>
      <c r="G119" s="363" t="s">
        <v>8791</v>
      </c>
      <c r="H119" s="363" t="s">
        <v>2547</v>
      </c>
      <c r="I119" s="364">
        <v>0.14538999999999999</v>
      </c>
      <c r="J119" s="364">
        <v>7</v>
      </c>
      <c r="K119" s="363" t="s">
        <v>438</v>
      </c>
      <c r="L119" s="292">
        <v>42.78</v>
      </c>
      <c r="M119" s="293" t="s">
        <v>2548</v>
      </c>
      <c r="N119" s="293" t="s">
        <v>2549</v>
      </c>
      <c r="O119" s="294" t="s">
        <v>169</v>
      </c>
      <c r="P119" s="295">
        <v>-15.571344</v>
      </c>
      <c r="Q119" s="295" t="s">
        <v>484</v>
      </c>
      <c r="R119" s="296">
        <v>0</v>
      </c>
      <c r="S119" s="365">
        <v>1.239477091290422E-4</v>
      </c>
      <c r="T119" s="365">
        <v>1.6366278026139344E-4</v>
      </c>
      <c r="U119" s="365">
        <v>0.75733596197669106</v>
      </c>
      <c r="V119" s="366"/>
      <c r="W119" s="295"/>
      <c r="X119" s="295"/>
      <c r="Y119" s="295"/>
      <c r="Z119" s="313"/>
      <c r="AA119" s="313"/>
      <c r="AB119" s="301"/>
      <c r="AC119" s="295"/>
    </row>
    <row r="120" spans="1:29" ht="15">
      <c r="A120" s="247" t="s">
        <v>176</v>
      </c>
      <c r="B120" s="287" t="s">
        <v>10194</v>
      </c>
      <c r="C120" s="287" t="s">
        <v>852</v>
      </c>
      <c r="D120" s="305">
        <v>10</v>
      </c>
      <c r="E120" s="287" t="s">
        <v>27</v>
      </c>
      <c r="F120" s="362">
        <v>43707</v>
      </c>
      <c r="G120" s="363" t="s">
        <v>8791</v>
      </c>
      <c r="H120" s="363" t="s">
        <v>4001</v>
      </c>
      <c r="I120" s="364">
        <v>0.11187999999999999</v>
      </c>
      <c r="J120" s="364">
        <v>7</v>
      </c>
      <c r="K120" s="363" t="s">
        <v>438</v>
      </c>
      <c r="L120" s="292">
        <v>64.349999999999994</v>
      </c>
      <c r="M120" s="293" t="s">
        <v>456</v>
      </c>
      <c r="N120" s="293" t="s">
        <v>4002</v>
      </c>
      <c r="O120" s="294" t="s">
        <v>169</v>
      </c>
      <c r="P120" s="295">
        <v>-9.5699900000000007</v>
      </c>
      <c r="Q120" s="295" t="s">
        <v>447</v>
      </c>
      <c r="R120" s="296">
        <v>0</v>
      </c>
      <c r="S120" s="365">
        <v>5.7204461514430323E-3</v>
      </c>
      <c r="T120" s="365">
        <v>6.0652505131117531E-3</v>
      </c>
      <c r="U120" s="365">
        <v>0.94315084580211017</v>
      </c>
      <c r="V120" s="366"/>
      <c r="W120" s="295"/>
      <c r="X120" s="295"/>
      <c r="Y120" s="295"/>
      <c r="Z120" s="313"/>
      <c r="AA120" s="313"/>
      <c r="AB120" s="301"/>
      <c r="AC120" s="295"/>
    </row>
    <row r="121" spans="1:29" ht="15">
      <c r="A121" s="247" t="s">
        <v>176</v>
      </c>
      <c r="B121" s="287" t="s">
        <v>10195</v>
      </c>
      <c r="C121" s="287" t="s">
        <v>858</v>
      </c>
      <c r="D121" s="305">
        <v>11</v>
      </c>
      <c r="E121" s="287" t="s">
        <v>27</v>
      </c>
      <c r="F121" s="362">
        <v>43707</v>
      </c>
      <c r="G121" s="363" t="s">
        <v>8791</v>
      </c>
      <c r="H121" s="363" t="s">
        <v>4005</v>
      </c>
      <c r="I121" s="364">
        <v>0.11114</v>
      </c>
      <c r="J121" s="364">
        <v>6</v>
      </c>
      <c r="K121" s="363" t="s">
        <v>438</v>
      </c>
      <c r="L121" s="292">
        <v>33.74</v>
      </c>
      <c r="M121" s="293" t="s">
        <v>4006</v>
      </c>
      <c r="N121" s="293" t="s">
        <v>4007</v>
      </c>
      <c r="O121" s="294" t="s">
        <v>169</v>
      </c>
      <c r="P121" s="295">
        <v>-9.4471220000000002</v>
      </c>
      <c r="Q121" s="295" t="s">
        <v>280</v>
      </c>
      <c r="R121" s="296">
        <v>0</v>
      </c>
      <c r="S121" s="365">
        <v>4.1036314737478128E-4</v>
      </c>
      <c r="T121" s="365">
        <v>6.1652663094321309E-4</v>
      </c>
      <c r="U121" s="365">
        <v>0.66560490136001749</v>
      </c>
      <c r="V121" s="366"/>
      <c r="W121" s="295"/>
      <c r="X121" s="295"/>
      <c r="Y121" s="295"/>
      <c r="Z121" s="313"/>
      <c r="AA121" s="313"/>
      <c r="AB121" s="301"/>
      <c r="AC121" s="295"/>
    </row>
    <row r="122" spans="1:29" ht="15">
      <c r="A122" s="247" t="s">
        <v>176</v>
      </c>
      <c r="B122" s="287" t="s">
        <v>10196</v>
      </c>
      <c r="C122" s="287" t="s">
        <v>863</v>
      </c>
      <c r="D122" s="305">
        <v>12</v>
      </c>
      <c r="E122" s="287" t="s">
        <v>27</v>
      </c>
      <c r="F122" s="362">
        <v>43707</v>
      </c>
      <c r="G122" s="363" t="s">
        <v>8791</v>
      </c>
      <c r="H122" s="363" t="s">
        <v>4423</v>
      </c>
      <c r="I122" s="364">
        <v>0.12814</v>
      </c>
      <c r="J122" s="364">
        <v>6</v>
      </c>
      <c r="K122" s="363" t="s">
        <v>438</v>
      </c>
      <c r="L122" s="292">
        <v>61.65</v>
      </c>
      <c r="M122" s="293" t="s">
        <v>4424</v>
      </c>
      <c r="N122" s="293" t="s">
        <v>4425</v>
      </c>
      <c r="O122" s="294" t="s">
        <v>169</v>
      </c>
      <c r="P122" s="295">
        <v>-15.778684999999999</v>
      </c>
      <c r="Q122" s="295" t="s">
        <v>404</v>
      </c>
      <c r="R122" s="296">
        <v>0</v>
      </c>
      <c r="S122" s="365">
        <v>8.0145832280239829E-5</v>
      </c>
      <c r="T122" s="365">
        <v>3.8913308804209076E-4</v>
      </c>
      <c r="U122" s="365">
        <v>0.2059599523738542</v>
      </c>
      <c r="V122" s="366"/>
      <c r="W122" s="295"/>
      <c r="X122" s="295"/>
      <c r="Y122" s="295"/>
      <c r="Z122" s="313"/>
      <c r="AA122" s="313"/>
      <c r="AB122" s="301"/>
      <c r="AC122" s="295"/>
    </row>
    <row r="123" spans="1:29" ht="15">
      <c r="A123" s="247" t="s">
        <v>176</v>
      </c>
      <c r="B123" s="287" t="s">
        <v>9028</v>
      </c>
      <c r="C123" s="287" t="s">
        <v>868</v>
      </c>
      <c r="D123" s="305">
        <v>13</v>
      </c>
      <c r="E123" s="287" t="s">
        <v>27</v>
      </c>
      <c r="F123" s="362">
        <v>43707</v>
      </c>
      <c r="G123" s="363" t="s">
        <v>8791</v>
      </c>
      <c r="H123" s="363" t="s">
        <v>3025</v>
      </c>
      <c r="I123" s="364">
        <v>0.11939</v>
      </c>
      <c r="J123" s="364">
        <v>5</v>
      </c>
      <c r="K123" s="363" t="s">
        <v>438</v>
      </c>
      <c r="L123" s="292">
        <v>52.18</v>
      </c>
      <c r="M123" s="293" t="s">
        <v>3026</v>
      </c>
      <c r="N123" s="293" t="s">
        <v>3027</v>
      </c>
      <c r="O123" s="294" t="s">
        <v>169</v>
      </c>
      <c r="P123" s="295">
        <v>-11.679083</v>
      </c>
      <c r="Q123" s="295" t="s">
        <v>484</v>
      </c>
      <c r="R123" s="296">
        <v>0</v>
      </c>
      <c r="S123" s="365">
        <v>1.4233767883890477E-3</v>
      </c>
      <c r="T123" s="365">
        <v>2.4125738913164598E-3</v>
      </c>
      <c r="U123" s="365">
        <v>0.58998267100219648</v>
      </c>
      <c r="V123" s="366"/>
      <c r="W123" s="295"/>
      <c r="X123" s="295"/>
      <c r="Y123" s="295"/>
      <c r="Z123" s="313"/>
      <c r="AA123" s="313"/>
      <c r="AB123" s="301"/>
      <c r="AC123" s="295"/>
    </row>
    <row r="124" spans="1:29" ht="15">
      <c r="A124" s="247" t="s">
        <v>176</v>
      </c>
      <c r="B124" s="287" t="s">
        <v>10197</v>
      </c>
      <c r="C124" s="287" t="s">
        <v>873</v>
      </c>
      <c r="D124" s="305">
        <v>14</v>
      </c>
      <c r="E124" s="287" t="s">
        <v>27</v>
      </c>
      <c r="F124" s="362">
        <v>43707</v>
      </c>
      <c r="G124" s="363" t="s">
        <v>8791</v>
      </c>
      <c r="H124" s="363" t="s">
        <v>9307</v>
      </c>
      <c r="I124" s="364">
        <v>0.11020000000000001</v>
      </c>
      <c r="J124" s="364">
        <v>2</v>
      </c>
      <c r="K124" s="363" t="s">
        <v>438</v>
      </c>
      <c r="L124" s="292">
        <v>149.27000000000001</v>
      </c>
      <c r="M124" s="293" t="s">
        <v>8415</v>
      </c>
      <c r="N124" s="293" t="s">
        <v>9308</v>
      </c>
      <c r="O124" s="294" t="s">
        <v>169</v>
      </c>
      <c r="P124" s="295">
        <v>-8.9817049999999998</v>
      </c>
      <c r="Q124" s="295" t="s">
        <v>408</v>
      </c>
      <c r="R124" s="296">
        <v>0</v>
      </c>
      <c r="S124" s="365">
        <v>6.300154519652745E-4</v>
      </c>
      <c r="T124" s="365">
        <v>8.712193789907457E-4</v>
      </c>
      <c r="U124" s="365">
        <v>0.723142146694566</v>
      </c>
      <c r="V124" s="366"/>
      <c r="W124" s="295"/>
      <c r="X124" s="295"/>
      <c r="Y124" s="295"/>
      <c r="Z124" s="313"/>
      <c r="AA124" s="313"/>
      <c r="AB124" s="301"/>
      <c r="AC124" s="295"/>
    </row>
    <row r="125" spans="1:29" ht="15">
      <c r="A125" s="247" t="s">
        <v>10198</v>
      </c>
      <c r="B125" s="287" t="s">
        <v>10199</v>
      </c>
      <c r="C125" s="287" t="s">
        <v>878</v>
      </c>
      <c r="D125" s="305">
        <v>15</v>
      </c>
      <c r="E125" s="287" t="s">
        <v>27</v>
      </c>
      <c r="F125" s="362">
        <v>43707</v>
      </c>
      <c r="G125" s="363" t="s">
        <v>8791</v>
      </c>
      <c r="H125" s="363" t="s">
        <v>2562</v>
      </c>
      <c r="I125" s="364">
        <v>0.12762999999999999</v>
      </c>
      <c r="J125" s="364">
        <v>1</v>
      </c>
      <c r="K125" s="363" t="s">
        <v>438</v>
      </c>
      <c r="L125" s="292">
        <v>33.22</v>
      </c>
      <c r="M125" s="293" t="s">
        <v>2563</v>
      </c>
      <c r="N125" s="293" t="s">
        <v>2564</v>
      </c>
      <c r="O125" s="294" t="s">
        <v>169</v>
      </c>
      <c r="P125" s="295">
        <v>-40.433926</v>
      </c>
      <c r="Q125" s="295" t="s">
        <v>447</v>
      </c>
      <c r="R125" s="296">
        <v>0</v>
      </c>
      <c r="S125" s="365">
        <v>2.2073458788111116E-4</v>
      </c>
      <c r="T125" s="365">
        <v>3.8151836302835354E-4</v>
      </c>
      <c r="U125" s="365">
        <v>0.57856871194613169</v>
      </c>
      <c r="V125" s="366"/>
      <c r="W125" s="295"/>
      <c r="X125" s="295"/>
      <c r="Y125" s="295"/>
      <c r="Z125" s="313"/>
      <c r="AA125" s="313"/>
      <c r="AB125" s="301"/>
      <c r="AC125" s="295"/>
    </row>
    <row r="126" spans="1:29" ht="15">
      <c r="A126" s="247" t="s">
        <v>176</v>
      </c>
      <c r="B126" s="287" t="s">
        <v>9019</v>
      </c>
      <c r="C126" s="287" t="s">
        <v>884</v>
      </c>
      <c r="D126" s="305">
        <v>16</v>
      </c>
      <c r="E126" s="287" t="s">
        <v>27</v>
      </c>
      <c r="F126" s="362">
        <v>43707</v>
      </c>
      <c r="G126" s="363" t="s">
        <v>8791</v>
      </c>
      <c r="H126" s="363" t="s">
        <v>4713</v>
      </c>
      <c r="I126" s="364">
        <v>0.11631</v>
      </c>
      <c r="J126" s="364">
        <v>8</v>
      </c>
      <c r="K126" s="363" t="s">
        <v>438</v>
      </c>
      <c r="L126" s="292">
        <v>57.86</v>
      </c>
      <c r="M126" s="293" t="s">
        <v>4714</v>
      </c>
      <c r="N126" s="293" t="s">
        <v>4715</v>
      </c>
      <c r="O126" s="294" t="s">
        <v>169</v>
      </c>
      <c r="P126" s="295">
        <v>-5.2096963000000001</v>
      </c>
      <c r="Q126" s="295" t="s">
        <v>447</v>
      </c>
      <c r="R126" s="296">
        <v>0</v>
      </c>
      <c r="S126" s="365">
        <v>1.1911632433622432E-3</v>
      </c>
      <c r="T126" s="365">
        <v>1.4174767322330335E-3</v>
      </c>
      <c r="U126" s="365">
        <v>0.84034059697455099</v>
      </c>
      <c r="V126" s="366"/>
      <c r="W126" s="295"/>
      <c r="X126" s="295"/>
      <c r="Y126" s="295"/>
      <c r="Z126" s="313"/>
      <c r="AA126" s="313"/>
      <c r="AB126" s="301"/>
      <c r="AC126" s="295"/>
    </row>
    <row r="127" spans="1:29" ht="15">
      <c r="A127" s="247" t="s">
        <v>10200</v>
      </c>
      <c r="B127" s="287" t="s">
        <v>10201</v>
      </c>
      <c r="C127" s="287" t="s">
        <v>886</v>
      </c>
      <c r="D127" s="305">
        <v>17</v>
      </c>
      <c r="E127" s="287" t="s">
        <v>27</v>
      </c>
      <c r="F127" s="362">
        <v>43707</v>
      </c>
      <c r="G127" s="363" t="s">
        <v>8791</v>
      </c>
      <c r="H127" s="363" t="s">
        <v>543</v>
      </c>
      <c r="I127" s="364">
        <v>0.12187000000000001</v>
      </c>
      <c r="J127" s="364">
        <v>1</v>
      </c>
      <c r="K127" s="363" t="s">
        <v>438</v>
      </c>
      <c r="L127" s="292">
        <v>21.99</v>
      </c>
      <c r="M127" s="293" t="s">
        <v>544</v>
      </c>
      <c r="N127" s="293" t="s">
        <v>545</v>
      </c>
      <c r="O127" s="294" t="s">
        <v>169</v>
      </c>
      <c r="P127" s="295">
        <v>-18.555557</v>
      </c>
      <c r="Q127" s="295" t="s">
        <v>484</v>
      </c>
      <c r="R127" s="296">
        <v>0</v>
      </c>
      <c r="S127" s="365">
        <v>2.5896287985184021E-4</v>
      </c>
      <c r="T127" s="365">
        <v>3.8110823352843374E-4</v>
      </c>
      <c r="U127" s="365">
        <v>0.67949956749627527</v>
      </c>
      <c r="V127" s="366"/>
      <c r="W127" s="295"/>
      <c r="X127" s="295"/>
      <c r="Y127" s="295"/>
      <c r="Z127" s="313"/>
      <c r="AA127" s="313"/>
      <c r="AB127" s="301"/>
      <c r="AC127" s="295"/>
    </row>
    <row r="128" spans="1:29" ht="15">
      <c r="A128" s="247" t="s">
        <v>176</v>
      </c>
      <c r="B128" s="287" t="s">
        <v>9029</v>
      </c>
      <c r="C128" s="287" t="s">
        <v>891</v>
      </c>
      <c r="D128" s="305">
        <v>18</v>
      </c>
      <c r="E128" s="287" t="s">
        <v>27</v>
      </c>
      <c r="F128" s="362">
        <v>43707</v>
      </c>
      <c r="G128" s="363" t="s">
        <v>8791</v>
      </c>
      <c r="H128" s="363" t="s">
        <v>4470</v>
      </c>
      <c r="I128" s="364">
        <v>0.11228</v>
      </c>
      <c r="J128" s="364">
        <v>18</v>
      </c>
      <c r="K128" s="363" t="s">
        <v>438</v>
      </c>
      <c r="L128" s="292">
        <v>26.45</v>
      </c>
      <c r="M128" s="293" t="s">
        <v>4471</v>
      </c>
      <c r="N128" s="293" t="s">
        <v>4472</v>
      </c>
      <c r="O128" s="294" t="s">
        <v>169</v>
      </c>
      <c r="P128" s="295">
        <v>-10.912763999999999</v>
      </c>
      <c r="Q128" s="295" t="s">
        <v>404</v>
      </c>
      <c r="R128" s="296">
        <v>0</v>
      </c>
      <c r="S128" s="365">
        <v>4.6720287806030231E-4</v>
      </c>
      <c r="T128" s="365">
        <v>7.7212045729101999E-4</v>
      </c>
      <c r="U128" s="365">
        <v>0.60509066124148658</v>
      </c>
      <c r="V128" s="366"/>
      <c r="W128" s="295"/>
      <c r="X128" s="295"/>
      <c r="Y128" s="295"/>
      <c r="Z128" s="313"/>
      <c r="AA128" s="313"/>
      <c r="AB128" s="301"/>
      <c r="AC128" s="295"/>
    </row>
    <row r="129" spans="1:29" ht="15">
      <c r="A129" s="247" t="s">
        <v>176</v>
      </c>
      <c r="B129" s="287" t="s">
        <v>10202</v>
      </c>
      <c r="C129" s="287" t="s">
        <v>894</v>
      </c>
      <c r="D129" s="305">
        <v>19</v>
      </c>
      <c r="E129" s="287" t="s">
        <v>27</v>
      </c>
      <c r="F129" s="362">
        <v>43707</v>
      </c>
      <c r="G129" s="363" t="s">
        <v>8791</v>
      </c>
      <c r="H129" s="363" t="s">
        <v>2584</v>
      </c>
      <c r="I129" s="364">
        <v>0.15515999999999999</v>
      </c>
      <c r="J129" s="364">
        <v>7</v>
      </c>
      <c r="K129" s="363" t="s">
        <v>438</v>
      </c>
      <c r="L129" s="292">
        <v>15.79</v>
      </c>
      <c r="M129" s="293" t="s">
        <v>2585</v>
      </c>
      <c r="N129" s="293" t="s">
        <v>2586</v>
      </c>
      <c r="O129" s="294" t="s">
        <v>169</v>
      </c>
      <c r="P129" s="295">
        <v>-19.025642000000001</v>
      </c>
      <c r="Q129" s="295" t="s">
        <v>399</v>
      </c>
      <c r="R129" s="296">
        <v>0</v>
      </c>
      <c r="S129" s="365">
        <v>2.0917278155687356E-4</v>
      </c>
      <c r="T129" s="365">
        <v>1.5162809805230925E-4</v>
      </c>
      <c r="U129" s="365">
        <v>1.3795120049894203</v>
      </c>
      <c r="V129" s="366"/>
      <c r="W129" s="295"/>
      <c r="X129" s="295"/>
      <c r="Y129" s="295"/>
      <c r="Z129" s="313"/>
      <c r="AA129" s="313"/>
      <c r="AB129" s="301"/>
      <c r="AC129" s="295"/>
    </row>
    <row r="130" spans="1:29" ht="15">
      <c r="A130" s="247" t="s">
        <v>176</v>
      </c>
      <c r="B130" s="287" t="s">
        <v>10203</v>
      </c>
      <c r="C130" s="287" t="s">
        <v>899</v>
      </c>
      <c r="D130" s="305">
        <v>20</v>
      </c>
      <c r="E130" s="287" t="s">
        <v>27</v>
      </c>
      <c r="F130" s="362">
        <v>43707</v>
      </c>
      <c r="G130" s="363" t="s">
        <v>8791</v>
      </c>
      <c r="H130" s="363" t="s">
        <v>4729</v>
      </c>
      <c r="I130" s="364">
        <v>0.17147000000000001</v>
      </c>
      <c r="J130" s="364">
        <v>7</v>
      </c>
      <c r="K130" s="363" t="s">
        <v>438</v>
      </c>
      <c r="L130" s="292">
        <v>37.090000000000003</v>
      </c>
      <c r="M130" s="293" t="s">
        <v>4730</v>
      </c>
      <c r="N130" s="293" t="s">
        <v>4731</v>
      </c>
      <c r="O130" s="294" t="s">
        <v>169</v>
      </c>
      <c r="P130" s="295">
        <v>-8.056521</v>
      </c>
      <c r="Q130" s="295" t="s">
        <v>280</v>
      </c>
      <c r="R130" s="296">
        <v>0</v>
      </c>
      <c r="S130" s="365">
        <v>2.5554938921900265E-3</v>
      </c>
      <c r="T130" s="365">
        <v>2.0138956710603795E-3</v>
      </c>
      <c r="U130" s="365">
        <v>1.2689306248145806</v>
      </c>
      <c r="V130" s="366"/>
      <c r="W130" s="295"/>
      <c r="X130" s="295"/>
      <c r="Y130" s="295"/>
      <c r="Z130" s="313"/>
      <c r="AA130" s="313"/>
      <c r="AB130" s="301"/>
      <c r="AC130" s="295"/>
    </row>
    <row r="131" spans="1:29" ht="15">
      <c r="A131" s="247" t="s">
        <v>176</v>
      </c>
      <c r="B131" s="287" t="s">
        <v>9031</v>
      </c>
      <c r="C131" s="287" t="s">
        <v>904</v>
      </c>
      <c r="D131" s="305">
        <v>21</v>
      </c>
      <c r="E131" s="287" t="s">
        <v>27</v>
      </c>
      <c r="F131" s="362">
        <v>43707</v>
      </c>
      <c r="G131" s="363" t="s">
        <v>8791</v>
      </c>
      <c r="H131" s="363" t="s">
        <v>3066</v>
      </c>
      <c r="I131" s="364">
        <v>0.11794</v>
      </c>
      <c r="J131" s="364">
        <v>8</v>
      </c>
      <c r="K131" s="363" t="s">
        <v>438</v>
      </c>
      <c r="L131" s="292">
        <v>203.91</v>
      </c>
      <c r="M131" s="293" t="s">
        <v>3067</v>
      </c>
      <c r="N131" s="293" t="s">
        <v>3068</v>
      </c>
      <c r="O131" s="294" t="s">
        <v>169</v>
      </c>
      <c r="P131" s="295">
        <v>-7.3683740000000002</v>
      </c>
      <c r="Q131" s="295" t="s">
        <v>408</v>
      </c>
      <c r="R131" s="296">
        <v>0</v>
      </c>
      <c r="S131" s="365">
        <v>2.9623989830737116E-3</v>
      </c>
      <c r="T131" s="365">
        <v>2.8262046278683148E-3</v>
      </c>
      <c r="U131" s="365">
        <v>1.0481898422578559</v>
      </c>
      <c r="V131" s="366"/>
      <c r="W131" s="295"/>
      <c r="X131" s="295"/>
      <c r="Y131" s="295"/>
      <c r="Z131" s="313"/>
      <c r="AA131" s="313"/>
      <c r="AB131" s="301"/>
      <c r="AC131" s="295"/>
    </row>
    <row r="132" spans="1:29" ht="15">
      <c r="A132" s="247" t="s">
        <v>176</v>
      </c>
      <c r="B132" s="287" t="s">
        <v>10204</v>
      </c>
      <c r="C132" s="287" t="s">
        <v>909</v>
      </c>
      <c r="D132" s="305">
        <v>22</v>
      </c>
      <c r="E132" s="287" t="s">
        <v>27</v>
      </c>
      <c r="F132" s="362">
        <v>43707</v>
      </c>
      <c r="G132" s="363" t="s">
        <v>8791</v>
      </c>
      <c r="H132" s="363" t="s">
        <v>4965</v>
      </c>
      <c r="I132" s="364">
        <v>0.14926</v>
      </c>
      <c r="J132" s="364">
        <v>19</v>
      </c>
      <c r="K132" s="363" t="s">
        <v>438</v>
      </c>
      <c r="L132" s="292">
        <v>18.29</v>
      </c>
      <c r="M132" s="293" t="s">
        <v>4966</v>
      </c>
      <c r="N132" s="293" t="s">
        <v>4967</v>
      </c>
      <c r="O132" s="294" t="s">
        <v>169</v>
      </c>
      <c r="P132" s="295">
        <v>-13.070339000000001</v>
      </c>
      <c r="Q132" s="295" t="s">
        <v>447</v>
      </c>
      <c r="R132" s="296">
        <v>0</v>
      </c>
      <c r="S132" s="365">
        <v>1.8408476874510805E-3</v>
      </c>
      <c r="T132" s="365">
        <v>1.1358076496457165E-3</v>
      </c>
      <c r="U132" s="365">
        <v>1.6207389411625124</v>
      </c>
      <c r="V132" s="366"/>
      <c r="W132" s="295"/>
      <c r="X132" s="295"/>
      <c r="Y132" s="295"/>
      <c r="Z132" s="313"/>
      <c r="AA132" s="313"/>
      <c r="AB132" s="301"/>
      <c r="AC132" s="295"/>
    </row>
    <row r="133" spans="1:29" ht="15">
      <c r="A133" s="247" t="s">
        <v>10205</v>
      </c>
      <c r="B133" s="287" t="s">
        <v>10206</v>
      </c>
      <c r="C133" s="287" t="s">
        <v>911</v>
      </c>
      <c r="D133" s="305">
        <v>23</v>
      </c>
      <c r="E133" s="287" t="s">
        <v>27</v>
      </c>
      <c r="F133" s="362">
        <v>43707</v>
      </c>
      <c r="G133" s="363" t="s">
        <v>8791</v>
      </c>
      <c r="H133" s="363" t="s">
        <v>5417</v>
      </c>
      <c r="I133" s="364">
        <v>0.11346000000000001</v>
      </c>
      <c r="J133" s="364">
        <v>1</v>
      </c>
      <c r="K133" s="363" t="s">
        <v>438</v>
      </c>
      <c r="L133" s="292">
        <v>13.66</v>
      </c>
      <c r="M133" s="293" t="s">
        <v>5418</v>
      </c>
      <c r="N133" s="293" t="s">
        <v>5419</v>
      </c>
      <c r="O133" s="294" t="s">
        <v>169</v>
      </c>
      <c r="P133" s="295">
        <v>-15.102548000000001</v>
      </c>
      <c r="Q133" s="295" t="s">
        <v>408</v>
      </c>
      <c r="R133" s="296">
        <v>0</v>
      </c>
      <c r="S133" s="365">
        <v>1.0488188476959907E-4</v>
      </c>
      <c r="T133" s="365">
        <v>2.0889969576078359E-4</v>
      </c>
      <c r="U133" s="365">
        <v>0.50206815470761634</v>
      </c>
      <c r="V133" s="366"/>
      <c r="W133" s="295"/>
      <c r="X133" s="295"/>
      <c r="Y133" s="295"/>
      <c r="Z133" s="313"/>
      <c r="AA133" s="313"/>
      <c r="AB133" s="301"/>
      <c r="AC133" s="295"/>
    </row>
    <row r="134" spans="1:29" ht="15">
      <c r="A134" s="247" t="s">
        <v>176</v>
      </c>
      <c r="B134" s="287" t="s">
        <v>10207</v>
      </c>
      <c r="C134" s="287" t="s">
        <v>917</v>
      </c>
      <c r="D134" s="305">
        <v>24</v>
      </c>
      <c r="E134" s="287" t="s">
        <v>27</v>
      </c>
      <c r="F134" s="362">
        <v>43707</v>
      </c>
      <c r="G134" s="363" t="s">
        <v>8791</v>
      </c>
      <c r="H134" s="363" t="s">
        <v>2594</v>
      </c>
      <c r="I134" s="364">
        <v>0.12195</v>
      </c>
      <c r="J134" s="364">
        <v>13</v>
      </c>
      <c r="K134" s="363" t="s">
        <v>438</v>
      </c>
      <c r="L134" s="292">
        <v>44.36</v>
      </c>
      <c r="M134" s="293" t="s">
        <v>2595</v>
      </c>
      <c r="N134" s="293" t="s">
        <v>2596</v>
      </c>
      <c r="O134" s="294" t="s">
        <v>169</v>
      </c>
      <c r="P134" s="295">
        <v>-10.870004</v>
      </c>
      <c r="Q134" s="295" t="s">
        <v>447</v>
      </c>
      <c r="R134" s="296">
        <v>0</v>
      </c>
      <c r="S134" s="365">
        <v>3.4083992627777133E-5</v>
      </c>
      <c r="T134" s="365">
        <v>2.9020415394865988E-4</v>
      </c>
      <c r="U134" s="365">
        <v>0.1174483278892243</v>
      </c>
      <c r="V134" s="366"/>
      <c r="W134" s="295"/>
      <c r="X134" s="295"/>
      <c r="Y134" s="295"/>
      <c r="Z134" s="313"/>
      <c r="AA134" s="313"/>
      <c r="AB134" s="301"/>
      <c r="AC134" s="295"/>
    </row>
    <row r="135" spans="1:29" ht="15">
      <c r="A135" s="247" t="s">
        <v>10208</v>
      </c>
      <c r="B135" s="287" t="s">
        <v>10209</v>
      </c>
      <c r="C135" s="287" t="s">
        <v>922</v>
      </c>
      <c r="D135" s="305">
        <v>25</v>
      </c>
      <c r="E135" s="287" t="s">
        <v>27</v>
      </c>
      <c r="F135" s="362">
        <v>43707</v>
      </c>
      <c r="G135" s="363" t="s">
        <v>8791</v>
      </c>
      <c r="H135" s="363" t="s">
        <v>2603</v>
      </c>
      <c r="I135" s="364">
        <v>0.12598000000000001</v>
      </c>
      <c r="J135" s="364">
        <v>1</v>
      </c>
      <c r="K135" s="363" t="s">
        <v>438</v>
      </c>
      <c r="L135" s="292">
        <v>16.510000000000002</v>
      </c>
      <c r="M135" s="293" t="s">
        <v>2604</v>
      </c>
      <c r="N135" s="293" t="s">
        <v>2605</v>
      </c>
      <c r="O135" s="294" t="s">
        <v>169</v>
      </c>
      <c r="P135" s="295">
        <v>-36.377650000000003</v>
      </c>
      <c r="Q135" s="295" t="s">
        <v>408</v>
      </c>
      <c r="R135" s="296">
        <v>0</v>
      </c>
      <c r="S135" s="365">
        <v>1.5931878573880947E-4</v>
      </c>
      <c r="T135" s="365">
        <v>1.7022975924979109E-4</v>
      </c>
      <c r="U135" s="365">
        <v>0.93590442964222775</v>
      </c>
      <c r="V135" s="366"/>
      <c r="W135" s="295"/>
      <c r="X135" s="295"/>
      <c r="Y135" s="295"/>
      <c r="Z135" s="313"/>
      <c r="AA135" s="313"/>
      <c r="AB135" s="301"/>
      <c r="AC135" s="295"/>
    </row>
    <row r="136" spans="1:29" ht="15">
      <c r="A136" s="247" t="s">
        <v>176</v>
      </c>
      <c r="B136" s="287" t="s">
        <v>10210</v>
      </c>
      <c r="C136" s="287" t="s">
        <v>927</v>
      </c>
      <c r="D136" s="305">
        <v>26</v>
      </c>
      <c r="E136" s="287" t="s">
        <v>27</v>
      </c>
      <c r="F136" s="362">
        <v>43707</v>
      </c>
      <c r="G136" s="363" t="s">
        <v>8791</v>
      </c>
      <c r="H136" s="363" t="s">
        <v>4531</v>
      </c>
      <c r="I136" s="364">
        <v>0.1145</v>
      </c>
      <c r="J136" s="364">
        <v>8</v>
      </c>
      <c r="K136" s="363" t="s">
        <v>438</v>
      </c>
      <c r="L136" s="292">
        <v>51</v>
      </c>
      <c r="M136" s="293" t="s">
        <v>4532</v>
      </c>
      <c r="N136" s="293" t="s">
        <v>4533</v>
      </c>
      <c r="O136" s="294" t="s">
        <v>169</v>
      </c>
      <c r="P136" s="295">
        <v>7.2104216000000001</v>
      </c>
      <c r="Q136" s="295" t="s">
        <v>447</v>
      </c>
      <c r="R136" s="296">
        <v>0</v>
      </c>
      <c r="S136" s="365">
        <v>4.8254369991142189E-4</v>
      </c>
      <c r="T136" s="365">
        <v>6.1885315372117245E-4</v>
      </c>
      <c r="U136" s="365">
        <v>0.77973861328795058</v>
      </c>
      <c r="V136" s="366"/>
      <c r="W136" s="295"/>
      <c r="X136" s="295"/>
      <c r="Y136" s="295"/>
      <c r="Z136" s="313"/>
      <c r="AA136" s="313"/>
      <c r="AB136" s="301"/>
      <c r="AC136" s="295"/>
    </row>
    <row r="137" spans="1:29" ht="15">
      <c r="A137" s="247" t="s">
        <v>176</v>
      </c>
      <c r="B137" s="287" t="s">
        <v>9032</v>
      </c>
      <c r="C137" s="287" t="s">
        <v>932</v>
      </c>
      <c r="D137" s="305">
        <v>27</v>
      </c>
      <c r="E137" s="287" t="s">
        <v>27</v>
      </c>
      <c r="F137" s="362">
        <v>43707</v>
      </c>
      <c r="G137" s="363" t="s">
        <v>8791</v>
      </c>
      <c r="H137" s="363" t="s">
        <v>4051</v>
      </c>
      <c r="I137" s="364">
        <v>0.13596</v>
      </c>
      <c r="J137" s="364">
        <v>30</v>
      </c>
      <c r="K137" s="363" t="s">
        <v>438</v>
      </c>
      <c r="L137" s="292">
        <v>52.88</v>
      </c>
      <c r="M137" s="293" t="s">
        <v>4052</v>
      </c>
      <c r="N137" s="293" t="s">
        <v>4053</v>
      </c>
      <c r="O137" s="294" t="s">
        <v>169</v>
      </c>
      <c r="P137" s="295">
        <v>-19.069475000000001</v>
      </c>
      <c r="Q137" s="295" t="s">
        <v>408</v>
      </c>
      <c r="R137" s="296">
        <v>0</v>
      </c>
      <c r="S137" s="365">
        <v>6.3354414140060072E-5</v>
      </c>
      <c r="T137" s="365">
        <v>4.4770226486830455E-4</v>
      </c>
      <c r="U137" s="365">
        <v>0.14151014884567609</v>
      </c>
      <c r="V137" s="366"/>
      <c r="W137" s="295"/>
      <c r="X137" s="295"/>
      <c r="Y137" s="295"/>
      <c r="Z137" s="313"/>
      <c r="AA137" s="313"/>
      <c r="AB137" s="301"/>
      <c r="AC137" s="295"/>
    </row>
    <row r="138" spans="1:29" ht="15">
      <c r="A138" s="247" t="s">
        <v>176</v>
      </c>
      <c r="B138" s="287" t="s">
        <v>10211</v>
      </c>
      <c r="C138" s="287" t="s">
        <v>937</v>
      </c>
      <c r="D138" s="305">
        <v>28</v>
      </c>
      <c r="E138" s="287" t="s">
        <v>27</v>
      </c>
      <c r="F138" s="362">
        <v>43707</v>
      </c>
      <c r="G138" s="363" t="s">
        <v>8791</v>
      </c>
      <c r="H138" s="363" t="s">
        <v>2610</v>
      </c>
      <c r="I138" s="364">
        <v>0.22492999999999999</v>
      </c>
      <c r="J138" s="364">
        <v>28</v>
      </c>
      <c r="K138" s="363" t="s">
        <v>438</v>
      </c>
      <c r="L138" s="292">
        <v>14.76</v>
      </c>
      <c r="M138" s="293" t="s">
        <v>2611</v>
      </c>
      <c r="N138" s="293" t="s">
        <v>2612</v>
      </c>
      <c r="O138" s="294" t="s">
        <v>169</v>
      </c>
      <c r="P138" s="295">
        <v>-35.063789999999997</v>
      </c>
      <c r="Q138" s="295" t="s">
        <v>408</v>
      </c>
      <c r="R138" s="296">
        <v>0</v>
      </c>
      <c r="S138" s="365">
        <v>1.0738869036378663E-4</v>
      </c>
      <c r="T138" s="365">
        <v>1.9537134960213089E-4</v>
      </c>
      <c r="U138" s="365">
        <v>0.5496644752799279</v>
      </c>
      <c r="V138" s="366"/>
      <c r="W138" s="295"/>
      <c r="X138" s="295"/>
      <c r="Y138" s="295"/>
      <c r="Z138" s="313"/>
      <c r="AA138" s="313"/>
      <c r="AB138" s="301"/>
      <c r="AC138" s="295"/>
    </row>
    <row r="139" spans="1:29" ht="15">
      <c r="A139" s="247" t="s">
        <v>176</v>
      </c>
      <c r="B139" s="287" t="s">
        <v>9035</v>
      </c>
      <c r="C139" s="287" t="s">
        <v>942</v>
      </c>
      <c r="D139" s="305">
        <v>29</v>
      </c>
      <c r="E139" s="287" t="s">
        <v>27</v>
      </c>
      <c r="F139" s="362">
        <v>43707</v>
      </c>
      <c r="G139" s="363" t="s">
        <v>8791</v>
      </c>
      <c r="H139" s="363" t="s">
        <v>2932</v>
      </c>
      <c r="I139" s="364">
        <v>0.13836999999999999</v>
      </c>
      <c r="J139" s="364">
        <v>19</v>
      </c>
      <c r="K139" s="363" t="s">
        <v>438</v>
      </c>
      <c r="L139" s="292">
        <v>44.3</v>
      </c>
      <c r="M139" s="293" t="s">
        <v>2933</v>
      </c>
      <c r="N139" s="293" t="s">
        <v>2934</v>
      </c>
      <c r="O139" s="294" t="s">
        <v>169</v>
      </c>
      <c r="P139" s="295">
        <v>-10.360175</v>
      </c>
      <c r="Q139" s="295" t="s">
        <v>408</v>
      </c>
      <c r="R139" s="296">
        <v>0</v>
      </c>
      <c r="S139" s="365">
        <v>1.6978588892725703E-3</v>
      </c>
      <c r="T139" s="365">
        <v>1.7941610965225782E-3</v>
      </c>
      <c r="U139" s="365">
        <v>0.9463246597885443</v>
      </c>
      <c r="V139" s="366"/>
      <c r="W139" s="295"/>
      <c r="X139" s="295"/>
      <c r="Y139" s="295"/>
      <c r="Z139" s="313"/>
      <c r="AA139" s="313"/>
      <c r="AB139" s="301"/>
      <c r="AC139" s="295"/>
    </row>
    <row r="140" spans="1:29" ht="15">
      <c r="A140" s="247" t="s">
        <v>176</v>
      </c>
      <c r="B140" s="287" t="s">
        <v>9036</v>
      </c>
      <c r="C140" s="287" t="s">
        <v>944</v>
      </c>
      <c r="D140" s="305">
        <v>30</v>
      </c>
      <c r="E140" s="287" t="s">
        <v>27</v>
      </c>
      <c r="F140" s="362">
        <v>43707</v>
      </c>
      <c r="G140" s="363" t="s">
        <v>8791</v>
      </c>
      <c r="H140" s="363" t="s">
        <v>1421</v>
      </c>
      <c r="I140" s="364">
        <v>0.19614999999999999</v>
      </c>
      <c r="J140" s="364">
        <v>24</v>
      </c>
      <c r="K140" s="363" t="s">
        <v>438</v>
      </c>
      <c r="L140" s="292">
        <v>45.27</v>
      </c>
      <c r="M140" s="293" t="s">
        <v>1422</v>
      </c>
      <c r="N140" s="293" t="s">
        <v>1423</v>
      </c>
      <c r="O140" s="294" t="s">
        <v>169</v>
      </c>
      <c r="P140" s="295">
        <v>0.84651710000000002</v>
      </c>
      <c r="Q140" s="295" t="s">
        <v>484</v>
      </c>
      <c r="R140" s="296">
        <v>0</v>
      </c>
      <c r="S140" s="365">
        <v>1.9212157179912908E-3</v>
      </c>
      <c r="T140" s="365">
        <v>2.0128934427624443E-3</v>
      </c>
      <c r="U140" s="365">
        <v>0.95445475511841438</v>
      </c>
      <c r="V140" s="366"/>
      <c r="W140" s="295"/>
      <c r="X140" s="295"/>
      <c r="Y140" s="295"/>
      <c r="Z140" s="313"/>
      <c r="AA140" s="313"/>
      <c r="AB140" s="301"/>
      <c r="AC140" s="295"/>
    </row>
    <row r="141" spans="1:29" ht="15">
      <c r="A141" s="247" t="s">
        <v>176</v>
      </c>
      <c r="B141" s="287" t="s">
        <v>10212</v>
      </c>
      <c r="C141" s="287" t="s">
        <v>950</v>
      </c>
      <c r="D141" s="305">
        <v>31</v>
      </c>
      <c r="E141" s="287" t="s">
        <v>27</v>
      </c>
      <c r="F141" s="362">
        <v>43707</v>
      </c>
      <c r="G141" s="363" t="s">
        <v>8791</v>
      </c>
      <c r="H141" s="363" t="s">
        <v>4065</v>
      </c>
      <c r="I141" s="364">
        <v>0.11207</v>
      </c>
      <c r="J141" s="364">
        <v>8</v>
      </c>
      <c r="K141" s="363" t="s">
        <v>438</v>
      </c>
      <c r="L141" s="292">
        <v>41.49</v>
      </c>
      <c r="M141" s="293" t="s">
        <v>4066</v>
      </c>
      <c r="N141" s="293" t="s">
        <v>4067</v>
      </c>
      <c r="O141" s="294" t="s">
        <v>169</v>
      </c>
      <c r="P141" s="295">
        <v>-6.8895873999999999</v>
      </c>
      <c r="Q141" s="295" t="s">
        <v>408</v>
      </c>
      <c r="R141" s="296">
        <v>0</v>
      </c>
      <c r="S141" s="365">
        <v>1.7436609468904284E-3</v>
      </c>
      <c r="T141" s="365">
        <v>2.1289031887882213E-3</v>
      </c>
      <c r="U141" s="365">
        <v>0.81904191607835675</v>
      </c>
      <c r="V141" s="366"/>
      <c r="W141" s="295"/>
      <c r="X141" s="295"/>
      <c r="Y141" s="295"/>
      <c r="Z141" s="313"/>
      <c r="AA141" s="313"/>
      <c r="AB141" s="301"/>
      <c r="AC141" s="295"/>
    </row>
    <row r="142" spans="1:29" ht="15">
      <c r="A142" s="247" t="s">
        <v>176</v>
      </c>
      <c r="B142" s="287" t="s">
        <v>10213</v>
      </c>
      <c r="C142" s="287" t="s">
        <v>955</v>
      </c>
      <c r="D142" s="305">
        <v>32</v>
      </c>
      <c r="E142" s="287" t="s">
        <v>27</v>
      </c>
      <c r="F142" s="362">
        <v>43707</v>
      </c>
      <c r="G142" s="363" t="s">
        <v>8791</v>
      </c>
      <c r="H142" s="363" t="s">
        <v>3386</v>
      </c>
      <c r="I142" s="364">
        <v>0.14495</v>
      </c>
      <c r="J142" s="364">
        <v>11</v>
      </c>
      <c r="K142" s="363" t="s">
        <v>438</v>
      </c>
      <c r="L142" s="292">
        <v>48.98</v>
      </c>
      <c r="M142" s="293" t="s">
        <v>3387</v>
      </c>
      <c r="N142" s="293" t="s">
        <v>3388</v>
      </c>
      <c r="O142" s="294" t="s">
        <v>169</v>
      </c>
      <c r="P142" s="295">
        <v>-9.9301220000000008</v>
      </c>
      <c r="Q142" s="295" t="s">
        <v>408</v>
      </c>
      <c r="R142" s="296">
        <v>0</v>
      </c>
      <c r="S142" s="365">
        <v>3.2820789849858284E-4</v>
      </c>
      <c r="T142" s="365">
        <v>6.0584611700120164E-4</v>
      </c>
      <c r="U142" s="365">
        <v>0.54173475621686928</v>
      </c>
      <c r="V142" s="366"/>
      <c r="W142" s="295"/>
      <c r="X142" s="295"/>
      <c r="Y142" s="295"/>
      <c r="Z142" s="313"/>
      <c r="AA142" s="313"/>
      <c r="AB142" s="301"/>
      <c r="AC142" s="295"/>
    </row>
    <row r="143" spans="1:29" ht="15">
      <c r="A143" s="247" t="s">
        <v>176</v>
      </c>
      <c r="B143" s="287" t="s">
        <v>9040</v>
      </c>
      <c r="C143" s="287" t="s">
        <v>960</v>
      </c>
      <c r="D143" s="305">
        <v>33</v>
      </c>
      <c r="E143" s="287" t="s">
        <v>27</v>
      </c>
      <c r="F143" s="362">
        <v>43707</v>
      </c>
      <c r="G143" s="363" t="s">
        <v>8791</v>
      </c>
      <c r="H143" s="363" t="s">
        <v>2643</v>
      </c>
      <c r="I143" s="364">
        <v>0.11613999999999999</v>
      </c>
      <c r="J143" s="364">
        <v>5</v>
      </c>
      <c r="K143" s="363" t="s">
        <v>438</v>
      </c>
      <c r="L143" s="292">
        <v>43.48</v>
      </c>
      <c r="M143" s="293" t="s">
        <v>2644</v>
      </c>
      <c r="N143" s="293" t="s">
        <v>2645</v>
      </c>
      <c r="O143" s="294" t="s">
        <v>169</v>
      </c>
      <c r="P143" s="295">
        <v>-15.342682999999999</v>
      </c>
      <c r="Q143" s="295" t="s">
        <v>484</v>
      </c>
      <c r="R143" s="296">
        <v>0</v>
      </c>
      <c r="S143" s="365">
        <v>1.8537088756937522E-3</v>
      </c>
      <c r="T143" s="365">
        <v>1.3418481665700612E-3</v>
      </c>
      <c r="U143" s="365">
        <v>1.3814594839236347</v>
      </c>
      <c r="V143" s="366"/>
      <c r="W143" s="295"/>
      <c r="X143" s="295"/>
      <c r="Y143" s="295"/>
      <c r="Z143" s="313"/>
      <c r="AA143" s="313"/>
      <c r="AB143" s="301"/>
      <c r="AC143" s="295"/>
    </row>
    <row r="144" spans="1:29" ht="15">
      <c r="A144" s="247" t="s">
        <v>10214</v>
      </c>
      <c r="B144" s="287" t="s">
        <v>10215</v>
      </c>
      <c r="C144" s="287" t="s">
        <v>965</v>
      </c>
      <c r="D144" s="305">
        <v>34</v>
      </c>
      <c r="E144" s="287" t="s">
        <v>27</v>
      </c>
      <c r="F144" s="362">
        <v>43707</v>
      </c>
      <c r="G144" s="363" t="s">
        <v>8791</v>
      </c>
      <c r="H144" s="363" t="s">
        <v>691</v>
      </c>
      <c r="I144" s="364">
        <v>0.11806999999999999</v>
      </c>
      <c r="J144" s="364">
        <v>1</v>
      </c>
      <c r="K144" s="363" t="s">
        <v>438</v>
      </c>
      <c r="L144" s="292">
        <v>75.8</v>
      </c>
      <c r="M144" s="293" t="s">
        <v>692</v>
      </c>
      <c r="N144" s="293" t="s">
        <v>693</v>
      </c>
      <c r="O144" s="294" t="s">
        <v>169</v>
      </c>
      <c r="P144" s="295">
        <v>-14.754830999999999</v>
      </c>
      <c r="Q144" s="295" t="s">
        <v>404</v>
      </c>
      <c r="R144" s="296">
        <v>0</v>
      </c>
      <c r="S144" s="365">
        <v>1.8796406231134873E-4</v>
      </c>
      <c r="T144" s="365">
        <v>2.1887742208836654E-4</v>
      </c>
      <c r="U144" s="365">
        <v>0.85876405395282263</v>
      </c>
      <c r="V144" s="366"/>
      <c r="W144" s="295"/>
      <c r="X144" s="295"/>
      <c r="Y144" s="295"/>
      <c r="Z144" s="313"/>
      <c r="AA144" s="313"/>
      <c r="AB144" s="301"/>
      <c r="AC144" s="295"/>
    </row>
    <row r="145" spans="1:29" ht="15">
      <c r="A145" s="247" t="s">
        <v>176</v>
      </c>
      <c r="B145" s="287" t="s">
        <v>9041</v>
      </c>
      <c r="C145" s="287" t="s">
        <v>970</v>
      </c>
      <c r="D145" s="305">
        <v>35</v>
      </c>
      <c r="E145" s="287" t="s">
        <v>27</v>
      </c>
      <c r="F145" s="362">
        <v>43707</v>
      </c>
      <c r="G145" s="363" t="s">
        <v>8791</v>
      </c>
      <c r="H145" s="363" t="s">
        <v>3116</v>
      </c>
      <c r="I145" s="364">
        <v>0.11781</v>
      </c>
      <c r="J145" s="364">
        <v>14</v>
      </c>
      <c r="K145" s="363" t="s">
        <v>438</v>
      </c>
      <c r="L145" s="292">
        <v>98.63</v>
      </c>
      <c r="M145" s="293" t="s">
        <v>3117</v>
      </c>
      <c r="N145" s="293" t="s">
        <v>3118</v>
      </c>
      <c r="O145" s="294" t="s">
        <v>169</v>
      </c>
      <c r="P145" s="295">
        <v>-3.8319051000000002</v>
      </c>
      <c r="Q145" s="295" t="s">
        <v>280</v>
      </c>
      <c r="R145" s="296">
        <v>0</v>
      </c>
      <c r="S145" s="365">
        <v>7.0770237570051274E-4</v>
      </c>
      <c r="T145" s="365">
        <v>1.6831431857975692E-3</v>
      </c>
      <c r="U145" s="365">
        <v>0.42046474814034496</v>
      </c>
      <c r="V145" s="366"/>
      <c r="W145" s="295"/>
      <c r="X145" s="295"/>
      <c r="Y145" s="295"/>
      <c r="Z145" s="313"/>
      <c r="AA145" s="313"/>
      <c r="AB145" s="301"/>
      <c r="AC145" s="295"/>
    </row>
    <row r="146" spans="1:29" ht="15">
      <c r="A146" s="247" t="s">
        <v>176</v>
      </c>
      <c r="B146" s="287" t="s">
        <v>10216</v>
      </c>
      <c r="C146" s="287" t="s">
        <v>975</v>
      </c>
      <c r="D146" s="305">
        <v>36</v>
      </c>
      <c r="E146" s="287" t="s">
        <v>27</v>
      </c>
      <c r="F146" s="362">
        <v>43707</v>
      </c>
      <c r="G146" s="363" t="s">
        <v>8791</v>
      </c>
      <c r="H146" s="363" t="s">
        <v>4771</v>
      </c>
      <c r="I146" s="364">
        <v>0.12436</v>
      </c>
      <c r="J146" s="364">
        <v>2</v>
      </c>
      <c r="K146" s="363" t="s">
        <v>438</v>
      </c>
      <c r="L146" s="292">
        <v>80.09</v>
      </c>
      <c r="M146" s="293" t="s">
        <v>4772</v>
      </c>
      <c r="N146" s="293" t="s">
        <v>4773</v>
      </c>
      <c r="O146" s="294" t="s">
        <v>169</v>
      </c>
      <c r="P146" s="295">
        <v>-20.945613999999999</v>
      </c>
      <c r="Q146" s="295" t="s">
        <v>447</v>
      </c>
      <c r="R146" s="296">
        <v>0</v>
      </c>
      <c r="S146" s="365">
        <v>2.043375127654952E-4</v>
      </c>
      <c r="T146" s="365">
        <v>1.3601879029041949E-3</v>
      </c>
      <c r="U146" s="365">
        <v>0.15022741514551446</v>
      </c>
      <c r="V146" s="366"/>
      <c r="W146" s="295"/>
      <c r="X146" s="295"/>
      <c r="Y146" s="295"/>
      <c r="Z146" s="313"/>
      <c r="AA146" s="313"/>
      <c r="AB146" s="301"/>
      <c r="AC146" s="295"/>
    </row>
    <row r="147" spans="1:29" ht="15">
      <c r="A147" s="247" t="s">
        <v>10217</v>
      </c>
      <c r="B147" s="287" t="s">
        <v>10218</v>
      </c>
      <c r="C147" s="287" t="s">
        <v>980</v>
      </c>
      <c r="D147" s="305">
        <v>37</v>
      </c>
      <c r="E147" s="287" t="s">
        <v>27</v>
      </c>
      <c r="F147" s="362">
        <v>43707</v>
      </c>
      <c r="G147" s="363" t="s">
        <v>8791</v>
      </c>
      <c r="H147" s="363" t="s">
        <v>712</v>
      </c>
      <c r="I147" s="364">
        <v>0.11191</v>
      </c>
      <c r="J147" s="364">
        <v>1</v>
      </c>
      <c r="K147" s="363" t="s">
        <v>438</v>
      </c>
      <c r="L147" s="292">
        <v>194.62</v>
      </c>
      <c r="M147" s="293" t="s">
        <v>713</v>
      </c>
      <c r="N147" s="293" t="s">
        <v>714</v>
      </c>
      <c r="O147" s="294" t="s">
        <v>169</v>
      </c>
      <c r="P147" s="295">
        <v>-16.101223000000001</v>
      </c>
      <c r="Q147" s="295" t="s">
        <v>408</v>
      </c>
      <c r="R147" s="296">
        <v>0</v>
      </c>
      <c r="S147" s="365">
        <v>3.0921661852883954E-4</v>
      </c>
      <c r="T147" s="365">
        <v>4.152422105919032E-4</v>
      </c>
      <c r="U147" s="365">
        <v>0.74466566895516129</v>
      </c>
      <c r="V147" s="366"/>
      <c r="W147" s="295"/>
      <c r="X147" s="295"/>
      <c r="Y147" s="295"/>
      <c r="Z147" s="313"/>
      <c r="AA147" s="313"/>
      <c r="AB147" s="301"/>
      <c r="AC147" s="295"/>
    </row>
    <row r="148" spans="1:29" ht="15">
      <c r="A148" s="247" t="s">
        <v>10219</v>
      </c>
      <c r="B148" s="287" t="s">
        <v>10220</v>
      </c>
      <c r="C148" s="287" t="s">
        <v>985</v>
      </c>
      <c r="D148" s="305">
        <v>38</v>
      </c>
      <c r="E148" s="287" t="s">
        <v>27</v>
      </c>
      <c r="F148" s="362">
        <v>43707</v>
      </c>
      <c r="G148" s="363" t="s">
        <v>8791</v>
      </c>
      <c r="H148" s="363" t="s">
        <v>2655</v>
      </c>
      <c r="I148" s="364">
        <v>0.10836</v>
      </c>
      <c r="J148" s="364">
        <v>1</v>
      </c>
      <c r="K148" s="363" t="s">
        <v>438</v>
      </c>
      <c r="L148" s="292">
        <v>51.31</v>
      </c>
      <c r="M148" s="293" t="s">
        <v>2656</v>
      </c>
      <c r="N148" s="293" t="s">
        <v>2657</v>
      </c>
      <c r="O148" s="294" t="s">
        <v>169</v>
      </c>
      <c r="P148" s="295">
        <v>-11.671543</v>
      </c>
      <c r="Q148" s="295" t="s">
        <v>404</v>
      </c>
      <c r="R148" s="296">
        <v>0</v>
      </c>
      <c r="S148" s="365">
        <v>1.50085769744796E-3</v>
      </c>
      <c r="T148" s="365">
        <v>7.8932138250831241E-4</v>
      </c>
      <c r="U148" s="365">
        <v>1.9014532365492511</v>
      </c>
      <c r="V148" s="366"/>
      <c r="W148" s="295"/>
      <c r="X148" s="295"/>
      <c r="Y148" s="295"/>
      <c r="Z148" s="313"/>
      <c r="AA148" s="313"/>
      <c r="AB148" s="301"/>
      <c r="AC148" s="295"/>
    </row>
    <row r="149" spans="1:29" ht="15">
      <c r="A149" s="247" t="s">
        <v>176</v>
      </c>
      <c r="B149" s="287" t="s">
        <v>10221</v>
      </c>
      <c r="C149" s="287" t="s">
        <v>990</v>
      </c>
      <c r="D149" s="305">
        <v>39</v>
      </c>
      <c r="E149" s="287" t="s">
        <v>27</v>
      </c>
      <c r="F149" s="362">
        <v>43707</v>
      </c>
      <c r="G149" s="363" t="s">
        <v>8791</v>
      </c>
      <c r="H149" s="363" t="s">
        <v>4639</v>
      </c>
      <c r="I149" s="364">
        <v>0.15039</v>
      </c>
      <c r="J149" s="364">
        <v>12</v>
      </c>
      <c r="K149" s="363" t="s">
        <v>438</v>
      </c>
      <c r="L149" s="292">
        <v>32.049999999999997</v>
      </c>
      <c r="M149" s="293" t="s">
        <v>4640</v>
      </c>
      <c r="N149" s="293" t="s">
        <v>4641</v>
      </c>
      <c r="O149" s="294" t="s">
        <v>169</v>
      </c>
      <c r="P149" s="295">
        <v>-10.674477</v>
      </c>
      <c r="Q149" s="295" t="s">
        <v>280</v>
      </c>
      <c r="R149" s="296">
        <v>0</v>
      </c>
      <c r="S149" s="365">
        <v>2.077909419758731E-4</v>
      </c>
      <c r="T149" s="365">
        <v>8.4710501760421617E-4</v>
      </c>
      <c r="U149" s="365">
        <v>0.24529537384107084</v>
      </c>
      <c r="V149" s="366"/>
      <c r="W149" s="295"/>
      <c r="X149" s="295"/>
      <c r="Y149" s="295"/>
      <c r="Z149" s="313"/>
      <c r="AA149" s="313"/>
      <c r="AB149" s="301"/>
      <c r="AC149" s="295"/>
    </row>
    <row r="150" spans="1:29" ht="15">
      <c r="A150" s="247" t="s">
        <v>10222</v>
      </c>
      <c r="B150" s="287" t="s">
        <v>10223</v>
      </c>
      <c r="C150" s="287" t="s">
        <v>995</v>
      </c>
      <c r="D150" s="305">
        <v>40</v>
      </c>
      <c r="E150" s="287" t="s">
        <v>27</v>
      </c>
      <c r="F150" s="362">
        <v>43707</v>
      </c>
      <c r="G150" s="363" t="s">
        <v>8791</v>
      </c>
      <c r="H150" s="363" t="s">
        <v>2660</v>
      </c>
      <c r="I150" s="364">
        <v>0.1075</v>
      </c>
      <c r="J150" s="364">
        <v>1</v>
      </c>
      <c r="K150" s="363" t="s">
        <v>438</v>
      </c>
      <c r="L150" s="292">
        <v>20.65</v>
      </c>
      <c r="M150" s="293" t="s">
        <v>2661</v>
      </c>
      <c r="N150" s="293" t="s">
        <v>2662</v>
      </c>
      <c r="O150" s="294" t="s">
        <v>169</v>
      </c>
      <c r="P150" s="295">
        <v>-33.236342999999998</v>
      </c>
      <c r="Q150" s="295" t="s">
        <v>408</v>
      </c>
      <c r="R150" s="296">
        <v>0</v>
      </c>
      <c r="S150" s="365">
        <v>1.0075130260037378E-4</v>
      </c>
      <c r="T150" s="365">
        <v>2.4948429392015255E-4</v>
      </c>
      <c r="U150" s="365">
        <v>0.40383825778074522</v>
      </c>
      <c r="V150" s="366"/>
      <c r="W150" s="295"/>
      <c r="X150" s="295"/>
      <c r="Y150" s="295"/>
      <c r="Z150" s="313"/>
      <c r="AA150" s="313"/>
      <c r="AB150" s="301"/>
      <c r="AC150" s="295"/>
    </row>
    <row r="151" spans="1:29" ht="15">
      <c r="A151" s="247" t="s">
        <v>176</v>
      </c>
      <c r="B151" s="287" t="s">
        <v>10224</v>
      </c>
      <c r="C151" s="287" t="s">
        <v>1000</v>
      </c>
      <c r="D151" s="305">
        <v>41</v>
      </c>
      <c r="E151" s="287" t="s">
        <v>27</v>
      </c>
      <c r="F151" s="362">
        <v>43707</v>
      </c>
      <c r="G151" s="363" t="s">
        <v>8791</v>
      </c>
      <c r="H151" s="363" t="s">
        <v>738</v>
      </c>
      <c r="I151" s="364">
        <v>0.11133</v>
      </c>
      <c r="J151" s="364">
        <v>2</v>
      </c>
      <c r="K151" s="363" t="s">
        <v>438</v>
      </c>
      <c r="L151" s="292">
        <v>45</v>
      </c>
      <c r="M151" s="293" t="s">
        <v>739</v>
      </c>
      <c r="N151" s="293" t="s">
        <v>740</v>
      </c>
      <c r="O151" s="294" t="s">
        <v>169</v>
      </c>
      <c r="P151" s="295">
        <v>-8.7221089999999997</v>
      </c>
      <c r="Q151" s="295" t="s">
        <v>447</v>
      </c>
      <c r="R151" s="296">
        <v>0</v>
      </c>
      <c r="S151" s="365">
        <v>2.9886573550486577E-4</v>
      </c>
      <c r="T151" s="365">
        <v>4.2444228701727418E-4</v>
      </c>
      <c r="U151" s="365">
        <v>0.70413751090899757</v>
      </c>
      <c r="V151" s="366"/>
      <c r="W151" s="295"/>
      <c r="X151" s="295"/>
      <c r="Y151" s="295"/>
      <c r="Z151" s="313"/>
      <c r="AA151" s="313"/>
      <c r="AB151" s="301"/>
      <c r="AC151" s="295"/>
    </row>
    <row r="152" spans="1:29" ht="15">
      <c r="A152" s="247" t="s">
        <v>176</v>
      </c>
      <c r="B152" s="287" t="s">
        <v>10225</v>
      </c>
      <c r="C152" s="287" t="s">
        <v>1005</v>
      </c>
      <c r="D152" s="305">
        <v>42</v>
      </c>
      <c r="E152" s="287" t="s">
        <v>27</v>
      </c>
      <c r="F152" s="362">
        <v>43707</v>
      </c>
      <c r="G152" s="363" t="s">
        <v>8791</v>
      </c>
      <c r="H152" s="363" t="s">
        <v>1508</v>
      </c>
      <c r="I152" s="364">
        <v>0.11706</v>
      </c>
      <c r="J152" s="364">
        <v>2</v>
      </c>
      <c r="K152" s="363" t="s">
        <v>438</v>
      </c>
      <c r="L152" s="292">
        <v>84.31</v>
      </c>
      <c r="M152" s="293" t="s">
        <v>1509</v>
      </c>
      <c r="N152" s="293" t="s">
        <v>1510</v>
      </c>
      <c r="O152" s="294" t="s">
        <v>169</v>
      </c>
      <c r="P152" s="295">
        <v>-8.2689649999999997</v>
      </c>
      <c r="Q152" s="295" t="s">
        <v>484</v>
      </c>
      <c r="R152" s="296">
        <v>0</v>
      </c>
      <c r="S152" s="365">
        <v>1.4913979573808103E-3</v>
      </c>
      <c r="T152" s="365">
        <v>7.7230975108622413E-4</v>
      </c>
      <c r="U152" s="365">
        <v>1.9310878249086147</v>
      </c>
      <c r="V152" s="366"/>
      <c r="W152" s="295"/>
      <c r="X152" s="295"/>
      <c r="Y152" s="295"/>
      <c r="Z152" s="313"/>
      <c r="AA152" s="313"/>
      <c r="AB152" s="301"/>
      <c r="AC152" s="295"/>
    </row>
    <row r="153" spans="1:29" ht="15">
      <c r="A153" s="247" t="s">
        <v>176</v>
      </c>
      <c r="B153" s="287" t="s">
        <v>10226</v>
      </c>
      <c r="C153" s="287" t="s">
        <v>1010</v>
      </c>
      <c r="D153" s="305">
        <v>43</v>
      </c>
      <c r="E153" s="287" t="s">
        <v>27</v>
      </c>
      <c r="F153" s="362">
        <v>43707</v>
      </c>
      <c r="G153" s="363" t="s">
        <v>8791</v>
      </c>
      <c r="H153" s="363" t="s">
        <v>1513</v>
      </c>
      <c r="I153" s="364">
        <v>0.12028999999999999</v>
      </c>
      <c r="J153" s="364">
        <v>18</v>
      </c>
      <c r="K153" s="363" t="s">
        <v>438</v>
      </c>
      <c r="L153" s="292">
        <v>112.56</v>
      </c>
      <c r="M153" s="293" t="s">
        <v>1514</v>
      </c>
      <c r="N153" s="293" t="s">
        <v>1515</v>
      </c>
      <c r="O153" s="294" t="s">
        <v>169</v>
      </c>
      <c r="P153" s="295">
        <v>-11.054921</v>
      </c>
      <c r="Q153" s="295" t="s">
        <v>447</v>
      </c>
      <c r="R153" s="296">
        <v>0</v>
      </c>
      <c r="S153" s="365">
        <v>1.6892477822861416E-4</v>
      </c>
      <c r="T153" s="365">
        <v>3.4939015504289583E-4</v>
      </c>
      <c r="U153" s="365">
        <v>0.48348465401915713</v>
      </c>
      <c r="V153" s="366"/>
      <c r="W153" s="295"/>
      <c r="X153" s="295"/>
      <c r="Y153" s="295"/>
      <c r="Z153" s="313"/>
      <c r="AA153" s="313"/>
      <c r="AB153" s="301"/>
      <c r="AC153" s="295"/>
    </row>
    <row r="154" spans="1:29" ht="15">
      <c r="A154" s="247" t="s">
        <v>176</v>
      </c>
      <c r="B154" s="287" t="s">
        <v>10227</v>
      </c>
      <c r="C154" s="287" t="s">
        <v>1015</v>
      </c>
      <c r="D154" s="305">
        <v>44</v>
      </c>
      <c r="E154" s="287" t="s">
        <v>27</v>
      </c>
      <c r="F154" s="362">
        <v>43707</v>
      </c>
      <c r="G154" s="363" t="s">
        <v>8791</v>
      </c>
      <c r="H154" s="363" t="s">
        <v>7072</v>
      </c>
      <c r="I154" s="364">
        <v>0.15931999999999999</v>
      </c>
      <c r="J154" s="364">
        <v>49</v>
      </c>
      <c r="K154" s="363" t="s">
        <v>438</v>
      </c>
      <c r="L154" s="292">
        <v>24.98</v>
      </c>
      <c r="M154" s="293" t="s">
        <v>7073</v>
      </c>
      <c r="N154" s="293" t="s">
        <v>7074</v>
      </c>
      <c r="O154" s="294" t="s">
        <v>169</v>
      </c>
      <c r="P154" s="295">
        <v>-17.693579</v>
      </c>
      <c r="Q154" s="295" t="s">
        <v>408</v>
      </c>
      <c r="R154" s="296">
        <v>0</v>
      </c>
      <c r="S154" s="365">
        <v>3.9748594675280555E-5</v>
      </c>
      <c r="T154" s="365">
        <v>3.6907527024757265E-4</v>
      </c>
      <c r="U154" s="365">
        <v>0.10769780009540472</v>
      </c>
      <c r="V154" s="366"/>
      <c r="W154" s="295"/>
      <c r="X154" s="295"/>
      <c r="Y154" s="295"/>
      <c r="Z154" s="313"/>
      <c r="AA154" s="313"/>
      <c r="AB154" s="301"/>
      <c r="AC154" s="295"/>
    </row>
    <row r="155" spans="1:29" ht="15">
      <c r="A155" s="247" t="s">
        <v>176</v>
      </c>
      <c r="B155" s="287" t="s">
        <v>10228</v>
      </c>
      <c r="C155" s="287" t="s">
        <v>1020</v>
      </c>
      <c r="D155" s="305">
        <v>45</v>
      </c>
      <c r="E155" s="287" t="s">
        <v>27</v>
      </c>
      <c r="F155" s="362">
        <v>43707</v>
      </c>
      <c r="G155" s="363" t="s">
        <v>8791</v>
      </c>
      <c r="H155" s="363" t="s">
        <v>1223</v>
      </c>
      <c r="I155" s="364">
        <v>0.24904000000000001</v>
      </c>
      <c r="J155" s="364">
        <v>2</v>
      </c>
      <c r="K155" s="363" t="s">
        <v>438</v>
      </c>
      <c r="L155" s="292">
        <v>60.47</v>
      </c>
      <c r="M155" s="293" t="s">
        <v>1224</v>
      </c>
      <c r="N155" s="293" t="s">
        <v>1225</v>
      </c>
      <c r="O155" s="294" t="s">
        <v>169</v>
      </c>
      <c r="P155" s="295">
        <v>-5.9856949999999998</v>
      </c>
      <c r="Q155" s="295" t="s">
        <v>447</v>
      </c>
      <c r="R155" s="296">
        <v>0</v>
      </c>
      <c r="S155" s="365">
        <v>1.4791993881495829E-5</v>
      </c>
      <c r="T155" s="365">
        <v>4.3222898952958424E-4</v>
      </c>
      <c r="U155" s="365">
        <v>3.4222586267512213E-2</v>
      </c>
      <c r="V155" s="366"/>
      <c r="W155" s="295"/>
      <c r="X155" s="295"/>
      <c r="Y155" s="295"/>
      <c r="Z155" s="313"/>
      <c r="AA155" s="313"/>
      <c r="AB155" s="301"/>
      <c r="AC155" s="295"/>
    </row>
    <row r="156" spans="1:29" ht="15">
      <c r="A156" s="247" t="s">
        <v>10229</v>
      </c>
      <c r="B156" s="287" t="s">
        <v>9021</v>
      </c>
      <c r="C156" s="287" t="s">
        <v>1022</v>
      </c>
      <c r="D156" s="305">
        <v>46</v>
      </c>
      <c r="E156" s="287" t="s">
        <v>27</v>
      </c>
      <c r="F156" s="362">
        <v>43707</v>
      </c>
      <c r="G156" s="363" t="s">
        <v>8791</v>
      </c>
      <c r="H156" s="363" t="s">
        <v>3138</v>
      </c>
      <c r="I156" s="364">
        <v>0.12522</v>
      </c>
      <c r="J156" s="364">
        <v>1</v>
      </c>
      <c r="K156" s="363" t="s">
        <v>438</v>
      </c>
      <c r="L156" s="292">
        <v>22.12</v>
      </c>
      <c r="M156" s="293" t="s">
        <v>3139</v>
      </c>
      <c r="N156" s="293" t="s">
        <v>3140</v>
      </c>
      <c r="O156" s="294" t="s">
        <v>169</v>
      </c>
      <c r="P156" s="295">
        <v>5.3333399999999997</v>
      </c>
      <c r="Q156" s="295" t="s">
        <v>447</v>
      </c>
      <c r="R156" s="296">
        <v>0</v>
      </c>
      <c r="S156" s="365">
        <v>4.1871963925321521E-4</v>
      </c>
      <c r="T156" s="365">
        <v>3.8987320095507701E-4</v>
      </c>
      <c r="U156" s="365">
        <v>1.0739892822268182</v>
      </c>
      <c r="V156" s="366"/>
      <c r="W156" s="295"/>
      <c r="X156" s="295"/>
      <c r="Y156" s="295"/>
      <c r="Z156" s="313"/>
      <c r="AA156" s="313"/>
      <c r="AB156" s="301"/>
      <c r="AC156" s="295"/>
    </row>
    <row r="157" spans="1:29" ht="15">
      <c r="A157" s="247" t="s">
        <v>176</v>
      </c>
      <c r="B157" s="287" t="s">
        <v>10230</v>
      </c>
      <c r="C157" s="287" t="s">
        <v>1024</v>
      </c>
      <c r="D157" s="305">
        <v>47</v>
      </c>
      <c r="E157" s="287" t="s">
        <v>27</v>
      </c>
      <c r="F157" s="362">
        <v>43707</v>
      </c>
      <c r="G157" s="363" t="s">
        <v>8791</v>
      </c>
      <c r="H157" s="363" t="s">
        <v>773</v>
      </c>
      <c r="I157" s="364">
        <v>0.10707999999999999</v>
      </c>
      <c r="J157" s="364">
        <v>2</v>
      </c>
      <c r="K157" s="363" t="s">
        <v>438</v>
      </c>
      <c r="L157" s="292">
        <v>41.09</v>
      </c>
      <c r="M157" s="293" t="s">
        <v>774</v>
      </c>
      <c r="N157" s="293" t="s">
        <v>775</v>
      </c>
      <c r="O157" s="294" t="s">
        <v>169</v>
      </c>
      <c r="P157" s="295">
        <v>-8.8307085000000001</v>
      </c>
      <c r="Q157" s="295" t="s">
        <v>408</v>
      </c>
      <c r="R157" s="296">
        <v>0</v>
      </c>
      <c r="S157" s="365">
        <v>3.1934733590211712E-5</v>
      </c>
      <c r="T157" s="365">
        <v>3.0941032748492094E-4</v>
      </c>
      <c r="U157" s="365">
        <v>0.10321159558505055</v>
      </c>
      <c r="V157" s="366"/>
      <c r="W157" s="295"/>
      <c r="X157" s="295"/>
      <c r="Y157" s="295"/>
      <c r="Z157" s="313"/>
      <c r="AA157" s="313"/>
      <c r="AB157" s="301"/>
      <c r="AC157" s="295"/>
    </row>
    <row r="158" spans="1:29" ht="15">
      <c r="A158" s="247" t="s">
        <v>176</v>
      </c>
      <c r="B158" s="287" t="s">
        <v>10231</v>
      </c>
      <c r="C158" s="287" t="s">
        <v>1029</v>
      </c>
      <c r="D158" s="305">
        <v>48</v>
      </c>
      <c r="E158" s="287" t="s">
        <v>27</v>
      </c>
      <c r="F158" s="362">
        <v>43707</v>
      </c>
      <c r="G158" s="363" t="s">
        <v>8791</v>
      </c>
      <c r="H158" s="363" t="s">
        <v>7367</v>
      </c>
      <c r="I158" s="364">
        <v>0.14867</v>
      </c>
      <c r="J158" s="364">
        <v>3</v>
      </c>
      <c r="K158" s="363" t="s">
        <v>438</v>
      </c>
      <c r="L158" s="292">
        <v>9.82</v>
      </c>
      <c r="M158" s="293" t="s">
        <v>7368</v>
      </c>
      <c r="N158" s="293" t="s">
        <v>7369</v>
      </c>
      <c r="O158" s="294" t="s">
        <v>169</v>
      </c>
      <c r="P158" s="295">
        <v>-7.3584975999999997</v>
      </c>
      <c r="Q158" s="295" t="s">
        <v>280</v>
      </c>
      <c r="R158" s="296">
        <v>0</v>
      </c>
      <c r="S158" s="365">
        <v>0</v>
      </c>
      <c r="T158" s="365">
        <v>6.4870077580359725E-4</v>
      </c>
      <c r="U158" s="365">
        <v>0</v>
      </c>
      <c r="V158" s="366"/>
      <c r="W158" s="295"/>
      <c r="X158" s="295"/>
      <c r="Y158" s="295"/>
      <c r="Z158" s="313"/>
      <c r="AA158" s="313"/>
      <c r="AB158" s="301"/>
      <c r="AC158" s="295"/>
    </row>
    <row r="159" spans="1:29" ht="15">
      <c r="A159" s="247" t="s">
        <v>176</v>
      </c>
      <c r="B159" s="287" t="s">
        <v>9787</v>
      </c>
      <c r="C159" s="287" t="s">
        <v>1034</v>
      </c>
      <c r="D159" s="305">
        <v>49</v>
      </c>
      <c r="E159" s="287" t="s">
        <v>27</v>
      </c>
      <c r="F159" s="362">
        <v>43707</v>
      </c>
      <c r="G159" s="363" t="s">
        <v>8791</v>
      </c>
      <c r="H159" s="363" t="s">
        <v>800</v>
      </c>
      <c r="I159" s="364">
        <v>0.14199999999999999</v>
      </c>
      <c r="J159" s="364">
        <v>10</v>
      </c>
      <c r="K159" s="363" t="s">
        <v>438</v>
      </c>
      <c r="L159" s="292">
        <v>50.21</v>
      </c>
      <c r="M159" s="293" t="s">
        <v>801</v>
      </c>
      <c r="N159" s="293" t="s">
        <v>802</v>
      </c>
      <c r="O159" s="294" t="s">
        <v>169</v>
      </c>
      <c r="P159" s="295">
        <v>8.4215049999999998</v>
      </c>
      <c r="Q159" s="295" t="s">
        <v>280</v>
      </c>
      <c r="R159" s="296">
        <v>0</v>
      </c>
      <c r="S159" s="365">
        <v>1.4285049559201869E-5</v>
      </c>
      <c r="T159" s="365">
        <v>5.0045452084668317E-4</v>
      </c>
      <c r="U159" s="365">
        <v>2.8544151294775031E-2</v>
      </c>
      <c r="V159" s="366"/>
      <c r="W159" s="295"/>
      <c r="X159" s="295"/>
      <c r="Y159" s="295"/>
      <c r="Z159" s="313"/>
      <c r="AA159" s="313"/>
      <c r="AB159" s="301"/>
      <c r="AC159" s="295"/>
    </row>
    <row r="160" spans="1:29" ht="15">
      <c r="A160" s="247" t="s">
        <v>176</v>
      </c>
      <c r="B160" s="287" t="s">
        <v>9018</v>
      </c>
      <c r="C160" s="287" t="s">
        <v>1039</v>
      </c>
      <c r="D160" s="305">
        <v>50</v>
      </c>
      <c r="E160" s="287" t="s">
        <v>27</v>
      </c>
      <c r="F160" s="362">
        <v>43707</v>
      </c>
      <c r="G160" s="363" t="s">
        <v>8791</v>
      </c>
      <c r="H160" s="363" t="s">
        <v>4801</v>
      </c>
      <c r="I160" s="364">
        <v>0.12367</v>
      </c>
      <c r="J160" s="364">
        <v>59</v>
      </c>
      <c r="K160" s="363" t="s">
        <v>438</v>
      </c>
      <c r="L160" s="292">
        <v>77.38</v>
      </c>
      <c r="M160" s="293" t="s">
        <v>4802</v>
      </c>
      <c r="N160" s="293" t="s">
        <v>4803</v>
      </c>
      <c r="O160" s="294" t="s">
        <v>169</v>
      </c>
      <c r="P160" s="295">
        <v>-7.5397369999999997</v>
      </c>
      <c r="Q160" s="295" t="s">
        <v>280</v>
      </c>
      <c r="R160" s="296">
        <v>0</v>
      </c>
      <c r="S160" s="365">
        <v>5.0803839611156959E-4</v>
      </c>
      <c r="T160" s="365">
        <v>8.0327230557815518E-4</v>
      </c>
      <c r="U160" s="365">
        <v>0.63246098811524321</v>
      </c>
      <c r="V160" s="366"/>
      <c r="W160" s="295"/>
      <c r="X160" s="295"/>
      <c r="Y160" s="295"/>
      <c r="Z160" s="313"/>
      <c r="AA160" s="313"/>
      <c r="AB160" s="301"/>
      <c r="AC160" s="295"/>
    </row>
    <row r="161" spans="1:29" ht="15">
      <c r="A161" s="247" t="s">
        <v>176</v>
      </c>
      <c r="B161" s="287" t="s">
        <v>10232</v>
      </c>
      <c r="C161" s="287" t="s">
        <v>1041</v>
      </c>
      <c r="D161" s="305">
        <v>1</v>
      </c>
      <c r="E161" s="287" t="s">
        <v>1</v>
      </c>
      <c r="F161" s="362">
        <v>43707</v>
      </c>
      <c r="G161" s="363" t="s">
        <v>8797</v>
      </c>
      <c r="H161" s="363" t="s">
        <v>3150</v>
      </c>
      <c r="I161" s="364">
        <v>0.13997999999999999</v>
      </c>
      <c r="J161" s="364">
        <v>3</v>
      </c>
      <c r="K161" s="363" t="s">
        <v>438</v>
      </c>
      <c r="L161" s="292">
        <v>65.739999999999995</v>
      </c>
      <c r="M161" s="293" t="s">
        <v>3151</v>
      </c>
      <c r="N161" s="293" t="s">
        <v>3152</v>
      </c>
      <c r="O161" s="294" t="s">
        <v>169</v>
      </c>
      <c r="P161" s="295">
        <v>-1.3209343</v>
      </c>
      <c r="Q161" s="295" t="s">
        <v>280</v>
      </c>
      <c r="R161" s="296">
        <v>0</v>
      </c>
      <c r="S161" s="365">
        <v>3.2574781584940628E-3</v>
      </c>
      <c r="T161" s="365">
        <v>4.1290501860428352E-3</v>
      </c>
      <c r="U161" s="365">
        <v>0.78891706608582968</v>
      </c>
      <c r="V161" s="366"/>
      <c r="W161" s="295"/>
      <c r="X161" s="295"/>
      <c r="Y161" s="295"/>
      <c r="Z161" s="313"/>
      <c r="AA161" s="313"/>
      <c r="AB161" s="301"/>
      <c r="AC161" s="295"/>
    </row>
    <row r="162" spans="1:29" ht="15">
      <c r="A162" s="247" t="s">
        <v>176</v>
      </c>
      <c r="B162" s="287" t="s">
        <v>10233</v>
      </c>
      <c r="C162" s="287" t="s">
        <v>1046</v>
      </c>
      <c r="D162" s="305">
        <v>2</v>
      </c>
      <c r="E162" s="287" t="s">
        <v>1</v>
      </c>
      <c r="F162" s="362">
        <v>43707</v>
      </c>
      <c r="G162" s="363" t="s">
        <v>8797</v>
      </c>
      <c r="H162" s="363" t="s">
        <v>461</v>
      </c>
      <c r="I162" s="364">
        <v>0.18365000000000001</v>
      </c>
      <c r="J162" s="364">
        <v>20</v>
      </c>
      <c r="K162" s="363" t="s">
        <v>438</v>
      </c>
      <c r="L162" s="292">
        <v>76.63</v>
      </c>
      <c r="M162" s="293" t="s">
        <v>462</v>
      </c>
      <c r="N162" s="293" t="s">
        <v>463</v>
      </c>
      <c r="O162" s="294" t="s">
        <v>169</v>
      </c>
      <c r="P162" s="295">
        <v>-10.677237</v>
      </c>
      <c r="Q162" s="295" t="s">
        <v>408</v>
      </c>
      <c r="R162" s="296">
        <v>0</v>
      </c>
      <c r="S162" s="365">
        <v>9.5878858499395484E-6</v>
      </c>
      <c r="T162" s="365">
        <v>1.6179489801680162E-4</v>
      </c>
      <c r="U162" s="365">
        <v>5.9259506742566706E-2</v>
      </c>
      <c r="V162" s="366"/>
      <c r="W162" s="295"/>
      <c r="X162" s="295"/>
      <c r="Y162" s="295"/>
      <c r="Z162" s="313"/>
      <c r="AA162" s="313"/>
      <c r="AB162" s="301"/>
      <c r="AC162" s="295"/>
    </row>
    <row r="163" spans="1:29" ht="15">
      <c r="A163" s="247" t="s">
        <v>176</v>
      </c>
      <c r="B163" s="287" t="s">
        <v>10234</v>
      </c>
      <c r="C163" s="287" t="s">
        <v>1051</v>
      </c>
      <c r="D163" s="305">
        <v>3</v>
      </c>
      <c r="E163" s="287" t="s">
        <v>1</v>
      </c>
      <c r="F163" s="362">
        <v>43707</v>
      </c>
      <c r="G163" s="363" t="s">
        <v>8797</v>
      </c>
      <c r="H163" s="363" t="s">
        <v>2529</v>
      </c>
      <c r="I163" s="364">
        <v>0.17913000000000001</v>
      </c>
      <c r="J163" s="364">
        <v>25</v>
      </c>
      <c r="K163" s="363" t="s">
        <v>438</v>
      </c>
      <c r="L163" s="292">
        <v>122.95</v>
      </c>
      <c r="M163" s="293" t="s">
        <v>2530</v>
      </c>
      <c r="N163" s="293" t="s">
        <v>2531</v>
      </c>
      <c r="O163" s="294" t="s">
        <v>169</v>
      </c>
      <c r="P163" s="295">
        <v>-21.647971999999999</v>
      </c>
      <c r="Q163" s="295" t="s">
        <v>408</v>
      </c>
      <c r="R163" s="296">
        <v>0</v>
      </c>
      <c r="S163" s="365">
        <v>2.6972030172545233E-6</v>
      </c>
      <c r="T163" s="365">
        <v>2.4906084484341073E-4</v>
      </c>
      <c r="U163" s="365">
        <v>1.0829494370945002E-2</v>
      </c>
      <c r="V163" s="366"/>
      <c r="W163" s="295"/>
      <c r="X163" s="295"/>
      <c r="Y163" s="295"/>
      <c r="Z163" s="313"/>
      <c r="AA163" s="313"/>
      <c r="AB163" s="301"/>
      <c r="AC163" s="295"/>
    </row>
    <row r="164" spans="1:29" ht="15">
      <c r="A164" s="247" t="s">
        <v>176</v>
      </c>
      <c r="B164" s="287" t="s">
        <v>10235</v>
      </c>
      <c r="C164" s="287" t="s">
        <v>1053</v>
      </c>
      <c r="D164" s="305">
        <v>4</v>
      </c>
      <c r="E164" s="287" t="s">
        <v>1</v>
      </c>
      <c r="F164" s="362">
        <v>43707</v>
      </c>
      <c r="G164" s="363" t="s">
        <v>8797</v>
      </c>
      <c r="H164" s="363" t="s">
        <v>2838</v>
      </c>
      <c r="I164" s="364">
        <v>0.21246999999999999</v>
      </c>
      <c r="J164" s="364">
        <v>54</v>
      </c>
      <c r="K164" s="363" t="s">
        <v>438</v>
      </c>
      <c r="L164" s="292">
        <v>26.31</v>
      </c>
      <c r="M164" s="293" t="s">
        <v>2839</v>
      </c>
      <c r="N164" s="293" t="s">
        <v>2840</v>
      </c>
      <c r="O164" s="294" t="s">
        <v>169</v>
      </c>
      <c r="P164" s="295">
        <v>-13.765979</v>
      </c>
      <c r="Q164" s="295" t="s">
        <v>280</v>
      </c>
      <c r="R164" s="296">
        <v>0</v>
      </c>
      <c r="S164" s="365">
        <v>9.4120902589821471E-4</v>
      </c>
      <c r="T164" s="365">
        <v>4.2608492192363202E-4</v>
      </c>
      <c r="U164" s="365">
        <v>2.2089705067453886</v>
      </c>
      <c r="V164" s="366"/>
      <c r="W164" s="295"/>
      <c r="X164" s="295"/>
      <c r="Y164" s="295"/>
      <c r="Z164" s="313"/>
      <c r="AA164" s="313"/>
      <c r="AB164" s="301"/>
      <c r="AC164" s="295"/>
    </row>
    <row r="165" spans="1:29" ht="15">
      <c r="A165" s="247" t="s">
        <v>176</v>
      </c>
      <c r="B165" s="287" t="s">
        <v>10236</v>
      </c>
      <c r="C165" s="287" t="s">
        <v>1059</v>
      </c>
      <c r="D165" s="305">
        <v>5</v>
      </c>
      <c r="E165" s="287" t="s">
        <v>1</v>
      </c>
      <c r="F165" s="362">
        <v>43707</v>
      </c>
      <c r="G165" s="363" t="s">
        <v>8797</v>
      </c>
      <c r="H165" s="363" t="s">
        <v>4374</v>
      </c>
      <c r="I165" s="364">
        <v>0.13392000000000001</v>
      </c>
      <c r="J165" s="364">
        <v>20</v>
      </c>
      <c r="K165" s="363" t="s">
        <v>438</v>
      </c>
      <c r="L165" s="292">
        <v>128.97999999999999</v>
      </c>
      <c r="M165" s="293" t="s">
        <v>4375</v>
      </c>
      <c r="N165" s="293" t="s">
        <v>4376</v>
      </c>
      <c r="O165" s="294" t="s">
        <v>169</v>
      </c>
      <c r="P165" s="295">
        <v>-11.360044</v>
      </c>
      <c r="Q165" s="295" t="s">
        <v>404</v>
      </c>
      <c r="R165" s="296">
        <v>0</v>
      </c>
      <c r="S165" s="365">
        <v>2.1107875986819139E-4</v>
      </c>
      <c r="T165" s="365">
        <v>7.0576436626182838E-4</v>
      </c>
      <c r="U165" s="365">
        <v>0.29907823341407436</v>
      </c>
      <c r="V165" s="366"/>
      <c r="W165" s="295"/>
      <c r="X165" s="295"/>
      <c r="Y165" s="295"/>
      <c r="Z165" s="313"/>
      <c r="AA165" s="313"/>
      <c r="AB165" s="301"/>
      <c r="AC165" s="295"/>
    </row>
    <row r="166" spans="1:29" ht="15">
      <c r="A166" s="247" t="s">
        <v>176</v>
      </c>
      <c r="B166" s="287" t="s">
        <v>10237</v>
      </c>
      <c r="C166" s="287" t="s">
        <v>1061</v>
      </c>
      <c r="D166" s="305">
        <v>6</v>
      </c>
      <c r="E166" s="287" t="s">
        <v>1</v>
      </c>
      <c r="F166" s="362">
        <v>43707</v>
      </c>
      <c r="G166" s="363" t="s">
        <v>8797</v>
      </c>
      <c r="H166" s="363" t="s">
        <v>1282</v>
      </c>
      <c r="I166" s="364">
        <v>0.14574999999999999</v>
      </c>
      <c r="J166" s="364">
        <v>6</v>
      </c>
      <c r="K166" s="363" t="s">
        <v>438</v>
      </c>
      <c r="L166" s="292">
        <v>219.75</v>
      </c>
      <c r="M166" s="293" t="s">
        <v>1283</v>
      </c>
      <c r="N166" s="293" t="s">
        <v>1284</v>
      </c>
      <c r="O166" s="294" t="s">
        <v>169</v>
      </c>
      <c r="P166" s="295">
        <v>-7.5981854999999996</v>
      </c>
      <c r="Q166" s="295" t="s">
        <v>408</v>
      </c>
      <c r="R166" s="296">
        <v>0</v>
      </c>
      <c r="S166" s="365">
        <v>2.4689777176293295E-3</v>
      </c>
      <c r="T166" s="365">
        <v>1.8540181993720766E-3</v>
      </c>
      <c r="U166" s="365">
        <v>1.3316901195821751</v>
      </c>
      <c r="V166" s="366"/>
      <c r="W166" s="295"/>
      <c r="X166" s="295"/>
      <c r="Y166" s="295"/>
      <c r="Z166" s="313"/>
      <c r="AA166" s="313"/>
      <c r="AB166" s="301"/>
      <c r="AC166" s="295"/>
    </row>
    <row r="167" spans="1:29" ht="15">
      <c r="A167" s="247" t="s">
        <v>176</v>
      </c>
      <c r="B167" s="287" t="s">
        <v>10238</v>
      </c>
      <c r="C167" s="287" t="s">
        <v>1066</v>
      </c>
      <c r="D167" s="305">
        <v>7</v>
      </c>
      <c r="E167" s="287" t="s">
        <v>1</v>
      </c>
      <c r="F167" s="362">
        <v>43707</v>
      </c>
      <c r="G167" s="363" t="s">
        <v>8797</v>
      </c>
      <c r="H167" s="363" t="s">
        <v>3011</v>
      </c>
      <c r="I167" s="364">
        <v>0.12540999999999999</v>
      </c>
      <c r="J167" s="364">
        <v>2</v>
      </c>
      <c r="K167" s="363" t="s">
        <v>438</v>
      </c>
      <c r="L167" s="292">
        <v>32.630000000000003</v>
      </c>
      <c r="M167" s="293" t="s">
        <v>3012</v>
      </c>
      <c r="N167" s="293" t="s">
        <v>3013</v>
      </c>
      <c r="O167" s="294" t="s">
        <v>169</v>
      </c>
      <c r="P167" s="295">
        <v>-13.677244999999999</v>
      </c>
      <c r="Q167" s="295" t="s">
        <v>447</v>
      </c>
      <c r="R167" s="296">
        <v>0</v>
      </c>
      <c r="S167" s="365">
        <v>1.3890186312716163E-4</v>
      </c>
      <c r="T167" s="365">
        <v>2.7097988932792312E-4</v>
      </c>
      <c r="U167" s="365">
        <v>0.5125910394002382</v>
      </c>
      <c r="V167" s="366"/>
      <c r="W167" s="295"/>
      <c r="X167" s="295"/>
      <c r="Y167" s="295"/>
      <c r="Z167" s="313"/>
      <c r="AA167" s="313"/>
      <c r="AB167" s="301"/>
      <c r="AC167" s="295"/>
    </row>
    <row r="168" spans="1:29" ht="15">
      <c r="A168" s="247" t="s">
        <v>176</v>
      </c>
      <c r="B168" s="287" t="s">
        <v>10239</v>
      </c>
      <c r="C168" s="287" t="s">
        <v>1068</v>
      </c>
      <c r="D168" s="305">
        <v>8</v>
      </c>
      <c r="E168" s="287" t="s">
        <v>1</v>
      </c>
      <c r="F168" s="362">
        <v>43707</v>
      </c>
      <c r="G168" s="363" t="s">
        <v>8797</v>
      </c>
      <c r="H168" s="363" t="s">
        <v>2850</v>
      </c>
      <c r="I168" s="364">
        <v>0.14410999999999999</v>
      </c>
      <c r="J168" s="364">
        <v>9</v>
      </c>
      <c r="K168" s="363" t="s">
        <v>438</v>
      </c>
      <c r="L168" s="292">
        <v>42.06</v>
      </c>
      <c r="M168" s="293" t="s">
        <v>2851</v>
      </c>
      <c r="N168" s="293" t="s">
        <v>2852</v>
      </c>
      <c r="O168" s="294" t="s">
        <v>169</v>
      </c>
      <c r="P168" s="295">
        <v>-18.345945</v>
      </c>
      <c r="Q168" s="295" t="s">
        <v>408</v>
      </c>
      <c r="R168" s="296">
        <v>0</v>
      </c>
      <c r="S168" s="365">
        <v>7.6119982441919041E-4</v>
      </c>
      <c r="T168" s="365">
        <v>6.170535290155267E-4</v>
      </c>
      <c r="U168" s="365">
        <v>1.2336041990289575</v>
      </c>
      <c r="V168" s="366"/>
      <c r="W168" s="295"/>
      <c r="X168" s="295"/>
      <c r="Y168" s="295"/>
      <c r="Z168" s="313"/>
      <c r="AA168" s="313"/>
      <c r="AB168" s="301"/>
      <c r="AC168" s="295"/>
    </row>
    <row r="169" spans="1:29" ht="15">
      <c r="A169" s="247" t="s">
        <v>9790</v>
      </c>
      <c r="B169" s="287" t="s">
        <v>10240</v>
      </c>
      <c r="C169" s="287" t="s">
        <v>1073</v>
      </c>
      <c r="D169" s="305">
        <v>9</v>
      </c>
      <c r="E169" s="287" t="s">
        <v>1</v>
      </c>
      <c r="F169" s="362">
        <v>43707</v>
      </c>
      <c r="G169" s="363" t="s">
        <v>8797</v>
      </c>
      <c r="H169" s="363" t="s">
        <v>3779</v>
      </c>
      <c r="I169" s="364">
        <v>0.1174</v>
      </c>
      <c r="J169" s="364">
        <v>1</v>
      </c>
      <c r="K169" s="363" t="s">
        <v>438</v>
      </c>
      <c r="L169" s="292">
        <v>153.97</v>
      </c>
      <c r="M169" s="293" t="s">
        <v>3780</v>
      </c>
      <c r="N169" s="293" t="s">
        <v>3781</v>
      </c>
      <c r="O169" s="294" t="s">
        <v>169</v>
      </c>
      <c r="P169" s="295">
        <v>-9.3867659999999997</v>
      </c>
      <c r="Q169" s="295" t="s">
        <v>404</v>
      </c>
      <c r="R169" s="296">
        <v>0</v>
      </c>
      <c r="S169" s="365">
        <v>6.503637197912593E-3</v>
      </c>
      <c r="T169" s="365">
        <v>2.4628479269842877E-3</v>
      </c>
      <c r="U169" s="365">
        <v>2.6406978387318367</v>
      </c>
      <c r="V169" s="366"/>
      <c r="W169" s="295"/>
      <c r="X169" s="295"/>
      <c r="Y169" s="295"/>
      <c r="Z169" s="313"/>
      <c r="AA169" s="313"/>
      <c r="AB169" s="301"/>
      <c r="AC169" s="295"/>
    </row>
    <row r="170" spans="1:29" ht="15">
      <c r="A170" s="247" t="s">
        <v>176</v>
      </c>
      <c r="B170" s="287" t="s">
        <v>9058</v>
      </c>
      <c r="C170" s="287" t="s">
        <v>1078</v>
      </c>
      <c r="D170" s="305">
        <v>10</v>
      </c>
      <c r="E170" s="287" t="s">
        <v>1</v>
      </c>
      <c r="F170" s="362">
        <v>43707</v>
      </c>
      <c r="G170" s="363" t="s">
        <v>8797</v>
      </c>
      <c r="H170" s="363" t="s">
        <v>2862</v>
      </c>
      <c r="I170" s="364">
        <v>0.13494</v>
      </c>
      <c r="J170" s="364">
        <v>85</v>
      </c>
      <c r="K170" s="363" t="s">
        <v>438</v>
      </c>
      <c r="L170" s="292">
        <v>86.62</v>
      </c>
      <c r="M170" s="293" t="s">
        <v>2863</v>
      </c>
      <c r="N170" s="293" t="s">
        <v>2864</v>
      </c>
      <c r="O170" s="294" t="s">
        <v>169</v>
      </c>
      <c r="P170" s="295">
        <v>-6.2756959999999999</v>
      </c>
      <c r="Q170" s="295" t="s">
        <v>408</v>
      </c>
      <c r="R170" s="296">
        <v>0</v>
      </c>
      <c r="S170" s="365">
        <v>4.0186835973639642E-3</v>
      </c>
      <c r="T170" s="365">
        <v>1.6523814410731739E-3</v>
      </c>
      <c r="U170" s="365">
        <v>2.4320556364721364</v>
      </c>
      <c r="V170" s="366"/>
      <c r="W170" s="295"/>
      <c r="X170" s="295"/>
      <c r="Y170" s="295"/>
      <c r="Z170" s="313"/>
      <c r="AA170" s="313"/>
      <c r="AB170" s="301"/>
      <c r="AC170" s="295"/>
    </row>
    <row r="171" spans="1:29" ht="15">
      <c r="A171" s="247" t="s">
        <v>176</v>
      </c>
      <c r="B171" s="287" t="s">
        <v>10241</v>
      </c>
      <c r="C171" s="287" t="s">
        <v>1083</v>
      </c>
      <c r="D171" s="305">
        <v>11</v>
      </c>
      <c r="E171" s="287" t="s">
        <v>1</v>
      </c>
      <c r="F171" s="362">
        <v>43707</v>
      </c>
      <c r="G171" s="363" t="s">
        <v>8797</v>
      </c>
      <c r="H171" s="363" t="s">
        <v>3790</v>
      </c>
      <c r="I171" s="364">
        <v>0.11713999999999999</v>
      </c>
      <c r="J171" s="364">
        <v>5</v>
      </c>
      <c r="K171" s="363" t="s">
        <v>438</v>
      </c>
      <c r="L171" s="292">
        <v>43.13</v>
      </c>
      <c r="M171" s="293" t="s">
        <v>3791</v>
      </c>
      <c r="N171" s="293" t="s">
        <v>3792</v>
      </c>
      <c r="O171" s="294" t="s">
        <v>169</v>
      </c>
      <c r="P171" s="295">
        <v>-5.6855440000000002</v>
      </c>
      <c r="Q171" s="295" t="s">
        <v>408</v>
      </c>
      <c r="R171" s="296">
        <v>0</v>
      </c>
      <c r="S171" s="365">
        <v>5.2512258966286893E-4</v>
      </c>
      <c r="T171" s="365">
        <v>5.3998000519184816E-4</v>
      </c>
      <c r="U171" s="365">
        <v>0.97248524873860731</v>
      </c>
      <c r="V171" s="366"/>
      <c r="W171" s="295"/>
      <c r="X171" s="295"/>
      <c r="Y171" s="295"/>
      <c r="Z171" s="313"/>
      <c r="AA171" s="313"/>
      <c r="AB171" s="301"/>
      <c r="AC171" s="295"/>
    </row>
    <row r="172" spans="1:29" ht="15">
      <c r="A172" s="247" t="s">
        <v>176</v>
      </c>
      <c r="B172" s="287" t="s">
        <v>10242</v>
      </c>
      <c r="C172" s="287" t="s">
        <v>1085</v>
      </c>
      <c r="D172" s="305">
        <v>12</v>
      </c>
      <c r="E172" s="287" t="s">
        <v>1</v>
      </c>
      <c r="F172" s="362">
        <v>43707</v>
      </c>
      <c r="G172" s="363" t="s">
        <v>8797</v>
      </c>
      <c r="H172" s="363" t="s">
        <v>1312</v>
      </c>
      <c r="I172" s="364">
        <v>0.12180000000000001</v>
      </c>
      <c r="J172" s="364">
        <v>19</v>
      </c>
      <c r="K172" s="363" t="s">
        <v>438</v>
      </c>
      <c r="L172" s="292">
        <v>96.8</v>
      </c>
      <c r="M172" s="293" t="s">
        <v>1313</v>
      </c>
      <c r="N172" s="293" t="s">
        <v>1314</v>
      </c>
      <c r="O172" s="294" t="s">
        <v>169</v>
      </c>
      <c r="P172" s="295">
        <v>5.3777455999999999</v>
      </c>
      <c r="Q172" s="295" t="s">
        <v>408</v>
      </c>
      <c r="R172" s="296">
        <v>0</v>
      </c>
      <c r="S172" s="365">
        <v>3.9936437877211088E-4</v>
      </c>
      <c r="T172" s="365">
        <v>2.8064843720127727E-3</v>
      </c>
      <c r="U172" s="365">
        <v>0.14230058886295957</v>
      </c>
      <c r="V172" s="366"/>
      <c r="W172" s="295"/>
      <c r="X172" s="295"/>
      <c r="Y172" s="295"/>
      <c r="Z172" s="313"/>
      <c r="AA172" s="313"/>
      <c r="AB172" s="301"/>
      <c r="AC172" s="295"/>
    </row>
    <row r="173" spans="1:29" ht="15">
      <c r="A173" s="247" t="s">
        <v>176</v>
      </c>
      <c r="B173" s="287" t="s">
        <v>10243</v>
      </c>
      <c r="C173" s="287" t="s">
        <v>1087</v>
      </c>
      <c r="D173" s="305">
        <v>13</v>
      </c>
      <c r="E173" s="287" t="s">
        <v>1</v>
      </c>
      <c r="F173" s="362">
        <v>43707</v>
      </c>
      <c r="G173" s="363" t="s">
        <v>8797</v>
      </c>
      <c r="H173" s="363" t="s">
        <v>838</v>
      </c>
      <c r="I173" s="364">
        <v>0.1205</v>
      </c>
      <c r="J173" s="364">
        <v>5</v>
      </c>
      <c r="K173" s="363" t="s">
        <v>438</v>
      </c>
      <c r="L173" s="292">
        <v>11.38</v>
      </c>
      <c r="M173" s="293" t="s">
        <v>839</v>
      </c>
      <c r="N173" s="293" t="s">
        <v>840</v>
      </c>
      <c r="O173" s="294" t="s">
        <v>169</v>
      </c>
      <c r="P173" s="295">
        <v>-5.8726254000000004</v>
      </c>
      <c r="Q173" s="295" t="s">
        <v>447</v>
      </c>
      <c r="R173" s="296">
        <v>0</v>
      </c>
      <c r="S173" s="365">
        <v>5.6221045720344251E-6</v>
      </c>
      <c r="T173" s="365">
        <v>4.5537711003171516E-4</v>
      </c>
      <c r="U173" s="365">
        <v>1.2346041222060697E-2</v>
      </c>
      <c r="V173" s="366"/>
      <c r="W173" s="295"/>
      <c r="X173" s="295"/>
      <c r="Y173" s="295"/>
      <c r="Z173" s="313"/>
      <c r="AA173" s="313"/>
      <c r="AB173" s="301"/>
      <c r="AC173" s="295"/>
    </row>
    <row r="174" spans="1:29" ht="15">
      <c r="A174" s="247" t="s">
        <v>176</v>
      </c>
      <c r="B174" s="287" t="s">
        <v>10244</v>
      </c>
      <c r="C174" s="287" t="s">
        <v>1089</v>
      </c>
      <c r="D174" s="305">
        <v>14</v>
      </c>
      <c r="E174" s="287" t="s">
        <v>1</v>
      </c>
      <c r="F174" s="362">
        <v>43707</v>
      </c>
      <c r="G174" s="363" t="s">
        <v>8797</v>
      </c>
      <c r="H174" s="363" t="s">
        <v>2547</v>
      </c>
      <c r="I174" s="364">
        <v>0.13569999999999999</v>
      </c>
      <c r="J174" s="364">
        <v>4</v>
      </c>
      <c r="K174" s="363" t="s">
        <v>438</v>
      </c>
      <c r="L174" s="292">
        <v>42.78</v>
      </c>
      <c r="M174" s="293" t="s">
        <v>2548</v>
      </c>
      <c r="N174" s="293" t="s">
        <v>2549</v>
      </c>
      <c r="O174" s="294" t="s">
        <v>169</v>
      </c>
      <c r="P174" s="295">
        <v>-15.571344</v>
      </c>
      <c r="Q174" s="295" t="s">
        <v>484</v>
      </c>
      <c r="R174" s="296">
        <v>0</v>
      </c>
      <c r="S174" s="365">
        <v>1.239477091290422E-4</v>
      </c>
      <c r="T174" s="365">
        <v>1.6366278026139344E-4</v>
      </c>
      <c r="U174" s="365">
        <v>0.75733596197669106</v>
      </c>
      <c r="V174" s="366"/>
      <c r="W174" s="295"/>
      <c r="X174" s="295"/>
      <c r="Y174" s="295"/>
      <c r="Z174" s="313"/>
      <c r="AA174" s="313"/>
      <c r="AB174" s="301"/>
      <c r="AC174" s="295"/>
    </row>
    <row r="175" spans="1:29" ht="15">
      <c r="A175" s="247" t="s">
        <v>176</v>
      </c>
      <c r="B175" s="287" t="s">
        <v>9056</v>
      </c>
      <c r="C175" s="287" t="s">
        <v>1094</v>
      </c>
      <c r="D175" s="305">
        <v>15</v>
      </c>
      <c r="E175" s="287" t="s">
        <v>1</v>
      </c>
      <c r="F175" s="362">
        <v>43707</v>
      </c>
      <c r="G175" s="363" t="s">
        <v>8797</v>
      </c>
      <c r="H175" s="363" t="s">
        <v>4001</v>
      </c>
      <c r="I175" s="364">
        <v>0.12734999999999999</v>
      </c>
      <c r="J175" s="364">
        <v>12</v>
      </c>
      <c r="K175" s="363" t="s">
        <v>438</v>
      </c>
      <c r="L175" s="292">
        <v>64.349999999999994</v>
      </c>
      <c r="M175" s="293" t="s">
        <v>456</v>
      </c>
      <c r="N175" s="293" t="s">
        <v>4002</v>
      </c>
      <c r="O175" s="294" t="s">
        <v>169</v>
      </c>
      <c r="P175" s="295">
        <v>-9.5699900000000007</v>
      </c>
      <c r="Q175" s="295" t="s">
        <v>447</v>
      </c>
      <c r="R175" s="296">
        <v>0</v>
      </c>
      <c r="S175" s="365">
        <v>5.7204461514430323E-3</v>
      </c>
      <c r="T175" s="365">
        <v>6.0652505131117531E-3</v>
      </c>
      <c r="U175" s="365">
        <v>0.94315084580211017</v>
      </c>
      <c r="V175" s="366"/>
      <c r="W175" s="295"/>
      <c r="X175" s="295"/>
      <c r="Y175" s="295"/>
      <c r="Z175" s="313"/>
      <c r="AA175" s="313"/>
      <c r="AB175" s="301"/>
      <c r="AC175" s="295"/>
    </row>
    <row r="176" spans="1:29" ht="15">
      <c r="A176" s="247" t="s">
        <v>10245</v>
      </c>
      <c r="B176" s="287" t="s">
        <v>10246</v>
      </c>
      <c r="C176" s="287" t="s">
        <v>1099</v>
      </c>
      <c r="D176" s="305">
        <v>16</v>
      </c>
      <c r="E176" s="287" t="s">
        <v>1</v>
      </c>
      <c r="F176" s="362">
        <v>43707</v>
      </c>
      <c r="G176" s="363" t="s">
        <v>8797</v>
      </c>
      <c r="H176" s="363" t="s">
        <v>4005</v>
      </c>
      <c r="I176" s="364">
        <v>0.11745999999999999</v>
      </c>
      <c r="J176" s="364">
        <v>1</v>
      </c>
      <c r="K176" s="363" t="s">
        <v>438</v>
      </c>
      <c r="L176" s="292">
        <v>33.74</v>
      </c>
      <c r="M176" s="293" t="s">
        <v>4006</v>
      </c>
      <c r="N176" s="293" t="s">
        <v>4007</v>
      </c>
      <c r="O176" s="294" t="s">
        <v>169</v>
      </c>
      <c r="P176" s="295">
        <v>-9.4471220000000002</v>
      </c>
      <c r="Q176" s="295" t="s">
        <v>280</v>
      </c>
      <c r="R176" s="296">
        <v>0</v>
      </c>
      <c r="S176" s="365">
        <v>4.1036314737478128E-4</v>
      </c>
      <c r="T176" s="365">
        <v>6.1652663094321309E-4</v>
      </c>
      <c r="U176" s="365">
        <v>0.66560490136001749</v>
      </c>
      <c r="V176" s="366"/>
      <c r="W176" s="295"/>
      <c r="X176" s="295"/>
      <c r="Y176" s="295"/>
      <c r="Z176" s="313"/>
      <c r="AA176" s="313"/>
      <c r="AB176" s="301"/>
      <c r="AC176" s="295"/>
    </row>
    <row r="177" spans="1:29" ht="15">
      <c r="A177" s="247" t="s">
        <v>10247</v>
      </c>
      <c r="B177" s="287" t="s">
        <v>10248</v>
      </c>
      <c r="C177" s="287" t="s">
        <v>1101</v>
      </c>
      <c r="D177" s="305">
        <v>17</v>
      </c>
      <c r="E177" s="287" t="s">
        <v>1</v>
      </c>
      <c r="F177" s="362">
        <v>43707</v>
      </c>
      <c r="G177" s="363" t="s">
        <v>8797</v>
      </c>
      <c r="H177" s="363" t="s">
        <v>4423</v>
      </c>
      <c r="I177" s="364">
        <v>0.12742999999999999</v>
      </c>
      <c r="J177" s="364">
        <v>1</v>
      </c>
      <c r="K177" s="363" t="s">
        <v>438</v>
      </c>
      <c r="L177" s="292">
        <v>61.65</v>
      </c>
      <c r="M177" s="293" t="s">
        <v>4424</v>
      </c>
      <c r="N177" s="293" t="s">
        <v>4425</v>
      </c>
      <c r="O177" s="294" t="s">
        <v>169</v>
      </c>
      <c r="P177" s="295">
        <v>-15.778684999999999</v>
      </c>
      <c r="Q177" s="295" t="s">
        <v>404</v>
      </c>
      <c r="R177" s="296">
        <v>0</v>
      </c>
      <c r="S177" s="365">
        <v>8.0145832280239829E-5</v>
      </c>
      <c r="T177" s="365">
        <v>3.8913308804209076E-4</v>
      </c>
      <c r="U177" s="365">
        <v>0.2059599523738542</v>
      </c>
      <c r="V177" s="366"/>
      <c r="W177" s="295"/>
      <c r="X177" s="295"/>
      <c r="Y177" s="295"/>
      <c r="Z177" s="313"/>
      <c r="AA177" s="313"/>
      <c r="AB177" s="301"/>
      <c r="AC177" s="295"/>
    </row>
    <row r="178" spans="1:29" ht="15">
      <c r="A178" s="247" t="s">
        <v>176</v>
      </c>
      <c r="B178" s="287" t="s">
        <v>10249</v>
      </c>
      <c r="C178" s="287" t="s">
        <v>1106</v>
      </c>
      <c r="D178" s="305">
        <v>18</v>
      </c>
      <c r="E178" s="287" t="s">
        <v>1</v>
      </c>
      <c r="F178" s="362">
        <v>43707</v>
      </c>
      <c r="G178" s="363" t="s">
        <v>8797</v>
      </c>
      <c r="H178" s="363" t="s">
        <v>2562</v>
      </c>
      <c r="I178" s="364">
        <v>0.23902999999999999</v>
      </c>
      <c r="J178" s="364">
        <v>11</v>
      </c>
      <c r="K178" s="363" t="s">
        <v>438</v>
      </c>
      <c r="L178" s="292">
        <v>33.22</v>
      </c>
      <c r="M178" s="293" t="s">
        <v>2563</v>
      </c>
      <c r="N178" s="293" t="s">
        <v>2564</v>
      </c>
      <c r="O178" s="294" t="s">
        <v>169</v>
      </c>
      <c r="P178" s="295">
        <v>-40.433926</v>
      </c>
      <c r="Q178" s="295" t="s">
        <v>447</v>
      </c>
      <c r="R178" s="296">
        <v>0</v>
      </c>
      <c r="S178" s="365">
        <v>2.2073458788111116E-4</v>
      </c>
      <c r="T178" s="365">
        <v>3.8151836302835354E-4</v>
      </c>
      <c r="U178" s="365">
        <v>0.57856871194613169</v>
      </c>
      <c r="V178" s="366"/>
      <c r="W178" s="295"/>
      <c r="X178" s="295"/>
      <c r="Y178" s="295"/>
      <c r="Z178" s="313"/>
      <c r="AA178" s="313"/>
      <c r="AB178" s="301"/>
      <c r="AC178" s="295"/>
    </row>
    <row r="179" spans="1:29" ht="15">
      <c r="A179" s="247" t="s">
        <v>176</v>
      </c>
      <c r="B179" s="287" t="s">
        <v>9059</v>
      </c>
      <c r="C179" s="287" t="s">
        <v>1111</v>
      </c>
      <c r="D179" s="305">
        <v>19</v>
      </c>
      <c r="E179" s="287" t="s">
        <v>1</v>
      </c>
      <c r="F179" s="362">
        <v>43707</v>
      </c>
      <c r="G179" s="363" t="s">
        <v>8797</v>
      </c>
      <c r="H179" s="363" t="s">
        <v>4713</v>
      </c>
      <c r="I179" s="364">
        <v>0.12687000000000001</v>
      </c>
      <c r="J179" s="364">
        <v>9</v>
      </c>
      <c r="K179" s="363" t="s">
        <v>438</v>
      </c>
      <c r="L179" s="292">
        <v>57.86</v>
      </c>
      <c r="M179" s="293" t="s">
        <v>4714</v>
      </c>
      <c r="N179" s="293" t="s">
        <v>4715</v>
      </c>
      <c r="O179" s="294" t="s">
        <v>169</v>
      </c>
      <c r="P179" s="295">
        <v>-5.2096963000000001</v>
      </c>
      <c r="Q179" s="295" t="s">
        <v>447</v>
      </c>
      <c r="R179" s="296">
        <v>0</v>
      </c>
      <c r="S179" s="365">
        <v>1.1911632433622432E-3</v>
      </c>
      <c r="T179" s="365">
        <v>1.4174767322330335E-3</v>
      </c>
      <c r="U179" s="365">
        <v>0.84034059697455099</v>
      </c>
      <c r="V179" s="366"/>
      <c r="W179" s="295"/>
      <c r="X179" s="295"/>
      <c r="Y179" s="295"/>
      <c r="Z179" s="313"/>
      <c r="AA179" s="313"/>
      <c r="AB179" s="301"/>
      <c r="AC179" s="295"/>
    </row>
    <row r="180" spans="1:29" ht="15">
      <c r="A180" s="247" t="s">
        <v>9060</v>
      </c>
      <c r="B180" s="287" t="s">
        <v>9061</v>
      </c>
      <c r="C180" s="287" t="s">
        <v>1116</v>
      </c>
      <c r="D180" s="305">
        <v>20</v>
      </c>
      <c r="E180" s="287" t="s">
        <v>1</v>
      </c>
      <c r="F180" s="362">
        <v>43707</v>
      </c>
      <c r="G180" s="363" t="s">
        <v>8797</v>
      </c>
      <c r="H180" s="363" t="s">
        <v>4014</v>
      </c>
      <c r="I180" s="364">
        <v>0.11727</v>
      </c>
      <c r="J180" s="364">
        <v>1</v>
      </c>
      <c r="K180" s="363" t="s">
        <v>438</v>
      </c>
      <c r="L180" s="292">
        <v>79.97</v>
      </c>
      <c r="M180" s="293" t="s">
        <v>4015</v>
      </c>
      <c r="N180" s="293" t="s">
        <v>4016</v>
      </c>
      <c r="O180" s="294" t="s">
        <v>169</v>
      </c>
      <c r="P180" s="295">
        <v>-10.887003</v>
      </c>
      <c r="Q180" s="295" t="s">
        <v>408</v>
      </c>
      <c r="R180" s="296">
        <v>0</v>
      </c>
      <c r="S180" s="365">
        <v>1.6209293447287906E-3</v>
      </c>
      <c r="T180" s="365">
        <v>1.0520789099294611E-3</v>
      </c>
      <c r="U180" s="365">
        <v>1.540691795482783</v>
      </c>
      <c r="V180" s="366"/>
      <c r="W180" s="295"/>
      <c r="X180" s="295"/>
      <c r="Y180" s="295"/>
      <c r="Z180" s="313"/>
      <c r="AA180" s="313"/>
      <c r="AB180" s="301"/>
      <c r="AC180" s="295"/>
    </row>
    <row r="181" spans="1:29" ht="15">
      <c r="A181" s="247" t="s">
        <v>176</v>
      </c>
      <c r="B181" s="287" t="s">
        <v>10250</v>
      </c>
      <c r="C181" s="287" t="s">
        <v>1121</v>
      </c>
      <c r="D181" s="305">
        <v>21</v>
      </c>
      <c r="E181" s="287" t="s">
        <v>1</v>
      </c>
      <c r="F181" s="362">
        <v>43707</v>
      </c>
      <c r="G181" s="363" t="s">
        <v>8797</v>
      </c>
      <c r="H181" s="363" t="s">
        <v>1336</v>
      </c>
      <c r="I181" s="364">
        <v>0.13861999999999999</v>
      </c>
      <c r="J181" s="364">
        <v>9</v>
      </c>
      <c r="K181" s="363" t="s">
        <v>438</v>
      </c>
      <c r="L181" s="292">
        <v>27.6</v>
      </c>
      <c r="M181" s="293" t="s">
        <v>1337</v>
      </c>
      <c r="N181" s="293" t="s">
        <v>1338</v>
      </c>
      <c r="O181" s="294" t="s">
        <v>169</v>
      </c>
      <c r="P181" s="295">
        <v>-8.9409410000000005</v>
      </c>
      <c r="Q181" s="295" t="s">
        <v>447</v>
      </c>
      <c r="R181" s="296">
        <v>0</v>
      </c>
      <c r="S181" s="365">
        <v>1.275898840605568E-4</v>
      </c>
      <c r="T181" s="365">
        <v>1.805086959948644E-4</v>
      </c>
      <c r="U181" s="365">
        <v>0.70683511039372215</v>
      </c>
      <c r="V181" s="366"/>
      <c r="W181" s="295"/>
      <c r="X181" s="295"/>
      <c r="Y181" s="295"/>
      <c r="Z181" s="313"/>
      <c r="AA181" s="313"/>
      <c r="AB181" s="301"/>
      <c r="AC181" s="295"/>
    </row>
    <row r="182" spans="1:29" ht="15">
      <c r="A182" s="247" t="s">
        <v>176</v>
      </c>
      <c r="B182" s="287" t="s">
        <v>9062</v>
      </c>
      <c r="C182" s="287" t="s">
        <v>1123</v>
      </c>
      <c r="D182" s="305">
        <v>22</v>
      </c>
      <c r="E182" s="287" t="s">
        <v>1</v>
      </c>
      <c r="F182" s="362">
        <v>43707</v>
      </c>
      <c r="G182" s="363" t="s">
        <v>8797</v>
      </c>
      <c r="H182" s="363" t="s">
        <v>2572</v>
      </c>
      <c r="I182" s="364">
        <v>0.12637000000000001</v>
      </c>
      <c r="J182" s="364">
        <v>8</v>
      </c>
      <c r="K182" s="363" t="s">
        <v>438</v>
      </c>
      <c r="L182" s="292">
        <v>65.37</v>
      </c>
      <c r="M182" s="293" t="s">
        <v>2573</v>
      </c>
      <c r="N182" s="293" t="s">
        <v>2574</v>
      </c>
      <c r="O182" s="294" t="s">
        <v>169</v>
      </c>
      <c r="P182" s="295">
        <v>-13.244849</v>
      </c>
      <c r="Q182" s="295" t="s">
        <v>404</v>
      </c>
      <c r="R182" s="296">
        <v>0</v>
      </c>
      <c r="S182" s="365">
        <v>2.250862981609822E-4</v>
      </c>
      <c r="T182" s="365">
        <v>3.6276752341722791E-4</v>
      </c>
      <c r="U182" s="365">
        <v>0.62046981505040866</v>
      </c>
      <c r="V182" s="366"/>
      <c r="W182" s="295"/>
      <c r="X182" s="295"/>
      <c r="Y182" s="295"/>
      <c r="Z182" s="313"/>
      <c r="AA182" s="313"/>
      <c r="AB182" s="301"/>
      <c r="AC182" s="295"/>
    </row>
    <row r="183" spans="1:29" ht="15">
      <c r="A183" s="247" t="s">
        <v>176</v>
      </c>
      <c r="B183" s="287" t="s">
        <v>9063</v>
      </c>
      <c r="C183" s="287" t="s">
        <v>1128</v>
      </c>
      <c r="D183" s="305">
        <v>23</v>
      </c>
      <c r="E183" s="287" t="s">
        <v>1</v>
      </c>
      <c r="F183" s="362">
        <v>43707</v>
      </c>
      <c r="G183" s="363" t="s">
        <v>8797</v>
      </c>
      <c r="H183" s="363" t="s">
        <v>2745</v>
      </c>
      <c r="I183" s="364">
        <v>0.14840999999999999</v>
      </c>
      <c r="J183" s="364">
        <v>80</v>
      </c>
      <c r="K183" s="363" t="s">
        <v>438</v>
      </c>
      <c r="L183" s="292">
        <v>9.17</v>
      </c>
      <c r="M183" s="293" t="s">
        <v>2746</v>
      </c>
      <c r="N183" s="293" t="s">
        <v>2747</v>
      </c>
      <c r="O183" s="294" t="s">
        <v>169</v>
      </c>
      <c r="P183" s="295">
        <v>-3.7775397000000002</v>
      </c>
      <c r="Q183" s="295" t="s">
        <v>447</v>
      </c>
      <c r="R183" s="296">
        <v>0</v>
      </c>
      <c r="S183" s="365">
        <v>2.6208631375655893E-5</v>
      </c>
      <c r="T183" s="365">
        <v>1.4550325195899906E-3</v>
      </c>
      <c r="U183" s="365">
        <v>1.8012402487774738E-2</v>
      </c>
      <c r="V183" s="366"/>
      <c r="W183" s="295"/>
      <c r="X183" s="295"/>
      <c r="Y183" s="295"/>
      <c r="Z183" s="313"/>
      <c r="AA183" s="313"/>
      <c r="AB183" s="301"/>
      <c r="AC183" s="295"/>
    </row>
    <row r="184" spans="1:29" ht="15">
      <c r="A184" s="247" t="s">
        <v>176</v>
      </c>
      <c r="B184" s="287" t="s">
        <v>10251</v>
      </c>
      <c r="C184" s="287" t="s">
        <v>1133</v>
      </c>
      <c r="D184" s="305">
        <v>24</v>
      </c>
      <c r="E184" s="287" t="s">
        <v>1</v>
      </c>
      <c r="F184" s="362">
        <v>43707</v>
      </c>
      <c r="G184" s="363" t="s">
        <v>8797</v>
      </c>
      <c r="H184" s="363" t="s">
        <v>2584</v>
      </c>
      <c r="I184" s="364">
        <v>0.13227</v>
      </c>
      <c r="J184" s="364">
        <v>3</v>
      </c>
      <c r="K184" s="363" t="s">
        <v>438</v>
      </c>
      <c r="L184" s="292">
        <v>15.79</v>
      </c>
      <c r="M184" s="293" t="s">
        <v>2585</v>
      </c>
      <c r="N184" s="293" t="s">
        <v>2586</v>
      </c>
      <c r="O184" s="294" t="s">
        <v>169</v>
      </c>
      <c r="P184" s="295">
        <v>-19.025642000000001</v>
      </c>
      <c r="Q184" s="295" t="s">
        <v>399</v>
      </c>
      <c r="R184" s="296">
        <v>0</v>
      </c>
      <c r="S184" s="365">
        <v>2.0917278155687356E-4</v>
      </c>
      <c r="T184" s="365">
        <v>1.5162809805230925E-4</v>
      </c>
      <c r="U184" s="365">
        <v>1.3795120049894203</v>
      </c>
      <c r="V184" s="366"/>
      <c r="W184" s="295"/>
      <c r="X184" s="295"/>
      <c r="Y184" s="295"/>
      <c r="Z184" s="313"/>
      <c r="AA184" s="313"/>
      <c r="AB184" s="301"/>
      <c r="AC184" s="295"/>
    </row>
    <row r="185" spans="1:29" ht="15">
      <c r="A185" s="247" t="s">
        <v>176</v>
      </c>
      <c r="B185" s="287" t="s">
        <v>9049</v>
      </c>
      <c r="C185" s="287" t="s">
        <v>1135</v>
      </c>
      <c r="D185" s="305">
        <v>25</v>
      </c>
      <c r="E185" s="287" t="s">
        <v>1</v>
      </c>
      <c r="F185" s="362">
        <v>43707</v>
      </c>
      <c r="G185" s="363" t="s">
        <v>8797</v>
      </c>
      <c r="H185" s="363" t="s">
        <v>4729</v>
      </c>
      <c r="I185" s="364">
        <v>0.17699999999999999</v>
      </c>
      <c r="J185" s="364">
        <v>75</v>
      </c>
      <c r="K185" s="363" t="s">
        <v>438</v>
      </c>
      <c r="L185" s="292">
        <v>37.090000000000003</v>
      </c>
      <c r="M185" s="293" t="s">
        <v>4730</v>
      </c>
      <c r="N185" s="293" t="s">
        <v>4731</v>
      </c>
      <c r="O185" s="294" t="s">
        <v>169</v>
      </c>
      <c r="P185" s="295">
        <v>-8.056521</v>
      </c>
      <c r="Q185" s="295" t="s">
        <v>280</v>
      </c>
      <c r="R185" s="296">
        <v>0</v>
      </c>
      <c r="S185" s="365">
        <v>2.5554938921900265E-3</v>
      </c>
      <c r="T185" s="365">
        <v>2.0138956710603795E-3</v>
      </c>
      <c r="U185" s="365">
        <v>1.2689306248145806</v>
      </c>
      <c r="V185" s="366"/>
      <c r="W185" s="295"/>
      <c r="X185" s="295"/>
      <c r="Y185" s="295"/>
      <c r="Z185" s="313"/>
      <c r="AA185" s="313"/>
      <c r="AB185" s="301"/>
      <c r="AC185" s="295"/>
    </row>
    <row r="186" spans="1:29" ht="15">
      <c r="A186" s="247" t="s">
        <v>176</v>
      </c>
      <c r="B186" s="287" t="s">
        <v>9055</v>
      </c>
      <c r="C186" s="287" t="s">
        <v>1140</v>
      </c>
      <c r="D186" s="305">
        <v>26</v>
      </c>
      <c r="E186" s="287" t="s">
        <v>1</v>
      </c>
      <c r="F186" s="362">
        <v>43707</v>
      </c>
      <c r="G186" s="363" t="s">
        <v>8797</v>
      </c>
      <c r="H186" s="363" t="s">
        <v>3066</v>
      </c>
      <c r="I186" s="364">
        <v>0.12109</v>
      </c>
      <c r="J186" s="364">
        <v>17</v>
      </c>
      <c r="K186" s="363" t="s">
        <v>438</v>
      </c>
      <c r="L186" s="292">
        <v>203.91</v>
      </c>
      <c r="M186" s="293" t="s">
        <v>3067</v>
      </c>
      <c r="N186" s="293" t="s">
        <v>3068</v>
      </c>
      <c r="O186" s="294" t="s">
        <v>169</v>
      </c>
      <c r="P186" s="295">
        <v>-7.3683740000000002</v>
      </c>
      <c r="Q186" s="295" t="s">
        <v>408</v>
      </c>
      <c r="R186" s="296">
        <v>0</v>
      </c>
      <c r="S186" s="365">
        <v>2.9623989830737116E-3</v>
      </c>
      <c r="T186" s="365">
        <v>2.8262046278683148E-3</v>
      </c>
      <c r="U186" s="365">
        <v>1.0481898422578559</v>
      </c>
      <c r="V186" s="366"/>
      <c r="W186" s="295"/>
      <c r="X186" s="295"/>
      <c r="Y186" s="295"/>
      <c r="Z186" s="313"/>
      <c r="AA186" s="313"/>
      <c r="AB186" s="301"/>
      <c r="AC186" s="295"/>
    </row>
    <row r="187" spans="1:29" ht="15">
      <c r="A187" s="247" t="s">
        <v>176</v>
      </c>
      <c r="B187" s="287" t="s">
        <v>10252</v>
      </c>
      <c r="C187" s="287" t="s">
        <v>1142</v>
      </c>
      <c r="D187" s="305">
        <v>27</v>
      </c>
      <c r="E187" s="287" t="s">
        <v>1</v>
      </c>
      <c r="F187" s="362">
        <v>43707</v>
      </c>
      <c r="G187" s="363" t="s">
        <v>8797</v>
      </c>
      <c r="H187" s="363" t="s">
        <v>4965</v>
      </c>
      <c r="I187" s="364">
        <v>0.12232</v>
      </c>
      <c r="J187" s="364">
        <v>2</v>
      </c>
      <c r="K187" s="363" t="s">
        <v>438</v>
      </c>
      <c r="L187" s="292">
        <v>18.29</v>
      </c>
      <c r="M187" s="293" t="s">
        <v>4966</v>
      </c>
      <c r="N187" s="293" t="s">
        <v>4967</v>
      </c>
      <c r="O187" s="294" t="s">
        <v>169</v>
      </c>
      <c r="P187" s="295">
        <v>-13.070339000000001</v>
      </c>
      <c r="Q187" s="295" t="s">
        <v>447</v>
      </c>
      <c r="R187" s="296">
        <v>0</v>
      </c>
      <c r="S187" s="365">
        <v>1.8408476874510805E-3</v>
      </c>
      <c r="T187" s="365">
        <v>1.1358076496457165E-3</v>
      </c>
      <c r="U187" s="365">
        <v>1.6207389411625124</v>
      </c>
      <c r="V187" s="366"/>
      <c r="W187" s="295"/>
      <c r="X187" s="295"/>
      <c r="Y187" s="295"/>
      <c r="Z187" s="313"/>
      <c r="AA187" s="313"/>
      <c r="AB187" s="301"/>
      <c r="AC187" s="295"/>
    </row>
    <row r="188" spans="1:29" ht="15">
      <c r="A188" s="247" t="s">
        <v>176</v>
      </c>
      <c r="B188" s="287" t="s">
        <v>10253</v>
      </c>
      <c r="C188" s="287" t="s">
        <v>1147</v>
      </c>
      <c r="D188" s="305">
        <v>28</v>
      </c>
      <c r="E188" s="287" t="s">
        <v>1</v>
      </c>
      <c r="F188" s="362">
        <v>43707</v>
      </c>
      <c r="G188" s="363" t="s">
        <v>8797</v>
      </c>
      <c r="H188" s="363" t="s">
        <v>5417</v>
      </c>
      <c r="I188" s="364">
        <v>0.12903000000000001</v>
      </c>
      <c r="J188" s="364">
        <v>2</v>
      </c>
      <c r="K188" s="363" t="s">
        <v>438</v>
      </c>
      <c r="L188" s="292">
        <v>13.66</v>
      </c>
      <c r="M188" s="293" t="s">
        <v>5418</v>
      </c>
      <c r="N188" s="293" t="s">
        <v>5419</v>
      </c>
      <c r="O188" s="294" t="s">
        <v>169</v>
      </c>
      <c r="P188" s="295">
        <v>-15.102548000000001</v>
      </c>
      <c r="Q188" s="295" t="s">
        <v>408</v>
      </c>
      <c r="R188" s="296">
        <v>0</v>
      </c>
      <c r="S188" s="365">
        <v>1.0488188476959907E-4</v>
      </c>
      <c r="T188" s="365">
        <v>2.0889969576078359E-4</v>
      </c>
      <c r="U188" s="365">
        <v>0.50206815470761634</v>
      </c>
      <c r="V188" s="366"/>
      <c r="W188" s="295"/>
      <c r="X188" s="295"/>
      <c r="Y188" s="295"/>
      <c r="Z188" s="313"/>
      <c r="AA188" s="313"/>
      <c r="AB188" s="301"/>
      <c r="AC188" s="295"/>
    </row>
    <row r="189" spans="1:29" ht="15">
      <c r="A189" s="247" t="s">
        <v>176</v>
      </c>
      <c r="B189" s="287" t="s">
        <v>10254</v>
      </c>
      <c r="C189" s="287" t="s">
        <v>1149</v>
      </c>
      <c r="D189" s="305">
        <v>29</v>
      </c>
      <c r="E189" s="287" t="s">
        <v>1</v>
      </c>
      <c r="F189" s="362">
        <v>43707</v>
      </c>
      <c r="G189" s="363" t="s">
        <v>8797</v>
      </c>
      <c r="H189" s="363" t="s">
        <v>918</v>
      </c>
      <c r="I189" s="364">
        <v>0.12847</v>
      </c>
      <c r="J189" s="364">
        <v>5</v>
      </c>
      <c r="K189" s="363" t="s">
        <v>438</v>
      </c>
      <c r="L189" s="292">
        <v>13.82</v>
      </c>
      <c r="M189" s="293" t="s">
        <v>919</v>
      </c>
      <c r="N189" s="293" t="s">
        <v>920</v>
      </c>
      <c r="O189" s="294" t="s">
        <v>169</v>
      </c>
      <c r="P189" s="295">
        <v>-3.8274170000000001</v>
      </c>
      <c r="Q189" s="295" t="s">
        <v>280</v>
      </c>
      <c r="R189" s="296">
        <v>0</v>
      </c>
      <c r="S189" s="365">
        <v>1.396914852091382E-3</v>
      </c>
      <c r="T189" s="365">
        <v>7.2288764334214829E-4</v>
      </c>
      <c r="U189" s="365">
        <v>1.9324093653516934</v>
      </c>
      <c r="V189" s="366"/>
      <c r="W189" s="295"/>
      <c r="X189" s="295"/>
      <c r="Y189" s="295"/>
      <c r="Z189" s="313"/>
      <c r="AA189" s="313"/>
      <c r="AB189" s="301"/>
      <c r="AC189" s="295"/>
    </row>
    <row r="190" spans="1:29" ht="15">
      <c r="A190" s="247" t="s">
        <v>10255</v>
      </c>
      <c r="B190" s="287" t="s">
        <v>10256</v>
      </c>
      <c r="C190" s="287" t="s">
        <v>1154</v>
      </c>
      <c r="D190" s="305">
        <v>30</v>
      </c>
      <c r="E190" s="287" t="s">
        <v>1</v>
      </c>
      <c r="F190" s="362">
        <v>43707</v>
      </c>
      <c r="G190" s="363" t="s">
        <v>8797</v>
      </c>
      <c r="H190" s="363" t="s">
        <v>2603</v>
      </c>
      <c r="I190" s="364">
        <v>0.14854999999999999</v>
      </c>
      <c r="J190" s="364">
        <v>1</v>
      </c>
      <c r="K190" s="363" t="s">
        <v>438</v>
      </c>
      <c r="L190" s="292">
        <v>16.510000000000002</v>
      </c>
      <c r="M190" s="293" t="s">
        <v>2604</v>
      </c>
      <c r="N190" s="293" t="s">
        <v>2605</v>
      </c>
      <c r="O190" s="294" t="s">
        <v>169</v>
      </c>
      <c r="P190" s="295">
        <v>-36.377650000000003</v>
      </c>
      <c r="Q190" s="295" t="s">
        <v>408</v>
      </c>
      <c r="R190" s="296">
        <v>0</v>
      </c>
      <c r="S190" s="365">
        <v>1.5931878573880947E-4</v>
      </c>
      <c r="T190" s="365">
        <v>1.7022975924979109E-4</v>
      </c>
      <c r="U190" s="365">
        <v>0.93590442964222775</v>
      </c>
      <c r="V190" s="366"/>
      <c r="W190" s="295"/>
      <c r="X190" s="295"/>
      <c r="Y190" s="295"/>
      <c r="Z190" s="313"/>
      <c r="AA190" s="313"/>
      <c r="AB190" s="301"/>
      <c r="AC190" s="295"/>
    </row>
    <row r="191" spans="1:29" ht="15">
      <c r="A191" s="247" t="s">
        <v>176</v>
      </c>
      <c r="B191" s="287" t="s">
        <v>9065</v>
      </c>
      <c r="C191" s="287" t="s">
        <v>1159</v>
      </c>
      <c r="D191" s="305">
        <v>31</v>
      </c>
      <c r="E191" s="287" t="s">
        <v>1</v>
      </c>
      <c r="F191" s="362">
        <v>43707</v>
      </c>
      <c r="G191" s="363" t="s">
        <v>8797</v>
      </c>
      <c r="H191" s="363" t="s">
        <v>4051</v>
      </c>
      <c r="I191" s="364">
        <v>0.18955</v>
      </c>
      <c r="J191" s="364">
        <v>141</v>
      </c>
      <c r="K191" s="363" t="s">
        <v>438</v>
      </c>
      <c r="L191" s="292">
        <v>52.88</v>
      </c>
      <c r="M191" s="293" t="s">
        <v>4052</v>
      </c>
      <c r="N191" s="293" t="s">
        <v>4053</v>
      </c>
      <c r="O191" s="294" t="s">
        <v>169</v>
      </c>
      <c r="P191" s="295">
        <v>-19.069475000000001</v>
      </c>
      <c r="Q191" s="295" t="s">
        <v>408</v>
      </c>
      <c r="R191" s="296">
        <v>0</v>
      </c>
      <c r="S191" s="365">
        <v>6.3354414140060072E-5</v>
      </c>
      <c r="T191" s="365">
        <v>4.4770226486830455E-4</v>
      </c>
      <c r="U191" s="365">
        <v>0.14151014884567609</v>
      </c>
      <c r="V191" s="366"/>
      <c r="W191" s="295"/>
      <c r="X191" s="295"/>
      <c r="Y191" s="295"/>
      <c r="Z191" s="313"/>
      <c r="AA191" s="313"/>
      <c r="AB191" s="301"/>
      <c r="AC191" s="295"/>
    </row>
    <row r="192" spans="1:29" ht="15">
      <c r="A192" s="247" t="s">
        <v>176</v>
      </c>
      <c r="B192" s="287" t="s">
        <v>10257</v>
      </c>
      <c r="C192" s="287" t="s">
        <v>1164</v>
      </c>
      <c r="D192" s="305">
        <v>32</v>
      </c>
      <c r="E192" s="287" t="s">
        <v>1</v>
      </c>
      <c r="F192" s="362">
        <v>43707</v>
      </c>
      <c r="G192" s="363" t="s">
        <v>8797</v>
      </c>
      <c r="H192" s="363" t="s">
        <v>2610</v>
      </c>
      <c r="I192" s="364">
        <v>0.20075000000000001</v>
      </c>
      <c r="J192" s="364">
        <v>8</v>
      </c>
      <c r="K192" s="363" t="s">
        <v>438</v>
      </c>
      <c r="L192" s="292">
        <v>14.76</v>
      </c>
      <c r="M192" s="293" t="s">
        <v>2611</v>
      </c>
      <c r="N192" s="293" t="s">
        <v>2612</v>
      </c>
      <c r="O192" s="294" t="s">
        <v>169</v>
      </c>
      <c r="P192" s="295">
        <v>-35.063789999999997</v>
      </c>
      <c r="Q192" s="295" t="s">
        <v>408</v>
      </c>
      <c r="R192" s="296">
        <v>0</v>
      </c>
      <c r="S192" s="365">
        <v>1.0738869036378663E-4</v>
      </c>
      <c r="T192" s="365">
        <v>1.9537134960213089E-4</v>
      </c>
      <c r="U192" s="365">
        <v>0.5496644752799279</v>
      </c>
      <c r="V192" s="366"/>
      <c r="W192" s="295"/>
      <c r="X192" s="295"/>
      <c r="Y192" s="295"/>
      <c r="Z192" s="313"/>
      <c r="AA192" s="313"/>
      <c r="AB192" s="301"/>
      <c r="AC192" s="295"/>
    </row>
    <row r="193" spans="1:29" ht="15">
      <c r="A193" s="247" t="s">
        <v>176</v>
      </c>
      <c r="B193" s="287" t="s">
        <v>9066</v>
      </c>
      <c r="C193" s="287" t="s">
        <v>1166</v>
      </c>
      <c r="D193" s="305">
        <v>33</v>
      </c>
      <c r="E193" s="287" t="s">
        <v>1</v>
      </c>
      <c r="F193" s="362">
        <v>43707</v>
      </c>
      <c r="G193" s="363" t="s">
        <v>8797</v>
      </c>
      <c r="H193" s="363" t="s">
        <v>2621</v>
      </c>
      <c r="I193" s="364">
        <v>0.12998999999999999</v>
      </c>
      <c r="J193" s="364">
        <v>7</v>
      </c>
      <c r="K193" s="363" t="s">
        <v>438</v>
      </c>
      <c r="L193" s="292">
        <v>49.21</v>
      </c>
      <c r="M193" s="293" t="s">
        <v>2622</v>
      </c>
      <c r="N193" s="293" t="s">
        <v>2623</v>
      </c>
      <c r="O193" s="294" t="s">
        <v>169</v>
      </c>
      <c r="P193" s="295">
        <v>-12.732756</v>
      </c>
      <c r="Q193" s="295" t="s">
        <v>280</v>
      </c>
      <c r="R193" s="296">
        <v>0</v>
      </c>
      <c r="S193" s="365">
        <v>5.3876083485096364E-4</v>
      </c>
      <c r="T193" s="365">
        <v>1.2837513986382529E-3</v>
      </c>
      <c r="U193" s="365">
        <v>0.41967692142143526</v>
      </c>
      <c r="V193" s="366"/>
      <c r="W193" s="295"/>
      <c r="X193" s="295"/>
      <c r="Y193" s="295"/>
      <c r="Z193" s="313"/>
      <c r="AA193" s="313"/>
      <c r="AB193" s="301"/>
      <c r="AC193" s="295"/>
    </row>
    <row r="194" spans="1:29" ht="15">
      <c r="A194" s="247" t="s">
        <v>176</v>
      </c>
      <c r="B194" s="287" t="s">
        <v>9067</v>
      </c>
      <c r="C194" s="287" t="s">
        <v>1168</v>
      </c>
      <c r="D194" s="305">
        <v>34</v>
      </c>
      <c r="E194" s="287" t="s">
        <v>1</v>
      </c>
      <c r="F194" s="362">
        <v>43707</v>
      </c>
      <c r="G194" s="363" t="s">
        <v>8797</v>
      </c>
      <c r="H194" s="363" t="s">
        <v>2932</v>
      </c>
      <c r="I194" s="364">
        <v>0.13449</v>
      </c>
      <c r="J194" s="364">
        <v>119</v>
      </c>
      <c r="K194" s="363" t="s">
        <v>438</v>
      </c>
      <c r="L194" s="292">
        <v>44.3</v>
      </c>
      <c r="M194" s="293" t="s">
        <v>2933</v>
      </c>
      <c r="N194" s="293" t="s">
        <v>2934</v>
      </c>
      <c r="O194" s="294" t="s">
        <v>169</v>
      </c>
      <c r="P194" s="295">
        <v>-10.360175</v>
      </c>
      <c r="Q194" s="295" t="s">
        <v>408</v>
      </c>
      <c r="R194" s="296">
        <v>0</v>
      </c>
      <c r="S194" s="365">
        <v>1.6978588892725703E-3</v>
      </c>
      <c r="T194" s="365">
        <v>1.7941610965225782E-3</v>
      </c>
      <c r="U194" s="365">
        <v>0.9463246597885443</v>
      </c>
      <c r="V194" s="366"/>
      <c r="W194" s="295"/>
      <c r="X194" s="295"/>
      <c r="Y194" s="295"/>
      <c r="Z194" s="313"/>
      <c r="AA194" s="313"/>
      <c r="AB194" s="301"/>
      <c r="AC194" s="295"/>
    </row>
    <row r="195" spans="1:29" ht="15">
      <c r="A195" s="247" t="s">
        <v>176</v>
      </c>
      <c r="B195" s="287" t="s">
        <v>10258</v>
      </c>
      <c r="C195" s="287" t="s">
        <v>1170</v>
      </c>
      <c r="D195" s="305">
        <v>35</v>
      </c>
      <c r="E195" s="287" t="s">
        <v>1</v>
      </c>
      <c r="F195" s="362">
        <v>43707</v>
      </c>
      <c r="G195" s="363" t="s">
        <v>8797</v>
      </c>
      <c r="H195" s="363" t="s">
        <v>4065</v>
      </c>
      <c r="I195" s="364">
        <v>0.12379999999999999</v>
      </c>
      <c r="J195" s="364">
        <v>4</v>
      </c>
      <c r="K195" s="363" t="s">
        <v>438</v>
      </c>
      <c r="L195" s="292">
        <v>41.49</v>
      </c>
      <c r="M195" s="293" t="s">
        <v>4066</v>
      </c>
      <c r="N195" s="293" t="s">
        <v>4067</v>
      </c>
      <c r="O195" s="294" t="s">
        <v>169</v>
      </c>
      <c r="P195" s="295">
        <v>-6.8895873999999999</v>
      </c>
      <c r="Q195" s="295" t="s">
        <v>408</v>
      </c>
      <c r="R195" s="296">
        <v>0</v>
      </c>
      <c r="S195" s="365">
        <v>1.7436609468904284E-3</v>
      </c>
      <c r="T195" s="365">
        <v>2.1289031887882213E-3</v>
      </c>
      <c r="U195" s="365">
        <v>0.81904191607835675</v>
      </c>
      <c r="V195" s="366"/>
      <c r="W195" s="295"/>
      <c r="X195" s="295"/>
      <c r="Y195" s="295"/>
      <c r="Z195" s="313"/>
      <c r="AA195" s="313"/>
      <c r="AB195" s="301"/>
      <c r="AC195" s="295"/>
    </row>
    <row r="196" spans="1:29" ht="15">
      <c r="A196" s="247" t="s">
        <v>176</v>
      </c>
      <c r="B196" s="287" t="s">
        <v>10259</v>
      </c>
      <c r="C196" s="287" t="s">
        <v>1172</v>
      </c>
      <c r="D196" s="305">
        <v>36</v>
      </c>
      <c r="E196" s="287" t="s">
        <v>1</v>
      </c>
      <c r="F196" s="362">
        <v>43707</v>
      </c>
      <c r="G196" s="363" t="s">
        <v>8797</v>
      </c>
      <c r="H196" s="363" t="s">
        <v>691</v>
      </c>
      <c r="I196" s="364">
        <v>0.13081000000000001</v>
      </c>
      <c r="J196" s="364">
        <v>4</v>
      </c>
      <c r="K196" s="363" t="s">
        <v>438</v>
      </c>
      <c r="L196" s="292">
        <v>75.8</v>
      </c>
      <c r="M196" s="293" t="s">
        <v>692</v>
      </c>
      <c r="N196" s="293" t="s">
        <v>693</v>
      </c>
      <c r="O196" s="294" t="s">
        <v>169</v>
      </c>
      <c r="P196" s="295">
        <v>-14.754830999999999</v>
      </c>
      <c r="Q196" s="295" t="s">
        <v>404</v>
      </c>
      <c r="R196" s="296">
        <v>0</v>
      </c>
      <c r="S196" s="365">
        <v>1.8796406231134873E-4</v>
      </c>
      <c r="T196" s="365">
        <v>2.1887742208836654E-4</v>
      </c>
      <c r="U196" s="365">
        <v>0.85876405395282263</v>
      </c>
      <c r="V196" s="366"/>
      <c r="W196" s="295"/>
      <c r="X196" s="295"/>
      <c r="Y196" s="295"/>
      <c r="Z196" s="313"/>
      <c r="AA196" s="313"/>
      <c r="AB196" s="301"/>
      <c r="AC196" s="295"/>
    </row>
    <row r="197" spans="1:29" ht="15">
      <c r="A197" s="247" t="s">
        <v>176</v>
      </c>
      <c r="B197" s="287" t="s">
        <v>9050</v>
      </c>
      <c r="C197" s="287" t="s">
        <v>1174</v>
      </c>
      <c r="D197" s="305">
        <v>37</v>
      </c>
      <c r="E197" s="287" t="s">
        <v>1</v>
      </c>
      <c r="F197" s="362">
        <v>43707</v>
      </c>
      <c r="G197" s="363" t="s">
        <v>8797</v>
      </c>
      <c r="H197" s="363" t="s">
        <v>4771</v>
      </c>
      <c r="I197" s="364">
        <v>0.15883</v>
      </c>
      <c r="J197" s="364">
        <v>109</v>
      </c>
      <c r="K197" s="363" t="s">
        <v>438</v>
      </c>
      <c r="L197" s="292">
        <v>80.09</v>
      </c>
      <c r="M197" s="293" t="s">
        <v>4772</v>
      </c>
      <c r="N197" s="293" t="s">
        <v>4773</v>
      </c>
      <c r="O197" s="294" t="s">
        <v>169</v>
      </c>
      <c r="P197" s="295">
        <v>-20.945613999999999</v>
      </c>
      <c r="Q197" s="295" t="s">
        <v>447</v>
      </c>
      <c r="R197" s="296">
        <v>0</v>
      </c>
      <c r="S197" s="365">
        <v>2.043375127654952E-4</v>
      </c>
      <c r="T197" s="365">
        <v>1.3601879029041949E-3</v>
      </c>
      <c r="U197" s="365">
        <v>0.15022741514551446</v>
      </c>
      <c r="V197" s="366"/>
      <c r="W197" s="295"/>
      <c r="X197" s="295"/>
      <c r="Y197" s="295"/>
      <c r="Z197" s="313"/>
      <c r="AA197" s="313"/>
      <c r="AB197" s="301"/>
      <c r="AC197" s="295"/>
    </row>
    <row r="198" spans="1:29" ht="15">
      <c r="A198" s="247" t="s">
        <v>10260</v>
      </c>
      <c r="B198" s="287" t="s">
        <v>10261</v>
      </c>
      <c r="C198" s="287" t="s">
        <v>1179</v>
      </c>
      <c r="D198" s="305">
        <v>38</v>
      </c>
      <c r="E198" s="287" t="s">
        <v>1</v>
      </c>
      <c r="F198" s="362">
        <v>43707</v>
      </c>
      <c r="G198" s="363" t="s">
        <v>8797</v>
      </c>
      <c r="H198" s="363" t="s">
        <v>2655</v>
      </c>
      <c r="I198" s="364">
        <v>0.11922000000000001</v>
      </c>
      <c r="J198" s="364">
        <v>1</v>
      </c>
      <c r="K198" s="363" t="s">
        <v>438</v>
      </c>
      <c r="L198" s="292">
        <v>51.31</v>
      </c>
      <c r="M198" s="293" t="s">
        <v>2656</v>
      </c>
      <c r="N198" s="293" t="s">
        <v>2657</v>
      </c>
      <c r="O198" s="294" t="s">
        <v>169</v>
      </c>
      <c r="P198" s="295">
        <v>-11.671543</v>
      </c>
      <c r="Q198" s="295" t="s">
        <v>404</v>
      </c>
      <c r="R198" s="296">
        <v>0</v>
      </c>
      <c r="S198" s="365">
        <v>1.50085769744796E-3</v>
      </c>
      <c r="T198" s="365">
        <v>7.8932138250831241E-4</v>
      </c>
      <c r="U198" s="365">
        <v>1.9014532365492511</v>
      </c>
      <c r="V198" s="366"/>
      <c r="W198" s="295"/>
      <c r="X198" s="295"/>
      <c r="Y198" s="295"/>
      <c r="Z198" s="313"/>
      <c r="AA198" s="313"/>
      <c r="AB198" s="301"/>
      <c r="AC198" s="295"/>
    </row>
    <row r="199" spans="1:29" ht="15">
      <c r="A199" s="247" t="s">
        <v>176</v>
      </c>
      <c r="B199" s="287" t="s">
        <v>10262</v>
      </c>
      <c r="C199" s="287" t="s">
        <v>1184</v>
      </c>
      <c r="D199" s="305">
        <v>39</v>
      </c>
      <c r="E199" s="287" t="s">
        <v>1</v>
      </c>
      <c r="F199" s="362">
        <v>43707</v>
      </c>
      <c r="G199" s="363" t="s">
        <v>8797</v>
      </c>
      <c r="H199" s="363" t="s">
        <v>4639</v>
      </c>
      <c r="I199" s="364">
        <v>0.14068</v>
      </c>
      <c r="J199" s="364">
        <v>20</v>
      </c>
      <c r="K199" s="363" t="s">
        <v>438</v>
      </c>
      <c r="L199" s="292">
        <v>32.049999999999997</v>
      </c>
      <c r="M199" s="293" t="s">
        <v>4640</v>
      </c>
      <c r="N199" s="293" t="s">
        <v>4641</v>
      </c>
      <c r="O199" s="294" t="s">
        <v>169</v>
      </c>
      <c r="P199" s="295">
        <v>-10.674477</v>
      </c>
      <c r="Q199" s="295" t="s">
        <v>280</v>
      </c>
      <c r="R199" s="296">
        <v>0</v>
      </c>
      <c r="S199" s="365">
        <v>2.077909419758731E-4</v>
      </c>
      <c r="T199" s="365">
        <v>8.4710501760421617E-4</v>
      </c>
      <c r="U199" s="365">
        <v>0.24529537384107084</v>
      </c>
      <c r="V199" s="366"/>
      <c r="W199" s="295"/>
      <c r="X199" s="295"/>
      <c r="Y199" s="295"/>
      <c r="Z199" s="313"/>
      <c r="AA199" s="313"/>
      <c r="AB199" s="301"/>
      <c r="AC199" s="295"/>
    </row>
    <row r="200" spans="1:29" ht="15">
      <c r="A200" s="247" t="s">
        <v>10263</v>
      </c>
      <c r="B200" s="287" t="s">
        <v>10264</v>
      </c>
      <c r="C200" s="287" t="s">
        <v>1189</v>
      </c>
      <c r="D200" s="305">
        <v>40</v>
      </c>
      <c r="E200" s="287" t="s">
        <v>1</v>
      </c>
      <c r="F200" s="362">
        <v>43707</v>
      </c>
      <c r="G200" s="363" t="s">
        <v>8797</v>
      </c>
      <c r="H200" s="363" t="s">
        <v>2660</v>
      </c>
      <c r="I200" s="364">
        <v>0.12537000000000001</v>
      </c>
      <c r="J200" s="364">
        <v>1</v>
      </c>
      <c r="K200" s="363" t="s">
        <v>438</v>
      </c>
      <c r="L200" s="292">
        <v>20.65</v>
      </c>
      <c r="M200" s="293" t="s">
        <v>2661</v>
      </c>
      <c r="N200" s="293" t="s">
        <v>2662</v>
      </c>
      <c r="O200" s="294" t="s">
        <v>169</v>
      </c>
      <c r="P200" s="295">
        <v>-33.236342999999998</v>
      </c>
      <c r="Q200" s="295" t="s">
        <v>408</v>
      </c>
      <c r="R200" s="296">
        <v>0</v>
      </c>
      <c r="S200" s="365">
        <v>1.0075130260037378E-4</v>
      </c>
      <c r="T200" s="365">
        <v>2.4948429392015255E-4</v>
      </c>
      <c r="U200" s="365">
        <v>0.40383825778074522</v>
      </c>
      <c r="V200" s="366"/>
      <c r="W200" s="295"/>
      <c r="X200" s="295"/>
      <c r="Y200" s="295"/>
      <c r="Z200" s="313"/>
      <c r="AA200" s="313"/>
      <c r="AB200" s="301"/>
      <c r="AC200" s="295"/>
    </row>
    <row r="201" spans="1:29" ht="15">
      <c r="A201" s="247" t="s">
        <v>176</v>
      </c>
      <c r="B201" s="287" t="s">
        <v>10265</v>
      </c>
      <c r="C201" s="287" t="s">
        <v>1194</v>
      </c>
      <c r="D201" s="305">
        <v>41</v>
      </c>
      <c r="E201" s="287" t="s">
        <v>1</v>
      </c>
      <c r="F201" s="362">
        <v>43707</v>
      </c>
      <c r="G201" s="363" t="s">
        <v>8797</v>
      </c>
      <c r="H201" s="363" t="s">
        <v>1508</v>
      </c>
      <c r="I201" s="364">
        <v>0.14587</v>
      </c>
      <c r="J201" s="364">
        <v>9</v>
      </c>
      <c r="K201" s="363" t="s">
        <v>438</v>
      </c>
      <c r="L201" s="292">
        <v>84.31</v>
      </c>
      <c r="M201" s="293" t="s">
        <v>1509</v>
      </c>
      <c r="N201" s="293" t="s">
        <v>1510</v>
      </c>
      <c r="O201" s="294" t="s">
        <v>169</v>
      </c>
      <c r="P201" s="295">
        <v>-8.2689649999999997</v>
      </c>
      <c r="Q201" s="295" t="s">
        <v>484</v>
      </c>
      <c r="R201" s="296">
        <v>0</v>
      </c>
      <c r="S201" s="365">
        <v>1.4913979573808103E-3</v>
      </c>
      <c r="T201" s="365">
        <v>7.7230975108622413E-4</v>
      </c>
      <c r="U201" s="365">
        <v>1.9310878249086147</v>
      </c>
      <c r="V201" s="366"/>
      <c r="W201" s="295"/>
      <c r="X201" s="295"/>
      <c r="Y201" s="295"/>
      <c r="Z201" s="313"/>
      <c r="AA201" s="313"/>
      <c r="AB201" s="301"/>
      <c r="AC201" s="295"/>
    </row>
    <row r="202" spans="1:29" ht="15">
      <c r="A202" s="247" t="s">
        <v>176</v>
      </c>
      <c r="B202" s="287" t="s">
        <v>10266</v>
      </c>
      <c r="C202" s="287" t="s">
        <v>1196</v>
      </c>
      <c r="D202" s="305">
        <v>42</v>
      </c>
      <c r="E202" s="287" t="s">
        <v>1</v>
      </c>
      <c r="F202" s="362">
        <v>43707</v>
      </c>
      <c r="G202" s="363" t="s">
        <v>8797</v>
      </c>
      <c r="H202" s="363" t="s">
        <v>1513</v>
      </c>
      <c r="I202" s="364">
        <v>0.17798</v>
      </c>
      <c r="J202" s="364">
        <v>17</v>
      </c>
      <c r="K202" s="363" t="s">
        <v>438</v>
      </c>
      <c r="L202" s="292">
        <v>112.56</v>
      </c>
      <c r="M202" s="293" t="s">
        <v>1514</v>
      </c>
      <c r="N202" s="293" t="s">
        <v>1515</v>
      </c>
      <c r="O202" s="294" t="s">
        <v>169</v>
      </c>
      <c r="P202" s="295">
        <v>-11.054921</v>
      </c>
      <c r="Q202" s="295" t="s">
        <v>447</v>
      </c>
      <c r="R202" s="296">
        <v>0</v>
      </c>
      <c r="S202" s="365">
        <v>1.6892477822861416E-4</v>
      </c>
      <c r="T202" s="365">
        <v>3.4939015504289583E-4</v>
      </c>
      <c r="U202" s="365">
        <v>0.48348465401915713</v>
      </c>
      <c r="V202" s="366"/>
      <c r="W202" s="295"/>
      <c r="X202" s="295"/>
      <c r="Y202" s="295"/>
      <c r="Z202" s="313"/>
      <c r="AA202" s="313"/>
      <c r="AB202" s="301"/>
      <c r="AC202" s="295"/>
    </row>
    <row r="203" spans="1:29" ht="15">
      <c r="A203" s="247" t="s">
        <v>176</v>
      </c>
      <c r="B203" s="287" t="s">
        <v>9051</v>
      </c>
      <c r="C203" s="287" t="s">
        <v>1201</v>
      </c>
      <c r="D203" s="305">
        <v>43</v>
      </c>
      <c r="E203" s="287" t="s">
        <v>1</v>
      </c>
      <c r="F203" s="362">
        <v>43707</v>
      </c>
      <c r="G203" s="363" t="s">
        <v>8797</v>
      </c>
      <c r="H203" s="363" t="s">
        <v>2798</v>
      </c>
      <c r="I203" s="364">
        <v>0.22373999999999999</v>
      </c>
      <c r="J203" s="364">
        <v>20</v>
      </c>
      <c r="K203" s="363" t="s">
        <v>438</v>
      </c>
      <c r="L203" s="292">
        <v>25.41</v>
      </c>
      <c r="M203" s="293" t="s">
        <v>2799</v>
      </c>
      <c r="N203" s="293" t="s">
        <v>2800</v>
      </c>
      <c r="O203" s="294" t="s">
        <v>169</v>
      </c>
      <c r="P203" s="295">
        <v>-20.469486</v>
      </c>
      <c r="Q203" s="295" t="s">
        <v>408</v>
      </c>
      <c r="R203" s="296">
        <v>0</v>
      </c>
      <c r="S203" s="365">
        <v>2.3583934482625288E-5</v>
      </c>
      <c r="T203" s="365">
        <v>2.3422357294722112E-4</v>
      </c>
      <c r="U203" s="365">
        <v>0.10068984170068819</v>
      </c>
      <c r="V203" s="366"/>
      <c r="W203" s="295"/>
      <c r="X203" s="295"/>
      <c r="Y203" s="295"/>
      <c r="Z203" s="313"/>
      <c r="AA203" s="313"/>
      <c r="AB203" s="301"/>
      <c r="AC203" s="295"/>
    </row>
    <row r="204" spans="1:29" ht="15">
      <c r="A204" s="247" t="s">
        <v>176</v>
      </c>
      <c r="B204" s="287" t="s">
        <v>10267</v>
      </c>
      <c r="C204" s="287" t="s">
        <v>1203</v>
      </c>
      <c r="D204" s="305">
        <v>44</v>
      </c>
      <c r="E204" s="287" t="s">
        <v>1</v>
      </c>
      <c r="F204" s="362">
        <v>43707</v>
      </c>
      <c r="G204" s="363" t="s">
        <v>8797</v>
      </c>
      <c r="H204" s="363" t="s">
        <v>7072</v>
      </c>
      <c r="I204" s="364">
        <v>0.17002999999999999</v>
      </c>
      <c r="J204" s="364">
        <v>56</v>
      </c>
      <c r="K204" s="363" t="s">
        <v>438</v>
      </c>
      <c r="L204" s="292">
        <v>24.98</v>
      </c>
      <c r="M204" s="293" t="s">
        <v>7073</v>
      </c>
      <c r="N204" s="293" t="s">
        <v>7074</v>
      </c>
      <c r="O204" s="294" t="s">
        <v>169</v>
      </c>
      <c r="P204" s="295">
        <v>-17.693579</v>
      </c>
      <c r="Q204" s="295" t="s">
        <v>408</v>
      </c>
      <c r="R204" s="296">
        <v>0</v>
      </c>
      <c r="S204" s="365">
        <v>3.9748594675280555E-5</v>
      </c>
      <c r="T204" s="365">
        <v>3.6907527024757265E-4</v>
      </c>
      <c r="U204" s="365">
        <v>0.10769780009540472</v>
      </c>
      <c r="V204" s="366"/>
      <c r="W204" s="295"/>
      <c r="X204" s="295"/>
      <c r="Y204" s="295"/>
      <c r="Z204" s="313"/>
      <c r="AA204" s="313"/>
      <c r="AB204" s="301"/>
      <c r="AC204" s="295"/>
    </row>
    <row r="205" spans="1:29" ht="15">
      <c r="A205" s="247" t="s">
        <v>176</v>
      </c>
      <c r="B205" s="287" t="s">
        <v>10268</v>
      </c>
      <c r="C205" s="287" t="s">
        <v>1208</v>
      </c>
      <c r="D205" s="305">
        <v>45</v>
      </c>
      <c r="E205" s="287" t="s">
        <v>1</v>
      </c>
      <c r="F205" s="362">
        <v>43707</v>
      </c>
      <c r="G205" s="363" t="s">
        <v>8797</v>
      </c>
      <c r="H205" s="363" t="s">
        <v>2676</v>
      </c>
      <c r="I205" s="364">
        <v>0.11758</v>
      </c>
      <c r="J205" s="364">
        <v>2</v>
      </c>
      <c r="K205" s="363" t="s">
        <v>438</v>
      </c>
      <c r="L205" s="292">
        <v>51.19</v>
      </c>
      <c r="M205" s="293" t="s">
        <v>2677</v>
      </c>
      <c r="N205" s="293" t="s">
        <v>2678</v>
      </c>
      <c r="O205" s="294" t="s">
        <v>169</v>
      </c>
      <c r="P205" s="295">
        <v>-6.0561600000000002</v>
      </c>
      <c r="Q205" s="295" t="s">
        <v>404</v>
      </c>
      <c r="R205" s="296">
        <v>0</v>
      </c>
      <c r="S205" s="365">
        <v>3.4390398026324688E-4</v>
      </c>
      <c r="T205" s="365">
        <v>1.6227885675404565E-3</v>
      </c>
      <c r="U205" s="365">
        <v>0.21192161883693655</v>
      </c>
      <c r="V205" s="366"/>
      <c r="W205" s="295"/>
      <c r="X205" s="295"/>
      <c r="Y205" s="295"/>
      <c r="Z205" s="313"/>
      <c r="AA205" s="313"/>
      <c r="AB205" s="301"/>
      <c r="AC205" s="295"/>
    </row>
    <row r="206" spans="1:29" ht="15">
      <c r="A206" s="247" t="s">
        <v>10269</v>
      </c>
      <c r="B206" s="287" t="s">
        <v>10270</v>
      </c>
      <c r="C206" s="287" t="s">
        <v>1210</v>
      </c>
      <c r="D206" s="305">
        <v>46</v>
      </c>
      <c r="E206" s="287" t="s">
        <v>1</v>
      </c>
      <c r="F206" s="362">
        <v>43707</v>
      </c>
      <c r="G206" s="363" t="s">
        <v>8797</v>
      </c>
      <c r="H206" s="363" t="s">
        <v>2981</v>
      </c>
      <c r="I206" s="364">
        <v>0.13963</v>
      </c>
      <c r="J206" s="364">
        <v>1</v>
      </c>
      <c r="K206" s="363" t="s">
        <v>438</v>
      </c>
      <c r="L206" s="292">
        <v>28.99</v>
      </c>
      <c r="M206" s="293" t="s">
        <v>2982</v>
      </c>
      <c r="N206" s="293" t="s">
        <v>2983</v>
      </c>
      <c r="O206" s="294" t="s">
        <v>169</v>
      </c>
      <c r="P206" s="295">
        <v>-9.6884730000000001</v>
      </c>
      <c r="Q206" s="295" t="s">
        <v>447</v>
      </c>
      <c r="R206" s="296">
        <v>0</v>
      </c>
      <c r="S206" s="365">
        <v>1.5684813361067792E-5</v>
      </c>
      <c r="T206" s="365">
        <v>2.2985035705133859E-4</v>
      </c>
      <c r="U206" s="365">
        <v>6.8239238617169018E-2</v>
      </c>
      <c r="V206" s="366"/>
      <c r="W206" s="295"/>
      <c r="X206" s="295"/>
      <c r="Y206" s="295"/>
      <c r="Z206" s="313"/>
      <c r="AA206" s="313"/>
      <c r="AB206" s="301"/>
      <c r="AC206" s="295"/>
    </row>
    <row r="207" spans="1:29" ht="15">
      <c r="A207" s="247" t="s">
        <v>176</v>
      </c>
      <c r="B207" s="287" t="s">
        <v>10271</v>
      </c>
      <c r="C207" s="287" t="s">
        <v>1212</v>
      </c>
      <c r="D207" s="305">
        <v>47</v>
      </c>
      <c r="E207" s="287" t="s">
        <v>1</v>
      </c>
      <c r="F207" s="362">
        <v>43707</v>
      </c>
      <c r="G207" s="363" t="s">
        <v>8797</v>
      </c>
      <c r="H207" s="363" t="s">
        <v>1540</v>
      </c>
      <c r="I207" s="364">
        <v>0.19275999999999999</v>
      </c>
      <c r="J207" s="364">
        <v>5</v>
      </c>
      <c r="K207" s="363" t="s">
        <v>438</v>
      </c>
      <c r="L207" s="292">
        <v>26.38</v>
      </c>
      <c r="M207" s="293" t="s">
        <v>1541</v>
      </c>
      <c r="N207" s="293" t="s">
        <v>1542</v>
      </c>
      <c r="O207" s="294" t="s">
        <v>169</v>
      </c>
      <c r="P207" s="295">
        <v>-25.878060000000001</v>
      </c>
      <c r="Q207" s="295" t="s">
        <v>280</v>
      </c>
      <c r="R207" s="296">
        <v>0</v>
      </c>
      <c r="S207" s="365">
        <v>7.7886655831882826E-5</v>
      </c>
      <c r="T207" s="365">
        <v>1.7094521866759787E-4</v>
      </c>
      <c r="U207" s="365">
        <v>0.45562348241709549</v>
      </c>
      <c r="V207" s="366"/>
      <c r="W207" s="295"/>
      <c r="X207" s="295"/>
      <c r="Y207" s="295"/>
      <c r="Z207" s="313"/>
      <c r="AA207" s="313"/>
      <c r="AB207" s="301"/>
      <c r="AC207" s="295"/>
    </row>
    <row r="208" spans="1:29" ht="15">
      <c r="A208" s="247" t="s">
        <v>176</v>
      </c>
      <c r="B208" s="287" t="s">
        <v>10272</v>
      </c>
      <c r="C208" s="287" t="s">
        <v>1217</v>
      </c>
      <c r="D208" s="305">
        <v>48</v>
      </c>
      <c r="E208" s="287" t="s">
        <v>1</v>
      </c>
      <c r="F208" s="362">
        <v>43707</v>
      </c>
      <c r="G208" s="363" t="s">
        <v>8797</v>
      </c>
      <c r="H208" s="363" t="s">
        <v>2692</v>
      </c>
      <c r="I208" s="364">
        <v>0.16686999999999999</v>
      </c>
      <c r="J208" s="364">
        <v>19</v>
      </c>
      <c r="K208" s="363" t="s">
        <v>438</v>
      </c>
      <c r="L208" s="292">
        <v>15.7</v>
      </c>
      <c r="M208" s="293" t="s">
        <v>2693</v>
      </c>
      <c r="N208" s="293" t="s">
        <v>2694</v>
      </c>
      <c r="O208" s="294" t="s">
        <v>169</v>
      </c>
      <c r="P208" s="295">
        <v>-18.186558000000002</v>
      </c>
      <c r="Q208" s="295" t="s">
        <v>280</v>
      </c>
      <c r="R208" s="296">
        <v>0</v>
      </c>
      <c r="S208" s="365">
        <v>3.7241104785029975E-5</v>
      </c>
      <c r="T208" s="365">
        <v>2.6491469766481702E-4</v>
      </c>
      <c r="U208" s="365">
        <v>0.14057772223777948</v>
      </c>
      <c r="V208" s="366"/>
      <c r="W208" s="295"/>
      <c r="X208" s="295"/>
      <c r="Y208" s="295"/>
      <c r="Z208" s="313"/>
      <c r="AA208" s="313"/>
      <c r="AB208" s="301"/>
      <c r="AC208" s="295"/>
    </row>
    <row r="209" spans="1:29" ht="15">
      <c r="A209" s="247" t="s">
        <v>176</v>
      </c>
      <c r="B209" s="287" t="s">
        <v>9054</v>
      </c>
      <c r="C209" s="287" t="s">
        <v>1222</v>
      </c>
      <c r="D209" s="305">
        <v>49</v>
      </c>
      <c r="E209" s="287" t="s">
        <v>1</v>
      </c>
      <c r="F209" s="362">
        <v>43707</v>
      </c>
      <c r="G209" s="363" t="s">
        <v>8797</v>
      </c>
      <c r="H209" s="363" t="s">
        <v>4801</v>
      </c>
      <c r="I209" s="364">
        <v>0.15135999999999999</v>
      </c>
      <c r="J209" s="364">
        <v>14</v>
      </c>
      <c r="K209" s="363" t="s">
        <v>438</v>
      </c>
      <c r="L209" s="292">
        <v>77.38</v>
      </c>
      <c r="M209" s="293" t="s">
        <v>4802</v>
      </c>
      <c r="N209" s="293" t="s">
        <v>4803</v>
      </c>
      <c r="O209" s="294" t="s">
        <v>169</v>
      </c>
      <c r="P209" s="295">
        <v>-7.5397369999999997</v>
      </c>
      <c r="Q209" s="295" t="s">
        <v>280</v>
      </c>
      <c r="R209" s="296">
        <v>0</v>
      </c>
      <c r="S209" s="365">
        <v>5.0803839611156959E-4</v>
      </c>
      <c r="T209" s="365">
        <v>8.0327230557815518E-4</v>
      </c>
      <c r="U209" s="365">
        <v>0.63246098811524321</v>
      </c>
      <c r="V209" s="366"/>
      <c r="W209" s="295"/>
      <c r="X209" s="295"/>
      <c r="Y209" s="295"/>
      <c r="Z209" s="313"/>
      <c r="AA209" s="313"/>
      <c r="AB209" s="301"/>
      <c r="AC209" s="295"/>
    </row>
    <row r="210" spans="1:29" ht="15">
      <c r="A210" s="247" t="s">
        <v>176</v>
      </c>
      <c r="B210" s="287" t="s">
        <v>10273</v>
      </c>
      <c r="C210" s="287" t="s">
        <v>1227</v>
      </c>
      <c r="D210" s="305">
        <v>50</v>
      </c>
      <c r="E210" s="287" t="s">
        <v>1</v>
      </c>
      <c r="F210" s="362">
        <v>43707</v>
      </c>
      <c r="G210" s="363" t="s">
        <v>8797</v>
      </c>
      <c r="H210" s="363" t="s">
        <v>810</v>
      </c>
      <c r="I210" s="364">
        <v>0.22964999999999999</v>
      </c>
      <c r="J210" s="364">
        <v>43</v>
      </c>
      <c r="K210" s="363" t="s">
        <v>438</v>
      </c>
      <c r="L210" s="292">
        <v>19.47</v>
      </c>
      <c r="M210" s="293" t="s">
        <v>811</v>
      </c>
      <c r="N210" s="293" t="s">
        <v>812</v>
      </c>
      <c r="O210" s="294" t="s">
        <v>169</v>
      </c>
      <c r="P210" s="295">
        <v>-6.8421070000000004</v>
      </c>
      <c r="Q210" s="295" t="s">
        <v>280</v>
      </c>
      <c r="R210" s="296">
        <v>0</v>
      </c>
      <c r="S210" s="365">
        <v>7.6593766574078876E-5</v>
      </c>
      <c r="T210" s="365">
        <v>4.0024659407615127E-4</v>
      </c>
      <c r="U210" s="365">
        <v>0.19136644185785645</v>
      </c>
      <c r="V210" s="366"/>
      <c r="W210" s="295"/>
      <c r="X210" s="295"/>
      <c r="Y210" s="295"/>
      <c r="Z210" s="313"/>
      <c r="AA210" s="313"/>
      <c r="AB210" s="301"/>
      <c r="AC210" s="295"/>
    </row>
    <row r="211" spans="1:29" ht="15">
      <c r="A211" s="247" t="s">
        <v>176</v>
      </c>
      <c r="B211" s="287" t="s">
        <v>9074</v>
      </c>
      <c r="C211" s="287" t="s">
        <v>1232</v>
      </c>
      <c r="D211" s="305">
        <v>1</v>
      </c>
      <c r="E211" s="287" t="s">
        <v>31</v>
      </c>
      <c r="F211" s="362">
        <v>43707</v>
      </c>
      <c r="G211" s="363" t="s">
        <v>8802</v>
      </c>
      <c r="H211" s="363" t="s">
        <v>2704</v>
      </c>
      <c r="I211" s="364">
        <v>5.7849999999999999E-2</v>
      </c>
      <c r="J211" s="364">
        <v>126</v>
      </c>
      <c r="K211" s="363" t="s">
        <v>438</v>
      </c>
      <c r="L211" s="292">
        <v>35.26</v>
      </c>
      <c r="M211" s="293" t="s">
        <v>2705</v>
      </c>
      <c r="N211" s="293" t="s">
        <v>2706</v>
      </c>
      <c r="O211" s="294" t="s">
        <v>305</v>
      </c>
      <c r="P211" s="295">
        <v>3.5535931999999999</v>
      </c>
      <c r="Q211" s="295" t="s">
        <v>447</v>
      </c>
      <c r="R211" s="296">
        <v>0</v>
      </c>
      <c r="S211" s="365">
        <v>1.6365383824989801E-3</v>
      </c>
      <c r="T211" s="365">
        <v>1.0758812392715592E-2</v>
      </c>
      <c r="U211" s="365">
        <v>0.15211143412139261</v>
      </c>
      <c r="V211" s="366"/>
      <c r="W211" s="295"/>
      <c r="X211" s="295"/>
      <c r="Y211" s="295"/>
      <c r="Z211" s="313"/>
      <c r="AA211" s="313"/>
      <c r="AB211" s="301"/>
      <c r="AC211" s="295"/>
    </row>
    <row r="212" spans="1:29" ht="15">
      <c r="A212" s="247" t="s">
        <v>176</v>
      </c>
      <c r="B212" s="287" t="s">
        <v>10274</v>
      </c>
      <c r="C212" s="287" t="s">
        <v>1234</v>
      </c>
      <c r="D212" s="305">
        <v>2</v>
      </c>
      <c r="E212" s="287" t="s">
        <v>31</v>
      </c>
      <c r="F212" s="362">
        <v>43707</v>
      </c>
      <c r="G212" s="363" t="s">
        <v>8802</v>
      </c>
      <c r="H212" s="363" t="s">
        <v>3150</v>
      </c>
      <c r="I212" s="364">
        <v>6.5100000000000005E-2</v>
      </c>
      <c r="J212" s="364">
        <v>18</v>
      </c>
      <c r="K212" s="363" t="s">
        <v>438</v>
      </c>
      <c r="L212" s="292">
        <v>65.739999999999995</v>
      </c>
      <c r="M212" s="293" t="s">
        <v>3151</v>
      </c>
      <c r="N212" s="293" t="s">
        <v>3152</v>
      </c>
      <c r="O212" s="294" t="s">
        <v>305</v>
      </c>
      <c r="P212" s="295">
        <v>-1.3209343</v>
      </c>
      <c r="Q212" s="295" t="s">
        <v>280</v>
      </c>
      <c r="R212" s="296">
        <v>0</v>
      </c>
      <c r="S212" s="365">
        <v>3.2574781584940628E-3</v>
      </c>
      <c r="T212" s="365">
        <v>4.1290501860428352E-3</v>
      </c>
      <c r="U212" s="365">
        <v>0.78891706608582968</v>
      </c>
      <c r="V212" s="366"/>
      <c r="W212" s="295"/>
      <c r="X212" s="295"/>
      <c r="Y212" s="295"/>
      <c r="Z212" s="313"/>
      <c r="AA212" s="313"/>
      <c r="AB212" s="301"/>
      <c r="AC212" s="295"/>
    </row>
    <row r="213" spans="1:29" ht="15">
      <c r="A213" s="247" t="s">
        <v>176</v>
      </c>
      <c r="B213" s="287" t="s">
        <v>9075</v>
      </c>
      <c r="C213" s="287" t="s">
        <v>1236</v>
      </c>
      <c r="D213" s="305">
        <v>3</v>
      </c>
      <c r="E213" s="287" t="s">
        <v>31</v>
      </c>
      <c r="F213" s="362">
        <v>43707</v>
      </c>
      <c r="G213" s="363" t="s">
        <v>8802</v>
      </c>
      <c r="H213" s="363" t="s">
        <v>3440</v>
      </c>
      <c r="I213" s="364">
        <v>7.6810000000000003E-2</v>
      </c>
      <c r="J213" s="364">
        <v>25</v>
      </c>
      <c r="K213" s="363" t="s">
        <v>438</v>
      </c>
      <c r="L213" s="292">
        <v>43.74</v>
      </c>
      <c r="M213" s="293" t="s">
        <v>3441</v>
      </c>
      <c r="N213" s="293" t="s">
        <v>3442</v>
      </c>
      <c r="O213" s="294" t="s">
        <v>305</v>
      </c>
      <c r="P213" s="295">
        <v>-7.0745649999999998</v>
      </c>
      <c r="Q213" s="295" t="s">
        <v>404</v>
      </c>
      <c r="R213" s="296">
        <v>0</v>
      </c>
      <c r="S213" s="365">
        <v>2.9094095620287998E-3</v>
      </c>
      <c r="T213" s="365">
        <v>3.6761947352467162E-3</v>
      </c>
      <c r="U213" s="365">
        <v>0.79141878261613474</v>
      </c>
      <c r="V213" s="366"/>
      <c r="W213" s="295"/>
      <c r="X213" s="295"/>
      <c r="Y213" s="295"/>
      <c r="Z213" s="313"/>
      <c r="AA213" s="313"/>
      <c r="AB213" s="301"/>
      <c r="AC213" s="295"/>
    </row>
    <row r="214" spans="1:29" ht="15">
      <c r="A214" s="247" t="s">
        <v>10275</v>
      </c>
      <c r="B214" s="287" t="s">
        <v>10276</v>
      </c>
      <c r="C214" s="287" t="s">
        <v>1238</v>
      </c>
      <c r="D214" s="305">
        <v>4</v>
      </c>
      <c r="E214" s="287" t="s">
        <v>31</v>
      </c>
      <c r="F214" s="362">
        <v>43707</v>
      </c>
      <c r="G214" s="363" t="s">
        <v>8802</v>
      </c>
      <c r="H214" s="363" t="s">
        <v>822</v>
      </c>
      <c r="I214" s="364">
        <v>4.6359999999999998E-2</v>
      </c>
      <c r="J214" s="364">
        <v>1</v>
      </c>
      <c r="K214" s="363" t="s">
        <v>438</v>
      </c>
      <c r="L214" s="292">
        <v>21.57</v>
      </c>
      <c r="M214" s="293" t="s">
        <v>823</v>
      </c>
      <c r="N214" s="293" t="s">
        <v>824</v>
      </c>
      <c r="O214" s="294" t="s">
        <v>305</v>
      </c>
      <c r="P214" s="295">
        <v>-11.670762</v>
      </c>
      <c r="Q214" s="295" t="s">
        <v>484</v>
      </c>
      <c r="R214" s="296">
        <v>0</v>
      </c>
      <c r="S214" s="365">
        <v>8.6889280044590131E-4</v>
      </c>
      <c r="T214" s="365">
        <v>3.292977766299422E-4</v>
      </c>
      <c r="U214" s="365">
        <v>2.6386233437049422</v>
      </c>
      <c r="V214" s="366"/>
      <c r="W214" s="295"/>
      <c r="X214" s="295"/>
      <c r="Y214" s="295"/>
      <c r="Z214" s="313"/>
      <c r="AA214" s="313"/>
      <c r="AB214" s="301"/>
      <c r="AC214" s="295"/>
    </row>
    <row r="215" spans="1:29" ht="15">
      <c r="A215" s="247" t="s">
        <v>176</v>
      </c>
      <c r="B215" s="287" t="s">
        <v>10277</v>
      </c>
      <c r="C215" s="287" t="s">
        <v>1243</v>
      </c>
      <c r="D215" s="305">
        <v>5</v>
      </c>
      <c r="E215" s="287" t="s">
        <v>31</v>
      </c>
      <c r="F215" s="362">
        <v>43707</v>
      </c>
      <c r="G215" s="363" t="s">
        <v>8802</v>
      </c>
      <c r="H215" s="363" t="s">
        <v>3790</v>
      </c>
      <c r="I215" s="364">
        <v>4.4609999999999997E-2</v>
      </c>
      <c r="J215" s="364">
        <v>2</v>
      </c>
      <c r="K215" s="363" t="s">
        <v>438</v>
      </c>
      <c r="L215" s="292">
        <v>43.13</v>
      </c>
      <c r="M215" s="293" t="s">
        <v>3791</v>
      </c>
      <c r="N215" s="293" t="s">
        <v>3792</v>
      </c>
      <c r="O215" s="294" t="s">
        <v>305</v>
      </c>
      <c r="P215" s="295">
        <v>-5.6855440000000002</v>
      </c>
      <c r="Q215" s="295" t="s">
        <v>408</v>
      </c>
      <c r="R215" s="296">
        <v>0</v>
      </c>
      <c r="S215" s="365">
        <v>5.2512258966286893E-4</v>
      </c>
      <c r="T215" s="365">
        <v>5.3998000519184816E-4</v>
      </c>
      <c r="U215" s="365">
        <v>0.97248524873860731</v>
      </c>
      <c r="V215" s="366"/>
      <c r="W215" s="295"/>
      <c r="X215" s="295"/>
      <c r="Y215" s="295"/>
      <c r="Z215" s="313"/>
      <c r="AA215" s="313"/>
      <c r="AB215" s="301"/>
      <c r="AC215" s="295"/>
    </row>
    <row r="216" spans="1:29" ht="15">
      <c r="A216" s="247" t="s">
        <v>176</v>
      </c>
      <c r="B216" s="287" t="s">
        <v>10278</v>
      </c>
      <c r="C216" s="287" t="s">
        <v>1248</v>
      </c>
      <c r="D216" s="305">
        <v>6</v>
      </c>
      <c r="E216" s="287" t="s">
        <v>31</v>
      </c>
      <c r="F216" s="362">
        <v>43707</v>
      </c>
      <c r="G216" s="363" t="s">
        <v>8802</v>
      </c>
      <c r="H216" s="363" t="s">
        <v>2286</v>
      </c>
      <c r="I216" s="364">
        <v>4.5370000000000001E-2</v>
      </c>
      <c r="J216" s="364">
        <v>3</v>
      </c>
      <c r="K216" s="363" t="s">
        <v>438</v>
      </c>
      <c r="L216" s="292">
        <v>44.08</v>
      </c>
      <c r="M216" s="293" t="s">
        <v>2287</v>
      </c>
      <c r="N216" s="293" t="s">
        <v>2288</v>
      </c>
      <c r="O216" s="294" t="s">
        <v>305</v>
      </c>
      <c r="P216" s="295">
        <v>-5.6108355999999997</v>
      </c>
      <c r="Q216" s="295" t="s">
        <v>280</v>
      </c>
      <c r="R216" s="296">
        <v>0</v>
      </c>
      <c r="S216" s="365" t="s">
        <v>280</v>
      </c>
      <c r="T216" s="365" t="s">
        <v>280</v>
      </c>
      <c r="U216" s="365" t="s">
        <v>280</v>
      </c>
      <c r="V216" s="366"/>
      <c r="W216" s="295"/>
      <c r="X216" s="295"/>
      <c r="Y216" s="295"/>
      <c r="Z216" s="313"/>
      <c r="AA216" s="313"/>
      <c r="AB216" s="301"/>
      <c r="AC216" s="295"/>
    </row>
    <row r="217" spans="1:29" ht="15">
      <c r="A217" s="247" t="s">
        <v>176</v>
      </c>
      <c r="B217" s="287" t="s">
        <v>9076</v>
      </c>
      <c r="C217" s="287" t="s">
        <v>1250</v>
      </c>
      <c r="D217" s="305">
        <v>7</v>
      </c>
      <c r="E217" s="287" t="s">
        <v>31</v>
      </c>
      <c r="F217" s="362">
        <v>43707</v>
      </c>
      <c r="G217" s="363" t="s">
        <v>8802</v>
      </c>
      <c r="H217" s="363" t="s">
        <v>838</v>
      </c>
      <c r="I217" s="364">
        <v>8.7870000000000004E-2</v>
      </c>
      <c r="J217" s="364">
        <v>134</v>
      </c>
      <c r="K217" s="363" t="s">
        <v>438</v>
      </c>
      <c r="L217" s="292">
        <v>11.38</v>
      </c>
      <c r="M217" s="293" t="s">
        <v>839</v>
      </c>
      <c r="N217" s="293" t="s">
        <v>840</v>
      </c>
      <c r="O217" s="294" t="s">
        <v>305</v>
      </c>
      <c r="P217" s="295">
        <v>-3.8048030000000002</v>
      </c>
      <c r="Q217" s="295" t="s">
        <v>447</v>
      </c>
      <c r="R217" s="296">
        <v>0</v>
      </c>
      <c r="S217" s="365">
        <v>5.6221045720344251E-6</v>
      </c>
      <c r="T217" s="365">
        <v>4.5537711003171516E-4</v>
      </c>
      <c r="U217" s="365">
        <v>1.2346041222060697E-2</v>
      </c>
      <c r="V217" s="366"/>
      <c r="W217" s="295"/>
      <c r="X217" s="295"/>
      <c r="Y217" s="295"/>
      <c r="Z217" s="313"/>
      <c r="AA217" s="313"/>
      <c r="AB217" s="301"/>
      <c r="AC217" s="295"/>
    </row>
    <row r="218" spans="1:29" ht="15">
      <c r="A218" s="247" t="s">
        <v>176</v>
      </c>
      <c r="B218" s="287" t="s">
        <v>10279</v>
      </c>
      <c r="C218" s="287" t="s">
        <v>1255</v>
      </c>
      <c r="D218" s="305">
        <v>8</v>
      </c>
      <c r="E218" s="287" t="s">
        <v>31</v>
      </c>
      <c r="F218" s="362">
        <v>43707</v>
      </c>
      <c r="G218" s="363" t="s">
        <v>8802</v>
      </c>
      <c r="H218" s="363" t="s">
        <v>853</v>
      </c>
      <c r="I218" s="364">
        <v>5.2350000000000001E-2</v>
      </c>
      <c r="J218" s="364">
        <v>2</v>
      </c>
      <c r="K218" s="363" t="s">
        <v>438</v>
      </c>
      <c r="L218" s="292">
        <v>9.5500000000000007</v>
      </c>
      <c r="M218" s="293" t="s">
        <v>854</v>
      </c>
      <c r="N218" s="293" t="s">
        <v>855</v>
      </c>
      <c r="O218" s="294" t="s">
        <v>305</v>
      </c>
      <c r="P218" s="295">
        <v>-12.465626</v>
      </c>
      <c r="Q218" s="295" t="s">
        <v>280</v>
      </c>
      <c r="R218" s="296">
        <v>0</v>
      </c>
      <c r="S218" s="365">
        <v>3.2713170348932114E-5</v>
      </c>
      <c r="T218" s="365">
        <v>1.1045400912395267E-4</v>
      </c>
      <c r="U218" s="365">
        <v>0.29617005854645839</v>
      </c>
      <c r="V218" s="366"/>
      <c r="W218" s="295"/>
      <c r="X218" s="295"/>
      <c r="Y218" s="295"/>
      <c r="Z218" s="313"/>
      <c r="AA218" s="313"/>
      <c r="AB218" s="301"/>
      <c r="AC218" s="295"/>
    </row>
    <row r="219" spans="1:29" ht="15">
      <c r="A219" s="247" t="s">
        <v>176</v>
      </c>
      <c r="B219" s="287" t="s">
        <v>10280</v>
      </c>
      <c r="C219" s="287" t="s">
        <v>1260</v>
      </c>
      <c r="D219" s="305">
        <v>9</v>
      </c>
      <c r="E219" s="287" t="s">
        <v>31</v>
      </c>
      <c r="F219" s="362">
        <v>43707</v>
      </c>
      <c r="G219" s="363" t="s">
        <v>8802</v>
      </c>
      <c r="H219" s="363" t="s">
        <v>2734</v>
      </c>
      <c r="I219" s="364">
        <v>4.727E-2</v>
      </c>
      <c r="J219" s="364">
        <v>27</v>
      </c>
      <c r="K219" s="363" t="s">
        <v>438</v>
      </c>
      <c r="L219" s="292">
        <v>77.63</v>
      </c>
      <c r="M219" s="293" t="s">
        <v>2735</v>
      </c>
      <c r="N219" s="293" t="s">
        <v>2736</v>
      </c>
      <c r="O219" s="294" t="s">
        <v>305</v>
      </c>
      <c r="P219" s="295">
        <v>4.495895</v>
      </c>
      <c r="Q219" s="295" t="s">
        <v>447</v>
      </c>
      <c r="R219" s="296">
        <v>0</v>
      </c>
      <c r="S219" s="365">
        <v>1.0267748918994302E-3</v>
      </c>
      <c r="T219" s="365">
        <v>2.5797269595685818E-3</v>
      </c>
      <c r="U219" s="365">
        <v>0.39801688627975651</v>
      </c>
      <c r="V219" s="366"/>
      <c r="W219" s="295"/>
      <c r="X219" s="295"/>
      <c r="Y219" s="295"/>
      <c r="Z219" s="313"/>
      <c r="AA219" s="313"/>
      <c r="AB219" s="301"/>
      <c r="AC219" s="295"/>
    </row>
    <row r="220" spans="1:29" ht="15">
      <c r="A220" s="247" t="s">
        <v>176</v>
      </c>
      <c r="B220" s="287" t="s">
        <v>10281</v>
      </c>
      <c r="C220" s="287" t="s">
        <v>1262</v>
      </c>
      <c r="D220" s="305">
        <v>10</v>
      </c>
      <c r="E220" s="287" t="s">
        <v>31</v>
      </c>
      <c r="F220" s="362">
        <v>43707</v>
      </c>
      <c r="G220" s="363" t="s">
        <v>8802</v>
      </c>
      <c r="H220" s="363" t="s">
        <v>3320</v>
      </c>
      <c r="I220" s="364">
        <v>6.5680000000000002E-2</v>
      </c>
      <c r="J220" s="364">
        <v>5</v>
      </c>
      <c r="K220" s="363" t="s">
        <v>438</v>
      </c>
      <c r="L220" s="292">
        <v>42.63</v>
      </c>
      <c r="M220" s="293" t="s">
        <v>3321</v>
      </c>
      <c r="N220" s="293" t="s">
        <v>3322</v>
      </c>
      <c r="O220" s="294" t="s">
        <v>305</v>
      </c>
      <c r="P220" s="295">
        <v>-10.549128</v>
      </c>
      <c r="Q220" s="295" t="s">
        <v>280</v>
      </c>
      <c r="R220" s="296">
        <v>0</v>
      </c>
      <c r="S220" s="365">
        <v>1.3742126975914495E-3</v>
      </c>
      <c r="T220" s="365">
        <v>1.2906620404906743E-3</v>
      </c>
      <c r="U220" s="365">
        <v>1.0647347287513094</v>
      </c>
      <c r="V220" s="366"/>
      <c r="W220" s="295"/>
      <c r="X220" s="295"/>
      <c r="Y220" s="295"/>
      <c r="Z220" s="313"/>
      <c r="AA220" s="313"/>
      <c r="AB220" s="301"/>
      <c r="AC220" s="295"/>
    </row>
    <row r="221" spans="1:29" ht="15">
      <c r="A221" s="247" t="s">
        <v>176</v>
      </c>
      <c r="B221" s="287" t="s">
        <v>10282</v>
      </c>
      <c r="C221" s="287" t="s">
        <v>1267</v>
      </c>
      <c r="D221" s="305">
        <v>11</v>
      </c>
      <c r="E221" s="287" t="s">
        <v>31</v>
      </c>
      <c r="F221" s="362">
        <v>43707</v>
      </c>
      <c r="G221" s="363" t="s">
        <v>8802</v>
      </c>
      <c r="H221" s="363" t="s">
        <v>3332</v>
      </c>
      <c r="I221" s="364">
        <v>5.0810000000000001E-2</v>
      </c>
      <c r="J221" s="364">
        <v>5</v>
      </c>
      <c r="K221" s="363" t="s">
        <v>438</v>
      </c>
      <c r="L221" s="292">
        <v>68.48</v>
      </c>
      <c r="M221" s="293" t="s">
        <v>3333</v>
      </c>
      <c r="N221" s="293" t="s">
        <v>3334</v>
      </c>
      <c r="O221" s="294" t="s">
        <v>305</v>
      </c>
      <c r="P221" s="295">
        <v>-6.7374887000000001</v>
      </c>
      <c r="Q221" s="295" t="s">
        <v>408</v>
      </c>
      <c r="R221" s="296">
        <v>0</v>
      </c>
      <c r="S221" s="365">
        <v>4.8986995658027504E-3</v>
      </c>
      <c r="T221" s="365">
        <v>1.2089930509727363E-2</v>
      </c>
      <c r="U221" s="365">
        <v>0.40518839722538819</v>
      </c>
      <c r="V221" s="366"/>
      <c r="W221" s="295"/>
      <c r="X221" s="295"/>
      <c r="Y221" s="295"/>
      <c r="Z221" s="313"/>
      <c r="AA221" s="313"/>
      <c r="AB221" s="301"/>
      <c r="AC221" s="295"/>
    </row>
    <row r="222" spans="1:29" ht="15">
      <c r="A222" s="247" t="s">
        <v>176</v>
      </c>
      <c r="B222" s="287" t="s">
        <v>10283</v>
      </c>
      <c r="C222" s="287" t="s">
        <v>1269</v>
      </c>
      <c r="D222" s="305">
        <v>12</v>
      </c>
      <c r="E222" s="287" t="s">
        <v>31</v>
      </c>
      <c r="F222" s="362">
        <v>43707</v>
      </c>
      <c r="G222" s="363" t="s">
        <v>8802</v>
      </c>
      <c r="H222" s="363" t="s">
        <v>2745</v>
      </c>
      <c r="I222" s="364">
        <v>6.5430000000000002E-2</v>
      </c>
      <c r="J222" s="364">
        <v>56</v>
      </c>
      <c r="K222" s="363" t="s">
        <v>438</v>
      </c>
      <c r="L222" s="292">
        <v>9.17</v>
      </c>
      <c r="M222" s="293" t="s">
        <v>2746</v>
      </c>
      <c r="N222" s="293" t="s">
        <v>2747</v>
      </c>
      <c r="O222" s="294" t="s">
        <v>305</v>
      </c>
      <c r="P222" s="295">
        <v>-3.7775397000000002</v>
      </c>
      <c r="Q222" s="295" t="s">
        <v>447</v>
      </c>
      <c r="R222" s="296">
        <v>0</v>
      </c>
      <c r="S222" s="365">
        <v>2.6208631375655893E-5</v>
      </c>
      <c r="T222" s="365">
        <v>1.4550325195899906E-3</v>
      </c>
      <c r="U222" s="365">
        <v>1.8012402487774738E-2</v>
      </c>
      <c r="V222" s="366"/>
      <c r="W222" s="295"/>
      <c r="X222" s="295"/>
      <c r="Y222" s="295"/>
      <c r="Z222" s="313"/>
      <c r="AA222" s="313"/>
      <c r="AB222" s="301"/>
      <c r="AC222" s="295"/>
    </row>
    <row r="223" spans="1:29" ht="15">
      <c r="A223" s="247" t="s">
        <v>176</v>
      </c>
      <c r="B223" s="287" t="s">
        <v>10284</v>
      </c>
      <c r="C223" s="287" t="s">
        <v>1271</v>
      </c>
      <c r="D223" s="305">
        <v>13</v>
      </c>
      <c r="E223" s="287" t="s">
        <v>31</v>
      </c>
      <c r="F223" s="362">
        <v>43707</v>
      </c>
      <c r="G223" s="363" t="s">
        <v>8802</v>
      </c>
      <c r="H223" s="363" t="s">
        <v>2584</v>
      </c>
      <c r="I223" s="364">
        <v>6.1429999999999998E-2</v>
      </c>
      <c r="J223" s="364">
        <v>4</v>
      </c>
      <c r="K223" s="363" t="s">
        <v>438</v>
      </c>
      <c r="L223" s="292">
        <v>15.79</v>
      </c>
      <c r="M223" s="293" t="s">
        <v>2585</v>
      </c>
      <c r="N223" s="293" t="s">
        <v>2586</v>
      </c>
      <c r="O223" s="294" t="s">
        <v>305</v>
      </c>
      <c r="P223" s="295">
        <v>-19.025642000000001</v>
      </c>
      <c r="Q223" s="295" t="s">
        <v>399</v>
      </c>
      <c r="R223" s="296">
        <v>0</v>
      </c>
      <c r="S223" s="365">
        <v>2.0917278155687356E-4</v>
      </c>
      <c r="T223" s="365">
        <v>1.5162809805230925E-4</v>
      </c>
      <c r="U223" s="365">
        <v>1.3795120049894203</v>
      </c>
      <c r="V223" s="366"/>
      <c r="W223" s="295"/>
      <c r="X223" s="295"/>
      <c r="Y223" s="295"/>
      <c r="Z223" s="313"/>
      <c r="AA223" s="313"/>
      <c r="AB223" s="301"/>
      <c r="AC223" s="295"/>
    </row>
    <row r="224" spans="1:29" ht="15">
      <c r="A224" s="247" t="s">
        <v>10285</v>
      </c>
      <c r="B224" s="287" t="s">
        <v>10286</v>
      </c>
      <c r="C224" s="287" t="s">
        <v>1276</v>
      </c>
      <c r="D224" s="308">
        <v>14</v>
      </c>
      <c r="E224" s="307" t="s">
        <v>31</v>
      </c>
      <c r="F224" s="362">
        <v>43707</v>
      </c>
      <c r="G224" s="363" t="s">
        <v>8802</v>
      </c>
      <c r="H224" s="363" t="s">
        <v>2898</v>
      </c>
      <c r="I224" s="364">
        <v>4.7019999999999999E-2</v>
      </c>
      <c r="J224" s="364">
        <v>1</v>
      </c>
      <c r="K224" s="363" t="s">
        <v>438</v>
      </c>
      <c r="L224" s="292">
        <v>31.9</v>
      </c>
      <c r="M224" s="293" t="s">
        <v>2899</v>
      </c>
      <c r="N224" s="293" t="s">
        <v>2900</v>
      </c>
      <c r="O224" s="294" t="s">
        <v>305</v>
      </c>
      <c r="P224" s="295">
        <v>-10.844046000000001</v>
      </c>
      <c r="Q224" s="295" t="s">
        <v>408</v>
      </c>
      <c r="R224" s="296">
        <v>0</v>
      </c>
      <c r="S224" s="365">
        <v>2.3937114497665565E-4</v>
      </c>
      <c r="T224" s="365">
        <v>2.0689468876917614E-4</v>
      </c>
      <c r="U224" s="365">
        <v>1.1569709517469158</v>
      </c>
      <c r="V224" s="366"/>
      <c r="W224" s="295"/>
      <c r="X224" s="295"/>
      <c r="Y224" s="295"/>
      <c r="Z224" s="313"/>
      <c r="AA224" s="313"/>
      <c r="AB224" s="301"/>
      <c r="AC224" s="295"/>
    </row>
    <row r="225" spans="1:29" ht="15">
      <c r="A225" s="247" t="s">
        <v>176</v>
      </c>
      <c r="B225" s="287" t="s">
        <v>10287</v>
      </c>
      <c r="C225" s="287" t="s">
        <v>1281</v>
      </c>
      <c r="D225" s="305">
        <v>15</v>
      </c>
      <c r="E225" s="287" t="s">
        <v>31</v>
      </c>
      <c r="F225" s="362">
        <v>43707</v>
      </c>
      <c r="G225" s="363" t="s">
        <v>8802</v>
      </c>
      <c r="H225" s="363" t="s">
        <v>612</v>
      </c>
      <c r="I225" s="364">
        <v>7.5550000000000006E-2</v>
      </c>
      <c r="J225" s="364">
        <v>32</v>
      </c>
      <c r="K225" s="363" t="s">
        <v>438</v>
      </c>
      <c r="L225" s="292">
        <v>37.590000000000003</v>
      </c>
      <c r="M225" s="293" t="s">
        <v>613</v>
      </c>
      <c r="N225" s="293" t="s">
        <v>614</v>
      </c>
      <c r="O225" s="294" t="s">
        <v>305</v>
      </c>
      <c r="P225" s="295">
        <v>-22.906600000000001</v>
      </c>
      <c r="Q225" s="295" t="s">
        <v>484</v>
      </c>
      <c r="R225" s="296">
        <v>0</v>
      </c>
      <c r="S225" s="365">
        <v>1.3885031656413627E-4</v>
      </c>
      <c r="T225" s="365">
        <v>1.7339585568412589E-4</v>
      </c>
      <c r="U225" s="365">
        <v>0.80077067595594098</v>
      </c>
      <c r="V225" s="366"/>
      <c r="W225" s="295"/>
      <c r="X225" s="295"/>
      <c r="Y225" s="295"/>
      <c r="Z225" s="313"/>
      <c r="AA225" s="313"/>
      <c r="AB225" s="301"/>
      <c r="AC225" s="295"/>
    </row>
    <row r="226" spans="1:29" ht="15">
      <c r="A226" s="247" t="s">
        <v>176</v>
      </c>
      <c r="B226" s="287" t="s">
        <v>9791</v>
      </c>
      <c r="C226" s="287" t="s">
        <v>1286</v>
      </c>
      <c r="D226" s="305">
        <v>16</v>
      </c>
      <c r="E226" s="287" t="s">
        <v>31</v>
      </c>
      <c r="F226" s="362">
        <v>43707</v>
      </c>
      <c r="G226" s="363" t="s">
        <v>8802</v>
      </c>
      <c r="H226" s="363" t="s">
        <v>5816</v>
      </c>
      <c r="I226" s="364">
        <v>4.9869999999999998E-2</v>
      </c>
      <c r="J226" s="364">
        <v>3</v>
      </c>
      <c r="K226" s="363" t="s">
        <v>438</v>
      </c>
      <c r="L226" s="292">
        <v>16.04</v>
      </c>
      <c r="M226" s="293" t="s">
        <v>5817</v>
      </c>
      <c r="N226" s="293" t="s">
        <v>5818</v>
      </c>
      <c r="O226" s="294" t="s">
        <v>305</v>
      </c>
      <c r="P226" s="295">
        <v>-7.7630759999999999</v>
      </c>
      <c r="Q226" s="295" t="s">
        <v>447</v>
      </c>
      <c r="R226" s="296">
        <v>0</v>
      </c>
      <c r="S226" s="365">
        <v>3.7560686092750456E-5</v>
      </c>
      <c r="T226" s="365">
        <v>4.9216496832192895E-4</v>
      </c>
      <c r="U226" s="365">
        <v>7.6317268619943132E-2</v>
      </c>
      <c r="V226" s="366"/>
      <c r="W226" s="295"/>
      <c r="X226" s="295"/>
      <c r="Y226" s="295"/>
      <c r="Z226" s="313"/>
      <c r="AA226" s="313"/>
      <c r="AB226" s="301"/>
      <c r="AC226" s="295"/>
    </row>
    <row r="227" spans="1:29" ht="15">
      <c r="A227" s="247" t="s">
        <v>176</v>
      </c>
      <c r="B227" s="287" t="s">
        <v>10288</v>
      </c>
      <c r="C227" s="287" t="s">
        <v>1291</v>
      </c>
      <c r="D227" s="305">
        <v>17</v>
      </c>
      <c r="E227" s="287" t="s">
        <v>31</v>
      </c>
      <c r="F227" s="362">
        <v>43707</v>
      </c>
      <c r="G227" s="363" t="s">
        <v>8802</v>
      </c>
      <c r="H227" s="363" t="s">
        <v>4504</v>
      </c>
      <c r="I227" s="364">
        <v>4.5280000000000001E-2</v>
      </c>
      <c r="J227" s="364">
        <v>2</v>
      </c>
      <c r="K227" s="363" t="s">
        <v>438</v>
      </c>
      <c r="L227" s="292">
        <v>13.25</v>
      </c>
      <c r="M227" s="293" t="s">
        <v>4505</v>
      </c>
      <c r="N227" s="293" t="s">
        <v>4506</v>
      </c>
      <c r="O227" s="294" t="s">
        <v>305</v>
      </c>
      <c r="P227" s="295">
        <v>-7.0175409999999996</v>
      </c>
      <c r="Q227" s="295" t="s">
        <v>447</v>
      </c>
      <c r="R227" s="296">
        <v>0</v>
      </c>
      <c r="S227" s="365">
        <v>2.3631409805983694E-4</v>
      </c>
      <c r="T227" s="365">
        <v>5.5158869803617616E-4</v>
      </c>
      <c r="U227" s="365">
        <v>0.42842447443391635</v>
      </c>
      <c r="V227" s="366"/>
      <c r="W227" s="295"/>
      <c r="X227" s="295"/>
      <c r="Y227" s="295"/>
      <c r="Z227" s="313"/>
      <c r="AA227" s="313"/>
      <c r="AB227" s="301"/>
      <c r="AC227" s="295"/>
    </row>
    <row r="228" spans="1:29" ht="15">
      <c r="A228" s="247" t="s">
        <v>176</v>
      </c>
      <c r="B228" s="287" t="s">
        <v>10289</v>
      </c>
      <c r="C228" s="287" t="s">
        <v>1296</v>
      </c>
      <c r="D228" s="305">
        <v>18</v>
      </c>
      <c r="E228" s="287" t="s">
        <v>31</v>
      </c>
      <c r="F228" s="362">
        <v>43707</v>
      </c>
      <c r="G228" s="363" t="s">
        <v>8802</v>
      </c>
      <c r="H228" s="363" t="s">
        <v>632</v>
      </c>
      <c r="I228" s="364">
        <v>4.7809999999999998E-2</v>
      </c>
      <c r="J228" s="364">
        <v>28</v>
      </c>
      <c r="K228" s="363" t="s">
        <v>438</v>
      </c>
      <c r="L228" s="292">
        <v>135.53</v>
      </c>
      <c r="M228" s="293" t="s">
        <v>633</v>
      </c>
      <c r="N228" s="293" t="s">
        <v>634</v>
      </c>
      <c r="O228" s="294" t="s">
        <v>305</v>
      </c>
      <c r="P228" s="295">
        <v>-7.4811163000000001</v>
      </c>
      <c r="Q228" s="295" t="s">
        <v>404</v>
      </c>
      <c r="R228" s="296">
        <v>0</v>
      </c>
      <c r="S228" s="365">
        <v>3.2983955444837747E-4</v>
      </c>
      <c r="T228" s="365">
        <v>4.8639038560766654E-3</v>
      </c>
      <c r="U228" s="365">
        <v>6.7813748833932236E-2</v>
      </c>
      <c r="V228" s="366"/>
      <c r="W228" s="295"/>
      <c r="X228" s="295"/>
      <c r="Y228" s="295"/>
      <c r="Z228" s="313"/>
      <c r="AA228" s="313"/>
      <c r="AB228" s="301"/>
      <c r="AC228" s="295"/>
    </row>
    <row r="229" spans="1:29" ht="15">
      <c r="A229" s="247" t="s">
        <v>176</v>
      </c>
      <c r="B229" s="287" t="s">
        <v>10290</v>
      </c>
      <c r="C229" s="287" t="s">
        <v>1301</v>
      </c>
      <c r="D229" s="305">
        <v>19</v>
      </c>
      <c r="E229" s="287" t="s">
        <v>31</v>
      </c>
      <c r="F229" s="362">
        <v>43707</v>
      </c>
      <c r="G229" s="363" t="s">
        <v>8802</v>
      </c>
      <c r="H229" s="363" t="s">
        <v>3358</v>
      </c>
      <c r="I229" s="364">
        <v>5.1150000000000001E-2</v>
      </c>
      <c r="J229" s="364">
        <v>13</v>
      </c>
      <c r="K229" s="363" t="s">
        <v>438</v>
      </c>
      <c r="L229" s="292">
        <v>39.1</v>
      </c>
      <c r="M229" s="293" t="s">
        <v>3359</v>
      </c>
      <c r="N229" s="293" t="s">
        <v>3360</v>
      </c>
      <c r="O229" s="294" t="s">
        <v>305</v>
      </c>
      <c r="P229" s="295">
        <v>-9.8155319999999993</v>
      </c>
      <c r="Q229" s="295" t="s">
        <v>408</v>
      </c>
      <c r="R229" s="296">
        <v>0</v>
      </c>
      <c r="S229" s="365">
        <v>2.6803696481269429E-4</v>
      </c>
      <c r="T229" s="365">
        <v>6.2966169817910795E-4</v>
      </c>
      <c r="U229" s="365">
        <v>0.42568408653062279</v>
      </c>
      <c r="V229" s="366"/>
      <c r="W229" s="295"/>
      <c r="X229" s="295"/>
      <c r="Y229" s="295"/>
      <c r="Z229" s="313"/>
      <c r="AA229" s="313"/>
      <c r="AB229" s="301"/>
      <c r="AC229" s="295"/>
    </row>
    <row r="230" spans="1:29" ht="15">
      <c r="A230" s="247" t="s">
        <v>10291</v>
      </c>
      <c r="B230" s="287" t="s">
        <v>10292</v>
      </c>
      <c r="C230" s="287" t="s">
        <v>1306</v>
      </c>
      <c r="D230" s="305">
        <v>20</v>
      </c>
      <c r="E230" s="287" t="s">
        <v>31</v>
      </c>
      <c r="F230" s="362">
        <v>43707</v>
      </c>
      <c r="G230" s="363" t="s">
        <v>8802</v>
      </c>
      <c r="H230" s="363" t="s">
        <v>9179</v>
      </c>
      <c r="I230" s="364">
        <v>4.7280000000000003E-2</v>
      </c>
      <c r="J230" s="364">
        <v>1</v>
      </c>
      <c r="K230" s="363" t="s">
        <v>438</v>
      </c>
      <c r="L230" s="292">
        <v>19.88</v>
      </c>
      <c r="M230" s="293" t="s">
        <v>8524</v>
      </c>
      <c r="N230" s="293" t="s">
        <v>9180</v>
      </c>
      <c r="O230" s="294" t="s">
        <v>305</v>
      </c>
      <c r="P230" s="295">
        <v>-12.238222</v>
      </c>
      <c r="Q230" s="295" t="s">
        <v>408</v>
      </c>
      <c r="R230" s="296">
        <v>0</v>
      </c>
      <c r="S230" s="365">
        <v>1.722359258063049E-4</v>
      </c>
      <c r="T230" s="365">
        <v>3.2543607312863283E-4</v>
      </c>
      <c r="U230" s="365">
        <v>0.5292465710715063</v>
      </c>
      <c r="V230" s="366"/>
      <c r="W230" s="295"/>
      <c r="X230" s="295"/>
      <c r="Y230" s="295"/>
      <c r="Z230" s="313"/>
      <c r="AA230" s="313"/>
      <c r="AB230" s="301"/>
      <c r="AC230" s="295"/>
    </row>
    <row r="231" spans="1:29" ht="15">
      <c r="A231" s="247" t="s">
        <v>176</v>
      </c>
      <c r="B231" s="287" t="s">
        <v>10293</v>
      </c>
      <c r="C231" s="287" t="s">
        <v>1311</v>
      </c>
      <c r="D231" s="305">
        <v>21</v>
      </c>
      <c r="E231" s="287" t="s">
        <v>31</v>
      </c>
      <c r="F231" s="362">
        <v>43707</v>
      </c>
      <c r="G231" s="363" t="s">
        <v>8802</v>
      </c>
      <c r="H231" s="363" t="s">
        <v>5430</v>
      </c>
      <c r="I231" s="364">
        <v>7.6730000000000007E-2</v>
      </c>
      <c r="J231" s="364">
        <v>56</v>
      </c>
      <c r="K231" s="363" t="s">
        <v>438</v>
      </c>
      <c r="L231" s="292">
        <v>31.85</v>
      </c>
      <c r="M231" s="293" t="s">
        <v>5431</v>
      </c>
      <c r="N231" s="293" t="s">
        <v>5432</v>
      </c>
      <c r="O231" s="294" t="s">
        <v>305</v>
      </c>
      <c r="P231" s="295">
        <v>8.2965009999999992</v>
      </c>
      <c r="Q231" s="295" t="s">
        <v>447</v>
      </c>
      <c r="R231" s="296">
        <v>0</v>
      </c>
      <c r="S231" s="365">
        <v>7.4691917563201262E-5</v>
      </c>
      <c r="T231" s="365">
        <v>3.7822665781933493E-4</v>
      </c>
      <c r="U231" s="365">
        <v>0.19747925223948351</v>
      </c>
      <c r="V231" s="366"/>
      <c r="W231" s="295"/>
      <c r="X231" s="295"/>
      <c r="Y231" s="295"/>
      <c r="Z231" s="313"/>
      <c r="AA231" s="313"/>
      <c r="AB231" s="301"/>
      <c r="AC231" s="295"/>
    </row>
    <row r="232" spans="1:29" ht="15">
      <c r="A232" s="247" t="s">
        <v>10294</v>
      </c>
      <c r="B232" s="287" t="s">
        <v>10295</v>
      </c>
      <c r="C232" s="287" t="s">
        <v>1316</v>
      </c>
      <c r="D232" s="305">
        <v>22</v>
      </c>
      <c r="E232" s="287" t="s">
        <v>31</v>
      </c>
      <c r="F232" s="362">
        <v>43707</v>
      </c>
      <c r="G232" s="363" t="s">
        <v>8802</v>
      </c>
      <c r="H232" s="363" t="s">
        <v>4514</v>
      </c>
      <c r="I232" s="364">
        <v>4.4569999999999999E-2</v>
      </c>
      <c r="J232" s="364">
        <v>1</v>
      </c>
      <c r="K232" s="363" t="s">
        <v>438</v>
      </c>
      <c r="L232" s="292">
        <v>16.600000000000001</v>
      </c>
      <c r="M232" s="293" t="s">
        <v>4515</v>
      </c>
      <c r="N232" s="293" t="s">
        <v>4516</v>
      </c>
      <c r="O232" s="294" t="s">
        <v>305</v>
      </c>
      <c r="P232" s="295">
        <v>-8.6282014999999994</v>
      </c>
      <c r="Q232" s="295" t="s">
        <v>408</v>
      </c>
      <c r="R232" s="296">
        <v>0</v>
      </c>
      <c r="S232" s="365">
        <v>1.9226960832703939E-4</v>
      </c>
      <c r="T232" s="365">
        <v>6.8217139899024804E-4</v>
      </c>
      <c r="U232" s="365">
        <v>0.28184941293586535</v>
      </c>
      <c r="V232" s="366"/>
      <c r="W232" s="295"/>
      <c r="X232" s="295"/>
      <c r="Y232" s="295"/>
      <c r="Z232" s="313"/>
      <c r="AA232" s="313"/>
      <c r="AB232" s="301"/>
      <c r="AC232" s="295"/>
    </row>
    <row r="233" spans="1:29" ht="15">
      <c r="A233" s="247" t="s">
        <v>176</v>
      </c>
      <c r="B233" s="287" t="s">
        <v>9081</v>
      </c>
      <c r="C233" s="287" t="s">
        <v>1321</v>
      </c>
      <c r="D233" s="305">
        <v>23</v>
      </c>
      <c r="E233" s="287" t="s">
        <v>31</v>
      </c>
      <c r="F233" s="362">
        <v>43707</v>
      </c>
      <c r="G233" s="363" t="s">
        <v>8802</v>
      </c>
      <c r="H233" s="363" t="s">
        <v>3225</v>
      </c>
      <c r="I233" s="364">
        <v>6.0929999999999998E-2</v>
      </c>
      <c r="J233" s="364">
        <v>35</v>
      </c>
      <c r="K233" s="363" t="s">
        <v>438</v>
      </c>
      <c r="L233" s="292">
        <v>18.38</v>
      </c>
      <c r="M233" s="293" t="s">
        <v>3226</v>
      </c>
      <c r="N233" s="293" t="s">
        <v>3227</v>
      </c>
      <c r="O233" s="294" t="s">
        <v>305</v>
      </c>
      <c r="P233" s="295">
        <v>-4.3206635000000002</v>
      </c>
      <c r="Q233" s="295" t="s">
        <v>408</v>
      </c>
      <c r="R233" s="296">
        <v>0</v>
      </c>
      <c r="S233" s="365">
        <v>1.7072555337720935E-6</v>
      </c>
      <c r="T233" s="365">
        <v>3.24311203959177E-4</v>
      </c>
      <c r="U233" s="365">
        <v>5.2642508582188734E-3</v>
      </c>
      <c r="V233" s="366"/>
      <c r="W233" s="295"/>
      <c r="X233" s="295"/>
      <c r="Y233" s="295"/>
      <c r="Z233" s="313"/>
      <c r="AA233" s="313"/>
      <c r="AB233" s="301"/>
      <c r="AC233" s="295"/>
    </row>
    <row r="234" spans="1:29" ht="15">
      <c r="A234" s="247" t="s">
        <v>176</v>
      </c>
      <c r="B234" s="287" t="s">
        <v>9082</v>
      </c>
      <c r="C234" s="287" t="s">
        <v>1323</v>
      </c>
      <c r="D234" s="305">
        <v>24</v>
      </c>
      <c r="E234" s="287" t="s">
        <v>31</v>
      </c>
      <c r="F234" s="362">
        <v>43707</v>
      </c>
      <c r="G234" s="363" t="s">
        <v>8802</v>
      </c>
      <c r="H234" s="363" t="s">
        <v>4868</v>
      </c>
      <c r="I234" s="364">
        <v>4.9329999999999999E-2</v>
      </c>
      <c r="J234" s="364">
        <v>5</v>
      </c>
      <c r="K234" s="363" t="s">
        <v>438</v>
      </c>
      <c r="L234" s="292">
        <v>20.27</v>
      </c>
      <c r="M234" s="293" t="s">
        <v>4869</v>
      </c>
      <c r="N234" s="293" t="s">
        <v>4870</v>
      </c>
      <c r="O234" s="294" t="s">
        <v>305</v>
      </c>
      <c r="P234" s="295">
        <v>-1.6973853000000001</v>
      </c>
      <c r="Q234" s="295" t="s">
        <v>280</v>
      </c>
      <c r="R234" s="296">
        <v>0</v>
      </c>
      <c r="S234" s="365">
        <v>1.267565451323855E-4</v>
      </c>
      <c r="T234" s="365">
        <v>1.6130509661712452E-3</v>
      </c>
      <c r="U234" s="365">
        <v>7.858185996023187E-2</v>
      </c>
      <c r="V234" s="366"/>
      <c r="W234" s="295"/>
      <c r="X234" s="295"/>
      <c r="Y234" s="295"/>
      <c r="Z234" s="313"/>
      <c r="AA234" s="313"/>
      <c r="AB234" s="301"/>
      <c r="AC234" s="295"/>
    </row>
    <row r="235" spans="1:29" ht="15">
      <c r="A235" s="247" t="s">
        <v>176</v>
      </c>
      <c r="B235" s="287" t="s">
        <v>10296</v>
      </c>
      <c r="C235" s="287" t="s">
        <v>1325</v>
      </c>
      <c r="D235" s="305">
        <v>25</v>
      </c>
      <c r="E235" s="287" t="s">
        <v>31</v>
      </c>
      <c r="F235" s="362">
        <v>43707</v>
      </c>
      <c r="G235" s="363" t="s">
        <v>8802</v>
      </c>
      <c r="H235" s="363" t="s">
        <v>3363</v>
      </c>
      <c r="I235" s="364">
        <v>5.67E-2</v>
      </c>
      <c r="J235" s="364">
        <v>4</v>
      </c>
      <c r="K235" s="363" t="s">
        <v>438</v>
      </c>
      <c r="L235" s="292">
        <v>47.26</v>
      </c>
      <c r="M235" s="293" t="s">
        <v>3364</v>
      </c>
      <c r="N235" s="293" t="s">
        <v>3365</v>
      </c>
      <c r="O235" s="294" t="s">
        <v>305</v>
      </c>
      <c r="P235" s="295">
        <v>-12.253994</v>
      </c>
      <c r="Q235" s="295" t="s">
        <v>408</v>
      </c>
      <c r="R235" s="296">
        <v>0</v>
      </c>
      <c r="S235" s="365">
        <v>4.6570820702371408E-5</v>
      </c>
      <c r="T235" s="365">
        <v>3.0992932102769653E-4</v>
      </c>
      <c r="U235" s="365">
        <v>0.15026271327910162</v>
      </c>
      <c r="V235" s="366"/>
      <c r="W235" s="295"/>
      <c r="X235" s="295"/>
      <c r="Y235" s="295"/>
      <c r="Z235" s="313"/>
      <c r="AA235" s="313"/>
      <c r="AB235" s="301"/>
      <c r="AC235" s="295"/>
    </row>
    <row r="236" spans="1:29" ht="15">
      <c r="A236" s="247" t="s">
        <v>176</v>
      </c>
      <c r="B236" s="287" t="s">
        <v>10297</v>
      </c>
      <c r="C236" s="287" t="s">
        <v>1330</v>
      </c>
      <c r="D236" s="305">
        <v>26</v>
      </c>
      <c r="E236" s="287" t="s">
        <v>31</v>
      </c>
      <c r="F236" s="362">
        <v>43707</v>
      </c>
      <c r="G236" s="363" t="s">
        <v>8802</v>
      </c>
      <c r="H236" s="363" t="s">
        <v>938</v>
      </c>
      <c r="I236" s="364">
        <v>6.2689999999999996E-2</v>
      </c>
      <c r="J236" s="364">
        <v>18</v>
      </c>
      <c r="K236" s="363" t="s">
        <v>438</v>
      </c>
      <c r="L236" s="292">
        <v>25.52</v>
      </c>
      <c r="M236" s="293" t="s">
        <v>939</v>
      </c>
      <c r="N236" s="293" t="s">
        <v>940</v>
      </c>
      <c r="O236" s="294" t="s">
        <v>305</v>
      </c>
      <c r="P236" s="295">
        <v>-19.025295</v>
      </c>
      <c r="Q236" s="295" t="s">
        <v>280</v>
      </c>
      <c r="R236" s="296">
        <v>0</v>
      </c>
      <c r="S236" s="365">
        <v>1.3984266085628947E-4</v>
      </c>
      <c r="T236" s="365">
        <v>6.6722942488973286E-4</v>
      </c>
      <c r="U236" s="365">
        <v>0.20958707101294288</v>
      </c>
      <c r="V236" s="366"/>
      <c r="W236" s="295"/>
      <c r="X236" s="295"/>
      <c r="Y236" s="295"/>
      <c r="Z236" s="313"/>
      <c r="AA236" s="313"/>
      <c r="AB236" s="301"/>
      <c r="AC236" s="295"/>
    </row>
    <row r="237" spans="1:29" ht="15">
      <c r="A237" s="247" t="s">
        <v>176</v>
      </c>
      <c r="B237" s="287" t="s">
        <v>10298</v>
      </c>
      <c r="C237" s="287" t="s">
        <v>1335</v>
      </c>
      <c r="D237" s="305">
        <v>27</v>
      </c>
      <c r="E237" s="287" t="s">
        <v>31</v>
      </c>
      <c r="F237" s="362">
        <v>43707</v>
      </c>
      <c r="G237" s="363" t="s">
        <v>8802</v>
      </c>
      <c r="H237" s="363" t="s">
        <v>2603</v>
      </c>
      <c r="I237" s="364">
        <v>7.2679999999999995E-2</v>
      </c>
      <c r="J237" s="364">
        <v>32</v>
      </c>
      <c r="K237" s="363" t="s">
        <v>438</v>
      </c>
      <c r="L237" s="292">
        <v>16.510000000000002</v>
      </c>
      <c r="M237" s="293" t="s">
        <v>2604</v>
      </c>
      <c r="N237" s="293" t="s">
        <v>2605</v>
      </c>
      <c r="O237" s="294" t="s">
        <v>305</v>
      </c>
      <c r="P237" s="295">
        <v>-35.221584</v>
      </c>
      <c r="Q237" s="295" t="s">
        <v>408</v>
      </c>
      <c r="R237" s="296">
        <v>0</v>
      </c>
      <c r="S237" s="365">
        <v>1.5931878573880947E-4</v>
      </c>
      <c r="T237" s="365">
        <v>1.7022975924979109E-4</v>
      </c>
      <c r="U237" s="365">
        <v>0.93590442964222775</v>
      </c>
      <c r="V237" s="366"/>
      <c r="W237" s="295"/>
      <c r="X237" s="295"/>
      <c r="Y237" s="295"/>
      <c r="Z237" s="313"/>
      <c r="AA237" s="313"/>
      <c r="AB237" s="301"/>
      <c r="AC237" s="295"/>
    </row>
    <row r="238" spans="1:29" ht="15">
      <c r="A238" s="247" t="s">
        <v>176</v>
      </c>
      <c r="B238" s="287" t="s">
        <v>9094</v>
      </c>
      <c r="C238" s="287" t="s">
        <v>1340</v>
      </c>
      <c r="D238" s="305">
        <v>28</v>
      </c>
      <c r="E238" s="287" t="s">
        <v>31</v>
      </c>
      <c r="F238" s="362">
        <v>43707</v>
      </c>
      <c r="G238" s="363" t="s">
        <v>8802</v>
      </c>
      <c r="H238" s="363" t="s">
        <v>1150</v>
      </c>
      <c r="I238" s="364">
        <v>0.10514999999999999</v>
      </c>
      <c r="J238" s="364">
        <v>35</v>
      </c>
      <c r="K238" s="363" t="s">
        <v>438</v>
      </c>
      <c r="L238" s="292">
        <v>28.53</v>
      </c>
      <c r="M238" s="293" t="s">
        <v>1151</v>
      </c>
      <c r="N238" s="293" t="s">
        <v>1152</v>
      </c>
      <c r="O238" s="294" t="s">
        <v>305</v>
      </c>
      <c r="P238" s="295">
        <v>-11.406952</v>
      </c>
      <c r="Q238" s="295" t="s">
        <v>447</v>
      </c>
      <c r="R238" s="296">
        <v>0</v>
      </c>
      <c r="S238" s="365">
        <v>5.7409658507071588E-8</v>
      </c>
      <c r="T238" s="365">
        <v>1.2503752318276031E-4</v>
      </c>
      <c r="U238" s="365">
        <v>4.5913944107129441E-4</v>
      </c>
      <c r="V238" s="366"/>
      <c r="W238" s="295"/>
      <c r="X238" s="295"/>
      <c r="Y238" s="295"/>
      <c r="Z238" s="313"/>
      <c r="AA238" s="313"/>
      <c r="AB238" s="301"/>
      <c r="AC238" s="295"/>
    </row>
    <row r="239" spans="1:29" ht="15">
      <c r="A239" s="247" t="s">
        <v>176</v>
      </c>
      <c r="B239" s="287" t="s">
        <v>10299</v>
      </c>
      <c r="C239" s="287" t="s">
        <v>1342</v>
      </c>
      <c r="D239" s="305">
        <v>29</v>
      </c>
      <c r="E239" s="287" t="s">
        <v>31</v>
      </c>
      <c r="F239" s="362">
        <v>43707</v>
      </c>
      <c r="G239" s="363" t="s">
        <v>8802</v>
      </c>
      <c r="H239" s="363" t="s">
        <v>2610</v>
      </c>
      <c r="I239" s="364">
        <v>0.1023</v>
      </c>
      <c r="J239" s="364">
        <v>33</v>
      </c>
      <c r="K239" s="363" t="s">
        <v>438</v>
      </c>
      <c r="L239" s="292">
        <v>14.76</v>
      </c>
      <c r="M239" s="293" t="s">
        <v>2611</v>
      </c>
      <c r="N239" s="293" t="s">
        <v>2612</v>
      </c>
      <c r="O239" s="294" t="s">
        <v>305</v>
      </c>
      <c r="P239" s="295">
        <v>-35.063789999999997</v>
      </c>
      <c r="Q239" s="295" t="s">
        <v>408</v>
      </c>
      <c r="R239" s="296">
        <v>0</v>
      </c>
      <c r="S239" s="365">
        <v>1.0738869036378663E-4</v>
      </c>
      <c r="T239" s="365">
        <v>1.9537134960213089E-4</v>
      </c>
      <c r="U239" s="365">
        <v>0.5496644752799279</v>
      </c>
      <c r="V239" s="366"/>
      <c r="W239" s="295"/>
      <c r="X239" s="295"/>
      <c r="Y239" s="295"/>
      <c r="Z239" s="313"/>
      <c r="AA239" s="313"/>
      <c r="AB239" s="301"/>
      <c r="AC239" s="295"/>
    </row>
    <row r="240" spans="1:29" ht="15">
      <c r="A240" s="247" t="s">
        <v>176</v>
      </c>
      <c r="B240" s="287" t="s">
        <v>10300</v>
      </c>
      <c r="C240" s="287" t="s">
        <v>1347</v>
      </c>
      <c r="D240" s="305">
        <v>30</v>
      </c>
      <c r="E240" s="287" t="s">
        <v>31</v>
      </c>
      <c r="F240" s="362">
        <v>43707</v>
      </c>
      <c r="G240" s="363" t="s">
        <v>8802</v>
      </c>
      <c r="H240" s="363" t="s">
        <v>961</v>
      </c>
      <c r="I240" s="364">
        <v>5.5419999999999997E-2</v>
      </c>
      <c r="J240" s="364">
        <v>9</v>
      </c>
      <c r="K240" s="363" t="s">
        <v>438</v>
      </c>
      <c r="L240" s="292">
        <v>16.600000000000001</v>
      </c>
      <c r="M240" s="293" t="s">
        <v>962</v>
      </c>
      <c r="N240" s="293" t="s">
        <v>963</v>
      </c>
      <c r="O240" s="294" t="s">
        <v>305</v>
      </c>
      <c r="P240" s="295">
        <v>18.604659999999999</v>
      </c>
      <c r="Q240" s="295" t="s">
        <v>408</v>
      </c>
      <c r="R240" s="296">
        <v>0</v>
      </c>
      <c r="S240" s="365">
        <v>6.2728715811422153E-5</v>
      </c>
      <c r="T240" s="365">
        <v>2.5972802227334672E-4</v>
      </c>
      <c r="U240" s="365">
        <v>0.24151693476264294</v>
      </c>
      <c r="V240" s="366"/>
      <c r="W240" s="295"/>
      <c r="X240" s="295"/>
      <c r="Y240" s="295"/>
      <c r="Z240" s="313"/>
      <c r="AA240" s="313"/>
      <c r="AB240" s="301"/>
      <c r="AC240" s="295"/>
    </row>
    <row r="241" spans="1:29" ht="15">
      <c r="A241" s="247" t="s">
        <v>176</v>
      </c>
      <c r="B241" s="287" t="s">
        <v>10301</v>
      </c>
      <c r="C241" s="287" t="s">
        <v>1349</v>
      </c>
      <c r="D241" s="305">
        <v>31</v>
      </c>
      <c r="E241" s="287" t="s">
        <v>31</v>
      </c>
      <c r="F241" s="362">
        <v>43707</v>
      </c>
      <c r="G241" s="363" t="s">
        <v>8802</v>
      </c>
      <c r="H241" s="363" t="s">
        <v>2636</v>
      </c>
      <c r="I241" s="364">
        <v>5.108E-2</v>
      </c>
      <c r="J241" s="364">
        <v>4</v>
      </c>
      <c r="K241" s="363" t="s">
        <v>438</v>
      </c>
      <c r="L241" s="292">
        <v>28.97</v>
      </c>
      <c r="M241" s="293" t="s">
        <v>2637</v>
      </c>
      <c r="N241" s="293" t="s">
        <v>2638</v>
      </c>
      <c r="O241" s="294" t="s">
        <v>305</v>
      </c>
      <c r="P241" s="295">
        <v>-11.386293</v>
      </c>
      <c r="Q241" s="295" t="s">
        <v>404</v>
      </c>
      <c r="R241" s="296">
        <v>0</v>
      </c>
      <c r="S241" s="365">
        <v>6.0024781875841922E-6</v>
      </c>
      <c r="T241" s="365">
        <v>1.2720563360014362E-4</v>
      </c>
      <c r="U241" s="365">
        <v>4.7187204038873755E-2</v>
      </c>
      <c r="V241" s="366"/>
      <c r="W241" s="295"/>
      <c r="X241" s="295"/>
      <c r="Y241" s="295"/>
      <c r="Z241" s="313"/>
      <c r="AA241" s="313"/>
      <c r="AB241" s="301"/>
      <c r="AC241" s="295"/>
    </row>
    <row r="242" spans="1:29" ht="15">
      <c r="A242" s="247" t="s">
        <v>176</v>
      </c>
      <c r="B242" s="287" t="s">
        <v>10302</v>
      </c>
      <c r="C242" s="287" t="s">
        <v>1351</v>
      </c>
      <c r="D242" s="305">
        <v>32</v>
      </c>
      <c r="E242" s="287" t="s">
        <v>31</v>
      </c>
      <c r="F242" s="362">
        <v>43707</v>
      </c>
      <c r="G242" s="363" t="s">
        <v>8802</v>
      </c>
      <c r="H242" s="363" t="s">
        <v>2643</v>
      </c>
      <c r="I242" s="364">
        <v>7.2669999999999998E-2</v>
      </c>
      <c r="J242" s="364">
        <v>14</v>
      </c>
      <c r="K242" s="363" t="s">
        <v>438</v>
      </c>
      <c r="L242" s="292">
        <v>43.48</v>
      </c>
      <c r="M242" s="293" t="s">
        <v>2644</v>
      </c>
      <c r="N242" s="293" t="s">
        <v>2645</v>
      </c>
      <c r="O242" s="294" t="s">
        <v>305</v>
      </c>
      <c r="P242" s="295">
        <v>-15.342682999999999</v>
      </c>
      <c r="Q242" s="295" t="s">
        <v>484</v>
      </c>
      <c r="R242" s="296">
        <v>0</v>
      </c>
      <c r="S242" s="365">
        <v>1.8537088756937522E-3</v>
      </c>
      <c r="T242" s="365">
        <v>1.3418481665700612E-3</v>
      </c>
      <c r="U242" s="365">
        <v>1.3814594839236347</v>
      </c>
      <c r="V242" s="366"/>
      <c r="W242" s="295"/>
      <c r="X242" s="295"/>
      <c r="Y242" s="295"/>
      <c r="Z242" s="313"/>
      <c r="AA242" s="313"/>
      <c r="AB242" s="301"/>
      <c r="AC242" s="295"/>
    </row>
    <row r="243" spans="1:29" ht="15">
      <c r="A243" s="247" t="s">
        <v>176</v>
      </c>
      <c r="B243" s="287" t="s">
        <v>9083</v>
      </c>
      <c r="C243" s="287" t="s">
        <v>1356</v>
      </c>
      <c r="D243" s="305">
        <v>33</v>
      </c>
      <c r="E243" s="287" t="s">
        <v>31</v>
      </c>
      <c r="F243" s="362">
        <v>43707</v>
      </c>
      <c r="G243" s="363" t="s">
        <v>8802</v>
      </c>
      <c r="H243" s="363" t="s">
        <v>4571</v>
      </c>
      <c r="I243" s="364">
        <v>4.8680000000000001E-2</v>
      </c>
      <c r="J243" s="364">
        <v>59</v>
      </c>
      <c r="K243" s="363" t="s">
        <v>438</v>
      </c>
      <c r="L243" s="292">
        <v>71.28</v>
      </c>
      <c r="M243" s="293" t="s">
        <v>4572</v>
      </c>
      <c r="N243" s="293" t="s">
        <v>4573</v>
      </c>
      <c r="O243" s="294" t="s">
        <v>305</v>
      </c>
      <c r="P243" s="295">
        <v>2.9822945999999999</v>
      </c>
      <c r="Q243" s="295" t="s">
        <v>408</v>
      </c>
      <c r="R243" s="296">
        <v>0</v>
      </c>
      <c r="S243" s="365">
        <v>1.9545026224462164E-4</v>
      </c>
      <c r="T243" s="365">
        <v>1.17801135964443E-3</v>
      </c>
      <c r="U243" s="365">
        <v>0.1659154308186096</v>
      </c>
      <c r="V243" s="366"/>
      <c r="W243" s="295"/>
      <c r="X243" s="295"/>
      <c r="Y243" s="295"/>
      <c r="Z243" s="313"/>
      <c r="AA243" s="313"/>
      <c r="AB243" s="301"/>
      <c r="AC243" s="295"/>
    </row>
    <row r="244" spans="1:29" ht="15">
      <c r="A244" s="247" t="s">
        <v>176</v>
      </c>
      <c r="B244" s="287" t="s">
        <v>9084</v>
      </c>
      <c r="C244" s="287" t="s">
        <v>1361</v>
      </c>
      <c r="D244" s="305">
        <v>34</v>
      </c>
      <c r="E244" s="287" t="s">
        <v>31</v>
      </c>
      <c r="F244" s="362">
        <v>43707</v>
      </c>
      <c r="G244" s="363" t="s">
        <v>8802</v>
      </c>
      <c r="H244" s="363" t="s">
        <v>4879</v>
      </c>
      <c r="I244" s="364">
        <v>5.5829999999999998E-2</v>
      </c>
      <c r="J244" s="364">
        <v>121</v>
      </c>
      <c r="K244" s="363" t="s">
        <v>438</v>
      </c>
      <c r="L244" s="292">
        <v>29.55</v>
      </c>
      <c r="M244" s="293" t="s">
        <v>4880</v>
      </c>
      <c r="N244" s="293" t="s">
        <v>4881</v>
      </c>
      <c r="O244" s="294" t="s">
        <v>305</v>
      </c>
      <c r="P244" s="295">
        <v>-0.26999711999999998</v>
      </c>
      <c r="Q244" s="295" t="s">
        <v>447</v>
      </c>
      <c r="R244" s="296">
        <v>0</v>
      </c>
      <c r="S244" s="365">
        <v>1.9024815087157862E-4</v>
      </c>
      <c r="T244" s="365">
        <v>8.9990985754449229E-4</v>
      </c>
      <c r="U244" s="365">
        <v>0.21140800856509406</v>
      </c>
      <c r="V244" s="366"/>
      <c r="W244" s="295"/>
      <c r="X244" s="295"/>
      <c r="Y244" s="295"/>
      <c r="Z244" s="313"/>
      <c r="AA244" s="313"/>
      <c r="AB244" s="301"/>
      <c r="AC244" s="295"/>
    </row>
    <row r="245" spans="1:29" ht="15">
      <c r="A245" s="247" t="s">
        <v>176</v>
      </c>
      <c r="B245" s="287" t="s">
        <v>9071</v>
      </c>
      <c r="C245" s="287" t="s">
        <v>1366</v>
      </c>
      <c r="D245" s="305">
        <v>35</v>
      </c>
      <c r="E245" s="287" t="s">
        <v>31</v>
      </c>
      <c r="F245" s="362">
        <v>43707</v>
      </c>
      <c r="G245" s="363" t="s">
        <v>8802</v>
      </c>
      <c r="H245" s="363" t="s">
        <v>3681</v>
      </c>
      <c r="I245" s="364">
        <v>4.9399999999999999E-2</v>
      </c>
      <c r="J245" s="364">
        <v>6</v>
      </c>
      <c r="K245" s="363" t="s">
        <v>438</v>
      </c>
      <c r="L245" s="292">
        <v>14.37</v>
      </c>
      <c r="M245" s="293" t="s">
        <v>3682</v>
      </c>
      <c r="N245" s="293" t="s">
        <v>3683</v>
      </c>
      <c r="O245" s="294" t="s">
        <v>305</v>
      </c>
      <c r="P245" s="295">
        <v>-12.484776999999999</v>
      </c>
      <c r="Q245" s="295" t="s">
        <v>399</v>
      </c>
      <c r="R245" s="296">
        <v>0</v>
      </c>
      <c r="S245" s="365">
        <v>8.3953449619230116E-6</v>
      </c>
      <c r="T245" s="365">
        <v>2.3476209707101381E-4</v>
      </c>
      <c r="U245" s="365">
        <v>3.5761075006002702E-2</v>
      </c>
      <c r="V245" s="366"/>
      <c r="W245" s="295"/>
      <c r="X245" s="295"/>
      <c r="Y245" s="295"/>
      <c r="Z245" s="313"/>
      <c r="AA245" s="313"/>
      <c r="AB245" s="301"/>
      <c r="AC245" s="295"/>
    </row>
    <row r="246" spans="1:29" ht="15">
      <c r="A246" s="247" t="s">
        <v>176</v>
      </c>
      <c r="B246" s="287" t="s">
        <v>9070</v>
      </c>
      <c r="C246" s="287" t="s">
        <v>1371</v>
      </c>
      <c r="D246" s="305">
        <v>36</v>
      </c>
      <c r="E246" s="287" t="s">
        <v>31</v>
      </c>
      <c r="F246" s="362">
        <v>43707</v>
      </c>
      <c r="G246" s="363" t="s">
        <v>8802</v>
      </c>
      <c r="H246" s="363" t="s">
        <v>4321</v>
      </c>
      <c r="I246" s="364">
        <v>6.3250000000000001E-2</v>
      </c>
      <c r="J246" s="364">
        <v>24</v>
      </c>
      <c r="K246" s="363" t="s">
        <v>438</v>
      </c>
      <c r="L246" s="292">
        <v>72.09</v>
      </c>
      <c r="M246" s="293" t="s">
        <v>4322</v>
      </c>
      <c r="N246" s="293" t="s">
        <v>4323</v>
      </c>
      <c r="O246" s="294" t="s">
        <v>305</v>
      </c>
      <c r="P246" s="295">
        <v>-13.778263000000001</v>
      </c>
      <c r="Q246" s="295" t="s">
        <v>447</v>
      </c>
      <c r="R246" s="296">
        <v>0</v>
      </c>
      <c r="S246" s="365">
        <v>5.8407278565087289E-3</v>
      </c>
      <c r="T246" s="365">
        <v>5.3499447827298225E-3</v>
      </c>
      <c r="U246" s="365">
        <v>1.0917361007842932</v>
      </c>
      <c r="V246" s="366"/>
      <c r="W246" s="295"/>
      <c r="X246" s="295"/>
      <c r="Y246" s="295"/>
      <c r="Z246" s="313"/>
      <c r="AA246" s="313"/>
      <c r="AB246" s="301"/>
      <c r="AC246" s="295"/>
    </row>
    <row r="247" spans="1:29" ht="15">
      <c r="A247" s="247" t="s">
        <v>10303</v>
      </c>
      <c r="B247" s="287" t="s">
        <v>10304</v>
      </c>
      <c r="C247" s="287" t="s">
        <v>1376</v>
      </c>
      <c r="D247" s="305">
        <v>37</v>
      </c>
      <c r="E247" s="287" t="s">
        <v>31</v>
      </c>
      <c r="F247" s="362">
        <v>43707</v>
      </c>
      <c r="G247" s="363" t="s">
        <v>8802</v>
      </c>
      <c r="H247" s="363" t="s">
        <v>4771</v>
      </c>
      <c r="I247" s="364">
        <v>4.9939999999999998E-2</v>
      </c>
      <c r="J247" s="364">
        <v>1</v>
      </c>
      <c r="K247" s="363" t="s">
        <v>438</v>
      </c>
      <c r="L247" s="292">
        <v>80.09</v>
      </c>
      <c r="M247" s="293" t="s">
        <v>4772</v>
      </c>
      <c r="N247" s="293" t="s">
        <v>4773</v>
      </c>
      <c r="O247" s="294" t="s">
        <v>305</v>
      </c>
      <c r="P247" s="295">
        <v>-19.958544</v>
      </c>
      <c r="Q247" s="295" t="s">
        <v>447</v>
      </c>
      <c r="R247" s="296">
        <v>0</v>
      </c>
      <c r="S247" s="365">
        <v>2.043375127654952E-4</v>
      </c>
      <c r="T247" s="365">
        <v>1.3601879029041949E-3</v>
      </c>
      <c r="U247" s="365">
        <v>0.15022741514551446</v>
      </c>
      <c r="V247" s="366"/>
      <c r="W247" s="295"/>
      <c r="X247" s="295"/>
      <c r="Y247" s="295"/>
      <c r="Z247" s="313"/>
      <c r="AA247" s="313"/>
      <c r="AB247" s="301"/>
      <c r="AC247" s="295"/>
    </row>
    <row r="248" spans="1:29" ht="15">
      <c r="A248" s="247" t="s">
        <v>176</v>
      </c>
      <c r="B248" s="287" t="s">
        <v>10305</v>
      </c>
      <c r="C248" s="287" t="s">
        <v>1381</v>
      </c>
      <c r="D248" s="305">
        <v>38</v>
      </c>
      <c r="E248" s="287" t="s">
        <v>31</v>
      </c>
      <c r="F248" s="362">
        <v>43707</v>
      </c>
      <c r="G248" s="363" t="s">
        <v>8802</v>
      </c>
      <c r="H248" s="363" t="s">
        <v>2650</v>
      </c>
      <c r="I248" s="364">
        <v>6.1670000000000003E-2</v>
      </c>
      <c r="J248" s="364">
        <v>10</v>
      </c>
      <c r="K248" s="363" t="s">
        <v>438</v>
      </c>
      <c r="L248" s="292">
        <v>32.43</v>
      </c>
      <c r="M248" s="293" t="s">
        <v>2651</v>
      </c>
      <c r="N248" s="293" t="s">
        <v>2652</v>
      </c>
      <c r="O248" s="294" t="s">
        <v>305</v>
      </c>
      <c r="P248" s="295">
        <v>-18.864149999999999</v>
      </c>
      <c r="Q248" s="295" t="s">
        <v>280</v>
      </c>
      <c r="R248" s="296">
        <v>0</v>
      </c>
      <c r="S248" s="365">
        <v>2.519337284016604E-3</v>
      </c>
      <c r="T248" s="365">
        <v>1.8783504751321055E-3</v>
      </c>
      <c r="U248" s="365">
        <v>1.3412498452076242</v>
      </c>
      <c r="V248" s="366"/>
      <c r="W248" s="295"/>
      <c r="X248" s="295"/>
      <c r="Y248" s="295"/>
      <c r="Z248" s="313"/>
      <c r="AA248" s="313"/>
      <c r="AB248" s="301"/>
      <c r="AC248" s="295"/>
    </row>
    <row r="249" spans="1:29" ht="15">
      <c r="A249" s="247" t="s">
        <v>176</v>
      </c>
      <c r="B249" s="287" t="s">
        <v>10306</v>
      </c>
      <c r="C249" s="287" t="s">
        <v>1383</v>
      </c>
      <c r="D249" s="305">
        <v>39</v>
      </c>
      <c r="E249" s="287" t="s">
        <v>31</v>
      </c>
      <c r="F249" s="362">
        <v>43707</v>
      </c>
      <c r="G249" s="363" t="s">
        <v>8802</v>
      </c>
      <c r="H249" s="363" t="s">
        <v>1695</v>
      </c>
      <c r="I249" s="364">
        <v>5.5050000000000002E-2</v>
      </c>
      <c r="J249" s="364">
        <v>30</v>
      </c>
      <c r="K249" s="363" t="s">
        <v>438</v>
      </c>
      <c r="L249" s="292">
        <v>148.94</v>
      </c>
      <c r="M249" s="293" t="s">
        <v>1696</v>
      </c>
      <c r="N249" s="293" t="s">
        <v>1697</v>
      </c>
      <c r="O249" s="294" t="s">
        <v>305</v>
      </c>
      <c r="P249" s="295">
        <v>-6.8803906000000001</v>
      </c>
      <c r="Q249" s="295" t="s">
        <v>404</v>
      </c>
      <c r="R249" s="296">
        <v>0</v>
      </c>
      <c r="S249" s="365">
        <v>1.3739291597471008E-3</v>
      </c>
      <c r="T249" s="365">
        <v>1.9103483663424261E-3</v>
      </c>
      <c r="U249" s="365">
        <v>0.71920346254837308</v>
      </c>
      <c r="V249" s="366"/>
      <c r="W249" s="295"/>
      <c r="X249" s="295"/>
      <c r="Y249" s="295"/>
      <c r="Z249" s="313"/>
      <c r="AA249" s="313"/>
      <c r="AB249" s="301"/>
      <c r="AC249" s="295"/>
    </row>
    <row r="250" spans="1:29" ht="15">
      <c r="A250" s="247" t="s">
        <v>176</v>
      </c>
      <c r="B250" s="287" t="s">
        <v>10307</v>
      </c>
      <c r="C250" s="287" t="s">
        <v>1385</v>
      </c>
      <c r="D250" s="305">
        <v>40</v>
      </c>
      <c r="E250" s="287" t="s">
        <v>31</v>
      </c>
      <c r="F250" s="362">
        <v>43707</v>
      </c>
      <c r="G250" s="363" t="s">
        <v>8802</v>
      </c>
      <c r="H250" s="363" t="s">
        <v>2660</v>
      </c>
      <c r="I250" s="364">
        <v>6.5369999999999998E-2</v>
      </c>
      <c r="J250" s="364">
        <v>6</v>
      </c>
      <c r="K250" s="363" t="s">
        <v>438</v>
      </c>
      <c r="L250" s="292">
        <v>20.65</v>
      </c>
      <c r="M250" s="293" t="s">
        <v>2661</v>
      </c>
      <c r="N250" s="293" t="s">
        <v>2662</v>
      </c>
      <c r="O250" s="294" t="s">
        <v>305</v>
      </c>
      <c r="P250" s="295">
        <v>-33.236342999999998</v>
      </c>
      <c r="Q250" s="295" t="s">
        <v>408</v>
      </c>
      <c r="R250" s="296">
        <v>0</v>
      </c>
      <c r="S250" s="365">
        <v>1.0075130260037378E-4</v>
      </c>
      <c r="T250" s="365">
        <v>2.4948429392015255E-4</v>
      </c>
      <c r="U250" s="365">
        <v>0.40383825778074522</v>
      </c>
      <c r="V250" s="366"/>
      <c r="W250" s="295"/>
      <c r="X250" s="295"/>
      <c r="Y250" s="295"/>
      <c r="Z250" s="313"/>
      <c r="AA250" s="313"/>
      <c r="AB250" s="301"/>
      <c r="AC250" s="295"/>
    </row>
    <row r="251" spans="1:29" ht="15">
      <c r="A251" s="247" t="s">
        <v>10308</v>
      </c>
      <c r="B251" s="287" t="s">
        <v>10309</v>
      </c>
      <c r="C251" s="287" t="s">
        <v>1390</v>
      </c>
      <c r="D251" s="305">
        <v>41</v>
      </c>
      <c r="E251" s="287" t="s">
        <v>31</v>
      </c>
      <c r="F251" s="362">
        <v>43707</v>
      </c>
      <c r="G251" s="363" t="s">
        <v>8802</v>
      </c>
      <c r="H251" s="363" t="s">
        <v>2798</v>
      </c>
      <c r="I251" s="364">
        <v>4.4859999999999997E-2</v>
      </c>
      <c r="J251" s="364">
        <v>1</v>
      </c>
      <c r="K251" s="363" t="s">
        <v>438</v>
      </c>
      <c r="L251" s="292">
        <v>25.41</v>
      </c>
      <c r="M251" s="293" t="s">
        <v>2799</v>
      </c>
      <c r="N251" s="293" t="s">
        <v>2800</v>
      </c>
      <c r="O251" s="294" t="s">
        <v>305</v>
      </c>
      <c r="P251" s="295">
        <v>-20.469486</v>
      </c>
      <c r="Q251" s="295" t="s">
        <v>408</v>
      </c>
      <c r="R251" s="296">
        <v>0</v>
      </c>
      <c r="S251" s="365">
        <v>2.3583934482625288E-5</v>
      </c>
      <c r="T251" s="365">
        <v>2.3422357294722112E-4</v>
      </c>
      <c r="U251" s="365">
        <v>0.10068984170068819</v>
      </c>
      <c r="V251" s="366"/>
      <c r="W251" s="295"/>
      <c r="X251" s="295"/>
      <c r="Y251" s="295"/>
      <c r="Z251" s="313"/>
      <c r="AA251" s="313"/>
      <c r="AB251" s="301"/>
      <c r="AC251" s="295"/>
    </row>
    <row r="252" spans="1:29" ht="15">
      <c r="A252" s="247" t="s">
        <v>176</v>
      </c>
      <c r="B252" s="287" t="s">
        <v>10310</v>
      </c>
      <c r="C252" s="287" t="s">
        <v>1392</v>
      </c>
      <c r="D252" s="305">
        <v>42</v>
      </c>
      <c r="E252" s="287" t="s">
        <v>31</v>
      </c>
      <c r="F252" s="362">
        <v>43707</v>
      </c>
      <c r="G252" s="363" t="s">
        <v>8802</v>
      </c>
      <c r="H252" s="363" t="s">
        <v>2665</v>
      </c>
      <c r="I252" s="364">
        <v>4.7820000000000001E-2</v>
      </c>
      <c r="J252" s="364">
        <v>7</v>
      </c>
      <c r="K252" s="363" t="s">
        <v>438</v>
      </c>
      <c r="L252" s="292">
        <v>75.28</v>
      </c>
      <c r="M252" s="293" t="s">
        <v>2666</v>
      </c>
      <c r="N252" s="293" t="s">
        <v>2667</v>
      </c>
      <c r="O252" s="294" t="s">
        <v>305</v>
      </c>
      <c r="P252" s="295">
        <v>-10.6392975</v>
      </c>
      <c r="Q252" s="295" t="s">
        <v>408</v>
      </c>
      <c r="R252" s="296">
        <v>0</v>
      </c>
      <c r="S252" s="365">
        <v>5.4864627119031843E-4</v>
      </c>
      <c r="T252" s="365">
        <v>1.3104049472476779E-3</v>
      </c>
      <c r="U252" s="365">
        <v>0.41868452369832171</v>
      </c>
      <c r="V252" s="366"/>
      <c r="W252" s="295"/>
      <c r="X252" s="295"/>
      <c r="Y252" s="295"/>
      <c r="Z252" s="313"/>
      <c r="AA252" s="313"/>
      <c r="AB252" s="301"/>
      <c r="AC252" s="295"/>
    </row>
    <row r="253" spans="1:29" ht="15">
      <c r="A253" s="247" t="s">
        <v>176</v>
      </c>
      <c r="B253" s="287" t="s">
        <v>10311</v>
      </c>
      <c r="C253" s="287" t="s">
        <v>1394</v>
      </c>
      <c r="D253" s="305">
        <v>43</v>
      </c>
      <c r="E253" s="287" t="s">
        <v>31</v>
      </c>
      <c r="F253" s="362">
        <v>43707</v>
      </c>
      <c r="G253" s="363" t="s">
        <v>8802</v>
      </c>
      <c r="H253" s="363" t="s">
        <v>2683</v>
      </c>
      <c r="I253" s="364">
        <v>5.3240000000000003E-2</v>
      </c>
      <c r="J253" s="364">
        <v>9</v>
      </c>
      <c r="K253" s="363" t="s">
        <v>438</v>
      </c>
      <c r="L253" s="292">
        <v>34.18</v>
      </c>
      <c r="M253" s="293" t="s">
        <v>2684</v>
      </c>
      <c r="N253" s="293" t="s">
        <v>2685</v>
      </c>
      <c r="O253" s="294" t="s">
        <v>305</v>
      </c>
      <c r="P253" s="295">
        <v>-3.925103</v>
      </c>
      <c r="Q253" s="295" t="s">
        <v>447</v>
      </c>
      <c r="R253" s="296">
        <v>0</v>
      </c>
      <c r="S253" s="365">
        <v>1.4024575609605181E-4</v>
      </c>
      <c r="T253" s="365">
        <v>3.5194718778909235E-4</v>
      </c>
      <c r="U253" s="365">
        <v>0.39848523006268599</v>
      </c>
      <c r="V253" s="366"/>
      <c r="W253" s="295"/>
      <c r="X253" s="295"/>
      <c r="Y253" s="295"/>
      <c r="Z253" s="313"/>
      <c r="AA253" s="313"/>
      <c r="AB253" s="301"/>
      <c r="AC253" s="295"/>
    </row>
    <row r="254" spans="1:29" ht="15">
      <c r="A254" s="247" t="s">
        <v>176</v>
      </c>
      <c r="B254" s="287" t="s">
        <v>10312</v>
      </c>
      <c r="C254" s="287" t="s">
        <v>1399</v>
      </c>
      <c r="D254" s="305">
        <v>44</v>
      </c>
      <c r="E254" s="287" t="s">
        <v>31</v>
      </c>
      <c r="F254" s="362">
        <v>43707</v>
      </c>
      <c r="G254" s="363" t="s">
        <v>8802</v>
      </c>
      <c r="H254" s="363" t="s">
        <v>1016</v>
      </c>
      <c r="I254" s="364">
        <v>5.169E-2</v>
      </c>
      <c r="J254" s="364">
        <v>14</v>
      </c>
      <c r="K254" s="363" t="s">
        <v>438</v>
      </c>
      <c r="L254" s="292">
        <v>26.31</v>
      </c>
      <c r="M254" s="293" t="s">
        <v>1017</v>
      </c>
      <c r="N254" s="293" t="s">
        <v>1018</v>
      </c>
      <c r="O254" s="294" t="s">
        <v>305</v>
      </c>
      <c r="P254" s="295">
        <v>3.5419106</v>
      </c>
      <c r="Q254" s="295" t="s">
        <v>447</v>
      </c>
      <c r="R254" s="296">
        <v>0</v>
      </c>
      <c r="S254" s="365">
        <v>6.847871339010093E-5</v>
      </c>
      <c r="T254" s="365">
        <v>7.9210519946699162E-4</v>
      </c>
      <c r="U254" s="365">
        <v>8.6451538805931746E-2</v>
      </c>
      <c r="V254" s="366"/>
      <c r="W254" s="295"/>
      <c r="X254" s="295"/>
      <c r="Y254" s="295"/>
      <c r="Z254" s="313"/>
      <c r="AA254" s="313"/>
      <c r="AB254" s="301"/>
      <c r="AC254" s="295"/>
    </row>
    <row r="255" spans="1:29" ht="15">
      <c r="A255" s="247" t="s">
        <v>176</v>
      </c>
      <c r="B255" s="287" t="s">
        <v>9091</v>
      </c>
      <c r="C255" s="287" t="s">
        <v>1401</v>
      </c>
      <c r="D255" s="305">
        <v>45</v>
      </c>
      <c r="E255" s="287" t="s">
        <v>31</v>
      </c>
      <c r="F255" s="362">
        <v>43707</v>
      </c>
      <c r="G255" s="363" t="s">
        <v>8802</v>
      </c>
      <c r="H255" s="363" t="s">
        <v>758</v>
      </c>
      <c r="I255" s="364">
        <v>6.4399999999999999E-2</v>
      </c>
      <c r="J255" s="364">
        <v>31</v>
      </c>
      <c r="K255" s="363" t="s">
        <v>438</v>
      </c>
      <c r="L255" s="292">
        <v>23.6</v>
      </c>
      <c r="M255" s="293" t="s">
        <v>759</v>
      </c>
      <c r="N255" s="293" t="s">
        <v>760</v>
      </c>
      <c r="O255" s="294" t="s">
        <v>305</v>
      </c>
      <c r="P255" s="295">
        <v>-4.2207774999999996</v>
      </c>
      <c r="Q255" s="295" t="s">
        <v>447</v>
      </c>
      <c r="R255" s="296">
        <v>0</v>
      </c>
      <c r="S255" s="365">
        <v>2.1814590977399493E-4</v>
      </c>
      <c r="T255" s="365">
        <v>1.1738373277317541E-3</v>
      </c>
      <c r="U255" s="365">
        <v>0.18583998363344409</v>
      </c>
      <c r="V255" s="366"/>
      <c r="W255" s="295"/>
      <c r="X255" s="295"/>
      <c r="Y255" s="295"/>
      <c r="Z255" s="313"/>
      <c r="AA255" s="313"/>
      <c r="AB255" s="301"/>
      <c r="AC255" s="295"/>
    </row>
    <row r="256" spans="1:29" ht="15">
      <c r="A256" s="247" t="s">
        <v>7365</v>
      </c>
      <c r="B256" s="287" t="s">
        <v>7366</v>
      </c>
      <c r="C256" s="287" t="s">
        <v>1403</v>
      </c>
      <c r="D256" s="305">
        <v>46</v>
      </c>
      <c r="E256" s="287" t="s">
        <v>31</v>
      </c>
      <c r="F256" s="362">
        <v>43707</v>
      </c>
      <c r="G256" s="363" t="s">
        <v>8802</v>
      </c>
      <c r="H256" s="363" t="s">
        <v>7367</v>
      </c>
      <c r="I256" s="364">
        <v>4.8869999999999997E-2</v>
      </c>
      <c r="J256" s="364">
        <v>1</v>
      </c>
      <c r="K256" s="363" t="s">
        <v>438</v>
      </c>
      <c r="L256" s="292">
        <v>9.82</v>
      </c>
      <c r="M256" s="293" t="s">
        <v>7368</v>
      </c>
      <c r="N256" s="293" t="s">
        <v>7369</v>
      </c>
      <c r="O256" s="294" t="s">
        <v>305</v>
      </c>
      <c r="P256" s="295">
        <v>-7.3584975999999997</v>
      </c>
      <c r="Q256" s="295" t="s">
        <v>280</v>
      </c>
      <c r="R256" s="296">
        <v>0</v>
      </c>
      <c r="S256" s="365">
        <v>0</v>
      </c>
      <c r="T256" s="365">
        <v>6.4870077580359725E-4</v>
      </c>
      <c r="U256" s="365">
        <v>0</v>
      </c>
      <c r="V256" s="366"/>
      <c r="W256" s="295"/>
      <c r="X256" s="295"/>
      <c r="Y256" s="295"/>
      <c r="Z256" s="313"/>
      <c r="AA256" s="313"/>
      <c r="AB256" s="301"/>
      <c r="AC256" s="295"/>
    </row>
    <row r="257" spans="1:29" ht="15">
      <c r="A257" s="247" t="s">
        <v>176</v>
      </c>
      <c r="B257" s="287" t="s">
        <v>10313</v>
      </c>
      <c r="C257" s="287" t="s">
        <v>1408</v>
      </c>
      <c r="D257" s="305">
        <v>47</v>
      </c>
      <c r="E257" s="287" t="s">
        <v>31</v>
      </c>
      <c r="F257" s="362">
        <v>43707</v>
      </c>
      <c r="G257" s="363" t="s">
        <v>8802</v>
      </c>
      <c r="H257" s="363" t="s">
        <v>2692</v>
      </c>
      <c r="I257" s="364">
        <v>7.8979999999999995E-2</v>
      </c>
      <c r="J257" s="364">
        <v>17</v>
      </c>
      <c r="K257" s="363" t="s">
        <v>438</v>
      </c>
      <c r="L257" s="292">
        <v>15.7</v>
      </c>
      <c r="M257" s="293" t="s">
        <v>2693</v>
      </c>
      <c r="N257" s="293" t="s">
        <v>2694</v>
      </c>
      <c r="O257" s="294" t="s">
        <v>305</v>
      </c>
      <c r="P257" s="295">
        <v>-16.571135000000002</v>
      </c>
      <c r="Q257" s="295" t="s">
        <v>280</v>
      </c>
      <c r="R257" s="296">
        <v>0</v>
      </c>
      <c r="S257" s="365">
        <v>3.7241104785029975E-5</v>
      </c>
      <c r="T257" s="365">
        <v>2.6491469766481702E-4</v>
      </c>
      <c r="U257" s="365">
        <v>0.14057772223777948</v>
      </c>
      <c r="V257" s="366"/>
      <c r="W257" s="295"/>
      <c r="X257" s="295"/>
      <c r="Y257" s="295"/>
      <c r="Z257" s="313"/>
      <c r="AA257" s="313"/>
      <c r="AB257" s="301"/>
      <c r="AC257" s="295"/>
    </row>
    <row r="258" spans="1:29" ht="15">
      <c r="A258" s="247" t="s">
        <v>176</v>
      </c>
      <c r="B258" s="287" t="s">
        <v>10314</v>
      </c>
      <c r="C258" s="287" t="s">
        <v>1413</v>
      </c>
      <c r="D258" s="305">
        <v>48</v>
      </c>
      <c r="E258" s="287" t="s">
        <v>31</v>
      </c>
      <c r="F258" s="362">
        <v>43707</v>
      </c>
      <c r="G258" s="363" t="s">
        <v>8802</v>
      </c>
      <c r="H258" s="363" t="s">
        <v>1030</v>
      </c>
      <c r="I258" s="364">
        <v>6.7430000000000004E-2</v>
      </c>
      <c r="J258" s="364">
        <v>22</v>
      </c>
      <c r="K258" s="363" t="s">
        <v>438</v>
      </c>
      <c r="L258" s="292">
        <v>20.76</v>
      </c>
      <c r="M258" s="293" t="s">
        <v>1031</v>
      </c>
      <c r="N258" s="293" t="s">
        <v>1032</v>
      </c>
      <c r="O258" s="294" t="s">
        <v>305</v>
      </c>
      <c r="P258" s="295">
        <v>-8.8514619999999997</v>
      </c>
      <c r="Q258" s="295" t="s">
        <v>280</v>
      </c>
      <c r="R258" s="296">
        <v>0</v>
      </c>
      <c r="S258" s="365">
        <v>9.2647239858112656E-5</v>
      </c>
      <c r="T258" s="365">
        <v>3.0132006055489394E-4</v>
      </c>
      <c r="U258" s="365">
        <v>0.30747119752829849</v>
      </c>
      <c r="V258" s="366"/>
      <c r="W258" s="295"/>
      <c r="X258" s="295"/>
      <c r="Y258" s="295"/>
      <c r="Z258" s="313"/>
      <c r="AA258" s="313"/>
      <c r="AB258" s="301"/>
      <c r="AC258" s="295"/>
    </row>
    <row r="259" spans="1:29" ht="15">
      <c r="A259" s="247" t="s">
        <v>176</v>
      </c>
      <c r="B259" s="287" t="s">
        <v>10315</v>
      </c>
      <c r="C259" s="287" t="s">
        <v>1418</v>
      </c>
      <c r="D259" s="305">
        <v>49</v>
      </c>
      <c r="E259" s="287" t="s">
        <v>31</v>
      </c>
      <c r="F259" s="362">
        <v>43707</v>
      </c>
      <c r="G259" s="363" t="s">
        <v>8802</v>
      </c>
      <c r="H259" s="363" t="s">
        <v>800</v>
      </c>
      <c r="I259" s="364">
        <v>5.0180000000000002E-2</v>
      </c>
      <c r="J259" s="364">
        <v>54</v>
      </c>
      <c r="K259" s="363" t="s">
        <v>438</v>
      </c>
      <c r="L259" s="292">
        <v>50.21</v>
      </c>
      <c r="M259" s="293" t="s">
        <v>801</v>
      </c>
      <c r="N259" s="293" t="s">
        <v>802</v>
      </c>
      <c r="O259" s="294" t="s">
        <v>305</v>
      </c>
      <c r="P259" s="295">
        <v>8.4215049999999998</v>
      </c>
      <c r="Q259" s="295" t="s">
        <v>280</v>
      </c>
      <c r="R259" s="296">
        <v>0</v>
      </c>
      <c r="S259" s="365">
        <v>1.4285049559201869E-5</v>
      </c>
      <c r="T259" s="365">
        <v>5.0045452084668317E-4</v>
      </c>
      <c r="U259" s="365">
        <v>2.8544151294775031E-2</v>
      </c>
      <c r="V259" s="366"/>
      <c r="W259" s="295"/>
      <c r="X259" s="295"/>
      <c r="Y259" s="295"/>
      <c r="Z259" s="313"/>
      <c r="AA259" s="313"/>
      <c r="AB259" s="301"/>
      <c r="AC259" s="295"/>
    </row>
    <row r="260" spans="1:29" ht="15">
      <c r="A260" s="247" t="s">
        <v>176</v>
      </c>
      <c r="B260" s="287" t="s">
        <v>10316</v>
      </c>
      <c r="C260" s="287" t="s">
        <v>1420</v>
      </c>
      <c r="D260" s="305">
        <v>50</v>
      </c>
      <c r="E260" s="287" t="s">
        <v>31</v>
      </c>
      <c r="F260" s="362">
        <v>43707</v>
      </c>
      <c r="G260" s="363" t="s">
        <v>8802</v>
      </c>
      <c r="H260" s="363" t="s">
        <v>4801</v>
      </c>
      <c r="I260" s="364">
        <v>5.4269999999999999E-2</v>
      </c>
      <c r="J260" s="364">
        <v>12</v>
      </c>
      <c r="K260" s="363" t="s">
        <v>438</v>
      </c>
      <c r="L260" s="292">
        <v>77.38</v>
      </c>
      <c r="M260" s="293" t="s">
        <v>4802</v>
      </c>
      <c r="N260" s="293" t="s">
        <v>4803</v>
      </c>
      <c r="O260" s="294" t="s">
        <v>305</v>
      </c>
      <c r="P260" s="295">
        <v>-7.5397369999999997</v>
      </c>
      <c r="Q260" s="295" t="s">
        <v>280</v>
      </c>
      <c r="R260" s="296">
        <v>0</v>
      </c>
      <c r="S260" s="365">
        <v>5.0803839611156959E-4</v>
      </c>
      <c r="T260" s="365">
        <v>8.0327230557815518E-4</v>
      </c>
      <c r="U260" s="365">
        <v>0.63246098811524321</v>
      </c>
      <c r="V260" s="366"/>
      <c r="W260" s="295"/>
      <c r="X260" s="295"/>
      <c r="Y260" s="295"/>
      <c r="Z260" s="313"/>
      <c r="AA260" s="313"/>
      <c r="AB260" s="301"/>
      <c r="AC260" s="295"/>
    </row>
    <row r="261" spans="1:29" ht="15">
      <c r="A261" s="247" t="s">
        <v>176</v>
      </c>
      <c r="B261" s="287" t="s">
        <v>9096</v>
      </c>
      <c r="C261" s="287" t="s">
        <v>1553</v>
      </c>
      <c r="D261" s="305">
        <v>1</v>
      </c>
      <c r="E261" s="287" t="s">
        <v>46</v>
      </c>
      <c r="F261" s="362">
        <v>43707</v>
      </c>
      <c r="G261" s="363" t="s">
        <v>8807</v>
      </c>
      <c r="H261" s="363" t="s">
        <v>489</v>
      </c>
      <c r="I261" s="364">
        <v>0.71</v>
      </c>
      <c r="J261" s="364">
        <v>104</v>
      </c>
      <c r="K261" s="363" t="s">
        <v>815</v>
      </c>
      <c r="L261" s="292">
        <v>52.04</v>
      </c>
      <c r="M261" s="293" t="s">
        <v>490</v>
      </c>
      <c r="N261" s="293" t="s">
        <v>491</v>
      </c>
      <c r="O261" s="294" t="s">
        <v>169</v>
      </c>
      <c r="P261" s="295">
        <v>-7.0548295999999997</v>
      </c>
      <c r="Q261" s="295" t="s">
        <v>484</v>
      </c>
      <c r="R261" s="296">
        <v>0</v>
      </c>
      <c r="S261" s="365">
        <v>4.1525564939876398E-3</v>
      </c>
      <c r="T261" s="365">
        <v>1.9328793238714663E-3</v>
      </c>
      <c r="U261" s="365">
        <v>2.1483785576795684</v>
      </c>
      <c r="V261" s="366"/>
      <c r="W261" s="295"/>
      <c r="X261" s="295"/>
      <c r="Y261" s="295"/>
      <c r="Z261" s="313"/>
      <c r="AA261" s="313"/>
      <c r="AB261" s="301"/>
      <c r="AC261" s="295"/>
    </row>
    <row r="262" spans="1:29" ht="15">
      <c r="A262" s="247" t="s">
        <v>176</v>
      </c>
      <c r="B262" s="287" t="s">
        <v>10317</v>
      </c>
      <c r="C262" s="287" t="s">
        <v>1555</v>
      </c>
      <c r="D262" s="305">
        <v>2</v>
      </c>
      <c r="E262" s="287" t="s">
        <v>46</v>
      </c>
      <c r="F262" s="362">
        <v>43707</v>
      </c>
      <c r="G262" s="363" t="s">
        <v>8807</v>
      </c>
      <c r="H262" s="363" t="s">
        <v>3288</v>
      </c>
      <c r="I262" s="364">
        <v>1.1200000000000001</v>
      </c>
      <c r="J262" s="364">
        <v>4</v>
      </c>
      <c r="K262" s="363" t="s">
        <v>815</v>
      </c>
      <c r="L262" s="292">
        <v>38.049999999999997</v>
      </c>
      <c r="M262" s="293" t="s">
        <v>3289</v>
      </c>
      <c r="N262" s="293" t="s">
        <v>3290</v>
      </c>
      <c r="O262" s="294" t="s">
        <v>169</v>
      </c>
      <c r="P262" s="295">
        <v>-7.3758600000000003</v>
      </c>
      <c r="Q262" s="295" t="s">
        <v>408</v>
      </c>
      <c r="R262" s="296">
        <v>0</v>
      </c>
      <c r="S262" s="365">
        <v>6.1274438477808529E-4</v>
      </c>
      <c r="T262" s="365">
        <v>8.8770258816771178E-4</v>
      </c>
      <c r="U262" s="365">
        <v>0.69025864399341008</v>
      </c>
      <c r="V262" s="366"/>
      <c r="W262" s="295"/>
      <c r="X262" s="295"/>
      <c r="Y262" s="295"/>
      <c r="Z262" s="313"/>
      <c r="AA262" s="313"/>
      <c r="AB262" s="301"/>
      <c r="AC262" s="295"/>
    </row>
    <row r="263" spans="1:29" ht="15">
      <c r="A263" s="247" t="s">
        <v>176</v>
      </c>
      <c r="B263" s="287" t="s">
        <v>10318</v>
      </c>
      <c r="C263" s="287" t="s">
        <v>1557</v>
      </c>
      <c r="D263" s="305">
        <v>3</v>
      </c>
      <c r="E263" s="287" t="s">
        <v>46</v>
      </c>
      <c r="F263" s="362">
        <v>43707</v>
      </c>
      <c r="G263" s="363" t="s">
        <v>8807</v>
      </c>
      <c r="H263" s="363" t="s">
        <v>4691</v>
      </c>
      <c r="I263" s="364">
        <v>0.64</v>
      </c>
      <c r="J263" s="364">
        <v>18</v>
      </c>
      <c r="K263" s="363" t="s">
        <v>815</v>
      </c>
      <c r="L263" s="292">
        <v>21.69</v>
      </c>
      <c r="M263" s="293" t="s">
        <v>4692</v>
      </c>
      <c r="N263" s="293" t="s">
        <v>4693</v>
      </c>
      <c r="O263" s="294" t="s">
        <v>169</v>
      </c>
      <c r="P263" s="295">
        <v>-14.572661999999999</v>
      </c>
      <c r="Q263" s="295" t="s">
        <v>280</v>
      </c>
      <c r="R263" s="296">
        <v>0</v>
      </c>
      <c r="S263" s="365">
        <v>1.3773097173175538E-3</v>
      </c>
      <c r="T263" s="365">
        <v>4.5518375177568821E-4</v>
      </c>
      <c r="U263" s="365">
        <v>3.0258323412130137</v>
      </c>
      <c r="V263" s="366"/>
      <c r="W263" s="295"/>
      <c r="X263" s="295"/>
      <c r="Y263" s="295"/>
      <c r="Z263" s="313"/>
      <c r="AA263" s="313"/>
      <c r="AB263" s="301"/>
      <c r="AC263" s="295"/>
    </row>
    <row r="264" spans="1:29" ht="15">
      <c r="A264" s="247" t="s">
        <v>176</v>
      </c>
      <c r="B264" s="287" t="s">
        <v>9118</v>
      </c>
      <c r="C264" s="287" t="s">
        <v>1559</v>
      </c>
      <c r="D264" s="305">
        <v>4</v>
      </c>
      <c r="E264" s="287" t="s">
        <v>46</v>
      </c>
      <c r="F264" s="362">
        <v>43707</v>
      </c>
      <c r="G264" s="363" t="s">
        <v>8807</v>
      </c>
      <c r="H264" s="363" t="s">
        <v>3594</v>
      </c>
      <c r="I264" s="364">
        <v>1.04</v>
      </c>
      <c r="J264" s="364">
        <v>5</v>
      </c>
      <c r="K264" s="363" t="s">
        <v>815</v>
      </c>
      <c r="L264" s="292">
        <v>42.06</v>
      </c>
      <c r="M264" s="293" t="s">
        <v>3595</v>
      </c>
      <c r="N264" s="293" t="s">
        <v>3596</v>
      </c>
      <c r="O264" s="294" t="s">
        <v>169</v>
      </c>
      <c r="P264" s="295">
        <v>-10.3580475</v>
      </c>
      <c r="Q264" s="295" t="s">
        <v>399</v>
      </c>
      <c r="R264" s="296">
        <v>0</v>
      </c>
      <c r="S264" s="365">
        <v>3.0925621753491749E-3</v>
      </c>
      <c r="T264" s="365">
        <v>1.5298954001072985E-3</v>
      </c>
      <c r="U264" s="365">
        <v>2.0214206638782493</v>
      </c>
      <c r="V264" s="366"/>
      <c r="W264" s="295"/>
      <c r="X264" s="295"/>
      <c r="Y264" s="295"/>
      <c r="Z264" s="313"/>
      <c r="AA264" s="313"/>
      <c r="AB264" s="301"/>
      <c r="AC264" s="295"/>
    </row>
    <row r="265" spans="1:29" ht="15">
      <c r="A265" s="247" t="s">
        <v>176</v>
      </c>
      <c r="B265" s="287" t="s">
        <v>9101</v>
      </c>
      <c r="C265" s="287" t="s">
        <v>1561</v>
      </c>
      <c r="D265" s="305">
        <v>5</v>
      </c>
      <c r="E265" s="287" t="s">
        <v>46</v>
      </c>
      <c r="F265" s="362">
        <v>43707</v>
      </c>
      <c r="G265" s="363" t="s">
        <v>8807</v>
      </c>
      <c r="H265" s="363" t="s">
        <v>2862</v>
      </c>
      <c r="I265" s="364">
        <v>0.73</v>
      </c>
      <c r="J265" s="364">
        <v>154</v>
      </c>
      <c r="K265" s="363" t="s">
        <v>815</v>
      </c>
      <c r="L265" s="292">
        <v>86.62</v>
      </c>
      <c r="M265" s="293" t="s">
        <v>2863</v>
      </c>
      <c r="N265" s="293" t="s">
        <v>2864</v>
      </c>
      <c r="O265" s="294" t="s">
        <v>169</v>
      </c>
      <c r="P265" s="295">
        <v>-6.2756959999999999</v>
      </c>
      <c r="Q265" s="295" t="s">
        <v>408</v>
      </c>
      <c r="R265" s="296">
        <v>0</v>
      </c>
      <c r="S265" s="365">
        <v>4.0186835973639642E-3</v>
      </c>
      <c r="T265" s="365">
        <v>1.6523814410731739E-3</v>
      </c>
      <c r="U265" s="365">
        <v>2.4320556364721364</v>
      </c>
      <c r="V265" s="366"/>
      <c r="W265" s="295"/>
      <c r="X265" s="295"/>
      <c r="Y265" s="295"/>
      <c r="Z265" s="313"/>
      <c r="AA265" s="313"/>
      <c r="AB265" s="301"/>
      <c r="AC265" s="295"/>
    </row>
    <row r="266" spans="1:29" ht="15">
      <c r="A266" s="247" t="s">
        <v>176</v>
      </c>
      <c r="B266" s="287" t="s">
        <v>10319</v>
      </c>
      <c r="C266" s="287" t="s">
        <v>1567</v>
      </c>
      <c r="D266" s="305">
        <v>6</v>
      </c>
      <c r="E266" s="287" t="s">
        <v>46</v>
      </c>
      <c r="F266" s="362">
        <v>43707</v>
      </c>
      <c r="G266" s="363" t="s">
        <v>8807</v>
      </c>
      <c r="H266" s="363" t="s">
        <v>838</v>
      </c>
      <c r="I266" s="364">
        <v>0.91</v>
      </c>
      <c r="J266" s="364">
        <v>37</v>
      </c>
      <c r="K266" s="363" t="s">
        <v>815</v>
      </c>
      <c r="L266" s="292">
        <v>11.38</v>
      </c>
      <c r="M266" s="293" t="s">
        <v>839</v>
      </c>
      <c r="N266" s="293" t="s">
        <v>840</v>
      </c>
      <c r="O266" s="294" t="s">
        <v>169</v>
      </c>
      <c r="P266" s="295">
        <v>-5.8726254000000004</v>
      </c>
      <c r="Q266" s="295" t="s">
        <v>447</v>
      </c>
      <c r="R266" s="296">
        <v>0</v>
      </c>
      <c r="S266" s="365">
        <v>5.6221045720344251E-6</v>
      </c>
      <c r="T266" s="365">
        <v>4.5537711003171516E-4</v>
      </c>
      <c r="U266" s="365">
        <v>1.2346041222060697E-2</v>
      </c>
      <c r="V266" s="366"/>
      <c r="W266" s="295"/>
      <c r="X266" s="295"/>
      <c r="Y266" s="295"/>
      <c r="Z266" s="313"/>
      <c r="AA266" s="313"/>
      <c r="AB266" s="301"/>
      <c r="AC266" s="295"/>
    </row>
    <row r="267" spans="1:29" ht="15">
      <c r="A267" s="247" t="s">
        <v>10320</v>
      </c>
      <c r="B267" s="287" t="s">
        <v>10321</v>
      </c>
      <c r="C267" s="287" t="s">
        <v>1572</v>
      </c>
      <c r="D267" s="305">
        <v>7</v>
      </c>
      <c r="E267" s="287" t="s">
        <v>46</v>
      </c>
      <c r="F267" s="362">
        <v>43707</v>
      </c>
      <c r="G267" s="363" t="s">
        <v>8807</v>
      </c>
      <c r="H267" s="363" t="s">
        <v>2547</v>
      </c>
      <c r="I267" s="364">
        <v>1.1200000000000001</v>
      </c>
      <c r="J267" s="364">
        <v>1</v>
      </c>
      <c r="K267" s="363" t="s">
        <v>815</v>
      </c>
      <c r="L267" s="292">
        <v>42.78</v>
      </c>
      <c r="M267" s="293" t="s">
        <v>2548</v>
      </c>
      <c r="N267" s="293" t="s">
        <v>2549</v>
      </c>
      <c r="O267" s="294" t="s">
        <v>169</v>
      </c>
      <c r="P267" s="295">
        <v>-15.571344</v>
      </c>
      <c r="Q267" s="295" t="s">
        <v>484</v>
      </c>
      <c r="R267" s="296">
        <v>0</v>
      </c>
      <c r="S267" s="365">
        <v>1.239477091290422E-4</v>
      </c>
      <c r="T267" s="365">
        <v>1.6366278026139344E-4</v>
      </c>
      <c r="U267" s="365">
        <v>0.75733596197669106</v>
      </c>
      <c r="V267" s="366"/>
      <c r="W267" s="295"/>
      <c r="X267" s="295"/>
      <c r="Y267" s="295"/>
      <c r="Z267" s="313"/>
      <c r="AA267" s="313"/>
      <c r="AB267" s="301"/>
      <c r="AC267" s="295"/>
    </row>
    <row r="268" spans="1:29" ht="15">
      <c r="A268" s="247" t="s">
        <v>176</v>
      </c>
      <c r="B268" s="287" t="s">
        <v>9102</v>
      </c>
      <c r="C268" s="287" t="s">
        <v>1574</v>
      </c>
      <c r="D268" s="305">
        <v>8</v>
      </c>
      <c r="E268" s="287" t="s">
        <v>46</v>
      </c>
      <c r="F268" s="362">
        <v>43707</v>
      </c>
      <c r="G268" s="363" t="s">
        <v>8807</v>
      </c>
      <c r="H268" s="363" t="s">
        <v>4001</v>
      </c>
      <c r="I268" s="364">
        <v>0.81</v>
      </c>
      <c r="J268" s="364">
        <v>100</v>
      </c>
      <c r="K268" s="363" t="s">
        <v>815</v>
      </c>
      <c r="L268" s="292">
        <v>64.349999999999994</v>
      </c>
      <c r="M268" s="293" t="s">
        <v>456</v>
      </c>
      <c r="N268" s="293" t="s">
        <v>4002</v>
      </c>
      <c r="O268" s="294" t="s">
        <v>169</v>
      </c>
      <c r="P268" s="295">
        <v>-9.5699900000000007</v>
      </c>
      <c r="Q268" s="295" t="s">
        <v>447</v>
      </c>
      <c r="R268" s="296">
        <v>0</v>
      </c>
      <c r="S268" s="365">
        <v>5.7204461514430323E-3</v>
      </c>
      <c r="T268" s="365">
        <v>6.0652505131117531E-3</v>
      </c>
      <c r="U268" s="365">
        <v>0.94315084580211017</v>
      </c>
      <c r="V268" s="366"/>
      <c r="W268" s="295"/>
      <c r="X268" s="295"/>
      <c r="Y268" s="295"/>
      <c r="Z268" s="313"/>
      <c r="AA268" s="313"/>
      <c r="AB268" s="301"/>
      <c r="AC268" s="295"/>
    </row>
    <row r="269" spans="1:29" ht="15">
      <c r="A269" s="247" t="s">
        <v>176</v>
      </c>
      <c r="B269" s="287" t="s">
        <v>10322</v>
      </c>
      <c r="C269" s="287" t="s">
        <v>1579</v>
      </c>
      <c r="D269" s="305">
        <v>9</v>
      </c>
      <c r="E269" s="287" t="s">
        <v>46</v>
      </c>
      <c r="F269" s="362">
        <v>43707</v>
      </c>
      <c r="G269" s="363" t="s">
        <v>8807</v>
      </c>
      <c r="H269" s="363" t="s">
        <v>4005</v>
      </c>
      <c r="I269" s="364">
        <v>0.74</v>
      </c>
      <c r="J269" s="364">
        <v>43</v>
      </c>
      <c r="K269" s="363" t="s">
        <v>815</v>
      </c>
      <c r="L269" s="292">
        <v>33.74</v>
      </c>
      <c r="M269" s="293" t="s">
        <v>4006</v>
      </c>
      <c r="N269" s="293" t="s">
        <v>4007</v>
      </c>
      <c r="O269" s="294" t="s">
        <v>169</v>
      </c>
      <c r="P269" s="295">
        <v>-9.4471220000000002</v>
      </c>
      <c r="Q269" s="295" t="s">
        <v>280</v>
      </c>
      <c r="R269" s="296">
        <v>0</v>
      </c>
      <c r="S269" s="365">
        <v>4.1036314737478128E-4</v>
      </c>
      <c r="T269" s="365">
        <v>6.1652663094321309E-4</v>
      </c>
      <c r="U269" s="365">
        <v>0.66560490136001749</v>
      </c>
      <c r="V269" s="366"/>
      <c r="W269" s="295"/>
      <c r="X269" s="295"/>
      <c r="Y269" s="295"/>
      <c r="Z269" s="313"/>
      <c r="AA269" s="313"/>
      <c r="AB269" s="301"/>
      <c r="AC269" s="295"/>
    </row>
    <row r="270" spans="1:29" ht="15">
      <c r="A270" s="247" t="s">
        <v>176</v>
      </c>
      <c r="B270" s="287" t="s">
        <v>10323</v>
      </c>
      <c r="C270" s="287" t="s">
        <v>1584</v>
      </c>
      <c r="D270" s="305">
        <v>10</v>
      </c>
      <c r="E270" s="287" t="s">
        <v>46</v>
      </c>
      <c r="F270" s="362">
        <v>43707</v>
      </c>
      <c r="G270" s="363" t="s">
        <v>8807</v>
      </c>
      <c r="H270" s="363" t="s">
        <v>2557</v>
      </c>
      <c r="I270" s="364">
        <v>0.82</v>
      </c>
      <c r="J270" s="364">
        <v>7</v>
      </c>
      <c r="K270" s="363" t="s">
        <v>815</v>
      </c>
      <c r="L270" s="292">
        <v>73.150000000000006</v>
      </c>
      <c r="M270" s="293" t="s">
        <v>2558</v>
      </c>
      <c r="N270" s="293" t="s">
        <v>2559</v>
      </c>
      <c r="O270" s="294" t="s">
        <v>169</v>
      </c>
      <c r="P270" s="295">
        <v>-25.112611999999999</v>
      </c>
      <c r="Q270" s="295" t="s">
        <v>456</v>
      </c>
      <c r="R270" s="296">
        <v>0</v>
      </c>
      <c r="S270" s="365">
        <v>1.9210088105865908E-3</v>
      </c>
      <c r="T270" s="365">
        <v>5.9415456842947174E-4</v>
      </c>
      <c r="U270" s="365">
        <v>3.2331802407316195</v>
      </c>
      <c r="V270" s="366"/>
      <c r="W270" s="295"/>
      <c r="X270" s="295"/>
      <c r="Y270" s="295"/>
      <c r="Z270" s="313"/>
      <c r="AA270" s="313"/>
      <c r="AB270" s="301"/>
      <c r="AC270" s="295"/>
    </row>
    <row r="271" spans="1:29" ht="15">
      <c r="A271" s="247" t="s">
        <v>10324</v>
      </c>
      <c r="B271" s="287" t="s">
        <v>10325</v>
      </c>
      <c r="C271" s="287" t="s">
        <v>1587</v>
      </c>
      <c r="D271" s="305">
        <v>11</v>
      </c>
      <c r="E271" s="287" t="s">
        <v>46</v>
      </c>
      <c r="F271" s="362">
        <v>43707</v>
      </c>
      <c r="G271" s="363" t="s">
        <v>8807</v>
      </c>
      <c r="H271" s="363" t="s">
        <v>848</v>
      </c>
      <c r="I271" s="364">
        <v>0.85</v>
      </c>
      <c r="J271" s="364">
        <v>1</v>
      </c>
      <c r="K271" s="363" t="s">
        <v>815</v>
      </c>
      <c r="L271" s="292">
        <v>29.32</v>
      </c>
      <c r="M271" s="293" t="s">
        <v>849</v>
      </c>
      <c r="N271" s="293" t="s">
        <v>850</v>
      </c>
      <c r="O271" s="294" t="s">
        <v>169</v>
      </c>
      <c r="P271" s="295">
        <v>-0.61017275000000004</v>
      </c>
      <c r="Q271" s="295" t="s">
        <v>280</v>
      </c>
      <c r="R271" s="296">
        <v>0</v>
      </c>
      <c r="S271" s="365">
        <v>1.1700904318233808E-3</v>
      </c>
      <c r="T271" s="365">
        <v>9.2098463730742929E-4</v>
      </c>
      <c r="U271" s="365">
        <v>1.2704776870591803</v>
      </c>
      <c r="V271" s="366"/>
      <c r="W271" s="295"/>
      <c r="X271" s="295"/>
      <c r="Y271" s="295"/>
      <c r="Z271" s="313"/>
      <c r="AA271" s="313"/>
      <c r="AB271" s="301"/>
      <c r="AC271" s="295"/>
    </row>
    <row r="272" spans="1:29" ht="15">
      <c r="A272" s="247" t="s">
        <v>10326</v>
      </c>
      <c r="B272" s="287" t="s">
        <v>10327</v>
      </c>
      <c r="C272" s="287" t="s">
        <v>1592</v>
      </c>
      <c r="D272" s="305">
        <v>12</v>
      </c>
      <c r="E272" s="287" t="s">
        <v>46</v>
      </c>
      <c r="F272" s="362">
        <v>43707</v>
      </c>
      <c r="G272" s="363" t="s">
        <v>8807</v>
      </c>
      <c r="H272" s="363" t="s">
        <v>2562</v>
      </c>
      <c r="I272" s="364">
        <v>0.8</v>
      </c>
      <c r="J272" s="364">
        <v>1</v>
      </c>
      <c r="K272" s="363" t="s">
        <v>815</v>
      </c>
      <c r="L272" s="292">
        <v>33.22</v>
      </c>
      <c r="M272" s="293" t="s">
        <v>2563</v>
      </c>
      <c r="N272" s="293" t="s">
        <v>2564</v>
      </c>
      <c r="O272" s="294" t="s">
        <v>169</v>
      </c>
      <c r="P272" s="295">
        <v>-40.433926</v>
      </c>
      <c r="Q272" s="295" t="s">
        <v>447</v>
      </c>
      <c r="R272" s="296">
        <v>0</v>
      </c>
      <c r="S272" s="365">
        <v>2.2073458788111116E-4</v>
      </c>
      <c r="T272" s="365">
        <v>3.8151836302835354E-4</v>
      </c>
      <c r="U272" s="365">
        <v>0.57856871194613169</v>
      </c>
      <c r="V272" s="366"/>
      <c r="W272" s="295"/>
      <c r="X272" s="295"/>
      <c r="Y272" s="295"/>
      <c r="Z272" s="313"/>
      <c r="AA272" s="313"/>
      <c r="AB272" s="301"/>
      <c r="AC272" s="295"/>
    </row>
    <row r="273" spans="1:29" ht="15">
      <c r="A273" s="247" t="s">
        <v>10328</v>
      </c>
      <c r="B273" s="287" t="s">
        <v>10329</v>
      </c>
      <c r="C273" s="287" t="s">
        <v>1594</v>
      </c>
      <c r="D273" s="305">
        <v>13</v>
      </c>
      <c r="E273" s="287" t="s">
        <v>46</v>
      </c>
      <c r="F273" s="362">
        <v>43707</v>
      </c>
      <c r="G273" s="363" t="s">
        <v>8807</v>
      </c>
      <c r="H273" s="363" t="s">
        <v>3312</v>
      </c>
      <c r="I273" s="364">
        <v>1.1499999999999999</v>
      </c>
      <c r="J273" s="364">
        <v>1</v>
      </c>
      <c r="K273" s="363" t="s">
        <v>815</v>
      </c>
      <c r="L273" s="292">
        <v>98.08</v>
      </c>
      <c r="M273" s="293" t="s">
        <v>3313</v>
      </c>
      <c r="N273" s="293" t="s">
        <v>3314</v>
      </c>
      <c r="O273" s="294" t="s">
        <v>169</v>
      </c>
      <c r="P273" s="295">
        <v>-5.1725807000000001</v>
      </c>
      <c r="Q273" s="295" t="s">
        <v>280</v>
      </c>
      <c r="R273" s="296">
        <v>0</v>
      </c>
      <c r="S273" s="365">
        <v>1.2183195876224167E-3</v>
      </c>
      <c r="T273" s="365">
        <v>6.1996965264162092E-4</v>
      </c>
      <c r="U273" s="365">
        <v>1.9651277807410314</v>
      </c>
      <c r="V273" s="366"/>
      <c r="W273" s="295"/>
      <c r="X273" s="295"/>
      <c r="Y273" s="295"/>
      <c r="Z273" s="313"/>
      <c r="AA273" s="313"/>
      <c r="AB273" s="301"/>
      <c r="AC273" s="295"/>
    </row>
    <row r="274" spans="1:29" ht="15">
      <c r="A274" s="247" t="s">
        <v>176</v>
      </c>
      <c r="B274" s="287" t="s">
        <v>9104</v>
      </c>
      <c r="C274" s="287" t="s">
        <v>1599</v>
      </c>
      <c r="D274" s="305">
        <v>14</v>
      </c>
      <c r="E274" s="287" t="s">
        <v>46</v>
      </c>
      <c r="F274" s="362">
        <v>43707</v>
      </c>
      <c r="G274" s="363" t="s">
        <v>8807</v>
      </c>
      <c r="H274" s="363" t="s">
        <v>4470</v>
      </c>
      <c r="I274" s="364">
        <v>1.01</v>
      </c>
      <c r="J274" s="364">
        <v>15</v>
      </c>
      <c r="K274" s="363" t="s">
        <v>815</v>
      </c>
      <c r="L274" s="292">
        <v>26.45</v>
      </c>
      <c r="M274" s="293" t="s">
        <v>4471</v>
      </c>
      <c r="N274" s="293" t="s">
        <v>4472</v>
      </c>
      <c r="O274" s="294" t="s">
        <v>169</v>
      </c>
      <c r="P274" s="295">
        <v>-10.912763999999999</v>
      </c>
      <c r="Q274" s="295" t="s">
        <v>404</v>
      </c>
      <c r="R274" s="296">
        <v>0</v>
      </c>
      <c r="S274" s="365">
        <v>4.6720287806030231E-4</v>
      </c>
      <c r="T274" s="365">
        <v>7.7212045729101999E-4</v>
      </c>
      <c r="U274" s="365">
        <v>0.60509066124148658</v>
      </c>
      <c r="V274" s="366"/>
      <c r="W274" s="295"/>
      <c r="X274" s="295"/>
      <c r="Y274" s="295"/>
      <c r="Z274" s="313"/>
      <c r="AA274" s="313"/>
      <c r="AB274" s="301"/>
      <c r="AC274" s="295"/>
    </row>
    <row r="275" spans="1:29" ht="15">
      <c r="A275" s="247" t="s">
        <v>176</v>
      </c>
      <c r="B275" s="287" t="s">
        <v>10330</v>
      </c>
      <c r="C275" s="287" t="s">
        <v>1604</v>
      </c>
      <c r="D275" s="305">
        <v>15</v>
      </c>
      <c r="E275" s="287" t="s">
        <v>46</v>
      </c>
      <c r="F275" s="362">
        <v>43707</v>
      </c>
      <c r="G275" s="363" t="s">
        <v>8807</v>
      </c>
      <c r="H275" s="363" t="s">
        <v>2745</v>
      </c>
      <c r="I275" s="364">
        <v>1.01</v>
      </c>
      <c r="J275" s="364">
        <v>21</v>
      </c>
      <c r="K275" s="363" t="s">
        <v>815</v>
      </c>
      <c r="L275" s="292">
        <v>9.17</v>
      </c>
      <c r="M275" s="293" t="s">
        <v>2746</v>
      </c>
      <c r="N275" s="293" t="s">
        <v>2747</v>
      </c>
      <c r="O275" s="294" t="s">
        <v>169</v>
      </c>
      <c r="P275" s="295">
        <v>-3.7775397000000002</v>
      </c>
      <c r="Q275" s="295" t="s">
        <v>447</v>
      </c>
      <c r="R275" s="296">
        <v>0</v>
      </c>
      <c r="S275" s="365">
        <v>2.6208631375655893E-5</v>
      </c>
      <c r="T275" s="365">
        <v>1.4550325195899906E-3</v>
      </c>
      <c r="U275" s="365">
        <v>1.8012402487774738E-2</v>
      </c>
      <c r="V275" s="366"/>
      <c r="W275" s="295"/>
      <c r="X275" s="295"/>
      <c r="Y275" s="295"/>
      <c r="Z275" s="313"/>
      <c r="AA275" s="313"/>
      <c r="AB275" s="301"/>
      <c r="AC275" s="295"/>
    </row>
    <row r="276" spans="1:29" ht="15">
      <c r="A276" s="247" t="s">
        <v>176</v>
      </c>
      <c r="B276" s="287" t="s">
        <v>9098</v>
      </c>
      <c r="C276" s="287" t="s">
        <v>1609</v>
      </c>
      <c r="D276" s="305">
        <v>16</v>
      </c>
      <c r="E276" s="287" t="s">
        <v>46</v>
      </c>
      <c r="F276" s="362">
        <v>43707</v>
      </c>
      <c r="G276" s="363" t="s">
        <v>8807</v>
      </c>
      <c r="H276" s="363" t="s">
        <v>3066</v>
      </c>
      <c r="I276" s="364">
        <v>0.95</v>
      </c>
      <c r="J276" s="364">
        <v>4</v>
      </c>
      <c r="K276" s="363" t="s">
        <v>815</v>
      </c>
      <c r="L276" s="292">
        <v>203.91</v>
      </c>
      <c r="M276" s="293" t="s">
        <v>3067</v>
      </c>
      <c r="N276" s="293" t="s">
        <v>3068</v>
      </c>
      <c r="O276" s="294" t="s">
        <v>169</v>
      </c>
      <c r="P276" s="295">
        <v>-7.3683740000000002</v>
      </c>
      <c r="Q276" s="295" t="s">
        <v>408</v>
      </c>
      <c r="R276" s="296">
        <v>0</v>
      </c>
      <c r="S276" s="365">
        <v>2.9623989830737116E-3</v>
      </c>
      <c r="T276" s="365">
        <v>2.8262046278683148E-3</v>
      </c>
      <c r="U276" s="365">
        <v>1.0481898422578559</v>
      </c>
      <c r="V276" s="366"/>
      <c r="W276" s="295"/>
      <c r="X276" s="295"/>
      <c r="Y276" s="295"/>
      <c r="Z276" s="313"/>
      <c r="AA276" s="313"/>
      <c r="AB276" s="301"/>
      <c r="AC276" s="295"/>
    </row>
    <row r="277" spans="1:29" ht="15">
      <c r="A277" s="247" t="s">
        <v>10331</v>
      </c>
      <c r="B277" s="287" t="s">
        <v>10332</v>
      </c>
      <c r="C277" s="287" t="s">
        <v>1611</v>
      </c>
      <c r="D277" s="305">
        <v>17</v>
      </c>
      <c r="E277" s="287" t="s">
        <v>46</v>
      </c>
      <c r="F277" s="362">
        <v>43707</v>
      </c>
      <c r="G277" s="363" t="s">
        <v>8807</v>
      </c>
      <c r="H277" s="363" t="s">
        <v>612</v>
      </c>
      <c r="I277" s="364">
        <v>1</v>
      </c>
      <c r="J277" s="364">
        <v>1</v>
      </c>
      <c r="K277" s="363" t="s">
        <v>815</v>
      </c>
      <c r="L277" s="292">
        <v>37.590000000000003</v>
      </c>
      <c r="M277" s="293" t="s">
        <v>613</v>
      </c>
      <c r="N277" s="293" t="s">
        <v>614</v>
      </c>
      <c r="O277" s="294" t="s">
        <v>169</v>
      </c>
      <c r="P277" s="295">
        <v>-24.335749</v>
      </c>
      <c r="Q277" s="295" t="s">
        <v>484</v>
      </c>
      <c r="R277" s="296">
        <v>0</v>
      </c>
      <c r="S277" s="365">
        <v>1.3885031656413627E-4</v>
      </c>
      <c r="T277" s="365">
        <v>1.7339585568412589E-4</v>
      </c>
      <c r="U277" s="365">
        <v>0.80077067595594098</v>
      </c>
      <c r="V277" s="366"/>
      <c r="W277" s="295"/>
      <c r="X277" s="295"/>
      <c r="Y277" s="295"/>
      <c r="Z277" s="313"/>
      <c r="AA277" s="313"/>
      <c r="AB277" s="301"/>
      <c r="AC277" s="295"/>
    </row>
    <row r="278" spans="1:29" ht="15">
      <c r="A278" s="247" t="s">
        <v>176</v>
      </c>
      <c r="B278" s="287" t="s">
        <v>10333</v>
      </c>
      <c r="C278" s="287" t="s">
        <v>1613</v>
      </c>
      <c r="D278" s="305">
        <v>18</v>
      </c>
      <c r="E278" s="287" t="s">
        <v>46</v>
      </c>
      <c r="F278" s="362">
        <v>43707</v>
      </c>
      <c r="G278" s="363" t="s">
        <v>8807</v>
      </c>
      <c r="H278" s="363" t="s">
        <v>918</v>
      </c>
      <c r="I278" s="364">
        <v>1.03</v>
      </c>
      <c r="J278" s="364">
        <v>45</v>
      </c>
      <c r="K278" s="363" t="s">
        <v>815</v>
      </c>
      <c r="L278" s="292">
        <v>13.82</v>
      </c>
      <c r="M278" s="293" t="s">
        <v>919</v>
      </c>
      <c r="N278" s="293" t="s">
        <v>920</v>
      </c>
      <c r="O278" s="294" t="s">
        <v>169</v>
      </c>
      <c r="P278" s="295">
        <v>-3.8274170000000001</v>
      </c>
      <c r="Q278" s="295" t="s">
        <v>280</v>
      </c>
      <c r="R278" s="296">
        <v>0</v>
      </c>
      <c r="S278" s="365">
        <v>1.396914852091382E-3</v>
      </c>
      <c r="T278" s="365">
        <v>7.2288764334214829E-4</v>
      </c>
      <c r="U278" s="365">
        <v>1.9324093653516934</v>
      </c>
      <c r="V278" s="366"/>
      <c r="W278" s="295"/>
      <c r="X278" s="295"/>
      <c r="Y278" s="295"/>
      <c r="Z278" s="313"/>
      <c r="AA278" s="313"/>
      <c r="AB278" s="301"/>
      <c r="AC278" s="295"/>
    </row>
    <row r="279" spans="1:29" ht="15">
      <c r="A279" s="247" t="s">
        <v>176</v>
      </c>
      <c r="B279" s="287" t="s">
        <v>10334</v>
      </c>
      <c r="C279" s="287" t="s">
        <v>1615</v>
      </c>
      <c r="D279" s="305">
        <v>19</v>
      </c>
      <c r="E279" s="287" t="s">
        <v>46</v>
      </c>
      <c r="F279" s="362">
        <v>43707</v>
      </c>
      <c r="G279" s="363" t="s">
        <v>8807</v>
      </c>
      <c r="H279" s="363" t="s">
        <v>933</v>
      </c>
      <c r="I279" s="364">
        <v>0.55000000000000004</v>
      </c>
      <c r="J279" s="364">
        <v>7</v>
      </c>
      <c r="K279" s="363" t="s">
        <v>815</v>
      </c>
      <c r="L279" s="292">
        <v>18.64</v>
      </c>
      <c r="M279" s="293" t="s">
        <v>934</v>
      </c>
      <c r="N279" s="293" t="s">
        <v>935</v>
      </c>
      <c r="O279" s="294" t="s">
        <v>169</v>
      </c>
      <c r="P279" s="295">
        <v>-12.611347</v>
      </c>
      <c r="Q279" s="295" t="s">
        <v>447</v>
      </c>
      <c r="R279" s="296">
        <v>0</v>
      </c>
      <c r="S279" s="365">
        <v>3.3998344900412484E-6</v>
      </c>
      <c r="T279" s="365">
        <v>1.9427458025192732E-4</v>
      </c>
      <c r="U279" s="365">
        <v>1.7500151000879694E-2</v>
      </c>
      <c r="V279" s="366"/>
      <c r="W279" s="295"/>
      <c r="X279" s="295"/>
      <c r="Y279" s="295"/>
      <c r="Z279" s="313"/>
      <c r="AA279" s="313"/>
      <c r="AB279" s="301"/>
      <c r="AC279" s="295"/>
    </row>
    <row r="280" spans="1:29" ht="15">
      <c r="A280" s="247" t="s">
        <v>176</v>
      </c>
      <c r="B280" s="287" t="s">
        <v>9106</v>
      </c>
      <c r="C280" s="287" t="s">
        <v>1617</v>
      </c>
      <c r="D280" s="305">
        <v>20</v>
      </c>
      <c r="E280" s="287" t="s">
        <v>46</v>
      </c>
      <c r="F280" s="362">
        <v>43707</v>
      </c>
      <c r="G280" s="363" t="s">
        <v>8807</v>
      </c>
      <c r="H280" s="363" t="s">
        <v>4514</v>
      </c>
      <c r="I280" s="364">
        <v>1.1100000000000001</v>
      </c>
      <c r="J280" s="364">
        <v>2</v>
      </c>
      <c r="K280" s="363" t="s">
        <v>815</v>
      </c>
      <c r="L280" s="292">
        <v>16.600000000000001</v>
      </c>
      <c r="M280" s="293" t="s">
        <v>4515</v>
      </c>
      <c r="N280" s="293" t="s">
        <v>4516</v>
      </c>
      <c r="O280" s="294" t="s">
        <v>169</v>
      </c>
      <c r="P280" s="295">
        <v>-9.6352759999999993</v>
      </c>
      <c r="Q280" s="295" t="s">
        <v>408</v>
      </c>
      <c r="R280" s="296">
        <v>0</v>
      </c>
      <c r="S280" s="365">
        <v>1.9226960832703939E-4</v>
      </c>
      <c r="T280" s="365">
        <v>6.8217139899024804E-4</v>
      </c>
      <c r="U280" s="365">
        <v>0.28184941293586535</v>
      </c>
      <c r="V280" s="366"/>
      <c r="W280" s="295"/>
      <c r="X280" s="295"/>
      <c r="Y280" s="295"/>
      <c r="Z280" s="313"/>
      <c r="AA280" s="313"/>
      <c r="AB280" s="301"/>
      <c r="AC280" s="295"/>
    </row>
    <row r="281" spans="1:29" ht="15">
      <c r="A281" s="247" t="s">
        <v>176</v>
      </c>
      <c r="B281" s="287" t="s">
        <v>10335</v>
      </c>
      <c r="C281" s="287" t="s">
        <v>1622</v>
      </c>
      <c r="D281" s="305">
        <v>21</v>
      </c>
      <c r="E281" s="287" t="s">
        <v>46</v>
      </c>
      <c r="F281" s="362">
        <v>43707</v>
      </c>
      <c r="G281" s="363" t="s">
        <v>8807</v>
      </c>
      <c r="H281" s="363" t="s">
        <v>938</v>
      </c>
      <c r="I281" s="364">
        <v>0.6</v>
      </c>
      <c r="J281" s="364">
        <v>19</v>
      </c>
      <c r="K281" s="363" t="s">
        <v>815</v>
      </c>
      <c r="L281" s="292">
        <v>25.52</v>
      </c>
      <c r="M281" s="293" t="s">
        <v>939</v>
      </c>
      <c r="N281" s="293" t="s">
        <v>940</v>
      </c>
      <c r="O281" s="294" t="s">
        <v>169</v>
      </c>
      <c r="P281" s="295">
        <v>-20.274908</v>
      </c>
      <c r="Q281" s="295" t="s">
        <v>280</v>
      </c>
      <c r="R281" s="296">
        <v>0</v>
      </c>
      <c r="S281" s="365">
        <v>1.3984266085628947E-4</v>
      </c>
      <c r="T281" s="365">
        <v>6.6722942488973286E-4</v>
      </c>
      <c r="U281" s="365">
        <v>0.20958707101294288</v>
      </c>
      <c r="V281" s="366"/>
      <c r="W281" s="295"/>
      <c r="X281" s="295"/>
      <c r="Y281" s="295"/>
      <c r="Z281" s="313"/>
      <c r="AA281" s="313"/>
      <c r="AB281" s="301"/>
      <c r="AC281" s="295"/>
    </row>
    <row r="282" spans="1:29" ht="15">
      <c r="A282" s="247" t="s">
        <v>176</v>
      </c>
      <c r="B282" s="287" t="s">
        <v>10336</v>
      </c>
      <c r="C282" s="287" t="s">
        <v>1624</v>
      </c>
      <c r="D282" s="305">
        <v>22</v>
      </c>
      <c r="E282" s="287" t="s">
        <v>46</v>
      </c>
      <c r="F282" s="362">
        <v>43707</v>
      </c>
      <c r="G282" s="363" t="s">
        <v>8807</v>
      </c>
      <c r="H282" s="363" t="s">
        <v>4531</v>
      </c>
      <c r="I282" s="364">
        <v>1.08</v>
      </c>
      <c r="J282" s="364">
        <v>14</v>
      </c>
      <c r="K282" s="363" t="s">
        <v>815</v>
      </c>
      <c r="L282" s="292">
        <v>51</v>
      </c>
      <c r="M282" s="293" t="s">
        <v>4532</v>
      </c>
      <c r="N282" s="293" t="s">
        <v>4533</v>
      </c>
      <c r="O282" s="294" t="s">
        <v>169</v>
      </c>
      <c r="P282" s="295">
        <v>7.2104216000000001</v>
      </c>
      <c r="Q282" s="295" t="s">
        <v>447</v>
      </c>
      <c r="R282" s="296">
        <v>0</v>
      </c>
      <c r="S282" s="365">
        <v>4.8254369991142189E-4</v>
      </c>
      <c r="T282" s="365">
        <v>6.1885315372117245E-4</v>
      </c>
      <c r="U282" s="365">
        <v>0.77973861328795058</v>
      </c>
      <c r="V282" s="366"/>
      <c r="W282" s="295"/>
      <c r="X282" s="295"/>
      <c r="Y282" s="295"/>
      <c r="Z282" s="313"/>
      <c r="AA282" s="313"/>
      <c r="AB282" s="301"/>
      <c r="AC282" s="295"/>
    </row>
    <row r="283" spans="1:29" ht="15">
      <c r="A283" s="247" t="s">
        <v>176</v>
      </c>
      <c r="B283" s="287" t="s">
        <v>9097</v>
      </c>
      <c r="C283" s="287" t="s">
        <v>1626</v>
      </c>
      <c r="D283" s="305">
        <v>23</v>
      </c>
      <c r="E283" s="287" t="s">
        <v>46</v>
      </c>
      <c r="F283" s="362">
        <v>43707</v>
      </c>
      <c r="G283" s="363" t="s">
        <v>8807</v>
      </c>
      <c r="H283" s="363" t="s">
        <v>4051</v>
      </c>
      <c r="I283" s="364">
        <v>0.57999999999999996</v>
      </c>
      <c r="J283" s="364">
        <v>131</v>
      </c>
      <c r="K283" s="363" t="s">
        <v>815</v>
      </c>
      <c r="L283" s="292">
        <v>52.88</v>
      </c>
      <c r="M283" s="293" t="s">
        <v>4052</v>
      </c>
      <c r="N283" s="293" t="s">
        <v>4053</v>
      </c>
      <c r="O283" s="294" t="s">
        <v>169</v>
      </c>
      <c r="P283" s="295">
        <v>-19.069475000000001</v>
      </c>
      <c r="Q283" s="295" t="s">
        <v>408</v>
      </c>
      <c r="R283" s="296">
        <v>0</v>
      </c>
      <c r="S283" s="365">
        <v>6.3354414140060072E-5</v>
      </c>
      <c r="T283" s="365">
        <v>4.4770226486830455E-4</v>
      </c>
      <c r="U283" s="365">
        <v>0.14151014884567609</v>
      </c>
      <c r="V283" s="366"/>
      <c r="W283" s="295"/>
      <c r="X283" s="295"/>
      <c r="Y283" s="295"/>
      <c r="Z283" s="313"/>
      <c r="AA283" s="313"/>
      <c r="AB283" s="301"/>
      <c r="AC283" s="295"/>
    </row>
    <row r="284" spans="1:29" ht="15">
      <c r="A284" s="247" t="s">
        <v>176</v>
      </c>
      <c r="B284" s="287" t="s">
        <v>9108</v>
      </c>
      <c r="C284" s="287" t="s">
        <v>1632</v>
      </c>
      <c r="D284" s="305">
        <v>24</v>
      </c>
      <c r="E284" s="287" t="s">
        <v>46</v>
      </c>
      <c r="F284" s="362">
        <v>43707</v>
      </c>
      <c r="G284" s="363" t="s">
        <v>8807</v>
      </c>
      <c r="H284" s="363" t="s">
        <v>2925</v>
      </c>
      <c r="I284" s="364">
        <v>0.75</v>
      </c>
      <c r="J284" s="364">
        <v>124</v>
      </c>
      <c r="K284" s="363" t="s">
        <v>815</v>
      </c>
      <c r="L284" s="292">
        <v>48.07</v>
      </c>
      <c r="M284" s="293" t="s">
        <v>2926</v>
      </c>
      <c r="N284" s="293" t="s">
        <v>2927</v>
      </c>
      <c r="O284" s="294" t="s">
        <v>169</v>
      </c>
      <c r="P284" s="295">
        <v>-10.216665000000001</v>
      </c>
      <c r="Q284" s="295" t="s">
        <v>447</v>
      </c>
      <c r="R284" s="296">
        <v>0</v>
      </c>
      <c r="S284" s="365">
        <v>1.312970939328851E-4</v>
      </c>
      <c r="T284" s="365">
        <v>5.366172989328279E-4</v>
      </c>
      <c r="U284" s="365">
        <v>0.24467547765231562</v>
      </c>
      <c r="V284" s="366"/>
      <c r="W284" s="295"/>
      <c r="X284" s="295"/>
      <c r="Y284" s="295"/>
      <c r="Z284" s="313"/>
      <c r="AA284" s="313"/>
      <c r="AB284" s="301"/>
      <c r="AC284" s="295"/>
    </row>
    <row r="285" spans="1:29" ht="15">
      <c r="A285" s="247" t="s">
        <v>176</v>
      </c>
      <c r="B285" s="287" t="s">
        <v>10337</v>
      </c>
      <c r="C285" s="287" t="s">
        <v>1637</v>
      </c>
      <c r="D285" s="305">
        <v>25</v>
      </c>
      <c r="E285" s="287" t="s">
        <v>46</v>
      </c>
      <c r="F285" s="362">
        <v>43707</v>
      </c>
      <c r="G285" s="363" t="s">
        <v>8807</v>
      </c>
      <c r="H285" s="363" t="s">
        <v>2610</v>
      </c>
      <c r="I285" s="364">
        <v>0.72</v>
      </c>
      <c r="J285" s="364">
        <v>7</v>
      </c>
      <c r="K285" s="363" t="s">
        <v>815</v>
      </c>
      <c r="L285" s="292">
        <v>14.76</v>
      </c>
      <c r="M285" s="293" t="s">
        <v>2611</v>
      </c>
      <c r="N285" s="293" t="s">
        <v>2612</v>
      </c>
      <c r="O285" s="294" t="s">
        <v>169</v>
      </c>
      <c r="P285" s="295">
        <v>-35.063789999999997</v>
      </c>
      <c r="Q285" s="295" t="s">
        <v>408</v>
      </c>
      <c r="R285" s="296">
        <v>0</v>
      </c>
      <c r="S285" s="365">
        <v>1.0738869036378663E-4</v>
      </c>
      <c r="T285" s="365">
        <v>1.9537134960213089E-4</v>
      </c>
      <c r="U285" s="365">
        <v>0.5496644752799279</v>
      </c>
      <c r="V285" s="366"/>
      <c r="W285" s="295"/>
      <c r="X285" s="295"/>
      <c r="Y285" s="295"/>
      <c r="Z285" s="313"/>
      <c r="AA285" s="313"/>
      <c r="AB285" s="301"/>
      <c r="AC285" s="295"/>
    </row>
    <row r="286" spans="1:29" ht="15">
      <c r="A286" s="247" t="s">
        <v>176</v>
      </c>
      <c r="B286" s="287" t="s">
        <v>9109</v>
      </c>
      <c r="C286" s="287" t="s">
        <v>1642</v>
      </c>
      <c r="D286" s="305">
        <v>26</v>
      </c>
      <c r="E286" s="287" t="s">
        <v>46</v>
      </c>
      <c r="F286" s="362">
        <v>43707</v>
      </c>
      <c r="G286" s="363" t="s">
        <v>8807</v>
      </c>
      <c r="H286" s="363" t="s">
        <v>2616</v>
      </c>
      <c r="I286" s="364">
        <v>0.79</v>
      </c>
      <c r="J286" s="364">
        <v>10</v>
      </c>
      <c r="K286" s="363" t="s">
        <v>815</v>
      </c>
      <c r="L286" s="292">
        <v>11.84</v>
      </c>
      <c r="M286" s="293" t="s">
        <v>2617</v>
      </c>
      <c r="N286" s="293" t="s">
        <v>2618</v>
      </c>
      <c r="O286" s="294" t="s">
        <v>169</v>
      </c>
      <c r="P286" s="295">
        <v>-15.849322000000001</v>
      </c>
      <c r="Q286" s="295" t="s">
        <v>484</v>
      </c>
      <c r="R286" s="296">
        <v>0</v>
      </c>
      <c r="S286" s="365">
        <v>4.8139618462524476E-4</v>
      </c>
      <c r="T286" s="365">
        <v>4.0689122543533478E-4</v>
      </c>
      <c r="U286" s="365">
        <v>1.1831078050655843</v>
      </c>
      <c r="V286" s="366"/>
      <c r="W286" s="295"/>
      <c r="X286" s="295"/>
      <c r="Y286" s="295"/>
      <c r="Z286" s="313"/>
      <c r="AA286" s="313"/>
      <c r="AB286" s="301"/>
      <c r="AC286" s="295"/>
    </row>
    <row r="287" spans="1:29" ht="15">
      <c r="A287" s="247" t="s">
        <v>176</v>
      </c>
      <c r="B287" s="287" t="s">
        <v>10338</v>
      </c>
      <c r="C287" s="287" t="s">
        <v>1647</v>
      </c>
      <c r="D287" s="305">
        <v>27</v>
      </c>
      <c r="E287" s="287" t="s">
        <v>46</v>
      </c>
      <c r="F287" s="362">
        <v>43707</v>
      </c>
      <c r="G287" s="363" t="s">
        <v>8807</v>
      </c>
      <c r="H287" s="363" t="s">
        <v>2621</v>
      </c>
      <c r="I287" s="364">
        <v>0.95</v>
      </c>
      <c r="J287" s="364">
        <v>7</v>
      </c>
      <c r="K287" s="363" t="s">
        <v>815</v>
      </c>
      <c r="L287" s="292">
        <v>49.21</v>
      </c>
      <c r="M287" s="293" t="s">
        <v>2622</v>
      </c>
      <c r="N287" s="293" t="s">
        <v>2623</v>
      </c>
      <c r="O287" s="294" t="s">
        <v>169</v>
      </c>
      <c r="P287" s="295">
        <v>-12.732756</v>
      </c>
      <c r="Q287" s="295" t="s">
        <v>280</v>
      </c>
      <c r="R287" s="296">
        <v>0</v>
      </c>
      <c r="S287" s="365">
        <v>5.3876083485096364E-4</v>
      </c>
      <c r="T287" s="365">
        <v>1.2837513986382529E-3</v>
      </c>
      <c r="U287" s="365">
        <v>0.41967692142143526</v>
      </c>
      <c r="V287" s="366"/>
      <c r="W287" s="295"/>
      <c r="X287" s="295"/>
      <c r="Y287" s="295"/>
      <c r="Z287" s="313"/>
      <c r="AA287" s="313"/>
      <c r="AB287" s="301"/>
      <c r="AC287" s="295"/>
    </row>
    <row r="288" spans="1:29" ht="15">
      <c r="A288" s="247" t="s">
        <v>176</v>
      </c>
      <c r="B288" s="287" t="s">
        <v>9110</v>
      </c>
      <c r="C288" s="287" t="s">
        <v>1649</v>
      </c>
      <c r="D288" s="305">
        <v>28</v>
      </c>
      <c r="E288" s="287" t="s">
        <v>46</v>
      </c>
      <c r="F288" s="362">
        <v>43707</v>
      </c>
      <c r="G288" s="363" t="s">
        <v>8807</v>
      </c>
      <c r="H288" s="363" t="s">
        <v>2932</v>
      </c>
      <c r="I288" s="364">
        <v>0.65</v>
      </c>
      <c r="J288" s="364">
        <v>119</v>
      </c>
      <c r="K288" s="363" t="s">
        <v>815</v>
      </c>
      <c r="L288" s="292">
        <v>44.3</v>
      </c>
      <c r="M288" s="293" t="s">
        <v>2933</v>
      </c>
      <c r="N288" s="293" t="s">
        <v>2934</v>
      </c>
      <c r="O288" s="294" t="s">
        <v>169</v>
      </c>
      <c r="P288" s="295">
        <v>-10.360175</v>
      </c>
      <c r="Q288" s="295" t="s">
        <v>408</v>
      </c>
      <c r="R288" s="296">
        <v>0</v>
      </c>
      <c r="S288" s="365">
        <v>1.6978588892725703E-3</v>
      </c>
      <c r="T288" s="365">
        <v>1.7941610965225782E-3</v>
      </c>
      <c r="U288" s="365">
        <v>0.9463246597885443</v>
      </c>
      <c r="V288" s="366"/>
      <c r="W288" s="295"/>
      <c r="X288" s="295"/>
      <c r="Y288" s="295"/>
      <c r="Z288" s="313"/>
      <c r="AA288" s="313"/>
      <c r="AB288" s="301"/>
      <c r="AC288" s="295"/>
    </row>
    <row r="289" spans="1:29" ht="15">
      <c r="A289" s="247" t="s">
        <v>176</v>
      </c>
      <c r="B289" s="287" t="s">
        <v>10339</v>
      </c>
      <c r="C289" s="287" t="s">
        <v>1651</v>
      </c>
      <c r="D289" s="305">
        <v>29</v>
      </c>
      <c r="E289" s="287" t="s">
        <v>46</v>
      </c>
      <c r="F289" s="362">
        <v>43707</v>
      </c>
      <c r="G289" s="363" t="s">
        <v>8807</v>
      </c>
      <c r="H289" s="363" t="s">
        <v>1426</v>
      </c>
      <c r="I289" s="364">
        <v>1.1000000000000001</v>
      </c>
      <c r="J289" s="364">
        <v>2</v>
      </c>
      <c r="K289" s="363" t="s">
        <v>815</v>
      </c>
      <c r="L289" s="292">
        <v>118.89</v>
      </c>
      <c r="M289" s="293" t="s">
        <v>1427</v>
      </c>
      <c r="N289" s="293" t="s">
        <v>1428</v>
      </c>
      <c r="O289" s="294" t="s">
        <v>169</v>
      </c>
      <c r="P289" s="295">
        <v>-4.6515408000000003</v>
      </c>
      <c r="Q289" s="295" t="s">
        <v>447</v>
      </c>
      <c r="R289" s="296">
        <v>0</v>
      </c>
      <c r="S289" s="365">
        <v>2.5671593548558827E-4</v>
      </c>
      <c r="T289" s="365">
        <v>2.9213392607690844E-4</v>
      </c>
      <c r="U289" s="365">
        <v>0.87876111800176238</v>
      </c>
      <c r="V289" s="366"/>
      <c r="W289" s="295"/>
      <c r="X289" s="295"/>
      <c r="Y289" s="295"/>
      <c r="Z289" s="313"/>
      <c r="AA289" s="313"/>
      <c r="AB289" s="301"/>
      <c r="AC289" s="295"/>
    </row>
    <row r="290" spans="1:29" ht="15">
      <c r="A290" s="247" t="s">
        <v>176</v>
      </c>
      <c r="B290" s="287" t="s">
        <v>10340</v>
      </c>
      <c r="C290" s="287" t="s">
        <v>1656</v>
      </c>
      <c r="D290" s="305">
        <v>30</v>
      </c>
      <c r="E290" s="287" t="s">
        <v>46</v>
      </c>
      <c r="F290" s="362">
        <v>43707</v>
      </c>
      <c r="G290" s="363" t="s">
        <v>8807</v>
      </c>
      <c r="H290" s="363" t="s">
        <v>3098</v>
      </c>
      <c r="I290" s="364">
        <v>0.8</v>
      </c>
      <c r="J290" s="364">
        <v>22</v>
      </c>
      <c r="K290" s="363" t="s">
        <v>815</v>
      </c>
      <c r="L290" s="292">
        <v>51.36</v>
      </c>
      <c r="M290" s="293" t="s">
        <v>3099</v>
      </c>
      <c r="N290" s="293" t="s">
        <v>3100</v>
      </c>
      <c r="O290" s="294" t="s">
        <v>169</v>
      </c>
      <c r="P290" s="295">
        <v>-4.8712730000000004</v>
      </c>
      <c r="Q290" s="295" t="s">
        <v>408</v>
      </c>
      <c r="R290" s="296">
        <v>0</v>
      </c>
      <c r="S290" s="365">
        <v>4.3523066510058706E-4</v>
      </c>
      <c r="T290" s="365">
        <v>3.9808099854390222E-4</v>
      </c>
      <c r="U290" s="365">
        <v>1.0933218784432581</v>
      </c>
      <c r="V290" s="366"/>
      <c r="W290" s="295"/>
      <c r="X290" s="295"/>
      <c r="Y290" s="295"/>
      <c r="Z290" s="313"/>
      <c r="AA290" s="313"/>
      <c r="AB290" s="301"/>
      <c r="AC290" s="295"/>
    </row>
    <row r="291" spans="1:29" ht="15">
      <c r="A291" s="247" t="s">
        <v>176</v>
      </c>
      <c r="B291" s="287" t="s">
        <v>9111</v>
      </c>
      <c r="C291" s="287" t="s">
        <v>1658</v>
      </c>
      <c r="D291" s="305">
        <v>31</v>
      </c>
      <c r="E291" s="287" t="s">
        <v>46</v>
      </c>
      <c r="F291" s="362">
        <v>43707</v>
      </c>
      <c r="G291" s="363" t="s">
        <v>8807</v>
      </c>
      <c r="H291" s="363" t="s">
        <v>4065</v>
      </c>
      <c r="I291" s="364">
        <v>0.94</v>
      </c>
      <c r="J291" s="364">
        <v>6</v>
      </c>
      <c r="K291" s="363" t="s">
        <v>815</v>
      </c>
      <c r="L291" s="292">
        <v>41.49</v>
      </c>
      <c r="M291" s="293" t="s">
        <v>4066</v>
      </c>
      <c r="N291" s="293" t="s">
        <v>4067</v>
      </c>
      <c r="O291" s="294" t="s">
        <v>169</v>
      </c>
      <c r="P291" s="295">
        <v>-6.8895873999999999</v>
      </c>
      <c r="Q291" s="295" t="s">
        <v>408</v>
      </c>
      <c r="R291" s="296">
        <v>0</v>
      </c>
      <c r="S291" s="365">
        <v>1.7436609468904284E-3</v>
      </c>
      <c r="T291" s="365">
        <v>2.1289031887882213E-3</v>
      </c>
      <c r="U291" s="365">
        <v>0.81904191607835675</v>
      </c>
      <c r="V291" s="366"/>
      <c r="W291" s="295"/>
      <c r="X291" s="295"/>
      <c r="Y291" s="295"/>
      <c r="Z291" s="313"/>
      <c r="AA291" s="313"/>
      <c r="AB291" s="301"/>
      <c r="AC291" s="295"/>
    </row>
    <row r="292" spans="1:29" ht="15">
      <c r="A292" s="247" t="s">
        <v>176</v>
      </c>
      <c r="B292" s="287" t="s">
        <v>10341</v>
      </c>
      <c r="C292" s="287" t="s">
        <v>1663</v>
      </c>
      <c r="D292" s="305">
        <v>32</v>
      </c>
      <c r="E292" s="287" t="s">
        <v>46</v>
      </c>
      <c r="F292" s="362">
        <v>43707</v>
      </c>
      <c r="G292" s="363" t="s">
        <v>8807</v>
      </c>
      <c r="H292" s="363" t="s">
        <v>670</v>
      </c>
      <c r="I292" s="364">
        <v>0.68</v>
      </c>
      <c r="J292" s="364">
        <v>46</v>
      </c>
      <c r="K292" s="363" t="s">
        <v>815</v>
      </c>
      <c r="L292" s="292">
        <v>18.39</v>
      </c>
      <c r="M292" s="293" t="s">
        <v>671</v>
      </c>
      <c r="N292" s="293" t="s">
        <v>672</v>
      </c>
      <c r="O292" s="294" t="s">
        <v>169</v>
      </c>
      <c r="P292" s="295">
        <v>-26.994842999999999</v>
      </c>
      <c r="Q292" s="295" t="s">
        <v>484</v>
      </c>
      <c r="R292" s="296">
        <v>0</v>
      </c>
      <c r="S292" s="365">
        <v>1.1304862415569445E-4</v>
      </c>
      <c r="T292" s="365">
        <v>2.7063376238452535E-4</v>
      </c>
      <c r="U292" s="365">
        <v>0.41771811158975519</v>
      </c>
      <c r="V292" s="366"/>
      <c r="W292" s="295"/>
      <c r="X292" s="295"/>
      <c r="Y292" s="295"/>
      <c r="Z292" s="313"/>
      <c r="AA292" s="313"/>
      <c r="AB292" s="301"/>
      <c r="AC292" s="295"/>
    </row>
    <row r="293" spans="1:29" ht="15">
      <c r="A293" s="247" t="s">
        <v>176</v>
      </c>
      <c r="B293" s="287" t="s">
        <v>10342</v>
      </c>
      <c r="C293" s="287" t="s">
        <v>1665</v>
      </c>
      <c r="D293" s="305">
        <v>33</v>
      </c>
      <c r="E293" s="287" t="s">
        <v>46</v>
      </c>
      <c r="F293" s="362">
        <v>43707</v>
      </c>
      <c r="G293" s="363" t="s">
        <v>8807</v>
      </c>
      <c r="H293" s="363" t="s">
        <v>945</v>
      </c>
      <c r="I293" s="364">
        <v>0.94</v>
      </c>
      <c r="J293" s="364">
        <v>56</v>
      </c>
      <c r="K293" s="363" t="s">
        <v>815</v>
      </c>
      <c r="L293" s="292">
        <v>20.43</v>
      </c>
      <c r="M293" s="293" t="s">
        <v>946</v>
      </c>
      <c r="N293" s="293" t="s">
        <v>947</v>
      </c>
      <c r="O293" s="294" t="s">
        <v>169</v>
      </c>
      <c r="P293" s="295">
        <v>-14.231735</v>
      </c>
      <c r="Q293" s="295" t="s">
        <v>484</v>
      </c>
      <c r="R293" s="296">
        <v>0</v>
      </c>
      <c r="S293" s="365">
        <v>3.3613147019773853E-4</v>
      </c>
      <c r="T293" s="365">
        <v>3.0570516076487036E-4</v>
      </c>
      <c r="U293" s="365">
        <v>1.0995282819457217</v>
      </c>
      <c r="V293" s="366"/>
      <c r="W293" s="295"/>
      <c r="X293" s="295"/>
      <c r="Y293" s="295"/>
      <c r="Z293" s="313"/>
      <c r="AA293" s="313"/>
      <c r="AB293" s="301"/>
      <c r="AC293" s="295"/>
    </row>
    <row r="294" spans="1:29" ht="15">
      <c r="A294" s="247" t="s">
        <v>176</v>
      </c>
      <c r="B294" s="287" t="s">
        <v>9112</v>
      </c>
      <c r="C294" s="287" t="s">
        <v>1670</v>
      </c>
      <c r="D294" s="305">
        <v>34</v>
      </c>
      <c r="E294" s="287" t="s">
        <v>46</v>
      </c>
      <c r="F294" s="362">
        <v>43707</v>
      </c>
      <c r="G294" s="363" t="s">
        <v>8807</v>
      </c>
      <c r="H294" s="363" t="s">
        <v>3107</v>
      </c>
      <c r="I294" s="364">
        <v>0.88</v>
      </c>
      <c r="J294" s="364">
        <v>74</v>
      </c>
      <c r="K294" s="363" t="s">
        <v>815</v>
      </c>
      <c r="L294" s="292">
        <v>13.75</v>
      </c>
      <c r="M294" s="293" t="s">
        <v>3108</v>
      </c>
      <c r="N294" s="293" t="s">
        <v>3109</v>
      </c>
      <c r="O294" s="294" t="s">
        <v>169</v>
      </c>
      <c r="P294" s="295">
        <v>4.4832825999999999</v>
      </c>
      <c r="Q294" s="295" t="s">
        <v>280</v>
      </c>
      <c r="R294" s="296">
        <v>0</v>
      </c>
      <c r="S294" s="365">
        <v>2.9690751866470305E-4</v>
      </c>
      <c r="T294" s="365">
        <v>2.2100943924687903E-4</v>
      </c>
      <c r="U294" s="365">
        <v>1.3434155558081928</v>
      </c>
      <c r="V294" s="366"/>
      <c r="W294" s="295"/>
      <c r="X294" s="295"/>
      <c r="Y294" s="295"/>
      <c r="Z294" s="313"/>
      <c r="AA294" s="313"/>
      <c r="AB294" s="301"/>
      <c r="AC294" s="295"/>
    </row>
    <row r="295" spans="1:29" ht="15">
      <c r="A295" s="247" t="s">
        <v>176</v>
      </c>
      <c r="B295" s="287" t="s">
        <v>10343</v>
      </c>
      <c r="C295" s="287" t="s">
        <v>1675</v>
      </c>
      <c r="D295" s="305">
        <v>35</v>
      </c>
      <c r="E295" s="287" t="s">
        <v>46</v>
      </c>
      <c r="F295" s="362">
        <v>43707</v>
      </c>
      <c r="G295" s="363" t="s">
        <v>8807</v>
      </c>
      <c r="H295" s="363" t="s">
        <v>691</v>
      </c>
      <c r="I295" s="364">
        <v>0.97</v>
      </c>
      <c r="J295" s="364">
        <v>4</v>
      </c>
      <c r="K295" s="363" t="s">
        <v>815</v>
      </c>
      <c r="L295" s="292">
        <v>75.8</v>
      </c>
      <c r="M295" s="293" t="s">
        <v>692</v>
      </c>
      <c r="N295" s="293" t="s">
        <v>693</v>
      </c>
      <c r="O295" s="294" t="s">
        <v>169</v>
      </c>
      <c r="P295" s="295">
        <v>-14.754830999999999</v>
      </c>
      <c r="Q295" s="295" t="s">
        <v>404</v>
      </c>
      <c r="R295" s="296">
        <v>0</v>
      </c>
      <c r="S295" s="365">
        <v>1.8796406231134873E-4</v>
      </c>
      <c r="T295" s="365">
        <v>2.1887742208836654E-4</v>
      </c>
      <c r="U295" s="365">
        <v>0.85876405395282263</v>
      </c>
      <c r="V295" s="366"/>
      <c r="W295" s="295"/>
      <c r="X295" s="295"/>
      <c r="Y295" s="295"/>
      <c r="Z295" s="313"/>
      <c r="AA295" s="313"/>
      <c r="AB295" s="301"/>
      <c r="AC295" s="295"/>
    </row>
    <row r="296" spans="1:29" ht="15">
      <c r="A296" s="247" t="s">
        <v>176</v>
      </c>
      <c r="B296" s="287" t="s">
        <v>9099</v>
      </c>
      <c r="C296" s="287" t="s">
        <v>1680</v>
      </c>
      <c r="D296" s="305">
        <v>36</v>
      </c>
      <c r="E296" s="287" t="s">
        <v>46</v>
      </c>
      <c r="F296" s="362">
        <v>43707</v>
      </c>
      <c r="G296" s="363" t="s">
        <v>8807</v>
      </c>
      <c r="H296" s="363" t="s">
        <v>3681</v>
      </c>
      <c r="I296" s="364">
        <v>0.83</v>
      </c>
      <c r="J296" s="364">
        <v>115</v>
      </c>
      <c r="K296" s="363" t="s">
        <v>815</v>
      </c>
      <c r="L296" s="292">
        <v>14.37</v>
      </c>
      <c r="M296" s="293" t="s">
        <v>3682</v>
      </c>
      <c r="N296" s="293" t="s">
        <v>3683</v>
      </c>
      <c r="O296" s="294" t="s">
        <v>169</v>
      </c>
      <c r="P296" s="295">
        <v>-12.484776999999999</v>
      </c>
      <c r="Q296" s="295" t="s">
        <v>399</v>
      </c>
      <c r="R296" s="296">
        <v>0</v>
      </c>
      <c r="S296" s="365">
        <v>8.3953449619230116E-6</v>
      </c>
      <c r="T296" s="365">
        <v>2.3476209707101381E-4</v>
      </c>
      <c r="U296" s="365">
        <v>3.5761075006002702E-2</v>
      </c>
      <c r="V296" s="366"/>
      <c r="W296" s="295"/>
      <c r="X296" s="295"/>
      <c r="Y296" s="295"/>
      <c r="Z296" s="313"/>
      <c r="AA296" s="313"/>
      <c r="AB296" s="301"/>
      <c r="AC296" s="295"/>
    </row>
    <row r="297" spans="1:29" ht="15">
      <c r="A297" s="247" t="s">
        <v>176</v>
      </c>
      <c r="B297" s="287" t="s">
        <v>10344</v>
      </c>
      <c r="C297" s="287" t="s">
        <v>1682</v>
      </c>
      <c r="D297" s="305">
        <v>37</v>
      </c>
      <c r="E297" s="287" t="s">
        <v>46</v>
      </c>
      <c r="F297" s="362">
        <v>43707</v>
      </c>
      <c r="G297" s="363" t="s">
        <v>8807</v>
      </c>
      <c r="H297" s="363" t="s">
        <v>3893</v>
      </c>
      <c r="I297" s="364">
        <v>1.06</v>
      </c>
      <c r="J297" s="364">
        <v>2</v>
      </c>
      <c r="K297" s="363" t="s">
        <v>815</v>
      </c>
      <c r="L297" s="292">
        <v>53.22</v>
      </c>
      <c r="M297" s="293" t="s">
        <v>3894</v>
      </c>
      <c r="N297" s="293" t="s">
        <v>3895</v>
      </c>
      <c r="O297" s="294" t="s">
        <v>169</v>
      </c>
      <c r="P297" s="295">
        <v>-8.3046199999999999</v>
      </c>
      <c r="Q297" s="295" t="s">
        <v>399</v>
      </c>
      <c r="R297" s="296">
        <v>0</v>
      </c>
      <c r="S297" s="365">
        <v>1.5453368617989079E-4</v>
      </c>
      <c r="T297" s="365">
        <v>5.7371930617415199E-4</v>
      </c>
      <c r="U297" s="365">
        <v>0.26935416765107467</v>
      </c>
      <c r="V297" s="366"/>
      <c r="W297" s="295"/>
      <c r="X297" s="295"/>
      <c r="Y297" s="295"/>
      <c r="Z297" s="313"/>
      <c r="AA297" s="313"/>
      <c r="AB297" s="301"/>
      <c r="AC297" s="295"/>
    </row>
    <row r="298" spans="1:29" ht="15">
      <c r="A298" s="247" t="s">
        <v>176</v>
      </c>
      <c r="B298" s="287" t="s">
        <v>9113</v>
      </c>
      <c r="C298" s="287" t="s">
        <v>1684</v>
      </c>
      <c r="D298" s="305">
        <v>38</v>
      </c>
      <c r="E298" s="287" t="s">
        <v>46</v>
      </c>
      <c r="F298" s="362">
        <v>43707</v>
      </c>
      <c r="G298" s="363" t="s">
        <v>8807</v>
      </c>
      <c r="H298" s="363" t="s">
        <v>4771</v>
      </c>
      <c r="I298" s="364">
        <v>0.52</v>
      </c>
      <c r="J298" s="364">
        <v>68</v>
      </c>
      <c r="K298" s="363" t="s">
        <v>815</v>
      </c>
      <c r="L298" s="292">
        <v>80.09</v>
      </c>
      <c r="M298" s="293" t="s">
        <v>4772</v>
      </c>
      <c r="N298" s="293" t="s">
        <v>4773</v>
      </c>
      <c r="O298" s="294" t="s">
        <v>169</v>
      </c>
      <c r="P298" s="295">
        <v>-20.945613999999999</v>
      </c>
      <c r="Q298" s="295" t="s">
        <v>447</v>
      </c>
      <c r="R298" s="296">
        <v>0</v>
      </c>
      <c r="S298" s="365">
        <v>2.043375127654952E-4</v>
      </c>
      <c r="T298" s="365">
        <v>1.3601879029041949E-3</v>
      </c>
      <c r="U298" s="365">
        <v>0.15022741514551446</v>
      </c>
      <c r="V298" s="366"/>
      <c r="W298" s="295"/>
      <c r="X298" s="295"/>
      <c r="Y298" s="295"/>
      <c r="Z298" s="313"/>
      <c r="AA298" s="313"/>
      <c r="AB298" s="301"/>
      <c r="AC298" s="295"/>
    </row>
    <row r="299" spans="1:29" ht="15">
      <c r="A299" s="247" t="s">
        <v>176</v>
      </c>
      <c r="B299" s="287" t="s">
        <v>9114</v>
      </c>
      <c r="C299" s="287" t="s">
        <v>1689</v>
      </c>
      <c r="D299" s="305">
        <v>39</v>
      </c>
      <c r="E299" s="287" t="s">
        <v>46</v>
      </c>
      <c r="F299" s="362">
        <v>43707</v>
      </c>
      <c r="G299" s="363" t="s">
        <v>8807</v>
      </c>
      <c r="H299" s="363" t="s">
        <v>4614</v>
      </c>
      <c r="I299" s="364">
        <v>0.96</v>
      </c>
      <c r="J299" s="364">
        <v>12</v>
      </c>
      <c r="K299" s="363" t="s">
        <v>815</v>
      </c>
      <c r="L299" s="292">
        <v>14.62</v>
      </c>
      <c r="M299" s="293" t="s">
        <v>4615</v>
      </c>
      <c r="N299" s="293" t="s">
        <v>4616</v>
      </c>
      <c r="O299" s="294" t="s">
        <v>169</v>
      </c>
      <c r="P299" s="295">
        <v>-8.2234800000000003</v>
      </c>
      <c r="Q299" s="295" t="s">
        <v>408</v>
      </c>
      <c r="R299" s="296">
        <v>0</v>
      </c>
      <c r="S299" s="365">
        <v>4.9871813587662258E-5</v>
      </c>
      <c r="T299" s="365">
        <v>5.9156415206495301E-4</v>
      </c>
      <c r="U299" s="365">
        <v>8.4304996192849757E-2</v>
      </c>
      <c r="V299" s="366"/>
      <c r="W299" s="295"/>
      <c r="X299" s="295"/>
      <c r="Y299" s="295"/>
      <c r="Z299" s="313"/>
      <c r="AA299" s="313"/>
      <c r="AB299" s="301"/>
      <c r="AC299" s="295"/>
    </row>
    <row r="300" spans="1:29" ht="15">
      <c r="A300" s="247" t="s">
        <v>176</v>
      </c>
      <c r="B300" s="287" t="s">
        <v>10345</v>
      </c>
      <c r="C300" s="287" t="s">
        <v>1694</v>
      </c>
      <c r="D300" s="305">
        <v>40</v>
      </c>
      <c r="E300" s="287" t="s">
        <v>46</v>
      </c>
      <c r="F300" s="362">
        <v>43707</v>
      </c>
      <c r="G300" s="363" t="s">
        <v>8807</v>
      </c>
      <c r="H300" s="363" t="s">
        <v>2655</v>
      </c>
      <c r="I300" s="364">
        <v>0.88</v>
      </c>
      <c r="J300" s="364">
        <v>11</v>
      </c>
      <c r="K300" s="363" t="s">
        <v>815</v>
      </c>
      <c r="L300" s="292">
        <v>51.31</v>
      </c>
      <c r="M300" s="293" t="s">
        <v>2656</v>
      </c>
      <c r="N300" s="293" t="s">
        <v>2657</v>
      </c>
      <c r="O300" s="294" t="s">
        <v>169</v>
      </c>
      <c r="P300" s="295">
        <v>-11.671543</v>
      </c>
      <c r="Q300" s="295" t="s">
        <v>404</v>
      </c>
      <c r="R300" s="296">
        <v>0</v>
      </c>
      <c r="S300" s="365">
        <v>1.50085769744796E-3</v>
      </c>
      <c r="T300" s="365">
        <v>7.8932138250831241E-4</v>
      </c>
      <c r="U300" s="365">
        <v>1.9014532365492511</v>
      </c>
      <c r="V300" s="366"/>
      <c r="W300" s="295"/>
      <c r="X300" s="295"/>
      <c r="Y300" s="295"/>
      <c r="Z300" s="313"/>
      <c r="AA300" s="313"/>
      <c r="AB300" s="301"/>
      <c r="AC300" s="295"/>
    </row>
    <row r="301" spans="1:29" ht="15">
      <c r="A301" s="247" t="s">
        <v>10346</v>
      </c>
      <c r="B301" s="287" t="s">
        <v>9115</v>
      </c>
      <c r="C301" s="287" t="s">
        <v>1699</v>
      </c>
      <c r="D301" s="305">
        <v>41</v>
      </c>
      <c r="E301" s="287" t="s">
        <v>46</v>
      </c>
      <c r="F301" s="362">
        <v>43707</v>
      </c>
      <c r="G301" s="363" t="s">
        <v>8807</v>
      </c>
      <c r="H301" s="363" t="s">
        <v>733</v>
      </c>
      <c r="I301" s="364">
        <v>1.1499999999999999</v>
      </c>
      <c r="J301" s="364">
        <v>1</v>
      </c>
      <c r="K301" s="363" t="s">
        <v>815</v>
      </c>
      <c r="L301" s="292">
        <v>61.51</v>
      </c>
      <c r="M301" s="293" t="s">
        <v>734</v>
      </c>
      <c r="N301" s="293" t="s">
        <v>735</v>
      </c>
      <c r="O301" s="294" t="s">
        <v>169</v>
      </c>
      <c r="P301" s="295">
        <v>-7.6426449999999999</v>
      </c>
      <c r="Q301" s="295" t="s">
        <v>447</v>
      </c>
      <c r="R301" s="296">
        <v>0</v>
      </c>
      <c r="S301" s="365">
        <v>1.0123497791438723E-3</v>
      </c>
      <c r="T301" s="365">
        <v>1.1095945869779829E-3</v>
      </c>
      <c r="U301" s="365">
        <v>0.91236005566775513</v>
      </c>
      <c r="V301" s="366"/>
      <c r="W301" s="295"/>
      <c r="X301" s="295"/>
      <c r="Y301" s="295"/>
      <c r="Z301" s="313"/>
      <c r="AA301" s="313"/>
      <c r="AB301" s="301"/>
      <c r="AC301" s="295"/>
    </row>
    <row r="302" spans="1:29" ht="15">
      <c r="A302" s="247" t="s">
        <v>176</v>
      </c>
      <c r="B302" s="287" t="s">
        <v>9116</v>
      </c>
      <c r="C302" s="287" t="s">
        <v>1704</v>
      </c>
      <c r="D302" s="305">
        <v>42</v>
      </c>
      <c r="E302" s="287" t="s">
        <v>46</v>
      </c>
      <c r="F302" s="362">
        <v>43707</v>
      </c>
      <c r="G302" s="363" t="s">
        <v>8807</v>
      </c>
      <c r="H302" s="363" t="s">
        <v>2798</v>
      </c>
      <c r="I302" s="364">
        <v>0.56000000000000005</v>
      </c>
      <c r="J302" s="364">
        <v>13</v>
      </c>
      <c r="K302" s="363" t="s">
        <v>815</v>
      </c>
      <c r="L302" s="292">
        <v>25.41</v>
      </c>
      <c r="M302" s="293" t="s">
        <v>2799</v>
      </c>
      <c r="N302" s="293" t="s">
        <v>2800</v>
      </c>
      <c r="O302" s="294" t="s">
        <v>169</v>
      </c>
      <c r="P302" s="295">
        <v>-20.469486</v>
      </c>
      <c r="Q302" s="295" t="s">
        <v>408</v>
      </c>
      <c r="R302" s="296">
        <v>0</v>
      </c>
      <c r="S302" s="365">
        <v>2.3583934482625288E-5</v>
      </c>
      <c r="T302" s="365">
        <v>2.3422357294722112E-4</v>
      </c>
      <c r="U302" s="365">
        <v>0.10068984170068819</v>
      </c>
      <c r="V302" s="366"/>
      <c r="W302" s="295"/>
      <c r="X302" s="295"/>
      <c r="Y302" s="295"/>
      <c r="Z302" s="313"/>
      <c r="AA302" s="313"/>
      <c r="AB302" s="301"/>
      <c r="AC302" s="295"/>
    </row>
    <row r="303" spans="1:29" ht="15">
      <c r="A303" s="247" t="s">
        <v>176</v>
      </c>
      <c r="B303" s="287" t="s">
        <v>10347</v>
      </c>
      <c r="C303" s="287" t="s">
        <v>1709</v>
      </c>
      <c r="D303" s="305">
        <v>43</v>
      </c>
      <c r="E303" s="287" t="s">
        <v>46</v>
      </c>
      <c r="F303" s="362">
        <v>43707</v>
      </c>
      <c r="G303" s="363" t="s">
        <v>8807</v>
      </c>
      <c r="H303" s="363" t="s">
        <v>2683</v>
      </c>
      <c r="I303" s="364">
        <v>0.74</v>
      </c>
      <c r="J303" s="364">
        <v>17</v>
      </c>
      <c r="K303" s="363" t="s">
        <v>815</v>
      </c>
      <c r="L303" s="292">
        <v>34.18</v>
      </c>
      <c r="M303" s="293" t="s">
        <v>2684</v>
      </c>
      <c r="N303" s="293" t="s">
        <v>2685</v>
      </c>
      <c r="O303" s="294" t="s">
        <v>169</v>
      </c>
      <c r="P303" s="295">
        <v>-5.1872372999999996</v>
      </c>
      <c r="Q303" s="295" t="s">
        <v>447</v>
      </c>
      <c r="R303" s="296">
        <v>0</v>
      </c>
      <c r="S303" s="365">
        <v>1.4024575609605181E-4</v>
      </c>
      <c r="T303" s="365">
        <v>3.5194718778909235E-4</v>
      </c>
      <c r="U303" s="365">
        <v>0.39848523006268599</v>
      </c>
      <c r="V303" s="366"/>
      <c r="W303" s="295"/>
      <c r="X303" s="295"/>
      <c r="Y303" s="295"/>
      <c r="Z303" s="313"/>
      <c r="AA303" s="313"/>
      <c r="AB303" s="301"/>
      <c r="AC303" s="295"/>
    </row>
    <row r="304" spans="1:29" ht="15">
      <c r="A304" s="247" t="s">
        <v>176</v>
      </c>
      <c r="B304" s="287" t="s">
        <v>9117</v>
      </c>
      <c r="C304" s="287" t="s">
        <v>1714</v>
      </c>
      <c r="D304" s="305">
        <v>44</v>
      </c>
      <c r="E304" s="287" t="s">
        <v>46</v>
      </c>
      <c r="F304" s="362">
        <v>43707</v>
      </c>
      <c r="G304" s="363" t="s">
        <v>8807</v>
      </c>
      <c r="H304" s="363" t="s">
        <v>773</v>
      </c>
      <c r="I304" s="364">
        <v>1.03</v>
      </c>
      <c r="J304" s="364">
        <v>6</v>
      </c>
      <c r="K304" s="363" t="s">
        <v>815</v>
      </c>
      <c r="L304" s="292">
        <v>41.09</v>
      </c>
      <c r="M304" s="293" t="s">
        <v>774</v>
      </c>
      <c r="N304" s="293" t="s">
        <v>775</v>
      </c>
      <c r="O304" s="294" t="s">
        <v>169</v>
      </c>
      <c r="P304" s="295">
        <v>-8.8307085000000001</v>
      </c>
      <c r="Q304" s="295" t="s">
        <v>408</v>
      </c>
      <c r="R304" s="296">
        <v>0</v>
      </c>
      <c r="S304" s="365">
        <v>3.1934733590211712E-5</v>
      </c>
      <c r="T304" s="365">
        <v>3.0941032748492094E-4</v>
      </c>
      <c r="U304" s="365">
        <v>0.10321159558505055</v>
      </c>
      <c r="V304" s="366"/>
      <c r="W304" s="295"/>
      <c r="X304" s="295"/>
      <c r="Y304" s="295"/>
      <c r="Z304" s="313"/>
      <c r="AA304" s="313"/>
      <c r="AB304" s="301"/>
      <c r="AC304" s="295"/>
    </row>
    <row r="305" spans="1:29" ht="15">
      <c r="A305" s="247" t="s">
        <v>176</v>
      </c>
      <c r="B305" s="287" t="s">
        <v>10348</v>
      </c>
      <c r="C305" s="287" t="s">
        <v>1720</v>
      </c>
      <c r="D305" s="305">
        <v>45</v>
      </c>
      <c r="E305" s="287" t="s">
        <v>46</v>
      </c>
      <c r="F305" s="362">
        <v>43707</v>
      </c>
      <c r="G305" s="363" t="s">
        <v>8807</v>
      </c>
      <c r="H305" s="363" t="s">
        <v>1025</v>
      </c>
      <c r="I305" s="364">
        <v>0.88</v>
      </c>
      <c r="J305" s="364">
        <v>16</v>
      </c>
      <c r="K305" s="363" t="s">
        <v>815</v>
      </c>
      <c r="L305" s="292">
        <v>159.72</v>
      </c>
      <c r="M305" s="293" t="s">
        <v>1026</v>
      </c>
      <c r="N305" s="293" t="s">
        <v>1027</v>
      </c>
      <c r="O305" s="294" t="s">
        <v>169</v>
      </c>
      <c r="P305" s="295">
        <v>-0.48598049999999998</v>
      </c>
      <c r="Q305" s="295" t="s">
        <v>280</v>
      </c>
      <c r="R305" s="296">
        <v>0</v>
      </c>
      <c r="S305" s="365">
        <v>7.7201827877413569E-4</v>
      </c>
      <c r="T305" s="365">
        <v>2.0737626386950004E-3</v>
      </c>
      <c r="U305" s="365">
        <v>0.37227899874787967</v>
      </c>
      <c r="V305" s="366"/>
      <c r="W305" s="295"/>
      <c r="X305" s="295"/>
      <c r="Y305" s="295"/>
      <c r="Z305" s="313"/>
      <c r="AA305" s="313"/>
      <c r="AB305" s="301"/>
      <c r="AC305" s="295"/>
    </row>
    <row r="306" spans="1:29" ht="15">
      <c r="A306" s="247" t="s">
        <v>10349</v>
      </c>
      <c r="B306" s="287" t="s">
        <v>10350</v>
      </c>
      <c r="C306" s="287" t="s">
        <v>1725</v>
      </c>
      <c r="D306" s="305">
        <v>46</v>
      </c>
      <c r="E306" s="287" t="s">
        <v>46</v>
      </c>
      <c r="F306" s="362">
        <v>43707</v>
      </c>
      <c r="G306" s="363" t="s">
        <v>8807</v>
      </c>
      <c r="H306" s="363" t="s">
        <v>7367</v>
      </c>
      <c r="I306" s="364">
        <v>0.5</v>
      </c>
      <c r="J306" s="364">
        <v>1</v>
      </c>
      <c r="K306" s="363" t="s">
        <v>815</v>
      </c>
      <c r="L306" s="292">
        <v>9.82</v>
      </c>
      <c r="M306" s="293" t="s">
        <v>7368</v>
      </c>
      <c r="N306" s="293" t="s">
        <v>7369</v>
      </c>
      <c r="O306" s="294" t="s">
        <v>169</v>
      </c>
      <c r="P306" s="295">
        <v>-7.3584975999999997</v>
      </c>
      <c r="Q306" s="295" t="s">
        <v>280</v>
      </c>
      <c r="R306" s="296">
        <v>0</v>
      </c>
      <c r="S306" s="365">
        <v>0</v>
      </c>
      <c r="T306" s="365">
        <v>6.4870077580359725E-4</v>
      </c>
      <c r="U306" s="365">
        <v>0</v>
      </c>
      <c r="V306" s="366"/>
      <c r="W306" s="295"/>
      <c r="X306" s="295"/>
      <c r="Y306" s="295"/>
      <c r="Z306" s="313"/>
      <c r="AA306" s="313"/>
      <c r="AB306" s="301"/>
      <c r="AC306" s="295"/>
    </row>
    <row r="307" spans="1:29" ht="15">
      <c r="A307" s="247" t="s">
        <v>176</v>
      </c>
      <c r="B307" s="287" t="s">
        <v>10351</v>
      </c>
      <c r="C307" s="287" t="s">
        <v>1730</v>
      </c>
      <c r="D307" s="305">
        <v>47</v>
      </c>
      <c r="E307" s="287" t="s">
        <v>46</v>
      </c>
      <c r="F307" s="362">
        <v>43707</v>
      </c>
      <c r="G307" s="363" t="s">
        <v>8807</v>
      </c>
      <c r="H307" s="363" t="s">
        <v>2127</v>
      </c>
      <c r="I307" s="364">
        <v>1.08</v>
      </c>
      <c r="J307" s="364">
        <v>3</v>
      </c>
      <c r="K307" s="363" t="s">
        <v>815</v>
      </c>
      <c r="L307" s="292">
        <v>235.88</v>
      </c>
      <c r="M307" s="293" t="s">
        <v>2128</v>
      </c>
      <c r="N307" s="293" t="s">
        <v>2129</v>
      </c>
      <c r="O307" s="294" t="s">
        <v>169</v>
      </c>
      <c r="P307" s="295">
        <v>-4.3626310000000004</v>
      </c>
      <c r="Q307" s="295" t="s">
        <v>280</v>
      </c>
      <c r="R307" s="296">
        <v>0</v>
      </c>
      <c r="S307" s="365">
        <v>1.1185834566337782E-4</v>
      </c>
      <c r="T307" s="365">
        <v>4.2232042677700583E-4</v>
      </c>
      <c r="U307" s="365">
        <v>0.26486605565598514</v>
      </c>
      <c r="V307" s="366"/>
      <c r="W307" s="295"/>
      <c r="X307" s="295"/>
      <c r="Y307" s="295"/>
      <c r="Z307" s="313"/>
      <c r="AA307" s="313"/>
      <c r="AB307" s="301"/>
      <c r="AC307" s="295"/>
    </row>
    <row r="308" spans="1:29" ht="15">
      <c r="A308" s="247" t="s">
        <v>176</v>
      </c>
      <c r="B308" s="287" t="s">
        <v>10352</v>
      </c>
      <c r="C308" s="287" t="s">
        <v>1732</v>
      </c>
      <c r="D308" s="305">
        <v>48</v>
      </c>
      <c r="E308" s="287" t="s">
        <v>46</v>
      </c>
      <c r="F308" s="362">
        <v>43707</v>
      </c>
      <c r="G308" s="363" t="s">
        <v>8807</v>
      </c>
      <c r="H308" s="363" t="s">
        <v>2692</v>
      </c>
      <c r="I308" s="364">
        <v>0.74</v>
      </c>
      <c r="J308" s="364">
        <v>17</v>
      </c>
      <c r="K308" s="363" t="s">
        <v>815</v>
      </c>
      <c r="L308" s="292">
        <v>15.7</v>
      </c>
      <c r="M308" s="293" t="s">
        <v>2693</v>
      </c>
      <c r="N308" s="293" t="s">
        <v>2694</v>
      </c>
      <c r="O308" s="294" t="s">
        <v>169</v>
      </c>
      <c r="P308" s="295">
        <v>-18.186558000000002</v>
      </c>
      <c r="Q308" s="295" t="s">
        <v>280</v>
      </c>
      <c r="R308" s="296">
        <v>0</v>
      </c>
      <c r="S308" s="365">
        <v>3.7241104785029975E-5</v>
      </c>
      <c r="T308" s="365">
        <v>2.6491469766481702E-4</v>
      </c>
      <c r="U308" s="365">
        <v>0.14057772223777948</v>
      </c>
      <c r="V308" s="366"/>
      <c r="W308" s="295"/>
      <c r="X308" s="295"/>
      <c r="Y308" s="295"/>
      <c r="Z308" s="313"/>
      <c r="AA308" s="313"/>
      <c r="AB308" s="301"/>
      <c r="AC308" s="295"/>
    </row>
    <row r="309" spans="1:29" ht="15">
      <c r="A309" s="247" t="s">
        <v>176</v>
      </c>
      <c r="B309" s="287" t="s">
        <v>10353</v>
      </c>
      <c r="C309" s="287" t="s">
        <v>1737</v>
      </c>
      <c r="D309" s="305">
        <v>49</v>
      </c>
      <c r="E309" s="287" t="s">
        <v>46</v>
      </c>
      <c r="F309" s="362">
        <v>43707</v>
      </c>
      <c r="G309" s="363" t="s">
        <v>8807</v>
      </c>
      <c r="H309" s="363" t="s">
        <v>1035</v>
      </c>
      <c r="I309" s="364">
        <v>1.07</v>
      </c>
      <c r="J309" s="364">
        <v>28</v>
      </c>
      <c r="K309" s="363" t="s">
        <v>815</v>
      </c>
      <c r="L309" s="292">
        <v>24.84</v>
      </c>
      <c r="M309" s="293" t="s">
        <v>1036</v>
      </c>
      <c r="N309" s="293" t="s">
        <v>1037</v>
      </c>
      <c r="O309" s="294" t="s">
        <v>169</v>
      </c>
      <c r="P309" s="295">
        <v>-9.8039260000000006</v>
      </c>
      <c r="Q309" s="295" t="s">
        <v>280</v>
      </c>
      <c r="R309" s="296">
        <v>0</v>
      </c>
      <c r="S309" s="365">
        <v>7.8882882584735338E-5</v>
      </c>
      <c r="T309" s="365">
        <v>4.1191782034376637E-4</v>
      </c>
      <c r="U309" s="365">
        <v>0.19150150512765765</v>
      </c>
      <c r="V309" s="366"/>
      <c r="W309" s="295"/>
      <c r="X309" s="295"/>
      <c r="Y309" s="295"/>
      <c r="Z309" s="313"/>
      <c r="AA309" s="313"/>
      <c r="AB309" s="301"/>
      <c r="AC309" s="295"/>
    </row>
    <row r="310" spans="1:29" ht="15">
      <c r="A310" s="247" t="s">
        <v>10354</v>
      </c>
      <c r="B310" s="287" t="s">
        <v>10355</v>
      </c>
      <c r="C310" s="287" t="s">
        <v>1739</v>
      </c>
      <c r="D310" s="305">
        <v>50</v>
      </c>
      <c r="E310" s="287" t="s">
        <v>46</v>
      </c>
      <c r="F310" s="362">
        <v>43707</v>
      </c>
      <c r="G310" s="363" t="s">
        <v>8807</v>
      </c>
      <c r="H310" s="363" t="s">
        <v>2697</v>
      </c>
      <c r="I310" s="364">
        <v>1.1100000000000001</v>
      </c>
      <c r="J310" s="364">
        <v>1</v>
      </c>
      <c r="K310" s="363" t="s">
        <v>815</v>
      </c>
      <c r="L310" s="292">
        <v>46.78</v>
      </c>
      <c r="M310" s="293" t="s">
        <v>2698</v>
      </c>
      <c r="N310" s="293" t="s">
        <v>2699</v>
      </c>
      <c r="O310" s="294" t="s">
        <v>169</v>
      </c>
      <c r="P310" s="295">
        <v>-13.386411000000001</v>
      </c>
      <c r="Q310" s="295" t="s">
        <v>280</v>
      </c>
      <c r="R310" s="296">
        <v>0</v>
      </c>
      <c r="S310" s="365">
        <v>8.8671770113862023E-5</v>
      </c>
      <c r="T310" s="365">
        <v>2.4546282323799286E-4</v>
      </c>
      <c r="U310" s="365">
        <v>0.36124317704880599</v>
      </c>
      <c r="V310" s="366"/>
      <c r="W310" s="295"/>
      <c r="X310" s="295"/>
      <c r="Y310" s="295"/>
      <c r="Z310" s="313"/>
      <c r="AA310" s="313"/>
      <c r="AB310" s="301"/>
      <c r="AC310" s="295"/>
    </row>
    <row r="311" spans="1:29" ht="15">
      <c r="A311" s="247" t="s">
        <v>176</v>
      </c>
      <c r="B311" s="287" t="s">
        <v>10356</v>
      </c>
      <c r="C311" s="287" t="s">
        <v>9119</v>
      </c>
      <c r="D311" s="305">
        <v>51</v>
      </c>
      <c r="E311" s="287" t="s">
        <v>46</v>
      </c>
      <c r="F311" s="362">
        <v>43707</v>
      </c>
      <c r="G311" s="363" t="s">
        <v>8807</v>
      </c>
      <c r="H311" s="363" t="s">
        <v>810</v>
      </c>
      <c r="I311" s="364">
        <v>0.84</v>
      </c>
      <c r="J311" s="364">
        <v>8</v>
      </c>
      <c r="K311" s="363" t="s">
        <v>815</v>
      </c>
      <c r="L311" s="292">
        <v>19.47</v>
      </c>
      <c r="M311" s="293" t="s">
        <v>811</v>
      </c>
      <c r="N311" s="293" t="s">
        <v>812</v>
      </c>
      <c r="O311" s="294" t="s">
        <v>169</v>
      </c>
      <c r="P311" s="295">
        <v>-6.8421070000000004</v>
      </c>
      <c r="Q311" s="295" t="s">
        <v>280</v>
      </c>
      <c r="R311" s="296">
        <v>0</v>
      </c>
      <c r="S311" s="365">
        <v>7.6593766574078876E-5</v>
      </c>
      <c r="T311" s="365">
        <v>4.0024659407615127E-4</v>
      </c>
      <c r="U311" s="365">
        <v>0.19136644185785645</v>
      </c>
      <c r="V311" s="366"/>
      <c r="W311" s="295"/>
      <c r="X311" s="295"/>
      <c r="Y311" s="295"/>
      <c r="Z311" s="313"/>
      <c r="AA311" s="313"/>
      <c r="AB311" s="301"/>
      <c r="AC311" s="295"/>
    </row>
    <row r="312" spans="1:29" ht="15">
      <c r="A312" s="247" t="s">
        <v>176</v>
      </c>
      <c r="B312" s="287" t="s">
        <v>9128</v>
      </c>
      <c r="C312" s="287" t="s">
        <v>1741</v>
      </c>
      <c r="D312" s="305">
        <v>1</v>
      </c>
      <c r="E312" s="287" t="s">
        <v>47</v>
      </c>
      <c r="F312" s="362">
        <v>43707</v>
      </c>
      <c r="G312" s="363" t="s">
        <v>8812</v>
      </c>
      <c r="H312" s="363" t="s">
        <v>2704</v>
      </c>
      <c r="I312" s="364">
        <v>5.3936599999999997</v>
      </c>
      <c r="J312" s="364">
        <v>44</v>
      </c>
      <c r="K312" s="363" t="s">
        <v>815</v>
      </c>
      <c r="L312" s="292">
        <v>35.26</v>
      </c>
      <c r="M312" s="293" t="s">
        <v>2705</v>
      </c>
      <c r="N312" s="293" t="s">
        <v>2706</v>
      </c>
      <c r="O312" s="294" t="s">
        <v>169</v>
      </c>
      <c r="P312" s="295">
        <v>3.5535931999999999</v>
      </c>
      <c r="Q312" s="295" t="s">
        <v>447</v>
      </c>
      <c r="R312" s="296">
        <v>0</v>
      </c>
      <c r="S312" s="365">
        <v>1.6365383824989801E-3</v>
      </c>
      <c r="T312" s="365">
        <v>1.0758812392715592E-2</v>
      </c>
      <c r="U312" s="365">
        <v>0.15211143412139261</v>
      </c>
      <c r="V312" s="366"/>
      <c r="W312" s="295"/>
      <c r="X312" s="295"/>
      <c r="Y312" s="295"/>
      <c r="Z312" s="313"/>
      <c r="AA312" s="313"/>
      <c r="AB312" s="301"/>
      <c r="AC312" s="295"/>
    </row>
    <row r="313" spans="1:29" ht="15">
      <c r="A313" s="247" t="s">
        <v>176</v>
      </c>
      <c r="B313" s="287" t="s">
        <v>10357</v>
      </c>
      <c r="C313" s="287" t="s">
        <v>1743</v>
      </c>
      <c r="D313" s="305">
        <v>2</v>
      </c>
      <c r="E313" s="287" t="s">
        <v>47</v>
      </c>
      <c r="F313" s="362">
        <v>43707</v>
      </c>
      <c r="G313" s="363" t="s">
        <v>8812</v>
      </c>
      <c r="H313" s="363" t="s">
        <v>2529</v>
      </c>
      <c r="I313" s="364">
        <v>5.4934900000000004</v>
      </c>
      <c r="J313" s="364">
        <v>7</v>
      </c>
      <c r="K313" s="363" t="s">
        <v>815</v>
      </c>
      <c r="L313" s="292">
        <v>122.95</v>
      </c>
      <c r="M313" s="293" t="s">
        <v>2530</v>
      </c>
      <c r="N313" s="293" t="s">
        <v>2531</v>
      </c>
      <c r="O313" s="294" t="s">
        <v>169</v>
      </c>
      <c r="P313" s="295">
        <v>-21.647971999999999</v>
      </c>
      <c r="Q313" s="295" t="s">
        <v>408</v>
      </c>
      <c r="R313" s="296">
        <v>0</v>
      </c>
      <c r="S313" s="365">
        <v>2.6972030172545233E-6</v>
      </c>
      <c r="T313" s="365">
        <v>2.4906084484341073E-4</v>
      </c>
      <c r="U313" s="365">
        <v>1.0829494370945002E-2</v>
      </c>
      <c r="V313" s="366"/>
      <c r="W313" s="295"/>
      <c r="X313" s="295"/>
      <c r="Y313" s="295"/>
      <c r="Z313" s="313"/>
      <c r="AA313" s="313"/>
      <c r="AB313" s="301"/>
      <c r="AC313" s="295"/>
    </row>
    <row r="314" spans="1:29" ht="15">
      <c r="A314" s="247" t="s">
        <v>176</v>
      </c>
      <c r="B314" s="287" t="s">
        <v>10358</v>
      </c>
      <c r="C314" s="287" t="s">
        <v>1745</v>
      </c>
      <c r="D314" s="305">
        <v>3</v>
      </c>
      <c r="E314" s="287" t="s">
        <v>47</v>
      </c>
      <c r="F314" s="362">
        <v>43707</v>
      </c>
      <c r="G314" s="363" t="s">
        <v>8812</v>
      </c>
      <c r="H314" s="363" t="s">
        <v>2838</v>
      </c>
      <c r="I314" s="364">
        <v>3.18357</v>
      </c>
      <c r="J314" s="364">
        <v>53</v>
      </c>
      <c r="K314" s="363" t="s">
        <v>815</v>
      </c>
      <c r="L314" s="292">
        <v>26.31</v>
      </c>
      <c r="M314" s="293" t="s">
        <v>2839</v>
      </c>
      <c r="N314" s="293" t="s">
        <v>2840</v>
      </c>
      <c r="O314" s="294" t="s">
        <v>169</v>
      </c>
      <c r="P314" s="295">
        <v>-13.765979</v>
      </c>
      <c r="Q314" s="295" t="s">
        <v>280</v>
      </c>
      <c r="R314" s="296">
        <v>0</v>
      </c>
      <c r="S314" s="365">
        <v>9.4120902589821471E-4</v>
      </c>
      <c r="T314" s="365">
        <v>4.2608492192363202E-4</v>
      </c>
      <c r="U314" s="365">
        <v>2.2089705067453886</v>
      </c>
      <c r="V314" s="366"/>
      <c r="W314" s="295"/>
      <c r="X314" s="295"/>
      <c r="Y314" s="295"/>
      <c r="Z314" s="313"/>
      <c r="AA314" s="313"/>
      <c r="AB314" s="301"/>
      <c r="AC314" s="295"/>
    </row>
    <row r="315" spans="1:29" ht="15">
      <c r="A315" s="247" t="s">
        <v>176</v>
      </c>
      <c r="B315" s="287" t="s">
        <v>9129</v>
      </c>
      <c r="C315" s="287" t="s">
        <v>1747</v>
      </c>
      <c r="D315" s="305">
        <v>4</v>
      </c>
      <c r="E315" s="287" t="s">
        <v>47</v>
      </c>
      <c r="F315" s="362">
        <v>43707</v>
      </c>
      <c r="G315" s="363" t="s">
        <v>8812</v>
      </c>
      <c r="H315" s="363" t="s">
        <v>822</v>
      </c>
      <c r="I315" s="364">
        <v>3.5820400000000001</v>
      </c>
      <c r="J315" s="364">
        <v>25</v>
      </c>
      <c r="K315" s="363" t="s">
        <v>815</v>
      </c>
      <c r="L315" s="292">
        <v>21.57</v>
      </c>
      <c r="M315" s="293" t="s">
        <v>823</v>
      </c>
      <c r="N315" s="293" t="s">
        <v>824</v>
      </c>
      <c r="O315" s="294" t="s">
        <v>169</v>
      </c>
      <c r="P315" s="295">
        <v>-11.670762</v>
      </c>
      <c r="Q315" s="295" t="s">
        <v>484</v>
      </c>
      <c r="R315" s="296">
        <v>0</v>
      </c>
      <c r="S315" s="365">
        <v>8.6889280044590131E-4</v>
      </c>
      <c r="T315" s="365">
        <v>3.292977766299422E-4</v>
      </c>
      <c r="U315" s="365">
        <v>2.6386233437049422</v>
      </c>
      <c r="V315" s="366"/>
      <c r="W315" s="295"/>
      <c r="X315" s="295"/>
      <c r="Y315" s="295"/>
      <c r="Z315" s="313"/>
      <c r="AA315" s="313"/>
      <c r="AB315" s="301"/>
      <c r="AC315" s="295"/>
    </row>
    <row r="316" spans="1:29" ht="15">
      <c r="A316" s="247" t="s">
        <v>176</v>
      </c>
      <c r="B316" s="287" t="s">
        <v>10359</v>
      </c>
      <c r="C316" s="287" t="s">
        <v>1749</v>
      </c>
      <c r="D316" s="305">
        <v>5</v>
      </c>
      <c r="E316" s="287" t="s">
        <v>47</v>
      </c>
      <c r="F316" s="362">
        <v>43707</v>
      </c>
      <c r="G316" s="363" t="s">
        <v>8812</v>
      </c>
      <c r="H316" s="363" t="s">
        <v>3011</v>
      </c>
      <c r="I316" s="364">
        <v>5.6596200000000003</v>
      </c>
      <c r="J316" s="364">
        <v>7</v>
      </c>
      <c r="K316" s="363" t="s">
        <v>815</v>
      </c>
      <c r="L316" s="292">
        <v>32.630000000000003</v>
      </c>
      <c r="M316" s="293" t="s">
        <v>3012</v>
      </c>
      <c r="N316" s="293" t="s">
        <v>3013</v>
      </c>
      <c r="O316" s="294" t="s">
        <v>169</v>
      </c>
      <c r="P316" s="295">
        <v>-13.677244999999999</v>
      </c>
      <c r="Q316" s="295" t="s">
        <v>447</v>
      </c>
      <c r="R316" s="296">
        <v>0</v>
      </c>
      <c r="S316" s="365">
        <v>1.3890186312716163E-4</v>
      </c>
      <c r="T316" s="365">
        <v>2.7097988932792312E-4</v>
      </c>
      <c r="U316" s="365">
        <v>0.5125910394002382</v>
      </c>
      <c r="V316" s="366"/>
      <c r="W316" s="295"/>
      <c r="X316" s="295"/>
      <c r="Y316" s="295"/>
      <c r="Z316" s="313"/>
      <c r="AA316" s="313"/>
      <c r="AB316" s="301"/>
      <c r="AC316" s="295"/>
    </row>
    <row r="317" spans="1:29" ht="15">
      <c r="A317" s="247" t="s">
        <v>176</v>
      </c>
      <c r="B317" s="287" t="s">
        <v>10360</v>
      </c>
      <c r="C317" s="287" t="s">
        <v>1751</v>
      </c>
      <c r="D317" s="305">
        <v>6</v>
      </c>
      <c r="E317" s="287" t="s">
        <v>47</v>
      </c>
      <c r="F317" s="362">
        <v>43707</v>
      </c>
      <c r="G317" s="363" t="s">
        <v>8812</v>
      </c>
      <c r="H317" s="363" t="s">
        <v>2850</v>
      </c>
      <c r="I317" s="364">
        <v>4.7796500000000002</v>
      </c>
      <c r="J317" s="364">
        <v>4</v>
      </c>
      <c r="K317" s="363" t="s">
        <v>815</v>
      </c>
      <c r="L317" s="292">
        <v>42.06</v>
      </c>
      <c r="M317" s="293" t="s">
        <v>2851</v>
      </c>
      <c r="N317" s="293" t="s">
        <v>2852</v>
      </c>
      <c r="O317" s="294" t="s">
        <v>169</v>
      </c>
      <c r="P317" s="295">
        <v>-18.345945</v>
      </c>
      <c r="Q317" s="295" t="s">
        <v>408</v>
      </c>
      <c r="R317" s="296">
        <v>0</v>
      </c>
      <c r="S317" s="365">
        <v>7.6119982441919041E-4</v>
      </c>
      <c r="T317" s="365">
        <v>6.170535290155267E-4</v>
      </c>
      <c r="U317" s="365">
        <v>1.2336041990289575</v>
      </c>
      <c r="V317" s="366"/>
      <c r="W317" s="295"/>
      <c r="X317" s="295"/>
      <c r="Y317" s="295"/>
      <c r="Z317" s="313"/>
      <c r="AA317" s="313"/>
      <c r="AB317" s="301"/>
      <c r="AC317" s="295"/>
    </row>
    <row r="318" spans="1:29" ht="15">
      <c r="A318" s="247" t="s">
        <v>176</v>
      </c>
      <c r="B318" s="287" t="s">
        <v>10361</v>
      </c>
      <c r="C318" s="287" t="s">
        <v>1753</v>
      </c>
      <c r="D318" s="305">
        <v>7</v>
      </c>
      <c r="E318" s="287" t="s">
        <v>47</v>
      </c>
      <c r="F318" s="362">
        <v>43707</v>
      </c>
      <c r="G318" s="363" t="s">
        <v>8812</v>
      </c>
      <c r="H318" s="363" t="s">
        <v>3296</v>
      </c>
      <c r="I318" s="364">
        <v>5.7211600000000002</v>
      </c>
      <c r="J318" s="364">
        <v>2</v>
      </c>
      <c r="K318" s="363" t="s">
        <v>815</v>
      </c>
      <c r="L318" s="292">
        <v>17.12</v>
      </c>
      <c r="M318" s="293" t="s">
        <v>3297</v>
      </c>
      <c r="N318" s="293" t="s">
        <v>3298</v>
      </c>
      <c r="O318" s="294" t="s">
        <v>169</v>
      </c>
      <c r="P318" s="295">
        <v>-10.647178</v>
      </c>
      <c r="Q318" s="295" t="s">
        <v>484</v>
      </c>
      <c r="R318" s="296">
        <v>0</v>
      </c>
      <c r="S318" s="365">
        <v>2.821614214595545E-4</v>
      </c>
      <c r="T318" s="365">
        <v>3.0179200372983003E-4</v>
      </c>
      <c r="U318" s="365">
        <v>0.93495327236088999</v>
      </c>
      <c r="V318" s="366"/>
      <c r="W318" s="295"/>
      <c r="X318" s="295"/>
      <c r="Y318" s="295"/>
      <c r="Z318" s="313"/>
      <c r="AA318" s="313"/>
      <c r="AB318" s="301"/>
      <c r="AC318" s="295"/>
    </row>
    <row r="319" spans="1:29" ht="15">
      <c r="A319" s="247" t="s">
        <v>10362</v>
      </c>
      <c r="B319" s="287" t="s">
        <v>10363</v>
      </c>
      <c r="C319" s="287" t="s">
        <v>1755</v>
      </c>
      <c r="D319" s="305">
        <v>8</v>
      </c>
      <c r="E319" s="287" t="s">
        <v>47</v>
      </c>
      <c r="F319" s="362">
        <v>43707</v>
      </c>
      <c r="G319" s="363" t="s">
        <v>8812</v>
      </c>
      <c r="H319" s="363" t="s">
        <v>3790</v>
      </c>
      <c r="I319" s="364">
        <v>5.5176699999999999</v>
      </c>
      <c r="J319" s="364">
        <v>1</v>
      </c>
      <c r="K319" s="363" t="s">
        <v>815</v>
      </c>
      <c r="L319" s="292">
        <v>43.13</v>
      </c>
      <c r="M319" s="293" t="s">
        <v>3791</v>
      </c>
      <c r="N319" s="293" t="s">
        <v>3792</v>
      </c>
      <c r="O319" s="294" t="s">
        <v>169</v>
      </c>
      <c r="P319" s="295">
        <v>-5.6855440000000002</v>
      </c>
      <c r="Q319" s="295" t="s">
        <v>408</v>
      </c>
      <c r="R319" s="296">
        <v>0</v>
      </c>
      <c r="S319" s="365">
        <v>5.2512258966286893E-4</v>
      </c>
      <c r="T319" s="365">
        <v>5.3998000519184816E-4</v>
      </c>
      <c r="U319" s="365">
        <v>0.97248524873860731</v>
      </c>
      <c r="V319" s="366"/>
      <c r="W319" s="295"/>
      <c r="X319" s="295"/>
      <c r="Y319" s="295"/>
      <c r="Z319" s="313"/>
      <c r="AA319" s="313"/>
      <c r="AB319" s="301"/>
      <c r="AC319" s="295"/>
    </row>
    <row r="320" spans="1:29" ht="15">
      <c r="A320" s="247" t="s">
        <v>176</v>
      </c>
      <c r="B320" s="287" t="s">
        <v>10364</v>
      </c>
      <c r="C320" s="287" t="s">
        <v>1757</v>
      </c>
      <c r="D320" s="305">
        <v>9</v>
      </c>
      <c r="E320" s="287" t="s">
        <v>47</v>
      </c>
      <c r="F320" s="362">
        <v>43707</v>
      </c>
      <c r="G320" s="363" t="s">
        <v>8812</v>
      </c>
      <c r="H320" s="363" t="s">
        <v>2286</v>
      </c>
      <c r="I320" s="364">
        <v>6.0896499999999998</v>
      </c>
      <c r="J320" s="364">
        <v>3</v>
      </c>
      <c r="K320" s="363" t="s">
        <v>815</v>
      </c>
      <c r="L320" s="292">
        <v>44.08</v>
      </c>
      <c r="M320" s="293" t="s">
        <v>2287</v>
      </c>
      <c r="N320" s="293" t="s">
        <v>2288</v>
      </c>
      <c r="O320" s="294" t="s">
        <v>169</v>
      </c>
      <c r="P320" s="295">
        <v>-6.6694855999999998</v>
      </c>
      <c r="Q320" s="295" t="s">
        <v>280</v>
      </c>
      <c r="R320" s="296">
        <v>0</v>
      </c>
      <c r="S320" s="365" t="s">
        <v>280</v>
      </c>
      <c r="T320" s="365" t="s">
        <v>280</v>
      </c>
      <c r="U320" s="365" t="s">
        <v>280</v>
      </c>
      <c r="V320" s="366"/>
      <c r="W320" s="295"/>
      <c r="X320" s="295"/>
      <c r="Y320" s="295"/>
      <c r="Z320" s="313"/>
      <c r="AA320" s="313"/>
      <c r="AB320" s="301"/>
      <c r="AC320" s="295"/>
    </row>
    <row r="321" spans="1:29" ht="15">
      <c r="A321" s="247" t="s">
        <v>176</v>
      </c>
      <c r="B321" s="287" t="s">
        <v>10365</v>
      </c>
      <c r="C321" s="287" t="s">
        <v>1760</v>
      </c>
      <c r="D321" s="305">
        <v>10</v>
      </c>
      <c r="E321" s="287" t="s">
        <v>47</v>
      </c>
      <c r="F321" s="362">
        <v>43707</v>
      </c>
      <c r="G321" s="363" t="s">
        <v>8812</v>
      </c>
      <c r="H321" s="363" t="s">
        <v>2547</v>
      </c>
      <c r="I321" s="364">
        <v>3.1027800000000001</v>
      </c>
      <c r="J321" s="364">
        <v>9</v>
      </c>
      <c r="K321" s="363" t="s">
        <v>815</v>
      </c>
      <c r="L321" s="292">
        <v>42.78</v>
      </c>
      <c r="M321" s="293" t="s">
        <v>2548</v>
      </c>
      <c r="N321" s="293" t="s">
        <v>2549</v>
      </c>
      <c r="O321" s="294" t="s">
        <v>169</v>
      </c>
      <c r="P321" s="295">
        <v>-15.571344</v>
      </c>
      <c r="Q321" s="295" t="s">
        <v>484</v>
      </c>
      <c r="R321" s="296">
        <v>0</v>
      </c>
      <c r="S321" s="365">
        <v>1.239477091290422E-4</v>
      </c>
      <c r="T321" s="365">
        <v>1.6366278026139344E-4</v>
      </c>
      <c r="U321" s="365">
        <v>0.75733596197669106</v>
      </c>
      <c r="V321" s="366"/>
      <c r="W321" s="295"/>
      <c r="X321" s="295"/>
      <c r="Y321" s="295"/>
      <c r="Z321" s="313"/>
      <c r="AA321" s="313"/>
      <c r="AB321" s="301"/>
      <c r="AC321" s="295"/>
    </row>
    <row r="322" spans="1:29" ht="15">
      <c r="A322" s="247" t="s">
        <v>10366</v>
      </c>
      <c r="B322" s="287" t="s">
        <v>10367</v>
      </c>
      <c r="C322" s="287" t="s">
        <v>1762</v>
      </c>
      <c r="D322" s="305">
        <v>11</v>
      </c>
      <c r="E322" s="287" t="s">
        <v>47</v>
      </c>
      <c r="F322" s="362">
        <v>43707</v>
      </c>
      <c r="G322" s="363" t="s">
        <v>8812</v>
      </c>
      <c r="H322" s="363" t="s">
        <v>2557</v>
      </c>
      <c r="I322" s="364">
        <v>6.0736100000000004</v>
      </c>
      <c r="J322" s="364">
        <v>1</v>
      </c>
      <c r="K322" s="363" t="s">
        <v>815</v>
      </c>
      <c r="L322" s="292">
        <v>73.150000000000006</v>
      </c>
      <c r="M322" s="293" t="s">
        <v>2558</v>
      </c>
      <c r="N322" s="293" t="s">
        <v>2559</v>
      </c>
      <c r="O322" s="294" t="s">
        <v>169</v>
      </c>
      <c r="P322" s="295">
        <v>-25.112611999999999</v>
      </c>
      <c r="Q322" s="295" t="s">
        <v>456</v>
      </c>
      <c r="R322" s="296">
        <v>0</v>
      </c>
      <c r="S322" s="365">
        <v>1.9210088105865908E-3</v>
      </c>
      <c r="T322" s="365">
        <v>5.9415456842947174E-4</v>
      </c>
      <c r="U322" s="365">
        <v>3.2331802407316195</v>
      </c>
      <c r="V322" s="366"/>
      <c r="W322" s="295"/>
      <c r="X322" s="295"/>
      <c r="Y322" s="295"/>
      <c r="Z322" s="313"/>
      <c r="AA322" s="313"/>
      <c r="AB322" s="301"/>
      <c r="AC322" s="295"/>
    </row>
    <row r="323" spans="1:29" ht="15">
      <c r="A323" s="247" t="s">
        <v>176</v>
      </c>
      <c r="B323" s="287" t="s">
        <v>9123</v>
      </c>
      <c r="C323" s="287" t="s">
        <v>1764</v>
      </c>
      <c r="D323" s="305">
        <v>12</v>
      </c>
      <c r="E323" s="287" t="s">
        <v>47</v>
      </c>
      <c r="F323" s="362">
        <v>43707</v>
      </c>
      <c r="G323" s="363" t="s">
        <v>8812</v>
      </c>
      <c r="H323" s="363" t="s">
        <v>3025</v>
      </c>
      <c r="I323" s="364">
        <v>4.3683500000000004</v>
      </c>
      <c r="J323" s="364">
        <v>7</v>
      </c>
      <c r="K323" s="363" t="s">
        <v>815</v>
      </c>
      <c r="L323" s="292">
        <v>52.18</v>
      </c>
      <c r="M323" s="293" t="s">
        <v>3026</v>
      </c>
      <c r="N323" s="293" t="s">
        <v>3027</v>
      </c>
      <c r="O323" s="294" t="s">
        <v>169</v>
      </c>
      <c r="P323" s="295">
        <v>-11.679083</v>
      </c>
      <c r="Q323" s="295" t="s">
        <v>484</v>
      </c>
      <c r="R323" s="296">
        <v>0</v>
      </c>
      <c r="S323" s="365">
        <v>1.4233767883890477E-3</v>
      </c>
      <c r="T323" s="365">
        <v>2.4125738913164598E-3</v>
      </c>
      <c r="U323" s="365">
        <v>0.58998267100219648</v>
      </c>
      <c r="V323" s="366"/>
      <c r="W323" s="295"/>
      <c r="X323" s="295"/>
      <c r="Y323" s="295"/>
      <c r="Z323" s="313"/>
      <c r="AA323" s="313"/>
      <c r="AB323" s="301"/>
      <c r="AC323" s="295"/>
    </row>
    <row r="324" spans="1:29" ht="15">
      <c r="A324" s="247" t="s">
        <v>176</v>
      </c>
      <c r="B324" s="287" t="s">
        <v>10368</v>
      </c>
      <c r="C324" s="287" t="s">
        <v>1768</v>
      </c>
      <c r="D324" s="305">
        <v>13</v>
      </c>
      <c r="E324" s="287" t="s">
        <v>47</v>
      </c>
      <c r="F324" s="362">
        <v>43707</v>
      </c>
      <c r="G324" s="363" t="s">
        <v>8812</v>
      </c>
      <c r="H324" s="363" t="s">
        <v>2562</v>
      </c>
      <c r="I324" s="364">
        <v>2.9035899999999999</v>
      </c>
      <c r="J324" s="364">
        <v>16</v>
      </c>
      <c r="K324" s="363" t="s">
        <v>815</v>
      </c>
      <c r="L324" s="292">
        <v>33.22</v>
      </c>
      <c r="M324" s="293" t="s">
        <v>2563</v>
      </c>
      <c r="N324" s="293" t="s">
        <v>2564</v>
      </c>
      <c r="O324" s="294" t="s">
        <v>169</v>
      </c>
      <c r="P324" s="295">
        <v>-40.433926</v>
      </c>
      <c r="Q324" s="295" t="s">
        <v>447</v>
      </c>
      <c r="R324" s="296">
        <v>0</v>
      </c>
      <c r="S324" s="365">
        <v>2.2073458788111116E-4</v>
      </c>
      <c r="T324" s="365">
        <v>3.8151836302835354E-4</v>
      </c>
      <c r="U324" s="365">
        <v>0.57856871194613169</v>
      </c>
      <c r="V324" s="366"/>
      <c r="W324" s="295"/>
      <c r="X324" s="295"/>
      <c r="Y324" s="295"/>
      <c r="Z324" s="313"/>
      <c r="AA324" s="313"/>
      <c r="AB324" s="301"/>
      <c r="AC324" s="295"/>
    </row>
    <row r="325" spans="1:29" ht="15">
      <c r="A325" s="247" t="s">
        <v>176</v>
      </c>
      <c r="B325" s="287" t="s">
        <v>9125</v>
      </c>
      <c r="C325" s="287" t="s">
        <v>1770</v>
      </c>
      <c r="D325" s="305">
        <v>14</v>
      </c>
      <c r="E325" s="287" t="s">
        <v>47</v>
      </c>
      <c r="F325" s="362">
        <v>43707</v>
      </c>
      <c r="G325" s="363" t="s">
        <v>8812</v>
      </c>
      <c r="H325" s="363" t="s">
        <v>4713</v>
      </c>
      <c r="I325" s="364">
        <v>5.5446400000000002</v>
      </c>
      <c r="J325" s="364">
        <v>8</v>
      </c>
      <c r="K325" s="363" t="s">
        <v>815</v>
      </c>
      <c r="L325" s="292">
        <v>57.86</v>
      </c>
      <c r="M325" s="293" t="s">
        <v>4714</v>
      </c>
      <c r="N325" s="293" t="s">
        <v>4715</v>
      </c>
      <c r="O325" s="294" t="s">
        <v>169</v>
      </c>
      <c r="P325" s="295">
        <v>-5.2096963000000001</v>
      </c>
      <c r="Q325" s="295" t="s">
        <v>447</v>
      </c>
      <c r="R325" s="296">
        <v>0</v>
      </c>
      <c r="S325" s="365">
        <v>1.1911632433622432E-3</v>
      </c>
      <c r="T325" s="365">
        <v>1.4174767322330335E-3</v>
      </c>
      <c r="U325" s="365">
        <v>0.84034059697455099</v>
      </c>
      <c r="V325" s="366"/>
      <c r="W325" s="295"/>
      <c r="X325" s="295"/>
      <c r="Y325" s="295"/>
      <c r="Z325" s="313"/>
      <c r="AA325" s="313"/>
      <c r="AB325" s="301"/>
      <c r="AC325" s="295"/>
    </row>
    <row r="326" spans="1:29" ht="15">
      <c r="A326" s="247" t="s">
        <v>176</v>
      </c>
      <c r="B326" s="287" t="s">
        <v>10369</v>
      </c>
      <c r="C326" s="287" t="s">
        <v>1773</v>
      </c>
      <c r="D326" s="305">
        <v>15</v>
      </c>
      <c r="E326" s="287" t="s">
        <v>47</v>
      </c>
      <c r="F326" s="362">
        <v>43707</v>
      </c>
      <c r="G326" s="363" t="s">
        <v>8812</v>
      </c>
      <c r="H326" s="363" t="s">
        <v>543</v>
      </c>
      <c r="I326" s="364">
        <v>1.8429199999999999</v>
      </c>
      <c r="J326" s="364">
        <v>10</v>
      </c>
      <c r="K326" s="363" t="s">
        <v>815</v>
      </c>
      <c r="L326" s="292">
        <v>21.99</v>
      </c>
      <c r="M326" s="293" t="s">
        <v>544</v>
      </c>
      <c r="N326" s="293" t="s">
        <v>545</v>
      </c>
      <c r="O326" s="294" t="s">
        <v>169</v>
      </c>
      <c r="P326" s="295">
        <v>-18.555557</v>
      </c>
      <c r="Q326" s="295" t="s">
        <v>484</v>
      </c>
      <c r="R326" s="296">
        <v>0</v>
      </c>
      <c r="S326" s="365">
        <v>2.5896287985184021E-4</v>
      </c>
      <c r="T326" s="365">
        <v>3.8110823352843374E-4</v>
      </c>
      <c r="U326" s="365">
        <v>0.67949956749627527</v>
      </c>
      <c r="V326" s="366"/>
      <c r="W326" s="295"/>
      <c r="X326" s="295"/>
      <c r="Y326" s="295"/>
      <c r="Z326" s="313"/>
      <c r="AA326" s="313"/>
      <c r="AB326" s="301"/>
      <c r="AC326" s="295"/>
    </row>
    <row r="327" spans="1:29" ht="15">
      <c r="A327" s="247" t="s">
        <v>176</v>
      </c>
      <c r="B327" s="287" t="s">
        <v>10370</v>
      </c>
      <c r="C327" s="287" t="s">
        <v>1775</v>
      </c>
      <c r="D327" s="305">
        <v>16</v>
      </c>
      <c r="E327" s="287" t="s">
        <v>47</v>
      </c>
      <c r="F327" s="362">
        <v>43707</v>
      </c>
      <c r="G327" s="363" t="s">
        <v>8812</v>
      </c>
      <c r="H327" s="363" t="s">
        <v>1336</v>
      </c>
      <c r="I327" s="364">
        <v>2.6326000000000001</v>
      </c>
      <c r="J327" s="364">
        <v>56</v>
      </c>
      <c r="K327" s="363" t="s">
        <v>815</v>
      </c>
      <c r="L327" s="292">
        <v>27.6</v>
      </c>
      <c r="M327" s="293" t="s">
        <v>1337</v>
      </c>
      <c r="N327" s="293" t="s">
        <v>1338</v>
      </c>
      <c r="O327" s="294" t="s">
        <v>169</v>
      </c>
      <c r="P327" s="295">
        <v>-8.9409410000000005</v>
      </c>
      <c r="Q327" s="295" t="s">
        <v>447</v>
      </c>
      <c r="R327" s="296">
        <v>0</v>
      </c>
      <c r="S327" s="365">
        <v>1.275898840605568E-4</v>
      </c>
      <c r="T327" s="365">
        <v>1.805086959948644E-4</v>
      </c>
      <c r="U327" s="365">
        <v>0.70683511039372215</v>
      </c>
      <c r="V327" s="366"/>
      <c r="W327" s="295"/>
      <c r="X327" s="295"/>
      <c r="Y327" s="295"/>
      <c r="Z327" s="313"/>
      <c r="AA327" s="313"/>
      <c r="AB327" s="301"/>
      <c r="AC327" s="295"/>
    </row>
    <row r="328" spans="1:29" ht="15">
      <c r="A328" s="247" t="s">
        <v>176</v>
      </c>
      <c r="B328" s="287" t="s">
        <v>10371</v>
      </c>
      <c r="C328" s="287" t="s">
        <v>1777</v>
      </c>
      <c r="D328" s="305">
        <v>17</v>
      </c>
      <c r="E328" s="287" t="s">
        <v>47</v>
      </c>
      <c r="F328" s="362">
        <v>43707</v>
      </c>
      <c r="G328" s="363" t="s">
        <v>8812</v>
      </c>
      <c r="H328" s="363" t="s">
        <v>3320</v>
      </c>
      <c r="I328" s="364">
        <v>5.8782100000000002</v>
      </c>
      <c r="J328" s="364">
        <v>5</v>
      </c>
      <c r="K328" s="363" t="s">
        <v>815</v>
      </c>
      <c r="L328" s="292">
        <v>42.63</v>
      </c>
      <c r="M328" s="293" t="s">
        <v>3321</v>
      </c>
      <c r="N328" s="293" t="s">
        <v>3322</v>
      </c>
      <c r="O328" s="294" t="s">
        <v>169</v>
      </c>
      <c r="P328" s="295">
        <v>-11.994213</v>
      </c>
      <c r="Q328" s="295" t="s">
        <v>280</v>
      </c>
      <c r="R328" s="296">
        <v>0</v>
      </c>
      <c r="S328" s="365">
        <v>1.3742126975914495E-3</v>
      </c>
      <c r="T328" s="365">
        <v>1.2906620404906743E-3</v>
      </c>
      <c r="U328" s="365">
        <v>1.0647347287513094</v>
      </c>
      <c r="V328" s="366"/>
      <c r="W328" s="295"/>
      <c r="X328" s="295"/>
      <c r="Y328" s="295"/>
      <c r="Z328" s="313"/>
      <c r="AA328" s="313"/>
      <c r="AB328" s="301"/>
      <c r="AC328" s="295"/>
    </row>
    <row r="329" spans="1:29" ht="15">
      <c r="A329" s="247" t="s">
        <v>176</v>
      </c>
      <c r="B329" s="287" t="s">
        <v>10372</v>
      </c>
      <c r="C329" s="287" t="s">
        <v>1779</v>
      </c>
      <c r="D329" s="305">
        <v>18</v>
      </c>
      <c r="E329" s="287" t="s">
        <v>47</v>
      </c>
      <c r="F329" s="362">
        <v>43707</v>
      </c>
      <c r="G329" s="363" t="s">
        <v>8812</v>
      </c>
      <c r="H329" s="363" t="s">
        <v>2305</v>
      </c>
      <c r="I329" s="364">
        <v>5.7517800000000001</v>
      </c>
      <c r="J329" s="364">
        <v>2</v>
      </c>
      <c r="K329" s="363" t="s">
        <v>815</v>
      </c>
      <c r="L329" s="292">
        <v>74.19</v>
      </c>
      <c r="M329" s="293" t="s">
        <v>2306</v>
      </c>
      <c r="N329" s="293" t="s">
        <v>2307</v>
      </c>
      <c r="O329" s="294" t="s">
        <v>169</v>
      </c>
      <c r="P329" s="295">
        <v>-13.581823999999999</v>
      </c>
      <c r="Q329" s="295" t="s">
        <v>484</v>
      </c>
      <c r="R329" s="296">
        <v>0</v>
      </c>
      <c r="S329" s="365">
        <v>4.3565442590616336E-3</v>
      </c>
      <c r="T329" s="365">
        <v>1.7628887539072947E-3</v>
      </c>
      <c r="U329" s="365">
        <v>2.471253077884648</v>
      </c>
      <c r="V329" s="366"/>
      <c r="W329" s="295"/>
      <c r="X329" s="295"/>
      <c r="Y329" s="295"/>
      <c r="Z329" s="313"/>
      <c r="AA329" s="313"/>
      <c r="AB329" s="301"/>
      <c r="AC329" s="295"/>
    </row>
    <row r="330" spans="1:29" ht="15">
      <c r="A330" s="247" t="s">
        <v>176</v>
      </c>
      <c r="B330" s="287" t="s">
        <v>10373</v>
      </c>
      <c r="C330" s="287" t="s">
        <v>1781</v>
      </c>
      <c r="D330" s="305">
        <v>19</v>
      </c>
      <c r="E330" s="287" t="s">
        <v>47</v>
      </c>
      <c r="F330" s="362">
        <v>43707</v>
      </c>
      <c r="G330" s="363" t="s">
        <v>8812</v>
      </c>
      <c r="H330" s="363" t="s">
        <v>2572</v>
      </c>
      <c r="I330" s="364">
        <v>5.9617500000000003</v>
      </c>
      <c r="J330" s="364">
        <v>13</v>
      </c>
      <c r="K330" s="363" t="s">
        <v>815</v>
      </c>
      <c r="L330" s="292">
        <v>65.37</v>
      </c>
      <c r="M330" s="293" t="s">
        <v>2573</v>
      </c>
      <c r="N330" s="293" t="s">
        <v>2574</v>
      </c>
      <c r="O330" s="294" t="s">
        <v>169</v>
      </c>
      <c r="P330" s="295">
        <v>-13.244849</v>
      </c>
      <c r="Q330" s="295" t="s">
        <v>404</v>
      </c>
      <c r="R330" s="296">
        <v>0</v>
      </c>
      <c r="S330" s="365">
        <v>2.250862981609822E-4</v>
      </c>
      <c r="T330" s="365">
        <v>3.6276752341722791E-4</v>
      </c>
      <c r="U330" s="365">
        <v>0.62046981505040866</v>
      </c>
      <c r="V330" s="366"/>
      <c r="W330" s="295"/>
      <c r="X330" s="295"/>
      <c r="Y330" s="295"/>
      <c r="Z330" s="313"/>
      <c r="AA330" s="313"/>
      <c r="AB330" s="301"/>
      <c r="AC330" s="295"/>
    </row>
    <row r="331" spans="1:29" ht="15">
      <c r="A331" s="247" t="s">
        <v>176</v>
      </c>
      <c r="B331" s="287" t="s">
        <v>9132</v>
      </c>
      <c r="C331" s="287" t="s">
        <v>1783</v>
      </c>
      <c r="D331" s="305">
        <v>20</v>
      </c>
      <c r="E331" s="287" t="s">
        <v>47</v>
      </c>
      <c r="F331" s="362">
        <v>43707</v>
      </c>
      <c r="G331" s="363" t="s">
        <v>8812</v>
      </c>
      <c r="H331" s="363" t="s">
        <v>2745</v>
      </c>
      <c r="I331" s="364">
        <v>4.8058199999999998</v>
      </c>
      <c r="J331" s="364">
        <v>126</v>
      </c>
      <c r="K331" s="363" t="s">
        <v>815</v>
      </c>
      <c r="L331" s="292">
        <v>9.17</v>
      </c>
      <c r="M331" s="293" t="s">
        <v>2746</v>
      </c>
      <c r="N331" s="293" t="s">
        <v>2747</v>
      </c>
      <c r="O331" s="294" t="s">
        <v>169</v>
      </c>
      <c r="P331" s="295">
        <v>-3.7775397000000002</v>
      </c>
      <c r="Q331" s="295" t="s">
        <v>447</v>
      </c>
      <c r="R331" s="296">
        <v>0</v>
      </c>
      <c r="S331" s="365">
        <v>2.6208631375655893E-5</v>
      </c>
      <c r="T331" s="365">
        <v>1.4550325195899906E-3</v>
      </c>
      <c r="U331" s="365">
        <v>1.8012402487774738E-2</v>
      </c>
      <c r="V331" s="366"/>
      <c r="W331" s="295"/>
      <c r="X331" s="295"/>
      <c r="Y331" s="295"/>
      <c r="Z331" s="313"/>
      <c r="AA331" s="313"/>
      <c r="AB331" s="301"/>
      <c r="AC331" s="295"/>
    </row>
    <row r="332" spans="1:29" ht="15">
      <c r="A332" s="247" t="s">
        <v>176</v>
      </c>
      <c r="B332" s="287" t="s">
        <v>9122</v>
      </c>
      <c r="C332" s="287" t="s">
        <v>1785</v>
      </c>
      <c r="D332" s="305">
        <v>21</v>
      </c>
      <c r="E332" s="287" t="s">
        <v>47</v>
      </c>
      <c r="F332" s="362">
        <v>43707</v>
      </c>
      <c r="G332" s="363" t="s">
        <v>8812</v>
      </c>
      <c r="H332" s="363" t="s">
        <v>597</v>
      </c>
      <c r="I332" s="364">
        <v>4.8203500000000004</v>
      </c>
      <c r="J332" s="364">
        <v>29</v>
      </c>
      <c r="K332" s="363" t="s">
        <v>815</v>
      </c>
      <c r="L332" s="292">
        <v>9.19</v>
      </c>
      <c r="M332" s="293" t="s">
        <v>598</v>
      </c>
      <c r="N332" s="293" t="s">
        <v>599</v>
      </c>
      <c r="O332" s="294" t="s">
        <v>169</v>
      </c>
      <c r="P332" s="295">
        <v>-16.907782000000001</v>
      </c>
      <c r="Q332" s="295" t="s">
        <v>456</v>
      </c>
      <c r="R332" s="296">
        <v>0</v>
      </c>
      <c r="S332" s="365">
        <v>6.9823718873783492E-4</v>
      </c>
      <c r="T332" s="365">
        <v>5.4231368311438136E-4</v>
      </c>
      <c r="U332" s="365">
        <v>1.2875153448609689</v>
      </c>
      <c r="V332" s="366"/>
      <c r="W332" s="295"/>
      <c r="X332" s="295"/>
      <c r="Y332" s="295"/>
      <c r="Z332" s="313"/>
      <c r="AA332" s="313"/>
      <c r="AB332" s="301"/>
      <c r="AC332" s="295"/>
    </row>
    <row r="333" spans="1:29" ht="15">
      <c r="A333" s="247" t="s">
        <v>176</v>
      </c>
      <c r="B333" s="287" t="s">
        <v>10374</v>
      </c>
      <c r="C333" s="287" t="s">
        <v>1787</v>
      </c>
      <c r="D333" s="305">
        <v>22</v>
      </c>
      <c r="E333" s="287" t="s">
        <v>47</v>
      </c>
      <c r="F333" s="362">
        <v>43707</v>
      </c>
      <c r="G333" s="363" t="s">
        <v>8812</v>
      </c>
      <c r="H333" s="363" t="s">
        <v>2584</v>
      </c>
      <c r="I333" s="364">
        <v>3.98515</v>
      </c>
      <c r="J333" s="364">
        <v>7</v>
      </c>
      <c r="K333" s="363" t="s">
        <v>815</v>
      </c>
      <c r="L333" s="292">
        <v>15.79</v>
      </c>
      <c r="M333" s="293" t="s">
        <v>2585</v>
      </c>
      <c r="N333" s="293" t="s">
        <v>2586</v>
      </c>
      <c r="O333" s="294" t="s">
        <v>169</v>
      </c>
      <c r="P333" s="295">
        <v>-19.025642000000001</v>
      </c>
      <c r="Q333" s="295" t="s">
        <v>399</v>
      </c>
      <c r="R333" s="296">
        <v>0</v>
      </c>
      <c r="S333" s="365">
        <v>2.0917278155687356E-4</v>
      </c>
      <c r="T333" s="365">
        <v>1.5162809805230925E-4</v>
      </c>
      <c r="U333" s="365">
        <v>1.3795120049894203</v>
      </c>
      <c r="V333" s="366"/>
      <c r="W333" s="295"/>
      <c r="X333" s="295"/>
      <c r="Y333" s="295"/>
      <c r="Z333" s="313"/>
      <c r="AA333" s="313"/>
      <c r="AB333" s="301"/>
      <c r="AC333" s="295"/>
    </row>
    <row r="334" spans="1:29" ht="15">
      <c r="A334" s="247" t="s">
        <v>176</v>
      </c>
      <c r="B334" s="287" t="s">
        <v>9133</v>
      </c>
      <c r="C334" s="287" t="s">
        <v>1789</v>
      </c>
      <c r="D334" s="305">
        <v>23</v>
      </c>
      <c r="E334" s="287" t="s">
        <v>47</v>
      </c>
      <c r="F334" s="362">
        <v>43707</v>
      </c>
      <c r="G334" s="363" t="s">
        <v>8812</v>
      </c>
      <c r="H334" s="363" t="s">
        <v>4729</v>
      </c>
      <c r="I334" s="364">
        <v>2.3275000000000001</v>
      </c>
      <c r="J334" s="364">
        <v>14</v>
      </c>
      <c r="K334" s="363" t="s">
        <v>815</v>
      </c>
      <c r="L334" s="292">
        <v>37.090000000000003</v>
      </c>
      <c r="M334" s="293" t="s">
        <v>4730</v>
      </c>
      <c r="N334" s="293" t="s">
        <v>4731</v>
      </c>
      <c r="O334" s="294" t="s">
        <v>169</v>
      </c>
      <c r="P334" s="295">
        <v>-8.056521</v>
      </c>
      <c r="Q334" s="295" t="s">
        <v>280</v>
      </c>
      <c r="R334" s="296">
        <v>0</v>
      </c>
      <c r="S334" s="365">
        <v>2.5554938921900265E-3</v>
      </c>
      <c r="T334" s="365">
        <v>2.0138956710603795E-3</v>
      </c>
      <c r="U334" s="365">
        <v>1.2689306248145806</v>
      </c>
      <c r="V334" s="366"/>
      <c r="W334" s="295"/>
      <c r="X334" s="295"/>
      <c r="Y334" s="295"/>
      <c r="Z334" s="313"/>
      <c r="AA334" s="313"/>
      <c r="AB334" s="301"/>
      <c r="AC334" s="295"/>
    </row>
    <row r="335" spans="1:29" ht="15">
      <c r="A335" s="247" t="s">
        <v>10375</v>
      </c>
      <c r="B335" s="287" t="s">
        <v>10376</v>
      </c>
      <c r="C335" s="287" t="s">
        <v>1791</v>
      </c>
      <c r="D335" s="305">
        <v>24</v>
      </c>
      <c r="E335" s="287" t="s">
        <v>47</v>
      </c>
      <c r="F335" s="362">
        <v>43707</v>
      </c>
      <c r="G335" s="363" t="s">
        <v>8812</v>
      </c>
      <c r="H335" s="363" t="s">
        <v>4965</v>
      </c>
      <c r="I335" s="364">
        <v>5.7501199999999999</v>
      </c>
      <c r="J335" s="364">
        <v>1</v>
      </c>
      <c r="K335" s="363" t="s">
        <v>815</v>
      </c>
      <c r="L335" s="292">
        <v>18.29</v>
      </c>
      <c r="M335" s="293" t="s">
        <v>4966</v>
      </c>
      <c r="N335" s="293" t="s">
        <v>4967</v>
      </c>
      <c r="O335" s="294" t="s">
        <v>169</v>
      </c>
      <c r="P335" s="295">
        <v>-13.070339000000001</v>
      </c>
      <c r="Q335" s="295" t="s">
        <v>447</v>
      </c>
      <c r="R335" s="296">
        <v>0</v>
      </c>
      <c r="S335" s="365">
        <v>1.8408476874510805E-3</v>
      </c>
      <c r="T335" s="365">
        <v>1.1358076496457165E-3</v>
      </c>
      <c r="U335" s="365">
        <v>1.6207389411625124</v>
      </c>
      <c r="V335" s="366"/>
      <c r="W335" s="295"/>
      <c r="X335" s="295"/>
      <c r="Y335" s="295"/>
      <c r="Z335" s="313"/>
      <c r="AA335" s="313"/>
      <c r="AB335" s="301"/>
      <c r="AC335" s="295"/>
    </row>
    <row r="336" spans="1:29" ht="15">
      <c r="A336" s="247" t="s">
        <v>176</v>
      </c>
      <c r="B336" s="287" t="s">
        <v>10377</v>
      </c>
      <c r="C336" s="287" t="s">
        <v>1793</v>
      </c>
      <c r="D336" s="305">
        <v>25</v>
      </c>
      <c r="E336" s="287" t="s">
        <v>47</v>
      </c>
      <c r="F336" s="362">
        <v>43707</v>
      </c>
      <c r="G336" s="363" t="s">
        <v>8812</v>
      </c>
      <c r="H336" s="363" t="s">
        <v>2589</v>
      </c>
      <c r="I336" s="364">
        <v>5.5153800000000004</v>
      </c>
      <c r="J336" s="364">
        <v>4</v>
      </c>
      <c r="K336" s="363" t="s">
        <v>815</v>
      </c>
      <c r="L336" s="292">
        <v>18.84</v>
      </c>
      <c r="M336" s="293" t="s">
        <v>2590</v>
      </c>
      <c r="N336" s="293" t="s">
        <v>2591</v>
      </c>
      <c r="O336" s="294" t="s">
        <v>169</v>
      </c>
      <c r="P336" s="295">
        <v>-18.086957999999999</v>
      </c>
      <c r="Q336" s="295" t="s">
        <v>484</v>
      </c>
      <c r="R336" s="296">
        <v>0</v>
      </c>
      <c r="S336" s="365">
        <v>9.3028835656197768E-4</v>
      </c>
      <c r="T336" s="365">
        <v>6.55686017447374E-4</v>
      </c>
      <c r="U336" s="365">
        <v>1.4188015785110799</v>
      </c>
      <c r="V336" s="366"/>
      <c r="W336" s="295"/>
      <c r="X336" s="295"/>
      <c r="Y336" s="295"/>
      <c r="Z336" s="313"/>
      <c r="AA336" s="313"/>
      <c r="AB336" s="301"/>
      <c r="AC336" s="295"/>
    </row>
    <row r="337" spans="1:29" ht="15">
      <c r="A337" s="247" t="s">
        <v>176</v>
      </c>
      <c r="B337" s="287" t="s">
        <v>10378</v>
      </c>
      <c r="C337" s="287" t="s">
        <v>1798</v>
      </c>
      <c r="D337" s="305">
        <v>26</v>
      </c>
      <c r="E337" s="287" t="s">
        <v>47</v>
      </c>
      <c r="F337" s="362">
        <v>43707</v>
      </c>
      <c r="G337" s="363" t="s">
        <v>8812</v>
      </c>
      <c r="H337" s="363" t="s">
        <v>2594</v>
      </c>
      <c r="I337" s="364">
        <v>5.44367</v>
      </c>
      <c r="J337" s="364">
        <v>13</v>
      </c>
      <c r="K337" s="363" t="s">
        <v>815</v>
      </c>
      <c r="L337" s="292">
        <v>44.36</v>
      </c>
      <c r="M337" s="293" t="s">
        <v>2595</v>
      </c>
      <c r="N337" s="293" t="s">
        <v>2596</v>
      </c>
      <c r="O337" s="294" t="s">
        <v>169</v>
      </c>
      <c r="P337" s="295">
        <v>-10.870004</v>
      </c>
      <c r="Q337" s="295" t="s">
        <v>447</v>
      </c>
      <c r="R337" s="296">
        <v>0</v>
      </c>
      <c r="S337" s="365">
        <v>3.4083992627777133E-5</v>
      </c>
      <c r="T337" s="365">
        <v>2.9020415394865988E-4</v>
      </c>
      <c r="U337" s="365">
        <v>0.1174483278892243</v>
      </c>
      <c r="V337" s="366"/>
      <c r="W337" s="295"/>
      <c r="X337" s="295"/>
      <c r="Y337" s="295"/>
      <c r="Z337" s="313"/>
      <c r="AA337" s="313"/>
      <c r="AB337" s="301"/>
      <c r="AC337" s="295"/>
    </row>
    <row r="338" spans="1:29" ht="15">
      <c r="A338" s="247" t="s">
        <v>176</v>
      </c>
      <c r="B338" s="287" t="s">
        <v>10379</v>
      </c>
      <c r="C338" s="287" t="s">
        <v>1800</v>
      </c>
      <c r="D338" s="305">
        <v>27</v>
      </c>
      <c r="E338" s="287" t="s">
        <v>47</v>
      </c>
      <c r="F338" s="362">
        <v>43707</v>
      </c>
      <c r="G338" s="363" t="s">
        <v>8812</v>
      </c>
      <c r="H338" s="363" t="s">
        <v>3358</v>
      </c>
      <c r="I338" s="364">
        <v>5.4232399999999998</v>
      </c>
      <c r="J338" s="364">
        <v>19</v>
      </c>
      <c r="K338" s="363" t="s">
        <v>815</v>
      </c>
      <c r="L338" s="292">
        <v>39.1</v>
      </c>
      <c r="M338" s="293" t="s">
        <v>3359</v>
      </c>
      <c r="N338" s="293" t="s">
        <v>3360</v>
      </c>
      <c r="O338" s="294" t="s">
        <v>169</v>
      </c>
      <c r="P338" s="295">
        <v>-10.954226</v>
      </c>
      <c r="Q338" s="295" t="s">
        <v>408</v>
      </c>
      <c r="R338" s="296">
        <v>0</v>
      </c>
      <c r="S338" s="365">
        <v>2.6803696481269429E-4</v>
      </c>
      <c r="T338" s="365">
        <v>6.2966169817910795E-4</v>
      </c>
      <c r="U338" s="365">
        <v>0.42568408653062279</v>
      </c>
      <c r="V338" s="366"/>
      <c r="W338" s="295"/>
      <c r="X338" s="295"/>
      <c r="Y338" s="295"/>
      <c r="Z338" s="313"/>
      <c r="AA338" s="313"/>
      <c r="AB338" s="301"/>
      <c r="AC338" s="295"/>
    </row>
    <row r="339" spans="1:29" ht="15">
      <c r="A339" s="247" t="s">
        <v>176</v>
      </c>
      <c r="B339" s="287" t="s">
        <v>9134</v>
      </c>
      <c r="C339" s="287" t="s">
        <v>1802</v>
      </c>
      <c r="D339" s="305">
        <v>28</v>
      </c>
      <c r="E339" s="287" t="s">
        <v>47</v>
      </c>
      <c r="F339" s="362">
        <v>43707</v>
      </c>
      <c r="G339" s="363" t="s">
        <v>8812</v>
      </c>
      <c r="H339" s="363" t="s">
        <v>3363</v>
      </c>
      <c r="I339" s="364">
        <v>4.41744</v>
      </c>
      <c r="J339" s="364">
        <v>49</v>
      </c>
      <c r="K339" s="363" t="s">
        <v>815</v>
      </c>
      <c r="L339" s="292">
        <v>47.26</v>
      </c>
      <c r="M339" s="293" t="s">
        <v>3364</v>
      </c>
      <c r="N339" s="293" t="s">
        <v>3365</v>
      </c>
      <c r="O339" s="294" t="s">
        <v>169</v>
      </c>
      <c r="P339" s="295">
        <v>-12.253994</v>
      </c>
      <c r="Q339" s="295" t="s">
        <v>408</v>
      </c>
      <c r="R339" s="296">
        <v>0</v>
      </c>
      <c r="S339" s="365">
        <v>4.6570820702371408E-5</v>
      </c>
      <c r="T339" s="365">
        <v>3.0992932102769653E-4</v>
      </c>
      <c r="U339" s="365">
        <v>0.15026271327910162</v>
      </c>
      <c r="V339" s="366"/>
      <c r="W339" s="295"/>
      <c r="X339" s="295"/>
      <c r="Y339" s="295"/>
      <c r="Z339" s="313"/>
      <c r="AA339" s="313"/>
      <c r="AB339" s="301"/>
      <c r="AC339" s="295"/>
    </row>
    <row r="340" spans="1:29" ht="15">
      <c r="A340" s="247" t="s">
        <v>176</v>
      </c>
      <c r="B340" s="287" t="s">
        <v>10380</v>
      </c>
      <c r="C340" s="287" t="s">
        <v>1805</v>
      </c>
      <c r="D340" s="305">
        <v>29</v>
      </c>
      <c r="E340" s="287" t="s">
        <v>47</v>
      </c>
      <c r="F340" s="362">
        <v>43707</v>
      </c>
      <c r="G340" s="363" t="s">
        <v>8812</v>
      </c>
      <c r="H340" s="363" t="s">
        <v>4523</v>
      </c>
      <c r="I340" s="364">
        <v>4.3540599999999996</v>
      </c>
      <c r="J340" s="364">
        <v>38</v>
      </c>
      <c r="K340" s="363" t="s">
        <v>815</v>
      </c>
      <c r="L340" s="292">
        <v>23.68</v>
      </c>
      <c r="M340" s="293" t="s">
        <v>4524</v>
      </c>
      <c r="N340" s="293" t="s">
        <v>4525</v>
      </c>
      <c r="O340" s="294" t="s">
        <v>169</v>
      </c>
      <c r="P340" s="295">
        <v>11.909269999999999</v>
      </c>
      <c r="Q340" s="295" t="s">
        <v>404</v>
      </c>
      <c r="R340" s="296">
        <v>0</v>
      </c>
      <c r="S340" s="365">
        <v>2.1723036573784813E-4</v>
      </c>
      <c r="T340" s="365">
        <v>7.9543297676581428E-4</v>
      </c>
      <c r="U340" s="365">
        <v>0.2730970076461936</v>
      </c>
      <c r="V340" s="366"/>
      <c r="W340" s="295"/>
      <c r="X340" s="295"/>
      <c r="Y340" s="295"/>
      <c r="Z340" s="313"/>
      <c r="AA340" s="313"/>
      <c r="AB340" s="301"/>
      <c r="AC340" s="295"/>
    </row>
    <row r="341" spans="1:29" ht="15">
      <c r="A341" s="247" t="s">
        <v>176</v>
      </c>
      <c r="B341" s="287" t="s">
        <v>10381</v>
      </c>
      <c r="C341" s="287" t="s">
        <v>1810</v>
      </c>
      <c r="D341" s="305">
        <v>30</v>
      </c>
      <c r="E341" s="287" t="s">
        <v>47</v>
      </c>
      <c r="F341" s="362">
        <v>43707</v>
      </c>
      <c r="G341" s="363" t="s">
        <v>8812</v>
      </c>
      <c r="H341" s="363" t="s">
        <v>2603</v>
      </c>
      <c r="I341" s="364">
        <v>3.7261799999999998</v>
      </c>
      <c r="J341" s="364">
        <v>18</v>
      </c>
      <c r="K341" s="363" t="s">
        <v>815</v>
      </c>
      <c r="L341" s="292">
        <v>16.510000000000002</v>
      </c>
      <c r="M341" s="293" t="s">
        <v>2604</v>
      </c>
      <c r="N341" s="293" t="s">
        <v>2605</v>
      </c>
      <c r="O341" s="294" t="s">
        <v>169</v>
      </c>
      <c r="P341" s="295">
        <v>-36.377650000000003</v>
      </c>
      <c r="Q341" s="295" t="s">
        <v>408</v>
      </c>
      <c r="R341" s="296">
        <v>0</v>
      </c>
      <c r="S341" s="365">
        <v>1.5931878573880947E-4</v>
      </c>
      <c r="T341" s="365">
        <v>1.7022975924979109E-4</v>
      </c>
      <c r="U341" s="365">
        <v>0.93590442964222775</v>
      </c>
      <c r="V341" s="366"/>
      <c r="W341" s="295"/>
      <c r="X341" s="295"/>
      <c r="Y341" s="295"/>
      <c r="Z341" s="313"/>
      <c r="AA341" s="313"/>
      <c r="AB341" s="301"/>
      <c r="AC341" s="295"/>
    </row>
    <row r="342" spans="1:29" ht="15">
      <c r="A342" s="247" t="s">
        <v>176</v>
      </c>
      <c r="B342" s="287" t="s">
        <v>10382</v>
      </c>
      <c r="C342" s="287" t="s">
        <v>1812</v>
      </c>
      <c r="D342" s="305">
        <v>31</v>
      </c>
      <c r="E342" s="287" t="s">
        <v>47</v>
      </c>
      <c r="F342" s="362">
        <v>43707</v>
      </c>
      <c r="G342" s="363" t="s">
        <v>8812</v>
      </c>
      <c r="H342" s="363" t="s">
        <v>2610</v>
      </c>
      <c r="I342" s="364">
        <v>2.29156</v>
      </c>
      <c r="J342" s="364">
        <v>47</v>
      </c>
      <c r="K342" s="363" t="s">
        <v>815</v>
      </c>
      <c r="L342" s="292">
        <v>14.76</v>
      </c>
      <c r="M342" s="293" t="s">
        <v>2611</v>
      </c>
      <c r="N342" s="293" t="s">
        <v>2612</v>
      </c>
      <c r="O342" s="294" t="s">
        <v>169</v>
      </c>
      <c r="P342" s="295">
        <v>-35.063789999999997</v>
      </c>
      <c r="Q342" s="295" t="s">
        <v>408</v>
      </c>
      <c r="R342" s="296">
        <v>0</v>
      </c>
      <c r="S342" s="365">
        <v>1.0738869036378663E-4</v>
      </c>
      <c r="T342" s="365">
        <v>1.9537134960213089E-4</v>
      </c>
      <c r="U342" s="365">
        <v>0.5496644752799279</v>
      </c>
      <c r="V342" s="366"/>
      <c r="W342" s="295"/>
      <c r="X342" s="295"/>
      <c r="Y342" s="295"/>
      <c r="Z342" s="313"/>
      <c r="AA342" s="313"/>
      <c r="AB342" s="301"/>
      <c r="AC342" s="295"/>
    </row>
    <row r="343" spans="1:29" ht="15">
      <c r="A343" s="247" t="s">
        <v>176</v>
      </c>
      <c r="B343" s="287" t="s">
        <v>9135</v>
      </c>
      <c r="C343" s="287" t="s">
        <v>1814</v>
      </c>
      <c r="D343" s="305">
        <v>32</v>
      </c>
      <c r="E343" s="287" t="s">
        <v>47</v>
      </c>
      <c r="F343" s="362">
        <v>43707</v>
      </c>
      <c r="G343" s="363" t="s">
        <v>8812</v>
      </c>
      <c r="H343" s="363" t="s">
        <v>2616</v>
      </c>
      <c r="I343" s="364">
        <v>2.7479200000000001</v>
      </c>
      <c r="J343" s="364">
        <v>11</v>
      </c>
      <c r="K343" s="363" t="s">
        <v>815</v>
      </c>
      <c r="L343" s="292">
        <v>11.84</v>
      </c>
      <c r="M343" s="293" t="s">
        <v>2617</v>
      </c>
      <c r="N343" s="293" t="s">
        <v>2618</v>
      </c>
      <c r="O343" s="294" t="s">
        <v>169</v>
      </c>
      <c r="P343" s="295">
        <v>-15.849322000000001</v>
      </c>
      <c r="Q343" s="295" t="s">
        <v>484</v>
      </c>
      <c r="R343" s="296">
        <v>0</v>
      </c>
      <c r="S343" s="365">
        <v>4.8139618462524476E-4</v>
      </c>
      <c r="T343" s="365">
        <v>4.0689122543533478E-4</v>
      </c>
      <c r="U343" s="365">
        <v>1.1831078050655843</v>
      </c>
      <c r="V343" s="366"/>
      <c r="W343" s="295"/>
      <c r="X343" s="295"/>
      <c r="Y343" s="295"/>
      <c r="Z343" s="313"/>
      <c r="AA343" s="313"/>
      <c r="AB343" s="301"/>
      <c r="AC343" s="295"/>
    </row>
    <row r="344" spans="1:29" ht="15">
      <c r="A344" s="247" t="s">
        <v>176</v>
      </c>
      <c r="B344" s="287" t="s">
        <v>9136</v>
      </c>
      <c r="C344" s="287" t="s">
        <v>1817</v>
      </c>
      <c r="D344" s="305">
        <v>33</v>
      </c>
      <c r="E344" s="287" t="s">
        <v>47</v>
      </c>
      <c r="F344" s="362">
        <v>43707</v>
      </c>
      <c r="G344" s="363" t="s">
        <v>8812</v>
      </c>
      <c r="H344" s="363" t="s">
        <v>2621</v>
      </c>
      <c r="I344" s="364">
        <v>4.9691999999999998</v>
      </c>
      <c r="J344" s="364">
        <v>18</v>
      </c>
      <c r="K344" s="363" t="s">
        <v>815</v>
      </c>
      <c r="L344" s="292">
        <v>49.21</v>
      </c>
      <c r="M344" s="293" t="s">
        <v>2622</v>
      </c>
      <c r="N344" s="293" t="s">
        <v>2623</v>
      </c>
      <c r="O344" s="294" t="s">
        <v>169</v>
      </c>
      <c r="P344" s="295">
        <v>-12.732756</v>
      </c>
      <c r="Q344" s="295" t="s">
        <v>280</v>
      </c>
      <c r="R344" s="296">
        <v>0</v>
      </c>
      <c r="S344" s="365">
        <v>5.3876083485096364E-4</v>
      </c>
      <c r="T344" s="365">
        <v>1.2837513986382529E-3</v>
      </c>
      <c r="U344" s="365">
        <v>0.41967692142143526</v>
      </c>
      <c r="V344" s="366"/>
      <c r="W344" s="295"/>
      <c r="X344" s="295"/>
      <c r="Y344" s="295"/>
      <c r="Z344" s="313"/>
      <c r="AA344" s="313"/>
      <c r="AB344" s="301"/>
      <c r="AC344" s="295"/>
    </row>
    <row r="345" spans="1:29" ht="15">
      <c r="A345" s="247" t="s">
        <v>176</v>
      </c>
      <c r="B345" s="287" t="s">
        <v>9138</v>
      </c>
      <c r="C345" s="287" t="s">
        <v>1822</v>
      </c>
      <c r="D345" s="305">
        <v>34</v>
      </c>
      <c r="E345" s="287" t="s">
        <v>47</v>
      </c>
      <c r="F345" s="362">
        <v>43707</v>
      </c>
      <c r="G345" s="363" t="s">
        <v>8812</v>
      </c>
      <c r="H345" s="363" t="s">
        <v>1421</v>
      </c>
      <c r="I345" s="364">
        <v>3.3423099999999999</v>
      </c>
      <c r="J345" s="364">
        <v>30</v>
      </c>
      <c r="K345" s="363" t="s">
        <v>815</v>
      </c>
      <c r="L345" s="292">
        <v>45.27</v>
      </c>
      <c r="M345" s="293" t="s">
        <v>1422</v>
      </c>
      <c r="N345" s="293" t="s">
        <v>1423</v>
      </c>
      <c r="O345" s="294" t="s">
        <v>169</v>
      </c>
      <c r="P345" s="295">
        <v>0.84651710000000002</v>
      </c>
      <c r="Q345" s="295" t="s">
        <v>484</v>
      </c>
      <c r="R345" s="296">
        <v>0</v>
      </c>
      <c r="S345" s="365">
        <v>1.9212157179912908E-3</v>
      </c>
      <c r="T345" s="365">
        <v>2.0128934427624443E-3</v>
      </c>
      <c r="U345" s="365">
        <v>0.95445475511841438</v>
      </c>
      <c r="V345" s="366"/>
      <c r="W345" s="295"/>
      <c r="X345" s="295"/>
      <c r="Y345" s="295"/>
      <c r="Z345" s="313"/>
      <c r="AA345" s="313"/>
      <c r="AB345" s="301"/>
      <c r="AC345" s="295"/>
    </row>
    <row r="346" spans="1:29" ht="15">
      <c r="A346" s="247" t="s">
        <v>176</v>
      </c>
      <c r="B346" s="287" t="s">
        <v>10383</v>
      </c>
      <c r="C346" s="287" t="s">
        <v>1827</v>
      </c>
      <c r="D346" s="305">
        <v>35</v>
      </c>
      <c r="E346" s="287" t="s">
        <v>47</v>
      </c>
      <c r="F346" s="362">
        <v>43707</v>
      </c>
      <c r="G346" s="363" t="s">
        <v>8812</v>
      </c>
      <c r="H346" s="363" t="s">
        <v>3098</v>
      </c>
      <c r="I346" s="364">
        <v>6.4502300000000004</v>
      </c>
      <c r="J346" s="364">
        <v>3</v>
      </c>
      <c r="K346" s="363" t="s">
        <v>815</v>
      </c>
      <c r="L346" s="292">
        <v>51.36</v>
      </c>
      <c r="M346" s="293" t="s">
        <v>3099</v>
      </c>
      <c r="N346" s="293" t="s">
        <v>3100</v>
      </c>
      <c r="O346" s="294" t="s">
        <v>169</v>
      </c>
      <c r="P346" s="295">
        <v>-4.8712730000000004</v>
      </c>
      <c r="Q346" s="295" t="s">
        <v>408</v>
      </c>
      <c r="R346" s="296">
        <v>0</v>
      </c>
      <c r="S346" s="365">
        <v>4.3523066510058706E-4</v>
      </c>
      <c r="T346" s="365">
        <v>3.9808099854390222E-4</v>
      </c>
      <c r="U346" s="365">
        <v>1.0933218784432581</v>
      </c>
      <c r="V346" s="366"/>
      <c r="W346" s="295"/>
      <c r="X346" s="295"/>
      <c r="Y346" s="295"/>
      <c r="Z346" s="313"/>
      <c r="AA346" s="313"/>
      <c r="AB346" s="301"/>
      <c r="AC346" s="295"/>
    </row>
    <row r="347" spans="1:29" ht="15">
      <c r="A347" s="247" t="s">
        <v>176</v>
      </c>
      <c r="B347" s="287" t="s">
        <v>10384</v>
      </c>
      <c r="C347" s="287" t="s">
        <v>1829</v>
      </c>
      <c r="D347" s="305">
        <v>36</v>
      </c>
      <c r="E347" s="287" t="s">
        <v>47</v>
      </c>
      <c r="F347" s="362">
        <v>43707</v>
      </c>
      <c r="G347" s="363" t="s">
        <v>8812</v>
      </c>
      <c r="H347" s="363" t="s">
        <v>670</v>
      </c>
      <c r="I347" s="364">
        <v>5.9145099999999999</v>
      </c>
      <c r="J347" s="364">
        <v>5</v>
      </c>
      <c r="K347" s="363" t="s">
        <v>815</v>
      </c>
      <c r="L347" s="292">
        <v>18.39</v>
      </c>
      <c r="M347" s="293" t="s">
        <v>671</v>
      </c>
      <c r="N347" s="293" t="s">
        <v>672</v>
      </c>
      <c r="O347" s="294" t="s">
        <v>169</v>
      </c>
      <c r="P347" s="295">
        <v>-26.994842999999999</v>
      </c>
      <c r="Q347" s="295" t="s">
        <v>484</v>
      </c>
      <c r="R347" s="296">
        <v>0</v>
      </c>
      <c r="S347" s="365">
        <v>1.1304862415569445E-4</v>
      </c>
      <c r="T347" s="365">
        <v>2.7063376238452535E-4</v>
      </c>
      <c r="U347" s="365">
        <v>0.41771811158975519</v>
      </c>
      <c r="V347" s="366"/>
      <c r="W347" s="295"/>
      <c r="X347" s="295"/>
      <c r="Y347" s="295"/>
      <c r="Z347" s="313"/>
      <c r="AA347" s="313"/>
      <c r="AB347" s="301"/>
      <c r="AC347" s="295"/>
    </row>
    <row r="348" spans="1:29" ht="15">
      <c r="A348" s="247" t="s">
        <v>176</v>
      </c>
      <c r="B348" s="287" t="s">
        <v>10385</v>
      </c>
      <c r="C348" s="287" t="s">
        <v>1834</v>
      </c>
      <c r="D348" s="305">
        <v>37</v>
      </c>
      <c r="E348" s="287" t="s">
        <v>47</v>
      </c>
      <c r="F348" s="362">
        <v>43707</v>
      </c>
      <c r="G348" s="363" t="s">
        <v>8812</v>
      </c>
      <c r="H348" s="363" t="s">
        <v>2636</v>
      </c>
      <c r="I348" s="364">
        <v>3.9997199999999999</v>
      </c>
      <c r="J348" s="364">
        <v>6</v>
      </c>
      <c r="K348" s="363" t="s">
        <v>815</v>
      </c>
      <c r="L348" s="292">
        <v>28.97</v>
      </c>
      <c r="M348" s="293" t="s">
        <v>2637</v>
      </c>
      <c r="N348" s="293" t="s">
        <v>2638</v>
      </c>
      <c r="O348" s="294" t="s">
        <v>169</v>
      </c>
      <c r="P348" s="295">
        <v>-12.503778000000001</v>
      </c>
      <c r="Q348" s="295" t="s">
        <v>404</v>
      </c>
      <c r="R348" s="296">
        <v>0</v>
      </c>
      <c r="S348" s="365">
        <v>6.0024781875841922E-6</v>
      </c>
      <c r="T348" s="365">
        <v>1.2720563360014362E-4</v>
      </c>
      <c r="U348" s="365">
        <v>4.7187204038873755E-2</v>
      </c>
      <c r="V348" s="366"/>
      <c r="W348" s="295"/>
      <c r="X348" s="295"/>
      <c r="Y348" s="295"/>
      <c r="Z348" s="313"/>
      <c r="AA348" s="313"/>
      <c r="AB348" s="301"/>
      <c r="AC348" s="295"/>
    </row>
    <row r="349" spans="1:29" ht="15">
      <c r="A349" s="247" t="s">
        <v>176</v>
      </c>
      <c r="B349" s="287" t="s">
        <v>10386</v>
      </c>
      <c r="C349" s="287" t="s">
        <v>1836</v>
      </c>
      <c r="D349" s="305">
        <v>38</v>
      </c>
      <c r="E349" s="287" t="s">
        <v>47</v>
      </c>
      <c r="F349" s="362">
        <v>43707</v>
      </c>
      <c r="G349" s="363" t="s">
        <v>8812</v>
      </c>
      <c r="H349" s="363" t="s">
        <v>3386</v>
      </c>
      <c r="I349" s="364">
        <v>5.1897599999999997</v>
      </c>
      <c r="J349" s="364">
        <v>6</v>
      </c>
      <c r="K349" s="363" t="s">
        <v>815</v>
      </c>
      <c r="L349" s="292">
        <v>48.98</v>
      </c>
      <c r="M349" s="293" t="s">
        <v>3387</v>
      </c>
      <c r="N349" s="293" t="s">
        <v>3388</v>
      </c>
      <c r="O349" s="294" t="s">
        <v>169</v>
      </c>
      <c r="P349" s="295">
        <v>-9.9301220000000008</v>
      </c>
      <c r="Q349" s="295" t="s">
        <v>408</v>
      </c>
      <c r="R349" s="296">
        <v>0</v>
      </c>
      <c r="S349" s="365">
        <v>3.2820789849858284E-4</v>
      </c>
      <c r="T349" s="365">
        <v>6.0584611700120164E-4</v>
      </c>
      <c r="U349" s="365">
        <v>0.54173475621686928</v>
      </c>
      <c r="V349" s="366"/>
      <c r="W349" s="295"/>
      <c r="X349" s="295"/>
      <c r="Y349" s="295"/>
      <c r="Z349" s="313"/>
      <c r="AA349" s="313"/>
      <c r="AB349" s="301"/>
      <c r="AC349" s="295"/>
    </row>
    <row r="350" spans="1:29" ht="15">
      <c r="A350" s="247" t="s">
        <v>176</v>
      </c>
      <c r="B350" s="287" t="s">
        <v>9140</v>
      </c>
      <c r="C350" s="287" t="s">
        <v>1838</v>
      </c>
      <c r="D350" s="305">
        <v>39</v>
      </c>
      <c r="E350" s="287" t="s">
        <v>47</v>
      </c>
      <c r="F350" s="362">
        <v>43707</v>
      </c>
      <c r="G350" s="363" t="s">
        <v>8812</v>
      </c>
      <c r="H350" s="363" t="s">
        <v>2643</v>
      </c>
      <c r="I350" s="364">
        <v>4.1368099999999997</v>
      </c>
      <c r="J350" s="364">
        <v>7</v>
      </c>
      <c r="K350" s="363" t="s">
        <v>815</v>
      </c>
      <c r="L350" s="292">
        <v>43.48</v>
      </c>
      <c r="M350" s="293" t="s">
        <v>2644</v>
      </c>
      <c r="N350" s="293" t="s">
        <v>2645</v>
      </c>
      <c r="O350" s="294" t="s">
        <v>169</v>
      </c>
      <c r="P350" s="295">
        <v>-15.342682999999999</v>
      </c>
      <c r="Q350" s="295" t="s">
        <v>484</v>
      </c>
      <c r="R350" s="296">
        <v>0</v>
      </c>
      <c r="S350" s="365">
        <v>1.8537088756937522E-3</v>
      </c>
      <c r="T350" s="365">
        <v>1.3418481665700612E-3</v>
      </c>
      <c r="U350" s="365">
        <v>1.3814594839236347</v>
      </c>
      <c r="V350" s="366"/>
      <c r="W350" s="295"/>
      <c r="X350" s="295"/>
      <c r="Y350" s="295"/>
      <c r="Z350" s="313"/>
      <c r="AA350" s="313"/>
      <c r="AB350" s="301"/>
      <c r="AC350" s="295"/>
    </row>
    <row r="351" spans="1:29" ht="15">
      <c r="A351" s="247" t="s">
        <v>10387</v>
      </c>
      <c r="B351" s="287" t="s">
        <v>10388</v>
      </c>
      <c r="C351" s="287" t="s">
        <v>1840</v>
      </c>
      <c r="D351" s="305">
        <v>40</v>
      </c>
      <c r="E351" s="287" t="s">
        <v>47</v>
      </c>
      <c r="F351" s="362">
        <v>43707</v>
      </c>
      <c r="G351" s="363" t="s">
        <v>8812</v>
      </c>
      <c r="H351" s="363" t="s">
        <v>691</v>
      </c>
      <c r="I351" s="364">
        <v>5.8916300000000001</v>
      </c>
      <c r="J351" s="364">
        <v>1</v>
      </c>
      <c r="K351" s="363" t="s">
        <v>815</v>
      </c>
      <c r="L351" s="292">
        <v>75.8</v>
      </c>
      <c r="M351" s="293" t="s">
        <v>692</v>
      </c>
      <c r="N351" s="293" t="s">
        <v>693</v>
      </c>
      <c r="O351" s="294" t="s">
        <v>169</v>
      </c>
      <c r="P351" s="295">
        <v>-14.754830999999999</v>
      </c>
      <c r="Q351" s="295" t="s">
        <v>404</v>
      </c>
      <c r="R351" s="296">
        <v>0</v>
      </c>
      <c r="S351" s="365">
        <v>1.8796406231134873E-4</v>
      </c>
      <c r="T351" s="365">
        <v>2.1887742208836654E-4</v>
      </c>
      <c r="U351" s="365">
        <v>0.85876405395282263</v>
      </c>
      <c r="V351" s="366"/>
      <c r="W351" s="295"/>
      <c r="X351" s="295"/>
      <c r="Y351" s="295"/>
      <c r="Z351" s="313"/>
      <c r="AA351" s="313"/>
      <c r="AB351" s="301"/>
      <c r="AC351" s="295"/>
    </row>
    <row r="352" spans="1:29" ht="15">
      <c r="A352" s="247" t="s">
        <v>176</v>
      </c>
      <c r="B352" s="287" t="s">
        <v>10389</v>
      </c>
      <c r="C352" s="287" t="s">
        <v>1846</v>
      </c>
      <c r="D352" s="305">
        <v>41</v>
      </c>
      <c r="E352" s="287" t="s">
        <v>47</v>
      </c>
      <c r="F352" s="362">
        <v>43707</v>
      </c>
      <c r="G352" s="363" t="s">
        <v>8812</v>
      </c>
      <c r="H352" s="363" t="s">
        <v>1508</v>
      </c>
      <c r="I352" s="364">
        <v>4.6075799999999996</v>
      </c>
      <c r="J352" s="364">
        <v>48</v>
      </c>
      <c r="K352" s="363" t="s">
        <v>815</v>
      </c>
      <c r="L352" s="292">
        <v>84.31</v>
      </c>
      <c r="M352" s="293" t="s">
        <v>1509</v>
      </c>
      <c r="N352" s="293" t="s">
        <v>1510</v>
      </c>
      <c r="O352" s="294" t="s">
        <v>169</v>
      </c>
      <c r="P352" s="295">
        <v>-8.2689649999999997</v>
      </c>
      <c r="Q352" s="295" t="s">
        <v>484</v>
      </c>
      <c r="R352" s="296">
        <v>0</v>
      </c>
      <c r="S352" s="365">
        <v>1.4913979573808103E-3</v>
      </c>
      <c r="T352" s="365">
        <v>7.7230975108622413E-4</v>
      </c>
      <c r="U352" s="365">
        <v>1.9310878249086147</v>
      </c>
      <c r="V352" s="366"/>
      <c r="W352" s="316"/>
      <c r="X352" s="295"/>
      <c r="Y352" s="295"/>
      <c r="Z352" s="313"/>
      <c r="AA352" s="313"/>
      <c r="AB352" s="301"/>
      <c r="AC352" s="295"/>
    </row>
    <row r="353" spans="1:29" ht="15">
      <c r="A353" s="247" t="s">
        <v>176</v>
      </c>
      <c r="B353" s="287" t="s">
        <v>9126</v>
      </c>
      <c r="C353" s="287" t="s">
        <v>1848</v>
      </c>
      <c r="D353" s="305">
        <v>42</v>
      </c>
      <c r="E353" s="287" t="s">
        <v>47</v>
      </c>
      <c r="F353" s="362">
        <v>43707</v>
      </c>
      <c r="G353" s="363" t="s">
        <v>8812</v>
      </c>
      <c r="H353" s="363" t="s">
        <v>1513</v>
      </c>
      <c r="I353" s="364">
        <v>3.03044</v>
      </c>
      <c r="J353" s="364">
        <v>60</v>
      </c>
      <c r="K353" s="363" t="s">
        <v>815</v>
      </c>
      <c r="L353" s="292">
        <v>112.56</v>
      </c>
      <c r="M353" s="293" t="s">
        <v>1514</v>
      </c>
      <c r="N353" s="293" t="s">
        <v>1515</v>
      </c>
      <c r="O353" s="294" t="s">
        <v>169</v>
      </c>
      <c r="P353" s="295">
        <v>-11.054921</v>
      </c>
      <c r="Q353" s="295" t="s">
        <v>447</v>
      </c>
      <c r="R353" s="296">
        <v>0</v>
      </c>
      <c r="S353" s="365">
        <v>1.6892477822861416E-4</v>
      </c>
      <c r="T353" s="365">
        <v>3.4939015504289583E-4</v>
      </c>
      <c r="U353" s="365">
        <v>0.48348465401915713</v>
      </c>
      <c r="V353" s="366"/>
      <c r="W353" s="295"/>
      <c r="X353" s="295"/>
      <c r="Y353" s="295"/>
      <c r="Z353" s="313"/>
      <c r="AA353" s="313"/>
      <c r="AB353" s="301"/>
      <c r="AC353" s="295"/>
    </row>
    <row r="354" spans="1:29" ht="15">
      <c r="A354" s="247" t="s">
        <v>176</v>
      </c>
      <c r="B354" s="287" t="s">
        <v>10390</v>
      </c>
      <c r="C354" s="287" t="s">
        <v>1850</v>
      </c>
      <c r="D354" s="305">
        <v>43</v>
      </c>
      <c r="E354" s="287" t="s">
        <v>47</v>
      </c>
      <c r="F354" s="362">
        <v>43707</v>
      </c>
      <c r="G354" s="363" t="s">
        <v>8812</v>
      </c>
      <c r="H354" s="363" t="s">
        <v>7072</v>
      </c>
      <c r="I354" s="364">
        <v>5.4443999999999999</v>
      </c>
      <c r="J354" s="364">
        <v>3</v>
      </c>
      <c r="K354" s="363" t="s">
        <v>815</v>
      </c>
      <c r="L354" s="292">
        <v>24.98</v>
      </c>
      <c r="M354" s="293" t="s">
        <v>7073</v>
      </c>
      <c r="N354" s="293" t="s">
        <v>7074</v>
      </c>
      <c r="O354" s="294" t="s">
        <v>169</v>
      </c>
      <c r="P354" s="295">
        <v>-17.693579</v>
      </c>
      <c r="Q354" s="295" t="s">
        <v>408</v>
      </c>
      <c r="R354" s="296">
        <v>0</v>
      </c>
      <c r="S354" s="365">
        <v>3.9748594675280555E-5</v>
      </c>
      <c r="T354" s="365">
        <v>3.6907527024757265E-4</v>
      </c>
      <c r="U354" s="365">
        <v>0.10769780009540472</v>
      </c>
      <c r="V354" s="366"/>
      <c r="W354" s="295"/>
      <c r="X354" s="295"/>
      <c r="Y354" s="295">
        <v>1000</v>
      </c>
      <c r="Z354" s="313"/>
      <c r="AA354" s="313"/>
      <c r="AB354" s="301"/>
      <c r="AC354" s="295"/>
    </row>
    <row r="355" spans="1:29" ht="15">
      <c r="A355" s="247" t="s">
        <v>176</v>
      </c>
      <c r="B355" s="287" t="s">
        <v>10391</v>
      </c>
      <c r="C355" s="287" t="s">
        <v>1852</v>
      </c>
      <c r="D355" s="305">
        <v>44</v>
      </c>
      <c r="E355" s="287" t="s">
        <v>47</v>
      </c>
      <c r="F355" s="362">
        <v>43707</v>
      </c>
      <c r="G355" s="363" t="s">
        <v>8812</v>
      </c>
      <c r="H355" s="363" t="s">
        <v>2683</v>
      </c>
      <c r="I355" s="364">
        <v>3.9010600000000002</v>
      </c>
      <c r="J355" s="364">
        <v>19</v>
      </c>
      <c r="K355" s="363" t="s">
        <v>815</v>
      </c>
      <c r="L355" s="292">
        <v>34.18</v>
      </c>
      <c r="M355" s="293" t="s">
        <v>2684</v>
      </c>
      <c r="N355" s="293" t="s">
        <v>2685</v>
      </c>
      <c r="O355" s="294" t="s">
        <v>169</v>
      </c>
      <c r="P355" s="295">
        <v>-5.1872372999999996</v>
      </c>
      <c r="Q355" s="295" t="s">
        <v>447</v>
      </c>
      <c r="R355" s="296">
        <v>0</v>
      </c>
      <c r="S355" s="365">
        <v>1.4024575609605181E-4</v>
      </c>
      <c r="T355" s="365">
        <v>3.5194718778909235E-4</v>
      </c>
      <c r="U355" s="365">
        <v>0.39848523006268599</v>
      </c>
      <c r="V355" s="366"/>
      <c r="W355" s="295"/>
      <c r="X355" s="295"/>
      <c r="Y355" s="295"/>
      <c r="Z355" s="313"/>
      <c r="AA355" s="313"/>
      <c r="AB355" s="301"/>
      <c r="AC355" s="295"/>
    </row>
    <row r="356" spans="1:29" ht="15">
      <c r="A356" s="247" t="s">
        <v>176</v>
      </c>
      <c r="B356" s="287" t="s">
        <v>10392</v>
      </c>
      <c r="C356" s="287" t="s">
        <v>1855</v>
      </c>
      <c r="D356" s="305">
        <v>45</v>
      </c>
      <c r="E356" s="287" t="s">
        <v>47</v>
      </c>
      <c r="F356" s="362">
        <v>43707</v>
      </c>
      <c r="G356" s="363" t="s">
        <v>8812</v>
      </c>
      <c r="H356" s="363" t="s">
        <v>753</v>
      </c>
      <c r="I356" s="364">
        <v>5.8461999999999996</v>
      </c>
      <c r="J356" s="364">
        <v>2</v>
      </c>
      <c r="K356" s="363" t="s">
        <v>815</v>
      </c>
      <c r="L356" s="292">
        <v>139.09</v>
      </c>
      <c r="M356" s="293" t="s">
        <v>754</v>
      </c>
      <c r="N356" s="293" t="s">
        <v>755</v>
      </c>
      <c r="O356" s="294" t="s">
        <v>169</v>
      </c>
      <c r="P356" s="295">
        <v>-4.3923560000000004</v>
      </c>
      <c r="Q356" s="295" t="s">
        <v>408</v>
      </c>
      <c r="R356" s="296">
        <v>0</v>
      </c>
      <c r="S356" s="365">
        <v>6.7487262243369158E-4</v>
      </c>
      <c r="T356" s="365">
        <v>3.6081670923659369E-4</v>
      </c>
      <c r="U356" s="365">
        <v>1.8704029086168681</v>
      </c>
      <c r="V356" s="366"/>
      <c r="W356" s="295"/>
      <c r="X356" s="295"/>
      <c r="Y356" s="295"/>
      <c r="Z356" s="313"/>
      <c r="AA356" s="313"/>
      <c r="AB356" s="301"/>
      <c r="AC356" s="295"/>
    </row>
    <row r="357" spans="1:29" ht="15">
      <c r="A357" s="247" t="s">
        <v>176</v>
      </c>
      <c r="B357" s="287" t="s">
        <v>10393</v>
      </c>
      <c r="C357" s="287" t="s">
        <v>1857</v>
      </c>
      <c r="D357" s="305">
        <v>46</v>
      </c>
      <c r="E357" s="287" t="s">
        <v>47</v>
      </c>
      <c r="F357" s="362">
        <v>43707</v>
      </c>
      <c r="G357" s="363" t="s">
        <v>8812</v>
      </c>
      <c r="H357" s="363" t="s">
        <v>1540</v>
      </c>
      <c r="I357" s="364">
        <v>6.2574100000000001</v>
      </c>
      <c r="J357" s="364">
        <v>4</v>
      </c>
      <c r="K357" s="363" t="s">
        <v>815</v>
      </c>
      <c r="L357" s="292">
        <v>26.38</v>
      </c>
      <c r="M357" s="293" t="s">
        <v>1541</v>
      </c>
      <c r="N357" s="293" t="s">
        <v>1542</v>
      </c>
      <c r="O357" s="294" t="s">
        <v>169</v>
      </c>
      <c r="P357" s="295">
        <v>-25.878060000000001</v>
      </c>
      <c r="Q357" s="295" t="s">
        <v>280</v>
      </c>
      <c r="R357" s="296">
        <v>0</v>
      </c>
      <c r="S357" s="365">
        <v>7.7886655831882826E-5</v>
      </c>
      <c r="T357" s="365">
        <v>1.7094521866759787E-4</v>
      </c>
      <c r="U357" s="365">
        <v>0.45562348241709549</v>
      </c>
      <c r="V357" s="366"/>
      <c r="W357" s="295"/>
      <c r="X357" s="295"/>
      <c r="Y357" s="295"/>
      <c r="Z357" s="313"/>
      <c r="AA357" s="313"/>
      <c r="AB357" s="301"/>
      <c r="AC357" s="295"/>
    </row>
    <row r="358" spans="1:29" ht="15">
      <c r="A358" s="247" t="s">
        <v>10394</v>
      </c>
      <c r="B358" s="287" t="s">
        <v>10395</v>
      </c>
      <c r="C358" s="287" t="s">
        <v>1859</v>
      </c>
      <c r="D358" s="305">
        <v>47</v>
      </c>
      <c r="E358" s="287" t="s">
        <v>47</v>
      </c>
      <c r="F358" s="362">
        <v>43707</v>
      </c>
      <c r="G358" s="363" t="s">
        <v>8812</v>
      </c>
      <c r="H358" s="363" t="s">
        <v>2986</v>
      </c>
      <c r="I358" s="364">
        <v>5.6491400000000001</v>
      </c>
      <c r="J358" s="364">
        <v>1</v>
      </c>
      <c r="K358" s="363" t="s">
        <v>815</v>
      </c>
      <c r="L358" s="292">
        <v>42.69</v>
      </c>
      <c r="M358" s="293" t="s">
        <v>2987</v>
      </c>
      <c r="N358" s="293" t="s">
        <v>2988</v>
      </c>
      <c r="O358" s="294" t="s">
        <v>169</v>
      </c>
      <c r="P358" s="295">
        <v>0.5890727</v>
      </c>
      <c r="Q358" s="295" t="s">
        <v>280</v>
      </c>
      <c r="R358" s="296">
        <v>0</v>
      </c>
      <c r="S358" s="365">
        <v>3.8765649859174569E-3</v>
      </c>
      <c r="T358" s="365">
        <v>1.3911377982941877E-3</v>
      </c>
      <c r="U358" s="365">
        <v>2.7866146622361199</v>
      </c>
      <c r="V358" s="366"/>
      <c r="W358" s="295"/>
      <c r="X358" s="295"/>
      <c r="Y358" s="295"/>
      <c r="Z358" s="313"/>
      <c r="AA358" s="313"/>
      <c r="AB358" s="301"/>
      <c r="AC358" s="295"/>
    </row>
    <row r="359" spans="1:29" ht="15">
      <c r="A359" s="247" t="s">
        <v>176</v>
      </c>
      <c r="B359" s="287" t="s">
        <v>10396</v>
      </c>
      <c r="C359" s="287" t="s">
        <v>1861</v>
      </c>
      <c r="D359" s="305">
        <v>48</v>
      </c>
      <c r="E359" s="287" t="s">
        <v>47</v>
      </c>
      <c r="F359" s="362">
        <v>43707</v>
      </c>
      <c r="G359" s="363" t="s">
        <v>8812</v>
      </c>
      <c r="H359" s="363" t="s">
        <v>800</v>
      </c>
      <c r="I359" s="364">
        <v>5.5185500000000003</v>
      </c>
      <c r="J359" s="364">
        <v>7</v>
      </c>
      <c r="K359" s="363" t="s">
        <v>815</v>
      </c>
      <c r="L359" s="292">
        <v>50.21</v>
      </c>
      <c r="M359" s="293" t="s">
        <v>801</v>
      </c>
      <c r="N359" s="293" t="s">
        <v>802</v>
      </c>
      <c r="O359" s="294" t="s">
        <v>169</v>
      </c>
      <c r="P359" s="295">
        <v>8.4215049999999998</v>
      </c>
      <c r="Q359" s="295" t="s">
        <v>280</v>
      </c>
      <c r="R359" s="296">
        <v>0</v>
      </c>
      <c r="S359" s="365">
        <v>1.4285049559201869E-5</v>
      </c>
      <c r="T359" s="365">
        <v>5.0045452084668317E-4</v>
      </c>
      <c r="U359" s="365">
        <v>2.8544151294775031E-2</v>
      </c>
      <c r="V359" s="366"/>
      <c r="W359" s="295"/>
      <c r="X359" s="295"/>
      <c r="Y359" s="295"/>
      <c r="Z359" s="313"/>
      <c r="AA359" s="313"/>
      <c r="AB359" s="301"/>
      <c r="AC359" s="295"/>
    </row>
    <row r="360" spans="1:29" ht="15">
      <c r="A360" s="247" t="s">
        <v>176</v>
      </c>
      <c r="B360" s="287" t="s">
        <v>10397</v>
      </c>
      <c r="C360" s="287" t="s">
        <v>1863</v>
      </c>
      <c r="D360" s="305">
        <v>49</v>
      </c>
      <c r="E360" s="287" t="s">
        <v>47</v>
      </c>
      <c r="F360" s="362">
        <v>43707</v>
      </c>
      <c r="G360" s="363" t="s">
        <v>8812</v>
      </c>
      <c r="H360" s="363" t="s">
        <v>4801</v>
      </c>
      <c r="I360" s="364">
        <v>5.9623900000000001</v>
      </c>
      <c r="J360" s="364">
        <v>19</v>
      </c>
      <c r="K360" s="363" t="s">
        <v>815</v>
      </c>
      <c r="L360" s="292">
        <v>77.38</v>
      </c>
      <c r="M360" s="293" t="s">
        <v>4802</v>
      </c>
      <c r="N360" s="293" t="s">
        <v>4803</v>
      </c>
      <c r="O360" s="294" t="s">
        <v>169</v>
      </c>
      <c r="P360" s="295">
        <v>-7.5397369999999997</v>
      </c>
      <c r="Q360" s="295" t="s">
        <v>280</v>
      </c>
      <c r="R360" s="296">
        <v>0</v>
      </c>
      <c r="S360" s="365">
        <v>5.0803839611156959E-4</v>
      </c>
      <c r="T360" s="365">
        <v>8.0327230557815518E-4</v>
      </c>
      <c r="U360" s="365">
        <v>0.63246098811524321</v>
      </c>
      <c r="V360" s="366"/>
      <c r="W360" s="295"/>
      <c r="X360" s="295"/>
      <c r="Y360" s="295"/>
      <c r="Z360" s="313"/>
      <c r="AA360" s="313"/>
      <c r="AB360" s="301"/>
      <c r="AC360" s="295"/>
    </row>
    <row r="361" spans="1:29" ht="15">
      <c r="A361" s="247" t="s">
        <v>176</v>
      </c>
      <c r="B361" s="287" t="s">
        <v>10398</v>
      </c>
      <c r="C361" s="287" t="s">
        <v>1865</v>
      </c>
      <c r="D361" s="305">
        <v>50</v>
      </c>
      <c r="E361" s="287" t="s">
        <v>47</v>
      </c>
      <c r="F361" s="362">
        <v>43707</v>
      </c>
      <c r="G361" s="363" t="s">
        <v>8812</v>
      </c>
      <c r="H361" s="363" t="s">
        <v>810</v>
      </c>
      <c r="I361" s="364">
        <v>4.8500300000000003</v>
      </c>
      <c r="J361" s="364">
        <v>7</v>
      </c>
      <c r="K361" s="363" t="s">
        <v>815</v>
      </c>
      <c r="L361" s="292">
        <v>19.47</v>
      </c>
      <c r="M361" s="293" t="s">
        <v>811</v>
      </c>
      <c r="N361" s="293" t="s">
        <v>812</v>
      </c>
      <c r="O361" s="294" t="s">
        <v>169</v>
      </c>
      <c r="P361" s="295">
        <v>-6.8421070000000004</v>
      </c>
      <c r="Q361" s="295" t="s">
        <v>280</v>
      </c>
      <c r="R361" s="296">
        <v>0</v>
      </c>
      <c r="S361" s="365">
        <v>7.6593766574078876E-5</v>
      </c>
      <c r="T361" s="365">
        <v>4.0024659407615127E-4</v>
      </c>
      <c r="U361" s="365">
        <v>0.19136644185785645</v>
      </c>
      <c r="V361" s="366"/>
      <c r="W361" s="295"/>
      <c r="X361" s="295"/>
      <c r="Y361" s="295"/>
      <c r="Z361" s="313"/>
      <c r="AA361" s="313"/>
      <c r="AB361" s="301"/>
      <c r="AC361" s="295"/>
    </row>
    <row r="362" spans="1:29" ht="15">
      <c r="A362" s="247" t="s">
        <v>176</v>
      </c>
      <c r="B362" s="287" t="s">
        <v>10399</v>
      </c>
      <c r="C362" s="287" t="s">
        <v>1867</v>
      </c>
      <c r="D362" s="305">
        <v>1</v>
      </c>
      <c r="E362" s="287" t="s">
        <v>28</v>
      </c>
      <c r="F362" s="362">
        <v>43707</v>
      </c>
      <c r="G362" s="314" t="s">
        <v>8816</v>
      </c>
      <c r="H362" s="363" t="s">
        <v>2838</v>
      </c>
      <c r="I362" s="371">
        <v>0.23126067</v>
      </c>
      <c r="J362" s="364">
        <v>43</v>
      </c>
      <c r="K362" s="363" t="s">
        <v>815</v>
      </c>
      <c r="L362" s="292">
        <v>26.31</v>
      </c>
      <c r="M362" s="293" t="s">
        <v>2839</v>
      </c>
      <c r="N362" s="293" t="s">
        <v>2840</v>
      </c>
      <c r="O362" s="294" t="s">
        <v>169</v>
      </c>
      <c r="P362" s="295">
        <v>-13.765979</v>
      </c>
      <c r="Q362" s="295" t="s">
        <v>280</v>
      </c>
      <c r="R362" s="296">
        <v>0</v>
      </c>
      <c r="S362" s="365">
        <v>9.4120902589821471E-4</v>
      </c>
      <c r="T362" s="365">
        <v>4.2608492192363202E-4</v>
      </c>
      <c r="U362" s="365">
        <v>2.2089705067453886</v>
      </c>
      <c r="V362" s="366"/>
      <c r="W362" s="295"/>
      <c r="X362" s="295"/>
      <c r="Y362" s="295"/>
      <c r="Z362" s="313"/>
      <c r="AA362" s="313"/>
      <c r="AB362" s="301"/>
      <c r="AC362" s="295"/>
    </row>
    <row r="363" spans="1:29" ht="15">
      <c r="A363" s="247" t="s">
        <v>176</v>
      </c>
      <c r="B363" s="287" t="s">
        <v>9151</v>
      </c>
      <c r="C363" s="287" t="s">
        <v>1869</v>
      </c>
      <c r="D363" s="305">
        <v>2</v>
      </c>
      <c r="E363" s="287" t="s">
        <v>28</v>
      </c>
      <c r="F363" s="362">
        <v>43707</v>
      </c>
      <c r="G363" s="314" t="s">
        <v>8816</v>
      </c>
      <c r="H363" s="363" t="s">
        <v>3753</v>
      </c>
      <c r="I363" s="371">
        <v>7.2189790000000004E-2</v>
      </c>
      <c r="J363" s="364">
        <v>200</v>
      </c>
      <c r="K363" s="363" t="s">
        <v>815</v>
      </c>
      <c r="L363" s="292">
        <v>82.27</v>
      </c>
      <c r="M363" s="293" t="s">
        <v>3754</v>
      </c>
      <c r="N363" s="293" t="s">
        <v>3755</v>
      </c>
      <c r="O363" s="294" t="s">
        <v>169</v>
      </c>
      <c r="P363" s="295">
        <v>-5.5995464000000004</v>
      </c>
      <c r="Q363" s="295" t="s">
        <v>447</v>
      </c>
      <c r="R363" s="296">
        <v>0</v>
      </c>
      <c r="S363" s="365">
        <v>2.5244187862927248E-4</v>
      </c>
      <c r="T363" s="365">
        <v>5.5010190979949995E-4</v>
      </c>
      <c r="U363" s="365">
        <v>0.45890020400271286</v>
      </c>
      <c r="V363" s="366"/>
      <c r="W363" s="295"/>
      <c r="X363" s="295"/>
      <c r="Y363" s="295"/>
      <c r="Z363" s="313"/>
      <c r="AA363" s="313"/>
      <c r="AB363" s="301"/>
      <c r="AC363" s="295"/>
    </row>
    <row r="364" spans="1:29" ht="15">
      <c r="A364" s="247" t="s">
        <v>176</v>
      </c>
      <c r="B364" s="287" t="s">
        <v>9152</v>
      </c>
      <c r="C364" s="287" t="s">
        <v>1871</v>
      </c>
      <c r="D364" s="305">
        <v>3</v>
      </c>
      <c r="E364" s="287" t="s">
        <v>28</v>
      </c>
      <c r="F364" s="362">
        <v>43707</v>
      </c>
      <c r="G364" s="314" t="s">
        <v>8816</v>
      </c>
      <c r="H364" s="363" t="s">
        <v>3288</v>
      </c>
      <c r="I364" s="371">
        <v>0.33646330999999996</v>
      </c>
      <c r="J364" s="364">
        <v>67</v>
      </c>
      <c r="K364" s="363" t="s">
        <v>815</v>
      </c>
      <c r="L364" s="292">
        <v>38.049999999999997</v>
      </c>
      <c r="M364" s="293" t="s">
        <v>3289</v>
      </c>
      <c r="N364" s="293" t="s">
        <v>3290</v>
      </c>
      <c r="O364" s="294" t="s">
        <v>169</v>
      </c>
      <c r="P364" s="295">
        <v>-7.3758600000000003</v>
      </c>
      <c r="Q364" s="295" t="s">
        <v>408</v>
      </c>
      <c r="R364" s="296">
        <v>0</v>
      </c>
      <c r="S364" s="365">
        <v>6.1274438477808529E-4</v>
      </c>
      <c r="T364" s="365">
        <v>8.8770258816771178E-4</v>
      </c>
      <c r="U364" s="365">
        <v>0.69025864399341008</v>
      </c>
      <c r="V364" s="366"/>
      <c r="W364" s="295"/>
      <c r="X364" s="295"/>
      <c r="Y364" s="295"/>
      <c r="Z364" s="313"/>
      <c r="AA364" s="313"/>
      <c r="AB364" s="301"/>
      <c r="AC364" s="295"/>
    </row>
    <row r="365" spans="1:29" ht="15">
      <c r="A365" s="247" t="s">
        <v>176</v>
      </c>
      <c r="B365" s="287" t="s">
        <v>10400</v>
      </c>
      <c r="C365" s="287" t="s">
        <v>1873</v>
      </c>
      <c r="D365" s="305">
        <v>4</v>
      </c>
      <c r="E365" s="287" t="s">
        <v>28</v>
      </c>
      <c r="F365" s="362">
        <v>43707</v>
      </c>
      <c r="G365" s="314" t="s">
        <v>8816</v>
      </c>
      <c r="H365" s="363" t="s">
        <v>4691</v>
      </c>
      <c r="I365" s="371">
        <v>0.47447635000000005</v>
      </c>
      <c r="J365" s="364">
        <v>16</v>
      </c>
      <c r="K365" s="363" t="s">
        <v>815</v>
      </c>
      <c r="L365" s="292">
        <v>21.69</v>
      </c>
      <c r="M365" s="293" t="s">
        <v>4692</v>
      </c>
      <c r="N365" s="293" t="s">
        <v>4693</v>
      </c>
      <c r="O365" s="294" t="s">
        <v>169</v>
      </c>
      <c r="P365" s="295">
        <v>-14.572661999999999</v>
      </c>
      <c r="Q365" s="295" t="s">
        <v>280</v>
      </c>
      <c r="R365" s="296">
        <v>0</v>
      </c>
      <c r="S365" s="365">
        <v>1.3773097173175538E-3</v>
      </c>
      <c r="T365" s="365">
        <v>4.5518375177568821E-4</v>
      </c>
      <c r="U365" s="365">
        <v>3.0258323412130137</v>
      </c>
      <c r="V365" s="366"/>
      <c r="W365" s="295"/>
      <c r="X365" s="295"/>
      <c r="Y365" s="295"/>
      <c r="Z365" s="313"/>
      <c r="AA365" s="313"/>
      <c r="AB365" s="301"/>
      <c r="AC365" s="295"/>
    </row>
    <row r="366" spans="1:29" ht="15">
      <c r="A366" s="247" t="s">
        <v>176</v>
      </c>
      <c r="B366" s="287" t="s">
        <v>9153</v>
      </c>
      <c r="C366" s="287" t="s">
        <v>1875</v>
      </c>
      <c r="D366" s="305">
        <v>5</v>
      </c>
      <c r="E366" s="287" t="s">
        <v>28</v>
      </c>
      <c r="F366" s="362">
        <v>43707</v>
      </c>
      <c r="G366" s="314" t="s">
        <v>8816</v>
      </c>
      <c r="H366" s="363" t="s">
        <v>9025</v>
      </c>
      <c r="I366" s="371">
        <v>0.34334764000000001</v>
      </c>
      <c r="J366" s="364">
        <v>78</v>
      </c>
      <c r="K366" s="363" t="s">
        <v>815</v>
      </c>
      <c r="L366" s="292">
        <v>63.65</v>
      </c>
      <c r="M366" s="293" t="s">
        <v>8348</v>
      </c>
      <c r="N366" s="293" t="s">
        <v>9026</v>
      </c>
      <c r="O366" s="294" t="s">
        <v>169</v>
      </c>
      <c r="P366" s="295">
        <v>-16.829998</v>
      </c>
      <c r="Q366" s="295" t="s">
        <v>447</v>
      </c>
      <c r="R366" s="296">
        <v>0</v>
      </c>
      <c r="S366" s="365">
        <v>2.5019385603340801E-4</v>
      </c>
      <c r="T366" s="365">
        <v>6.5126197885595071E-4</v>
      </c>
      <c r="U366" s="365">
        <v>0.38416776068044822</v>
      </c>
      <c r="V366" s="366"/>
      <c r="W366" s="295"/>
      <c r="X366" s="295"/>
      <c r="Y366" s="295"/>
      <c r="Z366" s="313"/>
      <c r="AA366" s="313"/>
      <c r="AB366" s="301"/>
      <c r="AC366" s="295"/>
    </row>
    <row r="367" spans="1:29" ht="15">
      <c r="A367" s="247" t="s">
        <v>10401</v>
      </c>
      <c r="B367" s="287" t="s">
        <v>10402</v>
      </c>
      <c r="C367" s="287" t="s">
        <v>1878</v>
      </c>
      <c r="D367" s="305">
        <v>6</v>
      </c>
      <c r="E367" s="287" t="s">
        <v>28</v>
      </c>
      <c r="F367" s="362">
        <v>43707</v>
      </c>
      <c r="G367" s="314" t="s">
        <v>8816</v>
      </c>
      <c r="H367" s="363" t="s">
        <v>3779</v>
      </c>
      <c r="I367" s="371">
        <v>0.57063610000000009</v>
      </c>
      <c r="J367" s="364">
        <v>1</v>
      </c>
      <c r="K367" s="363" t="s">
        <v>815</v>
      </c>
      <c r="L367" s="292">
        <v>153.97</v>
      </c>
      <c r="M367" s="293" t="s">
        <v>3780</v>
      </c>
      <c r="N367" s="293" t="s">
        <v>3781</v>
      </c>
      <c r="O367" s="294" t="s">
        <v>169</v>
      </c>
      <c r="P367" s="295">
        <v>-9.3867659999999997</v>
      </c>
      <c r="Q367" s="295" t="s">
        <v>404</v>
      </c>
      <c r="R367" s="296">
        <v>0</v>
      </c>
      <c r="S367" s="365">
        <v>6.503637197912593E-3</v>
      </c>
      <c r="T367" s="365">
        <v>2.4628479269842877E-3</v>
      </c>
      <c r="U367" s="365">
        <v>2.6406978387318367</v>
      </c>
      <c r="V367" s="366"/>
      <c r="W367" s="295"/>
      <c r="X367" s="295"/>
      <c r="Y367" s="295"/>
      <c r="Z367" s="313"/>
      <c r="AA367" s="313"/>
      <c r="AB367" s="301"/>
      <c r="AC367" s="295"/>
    </row>
    <row r="368" spans="1:29" ht="15">
      <c r="A368" s="247" t="s">
        <v>176</v>
      </c>
      <c r="B368" s="287" t="s">
        <v>9792</v>
      </c>
      <c r="C368" s="287" t="s">
        <v>1880</v>
      </c>
      <c r="D368" s="305">
        <v>7</v>
      </c>
      <c r="E368" s="287" t="s">
        <v>28</v>
      </c>
      <c r="F368" s="362">
        <v>43707</v>
      </c>
      <c r="G368" s="314" t="s">
        <v>8816</v>
      </c>
      <c r="H368" s="363" t="s">
        <v>2540</v>
      </c>
      <c r="I368" s="371">
        <v>0.34865119999999999</v>
      </c>
      <c r="J368" s="364">
        <v>38</v>
      </c>
      <c r="K368" s="363" t="s">
        <v>815</v>
      </c>
      <c r="L368" s="292">
        <v>60.92</v>
      </c>
      <c r="M368" s="293" t="s">
        <v>2541</v>
      </c>
      <c r="N368" s="293" t="s">
        <v>2542</v>
      </c>
      <c r="O368" s="294" t="s">
        <v>169</v>
      </c>
      <c r="P368" s="295">
        <v>9.0388409999999997</v>
      </c>
      <c r="Q368" s="295" t="s">
        <v>395</v>
      </c>
      <c r="R368" s="296">
        <v>0</v>
      </c>
      <c r="S368" s="365">
        <v>3.3648077434012013E-3</v>
      </c>
      <c r="T368" s="365">
        <v>3.3132682321379225E-3</v>
      </c>
      <c r="U368" s="365">
        <v>1.0155554901240285</v>
      </c>
      <c r="V368" s="366"/>
      <c r="W368" s="295"/>
      <c r="X368" s="295"/>
      <c r="Y368" s="295"/>
      <c r="Z368" s="313"/>
      <c r="AA368" s="313"/>
      <c r="AB368" s="301"/>
      <c r="AC368" s="295"/>
    </row>
    <row r="369" spans="1:29" ht="15">
      <c r="A369" s="247" t="s">
        <v>176</v>
      </c>
      <c r="B369" s="287" t="s">
        <v>9154</v>
      </c>
      <c r="C369" s="287" t="s">
        <v>1882</v>
      </c>
      <c r="D369" s="305">
        <v>8</v>
      </c>
      <c r="E369" s="287" t="s">
        <v>28</v>
      </c>
      <c r="F369" s="362">
        <v>43707</v>
      </c>
      <c r="G369" s="314" t="s">
        <v>8816</v>
      </c>
      <c r="H369" s="363" t="s">
        <v>3790</v>
      </c>
      <c r="I369" s="371">
        <v>8.833212E-2</v>
      </c>
      <c r="J369" s="364">
        <v>182</v>
      </c>
      <c r="K369" s="363" t="s">
        <v>815</v>
      </c>
      <c r="L369" s="292">
        <v>43.13</v>
      </c>
      <c r="M369" s="293" t="s">
        <v>3791</v>
      </c>
      <c r="N369" s="293" t="s">
        <v>3792</v>
      </c>
      <c r="O369" s="294" t="s">
        <v>169</v>
      </c>
      <c r="P369" s="295">
        <v>-5.6855440000000002</v>
      </c>
      <c r="Q369" s="295" t="s">
        <v>408</v>
      </c>
      <c r="R369" s="296">
        <v>0</v>
      </c>
      <c r="S369" s="365">
        <v>5.2512258966286893E-4</v>
      </c>
      <c r="T369" s="365">
        <v>5.3998000519184816E-4</v>
      </c>
      <c r="U369" s="365">
        <v>0.97248524873860731</v>
      </c>
      <c r="V369" s="366"/>
      <c r="W369" s="295"/>
      <c r="X369" s="295"/>
      <c r="Y369" s="295"/>
      <c r="Z369" s="313"/>
      <c r="AA369" s="313"/>
      <c r="AB369" s="301"/>
      <c r="AC369" s="295"/>
    </row>
    <row r="370" spans="1:29" ht="15">
      <c r="A370" s="247" t="s">
        <v>176</v>
      </c>
      <c r="B370" s="287" t="s">
        <v>10403</v>
      </c>
      <c r="C370" s="287" t="s">
        <v>1884</v>
      </c>
      <c r="D370" s="305">
        <v>9</v>
      </c>
      <c r="E370" s="287" t="s">
        <v>28</v>
      </c>
      <c r="F370" s="362">
        <v>43707</v>
      </c>
      <c r="G370" s="314" t="s">
        <v>8816</v>
      </c>
      <c r="H370" s="363" t="s">
        <v>1317</v>
      </c>
      <c r="I370" s="371">
        <v>0.27711953</v>
      </c>
      <c r="J370" s="364">
        <v>42</v>
      </c>
      <c r="K370" s="363" t="s">
        <v>815</v>
      </c>
      <c r="L370" s="292">
        <v>46.62</v>
      </c>
      <c r="M370" s="293" t="s">
        <v>1318</v>
      </c>
      <c r="N370" s="293" t="s">
        <v>1319</v>
      </c>
      <c r="O370" s="294" t="s">
        <v>169</v>
      </c>
      <c r="P370" s="295">
        <v>-10.501056999999999</v>
      </c>
      <c r="Q370" s="295" t="s">
        <v>408</v>
      </c>
      <c r="R370" s="296">
        <v>0</v>
      </c>
      <c r="S370" s="365">
        <v>1.028523888763216E-3</v>
      </c>
      <c r="T370" s="365">
        <v>7.8265312647059519E-4</v>
      </c>
      <c r="U370" s="365">
        <v>1.3141503610946839</v>
      </c>
      <c r="V370" s="366"/>
      <c r="W370" s="295"/>
      <c r="X370" s="295"/>
      <c r="Y370" s="295"/>
      <c r="Z370" s="313"/>
      <c r="AA370" s="313"/>
      <c r="AB370" s="301"/>
      <c r="AC370" s="295"/>
    </row>
    <row r="371" spans="1:29" ht="15">
      <c r="A371" s="247" t="s">
        <v>176</v>
      </c>
      <c r="B371" s="287" t="s">
        <v>10404</v>
      </c>
      <c r="C371" s="287" t="s">
        <v>1886</v>
      </c>
      <c r="D371" s="305">
        <v>10</v>
      </c>
      <c r="E371" s="287" t="s">
        <v>28</v>
      </c>
      <c r="F371" s="362">
        <v>43707</v>
      </c>
      <c r="G371" s="314" t="s">
        <v>8816</v>
      </c>
      <c r="H371" s="363" t="s">
        <v>838</v>
      </c>
      <c r="I371" s="371">
        <v>0.47845539000000004</v>
      </c>
      <c r="J371" s="364">
        <v>9</v>
      </c>
      <c r="K371" s="363" t="s">
        <v>815</v>
      </c>
      <c r="L371" s="292">
        <v>11.38</v>
      </c>
      <c r="M371" s="293" t="s">
        <v>839</v>
      </c>
      <c r="N371" s="293" t="s">
        <v>840</v>
      </c>
      <c r="O371" s="294" t="s">
        <v>169</v>
      </c>
      <c r="P371" s="295">
        <v>-5.8726254000000004</v>
      </c>
      <c r="Q371" s="295" t="s">
        <v>447</v>
      </c>
      <c r="R371" s="296">
        <v>0</v>
      </c>
      <c r="S371" s="365">
        <v>5.6221045720344251E-6</v>
      </c>
      <c r="T371" s="365">
        <v>4.5537711003171516E-4</v>
      </c>
      <c r="U371" s="365">
        <v>1.2346041222060697E-2</v>
      </c>
      <c r="V371" s="366"/>
      <c r="W371" s="295"/>
      <c r="X371" s="295"/>
      <c r="Y371" s="295"/>
      <c r="Z371" s="313"/>
      <c r="AA371" s="313"/>
      <c r="AB371" s="301"/>
      <c r="AC371" s="295"/>
    </row>
    <row r="372" spans="1:29" ht="15">
      <c r="A372" s="247" t="s">
        <v>176</v>
      </c>
      <c r="B372" s="287" t="s">
        <v>10405</v>
      </c>
      <c r="C372" s="287" t="s">
        <v>1888</v>
      </c>
      <c r="D372" s="305">
        <v>11</v>
      </c>
      <c r="E372" s="287" t="s">
        <v>28</v>
      </c>
      <c r="F372" s="362">
        <v>43707</v>
      </c>
      <c r="G372" s="314" t="s">
        <v>8816</v>
      </c>
      <c r="H372" s="363" t="s">
        <v>853</v>
      </c>
      <c r="I372" s="371">
        <v>0.33188879999999998</v>
      </c>
      <c r="J372" s="364">
        <v>16</v>
      </c>
      <c r="K372" s="363" t="s">
        <v>815</v>
      </c>
      <c r="L372" s="292">
        <v>9.5500000000000007</v>
      </c>
      <c r="M372" s="293" t="s">
        <v>854</v>
      </c>
      <c r="N372" s="293" t="s">
        <v>855</v>
      </c>
      <c r="O372" s="294" t="s">
        <v>169</v>
      </c>
      <c r="P372" s="295">
        <v>-12.465626</v>
      </c>
      <c r="Q372" s="295" t="s">
        <v>280</v>
      </c>
      <c r="R372" s="296">
        <v>0</v>
      </c>
      <c r="S372" s="365">
        <v>3.2713170348932114E-5</v>
      </c>
      <c r="T372" s="365">
        <v>1.1045400912395267E-4</v>
      </c>
      <c r="U372" s="365">
        <v>0.29617005854645839</v>
      </c>
      <c r="V372" s="366"/>
      <c r="W372" s="295"/>
      <c r="X372" s="295"/>
      <c r="Y372" s="295"/>
      <c r="Z372" s="313"/>
      <c r="AA372" s="313"/>
      <c r="AB372" s="301"/>
      <c r="AC372" s="295"/>
    </row>
    <row r="373" spans="1:29" ht="15">
      <c r="A373" s="247" t="s">
        <v>10406</v>
      </c>
      <c r="B373" s="287" t="s">
        <v>10407</v>
      </c>
      <c r="C373" s="287" t="s">
        <v>1890</v>
      </c>
      <c r="D373" s="305">
        <v>12</v>
      </c>
      <c r="E373" s="287" t="s">
        <v>28</v>
      </c>
      <c r="F373" s="362">
        <v>43707</v>
      </c>
      <c r="G373" s="314" t="s">
        <v>8816</v>
      </c>
      <c r="H373" s="363" t="s">
        <v>2562</v>
      </c>
      <c r="I373" s="371">
        <v>0.43769767999999998</v>
      </c>
      <c r="J373" s="364">
        <v>1</v>
      </c>
      <c r="K373" s="363" t="s">
        <v>815</v>
      </c>
      <c r="L373" s="292">
        <v>33.22</v>
      </c>
      <c r="M373" s="293" t="s">
        <v>2563</v>
      </c>
      <c r="N373" s="293" t="s">
        <v>2564</v>
      </c>
      <c r="O373" s="294" t="s">
        <v>169</v>
      </c>
      <c r="P373" s="295">
        <v>-40.433926</v>
      </c>
      <c r="Q373" s="295" t="s">
        <v>447</v>
      </c>
      <c r="R373" s="296">
        <v>0</v>
      </c>
      <c r="S373" s="365">
        <v>2.2073458788111116E-4</v>
      </c>
      <c r="T373" s="365">
        <v>3.8151836302835354E-4</v>
      </c>
      <c r="U373" s="365">
        <v>0.57856871194613169</v>
      </c>
      <c r="V373" s="366"/>
      <c r="W373" s="295"/>
      <c r="X373" s="295">
        <v>1000</v>
      </c>
      <c r="Y373" s="295"/>
      <c r="Z373" s="313"/>
      <c r="AA373" s="313"/>
      <c r="AB373" s="301"/>
      <c r="AC373" s="295"/>
    </row>
    <row r="374" spans="1:29" ht="15">
      <c r="A374" s="247" t="s">
        <v>176</v>
      </c>
      <c r="B374" s="287" t="s">
        <v>10408</v>
      </c>
      <c r="C374" s="287" t="s">
        <v>1892</v>
      </c>
      <c r="D374" s="305">
        <v>13</v>
      </c>
      <c r="E374" s="287" t="s">
        <v>28</v>
      </c>
      <c r="F374" s="362">
        <v>43707</v>
      </c>
      <c r="G374" s="314" t="s">
        <v>8816</v>
      </c>
      <c r="H374" s="363" t="s">
        <v>1331</v>
      </c>
      <c r="I374" s="371">
        <v>0.63342846999999991</v>
      </c>
      <c r="J374" s="364">
        <v>9</v>
      </c>
      <c r="K374" s="363" t="s">
        <v>815</v>
      </c>
      <c r="L374" s="292">
        <v>56.37</v>
      </c>
      <c r="M374" s="293" t="s">
        <v>1332</v>
      </c>
      <c r="N374" s="293" t="s">
        <v>1333</v>
      </c>
      <c r="O374" s="294" t="s">
        <v>169</v>
      </c>
      <c r="P374" s="295">
        <v>-5.8145340000000001</v>
      </c>
      <c r="Q374" s="295" t="s">
        <v>408</v>
      </c>
      <c r="R374" s="296">
        <v>0</v>
      </c>
      <c r="S374" s="365">
        <v>5.7194012323908558E-5</v>
      </c>
      <c r="T374" s="365">
        <v>2.9287745144346067E-4</v>
      </c>
      <c r="U374" s="365">
        <v>0.19528308527005103</v>
      </c>
      <c r="V374" s="366"/>
      <c r="W374" s="295"/>
      <c r="X374" s="295"/>
      <c r="Y374" s="295"/>
      <c r="Z374" s="313"/>
      <c r="AA374" s="313"/>
      <c r="AB374" s="301"/>
      <c r="AC374" s="295"/>
    </row>
    <row r="375" spans="1:29" ht="15">
      <c r="A375" s="247" t="s">
        <v>176</v>
      </c>
      <c r="B375" s="287" t="s">
        <v>10409</v>
      </c>
      <c r="C375" s="287" t="s">
        <v>1894</v>
      </c>
      <c r="D375" s="305">
        <v>14</v>
      </c>
      <c r="E375" s="287" t="s">
        <v>28</v>
      </c>
      <c r="F375" s="362">
        <v>43707</v>
      </c>
      <c r="G375" s="314" t="s">
        <v>8816</v>
      </c>
      <c r="H375" s="363" t="s">
        <v>1343</v>
      </c>
      <c r="I375" s="371">
        <v>0.59107741000000003</v>
      </c>
      <c r="J375" s="364">
        <v>17</v>
      </c>
      <c r="K375" s="363" t="s">
        <v>815</v>
      </c>
      <c r="L375" s="292">
        <v>33.56</v>
      </c>
      <c r="M375" s="293" t="s">
        <v>1344</v>
      </c>
      <c r="N375" s="293" t="s">
        <v>1345</v>
      </c>
      <c r="O375" s="294" t="s">
        <v>169</v>
      </c>
      <c r="P375" s="295">
        <v>-0.88599919999999999</v>
      </c>
      <c r="Q375" s="295" t="s">
        <v>447</v>
      </c>
      <c r="R375" s="296">
        <v>0</v>
      </c>
      <c r="S375" s="365">
        <v>4.218705475288741E-4</v>
      </c>
      <c r="T375" s="365">
        <v>3.0322238487114723E-4</v>
      </c>
      <c r="U375" s="365">
        <v>1.3912909091726384</v>
      </c>
      <c r="V375" s="366"/>
      <c r="W375" s="295"/>
      <c r="X375" s="295"/>
      <c r="Y375" s="295"/>
      <c r="Z375" s="313"/>
      <c r="AA375" s="313"/>
      <c r="AB375" s="301"/>
      <c r="AC375" s="295"/>
    </row>
    <row r="376" spans="1:29" ht="15">
      <c r="A376" s="247" t="s">
        <v>10410</v>
      </c>
      <c r="B376" s="287" t="s">
        <v>10411</v>
      </c>
      <c r="C376" s="287" t="s">
        <v>1896</v>
      </c>
      <c r="D376" s="305">
        <v>15</v>
      </c>
      <c r="E376" s="287" t="s">
        <v>28</v>
      </c>
      <c r="F376" s="362">
        <v>43707</v>
      </c>
      <c r="G376" s="314" t="s">
        <v>8816</v>
      </c>
      <c r="H376" s="363" t="s">
        <v>3320</v>
      </c>
      <c r="I376" s="371">
        <v>0.61902241000000002</v>
      </c>
      <c r="J376" s="364">
        <v>1</v>
      </c>
      <c r="K376" s="363" t="s">
        <v>815</v>
      </c>
      <c r="L376" s="292">
        <v>42.63</v>
      </c>
      <c r="M376" s="293" t="s">
        <v>3321</v>
      </c>
      <c r="N376" s="293" t="s">
        <v>3322</v>
      </c>
      <c r="O376" s="294" t="s">
        <v>169</v>
      </c>
      <c r="P376" s="295">
        <v>-11.994213</v>
      </c>
      <c r="Q376" s="295" t="s">
        <v>280</v>
      </c>
      <c r="R376" s="296">
        <v>0</v>
      </c>
      <c r="S376" s="365">
        <v>1.3742126975914495E-3</v>
      </c>
      <c r="T376" s="365">
        <v>1.2906620404906743E-3</v>
      </c>
      <c r="U376" s="365">
        <v>1.0647347287513094</v>
      </c>
      <c r="V376" s="366"/>
      <c r="W376" s="295"/>
      <c r="X376" s="295"/>
      <c r="Y376" s="295"/>
      <c r="Z376" s="313"/>
      <c r="AA376" s="313"/>
      <c r="AB376" s="301"/>
      <c r="AC376" s="295"/>
    </row>
    <row r="377" spans="1:29" ht="15">
      <c r="A377" s="247" t="s">
        <v>176</v>
      </c>
      <c r="B377" s="287" t="s">
        <v>10412</v>
      </c>
      <c r="C377" s="287" t="s">
        <v>1898</v>
      </c>
      <c r="D377" s="305">
        <v>16</v>
      </c>
      <c r="E377" s="287" t="s">
        <v>28</v>
      </c>
      <c r="F377" s="362">
        <v>43707</v>
      </c>
      <c r="G377" s="314" t="s">
        <v>8816</v>
      </c>
      <c r="H377" s="363" t="s">
        <v>2577</v>
      </c>
      <c r="I377" s="371">
        <v>0.54558443999999995</v>
      </c>
      <c r="J377" s="364">
        <v>9</v>
      </c>
      <c r="K377" s="363" t="s">
        <v>815</v>
      </c>
      <c r="L377" s="292">
        <v>158.61000000000001</v>
      </c>
      <c r="M377" s="293" t="s">
        <v>2578</v>
      </c>
      <c r="N377" s="293" t="s">
        <v>2579</v>
      </c>
      <c r="O377" s="294" t="s">
        <v>169</v>
      </c>
      <c r="P377" s="295">
        <v>-6.9899740000000001</v>
      </c>
      <c r="Q377" s="295" t="s">
        <v>404</v>
      </c>
      <c r="R377" s="296">
        <v>0</v>
      </c>
      <c r="S377" s="365">
        <v>2.8753290857269674E-3</v>
      </c>
      <c r="T377" s="365">
        <v>1.542446793833759E-3</v>
      </c>
      <c r="U377" s="365">
        <v>1.8641350205541438</v>
      </c>
      <c r="V377" s="366"/>
      <c r="W377" s="295"/>
      <c r="X377" s="295"/>
      <c r="Y377" s="295"/>
      <c r="Z377" s="313"/>
      <c r="AA377" s="313"/>
      <c r="AB377" s="301"/>
      <c r="AC377" s="295"/>
    </row>
    <row r="378" spans="1:29" ht="15">
      <c r="A378" s="247" t="s">
        <v>176</v>
      </c>
      <c r="B378" s="287" t="s">
        <v>9158</v>
      </c>
      <c r="C378" s="287" t="s">
        <v>1900</v>
      </c>
      <c r="D378" s="305">
        <v>17</v>
      </c>
      <c r="E378" s="287" t="s">
        <v>28</v>
      </c>
      <c r="F378" s="362">
        <v>43707</v>
      </c>
      <c r="G378" s="314" t="s">
        <v>8816</v>
      </c>
      <c r="H378" s="363" t="s">
        <v>2745</v>
      </c>
      <c r="I378" s="371">
        <v>0.22649554</v>
      </c>
      <c r="J378" s="364">
        <v>229</v>
      </c>
      <c r="K378" s="363" t="s">
        <v>815</v>
      </c>
      <c r="L378" s="292">
        <v>9.17</v>
      </c>
      <c r="M378" s="293" t="s">
        <v>2746</v>
      </c>
      <c r="N378" s="293" t="s">
        <v>2747</v>
      </c>
      <c r="O378" s="294" t="s">
        <v>169</v>
      </c>
      <c r="P378" s="295">
        <v>-3.7775397000000002</v>
      </c>
      <c r="Q378" s="295" t="s">
        <v>447</v>
      </c>
      <c r="R378" s="296">
        <v>0</v>
      </c>
      <c r="S378" s="365">
        <v>2.6208631375655893E-5</v>
      </c>
      <c r="T378" s="365">
        <v>1.4550325195899906E-3</v>
      </c>
      <c r="U378" s="365">
        <v>1.8012402487774738E-2</v>
      </c>
      <c r="V378" s="366"/>
      <c r="W378" s="295"/>
      <c r="X378" s="295"/>
      <c r="Y378" s="295"/>
      <c r="Z378" s="313"/>
      <c r="AA378" s="313"/>
      <c r="AB378" s="301"/>
      <c r="AC378" s="295"/>
    </row>
    <row r="379" spans="1:29" ht="15">
      <c r="A379" s="247" t="s">
        <v>176</v>
      </c>
      <c r="B379" s="287" t="s">
        <v>9147</v>
      </c>
      <c r="C379" s="287" t="s">
        <v>1902</v>
      </c>
      <c r="D379" s="305">
        <v>18</v>
      </c>
      <c r="E379" s="287" t="s">
        <v>28</v>
      </c>
      <c r="F379" s="362">
        <v>43707</v>
      </c>
      <c r="G379" s="314" t="s">
        <v>8816</v>
      </c>
      <c r="H379" s="363" t="s">
        <v>2584</v>
      </c>
      <c r="I379" s="371">
        <v>0.20350603</v>
      </c>
      <c r="J379" s="364">
        <v>20</v>
      </c>
      <c r="K379" s="363" t="s">
        <v>815</v>
      </c>
      <c r="L379" s="292">
        <v>15.79</v>
      </c>
      <c r="M379" s="293" t="s">
        <v>2585</v>
      </c>
      <c r="N379" s="293" t="s">
        <v>2586</v>
      </c>
      <c r="O379" s="294" t="s">
        <v>169</v>
      </c>
      <c r="P379" s="295">
        <v>-19.025642000000001</v>
      </c>
      <c r="Q379" s="295" t="s">
        <v>399</v>
      </c>
      <c r="R379" s="296">
        <v>0</v>
      </c>
      <c r="S379" s="365">
        <v>2.0917278155687356E-4</v>
      </c>
      <c r="T379" s="365">
        <v>1.5162809805230925E-4</v>
      </c>
      <c r="U379" s="365">
        <v>1.3795120049894203</v>
      </c>
      <c r="V379" s="366"/>
      <c r="W379" s="295"/>
      <c r="X379" s="295"/>
      <c r="Y379" s="295"/>
      <c r="Z379" s="313"/>
      <c r="AA379" s="313"/>
      <c r="AB379" s="301"/>
      <c r="AC379" s="295"/>
    </row>
    <row r="380" spans="1:29" ht="15">
      <c r="A380" s="247" t="s">
        <v>10413</v>
      </c>
      <c r="B380" s="287" t="s">
        <v>10414</v>
      </c>
      <c r="C380" s="287" t="s">
        <v>1905</v>
      </c>
      <c r="D380" s="305">
        <v>19</v>
      </c>
      <c r="E380" s="287" t="s">
        <v>28</v>
      </c>
      <c r="F380" s="362">
        <v>43707</v>
      </c>
      <c r="G380" s="314" t="s">
        <v>8816</v>
      </c>
      <c r="H380" s="363" t="s">
        <v>905</v>
      </c>
      <c r="I380" s="371">
        <v>0.60475645</v>
      </c>
      <c r="J380" s="364">
        <v>1</v>
      </c>
      <c r="K380" s="363" t="s">
        <v>815</v>
      </c>
      <c r="L380" s="292">
        <v>8.25</v>
      </c>
      <c r="M380" s="293" t="s">
        <v>906</v>
      </c>
      <c r="N380" s="293" t="s">
        <v>907</v>
      </c>
      <c r="O380" s="294" t="s">
        <v>169</v>
      </c>
      <c r="P380" s="295">
        <v>-21.052630000000001</v>
      </c>
      <c r="Q380" s="295" t="s">
        <v>447</v>
      </c>
      <c r="R380" s="296">
        <v>0</v>
      </c>
      <c r="S380" s="365">
        <v>2.9000257829364723E-3</v>
      </c>
      <c r="T380" s="365">
        <v>2.9427050305240671E-3</v>
      </c>
      <c r="U380" s="365">
        <v>0.98549659339115137</v>
      </c>
      <c r="V380" s="366"/>
      <c r="W380" s="295"/>
      <c r="X380" s="295"/>
      <c r="Y380" s="295"/>
      <c r="Z380" s="313"/>
      <c r="AA380" s="313"/>
      <c r="AB380" s="301"/>
      <c r="AC380" s="295"/>
    </row>
    <row r="381" spans="1:29" ht="15">
      <c r="A381" s="247" t="s">
        <v>176</v>
      </c>
      <c r="B381" s="287" t="s">
        <v>9159</v>
      </c>
      <c r="C381" s="287" t="s">
        <v>1910</v>
      </c>
      <c r="D381" s="305">
        <v>20</v>
      </c>
      <c r="E381" s="287" t="s">
        <v>28</v>
      </c>
      <c r="F381" s="362">
        <v>43707</v>
      </c>
      <c r="G381" s="314" t="s">
        <v>8816</v>
      </c>
      <c r="H381" s="363" t="s">
        <v>4729</v>
      </c>
      <c r="I381" s="371">
        <v>0.33712048999999999</v>
      </c>
      <c r="J381" s="364">
        <v>75</v>
      </c>
      <c r="K381" s="363" t="s">
        <v>815</v>
      </c>
      <c r="L381" s="292">
        <v>37.090000000000003</v>
      </c>
      <c r="M381" s="293" t="s">
        <v>4730</v>
      </c>
      <c r="N381" s="293" t="s">
        <v>4731</v>
      </c>
      <c r="O381" s="294" t="s">
        <v>169</v>
      </c>
      <c r="P381" s="295">
        <v>-8.056521</v>
      </c>
      <c r="Q381" s="295" t="s">
        <v>280</v>
      </c>
      <c r="R381" s="296">
        <v>0</v>
      </c>
      <c r="S381" s="365">
        <v>2.5554938921900265E-3</v>
      </c>
      <c r="T381" s="365">
        <v>2.0138956710603795E-3</v>
      </c>
      <c r="U381" s="365">
        <v>1.2689306248145806</v>
      </c>
      <c r="V381" s="366"/>
      <c r="W381" s="295"/>
      <c r="X381" s="295"/>
      <c r="Y381" s="295"/>
      <c r="Z381" s="313"/>
      <c r="AA381" s="313"/>
      <c r="AB381" s="301"/>
      <c r="AC381" s="295"/>
    </row>
    <row r="382" spans="1:29" ht="15">
      <c r="A382" s="247" t="s">
        <v>176</v>
      </c>
      <c r="B382" s="287" t="s">
        <v>10415</v>
      </c>
      <c r="C382" s="287" t="s">
        <v>1912</v>
      </c>
      <c r="D382" s="305">
        <v>21</v>
      </c>
      <c r="E382" s="287" t="s">
        <v>28</v>
      </c>
      <c r="F382" s="362">
        <v>43707</v>
      </c>
      <c r="G382" s="314" t="s">
        <v>8816</v>
      </c>
      <c r="H382" s="363" t="s">
        <v>4965</v>
      </c>
      <c r="I382" s="371">
        <v>0.46921706999999996</v>
      </c>
      <c r="J382" s="364">
        <v>22</v>
      </c>
      <c r="K382" s="363" t="s">
        <v>815</v>
      </c>
      <c r="L382" s="292">
        <v>18.29</v>
      </c>
      <c r="M382" s="293" t="s">
        <v>4966</v>
      </c>
      <c r="N382" s="293" t="s">
        <v>4967</v>
      </c>
      <c r="O382" s="294" t="s">
        <v>169</v>
      </c>
      <c r="P382" s="295">
        <v>-13.070339000000001</v>
      </c>
      <c r="Q382" s="295" t="s">
        <v>447</v>
      </c>
      <c r="R382" s="296">
        <v>0</v>
      </c>
      <c r="S382" s="365">
        <v>1.8408476874510805E-3</v>
      </c>
      <c r="T382" s="365">
        <v>1.1358076496457165E-3</v>
      </c>
      <c r="U382" s="365">
        <v>1.6207389411625124</v>
      </c>
      <c r="V382" s="366"/>
      <c r="W382" s="295"/>
      <c r="X382" s="295"/>
      <c r="Y382" s="295"/>
      <c r="Z382" s="313"/>
      <c r="AA382" s="313"/>
      <c r="AB382" s="301"/>
      <c r="AC382" s="295"/>
    </row>
    <row r="383" spans="1:29" ht="15">
      <c r="A383" s="247" t="s">
        <v>176</v>
      </c>
      <c r="B383" s="287" t="s">
        <v>10416</v>
      </c>
      <c r="C383" s="287" t="s">
        <v>1914</v>
      </c>
      <c r="D383" s="305">
        <v>22</v>
      </c>
      <c r="E383" s="287" t="s">
        <v>28</v>
      </c>
      <c r="F383" s="362">
        <v>43707</v>
      </c>
      <c r="G383" s="314" t="s">
        <v>8816</v>
      </c>
      <c r="H383" s="363" t="s">
        <v>918</v>
      </c>
      <c r="I383" s="371">
        <v>0.61966916000000005</v>
      </c>
      <c r="J383" s="364">
        <v>4</v>
      </c>
      <c r="K383" s="363" t="s">
        <v>815</v>
      </c>
      <c r="L383" s="292">
        <v>13.82</v>
      </c>
      <c r="M383" s="293" t="s">
        <v>919</v>
      </c>
      <c r="N383" s="293" t="s">
        <v>920</v>
      </c>
      <c r="O383" s="294" t="s">
        <v>169</v>
      </c>
      <c r="P383" s="295">
        <v>-3.8274170000000001</v>
      </c>
      <c r="Q383" s="295" t="s">
        <v>280</v>
      </c>
      <c r="R383" s="296">
        <v>0</v>
      </c>
      <c r="S383" s="365">
        <v>1.396914852091382E-3</v>
      </c>
      <c r="T383" s="365">
        <v>7.2288764334214829E-4</v>
      </c>
      <c r="U383" s="365">
        <v>1.9324093653516934</v>
      </c>
      <c r="V383" s="366"/>
      <c r="W383" s="295"/>
      <c r="X383" s="295"/>
      <c r="Y383" s="295"/>
      <c r="Z383" s="313"/>
      <c r="AA383" s="313"/>
      <c r="AB383" s="301"/>
      <c r="AC383" s="295"/>
    </row>
    <row r="384" spans="1:29" ht="15">
      <c r="A384" s="247" t="s">
        <v>176</v>
      </c>
      <c r="B384" s="287" t="s">
        <v>10417</v>
      </c>
      <c r="C384" s="287" t="s">
        <v>1916</v>
      </c>
      <c r="D384" s="305">
        <v>23</v>
      </c>
      <c r="E384" s="287" t="s">
        <v>28</v>
      </c>
      <c r="F384" s="362">
        <v>43707</v>
      </c>
      <c r="G384" s="314" t="s">
        <v>8816</v>
      </c>
      <c r="H384" s="363" t="s">
        <v>2594</v>
      </c>
      <c r="I384" s="371">
        <v>0.39163672000000005</v>
      </c>
      <c r="J384" s="364">
        <v>13</v>
      </c>
      <c r="K384" s="363" t="s">
        <v>815</v>
      </c>
      <c r="L384" s="292">
        <v>44.36</v>
      </c>
      <c r="M384" s="293" t="s">
        <v>2595</v>
      </c>
      <c r="N384" s="293" t="s">
        <v>2596</v>
      </c>
      <c r="O384" s="294" t="s">
        <v>169</v>
      </c>
      <c r="P384" s="295">
        <v>-10.870004</v>
      </c>
      <c r="Q384" s="295" t="s">
        <v>447</v>
      </c>
      <c r="R384" s="296">
        <v>0</v>
      </c>
      <c r="S384" s="365">
        <v>3.4083992627777133E-5</v>
      </c>
      <c r="T384" s="365">
        <v>2.9020415394865988E-4</v>
      </c>
      <c r="U384" s="365">
        <v>0.1174483278892243</v>
      </c>
      <c r="V384" s="366"/>
      <c r="W384" s="295"/>
      <c r="X384" s="295"/>
      <c r="Y384" s="295"/>
      <c r="Z384" s="313"/>
      <c r="AA384" s="313"/>
      <c r="AB384" s="301"/>
      <c r="AC384" s="295"/>
    </row>
    <row r="385" spans="1:29" ht="15">
      <c r="A385" s="247" t="s">
        <v>176</v>
      </c>
      <c r="B385" s="287" t="s">
        <v>9143</v>
      </c>
      <c r="C385" s="287" t="s">
        <v>1918</v>
      </c>
      <c r="D385" s="305">
        <v>24</v>
      </c>
      <c r="E385" s="287" t="s">
        <v>28</v>
      </c>
      <c r="F385" s="362">
        <v>43707</v>
      </c>
      <c r="G385" s="314" t="s">
        <v>8816</v>
      </c>
      <c r="H385" s="363" t="s">
        <v>2056</v>
      </c>
      <c r="I385" s="371">
        <v>0.62976750999999997</v>
      </c>
      <c r="J385" s="364">
        <v>6</v>
      </c>
      <c r="K385" s="363" t="s">
        <v>815</v>
      </c>
      <c r="L385" s="292">
        <v>283.20999999999998</v>
      </c>
      <c r="M385" s="293" t="s">
        <v>2057</v>
      </c>
      <c r="N385" s="293" t="s">
        <v>2058</v>
      </c>
      <c r="O385" s="294" t="s">
        <v>169</v>
      </c>
      <c r="P385" s="295">
        <v>-4.5627649999999997</v>
      </c>
      <c r="Q385" s="295" t="s">
        <v>408</v>
      </c>
      <c r="R385" s="296">
        <v>0</v>
      </c>
      <c r="S385" s="365">
        <v>3.7590883252780903E-3</v>
      </c>
      <c r="T385" s="365">
        <v>1.6405876459088654E-3</v>
      </c>
      <c r="U385" s="365">
        <v>2.2913060052915379</v>
      </c>
      <c r="V385" s="366"/>
      <c r="W385" s="295"/>
      <c r="X385" s="295"/>
      <c r="Y385" s="295"/>
      <c r="Z385" s="313"/>
      <c r="AA385" s="313"/>
      <c r="AB385" s="301"/>
      <c r="AC385" s="295"/>
    </row>
    <row r="386" spans="1:29" ht="15">
      <c r="A386" s="247" t="s">
        <v>176</v>
      </c>
      <c r="B386" s="287" t="s">
        <v>9160</v>
      </c>
      <c r="C386" s="287" t="s">
        <v>1920</v>
      </c>
      <c r="D386" s="305">
        <v>25</v>
      </c>
      <c r="E386" s="287" t="s">
        <v>28</v>
      </c>
      <c r="F386" s="362">
        <v>43707</v>
      </c>
      <c r="G386" s="314" t="s">
        <v>8816</v>
      </c>
      <c r="H386" s="363" t="s">
        <v>3363</v>
      </c>
      <c r="I386" s="371">
        <v>0.38348100000000002</v>
      </c>
      <c r="J386" s="364">
        <v>53</v>
      </c>
      <c r="K386" s="363" t="s">
        <v>815</v>
      </c>
      <c r="L386" s="292">
        <v>47.26</v>
      </c>
      <c r="M386" s="293" t="s">
        <v>3364</v>
      </c>
      <c r="N386" s="293" t="s">
        <v>3365</v>
      </c>
      <c r="O386" s="294" t="s">
        <v>169</v>
      </c>
      <c r="P386" s="295">
        <v>-12.253994</v>
      </c>
      <c r="Q386" s="295" t="s">
        <v>408</v>
      </c>
      <c r="R386" s="296">
        <v>0</v>
      </c>
      <c r="S386" s="365">
        <v>4.6570820702371408E-5</v>
      </c>
      <c r="T386" s="365">
        <v>3.0992932102769653E-4</v>
      </c>
      <c r="U386" s="365">
        <v>0.15026271327910162</v>
      </c>
      <c r="V386" s="366"/>
      <c r="W386" s="295"/>
      <c r="X386" s="295"/>
      <c r="Y386" s="295"/>
      <c r="Z386" s="313"/>
      <c r="AA386" s="313"/>
      <c r="AB386" s="301"/>
      <c r="AC386" s="295"/>
    </row>
    <row r="387" spans="1:29" ht="15">
      <c r="A387" s="247" t="s">
        <v>10418</v>
      </c>
      <c r="B387" s="287" t="s">
        <v>10419</v>
      </c>
      <c r="C387" s="287" t="s">
        <v>1925</v>
      </c>
      <c r="D387" s="305">
        <v>26</v>
      </c>
      <c r="E387" s="287" t="s">
        <v>28</v>
      </c>
      <c r="F387" s="362">
        <v>43707</v>
      </c>
      <c r="G387" s="314" t="s">
        <v>8816</v>
      </c>
      <c r="H387" s="363" t="s">
        <v>938</v>
      </c>
      <c r="I387" s="371">
        <v>0.61928116999999994</v>
      </c>
      <c r="J387" s="364">
        <v>1</v>
      </c>
      <c r="K387" s="363" t="s">
        <v>815</v>
      </c>
      <c r="L387" s="292">
        <v>25.52</v>
      </c>
      <c r="M387" s="293" t="s">
        <v>939</v>
      </c>
      <c r="N387" s="293" t="s">
        <v>940</v>
      </c>
      <c r="O387" s="294" t="s">
        <v>169</v>
      </c>
      <c r="P387" s="295">
        <v>-20.274908</v>
      </c>
      <c r="Q387" s="295" t="s">
        <v>280</v>
      </c>
      <c r="R387" s="296">
        <v>0</v>
      </c>
      <c r="S387" s="365">
        <v>1.3984266085628947E-4</v>
      </c>
      <c r="T387" s="365">
        <v>6.6722942488973286E-4</v>
      </c>
      <c r="U387" s="365">
        <v>0.20958707101294288</v>
      </c>
      <c r="V387" s="366"/>
      <c r="W387" s="295"/>
      <c r="X387" s="295"/>
      <c r="Y387" s="295"/>
      <c r="Z387" s="313"/>
      <c r="AA387" s="313"/>
      <c r="AB387" s="301"/>
      <c r="AC387" s="295"/>
    </row>
    <row r="388" spans="1:29" ht="15">
      <c r="A388" s="247" t="s">
        <v>176</v>
      </c>
      <c r="B388" s="287" t="s">
        <v>9144</v>
      </c>
      <c r="C388" s="287" t="s">
        <v>1927</v>
      </c>
      <c r="D388" s="305">
        <v>27</v>
      </c>
      <c r="E388" s="287" t="s">
        <v>28</v>
      </c>
      <c r="F388" s="362">
        <v>43707</v>
      </c>
      <c r="G388" s="314" t="s">
        <v>8816</v>
      </c>
      <c r="H388" s="363" t="s">
        <v>4523</v>
      </c>
      <c r="I388" s="371">
        <v>0.15802246</v>
      </c>
      <c r="J388" s="364">
        <v>129</v>
      </c>
      <c r="K388" s="363" t="s">
        <v>815</v>
      </c>
      <c r="L388" s="292">
        <v>23.68</v>
      </c>
      <c r="M388" s="293" t="s">
        <v>4524</v>
      </c>
      <c r="N388" s="293" t="s">
        <v>4525</v>
      </c>
      <c r="O388" s="294" t="s">
        <v>169</v>
      </c>
      <c r="P388" s="295">
        <v>11.909269999999999</v>
      </c>
      <c r="Q388" s="295" t="s">
        <v>404</v>
      </c>
      <c r="R388" s="296">
        <v>0</v>
      </c>
      <c r="S388" s="365">
        <v>2.1723036573784813E-4</v>
      </c>
      <c r="T388" s="365">
        <v>7.9543297676581428E-4</v>
      </c>
      <c r="U388" s="365">
        <v>0.2730970076461936</v>
      </c>
      <c r="V388" s="366"/>
      <c r="W388" s="295"/>
      <c r="X388" s="295"/>
      <c r="Y388" s="295"/>
      <c r="Z388" s="313"/>
      <c r="AA388" s="313"/>
      <c r="AB388" s="301"/>
      <c r="AC388" s="295"/>
    </row>
    <row r="389" spans="1:29" ht="15">
      <c r="A389" s="247" t="s">
        <v>176</v>
      </c>
      <c r="B389" s="287" t="s">
        <v>10420</v>
      </c>
      <c r="C389" s="287" t="s">
        <v>1929</v>
      </c>
      <c r="D389" s="305">
        <v>28</v>
      </c>
      <c r="E389" s="287" t="s">
        <v>28</v>
      </c>
      <c r="F389" s="362">
        <v>43707</v>
      </c>
      <c r="G389" s="314" t="s">
        <v>8816</v>
      </c>
      <c r="H389" s="363" t="s">
        <v>2603</v>
      </c>
      <c r="I389" s="371">
        <v>0.28780230999999995</v>
      </c>
      <c r="J389" s="364">
        <v>18</v>
      </c>
      <c r="K389" s="363" t="s">
        <v>815</v>
      </c>
      <c r="L389" s="292">
        <v>16.510000000000002</v>
      </c>
      <c r="M389" s="293" t="s">
        <v>2604</v>
      </c>
      <c r="N389" s="293" t="s">
        <v>2605</v>
      </c>
      <c r="O389" s="294" t="s">
        <v>169</v>
      </c>
      <c r="P389" s="295">
        <v>-36.377650000000003</v>
      </c>
      <c r="Q389" s="295" t="s">
        <v>408</v>
      </c>
      <c r="R389" s="296">
        <v>0</v>
      </c>
      <c r="S389" s="365">
        <v>1.5931878573880947E-4</v>
      </c>
      <c r="T389" s="365">
        <v>1.7022975924979109E-4</v>
      </c>
      <c r="U389" s="365">
        <v>0.93590442964222775</v>
      </c>
      <c r="V389" s="366"/>
      <c r="W389" s="295"/>
      <c r="X389" s="295"/>
      <c r="Y389" s="295"/>
      <c r="Z389" s="313"/>
      <c r="AA389" s="313"/>
      <c r="AB389" s="301"/>
      <c r="AC389" s="295"/>
    </row>
    <row r="390" spans="1:29" ht="15">
      <c r="A390" s="247" t="s">
        <v>10421</v>
      </c>
      <c r="B390" s="287" t="s">
        <v>10422</v>
      </c>
      <c r="C390" s="287" t="s">
        <v>1931</v>
      </c>
      <c r="D390" s="305">
        <v>29</v>
      </c>
      <c r="E390" s="287" t="s">
        <v>28</v>
      </c>
      <c r="F390" s="362">
        <v>43707</v>
      </c>
      <c r="G390" s="314" t="s">
        <v>8816</v>
      </c>
      <c r="H390" s="363" t="s">
        <v>4051</v>
      </c>
      <c r="I390" s="371">
        <v>0.63553680999999995</v>
      </c>
      <c r="J390" s="364">
        <v>1</v>
      </c>
      <c r="K390" s="363" t="s">
        <v>815</v>
      </c>
      <c r="L390" s="292">
        <v>52.88</v>
      </c>
      <c r="M390" s="293" t="s">
        <v>4052</v>
      </c>
      <c r="N390" s="293" t="s">
        <v>4053</v>
      </c>
      <c r="O390" s="294" t="s">
        <v>169</v>
      </c>
      <c r="P390" s="295">
        <v>-19.069475000000001</v>
      </c>
      <c r="Q390" s="295" t="s">
        <v>408</v>
      </c>
      <c r="R390" s="296">
        <v>0</v>
      </c>
      <c r="S390" s="365">
        <v>6.3354414140060072E-5</v>
      </c>
      <c r="T390" s="365">
        <v>4.4770226486830455E-4</v>
      </c>
      <c r="U390" s="365">
        <v>0.14151014884567609</v>
      </c>
      <c r="V390" s="366"/>
      <c r="W390" s="295"/>
      <c r="X390" s="295"/>
      <c r="Y390" s="295"/>
      <c r="Z390" s="313"/>
      <c r="AA390" s="313"/>
      <c r="AB390" s="301"/>
      <c r="AC390" s="295"/>
    </row>
    <row r="391" spans="1:29" ht="15">
      <c r="A391" s="247" t="s">
        <v>176</v>
      </c>
      <c r="B391" s="287" t="s">
        <v>9161</v>
      </c>
      <c r="C391" s="287" t="s">
        <v>1933</v>
      </c>
      <c r="D391" s="305">
        <v>30</v>
      </c>
      <c r="E391" s="287" t="s">
        <v>28</v>
      </c>
      <c r="F391" s="362">
        <v>43707</v>
      </c>
      <c r="G391" s="314" t="s">
        <v>8816</v>
      </c>
      <c r="H391" s="363" t="s">
        <v>2610</v>
      </c>
      <c r="I391" s="371">
        <v>0.17751539999999999</v>
      </c>
      <c r="J391" s="364">
        <v>48</v>
      </c>
      <c r="K391" s="363" t="s">
        <v>815</v>
      </c>
      <c r="L391" s="292">
        <v>14.76</v>
      </c>
      <c r="M391" s="293" t="s">
        <v>2611</v>
      </c>
      <c r="N391" s="293" t="s">
        <v>2612</v>
      </c>
      <c r="O391" s="294" t="s">
        <v>169</v>
      </c>
      <c r="P391" s="295">
        <v>-35.063789999999997</v>
      </c>
      <c r="Q391" s="295" t="s">
        <v>408</v>
      </c>
      <c r="R391" s="296">
        <v>0</v>
      </c>
      <c r="S391" s="365">
        <v>1.0738869036378663E-4</v>
      </c>
      <c r="T391" s="365">
        <v>1.9537134960213089E-4</v>
      </c>
      <c r="U391" s="365">
        <v>0.5496644752799279</v>
      </c>
      <c r="V391" s="366"/>
      <c r="W391" s="295"/>
      <c r="X391" s="295"/>
      <c r="Y391" s="295"/>
      <c r="Z391" s="313"/>
      <c r="AA391" s="313"/>
      <c r="AB391" s="301"/>
      <c r="AC391" s="295"/>
    </row>
    <row r="392" spans="1:29" ht="15">
      <c r="A392" s="247" t="s">
        <v>176</v>
      </c>
      <c r="B392" s="287" t="s">
        <v>9162</v>
      </c>
      <c r="C392" s="287" t="s">
        <v>1936</v>
      </c>
      <c r="D392" s="305">
        <v>31</v>
      </c>
      <c r="E392" s="287" t="s">
        <v>28</v>
      </c>
      <c r="F392" s="362">
        <v>43707</v>
      </c>
      <c r="G392" s="314" t="s">
        <v>8816</v>
      </c>
      <c r="H392" s="363" t="s">
        <v>2621</v>
      </c>
      <c r="I392" s="371">
        <v>0.27837479000000004</v>
      </c>
      <c r="J392" s="364">
        <v>97</v>
      </c>
      <c r="K392" s="363" t="s">
        <v>815</v>
      </c>
      <c r="L392" s="292">
        <v>49.21</v>
      </c>
      <c r="M392" s="293" t="s">
        <v>2622</v>
      </c>
      <c r="N392" s="293" t="s">
        <v>2623</v>
      </c>
      <c r="O392" s="294" t="s">
        <v>169</v>
      </c>
      <c r="P392" s="295">
        <v>-12.732756</v>
      </c>
      <c r="Q392" s="295" t="s">
        <v>280</v>
      </c>
      <c r="R392" s="296">
        <v>0</v>
      </c>
      <c r="S392" s="365">
        <v>5.3876083485096364E-4</v>
      </c>
      <c r="T392" s="365">
        <v>1.2837513986382529E-3</v>
      </c>
      <c r="U392" s="365">
        <v>0.41967692142143526</v>
      </c>
      <c r="V392" s="366"/>
      <c r="W392" s="295"/>
      <c r="X392" s="295"/>
      <c r="Y392" s="295"/>
      <c r="Z392" s="313"/>
      <c r="AA392" s="313"/>
      <c r="AB392" s="301"/>
      <c r="AC392" s="295"/>
    </row>
    <row r="393" spans="1:29" ht="15">
      <c r="A393" s="247" t="s">
        <v>176</v>
      </c>
      <c r="B393" s="287" t="s">
        <v>9163</v>
      </c>
      <c r="C393" s="287" t="s">
        <v>1941</v>
      </c>
      <c r="D393" s="305">
        <v>32</v>
      </c>
      <c r="E393" s="287" t="s">
        <v>28</v>
      </c>
      <c r="F393" s="362">
        <v>43707</v>
      </c>
      <c r="G393" s="314" t="s">
        <v>8816</v>
      </c>
      <c r="H393" s="363" t="s">
        <v>3878</v>
      </c>
      <c r="I393" s="371">
        <v>0.12079675000000001</v>
      </c>
      <c r="J393" s="364">
        <v>245</v>
      </c>
      <c r="K393" s="363" t="s">
        <v>815</v>
      </c>
      <c r="L393" s="292">
        <v>138.27000000000001</v>
      </c>
      <c r="M393" s="293" t="s">
        <v>3879</v>
      </c>
      <c r="N393" s="293" t="s">
        <v>3880</v>
      </c>
      <c r="O393" s="294" t="s">
        <v>169</v>
      </c>
      <c r="P393" s="295">
        <v>-0.48937797999999999</v>
      </c>
      <c r="Q393" s="295" t="s">
        <v>404</v>
      </c>
      <c r="R393" s="296">
        <v>0</v>
      </c>
      <c r="S393" s="365">
        <v>1.0293355380566922E-3</v>
      </c>
      <c r="T393" s="365">
        <v>1.1649759987130992E-3</v>
      </c>
      <c r="U393" s="365">
        <v>0.88356802131010137</v>
      </c>
      <c r="V393" s="366"/>
      <c r="W393" s="295"/>
      <c r="X393" s="295"/>
      <c r="Y393" s="295"/>
      <c r="Z393" s="313"/>
      <c r="AA393" s="313"/>
      <c r="AB393" s="301"/>
      <c r="AC393" s="295"/>
    </row>
    <row r="394" spans="1:29" ht="15">
      <c r="A394" s="247" t="s">
        <v>176</v>
      </c>
      <c r="B394" s="287" t="s">
        <v>10423</v>
      </c>
      <c r="C394" s="287" t="s">
        <v>1946</v>
      </c>
      <c r="D394" s="305">
        <v>33</v>
      </c>
      <c r="E394" s="287" t="s">
        <v>28</v>
      </c>
      <c r="F394" s="362">
        <v>43707</v>
      </c>
      <c r="G394" s="314" t="s">
        <v>8816</v>
      </c>
      <c r="H394" s="363" t="s">
        <v>2636</v>
      </c>
      <c r="I394" s="371">
        <v>0.19597210999999998</v>
      </c>
      <c r="J394" s="364">
        <v>47</v>
      </c>
      <c r="K394" s="363" t="s">
        <v>815</v>
      </c>
      <c r="L394" s="292">
        <v>28.97</v>
      </c>
      <c r="M394" s="293" t="s">
        <v>2637</v>
      </c>
      <c r="N394" s="293" t="s">
        <v>2638</v>
      </c>
      <c r="O394" s="294" t="s">
        <v>169</v>
      </c>
      <c r="P394" s="295">
        <v>-12.503778000000001</v>
      </c>
      <c r="Q394" s="295" t="s">
        <v>404</v>
      </c>
      <c r="R394" s="296">
        <v>0</v>
      </c>
      <c r="S394" s="365">
        <v>6.0024781875841922E-6</v>
      </c>
      <c r="T394" s="365">
        <v>1.2720563360014362E-4</v>
      </c>
      <c r="U394" s="365">
        <v>4.7187204038873755E-2</v>
      </c>
      <c r="V394" s="366"/>
      <c r="W394" s="295"/>
      <c r="X394" s="295"/>
      <c r="Y394" s="295"/>
      <c r="Z394" s="313"/>
      <c r="AA394" s="313"/>
      <c r="AB394" s="301"/>
      <c r="AC394" s="295"/>
    </row>
    <row r="395" spans="1:29" ht="15">
      <c r="A395" s="247" t="s">
        <v>176</v>
      </c>
      <c r="B395" s="287" t="s">
        <v>10424</v>
      </c>
      <c r="C395" s="287" t="s">
        <v>1949</v>
      </c>
      <c r="D395" s="305">
        <v>34</v>
      </c>
      <c r="E395" s="287" t="s">
        <v>28</v>
      </c>
      <c r="F395" s="362">
        <v>43707</v>
      </c>
      <c r="G395" s="314" t="s">
        <v>8816</v>
      </c>
      <c r="H395" s="363" t="s">
        <v>3386</v>
      </c>
      <c r="I395" s="371">
        <v>0.59640434000000009</v>
      </c>
      <c r="J395" s="364">
        <v>5</v>
      </c>
      <c r="K395" s="363" t="s">
        <v>815</v>
      </c>
      <c r="L395" s="292">
        <v>48.98</v>
      </c>
      <c r="M395" s="293" t="s">
        <v>3387</v>
      </c>
      <c r="N395" s="293" t="s">
        <v>3388</v>
      </c>
      <c r="O395" s="294" t="s">
        <v>169</v>
      </c>
      <c r="P395" s="295">
        <v>-9.9301220000000008</v>
      </c>
      <c r="Q395" s="295" t="s">
        <v>408</v>
      </c>
      <c r="R395" s="296">
        <v>0</v>
      </c>
      <c r="S395" s="365">
        <v>3.2820789849858284E-4</v>
      </c>
      <c r="T395" s="365">
        <v>6.0584611700120164E-4</v>
      </c>
      <c r="U395" s="365">
        <v>0.54173475621686928</v>
      </c>
      <c r="V395" s="366"/>
      <c r="W395" s="295">
        <v>1000</v>
      </c>
      <c r="X395" s="295"/>
      <c r="Y395" s="295"/>
      <c r="Z395" s="313"/>
      <c r="AA395" s="313"/>
      <c r="AB395" s="301"/>
      <c r="AC395" s="295"/>
    </row>
    <row r="396" spans="1:29" ht="15">
      <c r="A396" s="247" t="s">
        <v>10425</v>
      </c>
      <c r="B396" s="287" t="s">
        <v>10426</v>
      </c>
      <c r="C396" s="287" t="s">
        <v>1951</v>
      </c>
      <c r="D396" s="305">
        <v>35</v>
      </c>
      <c r="E396" s="287" t="s">
        <v>28</v>
      </c>
      <c r="F396" s="362">
        <v>43707</v>
      </c>
      <c r="G396" s="314" t="s">
        <v>8816</v>
      </c>
      <c r="H396" s="363" t="s">
        <v>691</v>
      </c>
      <c r="I396" s="371">
        <v>0.58365765999999997</v>
      </c>
      <c r="J396" s="364">
        <v>1</v>
      </c>
      <c r="K396" s="363" t="s">
        <v>815</v>
      </c>
      <c r="L396" s="292">
        <v>75.8</v>
      </c>
      <c r="M396" s="293" t="s">
        <v>692</v>
      </c>
      <c r="N396" s="293" t="s">
        <v>693</v>
      </c>
      <c r="O396" s="294" t="s">
        <v>169</v>
      </c>
      <c r="P396" s="295">
        <v>-14.754830999999999</v>
      </c>
      <c r="Q396" s="295" t="s">
        <v>404</v>
      </c>
      <c r="R396" s="296">
        <v>0</v>
      </c>
      <c r="S396" s="365">
        <v>1.8796406231134873E-4</v>
      </c>
      <c r="T396" s="365">
        <v>2.1887742208836654E-4</v>
      </c>
      <c r="U396" s="365">
        <v>0.85876405395282263</v>
      </c>
      <c r="V396" s="366"/>
      <c r="W396" s="295"/>
      <c r="X396" s="295"/>
      <c r="Y396" s="295"/>
      <c r="Z396" s="313"/>
      <c r="AA396" s="313"/>
      <c r="AB396" s="301"/>
      <c r="AC396" s="295"/>
    </row>
    <row r="397" spans="1:29" ht="15">
      <c r="A397" s="247" t="s">
        <v>176</v>
      </c>
      <c r="B397" s="287" t="s">
        <v>9164</v>
      </c>
      <c r="C397" s="287" t="s">
        <v>1953</v>
      </c>
      <c r="D397" s="305">
        <v>36</v>
      </c>
      <c r="E397" s="287" t="s">
        <v>28</v>
      </c>
      <c r="F397" s="362">
        <v>43707</v>
      </c>
      <c r="G397" s="314" t="s">
        <v>8816</v>
      </c>
      <c r="H397" s="363" t="s">
        <v>3116</v>
      </c>
      <c r="I397" s="371">
        <v>0.37506625999999998</v>
      </c>
      <c r="J397" s="364">
        <v>85</v>
      </c>
      <c r="K397" s="363" t="s">
        <v>815</v>
      </c>
      <c r="L397" s="292">
        <v>98.63</v>
      </c>
      <c r="M397" s="293" t="s">
        <v>3117</v>
      </c>
      <c r="N397" s="293" t="s">
        <v>3118</v>
      </c>
      <c r="O397" s="294" t="s">
        <v>169</v>
      </c>
      <c r="P397" s="295">
        <v>-3.8319051000000002</v>
      </c>
      <c r="Q397" s="295" t="s">
        <v>280</v>
      </c>
      <c r="R397" s="296">
        <v>0</v>
      </c>
      <c r="S397" s="365">
        <v>7.0770237570051274E-4</v>
      </c>
      <c r="T397" s="365">
        <v>1.6831431857975692E-3</v>
      </c>
      <c r="U397" s="365">
        <v>0.42046474814034496</v>
      </c>
      <c r="V397" s="366"/>
      <c r="W397" s="295"/>
      <c r="X397" s="295"/>
      <c r="Y397" s="295"/>
      <c r="Z397" s="313"/>
      <c r="AA397" s="313"/>
      <c r="AB397" s="301"/>
      <c r="AC397" s="295"/>
    </row>
    <row r="398" spans="1:29" ht="15">
      <c r="A398" s="247" t="s">
        <v>176</v>
      </c>
      <c r="B398" s="287" t="s">
        <v>10427</v>
      </c>
      <c r="C398" s="287" t="s">
        <v>1955</v>
      </c>
      <c r="D398" s="305">
        <v>37</v>
      </c>
      <c r="E398" s="287" t="s">
        <v>28</v>
      </c>
      <c r="F398" s="362">
        <v>43707</v>
      </c>
      <c r="G398" s="314" t="s">
        <v>8816</v>
      </c>
      <c r="H398" s="363" t="s">
        <v>4771</v>
      </c>
      <c r="I398" s="371">
        <v>0.49978543000000003</v>
      </c>
      <c r="J398" s="364">
        <v>19</v>
      </c>
      <c r="K398" s="363" t="s">
        <v>815</v>
      </c>
      <c r="L398" s="292">
        <v>80.09</v>
      </c>
      <c r="M398" s="293" t="s">
        <v>4772</v>
      </c>
      <c r="N398" s="293" t="s">
        <v>4773</v>
      </c>
      <c r="O398" s="294" t="s">
        <v>169</v>
      </c>
      <c r="P398" s="295">
        <v>-20.945613999999999</v>
      </c>
      <c r="Q398" s="295" t="s">
        <v>447</v>
      </c>
      <c r="R398" s="296">
        <v>0</v>
      </c>
      <c r="S398" s="365">
        <v>2.043375127654952E-4</v>
      </c>
      <c r="T398" s="365">
        <v>1.3601879029041949E-3</v>
      </c>
      <c r="U398" s="365">
        <v>0.15022741514551446</v>
      </c>
      <c r="V398" s="366"/>
      <c r="W398" s="295"/>
      <c r="X398" s="295"/>
      <c r="Y398" s="295"/>
      <c r="Z398" s="313"/>
      <c r="AA398" s="313"/>
      <c r="AB398" s="301"/>
      <c r="AC398" s="295"/>
    </row>
    <row r="399" spans="1:29" ht="15">
      <c r="A399" s="247" t="s">
        <v>176</v>
      </c>
      <c r="B399" s="287" t="s">
        <v>10428</v>
      </c>
      <c r="C399" s="287" t="s">
        <v>1960</v>
      </c>
      <c r="D399" s="305">
        <v>38</v>
      </c>
      <c r="E399" s="287" t="s">
        <v>28</v>
      </c>
      <c r="F399" s="362">
        <v>43707</v>
      </c>
      <c r="G399" s="314" t="s">
        <v>8816</v>
      </c>
      <c r="H399" s="363" t="s">
        <v>3408</v>
      </c>
      <c r="I399" s="371">
        <v>0.40843255000000001</v>
      </c>
      <c r="J399" s="364">
        <v>29</v>
      </c>
      <c r="K399" s="363" t="s">
        <v>815</v>
      </c>
      <c r="L399" s="292">
        <v>33.9</v>
      </c>
      <c r="M399" s="293" t="s">
        <v>3409</v>
      </c>
      <c r="N399" s="293" t="s">
        <v>3410</v>
      </c>
      <c r="O399" s="294" t="s">
        <v>169</v>
      </c>
      <c r="P399" s="295">
        <v>-9.4067279999999993</v>
      </c>
      <c r="Q399" s="295" t="s">
        <v>447</v>
      </c>
      <c r="R399" s="296">
        <v>0</v>
      </c>
      <c r="S399" s="365">
        <v>1.2621220929416207E-5</v>
      </c>
      <c r="T399" s="365">
        <v>2.0097598704823201E-4</v>
      </c>
      <c r="U399" s="365">
        <v>6.279964643928955E-2</v>
      </c>
      <c r="V399" s="366"/>
      <c r="W399" s="295"/>
      <c r="X399" s="295"/>
      <c r="Y399" s="295"/>
      <c r="Z399" s="313"/>
      <c r="AA399" s="313"/>
      <c r="AB399" s="301"/>
      <c r="AC399" s="295"/>
    </row>
    <row r="400" spans="1:29" ht="15">
      <c r="A400" s="247" t="s">
        <v>176</v>
      </c>
      <c r="B400" s="287" t="s">
        <v>9166</v>
      </c>
      <c r="C400" s="287" t="s">
        <v>1962</v>
      </c>
      <c r="D400" s="305">
        <v>39</v>
      </c>
      <c r="E400" s="287" t="s">
        <v>28</v>
      </c>
      <c r="F400" s="362">
        <v>43707</v>
      </c>
      <c r="G400" s="314" t="s">
        <v>8816</v>
      </c>
      <c r="H400" s="363" t="s">
        <v>1700</v>
      </c>
      <c r="I400" s="371">
        <v>0.58468089000000001</v>
      </c>
      <c r="J400" s="364">
        <v>82</v>
      </c>
      <c r="K400" s="363" t="s">
        <v>815</v>
      </c>
      <c r="L400" s="292">
        <v>74.33</v>
      </c>
      <c r="M400" s="293" t="s">
        <v>1701</v>
      </c>
      <c r="N400" s="293" t="s">
        <v>1702</v>
      </c>
      <c r="O400" s="294" t="s">
        <v>169</v>
      </c>
      <c r="P400" s="295">
        <v>8.4001780000000004</v>
      </c>
      <c r="Q400" s="295" t="s">
        <v>408</v>
      </c>
      <c r="R400" s="296">
        <v>0</v>
      </c>
      <c r="S400" s="365">
        <v>9.2270929154320913E-4</v>
      </c>
      <c r="T400" s="365">
        <v>1.4574475714052508E-3</v>
      </c>
      <c r="U400" s="365">
        <v>0.63309947448301385</v>
      </c>
      <c r="V400" s="366"/>
      <c r="W400" s="295"/>
      <c r="X400" s="295"/>
      <c r="Y400" s="295"/>
      <c r="Z400" s="313"/>
      <c r="AA400" s="313"/>
      <c r="AB400" s="301"/>
      <c r="AC400" s="295"/>
    </row>
    <row r="401" spans="1:29" ht="15">
      <c r="A401" s="247" t="s">
        <v>176</v>
      </c>
      <c r="B401" s="287" t="s">
        <v>10429</v>
      </c>
      <c r="C401" s="287" t="s">
        <v>1964</v>
      </c>
      <c r="D401" s="305">
        <v>40</v>
      </c>
      <c r="E401" s="287" t="s">
        <v>28</v>
      </c>
      <c r="F401" s="362">
        <v>43707</v>
      </c>
      <c r="G401" s="314" t="s">
        <v>8816</v>
      </c>
      <c r="H401" s="363" t="s">
        <v>1474</v>
      </c>
      <c r="I401" s="371">
        <v>0.55725941999999995</v>
      </c>
      <c r="J401" s="364">
        <v>2</v>
      </c>
      <c r="K401" s="363" t="s">
        <v>815</v>
      </c>
      <c r="L401" s="292">
        <v>78.05</v>
      </c>
      <c r="M401" s="293" t="s">
        <v>1475</v>
      </c>
      <c r="N401" s="293" t="s">
        <v>1476</v>
      </c>
      <c r="O401" s="294" t="s">
        <v>169</v>
      </c>
      <c r="P401" s="295">
        <v>-2.1071135999999999</v>
      </c>
      <c r="Q401" s="295" t="s">
        <v>280</v>
      </c>
      <c r="R401" s="296">
        <v>0</v>
      </c>
      <c r="S401" s="365">
        <v>1.446082723733552E-3</v>
      </c>
      <c r="T401" s="365">
        <v>1.0235127361358845E-3</v>
      </c>
      <c r="U401" s="365">
        <v>1.4128624614804655</v>
      </c>
      <c r="V401" s="366"/>
      <c r="W401" s="295"/>
      <c r="X401" s="295"/>
      <c r="Y401" s="295"/>
      <c r="Z401" s="313"/>
      <c r="AA401" s="313"/>
      <c r="AB401" s="301"/>
      <c r="AC401" s="295"/>
    </row>
    <row r="402" spans="1:29" ht="15">
      <c r="A402" s="247" t="s">
        <v>176</v>
      </c>
      <c r="B402" s="287" t="s">
        <v>10430</v>
      </c>
      <c r="C402" s="287" t="s">
        <v>1966</v>
      </c>
      <c r="D402" s="305">
        <v>41</v>
      </c>
      <c r="E402" s="287" t="s">
        <v>28</v>
      </c>
      <c r="F402" s="362">
        <v>43707</v>
      </c>
      <c r="G402" s="314" t="s">
        <v>8816</v>
      </c>
      <c r="H402" s="363" t="s">
        <v>1508</v>
      </c>
      <c r="I402" s="371">
        <v>0.43862306000000001</v>
      </c>
      <c r="J402" s="364">
        <v>48</v>
      </c>
      <c r="K402" s="363" t="s">
        <v>815</v>
      </c>
      <c r="L402" s="292">
        <v>84.31</v>
      </c>
      <c r="M402" s="293" t="s">
        <v>1509</v>
      </c>
      <c r="N402" s="293" t="s">
        <v>1510</v>
      </c>
      <c r="O402" s="294" t="s">
        <v>169</v>
      </c>
      <c r="P402" s="295">
        <v>-8.2689649999999997</v>
      </c>
      <c r="Q402" s="295" t="s">
        <v>484</v>
      </c>
      <c r="R402" s="296">
        <v>0</v>
      </c>
      <c r="S402" s="365">
        <v>1.4913979573808103E-3</v>
      </c>
      <c r="T402" s="365">
        <v>7.7230975108622413E-4</v>
      </c>
      <c r="U402" s="365">
        <v>1.9310878249086147</v>
      </c>
      <c r="V402" s="366"/>
      <c r="W402" s="295"/>
      <c r="X402" s="295"/>
      <c r="Y402" s="295"/>
      <c r="Z402" s="313"/>
      <c r="AA402" s="313"/>
      <c r="AB402" s="301"/>
      <c r="AC402" s="295"/>
    </row>
    <row r="403" spans="1:29" ht="15">
      <c r="A403" s="247" t="s">
        <v>176</v>
      </c>
      <c r="B403" s="287" t="s">
        <v>10431</v>
      </c>
      <c r="C403" s="287" t="s">
        <v>1968</v>
      </c>
      <c r="D403" s="305">
        <v>42</v>
      </c>
      <c r="E403" s="287" t="s">
        <v>28</v>
      </c>
      <c r="F403" s="362">
        <v>43707</v>
      </c>
      <c r="G403" s="314" t="s">
        <v>8816</v>
      </c>
      <c r="H403" s="363" t="s">
        <v>2798</v>
      </c>
      <c r="I403" s="371">
        <v>0.45573712999999999</v>
      </c>
      <c r="J403" s="364">
        <v>6</v>
      </c>
      <c r="K403" s="363" t="s">
        <v>815</v>
      </c>
      <c r="L403" s="292">
        <v>25.41</v>
      </c>
      <c r="M403" s="293" t="s">
        <v>2799</v>
      </c>
      <c r="N403" s="293" t="s">
        <v>2800</v>
      </c>
      <c r="O403" s="294" t="s">
        <v>169</v>
      </c>
      <c r="P403" s="295">
        <v>-20.469486</v>
      </c>
      <c r="Q403" s="295" t="s">
        <v>408</v>
      </c>
      <c r="R403" s="296">
        <v>0</v>
      </c>
      <c r="S403" s="365">
        <v>2.3583934482625288E-5</v>
      </c>
      <c r="T403" s="365">
        <v>2.3422357294722112E-4</v>
      </c>
      <c r="U403" s="365">
        <v>0.10068984170068819</v>
      </c>
      <c r="V403" s="366"/>
      <c r="W403" s="295"/>
      <c r="X403" s="295"/>
      <c r="Y403" s="295"/>
      <c r="Z403" s="313"/>
      <c r="AA403" s="313"/>
      <c r="AB403" s="301"/>
      <c r="AC403" s="295"/>
    </row>
    <row r="404" spans="1:29" ht="15">
      <c r="A404" s="247" t="s">
        <v>176</v>
      </c>
      <c r="B404" s="287" t="s">
        <v>9149</v>
      </c>
      <c r="C404" s="287" t="s">
        <v>1970</v>
      </c>
      <c r="D404" s="305">
        <v>43</v>
      </c>
      <c r="E404" s="287" t="s">
        <v>28</v>
      </c>
      <c r="F404" s="362">
        <v>43707</v>
      </c>
      <c r="G404" s="314" t="s">
        <v>8816</v>
      </c>
      <c r="H404" s="363" t="s">
        <v>2665</v>
      </c>
      <c r="I404" s="371">
        <v>0.29261248000000001</v>
      </c>
      <c r="J404" s="364">
        <v>185</v>
      </c>
      <c r="K404" s="363" t="s">
        <v>815</v>
      </c>
      <c r="L404" s="292">
        <v>75.28</v>
      </c>
      <c r="M404" s="293" t="s">
        <v>2666</v>
      </c>
      <c r="N404" s="293" t="s">
        <v>2667</v>
      </c>
      <c r="O404" s="294" t="s">
        <v>169</v>
      </c>
      <c r="P404" s="295">
        <v>-11.695015</v>
      </c>
      <c r="Q404" s="295" t="s">
        <v>408</v>
      </c>
      <c r="R404" s="296">
        <v>0</v>
      </c>
      <c r="S404" s="365">
        <v>5.4864627119031843E-4</v>
      </c>
      <c r="T404" s="365">
        <v>1.3104049472476779E-3</v>
      </c>
      <c r="U404" s="365">
        <v>0.41868452369832171</v>
      </c>
      <c r="V404" s="366"/>
      <c r="W404" s="295"/>
      <c r="X404" s="295"/>
      <c r="Y404" s="295"/>
      <c r="Z404" s="313"/>
      <c r="AA404" s="313"/>
      <c r="AB404" s="301"/>
      <c r="AC404" s="295"/>
    </row>
    <row r="405" spans="1:29" ht="15">
      <c r="A405" s="247" t="s">
        <v>176</v>
      </c>
      <c r="B405" s="287" t="s">
        <v>9172</v>
      </c>
      <c r="C405" s="287" t="s">
        <v>1972</v>
      </c>
      <c r="D405" s="305">
        <v>44</v>
      </c>
      <c r="E405" s="287" t="s">
        <v>28</v>
      </c>
      <c r="F405" s="362">
        <v>43707</v>
      </c>
      <c r="G405" s="314" t="s">
        <v>8816</v>
      </c>
      <c r="H405" s="363" t="s">
        <v>3576</v>
      </c>
      <c r="I405" s="371">
        <v>0.30855569999999999</v>
      </c>
      <c r="J405" s="364">
        <v>86</v>
      </c>
      <c r="K405" s="363" t="s">
        <v>815</v>
      </c>
      <c r="L405" s="292">
        <v>114.26</v>
      </c>
      <c r="M405" s="293" t="s">
        <v>3577</v>
      </c>
      <c r="N405" s="293" t="s">
        <v>3578</v>
      </c>
      <c r="O405" s="294" t="s">
        <v>169</v>
      </c>
      <c r="P405" s="295">
        <v>3.5151362000000002</v>
      </c>
      <c r="Q405" s="295" t="s">
        <v>404</v>
      </c>
      <c r="R405" s="296">
        <v>0</v>
      </c>
      <c r="S405" s="365">
        <v>2.2840147875727813E-3</v>
      </c>
      <c r="T405" s="365">
        <v>6.5637032870031128E-3</v>
      </c>
      <c r="U405" s="365">
        <v>0.34797654429251751</v>
      </c>
      <c r="V405" s="366"/>
      <c r="W405" s="295"/>
      <c r="X405" s="295"/>
      <c r="Y405" s="295"/>
      <c r="Z405" s="313"/>
      <c r="AA405" s="313"/>
      <c r="AB405" s="301"/>
      <c r="AC405" s="295"/>
    </row>
    <row r="406" spans="1:29" ht="15">
      <c r="A406" s="247" t="s">
        <v>176</v>
      </c>
      <c r="B406" s="287" t="s">
        <v>10432</v>
      </c>
      <c r="C406" s="287" t="s">
        <v>1974</v>
      </c>
      <c r="D406" s="305">
        <v>45</v>
      </c>
      <c r="E406" s="287" t="s">
        <v>28</v>
      </c>
      <c r="F406" s="362">
        <v>43707</v>
      </c>
      <c r="G406" s="314" t="s">
        <v>8816</v>
      </c>
      <c r="H406" s="363" t="s">
        <v>2676</v>
      </c>
      <c r="I406" s="371">
        <v>0.29175909999999999</v>
      </c>
      <c r="J406" s="364">
        <v>34</v>
      </c>
      <c r="K406" s="363" t="s">
        <v>815</v>
      </c>
      <c r="L406" s="292">
        <v>51.19</v>
      </c>
      <c r="M406" s="293" t="s">
        <v>2677</v>
      </c>
      <c r="N406" s="293" t="s">
        <v>2678</v>
      </c>
      <c r="O406" s="294" t="s">
        <v>169</v>
      </c>
      <c r="P406" s="295">
        <v>-6.0561600000000002</v>
      </c>
      <c r="Q406" s="295" t="s">
        <v>404</v>
      </c>
      <c r="R406" s="296">
        <v>0</v>
      </c>
      <c r="S406" s="365">
        <v>3.4390398026324688E-4</v>
      </c>
      <c r="T406" s="365">
        <v>1.6227885675404565E-3</v>
      </c>
      <c r="U406" s="365">
        <v>0.21192161883693655</v>
      </c>
      <c r="V406" s="366"/>
      <c r="W406" s="295"/>
      <c r="X406" s="295"/>
      <c r="Y406" s="295"/>
      <c r="Z406" s="313"/>
      <c r="AA406" s="313"/>
      <c r="AB406" s="301"/>
      <c r="AC406" s="295"/>
    </row>
    <row r="407" spans="1:29" ht="15">
      <c r="A407" s="247" t="s">
        <v>176</v>
      </c>
      <c r="B407" s="287" t="s">
        <v>10433</v>
      </c>
      <c r="C407" s="287" t="s">
        <v>1976</v>
      </c>
      <c r="D407" s="305">
        <v>46</v>
      </c>
      <c r="E407" s="287" t="s">
        <v>28</v>
      </c>
      <c r="F407" s="362">
        <v>43707</v>
      </c>
      <c r="G407" s="314" t="s">
        <v>8816</v>
      </c>
      <c r="H407" s="363" t="s">
        <v>1535</v>
      </c>
      <c r="I407" s="371">
        <v>0.54702066000000005</v>
      </c>
      <c r="J407" s="364">
        <v>7</v>
      </c>
      <c r="K407" s="363" t="s">
        <v>815</v>
      </c>
      <c r="L407" s="292">
        <v>270.74</v>
      </c>
      <c r="M407" s="293" t="s">
        <v>1536</v>
      </c>
      <c r="N407" s="293" t="s">
        <v>1537</v>
      </c>
      <c r="O407" s="294" t="s">
        <v>169</v>
      </c>
      <c r="P407" s="295">
        <v>-5.7476099999999999</v>
      </c>
      <c r="Q407" s="295" t="s">
        <v>484</v>
      </c>
      <c r="R407" s="296">
        <v>0</v>
      </c>
      <c r="S407" s="365">
        <v>7.4924286382910428E-4</v>
      </c>
      <c r="T407" s="365">
        <v>5.6320268314720087E-4</v>
      </c>
      <c r="U407" s="365">
        <v>1.3303254516514424</v>
      </c>
      <c r="V407" s="366"/>
      <c r="W407" s="295"/>
      <c r="X407" s="295"/>
      <c r="Y407" s="295"/>
      <c r="Z407" s="313"/>
      <c r="AA407" s="313"/>
      <c r="AB407" s="301"/>
      <c r="AC407" s="295"/>
    </row>
    <row r="408" spans="1:29" ht="15">
      <c r="A408" s="247" t="s">
        <v>176</v>
      </c>
      <c r="B408" s="287" t="s">
        <v>10434</v>
      </c>
      <c r="C408" s="287" t="s">
        <v>1978</v>
      </c>
      <c r="D408" s="305">
        <v>47</v>
      </c>
      <c r="E408" s="287" t="s">
        <v>28</v>
      </c>
      <c r="F408" s="362">
        <v>43707</v>
      </c>
      <c r="G408" s="314" t="s">
        <v>8816</v>
      </c>
      <c r="H408" s="363" t="s">
        <v>2683</v>
      </c>
      <c r="I408" s="371">
        <v>0.49153685000000003</v>
      </c>
      <c r="J408" s="364">
        <v>9</v>
      </c>
      <c r="K408" s="363" t="s">
        <v>815</v>
      </c>
      <c r="L408" s="292">
        <v>34.18</v>
      </c>
      <c r="M408" s="293" t="s">
        <v>2684</v>
      </c>
      <c r="N408" s="293" t="s">
        <v>2685</v>
      </c>
      <c r="O408" s="294" t="s">
        <v>169</v>
      </c>
      <c r="P408" s="295">
        <v>-5.1872372999999996</v>
      </c>
      <c r="Q408" s="295" t="s">
        <v>447</v>
      </c>
      <c r="R408" s="296">
        <v>0</v>
      </c>
      <c r="S408" s="365">
        <v>1.4024575609605181E-4</v>
      </c>
      <c r="T408" s="365">
        <v>3.5194718778909235E-4</v>
      </c>
      <c r="U408" s="365">
        <v>0.39848523006268599</v>
      </c>
      <c r="V408" s="366"/>
      <c r="W408" s="295"/>
      <c r="X408" s="295"/>
      <c r="Y408" s="295"/>
      <c r="Z408" s="313"/>
      <c r="AA408" s="313"/>
      <c r="AB408" s="301"/>
      <c r="AC408" s="295"/>
    </row>
    <row r="409" spans="1:29" ht="15">
      <c r="A409" s="247" t="s">
        <v>176</v>
      </c>
      <c r="B409" s="287" t="s">
        <v>9145</v>
      </c>
      <c r="C409" s="287" t="s">
        <v>1980</v>
      </c>
      <c r="D409" s="305">
        <v>48</v>
      </c>
      <c r="E409" s="287" t="s">
        <v>28</v>
      </c>
      <c r="F409" s="362">
        <v>43707</v>
      </c>
      <c r="G409" s="314" t="s">
        <v>8816</v>
      </c>
      <c r="H409" s="363" t="s">
        <v>753</v>
      </c>
      <c r="I409" s="371">
        <v>0.42087815000000001</v>
      </c>
      <c r="J409" s="364">
        <v>36</v>
      </c>
      <c r="K409" s="363" t="s">
        <v>815</v>
      </c>
      <c r="L409" s="292">
        <v>139.09</v>
      </c>
      <c r="M409" s="293" t="s">
        <v>754</v>
      </c>
      <c r="N409" s="293" t="s">
        <v>755</v>
      </c>
      <c r="O409" s="294" t="s">
        <v>169</v>
      </c>
      <c r="P409" s="295">
        <v>-4.3923560000000004</v>
      </c>
      <c r="Q409" s="295" t="s">
        <v>408</v>
      </c>
      <c r="R409" s="296">
        <v>0</v>
      </c>
      <c r="S409" s="365">
        <v>6.7487262243369158E-4</v>
      </c>
      <c r="T409" s="365">
        <v>3.6081670923659369E-4</v>
      </c>
      <c r="U409" s="365">
        <v>1.8704029086168681</v>
      </c>
      <c r="V409" s="366"/>
      <c r="W409" s="295"/>
      <c r="X409" s="295"/>
      <c r="Y409" s="295"/>
      <c r="Z409" s="313"/>
      <c r="AA409" s="313"/>
      <c r="AB409" s="301"/>
      <c r="AC409" s="295"/>
    </row>
    <row r="410" spans="1:29" ht="15">
      <c r="A410" s="247" t="s">
        <v>10435</v>
      </c>
      <c r="B410" s="287" t="s">
        <v>10436</v>
      </c>
      <c r="C410" s="287" t="s">
        <v>1982</v>
      </c>
      <c r="D410" s="305">
        <v>49</v>
      </c>
      <c r="E410" s="287" t="s">
        <v>28</v>
      </c>
      <c r="F410" s="362">
        <v>43707</v>
      </c>
      <c r="G410" s="314" t="s">
        <v>8816</v>
      </c>
      <c r="H410" s="363" t="s">
        <v>2981</v>
      </c>
      <c r="I410" s="371">
        <v>0.60398560000000001</v>
      </c>
      <c r="J410" s="364">
        <v>1</v>
      </c>
      <c r="K410" s="363" t="s">
        <v>815</v>
      </c>
      <c r="L410" s="292">
        <v>28.99</v>
      </c>
      <c r="M410" s="293" t="s">
        <v>2982</v>
      </c>
      <c r="N410" s="293" t="s">
        <v>2983</v>
      </c>
      <c r="O410" s="294" t="s">
        <v>169</v>
      </c>
      <c r="P410" s="295">
        <v>-9.6884730000000001</v>
      </c>
      <c r="Q410" s="295" t="s">
        <v>447</v>
      </c>
      <c r="R410" s="296">
        <v>0</v>
      </c>
      <c r="S410" s="365">
        <v>1.5684813361067792E-5</v>
      </c>
      <c r="T410" s="365">
        <v>2.2985035705133859E-4</v>
      </c>
      <c r="U410" s="365">
        <v>6.8239238617169018E-2</v>
      </c>
      <c r="V410" s="366"/>
      <c r="W410" s="295"/>
      <c r="X410" s="295"/>
      <c r="Y410" s="295"/>
      <c r="Z410" s="313"/>
      <c r="AA410" s="313"/>
      <c r="AB410" s="301"/>
      <c r="AC410" s="295"/>
    </row>
    <row r="411" spans="1:29" ht="15">
      <c r="A411" s="247" t="s">
        <v>176</v>
      </c>
      <c r="B411" s="287" t="s">
        <v>10437</v>
      </c>
      <c r="C411" s="287" t="s">
        <v>1984</v>
      </c>
      <c r="D411" s="305">
        <v>50</v>
      </c>
      <c r="E411" s="287" t="s">
        <v>28</v>
      </c>
      <c r="F411" s="362">
        <v>43707</v>
      </c>
      <c r="G411" s="314" t="s">
        <v>8816</v>
      </c>
      <c r="H411" s="363" t="s">
        <v>4801</v>
      </c>
      <c r="I411" s="371">
        <v>0.57703477000000003</v>
      </c>
      <c r="J411" s="364">
        <v>4</v>
      </c>
      <c r="K411" s="363" t="s">
        <v>815</v>
      </c>
      <c r="L411" s="292">
        <v>77.38</v>
      </c>
      <c r="M411" s="293" t="s">
        <v>4802</v>
      </c>
      <c r="N411" s="293" t="s">
        <v>4803</v>
      </c>
      <c r="O411" s="294" t="s">
        <v>169</v>
      </c>
      <c r="P411" s="295">
        <v>-7.5397369999999997</v>
      </c>
      <c r="Q411" s="295" t="s">
        <v>280</v>
      </c>
      <c r="R411" s="296">
        <v>0</v>
      </c>
      <c r="S411" s="365">
        <v>5.0803839611156959E-4</v>
      </c>
      <c r="T411" s="365">
        <v>8.0327230557815518E-4</v>
      </c>
      <c r="U411" s="365">
        <v>0.63246098811524321</v>
      </c>
      <c r="V411" s="366"/>
      <c r="W411" s="295"/>
      <c r="X411" s="295"/>
      <c r="Y411" s="295"/>
      <c r="Z411" s="313"/>
      <c r="AA411" s="313"/>
      <c r="AB411" s="301"/>
      <c r="AC411" s="295"/>
    </row>
    <row r="412" spans="1:29" ht="15">
      <c r="A412" s="247" t="s">
        <v>176</v>
      </c>
      <c r="B412" s="287" t="s">
        <v>9188</v>
      </c>
      <c r="C412" s="287" t="s">
        <v>1986</v>
      </c>
      <c r="D412" s="305">
        <v>1</v>
      </c>
      <c r="E412" s="287" t="s">
        <v>43</v>
      </c>
      <c r="F412" s="362">
        <v>43707</v>
      </c>
      <c r="G412" s="363" t="s">
        <v>8820</v>
      </c>
      <c r="H412" s="363" t="s">
        <v>3727</v>
      </c>
      <c r="I412" s="364">
        <v>15.33</v>
      </c>
      <c r="J412" s="364">
        <v>117</v>
      </c>
      <c r="K412" s="363" t="s">
        <v>815</v>
      </c>
      <c r="L412" s="292">
        <v>15.33</v>
      </c>
      <c r="M412" s="293" t="s">
        <v>3728</v>
      </c>
      <c r="N412" s="293" t="s">
        <v>3729</v>
      </c>
      <c r="O412" s="294" t="s">
        <v>178</v>
      </c>
      <c r="P412" s="295">
        <v>-8.6956559999999996</v>
      </c>
      <c r="Q412" s="295" t="s">
        <v>447</v>
      </c>
      <c r="R412" s="296">
        <v>0</v>
      </c>
      <c r="S412" s="365">
        <v>6.2410036993584242E-5</v>
      </c>
      <c r="T412" s="365">
        <v>4.1561321965640174E-4</v>
      </c>
      <c r="U412" s="365">
        <v>0.15016374369703697</v>
      </c>
      <c r="V412" s="366"/>
      <c r="W412" s="295"/>
      <c r="X412" s="295"/>
      <c r="Y412" s="295"/>
      <c r="Z412" s="313"/>
      <c r="AA412" s="313"/>
      <c r="AB412" s="301"/>
      <c r="AC412" s="295"/>
    </row>
    <row r="413" spans="1:29" ht="15">
      <c r="A413" s="247" t="s">
        <v>176</v>
      </c>
      <c r="B413" s="287" t="s">
        <v>10438</v>
      </c>
      <c r="C413" s="287" t="s">
        <v>1988</v>
      </c>
      <c r="D413" s="305">
        <v>2</v>
      </c>
      <c r="E413" s="287" t="s">
        <v>43</v>
      </c>
      <c r="F413" s="362">
        <v>43707</v>
      </c>
      <c r="G413" s="363" t="s">
        <v>8820</v>
      </c>
      <c r="H413" s="363" t="s">
        <v>822</v>
      </c>
      <c r="I413" s="364">
        <v>21.57</v>
      </c>
      <c r="J413" s="364">
        <v>2</v>
      </c>
      <c r="K413" s="363" t="s">
        <v>815</v>
      </c>
      <c r="L413" s="292">
        <v>21.57</v>
      </c>
      <c r="M413" s="293" t="s">
        <v>823</v>
      </c>
      <c r="N413" s="293" t="s">
        <v>824</v>
      </c>
      <c r="O413" s="294" t="s">
        <v>178</v>
      </c>
      <c r="P413" s="295">
        <v>-11.670762</v>
      </c>
      <c r="Q413" s="295" t="s">
        <v>484</v>
      </c>
      <c r="R413" s="296">
        <v>0</v>
      </c>
      <c r="S413" s="365">
        <v>8.6889280044590131E-4</v>
      </c>
      <c r="T413" s="365">
        <v>3.292977766299422E-4</v>
      </c>
      <c r="U413" s="365">
        <v>2.6386233437049422</v>
      </c>
      <c r="V413" s="366"/>
      <c r="W413" s="295"/>
      <c r="X413" s="295"/>
      <c r="Y413" s="295"/>
      <c r="Z413" s="313"/>
      <c r="AA413" s="313"/>
      <c r="AB413" s="301"/>
      <c r="AC413" s="295"/>
    </row>
    <row r="414" spans="1:29" ht="15">
      <c r="A414" s="247" t="s">
        <v>176</v>
      </c>
      <c r="B414" s="287" t="s">
        <v>10439</v>
      </c>
      <c r="C414" s="287" t="s">
        <v>1990</v>
      </c>
      <c r="D414" s="305">
        <v>3</v>
      </c>
      <c r="E414" s="287" t="s">
        <v>43</v>
      </c>
      <c r="F414" s="362">
        <v>43707</v>
      </c>
      <c r="G414" s="363" t="s">
        <v>8820</v>
      </c>
      <c r="H414" s="363" t="s">
        <v>2272</v>
      </c>
      <c r="I414" s="364">
        <v>25.84</v>
      </c>
      <c r="J414" s="364">
        <v>30</v>
      </c>
      <c r="K414" s="363" t="s">
        <v>815</v>
      </c>
      <c r="L414" s="292">
        <v>25.84</v>
      </c>
      <c r="M414" s="293" t="s">
        <v>2273</v>
      </c>
      <c r="N414" s="293" t="s">
        <v>2274</v>
      </c>
      <c r="O414" s="294" t="s">
        <v>178</v>
      </c>
      <c r="P414" s="295">
        <v>3.1948805</v>
      </c>
      <c r="Q414" s="295" t="s">
        <v>484</v>
      </c>
      <c r="R414" s="296">
        <v>0</v>
      </c>
      <c r="S414" s="365">
        <v>4.6518134916597999E-5</v>
      </c>
      <c r="T414" s="365">
        <v>4.1095475481938576E-4</v>
      </c>
      <c r="U414" s="365">
        <v>0.11319527118512761</v>
      </c>
      <c r="V414" s="366"/>
      <c r="W414" s="295"/>
      <c r="X414" s="295"/>
      <c r="Y414" s="295"/>
      <c r="Z414" s="313"/>
      <c r="AA414" s="313"/>
      <c r="AB414" s="301"/>
      <c r="AC414" s="295"/>
    </row>
    <row r="415" spans="1:29" ht="15">
      <c r="A415" s="247" t="s">
        <v>176</v>
      </c>
      <c r="B415" s="287" t="s">
        <v>10440</v>
      </c>
      <c r="C415" s="287" t="s">
        <v>1992</v>
      </c>
      <c r="D415" s="305">
        <v>4</v>
      </c>
      <c r="E415" s="287" t="s">
        <v>43</v>
      </c>
      <c r="F415" s="362">
        <v>43707</v>
      </c>
      <c r="G415" s="363" t="s">
        <v>8820</v>
      </c>
      <c r="H415" s="363" t="s">
        <v>4691</v>
      </c>
      <c r="I415" s="364">
        <v>21.69</v>
      </c>
      <c r="J415" s="364">
        <v>11</v>
      </c>
      <c r="K415" s="363" t="s">
        <v>815</v>
      </c>
      <c r="L415" s="292">
        <v>21.69</v>
      </c>
      <c r="M415" s="293" t="s">
        <v>4692</v>
      </c>
      <c r="N415" s="293" t="s">
        <v>4693</v>
      </c>
      <c r="O415" s="294" t="s">
        <v>178</v>
      </c>
      <c r="P415" s="295">
        <v>-14.572661999999999</v>
      </c>
      <c r="Q415" s="295" t="s">
        <v>280</v>
      </c>
      <c r="R415" s="296">
        <v>0</v>
      </c>
      <c r="S415" s="365">
        <v>1.3773097173175538E-3</v>
      </c>
      <c r="T415" s="365">
        <v>4.5518375177568821E-4</v>
      </c>
      <c r="U415" s="365">
        <v>3.0258323412130137</v>
      </c>
      <c r="V415" s="366"/>
      <c r="W415" s="295"/>
      <c r="X415" s="295"/>
      <c r="Y415" s="295"/>
      <c r="Z415" s="313"/>
      <c r="AA415" s="313"/>
      <c r="AB415" s="301"/>
      <c r="AC415" s="295"/>
    </row>
    <row r="416" spans="1:29" ht="15">
      <c r="A416" s="247" t="s">
        <v>176</v>
      </c>
      <c r="B416" s="287" t="s">
        <v>10441</v>
      </c>
      <c r="C416" s="287" t="s">
        <v>1995</v>
      </c>
      <c r="D416" s="305">
        <v>5</v>
      </c>
      <c r="E416" s="287" t="s">
        <v>43</v>
      </c>
      <c r="F416" s="362">
        <v>43707</v>
      </c>
      <c r="G416" s="363" t="s">
        <v>8820</v>
      </c>
      <c r="H416" s="363" t="s">
        <v>1568</v>
      </c>
      <c r="I416" s="364">
        <v>24.22</v>
      </c>
      <c r="J416" s="364">
        <v>2</v>
      </c>
      <c r="K416" s="363" t="s">
        <v>815</v>
      </c>
      <c r="L416" s="292">
        <v>24.22</v>
      </c>
      <c r="M416" s="293" t="s">
        <v>1569</v>
      </c>
      <c r="N416" s="293" t="s">
        <v>1570</v>
      </c>
      <c r="O416" s="294" t="s">
        <v>178</v>
      </c>
      <c r="P416" s="295">
        <v>-12.531603</v>
      </c>
      <c r="Q416" s="295" t="s">
        <v>408</v>
      </c>
      <c r="R416" s="296">
        <v>0</v>
      </c>
      <c r="S416" s="365">
        <v>3.701005019145013E-5</v>
      </c>
      <c r="T416" s="365">
        <v>2.2989420242246658E-4</v>
      </c>
      <c r="U416" s="365">
        <v>0.16098731417088269</v>
      </c>
      <c r="V416" s="366"/>
      <c r="W416" s="295"/>
      <c r="X416" s="295"/>
      <c r="Y416" s="295"/>
      <c r="Z416" s="313"/>
      <c r="AA416" s="313"/>
      <c r="AB416" s="301"/>
      <c r="AC416" s="295"/>
    </row>
    <row r="417" spans="1:29" ht="15">
      <c r="A417" s="247" t="s">
        <v>176</v>
      </c>
      <c r="B417" s="287" t="s">
        <v>10442</v>
      </c>
      <c r="C417" s="287" t="s">
        <v>1997</v>
      </c>
      <c r="D417" s="305">
        <v>6</v>
      </c>
      <c r="E417" s="287" t="s">
        <v>43</v>
      </c>
      <c r="F417" s="362">
        <v>43707</v>
      </c>
      <c r="G417" s="363" t="s">
        <v>8820</v>
      </c>
      <c r="H417" s="363" t="s">
        <v>3296</v>
      </c>
      <c r="I417" s="364">
        <v>17.12</v>
      </c>
      <c r="J417" s="364">
        <v>38</v>
      </c>
      <c r="K417" s="363" t="s">
        <v>815</v>
      </c>
      <c r="L417" s="292">
        <v>17.12</v>
      </c>
      <c r="M417" s="293" t="s">
        <v>3297</v>
      </c>
      <c r="N417" s="293" t="s">
        <v>3298</v>
      </c>
      <c r="O417" s="294" t="s">
        <v>178</v>
      </c>
      <c r="P417" s="295">
        <v>-10.647178</v>
      </c>
      <c r="Q417" s="295" t="s">
        <v>484</v>
      </c>
      <c r="R417" s="296">
        <v>0</v>
      </c>
      <c r="S417" s="365">
        <v>2.821614214595545E-4</v>
      </c>
      <c r="T417" s="365">
        <v>3.0179200372983003E-4</v>
      </c>
      <c r="U417" s="365">
        <v>0.93495327236088999</v>
      </c>
      <c r="V417" s="366"/>
      <c r="W417" s="295"/>
      <c r="X417" s="295"/>
      <c r="Y417" s="295"/>
      <c r="Z417" s="313"/>
      <c r="AA417" s="313"/>
      <c r="AB417" s="301"/>
      <c r="AC417" s="295"/>
    </row>
    <row r="418" spans="1:29" ht="15">
      <c r="A418" s="247" t="s">
        <v>176</v>
      </c>
      <c r="B418" s="287" t="s">
        <v>10443</v>
      </c>
      <c r="C418" s="287" t="s">
        <v>2002</v>
      </c>
      <c r="D418" s="305">
        <v>7</v>
      </c>
      <c r="E418" s="287" t="s">
        <v>43</v>
      </c>
      <c r="F418" s="362">
        <v>43707</v>
      </c>
      <c r="G418" s="363" t="s">
        <v>8820</v>
      </c>
      <c r="H418" s="363" t="s">
        <v>838</v>
      </c>
      <c r="I418" s="364">
        <v>11.38</v>
      </c>
      <c r="J418" s="364">
        <v>34</v>
      </c>
      <c r="K418" s="363" t="s">
        <v>815</v>
      </c>
      <c r="L418" s="292">
        <v>11.38</v>
      </c>
      <c r="M418" s="293" t="s">
        <v>839</v>
      </c>
      <c r="N418" s="293" t="s">
        <v>840</v>
      </c>
      <c r="O418" s="294" t="s">
        <v>178</v>
      </c>
      <c r="P418" s="295">
        <v>-5.8726254000000004</v>
      </c>
      <c r="Q418" s="295" t="s">
        <v>447</v>
      </c>
      <c r="R418" s="296">
        <v>0</v>
      </c>
      <c r="S418" s="365">
        <v>5.6221045720344251E-6</v>
      </c>
      <c r="T418" s="365">
        <v>4.5537711003171516E-4</v>
      </c>
      <c r="U418" s="365">
        <v>1.2346041222060697E-2</v>
      </c>
      <c r="V418" s="366"/>
      <c r="W418" s="295"/>
      <c r="X418" s="295"/>
      <c r="Y418" s="295"/>
      <c r="Z418" s="313"/>
      <c r="AA418" s="313"/>
      <c r="AB418" s="301"/>
      <c r="AC418" s="295"/>
    </row>
    <row r="419" spans="1:29" ht="15">
      <c r="A419" s="247" t="s">
        <v>176</v>
      </c>
      <c r="B419" s="287" t="s">
        <v>10444</v>
      </c>
      <c r="C419" s="287" t="s">
        <v>2004</v>
      </c>
      <c r="D419" s="305">
        <v>8</v>
      </c>
      <c r="E419" s="287" t="s">
        <v>43</v>
      </c>
      <c r="F419" s="362">
        <v>43707</v>
      </c>
      <c r="G419" s="363" t="s">
        <v>8820</v>
      </c>
      <c r="H419" s="363" t="s">
        <v>853</v>
      </c>
      <c r="I419" s="364">
        <v>9.5500000000000007</v>
      </c>
      <c r="J419" s="364">
        <v>35</v>
      </c>
      <c r="K419" s="363" t="s">
        <v>815</v>
      </c>
      <c r="L419" s="292">
        <v>9.5500000000000007</v>
      </c>
      <c r="M419" s="293" t="s">
        <v>854</v>
      </c>
      <c r="N419" s="293" t="s">
        <v>855</v>
      </c>
      <c r="O419" s="294" t="s">
        <v>178</v>
      </c>
      <c r="P419" s="295">
        <v>-12.465626</v>
      </c>
      <c r="Q419" s="295" t="s">
        <v>280</v>
      </c>
      <c r="R419" s="296">
        <v>0</v>
      </c>
      <c r="S419" s="365">
        <v>3.2713170348932114E-5</v>
      </c>
      <c r="T419" s="365">
        <v>1.1045400912395267E-4</v>
      </c>
      <c r="U419" s="365">
        <v>0.29617005854645839</v>
      </c>
      <c r="V419" s="366"/>
      <c r="W419" s="295"/>
      <c r="X419" s="295"/>
      <c r="Y419" s="295"/>
      <c r="Z419" s="313"/>
      <c r="AA419" s="313"/>
      <c r="AB419" s="301"/>
      <c r="AC419" s="295"/>
    </row>
    <row r="420" spans="1:29" ht="15">
      <c r="A420" s="247" t="s">
        <v>176</v>
      </c>
      <c r="B420" s="287" t="s">
        <v>10445</v>
      </c>
      <c r="C420" s="287" t="s">
        <v>2006</v>
      </c>
      <c r="D420" s="305">
        <v>9</v>
      </c>
      <c r="E420" s="287" t="s">
        <v>43</v>
      </c>
      <c r="F420" s="362">
        <v>43707</v>
      </c>
      <c r="G420" s="363" t="s">
        <v>8820</v>
      </c>
      <c r="H420" s="363" t="s">
        <v>543</v>
      </c>
      <c r="I420" s="364">
        <v>21.99</v>
      </c>
      <c r="J420" s="364">
        <v>4</v>
      </c>
      <c r="K420" s="363" t="s">
        <v>815</v>
      </c>
      <c r="L420" s="292">
        <v>21.99</v>
      </c>
      <c r="M420" s="293" t="s">
        <v>544</v>
      </c>
      <c r="N420" s="293" t="s">
        <v>545</v>
      </c>
      <c r="O420" s="294" t="s">
        <v>178</v>
      </c>
      <c r="P420" s="295">
        <v>-18.555557</v>
      </c>
      <c r="Q420" s="295" t="s">
        <v>484</v>
      </c>
      <c r="R420" s="296">
        <v>0</v>
      </c>
      <c r="S420" s="365">
        <v>2.5896287985184021E-4</v>
      </c>
      <c r="T420" s="365">
        <v>3.8110823352843374E-4</v>
      </c>
      <c r="U420" s="365">
        <v>0.67949956749627527</v>
      </c>
      <c r="V420" s="366"/>
      <c r="W420" s="295"/>
      <c r="X420" s="295"/>
      <c r="Y420" s="295"/>
      <c r="Z420" s="313"/>
      <c r="AA420" s="313"/>
      <c r="AB420" s="301"/>
      <c r="AC420" s="295"/>
    </row>
    <row r="421" spans="1:29" ht="15">
      <c r="A421" s="247" t="s">
        <v>176</v>
      </c>
      <c r="B421" s="287" t="s">
        <v>9190</v>
      </c>
      <c r="C421" s="287" t="s">
        <v>2008</v>
      </c>
      <c r="D421" s="305">
        <v>10</v>
      </c>
      <c r="E421" s="287" t="s">
        <v>43</v>
      </c>
      <c r="F421" s="362">
        <v>43707</v>
      </c>
      <c r="G421" s="363" t="s">
        <v>8820</v>
      </c>
      <c r="H421" s="363" t="s">
        <v>2745</v>
      </c>
      <c r="I421" s="364">
        <v>9.17</v>
      </c>
      <c r="J421" s="364">
        <v>104</v>
      </c>
      <c r="K421" s="363" t="s">
        <v>815</v>
      </c>
      <c r="L421" s="292">
        <v>9.17</v>
      </c>
      <c r="M421" s="293" t="s">
        <v>2746</v>
      </c>
      <c r="N421" s="293" t="s">
        <v>2747</v>
      </c>
      <c r="O421" s="294" t="s">
        <v>178</v>
      </c>
      <c r="P421" s="295">
        <v>-3.7775397000000002</v>
      </c>
      <c r="Q421" s="295" t="s">
        <v>447</v>
      </c>
      <c r="R421" s="296">
        <v>0</v>
      </c>
      <c r="S421" s="365">
        <v>2.6208631375655893E-5</v>
      </c>
      <c r="T421" s="365">
        <v>1.4550325195899906E-3</v>
      </c>
      <c r="U421" s="365">
        <v>1.8012402487774738E-2</v>
      </c>
      <c r="V421" s="366"/>
      <c r="W421" s="295"/>
      <c r="X421" s="295"/>
      <c r="Y421" s="295"/>
      <c r="Z421" s="313"/>
      <c r="AA421" s="313"/>
      <c r="AB421" s="301"/>
      <c r="AC421" s="295"/>
    </row>
    <row r="422" spans="1:29" ht="15">
      <c r="A422" s="247" t="s">
        <v>176</v>
      </c>
      <c r="B422" s="287" t="s">
        <v>10446</v>
      </c>
      <c r="C422" s="287" t="s">
        <v>2010</v>
      </c>
      <c r="D422" s="305">
        <v>11</v>
      </c>
      <c r="E422" s="287" t="s">
        <v>43</v>
      </c>
      <c r="F422" s="362">
        <v>43707</v>
      </c>
      <c r="G422" s="363" t="s">
        <v>8820</v>
      </c>
      <c r="H422" s="363" t="s">
        <v>597</v>
      </c>
      <c r="I422" s="364">
        <v>9.19</v>
      </c>
      <c r="J422" s="364">
        <v>58</v>
      </c>
      <c r="K422" s="363" t="s">
        <v>815</v>
      </c>
      <c r="L422" s="292">
        <v>9.19</v>
      </c>
      <c r="M422" s="293" t="s">
        <v>598</v>
      </c>
      <c r="N422" s="293" t="s">
        <v>599</v>
      </c>
      <c r="O422" s="294" t="s">
        <v>178</v>
      </c>
      <c r="P422" s="295">
        <v>-16.907782000000001</v>
      </c>
      <c r="Q422" s="295" t="s">
        <v>456</v>
      </c>
      <c r="R422" s="296">
        <v>0</v>
      </c>
      <c r="S422" s="365">
        <v>6.9823718873783492E-4</v>
      </c>
      <c r="T422" s="365">
        <v>5.4231368311438136E-4</v>
      </c>
      <c r="U422" s="365">
        <v>1.2875153448609689</v>
      </c>
      <c r="V422" s="366"/>
      <c r="W422" s="295"/>
      <c r="X422" s="295"/>
      <c r="Y422" s="295"/>
      <c r="Z422" s="313"/>
      <c r="AA422" s="313"/>
      <c r="AB422" s="301"/>
      <c r="AC422" s="295"/>
    </row>
    <row r="423" spans="1:29" ht="15">
      <c r="A423" s="247" t="s">
        <v>176</v>
      </c>
      <c r="B423" s="287" t="s">
        <v>10447</v>
      </c>
      <c r="C423" s="287" t="s">
        <v>2012</v>
      </c>
      <c r="D423" s="305">
        <v>12</v>
      </c>
      <c r="E423" s="287" t="s">
        <v>43</v>
      </c>
      <c r="F423" s="362">
        <v>43707</v>
      </c>
      <c r="G423" s="363" t="s">
        <v>8820</v>
      </c>
      <c r="H423" s="363" t="s">
        <v>2584</v>
      </c>
      <c r="I423" s="364">
        <v>15.79</v>
      </c>
      <c r="J423" s="364">
        <v>8</v>
      </c>
      <c r="K423" s="363" t="s">
        <v>815</v>
      </c>
      <c r="L423" s="292">
        <v>15.79</v>
      </c>
      <c r="M423" s="293" t="s">
        <v>2585</v>
      </c>
      <c r="N423" s="293" t="s">
        <v>2586</v>
      </c>
      <c r="O423" s="294" t="s">
        <v>178</v>
      </c>
      <c r="P423" s="295">
        <v>-19.025642000000001</v>
      </c>
      <c r="Q423" s="295" t="s">
        <v>399</v>
      </c>
      <c r="R423" s="296">
        <v>0</v>
      </c>
      <c r="S423" s="365">
        <v>2.0917278155687356E-4</v>
      </c>
      <c r="T423" s="365">
        <v>1.5162809805230925E-4</v>
      </c>
      <c r="U423" s="365">
        <v>1.3795120049894203</v>
      </c>
      <c r="V423" s="366"/>
      <c r="W423" s="295"/>
      <c r="X423" s="295"/>
      <c r="Y423" s="295"/>
      <c r="Z423" s="313"/>
      <c r="AA423" s="313"/>
      <c r="AB423" s="301"/>
      <c r="AC423" s="295"/>
    </row>
    <row r="424" spans="1:29" ht="15">
      <c r="A424" s="247" t="s">
        <v>176</v>
      </c>
      <c r="B424" s="287" t="s">
        <v>9182</v>
      </c>
      <c r="C424" s="287" t="s">
        <v>2014</v>
      </c>
      <c r="D424" s="305">
        <v>13</v>
      </c>
      <c r="E424" s="287" t="s">
        <v>43</v>
      </c>
      <c r="F424" s="362">
        <v>43707</v>
      </c>
      <c r="G424" s="363" t="s">
        <v>8820</v>
      </c>
      <c r="H424" s="363" t="s">
        <v>905</v>
      </c>
      <c r="I424" s="364">
        <v>8.25</v>
      </c>
      <c r="J424" s="364">
        <v>29</v>
      </c>
      <c r="K424" s="363" t="s">
        <v>815</v>
      </c>
      <c r="L424" s="292">
        <v>8.25</v>
      </c>
      <c r="M424" s="293" t="s">
        <v>906</v>
      </c>
      <c r="N424" s="293" t="s">
        <v>907</v>
      </c>
      <c r="O424" s="294" t="s">
        <v>178</v>
      </c>
      <c r="P424" s="295">
        <v>-21.052630000000001</v>
      </c>
      <c r="Q424" s="295" t="s">
        <v>447</v>
      </c>
      <c r="R424" s="296">
        <v>0</v>
      </c>
      <c r="S424" s="365">
        <v>2.9000257829364723E-3</v>
      </c>
      <c r="T424" s="365">
        <v>2.9427050305240671E-3</v>
      </c>
      <c r="U424" s="365">
        <v>0.98549659339115137</v>
      </c>
      <c r="V424" s="366"/>
      <c r="W424" s="295"/>
      <c r="X424" s="295"/>
      <c r="Y424" s="295"/>
      <c r="Z424" s="313"/>
      <c r="AA424" s="313"/>
      <c r="AB424" s="301"/>
      <c r="AC424" s="295"/>
    </row>
    <row r="425" spans="1:29" ht="15">
      <c r="A425" s="247" t="s">
        <v>176</v>
      </c>
      <c r="B425" s="287" t="s">
        <v>10448</v>
      </c>
      <c r="C425" s="287" t="s">
        <v>2019</v>
      </c>
      <c r="D425" s="305">
        <v>14</v>
      </c>
      <c r="E425" s="287" t="s">
        <v>43</v>
      </c>
      <c r="F425" s="362">
        <v>43707</v>
      </c>
      <c r="G425" s="363" t="s">
        <v>8820</v>
      </c>
      <c r="H425" s="363" t="s">
        <v>4965</v>
      </c>
      <c r="I425" s="364">
        <v>18.29</v>
      </c>
      <c r="J425" s="364">
        <v>46</v>
      </c>
      <c r="K425" s="363" t="s">
        <v>815</v>
      </c>
      <c r="L425" s="292">
        <v>18.29</v>
      </c>
      <c r="M425" s="293" t="s">
        <v>4966</v>
      </c>
      <c r="N425" s="293" t="s">
        <v>4967</v>
      </c>
      <c r="O425" s="294" t="s">
        <v>178</v>
      </c>
      <c r="P425" s="295">
        <v>-13.070339000000001</v>
      </c>
      <c r="Q425" s="295" t="s">
        <v>447</v>
      </c>
      <c r="R425" s="296">
        <v>0</v>
      </c>
      <c r="S425" s="365">
        <v>1.8408476874510805E-3</v>
      </c>
      <c r="T425" s="365">
        <v>1.1358076496457165E-3</v>
      </c>
      <c r="U425" s="365">
        <v>1.6207389411625124</v>
      </c>
      <c r="V425" s="366"/>
      <c r="W425" s="295"/>
      <c r="X425" s="295"/>
      <c r="Y425" s="295"/>
      <c r="Z425" s="313"/>
      <c r="AA425" s="313"/>
      <c r="AB425" s="301"/>
      <c r="AC425" s="295"/>
    </row>
    <row r="426" spans="1:29" ht="15">
      <c r="A426" s="247" t="s">
        <v>176</v>
      </c>
      <c r="B426" s="287" t="s">
        <v>10449</v>
      </c>
      <c r="C426" s="287" t="s">
        <v>2021</v>
      </c>
      <c r="D426" s="305">
        <v>15</v>
      </c>
      <c r="E426" s="287" t="s">
        <v>43</v>
      </c>
      <c r="F426" s="362">
        <v>43707</v>
      </c>
      <c r="G426" s="363" t="s">
        <v>8820</v>
      </c>
      <c r="H426" s="363" t="s">
        <v>2589</v>
      </c>
      <c r="I426" s="364">
        <v>18.84</v>
      </c>
      <c r="J426" s="364">
        <v>5</v>
      </c>
      <c r="K426" s="363" t="s">
        <v>815</v>
      </c>
      <c r="L426" s="292">
        <v>18.84</v>
      </c>
      <c r="M426" s="293" t="s">
        <v>2590</v>
      </c>
      <c r="N426" s="293" t="s">
        <v>2591</v>
      </c>
      <c r="O426" s="294" t="s">
        <v>178</v>
      </c>
      <c r="P426" s="295">
        <v>-18.086957999999999</v>
      </c>
      <c r="Q426" s="295" t="s">
        <v>484</v>
      </c>
      <c r="R426" s="296">
        <v>0</v>
      </c>
      <c r="S426" s="365">
        <v>9.3028835656197768E-4</v>
      </c>
      <c r="T426" s="365">
        <v>6.55686017447374E-4</v>
      </c>
      <c r="U426" s="365">
        <v>1.4188015785110799</v>
      </c>
      <c r="V426" s="366"/>
      <c r="W426" s="295"/>
      <c r="X426" s="295"/>
      <c r="Y426" s="295"/>
      <c r="Z426" s="313"/>
      <c r="AA426" s="313"/>
      <c r="AB426" s="301"/>
      <c r="AC426" s="295"/>
    </row>
    <row r="427" spans="1:29" ht="15">
      <c r="A427" s="247" t="s">
        <v>176</v>
      </c>
      <c r="B427" s="287" t="s">
        <v>10450</v>
      </c>
      <c r="C427" s="287" t="s">
        <v>2023</v>
      </c>
      <c r="D427" s="305">
        <v>16</v>
      </c>
      <c r="E427" s="287" t="s">
        <v>43</v>
      </c>
      <c r="F427" s="362">
        <v>43707</v>
      </c>
      <c r="G427" s="363" t="s">
        <v>8820</v>
      </c>
      <c r="H427" s="363" t="s">
        <v>5417</v>
      </c>
      <c r="I427" s="364">
        <v>13.66</v>
      </c>
      <c r="J427" s="364">
        <v>36</v>
      </c>
      <c r="K427" s="363" t="s">
        <v>815</v>
      </c>
      <c r="L427" s="292">
        <v>13.66</v>
      </c>
      <c r="M427" s="293" t="s">
        <v>5418</v>
      </c>
      <c r="N427" s="293" t="s">
        <v>5419</v>
      </c>
      <c r="O427" s="294" t="s">
        <v>178</v>
      </c>
      <c r="P427" s="295">
        <v>-15.102548000000001</v>
      </c>
      <c r="Q427" s="295" t="s">
        <v>408</v>
      </c>
      <c r="R427" s="296">
        <v>0</v>
      </c>
      <c r="S427" s="365">
        <v>1.0488188476959907E-4</v>
      </c>
      <c r="T427" s="365">
        <v>2.0889969576078359E-4</v>
      </c>
      <c r="U427" s="365">
        <v>0.50206815470761634</v>
      </c>
      <c r="V427" s="366"/>
      <c r="W427" s="295"/>
      <c r="X427" s="295"/>
      <c r="Y427" s="295"/>
      <c r="Z427" s="313"/>
      <c r="AA427" s="313"/>
      <c r="AB427" s="301"/>
      <c r="AC427" s="295"/>
    </row>
    <row r="428" spans="1:29" ht="15">
      <c r="A428" s="247" t="s">
        <v>176</v>
      </c>
      <c r="B428" s="287" t="s">
        <v>10451</v>
      </c>
      <c r="C428" s="287" t="s">
        <v>2028</v>
      </c>
      <c r="D428" s="305">
        <v>17</v>
      </c>
      <c r="E428" s="287" t="s">
        <v>43</v>
      </c>
      <c r="F428" s="362">
        <v>43707</v>
      </c>
      <c r="G428" s="363" t="s">
        <v>8820</v>
      </c>
      <c r="H428" s="363" t="s">
        <v>918</v>
      </c>
      <c r="I428" s="364">
        <v>13.82</v>
      </c>
      <c r="J428" s="364">
        <v>46</v>
      </c>
      <c r="K428" s="363" t="s">
        <v>815</v>
      </c>
      <c r="L428" s="292">
        <v>13.82</v>
      </c>
      <c r="M428" s="293" t="s">
        <v>919</v>
      </c>
      <c r="N428" s="293" t="s">
        <v>920</v>
      </c>
      <c r="O428" s="294" t="s">
        <v>178</v>
      </c>
      <c r="P428" s="295">
        <v>-3.8274170000000001</v>
      </c>
      <c r="Q428" s="295" t="s">
        <v>280</v>
      </c>
      <c r="R428" s="296">
        <v>0</v>
      </c>
      <c r="S428" s="365">
        <v>1.396914852091382E-3</v>
      </c>
      <c r="T428" s="365">
        <v>7.2288764334214829E-4</v>
      </c>
      <c r="U428" s="365">
        <v>1.9324093653516934</v>
      </c>
      <c r="V428" s="366"/>
      <c r="W428" s="295"/>
      <c r="X428" s="295"/>
      <c r="Y428" s="295"/>
      <c r="Z428" s="313"/>
      <c r="AA428" s="313"/>
      <c r="AB428" s="301"/>
      <c r="AC428" s="295"/>
    </row>
    <row r="429" spans="1:29" ht="15">
      <c r="A429" s="247" t="s">
        <v>176</v>
      </c>
      <c r="B429" s="287" t="s">
        <v>9176</v>
      </c>
      <c r="C429" s="287" t="s">
        <v>2033</v>
      </c>
      <c r="D429" s="305">
        <v>18</v>
      </c>
      <c r="E429" s="287" t="s">
        <v>43</v>
      </c>
      <c r="F429" s="362">
        <v>43707</v>
      </c>
      <c r="G429" s="363" t="s">
        <v>8820</v>
      </c>
      <c r="H429" s="363" t="s">
        <v>5816</v>
      </c>
      <c r="I429" s="364">
        <v>16.04</v>
      </c>
      <c r="J429" s="364">
        <v>83</v>
      </c>
      <c r="K429" s="363" t="s">
        <v>815</v>
      </c>
      <c r="L429" s="292">
        <v>16.04</v>
      </c>
      <c r="M429" s="293" t="s">
        <v>5817</v>
      </c>
      <c r="N429" s="293" t="s">
        <v>5818</v>
      </c>
      <c r="O429" s="294" t="s">
        <v>178</v>
      </c>
      <c r="P429" s="295">
        <v>-7.7630759999999999</v>
      </c>
      <c r="Q429" s="295" t="s">
        <v>447</v>
      </c>
      <c r="R429" s="296">
        <v>0</v>
      </c>
      <c r="S429" s="365">
        <v>3.7560686092750456E-5</v>
      </c>
      <c r="T429" s="365">
        <v>4.9216496832192895E-4</v>
      </c>
      <c r="U429" s="365">
        <v>7.6317268619943132E-2</v>
      </c>
      <c r="V429" s="366"/>
      <c r="W429" s="295"/>
      <c r="X429" s="295"/>
      <c r="Y429" s="295"/>
      <c r="Z429" s="313"/>
      <c r="AA429" s="313"/>
      <c r="AB429" s="301"/>
      <c r="AC429" s="295"/>
    </row>
    <row r="430" spans="1:29" ht="15">
      <c r="A430" s="247" t="s">
        <v>176</v>
      </c>
      <c r="B430" s="287" t="s">
        <v>9191</v>
      </c>
      <c r="C430" s="287" t="s">
        <v>2038</v>
      </c>
      <c r="D430" s="305">
        <v>19</v>
      </c>
      <c r="E430" s="287" t="s">
        <v>43</v>
      </c>
      <c r="F430" s="362">
        <v>43707</v>
      </c>
      <c r="G430" s="363" t="s">
        <v>8820</v>
      </c>
      <c r="H430" s="363" t="s">
        <v>4504</v>
      </c>
      <c r="I430" s="364">
        <v>13.25</v>
      </c>
      <c r="J430" s="364">
        <v>129</v>
      </c>
      <c r="K430" s="363" t="s">
        <v>815</v>
      </c>
      <c r="L430" s="292">
        <v>13.25</v>
      </c>
      <c r="M430" s="293" t="s">
        <v>4505</v>
      </c>
      <c r="N430" s="293" t="s">
        <v>4506</v>
      </c>
      <c r="O430" s="294" t="s">
        <v>178</v>
      </c>
      <c r="P430" s="295">
        <v>-7.0175409999999996</v>
      </c>
      <c r="Q430" s="295" t="s">
        <v>447</v>
      </c>
      <c r="R430" s="296">
        <v>0</v>
      </c>
      <c r="S430" s="365">
        <v>2.3631409805983694E-4</v>
      </c>
      <c r="T430" s="365">
        <v>5.5158869803617616E-4</v>
      </c>
      <c r="U430" s="365">
        <v>0.42842447443391635</v>
      </c>
      <c r="V430" s="366"/>
      <c r="W430" s="295"/>
      <c r="X430" s="295"/>
      <c r="Y430" s="295"/>
      <c r="Z430" s="313"/>
      <c r="AA430" s="313"/>
      <c r="AB430" s="301"/>
      <c r="AC430" s="295"/>
    </row>
    <row r="431" spans="1:29" ht="15">
      <c r="A431" s="247" t="s">
        <v>176</v>
      </c>
      <c r="B431" s="287" t="s">
        <v>9178</v>
      </c>
      <c r="C431" s="287" t="s">
        <v>2040</v>
      </c>
      <c r="D431" s="305">
        <v>20</v>
      </c>
      <c r="E431" s="287" t="s">
        <v>43</v>
      </c>
      <c r="F431" s="362">
        <v>43707</v>
      </c>
      <c r="G431" s="363" t="s">
        <v>8820</v>
      </c>
      <c r="H431" s="363" t="s">
        <v>9179</v>
      </c>
      <c r="I431" s="364">
        <v>19.88</v>
      </c>
      <c r="J431" s="364">
        <v>184</v>
      </c>
      <c r="K431" s="363" t="s">
        <v>815</v>
      </c>
      <c r="L431" s="292">
        <v>19.88</v>
      </c>
      <c r="M431" s="293" t="s">
        <v>8524</v>
      </c>
      <c r="N431" s="293" t="s">
        <v>9180</v>
      </c>
      <c r="O431" s="294" t="s">
        <v>178</v>
      </c>
      <c r="P431" s="295">
        <v>-13.263529999999999</v>
      </c>
      <c r="Q431" s="295" t="s">
        <v>408</v>
      </c>
      <c r="R431" s="296">
        <v>0</v>
      </c>
      <c r="S431" s="365">
        <v>1.722359258063049E-4</v>
      </c>
      <c r="T431" s="365">
        <v>3.2543607312863283E-4</v>
      </c>
      <c r="U431" s="365">
        <v>0.5292465710715063</v>
      </c>
      <c r="V431" s="366"/>
      <c r="W431" s="295"/>
      <c r="X431" s="295"/>
      <c r="Y431" s="295"/>
      <c r="Z431" s="313"/>
      <c r="AA431" s="313"/>
      <c r="AB431" s="301"/>
      <c r="AC431" s="295"/>
    </row>
    <row r="432" spans="1:29" ht="15">
      <c r="A432" s="247" t="s">
        <v>176</v>
      </c>
      <c r="B432" s="287" t="s">
        <v>10452</v>
      </c>
      <c r="C432" s="287" t="s">
        <v>2042</v>
      </c>
      <c r="D432" s="305">
        <v>21</v>
      </c>
      <c r="E432" s="287" t="s">
        <v>43</v>
      </c>
      <c r="F432" s="362">
        <v>43707</v>
      </c>
      <c r="G432" s="363" t="s">
        <v>8820</v>
      </c>
      <c r="H432" s="363" t="s">
        <v>933</v>
      </c>
      <c r="I432" s="364">
        <v>18.64</v>
      </c>
      <c r="J432" s="364">
        <v>16</v>
      </c>
      <c r="K432" s="363" t="s">
        <v>815</v>
      </c>
      <c r="L432" s="292">
        <v>18.64</v>
      </c>
      <c r="M432" s="293" t="s">
        <v>934</v>
      </c>
      <c r="N432" s="293" t="s">
        <v>935</v>
      </c>
      <c r="O432" s="294" t="s">
        <v>178</v>
      </c>
      <c r="P432" s="295">
        <v>-12.611347</v>
      </c>
      <c r="Q432" s="295" t="s">
        <v>447</v>
      </c>
      <c r="R432" s="296">
        <v>0</v>
      </c>
      <c r="S432" s="365">
        <v>3.3998344900412484E-6</v>
      </c>
      <c r="T432" s="365">
        <v>1.9427458025192732E-4</v>
      </c>
      <c r="U432" s="365">
        <v>1.7500151000879694E-2</v>
      </c>
      <c r="V432" s="366"/>
      <c r="W432" s="295"/>
      <c r="X432" s="295"/>
      <c r="Y432" s="295"/>
      <c r="Z432" s="313"/>
      <c r="AA432" s="313"/>
      <c r="AB432" s="301"/>
      <c r="AC432" s="295"/>
    </row>
    <row r="433" spans="1:29" ht="15">
      <c r="A433" s="247" t="s">
        <v>176</v>
      </c>
      <c r="B433" s="287" t="s">
        <v>9192</v>
      </c>
      <c r="C433" s="287" t="s">
        <v>2044</v>
      </c>
      <c r="D433" s="305">
        <v>22</v>
      </c>
      <c r="E433" s="287" t="s">
        <v>43</v>
      </c>
      <c r="F433" s="362">
        <v>43707</v>
      </c>
      <c r="G433" s="363" t="s">
        <v>8820</v>
      </c>
      <c r="H433" s="363" t="s">
        <v>9001</v>
      </c>
      <c r="I433" s="364">
        <v>23.16</v>
      </c>
      <c r="J433" s="364">
        <v>8</v>
      </c>
      <c r="K433" s="363" t="s">
        <v>815</v>
      </c>
      <c r="L433" s="292">
        <v>23.16</v>
      </c>
      <c r="M433" s="293" t="s">
        <v>8539</v>
      </c>
      <c r="N433" s="293" t="s">
        <v>9002</v>
      </c>
      <c r="O433" s="294" t="s">
        <v>178</v>
      </c>
      <c r="P433" s="295">
        <v>-14.285712999999999</v>
      </c>
      <c r="Q433" s="295" t="s">
        <v>447</v>
      </c>
      <c r="R433" s="296">
        <v>0</v>
      </c>
      <c r="S433" s="365">
        <v>4.6748159276167916E-4</v>
      </c>
      <c r="T433" s="365">
        <v>3.3646205777297162E-4</v>
      </c>
      <c r="U433" s="365">
        <v>1.3894035953293526</v>
      </c>
      <c r="V433" s="366"/>
      <c r="W433" s="295"/>
      <c r="X433" s="295"/>
      <c r="Y433" s="295"/>
      <c r="Z433" s="313"/>
      <c r="AA433" s="313"/>
      <c r="AB433" s="301"/>
      <c r="AC433" s="295"/>
    </row>
    <row r="434" spans="1:29" ht="15">
      <c r="A434" s="247" t="s">
        <v>176</v>
      </c>
      <c r="B434" s="287" t="s">
        <v>9193</v>
      </c>
      <c r="C434" s="287" t="s">
        <v>2050</v>
      </c>
      <c r="D434" s="305">
        <v>23</v>
      </c>
      <c r="E434" s="287" t="s">
        <v>43</v>
      </c>
      <c r="F434" s="362">
        <v>43707</v>
      </c>
      <c r="G434" s="363" t="s">
        <v>8820</v>
      </c>
      <c r="H434" s="363" t="s">
        <v>4514</v>
      </c>
      <c r="I434" s="364">
        <v>16.600000000000001</v>
      </c>
      <c r="J434" s="364">
        <v>125</v>
      </c>
      <c r="K434" s="363" t="s">
        <v>815</v>
      </c>
      <c r="L434" s="292">
        <v>16.600000000000001</v>
      </c>
      <c r="M434" s="293" t="s">
        <v>4515</v>
      </c>
      <c r="N434" s="293" t="s">
        <v>4516</v>
      </c>
      <c r="O434" s="294" t="s">
        <v>178</v>
      </c>
      <c r="P434" s="295">
        <v>-9.6352759999999993</v>
      </c>
      <c r="Q434" s="295" t="s">
        <v>408</v>
      </c>
      <c r="R434" s="296">
        <v>0</v>
      </c>
      <c r="S434" s="365">
        <v>1.9226960832703939E-4</v>
      </c>
      <c r="T434" s="365">
        <v>6.8217139899024804E-4</v>
      </c>
      <c r="U434" s="365">
        <v>0.28184941293586535</v>
      </c>
      <c r="V434" s="366"/>
      <c r="W434" s="295"/>
      <c r="X434" s="295"/>
      <c r="Y434" s="295"/>
      <c r="Z434" s="313"/>
      <c r="AA434" s="313"/>
      <c r="AB434" s="301"/>
      <c r="AC434" s="295"/>
    </row>
    <row r="435" spans="1:29" ht="15">
      <c r="A435" s="247" t="s">
        <v>176</v>
      </c>
      <c r="B435" s="287" t="s">
        <v>9181</v>
      </c>
      <c r="C435" s="287" t="s">
        <v>2055</v>
      </c>
      <c r="D435" s="305">
        <v>24</v>
      </c>
      <c r="E435" s="287" t="s">
        <v>43</v>
      </c>
      <c r="F435" s="362">
        <v>43707</v>
      </c>
      <c r="G435" s="363" t="s">
        <v>8820</v>
      </c>
      <c r="H435" s="363" t="s">
        <v>3225</v>
      </c>
      <c r="I435" s="364">
        <v>18.38</v>
      </c>
      <c r="J435" s="364">
        <v>34</v>
      </c>
      <c r="K435" s="363" t="s">
        <v>815</v>
      </c>
      <c r="L435" s="292">
        <v>18.38</v>
      </c>
      <c r="M435" s="293" t="s">
        <v>3226</v>
      </c>
      <c r="N435" s="293" t="s">
        <v>3227</v>
      </c>
      <c r="O435" s="294" t="s">
        <v>178</v>
      </c>
      <c r="P435" s="295">
        <v>-4.3206635000000002</v>
      </c>
      <c r="Q435" s="295" t="s">
        <v>408</v>
      </c>
      <c r="R435" s="296">
        <v>0</v>
      </c>
      <c r="S435" s="365">
        <v>1.7072555337720935E-6</v>
      </c>
      <c r="T435" s="365">
        <v>3.24311203959177E-4</v>
      </c>
      <c r="U435" s="365">
        <v>5.2642508582188734E-3</v>
      </c>
      <c r="V435" s="366"/>
      <c r="W435" s="295"/>
      <c r="X435" s="295"/>
      <c r="Y435" s="295"/>
      <c r="Z435" s="313"/>
      <c r="AA435" s="313"/>
      <c r="AB435" s="301"/>
      <c r="AC435" s="295"/>
    </row>
    <row r="436" spans="1:29" ht="15">
      <c r="A436" s="247" t="s">
        <v>176</v>
      </c>
      <c r="B436" s="287" t="s">
        <v>10453</v>
      </c>
      <c r="C436" s="287" t="s">
        <v>2060</v>
      </c>
      <c r="D436" s="305">
        <v>25</v>
      </c>
      <c r="E436" s="287" t="s">
        <v>43</v>
      </c>
      <c r="F436" s="362">
        <v>43707</v>
      </c>
      <c r="G436" s="363" t="s">
        <v>8820</v>
      </c>
      <c r="H436" s="363" t="s">
        <v>4868</v>
      </c>
      <c r="I436" s="364">
        <v>20.27</v>
      </c>
      <c r="J436" s="364">
        <v>46</v>
      </c>
      <c r="K436" s="363" t="s">
        <v>815</v>
      </c>
      <c r="L436" s="292">
        <v>20.27</v>
      </c>
      <c r="M436" s="293" t="s">
        <v>4869</v>
      </c>
      <c r="N436" s="293" t="s">
        <v>4870</v>
      </c>
      <c r="O436" s="294" t="s">
        <v>178</v>
      </c>
      <c r="P436" s="295">
        <v>-1.6973853000000001</v>
      </c>
      <c r="Q436" s="295" t="s">
        <v>280</v>
      </c>
      <c r="R436" s="296">
        <v>0</v>
      </c>
      <c r="S436" s="365">
        <v>1.267565451323855E-4</v>
      </c>
      <c r="T436" s="365">
        <v>1.6130509661712452E-3</v>
      </c>
      <c r="U436" s="365">
        <v>7.858185996023187E-2</v>
      </c>
      <c r="V436" s="366"/>
      <c r="W436" s="295"/>
      <c r="X436" s="295"/>
      <c r="Y436" s="295"/>
      <c r="Z436" s="313"/>
      <c r="AA436" s="313"/>
      <c r="AB436" s="301"/>
      <c r="AC436" s="295"/>
    </row>
    <row r="437" spans="1:29" ht="15">
      <c r="A437" s="247" t="s">
        <v>10454</v>
      </c>
      <c r="B437" s="287" t="s">
        <v>10455</v>
      </c>
      <c r="C437" s="287" t="s">
        <v>2062</v>
      </c>
      <c r="D437" s="305">
        <v>26</v>
      </c>
      <c r="E437" s="287" t="s">
        <v>43</v>
      </c>
      <c r="F437" s="362">
        <v>43707</v>
      </c>
      <c r="G437" s="363" t="s">
        <v>8820</v>
      </c>
      <c r="H437" s="363" t="s">
        <v>938</v>
      </c>
      <c r="I437" s="364">
        <v>25.52</v>
      </c>
      <c r="J437" s="364">
        <v>1</v>
      </c>
      <c r="K437" s="363" t="s">
        <v>815</v>
      </c>
      <c r="L437" s="292">
        <v>25.52</v>
      </c>
      <c r="M437" s="293" t="s">
        <v>939</v>
      </c>
      <c r="N437" s="293" t="s">
        <v>940</v>
      </c>
      <c r="O437" s="294" t="s">
        <v>178</v>
      </c>
      <c r="P437" s="295">
        <v>-20.274908</v>
      </c>
      <c r="Q437" s="295" t="s">
        <v>280</v>
      </c>
      <c r="R437" s="296">
        <v>0</v>
      </c>
      <c r="S437" s="365">
        <v>1.3984266085628947E-4</v>
      </c>
      <c r="T437" s="365">
        <v>6.6722942488973286E-4</v>
      </c>
      <c r="U437" s="365">
        <v>0.20958707101294288</v>
      </c>
      <c r="V437" s="366"/>
      <c r="W437" s="295"/>
      <c r="X437" s="295"/>
      <c r="Y437" s="295"/>
      <c r="Z437" s="313"/>
      <c r="AA437" s="313"/>
      <c r="AB437" s="301"/>
      <c r="AC437" s="295"/>
    </row>
    <row r="438" spans="1:29" ht="15">
      <c r="A438" s="247" t="s">
        <v>176</v>
      </c>
      <c r="B438" s="287" t="s">
        <v>10456</v>
      </c>
      <c r="C438" s="287" t="s">
        <v>2064</v>
      </c>
      <c r="D438" s="305">
        <v>27</v>
      </c>
      <c r="E438" s="287" t="s">
        <v>43</v>
      </c>
      <c r="F438" s="362">
        <v>43707</v>
      </c>
      <c r="G438" s="363" t="s">
        <v>8820</v>
      </c>
      <c r="H438" s="363" t="s">
        <v>4523</v>
      </c>
      <c r="I438" s="364">
        <v>23.68</v>
      </c>
      <c r="J438" s="364">
        <v>6</v>
      </c>
      <c r="K438" s="363" t="s">
        <v>815</v>
      </c>
      <c r="L438" s="292">
        <v>23.68</v>
      </c>
      <c r="M438" s="293" t="s">
        <v>4524</v>
      </c>
      <c r="N438" s="293" t="s">
        <v>4525</v>
      </c>
      <c r="O438" s="294" t="s">
        <v>178</v>
      </c>
      <c r="P438" s="295">
        <v>11.909269999999999</v>
      </c>
      <c r="Q438" s="295" t="s">
        <v>404</v>
      </c>
      <c r="R438" s="296">
        <v>0</v>
      </c>
      <c r="S438" s="365">
        <v>2.1723036573784813E-4</v>
      </c>
      <c r="T438" s="365">
        <v>7.9543297676581428E-4</v>
      </c>
      <c r="U438" s="365">
        <v>0.2730970076461936</v>
      </c>
      <c r="V438" s="366"/>
      <c r="W438" s="295"/>
      <c r="X438" s="295"/>
      <c r="Y438" s="295"/>
      <c r="Z438" s="313"/>
      <c r="AA438" s="313"/>
      <c r="AB438" s="301"/>
      <c r="AC438" s="295"/>
    </row>
    <row r="439" spans="1:29" ht="15">
      <c r="A439" s="247" t="s">
        <v>176</v>
      </c>
      <c r="B439" s="287" t="s">
        <v>10457</v>
      </c>
      <c r="C439" s="287" t="s">
        <v>2066</v>
      </c>
      <c r="D439" s="305">
        <v>28</v>
      </c>
      <c r="E439" s="287" t="s">
        <v>43</v>
      </c>
      <c r="F439" s="362">
        <v>43707</v>
      </c>
      <c r="G439" s="363" t="s">
        <v>8820</v>
      </c>
      <c r="H439" s="363" t="s">
        <v>2603</v>
      </c>
      <c r="I439" s="364">
        <v>16.510000000000002</v>
      </c>
      <c r="J439" s="364">
        <v>9</v>
      </c>
      <c r="K439" s="363" t="s">
        <v>815</v>
      </c>
      <c r="L439" s="292">
        <v>16.510000000000002</v>
      </c>
      <c r="M439" s="293" t="s">
        <v>2604</v>
      </c>
      <c r="N439" s="293" t="s">
        <v>2605</v>
      </c>
      <c r="O439" s="294" t="s">
        <v>178</v>
      </c>
      <c r="P439" s="295">
        <v>-36.377650000000003</v>
      </c>
      <c r="Q439" s="295" t="s">
        <v>408</v>
      </c>
      <c r="R439" s="296">
        <v>0</v>
      </c>
      <c r="S439" s="365">
        <v>1.5931878573880947E-4</v>
      </c>
      <c r="T439" s="365">
        <v>1.7022975924979109E-4</v>
      </c>
      <c r="U439" s="365">
        <v>0.93590442964222775</v>
      </c>
      <c r="V439" s="366"/>
      <c r="W439" s="295"/>
      <c r="X439" s="295"/>
      <c r="Y439" s="295"/>
      <c r="Z439" s="313"/>
      <c r="AA439" s="313"/>
      <c r="AB439" s="301"/>
      <c r="AC439" s="295"/>
    </row>
    <row r="440" spans="1:29" ht="15">
      <c r="A440" s="247" t="s">
        <v>176</v>
      </c>
      <c r="B440" s="287" t="s">
        <v>10458</v>
      </c>
      <c r="C440" s="287" t="s">
        <v>2068</v>
      </c>
      <c r="D440" s="305">
        <v>29</v>
      </c>
      <c r="E440" s="287" t="s">
        <v>43</v>
      </c>
      <c r="F440" s="362">
        <v>43707</v>
      </c>
      <c r="G440" s="363" t="s">
        <v>8820</v>
      </c>
      <c r="H440" s="363" t="s">
        <v>2610</v>
      </c>
      <c r="I440" s="364">
        <v>14.76</v>
      </c>
      <c r="J440" s="364">
        <v>8</v>
      </c>
      <c r="K440" s="363" t="s">
        <v>815</v>
      </c>
      <c r="L440" s="292">
        <v>14.76</v>
      </c>
      <c r="M440" s="293" t="s">
        <v>2611</v>
      </c>
      <c r="N440" s="293" t="s">
        <v>2612</v>
      </c>
      <c r="O440" s="294" t="s">
        <v>178</v>
      </c>
      <c r="P440" s="295">
        <v>-35.063789999999997</v>
      </c>
      <c r="Q440" s="295" t="s">
        <v>408</v>
      </c>
      <c r="R440" s="296">
        <v>0</v>
      </c>
      <c r="S440" s="365">
        <v>1.0738869036378663E-4</v>
      </c>
      <c r="T440" s="365">
        <v>1.9537134960213089E-4</v>
      </c>
      <c r="U440" s="365">
        <v>0.5496644752799279</v>
      </c>
      <c r="V440" s="366"/>
      <c r="W440" s="295"/>
      <c r="X440" s="295"/>
      <c r="Y440" s="295"/>
      <c r="Z440" s="313"/>
      <c r="AA440" s="313"/>
      <c r="AB440" s="301"/>
      <c r="AC440" s="295"/>
    </row>
    <row r="441" spans="1:29" ht="15">
      <c r="A441" s="247" t="s">
        <v>176</v>
      </c>
      <c r="B441" s="287" t="s">
        <v>10459</v>
      </c>
      <c r="C441" s="287" t="s">
        <v>2071</v>
      </c>
      <c r="D441" s="305">
        <v>30</v>
      </c>
      <c r="E441" s="287" t="s">
        <v>43</v>
      </c>
      <c r="F441" s="362">
        <v>43707</v>
      </c>
      <c r="G441" s="363" t="s">
        <v>8820</v>
      </c>
      <c r="H441" s="363" t="s">
        <v>2616</v>
      </c>
      <c r="I441" s="364">
        <v>11.84</v>
      </c>
      <c r="J441" s="364">
        <v>52</v>
      </c>
      <c r="K441" s="363" t="s">
        <v>815</v>
      </c>
      <c r="L441" s="292">
        <v>11.84</v>
      </c>
      <c r="M441" s="293" t="s">
        <v>2617</v>
      </c>
      <c r="N441" s="293" t="s">
        <v>2618</v>
      </c>
      <c r="O441" s="294" t="s">
        <v>178</v>
      </c>
      <c r="P441" s="295">
        <v>-15.849322000000001</v>
      </c>
      <c r="Q441" s="295" t="s">
        <v>484</v>
      </c>
      <c r="R441" s="296">
        <v>0</v>
      </c>
      <c r="S441" s="365">
        <v>4.8139618462524476E-4</v>
      </c>
      <c r="T441" s="365">
        <v>4.0689122543533478E-4</v>
      </c>
      <c r="U441" s="365">
        <v>1.1831078050655843</v>
      </c>
      <c r="V441" s="366"/>
      <c r="W441" s="295"/>
      <c r="X441" s="295"/>
      <c r="Y441" s="295"/>
      <c r="Z441" s="313"/>
      <c r="AA441" s="313"/>
      <c r="AB441" s="301"/>
      <c r="AC441" s="295"/>
    </row>
    <row r="442" spans="1:29" ht="15">
      <c r="A442" s="247" t="s">
        <v>176</v>
      </c>
      <c r="B442" s="287" t="s">
        <v>10460</v>
      </c>
      <c r="C442" s="287" t="s">
        <v>2073</v>
      </c>
      <c r="D442" s="305">
        <v>31</v>
      </c>
      <c r="E442" s="287" t="s">
        <v>43</v>
      </c>
      <c r="F442" s="362">
        <v>43707</v>
      </c>
      <c r="G442" s="363" t="s">
        <v>8820</v>
      </c>
      <c r="H442" s="363" t="s">
        <v>670</v>
      </c>
      <c r="I442" s="364">
        <v>18.39</v>
      </c>
      <c r="J442" s="364">
        <v>6</v>
      </c>
      <c r="K442" s="363" t="s">
        <v>815</v>
      </c>
      <c r="L442" s="292">
        <v>18.39</v>
      </c>
      <c r="M442" s="293" t="s">
        <v>671</v>
      </c>
      <c r="N442" s="293" t="s">
        <v>672</v>
      </c>
      <c r="O442" s="294" t="s">
        <v>178</v>
      </c>
      <c r="P442" s="295">
        <v>-26.994842999999999</v>
      </c>
      <c r="Q442" s="295" t="s">
        <v>484</v>
      </c>
      <c r="R442" s="296">
        <v>0</v>
      </c>
      <c r="S442" s="365">
        <v>1.1304862415569445E-4</v>
      </c>
      <c r="T442" s="365">
        <v>2.7063376238452535E-4</v>
      </c>
      <c r="U442" s="365">
        <v>0.41771811158975519</v>
      </c>
      <c r="V442" s="366"/>
      <c r="W442" s="295"/>
      <c r="X442" s="295"/>
      <c r="Y442" s="295"/>
      <c r="Z442" s="313"/>
      <c r="AA442" s="313"/>
      <c r="AB442" s="301"/>
      <c r="AC442" s="295"/>
    </row>
    <row r="443" spans="1:29" ht="15">
      <c r="A443" s="247" t="s">
        <v>176</v>
      </c>
      <c r="B443" s="287" t="s">
        <v>10461</v>
      </c>
      <c r="C443" s="287" t="s">
        <v>2075</v>
      </c>
      <c r="D443" s="305">
        <v>32</v>
      </c>
      <c r="E443" s="287" t="s">
        <v>43</v>
      </c>
      <c r="F443" s="362">
        <v>43707</v>
      </c>
      <c r="G443" s="363" t="s">
        <v>8820</v>
      </c>
      <c r="H443" s="363" t="s">
        <v>945</v>
      </c>
      <c r="I443" s="364">
        <v>20.43</v>
      </c>
      <c r="J443" s="364">
        <v>7</v>
      </c>
      <c r="K443" s="363" t="s">
        <v>815</v>
      </c>
      <c r="L443" s="292">
        <v>20.43</v>
      </c>
      <c r="M443" s="293" t="s">
        <v>946</v>
      </c>
      <c r="N443" s="293" t="s">
        <v>947</v>
      </c>
      <c r="O443" s="294" t="s">
        <v>178</v>
      </c>
      <c r="P443" s="295">
        <v>-14.231735</v>
      </c>
      <c r="Q443" s="295" t="s">
        <v>484</v>
      </c>
      <c r="R443" s="296">
        <v>0</v>
      </c>
      <c r="S443" s="365">
        <v>3.3613147019773853E-4</v>
      </c>
      <c r="T443" s="365">
        <v>3.0570516076487036E-4</v>
      </c>
      <c r="U443" s="365">
        <v>1.0995282819457217</v>
      </c>
      <c r="V443" s="366"/>
      <c r="W443" s="295"/>
      <c r="X443" s="295"/>
      <c r="Y443" s="295"/>
      <c r="Z443" s="313"/>
      <c r="AA443" s="313"/>
      <c r="AB443" s="301"/>
      <c r="AC443" s="295"/>
    </row>
    <row r="444" spans="1:29" ht="15">
      <c r="A444" s="247" t="s">
        <v>176</v>
      </c>
      <c r="B444" s="287" t="s">
        <v>10462</v>
      </c>
      <c r="C444" s="287" t="s">
        <v>2080</v>
      </c>
      <c r="D444" s="305">
        <v>33</v>
      </c>
      <c r="E444" s="287" t="s">
        <v>43</v>
      </c>
      <c r="F444" s="362">
        <v>43707</v>
      </c>
      <c r="G444" s="363" t="s">
        <v>8820</v>
      </c>
      <c r="H444" s="363" t="s">
        <v>951</v>
      </c>
      <c r="I444" s="364">
        <v>17.57</v>
      </c>
      <c r="J444" s="364">
        <v>2</v>
      </c>
      <c r="K444" s="363" t="s">
        <v>815</v>
      </c>
      <c r="L444" s="292">
        <v>17.57</v>
      </c>
      <c r="M444" s="293" t="s">
        <v>952</v>
      </c>
      <c r="N444" s="293" t="s">
        <v>953</v>
      </c>
      <c r="O444" s="294" t="s">
        <v>178</v>
      </c>
      <c r="P444" s="295">
        <v>-38.264229999999998</v>
      </c>
      <c r="Q444" s="295" t="s">
        <v>456</v>
      </c>
      <c r="R444" s="296">
        <v>0</v>
      </c>
      <c r="S444" s="365">
        <v>1.9748215168969289E-5</v>
      </c>
      <c r="T444" s="365">
        <v>1.2538336646066315E-4</v>
      </c>
      <c r="U444" s="365">
        <v>0.15750267141826144</v>
      </c>
      <c r="V444" s="366"/>
      <c r="W444" s="295"/>
      <c r="X444" s="295"/>
      <c r="Y444" s="295"/>
      <c r="Z444" s="313"/>
      <c r="AA444" s="313"/>
      <c r="AB444" s="301"/>
      <c r="AC444" s="295"/>
    </row>
    <row r="445" spans="1:29" ht="15">
      <c r="A445" s="247" t="s">
        <v>176</v>
      </c>
      <c r="B445" s="287" t="s">
        <v>10463</v>
      </c>
      <c r="C445" s="287" t="s">
        <v>2082</v>
      </c>
      <c r="D445" s="305">
        <v>34</v>
      </c>
      <c r="E445" s="287" t="s">
        <v>43</v>
      </c>
      <c r="F445" s="362">
        <v>43707</v>
      </c>
      <c r="G445" s="363" t="s">
        <v>8820</v>
      </c>
      <c r="H445" s="363" t="s">
        <v>961</v>
      </c>
      <c r="I445" s="364">
        <v>16.600000000000001</v>
      </c>
      <c r="J445" s="364">
        <v>20</v>
      </c>
      <c r="K445" s="363" t="s">
        <v>815</v>
      </c>
      <c r="L445" s="292">
        <v>16.600000000000001</v>
      </c>
      <c r="M445" s="293" t="s">
        <v>962</v>
      </c>
      <c r="N445" s="293" t="s">
        <v>963</v>
      </c>
      <c r="O445" s="294" t="s">
        <v>178</v>
      </c>
      <c r="P445" s="295">
        <v>16.983795000000001</v>
      </c>
      <c r="Q445" s="295" t="s">
        <v>408</v>
      </c>
      <c r="R445" s="296">
        <v>0</v>
      </c>
      <c r="S445" s="365">
        <v>6.2728715811422153E-5</v>
      </c>
      <c r="T445" s="365">
        <v>2.5972802227334672E-4</v>
      </c>
      <c r="U445" s="365">
        <v>0.24151693476264294</v>
      </c>
      <c r="V445" s="366"/>
      <c r="W445" s="295"/>
      <c r="X445" s="295"/>
      <c r="Y445" s="295"/>
      <c r="Z445" s="313"/>
      <c r="AA445" s="313"/>
      <c r="AB445" s="301"/>
      <c r="AC445" s="295"/>
    </row>
    <row r="446" spans="1:29" ht="15">
      <c r="A446" s="247" t="s">
        <v>176</v>
      </c>
      <c r="B446" s="287" t="s">
        <v>9194</v>
      </c>
      <c r="C446" s="287" t="s">
        <v>2084</v>
      </c>
      <c r="D446" s="305">
        <v>35</v>
      </c>
      <c r="E446" s="287" t="s">
        <v>43</v>
      </c>
      <c r="F446" s="362">
        <v>43707</v>
      </c>
      <c r="G446" s="363" t="s">
        <v>8820</v>
      </c>
      <c r="H446" s="363" t="s">
        <v>3107</v>
      </c>
      <c r="I446" s="364">
        <v>13.75</v>
      </c>
      <c r="J446" s="364">
        <v>74</v>
      </c>
      <c r="K446" s="363" t="s">
        <v>815</v>
      </c>
      <c r="L446" s="292">
        <v>13.75</v>
      </c>
      <c r="M446" s="293" t="s">
        <v>3108</v>
      </c>
      <c r="N446" s="293" t="s">
        <v>3109</v>
      </c>
      <c r="O446" s="294" t="s">
        <v>178</v>
      </c>
      <c r="P446" s="295">
        <v>4.4832825999999999</v>
      </c>
      <c r="Q446" s="295" t="s">
        <v>280</v>
      </c>
      <c r="R446" s="296">
        <v>0</v>
      </c>
      <c r="S446" s="365">
        <v>2.9690751866470305E-4</v>
      </c>
      <c r="T446" s="365">
        <v>2.2100943924687903E-4</v>
      </c>
      <c r="U446" s="365">
        <v>1.3434155558081928</v>
      </c>
      <c r="V446" s="366"/>
      <c r="W446" s="295"/>
      <c r="X446" s="295"/>
      <c r="Y446" s="295"/>
      <c r="Z446" s="313"/>
      <c r="AA446" s="313"/>
      <c r="AB446" s="301"/>
      <c r="AC446" s="295"/>
    </row>
    <row r="447" spans="1:29" ht="15">
      <c r="A447" s="247" t="s">
        <v>176</v>
      </c>
      <c r="B447" s="287" t="s">
        <v>10464</v>
      </c>
      <c r="C447" s="287" t="s">
        <v>2086</v>
      </c>
      <c r="D447" s="305">
        <v>36</v>
      </c>
      <c r="E447" s="287" t="s">
        <v>43</v>
      </c>
      <c r="F447" s="362">
        <v>43707</v>
      </c>
      <c r="G447" s="363" t="s">
        <v>8820</v>
      </c>
      <c r="H447" s="363" t="s">
        <v>981</v>
      </c>
      <c r="I447" s="364">
        <v>22.58</v>
      </c>
      <c r="J447" s="364">
        <v>11</v>
      </c>
      <c r="K447" s="363" t="s">
        <v>815</v>
      </c>
      <c r="L447" s="292">
        <v>22.58</v>
      </c>
      <c r="M447" s="293" t="s">
        <v>982</v>
      </c>
      <c r="N447" s="293" t="s">
        <v>983</v>
      </c>
      <c r="O447" s="294" t="s">
        <v>178</v>
      </c>
      <c r="P447" s="295">
        <v>2.2644877000000001</v>
      </c>
      <c r="Q447" s="295" t="s">
        <v>484</v>
      </c>
      <c r="R447" s="296">
        <v>0</v>
      </c>
      <c r="S447" s="365">
        <v>8.4315590314362006E-4</v>
      </c>
      <c r="T447" s="365">
        <v>4.3734398646091586E-4</v>
      </c>
      <c r="U447" s="365">
        <v>1.9279009869705168</v>
      </c>
      <c r="V447" s="366"/>
      <c r="W447" s="295"/>
      <c r="X447" s="295"/>
      <c r="Y447" s="295"/>
      <c r="Z447" s="313"/>
      <c r="AA447" s="313"/>
      <c r="AB447" s="301"/>
      <c r="AC447" s="295"/>
    </row>
    <row r="448" spans="1:29" ht="15">
      <c r="A448" s="247" t="s">
        <v>176</v>
      </c>
      <c r="B448" s="287" t="s">
        <v>9184</v>
      </c>
      <c r="C448" s="287" t="s">
        <v>2091</v>
      </c>
      <c r="D448" s="305">
        <v>37</v>
      </c>
      <c r="E448" s="287" t="s">
        <v>43</v>
      </c>
      <c r="F448" s="362">
        <v>43707</v>
      </c>
      <c r="G448" s="363" t="s">
        <v>8820</v>
      </c>
      <c r="H448" s="363" t="s">
        <v>3681</v>
      </c>
      <c r="I448" s="364">
        <v>14.37</v>
      </c>
      <c r="J448" s="364">
        <v>107</v>
      </c>
      <c r="K448" s="363" t="s">
        <v>815</v>
      </c>
      <c r="L448" s="292">
        <v>14.37</v>
      </c>
      <c r="M448" s="293" t="s">
        <v>3682</v>
      </c>
      <c r="N448" s="293" t="s">
        <v>3683</v>
      </c>
      <c r="O448" s="294" t="s">
        <v>178</v>
      </c>
      <c r="P448" s="295">
        <v>-12.484776999999999</v>
      </c>
      <c r="Q448" s="295" t="s">
        <v>399</v>
      </c>
      <c r="R448" s="296">
        <v>0</v>
      </c>
      <c r="S448" s="365">
        <v>8.3953449619230116E-6</v>
      </c>
      <c r="T448" s="365">
        <v>2.3476209707101381E-4</v>
      </c>
      <c r="U448" s="365">
        <v>3.5761075006002702E-2</v>
      </c>
      <c r="V448" s="366"/>
      <c r="W448" s="295"/>
      <c r="X448" s="295"/>
      <c r="Y448" s="295"/>
      <c r="Z448" s="313"/>
      <c r="AA448" s="313"/>
      <c r="AB448" s="301"/>
      <c r="AC448" s="295"/>
    </row>
    <row r="449" spans="1:29" ht="15">
      <c r="A449" s="247" t="s">
        <v>176</v>
      </c>
      <c r="B449" s="287" t="s">
        <v>9185</v>
      </c>
      <c r="C449" s="287" t="s">
        <v>2093</v>
      </c>
      <c r="D449" s="305">
        <v>38</v>
      </c>
      <c r="E449" s="287" t="s">
        <v>43</v>
      </c>
      <c r="F449" s="362">
        <v>43707</v>
      </c>
      <c r="G449" s="363" t="s">
        <v>8820</v>
      </c>
      <c r="H449" s="363" t="s">
        <v>4614</v>
      </c>
      <c r="I449" s="364">
        <v>14.62</v>
      </c>
      <c r="J449" s="364">
        <v>129</v>
      </c>
      <c r="K449" s="363" t="s">
        <v>815</v>
      </c>
      <c r="L449" s="292">
        <v>14.62</v>
      </c>
      <c r="M449" s="293" t="s">
        <v>4615</v>
      </c>
      <c r="N449" s="293" t="s">
        <v>4616</v>
      </c>
      <c r="O449" s="294" t="s">
        <v>178</v>
      </c>
      <c r="P449" s="295">
        <v>-8.2234800000000003</v>
      </c>
      <c r="Q449" s="295" t="s">
        <v>408</v>
      </c>
      <c r="R449" s="296">
        <v>0</v>
      </c>
      <c r="S449" s="365">
        <v>4.9871813587662258E-5</v>
      </c>
      <c r="T449" s="365">
        <v>5.9156415206495301E-4</v>
      </c>
      <c r="U449" s="365">
        <v>8.4304996192849757E-2</v>
      </c>
      <c r="V449" s="366"/>
      <c r="W449" s="295"/>
      <c r="X449" s="295"/>
      <c r="Y449" s="295"/>
      <c r="Z449" s="313"/>
      <c r="AA449" s="313"/>
      <c r="AB449" s="301"/>
      <c r="AC449" s="295"/>
    </row>
    <row r="450" spans="1:29" ht="15">
      <c r="A450" s="247" t="s">
        <v>176</v>
      </c>
      <c r="B450" s="287" t="s">
        <v>9186</v>
      </c>
      <c r="C450" s="287" t="s">
        <v>2095</v>
      </c>
      <c r="D450" s="305">
        <v>39</v>
      </c>
      <c r="E450" s="287" t="s">
        <v>43</v>
      </c>
      <c r="F450" s="362">
        <v>43707</v>
      </c>
      <c r="G450" s="363" t="s">
        <v>8820</v>
      </c>
      <c r="H450" s="363" t="s">
        <v>996</v>
      </c>
      <c r="I450" s="364">
        <v>23.25</v>
      </c>
      <c r="J450" s="364">
        <v>22</v>
      </c>
      <c r="K450" s="363" t="s">
        <v>815</v>
      </c>
      <c r="L450" s="292">
        <v>23.25</v>
      </c>
      <c r="M450" s="293" t="s">
        <v>997</v>
      </c>
      <c r="N450" s="293" t="s">
        <v>998</v>
      </c>
      <c r="O450" s="294" t="s">
        <v>178</v>
      </c>
      <c r="P450" s="295">
        <v>7.8385949999999998</v>
      </c>
      <c r="Q450" s="295" t="s">
        <v>447</v>
      </c>
      <c r="R450" s="296">
        <v>0</v>
      </c>
      <c r="S450" s="365">
        <v>6.5202023730551748E-4</v>
      </c>
      <c r="T450" s="365">
        <v>6.0774121419805412E-4</v>
      </c>
      <c r="U450" s="365">
        <v>1.0728583516684678</v>
      </c>
      <c r="V450" s="366"/>
      <c r="W450" s="295"/>
      <c r="X450" s="295"/>
      <c r="Y450" s="295"/>
      <c r="Z450" s="313"/>
      <c r="AA450" s="313"/>
      <c r="AB450" s="301"/>
      <c r="AC450" s="295"/>
    </row>
    <row r="451" spans="1:29" ht="15">
      <c r="A451" s="247" t="s">
        <v>10465</v>
      </c>
      <c r="B451" s="287" t="s">
        <v>10466</v>
      </c>
      <c r="C451" s="287" t="s">
        <v>2097</v>
      </c>
      <c r="D451" s="305">
        <v>40</v>
      </c>
      <c r="E451" s="287" t="s">
        <v>43</v>
      </c>
      <c r="F451" s="362">
        <v>43707</v>
      </c>
      <c r="G451" s="363" t="s">
        <v>8820</v>
      </c>
      <c r="H451" s="363" t="s">
        <v>2660</v>
      </c>
      <c r="I451" s="364">
        <v>20.65</v>
      </c>
      <c r="J451" s="364">
        <v>1</v>
      </c>
      <c r="K451" s="363" t="s">
        <v>815</v>
      </c>
      <c r="L451" s="292">
        <v>20.65</v>
      </c>
      <c r="M451" s="293" t="s">
        <v>2661</v>
      </c>
      <c r="N451" s="293" t="s">
        <v>2662</v>
      </c>
      <c r="O451" s="294" t="s">
        <v>178</v>
      </c>
      <c r="P451" s="295">
        <v>-33.236342999999998</v>
      </c>
      <c r="Q451" s="295" t="s">
        <v>408</v>
      </c>
      <c r="R451" s="296">
        <v>0</v>
      </c>
      <c r="S451" s="365">
        <v>1.0075130260037378E-4</v>
      </c>
      <c r="T451" s="365">
        <v>2.4948429392015255E-4</v>
      </c>
      <c r="U451" s="365">
        <v>0.40383825778074522</v>
      </c>
      <c r="V451" s="366"/>
      <c r="W451" s="295"/>
      <c r="X451" s="295"/>
      <c r="Y451" s="295"/>
      <c r="Z451" s="313"/>
      <c r="AA451" s="313"/>
      <c r="AB451" s="301"/>
      <c r="AC451" s="295"/>
    </row>
    <row r="452" spans="1:29" ht="15">
      <c r="A452" s="247" t="s">
        <v>176</v>
      </c>
      <c r="B452" s="287" t="s">
        <v>10467</v>
      </c>
      <c r="C452" s="287" t="s">
        <v>2102</v>
      </c>
      <c r="D452" s="305">
        <v>41</v>
      </c>
      <c r="E452" s="287" t="s">
        <v>43</v>
      </c>
      <c r="F452" s="362">
        <v>43707</v>
      </c>
      <c r="G452" s="363" t="s">
        <v>8820</v>
      </c>
      <c r="H452" s="363" t="s">
        <v>1001</v>
      </c>
      <c r="I452" s="364">
        <v>18.61</v>
      </c>
      <c r="J452" s="364">
        <v>32</v>
      </c>
      <c r="K452" s="363" t="s">
        <v>815</v>
      </c>
      <c r="L452" s="292">
        <v>18.61</v>
      </c>
      <c r="M452" s="293" t="s">
        <v>1002</v>
      </c>
      <c r="N452" s="293" t="s">
        <v>1003</v>
      </c>
      <c r="O452" s="294" t="s">
        <v>178</v>
      </c>
      <c r="P452" s="295">
        <v>-19.332462</v>
      </c>
      <c r="Q452" s="295" t="s">
        <v>408</v>
      </c>
      <c r="R452" s="296">
        <v>0</v>
      </c>
      <c r="S452" s="365">
        <v>5.4172842677200374E-5</v>
      </c>
      <c r="T452" s="365">
        <v>1.4264685897174932E-4</v>
      </c>
      <c r="U452" s="365">
        <v>0.37976891371950294</v>
      </c>
      <c r="V452" s="366"/>
      <c r="W452" s="295"/>
      <c r="X452" s="295"/>
      <c r="Y452" s="295"/>
      <c r="Z452" s="313"/>
      <c r="AA452" s="313"/>
      <c r="AB452" s="301"/>
      <c r="AC452" s="295"/>
    </row>
    <row r="453" spans="1:29" ht="15">
      <c r="A453" s="247" t="s">
        <v>10468</v>
      </c>
      <c r="B453" s="287" t="s">
        <v>10469</v>
      </c>
      <c r="C453" s="287" t="s">
        <v>2104</v>
      </c>
      <c r="D453" s="305">
        <v>42</v>
      </c>
      <c r="E453" s="287" t="s">
        <v>43</v>
      </c>
      <c r="F453" s="362">
        <v>43707</v>
      </c>
      <c r="G453" s="363" t="s">
        <v>8820</v>
      </c>
      <c r="H453" s="363" t="s">
        <v>2798</v>
      </c>
      <c r="I453" s="364">
        <v>25.41</v>
      </c>
      <c r="J453" s="364">
        <v>1</v>
      </c>
      <c r="K453" s="363" t="s">
        <v>815</v>
      </c>
      <c r="L453" s="292">
        <v>25.41</v>
      </c>
      <c r="M453" s="293" t="s">
        <v>2799</v>
      </c>
      <c r="N453" s="293" t="s">
        <v>2800</v>
      </c>
      <c r="O453" s="294" t="s">
        <v>178</v>
      </c>
      <c r="P453" s="295">
        <v>-20.469486</v>
      </c>
      <c r="Q453" s="295" t="s">
        <v>408</v>
      </c>
      <c r="R453" s="296">
        <v>0</v>
      </c>
      <c r="S453" s="365">
        <v>2.3583934482625288E-5</v>
      </c>
      <c r="T453" s="365">
        <v>2.3422357294722112E-4</v>
      </c>
      <c r="U453" s="365">
        <v>0.10068984170068819</v>
      </c>
      <c r="V453" s="366"/>
      <c r="W453" s="295"/>
      <c r="X453" s="295"/>
      <c r="Y453" s="295"/>
      <c r="Z453" s="313"/>
      <c r="AA453" s="313"/>
      <c r="AB453" s="301"/>
      <c r="AC453" s="295"/>
    </row>
    <row r="454" spans="1:29" ht="15">
      <c r="A454" s="247" t="s">
        <v>10470</v>
      </c>
      <c r="B454" s="287" t="s">
        <v>10471</v>
      </c>
      <c r="C454" s="287" t="s">
        <v>2106</v>
      </c>
      <c r="D454" s="305">
        <v>43</v>
      </c>
      <c r="E454" s="287" t="s">
        <v>43</v>
      </c>
      <c r="F454" s="362">
        <v>43707</v>
      </c>
      <c r="G454" s="363" t="s">
        <v>8820</v>
      </c>
      <c r="H454" s="363" t="s">
        <v>7072</v>
      </c>
      <c r="I454" s="364">
        <v>24.98</v>
      </c>
      <c r="J454" s="364">
        <v>1</v>
      </c>
      <c r="K454" s="363" t="s">
        <v>815</v>
      </c>
      <c r="L454" s="292">
        <v>24.98</v>
      </c>
      <c r="M454" s="293" t="s">
        <v>7073</v>
      </c>
      <c r="N454" s="293" t="s">
        <v>7074</v>
      </c>
      <c r="O454" s="294" t="s">
        <v>178</v>
      </c>
      <c r="P454" s="295">
        <v>-17.693579</v>
      </c>
      <c r="Q454" s="295" t="s">
        <v>408</v>
      </c>
      <c r="R454" s="296">
        <v>0</v>
      </c>
      <c r="S454" s="365">
        <v>3.9748594675280555E-5</v>
      </c>
      <c r="T454" s="365">
        <v>3.6907527024757265E-4</v>
      </c>
      <c r="U454" s="365">
        <v>0.10769780009540472</v>
      </c>
      <c r="V454" s="366"/>
      <c r="W454" s="295"/>
      <c r="X454" s="295"/>
      <c r="Y454" s="295"/>
      <c r="Z454" s="313"/>
      <c r="AA454" s="313"/>
      <c r="AB454" s="301"/>
      <c r="AC454" s="295"/>
    </row>
    <row r="455" spans="1:29" ht="15">
      <c r="A455" s="247" t="s">
        <v>176</v>
      </c>
      <c r="B455" s="287" t="s">
        <v>9187</v>
      </c>
      <c r="C455" s="287" t="s">
        <v>2108</v>
      </c>
      <c r="D455" s="305">
        <v>44</v>
      </c>
      <c r="E455" s="287" t="s">
        <v>43</v>
      </c>
      <c r="F455" s="362">
        <v>43707</v>
      </c>
      <c r="G455" s="363" t="s">
        <v>8820</v>
      </c>
      <c r="H455" s="363" t="s">
        <v>3138</v>
      </c>
      <c r="I455" s="364">
        <v>22.12</v>
      </c>
      <c r="J455" s="364">
        <v>83</v>
      </c>
      <c r="K455" s="363" t="s">
        <v>815</v>
      </c>
      <c r="L455" s="292">
        <v>22.12</v>
      </c>
      <c r="M455" s="293" t="s">
        <v>3139</v>
      </c>
      <c r="N455" s="293" t="s">
        <v>3140</v>
      </c>
      <c r="O455" s="294" t="s">
        <v>178</v>
      </c>
      <c r="P455" s="295">
        <v>5.3333399999999997</v>
      </c>
      <c r="Q455" s="295" t="s">
        <v>447</v>
      </c>
      <c r="R455" s="296">
        <v>0</v>
      </c>
      <c r="S455" s="365">
        <v>4.1871963925321521E-4</v>
      </c>
      <c r="T455" s="365">
        <v>3.8987320095507701E-4</v>
      </c>
      <c r="U455" s="365">
        <v>1.0739892822268182</v>
      </c>
      <c r="V455" s="366"/>
      <c r="W455" s="295"/>
      <c r="X455" s="295"/>
      <c r="Y455" s="295"/>
      <c r="Z455" s="313"/>
      <c r="AA455" s="313"/>
      <c r="AB455" s="301"/>
      <c r="AC455" s="295"/>
    </row>
    <row r="456" spans="1:29" ht="15">
      <c r="A456" s="247" t="s">
        <v>176</v>
      </c>
      <c r="B456" s="287" t="s">
        <v>10472</v>
      </c>
      <c r="C456" s="287" t="s">
        <v>2110</v>
      </c>
      <c r="D456" s="305">
        <v>45</v>
      </c>
      <c r="E456" s="287" t="s">
        <v>43</v>
      </c>
      <c r="F456" s="362">
        <v>43707</v>
      </c>
      <c r="G456" s="363" t="s">
        <v>8820</v>
      </c>
      <c r="H456" s="363" t="s">
        <v>758</v>
      </c>
      <c r="I456" s="364">
        <v>23.6</v>
      </c>
      <c r="J456" s="364">
        <v>5</v>
      </c>
      <c r="K456" s="363" t="s">
        <v>815</v>
      </c>
      <c r="L456" s="292">
        <v>23.6</v>
      </c>
      <c r="M456" s="293" t="s">
        <v>759</v>
      </c>
      <c r="N456" s="293" t="s">
        <v>760</v>
      </c>
      <c r="O456" s="294" t="s">
        <v>178</v>
      </c>
      <c r="P456" s="295">
        <v>-4.2207774999999996</v>
      </c>
      <c r="Q456" s="295" t="s">
        <v>447</v>
      </c>
      <c r="R456" s="296">
        <v>0</v>
      </c>
      <c r="S456" s="365">
        <v>2.1814590977399493E-4</v>
      </c>
      <c r="T456" s="365">
        <v>1.1738373277317541E-3</v>
      </c>
      <c r="U456" s="365">
        <v>0.18583998363344409</v>
      </c>
      <c r="V456" s="366"/>
      <c r="W456" s="295"/>
      <c r="X456" s="295"/>
      <c r="Y456" s="295"/>
      <c r="Z456" s="313"/>
      <c r="AA456" s="313"/>
      <c r="AB456" s="301"/>
      <c r="AC456" s="295"/>
    </row>
    <row r="457" spans="1:29" ht="15">
      <c r="A457" s="247" t="s">
        <v>176</v>
      </c>
      <c r="B457" s="287" t="s">
        <v>10473</v>
      </c>
      <c r="C457" s="287" t="s">
        <v>2115</v>
      </c>
      <c r="D457" s="305">
        <v>46</v>
      </c>
      <c r="E457" s="287" t="s">
        <v>43</v>
      </c>
      <c r="F457" s="362">
        <v>43707</v>
      </c>
      <c r="G457" s="363" t="s">
        <v>8820</v>
      </c>
      <c r="H457" s="363" t="s">
        <v>7367</v>
      </c>
      <c r="I457" s="364">
        <v>9.82</v>
      </c>
      <c r="J457" s="364">
        <v>3</v>
      </c>
      <c r="K457" s="363" t="s">
        <v>815</v>
      </c>
      <c r="L457" s="292">
        <v>9.82</v>
      </c>
      <c r="M457" s="293" t="s">
        <v>7368</v>
      </c>
      <c r="N457" s="293" t="s">
        <v>7369</v>
      </c>
      <c r="O457" s="294" t="s">
        <v>178</v>
      </c>
      <c r="P457" s="295">
        <v>-7.3584975999999997</v>
      </c>
      <c r="Q457" s="295" t="s">
        <v>280</v>
      </c>
      <c r="R457" s="296">
        <v>0</v>
      </c>
      <c r="S457" s="365">
        <v>0</v>
      </c>
      <c r="T457" s="365">
        <v>6.4870077580359725E-4</v>
      </c>
      <c r="U457" s="365">
        <v>0</v>
      </c>
      <c r="V457" s="366"/>
      <c r="W457" s="295"/>
      <c r="X457" s="295"/>
      <c r="Y457" s="295"/>
      <c r="Z457" s="313"/>
      <c r="AA457" s="313"/>
      <c r="AB457" s="301"/>
      <c r="AC457" s="295"/>
    </row>
    <row r="458" spans="1:29" ht="15">
      <c r="A458" s="247" t="s">
        <v>176</v>
      </c>
      <c r="B458" s="287" t="s">
        <v>10474</v>
      </c>
      <c r="C458" s="287" t="s">
        <v>2117</v>
      </c>
      <c r="D458" s="305">
        <v>47</v>
      </c>
      <c r="E458" s="287" t="s">
        <v>43</v>
      </c>
      <c r="F458" s="362">
        <v>43707</v>
      </c>
      <c r="G458" s="363" t="s">
        <v>8820</v>
      </c>
      <c r="H458" s="363" t="s">
        <v>2692</v>
      </c>
      <c r="I458" s="364">
        <v>15.7</v>
      </c>
      <c r="J458" s="364">
        <v>17</v>
      </c>
      <c r="K458" s="363" t="s">
        <v>815</v>
      </c>
      <c r="L458" s="292">
        <v>15.7</v>
      </c>
      <c r="M458" s="293" t="s">
        <v>2693</v>
      </c>
      <c r="N458" s="293" t="s">
        <v>2694</v>
      </c>
      <c r="O458" s="294" t="s">
        <v>178</v>
      </c>
      <c r="P458" s="295">
        <v>-18.186558000000002</v>
      </c>
      <c r="Q458" s="295" t="s">
        <v>280</v>
      </c>
      <c r="R458" s="296">
        <v>0</v>
      </c>
      <c r="S458" s="365">
        <v>3.7241104785029975E-5</v>
      </c>
      <c r="T458" s="365">
        <v>2.6491469766481702E-4</v>
      </c>
      <c r="U458" s="365">
        <v>0.14057772223777948</v>
      </c>
      <c r="V458" s="366"/>
      <c r="W458" s="295"/>
      <c r="X458" s="295"/>
      <c r="Y458" s="295"/>
      <c r="Z458" s="313"/>
      <c r="AA458" s="313"/>
      <c r="AB458" s="301"/>
      <c r="AC458" s="295"/>
    </row>
    <row r="459" spans="1:29" ht="15">
      <c r="A459" s="247" t="s">
        <v>176</v>
      </c>
      <c r="B459" s="287" t="s">
        <v>10475</v>
      </c>
      <c r="C459" s="287" t="s">
        <v>2119</v>
      </c>
      <c r="D459" s="305">
        <v>48</v>
      </c>
      <c r="E459" s="287" t="s">
        <v>43</v>
      </c>
      <c r="F459" s="362">
        <v>43707</v>
      </c>
      <c r="G459" s="363" t="s">
        <v>8820</v>
      </c>
      <c r="H459" s="363" t="s">
        <v>1030</v>
      </c>
      <c r="I459" s="364">
        <v>20.76</v>
      </c>
      <c r="J459" s="364">
        <v>14</v>
      </c>
      <c r="K459" s="363" t="s">
        <v>815</v>
      </c>
      <c r="L459" s="292">
        <v>20.76</v>
      </c>
      <c r="M459" s="293" t="s">
        <v>1031</v>
      </c>
      <c r="N459" s="293" t="s">
        <v>1032</v>
      </c>
      <c r="O459" s="294" t="s">
        <v>178</v>
      </c>
      <c r="P459" s="295">
        <v>-10.362691</v>
      </c>
      <c r="Q459" s="295" t="s">
        <v>280</v>
      </c>
      <c r="R459" s="296">
        <v>0</v>
      </c>
      <c r="S459" s="365">
        <v>9.2647239858112656E-5</v>
      </c>
      <c r="T459" s="365">
        <v>3.0132006055489394E-4</v>
      </c>
      <c r="U459" s="365">
        <v>0.30747119752829849</v>
      </c>
      <c r="V459" s="366"/>
      <c r="W459" s="295"/>
      <c r="X459" s="295"/>
      <c r="Y459" s="295"/>
      <c r="Z459" s="313"/>
      <c r="AA459" s="313"/>
      <c r="AB459" s="301"/>
      <c r="AC459" s="295"/>
    </row>
    <row r="460" spans="1:29" ht="15">
      <c r="A460" s="247" t="s">
        <v>176</v>
      </c>
      <c r="B460" s="287" t="s">
        <v>10476</v>
      </c>
      <c r="C460" s="287" t="s">
        <v>2124</v>
      </c>
      <c r="D460" s="305">
        <v>49</v>
      </c>
      <c r="E460" s="287" t="s">
        <v>43</v>
      </c>
      <c r="F460" s="362">
        <v>43707</v>
      </c>
      <c r="G460" s="363" t="s">
        <v>8820</v>
      </c>
      <c r="H460" s="363" t="s">
        <v>1035</v>
      </c>
      <c r="I460" s="364">
        <v>24.84</v>
      </c>
      <c r="J460" s="364">
        <v>11</v>
      </c>
      <c r="K460" s="363" t="s">
        <v>815</v>
      </c>
      <c r="L460" s="292">
        <v>24.84</v>
      </c>
      <c r="M460" s="293" t="s">
        <v>1036</v>
      </c>
      <c r="N460" s="293" t="s">
        <v>1037</v>
      </c>
      <c r="O460" s="294" t="s">
        <v>178</v>
      </c>
      <c r="P460" s="295">
        <v>-9.8039260000000006</v>
      </c>
      <c r="Q460" s="295" t="s">
        <v>280</v>
      </c>
      <c r="R460" s="296">
        <v>0</v>
      </c>
      <c r="S460" s="365">
        <v>7.8882882584735338E-5</v>
      </c>
      <c r="T460" s="365">
        <v>4.1191782034376637E-4</v>
      </c>
      <c r="U460" s="365">
        <v>0.19150150512765765</v>
      </c>
      <c r="V460" s="366"/>
      <c r="W460" s="295"/>
      <c r="X460" s="295"/>
      <c r="Y460" s="295"/>
      <c r="Z460" s="313"/>
      <c r="AA460" s="313"/>
      <c r="AB460" s="301"/>
      <c r="AC460" s="295"/>
    </row>
    <row r="461" spans="1:29" ht="15">
      <c r="A461" s="247" t="s">
        <v>176</v>
      </c>
      <c r="B461" s="287" t="s">
        <v>10477</v>
      </c>
      <c r="C461" s="287" t="s">
        <v>2126</v>
      </c>
      <c r="D461" s="305">
        <v>50</v>
      </c>
      <c r="E461" s="287" t="s">
        <v>43</v>
      </c>
      <c r="F461" s="362">
        <v>43707</v>
      </c>
      <c r="G461" s="363" t="s">
        <v>8820</v>
      </c>
      <c r="H461" s="363" t="s">
        <v>810</v>
      </c>
      <c r="I461" s="364">
        <v>19.47</v>
      </c>
      <c r="J461" s="364">
        <v>7</v>
      </c>
      <c r="K461" s="363" t="s">
        <v>815</v>
      </c>
      <c r="L461" s="292">
        <v>19.47</v>
      </c>
      <c r="M461" s="293" t="s">
        <v>811</v>
      </c>
      <c r="N461" s="293" t="s">
        <v>812</v>
      </c>
      <c r="O461" s="294" t="s">
        <v>178</v>
      </c>
      <c r="P461" s="295">
        <v>-6.8421070000000004</v>
      </c>
      <c r="Q461" s="295" t="s">
        <v>280</v>
      </c>
      <c r="R461" s="296">
        <v>0</v>
      </c>
      <c r="S461" s="365">
        <v>7.6593766574078876E-5</v>
      </c>
      <c r="T461" s="365">
        <v>4.0024659407615127E-4</v>
      </c>
      <c r="U461" s="365">
        <v>0.19136644185785645</v>
      </c>
      <c r="V461" s="366"/>
      <c r="W461" s="295"/>
      <c r="X461" s="295"/>
      <c r="Y461" s="295"/>
      <c r="Z461" s="313"/>
      <c r="AA461" s="313"/>
      <c r="AB461" s="301"/>
      <c r="AC461" s="295"/>
    </row>
    <row r="462" spans="1:29" ht="15">
      <c r="A462" s="247" t="s">
        <v>176</v>
      </c>
      <c r="B462" s="287" t="s">
        <v>9199</v>
      </c>
      <c r="C462" s="287" t="s">
        <v>2131</v>
      </c>
      <c r="D462" s="305">
        <v>1</v>
      </c>
      <c r="E462" s="287" t="s">
        <v>29</v>
      </c>
      <c r="F462" s="362">
        <v>43707</v>
      </c>
      <c r="G462" s="363" t="s">
        <v>8824</v>
      </c>
      <c r="H462" s="363" t="s">
        <v>822</v>
      </c>
      <c r="I462" s="364">
        <v>4.91629</v>
      </c>
      <c r="J462" s="364">
        <v>23</v>
      </c>
      <c r="K462" s="363" t="s">
        <v>815</v>
      </c>
      <c r="L462" s="292">
        <v>21.57</v>
      </c>
      <c r="M462" s="293" t="s">
        <v>823</v>
      </c>
      <c r="N462" s="293" t="s">
        <v>824</v>
      </c>
      <c r="O462" s="294" t="s">
        <v>169</v>
      </c>
      <c r="P462" s="295">
        <v>-11.670762</v>
      </c>
      <c r="Q462" s="295" t="s">
        <v>484</v>
      </c>
      <c r="R462" s="296">
        <v>0</v>
      </c>
      <c r="S462" s="365">
        <v>8.6889280044590131E-4</v>
      </c>
      <c r="T462" s="365">
        <v>3.292977766299422E-4</v>
      </c>
      <c r="U462" s="365">
        <v>2.6386233437049422</v>
      </c>
      <c r="V462" s="366"/>
      <c r="W462" s="295"/>
      <c r="X462" s="295"/>
      <c r="Y462" s="295"/>
      <c r="Z462" s="313"/>
      <c r="AA462" s="313"/>
      <c r="AB462" s="301"/>
      <c r="AC462" s="295"/>
    </row>
    <row r="463" spans="1:29" ht="15">
      <c r="A463" s="247" t="s">
        <v>10478</v>
      </c>
      <c r="B463" s="287" t="s">
        <v>9200</v>
      </c>
      <c r="C463" s="287" t="s">
        <v>2133</v>
      </c>
      <c r="D463" s="305">
        <v>2</v>
      </c>
      <c r="E463" s="287" t="s">
        <v>29</v>
      </c>
      <c r="F463" s="362">
        <v>43707</v>
      </c>
      <c r="G463" s="363" t="s">
        <v>8824</v>
      </c>
      <c r="H463" s="363" t="s">
        <v>9025</v>
      </c>
      <c r="I463" s="364">
        <v>6.9912400000000003</v>
      </c>
      <c r="J463" s="364">
        <v>1</v>
      </c>
      <c r="K463" s="363" t="s">
        <v>815</v>
      </c>
      <c r="L463" s="292">
        <v>63.65</v>
      </c>
      <c r="M463" s="293" t="s">
        <v>8348</v>
      </c>
      <c r="N463" s="293" t="s">
        <v>9026</v>
      </c>
      <c r="O463" s="294" t="s">
        <v>169</v>
      </c>
      <c r="P463" s="295">
        <v>-16.829998</v>
      </c>
      <c r="Q463" s="295" t="s">
        <v>447</v>
      </c>
      <c r="R463" s="296">
        <v>0</v>
      </c>
      <c r="S463" s="365">
        <v>2.5019385603340801E-4</v>
      </c>
      <c r="T463" s="365">
        <v>6.5126197885595071E-4</v>
      </c>
      <c r="U463" s="365">
        <v>0.38416776068044822</v>
      </c>
      <c r="V463" s="366"/>
      <c r="W463" s="295"/>
      <c r="X463" s="295"/>
      <c r="Y463" s="295"/>
      <c r="Z463" s="313"/>
      <c r="AA463" s="313"/>
      <c r="AB463" s="301"/>
      <c r="AC463" s="295"/>
    </row>
    <row r="464" spans="1:29" ht="15">
      <c r="A464" s="247" t="s">
        <v>176</v>
      </c>
      <c r="B464" s="287" t="s">
        <v>10479</v>
      </c>
      <c r="C464" s="287" t="s">
        <v>2135</v>
      </c>
      <c r="D464" s="305">
        <v>3</v>
      </c>
      <c r="E464" s="287" t="s">
        <v>29</v>
      </c>
      <c r="F464" s="362">
        <v>43707</v>
      </c>
      <c r="G464" s="363" t="s">
        <v>8824</v>
      </c>
      <c r="H464" s="363" t="s">
        <v>1282</v>
      </c>
      <c r="I464" s="364">
        <v>5.6692799999999997</v>
      </c>
      <c r="J464" s="364">
        <v>6</v>
      </c>
      <c r="K464" s="363" t="s">
        <v>815</v>
      </c>
      <c r="L464" s="292">
        <v>219.75</v>
      </c>
      <c r="M464" s="293" t="s">
        <v>1283</v>
      </c>
      <c r="N464" s="293" t="s">
        <v>1284</v>
      </c>
      <c r="O464" s="294" t="s">
        <v>169</v>
      </c>
      <c r="P464" s="295">
        <v>-7.5981854999999996</v>
      </c>
      <c r="Q464" s="295" t="s">
        <v>408</v>
      </c>
      <c r="R464" s="296">
        <v>0</v>
      </c>
      <c r="S464" s="365">
        <v>2.4689777176293295E-3</v>
      </c>
      <c r="T464" s="365">
        <v>1.8540181993720766E-3</v>
      </c>
      <c r="U464" s="365">
        <v>1.3316901195821751</v>
      </c>
      <c r="V464" s="366"/>
      <c r="W464" s="295"/>
      <c r="X464" s="295"/>
      <c r="Y464" s="295"/>
      <c r="Z464" s="313"/>
      <c r="AA464" s="313"/>
      <c r="AB464" s="301"/>
      <c r="AC464" s="295"/>
    </row>
    <row r="465" spans="1:29" ht="15">
      <c r="A465" s="247" t="s">
        <v>176</v>
      </c>
      <c r="B465" s="287" t="s">
        <v>10480</v>
      </c>
      <c r="C465" s="287" t="s">
        <v>2137</v>
      </c>
      <c r="D465" s="305">
        <v>4</v>
      </c>
      <c r="E465" s="287" t="s">
        <v>29</v>
      </c>
      <c r="F465" s="362">
        <v>43707</v>
      </c>
      <c r="G465" s="363" t="s">
        <v>8824</v>
      </c>
      <c r="H465" s="363" t="s">
        <v>3011</v>
      </c>
      <c r="I465" s="364">
        <v>5.1318900000000003</v>
      </c>
      <c r="J465" s="364">
        <v>41</v>
      </c>
      <c r="K465" s="363" t="s">
        <v>815</v>
      </c>
      <c r="L465" s="292">
        <v>32.630000000000003</v>
      </c>
      <c r="M465" s="293" t="s">
        <v>3012</v>
      </c>
      <c r="N465" s="293" t="s">
        <v>3013</v>
      </c>
      <c r="O465" s="294" t="s">
        <v>169</v>
      </c>
      <c r="P465" s="295">
        <v>-13.677244999999999</v>
      </c>
      <c r="Q465" s="295" t="s">
        <v>447</v>
      </c>
      <c r="R465" s="296">
        <v>0</v>
      </c>
      <c r="S465" s="365">
        <v>1.3890186312716163E-4</v>
      </c>
      <c r="T465" s="365">
        <v>2.7097988932792312E-4</v>
      </c>
      <c r="U465" s="365">
        <v>0.5125910394002382</v>
      </c>
      <c r="V465" s="366"/>
      <c r="W465" s="295"/>
      <c r="X465" s="295"/>
      <c r="Y465" s="295"/>
      <c r="Z465" s="313"/>
      <c r="AA465" s="313"/>
      <c r="AB465" s="301"/>
      <c r="AC465" s="295"/>
    </row>
    <row r="466" spans="1:29" ht="15">
      <c r="A466" s="247" t="s">
        <v>176</v>
      </c>
      <c r="B466" s="287" t="s">
        <v>10481</v>
      </c>
      <c r="C466" s="287" t="s">
        <v>2139</v>
      </c>
      <c r="D466" s="305">
        <v>5</v>
      </c>
      <c r="E466" s="287" t="s">
        <v>29</v>
      </c>
      <c r="F466" s="362">
        <v>43707</v>
      </c>
      <c r="G466" s="363" t="s">
        <v>8824</v>
      </c>
      <c r="H466" s="363" t="s">
        <v>3296</v>
      </c>
      <c r="I466" s="364">
        <v>5.3565899999999997</v>
      </c>
      <c r="J466" s="364">
        <v>2</v>
      </c>
      <c r="K466" s="363" t="s">
        <v>815</v>
      </c>
      <c r="L466" s="292">
        <v>17.12</v>
      </c>
      <c r="M466" s="293" t="s">
        <v>3297</v>
      </c>
      <c r="N466" s="293" t="s">
        <v>3298</v>
      </c>
      <c r="O466" s="294" t="s">
        <v>169</v>
      </c>
      <c r="P466" s="295">
        <v>-10.647178</v>
      </c>
      <c r="Q466" s="295" t="s">
        <v>484</v>
      </c>
      <c r="R466" s="296">
        <v>0</v>
      </c>
      <c r="S466" s="365">
        <v>2.821614214595545E-4</v>
      </c>
      <c r="T466" s="365">
        <v>3.0179200372983003E-4</v>
      </c>
      <c r="U466" s="365">
        <v>0.93495327236088999</v>
      </c>
      <c r="V466" s="366"/>
      <c r="W466" s="295"/>
      <c r="X466" s="295"/>
      <c r="Y466" s="295"/>
      <c r="Z466" s="313"/>
      <c r="AA466" s="313"/>
      <c r="AB466" s="301"/>
      <c r="AC466" s="295"/>
    </row>
    <row r="467" spans="1:29" ht="15">
      <c r="A467" s="247" t="s">
        <v>176</v>
      </c>
      <c r="B467" s="287" t="s">
        <v>10482</v>
      </c>
      <c r="C467" s="287" t="s">
        <v>2141</v>
      </c>
      <c r="D467" s="305">
        <v>6</v>
      </c>
      <c r="E467" s="287" t="s">
        <v>29</v>
      </c>
      <c r="F467" s="362">
        <v>43707</v>
      </c>
      <c r="G467" s="363" t="s">
        <v>8824</v>
      </c>
      <c r="H467" s="363" t="s">
        <v>3790</v>
      </c>
      <c r="I467" s="364">
        <v>6.9061000000000003</v>
      </c>
      <c r="J467" s="364">
        <v>6</v>
      </c>
      <c r="K467" s="363" t="s">
        <v>815</v>
      </c>
      <c r="L467" s="292">
        <v>43.13</v>
      </c>
      <c r="M467" s="293" t="s">
        <v>3791</v>
      </c>
      <c r="N467" s="293" t="s">
        <v>3792</v>
      </c>
      <c r="O467" s="294" t="s">
        <v>169</v>
      </c>
      <c r="P467" s="295">
        <v>-5.6855440000000002</v>
      </c>
      <c r="Q467" s="295" t="s">
        <v>408</v>
      </c>
      <c r="R467" s="296">
        <v>0</v>
      </c>
      <c r="S467" s="365">
        <v>5.2512258966286893E-4</v>
      </c>
      <c r="T467" s="365">
        <v>5.3998000519184816E-4</v>
      </c>
      <c r="U467" s="365">
        <v>0.97248524873860731</v>
      </c>
      <c r="V467" s="366"/>
      <c r="W467" s="295"/>
      <c r="X467" s="295"/>
      <c r="Y467" s="295"/>
      <c r="Z467" s="313"/>
      <c r="AA467" s="313"/>
      <c r="AB467" s="301"/>
      <c r="AC467" s="295"/>
    </row>
    <row r="468" spans="1:29" ht="15">
      <c r="A468" s="247" t="s">
        <v>10483</v>
      </c>
      <c r="B468" s="287" t="s">
        <v>10484</v>
      </c>
      <c r="C468" s="287" t="s">
        <v>2143</v>
      </c>
      <c r="D468" s="305">
        <v>7</v>
      </c>
      <c r="E468" s="287" t="s">
        <v>29</v>
      </c>
      <c r="F468" s="362">
        <v>43707</v>
      </c>
      <c r="G468" s="363" t="s">
        <v>8824</v>
      </c>
      <c r="H468" s="363" t="s">
        <v>4700</v>
      </c>
      <c r="I468" s="364">
        <v>7.2157799999999996</v>
      </c>
      <c r="J468" s="364">
        <v>1</v>
      </c>
      <c r="K468" s="363" t="s">
        <v>815</v>
      </c>
      <c r="L468" s="292">
        <v>119</v>
      </c>
      <c r="M468" s="293" t="s">
        <v>4701</v>
      </c>
      <c r="N468" s="293" t="s">
        <v>4702</v>
      </c>
      <c r="O468" s="294" t="s">
        <v>169</v>
      </c>
      <c r="P468" s="295">
        <v>-9.6225380000000005</v>
      </c>
      <c r="Q468" s="295" t="s">
        <v>408</v>
      </c>
      <c r="R468" s="296">
        <v>0</v>
      </c>
      <c r="S468" s="365">
        <v>1.5455609118065644E-3</v>
      </c>
      <c r="T468" s="365">
        <v>2.7616389741697833E-3</v>
      </c>
      <c r="U468" s="365">
        <v>0.55965349789112029</v>
      </c>
      <c r="V468" s="366"/>
      <c r="W468" s="295"/>
      <c r="X468" s="295"/>
      <c r="Y468" s="295"/>
      <c r="Z468" s="313"/>
      <c r="AA468" s="313"/>
      <c r="AB468" s="301"/>
      <c r="AC468" s="295"/>
    </row>
    <row r="469" spans="1:29" ht="15">
      <c r="A469" s="247" t="s">
        <v>176</v>
      </c>
      <c r="B469" s="287" t="s">
        <v>9197</v>
      </c>
      <c r="C469" s="287" t="s">
        <v>2145</v>
      </c>
      <c r="D469" s="305">
        <v>8</v>
      </c>
      <c r="E469" s="287" t="s">
        <v>29</v>
      </c>
      <c r="F469" s="362">
        <v>43707</v>
      </c>
      <c r="G469" s="363" t="s">
        <v>8824</v>
      </c>
      <c r="H469" s="363" t="s">
        <v>838</v>
      </c>
      <c r="I469" s="364">
        <v>5.5049900000000003</v>
      </c>
      <c r="J469" s="364">
        <v>10</v>
      </c>
      <c r="K469" s="363" t="s">
        <v>815</v>
      </c>
      <c r="L469" s="292">
        <v>11.38</v>
      </c>
      <c r="M469" s="293" t="s">
        <v>839</v>
      </c>
      <c r="N469" s="293" t="s">
        <v>840</v>
      </c>
      <c r="O469" s="294" t="s">
        <v>169</v>
      </c>
      <c r="P469" s="295">
        <v>-5.8726254000000004</v>
      </c>
      <c r="Q469" s="295" t="s">
        <v>447</v>
      </c>
      <c r="R469" s="296">
        <v>0</v>
      </c>
      <c r="S469" s="365">
        <v>5.6221045720344251E-6</v>
      </c>
      <c r="T469" s="365">
        <v>4.5537711003171516E-4</v>
      </c>
      <c r="U469" s="365">
        <v>1.2346041222060697E-2</v>
      </c>
      <c r="V469" s="366"/>
      <c r="W469" s="295"/>
      <c r="X469" s="295"/>
      <c r="Y469" s="295"/>
      <c r="Z469" s="313"/>
      <c r="AA469" s="313"/>
      <c r="AB469" s="301"/>
      <c r="AC469" s="295"/>
    </row>
    <row r="470" spans="1:29" ht="15">
      <c r="A470" s="247" t="s">
        <v>176</v>
      </c>
      <c r="B470" s="287" t="s">
        <v>10485</v>
      </c>
      <c r="C470" s="287" t="s">
        <v>2147</v>
      </c>
      <c r="D470" s="305">
        <v>9</v>
      </c>
      <c r="E470" s="287" t="s">
        <v>29</v>
      </c>
      <c r="F470" s="362">
        <v>43707</v>
      </c>
      <c r="G470" s="363" t="s">
        <v>8824</v>
      </c>
      <c r="H470" s="363" t="s">
        <v>2547</v>
      </c>
      <c r="I470" s="364">
        <v>4.3957100000000002</v>
      </c>
      <c r="J470" s="364">
        <v>18</v>
      </c>
      <c r="K470" s="363" t="s">
        <v>815</v>
      </c>
      <c r="L470" s="292">
        <v>42.78</v>
      </c>
      <c r="M470" s="293" t="s">
        <v>2548</v>
      </c>
      <c r="N470" s="293" t="s">
        <v>2549</v>
      </c>
      <c r="O470" s="294" t="s">
        <v>169</v>
      </c>
      <c r="P470" s="295">
        <v>-15.571344</v>
      </c>
      <c r="Q470" s="295" t="s">
        <v>484</v>
      </c>
      <c r="R470" s="296">
        <v>0</v>
      </c>
      <c r="S470" s="365">
        <v>1.239477091290422E-4</v>
      </c>
      <c r="T470" s="365">
        <v>1.6366278026139344E-4</v>
      </c>
      <c r="U470" s="365">
        <v>0.75733596197669106</v>
      </c>
      <c r="V470" s="366"/>
      <c r="W470" s="295"/>
      <c r="X470" s="295"/>
      <c r="Y470" s="295"/>
      <c r="Z470" s="313"/>
      <c r="AA470" s="313"/>
      <c r="AB470" s="301"/>
      <c r="AC470" s="295"/>
    </row>
    <row r="471" spans="1:29" ht="15">
      <c r="A471" s="247" t="s">
        <v>176</v>
      </c>
      <c r="B471" s="287" t="s">
        <v>9201</v>
      </c>
      <c r="C471" s="287" t="s">
        <v>2149</v>
      </c>
      <c r="D471" s="305">
        <v>10</v>
      </c>
      <c r="E471" s="287" t="s">
        <v>29</v>
      </c>
      <c r="F471" s="362">
        <v>43707</v>
      </c>
      <c r="G471" s="363" t="s">
        <v>8824</v>
      </c>
      <c r="H471" s="363" t="s">
        <v>3025</v>
      </c>
      <c r="I471" s="364">
        <v>4.4788600000000001</v>
      </c>
      <c r="J471" s="364">
        <v>14</v>
      </c>
      <c r="K471" s="363" t="s">
        <v>815</v>
      </c>
      <c r="L471" s="292">
        <v>52.18</v>
      </c>
      <c r="M471" s="293" t="s">
        <v>3026</v>
      </c>
      <c r="N471" s="293" t="s">
        <v>3027</v>
      </c>
      <c r="O471" s="294" t="s">
        <v>169</v>
      </c>
      <c r="P471" s="295">
        <v>-11.679083</v>
      </c>
      <c r="Q471" s="295" t="s">
        <v>484</v>
      </c>
      <c r="R471" s="296">
        <v>0</v>
      </c>
      <c r="S471" s="365">
        <v>1.4233767883890477E-3</v>
      </c>
      <c r="T471" s="365">
        <v>2.4125738913164598E-3</v>
      </c>
      <c r="U471" s="365">
        <v>0.58998267100219648</v>
      </c>
      <c r="V471" s="366"/>
      <c r="W471" s="295"/>
      <c r="X471" s="295"/>
      <c r="Y471" s="295"/>
      <c r="Z471" s="313"/>
      <c r="AA471" s="313"/>
      <c r="AB471" s="301"/>
      <c r="AC471" s="295"/>
    </row>
    <row r="472" spans="1:29" ht="15">
      <c r="A472" s="247" t="s">
        <v>176</v>
      </c>
      <c r="B472" s="287" t="s">
        <v>10486</v>
      </c>
      <c r="C472" s="287" t="s">
        <v>2151</v>
      </c>
      <c r="D472" s="305">
        <v>11</v>
      </c>
      <c r="E472" s="287" t="s">
        <v>29</v>
      </c>
      <c r="F472" s="362">
        <v>43707</v>
      </c>
      <c r="G472" s="363" t="s">
        <v>8824</v>
      </c>
      <c r="H472" s="363" t="s">
        <v>848</v>
      </c>
      <c r="I472" s="364">
        <v>5.1286800000000001</v>
      </c>
      <c r="J472" s="364">
        <v>3</v>
      </c>
      <c r="K472" s="363" t="s">
        <v>815</v>
      </c>
      <c r="L472" s="292">
        <v>29.32</v>
      </c>
      <c r="M472" s="293" t="s">
        <v>849</v>
      </c>
      <c r="N472" s="293" t="s">
        <v>850</v>
      </c>
      <c r="O472" s="294" t="s">
        <v>169</v>
      </c>
      <c r="P472" s="295">
        <v>-0.61017275000000004</v>
      </c>
      <c r="Q472" s="295" t="s">
        <v>280</v>
      </c>
      <c r="R472" s="296">
        <v>0</v>
      </c>
      <c r="S472" s="365">
        <v>1.1700904318233808E-3</v>
      </c>
      <c r="T472" s="365">
        <v>9.2098463730742929E-4</v>
      </c>
      <c r="U472" s="365">
        <v>1.2704776870591803</v>
      </c>
      <c r="V472" s="366"/>
      <c r="W472" s="295"/>
      <c r="X472" s="295"/>
      <c r="Y472" s="295"/>
      <c r="Z472" s="313"/>
      <c r="AA472" s="313"/>
      <c r="AB472" s="301"/>
      <c r="AC472" s="295"/>
    </row>
    <row r="473" spans="1:29" ht="15">
      <c r="A473" s="247" t="s">
        <v>10487</v>
      </c>
      <c r="B473" s="287" t="s">
        <v>10488</v>
      </c>
      <c r="C473" s="287" t="s">
        <v>2153</v>
      </c>
      <c r="D473" s="305">
        <v>12</v>
      </c>
      <c r="E473" s="287" t="s">
        <v>29</v>
      </c>
      <c r="F473" s="362">
        <v>43707</v>
      </c>
      <c r="G473" s="363" t="s">
        <v>8824</v>
      </c>
      <c r="H473" s="363" t="s">
        <v>9307</v>
      </c>
      <c r="I473" s="364">
        <v>7.3351699999999997</v>
      </c>
      <c r="J473" s="364">
        <v>1</v>
      </c>
      <c r="K473" s="363" t="s">
        <v>815</v>
      </c>
      <c r="L473" s="292">
        <v>149.27000000000001</v>
      </c>
      <c r="M473" s="293" t="s">
        <v>8415</v>
      </c>
      <c r="N473" s="293" t="s">
        <v>9308</v>
      </c>
      <c r="O473" s="294" t="s">
        <v>169</v>
      </c>
      <c r="P473" s="295">
        <v>-8.9817049999999998</v>
      </c>
      <c r="Q473" s="295" t="s">
        <v>408</v>
      </c>
      <c r="R473" s="296">
        <v>0</v>
      </c>
      <c r="S473" s="365">
        <v>6.300154519652745E-4</v>
      </c>
      <c r="T473" s="365">
        <v>8.712193789907457E-4</v>
      </c>
      <c r="U473" s="365">
        <v>0.723142146694566</v>
      </c>
      <c r="V473" s="366"/>
      <c r="W473" s="295"/>
      <c r="X473" s="295"/>
      <c r="Y473" s="295"/>
      <c r="Z473" s="313"/>
      <c r="AA473" s="313"/>
      <c r="AB473" s="301"/>
      <c r="AC473" s="295"/>
    </row>
    <row r="474" spans="1:29" ht="15">
      <c r="A474" s="247" t="s">
        <v>176</v>
      </c>
      <c r="B474" s="287" t="s">
        <v>10489</v>
      </c>
      <c r="C474" s="287" t="s">
        <v>2156</v>
      </c>
      <c r="D474" s="305">
        <v>13</v>
      </c>
      <c r="E474" s="287" t="s">
        <v>29</v>
      </c>
      <c r="F474" s="362">
        <v>43707</v>
      </c>
      <c r="G474" s="363" t="s">
        <v>8824</v>
      </c>
      <c r="H474" s="363" t="s">
        <v>2562</v>
      </c>
      <c r="I474" s="364">
        <v>4.4838100000000001</v>
      </c>
      <c r="J474" s="364">
        <v>16</v>
      </c>
      <c r="K474" s="363" t="s">
        <v>815</v>
      </c>
      <c r="L474" s="292">
        <v>33.22</v>
      </c>
      <c r="M474" s="293" t="s">
        <v>2563</v>
      </c>
      <c r="N474" s="293" t="s">
        <v>2564</v>
      </c>
      <c r="O474" s="294" t="s">
        <v>169</v>
      </c>
      <c r="P474" s="295">
        <v>-40.433926</v>
      </c>
      <c r="Q474" s="295" t="s">
        <v>447</v>
      </c>
      <c r="R474" s="296">
        <v>0</v>
      </c>
      <c r="S474" s="365">
        <v>2.2073458788111116E-4</v>
      </c>
      <c r="T474" s="365">
        <v>3.8151836302835354E-4</v>
      </c>
      <c r="U474" s="365">
        <v>0.57856871194613169</v>
      </c>
      <c r="V474" s="366"/>
      <c r="W474" s="295"/>
      <c r="X474" s="295"/>
      <c r="Y474" s="295"/>
      <c r="Z474" s="313"/>
      <c r="AA474" s="313"/>
      <c r="AB474" s="301"/>
      <c r="AC474" s="295"/>
    </row>
    <row r="475" spans="1:29" ht="15">
      <c r="A475" s="247" t="s">
        <v>176</v>
      </c>
      <c r="B475" s="287" t="s">
        <v>9202</v>
      </c>
      <c r="C475" s="287" t="s">
        <v>2161</v>
      </c>
      <c r="D475" s="305">
        <v>14</v>
      </c>
      <c r="E475" s="287" t="s">
        <v>29</v>
      </c>
      <c r="F475" s="362">
        <v>43707</v>
      </c>
      <c r="G475" s="363" t="s">
        <v>8824</v>
      </c>
      <c r="H475" s="363" t="s">
        <v>543</v>
      </c>
      <c r="I475" s="364">
        <v>3.0547</v>
      </c>
      <c r="J475" s="364">
        <v>10</v>
      </c>
      <c r="K475" s="363" t="s">
        <v>815</v>
      </c>
      <c r="L475" s="292">
        <v>21.99</v>
      </c>
      <c r="M475" s="293" t="s">
        <v>544</v>
      </c>
      <c r="N475" s="293" t="s">
        <v>545</v>
      </c>
      <c r="O475" s="294" t="s">
        <v>169</v>
      </c>
      <c r="P475" s="295">
        <v>-18.555557</v>
      </c>
      <c r="Q475" s="295" t="s">
        <v>484</v>
      </c>
      <c r="R475" s="296">
        <v>0</v>
      </c>
      <c r="S475" s="365">
        <v>2.5896287985184021E-4</v>
      </c>
      <c r="T475" s="365">
        <v>3.8110823352843374E-4</v>
      </c>
      <c r="U475" s="365">
        <v>0.67949956749627527</v>
      </c>
      <c r="V475" s="366"/>
      <c r="W475" s="295"/>
      <c r="X475" s="295"/>
      <c r="Y475" s="295"/>
      <c r="Z475" s="313"/>
      <c r="AA475" s="313"/>
      <c r="AB475" s="301"/>
      <c r="AC475" s="295"/>
    </row>
    <row r="476" spans="1:29" ht="15">
      <c r="A476" s="247" t="s">
        <v>176</v>
      </c>
      <c r="B476" s="287" t="s">
        <v>9203</v>
      </c>
      <c r="C476" s="287" t="s">
        <v>2163</v>
      </c>
      <c r="D476" s="305">
        <v>15</v>
      </c>
      <c r="E476" s="287" t="s">
        <v>29</v>
      </c>
      <c r="F476" s="362">
        <v>43707</v>
      </c>
      <c r="G476" s="363" t="s">
        <v>8824</v>
      </c>
      <c r="H476" s="363" t="s">
        <v>1336</v>
      </c>
      <c r="I476" s="364">
        <v>4.4829699999999999</v>
      </c>
      <c r="J476" s="364">
        <v>14</v>
      </c>
      <c r="K476" s="363" t="s">
        <v>815</v>
      </c>
      <c r="L476" s="292">
        <v>27.6</v>
      </c>
      <c r="M476" s="293" t="s">
        <v>1337</v>
      </c>
      <c r="N476" s="293" t="s">
        <v>1338</v>
      </c>
      <c r="O476" s="294" t="s">
        <v>169</v>
      </c>
      <c r="P476" s="295">
        <v>-8.9409410000000005</v>
      </c>
      <c r="Q476" s="295" t="s">
        <v>447</v>
      </c>
      <c r="R476" s="296">
        <v>0</v>
      </c>
      <c r="S476" s="365">
        <v>1.275898840605568E-4</v>
      </c>
      <c r="T476" s="365">
        <v>1.805086959948644E-4</v>
      </c>
      <c r="U476" s="365">
        <v>0.70683511039372215</v>
      </c>
      <c r="V476" s="366"/>
      <c r="W476" s="295"/>
      <c r="X476" s="295"/>
      <c r="Y476" s="295"/>
      <c r="Z476" s="313"/>
      <c r="AA476" s="313"/>
      <c r="AB476" s="301"/>
      <c r="AC476" s="295"/>
    </row>
    <row r="477" spans="1:29" ht="15">
      <c r="A477" s="247" t="s">
        <v>176</v>
      </c>
      <c r="B477" s="287" t="s">
        <v>10490</v>
      </c>
      <c r="C477" s="287" t="s">
        <v>2165</v>
      </c>
      <c r="D477" s="305">
        <v>16</v>
      </c>
      <c r="E477" s="287" t="s">
        <v>29</v>
      </c>
      <c r="F477" s="362">
        <v>43707</v>
      </c>
      <c r="G477" s="363" t="s">
        <v>8824</v>
      </c>
      <c r="H477" s="363" t="s">
        <v>3320</v>
      </c>
      <c r="I477" s="364">
        <v>5.9774000000000003</v>
      </c>
      <c r="J477" s="364">
        <v>5</v>
      </c>
      <c r="K477" s="363" t="s">
        <v>815</v>
      </c>
      <c r="L477" s="292">
        <v>42.63</v>
      </c>
      <c r="M477" s="293" t="s">
        <v>3321</v>
      </c>
      <c r="N477" s="293" t="s">
        <v>3322</v>
      </c>
      <c r="O477" s="294" t="s">
        <v>169</v>
      </c>
      <c r="P477" s="295">
        <v>-11.994213</v>
      </c>
      <c r="Q477" s="295" t="s">
        <v>280</v>
      </c>
      <c r="R477" s="296">
        <v>0</v>
      </c>
      <c r="S477" s="365">
        <v>1.3742126975914495E-3</v>
      </c>
      <c r="T477" s="365">
        <v>1.2906620404906743E-3</v>
      </c>
      <c r="U477" s="365">
        <v>1.0647347287513094</v>
      </c>
      <c r="V477" s="366"/>
      <c r="W477" s="295"/>
      <c r="X477" s="295"/>
      <c r="Y477" s="295"/>
      <c r="Z477" s="313"/>
      <c r="AA477" s="313"/>
      <c r="AB477" s="301"/>
      <c r="AC477" s="295"/>
    </row>
    <row r="478" spans="1:29" ht="15">
      <c r="A478" s="247" t="s">
        <v>176</v>
      </c>
      <c r="B478" s="287" t="s">
        <v>10491</v>
      </c>
      <c r="C478" s="287" t="s">
        <v>2167</v>
      </c>
      <c r="D478" s="305">
        <v>17</v>
      </c>
      <c r="E478" s="287" t="s">
        <v>29</v>
      </c>
      <c r="F478" s="362">
        <v>43707</v>
      </c>
      <c r="G478" s="363" t="s">
        <v>8824</v>
      </c>
      <c r="H478" s="363" t="s">
        <v>550</v>
      </c>
      <c r="I478" s="364">
        <v>7.3318599999999998</v>
      </c>
      <c r="J478" s="364">
        <v>3</v>
      </c>
      <c r="K478" s="363" t="s">
        <v>815</v>
      </c>
      <c r="L478" s="292">
        <v>67.930000000000007</v>
      </c>
      <c r="M478" s="293" t="s">
        <v>551</v>
      </c>
      <c r="N478" s="293" t="s">
        <v>552</v>
      </c>
      <c r="O478" s="294" t="s">
        <v>169</v>
      </c>
      <c r="P478" s="295">
        <v>-5.8619795000000003</v>
      </c>
      <c r="Q478" s="295" t="s">
        <v>447</v>
      </c>
      <c r="R478" s="296">
        <v>0</v>
      </c>
      <c r="S478" s="365">
        <v>2.5000632214030954E-3</v>
      </c>
      <c r="T478" s="365">
        <v>2.0923734237602676E-3</v>
      </c>
      <c r="U478" s="365">
        <v>1.1948456202957101</v>
      </c>
      <c r="V478" s="366"/>
      <c r="W478" s="295"/>
      <c r="X478" s="295"/>
      <c r="Y478" s="295"/>
      <c r="Z478" s="313"/>
      <c r="AA478" s="313"/>
      <c r="AB478" s="301"/>
      <c r="AC478" s="295"/>
    </row>
    <row r="479" spans="1:29" ht="15">
      <c r="A479" s="247" t="s">
        <v>176</v>
      </c>
      <c r="B479" s="287" t="s">
        <v>10492</v>
      </c>
      <c r="C479" s="287" t="s">
        <v>2172</v>
      </c>
      <c r="D479" s="305">
        <v>18</v>
      </c>
      <c r="E479" s="287" t="s">
        <v>29</v>
      </c>
      <c r="F479" s="362">
        <v>43707</v>
      </c>
      <c r="G479" s="363" t="s">
        <v>8824</v>
      </c>
      <c r="H479" s="363" t="s">
        <v>2305</v>
      </c>
      <c r="I479" s="364">
        <v>5.8046600000000002</v>
      </c>
      <c r="J479" s="364">
        <v>4</v>
      </c>
      <c r="K479" s="363" t="s">
        <v>815</v>
      </c>
      <c r="L479" s="292">
        <v>74.19</v>
      </c>
      <c r="M479" s="293" t="s">
        <v>2306</v>
      </c>
      <c r="N479" s="293" t="s">
        <v>2307</v>
      </c>
      <c r="O479" s="294" t="s">
        <v>169</v>
      </c>
      <c r="P479" s="295">
        <v>-13.581823999999999</v>
      </c>
      <c r="Q479" s="295" t="s">
        <v>484</v>
      </c>
      <c r="R479" s="296">
        <v>0</v>
      </c>
      <c r="S479" s="365">
        <v>4.3565442590616336E-3</v>
      </c>
      <c r="T479" s="365">
        <v>1.7628887539072947E-3</v>
      </c>
      <c r="U479" s="365">
        <v>2.471253077884648</v>
      </c>
      <c r="V479" s="366"/>
      <c r="W479" s="295"/>
      <c r="X479" s="295"/>
      <c r="Y479" s="295"/>
      <c r="Z479" s="313"/>
      <c r="AA479" s="313"/>
      <c r="AB479" s="301"/>
      <c r="AC479" s="295"/>
    </row>
    <row r="480" spans="1:29" ht="15">
      <c r="A480" s="247" t="s">
        <v>176</v>
      </c>
      <c r="B480" s="287" t="s">
        <v>9205</v>
      </c>
      <c r="C480" s="287" t="s">
        <v>2174</v>
      </c>
      <c r="D480" s="305">
        <v>19</v>
      </c>
      <c r="E480" s="287" t="s">
        <v>29</v>
      </c>
      <c r="F480" s="362">
        <v>43707</v>
      </c>
      <c r="G480" s="363" t="s">
        <v>8824</v>
      </c>
      <c r="H480" s="363" t="s">
        <v>597</v>
      </c>
      <c r="I480" s="364">
        <v>7.4215200000000001</v>
      </c>
      <c r="J480" s="364">
        <v>25</v>
      </c>
      <c r="K480" s="363" t="s">
        <v>815</v>
      </c>
      <c r="L480" s="292">
        <v>9.19</v>
      </c>
      <c r="M480" s="293" t="s">
        <v>598</v>
      </c>
      <c r="N480" s="293" t="s">
        <v>599</v>
      </c>
      <c r="O480" s="294" t="s">
        <v>169</v>
      </c>
      <c r="P480" s="295">
        <v>-16.907782000000001</v>
      </c>
      <c r="Q480" s="295" t="s">
        <v>456</v>
      </c>
      <c r="R480" s="296">
        <v>0</v>
      </c>
      <c r="S480" s="365">
        <v>6.9823718873783492E-4</v>
      </c>
      <c r="T480" s="365">
        <v>5.4231368311438136E-4</v>
      </c>
      <c r="U480" s="365">
        <v>1.2875153448609689</v>
      </c>
      <c r="V480" s="366"/>
      <c r="W480" s="295"/>
      <c r="X480" s="295"/>
      <c r="Y480" s="295"/>
      <c r="Z480" s="313"/>
      <c r="AA480" s="313"/>
      <c r="AB480" s="301"/>
      <c r="AC480" s="295"/>
    </row>
    <row r="481" spans="1:29" ht="15">
      <c r="A481" s="247" t="s">
        <v>10493</v>
      </c>
      <c r="B481" s="287" t="s">
        <v>9195</v>
      </c>
      <c r="C481" s="287" t="s">
        <v>2176</v>
      </c>
      <c r="D481" s="305">
        <v>20</v>
      </c>
      <c r="E481" s="287" t="s">
        <v>29</v>
      </c>
      <c r="F481" s="362">
        <v>43707</v>
      </c>
      <c r="G481" s="363" t="s">
        <v>8824</v>
      </c>
      <c r="H481" s="363" t="s">
        <v>2584</v>
      </c>
      <c r="I481" s="364">
        <v>6.9363200000000003</v>
      </c>
      <c r="J481" s="364">
        <v>1</v>
      </c>
      <c r="K481" s="363" t="s">
        <v>815</v>
      </c>
      <c r="L481" s="292">
        <v>15.79</v>
      </c>
      <c r="M481" s="293" t="s">
        <v>2585</v>
      </c>
      <c r="N481" s="293" t="s">
        <v>2586</v>
      </c>
      <c r="O481" s="294" t="s">
        <v>169</v>
      </c>
      <c r="P481" s="295">
        <v>-19.025642000000001</v>
      </c>
      <c r="Q481" s="295" t="s">
        <v>399</v>
      </c>
      <c r="R481" s="296">
        <v>0</v>
      </c>
      <c r="S481" s="365">
        <v>2.0917278155687356E-4</v>
      </c>
      <c r="T481" s="365">
        <v>1.5162809805230925E-4</v>
      </c>
      <c r="U481" s="365">
        <v>1.3795120049894203</v>
      </c>
      <c r="V481" s="366"/>
      <c r="W481" s="295"/>
      <c r="X481" s="295"/>
      <c r="Y481" s="295"/>
      <c r="Z481" s="313"/>
      <c r="AA481" s="313"/>
      <c r="AB481" s="301"/>
      <c r="AC481" s="295"/>
    </row>
    <row r="482" spans="1:29" ht="15">
      <c r="A482" s="247" t="s">
        <v>176</v>
      </c>
      <c r="B482" s="287" t="s">
        <v>9196</v>
      </c>
      <c r="C482" s="287" t="s">
        <v>2179</v>
      </c>
      <c r="D482" s="305">
        <v>21</v>
      </c>
      <c r="E482" s="287" t="s">
        <v>29</v>
      </c>
      <c r="F482" s="362">
        <v>43707</v>
      </c>
      <c r="G482" s="363" t="s">
        <v>8824</v>
      </c>
      <c r="H482" s="363" t="s">
        <v>4729</v>
      </c>
      <c r="I482" s="364">
        <v>6.36029</v>
      </c>
      <c r="J482" s="364">
        <v>55</v>
      </c>
      <c r="K482" s="363" t="s">
        <v>815</v>
      </c>
      <c r="L482" s="292">
        <v>37.090000000000003</v>
      </c>
      <c r="M482" s="293" t="s">
        <v>4730</v>
      </c>
      <c r="N482" s="293" t="s">
        <v>4731</v>
      </c>
      <c r="O482" s="294" t="s">
        <v>169</v>
      </c>
      <c r="P482" s="295">
        <v>-8.056521</v>
      </c>
      <c r="Q482" s="295" t="s">
        <v>280</v>
      </c>
      <c r="R482" s="296">
        <v>0</v>
      </c>
      <c r="S482" s="365">
        <v>2.5554938921900265E-3</v>
      </c>
      <c r="T482" s="365">
        <v>2.0138956710603795E-3</v>
      </c>
      <c r="U482" s="365">
        <v>1.2689306248145806</v>
      </c>
      <c r="V482" s="366"/>
      <c r="W482" s="295"/>
      <c r="X482" s="295"/>
      <c r="Y482" s="295"/>
      <c r="Z482" s="313"/>
      <c r="AA482" s="313"/>
      <c r="AB482" s="301"/>
      <c r="AC482" s="295"/>
    </row>
    <row r="483" spans="1:29" ht="15">
      <c r="A483" s="247" t="s">
        <v>176</v>
      </c>
      <c r="B483" s="287" t="s">
        <v>10494</v>
      </c>
      <c r="C483" s="287" t="s">
        <v>2181</v>
      </c>
      <c r="D483" s="305">
        <v>22</v>
      </c>
      <c r="E483" s="287" t="s">
        <v>29</v>
      </c>
      <c r="F483" s="362">
        <v>43707</v>
      </c>
      <c r="G483" s="363" t="s">
        <v>8824</v>
      </c>
      <c r="H483" s="363" t="s">
        <v>7521</v>
      </c>
      <c r="I483" s="364">
        <v>7.3868299999999998</v>
      </c>
      <c r="J483" s="364">
        <v>2</v>
      </c>
      <c r="K483" s="363" t="s">
        <v>815</v>
      </c>
      <c r="L483" s="292">
        <v>63.54</v>
      </c>
      <c r="M483" s="293" t="s">
        <v>7522</v>
      </c>
      <c r="N483" s="293" t="s">
        <v>7523</v>
      </c>
      <c r="O483" s="294" t="s">
        <v>169</v>
      </c>
      <c r="P483" s="295">
        <v>-3.0219733999999998</v>
      </c>
      <c r="Q483" s="295" t="s">
        <v>447</v>
      </c>
      <c r="R483" s="296">
        <v>0</v>
      </c>
      <c r="S483" s="365">
        <v>3.5063366361742384E-3</v>
      </c>
      <c r="T483" s="365">
        <v>3.3652427366025689E-3</v>
      </c>
      <c r="U483" s="365">
        <v>1.0419268120058742</v>
      </c>
      <c r="V483" s="366"/>
      <c r="W483" s="295"/>
      <c r="X483" s="295"/>
      <c r="Y483" s="295"/>
      <c r="Z483" s="313"/>
      <c r="AA483" s="313"/>
      <c r="AB483" s="301"/>
      <c r="AC483" s="295"/>
    </row>
    <row r="484" spans="1:29" ht="15">
      <c r="A484" s="247" t="s">
        <v>176</v>
      </c>
      <c r="B484" s="287" t="s">
        <v>10495</v>
      </c>
      <c r="C484" s="287" t="s">
        <v>2183</v>
      </c>
      <c r="D484" s="305">
        <v>23</v>
      </c>
      <c r="E484" s="287" t="s">
        <v>29</v>
      </c>
      <c r="F484" s="362">
        <v>43707</v>
      </c>
      <c r="G484" s="363" t="s">
        <v>8824</v>
      </c>
      <c r="H484" s="363" t="s">
        <v>4965</v>
      </c>
      <c r="I484" s="364">
        <v>5.5769099999999998</v>
      </c>
      <c r="J484" s="364">
        <v>9</v>
      </c>
      <c r="K484" s="363" t="s">
        <v>815</v>
      </c>
      <c r="L484" s="292">
        <v>18.29</v>
      </c>
      <c r="M484" s="293" t="s">
        <v>4966</v>
      </c>
      <c r="N484" s="293" t="s">
        <v>4967</v>
      </c>
      <c r="O484" s="294" t="s">
        <v>169</v>
      </c>
      <c r="P484" s="295">
        <v>-13.070339000000001</v>
      </c>
      <c r="Q484" s="295" t="s">
        <v>447</v>
      </c>
      <c r="R484" s="296">
        <v>0</v>
      </c>
      <c r="S484" s="365">
        <v>1.8408476874510805E-3</v>
      </c>
      <c r="T484" s="365">
        <v>1.1358076496457165E-3</v>
      </c>
      <c r="U484" s="365">
        <v>1.6207389411625124</v>
      </c>
      <c r="V484" s="366"/>
      <c r="W484" s="295"/>
      <c r="X484" s="295"/>
      <c r="Y484" s="295"/>
      <c r="Z484" s="313"/>
      <c r="AA484" s="313"/>
      <c r="AB484" s="301"/>
      <c r="AC484" s="295"/>
    </row>
    <row r="485" spans="1:29" ht="15">
      <c r="A485" s="247" t="s">
        <v>10496</v>
      </c>
      <c r="B485" s="287" t="s">
        <v>10497</v>
      </c>
      <c r="C485" s="287" t="s">
        <v>2185</v>
      </c>
      <c r="D485" s="305">
        <v>24</v>
      </c>
      <c r="E485" s="287" t="s">
        <v>29</v>
      </c>
      <c r="F485" s="362">
        <v>43707</v>
      </c>
      <c r="G485" s="363" t="s">
        <v>8824</v>
      </c>
      <c r="H485" s="363" t="s">
        <v>2589</v>
      </c>
      <c r="I485" s="364">
        <v>6.7564799999999998</v>
      </c>
      <c r="J485" s="364">
        <v>1</v>
      </c>
      <c r="K485" s="363" t="s">
        <v>815</v>
      </c>
      <c r="L485" s="292">
        <v>18.84</v>
      </c>
      <c r="M485" s="293" t="s">
        <v>2590</v>
      </c>
      <c r="N485" s="293" t="s">
        <v>2591</v>
      </c>
      <c r="O485" s="294" t="s">
        <v>169</v>
      </c>
      <c r="P485" s="295">
        <v>-18.086957999999999</v>
      </c>
      <c r="Q485" s="295" t="s">
        <v>484</v>
      </c>
      <c r="R485" s="296">
        <v>0</v>
      </c>
      <c r="S485" s="365">
        <v>9.3028835656197768E-4</v>
      </c>
      <c r="T485" s="365">
        <v>6.55686017447374E-4</v>
      </c>
      <c r="U485" s="365">
        <v>1.4188015785110799</v>
      </c>
      <c r="V485" s="366"/>
      <c r="W485" s="295"/>
      <c r="X485" s="295"/>
      <c r="Y485" s="295"/>
      <c r="Z485" s="313"/>
      <c r="AA485" s="313"/>
      <c r="AB485" s="301"/>
      <c r="AC485" s="295"/>
    </row>
    <row r="486" spans="1:29" ht="15">
      <c r="A486" s="247" t="s">
        <v>10498</v>
      </c>
      <c r="B486" s="287" t="s">
        <v>9198</v>
      </c>
      <c r="C486" s="287" t="s">
        <v>2187</v>
      </c>
      <c r="D486" s="305">
        <v>25</v>
      </c>
      <c r="E486" s="287" t="s">
        <v>29</v>
      </c>
      <c r="F486" s="362">
        <v>43707</v>
      </c>
      <c r="G486" s="363" t="s">
        <v>8824</v>
      </c>
      <c r="H486" s="363" t="s">
        <v>612</v>
      </c>
      <c r="I486" s="364">
        <v>7.34</v>
      </c>
      <c r="J486" s="364">
        <v>1</v>
      </c>
      <c r="K486" s="363" t="s">
        <v>815</v>
      </c>
      <c r="L486" s="292">
        <v>37.590000000000003</v>
      </c>
      <c r="M486" s="293" t="s">
        <v>613</v>
      </c>
      <c r="N486" s="293" t="s">
        <v>614</v>
      </c>
      <c r="O486" s="294" t="s">
        <v>169</v>
      </c>
      <c r="P486" s="295">
        <v>-24.335749</v>
      </c>
      <c r="Q486" s="295" t="s">
        <v>484</v>
      </c>
      <c r="R486" s="296">
        <v>0</v>
      </c>
      <c r="S486" s="365">
        <v>1.3885031656413627E-4</v>
      </c>
      <c r="T486" s="365">
        <v>1.7339585568412589E-4</v>
      </c>
      <c r="U486" s="365">
        <v>0.80077067595594098</v>
      </c>
      <c r="V486" s="366"/>
      <c r="W486" s="295"/>
      <c r="X486" s="295"/>
      <c r="Y486" s="295"/>
      <c r="Z486" s="313"/>
      <c r="AA486" s="313"/>
      <c r="AB486" s="301"/>
      <c r="AC486" s="295"/>
    </row>
    <row r="487" spans="1:29" ht="15">
      <c r="A487" s="247" t="s">
        <v>176</v>
      </c>
      <c r="B487" s="287" t="s">
        <v>10499</v>
      </c>
      <c r="C487" s="287" t="s">
        <v>2189</v>
      </c>
      <c r="D487" s="305">
        <v>26</v>
      </c>
      <c r="E487" s="287" t="s">
        <v>29</v>
      </c>
      <c r="F487" s="362">
        <v>43707</v>
      </c>
      <c r="G487" s="363" t="s">
        <v>8824</v>
      </c>
      <c r="H487" s="363" t="s">
        <v>918</v>
      </c>
      <c r="I487" s="364">
        <v>5.3068799999999996</v>
      </c>
      <c r="J487" s="364">
        <v>46</v>
      </c>
      <c r="K487" s="363" t="s">
        <v>815</v>
      </c>
      <c r="L487" s="292">
        <v>13.82</v>
      </c>
      <c r="M487" s="293" t="s">
        <v>919</v>
      </c>
      <c r="N487" s="293" t="s">
        <v>920</v>
      </c>
      <c r="O487" s="294" t="s">
        <v>169</v>
      </c>
      <c r="P487" s="295">
        <v>-3.8274170000000001</v>
      </c>
      <c r="Q487" s="295" t="s">
        <v>280</v>
      </c>
      <c r="R487" s="296">
        <v>0</v>
      </c>
      <c r="S487" s="365">
        <v>1.396914852091382E-3</v>
      </c>
      <c r="T487" s="365">
        <v>7.2288764334214829E-4</v>
      </c>
      <c r="U487" s="365">
        <v>1.9324093653516934</v>
      </c>
      <c r="V487" s="366"/>
      <c r="W487" s="295"/>
      <c r="X487" s="295"/>
      <c r="Y487" s="295"/>
      <c r="Z487" s="313"/>
      <c r="AA487" s="313"/>
      <c r="AB487" s="301"/>
      <c r="AC487" s="295"/>
    </row>
    <row r="488" spans="1:29" ht="15">
      <c r="A488" s="247" t="s">
        <v>176</v>
      </c>
      <c r="B488" s="287" t="s">
        <v>10500</v>
      </c>
      <c r="C488" s="287" t="s">
        <v>2191</v>
      </c>
      <c r="D488" s="305">
        <v>27</v>
      </c>
      <c r="E488" s="287" t="s">
        <v>29</v>
      </c>
      <c r="F488" s="362">
        <v>43707</v>
      </c>
      <c r="G488" s="363" t="s">
        <v>8824</v>
      </c>
      <c r="H488" s="363" t="s">
        <v>2594</v>
      </c>
      <c r="I488" s="364">
        <v>4.7102700000000004</v>
      </c>
      <c r="J488" s="364">
        <v>13</v>
      </c>
      <c r="K488" s="363" t="s">
        <v>815</v>
      </c>
      <c r="L488" s="292">
        <v>44.36</v>
      </c>
      <c r="M488" s="293" t="s">
        <v>2595</v>
      </c>
      <c r="N488" s="293" t="s">
        <v>2596</v>
      </c>
      <c r="O488" s="294" t="s">
        <v>169</v>
      </c>
      <c r="P488" s="295">
        <v>-10.870004</v>
      </c>
      <c r="Q488" s="295" t="s">
        <v>447</v>
      </c>
      <c r="R488" s="296">
        <v>0</v>
      </c>
      <c r="S488" s="365">
        <v>3.4083992627777133E-5</v>
      </c>
      <c r="T488" s="365">
        <v>2.9020415394865988E-4</v>
      </c>
      <c r="U488" s="365">
        <v>0.1174483278892243</v>
      </c>
      <c r="V488" s="366"/>
      <c r="W488" s="295"/>
      <c r="X488" s="295"/>
      <c r="Y488" s="295"/>
      <c r="Z488" s="313"/>
      <c r="AA488" s="313"/>
      <c r="AB488" s="301"/>
      <c r="AC488" s="295"/>
    </row>
    <row r="489" spans="1:29" ht="15">
      <c r="A489" s="247" t="s">
        <v>10501</v>
      </c>
      <c r="B489" s="287" t="s">
        <v>10502</v>
      </c>
      <c r="C489" s="287" t="s">
        <v>2194</v>
      </c>
      <c r="D489" s="305">
        <v>28</v>
      </c>
      <c r="E489" s="287" t="s">
        <v>29</v>
      </c>
      <c r="F489" s="362">
        <v>43707</v>
      </c>
      <c r="G489" s="363" t="s">
        <v>8824</v>
      </c>
      <c r="H489" s="363" t="s">
        <v>4183</v>
      </c>
      <c r="I489" s="364">
        <v>7.0244900000000001</v>
      </c>
      <c r="J489" s="364">
        <v>1</v>
      </c>
      <c r="K489" s="363" t="s">
        <v>815</v>
      </c>
      <c r="L489" s="292">
        <v>47.41</v>
      </c>
      <c r="M489" s="293" t="s">
        <v>4184</v>
      </c>
      <c r="N489" s="293" t="s">
        <v>4185</v>
      </c>
      <c r="O489" s="294" t="s">
        <v>169</v>
      </c>
      <c r="P489" s="295">
        <v>-6.2116680000000004</v>
      </c>
      <c r="Q489" s="295" t="s">
        <v>408</v>
      </c>
      <c r="R489" s="296">
        <v>0</v>
      </c>
      <c r="S489" s="365">
        <v>7.5629248810548623E-3</v>
      </c>
      <c r="T489" s="365">
        <v>8.5220701672854109E-3</v>
      </c>
      <c r="U489" s="365">
        <v>0.88745160889281072</v>
      </c>
      <c r="V489" s="366"/>
      <c r="W489" s="295"/>
      <c r="X489" s="295"/>
      <c r="Y489" s="295"/>
      <c r="Z489" s="313"/>
      <c r="AA489" s="313"/>
      <c r="AB489" s="301"/>
      <c r="AC489" s="295"/>
    </row>
    <row r="490" spans="1:29" ht="15">
      <c r="A490" s="247" t="s">
        <v>176</v>
      </c>
      <c r="B490" s="287" t="s">
        <v>10503</v>
      </c>
      <c r="C490" s="287" t="s">
        <v>2196</v>
      </c>
      <c r="D490" s="305">
        <v>29</v>
      </c>
      <c r="E490" s="287" t="s">
        <v>29</v>
      </c>
      <c r="F490" s="362">
        <v>43707</v>
      </c>
      <c r="G490" s="363" t="s">
        <v>8824</v>
      </c>
      <c r="H490" s="363" t="s">
        <v>3358</v>
      </c>
      <c r="I490" s="364">
        <v>5.9998800000000001</v>
      </c>
      <c r="J490" s="364">
        <v>13</v>
      </c>
      <c r="K490" s="363" t="s">
        <v>815</v>
      </c>
      <c r="L490" s="292">
        <v>39.1</v>
      </c>
      <c r="M490" s="293" t="s">
        <v>3359</v>
      </c>
      <c r="N490" s="293" t="s">
        <v>3360</v>
      </c>
      <c r="O490" s="294" t="s">
        <v>169</v>
      </c>
      <c r="P490" s="295">
        <v>-10.954226</v>
      </c>
      <c r="Q490" s="295" t="s">
        <v>408</v>
      </c>
      <c r="R490" s="296">
        <v>0</v>
      </c>
      <c r="S490" s="365">
        <v>2.6803696481269429E-4</v>
      </c>
      <c r="T490" s="365">
        <v>6.2966169817910795E-4</v>
      </c>
      <c r="U490" s="365">
        <v>0.42568408653062279</v>
      </c>
      <c r="V490" s="366"/>
      <c r="W490" s="295"/>
      <c r="X490" s="295"/>
      <c r="Y490" s="295"/>
      <c r="Z490" s="313"/>
      <c r="AA490" s="313"/>
      <c r="AB490" s="301"/>
      <c r="AC490" s="295"/>
    </row>
    <row r="491" spans="1:29" ht="15">
      <c r="A491" s="247" t="s">
        <v>176</v>
      </c>
      <c r="B491" s="287" t="s">
        <v>9206</v>
      </c>
      <c r="C491" s="287" t="s">
        <v>2201</v>
      </c>
      <c r="D491" s="305">
        <v>30</v>
      </c>
      <c r="E491" s="287" t="s">
        <v>29</v>
      </c>
      <c r="F491" s="362">
        <v>43707</v>
      </c>
      <c r="G491" s="363" t="s">
        <v>8824</v>
      </c>
      <c r="H491" s="363" t="s">
        <v>3363</v>
      </c>
      <c r="I491" s="364">
        <v>5.89194</v>
      </c>
      <c r="J491" s="364">
        <v>53</v>
      </c>
      <c r="K491" s="363" t="s">
        <v>815</v>
      </c>
      <c r="L491" s="292">
        <v>47.26</v>
      </c>
      <c r="M491" s="293" t="s">
        <v>3364</v>
      </c>
      <c r="N491" s="293" t="s">
        <v>3365</v>
      </c>
      <c r="O491" s="294" t="s">
        <v>169</v>
      </c>
      <c r="P491" s="295">
        <v>-12.253994</v>
      </c>
      <c r="Q491" s="295" t="s">
        <v>408</v>
      </c>
      <c r="R491" s="296">
        <v>0</v>
      </c>
      <c r="S491" s="365">
        <v>4.6570820702371408E-5</v>
      </c>
      <c r="T491" s="365">
        <v>3.0992932102769653E-4</v>
      </c>
      <c r="U491" s="365">
        <v>0.15026271327910162</v>
      </c>
      <c r="V491" s="366"/>
      <c r="W491" s="295"/>
      <c r="X491" s="295"/>
      <c r="Y491" s="295"/>
      <c r="Z491" s="313"/>
      <c r="AA491" s="313"/>
      <c r="AB491" s="301"/>
      <c r="AC491" s="295"/>
    </row>
    <row r="492" spans="1:29" ht="15">
      <c r="A492" s="247" t="s">
        <v>10504</v>
      </c>
      <c r="B492" s="287" t="s">
        <v>10505</v>
      </c>
      <c r="C492" s="287" t="s">
        <v>2203</v>
      </c>
      <c r="D492" s="305">
        <v>31</v>
      </c>
      <c r="E492" s="287" t="s">
        <v>29</v>
      </c>
      <c r="F492" s="362">
        <v>43707</v>
      </c>
      <c r="G492" s="363" t="s">
        <v>8824</v>
      </c>
      <c r="H492" s="363" t="s">
        <v>2603</v>
      </c>
      <c r="I492" s="364">
        <v>2.3440099999999999</v>
      </c>
      <c r="J492" s="364">
        <v>1</v>
      </c>
      <c r="K492" s="363" t="s">
        <v>815</v>
      </c>
      <c r="L492" s="292">
        <v>16.510000000000002</v>
      </c>
      <c r="M492" s="293" t="s">
        <v>2604</v>
      </c>
      <c r="N492" s="293" t="s">
        <v>2605</v>
      </c>
      <c r="O492" s="294" t="s">
        <v>169</v>
      </c>
      <c r="P492" s="295">
        <v>-36.377650000000003</v>
      </c>
      <c r="Q492" s="295" t="s">
        <v>408</v>
      </c>
      <c r="R492" s="296">
        <v>0</v>
      </c>
      <c r="S492" s="365">
        <v>1.5931878573880947E-4</v>
      </c>
      <c r="T492" s="365">
        <v>1.7022975924979109E-4</v>
      </c>
      <c r="U492" s="365">
        <v>0.93590442964222775</v>
      </c>
      <c r="V492" s="366"/>
      <c r="W492" s="295"/>
      <c r="X492" s="295"/>
      <c r="Y492" s="295"/>
      <c r="Z492" s="313"/>
      <c r="AA492" s="313"/>
      <c r="AB492" s="301"/>
      <c r="AC492" s="295"/>
    </row>
    <row r="493" spans="1:29" ht="15">
      <c r="A493" s="247" t="s">
        <v>176</v>
      </c>
      <c r="B493" s="287" t="s">
        <v>9207</v>
      </c>
      <c r="C493" s="287" t="s">
        <v>2205</v>
      </c>
      <c r="D493" s="305">
        <v>32</v>
      </c>
      <c r="E493" s="287" t="s">
        <v>29</v>
      </c>
      <c r="F493" s="362">
        <v>43707</v>
      </c>
      <c r="G493" s="363" t="s">
        <v>8824</v>
      </c>
      <c r="H493" s="363" t="s">
        <v>2610</v>
      </c>
      <c r="I493" s="364">
        <v>5.2213900000000004</v>
      </c>
      <c r="J493" s="364">
        <v>48</v>
      </c>
      <c r="K493" s="363" t="s">
        <v>815</v>
      </c>
      <c r="L493" s="292">
        <v>14.76</v>
      </c>
      <c r="M493" s="293" t="s">
        <v>2611</v>
      </c>
      <c r="N493" s="293" t="s">
        <v>2612</v>
      </c>
      <c r="O493" s="294" t="s">
        <v>169</v>
      </c>
      <c r="P493" s="295">
        <v>-35.063789999999997</v>
      </c>
      <c r="Q493" s="295" t="s">
        <v>408</v>
      </c>
      <c r="R493" s="296">
        <v>0</v>
      </c>
      <c r="S493" s="365">
        <v>1.0738869036378663E-4</v>
      </c>
      <c r="T493" s="365">
        <v>1.9537134960213089E-4</v>
      </c>
      <c r="U493" s="365">
        <v>0.5496644752799279</v>
      </c>
      <c r="V493" s="366"/>
      <c r="W493" s="295"/>
      <c r="X493" s="295"/>
      <c r="Y493" s="295"/>
      <c r="Z493" s="313"/>
      <c r="AA493" s="313"/>
      <c r="AB493" s="301"/>
      <c r="AC493" s="295"/>
    </row>
    <row r="494" spans="1:29" ht="15">
      <c r="A494" s="247" t="s">
        <v>176</v>
      </c>
      <c r="B494" s="287" t="s">
        <v>9208</v>
      </c>
      <c r="C494" s="287" t="s">
        <v>2207</v>
      </c>
      <c r="D494" s="305">
        <v>33</v>
      </c>
      <c r="E494" s="287" t="s">
        <v>29</v>
      </c>
      <c r="F494" s="362">
        <v>43707</v>
      </c>
      <c r="G494" s="363" t="s">
        <v>8824</v>
      </c>
      <c r="H494" s="363" t="s">
        <v>2616</v>
      </c>
      <c r="I494" s="364">
        <v>4.20174</v>
      </c>
      <c r="J494" s="364">
        <v>11</v>
      </c>
      <c r="K494" s="363" t="s">
        <v>815</v>
      </c>
      <c r="L494" s="292">
        <v>11.84</v>
      </c>
      <c r="M494" s="293" t="s">
        <v>2617</v>
      </c>
      <c r="N494" s="293" t="s">
        <v>2618</v>
      </c>
      <c r="O494" s="294" t="s">
        <v>169</v>
      </c>
      <c r="P494" s="295">
        <v>-15.849322000000001</v>
      </c>
      <c r="Q494" s="295" t="s">
        <v>484</v>
      </c>
      <c r="R494" s="296">
        <v>0</v>
      </c>
      <c r="S494" s="365">
        <v>4.8139618462524476E-4</v>
      </c>
      <c r="T494" s="365">
        <v>4.0689122543533478E-4</v>
      </c>
      <c r="U494" s="365">
        <v>1.1831078050655843</v>
      </c>
      <c r="V494" s="366"/>
      <c r="W494" s="295"/>
      <c r="X494" s="295"/>
      <c r="Y494" s="295"/>
      <c r="Z494" s="313"/>
      <c r="AA494" s="313"/>
      <c r="AB494" s="301"/>
      <c r="AC494" s="295"/>
    </row>
    <row r="495" spans="1:29" ht="15">
      <c r="A495" s="247" t="s">
        <v>176</v>
      </c>
      <c r="B495" s="287" t="s">
        <v>10506</v>
      </c>
      <c r="C495" s="287" t="s">
        <v>2209</v>
      </c>
      <c r="D495" s="305">
        <v>34</v>
      </c>
      <c r="E495" s="287" t="s">
        <v>29</v>
      </c>
      <c r="F495" s="362">
        <v>43707</v>
      </c>
      <c r="G495" s="363" t="s">
        <v>8824</v>
      </c>
      <c r="H495" s="363" t="s">
        <v>1421</v>
      </c>
      <c r="I495" s="364">
        <v>2.9747699999999999</v>
      </c>
      <c r="J495" s="364">
        <v>27</v>
      </c>
      <c r="K495" s="363" t="s">
        <v>815</v>
      </c>
      <c r="L495" s="292">
        <v>45.27</v>
      </c>
      <c r="M495" s="293" t="s">
        <v>1422</v>
      </c>
      <c r="N495" s="293" t="s">
        <v>1423</v>
      </c>
      <c r="O495" s="294" t="s">
        <v>169</v>
      </c>
      <c r="P495" s="295">
        <v>0.84651710000000002</v>
      </c>
      <c r="Q495" s="295" t="s">
        <v>484</v>
      </c>
      <c r="R495" s="296">
        <v>0</v>
      </c>
      <c r="S495" s="365">
        <v>1.9212157179912908E-3</v>
      </c>
      <c r="T495" s="365">
        <v>2.0128934427624443E-3</v>
      </c>
      <c r="U495" s="365">
        <v>0.95445475511841438</v>
      </c>
      <c r="V495" s="366"/>
      <c r="W495" s="295"/>
      <c r="X495" s="295"/>
      <c r="Y495" s="295"/>
      <c r="Z495" s="313"/>
      <c r="AA495" s="313"/>
      <c r="AB495" s="301"/>
      <c r="AC495" s="295"/>
    </row>
    <row r="496" spans="1:29" ht="15">
      <c r="A496" s="247" t="s">
        <v>176</v>
      </c>
      <c r="B496" s="287" t="s">
        <v>10507</v>
      </c>
      <c r="C496" s="287" t="s">
        <v>2211</v>
      </c>
      <c r="D496" s="305">
        <v>35</v>
      </c>
      <c r="E496" s="287" t="s">
        <v>29</v>
      </c>
      <c r="F496" s="362">
        <v>43707</v>
      </c>
      <c r="G496" s="363" t="s">
        <v>8824</v>
      </c>
      <c r="H496" s="363" t="s">
        <v>670</v>
      </c>
      <c r="I496" s="364">
        <v>5.8655200000000001</v>
      </c>
      <c r="J496" s="364">
        <v>6</v>
      </c>
      <c r="K496" s="363" t="s">
        <v>815</v>
      </c>
      <c r="L496" s="292">
        <v>18.39</v>
      </c>
      <c r="M496" s="293" t="s">
        <v>671</v>
      </c>
      <c r="N496" s="293" t="s">
        <v>672</v>
      </c>
      <c r="O496" s="294" t="s">
        <v>169</v>
      </c>
      <c r="P496" s="295">
        <v>-26.994842999999999</v>
      </c>
      <c r="Q496" s="295" t="s">
        <v>484</v>
      </c>
      <c r="R496" s="296">
        <v>0</v>
      </c>
      <c r="S496" s="365">
        <v>1.1304862415569445E-4</v>
      </c>
      <c r="T496" s="365">
        <v>2.7063376238452535E-4</v>
      </c>
      <c r="U496" s="365">
        <v>0.41771811158975519</v>
      </c>
      <c r="V496" s="366"/>
      <c r="W496" s="295"/>
      <c r="X496" s="295"/>
      <c r="Y496" s="295"/>
      <c r="Z496" s="313"/>
      <c r="AA496" s="313"/>
      <c r="AB496" s="301"/>
      <c r="AC496" s="295"/>
    </row>
    <row r="497" spans="1:29" ht="15">
      <c r="A497" s="247" t="s">
        <v>176</v>
      </c>
      <c r="B497" s="287" t="s">
        <v>10508</v>
      </c>
      <c r="C497" s="287" t="s">
        <v>2213</v>
      </c>
      <c r="D497" s="305">
        <v>36</v>
      </c>
      <c r="E497" s="287" t="s">
        <v>29</v>
      </c>
      <c r="F497" s="362">
        <v>43707</v>
      </c>
      <c r="G497" s="363" t="s">
        <v>8824</v>
      </c>
      <c r="H497" s="363" t="s">
        <v>2636</v>
      </c>
      <c r="I497" s="364">
        <v>5.5797400000000001</v>
      </c>
      <c r="J497" s="364">
        <v>46</v>
      </c>
      <c r="K497" s="363" t="s">
        <v>815</v>
      </c>
      <c r="L497" s="292">
        <v>28.97</v>
      </c>
      <c r="M497" s="293" t="s">
        <v>2637</v>
      </c>
      <c r="N497" s="293" t="s">
        <v>2638</v>
      </c>
      <c r="O497" s="294" t="s">
        <v>169</v>
      </c>
      <c r="P497" s="295">
        <v>-12.503778000000001</v>
      </c>
      <c r="Q497" s="295" t="s">
        <v>404</v>
      </c>
      <c r="R497" s="296">
        <v>0</v>
      </c>
      <c r="S497" s="365">
        <v>6.0024781875841922E-6</v>
      </c>
      <c r="T497" s="365">
        <v>1.2720563360014362E-4</v>
      </c>
      <c r="U497" s="365">
        <v>4.7187204038873755E-2</v>
      </c>
      <c r="V497" s="366"/>
      <c r="W497" s="295"/>
      <c r="X497" s="295"/>
      <c r="Y497" s="295"/>
      <c r="Z497" s="313"/>
      <c r="AA497" s="313"/>
      <c r="AB497" s="301"/>
      <c r="AC497" s="295"/>
    </row>
    <row r="498" spans="1:29" ht="15">
      <c r="A498" s="247" t="s">
        <v>176</v>
      </c>
      <c r="B498" s="287" t="s">
        <v>10509</v>
      </c>
      <c r="C498" s="287" t="s">
        <v>2215</v>
      </c>
      <c r="D498" s="305">
        <v>37</v>
      </c>
      <c r="E498" s="287" t="s">
        <v>29</v>
      </c>
      <c r="F498" s="362">
        <v>43707</v>
      </c>
      <c r="G498" s="363" t="s">
        <v>8824</v>
      </c>
      <c r="H498" s="363" t="s">
        <v>3386</v>
      </c>
      <c r="I498" s="364">
        <v>4.66751</v>
      </c>
      <c r="J498" s="364">
        <v>13</v>
      </c>
      <c r="K498" s="363" t="s">
        <v>815</v>
      </c>
      <c r="L498" s="292">
        <v>48.98</v>
      </c>
      <c r="M498" s="293" t="s">
        <v>3387</v>
      </c>
      <c r="N498" s="293" t="s">
        <v>3388</v>
      </c>
      <c r="O498" s="294" t="s">
        <v>169</v>
      </c>
      <c r="P498" s="295">
        <v>-9.9301220000000008</v>
      </c>
      <c r="Q498" s="295" t="s">
        <v>408</v>
      </c>
      <c r="R498" s="296">
        <v>0</v>
      </c>
      <c r="S498" s="365">
        <v>3.2820789849858284E-4</v>
      </c>
      <c r="T498" s="365">
        <v>6.0584611700120164E-4</v>
      </c>
      <c r="U498" s="365">
        <v>0.54173475621686928</v>
      </c>
      <c r="V498" s="366"/>
      <c r="W498" s="295"/>
      <c r="X498" s="295"/>
      <c r="Y498" s="295"/>
      <c r="Z498" s="313"/>
      <c r="AA498" s="313"/>
      <c r="AB498" s="301"/>
      <c r="AC498" s="295"/>
    </row>
    <row r="499" spans="1:29" ht="15">
      <c r="A499" s="247" t="s">
        <v>176</v>
      </c>
      <c r="B499" s="287" t="s">
        <v>9210</v>
      </c>
      <c r="C499" s="287" t="s">
        <v>2217</v>
      </c>
      <c r="D499" s="305">
        <v>38</v>
      </c>
      <c r="E499" s="287" t="s">
        <v>29</v>
      </c>
      <c r="F499" s="362">
        <v>43707</v>
      </c>
      <c r="G499" s="363" t="s">
        <v>8824</v>
      </c>
      <c r="H499" s="363" t="s">
        <v>2643</v>
      </c>
      <c r="I499" s="364">
        <v>4.9594100000000001</v>
      </c>
      <c r="J499" s="364">
        <v>7</v>
      </c>
      <c r="K499" s="363" t="s">
        <v>815</v>
      </c>
      <c r="L499" s="292">
        <v>43.48</v>
      </c>
      <c r="M499" s="293" t="s">
        <v>2644</v>
      </c>
      <c r="N499" s="293" t="s">
        <v>2645</v>
      </c>
      <c r="O499" s="294" t="s">
        <v>169</v>
      </c>
      <c r="P499" s="295">
        <v>-15.342682999999999</v>
      </c>
      <c r="Q499" s="295" t="s">
        <v>484</v>
      </c>
      <c r="R499" s="296">
        <v>0</v>
      </c>
      <c r="S499" s="365">
        <v>1.8537088756937522E-3</v>
      </c>
      <c r="T499" s="365">
        <v>1.3418481665700612E-3</v>
      </c>
      <c r="U499" s="365">
        <v>1.3814594839236347</v>
      </c>
      <c r="V499" s="366"/>
      <c r="W499" s="295"/>
      <c r="X499" s="295"/>
      <c r="Y499" s="295"/>
      <c r="Z499" s="313"/>
      <c r="AA499" s="313"/>
      <c r="AB499" s="301"/>
      <c r="AC499" s="295"/>
    </row>
    <row r="500" spans="1:29" ht="15">
      <c r="A500" s="247" t="s">
        <v>176</v>
      </c>
      <c r="B500" s="287" t="s">
        <v>10510</v>
      </c>
      <c r="C500" s="287" t="s">
        <v>2219</v>
      </c>
      <c r="D500" s="305">
        <v>39</v>
      </c>
      <c r="E500" s="287" t="s">
        <v>29</v>
      </c>
      <c r="F500" s="362">
        <v>43707</v>
      </c>
      <c r="G500" s="363" t="s">
        <v>8824</v>
      </c>
      <c r="H500" s="363" t="s">
        <v>5753</v>
      </c>
      <c r="I500" s="364">
        <v>6.9536199999999999</v>
      </c>
      <c r="J500" s="364">
        <v>2</v>
      </c>
      <c r="K500" s="363" t="s">
        <v>815</v>
      </c>
      <c r="L500" s="292">
        <v>65.56</v>
      </c>
      <c r="M500" s="293" t="s">
        <v>5754</v>
      </c>
      <c r="N500" s="293" t="s">
        <v>5755</v>
      </c>
      <c r="O500" s="294" t="s">
        <v>169</v>
      </c>
      <c r="P500" s="295">
        <v>-6.5298023000000001</v>
      </c>
      <c r="Q500" s="295" t="s">
        <v>408</v>
      </c>
      <c r="R500" s="296">
        <v>0</v>
      </c>
      <c r="S500" s="365">
        <v>3.4170362758230189E-4</v>
      </c>
      <c r="T500" s="365">
        <v>9.1717437463841099E-4</v>
      </c>
      <c r="U500" s="365">
        <v>0.3725612457467708</v>
      </c>
      <c r="V500" s="366"/>
      <c r="W500" s="295"/>
      <c r="X500" s="295"/>
      <c r="Y500" s="295"/>
      <c r="Z500" s="313"/>
      <c r="AA500" s="313"/>
      <c r="AB500" s="301"/>
      <c r="AC500" s="295"/>
    </row>
    <row r="501" spans="1:29" ht="15">
      <c r="A501" s="247" t="s">
        <v>176</v>
      </c>
      <c r="B501" s="287" t="s">
        <v>10511</v>
      </c>
      <c r="C501" s="287" t="s">
        <v>2221</v>
      </c>
      <c r="D501" s="305">
        <v>40</v>
      </c>
      <c r="E501" s="287" t="s">
        <v>29</v>
      </c>
      <c r="F501" s="362">
        <v>43707</v>
      </c>
      <c r="G501" s="363" t="s">
        <v>8824</v>
      </c>
      <c r="H501" s="363" t="s">
        <v>3397</v>
      </c>
      <c r="I501" s="364">
        <v>6.2270200000000004</v>
      </c>
      <c r="J501" s="364">
        <v>2</v>
      </c>
      <c r="K501" s="363" t="s">
        <v>815</v>
      </c>
      <c r="L501" s="292">
        <v>123.42</v>
      </c>
      <c r="M501" s="293" t="s">
        <v>3398</v>
      </c>
      <c r="N501" s="293" t="s">
        <v>3399</v>
      </c>
      <c r="O501" s="294" t="s">
        <v>169</v>
      </c>
      <c r="P501" s="295">
        <v>-10.591131000000001</v>
      </c>
      <c r="Q501" s="295" t="s">
        <v>484</v>
      </c>
      <c r="R501" s="296">
        <v>0</v>
      </c>
      <c r="S501" s="365">
        <v>1.516963565099603E-3</v>
      </c>
      <c r="T501" s="365">
        <v>8.6032590423686323E-4</v>
      </c>
      <c r="U501" s="365">
        <v>1.7632429264642433</v>
      </c>
      <c r="V501" s="366"/>
      <c r="W501" s="295"/>
      <c r="X501" s="295"/>
      <c r="Y501" s="295"/>
      <c r="Z501" s="313"/>
      <c r="AA501" s="313"/>
      <c r="AB501" s="301"/>
      <c r="AC501" s="295"/>
    </row>
    <row r="502" spans="1:29" ht="15">
      <c r="A502" s="247" t="s">
        <v>10512</v>
      </c>
      <c r="B502" s="287" t="s">
        <v>10513</v>
      </c>
      <c r="C502" s="287" t="s">
        <v>2226</v>
      </c>
      <c r="D502" s="305">
        <v>41</v>
      </c>
      <c r="E502" s="287" t="s">
        <v>29</v>
      </c>
      <c r="F502" s="362">
        <v>43707</v>
      </c>
      <c r="G502" s="363" t="s">
        <v>8824</v>
      </c>
      <c r="H502" s="363" t="s">
        <v>3408</v>
      </c>
      <c r="I502" s="364">
        <v>7.0380500000000001</v>
      </c>
      <c r="J502" s="364">
        <v>1</v>
      </c>
      <c r="K502" s="363" t="s">
        <v>815</v>
      </c>
      <c r="L502" s="292">
        <v>33.9</v>
      </c>
      <c r="M502" s="293" t="s">
        <v>3409</v>
      </c>
      <c r="N502" s="293" t="s">
        <v>3410</v>
      </c>
      <c r="O502" s="294" t="s">
        <v>169</v>
      </c>
      <c r="P502" s="295">
        <v>-9.4067279999999993</v>
      </c>
      <c r="Q502" s="295" t="s">
        <v>447</v>
      </c>
      <c r="R502" s="296">
        <v>0</v>
      </c>
      <c r="S502" s="365">
        <v>1.2621220929416207E-5</v>
      </c>
      <c r="T502" s="365">
        <v>2.0097598704823201E-4</v>
      </c>
      <c r="U502" s="365">
        <v>6.279964643928955E-2</v>
      </c>
      <c r="V502" s="366"/>
      <c r="W502" s="295"/>
      <c r="X502" s="295"/>
      <c r="Y502" s="295"/>
      <c r="Z502" s="313"/>
      <c r="AA502" s="313"/>
      <c r="AB502" s="301"/>
      <c r="AC502" s="295"/>
    </row>
    <row r="503" spans="1:29" ht="15">
      <c r="A503" s="247" t="s">
        <v>10514</v>
      </c>
      <c r="B503" s="287" t="s">
        <v>10515</v>
      </c>
      <c r="C503" s="287" t="s">
        <v>2228</v>
      </c>
      <c r="D503" s="305">
        <v>42</v>
      </c>
      <c r="E503" s="287" t="s">
        <v>29</v>
      </c>
      <c r="F503" s="362">
        <v>43707</v>
      </c>
      <c r="G503" s="363" t="s">
        <v>8824</v>
      </c>
      <c r="H503" s="363" t="s">
        <v>2660</v>
      </c>
      <c r="I503" s="364">
        <v>5.3465699999999998</v>
      </c>
      <c r="J503" s="364">
        <v>1</v>
      </c>
      <c r="K503" s="363" t="s">
        <v>815</v>
      </c>
      <c r="L503" s="292">
        <v>20.65</v>
      </c>
      <c r="M503" s="293" t="s">
        <v>2661</v>
      </c>
      <c r="N503" s="293" t="s">
        <v>2662</v>
      </c>
      <c r="O503" s="294" t="s">
        <v>169</v>
      </c>
      <c r="P503" s="295">
        <v>-33.236342999999998</v>
      </c>
      <c r="Q503" s="295" t="s">
        <v>408</v>
      </c>
      <c r="R503" s="296">
        <v>0</v>
      </c>
      <c r="S503" s="365">
        <v>1.0075130260037378E-4</v>
      </c>
      <c r="T503" s="365">
        <v>2.4948429392015255E-4</v>
      </c>
      <c r="U503" s="365">
        <v>0.40383825778074522</v>
      </c>
      <c r="V503" s="366"/>
      <c r="W503" s="295"/>
      <c r="X503" s="295"/>
      <c r="Y503" s="295"/>
      <c r="Z503" s="313"/>
      <c r="AA503" s="313"/>
      <c r="AB503" s="301"/>
      <c r="AC503" s="295"/>
    </row>
    <row r="504" spans="1:29" ht="15">
      <c r="A504" s="247" t="s">
        <v>176</v>
      </c>
      <c r="B504" s="287" t="s">
        <v>10516</v>
      </c>
      <c r="C504" s="287" t="s">
        <v>2230</v>
      </c>
      <c r="D504" s="305">
        <v>43</v>
      </c>
      <c r="E504" s="287" t="s">
        <v>29</v>
      </c>
      <c r="F504" s="362">
        <v>43707</v>
      </c>
      <c r="G504" s="363" t="s">
        <v>8824</v>
      </c>
      <c r="H504" s="363" t="s">
        <v>1513</v>
      </c>
      <c r="I504" s="364">
        <v>5.1591100000000001</v>
      </c>
      <c r="J504" s="364">
        <v>56</v>
      </c>
      <c r="K504" s="363" t="s">
        <v>815</v>
      </c>
      <c r="L504" s="292">
        <v>112.56</v>
      </c>
      <c r="M504" s="293" t="s">
        <v>1514</v>
      </c>
      <c r="N504" s="293" t="s">
        <v>1515</v>
      </c>
      <c r="O504" s="294" t="s">
        <v>169</v>
      </c>
      <c r="P504" s="295">
        <v>-11.054921</v>
      </c>
      <c r="Q504" s="295" t="s">
        <v>447</v>
      </c>
      <c r="R504" s="296">
        <v>0</v>
      </c>
      <c r="S504" s="365">
        <v>1.6892477822861416E-4</v>
      </c>
      <c r="T504" s="365">
        <v>3.4939015504289583E-4</v>
      </c>
      <c r="U504" s="365">
        <v>0.48348465401915713</v>
      </c>
      <c r="V504" s="366"/>
      <c r="W504" s="295"/>
      <c r="X504" s="295"/>
      <c r="Y504" s="295"/>
      <c r="Z504" s="313"/>
      <c r="AA504" s="313"/>
      <c r="AB504" s="301"/>
      <c r="AC504" s="295"/>
    </row>
    <row r="505" spans="1:29" ht="15">
      <c r="A505" s="247" t="s">
        <v>176</v>
      </c>
      <c r="B505" s="287" t="s">
        <v>9211</v>
      </c>
      <c r="C505" s="287" t="s">
        <v>2232</v>
      </c>
      <c r="D505" s="305">
        <v>44</v>
      </c>
      <c r="E505" s="287" t="s">
        <v>29</v>
      </c>
      <c r="F505" s="362">
        <v>43707</v>
      </c>
      <c r="G505" s="363" t="s">
        <v>8824</v>
      </c>
      <c r="H505" s="363" t="s">
        <v>2665</v>
      </c>
      <c r="I505" s="364">
        <v>6.8550800000000001</v>
      </c>
      <c r="J505" s="364">
        <v>11</v>
      </c>
      <c r="K505" s="363" t="s">
        <v>815</v>
      </c>
      <c r="L505" s="292">
        <v>75.28</v>
      </c>
      <c r="M505" s="293" t="s">
        <v>2666</v>
      </c>
      <c r="N505" s="293" t="s">
        <v>2667</v>
      </c>
      <c r="O505" s="294" t="s">
        <v>169</v>
      </c>
      <c r="P505" s="295">
        <v>-11.695015</v>
      </c>
      <c r="Q505" s="295" t="s">
        <v>408</v>
      </c>
      <c r="R505" s="296">
        <v>0</v>
      </c>
      <c r="S505" s="365">
        <v>5.4864627119031843E-4</v>
      </c>
      <c r="T505" s="365">
        <v>1.3104049472476779E-3</v>
      </c>
      <c r="U505" s="365">
        <v>0.41868452369832171</v>
      </c>
      <c r="V505" s="366"/>
      <c r="W505" s="295"/>
      <c r="X505" s="295"/>
      <c r="Y505" s="295"/>
      <c r="Z505" s="313"/>
      <c r="AA505" s="313"/>
      <c r="AB505" s="301"/>
      <c r="AC505" s="295"/>
    </row>
    <row r="506" spans="1:29" ht="15">
      <c r="A506" s="247" t="s">
        <v>176</v>
      </c>
      <c r="B506" s="287" t="s">
        <v>10517</v>
      </c>
      <c r="C506" s="287" t="s">
        <v>2234</v>
      </c>
      <c r="D506" s="305">
        <v>45</v>
      </c>
      <c r="E506" s="287" t="s">
        <v>29</v>
      </c>
      <c r="F506" s="362">
        <v>43707</v>
      </c>
      <c r="G506" s="363" t="s">
        <v>8824</v>
      </c>
      <c r="H506" s="363" t="s">
        <v>7072</v>
      </c>
      <c r="I506" s="364">
        <v>6.1491300000000004</v>
      </c>
      <c r="J506" s="364">
        <v>28</v>
      </c>
      <c r="K506" s="363" t="s">
        <v>815</v>
      </c>
      <c r="L506" s="292">
        <v>24.98</v>
      </c>
      <c r="M506" s="293" t="s">
        <v>7073</v>
      </c>
      <c r="N506" s="293" t="s">
        <v>7074</v>
      </c>
      <c r="O506" s="294" t="s">
        <v>169</v>
      </c>
      <c r="P506" s="295">
        <v>-17.693579</v>
      </c>
      <c r="Q506" s="295" t="s">
        <v>408</v>
      </c>
      <c r="R506" s="296">
        <v>0</v>
      </c>
      <c r="S506" s="365">
        <v>3.9748594675280555E-5</v>
      </c>
      <c r="T506" s="365">
        <v>3.6907527024757265E-4</v>
      </c>
      <c r="U506" s="365">
        <v>0.10769780009540472</v>
      </c>
      <c r="V506" s="366"/>
      <c r="W506" s="295"/>
      <c r="X506" s="295"/>
      <c r="Y506" s="295"/>
      <c r="Z506" s="313"/>
      <c r="AA506" s="313"/>
      <c r="AB506" s="301"/>
      <c r="AC506" s="295"/>
    </row>
    <row r="507" spans="1:29" ht="15">
      <c r="A507" s="247" t="s">
        <v>176</v>
      </c>
      <c r="B507" s="287" t="s">
        <v>9212</v>
      </c>
      <c r="C507" s="287" t="s">
        <v>2236</v>
      </c>
      <c r="D507" s="305">
        <v>46</v>
      </c>
      <c r="E507" s="287" t="s">
        <v>29</v>
      </c>
      <c r="F507" s="362">
        <v>43707</v>
      </c>
      <c r="G507" s="363" t="s">
        <v>8824</v>
      </c>
      <c r="H507" s="363" t="s">
        <v>1011</v>
      </c>
      <c r="I507" s="364">
        <v>6.9444100000000004</v>
      </c>
      <c r="J507" s="364">
        <v>26</v>
      </c>
      <c r="K507" s="363" t="s">
        <v>815</v>
      </c>
      <c r="L507" s="292">
        <v>57.27</v>
      </c>
      <c r="M507" s="293" t="s">
        <v>1012</v>
      </c>
      <c r="N507" s="293" t="s">
        <v>1013</v>
      </c>
      <c r="O507" s="294" t="s">
        <v>169</v>
      </c>
      <c r="P507" s="295">
        <v>6.2720419999999999</v>
      </c>
      <c r="Q507" s="295" t="s">
        <v>447</v>
      </c>
      <c r="R507" s="296">
        <v>0</v>
      </c>
      <c r="S507" s="365">
        <v>6.6642844244459989E-5</v>
      </c>
      <c r="T507" s="365">
        <v>6.7768448827046899E-4</v>
      </c>
      <c r="U507" s="365">
        <v>9.8339043312826016E-2</v>
      </c>
      <c r="V507" s="366"/>
      <c r="W507" s="295"/>
      <c r="X507" s="295"/>
      <c r="Y507" s="295"/>
      <c r="Z507" s="313"/>
      <c r="AA507" s="313"/>
      <c r="AB507" s="301"/>
      <c r="AC507" s="295"/>
    </row>
    <row r="508" spans="1:29" ht="15">
      <c r="A508" s="247" t="s">
        <v>176</v>
      </c>
      <c r="B508" s="287" t="s">
        <v>10518</v>
      </c>
      <c r="C508" s="287" t="s">
        <v>2238</v>
      </c>
      <c r="D508" s="305">
        <v>47</v>
      </c>
      <c r="E508" s="287" t="s">
        <v>29</v>
      </c>
      <c r="F508" s="362">
        <v>43707</v>
      </c>
      <c r="G508" s="363" t="s">
        <v>8824</v>
      </c>
      <c r="H508" s="363" t="s">
        <v>2683</v>
      </c>
      <c r="I508" s="364">
        <v>6.2998700000000003</v>
      </c>
      <c r="J508" s="364">
        <v>7</v>
      </c>
      <c r="K508" s="363" t="s">
        <v>815</v>
      </c>
      <c r="L508" s="292">
        <v>34.18</v>
      </c>
      <c r="M508" s="293" t="s">
        <v>2684</v>
      </c>
      <c r="N508" s="293" t="s">
        <v>2685</v>
      </c>
      <c r="O508" s="294" t="s">
        <v>169</v>
      </c>
      <c r="P508" s="295">
        <v>-5.1872372999999996</v>
      </c>
      <c r="Q508" s="295" t="s">
        <v>447</v>
      </c>
      <c r="R508" s="296">
        <v>0</v>
      </c>
      <c r="S508" s="365">
        <v>1.4024575609605181E-4</v>
      </c>
      <c r="T508" s="365">
        <v>3.5194718778909235E-4</v>
      </c>
      <c r="U508" s="365">
        <v>0.39848523006268599</v>
      </c>
      <c r="V508" s="366"/>
      <c r="W508" s="295"/>
      <c r="X508" s="295"/>
      <c r="Y508" s="295"/>
      <c r="Z508" s="313"/>
      <c r="AA508" s="313"/>
      <c r="AB508" s="301"/>
      <c r="AC508" s="295"/>
    </row>
    <row r="509" spans="1:29" ht="15">
      <c r="A509" s="247" t="s">
        <v>10519</v>
      </c>
      <c r="B509" s="287" t="s">
        <v>10520</v>
      </c>
      <c r="C509" s="287" t="s">
        <v>2240</v>
      </c>
      <c r="D509" s="305">
        <v>48</v>
      </c>
      <c r="E509" s="287" t="s">
        <v>29</v>
      </c>
      <c r="F509" s="362">
        <v>43707</v>
      </c>
      <c r="G509" s="363" t="s">
        <v>8824</v>
      </c>
      <c r="H509" s="363" t="s">
        <v>2981</v>
      </c>
      <c r="I509" s="364">
        <v>6.4125899999999998</v>
      </c>
      <c r="J509" s="364">
        <v>1</v>
      </c>
      <c r="K509" s="363" t="s">
        <v>815</v>
      </c>
      <c r="L509" s="292">
        <v>28.99</v>
      </c>
      <c r="M509" s="293" t="s">
        <v>2982</v>
      </c>
      <c r="N509" s="293" t="s">
        <v>2983</v>
      </c>
      <c r="O509" s="294" t="s">
        <v>169</v>
      </c>
      <c r="P509" s="295">
        <v>-9.6884730000000001</v>
      </c>
      <c r="Q509" s="295" t="s">
        <v>447</v>
      </c>
      <c r="R509" s="296">
        <v>0</v>
      </c>
      <c r="S509" s="365">
        <v>1.5684813361067792E-5</v>
      </c>
      <c r="T509" s="365">
        <v>2.2985035705133859E-4</v>
      </c>
      <c r="U509" s="365">
        <v>6.8239238617169018E-2</v>
      </c>
      <c r="V509" s="366"/>
      <c r="W509" s="295"/>
      <c r="X509" s="295"/>
      <c r="Y509" s="295"/>
      <c r="Z509" s="313"/>
      <c r="AA509" s="313"/>
      <c r="AB509" s="301"/>
      <c r="AC509" s="295"/>
    </row>
    <row r="510" spans="1:29" ht="15">
      <c r="A510" s="247" t="s">
        <v>176</v>
      </c>
      <c r="B510" s="287" t="s">
        <v>10521</v>
      </c>
      <c r="C510" s="287" t="s">
        <v>2242</v>
      </c>
      <c r="D510" s="305">
        <v>49</v>
      </c>
      <c r="E510" s="287" t="s">
        <v>29</v>
      </c>
      <c r="F510" s="362">
        <v>43707</v>
      </c>
      <c r="G510" s="363" t="s">
        <v>8824</v>
      </c>
      <c r="H510" s="363" t="s">
        <v>4801</v>
      </c>
      <c r="I510" s="364">
        <v>6.9101699999999999</v>
      </c>
      <c r="J510" s="364">
        <v>58</v>
      </c>
      <c r="K510" s="363" t="s">
        <v>815</v>
      </c>
      <c r="L510" s="292">
        <v>77.38</v>
      </c>
      <c r="M510" s="293" t="s">
        <v>4802</v>
      </c>
      <c r="N510" s="293" t="s">
        <v>4803</v>
      </c>
      <c r="O510" s="294" t="s">
        <v>169</v>
      </c>
      <c r="P510" s="295">
        <v>-7.5397369999999997</v>
      </c>
      <c r="Q510" s="295" t="s">
        <v>280</v>
      </c>
      <c r="R510" s="296">
        <v>0</v>
      </c>
      <c r="S510" s="365">
        <v>5.0803839611156959E-4</v>
      </c>
      <c r="T510" s="365">
        <v>8.0327230557815518E-4</v>
      </c>
      <c r="U510" s="365">
        <v>0.63246098811524321</v>
      </c>
      <c r="V510" s="366"/>
      <c r="W510" s="295"/>
      <c r="X510" s="295"/>
      <c r="Y510" s="295"/>
      <c r="Z510" s="313"/>
      <c r="AA510" s="313"/>
      <c r="AB510" s="301"/>
      <c r="AC510" s="295"/>
    </row>
    <row r="511" spans="1:29" ht="15">
      <c r="A511" s="247" t="s">
        <v>176</v>
      </c>
      <c r="B511" s="287" t="s">
        <v>10522</v>
      </c>
      <c r="C511" s="287" t="s">
        <v>2244</v>
      </c>
      <c r="D511" s="305">
        <v>50</v>
      </c>
      <c r="E511" s="287" t="s">
        <v>29</v>
      </c>
      <c r="F511" s="362">
        <v>43707</v>
      </c>
      <c r="G511" s="363" t="s">
        <v>8824</v>
      </c>
      <c r="H511" s="363" t="s">
        <v>810</v>
      </c>
      <c r="I511" s="364">
        <v>6.6675399999999998</v>
      </c>
      <c r="J511" s="364">
        <v>5</v>
      </c>
      <c r="K511" s="363" t="s">
        <v>815</v>
      </c>
      <c r="L511" s="292">
        <v>19.47</v>
      </c>
      <c r="M511" s="293" t="s">
        <v>811</v>
      </c>
      <c r="N511" s="293" t="s">
        <v>812</v>
      </c>
      <c r="O511" s="294" t="s">
        <v>169</v>
      </c>
      <c r="P511" s="295">
        <v>-6.8421070000000004</v>
      </c>
      <c r="Q511" s="295" t="s">
        <v>280</v>
      </c>
      <c r="R511" s="296">
        <v>0</v>
      </c>
      <c r="S511" s="365">
        <v>7.6593766574078876E-5</v>
      </c>
      <c r="T511" s="365">
        <v>4.0024659407615127E-4</v>
      </c>
      <c r="U511" s="365">
        <v>0.19136644185785645</v>
      </c>
      <c r="V511" s="366"/>
      <c r="W511" s="295"/>
      <c r="X511" s="295"/>
      <c r="Y511" s="295"/>
      <c r="Z511" s="313"/>
      <c r="AA511" s="313"/>
      <c r="AB511" s="301"/>
      <c r="AC511" s="295"/>
    </row>
    <row r="512" spans="1:29" ht="15">
      <c r="A512" s="247" t="s">
        <v>176</v>
      </c>
      <c r="B512" s="287" t="s">
        <v>9226</v>
      </c>
      <c r="C512" s="287" t="s">
        <v>2246</v>
      </c>
      <c r="D512" s="305">
        <v>1</v>
      </c>
      <c r="E512" s="287" t="s">
        <v>45</v>
      </c>
      <c r="F512" s="362">
        <v>43707</v>
      </c>
      <c r="G512" s="363" t="s">
        <v>8828</v>
      </c>
      <c r="H512" s="363" t="s">
        <v>2704</v>
      </c>
      <c r="I512" s="364">
        <v>9.5129900000000003</v>
      </c>
      <c r="J512" s="364">
        <v>19</v>
      </c>
      <c r="K512" s="363" t="s">
        <v>815</v>
      </c>
      <c r="L512" s="292">
        <v>35.26</v>
      </c>
      <c r="M512" s="293" t="s">
        <v>2705</v>
      </c>
      <c r="N512" s="293" t="s">
        <v>2706</v>
      </c>
      <c r="O512" s="294" t="s">
        <v>169</v>
      </c>
      <c r="P512" s="295">
        <v>3.5535931999999999</v>
      </c>
      <c r="Q512" s="295" t="s">
        <v>447</v>
      </c>
      <c r="R512" s="296">
        <v>0</v>
      </c>
      <c r="S512" s="365">
        <v>1.6365383824989801E-3</v>
      </c>
      <c r="T512" s="365">
        <v>1.0758812392715592E-2</v>
      </c>
      <c r="U512" s="365">
        <v>0.15211143412139261</v>
      </c>
      <c r="V512" s="366"/>
      <c r="W512" s="295"/>
      <c r="X512" s="295"/>
      <c r="Y512" s="295"/>
      <c r="Z512" s="313"/>
      <c r="AA512" s="313"/>
      <c r="AB512" s="301"/>
      <c r="AC512" s="295"/>
    </row>
    <row r="513" spans="1:29" ht="15">
      <c r="A513" s="247" t="s">
        <v>176</v>
      </c>
      <c r="B513" s="287" t="s">
        <v>10523</v>
      </c>
      <c r="C513" s="287" t="s">
        <v>2248</v>
      </c>
      <c r="D513" s="305">
        <v>2</v>
      </c>
      <c r="E513" s="287" t="s">
        <v>45</v>
      </c>
      <c r="F513" s="362">
        <v>43707</v>
      </c>
      <c r="G513" s="363" t="s">
        <v>8828</v>
      </c>
      <c r="H513" s="363" t="s">
        <v>2529</v>
      </c>
      <c r="I513" s="364">
        <v>6.6175300000000004</v>
      </c>
      <c r="J513" s="364">
        <v>14</v>
      </c>
      <c r="K513" s="363" t="s">
        <v>815</v>
      </c>
      <c r="L513" s="292">
        <v>122.95</v>
      </c>
      <c r="M513" s="293" t="s">
        <v>2530</v>
      </c>
      <c r="N513" s="293" t="s">
        <v>2531</v>
      </c>
      <c r="O513" s="294" t="s">
        <v>169</v>
      </c>
      <c r="P513" s="295">
        <v>-21.647971999999999</v>
      </c>
      <c r="Q513" s="295" t="s">
        <v>408</v>
      </c>
      <c r="R513" s="296">
        <v>0</v>
      </c>
      <c r="S513" s="365">
        <v>2.6972030172545233E-6</v>
      </c>
      <c r="T513" s="365">
        <v>2.4906084484341073E-4</v>
      </c>
      <c r="U513" s="365">
        <v>1.0829494370945002E-2</v>
      </c>
      <c r="V513" s="366"/>
      <c r="W513" s="295"/>
      <c r="X513" s="295"/>
      <c r="Y513" s="295"/>
      <c r="Z513" s="313"/>
      <c r="AA513" s="313"/>
      <c r="AB513" s="301"/>
      <c r="AC513" s="295"/>
    </row>
    <row r="514" spans="1:29" ht="15">
      <c r="A514" s="247" t="s">
        <v>10524</v>
      </c>
      <c r="B514" s="287" t="s">
        <v>9227</v>
      </c>
      <c r="C514" s="287" t="s">
        <v>2250</v>
      </c>
      <c r="D514" s="305">
        <v>3</v>
      </c>
      <c r="E514" s="287" t="s">
        <v>45</v>
      </c>
      <c r="F514" s="362">
        <v>43707</v>
      </c>
      <c r="G514" s="363" t="s">
        <v>8828</v>
      </c>
      <c r="H514" s="363" t="s">
        <v>9025</v>
      </c>
      <c r="I514" s="364">
        <v>11.676690000000001</v>
      </c>
      <c r="J514" s="364">
        <v>1</v>
      </c>
      <c r="K514" s="363" t="s">
        <v>815</v>
      </c>
      <c r="L514" s="292">
        <v>63.65</v>
      </c>
      <c r="M514" s="293" t="s">
        <v>8348</v>
      </c>
      <c r="N514" s="293" t="s">
        <v>9026</v>
      </c>
      <c r="O514" s="294" t="s">
        <v>169</v>
      </c>
      <c r="P514" s="295">
        <v>-16.829998</v>
      </c>
      <c r="Q514" s="295" t="s">
        <v>447</v>
      </c>
      <c r="R514" s="296">
        <v>0</v>
      </c>
      <c r="S514" s="365">
        <v>2.5019385603340801E-4</v>
      </c>
      <c r="T514" s="365">
        <v>6.5126197885595071E-4</v>
      </c>
      <c r="U514" s="365">
        <v>0.38416776068044822</v>
      </c>
      <c r="V514" s="366"/>
      <c r="W514" s="295"/>
      <c r="X514" s="295"/>
      <c r="Y514" s="295"/>
      <c r="Z514" s="313"/>
      <c r="AA514" s="313"/>
      <c r="AB514" s="301"/>
      <c r="AC514" s="295"/>
    </row>
    <row r="515" spans="1:29" ht="15">
      <c r="A515" s="247" t="s">
        <v>176</v>
      </c>
      <c r="B515" s="287" t="s">
        <v>10525</v>
      </c>
      <c r="C515" s="287" t="s">
        <v>2252</v>
      </c>
      <c r="D515" s="305">
        <v>4</v>
      </c>
      <c r="E515" s="287" t="s">
        <v>45</v>
      </c>
      <c r="F515" s="362">
        <v>43707</v>
      </c>
      <c r="G515" s="363" t="s">
        <v>8828</v>
      </c>
      <c r="H515" s="363" t="s">
        <v>1282</v>
      </c>
      <c r="I515" s="364">
        <v>8.3783600000000007</v>
      </c>
      <c r="J515" s="364">
        <v>6</v>
      </c>
      <c r="K515" s="363" t="s">
        <v>815</v>
      </c>
      <c r="L515" s="292">
        <v>219.75</v>
      </c>
      <c r="M515" s="293" t="s">
        <v>1283</v>
      </c>
      <c r="N515" s="293" t="s">
        <v>1284</v>
      </c>
      <c r="O515" s="294" t="s">
        <v>169</v>
      </c>
      <c r="P515" s="295">
        <v>-7.5981854999999996</v>
      </c>
      <c r="Q515" s="295" t="s">
        <v>408</v>
      </c>
      <c r="R515" s="296">
        <v>0</v>
      </c>
      <c r="S515" s="365">
        <v>2.4689777176293295E-3</v>
      </c>
      <c r="T515" s="365">
        <v>1.8540181993720766E-3</v>
      </c>
      <c r="U515" s="365">
        <v>1.3316901195821751</v>
      </c>
      <c r="V515" s="366"/>
      <c r="W515" s="295"/>
      <c r="X515" s="295"/>
      <c r="Y515" s="295"/>
      <c r="Z515" s="313"/>
      <c r="AA515" s="313"/>
      <c r="AB515" s="301"/>
      <c r="AC515" s="295"/>
    </row>
    <row r="516" spans="1:29" ht="15">
      <c r="A516" s="247" t="s">
        <v>176</v>
      </c>
      <c r="B516" s="287" t="s">
        <v>10526</v>
      </c>
      <c r="C516" s="287" t="s">
        <v>2257</v>
      </c>
      <c r="D516" s="305">
        <v>5</v>
      </c>
      <c r="E516" s="287" t="s">
        <v>45</v>
      </c>
      <c r="F516" s="362">
        <v>43707</v>
      </c>
      <c r="G516" s="363" t="s">
        <v>8828</v>
      </c>
      <c r="H516" s="363" t="s">
        <v>1568</v>
      </c>
      <c r="I516" s="364">
        <v>9.9707000000000008</v>
      </c>
      <c r="J516" s="364">
        <v>15</v>
      </c>
      <c r="K516" s="363" t="s">
        <v>815</v>
      </c>
      <c r="L516" s="292">
        <v>24.22</v>
      </c>
      <c r="M516" s="293" t="s">
        <v>1569</v>
      </c>
      <c r="N516" s="293" t="s">
        <v>1570</v>
      </c>
      <c r="O516" s="294" t="s">
        <v>169</v>
      </c>
      <c r="P516" s="295">
        <v>-12.531603</v>
      </c>
      <c r="Q516" s="295" t="s">
        <v>408</v>
      </c>
      <c r="R516" s="296">
        <v>0</v>
      </c>
      <c r="S516" s="365">
        <v>3.701005019145013E-5</v>
      </c>
      <c r="T516" s="365">
        <v>2.2989420242246658E-4</v>
      </c>
      <c r="U516" s="365">
        <v>0.16098731417088269</v>
      </c>
      <c r="V516" s="366"/>
      <c r="W516" s="295"/>
      <c r="X516" s="295"/>
      <c r="Y516" s="295"/>
      <c r="Z516" s="313"/>
      <c r="AA516" s="313"/>
      <c r="AB516" s="301"/>
      <c r="AC516" s="295"/>
    </row>
    <row r="517" spans="1:29" ht="15">
      <c r="A517" s="247" t="s">
        <v>176</v>
      </c>
      <c r="B517" s="287" t="s">
        <v>10527</v>
      </c>
      <c r="C517" s="287" t="s">
        <v>2259</v>
      </c>
      <c r="D517" s="305">
        <v>6</v>
      </c>
      <c r="E517" s="287" t="s">
        <v>45</v>
      </c>
      <c r="F517" s="362">
        <v>43707</v>
      </c>
      <c r="G517" s="363" t="s">
        <v>8828</v>
      </c>
      <c r="H517" s="363" t="s">
        <v>3011</v>
      </c>
      <c r="I517" s="364">
        <v>10.076510000000001</v>
      </c>
      <c r="J517" s="364">
        <v>7</v>
      </c>
      <c r="K517" s="363" t="s">
        <v>815</v>
      </c>
      <c r="L517" s="292">
        <v>32.630000000000003</v>
      </c>
      <c r="M517" s="293" t="s">
        <v>3012</v>
      </c>
      <c r="N517" s="293" t="s">
        <v>3013</v>
      </c>
      <c r="O517" s="294" t="s">
        <v>169</v>
      </c>
      <c r="P517" s="295">
        <v>-13.677244999999999</v>
      </c>
      <c r="Q517" s="295" t="s">
        <v>447</v>
      </c>
      <c r="R517" s="296">
        <v>0</v>
      </c>
      <c r="S517" s="365">
        <v>1.3890186312716163E-4</v>
      </c>
      <c r="T517" s="365">
        <v>2.7097988932792312E-4</v>
      </c>
      <c r="U517" s="365">
        <v>0.5125910394002382</v>
      </c>
      <c r="V517" s="366"/>
      <c r="W517" s="295"/>
      <c r="X517" s="295"/>
      <c r="Y517" s="295"/>
      <c r="Z517" s="313"/>
      <c r="AA517" s="313"/>
      <c r="AB517" s="301"/>
      <c r="AC517" s="295"/>
    </row>
    <row r="518" spans="1:29" ht="15">
      <c r="A518" s="247" t="s">
        <v>176</v>
      </c>
      <c r="B518" s="287" t="s">
        <v>10528</v>
      </c>
      <c r="C518" s="287" t="s">
        <v>2264</v>
      </c>
      <c r="D518" s="305">
        <v>7</v>
      </c>
      <c r="E518" s="287" t="s">
        <v>45</v>
      </c>
      <c r="F518" s="362">
        <v>43707</v>
      </c>
      <c r="G518" s="363" t="s">
        <v>8828</v>
      </c>
      <c r="H518" s="363" t="s">
        <v>2850</v>
      </c>
      <c r="I518" s="364">
        <v>5.0280100000000001</v>
      </c>
      <c r="J518" s="364">
        <v>7</v>
      </c>
      <c r="K518" s="363" t="s">
        <v>815</v>
      </c>
      <c r="L518" s="292">
        <v>42.06</v>
      </c>
      <c r="M518" s="293" t="s">
        <v>2851</v>
      </c>
      <c r="N518" s="293" t="s">
        <v>2852</v>
      </c>
      <c r="O518" s="294" t="s">
        <v>169</v>
      </c>
      <c r="P518" s="295">
        <v>-18.345945</v>
      </c>
      <c r="Q518" s="295" t="s">
        <v>408</v>
      </c>
      <c r="R518" s="296">
        <v>0</v>
      </c>
      <c r="S518" s="365">
        <v>7.6119982441919041E-4</v>
      </c>
      <c r="T518" s="365">
        <v>6.170535290155267E-4</v>
      </c>
      <c r="U518" s="365">
        <v>1.2336041990289575</v>
      </c>
      <c r="V518" s="366"/>
      <c r="W518" s="295"/>
      <c r="X518" s="295"/>
      <c r="Y518" s="295"/>
      <c r="Z518" s="313"/>
      <c r="AA518" s="313"/>
      <c r="AB518" s="301"/>
      <c r="AC518" s="295"/>
    </row>
    <row r="519" spans="1:29" ht="15">
      <c r="A519" s="247" t="s">
        <v>176</v>
      </c>
      <c r="B519" s="287" t="s">
        <v>10529</v>
      </c>
      <c r="C519" s="287" t="s">
        <v>2266</v>
      </c>
      <c r="D519" s="305">
        <v>8</v>
      </c>
      <c r="E519" s="287" t="s">
        <v>45</v>
      </c>
      <c r="F519" s="362">
        <v>43707</v>
      </c>
      <c r="G519" s="363" t="s">
        <v>8828</v>
      </c>
      <c r="H519" s="363" t="s">
        <v>3779</v>
      </c>
      <c r="I519" s="364">
        <v>9.6205300000000005</v>
      </c>
      <c r="J519" s="364">
        <v>4</v>
      </c>
      <c r="K519" s="363" t="s">
        <v>815</v>
      </c>
      <c r="L519" s="292">
        <v>153.97</v>
      </c>
      <c r="M519" s="293" t="s">
        <v>3780</v>
      </c>
      <c r="N519" s="293" t="s">
        <v>3781</v>
      </c>
      <c r="O519" s="294" t="s">
        <v>169</v>
      </c>
      <c r="P519" s="295">
        <v>-9.3867659999999997</v>
      </c>
      <c r="Q519" s="295" t="s">
        <v>404</v>
      </c>
      <c r="R519" s="296">
        <v>0</v>
      </c>
      <c r="S519" s="365">
        <v>6.503637197912593E-3</v>
      </c>
      <c r="T519" s="365">
        <v>2.4628479269842877E-3</v>
      </c>
      <c r="U519" s="365">
        <v>2.6406978387318367</v>
      </c>
      <c r="V519" s="366"/>
      <c r="W519" s="295"/>
      <c r="X519" s="295"/>
      <c r="Y519" s="295"/>
      <c r="Z519" s="313"/>
      <c r="AA519" s="313"/>
      <c r="AB519" s="301"/>
      <c r="AC519" s="295"/>
    </row>
    <row r="520" spans="1:29" ht="15">
      <c r="A520" s="247" t="s">
        <v>10530</v>
      </c>
      <c r="B520" s="287" t="s">
        <v>10531</v>
      </c>
      <c r="C520" s="287" t="s">
        <v>2268</v>
      </c>
      <c r="D520" s="305">
        <v>9</v>
      </c>
      <c r="E520" s="287" t="s">
        <v>45</v>
      </c>
      <c r="F520" s="362">
        <v>43707</v>
      </c>
      <c r="G520" s="363" t="s">
        <v>8828</v>
      </c>
      <c r="H520" s="363" t="s">
        <v>3790</v>
      </c>
      <c r="I520" s="364">
        <v>6.4184299999999999</v>
      </c>
      <c r="J520" s="364">
        <v>1</v>
      </c>
      <c r="K520" s="363" t="s">
        <v>815</v>
      </c>
      <c r="L520" s="292">
        <v>43.13</v>
      </c>
      <c r="M520" s="293" t="s">
        <v>3791</v>
      </c>
      <c r="N520" s="293" t="s">
        <v>3792</v>
      </c>
      <c r="O520" s="294" t="s">
        <v>169</v>
      </c>
      <c r="P520" s="295">
        <v>-5.6855440000000002</v>
      </c>
      <c r="Q520" s="295" t="s">
        <v>408</v>
      </c>
      <c r="R520" s="296">
        <v>0</v>
      </c>
      <c r="S520" s="365">
        <v>5.2512258966286893E-4</v>
      </c>
      <c r="T520" s="365">
        <v>5.3998000519184816E-4</v>
      </c>
      <c r="U520" s="365">
        <v>0.97248524873860731</v>
      </c>
      <c r="V520" s="366"/>
      <c r="W520" s="295"/>
      <c r="X520" s="295"/>
      <c r="Y520" s="295"/>
      <c r="Z520" s="313"/>
      <c r="AA520" s="313"/>
      <c r="AB520" s="301"/>
      <c r="AC520" s="295"/>
    </row>
    <row r="521" spans="1:29" ht="15">
      <c r="A521" s="247" t="s">
        <v>176</v>
      </c>
      <c r="B521" s="287" t="s">
        <v>10532</v>
      </c>
      <c r="C521" s="287" t="s">
        <v>2271</v>
      </c>
      <c r="D521" s="305">
        <v>10</v>
      </c>
      <c r="E521" s="287" t="s">
        <v>45</v>
      </c>
      <c r="F521" s="362">
        <v>43707</v>
      </c>
      <c r="G521" s="363" t="s">
        <v>8828</v>
      </c>
      <c r="H521" s="363" t="s">
        <v>4700</v>
      </c>
      <c r="I521" s="364">
        <v>10.956020000000001</v>
      </c>
      <c r="J521" s="364">
        <v>4</v>
      </c>
      <c r="K521" s="363" t="s">
        <v>815</v>
      </c>
      <c r="L521" s="292">
        <v>119</v>
      </c>
      <c r="M521" s="293" t="s">
        <v>4701</v>
      </c>
      <c r="N521" s="293" t="s">
        <v>4702</v>
      </c>
      <c r="O521" s="294" t="s">
        <v>169</v>
      </c>
      <c r="P521" s="295">
        <v>-9.6225380000000005</v>
      </c>
      <c r="Q521" s="295" t="s">
        <v>408</v>
      </c>
      <c r="R521" s="296">
        <v>0</v>
      </c>
      <c r="S521" s="365">
        <v>1.5455609118065644E-3</v>
      </c>
      <c r="T521" s="365">
        <v>2.7616389741697833E-3</v>
      </c>
      <c r="U521" s="365">
        <v>0.55965349789112029</v>
      </c>
      <c r="V521" s="366"/>
      <c r="W521" s="295"/>
      <c r="X521" s="295"/>
      <c r="Y521" s="295"/>
      <c r="Z521" s="313"/>
      <c r="AA521" s="313"/>
      <c r="AB521" s="301"/>
      <c r="AC521" s="295"/>
    </row>
    <row r="522" spans="1:29" ht="15">
      <c r="A522" s="247" t="s">
        <v>176</v>
      </c>
      <c r="B522" s="287" t="s">
        <v>10533</v>
      </c>
      <c r="C522" s="287" t="s">
        <v>2276</v>
      </c>
      <c r="D522" s="305">
        <v>11</v>
      </c>
      <c r="E522" s="287" t="s">
        <v>45</v>
      </c>
      <c r="F522" s="362">
        <v>43707</v>
      </c>
      <c r="G522" s="363" t="s">
        <v>8828</v>
      </c>
      <c r="H522" s="363" t="s">
        <v>3020</v>
      </c>
      <c r="I522" s="364">
        <v>11.29848</v>
      </c>
      <c r="J522" s="364">
        <v>3</v>
      </c>
      <c r="K522" s="363" t="s">
        <v>815</v>
      </c>
      <c r="L522" s="292">
        <v>117.72</v>
      </c>
      <c r="M522" s="293" t="s">
        <v>3021</v>
      </c>
      <c r="N522" s="293" t="s">
        <v>3022</v>
      </c>
      <c r="O522" s="294" t="s">
        <v>169</v>
      </c>
      <c r="P522" s="295">
        <v>-4.3781996000000003</v>
      </c>
      <c r="Q522" s="295" t="s">
        <v>447</v>
      </c>
      <c r="R522" s="296">
        <v>0</v>
      </c>
      <c r="S522" s="365">
        <v>4.7439736937064199E-3</v>
      </c>
      <c r="T522" s="365">
        <v>9.2893154731717876E-3</v>
      </c>
      <c r="U522" s="365">
        <v>0.51069141826514108</v>
      </c>
      <c r="V522" s="366"/>
      <c r="W522" s="295"/>
      <c r="X522" s="295"/>
      <c r="Y522" s="295"/>
      <c r="Z522" s="313"/>
      <c r="AA522" s="313"/>
      <c r="AB522" s="301"/>
      <c r="AC522" s="295"/>
    </row>
    <row r="523" spans="1:29" ht="15">
      <c r="A523" s="247" t="s">
        <v>176</v>
      </c>
      <c r="B523" s="287" t="s">
        <v>10534</v>
      </c>
      <c r="C523" s="287" t="s">
        <v>2278</v>
      </c>
      <c r="D523" s="305">
        <v>12</v>
      </c>
      <c r="E523" s="287" t="s">
        <v>45</v>
      </c>
      <c r="F523" s="362">
        <v>43707</v>
      </c>
      <c r="G523" s="363" t="s">
        <v>8828</v>
      </c>
      <c r="H523" s="363" t="s">
        <v>3025</v>
      </c>
      <c r="I523" s="364">
        <v>8.6734899999999993</v>
      </c>
      <c r="J523" s="364">
        <v>4</v>
      </c>
      <c r="K523" s="363" t="s">
        <v>815</v>
      </c>
      <c r="L523" s="292">
        <v>52.18</v>
      </c>
      <c r="M523" s="293" t="s">
        <v>3026</v>
      </c>
      <c r="N523" s="293" t="s">
        <v>3027</v>
      </c>
      <c r="O523" s="294" t="s">
        <v>169</v>
      </c>
      <c r="P523" s="295">
        <v>-11.679083</v>
      </c>
      <c r="Q523" s="295" t="s">
        <v>484</v>
      </c>
      <c r="R523" s="296">
        <v>0</v>
      </c>
      <c r="S523" s="365">
        <v>1.4233767883890477E-3</v>
      </c>
      <c r="T523" s="365">
        <v>2.4125738913164598E-3</v>
      </c>
      <c r="U523" s="365">
        <v>0.58998267100219648</v>
      </c>
      <c r="V523" s="366"/>
      <c r="W523" s="295"/>
      <c r="X523" s="295"/>
      <c r="Y523" s="295"/>
      <c r="Z523" s="313"/>
      <c r="AA523" s="313"/>
      <c r="AB523" s="301"/>
      <c r="AC523" s="295"/>
    </row>
    <row r="524" spans="1:29" ht="15">
      <c r="A524" s="247" t="s">
        <v>176</v>
      </c>
      <c r="B524" s="287" t="s">
        <v>10535</v>
      </c>
      <c r="C524" s="287" t="s">
        <v>2280</v>
      </c>
      <c r="D524" s="305">
        <v>13</v>
      </c>
      <c r="E524" s="287" t="s">
        <v>45</v>
      </c>
      <c r="F524" s="362">
        <v>43707</v>
      </c>
      <c r="G524" s="363" t="s">
        <v>8828</v>
      </c>
      <c r="H524" s="363" t="s">
        <v>9307</v>
      </c>
      <c r="I524" s="364">
        <v>9.6376200000000001</v>
      </c>
      <c r="J524" s="364">
        <v>4</v>
      </c>
      <c r="K524" s="363" t="s">
        <v>815</v>
      </c>
      <c r="L524" s="292">
        <v>149.27000000000001</v>
      </c>
      <c r="M524" s="293" t="s">
        <v>8415</v>
      </c>
      <c r="N524" s="293" t="s">
        <v>9308</v>
      </c>
      <c r="O524" s="294" t="s">
        <v>169</v>
      </c>
      <c r="P524" s="295">
        <v>-8.9817049999999998</v>
      </c>
      <c r="Q524" s="295" t="s">
        <v>408</v>
      </c>
      <c r="R524" s="296">
        <v>0</v>
      </c>
      <c r="S524" s="365">
        <v>6.300154519652745E-4</v>
      </c>
      <c r="T524" s="365">
        <v>8.712193789907457E-4</v>
      </c>
      <c r="U524" s="365">
        <v>0.723142146694566</v>
      </c>
      <c r="V524" s="366"/>
      <c r="W524" s="295"/>
      <c r="X524" s="295"/>
      <c r="Y524" s="295"/>
      <c r="Z524" s="313"/>
      <c r="AA524" s="313"/>
      <c r="AB524" s="301"/>
      <c r="AC524" s="295"/>
    </row>
    <row r="525" spans="1:29" ht="15">
      <c r="A525" s="247" t="s">
        <v>176</v>
      </c>
      <c r="B525" s="287" t="s">
        <v>10536</v>
      </c>
      <c r="C525" s="287" t="s">
        <v>2285</v>
      </c>
      <c r="D525" s="305">
        <v>14</v>
      </c>
      <c r="E525" s="287" t="s">
        <v>45</v>
      </c>
      <c r="F525" s="362">
        <v>43707</v>
      </c>
      <c r="G525" s="363" t="s">
        <v>8828</v>
      </c>
      <c r="H525" s="363" t="s">
        <v>2562</v>
      </c>
      <c r="I525" s="364">
        <v>3.25468</v>
      </c>
      <c r="J525" s="364">
        <v>16</v>
      </c>
      <c r="K525" s="363" t="s">
        <v>815</v>
      </c>
      <c r="L525" s="292">
        <v>33.22</v>
      </c>
      <c r="M525" s="293" t="s">
        <v>2563</v>
      </c>
      <c r="N525" s="293" t="s">
        <v>2564</v>
      </c>
      <c r="O525" s="294" t="s">
        <v>169</v>
      </c>
      <c r="P525" s="295">
        <v>-40.433926</v>
      </c>
      <c r="Q525" s="295" t="s">
        <v>447</v>
      </c>
      <c r="R525" s="296">
        <v>0</v>
      </c>
      <c r="S525" s="365">
        <v>2.2073458788111116E-4</v>
      </c>
      <c r="T525" s="365">
        <v>3.8151836302835354E-4</v>
      </c>
      <c r="U525" s="365">
        <v>0.57856871194613169</v>
      </c>
      <c r="V525" s="366"/>
      <c r="W525" s="295"/>
      <c r="X525" s="295"/>
      <c r="Y525" s="295"/>
      <c r="Z525" s="313"/>
      <c r="AA525" s="313"/>
      <c r="AB525" s="301"/>
      <c r="AC525" s="295"/>
    </row>
    <row r="526" spans="1:29" ht="15">
      <c r="A526" s="247" t="s">
        <v>176</v>
      </c>
      <c r="B526" s="287" t="s">
        <v>10537</v>
      </c>
      <c r="C526" s="287" t="s">
        <v>2290</v>
      </c>
      <c r="D526" s="305">
        <v>15</v>
      </c>
      <c r="E526" s="287" t="s">
        <v>45</v>
      </c>
      <c r="F526" s="362">
        <v>43707</v>
      </c>
      <c r="G526" s="363" t="s">
        <v>8828</v>
      </c>
      <c r="H526" s="363" t="s">
        <v>543</v>
      </c>
      <c r="I526" s="364">
        <v>3.42008</v>
      </c>
      <c r="J526" s="364">
        <v>10</v>
      </c>
      <c r="K526" s="363" t="s">
        <v>815</v>
      </c>
      <c r="L526" s="292">
        <v>21.99</v>
      </c>
      <c r="M526" s="293" t="s">
        <v>544</v>
      </c>
      <c r="N526" s="293" t="s">
        <v>545</v>
      </c>
      <c r="O526" s="294" t="s">
        <v>169</v>
      </c>
      <c r="P526" s="295">
        <v>-18.555557</v>
      </c>
      <c r="Q526" s="295" t="s">
        <v>484</v>
      </c>
      <c r="R526" s="296">
        <v>0</v>
      </c>
      <c r="S526" s="365">
        <v>2.5896287985184021E-4</v>
      </c>
      <c r="T526" s="365">
        <v>3.8110823352843374E-4</v>
      </c>
      <c r="U526" s="365">
        <v>0.67949956749627527</v>
      </c>
      <c r="V526" s="366"/>
      <c r="W526" s="295"/>
      <c r="X526" s="295"/>
      <c r="Y526" s="295"/>
      <c r="Z526" s="313"/>
      <c r="AA526" s="313"/>
      <c r="AB526" s="301"/>
      <c r="AC526" s="295"/>
    </row>
    <row r="527" spans="1:29" ht="15">
      <c r="A527" s="247" t="s">
        <v>176</v>
      </c>
      <c r="B527" s="287" t="s">
        <v>9229</v>
      </c>
      <c r="C527" s="287" t="s">
        <v>2292</v>
      </c>
      <c r="D527" s="305">
        <v>16</v>
      </c>
      <c r="E527" s="287" t="s">
        <v>45</v>
      </c>
      <c r="F527" s="362">
        <v>43707</v>
      </c>
      <c r="G527" s="363" t="s">
        <v>8828</v>
      </c>
      <c r="H527" s="363" t="s">
        <v>1336</v>
      </c>
      <c r="I527" s="364">
        <v>2.7220200000000001</v>
      </c>
      <c r="J527" s="364">
        <v>70</v>
      </c>
      <c r="K527" s="363" t="s">
        <v>815</v>
      </c>
      <c r="L527" s="292">
        <v>27.6</v>
      </c>
      <c r="M527" s="293" t="s">
        <v>1337</v>
      </c>
      <c r="N527" s="293" t="s">
        <v>1338</v>
      </c>
      <c r="O527" s="294" t="s">
        <v>169</v>
      </c>
      <c r="P527" s="295">
        <v>-8.9409410000000005</v>
      </c>
      <c r="Q527" s="295" t="s">
        <v>447</v>
      </c>
      <c r="R527" s="296">
        <v>0</v>
      </c>
      <c r="S527" s="365">
        <v>1.275898840605568E-4</v>
      </c>
      <c r="T527" s="365">
        <v>1.805086959948644E-4</v>
      </c>
      <c r="U527" s="365">
        <v>0.70683511039372215</v>
      </c>
      <c r="V527" s="366"/>
      <c r="W527" s="295"/>
      <c r="X527" s="295"/>
      <c r="Y527" s="295"/>
      <c r="Z527" s="313"/>
      <c r="AA527" s="313"/>
      <c r="AB527" s="301"/>
      <c r="AC527" s="295"/>
    </row>
    <row r="528" spans="1:29" ht="15">
      <c r="A528" s="247" t="s">
        <v>176</v>
      </c>
      <c r="B528" s="287" t="s">
        <v>10538</v>
      </c>
      <c r="C528" s="287" t="s">
        <v>2294</v>
      </c>
      <c r="D528" s="305">
        <v>17</v>
      </c>
      <c r="E528" s="287" t="s">
        <v>45</v>
      </c>
      <c r="F528" s="362">
        <v>43707</v>
      </c>
      <c r="G528" s="363" t="s">
        <v>8828</v>
      </c>
      <c r="H528" s="363" t="s">
        <v>1343</v>
      </c>
      <c r="I528" s="364">
        <v>9.9984000000000002</v>
      </c>
      <c r="J528" s="364">
        <v>21</v>
      </c>
      <c r="K528" s="363" t="s">
        <v>815</v>
      </c>
      <c r="L528" s="292">
        <v>33.56</v>
      </c>
      <c r="M528" s="293" t="s">
        <v>1344</v>
      </c>
      <c r="N528" s="293" t="s">
        <v>1345</v>
      </c>
      <c r="O528" s="294" t="s">
        <v>169</v>
      </c>
      <c r="P528" s="295">
        <v>-0.88599919999999999</v>
      </c>
      <c r="Q528" s="295" t="s">
        <v>447</v>
      </c>
      <c r="R528" s="296">
        <v>0</v>
      </c>
      <c r="S528" s="365">
        <v>4.218705475288741E-4</v>
      </c>
      <c r="T528" s="365">
        <v>3.0322238487114723E-4</v>
      </c>
      <c r="U528" s="365">
        <v>1.3912909091726384</v>
      </c>
      <c r="V528" s="366"/>
      <c r="W528" s="295"/>
      <c r="X528" s="295"/>
      <c r="Y528" s="295"/>
      <c r="Z528" s="313"/>
      <c r="AA528" s="313"/>
      <c r="AB528" s="301"/>
      <c r="AC528" s="295"/>
    </row>
    <row r="529" spans="1:29" ht="15">
      <c r="A529" s="247" t="s">
        <v>10539</v>
      </c>
      <c r="B529" s="287" t="s">
        <v>10540</v>
      </c>
      <c r="C529" s="287" t="s">
        <v>2296</v>
      </c>
      <c r="D529" s="305">
        <v>18</v>
      </c>
      <c r="E529" s="287" t="s">
        <v>45</v>
      </c>
      <c r="F529" s="362">
        <v>43707</v>
      </c>
      <c r="G529" s="363" t="s">
        <v>8828</v>
      </c>
      <c r="H529" s="363" t="s">
        <v>3320</v>
      </c>
      <c r="I529" s="364">
        <v>10.955730000000001</v>
      </c>
      <c r="J529" s="364">
        <v>1</v>
      </c>
      <c r="K529" s="363" t="s">
        <v>815</v>
      </c>
      <c r="L529" s="292">
        <v>42.63</v>
      </c>
      <c r="M529" s="293" t="s">
        <v>3321</v>
      </c>
      <c r="N529" s="293" t="s">
        <v>3322</v>
      </c>
      <c r="O529" s="294" t="s">
        <v>169</v>
      </c>
      <c r="P529" s="295">
        <v>-11.994213</v>
      </c>
      <c r="Q529" s="295" t="s">
        <v>280</v>
      </c>
      <c r="R529" s="296">
        <v>0</v>
      </c>
      <c r="S529" s="365">
        <v>1.3742126975914495E-3</v>
      </c>
      <c r="T529" s="365">
        <v>1.2906620404906743E-3</v>
      </c>
      <c r="U529" s="365">
        <v>1.0647347287513094</v>
      </c>
      <c r="V529" s="366"/>
      <c r="W529" s="295"/>
      <c r="X529" s="295"/>
      <c r="Y529" s="295"/>
      <c r="Z529" s="313"/>
      <c r="AA529" s="313"/>
      <c r="AB529" s="301"/>
      <c r="AC529" s="295"/>
    </row>
    <row r="530" spans="1:29" ht="15">
      <c r="A530" s="247" t="s">
        <v>176</v>
      </c>
      <c r="B530" s="287" t="s">
        <v>9214</v>
      </c>
      <c r="C530" s="287" t="s">
        <v>2299</v>
      </c>
      <c r="D530" s="305">
        <v>19</v>
      </c>
      <c r="E530" s="287" t="s">
        <v>45</v>
      </c>
      <c r="F530" s="362">
        <v>43707</v>
      </c>
      <c r="G530" s="363" t="s">
        <v>8828</v>
      </c>
      <c r="H530" s="363" t="s">
        <v>2572</v>
      </c>
      <c r="I530" s="364">
        <v>8.7801600000000004</v>
      </c>
      <c r="J530" s="364">
        <v>18</v>
      </c>
      <c r="K530" s="363" t="s">
        <v>815</v>
      </c>
      <c r="L530" s="292">
        <v>65.37</v>
      </c>
      <c r="M530" s="293" t="s">
        <v>2573</v>
      </c>
      <c r="N530" s="293" t="s">
        <v>2574</v>
      </c>
      <c r="O530" s="294" t="s">
        <v>169</v>
      </c>
      <c r="P530" s="295">
        <v>-13.244849</v>
      </c>
      <c r="Q530" s="295" t="s">
        <v>404</v>
      </c>
      <c r="R530" s="296">
        <v>0</v>
      </c>
      <c r="S530" s="365">
        <v>2.250862981609822E-4</v>
      </c>
      <c r="T530" s="365">
        <v>3.6276752341722791E-4</v>
      </c>
      <c r="U530" s="365">
        <v>0.62046981505040866</v>
      </c>
      <c r="V530" s="366"/>
      <c r="W530" s="295"/>
      <c r="X530" s="295"/>
      <c r="Y530" s="295"/>
      <c r="Z530" s="313"/>
      <c r="AA530" s="313"/>
      <c r="AB530" s="301"/>
      <c r="AC530" s="295"/>
    </row>
    <row r="531" spans="1:29" ht="15">
      <c r="A531" s="247" t="s">
        <v>176</v>
      </c>
      <c r="B531" s="287" t="s">
        <v>10541</v>
      </c>
      <c r="C531" s="287" t="s">
        <v>2302</v>
      </c>
      <c r="D531" s="305">
        <v>20</v>
      </c>
      <c r="E531" s="287" t="s">
        <v>45</v>
      </c>
      <c r="F531" s="362">
        <v>43707</v>
      </c>
      <c r="G531" s="363" t="s">
        <v>8828</v>
      </c>
      <c r="H531" s="363" t="s">
        <v>4965</v>
      </c>
      <c r="I531" s="364">
        <v>6.6896300000000002</v>
      </c>
      <c r="J531" s="364">
        <v>18</v>
      </c>
      <c r="K531" s="363" t="s">
        <v>815</v>
      </c>
      <c r="L531" s="292">
        <v>18.29</v>
      </c>
      <c r="M531" s="293" t="s">
        <v>4966</v>
      </c>
      <c r="N531" s="293" t="s">
        <v>4967</v>
      </c>
      <c r="O531" s="294" t="s">
        <v>169</v>
      </c>
      <c r="P531" s="295">
        <v>-13.070339000000001</v>
      </c>
      <c r="Q531" s="295" t="s">
        <v>447</v>
      </c>
      <c r="R531" s="296">
        <v>0</v>
      </c>
      <c r="S531" s="365">
        <v>1.8408476874510805E-3</v>
      </c>
      <c r="T531" s="365">
        <v>1.1358076496457165E-3</v>
      </c>
      <c r="U531" s="365">
        <v>1.6207389411625124</v>
      </c>
      <c r="V531" s="366"/>
      <c r="W531" s="295"/>
      <c r="X531" s="295"/>
      <c r="Y531" s="295"/>
      <c r="Z531" s="313"/>
      <c r="AA531" s="313"/>
      <c r="AB531" s="301"/>
      <c r="AC531" s="295"/>
    </row>
    <row r="532" spans="1:29" ht="15">
      <c r="A532" s="247" t="s">
        <v>176</v>
      </c>
      <c r="B532" s="287" t="s">
        <v>10542</v>
      </c>
      <c r="C532" s="287" t="s">
        <v>2304</v>
      </c>
      <c r="D532" s="305">
        <v>21</v>
      </c>
      <c r="E532" s="287" t="s">
        <v>45</v>
      </c>
      <c r="F532" s="362">
        <v>43707</v>
      </c>
      <c r="G532" s="363" t="s">
        <v>8828</v>
      </c>
      <c r="H532" s="363" t="s">
        <v>5417</v>
      </c>
      <c r="I532" s="364">
        <v>8.4237400000000004</v>
      </c>
      <c r="J532" s="364">
        <v>6</v>
      </c>
      <c r="K532" s="363" t="s">
        <v>815</v>
      </c>
      <c r="L532" s="292">
        <v>13.66</v>
      </c>
      <c r="M532" s="293" t="s">
        <v>5418</v>
      </c>
      <c r="N532" s="293" t="s">
        <v>5419</v>
      </c>
      <c r="O532" s="294" t="s">
        <v>169</v>
      </c>
      <c r="P532" s="295">
        <v>-15.102548000000001</v>
      </c>
      <c r="Q532" s="295" t="s">
        <v>408</v>
      </c>
      <c r="R532" s="296">
        <v>0</v>
      </c>
      <c r="S532" s="365">
        <v>1.0488188476959907E-4</v>
      </c>
      <c r="T532" s="365">
        <v>2.0889969576078359E-4</v>
      </c>
      <c r="U532" s="365">
        <v>0.50206815470761634</v>
      </c>
      <c r="V532" s="366"/>
      <c r="W532" s="295"/>
      <c r="X532" s="295"/>
      <c r="Y532" s="295"/>
      <c r="Z532" s="313"/>
      <c r="AA532" s="313"/>
      <c r="AB532" s="301"/>
      <c r="AC532" s="295"/>
    </row>
    <row r="533" spans="1:29" ht="15">
      <c r="A533" s="247" t="s">
        <v>176</v>
      </c>
      <c r="B533" s="287" t="s">
        <v>10543</v>
      </c>
      <c r="C533" s="287" t="s">
        <v>2309</v>
      </c>
      <c r="D533" s="305">
        <v>22</v>
      </c>
      <c r="E533" s="287" t="s">
        <v>45</v>
      </c>
      <c r="F533" s="362">
        <v>43707</v>
      </c>
      <c r="G533" s="363" t="s">
        <v>8828</v>
      </c>
      <c r="H533" s="363" t="s">
        <v>2898</v>
      </c>
      <c r="I533" s="364">
        <v>11.07798</v>
      </c>
      <c r="J533" s="364">
        <v>7</v>
      </c>
      <c r="K533" s="363" t="s">
        <v>815</v>
      </c>
      <c r="L533" s="292">
        <v>31.9</v>
      </c>
      <c r="M533" s="293" t="s">
        <v>2899</v>
      </c>
      <c r="N533" s="293" t="s">
        <v>2900</v>
      </c>
      <c r="O533" s="294" t="s">
        <v>169</v>
      </c>
      <c r="P533" s="295">
        <v>-10.844046000000001</v>
      </c>
      <c r="Q533" s="295" t="s">
        <v>408</v>
      </c>
      <c r="R533" s="296">
        <v>0</v>
      </c>
      <c r="S533" s="365">
        <v>2.3937114497665565E-4</v>
      </c>
      <c r="T533" s="365">
        <v>2.0689468876917614E-4</v>
      </c>
      <c r="U533" s="365">
        <v>1.1569709517469158</v>
      </c>
      <c r="V533" s="366"/>
      <c r="W533" s="295"/>
      <c r="X533" s="295"/>
      <c r="Y533" s="295"/>
      <c r="Z533" s="313"/>
      <c r="AA533" s="313"/>
      <c r="AB533" s="301"/>
      <c r="AC533" s="295"/>
    </row>
    <row r="534" spans="1:29" ht="15">
      <c r="A534" s="247" t="s">
        <v>176</v>
      </c>
      <c r="B534" s="287" t="s">
        <v>10544</v>
      </c>
      <c r="C534" s="287" t="s">
        <v>2311</v>
      </c>
      <c r="D534" s="305">
        <v>23</v>
      </c>
      <c r="E534" s="287" t="s">
        <v>45</v>
      </c>
      <c r="F534" s="362">
        <v>43707</v>
      </c>
      <c r="G534" s="363" t="s">
        <v>8828</v>
      </c>
      <c r="H534" s="363" t="s">
        <v>2594</v>
      </c>
      <c r="I534" s="364">
        <v>6.8786399999999999</v>
      </c>
      <c r="J534" s="364">
        <v>15</v>
      </c>
      <c r="K534" s="363" t="s">
        <v>815</v>
      </c>
      <c r="L534" s="292">
        <v>44.36</v>
      </c>
      <c r="M534" s="293" t="s">
        <v>2595</v>
      </c>
      <c r="N534" s="293" t="s">
        <v>2596</v>
      </c>
      <c r="O534" s="294" t="s">
        <v>169</v>
      </c>
      <c r="P534" s="295">
        <v>-10.870004</v>
      </c>
      <c r="Q534" s="295" t="s">
        <v>447</v>
      </c>
      <c r="R534" s="296">
        <v>0</v>
      </c>
      <c r="S534" s="365">
        <v>3.4083992627777133E-5</v>
      </c>
      <c r="T534" s="365">
        <v>2.9020415394865988E-4</v>
      </c>
      <c r="U534" s="365">
        <v>0.1174483278892243</v>
      </c>
      <c r="V534" s="366"/>
      <c r="W534" s="295"/>
      <c r="X534" s="295"/>
      <c r="Y534" s="295"/>
      <c r="Z534" s="313"/>
      <c r="AA534" s="313"/>
      <c r="AB534" s="301"/>
      <c r="AC534" s="295"/>
    </row>
    <row r="535" spans="1:29" ht="15">
      <c r="A535" s="247" t="s">
        <v>176</v>
      </c>
      <c r="B535" s="287" t="s">
        <v>9216</v>
      </c>
      <c r="C535" s="287" t="s">
        <v>2316</v>
      </c>
      <c r="D535" s="305">
        <v>24</v>
      </c>
      <c r="E535" s="287" t="s">
        <v>45</v>
      </c>
      <c r="F535" s="362">
        <v>43707</v>
      </c>
      <c r="G535" s="363" t="s">
        <v>8828</v>
      </c>
      <c r="H535" s="363" t="s">
        <v>632</v>
      </c>
      <c r="I535" s="364">
        <v>11.08595</v>
      </c>
      <c r="J535" s="364">
        <v>4</v>
      </c>
      <c r="K535" s="363" t="s">
        <v>815</v>
      </c>
      <c r="L535" s="292">
        <v>135.53</v>
      </c>
      <c r="M535" s="293" t="s">
        <v>633</v>
      </c>
      <c r="N535" s="293" t="s">
        <v>634</v>
      </c>
      <c r="O535" s="294" t="s">
        <v>169</v>
      </c>
      <c r="P535" s="295">
        <v>-8.5739370000000008</v>
      </c>
      <c r="Q535" s="295" t="s">
        <v>404</v>
      </c>
      <c r="R535" s="296">
        <v>0</v>
      </c>
      <c r="S535" s="365">
        <v>3.2983955444837747E-4</v>
      </c>
      <c r="T535" s="365">
        <v>4.8639038560766654E-3</v>
      </c>
      <c r="U535" s="365">
        <v>6.7813748833932236E-2</v>
      </c>
      <c r="V535" s="366"/>
      <c r="W535" s="295"/>
      <c r="X535" s="295"/>
      <c r="Y535" s="295"/>
      <c r="Z535" s="313"/>
      <c r="AA535" s="313"/>
      <c r="AB535" s="301"/>
      <c r="AC535" s="295"/>
    </row>
    <row r="536" spans="1:29" ht="15">
      <c r="A536" s="247" t="s">
        <v>176</v>
      </c>
      <c r="B536" s="287" t="s">
        <v>10545</v>
      </c>
      <c r="C536" s="287" t="s">
        <v>2318</v>
      </c>
      <c r="D536" s="305">
        <v>25</v>
      </c>
      <c r="E536" s="287" t="s">
        <v>45</v>
      </c>
      <c r="F536" s="362">
        <v>43707</v>
      </c>
      <c r="G536" s="363" t="s">
        <v>8828</v>
      </c>
      <c r="H536" s="363" t="s">
        <v>3358</v>
      </c>
      <c r="I536" s="364">
        <v>9.8167299999999997</v>
      </c>
      <c r="J536" s="364">
        <v>19</v>
      </c>
      <c r="K536" s="363" t="s">
        <v>815</v>
      </c>
      <c r="L536" s="292">
        <v>39.1</v>
      </c>
      <c r="M536" s="293" t="s">
        <v>3359</v>
      </c>
      <c r="N536" s="293" t="s">
        <v>3360</v>
      </c>
      <c r="O536" s="294" t="s">
        <v>169</v>
      </c>
      <c r="P536" s="295">
        <v>-10.954226</v>
      </c>
      <c r="Q536" s="295" t="s">
        <v>408</v>
      </c>
      <c r="R536" s="296">
        <v>0</v>
      </c>
      <c r="S536" s="365">
        <v>2.6803696481269429E-4</v>
      </c>
      <c r="T536" s="365">
        <v>6.2966169817910795E-4</v>
      </c>
      <c r="U536" s="365">
        <v>0.42568408653062279</v>
      </c>
      <c r="V536" s="366"/>
      <c r="W536" s="295"/>
      <c r="X536" s="295"/>
      <c r="Y536" s="295"/>
      <c r="Z536" s="313"/>
      <c r="AA536" s="313"/>
      <c r="AB536" s="301"/>
      <c r="AC536" s="295"/>
    </row>
    <row r="537" spans="1:29" ht="15">
      <c r="A537" s="247" t="s">
        <v>10546</v>
      </c>
      <c r="B537" s="287" t="s">
        <v>10547</v>
      </c>
      <c r="C537" s="287" t="s">
        <v>2320</v>
      </c>
      <c r="D537" s="305">
        <v>26</v>
      </c>
      <c r="E537" s="287" t="s">
        <v>45</v>
      </c>
      <c r="F537" s="362">
        <v>43707</v>
      </c>
      <c r="G537" s="363" t="s">
        <v>8828</v>
      </c>
      <c r="H537" s="363" t="s">
        <v>9179</v>
      </c>
      <c r="I537" s="364">
        <v>10.73184</v>
      </c>
      <c r="J537" s="364">
        <v>1</v>
      </c>
      <c r="K537" s="363" t="s">
        <v>815</v>
      </c>
      <c r="L537" s="292">
        <v>19.88</v>
      </c>
      <c r="M537" s="293" t="s">
        <v>8524</v>
      </c>
      <c r="N537" s="293" t="s">
        <v>9180</v>
      </c>
      <c r="O537" s="294" t="s">
        <v>169</v>
      </c>
      <c r="P537" s="295">
        <v>-13.263529999999999</v>
      </c>
      <c r="Q537" s="295" t="s">
        <v>408</v>
      </c>
      <c r="R537" s="296">
        <v>0</v>
      </c>
      <c r="S537" s="365">
        <v>1.722359258063049E-4</v>
      </c>
      <c r="T537" s="365">
        <v>3.2543607312863283E-4</v>
      </c>
      <c r="U537" s="365">
        <v>0.5292465710715063</v>
      </c>
      <c r="V537" s="366"/>
      <c r="W537" s="295"/>
      <c r="X537" s="295"/>
      <c r="Y537" s="295"/>
      <c r="Z537" s="313"/>
      <c r="AA537" s="313"/>
      <c r="AB537" s="301"/>
      <c r="AC537" s="295"/>
    </row>
    <row r="538" spans="1:29" ht="15">
      <c r="A538" s="247" t="s">
        <v>176</v>
      </c>
      <c r="B538" s="287" t="s">
        <v>9213</v>
      </c>
      <c r="C538" s="287" t="s">
        <v>2322</v>
      </c>
      <c r="D538" s="305">
        <v>27</v>
      </c>
      <c r="E538" s="287" t="s">
        <v>45</v>
      </c>
      <c r="F538" s="362">
        <v>43707</v>
      </c>
      <c r="G538" s="363" t="s">
        <v>8828</v>
      </c>
      <c r="H538" s="363" t="s">
        <v>3363</v>
      </c>
      <c r="I538" s="364">
        <v>7.4464499999999996</v>
      </c>
      <c r="J538" s="364">
        <v>53</v>
      </c>
      <c r="K538" s="363" t="s">
        <v>815</v>
      </c>
      <c r="L538" s="292">
        <v>47.26</v>
      </c>
      <c r="M538" s="293" t="s">
        <v>3364</v>
      </c>
      <c r="N538" s="293" t="s">
        <v>3365</v>
      </c>
      <c r="O538" s="294" t="s">
        <v>169</v>
      </c>
      <c r="P538" s="295">
        <v>-12.253994</v>
      </c>
      <c r="Q538" s="295" t="s">
        <v>408</v>
      </c>
      <c r="R538" s="296">
        <v>0</v>
      </c>
      <c r="S538" s="365">
        <v>4.6570820702371408E-5</v>
      </c>
      <c r="T538" s="365">
        <v>3.0992932102769653E-4</v>
      </c>
      <c r="U538" s="365">
        <v>0.15026271327910162</v>
      </c>
      <c r="V538" s="366"/>
      <c r="W538" s="295"/>
      <c r="X538" s="295"/>
      <c r="Y538" s="295"/>
      <c r="Z538" s="313"/>
      <c r="AA538" s="313"/>
      <c r="AB538" s="301"/>
      <c r="AC538" s="295"/>
    </row>
    <row r="539" spans="1:29" ht="15">
      <c r="A539" s="247" t="s">
        <v>176</v>
      </c>
      <c r="B539" s="287" t="s">
        <v>10548</v>
      </c>
      <c r="C539" s="287" t="s">
        <v>2324</v>
      </c>
      <c r="D539" s="305">
        <v>28</v>
      </c>
      <c r="E539" s="287" t="s">
        <v>45</v>
      </c>
      <c r="F539" s="362">
        <v>43707</v>
      </c>
      <c r="G539" s="363" t="s">
        <v>8828</v>
      </c>
      <c r="H539" s="363" t="s">
        <v>2603</v>
      </c>
      <c r="I539" s="364">
        <v>7.22262</v>
      </c>
      <c r="J539" s="364">
        <v>7</v>
      </c>
      <c r="K539" s="363" t="s">
        <v>815</v>
      </c>
      <c r="L539" s="292">
        <v>16.510000000000002</v>
      </c>
      <c r="M539" s="293" t="s">
        <v>2604</v>
      </c>
      <c r="N539" s="293" t="s">
        <v>2605</v>
      </c>
      <c r="O539" s="294" t="s">
        <v>169</v>
      </c>
      <c r="P539" s="295">
        <v>-36.377650000000003</v>
      </c>
      <c r="Q539" s="295" t="s">
        <v>408</v>
      </c>
      <c r="R539" s="296">
        <v>0</v>
      </c>
      <c r="S539" s="365">
        <v>1.5931878573880947E-4</v>
      </c>
      <c r="T539" s="365">
        <v>1.7022975924979109E-4</v>
      </c>
      <c r="U539" s="365">
        <v>0.93590442964222775</v>
      </c>
      <c r="V539" s="366"/>
      <c r="W539" s="295"/>
      <c r="X539" s="295"/>
      <c r="Y539" s="295"/>
      <c r="Z539" s="313"/>
      <c r="AA539" s="313"/>
      <c r="AB539" s="301"/>
      <c r="AC539" s="295"/>
    </row>
    <row r="540" spans="1:29" ht="15">
      <c r="A540" s="247" t="s">
        <v>176</v>
      </c>
      <c r="B540" s="287" t="s">
        <v>9217</v>
      </c>
      <c r="C540" s="287" t="s">
        <v>2327</v>
      </c>
      <c r="D540" s="305">
        <v>29</v>
      </c>
      <c r="E540" s="287" t="s">
        <v>45</v>
      </c>
      <c r="F540" s="362">
        <v>43707</v>
      </c>
      <c r="G540" s="363" t="s">
        <v>8828</v>
      </c>
      <c r="H540" s="363" t="s">
        <v>2610</v>
      </c>
      <c r="I540" s="364">
        <v>3.7078099999999998</v>
      </c>
      <c r="J540" s="364">
        <v>49</v>
      </c>
      <c r="K540" s="363" t="s">
        <v>815</v>
      </c>
      <c r="L540" s="292">
        <v>14.76</v>
      </c>
      <c r="M540" s="293" t="s">
        <v>2611</v>
      </c>
      <c r="N540" s="293" t="s">
        <v>2612</v>
      </c>
      <c r="O540" s="294" t="s">
        <v>169</v>
      </c>
      <c r="P540" s="295">
        <v>-35.063789999999997</v>
      </c>
      <c r="Q540" s="295" t="s">
        <v>408</v>
      </c>
      <c r="R540" s="296">
        <v>0</v>
      </c>
      <c r="S540" s="365">
        <v>1.0738869036378663E-4</v>
      </c>
      <c r="T540" s="365">
        <v>1.9537134960213089E-4</v>
      </c>
      <c r="U540" s="365">
        <v>0.5496644752799279</v>
      </c>
      <c r="V540" s="366"/>
      <c r="W540" s="295"/>
      <c r="X540" s="295"/>
      <c r="Y540" s="295"/>
      <c r="Z540" s="313"/>
      <c r="AA540" s="313"/>
      <c r="AB540" s="301"/>
      <c r="AC540" s="295"/>
    </row>
    <row r="541" spans="1:29" ht="15">
      <c r="A541" s="247" t="s">
        <v>176</v>
      </c>
      <c r="B541" s="287" t="s">
        <v>9218</v>
      </c>
      <c r="C541" s="287" t="s">
        <v>2333</v>
      </c>
      <c r="D541" s="305">
        <v>30</v>
      </c>
      <c r="E541" s="287" t="s">
        <v>45</v>
      </c>
      <c r="F541" s="362">
        <v>43707</v>
      </c>
      <c r="G541" s="363" t="s">
        <v>8828</v>
      </c>
      <c r="H541" s="363" t="s">
        <v>1421</v>
      </c>
      <c r="I541" s="364">
        <v>10.096310000000001</v>
      </c>
      <c r="J541" s="364">
        <v>24</v>
      </c>
      <c r="K541" s="363" t="s">
        <v>815</v>
      </c>
      <c r="L541" s="292">
        <v>45.27</v>
      </c>
      <c r="M541" s="293" t="s">
        <v>1422</v>
      </c>
      <c r="N541" s="293" t="s">
        <v>1423</v>
      </c>
      <c r="O541" s="294" t="s">
        <v>169</v>
      </c>
      <c r="P541" s="295">
        <v>0.84651710000000002</v>
      </c>
      <c r="Q541" s="295" t="s">
        <v>484</v>
      </c>
      <c r="R541" s="296">
        <v>0</v>
      </c>
      <c r="S541" s="365">
        <v>1.9212157179912908E-3</v>
      </c>
      <c r="T541" s="365">
        <v>2.0128934427624443E-3</v>
      </c>
      <c r="U541" s="365">
        <v>0.95445475511841438</v>
      </c>
      <c r="V541" s="366"/>
      <c r="W541" s="295"/>
      <c r="X541" s="295"/>
      <c r="Y541" s="295"/>
      <c r="Z541" s="313"/>
      <c r="AA541" s="313"/>
      <c r="AB541" s="301"/>
      <c r="AC541" s="295"/>
    </row>
    <row r="542" spans="1:29" ht="15">
      <c r="A542" s="247" t="s">
        <v>10549</v>
      </c>
      <c r="B542" s="287" t="s">
        <v>10550</v>
      </c>
      <c r="C542" s="287" t="s">
        <v>2335</v>
      </c>
      <c r="D542" s="305">
        <v>31</v>
      </c>
      <c r="E542" s="287" t="s">
        <v>45</v>
      </c>
      <c r="F542" s="362">
        <v>43707</v>
      </c>
      <c r="G542" s="363" t="s">
        <v>8828</v>
      </c>
      <c r="H542" s="363" t="s">
        <v>1426</v>
      </c>
      <c r="I542" s="364">
        <v>11.73563</v>
      </c>
      <c r="J542" s="364">
        <v>1</v>
      </c>
      <c r="K542" s="363" t="s">
        <v>815</v>
      </c>
      <c r="L542" s="292">
        <v>118.89</v>
      </c>
      <c r="M542" s="293" t="s">
        <v>1427</v>
      </c>
      <c r="N542" s="293" t="s">
        <v>1428</v>
      </c>
      <c r="O542" s="294" t="s">
        <v>169</v>
      </c>
      <c r="P542" s="295">
        <v>-4.6515408000000003</v>
      </c>
      <c r="Q542" s="295" t="s">
        <v>447</v>
      </c>
      <c r="R542" s="296">
        <v>0</v>
      </c>
      <c r="S542" s="365">
        <v>2.5671593548558827E-4</v>
      </c>
      <c r="T542" s="365">
        <v>2.9213392607690844E-4</v>
      </c>
      <c r="U542" s="365">
        <v>0.87876111800176238</v>
      </c>
      <c r="V542" s="366"/>
      <c r="W542" s="295"/>
      <c r="X542" s="295"/>
      <c r="Y542" s="295"/>
      <c r="Z542" s="313"/>
      <c r="AA542" s="313"/>
      <c r="AB542" s="301"/>
      <c r="AC542" s="295"/>
    </row>
    <row r="543" spans="1:29" ht="15">
      <c r="A543" s="247" t="s">
        <v>176</v>
      </c>
      <c r="B543" s="287" t="s">
        <v>10551</v>
      </c>
      <c r="C543" s="287" t="s">
        <v>2338</v>
      </c>
      <c r="D543" s="305">
        <v>32</v>
      </c>
      <c r="E543" s="287" t="s">
        <v>45</v>
      </c>
      <c r="F543" s="362">
        <v>43707</v>
      </c>
      <c r="G543" s="363" t="s">
        <v>8828</v>
      </c>
      <c r="H543" s="363" t="s">
        <v>3098</v>
      </c>
      <c r="I543" s="364">
        <v>9.9975500000000004</v>
      </c>
      <c r="J543" s="364">
        <v>31</v>
      </c>
      <c r="K543" s="363" t="s">
        <v>815</v>
      </c>
      <c r="L543" s="292">
        <v>51.36</v>
      </c>
      <c r="M543" s="293" t="s">
        <v>3099</v>
      </c>
      <c r="N543" s="293" t="s">
        <v>3100</v>
      </c>
      <c r="O543" s="294" t="s">
        <v>169</v>
      </c>
      <c r="P543" s="295">
        <v>-4.8712730000000004</v>
      </c>
      <c r="Q543" s="295" t="s">
        <v>408</v>
      </c>
      <c r="R543" s="296">
        <v>0</v>
      </c>
      <c r="S543" s="365">
        <v>4.3523066510058706E-4</v>
      </c>
      <c r="T543" s="365">
        <v>3.9808099854390222E-4</v>
      </c>
      <c r="U543" s="365">
        <v>1.0933218784432581</v>
      </c>
      <c r="V543" s="366"/>
      <c r="W543" s="295"/>
      <c r="X543" s="295"/>
      <c r="Y543" s="295"/>
      <c r="Z543" s="313"/>
      <c r="AA543" s="313"/>
      <c r="AB543" s="301"/>
      <c r="AC543" s="295"/>
    </row>
    <row r="544" spans="1:29" ht="15">
      <c r="A544" s="247" t="s">
        <v>10552</v>
      </c>
      <c r="B544" s="287" t="s">
        <v>10553</v>
      </c>
      <c r="C544" s="287" t="s">
        <v>2341</v>
      </c>
      <c r="D544" s="305">
        <v>33</v>
      </c>
      <c r="E544" s="287" t="s">
        <v>45</v>
      </c>
      <c r="F544" s="362">
        <v>43707</v>
      </c>
      <c r="G544" s="363" t="s">
        <v>8828</v>
      </c>
      <c r="H544" s="363" t="s">
        <v>1659</v>
      </c>
      <c r="I544" s="364">
        <v>11.4854</v>
      </c>
      <c r="J544" s="364">
        <v>1</v>
      </c>
      <c r="K544" s="363" t="s">
        <v>815</v>
      </c>
      <c r="L544" s="292">
        <v>48.06</v>
      </c>
      <c r="M544" s="293" t="s">
        <v>1660</v>
      </c>
      <c r="N544" s="293" t="s">
        <v>1661</v>
      </c>
      <c r="O544" s="294" t="s">
        <v>169</v>
      </c>
      <c r="P544" s="295">
        <v>-17.832106</v>
      </c>
      <c r="Q544" s="295" t="s">
        <v>447</v>
      </c>
      <c r="R544" s="296">
        <v>0</v>
      </c>
      <c r="S544" s="365">
        <v>1.1232471784389064E-3</v>
      </c>
      <c r="T544" s="365">
        <v>4.7503699170878261E-4</v>
      </c>
      <c r="U544" s="365">
        <v>2.364546757502842</v>
      </c>
      <c r="V544" s="366"/>
      <c r="W544" s="295"/>
      <c r="X544" s="295"/>
      <c r="Y544" s="295"/>
      <c r="Z544" s="313"/>
      <c r="AA544" s="313"/>
      <c r="AB544" s="301"/>
      <c r="AC544" s="295"/>
    </row>
    <row r="545" spans="1:29" ht="15">
      <c r="A545" s="247" t="s">
        <v>176</v>
      </c>
      <c r="B545" s="287" t="s">
        <v>10554</v>
      </c>
      <c r="C545" s="287" t="s">
        <v>2343</v>
      </c>
      <c r="D545" s="305">
        <v>34</v>
      </c>
      <c r="E545" s="287" t="s">
        <v>45</v>
      </c>
      <c r="F545" s="362">
        <v>43707</v>
      </c>
      <c r="G545" s="363" t="s">
        <v>8828</v>
      </c>
      <c r="H545" s="363" t="s">
        <v>3386</v>
      </c>
      <c r="I545" s="364">
        <v>9.3379200000000004</v>
      </c>
      <c r="J545" s="364">
        <v>7</v>
      </c>
      <c r="K545" s="363" t="s">
        <v>815</v>
      </c>
      <c r="L545" s="292">
        <v>48.98</v>
      </c>
      <c r="M545" s="293" t="s">
        <v>3387</v>
      </c>
      <c r="N545" s="293" t="s">
        <v>3388</v>
      </c>
      <c r="O545" s="294" t="s">
        <v>169</v>
      </c>
      <c r="P545" s="295">
        <v>-9.9301220000000008</v>
      </c>
      <c r="Q545" s="295" t="s">
        <v>408</v>
      </c>
      <c r="R545" s="296">
        <v>0</v>
      </c>
      <c r="S545" s="365">
        <v>3.2820789849858284E-4</v>
      </c>
      <c r="T545" s="365">
        <v>6.0584611700120164E-4</v>
      </c>
      <c r="U545" s="365">
        <v>0.54173475621686928</v>
      </c>
      <c r="V545" s="366"/>
      <c r="W545" s="295"/>
      <c r="X545" s="295"/>
      <c r="Y545" s="295"/>
      <c r="Z545" s="313"/>
      <c r="AA545" s="313"/>
      <c r="AB545" s="301"/>
      <c r="AC545" s="295"/>
    </row>
    <row r="546" spans="1:29" ht="15">
      <c r="A546" s="247" t="s">
        <v>10555</v>
      </c>
      <c r="B546" s="287" t="s">
        <v>10556</v>
      </c>
      <c r="C546" s="287" t="s">
        <v>2345</v>
      </c>
      <c r="D546" s="305">
        <v>35</v>
      </c>
      <c r="E546" s="287" t="s">
        <v>45</v>
      </c>
      <c r="F546" s="362">
        <v>43707</v>
      </c>
      <c r="G546" s="363" t="s">
        <v>8828</v>
      </c>
      <c r="H546" s="363" t="s">
        <v>2643</v>
      </c>
      <c r="I546" s="364">
        <v>11.878629999999999</v>
      </c>
      <c r="J546" s="364">
        <v>1</v>
      </c>
      <c r="K546" s="363" t="s">
        <v>815</v>
      </c>
      <c r="L546" s="292">
        <v>43.48</v>
      </c>
      <c r="M546" s="293" t="s">
        <v>2644</v>
      </c>
      <c r="N546" s="293" t="s">
        <v>2645</v>
      </c>
      <c r="O546" s="294" t="s">
        <v>169</v>
      </c>
      <c r="P546" s="295">
        <v>-15.342682999999999</v>
      </c>
      <c r="Q546" s="295" t="s">
        <v>484</v>
      </c>
      <c r="R546" s="296">
        <v>0</v>
      </c>
      <c r="S546" s="365">
        <v>1.8537088756937522E-3</v>
      </c>
      <c r="T546" s="365">
        <v>1.3418481665700612E-3</v>
      </c>
      <c r="U546" s="365">
        <v>1.3814594839236347</v>
      </c>
      <c r="V546" s="366"/>
      <c r="W546" s="295"/>
      <c r="X546" s="295"/>
      <c r="Y546" s="295"/>
      <c r="Z546" s="313"/>
      <c r="AA546" s="313"/>
      <c r="AB546" s="301"/>
      <c r="AC546" s="295"/>
    </row>
    <row r="547" spans="1:29" ht="15">
      <c r="A547" s="247" t="s">
        <v>176</v>
      </c>
      <c r="B547" s="287" t="s">
        <v>10557</v>
      </c>
      <c r="C547" s="287" t="s">
        <v>2351</v>
      </c>
      <c r="D547" s="305">
        <v>36</v>
      </c>
      <c r="E547" s="287" t="s">
        <v>45</v>
      </c>
      <c r="F547" s="362">
        <v>43707</v>
      </c>
      <c r="G547" s="363" t="s">
        <v>8828</v>
      </c>
      <c r="H547" s="363" t="s">
        <v>691</v>
      </c>
      <c r="I547" s="364">
        <v>9.7012199999999993</v>
      </c>
      <c r="J547" s="364">
        <v>4</v>
      </c>
      <c r="K547" s="363" t="s">
        <v>815</v>
      </c>
      <c r="L547" s="292">
        <v>75.8</v>
      </c>
      <c r="M547" s="293" t="s">
        <v>692</v>
      </c>
      <c r="N547" s="293" t="s">
        <v>693</v>
      </c>
      <c r="O547" s="294" t="s">
        <v>169</v>
      </c>
      <c r="P547" s="295">
        <v>-14.754830999999999</v>
      </c>
      <c r="Q547" s="295" t="s">
        <v>404</v>
      </c>
      <c r="R547" s="296">
        <v>0</v>
      </c>
      <c r="S547" s="365">
        <v>1.8796406231134873E-4</v>
      </c>
      <c r="T547" s="365">
        <v>2.1887742208836654E-4</v>
      </c>
      <c r="U547" s="365">
        <v>0.85876405395282263</v>
      </c>
      <c r="V547" s="366"/>
      <c r="W547" s="295"/>
      <c r="X547" s="295"/>
      <c r="Y547" s="295"/>
      <c r="Z547" s="313"/>
      <c r="AA547" s="313"/>
      <c r="AB547" s="301"/>
      <c r="AC547" s="295"/>
    </row>
    <row r="548" spans="1:29" ht="15">
      <c r="A548" s="247" t="s">
        <v>176</v>
      </c>
      <c r="B548" s="287" t="s">
        <v>9793</v>
      </c>
      <c r="C548" s="287" t="s">
        <v>2353</v>
      </c>
      <c r="D548" s="305">
        <v>37</v>
      </c>
      <c r="E548" s="287" t="s">
        <v>45</v>
      </c>
      <c r="F548" s="362">
        <v>43707</v>
      </c>
      <c r="G548" s="363" t="s">
        <v>8828</v>
      </c>
      <c r="H548" s="363" t="s">
        <v>4600</v>
      </c>
      <c r="I548" s="364">
        <v>10.294320000000001</v>
      </c>
      <c r="J548" s="364">
        <v>14</v>
      </c>
      <c r="K548" s="363" t="s">
        <v>815</v>
      </c>
      <c r="L548" s="292">
        <v>33.799999999999997</v>
      </c>
      <c r="M548" s="293" t="s">
        <v>4601</v>
      </c>
      <c r="N548" s="293" t="s">
        <v>4602</v>
      </c>
      <c r="O548" s="294" t="s">
        <v>169</v>
      </c>
      <c r="P548" s="295">
        <v>7.2675346999999997</v>
      </c>
      <c r="Q548" s="295" t="s">
        <v>447</v>
      </c>
      <c r="R548" s="296">
        <v>0</v>
      </c>
      <c r="S548" s="365">
        <v>7.2410819256605216E-5</v>
      </c>
      <c r="T548" s="365">
        <v>3.5298953146858806E-4</v>
      </c>
      <c r="U548" s="365">
        <v>0.20513588308226907</v>
      </c>
      <c r="V548" s="366"/>
      <c r="W548" s="295"/>
      <c r="X548" s="295"/>
      <c r="Y548" s="295"/>
      <c r="Z548" s="313"/>
      <c r="AA548" s="313"/>
      <c r="AB548" s="301"/>
      <c r="AC548" s="295"/>
    </row>
    <row r="549" spans="1:29" ht="15">
      <c r="A549" s="247" t="s">
        <v>10558</v>
      </c>
      <c r="B549" s="287" t="s">
        <v>10559</v>
      </c>
      <c r="C549" s="287" t="s">
        <v>2355</v>
      </c>
      <c r="D549" s="305">
        <v>38</v>
      </c>
      <c r="E549" s="287" t="s">
        <v>45</v>
      </c>
      <c r="F549" s="362">
        <v>43707</v>
      </c>
      <c r="G549" s="363" t="s">
        <v>8828</v>
      </c>
      <c r="H549" s="363" t="s">
        <v>2660</v>
      </c>
      <c r="I549" s="364">
        <v>9.4697200000000006</v>
      </c>
      <c r="J549" s="364">
        <v>1</v>
      </c>
      <c r="K549" s="363" t="s">
        <v>815</v>
      </c>
      <c r="L549" s="292">
        <v>20.65</v>
      </c>
      <c r="M549" s="293" t="s">
        <v>2661</v>
      </c>
      <c r="N549" s="293" t="s">
        <v>2662</v>
      </c>
      <c r="O549" s="294" t="s">
        <v>169</v>
      </c>
      <c r="P549" s="295">
        <v>-33.236342999999998</v>
      </c>
      <c r="Q549" s="295" t="s">
        <v>408</v>
      </c>
      <c r="R549" s="296">
        <v>0</v>
      </c>
      <c r="S549" s="365">
        <v>1.0075130260037378E-4</v>
      </c>
      <c r="T549" s="365">
        <v>2.4948429392015255E-4</v>
      </c>
      <c r="U549" s="365">
        <v>0.40383825778074522</v>
      </c>
      <c r="V549" s="366"/>
      <c r="W549" s="295"/>
      <c r="X549" s="295"/>
      <c r="Y549" s="295"/>
      <c r="Z549" s="313"/>
      <c r="AA549" s="313"/>
      <c r="AB549" s="301"/>
      <c r="AC549" s="295"/>
    </row>
    <row r="550" spans="1:29" ht="15">
      <c r="A550" s="247" t="s">
        <v>176</v>
      </c>
      <c r="B550" s="287" t="s">
        <v>10560</v>
      </c>
      <c r="C550" s="287" t="s">
        <v>2361</v>
      </c>
      <c r="D550" s="305">
        <v>39</v>
      </c>
      <c r="E550" s="287" t="s">
        <v>45</v>
      </c>
      <c r="F550" s="362">
        <v>43707</v>
      </c>
      <c r="G550" s="363" t="s">
        <v>8828</v>
      </c>
      <c r="H550" s="363" t="s">
        <v>738</v>
      </c>
      <c r="I550" s="364">
        <v>8.5140499999999992</v>
      </c>
      <c r="J550" s="364">
        <v>7</v>
      </c>
      <c r="K550" s="363" t="s">
        <v>815</v>
      </c>
      <c r="L550" s="292">
        <v>45</v>
      </c>
      <c r="M550" s="293" t="s">
        <v>739</v>
      </c>
      <c r="N550" s="293" t="s">
        <v>740</v>
      </c>
      <c r="O550" s="294" t="s">
        <v>169</v>
      </c>
      <c r="P550" s="295">
        <v>-8.7221089999999997</v>
      </c>
      <c r="Q550" s="295" t="s">
        <v>447</v>
      </c>
      <c r="R550" s="296">
        <v>0</v>
      </c>
      <c r="S550" s="365">
        <v>2.9886573550486577E-4</v>
      </c>
      <c r="T550" s="365">
        <v>4.2444228701727418E-4</v>
      </c>
      <c r="U550" s="365">
        <v>0.70413751090899757</v>
      </c>
      <c r="V550" s="366"/>
      <c r="W550" s="295"/>
      <c r="X550" s="295"/>
      <c r="Y550" s="295"/>
      <c r="Z550" s="313"/>
      <c r="AA550" s="313"/>
      <c r="AB550" s="301"/>
      <c r="AC550" s="295"/>
    </row>
    <row r="551" spans="1:29" ht="15">
      <c r="A551" s="247" t="s">
        <v>176</v>
      </c>
      <c r="B551" s="287" t="s">
        <v>9219</v>
      </c>
      <c r="C551" s="287" t="s">
        <v>2363</v>
      </c>
      <c r="D551" s="305">
        <v>40</v>
      </c>
      <c r="E551" s="287" t="s">
        <v>45</v>
      </c>
      <c r="F551" s="362">
        <v>43707</v>
      </c>
      <c r="G551" s="363" t="s">
        <v>8828</v>
      </c>
      <c r="H551" s="363" t="s">
        <v>7072</v>
      </c>
      <c r="I551" s="364">
        <v>6.0850099999999996</v>
      </c>
      <c r="J551" s="364">
        <v>50</v>
      </c>
      <c r="K551" s="363" t="s">
        <v>815</v>
      </c>
      <c r="L551" s="292">
        <v>24.98</v>
      </c>
      <c r="M551" s="293" t="s">
        <v>7073</v>
      </c>
      <c r="N551" s="293" t="s">
        <v>7074</v>
      </c>
      <c r="O551" s="294" t="s">
        <v>169</v>
      </c>
      <c r="P551" s="295">
        <v>-17.693579</v>
      </c>
      <c r="Q551" s="295" t="s">
        <v>408</v>
      </c>
      <c r="R551" s="296">
        <v>0</v>
      </c>
      <c r="S551" s="365">
        <v>3.9748594675280555E-5</v>
      </c>
      <c r="T551" s="365">
        <v>3.6907527024757265E-4</v>
      </c>
      <c r="U551" s="365">
        <v>0.10769780009540472</v>
      </c>
      <c r="V551" s="366"/>
      <c r="W551" s="295"/>
      <c r="X551" s="295"/>
      <c r="Y551" s="295"/>
      <c r="Z551" s="313"/>
      <c r="AA551" s="313"/>
      <c r="AB551" s="301"/>
      <c r="AC551" s="295"/>
    </row>
    <row r="552" spans="1:29" ht="15">
      <c r="A552" s="247" t="s">
        <v>176</v>
      </c>
      <c r="B552" s="287" t="s">
        <v>10561</v>
      </c>
      <c r="C552" s="287" t="s">
        <v>2365</v>
      </c>
      <c r="D552" s="305">
        <v>41</v>
      </c>
      <c r="E552" s="287" t="s">
        <v>45</v>
      </c>
      <c r="F552" s="362">
        <v>43707</v>
      </c>
      <c r="G552" s="363" t="s">
        <v>8828</v>
      </c>
      <c r="H552" s="363" t="s">
        <v>2676</v>
      </c>
      <c r="I552" s="364">
        <v>9.4584600000000005</v>
      </c>
      <c r="J552" s="364">
        <v>6</v>
      </c>
      <c r="K552" s="363" t="s">
        <v>815</v>
      </c>
      <c r="L552" s="292">
        <v>51.19</v>
      </c>
      <c r="M552" s="293" t="s">
        <v>2677</v>
      </c>
      <c r="N552" s="293" t="s">
        <v>2678</v>
      </c>
      <c r="O552" s="294" t="s">
        <v>169</v>
      </c>
      <c r="P552" s="295">
        <v>-6.0561600000000002</v>
      </c>
      <c r="Q552" s="295" t="s">
        <v>404</v>
      </c>
      <c r="R552" s="296">
        <v>0</v>
      </c>
      <c r="S552" s="365">
        <v>3.4390398026324688E-4</v>
      </c>
      <c r="T552" s="365">
        <v>1.6227885675404565E-3</v>
      </c>
      <c r="U552" s="365">
        <v>0.21192161883693655</v>
      </c>
      <c r="V552" s="366"/>
      <c r="W552" s="295"/>
      <c r="X552" s="295"/>
      <c r="Y552" s="295"/>
      <c r="Z552" s="313"/>
      <c r="AA552" s="313"/>
      <c r="AB552" s="301"/>
      <c r="AC552" s="295"/>
    </row>
    <row r="553" spans="1:29" ht="15">
      <c r="A553" s="247" t="s">
        <v>176</v>
      </c>
      <c r="B553" s="287" t="s">
        <v>9221</v>
      </c>
      <c r="C553" s="287" t="s">
        <v>2367</v>
      </c>
      <c r="D553" s="305">
        <v>42</v>
      </c>
      <c r="E553" s="287" t="s">
        <v>45</v>
      </c>
      <c r="F553" s="362">
        <v>43707</v>
      </c>
      <c r="G553" s="363" t="s">
        <v>8828</v>
      </c>
      <c r="H553" s="363" t="s">
        <v>3138</v>
      </c>
      <c r="I553" s="364">
        <v>7.0936199999999996</v>
      </c>
      <c r="J553" s="364">
        <v>7</v>
      </c>
      <c r="K553" s="363" t="s">
        <v>815</v>
      </c>
      <c r="L553" s="292">
        <v>22.12</v>
      </c>
      <c r="M553" s="293" t="s">
        <v>3139</v>
      </c>
      <c r="N553" s="293" t="s">
        <v>3140</v>
      </c>
      <c r="O553" s="294" t="s">
        <v>169</v>
      </c>
      <c r="P553" s="295">
        <v>5.3333399999999997</v>
      </c>
      <c r="Q553" s="295" t="s">
        <v>447</v>
      </c>
      <c r="R553" s="296">
        <v>0</v>
      </c>
      <c r="S553" s="365">
        <v>4.1871963925321521E-4</v>
      </c>
      <c r="T553" s="365">
        <v>3.8987320095507701E-4</v>
      </c>
      <c r="U553" s="365">
        <v>1.0739892822268182</v>
      </c>
      <c r="V553" s="366"/>
      <c r="W553" s="295"/>
      <c r="X553" s="295"/>
      <c r="Y553" s="295"/>
      <c r="Z553" s="313"/>
      <c r="AA553" s="313"/>
      <c r="AB553" s="301"/>
      <c r="AC553" s="295"/>
    </row>
    <row r="554" spans="1:29" ht="15">
      <c r="A554" s="247" t="s">
        <v>176</v>
      </c>
      <c r="B554" s="287" t="s">
        <v>10562</v>
      </c>
      <c r="C554" s="287" t="s">
        <v>2369</v>
      </c>
      <c r="D554" s="305">
        <v>43</v>
      </c>
      <c r="E554" s="287" t="s">
        <v>45</v>
      </c>
      <c r="F554" s="362">
        <v>43707</v>
      </c>
      <c r="G554" s="363" t="s">
        <v>8828</v>
      </c>
      <c r="H554" s="363" t="s">
        <v>2683</v>
      </c>
      <c r="I554" s="364">
        <v>9.3242600000000007</v>
      </c>
      <c r="J554" s="364">
        <v>19</v>
      </c>
      <c r="K554" s="363" t="s">
        <v>815</v>
      </c>
      <c r="L554" s="292">
        <v>34.18</v>
      </c>
      <c r="M554" s="293" t="s">
        <v>2684</v>
      </c>
      <c r="N554" s="293" t="s">
        <v>2685</v>
      </c>
      <c r="O554" s="294" t="s">
        <v>169</v>
      </c>
      <c r="P554" s="295">
        <v>-5.1872372999999996</v>
      </c>
      <c r="Q554" s="295" t="s">
        <v>447</v>
      </c>
      <c r="R554" s="296">
        <v>0</v>
      </c>
      <c r="S554" s="365">
        <v>1.4024575609605181E-4</v>
      </c>
      <c r="T554" s="365">
        <v>3.5194718778909235E-4</v>
      </c>
      <c r="U554" s="365">
        <v>0.39848523006268599</v>
      </c>
      <c r="V554" s="366"/>
      <c r="W554" s="295"/>
      <c r="X554" s="295"/>
      <c r="Y554" s="295"/>
      <c r="Z554" s="313"/>
      <c r="AA554" s="313"/>
      <c r="AB554" s="301"/>
      <c r="AC554" s="295"/>
    </row>
    <row r="555" spans="1:29" ht="15">
      <c r="A555" s="247" t="s">
        <v>176</v>
      </c>
      <c r="B555" s="287" t="s">
        <v>10563</v>
      </c>
      <c r="C555" s="287" t="s">
        <v>2371</v>
      </c>
      <c r="D555" s="305">
        <v>44</v>
      </c>
      <c r="E555" s="287" t="s">
        <v>45</v>
      </c>
      <c r="F555" s="362">
        <v>43707</v>
      </c>
      <c r="G555" s="363" t="s">
        <v>8828</v>
      </c>
      <c r="H555" s="363" t="s">
        <v>753</v>
      </c>
      <c r="I555" s="364">
        <v>9.6732600000000009</v>
      </c>
      <c r="J555" s="364">
        <v>2</v>
      </c>
      <c r="K555" s="363" t="s">
        <v>815</v>
      </c>
      <c r="L555" s="292">
        <v>139.09</v>
      </c>
      <c r="M555" s="293" t="s">
        <v>754</v>
      </c>
      <c r="N555" s="293" t="s">
        <v>755</v>
      </c>
      <c r="O555" s="294" t="s">
        <v>169</v>
      </c>
      <c r="P555" s="295">
        <v>-4.3923560000000004</v>
      </c>
      <c r="Q555" s="295" t="s">
        <v>408</v>
      </c>
      <c r="R555" s="296">
        <v>0</v>
      </c>
      <c r="S555" s="365">
        <v>6.7487262243369158E-4</v>
      </c>
      <c r="T555" s="365">
        <v>3.6081670923659369E-4</v>
      </c>
      <c r="U555" s="365">
        <v>1.8704029086168681</v>
      </c>
      <c r="V555" s="366"/>
      <c r="W555" s="295"/>
      <c r="X555" s="295"/>
      <c r="Y555" s="295"/>
      <c r="Z555" s="313"/>
      <c r="AA555" s="313"/>
      <c r="AB555" s="301"/>
      <c r="AC555" s="295"/>
    </row>
    <row r="556" spans="1:29" ht="15">
      <c r="A556" s="247" t="s">
        <v>10564</v>
      </c>
      <c r="B556" s="287" t="s">
        <v>10565</v>
      </c>
      <c r="C556" s="287" t="s">
        <v>2373</v>
      </c>
      <c r="D556" s="305">
        <v>45</v>
      </c>
      <c r="E556" s="287" t="s">
        <v>45</v>
      </c>
      <c r="F556" s="362">
        <v>43707</v>
      </c>
      <c r="G556" s="363" t="s">
        <v>8828</v>
      </c>
      <c r="H556" s="363" t="s">
        <v>2981</v>
      </c>
      <c r="I556" s="364">
        <v>7.3116099999999999</v>
      </c>
      <c r="J556" s="364">
        <v>1</v>
      </c>
      <c r="K556" s="363" t="s">
        <v>815</v>
      </c>
      <c r="L556" s="292">
        <v>28.99</v>
      </c>
      <c r="M556" s="293" t="s">
        <v>2982</v>
      </c>
      <c r="N556" s="293" t="s">
        <v>2983</v>
      </c>
      <c r="O556" s="294" t="s">
        <v>169</v>
      </c>
      <c r="P556" s="295">
        <v>-9.6884730000000001</v>
      </c>
      <c r="Q556" s="295" t="s">
        <v>447</v>
      </c>
      <c r="R556" s="296">
        <v>0</v>
      </c>
      <c r="S556" s="365">
        <v>1.5684813361067792E-5</v>
      </c>
      <c r="T556" s="365">
        <v>2.2985035705133859E-4</v>
      </c>
      <c r="U556" s="365">
        <v>6.8239238617169018E-2</v>
      </c>
      <c r="V556" s="366"/>
      <c r="W556" s="295"/>
      <c r="X556" s="295"/>
      <c r="Y556" s="295"/>
      <c r="Z556" s="313"/>
      <c r="AA556" s="313"/>
      <c r="AB556" s="301"/>
      <c r="AC556" s="295"/>
    </row>
    <row r="557" spans="1:29" ht="15">
      <c r="A557" s="247" t="s">
        <v>176</v>
      </c>
      <c r="B557" s="287" t="s">
        <v>10566</v>
      </c>
      <c r="C557" s="287" t="s">
        <v>2375</v>
      </c>
      <c r="D557" s="305">
        <v>46</v>
      </c>
      <c r="E557" s="287" t="s">
        <v>45</v>
      </c>
      <c r="F557" s="362">
        <v>43707</v>
      </c>
      <c r="G557" s="363" t="s">
        <v>8828</v>
      </c>
      <c r="H557" s="363" t="s">
        <v>1540</v>
      </c>
      <c r="I557" s="364">
        <v>8.9916199999999993</v>
      </c>
      <c r="J557" s="364">
        <v>6</v>
      </c>
      <c r="K557" s="363" t="s">
        <v>815</v>
      </c>
      <c r="L557" s="292">
        <v>26.38</v>
      </c>
      <c r="M557" s="293" t="s">
        <v>1541</v>
      </c>
      <c r="N557" s="293" t="s">
        <v>1542</v>
      </c>
      <c r="O557" s="294" t="s">
        <v>169</v>
      </c>
      <c r="P557" s="295">
        <v>-25.878060000000001</v>
      </c>
      <c r="Q557" s="295" t="s">
        <v>280</v>
      </c>
      <c r="R557" s="296">
        <v>0</v>
      </c>
      <c r="S557" s="365">
        <v>7.7886655831882826E-5</v>
      </c>
      <c r="T557" s="365">
        <v>1.7094521866759787E-4</v>
      </c>
      <c r="U557" s="365">
        <v>0.45562348241709549</v>
      </c>
      <c r="V557" s="366"/>
      <c r="W557" s="295"/>
      <c r="X557" s="295"/>
      <c r="Y557" s="295"/>
      <c r="Z557" s="313"/>
      <c r="AA557" s="313"/>
      <c r="AB557" s="301"/>
      <c r="AC557" s="295"/>
    </row>
    <row r="558" spans="1:29" ht="15">
      <c r="A558" s="247" t="s">
        <v>10567</v>
      </c>
      <c r="B558" s="287" t="s">
        <v>10568</v>
      </c>
      <c r="C558" s="287" t="s">
        <v>2377</v>
      </c>
      <c r="D558" s="305">
        <v>47</v>
      </c>
      <c r="E558" s="287" t="s">
        <v>45</v>
      </c>
      <c r="F558" s="362">
        <v>43707</v>
      </c>
      <c r="G558" s="363" t="s">
        <v>8828</v>
      </c>
      <c r="H558" s="363" t="s">
        <v>2986</v>
      </c>
      <c r="I558" s="364">
        <v>6.33263</v>
      </c>
      <c r="J558" s="364">
        <v>1</v>
      </c>
      <c r="K558" s="363" t="s">
        <v>815</v>
      </c>
      <c r="L558" s="292">
        <v>42.69</v>
      </c>
      <c r="M558" s="293" t="s">
        <v>2987</v>
      </c>
      <c r="N558" s="293" t="s">
        <v>2988</v>
      </c>
      <c r="O558" s="294" t="s">
        <v>169</v>
      </c>
      <c r="P558" s="295">
        <v>0.5890727</v>
      </c>
      <c r="Q558" s="295" t="s">
        <v>280</v>
      </c>
      <c r="R558" s="296">
        <v>0</v>
      </c>
      <c r="S558" s="365">
        <v>3.8765649859174569E-3</v>
      </c>
      <c r="T558" s="365">
        <v>1.3911377982941877E-3</v>
      </c>
      <c r="U558" s="365">
        <v>2.7866146622361199</v>
      </c>
      <c r="V558" s="366"/>
      <c r="W558" s="295"/>
      <c r="X558" s="295"/>
      <c r="Y558" s="295"/>
      <c r="Z558" s="313"/>
      <c r="AA558" s="313"/>
      <c r="AB558" s="301"/>
      <c r="AC558" s="295"/>
    </row>
    <row r="559" spans="1:29" ht="15">
      <c r="A559" s="247" t="s">
        <v>176</v>
      </c>
      <c r="B559" s="287" t="s">
        <v>9222</v>
      </c>
      <c r="C559" s="287" t="s">
        <v>2379</v>
      </c>
      <c r="D559" s="305">
        <v>48</v>
      </c>
      <c r="E559" s="287" t="s">
        <v>45</v>
      </c>
      <c r="F559" s="362">
        <v>43707</v>
      </c>
      <c r="G559" s="363" t="s">
        <v>8828</v>
      </c>
      <c r="H559" s="363" t="s">
        <v>800</v>
      </c>
      <c r="I559" s="364">
        <v>7.31785</v>
      </c>
      <c r="J559" s="364">
        <v>13</v>
      </c>
      <c r="K559" s="363" t="s">
        <v>815</v>
      </c>
      <c r="L559" s="292">
        <v>50.21</v>
      </c>
      <c r="M559" s="293" t="s">
        <v>801</v>
      </c>
      <c r="N559" s="293" t="s">
        <v>802</v>
      </c>
      <c r="O559" s="294" t="s">
        <v>169</v>
      </c>
      <c r="P559" s="295">
        <v>8.4215049999999998</v>
      </c>
      <c r="Q559" s="295" t="s">
        <v>280</v>
      </c>
      <c r="R559" s="296">
        <v>0</v>
      </c>
      <c r="S559" s="365">
        <v>1.4285049559201869E-5</v>
      </c>
      <c r="T559" s="365">
        <v>5.0045452084668317E-4</v>
      </c>
      <c r="U559" s="365">
        <v>2.8544151294775031E-2</v>
      </c>
      <c r="V559" s="366"/>
      <c r="W559" s="295"/>
      <c r="X559" s="295"/>
      <c r="Y559" s="295"/>
      <c r="Z559" s="313"/>
      <c r="AA559" s="313"/>
      <c r="AB559" s="301"/>
      <c r="AC559" s="295"/>
    </row>
    <row r="560" spans="1:29" ht="15">
      <c r="A560" s="247" t="s">
        <v>176</v>
      </c>
      <c r="B560" s="287" t="s">
        <v>10569</v>
      </c>
      <c r="C560" s="287" t="s">
        <v>2384</v>
      </c>
      <c r="D560" s="305">
        <v>49</v>
      </c>
      <c r="E560" s="287" t="s">
        <v>45</v>
      </c>
      <c r="F560" s="362">
        <v>43707</v>
      </c>
      <c r="G560" s="363" t="s">
        <v>8828</v>
      </c>
      <c r="H560" s="363" t="s">
        <v>9315</v>
      </c>
      <c r="I560" s="364">
        <v>10.45241</v>
      </c>
      <c r="J560" s="364">
        <v>2</v>
      </c>
      <c r="K560" s="363" t="s">
        <v>815</v>
      </c>
      <c r="L560" s="292">
        <v>91.22</v>
      </c>
      <c r="M560" s="293" t="s">
        <v>8691</v>
      </c>
      <c r="N560" s="293" t="s">
        <v>8692</v>
      </c>
      <c r="O560" s="294" t="s">
        <v>169</v>
      </c>
      <c r="P560" s="295">
        <v>-1.2770592999999999</v>
      </c>
      <c r="Q560" s="295" t="s">
        <v>280</v>
      </c>
      <c r="R560" s="296">
        <v>0</v>
      </c>
      <c r="S560" s="365">
        <v>1.983123915788026E-3</v>
      </c>
      <c r="T560" s="365">
        <v>1.2734788126132154E-3</v>
      </c>
      <c r="U560" s="365">
        <v>1.5572492421123192</v>
      </c>
      <c r="V560" s="366"/>
      <c r="W560" s="295"/>
      <c r="X560" s="295"/>
      <c r="Y560" s="295"/>
      <c r="Z560" s="313"/>
      <c r="AA560" s="313"/>
      <c r="AB560" s="301"/>
      <c r="AC560" s="295"/>
    </row>
    <row r="561" spans="1:29" ht="15">
      <c r="A561" s="247" t="s">
        <v>176</v>
      </c>
      <c r="B561" s="287" t="s">
        <v>10570</v>
      </c>
      <c r="C561" s="287" t="s">
        <v>2387</v>
      </c>
      <c r="D561" s="305">
        <v>50</v>
      </c>
      <c r="E561" s="287" t="s">
        <v>45</v>
      </c>
      <c r="F561" s="362">
        <v>43707</v>
      </c>
      <c r="G561" s="363" t="s">
        <v>8828</v>
      </c>
      <c r="H561" s="363" t="s">
        <v>810</v>
      </c>
      <c r="I561" s="364">
        <v>5.5877400000000002</v>
      </c>
      <c r="J561" s="364">
        <v>30</v>
      </c>
      <c r="K561" s="363" t="s">
        <v>815</v>
      </c>
      <c r="L561" s="292">
        <v>19.47</v>
      </c>
      <c r="M561" s="293" t="s">
        <v>811</v>
      </c>
      <c r="N561" s="293" t="s">
        <v>812</v>
      </c>
      <c r="O561" s="294" t="s">
        <v>169</v>
      </c>
      <c r="P561" s="295">
        <v>-6.8421070000000004</v>
      </c>
      <c r="Q561" s="295" t="s">
        <v>280</v>
      </c>
      <c r="R561" s="296">
        <v>0</v>
      </c>
      <c r="S561" s="365">
        <v>7.6593766574078876E-5</v>
      </c>
      <c r="T561" s="365">
        <v>4.0024659407615127E-4</v>
      </c>
      <c r="U561" s="365">
        <v>0.19136644185785645</v>
      </c>
      <c r="V561" s="366"/>
      <c r="W561" s="295"/>
      <c r="X561" s="295"/>
      <c r="Y561" s="295"/>
      <c r="Z561" s="313"/>
      <c r="AA561" s="313"/>
      <c r="AB561" s="301"/>
      <c r="AC561" s="295"/>
    </row>
    <row r="562" spans="1:29" ht="15">
      <c r="A562" s="247" t="s">
        <v>176</v>
      </c>
      <c r="B562" s="287" t="s">
        <v>9234</v>
      </c>
      <c r="C562" s="287" t="s">
        <v>2389</v>
      </c>
      <c r="D562" s="305">
        <v>1</v>
      </c>
      <c r="E562" s="287" t="s">
        <v>2</v>
      </c>
      <c r="F562" s="362">
        <v>43707</v>
      </c>
      <c r="G562" s="363" t="s">
        <v>8832</v>
      </c>
      <c r="H562" s="363" t="s">
        <v>2704</v>
      </c>
      <c r="I562" s="364">
        <v>671.29998000000001</v>
      </c>
      <c r="J562" s="364">
        <v>166</v>
      </c>
      <c r="K562" s="363" t="s">
        <v>438</v>
      </c>
      <c r="L562" s="292">
        <v>35.26</v>
      </c>
      <c r="M562" s="293" t="s">
        <v>2705</v>
      </c>
      <c r="N562" s="293" t="s">
        <v>2706</v>
      </c>
      <c r="O562" s="294" t="s">
        <v>450</v>
      </c>
      <c r="P562" s="295">
        <v>3.5535931999999999</v>
      </c>
      <c r="Q562" s="295" t="s">
        <v>447</v>
      </c>
      <c r="R562" s="296">
        <v>0</v>
      </c>
      <c r="S562" s="365">
        <v>1.6365383824989801E-3</v>
      </c>
      <c r="T562" s="365">
        <v>1.0758812392715592E-2</v>
      </c>
      <c r="U562" s="365">
        <v>0.15211143412139261</v>
      </c>
      <c r="V562" s="366"/>
      <c r="W562" s="295"/>
      <c r="X562" s="295"/>
      <c r="Y562" s="295"/>
      <c r="Z562" s="313"/>
      <c r="AA562" s="313"/>
      <c r="AB562" s="301"/>
      <c r="AC562" s="295"/>
    </row>
    <row r="563" spans="1:29" ht="15">
      <c r="A563" s="247" t="s">
        <v>176</v>
      </c>
      <c r="B563" s="287" t="s">
        <v>9243</v>
      </c>
      <c r="C563" s="287" t="s">
        <v>2392</v>
      </c>
      <c r="D563" s="305">
        <v>2</v>
      </c>
      <c r="E563" s="287" t="s">
        <v>2</v>
      </c>
      <c r="F563" s="362">
        <v>43707</v>
      </c>
      <c r="G563" s="363" t="s">
        <v>8832</v>
      </c>
      <c r="H563" s="363" t="s">
        <v>3150</v>
      </c>
      <c r="I563" s="364">
        <v>201.26294999999999</v>
      </c>
      <c r="J563" s="364">
        <v>3</v>
      </c>
      <c r="K563" s="363" t="s">
        <v>438</v>
      </c>
      <c r="L563" s="292">
        <v>65.739999999999995</v>
      </c>
      <c r="M563" s="293" t="s">
        <v>3151</v>
      </c>
      <c r="N563" s="293" t="s">
        <v>3152</v>
      </c>
      <c r="O563" s="294" t="s">
        <v>450</v>
      </c>
      <c r="P563" s="295">
        <v>-1.3209343</v>
      </c>
      <c r="Q563" s="295" t="s">
        <v>280</v>
      </c>
      <c r="R563" s="296">
        <v>0</v>
      </c>
      <c r="S563" s="365">
        <v>3.2574781584940628E-3</v>
      </c>
      <c r="T563" s="365">
        <v>4.1290501860428352E-3</v>
      </c>
      <c r="U563" s="365">
        <v>0.78891706608582968</v>
      </c>
      <c r="V563" s="366"/>
      <c r="W563" s="295"/>
      <c r="X563" s="295"/>
      <c r="Y563" s="295"/>
      <c r="Z563" s="313"/>
      <c r="AA563" s="313"/>
      <c r="AB563" s="301"/>
      <c r="AC563" s="295"/>
    </row>
    <row r="564" spans="1:29" ht="15">
      <c r="A564" s="247" t="s">
        <v>176</v>
      </c>
      <c r="B564" s="287" t="s">
        <v>10571</v>
      </c>
      <c r="C564" s="287" t="s">
        <v>2394</v>
      </c>
      <c r="D564" s="305">
        <v>3</v>
      </c>
      <c r="E564" s="287" t="s">
        <v>2</v>
      </c>
      <c r="F564" s="362">
        <v>43707</v>
      </c>
      <c r="G564" s="363" t="s">
        <v>8832</v>
      </c>
      <c r="H564" s="363" t="s">
        <v>453</v>
      </c>
      <c r="I564" s="364">
        <v>1769.0110999999999</v>
      </c>
      <c r="J564" s="364">
        <v>30</v>
      </c>
      <c r="K564" s="363" t="s">
        <v>438</v>
      </c>
      <c r="L564" s="292">
        <v>31.45</v>
      </c>
      <c r="M564" s="293" t="s">
        <v>454</v>
      </c>
      <c r="N564" s="293" t="s">
        <v>455</v>
      </c>
      <c r="O564" s="294" t="s">
        <v>450</v>
      </c>
      <c r="P564" s="295">
        <v>3.2840729</v>
      </c>
      <c r="Q564" s="295" t="s">
        <v>456</v>
      </c>
      <c r="R564" s="296">
        <v>0</v>
      </c>
      <c r="S564" s="365">
        <v>5.4143693481675846E-4</v>
      </c>
      <c r="T564" s="365">
        <v>1.1092338660799424E-3</v>
      </c>
      <c r="U564" s="365">
        <v>0.48811792659217018</v>
      </c>
      <c r="V564" s="366"/>
      <c r="W564" s="295"/>
      <c r="X564" s="295"/>
      <c r="Y564" s="295"/>
      <c r="Z564" s="313"/>
      <c r="AA564" s="313"/>
      <c r="AB564" s="301"/>
      <c r="AC564" s="295"/>
    </row>
    <row r="565" spans="1:29" ht="15">
      <c r="A565" s="247" t="s">
        <v>10572</v>
      </c>
      <c r="B565" s="287" t="s">
        <v>10573</v>
      </c>
      <c r="C565" s="287" t="s">
        <v>2396</v>
      </c>
      <c r="D565" s="305">
        <v>4</v>
      </c>
      <c r="E565" s="287" t="s">
        <v>2</v>
      </c>
      <c r="F565" s="362">
        <v>43707</v>
      </c>
      <c r="G565" s="363" t="s">
        <v>8832</v>
      </c>
      <c r="H565" s="363" t="s">
        <v>3440</v>
      </c>
      <c r="I565" s="364">
        <v>270.60356999999999</v>
      </c>
      <c r="J565" s="364">
        <v>1</v>
      </c>
      <c r="K565" s="363" t="s">
        <v>438</v>
      </c>
      <c r="L565" s="292">
        <v>43.74</v>
      </c>
      <c r="M565" s="293" t="s">
        <v>3441</v>
      </c>
      <c r="N565" s="293" t="s">
        <v>3442</v>
      </c>
      <c r="O565" s="294" t="s">
        <v>450</v>
      </c>
      <c r="P565" s="295">
        <v>-7.0745649999999998</v>
      </c>
      <c r="Q565" s="295" t="s">
        <v>404</v>
      </c>
      <c r="R565" s="296">
        <v>0</v>
      </c>
      <c r="S565" s="365">
        <v>2.9094095620287998E-3</v>
      </c>
      <c r="T565" s="365">
        <v>3.6761947352467162E-3</v>
      </c>
      <c r="U565" s="365">
        <v>0.79141878261613474</v>
      </c>
      <c r="V565" s="366"/>
      <c r="W565" s="295"/>
      <c r="X565" s="295"/>
      <c r="Y565" s="295"/>
      <c r="Z565" s="313"/>
      <c r="AA565" s="313"/>
      <c r="AB565" s="301"/>
      <c r="AC565" s="295"/>
    </row>
    <row r="566" spans="1:29" ht="15">
      <c r="A566" s="247" t="s">
        <v>176</v>
      </c>
      <c r="B566" s="287" t="s">
        <v>9244</v>
      </c>
      <c r="C566" s="287" t="s">
        <v>2401</v>
      </c>
      <c r="D566" s="305">
        <v>5</v>
      </c>
      <c r="E566" s="287" t="s">
        <v>2</v>
      </c>
      <c r="F566" s="362">
        <v>43707</v>
      </c>
      <c r="G566" s="363" t="s">
        <v>8832</v>
      </c>
      <c r="H566" s="363" t="s">
        <v>4121</v>
      </c>
      <c r="I566" s="364">
        <v>752.79710999999998</v>
      </c>
      <c r="J566" s="364">
        <v>91</v>
      </c>
      <c r="K566" s="363" t="s">
        <v>438</v>
      </c>
      <c r="L566" s="292">
        <v>208.74</v>
      </c>
      <c r="M566" s="293" t="s">
        <v>4122</v>
      </c>
      <c r="N566" s="293" t="s">
        <v>4123</v>
      </c>
      <c r="O566" s="294" t="s">
        <v>450</v>
      </c>
      <c r="P566" s="295">
        <v>-2.018392</v>
      </c>
      <c r="Q566" s="295" t="s">
        <v>408</v>
      </c>
      <c r="R566" s="296">
        <v>0</v>
      </c>
      <c r="S566" s="365">
        <v>1.594358036568742E-2</v>
      </c>
      <c r="T566" s="365">
        <v>3.7500739315685941E-2</v>
      </c>
      <c r="U566" s="365">
        <v>0.42515376114247655</v>
      </c>
      <c r="V566" s="366"/>
      <c r="W566" s="295"/>
      <c r="X566" s="295"/>
      <c r="Y566" s="295"/>
      <c r="Z566" s="313"/>
      <c r="AA566" s="313"/>
      <c r="AB566" s="301"/>
      <c r="AC566" s="295"/>
    </row>
    <row r="567" spans="1:29" ht="15">
      <c r="A567" s="247" t="s">
        <v>176</v>
      </c>
      <c r="B567" s="287" t="s">
        <v>10574</v>
      </c>
      <c r="C567" s="287" t="s">
        <v>2403</v>
      </c>
      <c r="D567" s="305">
        <v>6</v>
      </c>
      <c r="E567" s="287" t="s">
        <v>2</v>
      </c>
      <c r="F567" s="362">
        <v>43707</v>
      </c>
      <c r="G567" s="363" t="s">
        <v>8832</v>
      </c>
      <c r="H567" s="363" t="s">
        <v>6361</v>
      </c>
      <c r="I567" s="364">
        <v>278.51159000000001</v>
      </c>
      <c r="J567" s="364">
        <v>8</v>
      </c>
      <c r="K567" s="363" t="s">
        <v>438</v>
      </c>
      <c r="L567" s="292">
        <v>48.07</v>
      </c>
      <c r="M567" s="293" t="s">
        <v>6362</v>
      </c>
      <c r="N567" s="293" t="s">
        <v>6363</v>
      </c>
      <c r="O567" s="294" t="s">
        <v>450</v>
      </c>
      <c r="P567" s="295">
        <v>8.2413910000000001</v>
      </c>
      <c r="Q567" s="295" t="s">
        <v>484</v>
      </c>
      <c r="R567" s="296">
        <v>0</v>
      </c>
      <c r="S567" s="365">
        <v>2.8863810837362804E-3</v>
      </c>
      <c r="T567" s="365">
        <v>3.2258300368486863E-3</v>
      </c>
      <c r="U567" s="365">
        <v>0.89477159390455252</v>
      </c>
      <c r="V567" s="366"/>
      <c r="W567" s="295"/>
      <c r="X567" s="295"/>
      <c r="Y567" s="295"/>
      <c r="Z567" s="313"/>
      <c r="AA567" s="313"/>
      <c r="AB567" s="301"/>
      <c r="AC567" s="295"/>
    </row>
    <row r="568" spans="1:29" ht="15">
      <c r="A568" s="247" t="s">
        <v>10575</v>
      </c>
      <c r="B568" s="287" t="s">
        <v>10576</v>
      </c>
      <c r="C568" s="287" t="s">
        <v>2405</v>
      </c>
      <c r="D568" s="305">
        <v>7</v>
      </c>
      <c r="E568" s="287" t="s">
        <v>2</v>
      </c>
      <c r="F568" s="362">
        <v>43707</v>
      </c>
      <c r="G568" s="363" t="s">
        <v>8832</v>
      </c>
      <c r="H568" s="363" t="s">
        <v>2540</v>
      </c>
      <c r="I568" s="364">
        <v>216.31492</v>
      </c>
      <c r="J568" s="364">
        <v>1</v>
      </c>
      <c r="K568" s="363" t="s">
        <v>438</v>
      </c>
      <c r="L568" s="292">
        <v>60.92</v>
      </c>
      <c r="M568" s="293" t="s">
        <v>2541</v>
      </c>
      <c r="N568" s="293" t="s">
        <v>2542</v>
      </c>
      <c r="O568" s="294" t="s">
        <v>450</v>
      </c>
      <c r="P568" s="295">
        <v>9.0388409999999997</v>
      </c>
      <c r="Q568" s="295" t="s">
        <v>395</v>
      </c>
      <c r="R568" s="296">
        <v>0</v>
      </c>
      <c r="S568" s="365">
        <v>3.3648077434012013E-3</v>
      </c>
      <c r="T568" s="365">
        <v>3.3132682321379225E-3</v>
      </c>
      <c r="U568" s="365">
        <v>1.0155554901240285</v>
      </c>
      <c r="V568" s="366"/>
      <c r="W568" s="295"/>
      <c r="X568" s="295"/>
      <c r="Y568" s="295"/>
      <c r="Z568" s="313"/>
      <c r="AA568" s="313"/>
      <c r="AB568" s="301"/>
      <c r="AC568" s="295"/>
    </row>
    <row r="569" spans="1:29" ht="15">
      <c r="A569" s="247" t="s">
        <v>10577</v>
      </c>
      <c r="B569" s="287" t="s">
        <v>10578</v>
      </c>
      <c r="C569" s="287" t="s">
        <v>2407</v>
      </c>
      <c r="D569" s="305">
        <v>8</v>
      </c>
      <c r="E569" s="287" t="s">
        <v>2</v>
      </c>
      <c r="F569" s="362">
        <v>43707</v>
      </c>
      <c r="G569" s="363" t="s">
        <v>8832</v>
      </c>
      <c r="H569" s="363" t="s">
        <v>3296</v>
      </c>
      <c r="I569" s="364">
        <v>207.46005</v>
      </c>
      <c r="J569" s="364">
        <v>1</v>
      </c>
      <c r="K569" s="363" t="s">
        <v>438</v>
      </c>
      <c r="L569" s="292">
        <v>17.12</v>
      </c>
      <c r="M569" s="293" t="s">
        <v>3297</v>
      </c>
      <c r="N569" s="293" t="s">
        <v>3298</v>
      </c>
      <c r="O569" s="294" t="s">
        <v>450</v>
      </c>
      <c r="P569" s="295">
        <v>-10.647178</v>
      </c>
      <c r="Q569" s="295" t="s">
        <v>484</v>
      </c>
      <c r="R569" s="296">
        <v>0</v>
      </c>
      <c r="S569" s="365">
        <v>2.821614214595545E-4</v>
      </c>
      <c r="T569" s="365">
        <v>3.0179200372983003E-4</v>
      </c>
      <c r="U569" s="365">
        <v>0.93495327236088999</v>
      </c>
      <c r="V569" s="366"/>
      <c r="W569" s="295"/>
      <c r="X569" s="295"/>
      <c r="Y569" s="295"/>
      <c r="Z569" s="313"/>
      <c r="AA569" s="313"/>
      <c r="AB569" s="301"/>
      <c r="AC569" s="295"/>
    </row>
    <row r="570" spans="1:29" ht="15">
      <c r="A570" s="247" t="s">
        <v>176</v>
      </c>
      <c r="B570" s="287" t="s">
        <v>10579</v>
      </c>
      <c r="C570" s="287" t="s">
        <v>2409</v>
      </c>
      <c r="D570" s="305">
        <v>9</v>
      </c>
      <c r="E570" s="287" t="s">
        <v>2</v>
      </c>
      <c r="F570" s="362">
        <v>43707</v>
      </c>
      <c r="G570" s="363" t="s">
        <v>8832</v>
      </c>
      <c r="H570" s="363" t="s">
        <v>838</v>
      </c>
      <c r="I570" s="364">
        <v>285.22811000000002</v>
      </c>
      <c r="J570" s="364">
        <v>10</v>
      </c>
      <c r="K570" s="363" t="s">
        <v>438</v>
      </c>
      <c r="L570" s="292">
        <v>11.38</v>
      </c>
      <c r="M570" s="293" t="s">
        <v>839</v>
      </c>
      <c r="N570" s="293" t="s">
        <v>840</v>
      </c>
      <c r="O570" s="294" t="s">
        <v>450</v>
      </c>
      <c r="P570" s="295">
        <v>-5.8726254000000004</v>
      </c>
      <c r="Q570" s="295" t="s">
        <v>447</v>
      </c>
      <c r="R570" s="296">
        <v>0</v>
      </c>
      <c r="S570" s="365">
        <v>5.6221045720344251E-6</v>
      </c>
      <c r="T570" s="365">
        <v>4.5537711003171516E-4</v>
      </c>
      <c r="U570" s="365">
        <v>1.2346041222060697E-2</v>
      </c>
      <c r="V570" s="366"/>
      <c r="W570" s="295"/>
      <c r="X570" s="295"/>
      <c r="Y570" s="295"/>
      <c r="Z570" s="313"/>
      <c r="AA570" s="313"/>
      <c r="AB570" s="301"/>
      <c r="AC570" s="295"/>
    </row>
    <row r="571" spans="1:29" ht="15">
      <c r="A571" s="247" t="s">
        <v>176</v>
      </c>
      <c r="B571" s="287" t="s">
        <v>9246</v>
      </c>
      <c r="C571" s="287" t="s">
        <v>2411</v>
      </c>
      <c r="D571" s="305">
        <v>10</v>
      </c>
      <c r="E571" s="287" t="s">
        <v>2</v>
      </c>
      <c r="F571" s="362">
        <v>43707</v>
      </c>
      <c r="G571" s="363" t="s">
        <v>8832</v>
      </c>
      <c r="H571" s="363" t="s">
        <v>4263</v>
      </c>
      <c r="I571" s="364">
        <v>529.68871999999999</v>
      </c>
      <c r="J571" s="364">
        <v>193</v>
      </c>
      <c r="K571" s="363" t="s">
        <v>438</v>
      </c>
      <c r="L571" s="292">
        <v>46.81</v>
      </c>
      <c r="M571" s="293" t="s">
        <v>4264</v>
      </c>
      <c r="N571" s="293" t="s">
        <v>4265</v>
      </c>
      <c r="O571" s="294" t="s">
        <v>450</v>
      </c>
      <c r="P571" s="295">
        <v>-15.505414999999999</v>
      </c>
      <c r="Q571" s="295" t="s">
        <v>408</v>
      </c>
      <c r="R571" s="296">
        <v>0</v>
      </c>
      <c r="S571" s="365">
        <v>4.4741263251380755E-3</v>
      </c>
      <c r="T571" s="365">
        <v>8.4475148309703738E-3</v>
      </c>
      <c r="U571" s="365">
        <v>0.52963817343474595</v>
      </c>
      <c r="V571" s="366"/>
      <c r="W571" s="295"/>
      <c r="X571" s="295"/>
      <c r="Y571" s="295"/>
      <c r="Z571" s="313"/>
      <c r="AA571" s="313"/>
      <c r="AB571" s="301"/>
      <c r="AC571" s="295"/>
    </row>
    <row r="572" spans="1:29" ht="15">
      <c r="A572" s="247" t="s">
        <v>176</v>
      </c>
      <c r="B572" s="287" t="s">
        <v>9242</v>
      </c>
      <c r="C572" s="287" t="s">
        <v>2413</v>
      </c>
      <c r="D572" s="305">
        <v>11</v>
      </c>
      <c r="E572" s="287" t="s">
        <v>2</v>
      </c>
      <c r="F572" s="362">
        <v>43707</v>
      </c>
      <c r="G572" s="363" t="s">
        <v>8832</v>
      </c>
      <c r="H572" s="363" t="s">
        <v>4001</v>
      </c>
      <c r="I572" s="364">
        <v>353.50157999999999</v>
      </c>
      <c r="J572" s="364">
        <v>100</v>
      </c>
      <c r="K572" s="363" t="s">
        <v>438</v>
      </c>
      <c r="L572" s="292">
        <v>64.349999999999994</v>
      </c>
      <c r="M572" s="293" t="s">
        <v>456</v>
      </c>
      <c r="N572" s="293" t="s">
        <v>4002</v>
      </c>
      <c r="O572" s="294" t="s">
        <v>450</v>
      </c>
      <c r="P572" s="295">
        <v>-9.5699900000000007</v>
      </c>
      <c r="Q572" s="295" t="s">
        <v>447</v>
      </c>
      <c r="R572" s="296">
        <v>0</v>
      </c>
      <c r="S572" s="365">
        <v>5.7204461514430323E-3</v>
      </c>
      <c r="T572" s="365">
        <v>6.0652505131117531E-3</v>
      </c>
      <c r="U572" s="365">
        <v>0.94315084580211017</v>
      </c>
      <c r="V572" s="366"/>
      <c r="W572" s="295"/>
      <c r="X572" s="295"/>
      <c r="Y572" s="295"/>
      <c r="Z572" s="313"/>
      <c r="AA572" s="313"/>
      <c r="AB572" s="301"/>
      <c r="AC572" s="295"/>
    </row>
    <row r="573" spans="1:29" ht="15">
      <c r="A573" s="247" t="s">
        <v>176</v>
      </c>
      <c r="B573" s="287" t="s">
        <v>9231</v>
      </c>
      <c r="C573" s="287" t="s">
        <v>2418</v>
      </c>
      <c r="D573" s="305">
        <v>12</v>
      </c>
      <c r="E573" s="287" t="s">
        <v>2</v>
      </c>
      <c r="F573" s="362">
        <v>43707</v>
      </c>
      <c r="G573" s="363" t="s">
        <v>8832</v>
      </c>
      <c r="H573" s="363" t="s">
        <v>1605</v>
      </c>
      <c r="I573" s="364">
        <v>288.85579999999999</v>
      </c>
      <c r="J573" s="364">
        <v>85</v>
      </c>
      <c r="K573" s="363" t="s">
        <v>438</v>
      </c>
      <c r="L573" s="292">
        <v>55.04</v>
      </c>
      <c r="M573" s="293" t="s">
        <v>1606</v>
      </c>
      <c r="N573" s="293" t="s">
        <v>1607</v>
      </c>
      <c r="O573" s="294" t="s">
        <v>450</v>
      </c>
      <c r="P573" s="295">
        <v>4.5791388</v>
      </c>
      <c r="Q573" s="295" t="s">
        <v>408</v>
      </c>
      <c r="R573" s="296">
        <v>0</v>
      </c>
      <c r="S573" s="365">
        <v>5.4193285242205907E-3</v>
      </c>
      <c r="T573" s="365">
        <v>8.7358362504571848E-3</v>
      </c>
      <c r="U573" s="365">
        <v>0.62035601044341615</v>
      </c>
      <c r="V573" s="366"/>
      <c r="W573" s="295"/>
      <c r="X573" s="295"/>
      <c r="Y573" s="295"/>
      <c r="Z573" s="313"/>
      <c r="AA573" s="313"/>
      <c r="AB573" s="301"/>
      <c r="AC573" s="295"/>
    </row>
    <row r="574" spans="1:29" ht="15">
      <c r="A574" s="247" t="s">
        <v>176</v>
      </c>
      <c r="B574" s="287" t="s">
        <v>9247</v>
      </c>
      <c r="C574" s="287" t="s">
        <v>2420</v>
      </c>
      <c r="D574" s="305">
        <v>13</v>
      </c>
      <c r="E574" s="287" t="s">
        <v>2</v>
      </c>
      <c r="F574" s="362">
        <v>43707</v>
      </c>
      <c r="G574" s="363" t="s">
        <v>8832</v>
      </c>
      <c r="H574" s="363" t="s">
        <v>4149</v>
      </c>
      <c r="I574" s="364">
        <v>369.90197000000001</v>
      </c>
      <c r="J574" s="364">
        <v>35</v>
      </c>
      <c r="K574" s="363" t="s">
        <v>438</v>
      </c>
      <c r="L574" s="292">
        <v>44.26</v>
      </c>
      <c r="M574" s="293" t="s">
        <v>361</v>
      </c>
      <c r="N574" s="293" t="s">
        <v>4150</v>
      </c>
      <c r="O574" s="294" t="s">
        <v>450</v>
      </c>
      <c r="P574" s="295">
        <v>2.5249003999999999</v>
      </c>
      <c r="Q574" s="295" t="s">
        <v>404</v>
      </c>
      <c r="R574" s="296">
        <v>0</v>
      </c>
      <c r="S574" s="365">
        <v>1.1280730662820754E-2</v>
      </c>
      <c r="T574" s="365">
        <v>8.1365509776488276E-3</v>
      </c>
      <c r="U574" s="365">
        <v>1.3864265944881331</v>
      </c>
      <c r="V574" s="366"/>
      <c r="W574" s="295"/>
      <c r="X574" s="295"/>
      <c r="Y574" s="295"/>
      <c r="Z574" s="313"/>
      <c r="AA574" s="313"/>
      <c r="AB574" s="301"/>
      <c r="AC574" s="295"/>
    </row>
    <row r="575" spans="1:29" ht="15">
      <c r="A575" s="247" t="s">
        <v>176</v>
      </c>
      <c r="B575" s="287" t="s">
        <v>10580</v>
      </c>
      <c r="C575" s="287" t="s">
        <v>2422</v>
      </c>
      <c r="D575" s="305">
        <v>14</v>
      </c>
      <c r="E575" s="287" t="s">
        <v>2</v>
      </c>
      <c r="F575" s="362">
        <v>43707</v>
      </c>
      <c r="G575" s="363" t="s">
        <v>8832</v>
      </c>
      <c r="H575" s="363" t="s">
        <v>3034</v>
      </c>
      <c r="I575" s="364">
        <v>224.55676</v>
      </c>
      <c r="J575" s="364">
        <v>6</v>
      </c>
      <c r="K575" s="363" t="s">
        <v>438</v>
      </c>
      <c r="L575" s="292">
        <v>137.26</v>
      </c>
      <c r="M575" s="293" t="s">
        <v>3035</v>
      </c>
      <c r="N575" s="293" t="s">
        <v>3036</v>
      </c>
      <c r="O575" s="294" t="s">
        <v>450</v>
      </c>
      <c r="P575" s="295">
        <v>-4.0206966</v>
      </c>
      <c r="Q575" s="295" t="s">
        <v>395</v>
      </c>
      <c r="R575" s="296">
        <v>0</v>
      </c>
      <c r="S575" s="365">
        <v>5.9882196444361706E-3</v>
      </c>
      <c r="T575" s="365">
        <v>9.7317324571355307E-3</v>
      </c>
      <c r="U575" s="365">
        <v>0.61532925106726188</v>
      </c>
      <c r="V575" s="366"/>
      <c r="W575" s="295"/>
      <c r="X575" s="295"/>
      <c r="Y575" s="295"/>
      <c r="Z575" s="313"/>
      <c r="AA575" s="313"/>
      <c r="AB575" s="301"/>
      <c r="AC575" s="295"/>
    </row>
    <row r="576" spans="1:29" ht="15">
      <c r="A576" s="247" t="s">
        <v>176</v>
      </c>
      <c r="B576" s="287" t="s">
        <v>9235</v>
      </c>
      <c r="C576" s="287" t="s">
        <v>2424</v>
      </c>
      <c r="D576" s="305">
        <v>15</v>
      </c>
      <c r="E576" s="287" t="s">
        <v>2</v>
      </c>
      <c r="F576" s="362">
        <v>43707</v>
      </c>
      <c r="G576" s="363" t="s">
        <v>8832</v>
      </c>
      <c r="H576" s="363" t="s">
        <v>3332</v>
      </c>
      <c r="I576" s="364">
        <v>290.75814000000003</v>
      </c>
      <c r="J576" s="364">
        <v>22</v>
      </c>
      <c r="K576" s="363" t="s">
        <v>438</v>
      </c>
      <c r="L576" s="292">
        <v>68.48</v>
      </c>
      <c r="M576" s="293" t="s">
        <v>3333</v>
      </c>
      <c r="N576" s="293" t="s">
        <v>3334</v>
      </c>
      <c r="O576" s="294" t="s">
        <v>450</v>
      </c>
      <c r="P576" s="295">
        <v>-7.9074739999999997</v>
      </c>
      <c r="Q576" s="295" t="s">
        <v>408</v>
      </c>
      <c r="R576" s="296">
        <v>0</v>
      </c>
      <c r="S576" s="365">
        <v>4.8986995658027504E-3</v>
      </c>
      <c r="T576" s="365">
        <v>1.2089930509727363E-2</v>
      </c>
      <c r="U576" s="365">
        <v>0.40518839722538819</v>
      </c>
      <c r="V576" s="366"/>
      <c r="W576" s="295"/>
      <c r="X576" s="295"/>
      <c r="Y576" s="295"/>
      <c r="Z576" s="313"/>
      <c r="AA576" s="313"/>
      <c r="AB576" s="301"/>
      <c r="AC576" s="295"/>
    </row>
    <row r="577" spans="1:29" ht="15">
      <c r="A577" s="247" t="s">
        <v>176</v>
      </c>
      <c r="B577" s="287" t="s">
        <v>9236</v>
      </c>
      <c r="C577" s="287" t="s">
        <v>2426</v>
      </c>
      <c r="D577" s="305">
        <v>16</v>
      </c>
      <c r="E577" s="287" t="s">
        <v>2</v>
      </c>
      <c r="F577" s="362">
        <v>43707</v>
      </c>
      <c r="G577" s="363" t="s">
        <v>8832</v>
      </c>
      <c r="H577" s="363" t="s">
        <v>1357</v>
      </c>
      <c r="I577" s="364">
        <v>309.76837</v>
      </c>
      <c r="J577" s="364">
        <v>69</v>
      </c>
      <c r="K577" s="363" t="s">
        <v>438</v>
      </c>
      <c r="L577" s="292">
        <v>185.67</v>
      </c>
      <c r="M577" s="293" t="s">
        <v>1358</v>
      </c>
      <c r="N577" s="293" t="s">
        <v>1359</v>
      </c>
      <c r="O577" s="294" t="s">
        <v>450</v>
      </c>
      <c r="P577" s="295">
        <v>-4.4071436000000004</v>
      </c>
      <c r="Q577" s="295" t="s">
        <v>280</v>
      </c>
      <c r="R577" s="296">
        <v>0</v>
      </c>
      <c r="S577" s="365">
        <v>3.3419348285993973E-2</v>
      </c>
      <c r="T577" s="365">
        <v>1.8080584618534516E-2</v>
      </c>
      <c r="U577" s="365">
        <v>1.8483555145520902</v>
      </c>
      <c r="V577" s="366"/>
      <c r="W577" s="295"/>
      <c r="X577" s="295"/>
      <c r="Y577" s="295"/>
      <c r="Z577" s="313"/>
      <c r="AA577" s="313"/>
      <c r="AB577" s="301"/>
      <c r="AC577" s="295"/>
    </row>
    <row r="578" spans="1:29" ht="15">
      <c r="A578" s="247" t="s">
        <v>176</v>
      </c>
      <c r="B578" s="287" t="s">
        <v>9237</v>
      </c>
      <c r="C578" s="287" t="s">
        <v>2428</v>
      </c>
      <c r="D578" s="305">
        <v>17</v>
      </c>
      <c r="E578" s="287" t="s">
        <v>2</v>
      </c>
      <c r="F578" s="362">
        <v>43707</v>
      </c>
      <c r="G578" s="363" t="s">
        <v>8832</v>
      </c>
      <c r="H578" s="363" t="s">
        <v>2745</v>
      </c>
      <c r="I578" s="364">
        <v>806.24779999999998</v>
      </c>
      <c r="J578" s="364">
        <v>176</v>
      </c>
      <c r="K578" s="363" t="s">
        <v>438</v>
      </c>
      <c r="L578" s="292">
        <v>9.17</v>
      </c>
      <c r="M578" s="293" t="s">
        <v>2746</v>
      </c>
      <c r="N578" s="293" t="s">
        <v>2747</v>
      </c>
      <c r="O578" s="294" t="s">
        <v>450</v>
      </c>
      <c r="P578" s="295">
        <v>-3.7775397000000002</v>
      </c>
      <c r="Q578" s="295" t="s">
        <v>447</v>
      </c>
      <c r="R578" s="296">
        <v>0</v>
      </c>
      <c r="S578" s="365">
        <v>2.6208631375655893E-5</v>
      </c>
      <c r="T578" s="365">
        <v>1.4550325195899906E-3</v>
      </c>
      <c r="U578" s="365">
        <v>1.8012402487774738E-2</v>
      </c>
      <c r="V578" s="366"/>
      <c r="W578" s="295"/>
      <c r="X578" s="295"/>
      <c r="Y578" s="295"/>
      <c r="Z578" s="313"/>
      <c r="AA578" s="313"/>
      <c r="AB578" s="301"/>
      <c r="AC578" s="295"/>
    </row>
    <row r="579" spans="1:29" ht="15">
      <c r="A579" s="247" t="s">
        <v>176</v>
      </c>
      <c r="B579" s="287" t="s">
        <v>9238</v>
      </c>
      <c r="C579" s="287" t="s">
        <v>2430</v>
      </c>
      <c r="D579" s="305">
        <v>18</v>
      </c>
      <c r="E579" s="287" t="s">
        <v>2</v>
      </c>
      <c r="F579" s="362">
        <v>43707</v>
      </c>
      <c r="G579" s="363" t="s">
        <v>8832</v>
      </c>
      <c r="H579" s="363" t="s">
        <v>597</v>
      </c>
      <c r="I579" s="364">
        <v>455.52987000000002</v>
      </c>
      <c r="J579" s="364">
        <v>60</v>
      </c>
      <c r="K579" s="363" t="s">
        <v>438</v>
      </c>
      <c r="L579" s="292">
        <v>9.19</v>
      </c>
      <c r="M579" s="293" t="s">
        <v>598</v>
      </c>
      <c r="N579" s="293" t="s">
        <v>599</v>
      </c>
      <c r="O579" s="294" t="s">
        <v>450</v>
      </c>
      <c r="P579" s="295">
        <v>-16.907782000000001</v>
      </c>
      <c r="Q579" s="295" t="s">
        <v>456</v>
      </c>
      <c r="R579" s="296">
        <v>0</v>
      </c>
      <c r="S579" s="365">
        <v>6.9823718873783492E-4</v>
      </c>
      <c r="T579" s="365">
        <v>5.4231368311438136E-4</v>
      </c>
      <c r="U579" s="365">
        <v>1.2875153448609689</v>
      </c>
      <c r="V579" s="366"/>
      <c r="W579" s="295"/>
      <c r="X579" s="295"/>
      <c r="Y579" s="295"/>
      <c r="Z579" s="313"/>
      <c r="AA579" s="313"/>
      <c r="AB579" s="301"/>
      <c r="AC579" s="295"/>
    </row>
    <row r="580" spans="1:29" ht="15">
      <c r="A580" s="247" t="s">
        <v>10581</v>
      </c>
      <c r="B580" s="287" t="s">
        <v>10582</v>
      </c>
      <c r="C580" s="287" t="s">
        <v>2432</v>
      </c>
      <c r="D580" s="305">
        <v>19</v>
      </c>
      <c r="E580" s="287" t="s">
        <v>2</v>
      </c>
      <c r="F580" s="362">
        <v>43707</v>
      </c>
      <c r="G580" s="363" t="s">
        <v>8832</v>
      </c>
      <c r="H580" s="363" t="s">
        <v>2584</v>
      </c>
      <c r="I580" s="364">
        <v>200.41432</v>
      </c>
      <c r="J580" s="364">
        <v>1</v>
      </c>
      <c r="K580" s="363" t="s">
        <v>438</v>
      </c>
      <c r="L580" s="292">
        <v>15.79</v>
      </c>
      <c r="M580" s="293" t="s">
        <v>2585</v>
      </c>
      <c r="N580" s="293" t="s">
        <v>2586</v>
      </c>
      <c r="O580" s="294" t="s">
        <v>450</v>
      </c>
      <c r="P580" s="295">
        <v>-19.025642000000001</v>
      </c>
      <c r="Q580" s="295" t="s">
        <v>399</v>
      </c>
      <c r="R580" s="296">
        <v>0</v>
      </c>
      <c r="S580" s="365">
        <v>2.0917278155687356E-4</v>
      </c>
      <c r="T580" s="365">
        <v>1.5162809805230925E-4</v>
      </c>
      <c r="U580" s="365">
        <v>1.3795120049894203</v>
      </c>
      <c r="V580" s="366"/>
      <c r="W580" s="295"/>
      <c r="X580" s="295"/>
      <c r="Y580" s="295"/>
      <c r="Z580" s="313"/>
      <c r="AA580" s="313"/>
      <c r="AB580" s="301"/>
      <c r="AC580" s="295"/>
    </row>
    <row r="581" spans="1:29" ht="15">
      <c r="A581" s="247" t="s">
        <v>176</v>
      </c>
      <c r="B581" s="287" t="s">
        <v>9249</v>
      </c>
      <c r="C581" s="287" t="s">
        <v>2435</v>
      </c>
      <c r="D581" s="305">
        <v>20</v>
      </c>
      <c r="E581" s="287" t="s">
        <v>2</v>
      </c>
      <c r="F581" s="362">
        <v>43707</v>
      </c>
      <c r="G581" s="363" t="s">
        <v>8832</v>
      </c>
      <c r="H581" s="363" t="s">
        <v>905</v>
      </c>
      <c r="I581" s="364">
        <v>2327.1987300000001</v>
      </c>
      <c r="J581" s="364">
        <v>193</v>
      </c>
      <c r="K581" s="363" t="s">
        <v>438</v>
      </c>
      <c r="L581" s="292">
        <v>8.25</v>
      </c>
      <c r="M581" s="293" t="s">
        <v>906</v>
      </c>
      <c r="N581" s="293" t="s">
        <v>907</v>
      </c>
      <c r="O581" s="294" t="s">
        <v>450</v>
      </c>
      <c r="P581" s="295">
        <v>-21.052630000000001</v>
      </c>
      <c r="Q581" s="295" t="s">
        <v>447</v>
      </c>
      <c r="R581" s="296">
        <v>0</v>
      </c>
      <c r="S581" s="365">
        <v>2.9000257829364723E-3</v>
      </c>
      <c r="T581" s="365">
        <v>2.9427050305240671E-3</v>
      </c>
      <c r="U581" s="365">
        <v>0.98549659339115137</v>
      </c>
      <c r="V581" s="366"/>
      <c r="W581" s="295"/>
      <c r="X581" s="295"/>
      <c r="Y581" s="295"/>
      <c r="Z581" s="313"/>
      <c r="AA581" s="313"/>
      <c r="AB581" s="301"/>
      <c r="AC581" s="295"/>
    </row>
    <row r="582" spans="1:29" ht="15">
      <c r="A582" s="247" t="s">
        <v>176</v>
      </c>
      <c r="B582" s="287" t="s">
        <v>10583</v>
      </c>
      <c r="C582" s="287" t="s">
        <v>2440</v>
      </c>
      <c r="D582" s="305">
        <v>21</v>
      </c>
      <c r="E582" s="287" t="s">
        <v>2</v>
      </c>
      <c r="F582" s="362">
        <v>43707</v>
      </c>
      <c r="G582" s="363" t="s">
        <v>8832</v>
      </c>
      <c r="H582" s="363" t="s">
        <v>4965</v>
      </c>
      <c r="I582" s="364">
        <v>247.71789000000001</v>
      </c>
      <c r="J582" s="364">
        <v>7</v>
      </c>
      <c r="K582" s="363" t="s">
        <v>438</v>
      </c>
      <c r="L582" s="292">
        <v>18.29</v>
      </c>
      <c r="M582" s="293" t="s">
        <v>4966</v>
      </c>
      <c r="N582" s="293" t="s">
        <v>4967</v>
      </c>
      <c r="O582" s="294" t="s">
        <v>450</v>
      </c>
      <c r="P582" s="295">
        <v>-13.070339000000001</v>
      </c>
      <c r="Q582" s="295" t="s">
        <v>447</v>
      </c>
      <c r="R582" s="296">
        <v>0</v>
      </c>
      <c r="S582" s="365">
        <v>1.8408476874510805E-3</v>
      </c>
      <c r="T582" s="365">
        <v>1.1358076496457165E-3</v>
      </c>
      <c r="U582" s="365">
        <v>1.6207389411625124</v>
      </c>
      <c r="V582" s="366"/>
      <c r="W582" s="295"/>
      <c r="X582" s="295"/>
      <c r="Y582" s="295"/>
      <c r="Z582" s="313"/>
      <c r="AA582" s="313"/>
      <c r="AB582" s="301"/>
      <c r="AC582" s="295"/>
    </row>
    <row r="583" spans="1:29" ht="15">
      <c r="A583" s="247" t="s">
        <v>176</v>
      </c>
      <c r="B583" s="287" t="s">
        <v>9241</v>
      </c>
      <c r="C583" s="287" t="s">
        <v>2442</v>
      </c>
      <c r="D583" s="305">
        <v>22</v>
      </c>
      <c r="E583" s="287" t="s">
        <v>2</v>
      </c>
      <c r="F583" s="362">
        <v>43707</v>
      </c>
      <c r="G583" s="363" t="s">
        <v>8832</v>
      </c>
      <c r="H583" s="363" t="s">
        <v>2589</v>
      </c>
      <c r="I583" s="364">
        <v>320.13634999999999</v>
      </c>
      <c r="J583" s="364">
        <v>6</v>
      </c>
      <c r="K583" s="363" t="s">
        <v>438</v>
      </c>
      <c r="L583" s="292">
        <v>18.84</v>
      </c>
      <c r="M583" s="293" t="s">
        <v>2590</v>
      </c>
      <c r="N583" s="293" t="s">
        <v>2591</v>
      </c>
      <c r="O583" s="294" t="s">
        <v>450</v>
      </c>
      <c r="P583" s="295">
        <v>-18.086957999999999</v>
      </c>
      <c r="Q583" s="295" t="s">
        <v>484</v>
      </c>
      <c r="R583" s="296">
        <v>0</v>
      </c>
      <c r="S583" s="365">
        <v>9.3028835656197768E-4</v>
      </c>
      <c r="T583" s="365">
        <v>6.55686017447374E-4</v>
      </c>
      <c r="U583" s="365">
        <v>1.4188015785110799</v>
      </c>
      <c r="V583" s="366"/>
      <c r="W583" s="295"/>
      <c r="X583" s="295"/>
      <c r="Y583" s="295"/>
      <c r="Z583" s="313"/>
      <c r="AA583" s="313"/>
      <c r="AB583" s="301"/>
      <c r="AC583" s="295"/>
    </row>
    <row r="584" spans="1:29" ht="15">
      <c r="A584" s="247" t="s">
        <v>176</v>
      </c>
      <c r="B584" s="287" t="s">
        <v>10584</v>
      </c>
      <c r="C584" s="287" t="s">
        <v>2444</v>
      </c>
      <c r="D584" s="305">
        <v>23</v>
      </c>
      <c r="E584" s="287" t="s">
        <v>2</v>
      </c>
      <c r="F584" s="362">
        <v>43707</v>
      </c>
      <c r="G584" s="363" t="s">
        <v>8832</v>
      </c>
      <c r="H584" s="363" t="s">
        <v>918</v>
      </c>
      <c r="I584" s="364">
        <v>242.81442000000001</v>
      </c>
      <c r="J584" s="364">
        <v>37</v>
      </c>
      <c r="K584" s="363" t="s">
        <v>438</v>
      </c>
      <c r="L584" s="292">
        <v>13.82</v>
      </c>
      <c r="M584" s="293" t="s">
        <v>919</v>
      </c>
      <c r="N584" s="293" t="s">
        <v>920</v>
      </c>
      <c r="O584" s="294" t="s">
        <v>450</v>
      </c>
      <c r="P584" s="295">
        <v>-3.8274170000000001</v>
      </c>
      <c r="Q584" s="295" t="s">
        <v>280</v>
      </c>
      <c r="R584" s="296">
        <v>0</v>
      </c>
      <c r="S584" s="365">
        <v>1.396914852091382E-3</v>
      </c>
      <c r="T584" s="365">
        <v>7.2288764334214829E-4</v>
      </c>
      <c r="U584" s="365">
        <v>1.9324093653516934</v>
      </c>
      <c r="V584" s="366"/>
      <c r="W584" s="295"/>
      <c r="X584" s="295"/>
      <c r="Y584" s="295"/>
      <c r="Z584" s="313"/>
      <c r="AA584" s="313"/>
      <c r="AB584" s="301"/>
      <c r="AC584" s="295"/>
    </row>
    <row r="585" spans="1:29" ht="15">
      <c r="A585" s="247" t="s">
        <v>176</v>
      </c>
      <c r="B585" s="287" t="s">
        <v>9250</v>
      </c>
      <c r="C585" s="287" t="s">
        <v>2449</v>
      </c>
      <c r="D585" s="305">
        <v>24</v>
      </c>
      <c r="E585" s="287" t="s">
        <v>2</v>
      </c>
      <c r="F585" s="362">
        <v>43707</v>
      </c>
      <c r="G585" s="363" t="s">
        <v>8832</v>
      </c>
      <c r="H585" s="363" t="s">
        <v>4504</v>
      </c>
      <c r="I585" s="364">
        <v>195.69875999999999</v>
      </c>
      <c r="J585" s="364">
        <v>15</v>
      </c>
      <c r="K585" s="363" t="s">
        <v>438</v>
      </c>
      <c r="L585" s="292">
        <v>13.25</v>
      </c>
      <c r="M585" s="293" t="s">
        <v>4505</v>
      </c>
      <c r="N585" s="293" t="s">
        <v>4506</v>
      </c>
      <c r="O585" s="294" t="s">
        <v>450</v>
      </c>
      <c r="P585" s="295">
        <v>-7.0175409999999996</v>
      </c>
      <c r="Q585" s="295" t="s">
        <v>447</v>
      </c>
      <c r="R585" s="296">
        <v>0</v>
      </c>
      <c r="S585" s="365">
        <v>2.3631409805983694E-4</v>
      </c>
      <c r="T585" s="365">
        <v>5.5158869803617616E-4</v>
      </c>
      <c r="U585" s="365">
        <v>0.42842447443391635</v>
      </c>
      <c r="V585" s="366"/>
      <c r="W585" s="295"/>
      <c r="X585" s="295"/>
      <c r="Y585" s="295"/>
      <c r="Z585" s="313"/>
      <c r="AA585" s="313"/>
      <c r="AB585" s="301"/>
      <c r="AC585" s="295"/>
    </row>
    <row r="586" spans="1:29" ht="15">
      <c r="A586" s="247" t="s">
        <v>176</v>
      </c>
      <c r="B586" s="287" t="s">
        <v>9251</v>
      </c>
      <c r="C586" s="287" t="s">
        <v>2451</v>
      </c>
      <c r="D586" s="305">
        <v>25</v>
      </c>
      <c r="E586" s="287" t="s">
        <v>2</v>
      </c>
      <c r="F586" s="362">
        <v>43707</v>
      </c>
      <c r="G586" s="363" t="s">
        <v>8832</v>
      </c>
      <c r="H586" s="363" t="s">
        <v>4183</v>
      </c>
      <c r="I586" s="364">
        <v>556.71325000000002</v>
      </c>
      <c r="J586" s="364">
        <v>193</v>
      </c>
      <c r="K586" s="363" t="s">
        <v>438</v>
      </c>
      <c r="L586" s="292">
        <v>47.41</v>
      </c>
      <c r="M586" s="293" t="s">
        <v>4184</v>
      </c>
      <c r="N586" s="293" t="s">
        <v>4185</v>
      </c>
      <c r="O586" s="294" t="s">
        <v>450</v>
      </c>
      <c r="P586" s="295">
        <v>-6.2116680000000004</v>
      </c>
      <c r="Q586" s="295" t="s">
        <v>408</v>
      </c>
      <c r="R586" s="296">
        <v>0</v>
      </c>
      <c r="S586" s="365">
        <v>7.5629248810548623E-3</v>
      </c>
      <c r="T586" s="365">
        <v>8.5220701672854109E-3</v>
      </c>
      <c r="U586" s="365">
        <v>0.88745160889281072</v>
      </c>
      <c r="V586" s="366"/>
      <c r="W586" s="295"/>
      <c r="X586" s="295"/>
      <c r="Y586" s="295"/>
      <c r="Z586" s="313"/>
      <c r="AA586" s="313"/>
      <c r="AB586" s="301"/>
      <c r="AC586" s="295"/>
    </row>
    <row r="587" spans="1:29" ht="15">
      <c r="A587" s="247" t="s">
        <v>176</v>
      </c>
      <c r="B587" s="287" t="s">
        <v>9252</v>
      </c>
      <c r="C587" s="287" t="s">
        <v>2453</v>
      </c>
      <c r="D587" s="305">
        <v>26</v>
      </c>
      <c r="E587" s="287" t="s">
        <v>2</v>
      </c>
      <c r="F587" s="362">
        <v>43707</v>
      </c>
      <c r="G587" s="363" t="s">
        <v>8832</v>
      </c>
      <c r="H587" s="363" t="s">
        <v>3651</v>
      </c>
      <c r="I587" s="364">
        <v>273.17333000000002</v>
      </c>
      <c r="J587" s="364">
        <v>155</v>
      </c>
      <c r="K587" s="363" t="s">
        <v>438</v>
      </c>
      <c r="L587" s="292">
        <v>109.86</v>
      </c>
      <c r="M587" s="293" t="s">
        <v>3652</v>
      </c>
      <c r="N587" s="293" t="s">
        <v>3653</v>
      </c>
      <c r="O587" s="294" t="s">
        <v>450</v>
      </c>
      <c r="P587" s="295">
        <v>-5.2931013</v>
      </c>
      <c r="Q587" s="295" t="s">
        <v>404</v>
      </c>
      <c r="R587" s="296">
        <v>0</v>
      </c>
      <c r="S587" s="365">
        <v>1.5565469130250451E-2</v>
      </c>
      <c r="T587" s="365">
        <v>1.4561184927161332E-2</v>
      </c>
      <c r="U587" s="365">
        <v>1.0689699504616417</v>
      </c>
      <c r="V587" s="366"/>
      <c r="W587" s="295"/>
      <c r="X587" s="295"/>
      <c r="Y587" s="295"/>
      <c r="Z587" s="313"/>
      <c r="AA587" s="313"/>
      <c r="AB587" s="301"/>
      <c r="AC587" s="295"/>
    </row>
    <row r="588" spans="1:29" ht="15">
      <c r="A588" s="247" t="s">
        <v>176</v>
      </c>
      <c r="B588" s="287" t="s">
        <v>9264</v>
      </c>
      <c r="C588" s="287" t="s">
        <v>2456</v>
      </c>
      <c r="D588" s="305">
        <v>27</v>
      </c>
      <c r="E588" s="287" t="s">
        <v>2</v>
      </c>
      <c r="F588" s="362">
        <v>43707</v>
      </c>
      <c r="G588" s="363" t="s">
        <v>8832</v>
      </c>
      <c r="H588" s="363" t="s">
        <v>4514</v>
      </c>
      <c r="I588" s="364">
        <v>206.47210000000001</v>
      </c>
      <c r="J588" s="364">
        <v>47</v>
      </c>
      <c r="K588" s="363" t="s">
        <v>438</v>
      </c>
      <c r="L588" s="292">
        <v>16.600000000000001</v>
      </c>
      <c r="M588" s="293" t="s">
        <v>4515</v>
      </c>
      <c r="N588" s="293" t="s">
        <v>4516</v>
      </c>
      <c r="O588" s="294" t="s">
        <v>450</v>
      </c>
      <c r="P588" s="295">
        <v>-9.6352759999999993</v>
      </c>
      <c r="Q588" s="295" t="s">
        <v>408</v>
      </c>
      <c r="R588" s="296">
        <v>0</v>
      </c>
      <c r="S588" s="365">
        <v>1.9226960832703939E-4</v>
      </c>
      <c r="T588" s="365">
        <v>6.8217139899024804E-4</v>
      </c>
      <c r="U588" s="365">
        <v>0.28184941293586535</v>
      </c>
      <c r="V588" s="366"/>
      <c r="W588" s="295"/>
      <c r="X588" s="295"/>
      <c r="Y588" s="295"/>
      <c r="Z588" s="313"/>
      <c r="AA588" s="313"/>
      <c r="AB588" s="301"/>
      <c r="AC588" s="295"/>
    </row>
    <row r="589" spans="1:29" ht="15">
      <c r="A589" s="247" t="s">
        <v>176</v>
      </c>
      <c r="B589" s="287" t="s">
        <v>9233</v>
      </c>
      <c r="C589" s="287" t="s">
        <v>2458</v>
      </c>
      <c r="D589" s="305">
        <v>28</v>
      </c>
      <c r="E589" s="287" t="s">
        <v>2</v>
      </c>
      <c r="F589" s="362">
        <v>43707</v>
      </c>
      <c r="G589" s="363" t="s">
        <v>8832</v>
      </c>
      <c r="H589" s="363" t="s">
        <v>4868</v>
      </c>
      <c r="I589" s="364">
        <v>338.91217</v>
      </c>
      <c r="J589" s="364">
        <v>51</v>
      </c>
      <c r="K589" s="363" t="s">
        <v>438</v>
      </c>
      <c r="L589" s="292">
        <v>20.27</v>
      </c>
      <c r="M589" s="293" t="s">
        <v>4869</v>
      </c>
      <c r="N589" s="293" t="s">
        <v>4870</v>
      </c>
      <c r="O589" s="294" t="s">
        <v>450</v>
      </c>
      <c r="P589" s="295">
        <v>-1.6973853000000001</v>
      </c>
      <c r="Q589" s="295" t="s">
        <v>280</v>
      </c>
      <c r="R589" s="296">
        <v>0</v>
      </c>
      <c r="S589" s="365">
        <v>1.267565451323855E-4</v>
      </c>
      <c r="T589" s="365">
        <v>1.6130509661712452E-3</v>
      </c>
      <c r="U589" s="365">
        <v>7.858185996023187E-2</v>
      </c>
      <c r="V589" s="366"/>
      <c r="W589" s="295"/>
      <c r="X589" s="295"/>
      <c r="Y589" s="295"/>
      <c r="Z589" s="313"/>
      <c r="AA589" s="313"/>
      <c r="AB589" s="301"/>
      <c r="AC589" s="295"/>
    </row>
    <row r="590" spans="1:29" ht="15">
      <c r="A590" s="247" t="s">
        <v>10585</v>
      </c>
      <c r="B590" s="287" t="s">
        <v>10586</v>
      </c>
      <c r="C590" s="287" t="s">
        <v>2461</v>
      </c>
      <c r="D590" s="305">
        <v>29</v>
      </c>
      <c r="E590" s="287" t="s">
        <v>2</v>
      </c>
      <c r="F590" s="362">
        <v>43707</v>
      </c>
      <c r="G590" s="363" t="s">
        <v>8832</v>
      </c>
      <c r="H590" s="363" t="s">
        <v>938</v>
      </c>
      <c r="I590" s="364">
        <v>252.03736000000001</v>
      </c>
      <c r="J590" s="364">
        <v>1</v>
      </c>
      <c r="K590" s="363" t="s">
        <v>438</v>
      </c>
      <c r="L590" s="292">
        <v>25.52</v>
      </c>
      <c r="M590" s="293" t="s">
        <v>939</v>
      </c>
      <c r="N590" s="293" t="s">
        <v>940</v>
      </c>
      <c r="O590" s="294" t="s">
        <v>450</v>
      </c>
      <c r="P590" s="295">
        <v>-20.274908</v>
      </c>
      <c r="Q590" s="295" t="s">
        <v>280</v>
      </c>
      <c r="R590" s="296">
        <v>0</v>
      </c>
      <c r="S590" s="365">
        <v>1.3984266085628947E-4</v>
      </c>
      <c r="T590" s="365">
        <v>6.6722942488973286E-4</v>
      </c>
      <c r="U590" s="365">
        <v>0.20958707101294288</v>
      </c>
      <c r="V590" s="366"/>
      <c r="W590" s="295"/>
      <c r="X590" s="295"/>
      <c r="Y590" s="295"/>
      <c r="Z590" s="313"/>
      <c r="AA590" s="313"/>
      <c r="AB590" s="301"/>
      <c r="AC590" s="295"/>
    </row>
    <row r="591" spans="1:29" ht="15">
      <c r="A591" s="247" t="s">
        <v>176</v>
      </c>
      <c r="B591" s="287" t="s">
        <v>10587</v>
      </c>
      <c r="C591" s="287" t="s">
        <v>2463</v>
      </c>
      <c r="D591" s="305">
        <v>30</v>
      </c>
      <c r="E591" s="287" t="s">
        <v>2</v>
      </c>
      <c r="F591" s="362">
        <v>43707</v>
      </c>
      <c r="G591" s="363" t="s">
        <v>8832</v>
      </c>
      <c r="H591" s="363" t="s">
        <v>4523</v>
      </c>
      <c r="I591" s="364">
        <v>230.83467999999999</v>
      </c>
      <c r="J591" s="364">
        <v>3</v>
      </c>
      <c r="K591" s="363" t="s">
        <v>438</v>
      </c>
      <c r="L591" s="292">
        <v>23.68</v>
      </c>
      <c r="M591" s="293" t="s">
        <v>4524</v>
      </c>
      <c r="N591" s="293" t="s">
        <v>4525</v>
      </c>
      <c r="O591" s="294" t="s">
        <v>450</v>
      </c>
      <c r="P591" s="295">
        <v>11.909269999999999</v>
      </c>
      <c r="Q591" s="295" t="s">
        <v>404</v>
      </c>
      <c r="R591" s="296">
        <v>0</v>
      </c>
      <c r="S591" s="365">
        <v>2.1723036573784813E-4</v>
      </c>
      <c r="T591" s="365">
        <v>7.9543297676581428E-4</v>
      </c>
      <c r="U591" s="365">
        <v>0.2730970076461936</v>
      </c>
      <c r="V591" s="366"/>
      <c r="W591" s="295"/>
      <c r="X591" s="295"/>
      <c r="Y591" s="295"/>
      <c r="Z591" s="313"/>
      <c r="AA591" s="313"/>
      <c r="AB591" s="301"/>
      <c r="AC591" s="295"/>
    </row>
    <row r="592" spans="1:29" ht="15">
      <c r="A592" s="247" t="s">
        <v>10588</v>
      </c>
      <c r="B592" s="287" t="s">
        <v>10589</v>
      </c>
      <c r="C592" s="287" t="s">
        <v>2465</v>
      </c>
      <c r="D592" s="305">
        <v>31</v>
      </c>
      <c r="E592" s="287" t="s">
        <v>2</v>
      </c>
      <c r="F592" s="362">
        <v>43707</v>
      </c>
      <c r="G592" s="363" t="s">
        <v>8832</v>
      </c>
      <c r="H592" s="363" t="s">
        <v>2610</v>
      </c>
      <c r="I592" s="364">
        <v>361.32155999999998</v>
      </c>
      <c r="J592" s="364">
        <v>1</v>
      </c>
      <c r="K592" s="363" t="s">
        <v>438</v>
      </c>
      <c r="L592" s="292">
        <v>14.76</v>
      </c>
      <c r="M592" s="293" t="s">
        <v>2611</v>
      </c>
      <c r="N592" s="293" t="s">
        <v>2612</v>
      </c>
      <c r="O592" s="294" t="s">
        <v>450</v>
      </c>
      <c r="P592" s="295">
        <v>-35.063789999999997</v>
      </c>
      <c r="Q592" s="295" t="s">
        <v>408</v>
      </c>
      <c r="R592" s="296">
        <v>0</v>
      </c>
      <c r="S592" s="365">
        <v>1.0738869036378663E-4</v>
      </c>
      <c r="T592" s="365">
        <v>1.9537134960213089E-4</v>
      </c>
      <c r="U592" s="365">
        <v>0.5496644752799279</v>
      </c>
      <c r="V592" s="366"/>
      <c r="W592" s="295"/>
      <c r="X592" s="295"/>
      <c r="Y592" s="295"/>
      <c r="Z592" s="313"/>
      <c r="AA592" s="313"/>
      <c r="AB592" s="301"/>
      <c r="AC592" s="295"/>
    </row>
    <row r="593" spans="1:29" ht="15">
      <c r="A593" s="247" t="s">
        <v>176</v>
      </c>
      <c r="B593" s="287" t="s">
        <v>10590</v>
      </c>
      <c r="C593" s="287" t="s">
        <v>2467</v>
      </c>
      <c r="D593" s="305">
        <v>32</v>
      </c>
      <c r="E593" s="287" t="s">
        <v>2</v>
      </c>
      <c r="F593" s="362">
        <v>43707</v>
      </c>
      <c r="G593" s="363" t="s">
        <v>8832</v>
      </c>
      <c r="H593" s="363" t="s">
        <v>2616</v>
      </c>
      <c r="I593" s="364">
        <v>280.58055999999999</v>
      </c>
      <c r="J593" s="364">
        <v>50</v>
      </c>
      <c r="K593" s="363" t="s">
        <v>438</v>
      </c>
      <c r="L593" s="292">
        <v>11.84</v>
      </c>
      <c r="M593" s="293" t="s">
        <v>2617</v>
      </c>
      <c r="N593" s="293" t="s">
        <v>2618</v>
      </c>
      <c r="O593" s="294" t="s">
        <v>450</v>
      </c>
      <c r="P593" s="295">
        <v>-15.849322000000001</v>
      </c>
      <c r="Q593" s="295" t="s">
        <v>484</v>
      </c>
      <c r="R593" s="296">
        <v>0</v>
      </c>
      <c r="S593" s="365">
        <v>4.8139618462524476E-4</v>
      </c>
      <c r="T593" s="365">
        <v>4.0689122543533478E-4</v>
      </c>
      <c r="U593" s="365">
        <v>1.1831078050655843</v>
      </c>
      <c r="V593" s="366"/>
      <c r="W593" s="295"/>
      <c r="X593" s="295"/>
      <c r="Y593" s="295"/>
      <c r="Z593" s="313"/>
      <c r="AA593" s="313"/>
      <c r="AB593" s="301"/>
      <c r="AC593" s="295"/>
    </row>
    <row r="594" spans="1:29" ht="15">
      <c r="A594" s="247" t="s">
        <v>176</v>
      </c>
      <c r="B594" s="287" t="s">
        <v>9255</v>
      </c>
      <c r="C594" s="287" t="s">
        <v>2470</v>
      </c>
      <c r="D594" s="305">
        <v>33</v>
      </c>
      <c r="E594" s="287" t="s">
        <v>2</v>
      </c>
      <c r="F594" s="362">
        <v>43707</v>
      </c>
      <c r="G594" s="363" t="s">
        <v>8832</v>
      </c>
      <c r="H594" s="363" t="s">
        <v>4301</v>
      </c>
      <c r="I594" s="364">
        <v>193.40260000000001</v>
      </c>
      <c r="J594" s="364">
        <v>5</v>
      </c>
      <c r="K594" s="363" t="s">
        <v>438</v>
      </c>
      <c r="L594" s="292">
        <v>86.47</v>
      </c>
      <c r="M594" s="293" t="s">
        <v>4302</v>
      </c>
      <c r="N594" s="293" t="s">
        <v>4303</v>
      </c>
      <c r="O594" s="294" t="s">
        <v>450</v>
      </c>
      <c r="P594" s="295">
        <v>4.193282</v>
      </c>
      <c r="Q594" s="295" t="s">
        <v>484</v>
      </c>
      <c r="R594" s="296">
        <v>0</v>
      </c>
      <c r="S594" s="365">
        <v>7.6585447661283272E-3</v>
      </c>
      <c r="T594" s="365">
        <v>9.2589378623332986E-3</v>
      </c>
      <c r="U594" s="365">
        <v>0.82715154588998785</v>
      </c>
      <c r="V594" s="366"/>
      <c r="W594" s="295"/>
      <c r="X594" s="295"/>
      <c r="Y594" s="295"/>
      <c r="Z594" s="313"/>
      <c r="AA594" s="313"/>
      <c r="AB594" s="301"/>
      <c r="AC594" s="295"/>
    </row>
    <row r="595" spans="1:29" ht="15">
      <c r="A595" s="247" t="s">
        <v>176</v>
      </c>
      <c r="B595" s="287" t="s">
        <v>9256</v>
      </c>
      <c r="C595" s="287" t="s">
        <v>2475</v>
      </c>
      <c r="D595" s="305">
        <v>34</v>
      </c>
      <c r="E595" s="287" t="s">
        <v>2</v>
      </c>
      <c r="F595" s="362">
        <v>43707</v>
      </c>
      <c r="G595" s="363" t="s">
        <v>8832</v>
      </c>
      <c r="H595" s="363" t="s">
        <v>1942</v>
      </c>
      <c r="I595" s="364">
        <v>624.17607999999996</v>
      </c>
      <c r="J595" s="364">
        <v>193</v>
      </c>
      <c r="K595" s="363" t="s">
        <v>438</v>
      </c>
      <c r="L595" s="292">
        <v>137.86000000000001</v>
      </c>
      <c r="M595" s="293" t="s">
        <v>1943</v>
      </c>
      <c r="N595" s="293" t="s">
        <v>1944</v>
      </c>
      <c r="O595" s="294" t="s">
        <v>450</v>
      </c>
      <c r="P595" s="295">
        <v>1.1667966999999999</v>
      </c>
      <c r="Q595" s="295" t="s">
        <v>408</v>
      </c>
      <c r="R595" s="296">
        <v>0</v>
      </c>
      <c r="S595" s="365">
        <v>5.8183511409786524E-2</v>
      </c>
      <c r="T595" s="365">
        <v>4.3275637449043391E-2</v>
      </c>
      <c r="U595" s="365">
        <v>1.3444865249713998</v>
      </c>
      <c r="V595" s="366"/>
      <c r="W595" s="295"/>
      <c r="X595" s="295"/>
      <c r="Y595" s="295"/>
      <c r="Z595" s="313"/>
      <c r="AA595" s="313"/>
      <c r="AB595" s="301"/>
      <c r="AC595" s="295"/>
    </row>
    <row r="596" spans="1:29" ht="15">
      <c r="A596" s="247" t="s">
        <v>176</v>
      </c>
      <c r="B596" s="287" t="s">
        <v>9240</v>
      </c>
      <c r="C596" s="287" t="s">
        <v>2477</v>
      </c>
      <c r="D596" s="305">
        <v>35</v>
      </c>
      <c r="E596" s="287" t="s">
        <v>2</v>
      </c>
      <c r="F596" s="362">
        <v>43707</v>
      </c>
      <c r="G596" s="363" t="s">
        <v>8832</v>
      </c>
      <c r="H596" s="363" t="s">
        <v>1421</v>
      </c>
      <c r="I596" s="364">
        <v>536.80694000000005</v>
      </c>
      <c r="J596" s="364">
        <v>125</v>
      </c>
      <c r="K596" s="363" t="s">
        <v>438</v>
      </c>
      <c r="L596" s="292">
        <v>45.27</v>
      </c>
      <c r="M596" s="293" t="s">
        <v>1422</v>
      </c>
      <c r="N596" s="293" t="s">
        <v>1423</v>
      </c>
      <c r="O596" s="294" t="s">
        <v>450</v>
      </c>
      <c r="P596" s="295">
        <v>0.84651710000000002</v>
      </c>
      <c r="Q596" s="295" t="s">
        <v>484</v>
      </c>
      <c r="R596" s="296">
        <v>0</v>
      </c>
      <c r="S596" s="365">
        <v>1.9212157179912908E-3</v>
      </c>
      <c r="T596" s="365">
        <v>2.0128934427624443E-3</v>
      </c>
      <c r="U596" s="365">
        <v>0.95445475511841438</v>
      </c>
      <c r="V596" s="366"/>
      <c r="W596" s="295"/>
      <c r="X596" s="295"/>
      <c r="Y596" s="295"/>
      <c r="Z596" s="313"/>
      <c r="AA596" s="313"/>
      <c r="AB596" s="301"/>
      <c r="AC596" s="295"/>
    </row>
    <row r="597" spans="1:29" ht="15">
      <c r="A597" s="247" t="s">
        <v>176</v>
      </c>
      <c r="B597" s="287" t="s">
        <v>9257</v>
      </c>
      <c r="C597" s="287" t="s">
        <v>2480</v>
      </c>
      <c r="D597" s="305">
        <v>36</v>
      </c>
      <c r="E597" s="287" t="s">
        <v>2</v>
      </c>
      <c r="F597" s="362">
        <v>43707</v>
      </c>
      <c r="G597" s="363" t="s">
        <v>8832</v>
      </c>
      <c r="H597" s="363" t="s">
        <v>4065</v>
      </c>
      <c r="I597" s="364">
        <v>253.70645999999999</v>
      </c>
      <c r="J597" s="364">
        <v>20</v>
      </c>
      <c r="K597" s="363" t="s">
        <v>438</v>
      </c>
      <c r="L597" s="292">
        <v>41.49</v>
      </c>
      <c r="M597" s="293" t="s">
        <v>4066</v>
      </c>
      <c r="N597" s="293" t="s">
        <v>4067</v>
      </c>
      <c r="O597" s="294" t="s">
        <v>450</v>
      </c>
      <c r="P597" s="295">
        <v>-6.8895873999999999</v>
      </c>
      <c r="Q597" s="295" t="s">
        <v>408</v>
      </c>
      <c r="R597" s="296">
        <v>0</v>
      </c>
      <c r="S597" s="365">
        <v>1.7436609468904284E-3</v>
      </c>
      <c r="T597" s="365">
        <v>2.1289031887882213E-3</v>
      </c>
      <c r="U597" s="365">
        <v>0.81904191607835675</v>
      </c>
      <c r="V597" s="366"/>
      <c r="W597" s="295"/>
      <c r="X597" s="295"/>
      <c r="Y597" s="295"/>
      <c r="Z597" s="313"/>
      <c r="AA597" s="313"/>
      <c r="AB597" s="301"/>
      <c r="AC597" s="295"/>
    </row>
    <row r="598" spans="1:29" ht="15">
      <c r="A598" s="247" t="s">
        <v>176</v>
      </c>
      <c r="B598" s="287" t="s">
        <v>10591</v>
      </c>
      <c r="C598" s="287" t="s">
        <v>2482</v>
      </c>
      <c r="D598" s="305">
        <v>37</v>
      </c>
      <c r="E598" s="287" t="s">
        <v>2</v>
      </c>
      <c r="F598" s="362">
        <v>43707</v>
      </c>
      <c r="G598" s="363" t="s">
        <v>8832</v>
      </c>
      <c r="H598" s="363" t="s">
        <v>677</v>
      </c>
      <c r="I598" s="364">
        <v>247.71960999999999</v>
      </c>
      <c r="J598" s="364">
        <v>34</v>
      </c>
      <c r="K598" s="363" t="s">
        <v>438</v>
      </c>
      <c r="L598" s="292">
        <v>167.51</v>
      </c>
      <c r="M598" s="293" t="s">
        <v>678</v>
      </c>
      <c r="N598" s="293" t="s">
        <v>679</v>
      </c>
      <c r="O598" s="294" t="s">
        <v>450</v>
      </c>
      <c r="P598" s="295">
        <v>-0.71716904999999997</v>
      </c>
      <c r="Q598" s="295" t="s">
        <v>408</v>
      </c>
      <c r="R598" s="296">
        <v>0</v>
      </c>
      <c r="S598" s="365">
        <v>3.3034716497340765E-3</v>
      </c>
      <c r="T598" s="365">
        <v>4.1883405082981948E-3</v>
      </c>
      <c r="U598" s="365">
        <v>0.78873043946380139</v>
      </c>
      <c r="V598" s="366"/>
      <c r="W598" s="295"/>
      <c r="X598" s="295"/>
      <c r="Y598" s="295"/>
      <c r="Z598" s="313"/>
      <c r="AA598" s="313"/>
      <c r="AB598" s="301"/>
      <c r="AC598" s="295"/>
    </row>
    <row r="599" spans="1:29" ht="15">
      <c r="A599" s="247" t="s">
        <v>10592</v>
      </c>
      <c r="B599" s="287" t="s">
        <v>10593</v>
      </c>
      <c r="C599" s="287" t="s">
        <v>2484</v>
      </c>
      <c r="D599" s="305">
        <v>38</v>
      </c>
      <c r="E599" s="287" t="s">
        <v>2</v>
      </c>
      <c r="F599" s="362">
        <v>43707</v>
      </c>
      <c r="G599" s="363" t="s">
        <v>8832</v>
      </c>
      <c r="H599" s="363" t="s">
        <v>2643</v>
      </c>
      <c r="I599" s="364">
        <v>258.41609999999997</v>
      </c>
      <c r="J599" s="364">
        <v>1</v>
      </c>
      <c r="K599" s="363" t="s">
        <v>438</v>
      </c>
      <c r="L599" s="292">
        <v>43.48</v>
      </c>
      <c r="M599" s="293" t="s">
        <v>2644</v>
      </c>
      <c r="N599" s="293" t="s">
        <v>2645</v>
      </c>
      <c r="O599" s="294" t="s">
        <v>450</v>
      </c>
      <c r="P599" s="295">
        <v>-15.342682999999999</v>
      </c>
      <c r="Q599" s="295" t="s">
        <v>484</v>
      </c>
      <c r="R599" s="296">
        <v>0</v>
      </c>
      <c r="S599" s="365">
        <v>1.8537088756937522E-3</v>
      </c>
      <c r="T599" s="365">
        <v>1.3418481665700612E-3</v>
      </c>
      <c r="U599" s="365">
        <v>1.3814594839236347</v>
      </c>
      <c r="V599" s="366"/>
      <c r="W599" s="295"/>
      <c r="X599" s="295"/>
      <c r="Y599" s="295"/>
      <c r="Z599" s="313"/>
      <c r="AA599" s="313"/>
      <c r="AB599" s="301"/>
      <c r="AC599" s="295"/>
    </row>
    <row r="600" spans="1:29" ht="15">
      <c r="A600" s="247" t="s">
        <v>176</v>
      </c>
      <c r="B600" s="287" t="s">
        <v>9258</v>
      </c>
      <c r="C600" s="287" t="s">
        <v>2486</v>
      </c>
      <c r="D600" s="305">
        <v>39</v>
      </c>
      <c r="E600" s="287" t="s">
        <v>2</v>
      </c>
      <c r="F600" s="362">
        <v>43707</v>
      </c>
      <c r="G600" s="363" t="s">
        <v>8832</v>
      </c>
      <c r="H600" s="363" t="s">
        <v>2948</v>
      </c>
      <c r="I600" s="364">
        <v>237.93966</v>
      </c>
      <c r="J600" s="364">
        <v>193</v>
      </c>
      <c r="K600" s="363" t="s">
        <v>438</v>
      </c>
      <c r="L600" s="292">
        <v>52.06</v>
      </c>
      <c r="M600" s="293" t="s">
        <v>2949</v>
      </c>
      <c r="N600" s="293" t="s">
        <v>2950</v>
      </c>
      <c r="O600" s="294" t="s">
        <v>450</v>
      </c>
      <c r="P600" s="295">
        <v>-7.5310826000000004</v>
      </c>
      <c r="Q600" s="295" t="s">
        <v>404</v>
      </c>
      <c r="R600" s="296">
        <v>0</v>
      </c>
      <c r="S600" s="365">
        <v>3.6979827030749783E-3</v>
      </c>
      <c r="T600" s="365">
        <v>5.299068317759387E-3</v>
      </c>
      <c r="U600" s="365">
        <v>0.69785526083547489</v>
      </c>
      <c r="V600" s="366"/>
      <c r="W600" s="295"/>
      <c r="X600" s="295"/>
      <c r="Y600" s="295"/>
      <c r="Z600" s="313"/>
      <c r="AA600" s="313"/>
      <c r="AB600" s="301"/>
      <c r="AC600" s="295"/>
    </row>
    <row r="601" spans="1:29" ht="15">
      <c r="A601" s="247" t="s">
        <v>176</v>
      </c>
      <c r="B601" s="287" t="s">
        <v>9259</v>
      </c>
      <c r="C601" s="287" t="s">
        <v>2488</v>
      </c>
      <c r="D601" s="305">
        <v>40</v>
      </c>
      <c r="E601" s="287" t="s">
        <v>2</v>
      </c>
      <c r="F601" s="362">
        <v>43707</v>
      </c>
      <c r="G601" s="363" t="s">
        <v>8832</v>
      </c>
      <c r="H601" s="363" t="s">
        <v>4316</v>
      </c>
      <c r="I601" s="364">
        <v>661.85937000000001</v>
      </c>
      <c r="J601" s="364">
        <v>193</v>
      </c>
      <c r="K601" s="363" t="s">
        <v>438</v>
      </c>
      <c r="L601" s="292">
        <v>35.549999999999997</v>
      </c>
      <c r="M601" s="293" t="s">
        <v>4317</v>
      </c>
      <c r="N601" s="293" t="s">
        <v>4318</v>
      </c>
      <c r="O601" s="294" t="s">
        <v>450</v>
      </c>
      <c r="P601" s="295">
        <v>-8.4706489999999999</v>
      </c>
      <c r="Q601" s="295" t="s">
        <v>408</v>
      </c>
      <c r="R601" s="296">
        <v>0</v>
      </c>
      <c r="S601" s="365">
        <v>5.4355953075334029E-3</v>
      </c>
      <c r="T601" s="365">
        <v>8.0717219807594724E-3</v>
      </c>
      <c r="U601" s="365">
        <v>0.67341210716749256</v>
      </c>
      <c r="V601" s="366"/>
      <c r="W601" s="295"/>
      <c r="X601" s="295"/>
      <c r="Y601" s="295"/>
      <c r="Z601" s="313"/>
      <c r="AA601" s="313"/>
      <c r="AB601" s="301"/>
      <c r="AC601" s="295"/>
    </row>
    <row r="602" spans="1:29" ht="15">
      <c r="A602" s="247" t="s">
        <v>176</v>
      </c>
      <c r="B602" s="287" t="s">
        <v>9794</v>
      </c>
      <c r="C602" s="287" t="s">
        <v>2490</v>
      </c>
      <c r="D602" s="305">
        <v>41</v>
      </c>
      <c r="E602" s="287" t="s">
        <v>2</v>
      </c>
      <c r="F602" s="362">
        <v>43707</v>
      </c>
      <c r="G602" s="363" t="s">
        <v>8832</v>
      </c>
      <c r="H602" s="363" t="s">
        <v>1676</v>
      </c>
      <c r="I602" s="364">
        <v>249.96975</v>
      </c>
      <c r="J602" s="364">
        <v>19</v>
      </c>
      <c r="K602" s="363" t="s">
        <v>438</v>
      </c>
      <c r="L602" s="292">
        <v>77.77</v>
      </c>
      <c r="M602" s="293" t="s">
        <v>1677</v>
      </c>
      <c r="N602" s="293" t="s">
        <v>1678</v>
      </c>
      <c r="O602" s="294" t="s">
        <v>450</v>
      </c>
      <c r="P602" s="295">
        <v>6.3012480000000002</v>
      </c>
      <c r="Q602" s="295" t="s">
        <v>447</v>
      </c>
      <c r="R602" s="296">
        <v>0</v>
      </c>
      <c r="S602" s="365">
        <v>5.6386010096465934E-3</v>
      </c>
      <c r="T602" s="365">
        <v>3.784105746715752E-3</v>
      </c>
      <c r="U602" s="365">
        <v>1.490074904629811</v>
      </c>
      <c r="V602" s="366"/>
      <c r="W602" s="295"/>
      <c r="X602" s="295"/>
      <c r="Y602" s="295"/>
      <c r="Z602" s="313"/>
      <c r="AA602" s="313"/>
      <c r="AB602" s="301"/>
      <c r="AC602" s="295"/>
    </row>
    <row r="603" spans="1:29" ht="15">
      <c r="A603" s="247" t="s">
        <v>176</v>
      </c>
      <c r="B603" s="287" t="s">
        <v>9260</v>
      </c>
      <c r="C603" s="287" t="s">
        <v>2492</v>
      </c>
      <c r="D603" s="305">
        <v>42</v>
      </c>
      <c r="E603" s="287" t="s">
        <v>2</v>
      </c>
      <c r="F603" s="362">
        <v>43707</v>
      </c>
      <c r="G603" s="363" t="s">
        <v>8832</v>
      </c>
      <c r="H603" s="363" t="s">
        <v>4614</v>
      </c>
      <c r="I603" s="364">
        <v>286.51177000000001</v>
      </c>
      <c r="J603" s="364">
        <v>125</v>
      </c>
      <c r="K603" s="363" t="s">
        <v>438</v>
      </c>
      <c r="L603" s="292">
        <v>14.62</v>
      </c>
      <c r="M603" s="293" t="s">
        <v>4615</v>
      </c>
      <c r="N603" s="293" t="s">
        <v>4616</v>
      </c>
      <c r="O603" s="294" t="s">
        <v>450</v>
      </c>
      <c r="P603" s="295">
        <v>-8.2234800000000003</v>
      </c>
      <c r="Q603" s="295" t="s">
        <v>408</v>
      </c>
      <c r="R603" s="296">
        <v>0</v>
      </c>
      <c r="S603" s="365">
        <v>4.9871813587662258E-5</v>
      </c>
      <c r="T603" s="365">
        <v>5.9156415206495301E-4</v>
      </c>
      <c r="U603" s="365">
        <v>8.4304996192849757E-2</v>
      </c>
      <c r="V603" s="366"/>
      <c r="W603" s="295"/>
      <c r="X603" s="295"/>
      <c r="Y603" s="295"/>
      <c r="Z603" s="313"/>
      <c r="AA603" s="313"/>
      <c r="AB603" s="301"/>
      <c r="AC603" s="295"/>
    </row>
    <row r="604" spans="1:29" ht="15">
      <c r="A604" s="247" t="s">
        <v>10594</v>
      </c>
      <c r="B604" s="287" t="s">
        <v>10595</v>
      </c>
      <c r="C604" s="287" t="s">
        <v>2497</v>
      </c>
      <c r="D604" s="305">
        <v>43</v>
      </c>
      <c r="E604" s="287" t="s">
        <v>2</v>
      </c>
      <c r="F604" s="362">
        <v>43707</v>
      </c>
      <c r="G604" s="363" t="s">
        <v>8832</v>
      </c>
      <c r="H604" s="363" t="s">
        <v>991</v>
      </c>
      <c r="I604" s="364">
        <v>208.18279999999999</v>
      </c>
      <c r="J604" s="364">
        <v>1</v>
      </c>
      <c r="K604" s="363" t="s">
        <v>438</v>
      </c>
      <c r="L604" s="292">
        <v>156.07</v>
      </c>
      <c r="M604" s="293" t="s">
        <v>992</v>
      </c>
      <c r="N604" s="293" t="s">
        <v>993</v>
      </c>
      <c r="O604" s="294" t="s">
        <v>450</v>
      </c>
      <c r="P604" s="295">
        <v>1.0161876999999999</v>
      </c>
      <c r="Q604" s="295" t="s">
        <v>456</v>
      </c>
      <c r="R604" s="296">
        <v>0</v>
      </c>
      <c r="S604" s="365">
        <v>1.0607397851713439E-2</v>
      </c>
      <c r="T604" s="365">
        <v>4.9832313452636088E-3</v>
      </c>
      <c r="U604" s="365">
        <v>2.1286183836910175</v>
      </c>
      <c r="V604" s="366"/>
      <c r="W604" s="295"/>
      <c r="X604" s="295"/>
      <c r="Y604" s="295"/>
      <c r="Z604" s="313"/>
      <c r="AA604" s="313"/>
      <c r="AB604" s="301"/>
      <c r="AC604" s="295"/>
    </row>
    <row r="605" spans="1:29" ht="15">
      <c r="A605" s="247" t="s">
        <v>176</v>
      </c>
      <c r="B605" s="287" t="s">
        <v>9261</v>
      </c>
      <c r="C605" s="287" t="s">
        <v>2499</v>
      </c>
      <c r="D605" s="305">
        <v>44</v>
      </c>
      <c r="E605" s="287" t="s">
        <v>2</v>
      </c>
      <c r="F605" s="362">
        <v>43707</v>
      </c>
      <c r="G605" s="363" t="s">
        <v>8832</v>
      </c>
      <c r="H605" s="363" t="s">
        <v>2650</v>
      </c>
      <c r="I605" s="364">
        <v>256.00677000000002</v>
      </c>
      <c r="J605" s="364">
        <v>5</v>
      </c>
      <c r="K605" s="363" t="s">
        <v>438</v>
      </c>
      <c r="L605" s="292">
        <v>32.43</v>
      </c>
      <c r="M605" s="293" t="s">
        <v>2651</v>
      </c>
      <c r="N605" s="293" t="s">
        <v>2652</v>
      </c>
      <c r="O605" s="294" t="s">
        <v>450</v>
      </c>
      <c r="P605" s="295">
        <v>-18.864149999999999</v>
      </c>
      <c r="Q605" s="295" t="s">
        <v>280</v>
      </c>
      <c r="R605" s="296">
        <v>0</v>
      </c>
      <c r="S605" s="365">
        <v>2.519337284016604E-3</v>
      </c>
      <c r="T605" s="365">
        <v>1.8783504751321055E-3</v>
      </c>
      <c r="U605" s="365">
        <v>1.3412498452076242</v>
      </c>
      <c r="V605" s="366"/>
      <c r="W605" s="295"/>
      <c r="X605" s="295"/>
      <c r="Y605" s="295"/>
      <c r="Z605" s="313"/>
      <c r="AA605" s="313"/>
      <c r="AB605" s="301"/>
      <c r="AC605" s="295"/>
    </row>
    <row r="606" spans="1:29" ht="15">
      <c r="A606" s="247" t="s">
        <v>176</v>
      </c>
      <c r="B606" s="287" t="s">
        <v>9262</v>
      </c>
      <c r="C606" s="287" t="s">
        <v>2502</v>
      </c>
      <c r="D606" s="305">
        <v>45</v>
      </c>
      <c r="E606" s="287" t="s">
        <v>2</v>
      </c>
      <c r="F606" s="362">
        <v>43707</v>
      </c>
      <c r="G606" s="363" t="s">
        <v>8832</v>
      </c>
      <c r="H606" s="363" t="s">
        <v>719</v>
      </c>
      <c r="I606" s="364">
        <v>233.20455000000001</v>
      </c>
      <c r="J606" s="364">
        <v>3</v>
      </c>
      <c r="K606" s="363" t="s">
        <v>438</v>
      </c>
      <c r="L606" s="292">
        <v>38.270000000000003</v>
      </c>
      <c r="M606" s="293" t="s">
        <v>720</v>
      </c>
      <c r="N606" s="293" t="s">
        <v>721</v>
      </c>
      <c r="O606" s="294" t="s">
        <v>450</v>
      </c>
      <c r="P606" s="295">
        <v>-11.453032500000001</v>
      </c>
      <c r="Q606" s="295" t="s">
        <v>404</v>
      </c>
      <c r="R606" s="296">
        <v>0</v>
      </c>
      <c r="S606" s="365">
        <v>4.1484797184051826E-3</v>
      </c>
      <c r="T606" s="365">
        <v>1.8401348479634161E-3</v>
      </c>
      <c r="U606" s="365">
        <v>2.2544433213666628</v>
      </c>
      <c r="V606" s="366"/>
      <c r="W606" s="295"/>
      <c r="X606" s="295"/>
      <c r="Y606" s="295"/>
      <c r="Z606" s="313"/>
      <c r="AA606" s="313"/>
      <c r="AB606" s="301"/>
      <c r="AC606" s="295"/>
    </row>
    <row r="607" spans="1:29" ht="15">
      <c r="A607" s="247" t="s">
        <v>176</v>
      </c>
      <c r="B607" s="287" t="s">
        <v>10596</v>
      </c>
      <c r="C607" s="287" t="s">
        <v>2508</v>
      </c>
      <c r="D607" s="305">
        <v>46</v>
      </c>
      <c r="E607" s="287" t="s">
        <v>2</v>
      </c>
      <c r="F607" s="362">
        <v>43707</v>
      </c>
      <c r="G607" s="363" t="s">
        <v>8832</v>
      </c>
      <c r="H607" s="363" t="s">
        <v>996</v>
      </c>
      <c r="I607" s="364">
        <v>202.09056000000001</v>
      </c>
      <c r="J607" s="364">
        <v>2</v>
      </c>
      <c r="K607" s="363" t="s">
        <v>438</v>
      </c>
      <c r="L607" s="292">
        <v>23.25</v>
      </c>
      <c r="M607" s="293" t="s">
        <v>997</v>
      </c>
      <c r="N607" s="293" t="s">
        <v>998</v>
      </c>
      <c r="O607" s="294" t="s">
        <v>450</v>
      </c>
      <c r="P607" s="295">
        <v>7.8385949999999998</v>
      </c>
      <c r="Q607" s="295" t="s">
        <v>447</v>
      </c>
      <c r="R607" s="296">
        <v>0</v>
      </c>
      <c r="S607" s="365">
        <v>6.5202023730551748E-4</v>
      </c>
      <c r="T607" s="365">
        <v>6.0774121419805412E-4</v>
      </c>
      <c r="U607" s="365">
        <v>1.0728583516684678</v>
      </c>
      <c r="V607" s="366"/>
      <c r="W607" s="295"/>
      <c r="X607" s="295"/>
      <c r="Y607" s="295"/>
      <c r="Z607" s="313"/>
      <c r="AA607" s="313"/>
      <c r="AB607" s="301"/>
      <c r="AC607" s="295"/>
    </row>
    <row r="608" spans="1:29" ht="15">
      <c r="A608" s="247" t="s">
        <v>176</v>
      </c>
      <c r="B608" s="287" t="s">
        <v>10597</v>
      </c>
      <c r="C608" s="287" t="s">
        <v>2510</v>
      </c>
      <c r="D608" s="305">
        <v>47</v>
      </c>
      <c r="E608" s="287" t="s">
        <v>2</v>
      </c>
      <c r="F608" s="362">
        <v>43707</v>
      </c>
      <c r="G608" s="363" t="s">
        <v>8832</v>
      </c>
      <c r="H608" s="363" t="s">
        <v>1494</v>
      </c>
      <c r="I608" s="364">
        <v>313.08496000000002</v>
      </c>
      <c r="J608" s="364">
        <v>15</v>
      </c>
      <c r="K608" s="363" t="s">
        <v>438</v>
      </c>
      <c r="L608" s="292">
        <v>42.65</v>
      </c>
      <c r="M608" s="293" t="s">
        <v>1495</v>
      </c>
      <c r="N608" s="293" t="s">
        <v>1496</v>
      </c>
      <c r="O608" s="294" t="s">
        <v>450</v>
      </c>
      <c r="P608" s="295">
        <v>0.80358980000000002</v>
      </c>
      <c r="Q608" s="295" t="s">
        <v>280</v>
      </c>
      <c r="R608" s="296">
        <v>0</v>
      </c>
      <c r="S608" s="365">
        <v>3.6990089216904404E-4</v>
      </c>
      <c r="T608" s="365">
        <v>1.2675264944142146E-3</v>
      </c>
      <c r="U608" s="365">
        <v>0.29182892333938404</v>
      </c>
      <c r="V608" s="366"/>
      <c r="W608" s="295"/>
      <c r="X608" s="295"/>
      <c r="Y608" s="295"/>
      <c r="Z608" s="313"/>
      <c r="AA608" s="313"/>
      <c r="AB608" s="301"/>
      <c r="AC608" s="295"/>
    </row>
    <row r="609" spans="1:29" ht="15">
      <c r="A609" s="247" t="s">
        <v>176</v>
      </c>
      <c r="B609" s="287" t="s">
        <v>9263</v>
      </c>
      <c r="C609" s="287" t="s">
        <v>2512</v>
      </c>
      <c r="D609" s="305">
        <v>48</v>
      </c>
      <c r="E609" s="287" t="s">
        <v>2</v>
      </c>
      <c r="F609" s="362">
        <v>43707</v>
      </c>
      <c r="G609" s="363" t="s">
        <v>8832</v>
      </c>
      <c r="H609" s="363" t="s">
        <v>2805</v>
      </c>
      <c r="I609" s="364">
        <v>302.38711000000001</v>
      </c>
      <c r="J609" s="364">
        <v>120</v>
      </c>
      <c r="K609" s="363" t="s">
        <v>438</v>
      </c>
      <c r="L609" s="292">
        <v>58.16</v>
      </c>
      <c r="M609" s="293" t="s">
        <v>2806</v>
      </c>
      <c r="N609" s="293" t="s">
        <v>2807</v>
      </c>
      <c r="O609" s="294" t="s">
        <v>450</v>
      </c>
      <c r="P609" s="295">
        <v>5.2288769999999998</v>
      </c>
      <c r="Q609" s="295" t="s">
        <v>447</v>
      </c>
      <c r="R609" s="296">
        <v>0</v>
      </c>
      <c r="S609" s="365">
        <v>5.312921431041181E-3</v>
      </c>
      <c r="T609" s="365">
        <v>9.7914863819535125E-3</v>
      </c>
      <c r="U609" s="365">
        <v>0.54260622175130813</v>
      </c>
      <c r="V609" s="366"/>
      <c r="W609" s="295"/>
      <c r="X609" s="295"/>
      <c r="Y609" s="295"/>
      <c r="Z609" s="313"/>
      <c r="AA609" s="313"/>
      <c r="AB609" s="301"/>
      <c r="AC609" s="295"/>
    </row>
    <row r="610" spans="1:29" ht="15">
      <c r="A610" s="247" t="s">
        <v>176</v>
      </c>
      <c r="B610" s="287" t="s">
        <v>9232</v>
      </c>
      <c r="C610" s="287" t="s">
        <v>2515</v>
      </c>
      <c r="D610" s="305">
        <v>49</v>
      </c>
      <c r="E610" s="287" t="s">
        <v>2</v>
      </c>
      <c r="F610" s="362">
        <v>43707</v>
      </c>
      <c r="G610" s="363" t="s">
        <v>8832</v>
      </c>
      <c r="H610" s="363" t="s">
        <v>3720</v>
      </c>
      <c r="I610" s="364">
        <v>448.36986999999999</v>
      </c>
      <c r="J610" s="364">
        <v>146</v>
      </c>
      <c r="K610" s="363" t="s">
        <v>438</v>
      </c>
      <c r="L610" s="292">
        <v>46.57</v>
      </c>
      <c r="M610" s="293" t="s">
        <v>3721</v>
      </c>
      <c r="N610" s="293" t="s">
        <v>3722</v>
      </c>
      <c r="O610" s="294" t="s">
        <v>450</v>
      </c>
      <c r="P610" s="295">
        <v>-3.8008690000000001</v>
      </c>
      <c r="Q610" s="295" t="s">
        <v>399</v>
      </c>
      <c r="R610" s="296">
        <v>0</v>
      </c>
      <c r="S610" s="365">
        <v>8.5388857892789195E-3</v>
      </c>
      <c r="T610" s="365">
        <v>7.6070969522114484E-3</v>
      </c>
      <c r="U610" s="365">
        <v>1.1224894125736877</v>
      </c>
      <c r="V610" s="366"/>
      <c r="W610" s="295"/>
      <c r="X610" s="295"/>
      <c r="Y610" s="295"/>
      <c r="Z610" s="313"/>
      <c r="AA610" s="313"/>
      <c r="AB610" s="301"/>
      <c r="AC610" s="295"/>
    </row>
    <row r="611" spans="1:29" ht="15">
      <c r="A611" s="247" t="s">
        <v>176</v>
      </c>
      <c r="B611" s="287" t="s">
        <v>10598</v>
      </c>
      <c r="C611" s="287" t="s">
        <v>2517</v>
      </c>
      <c r="D611" s="305">
        <v>50</v>
      </c>
      <c r="E611" s="287" t="s">
        <v>2</v>
      </c>
      <c r="F611" s="362">
        <v>43707</v>
      </c>
      <c r="G611" s="363" t="s">
        <v>8832</v>
      </c>
      <c r="H611" s="363" t="s">
        <v>758</v>
      </c>
      <c r="I611" s="364">
        <v>220.36357000000001</v>
      </c>
      <c r="J611" s="364">
        <v>2</v>
      </c>
      <c r="K611" s="363" t="s">
        <v>438</v>
      </c>
      <c r="L611" s="292">
        <v>23.6</v>
      </c>
      <c r="M611" s="293" t="s">
        <v>759</v>
      </c>
      <c r="N611" s="293" t="s">
        <v>760</v>
      </c>
      <c r="O611" s="294" t="s">
        <v>450</v>
      </c>
      <c r="P611" s="295">
        <v>-4.2207774999999996</v>
      </c>
      <c r="Q611" s="295" t="s">
        <v>447</v>
      </c>
      <c r="R611" s="296">
        <v>0</v>
      </c>
      <c r="S611" s="365">
        <v>2.1814590977399493E-4</v>
      </c>
      <c r="T611" s="365">
        <v>1.1738373277317541E-3</v>
      </c>
      <c r="U611" s="365">
        <v>0.18583998363344409</v>
      </c>
      <c r="V611" s="366"/>
      <c r="W611" s="295"/>
      <c r="X611" s="295"/>
      <c r="Y611" s="295"/>
      <c r="Z611" s="313"/>
      <c r="AA611" s="313"/>
      <c r="AB611" s="301"/>
      <c r="AC611" s="295"/>
    </row>
    <row r="612" spans="1:29" ht="15">
      <c r="A612" s="247" t="s">
        <v>176</v>
      </c>
      <c r="B612" s="287" t="s">
        <v>10599</v>
      </c>
      <c r="C612" s="287" t="s">
        <v>2520</v>
      </c>
      <c r="D612" s="305">
        <v>1</v>
      </c>
      <c r="E612" s="287" t="s">
        <v>32</v>
      </c>
      <c r="F612" s="362">
        <v>43707</v>
      </c>
      <c r="G612" s="363" t="s">
        <v>8836</v>
      </c>
      <c r="H612" s="363" t="s">
        <v>3727</v>
      </c>
      <c r="I612" s="364">
        <v>1.1267</v>
      </c>
      <c r="J612" s="364">
        <v>9</v>
      </c>
      <c r="K612" s="363" t="s">
        <v>438</v>
      </c>
      <c r="L612" s="292">
        <v>15.33</v>
      </c>
      <c r="M612" s="293" t="s">
        <v>3728</v>
      </c>
      <c r="N612" s="293" t="s">
        <v>3729</v>
      </c>
      <c r="O612" s="294" t="s">
        <v>450</v>
      </c>
      <c r="P612" s="295">
        <v>-8.6956559999999996</v>
      </c>
      <c r="Q612" s="295" t="s">
        <v>447</v>
      </c>
      <c r="R612" s="296">
        <v>0</v>
      </c>
      <c r="S612" s="365">
        <v>6.2410036993584242E-5</v>
      </c>
      <c r="T612" s="365">
        <v>4.1561321965640174E-4</v>
      </c>
      <c r="U612" s="365">
        <v>0.15016374369703697</v>
      </c>
      <c r="V612" s="366"/>
      <c r="W612" s="295"/>
      <c r="X612" s="295"/>
      <c r="Y612" s="295"/>
      <c r="Z612" s="313"/>
      <c r="AA612" s="313"/>
      <c r="AB612" s="301"/>
      <c r="AC612" s="295"/>
    </row>
    <row r="613" spans="1:29" ht="15">
      <c r="A613" s="247" t="s">
        <v>176</v>
      </c>
      <c r="B613" s="287" t="s">
        <v>10600</v>
      </c>
      <c r="C613" s="287" t="s">
        <v>2522</v>
      </c>
      <c r="D613" s="305">
        <v>2</v>
      </c>
      <c r="E613" s="287" t="s">
        <v>32</v>
      </c>
      <c r="F613" s="362">
        <v>43707</v>
      </c>
      <c r="G613" s="363" t="s">
        <v>8836</v>
      </c>
      <c r="H613" s="363" t="s">
        <v>453</v>
      </c>
      <c r="I613" s="364">
        <v>1.2470000000000001</v>
      </c>
      <c r="J613" s="364">
        <v>12</v>
      </c>
      <c r="K613" s="363" t="s">
        <v>438</v>
      </c>
      <c r="L613" s="292">
        <v>31.45</v>
      </c>
      <c r="M613" s="293" t="s">
        <v>454</v>
      </c>
      <c r="N613" s="293" t="s">
        <v>455</v>
      </c>
      <c r="O613" s="294" t="s">
        <v>450</v>
      </c>
      <c r="P613" s="295">
        <v>3.2840729</v>
      </c>
      <c r="Q613" s="295" t="s">
        <v>456</v>
      </c>
      <c r="R613" s="296">
        <v>0</v>
      </c>
      <c r="S613" s="365">
        <v>5.4143693481675846E-4</v>
      </c>
      <c r="T613" s="365">
        <v>1.1092338660799424E-3</v>
      </c>
      <c r="U613" s="365">
        <v>0.48811792659217018</v>
      </c>
      <c r="V613" s="366"/>
      <c r="W613" s="295"/>
      <c r="X613" s="295"/>
      <c r="Y613" s="295"/>
      <c r="Z613" s="313"/>
      <c r="AA613" s="313"/>
      <c r="AB613" s="301"/>
      <c r="AC613" s="295"/>
    </row>
    <row r="614" spans="1:29" ht="15">
      <c r="A614" s="247" t="s">
        <v>176</v>
      </c>
      <c r="B614" s="287" t="s">
        <v>10601</v>
      </c>
      <c r="C614" s="287" t="s">
        <v>2524</v>
      </c>
      <c r="D614" s="305">
        <v>3</v>
      </c>
      <c r="E614" s="287" t="s">
        <v>32</v>
      </c>
      <c r="F614" s="362">
        <v>43707</v>
      </c>
      <c r="G614" s="363" t="s">
        <v>8836</v>
      </c>
      <c r="H614" s="363" t="s">
        <v>2253</v>
      </c>
      <c r="I614" s="364">
        <v>1.1465000000000001</v>
      </c>
      <c r="J614" s="364">
        <v>2</v>
      </c>
      <c r="K614" s="363" t="s">
        <v>438</v>
      </c>
      <c r="L614" s="292">
        <v>225.92</v>
      </c>
      <c r="M614" s="293" t="s">
        <v>2254</v>
      </c>
      <c r="N614" s="293" t="s">
        <v>2255</v>
      </c>
      <c r="O614" s="294" t="s">
        <v>450</v>
      </c>
      <c r="P614" s="295">
        <v>-1.0294855000000001</v>
      </c>
      <c r="Q614" s="295" t="s">
        <v>404</v>
      </c>
      <c r="R614" s="296">
        <v>0</v>
      </c>
      <c r="S614" s="365">
        <v>2.766897133454098E-3</v>
      </c>
      <c r="T614" s="365">
        <v>2.0563692866606199E-3</v>
      </c>
      <c r="U614" s="365">
        <v>1.3455254128733458</v>
      </c>
      <c r="V614" s="366"/>
      <c r="W614" s="295"/>
      <c r="X614" s="295"/>
      <c r="Y614" s="295"/>
      <c r="Z614" s="313"/>
      <c r="AA614" s="313"/>
      <c r="AB614" s="301"/>
      <c r="AC614" s="295"/>
    </row>
    <row r="615" spans="1:29" ht="15">
      <c r="A615" s="247" t="s">
        <v>176</v>
      </c>
      <c r="B615" s="287" t="s">
        <v>10602</v>
      </c>
      <c r="C615" s="287" t="s">
        <v>2526</v>
      </c>
      <c r="D615" s="305">
        <v>4</v>
      </c>
      <c r="E615" s="287" t="s">
        <v>32</v>
      </c>
      <c r="F615" s="362">
        <v>43707</v>
      </c>
      <c r="G615" s="363" t="s">
        <v>8836</v>
      </c>
      <c r="H615" s="363" t="s">
        <v>1054</v>
      </c>
      <c r="I615" s="364">
        <v>1.18</v>
      </c>
      <c r="J615" s="364">
        <v>5</v>
      </c>
      <c r="K615" s="363" t="s">
        <v>438</v>
      </c>
      <c r="L615" s="292">
        <v>230.19</v>
      </c>
      <c r="M615" s="293" t="s">
        <v>1055</v>
      </c>
      <c r="N615" s="293" t="s">
        <v>1056</v>
      </c>
      <c r="O615" s="294" t="s">
        <v>450</v>
      </c>
      <c r="P615" s="295">
        <v>8.7751629999999992</v>
      </c>
      <c r="Q615" s="295" t="s">
        <v>408</v>
      </c>
      <c r="R615" s="296">
        <v>0</v>
      </c>
      <c r="S615" s="365">
        <v>5.3771789901405076E-3</v>
      </c>
      <c r="T615" s="365">
        <v>4.2401285132844524E-3</v>
      </c>
      <c r="U615" s="365">
        <v>1.2681641542924091</v>
      </c>
      <c r="V615" s="366"/>
      <c r="W615" s="295"/>
      <c r="X615" s="295"/>
      <c r="Y615" s="295"/>
      <c r="Z615" s="313"/>
      <c r="AA615" s="313"/>
      <c r="AB615" s="301"/>
      <c r="AC615" s="295"/>
    </row>
    <row r="616" spans="1:29" ht="15">
      <c r="A616" s="247" t="s">
        <v>176</v>
      </c>
      <c r="B616" s="287" t="s">
        <v>10603</v>
      </c>
      <c r="C616" s="287" t="s">
        <v>2528</v>
      </c>
      <c r="D616" s="305">
        <v>5</v>
      </c>
      <c r="E616" s="287" t="s">
        <v>32</v>
      </c>
      <c r="F616" s="362">
        <v>43707</v>
      </c>
      <c r="G616" s="363" t="s">
        <v>8836</v>
      </c>
      <c r="H616" s="363" t="s">
        <v>3455</v>
      </c>
      <c r="I616" s="364">
        <v>1.1414</v>
      </c>
      <c r="J616" s="364">
        <v>4</v>
      </c>
      <c r="K616" s="363" t="s">
        <v>438</v>
      </c>
      <c r="L616" s="292">
        <v>127.32</v>
      </c>
      <c r="M616" s="293" t="s">
        <v>3456</v>
      </c>
      <c r="N616" s="293" t="s">
        <v>3457</v>
      </c>
      <c r="O616" s="294" t="s">
        <v>450</v>
      </c>
      <c r="P616" s="295">
        <v>10.925245</v>
      </c>
      <c r="Q616" s="295" t="s">
        <v>447</v>
      </c>
      <c r="R616" s="296">
        <v>0</v>
      </c>
      <c r="S616" s="365">
        <v>2.0078640841150251E-4</v>
      </c>
      <c r="T616" s="365">
        <v>9.3861681875329419E-4</v>
      </c>
      <c r="U616" s="365">
        <v>0.21391733495484824</v>
      </c>
      <c r="V616" s="366"/>
      <c r="W616" s="295"/>
      <c r="X616" s="295"/>
      <c r="Y616" s="295"/>
      <c r="Z616" s="313"/>
      <c r="AA616" s="313"/>
      <c r="AB616" s="301"/>
      <c r="AC616" s="295"/>
    </row>
    <row r="617" spans="1:29" ht="15">
      <c r="A617" s="247" t="s">
        <v>176</v>
      </c>
      <c r="B617" s="287" t="s">
        <v>10604</v>
      </c>
      <c r="C617" s="287" t="s">
        <v>2533</v>
      </c>
      <c r="D617" s="305">
        <v>6</v>
      </c>
      <c r="E617" s="287" t="s">
        <v>32</v>
      </c>
      <c r="F617" s="362">
        <v>43707</v>
      </c>
      <c r="G617" s="363" t="s">
        <v>8836</v>
      </c>
      <c r="H617" s="363" t="s">
        <v>1272</v>
      </c>
      <c r="I617" s="364">
        <v>1.2108000000000001</v>
      </c>
      <c r="J617" s="364">
        <v>7</v>
      </c>
      <c r="K617" s="363" t="s">
        <v>438</v>
      </c>
      <c r="L617" s="292">
        <v>1101.69</v>
      </c>
      <c r="M617" s="293" t="s">
        <v>1273</v>
      </c>
      <c r="N617" s="293" t="s">
        <v>1274</v>
      </c>
      <c r="O617" s="294" t="s">
        <v>450</v>
      </c>
      <c r="P617" s="295">
        <v>-1.9010961</v>
      </c>
      <c r="Q617" s="295" t="s">
        <v>404</v>
      </c>
      <c r="R617" s="296">
        <v>0</v>
      </c>
      <c r="S617" s="365">
        <v>4.8226618702243738E-4</v>
      </c>
      <c r="T617" s="365">
        <v>1.1063061841433829E-3</v>
      </c>
      <c r="U617" s="365">
        <v>0.43592469601519757</v>
      </c>
      <c r="V617" s="366"/>
      <c r="W617" s="295"/>
      <c r="X617" s="295"/>
      <c r="Y617" s="295"/>
      <c r="Z617" s="313"/>
      <c r="AA617" s="313"/>
      <c r="AB617" s="301"/>
      <c r="AC617" s="295"/>
    </row>
    <row r="618" spans="1:29" ht="15">
      <c r="A618" s="247" t="s">
        <v>176</v>
      </c>
      <c r="B618" s="287" t="s">
        <v>9265</v>
      </c>
      <c r="C618" s="287" t="s">
        <v>2536</v>
      </c>
      <c r="D618" s="305">
        <v>7</v>
      </c>
      <c r="E618" s="287" t="s">
        <v>32</v>
      </c>
      <c r="F618" s="362">
        <v>43707</v>
      </c>
      <c r="G618" s="363" t="s">
        <v>8836</v>
      </c>
      <c r="H618" s="363" t="s">
        <v>2281</v>
      </c>
      <c r="I618" s="364">
        <v>1.2501</v>
      </c>
      <c r="J618" s="364">
        <v>7</v>
      </c>
      <c r="K618" s="363" t="s">
        <v>438</v>
      </c>
      <c r="L618" s="292">
        <v>80.41</v>
      </c>
      <c r="M618" s="293" t="s">
        <v>2282</v>
      </c>
      <c r="N618" s="293" t="s">
        <v>2283</v>
      </c>
      <c r="O618" s="294" t="s">
        <v>450</v>
      </c>
      <c r="P618" s="295">
        <v>12.493002000000001</v>
      </c>
      <c r="Q618" s="295" t="s">
        <v>404</v>
      </c>
      <c r="R618" s="296">
        <v>0</v>
      </c>
      <c r="S618" s="365">
        <v>6.1894079762568198E-4</v>
      </c>
      <c r="T618" s="365">
        <v>1.1082844334345723E-3</v>
      </c>
      <c r="U618" s="365">
        <v>0.55846746462691454</v>
      </c>
      <c r="V618" s="366"/>
      <c r="W618" s="295"/>
      <c r="X618" s="295"/>
      <c r="Y618" s="295"/>
      <c r="Z618" s="313"/>
      <c r="AA618" s="313"/>
      <c r="AB618" s="301"/>
      <c r="AC618" s="295"/>
    </row>
    <row r="619" spans="1:29" ht="15">
      <c r="A619" s="247" t="s">
        <v>176</v>
      </c>
      <c r="B619" s="287" t="s">
        <v>10605</v>
      </c>
      <c r="C619" s="287" t="s">
        <v>2539</v>
      </c>
      <c r="D619" s="305">
        <v>8</v>
      </c>
      <c r="E619" s="287" t="s">
        <v>32</v>
      </c>
      <c r="F619" s="362">
        <v>43707</v>
      </c>
      <c r="G619" s="363" t="s">
        <v>8836</v>
      </c>
      <c r="H619" s="363" t="s">
        <v>1302</v>
      </c>
      <c r="I619" s="364">
        <v>1.2538</v>
      </c>
      <c r="J619" s="364">
        <v>5</v>
      </c>
      <c r="K619" s="363" t="s">
        <v>438</v>
      </c>
      <c r="L619" s="292">
        <v>68.48</v>
      </c>
      <c r="M619" s="293" t="s">
        <v>1303</v>
      </c>
      <c r="N619" s="293" t="s">
        <v>1304</v>
      </c>
      <c r="O619" s="294" t="s">
        <v>450</v>
      </c>
      <c r="P619" s="295">
        <v>-7.3467729999999998</v>
      </c>
      <c r="Q619" s="295" t="s">
        <v>484</v>
      </c>
      <c r="R619" s="296">
        <v>0</v>
      </c>
      <c r="S619" s="365">
        <v>8.4267992014245663E-5</v>
      </c>
      <c r="T619" s="365">
        <v>7.9492441110533773E-4</v>
      </c>
      <c r="U619" s="365">
        <v>0.10600755346923051</v>
      </c>
      <c r="V619" s="366"/>
      <c r="W619" s="295"/>
      <c r="X619" s="295"/>
      <c r="Y619" s="295"/>
      <c r="Z619" s="313"/>
      <c r="AA619" s="313"/>
      <c r="AB619" s="301"/>
      <c r="AC619" s="295"/>
    </row>
    <row r="620" spans="1:29" ht="15">
      <c r="A620" s="247" t="s">
        <v>10606</v>
      </c>
      <c r="B620" s="287" t="s">
        <v>10607</v>
      </c>
      <c r="C620" s="287" t="s">
        <v>2544</v>
      </c>
      <c r="D620" s="305">
        <v>9</v>
      </c>
      <c r="E620" s="287" t="s">
        <v>32</v>
      </c>
      <c r="F620" s="362">
        <v>43707</v>
      </c>
      <c r="G620" s="363" t="s">
        <v>8836</v>
      </c>
      <c r="H620" s="363" t="s">
        <v>1079</v>
      </c>
      <c r="I620" s="364">
        <v>1.1301000000000001</v>
      </c>
      <c r="J620" s="364">
        <v>1</v>
      </c>
      <c r="K620" s="363" t="s">
        <v>438</v>
      </c>
      <c r="L620" s="292">
        <v>409.59</v>
      </c>
      <c r="M620" s="293" t="s">
        <v>1080</v>
      </c>
      <c r="N620" s="293" t="s">
        <v>1081</v>
      </c>
      <c r="O620" s="294" t="s">
        <v>450</v>
      </c>
      <c r="P620" s="295">
        <v>6.2821030000000002</v>
      </c>
      <c r="Q620" s="295" t="s">
        <v>280</v>
      </c>
      <c r="R620" s="296">
        <v>0</v>
      </c>
      <c r="S620" s="365">
        <v>6.2946429063873858E-3</v>
      </c>
      <c r="T620" s="365">
        <v>2.8077392742918705E-3</v>
      </c>
      <c r="U620" s="365">
        <v>2.2418901085375649</v>
      </c>
      <c r="V620" s="366"/>
      <c r="W620" s="295"/>
      <c r="X620" s="295"/>
      <c r="Y620" s="295"/>
      <c r="Z620" s="313"/>
      <c r="AA620" s="313"/>
      <c r="AB620" s="301"/>
      <c r="AC620" s="295"/>
    </row>
    <row r="621" spans="1:29" ht="15">
      <c r="A621" s="247" t="s">
        <v>176</v>
      </c>
      <c r="B621" s="287" t="s">
        <v>9275</v>
      </c>
      <c r="C621" s="287" t="s">
        <v>2546</v>
      </c>
      <c r="D621" s="305">
        <v>10</v>
      </c>
      <c r="E621" s="287" t="s">
        <v>32</v>
      </c>
      <c r="F621" s="362">
        <v>43707</v>
      </c>
      <c r="G621" s="363" t="s">
        <v>8836</v>
      </c>
      <c r="H621" s="363" t="s">
        <v>843</v>
      </c>
      <c r="I621" s="364">
        <v>1.2769999999999999</v>
      </c>
      <c r="J621" s="364">
        <v>11</v>
      </c>
      <c r="K621" s="363" t="s">
        <v>438</v>
      </c>
      <c r="L621" s="292">
        <v>838.42</v>
      </c>
      <c r="M621" s="293" t="s">
        <v>844</v>
      </c>
      <c r="N621" s="293" t="s">
        <v>845</v>
      </c>
      <c r="O621" s="294" t="s">
        <v>450</v>
      </c>
      <c r="P621" s="295">
        <v>5.3913713000000003</v>
      </c>
      <c r="Q621" s="295" t="s">
        <v>408</v>
      </c>
      <c r="R621" s="296">
        <v>0</v>
      </c>
      <c r="S621" s="365">
        <v>1.7554022372454649E-3</v>
      </c>
      <c r="T621" s="365">
        <v>8.3166192935473339E-4</v>
      </c>
      <c r="U621" s="365">
        <v>2.1107161158710723</v>
      </c>
      <c r="V621" s="366"/>
      <c r="W621" s="295"/>
      <c r="X621" s="295"/>
      <c r="Y621" s="295"/>
      <c r="Z621" s="313"/>
      <c r="AA621" s="313"/>
      <c r="AB621" s="301"/>
      <c r="AC621" s="295"/>
    </row>
    <row r="622" spans="1:29" ht="15">
      <c r="A622" s="247" t="s">
        <v>176</v>
      </c>
      <c r="B622" s="287" t="s">
        <v>10608</v>
      </c>
      <c r="C622" s="287" t="s">
        <v>2551</v>
      </c>
      <c r="D622" s="305">
        <v>11</v>
      </c>
      <c r="E622" s="287" t="s">
        <v>32</v>
      </c>
      <c r="F622" s="362">
        <v>43707</v>
      </c>
      <c r="G622" s="363" t="s">
        <v>8836</v>
      </c>
      <c r="H622" s="363" t="s">
        <v>2157</v>
      </c>
      <c r="I622" s="364">
        <v>1.1492</v>
      </c>
      <c r="J622" s="364">
        <v>8</v>
      </c>
      <c r="K622" s="363" t="s">
        <v>438</v>
      </c>
      <c r="L622" s="292">
        <v>79.78</v>
      </c>
      <c r="M622" s="293" t="s">
        <v>2158</v>
      </c>
      <c r="N622" s="293" t="s">
        <v>2159</v>
      </c>
      <c r="O622" s="294" t="s">
        <v>450</v>
      </c>
      <c r="P622" s="295">
        <v>5.7529089999999998</v>
      </c>
      <c r="Q622" s="295" t="s">
        <v>395</v>
      </c>
      <c r="R622" s="296">
        <v>0</v>
      </c>
      <c r="S622" s="365">
        <v>5.7744959798476311E-4</v>
      </c>
      <c r="T622" s="365">
        <v>8.1831953227873234E-4</v>
      </c>
      <c r="U622" s="365">
        <v>0.70565295731945799</v>
      </c>
      <c r="V622" s="366"/>
      <c r="W622" s="295"/>
      <c r="X622" s="295"/>
      <c r="Y622" s="295"/>
      <c r="Z622" s="313"/>
      <c r="AA622" s="313"/>
      <c r="AB622" s="301"/>
      <c r="AC622" s="295"/>
    </row>
    <row r="623" spans="1:29" ht="15">
      <c r="A623" s="247" t="s">
        <v>176</v>
      </c>
      <c r="B623" s="287" t="s">
        <v>10609</v>
      </c>
      <c r="C623" s="287" t="s">
        <v>2556</v>
      </c>
      <c r="D623" s="305">
        <v>12</v>
      </c>
      <c r="E623" s="287" t="s">
        <v>32</v>
      </c>
      <c r="F623" s="362">
        <v>43707</v>
      </c>
      <c r="G623" s="363" t="s">
        <v>8836</v>
      </c>
      <c r="H623" s="363" t="s">
        <v>2870</v>
      </c>
      <c r="I623" s="364">
        <v>1.1556</v>
      </c>
      <c r="J623" s="364">
        <v>3</v>
      </c>
      <c r="K623" s="363" t="s">
        <v>438</v>
      </c>
      <c r="L623" s="292">
        <v>112.49</v>
      </c>
      <c r="M623" s="293" t="s">
        <v>2871</v>
      </c>
      <c r="N623" s="293" t="s">
        <v>2872</v>
      </c>
      <c r="O623" s="294" t="s">
        <v>450</v>
      </c>
      <c r="P623" s="295">
        <v>4.8076033999999996</v>
      </c>
      <c r="Q623" s="295" t="s">
        <v>408</v>
      </c>
      <c r="R623" s="296">
        <v>0</v>
      </c>
      <c r="S623" s="365">
        <v>4.6476305126988783E-6</v>
      </c>
      <c r="T623" s="365">
        <v>6.9516971405470277E-4</v>
      </c>
      <c r="U623" s="365">
        <v>6.6856055704595284E-3</v>
      </c>
      <c r="V623" s="366"/>
      <c r="W623" s="295"/>
      <c r="X623" s="295"/>
      <c r="Y623" s="295"/>
      <c r="Z623" s="313"/>
      <c r="AA623" s="313"/>
      <c r="AB623" s="301"/>
      <c r="AC623" s="295"/>
    </row>
    <row r="624" spans="1:29" ht="15">
      <c r="A624" s="247" t="s">
        <v>176</v>
      </c>
      <c r="B624" s="287" t="s">
        <v>10610</v>
      </c>
      <c r="C624" s="287" t="s">
        <v>2561</v>
      </c>
      <c r="D624" s="305">
        <v>13</v>
      </c>
      <c r="E624" s="287" t="s">
        <v>32</v>
      </c>
      <c r="F624" s="362">
        <v>43707</v>
      </c>
      <c r="G624" s="363" t="s">
        <v>8836</v>
      </c>
      <c r="H624" s="363" t="s">
        <v>2029</v>
      </c>
      <c r="I624" s="364">
        <v>1.1254</v>
      </c>
      <c r="J624" s="364">
        <v>2</v>
      </c>
      <c r="K624" s="363" t="s">
        <v>438</v>
      </c>
      <c r="L624" s="292">
        <v>309.75</v>
      </c>
      <c r="M624" s="293" t="s">
        <v>2030</v>
      </c>
      <c r="N624" s="293" t="s">
        <v>2031</v>
      </c>
      <c r="O624" s="294" t="s">
        <v>450</v>
      </c>
      <c r="P624" s="295">
        <v>-8.1950190000000003</v>
      </c>
      <c r="Q624" s="295" t="s">
        <v>408</v>
      </c>
      <c r="R624" s="296">
        <v>0</v>
      </c>
      <c r="S624" s="365">
        <v>1.2622254991787998E-4</v>
      </c>
      <c r="T624" s="365">
        <v>6.7397253474760666E-4</v>
      </c>
      <c r="U624" s="365">
        <v>0.18728144458460547</v>
      </c>
      <c r="V624" s="366"/>
      <c r="W624" s="295"/>
      <c r="X624" s="295"/>
      <c r="Y624" s="295"/>
      <c r="Z624" s="313"/>
      <c r="AA624" s="313"/>
      <c r="AB624" s="301"/>
      <c r="AC624" s="295"/>
    </row>
    <row r="625" spans="1:29" ht="15">
      <c r="A625" s="247" t="s">
        <v>10611</v>
      </c>
      <c r="B625" s="287" t="s">
        <v>10612</v>
      </c>
      <c r="C625" s="287" t="s">
        <v>2566</v>
      </c>
      <c r="D625" s="305">
        <v>14</v>
      </c>
      <c r="E625" s="287" t="s">
        <v>32</v>
      </c>
      <c r="F625" s="362">
        <v>43707</v>
      </c>
      <c r="G625" s="363" t="s">
        <v>8836</v>
      </c>
      <c r="H625" s="363" t="s">
        <v>1326</v>
      </c>
      <c r="I625" s="364">
        <v>1.1383000000000001</v>
      </c>
      <c r="J625" s="364">
        <v>1</v>
      </c>
      <c r="K625" s="363" t="s">
        <v>438</v>
      </c>
      <c r="L625" s="292">
        <v>75.39</v>
      </c>
      <c r="M625" s="293" t="s">
        <v>1327</v>
      </c>
      <c r="N625" s="293" t="s">
        <v>1328</v>
      </c>
      <c r="O625" s="294" t="s">
        <v>450</v>
      </c>
      <c r="P625" s="295">
        <v>-2.7602196000000001</v>
      </c>
      <c r="Q625" s="295" t="s">
        <v>408</v>
      </c>
      <c r="R625" s="296">
        <v>0</v>
      </c>
      <c r="S625" s="365">
        <v>2.0730141363089691E-4</v>
      </c>
      <c r="T625" s="365">
        <v>6.2894656476492972E-4</v>
      </c>
      <c r="U625" s="365">
        <v>0.32960099513124186</v>
      </c>
      <c r="V625" s="366"/>
      <c r="W625" s="295"/>
      <c r="X625" s="295"/>
      <c r="Y625" s="295"/>
      <c r="Z625" s="313"/>
      <c r="AA625" s="313"/>
      <c r="AB625" s="301"/>
      <c r="AC625" s="295"/>
    </row>
    <row r="626" spans="1:29" ht="15">
      <c r="A626" s="247" t="s">
        <v>176</v>
      </c>
      <c r="B626" s="287" t="s">
        <v>10613</v>
      </c>
      <c r="C626" s="287" t="s">
        <v>2569</v>
      </c>
      <c r="D626" s="305">
        <v>15</v>
      </c>
      <c r="E626" s="287" t="s">
        <v>32</v>
      </c>
      <c r="F626" s="362">
        <v>43707</v>
      </c>
      <c r="G626" s="363" t="s">
        <v>8836</v>
      </c>
      <c r="H626" s="363" t="s">
        <v>2168</v>
      </c>
      <c r="I626" s="364">
        <v>1.1578999999999999</v>
      </c>
      <c r="J626" s="364">
        <v>4</v>
      </c>
      <c r="K626" s="363" t="s">
        <v>438</v>
      </c>
      <c r="L626" s="292">
        <v>142.09</v>
      </c>
      <c r="M626" s="293" t="s">
        <v>2169</v>
      </c>
      <c r="N626" s="293" t="s">
        <v>2170</v>
      </c>
      <c r="O626" s="294" t="s">
        <v>450</v>
      </c>
      <c r="P626" s="295">
        <v>1.1316657000000001</v>
      </c>
      <c r="Q626" s="295" t="s">
        <v>399</v>
      </c>
      <c r="R626" s="296">
        <v>0</v>
      </c>
      <c r="S626" s="365">
        <v>5.4454170215029168E-3</v>
      </c>
      <c r="T626" s="365">
        <v>3.6116527909029863E-3</v>
      </c>
      <c r="U626" s="365">
        <v>1.5077354709231205</v>
      </c>
      <c r="V626" s="366"/>
      <c r="W626" s="295"/>
      <c r="X626" s="295"/>
      <c r="Y626" s="295"/>
      <c r="Z626" s="313"/>
      <c r="AA626" s="313"/>
      <c r="AB626" s="301"/>
      <c r="AC626" s="295"/>
    </row>
    <row r="627" spans="1:29" ht="15">
      <c r="A627" s="247" t="s">
        <v>10614</v>
      </c>
      <c r="B627" s="287" t="s">
        <v>10615</v>
      </c>
      <c r="C627" s="287" t="s">
        <v>2571</v>
      </c>
      <c r="D627" s="305">
        <v>16</v>
      </c>
      <c r="E627" s="287" t="s">
        <v>32</v>
      </c>
      <c r="F627" s="362">
        <v>43707</v>
      </c>
      <c r="G627" s="363" t="s">
        <v>8836</v>
      </c>
      <c r="H627" s="363" t="s">
        <v>864</v>
      </c>
      <c r="I627" s="364">
        <v>1.1317999999999999</v>
      </c>
      <c r="J627" s="364">
        <v>1</v>
      </c>
      <c r="K627" s="363" t="s">
        <v>438</v>
      </c>
      <c r="L627" s="292">
        <v>52.15</v>
      </c>
      <c r="M627" s="293" t="s">
        <v>865</v>
      </c>
      <c r="N627" s="293" t="s">
        <v>866</v>
      </c>
      <c r="O627" s="294" t="s">
        <v>450</v>
      </c>
      <c r="P627" s="295">
        <v>-4.2240561999999997</v>
      </c>
      <c r="Q627" s="295" t="s">
        <v>408</v>
      </c>
      <c r="R627" s="296">
        <v>0</v>
      </c>
      <c r="S627" s="365">
        <v>1.1476667257467796E-4</v>
      </c>
      <c r="T627" s="365">
        <v>5.1185076093674287E-4</v>
      </c>
      <c r="U627" s="365">
        <v>0.22421901330114738</v>
      </c>
      <c r="V627" s="366"/>
      <c r="W627" s="295"/>
      <c r="X627" s="295"/>
      <c r="Y627" s="295"/>
      <c r="Z627" s="313"/>
      <c r="AA627" s="313"/>
      <c r="AB627" s="301"/>
      <c r="AC627" s="295"/>
    </row>
    <row r="628" spans="1:29" ht="15">
      <c r="A628" s="247" t="s">
        <v>176</v>
      </c>
      <c r="B628" s="287" t="s">
        <v>10616</v>
      </c>
      <c r="C628" s="287" t="s">
        <v>2576</v>
      </c>
      <c r="D628" s="305">
        <v>17</v>
      </c>
      <c r="E628" s="287" t="s">
        <v>32</v>
      </c>
      <c r="F628" s="362">
        <v>43707</v>
      </c>
      <c r="G628" s="363" t="s">
        <v>8836</v>
      </c>
      <c r="H628" s="363" t="s">
        <v>3612</v>
      </c>
      <c r="I628" s="364">
        <v>1.1272</v>
      </c>
      <c r="J628" s="364">
        <v>6</v>
      </c>
      <c r="K628" s="363" t="s">
        <v>438</v>
      </c>
      <c r="L628" s="292">
        <v>156.09</v>
      </c>
      <c r="M628" s="293" t="s">
        <v>398</v>
      </c>
      <c r="N628" s="293" t="s">
        <v>3613</v>
      </c>
      <c r="O628" s="294" t="s">
        <v>450</v>
      </c>
      <c r="P628" s="295">
        <v>16.467690000000001</v>
      </c>
      <c r="Q628" s="295" t="s">
        <v>399</v>
      </c>
      <c r="R628" s="296">
        <v>0</v>
      </c>
      <c r="S628" s="365">
        <v>2.2984793061425713E-3</v>
      </c>
      <c r="T628" s="365">
        <v>1.4982478146141594E-3</v>
      </c>
      <c r="U628" s="365">
        <v>1.5341115693430822</v>
      </c>
      <c r="V628" s="366"/>
      <c r="W628" s="295"/>
      <c r="X628" s="295"/>
      <c r="Y628" s="295"/>
      <c r="Z628" s="313"/>
      <c r="AA628" s="313"/>
      <c r="AB628" s="301"/>
      <c r="AC628" s="295"/>
    </row>
    <row r="629" spans="1:29" ht="15">
      <c r="A629" s="247" t="s">
        <v>176</v>
      </c>
      <c r="B629" s="287" t="s">
        <v>10617</v>
      </c>
      <c r="C629" s="287" t="s">
        <v>2581</v>
      </c>
      <c r="D629" s="305">
        <v>18</v>
      </c>
      <c r="E629" s="287" t="s">
        <v>32</v>
      </c>
      <c r="F629" s="362">
        <v>43707</v>
      </c>
      <c r="G629" s="363" t="s">
        <v>8836</v>
      </c>
      <c r="H629" s="363" t="s">
        <v>3813</v>
      </c>
      <c r="I629" s="364">
        <v>1.1362000000000001</v>
      </c>
      <c r="J629" s="364">
        <v>4</v>
      </c>
      <c r="K629" s="363" t="s">
        <v>438</v>
      </c>
      <c r="L629" s="292">
        <v>206.31</v>
      </c>
      <c r="M629" s="293" t="s">
        <v>3814</v>
      </c>
      <c r="N629" s="293" t="s">
        <v>3815</v>
      </c>
      <c r="O629" s="294" t="s">
        <v>450</v>
      </c>
      <c r="P629" s="295">
        <v>2.2703647999999998</v>
      </c>
      <c r="Q629" s="295" t="s">
        <v>399</v>
      </c>
      <c r="R629" s="296">
        <v>0</v>
      </c>
      <c r="S629" s="365">
        <v>1.8445462734805137E-3</v>
      </c>
      <c r="T629" s="365">
        <v>2.1673839796874771E-3</v>
      </c>
      <c r="U629" s="365">
        <v>0.85104729515740241</v>
      </c>
      <c r="V629" s="366"/>
      <c r="W629" s="295"/>
      <c r="X629" s="295"/>
      <c r="Y629" s="295"/>
      <c r="Z629" s="313"/>
      <c r="AA629" s="313"/>
      <c r="AB629" s="301"/>
      <c r="AC629" s="295"/>
    </row>
    <row r="630" spans="1:29" ht="15">
      <c r="A630" s="247" t="s">
        <v>176</v>
      </c>
      <c r="B630" s="287" t="s">
        <v>9268</v>
      </c>
      <c r="C630" s="287" t="s">
        <v>2583</v>
      </c>
      <c r="D630" s="305">
        <v>19</v>
      </c>
      <c r="E630" s="287" t="s">
        <v>32</v>
      </c>
      <c r="F630" s="362">
        <v>43707</v>
      </c>
      <c r="G630" s="363" t="s">
        <v>8836</v>
      </c>
      <c r="H630" s="363" t="s">
        <v>1095</v>
      </c>
      <c r="I630" s="364">
        <v>1.1476</v>
      </c>
      <c r="J630" s="364">
        <v>7</v>
      </c>
      <c r="K630" s="363" t="s">
        <v>438</v>
      </c>
      <c r="L630" s="292">
        <v>221.84</v>
      </c>
      <c r="M630" s="293" t="s">
        <v>1096</v>
      </c>
      <c r="N630" s="293" t="s">
        <v>1097</v>
      </c>
      <c r="O630" s="294" t="s">
        <v>450</v>
      </c>
      <c r="P630" s="295">
        <v>4.2236330000000004</v>
      </c>
      <c r="Q630" s="295" t="s">
        <v>408</v>
      </c>
      <c r="R630" s="296">
        <v>0</v>
      </c>
      <c r="S630" s="365">
        <v>2.6498506546759081E-3</v>
      </c>
      <c r="T630" s="365">
        <v>1.8718010622353273E-3</v>
      </c>
      <c r="U630" s="365">
        <v>1.4156689554986279</v>
      </c>
      <c r="V630" s="366"/>
      <c r="W630" s="295"/>
      <c r="X630" s="295"/>
      <c r="Y630" s="295"/>
      <c r="Z630" s="313"/>
      <c r="AA630" s="313"/>
      <c r="AB630" s="301"/>
      <c r="AC630" s="295"/>
    </row>
    <row r="631" spans="1:29" ht="15">
      <c r="A631" s="247" t="s">
        <v>176</v>
      </c>
      <c r="B631" s="287" t="s">
        <v>10618</v>
      </c>
      <c r="C631" s="287" t="s">
        <v>2588</v>
      </c>
      <c r="D631" s="305">
        <v>20</v>
      </c>
      <c r="E631" s="287" t="s">
        <v>32</v>
      </c>
      <c r="F631" s="362">
        <v>43707</v>
      </c>
      <c r="G631" s="363" t="s">
        <v>8836</v>
      </c>
      <c r="H631" s="363" t="s">
        <v>1372</v>
      </c>
      <c r="I631" s="364">
        <v>1.1472</v>
      </c>
      <c r="J631" s="364">
        <v>2</v>
      </c>
      <c r="K631" s="363" t="s">
        <v>438</v>
      </c>
      <c r="L631" s="292">
        <v>298.39999999999998</v>
      </c>
      <c r="M631" s="293" t="s">
        <v>1373</v>
      </c>
      <c r="N631" s="293" t="s">
        <v>1374</v>
      </c>
      <c r="O631" s="294" t="s">
        <v>450</v>
      </c>
      <c r="P631" s="295">
        <v>5.0075529999999997</v>
      </c>
      <c r="Q631" s="295" t="s">
        <v>280</v>
      </c>
      <c r="R631" s="296">
        <v>0</v>
      </c>
      <c r="S631" s="365">
        <v>2.0839352953627398E-3</v>
      </c>
      <c r="T631" s="365">
        <v>1.0691209824695883E-3</v>
      </c>
      <c r="U631" s="365">
        <v>1.9492043739979805</v>
      </c>
      <c r="V631" s="366"/>
      <c r="W631" s="295"/>
      <c r="X631" s="295"/>
      <c r="Y631" s="295"/>
      <c r="Z631" s="313"/>
      <c r="AA631" s="313"/>
      <c r="AB631" s="301"/>
      <c r="AC631" s="295"/>
    </row>
    <row r="632" spans="1:29" ht="15">
      <c r="A632" s="247" t="s">
        <v>176</v>
      </c>
      <c r="B632" s="287" t="s">
        <v>10619</v>
      </c>
      <c r="C632" s="287" t="s">
        <v>2593</v>
      </c>
      <c r="D632" s="305">
        <v>21</v>
      </c>
      <c r="E632" s="287" t="s">
        <v>32</v>
      </c>
      <c r="F632" s="362">
        <v>43707</v>
      </c>
      <c r="G632" s="363" t="s">
        <v>8836</v>
      </c>
      <c r="H632" s="363" t="s">
        <v>3840</v>
      </c>
      <c r="I632" s="364">
        <v>1.1545000000000001</v>
      </c>
      <c r="J632" s="364">
        <v>2</v>
      </c>
      <c r="K632" s="363" t="s">
        <v>438</v>
      </c>
      <c r="L632" s="292">
        <v>165.98</v>
      </c>
      <c r="M632" s="293" t="s">
        <v>3841</v>
      </c>
      <c r="N632" s="293" t="s">
        <v>3842</v>
      </c>
      <c r="O632" s="294" t="s">
        <v>450</v>
      </c>
      <c r="P632" s="295">
        <v>-1.1553108999999999</v>
      </c>
      <c r="Q632" s="295" t="s">
        <v>404</v>
      </c>
      <c r="R632" s="296">
        <v>0</v>
      </c>
      <c r="S632" s="365">
        <v>1.9161058128345193E-3</v>
      </c>
      <c r="T632" s="365">
        <v>1.0482256317167328E-3</v>
      </c>
      <c r="U632" s="365">
        <v>1.8279516879361313</v>
      </c>
      <c r="V632" s="366"/>
      <c r="W632" s="295"/>
      <c r="X632" s="295"/>
      <c r="Y632" s="295"/>
      <c r="Z632" s="313"/>
      <c r="AA632" s="313"/>
      <c r="AB632" s="301"/>
      <c r="AC632" s="295"/>
    </row>
    <row r="633" spans="1:29" ht="15">
      <c r="A633" s="247" t="s">
        <v>176</v>
      </c>
      <c r="B633" s="287" t="s">
        <v>10620</v>
      </c>
      <c r="C633" s="287" t="s">
        <v>2598</v>
      </c>
      <c r="D633" s="305">
        <v>22</v>
      </c>
      <c r="E633" s="287" t="s">
        <v>32</v>
      </c>
      <c r="F633" s="362">
        <v>43707</v>
      </c>
      <c r="G633" s="363" t="s">
        <v>8836</v>
      </c>
      <c r="H633" s="363" t="s">
        <v>1618</v>
      </c>
      <c r="I633" s="364">
        <v>1.1549</v>
      </c>
      <c r="J633" s="364">
        <v>3</v>
      </c>
      <c r="K633" s="363" t="s">
        <v>438</v>
      </c>
      <c r="L633" s="292">
        <v>158.47999999999999</v>
      </c>
      <c r="M633" s="293" t="s">
        <v>1619</v>
      </c>
      <c r="N633" s="293" t="s">
        <v>1620</v>
      </c>
      <c r="O633" s="294" t="s">
        <v>450</v>
      </c>
      <c r="P633" s="295">
        <v>4.4417977000000004</v>
      </c>
      <c r="Q633" s="295" t="s">
        <v>399</v>
      </c>
      <c r="R633" s="296">
        <v>0</v>
      </c>
      <c r="S633" s="365">
        <v>2.3558906364545452E-4</v>
      </c>
      <c r="T633" s="365">
        <v>9.2608185222266032E-4</v>
      </c>
      <c r="U633" s="365">
        <v>0.25439334879527603</v>
      </c>
      <c r="V633" s="366"/>
      <c r="W633" s="295"/>
      <c r="X633" s="295"/>
      <c r="Y633" s="295"/>
      <c r="Z633" s="313"/>
      <c r="AA633" s="313"/>
      <c r="AB633" s="301"/>
      <c r="AC633" s="295"/>
    </row>
    <row r="634" spans="1:29" ht="15">
      <c r="A634" s="247" t="s">
        <v>176</v>
      </c>
      <c r="B634" s="287" t="s">
        <v>10621</v>
      </c>
      <c r="C634" s="287" t="s">
        <v>2600</v>
      </c>
      <c r="D634" s="305">
        <v>23</v>
      </c>
      <c r="E634" s="287" t="s">
        <v>32</v>
      </c>
      <c r="F634" s="362">
        <v>43707</v>
      </c>
      <c r="G634" s="363" t="s">
        <v>8836</v>
      </c>
      <c r="H634" s="363" t="s">
        <v>1143</v>
      </c>
      <c r="I634" s="364">
        <v>1.1415</v>
      </c>
      <c r="J634" s="364">
        <v>15</v>
      </c>
      <c r="K634" s="363" t="s">
        <v>438</v>
      </c>
      <c r="L634" s="292">
        <v>288.36</v>
      </c>
      <c r="M634" s="293" t="s">
        <v>1144</v>
      </c>
      <c r="N634" s="293" t="s">
        <v>1145</v>
      </c>
      <c r="O634" s="294" t="s">
        <v>450</v>
      </c>
      <c r="P634" s="295">
        <v>3.9847016000000002</v>
      </c>
      <c r="Q634" s="295" t="s">
        <v>408</v>
      </c>
      <c r="R634" s="296">
        <v>0</v>
      </c>
      <c r="S634" s="365">
        <v>5.1679031738050742E-3</v>
      </c>
      <c r="T634" s="365">
        <v>3.0594123819767233E-3</v>
      </c>
      <c r="U634" s="365">
        <v>1.6891816233240284</v>
      </c>
      <c r="V634" s="366"/>
      <c r="W634" s="295"/>
      <c r="X634" s="295"/>
      <c r="Y634" s="295"/>
      <c r="Z634" s="313"/>
      <c r="AA634" s="313"/>
      <c r="AB634" s="301"/>
      <c r="AC634" s="295"/>
    </row>
    <row r="635" spans="1:29" ht="15">
      <c r="A635" s="247" t="s">
        <v>176</v>
      </c>
      <c r="B635" s="287" t="s">
        <v>10622</v>
      </c>
      <c r="C635" s="287" t="s">
        <v>2602</v>
      </c>
      <c r="D635" s="305">
        <v>24</v>
      </c>
      <c r="E635" s="287" t="s">
        <v>32</v>
      </c>
      <c r="F635" s="362">
        <v>43707</v>
      </c>
      <c r="G635" s="363" t="s">
        <v>8836</v>
      </c>
      <c r="H635" s="363" t="s">
        <v>928</v>
      </c>
      <c r="I635" s="364">
        <v>1.1445000000000001</v>
      </c>
      <c r="J635" s="364">
        <v>7</v>
      </c>
      <c r="K635" s="363" t="s">
        <v>438</v>
      </c>
      <c r="L635" s="292">
        <v>155.15</v>
      </c>
      <c r="M635" s="293" t="s">
        <v>929</v>
      </c>
      <c r="N635" s="293" t="s">
        <v>930</v>
      </c>
      <c r="O635" s="294" t="s">
        <v>450</v>
      </c>
      <c r="P635" s="295">
        <v>-2.5256037999999998</v>
      </c>
      <c r="Q635" s="295" t="s">
        <v>280</v>
      </c>
      <c r="R635" s="296">
        <v>0</v>
      </c>
      <c r="S635" s="365">
        <v>7.0240162207774019E-4</v>
      </c>
      <c r="T635" s="365">
        <v>1.023141938762054E-3</v>
      </c>
      <c r="U635" s="365">
        <v>0.68651434905269149</v>
      </c>
      <c r="V635" s="366"/>
      <c r="W635" s="295"/>
      <c r="X635" s="295"/>
      <c r="Y635" s="295"/>
      <c r="Z635" s="313"/>
      <c r="AA635" s="313"/>
      <c r="AB635" s="301"/>
      <c r="AC635" s="295"/>
    </row>
    <row r="636" spans="1:29" ht="15">
      <c r="A636" s="247" t="s">
        <v>176</v>
      </c>
      <c r="B636" s="287" t="s">
        <v>10623</v>
      </c>
      <c r="C636" s="287" t="s">
        <v>2607</v>
      </c>
      <c r="D636" s="305">
        <v>25</v>
      </c>
      <c r="E636" s="287" t="s">
        <v>32</v>
      </c>
      <c r="F636" s="362">
        <v>43707</v>
      </c>
      <c r="G636" s="363" t="s">
        <v>8836</v>
      </c>
      <c r="H636" s="363" t="s">
        <v>1404</v>
      </c>
      <c r="I636" s="364">
        <v>1.2189000000000001</v>
      </c>
      <c r="J636" s="364">
        <v>10</v>
      </c>
      <c r="K636" s="363" t="s">
        <v>438</v>
      </c>
      <c r="L636" s="292">
        <v>96.86</v>
      </c>
      <c r="M636" s="293" t="s">
        <v>1405</v>
      </c>
      <c r="N636" s="293" t="s">
        <v>1406</v>
      </c>
      <c r="O636" s="294" t="s">
        <v>450</v>
      </c>
      <c r="P636" s="295">
        <v>8.1992860000000007</v>
      </c>
      <c r="Q636" s="295" t="s">
        <v>280</v>
      </c>
      <c r="R636" s="296">
        <v>0</v>
      </c>
      <c r="S636" s="365">
        <v>4.3912116853330477E-4</v>
      </c>
      <c r="T636" s="365">
        <v>7.4234722330928271E-4</v>
      </c>
      <c r="U636" s="365">
        <v>0.59153069445826501</v>
      </c>
      <c r="V636" s="366"/>
      <c r="W636" s="295"/>
      <c r="X636" s="295"/>
      <c r="Y636" s="295"/>
      <c r="Z636" s="313"/>
      <c r="AA636" s="313"/>
      <c r="AB636" s="301"/>
      <c r="AC636" s="295"/>
    </row>
    <row r="637" spans="1:29" ht="15">
      <c r="A637" s="247" t="s">
        <v>10624</v>
      </c>
      <c r="B637" s="287" t="s">
        <v>10625</v>
      </c>
      <c r="C637" s="287" t="s">
        <v>2609</v>
      </c>
      <c r="D637" s="305">
        <v>26</v>
      </c>
      <c r="E637" s="287" t="s">
        <v>32</v>
      </c>
      <c r="F637" s="362">
        <v>43707</v>
      </c>
      <c r="G637" s="363" t="s">
        <v>8836</v>
      </c>
      <c r="H637" s="363" t="s">
        <v>1627</v>
      </c>
      <c r="I637" s="364">
        <v>1.1259999999999999</v>
      </c>
      <c r="J637" s="364">
        <v>1</v>
      </c>
      <c r="K637" s="363" t="s">
        <v>438</v>
      </c>
      <c r="L637" s="292">
        <v>197.99</v>
      </c>
      <c r="M637" s="293" t="s">
        <v>1628</v>
      </c>
      <c r="N637" s="293" t="s">
        <v>1629</v>
      </c>
      <c r="O637" s="294" t="s">
        <v>450</v>
      </c>
      <c r="P637" s="295">
        <v>7.4922680000000001</v>
      </c>
      <c r="Q637" s="295" t="s">
        <v>399</v>
      </c>
      <c r="R637" s="296">
        <v>0</v>
      </c>
      <c r="S637" s="365">
        <v>3.8800466667637539E-3</v>
      </c>
      <c r="T637" s="365">
        <v>1.8302552021560677E-3</v>
      </c>
      <c r="U637" s="365">
        <v>2.1199484433607956</v>
      </c>
      <c r="V637" s="366"/>
      <c r="W637" s="295"/>
      <c r="X637" s="295"/>
      <c r="Y637" s="295"/>
      <c r="Z637" s="313"/>
      <c r="AA637" s="313"/>
      <c r="AB637" s="301"/>
      <c r="AC637" s="295"/>
    </row>
    <row r="638" spans="1:29" ht="15">
      <c r="A638" s="247" t="s">
        <v>176</v>
      </c>
      <c r="B638" s="287" t="s">
        <v>10626</v>
      </c>
      <c r="C638" s="287" t="s">
        <v>2615</v>
      </c>
      <c r="D638" s="305">
        <v>27</v>
      </c>
      <c r="E638" s="287" t="s">
        <v>32</v>
      </c>
      <c r="F638" s="362">
        <v>43707</v>
      </c>
      <c r="G638" s="363" t="s">
        <v>8836</v>
      </c>
      <c r="H638" s="363" t="s">
        <v>1794</v>
      </c>
      <c r="I638" s="364">
        <v>1.1785000000000001</v>
      </c>
      <c r="J638" s="364">
        <v>3</v>
      </c>
      <c r="K638" s="363" t="s">
        <v>438</v>
      </c>
      <c r="L638" s="292">
        <v>234.63</v>
      </c>
      <c r="M638" s="293" t="s">
        <v>1795</v>
      </c>
      <c r="N638" s="293" t="s">
        <v>1796</v>
      </c>
      <c r="O638" s="294" t="s">
        <v>450</v>
      </c>
      <c r="P638" s="295">
        <v>3.2520652000000001</v>
      </c>
      <c r="Q638" s="295" t="s">
        <v>408</v>
      </c>
      <c r="R638" s="296">
        <v>0</v>
      </c>
      <c r="S638" s="365">
        <v>7.3200798764220826E-4</v>
      </c>
      <c r="T638" s="365">
        <v>8.3534013938513804E-4</v>
      </c>
      <c r="U638" s="365">
        <v>0.87629930986078486</v>
      </c>
      <c r="V638" s="366"/>
      <c r="W638" s="295"/>
      <c r="X638" s="295"/>
      <c r="Y638" s="295"/>
      <c r="Z638" s="313"/>
      <c r="AA638" s="313"/>
      <c r="AB638" s="301"/>
      <c r="AC638" s="295"/>
    </row>
    <row r="639" spans="1:29" ht="15">
      <c r="A639" s="247" t="s">
        <v>176</v>
      </c>
      <c r="B639" s="287" t="s">
        <v>10627</v>
      </c>
      <c r="C639" s="287" t="s">
        <v>2620</v>
      </c>
      <c r="D639" s="305">
        <v>28</v>
      </c>
      <c r="E639" s="287" t="s">
        <v>32</v>
      </c>
      <c r="F639" s="362">
        <v>43707</v>
      </c>
      <c r="G639" s="363" t="s">
        <v>8836</v>
      </c>
      <c r="H639" s="363" t="s">
        <v>1155</v>
      </c>
      <c r="I639" s="364">
        <v>1.2257</v>
      </c>
      <c r="J639" s="364">
        <v>2</v>
      </c>
      <c r="K639" s="363" t="s">
        <v>438</v>
      </c>
      <c r="L639" s="292">
        <v>397.62</v>
      </c>
      <c r="M639" s="293" t="s">
        <v>1156</v>
      </c>
      <c r="N639" s="293" t="s">
        <v>1157</v>
      </c>
      <c r="O639" s="294" t="s">
        <v>450</v>
      </c>
      <c r="P639" s="295">
        <v>17.974126999999999</v>
      </c>
      <c r="Q639" s="295" t="s">
        <v>404</v>
      </c>
      <c r="R639" s="296">
        <v>0</v>
      </c>
      <c r="S639" s="365">
        <v>3.9696753080117647E-4</v>
      </c>
      <c r="T639" s="365">
        <v>6.2024552791998134E-4</v>
      </c>
      <c r="U639" s="365">
        <v>0.64001675615852205</v>
      </c>
      <c r="V639" s="366"/>
      <c r="W639" s="295"/>
      <c r="X639" s="295"/>
      <c r="Y639" s="295"/>
      <c r="Z639" s="313"/>
      <c r="AA639" s="313"/>
      <c r="AB639" s="301"/>
      <c r="AC639" s="295"/>
    </row>
    <row r="640" spans="1:29" ht="15">
      <c r="A640" s="247" t="s">
        <v>176</v>
      </c>
      <c r="B640" s="287" t="s">
        <v>10628</v>
      </c>
      <c r="C640" s="287" t="s">
        <v>2625</v>
      </c>
      <c r="D640" s="305">
        <v>29</v>
      </c>
      <c r="E640" s="287" t="s">
        <v>32</v>
      </c>
      <c r="F640" s="362">
        <v>43707</v>
      </c>
      <c r="G640" s="363" t="s">
        <v>8836</v>
      </c>
      <c r="H640" s="363" t="s">
        <v>1652</v>
      </c>
      <c r="I640" s="364">
        <v>1.1440999999999999</v>
      </c>
      <c r="J640" s="364">
        <v>3</v>
      </c>
      <c r="K640" s="363" t="s">
        <v>438</v>
      </c>
      <c r="L640" s="292">
        <v>281.37</v>
      </c>
      <c r="M640" s="293" t="s">
        <v>1653</v>
      </c>
      <c r="N640" s="293" t="s">
        <v>1654</v>
      </c>
      <c r="O640" s="294" t="s">
        <v>450</v>
      </c>
      <c r="P640" s="295">
        <v>3.3422708999999999</v>
      </c>
      <c r="Q640" s="295" t="s">
        <v>404</v>
      </c>
      <c r="R640" s="296">
        <v>0</v>
      </c>
      <c r="S640" s="365">
        <v>1.7493934372066994E-2</v>
      </c>
      <c r="T640" s="365">
        <v>1.0346107464130574E-2</v>
      </c>
      <c r="U640" s="365">
        <v>1.6908711254660336</v>
      </c>
      <c r="V640" s="366"/>
      <c r="W640" s="295"/>
      <c r="X640" s="295"/>
      <c r="Y640" s="295"/>
      <c r="Z640" s="313"/>
      <c r="AA640" s="313"/>
      <c r="AB640" s="301"/>
      <c r="AC640" s="295"/>
    </row>
    <row r="641" spans="1:29" ht="15">
      <c r="A641" s="247" t="s">
        <v>176</v>
      </c>
      <c r="B641" s="287" t="s">
        <v>10629</v>
      </c>
      <c r="C641" s="287" t="s">
        <v>2627</v>
      </c>
      <c r="D641" s="305">
        <v>30</v>
      </c>
      <c r="E641" s="287" t="s">
        <v>32</v>
      </c>
      <c r="F641" s="362">
        <v>43707</v>
      </c>
      <c r="G641" s="363" t="s">
        <v>8836</v>
      </c>
      <c r="H641" s="363" t="s">
        <v>656</v>
      </c>
      <c r="I641" s="364">
        <v>1.1429</v>
      </c>
      <c r="J641" s="364">
        <v>2</v>
      </c>
      <c r="K641" s="363" t="s">
        <v>438</v>
      </c>
      <c r="L641" s="292">
        <v>656.79</v>
      </c>
      <c r="M641" s="293" t="s">
        <v>411</v>
      </c>
      <c r="N641" s="293" t="s">
        <v>657</v>
      </c>
      <c r="O641" s="294" t="s">
        <v>450</v>
      </c>
      <c r="P641" s="295">
        <v>-13.209123</v>
      </c>
      <c r="Q641" s="295" t="s">
        <v>408</v>
      </c>
      <c r="R641" s="296">
        <v>0</v>
      </c>
      <c r="S641" s="365">
        <v>1.0392546813726986E-3</v>
      </c>
      <c r="T641" s="365">
        <v>6.7505448575105984E-4</v>
      </c>
      <c r="U641" s="365">
        <v>1.5395122961318193</v>
      </c>
      <c r="V641" s="366"/>
      <c r="W641" s="295"/>
      <c r="X641" s="295"/>
      <c r="Y641" s="295"/>
      <c r="Z641" s="313"/>
      <c r="AA641" s="313"/>
      <c r="AB641" s="301"/>
      <c r="AC641" s="295"/>
    </row>
    <row r="642" spans="1:29" ht="15">
      <c r="A642" s="247" t="s">
        <v>10630</v>
      </c>
      <c r="B642" s="287" t="s">
        <v>10631</v>
      </c>
      <c r="C642" s="287" t="s">
        <v>2629</v>
      </c>
      <c r="D642" s="305">
        <v>31</v>
      </c>
      <c r="E642" s="287" t="s">
        <v>32</v>
      </c>
      <c r="F642" s="362">
        <v>43707</v>
      </c>
      <c r="G642" s="363" t="s">
        <v>8836</v>
      </c>
      <c r="H642" s="363" t="s">
        <v>7783</v>
      </c>
      <c r="I642" s="364">
        <v>1.1254999999999999</v>
      </c>
      <c r="J642" s="364">
        <v>1</v>
      </c>
      <c r="K642" s="363" t="s">
        <v>438</v>
      </c>
      <c r="L642" s="292">
        <v>55.22</v>
      </c>
      <c r="M642" s="293" t="s">
        <v>7784</v>
      </c>
      <c r="N642" s="293" t="s">
        <v>7785</v>
      </c>
      <c r="O642" s="294" t="s">
        <v>450</v>
      </c>
      <c r="P642" s="295">
        <v>3.2342434</v>
      </c>
      <c r="Q642" s="295" t="s">
        <v>447</v>
      </c>
      <c r="R642" s="296">
        <v>0</v>
      </c>
      <c r="S642" s="365">
        <v>2.6099311567591298E-3</v>
      </c>
      <c r="T642" s="365">
        <v>3.2706456286456394E-3</v>
      </c>
      <c r="U642" s="365">
        <v>0.79798653021296329</v>
      </c>
      <c r="V642" s="366"/>
      <c r="W642" s="295"/>
      <c r="X642" s="295"/>
      <c r="Y642" s="295"/>
      <c r="Z642" s="313"/>
      <c r="AA642" s="313"/>
      <c r="AB642" s="301"/>
      <c r="AC642" s="295"/>
    </row>
    <row r="643" spans="1:29" ht="15">
      <c r="A643" s="247" t="s">
        <v>176</v>
      </c>
      <c r="B643" s="287" t="s">
        <v>10632</v>
      </c>
      <c r="C643" s="287" t="s">
        <v>2631</v>
      </c>
      <c r="D643" s="305">
        <v>32</v>
      </c>
      <c r="E643" s="287" t="s">
        <v>32</v>
      </c>
      <c r="F643" s="362">
        <v>43707</v>
      </c>
      <c r="G643" s="363" t="s">
        <v>8836</v>
      </c>
      <c r="H643" s="363" t="s">
        <v>4992</v>
      </c>
      <c r="I643" s="364">
        <v>1.1565000000000001</v>
      </c>
      <c r="J643" s="364">
        <v>9</v>
      </c>
      <c r="K643" s="363" t="s">
        <v>438</v>
      </c>
      <c r="L643" s="292">
        <v>180.91</v>
      </c>
      <c r="M643" s="293" t="s">
        <v>4993</v>
      </c>
      <c r="N643" s="293" t="s">
        <v>4994</v>
      </c>
      <c r="O643" s="294" t="s">
        <v>450</v>
      </c>
      <c r="P643" s="295">
        <v>9.0081930000000003</v>
      </c>
      <c r="Q643" s="295" t="s">
        <v>447</v>
      </c>
      <c r="R643" s="296">
        <v>0</v>
      </c>
      <c r="S643" s="365">
        <v>9.316375698395741E-4</v>
      </c>
      <c r="T643" s="365">
        <v>1.2228117943895648E-3</v>
      </c>
      <c r="U643" s="365">
        <v>0.76188140653701597</v>
      </c>
      <c r="V643" s="366"/>
      <c r="W643" s="295"/>
      <c r="X643" s="295"/>
      <c r="Y643" s="295"/>
      <c r="Z643" s="313"/>
      <c r="AA643" s="313"/>
      <c r="AB643" s="301"/>
      <c r="AC643" s="295"/>
    </row>
    <row r="644" spans="1:29" ht="15">
      <c r="A644" s="247" t="s">
        <v>176</v>
      </c>
      <c r="B644" s="287" t="s">
        <v>10633</v>
      </c>
      <c r="C644" s="287" t="s">
        <v>2633</v>
      </c>
      <c r="D644" s="305">
        <v>33</v>
      </c>
      <c r="E644" s="287" t="s">
        <v>32</v>
      </c>
      <c r="F644" s="362">
        <v>43707</v>
      </c>
      <c r="G644" s="363" t="s">
        <v>8836</v>
      </c>
      <c r="H644" s="363" t="s">
        <v>1440</v>
      </c>
      <c r="I644" s="364">
        <v>1.1245000000000001</v>
      </c>
      <c r="J644" s="364">
        <v>11</v>
      </c>
      <c r="K644" s="363" t="s">
        <v>438</v>
      </c>
      <c r="L644" s="292">
        <v>383.76</v>
      </c>
      <c r="M644" s="293" t="s">
        <v>1441</v>
      </c>
      <c r="N644" s="293" t="s">
        <v>1442</v>
      </c>
      <c r="O644" s="294" t="s">
        <v>450</v>
      </c>
      <c r="P644" s="295">
        <v>0.78790190000000004</v>
      </c>
      <c r="Q644" s="295" t="s">
        <v>408</v>
      </c>
      <c r="R644" s="296">
        <v>0</v>
      </c>
      <c r="S644" s="365">
        <v>8.0932454502815384E-4</v>
      </c>
      <c r="T644" s="365">
        <v>1.2505432718797537E-3</v>
      </c>
      <c r="U644" s="365">
        <v>0.64717836097875914</v>
      </c>
      <c r="V644" s="366"/>
      <c r="W644" s="295"/>
      <c r="X644" s="295"/>
      <c r="Y644" s="295"/>
      <c r="Z644" s="313"/>
      <c r="AA644" s="313"/>
      <c r="AB644" s="301"/>
      <c r="AC644" s="295"/>
    </row>
    <row r="645" spans="1:29" ht="15">
      <c r="A645" s="247" t="s">
        <v>176</v>
      </c>
      <c r="B645" s="287" t="s">
        <v>10634</v>
      </c>
      <c r="C645" s="287" t="s">
        <v>2635</v>
      </c>
      <c r="D645" s="305">
        <v>34</v>
      </c>
      <c r="E645" s="287" t="s">
        <v>32</v>
      </c>
      <c r="F645" s="362">
        <v>43707</v>
      </c>
      <c r="G645" s="363" t="s">
        <v>8836</v>
      </c>
      <c r="H645" s="363" t="s">
        <v>1445</v>
      </c>
      <c r="I645" s="364">
        <v>1.1489</v>
      </c>
      <c r="J645" s="364">
        <v>4</v>
      </c>
      <c r="K645" s="363" t="s">
        <v>438</v>
      </c>
      <c r="L645" s="292">
        <v>109.05</v>
      </c>
      <c r="M645" s="293" t="s">
        <v>1446</v>
      </c>
      <c r="N645" s="293" t="s">
        <v>1447</v>
      </c>
      <c r="O645" s="294" t="s">
        <v>450</v>
      </c>
      <c r="P645" s="295">
        <v>-1.2228250000000001</v>
      </c>
      <c r="Q645" s="295" t="s">
        <v>280</v>
      </c>
      <c r="R645" s="296">
        <v>0</v>
      </c>
      <c r="S645" s="365">
        <v>9.3599719182317041E-3</v>
      </c>
      <c r="T645" s="365">
        <v>5.2749038280227069E-3</v>
      </c>
      <c r="U645" s="365">
        <v>1.7744346102590995</v>
      </c>
      <c r="V645" s="366"/>
      <c r="W645" s="295"/>
      <c r="X645" s="295"/>
      <c r="Y645" s="295"/>
      <c r="Z645" s="313"/>
      <c r="AA645" s="313"/>
      <c r="AB645" s="301"/>
      <c r="AC645" s="295"/>
    </row>
    <row r="646" spans="1:29" ht="15">
      <c r="A646" s="247" t="s">
        <v>176</v>
      </c>
      <c r="B646" s="287" t="s">
        <v>10635</v>
      </c>
      <c r="C646" s="287" t="s">
        <v>2640</v>
      </c>
      <c r="D646" s="305">
        <v>35</v>
      </c>
      <c r="E646" s="287" t="s">
        <v>32</v>
      </c>
      <c r="F646" s="362">
        <v>43707</v>
      </c>
      <c r="G646" s="363" t="s">
        <v>8836</v>
      </c>
      <c r="H646" s="363" t="s">
        <v>1818</v>
      </c>
      <c r="I646" s="364">
        <v>1.1577999999999999</v>
      </c>
      <c r="J646" s="364">
        <v>5</v>
      </c>
      <c r="K646" s="363" t="s">
        <v>438</v>
      </c>
      <c r="L646" s="292">
        <v>120.23</v>
      </c>
      <c r="M646" s="293" t="s">
        <v>1819</v>
      </c>
      <c r="N646" s="293" t="s">
        <v>1820</v>
      </c>
      <c r="O646" s="294" t="s">
        <v>450</v>
      </c>
      <c r="P646" s="295">
        <v>1.8553018999999999</v>
      </c>
      <c r="Q646" s="295" t="s">
        <v>399</v>
      </c>
      <c r="R646" s="296">
        <v>0</v>
      </c>
      <c r="S646" s="365">
        <v>4.8416048569827862E-3</v>
      </c>
      <c r="T646" s="365">
        <v>1.2459150788082423E-2</v>
      </c>
      <c r="U646" s="365">
        <v>0.38859830331405382</v>
      </c>
      <c r="V646" s="366"/>
      <c r="W646" s="295"/>
      <c r="X646" s="295"/>
      <c r="Y646" s="295"/>
      <c r="Z646" s="313"/>
      <c r="AA646" s="313"/>
      <c r="AB646" s="301"/>
      <c r="AC646" s="295"/>
    </row>
    <row r="647" spans="1:29" ht="15">
      <c r="A647" s="247" t="s">
        <v>176</v>
      </c>
      <c r="B647" s="287" t="s">
        <v>10636</v>
      </c>
      <c r="C647" s="287" t="s">
        <v>2642</v>
      </c>
      <c r="D647" s="305">
        <v>36</v>
      </c>
      <c r="E647" s="287" t="s">
        <v>32</v>
      </c>
      <c r="F647" s="362">
        <v>43707</v>
      </c>
      <c r="G647" s="363" t="s">
        <v>8836</v>
      </c>
      <c r="H647" s="363" t="s">
        <v>1180</v>
      </c>
      <c r="I647" s="364">
        <v>1.1245000000000001</v>
      </c>
      <c r="J647" s="364">
        <v>6</v>
      </c>
      <c r="K647" s="363" t="s">
        <v>438</v>
      </c>
      <c r="L647" s="292">
        <v>73.81</v>
      </c>
      <c r="M647" s="293" t="s">
        <v>1181</v>
      </c>
      <c r="N647" s="293" t="s">
        <v>1182</v>
      </c>
      <c r="O647" s="294" t="s">
        <v>450</v>
      </c>
      <c r="P647" s="295">
        <v>6.6464305000000001</v>
      </c>
      <c r="Q647" s="295" t="s">
        <v>408</v>
      </c>
      <c r="R647" s="296">
        <v>0</v>
      </c>
      <c r="S647" s="365">
        <v>8.8620517151981461E-6</v>
      </c>
      <c r="T647" s="365">
        <v>9.6633538311274327E-4</v>
      </c>
      <c r="U647" s="365">
        <v>9.1707825979132161E-3</v>
      </c>
      <c r="V647" s="366"/>
      <c r="W647" s="295"/>
      <c r="X647" s="295"/>
      <c r="Y647" s="295"/>
      <c r="Z647" s="313"/>
      <c r="AA647" s="313"/>
      <c r="AB647" s="301"/>
      <c r="AC647" s="295"/>
    </row>
    <row r="648" spans="1:29" ht="15">
      <c r="A648" s="247" t="s">
        <v>176</v>
      </c>
      <c r="B648" s="287" t="s">
        <v>10637</v>
      </c>
      <c r="C648" s="287" t="s">
        <v>2647</v>
      </c>
      <c r="D648" s="305">
        <v>37</v>
      </c>
      <c r="E648" s="287" t="s">
        <v>32</v>
      </c>
      <c r="F648" s="362">
        <v>43707</v>
      </c>
      <c r="G648" s="363" t="s">
        <v>8836</v>
      </c>
      <c r="H648" s="363" t="s">
        <v>986</v>
      </c>
      <c r="I648" s="364">
        <v>1.1695</v>
      </c>
      <c r="J648" s="364">
        <v>3</v>
      </c>
      <c r="K648" s="363" t="s">
        <v>438</v>
      </c>
      <c r="L648" s="292">
        <v>262.43</v>
      </c>
      <c r="M648" s="293" t="s">
        <v>987</v>
      </c>
      <c r="N648" s="293" t="s">
        <v>988</v>
      </c>
      <c r="O648" s="294" t="s">
        <v>450</v>
      </c>
      <c r="P648" s="295">
        <v>6.9353223000000002</v>
      </c>
      <c r="Q648" s="295" t="s">
        <v>484</v>
      </c>
      <c r="R648" s="296">
        <v>0</v>
      </c>
      <c r="S648" s="365">
        <v>6.9302388881267924E-4</v>
      </c>
      <c r="T648" s="365">
        <v>1.2504931858677371E-3</v>
      </c>
      <c r="U648" s="365">
        <v>0.55420045198549317</v>
      </c>
      <c r="V648" s="366"/>
      <c r="W648" s="295"/>
      <c r="X648" s="295"/>
      <c r="Y648" s="295"/>
      <c r="Z648" s="313"/>
      <c r="AA648" s="313"/>
      <c r="AB648" s="301"/>
      <c r="AC648" s="295"/>
    </row>
    <row r="649" spans="1:29" ht="15">
      <c r="A649" s="247" t="s">
        <v>176</v>
      </c>
      <c r="B649" s="287" t="s">
        <v>10638</v>
      </c>
      <c r="C649" s="287" t="s">
        <v>2649</v>
      </c>
      <c r="D649" s="305">
        <v>38</v>
      </c>
      <c r="E649" s="287" t="s">
        <v>32</v>
      </c>
      <c r="F649" s="362">
        <v>43707</v>
      </c>
      <c r="G649" s="363" t="s">
        <v>8836</v>
      </c>
      <c r="H649" s="363" t="s">
        <v>2222</v>
      </c>
      <c r="I649" s="364">
        <v>1.2000999999999999</v>
      </c>
      <c r="J649" s="364">
        <v>5</v>
      </c>
      <c r="K649" s="363" t="s">
        <v>438</v>
      </c>
      <c r="L649" s="292">
        <v>96.56</v>
      </c>
      <c r="M649" s="293" t="s">
        <v>2223</v>
      </c>
      <c r="N649" s="293" t="s">
        <v>2224</v>
      </c>
      <c r="O649" s="294" t="s">
        <v>450</v>
      </c>
      <c r="P649" s="295">
        <v>1.9748569</v>
      </c>
      <c r="Q649" s="295" t="s">
        <v>404</v>
      </c>
      <c r="R649" s="296">
        <v>0</v>
      </c>
      <c r="S649" s="365">
        <v>1.966315872443925E-3</v>
      </c>
      <c r="T649" s="365">
        <v>4.8562105938251511E-3</v>
      </c>
      <c r="U649" s="365">
        <v>0.4049074549905573</v>
      </c>
      <c r="V649" s="366"/>
      <c r="W649" s="295"/>
      <c r="X649" s="295"/>
      <c r="Y649" s="295"/>
      <c r="Z649" s="313"/>
      <c r="AA649" s="313"/>
      <c r="AB649" s="301"/>
      <c r="AC649" s="295"/>
    </row>
    <row r="650" spans="1:29" ht="15">
      <c r="A650" s="247" t="s">
        <v>176</v>
      </c>
      <c r="B650" s="287" t="s">
        <v>10639</v>
      </c>
      <c r="C650" s="287" t="s">
        <v>2654</v>
      </c>
      <c r="D650" s="305">
        <v>39</v>
      </c>
      <c r="E650" s="287" t="s">
        <v>32</v>
      </c>
      <c r="F650" s="362">
        <v>43707</v>
      </c>
      <c r="G650" s="363" t="s">
        <v>8836</v>
      </c>
      <c r="H650" s="363" t="s">
        <v>1469</v>
      </c>
      <c r="I650" s="364">
        <v>1.1747000000000001</v>
      </c>
      <c r="J650" s="364">
        <v>3</v>
      </c>
      <c r="K650" s="363" t="s">
        <v>438</v>
      </c>
      <c r="L650" s="292">
        <v>141.81</v>
      </c>
      <c r="M650" s="293" t="s">
        <v>1470</v>
      </c>
      <c r="N650" s="293" t="s">
        <v>1471</v>
      </c>
      <c r="O650" s="294" t="s">
        <v>450</v>
      </c>
      <c r="P650" s="295">
        <v>6.8168163000000002</v>
      </c>
      <c r="Q650" s="295" t="s">
        <v>447</v>
      </c>
      <c r="R650" s="296">
        <v>0</v>
      </c>
      <c r="S650" s="365">
        <v>4.2942779672362373E-4</v>
      </c>
      <c r="T650" s="365">
        <v>8.5708729104734495E-4</v>
      </c>
      <c r="U650" s="365">
        <v>0.50103157660740816</v>
      </c>
      <c r="V650" s="366"/>
      <c r="W650" s="295"/>
      <c r="X650" s="295"/>
      <c r="Y650" s="295"/>
      <c r="Z650" s="313"/>
      <c r="AA650" s="313"/>
      <c r="AB650" s="301"/>
      <c r="AC650" s="295"/>
    </row>
    <row r="651" spans="1:29" ht="15">
      <c r="A651" s="247" t="s">
        <v>10640</v>
      </c>
      <c r="B651" s="287" t="s">
        <v>10641</v>
      </c>
      <c r="C651" s="287" t="s">
        <v>2659</v>
      </c>
      <c r="D651" s="305">
        <v>40</v>
      </c>
      <c r="E651" s="287" t="s">
        <v>32</v>
      </c>
      <c r="F651" s="362">
        <v>43707</v>
      </c>
      <c r="G651" s="363" t="s">
        <v>8836</v>
      </c>
      <c r="H651" s="363" t="s">
        <v>3929</v>
      </c>
      <c r="I651" s="364">
        <v>1.1368</v>
      </c>
      <c r="J651" s="364">
        <v>1</v>
      </c>
      <c r="K651" s="363" t="s">
        <v>438</v>
      </c>
      <c r="L651" s="292">
        <v>134.22</v>
      </c>
      <c r="M651" s="293" t="s">
        <v>3930</v>
      </c>
      <c r="N651" s="293" t="s">
        <v>3931</v>
      </c>
      <c r="O651" s="294" t="s">
        <v>450</v>
      </c>
      <c r="P651" s="295">
        <v>-1.1052191</v>
      </c>
      <c r="Q651" s="295" t="s">
        <v>404</v>
      </c>
      <c r="R651" s="296">
        <v>0</v>
      </c>
      <c r="S651" s="365">
        <v>4.4320889086527885E-4</v>
      </c>
      <c r="T651" s="365">
        <v>8.7851999739150643E-4</v>
      </c>
      <c r="U651" s="365">
        <v>0.5044949371457117</v>
      </c>
      <c r="V651" s="366"/>
      <c r="W651" s="295"/>
      <c r="X651" s="295"/>
      <c r="Y651" s="295"/>
      <c r="Z651" s="313"/>
      <c r="AA651" s="313"/>
      <c r="AB651" s="301"/>
      <c r="AC651" s="295"/>
    </row>
    <row r="652" spans="1:29" ht="15">
      <c r="A652" s="247" t="s">
        <v>176</v>
      </c>
      <c r="B652" s="287" t="s">
        <v>10642</v>
      </c>
      <c r="C652" s="287" t="s">
        <v>2664</v>
      </c>
      <c r="D652" s="305">
        <v>41</v>
      </c>
      <c r="E652" s="287" t="s">
        <v>32</v>
      </c>
      <c r="F652" s="362">
        <v>43707</v>
      </c>
      <c r="G652" s="363" t="s">
        <v>8836</v>
      </c>
      <c r="H652" s="363" t="s">
        <v>3706</v>
      </c>
      <c r="I652" s="364">
        <v>1.1388</v>
      </c>
      <c r="J652" s="364">
        <v>10</v>
      </c>
      <c r="K652" s="363" t="s">
        <v>438</v>
      </c>
      <c r="L652" s="292">
        <v>101.88</v>
      </c>
      <c r="M652" s="293" t="s">
        <v>3707</v>
      </c>
      <c r="N652" s="293" t="s">
        <v>3708</v>
      </c>
      <c r="O652" s="294" t="s">
        <v>450</v>
      </c>
      <c r="P652" s="295">
        <v>-6.3688992999999998</v>
      </c>
      <c r="Q652" s="295" t="s">
        <v>399</v>
      </c>
      <c r="R652" s="296">
        <v>0</v>
      </c>
      <c r="S652" s="365">
        <v>1.3730214461673911E-4</v>
      </c>
      <c r="T652" s="365">
        <v>4.9473734864154551E-4</v>
      </c>
      <c r="U652" s="365">
        <v>0.27752532731507867</v>
      </c>
      <c r="V652" s="366"/>
      <c r="W652" s="295"/>
      <c r="X652" s="295"/>
      <c r="Y652" s="295"/>
      <c r="Z652" s="313"/>
      <c r="AA652" s="313"/>
      <c r="AB652" s="301"/>
      <c r="AC652" s="295"/>
    </row>
    <row r="653" spans="1:29" ht="15">
      <c r="A653" s="247" t="s">
        <v>176</v>
      </c>
      <c r="B653" s="287" t="s">
        <v>10643</v>
      </c>
      <c r="C653" s="287" t="s">
        <v>2669</v>
      </c>
      <c r="D653" s="305">
        <v>42</v>
      </c>
      <c r="E653" s="287" t="s">
        <v>32</v>
      </c>
      <c r="F653" s="362">
        <v>43707</v>
      </c>
      <c r="G653" s="363" t="s">
        <v>8836</v>
      </c>
      <c r="H653" s="363" t="s">
        <v>1484</v>
      </c>
      <c r="I653" s="364">
        <v>1.1911</v>
      </c>
      <c r="J653" s="364">
        <v>7</v>
      </c>
      <c r="K653" s="363" t="s">
        <v>438</v>
      </c>
      <c r="L653" s="292">
        <v>538.32000000000005</v>
      </c>
      <c r="M653" s="293" t="s">
        <v>1485</v>
      </c>
      <c r="N653" s="293" t="s">
        <v>1486</v>
      </c>
      <c r="O653" s="294" t="s">
        <v>450</v>
      </c>
      <c r="P653" s="295">
        <v>10.893212999999999</v>
      </c>
      <c r="Q653" s="295" t="s">
        <v>408</v>
      </c>
      <c r="R653" s="296">
        <v>0</v>
      </c>
      <c r="S653" s="365">
        <v>2.4168059079503774E-3</v>
      </c>
      <c r="T653" s="365">
        <v>1.080307013726459E-3</v>
      </c>
      <c r="U653" s="365">
        <v>2.2371472898373028</v>
      </c>
      <c r="V653" s="366"/>
      <c r="W653" s="295"/>
      <c r="X653" s="295"/>
      <c r="Y653" s="295"/>
      <c r="Z653" s="313"/>
      <c r="AA653" s="313"/>
      <c r="AB653" s="301"/>
      <c r="AC653" s="295"/>
    </row>
    <row r="654" spans="1:29" ht="15">
      <c r="A654" s="247" t="s">
        <v>176</v>
      </c>
      <c r="B654" s="287" t="s">
        <v>10644</v>
      </c>
      <c r="C654" s="287" t="s">
        <v>2675</v>
      </c>
      <c r="D654" s="305">
        <v>43</v>
      </c>
      <c r="E654" s="287" t="s">
        <v>32</v>
      </c>
      <c r="F654" s="362">
        <v>43707</v>
      </c>
      <c r="G654" s="363" t="s">
        <v>8836</v>
      </c>
      <c r="H654" s="363" t="s">
        <v>1499</v>
      </c>
      <c r="I654" s="364">
        <v>1.1584000000000001</v>
      </c>
      <c r="J654" s="364">
        <v>7</v>
      </c>
      <c r="K654" s="363" t="s">
        <v>438</v>
      </c>
      <c r="L654" s="292">
        <v>237.73</v>
      </c>
      <c r="M654" s="293" t="s">
        <v>1500</v>
      </c>
      <c r="N654" s="293" t="s">
        <v>1501</v>
      </c>
      <c r="O654" s="294" t="s">
        <v>450</v>
      </c>
      <c r="P654" s="295">
        <v>-31.931281999999999</v>
      </c>
      <c r="Q654" s="295" t="s">
        <v>408</v>
      </c>
      <c r="R654" s="296">
        <v>0</v>
      </c>
      <c r="S654" s="365">
        <v>9.482703289994378E-4</v>
      </c>
      <c r="T654" s="365">
        <v>7.5733839432100931E-4</v>
      </c>
      <c r="U654" s="365">
        <v>1.2521091444856804</v>
      </c>
      <c r="V654" s="366"/>
      <c r="W654" s="295"/>
      <c r="X654" s="295"/>
      <c r="Y654" s="295"/>
      <c r="Z654" s="313"/>
      <c r="AA654" s="313"/>
      <c r="AB654" s="301"/>
      <c r="AC654" s="295"/>
    </row>
    <row r="655" spans="1:29" ht="15">
      <c r="A655" s="247" t="s">
        <v>176</v>
      </c>
      <c r="B655" s="287" t="s">
        <v>10645</v>
      </c>
      <c r="C655" s="287" t="s">
        <v>2680</v>
      </c>
      <c r="D655" s="305">
        <v>44</v>
      </c>
      <c r="E655" s="287" t="s">
        <v>32</v>
      </c>
      <c r="F655" s="362">
        <v>43707</v>
      </c>
      <c r="G655" s="363" t="s">
        <v>8836</v>
      </c>
      <c r="H655" s="363" t="s">
        <v>1218</v>
      </c>
      <c r="I655" s="364">
        <v>1.1836</v>
      </c>
      <c r="J655" s="364">
        <v>12</v>
      </c>
      <c r="K655" s="363" t="s">
        <v>438</v>
      </c>
      <c r="L655" s="292">
        <v>203.85</v>
      </c>
      <c r="M655" s="293" t="s">
        <v>1219</v>
      </c>
      <c r="N655" s="293" t="s">
        <v>1220</v>
      </c>
      <c r="O655" s="294" t="s">
        <v>450</v>
      </c>
      <c r="P655" s="295">
        <v>-3.4298122000000002</v>
      </c>
      <c r="Q655" s="295" t="s">
        <v>447</v>
      </c>
      <c r="R655" s="296">
        <v>0</v>
      </c>
      <c r="S655" s="365">
        <v>2.5507492114266338E-4</v>
      </c>
      <c r="T655" s="365">
        <v>8.9040253328378333E-4</v>
      </c>
      <c r="U655" s="365">
        <v>0.28647146836156578</v>
      </c>
      <c r="V655" s="366"/>
      <c r="W655" s="295"/>
      <c r="X655" s="295"/>
      <c r="Y655" s="295"/>
      <c r="Z655" s="313"/>
      <c r="AA655" s="313"/>
      <c r="AB655" s="301"/>
      <c r="AC655" s="295"/>
    </row>
    <row r="656" spans="1:29" ht="15">
      <c r="A656" s="247" t="s">
        <v>176</v>
      </c>
      <c r="B656" s="287" t="s">
        <v>10646</v>
      </c>
      <c r="C656" s="287" t="s">
        <v>2682</v>
      </c>
      <c r="D656" s="305">
        <v>45</v>
      </c>
      <c r="E656" s="287" t="s">
        <v>32</v>
      </c>
      <c r="F656" s="362">
        <v>43707</v>
      </c>
      <c r="G656" s="363" t="s">
        <v>8836</v>
      </c>
      <c r="H656" s="363" t="s">
        <v>1721</v>
      </c>
      <c r="I656" s="364">
        <v>1.1328</v>
      </c>
      <c r="J656" s="364">
        <v>2</v>
      </c>
      <c r="K656" s="363" t="s">
        <v>438</v>
      </c>
      <c r="L656" s="292">
        <v>161.54</v>
      </c>
      <c r="M656" s="293" t="s">
        <v>1722</v>
      </c>
      <c r="N656" s="293" t="s">
        <v>1723</v>
      </c>
      <c r="O656" s="294" t="s">
        <v>450</v>
      </c>
      <c r="P656" s="295">
        <v>6.4724444999999999</v>
      </c>
      <c r="Q656" s="295" t="s">
        <v>408</v>
      </c>
      <c r="R656" s="296">
        <v>0</v>
      </c>
      <c r="S656" s="365">
        <v>6.934364125029648E-4</v>
      </c>
      <c r="T656" s="365">
        <v>1.0713410671797457E-3</v>
      </c>
      <c r="U656" s="365">
        <v>0.6472601804842627</v>
      </c>
      <c r="V656" s="366"/>
      <c r="W656" s="295"/>
      <c r="X656" s="295"/>
      <c r="Y656" s="295"/>
      <c r="Z656" s="313"/>
      <c r="AA656" s="313"/>
      <c r="AB656" s="301"/>
      <c r="AC656" s="295"/>
    </row>
    <row r="657" spans="1:29" ht="15">
      <c r="A657" s="247" t="s">
        <v>176</v>
      </c>
      <c r="B657" s="287" t="s">
        <v>10647</v>
      </c>
      <c r="C657" s="287" t="s">
        <v>2687</v>
      </c>
      <c r="D657" s="305">
        <v>46</v>
      </c>
      <c r="E657" s="287" t="s">
        <v>32</v>
      </c>
      <c r="F657" s="362">
        <v>43707</v>
      </c>
      <c r="G657" s="363" t="s">
        <v>8836</v>
      </c>
      <c r="H657" s="363" t="s">
        <v>9450</v>
      </c>
      <c r="I657" s="364">
        <v>1.1315999999999999</v>
      </c>
      <c r="J657" s="364">
        <v>3</v>
      </c>
      <c r="K657" s="363" t="s">
        <v>438</v>
      </c>
      <c r="L657" s="292">
        <v>119.35</v>
      </c>
      <c r="M657" s="293" t="s">
        <v>8739</v>
      </c>
      <c r="N657" s="293" t="s">
        <v>9451</v>
      </c>
      <c r="O657" s="294" t="s">
        <v>450</v>
      </c>
      <c r="P657" s="295">
        <v>2.0085454</v>
      </c>
      <c r="Q657" s="295" t="s">
        <v>408</v>
      </c>
      <c r="R657" s="296">
        <v>0</v>
      </c>
      <c r="S657" s="365">
        <v>1.1417352849804445E-3</v>
      </c>
      <c r="T657" s="365">
        <v>1.9176936938122395E-3</v>
      </c>
      <c r="U657" s="365">
        <v>0.59536895212433816</v>
      </c>
      <c r="V657" s="366"/>
      <c r="W657" s="295"/>
      <c r="X657" s="295"/>
      <c r="Y657" s="295"/>
      <c r="Z657" s="313"/>
      <c r="AA657" s="313"/>
      <c r="AB657" s="301"/>
      <c r="AC657" s="295"/>
    </row>
    <row r="658" spans="1:29" ht="15">
      <c r="A658" s="247" t="s">
        <v>176</v>
      </c>
      <c r="B658" s="287" t="s">
        <v>10648</v>
      </c>
      <c r="C658" s="287" t="s">
        <v>2689</v>
      </c>
      <c r="D658" s="305">
        <v>47</v>
      </c>
      <c r="E658" s="287" t="s">
        <v>32</v>
      </c>
      <c r="F658" s="362">
        <v>43707</v>
      </c>
      <c r="G658" s="363" t="s">
        <v>8836</v>
      </c>
      <c r="H658" s="363" t="s">
        <v>1228</v>
      </c>
      <c r="I658" s="364">
        <v>1.1417999999999999</v>
      </c>
      <c r="J658" s="364">
        <v>6</v>
      </c>
      <c r="K658" s="363" t="s">
        <v>438</v>
      </c>
      <c r="L658" s="292">
        <v>89.56</v>
      </c>
      <c r="M658" s="293" t="s">
        <v>1229</v>
      </c>
      <c r="N658" s="293" t="s">
        <v>1230</v>
      </c>
      <c r="O658" s="294" t="s">
        <v>450</v>
      </c>
      <c r="P658" s="295">
        <v>7.7478290000000003</v>
      </c>
      <c r="Q658" s="295" t="s">
        <v>404</v>
      </c>
      <c r="R658" s="296">
        <v>0</v>
      </c>
      <c r="S658" s="365">
        <v>1.2698908055588703E-4</v>
      </c>
      <c r="T658" s="365">
        <v>1.5044252023312336E-3</v>
      </c>
      <c r="U658" s="365">
        <v>8.4410365074386387E-2</v>
      </c>
      <c r="V658" s="366"/>
      <c r="W658" s="295"/>
      <c r="X658" s="295"/>
      <c r="Y658" s="295"/>
      <c r="Z658" s="313"/>
      <c r="AA658" s="313"/>
      <c r="AB658" s="301"/>
      <c r="AC658" s="295"/>
    </row>
    <row r="659" spans="1:29" ht="15">
      <c r="A659" s="247" t="s">
        <v>176</v>
      </c>
      <c r="B659" s="287" t="s">
        <v>10649</v>
      </c>
      <c r="C659" s="287" t="s">
        <v>2691</v>
      </c>
      <c r="D659" s="305">
        <v>48</v>
      </c>
      <c r="E659" s="287" t="s">
        <v>32</v>
      </c>
      <c r="F659" s="362">
        <v>43707</v>
      </c>
      <c r="G659" s="363" t="s">
        <v>8836</v>
      </c>
      <c r="H659" s="363" t="s">
        <v>763</v>
      </c>
      <c r="I659" s="364">
        <v>1.2549999999999999</v>
      </c>
      <c r="J659" s="364">
        <v>7</v>
      </c>
      <c r="K659" s="363" t="s">
        <v>438</v>
      </c>
      <c r="L659" s="292">
        <v>104.06</v>
      </c>
      <c r="M659" s="293" t="s">
        <v>764</v>
      </c>
      <c r="N659" s="293" t="s">
        <v>765</v>
      </c>
      <c r="O659" s="294" t="s">
        <v>450</v>
      </c>
      <c r="P659" s="295">
        <v>-8.8871420000000008</v>
      </c>
      <c r="Q659" s="295" t="s">
        <v>408</v>
      </c>
      <c r="R659" s="296">
        <v>0</v>
      </c>
      <c r="S659" s="365">
        <v>8.7833223907169496E-4</v>
      </c>
      <c r="T659" s="365">
        <v>1.0854778969941069E-3</v>
      </c>
      <c r="U659" s="365">
        <v>0.80916639712698224</v>
      </c>
      <c r="V659" s="366"/>
      <c r="W659" s="295"/>
      <c r="X659" s="295"/>
      <c r="Y659" s="295"/>
      <c r="Z659" s="313"/>
      <c r="AA659" s="313"/>
      <c r="AB659" s="301"/>
      <c r="AC659" s="295"/>
    </row>
    <row r="660" spans="1:29" ht="15">
      <c r="A660" s="247" t="s">
        <v>10650</v>
      </c>
      <c r="B660" s="287" t="s">
        <v>10651</v>
      </c>
      <c r="C660" s="287" t="s">
        <v>2696</v>
      </c>
      <c r="D660" s="305">
        <v>49</v>
      </c>
      <c r="E660" s="287" t="s">
        <v>32</v>
      </c>
      <c r="F660" s="362">
        <v>43707</v>
      </c>
      <c r="G660" s="363" t="s">
        <v>8836</v>
      </c>
      <c r="H660" s="363" t="s">
        <v>784</v>
      </c>
      <c r="I660" s="364">
        <v>1.1248</v>
      </c>
      <c r="J660" s="364">
        <v>1</v>
      </c>
      <c r="K660" s="363" t="s">
        <v>438</v>
      </c>
      <c r="L660" s="292">
        <v>194.85</v>
      </c>
      <c r="M660" s="293" t="s">
        <v>785</v>
      </c>
      <c r="N660" s="293" t="s">
        <v>786</v>
      </c>
      <c r="O660" s="294" t="s">
        <v>450</v>
      </c>
      <c r="P660" s="295">
        <v>2.9590486999999999</v>
      </c>
      <c r="Q660" s="295" t="s">
        <v>280</v>
      </c>
      <c r="R660" s="296">
        <v>0</v>
      </c>
      <c r="S660" s="365">
        <v>2.3171321327399757E-3</v>
      </c>
      <c r="T660" s="365">
        <v>1.9258566976557445E-3</v>
      </c>
      <c r="U660" s="365">
        <v>1.2031695481603135</v>
      </c>
      <c r="V660" s="366"/>
      <c r="W660" s="295"/>
      <c r="X660" s="295"/>
      <c r="Y660" s="295"/>
      <c r="Z660" s="313"/>
      <c r="AA660" s="313"/>
      <c r="AB660" s="301"/>
      <c r="AC660" s="295"/>
    </row>
    <row r="661" spans="1:29" ht="15">
      <c r="A661" s="247" t="s">
        <v>176</v>
      </c>
      <c r="B661" s="287" t="s">
        <v>10652</v>
      </c>
      <c r="C661" s="287" t="s">
        <v>2701</v>
      </c>
      <c r="D661" s="305">
        <v>50</v>
      </c>
      <c r="E661" s="287" t="s">
        <v>32</v>
      </c>
      <c r="F661" s="362">
        <v>43707</v>
      </c>
      <c r="G661" s="363" t="s">
        <v>8836</v>
      </c>
      <c r="H661" s="363" t="s">
        <v>3962</v>
      </c>
      <c r="I661" s="364">
        <v>1.1263000000000001</v>
      </c>
      <c r="J661" s="364">
        <v>2</v>
      </c>
      <c r="K661" s="363" t="s">
        <v>438</v>
      </c>
      <c r="L661" s="292">
        <v>121.09</v>
      </c>
      <c r="M661" s="293" t="s">
        <v>3963</v>
      </c>
      <c r="N661" s="293" t="s">
        <v>3964</v>
      </c>
      <c r="O661" s="294" t="s">
        <v>450</v>
      </c>
      <c r="P661" s="295">
        <v>-2.0782828000000002</v>
      </c>
      <c r="Q661" s="295" t="s">
        <v>280</v>
      </c>
      <c r="R661" s="296">
        <v>0</v>
      </c>
      <c r="S661" s="365">
        <v>8.7208960032817892E-4</v>
      </c>
      <c r="T661" s="365">
        <v>1.1737622198827961E-3</v>
      </c>
      <c r="U661" s="365">
        <v>0.74298659946241907</v>
      </c>
      <c r="V661" s="366"/>
      <c r="W661" s="295"/>
      <c r="X661" s="295"/>
      <c r="Y661" s="295"/>
      <c r="Z661" s="313"/>
      <c r="AA661" s="313"/>
      <c r="AB661" s="301"/>
      <c r="AC661" s="295"/>
    </row>
    <row r="662" spans="1:29" ht="15">
      <c r="A662" s="247" t="s">
        <v>176</v>
      </c>
      <c r="B662" s="287" t="s">
        <v>9795</v>
      </c>
      <c r="C662" s="287" t="s">
        <v>10653</v>
      </c>
      <c r="D662" s="305">
        <v>51</v>
      </c>
      <c r="E662" s="287" t="s">
        <v>32</v>
      </c>
      <c r="F662" s="362">
        <v>43707</v>
      </c>
      <c r="G662" s="363" t="s">
        <v>8836</v>
      </c>
      <c r="H662" s="363" t="s">
        <v>9403</v>
      </c>
      <c r="I662" s="364">
        <v>1.1426000000000001</v>
      </c>
      <c r="J662" s="364">
        <v>5</v>
      </c>
      <c r="K662" s="363" t="s">
        <v>438</v>
      </c>
      <c r="L662" s="292">
        <v>81.569999999999993</v>
      </c>
      <c r="M662" s="293" t="s">
        <v>8483</v>
      </c>
      <c r="N662" s="293" t="s">
        <v>9404</v>
      </c>
      <c r="O662" s="294" t="s">
        <v>450</v>
      </c>
      <c r="P662" s="295">
        <v>3.791833</v>
      </c>
      <c r="Q662" s="295" t="s">
        <v>280</v>
      </c>
      <c r="R662" s="296">
        <v>0</v>
      </c>
      <c r="S662" s="365">
        <v>6.8956746360123724E-5</v>
      </c>
      <c r="T662" s="365">
        <v>4.0227768135803958E-4</v>
      </c>
      <c r="U662" s="365">
        <v>0.17141578952959632</v>
      </c>
      <c r="V662" s="366"/>
      <c r="W662" s="295"/>
      <c r="X662" s="295"/>
      <c r="Y662" s="295"/>
      <c r="Z662" s="313"/>
      <c r="AA662" s="313"/>
      <c r="AB662" s="301"/>
      <c r="AC662" s="295"/>
    </row>
    <row r="663" spans="1:29" ht="15">
      <c r="A663" s="247" t="s">
        <v>9796</v>
      </c>
      <c r="B663" s="287" t="s">
        <v>9797</v>
      </c>
      <c r="C663" s="287" t="s">
        <v>2703</v>
      </c>
      <c r="D663" s="305">
        <v>1</v>
      </c>
      <c r="E663" s="287" t="s">
        <v>13</v>
      </c>
      <c r="F663" s="362">
        <v>43707</v>
      </c>
      <c r="G663" s="363" t="s">
        <v>8841</v>
      </c>
      <c r="H663" s="363" t="s">
        <v>3732</v>
      </c>
      <c r="I663" s="364">
        <v>252.1739</v>
      </c>
      <c r="J663" s="364">
        <v>1</v>
      </c>
      <c r="K663" s="363" t="s">
        <v>438</v>
      </c>
      <c r="L663" s="292">
        <v>85.32</v>
      </c>
      <c r="M663" s="293" t="s">
        <v>3733</v>
      </c>
      <c r="N663" s="293" t="s">
        <v>3734</v>
      </c>
      <c r="O663" s="294" t="s">
        <v>10</v>
      </c>
      <c r="P663" s="295">
        <v>-2.0436287000000002</v>
      </c>
      <c r="Q663" s="295" t="s">
        <v>447</v>
      </c>
      <c r="R663" s="296">
        <v>0</v>
      </c>
      <c r="S663" s="365">
        <v>8.3748142496640476E-3</v>
      </c>
      <c r="T663" s="365">
        <v>6.1195267302080834E-3</v>
      </c>
      <c r="U663" s="365">
        <v>1.3685395323666276</v>
      </c>
      <c r="V663" s="366"/>
      <c r="W663" s="295"/>
      <c r="X663" s="295"/>
      <c r="Y663" s="295"/>
      <c r="Z663" s="313"/>
      <c r="AA663" s="313"/>
      <c r="AB663" s="301"/>
      <c r="AC663" s="295"/>
    </row>
    <row r="664" spans="1:29" ht="15">
      <c r="A664" s="247" t="s">
        <v>176</v>
      </c>
      <c r="B664" s="287" t="s">
        <v>10654</v>
      </c>
      <c r="C664" s="287" t="s">
        <v>2708</v>
      </c>
      <c r="D664" s="305">
        <v>2</v>
      </c>
      <c r="E664" s="287" t="s">
        <v>13</v>
      </c>
      <c r="F664" s="362">
        <v>43707</v>
      </c>
      <c r="G664" s="363" t="s">
        <v>8841</v>
      </c>
      <c r="H664" s="363" t="s">
        <v>3738</v>
      </c>
      <c r="I664" s="364">
        <v>264.51609999999999</v>
      </c>
      <c r="J664" s="364">
        <v>7</v>
      </c>
      <c r="K664" s="363" t="s">
        <v>438</v>
      </c>
      <c r="L664" s="292">
        <v>71.11</v>
      </c>
      <c r="M664" s="293" t="s">
        <v>399</v>
      </c>
      <c r="N664" s="293" t="s">
        <v>3739</v>
      </c>
      <c r="O664" s="294" t="s">
        <v>10</v>
      </c>
      <c r="P664" s="295">
        <v>2.4492145000000001</v>
      </c>
      <c r="Q664" s="295" t="s">
        <v>447</v>
      </c>
      <c r="R664" s="296">
        <v>0</v>
      </c>
      <c r="S664" s="365">
        <v>5.4027874788877559E-4</v>
      </c>
      <c r="T664" s="365">
        <v>9.304784557035284E-4</v>
      </c>
      <c r="U664" s="365">
        <v>0.58064616604182906</v>
      </c>
      <c r="V664" s="366"/>
      <c r="W664" s="295"/>
      <c r="X664" s="295"/>
      <c r="Y664" s="295"/>
      <c r="Z664" s="313"/>
      <c r="AA664" s="313"/>
      <c r="AB664" s="301"/>
      <c r="AC664" s="295"/>
    </row>
    <row r="665" spans="1:29" ht="15">
      <c r="A665" s="247" t="s">
        <v>176</v>
      </c>
      <c r="B665" s="287" t="s">
        <v>10655</v>
      </c>
      <c r="C665" s="287" t="s">
        <v>2710</v>
      </c>
      <c r="D665" s="305">
        <v>3</v>
      </c>
      <c r="E665" s="287" t="s">
        <v>13</v>
      </c>
      <c r="F665" s="362">
        <v>43707</v>
      </c>
      <c r="G665" s="363" t="s">
        <v>8841</v>
      </c>
      <c r="H665" s="363" t="s">
        <v>1244</v>
      </c>
      <c r="I665" s="364">
        <v>1395.6522</v>
      </c>
      <c r="J665" s="364">
        <v>2</v>
      </c>
      <c r="K665" s="363" t="s">
        <v>438</v>
      </c>
      <c r="L665" s="292">
        <v>100.76</v>
      </c>
      <c r="M665" s="293" t="s">
        <v>1245</v>
      </c>
      <c r="N665" s="293" t="s">
        <v>1246</v>
      </c>
      <c r="O665" s="294" t="s">
        <v>10</v>
      </c>
      <c r="P665" s="295">
        <v>-11.060112999999999</v>
      </c>
      <c r="Q665" s="295" t="s">
        <v>447</v>
      </c>
      <c r="R665" s="296">
        <v>0</v>
      </c>
      <c r="S665" s="365">
        <v>1.9726681292040436E-3</v>
      </c>
      <c r="T665" s="365">
        <v>1.0949172262122977E-3</v>
      </c>
      <c r="U665" s="365">
        <v>1.8016595976192591</v>
      </c>
      <c r="V665" s="366"/>
      <c r="W665" s="295"/>
      <c r="X665" s="295"/>
      <c r="Y665" s="295"/>
      <c r="Z665" s="313"/>
      <c r="AA665" s="313"/>
      <c r="AB665" s="301"/>
      <c r="AC665" s="295"/>
    </row>
    <row r="666" spans="1:29" ht="15">
      <c r="A666" s="247" t="s">
        <v>176</v>
      </c>
      <c r="B666" s="287" t="s">
        <v>10656</v>
      </c>
      <c r="C666" s="287" t="s">
        <v>2712</v>
      </c>
      <c r="D666" s="305">
        <v>4</v>
      </c>
      <c r="E666" s="287" t="s">
        <v>13</v>
      </c>
      <c r="F666" s="362">
        <v>43707</v>
      </c>
      <c r="G666" s="363" t="s">
        <v>8841</v>
      </c>
      <c r="H666" s="363" t="s">
        <v>4691</v>
      </c>
      <c r="I666" s="364">
        <v>391.66669999999999</v>
      </c>
      <c r="J666" s="364">
        <v>7</v>
      </c>
      <c r="K666" s="363" t="s">
        <v>438</v>
      </c>
      <c r="L666" s="292">
        <v>21.69</v>
      </c>
      <c r="M666" s="293" t="s">
        <v>4692</v>
      </c>
      <c r="N666" s="293" t="s">
        <v>4693</v>
      </c>
      <c r="O666" s="294" t="s">
        <v>10</v>
      </c>
      <c r="P666" s="295">
        <v>-14.572661999999999</v>
      </c>
      <c r="Q666" s="295" t="s">
        <v>280</v>
      </c>
      <c r="R666" s="296">
        <v>0</v>
      </c>
      <c r="S666" s="365">
        <v>1.3773097173175538E-3</v>
      </c>
      <c r="T666" s="365">
        <v>4.5518375177568821E-4</v>
      </c>
      <c r="U666" s="365">
        <v>3.0258323412130137</v>
      </c>
      <c r="V666" s="366"/>
      <c r="W666" s="295"/>
      <c r="X666" s="295"/>
      <c r="Y666" s="295"/>
      <c r="Z666" s="313"/>
      <c r="AA666" s="313"/>
      <c r="AB666" s="301"/>
      <c r="AC666" s="295"/>
    </row>
    <row r="667" spans="1:29" ht="15">
      <c r="A667" s="247" t="s">
        <v>176</v>
      </c>
      <c r="B667" s="287" t="s">
        <v>10657</v>
      </c>
      <c r="C667" s="287" t="s">
        <v>2714</v>
      </c>
      <c r="D667" s="305">
        <v>5</v>
      </c>
      <c r="E667" s="287" t="s">
        <v>13</v>
      </c>
      <c r="F667" s="362">
        <v>43707</v>
      </c>
      <c r="G667" s="363" t="s">
        <v>8841</v>
      </c>
      <c r="H667" s="363" t="s">
        <v>6361</v>
      </c>
      <c r="I667" s="364">
        <v>1479.1667</v>
      </c>
      <c r="J667" s="364">
        <v>8</v>
      </c>
      <c r="K667" s="363" t="s">
        <v>438</v>
      </c>
      <c r="L667" s="292">
        <v>48.07</v>
      </c>
      <c r="M667" s="293" t="s">
        <v>6362</v>
      </c>
      <c r="N667" s="293" t="s">
        <v>6363</v>
      </c>
      <c r="O667" s="294" t="s">
        <v>10</v>
      </c>
      <c r="P667" s="295">
        <v>8.2413910000000001</v>
      </c>
      <c r="Q667" s="295" t="s">
        <v>484</v>
      </c>
      <c r="R667" s="296">
        <v>0</v>
      </c>
      <c r="S667" s="365">
        <v>2.8863810837362804E-3</v>
      </c>
      <c r="T667" s="365">
        <v>3.2258300368486863E-3</v>
      </c>
      <c r="U667" s="365">
        <v>0.89477159390455252</v>
      </c>
      <c r="V667" s="366"/>
      <c r="W667" s="295"/>
      <c r="X667" s="295"/>
      <c r="Y667" s="295"/>
      <c r="Z667" s="313"/>
      <c r="AA667" s="313"/>
      <c r="AB667" s="301"/>
      <c r="AC667" s="295"/>
    </row>
    <row r="668" spans="1:29" ht="15">
      <c r="A668" s="247" t="s">
        <v>176</v>
      </c>
      <c r="B668" s="287" t="s">
        <v>10658</v>
      </c>
      <c r="C668" s="287" t="s">
        <v>2716</v>
      </c>
      <c r="D668" s="305">
        <v>6</v>
      </c>
      <c r="E668" s="287" t="s">
        <v>13</v>
      </c>
      <c r="F668" s="362">
        <v>43707</v>
      </c>
      <c r="G668" s="363" t="s">
        <v>8841</v>
      </c>
      <c r="H668" s="363" t="s">
        <v>3296</v>
      </c>
      <c r="I668" s="364">
        <v>579.31029999999998</v>
      </c>
      <c r="J668" s="364">
        <v>14</v>
      </c>
      <c r="K668" s="363" t="s">
        <v>438</v>
      </c>
      <c r="L668" s="292">
        <v>17.12</v>
      </c>
      <c r="M668" s="293" t="s">
        <v>3297</v>
      </c>
      <c r="N668" s="293" t="s">
        <v>3298</v>
      </c>
      <c r="O668" s="294" t="s">
        <v>10</v>
      </c>
      <c r="P668" s="295">
        <v>-10.647178</v>
      </c>
      <c r="Q668" s="295" t="s">
        <v>484</v>
      </c>
      <c r="R668" s="296">
        <v>0</v>
      </c>
      <c r="S668" s="365">
        <v>2.821614214595545E-4</v>
      </c>
      <c r="T668" s="365">
        <v>3.0179200372983003E-4</v>
      </c>
      <c r="U668" s="365">
        <v>0.93495327236088999</v>
      </c>
      <c r="V668" s="366"/>
      <c r="W668" s="295"/>
      <c r="X668" s="295"/>
      <c r="Y668" s="295"/>
      <c r="Z668" s="313"/>
      <c r="AA668" s="313"/>
      <c r="AB668" s="301"/>
      <c r="AC668" s="295"/>
    </row>
    <row r="669" spans="1:29" ht="15">
      <c r="A669" s="247" t="s">
        <v>7477</v>
      </c>
      <c r="B669" s="287" t="s">
        <v>7478</v>
      </c>
      <c r="C669" s="287" t="s">
        <v>2721</v>
      </c>
      <c r="D669" s="305">
        <v>7</v>
      </c>
      <c r="E669" s="287" t="s">
        <v>13</v>
      </c>
      <c r="F669" s="362">
        <v>43707</v>
      </c>
      <c r="G669" s="363" t="s">
        <v>8841</v>
      </c>
      <c r="H669" s="363" t="s">
        <v>3790</v>
      </c>
      <c r="I669" s="364">
        <v>454.87799999999999</v>
      </c>
      <c r="J669" s="364">
        <v>1</v>
      </c>
      <c r="K669" s="363" t="s">
        <v>438</v>
      </c>
      <c r="L669" s="292">
        <v>43.13</v>
      </c>
      <c r="M669" s="293" t="s">
        <v>3791</v>
      </c>
      <c r="N669" s="293" t="s">
        <v>3792</v>
      </c>
      <c r="O669" s="294" t="s">
        <v>10</v>
      </c>
      <c r="P669" s="295">
        <v>-5.6855440000000002</v>
      </c>
      <c r="Q669" s="295" t="s">
        <v>408</v>
      </c>
      <c r="R669" s="296">
        <v>0</v>
      </c>
      <c r="S669" s="365">
        <v>5.2512258966286893E-4</v>
      </c>
      <c r="T669" s="365">
        <v>5.3998000519184816E-4</v>
      </c>
      <c r="U669" s="365">
        <v>0.97248524873860731</v>
      </c>
      <c r="V669" s="366"/>
      <c r="W669" s="295"/>
      <c r="X669" s="295"/>
      <c r="Y669" s="295"/>
      <c r="Z669" s="313"/>
      <c r="AA669" s="313"/>
      <c r="AB669" s="301"/>
      <c r="AC669" s="295"/>
    </row>
    <row r="670" spans="1:29" ht="15">
      <c r="A670" s="247" t="s">
        <v>176</v>
      </c>
      <c r="B670" s="287" t="s">
        <v>10659</v>
      </c>
      <c r="C670" s="287" t="s">
        <v>2723</v>
      </c>
      <c r="D670" s="305">
        <v>8</v>
      </c>
      <c r="E670" s="287" t="s">
        <v>13</v>
      </c>
      <c r="F670" s="362">
        <v>43707</v>
      </c>
      <c r="G670" s="363" t="s">
        <v>8841</v>
      </c>
      <c r="H670" s="363" t="s">
        <v>4263</v>
      </c>
      <c r="I670" s="364">
        <v>13050</v>
      </c>
      <c r="J670" s="364">
        <v>7</v>
      </c>
      <c r="K670" s="363" t="s">
        <v>438</v>
      </c>
      <c r="L670" s="292">
        <v>46.81</v>
      </c>
      <c r="M670" s="293" t="s">
        <v>4264</v>
      </c>
      <c r="N670" s="293" t="s">
        <v>4265</v>
      </c>
      <c r="O670" s="294" t="s">
        <v>10</v>
      </c>
      <c r="P670" s="295">
        <v>-15.505414999999999</v>
      </c>
      <c r="Q670" s="295" t="s">
        <v>408</v>
      </c>
      <c r="R670" s="296">
        <v>0</v>
      </c>
      <c r="S670" s="365">
        <v>4.4741263251380755E-3</v>
      </c>
      <c r="T670" s="365">
        <v>8.4475148309703738E-3</v>
      </c>
      <c r="U670" s="365">
        <v>0.52963817343474595</v>
      </c>
      <c r="V670" s="366"/>
      <c r="W670" s="295"/>
      <c r="X670" s="295"/>
      <c r="Y670" s="295"/>
      <c r="Z670" s="313"/>
      <c r="AA670" s="313"/>
      <c r="AB670" s="301"/>
      <c r="AC670" s="295"/>
    </row>
    <row r="671" spans="1:29" ht="15">
      <c r="A671" s="247" t="s">
        <v>176</v>
      </c>
      <c r="B671" s="287" t="s">
        <v>10660</v>
      </c>
      <c r="C671" s="287" t="s">
        <v>2725</v>
      </c>
      <c r="D671" s="305">
        <v>9</v>
      </c>
      <c r="E671" s="287" t="s">
        <v>13</v>
      </c>
      <c r="F671" s="362">
        <v>43707</v>
      </c>
      <c r="G671" s="363" t="s">
        <v>8841</v>
      </c>
      <c r="H671" s="363" t="s">
        <v>4001</v>
      </c>
      <c r="I671" s="364">
        <v>375.8621</v>
      </c>
      <c r="J671" s="364">
        <v>8</v>
      </c>
      <c r="K671" s="363" t="s">
        <v>438</v>
      </c>
      <c r="L671" s="292">
        <v>64.349999999999994</v>
      </c>
      <c r="M671" s="293" t="s">
        <v>456</v>
      </c>
      <c r="N671" s="293" t="s">
        <v>4002</v>
      </c>
      <c r="O671" s="294" t="s">
        <v>10</v>
      </c>
      <c r="P671" s="295">
        <v>-9.5699900000000007</v>
      </c>
      <c r="Q671" s="295" t="s">
        <v>447</v>
      </c>
      <c r="R671" s="296">
        <v>0</v>
      </c>
      <c r="S671" s="365">
        <v>5.7204461514430323E-3</v>
      </c>
      <c r="T671" s="365">
        <v>6.0652505131117531E-3</v>
      </c>
      <c r="U671" s="365">
        <v>0.94315084580211017</v>
      </c>
      <c r="V671" s="366"/>
      <c r="W671" s="295"/>
      <c r="X671" s="295"/>
      <c r="Y671" s="295"/>
      <c r="Z671" s="313"/>
      <c r="AA671" s="313"/>
      <c r="AB671" s="301"/>
      <c r="AC671" s="295"/>
    </row>
    <row r="672" spans="1:29" ht="15">
      <c r="A672" s="247" t="s">
        <v>176</v>
      </c>
      <c r="B672" s="287" t="s">
        <v>10661</v>
      </c>
      <c r="C672" s="287" t="s">
        <v>2727</v>
      </c>
      <c r="D672" s="305">
        <v>10</v>
      </c>
      <c r="E672" s="287" t="s">
        <v>13</v>
      </c>
      <c r="F672" s="362">
        <v>43707</v>
      </c>
      <c r="G672" s="363" t="s">
        <v>8841</v>
      </c>
      <c r="H672" s="363" t="s">
        <v>1595</v>
      </c>
      <c r="I672" s="364">
        <v>443.8356</v>
      </c>
      <c r="J672" s="364">
        <v>8</v>
      </c>
      <c r="K672" s="363" t="s">
        <v>438</v>
      </c>
      <c r="L672" s="292">
        <v>92.98</v>
      </c>
      <c r="M672" s="293" t="s">
        <v>1596</v>
      </c>
      <c r="N672" s="293" t="s">
        <v>1597</v>
      </c>
      <c r="O672" s="294" t="s">
        <v>10</v>
      </c>
      <c r="P672" s="295">
        <v>-1.3370036999999999</v>
      </c>
      <c r="Q672" s="295" t="s">
        <v>447</v>
      </c>
      <c r="R672" s="296">
        <v>0</v>
      </c>
      <c r="S672" s="365">
        <v>6.5218368402541761E-5</v>
      </c>
      <c r="T672" s="365">
        <v>4.8429943220490635E-4</v>
      </c>
      <c r="U672" s="365">
        <v>0.13466538274805981</v>
      </c>
      <c r="V672" s="366"/>
      <c r="W672" s="295"/>
      <c r="X672" s="295"/>
      <c r="Y672" s="295"/>
      <c r="Z672" s="313"/>
      <c r="AA672" s="313"/>
      <c r="AB672" s="301"/>
      <c r="AC672" s="295"/>
    </row>
    <row r="673" spans="1:29" ht="15">
      <c r="A673" s="247" t="s">
        <v>176</v>
      </c>
      <c r="B673" s="287" t="s">
        <v>10662</v>
      </c>
      <c r="C673" s="287" t="s">
        <v>2729</v>
      </c>
      <c r="D673" s="305">
        <v>11</v>
      </c>
      <c r="E673" s="287" t="s">
        <v>13</v>
      </c>
      <c r="F673" s="362">
        <v>43707</v>
      </c>
      <c r="G673" s="363" t="s">
        <v>8841</v>
      </c>
      <c r="H673" s="363" t="s">
        <v>7426</v>
      </c>
      <c r="I673" s="364">
        <v>257.52210000000002</v>
      </c>
      <c r="J673" s="364">
        <v>8</v>
      </c>
      <c r="K673" s="363" t="s">
        <v>438</v>
      </c>
      <c r="L673" s="292">
        <v>27.85</v>
      </c>
      <c r="M673" s="293" t="s">
        <v>7427</v>
      </c>
      <c r="N673" s="293" t="s">
        <v>7428</v>
      </c>
      <c r="O673" s="294" t="s">
        <v>10</v>
      </c>
      <c r="P673" s="295">
        <v>-9.4308910000000008</v>
      </c>
      <c r="Q673" s="295" t="s">
        <v>447</v>
      </c>
      <c r="R673" s="296">
        <v>0</v>
      </c>
      <c r="S673" s="365">
        <v>5.9905334792638963E-4</v>
      </c>
      <c r="T673" s="365">
        <v>9.1202681968236183E-4</v>
      </c>
      <c r="U673" s="365">
        <v>0.65683742517026666</v>
      </c>
      <c r="V673" s="366"/>
      <c r="W673" s="295"/>
      <c r="X673" s="295"/>
      <c r="Y673" s="295"/>
      <c r="Z673" s="313"/>
      <c r="AA673" s="313"/>
      <c r="AB673" s="301"/>
      <c r="AC673" s="295"/>
    </row>
    <row r="674" spans="1:29" ht="15">
      <c r="A674" s="247" t="s">
        <v>176</v>
      </c>
      <c r="B674" s="287" t="s">
        <v>9277</v>
      </c>
      <c r="C674" s="287" t="s">
        <v>2731</v>
      </c>
      <c r="D674" s="305">
        <v>12</v>
      </c>
      <c r="E674" s="287" t="s">
        <v>13</v>
      </c>
      <c r="F674" s="362">
        <v>43707</v>
      </c>
      <c r="G674" s="363" t="s">
        <v>8841</v>
      </c>
      <c r="H674" s="363" t="s">
        <v>543</v>
      </c>
      <c r="I674" s="364">
        <v>327.11860000000001</v>
      </c>
      <c r="J674" s="364">
        <v>5</v>
      </c>
      <c r="K674" s="363" t="s">
        <v>438</v>
      </c>
      <c r="L674" s="292">
        <v>21.99</v>
      </c>
      <c r="M674" s="293" t="s">
        <v>544</v>
      </c>
      <c r="N674" s="293" t="s">
        <v>545</v>
      </c>
      <c r="O674" s="294" t="s">
        <v>10</v>
      </c>
      <c r="P674" s="295">
        <v>-18.555557</v>
      </c>
      <c r="Q674" s="295" t="s">
        <v>484</v>
      </c>
      <c r="R674" s="296">
        <v>0</v>
      </c>
      <c r="S674" s="365">
        <v>2.5896287985184021E-4</v>
      </c>
      <c r="T674" s="365">
        <v>3.8110823352843374E-4</v>
      </c>
      <c r="U674" s="365">
        <v>0.67949956749627527</v>
      </c>
      <c r="V674" s="366"/>
      <c r="W674" s="295"/>
      <c r="X674" s="295"/>
      <c r="Y674" s="295"/>
      <c r="Z674" s="313"/>
      <c r="AA674" s="313"/>
      <c r="AB674" s="301"/>
      <c r="AC674" s="295"/>
    </row>
    <row r="675" spans="1:29" ht="15">
      <c r="A675" s="247" t="s">
        <v>10663</v>
      </c>
      <c r="B675" s="287" t="s">
        <v>10664</v>
      </c>
      <c r="C675" s="287" t="s">
        <v>2733</v>
      </c>
      <c r="D675" s="305">
        <v>13</v>
      </c>
      <c r="E675" s="287" t="s">
        <v>13</v>
      </c>
      <c r="F675" s="362">
        <v>43707</v>
      </c>
      <c r="G675" s="363" t="s">
        <v>8841</v>
      </c>
      <c r="H675" s="363" t="s">
        <v>1336</v>
      </c>
      <c r="I675" s="364">
        <v>284.61540000000002</v>
      </c>
      <c r="J675" s="364">
        <v>1</v>
      </c>
      <c r="K675" s="363" t="s">
        <v>438</v>
      </c>
      <c r="L675" s="292">
        <v>27.6</v>
      </c>
      <c r="M675" s="293" t="s">
        <v>1337</v>
      </c>
      <c r="N675" s="293" t="s">
        <v>1338</v>
      </c>
      <c r="O675" s="294" t="s">
        <v>10</v>
      </c>
      <c r="P675" s="295">
        <v>-8.9409410000000005</v>
      </c>
      <c r="Q675" s="295" t="s">
        <v>447</v>
      </c>
      <c r="R675" s="296">
        <v>0</v>
      </c>
      <c r="S675" s="365">
        <v>1.275898840605568E-4</v>
      </c>
      <c r="T675" s="365">
        <v>1.805086959948644E-4</v>
      </c>
      <c r="U675" s="365">
        <v>0.70683511039372215</v>
      </c>
      <c r="V675" s="366"/>
      <c r="W675" s="295"/>
      <c r="X675" s="295"/>
      <c r="Y675" s="295"/>
      <c r="Z675" s="313"/>
      <c r="AA675" s="313"/>
      <c r="AB675" s="301"/>
      <c r="AC675" s="295"/>
    </row>
    <row r="676" spans="1:29" ht="15">
      <c r="A676" s="247" t="s">
        <v>176</v>
      </c>
      <c r="B676" s="287" t="s">
        <v>10665</v>
      </c>
      <c r="C676" s="287" t="s">
        <v>2738</v>
      </c>
      <c r="D676" s="305">
        <v>14</v>
      </c>
      <c r="E676" s="287" t="s">
        <v>13</v>
      </c>
      <c r="F676" s="362">
        <v>43707</v>
      </c>
      <c r="G676" s="363" t="s">
        <v>8841</v>
      </c>
      <c r="H676" s="363" t="s">
        <v>3320</v>
      </c>
      <c r="I676" s="364">
        <v>3166.6667000000002</v>
      </c>
      <c r="J676" s="364">
        <v>5</v>
      </c>
      <c r="K676" s="363" t="s">
        <v>438</v>
      </c>
      <c r="L676" s="292">
        <v>42.63</v>
      </c>
      <c r="M676" s="293" t="s">
        <v>3321</v>
      </c>
      <c r="N676" s="293" t="s">
        <v>3322</v>
      </c>
      <c r="O676" s="294" t="s">
        <v>10</v>
      </c>
      <c r="P676" s="295">
        <v>-11.994213</v>
      </c>
      <c r="Q676" s="295" t="s">
        <v>280</v>
      </c>
      <c r="R676" s="296">
        <v>0</v>
      </c>
      <c r="S676" s="365">
        <v>1.3742126975914495E-3</v>
      </c>
      <c r="T676" s="365">
        <v>1.2906620404906743E-3</v>
      </c>
      <c r="U676" s="365">
        <v>1.0647347287513094</v>
      </c>
      <c r="V676" s="366"/>
      <c r="W676" s="295"/>
      <c r="X676" s="295"/>
      <c r="Y676" s="295"/>
      <c r="Z676" s="313"/>
      <c r="AA676" s="313"/>
      <c r="AB676" s="301"/>
      <c r="AC676" s="295"/>
    </row>
    <row r="677" spans="1:29" ht="15">
      <c r="A677" s="247" t="s">
        <v>176</v>
      </c>
      <c r="B677" s="287" t="s">
        <v>10666</v>
      </c>
      <c r="C677" s="287" t="s">
        <v>2740</v>
      </c>
      <c r="D677" s="305">
        <v>15</v>
      </c>
      <c r="E677" s="287" t="s">
        <v>13</v>
      </c>
      <c r="F677" s="362">
        <v>43707</v>
      </c>
      <c r="G677" s="363" t="s">
        <v>8841</v>
      </c>
      <c r="H677" s="363" t="s">
        <v>4161</v>
      </c>
      <c r="I677" s="364">
        <v>365.30610000000001</v>
      </c>
      <c r="J677" s="364">
        <v>8</v>
      </c>
      <c r="K677" s="363" t="s">
        <v>438</v>
      </c>
      <c r="L677" s="292">
        <v>40.29</v>
      </c>
      <c r="M677" s="293" t="s">
        <v>4162</v>
      </c>
      <c r="N677" s="293" t="s">
        <v>4163</v>
      </c>
      <c r="O677" s="294" t="s">
        <v>10</v>
      </c>
      <c r="P677" s="295">
        <v>-2.184993</v>
      </c>
      <c r="Q677" s="295" t="s">
        <v>484</v>
      </c>
      <c r="R677" s="296">
        <v>0</v>
      </c>
      <c r="S677" s="365">
        <v>8.8566111789865399E-4</v>
      </c>
      <c r="T677" s="365">
        <v>1.3423054607507811E-3</v>
      </c>
      <c r="U677" s="365">
        <v>0.6598059411926136</v>
      </c>
      <c r="V677" s="366"/>
      <c r="W677" s="295"/>
      <c r="X677" s="295"/>
      <c r="Y677" s="295"/>
      <c r="Z677" s="313"/>
      <c r="AA677" s="313"/>
      <c r="AB677" s="301"/>
      <c r="AC677" s="295"/>
    </row>
    <row r="678" spans="1:29" ht="15">
      <c r="A678" s="247" t="s">
        <v>176</v>
      </c>
      <c r="B678" s="287" t="s">
        <v>10667</v>
      </c>
      <c r="C678" s="287" t="s">
        <v>2742</v>
      </c>
      <c r="D678" s="305">
        <v>16</v>
      </c>
      <c r="E678" s="287" t="s">
        <v>13</v>
      </c>
      <c r="F678" s="362">
        <v>43707</v>
      </c>
      <c r="G678" s="363" t="s">
        <v>8841</v>
      </c>
      <c r="H678" s="363" t="s">
        <v>569</v>
      </c>
      <c r="I678" s="364">
        <v>355.14019999999999</v>
      </c>
      <c r="J678" s="364">
        <v>7</v>
      </c>
      <c r="K678" s="363" t="s">
        <v>438</v>
      </c>
      <c r="L678" s="292">
        <v>86.33</v>
      </c>
      <c r="M678" s="293" t="s">
        <v>570</v>
      </c>
      <c r="N678" s="293" t="s">
        <v>571</v>
      </c>
      <c r="O678" s="294" t="s">
        <v>10</v>
      </c>
      <c r="P678" s="295">
        <v>-0.104141235</v>
      </c>
      <c r="Q678" s="295" t="s">
        <v>408</v>
      </c>
      <c r="R678" s="296">
        <v>0</v>
      </c>
      <c r="S678" s="365">
        <v>1.2991259249024506E-4</v>
      </c>
      <c r="T678" s="365">
        <v>4.6165145207467093E-4</v>
      </c>
      <c r="U678" s="365">
        <v>0.28140839134462864</v>
      </c>
      <c r="V678" s="366"/>
      <c r="W678" s="295"/>
      <c r="X678" s="295"/>
      <c r="Y678" s="295"/>
      <c r="Z678" s="313"/>
      <c r="AA678" s="313"/>
      <c r="AB678" s="301"/>
      <c r="AC678" s="295"/>
    </row>
    <row r="679" spans="1:29" ht="15">
      <c r="A679" s="247" t="s">
        <v>176</v>
      </c>
      <c r="B679" s="287" t="s">
        <v>10668</v>
      </c>
      <c r="C679" s="287" t="s">
        <v>2744</v>
      </c>
      <c r="D679" s="305">
        <v>17</v>
      </c>
      <c r="E679" s="287" t="s">
        <v>13</v>
      </c>
      <c r="F679" s="362">
        <v>43707</v>
      </c>
      <c r="G679" s="363" t="s">
        <v>8841</v>
      </c>
      <c r="H679" s="363" t="s">
        <v>576</v>
      </c>
      <c r="I679" s="364">
        <v>786.95650000000001</v>
      </c>
      <c r="J679" s="364">
        <v>7</v>
      </c>
      <c r="K679" s="363" t="s">
        <v>438</v>
      </c>
      <c r="L679" s="292">
        <v>42.68</v>
      </c>
      <c r="M679" s="293" t="s">
        <v>577</v>
      </c>
      <c r="N679" s="293" t="s">
        <v>578</v>
      </c>
      <c r="O679" s="294" t="s">
        <v>10</v>
      </c>
      <c r="P679" s="295">
        <v>-14.691179999999999</v>
      </c>
      <c r="Q679" s="295" t="s">
        <v>447</v>
      </c>
      <c r="R679" s="296">
        <v>0</v>
      </c>
      <c r="S679" s="365">
        <v>9.006715769083419E-5</v>
      </c>
      <c r="T679" s="365">
        <v>2.2425085098702651E-4</v>
      </c>
      <c r="U679" s="365">
        <v>0.40163574539141794</v>
      </c>
      <c r="V679" s="366"/>
      <c r="W679" s="295"/>
      <c r="X679" s="295"/>
      <c r="Y679" s="295"/>
      <c r="Z679" s="313"/>
      <c r="AA679" s="313"/>
      <c r="AB679" s="301"/>
      <c r="AC679" s="295"/>
    </row>
    <row r="680" spans="1:29" ht="15">
      <c r="A680" s="247" t="s">
        <v>176</v>
      </c>
      <c r="B680" s="287" t="s">
        <v>10669</v>
      </c>
      <c r="C680" s="287" t="s">
        <v>2749</v>
      </c>
      <c r="D680" s="305">
        <v>18</v>
      </c>
      <c r="E680" s="287" t="s">
        <v>13</v>
      </c>
      <c r="F680" s="362">
        <v>43707</v>
      </c>
      <c r="G680" s="363" t="s">
        <v>8841</v>
      </c>
      <c r="H680" s="363" t="s">
        <v>1377</v>
      </c>
      <c r="I680" s="364">
        <v>321.15379999999999</v>
      </c>
      <c r="J680" s="364">
        <v>7</v>
      </c>
      <c r="K680" s="363" t="s">
        <v>438</v>
      </c>
      <c r="L680" s="292">
        <v>79.180000000000007</v>
      </c>
      <c r="M680" s="293" t="s">
        <v>1378</v>
      </c>
      <c r="N680" s="293" t="s">
        <v>1379</v>
      </c>
      <c r="O680" s="294" t="s">
        <v>10</v>
      </c>
      <c r="P680" s="295">
        <v>-1.4070450999999999</v>
      </c>
      <c r="Q680" s="295" t="s">
        <v>484</v>
      </c>
      <c r="R680" s="296">
        <v>0</v>
      </c>
      <c r="S680" s="365">
        <v>5.0211402696495999E-5</v>
      </c>
      <c r="T680" s="365">
        <v>4.9377055736141053E-4</v>
      </c>
      <c r="U680" s="365">
        <v>0.10168974627570646</v>
      </c>
      <c r="V680" s="366"/>
      <c r="W680" s="295"/>
      <c r="X680" s="295"/>
      <c r="Y680" s="295"/>
      <c r="Z680" s="313"/>
      <c r="AA680" s="313"/>
      <c r="AB680" s="301"/>
      <c r="AC680" s="295"/>
    </row>
    <row r="681" spans="1:29" ht="15">
      <c r="A681" s="247" t="s">
        <v>176</v>
      </c>
      <c r="B681" s="287" t="s">
        <v>10670</v>
      </c>
      <c r="C681" s="287" t="s">
        <v>2751</v>
      </c>
      <c r="D681" s="305">
        <v>19</v>
      </c>
      <c r="E681" s="287" t="s">
        <v>13</v>
      </c>
      <c r="F681" s="362">
        <v>43707</v>
      </c>
      <c r="G681" s="363" t="s">
        <v>8841</v>
      </c>
      <c r="H681" s="363" t="s">
        <v>4729</v>
      </c>
      <c r="I681" s="364">
        <v>798.90110000000004</v>
      </c>
      <c r="J681" s="364">
        <v>7</v>
      </c>
      <c r="K681" s="363" t="s">
        <v>438</v>
      </c>
      <c r="L681" s="292">
        <v>37.090000000000003</v>
      </c>
      <c r="M681" s="293" t="s">
        <v>4730</v>
      </c>
      <c r="N681" s="293" t="s">
        <v>4731</v>
      </c>
      <c r="O681" s="294" t="s">
        <v>10</v>
      </c>
      <c r="P681" s="295">
        <v>-8.056521</v>
      </c>
      <c r="Q681" s="295" t="s">
        <v>280</v>
      </c>
      <c r="R681" s="296">
        <v>0</v>
      </c>
      <c r="S681" s="365">
        <v>2.5554938921900265E-3</v>
      </c>
      <c r="T681" s="365">
        <v>2.0138956710603795E-3</v>
      </c>
      <c r="U681" s="365">
        <v>1.2689306248145806</v>
      </c>
      <c r="V681" s="366"/>
      <c r="W681" s="295"/>
      <c r="X681" s="295"/>
      <c r="Y681" s="295"/>
      <c r="Z681" s="313"/>
      <c r="AA681" s="313"/>
      <c r="AB681" s="301"/>
      <c r="AC681" s="295"/>
    </row>
    <row r="682" spans="1:29" ht="15">
      <c r="A682" s="247" t="s">
        <v>176</v>
      </c>
      <c r="B682" s="287" t="s">
        <v>10671</v>
      </c>
      <c r="C682" s="287" t="s">
        <v>2754</v>
      </c>
      <c r="D682" s="305">
        <v>20</v>
      </c>
      <c r="E682" s="287" t="s">
        <v>13</v>
      </c>
      <c r="F682" s="362">
        <v>43707</v>
      </c>
      <c r="G682" s="363" t="s">
        <v>8841</v>
      </c>
      <c r="H682" s="363" t="s">
        <v>1124</v>
      </c>
      <c r="I682" s="364">
        <v>1484.6153999999999</v>
      </c>
      <c r="J682" s="364">
        <v>4</v>
      </c>
      <c r="K682" s="363" t="s">
        <v>438</v>
      </c>
      <c r="L682" s="292">
        <v>34.71</v>
      </c>
      <c r="M682" s="293" t="s">
        <v>1125</v>
      </c>
      <c r="N682" s="293" t="s">
        <v>1126</v>
      </c>
      <c r="O682" s="294" t="s">
        <v>10</v>
      </c>
      <c r="P682" s="295">
        <v>8.7065459999999995</v>
      </c>
      <c r="Q682" s="295" t="s">
        <v>484</v>
      </c>
      <c r="R682" s="296">
        <v>0</v>
      </c>
      <c r="S682" s="365">
        <v>5.0386684749883912E-5</v>
      </c>
      <c r="T682" s="365">
        <v>6.9109043488496278E-4</v>
      </c>
      <c r="U682" s="365">
        <v>7.290895982125864E-2</v>
      </c>
      <c r="V682" s="366"/>
      <c r="W682" s="295"/>
      <c r="X682" s="295"/>
      <c r="Y682" s="295"/>
      <c r="Z682" s="313"/>
      <c r="AA682" s="313"/>
      <c r="AB682" s="301"/>
      <c r="AC682" s="295"/>
    </row>
    <row r="683" spans="1:29" ht="15">
      <c r="A683" s="247" t="s">
        <v>176</v>
      </c>
      <c r="B683" s="287" t="s">
        <v>10672</v>
      </c>
      <c r="C683" s="287" t="s">
        <v>2756</v>
      </c>
      <c r="D683" s="305">
        <v>21</v>
      </c>
      <c r="E683" s="287" t="s">
        <v>13</v>
      </c>
      <c r="F683" s="362">
        <v>43707</v>
      </c>
      <c r="G683" s="363" t="s">
        <v>8841</v>
      </c>
      <c r="H683" s="363" t="s">
        <v>2589</v>
      </c>
      <c r="I683" s="364">
        <v>985.71429999999998</v>
      </c>
      <c r="J683" s="364">
        <v>8</v>
      </c>
      <c r="K683" s="363" t="s">
        <v>438</v>
      </c>
      <c r="L683" s="292">
        <v>18.84</v>
      </c>
      <c r="M683" s="293" t="s">
        <v>2590</v>
      </c>
      <c r="N683" s="293" t="s">
        <v>2591</v>
      </c>
      <c r="O683" s="294" t="s">
        <v>10</v>
      </c>
      <c r="P683" s="295">
        <v>-18.086957999999999</v>
      </c>
      <c r="Q683" s="295" t="s">
        <v>484</v>
      </c>
      <c r="R683" s="296">
        <v>0</v>
      </c>
      <c r="S683" s="365">
        <v>9.3028835656197768E-4</v>
      </c>
      <c r="T683" s="365">
        <v>6.55686017447374E-4</v>
      </c>
      <c r="U683" s="365">
        <v>1.4188015785110799</v>
      </c>
      <c r="V683" s="366"/>
      <c r="W683" s="295"/>
      <c r="X683" s="295"/>
      <c r="Y683" s="295"/>
      <c r="Z683" s="313"/>
      <c r="AA683" s="313"/>
      <c r="AB683" s="301"/>
      <c r="AC683" s="295"/>
    </row>
    <row r="684" spans="1:29" ht="15">
      <c r="A684" s="247" t="s">
        <v>176</v>
      </c>
      <c r="B684" s="287" t="s">
        <v>10673</v>
      </c>
      <c r="C684" s="287" t="s">
        <v>2758</v>
      </c>
      <c r="D684" s="305">
        <v>22</v>
      </c>
      <c r="E684" s="287" t="s">
        <v>13</v>
      </c>
      <c r="F684" s="362">
        <v>43707</v>
      </c>
      <c r="G684" s="363" t="s">
        <v>8841</v>
      </c>
      <c r="H684" s="363" t="s">
        <v>5417</v>
      </c>
      <c r="I684" s="364">
        <v>1309.0908999999999</v>
      </c>
      <c r="J684" s="364">
        <v>7</v>
      </c>
      <c r="K684" s="363" t="s">
        <v>438</v>
      </c>
      <c r="L684" s="292">
        <v>13.66</v>
      </c>
      <c r="M684" s="293" t="s">
        <v>5418</v>
      </c>
      <c r="N684" s="293" t="s">
        <v>5419</v>
      </c>
      <c r="O684" s="294" t="s">
        <v>10</v>
      </c>
      <c r="P684" s="295">
        <v>-15.102548000000001</v>
      </c>
      <c r="Q684" s="295" t="s">
        <v>408</v>
      </c>
      <c r="R684" s="296">
        <v>0</v>
      </c>
      <c r="S684" s="365">
        <v>1.0488188476959907E-4</v>
      </c>
      <c r="T684" s="365">
        <v>2.0889969576078359E-4</v>
      </c>
      <c r="U684" s="365">
        <v>0.50206815470761634</v>
      </c>
      <c r="V684" s="366"/>
      <c r="W684" s="295"/>
      <c r="X684" s="295"/>
      <c r="Y684" s="295"/>
      <c r="Z684" s="313"/>
      <c r="AA684" s="313"/>
      <c r="AB684" s="301"/>
      <c r="AC684" s="295"/>
    </row>
    <row r="685" spans="1:29" ht="15">
      <c r="A685" s="247" t="s">
        <v>176</v>
      </c>
      <c r="B685" s="287" t="s">
        <v>9798</v>
      </c>
      <c r="C685" s="287" t="s">
        <v>2760</v>
      </c>
      <c r="D685" s="305">
        <v>23</v>
      </c>
      <c r="E685" s="287" t="s">
        <v>13</v>
      </c>
      <c r="F685" s="362">
        <v>43707</v>
      </c>
      <c r="G685" s="363" t="s">
        <v>8841</v>
      </c>
      <c r="H685" s="363" t="s">
        <v>4490</v>
      </c>
      <c r="I685" s="364">
        <v>258.39999999999998</v>
      </c>
      <c r="J685" s="364">
        <v>11</v>
      </c>
      <c r="K685" s="363" t="s">
        <v>438</v>
      </c>
      <c r="L685" s="292">
        <v>58.28</v>
      </c>
      <c r="M685" s="293" t="s">
        <v>4491</v>
      </c>
      <c r="N685" s="293" t="s">
        <v>4492</v>
      </c>
      <c r="O685" s="294" t="s">
        <v>10</v>
      </c>
      <c r="P685" s="295">
        <v>1.1278748999999999</v>
      </c>
      <c r="Q685" s="295" t="s">
        <v>484</v>
      </c>
      <c r="R685" s="296">
        <v>0</v>
      </c>
      <c r="S685" s="365">
        <v>3.1026493253974121E-4</v>
      </c>
      <c r="T685" s="365">
        <v>8.8923171453796101E-4</v>
      </c>
      <c r="U685" s="365">
        <v>0.34891348055546223</v>
      </c>
      <c r="V685" s="366"/>
      <c r="W685" s="295"/>
      <c r="X685" s="295"/>
      <c r="Y685" s="295"/>
      <c r="Z685" s="313"/>
      <c r="AA685" s="313"/>
      <c r="AB685" s="301"/>
      <c r="AC685" s="295"/>
    </row>
    <row r="686" spans="1:29" ht="15">
      <c r="A686" s="247" t="s">
        <v>176</v>
      </c>
      <c r="B686" s="287" t="s">
        <v>10674</v>
      </c>
      <c r="C686" s="287" t="s">
        <v>2763</v>
      </c>
      <c r="D686" s="305">
        <v>24</v>
      </c>
      <c r="E686" s="287" t="s">
        <v>13</v>
      </c>
      <c r="F686" s="362">
        <v>43707</v>
      </c>
      <c r="G686" s="363" t="s">
        <v>8841</v>
      </c>
      <c r="H686" s="363" t="s">
        <v>4284</v>
      </c>
      <c r="I686" s="364">
        <v>364.07769999999999</v>
      </c>
      <c r="J686" s="364">
        <v>7</v>
      </c>
      <c r="K686" s="363" t="s">
        <v>438</v>
      </c>
      <c r="L686" s="292">
        <v>164.62</v>
      </c>
      <c r="M686" s="293" t="s">
        <v>4285</v>
      </c>
      <c r="N686" s="293" t="s">
        <v>4286</v>
      </c>
      <c r="O686" s="294" t="s">
        <v>10</v>
      </c>
      <c r="P686" s="295">
        <v>-4.5459867000000003</v>
      </c>
      <c r="Q686" s="295" t="s">
        <v>404</v>
      </c>
      <c r="R686" s="296">
        <v>0</v>
      </c>
      <c r="S686" s="365">
        <v>5.105939547408179E-3</v>
      </c>
      <c r="T686" s="365">
        <v>4.8216508221523404E-3</v>
      </c>
      <c r="U686" s="365">
        <v>1.0589608695739055</v>
      </c>
      <c r="V686" s="366"/>
      <c r="W686" s="295"/>
      <c r="X686" s="295"/>
      <c r="Y686" s="295"/>
      <c r="Z686" s="313"/>
      <c r="AA686" s="313"/>
      <c r="AB686" s="301"/>
      <c r="AC686" s="295"/>
    </row>
    <row r="687" spans="1:29" ht="15">
      <c r="A687" s="247" t="s">
        <v>176</v>
      </c>
      <c r="B687" s="287" t="s">
        <v>10675</v>
      </c>
      <c r="C687" s="287" t="s">
        <v>2768</v>
      </c>
      <c r="D687" s="305">
        <v>25</v>
      </c>
      <c r="E687" s="287" t="s">
        <v>13</v>
      </c>
      <c r="F687" s="362">
        <v>43707</v>
      </c>
      <c r="G687" s="363" t="s">
        <v>8841</v>
      </c>
      <c r="H687" s="363" t="s">
        <v>1395</v>
      </c>
      <c r="I687" s="364">
        <v>391.83670000000001</v>
      </c>
      <c r="J687" s="364">
        <v>2</v>
      </c>
      <c r="K687" s="363" t="s">
        <v>438</v>
      </c>
      <c r="L687" s="292">
        <v>81.819999999999993</v>
      </c>
      <c r="M687" s="293" t="s">
        <v>1396</v>
      </c>
      <c r="N687" s="293" t="s">
        <v>1397</v>
      </c>
      <c r="O687" s="294" t="s">
        <v>10</v>
      </c>
      <c r="P687" s="295">
        <v>-3.6504924000000001</v>
      </c>
      <c r="Q687" s="295" t="s">
        <v>456</v>
      </c>
      <c r="R687" s="296">
        <v>0</v>
      </c>
      <c r="S687" s="365">
        <v>2.3995280757773297E-4</v>
      </c>
      <c r="T687" s="365">
        <v>6.172349055797526E-4</v>
      </c>
      <c r="U687" s="365">
        <v>0.38875443596688941</v>
      </c>
      <c r="V687" s="366"/>
      <c r="W687" s="295"/>
      <c r="X687" s="295"/>
      <c r="Y687" s="295"/>
      <c r="Z687" s="313"/>
      <c r="AA687" s="313"/>
      <c r="AB687" s="301"/>
      <c r="AC687" s="295"/>
    </row>
    <row r="688" spans="1:29" ht="15">
      <c r="A688" s="247" t="s">
        <v>176</v>
      </c>
      <c r="B688" s="287" t="s">
        <v>10676</v>
      </c>
      <c r="C688" s="287" t="s">
        <v>2770</v>
      </c>
      <c r="D688" s="305">
        <v>26</v>
      </c>
      <c r="E688" s="287" t="s">
        <v>13</v>
      </c>
      <c r="F688" s="362">
        <v>43707</v>
      </c>
      <c r="G688" s="363" t="s">
        <v>8841</v>
      </c>
      <c r="H688" s="363" t="s">
        <v>3863</v>
      </c>
      <c r="I688" s="364">
        <v>1100</v>
      </c>
      <c r="J688" s="364">
        <v>8</v>
      </c>
      <c r="K688" s="363" t="s">
        <v>438</v>
      </c>
      <c r="L688" s="292">
        <v>128.36000000000001</v>
      </c>
      <c r="M688" s="293" t="s">
        <v>3864</v>
      </c>
      <c r="N688" s="293" t="s">
        <v>3865</v>
      </c>
      <c r="O688" s="294" t="s">
        <v>10</v>
      </c>
      <c r="P688" s="295">
        <v>-1.4283538</v>
      </c>
      <c r="Q688" s="295" t="s">
        <v>404</v>
      </c>
      <c r="R688" s="296">
        <v>0</v>
      </c>
      <c r="S688" s="365">
        <v>7.3211873594306682E-3</v>
      </c>
      <c r="T688" s="365">
        <v>1.4358143939986219E-2</v>
      </c>
      <c r="U688" s="365">
        <v>0.50989789418685094</v>
      </c>
      <c r="V688" s="366"/>
      <c r="W688" s="295"/>
      <c r="X688" s="295"/>
      <c r="Y688" s="295"/>
      <c r="Z688" s="313"/>
      <c r="AA688" s="313"/>
      <c r="AB688" s="301"/>
      <c r="AC688" s="295"/>
    </row>
    <row r="689" spans="1:29" ht="15">
      <c r="A689" s="247" t="s">
        <v>176</v>
      </c>
      <c r="B689" s="287" t="s">
        <v>10677</v>
      </c>
      <c r="C689" s="287" t="s">
        <v>2772</v>
      </c>
      <c r="D689" s="305">
        <v>27</v>
      </c>
      <c r="E689" s="287" t="s">
        <v>13</v>
      </c>
      <c r="F689" s="362">
        <v>43707</v>
      </c>
      <c r="G689" s="363" t="s">
        <v>8841</v>
      </c>
      <c r="H689" s="363" t="s">
        <v>4868</v>
      </c>
      <c r="I689" s="364">
        <v>650</v>
      </c>
      <c r="J689" s="364">
        <v>8</v>
      </c>
      <c r="K689" s="363" t="s">
        <v>438</v>
      </c>
      <c r="L689" s="292">
        <v>20.27</v>
      </c>
      <c r="M689" s="293" t="s">
        <v>4869</v>
      </c>
      <c r="N689" s="293" t="s">
        <v>4870</v>
      </c>
      <c r="O689" s="294" t="s">
        <v>10</v>
      </c>
      <c r="P689" s="295">
        <v>-1.6973853000000001</v>
      </c>
      <c r="Q689" s="295" t="s">
        <v>280</v>
      </c>
      <c r="R689" s="296">
        <v>0</v>
      </c>
      <c r="S689" s="365">
        <v>1.267565451323855E-4</v>
      </c>
      <c r="T689" s="365">
        <v>1.6130509661712452E-3</v>
      </c>
      <c r="U689" s="365">
        <v>7.858185996023187E-2</v>
      </c>
      <c r="V689" s="366"/>
      <c r="W689" s="295"/>
      <c r="X689" s="295"/>
      <c r="Y689" s="295"/>
      <c r="Z689" s="313"/>
      <c r="AA689" s="313"/>
      <c r="AB689" s="301"/>
      <c r="AC689" s="295"/>
    </row>
    <row r="690" spans="1:29" ht="15">
      <c r="A690" s="247" t="s">
        <v>176</v>
      </c>
      <c r="B690" s="287" t="s">
        <v>10678</v>
      </c>
      <c r="C690" s="287" t="s">
        <v>2775</v>
      </c>
      <c r="D690" s="305">
        <v>28</v>
      </c>
      <c r="E690" s="287" t="s">
        <v>13</v>
      </c>
      <c r="F690" s="362">
        <v>43707</v>
      </c>
      <c r="G690" s="363" t="s">
        <v>8841</v>
      </c>
      <c r="H690" s="363" t="s">
        <v>1633</v>
      </c>
      <c r="I690" s="364">
        <v>2920</v>
      </c>
      <c r="J690" s="364">
        <v>2</v>
      </c>
      <c r="K690" s="363" t="s">
        <v>438</v>
      </c>
      <c r="L690" s="292">
        <v>112.97</v>
      </c>
      <c r="M690" s="293" t="s">
        <v>1634</v>
      </c>
      <c r="N690" s="293" t="s">
        <v>1635</v>
      </c>
      <c r="O690" s="294" t="s">
        <v>10</v>
      </c>
      <c r="P690" s="295">
        <v>3.6897660000000001</v>
      </c>
      <c r="Q690" s="295" t="s">
        <v>447</v>
      </c>
      <c r="R690" s="296">
        <v>0</v>
      </c>
      <c r="S690" s="365">
        <v>4.9798053374650927E-3</v>
      </c>
      <c r="T690" s="365">
        <v>4.0060756900299303E-3</v>
      </c>
      <c r="U690" s="365">
        <v>1.2430632176667353</v>
      </c>
      <c r="V690" s="366"/>
      <c r="W690" s="295"/>
      <c r="X690" s="295"/>
      <c r="Y690" s="295"/>
      <c r="Z690" s="313"/>
      <c r="AA690" s="313"/>
      <c r="AB690" s="301"/>
      <c r="AC690" s="295"/>
    </row>
    <row r="691" spans="1:29" ht="15">
      <c r="A691" s="247" t="s">
        <v>10679</v>
      </c>
      <c r="B691" s="287" t="s">
        <v>10680</v>
      </c>
      <c r="C691" s="287" t="s">
        <v>2777</v>
      </c>
      <c r="D691" s="305">
        <v>29</v>
      </c>
      <c r="E691" s="287" t="s">
        <v>13</v>
      </c>
      <c r="F691" s="362">
        <v>43707</v>
      </c>
      <c r="G691" s="363" t="s">
        <v>8841</v>
      </c>
      <c r="H691" s="363" t="s">
        <v>1150</v>
      </c>
      <c r="I691" s="364">
        <v>375</v>
      </c>
      <c r="J691" s="364">
        <v>1</v>
      </c>
      <c r="K691" s="363" t="s">
        <v>438</v>
      </c>
      <c r="L691" s="292">
        <v>28.53</v>
      </c>
      <c r="M691" s="293" t="s">
        <v>1151</v>
      </c>
      <c r="N691" s="293" t="s">
        <v>1152</v>
      </c>
      <c r="O691" s="294" t="s">
        <v>10</v>
      </c>
      <c r="P691" s="295">
        <v>-13.676244000000001</v>
      </c>
      <c r="Q691" s="295" t="s">
        <v>447</v>
      </c>
      <c r="R691" s="296">
        <v>0</v>
      </c>
      <c r="S691" s="365">
        <v>5.7409658507071588E-8</v>
      </c>
      <c r="T691" s="365">
        <v>1.2503752318276031E-4</v>
      </c>
      <c r="U691" s="365">
        <v>4.5913944107129441E-4</v>
      </c>
      <c r="V691" s="366"/>
      <c r="W691" s="295"/>
      <c r="X691" s="295"/>
      <c r="Y691" s="295"/>
      <c r="Z691" s="313"/>
      <c r="AA691" s="313"/>
      <c r="AB691" s="301"/>
      <c r="AC691" s="295"/>
    </row>
    <row r="692" spans="1:29" ht="15">
      <c r="A692" s="247" t="s">
        <v>176</v>
      </c>
      <c r="B692" s="287" t="s">
        <v>10681</v>
      </c>
      <c r="C692" s="287" t="s">
        <v>2779</v>
      </c>
      <c r="D692" s="305">
        <v>30</v>
      </c>
      <c r="E692" s="287" t="s">
        <v>13</v>
      </c>
      <c r="F692" s="362">
        <v>43707</v>
      </c>
      <c r="G692" s="363" t="s">
        <v>8841</v>
      </c>
      <c r="H692" s="363" t="s">
        <v>2616</v>
      </c>
      <c r="I692" s="364">
        <v>690</v>
      </c>
      <c r="J692" s="364">
        <v>4</v>
      </c>
      <c r="K692" s="363" t="s">
        <v>438</v>
      </c>
      <c r="L692" s="292">
        <v>11.84</v>
      </c>
      <c r="M692" s="293" t="s">
        <v>2617</v>
      </c>
      <c r="N692" s="293" t="s">
        <v>2618</v>
      </c>
      <c r="O692" s="294" t="s">
        <v>10</v>
      </c>
      <c r="P692" s="295">
        <v>-15.849322000000001</v>
      </c>
      <c r="Q692" s="295" t="s">
        <v>484</v>
      </c>
      <c r="R692" s="296">
        <v>0</v>
      </c>
      <c r="S692" s="365">
        <v>4.8139618462524476E-4</v>
      </c>
      <c r="T692" s="365">
        <v>4.0689122543533478E-4</v>
      </c>
      <c r="U692" s="365">
        <v>1.1831078050655843</v>
      </c>
      <c r="V692" s="366"/>
      <c r="W692" s="295"/>
      <c r="X692" s="295"/>
      <c r="Y692" s="295"/>
      <c r="Z692" s="313"/>
      <c r="AA692" s="313"/>
      <c r="AB692" s="301"/>
      <c r="AC692" s="295"/>
    </row>
    <row r="693" spans="1:29" ht="15">
      <c r="A693" s="247" t="s">
        <v>176</v>
      </c>
      <c r="B693" s="287" t="s">
        <v>10682</v>
      </c>
      <c r="C693" s="287" t="s">
        <v>2781</v>
      </c>
      <c r="D693" s="305">
        <v>31</v>
      </c>
      <c r="E693" s="287" t="s">
        <v>13</v>
      </c>
      <c r="F693" s="362">
        <v>43707</v>
      </c>
      <c r="G693" s="363" t="s">
        <v>8841</v>
      </c>
      <c r="H693" s="363" t="s">
        <v>3878</v>
      </c>
      <c r="I693" s="364">
        <v>258.85419999999999</v>
      </c>
      <c r="J693" s="364">
        <v>2</v>
      </c>
      <c r="K693" s="363" t="s">
        <v>438</v>
      </c>
      <c r="L693" s="292">
        <v>138.27000000000001</v>
      </c>
      <c r="M693" s="293" t="s">
        <v>3879</v>
      </c>
      <c r="N693" s="293" t="s">
        <v>3880</v>
      </c>
      <c r="O693" s="294" t="s">
        <v>10</v>
      </c>
      <c r="P693" s="295">
        <v>-0.48937797999999999</v>
      </c>
      <c r="Q693" s="295" t="s">
        <v>404</v>
      </c>
      <c r="R693" s="296">
        <v>0</v>
      </c>
      <c r="S693" s="365">
        <v>1.0293355380566922E-3</v>
      </c>
      <c r="T693" s="365">
        <v>1.1649759987130992E-3</v>
      </c>
      <c r="U693" s="365">
        <v>0.88356802131010137</v>
      </c>
      <c r="V693" s="366"/>
      <c r="W693" s="295"/>
      <c r="X693" s="295"/>
      <c r="Y693" s="295"/>
      <c r="Z693" s="313"/>
      <c r="AA693" s="313"/>
      <c r="AB693" s="301"/>
      <c r="AC693" s="295"/>
    </row>
    <row r="694" spans="1:29" ht="15">
      <c r="A694" s="247" t="s">
        <v>176</v>
      </c>
      <c r="B694" s="287" t="s">
        <v>10683</v>
      </c>
      <c r="C694" s="287" t="s">
        <v>2783</v>
      </c>
      <c r="D694" s="305">
        <v>32</v>
      </c>
      <c r="E694" s="287" t="s">
        <v>13</v>
      </c>
      <c r="F694" s="362">
        <v>43707</v>
      </c>
      <c r="G694" s="363" t="s">
        <v>8841</v>
      </c>
      <c r="H694" s="363" t="s">
        <v>4301</v>
      </c>
      <c r="I694" s="364">
        <v>620</v>
      </c>
      <c r="J694" s="364">
        <v>5</v>
      </c>
      <c r="K694" s="363" t="s">
        <v>438</v>
      </c>
      <c r="L694" s="292">
        <v>86.47</v>
      </c>
      <c r="M694" s="293" t="s">
        <v>4302</v>
      </c>
      <c r="N694" s="293" t="s">
        <v>4303</v>
      </c>
      <c r="O694" s="294" t="s">
        <v>10</v>
      </c>
      <c r="P694" s="295">
        <v>4.193282</v>
      </c>
      <c r="Q694" s="295" t="s">
        <v>484</v>
      </c>
      <c r="R694" s="296">
        <v>0</v>
      </c>
      <c r="S694" s="365">
        <v>7.6585447661283272E-3</v>
      </c>
      <c r="T694" s="365">
        <v>9.2589378623332986E-3</v>
      </c>
      <c r="U694" s="365">
        <v>0.82715154588998785</v>
      </c>
      <c r="V694" s="366"/>
      <c r="W694" s="295"/>
      <c r="X694" s="295"/>
      <c r="Y694" s="295"/>
      <c r="Z694" s="313"/>
      <c r="AA694" s="313"/>
      <c r="AB694" s="301"/>
      <c r="AC694" s="295"/>
    </row>
    <row r="695" spans="1:29" ht="15">
      <c r="A695" s="247" t="s">
        <v>176</v>
      </c>
      <c r="B695" s="287" t="s">
        <v>10684</v>
      </c>
      <c r="C695" s="287" t="s">
        <v>2786</v>
      </c>
      <c r="D695" s="305">
        <v>33</v>
      </c>
      <c r="E695" s="287" t="s">
        <v>13</v>
      </c>
      <c r="F695" s="362">
        <v>43707</v>
      </c>
      <c r="G695" s="363" t="s">
        <v>8841</v>
      </c>
      <c r="H695" s="363" t="s">
        <v>670</v>
      </c>
      <c r="I695" s="364">
        <v>327.58620000000002</v>
      </c>
      <c r="J695" s="364">
        <v>7</v>
      </c>
      <c r="K695" s="363" t="s">
        <v>438</v>
      </c>
      <c r="L695" s="292">
        <v>18.39</v>
      </c>
      <c r="M695" s="293" t="s">
        <v>671</v>
      </c>
      <c r="N695" s="293" t="s">
        <v>672</v>
      </c>
      <c r="O695" s="294" t="s">
        <v>10</v>
      </c>
      <c r="P695" s="295">
        <v>-26.994842999999999</v>
      </c>
      <c r="Q695" s="295" t="s">
        <v>484</v>
      </c>
      <c r="R695" s="296">
        <v>0</v>
      </c>
      <c r="S695" s="365">
        <v>1.1304862415569445E-4</v>
      </c>
      <c r="T695" s="365">
        <v>2.7063376238452535E-4</v>
      </c>
      <c r="U695" s="365">
        <v>0.41771811158975519</v>
      </c>
      <c r="V695" s="366"/>
      <c r="W695" s="295"/>
      <c r="X695" s="295"/>
      <c r="Y695" s="295"/>
      <c r="Z695" s="313"/>
      <c r="AA695" s="313"/>
      <c r="AB695" s="301"/>
      <c r="AC695" s="295"/>
    </row>
    <row r="696" spans="1:29" ht="15">
      <c r="A696" s="247" t="s">
        <v>176</v>
      </c>
      <c r="B696" s="287" t="s">
        <v>10685</v>
      </c>
      <c r="C696" s="287" t="s">
        <v>2788</v>
      </c>
      <c r="D696" s="305">
        <v>34</v>
      </c>
      <c r="E696" s="287" t="s">
        <v>13</v>
      </c>
      <c r="F696" s="362">
        <v>43707</v>
      </c>
      <c r="G696" s="363" t="s">
        <v>8841</v>
      </c>
      <c r="H696" s="363" t="s">
        <v>4992</v>
      </c>
      <c r="I696" s="364">
        <v>1560.4650999999999</v>
      </c>
      <c r="J696" s="364">
        <v>7</v>
      </c>
      <c r="K696" s="363" t="s">
        <v>438</v>
      </c>
      <c r="L696" s="292">
        <v>180.91</v>
      </c>
      <c r="M696" s="293" t="s">
        <v>4993</v>
      </c>
      <c r="N696" s="293" t="s">
        <v>4994</v>
      </c>
      <c r="O696" s="294" t="s">
        <v>10</v>
      </c>
      <c r="P696" s="295">
        <v>9.0081930000000003</v>
      </c>
      <c r="Q696" s="295" t="s">
        <v>447</v>
      </c>
      <c r="R696" s="296">
        <v>0</v>
      </c>
      <c r="S696" s="365">
        <v>9.316375698395741E-4</v>
      </c>
      <c r="T696" s="365">
        <v>1.2228117943895648E-3</v>
      </c>
      <c r="U696" s="365">
        <v>0.76188140653701597</v>
      </c>
      <c r="V696" s="366"/>
      <c r="W696" s="295"/>
      <c r="X696" s="295"/>
      <c r="Y696" s="295"/>
      <c r="Z696" s="313"/>
      <c r="AA696" s="313"/>
      <c r="AB696" s="301"/>
      <c r="AC696" s="295"/>
    </row>
    <row r="697" spans="1:29" ht="15">
      <c r="A697" s="247" t="s">
        <v>176</v>
      </c>
      <c r="B697" s="287" t="s">
        <v>10686</v>
      </c>
      <c r="C697" s="287" t="s">
        <v>2790</v>
      </c>
      <c r="D697" s="305">
        <v>35</v>
      </c>
      <c r="E697" s="287" t="s">
        <v>13</v>
      </c>
      <c r="F697" s="362">
        <v>43707</v>
      </c>
      <c r="G697" s="363" t="s">
        <v>8841</v>
      </c>
      <c r="H697" s="363" t="s">
        <v>1659</v>
      </c>
      <c r="I697" s="364">
        <v>286.40780000000001</v>
      </c>
      <c r="J697" s="364">
        <v>7</v>
      </c>
      <c r="K697" s="363" t="s">
        <v>438</v>
      </c>
      <c r="L697" s="292">
        <v>48.06</v>
      </c>
      <c r="M697" s="293" t="s">
        <v>1660</v>
      </c>
      <c r="N697" s="293" t="s">
        <v>1661</v>
      </c>
      <c r="O697" s="294" t="s">
        <v>10</v>
      </c>
      <c r="P697" s="295">
        <v>-17.832106</v>
      </c>
      <c r="Q697" s="295" t="s">
        <v>447</v>
      </c>
      <c r="R697" s="296">
        <v>0</v>
      </c>
      <c r="S697" s="365">
        <v>1.1232471784389064E-3</v>
      </c>
      <c r="T697" s="365">
        <v>4.7503699170878261E-4</v>
      </c>
      <c r="U697" s="365">
        <v>2.364546757502842</v>
      </c>
      <c r="V697" s="366"/>
      <c r="W697" s="295"/>
      <c r="X697" s="295"/>
      <c r="Y697" s="295"/>
      <c r="Z697" s="313"/>
      <c r="AA697" s="313"/>
      <c r="AB697" s="301"/>
      <c r="AC697" s="295"/>
    </row>
    <row r="698" spans="1:29" ht="15">
      <c r="A698" s="247" t="s">
        <v>10687</v>
      </c>
      <c r="B698" s="287" t="s">
        <v>10688</v>
      </c>
      <c r="C698" s="287" t="s">
        <v>2795</v>
      </c>
      <c r="D698" s="305">
        <v>36</v>
      </c>
      <c r="E698" s="287" t="s">
        <v>13</v>
      </c>
      <c r="F698" s="362">
        <v>43707</v>
      </c>
      <c r="G698" s="363" t="s">
        <v>8841</v>
      </c>
      <c r="H698" s="363" t="s">
        <v>2948</v>
      </c>
      <c r="I698" s="364">
        <v>250.57470000000001</v>
      </c>
      <c r="J698" s="364">
        <v>1</v>
      </c>
      <c r="K698" s="363" t="s">
        <v>438</v>
      </c>
      <c r="L698" s="292">
        <v>52.06</v>
      </c>
      <c r="M698" s="293" t="s">
        <v>2949</v>
      </c>
      <c r="N698" s="293" t="s">
        <v>2950</v>
      </c>
      <c r="O698" s="294" t="s">
        <v>10</v>
      </c>
      <c r="P698" s="295">
        <v>-7.5310826000000004</v>
      </c>
      <c r="Q698" s="295" t="s">
        <v>404</v>
      </c>
      <c r="R698" s="296">
        <v>0</v>
      </c>
      <c r="S698" s="365">
        <v>3.6979827030749783E-3</v>
      </c>
      <c r="T698" s="365">
        <v>5.299068317759387E-3</v>
      </c>
      <c r="U698" s="365">
        <v>0.69785526083547489</v>
      </c>
      <c r="V698" s="366"/>
      <c r="W698" s="295"/>
      <c r="X698" s="295"/>
      <c r="Y698" s="295"/>
      <c r="Z698" s="313"/>
      <c r="AA698" s="313"/>
      <c r="AB698" s="301"/>
      <c r="AC698" s="295"/>
    </row>
    <row r="699" spans="1:29" ht="15">
      <c r="A699" s="247" t="s">
        <v>176</v>
      </c>
      <c r="B699" s="287" t="s">
        <v>10689</v>
      </c>
      <c r="C699" s="287" t="s">
        <v>2797</v>
      </c>
      <c r="D699" s="305">
        <v>37</v>
      </c>
      <c r="E699" s="287" t="s">
        <v>13</v>
      </c>
      <c r="F699" s="362">
        <v>43707</v>
      </c>
      <c r="G699" s="363" t="s">
        <v>8841</v>
      </c>
      <c r="H699" s="363" t="s">
        <v>1450</v>
      </c>
      <c r="I699" s="364">
        <v>618.75</v>
      </c>
      <c r="J699" s="364">
        <v>4</v>
      </c>
      <c r="K699" s="363" t="s">
        <v>438</v>
      </c>
      <c r="L699" s="292">
        <v>71.430000000000007</v>
      </c>
      <c r="M699" s="293" t="s">
        <v>1451</v>
      </c>
      <c r="N699" s="293" t="s">
        <v>1452</v>
      </c>
      <c r="O699" s="294" t="s">
        <v>10</v>
      </c>
      <c r="P699" s="295">
        <v>-2.5378644000000001</v>
      </c>
      <c r="Q699" s="295" t="s">
        <v>456</v>
      </c>
      <c r="R699" s="296">
        <v>0</v>
      </c>
      <c r="S699" s="365">
        <v>1.6290638113892095E-4</v>
      </c>
      <c r="T699" s="365">
        <v>3.5483636319316752E-4</v>
      </c>
      <c r="U699" s="365">
        <v>0.45910283735558749</v>
      </c>
      <c r="V699" s="366"/>
      <c r="W699" s="295"/>
      <c r="X699" s="295"/>
      <c r="Y699" s="295"/>
      <c r="Z699" s="313"/>
      <c r="AA699" s="313"/>
      <c r="AB699" s="301"/>
      <c r="AC699" s="295"/>
    </row>
    <row r="700" spans="1:29" ht="15">
      <c r="A700" s="247" t="s">
        <v>176</v>
      </c>
      <c r="B700" s="287" t="s">
        <v>10690</v>
      </c>
      <c r="C700" s="287" t="s">
        <v>2802</v>
      </c>
      <c r="D700" s="305">
        <v>38</v>
      </c>
      <c r="E700" s="287" t="s">
        <v>13</v>
      </c>
      <c r="F700" s="362">
        <v>43707</v>
      </c>
      <c r="G700" s="363" t="s">
        <v>8841</v>
      </c>
      <c r="H700" s="363" t="s">
        <v>986</v>
      </c>
      <c r="I700" s="364">
        <v>342.30770000000001</v>
      </c>
      <c r="J700" s="364">
        <v>2</v>
      </c>
      <c r="K700" s="363" t="s">
        <v>438</v>
      </c>
      <c r="L700" s="292">
        <v>262.43</v>
      </c>
      <c r="M700" s="293" t="s">
        <v>987</v>
      </c>
      <c r="N700" s="293" t="s">
        <v>988</v>
      </c>
      <c r="O700" s="294" t="s">
        <v>10</v>
      </c>
      <c r="P700" s="295">
        <v>6.9353223000000002</v>
      </c>
      <c r="Q700" s="295" t="s">
        <v>484</v>
      </c>
      <c r="R700" s="296">
        <v>0</v>
      </c>
      <c r="S700" s="365">
        <v>6.9302388881267924E-4</v>
      </c>
      <c r="T700" s="365">
        <v>1.2504931858677371E-3</v>
      </c>
      <c r="U700" s="365">
        <v>0.55420045198549317</v>
      </c>
      <c r="V700" s="366"/>
      <c r="W700" s="295"/>
      <c r="X700" s="295"/>
      <c r="Y700" s="295"/>
      <c r="Z700" s="313"/>
      <c r="AA700" s="313"/>
      <c r="AB700" s="301"/>
      <c r="AC700" s="295"/>
    </row>
    <row r="701" spans="1:29" ht="15">
      <c r="A701" s="247" t="s">
        <v>176</v>
      </c>
      <c r="B701" s="287" t="s">
        <v>10691</v>
      </c>
      <c r="C701" s="287" t="s">
        <v>2804</v>
      </c>
      <c r="D701" s="305">
        <v>39</v>
      </c>
      <c r="E701" s="287" t="s">
        <v>13</v>
      </c>
      <c r="F701" s="362">
        <v>43707</v>
      </c>
      <c r="G701" s="363" t="s">
        <v>8841</v>
      </c>
      <c r="H701" s="363" t="s">
        <v>2650</v>
      </c>
      <c r="I701" s="364">
        <v>374.5455</v>
      </c>
      <c r="J701" s="364">
        <v>6</v>
      </c>
      <c r="K701" s="363" t="s">
        <v>438</v>
      </c>
      <c r="L701" s="292">
        <v>32.43</v>
      </c>
      <c r="M701" s="293" t="s">
        <v>2651</v>
      </c>
      <c r="N701" s="293" t="s">
        <v>2652</v>
      </c>
      <c r="O701" s="294" t="s">
        <v>10</v>
      </c>
      <c r="P701" s="295">
        <v>-18.864149999999999</v>
      </c>
      <c r="Q701" s="295" t="s">
        <v>280</v>
      </c>
      <c r="R701" s="296">
        <v>0</v>
      </c>
      <c r="S701" s="365">
        <v>2.519337284016604E-3</v>
      </c>
      <c r="T701" s="365">
        <v>1.8783504751321055E-3</v>
      </c>
      <c r="U701" s="365">
        <v>1.3412498452076242</v>
      </c>
      <c r="V701" s="366"/>
      <c r="W701" s="295"/>
      <c r="X701" s="295"/>
      <c r="Y701" s="295"/>
      <c r="Z701" s="313"/>
      <c r="AA701" s="313"/>
      <c r="AB701" s="301"/>
      <c r="AC701" s="295"/>
    </row>
    <row r="702" spans="1:29" ht="15">
      <c r="A702" s="247" t="s">
        <v>176</v>
      </c>
      <c r="B702" s="287" t="s">
        <v>9281</v>
      </c>
      <c r="C702" s="287" t="s">
        <v>2809</v>
      </c>
      <c r="D702" s="305">
        <v>40</v>
      </c>
      <c r="E702" s="287" t="s">
        <v>13</v>
      </c>
      <c r="F702" s="362">
        <v>43707</v>
      </c>
      <c r="G702" s="363" t="s">
        <v>8841</v>
      </c>
      <c r="H702" s="363" t="s">
        <v>2959</v>
      </c>
      <c r="I702" s="364">
        <v>880</v>
      </c>
      <c r="J702" s="364">
        <v>4</v>
      </c>
      <c r="K702" s="363" t="s">
        <v>438</v>
      </c>
      <c r="L702" s="292">
        <v>39.82</v>
      </c>
      <c r="M702" s="293" t="s">
        <v>2960</v>
      </c>
      <c r="N702" s="293" t="s">
        <v>2961</v>
      </c>
      <c r="O702" s="294" t="s">
        <v>10</v>
      </c>
      <c r="P702" s="295">
        <v>-4.714048</v>
      </c>
      <c r="Q702" s="295" t="s">
        <v>447</v>
      </c>
      <c r="R702" s="296">
        <v>0</v>
      </c>
      <c r="S702" s="365">
        <v>1.2685270498756366E-5</v>
      </c>
      <c r="T702" s="365">
        <v>2.6652333504991583E-4</v>
      </c>
      <c r="U702" s="365">
        <v>4.7595346562733822E-2</v>
      </c>
      <c r="V702" s="366"/>
      <c r="W702" s="295"/>
      <c r="X702" s="295"/>
      <c r="Y702" s="295"/>
      <c r="Z702" s="313"/>
      <c r="AA702" s="313"/>
      <c r="AB702" s="301"/>
      <c r="AC702" s="295"/>
    </row>
    <row r="703" spans="1:29" ht="15">
      <c r="A703" s="247" t="s">
        <v>176</v>
      </c>
      <c r="B703" s="287" t="s">
        <v>10692</v>
      </c>
      <c r="C703" s="287" t="s">
        <v>2811</v>
      </c>
      <c r="D703" s="305">
        <v>41</v>
      </c>
      <c r="E703" s="287" t="s">
        <v>13</v>
      </c>
      <c r="F703" s="362">
        <v>43707</v>
      </c>
      <c r="G703" s="363" t="s">
        <v>8841</v>
      </c>
      <c r="H703" s="363" t="s">
        <v>2965</v>
      </c>
      <c r="I703" s="364">
        <v>345.42250000000001</v>
      </c>
      <c r="J703" s="364">
        <v>4</v>
      </c>
      <c r="K703" s="363" t="s">
        <v>438</v>
      </c>
      <c r="L703" s="292">
        <v>141.63</v>
      </c>
      <c r="M703" s="293" t="s">
        <v>2966</v>
      </c>
      <c r="N703" s="293" t="s">
        <v>2967</v>
      </c>
      <c r="O703" s="294" t="s">
        <v>10</v>
      </c>
      <c r="P703" s="295">
        <v>4.5780180000000001</v>
      </c>
      <c r="Q703" s="295" t="s">
        <v>408</v>
      </c>
      <c r="R703" s="296">
        <v>0</v>
      </c>
      <c r="S703" s="365">
        <v>2.5009559775892565E-3</v>
      </c>
      <c r="T703" s="365">
        <v>1.6148897113123122E-3</v>
      </c>
      <c r="U703" s="365">
        <v>1.5486853127306743</v>
      </c>
      <c r="V703" s="366"/>
      <c r="W703" s="295"/>
      <c r="X703" s="295"/>
      <c r="Y703" s="295"/>
      <c r="Z703" s="313"/>
      <c r="AA703" s="313"/>
      <c r="AB703" s="301"/>
      <c r="AC703" s="295"/>
    </row>
    <row r="704" spans="1:29" ht="15">
      <c r="A704" s="247" t="s">
        <v>176</v>
      </c>
      <c r="B704" s="287" t="s">
        <v>10693</v>
      </c>
      <c r="C704" s="287" t="s">
        <v>2813</v>
      </c>
      <c r="D704" s="305">
        <v>42</v>
      </c>
      <c r="E704" s="287" t="s">
        <v>13</v>
      </c>
      <c r="F704" s="362">
        <v>43707</v>
      </c>
      <c r="G704" s="363" t="s">
        <v>8841</v>
      </c>
      <c r="H704" s="363" t="s">
        <v>1469</v>
      </c>
      <c r="I704" s="364">
        <v>947.5</v>
      </c>
      <c r="J704" s="364">
        <v>9</v>
      </c>
      <c r="K704" s="363" t="s">
        <v>438</v>
      </c>
      <c r="L704" s="292">
        <v>141.81</v>
      </c>
      <c r="M704" s="293" t="s">
        <v>1470</v>
      </c>
      <c r="N704" s="293" t="s">
        <v>1471</v>
      </c>
      <c r="O704" s="294" t="s">
        <v>10</v>
      </c>
      <c r="P704" s="295">
        <v>6.8168163000000002</v>
      </c>
      <c r="Q704" s="295" t="s">
        <v>447</v>
      </c>
      <c r="R704" s="296">
        <v>0</v>
      </c>
      <c r="S704" s="365">
        <v>4.2942779672362373E-4</v>
      </c>
      <c r="T704" s="365">
        <v>8.5708729104734495E-4</v>
      </c>
      <c r="U704" s="365">
        <v>0.50103157660740816</v>
      </c>
      <c r="V704" s="366"/>
      <c r="W704" s="295"/>
      <c r="X704" s="295"/>
      <c r="Y704" s="295"/>
      <c r="Z704" s="313"/>
      <c r="AA704" s="313"/>
      <c r="AB704" s="301"/>
      <c r="AC704" s="295"/>
    </row>
    <row r="705" spans="1:29" ht="15">
      <c r="A705" s="247" t="s">
        <v>176</v>
      </c>
      <c r="B705" s="287" t="s">
        <v>10694</v>
      </c>
      <c r="C705" s="287" t="s">
        <v>2815</v>
      </c>
      <c r="D705" s="305">
        <v>43</v>
      </c>
      <c r="E705" s="287" t="s">
        <v>13</v>
      </c>
      <c r="F705" s="362">
        <v>43707</v>
      </c>
      <c r="G705" s="363" t="s">
        <v>8841</v>
      </c>
      <c r="H705" s="363" t="s">
        <v>1489</v>
      </c>
      <c r="I705" s="364">
        <v>712.5</v>
      </c>
      <c r="J705" s="364">
        <v>7</v>
      </c>
      <c r="K705" s="363" t="s">
        <v>438</v>
      </c>
      <c r="L705" s="292">
        <v>37.99</v>
      </c>
      <c r="M705" s="293" t="s">
        <v>1490</v>
      </c>
      <c r="N705" s="293" t="s">
        <v>1491</v>
      </c>
      <c r="O705" s="294" t="s">
        <v>10</v>
      </c>
      <c r="P705" s="295">
        <v>-13.952434999999999</v>
      </c>
      <c r="Q705" s="295" t="s">
        <v>280</v>
      </c>
      <c r="R705" s="296">
        <v>0</v>
      </c>
      <c r="S705" s="365">
        <v>1.1382539346895725E-4</v>
      </c>
      <c r="T705" s="365">
        <v>1.5907842409338329E-4</v>
      </c>
      <c r="U705" s="365">
        <v>0.71553005454805541</v>
      </c>
      <c r="V705" s="366"/>
      <c r="W705" s="295"/>
      <c r="X705" s="295"/>
      <c r="Y705" s="295"/>
      <c r="Z705" s="313"/>
      <c r="AA705" s="313"/>
      <c r="AB705" s="301"/>
      <c r="AC705" s="295"/>
    </row>
    <row r="706" spans="1:29" ht="15">
      <c r="A706" s="247" t="s">
        <v>176</v>
      </c>
      <c r="B706" s="287" t="s">
        <v>10695</v>
      </c>
      <c r="C706" s="287" t="s">
        <v>2817</v>
      </c>
      <c r="D706" s="305">
        <v>44</v>
      </c>
      <c r="E706" s="287" t="s">
        <v>13</v>
      </c>
      <c r="F706" s="362">
        <v>43707</v>
      </c>
      <c r="G706" s="363" t="s">
        <v>8841</v>
      </c>
      <c r="H706" s="363" t="s">
        <v>1494</v>
      </c>
      <c r="I706" s="364">
        <v>930</v>
      </c>
      <c r="J706" s="364">
        <v>11</v>
      </c>
      <c r="K706" s="363" t="s">
        <v>438</v>
      </c>
      <c r="L706" s="292">
        <v>42.65</v>
      </c>
      <c r="M706" s="293" t="s">
        <v>1495</v>
      </c>
      <c r="N706" s="293" t="s">
        <v>1496</v>
      </c>
      <c r="O706" s="294" t="s">
        <v>10</v>
      </c>
      <c r="P706" s="295">
        <v>0.80358980000000002</v>
      </c>
      <c r="Q706" s="295" t="s">
        <v>280</v>
      </c>
      <c r="R706" s="296">
        <v>0</v>
      </c>
      <c r="S706" s="365">
        <v>3.6990089216904404E-4</v>
      </c>
      <c r="T706" s="365">
        <v>1.2675264944142146E-3</v>
      </c>
      <c r="U706" s="365">
        <v>0.29182892333938404</v>
      </c>
      <c r="V706" s="366"/>
      <c r="W706" s="295"/>
      <c r="X706" s="295"/>
      <c r="Y706" s="295"/>
      <c r="Z706" s="313"/>
      <c r="AA706" s="313"/>
      <c r="AB706" s="301"/>
      <c r="AC706" s="295"/>
    </row>
    <row r="707" spans="1:29" ht="15">
      <c r="A707" s="247" t="s">
        <v>176</v>
      </c>
      <c r="B707" s="287" t="s">
        <v>10696</v>
      </c>
      <c r="C707" s="287" t="s">
        <v>2819</v>
      </c>
      <c r="D707" s="305">
        <v>45</v>
      </c>
      <c r="E707" s="287" t="s">
        <v>13</v>
      </c>
      <c r="F707" s="362">
        <v>43707</v>
      </c>
      <c r="G707" s="363" t="s">
        <v>8841</v>
      </c>
      <c r="H707" s="363" t="s">
        <v>1525</v>
      </c>
      <c r="I707" s="364">
        <v>429.26830000000001</v>
      </c>
      <c r="J707" s="364">
        <v>11</v>
      </c>
      <c r="K707" s="363" t="s">
        <v>438</v>
      </c>
      <c r="L707" s="292">
        <v>180.02</v>
      </c>
      <c r="M707" s="293" t="s">
        <v>1526</v>
      </c>
      <c r="N707" s="293" t="s">
        <v>1527</v>
      </c>
      <c r="O707" s="294" t="s">
        <v>10</v>
      </c>
      <c r="P707" s="295">
        <v>8.0422519999999995</v>
      </c>
      <c r="Q707" s="295" t="s">
        <v>456</v>
      </c>
      <c r="R707" s="296">
        <v>0</v>
      </c>
      <c r="S707" s="365">
        <v>4.9945346406990981E-3</v>
      </c>
      <c r="T707" s="365">
        <v>1.9538151075418836E-3</v>
      </c>
      <c r="U707" s="365">
        <v>2.556298506148198</v>
      </c>
      <c r="V707" s="366"/>
      <c r="W707" s="295"/>
      <c r="X707" s="295"/>
      <c r="Y707" s="295"/>
      <c r="Z707" s="313"/>
      <c r="AA707" s="313"/>
      <c r="AB707" s="301"/>
      <c r="AC707" s="295"/>
    </row>
    <row r="708" spans="1:29" ht="15">
      <c r="A708" s="247" t="s">
        <v>176</v>
      </c>
      <c r="B708" s="287" t="s">
        <v>10697</v>
      </c>
      <c r="C708" s="287" t="s">
        <v>2821</v>
      </c>
      <c r="D708" s="305">
        <v>46</v>
      </c>
      <c r="E708" s="287" t="s">
        <v>13</v>
      </c>
      <c r="F708" s="362">
        <v>43707</v>
      </c>
      <c r="G708" s="363" t="s">
        <v>8841</v>
      </c>
      <c r="H708" s="363" t="s">
        <v>1223</v>
      </c>
      <c r="I708" s="364">
        <v>1991.6667</v>
      </c>
      <c r="J708" s="364">
        <v>5</v>
      </c>
      <c r="K708" s="363" t="s">
        <v>438</v>
      </c>
      <c r="L708" s="292">
        <v>60.47</v>
      </c>
      <c r="M708" s="293" t="s">
        <v>1224</v>
      </c>
      <c r="N708" s="293" t="s">
        <v>1225</v>
      </c>
      <c r="O708" s="294" t="s">
        <v>10</v>
      </c>
      <c r="P708" s="295">
        <v>-5.9856949999999998</v>
      </c>
      <c r="Q708" s="295" t="s">
        <v>447</v>
      </c>
      <c r="R708" s="296">
        <v>0</v>
      </c>
      <c r="S708" s="365">
        <v>1.4791993881495829E-5</v>
      </c>
      <c r="T708" s="365">
        <v>4.3222898952958424E-4</v>
      </c>
      <c r="U708" s="365">
        <v>3.4222586267512213E-2</v>
      </c>
      <c r="V708" s="366"/>
      <c r="W708" s="295"/>
      <c r="X708" s="295"/>
      <c r="Y708" s="295"/>
      <c r="Z708" s="313"/>
      <c r="AA708" s="313"/>
      <c r="AB708" s="301"/>
      <c r="AC708" s="295"/>
    </row>
    <row r="709" spans="1:29" ht="15">
      <c r="A709" s="247" t="s">
        <v>176</v>
      </c>
      <c r="B709" s="287" t="s">
        <v>10698</v>
      </c>
      <c r="C709" s="287" t="s">
        <v>2823</v>
      </c>
      <c r="D709" s="305">
        <v>47</v>
      </c>
      <c r="E709" s="287" t="s">
        <v>13</v>
      </c>
      <c r="F709" s="362">
        <v>43707</v>
      </c>
      <c r="G709" s="363" t="s">
        <v>8841</v>
      </c>
      <c r="H709" s="363" t="s">
        <v>1530</v>
      </c>
      <c r="I709" s="364">
        <v>1047.8261</v>
      </c>
      <c r="J709" s="364">
        <v>8</v>
      </c>
      <c r="K709" s="363" t="s">
        <v>438</v>
      </c>
      <c r="L709" s="292">
        <v>211.89</v>
      </c>
      <c r="M709" s="293" t="s">
        <v>1531</v>
      </c>
      <c r="N709" s="293" t="s">
        <v>1532</v>
      </c>
      <c r="O709" s="294" t="s">
        <v>10</v>
      </c>
      <c r="P709" s="295">
        <v>0.63165426000000002</v>
      </c>
      <c r="Q709" s="295" t="s">
        <v>447</v>
      </c>
      <c r="R709" s="296">
        <v>0</v>
      </c>
      <c r="S709" s="365">
        <v>1.2751323038356658E-4</v>
      </c>
      <c r="T709" s="365">
        <v>6.028779174708129E-4</v>
      </c>
      <c r="U709" s="365">
        <v>0.21150754852410045</v>
      </c>
      <c r="V709" s="366"/>
      <c r="W709" s="295"/>
      <c r="X709" s="295"/>
      <c r="Y709" s="295"/>
      <c r="Z709" s="313"/>
      <c r="AA709" s="313"/>
      <c r="AB709" s="301"/>
      <c r="AC709" s="295"/>
    </row>
    <row r="710" spans="1:29" ht="15">
      <c r="A710" s="247" t="s">
        <v>176</v>
      </c>
      <c r="B710" s="287" t="s">
        <v>10699</v>
      </c>
      <c r="C710" s="287" t="s">
        <v>2825</v>
      </c>
      <c r="D710" s="305">
        <v>48</v>
      </c>
      <c r="E710" s="287" t="s">
        <v>13</v>
      </c>
      <c r="F710" s="362">
        <v>43707</v>
      </c>
      <c r="G710" s="363" t="s">
        <v>8841</v>
      </c>
      <c r="H710" s="363" t="s">
        <v>3138</v>
      </c>
      <c r="I710" s="364">
        <v>379.798</v>
      </c>
      <c r="J710" s="364">
        <v>7</v>
      </c>
      <c r="K710" s="363" t="s">
        <v>438</v>
      </c>
      <c r="L710" s="292">
        <v>22.12</v>
      </c>
      <c r="M710" s="293" t="s">
        <v>3139</v>
      </c>
      <c r="N710" s="293" t="s">
        <v>3140</v>
      </c>
      <c r="O710" s="294" t="s">
        <v>10</v>
      </c>
      <c r="P710" s="295">
        <v>5.3333399999999997</v>
      </c>
      <c r="Q710" s="295" t="s">
        <v>447</v>
      </c>
      <c r="R710" s="296">
        <v>0</v>
      </c>
      <c r="S710" s="365">
        <v>4.1871963925321521E-4</v>
      </c>
      <c r="T710" s="365">
        <v>3.8987320095507701E-4</v>
      </c>
      <c r="U710" s="365">
        <v>1.0739892822268182</v>
      </c>
      <c r="V710" s="366"/>
      <c r="W710" s="295"/>
      <c r="X710" s="295"/>
      <c r="Y710" s="295"/>
      <c r="Z710" s="313"/>
      <c r="AA710" s="313"/>
      <c r="AB710" s="301"/>
      <c r="AC710" s="295"/>
    </row>
    <row r="711" spans="1:29" ht="15">
      <c r="A711" s="247" t="s">
        <v>176</v>
      </c>
      <c r="B711" s="287" t="s">
        <v>10700</v>
      </c>
      <c r="C711" s="287" t="s">
        <v>2828</v>
      </c>
      <c r="D711" s="305">
        <v>49</v>
      </c>
      <c r="E711" s="287" t="s">
        <v>13</v>
      </c>
      <c r="F711" s="362">
        <v>43707</v>
      </c>
      <c r="G711" s="363" t="s">
        <v>8841</v>
      </c>
      <c r="H711" s="363" t="s">
        <v>753</v>
      </c>
      <c r="I711" s="364">
        <v>279.3492</v>
      </c>
      <c r="J711" s="364">
        <v>2</v>
      </c>
      <c r="K711" s="363" t="s">
        <v>438</v>
      </c>
      <c r="L711" s="292">
        <v>139.09</v>
      </c>
      <c r="M711" s="293" t="s">
        <v>754</v>
      </c>
      <c r="N711" s="293" t="s">
        <v>755</v>
      </c>
      <c r="O711" s="294" t="s">
        <v>10</v>
      </c>
      <c r="P711" s="295">
        <v>-4.3923560000000004</v>
      </c>
      <c r="Q711" s="295" t="s">
        <v>408</v>
      </c>
      <c r="R711" s="296">
        <v>0</v>
      </c>
      <c r="S711" s="365">
        <v>6.7487262243369158E-4</v>
      </c>
      <c r="T711" s="365">
        <v>3.6081670923659369E-4</v>
      </c>
      <c r="U711" s="365">
        <v>1.8704029086168681</v>
      </c>
      <c r="V711" s="366"/>
      <c r="W711" s="295"/>
      <c r="X711" s="295"/>
      <c r="Y711" s="295"/>
      <c r="Z711" s="313"/>
      <c r="AA711" s="313"/>
      <c r="AB711" s="301"/>
      <c r="AC711" s="295"/>
    </row>
    <row r="712" spans="1:29" ht="15">
      <c r="A712" s="247" t="s">
        <v>10701</v>
      </c>
      <c r="B712" s="287" t="s">
        <v>10702</v>
      </c>
      <c r="C712" s="287" t="s">
        <v>2830</v>
      </c>
      <c r="D712" s="305">
        <v>50</v>
      </c>
      <c r="E712" s="287" t="s">
        <v>13</v>
      </c>
      <c r="F712" s="362">
        <v>43707</v>
      </c>
      <c r="G712" s="363" t="s">
        <v>8841</v>
      </c>
      <c r="H712" s="363" t="s">
        <v>2981</v>
      </c>
      <c r="I712" s="364">
        <v>465</v>
      </c>
      <c r="J712" s="364">
        <v>1</v>
      </c>
      <c r="K712" s="363" t="s">
        <v>438</v>
      </c>
      <c r="L712" s="292">
        <v>28.99</v>
      </c>
      <c r="M712" s="293" t="s">
        <v>2982</v>
      </c>
      <c r="N712" s="293" t="s">
        <v>2983</v>
      </c>
      <c r="O712" s="294" t="s">
        <v>10</v>
      </c>
      <c r="P712" s="295">
        <v>-9.6884730000000001</v>
      </c>
      <c r="Q712" s="295" t="s">
        <v>447</v>
      </c>
      <c r="R712" s="296">
        <v>0</v>
      </c>
      <c r="S712" s="365">
        <v>1.5684813361067792E-5</v>
      </c>
      <c r="T712" s="365">
        <v>2.2985035705133859E-4</v>
      </c>
      <c r="U712" s="365">
        <v>6.8239238617169018E-2</v>
      </c>
      <c r="V712" s="366"/>
      <c r="W712" s="295"/>
      <c r="X712" s="295"/>
      <c r="Y712" s="295"/>
      <c r="Z712" s="313"/>
      <c r="AA712" s="313"/>
      <c r="AB712" s="301"/>
      <c r="AC712" s="295"/>
    </row>
    <row r="713" spans="1:29" ht="15">
      <c r="A713" s="247" t="s">
        <v>176</v>
      </c>
      <c r="B713" s="287" t="s">
        <v>9799</v>
      </c>
      <c r="C713" s="287" t="s">
        <v>2832</v>
      </c>
      <c r="D713" s="305">
        <v>1</v>
      </c>
      <c r="E713" s="287" t="s">
        <v>3</v>
      </c>
      <c r="F713" s="362">
        <v>43707</v>
      </c>
      <c r="G713" s="363" t="s">
        <v>8845</v>
      </c>
      <c r="H713" s="363" t="s">
        <v>3150</v>
      </c>
      <c r="I713" s="364">
        <v>0.30441000000000001</v>
      </c>
      <c r="J713" s="364">
        <v>8</v>
      </c>
      <c r="K713" s="363" t="s">
        <v>438</v>
      </c>
      <c r="L713" s="292">
        <v>65.739999999999995</v>
      </c>
      <c r="M713" s="293" t="s">
        <v>3151</v>
      </c>
      <c r="N713" s="293" t="s">
        <v>3152</v>
      </c>
      <c r="O713" s="294" t="s">
        <v>305</v>
      </c>
      <c r="P713" s="295">
        <v>-1.3209343</v>
      </c>
      <c r="Q713" s="295" t="s">
        <v>280</v>
      </c>
      <c r="R713" s="296">
        <v>0</v>
      </c>
      <c r="S713" s="365">
        <v>3.2574781584940628E-3</v>
      </c>
      <c r="T713" s="365">
        <v>4.1290501860428352E-3</v>
      </c>
      <c r="U713" s="365">
        <v>0.78891706608582968</v>
      </c>
      <c r="V713" s="366"/>
      <c r="W713" s="295"/>
      <c r="X713" s="295"/>
      <c r="Y713" s="295"/>
      <c r="Z713" s="313"/>
      <c r="AA713" s="313"/>
      <c r="AB713" s="301"/>
      <c r="AC713" s="295"/>
    </row>
    <row r="714" spans="1:29" ht="15">
      <c r="A714" s="247" t="s">
        <v>176</v>
      </c>
      <c r="B714" s="287" t="s">
        <v>10703</v>
      </c>
      <c r="C714" s="287" t="s">
        <v>2837</v>
      </c>
      <c r="D714" s="305">
        <v>2</v>
      </c>
      <c r="E714" s="287" t="s">
        <v>3</v>
      </c>
      <c r="F714" s="362">
        <v>43707</v>
      </c>
      <c r="G714" s="363" t="s">
        <v>8845</v>
      </c>
      <c r="H714" s="363" t="s">
        <v>1062</v>
      </c>
      <c r="I714" s="364">
        <v>0.93889999999999996</v>
      </c>
      <c r="J714" s="364">
        <v>4</v>
      </c>
      <c r="K714" s="363" t="s">
        <v>438</v>
      </c>
      <c r="L714" s="292">
        <v>51</v>
      </c>
      <c r="M714" s="293" t="s">
        <v>1063</v>
      </c>
      <c r="N714" s="293" t="s">
        <v>1064</v>
      </c>
      <c r="O714" s="294" t="s">
        <v>305</v>
      </c>
      <c r="P714" s="295">
        <v>3.7343620999999998</v>
      </c>
      <c r="Q714" s="295" t="s">
        <v>484</v>
      </c>
      <c r="R714" s="296">
        <v>0</v>
      </c>
      <c r="S714" s="365">
        <v>1.7612557672310968E-6</v>
      </c>
      <c r="T714" s="365">
        <v>3.1732340085831908E-4</v>
      </c>
      <c r="U714" s="365">
        <v>5.5503494619909086E-3</v>
      </c>
      <c r="V714" s="366"/>
      <c r="W714" s="295"/>
      <c r="X714" s="295"/>
      <c r="Y714" s="295"/>
      <c r="Z714" s="313"/>
      <c r="AA714" s="313"/>
      <c r="AB714" s="301"/>
      <c r="AC714" s="295"/>
    </row>
    <row r="715" spans="1:29" ht="15">
      <c r="A715" s="247" t="s">
        <v>176</v>
      </c>
      <c r="B715" s="287" t="s">
        <v>10704</v>
      </c>
      <c r="C715" s="287" t="s">
        <v>2842</v>
      </c>
      <c r="D715" s="305">
        <v>3</v>
      </c>
      <c r="E715" s="287" t="s">
        <v>3</v>
      </c>
      <c r="F715" s="362">
        <v>43707</v>
      </c>
      <c r="G715" s="363" t="s">
        <v>8845</v>
      </c>
      <c r="H715" s="363" t="s">
        <v>3006</v>
      </c>
      <c r="I715" s="364">
        <v>0.50349999999999995</v>
      </c>
      <c r="J715" s="364">
        <v>10</v>
      </c>
      <c r="K715" s="363" t="s">
        <v>438</v>
      </c>
      <c r="L715" s="292">
        <v>48.02</v>
      </c>
      <c r="M715" s="293" t="s">
        <v>3007</v>
      </c>
      <c r="N715" s="293" t="s">
        <v>3008</v>
      </c>
      <c r="O715" s="294" t="s">
        <v>305</v>
      </c>
      <c r="P715" s="295">
        <v>-2.3090959</v>
      </c>
      <c r="Q715" s="295" t="s">
        <v>404</v>
      </c>
      <c r="R715" s="296">
        <v>0</v>
      </c>
      <c r="S715" s="365">
        <v>2.2397844542191548E-3</v>
      </c>
      <c r="T715" s="365">
        <v>1.7882380763120096E-3</v>
      </c>
      <c r="U715" s="365">
        <v>1.2525090947836186</v>
      </c>
      <c r="V715" s="366"/>
      <c r="W715" s="295"/>
      <c r="X715" s="295"/>
      <c r="Y715" s="295"/>
      <c r="Z715" s="313"/>
      <c r="AA715" s="313"/>
      <c r="AB715" s="301"/>
      <c r="AC715" s="295"/>
    </row>
    <row r="716" spans="1:29" ht="15">
      <c r="A716" s="247" t="s">
        <v>176</v>
      </c>
      <c r="B716" s="287" t="s">
        <v>10705</v>
      </c>
      <c r="C716" s="287" t="s">
        <v>2845</v>
      </c>
      <c r="D716" s="305">
        <v>4</v>
      </c>
      <c r="E716" s="287" t="s">
        <v>3</v>
      </c>
      <c r="F716" s="362">
        <v>43707</v>
      </c>
      <c r="G716" s="363" t="s">
        <v>8845</v>
      </c>
      <c r="H716" s="363" t="s">
        <v>4691</v>
      </c>
      <c r="I716" s="364">
        <v>0.56472</v>
      </c>
      <c r="J716" s="364">
        <v>7</v>
      </c>
      <c r="K716" s="363" t="s">
        <v>438</v>
      </c>
      <c r="L716" s="292">
        <v>21.69</v>
      </c>
      <c r="M716" s="293" t="s">
        <v>4692</v>
      </c>
      <c r="N716" s="293" t="s">
        <v>4693</v>
      </c>
      <c r="O716" s="294" t="s">
        <v>305</v>
      </c>
      <c r="P716" s="295">
        <v>-13.863725000000001</v>
      </c>
      <c r="Q716" s="295" t="s">
        <v>280</v>
      </c>
      <c r="R716" s="296">
        <v>0</v>
      </c>
      <c r="S716" s="365">
        <v>1.3773097173175538E-3</v>
      </c>
      <c r="T716" s="365">
        <v>4.5518375177568821E-4</v>
      </c>
      <c r="U716" s="365">
        <v>3.0258323412130137</v>
      </c>
      <c r="V716" s="366"/>
      <c r="W716" s="295"/>
      <c r="X716" s="295"/>
      <c r="Y716" s="295"/>
      <c r="Z716" s="313"/>
      <c r="AA716" s="313"/>
      <c r="AB716" s="301"/>
      <c r="AC716" s="295"/>
    </row>
    <row r="717" spans="1:29" ht="15">
      <c r="A717" s="247" t="s">
        <v>10706</v>
      </c>
      <c r="B717" s="287" t="s">
        <v>10707</v>
      </c>
      <c r="C717" s="287" t="s">
        <v>2847</v>
      </c>
      <c r="D717" s="305">
        <v>5</v>
      </c>
      <c r="E717" s="287" t="s">
        <v>3</v>
      </c>
      <c r="F717" s="362">
        <v>43707</v>
      </c>
      <c r="G717" s="363" t="s">
        <v>8845</v>
      </c>
      <c r="H717" s="363" t="s">
        <v>1575</v>
      </c>
      <c r="I717" s="364">
        <v>0.31680999999999998</v>
      </c>
      <c r="J717" s="364">
        <v>1</v>
      </c>
      <c r="K717" s="363" t="s">
        <v>438</v>
      </c>
      <c r="L717" s="292">
        <v>129.44</v>
      </c>
      <c r="M717" s="293" t="s">
        <v>1576</v>
      </c>
      <c r="N717" s="293" t="s">
        <v>1577</v>
      </c>
      <c r="O717" s="294" t="s">
        <v>305</v>
      </c>
      <c r="P717" s="295">
        <v>1.8250465</v>
      </c>
      <c r="Q717" s="295" t="s">
        <v>404</v>
      </c>
      <c r="R717" s="296">
        <v>0</v>
      </c>
      <c r="S717" s="365">
        <v>2.0083161893462385E-4</v>
      </c>
      <c r="T717" s="365">
        <v>6.2673465131455187E-4</v>
      </c>
      <c r="U717" s="365">
        <v>0.32044122423004257</v>
      </c>
      <c r="V717" s="366"/>
      <c r="W717" s="295"/>
      <c r="X717" s="295"/>
      <c r="Y717" s="295"/>
      <c r="Z717" s="313"/>
      <c r="AA717" s="313"/>
      <c r="AB717" s="301"/>
      <c r="AC717" s="295"/>
    </row>
    <row r="718" spans="1:29" ht="15">
      <c r="A718" s="247" t="s">
        <v>176</v>
      </c>
      <c r="B718" s="287" t="s">
        <v>10708</v>
      </c>
      <c r="C718" s="287" t="s">
        <v>2849</v>
      </c>
      <c r="D718" s="305">
        <v>6</v>
      </c>
      <c r="E718" s="287" t="s">
        <v>3</v>
      </c>
      <c r="F718" s="362">
        <v>43707</v>
      </c>
      <c r="G718" s="363" t="s">
        <v>8845</v>
      </c>
      <c r="H718" s="363" t="s">
        <v>2015</v>
      </c>
      <c r="I718" s="364">
        <v>0.53193000000000001</v>
      </c>
      <c r="J718" s="364">
        <v>17</v>
      </c>
      <c r="K718" s="363" t="s">
        <v>438</v>
      </c>
      <c r="L718" s="292">
        <v>282.64</v>
      </c>
      <c r="M718" s="293" t="s">
        <v>2016</v>
      </c>
      <c r="N718" s="293" t="s">
        <v>2017</v>
      </c>
      <c r="O718" s="294" t="s">
        <v>305</v>
      </c>
      <c r="P718" s="295">
        <v>-2.5345623000000002</v>
      </c>
      <c r="Q718" s="295" t="s">
        <v>280</v>
      </c>
      <c r="R718" s="296">
        <v>0</v>
      </c>
      <c r="S718" s="365">
        <v>9.7970468675235983E-3</v>
      </c>
      <c r="T718" s="365">
        <v>4.5607306427138498E-3</v>
      </c>
      <c r="U718" s="365">
        <v>2.1481309980836523</v>
      </c>
      <c r="V718" s="366"/>
      <c r="W718" s="295"/>
      <c r="X718" s="295"/>
      <c r="Y718" s="295"/>
      <c r="Z718" s="313"/>
      <c r="AA718" s="313"/>
      <c r="AB718" s="301"/>
      <c r="AC718" s="295"/>
    </row>
    <row r="719" spans="1:29" ht="15">
      <c r="A719" s="247" t="s">
        <v>176</v>
      </c>
      <c r="B719" s="287" t="s">
        <v>10709</v>
      </c>
      <c r="C719" s="287" t="s">
        <v>2854</v>
      </c>
      <c r="D719" s="305">
        <v>7</v>
      </c>
      <c r="E719" s="287" t="s">
        <v>3</v>
      </c>
      <c r="F719" s="362">
        <v>43707</v>
      </c>
      <c r="G719" s="363" t="s">
        <v>8845</v>
      </c>
      <c r="H719" s="363" t="s">
        <v>3779</v>
      </c>
      <c r="I719" s="364">
        <v>0.56328</v>
      </c>
      <c r="J719" s="364">
        <v>4</v>
      </c>
      <c r="K719" s="363" t="s">
        <v>438</v>
      </c>
      <c r="L719" s="292">
        <v>153.97</v>
      </c>
      <c r="M719" s="293" t="s">
        <v>3780</v>
      </c>
      <c r="N719" s="293" t="s">
        <v>3781</v>
      </c>
      <c r="O719" s="294" t="s">
        <v>305</v>
      </c>
      <c r="P719" s="295">
        <v>-9.3867659999999997</v>
      </c>
      <c r="Q719" s="295" t="s">
        <v>404</v>
      </c>
      <c r="R719" s="296">
        <v>0</v>
      </c>
      <c r="S719" s="365">
        <v>6.503637197912593E-3</v>
      </c>
      <c r="T719" s="365">
        <v>2.4628479269842877E-3</v>
      </c>
      <c r="U719" s="365">
        <v>2.6406978387318367</v>
      </c>
      <c r="V719" s="366"/>
      <c r="W719" s="295"/>
      <c r="X719" s="295"/>
      <c r="Y719" s="295"/>
      <c r="Z719" s="313"/>
      <c r="AA719" s="313"/>
      <c r="AB719" s="301"/>
      <c r="AC719" s="295"/>
    </row>
    <row r="720" spans="1:29" ht="15">
      <c r="A720" s="247" t="s">
        <v>176</v>
      </c>
      <c r="B720" s="287" t="s">
        <v>10710</v>
      </c>
      <c r="C720" s="287" t="s">
        <v>2859</v>
      </c>
      <c r="D720" s="305">
        <v>8</v>
      </c>
      <c r="E720" s="287" t="s">
        <v>3</v>
      </c>
      <c r="F720" s="362">
        <v>43707</v>
      </c>
      <c r="G720" s="363" t="s">
        <v>8845</v>
      </c>
      <c r="H720" s="363" t="s">
        <v>2547</v>
      </c>
      <c r="I720" s="364">
        <v>0.86302000000000001</v>
      </c>
      <c r="J720" s="364">
        <v>10</v>
      </c>
      <c r="K720" s="363" t="s">
        <v>438</v>
      </c>
      <c r="L720" s="292">
        <v>42.78</v>
      </c>
      <c r="M720" s="293" t="s">
        <v>2548</v>
      </c>
      <c r="N720" s="293" t="s">
        <v>2549</v>
      </c>
      <c r="O720" s="294" t="s">
        <v>305</v>
      </c>
      <c r="P720" s="295">
        <v>-15.176636</v>
      </c>
      <c r="Q720" s="295" t="s">
        <v>484</v>
      </c>
      <c r="R720" s="296">
        <v>0</v>
      </c>
      <c r="S720" s="365">
        <v>1.239477091290422E-4</v>
      </c>
      <c r="T720" s="365">
        <v>1.6366278026139344E-4</v>
      </c>
      <c r="U720" s="365">
        <v>0.75733596197669106</v>
      </c>
      <c r="V720" s="366"/>
      <c r="W720" s="295"/>
      <c r="X720" s="295"/>
      <c r="Y720" s="295"/>
      <c r="Z720" s="313"/>
      <c r="AA720" s="313"/>
      <c r="AB720" s="301"/>
      <c r="AC720" s="295"/>
    </row>
    <row r="721" spans="1:29" ht="15">
      <c r="A721" s="247" t="s">
        <v>10711</v>
      </c>
      <c r="B721" s="287" t="s">
        <v>10712</v>
      </c>
      <c r="C721" s="287" t="s">
        <v>2861</v>
      </c>
      <c r="D721" s="305">
        <v>9</v>
      </c>
      <c r="E721" s="287" t="s">
        <v>3</v>
      </c>
      <c r="F721" s="362">
        <v>43707</v>
      </c>
      <c r="G721" s="363" t="s">
        <v>8845</v>
      </c>
      <c r="H721" s="363" t="s">
        <v>4001</v>
      </c>
      <c r="I721" s="364">
        <v>0.28337000000000001</v>
      </c>
      <c r="J721" s="364">
        <v>1</v>
      </c>
      <c r="K721" s="363" t="s">
        <v>438</v>
      </c>
      <c r="L721" s="292">
        <v>64.349999999999994</v>
      </c>
      <c r="M721" s="293" t="s">
        <v>456</v>
      </c>
      <c r="N721" s="293" t="s">
        <v>4002</v>
      </c>
      <c r="O721" s="294" t="s">
        <v>305</v>
      </c>
      <c r="P721" s="295">
        <v>-8.8532980000000006</v>
      </c>
      <c r="Q721" s="295" t="s">
        <v>447</v>
      </c>
      <c r="R721" s="296">
        <v>0</v>
      </c>
      <c r="S721" s="365">
        <v>5.7204461514430323E-3</v>
      </c>
      <c r="T721" s="365">
        <v>6.0652505131117531E-3</v>
      </c>
      <c r="U721" s="365">
        <v>0.94315084580211017</v>
      </c>
      <c r="V721" s="366"/>
      <c r="W721" s="295"/>
      <c r="X721" s="295"/>
      <c r="Y721" s="295"/>
      <c r="Z721" s="313"/>
      <c r="AA721" s="313"/>
      <c r="AB721" s="301"/>
      <c r="AC721" s="295"/>
    </row>
    <row r="722" spans="1:29" ht="15">
      <c r="A722" s="247" t="s">
        <v>176</v>
      </c>
      <c r="B722" s="287" t="s">
        <v>10713</v>
      </c>
      <c r="C722" s="287" t="s">
        <v>2867</v>
      </c>
      <c r="D722" s="305">
        <v>10</v>
      </c>
      <c r="E722" s="287" t="s">
        <v>3</v>
      </c>
      <c r="F722" s="362">
        <v>43707</v>
      </c>
      <c r="G722" s="363" t="s">
        <v>8845</v>
      </c>
      <c r="H722" s="363" t="s">
        <v>4005</v>
      </c>
      <c r="I722" s="364">
        <v>0.39772000000000002</v>
      </c>
      <c r="J722" s="364">
        <v>23</v>
      </c>
      <c r="K722" s="363" t="s">
        <v>438</v>
      </c>
      <c r="L722" s="292">
        <v>33.74</v>
      </c>
      <c r="M722" s="293" t="s">
        <v>4006</v>
      </c>
      <c r="N722" s="293" t="s">
        <v>4007</v>
      </c>
      <c r="O722" s="294" t="s">
        <v>305</v>
      </c>
      <c r="P722" s="295">
        <v>-9.4471220000000002</v>
      </c>
      <c r="Q722" s="295" t="s">
        <v>280</v>
      </c>
      <c r="R722" s="296">
        <v>0</v>
      </c>
      <c r="S722" s="365">
        <v>4.1036314737478128E-4</v>
      </c>
      <c r="T722" s="365">
        <v>6.1652663094321309E-4</v>
      </c>
      <c r="U722" s="365">
        <v>0.66560490136001749</v>
      </c>
      <c r="V722" s="366"/>
      <c r="W722" s="295"/>
      <c r="X722" s="295"/>
      <c r="Y722" s="295"/>
      <c r="Z722" s="313"/>
      <c r="AA722" s="313"/>
      <c r="AB722" s="301"/>
      <c r="AC722" s="295"/>
    </row>
    <row r="723" spans="1:29" ht="15">
      <c r="A723" s="247" t="s">
        <v>176</v>
      </c>
      <c r="B723" s="287" t="s">
        <v>9802</v>
      </c>
      <c r="C723" s="287" t="s">
        <v>2869</v>
      </c>
      <c r="D723" s="305">
        <v>11</v>
      </c>
      <c r="E723" s="287" t="s">
        <v>3</v>
      </c>
      <c r="F723" s="362">
        <v>43707</v>
      </c>
      <c r="G723" s="363" t="s">
        <v>8845</v>
      </c>
      <c r="H723" s="363" t="s">
        <v>4149</v>
      </c>
      <c r="I723" s="364">
        <v>0.51922999999999997</v>
      </c>
      <c r="J723" s="364">
        <v>2</v>
      </c>
      <c r="K723" s="363" t="s">
        <v>438</v>
      </c>
      <c r="L723" s="292">
        <v>44.26</v>
      </c>
      <c r="M723" s="293" t="s">
        <v>361</v>
      </c>
      <c r="N723" s="293" t="s">
        <v>4150</v>
      </c>
      <c r="O723" s="294" t="s">
        <v>305</v>
      </c>
      <c r="P723" s="295">
        <v>2.5249003999999999</v>
      </c>
      <c r="Q723" s="295" t="s">
        <v>404</v>
      </c>
      <c r="R723" s="296">
        <v>0</v>
      </c>
      <c r="S723" s="365">
        <v>1.1280730662820754E-2</v>
      </c>
      <c r="T723" s="365">
        <v>8.1365509776488276E-3</v>
      </c>
      <c r="U723" s="365">
        <v>1.3864265944881331</v>
      </c>
      <c r="V723" s="366"/>
      <c r="W723" s="295"/>
      <c r="X723" s="295"/>
      <c r="Y723" s="295"/>
      <c r="Z723" s="313"/>
      <c r="AA723" s="313"/>
      <c r="AB723" s="301"/>
      <c r="AC723" s="295"/>
    </row>
    <row r="724" spans="1:29" ht="15">
      <c r="A724" s="247" t="s">
        <v>176</v>
      </c>
      <c r="B724" s="287" t="s">
        <v>10714</v>
      </c>
      <c r="C724" s="287" t="s">
        <v>2874</v>
      </c>
      <c r="D724" s="305">
        <v>12</v>
      </c>
      <c r="E724" s="287" t="s">
        <v>3</v>
      </c>
      <c r="F724" s="362">
        <v>43707</v>
      </c>
      <c r="G724" s="363" t="s">
        <v>8845</v>
      </c>
      <c r="H724" s="363" t="s">
        <v>4423</v>
      </c>
      <c r="I724" s="364">
        <v>0.86958999999999997</v>
      </c>
      <c r="J724" s="364">
        <v>11</v>
      </c>
      <c r="K724" s="363" t="s">
        <v>438</v>
      </c>
      <c r="L724" s="292">
        <v>61.65</v>
      </c>
      <c r="M724" s="293" t="s">
        <v>4424</v>
      </c>
      <c r="N724" s="293" t="s">
        <v>4425</v>
      </c>
      <c r="O724" s="294" t="s">
        <v>305</v>
      </c>
      <c r="P724" s="295">
        <v>-15.778684999999999</v>
      </c>
      <c r="Q724" s="295" t="s">
        <v>404</v>
      </c>
      <c r="R724" s="296">
        <v>0</v>
      </c>
      <c r="S724" s="365">
        <v>8.0145832280239829E-5</v>
      </c>
      <c r="T724" s="365">
        <v>3.8913308804209076E-4</v>
      </c>
      <c r="U724" s="365">
        <v>0.2059599523738542</v>
      </c>
      <c r="V724" s="366"/>
      <c r="W724" s="295"/>
      <c r="X724" s="295"/>
      <c r="Y724" s="295"/>
      <c r="Z724" s="313"/>
      <c r="AA724" s="313"/>
      <c r="AB724" s="301"/>
      <c r="AC724" s="295"/>
    </row>
    <row r="725" spans="1:29" ht="15">
      <c r="A725" s="247" t="s">
        <v>10715</v>
      </c>
      <c r="B725" s="287" t="s">
        <v>10716</v>
      </c>
      <c r="C725" s="287" t="s">
        <v>2879</v>
      </c>
      <c r="D725" s="305">
        <v>13</v>
      </c>
      <c r="E725" s="287" t="s">
        <v>3</v>
      </c>
      <c r="F725" s="362">
        <v>43707</v>
      </c>
      <c r="G725" s="363" t="s">
        <v>8845</v>
      </c>
      <c r="H725" s="363" t="s">
        <v>3312</v>
      </c>
      <c r="I725" s="364">
        <v>5.8291000000000004</v>
      </c>
      <c r="J725" s="364">
        <v>1</v>
      </c>
      <c r="K725" s="363" t="s">
        <v>438</v>
      </c>
      <c r="L725" s="292">
        <v>98.08</v>
      </c>
      <c r="M725" s="293" t="s">
        <v>3313</v>
      </c>
      <c r="N725" s="293" t="s">
        <v>3314</v>
      </c>
      <c r="O725" s="294" t="s">
        <v>305</v>
      </c>
      <c r="P725" s="295">
        <v>-4.9912986999999998</v>
      </c>
      <c r="Q725" s="295" t="s">
        <v>280</v>
      </c>
      <c r="R725" s="296">
        <v>0</v>
      </c>
      <c r="S725" s="365">
        <v>1.2183195876224167E-3</v>
      </c>
      <c r="T725" s="365">
        <v>6.1996965264162092E-4</v>
      </c>
      <c r="U725" s="365">
        <v>1.9651277807410314</v>
      </c>
      <c r="V725" s="366"/>
      <c r="W725" s="295"/>
      <c r="X725" s="295"/>
      <c r="Y725" s="295"/>
      <c r="Z725" s="313"/>
      <c r="AA725" s="313"/>
      <c r="AB725" s="301"/>
      <c r="AC725" s="295"/>
    </row>
    <row r="726" spans="1:29" ht="15">
      <c r="A726" s="247" t="s">
        <v>176</v>
      </c>
      <c r="B726" s="287" t="s">
        <v>10717</v>
      </c>
      <c r="C726" s="287" t="s">
        <v>2882</v>
      </c>
      <c r="D726" s="305">
        <v>14</v>
      </c>
      <c r="E726" s="287" t="s">
        <v>3</v>
      </c>
      <c r="F726" s="362">
        <v>43707</v>
      </c>
      <c r="G726" s="363" t="s">
        <v>8845</v>
      </c>
      <c r="H726" s="363" t="s">
        <v>2312</v>
      </c>
      <c r="I726" s="364">
        <v>0.68752000000000002</v>
      </c>
      <c r="J726" s="364">
        <v>10</v>
      </c>
      <c r="K726" s="363" t="s">
        <v>438</v>
      </c>
      <c r="L726" s="292">
        <v>65</v>
      </c>
      <c r="M726" s="293" t="s">
        <v>2313</v>
      </c>
      <c r="N726" s="293" t="s">
        <v>2314</v>
      </c>
      <c r="O726" s="294" t="s">
        <v>305</v>
      </c>
      <c r="P726" s="295">
        <v>8.2410340000000009</v>
      </c>
      <c r="Q726" s="295" t="s">
        <v>408</v>
      </c>
      <c r="R726" s="296">
        <v>0</v>
      </c>
      <c r="S726" s="365">
        <v>1.091379502018221E-4</v>
      </c>
      <c r="T726" s="365">
        <v>6.6648181812710417E-4</v>
      </c>
      <c r="U726" s="365">
        <v>0.16375232937113446</v>
      </c>
      <c r="V726" s="366"/>
      <c r="W726" s="295"/>
      <c r="X726" s="295"/>
      <c r="Y726" s="295"/>
      <c r="Z726" s="313"/>
      <c r="AA726" s="313"/>
      <c r="AB726" s="301"/>
      <c r="AC726" s="295"/>
    </row>
    <row r="727" spans="1:29" ht="15">
      <c r="A727" s="247" t="s">
        <v>176</v>
      </c>
      <c r="B727" s="287" t="s">
        <v>10718</v>
      </c>
      <c r="C727" s="287" t="s">
        <v>2884</v>
      </c>
      <c r="D727" s="305">
        <v>15</v>
      </c>
      <c r="E727" s="287" t="s">
        <v>3</v>
      </c>
      <c r="F727" s="362">
        <v>43707</v>
      </c>
      <c r="G727" s="363" t="s">
        <v>8845</v>
      </c>
      <c r="H727" s="363" t="s">
        <v>569</v>
      </c>
      <c r="I727" s="364">
        <v>1.02834</v>
      </c>
      <c r="J727" s="364">
        <v>7</v>
      </c>
      <c r="K727" s="363" t="s">
        <v>438</v>
      </c>
      <c r="L727" s="292">
        <v>86.33</v>
      </c>
      <c r="M727" s="293" t="s">
        <v>570</v>
      </c>
      <c r="N727" s="293" t="s">
        <v>571</v>
      </c>
      <c r="O727" s="294" t="s">
        <v>305</v>
      </c>
      <c r="P727" s="295">
        <v>-0.104141235</v>
      </c>
      <c r="Q727" s="295" t="s">
        <v>408</v>
      </c>
      <c r="R727" s="296">
        <v>0</v>
      </c>
      <c r="S727" s="365">
        <v>1.2991259249024506E-4</v>
      </c>
      <c r="T727" s="365">
        <v>4.6165145207467093E-4</v>
      </c>
      <c r="U727" s="365">
        <v>0.28140839134462864</v>
      </c>
      <c r="V727" s="366"/>
      <c r="W727" s="295"/>
      <c r="X727" s="295"/>
      <c r="Y727" s="295"/>
      <c r="Z727" s="313"/>
      <c r="AA727" s="313"/>
      <c r="AB727" s="301"/>
      <c r="AC727" s="295"/>
    </row>
    <row r="728" spans="1:29" ht="15">
      <c r="A728" s="247" t="s">
        <v>176</v>
      </c>
      <c r="B728" s="287" t="s">
        <v>10719</v>
      </c>
      <c r="C728" s="287" t="s">
        <v>2886</v>
      </c>
      <c r="D728" s="305">
        <v>16</v>
      </c>
      <c r="E728" s="287" t="s">
        <v>3</v>
      </c>
      <c r="F728" s="362">
        <v>43707</v>
      </c>
      <c r="G728" s="363" t="s">
        <v>8845</v>
      </c>
      <c r="H728" s="363" t="s">
        <v>8167</v>
      </c>
      <c r="I728" s="364">
        <v>0.50990000000000002</v>
      </c>
      <c r="J728" s="364">
        <v>2</v>
      </c>
      <c r="K728" s="363" t="s">
        <v>438</v>
      </c>
      <c r="L728" s="292">
        <v>30.62</v>
      </c>
      <c r="M728" s="293" t="s">
        <v>8168</v>
      </c>
      <c r="N728" s="293" t="s">
        <v>8169</v>
      </c>
      <c r="O728" s="294" t="s">
        <v>305</v>
      </c>
      <c r="P728" s="295">
        <v>-0.58441160000000003</v>
      </c>
      <c r="Q728" s="295" t="s">
        <v>399</v>
      </c>
      <c r="R728" s="296">
        <v>0</v>
      </c>
      <c r="S728" s="365">
        <v>1.0203058770421E-4</v>
      </c>
      <c r="T728" s="365">
        <v>7.1868651502398565E-4</v>
      </c>
      <c r="U728" s="365">
        <v>0.14196813989310039</v>
      </c>
      <c r="V728" s="366"/>
      <c r="W728" s="295"/>
      <c r="X728" s="295"/>
      <c r="Y728" s="295"/>
      <c r="Z728" s="313"/>
      <c r="AA728" s="313"/>
      <c r="AB728" s="301"/>
      <c r="AC728" s="295"/>
    </row>
    <row r="729" spans="1:29" ht="15">
      <c r="A729" s="247" t="s">
        <v>176</v>
      </c>
      <c r="B729" s="287" t="s">
        <v>10720</v>
      </c>
      <c r="C729" s="287" t="s">
        <v>2888</v>
      </c>
      <c r="D729" s="305">
        <v>17</v>
      </c>
      <c r="E729" s="287" t="s">
        <v>3</v>
      </c>
      <c r="F729" s="362">
        <v>43707</v>
      </c>
      <c r="G729" s="363" t="s">
        <v>8845</v>
      </c>
      <c r="H729" s="363" t="s">
        <v>4470</v>
      </c>
      <c r="I729" s="364">
        <v>0.31607000000000002</v>
      </c>
      <c r="J729" s="364">
        <v>2</v>
      </c>
      <c r="K729" s="363" t="s">
        <v>438</v>
      </c>
      <c r="L729" s="292">
        <v>26.45</v>
      </c>
      <c r="M729" s="293" t="s">
        <v>4471</v>
      </c>
      <c r="N729" s="293" t="s">
        <v>4472</v>
      </c>
      <c r="O729" s="294" t="s">
        <v>305</v>
      </c>
      <c r="P729" s="295">
        <v>-10.912763999999999</v>
      </c>
      <c r="Q729" s="295" t="s">
        <v>404</v>
      </c>
      <c r="R729" s="296">
        <v>0</v>
      </c>
      <c r="S729" s="365">
        <v>4.6720287806030231E-4</v>
      </c>
      <c r="T729" s="365">
        <v>7.7212045729101999E-4</v>
      </c>
      <c r="U729" s="365">
        <v>0.60509066124148658</v>
      </c>
      <c r="V729" s="366"/>
      <c r="W729" s="295"/>
      <c r="X729" s="295"/>
      <c r="Y729" s="295"/>
      <c r="Z729" s="313"/>
      <c r="AA729" s="313"/>
      <c r="AB729" s="301"/>
      <c r="AC729" s="295"/>
    </row>
    <row r="730" spans="1:29" ht="15">
      <c r="A730" s="247" t="s">
        <v>176</v>
      </c>
      <c r="B730" s="287" t="s">
        <v>10721</v>
      </c>
      <c r="C730" s="287" t="s">
        <v>2890</v>
      </c>
      <c r="D730" s="305">
        <v>18</v>
      </c>
      <c r="E730" s="287" t="s">
        <v>3</v>
      </c>
      <c r="F730" s="362">
        <v>43707</v>
      </c>
      <c r="G730" s="363" t="s">
        <v>8845</v>
      </c>
      <c r="H730" s="363" t="s">
        <v>597</v>
      </c>
      <c r="I730" s="364">
        <v>3.0027599999999999</v>
      </c>
      <c r="J730" s="364">
        <v>2</v>
      </c>
      <c r="K730" s="363" t="s">
        <v>438</v>
      </c>
      <c r="L730" s="292">
        <v>9.19</v>
      </c>
      <c r="M730" s="293" t="s">
        <v>598</v>
      </c>
      <c r="N730" s="293" t="s">
        <v>599</v>
      </c>
      <c r="O730" s="294" t="s">
        <v>305</v>
      </c>
      <c r="P730" s="295">
        <v>-16.907782000000001</v>
      </c>
      <c r="Q730" s="295" t="s">
        <v>456</v>
      </c>
      <c r="R730" s="296">
        <v>0</v>
      </c>
      <c r="S730" s="365">
        <v>6.9823718873783492E-4</v>
      </c>
      <c r="T730" s="365">
        <v>5.4231368311438136E-4</v>
      </c>
      <c r="U730" s="365">
        <v>1.2875153448609689</v>
      </c>
      <c r="V730" s="366"/>
      <c r="W730" s="295"/>
      <c r="X730" s="295"/>
      <c r="Y730" s="295"/>
      <c r="Z730" s="313"/>
      <c r="AA730" s="313"/>
      <c r="AB730" s="301"/>
      <c r="AC730" s="295"/>
    </row>
    <row r="731" spans="1:29" ht="15">
      <c r="A731" s="247" t="s">
        <v>10722</v>
      </c>
      <c r="B731" s="287" t="s">
        <v>10723</v>
      </c>
      <c r="C731" s="287" t="s">
        <v>2895</v>
      </c>
      <c r="D731" s="305">
        <v>19</v>
      </c>
      <c r="E731" s="287" t="s">
        <v>3</v>
      </c>
      <c r="F731" s="362">
        <v>43707</v>
      </c>
      <c r="G731" s="363" t="s">
        <v>8845</v>
      </c>
      <c r="H731" s="363" t="s">
        <v>2436</v>
      </c>
      <c r="I731" s="364">
        <v>0.37753999999999999</v>
      </c>
      <c r="J731" s="364">
        <v>1</v>
      </c>
      <c r="K731" s="363" t="s">
        <v>438</v>
      </c>
      <c r="L731" s="292">
        <v>89.26</v>
      </c>
      <c r="M731" s="293" t="s">
        <v>2437</v>
      </c>
      <c r="N731" s="293" t="s">
        <v>2438</v>
      </c>
      <c r="O731" s="294" t="s">
        <v>305</v>
      </c>
      <c r="P731" s="295">
        <v>-2.2558033000000002</v>
      </c>
      <c r="Q731" s="295" t="s">
        <v>399</v>
      </c>
      <c r="R731" s="296">
        <v>0</v>
      </c>
      <c r="S731" s="365">
        <v>1.0051949423981012E-5</v>
      </c>
      <c r="T731" s="365">
        <v>3.688363138216877E-4</v>
      </c>
      <c r="U731" s="365">
        <v>2.7253144680435621E-2</v>
      </c>
      <c r="V731" s="366"/>
      <c r="W731" s="295"/>
      <c r="X731" s="295"/>
      <c r="Y731" s="295"/>
      <c r="Z731" s="313"/>
      <c r="AA731" s="313"/>
      <c r="AB731" s="301"/>
      <c r="AC731" s="295"/>
    </row>
    <row r="732" spans="1:29" ht="15">
      <c r="A732" s="247" t="s">
        <v>176</v>
      </c>
      <c r="B732" s="287" t="s">
        <v>10724</v>
      </c>
      <c r="C732" s="287" t="s">
        <v>2897</v>
      </c>
      <c r="D732" s="305">
        <v>20</v>
      </c>
      <c r="E732" s="287" t="s">
        <v>3</v>
      </c>
      <c r="F732" s="362">
        <v>43707</v>
      </c>
      <c r="G732" s="363" t="s">
        <v>8845</v>
      </c>
      <c r="H732" s="363" t="s">
        <v>4960</v>
      </c>
      <c r="I732" s="364">
        <v>1.1072299999999999</v>
      </c>
      <c r="J732" s="364">
        <v>5</v>
      </c>
      <c r="K732" s="363" t="s">
        <v>438</v>
      </c>
      <c r="L732" s="292">
        <v>120.2</v>
      </c>
      <c r="M732" s="293" t="s">
        <v>4961</v>
      </c>
      <c r="N732" s="293" t="s">
        <v>4962</v>
      </c>
      <c r="O732" s="294" t="s">
        <v>305</v>
      </c>
      <c r="P732" s="295">
        <v>-9.6696849999999994</v>
      </c>
      <c r="Q732" s="295" t="s">
        <v>280</v>
      </c>
      <c r="R732" s="296">
        <v>0</v>
      </c>
      <c r="S732" s="365">
        <v>8.5299405211752214E-4</v>
      </c>
      <c r="T732" s="365">
        <v>1.3540240210517306E-3</v>
      </c>
      <c r="U732" s="365">
        <v>0.62996965995844278</v>
      </c>
      <c r="V732" s="366"/>
      <c r="W732" s="295"/>
      <c r="X732" s="295"/>
      <c r="Y732" s="295"/>
      <c r="Z732" s="313"/>
      <c r="AA732" s="313"/>
      <c r="AB732" s="301"/>
      <c r="AC732" s="295"/>
    </row>
    <row r="733" spans="1:29" ht="15">
      <c r="A733" s="247" t="s">
        <v>176</v>
      </c>
      <c r="B733" s="287" t="s">
        <v>10725</v>
      </c>
      <c r="C733" s="287" t="s">
        <v>2902</v>
      </c>
      <c r="D733" s="305">
        <v>21</v>
      </c>
      <c r="E733" s="287" t="s">
        <v>3</v>
      </c>
      <c r="F733" s="362">
        <v>43707</v>
      </c>
      <c r="G733" s="363" t="s">
        <v>8845</v>
      </c>
      <c r="H733" s="363" t="s">
        <v>4504</v>
      </c>
      <c r="I733" s="364">
        <v>0.31292999999999999</v>
      </c>
      <c r="J733" s="364">
        <v>32</v>
      </c>
      <c r="K733" s="363" t="s">
        <v>438</v>
      </c>
      <c r="L733" s="292">
        <v>13.25</v>
      </c>
      <c r="M733" s="293" t="s">
        <v>4505</v>
      </c>
      <c r="N733" s="293" t="s">
        <v>4506</v>
      </c>
      <c r="O733" s="294" t="s">
        <v>305</v>
      </c>
      <c r="P733" s="295">
        <v>-7.0175409999999996</v>
      </c>
      <c r="Q733" s="295" t="s">
        <v>447</v>
      </c>
      <c r="R733" s="296">
        <v>0</v>
      </c>
      <c r="S733" s="365">
        <v>2.3631409805983694E-4</v>
      </c>
      <c r="T733" s="365">
        <v>5.5158869803617616E-4</v>
      </c>
      <c r="U733" s="365">
        <v>0.42842447443391635</v>
      </c>
      <c r="V733" s="366"/>
      <c r="W733" s="295"/>
      <c r="X733" s="295"/>
      <c r="Y733" s="295"/>
      <c r="Z733" s="313"/>
      <c r="AA733" s="313"/>
      <c r="AB733" s="301"/>
      <c r="AC733" s="295"/>
    </row>
    <row r="734" spans="1:29" ht="15">
      <c r="A734" s="247" t="s">
        <v>176</v>
      </c>
      <c r="B734" s="287" t="s">
        <v>10726</v>
      </c>
      <c r="C734" s="287" t="s">
        <v>2904</v>
      </c>
      <c r="D734" s="305">
        <v>22</v>
      </c>
      <c r="E734" s="287" t="s">
        <v>3</v>
      </c>
      <c r="F734" s="362">
        <v>43707</v>
      </c>
      <c r="G734" s="363" t="s">
        <v>8845</v>
      </c>
      <c r="H734" s="363" t="s">
        <v>3217</v>
      </c>
      <c r="I734" s="364">
        <v>0.37903999999999999</v>
      </c>
      <c r="J734" s="364">
        <v>4</v>
      </c>
      <c r="K734" s="363" t="s">
        <v>438</v>
      </c>
      <c r="L734" s="292">
        <v>109.75</v>
      </c>
      <c r="M734" s="293" t="s">
        <v>3218</v>
      </c>
      <c r="N734" s="293" t="s">
        <v>3219</v>
      </c>
      <c r="O734" s="294" t="s">
        <v>305</v>
      </c>
      <c r="P734" s="295">
        <v>-23.779433999999998</v>
      </c>
      <c r="Q734" s="295" t="s">
        <v>404</v>
      </c>
      <c r="R734" s="296">
        <v>0</v>
      </c>
      <c r="S734" s="365">
        <v>4.0933379425952599E-4</v>
      </c>
      <c r="T734" s="365">
        <v>4.5701737400259288E-4</v>
      </c>
      <c r="U734" s="365">
        <v>0.89566352953838391</v>
      </c>
      <c r="V734" s="366"/>
      <c r="W734" s="295"/>
      <c r="X734" s="295"/>
      <c r="Y734" s="295"/>
      <c r="Z734" s="313"/>
      <c r="AA734" s="313"/>
      <c r="AB734" s="301"/>
      <c r="AC734" s="295"/>
    </row>
    <row r="735" spans="1:29" ht="15">
      <c r="A735" s="247" t="s">
        <v>176</v>
      </c>
      <c r="B735" s="287" t="s">
        <v>10727</v>
      </c>
      <c r="C735" s="287" t="s">
        <v>2909</v>
      </c>
      <c r="D735" s="305">
        <v>23</v>
      </c>
      <c r="E735" s="287" t="s">
        <v>3</v>
      </c>
      <c r="F735" s="362">
        <v>43707</v>
      </c>
      <c r="G735" s="363" t="s">
        <v>8845</v>
      </c>
      <c r="H735" s="363" t="s">
        <v>3651</v>
      </c>
      <c r="I735" s="364">
        <v>0.29483999999999999</v>
      </c>
      <c r="J735" s="364">
        <v>2</v>
      </c>
      <c r="K735" s="363" t="s">
        <v>438</v>
      </c>
      <c r="L735" s="292">
        <v>109.86</v>
      </c>
      <c r="M735" s="293" t="s">
        <v>3652</v>
      </c>
      <c r="N735" s="293" t="s">
        <v>3653</v>
      </c>
      <c r="O735" s="294" t="s">
        <v>305</v>
      </c>
      <c r="P735" s="295">
        <v>-5.2931013</v>
      </c>
      <c r="Q735" s="295" t="s">
        <v>404</v>
      </c>
      <c r="R735" s="296">
        <v>0</v>
      </c>
      <c r="S735" s="365">
        <v>1.5565469130250451E-2</v>
      </c>
      <c r="T735" s="365">
        <v>1.4561184927161332E-2</v>
      </c>
      <c r="U735" s="365">
        <v>1.0689699504616417</v>
      </c>
      <c r="V735" s="366"/>
      <c r="W735" s="295"/>
      <c r="X735" s="295"/>
      <c r="Y735" s="295"/>
      <c r="Z735" s="313"/>
      <c r="AA735" s="313"/>
      <c r="AB735" s="301"/>
      <c r="AC735" s="295"/>
    </row>
    <row r="736" spans="1:29" ht="15">
      <c r="A736" s="247" t="s">
        <v>176</v>
      </c>
      <c r="B736" s="287" t="s">
        <v>10728</v>
      </c>
      <c r="C736" s="287" t="s">
        <v>2911</v>
      </c>
      <c r="D736" s="305">
        <v>24</v>
      </c>
      <c r="E736" s="287" t="s">
        <v>3</v>
      </c>
      <c r="F736" s="362">
        <v>43707</v>
      </c>
      <c r="G736" s="363" t="s">
        <v>8845</v>
      </c>
      <c r="H736" s="363" t="s">
        <v>9001</v>
      </c>
      <c r="I736" s="364">
        <v>0.28414</v>
      </c>
      <c r="J736" s="364">
        <v>14</v>
      </c>
      <c r="K736" s="363" t="s">
        <v>438</v>
      </c>
      <c r="L736" s="292">
        <v>23.16</v>
      </c>
      <c r="M736" s="293" t="s">
        <v>8539</v>
      </c>
      <c r="N736" s="293" t="s">
        <v>9002</v>
      </c>
      <c r="O736" s="294" t="s">
        <v>305</v>
      </c>
      <c r="P736" s="295">
        <v>-14.285712999999999</v>
      </c>
      <c r="Q736" s="295" t="s">
        <v>447</v>
      </c>
      <c r="R736" s="296">
        <v>0</v>
      </c>
      <c r="S736" s="365">
        <v>4.6748159276167916E-4</v>
      </c>
      <c r="T736" s="365">
        <v>3.3646205777297162E-4</v>
      </c>
      <c r="U736" s="365">
        <v>1.3894035953293526</v>
      </c>
      <c r="V736" s="366"/>
      <c r="W736" s="295"/>
      <c r="X736" s="295"/>
      <c r="Y736" s="295"/>
      <c r="Z736" s="313"/>
      <c r="AA736" s="313"/>
      <c r="AB736" s="301"/>
      <c r="AC736" s="295"/>
    </row>
    <row r="737" spans="1:29" ht="15">
      <c r="A737" s="247" t="s">
        <v>176</v>
      </c>
      <c r="B737" s="287" t="s">
        <v>10729</v>
      </c>
      <c r="C737" s="287" t="s">
        <v>2914</v>
      </c>
      <c r="D737" s="305">
        <v>25</v>
      </c>
      <c r="E737" s="287" t="s">
        <v>3</v>
      </c>
      <c r="F737" s="362">
        <v>43707</v>
      </c>
      <c r="G737" s="363" t="s">
        <v>8845</v>
      </c>
      <c r="H737" s="363" t="s">
        <v>4514</v>
      </c>
      <c r="I737" s="364">
        <v>0.5252</v>
      </c>
      <c r="J737" s="364">
        <v>11</v>
      </c>
      <c r="K737" s="363" t="s">
        <v>438</v>
      </c>
      <c r="L737" s="292">
        <v>16.600000000000001</v>
      </c>
      <c r="M737" s="293" t="s">
        <v>4515</v>
      </c>
      <c r="N737" s="293" t="s">
        <v>4516</v>
      </c>
      <c r="O737" s="294" t="s">
        <v>305</v>
      </c>
      <c r="P737" s="295">
        <v>-8.6282014999999994</v>
      </c>
      <c r="Q737" s="295" t="s">
        <v>408</v>
      </c>
      <c r="R737" s="296">
        <v>0</v>
      </c>
      <c r="S737" s="365">
        <v>1.9226960832703939E-4</v>
      </c>
      <c r="T737" s="365">
        <v>6.8217139899024804E-4</v>
      </c>
      <c r="U737" s="365">
        <v>0.28184941293586535</v>
      </c>
      <c r="V737" s="366"/>
      <c r="W737" s="295"/>
      <c r="X737" s="295"/>
      <c r="Y737" s="295"/>
      <c r="Z737" s="313"/>
      <c r="AA737" s="313"/>
      <c r="AB737" s="301"/>
      <c r="AC737" s="295"/>
    </row>
    <row r="738" spans="1:29" ht="15">
      <c r="A738" s="247" t="s">
        <v>176</v>
      </c>
      <c r="B738" s="287" t="s">
        <v>10730</v>
      </c>
      <c r="C738" s="287" t="s">
        <v>2916</v>
      </c>
      <c r="D738" s="305">
        <v>26</v>
      </c>
      <c r="E738" s="287" t="s">
        <v>3</v>
      </c>
      <c r="F738" s="362">
        <v>43707</v>
      </c>
      <c r="G738" s="363" t="s">
        <v>8845</v>
      </c>
      <c r="H738" s="363" t="s">
        <v>4868</v>
      </c>
      <c r="I738" s="364">
        <v>0.50248000000000004</v>
      </c>
      <c r="J738" s="364">
        <v>8</v>
      </c>
      <c r="K738" s="363" t="s">
        <v>438</v>
      </c>
      <c r="L738" s="292">
        <v>20.27</v>
      </c>
      <c r="M738" s="293" t="s">
        <v>4869</v>
      </c>
      <c r="N738" s="293" t="s">
        <v>4870</v>
      </c>
      <c r="O738" s="294" t="s">
        <v>305</v>
      </c>
      <c r="P738" s="295">
        <v>-1.6973853000000001</v>
      </c>
      <c r="Q738" s="295" t="s">
        <v>280</v>
      </c>
      <c r="R738" s="296">
        <v>0</v>
      </c>
      <c r="S738" s="365">
        <v>1.267565451323855E-4</v>
      </c>
      <c r="T738" s="365">
        <v>1.6130509661712452E-3</v>
      </c>
      <c r="U738" s="365">
        <v>7.858185996023187E-2</v>
      </c>
      <c r="V738" s="366"/>
      <c r="W738" s="295"/>
      <c r="X738" s="295"/>
      <c r="Y738" s="295"/>
      <c r="Z738" s="313"/>
      <c r="AA738" s="313"/>
      <c r="AB738" s="301"/>
      <c r="AC738" s="295"/>
    </row>
    <row r="739" spans="1:29" ht="15">
      <c r="A739" s="247" t="s">
        <v>176</v>
      </c>
      <c r="B739" s="287" t="s">
        <v>10731</v>
      </c>
      <c r="C739" s="287" t="s">
        <v>2919</v>
      </c>
      <c r="D739" s="305">
        <v>27</v>
      </c>
      <c r="E739" s="287" t="s">
        <v>3</v>
      </c>
      <c r="F739" s="362">
        <v>43707</v>
      </c>
      <c r="G739" s="363" t="s">
        <v>8845</v>
      </c>
      <c r="H739" s="363" t="s">
        <v>7343</v>
      </c>
      <c r="I739" s="364">
        <v>0.62483</v>
      </c>
      <c r="J739" s="364">
        <v>14</v>
      </c>
      <c r="K739" s="363" t="s">
        <v>438</v>
      </c>
      <c r="L739" s="292">
        <v>210.51</v>
      </c>
      <c r="M739" s="293" t="s">
        <v>7344</v>
      </c>
      <c r="N739" s="293" t="s">
        <v>7345</v>
      </c>
      <c r="O739" s="294" t="s">
        <v>305</v>
      </c>
      <c r="P739" s="295">
        <v>0.9107828</v>
      </c>
      <c r="Q739" s="295" t="s">
        <v>447</v>
      </c>
      <c r="R739" s="296">
        <v>0</v>
      </c>
      <c r="S739" s="365">
        <v>9.5137406628532917E-4</v>
      </c>
      <c r="T739" s="365">
        <v>1.2720014234421924E-3</v>
      </c>
      <c r="U739" s="365">
        <v>0.74793474971969287</v>
      </c>
      <c r="V739" s="366"/>
      <c r="W739" s="295"/>
      <c r="X739" s="295"/>
      <c r="Y739" s="295"/>
      <c r="Z739" s="313"/>
      <c r="AA739" s="313"/>
      <c r="AB739" s="301"/>
      <c r="AC739" s="295"/>
    </row>
    <row r="740" spans="1:29" ht="15">
      <c r="A740" s="247" t="s">
        <v>176</v>
      </c>
      <c r="B740" s="287" t="s">
        <v>10732</v>
      </c>
      <c r="C740" s="287" t="s">
        <v>2924</v>
      </c>
      <c r="D740" s="305">
        <v>28</v>
      </c>
      <c r="E740" s="287" t="s">
        <v>3</v>
      </c>
      <c r="F740" s="362">
        <v>43707</v>
      </c>
      <c r="G740" s="363" t="s">
        <v>8845</v>
      </c>
      <c r="H740" s="363" t="s">
        <v>1794</v>
      </c>
      <c r="I740" s="364">
        <v>0.45516000000000001</v>
      </c>
      <c r="J740" s="364">
        <v>16</v>
      </c>
      <c r="K740" s="363" t="s">
        <v>438</v>
      </c>
      <c r="L740" s="292">
        <v>234.63</v>
      </c>
      <c r="M740" s="293" t="s">
        <v>1795</v>
      </c>
      <c r="N740" s="293" t="s">
        <v>1796</v>
      </c>
      <c r="O740" s="294" t="s">
        <v>305</v>
      </c>
      <c r="P740" s="295">
        <v>3.5513043</v>
      </c>
      <c r="Q740" s="295" t="s">
        <v>408</v>
      </c>
      <c r="R740" s="296">
        <v>0</v>
      </c>
      <c r="S740" s="365">
        <v>7.3200798764220826E-4</v>
      </c>
      <c r="T740" s="365">
        <v>8.3534013938513804E-4</v>
      </c>
      <c r="U740" s="365">
        <v>0.87629930986078486</v>
      </c>
      <c r="V740" s="366"/>
      <c r="W740" s="295"/>
      <c r="X740" s="295"/>
      <c r="Y740" s="295"/>
      <c r="Z740" s="313"/>
      <c r="AA740" s="313"/>
      <c r="AB740" s="301"/>
      <c r="AC740" s="295"/>
    </row>
    <row r="741" spans="1:29" ht="15">
      <c r="A741" s="247" t="s">
        <v>176</v>
      </c>
      <c r="B741" s="287" t="s">
        <v>10733</v>
      </c>
      <c r="C741" s="287" t="s">
        <v>2929</v>
      </c>
      <c r="D741" s="305">
        <v>29</v>
      </c>
      <c r="E741" s="287" t="s">
        <v>3</v>
      </c>
      <c r="F741" s="362">
        <v>43707</v>
      </c>
      <c r="G741" s="363" t="s">
        <v>8845</v>
      </c>
      <c r="H741" s="363" t="s">
        <v>2621</v>
      </c>
      <c r="I741" s="364">
        <v>0.49547000000000002</v>
      </c>
      <c r="J741" s="364">
        <v>4</v>
      </c>
      <c r="K741" s="363" t="s">
        <v>438</v>
      </c>
      <c r="L741" s="292">
        <v>49.21</v>
      </c>
      <c r="M741" s="293" t="s">
        <v>2622</v>
      </c>
      <c r="N741" s="293" t="s">
        <v>2623</v>
      </c>
      <c r="O741" s="294" t="s">
        <v>305</v>
      </c>
      <c r="P741" s="295">
        <v>-11.792873999999999</v>
      </c>
      <c r="Q741" s="295" t="s">
        <v>280</v>
      </c>
      <c r="R741" s="296">
        <v>0</v>
      </c>
      <c r="S741" s="365">
        <v>5.3876083485096364E-4</v>
      </c>
      <c r="T741" s="365">
        <v>1.2837513986382529E-3</v>
      </c>
      <c r="U741" s="365">
        <v>0.41967692142143526</v>
      </c>
      <c r="V741" s="366"/>
      <c r="W741" s="295"/>
      <c r="X741" s="295"/>
      <c r="Y741" s="295"/>
      <c r="Z741" s="313"/>
      <c r="AA741" s="313"/>
      <c r="AB741" s="301"/>
      <c r="AC741" s="295"/>
    </row>
    <row r="742" spans="1:29" ht="15">
      <c r="A742" s="247" t="s">
        <v>176</v>
      </c>
      <c r="B742" s="287" t="s">
        <v>9282</v>
      </c>
      <c r="C742" s="287" t="s">
        <v>2931</v>
      </c>
      <c r="D742" s="305">
        <v>30</v>
      </c>
      <c r="E742" s="287" t="s">
        <v>3</v>
      </c>
      <c r="F742" s="362">
        <v>43707</v>
      </c>
      <c r="G742" s="363" t="s">
        <v>8845</v>
      </c>
      <c r="H742" s="363" t="s">
        <v>1659</v>
      </c>
      <c r="I742" s="364">
        <v>0.55962999999999996</v>
      </c>
      <c r="J742" s="364">
        <v>10</v>
      </c>
      <c r="K742" s="363" t="s">
        <v>438</v>
      </c>
      <c r="L742" s="292">
        <v>48.06</v>
      </c>
      <c r="M742" s="293" t="s">
        <v>1660</v>
      </c>
      <c r="N742" s="293" t="s">
        <v>1661</v>
      </c>
      <c r="O742" s="294" t="s">
        <v>305</v>
      </c>
      <c r="P742" s="295">
        <v>-17.832106</v>
      </c>
      <c r="Q742" s="295" t="s">
        <v>447</v>
      </c>
      <c r="R742" s="296">
        <v>0</v>
      </c>
      <c r="S742" s="365">
        <v>1.1232471784389064E-3</v>
      </c>
      <c r="T742" s="365">
        <v>4.7503699170878261E-4</v>
      </c>
      <c r="U742" s="365">
        <v>2.364546757502842</v>
      </c>
      <c r="V742" s="366"/>
      <c r="W742" s="295"/>
      <c r="X742" s="295"/>
      <c r="Y742" s="295"/>
      <c r="Z742" s="313"/>
      <c r="AA742" s="313"/>
      <c r="AB742" s="301"/>
      <c r="AC742" s="295"/>
    </row>
    <row r="743" spans="1:29" ht="15">
      <c r="A743" s="247" t="s">
        <v>176</v>
      </c>
      <c r="B743" s="287" t="s">
        <v>10734</v>
      </c>
      <c r="C743" s="287" t="s">
        <v>2936</v>
      </c>
      <c r="D743" s="305">
        <v>31</v>
      </c>
      <c r="E743" s="287" t="s">
        <v>3</v>
      </c>
      <c r="F743" s="362">
        <v>43707</v>
      </c>
      <c r="G743" s="363" t="s">
        <v>8845</v>
      </c>
      <c r="H743" s="363" t="s">
        <v>966</v>
      </c>
      <c r="I743" s="364">
        <v>3.62609</v>
      </c>
      <c r="J743" s="364">
        <v>29</v>
      </c>
      <c r="K743" s="363" t="s">
        <v>438</v>
      </c>
      <c r="L743" s="292">
        <v>39.89</v>
      </c>
      <c r="M743" s="293" t="s">
        <v>967</v>
      </c>
      <c r="N743" s="293" t="s">
        <v>968</v>
      </c>
      <c r="O743" s="294" t="s">
        <v>305</v>
      </c>
      <c r="P743" s="295">
        <v>9.2278120000000001</v>
      </c>
      <c r="Q743" s="295" t="s">
        <v>484</v>
      </c>
      <c r="R743" s="296">
        <v>0</v>
      </c>
      <c r="S743" s="365">
        <v>1.7898422391747753E-4</v>
      </c>
      <c r="T743" s="365">
        <v>1.3637780072786347E-3</v>
      </c>
      <c r="U743" s="365">
        <v>0.13124146522543909</v>
      </c>
      <c r="V743" s="366"/>
      <c r="W743" s="295"/>
      <c r="X743" s="295"/>
      <c r="Y743" s="295"/>
      <c r="Z743" s="313"/>
      <c r="AA743" s="313"/>
      <c r="AB743" s="301"/>
      <c r="AC743" s="295"/>
    </row>
    <row r="744" spans="1:29" ht="15">
      <c r="A744" s="247" t="s">
        <v>176</v>
      </c>
      <c r="B744" s="287" t="s">
        <v>10735</v>
      </c>
      <c r="C744" s="287" t="s">
        <v>2938</v>
      </c>
      <c r="D744" s="305">
        <v>32</v>
      </c>
      <c r="E744" s="287" t="s">
        <v>3</v>
      </c>
      <c r="F744" s="362">
        <v>43707</v>
      </c>
      <c r="G744" s="363" t="s">
        <v>8845</v>
      </c>
      <c r="H744" s="363" t="s">
        <v>1666</v>
      </c>
      <c r="I744" s="364">
        <v>0.35605999999999999</v>
      </c>
      <c r="J744" s="364">
        <v>3</v>
      </c>
      <c r="K744" s="363" t="s">
        <v>438</v>
      </c>
      <c r="L744" s="292">
        <v>84.5</v>
      </c>
      <c r="M744" s="293" t="s">
        <v>1667</v>
      </c>
      <c r="N744" s="293" t="s">
        <v>1668</v>
      </c>
      <c r="O744" s="294" t="s">
        <v>305</v>
      </c>
      <c r="P744" s="295">
        <v>-1.5227257999999999</v>
      </c>
      <c r="Q744" s="295" t="s">
        <v>399</v>
      </c>
      <c r="R744" s="296">
        <v>0</v>
      </c>
      <c r="S744" s="365">
        <v>7.0454700953823226E-3</v>
      </c>
      <c r="T744" s="365">
        <v>4.2800025674833231E-3</v>
      </c>
      <c r="U744" s="365">
        <v>1.6461368852694678</v>
      </c>
      <c r="V744" s="366"/>
      <c r="W744" s="295"/>
      <c r="X744" s="295"/>
      <c r="Y744" s="295"/>
      <c r="Z744" s="313"/>
      <c r="AA744" s="313"/>
      <c r="AB744" s="301"/>
      <c r="AC744" s="295"/>
    </row>
    <row r="745" spans="1:29" ht="15">
      <c r="A745" s="247" t="s">
        <v>176</v>
      </c>
      <c r="B745" s="287" t="s">
        <v>10736</v>
      </c>
      <c r="C745" s="287" t="s">
        <v>2943</v>
      </c>
      <c r="D745" s="305">
        <v>33</v>
      </c>
      <c r="E745" s="287" t="s">
        <v>3</v>
      </c>
      <c r="F745" s="362">
        <v>43707</v>
      </c>
      <c r="G745" s="363" t="s">
        <v>8845</v>
      </c>
      <c r="H745" s="363" t="s">
        <v>3662</v>
      </c>
      <c r="I745" s="364">
        <v>0.32473000000000002</v>
      </c>
      <c r="J745" s="364">
        <v>2</v>
      </c>
      <c r="K745" s="363" t="s">
        <v>438</v>
      </c>
      <c r="L745" s="292">
        <v>87.93</v>
      </c>
      <c r="M745" s="293" t="s">
        <v>3663</v>
      </c>
      <c r="N745" s="293" t="s">
        <v>3664</v>
      </c>
      <c r="O745" s="294" t="s">
        <v>305</v>
      </c>
      <c r="P745" s="295">
        <v>-10.275506999999999</v>
      </c>
      <c r="Q745" s="295" t="s">
        <v>404</v>
      </c>
      <c r="R745" s="296">
        <v>0</v>
      </c>
      <c r="S745" s="365">
        <v>6.2543684721464961E-4</v>
      </c>
      <c r="T745" s="365">
        <v>7.8069054228882778E-4</v>
      </c>
      <c r="U745" s="365">
        <v>0.80113286037895948</v>
      </c>
      <c r="V745" s="366"/>
      <c r="W745" s="295"/>
      <c r="X745" s="295"/>
      <c r="Y745" s="295"/>
      <c r="Z745" s="313"/>
      <c r="AA745" s="313"/>
      <c r="AB745" s="301"/>
      <c r="AC745" s="295"/>
    </row>
    <row r="746" spans="1:29" ht="15">
      <c r="A746" s="247" t="s">
        <v>176</v>
      </c>
      <c r="B746" s="287" t="s">
        <v>10737</v>
      </c>
      <c r="C746" s="287" t="s">
        <v>2945</v>
      </c>
      <c r="D746" s="305">
        <v>34</v>
      </c>
      <c r="E746" s="287" t="s">
        <v>3</v>
      </c>
      <c r="F746" s="362">
        <v>43707</v>
      </c>
      <c r="G746" s="363" t="s">
        <v>8845</v>
      </c>
      <c r="H746" s="363" t="s">
        <v>5753</v>
      </c>
      <c r="I746" s="364">
        <v>0.41547000000000001</v>
      </c>
      <c r="J746" s="364">
        <v>20</v>
      </c>
      <c r="K746" s="363" t="s">
        <v>438</v>
      </c>
      <c r="L746" s="292">
        <v>65.56</v>
      </c>
      <c r="M746" s="293" t="s">
        <v>5754</v>
      </c>
      <c r="N746" s="293" t="s">
        <v>5755</v>
      </c>
      <c r="O746" s="294" t="s">
        <v>305</v>
      </c>
      <c r="P746" s="295">
        <v>-6.0735703000000001</v>
      </c>
      <c r="Q746" s="295" t="s">
        <v>408</v>
      </c>
      <c r="R746" s="296">
        <v>0</v>
      </c>
      <c r="S746" s="365">
        <v>3.4170362758230189E-4</v>
      </c>
      <c r="T746" s="365">
        <v>9.1717437463841099E-4</v>
      </c>
      <c r="U746" s="365">
        <v>0.3725612457467708</v>
      </c>
      <c r="V746" s="366"/>
      <c r="W746" s="295"/>
      <c r="X746" s="295"/>
      <c r="Y746" s="295"/>
      <c r="Z746" s="313"/>
      <c r="AA746" s="313"/>
      <c r="AB746" s="301"/>
      <c r="AC746" s="295"/>
    </row>
    <row r="747" spans="1:29" ht="15">
      <c r="A747" s="247" t="s">
        <v>176</v>
      </c>
      <c r="B747" s="287" t="s">
        <v>10738</v>
      </c>
      <c r="C747" s="287" t="s">
        <v>2947</v>
      </c>
      <c r="D747" s="305">
        <v>35</v>
      </c>
      <c r="E747" s="287" t="s">
        <v>3</v>
      </c>
      <c r="F747" s="362">
        <v>43707</v>
      </c>
      <c r="G747" s="363" t="s">
        <v>8845</v>
      </c>
      <c r="H747" s="363" t="s">
        <v>3397</v>
      </c>
      <c r="I747" s="364">
        <v>1.38215</v>
      </c>
      <c r="J747" s="364">
        <v>16</v>
      </c>
      <c r="K747" s="363" t="s">
        <v>438</v>
      </c>
      <c r="L747" s="292">
        <v>123.42</v>
      </c>
      <c r="M747" s="293" t="s">
        <v>3398</v>
      </c>
      <c r="N747" s="293" t="s">
        <v>3399</v>
      </c>
      <c r="O747" s="294" t="s">
        <v>305</v>
      </c>
      <c r="P747" s="295">
        <v>-10.591131000000001</v>
      </c>
      <c r="Q747" s="295" t="s">
        <v>484</v>
      </c>
      <c r="R747" s="296">
        <v>0</v>
      </c>
      <c r="S747" s="365">
        <v>1.516963565099603E-3</v>
      </c>
      <c r="T747" s="365">
        <v>8.6032590423686323E-4</v>
      </c>
      <c r="U747" s="365">
        <v>1.7632429264642433</v>
      </c>
      <c r="V747" s="366"/>
      <c r="W747" s="295"/>
      <c r="X747" s="295"/>
      <c r="Y747" s="295"/>
      <c r="Z747" s="313"/>
      <c r="AA747" s="313"/>
      <c r="AB747" s="301"/>
      <c r="AC747" s="295"/>
    </row>
    <row r="748" spans="1:29" ht="15">
      <c r="A748" s="247" t="s">
        <v>176</v>
      </c>
      <c r="B748" s="287" t="s">
        <v>10739</v>
      </c>
      <c r="C748" s="287" t="s">
        <v>2952</v>
      </c>
      <c r="D748" s="305">
        <v>36</v>
      </c>
      <c r="E748" s="287" t="s">
        <v>3</v>
      </c>
      <c r="F748" s="362">
        <v>43707</v>
      </c>
      <c r="G748" s="363" t="s">
        <v>8845</v>
      </c>
      <c r="H748" s="363" t="s">
        <v>4591</v>
      </c>
      <c r="I748" s="364">
        <v>1.33067</v>
      </c>
      <c r="J748" s="364">
        <v>17</v>
      </c>
      <c r="K748" s="363" t="s">
        <v>438</v>
      </c>
      <c r="L748" s="292">
        <v>75.8</v>
      </c>
      <c r="M748" s="293" t="s">
        <v>4592</v>
      </c>
      <c r="N748" s="293" t="s">
        <v>4593</v>
      </c>
      <c r="O748" s="294" t="s">
        <v>305</v>
      </c>
      <c r="P748" s="295">
        <v>-6.3966393000000004</v>
      </c>
      <c r="Q748" s="295" t="s">
        <v>408</v>
      </c>
      <c r="R748" s="296">
        <v>0</v>
      </c>
      <c r="S748" s="365">
        <v>1.2647601594713157E-3</v>
      </c>
      <c r="T748" s="365">
        <v>1.8580746159496874E-3</v>
      </c>
      <c r="U748" s="365">
        <v>0.68068319141472122</v>
      </c>
      <c r="V748" s="366"/>
      <c r="W748" s="295"/>
      <c r="X748" s="295"/>
      <c r="Y748" s="295"/>
      <c r="Z748" s="313"/>
      <c r="AA748" s="313"/>
      <c r="AB748" s="301"/>
      <c r="AC748" s="295"/>
    </row>
    <row r="749" spans="1:29" ht="15">
      <c r="A749" s="247" t="s">
        <v>176</v>
      </c>
      <c r="B749" s="287" t="s">
        <v>10740</v>
      </c>
      <c r="C749" s="287" t="s">
        <v>2954</v>
      </c>
      <c r="D749" s="305">
        <v>37</v>
      </c>
      <c r="E749" s="287" t="s">
        <v>3</v>
      </c>
      <c r="F749" s="362">
        <v>43707</v>
      </c>
      <c r="G749" s="363" t="s">
        <v>8845</v>
      </c>
      <c r="H749" s="363" t="s">
        <v>1175</v>
      </c>
      <c r="I749" s="364">
        <v>0.29891000000000001</v>
      </c>
      <c r="J749" s="364">
        <v>2</v>
      </c>
      <c r="K749" s="363" t="s">
        <v>438</v>
      </c>
      <c r="L749" s="292">
        <v>83.62</v>
      </c>
      <c r="M749" s="293" t="s">
        <v>1176</v>
      </c>
      <c r="N749" s="293" t="s">
        <v>1177</v>
      </c>
      <c r="O749" s="294" t="s">
        <v>305</v>
      </c>
      <c r="P749" s="295">
        <v>3.7340282999999999</v>
      </c>
      <c r="Q749" s="295" t="s">
        <v>447</v>
      </c>
      <c r="R749" s="296">
        <v>0</v>
      </c>
      <c r="S749" s="365">
        <v>1.2105756090509689E-3</v>
      </c>
      <c r="T749" s="365">
        <v>2.1870033861088488E-3</v>
      </c>
      <c r="U749" s="365">
        <v>0.55353165739941734</v>
      </c>
      <c r="V749" s="366"/>
      <c r="W749" s="295"/>
      <c r="X749" s="295"/>
      <c r="Y749" s="295"/>
      <c r="Z749" s="313"/>
      <c r="AA749" s="313"/>
      <c r="AB749" s="301"/>
      <c r="AC749" s="295"/>
    </row>
    <row r="750" spans="1:29" ht="15">
      <c r="A750" s="247" t="s">
        <v>176</v>
      </c>
      <c r="B750" s="287" t="s">
        <v>10741</v>
      </c>
      <c r="C750" s="287" t="s">
        <v>2956</v>
      </c>
      <c r="D750" s="305">
        <v>38</v>
      </c>
      <c r="E750" s="287" t="s">
        <v>3</v>
      </c>
      <c r="F750" s="362">
        <v>43707</v>
      </c>
      <c r="G750" s="363" t="s">
        <v>8845</v>
      </c>
      <c r="H750" s="363" t="s">
        <v>6009</v>
      </c>
      <c r="I750" s="364">
        <v>0.41359000000000001</v>
      </c>
      <c r="J750" s="364">
        <v>2</v>
      </c>
      <c r="K750" s="363" t="s">
        <v>438</v>
      </c>
      <c r="L750" s="292">
        <v>185.32</v>
      </c>
      <c r="M750" s="293" t="s">
        <v>6010</v>
      </c>
      <c r="N750" s="293" t="s">
        <v>6011</v>
      </c>
      <c r="O750" s="294" t="s">
        <v>305</v>
      </c>
      <c r="P750" s="295">
        <v>1.6621946999999999</v>
      </c>
      <c r="Q750" s="295" t="s">
        <v>399</v>
      </c>
      <c r="R750" s="296">
        <v>0</v>
      </c>
      <c r="S750" s="365">
        <v>1.2811137057279669E-3</v>
      </c>
      <c r="T750" s="365">
        <v>2.1289732160611509E-3</v>
      </c>
      <c r="U750" s="365">
        <v>0.60175191311151244</v>
      </c>
      <c r="V750" s="366"/>
      <c r="W750" s="295"/>
      <c r="X750" s="295"/>
      <c r="Y750" s="295"/>
      <c r="Z750" s="313"/>
      <c r="AA750" s="313"/>
      <c r="AB750" s="301"/>
      <c r="AC750" s="295"/>
    </row>
    <row r="751" spans="1:29" ht="15">
      <c r="A751" s="247" t="s">
        <v>176</v>
      </c>
      <c r="B751" s="287" t="s">
        <v>9283</v>
      </c>
      <c r="C751" s="287" t="s">
        <v>2958</v>
      </c>
      <c r="D751" s="305">
        <v>39</v>
      </c>
      <c r="E751" s="287" t="s">
        <v>3</v>
      </c>
      <c r="F751" s="362">
        <v>43707</v>
      </c>
      <c r="G751" s="363" t="s">
        <v>8845</v>
      </c>
      <c r="H751" s="363" t="s">
        <v>4614</v>
      </c>
      <c r="I751" s="364">
        <v>0.40504000000000001</v>
      </c>
      <c r="J751" s="364">
        <v>8</v>
      </c>
      <c r="K751" s="363" t="s">
        <v>438</v>
      </c>
      <c r="L751" s="292">
        <v>14.62</v>
      </c>
      <c r="M751" s="293" t="s">
        <v>4615</v>
      </c>
      <c r="N751" s="293" t="s">
        <v>4616</v>
      </c>
      <c r="O751" s="294" t="s">
        <v>305</v>
      </c>
      <c r="P751" s="295">
        <v>-8.2234800000000003</v>
      </c>
      <c r="Q751" s="295" t="s">
        <v>408</v>
      </c>
      <c r="R751" s="296">
        <v>0</v>
      </c>
      <c r="S751" s="365">
        <v>4.9871813587662258E-5</v>
      </c>
      <c r="T751" s="365">
        <v>5.9156415206495301E-4</v>
      </c>
      <c r="U751" s="365">
        <v>8.4304996192849757E-2</v>
      </c>
      <c r="V751" s="366"/>
      <c r="W751" s="295"/>
      <c r="X751" s="295"/>
      <c r="Y751" s="295"/>
      <c r="Z751" s="313"/>
      <c r="AA751" s="313"/>
      <c r="AB751" s="301"/>
      <c r="AC751" s="295"/>
    </row>
    <row r="752" spans="1:29" ht="15">
      <c r="A752" s="247" t="s">
        <v>176</v>
      </c>
      <c r="B752" s="287" t="s">
        <v>10742</v>
      </c>
      <c r="C752" s="287" t="s">
        <v>2964</v>
      </c>
      <c r="D752" s="305">
        <v>40</v>
      </c>
      <c r="E752" s="287" t="s">
        <v>3</v>
      </c>
      <c r="F752" s="362">
        <v>43707</v>
      </c>
      <c r="G752" s="363" t="s">
        <v>8845</v>
      </c>
      <c r="H752" s="363" t="s">
        <v>1190</v>
      </c>
      <c r="I752" s="364">
        <v>0.69403000000000004</v>
      </c>
      <c r="J752" s="364">
        <v>8</v>
      </c>
      <c r="K752" s="363" t="s">
        <v>438</v>
      </c>
      <c r="L752" s="292">
        <v>32.81</v>
      </c>
      <c r="M752" s="293" t="s">
        <v>1191</v>
      </c>
      <c r="N752" s="293" t="s">
        <v>1192</v>
      </c>
      <c r="O752" s="294" t="s">
        <v>305</v>
      </c>
      <c r="P752" s="295">
        <v>-1.8341719999999999</v>
      </c>
      <c r="Q752" s="295" t="s">
        <v>395</v>
      </c>
      <c r="R752" s="296">
        <v>0</v>
      </c>
      <c r="S752" s="365">
        <v>7.6078987077502267E-5</v>
      </c>
      <c r="T752" s="365">
        <v>1.9949770877640386E-4</v>
      </c>
      <c r="U752" s="365">
        <v>0.38135268592368271</v>
      </c>
      <c r="V752" s="366"/>
      <c r="W752" s="295"/>
      <c r="X752" s="295"/>
      <c r="Y752" s="295"/>
      <c r="Z752" s="313"/>
      <c r="AA752" s="313"/>
      <c r="AB752" s="301"/>
      <c r="AC752" s="295"/>
    </row>
    <row r="753" spans="1:29" ht="15">
      <c r="A753" s="247" t="s">
        <v>176</v>
      </c>
      <c r="B753" s="287" t="s">
        <v>10743</v>
      </c>
      <c r="C753" s="287" t="s">
        <v>2969</v>
      </c>
      <c r="D753" s="305">
        <v>41</v>
      </c>
      <c r="E753" s="287" t="s">
        <v>3</v>
      </c>
      <c r="F753" s="362">
        <v>43707</v>
      </c>
      <c r="G753" s="363" t="s">
        <v>8845</v>
      </c>
      <c r="H753" s="363" t="s">
        <v>719</v>
      </c>
      <c r="I753" s="364">
        <v>0.64670000000000005</v>
      </c>
      <c r="J753" s="364">
        <v>11</v>
      </c>
      <c r="K753" s="363" t="s">
        <v>438</v>
      </c>
      <c r="L753" s="292">
        <v>38.270000000000003</v>
      </c>
      <c r="M753" s="293" t="s">
        <v>720</v>
      </c>
      <c r="N753" s="293" t="s">
        <v>721</v>
      </c>
      <c r="O753" s="294" t="s">
        <v>305</v>
      </c>
      <c r="P753" s="295">
        <v>-11.059695</v>
      </c>
      <c r="Q753" s="295" t="s">
        <v>404</v>
      </c>
      <c r="R753" s="296">
        <v>0</v>
      </c>
      <c r="S753" s="365">
        <v>4.1484797184051826E-3</v>
      </c>
      <c r="T753" s="365">
        <v>1.8401348479634161E-3</v>
      </c>
      <c r="U753" s="365">
        <v>2.2544433213666628</v>
      </c>
      <c r="V753" s="366"/>
      <c r="W753" s="295"/>
      <c r="X753" s="295"/>
      <c r="Y753" s="295"/>
      <c r="Z753" s="313"/>
      <c r="AA753" s="313"/>
      <c r="AB753" s="301"/>
      <c r="AC753" s="295"/>
    </row>
    <row r="754" spans="1:29" ht="15">
      <c r="A754" s="247" t="s">
        <v>176</v>
      </c>
      <c r="B754" s="287" t="s">
        <v>10744</v>
      </c>
      <c r="C754" s="287" t="s">
        <v>2971</v>
      </c>
      <c r="D754" s="305">
        <v>42</v>
      </c>
      <c r="E754" s="287" t="s">
        <v>3</v>
      </c>
      <c r="F754" s="362">
        <v>43707</v>
      </c>
      <c r="G754" s="363" t="s">
        <v>8845</v>
      </c>
      <c r="H754" s="363" t="s">
        <v>2670</v>
      </c>
      <c r="I754" s="364">
        <v>0.41486000000000001</v>
      </c>
      <c r="J754" s="364">
        <v>2</v>
      </c>
      <c r="K754" s="363" t="s">
        <v>438</v>
      </c>
      <c r="L754" s="292">
        <v>69.209999999999994</v>
      </c>
      <c r="M754" s="293" t="s">
        <v>2671</v>
      </c>
      <c r="N754" s="293" t="s">
        <v>2672</v>
      </c>
      <c r="O754" s="294" t="s">
        <v>305</v>
      </c>
      <c r="P754" s="295">
        <v>-10.749233</v>
      </c>
      <c r="Q754" s="295" t="s">
        <v>404</v>
      </c>
      <c r="R754" s="296">
        <v>0</v>
      </c>
      <c r="S754" s="365">
        <v>1.0770989733731842E-3</v>
      </c>
      <c r="T754" s="365">
        <v>4.5241119676053929E-4</v>
      </c>
      <c r="U754" s="365">
        <v>2.3807964548306515</v>
      </c>
      <c r="V754" s="366"/>
      <c r="W754" s="295"/>
      <c r="X754" s="295"/>
      <c r="Y754" s="295"/>
      <c r="Z754" s="313"/>
      <c r="AA754" s="313"/>
      <c r="AB754" s="301"/>
      <c r="AC754" s="295"/>
    </row>
    <row r="755" spans="1:29" ht="15">
      <c r="A755" s="247" t="s">
        <v>176</v>
      </c>
      <c r="B755" s="287" t="s">
        <v>10745</v>
      </c>
      <c r="C755" s="287" t="s">
        <v>2973</v>
      </c>
      <c r="D755" s="305">
        <v>43</v>
      </c>
      <c r="E755" s="287" t="s">
        <v>3</v>
      </c>
      <c r="F755" s="362">
        <v>43707</v>
      </c>
      <c r="G755" s="363" t="s">
        <v>8845</v>
      </c>
      <c r="H755" s="363" t="s">
        <v>758</v>
      </c>
      <c r="I755" s="364">
        <v>0.64766000000000001</v>
      </c>
      <c r="J755" s="364">
        <v>13</v>
      </c>
      <c r="K755" s="363" t="s">
        <v>438</v>
      </c>
      <c r="L755" s="292">
        <v>23.6</v>
      </c>
      <c r="M755" s="293" t="s">
        <v>759</v>
      </c>
      <c r="N755" s="293" t="s">
        <v>760</v>
      </c>
      <c r="O755" s="294" t="s">
        <v>305</v>
      </c>
      <c r="P755" s="295">
        <v>-4.2207774999999996</v>
      </c>
      <c r="Q755" s="295" t="s">
        <v>447</v>
      </c>
      <c r="R755" s="296">
        <v>0</v>
      </c>
      <c r="S755" s="365">
        <v>2.1814590977399493E-4</v>
      </c>
      <c r="T755" s="365">
        <v>1.1738373277317541E-3</v>
      </c>
      <c r="U755" s="365">
        <v>0.18583998363344409</v>
      </c>
      <c r="V755" s="366"/>
      <c r="W755" s="295"/>
      <c r="X755" s="295"/>
      <c r="Y755" s="295"/>
      <c r="Z755" s="313"/>
      <c r="AA755" s="313"/>
      <c r="AB755" s="301"/>
      <c r="AC755" s="295"/>
    </row>
    <row r="756" spans="1:29" ht="15">
      <c r="A756" s="247" t="s">
        <v>176</v>
      </c>
      <c r="B756" s="287" t="s">
        <v>10746</v>
      </c>
      <c r="C756" s="287" t="s">
        <v>2975</v>
      </c>
      <c r="D756" s="305">
        <v>44</v>
      </c>
      <c r="E756" s="287" t="s">
        <v>3</v>
      </c>
      <c r="F756" s="362">
        <v>43707</v>
      </c>
      <c r="G756" s="363" t="s">
        <v>8845</v>
      </c>
      <c r="H756" s="363" t="s">
        <v>2380</v>
      </c>
      <c r="I756" s="364">
        <v>0.48458000000000001</v>
      </c>
      <c r="J756" s="364">
        <v>8</v>
      </c>
      <c r="K756" s="363" t="s">
        <v>438</v>
      </c>
      <c r="L756" s="292">
        <v>110.15</v>
      </c>
      <c r="M756" s="293" t="s">
        <v>2381</v>
      </c>
      <c r="N756" s="293" t="s">
        <v>2382</v>
      </c>
      <c r="O756" s="294" t="s">
        <v>305</v>
      </c>
      <c r="P756" s="295">
        <v>-14.546018999999999</v>
      </c>
      <c r="Q756" s="295" t="s">
        <v>408</v>
      </c>
      <c r="R756" s="296">
        <v>0</v>
      </c>
      <c r="S756" s="365">
        <v>9.3938618999515335E-4</v>
      </c>
      <c r="T756" s="365">
        <v>4.3210443074061304E-4</v>
      </c>
      <c r="U756" s="365">
        <v>2.1739795363474421</v>
      </c>
      <c r="V756" s="366"/>
      <c r="W756" s="295"/>
      <c r="X756" s="295"/>
      <c r="Y756" s="295"/>
      <c r="Z756" s="313"/>
      <c r="AA756" s="313"/>
      <c r="AB756" s="301"/>
      <c r="AC756" s="295"/>
    </row>
    <row r="757" spans="1:29" ht="15">
      <c r="A757" s="247" t="s">
        <v>176</v>
      </c>
      <c r="B757" s="287" t="s">
        <v>9285</v>
      </c>
      <c r="C757" s="287" t="s">
        <v>2977</v>
      </c>
      <c r="D757" s="305">
        <v>45</v>
      </c>
      <c r="E757" s="287" t="s">
        <v>3</v>
      </c>
      <c r="F757" s="362">
        <v>43707</v>
      </c>
      <c r="G757" s="363" t="s">
        <v>8845</v>
      </c>
      <c r="H757" s="363" t="s">
        <v>773</v>
      </c>
      <c r="I757" s="364">
        <v>0.56299999999999994</v>
      </c>
      <c r="J757" s="364">
        <v>28</v>
      </c>
      <c r="K757" s="363" t="s">
        <v>438</v>
      </c>
      <c r="L757" s="292">
        <v>41.09</v>
      </c>
      <c r="M757" s="293" t="s">
        <v>774</v>
      </c>
      <c r="N757" s="293" t="s">
        <v>775</v>
      </c>
      <c r="O757" s="294" t="s">
        <v>305</v>
      </c>
      <c r="P757" s="295">
        <v>-8.0763280000000002</v>
      </c>
      <c r="Q757" s="295" t="s">
        <v>408</v>
      </c>
      <c r="R757" s="296">
        <v>0</v>
      </c>
      <c r="S757" s="365">
        <v>3.1934733590211712E-5</v>
      </c>
      <c r="T757" s="365">
        <v>3.0941032748492094E-4</v>
      </c>
      <c r="U757" s="365">
        <v>0.10321159558505055</v>
      </c>
      <c r="V757" s="366"/>
      <c r="W757" s="295"/>
      <c r="X757" s="295"/>
      <c r="Y757" s="295"/>
      <c r="Z757" s="313"/>
      <c r="AA757" s="313"/>
      <c r="AB757" s="301"/>
      <c r="AC757" s="295"/>
    </row>
    <row r="758" spans="1:29" ht="15">
      <c r="A758" s="247" t="s">
        <v>10747</v>
      </c>
      <c r="B758" s="287" t="s">
        <v>9286</v>
      </c>
      <c r="C758" s="287" t="s">
        <v>2980</v>
      </c>
      <c r="D758" s="305">
        <v>46</v>
      </c>
      <c r="E758" s="287" t="s">
        <v>3</v>
      </c>
      <c r="F758" s="362">
        <v>43707</v>
      </c>
      <c r="G758" s="363" t="s">
        <v>8845</v>
      </c>
      <c r="H758" s="363" t="s">
        <v>1733</v>
      </c>
      <c r="I758" s="364">
        <v>0.60770000000000002</v>
      </c>
      <c r="J758" s="364">
        <v>1</v>
      </c>
      <c r="K758" s="363" t="s">
        <v>438</v>
      </c>
      <c r="L758" s="292">
        <v>126.42</v>
      </c>
      <c r="M758" s="293" t="s">
        <v>1734</v>
      </c>
      <c r="N758" s="293" t="s">
        <v>1735</v>
      </c>
      <c r="O758" s="294" t="s">
        <v>305</v>
      </c>
      <c r="P758" s="295">
        <v>10.035682</v>
      </c>
      <c r="Q758" s="295" t="s">
        <v>280</v>
      </c>
      <c r="R758" s="296">
        <v>0</v>
      </c>
      <c r="S758" s="365">
        <v>3.3332882540818396E-3</v>
      </c>
      <c r="T758" s="365">
        <v>2.4940630284429805E-3</v>
      </c>
      <c r="U758" s="365">
        <v>1.3364891809341239</v>
      </c>
      <c r="V758" s="366"/>
      <c r="W758" s="295"/>
      <c r="X758" s="295"/>
      <c r="Y758" s="295"/>
      <c r="Z758" s="313"/>
      <c r="AA758" s="313"/>
      <c r="AB758" s="301"/>
      <c r="AC758" s="295"/>
    </row>
    <row r="759" spans="1:29" ht="15">
      <c r="A759" s="247" t="s">
        <v>176</v>
      </c>
      <c r="B759" s="287" t="s">
        <v>10748</v>
      </c>
      <c r="C759" s="287" t="s">
        <v>2985</v>
      </c>
      <c r="D759" s="305">
        <v>47</v>
      </c>
      <c r="E759" s="287" t="s">
        <v>3</v>
      </c>
      <c r="F759" s="362">
        <v>43707</v>
      </c>
      <c r="G759" s="363" t="s">
        <v>8845</v>
      </c>
      <c r="H759" s="363" t="s">
        <v>779</v>
      </c>
      <c r="I759" s="364">
        <v>0.28688999999999998</v>
      </c>
      <c r="J759" s="364">
        <v>6</v>
      </c>
      <c r="K759" s="363" t="s">
        <v>438</v>
      </c>
      <c r="L759" s="292">
        <v>96.27</v>
      </c>
      <c r="M759" s="293" t="s">
        <v>780</v>
      </c>
      <c r="N759" s="293" t="s">
        <v>781</v>
      </c>
      <c r="O759" s="294" t="s">
        <v>305</v>
      </c>
      <c r="P759" s="295">
        <v>-7.0214452999999999</v>
      </c>
      <c r="Q759" s="295" t="s">
        <v>280</v>
      </c>
      <c r="R759" s="296">
        <v>0</v>
      </c>
      <c r="S759" s="365">
        <v>1.5335507061770861E-4</v>
      </c>
      <c r="T759" s="365">
        <v>3.715779196611948E-4</v>
      </c>
      <c r="U759" s="365">
        <v>0.41271308789698252</v>
      </c>
      <c r="V759" s="366"/>
      <c r="W759" s="295"/>
      <c r="X759" s="295"/>
      <c r="Y759" s="295"/>
      <c r="Z759" s="313"/>
      <c r="AA759" s="313"/>
      <c r="AB759" s="301"/>
      <c r="AC759" s="295"/>
    </row>
    <row r="760" spans="1:29" ht="15">
      <c r="A760" s="247" t="s">
        <v>10749</v>
      </c>
      <c r="B760" s="287" t="s">
        <v>10750</v>
      </c>
      <c r="C760" s="287" t="s">
        <v>2990</v>
      </c>
      <c r="D760" s="305">
        <v>48</v>
      </c>
      <c r="E760" s="287" t="s">
        <v>3</v>
      </c>
      <c r="F760" s="362">
        <v>43707</v>
      </c>
      <c r="G760" s="363" t="s">
        <v>8845</v>
      </c>
      <c r="H760" s="363" t="s">
        <v>7367</v>
      </c>
      <c r="I760" s="364">
        <v>0.30354999999999999</v>
      </c>
      <c r="J760" s="364">
        <v>1</v>
      </c>
      <c r="K760" s="363" t="s">
        <v>438</v>
      </c>
      <c r="L760" s="292">
        <v>9.82</v>
      </c>
      <c r="M760" s="293" t="s">
        <v>7368</v>
      </c>
      <c r="N760" s="293" t="s">
        <v>7369</v>
      </c>
      <c r="O760" s="294" t="s">
        <v>305</v>
      </c>
      <c r="P760" s="295">
        <v>-7.3584975999999997</v>
      </c>
      <c r="Q760" s="295" t="s">
        <v>280</v>
      </c>
      <c r="R760" s="296">
        <v>0</v>
      </c>
      <c r="S760" s="365">
        <v>0</v>
      </c>
      <c r="T760" s="365">
        <v>6.4870077580359725E-4</v>
      </c>
      <c r="U760" s="365">
        <v>0</v>
      </c>
      <c r="V760" s="366"/>
      <c r="W760" s="295"/>
      <c r="X760" s="295"/>
      <c r="Y760" s="295"/>
      <c r="Z760" s="313"/>
      <c r="AA760" s="313"/>
      <c r="AB760" s="301"/>
      <c r="AC760" s="295"/>
    </row>
    <row r="761" spans="1:29" ht="15">
      <c r="A761" s="247" t="s">
        <v>176</v>
      </c>
      <c r="B761" s="287" t="s">
        <v>10751</v>
      </c>
      <c r="C761" s="287" t="s">
        <v>2992</v>
      </c>
      <c r="D761" s="305">
        <v>49</v>
      </c>
      <c r="E761" s="287" t="s">
        <v>3</v>
      </c>
      <c r="F761" s="362">
        <v>43707</v>
      </c>
      <c r="G761" s="363" t="s">
        <v>8845</v>
      </c>
      <c r="H761" s="363" t="s">
        <v>4916</v>
      </c>
      <c r="I761" s="364">
        <v>0.76998999999999995</v>
      </c>
      <c r="J761" s="364">
        <v>6</v>
      </c>
      <c r="K761" s="363" t="s">
        <v>438</v>
      </c>
      <c r="L761" s="292">
        <v>188.91</v>
      </c>
      <c r="M761" s="293" t="s">
        <v>4917</v>
      </c>
      <c r="N761" s="293" t="s">
        <v>4918</v>
      </c>
      <c r="O761" s="294" t="s">
        <v>305</v>
      </c>
      <c r="P761" s="295">
        <v>-0.78157779999999999</v>
      </c>
      <c r="Q761" s="295" t="s">
        <v>280</v>
      </c>
      <c r="R761" s="296">
        <v>0</v>
      </c>
      <c r="S761" s="365">
        <v>4.2484363141259236E-3</v>
      </c>
      <c r="T761" s="365">
        <v>4.2342390672138065E-3</v>
      </c>
      <c r="U761" s="365">
        <v>1.0033529629968341</v>
      </c>
      <c r="V761" s="366"/>
      <c r="W761" s="295"/>
      <c r="X761" s="295"/>
      <c r="Y761" s="295"/>
      <c r="Z761" s="313"/>
      <c r="AA761" s="313"/>
      <c r="AB761" s="301"/>
      <c r="AC761" s="295"/>
    </row>
    <row r="762" spans="1:29" ht="15">
      <c r="A762" s="247" t="s">
        <v>176</v>
      </c>
      <c r="B762" s="287" t="s">
        <v>10752</v>
      </c>
      <c r="C762" s="287" t="s">
        <v>2994</v>
      </c>
      <c r="D762" s="305">
        <v>50</v>
      </c>
      <c r="E762" s="287" t="s">
        <v>3</v>
      </c>
      <c r="F762" s="362">
        <v>43707</v>
      </c>
      <c r="G762" s="363" t="s">
        <v>8845</v>
      </c>
      <c r="H762" s="363" t="s">
        <v>1035</v>
      </c>
      <c r="I762" s="364">
        <v>0.29865999999999998</v>
      </c>
      <c r="J762" s="364">
        <v>7</v>
      </c>
      <c r="K762" s="363" t="s">
        <v>438</v>
      </c>
      <c r="L762" s="292">
        <v>24.84</v>
      </c>
      <c r="M762" s="293" t="s">
        <v>1036</v>
      </c>
      <c r="N762" s="293" t="s">
        <v>1037</v>
      </c>
      <c r="O762" s="294" t="s">
        <v>305</v>
      </c>
      <c r="P762" s="295">
        <v>-9.3318879999999993</v>
      </c>
      <c r="Q762" s="295" t="s">
        <v>280</v>
      </c>
      <c r="R762" s="296">
        <v>0</v>
      </c>
      <c r="S762" s="365">
        <v>7.8882882584735338E-5</v>
      </c>
      <c r="T762" s="365">
        <v>4.1191782034376637E-4</v>
      </c>
      <c r="U762" s="365">
        <v>0.19150150512765765</v>
      </c>
      <c r="V762" s="366"/>
      <c r="W762" s="295"/>
      <c r="X762" s="295"/>
      <c r="Y762" s="295"/>
      <c r="Z762" s="313"/>
      <c r="AA762" s="313"/>
      <c r="AB762" s="301"/>
      <c r="AC762" s="295"/>
    </row>
    <row r="763" spans="1:29" ht="15">
      <c r="A763" s="247" t="s">
        <v>176</v>
      </c>
      <c r="B763" s="287" t="s">
        <v>10753</v>
      </c>
      <c r="C763" s="287" t="s">
        <v>2996</v>
      </c>
      <c r="D763" s="305">
        <v>1</v>
      </c>
      <c r="E763" s="287" t="s">
        <v>48</v>
      </c>
      <c r="F763" s="362">
        <v>43707</v>
      </c>
      <c r="G763" s="363" t="s">
        <v>8849</v>
      </c>
      <c r="H763" s="363" t="s">
        <v>1042</v>
      </c>
      <c r="I763" s="364">
        <v>28.5</v>
      </c>
      <c r="J763" s="364">
        <v>4</v>
      </c>
      <c r="K763" s="363" t="s">
        <v>438</v>
      </c>
      <c r="L763" s="292">
        <v>193.07</v>
      </c>
      <c r="M763" s="293" t="s">
        <v>1043</v>
      </c>
      <c r="N763" s="293" t="s">
        <v>1044</v>
      </c>
      <c r="O763" s="294" t="s">
        <v>10</v>
      </c>
      <c r="P763" s="295">
        <v>-30.689972000000001</v>
      </c>
      <c r="Q763" s="295" t="s">
        <v>484</v>
      </c>
      <c r="R763" s="296">
        <v>0</v>
      </c>
      <c r="S763" s="365">
        <v>1.9342567043272794E-4</v>
      </c>
      <c r="T763" s="365">
        <v>3.6221327491062628E-4</v>
      </c>
      <c r="U763" s="365">
        <v>0.53401044034196277</v>
      </c>
      <c r="V763" s="366"/>
      <c r="W763" s="295"/>
      <c r="X763" s="295"/>
      <c r="Y763" s="295"/>
      <c r="Z763" s="313"/>
      <c r="AA763" s="313"/>
      <c r="AB763" s="301"/>
      <c r="AC763" s="295"/>
    </row>
    <row r="764" spans="1:29" ht="15">
      <c r="A764" s="247" t="s">
        <v>176</v>
      </c>
      <c r="B764" s="287" t="s">
        <v>10754</v>
      </c>
      <c r="C764" s="287" t="s">
        <v>2998</v>
      </c>
      <c r="D764" s="305">
        <v>2</v>
      </c>
      <c r="E764" s="287" t="s">
        <v>48</v>
      </c>
      <c r="F764" s="362">
        <v>43707</v>
      </c>
      <c r="G764" s="363" t="s">
        <v>8849</v>
      </c>
      <c r="H764" s="363" t="s">
        <v>2833</v>
      </c>
      <c r="I764" s="364">
        <v>17.950199999999999</v>
      </c>
      <c r="J764" s="364">
        <v>3</v>
      </c>
      <c r="K764" s="363" t="s">
        <v>438</v>
      </c>
      <c r="L764" s="292">
        <v>137.94999999999999</v>
      </c>
      <c r="M764" s="293" t="s">
        <v>2834</v>
      </c>
      <c r="N764" s="293" t="s">
        <v>2835</v>
      </c>
      <c r="O764" s="294" t="s">
        <v>10</v>
      </c>
      <c r="P764" s="295">
        <v>-8.4240619999999993</v>
      </c>
      <c r="Q764" s="295" t="s">
        <v>395</v>
      </c>
      <c r="R764" s="296">
        <v>0</v>
      </c>
      <c r="S764" s="365">
        <v>3.4544628003135548E-4</v>
      </c>
      <c r="T764" s="365">
        <v>4.1017530978031033E-4</v>
      </c>
      <c r="U764" s="365">
        <v>0.8421917940803807</v>
      </c>
      <c r="V764" s="366"/>
      <c r="W764" s="295"/>
      <c r="X764" s="295"/>
      <c r="Y764" s="295"/>
      <c r="Z764" s="313"/>
      <c r="AA764" s="313"/>
      <c r="AB764" s="301"/>
      <c r="AC764" s="295"/>
    </row>
    <row r="765" spans="1:29" ht="15">
      <c r="A765" s="247" t="s">
        <v>176</v>
      </c>
      <c r="B765" s="287" t="s">
        <v>10755</v>
      </c>
      <c r="C765" s="287" t="s">
        <v>3000</v>
      </c>
      <c r="D765" s="305">
        <v>3</v>
      </c>
      <c r="E765" s="287" t="s">
        <v>48</v>
      </c>
      <c r="F765" s="362">
        <v>43707</v>
      </c>
      <c r="G765" s="363" t="s">
        <v>8849</v>
      </c>
      <c r="H765" s="363" t="s">
        <v>453</v>
      </c>
      <c r="I765" s="364">
        <v>42.817799999999998</v>
      </c>
      <c r="J765" s="364">
        <v>30</v>
      </c>
      <c r="K765" s="363" t="s">
        <v>438</v>
      </c>
      <c r="L765" s="292">
        <v>31.45</v>
      </c>
      <c r="M765" s="293" t="s">
        <v>454</v>
      </c>
      <c r="N765" s="293" t="s">
        <v>455</v>
      </c>
      <c r="O765" s="294" t="s">
        <v>10</v>
      </c>
      <c r="P765" s="295">
        <v>3.2840729</v>
      </c>
      <c r="Q765" s="295" t="s">
        <v>456</v>
      </c>
      <c r="R765" s="296">
        <v>0</v>
      </c>
      <c r="S765" s="365">
        <v>5.4143693481675846E-4</v>
      </c>
      <c r="T765" s="365">
        <v>1.1092338660799424E-3</v>
      </c>
      <c r="U765" s="365">
        <v>0.48811792659217018</v>
      </c>
      <c r="V765" s="366"/>
      <c r="W765" s="295"/>
      <c r="X765" s="295"/>
      <c r="Y765" s="295"/>
      <c r="Z765" s="313"/>
      <c r="AA765" s="313"/>
      <c r="AB765" s="301"/>
      <c r="AC765" s="295"/>
    </row>
    <row r="766" spans="1:29" ht="15">
      <c r="A766" s="247" t="s">
        <v>176</v>
      </c>
      <c r="B766" s="287" t="s">
        <v>10756</v>
      </c>
      <c r="C766" s="287" t="s">
        <v>3003</v>
      </c>
      <c r="D766" s="305">
        <v>4</v>
      </c>
      <c r="E766" s="287" t="s">
        <v>48</v>
      </c>
      <c r="F766" s="362">
        <v>43707</v>
      </c>
      <c r="G766" s="363" t="s">
        <v>8849</v>
      </c>
      <c r="H766" s="363" t="s">
        <v>2260</v>
      </c>
      <c r="I766" s="364">
        <v>21.553100000000001</v>
      </c>
      <c r="J766" s="364">
        <v>2</v>
      </c>
      <c r="K766" s="363" t="s">
        <v>438</v>
      </c>
      <c r="L766" s="292">
        <v>59.72</v>
      </c>
      <c r="M766" s="293" t="s">
        <v>2261</v>
      </c>
      <c r="N766" s="293" t="s">
        <v>2262</v>
      </c>
      <c r="O766" s="294" t="s">
        <v>10</v>
      </c>
      <c r="P766" s="295">
        <v>-5.7449459999999997</v>
      </c>
      <c r="Q766" s="295" t="s">
        <v>404</v>
      </c>
      <c r="R766" s="296">
        <v>0</v>
      </c>
      <c r="S766" s="365">
        <v>2.7733514372102458E-4</v>
      </c>
      <c r="T766" s="365">
        <v>3.0291183466139073E-4</v>
      </c>
      <c r="U766" s="365">
        <v>0.91556390997744608</v>
      </c>
      <c r="V766" s="366"/>
      <c r="W766" s="295"/>
      <c r="X766" s="295"/>
      <c r="Y766" s="295"/>
      <c r="Z766" s="313"/>
      <c r="AA766" s="313"/>
      <c r="AB766" s="301"/>
      <c r="AC766" s="295"/>
    </row>
    <row r="767" spans="1:29" ht="15">
      <c r="A767" s="247" t="s">
        <v>176</v>
      </c>
      <c r="B767" s="287" t="s">
        <v>10757</v>
      </c>
      <c r="C767" s="287" t="s">
        <v>3005</v>
      </c>
      <c r="D767" s="305">
        <v>5</v>
      </c>
      <c r="E767" s="287" t="s">
        <v>48</v>
      </c>
      <c r="F767" s="362">
        <v>43707</v>
      </c>
      <c r="G767" s="363" t="s">
        <v>8849</v>
      </c>
      <c r="H767" s="363" t="s">
        <v>474</v>
      </c>
      <c r="I767" s="364">
        <v>18.226800000000001</v>
      </c>
      <c r="J767" s="364">
        <v>27</v>
      </c>
      <c r="K767" s="363" t="s">
        <v>438</v>
      </c>
      <c r="L767" s="292">
        <v>183.11</v>
      </c>
      <c r="M767" s="293" t="s">
        <v>475</v>
      </c>
      <c r="N767" s="293" t="s">
        <v>476</v>
      </c>
      <c r="O767" s="294" t="s">
        <v>10</v>
      </c>
      <c r="P767" s="295">
        <v>-12.421082999999999</v>
      </c>
      <c r="Q767" s="295" t="s">
        <v>447</v>
      </c>
      <c r="R767" s="296">
        <v>0</v>
      </c>
      <c r="S767" s="365">
        <v>4.2679472250162193E-4</v>
      </c>
      <c r="T767" s="365">
        <v>5.3954481151685327E-4</v>
      </c>
      <c r="U767" s="365">
        <v>0.79102738714463672</v>
      </c>
      <c r="V767" s="366"/>
      <c r="W767" s="295"/>
      <c r="X767" s="295"/>
      <c r="Y767" s="295"/>
      <c r="Z767" s="313"/>
      <c r="AA767" s="313"/>
      <c r="AB767" s="301"/>
      <c r="AC767" s="295"/>
    </row>
    <row r="768" spans="1:29" ht="15">
      <c r="A768" s="247" t="s">
        <v>176</v>
      </c>
      <c r="B768" s="287" t="s">
        <v>9296</v>
      </c>
      <c r="C768" s="287" t="s">
        <v>3010</v>
      </c>
      <c r="D768" s="305">
        <v>6</v>
      </c>
      <c r="E768" s="287" t="s">
        <v>48</v>
      </c>
      <c r="F768" s="362">
        <v>43707</v>
      </c>
      <c r="G768" s="363" t="s">
        <v>8849</v>
      </c>
      <c r="H768" s="363" t="s">
        <v>481</v>
      </c>
      <c r="I768" s="364">
        <v>26.9438</v>
      </c>
      <c r="J768" s="364">
        <v>19</v>
      </c>
      <c r="K768" s="363" t="s">
        <v>438</v>
      </c>
      <c r="L768" s="292">
        <v>1776.29</v>
      </c>
      <c r="M768" s="293" t="s">
        <v>482</v>
      </c>
      <c r="N768" s="293" t="s">
        <v>483</v>
      </c>
      <c r="O768" s="294" t="s">
        <v>10</v>
      </c>
      <c r="P768" s="295">
        <v>-4.8473835000000003</v>
      </c>
      <c r="Q768" s="295" t="s">
        <v>484</v>
      </c>
      <c r="R768" s="296">
        <v>0</v>
      </c>
      <c r="S768" s="365">
        <v>3.9517874755088653E-2</v>
      </c>
      <c r="T768" s="365">
        <v>3.0634641413596411E-2</v>
      </c>
      <c r="U768" s="365">
        <v>1.2899734722388376</v>
      </c>
      <c r="V768" s="366"/>
      <c r="W768" s="295"/>
      <c r="X768" s="295"/>
      <c r="Y768" s="295"/>
      <c r="Z768" s="313"/>
      <c r="AA768" s="313"/>
      <c r="AB768" s="301"/>
      <c r="AC768" s="295"/>
    </row>
    <row r="769" spans="1:29" ht="15">
      <c r="A769" s="247" t="s">
        <v>176</v>
      </c>
      <c r="B769" s="287" t="s">
        <v>9297</v>
      </c>
      <c r="C769" s="287" t="s">
        <v>3015</v>
      </c>
      <c r="D769" s="305">
        <v>7</v>
      </c>
      <c r="E769" s="287" t="s">
        <v>48</v>
      </c>
      <c r="F769" s="362">
        <v>43707</v>
      </c>
      <c r="G769" s="363" t="s">
        <v>8849</v>
      </c>
      <c r="H769" s="363" t="s">
        <v>1054</v>
      </c>
      <c r="I769" s="364">
        <v>23.310600000000001</v>
      </c>
      <c r="J769" s="364">
        <v>6</v>
      </c>
      <c r="K769" s="363" t="s">
        <v>438</v>
      </c>
      <c r="L769" s="292">
        <v>230.19</v>
      </c>
      <c r="M769" s="293" t="s">
        <v>1055</v>
      </c>
      <c r="N769" s="293" t="s">
        <v>1056</v>
      </c>
      <c r="O769" s="294" t="s">
        <v>10</v>
      </c>
      <c r="P769" s="295">
        <v>8.7751629999999992</v>
      </c>
      <c r="Q769" s="295" t="s">
        <v>408</v>
      </c>
      <c r="R769" s="296">
        <v>0</v>
      </c>
      <c r="S769" s="365">
        <v>5.3771789901405076E-3</v>
      </c>
      <c r="T769" s="365">
        <v>4.2401285132844524E-3</v>
      </c>
      <c r="U769" s="365">
        <v>1.2681641542924091</v>
      </c>
      <c r="V769" s="366"/>
      <c r="W769" s="295"/>
      <c r="X769" s="295"/>
      <c r="Y769" s="295"/>
      <c r="Z769" s="313"/>
      <c r="AA769" s="313"/>
      <c r="AB769" s="301"/>
      <c r="AC769" s="295"/>
    </row>
    <row r="770" spans="1:29" ht="15">
      <c r="A770" s="247" t="s">
        <v>10758</v>
      </c>
      <c r="B770" s="287" t="s">
        <v>10759</v>
      </c>
      <c r="C770" s="287" t="s">
        <v>3017</v>
      </c>
      <c r="D770" s="305">
        <v>8</v>
      </c>
      <c r="E770" s="287" t="s">
        <v>48</v>
      </c>
      <c r="F770" s="362">
        <v>43707</v>
      </c>
      <c r="G770" s="363" t="s">
        <v>8849</v>
      </c>
      <c r="H770" s="363" t="s">
        <v>1998</v>
      </c>
      <c r="I770" s="364">
        <v>17.403500000000001</v>
      </c>
      <c r="J770" s="364">
        <v>1</v>
      </c>
      <c r="K770" s="363" t="s">
        <v>438</v>
      </c>
      <c r="L770" s="292">
        <v>261.52</v>
      </c>
      <c r="M770" s="293" t="s">
        <v>1999</v>
      </c>
      <c r="N770" s="293" t="s">
        <v>2000</v>
      </c>
      <c r="O770" s="294" t="s">
        <v>10</v>
      </c>
      <c r="P770" s="295">
        <v>-11.231798</v>
      </c>
      <c r="Q770" s="295" t="s">
        <v>408</v>
      </c>
      <c r="R770" s="296">
        <v>0</v>
      </c>
      <c r="S770" s="365">
        <v>3.6041061073674762E-3</v>
      </c>
      <c r="T770" s="365">
        <v>2.8353297657972617E-3</v>
      </c>
      <c r="U770" s="365">
        <v>1.2711417736462283</v>
      </c>
      <c r="V770" s="366"/>
      <c r="W770" s="295"/>
      <c r="X770" s="295"/>
      <c r="Y770" s="295"/>
      <c r="Z770" s="313"/>
      <c r="AA770" s="313"/>
      <c r="AB770" s="301"/>
      <c r="AC770" s="295"/>
    </row>
    <row r="771" spans="1:29" ht="15">
      <c r="A771" s="247" t="s">
        <v>10760</v>
      </c>
      <c r="B771" s="287" t="s">
        <v>10761</v>
      </c>
      <c r="C771" s="287" t="s">
        <v>3019</v>
      </c>
      <c r="D771" s="305">
        <v>9</v>
      </c>
      <c r="E771" s="287" t="s">
        <v>48</v>
      </c>
      <c r="F771" s="362">
        <v>43707</v>
      </c>
      <c r="G771" s="363" t="s">
        <v>8849</v>
      </c>
      <c r="H771" s="363" t="s">
        <v>2272</v>
      </c>
      <c r="I771" s="364">
        <v>23.8</v>
      </c>
      <c r="J771" s="364">
        <v>1</v>
      </c>
      <c r="K771" s="363" t="s">
        <v>438</v>
      </c>
      <c r="L771" s="292">
        <v>25.84</v>
      </c>
      <c r="M771" s="293" t="s">
        <v>2273</v>
      </c>
      <c r="N771" s="293" t="s">
        <v>2274</v>
      </c>
      <c r="O771" s="294" t="s">
        <v>10</v>
      </c>
      <c r="P771" s="295">
        <v>3.1948805</v>
      </c>
      <c r="Q771" s="295" t="s">
        <v>484</v>
      </c>
      <c r="R771" s="296">
        <v>0</v>
      </c>
      <c r="S771" s="365">
        <v>4.6518134916597999E-5</v>
      </c>
      <c r="T771" s="365">
        <v>4.1095475481938576E-4</v>
      </c>
      <c r="U771" s="365">
        <v>0.11319527118512761</v>
      </c>
      <c r="V771" s="366"/>
      <c r="W771" s="295"/>
      <c r="X771" s="295"/>
      <c r="Y771" s="295"/>
      <c r="Z771" s="313"/>
      <c r="AA771" s="313"/>
      <c r="AB771" s="301"/>
      <c r="AC771" s="295"/>
    </row>
    <row r="772" spans="1:29" ht="15">
      <c r="A772" s="247" t="s">
        <v>176</v>
      </c>
      <c r="B772" s="287" t="s">
        <v>10762</v>
      </c>
      <c r="C772" s="287" t="s">
        <v>3024</v>
      </c>
      <c r="D772" s="305">
        <v>10</v>
      </c>
      <c r="E772" s="287" t="s">
        <v>48</v>
      </c>
      <c r="F772" s="362">
        <v>43707</v>
      </c>
      <c r="G772" s="363" t="s">
        <v>8849</v>
      </c>
      <c r="H772" s="363" t="s">
        <v>827</v>
      </c>
      <c r="I772" s="364">
        <v>66.1661</v>
      </c>
      <c r="J772" s="364">
        <v>40</v>
      </c>
      <c r="K772" s="363" t="s">
        <v>438</v>
      </c>
      <c r="L772" s="292">
        <v>142.82</v>
      </c>
      <c r="M772" s="293" t="s">
        <v>828</v>
      </c>
      <c r="N772" s="293" t="s">
        <v>829</v>
      </c>
      <c r="O772" s="294" t="s">
        <v>10</v>
      </c>
      <c r="P772" s="295">
        <v>-8.5483729999999998</v>
      </c>
      <c r="Q772" s="295" t="s">
        <v>456</v>
      </c>
      <c r="R772" s="296">
        <v>0</v>
      </c>
      <c r="S772" s="365">
        <v>1.7049546429584231E-3</v>
      </c>
      <c r="T772" s="365">
        <v>1.3388623543761061E-3</v>
      </c>
      <c r="U772" s="365">
        <v>1.2734353441081789</v>
      </c>
      <c r="V772" s="366"/>
      <c r="W772" s="295"/>
      <c r="X772" s="295"/>
      <c r="Y772" s="295"/>
      <c r="Z772" s="313"/>
      <c r="AA772" s="313"/>
      <c r="AB772" s="301"/>
      <c r="AC772" s="295"/>
    </row>
    <row r="773" spans="1:29" ht="15">
      <c r="A773" s="247" t="s">
        <v>176</v>
      </c>
      <c r="B773" s="287" t="s">
        <v>10763</v>
      </c>
      <c r="C773" s="287" t="s">
        <v>3030</v>
      </c>
      <c r="D773" s="305">
        <v>11</v>
      </c>
      <c r="E773" s="287" t="s">
        <v>48</v>
      </c>
      <c r="F773" s="362">
        <v>43707</v>
      </c>
      <c r="G773" s="363" t="s">
        <v>8849</v>
      </c>
      <c r="H773" s="363" t="s">
        <v>4691</v>
      </c>
      <c r="I773" s="364">
        <v>38.960599999999999</v>
      </c>
      <c r="J773" s="364">
        <v>11</v>
      </c>
      <c r="K773" s="363" t="s">
        <v>438</v>
      </c>
      <c r="L773" s="292">
        <v>21.69</v>
      </c>
      <c r="M773" s="293" t="s">
        <v>4692</v>
      </c>
      <c r="N773" s="293" t="s">
        <v>4693</v>
      </c>
      <c r="O773" s="294" t="s">
        <v>10</v>
      </c>
      <c r="P773" s="295">
        <v>-14.572661999999999</v>
      </c>
      <c r="Q773" s="295" t="s">
        <v>280</v>
      </c>
      <c r="R773" s="296">
        <v>0</v>
      </c>
      <c r="S773" s="365">
        <v>1.3773097173175538E-3</v>
      </c>
      <c r="T773" s="365">
        <v>4.5518375177568821E-4</v>
      </c>
      <c r="U773" s="365">
        <v>3.0258323412130137</v>
      </c>
      <c r="V773" s="366"/>
      <c r="W773" s="295"/>
      <c r="X773" s="295"/>
      <c r="Y773" s="295"/>
      <c r="Z773" s="313"/>
      <c r="AA773" s="313"/>
      <c r="AB773" s="301"/>
      <c r="AC773" s="295"/>
    </row>
    <row r="774" spans="1:29" ht="15">
      <c r="A774" s="247" t="s">
        <v>176</v>
      </c>
      <c r="B774" s="287" t="s">
        <v>10764</v>
      </c>
      <c r="C774" s="287" t="s">
        <v>3033</v>
      </c>
      <c r="D774" s="305">
        <v>12</v>
      </c>
      <c r="E774" s="287" t="s">
        <v>48</v>
      </c>
      <c r="F774" s="362">
        <v>43707</v>
      </c>
      <c r="G774" s="363" t="s">
        <v>8849</v>
      </c>
      <c r="H774" s="363" t="s">
        <v>1287</v>
      </c>
      <c r="I774" s="364">
        <v>20</v>
      </c>
      <c r="J774" s="364">
        <v>7</v>
      </c>
      <c r="K774" s="363" t="s">
        <v>438</v>
      </c>
      <c r="L774" s="292">
        <v>1966.41</v>
      </c>
      <c r="M774" s="293" t="s">
        <v>1288</v>
      </c>
      <c r="N774" s="293" t="s">
        <v>1289</v>
      </c>
      <c r="O774" s="294" t="s">
        <v>10</v>
      </c>
      <c r="P774" s="295">
        <v>4.2298080000000002</v>
      </c>
      <c r="Q774" s="295" t="s">
        <v>408</v>
      </c>
      <c r="R774" s="296">
        <v>0</v>
      </c>
      <c r="S774" s="365">
        <v>5.9014048118719211E-3</v>
      </c>
      <c r="T774" s="365">
        <v>3.4799968606009772E-3</v>
      </c>
      <c r="U774" s="365">
        <v>1.6958075102552763</v>
      </c>
      <c r="V774" s="366"/>
      <c r="W774" s="295"/>
      <c r="X774" s="295"/>
      <c r="Y774" s="295"/>
      <c r="Z774" s="313"/>
      <c r="AA774" s="313"/>
      <c r="AB774" s="301"/>
      <c r="AC774" s="295"/>
    </row>
    <row r="775" spans="1:29" ht="15">
      <c r="A775" s="247" t="s">
        <v>176</v>
      </c>
      <c r="B775" s="287" t="s">
        <v>9294</v>
      </c>
      <c r="C775" s="287" t="s">
        <v>3038</v>
      </c>
      <c r="D775" s="305">
        <v>13</v>
      </c>
      <c r="E775" s="287" t="s">
        <v>48</v>
      </c>
      <c r="F775" s="362">
        <v>43707</v>
      </c>
      <c r="G775" s="363" t="s">
        <v>8849</v>
      </c>
      <c r="H775" s="363" t="s">
        <v>3296</v>
      </c>
      <c r="I775" s="364">
        <v>55.039099999999998</v>
      </c>
      <c r="J775" s="364">
        <v>53</v>
      </c>
      <c r="K775" s="363" t="s">
        <v>438</v>
      </c>
      <c r="L775" s="292">
        <v>17.12</v>
      </c>
      <c r="M775" s="293" t="s">
        <v>3297</v>
      </c>
      <c r="N775" s="293" t="s">
        <v>3298</v>
      </c>
      <c r="O775" s="294" t="s">
        <v>10</v>
      </c>
      <c r="P775" s="295">
        <v>-10.647178</v>
      </c>
      <c r="Q775" s="295" t="s">
        <v>484</v>
      </c>
      <c r="R775" s="296">
        <v>0</v>
      </c>
      <c r="S775" s="365">
        <v>2.821614214595545E-4</v>
      </c>
      <c r="T775" s="365">
        <v>3.0179200372983003E-4</v>
      </c>
      <c r="U775" s="365">
        <v>0.93495327236088999</v>
      </c>
      <c r="V775" s="366"/>
      <c r="W775" s="295"/>
      <c r="X775" s="295"/>
      <c r="Y775" s="295"/>
      <c r="Z775" s="313"/>
      <c r="AA775" s="313"/>
      <c r="AB775" s="301"/>
      <c r="AC775" s="295"/>
    </row>
    <row r="776" spans="1:29" ht="15">
      <c r="A776" s="247" t="s">
        <v>176</v>
      </c>
      <c r="B776" s="287" t="s">
        <v>10765</v>
      </c>
      <c r="C776" s="287" t="s">
        <v>3040</v>
      </c>
      <c r="D776" s="305">
        <v>14</v>
      </c>
      <c r="E776" s="287" t="s">
        <v>48</v>
      </c>
      <c r="F776" s="362">
        <v>43707</v>
      </c>
      <c r="G776" s="363" t="s">
        <v>8849</v>
      </c>
      <c r="H776" s="363" t="s">
        <v>1079</v>
      </c>
      <c r="I776" s="364">
        <v>46.133600000000001</v>
      </c>
      <c r="J776" s="364">
        <v>17</v>
      </c>
      <c r="K776" s="363" t="s">
        <v>438</v>
      </c>
      <c r="L776" s="292">
        <v>409.59</v>
      </c>
      <c r="M776" s="293" t="s">
        <v>1080</v>
      </c>
      <c r="N776" s="293" t="s">
        <v>1081</v>
      </c>
      <c r="O776" s="294" t="s">
        <v>10</v>
      </c>
      <c r="P776" s="295">
        <v>6.2821030000000002</v>
      </c>
      <c r="Q776" s="295" t="s">
        <v>280</v>
      </c>
      <c r="R776" s="296">
        <v>0</v>
      </c>
      <c r="S776" s="365">
        <v>6.2946429063873858E-3</v>
      </c>
      <c r="T776" s="365">
        <v>2.8077392742918705E-3</v>
      </c>
      <c r="U776" s="365">
        <v>2.2418901085375649</v>
      </c>
      <c r="V776" s="366"/>
      <c r="W776" s="295"/>
      <c r="X776" s="295"/>
      <c r="Y776" s="295"/>
      <c r="Z776" s="313"/>
      <c r="AA776" s="313"/>
      <c r="AB776" s="301"/>
      <c r="AC776" s="295"/>
    </row>
    <row r="777" spans="1:29" ht="15">
      <c r="A777" s="247" t="s">
        <v>176</v>
      </c>
      <c r="B777" s="287" t="s">
        <v>9295</v>
      </c>
      <c r="C777" s="287" t="s">
        <v>3045</v>
      </c>
      <c r="D777" s="305">
        <v>15</v>
      </c>
      <c r="E777" s="287" t="s">
        <v>48</v>
      </c>
      <c r="F777" s="362">
        <v>43707</v>
      </c>
      <c r="G777" s="363" t="s">
        <v>8849</v>
      </c>
      <c r="H777" s="363" t="s">
        <v>843</v>
      </c>
      <c r="I777" s="364">
        <v>28.291</v>
      </c>
      <c r="J777" s="364">
        <v>11</v>
      </c>
      <c r="K777" s="363" t="s">
        <v>438</v>
      </c>
      <c r="L777" s="292">
        <v>838.42</v>
      </c>
      <c r="M777" s="293" t="s">
        <v>844</v>
      </c>
      <c r="N777" s="293" t="s">
        <v>845</v>
      </c>
      <c r="O777" s="294" t="s">
        <v>10</v>
      </c>
      <c r="P777" s="295">
        <v>5.3913713000000003</v>
      </c>
      <c r="Q777" s="295" t="s">
        <v>408</v>
      </c>
      <c r="R777" s="296">
        <v>0</v>
      </c>
      <c r="S777" s="365">
        <v>1.7554022372454649E-3</v>
      </c>
      <c r="T777" s="365">
        <v>8.3166192935473339E-4</v>
      </c>
      <c r="U777" s="365">
        <v>2.1107161158710723</v>
      </c>
      <c r="V777" s="366"/>
      <c r="W777" s="295"/>
      <c r="X777" s="295"/>
      <c r="Y777" s="295"/>
      <c r="Z777" s="313"/>
      <c r="AA777" s="313"/>
      <c r="AB777" s="301"/>
      <c r="AC777" s="295"/>
    </row>
    <row r="778" spans="1:29" ht="15">
      <c r="A778" s="247" t="s">
        <v>176</v>
      </c>
      <c r="B778" s="287" t="s">
        <v>10766</v>
      </c>
      <c r="C778" s="287" t="s">
        <v>3050</v>
      </c>
      <c r="D778" s="305">
        <v>16</v>
      </c>
      <c r="E778" s="287" t="s">
        <v>48</v>
      </c>
      <c r="F778" s="362">
        <v>43707</v>
      </c>
      <c r="G778" s="363" t="s">
        <v>8849</v>
      </c>
      <c r="H778" s="363" t="s">
        <v>2547</v>
      </c>
      <c r="I778" s="364">
        <v>54.026000000000003</v>
      </c>
      <c r="J778" s="364">
        <v>37</v>
      </c>
      <c r="K778" s="363" t="s">
        <v>438</v>
      </c>
      <c r="L778" s="292">
        <v>42.78</v>
      </c>
      <c r="M778" s="293" t="s">
        <v>2548</v>
      </c>
      <c r="N778" s="293" t="s">
        <v>2549</v>
      </c>
      <c r="O778" s="294" t="s">
        <v>10</v>
      </c>
      <c r="P778" s="295">
        <v>-15.571344</v>
      </c>
      <c r="Q778" s="295" t="s">
        <v>484</v>
      </c>
      <c r="R778" s="296">
        <v>0</v>
      </c>
      <c r="S778" s="365">
        <v>1.239477091290422E-4</v>
      </c>
      <c r="T778" s="365">
        <v>1.6366278026139344E-4</v>
      </c>
      <c r="U778" s="365">
        <v>0.75733596197669106</v>
      </c>
      <c r="V778" s="366"/>
      <c r="W778" s="295"/>
      <c r="X778" s="295"/>
      <c r="Y778" s="295"/>
      <c r="Z778" s="313"/>
      <c r="AA778" s="313"/>
      <c r="AB778" s="301"/>
      <c r="AC778" s="295"/>
    </row>
    <row r="779" spans="1:29" ht="15">
      <c r="A779" s="247" t="s">
        <v>176</v>
      </c>
      <c r="B779" s="287" t="s">
        <v>10767</v>
      </c>
      <c r="C779" s="287" t="s">
        <v>3055</v>
      </c>
      <c r="D779" s="305">
        <v>17</v>
      </c>
      <c r="E779" s="287" t="s">
        <v>48</v>
      </c>
      <c r="F779" s="362">
        <v>43707</v>
      </c>
      <c r="G779" s="363" t="s">
        <v>8849</v>
      </c>
      <c r="H779" s="363" t="s">
        <v>2557</v>
      </c>
      <c r="I779" s="364">
        <v>26.428000000000001</v>
      </c>
      <c r="J779" s="364">
        <v>13</v>
      </c>
      <c r="K779" s="363" t="s">
        <v>438</v>
      </c>
      <c r="L779" s="292">
        <v>73.150000000000006</v>
      </c>
      <c r="M779" s="293" t="s">
        <v>2558</v>
      </c>
      <c r="N779" s="293" t="s">
        <v>2559</v>
      </c>
      <c r="O779" s="294" t="s">
        <v>10</v>
      </c>
      <c r="P779" s="295">
        <v>-25.112611999999999</v>
      </c>
      <c r="Q779" s="295" t="s">
        <v>456</v>
      </c>
      <c r="R779" s="296">
        <v>0</v>
      </c>
      <c r="S779" s="365">
        <v>1.9210088105865908E-3</v>
      </c>
      <c r="T779" s="365">
        <v>5.9415456842947174E-4</v>
      </c>
      <c r="U779" s="365">
        <v>3.2331802407316195</v>
      </c>
      <c r="V779" s="366"/>
      <c r="W779" s="295"/>
      <c r="X779" s="295"/>
      <c r="Y779" s="295"/>
      <c r="Z779" s="313"/>
      <c r="AA779" s="313"/>
      <c r="AB779" s="301"/>
      <c r="AC779" s="295"/>
    </row>
    <row r="780" spans="1:29" ht="15">
      <c r="A780" s="247" t="s">
        <v>10768</v>
      </c>
      <c r="B780" s="287" t="s">
        <v>10769</v>
      </c>
      <c r="C780" s="287" t="s">
        <v>3057</v>
      </c>
      <c r="D780" s="305">
        <v>18</v>
      </c>
      <c r="E780" s="287" t="s">
        <v>48</v>
      </c>
      <c r="F780" s="362">
        <v>43707</v>
      </c>
      <c r="G780" s="363" t="s">
        <v>8849</v>
      </c>
      <c r="H780" s="363" t="s">
        <v>848</v>
      </c>
      <c r="I780" s="364">
        <v>154.1337</v>
      </c>
      <c r="J780" s="364">
        <v>1</v>
      </c>
      <c r="K780" s="363" t="s">
        <v>438</v>
      </c>
      <c r="L780" s="292">
        <v>29.32</v>
      </c>
      <c r="M780" s="293" t="s">
        <v>849</v>
      </c>
      <c r="N780" s="293" t="s">
        <v>850</v>
      </c>
      <c r="O780" s="294" t="s">
        <v>10</v>
      </c>
      <c r="P780" s="295">
        <v>-0.61017275000000004</v>
      </c>
      <c r="Q780" s="295" t="s">
        <v>280</v>
      </c>
      <c r="R780" s="296">
        <v>0</v>
      </c>
      <c r="S780" s="365">
        <v>1.1700904318233808E-3</v>
      </c>
      <c r="T780" s="365">
        <v>9.2098463730742929E-4</v>
      </c>
      <c r="U780" s="365">
        <v>1.2704776870591803</v>
      </c>
      <c r="V780" s="366"/>
      <c r="W780" s="295"/>
      <c r="X780" s="295"/>
      <c r="Y780" s="295"/>
      <c r="Z780" s="313"/>
      <c r="AA780" s="313"/>
      <c r="AB780" s="301"/>
      <c r="AC780" s="295"/>
    </row>
    <row r="781" spans="1:29" ht="15">
      <c r="A781" s="247" t="s">
        <v>176</v>
      </c>
      <c r="B781" s="287" t="s">
        <v>10770</v>
      </c>
      <c r="C781" s="287" t="s">
        <v>3061</v>
      </c>
      <c r="D781" s="305">
        <v>19</v>
      </c>
      <c r="E781" s="287" t="s">
        <v>48</v>
      </c>
      <c r="F781" s="362">
        <v>43707</v>
      </c>
      <c r="G781" s="363" t="s">
        <v>8849</v>
      </c>
      <c r="H781" s="363" t="s">
        <v>859</v>
      </c>
      <c r="I781" s="364">
        <v>21</v>
      </c>
      <c r="J781" s="364">
        <v>8</v>
      </c>
      <c r="K781" s="363" t="s">
        <v>438</v>
      </c>
      <c r="L781" s="292">
        <v>145.16999999999999</v>
      </c>
      <c r="M781" s="293" t="s">
        <v>860</v>
      </c>
      <c r="N781" s="293" t="s">
        <v>861</v>
      </c>
      <c r="O781" s="294" t="s">
        <v>10</v>
      </c>
      <c r="P781" s="295">
        <v>8.9374179999999992</v>
      </c>
      <c r="Q781" s="295" t="s">
        <v>447</v>
      </c>
      <c r="R781" s="296">
        <v>0</v>
      </c>
      <c r="S781" s="365">
        <v>1.6359162324981326E-3</v>
      </c>
      <c r="T781" s="365">
        <v>2.5758323593374865E-3</v>
      </c>
      <c r="U781" s="365">
        <v>0.63510198036292087</v>
      </c>
      <c r="V781" s="366"/>
      <c r="W781" s="295"/>
      <c r="X781" s="295"/>
      <c r="Y781" s="295"/>
      <c r="Z781" s="313"/>
      <c r="AA781" s="313"/>
      <c r="AB781" s="301"/>
      <c r="AC781" s="295"/>
    </row>
    <row r="782" spans="1:29" ht="15">
      <c r="A782" s="247" t="s">
        <v>176</v>
      </c>
      <c r="B782" s="287" t="s">
        <v>10771</v>
      </c>
      <c r="C782" s="287" t="s">
        <v>3063</v>
      </c>
      <c r="D782" s="305">
        <v>20</v>
      </c>
      <c r="E782" s="287" t="s">
        <v>48</v>
      </c>
      <c r="F782" s="362">
        <v>43707</v>
      </c>
      <c r="G782" s="363" t="s">
        <v>8849</v>
      </c>
      <c r="H782" s="363" t="s">
        <v>1331</v>
      </c>
      <c r="I782" s="364">
        <v>21.897300000000001</v>
      </c>
      <c r="J782" s="364">
        <v>8</v>
      </c>
      <c r="K782" s="363" t="s">
        <v>438</v>
      </c>
      <c r="L782" s="292">
        <v>56.37</v>
      </c>
      <c r="M782" s="293" t="s">
        <v>1332</v>
      </c>
      <c r="N782" s="293" t="s">
        <v>1333</v>
      </c>
      <c r="O782" s="294" t="s">
        <v>10</v>
      </c>
      <c r="P782" s="295">
        <v>-5.8145340000000001</v>
      </c>
      <c r="Q782" s="295" t="s">
        <v>408</v>
      </c>
      <c r="R782" s="296">
        <v>0</v>
      </c>
      <c r="S782" s="365">
        <v>5.7194012323908558E-5</v>
      </c>
      <c r="T782" s="365">
        <v>2.9287745144346067E-4</v>
      </c>
      <c r="U782" s="365">
        <v>0.19528308527005103</v>
      </c>
      <c r="V782" s="366"/>
      <c r="W782" s="295"/>
      <c r="X782" s="295"/>
      <c r="Y782" s="295"/>
      <c r="Z782" s="313"/>
      <c r="AA782" s="313"/>
      <c r="AB782" s="301"/>
      <c r="AC782" s="295"/>
    </row>
    <row r="783" spans="1:29" ht="15">
      <c r="A783" s="247" t="s">
        <v>176</v>
      </c>
      <c r="B783" s="287" t="s">
        <v>10772</v>
      </c>
      <c r="C783" s="287" t="s">
        <v>3065</v>
      </c>
      <c r="D783" s="305">
        <v>21</v>
      </c>
      <c r="E783" s="287" t="s">
        <v>48</v>
      </c>
      <c r="F783" s="362">
        <v>43707</v>
      </c>
      <c r="G783" s="363" t="s">
        <v>8849</v>
      </c>
      <c r="H783" s="363" t="s">
        <v>4713</v>
      </c>
      <c r="I783" s="364">
        <v>17.952999999999999</v>
      </c>
      <c r="J783" s="364">
        <v>2</v>
      </c>
      <c r="K783" s="363" t="s">
        <v>438</v>
      </c>
      <c r="L783" s="292">
        <v>57.86</v>
      </c>
      <c r="M783" s="293" t="s">
        <v>4714</v>
      </c>
      <c r="N783" s="293" t="s">
        <v>4715</v>
      </c>
      <c r="O783" s="294" t="s">
        <v>10</v>
      </c>
      <c r="P783" s="295">
        <v>-5.2096963000000001</v>
      </c>
      <c r="Q783" s="295" t="s">
        <v>447</v>
      </c>
      <c r="R783" s="296">
        <v>0</v>
      </c>
      <c r="S783" s="365">
        <v>1.1911632433622432E-3</v>
      </c>
      <c r="T783" s="365">
        <v>1.4174767322330335E-3</v>
      </c>
      <c r="U783" s="365">
        <v>0.84034059697455099</v>
      </c>
      <c r="V783" s="366"/>
      <c r="W783" s="295"/>
      <c r="X783" s="295"/>
      <c r="Y783" s="295"/>
      <c r="Z783" s="313"/>
      <c r="AA783" s="313"/>
      <c r="AB783" s="301"/>
      <c r="AC783" s="295"/>
    </row>
    <row r="784" spans="1:29" ht="15">
      <c r="A784" s="247" t="s">
        <v>176</v>
      </c>
      <c r="B784" s="287" t="s">
        <v>10773</v>
      </c>
      <c r="C784" s="287" t="s">
        <v>3071</v>
      </c>
      <c r="D784" s="305">
        <v>22</v>
      </c>
      <c r="E784" s="287" t="s">
        <v>48</v>
      </c>
      <c r="F784" s="362">
        <v>43707</v>
      </c>
      <c r="G784" s="363" t="s">
        <v>8849</v>
      </c>
      <c r="H784" s="363" t="s">
        <v>3312</v>
      </c>
      <c r="I784" s="364">
        <v>21.943300000000001</v>
      </c>
      <c r="J784" s="364">
        <v>8</v>
      </c>
      <c r="K784" s="363" t="s">
        <v>438</v>
      </c>
      <c r="L784" s="292">
        <v>98.08</v>
      </c>
      <c r="M784" s="293" t="s">
        <v>3313</v>
      </c>
      <c r="N784" s="293" t="s">
        <v>3314</v>
      </c>
      <c r="O784" s="294" t="s">
        <v>10</v>
      </c>
      <c r="P784" s="295">
        <v>-5.1725807000000001</v>
      </c>
      <c r="Q784" s="295" t="s">
        <v>280</v>
      </c>
      <c r="R784" s="296">
        <v>0</v>
      </c>
      <c r="S784" s="365">
        <v>1.2183195876224167E-3</v>
      </c>
      <c r="T784" s="365">
        <v>6.1996965264162092E-4</v>
      </c>
      <c r="U784" s="365">
        <v>1.9651277807410314</v>
      </c>
      <c r="V784" s="366"/>
      <c r="W784" s="295"/>
      <c r="X784" s="295"/>
      <c r="Y784" s="295"/>
      <c r="Z784" s="313"/>
      <c r="AA784" s="313"/>
      <c r="AB784" s="301"/>
      <c r="AC784" s="295"/>
    </row>
    <row r="785" spans="1:29" ht="15">
      <c r="A785" s="247" t="s">
        <v>176</v>
      </c>
      <c r="B785" s="287" t="s">
        <v>10774</v>
      </c>
      <c r="C785" s="287" t="s">
        <v>3073</v>
      </c>
      <c r="D785" s="305">
        <v>23</v>
      </c>
      <c r="E785" s="287" t="s">
        <v>48</v>
      </c>
      <c r="F785" s="362">
        <v>43707</v>
      </c>
      <c r="G785" s="363" t="s">
        <v>8849</v>
      </c>
      <c r="H785" s="363" t="s">
        <v>1336</v>
      </c>
      <c r="I785" s="364">
        <v>18.421900000000001</v>
      </c>
      <c r="J785" s="364">
        <v>3</v>
      </c>
      <c r="K785" s="363" t="s">
        <v>438</v>
      </c>
      <c r="L785" s="292">
        <v>27.6</v>
      </c>
      <c r="M785" s="293" t="s">
        <v>1337</v>
      </c>
      <c r="N785" s="293" t="s">
        <v>1338</v>
      </c>
      <c r="O785" s="294" t="s">
        <v>10</v>
      </c>
      <c r="P785" s="295">
        <v>-8.9409410000000005</v>
      </c>
      <c r="Q785" s="295" t="s">
        <v>447</v>
      </c>
      <c r="R785" s="296">
        <v>0</v>
      </c>
      <c r="S785" s="365">
        <v>1.275898840605568E-4</v>
      </c>
      <c r="T785" s="365">
        <v>1.805086959948644E-4</v>
      </c>
      <c r="U785" s="365">
        <v>0.70683511039372215</v>
      </c>
      <c r="V785" s="366"/>
      <c r="W785" s="295"/>
      <c r="X785" s="295"/>
      <c r="Y785" s="295"/>
      <c r="Z785" s="313"/>
      <c r="AA785" s="313"/>
      <c r="AB785" s="301"/>
      <c r="AC785" s="295"/>
    </row>
    <row r="786" spans="1:29" ht="15">
      <c r="A786" s="247" t="s">
        <v>176</v>
      </c>
      <c r="B786" s="287" t="s">
        <v>10775</v>
      </c>
      <c r="C786" s="287" t="s">
        <v>3075</v>
      </c>
      <c r="D786" s="305">
        <v>24</v>
      </c>
      <c r="E786" s="287" t="s">
        <v>48</v>
      </c>
      <c r="F786" s="362">
        <v>43707</v>
      </c>
      <c r="G786" s="363" t="s">
        <v>8849</v>
      </c>
      <c r="H786" s="363" t="s">
        <v>1095</v>
      </c>
      <c r="I786" s="364">
        <v>18</v>
      </c>
      <c r="J786" s="364">
        <v>3</v>
      </c>
      <c r="K786" s="363" t="s">
        <v>438</v>
      </c>
      <c r="L786" s="292">
        <v>221.84</v>
      </c>
      <c r="M786" s="293" t="s">
        <v>1096</v>
      </c>
      <c r="N786" s="293" t="s">
        <v>1097</v>
      </c>
      <c r="O786" s="294" t="s">
        <v>10</v>
      </c>
      <c r="P786" s="295">
        <v>4.2236330000000004</v>
      </c>
      <c r="Q786" s="295" t="s">
        <v>408</v>
      </c>
      <c r="R786" s="296">
        <v>0</v>
      </c>
      <c r="S786" s="365">
        <v>2.6498506546759081E-3</v>
      </c>
      <c r="T786" s="365">
        <v>1.8718010622353273E-3</v>
      </c>
      <c r="U786" s="365">
        <v>1.4156689554986279</v>
      </c>
      <c r="V786" s="366"/>
      <c r="W786" s="295"/>
      <c r="X786" s="295"/>
      <c r="Y786" s="295"/>
      <c r="Z786" s="313"/>
      <c r="AA786" s="313"/>
      <c r="AB786" s="301"/>
      <c r="AC786" s="295"/>
    </row>
    <row r="787" spans="1:29" ht="15">
      <c r="A787" s="247" t="s">
        <v>176</v>
      </c>
      <c r="B787" s="287" t="s">
        <v>10776</v>
      </c>
      <c r="C787" s="287" t="s">
        <v>3077</v>
      </c>
      <c r="D787" s="305">
        <v>25</v>
      </c>
      <c r="E787" s="287" t="s">
        <v>48</v>
      </c>
      <c r="F787" s="362">
        <v>43707</v>
      </c>
      <c r="G787" s="363" t="s">
        <v>8849</v>
      </c>
      <c r="H787" s="363" t="s">
        <v>3332</v>
      </c>
      <c r="I787" s="364">
        <v>17.116399999999999</v>
      </c>
      <c r="J787" s="364">
        <v>5</v>
      </c>
      <c r="K787" s="363" t="s">
        <v>438</v>
      </c>
      <c r="L787" s="292">
        <v>68.48</v>
      </c>
      <c r="M787" s="293" t="s">
        <v>3333</v>
      </c>
      <c r="N787" s="293" t="s">
        <v>3334</v>
      </c>
      <c r="O787" s="294" t="s">
        <v>10</v>
      </c>
      <c r="P787" s="295">
        <v>-7.9074739999999997</v>
      </c>
      <c r="Q787" s="295" t="s">
        <v>408</v>
      </c>
      <c r="R787" s="296">
        <v>0</v>
      </c>
      <c r="S787" s="365">
        <v>4.8986995658027504E-3</v>
      </c>
      <c r="T787" s="365">
        <v>1.2089930509727363E-2</v>
      </c>
      <c r="U787" s="365">
        <v>0.40518839722538819</v>
      </c>
      <c r="V787" s="366"/>
      <c r="W787" s="295"/>
      <c r="X787" s="295"/>
      <c r="Y787" s="295"/>
      <c r="Z787" s="313"/>
      <c r="AA787" s="313"/>
      <c r="AB787" s="301"/>
      <c r="AC787" s="295"/>
    </row>
    <row r="788" spans="1:29" ht="15">
      <c r="A788" s="247" t="s">
        <v>176</v>
      </c>
      <c r="B788" s="287" t="s">
        <v>10777</v>
      </c>
      <c r="C788" s="287" t="s">
        <v>3080</v>
      </c>
      <c r="D788" s="305">
        <v>26</v>
      </c>
      <c r="E788" s="287" t="s">
        <v>48</v>
      </c>
      <c r="F788" s="362">
        <v>43707</v>
      </c>
      <c r="G788" s="363" t="s">
        <v>8849</v>
      </c>
      <c r="H788" s="363" t="s">
        <v>576</v>
      </c>
      <c r="I788" s="364">
        <v>18.383199999999999</v>
      </c>
      <c r="J788" s="364">
        <v>4</v>
      </c>
      <c r="K788" s="363" t="s">
        <v>438</v>
      </c>
      <c r="L788" s="292">
        <v>42.68</v>
      </c>
      <c r="M788" s="293" t="s">
        <v>577</v>
      </c>
      <c r="N788" s="293" t="s">
        <v>578</v>
      </c>
      <c r="O788" s="294" t="s">
        <v>10</v>
      </c>
      <c r="P788" s="295">
        <v>-14.691179999999999</v>
      </c>
      <c r="Q788" s="295" t="s">
        <v>447</v>
      </c>
      <c r="R788" s="296">
        <v>0</v>
      </c>
      <c r="S788" s="365">
        <v>9.006715769083419E-5</v>
      </c>
      <c r="T788" s="365">
        <v>2.2425085098702651E-4</v>
      </c>
      <c r="U788" s="365">
        <v>0.40163574539141794</v>
      </c>
      <c r="V788" s="366"/>
      <c r="W788" s="295"/>
      <c r="X788" s="295"/>
      <c r="Y788" s="295"/>
      <c r="Z788" s="313"/>
      <c r="AA788" s="313"/>
      <c r="AB788" s="301"/>
      <c r="AC788" s="295"/>
    </row>
    <row r="789" spans="1:29" ht="15">
      <c r="A789" s="247" t="s">
        <v>176</v>
      </c>
      <c r="B789" s="287" t="s">
        <v>10778</v>
      </c>
      <c r="C789" s="287" t="s">
        <v>3082</v>
      </c>
      <c r="D789" s="305">
        <v>27</v>
      </c>
      <c r="E789" s="287" t="s">
        <v>48</v>
      </c>
      <c r="F789" s="362">
        <v>43707</v>
      </c>
      <c r="G789" s="363" t="s">
        <v>8849</v>
      </c>
      <c r="H789" s="363" t="s">
        <v>1377</v>
      </c>
      <c r="I789" s="364">
        <v>19</v>
      </c>
      <c r="J789" s="364">
        <v>4</v>
      </c>
      <c r="K789" s="363" t="s">
        <v>438</v>
      </c>
      <c r="L789" s="292">
        <v>79.180000000000007</v>
      </c>
      <c r="M789" s="293" t="s">
        <v>1378</v>
      </c>
      <c r="N789" s="293" t="s">
        <v>1379</v>
      </c>
      <c r="O789" s="294" t="s">
        <v>10</v>
      </c>
      <c r="P789" s="295">
        <v>-1.4070450999999999</v>
      </c>
      <c r="Q789" s="295" t="s">
        <v>484</v>
      </c>
      <c r="R789" s="296">
        <v>0</v>
      </c>
      <c r="S789" s="365">
        <v>5.0211402696495999E-5</v>
      </c>
      <c r="T789" s="365">
        <v>4.9377055736141053E-4</v>
      </c>
      <c r="U789" s="365">
        <v>0.10168974627570646</v>
      </c>
      <c r="V789" s="366"/>
      <c r="W789" s="295"/>
      <c r="X789" s="295"/>
      <c r="Y789" s="295"/>
      <c r="Z789" s="313"/>
      <c r="AA789" s="313"/>
      <c r="AB789" s="301"/>
      <c r="AC789" s="295"/>
    </row>
    <row r="790" spans="1:29" ht="15">
      <c r="A790" s="247" t="s">
        <v>176</v>
      </c>
      <c r="B790" s="287" t="s">
        <v>10779</v>
      </c>
      <c r="C790" s="287" t="s">
        <v>3084</v>
      </c>
      <c r="D790" s="305">
        <v>28</v>
      </c>
      <c r="E790" s="287" t="s">
        <v>48</v>
      </c>
      <c r="F790" s="362">
        <v>43707</v>
      </c>
      <c r="G790" s="363" t="s">
        <v>8849</v>
      </c>
      <c r="H790" s="363" t="s">
        <v>612</v>
      </c>
      <c r="I790" s="364">
        <v>21.898499999999999</v>
      </c>
      <c r="J790" s="364">
        <v>11</v>
      </c>
      <c r="K790" s="363" t="s">
        <v>438</v>
      </c>
      <c r="L790" s="292">
        <v>37.590000000000003</v>
      </c>
      <c r="M790" s="293" t="s">
        <v>613</v>
      </c>
      <c r="N790" s="293" t="s">
        <v>614</v>
      </c>
      <c r="O790" s="294" t="s">
        <v>10</v>
      </c>
      <c r="P790" s="295">
        <v>-24.335749</v>
      </c>
      <c r="Q790" s="295" t="s">
        <v>484</v>
      </c>
      <c r="R790" s="296">
        <v>0</v>
      </c>
      <c r="S790" s="365">
        <v>1.3885031656413627E-4</v>
      </c>
      <c r="T790" s="365">
        <v>1.7339585568412589E-4</v>
      </c>
      <c r="U790" s="365">
        <v>0.80077067595594098</v>
      </c>
      <c r="V790" s="366"/>
      <c r="W790" s="295"/>
      <c r="X790" s="295"/>
      <c r="Y790" s="295"/>
      <c r="Z790" s="313"/>
      <c r="AA790" s="313"/>
      <c r="AB790" s="301"/>
      <c r="AC790" s="295"/>
    </row>
    <row r="791" spans="1:29" ht="15">
      <c r="A791" s="247" t="s">
        <v>176</v>
      </c>
      <c r="B791" s="287" t="s">
        <v>10780</v>
      </c>
      <c r="C791" s="287" t="s">
        <v>3086</v>
      </c>
      <c r="D791" s="305">
        <v>29</v>
      </c>
      <c r="E791" s="287" t="s">
        <v>48</v>
      </c>
      <c r="F791" s="362">
        <v>43707</v>
      </c>
      <c r="G791" s="363" t="s">
        <v>8849</v>
      </c>
      <c r="H791" s="363" t="s">
        <v>2445</v>
      </c>
      <c r="I791" s="364">
        <v>40</v>
      </c>
      <c r="J791" s="364">
        <v>20</v>
      </c>
      <c r="K791" s="363" t="s">
        <v>438</v>
      </c>
      <c r="L791" s="292">
        <v>209</v>
      </c>
      <c r="M791" s="293" t="s">
        <v>2446</v>
      </c>
      <c r="N791" s="293" t="s">
        <v>2447</v>
      </c>
      <c r="O791" s="294" t="s">
        <v>10</v>
      </c>
      <c r="P791" s="295">
        <v>-8.4537929999999992</v>
      </c>
      <c r="Q791" s="295" t="s">
        <v>280</v>
      </c>
      <c r="R791" s="296">
        <v>0</v>
      </c>
      <c r="S791" s="365">
        <v>8.052031960858036E-5</v>
      </c>
      <c r="T791" s="365">
        <v>3.5935875326888043E-4</v>
      </c>
      <c r="U791" s="365">
        <v>0.22406667119176368</v>
      </c>
      <c r="V791" s="366"/>
      <c r="W791" s="295"/>
      <c r="X791" s="295"/>
      <c r="Y791" s="295"/>
      <c r="Z791" s="313"/>
      <c r="AA791" s="313"/>
      <c r="AB791" s="301"/>
      <c r="AC791" s="295"/>
    </row>
    <row r="792" spans="1:29" ht="15">
      <c r="A792" s="247" t="s">
        <v>176</v>
      </c>
      <c r="B792" s="287" t="s">
        <v>10781</v>
      </c>
      <c r="C792" s="287" t="s">
        <v>3091</v>
      </c>
      <c r="D792" s="305">
        <v>30</v>
      </c>
      <c r="E792" s="287" t="s">
        <v>48</v>
      </c>
      <c r="F792" s="362">
        <v>43707</v>
      </c>
      <c r="G792" s="363" t="s">
        <v>8849</v>
      </c>
      <c r="H792" s="363" t="s">
        <v>1136</v>
      </c>
      <c r="I792" s="364">
        <v>25.992100000000001</v>
      </c>
      <c r="J792" s="364">
        <v>7</v>
      </c>
      <c r="K792" s="363" t="s">
        <v>438</v>
      </c>
      <c r="L792" s="292">
        <v>289.74</v>
      </c>
      <c r="M792" s="293" t="s">
        <v>1137</v>
      </c>
      <c r="N792" s="293" t="s">
        <v>1138</v>
      </c>
      <c r="O792" s="294" t="s">
        <v>10</v>
      </c>
      <c r="P792" s="295">
        <v>2.7264713999999999</v>
      </c>
      <c r="Q792" s="295" t="s">
        <v>408</v>
      </c>
      <c r="R792" s="296">
        <v>0</v>
      </c>
      <c r="S792" s="365">
        <v>2.7473346782033058E-4</v>
      </c>
      <c r="T792" s="365">
        <v>9.8476225132576979E-4</v>
      </c>
      <c r="U792" s="365">
        <v>0.27898456449814285</v>
      </c>
      <c r="V792" s="366"/>
      <c r="W792" s="295"/>
      <c r="X792" s="295"/>
      <c r="Y792" s="295"/>
      <c r="Z792" s="313"/>
      <c r="AA792" s="313"/>
      <c r="AB792" s="301"/>
      <c r="AC792" s="295"/>
    </row>
    <row r="793" spans="1:29" ht="15">
      <c r="A793" s="247" t="s">
        <v>176</v>
      </c>
      <c r="B793" s="287" t="s">
        <v>10782</v>
      </c>
      <c r="C793" s="287" t="s">
        <v>3093</v>
      </c>
      <c r="D793" s="305">
        <v>31</v>
      </c>
      <c r="E793" s="287" t="s">
        <v>48</v>
      </c>
      <c r="F793" s="362">
        <v>43707</v>
      </c>
      <c r="G793" s="363" t="s">
        <v>8849</v>
      </c>
      <c r="H793" s="363" t="s">
        <v>1395</v>
      </c>
      <c r="I793" s="364">
        <v>44.670999999999999</v>
      </c>
      <c r="J793" s="364">
        <v>16</v>
      </c>
      <c r="K793" s="363" t="s">
        <v>438</v>
      </c>
      <c r="L793" s="292">
        <v>81.819999999999993</v>
      </c>
      <c r="M793" s="293" t="s">
        <v>1396</v>
      </c>
      <c r="N793" s="293" t="s">
        <v>1397</v>
      </c>
      <c r="O793" s="294" t="s">
        <v>10</v>
      </c>
      <c r="P793" s="295">
        <v>-3.6504924000000001</v>
      </c>
      <c r="Q793" s="295" t="s">
        <v>456</v>
      </c>
      <c r="R793" s="296">
        <v>0</v>
      </c>
      <c r="S793" s="365">
        <v>2.3995280757773297E-4</v>
      </c>
      <c r="T793" s="365">
        <v>6.172349055797526E-4</v>
      </c>
      <c r="U793" s="365">
        <v>0.38875443596688941</v>
      </c>
      <c r="V793" s="366"/>
      <c r="W793" s="295"/>
      <c r="X793" s="295"/>
      <c r="Y793" s="295"/>
      <c r="Z793" s="313"/>
      <c r="AA793" s="313"/>
      <c r="AB793" s="301"/>
      <c r="AC793" s="295"/>
    </row>
    <row r="794" spans="1:29" ht="15">
      <c r="A794" s="247" t="s">
        <v>176</v>
      </c>
      <c r="B794" s="287" t="s">
        <v>10783</v>
      </c>
      <c r="C794" s="287" t="s">
        <v>3095</v>
      </c>
      <c r="D794" s="305">
        <v>32</v>
      </c>
      <c r="E794" s="287" t="s">
        <v>48</v>
      </c>
      <c r="F794" s="362">
        <v>43707</v>
      </c>
      <c r="G794" s="363" t="s">
        <v>8849</v>
      </c>
      <c r="H794" s="363" t="s">
        <v>2925</v>
      </c>
      <c r="I794" s="364">
        <v>20.69</v>
      </c>
      <c r="J794" s="364">
        <v>7</v>
      </c>
      <c r="K794" s="363" t="s">
        <v>438</v>
      </c>
      <c r="L794" s="292">
        <v>48.07</v>
      </c>
      <c r="M794" s="293" t="s">
        <v>2926</v>
      </c>
      <c r="N794" s="293" t="s">
        <v>2927</v>
      </c>
      <c r="O794" s="294" t="s">
        <v>10</v>
      </c>
      <c r="P794" s="295">
        <v>-10.216665000000001</v>
      </c>
      <c r="Q794" s="295" t="s">
        <v>447</v>
      </c>
      <c r="R794" s="296">
        <v>0</v>
      </c>
      <c r="S794" s="365">
        <v>1.312970939328851E-4</v>
      </c>
      <c r="T794" s="365">
        <v>5.366172989328279E-4</v>
      </c>
      <c r="U794" s="365">
        <v>0.24467547765231562</v>
      </c>
      <c r="V794" s="366"/>
      <c r="W794" s="295"/>
      <c r="X794" s="295"/>
      <c r="Y794" s="295"/>
      <c r="Z794" s="313"/>
      <c r="AA794" s="313"/>
      <c r="AB794" s="301"/>
      <c r="AC794" s="295"/>
    </row>
    <row r="795" spans="1:29" ht="15">
      <c r="A795" s="247" t="s">
        <v>10784</v>
      </c>
      <c r="B795" s="287" t="s">
        <v>10785</v>
      </c>
      <c r="C795" s="287" t="s">
        <v>3097</v>
      </c>
      <c r="D795" s="305">
        <v>33</v>
      </c>
      <c r="E795" s="287" t="s">
        <v>48</v>
      </c>
      <c r="F795" s="362">
        <v>43707</v>
      </c>
      <c r="G795" s="363" t="s">
        <v>8849</v>
      </c>
      <c r="H795" s="363" t="s">
        <v>1942</v>
      </c>
      <c r="I795" s="364">
        <v>17.5349</v>
      </c>
      <c r="J795" s="364">
        <v>1</v>
      </c>
      <c r="K795" s="363" t="s">
        <v>438</v>
      </c>
      <c r="L795" s="292">
        <v>137.86000000000001</v>
      </c>
      <c r="M795" s="293" t="s">
        <v>1943</v>
      </c>
      <c r="N795" s="293" t="s">
        <v>1944</v>
      </c>
      <c r="O795" s="294" t="s">
        <v>10</v>
      </c>
      <c r="P795" s="295">
        <v>1.1667966999999999</v>
      </c>
      <c r="Q795" s="295" t="s">
        <v>408</v>
      </c>
      <c r="R795" s="296">
        <v>0</v>
      </c>
      <c r="S795" s="365">
        <v>5.8183511409786524E-2</v>
      </c>
      <c r="T795" s="365">
        <v>4.3275637449043391E-2</v>
      </c>
      <c r="U795" s="365">
        <v>1.3444865249713998</v>
      </c>
      <c r="V795" s="366"/>
      <c r="W795" s="295"/>
      <c r="X795" s="295"/>
      <c r="Y795" s="295"/>
      <c r="Z795" s="313"/>
      <c r="AA795" s="313"/>
      <c r="AB795" s="301"/>
      <c r="AC795" s="295"/>
    </row>
    <row r="796" spans="1:29" ht="15">
      <c r="A796" s="247" t="s">
        <v>176</v>
      </c>
      <c r="B796" s="287" t="s">
        <v>9301</v>
      </c>
      <c r="C796" s="287" t="s">
        <v>3102</v>
      </c>
      <c r="D796" s="305">
        <v>34</v>
      </c>
      <c r="E796" s="287" t="s">
        <v>48</v>
      </c>
      <c r="F796" s="362">
        <v>43707</v>
      </c>
      <c r="G796" s="363" t="s">
        <v>8849</v>
      </c>
      <c r="H796" s="363" t="s">
        <v>2939</v>
      </c>
      <c r="I796" s="364">
        <v>36.264400000000002</v>
      </c>
      <c r="J796" s="364">
        <v>23</v>
      </c>
      <c r="K796" s="363" t="s">
        <v>438</v>
      </c>
      <c r="L796" s="292">
        <v>36.4</v>
      </c>
      <c r="M796" s="293" t="s">
        <v>2940</v>
      </c>
      <c r="N796" s="293" t="s">
        <v>2941</v>
      </c>
      <c r="O796" s="294" t="s">
        <v>10</v>
      </c>
      <c r="P796" s="295">
        <v>6.6198110000000003</v>
      </c>
      <c r="Q796" s="295" t="s">
        <v>447</v>
      </c>
      <c r="R796" s="296">
        <v>0</v>
      </c>
      <c r="S796" s="365">
        <v>9.484397550927591E-5</v>
      </c>
      <c r="T796" s="365">
        <v>3.9610279159084638E-4</v>
      </c>
      <c r="U796" s="365">
        <v>0.23944283535180133</v>
      </c>
      <c r="V796" s="366"/>
      <c r="W796" s="295"/>
      <c r="X796" s="295"/>
      <c r="Y796" s="295"/>
      <c r="Z796" s="313"/>
      <c r="AA796" s="313"/>
      <c r="AB796" s="301"/>
      <c r="AC796" s="295"/>
    </row>
    <row r="797" spans="1:29" ht="15">
      <c r="A797" s="247" t="s">
        <v>176</v>
      </c>
      <c r="B797" s="287" t="s">
        <v>10786</v>
      </c>
      <c r="C797" s="287" t="s">
        <v>3104</v>
      </c>
      <c r="D797" s="305">
        <v>35</v>
      </c>
      <c r="E797" s="287" t="s">
        <v>48</v>
      </c>
      <c r="F797" s="362">
        <v>43707</v>
      </c>
      <c r="G797" s="363" t="s">
        <v>8849</v>
      </c>
      <c r="H797" s="363" t="s">
        <v>945</v>
      </c>
      <c r="I797" s="364">
        <v>111.89190000000001</v>
      </c>
      <c r="J797" s="364">
        <v>2</v>
      </c>
      <c r="K797" s="363" t="s">
        <v>438</v>
      </c>
      <c r="L797" s="292">
        <v>20.43</v>
      </c>
      <c r="M797" s="293" t="s">
        <v>946</v>
      </c>
      <c r="N797" s="293" t="s">
        <v>947</v>
      </c>
      <c r="O797" s="294" t="s">
        <v>10</v>
      </c>
      <c r="P797" s="295">
        <v>-14.231735</v>
      </c>
      <c r="Q797" s="295" t="s">
        <v>484</v>
      </c>
      <c r="R797" s="296">
        <v>0</v>
      </c>
      <c r="S797" s="365">
        <v>3.3613147019773853E-4</v>
      </c>
      <c r="T797" s="365">
        <v>3.0570516076487036E-4</v>
      </c>
      <c r="U797" s="365">
        <v>1.0995282819457217</v>
      </c>
      <c r="V797" s="366"/>
      <c r="W797" s="295"/>
      <c r="X797" s="295"/>
      <c r="Y797" s="295"/>
      <c r="Z797" s="313"/>
      <c r="AA797" s="313"/>
      <c r="AB797" s="301"/>
      <c r="AC797" s="295"/>
    </row>
    <row r="798" spans="1:29" ht="15">
      <c r="A798" s="247" t="s">
        <v>176</v>
      </c>
      <c r="B798" s="287" t="s">
        <v>9302</v>
      </c>
      <c r="C798" s="287" t="s">
        <v>3106</v>
      </c>
      <c r="D798" s="305">
        <v>36</v>
      </c>
      <c r="E798" s="287" t="s">
        <v>48</v>
      </c>
      <c r="F798" s="362">
        <v>43707</v>
      </c>
      <c r="G798" s="363" t="s">
        <v>8849</v>
      </c>
      <c r="H798" s="363" t="s">
        <v>956</v>
      </c>
      <c r="I798" s="364">
        <v>30</v>
      </c>
      <c r="J798" s="364">
        <v>98</v>
      </c>
      <c r="K798" s="363" t="s">
        <v>438</v>
      </c>
      <c r="L798" s="292">
        <v>293.75</v>
      </c>
      <c r="M798" s="293" t="s">
        <v>957</v>
      </c>
      <c r="N798" s="293" t="s">
        <v>958</v>
      </c>
      <c r="O798" s="294" t="s">
        <v>10</v>
      </c>
      <c r="P798" s="295">
        <v>-9.0529080000000004</v>
      </c>
      <c r="Q798" s="295" t="s">
        <v>447</v>
      </c>
      <c r="R798" s="296">
        <v>0</v>
      </c>
      <c r="S798" s="365">
        <v>1.2118133287639218E-2</v>
      </c>
      <c r="T798" s="365">
        <v>5.3948689295012569E-3</v>
      </c>
      <c r="U798" s="365">
        <v>2.2462331237321664</v>
      </c>
      <c r="V798" s="366"/>
      <c r="W798" s="295"/>
      <c r="X798" s="295"/>
      <c r="Y798" s="295"/>
      <c r="Z798" s="313"/>
      <c r="AA798" s="313"/>
      <c r="AB798" s="301"/>
      <c r="AC798" s="295"/>
    </row>
    <row r="799" spans="1:29" ht="15">
      <c r="A799" s="247" t="s">
        <v>176</v>
      </c>
      <c r="B799" s="287" t="s">
        <v>10787</v>
      </c>
      <c r="C799" s="287" t="s">
        <v>3111</v>
      </c>
      <c r="D799" s="305">
        <v>37</v>
      </c>
      <c r="E799" s="287" t="s">
        <v>48</v>
      </c>
      <c r="F799" s="362">
        <v>43707</v>
      </c>
      <c r="G799" s="363" t="s">
        <v>8849</v>
      </c>
      <c r="H799" s="363" t="s">
        <v>981</v>
      </c>
      <c r="I799" s="364">
        <v>37.139400000000002</v>
      </c>
      <c r="J799" s="364">
        <v>2</v>
      </c>
      <c r="K799" s="363" t="s">
        <v>438</v>
      </c>
      <c r="L799" s="292">
        <v>22.58</v>
      </c>
      <c r="M799" s="293" t="s">
        <v>982</v>
      </c>
      <c r="N799" s="293" t="s">
        <v>983</v>
      </c>
      <c r="O799" s="294" t="s">
        <v>10</v>
      </c>
      <c r="P799" s="295">
        <v>2.2644877000000001</v>
      </c>
      <c r="Q799" s="295" t="s">
        <v>484</v>
      </c>
      <c r="R799" s="296">
        <v>0</v>
      </c>
      <c r="S799" s="365">
        <v>8.4315590314362006E-4</v>
      </c>
      <c r="T799" s="365">
        <v>4.3734398646091586E-4</v>
      </c>
      <c r="U799" s="365">
        <v>1.9279009869705168</v>
      </c>
      <c r="V799" s="366"/>
      <c r="W799" s="295"/>
      <c r="X799" s="295"/>
      <c r="Y799" s="295"/>
      <c r="Z799" s="313"/>
      <c r="AA799" s="313"/>
      <c r="AB799" s="301"/>
      <c r="AC799" s="295"/>
    </row>
    <row r="800" spans="1:29" ht="15">
      <c r="A800" s="247" t="s">
        <v>176</v>
      </c>
      <c r="B800" s="287" t="s">
        <v>10788</v>
      </c>
      <c r="C800" s="287" t="s">
        <v>3113</v>
      </c>
      <c r="D800" s="305">
        <v>38</v>
      </c>
      <c r="E800" s="287" t="s">
        <v>48</v>
      </c>
      <c r="F800" s="362">
        <v>43707</v>
      </c>
      <c r="G800" s="363" t="s">
        <v>8849</v>
      </c>
      <c r="H800" s="363" t="s">
        <v>1445</v>
      </c>
      <c r="I800" s="364">
        <v>20.775700000000001</v>
      </c>
      <c r="J800" s="364">
        <v>10</v>
      </c>
      <c r="K800" s="363" t="s">
        <v>438</v>
      </c>
      <c r="L800" s="292">
        <v>109.05</v>
      </c>
      <c r="M800" s="293" t="s">
        <v>1446</v>
      </c>
      <c r="N800" s="293" t="s">
        <v>1447</v>
      </c>
      <c r="O800" s="294" t="s">
        <v>10</v>
      </c>
      <c r="P800" s="295">
        <v>-1.2228250000000001</v>
      </c>
      <c r="Q800" s="295" t="s">
        <v>280</v>
      </c>
      <c r="R800" s="296">
        <v>0</v>
      </c>
      <c r="S800" s="365">
        <v>9.3599719182317041E-3</v>
      </c>
      <c r="T800" s="365">
        <v>5.2749038280227069E-3</v>
      </c>
      <c r="U800" s="365">
        <v>1.7744346102590995</v>
      </c>
      <c r="V800" s="366"/>
      <c r="W800" s="295"/>
      <c r="X800" s="295"/>
      <c r="Y800" s="295"/>
      <c r="Z800" s="313"/>
      <c r="AA800" s="313"/>
      <c r="AB800" s="301"/>
      <c r="AC800" s="295"/>
    </row>
    <row r="801" spans="1:29" ht="15">
      <c r="A801" s="247" t="s">
        <v>176</v>
      </c>
      <c r="B801" s="287" t="s">
        <v>10789</v>
      </c>
      <c r="C801" s="287" t="s">
        <v>3115</v>
      </c>
      <c r="D801" s="305">
        <v>39</v>
      </c>
      <c r="E801" s="287" t="s">
        <v>48</v>
      </c>
      <c r="F801" s="362">
        <v>43707</v>
      </c>
      <c r="G801" s="363" t="s">
        <v>8849</v>
      </c>
      <c r="H801" s="363" t="s">
        <v>1676</v>
      </c>
      <c r="I801" s="364">
        <v>18.305499999999999</v>
      </c>
      <c r="J801" s="364">
        <v>3</v>
      </c>
      <c r="K801" s="363" t="s">
        <v>438</v>
      </c>
      <c r="L801" s="292">
        <v>77.77</v>
      </c>
      <c r="M801" s="293" t="s">
        <v>1677</v>
      </c>
      <c r="N801" s="293" t="s">
        <v>1678</v>
      </c>
      <c r="O801" s="294" t="s">
        <v>10</v>
      </c>
      <c r="P801" s="295">
        <v>6.3012480000000002</v>
      </c>
      <c r="Q801" s="295" t="s">
        <v>447</v>
      </c>
      <c r="R801" s="296">
        <v>0</v>
      </c>
      <c r="S801" s="365">
        <v>5.6386010096465934E-3</v>
      </c>
      <c r="T801" s="365">
        <v>3.784105746715752E-3</v>
      </c>
      <c r="U801" s="365">
        <v>1.490074904629811</v>
      </c>
      <c r="V801" s="366"/>
      <c r="W801" s="295"/>
      <c r="X801" s="295"/>
      <c r="Y801" s="295"/>
      <c r="Z801" s="313"/>
      <c r="AA801" s="313"/>
      <c r="AB801" s="301"/>
      <c r="AC801" s="295"/>
    </row>
    <row r="802" spans="1:29" ht="15">
      <c r="A802" s="247" t="s">
        <v>176</v>
      </c>
      <c r="B802" s="287" t="s">
        <v>9304</v>
      </c>
      <c r="C802" s="287" t="s">
        <v>3120</v>
      </c>
      <c r="D802" s="305">
        <v>40</v>
      </c>
      <c r="E802" s="287" t="s">
        <v>48</v>
      </c>
      <c r="F802" s="362">
        <v>43707</v>
      </c>
      <c r="G802" s="363" t="s">
        <v>8849</v>
      </c>
      <c r="H802" s="363" t="s">
        <v>991</v>
      </c>
      <c r="I802" s="364">
        <v>25</v>
      </c>
      <c r="J802" s="364">
        <v>132</v>
      </c>
      <c r="K802" s="363" t="s">
        <v>438</v>
      </c>
      <c r="L802" s="292">
        <v>156.07</v>
      </c>
      <c r="M802" s="293" t="s">
        <v>992</v>
      </c>
      <c r="N802" s="293" t="s">
        <v>993</v>
      </c>
      <c r="O802" s="294" t="s">
        <v>10</v>
      </c>
      <c r="P802" s="295">
        <v>1.0161876999999999</v>
      </c>
      <c r="Q802" s="295" t="s">
        <v>456</v>
      </c>
      <c r="R802" s="296">
        <v>0</v>
      </c>
      <c r="S802" s="365">
        <v>1.0607397851713439E-2</v>
      </c>
      <c r="T802" s="365">
        <v>4.9832313452636088E-3</v>
      </c>
      <c r="U802" s="365">
        <v>2.1286183836910175</v>
      </c>
      <c r="V802" s="366"/>
      <c r="W802" s="295"/>
      <c r="X802" s="295"/>
      <c r="Y802" s="295"/>
      <c r="Z802" s="313"/>
      <c r="AA802" s="313"/>
      <c r="AB802" s="301"/>
      <c r="AC802" s="295"/>
    </row>
    <row r="803" spans="1:29" ht="15">
      <c r="A803" s="247" t="s">
        <v>176</v>
      </c>
      <c r="B803" s="287" t="s">
        <v>9290</v>
      </c>
      <c r="C803" s="287" t="s">
        <v>3122</v>
      </c>
      <c r="D803" s="305">
        <v>41</v>
      </c>
      <c r="E803" s="287" t="s">
        <v>48</v>
      </c>
      <c r="F803" s="362">
        <v>43707</v>
      </c>
      <c r="G803" s="363" t="s">
        <v>8849</v>
      </c>
      <c r="H803" s="363" t="s">
        <v>2222</v>
      </c>
      <c r="I803" s="364">
        <v>20</v>
      </c>
      <c r="J803" s="364">
        <v>7</v>
      </c>
      <c r="K803" s="363" t="s">
        <v>438</v>
      </c>
      <c r="L803" s="292">
        <v>96.56</v>
      </c>
      <c r="M803" s="293" t="s">
        <v>2223</v>
      </c>
      <c r="N803" s="293" t="s">
        <v>2224</v>
      </c>
      <c r="O803" s="294" t="s">
        <v>10</v>
      </c>
      <c r="P803" s="295">
        <v>1.9748569</v>
      </c>
      <c r="Q803" s="295" t="s">
        <v>404</v>
      </c>
      <c r="R803" s="296">
        <v>0</v>
      </c>
      <c r="S803" s="365">
        <v>1.966315872443925E-3</v>
      </c>
      <c r="T803" s="365">
        <v>4.8562105938251511E-3</v>
      </c>
      <c r="U803" s="365">
        <v>0.4049074549905573</v>
      </c>
      <c r="V803" s="366"/>
      <c r="W803" s="295"/>
      <c r="X803" s="295"/>
      <c r="Y803" s="295"/>
      <c r="Z803" s="313"/>
      <c r="AA803" s="313"/>
      <c r="AB803" s="301"/>
      <c r="AC803" s="295"/>
    </row>
    <row r="804" spans="1:29" ht="15">
      <c r="A804" s="247" t="s">
        <v>176</v>
      </c>
      <c r="B804" s="287" t="s">
        <v>10790</v>
      </c>
      <c r="C804" s="287" t="s">
        <v>3124</v>
      </c>
      <c r="D804" s="305">
        <v>42</v>
      </c>
      <c r="E804" s="287" t="s">
        <v>48</v>
      </c>
      <c r="F804" s="362">
        <v>43707</v>
      </c>
      <c r="G804" s="363" t="s">
        <v>8849</v>
      </c>
      <c r="H804" s="363" t="s">
        <v>1474</v>
      </c>
      <c r="I804" s="364">
        <v>22.136700000000001</v>
      </c>
      <c r="J804" s="364">
        <v>2</v>
      </c>
      <c r="K804" s="363" t="s">
        <v>438</v>
      </c>
      <c r="L804" s="292">
        <v>78.05</v>
      </c>
      <c r="M804" s="293" t="s">
        <v>1475</v>
      </c>
      <c r="N804" s="293" t="s">
        <v>1476</v>
      </c>
      <c r="O804" s="294" t="s">
        <v>10</v>
      </c>
      <c r="P804" s="295">
        <v>-2.1071135999999999</v>
      </c>
      <c r="Q804" s="295" t="s">
        <v>280</v>
      </c>
      <c r="R804" s="296">
        <v>0</v>
      </c>
      <c r="S804" s="365">
        <v>1.446082723733552E-3</v>
      </c>
      <c r="T804" s="365">
        <v>1.0235127361358845E-3</v>
      </c>
      <c r="U804" s="365">
        <v>1.4128624614804655</v>
      </c>
      <c r="V804" s="366"/>
      <c r="W804" s="295"/>
      <c r="X804" s="295"/>
      <c r="Y804" s="295"/>
      <c r="Z804" s="313"/>
      <c r="AA804" s="313"/>
      <c r="AB804" s="301"/>
      <c r="AC804" s="295"/>
    </row>
    <row r="805" spans="1:29" ht="15">
      <c r="A805" s="247" t="s">
        <v>176</v>
      </c>
      <c r="B805" s="287" t="s">
        <v>10791</v>
      </c>
      <c r="C805" s="287" t="s">
        <v>3129</v>
      </c>
      <c r="D805" s="305">
        <v>43</v>
      </c>
      <c r="E805" s="287" t="s">
        <v>48</v>
      </c>
      <c r="F805" s="362">
        <v>43707</v>
      </c>
      <c r="G805" s="363" t="s">
        <v>8849</v>
      </c>
      <c r="H805" s="363" t="s">
        <v>1494</v>
      </c>
      <c r="I805" s="364">
        <v>80</v>
      </c>
      <c r="J805" s="364">
        <v>15</v>
      </c>
      <c r="K805" s="363" t="s">
        <v>438</v>
      </c>
      <c r="L805" s="292">
        <v>42.65</v>
      </c>
      <c r="M805" s="293" t="s">
        <v>1495</v>
      </c>
      <c r="N805" s="293" t="s">
        <v>1496</v>
      </c>
      <c r="O805" s="294" t="s">
        <v>10</v>
      </c>
      <c r="P805" s="295">
        <v>0.80358980000000002</v>
      </c>
      <c r="Q805" s="295" t="s">
        <v>280</v>
      </c>
      <c r="R805" s="296">
        <v>0</v>
      </c>
      <c r="S805" s="365">
        <v>3.6990089216904404E-4</v>
      </c>
      <c r="T805" s="365">
        <v>1.2675264944142146E-3</v>
      </c>
      <c r="U805" s="365">
        <v>0.29182892333938404</v>
      </c>
      <c r="V805" s="366"/>
      <c r="W805" s="295"/>
      <c r="X805" s="295"/>
      <c r="Y805" s="295"/>
      <c r="Z805" s="313"/>
      <c r="AA805" s="313"/>
      <c r="AB805" s="301"/>
      <c r="AC805" s="295"/>
    </row>
    <row r="806" spans="1:29" ht="15">
      <c r="A806" s="247" t="s">
        <v>176</v>
      </c>
      <c r="B806" s="287" t="s">
        <v>9291</v>
      </c>
      <c r="C806" s="287" t="s">
        <v>3131</v>
      </c>
      <c r="D806" s="305">
        <v>44</v>
      </c>
      <c r="E806" s="287" t="s">
        <v>48</v>
      </c>
      <c r="F806" s="362">
        <v>43707</v>
      </c>
      <c r="G806" s="363" t="s">
        <v>8849</v>
      </c>
      <c r="H806" s="363" t="s">
        <v>1001</v>
      </c>
      <c r="I806" s="364">
        <v>27.225999999999999</v>
      </c>
      <c r="J806" s="364">
        <v>19</v>
      </c>
      <c r="K806" s="363" t="s">
        <v>438</v>
      </c>
      <c r="L806" s="292">
        <v>18.61</v>
      </c>
      <c r="M806" s="293" t="s">
        <v>1002</v>
      </c>
      <c r="N806" s="293" t="s">
        <v>1003</v>
      </c>
      <c r="O806" s="294" t="s">
        <v>10</v>
      </c>
      <c r="P806" s="295">
        <v>-19.332462</v>
      </c>
      <c r="Q806" s="295" t="s">
        <v>408</v>
      </c>
      <c r="R806" s="296">
        <v>0</v>
      </c>
      <c r="S806" s="365">
        <v>5.4172842677200374E-5</v>
      </c>
      <c r="T806" s="365">
        <v>1.4264685897174932E-4</v>
      </c>
      <c r="U806" s="365">
        <v>0.37976891371950294</v>
      </c>
      <c r="V806" s="366"/>
      <c r="W806" s="295"/>
      <c r="X806" s="295"/>
      <c r="Y806" s="295"/>
      <c r="Z806" s="313"/>
      <c r="AA806" s="313"/>
      <c r="AB806" s="301"/>
      <c r="AC806" s="295"/>
    </row>
    <row r="807" spans="1:29" ht="15">
      <c r="A807" s="247" t="s">
        <v>176</v>
      </c>
      <c r="B807" s="287" t="s">
        <v>10792</v>
      </c>
      <c r="C807" s="287" t="s">
        <v>3133</v>
      </c>
      <c r="D807" s="305">
        <v>45</v>
      </c>
      <c r="E807" s="287" t="s">
        <v>48</v>
      </c>
      <c r="F807" s="362">
        <v>43707</v>
      </c>
      <c r="G807" s="363" t="s">
        <v>8849</v>
      </c>
      <c r="H807" s="363" t="s">
        <v>1508</v>
      </c>
      <c r="I807" s="364">
        <v>21.188300000000002</v>
      </c>
      <c r="J807" s="364">
        <v>4</v>
      </c>
      <c r="K807" s="363" t="s">
        <v>438</v>
      </c>
      <c r="L807" s="292">
        <v>84.31</v>
      </c>
      <c r="M807" s="293" t="s">
        <v>1509</v>
      </c>
      <c r="N807" s="293" t="s">
        <v>1510</v>
      </c>
      <c r="O807" s="294" t="s">
        <v>10</v>
      </c>
      <c r="P807" s="295">
        <v>-8.2689649999999997</v>
      </c>
      <c r="Q807" s="295" t="s">
        <v>484</v>
      </c>
      <c r="R807" s="296">
        <v>0</v>
      </c>
      <c r="S807" s="365">
        <v>1.4913979573808103E-3</v>
      </c>
      <c r="T807" s="365">
        <v>7.7230975108622413E-4</v>
      </c>
      <c r="U807" s="365">
        <v>1.9310878249086147</v>
      </c>
      <c r="V807" s="366"/>
      <c r="W807" s="295"/>
      <c r="X807" s="295"/>
      <c r="Y807" s="295"/>
      <c r="Z807" s="313"/>
      <c r="AA807" s="313"/>
      <c r="AB807" s="301"/>
      <c r="AC807" s="295"/>
    </row>
    <row r="808" spans="1:29" ht="15">
      <c r="A808" s="247" t="s">
        <v>176</v>
      </c>
      <c r="B808" s="287" t="s">
        <v>10793</v>
      </c>
      <c r="C808" s="287" t="s">
        <v>3135</v>
      </c>
      <c r="D808" s="305">
        <v>46</v>
      </c>
      <c r="E808" s="287" t="s">
        <v>48</v>
      </c>
      <c r="F808" s="362">
        <v>43707</v>
      </c>
      <c r="G808" s="363" t="s">
        <v>8849</v>
      </c>
      <c r="H808" s="363" t="s">
        <v>2665</v>
      </c>
      <c r="I808" s="364">
        <v>19.7546</v>
      </c>
      <c r="J808" s="364">
        <v>16</v>
      </c>
      <c r="K808" s="363" t="s">
        <v>438</v>
      </c>
      <c r="L808" s="292">
        <v>75.28</v>
      </c>
      <c r="M808" s="293" t="s">
        <v>2666</v>
      </c>
      <c r="N808" s="293" t="s">
        <v>2667</v>
      </c>
      <c r="O808" s="294" t="s">
        <v>10</v>
      </c>
      <c r="P808" s="295">
        <v>-11.695015</v>
      </c>
      <c r="Q808" s="295" t="s">
        <v>408</v>
      </c>
      <c r="R808" s="296">
        <v>0</v>
      </c>
      <c r="S808" s="365">
        <v>5.4864627119031843E-4</v>
      </c>
      <c r="T808" s="365">
        <v>1.3104049472476779E-3</v>
      </c>
      <c r="U808" s="365">
        <v>0.41868452369832171</v>
      </c>
      <c r="V808" s="366"/>
      <c r="W808" s="295"/>
      <c r="X808" s="295"/>
      <c r="Y808" s="295"/>
      <c r="Z808" s="313"/>
      <c r="AA808" s="313"/>
      <c r="AB808" s="301"/>
      <c r="AC808" s="295"/>
    </row>
    <row r="809" spans="1:29" ht="15">
      <c r="A809" s="247" t="s">
        <v>176</v>
      </c>
      <c r="B809" s="287" t="s">
        <v>9293</v>
      </c>
      <c r="C809" s="287" t="s">
        <v>3137</v>
      </c>
      <c r="D809" s="305">
        <v>47</v>
      </c>
      <c r="E809" s="287" t="s">
        <v>48</v>
      </c>
      <c r="F809" s="362">
        <v>43707</v>
      </c>
      <c r="G809" s="363" t="s">
        <v>8849</v>
      </c>
      <c r="H809" s="363" t="s">
        <v>1525</v>
      </c>
      <c r="I809" s="364">
        <v>47.377000000000002</v>
      </c>
      <c r="J809" s="364">
        <v>53</v>
      </c>
      <c r="K809" s="363" t="s">
        <v>438</v>
      </c>
      <c r="L809" s="292">
        <v>180.02</v>
      </c>
      <c r="M809" s="293" t="s">
        <v>1526</v>
      </c>
      <c r="N809" s="293" t="s">
        <v>1527</v>
      </c>
      <c r="O809" s="294" t="s">
        <v>10</v>
      </c>
      <c r="P809" s="295">
        <v>8.0422519999999995</v>
      </c>
      <c r="Q809" s="295" t="s">
        <v>456</v>
      </c>
      <c r="R809" s="296">
        <v>0</v>
      </c>
      <c r="S809" s="365">
        <v>4.9945346406990981E-3</v>
      </c>
      <c r="T809" s="365">
        <v>1.9538151075418836E-3</v>
      </c>
      <c r="U809" s="365">
        <v>2.556298506148198</v>
      </c>
      <c r="V809" s="366"/>
      <c r="W809" s="295"/>
      <c r="X809" s="295"/>
      <c r="Y809" s="295"/>
      <c r="Z809" s="313"/>
      <c r="AA809" s="313"/>
      <c r="AB809" s="301"/>
      <c r="AC809" s="295"/>
    </row>
    <row r="810" spans="1:29" ht="15">
      <c r="A810" s="247" t="s">
        <v>176</v>
      </c>
      <c r="B810" s="287" t="s">
        <v>10794</v>
      </c>
      <c r="C810" s="287" t="s">
        <v>3142</v>
      </c>
      <c r="D810" s="305">
        <v>48</v>
      </c>
      <c r="E810" s="287" t="s">
        <v>48</v>
      </c>
      <c r="F810" s="362">
        <v>43707</v>
      </c>
      <c r="G810" s="363" t="s">
        <v>8849</v>
      </c>
      <c r="H810" s="363" t="s">
        <v>1535</v>
      </c>
      <c r="I810" s="364">
        <v>19.663599999999999</v>
      </c>
      <c r="J810" s="364">
        <v>9</v>
      </c>
      <c r="K810" s="363" t="s">
        <v>438</v>
      </c>
      <c r="L810" s="292">
        <v>270.74</v>
      </c>
      <c r="M810" s="293" t="s">
        <v>1536</v>
      </c>
      <c r="N810" s="293" t="s">
        <v>1537</v>
      </c>
      <c r="O810" s="294" t="s">
        <v>10</v>
      </c>
      <c r="P810" s="295">
        <v>-5.7476099999999999</v>
      </c>
      <c r="Q810" s="295" t="s">
        <v>484</v>
      </c>
      <c r="R810" s="296">
        <v>0</v>
      </c>
      <c r="S810" s="365">
        <v>7.4924286382910428E-4</v>
      </c>
      <c r="T810" s="365">
        <v>5.6320268314720087E-4</v>
      </c>
      <c r="U810" s="365">
        <v>1.3303254516514424</v>
      </c>
      <c r="V810" s="366"/>
      <c r="W810" s="295"/>
      <c r="X810" s="295"/>
      <c r="Y810" s="295"/>
      <c r="Z810" s="313"/>
      <c r="AA810" s="313"/>
      <c r="AB810" s="301"/>
      <c r="AC810" s="295"/>
    </row>
    <row r="811" spans="1:29" ht="15">
      <c r="A811" s="247" t="s">
        <v>176</v>
      </c>
      <c r="B811" s="287" t="s">
        <v>10795</v>
      </c>
      <c r="C811" s="287" t="s">
        <v>3144</v>
      </c>
      <c r="D811" s="305">
        <v>49</v>
      </c>
      <c r="E811" s="287" t="s">
        <v>48</v>
      </c>
      <c r="F811" s="362">
        <v>43707</v>
      </c>
      <c r="G811" s="363" t="s">
        <v>8849</v>
      </c>
      <c r="H811" s="363" t="s">
        <v>2127</v>
      </c>
      <c r="I811" s="364">
        <v>75.42</v>
      </c>
      <c r="J811" s="364">
        <v>19</v>
      </c>
      <c r="K811" s="363" t="s">
        <v>438</v>
      </c>
      <c r="L811" s="292">
        <v>235.88</v>
      </c>
      <c r="M811" s="293" t="s">
        <v>2128</v>
      </c>
      <c r="N811" s="293" t="s">
        <v>2129</v>
      </c>
      <c r="O811" s="294" t="s">
        <v>10</v>
      </c>
      <c r="P811" s="295">
        <v>-4.3626310000000004</v>
      </c>
      <c r="Q811" s="295" t="s">
        <v>280</v>
      </c>
      <c r="R811" s="296">
        <v>0</v>
      </c>
      <c r="S811" s="365">
        <v>1.1185834566337782E-4</v>
      </c>
      <c r="T811" s="365">
        <v>4.2232042677700583E-4</v>
      </c>
      <c r="U811" s="365">
        <v>0.26486605565598514</v>
      </c>
      <c r="V811" s="366"/>
      <c r="W811" s="295"/>
      <c r="X811" s="295"/>
      <c r="Y811" s="295"/>
      <c r="Z811" s="313"/>
      <c r="AA811" s="313"/>
      <c r="AB811" s="301"/>
      <c r="AC811" s="295"/>
    </row>
    <row r="812" spans="1:29" ht="15">
      <c r="A812" s="247" t="s">
        <v>176</v>
      </c>
      <c r="B812" s="287" t="s">
        <v>10796</v>
      </c>
      <c r="C812" s="287" t="s">
        <v>3146</v>
      </c>
      <c r="D812" s="305">
        <v>50</v>
      </c>
      <c r="E812" s="287" t="s">
        <v>48</v>
      </c>
      <c r="F812" s="362">
        <v>43707</v>
      </c>
      <c r="G812" s="363" t="s">
        <v>8849</v>
      </c>
      <c r="H812" s="363" t="s">
        <v>1035</v>
      </c>
      <c r="I812" s="364">
        <v>36.646999999999998</v>
      </c>
      <c r="J812" s="364">
        <v>7</v>
      </c>
      <c r="K812" s="363" t="s">
        <v>438</v>
      </c>
      <c r="L812" s="292">
        <v>24.84</v>
      </c>
      <c r="M812" s="293" t="s">
        <v>1036</v>
      </c>
      <c r="N812" s="293" t="s">
        <v>1037</v>
      </c>
      <c r="O812" s="294" t="s">
        <v>10</v>
      </c>
      <c r="P812" s="295">
        <v>-9.8039260000000006</v>
      </c>
      <c r="Q812" s="295" t="s">
        <v>280</v>
      </c>
      <c r="R812" s="296">
        <v>0</v>
      </c>
      <c r="S812" s="365">
        <v>7.8882882584735338E-5</v>
      </c>
      <c r="T812" s="365">
        <v>4.1191782034376637E-4</v>
      </c>
      <c r="U812" s="365">
        <v>0.19150150512765765</v>
      </c>
      <c r="V812" s="366"/>
      <c r="W812" s="295"/>
      <c r="X812" s="295"/>
      <c r="Y812" s="295"/>
      <c r="Z812" s="313"/>
      <c r="AA812" s="313"/>
      <c r="AB812" s="301"/>
      <c r="AC812" s="295"/>
    </row>
    <row r="813" spans="1:29" ht="15">
      <c r="A813" s="247" t="s">
        <v>176</v>
      </c>
      <c r="B813" s="287" t="s">
        <v>10797</v>
      </c>
      <c r="C813" s="287" t="s">
        <v>3149</v>
      </c>
      <c r="D813" s="305">
        <v>1</v>
      </c>
      <c r="E813" s="287" t="s">
        <v>377</v>
      </c>
      <c r="F813" s="362">
        <v>43707</v>
      </c>
      <c r="G813" s="363" t="s">
        <v>8852</v>
      </c>
      <c r="H813" s="363" t="s">
        <v>2260</v>
      </c>
      <c r="I813" s="364">
        <v>0.67581000000000002</v>
      </c>
      <c r="J813" s="364">
        <v>3</v>
      </c>
      <c r="K813" s="363" t="s">
        <v>815</v>
      </c>
      <c r="L813" s="292">
        <v>59.72</v>
      </c>
      <c r="M813" s="293" t="s">
        <v>2261</v>
      </c>
      <c r="N813" s="293" t="s">
        <v>2262</v>
      </c>
      <c r="O813" s="294" t="s">
        <v>186</v>
      </c>
      <c r="P813" s="295">
        <v>-5.7449459999999997</v>
      </c>
      <c r="Q813" s="295" t="s">
        <v>404</v>
      </c>
      <c r="R813" s="296">
        <v>0</v>
      </c>
      <c r="S813" s="365">
        <v>2.7733514372102458E-4</v>
      </c>
      <c r="T813" s="365">
        <v>3.0291183466139073E-4</v>
      </c>
      <c r="U813" s="365">
        <v>0.91556390997744608</v>
      </c>
      <c r="V813" s="366"/>
      <c r="W813" s="295"/>
      <c r="X813" s="295"/>
      <c r="Y813" s="295"/>
      <c r="Z813" s="313"/>
      <c r="AA813" s="313"/>
      <c r="AB813" s="301"/>
      <c r="AC813" s="295"/>
    </row>
    <row r="814" spans="1:29" ht="15">
      <c r="A814" s="247" t="s">
        <v>10798</v>
      </c>
      <c r="B814" s="287" t="s">
        <v>10799</v>
      </c>
      <c r="C814" s="287" t="s">
        <v>3155</v>
      </c>
      <c r="D814" s="305">
        <v>2</v>
      </c>
      <c r="E814" s="287" t="s">
        <v>377</v>
      </c>
      <c r="F814" s="362">
        <v>43707</v>
      </c>
      <c r="G814" s="363" t="s">
        <v>8852</v>
      </c>
      <c r="H814" s="363" t="s">
        <v>1244</v>
      </c>
      <c r="I814" s="364">
        <v>1.01034</v>
      </c>
      <c r="J814" s="364">
        <v>1</v>
      </c>
      <c r="K814" s="363" t="s">
        <v>815</v>
      </c>
      <c r="L814" s="292">
        <v>100.76</v>
      </c>
      <c r="M814" s="293" t="s">
        <v>1245</v>
      </c>
      <c r="N814" s="293" t="s">
        <v>1246</v>
      </c>
      <c r="O814" s="294" t="s">
        <v>186</v>
      </c>
      <c r="P814" s="295">
        <v>-11.060112999999999</v>
      </c>
      <c r="Q814" s="295" t="s">
        <v>447</v>
      </c>
      <c r="R814" s="296">
        <v>0</v>
      </c>
      <c r="S814" s="365">
        <v>1.9726681292040436E-3</v>
      </c>
      <c r="T814" s="365">
        <v>1.0949172262122977E-3</v>
      </c>
      <c r="U814" s="365">
        <v>1.8016595976192591</v>
      </c>
      <c r="V814" s="366"/>
      <c r="W814" s="295"/>
      <c r="X814" s="295"/>
      <c r="Y814" s="295"/>
      <c r="Z814" s="313"/>
      <c r="AA814" s="313"/>
      <c r="AB814" s="301"/>
      <c r="AC814" s="295"/>
    </row>
    <row r="815" spans="1:29" ht="15">
      <c r="A815" s="247" t="s">
        <v>176</v>
      </c>
      <c r="B815" s="287" t="s">
        <v>10800</v>
      </c>
      <c r="C815" s="287" t="s">
        <v>3157</v>
      </c>
      <c r="D815" s="305">
        <v>3</v>
      </c>
      <c r="E815" s="287" t="s">
        <v>377</v>
      </c>
      <c r="F815" s="362">
        <v>43707</v>
      </c>
      <c r="G815" s="363" t="s">
        <v>8852</v>
      </c>
      <c r="H815" s="363" t="s">
        <v>2838</v>
      </c>
      <c r="I815" s="364">
        <v>0.4677</v>
      </c>
      <c r="J815" s="364">
        <v>4</v>
      </c>
      <c r="K815" s="363" t="s">
        <v>815</v>
      </c>
      <c r="L815" s="292">
        <v>26.31</v>
      </c>
      <c r="M815" s="293" t="s">
        <v>2839</v>
      </c>
      <c r="N815" s="293" t="s">
        <v>2840</v>
      </c>
      <c r="O815" s="294" t="s">
        <v>186</v>
      </c>
      <c r="P815" s="295">
        <v>-13.765979</v>
      </c>
      <c r="Q815" s="295" t="s">
        <v>280</v>
      </c>
      <c r="R815" s="296">
        <v>0</v>
      </c>
      <c r="S815" s="365">
        <v>9.4120902589821471E-4</v>
      </c>
      <c r="T815" s="365">
        <v>4.2608492192363202E-4</v>
      </c>
      <c r="U815" s="365">
        <v>2.2089705067453886</v>
      </c>
      <c r="V815" s="366"/>
      <c r="W815" s="295"/>
      <c r="X815" s="295"/>
      <c r="Y815" s="295"/>
      <c r="Z815" s="313"/>
      <c r="AA815" s="313"/>
      <c r="AB815" s="301"/>
      <c r="AC815" s="295"/>
    </row>
    <row r="816" spans="1:29" ht="15">
      <c r="A816" s="247" t="s">
        <v>176</v>
      </c>
      <c r="B816" s="287" t="s">
        <v>10801</v>
      </c>
      <c r="C816" s="287" t="s">
        <v>3160</v>
      </c>
      <c r="D816" s="305">
        <v>4</v>
      </c>
      <c r="E816" s="287" t="s">
        <v>377</v>
      </c>
      <c r="F816" s="362">
        <v>43707</v>
      </c>
      <c r="G816" s="363" t="s">
        <v>8852</v>
      </c>
      <c r="H816" s="363" t="s">
        <v>1998</v>
      </c>
      <c r="I816" s="364">
        <v>0.95045999999999997</v>
      </c>
      <c r="J816" s="364">
        <v>3</v>
      </c>
      <c r="K816" s="363" t="s">
        <v>815</v>
      </c>
      <c r="L816" s="292">
        <v>261.52</v>
      </c>
      <c r="M816" s="293" t="s">
        <v>1999</v>
      </c>
      <c r="N816" s="293" t="s">
        <v>2000</v>
      </c>
      <c r="O816" s="294" t="s">
        <v>186</v>
      </c>
      <c r="P816" s="295">
        <v>-11.231798</v>
      </c>
      <c r="Q816" s="295" t="s">
        <v>408</v>
      </c>
      <c r="R816" s="296">
        <v>0</v>
      </c>
      <c r="S816" s="365">
        <v>3.6041061073674762E-3</v>
      </c>
      <c r="T816" s="365">
        <v>2.8353297657972617E-3</v>
      </c>
      <c r="U816" s="365">
        <v>1.2711417736462283</v>
      </c>
      <c r="V816" s="366"/>
      <c r="W816" s="295"/>
      <c r="X816" s="295"/>
      <c r="Y816" s="295"/>
      <c r="Z816" s="313"/>
      <c r="AA816" s="313"/>
      <c r="AB816" s="301"/>
      <c r="AC816" s="295"/>
    </row>
    <row r="817" spans="1:29" ht="15">
      <c r="A817" s="247" t="s">
        <v>176</v>
      </c>
      <c r="B817" s="287" t="s">
        <v>9305</v>
      </c>
      <c r="C817" s="287" t="s">
        <v>3163</v>
      </c>
      <c r="D817" s="305">
        <v>5</v>
      </c>
      <c r="E817" s="287" t="s">
        <v>377</v>
      </c>
      <c r="F817" s="362">
        <v>43707</v>
      </c>
      <c r="G817" s="363" t="s">
        <v>8852</v>
      </c>
      <c r="H817" s="363" t="s">
        <v>2850</v>
      </c>
      <c r="I817" s="364">
        <v>0.41374</v>
      </c>
      <c r="J817" s="364">
        <v>70</v>
      </c>
      <c r="K817" s="363" t="s">
        <v>815</v>
      </c>
      <c r="L817" s="292">
        <v>42.06</v>
      </c>
      <c r="M817" s="293" t="s">
        <v>2851</v>
      </c>
      <c r="N817" s="293" t="s">
        <v>2852</v>
      </c>
      <c r="O817" s="294" t="s">
        <v>186</v>
      </c>
      <c r="P817" s="295">
        <v>-18.345945</v>
      </c>
      <c r="Q817" s="295" t="s">
        <v>408</v>
      </c>
      <c r="R817" s="296">
        <v>0</v>
      </c>
      <c r="S817" s="365">
        <v>7.6119982441919041E-4</v>
      </c>
      <c r="T817" s="365">
        <v>6.170535290155267E-4</v>
      </c>
      <c r="U817" s="365">
        <v>1.2336041990289575</v>
      </c>
      <c r="V817" s="366"/>
      <c r="W817" s="295"/>
      <c r="X817" s="295"/>
      <c r="Y817" s="295"/>
      <c r="Z817" s="313"/>
      <c r="AA817" s="313"/>
      <c r="AB817" s="301"/>
      <c r="AC817" s="295"/>
    </row>
    <row r="818" spans="1:29" ht="15">
      <c r="A818" s="247" t="s">
        <v>176</v>
      </c>
      <c r="B818" s="287" t="s">
        <v>9306</v>
      </c>
      <c r="C818" s="287" t="s">
        <v>3165</v>
      </c>
      <c r="D818" s="305">
        <v>6</v>
      </c>
      <c r="E818" s="287" t="s">
        <v>377</v>
      </c>
      <c r="F818" s="362">
        <v>43707</v>
      </c>
      <c r="G818" s="363" t="s">
        <v>8852</v>
      </c>
      <c r="H818" s="363" t="s">
        <v>3296</v>
      </c>
      <c r="I818" s="364">
        <v>0.15789</v>
      </c>
      <c r="J818" s="364">
        <v>7</v>
      </c>
      <c r="K818" s="363" t="s">
        <v>815</v>
      </c>
      <c r="L818" s="292">
        <v>17.12</v>
      </c>
      <c r="M818" s="293" t="s">
        <v>3297</v>
      </c>
      <c r="N818" s="293" t="s">
        <v>3298</v>
      </c>
      <c r="O818" s="294" t="s">
        <v>186</v>
      </c>
      <c r="P818" s="295">
        <v>-10.647178</v>
      </c>
      <c r="Q818" s="295" t="s">
        <v>484</v>
      </c>
      <c r="R818" s="296">
        <v>0</v>
      </c>
      <c r="S818" s="365">
        <v>2.821614214595545E-4</v>
      </c>
      <c r="T818" s="365">
        <v>3.0179200372983003E-4</v>
      </c>
      <c r="U818" s="365">
        <v>0.93495327236088999</v>
      </c>
      <c r="V818" s="366"/>
      <c r="W818" s="295"/>
      <c r="X818" s="295"/>
      <c r="Y818" s="295"/>
      <c r="Z818" s="313"/>
      <c r="AA818" s="313"/>
      <c r="AB818" s="301"/>
      <c r="AC818" s="295"/>
    </row>
    <row r="819" spans="1:29" ht="15">
      <c r="A819" s="247" t="s">
        <v>176</v>
      </c>
      <c r="B819" s="287" t="s">
        <v>10802</v>
      </c>
      <c r="C819" s="287" t="s">
        <v>3168</v>
      </c>
      <c r="D819" s="305">
        <v>7</v>
      </c>
      <c r="E819" s="287" t="s">
        <v>377</v>
      </c>
      <c r="F819" s="362">
        <v>43707</v>
      </c>
      <c r="G819" s="363" t="s">
        <v>8852</v>
      </c>
      <c r="H819" s="363" t="s">
        <v>4700</v>
      </c>
      <c r="I819" s="364">
        <v>0.73050000000000004</v>
      </c>
      <c r="J819" s="364">
        <v>7</v>
      </c>
      <c r="K819" s="363" t="s">
        <v>815</v>
      </c>
      <c r="L819" s="292">
        <v>119</v>
      </c>
      <c r="M819" s="293" t="s">
        <v>4701</v>
      </c>
      <c r="N819" s="293" t="s">
        <v>4702</v>
      </c>
      <c r="O819" s="294" t="s">
        <v>186</v>
      </c>
      <c r="P819" s="295">
        <v>-9.6225380000000005</v>
      </c>
      <c r="Q819" s="295" t="s">
        <v>408</v>
      </c>
      <c r="R819" s="296">
        <v>0</v>
      </c>
      <c r="S819" s="365">
        <v>1.5455609118065644E-3</v>
      </c>
      <c r="T819" s="365">
        <v>2.7616389741697833E-3</v>
      </c>
      <c r="U819" s="365">
        <v>0.55965349789112029</v>
      </c>
      <c r="V819" s="366"/>
      <c r="W819" s="295"/>
      <c r="X819" s="295"/>
      <c r="Y819" s="295"/>
      <c r="Z819" s="313"/>
      <c r="AA819" s="313"/>
      <c r="AB819" s="301"/>
      <c r="AC819" s="295"/>
    </row>
    <row r="820" spans="1:29" ht="15">
      <c r="A820" s="247" t="s">
        <v>176</v>
      </c>
      <c r="B820" s="287" t="s">
        <v>10803</v>
      </c>
      <c r="C820" s="287" t="s">
        <v>3170</v>
      </c>
      <c r="D820" s="305">
        <v>8</v>
      </c>
      <c r="E820" s="287" t="s">
        <v>377</v>
      </c>
      <c r="F820" s="362">
        <v>43707</v>
      </c>
      <c r="G820" s="363" t="s">
        <v>8852</v>
      </c>
      <c r="H820" s="363" t="s">
        <v>1312</v>
      </c>
      <c r="I820" s="364">
        <v>0.87917000000000001</v>
      </c>
      <c r="J820" s="364">
        <v>8</v>
      </c>
      <c r="K820" s="363" t="s">
        <v>815</v>
      </c>
      <c r="L820" s="292">
        <v>96.8</v>
      </c>
      <c r="M820" s="293" t="s">
        <v>1313</v>
      </c>
      <c r="N820" s="293" t="s">
        <v>1314</v>
      </c>
      <c r="O820" s="294" t="s">
        <v>186</v>
      </c>
      <c r="P820" s="295">
        <v>5.3777455999999999</v>
      </c>
      <c r="Q820" s="295" t="s">
        <v>408</v>
      </c>
      <c r="R820" s="296">
        <v>0</v>
      </c>
      <c r="S820" s="365">
        <v>3.9936437877211088E-4</v>
      </c>
      <c r="T820" s="365">
        <v>2.8064843720127727E-3</v>
      </c>
      <c r="U820" s="365">
        <v>0.14230058886295957</v>
      </c>
      <c r="V820" s="366"/>
      <c r="W820" s="295"/>
      <c r="X820" s="295"/>
      <c r="Y820" s="295"/>
      <c r="Z820" s="313"/>
      <c r="AA820" s="313"/>
      <c r="AB820" s="301"/>
      <c r="AC820" s="295"/>
    </row>
    <row r="821" spans="1:29" ht="15">
      <c r="A821" s="247" t="s">
        <v>10804</v>
      </c>
      <c r="B821" s="287" t="s">
        <v>10805</v>
      </c>
      <c r="C821" s="287" t="s">
        <v>3172</v>
      </c>
      <c r="D821" s="305">
        <v>9</v>
      </c>
      <c r="E821" s="287" t="s">
        <v>377</v>
      </c>
      <c r="F821" s="362">
        <v>43707</v>
      </c>
      <c r="G821" s="363" t="s">
        <v>8852</v>
      </c>
      <c r="H821" s="363" t="s">
        <v>1317</v>
      </c>
      <c r="I821" s="364">
        <v>1.01837</v>
      </c>
      <c r="J821" s="364">
        <v>1</v>
      </c>
      <c r="K821" s="363" t="s">
        <v>815</v>
      </c>
      <c r="L821" s="292">
        <v>46.62</v>
      </c>
      <c r="M821" s="293" t="s">
        <v>1318</v>
      </c>
      <c r="N821" s="293" t="s">
        <v>1319</v>
      </c>
      <c r="O821" s="294" t="s">
        <v>186</v>
      </c>
      <c r="P821" s="295">
        <v>-10.501056999999999</v>
      </c>
      <c r="Q821" s="295" t="s">
        <v>408</v>
      </c>
      <c r="R821" s="296">
        <v>0</v>
      </c>
      <c r="S821" s="365">
        <v>1.028523888763216E-3</v>
      </c>
      <c r="T821" s="365">
        <v>7.8265312647059519E-4</v>
      </c>
      <c r="U821" s="365">
        <v>1.3141503610946839</v>
      </c>
      <c r="V821" s="366"/>
      <c r="W821" s="295"/>
      <c r="X821" s="295"/>
      <c r="Y821" s="295"/>
      <c r="Z821" s="313"/>
      <c r="AA821" s="313"/>
      <c r="AB821" s="301"/>
      <c r="AC821" s="295"/>
    </row>
    <row r="822" spans="1:29" ht="15">
      <c r="A822" s="247" t="s">
        <v>176</v>
      </c>
      <c r="B822" s="287" t="s">
        <v>10806</v>
      </c>
      <c r="C822" s="287" t="s">
        <v>3174</v>
      </c>
      <c r="D822" s="305">
        <v>10</v>
      </c>
      <c r="E822" s="287" t="s">
        <v>377</v>
      </c>
      <c r="F822" s="362">
        <v>43707</v>
      </c>
      <c r="G822" s="363" t="s">
        <v>8852</v>
      </c>
      <c r="H822" s="363" t="s">
        <v>2547</v>
      </c>
      <c r="I822" s="364">
        <v>0.1273</v>
      </c>
      <c r="J822" s="364">
        <v>25</v>
      </c>
      <c r="K822" s="363" t="s">
        <v>815</v>
      </c>
      <c r="L822" s="292">
        <v>42.78</v>
      </c>
      <c r="M822" s="293" t="s">
        <v>2548</v>
      </c>
      <c r="N822" s="293" t="s">
        <v>2549</v>
      </c>
      <c r="O822" s="294" t="s">
        <v>186</v>
      </c>
      <c r="P822" s="295">
        <v>-15.571344</v>
      </c>
      <c r="Q822" s="295" t="s">
        <v>484</v>
      </c>
      <c r="R822" s="296">
        <v>0</v>
      </c>
      <c r="S822" s="365">
        <v>1.239477091290422E-4</v>
      </c>
      <c r="T822" s="365">
        <v>1.6366278026139344E-4</v>
      </c>
      <c r="U822" s="365">
        <v>0.75733596197669106</v>
      </c>
      <c r="V822" s="366"/>
      <c r="W822" s="295"/>
      <c r="X822" s="295"/>
      <c r="Y822" s="295"/>
      <c r="Z822" s="313"/>
      <c r="AA822" s="313"/>
      <c r="AB822" s="301"/>
      <c r="AC822" s="295"/>
    </row>
    <row r="823" spans="1:29" ht="15">
      <c r="A823" s="247" t="s">
        <v>176</v>
      </c>
      <c r="B823" s="287" t="s">
        <v>10807</v>
      </c>
      <c r="C823" s="287" t="s">
        <v>3176</v>
      </c>
      <c r="D823" s="305">
        <v>11</v>
      </c>
      <c r="E823" s="287" t="s">
        <v>377</v>
      </c>
      <c r="F823" s="362">
        <v>43707</v>
      </c>
      <c r="G823" s="363" t="s">
        <v>8852</v>
      </c>
      <c r="H823" s="363" t="s">
        <v>4001</v>
      </c>
      <c r="I823" s="364">
        <v>0.61277000000000004</v>
      </c>
      <c r="J823" s="364">
        <v>8</v>
      </c>
      <c r="K823" s="363" t="s">
        <v>815</v>
      </c>
      <c r="L823" s="292">
        <v>64.349999999999994</v>
      </c>
      <c r="M823" s="293" t="s">
        <v>456</v>
      </c>
      <c r="N823" s="293" t="s">
        <v>4002</v>
      </c>
      <c r="O823" s="294" t="s">
        <v>186</v>
      </c>
      <c r="P823" s="295">
        <v>-9.5699900000000007</v>
      </c>
      <c r="Q823" s="295" t="s">
        <v>447</v>
      </c>
      <c r="R823" s="296">
        <v>0</v>
      </c>
      <c r="S823" s="365">
        <v>5.7204461514430323E-3</v>
      </c>
      <c r="T823" s="365">
        <v>6.0652505131117531E-3</v>
      </c>
      <c r="U823" s="365">
        <v>0.94315084580211017</v>
      </c>
      <c r="V823" s="366"/>
      <c r="W823" s="295"/>
      <c r="X823" s="295"/>
      <c r="Y823" s="295"/>
      <c r="Z823" s="313"/>
      <c r="AA823" s="313"/>
      <c r="AB823" s="301"/>
      <c r="AC823" s="295"/>
    </row>
    <row r="824" spans="1:29" ht="15">
      <c r="A824" s="247" t="s">
        <v>176</v>
      </c>
      <c r="B824" s="287" t="s">
        <v>9309</v>
      </c>
      <c r="C824" s="287" t="s">
        <v>3178</v>
      </c>
      <c r="D824" s="305">
        <v>12</v>
      </c>
      <c r="E824" s="287" t="s">
        <v>377</v>
      </c>
      <c r="F824" s="362">
        <v>43707</v>
      </c>
      <c r="G824" s="363" t="s">
        <v>8852</v>
      </c>
      <c r="H824" s="363" t="s">
        <v>3607</v>
      </c>
      <c r="I824" s="364">
        <v>0.90237999999999996</v>
      </c>
      <c r="J824" s="364">
        <v>27</v>
      </c>
      <c r="K824" s="363" t="s">
        <v>815</v>
      </c>
      <c r="L824" s="292">
        <v>49.47</v>
      </c>
      <c r="M824" s="293" t="s">
        <v>3608</v>
      </c>
      <c r="N824" s="293" t="s">
        <v>3609</v>
      </c>
      <c r="O824" s="294" t="s">
        <v>186</v>
      </c>
      <c r="P824" s="295">
        <v>7.7073812000000004</v>
      </c>
      <c r="Q824" s="295" t="s">
        <v>447</v>
      </c>
      <c r="R824" s="296">
        <v>0</v>
      </c>
      <c r="S824" s="365">
        <v>6.1270228884075851E-4</v>
      </c>
      <c r="T824" s="365">
        <v>7.0752427779818285E-4</v>
      </c>
      <c r="U824" s="365">
        <v>0.86598058620333063</v>
      </c>
      <c r="V824" s="366"/>
      <c r="W824" s="295"/>
      <c r="X824" s="295"/>
      <c r="Y824" s="295"/>
      <c r="Z824" s="313"/>
      <c r="AA824" s="313"/>
      <c r="AB824" s="301"/>
      <c r="AC824" s="295"/>
    </row>
    <row r="825" spans="1:29" ht="15">
      <c r="A825" s="247" t="s">
        <v>176</v>
      </c>
      <c r="B825" s="287" t="s">
        <v>10808</v>
      </c>
      <c r="C825" s="287" t="s">
        <v>3183</v>
      </c>
      <c r="D825" s="305">
        <v>13</v>
      </c>
      <c r="E825" s="287" t="s">
        <v>377</v>
      </c>
      <c r="F825" s="362">
        <v>43707</v>
      </c>
      <c r="G825" s="363" t="s">
        <v>8852</v>
      </c>
      <c r="H825" s="363" t="s">
        <v>1331</v>
      </c>
      <c r="I825" s="364">
        <v>0.78008</v>
      </c>
      <c r="J825" s="364">
        <v>8</v>
      </c>
      <c r="K825" s="363" t="s">
        <v>815</v>
      </c>
      <c r="L825" s="292">
        <v>56.37</v>
      </c>
      <c r="M825" s="293" t="s">
        <v>1332</v>
      </c>
      <c r="N825" s="293" t="s">
        <v>1333</v>
      </c>
      <c r="O825" s="294" t="s">
        <v>186</v>
      </c>
      <c r="P825" s="295">
        <v>-5.8145340000000001</v>
      </c>
      <c r="Q825" s="295" t="s">
        <v>408</v>
      </c>
      <c r="R825" s="296">
        <v>0</v>
      </c>
      <c r="S825" s="365">
        <v>5.7194012323908558E-5</v>
      </c>
      <c r="T825" s="365">
        <v>2.9287745144346067E-4</v>
      </c>
      <c r="U825" s="365">
        <v>0.19528308527005103</v>
      </c>
      <c r="V825" s="366"/>
      <c r="W825" s="295"/>
      <c r="X825" s="295"/>
      <c r="Y825" s="295"/>
      <c r="Z825" s="313"/>
      <c r="AA825" s="313"/>
      <c r="AB825" s="301"/>
      <c r="AC825" s="295"/>
    </row>
    <row r="826" spans="1:29" ht="15">
      <c r="A826" s="247" t="s">
        <v>176</v>
      </c>
      <c r="B826" s="287" t="s">
        <v>9310</v>
      </c>
      <c r="C826" s="287" t="s">
        <v>3188</v>
      </c>
      <c r="D826" s="305">
        <v>14</v>
      </c>
      <c r="E826" s="287" t="s">
        <v>377</v>
      </c>
      <c r="F826" s="362">
        <v>43707</v>
      </c>
      <c r="G826" s="363" t="s">
        <v>8852</v>
      </c>
      <c r="H826" s="363" t="s">
        <v>4713</v>
      </c>
      <c r="I826" s="364">
        <v>0.47887000000000002</v>
      </c>
      <c r="J826" s="364">
        <v>8</v>
      </c>
      <c r="K826" s="363" t="s">
        <v>815</v>
      </c>
      <c r="L826" s="292">
        <v>57.86</v>
      </c>
      <c r="M826" s="293" t="s">
        <v>4714</v>
      </c>
      <c r="N826" s="293" t="s">
        <v>4715</v>
      </c>
      <c r="O826" s="294" t="s">
        <v>186</v>
      </c>
      <c r="P826" s="295">
        <v>-5.2096963000000001</v>
      </c>
      <c r="Q826" s="295" t="s">
        <v>447</v>
      </c>
      <c r="R826" s="296">
        <v>0</v>
      </c>
      <c r="S826" s="365">
        <v>1.1911632433622432E-3</v>
      </c>
      <c r="T826" s="365">
        <v>1.4174767322330335E-3</v>
      </c>
      <c r="U826" s="365">
        <v>0.84034059697455099</v>
      </c>
      <c r="V826" s="366"/>
      <c r="W826" s="295"/>
      <c r="X826" s="295"/>
      <c r="Y826" s="295"/>
      <c r="Z826" s="313"/>
      <c r="AA826" s="313"/>
      <c r="AB826" s="301"/>
      <c r="AC826" s="295"/>
    </row>
    <row r="827" spans="1:29" ht="15">
      <c r="A827" s="247" t="s">
        <v>10809</v>
      </c>
      <c r="B827" s="287" t="s">
        <v>9311</v>
      </c>
      <c r="C827" s="287" t="s">
        <v>3190</v>
      </c>
      <c r="D827" s="305">
        <v>15</v>
      </c>
      <c r="E827" s="287" t="s">
        <v>377</v>
      </c>
      <c r="F827" s="362">
        <v>43707</v>
      </c>
      <c r="G827" s="363" t="s">
        <v>8852</v>
      </c>
      <c r="H827" s="363" t="s">
        <v>543</v>
      </c>
      <c r="I827" s="364">
        <v>0.62631000000000003</v>
      </c>
      <c r="J827" s="364">
        <v>1</v>
      </c>
      <c r="K827" s="363" t="s">
        <v>815</v>
      </c>
      <c r="L827" s="292">
        <v>21.99</v>
      </c>
      <c r="M827" s="293" t="s">
        <v>544</v>
      </c>
      <c r="N827" s="293" t="s">
        <v>545</v>
      </c>
      <c r="O827" s="294" t="s">
        <v>186</v>
      </c>
      <c r="P827" s="295">
        <v>-18.555557</v>
      </c>
      <c r="Q827" s="295" t="s">
        <v>484</v>
      </c>
      <c r="R827" s="296">
        <v>0</v>
      </c>
      <c r="S827" s="365">
        <v>2.5896287985184021E-4</v>
      </c>
      <c r="T827" s="365">
        <v>3.8110823352843374E-4</v>
      </c>
      <c r="U827" s="365">
        <v>0.67949956749627527</v>
      </c>
      <c r="V827" s="366"/>
      <c r="W827" s="295"/>
      <c r="X827" s="295"/>
      <c r="Y827" s="295"/>
      <c r="Z827" s="313"/>
      <c r="AA827" s="313"/>
      <c r="AB827" s="301"/>
      <c r="AC827" s="295"/>
    </row>
    <row r="828" spans="1:29" ht="15">
      <c r="A828" s="247" t="s">
        <v>176</v>
      </c>
      <c r="B828" s="287" t="s">
        <v>10810</v>
      </c>
      <c r="C828" s="287" t="s">
        <v>3192</v>
      </c>
      <c r="D828" s="305">
        <v>16</v>
      </c>
      <c r="E828" s="287" t="s">
        <v>377</v>
      </c>
      <c r="F828" s="362">
        <v>43707</v>
      </c>
      <c r="G828" s="363" t="s">
        <v>8852</v>
      </c>
      <c r="H828" s="363" t="s">
        <v>3312</v>
      </c>
      <c r="I828" s="364">
        <v>0.71287</v>
      </c>
      <c r="J828" s="364">
        <v>9</v>
      </c>
      <c r="K828" s="363" t="s">
        <v>815</v>
      </c>
      <c r="L828" s="292">
        <v>98.08</v>
      </c>
      <c r="M828" s="293" t="s">
        <v>3313</v>
      </c>
      <c r="N828" s="293" t="s">
        <v>3314</v>
      </c>
      <c r="O828" s="294" t="s">
        <v>186</v>
      </c>
      <c r="P828" s="295">
        <v>-5.1725807000000001</v>
      </c>
      <c r="Q828" s="295" t="s">
        <v>280</v>
      </c>
      <c r="R828" s="296">
        <v>0</v>
      </c>
      <c r="S828" s="365">
        <v>1.2183195876224167E-3</v>
      </c>
      <c r="T828" s="365">
        <v>6.1996965264162092E-4</v>
      </c>
      <c r="U828" s="365">
        <v>1.9651277807410314</v>
      </c>
      <c r="V828" s="366"/>
      <c r="W828" s="295"/>
      <c r="X828" s="295"/>
      <c r="Y828" s="295"/>
      <c r="Z828" s="313"/>
      <c r="AA828" s="313"/>
      <c r="AB828" s="301"/>
      <c r="AC828" s="295"/>
    </row>
    <row r="829" spans="1:29" ht="15">
      <c r="A829" s="247" t="s">
        <v>176</v>
      </c>
      <c r="B829" s="287" t="s">
        <v>10811</v>
      </c>
      <c r="C829" s="287" t="s">
        <v>3195</v>
      </c>
      <c r="D829" s="305">
        <v>17</v>
      </c>
      <c r="E829" s="287" t="s">
        <v>377</v>
      </c>
      <c r="F829" s="362">
        <v>43707</v>
      </c>
      <c r="G829" s="363" t="s">
        <v>8852</v>
      </c>
      <c r="H829" s="363" t="s">
        <v>4014</v>
      </c>
      <c r="I829" s="364">
        <v>0.86641999999999997</v>
      </c>
      <c r="J829" s="364">
        <v>6</v>
      </c>
      <c r="K829" s="363" t="s">
        <v>815</v>
      </c>
      <c r="L829" s="292">
        <v>79.97</v>
      </c>
      <c r="M829" s="293" t="s">
        <v>4015</v>
      </c>
      <c r="N829" s="293" t="s">
        <v>4016</v>
      </c>
      <c r="O829" s="294" t="s">
        <v>186</v>
      </c>
      <c r="P829" s="295">
        <v>-10.887003</v>
      </c>
      <c r="Q829" s="295" t="s">
        <v>408</v>
      </c>
      <c r="R829" s="296">
        <v>0</v>
      </c>
      <c r="S829" s="365">
        <v>1.6209293447287906E-3</v>
      </c>
      <c r="T829" s="365">
        <v>1.0520789099294611E-3</v>
      </c>
      <c r="U829" s="365">
        <v>1.540691795482783</v>
      </c>
      <c r="V829" s="366"/>
      <c r="W829" s="295"/>
      <c r="X829" s="295"/>
      <c r="Y829" s="295"/>
      <c r="Z829" s="313"/>
      <c r="AA829" s="313"/>
      <c r="AB829" s="301"/>
      <c r="AC829" s="295"/>
    </row>
    <row r="830" spans="1:29" ht="15">
      <c r="A830" s="247" t="s">
        <v>10812</v>
      </c>
      <c r="B830" s="287" t="s">
        <v>10813</v>
      </c>
      <c r="C830" s="287" t="s">
        <v>3198</v>
      </c>
      <c r="D830" s="305">
        <v>18</v>
      </c>
      <c r="E830" s="287" t="s">
        <v>377</v>
      </c>
      <c r="F830" s="362">
        <v>43707</v>
      </c>
      <c r="G830" s="363" t="s">
        <v>8852</v>
      </c>
      <c r="H830" s="363" t="s">
        <v>1336</v>
      </c>
      <c r="I830" s="364">
        <v>0.62424999999999997</v>
      </c>
      <c r="J830" s="364">
        <v>1</v>
      </c>
      <c r="K830" s="363" t="s">
        <v>815</v>
      </c>
      <c r="L830" s="292">
        <v>27.6</v>
      </c>
      <c r="M830" s="293" t="s">
        <v>1337</v>
      </c>
      <c r="N830" s="293" t="s">
        <v>1338</v>
      </c>
      <c r="O830" s="294" t="s">
        <v>186</v>
      </c>
      <c r="P830" s="295">
        <v>-8.9409410000000005</v>
      </c>
      <c r="Q830" s="295" t="s">
        <v>447</v>
      </c>
      <c r="R830" s="296">
        <v>0</v>
      </c>
      <c r="S830" s="365">
        <v>1.275898840605568E-4</v>
      </c>
      <c r="T830" s="365">
        <v>1.805086959948644E-4</v>
      </c>
      <c r="U830" s="365">
        <v>0.70683511039372215</v>
      </c>
      <c r="V830" s="366"/>
      <c r="W830" s="295"/>
      <c r="X830" s="295"/>
      <c r="Y830" s="295"/>
      <c r="Z830" s="313"/>
      <c r="AA830" s="313"/>
      <c r="AB830" s="301"/>
      <c r="AC830" s="295"/>
    </row>
    <row r="831" spans="1:29" ht="15">
      <c r="A831" s="247" t="s">
        <v>176</v>
      </c>
      <c r="B831" s="287" t="s">
        <v>9312</v>
      </c>
      <c r="C831" s="287" t="s">
        <v>3200</v>
      </c>
      <c r="D831" s="305">
        <v>19</v>
      </c>
      <c r="E831" s="287" t="s">
        <v>377</v>
      </c>
      <c r="F831" s="362">
        <v>43707</v>
      </c>
      <c r="G831" s="363" t="s">
        <v>8852</v>
      </c>
      <c r="H831" s="363" t="s">
        <v>4021</v>
      </c>
      <c r="I831" s="364">
        <v>0.80388999999999999</v>
      </c>
      <c r="J831" s="364">
        <v>5</v>
      </c>
      <c r="K831" s="363" t="s">
        <v>815</v>
      </c>
      <c r="L831" s="292">
        <v>41.74</v>
      </c>
      <c r="M831" s="293" t="s">
        <v>4022</v>
      </c>
      <c r="N831" s="293" t="s">
        <v>4023</v>
      </c>
      <c r="O831" s="294" t="s">
        <v>186</v>
      </c>
      <c r="P831" s="295">
        <v>-14.449680000000001</v>
      </c>
      <c r="Q831" s="295" t="s">
        <v>447</v>
      </c>
      <c r="R831" s="296">
        <v>0</v>
      </c>
      <c r="S831" s="365">
        <v>2.506178596483561E-5</v>
      </c>
      <c r="T831" s="365">
        <v>4.1539242628981958E-4</v>
      </c>
      <c r="U831" s="365">
        <v>6.0332794674860017E-2</v>
      </c>
      <c r="V831" s="366"/>
      <c r="W831" s="295"/>
      <c r="X831" s="295"/>
      <c r="Y831" s="295"/>
      <c r="Z831" s="313"/>
      <c r="AA831" s="313"/>
      <c r="AB831" s="301"/>
      <c r="AC831" s="295"/>
    </row>
    <row r="832" spans="1:29" ht="15">
      <c r="A832" s="247" t="s">
        <v>176</v>
      </c>
      <c r="B832" s="287" t="s">
        <v>10814</v>
      </c>
      <c r="C832" s="287" t="s">
        <v>3202</v>
      </c>
      <c r="D832" s="305">
        <v>20</v>
      </c>
      <c r="E832" s="287" t="s">
        <v>377</v>
      </c>
      <c r="F832" s="362">
        <v>43707</v>
      </c>
      <c r="G832" s="363" t="s">
        <v>8852</v>
      </c>
      <c r="H832" s="363" t="s">
        <v>3332</v>
      </c>
      <c r="I832" s="364">
        <v>0.96404999999999996</v>
      </c>
      <c r="J832" s="364">
        <v>8</v>
      </c>
      <c r="K832" s="363" t="s">
        <v>815</v>
      </c>
      <c r="L832" s="292">
        <v>68.48</v>
      </c>
      <c r="M832" s="293" t="s">
        <v>3333</v>
      </c>
      <c r="N832" s="293" t="s">
        <v>3334</v>
      </c>
      <c r="O832" s="294" t="s">
        <v>186</v>
      </c>
      <c r="P832" s="295">
        <v>-7.9074739999999997</v>
      </c>
      <c r="Q832" s="295" t="s">
        <v>408</v>
      </c>
      <c r="R832" s="296">
        <v>0</v>
      </c>
      <c r="S832" s="365">
        <v>4.8986995658027504E-3</v>
      </c>
      <c r="T832" s="365">
        <v>1.2089930509727363E-2</v>
      </c>
      <c r="U832" s="365">
        <v>0.40518839722538819</v>
      </c>
      <c r="V832" s="366"/>
      <c r="W832" s="295"/>
      <c r="X832" s="295"/>
      <c r="Y832" s="295"/>
      <c r="Z832" s="313"/>
      <c r="AA832" s="313"/>
      <c r="AB832" s="301"/>
      <c r="AC832" s="295"/>
    </row>
    <row r="833" spans="1:29" ht="15">
      <c r="A833" s="247" t="s">
        <v>176</v>
      </c>
      <c r="B833" s="287" t="s">
        <v>9313</v>
      </c>
      <c r="C833" s="287" t="s">
        <v>3205</v>
      </c>
      <c r="D833" s="305">
        <v>21</v>
      </c>
      <c r="E833" s="287" t="s">
        <v>377</v>
      </c>
      <c r="F833" s="362">
        <v>43707</v>
      </c>
      <c r="G833" s="363" t="s">
        <v>8852</v>
      </c>
      <c r="H833" s="363" t="s">
        <v>4470</v>
      </c>
      <c r="I833" s="364">
        <v>0.93744000000000005</v>
      </c>
      <c r="J833" s="364">
        <v>6</v>
      </c>
      <c r="K833" s="363" t="s">
        <v>815</v>
      </c>
      <c r="L833" s="292">
        <v>26.45</v>
      </c>
      <c r="M833" s="293" t="s">
        <v>4471</v>
      </c>
      <c r="N833" s="293" t="s">
        <v>4472</v>
      </c>
      <c r="O833" s="294" t="s">
        <v>186</v>
      </c>
      <c r="P833" s="295">
        <v>-10.912763999999999</v>
      </c>
      <c r="Q833" s="295" t="s">
        <v>404</v>
      </c>
      <c r="R833" s="296">
        <v>0</v>
      </c>
      <c r="S833" s="365">
        <v>4.6720287806030231E-4</v>
      </c>
      <c r="T833" s="365">
        <v>7.7212045729101999E-4</v>
      </c>
      <c r="U833" s="365">
        <v>0.60509066124148658</v>
      </c>
      <c r="V833" s="366"/>
      <c r="W833" s="295"/>
      <c r="X833" s="295"/>
      <c r="Y833" s="295"/>
      <c r="Z833" s="313"/>
      <c r="AA833" s="313"/>
      <c r="AB833" s="301"/>
      <c r="AC833" s="295"/>
    </row>
    <row r="834" spans="1:29" ht="15">
      <c r="A834" s="247" t="s">
        <v>176</v>
      </c>
      <c r="B834" s="287" t="s">
        <v>10815</v>
      </c>
      <c r="C834" s="287" t="s">
        <v>3207</v>
      </c>
      <c r="D834" s="305">
        <v>22</v>
      </c>
      <c r="E834" s="287" t="s">
        <v>377</v>
      </c>
      <c r="F834" s="362">
        <v>43707</v>
      </c>
      <c r="G834" s="363" t="s">
        <v>8852</v>
      </c>
      <c r="H834" s="363" t="s">
        <v>2584</v>
      </c>
      <c r="I834" s="364">
        <v>0.53707000000000005</v>
      </c>
      <c r="J834" s="364">
        <v>7</v>
      </c>
      <c r="K834" s="363" t="s">
        <v>815</v>
      </c>
      <c r="L834" s="292">
        <v>15.79</v>
      </c>
      <c r="M834" s="293" t="s">
        <v>2585</v>
      </c>
      <c r="N834" s="293" t="s">
        <v>2586</v>
      </c>
      <c r="O834" s="294" t="s">
        <v>186</v>
      </c>
      <c r="P834" s="295">
        <v>-19.025642000000001</v>
      </c>
      <c r="Q834" s="295" t="s">
        <v>399</v>
      </c>
      <c r="R834" s="296">
        <v>0</v>
      </c>
      <c r="S834" s="365">
        <v>2.0917278155687356E-4</v>
      </c>
      <c r="T834" s="365">
        <v>1.5162809805230925E-4</v>
      </c>
      <c r="U834" s="365">
        <v>1.3795120049894203</v>
      </c>
      <c r="V834" s="366"/>
      <c r="W834" s="295"/>
      <c r="X834" s="295"/>
      <c r="Y834" s="295"/>
      <c r="Z834" s="313"/>
      <c r="AA834" s="313"/>
      <c r="AB834" s="301"/>
      <c r="AC834" s="295"/>
    </row>
    <row r="835" spans="1:29" ht="15">
      <c r="A835" s="247" t="s">
        <v>176</v>
      </c>
      <c r="B835" s="287" t="s">
        <v>10816</v>
      </c>
      <c r="C835" s="287" t="s">
        <v>3210</v>
      </c>
      <c r="D835" s="305">
        <v>23</v>
      </c>
      <c r="E835" s="287" t="s">
        <v>377</v>
      </c>
      <c r="F835" s="362">
        <v>43707</v>
      </c>
      <c r="G835" s="363" t="s">
        <v>8852</v>
      </c>
      <c r="H835" s="363" t="s">
        <v>4729</v>
      </c>
      <c r="I835" s="364">
        <v>0.37131999999999998</v>
      </c>
      <c r="J835" s="364">
        <v>7</v>
      </c>
      <c r="K835" s="363" t="s">
        <v>815</v>
      </c>
      <c r="L835" s="292">
        <v>37.090000000000003</v>
      </c>
      <c r="M835" s="293" t="s">
        <v>4730</v>
      </c>
      <c r="N835" s="293" t="s">
        <v>4731</v>
      </c>
      <c r="O835" s="294" t="s">
        <v>186</v>
      </c>
      <c r="P835" s="295">
        <v>-8.056521</v>
      </c>
      <c r="Q835" s="295" t="s">
        <v>280</v>
      </c>
      <c r="R835" s="296">
        <v>0</v>
      </c>
      <c r="S835" s="365">
        <v>2.5554938921900265E-3</v>
      </c>
      <c r="T835" s="365">
        <v>2.0138956710603795E-3</v>
      </c>
      <c r="U835" s="365">
        <v>1.2689306248145806</v>
      </c>
      <c r="V835" s="366"/>
      <c r="W835" s="295"/>
      <c r="X835" s="295"/>
      <c r="Y835" s="295"/>
      <c r="Z835" s="313"/>
      <c r="AA835" s="313"/>
      <c r="AB835" s="301"/>
      <c r="AC835" s="295"/>
    </row>
    <row r="836" spans="1:29" ht="15">
      <c r="A836" s="247" t="s">
        <v>176</v>
      </c>
      <c r="B836" s="287" t="s">
        <v>10817</v>
      </c>
      <c r="C836" s="287" t="s">
        <v>3213</v>
      </c>
      <c r="D836" s="305">
        <v>24</v>
      </c>
      <c r="E836" s="287" t="s">
        <v>377</v>
      </c>
      <c r="F836" s="362">
        <v>43707</v>
      </c>
      <c r="G836" s="363" t="s">
        <v>8852</v>
      </c>
      <c r="H836" s="363" t="s">
        <v>4960</v>
      </c>
      <c r="I836" s="364">
        <v>0.87144999999999995</v>
      </c>
      <c r="J836" s="364">
        <v>6</v>
      </c>
      <c r="K836" s="363" t="s">
        <v>815</v>
      </c>
      <c r="L836" s="292">
        <v>120.2</v>
      </c>
      <c r="M836" s="293" t="s">
        <v>4961</v>
      </c>
      <c r="N836" s="293" t="s">
        <v>4962</v>
      </c>
      <c r="O836" s="294" t="s">
        <v>186</v>
      </c>
      <c r="P836" s="295">
        <v>-9.9692880000000006</v>
      </c>
      <c r="Q836" s="295" t="s">
        <v>280</v>
      </c>
      <c r="R836" s="296">
        <v>0</v>
      </c>
      <c r="S836" s="365">
        <v>8.5299405211752214E-4</v>
      </c>
      <c r="T836" s="365">
        <v>1.3540240210517306E-3</v>
      </c>
      <c r="U836" s="365">
        <v>0.62996965995844278</v>
      </c>
      <c r="V836" s="366"/>
      <c r="W836" s="295"/>
      <c r="X836" s="295"/>
      <c r="Y836" s="295"/>
      <c r="Z836" s="313"/>
      <c r="AA836" s="313"/>
      <c r="AB836" s="301"/>
      <c r="AC836" s="295"/>
    </row>
    <row r="837" spans="1:29" ht="15">
      <c r="A837" s="247" t="s">
        <v>176</v>
      </c>
      <c r="B837" s="287" t="s">
        <v>10818</v>
      </c>
      <c r="C837" s="287" t="s">
        <v>3216</v>
      </c>
      <c r="D837" s="305">
        <v>25</v>
      </c>
      <c r="E837" s="287" t="s">
        <v>377</v>
      </c>
      <c r="F837" s="362">
        <v>43707</v>
      </c>
      <c r="G837" s="363" t="s">
        <v>8852</v>
      </c>
      <c r="H837" s="363" t="s">
        <v>2445</v>
      </c>
      <c r="I837" s="364">
        <v>0.32372000000000001</v>
      </c>
      <c r="J837" s="364">
        <v>20</v>
      </c>
      <c r="K837" s="363" t="s">
        <v>815</v>
      </c>
      <c r="L837" s="292">
        <v>209</v>
      </c>
      <c r="M837" s="293" t="s">
        <v>2446</v>
      </c>
      <c r="N837" s="293" t="s">
        <v>2447</v>
      </c>
      <c r="O837" s="294" t="s">
        <v>186</v>
      </c>
      <c r="P837" s="295">
        <v>-8.4537929999999992</v>
      </c>
      <c r="Q837" s="295" t="s">
        <v>280</v>
      </c>
      <c r="R837" s="296">
        <v>0</v>
      </c>
      <c r="S837" s="365">
        <v>8.052031960858036E-5</v>
      </c>
      <c r="T837" s="365">
        <v>3.5935875326888043E-4</v>
      </c>
      <c r="U837" s="365">
        <v>0.22406667119176368</v>
      </c>
      <c r="V837" s="366"/>
      <c r="W837" s="295"/>
      <c r="X837" s="295"/>
      <c r="Y837" s="295"/>
      <c r="Z837" s="313"/>
      <c r="AA837" s="313"/>
      <c r="AB837" s="301"/>
      <c r="AC837" s="295"/>
    </row>
    <row r="838" spans="1:29" ht="15">
      <c r="A838" s="247" t="s">
        <v>176</v>
      </c>
      <c r="B838" s="287" t="s">
        <v>10819</v>
      </c>
      <c r="C838" s="287" t="s">
        <v>3221</v>
      </c>
      <c r="D838" s="305">
        <v>26</v>
      </c>
      <c r="E838" s="287" t="s">
        <v>377</v>
      </c>
      <c r="F838" s="362">
        <v>43707</v>
      </c>
      <c r="G838" s="363" t="s">
        <v>8852</v>
      </c>
      <c r="H838" s="363" t="s">
        <v>2603</v>
      </c>
      <c r="I838" s="364">
        <v>0.61056999999999995</v>
      </c>
      <c r="J838" s="364">
        <v>8</v>
      </c>
      <c r="K838" s="363" t="s">
        <v>815</v>
      </c>
      <c r="L838" s="292">
        <v>16.510000000000002</v>
      </c>
      <c r="M838" s="293" t="s">
        <v>2604</v>
      </c>
      <c r="N838" s="293" t="s">
        <v>2605</v>
      </c>
      <c r="O838" s="294" t="s">
        <v>186</v>
      </c>
      <c r="P838" s="295">
        <v>-36.377650000000003</v>
      </c>
      <c r="Q838" s="295" t="s">
        <v>408</v>
      </c>
      <c r="R838" s="296">
        <v>0</v>
      </c>
      <c r="S838" s="365">
        <v>1.5931878573880947E-4</v>
      </c>
      <c r="T838" s="365">
        <v>1.7022975924979109E-4</v>
      </c>
      <c r="U838" s="365">
        <v>0.93590442964222775</v>
      </c>
      <c r="V838" s="366"/>
      <c r="W838" s="295"/>
      <c r="X838" s="295"/>
      <c r="Y838" s="295"/>
      <c r="Z838" s="313"/>
      <c r="AA838" s="313"/>
      <c r="AB838" s="301"/>
      <c r="AC838" s="295"/>
    </row>
    <row r="839" spans="1:29" ht="15">
      <c r="A839" s="247" t="s">
        <v>7528</v>
      </c>
      <c r="B839" s="287" t="s">
        <v>7529</v>
      </c>
      <c r="C839" s="287" t="s">
        <v>3224</v>
      </c>
      <c r="D839" s="305">
        <v>27</v>
      </c>
      <c r="E839" s="287" t="s">
        <v>377</v>
      </c>
      <c r="F839" s="362">
        <v>43707</v>
      </c>
      <c r="G839" s="363" t="s">
        <v>8852</v>
      </c>
      <c r="H839" s="363" t="s">
        <v>7343</v>
      </c>
      <c r="I839" s="364">
        <v>1.03165</v>
      </c>
      <c r="J839" s="364">
        <v>1</v>
      </c>
      <c r="K839" s="363" t="s">
        <v>815</v>
      </c>
      <c r="L839" s="292">
        <v>210.51</v>
      </c>
      <c r="M839" s="293" t="s">
        <v>7344</v>
      </c>
      <c r="N839" s="293" t="s">
        <v>7345</v>
      </c>
      <c r="O839" s="294" t="s">
        <v>186</v>
      </c>
      <c r="P839" s="295">
        <v>0.9107828</v>
      </c>
      <c r="Q839" s="295" t="s">
        <v>447</v>
      </c>
      <c r="R839" s="296">
        <v>0</v>
      </c>
      <c r="S839" s="365">
        <v>9.5137406628532917E-4</v>
      </c>
      <c r="T839" s="365">
        <v>1.2720014234421924E-3</v>
      </c>
      <c r="U839" s="365">
        <v>0.74793474971969287</v>
      </c>
      <c r="V839" s="366"/>
      <c r="W839" s="295"/>
      <c r="X839" s="295"/>
      <c r="Y839" s="295"/>
      <c r="Z839" s="313"/>
      <c r="AA839" s="313"/>
      <c r="AB839" s="301"/>
      <c r="AC839" s="295"/>
    </row>
    <row r="840" spans="1:29" ht="15">
      <c r="A840" s="247" t="s">
        <v>176</v>
      </c>
      <c r="B840" s="287" t="s">
        <v>9317</v>
      </c>
      <c r="C840" s="287" t="s">
        <v>3229</v>
      </c>
      <c r="D840" s="305">
        <v>28</v>
      </c>
      <c r="E840" s="287" t="s">
        <v>377</v>
      </c>
      <c r="F840" s="362">
        <v>43707</v>
      </c>
      <c r="G840" s="363" t="s">
        <v>8852</v>
      </c>
      <c r="H840" s="363" t="s">
        <v>4051</v>
      </c>
      <c r="I840" s="364">
        <v>0.64627000000000001</v>
      </c>
      <c r="J840" s="364">
        <v>19</v>
      </c>
      <c r="K840" s="363" t="s">
        <v>815</v>
      </c>
      <c r="L840" s="292">
        <v>52.88</v>
      </c>
      <c r="M840" s="293" t="s">
        <v>4052</v>
      </c>
      <c r="N840" s="293" t="s">
        <v>4053</v>
      </c>
      <c r="O840" s="294" t="s">
        <v>186</v>
      </c>
      <c r="P840" s="295">
        <v>-19.069475000000001</v>
      </c>
      <c r="Q840" s="295" t="s">
        <v>408</v>
      </c>
      <c r="R840" s="296">
        <v>0</v>
      </c>
      <c r="S840" s="365">
        <v>6.3354414140060072E-5</v>
      </c>
      <c r="T840" s="365">
        <v>4.4770226486830455E-4</v>
      </c>
      <c r="U840" s="365">
        <v>0.14151014884567609</v>
      </c>
      <c r="V840" s="366"/>
      <c r="W840" s="295"/>
      <c r="X840" s="295"/>
      <c r="Y840" s="295"/>
      <c r="Z840" s="313"/>
      <c r="AA840" s="313"/>
      <c r="AB840" s="301"/>
      <c r="AC840" s="295"/>
    </row>
    <row r="841" spans="1:29" ht="15">
      <c r="A841" s="247" t="s">
        <v>176</v>
      </c>
      <c r="B841" s="287" t="s">
        <v>10820</v>
      </c>
      <c r="C841" s="287" t="s">
        <v>3231</v>
      </c>
      <c r="D841" s="305">
        <v>29</v>
      </c>
      <c r="E841" s="287" t="s">
        <v>377</v>
      </c>
      <c r="F841" s="362">
        <v>43707</v>
      </c>
      <c r="G841" s="363" t="s">
        <v>8852</v>
      </c>
      <c r="H841" s="363" t="s">
        <v>2925</v>
      </c>
      <c r="I841" s="364">
        <v>0.94830000000000003</v>
      </c>
      <c r="J841" s="364">
        <v>2</v>
      </c>
      <c r="K841" s="363" t="s">
        <v>815</v>
      </c>
      <c r="L841" s="292">
        <v>48.07</v>
      </c>
      <c r="M841" s="293" t="s">
        <v>2926</v>
      </c>
      <c r="N841" s="293" t="s">
        <v>2927</v>
      </c>
      <c r="O841" s="294" t="s">
        <v>186</v>
      </c>
      <c r="P841" s="295">
        <v>-10.216665000000001</v>
      </c>
      <c r="Q841" s="295" t="s">
        <v>447</v>
      </c>
      <c r="R841" s="296">
        <v>0</v>
      </c>
      <c r="S841" s="365">
        <v>1.312970939328851E-4</v>
      </c>
      <c r="T841" s="365">
        <v>5.366172989328279E-4</v>
      </c>
      <c r="U841" s="365">
        <v>0.24467547765231562</v>
      </c>
      <c r="V841" s="366"/>
      <c r="W841" s="295"/>
      <c r="X841" s="295"/>
      <c r="Y841" s="295"/>
      <c r="Z841" s="313"/>
      <c r="AA841" s="313"/>
      <c r="AB841" s="301"/>
      <c r="AC841" s="295"/>
    </row>
    <row r="842" spans="1:29" ht="15">
      <c r="A842" s="247" t="s">
        <v>176</v>
      </c>
      <c r="B842" s="287" t="s">
        <v>10821</v>
      </c>
      <c r="C842" s="287" t="s">
        <v>3233</v>
      </c>
      <c r="D842" s="305">
        <v>30</v>
      </c>
      <c r="E842" s="287" t="s">
        <v>377</v>
      </c>
      <c r="F842" s="362">
        <v>43707</v>
      </c>
      <c r="G842" s="363" t="s">
        <v>8852</v>
      </c>
      <c r="H842" s="363" t="s">
        <v>2610</v>
      </c>
      <c r="I842" s="364">
        <v>0.37047999999999998</v>
      </c>
      <c r="J842" s="364">
        <v>28</v>
      </c>
      <c r="K842" s="363" t="s">
        <v>815</v>
      </c>
      <c r="L842" s="292">
        <v>14.76</v>
      </c>
      <c r="M842" s="293" t="s">
        <v>2611</v>
      </c>
      <c r="N842" s="293" t="s">
        <v>2612</v>
      </c>
      <c r="O842" s="294" t="s">
        <v>186</v>
      </c>
      <c r="P842" s="295">
        <v>-35.063789999999997</v>
      </c>
      <c r="Q842" s="295" t="s">
        <v>408</v>
      </c>
      <c r="R842" s="296">
        <v>0</v>
      </c>
      <c r="S842" s="365">
        <v>1.0738869036378663E-4</v>
      </c>
      <c r="T842" s="365">
        <v>1.9537134960213089E-4</v>
      </c>
      <c r="U842" s="365">
        <v>0.5496644752799279</v>
      </c>
      <c r="V842" s="366"/>
      <c r="W842" s="295"/>
      <c r="X842" s="295"/>
      <c r="Y842" s="295"/>
      <c r="Z842" s="313"/>
      <c r="AA842" s="313"/>
      <c r="AB842" s="301"/>
      <c r="AC842" s="295"/>
    </row>
    <row r="843" spans="1:29" ht="15">
      <c r="A843" s="247" t="s">
        <v>10822</v>
      </c>
      <c r="B843" s="287" t="s">
        <v>9318</v>
      </c>
      <c r="C843" s="287" t="s">
        <v>3236</v>
      </c>
      <c r="D843" s="305">
        <v>31</v>
      </c>
      <c r="E843" s="287" t="s">
        <v>377</v>
      </c>
      <c r="F843" s="362">
        <v>43707</v>
      </c>
      <c r="G843" s="363" t="s">
        <v>8852</v>
      </c>
      <c r="H843" s="363" t="s">
        <v>2621</v>
      </c>
      <c r="I843" s="364">
        <v>0.88761999999999996</v>
      </c>
      <c r="J843" s="364">
        <v>1</v>
      </c>
      <c r="K843" s="363" t="s">
        <v>815</v>
      </c>
      <c r="L843" s="292">
        <v>49.21</v>
      </c>
      <c r="M843" s="293" t="s">
        <v>2622</v>
      </c>
      <c r="N843" s="293" t="s">
        <v>2623</v>
      </c>
      <c r="O843" s="294" t="s">
        <v>186</v>
      </c>
      <c r="P843" s="295">
        <v>-12.732756</v>
      </c>
      <c r="Q843" s="295" t="s">
        <v>280</v>
      </c>
      <c r="R843" s="296">
        <v>0</v>
      </c>
      <c r="S843" s="365">
        <v>5.3876083485096364E-4</v>
      </c>
      <c r="T843" s="365">
        <v>1.2837513986382529E-3</v>
      </c>
      <c r="U843" s="365">
        <v>0.41967692142143526</v>
      </c>
      <c r="V843" s="366"/>
      <c r="W843" s="295"/>
      <c r="X843" s="295"/>
      <c r="Y843" s="295"/>
      <c r="Z843" s="313"/>
      <c r="AA843" s="313"/>
      <c r="AB843" s="301"/>
      <c r="AC843" s="295"/>
    </row>
    <row r="844" spans="1:29" ht="15">
      <c r="A844" s="247" t="s">
        <v>10823</v>
      </c>
      <c r="B844" s="287" t="s">
        <v>10824</v>
      </c>
      <c r="C844" s="287" t="s">
        <v>3238</v>
      </c>
      <c r="D844" s="305">
        <v>32</v>
      </c>
      <c r="E844" s="287" t="s">
        <v>377</v>
      </c>
      <c r="F844" s="362">
        <v>43707</v>
      </c>
      <c r="G844" s="363" t="s">
        <v>8852</v>
      </c>
      <c r="H844" s="363" t="s">
        <v>2939</v>
      </c>
      <c r="I844" s="364">
        <v>0.66915000000000002</v>
      </c>
      <c r="J844" s="364">
        <v>1</v>
      </c>
      <c r="K844" s="363" t="s">
        <v>815</v>
      </c>
      <c r="L844" s="292">
        <v>36.4</v>
      </c>
      <c r="M844" s="293" t="s">
        <v>2940</v>
      </c>
      <c r="N844" s="293" t="s">
        <v>2941</v>
      </c>
      <c r="O844" s="294" t="s">
        <v>186</v>
      </c>
      <c r="P844" s="295">
        <v>6.6198110000000003</v>
      </c>
      <c r="Q844" s="295" t="s">
        <v>447</v>
      </c>
      <c r="R844" s="296">
        <v>0</v>
      </c>
      <c r="S844" s="365">
        <v>9.484397550927591E-5</v>
      </c>
      <c r="T844" s="365">
        <v>3.9610279159084638E-4</v>
      </c>
      <c r="U844" s="365">
        <v>0.23944283535180133</v>
      </c>
      <c r="V844" s="366"/>
      <c r="W844" s="295"/>
      <c r="X844" s="295"/>
      <c r="Y844" s="295"/>
      <c r="Z844" s="313"/>
      <c r="AA844" s="313"/>
      <c r="AB844" s="301"/>
      <c r="AC844" s="295"/>
    </row>
    <row r="845" spans="1:29" ht="15">
      <c r="A845" s="247" t="s">
        <v>176</v>
      </c>
      <c r="B845" s="287" t="s">
        <v>10825</v>
      </c>
      <c r="C845" s="287" t="s">
        <v>3240</v>
      </c>
      <c r="D845" s="305">
        <v>33</v>
      </c>
      <c r="E845" s="287" t="s">
        <v>377</v>
      </c>
      <c r="F845" s="362">
        <v>43707</v>
      </c>
      <c r="G845" s="363" t="s">
        <v>8852</v>
      </c>
      <c r="H845" s="363" t="s">
        <v>3386</v>
      </c>
      <c r="I845" s="364">
        <v>0.57487999999999995</v>
      </c>
      <c r="J845" s="364">
        <v>9</v>
      </c>
      <c r="K845" s="363" t="s">
        <v>815</v>
      </c>
      <c r="L845" s="292">
        <v>48.98</v>
      </c>
      <c r="M845" s="293" t="s">
        <v>3387</v>
      </c>
      <c r="N845" s="293" t="s">
        <v>3388</v>
      </c>
      <c r="O845" s="294" t="s">
        <v>186</v>
      </c>
      <c r="P845" s="295">
        <v>-9.9301220000000008</v>
      </c>
      <c r="Q845" s="295" t="s">
        <v>408</v>
      </c>
      <c r="R845" s="296">
        <v>0</v>
      </c>
      <c r="S845" s="365">
        <v>3.2820789849858284E-4</v>
      </c>
      <c r="T845" s="365">
        <v>6.0584611700120164E-4</v>
      </c>
      <c r="U845" s="365">
        <v>0.54173475621686928</v>
      </c>
      <c r="V845" s="366"/>
      <c r="W845" s="295"/>
      <c r="X845" s="295"/>
      <c r="Y845" s="295"/>
      <c r="Z845" s="313"/>
      <c r="AA845" s="313"/>
      <c r="AB845" s="301"/>
      <c r="AC845" s="295"/>
    </row>
    <row r="846" spans="1:29" ht="15">
      <c r="A846" s="247" t="s">
        <v>176</v>
      </c>
      <c r="B846" s="287" t="s">
        <v>10826</v>
      </c>
      <c r="C846" s="287" t="s">
        <v>3242</v>
      </c>
      <c r="D846" s="305">
        <v>34</v>
      </c>
      <c r="E846" s="287" t="s">
        <v>377</v>
      </c>
      <c r="F846" s="362">
        <v>43707</v>
      </c>
      <c r="G846" s="363" t="s">
        <v>8852</v>
      </c>
      <c r="H846" s="363" t="s">
        <v>5753</v>
      </c>
      <c r="I846" s="364">
        <v>0.80225000000000002</v>
      </c>
      <c r="J846" s="364">
        <v>7</v>
      </c>
      <c r="K846" s="363" t="s">
        <v>815</v>
      </c>
      <c r="L846" s="292">
        <v>65.56</v>
      </c>
      <c r="M846" s="293" t="s">
        <v>5754</v>
      </c>
      <c r="N846" s="293" t="s">
        <v>5755</v>
      </c>
      <c r="O846" s="294" t="s">
        <v>186</v>
      </c>
      <c r="P846" s="295">
        <v>-6.5298023000000001</v>
      </c>
      <c r="Q846" s="295" t="s">
        <v>408</v>
      </c>
      <c r="R846" s="296">
        <v>0</v>
      </c>
      <c r="S846" s="365">
        <v>3.4170362758230189E-4</v>
      </c>
      <c r="T846" s="365">
        <v>9.1717437463841099E-4</v>
      </c>
      <c r="U846" s="365">
        <v>0.3725612457467708</v>
      </c>
      <c r="V846" s="366"/>
      <c r="W846" s="295"/>
      <c r="X846" s="295"/>
      <c r="Y846" s="295"/>
      <c r="Z846" s="313"/>
      <c r="AA846" s="313"/>
      <c r="AB846" s="301"/>
      <c r="AC846" s="295"/>
    </row>
    <row r="847" spans="1:29" ht="15">
      <c r="A847" s="247" t="s">
        <v>176</v>
      </c>
      <c r="B847" s="287" t="s">
        <v>10827</v>
      </c>
      <c r="C847" s="287" t="s">
        <v>3248</v>
      </c>
      <c r="D847" s="305">
        <v>35</v>
      </c>
      <c r="E847" s="287" t="s">
        <v>377</v>
      </c>
      <c r="F847" s="362">
        <v>43707</v>
      </c>
      <c r="G847" s="363" t="s">
        <v>8852</v>
      </c>
      <c r="H847" s="363" t="s">
        <v>10828</v>
      </c>
      <c r="I847" s="364">
        <v>0.97894999999999999</v>
      </c>
      <c r="J847" s="364">
        <v>3</v>
      </c>
      <c r="K847" s="363" t="s">
        <v>815</v>
      </c>
      <c r="L847" s="292">
        <v>165.77</v>
      </c>
      <c r="M847" s="293" t="s">
        <v>8621</v>
      </c>
      <c r="N847" s="293" t="s">
        <v>10829</v>
      </c>
      <c r="O847" s="294" t="s">
        <v>186</v>
      </c>
      <c r="P847" s="295">
        <v>-5.3175689999999998</v>
      </c>
      <c r="Q847" s="295" t="s">
        <v>404</v>
      </c>
      <c r="R847" s="296">
        <v>0</v>
      </c>
      <c r="S847" s="365">
        <v>1.1996074384758081E-3</v>
      </c>
      <c r="T847" s="365">
        <v>8.5831585900736059E-4</v>
      </c>
      <c r="U847" s="365">
        <v>1.397629352745678</v>
      </c>
      <c r="V847" s="366"/>
      <c r="W847" s="295"/>
      <c r="X847" s="295"/>
      <c r="Y847" s="295"/>
      <c r="Z847" s="313"/>
      <c r="AA847" s="313"/>
      <c r="AB847" s="301"/>
      <c r="AC847" s="295"/>
    </row>
    <row r="848" spans="1:29" ht="15">
      <c r="A848" s="247" t="s">
        <v>10830</v>
      </c>
      <c r="B848" s="287" t="s">
        <v>10831</v>
      </c>
      <c r="C848" s="287" t="s">
        <v>3253</v>
      </c>
      <c r="D848" s="305">
        <v>36</v>
      </c>
      <c r="E848" s="287" t="s">
        <v>377</v>
      </c>
      <c r="F848" s="362">
        <v>43707</v>
      </c>
      <c r="G848" s="363" t="s">
        <v>8852</v>
      </c>
      <c r="H848" s="363" t="s">
        <v>4771</v>
      </c>
      <c r="I848" s="364">
        <v>0.89346000000000003</v>
      </c>
      <c r="J848" s="364">
        <v>1</v>
      </c>
      <c r="K848" s="363" t="s">
        <v>815</v>
      </c>
      <c r="L848" s="292">
        <v>80.09</v>
      </c>
      <c r="M848" s="293" t="s">
        <v>4772</v>
      </c>
      <c r="N848" s="293" t="s">
        <v>4773</v>
      </c>
      <c r="O848" s="294" t="s">
        <v>186</v>
      </c>
      <c r="P848" s="295">
        <v>-20.945613999999999</v>
      </c>
      <c r="Q848" s="295" t="s">
        <v>447</v>
      </c>
      <c r="R848" s="296">
        <v>0</v>
      </c>
      <c r="S848" s="365">
        <v>2.043375127654952E-4</v>
      </c>
      <c r="T848" s="365">
        <v>1.3601879029041949E-3</v>
      </c>
      <c r="U848" s="365">
        <v>0.15022741514551446</v>
      </c>
      <c r="V848" s="366"/>
      <c r="W848" s="295"/>
      <c r="X848" s="295"/>
      <c r="Y848" s="295"/>
      <c r="Z848" s="313"/>
      <c r="AA848" s="313"/>
      <c r="AB848" s="301"/>
      <c r="AC848" s="295"/>
    </row>
    <row r="849" spans="1:29" ht="15">
      <c r="A849" s="247" t="s">
        <v>176</v>
      </c>
      <c r="B849" s="287" t="s">
        <v>10832</v>
      </c>
      <c r="C849" s="287" t="s">
        <v>3255</v>
      </c>
      <c r="D849" s="305">
        <v>37</v>
      </c>
      <c r="E849" s="287" t="s">
        <v>377</v>
      </c>
      <c r="F849" s="362">
        <v>43707</v>
      </c>
      <c r="G849" s="363" t="s">
        <v>8852</v>
      </c>
      <c r="H849" s="363" t="s">
        <v>4639</v>
      </c>
      <c r="I849" s="364">
        <v>0.60448000000000002</v>
      </c>
      <c r="J849" s="364">
        <v>14</v>
      </c>
      <c r="K849" s="363" t="s">
        <v>815</v>
      </c>
      <c r="L849" s="292">
        <v>32.049999999999997</v>
      </c>
      <c r="M849" s="293" t="s">
        <v>4640</v>
      </c>
      <c r="N849" s="293" t="s">
        <v>4641</v>
      </c>
      <c r="O849" s="294" t="s">
        <v>186</v>
      </c>
      <c r="P849" s="295">
        <v>-10.674477</v>
      </c>
      <c r="Q849" s="295" t="s">
        <v>280</v>
      </c>
      <c r="R849" s="296">
        <v>0</v>
      </c>
      <c r="S849" s="365">
        <v>2.077909419758731E-4</v>
      </c>
      <c r="T849" s="365">
        <v>8.4710501760421617E-4</v>
      </c>
      <c r="U849" s="365">
        <v>0.24529537384107084</v>
      </c>
      <c r="V849" s="366"/>
      <c r="W849" s="295"/>
      <c r="X849" s="295"/>
      <c r="Y849" s="295"/>
      <c r="Z849" s="313"/>
      <c r="AA849" s="313"/>
      <c r="AB849" s="301"/>
      <c r="AC849" s="295"/>
    </row>
    <row r="850" spans="1:29" ht="15">
      <c r="A850" s="247" t="s">
        <v>176</v>
      </c>
      <c r="B850" s="287" t="s">
        <v>10833</v>
      </c>
      <c r="C850" s="287" t="s">
        <v>3257</v>
      </c>
      <c r="D850" s="305">
        <v>38</v>
      </c>
      <c r="E850" s="287" t="s">
        <v>377</v>
      </c>
      <c r="F850" s="362">
        <v>43707</v>
      </c>
      <c r="G850" s="363" t="s">
        <v>8852</v>
      </c>
      <c r="H850" s="363" t="s">
        <v>1474</v>
      </c>
      <c r="I850" s="364">
        <v>0.91578999999999999</v>
      </c>
      <c r="J850" s="364">
        <v>2</v>
      </c>
      <c r="K850" s="363" t="s">
        <v>815</v>
      </c>
      <c r="L850" s="292">
        <v>78.05</v>
      </c>
      <c r="M850" s="293" t="s">
        <v>1475</v>
      </c>
      <c r="N850" s="293" t="s">
        <v>1476</v>
      </c>
      <c r="O850" s="294" t="s">
        <v>186</v>
      </c>
      <c r="P850" s="295">
        <v>-2.1071135999999999</v>
      </c>
      <c r="Q850" s="295" t="s">
        <v>280</v>
      </c>
      <c r="R850" s="296">
        <v>0</v>
      </c>
      <c r="S850" s="365">
        <v>1.446082723733552E-3</v>
      </c>
      <c r="T850" s="365">
        <v>1.0235127361358845E-3</v>
      </c>
      <c r="U850" s="365">
        <v>1.4128624614804655</v>
      </c>
      <c r="V850" s="366"/>
      <c r="W850" s="295"/>
      <c r="X850" s="295"/>
      <c r="Y850" s="295"/>
      <c r="Z850" s="313"/>
      <c r="AA850" s="313"/>
      <c r="AB850" s="301"/>
      <c r="AC850" s="295"/>
    </row>
    <row r="851" spans="1:29" ht="15">
      <c r="A851" s="247" t="s">
        <v>176</v>
      </c>
      <c r="B851" s="287" t="s">
        <v>10834</v>
      </c>
      <c r="C851" s="287" t="s">
        <v>3259</v>
      </c>
      <c r="D851" s="305">
        <v>39</v>
      </c>
      <c r="E851" s="287" t="s">
        <v>377</v>
      </c>
      <c r="F851" s="362">
        <v>43707</v>
      </c>
      <c r="G851" s="363" t="s">
        <v>8852</v>
      </c>
      <c r="H851" s="363" t="s">
        <v>2660</v>
      </c>
      <c r="I851" s="364">
        <v>0.62012</v>
      </c>
      <c r="J851" s="364">
        <v>7</v>
      </c>
      <c r="K851" s="363" t="s">
        <v>815</v>
      </c>
      <c r="L851" s="292">
        <v>20.65</v>
      </c>
      <c r="M851" s="293" t="s">
        <v>2661</v>
      </c>
      <c r="N851" s="293" t="s">
        <v>2662</v>
      </c>
      <c r="O851" s="294" t="s">
        <v>186</v>
      </c>
      <c r="P851" s="295">
        <v>-33.236342999999998</v>
      </c>
      <c r="Q851" s="295" t="s">
        <v>408</v>
      </c>
      <c r="R851" s="296">
        <v>0</v>
      </c>
      <c r="S851" s="365">
        <v>1.0075130260037378E-4</v>
      </c>
      <c r="T851" s="365">
        <v>2.4948429392015255E-4</v>
      </c>
      <c r="U851" s="365">
        <v>0.40383825778074522</v>
      </c>
      <c r="V851" s="366"/>
      <c r="W851" s="295"/>
      <c r="X851" s="295"/>
      <c r="Y851" s="295"/>
      <c r="Z851" s="313"/>
      <c r="AA851" s="313"/>
      <c r="AB851" s="301"/>
      <c r="AC851" s="295"/>
    </row>
    <row r="852" spans="1:29" ht="15">
      <c r="A852" s="247" t="s">
        <v>176</v>
      </c>
      <c r="B852" s="287" t="s">
        <v>10835</v>
      </c>
      <c r="C852" s="287" t="s">
        <v>3261</v>
      </c>
      <c r="D852" s="305">
        <v>40</v>
      </c>
      <c r="E852" s="287" t="s">
        <v>377</v>
      </c>
      <c r="F852" s="362">
        <v>43707</v>
      </c>
      <c r="G852" s="363" t="s">
        <v>8852</v>
      </c>
      <c r="H852" s="363" t="s">
        <v>738</v>
      </c>
      <c r="I852" s="364">
        <v>0.75722</v>
      </c>
      <c r="J852" s="364">
        <v>8</v>
      </c>
      <c r="K852" s="363" t="s">
        <v>815</v>
      </c>
      <c r="L852" s="292">
        <v>45</v>
      </c>
      <c r="M852" s="293" t="s">
        <v>739</v>
      </c>
      <c r="N852" s="293" t="s">
        <v>740</v>
      </c>
      <c r="O852" s="294" t="s">
        <v>186</v>
      </c>
      <c r="P852" s="295">
        <v>-8.7221089999999997</v>
      </c>
      <c r="Q852" s="295" t="s">
        <v>447</v>
      </c>
      <c r="R852" s="296">
        <v>0</v>
      </c>
      <c r="S852" s="365">
        <v>2.9886573550486577E-4</v>
      </c>
      <c r="T852" s="365">
        <v>4.2444228701727418E-4</v>
      </c>
      <c r="U852" s="365">
        <v>0.70413751090899757</v>
      </c>
      <c r="V852" s="366"/>
      <c r="W852" s="295"/>
      <c r="X852" s="295"/>
      <c r="Y852" s="295"/>
      <c r="Z852" s="313"/>
      <c r="AA852" s="313"/>
      <c r="AB852" s="301"/>
      <c r="AC852" s="295"/>
    </row>
    <row r="853" spans="1:29" ht="15">
      <c r="A853" s="247" t="s">
        <v>176</v>
      </c>
      <c r="B853" s="287" t="s">
        <v>10836</v>
      </c>
      <c r="C853" s="287" t="s">
        <v>3263</v>
      </c>
      <c r="D853" s="305">
        <v>41</v>
      </c>
      <c r="E853" s="287" t="s">
        <v>377</v>
      </c>
      <c r="F853" s="362">
        <v>43707</v>
      </c>
      <c r="G853" s="363" t="s">
        <v>8852</v>
      </c>
      <c r="H853" s="363" t="s">
        <v>1494</v>
      </c>
      <c r="I853" s="364">
        <v>0.17252999999999999</v>
      </c>
      <c r="J853" s="364">
        <v>11</v>
      </c>
      <c r="K853" s="363" t="s">
        <v>815</v>
      </c>
      <c r="L853" s="292">
        <v>42.65</v>
      </c>
      <c r="M853" s="293" t="s">
        <v>1495</v>
      </c>
      <c r="N853" s="293" t="s">
        <v>1496</v>
      </c>
      <c r="O853" s="294" t="s">
        <v>186</v>
      </c>
      <c r="P853" s="295">
        <v>0.80358980000000002</v>
      </c>
      <c r="Q853" s="295" t="s">
        <v>280</v>
      </c>
      <c r="R853" s="296">
        <v>0</v>
      </c>
      <c r="S853" s="365">
        <v>3.6990089216904404E-4</v>
      </c>
      <c r="T853" s="365">
        <v>1.2675264944142146E-3</v>
      </c>
      <c r="U853" s="365">
        <v>0.29182892333938404</v>
      </c>
      <c r="V853" s="366"/>
      <c r="W853" s="295"/>
      <c r="X853" s="295"/>
      <c r="Y853" s="295"/>
      <c r="Z853" s="313"/>
      <c r="AA853" s="313"/>
      <c r="AB853" s="301"/>
      <c r="AC853" s="295"/>
    </row>
    <row r="854" spans="1:29" ht="15">
      <c r="A854" s="247" t="s">
        <v>176</v>
      </c>
      <c r="B854" s="287" t="s">
        <v>10837</v>
      </c>
      <c r="C854" s="287" t="s">
        <v>3265</v>
      </c>
      <c r="D854" s="305">
        <v>42</v>
      </c>
      <c r="E854" s="287" t="s">
        <v>377</v>
      </c>
      <c r="F854" s="362">
        <v>43707</v>
      </c>
      <c r="G854" s="363" t="s">
        <v>8852</v>
      </c>
      <c r="H854" s="363" t="s">
        <v>1508</v>
      </c>
      <c r="I854" s="364">
        <v>0.40314</v>
      </c>
      <c r="J854" s="364">
        <v>19</v>
      </c>
      <c r="K854" s="363" t="s">
        <v>815</v>
      </c>
      <c r="L854" s="292">
        <v>84.31</v>
      </c>
      <c r="M854" s="293" t="s">
        <v>1509</v>
      </c>
      <c r="N854" s="293" t="s">
        <v>1510</v>
      </c>
      <c r="O854" s="294" t="s">
        <v>186</v>
      </c>
      <c r="P854" s="295">
        <v>-8.2689649999999997</v>
      </c>
      <c r="Q854" s="295" t="s">
        <v>484</v>
      </c>
      <c r="R854" s="296">
        <v>0</v>
      </c>
      <c r="S854" s="365">
        <v>1.4913979573808103E-3</v>
      </c>
      <c r="T854" s="365">
        <v>7.7230975108622413E-4</v>
      </c>
      <c r="U854" s="365">
        <v>1.9310878249086147</v>
      </c>
      <c r="V854" s="366"/>
      <c r="W854" s="295"/>
      <c r="X854" s="295"/>
      <c r="Y854" s="295"/>
      <c r="Z854" s="313"/>
      <c r="AA854" s="313"/>
      <c r="AB854" s="301"/>
      <c r="AC854" s="295"/>
    </row>
    <row r="855" spans="1:29" ht="15">
      <c r="A855" s="247" t="s">
        <v>176</v>
      </c>
      <c r="B855" s="287" t="s">
        <v>9321</v>
      </c>
      <c r="C855" s="287" t="s">
        <v>3267</v>
      </c>
      <c r="D855" s="305">
        <v>43</v>
      </c>
      <c r="E855" s="287" t="s">
        <v>377</v>
      </c>
      <c r="F855" s="362">
        <v>43707</v>
      </c>
      <c r="G855" s="363" t="s">
        <v>8852</v>
      </c>
      <c r="H855" s="363" t="s">
        <v>2665</v>
      </c>
      <c r="I855" s="364">
        <v>0.62780000000000002</v>
      </c>
      <c r="J855" s="364">
        <v>19</v>
      </c>
      <c r="K855" s="363" t="s">
        <v>815</v>
      </c>
      <c r="L855" s="292">
        <v>75.28</v>
      </c>
      <c r="M855" s="293" t="s">
        <v>2666</v>
      </c>
      <c r="N855" s="293" t="s">
        <v>2667</v>
      </c>
      <c r="O855" s="294" t="s">
        <v>186</v>
      </c>
      <c r="P855" s="295">
        <v>-11.695015</v>
      </c>
      <c r="Q855" s="295" t="s">
        <v>408</v>
      </c>
      <c r="R855" s="296">
        <v>0</v>
      </c>
      <c r="S855" s="365">
        <v>5.4864627119031843E-4</v>
      </c>
      <c r="T855" s="365">
        <v>1.3104049472476779E-3</v>
      </c>
      <c r="U855" s="365">
        <v>0.41868452369832171</v>
      </c>
      <c r="V855" s="366"/>
      <c r="W855" s="295"/>
      <c r="X855" s="295"/>
      <c r="Y855" s="295"/>
      <c r="Z855" s="313"/>
      <c r="AA855" s="313"/>
      <c r="AB855" s="301"/>
      <c r="AC855" s="295"/>
    </row>
    <row r="856" spans="1:29" ht="15">
      <c r="A856" s="247" t="s">
        <v>176</v>
      </c>
      <c r="B856" s="287" t="s">
        <v>10838</v>
      </c>
      <c r="C856" s="287" t="s">
        <v>3269</v>
      </c>
      <c r="D856" s="305">
        <v>44</v>
      </c>
      <c r="E856" s="287" t="s">
        <v>377</v>
      </c>
      <c r="F856" s="362">
        <v>43707</v>
      </c>
      <c r="G856" s="363" t="s">
        <v>8852</v>
      </c>
      <c r="H856" s="363" t="s">
        <v>1525</v>
      </c>
      <c r="I856" s="364">
        <v>0.43774999999999997</v>
      </c>
      <c r="J856" s="364">
        <v>7</v>
      </c>
      <c r="K856" s="363" t="s">
        <v>815</v>
      </c>
      <c r="L856" s="292">
        <v>180.02</v>
      </c>
      <c r="M856" s="293" t="s">
        <v>1526</v>
      </c>
      <c r="N856" s="293" t="s">
        <v>1527</v>
      </c>
      <c r="O856" s="294" t="s">
        <v>186</v>
      </c>
      <c r="P856" s="295">
        <v>8.0422519999999995</v>
      </c>
      <c r="Q856" s="295" t="s">
        <v>456</v>
      </c>
      <c r="R856" s="296">
        <v>0</v>
      </c>
      <c r="S856" s="365">
        <v>4.9945346406990981E-3</v>
      </c>
      <c r="T856" s="365">
        <v>1.9538151075418836E-3</v>
      </c>
      <c r="U856" s="365">
        <v>2.556298506148198</v>
      </c>
      <c r="V856" s="366"/>
      <c r="W856" s="295"/>
      <c r="X856" s="295"/>
      <c r="Y856" s="295"/>
      <c r="Z856" s="313"/>
      <c r="AA856" s="313"/>
      <c r="AB856" s="301"/>
      <c r="AC856" s="295"/>
    </row>
    <row r="857" spans="1:29" ht="15">
      <c r="A857" s="247" t="s">
        <v>176</v>
      </c>
      <c r="B857" s="287" t="s">
        <v>9322</v>
      </c>
      <c r="C857" s="287" t="s">
        <v>3271</v>
      </c>
      <c r="D857" s="305">
        <v>45</v>
      </c>
      <c r="E857" s="287" t="s">
        <v>377</v>
      </c>
      <c r="F857" s="362">
        <v>43707</v>
      </c>
      <c r="G857" s="363" t="s">
        <v>8852</v>
      </c>
      <c r="H857" s="363" t="s">
        <v>3720</v>
      </c>
      <c r="I857" s="364">
        <v>0.71177000000000001</v>
      </c>
      <c r="J857" s="364">
        <v>7</v>
      </c>
      <c r="K857" s="363" t="s">
        <v>815</v>
      </c>
      <c r="L857" s="292">
        <v>46.57</v>
      </c>
      <c r="M857" s="293" t="s">
        <v>3721</v>
      </c>
      <c r="N857" s="293" t="s">
        <v>3722</v>
      </c>
      <c r="O857" s="294" t="s">
        <v>186</v>
      </c>
      <c r="P857" s="295">
        <v>-3.8008690000000001</v>
      </c>
      <c r="Q857" s="295" t="s">
        <v>399</v>
      </c>
      <c r="R857" s="296">
        <v>0</v>
      </c>
      <c r="S857" s="365">
        <v>8.5388857892789195E-3</v>
      </c>
      <c r="T857" s="365">
        <v>7.6070969522114484E-3</v>
      </c>
      <c r="U857" s="365">
        <v>1.1224894125736877</v>
      </c>
      <c r="V857" s="366"/>
      <c r="W857" s="295"/>
      <c r="X857" s="295"/>
      <c r="Y857" s="295"/>
      <c r="Z857" s="313"/>
      <c r="AA857" s="313"/>
      <c r="AB857" s="301"/>
      <c r="AC857" s="295"/>
    </row>
    <row r="858" spans="1:29" ht="15">
      <c r="A858" s="247" t="s">
        <v>176</v>
      </c>
      <c r="B858" s="287" t="s">
        <v>10839</v>
      </c>
      <c r="C858" s="287" t="s">
        <v>3273</v>
      </c>
      <c r="D858" s="305">
        <v>46</v>
      </c>
      <c r="E858" s="287" t="s">
        <v>377</v>
      </c>
      <c r="F858" s="362">
        <v>43707</v>
      </c>
      <c r="G858" s="363" t="s">
        <v>8852</v>
      </c>
      <c r="H858" s="363" t="s">
        <v>4794</v>
      </c>
      <c r="I858" s="364">
        <v>1.0428900000000001</v>
      </c>
      <c r="J858" s="364">
        <v>2</v>
      </c>
      <c r="K858" s="363" t="s">
        <v>815</v>
      </c>
      <c r="L858" s="292">
        <v>80.72</v>
      </c>
      <c r="M858" s="293" t="s">
        <v>4795</v>
      </c>
      <c r="N858" s="293" t="s">
        <v>4796</v>
      </c>
      <c r="O858" s="294" t="s">
        <v>186</v>
      </c>
      <c r="P858" s="295">
        <v>-1.7885386999999999</v>
      </c>
      <c r="Q858" s="295" t="s">
        <v>280</v>
      </c>
      <c r="R858" s="296">
        <v>0</v>
      </c>
      <c r="S858" s="365">
        <v>9.9788240881266239E-4</v>
      </c>
      <c r="T858" s="365">
        <v>1.3719769138594096E-3</v>
      </c>
      <c r="U858" s="365">
        <v>0.7273317784958867</v>
      </c>
      <c r="V858" s="366"/>
      <c r="W858" s="295"/>
      <c r="X858" s="295"/>
      <c r="Y858" s="295"/>
      <c r="Z858" s="313"/>
      <c r="AA858" s="313"/>
      <c r="AB858" s="301"/>
      <c r="AC858" s="295"/>
    </row>
    <row r="859" spans="1:29" ht="15">
      <c r="A859" s="247" t="s">
        <v>176</v>
      </c>
      <c r="B859" s="287" t="s">
        <v>10840</v>
      </c>
      <c r="C859" s="287" t="s">
        <v>3275</v>
      </c>
      <c r="D859" s="305">
        <v>47</v>
      </c>
      <c r="E859" s="287" t="s">
        <v>377</v>
      </c>
      <c r="F859" s="362">
        <v>43707</v>
      </c>
      <c r="G859" s="363" t="s">
        <v>8852</v>
      </c>
      <c r="H859" s="363" t="s">
        <v>2127</v>
      </c>
      <c r="I859" s="364">
        <v>0.24979999999999999</v>
      </c>
      <c r="J859" s="364">
        <v>4</v>
      </c>
      <c r="K859" s="363" t="s">
        <v>815</v>
      </c>
      <c r="L859" s="292">
        <v>235.88</v>
      </c>
      <c r="M859" s="293" t="s">
        <v>2128</v>
      </c>
      <c r="N859" s="293" t="s">
        <v>2129</v>
      </c>
      <c r="O859" s="294" t="s">
        <v>186</v>
      </c>
      <c r="P859" s="295">
        <v>-4.3626310000000004</v>
      </c>
      <c r="Q859" s="295" t="s">
        <v>280</v>
      </c>
      <c r="R859" s="296">
        <v>0</v>
      </c>
      <c r="S859" s="365">
        <v>1.1185834566337782E-4</v>
      </c>
      <c r="T859" s="365">
        <v>4.2232042677700583E-4</v>
      </c>
      <c r="U859" s="365">
        <v>0.26486605565598514</v>
      </c>
      <c r="V859" s="366"/>
      <c r="W859" s="295"/>
      <c r="X859" s="295"/>
      <c r="Y859" s="295"/>
      <c r="Z859" s="313"/>
      <c r="AA859" s="313"/>
      <c r="AB859" s="301"/>
      <c r="AC859" s="295"/>
    </row>
    <row r="860" spans="1:29" ht="15">
      <c r="A860" s="247" t="s">
        <v>176</v>
      </c>
      <c r="B860" s="287" t="s">
        <v>9314</v>
      </c>
      <c r="C860" s="287" t="s">
        <v>3277</v>
      </c>
      <c r="D860" s="305">
        <v>48</v>
      </c>
      <c r="E860" s="287" t="s">
        <v>377</v>
      </c>
      <c r="F860" s="362">
        <v>43707</v>
      </c>
      <c r="G860" s="363" t="s">
        <v>8852</v>
      </c>
      <c r="H860" s="363" t="s">
        <v>9315</v>
      </c>
      <c r="I860" s="364">
        <v>0.98197999999999996</v>
      </c>
      <c r="J860" s="364">
        <v>2</v>
      </c>
      <c r="K860" s="363" t="s">
        <v>815</v>
      </c>
      <c r="L860" s="292">
        <v>91.22</v>
      </c>
      <c r="M860" s="293" t="s">
        <v>8691</v>
      </c>
      <c r="N860" s="293" t="s">
        <v>8692</v>
      </c>
      <c r="O860" s="294" t="s">
        <v>186</v>
      </c>
      <c r="P860" s="295">
        <v>-1.2770592999999999</v>
      </c>
      <c r="Q860" s="295" t="s">
        <v>280</v>
      </c>
      <c r="R860" s="296">
        <v>0</v>
      </c>
      <c r="S860" s="365">
        <v>1.983123915788026E-3</v>
      </c>
      <c r="T860" s="365">
        <v>1.2734788126132154E-3</v>
      </c>
      <c r="U860" s="365">
        <v>1.5572492421123192</v>
      </c>
      <c r="V860" s="366"/>
      <c r="W860" s="295"/>
      <c r="X860" s="295"/>
      <c r="Y860" s="295"/>
      <c r="Z860" s="313"/>
      <c r="AA860" s="313"/>
      <c r="AB860" s="301"/>
      <c r="AC860" s="295"/>
    </row>
    <row r="861" spans="1:29" ht="15">
      <c r="A861" s="247" t="s">
        <v>176</v>
      </c>
      <c r="B861" s="287" t="s">
        <v>10841</v>
      </c>
      <c r="C861" s="287" t="s">
        <v>3279</v>
      </c>
      <c r="D861" s="305">
        <v>49</v>
      </c>
      <c r="E861" s="287" t="s">
        <v>377</v>
      </c>
      <c r="F861" s="362">
        <v>43707</v>
      </c>
      <c r="G861" s="363" t="s">
        <v>8852</v>
      </c>
      <c r="H861" s="363" t="s">
        <v>4801</v>
      </c>
      <c r="I861" s="364">
        <v>1.01071</v>
      </c>
      <c r="J861" s="364">
        <v>8</v>
      </c>
      <c r="K861" s="363" t="s">
        <v>815</v>
      </c>
      <c r="L861" s="292">
        <v>77.38</v>
      </c>
      <c r="M861" s="293" t="s">
        <v>4802</v>
      </c>
      <c r="N861" s="293" t="s">
        <v>4803</v>
      </c>
      <c r="O861" s="294" t="s">
        <v>186</v>
      </c>
      <c r="P861" s="295">
        <v>-7.5397369999999997</v>
      </c>
      <c r="Q861" s="295" t="s">
        <v>280</v>
      </c>
      <c r="R861" s="296">
        <v>0</v>
      </c>
      <c r="S861" s="365">
        <v>5.0803839611156959E-4</v>
      </c>
      <c r="T861" s="365">
        <v>8.0327230557815518E-4</v>
      </c>
      <c r="U861" s="365">
        <v>0.63246098811524321</v>
      </c>
      <c r="V861" s="366"/>
      <c r="W861" s="295"/>
      <c r="X861" s="295"/>
      <c r="Y861" s="295"/>
      <c r="Z861" s="313"/>
      <c r="AA861" s="313"/>
      <c r="AB861" s="301"/>
      <c r="AC861" s="295"/>
    </row>
    <row r="862" spans="1:29" ht="15">
      <c r="A862" s="247" t="s">
        <v>10842</v>
      </c>
      <c r="B862" s="287" t="s">
        <v>10843</v>
      </c>
      <c r="C862" s="287" t="s">
        <v>3281</v>
      </c>
      <c r="D862" s="305">
        <v>50</v>
      </c>
      <c r="E862" s="287" t="s">
        <v>377</v>
      </c>
      <c r="F862" s="362">
        <v>43707</v>
      </c>
      <c r="G862" s="363" t="s">
        <v>8852</v>
      </c>
      <c r="H862" s="363" t="s">
        <v>7082</v>
      </c>
      <c r="I862" s="364">
        <v>1.0427200000000001</v>
      </c>
      <c r="J862" s="364">
        <v>1</v>
      </c>
      <c r="K862" s="363" t="s">
        <v>815</v>
      </c>
      <c r="L862" s="292">
        <v>104.28</v>
      </c>
      <c r="M862" s="293" t="s">
        <v>7083</v>
      </c>
      <c r="N862" s="293" t="s">
        <v>7084</v>
      </c>
      <c r="O862" s="294" t="s">
        <v>186</v>
      </c>
      <c r="P862" s="295">
        <v>-10.366165000000001</v>
      </c>
      <c r="Q862" s="295" t="s">
        <v>280</v>
      </c>
      <c r="R862" s="296">
        <v>0</v>
      </c>
      <c r="S862" s="365">
        <v>1.1164001531437599E-3</v>
      </c>
      <c r="T862" s="365">
        <v>7.4625499069991914E-4</v>
      </c>
      <c r="U862" s="365">
        <v>1.4960036007218904</v>
      </c>
      <c r="V862" s="366"/>
      <c r="W862" s="295"/>
      <c r="X862" s="295"/>
      <c r="Y862" s="295"/>
      <c r="Z862" s="313"/>
      <c r="AA862" s="313"/>
      <c r="AB862" s="301"/>
      <c r="AC862" s="295"/>
    </row>
    <row r="863" spans="1:29" ht="15">
      <c r="A863" s="247" t="s">
        <v>176</v>
      </c>
      <c r="B863" s="287" t="s">
        <v>5774</v>
      </c>
      <c r="C863" s="287" t="s">
        <v>5719</v>
      </c>
      <c r="D863" s="305">
        <v>1</v>
      </c>
      <c r="E863" s="287" t="s">
        <v>300</v>
      </c>
      <c r="F863" s="362">
        <v>43707</v>
      </c>
      <c r="G863" s="363" t="s">
        <v>5720</v>
      </c>
      <c r="H863" s="363" t="s">
        <v>511</v>
      </c>
      <c r="I863" s="364">
        <v>-3.7699999999999999E-3</v>
      </c>
      <c r="J863" s="364">
        <v>4</v>
      </c>
      <c r="K863" s="363" t="s">
        <v>815</v>
      </c>
      <c r="L863" s="292">
        <v>109.83</v>
      </c>
      <c r="M863" s="293" t="s">
        <v>512</v>
      </c>
      <c r="N863" s="293" t="s">
        <v>513</v>
      </c>
      <c r="O863" s="294" t="s">
        <v>501</v>
      </c>
      <c r="P863" s="295">
        <v>-6.4958277000000004</v>
      </c>
      <c r="Q863" s="295" t="s">
        <v>408</v>
      </c>
      <c r="R863" s="296">
        <v>0</v>
      </c>
      <c r="S863" s="365">
        <v>2.8568362238777724E-3</v>
      </c>
      <c r="T863" s="365">
        <v>1.6307802289573926E-3</v>
      </c>
      <c r="U863" s="365">
        <v>1.7518217189229934</v>
      </c>
      <c r="V863" s="366"/>
      <c r="W863" s="295"/>
      <c r="X863" s="295"/>
      <c r="Y863" s="295"/>
      <c r="Z863" s="313"/>
      <c r="AA863" s="313"/>
      <c r="AB863" s="301"/>
      <c r="AC863" s="295"/>
    </row>
    <row r="864" spans="1:29" ht="15">
      <c r="A864" s="247" t="s">
        <v>176</v>
      </c>
      <c r="B864" s="287" t="s">
        <v>5776</v>
      </c>
      <c r="C864" s="287" t="s">
        <v>5722</v>
      </c>
      <c r="D864" s="305">
        <v>2</v>
      </c>
      <c r="E864" s="287" t="s">
        <v>300</v>
      </c>
      <c r="F864" s="362">
        <v>43707</v>
      </c>
      <c r="G864" s="363" t="s">
        <v>5720</v>
      </c>
      <c r="H864" s="363" t="s">
        <v>822</v>
      </c>
      <c r="I864" s="364">
        <v>-5.1360000000000003E-2</v>
      </c>
      <c r="J864" s="364">
        <v>7</v>
      </c>
      <c r="K864" s="363" t="s">
        <v>815</v>
      </c>
      <c r="L864" s="292">
        <v>21.57</v>
      </c>
      <c r="M864" s="293" t="s">
        <v>823</v>
      </c>
      <c r="N864" s="293" t="s">
        <v>824</v>
      </c>
      <c r="O864" s="294" t="s">
        <v>501</v>
      </c>
      <c r="P864" s="295">
        <v>-11.670762</v>
      </c>
      <c r="Q864" s="295" t="s">
        <v>484</v>
      </c>
      <c r="R864" s="296">
        <v>0</v>
      </c>
      <c r="S864" s="365">
        <v>8.6889280044590131E-4</v>
      </c>
      <c r="T864" s="365">
        <v>3.292977766299422E-4</v>
      </c>
      <c r="U864" s="365">
        <v>2.6386233437049422</v>
      </c>
      <c r="V864" s="366"/>
      <c r="W864" s="295"/>
      <c r="X864" s="295"/>
      <c r="Y864" s="295"/>
      <c r="Z864" s="313"/>
      <c r="AA864" s="313"/>
      <c r="AB864" s="301"/>
      <c r="AC864" s="295"/>
    </row>
    <row r="865" spans="1:29" ht="15">
      <c r="A865" s="247" t="s">
        <v>176</v>
      </c>
      <c r="B865" s="287" t="s">
        <v>5782</v>
      </c>
      <c r="C865" s="287" t="s">
        <v>5724</v>
      </c>
      <c r="D865" s="305">
        <v>3</v>
      </c>
      <c r="E865" s="287" t="s">
        <v>300</v>
      </c>
      <c r="F865" s="362">
        <v>43707</v>
      </c>
      <c r="G865" s="363" t="s">
        <v>5720</v>
      </c>
      <c r="H865" s="363" t="s">
        <v>3006</v>
      </c>
      <c r="I865" s="364">
        <v>-2.3380000000000001E-2</v>
      </c>
      <c r="J865" s="364">
        <v>10</v>
      </c>
      <c r="K865" s="363" t="s">
        <v>815</v>
      </c>
      <c r="L865" s="292">
        <v>48.02</v>
      </c>
      <c r="M865" s="293" t="s">
        <v>3007</v>
      </c>
      <c r="N865" s="293" t="s">
        <v>3008</v>
      </c>
      <c r="O865" s="294" t="s">
        <v>501</v>
      </c>
      <c r="P865" s="295">
        <v>-2.7344525000000002</v>
      </c>
      <c r="Q865" s="295" t="s">
        <v>404</v>
      </c>
      <c r="R865" s="296">
        <v>0</v>
      </c>
      <c r="S865" s="365">
        <v>2.2397844542191548E-3</v>
      </c>
      <c r="T865" s="365">
        <v>1.7882380763120096E-3</v>
      </c>
      <c r="U865" s="365">
        <v>1.2525090947836186</v>
      </c>
      <c r="V865" s="366"/>
      <c r="W865" s="295"/>
      <c r="X865" s="295"/>
      <c r="Y865" s="295"/>
      <c r="Z865" s="313"/>
      <c r="AA865" s="313"/>
      <c r="AB865" s="301"/>
      <c r="AC865" s="295"/>
    </row>
    <row r="866" spans="1:29" ht="15">
      <c r="A866" s="247" t="s">
        <v>176</v>
      </c>
      <c r="B866" s="287" t="s">
        <v>5784</v>
      </c>
      <c r="C866" s="287" t="s">
        <v>5727</v>
      </c>
      <c r="D866" s="305">
        <v>4</v>
      </c>
      <c r="E866" s="287" t="s">
        <v>300</v>
      </c>
      <c r="F866" s="362">
        <v>43707</v>
      </c>
      <c r="G866" s="363" t="s">
        <v>5720</v>
      </c>
      <c r="H866" s="363" t="s">
        <v>1568</v>
      </c>
      <c r="I866" s="364">
        <v>-4.3699999999999998E-3</v>
      </c>
      <c r="J866" s="364">
        <v>15</v>
      </c>
      <c r="K866" s="363" t="s">
        <v>815</v>
      </c>
      <c r="L866" s="292">
        <v>24.22</v>
      </c>
      <c r="M866" s="293" t="s">
        <v>1569</v>
      </c>
      <c r="N866" s="293" t="s">
        <v>1570</v>
      </c>
      <c r="O866" s="294" t="s">
        <v>501</v>
      </c>
      <c r="P866" s="295">
        <v>-12.531603</v>
      </c>
      <c r="Q866" s="295" t="s">
        <v>408</v>
      </c>
      <c r="R866" s="296">
        <v>0</v>
      </c>
      <c r="S866" s="365">
        <v>3.701005019145013E-5</v>
      </c>
      <c r="T866" s="365">
        <v>2.2989420242246658E-4</v>
      </c>
      <c r="U866" s="365">
        <v>0.16098731417088269</v>
      </c>
      <c r="V866" s="366"/>
      <c r="W866" s="295"/>
      <c r="X866" s="295"/>
      <c r="Y866" s="295"/>
      <c r="Z866" s="313"/>
      <c r="AA866" s="313"/>
      <c r="AB866" s="301"/>
      <c r="AC866" s="295"/>
    </row>
    <row r="867" spans="1:29" ht="15">
      <c r="A867" s="247" t="s">
        <v>176</v>
      </c>
      <c r="B867" s="287" t="s">
        <v>5803</v>
      </c>
      <c r="C867" s="287" t="s">
        <v>5729</v>
      </c>
      <c r="D867" s="305">
        <v>5</v>
      </c>
      <c r="E867" s="287" t="s">
        <v>300</v>
      </c>
      <c r="F867" s="362">
        <v>43707</v>
      </c>
      <c r="G867" s="363" t="s">
        <v>5720</v>
      </c>
      <c r="H867" s="363" t="s">
        <v>3011</v>
      </c>
      <c r="I867" s="364">
        <v>-8.5800000000000008E-3</v>
      </c>
      <c r="J867" s="364">
        <v>2</v>
      </c>
      <c r="K867" s="363" t="s">
        <v>815</v>
      </c>
      <c r="L867" s="292">
        <v>32.630000000000003</v>
      </c>
      <c r="M867" s="293" t="s">
        <v>3012</v>
      </c>
      <c r="N867" s="293" t="s">
        <v>3013</v>
      </c>
      <c r="O867" s="294" t="s">
        <v>501</v>
      </c>
      <c r="P867" s="295">
        <v>-13.677244999999999</v>
      </c>
      <c r="Q867" s="295" t="s">
        <v>447</v>
      </c>
      <c r="R867" s="296">
        <v>0</v>
      </c>
      <c r="S867" s="365">
        <v>1.3890186312716163E-4</v>
      </c>
      <c r="T867" s="365">
        <v>2.7097988932792312E-4</v>
      </c>
      <c r="U867" s="365">
        <v>0.5125910394002382</v>
      </c>
      <c r="V867" s="366"/>
      <c r="W867" s="295"/>
      <c r="X867" s="295"/>
      <c r="Y867" s="295"/>
      <c r="Z867" s="313"/>
      <c r="AA867" s="313"/>
      <c r="AB867" s="301"/>
      <c r="AC867" s="295"/>
    </row>
    <row r="868" spans="1:29" ht="15">
      <c r="A868" s="247" t="s">
        <v>5786</v>
      </c>
      <c r="B868" s="287" t="s">
        <v>5787</v>
      </c>
      <c r="C868" s="287" t="s">
        <v>5731</v>
      </c>
      <c r="D868" s="305">
        <v>6</v>
      </c>
      <c r="E868" s="287" t="s">
        <v>300</v>
      </c>
      <c r="F868" s="362">
        <v>43707</v>
      </c>
      <c r="G868" s="363" t="s">
        <v>5720</v>
      </c>
      <c r="H868" s="363" t="s">
        <v>2547</v>
      </c>
      <c r="I868" s="364">
        <v>-2.0400000000000001E-2</v>
      </c>
      <c r="J868" s="364">
        <v>1</v>
      </c>
      <c r="K868" s="363" t="s">
        <v>815</v>
      </c>
      <c r="L868" s="292">
        <v>42.78</v>
      </c>
      <c r="M868" s="293" t="s">
        <v>2548</v>
      </c>
      <c r="N868" s="293" t="s">
        <v>2549</v>
      </c>
      <c r="O868" s="294" t="s">
        <v>501</v>
      </c>
      <c r="P868" s="295">
        <v>-15.571344</v>
      </c>
      <c r="Q868" s="295" t="s">
        <v>484</v>
      </c>
      <c r="R868" s="296">
        <v>0</v>
      </c>
      <c r="S868" s="365">
        <v>1.239477091290422E-4</v>
      </c>
      <c r="T868" s="365">
        <v>1.6366278026139344E-4</v>
      </c>
      <c r="U868" s="365">
        <v>0.75733596197669106</v>
      </c>
      <c r="V868" s="366"/>
      <c r="W868" s="295"/>
      <c r="X868" s="295"/>
      <c r="Y868" s="295"/>
      <c r="Z868" s="313"/>
      <c r="AA868" s="313"/>
      <c r="AB868" s="301"/>
      <c r="AC868" s="295"/>
    </row>
    <row r="869" spans="1:29" ht="15">
      <c r="A869" s="247" t="s">
        <v>176</v>
      </c>
      <c r="B869" s="287" t="s">
        <v>5772</v>
      </c>
      <c r="C869" s="287" t="s">
        <v>5733</v>
      </c>
      <c r="D869" s="305">
        <v>7</v>
      </c>
      <c r="E869" s="287" t="s">
        <v>300</v>
      </c>
      <c r="F869" s="362">
        <v>43707</v>
      </c>
      <c r="G869" s="363" t="s">
        <v>5720</v>
      </c>
      <c r="H869" s="363" t="s">
        <v>4144</v>
      </c>
      <c r="I869" s="364">
        <v>-3.9899999999999996E-3</v>
      </c>
      <c r="J869" s="364">
        <v>4</v>
      </c>
      <c r="K869" s="363" t="s">
        <v>815</v>
      </c>
      <c r="L869" s="292">
        <v>61.39</v>
      </c>
      <c r="M869" s="293" t="s">
        <v>4145</v>
      </c>
      <c r="N869" s="293" t="s">
        <v>4146</v>
      </c>
      <c r="O869" s="294" t="s">
        <v>501</v>
      </c>
      <c r="P869" s="295">
        <v>-5.756831</v>
      </c>
      <c r="Q869" s="295" t="s">
        <v>404</v>
      </c>
      <c r="R869" s="296">
        <v>0</v>
      </c>
      <c r="S869" s="365">
        <v>1.6244057817880052E-3</v>
      </c>
      <c r="T869" s="365">
        <v>1.4461427816837085E-3</v>
      </c>
      <c r="U869" s="365">
        <v>1.1232679112755031</v>
      </c>
      <c r="V869" s="366"/>
      <c r="W869" s="295"/>
      <c r="X869" s="295"/>
      <c r="Y869" s="295"/>
      <c r="Z869" s="313"/>
      <c r="AA869" s="313"/>
      <c r="AB869" s="301"/>
      <c r="AC869" s="295"/>
    </row>
    <row r="870" spans="1:29" ht="15">
      <c r="A870" s="247" t="s">
        <v>176</v>
      </c>
      <c r="B870" s="287" t="s">
        <v>5789</v>
      </c>
      <c r="C870" s="287" t="s">
        <v>5736</v>
      </c>
      <c r="D870" s="305">
        <v>8</v>
      </c>
      <c r="E870" s="287" t="s">
        <v>300</v>
      </c>
      <c r="F870" s="362">
        <v>43707</v>
      </c>
      <c r="G870" s="363" t="s">
        <v>5720</v>
      </c>
      <c r="H870" s="363" t="s">
        <v>3025</v>
      </c>
      <c r="I870" s="364">
        <v>-5.2700000000000004E-3</v>
      </c>
      <c r="J870" s="364">
        <v>3</v>
      </c>
      <c r="K870" s="363" t="s">
        <v>815</v>
      </c>
      <c r="L870" s="292">
        <v>52.18</v>
      </c>
      <c r="M870" s="293" t="s">
        <v>3026</v>
      </c>
      <c r="N870" s="293" t="s">
        <v>3027</v>
      </c>
      <c r="O870" s="294" t="s">
        <v>501</v>
      </c>
      <c r="P870" s="295">
        <v>-11.679083</v>
      </c>
      <c r="Q870" s="295" t="s">
        <v>484</v>
      </c>
      <c r="R870" s="296">
        <v>0</v>
      </c>
      <c r="S870" s="365">
        <v>1.4233767883890477E-3</v>
      </c>
      <c r="T870" s="365">
        <v>2.4125738913164598E-3</v>
      </c>
      <c r="U870" s="365">
        <v>0.58998267100219648</v>
      </c>
      <c r="V870" s="366"/>
      <c r="W870" s="295"/>
      <c r="X870" s="295"/>
      <c r="Y870" s="295"/>
      <c r="Z870" s="313"/>
      <c r="AA870" s="313"/>
      <c r="AB870" s="301"/>
      <c r="AC870" s="295"/>
    </row>
    <row r="871" spans="1:29" ht="15">
      <c r="A871" s="247" t="s">
        <v>176</v>
      </c>
      <c r="B871" s="287" t="s">
        <v>5791</v>
      </c>
      <c r="C871" s="287" t="s">
        <v>5738</v>
      </c>
      <c r="D871" s="305">
        <v>9</v>
      </c>
      <c r="E871" s="287" t="s">
        <v>300</v>
      </c>
      <c r="F871" s="362">
        <v>43707</v>
      </c>
      <c r="G871" s="363" t="s">
        <v>5720</v>
      </c>
      <c r="H871" s="363" t="s">
        <v>3034</v>
      </c>
      <c r="I871" s="364">
        <v>-8.8599999999999998E-3</v>
      </c>
      <c r="J871" s="364">
        <v>7</v>
      </c>
      <c r="K871" s="363" t="s">
        <v>815</v>
      </c>
      <c r="L871" s="292">
        <v>137.26</v>
      </c>
      <c r="M871" s="293" t="s">
        <v>3035</v>
      </c>
      <c r="N871" s="293" t="s">
        <v>3036</v>
      </c>
      <c r="O871" s="294" t="s">
        <v>501</v>
      </c>
      <c r="P871" s="295">
        <v>-4.0206966</v>
      </c>
      <c r="Q871" s="295" t="s">
        <v>395</v>
      </c>
      <c r="R871" s="296">
        <v>0</v>
      </c>
      <c r="S871" s="365">
        <v>5.9882196444361706E-3</v>
      </c>
      <c r="T871" s="365">
        <v>9.7317324571355307E-3</v>
      </c>
      <c r="U871" s="365">
        <v>0.61532925106726188</v>
      </c>
      <c r="V871" s="366"/>
      <c r="W871" s="295"/>
      <c r="X871" s="295"/>
      <c r="Y871" s="295"/>
      <c r="Z871" s="313"/>
      <c r="AA871" s="313"/>
      <c r="AB871" s="301"/>
      <c r="AC871" s="295"/>
    </row>
    <row r="872" spans="1:29" ht="15">
      <c r="A872" s="247" t="s">
        <v>176</v>
      </c>
      <c r="B872" s="287" t="s">
        <v>5793</v>
      </c>
      <c r="C872" s="287" t="s">
        <v>5740</v>
      </c>
      <c r="D872" s="305">
        <v>10</v>
      </c>
      <c r="E872" s="287" t="s">
        <v>300</v>
      </c>
      <c r="F872" s="362">
        <v>43707</v>
      </c>
      <c r="G872" s="363" t="s">
        <v>5720</v>
      </c>
      <c r="H872" s="363" t="s">
        <v>1343</v>
      </c>
      <c r="I872" s="364">
        <v>-3.1009999999999999E-2</v>
      </c>
      <c r="J872" s="364">
        <v>7</v>
      </c>
      <c r="K872" s="363" t="s">
        <v>815</v>
      </c>
      <c r="L872" s="292">
        <v>33.56</v>
      </c>
      <c r="M872" s="293" t="s">
        <v>1344</v>
      </c>
      <c r="N872" s="293" t="s">
        <v>1345</v>
      </c>
      <c r="O872" s="294" t="s">
        <v>501</v>
      </c>
      <c r="P872" s="295">
        <v>-0.88599919999999999</v>
      </c>
      <c r="Q872" s="295" t="s">
        <v>447</v>
      </c>
      <c r="R872" s="296">
        <v>0</v>
      </c>
      <c r="S872" s="365">
        <v>4.218705475288741E-4</v>
      </c>
      <c r="T872" s="365">
        <v>3.0322238487114723E-4</v>
      </c>
      <c r="U872" s="365">
        <v>1.3912909091726384</v>
      </c>
      <c r="V872" s="366"/>
      <c r="W872" s="295"/>
      <c r="X872" s="295"/>
      <c r="Y872" s="295"/>
      <c r="Z872" s="313"/>
      <c r="AA872" s="313"/>
      <c r="AB872" s="301"/>
      <c r="AC872" s="295"/>
    </row>
    <row r="873" spans="1:29" ht="15">
      <c r="A873" s="247" t="s">
        <v>176</v>
      </c>
      <c r="B873" s="287" t="s">
        <v>5795</v>
      </c>
      <c r="C873" s="287" t="s">
        <v>5742</v>
      </c>
      <c r="D873" s="305">
        <v>11</v>
      </c>
      <c r="E873" s="287" t="s">
        <v>300</v>
      </c>
      <c r="F873" s="362">
        <v>43707</v>
      </c>
      <c r="G873" s="363" t="s">
        <v>5720</v>
      </c>
      <c r="H873" s="363" t="s">
        <v>550</v>
      </c>
      <c r="I873" s="364">
        <v>-0.11737</v>
      </c>
      <c r="J873" s="364">
        <v>3</v>
      </c>
      <c r="K873" s="363" t="s">
        <v>815</v>
      </c>
      <c r="L873" s="292">
        <v>67.930000000000007</v>
      </c>
      <c r="M873" s="293" t="s">
        <v>551</v>
      </c>
      <c r="N873" s="293" t="s">
        <v>552</v>
      </c>
      <c r="O873" s="294" t="s">
        <v>501</v>
      </c>
      <c r="P873" s="295">
        <v>-5.8619795000000003</v>
      </c>
      <c r="Q873" s="295" t="s">
        <v>447</v>
      </c>
      <c r="R873" s="296">
        <v>0</v>
      </c>
      <c r="S873" s="365">
        <v>2.5000632214030954E-3</v>
      </c>
      <c r="T873" s="365">
        <v>2.0923734237602676E-3</v>
      </c>
      <c r="U873" s="365">
        <v>1.1948456202957101</v>
      </c>
      <c r="V873" s="366"/>
      <c r="W873" s="295"/>
      <c r="X873" s="295"/>
      <c r="Y873" s="295"/>
      <c r="Z873" s="313"/>
      <c r="AA873" s="313"/>
      <c r="AB873" s="301"/>
      <c r="AC873" s="295"/>
    </row>
    <row r="874" spans="1:29" ht="15">
      <c r="A874" s="247" t="s">
        <v>176</v>
      </c>
      <c r="B874" s="287" t="s">
        <v>5797</v>
      </c>
      <c r="C874" s="287" t="s">
        <v>5744</v>
      </c>
      <c r="D874" s="305">
        <v>12</v>
      </c>
      <c r="E874" s="287" t="s">
        <v>300</v>
      </c>
      <c r="F874" s="362">
        <v>43707</v>
      </c>
      <c r="G874" s="363" t="s">
        <v>5720</v>
      </c>
      <c r="H874" s="363" t="s">
        <v>3041</v>
      </c>
      <c r="I874" s="364">
        <v>-1.5469999999999999E-2</v>
      </c>
      <c r="J874" s="364">
        <v>43</v>
      </c>
      <c r="K874" s="363" t="s">
        <v>815</v>
      </c>
      <c r="L874" s="292">
        <v>112.84</v>
      </c>
      <c r="M874" s="293" t="s">
        <v>3042</v>
      </c>
      <c r="N874" s="293" t="s">
        <v>3043</v>
      </c>
      <c r="O874" s="294" t="s">
        <v>501</v>
      </c>
      <c r="P874" s="295">
        <v>6.8358182999999997</v>
      </c>
      <c r="Q874" s="295" t="s">
        <v>447</v>
      </c>
      <c r="R874" s="296">
        <v>0</v>
      </c>
      <c r="S874" s="365">
        <v>4.1403510659675409E-4</v>
      </c>
      <c r="T874" s="365">
        <v>8.8323570338511286E-4</v>
      </c>
      <c r="U874" s="365">
        <v>0.46877079924408854</v>
      </c>
      <c r="V874" s="366"/>
      <c r="W874" s="295"/>
      <c r="X874" s="295"/>
      <c r="Y874" s="295"/>
      <c r="Z874" s="313"/>
      <c r="AA874" s="313"/>
      <c r="AB874" s="301"/>
      <c r="AC874" s="295"/>
    </row>
    <row r="875" spans="1:29" ht="15">
      <c r="A875" s="247" t="s">
        <v>176</v>
      </c>
      <c r="B875" s="287" t="s">
        <v>5805</v>
      </c>
      <c r="C875" s="287" t="s">
        <v>5746</v>
      </c>
      <c r="D875" s="305">
        <v>13</v>
      </c>
      <c r="E875" s="287" t="s">
        <v>300</v>
      </c>
      <c r="F875" s="362">
        <v>43707</v>
      </c>
      <c r="G875" s="363" t="s">
        <v>5720</v>
      </c>
      <c r="H875" s="363" t="s">
        <v>2891</v>
      </c>
      <c r="I875" s="364">
        <v>-3.1730000000000001E-2</v>
      </c>
      <c r="J875" s="364">
        <v>14</v>
      </c>
      <c r="K875" s="363" t="s">
        <v>815</v>
      </c>
      <c r="L875" s="292">
        <v>26.28</v>
      </c>
      <c r="M875" s="293" t="s">
        <v>2892</v>
      </c>
      <c r="N875" s="293" t="s">
        <v>2893</v>
      </c>
      <c r="O875" s="294" t="s">
        <v>501</v>
      </c>
      <c r="P875" s="295">
        <v>-19.460619000000001</v>
      </c>
      <c r="Q875" s="295" t="s">
        <v>408</v>
      </c>
      <c r="R875" s="296">
        <v>0</v>
      </c>
      <c r="S875" s="365">
        <v>6.9702156039711972E-5</v>
      </c>
      <c r="T875" s="365">
        <v>3.2567654102588631E-4</v>
      </c>
      <c r="U875" s="365">
        <v>0.21402264903744392</v>
      </c>
      <c r="V875" s="366"/>
      <c r="W875" s="295"/>
      <c r="X875" s="295"/>
      <c r="Y875" s="295"/>
      <c r="Z875" s="313"/>
      <c r="AA875" s="313"/>
      <c r="AB875" s="301"/>
      <c r="AC875" s="295"/>
    </row>
    <row r="876" spans="1:29" ht="15">
      <c r="A876" s="247" t="s">
        <v>176</v>
      </c>
      <c r="B876" s="287" t="s">
        <v>5828</v>
      </c>
      <c r="C876" s="287" t="s">
        <v>5748</v>
      </c>
      <c r="D876" s="305">
        <v>14</v>
      </c>
      <c r="E876" s="287" t="s">
        <v>300</v>
      </c>
      <c r="F876" s="362">
        <v>43707</v>
      </c>
      <c r="G876" s="363" t="s">
        <v>5720</v>
      </c>
      <c r="H876" s="363" t="s">
        <v>597</v>
      </c>
      <c r="I876" s="364">
        <v>-9.1829999999999995E-2</v>
      </c>
      <c r="J876" s="364">
        <v>16</v>
      </c>
      <c r="K876" s="363" t="s">
        <v>815</v>
      </c>
      <c r="L876" s="292">
        <v>9.19</v>
      </c>
      <c r="M876" s="293" t="s">
        <v>598</v>
      </c>
      <c r="N876" s="293" t="s">
        <v>599</v>
      </c>
      <c r="O876" s="294" t="s">
        <v>501</v>
      </c>
      <c r="P876" s="295">
        <v>-16.907782000000001</v>
      </c>
      <c r="Q876" s="295" t="s">
        <v>456</v>
      </c>
      <c r="R876" s="296">
        <v>0</v>
      </c>
      <c r="S876" s="365">
        <v>6.9823718873783492E-4</v>
      </c>
      <c r="T876" s="365">
        <v>5.4231368311438136E-4</v>
      </c>
      <c r="U876" s="365">
        <v>1.2875153448609689</v>
      </c>
      <c r="V876" s="366"/>
      <c r="W876" s="295"/>
      <c r="X876" s="295"/>
      <c r="Y876" s="295"/>
      <c r="Z876" s="313"/>
      <c r="AA876" s="313"/>
      <c r="AB876" s="301"/>
      <c r="AC876" s="295"/>
    </row>
    <row r="877" spans="1:29" ht="15">
      <c r="A877" s="247" t="s">
        <v>176</v>
      </c>
      <c r="B877" s="287" t="s">
        <v>5826</v>
      </c>
      <c r="C877" s="287" t="s">
        <v>5750</v>
      </c>
      <c r="D877" s="305">
        <v>15</v>
      </c>
      <c r="E877" s="287" t="s">
        <v>300</v>
      </c>
      <c r="F877" s="362">
        <v>43707</v>
      </c>
      <c r="G877" s="363" t="s">
        <v>5720</v>
      </c>
      <c r="H877" s="363" t="s">
        <v>2584</v>
      </c>
      <c r="I877" s="364">
        <v>-3.109E-2</v>
      </c>
      <c r="J877" s="364">
        <v>6</v>
      </c>
      <c r="K877" s="363" t="s">
        <v>815</v>
      </c>
      <c r="L877" s="292">
        <v>15.79</v>
      </c>
      <c r="M877" s="293" t="s">
        <v>2585</v>
      </c>
      <c r="N877" s="293" t="s">
        <v>2586</v>
      </c>
      <c r="O877" s="294" t="s">
        <v>501</v>
      </c>
      <c r="P877" s="295">
        <v>-19.025642000000001</v>
      </c>
      <c r="Q877" s="295" t="s">
        <v>399</v>
      </c>
      <c r="R877" s="296">
        <v>0</v>
      </c>
      <c r="S877" s="365">
        <v>2.0917278155687356E-4</v>
      </c>
      <c r="T877" s="365">
        <v>1.5162809805230925E-4</v>
      </c>
      <c r="U877" s="365">
        <v>1.3795120049894203</v>
      </c>
      <c r="V877" s="366"/>
      <c r="W877" s="295"/>
      <c r="X877" s="295"/>
      <c r="Y877" s="295"/>
      <c r="Z877" s="313"/>
      <c r="AA877" s="313"/>
      <c r="AB877" s="301"/>
      <c r="AC877" s="295"/>
    </row>
    <row r="878" spans="1:29" ht="15">
      <c r="A878" s="247" t="s">
        <v>176</v>
      </c>
      <c r="B878" s="287" t="s">
        <v>5824</v>
      </c>
      <c r="C878" s="287" t="s">
        <v>5752</v>
      </c>
      <c r="D878" s="305">
        <v>16</v>
      </c>
      <c r="E878" s="287" t="s">
        <v>300</v>
      </c>
      <c r="F878" s="362">
        <v>43707</v>
      </c>
      <c r="G878" s="363" t="s">
        <v>5720</v>
      </c>
      <c r="H878" s="363" t="s">
        <v>2589</v>
      </c>
      <c r="I878" s="364">
        <v>-7.6899999999999998E-3</v>
      </c>
      <c r="J878" s="364">
        <v>2</v>
      </c>
      <c r="K878" s="363" t="s">
        <v>815</v>
      </c>
      <c r="L878" s="292">
        <v>18.84</v>
      </c>
      <c r="M878" s="293" t="s">
        <v>2590</v>
      </c>
      <c r="N878" s="293" t="s">
        <v>2591</v>
      </c>
      <c r="O878" s="294" t="s">
        <v>501</v>
      </c>
      <c r="P878" s="295">
        <v>-18.086957999999999</v>
      </c>
      <c r="Q878" s="295" t="s">
        <v>484</v>
      </c>
      <c r="R878" s="296">
        <v>0</v>
      </c>
      <c r="S878" s="365">
        <v>9.3028835656197768E-4</v>
      </c>
      <c r="T878" s="365">
        <v>6.55686017447374E-4</v>
      </c>
      <c r="U878" s="365">
        <v>1.4188015785110799</v>
      </c>
      <c r="V878" s="366"/>
      <c r="W878" s="295"/>
      <c r="X878" s="295"/>
      <c r="Y878" s="295"/>
      <c r="Z878" s="313"/>
      <c r="AA878" s="313"/>
      <c r="AB878" s="301"/>
      <c r="AC878" s="295"/>
    </row>
    <row r="879" spans="1:29" ht="15">
      <c r="A879" s="247" t="s">
        <v>176</v>
      </c>
      <c r="B879" s="287" t="s">
        <v>5822</v>
      </c>
      <c r="C879" s="287" t="s">
        <v>5757</v>
      </c>
      <c r="D879" s="305">
        <v>17</v>
      </c>
      <c r="E879" s="287" t="s">
        <v>300</v>
      </c>
      <c r="F879" s="362">
        <v>43707</v>
      </c>
      <c r="G879" s="363" t="s">
        <v>5720</v>
      </c>
      <c r="H879" s="363" t="s">
        <v>2898</v>
      </c>
      <c r="I879" s="364">
        <v>-6.3299999999999997E-3</v>
      </c>
      <c r="J879" s="364">
        <v>2</v>
      </c>
      <c r="K879" s="363" t="s">
        <v>815</v>
      </c>
      <c r="L879" s="292">
        <v>31.9</v>
      </c>
      <c r="M879" s="293" t="s">
        <v>2899</v>
      </c>
      <c r="N879" s="293" t="s">
        <v>2900</v>
      </c>
      <c r="O879" s="294" t="s">
        <v>501</v>
      </c>
      <c r="P879" s="295">
        <v>-10.844046000000001</v>
      </c>
      <c r="Q879" s="295" t="s">
        <v>408</v>
      </c>
      <c r="R879" s="296">
        <v>0</v>
      </c>
      <c r="S879" s="365">
        <v>2.3937114497665565E-4</v>
      </c>
      <c r="T879" s="365">
        <v>2.0689468876917614E-4</v>
      </c>
      <c r="U879" s="365">
        <v>1.1569709517469158</v>
      </c>
      <c r="V879" s="366"/>
      <c r="W879" s="295"/>
      <c r="X879" s="295"/>
      <c r="Y879" s="295"/>
      <c r="Z879" s="313"/>
      <c r="AA879" s="313"/>
      <c r="AB879" s="301"/>
      <c r="AC879" s="295"/>
    </row>
    <row r="880" spans="1:29" ht="15">
      <c r="A880" s="247" t="s">
        <v>176</v>
      </c>
      <c r="B880" s="287" t="s">
        <v>5799</v>
      </c>
      <c r="C880" s="287" t="s">
        <v>5759</v>
      </c>
      <c r="D880" s="305">
        <v>18</v>
      </c>
      <c r="E880" s="287" t="s">
        <v>300</v>
      </c>
      <c r="F880" s="362">
        <v>43707</v>
      </c>
      <c r="G880" s="363" t="s">
        <v>5720</v>
      </c>
      <c r="H880" s="363" t="s">
        <v>2594</v>
      </c>
      <c r="I880" s="364">
        <v>-2.9569999999999999E-2</v>
      </c>
      <c r="J880" s="364">
        <v>7</v>
      </c>
      <c r="K880" s="363" t="s">
        <v>815</v>
      </c>
      <c r="L880" s="292">
        <v>44.36</v>
      </c>
      <c r="M880" s="293" t="s">
        <v>2595</v>
      </c>
      <c r="N880" s="293" t="s">
        <v>2596</v>
      </c>
      <c r="O880" s="294" t="s">
        <v>501</v>
      </c>
      <c r="P880" s="295">
        <v>-10.870004</v>
      </c>
      <c r="Q880" s="295" t="s">
        <v>447</v>
      </c>
      <c r="R880" s="296">
        <v>0</v>
      </c>
      <c r="S880" s="365">
        <v>3.4083992627777133E-5</v>
      </c>
      <c r="T880" s="365">
        <v>2.9020415394865988E-4</v>
      </c>
      <c r="U880" s="365">
        <v>0.1174483278892243</v>
      </c>
      <c r="V880" s="366"/>
      <c r="W880" s="295"/>
      <c r="X880" s="295"/>
      <c r="Y880" s="295"/>
      <c r="Z880" s="313"/>
      <c r="AA880" s="313"/>
      <c r="AB880" s="301"/>
      <c r="AC880" s="295"/>
    </row>
    <row r="881" spans="1:29" ht="15">
      <c r="A881" s="247" t="s">
        <v>5813</v>
      </c>
      <c r="B881" s="287" t="s">
        <v>5814</v>
      </c>
      <c r="C881" s="287" t="s">
        <v>5761</v>
      </c>
      <c r="D881" s="305">
        <v>19</v>
      </c>
      <c r="E881" s="287" t="s">
        <v>300</v>
      </c>
      <c r="F881" s="362">
        <v>43707</v>
      </c>
      <c r="G881" s="363" t="s">
        <v>5720</v>
      </c>
      <c r="H881" s="363" t="s">
        <v>5816</v>
      </c>
      <c r="I881" s="364">
        <v>-3.6700000000000001E-3</v>
      </c>
      <c r="J881" s="364">
        <v>1</v>
      </c>
      <c r="K881" s="363" t="s">
        <v>815</v>
      </c>
      <c r="L881" s="292">
        <v>16.04</v>
      </c>
      <c r="M881" s="293" t="s">
        <v>5817</v>
      </c>
      <c r="N881" s="293" t="s">
        <v>5818</v>
      </c>
      <c r="O881" s="294" t="s">
        <v>501</v>
      </c>
      <c r="P881" s="295">
        <v>-7.7630759999999999</v>
      </c>
      <c r="Q881" s="295" t="s">
        <v>447</v>
      </c>
      <c r="R881" s="296">
        <v>0</v>
      </c>
      <c r="S881" s="365">
        <v>3.7560686092750456E-5</v>
      </c>
      <c r="T881" s="365">
        <v>4.9216496832192895E-4</v>
      </c>
      <c r="U881" s="365">
        <v>7.6317268619943132E-2</v>
      </c>
      <c r="V881" s="366"/>
      <c r="W881" s="295"/>
      <c r="X881" s="295"/>
      <c r="Y881" s="295"/>
      <c r="Z881" s="313"/>
      <c r="AA881" s="313"/>
      <c r="AB881" s="301"/>
      <c r="AC881" s="295"/>
    </row>
    <row r="882" spans="1:29" ht="15">
      <c r="A882" s="247" t="s">
        <v>176</v>
      </c>
      <c r="B882" s="287" t="s">
        <v>5809</v>
      </c>
      <c r="C882" s="287" t="s">
        <v>5763</v>
      </c>
      <c r="D882" s="305">
        <v>20</v>
      </c>
      <c r="E882" s="287" t="s">
        <v>300</v>
      </c>
      <c r="F882" s="362">
        <v>43707</v>
      </c>
      <c r="G882" s="363" t="s">
        <v>5720</v>
      </c>
      <c r="H882" s="363" t="s">
        <v>2445</v>
      </c>
      <c r="I882" s="364">
        <v>-0.01</v>
      </c>
      <c r="J882" s="364">
        <v>7</v>
      </c>
      <c r="K882" s="363" t="s">
        <v>815</v>
      </c>
      <c r="L882" s="292">
        <v>209</v>
      </c>
      <c r="M882" s="293" t="s">
        <v>2446</v>
      </c>
      <c r="N882" s="293" t="s">
        <v>2447</v>
      </c>
      <c r="O882" s="294" t="s">
        <v>501</v>
      </c>
      <c r="P882" s="295">
        <v>-8.4537929999999992</v>
      </c>
      <c r="Q882" s="295" t="s">
        <v>280</v>
      </c>
      <c r="R882" s="296">
        <v>0</v>
      </c>
      <c r="S882" s="365">
        <v>8.052031960858036E-5</v>
      </c>
      <c r="T882" s="365">
        <v>3.5935875326888043E-4</v>
      </c>
      <c r="U882" s="365">
        <v>0.22406667119176368</v>
      </c>
      <c r="V882" s="366"/>
      <c r="W882" s="295"/>
      <c r="X882" s="295"/>
      <c r="Y882" s="295"/>
      <c r="Z882" s="313"/>
      <c r="AA882" s="313"/>
      <c r="AB882" s="301"/>
      <c r="AC882" s="295"/>
    </row>
    <row r="883" spans="1:29" ht="15">
      <c r="A883" s="247" t="s">
        <v>176</v>
      </c>
      <c r="B883" s="287" t="s">
        <v>5801</v>
      </c>
      <c r="C883" s="287" t="s">
        <v>5765</v>
      </c>
      <c r="D883" s="305">
        <v>21</v>
      </c>
      <c r="E883" s="287" t="s">
        <v>300</v>
      </c>
      <c r="F883" s="362">
        <v>43707</v>
      </c>
      <c r="G883" s="363" t="s">
        <v>5720</v>
      </c>
      <c r="H883" s="363" t="s">
        <v>1386</v>
      </c>
      <c r="I883" s="364">
        <v>-1.125E-2</v>
      </c>
      <c r="J883" s="364">
        <v>6</v>
      </c>
      <c r="K883" s="363" t="s">
        <v>815</v>
      </c>
      <c r="L883" s="292">
        <v>123.73</v>
      </c>
      <c r="M883" s="293" t="s">
        <v>1387</v>
      </c>
      <c r="N883" s="293" t="s">
        <v>1388</v>
      </c>
      <c r="O883" s="294" t="s">
        <v>501</v>
      </c>
      <c r="P883" s="295">
        <v>-5.5568220000000004</v>
      </c>
      <c r="Q883" s="295" t="s">
        <v>408</v>
      </c>
      <c r="R883" s="296">
        <v>0</v>
      </c>
      <c r="S883" s="365">
        <v>6.3557666413818038E-5</v>
      </c>
      <c r="T883" s="365">
        <v>1.7827837815782255E-4</v>
      </c>
      <c r="U883" s="365">
        <v>0.35650799087679064</v>
      </c>
      <c r="V883" s="366"/>
      <c r="W883" s="295"/>
      <c r="X883" s="295"/>
      <c r="Y883" s="295"/>
      <c r="Z883" s="313"/>
      <c r="AA883" s="313"/>
      <c r="AB883" s="301"/>
      <c r="AC883" s="295"/>
    </row>
    <row r="884" spans="1:29" ht="15">
      <c r="A884" s="247" t="s">
        <v>176</v>
      </c>
      <c r="B884" s="287" t="s">
        <v>5811</v>
      </c>
      <c r="C884" s="287" t="s">
        <v>5767</v>
      </c>
      <c r="D884" s="305">
        <v>22</v>
      </c>
      <c r="E884" s="287" t="s">
        <v>300</v>
      </c>
      <c r="F884" s="362">
        <v>43707</v>
      </c>
      <c r="G884" s="363" t="s">
        <v>5720</v>
      </c>
      <c r="H884" s="363" t="s">
        <v>3358</v>
      </c>
      <c r="I884" s="364">
        <v>-3.1480000000000001E-2</v>
      </c>
      <c r="J884" s="364">
        <v>8</v>
      </c>
      <c r="K884" s="363" t="s">
        <v>815</v>
      </c>
      <c r="L884" s="292">
        <v>39.1</v>
      </c>
      <c r="M884" s="293" t="s">
        <v>3359</v>
      </c>
      <c r="N884" s="293" t="s">
        <v>3360</v>
      </c>
      <c r="O884" s="294" t="s">
        <v>501</v>
      </c>
      <c r="P884" s="295">
        <v>-10.954226</v>
      </c>
      <c r="Q884" s="295" t="s">
        <v>408</v>
      </c>
      <c r="R884" s="296">
        <v>0</v>
      </c>
      <c r="S884" s="365">
        <v>2.6803696481269429E-4</v>
      </c>
      <c r="T884" s="365">
        <v>6.2966169817910795E-4</v>
      </c>
      <c r="U884" s="365">
        <v>0.42568408653062279</v>
      </c>
      <c r="V884" s="366"/>
      <c r="W884" s="295"/>
      <c r="X884" s="295"/>
      <c r="Y884" s="295"/>
      <c r="Z884" s="313"/>
      <c r="AA884" s="313"/>
      <c r="AB884" s="301"/>
      <c r="AC884" s="295"/>
    </row>
    <row r="885" spans="1:29" ht="15">
      <c r="A885" s="247" t="s">
        <v>176</v>
      </c>
      <c r="B885" s="287" t="s">
        <v>5807</v>
      </c>
      <c r="C885" s="287" t="s">
        <v>5769</v>
      </c>
      <c r="D885" s="305">
        <v>23</v>
      </c>
      <c r="E885" s="287" t="s">
        <v>300</v>
      </c>
      <c r="F885" s="362">
        <v>43707</v>
      </c>
      <c r="G885" s="363" t="s">
        <v>5720</v>
      </c>
      <c r="H885" s="363" t="s">
        <v>2764</v>
      </c>
      <c r="I885" s="364">
        <v>-4.7600000000000003E-3</v>
      </c>
      <c r="J885" s="364">
        <v>7</v>
      </c>
      <c r="K885" s="363" t="s">
        <v>815</v>
      </c>
      <c r="L885" s="292">
        <v>62.8</v>
      </c>
      <c r="M885" s="293" t="s">
        <v>2765</v>
      </c>
      <c r="N885" s="293" t="s">
        <v>2766</v>
      </c>
      <c r="O885" s="294" t="s">
        <v>501</v>
      </c>
      <c r="P885" s="295">
        <v>7.8667045</v>
      </c>
      <c r="Q885" s="295" t="s">
        <v>404</v>
      </c>
      <c r="R885" s="296">
        <v>0</v>
      </c>
      <c r="S885" s="365">
        <v>3.5034585414619616E-4</v>
      </c>
      <c r="T885" s="365">
        <v>6.6562315844011406E-4</v>
      </c>
      <c r="U885" s="365">
        <v>0.52634264554020427</v>
      </c>
      <c r="V885" s="366"/>
      <c r="W885" s="295"/>
      <c r="X885" s="295"/>
      <c r="Y885" s="295"/>
      <c r="Z885" s="313"/>
      <c r="AA885" s="313"/>
      <c r="AB885" s="301"/>
      <c r="AC885" s="295"/>
    </row>
    <row r="886" spans="1:29" ht="15">
      <c r="A886" s="247" t="s">
        <v>5819</v>
      </c>
      <c r="B886" s="287" t="s">
        <v>5820</v>
      </c>
      <c r="C886" s="287" t="s">
        <v>5771</v>
      </c>
      <c r="D886" s="305">
        <v>24</v>
      </c>
      <c r="E886" s="287" t="s">
        <v>300</v>
      </c>
      <c r="F886" s="362">
        <v>43707</v>
      </c>
      <c r="G886" s="363" t="s">
        <v>5720</v>
      </c>
      <c r="H886" s="363" t="s">
        <v>3363</v>
      </c>
      <c r="I886" s="364">
        <v>-5.62E-3</v>
      </c>
      <c r="J886" s="364">
        <v>1</v>
      </c>
      <c r="K886" s="363" t="s">
        <v>815</v>
      </c>
      <c r="L886" s="292">
        <v>47.26</v>
      </c>
      <c r="M886" s="293" t="s">
        <v>3364</v>
      </c>
      <c r="N886" s="293" t="s">
        <v>3365</v>
      </c>
      <c r="O886" s="294" t="s">
        <v>501</v>
      </c>
      <c r="P886" s="295">
        <v>-12.253994</v>
      </c>
      <c r="Q886" s="295" t="s">
        <v>408</v>
      </c>
      <c r="R886" s="296">
        <v>0</v>
      </c>
      <c r="S886" s="365">
        <v>4.6570820702371408E-5</v>
      </c>
      <c r="T886" s="365">
        <v>3.0992932102769653E-4</v>
      </c>
      <c r="U886" s="365">
        <v>0.15026271327910162</v>
      </c>
      <c r="V886" s="366"/>
      <c r="W886" s="295"/>
      <c r="X886" s="295"/>
      <c r="Y886" s="295"/>
      <c r="Z886" s="313"/>
      <c r="AA886" s="313"/>
      <c r="AB886" s="301"/>
      <c r="AC886" s="295"/>
    </row>
    <row r="887" spans="1:29" ht="15">
      <c r="A887" s="247" t="s">
        <v>176</v>
      </c>
      <c r="B887" s="287" t="s">
        <v>5780</v>
      </c>
      <c r="C887" s="287" t="s">
        <v>5773</v>
      </c>
      <c r="D887" s="305">
        <v>25</v>
      </c>
      <c r="E887" s="287" t="s">
        <v>300</v>
      </c>
      <c r="F887" s="362">
        <v>43707</v>
      </c>
      <c r="G887" s="363" t="s">
        <v>5720</v>
      </c>
      <c r="H887" s="363" t="s">
        <v>938</v>
      </c>
      <c r="I887" s="364">
        <v>-3.5220000000000001E-2</v>
      </c>
      <c r="J887" s="364">
        <v>7</v>
      </c>
      <c r="K887" s="363" t="s">
        <v>815</v>
      </c>
      <c r="L887" s="292">
        <v>25.52</v>
      </c>
      <c r="M887" s="293" t="s">
        <v>939</v>
      </c>
      <c r="N887" s="293" t="s">
        <v>940</v>
      </c>
      <c r="O887" s="294" t="s">
        <v>501</v>
      </c>
      <c r="P887" s="295">
        <v>-20.274908</v>
      </c>
      <c r="Q887" s="295" t="s">
        <v>280</v>
      </c>
      <c r="R887" s="296">
        <v>0</v>
      </c>
      <c r="S887" s="365">
        <v>1.3984266085628947E-4</v>
      </c>
      <c r="T887" s="365">
        <v>6.6722942488973286E-4</v>
      </c>
      <c r="U887" s="365">
        <v>0.20958707101294288</v>
      </c>
      <c r="V887" s="366"/>
      <c r="W887" s="295"/>
      <c r="X887" s="295"/>
      <c r="Y887" s="295"/>
      <c r="Z887" s="313"/>
      <c r="AA887" s="313"/>
      <c r="AB887" s="301"/>
      <c r="AC887" s="295"/>
    </row>
    <row r="888" spans="1:29" ht="15">
      <c r="A888" s="247" t="s">
        <v>176</v>
      </c>
      <c r="B888" s="287" t="s">
        <v>5743</v>
      </c>
      <c r="C888" s="287" t="s">
        <v>5775</v>
      </c>
      <c r="D888" s="305">
        <v>26</v>
      </c>
      <c r="E888" s="287" t="s">
        <v>300</v>
      </c>
      <c r="F888" s="362">
        <v>43707</v>
      </c>
      <c r="G888" s="363" t="s">
        <v>5720</v>
      </c>
      <c r="H888" s="363" t="s">
        <v>2603</v>
      </c>
      <c r="I888" s="364">
        <v>-2.1319999999999999E-2</v>
      </c>
      <c r="J888" s="364">
        <v>18</v>
      </c>
      <c r="K888" s="363" t="s">
        <v>815</v>
      </c>
      <c r="L888" s="292">
        <v>16.510000000000002</v>
      </c>
      <c r="M888" s="293" t="s">
        <v>2604</v>
      </c>
      <c r="N888" s="293" t="s">
        <v>2605</v>
      </c>
      <c r="O888" s="294" t="s">
        <v>501</v>
      </c>
      <c r="P888" s="295">
        <v>-36.377650000000003</v>
      </c>
      <c r="Q888" s="295" t="s">
        <v>408</v>
      </c>
      <c r="R888" s="296">
        <v>0</v>
      </c>
      <c r="S888" s="365">
        <v>1.5931878573880947E-4</v>
      </c>
      <c r="T888" s="365">
        <v>1.7022975924979109E-4</v>
      </c>
      <c r="U888" s="365">
        <v>0.93590442964222775</v>
      </c>
      <c r="V888" s="366"/>
      <c r="W888" s="295"/>
      <c r="X888" s="295"/>
      <c r="Y888" s="295"/>
      <c r="Z888" s="313"/>
      <c r="AA888" s="313"/>
      <c r="AB888" s="301"/>
      <c r="AC888" s="295"/>
    </row>
    <row r="889" spans="1:29" ht="15">
      <c r="A889" s="247" t="s">
        <v>176</v>
      </c>
      <c r="B889" s="287" t="s">
        <v>5721</v>
      </c>
      <c r="C889" s="287" t="s">
        <v>5777</v>
      </c>
      <c r="D889" s="305">
        <v>27</v>
      </c>
      <c r="E889" s="287" t="s">
        <v>300</v>
      </c>
      <c r="F889" s="362">
        <v>43707</v>
      </c>
      <c r="G889" s="363" t="s">
        <v>5720</v>
      </c>
      <c r="H889" s="363" t="s">
        <v>1150</v>
      </c>
      <c r="I889" s="364">
        <v>-3.15E-3</v>
      </c>
      <c r="J889" s="364">
        <v>9</v>
      </c>
      <c r="K889" s="363" t="s">
        <v>815</v>
      </c>
      <c r="L889" s="292">
        <v>28.53</v>
      </c>
      <c r="M889" s="293" t="s">
        <v>1151</v>
      </c>
      <c r="N889" s="293" t="s">
        <v>1152</v>
      </c>
      <c r="O889" s="294" t="s">
        <v>501</v>
      </c>
      <c r="P889" s="295">
        <v>-13.676244000000001</v>
      </c>
      <c r="Q889" s="295" t="s">
        <v>447</v>
      </c>
      <c r="R889" s="296">
        <v>0</v>
      </c>
      <c r="S889" s="365">
        <v>5.7409658507071588E-8</v>
      </c>
      <c r="T889" s="365">
        <v>1.2503752318276031E-4</v>
      </c>
      <c r="U889" s="365">
        <v>4.5913944107129441E-4</v>
      </c>
      <c r="V889" s="366"/>
      <c r="W889" s="295"/>
      <c r="X889" s="295"/>
      <c r="Y889" s="295"/>
      <c r="Z889" s="313"/>
      <c r="AA889" s="313"/>
      <c r="AB889" s="301"/>
      <c r="AC889" s="295"/>
    </row>
    <row r="890" spans="1:29" ht="15">
      <c r="A890" s="247" t="s">
        <v>176</v>
      </c>
      <c r="B890" s="287" t="s">
        <v>5723</v>
      </c>
      <c r="C890" s="287" t="s">
        <v>5779</v>
      </c>
      <c r="D890" s="305">
        <v>28</v>
      </c>
      <c r="E890" s="287" t="s">
        <v>300</v>
      </c>
      <c r="F890" s="362">
        <v>43707</v>
      </c>
      <c r="G890" s="363" t="s">
        <v>5720</v>
      </c>
      <c r="H890" s="363" t="s">
        <v>2610</v>
      </c>
      <c r="I890" s="364">
        <v>-8.7459999999999996E-2</v>
      </c>
      <c r="J890" s="364">
        <v>40</v>
      </c>
      <c r="K890" s="363" t="s">
        <v>815</v>
      </c>
      <c r="L890" s="292">
        <v>14.76</v>
      </c>
      <c r="M890" s="293" t="s">
        <v>2611</v>
      </c>
      <c r="N890" s="293" t="s">
        <v>2612</v>
      </c>
      <c r="O890" s="294" t="s">
        <v>501</v>
      </c>
      <c r="P890" s="295">
        <v>-35.063789999999997</v>
      </c>
      <c r="Q890" s="295" t="s">
        <v>408</v>
      </c>
      <c r="R890" s="296">
        <v>0</v>
      </c>
      <c r="S890" s="365">
        <v>1.0738869036378663E-4</v>
      </c>
      <c r="T890" s="365">
        <v>1.9537134960213089E-4</v>
      </c>
      <c r="U890" s="365">
        <v>0.5496644752799279</v>
      </c>
      <c r="V890" s="366"/>
      <c r="W890" s="295"/>
      <c r="X890" s="295"/>
      <c r="Y890" s="295"/>
      <c r="Z890" s="313"/>
      <c r="AA890" s="313"/>
      <c r="AB890" s="301"/>
      <c r="AC890" s="295"/>
    </row>
    <row r="891" spans="1:29" ht="15">
      <c r="A891" s="247" t="s">
        <v>5725</v>
      </c>
      <c r="B891" s="287" t="s">
        <v>5726</v>
      </c>
      <c r="C891" s="287" t="s">
        <v>5781</v>
      </c>
      <c r="D891" s="305">
        <v>29</v>
      </c>
      <c r="E891" s="287" t="s">
        <v>300</v>
      </c>
      <c r="F891" s="362">
        <v>43707</v>
      </c>
      <c r="G891" s="363" t="s">
        <v>5720</v>
      </c>
      <c r="H891" s="363" t="s">
        <v>2616</v>
      </c>
      <c r="I891" s="364">
        <v>-3.3700000000000002E-3</v>
      </c>
      <c r="J891" s="364">
        <v>1</v>
      </c>
      <c r="K891" s="363" t="s">
        <v>815</v>
      </c>
      <c r="L891" s="292">
        <v>11.84</v>
      </c>
      <c r="M891" s="293" t="s">
        <v>2617</v>
      </c>
      <c r="N891" s="293" t="s">
        <v>2618</v>
      </c>
      <c r="O891" s="294" t="s">
        <v>501</v>
      </c>
      <c r="P891" s="295">
        <v>-15.849322000000001</v>
      </c>
      <c r="Q891" s="295" t="s">
        <v>484</v>
      </c>
      <c r="R891" s="296">
        <v>0</v>
      </c>
      <c r="S891" s="365">
        <v>4.8139618462524476E-4</v>
      </c>
      <c r="T891" s="365">
        <v>4.0689122543533478E-4</v>
      </c>
      <c r="U891" s="365">
        <v>1.1831078050655843</v>
      </c>
      <c r="V891" s="366"/>
      <c r="W891" s="295"/>
      <c r="X891" s="295"/>
      <c r="Y891" s="295"/>
      <c r="Z891" s="313"/>
      <c r="AA891" s="313"/>
      <c r="AB891" s="301"/>
      <c r="AC891" s="295"/>
    </row>
    <row r="892" spans="1:29" ht="15">
      <c r="A892" s="247" t="s">
        <v>176</v>
      </c>
      <c r="B892" s="287" t="s">
        <v>5728</v>
      </c>
      <c r="C892" s="287" t="s">
        <v>5783</v>
      </c>
      <c r="D892" s="305">
        <v>30</v>
      </c>
      <c r="E892" s="287" t="s">
        <v>300</v>
      </c>
      <c r="F892" s="362">
        <v>43707</v>
      </c>
      <c r="G892" s="363" t="s">
        <v>5720</v>
      </c>
      <c r="H892" s="363" t="s">
        <v>1421</v>
      </c>
      <c r="I892" s="364">
        <v>-0.20910000000000001</v>
      </c>
      <c r="J892" s="364">
        <v>12</v>
      </c>
      <c r="K892" s="363" t="s">
        <v>815</v>
      </c>
      <c r="L892" s="292">
        <v>45.27</v>
      </c>
      <c r="M892" s="293" t="s">
        <v>1422</v>
      </c>
      <c r="N892" s="293" t="s">
        <v>1423</v>
      </c>
      <c r="O892" s="294" t="s">
        <v>501</v>
      </c>
      <c r="P892" s="295">
        <v>0.84651710000000002</v>
      </c>
      <c r="Q892" s="295" t="s">
        <v>484</v>
      </c>
      <c r="R892" s="296">
        <v>0</v>
      </c>
      <c r="S892" s="365">
        <v>1.9212157179912908E-3</v>
      </c>
      <c r="T892" s="365">
        <v>2.0128934427624443E-3</v>
      </c>
      <c r="U892" s="365">
        <v>0.95445475511841438</v>
      </c>
      <c r="V892" s="366"/>
      <c r="W892" s="295"/>
      <c r="X892" s="295"/>
      <c r="Y892" s="295"/>
      <c r="Z892" s="313"/>
      <c r="AA892" s="313"/>
      <c r="AB892" s="301"/>
      <c r="AC892" s="295"/>
    </row>
    <row r="893" spans="1:29" ht="15">
      <c r="A893" s="247" t="s">
        <v>176</v>
      </c>
      <c r="B893" s="287" t="s">
        <v>5730</v>
      </c>
      <c r="C893" s="287" t="s">
        <v>5785</v>
      </c>
      <c r="D893" s="305">
        <v>31</v>
      </c>
      <c r="E893" s="287" t="s">
        <v>300</v>
      </c>
      <c r="F893" s="362">
        <v>43707</v>
      </c>
      <c r="G893" s="363" t="s">
        <v>5720</v>
      </c>
      <c r="H893" s="363" t="s">
        <v>1426</v>
      </c>
      <c r="I893" s="364">
        <v>-1.095E-2</v>
      </c>
      <c r="J893" s="364">
        <v>5</v>
      </c>
      <c r="K893" s="363" t="s">
        <v>815</v>
      </c>
      <c r="L893" s="292">
        <v>118.89</v>
      </c>
      <c r="M893" s="293" t="s">
        <v>1427</v>
      </c>
      <c r="N893" s="293" t="s">
        <v>1428</v>
      </c>
      <c r="O893" s="294" t="s">
        <v>501</v>
      </c>
      <c r="P893" s="295">
        <v>-4.6515408000000003</v>
      </c>
      <c r="Q893" s="295" t="s">
        <v>447</v>
      </c>
      <c r="R893" s="296">
        <v>0</v>
      </c>
      <c r="S893" s="365">
        <v>2.5671593548558827E-4</v>
      </c>
      <c r="T893" s="365">
        <v>2.9213392607690844E-4</v>
      </c>
      <c r="U893" s="365">
        <v>0.87876111800176238</v>
      </c>
      <c r="V893" s="366"/>
      <c r="W893" s="295"/>
      <c r="X893" s="295"/>
      <c r="Y893" s="295"/>
      <c r="Z893" s="313"/>
      <c r="AA893" s="313"/>
      <c r="AB893" s="301"/>
      <c r="AC893" s="295"/>
    </row>
    <row r="894" spans="1:29" ht="15">
      <c r="A894" s="247" t="s">
        <v>176</v>
      </c>
      <c r="B894" s="287" t="s">
        <v>5732</v>
      </c>
      <c r="C894" s="287" t="s">
        <v>5788</v>
      </c>
      <c r="D894" s="305">
        <v>32</v>
      </c>
      <c r="E894" s="287" t="s">
        <v>300</v>
      </c>
      <c r="F894" s="362">
        <v>43707</v>
      </c>
      <c r="G894" s="363" t="s">
        <v>5720</v>
      </c>
      <c r="H894" s="363" t="s">
        <v>3098</v>
      </c>
      <c r="I894" s="364">
        <v>-1.133E-2</v>
      </c>
      <c r="J894" s="364">
        <v>7</v>
      </c>
      <c r="K894" s="363" t="s">
        <v>815</v>
      </c>
      <c r="L894" s="292">
        <v>51.36</v>
      </c>
      <c r="M894" s="293" t="s">
        <v>3099</v>
      </c>
      <c r="N894" s="293" t="s">
        <v>3100</v>
      </c>
      <c r="O894" s="294" t="s">
        <v>501</v>
      </c>
      <c r="P894" s="295">
        <v>-4.8712730000000004</v>
      </c>
      <c r="Q894" s="295" t="s">
        <v>408</v>
      </c>
      <c r="R894" s="296">
        <v>0</v>
      </c>
      <c r="S894" s="365">
        <v>4.3523066510058706E-4</v>
      </c>
      <c r="T894" s="365">
        <v>3.9808099854390222E-4</v>
      </c>
      <c r="U894" s="365">
        <v>1.0933218784432581</v>
      </c>
      <c r="V894" s="366"/>
      <c r="W894" s="295"/>
      <c r="X894" s="295"/>
      <c r="Y894" s="295"/>
      <c r="Z894" s="313"/>
      <c r="AA894" s="313"/>
      <c r="AB894" s="301"/>
      <c r="AC894" s="295"/>
    </row>
    <row r="895" spans="1:29" ht="15">
      <c r="A895" s="247" t="s">
        <v>5734</v>
      </c>
      <c r="B895" s="287" t="s">
        <v>5735</v>
      </c>
      <c r="C895" s="287" t="s">
        <v>5790</v>
      </c>
      <c r="D895" s="305">
        <v>33</v>
      </c>
      <c r="E895" s="287" t="s">
        <v>300</v>
      </c>
      <c r="F895" s="362">
        <v>43707</v>
      </c>
      <c r="G895" s="363" t="s">
        <v>5720</v>
      </c>
      <c r="H895" s="363" t="s">
        <v>670</v>
      </c>
      <c r="I895" s="364">
        <v>-7.5500000000000003E-3</v>
      </c>
      <c r="J895" s="364">
        <v>1</v>
      </c>
      <c r="K895" s="363" t="s">
        <v>815</v>
      </c>
      <c r="L895" s="292">
        <v>18.39</v>
      </c>
      <c r="M895" s="293" t="s">
        <v>671</v>
      </c>
      <c r="N895" s="293" t="s">
        <v>672</v>
      </c>
      <c r="O895" s="294" t="s">
        <v>501</v>
      </c>
      <c r="P895" s="295">
        <v>-26.994842999999999</v>
      </c>
      <c r="Q895" s="295" t="s">
        <v>484</v>
      </c>
      <c r="R895" s="296">
        <v>0</v>
      </c>
      <c r="S895" s="365">
        <v>1.1304862415569445E-4</v>
      </c>
      <c r="T895" s="365">
        <v>2.7063376238452535E-4</v>
      </c>
      <c r="U895" s="365">
        <v>0.41771811158975519</v>
      </c>
      <c r="V895" s="366"/>
      <c r="W895" s="295"/>
      <c r="X895" s="295"/>
      <c r="Y895" s="295"/>
      <c r="Z895" s="313"/>
      <c r="AA895" s="313"/>
      <c r="AB895" s="301"/>
      <c r="AC895" s="295"/>
    </row>
    <row r="896" spans="1:29" ht="15">
      <c r="A896" s="247" t="s">
        <v>176</v>
      </c>
      <c r="B896" s="287" t="s">
        <v>5737</v>
      </c>
      <c r="C896" s="287" t="s">
        <v>5792</v>
      </c>
      <c r="D896" s="305">
        <v>34</v>
      </c>
      <c r="E896" s="287" t="s">
        <v>300</v>
      </c>
      <c r="F896" s="362">
        <v>43707</v>
      </c>
      <c r="G896" s="363" t="s">
        <v>5720</v>
      </c>
      <c r="H896" s="363" t="s">
        <v>951</v>
      </c>
      <c r="I896" s="364">
        <v>-0.35719000000000001</v>
      </c>
      <c r="J896" s="364">
        <v>18</v>
      </c>
      <c r="K896" s="363" t="s">
        <v>815</v>
      </c>
      <c r="L896" s="292">
        <v>17.57</v>
      </c>
      <c r="M896" s="293" t="s">
        <v>952</v>
      </c>
      <c r="N896" s="293" t="s">
        <v>953</v>
      </c>
      <c r="O896" s="294" t="s">
        <v>501</v>
      </c>
      <c r="P896" s="295">
        <v>-38.264229999999998</v>
      </c>
      <c r="Q896" s="295" t="s">
        <v>456</v>
      </c>
      <c r="R896" s="296">
        <v>0</v>
      </c>
      <c r="S896" s="365">
        <v>1.9748215168969289E-5</v>
      </c>
      <c r="T896" s="365">
        <v>1.2538336646066315E-4</v>
      </c>
      <c r="U896" s="365">
        <v>0.15750267141826144</v>
      </c>
      <c r="V896" s="366"/>
      <c r="W896" s="295"/>
      <c r="X896" s="295"/>
      <c r="Y896" s="295"/>
      <c r="Z896" s="313"/>
      <c r="AA896" s="313"/>
      <c r="AB896" s="301"/>
      <c r="AC896" s="295"/>
    </row>
    <row r="897" spans="1:29" ht="15">
      <c r="A897" s="247" t="s">
        <v>176</v>
      </c>
      <c r="B897" s="287" t="s">
        <v>5739</v>
      </c>
      <c r="C897" s="287" t="s">
        <v>5794</v>
      </c>
      <c r="D897" s="305">
        <v>35</v>
      </c>
      <c r="E897" s="287" t="s">
        <v>300</v>
      </c>
      <c r="F897" s="362">
        <v>43707</v>
      </c>
      <c r="G897" s="363" t="s">
        <v>5720</v>
      </c>
      <c r="H897" s="363" t="s">
        <v>961</v>
      </c>
      <c r="I897" s="364">
        <v>-6.7530000000000007E-2</v>
      </c>
      <c r="J897" s="364">
        <v>15</v>
      </c>
      <c r="K897" s="363" t="s">
        <v>815</v>
      </c>
      <c r="L897" s="292">
        <v>16.600000000000001</v>
      </c>
      <c r="M897" s="293" t="s">
        <v>962</v>
      </c>
      <c r="N897" s="293" t="s">
        <v>963</v>
      </c>
      <c r="O897" s="294" t="s">
        <v>501</v>
      </c>
      <c r="P897" s="295">
        <v>16.983795000000001</v>
      </c>
      <c r="Q897" s="295" t="s">
        <v>408</v>
      </c>
      <c r="R897" s="296">
        <v>0</v>
      </c>
      <c r="S897" s="365">
        <v>6.2728715811422153E-5</v>
      </c>
      <c r="T897" s="365">
        <v>2.5972802227334672E-4</v>
      </c>
      <c r="U897" s="365">
        <v>0.24151693476264294</v>
      </c>
      <c r="V897" s="366"/>
      <c r="W897" s="295"/>
      <c r="X897" s="295"/>
      <c r="Y897" s="295"/>
      <c r="Z897" s="313"/>
      <c r="AA897" s="313"/>
      <c r="AB897" s="301"/>
      <c r="AC897" s="295"/>
    </row>
    <row r="898" spans="1:29" ht="15">
      <c r="A898" s="247" t="s">
        <v>176</v>
      </c>
      <c r="B898" s="287" t="s">
        <v>5741</v>
      </c>
      <c r="C898" s="287" t="s">
        <v>5796</v>
      </c>
      <c r="D898" s="305">
        <v>36</v>
      </c>
      <c r="E898" s="287" t="s">
        <v>300</v>
      </c>
      <c r="F898" s="362">
        <v>43707</v>
      </c>
      <c r="G898" s="363" t="s">
        <v>5720</v>
      </c>
      <c r="H898" s="363" t="s">
        <v>981</v>
      </c>
      <c r="I898" s="364">
        <v>-1.6289999999999999E-2</v>
      </c>
      <c r="J898" s="364">
        <v>2</v>
      </c>
      <c r="K898" s="363" t="s">
        <v>815</v>
      </c>
      <c r="L898" s="292">
        <v>22.58</v>
      </c>
      <c r="M898" s="293" t="s">
        <v>982</v>
      </c>
      <c r="N898" s="293" t="s">
        <v>983</v>
      </c>
      <c r="O898" s="294" t="s">
        <v>501</v>
      </c>
      <c r="P898" s="295">
        <v>2.2644877000000001</v>
      </c>
      <c r="Q898" s="295" t="s">
        <v>484</v>
      </c>
      <c r="R898" s="296">
        <v>0</v>
      </c>
      <c r="S898" s="365">
        <v>8.4315590314362006E-4</v>
      </c>
      <c r="T898" s="365">
        <v>4.3734398646091586E-4</v>
      </c>
      <c r="U898" s="365">
        <v>1.9279009869705168</v>
      </c>
      <c r="V898" s="366"/>
      <c r="W898" s="295"/>
      <c r="X898" s="295"/>
      <c r="Y898" s="295"/>
      <c r="Z898" s="313"/>
      <c r="AA898" s="313"/>
      <c r="AB898" s="301"/>
      <c r="AC898" s="295"/>
    </row>
    <row r="899" spans="1:29" ht="15">
      <c r="A899" s="247" t="s">
        <v>176</v>
      </c>
      <c r="B899" s="287" t="s">
        <v>5770</v>
      </c>
      <c r="C899" s="287" t="s">
        <v>5798</v>
      </c>
      <c r="D899" s="305">
        <v>37</v>
      </c>
      <c r="E899" s="287" t="s">
        <v>300</v>
      </c>
      <c r="F899" s="362">
        <v>43707</v>
      </c>
      <c r="G899" s="363" t="s">
        <v>5720</v>
      </c>
      <c r="H899" s="363" t="s">
        <v>2636</v>
      </c>
      <c r="I899" s="364">
        <v>-6.8300000000000001E-3</v>
      </c>
      <c r="J899" s="364">
        <v>3</v>
      </c>
      <c r="K899" s="363" t="s">
        <v>815</v>
      </c>
      <c r="L899" s="292">
        <v>28.97</v>
      </c>
      <c r="M899" s="293" t="s">
        <v>2637</v>
      </c>
      <c r="N899" s="293" t="s">
        <v>2638</v>
      </c>
      <c r="O899" s="294" t="s">
        <v>501</v>
      </c>
      <c r="P899" s="295">
        <v>-12.503778000000001</v>
      </c>
      <c r="Q899" s="295" t="s">
        <v>404</v>
      </c>
      <c r="R899" s="296">
        <v>0</v>
      </c>
      <c r="S899" s="365">
        <v>6.0024781875841922E-6</v>
      </c>
      <c r="T899" s="365">
        <v>1.2720563360014362E-4</v>
      </c>
      <c r="U899" s="365">
        <v>4.7187204038873755E-2</v>
      </c>
      <c r="V899" s="366"/>
      <c r="W899" s="295"/>
      <c r="X899" s="295"/>
      <c r="Y899" s="295"/>
      <c r="Z899" s="313"/>
      <c r="AA899" s="313"/>
      <c r="AB899" s="301"/>
      <c r="AC899" s="295"/>
    </row>
    <row r="900" spans="1:29" ht="15">
      <c r="A900" s="247" t="s">
        <v>176</v>
      </c>
      <c r="B900" s="287" t="s">
        <v>5745</v>
      </c>
      <c r="C900" s="287" t="s">
        <v>5800</v>
      </c>
      <c r="D900" s="305">
        <v>38</v>
      </c>
      <c r="E900" s="287" t="s">
        <v>300</v>
      </c>
      <c r="F900" s="362">
        <v>43707</v>
      </c>
      <c r="G900" s="363" t="s">
        <v>5720</v>
      </c>
      <c r="H900" s="363" t="s">
        <v>3386</v>
      </c>
      <c r="I900" s="364">
        <v>-6.2120000000000002E-2</v>
      </c>
      <c r="J900" s="364">
        <v>8</v>
      </c>
      <c r="K900" s="363" t="s">
        <v>815</v>
      </c>
      <c r="L900" s="292">
        <v>48.98</v>
      </c>
      <c r="M900" s="293" t="s">
        <v>3387</v>
      </c>
      <c r="N900" s="293" t="s">
        <v>3388</v>
      </c>
      <c r="O900" s="294" t="s">
        <v>501</v>
      </c>
      <c r="P900" s="295">
        <v>-9.9301220000000008</v>
      </c>
      <c r="Q900" s="295" t="s">
        <v>408</v>
      </c>
      <c r="R900" s="296">
        <v>0</v>
      </c>
      <c r="S900" s="365">
        <v>3.2820789849858284E-4</v>
      </c>
      <c r="T900" s="365">
        <v>6.0584611700120164E-4</v>
      </c>
      <c r="U900" s="365">
        <v>0.54173475621686928</v>
      </c>
      <c r="V900" s="366"/>
      <c r="W900" s="295"/>
      <c r="X900" s="295"/>
      <c r="Y900" s="295"/>
      <c r="Z900" s="313"/>
      <c r="AA900" s="313"/>
      <c r="AB900" s="301"/>
      <c r="AC900" s="295"/>
    </row>
    <row r="901" spans="1:29" ht="15">
      <c r="A901" s="247" t="s">
        <v>176</v>
      </c>
      <c r="B901" s="287" t="s">
        <v>5749</v>
      </c>
      <c r="C901" s="287" t="s">
        <v>5802</v>
      </c>
      <c r="D901" s="305">
        <v>39</v>
      </c>
      <c r="E901" s="287" t="s">
        <v>300</v>
      </c>
      <c r="F901" s="362">
        <v>43707</v>
      </c>
      <c r="G901" s="363" t="s">
        <v>5720</v>
      </c>
      <c r="H901" s="363" t="s">
        <v>2643</v>
      </c>
      <c r="I901" s="364">
        <v>-5.2940000000000001E-2</v>
      </c>
      <c r="J901" s="364">
        <v>7</v>
      </c>
      <c r="K901" s="363" t="s">
        <v>815</v>
      </c>
      <c r="L901" s="292">
        <v>43.48</v>
      </c>
      <c r="M901" s="293" t="s">
        <v>2644</v>
      </c>
      <c r="N901" s="293" t="s">
        <v>2645</v>
      </c>
      <c r="O901" s="294" t="s">
        <v>501</v>
      </c>
      <c r="P901" s="295">
        <v>-15.342682999999999</v>
      </c>
      <c r="Q901" s="295" t="s">
        <v>484</v>
      </c>
      <c r="R901" s="296">
        <v>0</v>
      </c>
      <c r="S901" s="365">
        <v>1.8537088756937522E-3</v>
      </c>
      <c r="T901" s="365">
        <v>1.3418481665700612E-3</v>
      </c>
      <c r="U901" s="365">
        <v>1.3814594839236347</v>
      </c>
      <c r="V901" s="366"/>
      <c r="W901" s="295"/>
      <c r="X901" s="295"/>
      <c r="Y901" s="295"/>
      <c r="Z901" s="313"/>
      <c r="AA901" s="313"/>
      <c r="AB901" s="301"/>
      <c r="AC901" s="295"/>
    </row>
    <row r="902" spans="1:29" ht="15">
      <c r="A902" s="247" t="s">
        <v>176</v>
      </c>
      <c r="B902" s="287" t="s">
        <v>5751</v>
      </c>
      <c r="C902" s="287" t="s">
        <v>5804</v>
      </c>
      <c r="D902" s="305">
        <v>40</v>
      </c>
      <c r="E902" s="287" t="s">
        <v>300</v>
      </c>
      <c r="F902" s="362">
        <v>43707</v>
      </c>
      <c r="G902" s="363" t="s">
        <v>5720</v>
      </c>
      <c r="H902" s="363" t="s">
        <v>5753</v>
      </c>
      <c r="I902" s="364">
        <v>-7.9900000000000006E-3</v>
      </c>
      <c r="J902" s="364">
        <v>8</v>
      </c>
      <c r="K902" s="363" t="s">
        <v>815</v>
      </c>
      <c r="L902" s="292">
        <v>65.56</v>
      </c>
      <c r="M902" s="293" t="s">
        <v>5754</v>
      </c>
      <c r="N902" s="293" t="s">
        <v>5755</v>
      </c>
      <c r="O902" s="294" t="s">
        <v>501</v>
      </c>
      <c r="P902" s="295">
        <v>-6.5298023000000001</v>
      </c>
      <c r="Q902" s="295" t="s">
        <v>408</v>
      </c>
      <c r="R902" s="296">
        <v>0</v>
      </c>
      <c r="S902" s="365">
        <v>3.4170362758230189E-4</v>
      </c>
      <c r="T902" s="365">
        <v>9.1717437463841099E-4</v>
      </c>
      <c r="U902" s="365">
        <v>0.3725612457467708</v>
      </c>
      <c r="V902" s="366"/>
      <c r="W902" s="295"/>
      <c r="X902" s="295"/>
      <c r="Y902" s="295"/>
      <c r="Z902" s="313"/>
      <c r="AA902" s="313"/>
      <c r="AB902" s="301"/>
      <c r="AC902" s="295"/>
    </row>
    <row r="903" spans="1:29" ht="15">
      <c r="A903" s="247" t="s">
        <v>176</v>
      </c>
      <c r="B903" s="287" t="s">
        <v>5756</v>
      </c>
      <c r="C903" s="287" t="s">
        <v>5806</v>
      </c>
      <c r="D903" s="305">
        <v>41</v>
      </c>
      <c r="E903" s="287" t="s">
        <v>300</v>
      </c>
      <c r="F903" s="362">
        <v>43707</v>
      </c>
      <c r="G903" s="363" t="s">
        <v>5720</v>
      </c>
      <c r="H903" s="363" t="s">
        <v>698</v>
      </c>
      <c r="I903" s="364">
        <v>-6.8599999999999998E-3</v>
      </c>
      <c r="J903" s="364">
        <v>5</v>
      </c>
      <c r="K903" s="363" t="s">
        <v>815</v>
      </c>
      <c r="L903" s="292">
        <v>100.58</v>
      </c>
      <c r="M903" s="293" t="s">
        <v>699</v>
      </c>
      <c r="N903" s="293" t="s">
        <v>700</v>
      </c>
      <c r="O903" s="294" t="s">
        <v>501</v>
      </c>
      <c r="P903" s="295">
        <v>-0.38625002000000003</v>
      </c>
      <c r="Q903" s="295" t="s">
        <v>408</v>
      </c>
      <c r="R903" s="296">
        <v>0</v>
      </c>
      <c r="S903" s="365">
        <v>1.6606918414469485E-4</v>
      </c>
      <c r="T903" s="365">
        <v>3.9242860368313094E-4</v>
      </c>
      <c r="U903" s="365">
        <v>0.42318317927402793</v>
      </c>
      <c r="V903" s="366"/>
      <c r="W903" s="295"/>
      <c r="X903" s="295"/>
      <c r="Y903" s="295"/>
      <c r="Z903" s="313"/>
      <c r="AA903" s="313"/>
      <c r="AB903" s="301"/>
      <c r="AC903" s="295"/>
    </row>
    <row r="904" spans="1:29" ht="15">
      <c r="A904" s="247" t="s">
        <v>176</v>
      </c>
      <c r="B904" s="287" t="s">
        <v>5747</v>
      </c>
      <c r="C904" s="287" t="s">
        <v>5808</v>
      </c>
      <c r="D904" s="305">
        <v>42</v>
      </c>
      <c r="E904" s="287" t="s">
        <v>300</v>
      </c>
      <c r="F904" s="362">
        <v>43707</v>
      </c>
      <c r="G904" s="363" t="s">
        <v>5720</v>
      </c>
      <c r="H904" s="363" t="s">
        <v>4316</v>
      </c>
      <c r="I904" s="364">
        <v>-4.7800000000000004E-3</v>
      </c>
      <c r="J904" s="364">
        <v>2</v>
      </c>
      <c r="K904" s="363" t="s">
        <v>815</v>
      </c>
      <c r="L904" s="292">
        <v>35.549999999999997</v>
      </c>
      <c r="M904" s="293" t="s">
        <v>4317</v>
      </c>
      <c r="N904" s="293" t="s">
        <v>4318</v>
      </c>
      <c r="O904" s="294" t="s">
        <v>501</v>
      </c>
      <c r="P904" s="295">
        <v>-8.4706489999999999</v>
      </c>
      <c r="Q904" s="295" t="s">
        <v>408</v>
      </c>
      <c r="R904" s="296">
        <v>0</v>
      </c>
      <c r="S904" s="365">
        <v>5.4355953075334029E-3</v>
      </c>
      <c r="T904" s="365">
        <v>8.0717219807594724E-3</v>
      </c>
      <c r="U904" s="365">
        <v>0.67341210716749256</v>
      </c>
      <c r="V904" s="366"/>
      <c r="W904" s="295"/>
      <c r="X904" s="295"/>
      <c r="Y904" s="295"/>
      <c r="Z904" s="313"/>
      <c r="AA904" s="313"/>
      <c r="AB904" s="301"/>
      <c r="AC904" s="295"/>
    </row>
    <row r="905" spans="1:29" ht="15">
      <c r="A905" s="247" t="s">
        <v>176</v>
      </c>
      <c r="B905" s="287" t="s">
        <v>5758</v>
      </c>
      <c r="C905" s="287" t="s">
        <v>5810</v>
      </c>
      <c r="D905" s="305">
        <v>43</v>
      </c>
      <c r="E905" s="287" t="s">
        <v>300</v>
      </c>
      <c r="F905" s="362">
        <v>43707</v>
      </c>
      <c r="G905" s="363" t="s">
        <v>5720</v>
      </c>
      <c r="H905" s="363" t="s">
        <v>3116</v>
      </c>
      <c r="I905" s="364">
        <v>-1.3559999999999999E-2</v>
      </c>
      <c r="J905" s="364">
        <v>7</v>
      </c>
      <c r="K905" s="363" t="s">
        <v>815</v>
      </c>
      <c r="L905" s="292">
        <v>98.63</v>
      </c>
      <c r="M905" s="293" t="s">
        <v>3117</v>
      </c>
      <c r="N905" s="293" t="s">
        <v>3118</v>
      </c>
      <c r="O905" s="294" t="s">
        <v>501</v>
      </c>
      <c r="P905" s="295">
        <v>-3.8319051000000002</v>
      </c>
      <c r="Q905" s="295" t="s">
        <v>280</v>
      </c>
      <c r="R905" s="296">
        <v>0</v>
      </c>
      <c r="S905" s="365">
        <v>7.0770237570051274E-4</v>
      </c>
      <c r="T905" s="365">
        <v>1.6831431857975692E-3</v>
      </c>
      <c r="U905" s="365">
        <v>0.42046474814034496</v>
      </c>
      <c r="V905" s="366"/>
      <c r="W905" s="295"/>
      <c r="X905" s="295"/>
      <c r="Y905" s="295"/>
      <c r="Z905" s="313"/>
      <c r="AA905" s="313"/>
      <c r="AB905" s="301"/>
      <c r="AC905" s="295"/>
    </row>
    <row r="906" spans="1:29" ht="15">
      <c r="A906" s="247" t="s">
        <v>176</v>
      </c>
      <c r="B906" s="287" t="s">
        <v>5778</v>
      </c>
      <c r="C906" s="287" t="s">
        <v>5812</v>
      </c>
      <c r="D906" s="305">
        <v>44</v>
      </c>
      <c r="E906" s="287" t="s">
        <v>300</v>
      </c>
      <c r="F906" s="362">
        <v>43707</v>
      </c>
      <c r="G906" s="363" t="s">
        <v>5720</v>
      </c>
      <c r="H906" s="363" t="s">
        <v>1464</v>
      </c>
      <c r="I906" s="364">
        <v>-6.4400000000000004E-3</v>
      </c>
      <c r="J906" s="364">
        <v>7</v>
      </c>
      <c r="K906" s="363" t="s">
        <v>815</v>
      </c>
      <c r="L906" s="292">
        <v>61.62</v>
      </c>
      <c r="M906" s="293" t="s">
        <v>1465</v>
      </c>
      <c r="N906" s="293" t="s">
        <v>1466</v>
      </c>
      <c r="O906" s="294" t="s">
        <v>501</v>
      </c>
      <c r="P906" s="295">
        <v>-7.3940516000000001</v>
      </c>
      <c r="Q906" s="295" t="s">
        <v>408</v>
      </c>
      <c r="R906" s="296">
        <v>0</v>
      </c>
      <c r="S906" s="365">
        <v>2.595249104829039E-5</v>
      </c>
      <c r="T906" s="365">
        <v>3.752826757013498E-4</v>
      </c>
      <c r="U906" s="365">
        <v>6.915451399345543E-2</v>
      </c>
      <c r="V906" s="366"/>
      <c r="W906" s="295"/>
      <c r="X906" s="295"/>
      <c r="Y906" s="295"/>
      <c r="Z906" s="313"/>
      <c r="AA906" s="313"/>
      <c r="AB906" s="301"/>
      <c r="AC906" s="295"/>
    </row>
    <row r="907" spans="1:29" ht="15">
      <c r="A907" s="247" t="s">
        <v>176</v>
      </c>
      <c r="B907" s="287" t="s">
        <v>5760</v>
      </c>
      <c r="C907" s="287" t="s">
        <v>5815</v>
      </c>
      <c r="D907" s="305">
        <v>45</v>
      </c>
      <c r="E907" s="287" t="s">
        <v>300</v>
      </c>
      <c r="F907" s="362">
        <v>43707</v>
      </c>
      <c r="G907" s="363" t="s">
        <v>5720</v>
      </c>
      <c r="H907" s="363" t="s">
        <v>3125</v>
      </c>
      <c r="I907" s="364">
        <v>-1.1509999999999999E-2</v>
      </c>
      <c r="J907" s="364">
        <v>3</v>
      </c>
      <c r="K907" s="363" t="s">
        <v>815</v>
      </c>
      <c r="L907" s="292">
        <v>75.27</v>
      </c>
      <c r="M907" s="293" t="s">
        <v>3126</v>
      </c>
      <c r="N907" s="293" t="s">
        <v>3127</v>
      </c>
      <c r="O907" s="294" t="s">
        <v>501</v>
      </c>
      <c r="P907" s="295">
        <v>-11.737805</v>
      </c>
      <c r="Q907" s="295" t="s">
        <v>408</v>
      </c>
      <c r="R907" s="296">
        <v>0</v>
      </c>
      <c r="S907" s="365">
        <v>3.8212999821960483E-4</v>
      </c>
      <c r="T907" s="365">
        <v>5.3776394260438031E-4</v>
      </c>
      <c r="U907" s="365">
        <v>0.71059059179192396</v>
      </c>
      <c r="V907" s="366"/>
      <c r="W907" s="295"/>
      <c r="X907" s="295"/>
      <c r="Y907" s="295"/>
      <c r="Z907" s="313"/>
      <c r="AA907" s="313"/>
      <c r="AB907" s="301"/>
      <c r="AC907" s="295"/>
    </row>
    <row r="908" spans="1:29" ht="15">
      <c r="A908" s="247" t="s">
        <v>176</v>
      </c>
      <c r="B908" s="287" t="s">
        <v>5762</v>
      </c>
      <c r="C908" s="287" t="s">
        <v>5821</v>
      </c>
      <c r="D908" s="305">
        <v>46</v>
      </c>
      <c r="E908" s="287" t="s">
        <v>300</v>
      </c>
      <c r="F908" s="362">
        <v>43707</v>
      </c>
      <c r="G908" s="363" t="s">
        <v>5720</v>
      </c>
      <c r="H908" s="363" t="s">
        <v>2655</v>
      </c>
      <c r="I908" s="364">
        <v>-1.804E-2</v>
      </c>
      <c r="J908" s="364">
        <v>3</v>
      </c>
      <c r="K908" s="363" t="s">
        <v>815</v>
      </c>
      <c r="L908" s="292">
        <v>51.31</v>
      </c>
      <c r="M908" s="293" t="s">
        <v>2656</v>
      </c>
      <c r="N908" s="293" t="s">
        <v>2657</v>
      </c>
      <c r="O908" s="294" t="s">
        <v>501</v>
      </c>
      <c r="P908" s="295">
        <v>-11.671543</v>
      </c>
      <c r="Q908" s="295" t="s">
        <v>404</v>
      </c>
      <c r="R908" s="296">
        <v>0</v>
      </c>
      <c r="S908" s="365">
        <v>1.50085769744796E-3</v>
      </c>
      <c r="T908" s="365">
        <v>7.8932138250831241E-4</v>
      </c>
      <c r="U908" s="365">
        <v>1.9014532365492511</v>
      </c>
      <c r="V908" s="366"/>
      <c r="W908" s="295"/>
      <c r="X908" s="295"/>
      <c r="Y908" s="295"/>
      <c r="Z908" s="313"/>
      <c r="AA908" s="313"/>
      <c r="AB908" s="301"/>
      <c r="AC908" s="295"/>
    </row>
    <row r="909" spans="1:29" ht="15">
      <c r="A909" s="247" t="s">
        <v>176</v>
      </c>
      <c r="B909" s="287" t="s">
        <v>5764</v>
      </c>
      <c r="C909" s="287" t="s">
        <v>5823</v>
      </c>
      <c r="D909" s="305">
        <v>47</v>
      </c>
      <c r="E909" s="287" t="s">
        <v>300</v>
      </c>
      <c r="F909" s="362">
        <v>43707</v>
      </c>
      <c r="G909" s="363" t="s">
        <v>5720</v>
      </c>
      <c r="H909" s="363" t="s">
        <v>733</v>
      </c>
      <c r="I909" s="364">
        <v>-4.7099999999999998E-3</v>
      </c>
      <c r="J909" s="364">
        <v>2</v>
      </c>
      <c r="K909" s="363" t="s">
        <v>815</v>
      </c>
      <c r="L909" s="292">
        <v>61.51</v>
      </c>
      <c r="M909" s="293" t="s">
        <v>734</v>
      </c>
      <c r="N909" s="293" t="s">
        <v>735</v>
      </c>
      <c r="O909" s="294" t="s">
        <v>501</v>
      </c>
      <c r="P909" s="295">
        <v>-7.6426449999999999</v>
      </c>
      <c r="Q909" s="295" t="s">
        <v>447</v>
      </c>
      <c r="R909" s="296">
        <v>0</v>
      </c>
      <c r="S909" s="365">
        <v>1.0123497791438723E-3</v>
      </c>
      <c r="T909" s="365">
        <v>1.1095945869779829E-3</v>
      </c>
      <c r="U909" s="365">
        <v>0.91236005566775513</v>
      </c>
      <c r="V909" s="366"/>
      <c r="W909" s="295"/>
      <c r="X909" s="295"/>
      <c r="Y909" s="295"/>
      <c r="Z909" s="313"/>
      <c r="AA909" s="313"/>
      <c r="AB909" s="301"/>
      <c r="AC909" s="295"/>
    </row>
    <row r="910" spans="1:29" ht="15">
      <c r="A910" s="247" t="s">
        <v>176</v>
      </c>
      <c r="B910" s="287" t="s">
        <v>5766</v>
      </c>
      <c r="C910" s="287" t="s">
        <v>5825</v>
      </c>
      <c r="D910" s="305">
        <v>48</v>
      </c>
      <c r="E910" s="287" t="s">
        <v>300</v>
      </c>
      <c r="F910" s="362">
        <v>43707</v>
      </c>
      <c r="G910" s="363" t="s">
        <v>5720</v>
      </c>
      <c r="H910" s="363" t="s">
        <v>2683</v>
      </c>
      <c r="I910" s="364">
        <v>-1.9800000000000002E-2</v>
      </c>
      <c r="J910" s="364">
        <v>4</v>
      </c>
      <c r="K910" s="363" t="s">
        <v>815</v>
      </c>
      <c r="L910" s="292">
        <v>34.18</v>
      </c>
      <c r="M910" s="293" t="s">
        <v>2684</v>
      </c>
      <c r="N910" s="293" t="s">
        <v>2685</v>
      </c>
      <c r="O910" s="294" t="s">
        <v>501</v>
      </c>
      <c r="P910" s="295">
        <v>-5.1872372999999996</v>
      </c>
      <c r="Q910" s="295" t="s">
        <v>447</v>
      </c>
      <c r="R910" s="296">
        <v>0</v>
      </c>
      <c r="S910" s="365">
        <v>1.4024575609605181E-4</v>
      </c>
      <c r="T910" s="365">
        <v>3.5194718778909235E-4</v>
      </c>
      <c r="U910" s="365">
        <v>0.39848523006268599</v>
      </c>
      <c r="V910" s="366"/>
      <c r="W910" s="295"/>
      <c r="X910" s="295"/>
      <c r="Y910" s="295"/>
      <c r="Z910" s="313"/>
      <c r="AA910" s="313"/>
      <c r="AB910" s="301"/>
      <c r="AC910" s="295"/>
    </row>
    <row r="911" spans="1:29" ht="15">
      <c r="A911" s="247" t="s">
        <v>176</v>
      </c>
      <c r="B911" s="287" t="s">
        <v>5768</v>
      </c>
      <c r="C911" s="287" t="s">
        <v>5827</v>
      </c>
      <c r="D911" s="305">
        <v>49</v>
      </c>
      <c r="E911" s="287" t="s">
        <v>300</v>
      </c>
      <c r="F911" s="362">
        <v>43707</v>
      </c>
      <c r="G911" s="363" t="s">
        <v>5720</v>
      </c>
      <c r="H911" s="363" t="s">
        <v>2986</v>
      </c>
      <c r="I911" s="364">
        <v>-5.5199999999999997E-3</v>
      </c>
      <c r="J911" s="364">
        <v>8</v>
      </c>
      <c r="K911" s="363" t="s">
        <v>815</v>
      </c>
      <c r="L911" s="292">
        <v>42.69</v>
      </c>
      <c r="M911" s="293" t="s">
        <v>2987</v>
      </c>
      <c r="N911" s="293" t="s">
        <v>2988</v>
      </c>
      <c r="O911" s="294" t="s">
        <v>501</v>
      </c>
      <c r="P911" s="295">
        <v>0.5890727</v>
      </c>
      <c r="Q911" s="295" t="s">
        <v>280</v>
      </c>
      <c r="R911" s="296">
        <v>0</v>
      </c>
      <c r="S911" s="365">
        <v>3.8765649859174569E-3</v>
      </c>
      <c r="T911" s="365">
        <v>1.3911377982941877E-3</v>
      </c>
      <c r="U911" s="365">
        <v>2.7866146622361199</v>
      </c>
      <c r="V911" s="366"/>
      <c r="W911" s="295"/>
      <c r="X911" s="295"/>
      <c r="Y911" s="295"/>
      <c r="Z911" s="313"/>
      <c r="AA911" s="313"/>
      <c r="AB911" s="301"/>
      <c r="AC911" s="295"/>
    </row>
    <row r="912" spans="1:29" ht="15">
      <c r="A912" s="247" t="s">
        <v>176</v>
      </c>
      <c r="B912" s="287" t="s">
        <v>5718</v>
      </c>
      <c r="C912" s="287" t="s">
        <v>5829</v>
      </c>
      <c r="D912" s="305">
        <v>50</v>
      </c>
      <c r="E912" s="287" t="s">
        <v>300</v>
      </c>
      <c r="F912" s="362">
        <v>43707</v>
      </c>
      <c r="G912" s="363" t="s">
        <v>5720</v>
      </c>
      <c r="H912" s="363" t="s">
        <v>2697</v>
      </c>
      <c r="I912" s="364">
        <v>-5.2100000000000002E-3</v>
      </c>
      <c r="J912" s="364">
        <v>5</v>
      </c>
      <c r="K912" s="363" t="s">
        <v>815</v>
      </c>
      <c r="L912" s="292">
        <v>46.78</v>
      </c>
      <c r="M912" s="293" t="s">
        <v>2698</v>
      </c>
      <c r="N912" s="293" t="s">
        <v>2699</v>
      </c>
      <c r="O912" s="294" t="s">
        <v>501</v>
      </c>
      <c r="P912" s="295">
        <v>-13.386411000000001</v>
      </c>
      <c r="Q912" s="295" t="s">
        <v>280</v>
      </c>
      <c r="R912" s="296">
        <v>0</v>
      </c>
      <c r="S912" s="365">
        <v>8.8671770113862023E-5</v>
      </c>
      <c r="T912" s="365">
        <v>2.4546282323799286E-4</v>
      </c>
      <c r="U912" s="365">
        <v>0.36124317704880599</v>
      </c>
      <c r="V912" s="366"/>
      <c r="W912" s="295"/>
      <c r="X912" s="295"/>
      <c r="Y912" s="295"/>
      <c r="Z912" s="313"/>
      <c r="AA912" s="313"/>
      <c r="AB912" s="301"/>
      <c r="AC912" s="295"/>
    </row>
    <row r="913" spans="1:29" ht="15">
      <c r="A913" s="247" t="s">
        <v>176</v>
      </c>
      <c r="B913" s="287" t="s">
        <v>10844</v>
      </c>
      <c r="C913" s="287" t="s">
        <v>9324</v>
      </c>
      <c r="D913" s="305">
        <v>1</v>
      </c>
      <c r="E913" s="287" t="s">
        <v>42</v>
      </c>
      <c r="F913" s="362">
        <v>43707</v>
      </c>
      <c r="G913" s="363" t="s">
        <v>9325</v>
      </c>
      <c r="H913" s="363" t="s">
        <v>444</v>
      </c>
      <c r="I913" s="364">
        <v>1</v>
      </c>
      <c r="J913" s="364">
        <v>9</v>
      </c>
      <c r="K913" s="363" t="s">
        <v>815</v>
      </c>
      <c r="L913" s="292">
        <v>284.51</v>
      </c>
      <c r="M913" s="293" t="s">
        <v>445</v>
      </c>
      <c r="N913" s="293" t="s">
        <v>446</v>
      </c>
      <c r="O913" s="294" t="s">
        <v>10</v>
      </c>
      <c r="P913" s="295">
        <v>-4.8015714000000003</v>
      </c>
      <c r="Q913" s="295" t="s">
        <v>447</v>
      </c>
      <c r="R913" s="296">
        <v>0</v>
      </c>
      <c r="S913" s="365">
        <v>1.0741791178560984E-2</v>
      </c>
      <c r="T913" s="365">
        <v>5.8349094740275586E-3</v>
      </c>
      <c r="U913" s="365">
        <v>1.8409524991561592</v>
      </c>
      <c r="V913" s="366"/>
      <c r="W913" s="295"/>
      <c r="X913" s="295"/>
      <c r="Y913" s="295"/>
      <c r="Z913" s="313"/>
      <c r="AA913" s="313"/>
      <c r="AB913" s="301"/>
      <c r="AC913" s="295"/>
    </row>
    <row r="914" spans="1:29" ht="15">
      <c r="A914" s="247" t="s">
        <v>176</v>
      </c>
      <c r="B914" s="287" t="s">
        <v>10845</v>
      </c>
      <c r="C914" s="287" t="s">
        <v>9326</v>
      </c>
      <c r="D914" s="305">
        <v>2</v>
      </c>
      <c r="E914" s="287" t="s">
        <v>42</v>
      </c>
      <c r="F914" s="362">
        <v>43707</v>
      </c>
      <c r="G914" s="363" t="s">
        <v>9325</v>
      </c>
      <c r="H914" s="363" t="s">
        <v>1256</v>
      </c>
      <c r="I914" s="364">
        <v>1</v>
      </c>
      <c r="J914" s="364">
        <v>23</v>
      </c>
      <c r="K914" s="363" t="s">
        <v>815</v>
      </c>
      <c r="L914" s="292">
        <v>1190.53</v>
      </c>
      <c r="M914" s="293" t="s">
        <v>1257</v>
      </c>
      <c r="N914" s="293" t="s">
        <v>1258</v>
      </c>
      <c r="O914" s="294" t="s">
        <v>10</v>
      </c>
      <c r="P914" s="295">
        <v>-2.2713779999999999</v>
      </c>
      <c r="Q914" s="295" t="s">
        <v>408</v>
      </c>
      <c r="R914" s="296">
        <v>0</v>
      </c>
      <c r="S914" s="365">
        <v>2.0068260386594997E-2</v>
      </c>
      <c r="T914" s="365">
        <v>1.4624581201610583E-2</v>
      </c>
      <c r="U914" s="365">
        <v>1.3722280392128363</v>
      </c>
      <c r="V914" s="366"/>
      <c r="W914" s="295"/>
      <c r="X914" s="295"/>
      <c r="Y914" s="295"/>
      <c r="Z914" s="313"/>
      <c r="AA914" s="313"/>
      <c r="AB914" s="301"/>
      <c r="AC914" s="295"/>
    </row>
    <row r="915" spans="1:29" ht="15">
      <c r="A915" s="247" t="s">
        <v>176</v>
      </c>
      <c r="B915" s="287" t="s">
        <v>9344</v>
      </c>
      <c r="C915" s="287" t="s">
        <v>9327</v>
      </c>
      <c r="D915" s="305">
        <v>3</v>
      </c>
      <c r="E915" s="287" t="s">
        <v>42</v>
      </c>
      <c r="F915" s="362">
        <v>43707</v>
      </c>
      <c r="G915" s="363" t="s">
        <v>9325</v>
      </c>
      <c r="H915" s="363" t="s">
        <v>481</v>
      </c>
      <c r="I915" s="364">
        <v>1</v>
      </c>
      <c r="J915" s="364">
        <v>68</v>
      </c>
      <c r="K915" s="363" t="s">
        <v>815</v>
      </c>
      <c r="L915" s="292">
        <v>1776.29</v>
      </c>
      <c r="M915" s="293" t="s">
        <v>482</v>
      </c>
      <c r="N915" s="293" t="s">
        <v>483</v>
      </c>
      <c r="O915" s="294" t="s">
        <v>10</v>
      </c>
      <c r="P915" s="295">
        <v>-4.8473835000000003</v>
      </c>
      <c r="Q915" s="295" t="s">
        <v>484</v>
      </c>
      <c r="R915" s="296">
        <v>0</v>
      </c>
      <c r="S915" s="365">
        <v>3.9517874755088653E-2</v>
      </c>
      <c r="T915" s="365">
        <v>3.0634641413596411E-2</v>
      </c>
      <c r="U915" s="365">
        <v>1.2899734722388376</v>
      </c>
      <c r="V915" s="366"/>
      <c r="W915" s="295"/>
      <c r="X915" s="295"/>
      <c r="Y915" s="295"/>
      <c r="Z915" s="313"/>
      <c r="AA915" s="313"/>
      <c r="AB915" s="301"/>
      <c r="AC915" s="295"/>
    </row>
    <row r="916" spans="1:29" ht="15">
      <c r="A916" s="247" t="s">
        <v>9348</v>
      </c>
      <c r="B916" s="287" t="s">
        <v>9349</v>
      </c>
      <c r="C916" s="287" t="s">
        <v>9328</v>
      </c>
      <c r="D916" s="305">
        <v>4</v>
      </c>
      <c r="E916" s="287" t="s">
        <v>42</v>
      </c>
      <c r="F916" s="362">
        <v>43707</v>
      </c>
      <c r="G916" s="363" t="s">
        <v>9325</v>
      </c>
      <c r="H916" s="363" t="s">
        <v>1562</v>
      </c>
      <c r="I916" s="364">
        <v>1</v>
      </c>
      <c r="J916" s="364">
        <v>1</v>
      </c>
      <c r="K916" s="363" t="s">
        <v>815</v>
      </c>
      <c r="L916" s="292">
        <v>169.84</v>
      </c>
      <c r="M916" s="293" t="s">
        <v>1563</v>
      </c>
      <c r="N916" s="293" t="s">
        <v>1564</v>
      </c>
      <c r="O916" s="294" t="s">
        <v>10</v>
      </c>
      <c r="P916" s="295">
        <v>1.9937514999999999</v>
      </c>
      <c r="Q916" s="295" t="s">
        <v>399</v>
      </c>
      <c r="R916" s="296">
        <v>0</v>
      </c>
      <c r="S916" s="365">
        <v>1.1624693683715899E-3</v>
      </c>
      <c r="T916" s="365">
        <v>3.0367271866270779E-3</v>
      </c>
      <c r="U916" s="365">
        <v>0.38280335931748805</v>
      </c>
      <c r="V916" s="366"/>
      <c r="W916" s="295"/>
      <c r="X916" s="295"/>
      <c r="Y916" s="295"/>
      <c r="Z916" s="313"/>
      <c r="AA916" s="313"/>
      <c r="AB916" s="301"/>
      <c r="AC916" s="295"/>
    </row>
    <row r="917" spans="1:29" ht="15">
      <c r="A917" s="247" t="s">
        <v>10846</v>
      </c>
      <c r="B917" s="287" t="s">
        <v>10847</v>
      </c>
      <c r="C917" s="287" t="s">
        <v>9329</v>
      </c>
      <c r="D917" s="305">
        <v>5</v>
      </c>
      <c r="E917" s="287" t="s">
        <v>42</v>
      </c>
      <c r="F917" s="362">
        <v>43707</v>
      </c>
      <c r="G917" s="363" t="s">
        <v>9325</v>
      </c>
      <c r="H917" s="363" t="s">
        <v>1069</v>
      </c>
      <c r="I917" s="364">
        <v>2</v>
      </c>
      <c r="J917" s="364">
        <v>1</v>
      </c>
      <c r="K917" s="363" t="s">
        <v>815</v>
      </c>
      <c r="L917" s="292">
        <v>212.56</v>
      </c>
      <c r="M917" s="293" t="s">
        <v>1070</v>
      </c>
      <c r="N917" s="293" t="s">
        <v>1071</v>
      </c>
      <c r="O917" s="294" t="s">
        <v>10</v>
      </c>
      <c r="P917" s="295">
        <v>1.8056392999999999</v>
      </c>
      <c r="Q917" s="295" t="s">
        <v>408</v>
      </c>
      <c r="R917" s="296">
        <v>0</v>
      </c>
      <c r="S917" s="365">
        <v>1.9570839252516532E-4</v>
      </c>
      <c r="T917" s="365">
        <v>1.2167692536279202E-3</v>
      </c>
      <c r="U917" s="365">
        <v>0.16084265109562967</v>
      </c>
      <c r="V917" s="366"/>
      <c r="W917" s="295"/>
      <c r="X917" s="295"/>
      <c r="Y917" s="295"/>
      <c r="Z917" s="313"/>
      <c r="AA917" s="313"/>
      <c r="AB917" s="301"/>
      <c r="AC917" s="295"/>
    </row>
    <row r="918" spans="1:29" ht="15">
      <c r="A918" s="247" t="s">
        <v>176</v>
      </c>
      <c r="B918" s="287" t="s">
        <v>10848</v>
      </c>
      <c r="C918" s="287" t="s">
        <v>9330</v>
      </c>
      <c r="D918" s="305">
        <v>6</v>
      </c>
      <c r="E918" s="287" t="s">
        <v>42</v>
      </c>
      <c r="F918" s="362">
        <v>43707</v>
      </c>
      <c r="G918" s="363" t="s">
        <v>9325</v>
      </c>
      <c r="H918" s="363" t="s">
        <v>524</v>
      </c>
      <c r="I918" s="364">
        <v>2</v>
      </c>
      <c r="J918" s="364">
        <v>2</v>
      </c>
      <c r="K918" s="363" t="s">
        <v>815</v>
      </c>
      <c r="L918" s="292">
        <v>115.57</v>
      </c>
      <c r="M918" s="293" t="s">
        <v>525</v>
      </c>
      <c r="N918" s="293" t="s">
        <v>526</v>
      </c>
      <c r="O918" s="294" t="s">
        <v>10</v>
      </c>
      <c r="P918" s="295">
        <v>0.60938597000000005</v>
      </c>
      <c r="Q918" s="295" t="s">
        <v>408</v>
      </c>
      <c r="R918" s="296">
        <v>0</v>
      </c>
      <c r="S918" s="365">
        <v>8.7986026571625306E-5</v>
      </c>
      <c r="T918" s="365">
        <v>3.9571505896358661E-4</v>
      </c>
      <c r="U918" s="365">
        <v>0.22234692508813952</v>
      </c>
      <c r="V918" s="366"/>
      <c r="W918" s="295"/>
      <c r="X918" s="295"/>
      <c r="Y918" s="295"/>
      <c r="Z918" s="313"/>
      <c r="AA918" s="313"/>
      <c r="AB918" s="301"/>
      <c r="AC918" s="295"/>
    </row>
    <row r="919" spans="1:29" ht="15">
      <c r="A919" s="247" t="s">
        <v>176</v>
      </c>
      <c r="B919" s="287" t="s">
        <v>9812</v>
      </c>
      <c r="C919" s="287" t="s">
        <v>9331</v>
      </c>
      <c r="D919" s="305">
        <v>7</v>
      </c>
      <c r="E919" s="287" t="s">
        <v>42</v>
      </c>
      <c r="F919" s="362">
        <v>43707</v>
      </c>
      <c r="G919" s="363" t="s">
        <v>9325</v>
      </c>
      <c r="H919" s="363" t="s">
        <v>4389</v>
      </c>
      <c r="I919" s="364">
        <v>1</v>
      </c>
      <c r="J919" s="364">
        <v>5</v>
      </c>
      <c r="K919" s="363" t="s">
        <v>815</v>
      </c>
      <c r="L919" s="292">
        <v>47.65</v>
      </c>
      <c r="M919" s="293" t="s">
        <v>4390</v>
      </c>
      <c r="N919" s="293" t="s">
        <v>4391</v>
      </c>
      <c r="O919" s="294" t="s">
        <v>10</v>
      </c>
      <c r="P919" s="295">
        <v>-7.5295870000000003</v>
      </c>
      <c r="Q919" s="295" t="s">
        <v>408</v>
      </c>
      <c r="R919" s="296">
        <v>0</v>
      </c>
      <c r="S919" s="365">
        <v>1.393420386093386E-3</v>
      </c>
      <c r="T919" s="365">
        <v>1.4673499527903275E-3</v>
      </c>
      <c r="U919" s="365">
        <v>0.94961694955156661</v>
      </c>
      <c r="V919" s="366"/>
      <c r="W919" s="295"/>
      <c r="X919" s="295"/>
      <c r="Y919" s="295"/>
      <c r="Z919" s="313"/>
      <c r="AA919" s="313"/>
      <c r="AB919" s="301"/>
      <c r="AC919" s="295"/>
    </row>
    <row r="920" spans="1:29" ht="15">
      <c r="A920" s="247" t="s">
        <v>176</v>
      </c>
      <c r="B920" s="287" t="s">
        <v>9813</v>
      </c>
      <c r="C920" s="287" t="s">
        <v>9333</v>
      </c>
      <c r="D920" s="305">
        <v>8</v>
      </c>
      <c r="E920" s="287" t="s">
        <v>42</v>
      </c>
      <c r="F920" s="362">
        <v>43707</v>
      </c>
      <c r="G920" s="363" t="s">
        <v>9325</v>
      </c>
      <c r="H920" s="363" t="s">
        <v>531</v>
      </c>
      <c r="I920" s="364">
        <v>1</v>
      </c>
      <c r="J920" s="364">
        <v>8</v>
      </c>
      <c r="K920" s="363" t="s">
        <v>815</v>
      </c>
      <c r="L920" s="292">
        <v>422.56</v>
      </c>
      <c r="M920" s="293" t="s">
        <v>532</v>
      </c>
      <c r="N920" s="293" t="s">
        <v>533</v>
      </c>
      <c r="O920" s="294" t="s">
        <v>10</v>
      </c>
      <c r="P920" s="295">
        <v>-9.6476190000000006</v>
      </c>
      <c r="Q920" s="295" t="s">
        <v>399</v>
      </c>
      <c r="R920" s="296">
        <v>0</v>
      </c>
      <c r="S920" s="365">
        <v>1.8571902798162807E-3</v>
      </c>
      <c r="T920" s="365">
        <v>2.0515109858331403E-3</v>
      </c>
      <c r="U920" s="365">
        <v>0.90527922718486253</v>
      </c>
      <c r="V920" s="366"/>
      <c r="W920" s="295"/>
      <c r="X920" s="295"/>
      <c r="Y920" s="295"/>
      <c r="Z920" s="313"/>
      <c r="AA920" s="313"/>
      <c r="AB920" s="301"/>
      <c r="AC920" s="295"/>
    </row>
    <row r="921" spans="1:29" ht="15">
      <c r="A921" s="247" t="s">
        <v>10849</v>
      </c>
      <c r="B921" s="287" t="s">
        <v>10850</v>
      </c>
      <c r="C921" s="287" t="s">
        <v>9334</v>
      </c>
      <c r="D921" s="305">
        <v>9</v>
      </c>
      <c r="E921" s="287" t="s">
        <v>42</v>
      </c>
      <c r="F921" s="362">
        <v>43707</v>
      </c>
      <c r="G921" s="363" t="s">
        <v>9325</v>
      </c>
      <c r="H921" s="363" t="s">
        <v>2540</v>
      </c>
      <c r="I921" s="364">
        <v>2</v>
      </c>
      <c r="J921" s="364">
        <v>1</v>
      </c>
      <c r="K921" s="363" t="s">
        <v>815</v>
      </c>
      <c r="L921" s="292">
        <v>60.92</v>
      </c>
      <c r="M921" s="293" t="s">
        <v>2541</v>
      </c>
      <c r="N921" s="293" t="s">
        <v>2542</v>
      </c>
      <c r="O921" s="294" t="s">
        <v>10</v>
      </c>
      <c r="P921" s="295">
        <v>9.0388409999999997</v>
      </c>
      <c r="Q921" s="295" t="s">
        <v>395</v>
      </c>
      <c r="R921" s="296">
        <v>0</v>
      </c>
      <c r="S921" s="365">
        <v>3.3648077434012013E-3</v>
      </c>
      <c r="T921" s="365">
        <v>3.3132682321379225E-3</v>
      </c>
      <c r="U921" s="365">
        <v>1.0155554901240285</v>
      </c>
      <c r="V921" s="366"/>
      <c r="W921" s="295"/>
      <c r="X921" s="295"/>
      <c r="Y921" s="295"/>
      <c r="Z921" s="313"/>
      <c r="AA921" s="313"/>
      <c r="AB921" s="301"/>
      <c r="AC921" s="295"/>
    </row>
    <row r="922" spans="1:29" ht="15">
      <c r="A922" s="247" t="s">
        <v>10851</v>
      </c>
      <c r="B922" s="287" t="s">
        <v>10852</v>
      </c>
      <c r="C922" s="287" t="s">
        <v>9335</v>
      </c>
      <c r="D922" s="305">
        <v>10</v>
      </c>
      <c r="E922" s="287" t="s">
        <v>42</v>
      </c>
      <c r="F922" s="362">
        <v>43707</v>
      </c>
      <c r="G922" s="363" t="s">
        <v>9325</v>
      </c>
      <c r="H922" s="363" t="s">
        <v>3296</v>
      </c>
      <c r="I922" s="364">
        <v>1</v>
      </c>
      <c r="J922" s="364">
        <v>1</v>
      </c>
      <c r="K922" s="363" t="s">
        <v>815</v>
      </c>
      <c r="L922" s="292">
        <v>17.12</v>
      </c>
      <c r="M922" s="293" t="s">
        <v>3297</v>
      </c>
      <c r="N922" s="293" t="s">
        <v>3298</v>
      </c>
      <c r="O922" s="294" t="s">
        <v>10</v>
      </c>
      <c r="P922" s="295">
        <v>-10.647178</v>
      </c>
      <c r="Q922" s="295" t="s">
        <v>484</v>
      </c>
      <c r="R922" s="296">
        <v>0</v>
      </c>
      <c r="S922" s="365">
        <v>2.821614214595545E-4</v>
      </c>
      <c r="T922" s="365">
        <v>3.0179200372983003E-4</v>
      </c>
      <c r="U922" s="365">
        <v>0.93495327236088999</v>
      </c>
      <c r="V922" s="366"/>
      <c r="W922" s="295"/>
      <c r="X922" s="295"/>
      <c r="Y922" s="295"/>
      <c r="Z922" s="313"/>
      <c r="AA922" s="313"/>
      <c r="AB922" s="301"/>
      <c r="AC922" s="295"/>
    </row>
    <row r="923" spans="1:29" ht="15">
      <c r="A923" s="247" t="s">
        <v>176</v>
      </c>
      <c r="B923" s="287" t="s">
        <v>10853</v>
      </c>
      <c r="C923" s="287" t="s">
        <v>9336</v>
      </c>
      <c r="D923" s="305">
        <v>11</v>
      </c>
      <c r="E923" s="287" t="s">
        <v>42</v>
      </c>
      <c r="F923" s="362">
        <v>43707</v>
      </c>
      <c r="G923" s="363" t="s">
        <v>9325</v>
      </c>
      <c r="H923" s="363" t="s">
        <v>1307</v>
      </c>
      <c r="I923" s="364">
        <v>1</v>
      </c>
      <c r="J923" s="364">
        <v>3</v>
      </c>
      <c r="K923" s="363" t="s">
        <v>815</v>
      </c>
      <c r="L923" s="292">
        <v>83.28</v>
      </c>
      <c r="M923" s="293" t="s">
        <v>1308</v>
      </c>
      <c r="N923" s="293" t="s">
        <v>1309</v>
      </c>
      <c r="O923" s="294" t="s">
        <v>10</v>
      </c>
      <c r="P923" s="295">
        <v>-5.1048336000000001</v>
      </c>
      <c r="Q923" s="295" t="s">
        <v>408</v>
      </c>
      <c r="R923" s="296">
        <v>0</v>
      </c>
      <c r="S923" s="365">
        <v>2.4972389699712147E-4</v>
      </c>
      <c r="T923" s="365">
        <v>5.6874084972359257E-4</v>
      </c>
      <c r="U923" s="365">
        <v>0.43908204785797789</v>
      </c>
      <c r="V923" s="366"/>
      <c r="W923" s="295"/>
      <c r="X923" s="295"/>
      <c r="Y923" s="295"/>
      <c r="Z923" s="313"/>
      <c r="AA923" s="313"/>
      <c r="AB923" s="301"/>
      <c r="AC923" s="295"/>
    </row>
    <row r="924" spans="1:29" ht="15">
      <c r="A924" s="247" t="s">
        <v>176</v>
      </c>
      <c r="B924" s="287" t="s">
        <v>10854</v>
      </c>
      <c r="C924" s="287" t="s">
        <v>9337</v>
      </c>
      <c r="D924" s="305">
        <v>12</v>
      </c>
      <c r="E924" s="287" t="s">
        <v>42</v>
      </c>
      <c r="F924" s="362">
        <v>43707</v>
      </c>
      <c r="G924" s="363" t="s">
        <v>9325</v>
      </c>
      <c r="H924" s="363" t="s">
        <v>2547</v>
      </c>
      <c r="I924" s="364">
        <v>1</v>
      </c>
      <c r="J924" s="364">
        <v>3</v>
      </c>
      <c r="K924" s="363" t="s">
        <v>815</v>
      </c>
      <c r="L924" s="292">
        <v>42.78</v>
      </c>
      <c r="M924" s="293" t="s">
        <v>2548</v>
      </c>
      <c r="N924" s="293" t="s">
        <v>2549</v>
      </c>
      <c r="O924" s="294" t="s">
        <v>10</v>
      </c>
      <c r="P924" s="295">
        <v>-15.571344</v>
      </c>
      <c r="Q924" s="295" t="s">
        <v>484</v>
      </c>
      <c r="R924" s="296">
        <v>0</v>
      </c>
      <c r="S924" s="365">
        <v>1.239477091290422E-4</v>
      </c>
      <c r="T924" s="365">
        <v>1.6366278026139344E-4</v>
      </c>
      <c r="U924" s="365">
        <v>0.75733596197669106</v>
      </c>
      <c r="V924" s="366"/>
      <c r="W924" s="295"/>
      <c r="X924" s="295"/>
      <c r="Y924" s="295"/>
      <c r="Z924" s="313"/>
      <c r="AA924" s="313"/>
      <c r="AB924" s="301"/>
      <c r="AC924" s="295"/>
    </row>
    <row r="925" spans="1:29" ht="15">
      <c r="A925" s="247" t="s">
        <v>10855</v>
      </c>
      <c r="B925" s="287" t="s">
        <v>10856</v>
      </c>
      <c r="C925" s="287" t="s">
        <v>9338</v>
      </c>
      <c r="D925" s="305">
        <v>13</v>
      </c>
      <c r="E925" s="287" t="s">
        <v>42</v>
      </c>
      <c r="F925" s="362">
        <v>43707</v>
      </c>
      <c r="G925" s="363" t="s">
        <v>9325</v>
      </c>
      <c r="H925" s="363" t="s">
        <v>2557</v>
      </c>
      <c r="I925" s="364">
        <v>1</v>
      </c>
      <c r="J925" s="364">
        <v>1</v>
      </c>
      <c r="K925" s="363" t="s">
        <v>815</v>
      </c>
      <c r="L925" s="292">
        <v>73.150000000000006</v>
      </c>
      <c r="M925" s="293" t="s">
        <v>2558</v>
      </c>
      <c r="N925" s="293" t="s">
        <v>2559</v>
      </c>
      <c r="O925" s="294" t="s">
        <v>10</v>
      </c>
      <c r="P925" s="295">
        <v>-25.112611999999999</v>
      </c>
      <c r="Q925" s="295" t="s">
        <v>456</v>
      </c>
      <c r="R925" s="296">
        <v>0</v>
      </c>
      <c r="S925" s="365">
        <v>1.9210088105865908E-3</v>
      </c>
      <c r="T925" s="365">
        <v>5.9415456842947174E-4</v>
      </c>
      <c r="U925" s="365">
        <v>3.2331802407316195</v>
      </c>
      <c r="V925" s="366"/>
      <c r="W925" s="295"/>
      <c r="X925" s="295"/>
      <c r="Y925" s="295"/>
      <c r="Z925" s="313"/>
      <c r="AA925" s="313"/>
      <c r="AB925" s="301"/>
      <c r="AC925" s="295"/>
    </row>
    <row r="926" spans="1:29" ht="15">
      <c r="A926" s="247" t="s">
        <v>176</v>
      </c>
      <c r="B926" s="287" t="s">
        <v>9364</v>
      </c>
      <c r="C926" s="287" t="s">
        <v>9339</v>
      </c>
      <c r="D926" s="305">
        <v>14</v>
      </c>
      <c r="E926" s="287" t="s">
        <v>42</v>
      </c>
      <c r="F926" s="362">
        <v>43707</v>
      </c>
      <c r="G926" s="363" t="s">
        <v>9325</v>
      </c>
      <c r="H926" s="363" t="s">
        <v>3607</v>
      </c>
      <c r="I926" s="364">
        <v>1</v>
      </c>
      <c r="J926" s="364">
        <v>8</v>
      </c>
      <c r="K926" s="363" t="s">
        <v>815</v>
      </c>
      <c r="L926" s="292">
        <v>49.47</v>
      </c>
      <c r="M926" s="293" t="s">
        <v>3608</v>
      </c>
      <c r="N926" s="293" t="s">
        <v>3609</v>
      </c>
      <c r="O926" s="294" t="s">
        <v>10</v>
      </c>
      <c r="P926" s="295">
        <v>7.7073812000000004</v>
      </c>
      <c r="Q926" s="295" t="s">
        <v>447</v>
      </c>
      <c r="R926" s="296">
        <v>0</v>
      </c>
      <c r="S926" s="365">
        <v>6.1270228884075851E-4</v>
      </c>
      <c r="T926" s="365">
        <v>7.0752427779818285E-4</v>
      </c>
      <c r="U926" s="365">
        <v>0.86598058620333063</v>
      </c>
      <c r="V926" s="366"/>
      <c r="W926" s="295"/>
      <c r="X926" s="295"/>
      <c r="Y926" s="295"/>
      <c r="Z926" s="313"/>
      <c r="AA926" s="313"/>
      <c r="AB926" s="301"/>
      <c r="AC926" s="295"/>
    </row>
    <row r="927" spans="1:29" ht="15">
      <c r="A927" s="247" t="s">
        <v>176</v>
      </c>
      <c r="B927" s="287" t="s">
        <v>9814</v>
      </c>
      <c r="C927" s="287" t="s">
        <v>9340</v>
      </c>
      <c r="D927" s="305">
        <v>15</v>
      </c>
      <c r="E927" s="287" t="s">
        <v>42</v>
      </c>
      <c r="F927" s="362">
        <v>43707</v>
      </c>
      <c r="G927" s="363" t="s">
        <v>9325</v>
      </c>
      <c r="H927" s="363" t="s">
        <v>3484</v>
      </c>
      <c r="I927" s="364">
        <v>2</v>
      </c>
      <c r="J927" s="364">
        <v>2</v>
      </c>
      <c r="K927" s="363" t="s">
        <v>815</v>
      </c>
      <c r="L927" s="292">
        <v>129.66</v>
      </c>
      <c r="M927" s="293" t="s">
        <v>3485</v>
      </c>
      <c r="N927" s="293" t="s">
        <v>3486</v>
      </c>
      <c r="O927" s="294" t="s">
        <v>10</v>
      </c>
      <c r="P927" s="295">
        <v>2.0061374000000001</v>
      </c>
      <c r="Q927" s="295" t="s">
        <v>404</v>
      </c>
      <c r="R927" s="296">
        <v>0</v>
      </c>
      <c r="S927" s="365">
        <v>5.923671623051293E-4</v>
      </c>
      <c r="T927" s="365">
        <v>9.9590255739838191E-4</v>
      </c>
      <c r="U927" s="365">
        <v>0.59480433894314222</v>
      </c>
      <c r="V927" s="366"/>
      <c r="W927" s="295"/>
      <c r="X927" s="295"/>
      <c r="Y927" s="295"/>
      <c r="Z927" s="313"/>
      <c r="AA927" s="313"/>
      <c r="AB927" s="301"/>
      <c r="AC927" s="295"/>
    </row>
    <row r="928" spans="1:29" ht="15">
      <c r="A928" s="247" t="s">
        <v>176</v>
      </c>
      <c r="B928" s="287" t="s">
        <v>10857</v>
      </c>
      <c r="C928" s="287" t="s">
        <v>9341</v>
      </c>
      <c r="D928" s="305">
        <v>16</v>
      </c>
      <c r="E928" s="287" t="s">
        <v>42</v>
      </c>
      <c r="F928" s="362">
        <v>43707</v>
      </c>
      <c r="G928" s="363" t="s">
        <v>9325</v>
      </c>
      <c r="H928" s="363" t="s">
        <v>4713</v>
      </c>
      <c r="I928" s="364">
        <v>2</v>
      </c>
      <c r="J928" s="364">
        <v>2</v>
      </c>
      <c r="K928" s="363" t="s">
        <v>815</v>
      </c>
      <c r="L928" s="292">
        <v>57.86</v>
      </c>
      <c r="M928" s="293" t="s">
        <v>4714</v>
      </c>
      <c r="N928" s="293" t="s">
        <v>4715</v>
      </c>
      <c r="O928" s="294" t="s">
        <v>10</v>
      </c>
      <c r="P928" s="295">
        <v>-5.2096963000000001</v>
      </c>
      <c r="Q928" s="295" t="s">
        <v>447</v>
      </c>
      <c r="R928" s="296">
        <v>0</v>
      </c>
      <c r="S928" s="365">
        <v>1.1911632433622432E-3</v>
      </c>
      <c r="T928" s="365">
        <v>1.4174767322330335E-3</v>
      </c>
      <c r="U928" s="365">
        <v>0.84034059697455099</v>
      </c>
      <c r="V928" s="366"/>
      <c r="W928" s="295"/>
      <c r="X928" s="295"/>
      <c r="Y928" s="295"/>
      <c r="Z928" s="313"/>
      <c r="AA928" s="313"/>
      <c r="AB928" s="301"/>
      <c r="AC928" s="295"/>
    </row>
    <row r="929" spans="1:29" ht="15">
      <c r="A929" s="247" t="s">
        <v>176</v>
      </c>
      <c r="B929" s="287" t="s">
        <v>10858</v>
      </c>
      <c r="C929" s="287" t="s">
        <v>9342</v>
      </c>
      <c r="D929" s="305">
        <v>17</v>
      </c>
      <c r="E929" s="287" t="s">
        <v>42</v>
      </c>
      <c r="F929" s="362">
        <v>43707</v>
      </c>
      <c r="G929" s="363" t="s">
        <v>9325</v>
      </c>
      <c r="H929" s="363" t="s">
        <v>4014</v>
      </c>
      <c r="I929" s="364">
        <v>2</v>
      </c>
      <c r="J929" s="364">
        <v>2</v>
      </c>
      <c r="K929" s="363" t="s">
        <v>815</v>
      </c>
      <c r="L929" s="292">
        <v>79.97</v>
      </c>
      <c r="M929" s="293" t="s">
        <v>4015</v>
      </c>
      <c r="N929" s="293" t="s">
        <v>4016</v>
      </c>
      <c r="O929" s="294" t="s">
        <v>10</v>
      </c>
      <c r="P929" s="295">
        <v>-10.887003</v>
      </c>
      <c r="Q929" s="295" t="s">
        <v>408</v>
      </c>
      <c r="R929" s="296">
        <v>0</v>
      </c>
      <c r="S929" s="365">
        <v>1.6209293447287906E-3</v>
      </c>
      <c r="T929" s="365">
        <v>1.0520789099294611E-3</v>
      </c>
      <c r="U929" s="365">
        <v>1.540691795482783</v>
      </c>
      <c r="V929" s="366"/>
      <c r="W929" s="295"/>
      <c r="X929" s="295"/>
      <c r="Y929" s="295"/>
      <c r="Z929" s="313"/>
      <c r="AA929" s="313"/>
      <c r="AB929" s="301"/>
      <c r="AC929" s="295"/>
    </row>
    <row r="930" spans="1:29" ht="15">
      <c r="A930" s="247" t="s">
        <v>176</v>
      </c>
      <c r="B930" s="287" t="s">
        <v>9815</v>
      </c>
      <c r="C930" s="287" t="s">
        <v>9343</v>
      </c>
      <c r="D930" s="305">
        <v>18</v>
      </c>
      <c r="E930" s="287" t="s">
        <v>42</v>
      </c>
      <c r="F930" s="362">
        <v>43707</v>
      </c>
      <c r="G930" s="363" t="s">
        <v>9325</v>
      </c>
      <c r="H930" s="363" t="s">
        <v>4021</v>
      </c>
      <c r="I930" s="364">
        <v>1</v>
      </c>
      <c r="J930" s="364">
        <v>2</v>
      </c>
      <c r="K930" s="363" t="s">
        <v>815</v>
      </c>
      <c r="L930" s="292">
        <v>41.74</v>
      </c>
      <c r="M930" s="293" t="s">
        <v>4022</v>
      </c>
      <c r="N930" s="293" t="s">
        <v>4023</v>
      </c>
      <c r="O930" s="294" t="s">
        <v>10</v>
      </c>
      <c r="P930" s="295">
        <v>-14.449680000000001</v>
      </c>
      <c r="Q930" s="295" t="s">
        <v>447</v>
      </c>
      <c r="R930" s="296">
        <v>0</v>
      </c>
      <c r="S930" s="365">
        <v>2.506178596483561E-5</v>
      </c>
      <c r="T930" s="365">
        <v>4.1539242628981958E-4</v>
      </c>
      <c r="U930" s="365">
        <v>6.0332794674860017E-2</v>
      </c>
      <c r="V930" s="366"/>
      <c r="W930" s="295"/>
      <c r="X930" s="295"/>
      <c r="Y930" s="295"/>
      <c r="Z930" s="313"/>
      <c r="AA930" s="313"/>
      <c r="AB930" s="301"/>
      <c r="AC930" s="295"/>
    </row>
    <row r="931" spans="1:29" ht="15">
      <c r="A931" s="247" t="s">
        <v>176</v>
      </c>
      <c r="B931" s="287" t="s">
        <v>10859</v>
      </c>
      <c r="C931" s="287" t="s">
        <v>9345</v>
      </c>
      <c r="D931" s="305">
        <v>19</v>
      </c>
      <c r="E931" s="287" t="s">
        <v>42</v>
      </c>
      <c r="F931" s="362">
        <v>43707</v>
      </c>
      <c r="G931" s="363" t="s">
        <v>9325</v>
      </c>
      <c r="H931" s="363" t="s">
        <v>1357</v>
      </c>
      <c r="I931" s="364">
        <v>1</v>
      </c>
      <c r="J931" s="364">
        <v>28</v>
      </c>
      <c r="K931" s="363" t="s">
        <v>815</v>
      </c>
      <c r="L931" s="292">
        <v>185.67</v>
      </c>
      <c r="M931" s="293" t="s">
        <v>1358</v>
      </c>
      <c r="N931" s="293" t="s">
        <v>1359</v>
      </c>
      <c r="O931" s="294" t="s">
        <v>10</v>
      </c>
      <c r="P931" s="295">
        <v>-4.4071436000000004</v>
      </c>
      <c r="Q931" s="295" t="s">
        <v>280</v>
      </c>
      <c r="R931" s="296">
        <v>0</v>
      </c>
      <c r="S931" s="365">
        <v>3.3419348285993973E-2</v>
      </c>
      <c r="T931" s="365">
        <v>1.8080584618534516E-2</v>
      </c>
      <c r="U931" s="365">
        <v>1.8483555145520902</v>
      </c>
      <c r="V931" s="366"/>
      <c r="W931" s="295"/>
      <c r="X931" s="295"/>
      <c r="Y931" s="295"/>
      <c r="Z931" s="313"/>
      <c r="AA931" s="313"/>
      <c r="AB931" s="301"/>
      <c r="AC931" s="295"/>
    </row>
    <row r="932" spans="1:29" ht="15">
      <c r="A932" s="247" t="s">
        <v>176</v>
      </c>
      <c r="B932" s="287" t="s">
        <v>10860</v>
      </c>
      <c r="C932" s="287" t="s">
        <v>9346</v>
      </c>
      <c r="D932" s="305">
        <v>20</v>
      </c>
      <c r="E932" s="287" t="s">
        <v>42</v>
      </c>
      <c r="F932" s="362">
        <v>43707</v>
      </c>
      <c r="G932" s="363" t="s">
        <v>9325</v>
      </c>
      <c r="H932" s="363" t="s">
        <v>576</v>
      </c>
      <c r="I932" s="364">
        <v>1</v>
      </c>
      <c r="J932" s="364">
        <v>25</v>
      </c>
      <c r="K932" s="363" t="s">
        <v>815</v>
      </c>
      <c r="L932" s="292">
        <v>42.68</v>
      </c>
      <c r="M932" s="293" t="s">
        <v>577</v>
      </c>
      <c r="N932" s="293" t="s">
        <v>578</v>
      </c>
      <c r="O932" s="294" t="s">
        <v>10</v>
      </c>
      <c r="P932" s="295">
        <v>-14.691179999999999</v>
      </c>
      <c r="Q932" s="295" t="s">
        <v>447</v>
      </c>
      <c r="R932" s="296">
        <v>0</v>
      </c>
      <c r="S932" s="365">
        <v>9.006715769083419E-5</v>
      </c>
      <c r="T932" s="365">
        <v>2.2425085098702651E-4</v>
      </c>
      <c r="U932" s="365">
        <v>0.40163574539141794</v>
      </c>
      <c r="V932" s="366"/>
      <c r="W932" s="295"/>
      <c r="X932" s="295"/>
      <c r="Y932" s="295"/>
      <c r="Z932" s="313"/>
      <c r="AA932" s="313"/>
      <c r="AB932" s="301"/>
      <c r="AC932" s="295"/>
    </row>
    <row r="933" spans="1:29" ht="15">
      <c r="A933" s="247" t="s">
        <v>10861</v>
      </c>
      <c r="B933" s="287" t="s">
        <v>10862</v>
      </c>
      <c r="C933" s="287" t="s">
        <v>9347</v>
      </c>
      <c r="D933" s="305">
        <v>21</v>
      </c>
      <c r="E933" s="287" t="s">
        <v>42</v>
      </c>
      <c r="F933" s="362">
        <v>43707</v>
      </c>
      <c r="G933" s="363" t="s">
        <v>9325</v>
      </c>
      <c r="H933" s="363" t="s">
        <v>1124</v>
      </c>
      <c r="I933" s="364">
        <v>2</v>
      </c>
      <c r="J933" s="364">
        <v>1</v>
      </c>
      <c r="K933" s="363" t="s">
        <v>815</v>
      </c>
      <c r="L933" s="292">
        <v>34.71</v>
      </c>
      <c r="M933" s="293" t="s">
        <v>1125</v>
      </c>
      <c r="N933" s="293" t="s">
        <v>1126</v>
      </c>
      <c r="O933" s="294" t="s">
        <v>10</v>
      </c>
      <c r="P933" s="295">
        <v>8.7065459999999995</v>
      </c>
      <c r="Q933" s="295" t="s">
        <v>484</v>
      </c>
      <c r="R933" s="296">
        <v>0</v>
      </c>
      <c r="S933" s="365">
        <v>5.0386684749883912E-5</v>
      </c>
      <c r="T933" s="365">
        <v>6.9109043488496278E-4</v>
      </c>
      <c r="U933" s="365">
        <v>7.290895982125864E-2</v>
      </c>
      <c r="V933" s="366"/>
      <c r="W933" s="295"/>
      <c r="X933" s="295"/>
      <c r="Y933" s="295"/>
      <c r="Z933" s="313"/>
      <c r="AA933" s="313"/>
      <c r="AB933" s="301"/>
      <c r="AC933" s="295"/>
    </row>
    <row r="934" spans="1:29" ht="15">
      <c r="A934" s="247" t="s">
        <v>10863</v>
      </c>
      <c r="B934" s="287" t="s">
        <v>10864</v>
      </c>
      <c r="C934" s="287" t="s">
        <v>9350</v>
      </c>
      <c r="D934" s="305">
        <v>22</v>
      </c>
      <c r="E934" s="287" t="s">
        <v>42</v>
      </c>
      <c r="F934" s="362">
        <v>43707</v>
      </c>
      <c r="G934" s="363" t="s">
        <v>9325</v>
      </c>
      <c r="H934" s="363" t="s">
        <v>5417</v>
      </c>
      <c r="I934" s="364">
        <v>2</v>
      </c>
      <c r="J934" s="364">
        <v>1</v>
      </c>
      <c r="K934" s="363" t="s">
        <v>815</v>
      </c>
      <c r="L934" s="292">
        <v>13.66</v>
      </c>
      <c r="M934" s="293" t="s">
        <v>5418</v>
      </c>
      <c r="N934" s="293" t="s">
        <v>5419</v>
      </c>
      <c r="O934" s="294" t="s">
        <v>10</v>
      </c>
      <c r="P934" s="295">
        <v>-15.102548000000001</v>
      </c>
      <c r="Q934" s="295" t="s">
        <v>408</v>
      </c>
      <c r="R934" s="296">
        <v>0</v>
      </c>
      <c r="S934" s="365">
        <v>1.0488188476959907E-4</v>
      </c>
      <c r="T934" s="365">
        <v>2.0889969576078359E-4</v>
      </c>
      <c r="U934" s="365">
        <v>0.50206815470761634</v>
      </c>
      <c r="V934" s="366"/>
      <c r="W934" s="295"/>
      <c r="X934" s="295"/>
      <c r="Y934" s="295"/>
      <c r="Z934" s="313"/>
      <c r="AA934" s="313"/>
      <c r="AB934" s="301"/>
      <c r="AC934" s="295"/>
    </row>
    <row r="935" spans="1:29" ht="15">
      <c r="A935" s="247" t="s">
        <v>10865</v>
      </c>
      <c r="B935" s="287" t="s">
        <v>9378</v>
      </c>
      <c r="C935" s="287" t="s">
        <v>9351</v>
      </c>
      <c r="D935" s="305">
        <v>23</v>
      </c>
      <c r="E935" s="287" t="s">
        <v>42</v>
      </c>
      <c r="F935" s="362">
        <v>43707</v>
      </c>
      <c r="G935" s="363" t="s">
        <v>9325</v>
      </c>
      <c r="H935" s="363" t="s">
        <v>912</v>
      </c>
      <c r="I935" s="364">
        <v>2</v>
      </c>
      <c r="J935" s="364">
        <v>1</v>
      </c>
      <c r="K935" s="363" t="s">
        <v>815</v>
      </c>
      <c r="L935" s="292">
        <v>62.95</v>
      </c>
      <c r="M935" s="293" t="s">
        <v>913</v>
      </c>
      <c r="N935" s="293" t="s">
        <v>914</v>
      </c>
      <c r="O935" s="294" t="s">
        <v>10</v>
      </c>
      <c r="P935" s="295">
        <v>-2.9148578999999999</v>
      </c>
      <c r="Q935" s="295" t="s">
        <v>484</v>
      </c>
      <c r="R935" s="296">
        <v>0</v>
      </c>
      <c r="S935" s="365">
        <v>1.3019418022374751E-3</v>
      </c>
      <c r="T935" s="365">
        <v>6.427425726040297E-4</v>
      </c>
      <c r="U935" s="365">
        <v>2.0256038073886136</v>
      </c>
      <c r="V935" s="366"/>
      <c r="W935" s="295"/>
      <c r="X935" s="295"/>
      <c r="Y935" s="295"/>
      <c r="Z935" s="313"/>
      <c r="AA935" s="313"/>
      <c r="AB935" s="301"/>
      <c r="AC935" s="295"/>
    </row>
    <row r="936" spans="1:29" ht="15">
      <c r="A936" s="247" t="s">
        <v>176</v>
      </c>
      <c r="B936" s="287" t="s">
        <v>10866</v>
      </c>
      <c r="C936" s="287" t="s">
        <v>9352</v>
      </c>
      <c r="D936" s="305">
        <v>24</v>
      </c>
      <c r="E936" s="287" t="s">
        <v>42</v>
      </c>
      <c r="F936" s="362">
        <v>43707</v>
      </c>
      <c r="G936" s="363" t="s">
        <v>9325</v>
      </c>
      <c r="H936" s="363" t="s">
        <v>4499</v>
      </c>
      <c r="I936" s="364">
        <v>1</v>
      </c>
      <c r="J936" s="364">
        <v>2</v>
      </c>
      <c r="K936" s="363" t="s">
        <v>815</v>
      </c>
      <c r="L936" s="292">
        <v>108.04</v>
      </c>
      <c r="M936" s="293" t="s">
        <v>4500</v>
      </c>
      <c r="N936" s="293" t="s">
        <v>4501</v>
      </c>
      <c r="O936" s="294" t="s">
        <v>10</v>
      </c>
      <c r="P936" s="295">
        <v>5.5387259999999996</v>
      </c>
      <c r="Q936" s="295" t="s">
        <v>395</v>
      </c>
      <c r="R936" s="296">
        <v>0</v>
      </c>
      <c r="S936" s="365">
        <v>6.486309155036967E-4</v>
      </c>
      <c r="T936" s="365">
        <v>3.6513710407703082E-4</v>
      </c>
      <c r="U936" s="365">
        <v>1.7764037350935962</v>
      </c>
      <c r="V936" s="366"/>
      <c r="W936" s="295"/>
      <c r="X936" s="295"/>
      <c r="Y936" s="295"/>
      <c r="Z936" s="313"/>
      <c r="AA936" s="313"/>
      <c r="AB936" s="301"/>
      <c r="AC936" s="295"/>
    </row>
    <row r="937" spans="1:29" ht="15">
      <c r="A937" s="247" t="s">
        <v>10867</v>
      </c>
      <c r="B937" s="287" t="s">
        <v>10868</v>
      </c>
      <c r="C937" s="287" t="s">
        <v>9353</v>
      </c>
      <c r="D937" s="305">
        <v>25</v>
      </c>
      <c r="E937" s="287" t="s">
        <v>42</v>
      </c>
      <c r="F937" s="362">
        <v>43707</v>
      </c>
      <c r="G937" s="363" t="s">
        <v>9325</v>
      </c>
      <c r="H937" s="363" t="s">
        <v>625</v>
      </c>
      <c r="I937" s="364">
        <v>2</v>
      </c>
      <c r="J937" s="364">
        <v>1</v>
      </c>
      <c r="K937" s="363" t="s">
        <v>815</v>
      </c>
      <c r="L937" s="292">
        <v>281.33999999999997</v>
      </c>
      <c r="M937" s="293" t="s">
        <v>626</v>
      </c>
      <c r="N937" s="293" t="s">
        <v>627</v>
      </c>
      <c r="O937" s="294" t="s">
        <v>10</v>
      </c>
      <c r="P937" s="295">
        <v>-6.0257909999999999</v>
      </c>
      <c r="Q937" s="295" t="s">
        <v>408</v>
      </c>
      <c r="R937" s="296">
        <v>0</v>
      </c>
      <c r="S937" s="365">
        <v>2.9863494830884118E-3</v>
      </c>
      <c r="T937" s="365">
        <v>1.739152302701036E-3</v>
      </c>
      <c r="U937" s="365">
        <v>1.7171293615000731</v>
      </c>
      <c r="V937" s="366"/>
      <c r="W937" s="295"/>
      <c r="X937" s="295"/>
      <c r="Y937" s="295"/>
      <c r="Z937" s="313"/>
      <c r="AA937" s="313"/>
      <c r="AB937" s="301"/>
      <c r="AC937" s="295"/>
    </row>
    <row r="938" spans="1:29" ht="15">
      <c r="A938" s="247" t="s">
        <v>176</v>
      </c>
      <c r="B938" s="287" t="s">
        <v>10869</v>
      </c>
      <c r="C938" s="287" t="s">
        <v>9354</v>
      </c>
      <c r="D938" s="305">
        <v>26</v>
      </c>
      <c r="E938" s="287" t="s">
        <v>42</v>
      </c>
      <c r="F938" s="362">
        <v>43707</v>
      </c>
      <c r="G938" s="363" t="s">
        <v>9325</v>
      </c>
      <c r="H938" s="363" t="s">
        <v>1143</v>
      </c>
      <c r="I938" s="364">
        <v>1</v>
      </c>
      <c r="J938" s="364">
        <v>12</v>
      </c>
      <c r="K938" s="363" t="s">
        <v>815</v>
      </c>
      <c r="L938" s="292">
        <v>288.36</v>
      </c>
      <c r="M938" s="293" t="s">
        <v>1144</v>
      </c>
      <c r="N938" s="293" t="s">
        <v>1145</v>
      </c>
      <c r="O938" s="294" t="s">
        <v>10</v>
      </c>
      <c r="P938" s="295">
        <v>3.9847016000000002</v>
      </c>
      <c r="Q938" s="295" t="s">
        <v>408</v>
      </c>
      <c r="R938" s="296">
        <v>0</v>
      </c>
      <c r="S938" s="365">
        <v>5.1679031738050742E-3</v>
      </c>
      <c r="T938" s="365">
        <v>3.0594123819767233E-3</v>
      </c>
      <c r="U938" s="365">
        <v>1.6891816233240284</v>
      </c>
      <c r="V938" s="366"/>
      <c r="W938" s="295"/>
      <c r="X938" s="295"/>
      <c r="Y938" s="295"/>
      <c r="Z938" s="313"/>
      <c r="AA938" s="313"/>
      <c r="AB938" s="301"/>
      <c r="AC938" s="295"/>
    </row>
    <row r="939" spans="1:29" ht="15">
      <c r="A939" s="247" t="s">
        <v>176</v>
      </c>
      <c r="B939" s="287" t="s">
        <v>10870</v>
      </c>
      <c r="C939" s="287" t="s">
        <v>9355</v>
      </c>
      <c r="D939" s="305">
        <v>27</v>
      </c>
      <c r="E939" s="287" t="s">
        <v>42</v>
      </c>
      <c r="F939" s="362">
        <v>43707</v>
      </c>
      <c r="G939" s="363" t="s">
        <v>9325</v>
      </c>
      <c r="H939" s="363" t="s">
        <v>928</v>
      </c>
      <c r="I939" s="364">
        <v>1</v>
      </c>
      <c r="J939" s="364">
        <v>7</v>
      </c>
      <c r="K939" s="363" t="s">
        <v>815</v>
      </c>
      <c r="L939" s="292">
        <v>155.15</v>
      </c>
      <c r="M939" s="293" t="s">
        <v>929</v>
      </c>
      <c r="N939" s="293" t="s">
        <v>930</v>
      </c>
      <c r="O939" s="294" t="s">
        <v>10</v>
      </c>
      <c r="P939" s="295">
        <v>-2.5256037999999998</v>
      </c>
      <c r="Q939" s="295" t="s">
        <v>280</v>
      </c>
      <c r="R939" s="296">
        <v>0</v>
      </c>
      <c r="S939" s="365">
        <v>7.0240162207774019E-4</v>
      </c>
      <c r="T939" s="365">
        <v>1.023141938762054E-3</v>
      </c>
      <c r="U939" s="365">
        <v>0.68651434905269149</v>
      </c>
      <c r="V939" s="366"/>
      <c r="W939" s="295"/>
      <c r="X939" s="295"/>
      <c r="Y939" s="295"/>
      <c r="Z939" s="313"/>
      <c r="AA939" s="313"/>
      <c r="AB939" s="301"/>
      <c r="AC939" s="295"/>
    </row>
    <row r="940" spans="1:29" ht="15">
      <c r="A940" s="247" t="s">
        <v>176</v>
      </c>
      <c r="B940" s="287" t="s">
        <v>9383</v>
      </c>
      <c r="C940" s="287" t="s">
        <v>9356</v>
      </c>
      <c r="D940" s="305">
        <v>28</v>
      </c>
      <c r="E940" s="287" t="s">
        <v>42</v>
      </c>
      <c r="F940" s="362">
        <v>43707</v>
      </c>
      <c r="G940" s="363" t="s">
        <v>9325</v>
      </c>
      <c r="H940" s="363" t="s">
        <v>4514</v>
      </c>
      <c r="I940" s="364">
        <v>1</v>
      </c>
      <c r="J940" s="364">
        <v>2</v>
      </c>
      <c r="K940" s="363" t="s">
        <v>815</v>
      </c>
      <c r="L940" s="292">
        <v>16.600000000000001</v>
      </c>
      <c r="M940" s="293" t="s">
        <v>4515</v>
      </c>
      <c r="N940" s="293" t="s">
        <v>4516</v>
      </c>
      <c r="O940" s="294" t="s">
        <v>10</v>
      </c>
      <c r="P940" s="295">
        <v>-9.6352759999999993</v>
      </c>
      <c r="Q940" s="295" t="s">
        <v>408</v>
      </c>
      <c r="R940" s="296">
        <v>0</v>
      </c>
      <c r="S940" s="365">
        <v>1.9226960832703939E-4</v>
      </c>
      <c r="T940" s="365">
        <v>6.8217139899024804E-4</v>
      </c>
      <c r="U940" s="365">
        <v>0.28184941293586535</v>
      </c>
      <c r="V940" s="366"/>
      <c r="W940" s="295"/>
      <c r="X940" s="295"/>
      <c r="Y940" s="295"/>
      <c r="Z940" s="313"/>
      <c r="AA940" s="313"/>
      <c r="AB940" s="301"/>
      <c r="AC940" s="295"/>
    </row>
    <row r="941" spans="1:29" ht="15">
      <c r="A941" s="247" t="s">
        <v>10871</v>
      </c>
      <c r="B941" s="287" t="s">
        <v>10872</v>
      </c>
      <c r="C941" s="287" t="s">
        <v>9357</v>
      </c>
      <c r="D941" s="305">
        <v>29</v>
      </c>
      <c r="E941" s="287" t="s">
        <v>42</v>
      </c>
      <c r="F941" s="362">
        <v>43707</v>
      </c>
      <c r="G941" s="363" t="s">
        <v>9325</v>
      </c>
      <c r="H941" s="363" t="s">
        <v>2603</v>
      </c>
      <c r="I941" s="364">
        <v>2</v>
      </c>
      <c r="J941" s="364">
        <v>1</v>
      </c>
      <c r="K941" s="363" t="s">
        <v>815</v>
      </c>
      <c r="L941" s="292">
        <v>16.510000000000002</v>
      </c>
      <c r="M941" s="293" t="s">
        <v>2604</v>
      </c>
      <c r="N941" s="293" t="s">
        <v>2605</v>
      </c>
      <c r="O941" s="294" t="s">
        <v>10</v>
      </c>
      <c r="P941" s="295">
        <v>-36.377650000000003</v>
      </c>
      <c r="Q941" s="295" t="s">
        <v>408</v>
      </c>
      <c r="R941" s="296">
        <v>0</v>
      </c>
      <c r="S941" s="365">
        <v>1.5931878573880947E-4</v>
      </c>
      <c r="T941" s="365">
        <v>1.7022975924979109E-4</v>
      </c>
      <c r="U941" s="365">
        <v>0.93590442964222775</v>
      </c>
      <c r="V941" s="366"/>
      <c r="W941" s="295"/>
      <c r="X941" s="295"/>
      <c r="Y941" s="295"/>
      <c r="Z941" s="313"/>
      <c r="AA941" s="313"/>
      <c r="AB941" s="301"/>
      <c r="AC941" s="295"/>
    </row>
    <row r="942" spans="1:29" ht="15">
      <c r="A942" s="247" t="s">
        <v>10873</v>
      </c>
      <c r="B942" s="287" t="s">
        <v>9389</v>
      </c>
      <c r="C942" s="287" t="s">
        <v>9358</v>
      </c>
      <c r="D942" s="305">
        <v>30</v>
      </c>
      <c r="E942" s="287" t="s">
        <v>42</v>
      </c>
      <c r="F942" s="362">
        <v>43707</v>
      </c>
      <c r="G942" s="363" t="s">
        <v>9325</v>
      </c>
      <c r="H942" s="363" t="s">
        <v>4531</v>
      </c>
      <c r="I942" s="364">
        <v>2</v>
      </c>
      <c r="J942" s="364">
        <v>1</v>
      </c>
      <c r="K942" s="363" t="s">
        <v>815</v>
      </c>
      <c r="L942" s="292">
        <v>51</v>
      </c>
      <c r="M942" s="293" t="s">
        <v>4532</v>
      </c>
      <c r="N942" s="293" t="s">
        <v>4533</v>
      </c>
      <c r="O942" s="294" t="s">
        <v>10</v>
      </c>
      <c r="P942" s="295">
        <v>7.2104216000000001</v>
      </c>
      <c r="Q942" s="295" t="s">
        <v>447</v>
      </c>
      <c r="R942" s="296">
        <v>0</v>
      </c>
      <c r="S942" s="365">
        <v>4.8254369991142189E-4</v>
      </c>
      <c r="T942" s="365">
        <v>6.1885315372117245E-4</v>
      </c>
      <c r="U942" s="365">
        <v>0.77973861328795058</v>
      </c>
      <c r="V942" s="366"/>
      <c r="W942" s="295"/>
      <c r="X942" s="295"/>
      <c r="Y942" s="295"/>
      <c r="Z942" s="313"/>
      <c r="AA942" s="313"/>
      <c r="AB942" s="301"/>
      <c r="AC942" s="295"/>
    </row>
    <row r="943" spans="1:29" ht="15">
      <c r="A943" s="247" t="s">
        <v>176</v>
      </c>
      <c r="B943" s="287" t="s">
        <v>10874</v>
      </c>
      <c r="C943" s="287" t="s">
        <v>9359</v>
      </c>
      <c r="D943" s="305">
        <v>31</v>
      </c>
      <c r="E943" s="287" t="s">
        <v>42</v>
      </c>
      <c r="F943" s="362">
        <v>43707</v>
      </c>
      <c r="G943" s="363" t="s">
        <v>9325</v>
      </c>
      <c r="H943" s="363" t="s">
        <v>2076</v>
      </c>
      <c r="I943" s="364">
        <v>1</v>
      </c>
      <c r="J943" s="364">
        <v>2</v>
      </c>
      <c r="K943" s="363" t="s">
        <v>815</v>
      </c>
      <c r="L943" s="292">
        <v>253.77</v>
      </c>
      <c r="M943" s="293" t="s">
        <v>2077</v>
      </c>
      <c r="N943" s="293" t="s">
        <v>2078</v>
      </c>
      <c r="O943" s="294" t="s">
        <v>10</v>
      </c>
      <c r="P943" s="295">
        <v>2.4298668000000001</v>
      </c>
      <c r="Q943" s="295" t="s">
        <v>404</v>
      </c>
      <c r="R943" s="296">
        <v>0</v>
      </c>
      <c r="S943" s="365">
        <v>8.0472707409066788E-5</v>
      </c>
      <c r="T943" s="365">
        <v>6.6747447800685213E-4</v>
      </c>
      <c r="U943" s="365">
        <v>0.12056297290851722</v>
      </c>
      <c r="V943" s="366"/>
      <c r="W943" s="295"/>
      <c r="X943" s="295"/>
      <c r="Y943" s="295"/>
      <c r="Z943" s="313"/>
      <c r="AA943" s="313"/>
      <c r="AB943" s="301"/>
      <c r="AC943" s="295"/>
    </row>
    <row r="944" spans="1:29" ht="15">
      <c r="A944" s="247" t="s">
        <v>176</v>
      </c>
      <c r="B944" s="287" t="s">
        <v>10875</v>
      </c>
      <c r="C944" s="287" t="s">
        <v>9360</v>
      </c>
      <c r="D944" s="305">
        <v>32</v>
      </c>
      <c r="E944" s="287" t="s">
        <v>42</v>
      </c>
      <c r="F944" s="362">
        <v>43707</v>
      </c>
      <c r="G944" s="363" t="s">
        <v>9325</v>
      </c>
      <c r="H944" s="363" t="s">
        <v>9033</v>
      </c>
      <c r="I944" s="364">
        <v>1</v>
      </c>
      <c r="J944" s="364">
        <v>2</v>
      </c>
      <c r="K944" s="363" t="s">
        <v>815</v>
      </c>
      <c r="L944" s="292">
        <v>40.729999999999997</v>
      </c>
      <c r="M944" s="293" t="s">
        <v>8571</v>
      </c>
      <c r="N944" s="293" t="s">
        <v>9034</v>
      </c>
      <c r="O944" s="294" t="s">
        <v>10</v>
      </c>
      <c r="P944" s="295">
        <v>-9.8115205999999996E-2</v>
      </c>
      <c r="Q944" s="295" t="s">
        <v>447</v>
      </c>
      <c r="R944" s="296">
        <v>0</v>
      </c>
      <c r="S944" s="365">
        <v>4.4526075395270078E-4</v>
      </c>
      <c r="T944" s="365">
        <v>4.8047873318596225E-4</v>
      </c>
      <c r="U944" s="365">
        <v>0.92670231416958293</v>
      </c>
      <c r="V944" s="366"/>
      <c r="W944" s="295"/>
      <c r="X944" s="295"/>
      <c r="Y944" s="295"/>
      <c r="Z944" s="313"/>
      <c r="AA944" s="313"/>
      <c r="AB944" s="301"/>
      <c r="AC944" s="295"/>
    </row>
    <row r="945" spans="1:29" ht="15">
      <c r="A945" s="247" t="s">
        <v>10876</v>
      </c>
      <c r="B945" s="287" t="s">
        <v>10877</v>
      </c>
      <c r="C945" s="287" t="s">
        <v>9361</v>
      </c>
      <c r="D945" s="305">
        <v>33</v>
      </c>
      <c r="E945" s="287" t="s">
        <v>42</v>
      </c>
      <c r="F945" s="362">
        <v>43707</v>
      </c>
      <c r="G945" s="363" t="s">
        <v>9325</v>
      </c>
      <c r="H945" s="363" t="s">
        <v>3878</v>
      </c>
      <c r="I945" s="364">
        <v>2</v>
      </c>
      <c r="J945" s="364">
        <v>1</v>
      </c>
      <c r="K945" s="363" t="s">
        <v>815</v>
      </c>
      <c r="L945" s="292">
        <v>138.27000000000001</v>
      </c>
      <c r="M945" s="293" t="s">
        <v>3879</v>
      </c>
      <c r="N945" s="293" t="s">
        <v>3880</v>
      </c>
      <c r="O945" s="294" t="s">
        <v>10</v>
      </c>
      <c r="P945" s="295">
        <v>-0.48937797999999999</v>
      </c>
      <c r="Q945" s="295" t="s">
        <v>404</v>
      </c>
      <c r="R945" s="296">
        <v>0</v>
      </c>
      <c r="S945" s="365">
        <v>1.0293355380566922E-3</v>
      </c>
      <c r="T945" s="365">
        <v>1.1649759987130992E-3</v>
      </c>
      <c r="U945" s="365">
        <v>0.88356802131010137</v>
      </c>
      <c r="V945" s="366"/>
      <c r="W945" s="295"/>
      <c r="X945" s="295"/>
      <c r="Y945" s="295"/>
      <c r="Z945" s="313"/>
      <c r="AA945" s="313"/>
      <c r="AB945" s="301"/>
      <c r="AC945" s="295"/>
    </row>
    <row r="946" spans="1:29" ht="15">
      <c r="A946" s="247" t="s">
        <v>176</v>
      </c>
      <c r="B946" s="287" t="s">
        <v>9394</v>
      </c>
      <c r="C946" s="287" t="s">
        <v>9362</v>
      </c>
      <c r="D946" s="305">
        <v>34</v>
      </c>
      <c r="E946" s="287" t="s">
        <v>42</v>
      </c>
      <c r="F946" s="362">
        <v>43707</v>
      </c>
      <c r="G946" s="363" t="s">
        <v>9325</v>
      </c>
      <c r="H946" s="363" t="s">
        <v>4301</v>
      </c>
      <c r="I946" s="364">
        <v>2</v>
      </c>
      <c r="J946" s="364">
        <v>2</v>
      </c>
      <c r="K946" s="363" t="s">
        <v>815</v>
      </c>
      <c r="L946" s="292">
        <v>86.47</v>
      </c>
      <c r="M946" s="293" t="s">
        <v>4302</v>
      </c>
      <c r="N946" s="293" t="s">
        <v>4303</v>
      </c>
      <c r="O946" s="294" t="s">
        <v>10</v>
      </c>
      <c r="P946" s="295">
        <v>4.193282</v>
      </c>
      <c r="Q946" s="295" t="s">
        <v>484</v>
      </c>
      <c r="R946" s="296">
        <v>0</v>
      </c>
      <c r="S946" s="365">
        <v>7.6585447661283272E-3</v>
      </c>
      <c r="T946" s="365">
        <v>9.2589378623332986E-3</v>
      </c>
      <c r="U946" s="365">
        <v>0.82715154588998785</v>
      </c>
      <c r="V946" s="366"/>
      <c r="W946" s="295"/>
      <c r="X946" s="295"/>
      <c r="Y946" s="295"/>
      <c r="Z946" s="313"/>
      <c r="AA946" s="313"/>
      <c r="AB946" s="301"/>
      <c r="AC946" s="295"/>
    </row>
    <row r="947" spans="1:29" ht="15">
      <c r="A947" s="247" t="s">
        <v>176</v>
      </c>
      <c r="B947" s="287" t="s">
        <v>10878</v>
      </c>
      <c r="C947" s="287" t="s">
        <v>9363</v>
      </c>
      <c r="D947" s="305">
        <v>35</v>
      </c>
      <c r="E947" s="287" t="s">
        <v>42</v>
      </c>
      <c r="F947" s="362">
        <v>43707</v>
      </c>
      <c r="G947" s="363" t="s">
        <v>9325</v>
      </c>
      <c r="H947" s="363" t="s">
        <v>1421</v>
      </c>
      <c r="I947" s="364">
        <v>2</v>
      </c>
      <c r="J947" s="364">
        <v>2</v>
      </c>
      <c r="K947" s="363" t="s">
        <v>815</v>
      </c>
      <c r="L947" s="292">
        <v>45.27</v>
      </c>
      <c r="M947" s="293" t="s">
        <v>1422</v>
      </c>
      <c r="N947" s="293" t="s">
        <v>1423</v>
      </c>
      <c r="O947" s="294" t="s">
        <v>10</v>
      </c>
      <c r="P947" s="295">
        <v>0.84651710000000002</v>
      </c>
      <c r="Q947" s="295" t="s">
        <v>484</v>
      </c>
      <c r="R947" s="296">
        <v>0</v>
      </c>
      <c r="S947" s="365">
        <v>1.9212157179912908E-3</v>
      </c>
      <c r="T947" s="365">
        <v>2.0128934427624443E-3</v>
      </c>
      <c r="U947" s="365">
        <v>0.95445475511841438</v>
      </c>
      <c r="V947" s="366"/>
      <c r="W947" s="295"/>
      <c r="X947" s="295"/>
      <c r="Y947" s="295"/>
      <c r="Z947" s="313"/>
      <c r="AA947" s="313"/>
      <c r="AB947" s="301"/>
      <c r="AC947" s="295"/>
    </row>
    <row r="948" spans="1:29" ht="15">
      <c r="A948" s="247" t="s">
        <v>176</v>
      </c>
      <c r="B948" s="287" t="s">
        <v>10879</v>
      </c>
      <c r="C948" s="287" t="s">
        <v>9365</v>
      </c>
      <c r="D948" s="305">
        <v>36</v>
      </c>
      <c r="E948" s="287" t="s">
        <v>42</v>
      </c>
      <c r="F948" s="362">
        <v>43707</v>
      </c>
      <c r="G948" s="363" t="s">
        <v>9325</v>
      </c>
      <c r="H948" s="363" t="s">
        <v>2939</v>
      </c>
      <c r="I948" s="364">
        <v>1</v>
      </c>
      <c r="J948" s="364">
        <v>23</v>
      </c>
      <c r="K948" s="363" t="s">
        <v>815</v>
      </c>
      <c r="L948" s="292">
        <v>36.4</v>
      </c>
      <c r="M948" s="293" t="s">
        <v>2940</v>
      </c>
      <c r="N948" s="293" t="s">
        <v>2941</v>
      </c>
      <c r="O948" s="294" t="s">
        <v>10</v>
      </c>
      <c r="P948" s="295">
        <v>6.6198110000000003</v>
      </c>
      <c r="Q948" s="295" t="s">
        <v>447</v>
      </c>
      <c r="R948" s="296">
        <v>0</v>
      </c>
      <c r="S948" s="365">
        <v>9.484397550927591E-5</v>
      </c>
      <c r="T948" s="365">
        <v>3.9610279159084638E-4</v>
      </c>
      <c r="U948" s="365">
        <v>0.23944283535180133</v>
      </c>
      <c r="V948" s="366"/>
      <c r="W948" s="295"/>
      <c r="X948" s="295"/>
      <c r="Y948" s="295"/>
      <c r="Z948" s="313"/>
      <c r="AA948" s="313"/>
      <c r="AB948" s="301"/>
      <c r="AC948" s="295"/>
    </row>
    <row r="949" spans="1:29" ht="15">
      <c r="A949" s="247" t="s">
        <v>176</v>
      </c>
      <c r="B949" s="287" t="s">
        <v>9816</v>
      </c>
      <c r="C949" s="287" t="s">
        <v>9366</v>
      </c>
      <c r="D949" s="305">
        <v>37</v>
      </c>
      <c r="E949" s="287" t="s">
        <v>42</v>
      </c>
      <c r="F949" s="362">
        <v>43707</v>
      </c>
      <c r="G949" s="363" t="s">
        <v>9325</v>
      </c>
      <c r="H949" s="363" t="s">
        <v>956</v>
      </c>
      <c r="I949" s="364">
        <v>1</v>
      </c>
      <c r="J949" s="364">
        <v>8</v>
      </c>
      <c r="K949" s="363" t="s">
        <v>815</v>
      </c>
      <c r="L949" s="292">
        <v>293.75</v>
      </c>
      <c r="M949" s="293" t="s">
        <v>957</v>
      </c>
      <c r="N949" s="293" t="s">
        <v>958</v>
      </c>
      <c r="O949" s="294" t="s">
        <v>10</v>
      </c>
      <c r="P949" s="295">
        <v>-9.0529080000000004</v>
      </c>
      <c r="Q949" s="295" t="s">
        <v>447</v>
      </c>
      <c r="R949" s="296">
        <v>0</v>
      </c>
      <c r="S949" s="365">
        <v>1.2118133287639218E-2</v>
      </c>
      <c r="T949" s="365">
        <v>5.3948689295012569E-3</v>
      </c>
      <c r="U949" s="365">
        <v>2.2462331237321664</v>
      </c>
      <c r="V949" s="366"/>
      <c r="W949" s="295"/>
      <c r="X949" s="295"/>
      <c r="Y949" s="295"/>
      <c r="Z949" s="313"/>
      <c r="AA949" s="313"/>
      <c r="AB949" s="301"/>
      <c r="AC949" s="295"/>
    </row>
    <row r="950" spans="1:29" ht="15">
      <c r="A950" s="247" t="s">
        <v>176</v>
      </c>
      <c r="B950" s="287" t="s">
        <v>10880</v>
      </c>
      <c r="C950" s="287" t="s">
        <v>9367</v>
      </c>
      <c r="D950" s="305">
        <v>38</v>
      </c>
      <c r="E950" s="287" t="s">
        <v>42</v>
      </c>
      <c r="F950" s="362">
        <v>43707</v>
      </c>
      <c r="G950" s="363" t="s">
        <v>9325</v>
      </c>
      <c r="H950" s="363" t="s">
        <v>1666</v>
      </c>
      <c r="I950" s="364">
        <v>2</v>
      </c>
      <c r="J950" s="364">
        <v>2</v>
      </c>
      <c r="K950" s="363" t="s">
        <v>815</v>
      </c>
      <c r="L950" s="292">
        <v>84.5</v>
      </c>
      <c r="M950" s="293" t="s">
        <v>1667</v>
      </c>
      <c r="N950" s="293" t="s">
        <v>1668</v>
      </c>
      <c r="O950" s="294" t="s">
        <v>10</v>
      </c>
      <c r="P950" s="295">
        <v>-1.7784476</v>
      </c>
      <c r="Q950" s="295" t="s">
        <v>399</v>
      </c>
      <c r="R950" s="296">
        <v>0</v>
      </c>
      <c r="S950" s="365">
        <v>7.0454700953823226E-3</v>
      </c>
      <c r="T950" s="365">
        <v>4.2800025674833231E-3</v>
      </c>
      <c r="U950" s="365">
        <v>1.6461368852694678</v>
      </c>
      <c r="V950" s="366"/>
      <c r="W950" s="295"/>
      <c r="X950" s="295"/>
      <c r="Y950" s="295"/>
      <c r="Z950" s="313"/>
      <c r="AA950" s="313"/>
      <c r="AB950" s="301"/>
      <c r="AC950" s="295"/>
    </row>
    <row r="951" spans="1:29" ht="15">
      <c r="A951" s="247" t="s">
        <v>9395</v>
      </c>
      <c r="B951" s="287" t="s">
        <v>9396</v>
      </c>
      <c r="C951" s="287" t="s">
        <v>9368</v>
      </c>
      <c r="D951" s="305">
        <v>39</v>
      </c>
      <c r="E951" s="287" t="s">
        <v>42</v>
      </c>
      <c r="F951" s="362">
        <v>43707</v>
      </c>
      <c r="G951" s="363" t="s">
        <v>9325</v>
      </c>
      <c r="H951" s="363" t="s">
        <v>2643</v>
      </c>
      <c r="I951" s="364">
        <v>2</v>
      </c>
      <c r="J951" s="364">
        <v>1</v>
      </c>
      <c r="K951" s="363" t="s">
        <v>815</v>
      </c>
      <c r="L951" s="292">
        <v>43.48</v>
      </c>
      <c r="M951" s="293" t="s">
        <v>2644</v>
      </c>
      <c r="N951" s="293" t="s">
        <v>2645</v>
      </c>
      <c r="O951" s="294" t="s">
        <v>10</v>
      </c>
      <c r="P951" s="295">
        <v>-15.342682999999999</v>
      </c>
      <c r="Q951" s="295" t="s">
        <v>484</v>
      </c>
      <c r="R951" s="296">
        <v>0</v>
      </c>
      <c r="S951" s="365">
        <v>1.8537088756937522E-3</v>
      </c>
      <c r="T951" s="365">
        <v>1.3418481665700612E-3</v>
      </c>
      <c r="U951" s="365">
        <v>1.3814594839236347</v>
      </c>
      <c r="V951" s="366"/>
      <c r="W951" s="295"/>
      <c r="X951" s="295"/>
      <c r="Y951" s="295"/>
      <c r="Z951" s="313"/>
      <c r="AA951" s="313"/>
      <c r="AB951" s="301"/>
      <c r="AC951" s="295"/>
    </row>
    <row r="952" spans="1:29" ht="15">
      <c r="A952" s="247" t="s">
        <v>176</v>
      </c>
      <c r="B952" s="287" t="s">
        <v>9810</v>
      </c>
      <c r="C952" s="287" t="s">
        <v>9369</v>
      </c>
      <c r="D952" s="305">
        <v>40</v>
      </c>
      <c r="E952" s="287" t="s">
        <v>42</v>
      </c>
      <c r="F952" s="362">
        <v>43707</v>
      </c>
      <c r="G952" s="363" t="s">
        <v>9325</v>
      </c>
      <c r="H952" s="363" t="s">
        <v>683</v>
      </c>
      <c r="I952" s="364">
        <v>2</v>
      </c>
      <c r="J952" s="364">
        <v>2</v>
      </c>
      <c r="K952" s="363" t="s">
        <v>815</v>
      </c>
      <c r="L952" s="292">
        <v>110.79</v>
      </c>
      <c r="M952" s="293" t="s">
        <v>684</v>
      </c>
      <c r="N952" s="293" t="s">
        <v>685</v>
      </c>
      <c r="O952" s="294" t="s">
        <v>10</v>
      </c>
      <c r="P952" s="295">
        <v>-5.6222859999999999</v>
      </c>
      <c r="Q952" s="295" t="s">
        <v>408</v>
      </c>
      <c r="R952" s="296">
        <v>0</v>
      </c>
      <c r="S952" s="365">
        <v>9.0220705558472652E-4</v>
      </c>
      <c r="T952" s="365">
        <v>1.0649864943736696E-3</v>
      </c>
      <c r="U952" s="365">
        <v>0.84715351823811114</v>
      </c>
      <c r="V952" s="366"/>
      <c r="W952" s="295"/>
      <c r="X952" s="295"/>
      <c r="Y952" s="295"/>
      <c r="Z952" s="313"/>
      <c r="AA952" s="313"/>
      <c r="AB952" s="301"/>
      <c r="AC952" s="295"/>
    </row>
    <row r="953" spans="1:29" ht="15">
      <c r="A953" s="247" t="s">
        <v>9397</v>
      </c>
      <c r="B953" s="287" t="s">
        <v>9398</v>
      </c>
      <c r="C953" s="287" t="s">
        <v>9370</v>
      </c>
      <c r="D953" s="305">
        <v>41</v>
      </c>
      <c r="E953" s="287" t="s">
        <v>42</v>
      </c>
      <c r="F953" s="362">
        <v>43707</v>
      </c>
      <c r="G953" s="363" t="s">
        <v>9325</v>
      </c>
      <c r="H953" s="363" t="s">
        <v>4879</v>
      </c>
      <c r="I953" s="364">
        <v>2</v>
      </c>
      <c r="J953" s="364">
        <v>1</v>
      </c>
      <c r="K953" s="363" t="s">
        <v>815</v>
      </c>
      <c r="L953" s="292">
        <v>29.55</v>
      </c>
      <c r="M953" s="293" t="s">
        <v>4880</v>
      </c>
      <c r="N953" s="293" t="s">
        <v>4881</v>
      </c>
      <c r="O953" s="294" t="s">
        <v>10</v>
      </c>
      <c r="P953" s="295">
        <v>-0.26999711999999998</v>
      </c>
      <c r="Q953" s="295" t="s">
        <v>447</v>
      </c>
      <c r="R953" s="296">
        <v>0</v>
      </c>
      <c r="S953" s="365">
        <v>1.9024815087157862E-4</v>
      </c>
      <c r="T953" s="365">
        <v>8.9990985754449229E-4</v>
      </c>
      <c r="U953" s="365">
        <v>0.21140800856509406</v>
      </c>
      <c r="V953" s="366"/>
      <c r="W953" s="295"/>
      <c r="X953" s="295"/>
      <c r="Y953" s="295"/>
      <c r="Z953" s="313"/>
      <c r="AA953" s="313"/>
      <c r="AB953" s="301"/>
      <c r="AC953" s="295"/>
    </row>
    <row r="954" spans="1:29" ht="15">
      <c r="A954" s="247" t="s">
        <v>176</v>
      </c>
      <c r="B954" s="287" t="s">
        <v>9819</v>
      </c>
      <c r="C954" s="287" t="s">
        <v>9371</v>
      </c>
      <c r="D954" s="305">
        <v>42</v>
      </c>
      <c r="E954" s="287" t="s">
        <v>42</v>
      </c>
      <c r="F954" s="362">
        <v>43707</v>
      </c>
      <c r="G954" s="363" t="s">
        <v>9325</v>
      </c>
      <c r="H954" s="363" t="s">
        <v>9279</v>
      </c>
      <c r="I954" s="364">
        <v>2</v>
      </c>
      <c r="J954" s="364">
        <v>2</v>
      </c>
      <c r="K954" s="363" t="s">
        <v>815</v>
      </c>
      <c r="L954" s="292">
        <v>82.7</v>
      </c>
      <c r="M954" s="293" t="s">
        <v>8628</v>
      </c>
      <c r="N954" s="293" t="s">
        <v>9280</v>
      </c>
      <c r="O954" s="294" t="s">
        <v>10</v>
      </c>
      <c r="P954" s="295">
        <v>-3.9712071</v>
      </c>
      <c r="Q954" s="295" t="s">
        <v>408</v>
      </c>
      <c r="R954" s="296">
        <v>0</v>
      </c>
      <c r="S954" s="365">
        <v>1.7079652123630894E-4</v>
      </c>
      <c r="T954" s="365">
        <v>3.7925390795421189E-4</v>
      </c>
      <c r="U954" s="365">
        <v>0.45034874434815197</v>
      </c>
      <c r="V954" s="366"/>
      <c r="W954" s="295"/>
      <c r="X954" s="295"/>
      <c r="Y954" s="295"/>
      <c r="Z954" s="313"/>
      <c r="AA954" s="313"/>
      <c r="AB954" s="301"/>
      <c r="AC954" s="295"/>
    </row>
    <row r="955" spans="1:29" ht="15">
      <c r="A955" s="247" t="s">
        <v>176</v>
      </c>
      <c r="B955" s="287" t="s">
        <v>10881</v>
      </c>
      <c r="C955" s="287" t="s">
        <v>9372</v>
      </c>
      <c r="D955" s="305">
        <v>43</v>
      </c>
      <c r="E955" s="287" t="s">
        <v>42</v>
      </c>
      <c r="F955" s="362">
        <v>43707</v>
      </c>
      <c r="G955" s="363" t="s">
        <v>9325</v>
      </c>
      <c r="H955" s="363" t="s">
        <v>4321</v>
      </c>
      <c r="I955" s="364">
        <v>2</v>
      </c>
      <c r="J955" s="364">
        <v>2</v>
      </c>
      <c r="K955" s="363" t="s">
        <v>815</v>
      </c>
      <c r="L955" s="292">
        <v>72.09</v>
      </c>
      <c r="M955" s="293" t="s">
        <v>4322</v>
      </c>
      <c r="N955" s="293" t="s">
        <v>4323</v>
      </c>
      <c r="O955" s="294" t="s">
        <v>10</v>
      </c>
      <c r="P955" s="295">
        <v>-13.778263000000001</v>
      </c>
      <c r="Q955" s="295" t="s">
        <v>447</v>
      </c>
      <c r="R955" s="296">
        <v>0</v>
      </c>
      <c r="S955" s="365">
        <v>5.8407278565087289E-3</v>
      </c>
      <c r="T955" s="365">
        <v>5.3499447827298225E-3</v>
      </c>
      <c r="U955" s="365">
        <v>1.0917361007842932</v>
      </c>
      <c r="V955" s="366"/>
      <c r="W955" s="295"/>
      <c r="X955" s="295"/>
      <c r="Y955" s="295"/>
      <c r="Z955" s="313"/>
      <c r="AA955" s="313"/>
      <c r="AB955" s="301"/>
      <c r="AC955" s="295"/>
    </row>
    <row r="956" spans="1:29" ht="15">
      <c r="A956" s="247" t="s">
        <v>176</v>
      </c>
      <c r="B956" s="287" t="s">
        <v>10882</v>
      </c>
      <c r="C956" s="287" t="s">
        <v>9373</v>
      </c>
      <c r="D956" s="305">
        <v>44</v>
      </c>
      <c r="E956" s="287" t="s">
        <v>42</v>
      </c>
      <c r="F956" s="362">
        <v>43707</v>
      </c>
      <c r="G956" s="363" t="s">
        <v>9325</v>
      </c>
      <c r="H956" s="363" t="s">
        <v>1175</v>
      </c>
      <c r="I956" s="364">
        <v>2</v>
      </c>
      <c r="J956" s="364">
        <v>2</v>
      </c>
      <c r="K956" s="363" t="s">
        <v>815</v>
      </c>
      <c r="L956" s="292">
        <v>83.62</v>
      </c>
      <c r="M956" s="293" t="s">
        <v>1176</v>
      </c>
      <c r="N956" s="293" t="s">
        <v>1177</v>
      </c>
      <c r="O956" s="294" t="s">
        <v>10</v>
      </c>
      <c r="P956" s="295">
        <v>3.7340282999999999</v>
      </c>
      <c r="Q956" s="295" t="s">
        <v>447</v>
      </c>
      <c r="R956" s="296">
        <v>0</v>
      </c>
      <c r="S956" s="365">
        <v>1.2105756090509689E-3</v>
      </c>
      <c r="T956" s="365">
        <v>2.1870033861088488E-3</v>
      </c>
      <c r="U956" s="365">
        <v>0.55353165739941734</v>
      </c>
      <c r="V956" s="366"/>
      <c r="W956" s="295"/>
      <c r="X956" s="295"/>
      <c r="Y956" s="295"/>
      <c r="Z956" s="313"/>
      <c r="AA956" s="313"/>
      <c r="AB956" s="301"/>
      <c r="AC956" s="295"/>
    </row>
    <row r="957" spans="1:29" ht="15">
      <c r="A957" s="247" t="s">
        <v>176</v>
      </c>
      <c r="B957" s="287" t="s">
        <v>9807</v>
      </c>
      <c r="C957" s="287" t="s">
        <v>9374</v>
      </c>
      <c r="D957" s="305">
        <v>45</v>
      </c>
      <c r="E957" s="287" t="s">
        <v>42</v>
      </c>
      <c r="F957" s="362">
        <v>43707</v>
      </c>
      <c r="G957" s="363" t="s">
        <v>9325</v>
      </c>
      <c r="H957" s="363" t="s">
        <v>4600</v>
      </c>
      <c r="I957" s="364">
        <v>2</v>
      </c>
      <c r="J957" s="364">
        <v>7</v>
      </c>
      <c r="K957" s="363" t="s">
        <v>815</v>
      </c>
      <c r="L957" s="292">
        <v>33.799999999999997</v>
      </c>
      <c r="M957" s="293" t="s">
        <v>4601</v>
      </c>
      <c r="N957" s="293" t="s">
        <v>4602</v>
      </c>
      <c r="O957" s="294" t="s">
        <v>10</v>
      </c>
      <c r="P957" s="295">
        <v>7.2675346999999997</v>
      </c>
      <c r="Q957" s="295" t="s">
        <v>447</v>
      </c>
      <c r="R957" s="296">
        <v>0</v>
      </c>
      <c r="S957" s="365">
        <v>7.2410819256605216E-5</v>
      </c>
      <c r="T957" s="365">
        <v>3.5298953146858806E-4</v>
      </c>
      <c r="U957" s="365">
        <v>0.20513588308226907</v>
      </c>
      <c r="V957" s="366"/>
      <c r="W957" s="295"/>
      <c r="X957" s="295"/>
      <c r="Y957" s="295"/>
      <c r="Z957" s="313"/>
      <c r="AA957" s="313"/>
      <c r="AB957" s="301"/>
      <c r="AC957" s="295"/>
    </row>
    <row r="958" spans="1:29" ht="15">
      <c r="A958" s="247" t="s">
        <v>176</v>
      </c>
      <c r="B958" s="287" t="s">
        <v>10883</v>
      </c>
      <c r="C958" s="287" t="s">
        <v>9375</v>
      </c>
      <c r="D958" s="305">
        <v>46</v>
      </c>
      <c r="E958" s="287" t="s">
        <v>42</v>
      </c>
      <c r="F958" s="362">
        <v>43707</v>
      </c>
      <c r="G958" s="363" t="s">
        <v>9325</v>
      </c>
      <c r="H958" s="363" t="s">
        <v>3903</v>
      </c>
      <c r="I958" s="364">
        <v>1</v>
      </c>
      <c r="J958" s="364">
        <v>7</v>
      </c>
      <c r="K958" s="363" t="s">
        <v>815</v>
      </c>
      <c r="L958" s="292">
        <v>102.37</v>
      </c>
      <c r="M958" s="293" t="s">
        <v>3904</v>
      </c>
      <c r="N958" s="293" t="s">
        <v>3905</v>
      </c>
      <c r="O958" s="294" t="s">
        <v>10</v>
      </c>
      <c r="P958" s="295">
        <v>0.28408766000000002</v>
      </c>
      <c r="Q958" s="295" t="s">
        <v>408</v>
      </c>
      <c r="R958" s="296">
        <v>0</v>
      </c>
      <c r="S958" s="365">
        <v>6.5417429861415119E-4</v>
      </c>
      <c r="T958" s="365">
        <v>5.7802136860275201E-4</v>
      </c>
      <c r="U958" s="365">
        <v>1.1317476033723168</v>
      </c>
      <c r="V958" s="366"/>
      <c r="W958" s="295"/>
      <c r="X958" s="295"/>
      <c r="Y958" s="295"/>
      <c r="Z958" s="313"/>
      <c r="AA958" s="313"/>
      <c r="AB958" s="301"/>
      <c r="AC958" s="295"/>
    </row>
    <row r="959" spans="1:29" ht="15">
      <c r="A959" s="247" t="s">
        <v>176</v>
      </c>
      <c r="B959" s="287" t="s">
        <v>9399</v>
      </c>
      <c r="C959" s="287" t="s">
        <v>9376</v>
      </c>
      <c r="D959" s="305">
        <v>47</v>
      </c>
      <c r="E959" s="287" t="s">
        <v>42</v>
      </c>
      <c r="F959" s="362">
        <v>43707</v>
      </c>
      <c r="G959" s="363" t="s">
        <v>9325</v>
      </c>
      <c r="H959" s="363" t="s">
        <v>4614</v>
      </c>
      <c r="I959" s="364">
        <v>1</v>
      </c>
      <c r="J959" s="364">
        <v>2</v>
      </c>
      <c r="K959" s="363" t="s">
        <v>815</v>
      </c>
      <c r="L959" s="292">
        <v>14.62</v>
      </c>
      <c r="M959" s="293" t="s">
        <v>4615</v>
      </c>
      <c r="N959" s="293" t="s">
        <v>4616</v>
      </c>
      <c r="O959" s="294" t="s">
        <v>10</v>
      </c>
      <c r="P959" s="295">
        <v>-8.2234800000000003</v>
      </c>
      <c r="Q959" s="295" t="s">
        <v>408</v>
      </c>
      <c r="R959" s="296">
        <v>0</v>
      </c>
      <c r="S959" s="365">
        <v>4.9871813587662258E-5</v>
      </c>
      <c r="T959" s="365">
        <v>5.9156415206495301E-4</v>
      </c>
      <c r="U959" s="365">
        <v>8.4304996192849757E-2</v>
      </c>
      <c r="V959" s="366"/>
      <c r="W959" s="295"/>
      <c r="X959" s="295"/>
      <c r="Y959" s="295"/>
      <c r="Z959" s="313"/>
      <c r="AA959" s="313"/>
      <c r="AB959" s="301"/>
      <c r="AC959" s="295"/>
    </row>
    <row r="960" spans="1:29" ht="15">
      <c r="A960" s="247" t="s">
        <v>176</v>
      </c>
      <c r="B960" s="287" t="s">
        <v>10884</v>
      </c>
      <c r="C960" s="287" t="s">
        <v>9377</v>
      </c>
      <c r="D960" s="305">
        <v>48</v>
      </c>
      <c r="E960" s="287" t="s">
        <v>42</v>
      </c>
      <c r="F960" s="362">
        <v>43707</v>
      </c>
      <c r="G960" s="363" t="s">
        <v>9325</v>
      </c>
      <c r="H960" s="363" t="s">
        <v>1823</v>
      </c>
      <c r="I960" s="364">
        <v>1</v>
      </c>
      <c r="J960" s="364">
        <v>8</v>
      </c>
      <c r="K960" s="363" t="s">
        <v>815</v>
      </c>
      <c r="L960" s="292">
        <v>139.30000000000001</v>
      </c>
      <c r="M960" s="293" t="s">
        <v>1824</v>
      </c>
      <c r="N960" s="293" t="s">
        <v>1825</v>
      </c>
      <c r="O960" s="294" t="s">
        <v>10</v>
      </c>
      <c r="P960" s="295">
        <v>8.2362175000000004</v>
      </c>
      <c r="Q960" s="295" t="s">
        <v>408</v>
      </c>
      <c r="R960" s="296">
        <v>0</v>
      </c>
      <c r="S960" s="365">
        <v>3.5956017169620102E-4</v>
      </c>
      <c r="T960" s="365">
        <v>8.024636895650483E-4</v>
      </c>
      <c r="U960" s="365">
        <v>0.44807033186895967</v>
      </c>
      <c r="V960" s="366"/>
      <c r="W960" s="295"/>
      <c r="X960" s="295"/>
      <c r="Y960" s="295"/>
      <c r="Z960" s="313"/>
      <c r="AA960" s="313"/>
      <c r="AB960" s="301"/>
      <c r="AC960" s="295"/>
    </row>
    <row r="961" spans="1:29" ht="15">
      <c r="A961" s="247" t="s">
        <v>10885</v>
      </c>
      <c r="B961" s="287" t="s">
        <v>10886</v>
      </c>
      <c r="C961" s="287" t="s">
        <v>9379</v>
      </c>
      <c r="D961" s="305">
        <v>49</v>
      </c>
      <c r="E961" s="287" t="s">
        <v>42</v>
      </c>
      <c r="F961" s="362">
        <v>43707</v>
      </c>
      <c r="G961" s="363" t="s">
        <v>9325</v>
      </c>
      <c r="H961" s="363" t="s">
        <v>2959</v>
      </c>
      <c r="I961" s="364">
        <v>2</v>
      </c>
      <c r="J961" s="364">
        <v>1</v>
      </c>
      <c r="K961" s="363" t="s">
        <v>815</v>
      </c>
      <c r="L961" s="292">
        <v>39.82</v>
      </c>
      <c r="M961" s="293" t="s">
        <v>2960</v>
      </c>
      <c r="N961" s="293" t="s">
        <v>2961</v>
      </c>
      <c r="O961" s="294" t="s">
        <v>10</v>
      </c>
      <c r="P961" s="295">
        <v>-4.714048</v>
      </c>
      <c r="Q961" s="295" t="s">
        <v>447</v>
      </c>
      <c r="R961" s="296">
        <v>0</v>
      </c>
      <c r="S961" s="365">
        <v>1.2685270498756366E-5</v>
      </c>
      <c r="T961" s="365">
        <v>2.6652333504991583E-4</v>
      </c>
      <c r="U961" s="365">
        <v>4.7595346562733822E-2</v>
      </c>
      <c r="V961" s="366"/>
      <c r="W961" s="295"/>
      <c r="X961" s="295"/>
      <c r="Y961" s="295"/>
      <c r="Z961" s="313"/>
      <c r="AA961" s="313"/>
      <c r="AB961" s="301"/>
      <c r="AC961" s="295"/>
    </row>
    <row r="962" spans="1:29" ht="15">
      <c r="A962" s="247" t="s">
        <v>176</v>
      </c>
      <c r="B962" s="287" t="s">
        <v>9811</v>
      </c>
      <c r="C962" s="287" t="s">
        <v>9380</v>
      </c>
      <c r="D962" s="305">
        <v>50</v>
      </c>
      <c r="E962" s="287" t="s">
        <v>42</v>
      </c>
      <c r="F962" s="362">
        <v>43707</v>
      </c>
      <c r="G962" s="363" t="s">
        <v>9325</v>
      </c>
      <c r="H962" s="363" t="s">
        <v>3564</v>
      </c>
      <c r="I962" s="364">
        <v>2</v>
      </c>
      <c r="J962" s="364">
        <v>3</v>
      </c>
      <c r="K962" s="363" t="s">
        <v>815</v>
      </c>
      <c r="L962" s="292">
        <v>58.26</v>
      </c>
      <c r="M962" s="293" t="s">
        <v>3565</v>
      </c>
      <c r="N962" s="293" t="s">
        <v>3566</v>
      </c>
      <c r="O962" s="294" t="s">
        <v>10</v>
      </c>
      <c r="P962" s="295">
        <v>3.6654710000000001</v>
      </c>
      <c r="Q962" s="295" t="s">
        <v>408</v>
      </c>
      <c r="R962" s="296">
        <v>0</v>
      </c>
      <c r="S962" s="365">
        <v>9.7516215938928043E-4</v>
      </c>
      <c r="T962" s="365">
        <v>2.541780433576881E-3</v>
      </c>
      <c r="U962" s="365">
        <v>0.3836531851875965</v>
      </c>
      <c r="V962" s="366"/>
      <c r="W962" s="295"/>
      <c r="X962" s="295"/>
      <c r="Y962" s="295"/>
      <c r="Z962" s="313"/>
      <c r="AA962" s="313"/>
      <c r="AB962" s="301"/>
      <c r="AC962" s="295"/>
    </row>
    <row r="963" spans="1:29" ht="15">
      <c r="A963" s="247" t="s">
        <v>176</v>
      </c>
      <c r="B963" s="287" t="s">
        <v>9808</v>
      </c>
      <c r="C963" s="287" t="s">
        <v>9381</v>
      </c>
      <c r="D963" s="305">
        <v>51</v>
      </c>
      <c r="E963" s="287" t="s">
        <v>42</v>
      </c>
      <c r="F963" s="362">
        <v>43707</v>
      </c>
      <c r="G963" s="363" t="s">
        <v>9325</v>
      </c>
      <c r="H963" s="363" t="s">
        <v>2222</v>
      </c>
      <c r="I963" s="364">
        <v>1</v>
      </c>
      <c r="J963" s="364">
        <v>2</v>
      </c>
      <c r="K963" s="363" t="s">
        <v>815</v>
      </c>
      <c r="L963" s="292">
        <v>96.56</v>
      </c>
      <c r="M963" s="293" t="s">
        <v>2223</v>
      </c>
      <c r="N963" s="293" t="s">
        <v>2224</v>
      </c>
      <c r="O963" s="294" t="s">
        <v>10</v>
      </c>
      <c r="P963" s="295">
        <v>1.9748569</v>
      </c>
      <c r="Q963" s="295" t="s">
        <v>404</v>
      </c>
      <c r="R963" s="296">
        <v>0</v>
      </c>
      <c r="S963" s="365">
        <v>1.966315872443925E-3</v>
      </c>
      <c r="T963" s="365">
        <v>4.8562105938251511E-3</v>
      </c>
      <c r="U963" s="365">
        <v>0.4049074549905573</v>
      </c>
      <c r="V963" s="366"/>
      <c r="W963" s="295"/>
      <c r="X963" s="295"/>
      <c r="Y963" s="295"/>
      <c r="Z963" s="313"/>
      <c r="AA963" s="313"/>
      <c r="AB963" s="301"/>
      <c r="AC963" s="295"/>
    </row>
    <row r="964" spans="1:29" ht="15">
      <c r="A964" s="247" t="s">
        <v>176</v>
      </c>
      <c r="B964" s="287" t="s">
        <v>9809</v>
      </c>
      <c r="C964" s="287" t="s">
        <v>9382</v>
      </c>
      <c r="D964" s="305">
        <v>52</v>
      </c>
      <c r="E964" s="287" t="s">
        <v>42</v>
      </c>
      <c r="F964" s="362">
        <v>43707</v>
      </c>
      <c r="G964" s="363" t="s">
        <v>9325</v>
      </c>
      <c r="H964" s="363" t="s">
        <v>733</v>
      </c>
      <c r="I964" s="364">
        <v>2</v>
      </c>
      <c r="J964" s="364">
        <v>2</v>
      </c>
      <c r="K964" s="363" t="s">
        <v>815</v>
      </c>
      <c r="L964" s="292">
        <v>61.51</v>
      </c>
      <c r="M964" s="293" t="s">
        <v>734</v>
      </c>
      <c r="N964" s="293" t="s">
        <v>735</v>
      </c>
      <c r="O964" s="294" t="s">
        <v>10</v>
      </c>
      <c r="P964" s="295">
        <v>-7.6426449999999999</v>
      </c>
      <c r="Q964" s="295" t="s">
        <v>447</v>
      </c>
      <c r="R964" s="296">
        <v>0</v>
      </c>
      <c r="S964" s="365">
        <v>1.0123497791438723E-3</v>
      </c>
      <c r="T964" s="365">
        <v>1.1095945869779829E-3</v>
      </c>
      <c r="U964" s="365">
        <v>0.91236005566775513</v>
      </c>
      <c r="V964" s="366"/>
      <c r="W964" s="295"/>
      <c r="X964" s="295"/>
      <c r="Y964" s="295"/>
      <c r="Z964" s="313"/>
      <c r="AA964" s="313"/>
      <c r="AB964" s="301"/>
      <c r="AC964" s="295"/>
    </row>
    <row r="965" spans="1:29" ht="15">
      <c r="A965" s="247" t="s">
        <v>176</v>
      </c>
      <c r="B965" s="287" t="s">
        <v>10887</v>
      </c>
      <c r="C965" s="287" t="s">
        <v>9384</v>
      </c>
      <c r="D965" s="305">
        <v>53</v>
      </c>
      <c r="E965" s="287" t="s">
        <v>42</v>
      </c>
      <c r="F965" s="362">
        <v>43707</v>
      </c>
      <c r="G965" s="363" t="s">
        <v>9325</v>
      </c>
      <c r="H965" s="363" t="s">
        <v>2660</v>
      </c>
      <c r="I965" s="364">
        <v>1</v>
      </c>
      <c r="J965" s="364">
        <v>4</v>
      </c>
      <c r="K965" s="363" t="s">
        <v>815</v>
      </c>
      <c r="L965" s="292">
        <v>20.65</v>
      </c>
      <c r="M965" s="293" t="s">
        <v>2661</v>
      </c>
      <c r="N965" s="293" t="s">
        <v>2662</v>
      </c>
      <c r="O965" s="294" t="s">
        <v>10</v>
      </c>
      <c r="P965" s="295">
        <v>-33.236342999999998</v>
      </c>
      <c r="Q965" s="295" t="s">
        <v>408</v>
      </c>
      <c r="R965" s="296">
        <v>0</v>
      </c>
      <c r="S965" s="365">
        <v>1.0075130260037378E-4</v>
      </c>
      <c r="T965" s="365">
        <v>2.4948429392015255E-4</v>
      </c>
      <c r="U965" s="365">
        <v>0.40383825778074522</v>
      </c>
      <c r="V965" s="366"/>
      <c r="W965" s="295"/>
      <c r="X965" s="295"/>
      <c r="Y965" s="295"/>
      <c r="Z965" s="313"/>
      <c r="AA965" s="313"/>
      <c r="AB965" s="301"/>
      <c r="AC965" s="295"/>
    </row>
    <row r="966" spans="1:29" ht="15">
      <c r="A966" s="247" t="s">
        <v>10888</v>
      </c>
      <c r="B966" s="287" t="s">
        <v>10889</v>
      </c>
      <c r="C966" s="287" t="s">
        <v>9385</v>
      </c>
      <c r="D966" s="305">
        <v>54</v>
      </c>
      <c r="E966" s="287" t="s">
        <v>42</v>
      </c>
      <c r="F966" s="362">
        <v>43707</v>
      </c>
      <c r="G966" s="363" t="s">
        <v>9325</v>
      </c>
      <c r="H966" s="363" t="s">
        <v>1484</v>
      </c>
      <c r="I966" s="364">
        <v>2</v>
      </c>
      <c r="J966" s="364">
        <v>1</v>
      </c>
      <c r="K966" s="363" t="s">
        <v>815</v>
      </c>
      <c r="L966" s="292">
        <v>538.32000000000005</v>
      </c>
      <c r="M966" s="293" t="s">
        <v>1485</v>
      </c>
      <c r="N966" s="293" t="s">
        <v>1486</v>
      </c>
      <c r="O966" s="294" t="s">
        <v>10</v>
      </c>
      <c r="P966" s="295">
        <v>10.893212999999999</v>
      </c>
      <c r="Q966" s="295" t="s">
        <v>408</v>
      </c>
      <c r="R966" s="296">
        <v>0</v>
      </c>
      <c r="S966" s="365">
        <v>2.4168059079503774E-3</v>
      </c>
      <c r="T966" s="365">
        <v>1.080307013726459E-3</v>
      </c>
      <c r="U966" s="365">
        <v>2.2371472898373028</v>
      </c>
      <c r="V966" s="366"/>
      <c r="W966" s="295"/>
      <c r="X966" s="295"/>
      <c r="Y966" s="295"/>
      <c r="Z966" s="313"/>
      <c r="AA966" s="313"/>
      <c r="AB966" s="301"/>
      <c r="AC966" s="295"/>
    </row>
    <row r="967" spans="1:29" ht="15">
      <c r="A967" s="247" t="s">
        <v>176</v>
      </c>
      <c r="B967" s="287" t="s">
        <v>10890</v>
      </c>
      <c r="C967" s="287" t="s">
        <v>9386</v>
      </c>
      <c r="D967" s="305">
        <v>55</v>
      </c>
      <c r="E967" s="287" t="s">
        <v>42</v>
      </c>
      <c r="F967" s="362">
        <v>43707</v>
      </c>
      <c r="G967" s="363" t="s">
        <v>9325</v>
      </c>
      <c r="H967" s="363" t="s">
        <v>9042</v>
      </c>
      <c r="I967" s="364">
        <v>2</v>
      </c>
      <c r="J967" s="364">
        <v>11</v>
      </c>
      <c r="K967" s="363" t="s">
        <v>815</v>
      </c>
      <c r="L967" s="292">
        <v>146.96</v>
      </c>
      <c r="M967" s="293" t="s">
        <v>8707</v>
      </c>
      <c r="N967" s="293" t="s">
        <v>9043</v>
      </c>
      <c r="O967" s="294" t="s">
        <v>10</v>
      </c>
      <c r="P967" s="295">
        <v>0.23189783</v>
      </c>
      <c r="Q967" s="295" t="s">
        <v>408</v>
      </c>
      <c r="R967" s="296">
        <v>0</v>
      </c>
      <c r="S967" s="365">
        <v>1.3524130166180164E-3</v>
      </c>
      <c r="T967" s="365">
        <v>1.6048667509228202E-3</v>
      </c>
      <c r="U967" s="365">
        <v>0.84269489404049314</v>
      </c>
      <c r="V967" s="366"/>
      <c r="W967" s="295"/>
      <c r="X967" s="295"/>
      <c r="Y967" s="295"/>
      <c r="Z967" s="313"/>
      <c r="AA967" s="313"/>
      <c r="AB967" s="301"/>
      <c r="AC967" s="295"/>
    </row>
    <row r="968" spans="1:29" ht="15">
      <c r="A968" s="247" t="s">
        <v>176</v>
      </c>
      <c r="B968" s="287" t="s">
        <v>9332</v>
      </c>
      <c r="C968" s="287" t="s">
        <v>9387</v>
      </c>
      <c r="D968" s="305">
        <v>56</v>
      </c>
      <c r="E968" s="287" t="s">
        <v>42</v>
      </c>
      <c r="F968" s="362">
        <v>43707</v>
      </c>
      <c r="G968" s="363" t="s">
        <v>9325</v>
      </c>
      <c r="H968" s="363" t="s">
        <v>3711</v>
      </c>
      <c r="I968" s="364">
        <v>2</v>
      </c>
      <c r="J968" s="364">
        <v>2</v>
      </c>
      <c r="K968" s="363" t="s">
        <v>815</v>
      </c>
      <c r="L968" s="292">
        <v>52.69</v>
      </c>
      <c r="M968" s="293" t="s">
        <v>3712</v>
      </c>
      <c r="N968" s="293" t="s">
        <v>3713</v>
      </c>
      <c r="O968" s="294" t="s">
        <v>10</v>
      </c>
      <c r="P968" s="295">
        <v>-7.8040304000000003</v>
      </c>
      <c r="Q968" s="295" t="s">
        <v>399</v>
      </c>
      <c r="R968" s="296">
        <v>0</v>
      </c>
      <c r="S968" s="365">
        <v>2.8511265873270805E-3</v>
      </c>
      <c r="T968" s="365">
        <v>3.2282246816835642E-3</v>
      </c>
      <c r="U968" s="365">
        <v>0.88318715964967409</v>
      </c>
      <c r="V968" s="366"/>
      <c r="W968" s="295"/>
      <c r="X968" s="295"/>
      <c r="Y968" s="295"/>
      <c r="Z968" s="313"/>
      <c r="AA968" s="313"/>
      <c r="AB968" s="301"/>
      <c r="AC968" s="295"/>
    </row>
    <row r="969" spans="1:29" ht="15">
      <c r="A969" s="247" t="s">
        <v>10891</v>
      </c>
      <c r="B969" s="287" t="s">
        <v>10892</v>
      </c>
      <c r="C969" s="287" t="s">
        <v>9388</v>
      </c>
      <c r="D969" s="305">
        <v>57</v>
      </c>
      <c r="E969" s="287" t="s">
        <v>42</v>
      </c>
      <c r="F969" s="362">
        <v>43707</v>
      </c>
      <c r="G969" s="363" t="s">
        <v>9325</v>
      </c>
      <c r="H969" s="363" t="s">
        <v>1001</v>
      </c>
      <c r="I969" s="364">
        <v>2</v>
      </c>
      <c r="J969" s="364">
        <v>1</v>
      </c>
      <c r="K969" s="363" t="s">
        <v>815</v>
      </c>
      <c r="L969" s="292">
        <v>18.61</v>
      </c>
      <c r="M969" s="293" t="s">
        <v>1002</v>
      </c>
      <c r="N969" s="293" t="s">
        <v>1003</v>
      </c>
      <c r="O969" s="294" t="s">
        <v>10</v>
      </c>
      <c r="P969" s="295">
        <v>-19.332462</v>
      </c>
      <c r="Q969" s="295" t="s">
        <v>408</v>
      </c>
      <c r="R969" s="296">
        <v>0</v>
      </c>
      <c r="S969" s="365">
        <v>5.4172842677200374E-5</v>
      </c>
      <c r="T969" s="365">
        <v>1.4264685897174932E-4</v>
      </c>
      <c r="U969" s="365">
        <v>0.37976891371950294</v>
      </c>
      <c r="V969" s="366"/>
      <c r="W969" s="295"/>
      <c r="X969" s="295"/>
      <c r="Y969" s="295"/>
      <c r="Z969" s="313"/>
      <c r="AA969" s="313"/>
      <c r="AB969" s="301"/>
      <c r="AC969" s="295"/>
    </row>
    <row r="970" spans="1:29" ht="15">
      <c r="A970" s="247" t="s">
        <v>10893</v>
      </c>
      <c r="B970" s="287" t="s">
        <v>10894</v>
      </c>
      <c r="C970" s="287" t="s">
        <v>9390</v>
      </c>
      <c r="D970" s="305">
        <v>58</v>
      </c>
      <c r="E970" s="287" t="s">
        <v>42</v>
      </c>
      <c r="F970" s="362">
        <v>43707</v>
      </c>
      <c r="G970" s="363" t="s">
        <v>9325</v>
      </c>
      <c r="H970" s="363" t="s">
        <v>1011</v>
      </c>
      <c r="I970" s="364">
        <v>2</v>
      </c>
      <c r="J970" s="364">
        <v>1</v>
      </c>
      <c r="K970" s="363" t="s">
        <v>815</v>
      </c>
      <c r="L970" s="292">
        <v>57.27</v>
      </c>
      <c r="M970" s="293" t="s">
        <v>1012</v>
      </c>
      <c r="N970" s="293" t="s">
        <v>1013</v>
      </c>
      <c r="O970" s="294" t="s">
        <v>10</v>
      </c>
      <c r="P970" s="295">
        <v>6.2720419999999999</v>
      </c>
      <c r="Q970" s="295" t="s">
        <v>447</v>
      </c>
      <c r="R970" s="296">
        <v>0</v>
      </c>
      <c r="S970" s="365">
        <v>6.6642844244459989E-5</v>
      </c>
      <c r="T970" s="365">
        <v>6.7768448827046899E-4</v>
      </c>
      <c r="U970" s="365">
        <v>9.8339043312826016E-2</v>
      </c>
      <c r="V970" s="366"/>
      <c r="W970" s="295"/>
      <c r="X970" s="295"/>
      <c r="Y970" s="295"/>
      <c r="Z970" s="313"/>
      <c r="AA970" s="313"/>
      <c r="AB970" s="301"/>
      <c r="AC970" s="295"/>
    </row>
    <row r="971" spans="1:29" ht="15">
      <c r="A971" s="247" t="s">
        <v>10895</v>
      </c>
      <c r="B971" s="287" t="s">
        <v>10896</v>
      </c>
      <c r="C971" s="287" t="s">
        <v>9391</v>
      </c>
      <c r="D971" s="305">
        <v>59</v>
      </c>
      <c r="E971" s="287" t="s">
        <v>42</v>
      </c>
      <c r="F971" s="362">
        <v>43707</v>
      </c>
      <c r="G971" s="363" t="s">
        <v>9325</v>
      </c>
      <c r="H971" s="363" t="s">
        <v>3583</v>
      </c>
      <c r="I971" s="364">
        <v>1</v>
      </c>
      <c r="J971" s="364">
        <v>1</v>
      </c>
      <c r="K971" s="363" t="s">
        <v>815</v>
      </c>
      <c r="L971" s="292">
        <v>64.22</v>
      </c>
      <c r="M971" s="293" t="s">
        <v>3584</v>
      </c>
      <c r="N971" s="293" t="s">
        <v>3585</v>
      </c>
      <c r="O971" s="294" t="s">
        <v>10</v>
      </c>
      <c r="P971" s="295">
        <v>7.7336073000000001</v>
      </c>
      <c r="Q971" s="295" t="s">
        <v>404</v>
      </c>
      <c r="R971" s="296">
        <v>0</v>
      </c>
      <c r="S971" s="365">
        <v>6.3439595905282939E-4</v>
      </c>
      <c r="T971" s="365">
        <v>1.3608038380714122E-3</v>
      </c>
      <c r="U971" s="365">
        <v>0.46619207067487534</v>
      </c>
      <c r="V971" s="366"/>
      <c r="W971" s="295"/>
      <c r="X971" s="295"/>
      <c r="Y971" s="295"/>
      <c r="Z971" s="313"/>
      <c r="AA971" s="313"/>
      <c r="AB971" s="301"/>
      <c r="AC971" s="295"/>
    </row>
    <row r="972" spans="1:29" ht="15">
      <c r="A972" s="247" t="s">
        <v>176</v>
      </c>
      <c r="B972" s="287" t="s">
        <v>10897</v>
      </c>
      <c r="C972" s="287" t="s">
        <v>9392</v>
      </c>
      <c r="D972" s="305">
        <v>60</v>
      </c>
      <c r="E972" s="287" t="s">
        <v>42</v>
      </c>
      <c r="F972" s="362">
        <v>43707</v>
      </c>
      <c r="G972" s="363" t="s">
        <v>9325</v>
      </c>
      <c r="H972" s="363" t="s">
        <v>10103</v>
      </c>
      <c r="I972" s="364">
        <v>2</v>
      </c>
      <c r="J972" s="364">
        <v>4</v>
      </c>
      <c r="K972" s="363" t="s">
        <v>815</v>
      </c>
      <c r="L972" s="292">
        <v>156.28</v>
      </c>
      <c r="M972" s="293" t="s">
        <v>8387</v>
      </c>
      <c r="N972" s="293" t="s">
        <v>8388</v>
      </c>
      <c r="O972" s="294" t="s">
        <v>10</v>
      </c>
      <c r="P972" s="295">
        <v>2.2507190000000001</v>
      </c>
      <c r="Q972" s="295" t="s">
        <v>280</v>
      </c>
      <c r="R972" s="296">
        <v>0</v>
      </c>
      <c r="S972" s="365">
        <v>4.3016381501905128E-3</v>
      </c>
      <c r="T972" s="365">
        <v>2.9702313374189624E-3</v>
      </c>
      <c r="U972" s="365">
        <v>1.448250207314997</v>
      </c>
      <c r="V972" s="366"/>
      <c r="W972" s="295"/>
      <c r="X972" s="295"/>
      <c r="Y972" s="295"/>
      <c r="Z972" s="313"/>
      <c r="AA972" s="313"/>
      <c r="AB972" s="301"/>
      <c r="AC972" s="295"/>
    </row>
    <row r="973" spans="1:29" ht="15">
      <c r="A973" s="247" t="s">
        <v>9400</v>
      </c>
      <c r="B973" s="287" t="s">
        <v>9401</v>
      </c>
      <c r="C973" s="287" t="s">
        <v>9393</v>
      </c>
      <c r="D973" s="305">
        <v>61</v>
      </c>
      <c r="E973" s="287" t="s">
        <v>42</v>
      </c>
      <c r="F973" s="362">
        <v>43707</v>
      </c>
      <c r="G973" s="363" t="s">
        <v>9325</v>
      </c>
      <c r="H973" s="363" t="s">
        <v>9315</v>
      </c>
      <c r="I973" s="364">
        <v>2</v>
      </c>
      <c r="J973" s="364">
        <v>1</v>
      </c>
      <c r="K973" s="363" t="s">
        <v>815</v>
      </c>
      <c r="L973" s="292">
        <v>91.22</v>
      </c>
      <c r="M973" s="293" t="s">
        <v>8691</v>
      </c>
      <c r="N973" s="293" t="s">
        <v>8692</v>
      </c>
      <c r="O973" s="294" t="s">
        <v>10</v>
      </c>
      <c r="P973" s="295">
        <v>-1.2770592999999999</v>
      </c>
      <c r="Q973" s="295" t="s">
        <v>280</v>
      </c>
      <c r="R973" s="296">
        <v>0</v>
      </c>
      <c r="S973" s="365">
        <v>1.983123915788026E-3</v>
      </c>
      <c r="T973" s="365">
        <v>1.2734788126132154E-3</v>
      </c>
      <c r="U973" s="365">
        <v>1.5572492421123192</v>
      </c>
      <c r="V973" s="366"/>
      <c r="W973" s="295"/>
      <c r="X973" s="295"/>
      <c r="Y973" s="295"/>
      <c r="Z973" s="313"/>
      <c r="AA973" s="313"/>
      <c r="AB973" s="301"/>
      <c r="AC973" s="295"/>
    </row>
    <row r="974" spans="1:29" ht="15">
      <c r="A974" s="247" t="s">
        <v>5971</v>
      </c>
      <c r="B974" s="287" t="s">
        <v>5972</v>
      </c>
      <c r="C974" s="287" t="s">
        <v>5831</v>
      </c>
      <c r="D974" s="305">
        <v>1</v>
      </c>
      <c r="E974" s="287" t="s">
        <v>349</v>
      </c>
      <c r="F974" s="362">
        <v>43707</v>
      </c>
      <c r="G974" s="363" t="s">
        <v>5832</v>
      </c>
      <c r="H974" s="363" t="s">
        <v>2833</v>
      </c>
      <c r="I974" s="364">
        <v>9</v>
      </c>
      <c r="J974" s="364">
        <v>1</v>
      </c>
      <c r="K974" s="363" t="s">
        <v>438</v>
      </c>
      <c r="L974" s="292">
        <v>137.94999999999999</v>
      </c>
      <c r="M974" s="293" t="s">
        <v>2834</v>
      </c>
      <c r="N974" s="293" t="s">
        <v>2835</v>
      </c>
      <c r="O974" s="294" t="s">
        <v>501</v>
      </c>
      <c r="P974" s="295">
        <v>-8.4240619999999993</v>
      </c>
      <c r="Q974" s="295" t="s">
        <v>395</v>
      </c>
      <c r="R974" s="296">
        <v>0</v>
      </c>
      <c r="S974" s="365">
        <v>3.4544628003135548E-4</v>
      </c>
      <c r="T974" s="365">
        <v>4.1017530978031033E-4</v>
      </c>
      <c r="U974" s="365">
        <v>0.8421917940803807</v>
      </c>
      <c r="V974" s="366"/>
      <c r="W974" s="295"/>
      <c r="X974" s="295"/>
      <c r="Y974" s="295"/>
      <c r="Z974" s="313"/>
      <c r="AA974" s="313"/>
      <c r="AB974" s="301"/>
      <c r="AC974" s="295"/>
    </row>
    <row r="975" spans="1:29" ht="15">
      <c r="A975" s="247" t="s">
        <v>5880</v>
      </c>
      <c r="B975" s="287" t="s">
        <v>5881</v>
      </c>
      <c r="C975" s="287" t="s">
        <v>5834</v>
      </c>
      <c r="D975" s="305">
        <v>2</v>
      </c>
      <c r="E975" s="287" t="s">
        <v>349</v>
      </c>
      <c r="F975" s="362">
        <v>43707</v>
      </c>
      <c r="G975" s="363" t="s">
        <v>5832</v>
      </c>
      <c r="H975" s="363" t="s">
        <v>3738</v>
      </c>
      <c r="I975" s="364">
        <v>10</v>
      </c>
      <c r="J975" s="364">
        <v>1</v>
      </c>
      <c r="K975" s="363" t="s">
        <v>438</v>
      </c>
      <c r="L975" s="292">
        <v>71.11</v>
      </c>
      <c r="M975" s="293" t="s">
        <v>399</v>
      </c>
      <c r="N975" s="293" t="s">
        <v>3739</v>
      </c>
      <c r="O975" s="294" t="s">
        <v>501</v>
      </c>
      <c r="P975" s="295">
        <v>2.4492145000000001</v>
      </c>
      <c r="Q975" s="295" t="s">
        <v>447</v>
      </c>
      <c r="R975" s="296">
        <v>0</v>
      </c>
      <c r="S975" s="365">
        <v>5.4027874788877559E-4</v>
      </c>
      <c r="T975" s="365">
        <v>9.304784557035284E-4</v>
      </c>
      <c r="U975" s="365">
        <v>0.58064616604182906</v>
      </c>
      <c r="V975" s="366"/>
      <c r="W975" s="295"/>
      <c r="X975" s="295"/>
      <c r="Y975" s="295"/>
      <c r="Z975" s="313"/>
      <c r="AA975" s="313"/>
      <c r="AB975" s="301"/>
      <c r="AC975" s="295"/>
    </row>
    <row r="976" spans="1:29" ht="15">
      <c r="A976" s="247" t="s">
        <v>176</v>
      </c>
      <c r="B976" s="287" t="s">
        <v>5888</v>
      </c>
      <c r="C976" s="287" t="s">
        <v>5837</v>
      </c>
      <c r="D976" s="305">
        <v>3</v>
      </c>
      <c r="E976" s="287" t="s">
        <v>349</v>
      </c>
      <c r="F976" s="362">
        <v>43707</v>
      </c>
      <c r="G976" s="363" t="s">
        <v>5832</v>
      </c>
      <c r="H976" s="363" t="s">
        <v>2253</v>
      </c>
      <c r="I976" s="364">
        <v>9</v>
      </c>
      <c r="J976" s="364">
        <v>2</v>
      </c>
      <c r="K976" s="363" t="s">
        <v>438</v>
      </c>
      <c r="L976" s="292">
        <v>225.92</v>
      </c>
      <c r="M976" s="293" t="s">
        <v>2254</v>
      </c>
      <c r="N976" s="293" t="s">
        <v>2255</v>
      </c>
      <c r="O976" s="294" t="s">
        <v>501</v>
      </c>
      <c r="P976" s="295">
        <v>-1.0294855000000001</v>
      </c>
      <c r="Q976" s="295" t="s">
        <v>404</v>
      </c>
      <c r="R976" s="296">
        <v>0</v>
      </c>
      <c r="S976" s="365">
        <v>2.766897133454098E-3</v>
      </c>
      <c r="T976" s="365">
        <v>2.0563692866606199E-3</v>
      </c>
      <c r="U976" s="365">
        <v>1.3455254128733458</v>
      </c>
      <c r="V976" s="366"/>
      <c r="W976" s="295"/>
      <c r="X976" s="295"/>
      <c r="Y976" s="295"/>
      <c r="Z976" s="313"/>
      <c r="AA976" s="313"/>
      <c r="AB976" s="301"/>
      <c r="AC976" s="295"/>
    </row>
    <row r="977" spans="1:29" ht="15">
      <c r="A977" s="247" t="s">
        <v>5890</v>
      </c>
      <c r="B977" s="287" t="s">
        <v>5891</v>
      </c>
      <c r="C977" s="287" t="s">
        <v>5840</v>
      </c>
      <c r="D977" s="305">
        <v>4</v>
      </c>
      <c r="E977" s="287" t="s">
        <v>349</v>
      </c>
      <c r="F977" s="362">
        <v>43707</v>
      </c>
      <c r="G977" s="363" t="s">
        <v>5832</v>
      </c>
      <c r="H977" s="363" t="s">
        <v>5893</v>
      </c>
      <c r="I977" s="364">
        <v>9</v>
      </c>
      <c r="J977" s="364">
        <v>1</v>
      </c>
      <c r="K977" s="363" t="s">
        <v>438</v>
      </c>
      <c r="L977" s="292">
        <v>102.39</v>
      </c>
      <c r="M977" s="293" t="s">
        <v>5894</v>
      </c>
      <c r="N977" s="293" t="s">
        <v>5895</v>
      </c>
      <c r="O977" s="294" t="s">
        <v>501</v>
      </c>
      <c r="P977" s="295">
        <v>-4.6648082999999998</v>
      </c>
      <c r="Q977" s="295" t="s">
        <v>408</v>
      </c>
      <c r="R977" s="296">
        <v>0</v>
      </c>
      <c r="S977" s="365">
        <v>8.6030537345787629E-4</v>
      </c>
      <c r="T977" s="365">
        <v>1.4382371513541924E-3</v>
      </c>
      <c r="U977" s="365">
        <v>0.59816656289808934</v>
      </c>
      <c r="V977" s="366"/>
      <c r="W977" s="295"/>
      <c r="X977" s="295"/>
      <c r="Y977" s="295"/>
      <c r="Z977" s="313"/>
      <c r="AA977" s="313"/>
      <c r="AB977" s="301"/>
      <c r="AC977" s="295"/>
    </row>
    <row r="978" spans="1:29" ht="15">
      <c r="A978" s="247" t="s">
        <v>176</v>
      </c>
      <c r="B978" s="287" t="s">
        <v>5896</v>
      </c>
      <c r="C978" s="287" t="s">
        <v>5843</v>
      </c>
      <c r="D978" s="305">
        <v>5</v>
      </c>
      <c r="E978" s="287" t="s">
        <v>349</v>
      </c>
      <c r="F978" s="362">
        <v>43707</v>
      </c>
      <c r="G978" s="363" t="s">
        <v>5832</v>
      </c>
      <c r="H978" s="363" t="s">
        <v>3445</v>
      </c>
      <c r="I978" s="364">
        <v>9</v>
      </c>
      <c r="J978" s="364">
        <v>5</v>
      </c>
      <c r="K978" s="363" t="s">
        <v>438</v>
      </c>
      <c r="L978" s="292">
        <v>77.150000000000006</v>
      </c>
      <c r="M978" s="293" t="s">
        <v>3446</v>
      </c>
      <c r="N978" s="293" t="s">
        <v>3447</v>
      </c>
      <c r="O978" s="294" t="s">
        <v>501</v>
      </c>
      <c r="P978" s="295">
        <v>1.9289136</v>
      </c>
      <c r="Q978" s="295" t="s">
        <v>447</v>
      </c>
      <c r="R978" s="296">
        <v>0</v>
      </c>
      <c r="S978" s="365">
        <v>8.8761981626528583E-5</v>
      </c>
      <c r="T978" s="365">
        <v>7.8329027304273238E-4</v>
      </c>
      <c r="U978" s="365">
        <v>0.11331939726728379</v>
      </c>
      <c r="V978" s="366"/>
      <c r="W978" s="295"/>
      <c r="X978" s="295"/>
      <c r="Y978" s="295"/>
      <c r="Z978" s="313"/>
      <c r="AA978" s="313"/>
      <c r="AB978" s="301"/>
      <c r="AC978" s="295"/>
    </row>
    <row r="979" spans="1:29" ht="15">
      <c r="A979" s="247" t="s">
        <v>176</v>
      </c>
      <c r="B979" s="287" t="s">
        <v>5898</v>
      </c>
      <c r="C979" s="287" t="s">
        <v>5845</v>
      </c>
      <c r="D979" s="305">
        <v>6</v>
      </c>
      <c r="E979" s="287" t="s">
        <v>349</v>
      </c>
      <c r="F979" s="362">
        <v>43707</v>
      </c>
      <c r="G979" s="363" t="s">
        <v>5832</v>
      </c>
      <c r="H979" s="363" t="s">
        <v>3450</v>
      </c>
      <c r="I979" s="364">
        <v>9</v>
      </c>
      <c r="J979" s="364">
        <v>2</v>
      </c>
      <c r="K979" s="363" t="s">
        <v>438</v>
      </c>
      <c r="L979" s="292">
        <v>91.15</v>
      </c>
      <c r="M979" s="293" t="s">
        <v>3451</v>
      </c>
      <c r="N979" s="293" t="s">
        <v>3452</v>
      </c>
      <c r="O979" s="294" t="s">
        <v>501</v>
      </c>
      <c r="P979" s="295">
        <v>3.8036704000000001</v>
      </c>
      <c r="Q979" s="295" t="s">
        <v>408</v>
      </c>
      <c r="R979" s="296">
        <v>0</v>
      </c>
      <c r="S979" s="365">
        <v>1.3595166767345552E-3</v>
      </c>
      <c r="T979" s="365">
        <v>1.8714301801852295E-3</v>
      </c>
      <c r="U979" s="365">
        <v>0.72645866841796558</v>
      </c>
      <c r="V979" s="366"/>
      <c r="W979" s="295"/>
      <c r="X979" s="295"/>
      <c r="Y979" s="295"/>
      <c r="Z979" s="313"/>
      <c r="AA979" s="313"/>
      <c r="AB979" s="301"/>
      <c r="AC979" s="295"/>
    </row>
    <row r="980" spans="1:29" ht="15">
      <c r="A980" s="247" t="s">
        <v>176</v>
      </c>
      <c r="B980" s="287" t="s">
        <v>5924</v>
      </c>
      <c r="C980" s="287" t="s">
        <v>5847</v>
      </c>
      <c r="D980" s="305">
        <v>7</v>
      </c>
      <c r="E980" s="287" t="s">
        <v>349</v>
      </c>
      <c r="F980" s="362">
        <v>43707</v>
      </c>
      <c r="G980" s="363" t="s">
        <v>5832</v>
      </c>
      <c r="H980" s="363" t="s">
        <v>3455</v>
      </c>
      <c r="I980" s="364">
        <v>9</v>
      </c>
      <c r="J980" s="364">
        <v>7</v>
      </c>
      <c r="K980" s="363" t="s">
        <v>438</v>
      </c>
      <c r="L980" s="292">
        <v>127.32</v>
      </c>
      <c r="M980" s="293" t="s">
        <v>3456</v>
      </c>
      <c r="N980" s="293" t="s">
        <v>3457</v>
      </c>
      <c r="O980" s="294" t="s">
        <v>501</v>
      </c>
      <c r="P980" s="295">
        <v>10.925245</v>
      </c>
      <c r="Q980" s="295" t="s">
        <v>447</v>
      </c>
      <c r="R980" s="296">
        <v>0</v>
      </c>
      <c r="S980" s="365">
        <v>2.0078640841150251E-4</v>
      </c>
      <c r="T980" s="365">
        <v>9.3861681875329419E-4</v>
      </c>
      <c r="U980" s="365">
        <v>0.21391733495484824</v>
      </c>
      <c r="V980" s="366"/>
      <c r="W980" s="295"/>
      <c r="X980" s="295"/>
      <c r="Y980" s="295"/>
      <c r="Z980" s="313"/>
      <c r="AA980" s="313"/>
      <c r="AB980" s="301"/>
      <c r="AC980" s="295"/>
    </row>
    <row r="981" spans="1:29" ht="15">
      <c r="A981" s="247" t="s">
        <v>5865</v>
      </c>
      <c r="B981" s="287" t="s">
        <v>5866</v>
      </c>
      <c r="C981" s="287" t="s">
        <v>5849</v>
      </c>
      <c r="D981" s="305">
        <v>8</v>
      </c>
      <c r="E981" s="287" t="s">
        <v>349</v>
      </c>
      <c r="F981" s="362">
        <v>43707</v>
      </c>
      <c r="G981" s="363" t="s">
        <v>5832</v>
      </c>
      <c r="H981" s="363" t="s">
        <v>3753</v>
      </c>
      <c r="I981" s="364">
        <v>10</v>
      </c>
      <c r="J981" s="364">
        <v>1</v>
      </c>
      <c r="K981" s="363" t="s">
        <v>438</v>
      </c>
      <c r="L981" s="292">
        <v>82.27</v>
      </c>
      <c r="M981" s="293" t="s">
        <v>3754</v>
      </c>
      <c r="N981" s="293" t="s">
        <v>3755</v>
      </c>
      <c r="O981" s="294" t="s">
        <v>501</v>
      </c>
      <c r="P981" s="295">
        <v>-5.5995464000000004</v>
      </c>
      <c r="Q981" s="295" t="s">
        <v>447</v>
      </c>
      <c r="R981" s="296">
        <v>0</v>
      </c>
      <c r="S981" s="365">
        <v>2.5244187862927248E-4</v>
      </c>
      <c r="T981" s="365">
        <v>5.5010190979949995E-4</v>
      </c>
      <c r="U981" s="365">
        <v>0.45890020400271286</v>
      </c>
      <c r="V981" s="366"/>
      <c r="W981" s="295"/>
      <c r="X981" s="295"/>
      <c r="Y981" s="295"/>
      <c r="Z981" s="313"/>
      <c r="AA981" s="313"/>
      <c r="AB981" s="301"/>
      <c r="AC981" s="295"/>
    </row>
    <row r="982" spans="1:29" ht="15">
      <c r="A982" s="247" t="s">
        <v>176</v>
      </c>
      <c r="B982" s="287" t="s">
        <v>5902</v>
      </c>
      <c r="C982" s="287" t="s">
        <v>5851</v>
      </c>
      <c r="D982" s="305">
        <v>9</v>
      </c>
      <c r="E982" s="287" t="s">
        <v>349</v>
      </c>
      <c r="F982" s="362">
        <v>43707</v>
      </c>
      <c r="G982" s="363" t="s">
        <v>5832</v>
      </c>
      <c r="H982" s="363" t="s">
        <v>496</v>
      </c>
      <c r="I982" s="364">
        <v>10</v>
      </c>
      <c r="J982" s="364">
        <v>2</v>
      </c>
      <c r="K982" s="363" t="s">
        <v>438</v>
      </c>
      <c r="L982" s="292">
        <v>85.93</v>
      </c>
      <c r="M982" s="293" t="s">
        <v>497</v>
      </c>
      <c r="N982" s="293" t="s">
        <v>498</v>
      </c>
      <c r="O982" s="294" t="s">
        <v>501</v>
      </c>
      <c r="P982" s="295">
        <v>-4.1066830000000003</v>
      </c>
      <c r="Q982" s="295" t="s">
        <v>399</v>
      </c>
      <c r="R982" s="296">
        <v>0</v>
      </c>
      <c r="S982" s="365">
        <v>5.4458688504404414E-4</v>
      </c>
      <c r="T982" s="365">
        <v>8.0662883046967381E-4</v>
      </c>
      <c r="U982" s="365">
        <v>0.67513937572371274</v>
      </c>
      <c r="V982" s="366"/>
      <c r="W982" s="295"/>
      <c r="X982" s="295"/>
      <c r="Y982" s="295"/>
      <c r="Z982" s="313"/>
      <c r="AA982" s="313"/>
      <c r="AB982" s="301"/>
      <c r="AC982" s="295"/>
    </row>
    <row r="983" spans="1:29" ht="15">
      <c r="A983" s="247" t="s">
        <v>176</v>
      </c>
      <c r="B983" s="287" t="s">
        <v>5900</v>
      </c>
      <c r="C983" s="287" t="s">
        <v>5854</v>
      </c>
      <c r="D983" s="305">
        <v>10</v>
      </c>
      <c r="E983" s="287" t="s">
        <v>349</v>
      </c>
      <c r="F983" s="362">
        <v>43707</v>
      </c>
      <c r="G983" s="363" t="s">
        <v>5832</v>
      </c>
      <c r="H983" s="363" t="s">
        <v>1998</v>
      </c>
      <c r="I983" s="364">
        <v>9</v>
      </c>
      <c r="J983" s="364">
        <v>4</v>
      </c>
      <c r="K983" s="363" t="s">
        <v>438</v>
      </c>
      <c r="L983" s="292">
        <v>261.52</v>
      </c>
      <c r="M983" s="293" t="s">
        <v>1999</v>
      </c>
      <c r="N983" s="293" t="s">
        <v>2000</v>
      </c>
      <c r="O983" s="294" t="s">
        <v>501</v>
      </c>
      <c r="P983" s="295">
        <v>-11.231798</v>
      </c>
      <c r="Q983" s="295" t="s">
        <v>408</v>
      </c>
      <c r="R983" s="296">
        <v>0</v>
      </c>
      <c r="S983" s="365">
        <v>3.6041061073674762E-3</v>
      </c>
      <c r="T983" s="365">
        <v>2.8353297657972617E-3</v>
      </c>
      <c r="U983" s="365">
        <v>1.2711417736462283</v>
      </c>
      <c r="V983" s="366"/>
      <c r="W983" s="295"/>
      <c r="X983" s="295"/>
      <c r="Y983" s="295"/>
      <c r="Z983" s="313"/>
      <c r="AA983" s="313"/>
      <c r="AB983" s="301"/>
      <c r="AC983" s="295"/>
    </row>
    <row r="984" spans="1:29" ht="15">
      <c r="A984" s="247" t="s">
        <v>5877</v>
      </c>
      <c r="B984" s="287" t="s">
        <v>5878</v>
      </c>
      <c r="C984" s="287" t="s">
        <v>5856</v>
      </c>
      <c r="D984" s="305">
        <v>11</v>
      </c>
      <c r="E984" s="287" t="s">
        <v>349</v>
      </c>
      <c r="F984" s="362">
        <v>43707</v>
      </c>
      <c r="G984" s="363" t="s">
        <v>5832</v>
      </c>
      <c r="H984" s="363" t="s">
        <v>3768</v>
      </c>
      <c r="I984" s="364">
        <v>9</v>
      </c>
      <c r="J984" s="364">
        <v>1</v>
      </c>
      <c r="K984" s="363" t="s">
        <v>438</v>
      </c>
      <c r="L984" s="292">
        <v>87.95</v>
      </c>
      <c r="M984" s="293" t="s">
        <v>3769</v>
      </c>
      <c r="N984" s="293" t="s">
        <v>3770</v>
      </c>
      <c r="O984" s="294" t="s">
        <v>501</v>
      </c>
      <c r="P984" s="295">
        <v>4.7397850000000004</v>
      </c>
      <c r="Q984" s="295" t="s">
        <v>408</v>
      </c>
      <c r="R984" s="296">
        <v>0</v>
      </c>
      <c r="S984" s="365">
        <v>1.2253034410666824E-3</v>
      </c>
      <c r="T984" s="365">
        <v>1.7080477461091017E-3</v>
      </c>
      <c r="U984" s="365">
        <v>0.71737071979275691</v>
      </c>
      <c r="V984" s="366"/>
      <c r="W984" s="295"/>
      <c r="X984" s="295"/>
      <c r="Y984" s="295"/>
      <c r="Z984" s="313"/>
      <c r="AA984" s="313"/>
      <c r="AB984" s="301"/>
      <c r="AC984" s="295"/>
    </row>
    <row r="985" spans="1:29" ht="15">
      <c r="A985" s="247" t="s">
        <v>176</v>
      </c>
      <c r="B985" s="287" t="s">
        <v>5907</v>
      </c>
      <c r="C985" s="287" t="s">
        <v>5858</v>
      </c>
      <c r="D985" s="305">
        <v>12</v>
      </c>
      <c r="E985" s="287" t="s">
        <v>349</v>
      </c>
      <c r="F985" s="362">
        <v>43707</v>
      </c>
      <c r="G985" s="363" t="s">
        <v>5832</v>
      </c>
      <c r="H985" s="363" t="s">
        <v>537</v>
      </c>
      <c r="I985" s="364">
        <v>9</v>
      </c>
      <c r="J985" s="364">
        <v>5</v>
      </c>
      <c r="K985" s="363" t="s">
        <v>438</v>
      </c>
      <c r="L985" s="292">
        <v>364.09</v>
      </c>
      <c r="M985" s="293" t="s">
        <v>538</v>
      </c>
      <c r="N985" s="293" t="s">
        <v>539</v>
      </c>
      <c r="O985" s="294" t="s">
        <v>501</v>
      </c>
      <c r="P985" s="295">
        <v>6.7149279999999996</v>
      </c>
      <c r="Q985" s="295" t="s">
        <v>395</v>
      </c>
      <c r="R985" s="296">
        <v>0</v>
      </c>
      <c r="S985" s="365">
        <v>1.1574562989879748E-2</v>
      </c>
      <c r="T985" s="365">
        <v>7.8867805456867349E-3</v>
      </c>
      <c r="U985" s="365">
        <v>1.4675903460011772</v>
      </c>
      <c r="V985" s="366"/>
      <c r="W985" s="295"/>
      <c r="X985" s="295"/>
      <c r="Y985" s="295"/>
      <c r="Z985" s="313"/>
      <c r="AA985" s="313"/>
      <c r="AB985" s="301"/>
      <c r="AC985" s="295"/>
    </row>
    <row r="986" spans="1:29" ht="15">
      <c r="A986" s="247" t="s">
        <v>5909</v>
      </c>
      <c r="B986" s="287" t="s">
        <v>5910</v>
      </c>
      <c r="C986" s="287" t="s">
        <v>5861</v>
      </c>
      <c r="D986" s="305">
        <v>13</v>
      </c>
      <c r="E986" s="287" t="s">
        <v>349</v>
      </c>
      <c r="F986" s="362">
        <v>43707</v>
      </c>
      <c r="G986" s="363" t="s">
        <v>5832</v>
      </c>
      <c r="H986" s="363" t="s">
        <v>3471</v>
      </c>
      <c r="I986" s="364">
        <v>9</v>
      </c>
      <c r="J986" s="364">
        <v>1</v>
      </c>
      <c r="K986" s="363" t="s">
        <v>438</v>
      </c>
      <c r="L986" s="292">
        <v>63.05</v>
      </c>
      <c r="M986" s="293" t="s">
        <v>3472</v>
      </c>
      <c r="N986" s="293" t="s">
        <v>3473</v>
      </c>
      <c r="O986" s="294" t="s">
        <v>501</v>
      </c>
      <c r="P986" s="295">
        <v>8.2961200000000002</v>
      </c>
      <c r="Q986" s="295" t="s">
        <v>404</v>
      </c>
      <c r="R986" s="296">
        <v>0</v>
      </c>
      <c r="S986" s="365">
        <v>6.43156883673595E-4</v>
      </c>
      <c r="T986" s="365">
        <v>7.3979842533006604E-4</v>
      </c>
      <c r="U986" s="365">
        <v>0.86936773809250301</v>
      </c>
      <c r="V986" s="366"/>
      <c r="W986" s="295"/>
      <c r="X986" s="295"/>
      <c r="Y986" s="295"/>
      <c r="Z986" s="313"/>
      <c r="AA986" s="313"/>
      <c r="AB986" s="301"/>
      <c r="AC986" s="295"/>
    </row>
    <row r="987" spans="1:29" ht="15">
      <c r="A987" s="247" t="s">
        <v>176</v>
      </c>
      <c r="B987" s="287" t="s">
        <v>5912</v>
      </c>
      <c r="C987" s="287" t="s">
        <v>5864</v>
      </c>
      <c r="D987" s="305">
        <v>14</v>
      </c>
      <c r="E987" s="287" t="s">
        <v>349</v>
      </c>
      <c r="F987" s="362">
        <v>43707</v>
      </c>
      <c r="G987" s="363" t="s">
        <v>5832</v>
      </c>
      <c r="H987" s="363" t="s">
        <v>843</v>
      </c>
      <c r="I987" s="364">
        <v>10</v>
      </c>
      <c r="J987" s="364">
        <v>2</v>
      </c>
      <c r="K987" s="363" t="s">
        <v>438</v>
      </c>
      <c r="L987" s="292">
        <v>838.42</v>
      </c>
      <c r="M987" s="293" t="s">
        <v>844</v>
      </c>
      <c r="N987" s="293" t="s">
        <v>845</v>
      </c>
      <c r="O987" s="294" t="s">
        <v>501</v>
      </c>
      <c r="P987" s="295">
        <v>5.3913713000000003</v>
      </c>
      <c r="Q987" s="295" t="s">
        <v>408</v>
      </c>
      <c r="R987" s="296">
        <v>0</v>
      </c>
      <c r="S987" s="365">
        <v>1.7554022372454649E-3</v>
      </c>
      <c r="T987" s="365">
        <v>8.3166192935473339E-4</v>
      </c>
      <c r="U987" s="365">
        <v>2.1107161158710723</v>
      </c>
      <c r="V987" s="366"/>
      <c r="W987" s="295"/>
      <c r="X987" s="295"/>
      <c r="Y987" s="295"/>
      <c r="Z987" s="313"/>
      <c r="AA987" s="313"/>
      <c r="AB987" s="301"/>
      <c r="AC987" s="295"/>
    </row>
    <row r="988" spans="1:29" ht="15">
      <c r="A988" s="247" t="s">
        <v>176</v>
      </c>
      <c r="B988" s="287" t="s">
        <v>5914</v>
      </c>
      <c r="C988" s="287" t="s">
        <v>5867</v>
      </c>
      <c r="D988" s="305">
        <v>15</v>
      </c>
      <c r="E988" s="287" t="s">
        <v>349</v>
      </c>
      <c r="F988" s="362">
        <v>43707</v>
      </c>
      <c r="G988" s="363" t="s">
        <v>5832</v>
      </c>
      <c r="H988" s="363" t="s">
        <v>4001</v>
      </c>
      <c r="I988" s="364">
        <v>9</v>
      </c>
      <c r="J988" s="364">
        <v>2</v>
      </c>
      <c r="K988" s="363" t="s">
        <v>438</v>
      </c>
      <c r="L988" s="292">
        <v>64.349999999999994</v>
      </c>
      <c r="M988" s="293" t="s">
        <v>456</v>
      </c>
      <c r="N988" s="293" t="s">
        <v>4002</v>
      </c>
      <c r="O988" s="294" t="s">
        <v>501</v>
      </c>
      <c r="P988" s="295">
        <v>-9.5699900000000007</v>
      </c>
      <c r="Q988" s="295" t="s">
        <v>447</v>
      </c>
      <c r="R988" s="296">
        <v>0</v>
      </c>
      <c r="S988" s="365">
        <v>5.7204461514430323E-3</v>
      </c>
      <c r="T988" s="365">
        <v>6.0652505131117531E-3</v>
      </c>
      <c r="U988" s="365">
        <v>0.94315084580211017</v>
      </c>
      <c r="V988" s="366"/>
      <c r="W988" s="295"/>
      <c r="X988" s="295"/>
      <c r="Y988" s="295"/>
      <c r="Z988" s="313"/>
      <c r="AA988" s="313"/>
      <c r="AB988" s="301"/>
      <c r="AC988" s="295"/>
    </row>
    <row r="989" spans="1:29" ht="15">
      <c r="A989" s="247" t="s">
        <v>176</v>
      </c>
      <c r="B989" s="287" t="s">
        <v>5916</v>
      </c>
      <c r="C989" s="287" t="s">
        <v>5869</v>
      </c>
      <c r="D989" s="305">
        <v>16</v>
      </c>
      <c r="E989" s="287" t="s">
        <v>349</v>
      </c>
      <c r="F989" s="362">
        <v>43707</v>
      </c>
      <c r="G989" s="363" t="s">
        <v>5832</v>
      </c>
      <c r="H989" s="363" t="s">
        <v>1605</v>
      </c>
      <c r="I989" s="364">
        <v>10</v>
      </c>
      <c r="J989" s="364">
        <v>5</v>
      </c>
      <c r="K989" s="363" t="s">
        <v>438</v>
      </c>
      <c r="L989" s="292">
        <v>55.04</v>
      </c>
      <c r="M989" s="293" t="s">
        <v>1606</v>
      </c>
      <c r="N989" s="293" t="s">
        <v>1607</v>
      </c>
      <c r="O989" s="294" t="s">
        <v>501</v>
      </c>
      <c r="P989" s="295">
        <v>4.5791388</v>
      </c>
      <c r="Q989" s="295" t="s">
        <v>408</v>
      </c>
      <c r="R989" s="296">
        <v>0</v>
      </c>
      <c r="S989" s="365">
        <v>5.4193285242205907E-3</v>
      </c>
      <c r="T989" s="365">
        <v>8.7358362504571848E-3</v>
      </c>
      <c r="U989" s="365">
        <v>0.62035601044341615</v>
      </c>
      <c r="V989" s="366"/>
      <c r="W989" s="295"/>
      <c r="X989" s="295"/>
      <c r="Y989" s="295"/>
      <c r="Z989" s="313"/>
      <c r="AA989" s="313"/>
      <c r="AB989" s="301"/>
      <c r="AC989" s="295"/>
    </row>
    <row r="990" spans="1:29" ht="15">
      <c r="A990" s="247" t="s">
        <v>176</v>
      </c>
      <c r="B990" s="287" t="s">
        <v>5918</v>
      </c>
      <c r="C990" s="287" t="s">
        <v>5871</v>
      </c>
      <c r="D990" s="305">
        <v>17</v>
      </c>
      <c r="E990" s="287" t="s">
        <v>349</v>
      </c>
      <c r="F990" s="362">
        <v>43707</v>
      </c>
      <c r="G990" s="363" t="s">
        <v>5832</v>
      </c>
      <c r="H990" s="363" t="s">
        <v>3025</v>
      </c>
      <c r="I990" s="364">
        <v>9</v>
      </c>
      <c r="J990" s="364">
        <v>7</v>
      </c>
      <c r="K990" s="363" t="s">
        <v>438</v>
      </c>
      <c r="L990" s="292">
        <v>52.18</v>
      </c>
      <c r="M990" s="293" t="s">
        <v>3026</v>
      </c>
      <c r="N990" s="293" t="s">
        <v>3027</v>
      </c>
      <c r="O990" s="294" t="s">
        <v>501</v>
      </c>
      <c r="P990" s="295">
        <v>-11.679083</v>
      </c>
      <c r="Q990" s="295" t="s">
        <v>484</v>
      </c>
      <c r="R990" s="296">
        <v>0</v>
      </c>
      <c r="S990" s="365">
        <v>1.4233767883890477E-3</v>
      </c>
      <c r="T990" s="365">
        <v>2.4125738913164598E-3</v>
      </c>
      <c r="U990" s="365">
        <v>0.58998267100219648</v>
      </c>
      <c r="V990" s="366"/>
      <c r="W990" s="295"/>
      <c r="X990" s="295"/>
      <c r="Y990" s="295"/>
      <c r="Z990" s="313"/>
      <c r="AA990" s="313"/>
      <c r="AB990" s="301"/>
      <c r="AC990" s="295"/>
    </row>
    <row r="991" spans="1:29" ht="15">
      <c r="A991" s="247" t="s">
        <v>176</v>
      </c>
      <c r="B991" s="287" t="s">
        <v>5920</v>
      </c>
      <c r="C991" s="287" t="s">
        <v>5873</v>
      </c>
      <c r="D991" s="305">
        <v>18</v>
      </c>
      <c r="E991" s="287" t="s">
        <v>349</v>
      </c>
      <c r="F991" s="362">
        <v>43707</v>
      </c>
      <c r="G991" s="363" t="s">
        <v>5832</v>
      </c>
      <c r="H991" s="363" t="s">
        <v>5710</v>
      </c>
      <c r="I991" s="364">
        <v>9</v>
      </c>
      <c r="J991" s="364">
        <v>5</v>
      </c>
      <c r="K991" s="363" t="s">
        <v>438</v>
      </c>
      <c r="L991" s="292">
        <v>204.35</v>
      </c>
      <c r="M991" s="293" t="s">
        <v>5711</v>
      </c>
      <c r="N991" s="293" t="s">
        <v>5712</v>
      </c>
      <c r="O991" s="294" t="s">
        <v>501</v>
      </c>
      <c r="P991" s="295">
        <v>3.8258314000000002</v>
      </c>
      <c r="Q991" s="295" t="s">
        <v>447</v>
      </c>
      <c r="R991" s="296">
        <v>0</v>
      </c>
      <c r="S991" s="365">
        <v>2.3535247538383698E-3</v>
      </c>
      <c r="T991" s="365">
        <v>1.4053151033642445E-3</v>
      </c>
      <c r="U991" s="365">
        <v>1.6747309896578819</v>
      </c>
      <c r="V991" s="366"/>
      <c r="W991" s="295"/>
      <c r="X991" s="295"/>
      <c r="Y991" s="295"/>
      <c r="Z991" s="313"/>
      <c r="AA991" s="313"/>
      <c r="AB991" s="301"/>
      <c r="AC991" s="295"/>
    </row>
    <row r="992" spans="1:29" ht="15">
      <c r="A992" s="247" t="s">
        <v>176</v>
      </c>
      <c r="B992" s="287" t="s">
        <v>5922</v>
      </c>
      <c r="C992" s="287" t="s">
        <v>5876</v>
      </c>
      <c r="D992" s="305">
        <v>19</v>
      </c>
      <c r="E992" s="287" t="s">
        <v>349</v>
      </c>
      <c r="F992" s="362">
        <v>43707</v>
      </c>
      <c r="G992" s="363" t="s">
        <v>5832</v>
      </c>
      <c r="H992" s="363" t="s">
        <v>543</v>
      </c>
      <c r="I992" s="364">
        <v>10</v>
      </c>
      <c r="J992" s="364">
        <v>3</v>
      </c>
      <c r="K992" s="363" t="s">
        <v>438</v>
      </c>
      <c r="L992" s="292">
        <v>21.99</v>
      </c>
      <c r="M992" s="293" t="s">
        <v>544</v>
      </c>
      <c r="N992" s="293" t="s">
        <v>545</v>
      </c>
      <c r="O992" s="294" t="s">
        <v>501</v>
      </c>
      <c r="P992" s="295">
        <v>-18.555557</v>
      </c>
      <c r="Q992" s="295" t="s">
        <v>484</v>
      </c>
      <c r="R992" s="296">
        <v>0</v>
      </c>
      <c r="S992" s="365">
        <v>2.5896287985184021E-4</v>
      </c>
      <c r="T992" s="365">
        <v>3.8110823352843374E-4</v>
      </c>
      <c r="U992" s="365">
        <v>0.67949956749627527</v>
      </c>
      <c r="V992" s="366"/>
      <c r="W992" s="295"/>
      <c r="X992" s="295"/>
      <c r="Y992" s="295"/>
      <c r="Z992" s="313"/>
      <c r="AA992" s="313"/>
      <c r="AB992" s="301"/>
      <c r="AC992" s="295"/>
    </row>
    <row r="993" spans="1:29" ht="15">
      <c r="A993" s="247" t="s">
        <v>5904</v>
      </c>
      <c r="B993" s="287" t="s">
        <v>5905</v>
      </c>
      <c r="C993" s="287" t="s">
        <v>5879</v>
      </c>
      <c r="D993" s="305">
        <v>20</v>
      </c>
      <c r="E993" s="287" t="s">
        <v>349</v>
      </c>
      <c r="F993" s="362">
        <v>43707</v>
      </c>
      <c r="G993" s="363" t="s">
        <v>5832</v>
      </c>
      <c r="H993" s="363" t="s">
        <v>557</v>
      </c>
      <c r="I993" s="364">
        <v>9</v>
      </c>
      <c r="J993" s="364">
        <v>1</v>
      </c>
      <c r="K993" s="363" t="s">
        <v>438</v>
      </c>
      <c r="L993" s="292">
        <v>59.59</v>
      </c>
      <c r="M993" s="293" t="s">
        <v>558</v>
      </c>
      <c r="N993" s="293" t="s">
        <v>559</v>
      </c>
      <c r="O993" s="294" t="s">
        <v>501</v>
      </c>
      <c r="P993" s="295">
        <v>-8.1535100000000007</v>
      </c>
      <c r="Q993" s="295" t="s">
        <v>399</v>
      </c>
      <c r="R993" s="296">
        <v>0</v>
      </c>
      <c r="S993" s="365">
        <v>6.68375799020382E-4</v>
      </c>
      <c r="T993" s="365">
        <v>1.4832462284215737E-3</v>
      </c>
      <c r="U993" s="365">
        <v>0.45061688761659457</v>
      </c>
      <c r="V993" s="366"/>
      <c r="W993" s="295"/>
      <c r="X993" s="295"/>
      <c r="Y993" s="295"/>
      <c r="Z993" s="313"/>
      <c r="AA993" s="313"/>
      <c r="AB993" s="301"/>
      <c r="AC993" s="295"/>
    </row>
    <row r="994" spans="1:29" ht="15">
      <c r="A994" s="247" t="s">
        <v>5862</v>
      </c>
      <c r="B994" s="287" t="s">
        <v>5863</v>
      </c>
      <c r="C994" s="287" t="s">
        <v>5882</v>
      </c>
      <c r="D994" s="305">
        <v>21</v>
      </c>
      <c r="E994" s="287" t="s">
        <v>349</v>
      </c>
      <c r="F994" s="362">
        <v>43707</v>
      </c>
      <c r="G994" s="363" t="s">
        <v>5832</v>
      </c>
      <c r="H994" s="363" t="s">
        <v>895</v>
      </c>
      <c r="I994" s="364">
        <v>10</v>
      </c>
      <c r="J994" s="364">
        <v>1</v>
      </c>
      <c r="K994" s="363" t="s">
        <v>438</v>
      </c>
      <c r="L994" s="292">
        <v>556.28</v>
      </c>
      <c r="M994" s="293" t="s">
        <v>896</v>
      </c>
      <c r="N994" s="293" t="s">
        <v>897</v>
      </c>
      <c r="O994" s="294" t="s">
        <v>501</v>
      </c>
      <c r="P994" s="295">
        <v>10.790682</v>
      </c>
      <c r="Q994" s="295" t="s">
        <v>447</v>
      </c>
      <c r="R994" s="296">
        <v>0</v>
      </c>
      <c r="S994" s="365">
        <v>2.3820660387243405E-3</v>
      </c>
      <c r="T994" s="365">
        <v>1.9555873818132411E-3</v>
      </c>
      <c r="U994" s="365">
        <v>1.2180821275885223</v>
      </c>
      <c r="V994" s="366"/>
      <c r="W994" s="295"/>
      <c r="X994" s="295"/>
      <c r="Y994" s="295"/>
      <c r="Z994" s="313"/>
      <c r="AA994" s="313"/>
      <c r="AB994" s="301"/>
      <c r="AC994" s="295"/>
    </row>
    <row r="995" spans="1:29" ht="15">
      <c r="A995" s="247" t="s">
        <v>176</v>
      </c>
      <c r="B995" s="287" t="s">
        <v>5844</v>
      </c>
      <c r="C995" s="287" t="s">
        <v>5885</v>
      </c>
      <c r="D995" s="305">
        <v>22</v>
      </c>
      <c r="E995" s="287" t="s">
        <v>349</v>
      </c>
      <c r="F995" s="362">
        <v>43707</v>
      </c>
      <c r="G995" s="363" t="s">
        <v>5832</v>
      </c>
      <c r="H995" s="363" t="s">
        <v>2312</v>
      </c>
      <c r="I995" s="364">
        <v>9</v>
      </c>
      <c r="J995" s="364">
        <v>7</v>
      </c>
      <c r="K995" s="363" t="s">
        <v>438</v>
      </c>
      <c r="L995" s="292">
        <v>65</v>
      </c>
      <c r="M995" s="293" t="s">
        <v>2313</v>
      </c>
      <c r="N995" s="293" t="s">
        <v>2314</v>
      </c>
      <c r="O995" s="294" t="s">
        <v>501</v>
      </c>
      <c r="P995" s="295">
        <v>7.4557779999999996</v>
      </c>
      <c r="Q995" s="295" t="s">
        <v>408</v>
      </c>
      <c r="R995" s="296">
        <v>0</v>
      </c>
      <c r="S995" s="365">
        <v>1.091379502018221E-4</v>
      </c>
      <c r="T995" s="365">
        <v>6.6648181812710417E-4</v>
      </c>
      <c r="U995" s="365">
        <v>0.16375232937113446</v>
      </c>
      <c r="V995" s="366"/>
      <c r="W995" s="295"/>
      <c r="X995" s="295"/>
      <c r="Y995" s="295"/>
      <c r="Z995" s="313"/>
      <c r="AA995" s="313"/>
      <c r="AB995" s="301"/>
      <c r="AC995" s="295"/>
    </row>
    <row r="996" spans="1:29" ht="15">
      <c r="A996" s="247" t="s">
        <v>5835</v>
      </c>
      <c r="B996" s="287" t="s">
        <v>5836</v>
      </c>
      <c r="C996" s="287" t="s">
        <v>5887</v>
      </c>
      <c r="D996" s="305">
        <v>23</v>
      </c>
      <c r="E996" s="287" t="s">
        <v>349</v>
      </c>
      <c r="F996" s="362">
        <v>43707</v>
      </c>
      <c r="G996" s="363" t="s">
        <v>5832</v>
      </c>
      <c r="H996" s="363" t="s">
        <v>3512</v>
      </c>
      <c r="I996" s="364">
        <v>10</v>
      </c>
      <c r="J996" s="364">
        <v>1</v>
      </c>
      <c r="K996" s="363" t="s">
        <v>438</v>
      </c>
      <c r="L996" s="292">
        <v>80.13</v>
      </c>
      <c r="M996" s="293" t="s">
        <v>3513</v>
      </c>
      <c r="N996" s="293" t="s">
        <v>3514</v>
      </c>
      <c r="O996" s="294" t="s">
        <v>501</v>
      </c>
      <c r="P996" s="295">
        <v>5.6287884999999998</v>
      </c>
      <c r="Q996" s="295" t="s">
        <v>399</v>
      </c>
      <c r="R996" s="296">
        <v>0</v>
      </c>
      <c r="S996" s="365">
        <v>1.1063806339654406E-4</v>
      </c>
      <c r="T996" s="365">
        <v>1.0763016569379372E-3</v>
      </c>
      <c r="U996" s="365">
        <v>0.10279466047772123</v>
      </c>
      <c r="V996" s="366"/>
      <c r="W996" s="295"/>
      <c r="X996" s="295"/>
      <c r="Y996" s="295"/>
      <c r="Z996" s="313"/>
      <c r="AA996" s="313"/>
      <c r="AB996" s="301"/>
      <c r="AC996" s="295"/>
    </row>
    <row r="997" spans="1:29" ht="15">
      <c r="A997" s="247" t="s">
        <v>176</v>
      </c>
      <c r="B997" s="287" t="s">
        <v>5833</v>
      </c>
      <c r="C997" s="287" t="s">
        <v>5889</v>
      </c>
      <c r="D997" s="305">
        <v>24</v>
      </c>
      <c r="E997" s="287" t="s">
        <v>349</v>
      </c>
      <c r="F997" s="362">
        <v>43707</v>
      </c>
      <c r="G997" s="363" t="s">
        <v>5832</v>
      </c>
      <c r="H997" s="363" t="s">
        <v>3625</v>
      </c>
      <c r="I997" s="364">
        <v>10</v>
      </c>
      <c r="J997" s="364">
        <v>2</v>
      </c>
      <c r="K997" s="363" t="s">
        <v>438</v>
      </c>
      <c r="L997" s="292">
        <v>89.72</v>
      </c>
      <c r="M997" s="293" t="s">
        <v>3626</v>
      </c>
      <c r="N997" s="293" t="s">
        <v>3627</v>
      </c>
      <c r="O997" s="294" t="s">
        <v>501</v>
      </c>
      <c r="P997" s="295">
        <v>-9.7020920000000004</v>
      </c>
      <c r="Q997" s="295" t="s">
        <v>280</v>
      </c>
      <c r="R997" s="296">
        <v>0</v>
      </c>
      <c r="S997" s="365">
        <v>7.1429871959302355E-4</v>
      </c>
      <c r="T997" s="365">
        <v>6.2139864932597027E-4</v>
      </c>
      <c r="U997" s="365">
        <v>1.1495015645235498</v>
      </c>
      <c r="V997" s="366"/>
      <c r="W997" s="295"/>
      <c r="X997" s="295"/>
      <c r="Y997" s="295"/>
      <c r="Z997" s="313"/>
      <c r="AA997" s="313"/>
      <c r="AB997" s="301"/>
      <c r="AC997" s="295"/>
    </row>
    <row r="998" spans="1:29" ht="15">
      <c r="A998" s="247" t="s">
        <v>176</v>
      </c>
      <c r="B998" s="287" t="s">
        <v>5848</v>
      </c>
      <c r="C998" s="287" t="s">
        <v>5892</v>
      </c>
      <c r="D998" s="305">
        <v>25</v>
      </c>
      <c r="E998" s="287" t="s">
        <v>349</v>
      </c>
      <c r="F998" s="362">
        <v>43707</v>
      </c>
      <c r="G998" s="363" t="s">
        <v>5832</v>
      </c>
      <c r="H998" s="363" t="s">
        <v>2745</v>
      </c>
      <c r="I998" s="364">
        <v>9</v>
      </c>
      <c r="J998" s="364">
        <v>2</v>
      </c>
      <c r="K998" s="363" t="s">
        <v>438</v>
      </c>
      <c r="L998" s="292">
        <v>9.17</v>
      </c>
      <c r="M998" s="293" t="s">
        <v>2746</v>
      </c>
      <c r="N998" s="293" t="s">
        <v>2747</v>
      </c>
      <c r="O998" s="294" t="s">
        <v>501</v>
      </c>
      <c r="P998" s="295">
        <v>-3.7775397000000002</v>
      </c>
      <c r="Q998" s="295" t="s">
        <v>447</v>
      </c>
      <c r="R998" s="296">
        <v>0</v>
      </c>
      <c r="S998" s="365">
        <v>2.6208631375655893E-5</v>
      </c>
      <c r="T998" s="365">
        <v>1.4550325195899906E-3</v>
      </c>
      <c r="U998" s="365">
        <v>1.8012402487774738E-2</v>
      </c>
      <c r="V998" s="366"/>
      <c r="W998" s="295"/>
      <c r="X998" s="295"/>
      <c r="Y998" s="295"/>
      <c r="Z998" s="313"/>
      <c r="AA998" s="313"/>
      <c r="AB998" s="301"/>
      <c r="AC998" s="295"/>
    </row>
    <row r="999" spans="1:29" ht="15">
      <c r="A999" s="247" t="s">
        <v>5838</v>
      </c>
      <c r="B999" s="287" t="s">
        <v>5839</v>
      </c>
      <c r="C999" s="287" t="s">
        <v>5897</v>
      </c>
      <c r="D999" s="305">
        <v>26</v>
      </c>
      <c r="E999" s="287" t="s">
        <v>349</v>
      </c>
      <c r="F999" s="362">
        <v>43707</v>
      </c>
      <c r="G999" s="363" t="s">
        <v>5832</v>
      </c>
      <c r="H999" s="363" t="s">
        <v>582</v>
      </c>
      <c r="I999" s="364">
        <v>9</v>
      </c>
      <c r="J999" s="364">
        <v>1</v>
      </c>
      <c r="K999" s="363" t="s">
        <v>438</v>
      </c>
      <c r="L999" s="292">
        <v>70.900000000000006</v>
      </c>
      <c r="M999" s="293" t="s">
        <v>583</v>
      </c>
      <c r="N999" s="293" t="s">
        <v>584</v>
      </c>
      <c r="O999" s="294" t="s">
        <v>501</v>
      </c>
      <c r="P999" s="295">
        <v>-6.7718625000000001</v>
      </c>
      <c r="Q999" s="295" t="s">
        <v>280</v>
      </c>
      <c r="R999" s="296">
        <v>0</v>
      </c>
      <c r="S999" s="365">
        <v>1.6578306972288E-3</v>
      </c>
      <c r="T999" s="365">
        <v>8.5359748571133909E-4</v>
      </c>
      <c r="U999" s="365">
        <v>1.942169142927195</v>
      </c>
      <c r="V999" s="366"/>
      <c r="W999" s="295"/>
      <c r="X999" s="295"/>
      <c r="Y999" s="295"/>
      <c r="Z999" s="313"/>
      <c r="AA999" s="313"/>
      <c r="AB999" s="301"/>
      <c r="AC999" s="295"/>
    </row>
    <row r="1000" spans="1:29" ht="15">
      <c r="A1000" s="247" t="s">
        <v>5841</v>
      </c>
      <c r="B1000" s="287" t="s">
        <v>5842</v>
      </c>
      <c r="C1000" s="287" t="s">
        <v>5899</v>
      </c>
      <c r="D1000" s="305">
        <v>27</v>
      </c>
      <c r="E1000" s="287" t="s">
        <v>349</v>
      </c>
      <c r="F1000" s="362">
        <v>43707</v>
      </c>
      <c r="G1000" s="363" t="s">
        <v>5832</v>
      </c>
      <c r="H1000" s="363" t="s">
        <v>597</v>
      </c>
      <c r="I1000" s="364">
        <v>9</v>
      </c>
      <c r="J1000" s="364">
        <v>1</v>
      </c>
      <c r="K1000" s="363" t="s">
        <v>438</v>
      </c>
      <c r="L1000" s="292">
        <v>9.19</v>
      </c>
      <c r="M1000" s="293" t="s">
        <v>598</v>
      </c>
      <c r="N1000" s="293" t="s">
        <v>599</v>
      </c>
      <c r="O1000" s="294" t="s">
        <v>501</v>
      </c>
      <c r="P1000" s="295">
        <v>-16.907782000000001</v>
      </c>
      <c r="Q1000" s="295" t="s">
        <v>456</v>
      </c>
      <c r="R1000" s="296">
        <v>0</v>
      </c>
      <c r="S1000" s="365">
        <v>6.9823718873783492E-4</v>
      </c>
      <c r="T1000" s="365">
        <v>5.4231368311438136E-4</v>
      </c>
      <c r="U1000" s="365">
        <v>1.2875153448609689</v>
      </c>
      <c r="V1000" s="366"/>
      <c r="W1000" s="295"/>
      <c r="X1000" s="295"/>
      <c r="Y1000" s="295"/>
      <c r="Z1000" s="313"/>
      <c r="AA1000" s="313"/>
      <c r="AB1000" s="301"/>
      <c r="AC1000" s="295"/>
    </row>
    <row r="1001" spans="1:29" ht="15">
      <c r="A1001" s="247" t="s">
        <v>176</v>
      </c>
      <c r="B1001" s="287" t="s">
        <v>5846</v>
      </c>
      <c r="C1001" s="287" t="s">
        <v>5901</v>
      </c>
      <c r="D1001" s="305">
        <v>28</v>
      </c>
      <c r="E1001" s="287" t="s">
        <v>349</v>
      </c>
      <c r="F1001" s="362">
        <v>43707</v>
      </c>
      <c r="G1001" s="363" t="s">
        <v>5832</v>
      </c>
      <c r="H1001" s="363" t="s">
        <v>2584</v>
      </c>
      <c r="I1001" s="364">
        <v>10</v>
      </c>
      <c r="J1001" s="364">
        <v>32</v>
      </c>
      <c r="K1001" s="363" t="s">
        <v>438</v>
      </c>
      <c r="L1001" s="292">
        <v>15.79</v>
      </c>
      <c r="M1001" s="293" t="s">
        <v>2585</v>
      </c>
      <c r="N1001" s="293" t="s">
        <v>2586</v>
      </c>
      <c r="O1001" s="294" t="s">
        <v>501</v>
      </c>
      <c r="P1001" s="295">
        <v>-19.025642000000001</v>
      </c>
      <c r="Q1001" s="295" t="s">
        <v>399</v>
      </c>
      <c r="R1001" s="296">
        <v>0</v>
      </c>
      <c r="S1001" s="365">
        <v>2.0917278155687356E-4</v>
      </c>
      <c r="T1001" s="365">
        <v>1.5162809805230925E-4</v>
      </c>
      <c r="U1001" s="365">
        <v>1.3795120049894203</v>
      </c>
      <c r="V1001" s="366"/>
      <c r="W1001" s="295"/>
      <c r="X1001" s="295"/>
      <c r="Y1001" s="295"/>
      <c r="Z1001" s="313"/>
      <c r="AA1001" s="313"/>
      <c r="AB1001" s="301"/>
      <c r="AC1001" s="295"/>
    </row>
    <row r="1002" spans="1:29" ht="15">
      <c r="A1002" s="247" t="s">
        <v>176</v>
      </c>
      <c r="B1002" s="287" t="s">
        <v>5850</v>
      </c>
      <c r="C1002" s="287" t="s">
        <v>5903</v>
      </c>
      <c r="D1002" s="305">
        <v>29</v>
      </c>
      <c r="E1002" s="287" t="s">
        <v>349</v>
      </c>
      <c r="F1002" s="362">
        <v>43707</v>
      </c>
      <c r="G1002" s="363" t="s">
        <v>5832</v>
      </c>
      <c r="H1002" s="363" t="s">
        <v>4960</v>
      </c>
      <c r="I1002" s="364">
        <v>9</v>
      </c>
      <c r="J1002" s="364">
        <v>2</v>
      </c>
      <c r="K1002" s="363" t="s">
        <v>438</v>
      </c>
      <c r="L1002" s="292">
        <v>120.2</v>
      </c>
      <c r="M1002" s="293" t="s">
        <v>4961</v>
      </c>
      <c r="N1002" s="293" t="s">
        <v>4962</v>
      </c>
      <c r="O1002" s="294" t="s">
        <v>501</v>
      </c>
      <c r="P1002" s="295">
        <v>-9.9692880000000006</v>
      </c>
      <c r="Q1002" s="295" t="s">
        <v>280</v>
      </c>
      <c r="R1002" s="296">
        <v>0</v>
      </c>
      <c r="S1002" s="365">
        <v>8.5299405211752214E-4</v>
      </c>
      <c r="T1002" s="365">
        <v>1.3540240210517306E-3</v>
      </c>
      <c r="U1002" s="365">
        <v>0.62996965995844278</v>
      </c>
      <c r="V1002" s="366"/>
      <c r="W1002" s="295"/>
      <c r="X1002" s="295"/>
      <c r="Y1002" s="295"/>
      <c r="Z1002" s="313"/>
      <c r="AA1002" s="313"/>
      <c r="AB1002" s="301"/>
      <c r="AC1002" s="295"/>
    </row>
    <row r="1003" spans="1:29" ht="15">
      <c r="A1003" s="247" t="s">
        <v>5852</v>
      </c>
      <c r="B1003" s="287" t="s">
        <v>5853</v>
      </c>
      <c r="C1003" s="287" t="s">
        <v>5906</v>
      </c>
      <c r="D1003" s="305">
        <v>30</v>
      </c>
      <c r="E1003" s="287" t="s">
        <v>349</v>
      </c>
      <c r="F1003" s="362">
        <v>43707</v>
      </c>
      <c r="G1003" s="363" t="s">
        <v>5832</v>
      </c>
      <c r="H1003" s="363" t="s">
        <v>2589</v>
      </c>
      <c r="I1003" s="364">
        <v>10</v>
      </c>
      <c r="J1003" s="364">
        <v>1</v>
      </c>
      <c r="K1003" s="363" t="s">
        <v>438</v>
      </c>
      <c r="L1003" s="292">
        <v>18.84</v>
      </c>
      <c r="M1003" s="293" t="s">
        <v>2590</v>
      </c>
      <c r="N1003" s="293" t="s">
        <v>2591</v>
      </c>
      <c r="O1003" s="294" t="s">
        <v>501</v>
      </c>
      <c r="P1003" s="295">
        <v>-18.086957999999999</v>
      </c>
      <c r="Q1003" s="295" t="s">
        <v>484</v>
      </c>
      <c r="R1003" s="296">
        <v>0</v>
      </c>
      <c r="S1003" s="365">
        <v>9.3028835656197768E-4</v>
      </c>
      <c r="T1003" s="365">
        <v>6.55686017447374E-4</v>
      </c>
      <c r="U1003" s="365">
        <v>1.4188015785110799</v>
      </c>
      <c r="V1003" s="366"/>
      <c r="W1003" s="295"/>
      <c r="X1003" s="295"/>
      <c r="Y1003" s="295"/>
      <c r="Z1003" s="313"/>
      <c r="AA1003" s="313"/>
      <c r="AB1003" s="301"/>
      <c r="AC1003" s="295"/>
    </row>
    <row r="1004" spans="1:29" ht="15">
      <c r="A1004" s="247" t="s">
        <v>5874</v>
      </c>
      <c r="B1004" s="287" t="s">
        <v>5875</v>
      </c>
      <c r="C1004" s="287" t="s">
        <v>5908</v>
      </c>
      <c r="D1004" s="305">
        <v>31</v>
      </c>
      <c r="E1004" s="287" t="s">
        <v>349</v>
      </c>
      <c r="F1004" s="362">
        <v>43707</v>
      </c>
      <c r="G1004" s="363" t="s">
        <v>5832</v>
      </c>
      <c r="H1004" s="363" t="s">
        <v>612</v>
      </c>
      <c r="I1004" s="364">
        <v>10</v>
      </c>
      <c r="J1004" s="364">
        <v>1</v>
      </c>
      <c r="K1004" s="363" t="s">
        <v>438</v>
      </c>
      <c r="L1004" s="292">
        <v>37.590000000000003</v>
      </c>
      <c r="M1004" s="293" t="s">
        <v>613</v>
      </c>
      <c r="N1004" s="293" t="s">
        <v>614</v>
      </c>
      <c r="O1004" s="294" t="s">
        <v>501</v>
      </c>
      <c r="P1004" s="295">
        <v>-24.335749</v>
      </c>
      <c r="Q1004" s="295" t="s">
        <v>484</v>
      </c>
      <c r="R1004" s="296">
        <v>0</v>
      </c>
      <c r="S1004" s="365">
        <v>1.3885031656413627E-4</v>
      </c>
      <c r="T1004" s="365">
        <v>1.7339585568412589E-4</v>
      </c>
      <c r="U1004" s="365">
        <v>0.80077067595594098</v>
      </c>
      <c r="V1004" s="366"/>
      <c r="W1004" s="295"/>
      <c r="X1004" s="295"/>
      <c r="Y1004" s="295"/>
      <c r="Z1004" s="313"/>
      <c r="AA1004" s="313"/>
      <c r="AB1004" s="301"/>
      <c r="AC1004" s="295"/>
    </row>
    <row r="1005" spans="1:29" ht="15">
      <c r="A1005" s="247" t="s">
        <v>176</v>
      </c>
      <c r="B1005" s="287" t="s">
        <v>5855</v>
      </c>
      <c r="C1005" s="287" t="s">
        <v>5911</v>
      </c>
      <c r="D1005" s="305">
        <v>32</v>
      </c>
      <c r="E1005" s="287" t="s">
        <v>349</v>
      </c>
      <c r="F1005" s="362">
        <v>43707</v>
      </c>
      <c r="G1005" s="363" t="s">
        <v>5832</v>
      </c>
      <c r="H1005" s="363" t="s">
        <v>1618</v>
      </c>
      <c r="I1005" s="364">
        <v>9</v>
      </c>
      <c r="J1005" s="364">
        <v>2</v>
      </c>
      <c r="K1005" s="363" t="s">
        <v>438</v>
      </c>
      <c r="L1005" s="292">
        <v>158.47999999999999</v>
      </c>
      <c r="M1005" s="293" t="s">
        <v>1619</v>
      </c>
      <c r="N1005" s="293" t="s">
        <v>1620</v>
      </c>
      <c r="O1005" s="294" t="s">
        <v>501</v>
      </c>
      <c r="P1005" s="295">
        <v>4.4417977000000004</v>
      </c>
      <c r="Q1005" s="295" t="s">
        <v>399</v>
      </c>
      <c r="R1005" s="296">
        <v>0</v>
      </c>
      <c r="S1005" s="365">
        <v>2.3558906364545452E-4</v>
      </c>
      <c r="T1005" s="365">
        <v>9.2608185222266032E-4</v>
      </c>
      <c r="U1005" s="365">
        <v>0.25439334879527603</v>
      </c>
      <c r="V1005" s="366"/>
      <c r="W1005" s="295"/>
      <c r="X1005" s="295"/>
      <c r="Y1005" s="295"/>
      <c r="Z1005" s="313"/>
      <c r="AA1005" s="313"/>
      <c r="AB1005" s="301"/>
      <c r="AC1005" s="295"/>
    </row>
    <row r="1006" spans="1:29" ht="15">
      <c r="A1006" s="247" t="s">
        <v>176</v>
      </c>
      <c r="B1006" s="287" t="s">
        <v>5830</v>
      </c>
      <c r="C1006" s="287" t="s">
        <v>5913</v>
      </c>
      <c r="D1006" s="305">
        <v>33</v>
      </c>
      <c r="E1006" s="287" t="s">
        <v>349</v>
      </c>
      <c r="F1006" s="362">
        <v>43707</v>
      </c>
      <c r="G1006" s="363" t="s">
        <v>5832</v>
      </c>
      <c r="H1006" s="363" t="s">
        <v>2905</v>
      </c>
      <c r="I1006" s="364">
        <v>9</v>
      </c>
      <c r="J1006" s="364">
        <v>2</v>
      </c>
      <c r="K1006" s="363" t="s">
        <v>438</v>
      </c>
      <c r="L1006" s="292">
        <v>92.37</v>
      </c>
      <c r="M1006" s="293" t="s">
        <v>2906</v>
      </c>
      <c r="N1006" s="293" t="s">
        <v>2907</v>
      </c>
      <c r="O1006" s="294" t="s">
        <v>501</v>
      </c>
      <c r="P1006" s="295">
        <v>-4.3293657000000003</v>
      </c>
      <c r="Q1006" s="295" t="s">
        <v>280</v>
      </c>
      <c r="R1006" s="296">
        <v>0</v>
      </c>
      <c r="S1006" s="365">
        <v>1.5329508949903305E-3</v>
      </c>
      <c r="T1006" s="365">
        <v>1.1223846831015264E-3</v>
      </c>
      <c r="U1006" s="365">
        <v>1.3657981243598865</v>
      </c>
      <c r="V1006" s="366"/>
      <c r="W1006" s="295"/>
      <c r="X1006" s="295"/>
      <c r="Y1006" s="295"/>
      <c r="Z1006" s="313"/>
      <c r="AA1006" s="313"/>
      <c r="AB1006" s="301"/>
      <c r="AC1006" s="295"/>
    </row>
    <row r="1007" spans="1:29" ht="15">
      <c r="A1007" s="247" t="s">
        <v>176</v>
      </c>
      <c r="B1007" s="287" t="s">
        <v>5857</v>
      </c>
      <c r="C1007" s="287" t="s">
        <v>5915</v>
      </c>
      <c r="D1007" s="305">
        <v>34</v>
      </c>
      <c r="E1007" s="287" t="s">
        <v>349</v>
      </c>
      <c r="F1007" s="362">
        <v>43707</v>
      </c>
      <c r="G1007" s="363" t="s">
        <v>5832</v>
      </c>
      <c r="H1007" s="363" t="s">
        <v>4504</v>
      </c>
      <c r="I1007" s="364">
        <v>10</v>
      </c>
      <c r="J1007" s="364">
        <v>2</v>
      </c>
      <c r="K1007" s="363" t="s">
        <v>438</v>
      </c>
      <c r="L1007" s="292">
        <v>13.25</v>
      </c>
      <c r="M1007" s="293" t="s">
        <v>4505</v>
      </c>
      <c r="N1007" s="293" t="s">
        <v>4506</v>
      </c>
      <c r="O1007" s="294" t="s">
        <v>501</v>
      </c>
      <c r="P1007" s="295">
        <v>-7.0175409999999996</v>
      </c>
      <c r="Q1007" s="295" t="s">
        <v>447</v>
      </c>
      <c r="R1007" s="296">
        <v>0</v>
      </c>
      <c r="S1007" s="365">
        <v>2.3631409805983694E-4</v>
      </c>
      <c r="T1007" s="365">
        <v>5.5158869803617616E-4</v>
      </c>
      <c r="U1007" s="365">
        <v>0.42842447443391635</v>
      </c>
      <c r="V1007" s="366"/>
      <c r="W1007" s="295"/>
      <c r="X1007" s="295"/>
      <c r="Y1007" s="295"/>
      <c r="Z1007" s="313"/>
      <c r="AA1007" s="313"/>
      <c r="AB1007" s="301"/>
      <c r="AC1007" s="295"/>
    </row>
    <row r="1008" spans="1:29" ht="15">
      <c r="A1008" s="247" t="s">
        <v>5859</v>
      </c>
      <c r="B1008" s="287" t="s">
        <v>5860</v>
      </c>
      <c r="C1008" s="287" t="s">
        <v>5917</v>
      </c>
      <c r="D1008" s="305">
        <v>35</v>
      </c>
      <c r="E1008" s="287" t="s">
        <v>349</v>
      </c>
      <c r="F1008" s="362">
        <v>43707</v>
      </c>
      <c r="G1008" s="363" t="s">
        <v>5832</v>
      </c>
      <c r="H1008" s="363" t="s">
        <v>2445</v>
      </c>
      <c r="I1008" s="364">
        <v>10</v>
      </c>
      <c r="J1008" s="364">
        <v>1</v>
      </c>
      <c r="K1008" s="363" t="s">
        <v>438</v>
      </c>
      <c r="L1008" s="292">
        <v>209</v>
      </c>
      <c r="M1008" s="293" t="s">
        <v>2446</v>
      </c>
      <c r="N1008" s="293" t="s">
        <v>2447</v>
      </c>
      <c r="O1008" s="294" t="s">
        <v>501</v>
      </c>
      <c r="P1008" s="295">
        <v>-8.4537929999999992</v>
      </c>
      <c r="Q1008" s="295" t="s">
        <v>280</v>
      </c>
      <c r="R1008" s="296">
        <v>0</v>
      </c>
      <c r="S1008" s="365">
        <v>8.052031960858036E-5</v>
      </c>
      <c r="T1008" s="365">
        <v>3.5935875326888043E-4</v>
      </c>
      <c r="U1008" s="365">
        <v>0.22406667119176368</v>
      </c>
      <c r="V1008" s="366"/>
      <c r="W1008" s="295"/>
      <c r="X1008" s="295"/>
      <c r="Y1008" s="295"/>
      <c r="Z1008" s="313"/>
      <c r="AA1008" s="313"/>
      <c r="AB1008" s="301"/>
      <c r="AC1008" s="295"/>
    </row>
    <row r="1009" spans="1:29" ht="15">
      <c r="A1009" s="247" t="s">
        <v>176</v>
      </c>
      <c r="B1009" s="287" t="s">
        <v>5868</v>
      </c>
      <c r="C1009" s="287" t="s">
        <v>5919</v>
      </c>
      <c r="D1009" s="305">
        <v>36</v>
      </c>
      <c r="E1009" s="287" t="s">
        <v>349</v>
      </c>
      <c r="F1009" s="362">
        <v>43707</v>
      </c>
      <c r="G1009" s="363" t="s">
        <v>5832</v>
      </c>
      <c r="H1009" s="363" t="s">
        <v>1386</v>
      </c>
      <c r="I1009" s="364">
        <v>9</v>
      </c>
      <c r="J1009" s="364">
        <v>2</v>
      </c>
      <c r="K1009" s="363" t="s">
        <v>438</v>
      </c>
      <c r="L1009" s="292">
        <v>123.73</v>
      </c>
      <c r="M1009" s="293" t="s">
        <v>1387</v>
      </c>
      <c r="N1009" s="293" t="s">
        <v>1388</v>
      </c>
      <c r="O1009" s="294" t="s">
        <v>501</v>
      </c>
      <c r="P1009" s="295">
        <v>-5.5568220000000004</v>
      </c>
      <c r="Q1009" s="295" t="s">
        <v>408</v>
      </c>
      <c r="R1009" s="296">
        <v>0</v>
      </c>
      <c r="S1009" s="365">
        <v>6.3557666413818038E-5</v>
      </c>
      <c r="T1009" s="365">
        <v>1.7827837815782255E-4</v>
      </c>
      <c r="U1009" s="365">
        <v>0.35650799087679064</v>
      </c>
      <c r="V1009" s="366"/>
      <c r="W1009" s="295"/>
      <c r="X1009" s="295"/>
      <c r="Y1009" s="295"/>
      <c r="Z1009" s="313"/>
      <c r="AA1009" s="313"/>
      <c r="AB1009" s="301"/>
      <c r="AC1009" s="295"/>
    </row>
    <row r="1010" spans="1:29" ht="15">
      <c r="A1010" s="247" t="s">
        <v>176</v>
      </c>
      <c r="B1010" s="287" t="s">
        <v>5870</v>
      </c>
      <c r="C1010" s="287" t="s">
        <v>5921</v>
      </c>
      <c r="D1010" s="305">
        <v>37</v>
      </c>
      <c r="E1010" s="287" t="s">
        <v>349</v>
      </c>
      <c r="F1010" s="362">
        <v>43707</v>
      </c>
      <c r="G1010" s="363" t="s">
        <v>5832</v>
      </c>
      <c r="H1010" s="363" t="s">
        <v>638</v>
      </c>
      <c r="I1010" s="364">
        <v>10</v>
      </c>
      <c r="J1010" s="364">
        <v>62</v>
      </c>
      <c r="K1010" s="363" t="s">
        <v>438</v>
      </c>
      <c r="L1010" s="292">
        <v>511.34</v>
      </c>
      <c r="M1010" s="293" t="s">
        <v>639</v>
      </c>
      <c r="N1010" s="293" t="s">
        <v>640</v>
      </c>
      <c r="O1010" s="294" t="s">
        <v>501</v>
      </c>
      <c r="P1010" s="295">
        <v>-1.5726388</v>
      </c>
      <c r="Q1010" s="295" t="s">
        <v>408</v>
      </c>
      <c r="R1010" s="296">
        <v>0</v>
      </c>
      <c r="S1010" s="365">
        <v>4.3954379877442131E-3</v>
      </c>
      <c r="T1010" s="365">
        <v>2.3685761029075985E-3</v>
      </c>
      <c r="U1010" s="365">
        <v>1.8557301082065698</v>
      </c>
      <c r="V1010" s="366"/>
      <c r="W1010" s="295"/>
      <c r="X1010" s="295"/>
      <c r="Y1010" s="295"/>
      <c r="Z1010" s="313"/>
      <c r="AA1010" s="313"/>
      <c r="AB1010" s="301"/>
      <c r="AC1010" s="295"/>
    </row>
    <row r="1011" spans="1:29" ht="15">
      <c r="A1011" s="247" t="s">
        <v>176</v>
      </c>
      <c r="B1011" s="287" t="s">
        <v>5872</v>
      </c>
      <c r="C1011" s="287" t="s">
        <v>5923</v>
      </c>
      <c r="D1011" s="305">
        <v>38</v>
      </c>
      <c r="E1011" s="287" t="s">
        <v>349</v>
      </c>
      <c r="F1011" s="362">
        <v>43707</v>
      </c>
      <c r="G1011" s="363" t="s">
        <v>5832</v>
      </c>
      <c r="H1011" s="363" t="s">
        <v>5430</v>
      </c>
      <c r="I1011" s="364">
        <v>9</v>
      </c>
      <c r="J1011" s="364">
        <v>4</v>
      </c>
      <c r="K1011" s="363" t="s">
        <v>438</v>
      </c>
      <c r="L1011" s="292">
        <v>31.85</v>
      </c>
      <c r="M1011" s="293" t="s">
        <v>5431</v>
      </c>
      <c r="N1011" s="293" t="s">
        <v>5432</v>
      </c>
      <c r="O1011" s="294" t="s">
        <v>501</v>
      </c>
      <c r="P1011" s="295">
        <v>8.2965009999999992</v>
      </c>
      <c r="Q1011" s="295" t="s">
        <v>447</v>
      </c>
      <c r="R1011" s="296">
        <v>0</v>
      </c>
      <c r="S1011" s="365">
        <v>7.4691917563201262E-5</v>
      </c>
      <c r="T1011" s="365">
        <v>3.7822665781933493E-4</v>
      </c>
      <c r="U1011" s="365">
        <v>0.19747925223948351</v>
      </c>
      <c r="V1011" s="366"/>
      <c r="W1011" s="295"/>
      <c r="X1011" s="295"/>
      <c r="Y1011" s="295"/>
      <c r="Z1011" s="313"/>
      <c r="AA1011" s="313"/>
      <c r="AB1011" s="301"/>
      <c r="AC1011" s="295"/>
    </row>
    <row r="1012" spans="1:29" ht="15">
      <c r="A1012" s="247" t="s">
        <v>176</v>
      </c>
      <c r="B1012" s="287" t="s">
        <v>5886</v>
      </c>
      <c r="C1012" s="287" t="s">
        <v>5925</v>
      </c>
      <c r="D1012" s="305">
        <v>39</v>
      </c>
      <c r="E1012" s="287" t="s">
        <v>349</v>
      </c>
      <c r="F1012" s="362">
        <v>43707</v>
      </c>
      <c r="G1012" s="363" t="s">
        <v>5832</v>
      </c>
      <c r="H1012" s="363" t="s">
        <v>3651</v>
      </c>
      <c r="I1012" s="364">
        <v>10</v>
      </c>
      <c r="J1012" s="364">
        <v>2</v>
      </c>
      <c r="K1012" s="363" t="s">
        <v>438</v>
      </c>
      <c r="L1012" s="292">
        <v>109.86</v>
      </c>
      <c r="M1012" s="293" t="s">
        <v>3652</v>
      </c>
      <c r="N1012" s="293" t="s">
        <v>3653</v>
      </c>
      <c r="O1012" s="294" t="s">
        <v>501</v>
      </c>
      <c r="P1012" s="295">
        <v>-5.2931013</v>
      </c>
      <c r="Q1012" s="295" t="s">
        <v>404</v>
      </c>
      <c r="R1012" s="296">
        <v>0</v>
      </c>
      <c r="S1012" s="365">
        <v>1.5565469130250451E-2</v>
      </c>
      <c r="T1012" s="365">
        <v>1.4561184927161332E-2</v>
      </c>
      <c r="U1012" s="365">
        <v>1.0689699504616417</v>
      </c>
      <c r="V1012" s="366"/>
      <c r="W1012" s="295"/>
      <c r="X1012" s="295"/>
      <c r="Y1012" s="295"/>
      <c r="Z1012" s="313"/>
      <c r="AA1012" s="313"/>
      <c r="AB1012" s="301"/>
      <c r="AC1012" s="295"/>
    </row>
    <row r="1013" spans="1:29" ht="15">
      <c r="A1013" s="247" t="s">
        <v>176</v>
      </c>
      <c r="B1013" s="287" t="s">
        <v>6023</v>
      </c>
      <c r="C1013" s="287" t="s">
        <v>5928</v>
      </c>
      <c r="D1013" s="305">
        <v>40</v>
      </c>
      <c r="E1013" s="287" t="s">
        <v>349</v>
      </c>
      <c r="F1013" s="362">
        <v>43707</v>
      </c>
      <c r="G1013" s="363" t="s">
        <v>5832</v>
      </c>
      <c r="H1013" s="363" t="s">
        <v>3863</v>
      </c>
      <c r="I1013" s="364">
        <v>10</v>
      </c>
      <c r="J1013" s="364">
        <v>2</v>
      </c>
      <c r="K1013" s="363" t="s">
        <v>438</v>
      </c>
      <c r="L1013" s="292">
        <v>128.36000000000001</v>
      </c>
      <c r="M1013" s="293" t="s">
        <v>3864</v>
      </c>
      <c r="N1013" s="293" t="s">
        <v>3865</v>
      </c>
      <c r="O1013" s="294" t="s">
        <v>501</v>
      </c>
      <c r="P1013" s="295">
        <v>-1.4283538</v>
      </c>
      <c r="Q1013" s="295" t="s">
        <v>404</v>
      </c>
      <c r="R1013" s="296">
        <v>0</v>
      </c>
      <c r="S1013" s="365">
        <v>7.3211873594306682E-3</v>
      </c>
      <c r="T1013" s="365">
        <v>1.4358143939986219E-2</v>
      </c>
      <c r="U1013" s="365">
        <v>0.50989789418685094</v>
      </c>
      <c r="V1013" s="366"/>
      <c r="W1013" s="295"/>
      <c r="X1013" s="295"/>
      <c r="Y1013" s="295"/>
      <c r="Z1013" s="313"/>
      <c r="AA1013" s="313"/>
      <c r="AB1013" s="301"/>
      <c r="AC1013" s="295"/>
    </row>
    <row r="1014" spans="1:29" ht="15">
      <c r="A1014" s="247" t="s">
        <v>5978</v>
      </c>
      <c r="B1014" s="287" t="s">
        <v>5979</v>
      </c>
      <c r="C1014" s="287" t="s">
        <v>5930</v>
      </c>
      <c r="D1014" s="305">
        <v>41</v>
      </c>
      <c r="E1014" s="287" t="s">
        <v>349</v>
      </c>
      <c r="F1014" s="362">
        <v>43707</v>
      </c>
      <c r="G1014" s="363" t="s">
        <v>5832</v>
      </c>
      <c r="H1014" s="363" t="s">
        <v>2610</v>
      </c>
      <c r="I1014" s="364">
        <v>10</v>
      </c>
      <c r="J1014" s="364">
        <v>1</v>
      </c>
      <c r="K1014" s="363" t="s">
        <v>438</v>
      </c>
      <c r="L1014" s="292">
        <v>14.76</v>
      </c>
      <c r="M1014" s="293" t="s">
        <v>2611</v>
      </c>
      <c r="N1014" s="293" t="s">
        <v>2612</v>
      </c>
      <c r="O1014" s="294" t="s">
        <v>501</v>
      </c>
      <c r="P1014" s="295">
        <v>-35.063789999999997</v>
      </c>
      <c r="Q1014" s="295" t="s">
        <v>408</v>
      </c>
      <c r="R1014" s="296">
        <v>0</v>
      </c>
      <c r="S1014" s="365">
        <v>1.0738869036378663E-4</v>
      </c>
      <c r="T1014" s="365">
        <v>1.9537134960213089E-4</v>
      </c>
      <c r="U1014" s="365">
        <v>0.5496644752799279</v>
      </c>
      <c r="V1014" s="366"/>
      <c r="W1014" s="295"/>
      <c r="X1014" s="295"/>
      <c r="Y1014" s="295"/>
      <c r="Z1014" s="313"/>
      <c r="AA1014" s="313"/>
      <c r="AB1014" s="301"/>
      <c r="AC1014" s="295"/>
    </row>
    <row r="1015" spans="1:29" ht="15">
      <c r="A1015" s="247" t="s">
        <v>176</v>
      </c>
      <c r="B1015" s="287" t="s">
        <v>5981</v>
      </c>
      <c r="C1015" s="287" t="s">
        <v>5933</v>
      </c>
      <c r="D1015" s="305">
        <v>42</v>
      </c>
      <c r="E1015" s="287" t="s">
        <v>349</v>
      </c>
      <c r="F1015" s="362">
        <v>43707</v>
      </c>
      <c r="G1015" s="363" t="s">
        <v>5832</v>
      </c>
      <c r="H1015" s="363" t="s">
        <v>2616</v>
      </c>
      <c r="I1015" s="364">
        <v>9</v>
      </c>
      <c r="J1015" s="364">
        <v>2</v>
      </c>
      <c r="K1015" s="363" t="s">
        <v>438</v>
      </c>
      <c r="L1015" s="292">
        <v>11.84</v>
      </c>
      <c r="M1015" s="293" t="s">
        <v>2617</v>
      </c>
      <c r="N1015" s="293" t="s">
        <v>2618</v>
      </c>
      <c r="O1015" s="294" t="s">
        <v>501</v>
      </c>
      <c r="P1015" s="295">
        <v>-15.849322000000001</v>
      </c>
      <c r="Q1015" s="295" t="s">
        <v>484</v>
      </c>
      <c r="R1015" s="296">
        <v>0</v>
      </c>
      <c r="S1015" s="365">
        <v>4.8139618462524476E-4</v>
      </c>
      <c r="T1015" s="365">
        <v>4.0689122543533478E-4</v>
      </c>
      <c r="U1015" s="365">
        <v>1.1831078050655843</v>
      </c>
      <c r="V1015" s="366"/>
      <c r="W1015" s="295"/>
      <c r="X1015" s="295"/>
      <c r="Y1015" s="295"/>
      <c r="Z1015" s="313"/>
      <c r="AA1015" s="313"/>
      <c r="AB1015" s="301"/>
      <c r="AC1015" s="295"/>
    </row>
    <row r="1016" spans="1:29" ht="15">
      <c r="A1016" s="247" t="s">
        <v>5983</v>
      </c>
      <c r="B1016" s="287" t="s">
        <v>5984</v>
      </c>
      <c r="C1016" s="287" t="s">
        <v>5935</v>
      </c>
      <c r="D1016" s="305">
        <v>43</v>
      </c>
      <c r="E1016" s="287" t="s">
        <v>349</v>
      </c>
      <c r="F1016" s="362">
        <v>43707</v>
      </c>
      <c r="G1016" s="363" t="s">
        <v>5832</v>
      </c>
      <c r="H1016" s="363" t="s">
        <v>1652</v>
      </c>
      <c r="I1016" s="364">
        <v>9</v>
      </c>
      <c r="J1016" s="364">
        <v>1</v>
      </c>
      <c r="K1016" s="363" t="s">
        <v>438</v>
      </c>
      <c r="L1016" s="292">
        <v>281.37</v>
      </c>
      <c r="M1016" s="293" t="s">
        <v>1653</v>
      </c>
      <c r="N1016" s="293" t="s">
        <v>1654</v>
      </c>
      <c r="O1016" s="294" t="s">
        <v>501</v>
      </c>
      <c r="P1016" s="295">
        <v>3.3422708999999999</v>
      </c>
      <c r="Q1016" s="295" t="s">
        <v>404</v>
      </c>
      <c r="R1016" s="296">
        <v>0</v>
      </c>
      <c r="S1016" s="365">
        <v>1.7493934372066994E-2</v>
      </c>
      <c r="T1016" s="365">
        <v>1.0346107464130574E-2</v>
      </c>
      <c r="U1016" s="365">
        <v>1.6908711254660336</v>
      </c>
      <c r="V1016" s="366"/>
      <c r="W1016" s="295"/>
      <c r="X1016" s="295"/>
      <c r="Y1016" s="295"/>
      <c r="Z1016" s="313"/>
      <c r="AA1016" s="313"/>
      <c r="AB1016" s="301"/>
      <c r="AC1016" s="295"/>
    </row>
    <row r="1017" spans="1:29" ht="15">
      <c r="A1017" s="247" t="s">
        <v>176</v>
      </c>
      <c r="B1017" s="287" t="s">
        <v>5986</v>
      </c>
      <c r="C1017" s="287" t="s">
        <v>5937</v>
      </c>
      <c r="D1017" s="305">
        <v>44</v>
      </c>
      <c r="E1017" s="287" t="s">
        <v>349</v>
      </c>
      <c r="F1017" s="362">
        <v>43707</v>
      </c>
      <c r="G1017" s="363" t="s">
        <v>5832</v>
      </c>
      <c r="H1017" s="363" t="s">
        <v>2471</v>
      </c>
      <c r="I1017" s="364">
        <v>10</v>
      </c>
      <c r="J1017" s="364">
        <v>2</v>
      </c>
      <c r="K1017" s="363" t="s">
        <v>438</v>
      </c>
      <c r="L1017" s="292">
        <v>99.84</v>
      </c>
      <c r="M1017" s="293" t="s">
        <v>2472</v>
      </c>
      <c r="N1017" s="293" t="s">
        <v>2473</v>
      </c>
      <c r="O1017" s="294" t="s">
        <v>501</v>
      </c>
      <c r="P1017" s="295">
        <v>3.6007047000000001</v>
      </c>
      <c r="Q1017" s="295" t="s">
        <v>408</v>
      </c>
      <c r="R1017" s="296">
        <v>0</v>
      </c>
      <c r="S1017" s="365">
        <v>9.5380397176679987E-4</v>
      </c>
      <c r="T1017" s="365">
        <v>4.7891567280165462E-4</v>
      </c>
      <c r="U1017" s="365">
        <v>1.9915906409724509</v>
      </c>
      <c r="V1017" s="366"/>
      <c r="W1017" s="295"/>
      <c r="X1017" s="295"/>
      <c r="Y1017" s="295"/>
      <c r="Z1017" s="313"/>
      <c r="AA1017" s="313"/>
      <c r="AB1017" s="301"/>
      <c r="AC1017" s="295"/>
    </row>
    <row r="1018" spans="1:29" ht="15">
      <c r="A1018" s="247" t="s">
        <v>5988</v>
      </c>
      <c r="B1018" s="287" t="s">
        <v>5989</v>
      </c>
      <c r="C1018" s="287" t="s">
        <v>5939</v>
      </c>
      <c r="D1018" s="305">
        <v>45</v>
      </c>
      <c r="E1018" s="287" t="s">
        <v>349</v>
      </c>
      <c r="F1018" s="362">
        <v>43707</v>
      </c>
      <c r="G1018" s="363" t="s">
        <v>5832</v>
      </c>
      <c r="H1018" s="363" t="s">
        <v>961</v>
      </c>
      <c r="I1018" s="364">
        <v>9</v>
      </c>
      <c r="J1018" s="364">
        <v>1</v>
      </c>
      <c r="K1018" s="363" t="s">
        <v>438</v>
      </c>
      <c r="L1018" s="292">
        <v>16.600000000000001</v>
      </c>
      <c r="M1018" s="293" t="s">
        <v>962</v>
      </c>
      <c r="N1018" s="293" t="s">
        <v>963</v>
      </c>
      <c r="O1018" s="294" t="s">
        <v>501</v>
      </c>
      <c r="P1018" s="295">
        <v>16.983795000000001</v>
      </c>
      <c r="Q1018" s="295" t="s">
        <v>408</v>
      </c>
      <c r="R1018" s="296">
        <v>0</v>
      </c>
      <c r="S1018" s="365">
        <v>6.2728715811422153E-5</v>
      </c>
      <c r="T1018" s="365">
        <v>2.5972802227334672E-4</v>
      </c>
      <c r="U1018" s="365">
        <v>0.24151693476264294</v>
      </c>
      <c r="V1018" s="366"/>
      <c r="W1018" s="295"/>
      <c r="X1018" s="295"/>
      <c r="Y1018" s="295"/>
      <c r="Z1018" s="313"/>
      <c r="AA1018" s="313"/>
      <c r="AB1018" s="301"/>
      <c r="AC1018" s="295"/>
    </row>
    <row r="1019" spans="1:29" ht="15">
      <c r="A1019" s="247" t="s">
        <v>5991</v>
      </c>
      <c r="B1019" s="287" t="s">
        <v>5992</v>
      </c>
      <c r="C1019" s="287" t="s">
        <v>5942</v>
      </c>
      <c r="D1019" s="305">
        <v>46</v>
      </c>
      <c r="E1019" s="287" t="s">
        <v>349</v>
      </c>
      <c r="F1019" s="362">
        <v>43707</v>
      </c>
      <c r="G1019" s="363" t="s">
        <v>5832</v>
      </c>
      <c r="H1019" s="363" t="s">
        <v>981</v>
      </c>
      <c r="I1019" s="364">
        <v>9</v>
      </c>
      <c r="J1019" s="364">
        <v>1</v>
      </c>
      <c r="K1019" s="363" t="s">
        <v>438</v>
      </c>
      <c r="L1019" s="292">
        <v>22.58</v>
      </c>
      <c r="M1019" s="293" t="s">
        <v>982</v>
      </c>
      <c r="N1019" s="293" t="s">
        <v>983</v>
      </c>
      <c r="O1019" s="294" t="s">
        <v>501</v>
      </c>
      <c r="P1019" s="295">
        <v>2.2644877000000001</v>
      </c>
      <c r="Q1019" s="295" t="s">
        <v>484</v>
      </c>
      <c r="R1019" s="296">
        <v>0</v>
      </c>
      <c r="S1019" s="365">
        <v>8.4315590314362006E-4</v>
      </c>
      <c r="T1019" s="365">
        <v>4.3734398646091586E-4</v>
      </c>
      <c r="U1019" s="365">
        <v>1.9279009869705168</v>
      </c>
      <c r="V1019" s="366"/>
      <c r="W1019" s="295"/>
      <c r="X1019" s="295"/>
      <c r="Y1019" s="295"/>
      <c r="Z1019" s="313"/>
      <c r="AA1019" s="313"/>
      <c r="AB1019" s="301"/>
      <c r="AC1019" s="295"/>
    </row>
    <row r="1020" spans="1:29" ht="15">
      <c r="A1020" s="247" t="s">
        <v>176</v>
      </c>
      <c r="B1020" s="287" t="s">
        <v>5994</v>
      </c>
      <c r="C1020" s="287" t="s">
        <v>5945</v>
      </c>
      <c r="D1020" s="305">
        <v>47</v>
      </c>
      <c r="E1020" s="287" t="s">
        <v>349</v>
      </c>
      <c r="F1020" s="362">
        <v>43707</v>
      </c>
      <c r="G1020" s="363" t="s">
        <v>5832</v>
      </c>
      <c r="H1020" s="363" t="s">
        <v>2636</v>
      </c>
      <c r="I1020" s="364">
        <v>10</v>
      </c>
      <c r="J1020" s="364">
        <v>4</v>
      </c>
      <c r="K1020" s="363" t="s">
        <v>438</v>
      </c>
      <c r="L1020" s="292">
        <v>28.97</v>
      </c>
      <c r="M1020" s="293" t="s">
        <v>2637</v>
      </c>
      <c r="N1020" s="293" t="s">
        <v>2638</v>
      </c>
      <c r="O1020" s="294" t="s">
        <v>501</v>
      </c>
      <c r="P1020" s="295">
        <v>-12.503778000000001</v>
      </c>
      <c r="Q1020" s="295" t="s">
        <v>404</v>
      </c>
      <c r="R1020" s="296">
        <v>0</v>
      </c>
      <c r="S1020" s="365">
        <v>6.0024781875841922E-6</v>
      </c>
      <c r="T1020" s="365">
        <v>1.2720563360014362E-4</v>
      </c>
      <c r="U1020" s="365">
        <v>4.7187204038873755E-2</v>
      </c>
      <c r="V1020" s="366"/>
      <c r="W1020" s="295"/>
      <c r="X1020" s="295"/>
      <c r="Y1020" s="295"/>
      <c r="Z1020" s="313"/>
      <c r="AA1020" s="313"/>
      <c r="AB1020" s="301"/>
      <c r="AC1020" s="295"/>
    </row>
    <row r="1021" spans="1:29" ht="15">
      <c r="A1021" s="247" t="s">
        <v>176</v>
      </c>
      <c r="B1021" s="287" t="s">
        <v>6025</v>
      </c>
      <c r="C1021" s="287" t="s">
        <v>5947</v>
      </c>
      <c r="D1021" s="305">
        <v>48</v>
      </c>
      <c r="E1021" s="287" t="s">
        <v>349</v>
      </c>
      <c r="F1021" s="362">
        <v>43707</v>
      </c>
      <c r="G1021" s="363" t="s">
        <v>5832</v>
      </c>
      <c r="H1021" s="363" t="s">
        <v>3386</v>
      </c>
      <c r="I1021" s="364">
        <v>9</v>
      </c>
      <c r="J1021" s="364">
        <v>2</v>
      </c>
      <c r="K1021" s="363" t="s">
        <v>438</v>
      </c>
      <c r="L1021" s="292">
        <v>48.98</v>
      </c>
      <c r="M1021" s="293" t="s">
        <v>3387</v>
      </c>
      <c r="N1021" s="293" t="s">
        <v>3388</v>
      </c>
      <c r="O1021" s="294" t="s">
        <v>501</v>
      </c>
      <c r="P1021" s="295">
        <v>-9.9301220000000008</v>
      </c>
      <c r="Q1021" s="295" t="s">
        <v>408</v>
      </c>
      <c r="R1021" s="296">
        <v>0</v>
      </c>
      <c r="S1021" s="365">
        <v>3.2820789849858284E-4</v>
      </c>
      <c r="T1021" s="365">
        <v>6.0584611700120164E-4</v>
      </c>
      <c r="U1021" s="365">
        <v>0.54173475621686928</v>
      </c>
      <c r="V1021" s="366"/>
      <c r="W1021" s="295"/>
      <c r="X1021" s="295"/>
      <c r="Y1021" s="295"/>
      <c r="Z1021" s="313"/>
      <c r="AA1021" s="313"/>
      <c r="AB1021" s="301"/>
      <c r="AC1021" s="295"/>
    </row>
    <row r="1022" spans="1:29" ht="15">
      <c r="A1022" s="247" t="s">
        <v>176</v>
      </c>
      <c r="B1022" s="287" t="s">
        <v>5999</v>
      </c>
      <c r="C1022" s="287" t="s">
        <v>5949</v>
      </c>
      <c r="D1022" s="305">
        <v>49</v>
      </c>
      <c r="E1022" s="287" t="s">
        <v>349</v>
      </c>
      <c r="F1022" s="362">
        <v>43707</v>
      </c>
      <c r="G1022" s="363" t="s">
        <v>5832</v>
      </c>
      <c r="H1022" s="363" t="s">
        <v>4074</v>
      </c>
      <c r="I1022" s="364">
        <v>10</v>
      </c>
      <c r="J1022" s="364">
        <v>8</v>
      </c>
      <c r="K1022" s="363" t="s">
        <v>438</v>
      </c>
      <c r="L1022" s="292">
        <v>128.93</v>
      </c>
      <c r="M1022" s="293" t="s">
        <v>4075</v>
      </c>
      <c r="N1022" s="293" t="s">
        <v>4076</v>
      </c>
      <c r="O1022" s="294" t="s">
        <v>501</v>
      </c>
      <c r="P1022" s="295">
        <v>-9.7760680000000004</v>
      </c>
      <c r="Q1022" s="295" t="s">
        <v>404</v>
      </c>
      <c r="R1022" s="296">
        <v>0</v>
      </c>
      <c r="S1022" s="365">
        <v>3.1626106389046347E-3</v>
      </c>
      <c r="T1022" s="365">
        <v>2.3526242373069712E-3</v>
      </c>
      <c r="U1022" s="365">
        <v>1.3442905963278045</v>
      </c>
      <c r="V1022" s="366"/>
      <c r="W1022" s="295"/>
      <c r="X1022" s="295"/>
      <c r="Y1022" s="295"/>
      <c r="Z1022" s="313"/>
      <c r="AA1022" s="313"/>
      <c r="AB1022" s="301"/>
      <c r="AC1022" s="295"/>
    </row>
    <row r="1023" spans="1:29" ht="15">
      <c r="A1023" s="247" t="s">
        <v>176</v>
      </c>
      <c r="B1023" s="287" t="s">
        <v>5976</v>
      </c>
      <c r="C1023" s="287" t="s">
        <v>5951</v>
      </c>
      <c r="D1023" s="305">
        <v>50</v>
      </c>
      <c r="E1023" s="287" t="s">
        <v>349</v>
      </c>
      <c r="F1023" s="362">
        <v>43707</v>
      </c>
      <c r="G1023" s="363" t="s">
        <v>5832</v>
      </c>
      <c r="H1023" s="363" t="s">
        <v>3243</v>
      </c>
      <c r="I1023" s="364">
        <v>10</v>
      </c>
      <c r="J1023" s="364">
        <v>2</v>
      </c>
      <c r="K1023" s="363" t="s">
        <v>438</v>
      </c>
      <c r="L1023" s="292">
        <v>60.47</v>
      </c>
      <c r="M1023" s="293" t="s">
        <v>3244</v>
      </c>
      <c r="N1023" s="293" t="s">
        <v>3245</v>
      </c>
      <c r="O1023" s="294" t="s">
        <v>501</v>
      </c>
      <c r="P1023" s="295">
        <v>5.8092712999999998</v>
      </c>
      <c r="Q1023" s="295" t="s">
        <v>408</v>
      </c>
      <c r="R1023" s="296">
        <v>0</v>
      </c>
      <c r="S1023" s="365">
        <v>8.9935118039804194E-4</v>
      </c>
      <c r="T1023" s="365">
        <v>1.2505553382478219E-3</v>
      </c>
      <c r="U1023" s="365">
        <v>0.71916144203433718</v>
      </c>
      <c r="V1023" s="366"/>
      <c r="W1023" s="295"/>
      <c r="X1023" s="295"/>
      <c r="Y1023" s="295"/>
      <c r="Z1023" s="313"/>
      <c r="AA1023" s="313"/>
      <c r="AB1023" s="301"/>
      <c r="AC1023" s="295"/>
    </row>
    <row r="1024" spans="1:29" ht="15">
      <c r="A1024" s="247" t="s">
        <v>6003</v>
      </c>
      <c r="B1024" s="287" t="s">
        <v>6004</v>
      </c>
      <c r="C1024" s="287" t="s">
        <v>5954</v>
      </c>
      <c r="D1024" s="305">
        <v>51</v>
      </c>
      <c r="E1024" s="287" t="s">
        <v>349</v>
      </c>
      <c r="F1024" s="362">
        <v>43707</v>
      </c>
      <c r="G1024" s="363" t="s">
        <v>5832</v>
      </c>
      <c r="H1024" s="363" t="s">
        <v>3249</v>
      </c>
      <c r="I1024" s="364">
        <v>10</v>
      </c>
      <c r="J1024" s="364">
        <v>1</v>
      </c>
      <c r="K1024" s="363" t="s">
        <v>438</v>
      </c>
      <c r="L1024" s="292">
        <v>88.34</v>
      </c>
      <c r="M1024" s="293" t="s">
        <v>3250</v>
      </c>
      <c r="N1024" s="293" t="s">
        <v>3251</v>
      </c>
      <c r="O1024" s="294" t="s">
        <v>501</v>
      </c>
      <c r="P1024" s="295">
        <v>-15.245139999999999</v>
      </c>
      <c r="Q1024" s="295" t="s">
        <v>399</v>
      </c>
      <c r="R1024" s="296">
        <v>0</v>
      </c>
      <c r="S1024" s="365">
        <v>1.5707300337650238E-5</v>
      </c>
      <c r="T1024" s="365">
        <v>1.8541693465089313E-4</v>
      </c>
      <c r="U1024" s="365">
        <v>8.471340747394121E-2</v>
      </c>
      <c r="V1024" s="366"/>
      <c r="W1024" s="295"/>
      <c r="X1024" s="295"/>
      <c r="Y1024" s="295"/>
      <c r="Z1024" s="313"/>
      <c r="AA1024" s="313"/>
      <c r="AB1024" s="301"/>
      <c r="AC1024" s="295"/>
    </row>
    <row r="1025" spans="1:29" ht="15">
      <c r="A1025" s="247" t="s">
        <v>6006</v>
      </c>
      <c r="B1025" s="287" t="s">
        <v>6007</v>
      </c>
      <c r="C1025" s="287" t="s">
        <v>5960</v>
      </c>
      <c r="D1025" s="305">
        <v>52</v>
      </c>
      <c r="E1025" s="287" t="s">
        <v>349</v>
      </c>
      <c r="F1025" s="362">
        <v>43707</v>
      </c>
      <c r="G1025" s="363" t="s">
        <v>5832</v>
      </c>
      <c r="H1025" s="363" t="s">
        <v>6009</v>
      </c>
      <c r="I1025" s="364">
        <v>9</v>
      </c>
      <c r="J1025" s="364">
        <v>1</v>
      </c>
      <c r="K1025" s="363" t="s">
        <v>438</v>
      </c>
      <c r="L1025" s="292">
        <v>185.32</v>
      </c>
      <c r="M1025" s="293" t="s">
        <v>6010</v>
      </c>
      <c r="N1025" s="293" t="s">
        <v>6011</v>
      </c>
      <c r="O1025" s="294" t="s">
        <v>501</v>
      </c>
      <c r="P1025" s="295">
        <v>1.6621946999999999</v>
      </c>
      <c r="Q1025" s="295" t="s">
        <v>399</v>
      </c>
      <c r="R1025" s="296">
        <v>0</v>
      </c>
      <c r="S1025" s="365">
        <v>1.2811137057279669E-3</v>
      </c>
      <c r="T1025" s="365">
        <v>2.1289732160611509E-3</v>
      </c>
      <c r="U1025" s="365">
        <v>0.60175191311151244</v>
      </c>
      <c r="V1025" s="366"/>
      <c r="W1025" s="295"/>
      <c r="X1025" s="295"/>
      <c r="Y1025" s="295"/>
      <c r="Z1025" s="313"/>
      <c r="AA1025" s="313"/>
      <c r="AB1025" s="301"/>
      <c r="AC1025" s="295"/>
    </row>
    <row r="1026" spans="1:29" ht="15">
      <c r="A1026" s="247" t="s">
        <v>176</v>
      </c>
      <c r="B1026" s="287" t="s">
        <v>6012</v>
      </c>
      <c r="C1026" s="287" t="s">
        <v>5962</v>
      </c>
      <c r="D1026" s="305">
        <v>53</v>
      </c>
      <c r="E1026" s="287" t="s">
        <v>349</v>
      </c>
      <c r="F1026" s="362">
        <v>43707</v>
      </c>
      <c r="G1026" s="363" t="s">
        <v>5832</v>
      </c>
      <c r="H1026" s="363" t="s">
        <v>4079</v>
      </c>
      <c r="I1026" s="364">
        <v>9</v>
      </c>
      <c r="J1026" s="364">
        <v>2</v>
      </c>
      <c r="K1026" s="363" t="s">
        <v>438</v>
      </c>
      <c r="L1026" s="292">
        <v>89.25</v>
      </c>
      <c r="M1026" s="293" t="s">
        <v>4080</v>
      </c>
      <c r="N1026" s="293" t="s">
        <v>4081</v>
      </c>
      <c r="O1026" s="294" t="s">
        <v>501</v>
      </c>
      <c r="P1026" s="295">
        <v>0.67682266000000002</v>
      </c>
      <c r="Q1026" s="295" t="s">
        <v>404</v>
      </c>
      <c r="R1026" s="296">
        <v>0</v>
      </c>
      <c r="S1026" s="365">
        <v>3.7088169003055818E-4</v>
      </c>
      <c r="T1026" s="365">
        <v>7.9747016073893691E-4</v>
      </c>
      <c r="U1026" s="365">
        <v>0.46507281186157323</v>
      </c>
      <c r="V1026" s="366"/>
      <c r="W1026" s="295"/>
      <c r="X1026" s="295"/>
      <c r="Y1026" s="295"/>
      <c r="Z1026" s="313"/>
      <c r="AA1026" s="313"/>
      <c r="AB1026" s="301"/>
      <c r="AC1026" s="295"/>
    </row>
    <row r="1027" spans="1:29" ht="15">
      <c r="A1027" s="247" t="s">
        <v>176</v>
      </c>
      <c r="B1027" s="287" t="s">
        <v>6014</v>
      </c>
      <c r="C1027" s="287" t="s">
        <v>5965</v>
      </c>
      <c r="D1027" s="305">
        <v>54</v>
      </c>
      <c r="E1027" s="287" t="s">
        <v>349</v>
      </c>
      <c r="F1027" s="362">
        <v>43707</v>
      </c>
      <c r="G1027" s="363" t="s">
        <v>5832</v>
      </c>
      <c r="H1027" s="363" t="s">
        <v>705</v>
      </c>
      <c r="I1027" s="364">
        <v>9</v>
      </c>
      <c r="J1027" s="364">
        <v>2</v>
      </c>
      <c r="K1027" s="363" t="s">
        <v>438</v>
      </c>
      <c r="L1027" s="292">
        <v>152.79</v>
      </c>
      <c r="M1027" s="293" t="s">
        <v>706</v>
      </c>
      <c r="N1027" s="293" t="s">
        <v>707</v>
      </c>
      <c r="O1027" s="294" t="s">
        <v>501</v>
      </c>
      <c r="P1027" s="295">
        <v>-4.9695252999999999</v>
      </c>
      <c r="Q1027" s="295" t="s">
        <v>404</v>
      </c>
      <c r="R1027" s="296">
        <v>0</v>
      </c>
      <c r="S1027" s="365">
        <v>2.7333614311831592E-4</v>
      </c>
      <c r="T1027" s="365">
        <v>7.4100997336038539E-4</v>
      </c>
      <c r="U1027" s="365">
        <v>0.36886972233149778</v>
      </c>
      <c r="V1027" s="366"/>
      <c r="W1027" s="295"/>
      <c r="X1027" s="295"/>
      <c r="Y1027" s="295"/>
      <c r="Z1027" s="313"/>
      <c r="AA1027" s="313"/>
      <c r="AB1027" s="301"/>
      <c r="AC1027" s="295"/>
    </row>
    <row r="1028" spans="1:29" ht="15">
      <c r="A1028" s="247" t="s">
        <v>176</v>
      </c>
      <c r="B1028" s="287" t="s">
        <v>6016</v>
      </c>
      <c r="C1028" s="287" t="s">
        <v>5967</v>
      </c>
      <c r="D1028" s="305">
        <v>55</v>
      </c>
      <c r="E1028" s="287" t="s">
        <v>349</v>
      </c>
      <c r="F1028" s="362">
        <v>43707</v>
      </c>
      <c r="G1028" s="363" t="s">
        <v>5832</v>
      </c>
      <c r="H1028" s="363" t="s">
        <v>1685</v>
      </c>
      <c r="I1028" s="364">
        <v>9</v>
      </c>
      <c r="J1028" s="364">
        <v>18</v>
      </c>
      <c r="K1028" s="363" t="s">
        <v>438</v>
      </c>
      <c r="L1028" s="292">
        <v>106.01</v>
      </c>
      <c r="M1028" s="293" t="s">
        <v>1686</v>
      </c>
      <c r="N1028" s="293" t="s">
        <v>1687</v>
      </c>
      <c r="O1028" s="294" t="s">
        <v>501</v>
      </c>
      <c r="P1028" s="295">
        <v>-1.885891E-2</v>
      </c>
      <c r="Q1028" s="295" t="s">
        <v>395</v>
      </c>
      <c r="R1028" s="296">
        <v>0</v>
      </c>
      <c r="S1028" s="365">
        <v>3.268157695678483E-3</v>
      </c>
      <c r="T1028" s="365">
        <v>1.6015690336988343E-3</v>
      </c>
      <c r="U1028" s="365">
        <v>2.0405974559402233</v>
      </c>
      <c r="V1028" s="366"/>
      <c r="W1028" s="295"/>
      <c r="X1028" s="295"/>
      <c r="Y1028" s="295"/>
      <c r="Z1028" s="313"/>
      <c r="AA1028" s="313"/>
      <c r="AB1028" s="301"/>
      <c r="AC1028" s="295"/>
    </row>
    <row r="1029" spans="1:29" ht="15">
      <c r="A1029" s="247" t="s">
        <v>6018</v>
      </c>
      <c r="B1029" s="287" t="s">
        <v>6019</v>
      </c>
      <c r="C1029" s="287" t="s">
        <v>5970</v>
      </c>
      <c r="D1029" s="305">
        <v>56</v>
      </c>
      <c r="E1029" s="287" t="s">
        <v>349</v>
      </c>
      <c r="F1029" s="362">
        <v>43707</v>
      </c>
      <c r="G1029" s="363" t="s">
        <v>5832</v>
      </c>
      <c r="H1029" s="363" t="s">
        <v>1197</v>
      </c>
      <c r="I1029" s="364">
        <v>9</v>
      </c>
      <c r="J1029" s="364">
        <v>1</v>
      </c>
      <c r="K1029" s="363" t="s">
        <v>438</v>
      </c>
      <c r="L1029" s="292">
        <v>80.22</v>
      </c>
      <c r="M1029" s="293" t="s">
        <v>1198</v>
      </c>
      <c r="N1029" s="293" t="s">
        <v>1199</v>
      </c>
      <c r="O1029" s="294" t="s">
        <v>501</v>
      </c>
      <c r="P1029" s="295">
        <v>-1.0606825</v>
      </c>
      <c r="Q1029" s="295" t="s">
        <v>484</v>
      </c>
      <c r="R1029" s="296">
        <v>0</v>
      </c>
      <c r="S1029" s="365">
        <v>2.8729468004080028E-5</v>
      </c>
      <c r="T1029" s="365">
        <v>2.7415934344340013E-4</v>
      </c>
      <c r="U1029" s="365">
        <v>0.10479113220524323</v>
      </c>
      <c r="V1029" s="366"/>
      <c r="W1029" s="295"/>
      <c r="X1029" s="295"/>
      <c r="Y1029" s="295"/>
      <c r="Z1029" s="313"/>
      <c r="AA1029" s="313"/>
      <c r="AB1029" s="301"/>
      <c r="AC1029" s="295"/>
    </row>
    <row r="1030" spans="1:29" ht="15">
      <c r="A1030" s="247" t="s">
        <v>176</v>
      </c>
      <c r="B1030" s="287" t="s">
        <v>6021</v>
      </c>
      <c r="C1030" s="287" t="s">
        <v>5973</v>
      </c>
      <c r="D1030" s="305">
        <v>57</v>
      </c>
      <c r="E1030" s="287" t="s">
        <v>349</v>
      </c>
      <c r="F1030" s="362">
        <v>43707</v>
      </c>
      <c r="G1030" s="363" t="s">
        <v>5832</v>
      </c>
      <c r="H1030" s="363" t="s">
        <v>712</v>
      </c>
      <c r="I1030" s="364">
        <v>10</v>
      </c>
      <c r="J1030" s="364">
        <v>2</v>
      </c>
      <c r="K1030" s="363" t="s">
        <v>438</v>
      </c>
      <c r="L1030" s="292">
        <v>194.62</v>
      </c>
      <c r="M1030" s="293" t="s">
        <v>713</v>
      </c>
      <c r="N1030" s="293" t="s">
        <v>714</v>
      </c>
      <c r="O1030" s="294" t="s">
        <v>501</v>
      </c>
      <c r="P1030" s="295">
        <v>-16.101223000000001</v>
      </c>
      <c r="Q1030" s="295" t="s">
        <v>408</v>
      </c>
      <c r="R1030" s="296">
        <v>0</v>
      </c>
      <c r="S1030" s="365">
        <v>3.0921661852883954E-4</v>
      </c>
      <c r="T1030" s="365">
        <v>4.152422105919032E-4</v>
      </c>
      <c r="U1030" s="365">
        <v>0.74466566895516129</v>
      </c>
      <c r="V1030" s="366"/>
      <c r="W1030" s="295"/>
      <c r="X1030" s="295"/>
      <c r="Y1030" s="295"/>
      <c r="Z1030" s="313"/>
      <c r="AA1030" s="313"/>
      <c r="AB1030" s="301"/>
      <c r="AC1030" s="295"/>
    </row>
    <row r="1031" spans="1:29" ht="15">
      <c r="A1031" s="247" t="s">
        <v>176</v>
      </c>
      <c r="B1031" s="287" t="s">
        <v>5950</v>
      </c>
      <c r="C1031" s="287" t="s">
        <v>5975</v>
      </c>
      <c r="D1031" s="305">
        <v>58</v>
      </c>
      <c r="E1031" s="287" t="s">
        <v>349</v>
      </c>
      <c r="F1031" s="362">
        <v>43707</v>
      </c>
      <c r="G1031" s="363" t="s">
        <v>5832</v>
      </c>
      <c r="H1031" s="363" t="s">
        <v>2965</v>
      </c>
      <c r="I1031" s="364">
        <v>10</v>
      </c>
      <c r="J1031" s="364">
        <v>2</v>
      </c>
      <c r="K1031" s="363" t="s">
        <v>438</v>
      </c>
      <c r="L1031" s="292">
        <v>141.63</v>
      </c>
      <c r="M1031" s="293" t="s">
        <v>2966</v>
      </c>
      <c r="N1031" s="293" t="s">
        <v>2967</v>
      </c>
      <c r="O1031" s="294" t="s">
        <v>501</v>
      </c>
      <c r="P1031" s="295">
        <v>4.5780180000000001</v>
      </c>
      <c r="Q1031" s="295" t="s">
        <v>408</v>
      </c>
      <c r="R1031" s="296">
        <v>0</v>
      </c>
      <c r="S1031" s="365">
        <v>2.5009559775892565E-3</v>
      </c>
      <c r="T1031" s="365">
        <v>1.6148897113123122E-3</v>
      </c>
      <c r="U1031" s="365">
        <v>1.5486853127306743</v>
      </c>
      <c r="V1031" s="366"/>
      <c r="W1031" s="295"/>
      <c r="X1031" s="295"/>
      <c r="Y1031" s="295"/>
      <c r="Z1031" s="313"/>
      <c r="AA1031" s="313"/>
      <c r="AB1031" s="301"/>
      <c r="AC1031" s="295"/>
    </row>
    <row r="1032" spans="1:29" ht="15">
      <c r="A1032" s="247" t="s">
        <v>176</v>
      </c>
      <c r="B1032" s="287" t="s">
        <v>6001</v>
      </c>
      <c r="C1032" s="287" t="s">
        <v>5977</v>
      </c>
      <c r="D1032" s="305">
        <v>59</v>
      </c>
      <c r="E1032" s="287" t="s">
        <v>349</v>
      </c>
      <c r="F1032" s="362">
        <v>43707</v>
      </c>
      <c r="G1032" s="363" t="s">
        <v>5832</v>
      </c>
      <c r="H1032" s="363" t="s">
        <v>1690</v>
      </c>
      <c r="I1032" s="364">
        <v>9</v>
      </c>
      <c r="J1032" s="364">
        <v>2</v>
      </c>
      <c r="K1032" s="363" t="s">
        <v>438</v>
      </c>
      <c r="L1032" s="292">
        <v>526.75</v>
      </c>
      <c r="M1032" s="293" t="s">
        <v>1691</v>
      </c>
      <c r="N1032" s="293" t="s">
        <v>1692</v>
      </c>
      <c r="O1032" s="294" t="s">
        <v>501</v>
      </c>
      <c r="P1032" s="295">
        <v>2.6723146</v>
      </c>
      <c r="Q1032" s="295" t="s">
        <v>395</v>
      </c>
      <c r="R1032" s="296">
        <v>0</v>
      </c>
      <c r="S1032" s="365">
        <v>2.9370804829312435E-3</v>
      </c>
      <c r="T1032" s="365">
        <v>1.7630716546443291E-3</v>
      </c>
      <c r="U1032" s="365">
        <v>1.6658883234803927</v>
      </c>
      <c r="V1032" s="366"/>
      <c r="W1032" s="295"/>
      <c r="X1032" s="295"/>
      <c r="Y1032" s="295"/>
      <c r="Z1032" s="313"/>
      <c r="AA1032" s="313"/>
      <c r="AB1032" s="301"/>
      <c r="AC1032" s="295"/>
    </row>
    <row r="1033" spans="1:29" ht="15">
      <c r="A1033" s="247" t="s">
        <v>5996</v>
      </c>
      <c r="B1033" s="287" t="s">
        <v>5997</v>
      </c>
      <c r="C1033" s="287" t="s">
        <v>5980</v>
      </c>
      <c r="D1033" s="305">
        <v>60</v>
      </c>
      <c r="E1033" s="287" t="s">
        <v>349</v>
      </c>
      <c r="F1033" s="362">
        <v>43707</v>
      </c>
      <c r="G1033" s="363" t="s">
        <v>5832</v>
      </c>
      <c r="H1033" s="363" t="s">
        <v>4632</v>
      </c>
      <c r="I1033" s="364">
        <v>9</v>
      </c>
      <c r="J1033" s="364">
        <v>1</v>
      </c>
      <c r="K1033" s="363" t="s">
        <v>438</v>
      </c>
      <c r="L1033" s="292">
        <v>52.32</v>
      </c>
      <c r="M1033" s="293" t="s">
        <v>4633</v>
      </c>
      <c r="N1033" s="293" t="s">
        <v>4634</v>
      </c>
      <c r="O1033" s="294" t="s">
        <v>501</v>
      </c>
      <c r="P1033" s="295">
        <v>1.5330911</v>
      </c>
      <c r="Q1033" s="295" t="s">
        <v>404</v>
      </c>
      <c r="R1033" s="296">
        <v>0</v>
      </c>
      <c r="S1033" s="365">
        <v>1.9051679011559111E-3</v>
      </c>
      <c r="T1033" s="365">
        <v>1.0462442494036592E-3</v>
      </c>
      <c r="U1033" s="365">
        <v>1.8209590181660003</v>
      </c>
      <c r="V1033" s="366"/>
      <c r="W1033" s="295"/>
      <c r="X1033" s="295"/>
      <c r="Y1033" s="295"/>
      <c r="Z1033" s="313"/>
      <c r="AA1033" s="313"/>
      <c r="AB1033" s="301"/>
      <c r="AC1033" s="295"/>
    </row>
    <row r="1034" spans="1:29" ht="15">
      <c r="A1034" s="247" t="s">
        <v>176</v>
      </c>
      <c r="B1034" s="287" t="s">
        <v>5929</v>
      </c>
      <c r="C1034" s="287" t="s">
        <v>5982</v>
      </c>
      <c r="D1034" s="305">
        <v>61</v>
      </c>
      <c r="E1034" s="287" t="s">
        <v>349</v>
      </c>
      <c r="F1034" s="362">
        <v>43707</v>
      </c>
      <c r="G1034" s="363" t="s">
        <v>5832</v>
      </c>
      <c r="H1034" s="363" t="s">
        <v>726</v>
      </c>
      <c r="I1034" s="364">
        <v>10</v>
      </c>
      <c r="J1034" s="364">
        <v>3</v>
      </c>
      <c r="K1034" s="363" t="s">
        <v>438</v>
      </c>
      <c r="L1034" s="292">
        <v>132.86000000000001</v>
      </c>
      <c r="M1034" s="293" t="s">
        <v>727</v>
      </c>
      <c r="N1034" s="293" t="s">
        <v>728</v>
      </c>
      <c r="O1034" s="294" t="s">
        <v>501</v>
      </c>
      <c r="P1034" s="295">
        <v>-9.9803505000000001</v>
      </c>
      <c r="Q1034" s="295" t="s">
        <v>404</v>
      </c>
      <c r="R1034" s="296">
        <v>0</v>
      </c>
      <c r="S1034" s="365">
        <v>9.7778106837259843E-4</v>
      </c>
      <c r="T1034" s="365">
        <v>8.4108284148482013E-4</v>
      </c>
      <c r="U1034" s="365">
        <v>1.1625264720018016</v>
      </c>
      <c r="V1034" s="366"/>
      <c r="W1034" s="295"/>
      <c r="X1034" s="295"/>
      <c r="Y1034" s="295"/>
      <c r="Z1034" s="313"/>
      <c r="AA1034" s="313"/>
      <c r="AB1034" s="301"/>
      <c r="AC1034" s="295"/>
    </row>
    <row r="1035" spans="1:29" ht="15">
      <c r="A1035" s="247" t="s">
        <v>5931</v>
      </c>
      <c r="B1035" s="287" t="s">
        <v>5932</v>
      </c>
      <c r="C1035" s="287" t="s">
        <v>5985</v>
      </c>
      <c r="D1035" s="305">
        <v>62</v>
      </c>
      <c r="E1035" s="287" t="s">
        <v>349</v>
      </c>
      <c r="F1035" s="362">
        <v>43707</v>
      </c>
      <c r="G1035" s="363" t="s">
        <v>5832</v>
      </c>
      <c r="H1035" s="363" t="s">
        <v>4646</v>
      </c>
      <c r="I1035" s="364">
        <v>9</v>
      </c>
      <c r="J1035" s="364">
        <v>1</v>
      </c>
      <c r="K1035" s="363" t="s">
        <v>438</v>
      </c>
      <c r="L1035" s="292">
        <v>107.04</v>
      </c>
      <c r="M1035" s="293" t="s">
        <v>4647</v>
      </c>
      <c r="N1035" s="293" t="s">
        <v>4648</v>
      </c>
      <c r="O1035" s="294" t="s">
        <v>501</v>
      </c>
      <c r="P1035" s="295">
        <v>23.888884999999998</v>
      </c>
      <c r="Q1035" s="295" t="s">
        <v>408</v>
      </c>
      <c r="R1035" s="296">
        <v>0</v>
      </c>
      <c r="S1035" s="365">
        <v>1.0305872026145869E-3</v>
      </c>
      <c r="T1035" s="365">
        <v>2.2448288089425895E-3</v>
      </c>
      <c r="U1035" s="365">
        <v>0.45909389549398988</v>
      </c>
      <c r="V1035" s="366"/>
      <c r="W1035" s="295"/>
      <c r="X1035" s="295"/>
      <c r="Y1035" s="295"/>
      <c r="Z1035" s="313"/>
      <c r="AA1035" s="313"/>
      <c r="AB1035" s="301"/>
      <c r="AC1035" s="295"/>
    </row>
    <row r="1036" spans="1:29" ht="15">
      <c r="A1036" s="247" t="s">
        <v>176</v>
      </c>
      <c r="B1036" s="287" t="s">
        <v>5934</v>
      </c>
      <c r="C1036" s="287" t="s">
        <v>5987</v>
      </c>
      <c r="D1036" s="305">
        <v>63</v>
      </c>
      <c r="E1036" s="287" t="s">
        <v>349</v>
      </c>
      <c r="F1036" s="362">
        <v>43707</v>
      </c>
      <c r="G1036" s="363" t="s">
        <v>5832</v>
      </c>
      <c r="H1036" s="363" t="s">
        <v>5629</v>
      </c>
      <c r="I1036" s="364">
        <v>10</v>
      </c>
      <c r="J1036" s="364">
        <v>3</v>
      </c>
      <c r="K1036" s="363" t="s">
        <v>438</v>
      </c>
      <c r="L1036" s="292">
        <v>161.72</v>
      </c>
      <c r="M1036" s="293" t="s">
        <v>5630</v>
      </c>
      <c r="N1036" s="293" t="s">
        <v>5631</v>
      </c>
      <c r="O1036" s="294" t="s">
        <v>501</v>
      </c>
      <c r="P1036" s="295">
        <v>-7.4404773999999998</v>
      </c>
      <c r="Q1036" s="295" t="s">
        <v>395</v>
      </c>
      <c r="R1036" s="296">
        <v>0</v>
      </c>
      <c r="S1036" s="365">
        <v>1.3038817663474831E-3</v>
      </c>
      <c r="T1036" s="365">
        <v>3.8034949183667548E-3</v>
      </c>
      <c r="U1036" s="365">
        <v>0.34281149162344043</v>
      </c>
      <c r="V1036" s="366"/>
      <c r="W1036" s="295"/>
      <c r="X1036" s="295"/>
      <c r="Y1036" s="295"/>
      <c r="Z1036" s="313"/>
      <c r="AA1036" s="313"/>
      <c r="AB1036" s="301"/>
      <c r="AC1036" s="295"/>
    </row>
    <row r="1037" spans="1:29" ht="15">
      <c r="A1037" s="247" t="s">
        <v>176</v>
      </c>
      <c r="B1037" s="287" t="s">
        <v>5946</v>
      </c>
      <c r="C1037" s="287" t="s">
        <v>5990</v>
      </c>
      <c r="D1037" s="305">
        <v>64</v>
      </c>
      <c r="E1037" s="287" t="s">
        <v>349</v>
      </c>
      <c r="F1037" s="362">
        <v>43707</v>
      </c>
      <c r="G1037" s="363" t="s">
        <v>5832</v>
      </c>
      <c r="H1037" s="363" t="s">
        <v>743</v>
      </c>
      <c r="I1037" s="364">
        <v>10</v>
      </c>
      <c r="J1037" s="364">
        <v>12</v>
      </c>
      <c r="K1037" s="363" t="s">
        <v>438</v>
      </c>
      <c r="L1037" s="292">
        <v>84.87</v>
      </c>
      <c r="M1037" s="293" t="s">
        <v>744</v>
      </c>
      <c r="N1037" s="293" t="s">
        <v>745</v>
      </c>
      <c r="O1037" s="294" t="s">
        <v>501</v>
      </c>
      <c r="P1037" s="295">
        <v>-9.6358540000000001</v>
      </c>
      <c r="Q1037" s="295" t="s">
        <v>404</v>
      </c>
      <c r="R1037" s="296">
        <v>0</v>
      </c>
      <c r="S1037" s="365">
        <v>1.6380570537349008E-4</v>
      </c>
      <c r="T1037" s="365">
        <v>3.7201700844447845E-4</v>
      </c>
      <c r="U1037" s="365">
        <v>0.44031778562602253</v>
      </c>
      <c r="V1037" s="366"/>
      <c r="W1037" s="295"/>
      <c r="X1037" s="295"/>
      <c r="Y1037" s="295"/>
      <c r="Z1037" s="313"/>
      <c r="AA1037" s="313"/>
      <c r="AB1037" s="301"/>
      <c r="AC1037" s="295"/>
    </row>
    <row r="1038" spans="1:29" ht="15">
      <c r="A1038" s="247" t="s">
        <v>176</v>
      </c>
      <c r="B1038" s="287" t="s">
        <v>5936</v>
      </c>
      <c r="C1038" s="287" t="s">
        <v>5993</v>
      </c>
      <c r="D1038" s="305">
        <v>65</v>
      </c>
      <c r="E1038" s="287" t="s">
        <v>349</v>
      </c>
      <c r="F1038" s="362">
        <v>43707</v>
      </c>
      <c r="G1038" s="363" t="s">
        <v>5832</v>
      </c>
      <c r="H1038" s="363" t="s">
        <v>1489</v>
      </c>
      <c r="I1038" s="364">
        <v>9</v>
      </c>
      <c r="J1038" s="364">
        <v>10</v>
      </c>
      <c r="K1038" s="363" t="s">
        <v>438</v>
      </c>
      <c r="L1038" s="292">
        <v>37.99</v>
      </c>
      <c r="M1038" s="293" t="s">
        <v>1490</v>
      </c>
      <c r="N1038" s="293" t="s">
        <v>1491</v>
      </c>
      <c r="O1038" s="294" t="s">
        <v>501</v>
      </c>
      <c r="P1038" s="295">
        <v>-13.952434999999999</v>
      </c>
      <c r="Q1038" s="295" t="s">
        <v>280</v>
      </c>
      <c r="R1038" s="296">
        <v>0</v>
      </c>
      <c r="S1038" s="365">
        <v>1.1382539346895725E-4</v>
      </c>
      <c r="T1038" s="365">
        <v>1.5907842409338329E-4</v>
      </c>
      <c r="U1038" s="365">
        <v>0.71553005454805541</v>
      </c>
      <c r="V1038" s="366"/>
      <c r="W1038" s="295"/>
      <c r="X1038" s="295"/>
      <c r="Y1038" s="295"/>
      <c r="Z1038" s="313"/>
      <c r="AA1038" s="313"/>
      <c r="AB1038" s="301"/>
      <c r="AC1038" s="295"/>
    </row>
    <row r="1039" spans="1:29" ht="15">
      <c r="A1039" s="247" t="s">
        <v>5883</v>
      </c>
      <c r="B1039" s="287" t="s">
        <v>5884</v>
      </c>
      <c r="C1039" s="287" t="s">
        <v>5995</v>
      </c>
      <c r="D1039" s="305">
        <v>66</v>
      </c>
      <c r="E1039" s="287" t="s">
        <v>349</v>
      </c>
      <c r="F1039" s="362">
        <v>43707</v>
      </c>
      <c r="G1039" s="363" t="s">
        <v>5832</v>
      </c>
      <c r="H1039" s="363" t="s">
        <v>1494</v>
      </c>
      <c r="I1039" s="364">
        <v>10</v>
      </c>
      <c r="J1039" s="364">
        <v>1</v>
      </c>
      <c r="K1039" s="363" t="s">
        <v>438</v>
      </c>
      <c r="L1039" s="292">
        <v>42.65</v>
      </c>
      <c r="M1039" s="293" t="s">
        <v>1495</v>
      </c>
      <c r="N1039" s="293" t="s">
        <v>1496</v>
      </c>
      <c r="O1039" s="294" t="s">
        <v>501</v>
      </c>
      <c r="P1039" s="295">
        <v>0.80358980000000002</v>
      </c>
      <c r="Q1039" s="295" t="s">
        <v>280</v>
      </c>
      <c r="R1039" s="296">
        <v>0</v>
      </c>
      <c r="S1039" s="365">
        <v>3.6990089216904404E-4</v>
      </c>
      <c r="T1039" s="365">
        <v>1.2675264944142146E-3</v>
      </c>
      <c r="U1039" s="365">
        <v>0.29182892333938404</v>
      </c>
      <c r="V1039" s="366"/>
      <c r="W1039" s="295"/>
      <c r="X1039" s="295"/>
      <c r="Y1039" s="295"/>
      <c r="Z1039" s="313"/>
      <c r="AA1039" s="313"/>
      <c r="AB1039" s="301"/>
      <c r="AC1039" s="295"/>
    </row>
    <row r="1040" spans="1:29" ht="15">
      <c r="A1040" s="247" t="s">
        <v>176</v>
      </c>
      <c r="B1040" s="287" t="s">
        <v>5938</v>
      </c>
      <c r="C1040" s="287" t="s">
        <v>5998</v>
      </c>
      <c r="D1040" s="305">
        <v>67</v>
      </c>
      <c r="E1040" s="287" t="s">
        <v>349</v>
      </c>
      <c r="F1040" s="362">
        <v>43707</v>
      </c>
      <c r="G1040" s="363" t="s">
        <v>5832</v>
      </c>
      <c r="H1040" s="363" t="s">
        <v>2503</v>
      </c>
      <c r="I1040" s="364">
        <v>10</v>
      </c>
      <c r="J1040" s="364">
        <v>2</v>
      </c>
      <c r="K1040" s="363" t="s">
        <v>438</v>
      </c>
      <c r="L1040" s="292">
        <v>144.58000000000001</v>
      </c>
      <c r="M1040" s="293" t="s">
        <v>2504</v>
      </c>
      <c r="N1040" s="293" t="s">
        <v>2505</v>
      </c>
      <c r="O1040" s="294" t="s">
        <v>501</v>
      </c>
      <c r="P1040" s="295">
        <v>-4.1628002999999998</v>
      </c>
      <c r="Q1040" s="295" t="s">
        <v>399</v>
      </c>
      <c r="R1040" s="296">
        <v>0</v>
      </c>
      <c r="S1040" s="365">
        <v>3.7016575772735871E-5</v>
      </c>
      <c r="T1040" s="365">
        <v>5.0348732836890406E-4</v>
      </c>
      <c r="U1040" s="365">
        <v>7.3520372186236846E-2</v>
      </c>
      <c r="V1040" s="366"/>
      <c r="W1040" s="295"/>
      <c r="X1040" s="295"/>
      <c r="Y1040" s="295"/>
      <c r="Z1040" s="313"/>
      <c r="AA1040" s="313"/>
      <c r="AB1040" s="301"/>
      <c r="AC1040" s="295"/>
    </row>
    <row r="1041" spans="1:29" ht="15">
      <c r="A1041" s="247" t="s">
        <v>5940</v>
      </c>
      <c r="B1041" s="287" t="s">
        <v>5941</v>
      </c>
      <c r="C1041" s="287" t="s">
        <v>6000</v>
      </c>
      <c r="D1041" s="305">
        <v>68</v>
      </c>
      <c r="E1041" s="287" t="s">
        <v>349</v>
      </c>
      <c r="F1041" s="362">
        <v>43707</v>
      </c>
      <c r="G1041" s="363" t="s">
        <v>5832</v>
      </c>
      <c r="H1041" s="363" t="s">
        <v>748</v>
      </c>
      <c r="I1041" s="364">
        <v>9</v>
      </c>
      <c r="J1041" s="364">
        <v>1</v>
      </c>
      <c r="K1041" s="363" t="s">
        <v>438</v>
      </c>
      <c r="L1041" s="292">
        <v>81.95</v>
      </c>
      <c r="M1041" s="293" t="s">
        <v>749</v>
      </c>
      <c r="N1041" s="293" t="s">
        <v>750</v>
      </c>
      <c r="O1041" s="294" t="s">
        <v>501</v>
      </c>
      <c r="P1041" s="295">
        <v>-6.2249720000000002</v>
      </c>
      <c r="Q1041" s="295" t="s">
        <v>404</v>
      </c>
      <c r="R1041" s="296">
        <v>0</v>
      </c>
      <c r="S1041" s="365">
        <v>1.0693938058612162E-3</v>
      </c>
      <c r="T1041" s="365">
        <v>1.0803086649136685E-3</v>
      </c>
      <c r="U1041" s="365">
        <v>0.9898965366038931</v>
      </c>
      <c r="V1041" s="366"/>
      <c r="W1041" s="295"/>
      <c r="X1041" s="295"/>
      <c r="Y1041" s="295"/>
      <c r="Z1041" s="313"/>
      <c r="AA1041" s="313"/>
      <c r="AB1041" s="301"/>
      <c r="AC1041" s="295"/>
    </row>
    <row r="1042" spans="1:29" ht="15">
      <c r="A1042" s="247" t="s">
        <v>5943</v>
      </c>
      <c r="B1042" s="287" t="s">
        <v>5944</v>
      </c>
      <c r="C1042" s="287" t="s">
        <v>6002</v>
      </c>
      <c r="D1042" s="305">
        <v>69</v>
      </c>
      <c r="E1042" s="287" t="s">
        <v>349</v>
      </c>
      <c r="F1042" s="362">
        <v>43707</v>
      </c>
      <c r="G1042" s="363" t="s">
        <v>5832</v>
      </c>
      <c r="H1042" s="363" t="s">
        <v>1721</v>
      </c>
      <c r="I1042" s="364">
        <v>9</v>
      </c>
      <c r="J1042" s="364">
        <v>1</v>
      </c>
      <c r="K1042" s="363" t="s">
        <v>438</v>
      </c>
      <c r="L1042" s="292">
        <v>161.54</v>
      </c>
      <c r="M1042" s="293" t="s">
        <v>1722</v>
      </c>
      <c r="N1042" s="293" t="s">
        <v>1723</v>
      </c>
      <c r="O1042" s="294" t="s">
        <v>501</v>
      </c>
      <c r="P1042" s="295">
        <v>6.4724444999999999</v>
      </c>
      <c r="Q1042" s="295" t="s">
        <v>408</v>
      </c>
      <c r="R1042" s="296">
        <v>0</v>
      </c>
      <c r="S1042" s="365">
        <v>6.934364125029648E-4</v>
      </c>
      <c r="T1042" s="365">
        <v>1.0713410671797457E-3</v>
      </c>
      <c r="U1042" s="365">
        <v>0.6472601804842627</v>
      </c>
      <c r="V1042" s="366"/>
      <c r="W1042" s="295"/>
      <c r="X1042" s="295"/>
      <c r="Y1042" s="295"/>
      <c r="Z1042" s="313"/>
      <c r="AA1042" s="313"/>
      <c r="AB1042" s="301"/>
      <c r="AC1042" s="295"/>
    </row>
    <row r="1043" spans="1:29" ht="15">
      <c r="A1043" s="247" t="s">
        <v>176</v>
      </c>
      <c r="B1043" s="287" t="s">
        <v>5974</v>
      </c>
      <c r="C1043" s="287" t="s">
        <v>6005</v>
      </c>
      <c r="D1043" s="305">
        <v>70</v>
      </c>
      <c r="E1043" s="287" t="s">
        <v>349</v>
      </c>
      <c r="F1043" s="362">
        <v>43707</v>
      </c>
      <c r="G1043" s="363" t="s">
        <v>5832</v>
      </c>
      <c r="H1043" s="363" t="s">
        <v>3576</v>
      </c>
      <c r="I1043" s="364">
        <v>9</v>
      </c>
      <c r="J1043" s="364">
        <v>4</v>
      </c>
      <c r="K1043" s="363" t="s">
        <v>438</v>
      </c>
      <c r="L1043" s="292">
        <v>114.26</v>
      </c>
      <c r="M1043" s="293" t="s">
        <v>3577</v>
      </c>
      <c r="N1043" s="293" t="s">
        <v>3578</v>
      </c>
      <c r="O1043" s="294" t="s">
        <v>501</v>
      </c>
      <c r="P1043" s="295">
        <v>3.5151362000000002</v>
      </c>
      <c r="Q1043" s="295" t="s">
        <v>404</v>
      </c>
      <c r="R1043" s="296">
        <v>0</v>
      </c>
      <c r="S1043" s="365">
        <v>2.2840147875727813E-3</v>
      </c>
      <c r="T1043" s="365">
        <v>6.5637032870031128E-3</v>
      </c>
      <c r="U1043" s="365">
        <v>0.34797654429251751</v>
      </c>
      <c r="V1043" s="366"/>
      <c r="W1043" s="295"/>
      <c r="X1043" s="295"/>
      <c r="Y1043" s="295"/>
      <c r="Z1043" s="313"/>
      <c r="AA1043" s="313"/>
      <c r="AB1043" s="301"/>
      <c r="AC1043" s="295"/>
    </row>
    <row r="1044" spans="1:29" ht="15">
      <c r="A1044" s="247" t="s">
        <v>176</v>
      </c>
      <c r="B1044" s="287" t="s">
        <v>5948</v>
      </c>
      <c r="C1044" s="287" t="s">
        <v>6008</v>
      </c>
      <c r="D1044" s="305">
        <v>71</v>
      </c>
      <c r="E1044" s="287" t="s">
        <v>349</v>
      </c>
      <c r="F1044" s="362">
        <v>43707</v>
      </c>
      <c r="G1044" s="363" t="s">
        <v>5832</v>
      </c>
      <c r="H1044" s="363" t="s">
        <v>3720</v>
      </c>
      <c r="I1044" s="364">
        <v>10</v>
      </c>
      <c r="J1044" s="364">
        <v>5</v>
      </c>
      <c r="K1044" s="363" t="s">
        <v>438</v>
      </c>
      <c r="L1044" s="292">
        <v>46.57</v>
      </c>
      <c r="M1044" s="293" t="s">
        <v>3721</v>
      </c>
      <c r="N1044" s="293" t="s">
        <v>3722</v>
      </c>
      <c r="O1044" s="294" t="s">
        <v>501</v>
      </c>
      <c r="P1044" s="295">
        <v>-3.8008690000000001</v>
      </c>
      <c r="Q1044" s="295" t="s">
        <v>399</v>
      </c>
      <c r="R1044" s="296">
        <v>0</v>
      </c>
      <c r="S1044" s="365">
        <v>8.5388857892789195E-3</v>
      </c>
      <c r="T1044" s="365">
        <v>7.6070969522114484E-3</v>
      </c>
      <c r="U1044" s="365">
        <v>1.1224894125736877</v>
      </c>
      <c r="V1044" s="366"/>
      <c r="W1044" s="295"/>
      <c r="X1044" s="295"/>
      <c r="Y1044" s="295"/>
      <c r="Z1044" s="313"/>
      <c r="AA1044" s="313"/>
      <c r="AB1044" s="301"/>
      <c r="AC1044" s="295"/>
    </row>
    <row r="1045" spans="1:29" ht="15">
      <c r="A1045" s="247" t="s">
        <v>5926</v>
      </c>
      <c r="B1045" s="287" t="s">
        <v>5927</v>
      </c>
      <c r="C1045" s="287" t="s">
        <v>6013</v>
      </c>
      <c r="D1045" s="305">
        <v>72</v>
      </c>
      <c r="E1045" s="287" t="s">
        <v>349</v>
      </c>
      <c r="F1045" s="362">
        <v>43707</v>
      </c>
      <c r="G1045" s="363" t="s">
        <v>5832</v>
      </c>
      <c r="H1045" s="363" t="s">
        <v>2380</v>
      </c>
      <c r="I1045" s="364">
        <v>10</v>
      </c>
      <c r="J1045" s="364">
        <v>1</v>
      </c>
      <c r="K1045" s="363" t="s">
        <v>438</v>
      </c>
      <c r="L1045" s="292">
        <v>110.15</v>
      </c>
      <c r="M1045" s="293" t="s">
        <v>2381</v>
      </c>
      <c r="N1045" s="293" t="s">
        <v>2382</v>
      </c>
      <c r="O1045" s="294" t="s">
        <v>501</v>
      </c>
      <c r="P1045" s="295">
        <v>-15.314836</v>
      </c>
      <c r="Q1045" s="295" t="s">
        <v>408</v>
      </c>
      <c r="R1045" s="296">
        <v>0</v>
      </c>
      <c r="S1045" s="365">
        <v>9.3938618999515335E-4</v>
      </c>
      <c r="T1045" s="365">
        <v>4.3210443074061304E-4</v>
      </c>
      <c r="U1045" s="365">
        <v>2.1739795363474421</v>
      </c>
      <c r="V1045" s="366"/>
      <c r="W1045" s="295"/>
      <c r="X1045" s="295"/>
      <c r="Y1045" s="295"/>
      <c r="Z1045" s="313"/>
      <c r="AA1045" s="313"/>
      <c r="AB1045" s="301"/>
      <c r="AC1045" s="295"/>
    </row>
    <row r="1046" spans="1:29" ht="15">
      <c r="A1046" s="247" t="s">
        <v>5952</v>
      </c>
      <c r="B1046" s="287" t="s">
        <v>5953</v>
      </c>
      <c r="C1046" s="287" t="s">
        <v>6015</v>
      </c>
      <c r="D1046" s="305">
        <v>73</v>
      </c>
      <c r="E1046" s="287" t="s">
        <v>349</v>
      </c>
      <c r="F1046" s="362">
        <v>43707</v>
      </c>
      <c r="G1046" s="363" t="s">
        <v>5832</v>
      </c>
      <c r="H1046" s="363" t="s">
        <v>5955</v>
      </c>
      <c r="I1046" s="364">
        <v>9</v>
      </c>
      <c r="J1046" s="364">
        <v>1</v>
      </c>
      <c r="K1046" s="363" t="s">
        <v>438</v>
      </c>
      <c r="L1046" s="292">
        <v>116.78</v>
      </c>
      <c r="M1046" s="293" t="s">
        <v>5956</v>
      </c>
      <c r="N1046" s="293" t="s">
        <v>5957</v>
      </c>
      <c r="O1046" s="294" t="s">
        <v>501</v>
      </c>
      <c r="P1046" s="295">
        <v>3.7859916999999998</v>
      </c>
      <c r="Q1046" s="295" t="s">
        <v>395</v>
      </c>
      <c r="R1046" s="296">
        <v>0</v>
      </c>
      <c r="S1046" s="365">
        <v>9.4470192163575539E-4</v>
      </c>
      <c r="T1046" s="365">
        <v>1.4937730549387158E-3</v>
      </c>
      <c r="U1046" s="365">
        <v>0.63242667185110868</v>
      </c>
      <c r="V1046" s="366"/>
      <c r="W1046" s="295"/>
      <c r="X1046" s="295"/>
      <c r="Y1046" s="295"/>
      <c r="Z1046" s="313"/>
      <c r="AA1046" s="313"/>
      <c r="AB1046" s="301"/>
      <c r="AC1046" s="295"/>
    </row>
    <row r="1047" spans="1:29" ht="15">
      <c r="A1047" s="247" t="s">
        <v>5958</v>
      </c>
      <c r="B1047" s="287" t="s">
        <v>5959</v>
      </c>
      <c r="C1047" s="287" t="s">
        <v>6017</v>
      </c>
      <c r="D1047" s="305">
        <v>74</v>
      </c>
      <c r="E1047" s="287" t="s">
        <v>349</v>
      </c>
      <c r="F1047" s="362">
        <v>43707</v>
      </c>
      <c r="G1047" s="363" t="s">
        <v>5832</v>
      </c>
      <c r="H1047" s="363" t="s">
        <v>768</v>
      </c>
      <c r="I1047" s="364">
        <v>9</v>
      </c>
      <c r="J1047" s="364">
        <v>1</v>
      </c>
      <c r="K1047" s="363" t="s">
        <v>438</v>
      </c>
      <c r="L1047" s="292">
        <v>139.19999999999999</v>
      </c>
      <c r="M1047" s="293" t="s">
        <v>769</v>
      </c>
      <c r="N1047" s="293" t="s">
        <v>770</v>
      </c>
      <c r="O1047" s="294" t="s">
        <v>501</v>
      </c>
      <c r="P1047" s="295">
        <v>3.0119061</v>
      </c>
      <c r="Q1047" s="295" t="s">
        <v>447</v>
      </c>
      <c r="R1047" s="296">
        <v>0</v>
      </c>
      <c r="S1047" s="365">
        <v>9.348897884432103E-4</v>
      </c>
      <c r="T1047" s="365">
        <v>1.1587610570715462E-3</v>
      </c>
      <c r="U1047" s="365">
        <v>0.80680118022423908</v>
      </c>
      <c r="V1047" s="366"/>
      <c r="W1047" s="295"/>
      <c r="X1047" s="295"/>
      <c r="Y1047" s="295"/>
      <c r="Z1047" s="313"/>
      <c r="AA1047" s="313"/>
      <c r="AB1047" s="301"/>
      <c r="AC1047" s="295"/>
    </row>
    <row r="1048" spans="1:29" ht="15">
      <c r="A1048" s="247" t="s">
        <v>176</v>
      </c>
      <c r="B1048" s="287" t="s">
        <v>5961</v>
      </c>
      <c r="C1048" s="287" t="s">
        <v>6020</v>
      </c>
      <c r="D1048" s="305">
        <v>75</v>
      </c>
      <c r="E1048" s="287" t="s">
        <v>349</v>
      </c>
      <c r="F1048" s="362">
        <v>43707</v>
      </c>
      <c r="G1048" s="363" t="s">
        <v>5832</v>
      </c>
      <c r="H1048" s="363" t="s">
        <v>779</v>
      </c>
      <c r="I1048" s="364">
        <v>9</v>
      </c>
      <c r="J1048" s="364">
        <v>2</v>
      </c>
      <c r="K1048" s="363" t="s">
        <v>438</v>
      </c>
      <c r="L1048" s="292">
        <v>96.27</v>
      </c>
      <c r="M1048" s="293" t="s">
        <v>780</v>
      </c>
      <c r="N1048" s="293" t="s">
        <v>781</v>
      </c>
      <c r="O1048" s="294" t="s">
        <v>501</v>
      </c>
      <c r="P1048" s="295">
        <v>-7.0214452999999999</v>
      </c>
      <c r="Q1048" s="295" t="s">
        <v>280</v>
      </c>
      <c r="R1048" s="296">
        <v>0</v>
      </c>
      <c r="S1048" s="365">
        <v>1.5335507061770861E-4</v>
      </c>
      <c r="T1048" s="365">
        <v>3.715779196611948E-4</v>
      </c>
      <c r="U1048" s="365">
        <v>0.41271308789698252</v>
      </c>
      <c r="V1048" s="366"/>
      <c r="W1048" s="295"/>
      <c r="X1048" s="295"/>
      <c r="Y1048" s="295"/>
      <c r="Z1048" s="313"/>
      <c r="AA1048" s="313"/>
      <c r="AB1048" s="301"/>
      <c r="AC1048" s="295"/>
    </row>
    <row r="1049" spans="1:29" ht="15">
      <c r="A1049" s="247" t="s">
        <v>5963</v>
      </c>
      <c r="B1049" s="287" t="s">
        <v>5964</v>
      </c>
      <c r="C1049" s="287" t="s">
        <v>6022</v>
      </c>
      <c r="D1049" s="305">
        <v>76</v>
      </c>
      <c r="E1049" s="287" t="s">
        <v>349</v>
      </c>
      <c r="F1049" s="362">
        <v>43707</v>
      </c>
      <c r="G1049" s="363" t="s">
        <v>5832</v>
      </c>
      <c r="H1049" s="363" t="s">
        <v>1540</v>
      </c>
      <c r="I1049" s="364">
        <v>10</v>
      </c>
      <c r="J1049" s="364">
        <v>1</v>
      </c>
      <c r="K1049" s="363" t="s">
        <v>438</v>
      </c>
      <c r="L1049" s="292">
        <v>26.38</v>
      </c>
      <c r="M1049" s="293" t="s">
        <v>1541</v>
      </c>
      <c r="N1049" s="293" t="s">
        <v>1542</v>
      </c>
      <c r="O1049" s="294" t="s">
        <v>501</v>
      </c>
      <c r="P1049" s="295">
        <v>-25.878060000000001</v>
      </c>
      <c r="Q1049" s="295" t="s">
        <v>280</v>
      </c>
      <c r="R1049" s="296">
        <v>0</v>
      </c>
      <c r="S1049" s="365">
        <v>7.7886655831882826E-5</v>
      </c>
      <c r="T1049" s="365">
        <v>1.7094521866759787E-4</v>
      </c>
      <c r="U1049" s="365">
        <v>0.45562348241709549</v>
      </c>
      <c r="V1049" s="366"/>
      <c r="W1049" s="295"/>
      <c r="X1049" s="295"/>
      <c r="Y1049" s="295"/>
      <c r="Z1049" s="313"/>
      <c r="AA1049" s="313"/>
      <c r="AB1049" s="301"/>
      <c r="AC1049" s="295"/>
    </row>
    <row r="1050" spans="1:29" ht="15">
      <c r="A1050" s="247" t="s">
        <v>176</v>
      </c>
      <c r="B1050" s="287" t="s">
        <v>5966</v>
      </c>
      <c r="C1050" s="287" t="s">
        <v>6024</v>
      </c>
      <c r="D1050" s="305">
        <v>77</v>
      </c>
      <c r="E1050" s="287" t="s">
        <v>349</v>
      </c>
      <c r="F1050" s="362">
        <v>43707</v>
      </c>
      <c r="G1050" s="363" t="s">
        <v>5832</v>
      </c>
      <c r="H1050" s="363" t="s">
        <v>3967</v>
      </c>
      <c r="I1050" s="364">
        <v>9</v>
      </c>
      <c r="J1050" s="364">
        <v>2</v>
      </c>
      <c r="K1050" s="363" t="s">
        <v>438</v>
      </c>
      <c r="L1050" s="292">
        <v>107.89</v>
      </c>
      <c r="M1050" s="293" t="s">
        <v>3968</v>
      </c>
      <c r="N1050" s="293" t="s">
        <v>3969</v>
      </c>
      <c r="O1050" s="294" t="s">
        <v>501</v>
      </c>
      <c r="P1050" s="295">
        <v>5.8367610000000001</v>
      </c>
      <c r="Q1050" s="295" t="s">
        <v>280</v>
      </c>
      <c r="R1050" s="296">
        <v>0</v>
      </c>
      <c r="S1050" s="365">
        <v>6.0870123682907444E-3</v>
      </c>
      <c r="T1050" s="365">
        <v>6.0196794396593254E-3</v>
      </c>
      <c r="U1050" s="365">
        <v>1.0111854674831704</v>
      </c>
      <c r="V1050" s="366"/>
      <c r="W1050" s="295"/>
      <c r="X1050" s="295"/>
      <c r="Y1050" s="295"/>
      <c r="Z1050" s="313"/>
      <c r="AA1050" s="313"/>
      <c r="AB1050" s="301"/>
      <c r="AC1050" s="295"/>
    </row>
    <row r="1051" spans="1:29" ht="15">
      <c r="A1051" s="247" t="s">
        <v>5968</v>
      </c>
      <c r="B1051" s="287" t="s">
        <v>5969</v>
      </c>
      <c r="C1051" s="287" t="s">
        <v>6026</v>
      </c>
      <c r="D1051" s="305">
        <v>78</v>
      </c>
      <c r="E1051" s="287" t="s">
        <v>349</v>
      </c>
      <c r="F1051" s="362">
        <v>43707</v>
      </c>
      <c r="G1051" s="363" t="s">
        <v>5832</v>
      </c>
      <c r="H1051" s="363" t="s">
        <v>4801</v>
      </c>
      <c r="I1051" s="364">
        <v>9</v>
      </c>
      <c r="J1051" s="364">
        <v>1</v>
      </c>
      <c r="K1051" s="363" t="s">
        <v>438</v>
      </c>
      <c r="L1051" s="292">
        <v>77.38</v>
      </c>
      <c r="M1051" s="293" t="s">
        <v>4802</v>
      </c>
      <c r="N1051" s="293" t="s">
        <v>4803</v>
      </c>
      <c r="O1051" s="294" t="s">
        <v>501</v>
      </c>
      <c r="P1051" s="295">
        <v>-7.5397369999999997</v>
      </c>
      <c r="Q1051" s="295" t="s">
        <v>280</v>
      </c>
      <c r="R1051" s="296">
        <v>0</v>
      </c>
      <c r="S1051" s="365">
        <v>5.0803839611156959E-4</v>
      </c>
      <c r="T1051" s="365">
        <v>8.0327230557815518E-4</v>
      </c>
      <c r="U1051" s="365">
        <v>0.63246098811524321</v>
      </c>
      <c r="V1051" s="366"/>
      <c r="W1051" s="295"/>
      <c r="X1051" s="295"/>
      <c r="Y1051" s="295"/>
      <c r="Z1051" s="313"/>
      <c r="AA1051" s="313"/>
      <c r="AB1051" s="301"/>
      <c r="AC1051" s="295"/>
    </row>
    <row r="1052" spans="1:29" ht="15">
      <c r="A1052" s="247" t="s">
        <v>7538</v>
      </c>
      <c r="B1052" s="287" t="s">
        <v>7539</v>
      </c>
      <c r="C1052" s="287" t="s">
        <v>3283</v>
      </c>
      <c r="D1052" s="305">
        <v>1</v>
      </c>
      <c r="E1052" s="287" t="s">
        <v>14</v>
      </c>
      <c r="F1052" s="362">
        <v>43707</v>
      </c>
      <c r="G1052" s="363" t="s">
        <v>8857</v>
      </c>
      <c r="H1052" s="363" t="s">
        <v>1042</v>
      </c>
      <c r="I1052" s="364">
        <v>0.13436000000000001</v>
      </c>
      <c r="J1052" s="364">
        <v>1</v>
      </c>
      <c r="K1052" s="363" t="s">
        <v>438</v>
      </c>
      <c r="L1052" s="292">
        <v>193.07</v>
      </c>
      <c r="M1052" s="293" t="s">
        <v>1043</v>
      </c>
      <c r="N1052" s="293" t="s">
        <v>1044</v>
      </c>
      <c r="O1052" s="294" t="s">
        <v>10</v>
      </c>
      <c r="P1052" s="295">
        <v>-30.689972000000001</v>
      </c>
      <c r="Q1052" s="295" t="s">
        <v>484</v>
      </c>
      <c r="R1052" s="296">
        <v>0</v>
      </c>
      <c r="S1052" s="365">
        <v>1.9342567043272794E-4</v>
      </c>
      <c r="T1052" s="365">
        <v>3.6221327491062628E-4</v>
      </c>
      <c r="U1052" s="365">
        <v>0.53401044034196277</v>
      </c>
      <c r="V1052" s="366"/>
      <c r="W1052" s="295"/>
      <c r="X1052" s="295"/>
      <c r="Y1052" s="295"/>
      <c r="Z1052" s="313"/>
      <c r="AA1052" s="313"/>
      <c r="AB1052" s="301"/>
      <c r="AC1052" s="295"/>
    </row>
    <row r="1053" spans="1:29" ht="15">
      <c r="A1053" s="247" t="s">
        <v>176</v>
      </c>
      <c r="B1053" s="287" t="s">
        <v>9408</v>
      </c>
      <c r="C1053" s="287" t="s">
        <v>3285</v>
      </c>
      <c r="D1053" s="305">
        <v>2</v>
      </c>
      <c r="E1053" s="287" t="s">
        <v>14</v>
      </c>
      <c r="F1053" s="362">
        <v>43707</v>
      </c>
      <c r="G1053" s="363" t="s">
        <v>8857</v>
      </c>
      <c r="H1053" s="363" t="s">
        <v>1244</v>
      </c>
      <c r="I1053" s="364">
        <v>4.5929999999999999E-2</v>
      </c>
      <c r="J1053" s="364">
        <v>2</v>
      </c>
      <c r="K1053" s="363" t="s">
        <v>438</v>
      </c>
      <c r="L1053" s="292">
        <v>100.76</v>
      </c>
      <c r="M1053" s="293" t="s">
        <v>1245</v>
      </c>
      <c r="N1053" s="293" t="s">
        <v>1246</v>
      </c>
      <c r="O1053" s="294" t="s">
        <v>10</v>
      </c>
      <c r="P1053" s="295">
        <v>-11.060112999999999</v>
      </c>
      <c r="Q1053" s="295" t="s">
        <v>447</v>
      </c>
      <c r="R1053" s="296">
        <v>0</v>
      </c>
      <c r="S1053" s="365">
        <v>1.9726681292040436E-3</v>
      </c>
      <c r="T1053" s="365">
        <v>1.0949172262122977E-3</v>
      </c>
      <c r="U1053" s="365">
        <v>1.8016595976192591</v>
      </c>
      <c r="V1053" s="366"/>
      <c r="W1053" s="295"/>
      <c r="X1053" s="295"/>
      <c r="Y1053" s="295"/>
      <c r="Z1053" s="313"/>
      <c r="AA1053" s="313"/>
      <c r="AB1053" s="301"/>
      <c r="AC1053" s="295"/>
    </row>
    <row r="1054" spans="1:29" ht="15">
      <c r="A1054" s="247" t="s">
        <v>9409</v>
      </c>
      <c r="B1054" s="287" t="s">
        <v>9410</v>
      </c>
      <c r="C1054" s="287" t="s">
        <v>3287</v>
      </c>
      <c r="D1054" s="305">
        <v>3</v>
      </c>
      <c r="E1054" s="287" t="s">
        <v>14</v>
      </c>
      <c r="F1054" s="362">
        <v>43707</v>
      </c>
      <c r="G1054" s="363" t="s">
        <v>8857</v>
      </c>
      <c r="H1054" s="363" t="s">
        <v>5893</v>
      </c>
      <c r="I1054" s="364">
        <v>7.0730000000000001E-2</v>
      </c>
      <c r="J1054" s="364">
        <v>1</v>
      </c>
      <c r="K1054" s="363" t="s">
        <v>438</v>
      </c>
      <c r="L1054" s="292">
        <v>102.39</v>
      </c>
      <c r="M1054" s="293" t="s">
        <v>5894</v>
      </c>
      <c r="N1054" s="293" t="s">
        <v>5895</v>
      </c>
      <c r="O1054" s="294" t="s">
        <v>10</v>
      </c>
      <c r="P1054" s="295">
        <v>-4.6648082999999998</v>
      </c>
      <c r="Q1054" s="295" t="s">
        <v>408</v>
      </c>
      <c r="R1054" s="296">
        <v>0</v>
      </c>
      <c r="S1054" s="365">
        <v>8.6030537345787629E-4</v>
      </c>
      <c r="T1054" s="365">
        <v>1.4382371513541924E-3</v>
      </c>
      <c r="U1054" s="365">
        <v>0.59816656289808934</v>
      </c>
      <c r="V1054" s="366"/>
      <c r="W1054" s="295"/>
      <c r="X1054" s="295"/>
      <c r="Y1054" s="295"/>
      <c r="Z1054" s="313"/>
      <c r="AA1054" s="313"/>
      <c r="AB1054" s="301"/>
      <c r="AC1054" s="295"/>
    </row>
    <row r="1055" spans="1:29" ht="15">
      <c r="A1055" s="247" t="s">
        <v>10898</v>
      </c>
      <c r="B1055" s="287" t="s">
        <v>10899</v>
      </c>
      <c r="C1055" s="287" t="s">
        <v>3292</v>
      </c>
      <c r="D1055" s="305">
        <v>4</v>
      </c>
      <c r="E1055" s="287" t="s">
        <v>14</v>
      </c>
      <c r="F1055" s="362">
        <v>43707</v>
      </c>
      <c r="G1055" s="363" t="s">
        <v>8857</v>
      </c>
      <c r="H1055" s="363" t="s">
        <v>1256</v>
      </c>
      <c r="I1055" s="364">
        <v>7.3590000000000003E-2</v>
      </c>
      <c r="J1055" s="364">
        <v>1</v>
      </c>
      <c r="K1055" s="363" t="s">
        <v>438</v>
      </c>
      <c r="L1055" s="292">
        <v>1190.53</v>
      </c>
      <c r="M1055" s="293" t="s">
        <v>1257</v>
      </c>
      <c r="N1055" s="293" t="s">
        <v>1258</v>
      </c>
      <c r="O1055" s="294" t="s">
        <v>10</v>
      </c>
      <c r="P1055" s="295">
        <v>-2.2713779999999999</v>
      </c>
      <c r="Q1055" s="295" t="s">
        <v>408</v>
      </c>
      <c r="R1055" s="296">
        <v>0</v>
      </c>
      <c r="S1055" s="365">
        <v>2.0068260386594997E-2</v>
      </c>
      <c r="T1055" s="365">
        <v>1.4624581201610583E-2</v>
      </c>
      <c r="U1055" s="365">
        <v>1.3722280392128363</v>
      </c>
      <c r="V1055" s="366"/>
      <c r="W1055" s="295"/>
      <c r="X1055" s="295"/>
      <c r="Y1055" s="295"/>
      <c r="Z1055" s="313"/>
      <c r="AA1055" s="313"/>
      <c r="AB1055" s="301"/>
      <c r="AC1055" s="295"/>
    </row>
    <row r="1056" spans="1:29" ht="15">
      <c r="A1056" s="247" t="s">
        <v>176</v>
      </c>
      <c r="B1056" s="287" t="s">
        <v>9824</v>
      </c>
      <c r="C1056" s="287" t="s">
        <v>3295</v>
      </c>
      <c r="D1056" s="305">
        <v>5</v>
      </c>
      <c r="E1056" s="287" t="s">
        <v>14</v>
      </c>
      <c r="F1056" s="362">
        <v>43707</v>
      </c>
      <c r="G1056" s="363" t="s">
        <v>8857</v>
      </c>
      <c r="H1056" s="363" t="s">
        <v>489</v>
      </c>
      <c r="I1056" s="364">
        <v>6.4850000000000005E-2</v>
      </c>
      <c r="J1056" s="364">
        <v>4</v>
      </c>
      <c r="K1056" s="363" t="s">
        <v>438</v>
      </c>
      <c r="L1056" s="292">
        <v>52.04</v>
      </c>
      <c r="M1056" s="293" t="s">
        <v>490</v>
      </c>
      <c r="N1056" s="293" t="s">
        <v>491</v>
      </c>
      <c r="O1056" s="294" t="s">
        <v>10</v>
      </c>
      <c r="P1056" s="295">
        <v>-7.0548295999999997</v>
      </c>
      <c r="Q1056" s="295" t="s">
        <v>484</v>
      </c>
      <c r="R1056" s="296">
        <v>0</v>
      </c>
      <c r="S1056" s="365">
        <v>4.1525564939876398E-3</v>
      </c>
      <c r="T1056" s="365">
        <v>1.9328793238714663E-3</v>
      </c>
      <c r="U1056" s="365">
        <v>2.1483785576795684</v>
      </c>
      <c r="V1056" s="366"/>
      <c r="W1056" s="295"/>
      <c r="X1056" s="295"/>
      <c r="Y1056" s="295"/>
      <c r="Z1056" s="313"/>
      <c r="AA1056" s="313"/>
      <c r="AB1056" s="301"/>
      <c r="AC1056" s="295"/>
    </row>
    <row r="1057" spans="1:29" ht="15">
      <c r="A1057" s="247" t="s">
        <v>10900</v>
      </c>
      <c r="B1057" s="287" t="s">
        <v>10901</v>
      </c>
      <c r="C1057" s="287" t="s">
        <v>3300</v>
      </c>
      <c r="D1057" s="305">
        <v>6</v>
      </c>
      <c r="E1057" s="287" t="s">
        <v>14</v>
      </c>
      <c r="F1057" s="362">
        <v>43707</v>
      </c>
      <c r="G1057" s="363" t="s">
        <v>8857</v>
      </c>
      <c r="H1057" s="363" t="s">
        <v>1263</v>
      </c>
      <c r="I1057" s="364">
        <v>3.9260000000000003E-2</v>
      </c>
      <c r="J1057" s="364">
        <v>1</v>
      </c>
      <c r="K1057" s="363" t="s">
        <v>438</v>
      </c>
      <c r="L1057" s="292">
        <v>206.56</v>
      </c>
      <c r="M1057" s="293" t="s">
        <v>1264</v>
      </c>
      <c r="N1057" s="293" t="s">
        <v>1265</v>
      </c>
      <c r="O1057" s="294" t="s">
        <v>10</v>
      </c>
      <c r="P1057" s="295">
        <v>1.6935825</v>
      </c>
      <c r="Q1057" s="295" t="s">
        <v>408</v>
      </c>
      <c r="R1057" s="296">
        <v>0</v>
      </c>
      <c r="S1057" s="365">
        <v>5.7930873587477194E-5</v>
      </c>
      <c r="T1057" s="365">
        <v>7.4872745302430397E-4</v>
      </c>
      <c r="U1057" s="365">
        <v>7.7372444877611204E-2</v>
      </c>
      <c r="V1057" s="366"/>
      <c r="W1057" s="295"/>
      <c r="X1057" s="295"/>
      <c r="Y1057" s="295"/>
      <c r="Z1057" s="313"/>
      <c r="AA1057" s="313"/>
      <c r="AB1057" s="301"/>
      <c r="AC1057" s="295"/>
    </row>
    <row r="1058" spans="1:29" ht="15">
      <c r="A1058" s="247" t="s">
        <v>176</v>
      </c>
      <c r="B1058" s="287" t="s">
        <v>10902</v>
      </c>
      <c r="C1058" s="287" t="s">
        <v>3302</v>
      </c>
      <c r="D1058" s="305">
        <v>7</v>
      </c>
      <c r="E1058" s="287" t="s">
        <v>14</v>
      </c>
      <c r="F1058" s="362">
        <v>43707</v>
      </c>
      <c r="G1058" s="363" t="s">
        <v>8857</v>
      </c>
      <c r="H1058" s="363" t="s">
        <v>2272</v>
      </c>
      <c r="I1058" s="364">
        <v>0.10828</v>
      </c>
      <c r="J1058" s="364">
        <v>5</v>
      </c>
      <c r="K1058" s="363" t="s">
        <v>438</v>
      </c>
      <c r="L1058" s="292">
        <v>25.84</v>
      </c>
      <c r="M1058" s="293" t="s">
        <v>2273</v>
      </c>
      <c r="N1058" s="293" t="s">
        <v>2274</v>
      </c>
      <c r="O1058" s="294" t="s">
        <v>10</v>
      </c>
      <c r="P1058" s="295">
        <v>3.1948805</v>
      </c>
      <c r="Q1058" s="295" t="s">
        <v>484</v>
      </c>
      <c r="R1058" s="296">
        <v>0</v>
      </c>
      <c r="S1058" s="365">
        <v>4.6518134916597999E-5</v>
      </c>
      <c r="T1058" s="365">
        <v>4.1095475481938576E-4</v>
      </c>
      <c r="U1058" s="365">
        <v>0.11319527118512761</v>
      </c>
      <c r="V1058" s="366"/>
      <c r="W1058" s="295"/>
      <c r="X1058" s="295"/>
      <c r="Y1058" s="295"/>
      <c r="Z1058" s="313"/>
      <c r="AA1058" s="313"/>
      <c r="AB1058" s="301"/>
      <c r="AC1058" s="295"/>
    </row>
    <row r="1059" spans="1:29" ht="15">
      <c r="A1059" s="247" t="s">
        <v>10903</v>
      </c>
      <c r="B1059" s="287" t="s">
        <v>10904</v>
      </c>
      <c r="C1059" s="287" t="s">
        <v>3304</v>
      </c>
      <c r="D1059" s="305">
        <v>8</v>
      </c>
      <c r="E1059" s="287" t="s">
        <v>14</v>
      </c>
      <c r="F1059" s="362">
        <v>43707</v>
      </c>
      <c r="G1059" s="363" t="s">
        <v>8857</v>
      </c>
      <c r="H1059" s="363" t="s">
        <v>518</v>
      </c>
      <c r="I1059" s="364">
        <v>3.1870000000000002E-2</v>
      </c>
      <c r="J1059" s="364">
        <v>1</v>
      </c>
      <c r="K1059" s="363" t="s">
        <v>438</v>
      </c>
      <c r="L1059" s="292">
        <v>226.62</v>
      </c>
      <c r="M1059" s="293" t="s">
        <v>519</v>
      </c>
      <c r="N1059" s="293" t="s">
        <v>520</v>
      </c>
      <c r="O1059" s="294" t="s">
        <v>10</v>
      </c>
      <c r="P1059" s="295">
        <v>-17.125623999999998</v>
      </c>
      <c r="Q1059" s="295" t="s">
        <v>280</v>
      </c>
      <c r="R1059" s="296">
        <v>0</v>
      </c>
      <c r="S1059" s="365">
        <v>7.0342283760744856E-4</v>
      </c>
      <c r="T1059" s="365">
        <v>5.0006115724765825E-4</v>
      </c>
      <c r="U1059" s="365">
        <v>1.4066736186411579</v>
      </c>
      <c r="V1059" s="366"/>
      <c r="W1059" s="295"/>
      <c r="X1059" s="295"/>
      <c r="Y1059" s="295"/>
      <c r="Z1059" s="313"/>
      <c r="AA1059" s="313"/>
      <c r="AB1059" s="301"/>
      <c r="AC1059" s="295"/>
    </row>
    <row r="1060" spans="1:29" ht="15">
      <c r="A1060" s="247" t="s">
        <v>176</v>
      </c>
      <c r="B1060" s="287" t="s">
        <v>9413</v>
      </c>
      <c r="C1060" s="287" t="s">
        <v>3306</v>
      </c>
      <c r="D1060" s="305">
        <v>9</v>
      </c>
      <c r="E1060" s="287" t="s">
        <v>14</v>
      </c>
      <c r="F1060" s="362">
        <v>43707</v>
      </c>
      <c r="G1060" s="363" t="s">
        <v>8857</v>
      </c>
      <c r="H1060" s="363" t="s">
        <v>1282</v>
      </c>
      <c r="I1060" s="364">
        <v>8.1780000000000005E-2</v>
      </c>
      <c r="J1060" s="364">
        <v>2</v>
      </c>
      <c r="K1060" s="363" t="s">
        <v>438</v>
      </c>
      <c r="L1060" s="292">
        <v>219.75</v>
      </c>
      <c r="M1060" s="293" t="s">
        <v>1283</v>
      </c>
      <c r="N1060" s="293" t="s">
        <v>1284</v>
      </c>
      <c r="O1060" s="294" t="s">
        <v>10</v>
      </c>
      <c r="P1060" s="295">
        <v>-7.5981854999999996</v>
      </c>
      <c r="Q1060" s="295" t="s">
        <v>408</v>
      </c>
      <c r="R1060" s="296">
        <v>0</v>
      </c>
      <c r="S1060" s="365">
        <v>2.4689777176293295E-3</v>
      </c>
      <c r="T1060" s="365">
        <v>1.8540181993720766E-3</v>
      </c>
      <c r="U1060" s="365">
        <v>1.3316901195821751</v>
      </c>
      <c r="V1060" s="366"/>
      <c r="W1060" s="295"/>
      <c r="X1060" s="295"/>
      <c r="Y1060" s="295"/>
      <c r="Z1060" s="313"/>
      <c r="AA1060" s="313"/>
      <c r="AB1060" s="301"/>
      <c r="AC1060" s="295"/>
    </row>
    <row r="1061" spans="1:29" ht="15">
      <c r="A1061" s="247" t="s">
        <v>7546</v>
      </c>
      <c r="B1061" s="287" t="s">
        <v>7547</v>
      </c>
      <c r="C1061" s="287" t="s">
        <v>3308</v>
      </c>
      <c r="D1061" s="305">
        <v>10</v>
      </c>
      <c r="E1061" s="287" t="s">
        <v>14</v>
      </c>
      <c r="F1061" s="362">
        <v>43707</v>
      </c>
      <c r="G1061" s="363" t="s">
        <v>8857</v>
      </c>
      <c r="H1061" s="363" t="s">
        <v>2855</v>
      </c>
      <c r="I1061" s="364">
        <v>0.15190000000000001</v>
      </c>
      <c r="J1061" s="364">
        <v>1</v>
      </c>
      <c r="K1061" s="363" t="s">
        <v>438</v>
      </c>
      <c r="L1061" s="292">
        <v>48.19</v>
      </c>
      <c r="M1061" s="293" t="s">
        <v>2856</v>
      </c>
      <c r="N1061" s="293" t="s">
        <v>2857</v>
      </c>
      <c r="O1061" s="294" t="s">
        <v>10</v>
      </c>
      <c r="P1061" s="295">
        <v>-2.7643323</v>
      </c>
      <c r="Q1061" s="295" t="s">
        <v>447</v>
      </c>
      <c r="R1061" s="296">
        <v>0</v>
      </c>
      <c r="S1061" s="365">
        <v>2.7299218104928516E-4</v>
      </c>
      <c r="T1061" s="365">
        <v>4.4104459336398059E-4</v>
      </c>
      <c r="U1061" s="365">
        <v>0.61896729980769327</v>
      </c>
      <c r="V1061" s="366"/>
      <c r="W1061" s="295"/>
      <c r="X1061" s="295"/>
      <c r="Y1061" s="295"/>
      <c r="Z1061" s="313"/>
      <c r="AA1061" s="313"/>
      <c r="AB1061" s="301"/>
      <c r="AC1061" s="295"/>
    </row>
    <row r="1062" spans="1:29" ht="15">
      <c r="A1062" s="247" t="s">
        <v>9822</v>
      </c>
      <c r="B1062" s="287" t="s">
        <v>9823</v>
      </c>
      <c r="C1062" s="287" t="s">
        <v>3311</v>
      </c>
      <c r="D1062" s="305">
        <v>11</v>
      </c>
      <c r="E1062" s="287" t="s">
        <v>14</v>
      </c>
      <c r="F1062" s="362">
        <v>43707</v>
      </c>
      <c r="G1062" s="363" t="s">
        <v>8857</v>
      </c>
      <c r="H1062" s="363" t="s">
        <v>1307</v>
      </c>
      <c r="I1062" s="364">
        <v>3.3070000000000002E-2</v>
      </c>
      <c r="J1062" s="364">
        <v>1</v>
      </c>
      <c r="K1062" s="363" t="s">
        <v>438</v>
      </c>
      <c r="L1062" s="292">
        <v>83.28</v>
      </c>
      <c r="M1062" s="293" t="s">
        <v>1308</v>
      </c>
      <c r="N1062" s="293" t="s">
        <v>1309</v>
      </c>
      <c r="O1062" s="294" t="s">
        <v>10</v>
      </c>
      <c r="P1062" s="295">
        <v>-5.1048336000000001</v>
      </c>
      <c r="Q1062" s="295" t="s">
        <v>408</v>
      </c>
      <c r="R1062" s="296">
        <v>0</v>
      </c>
      <c r="S1062" s="365">
        <v>2.4972389699712147E-4</v>
      </c>
      <c r="T1062" s="365">
        <v>5.6874084972359257E-4</v>
      </c>
      <c r="U1062" s="365">
        <v>0.43908204785797789</v>
      </c>
      <c r="V1062" s="366"/>
      <c r="W1062" s="295"/>
      <c r="X1062" s="295"/>
      <c r="Y1062" s="295"/>
      <c r="Z1062" s="313"/>
      <c r="AA1062" s="313"/>
      <c r="AB1062" s="301"/>
      <c r="AC1062" s="295"/>
    </row>
    <row r="1063" spans="1:29" ht="15">
      <c r="A1063" s="247" t="s">
        <v>176</v>
      </c>
      <c r="B1063" s="287" t="s">
        <v>10905</v>
      </c>
      <c r="C1063" s="287" t="s">
        <v>3317</v>
      </c>
      <c r="D1063" s="305">
        <v>12</v>
      </c>
      <c r="E1063" s="287" t="s">
        <v>14</v>
      </c>
      <c r="F1063" s="362">
        <v>43707</v>
      </c>
      <c r="G1063" s="363" t="s">
        <v>8857</v>
      </c>
      <c r="H1063" s="363" t="s">
        <v>838</v>
      </c>
      <c r="I1063" s="364">
        <v>7.4410000000000004E-2</v>
      </c>
      <c r="J1063" s="364">
        <v>4</v>
      </c>
      <c r="K1063" s="363" t="s">
        <v>438</v>
      </c>
      <c r="L1063" s="292">
        <v>11.38</v>
      </c>
      <c r="M1063" s="293" t="s">
        <v>839</v>
      </c>
      <c r="N1063" s="293" t="s">
        <v>840</v>
      </c>
      <c r="O1063" s="294" t="s">
        <v>10</v>
      </c>
      <c r="P1063" s="295">
        <v>-5.8726254000000004</v>
      </c>
      <c r="Q1063" s="295" t="s">
        <v>447</v>
      </c>
      <c r="R1063" s="296">
        <v>0</v>
      </c>
      <c r="S1063" s="365">
        <v>5.6221045720344251E-6</v>
      </c>
      <c r="T1063" s="365">
        <v>4.5537711003171516E-4</v>
      </c>
      <c r="U1063" s="365">
        <v>1.2346041222060697E-2</v>
      </c>
      <c r="V1063" s="366"/>
      <c r="W1063" s="295"/>
      <c r="X1063" s="295"/>
      <c r="Y1063" s="295"/>
      <c r="Z1063" s="313"/>
      <c r="AA1063" s="313"/>
      <c r="AB1063" s="301"/>
      <c r="AC1063" s="295"/>
    </row>
    <row r="1064" spans="1:29" ht="15">
      <c r="A1064" s="247" t="s">
        <v>176</v>
      </c>
      <c r="B1064" s="287" t="s">
        <v>9415</v>
      </c>
      <c r="C1064" s="287" t="s">
        <v>3319</v>
      </c>
      <c r="D1064" s="305">
        <v>13</v>
      </c>
      <c r="E1064" s="287" t="s">
        <v>14</v>
      </c>
      <c r="F1064" s="362">
        <v>43707</v>
      </c>
      <c r="G1064" s="363" t="s">
        <v>8857</v>
      </c>
      <c r="H1064" s="363" t="s">
        <v>2870</v>
      </c>
      <c r="I1064" s="364">
        <v>6.0220000000000003E-2</v>
      </c>
      <c r="J1064" s="364">
        <v>7</v>
      </c>
      <c r="K1064" s="363" t="s">
        <v>438</v>
      </c>
      <c r="L1064" s="292">
        <v>112.49</v>
      </c>
      <c r="M1064" s="293" t="s">
        <v>2871</v>
      </c>
      <c r="N1064" s="293" t="s">
        <v>2872</v>
      </c>
      <c r="O1064" s="294" t="s">
        <v>10</v>
      </c>
      <c r="P1064" s="295">
        <v>4.8076033999999996</v>
      </c>
      <c r="Q1064" s="295" t="s">
        <v>408</v>
      </c>
      <c r="R1064" s="296">
        <v>0</v>
      </c>
      <c r="S1064" s="365">
        <v>4.6476305126988783E-6</v>
      </c>
      <c r="T1064" s="365">
        <v>6.9516971405470277E-4</v>
      </c>
      <c r="U1064" s="365">
        <v>6.6856055704595284E-3</v>
      </c>
      <c r="V1064" s="366"/>
      <c r="W1064" s="295"/>
      <c r="X1064" s="295"/>
      <c r="Y1064" s="295"/>
      <c r="Z1064" s="313"/>
      <c r="AA1064" s="313"/>
      <c r="AB1064" s="301"/>
      <c r="AC1064" s="295"/>
    </row>
    <row r="1065" spans="1:29" ht="15">
      <c r="A1065" s="247" t="s">
        <v>176</v>
      </c>
      <c r="B1065" s="287" t="s">
        <v>10906</v>
      </c>
      <c r="C1065" s="287" t="s">
        <v>3324</v>
      </c>
      <c r="D1065" s="305">
        <v>14</v>
      </c>
      <c r="E1065" s="287" t="s">
        <v>14</v>
      </c>
      <c r="F1065" s="362">
        <v>43707</v>
      </c>
      <c r="G1065" s="363" t="s">
        <v>8857</v>
      </c>
      <c r="H1065" s="363" t="s">
        <v>3607</v>
      </c>
      <c r="I1065" s="364">
        <v>7.0580000000000004E-2</v>
      </c>
      <c r="J1065" s="364">
        <v>2</v>
      </c>
      <c r="K1065" s="363" t="s">
        <v>438</v>
      </c>
      <c r="L1065" s="292">
        <v>49.47</v>
      </c>
      <c r="M1065" s="293" t="s">
        <v>3608</v>
      </c>
      <c r="N1065" s="293" t="s">
        <v>3609</v>
      </c>
      <c r="O1065" s="294" t="s">
        <v>10</v>
      </c>
      <c r="P1065" s="295">
        <v>7.7073812000000004</v>
      </c>
      <c r="Q1065" s="295" t="s">
        <v>447</v>
      </c>
      <c r="R1065" s="296">
        <v>0</v>
      </c>
      <c r="S1065" s="365">
        <v>6.1270228884075851E-4</v>
      </c>
      <c r="T1065" s="365">
        <v>7.0752427779818285E-4</v>
      </c>
      <c r="U1065" s="365">
        <v>0.86598058620333063</v>
      </c>
      <c r="V1065" s="366"/>
      <c r="W1065" s="295"/>
      <c r="X1065" s="295"/>
      <c r="Y1065" s="295"/>
      <c r="Z1065" s="313"/>
      <c r="AA1065" s="313"/>
      <c r="AB1065" s="301"/>
      <c r="AC1065" s="295"/>
    </row>
    <row r="1066" spans="1:29" ht="15">
      <c r="A1066" s="247" t="s">
        <v>10907</v>
      </c>
      <c r="B1066" s="287" t="s">
        <v>10908</v>
      </c>
      <c r="C1066" s="287" t="s">
        <v>3327</v>
      </c>
      <c r="D1066" s="305">
        <v>15</v>
      </c>
      <c r="E1066" s="287" t="s">
        <v>14</v>
      </c>
      <c r="F1066" s="362">
        <v>43707</v>
      </c>
      <c r="G1066" s="363" t="s">
        <v>8857</v>
      </c>
      <c r="H1066" s="363" t="s">
        <v>1331</v>
      </c>
      <c r="I1066" s="364">
        <v>0.11626</v>
      </c>
      <c r="J1066" s="364">
        <v>1</v>
      </c>
      <c r="K1066" s="363" t="s">
        <v>438</v>
      </c>
      <c r="L1066" s="292">
        <v>56.37</v>
      </c>
      <c r="M1066" s="293" t="s">
        <v>1332</v>
      </c>
      <c r="N1066" s="293" t="s">
        <v>1333</v>
      </c>
      <c r="O1066" s="294" t="s">
        <v>10</v>
      </c>
      <c r="P1066" s="295">
        <v>-5.8145340000000001</v>
      </c>
      <c r="Q1066" s="295" t="s">
        <v>408</v>
      </c>
      <c r="R1066" s="296">
        <v>0</v>
      </c>
      <c r="S1066" s="365">
        <v>5.7194012323908558E-5</v>
      </c>
      <c r="T1066" s="365">
        <v>2.9287745144346067E-4</v>
      </c>
      <c r="U1066" s="365">
        <v>0.19528308527005103</v>
      </c>
      <c r="V1066" s="366"/>
      <c r="W1066" s="295"/>
      <c r="X1066" s="295"/>
      <c r="Y1066" s="295"/>
      <c r="Z1066" s="313"/>
      <c r="AA1066" s="313"/>
      <c r="AB1066" s="301"/>
      <c r="AC1066" s="295"/>
    </row>
    <row r="1067" spans="1:29" ht="15">
      <c r="A1067" s="247" t="s">
        <v>176</v>
      </c>
      <c r="B1067" s="287" t="s">
        <v>9825</v>
      </c>
      <c r="C1067" s="287" t="s">
        <v>3329</v>
      </c>
      <c r="D1067" s="305">
        <v>16</v>
      </c>
      <c r="E1067" s="287" t="s">
        <v>14</v>
      </c>
      <c r="F1067" s="362">
        <v>43707</v>
      </c>
      <c r="G1067" s="363" t="s">
        <v>8857</v>
      </c>
      <c r="H1067" s="363" t="s">
        <v>4713</v>
      </c>
      <c r="I1067" s="364">
        <v>6.3020000000000007E-2</v>
      </c>
      <c r="J1067" s="364">
        <v>2</v>
      </c>
      <c r="K1067" s="363" t="s">
        <v>438</v>
      </c>
      <c r="L1067" s="292">
        <v>57.86</v>
      </c>
      <c r="M1067" s="293" t="s">
        <v>4714</v>
      </c>
      <c r="N1067" s="293" t="s">
        <v>4715</v>
      </c>
      <c r="O1067" s="294" t="s">
        <v>10</v>
      </c>
      <c r="P1067" s="295">
        <v>-5.2096963000000001</v>
      </c>
      <c r="Q1067" s="295" t="s">
        <v>447</v>
      </c>
      <c r="R1067" s="296">
        <v>0</v>
      </c>
      <c r="S1067" s="365">
        <v>1.1911632433622432E-3</v>
      </c>
      <c r="T1067" s="365">
        <v>1.4174767322330335E-3</v>
      </c>
      <c r="U1067" s="365">
        <v>0.84034059697455099</v>
      </c>
      <c r="V1067" s="366"/>
      <c r="W1067" s="295"/>
      <c r="X1067" s="295"/>
      <c r="Y1067" s="295"/>
      <c r="Z1067" s="313"/>
      <c r="AA1067" s="313"/>
      <c r="AB1067" s="301"/>
      <c r="AC1067" s="295"/>
    </row>
    <row r="1068" spans="1:29" ht="15">
      <c r="A1068" s="247" t="s">
        <v>176</v>
      </c>
      <c r="B1068" s="287" t="s">
        <v>9420</v>
      </c>
      <c r="C1068" s="287" t="s">
        <v>3331</v>
      </c>
      <c r="D1068" s="305">
        <v>17</v>
      </c>
      <c r="E1068" s="287" t="s">
        <v>14</v>
      </c>
      <c r="F1068" s="362">
        <v>43707</v>
      </c>
      <c r="G1068" s="363" t="s">
        <v>8857</v>
      </c>
      <c r="H1068" s="363" t="s">
        <v>887</v>
      </c>
      <c r="I1068" s="364">
        <v>7.0800000000000002E-2</v>
      </c>
      <c r="J1068" s="364">
        <v>2</v>
      </c>
      <c r="K1068" s="363" t="s">
        <v>438</v>
      </c>
      <c r="L1068" s="292">
        <v>72.27</v>
      </c>
      <c r="M1068" s="293" t="s">
        <v>888</v>
      </c>
      <c r="N1068" s="293" t="s">
        <v>889</v>
      </c>
      <c r="O1068" s="294" t="s">
        <v>10</v>
      </c>
      <c r="P1068" s="295">
        <v>-3.0453503</v>
      </c>
      <c r="Q1068" s="295" t="s">
        <v>447</v>
      </c>
      <c r="R1068" s="296">
        <v>0</v>
      </c>
      <c r="S1068" s="365">
        <v>1.4432124155248599E-3</v>
      </c>
      <c r="T1068" s="365">
        <v>9.9470193260652409E-4</v>
      </c>
      <c r="U1068" s="365">
        <v>1.4508993782117783</v>
      </c>
      <c r="V1068" s="366"/>
      <c r="W1068" s="295"/>
      <c r="X1068" s="295"/>
      <c r="Y1068" s="295"/>
      <c r="Z1068" s="313"/>
      <c r="AA1068" s="313"/>
      <c r="AB1068" s="301"/>
      <c r="AC1068" s="295"/>
    </row>
    <row r="1069" spans="1:29" ht="15">
      <c r="A1069" s="247" t="s">
        <v>176</v>
      </c>
      <c r="B1069" s="287" t="s">
        <v>10909</v>
      </c>
      <c r="C1069" s="287" t="s">
        <v>3336</v>
      </c>
      <c r="D1069" s="305">
        <v>18</v>
      </c>
      <c r="E1069" s="287" t="s">
        <v>14</v>
      </c>
      <c r="F1069" s="362">
        <v>43707</v>
      </c>
      <c r="G1069" s="363" t="s">
        <v>8857</v>
      </c>
      <c r="H1069" s="363" t="s">
        <v>1367</v>
      </c>
      <c r="I1069" s="364">
        <v>0.12167</v>
      </c>
      <c r="J1069" s="364">
        <v>2</v>
      </c>
      <c r="K1069" s="363" t="s">
        <v>438</v>
      </c>
      <c r="L1069" s="292">
        <v>106.94</v>
      </c>
      <c r="M1069" s="293" t="s">
        <v>1368</v>
      </c>
      <c r="N1069" s="293" t="s">
        <v>1369</v>
      </c>
      <c r="O1069" s="294" t="s">
        <v>10</v>
      </c>
      <c r="P1069" s="295">
        <v>1.4322280999999999</v>
      </c>
      <c r="Q1069" s="295" t="s">
        <v>408</v>
      </c>
      <c r="R1069" s="296">
        <v>0</v>
      </c>
      <c r="S1069" s="365">
        <v>3.5089360948115486E-3</v>
      </c>
      <c r="T1069" s="365">
        <v>2.5255341485953884E-3</v>
      </c>
      <c r="U1069" s="365">
        <v>1.3893837455189799</v>
      </c>
      <c r="V1069" s="366"/>
      <c r="W1069" s="295"/>
      <c r="X1069" s="295"/>
      <c r="Y1069" s="295"/>
      <c r="Z1069" s="313"/>
      <c r="AA1069" s="313"/>
      <c r="AB1069" s="301"/>
      <c r="AC1069" s="295"/>
    </row>
    <row r="1070" spans="1:29" ht="15">
      <c r="A1070" s="247" t="s">
        <v>10910</v>
      </c>
      <c r="B1070" s="287" t="s">
        <v>10911</v>
      </c>
      <c r="C1070" s="287" t="s">
        <v>3338</v>
      </c>
      <c r="D1070" s="305">
        <v>19</v>
      </c>
      <c r="E1070" s="287" t="s">
        <v>14</v>
      </c>
      <c r="F1070" s="362">
        <v>43707</v>
      </c>
      <c r="G1070" s="363" t="s">
        <v>8857</v>
      </c>
      <c r="H1070" s="363" t="s">
        <v>1377</v>
      </c>
      <c r="I1070" s="364">
        <v>4.7660000000000001E-2</v>
      </c>
      <c r="J1070" s="364">
        <v>1</v>
      </c>
      <c r="K1070" s="363" t="s">
        <v>438</v>
      </c>
      <c r="L1070" s="292">
        <v>79.180000000000007</v>
      </c>
      <c r="M1070" s="293" t="s">
        <v>1378</v>
      </c>
      <c r="N1070" s="293" t="s">
        <v>1379</v>
      </c>
      <c r="O1070" s="294" t="s">
        <v>10</v>
      </c>
      <c r="P1070" s="295">
        <v>-1.4070450999999999</v>
      </c>
      <c r="Q1070" s="295" t="s">
        <v>484</v>
      </c>
      <c r="R1070" s="296">
        <v>0</v>
      </c>
      <c r="S1070" s="365">
        <v>5.0211402696495999E-5</v>
      </c>
      <c r="T1070" s="365">
        <v>4.9377055736141053E-4</v>
      </c>
      <c r="U1070" s="365">
        <v>0.10168974627570646</v>
      </c>
      <c r="V1070" s="366"/>
      <c r="W1070" s="295"/>
      <c r="X1070" s="295"/>
      <c r="Y1070" s="295"/>
      <c r="Z1070" s="313"/>
      <c r="AA1070" s="313"/>
      <c r="AB1070" s="301"/>
      <c r="AC1070" s="295"/>
    </row>
    <row r="1071" spans="1:29" ht="15">
      <c r="A1071" s="247" t="s">
        <v>176</v>
      </c>
      <c r="B1071" s="287" t="s">
        <v>10912</v>
      </c>
      <c r="C1071" s="287" t="s">
        <v>3341</v>
      </c>
      <c r="D1071" s="305">
        <v>20</v>
      </c>
      <c r="E1071" s="287" t="s">
        <v>14</v>
      </c>
      <c r="F1071" s="362">
        <v>43707</v>
      </c>
      <c r="G1071" s="363" t="s">
        <v>8857</v>
      </c>
      <c r="H1071" s="363" t="s">
        <v>905</v>
      </c>
      <c r="I1071" s="364">
        <v>5.7619999999999998E-2</v>
      </c>
      <c r="J1071" s="364">
        <v>2</v>
      </c>
      <c r="K1071" s="363" t="s">
        <v>438</v>
      </c>
      <c r="L1071" s="292">
        <v>8.25</v>
      </c>
      <c r="M1071" s="293" t="s">
        <v>906</v>
      </c>
      <c r="N1071" s="293" t="s">
        <v>907</v>
      </c>
      <c r="O1071" s="294" t="s">
        <v>10</v>
      </c>
      <c r="P1071" s="295">
        <v>-21.052630000000001</v>
      </c>
      <c r="Q1071" s="295" t="s">
        <v>447</v>
      </c>
      <c r="R1071" s="296">
        <v>0</v>
      </c>
      <c r="S1071" s="365">
        <v>2.9000257829364723E-3</v>
      </c>
      <c r="T1071" s="365">
        <v>2.9427050305240671E-3</v>
      </c>
      <c r="U1071" s="365">
        <v>0.98549659339115137</v>
      </c>
      <c r="V1071" s="366"/>
      <c r="W1071" s="295"/>
      <c r="X1071" s="295"/>
      <c r="Y1071" s="295"/>
      <c r="Z1071" s="313"/>
      <c r="AA1071" s="313"/>
      <c r="AB1071" s="301"/>
      <c r="AC1071" s="295"/>
    </row>
    <row r="1072" spans="1:29" ht="15">
      <c r="A1072" s="247" t="s">
        <v>10913</v>
      </c>
      <c r="B1072" s="287" t="s">
        <v>10914</v>
      </c>
      <c r="C1072" s="287" t="s">
        <v>3343</v>
      </c>
      <c r="D1072" s="305">
        <v>21</v>
      </c>
      <c r="E1072" s="287" t="s">
        <v>14</v>
      </c>
      <c r="F1072" s="362">
        <v>43707</v>
      </c>
      <c r="G1072" s="363" t="s">
        <v>8857</v>
      </c>
      <c r="H1072" s="363" t="s">
        <v>4490</v>
      </c>
      <c r="I1072" s="364">
        <v>3.15E-2</v>
      </c>
      <c r="J1072" s="364">
        <v>1</v>
      </c>
      <c r="K1072" s="363" t="s">
        <v>438</v>
      </c>
      <c r="L1072" s="292">
        <v>58.28</v>
      </c>
      <c r="M1072" s="293" t="s">
        <v>4491</v>
      </c>
      <c r="N1072" s="293" t="s">
        <v>4492</v>
      </c>
      <c r="O1072" s="294" t="s">
        <v>10</v>
      </c>
      <c r="P1072" s="295">
        <v>1.1278748999999999</v>
      </c>
      <c r="Q1072" s="295" t="s">
        <v>484</v>
      </c>
      <c r="R1072" s="296">
        <v>0</v>
      </c>
      <c r="S1072" s="365">
        <v>3.1026493253974121E-4</v>
      </c>
      <c r="T1072" s="365">
        <v>8.8923171453796101E-4</v>
      </c>
      <c r="U1072" s="365">
        <v>0.34891348055546223</v>
      </c>
      <c r="V1072" s="366"/>
      <c r="W1072" s="295"/>
      <c r="X1072" s="295"/>
      <c r="Y1072" s="295"/>
      <c r="Z1072" s="313"/>
      <c r="AA1072" s="313"/>
      <c r="AB1072" s="301"/>
      <c r="AC1072" s="295"/>
    </row>
    <row r="1073" spans="1:29" ht="15">
      <c r="A1073" s="247" t="s">
        <v>176</v>
      </c>
      <c r="B1073" s="287" t="s">
        <v>10915</v>
      </c>
      <c r="C1073" s="287" t="s">
        <v>3345</v>
      </c>
      <c r="D1073" s="305">
        <v>22</v>
      </c>
      <c r="E1073" s="287" t="s">
        <v>14</v>
      </c>
      <c r="F1073" s="362">
        <v>43707</v>
      </c>
      <c r="G1073" s="363" t="s">
        <v>8857</v>
      </c>
      <c r="H1073" s="363" t="s">
        <v>7385</v>
      </c>
      <c r="I1073" s="364">
        <v>4.3229999999999998E-2</v>
      </c>
      <c r="J1073" s="364">
        <v>2</v>
      </c>
      <c r="K1073" s="363" t="s">
        <v>438</v>
      </c>
      <c r="L1073" s="292">
        <v>110.47</v>
      </c>
      <c r="M1073" s="293" t="s">
        <v>7386</v>
      </c>
      <c r="N1073" s="293" t="s">
        <v>7387</v>
      </c>
      <c r="O1073" s="294" t="s">
        <v>10</v>
      </c>
      <c r="P1073" s="295">
        <v>-8.8230430000000002</v>
      </c>
      <c r="Q1073" s="295" t="s">
        <v>404</v>
      </c>
      <c r="R1073" s="296">
        <v>0</v>
      </c>
      <c r="S1073" s="365">
        <v>1.0948135201241129E-3</v>
      </c>
      <c r="T1073" s="365">
        <v>5.1046080001154758E-4</v>
      </c>
      <c r="U1073" s="365">
        <v>2.1447553271462687</v>
      </c>
      <c r="V1073" s="366"/>
      <c r="W1073" s="295"/>
      <c r="X1073" s="295"/>
      <c r="Y1073" s="295"/>
      <c r="Z1073" s="313"/>
      <c r="AA1073" s="313"/>
      <c r="AB1073" s="301"/>
      <c r="AC1073" s="295"/>
    </row>
    <row r="1074" spans="1:29" ht="15">
      <c r="A1074" s="247" t="s">
        <v>10916</v>
      </c>
      <c r="B1074" s="287" t="s">
        <v>10917</v>
      </c>
      <c r="C1074" s="287" t="s">
        <v>3347</v>
      </c>
      <c r="D1074" s="305">
        <v>23</v>
      </c>
      <c r="E1074" s="287" t="s">
        <v>14</v>
      </c>
      <c r="F1074" s="362">
        <v>43707</v>
      </c>
      <c r="G1074" s="363" t="s">
        <v>8857</v>
      </c>
      <c r="H1074" s="363" t="s">
        <v>918</v>
      </c>
      <c r="I1074" s="364">
        <v>4.727E-2</v>
      </c>
      <c r="J1074" s="364">
        <v>1</v>
      </c>
      <c r="K1074" s="363" t="s">
        <v>438</v>
      </c>
      <c r="L1074" s="292">
        <v>13.82</v>
      </c>
      <c r="M1074" s="293" t="s">
        <v>919</v>
      </c>
      <c r="N1074" s="293" t="s">
        <v>920</v>
      </c>
      <c r="O1074" s="294" t="s">
        <v>10</v>
      </c>
      <c r="P1074" s="295">
        <v>-3.8274170000000001</v>
      </c>
      <c r="Q1074" s="295" t="s">
        <v>280</v>
      </c>
      <c r="R1074" s="296">
        <v>0</v>
      </c>
      <c r="S1074" s="365">
        <v>1.396914852091382E-3</v>
      </c>
      <c r="T1074" s="365">
        <v>7.2288764334214829E-4</v>
      </c>
      <c r="U1074" s="365">
        <v>1.9324093653516934</v>
      </c>
      <c r="V1074" s="366"/>
      <c r="W1074" s="295"/>
      <c r="X1074" s="295"/>
      <c r="Y1074" s="295"/>
      <c r="Z1074" s="313"/>
      <c r="AA1074" s="313"/>
      <c r="AB1074" s="301"/>
      <c r="AC1074" s="295"/>
    </row>
    <row r="1075" spans="1:29" ht="15">
      <c r="A1075" s="247" t="s">
        <v>10918</v>
      </c>
      <c r="B1075" s="287" t="s">
        <v>10919</v>
      </c>
      <c r="C1075" s="287" t="s">
        <v>3350</v>
      </c>
      <c r="D1075" s="305">
        <v>24</v>
      </c>
      <c r="E1075" s="287" t="s">
        <v>14</v>
      </c>
      <c r="F1075" s="362">
        <v>43707</v>
      </c>
      <c r="G1075" s="363" t="s">
        <v>8857</v>
      </c>
      <c r="H1075" s="363" t="s">
        <v>2594</v>
      </c>
      <c r="I1075" s="364">
        <v>7.9549999999999996E-2</v>
      </c>
      <c r="J1075" s="364">
        <v>1</v>
      </c>
      <c r="K1075" s="363" t="s">
        <v>438</v>
      </c>
      <c r="L1075" s="292">
        <v>44.36</v>
      </c>
      <c r="M1075" s="293" t="s">
        <v>2595</v>
      </c>
      <c r="N1075" s="293" t="s">
        <v>2596</v>
      </c>
      <c r="O1075" s="294" t="s">
        <v>10</v>
      </c>
      <c r="P1075" s="295">
        <v>-10.870004</v>
      </c>
      <c r="Q1075" s="295" t="s">
        <v>447</v>
      </c>
      <c r="R1075" s="296">
        <v>0</v>
      </c>
      <c r="S1075" s="365">
        <v>3.4083992627777133E-5</v>
      </c>
      <c r="T1075" s="365">
        <v>2.9020415394865988E-4</v>
      </c>
      <c r="U1075" s="365">
        <v>0.1174483278892243</v>
      </c>
      <c r="V1075" s="366"/>
      <c r="W1075" s="295"/>
      <c r="X1075" s="295"/>
      <c r="Y1075" s="295"/>
      <c r="Z1075" s="313"/>
      <c r="AA1075" s="313"/>
      <c r="AB1075" s="301"/>
      <c r="AC1075" s="295"/>
    </row>
    <row r="1076" spans="1:29" ht="15">
      <c r="A1076" s="247" t="s">
        <v>176</v>
      </c>
      <c r="B1076" s="287" t="s">
        <v>10920</v>
      </c>
      <c r="C1076" s="287" t="s">
        <v>3352</v>
      </c>
      <c r="D1076" s="305">
        <v>25</v>
      </c>
      <c r="E1076" s="287" t="s">
        <v>14</v>
      </c>
      <c r="F1076" s="362">
        <v>43707</v>
      </c>
      <c r="G1076" s="363" t="s">
        <v>8857</v>
      </c>
      <c r="H1076" s="363" t="s">
        <v>1395</v>
      </c>
      <c r="I1076" s="364">
        <v>9.2439999999999994E-2</v>
      </c>
      <c r="J1076" s="364">
        <v>4</v>
      </c>
      <c r="K1076" s="363" t="s">
        <v>438</v>
      </c>
      <c r="L1076" s="292">
        <v>81.819999999999993</v>
      </c>
      <c r="M1076" s="293" t="s">
        <v>1396</v>
      </c>
      <c r="N1076" s="293" t="s">
        <v>1397</v>
      </c>
      <c r="O1076" s="294" t="s">
        <v>10</v>
      </c>
      <c r="P1076" s="295">
        <v>-3.6504924000000001</v>
      </c>
      <c r="Q1076" s="295" t="s">
        <v>456</v>
      </c>
      <c r="R1076" s="296">
        <v>0</v>
      </c>
      <c r="S1076" s="365">
        <v>2.3995280757773297E-4</v>
      </c>
      <c r="T1076" s="365">
        <v>6.172349055797526E-4</v>
      </c>
      <c r="U1076" s="365">
        <v>0.38875443596688941</v>
      </c>
      <c r="V1076" s="366"/>
      <c r="W1076" s="295"/>
      <c r="X1076" s="295"/>
      <c r="Y1076" s="295"/>
      <c r="Z1076" s="313"/>
      <c r="AA1076" s="313"/>
      <c r="AB1076" s="301"/>
      <c r="AC1076" s="295"/>
    </row>
    <row r="1077" spans="1:29" ht="15">
      <c r="A1077" s="247" t="s">
        <v>10921</v>
      </c>
      <c r="B1077" s="287" t="s">
        <v>9417</v>
      </c>
      <c r="C1077" s="287" t="s">
        <v>3355</v>
      </c>
      <c r="D1077" s="305">
        <v>26</v>
      </c>
      <c r="E1077" s="287" t="s">
        <v>14</v>
      </c>
      <c r="F1077" s="362">
        <v>43707</v>
      </c>
      <c r="G1077" s="363" t="s">
        <v>8857</v>
      </c>
      <c r="H1077" s="363" t="s">
        <v>638</v>
      </c>
      <c r="I1077" s="364">
        <v>3.4380000000000001E-2</v>
      </c>
      <c r="J1077" s="364">
        <v>1</v>
      </c>
      <c r="K1077" s="363" t="s">
        <v>438</v>
      </c>
      <c r="L1077" s="292">
        <v>511.34</v>
      </c>
      <c r="M1077" s="293" t="s">
        <v>639</v>
      </c>
      <c r="N1077" s="293" t="s">
        <v>640</v>
      </c>
      <c r="O1077" s="294" t="s">
        <v>10</v>
      </c>
      <c r="P1077" s="295">
        <v>-1.5726388</v>
      </c>
      <c r="Q1077" s="295" t="s">
        <v>408</v>
      </c>
      <c r="R1077" s="296">
        <v>0</v>
      </c>
      <c r="S1077" s="365">
        <v>4.3954379877442131E-3</v>
      </c>
      <c r="T1077" s="365">
        <v>2.3685761029075985E-3</v>
      </c>
      <c r="U1077" s="365">
        <v>1.8557301082065698</v>
      </c>
      <c r="V1077" s="366"/>
      <c r="W1077" s="295"/>
      <c r="X1077" s="295"/>
      <c r="Y1077" s="295"/>
      <c r="Z1077" s="313"/>
      <c r="AA1077" s="313"/>
      <c r="AB1077" s="301"/>
      <c r="AC1077" s="295"/>
    </row>
    <row r="1078" spans="1:29" ht="15">
      <c r="A1078" s="247" t="s">
        <v>9826</v>
      </c>
      <c r="B1078" s="287" t="s">
        <v>10922</v>
      </c>
      <c r="C1078" s="287" t="s">
        <v>3357</v>
      </c>
      <c r="D1078" s="305">
        <v>27</v>
      </c>
      <c r="E1078" s="287" t="s">
        <v>14</v>
      </c>
      <c r="F1078" s="362">
        <v>43707</v>
      </c>
      <c r="G1078" s="363" t="s">
        <v>8857</v>
      </c>
      <c r="H1078" s="363" t="s">
        <v>5430</v>
      </c>
      <c r="I1078" s="364">
        <v>6.7290000000000003E-2</v>
      </c>
      <c r="J1078" s="364">
        <v>1</v>
      </c>
      <c r="K1078" s="363" t="s">
        <v>438</v>
      </c>
      <c r="L1078" s="292">
        <v>31.85</v>
      </c>
      <c r="M1078" s="293" t="s">
        <v>5431</v>
      </c>
      <c r="N1078" s="293" t="s">
        <v>5432</v>
      </c>
      <c r="O1078" s="294" t="s">
        <v>10</v>
      </c>
      <c r="P1078" s="295">
        <v>8.2965009999999992</v>
      </c>
      <c r="Q1078" s="295" t="s">
        <v>447</v>
      </c>
      <c r="R1078" s="296">
        <v>0</v>
      </c>
      <c r="S1078" s="365">
        <v>7.4691917563201262E-5</v>
      </c>
      <c r="T1078" s="365">
        <v>3.7822665781933493E-4</v>
      </c>
      <c r="U1078" s="365">
        <v>0.19747925223948351</v>
      </c>
      <c r="V1078" s="366"/>
      <c r="W1078" s="295"/>
      <c r="X1078" s="295"/>
      <c r="Y1078" s="295"/>
      <c r="Z1078" s="313"/>
      <c r="AA1078" s="313"/>
      <c r="AB1078" s="301"/>
      <c r="AC1078" s="295"/>
    </row>
    <row r="1079" spans="1:29" ht="15">
      <c r="A1079" s="247" t="s">
        <v>10923</v>
      </c>
      <c r="B1079" s="287" t="s">
        <v>9418</v>
      </c>
      <c r="C1079" s="287" t="s">
        <v>3362</v>
      </c>
      <c r="D1079" s="305">
        <v>28</v>
      </c>
      <c r="E1079" s="287" t="s">
        <v>14</v>
      </c>
      <c r="F1079" s="362">
        <v>43707</v>
      </c>
      <c r="G1079" s="363" t="s">
        <v>8857</v>
      </c>
      <c r="H1079" s="363" t="s">
        <v>7620</v>
      </c>
      <c r="I1079" s="364">
        <v>4.0550000000000003E-2</v>
      </c>
      <c r="J1079" s="364">
        <v>1</v>
      </c>
      <c r="K1079" s="363" t="s">
        <v>438</v>
      </c>
      <c r="L1079" s="292">
        <v>88.86</v>
      </c>
      <c r="M1079" s="293" t="s">
        <v>7621</v>
      </c>
      <c r="N1079" s="293" t="s">
        <v>7622</v>
      </c>
      <c r="O1079" s="294" t="s">
        <v>10</v>
      </c>
      <c r="P1079" s="295">
        <v>7.6960325000000003</v>
      </c>
      <c r="Q1079" s="295" t="s">
        <v>447</v>
      </c>
      <c r="R1079" s="296">
        <v>0</v>
      </c>
      <c r="S1079" s="365">
        <v>1.7167196039608856E-4</v>
      </c>
      <c r="T1079" s="365">
        <v>4.1300972080860908E-4</v>
      </c>
      <c r="U1079" s="365">
        <v>0.41566082284935435</v>
      </c>
      <c r="V1079" s="366"/>
      <c r="W1079" s="295"/>
      <c r="X1079" s="295"/>
      <c r="Y1079" s="295"/>
      <c r="Z1079" s="313"/>
      <c r="AA1079" s="313"/>
      <c r="AB1079" s="301"/>
      <c r="AC1079" s="295"/>
    </row>
    <row r="1080" spans="1:29" ht="15">
      <c r="A1080" s="247" t="s">
        <v>176</v>
      </c>
      <c r="B1080" s="287" t="s">
        <v>10924</v>
      </c>
      <c r="C1080" s="287" t="s">
        <v>3367</v>
      </c>
      <c r="D1080" s="305">
        <v>29</v>
      </c>
      <c r="E1080" s="287" t="s">
        <v>14</v>
      </c>
      <c r="F1080" s="362">
        <v>43707</v>
      </c>
      <c r="G1080" s="363" t="s">
        <v>8857</v>
      </c>
      <c r="H1080" s="363" t="s">
        <v>933</v>
      </c>
      <c r="I1080" s="364">
        <v>1.5430999999999999</v>
      </c>
      <c r="J1080" s="364">
        <v>2</v>
      </c>
      <c r="K1080" s="363" t="s">
        <v>438</v>
      </c>
      <c r="L1080" s="292">
        <v>18.64</v>
      </c>
      <c r="M1080" s="293" t="s">
        <v>934</v>
      </c>
      <c r="N1080" s="293" t="s">
        <v>935</v>
      </c>
      <c r="O1080" s="294" t="s">
        <v>10</v>
      </c>
      <c r="P1080" s="295">
        <v>-12.611347</v>
      </c>
      <c r="Q1080" s="295" t="s">
        <v>447</v>
      </c>
      <c r="R1080" s="296">
        <v>0</v>
      </c>
      <c r="S1080" s="365">
        <v>3.3998344900412484E-6</v>
      </c>
      <c r="T1080" s="365">
        <v>1.9427458025192732E-4</v>
      </c>
      <c r="U1080" s="365">
        <v>1.7500151000879694E-2</v>
      </c>
      <c r="V1080" s="366"/>
      <c r="W1080" s="295"/>
      <c r="X1080" s="295"/>
      <c r="Y1080" s="295"/>
      <c r="Z1080" s="313"/>
      <c r="AA1080" s="313"/>
      <c r="AB1080" s="301"/>
      <c r="AC1080" s="295"/>
    </row>
    <row r="1081" spans="1:29" ht="15">
      <c r="A1081" s="247" t="s">
        <v>176</v>
      </c>
      <c r="B1081" s="287" t="s">
        <v>10925</v>
      </c>
      <c r="C1081" s="287" t="s">
        <v>3369</v>
      </c>
      <c r="D1081" s="305">
        <v>30</v>
      </c>
      <c r="E1081" s="287" t="s">
        <v>14</v>
      </c>
      <c r="F1081" s="362">
        <v>43707</v>
      </c>
      <c r="G1081" s="363" t="s">
        <v>8857</v>
      </c>
      <c r="H1081" s="363" t="s">
        <v>1404</v>
      </c>
      <c r="I1081" s="364">
        <v>6.7919999999999994E-2</v>
      </c>
      <c r="J1081" s="364">
        <v>7</v>
      </c>
      <c r="K1081" s="363" t="s">
        <v>438</v>
      </c>
      <c r="L1081" s="292">
        <v>96.86</v>
      </c>
      <c r="M1081" s="293" t="s">
        <v>1405</v>
      </c>
      <c r="N1081" s="293" t="s">
        <v>1406</v>
      </c>
      <c r="O1081" s="294" t="s">
        <v>10</v>
      </c>
      <c r="P1081" s="295">
        <v>8.1992860000000007</v>
      </c>
      <c r="Q1081" s="295" t="s">
        <v>280</v>
      </c>
      <c r="R1081" s="296">
        <v>0</v>
      </c>
      <c r="S1081" s="365">
        <v>4.3912116853330477E-4</v>
      </c>
      <c r="T1081" s="365">
        <v>7.4234722330928271E-4</v>
      </c>
      <c r="U1081" s="365">
        <v>0.59153069445826501</v>
      </c>
      <c r="V1081" s="366"/>
      <c r="W1081" s="295"/>
      <c r="X1081" s="295"/>
      <c r="Y1081" s="295"/>
      <c r="Z1081" s="313"/>
      <c r="AA1081" s="313"/>
      <c r="AB1081" s="301"/>
      <c r="AC1081" s="295"/>
    </row>
    <row r="1082" spans="1:29" ht="15">
      <c r="A1082" s="247" t="s">
        <v>10926</v>
      </c>
      <c r="B1082" s="287" t="s">
        <v>10927</v>
      </c>
      <c r="C1082" s="287" t="s">
        <v>3371</v>
      </c>
      <c r="D1082" s="305">
        <v>31</v>
      </c>
      <c r="E1082" s="287" t="s">
        <v>14</v>
      </c>
      <c r="F1082" s="362">
        <v>43707</v>
      </c>
      <c r="G1082" s="363" t="s">
        <v>8857</v>
      </c>
      <c r="H1082" s="363" t="s">
        <v>10928</v>
      </c>
      <c r="I1082" s="364">
        <v>3.6859999999999997E-2</v>
      </c>
      <c r="J1082" s="364">
        <v>1</v>
      </c>
      <c r="K1082" s="363" t="s">
        <v>438</v>
      </c>
      <c r="L1082" s="292">
        <v>211.41</v>
      </c>
      <c r="M1082" s="293" t="s">
        <v>8549</v>
      </c>
      <c r="N1082" s="293" t="s">
        <v>8550</v>
      </c>
      <c r="O1082" s="294" t="s">
        <v>10</v>
      </c>
      <c r="P1082" s="295">
        <v>1.8352628</v>
      </c>
      <c r="Q1082" s="295" t="s">
        <v>408</v>
      </c>
      <c r="R1082" s="296">
        <v>0</v>
      </c>
      <c r="S1082" s="365">
        <v>1.2846624246899527E-3</v>
      </c>
      <c r="T1082" s="365">
        <v>1.9581730986449335E-3</v>
      </c>
      <c r="U1082" s="365">
        <v>0.65605151331051692</v>
      </c>
      <c r="V1082" s="366"/>
      <c r="W1082" s="295"/>
      <c r="X1082" s="295"/>
      <c r="Y1082" s="295"/>
      <c r="Z1082" s="313"/>
      <c r="AA1082" s="313"/>
      <c r="AB1082" s="301"/>
      <c r="AC1082" s="295"/>
    </row>
    <row r="1083" spans="1:29" ht="15">
      <c r="A1083" s="247" t="s">
        <v>10929</v>
      </c>
      <c r="B1083" s="287" t="s">
        <v>10930</v>
      </c>
      <c r="C1083" s="287" t="s">
        <v>3376</v>
      </c>
      <c r="D1083" s="305">
        <v>32</v>
      </c>
      <c r="E1083" s="287" t="s">
        <v>14</v>
      </c>
      <c r="F1083" s="362">
        <v>43707</v>
      </c>
      <c r="G1083" s="363" t="s">
        <v>8857</v>
      </c>
      <c r="H1083" s="363" t="s">
        <v>1627</v>
      </c>
      <c r="I1083" s="364">
        <v>3.7539999999999997E-2</v>
      </c>
      <c r="J1083" s="364">
        <v>1</v>
      </c>
      <c r="K1083" s="363" t="s">
        <v>438</v>
      </c>
      <c r="L1083" s="292">
        <v>197.99</v>
      </c>
      <c r="M1083" s="293" t="s">
        <v>1628</v>
      </c>
      <c r="N1083" s="293" t="s">
        <v>1629</v>
      </c>
      <c r="O1083" s="294" t="s">
        <v>10</v>
      </c>
      <c r="P1083" s="295">
        <v>7.4922680000000001</v>
      </c>
      <c r="Q1083" s="295" t="s">
        <v>399</v>
      </c>
      <c r="R1083" s="296">
        <v>0</v>
      </c>
      <c r="S1083" s="365">
        <v>3.8800466667637539E-3</v>
      </c>
      <c r="T1083" s="365">
        <v>1.8302552021560677E-3</v>
      </c>
      <c r="U1083" s="365">
        <v>2.1199484433607956</v>
      </c>
      <c r="V1083" s="366"/>
      <c r="W1083" s="295"/>
      <c r="X1083" s="295"/>
      <c r="Y1083" s="295"/>
      <c r="Z1083" s="313"/>
      <c r="AA1083" s="313"/>
      <c r="AB1083" s="301"/>
      <c r="AC1083" s="295"/>
    </row>
    <row r="1084" spans="1:29" ht="15">
      <c r="A1084" s="247" t="s">
        <v>176</v>
      </c>
      <c r="B1084" s="287" t="s">
        <v>10931</v>
      </c>
      <c r="C1084" s="287" t="s">
        <v>3379</v>
      </c>
      <c r="D1084" s="305">
        <v>33</v>
      </c>
      <c r="E1084" s="287" t="s">
        <v>14</v>
      </c>
      <c r="F1084" s="362">
        <v>43707</v>
      </c>
      <c r="G1084" s="363" t="s">
        <v>8857</v>
      </c>
      <c r="H1084" s="363" t="s">
        <v>1638</v>
      </c>
      <c r="I1084" s="364">
        <v>3.1759999999999997E-2</v>
      </c>
      <c r="J1084" s="364">
        <v>5</v>
      </c>
      <c r="K1084" s="363" t="s">
        <v>438</v>
      </c>
      <c r="L1084" s="292">
        <v>384.11</v>
      </c>
      <c r="M1084" s="293" t="s">
        <v>1639</v>
      </c>
      <c r="N1084" s="293" t="s">
        <v>1640</v>
      </c>
      <c r="O1084" s="294" t="s">
        <v>10</v>
      </c>
      <c r="P1084" s="295">
        <v>6.0579179999999999</v>
      </c>
      <c r="Q1084" s="295" t="s">
        <v>399</v>
      </c>
      <c r="R1084" s="296">
        <v>0</v>
      </c>
      <c r="S1084" s="365">
        <v>4.2175351778674262E-3</v>
      </c>
      <c r="T1084" s="365">
        <v>3.922328744916239E-3</v>
      </c>
      <c r="U1084" s="365">
        <v>1.0752630521686399</v>
      </c>
      <c r="V1084" s="366"/>
      <c r="W1084" s="295"/>
      <c r="X1084" s="295"/>
      <c r="Y1084" s="295"/>
      <c r="Z1084" s="313"/>
      <c r="AA1084" s="313"/>
      <c r="AB1084" s="301"/>
      <c r="AC1084" s="295"/>
    </row>
    <row r="1085" spans="1:29" ht="15">
      <c r="A1085" s="247" t="s">
        <v>10932</v>
      </c>
      <c r="B1085" s="287" t="s">
        <v>10933</v>
      </c>
      <c r="C1085" s="287" t="s">
        <v>3381</v>
      </c>
      <c r="D1085" s="305">
        <v>34</v>
      </c>
      <c r="E1085" s="287" t="s">
        <v>14</v>
      </c>
      <c r="F1085" s="362">
        <v>43707</v>
      </c>
      <c r="G1085" s="363" t="s">
        <v>8857</v>
      </c>
      <c r="H1085" s="363" t="s">
        <v>4301</v>
      </c>
      <c r="I1085" s="364">
        <v>3.4810000000000001E-2</v>
      </c>
      <c r="J1085" s="364">
        <v>1</v>
      </c>
      <c r="K1085" s="363" t="s">
        <v>438</v>
      </c>
      <c r="L1085" s="292">
        <v>86.47</v>
      </c>
      <c r="M1085" s="293" t="s">
        <v>4302</v>
      </c>
      <c r="N1085" s="293" t="s">
        <v>4303</v>
      </c>
      <c r="O1085" s="294" t="s">
        <v>10</v>
      </c>
      <c r="P1085" s="295">
        <v>4.193282</v>
      </c>
      <c r="Q1085" s="295" t="s">
        <v>484</v>
      </c>
      <c r="R1085" s="296">
        <v>0</v>
      </c>
      <c r="S1085" s="365">
        <v>7.6585447661283272E-3</v>
      </c>
      <c r="T1085" s="365">
        <v>9.2589378623332986E-3</v>
      </c>
      <c r="U1085" s="365">
        <v>0.82715154588998785</v>
      </c>
      <c r="V1085" s="366"/>
      <c r="W1085" s="295"/>
      <c r="X1085" s="295"/>
      <c r="Y1085" s="295"/>
      <c r="Z1085" s="313"/>
      <c r="AA1085" s="313"/>
      <c r="AB1085" s="301"/>
      <c r="AC1085" s="295"/>
    </row>
    <row r="1086" spans="1:29" ht="15">
      <c r="A1086" s="247" t="s">
        <v>7562</v>
      </c>
      <c r="B1086" s="287" t="s">
        <v>7563</v>
      </c>
      <c r="C1086" s="287" t="s">
        <v>3383</v>
      </c>
      <c r="D1086" s="305">
        <v>35</v>
      </c>
      <c r="E1086" s="287" t="s">
        <v>14</v>
      </c>
      <c r="F1086" s="362">
        <v>43707</v>
      </c>
      <c r="G1086" s="363" t="s">
        <v>8857</v>
      </c>
      <c r="H1086" s="363" t="s">
        <v>945</v>
      </c>
      <c r="I1086" s="364">
        <v>1.8625</v>
      </c>
      <c r="J1086" s="364">
        <v>1</v>
      </c>
      <c r="K1086" s="363" t="s">
        <v>438</v>
      </c>
      <c r="L1086" s="292">
        <v>20.43</v>
      </c>
      <c r="M1086" s="293" t="s">
        <v>946</v>
      </c>
      <c r="N1086" s="293" t="s">
        <v>947</v>
      </c>
      <c r="O1086" s="294" t="s">
        <v>10</v>
      </c>
      <c r="P1086" s="295">
        <v>-14.231735</v>
      </c>
      <c r="Q1086" s="295" t="s">
        <v>484</v>
      </c>
      <c r="R1086" s="296">
        <v>0</v>
      </c>
      <c r="S1086" s="365">
        <v>3.3613147019773853E-4</v>
      </c>
      <c r="T1086" s="365">
        <v>3.0570516076487036E-4</v>
      </c>
      <c r="U1086" s="365">
        <v>1.0995282819457217</v>
      </c>
      <c r="V1086" s="366"/>
      <c r="W1086" s="295"/>
      <c r="X1086" s="295"/>
      <c r="Y1086" s="295"/>
      <c r="Z1086" s="313"/>
      <c r="AA1086" s="313"/>
      <c r="AB1086" s="301"/>
      <c r="AC1086" s="295"/>
    </row>
    <row r="1087" spans="1:29" ht="15">
      <c r="A1087" s="247" t="s">
        <v>176</v>
      </c>
      <c r="B1087" s="287" t="s">
        <v>10934</v>
      </c>
      <c r="C1087" s="287" t="s">
        <v>3385</v>
      </c>
      <c r="D1087" s="305">
        <v>36</v>
      </c>
      <c r="E1087" s="287" t="s">
        <v>14</v>
      </c>
      <c r="F1087" s="362">
        <v>43707</v>
      </c>
      <c r="G1087" s="363" t="s">
        <v>8857</v>
      </c>
      <c r="H1087" s="363" t="s">
        <v>1445</v>
      </c>
      <c r="I1087" s="364">
        <v>5.2839999999999998E-2</v>
      </c>
      <c r="J1087" s="364">
        <v>2</v>
      </c>
      <c r="K1087" s="363" t="s">
        <v>438</v>
      </c>
      <c r="L1087" s="292">
        <v>109.05</v>
      </c>
      <c r="M1087" s="293" t="s">
        <v>1446</v>
      </c>
      <c r="N1087" s="293" t="s">
        <v>1447</v>
      </c>
      <c r="O1087" s="294" t="s">
        <v>10</v>
      </c>
      <c r="P1087" s="295">
        <v>-1.2228250000000001</v>
      </c>
      <c r="Q1087" s="295" t="s">
        <v>280</v>
      </c>
      <c r="R1087" s="296">
        <v>0</v>
      </c>
      <c r="S1087" s="365">
        <v>9.3599719182317041E-3</v>
      </c>
      <c r="T1087" s="365">
        <v>5.2749038280227069E-3</v>
      </c>
      <c r="U1087" s="365">
        <v>1.7744346102590995</v>
      </c>
      <c r="V1087" s="366"/>
      <c r="W1087" s="295"/>
      <c r="X1087" s="295"/>
      <c r="Y1087" s="295"/>
      <c r="Z1087" s="313"/>
      <c r="AA1087" s="313"/>
      <c r="AB1087" s="301"/>
      <c r="AC1087" s="295"/>
    </row>
    <row r="1088" spans="1:29" ht="15">
      <c r="A1088" s="247" t="s">
        <v>10935</v>
      </c>
      <c r="B1088" s="287" t="s">
        <v>10936</v>
      </c>
      <c r="C1088" s="287" t="s">
        <v>3390</v>
      </c>
      <c r="D1088" s="305">
        <v>37</v>
      </c>
      <c r="E1088" s="287" t="s">
        <v>14</v>
      </c>
      <c r="F1088" s="362">
        <v>43707</v>
      </c>
      <c r="G1088" s="363" t="s">
        <v>8857</v>
      </c>
      <c r="H1088" s="363" t="s">
        <v>3116</v>
      </c>
      <c r="I1088" s="364">
        <v>5.4370000000000002E-2</v>
      </c>
      <c r="J1088" s="364">
        <v>1</v>
      </c>
      <c r="K1088" s="363" t="s">
        <v>438</v>
      </c>
      <c r="L1088" s="292">
        <v>98.63</v>
      </c>
      <c r="M1088" s="293" t="s">
        <v>3117</v>
      </c>
      <c r="N1088" s="293" t="s">
        <v>3118</v>
      </c>
      <c r="O1088" s="294" t="s">
        <v>10</v>
      </c>
      <c r="P1088" s="295">
        <v>-3.8319051000000002</v>
      </c>
      <c r="Q1088" s="295" t="s">
        <v>280</v>
      </c>
      <c r="R1088" s="296">
        <v>0</v>
      </c>
      <c r="S1088" s="365">
        <v>7.0770237570051274E-4</v>
      </c>
      <c r="T1088" s="365">
        <v>1.6831431857975692E-3</v>
      </c>
      <c r="U1088" s="365">
        <v>0.42046474814034496</v>
      </c>
      <c r="V1088" s="366"/>
      <c r="W1088" s="295"/>
      <c r="X1088" s="295"/>
      <c r="Y1088" s="295"/>
      <c r="Z1088" s="313"/>
      <c r="AA1088" s="313"/>
      <c r="AB1088" s="301"/>
      <c r="AC1088" s="295"/>
    </row>
    <row r="1089" spans="1:29" ht="15">
      <c r="A1089" s="247" t="s">
        <v>176</v>
      </c>
      <c r="B1089" s="287" t="s">
        <v>10937</v>
      </c>
      <c r="C1089" s="287" t="s">
        <v>3393</v>
      </c>
      <c r="D1089" s="305">
        <v>38</v>
      </c>
      <c r="E1089" s="287" t="s">
        <v>14</v>
      </c>
      <c r="F1089" s="362">
        <v>43707</v>
      </c>
      <c r="G1089" s="363" t="s">
        <v>8857</v>
      </c>
      <c r="H1089" s="363" t="s">
        <v>4586</v>
      </c>
      <c r="I1089" s="364">
        <v>3.705E-2</v>
      </c>
      <c r="J1089" s="364">
        <v>5</v>
      </c>
      <c r="K1089" s="363" t="s">
        <v>438</v>
      </c>
      <c r="L1089" s="292">
        <v>110.62</v>
      </c>
      <c r="M1089" s="293" t="s">
        <v>4587</v>
      </c>
      <c r="N1089" s="293" t="s">
        <v>4588</v>
      </c>
      <c r="O1089" s="294" t="s">
        <v>10</v>
      </c>
      <c r="P1089" s="295">
        <v>-2.4428904</v>
      </c>
      <c r="Q1089" s="295" t="s">
        <v>399</v>
      </c>
      <c r="R1089" s="296">
        <v>0</v>
      </c>
      <c r="S1089" s="365">
        <v>3.2365977975922758E-4</v>
      </c>
      <c r="T1089" s="365">
        <v>1.0573578401139867E-3</v>
      </c>
      <c r="U1089" s="365">
        <v>0.30610240684869372</v>
      </c>
      <c r="V1089" s="366"/>
      <c r="W1089" s="295"/>
      <c r="X1089" s="295"/>
      <c r="Y1089" s="295"/>
      <c r="Z1089" s="313"/>
      <c r="AA1089" s="313"/>
      <c r="AB1089" s="301"/>
      <c r="AC1089" s="295"/>
    </row>
    <row r="1090" spans="1:29" ht="15">
      <c r="A1090" s="247" t="s">
        <v>10938</v>
      </c>
      <c r="B1090" s="287" t="s">
        <v>10939</v>
      </c>
      <c r="C1090" s="287" t="s">
        <v>3396</v>
      </c>
      <c r="D1090" s="305">
        <v>39</v>
      </c>
      <c r="E1090" s="287" t="s">
        <v>14</v>
      </c>
      <c r="F1090" s="362">
        <v>43707</v>
      </c>
      <c r="G1090" s="363" t="s">
        <v>8857</v>
      </c>
      <c r="H1090" s="363" t="s">
        <v>1455</v>
      </c>
      <c r="I1090" s="364">
        <v>3.8170000000000003E-2</v>
      </c>
      <c r="J1090" s="364">
        <v>1</v>
      </c>
      <c r="K1090" s="363" t="s">
        <v>438</v>
      </c>
      <c r="L1090" s="292">
        <v>290.05</v>
      </c>
      <c r="M1090" s="293" t="s">
        <v>1456</v>
      </c>
      <c r="N1090" s="293" t="s">
        <v>1457</v>
      </c>
      <c r="O1090" s="294" t="s">
        <v>10</v>
      </c>
      <c r="P1090" s="295">
        <v>-4.8267546000000001</v>
      </c>
      <c r="Q1090" s="295" t="s">
        <v>484</v>
      </c>
      <c r="R1090" s="296">
        <v>0</v>
      </c>
      <c r="S1090" s="365">
        <v>2.246674669496448E-3</v>
      </c>
      <c r="T1090" s="365">
        <v>9.55067342891142E-4</v>
      </c>
      <c r="U1090" s="365">
        <v>2.3523730407275822</v>
      </c>
      <c r="V1090" s="366"/>
      <c r="W1090" s="295"/>
      <c r="X1090" s="295"/>
      <c r="Y1090" s="295"/>
      <c r="Z1090" s="313"/>
      <c r="AA1090" s="313"/>
      <c r="AB1090" s="301"/>
      <c r="AC1090" s="295"/>
    </row>
    <row r="1091" spans="1:29" ht="15">
      <c r="A1091" s="247" t="s">
        <v>176</v>
      </c>
      <c r="B1091" s="287" t="s">
        <v>10940</v>
      </c>
      <c r="C1091" s="287" t="s">
        <v>3401</v>
      </c>
      <c r="D1091" s="305">
        <v>40</v>
      </c>
      <c r="E1091" s="287" t="s">
        <v>14</v>
      </c>
      <c r="F1091" s="362">
        <v>43707</v>
      </c>
      <c r="G1091" s="363" t="s">
        <v>8857</v>
      </c>
      <c r="H1091" s="363" t="s">
        <v>712</v>
      </c>
      <c r="I1091" s="364">
        <v>3.1730000000000001E-2</v>
      </c>
      <c r="J1091" s="364">
        <v>2</v>
      </c>
      <c r="K1091" s="363" t="s">
        <v>438</v>
      </c>
      <c r="L1091" s="292">
        <v>194.62</v>
      </c>
      <c r="M1091" s="293" t="s">
        <v>713</v>
      </c>
      <c r="N1091" s="293" t="s">
        <v>714</v>
      </c>
      <c r="O1091" s="294" t="s">
        <v>10</v>
      </c>
      <c r="P1091" s="295">
        <v>-16.101223000000001</v>
      </c>
      <c r="Q1091" s="295" t="s">
        <v>408</v>
      </c>
      <c r="R1091" s="296">
        <v>0</v>
      </c>
      <c r="S1091" s="365">
        <v>3.0921661852883954E-4</v>
      </c>
      <c r="T1091" s="365">
        <v>4.152422105919032E-4</v>
      </c>
      <c r="U1091" s="365">
        <v>0.74466566895516129</v>
      </c>
      <c r="V1091" s="366"/>
      <c r="W1091" s="295"/>
      <c r="X1091" s="295"/>
      <c r="Y1091" s="295"/>
      <c r="Z1091" s="313"/>
      <c r="AA1091" s="313"/>
      <c r="AB1091" s="301"/>
      <c r="AC1091" s="295"/>
    </row>
    <row r="1092" spans="1:29" ht="15">
      <c r="A1092" s="247" t="s">
        <v>176</v>
      </c>
      <c r="B1092" s="287" t="s">
        <v>10941</v>
      </c>
      <c r="C1092" s="287" t="s">
        <v>3404</v>
      </c>
      <c r="D1092" s="305">
        <v>41</v>
      </c>
      <c r="E1092" s="287" t="s">
        <v>14</v>
      </c>
      <c r="F1092" s="362">
        <v>43707</v>
      </c>
      <c r="G1092" s="363" t="s">
        <v>8857</v>
      </c>
      <c r="H1092" s="363" t="s">
        <v>991</v>
      </c>
      <c r="I1092" s="364">
        <v>5.9470000000000002E-2</v>
      </c>
      <c r="J1092" s="364">
        <v>3</v>
      </c>
      <c r="K1092" s="363" t="s">
        <v>438</v>
      </c>
      <c r="L1092" s="292">
        <v>156.07</v>
      </c>
      <c r="M1092" s="293" t="s">
        <v>992</v>
      </c>
      <c r="N1092" s="293" t="s">
        <v>993</v>
      </c>
      <c r="O1092" s="294" t="s">
        <v>10</v>
      </c>
      <c r="P1092" s="295">
        <v>1.0161876999999999</v>
      </c>
      <c r="Q1092" s="295" t="s">
        <v>456</v>
      </c>
      <c r="R1092" s="296">
        <v>0</v>
      </c>
      <c r="S1092" s="365">
        <v>1.0607397851713439E-2</v>
      </c>
      <c r="T1092" s="365">
        <v>4.9832313452636088E-3</v>
      </c>
      <c r="U1092" s="365">
        <v>2.1286183836910175</v>
      </c>
      <c r="V1092" s="366"/>
      <c r="W1092" s="295"/>
      <c r="X1092" s="295"/>
      <c r="Y1092" s="295"/>
      <c r="Z1092" s="313"/>
      <c r="AA1092" s="313"/>
      <c r="AB1092" s="301"/>
      <c r="AC1092" s="295"/>
    </row>
    <row r="1093" spans="1:29" ht="15">
      <c r="A1093" s="247" t="s">
        <v>10942</v>
      </c>
      <c r="B1093" s="287" t="s">
        <v>10943</v>
      </c>
      <c r="C1093" s="287" t="s">
        <v>3407</v>
      </c>
      <c r="D1093" s="305">
        <v>42</v>
      </c>
      <c r="E1093" s="287" t="s">
        <v>14</v>
      </c>
      <c r="F1093" s="362">
        <v>43707</v>
      </c>
      <c r="G1093" s="363" t="s">
        <v>8857</v>
      </c>
      <c r="H1093" s="363" t="s">
        <v>4646</v>
      </c>
      <c r="I1093" s="364">
        <v>5.5300000000000002E-2</v>
      </c>
      <c r="J1093" s="364">
        <v>1</v>
      </c>
      <c r="K1093" s="363" t="s">
        <v>438</v>
      </c>
      <c r="L1093" s="292">
        <v>107.04</v>
      </c>
      <c r="M1093" s="293" t="s">
        <v>4647</v>
      </c>
      <c r="N1093" s="293" t="s">
        <v>4648</v>
      </c>
      <c r="O1093" s="294" t="s">
        <v>10</v>
      </c>
      <c r="P1093" s="295">
        <v>23.888884999999998</v>
      </c>
      <c r="Q1093" s="295" t="s">
        <v>408</v>
      </c>
      <c r="R1093" s="296">
        <v>0</v>
      </c>
      <c r="S1093" s="365">
        <v>1.0305872026145869E-3</v>
      </c>
      <c r="T1093" s="365">
        <v>2.2448288089425895E-3</v>
      </c>
      <c r="U1093" s="365">
        <v>0.45909389549398988</v>
      </c>
      <c r="V1093" s="366"/>
      <c r="W1093" s="295"/>
      <c r="X1093" s="295"/>
      <c r="Y1093" s="295"/>
      <c r="Z1093" s="313"/>
      <c r="AA1093" s="313"/>
      <c r="AB1093" s="301"/>
      <c r="AC1093" s="295"/>
    </row>
    <row r="1094" spans="1:29" ht="15">
      <c r="A1094" s="247" t="s">
        <v>10944</v>
      </c>
      <c r="B1094" s="287" t="s">
        <v>10945</v>
      </c>
      <c r="C1094" s="287" t="s">
        <v>3412</v>
      </c>
      <c r="D1094" s="305">
        <v>43</v>
      </c>
      <c r="E1094" s="287" t="s">
        <v>14</v>
      </c>
      <c r="F1094" s="362">
        <v>43707</v>
      </c>
      <c r="G1094" s="363" t="s">
        <v>8857</v>
      </c>
      <c r="H1094" s="363" t="s">
        <v>1484</v>
      </c>
      <c r="I1094" s="364">
        <v>5.951E-2</v>
      </c>
      <c r="J1094" s="364">
        <v>1</v>
      </c>
      <c r="K1094" s="363" t="s">
        <v>438</v>
      </c>
      <c r="L1094" s="292">
        <v>538.32000000000005</v>
      </c>
      <c r="M1094" s="293" t="s">
        <v>1485</v>
      </c>
      <c r="N1094" s="293" t="s">
        <v>1486</v>
      </c>
      <c r="O1094" s="294" t="s">
        <v>10</v>
      </c>
      <c r="P1094" s="295">
        <v>10.893212999999999</v>
      </c>
      <c r="Q1094" s="295" t="s">
        <v>408</v>
      </c>
      <c r="R1094" s="296">
        <v>0</v>
      </c>
      <c r="S1094" s="365">
        <v>2.4168059079503774E-3</v>
      </c>
      <c r="T1094" s="365">
        <v>1.080307013726459E-3</v>
      </c>
      <c r="U1094" s="365">
        <v>2.2371472898373028</v>
      </c>
      <c r="V1094" s="366"/>
      <c r="W1094" s="295"/>
      <c r="X1094" s="295"/>
      <c r="Y1094" s="295"/>
      <c r="Z1094" s="313"/>
      <c r="AA1094" s="313"/>
      <c r="AB1094" s="301"/>
      <c r="AC1094" s="295"/>
    </row>
    <row r="1095" spans="1:29" ht="15">
      <c r="A1095" s="247" t="s">
        <v>176</v>
      </c>
      <c r="B1095" s="287" t="s">
        <v>10946</v>
      </c>
      <c r="C1095" s="287" t="s">
        <v>3417</v>
      </c>
      <c r="D1095" s="305">
        <v>44</v>
      </c>
      <c r="E1095" s="287" t="s">
        <v>14</v>
      </c>
      <c r="F1095" s="362">
        <v>43707</v>
      </c>
      <c r="G1095" s="363" t="s">
        <v>8857</v>
      </c>
      <c r="H1095" s="363" t="s">
        <v>1494</v>
      </c>
      <c r="I1095" s="364">
        <v>1.3320700000000001</v>
      </c>
      <c r="J1095" s="364">
        <v>5</v>
      </c>
      <c r="K1095" s="363" t="s">
        <v>438</v>
      </c>
      <c r="L1095" s="292">
        <v>42.65</v>
      </c>
      <c r="M1095" s="293" t="s">
        <v>1495</v>
      </c>
      <c r="N1095" s="293" t="s">
        <v>1496</v>
      </c>
      <c r="O1095" s="294" t="s">
        <v>10</v>
      </c>
      <c r="P1095" s="295">
        <v>0.80358980000000002</v>
      </c>
      <c r="Q1095" s="295" t="s">
        <v>280</v>
      </c>
      <c r="R1095" s="296">
        <v>0</v>
      </c>
      <c r="S1095" s="365">
        <v>3.6990089216904404E-4</v>
      </c>
      <c r="T1095" s="365">
        <v>1.2675264944142146E-3</v>
      </c>
      <c r="U1095" s="365">
        <v>0.29182892333938404</v>
      </c>
      <c r="V1095" s="366"/>
      <c r="W1095" s="295"/>
      <c r="X1095" s="295"/>
      <c r="Y1095" s="295"/>
      <c r="Z1095" s="313"/>
      <c r="AA1095" s="313"/>
      <c r="AB1095" s="301"/>
      <c r="AC1095" s="295"/>
    </row>
    <row r="1096" spans="1:29" ht="15">
      <c r="A1096" s="247" t="s">
        <v>176</v>
      </c>
      <c r="B1096" s="287" t="s">
        <v>10947</v>
      </c>
      <c r="C1096" s="287" t="s">
        <v>3420</v>
      </c>
      <c r="D1096" s="305">
        <v>45</v>
      </c>
      <c r="E1096" s="287" t="s">
        <v>14</v>
      </c>
      <c r="F1096" s="362">
        <v>43707</v>
      </c>
      <c r="G1096" s="363" t="s">
        <v>8857</v>
      </c>
      <c r="H1096" s="363" t="s">
        <v>1508</v>
      </c>
      <c r="I1096" s="364">
        <v>5.8889999999999998E-2</v>
      </c>
      <c r="J1096" s="364">
        <v>2</v>
      </c>
      <c r="K1096" s="363" t="s">
        <v>438</v>
      </c>
      <c r="L1096" s="292">
        <v>84.31</v>
      </c>
      <c r="M1096" s="293" t="s">
        <v>1509</v>
      </c>
      <c r="N1096" s="293" t="s">
        <v>1510</v>
      </c>
      <c r="O1096" s="294" t="s">
        <v>10</v>
      </c>
      <c r="P1096" s="295">
        <v>-8.2689649999999997</v>
      </c>
      <c r="Q1096" s="295" t="s">
        <v>484</v>
      </c>
      <c r="R1096" s="296">
        <v>0</v>
      </c>
      <c r="S1096" s="365">
        <v>1.4913979573808103E-3</v>
      </c>
      <c r="T1096" s="365">
        <v>7.7230975108622413E-4</v>
      </c>
      <c r="U1096" s="365">
        <v>1.9310878249086147</v>
      </c>
      <c r="V1096" s="366"/>
      <c r="W1096" s="295"/>
      <c r="X1096" s="295"/>
      <c r="Y1096" s="295"/>
      <c r="Z1096" s="313"/>
      <c r="AA1096" s="313"/>
      <c r="AB1096" s="301"/>
      <c r="AC1096" s="295"/>
    </row>
    <row r="1097" spans="1:29" ht="15">
      <c r="A1097" s="247" t="s">
        <v>176</v>
      </c>
      <c r="B1097" s="287" t="s">
        <v>10948</v>
      </c>
      <c r="C1097" s="287" t="s">
        <v>3422</v>
      </c>
      <c r="D1097" s="305">
        <v>46</v>
      </c>
      <c r="E1097" s="287" t="s">
        <v>14</v>
      </c>
      <c r="F1097" s="362">
        <v>43707</v>
      </c>
      <c r="G1097" s="363" t="s">
        <v>8857</v>
      </c>
      <c r="H1097" s="363" t="s">
        <v>1525</v>
      </c>
      <c r="I1097" s="364">
        <v>5.7959999999999998E-2</v>
      </c>
      <c r="J1097" s="364">
        <v>3</v>
      </c>
      <c r="K1097" s="363" t="s">
        <v>438</v>
      </c>
      <c r="L1097" s="292">
        <v>180.02</v>
      </c>
      <c r="M1097" s="293" t="s">
        <v>1526</v>
      </c>
      <c r="N1097" s="293" t="s">
        <v>1527</v>
      </c>
      <c r="O1097" s="294" t="s">
        <v>10</v>
      </c>
      <c r="P1097" s="295">
        <v>8.0422519999999995</v>
      </c>
      <c r="Q1097" s="295" t="s">
        <v>456</v>
      </c>
      <c r="R1097" s="296">
        <v>0</v>
      </c>
      <c r="S1097" s="365">
        <v>4.9945346406990981E-3</v>
      </c>
      <c r="T1097" s="365">
        <v>1.9538151075418836E-3</v>
      </c>
      <c r="U1097" s="365">
        <v>2.556298506148198</v>
      </c>
      <c r="V1097" s="366"/>
      <c r="W1097" s="295"/>
      <c r="X1097" s="295"/>
      <c r="Y1097" s="295"/>
      <c r="Z1097" s="313"/>
      <c r="AA1097" s="313"/>
      <c r="AB1097" s="301"/>
      <c r="AC1097" s="295"/>
    </row>
    <row r="1098" spans="1:29" ht="15">
      <c r="A1098" s="247" t="s">
        <v>10949</v>
      </c>
      <c r="B1098" s="287" t="s">
        <v>10950</v>
      </c>
      <c r="C1098" s="287" t="s">
        <v>3424</v>
      </c>
      <c r="D1098" s="305">
        <v>47</v>
      </c>
      <c r="E1098" s="287" t="s">
        <v>14</v>
      </c>
      <c r="F1098" s="362">
        <v>43707</v>
      </c>
      <c r="G1098" s="363" t="s">
        <v>8857</v>
      </c>
      <c r="H1098" s="363" t="s">
        <v>758</v>
      </c>
      <c r="I1098" s="364">
        <v>4.2689999999999999E-2</v>
      </c>
      <c r="J1098" s="364">
        <v>1</v>
      </c>
      <c r="K1098" s="363" t="s">
        <v>438</v>
      </c>
      <c r="L1098" s="292">
        <v>23.6</v>
      </c>
      <c r="M1098" s="293" t="s">
        <v>759</v>
      </c>
      <c r="N1098" s="293" t="s">
        <v>760</v>
      </c>
      <c r="O1098" s="294" t="s">
        <v>10</v>
      </c>
      <c r="P1098" s="295">
        <v>-4.2207774999999996</v>
      </c>
      <c r="Q1098" s="295" t="s">
        <v>447</v>
      </c>
      <c r="R1098" s="296">
        <v>0</v>
      </c>
      <c r="S1098" s="365">
        <v>2.1814590977399493E-4</v>
      </c>
      <c r="T1098" s="365">
        <v>1.1738373277317541E-3</v>
      </c>
      <c r="U1098" s="365">
        <v>0.18583998363344409</v>
      </c>
      <c r="V1098" s="366"/>
      <c r="W1098" s="295"/>
      <c r="X1098" s="295"/>
      <c r="Y1098" s="295"/>
      <c r="Z1098" s="313"/>
      <c r="AA1098" s="313"/>
      <c r="AB1098" s="301"/>
      <c r="AC1098" s="295"/>
    </row>
    <row r="1099" spans="1:29" ht="15">
      <c r="A1099" s="247" t="s">
        <v>10951</v>
      </c>
      <c r="B1099" s="287" t="s">
        <v>10952</v>
      </c>
      <c r="C1099" s="287" t="s">
        <v>3426</v>
      </c>
      <c r="D1099" s="305">
        <v>48</v>
      </c>
      <c r="E1099" s="287" t="s">
        <v>14</v>
      </c>
      <c r="F1099" s="362">
        <v>43707</v>
      </c>
      <c r="G1099" s="363" t="s">
        <v>8857</v>
      </c>
      <c r="H1099" s="363" t="s">
        <v>1030</v>
      </c>
      <c r="I1099" s="364">
        <v>3.8370000000000001E-2</v>
      </c>
      <c r="J1099" s="364">
        <v>1</v>
      </c>
      <c r="K1099" s="363" t="s">
        <v>438</v>
      </c>
      <c r="L1099" s="292">
        <v>20.76</v>
      </c>
      <c r="M1099" s="293" t="s">
        <v>1031</v>
      </c>
      <c r="N1099" s="293" t="s">
        <v>1032</v>
      </c>
      <c r="O1099" s="294" t="s">
        <v>10</v>
      </c>
      <c r="P1099" s="295">
        <v>-10.362691</v>
      </c>
      <c r="Q1099" s="295" t="s">
        <v>280</v>
      </c>
      <c r="R1099" s="296">
        <v>0</v>
      </c>
      <c r="S1099" s="365">
        <v>9.2647239858112656E-5</v>
      </c>
      <c r="T1099" s="365">
        <v>3.0132006055489394E-4</v>
      </c>
      <c r="U1099" s="365">
        <v>0.30747119752829849</v>
      </c>
      <c r="V1099" s="366"/>
      <c r="W1099" s="295"/>
      <c r="X1099" s="295"/>
      <c r="Y1099" s="295"/>
      <c r="Z1099" s="313"/>
      <c r="AA1099" s="313"/>
      <c r="AB1099" s="301"/>
      <c r="AC1099" s="295"/>
    </row>
    <row r="1100" spans="1:29" ht="15">
      <c r="A1100" s="247" t="s">
        <v>10953</v>
      </c>
      <c r="B1100" s="287" t="s">
        <v>10954</v>
      </c>
      <c r="C1100" s="287" t="s">
        <v>3429</v>
      </c>
      <c r="D1100" s="305">
        <v>49</v>
      </c>
      <c r="E1100" s="287" t="s">
        <v>14</v>
      </c>
      <c r="F1100" s="362">
        <v>43707</v>
      </c>
      <c r="G1100" s="363" t="s">
        <v>8857</v>
      </c>
      <c r="H1100" s="363" t="s">
        <v>1035</v>
      </c>
      <c r="I1100" s="364">
        <v>8.2809999999999995E-2</v>
      </c>
      <c r="J1100" s="364">
        <v>1</v>
      </c>
      <c r="K1100" s="363" t="s">
        <v>438</v>
      </c>
      <c r="L1100" s="292">
        <v>24.84</v>
      </c>
      <c r="M1100" s="293" t="s">
        <v>1036</v>
      </c>
      <c r="N1100" s="293" t="s">
        <v>1037</v>
      </c>
      <c r="O1100" s="294" t="s">
        <v>10</v>
      </c>
      <c r="P1100" s="295">
        <v>-9.8039260000000006</v>
      </c>
      <c r="Q1100" s="295" t="s">
        <v>280</v>
      </c>
      <c r="R1100" s="296">
        <v>0</v>
      </c>
      <c r="S1100" s="365">
        <v>7.8882882584735338E-5</v>
      </c>
      <c r="T1100" s="365">
        <v>4.1191782034376637E-4</v>
      </c>
      <c r="U1100" s="365">
        <v>0.19150150512765765</v>
      </c>
      <c r="V1100" s="366"/>
      <c r="W1100" s="295"/>
      <c r="X1100" s="295"/>
      <c r="Y1100" s="295"/>
      <c r="Z1100" s="313"/>
      <c r="AA1100" s="313"/>
      <c r="AB1100" s="301"/>
      <c r="AC1100" s="295"/>
    </row>
    <row r="1101" spans="1:29" ht="15">
      <c r="A1101" s="247" t="s">
        <v>10955</v>
      </c>
      <c r="B1101" s="287" t="s">
        <v>9419</v>
      </c>
      <c r="C1101" s="287" t="s">
        <v>3432</v>
      </c>
      <c r="D1101" s="305">
        <v>50</v>
      </c>
      <c r="E1101" s="287" t="s">
        <v>14</v>
      </c>
      <c r="F1101" s="362">
        <v>43707</v>
      </c>
      <c r="G1101" s="363" t="s">
        <v>8857</v>
      </c>
      <c r="H1101" s="363" t="s">
        <v>9403</v>
      </c>
      <c r="I1101" s="364">
        <v>5.2949999999999997E-2</v>
      </c>
      <c r="J1101" s="364">
        <v>1</v>
      </c>
      <c r="K1101" s="363" t="s">
        <v>438</v>
      </c>
      <c r="L1101" s="292">
        <v>81.569999999999993</v>
      </c>
      <c r="M1101" s="293" t="s">
        <v>8483</v>
      </c>
      <c r="N1101" s="293" t="s">
        <v>9404</v>
      </c>
      <c r="O1101" s="294" t="s">
        <v>10</v>
      </c>
      <c r="P1101" s="295">
        <v>3.791833</v>
      </c>
      <c r="Q1101" s="295" t="s">
        <v>280</v>
      </c>
      <c r="R1101" s="296">
        <v>0</v>
      </c>
      <c r="S1101" s="365">
        <v>6.8956746360123724E-5</v>
      </c>
      <c r="T1101" s="365">
        <v>4.0227768135803958E-4</v>
      </c>
      <c r="U1101" s="365">
        <v>0.17141578952959632</v>
      </c>
      <c r="V1101" s="366"/>
      <c r="W1101" s="295"/>
      <c r="X1101" s="295"/>
      <c r="Y1101" s="295"/>
      <c r="Z1101" s="313"/>
      <c r="AA1101" s="313"/>
      <c r="AB1101" s="301"/>
      <c r="AC1101" s="295"/>
    </row>
    <row r="1102" spans="1:29" ht="15">
      <c r="A1102" s="247" t="s">
        <v>176</v>
      </c>
      <c r="B1102" s="287" t="s">
        <v>10956</v>
      </c>
      <c r="C1102" s="287" t="s">
        <v>3434</v>
      </c>
      <c r="D1102" s="305">
        <v>1</v>
      </c>
      <c r="E1102" s="287" t="s">
        <v>4</v>
      </c>
      <c r="F1102" s="362">
        <v>43707</v>
      </c>
      <c r="G1102" s="363" t="s">
        <v>8860</v>
      </c>
      <c r="H1102" s="363" t="s">
        <v>453</v>
      </c>
      <c r="I1102" s="364">
        <v>2.37</v>
      </c>
      <c r="J1102" s="364">
        <v>30</v>
      </c>
      <c r="K1102" s="363" t="s">
        <v>438</v>
      </c>
      <c r="L1102" s="292">
        <v>31.45</v>
      </c>
      <c r="M1102" s="293" t="s">
        <v>454</v>
      </c>
      <c r="N1102" s="293" t="s">
        <v>455</v>
      </c>
      <c r="O1102" s="294" t="s">
        <v>178</v>
      </c>
      <c r="P1102" s="295">
        <v>3.2840729</v>
      </c>
      <c r="Q1102" s="295" t="s">
        <v>456</v>
      </c>
      <c r="R1102" s="296">
        <v>0</v>
      </c>
      <c r="S1102" s="365">
        <v>5.4143693481675846E-4</v>
      </c>
      <c r="T1102" s="365">
        <v>1.1092338660799424E-3</v>
      </c>
      <c r="U1102" s="365">
        <v>0.48811792659217018</v>
      </c>
      <c r="V1102" s="366"/>
      <c r="W1102" s="295"/>
      <c r="X1102" s="295"/>
      <c r="Y1102" s="295"/>
      <c r="Z1102" s="313"/>
      <c r="AA1102" s="313"/>
      <c r="AB1102" s="301"/>
      <c r="AC1102" s="295"/>
    </row>
    <row r="1103" spans="1:29" ht="15">
      <c r="A1103" s="247" t="s">
        <v>176</v>
      </c>
      <c r="B1103" s="287" t="s">
        <v>9421</v>
      </c>
      <c r="C1103" s="287" t="s">
        <v>3439</v>
      </c>
      <c r="D1103" s="305">
        <v>2</v>
      </c>
      <c r="E1103" s="287" t="s">
        <v>4</v>
      </c>
      <c r="F1103" s="362">
        <v>43707</v>
      </c>
      <c r="G1103" s="363" t="s">
        <v>8860</v>
      </c>
      <c r="H1103" s="363" t="s">
        <v>461</v>
      </c>
      <c r="I1103" s="364">
        <v>1.43</v>
      </c>
      <c r="J1103" s="364">
        <v>4</v>
      </c>
      <c r="K1103" s="363" t="s">
        <v>438</v>
      </c>
      <c r="L1103" s="292">
        <v>76.63</v>
      </c>
      <c r="M1103" s="293" t="s">
        <v>462</v>
      </c>
      <c r="N1103" s="293" t="s">
        <v>463</v>
      </c>
      <c r="O1103" s="294" t="s">
        <v>178</v>
      </c>
      <c r="P1103" s="295">
        <v>-10.677237</v>
      </c>
      <c r="Q1103" s="295" t="s">
        <v>408</v>
      </c>
      <c r="R1103" s="296">
        <v>0</v>
      </c>
      <c r="S1103" s="365">
        <v>9.5878858499395484E-6</v>
      </c>
      <c r="T1103" s="365">
        <v>1.6179489801680162E-4</v>
      </c>
      <c r="U1103" s="365">
        <v>5.9259506742566706E-2</v>
      </c>
      <c r="V1103" s="366"/>
      <c r="W1103" s="295"/>
      <c r="X1103" s="295"/>
      <c r="Y1103" s="295"/>
      <c r="Z1103" s="313"/>
      <c r="AA1103" s="313"/>
      <c r="AB1103" s="301"/>
      <c r="AC1103" s="295"/>
    </row>
    <row r="1104" spans="1:29" ht="15">
      <c r="A1104" s="247" t="s">
        <v>176</v>
      </c>
      <c r="B1104" s="287" t="s">
        <v>10957</v>
      </c>
      <c r="C1104" s="287" t="s">
        <v>3444</v>
      </c>
      <c r="D1104" s="305">
        <v>3</v>
      </c>
      <c r="E1104" s="287" t="s">
        <v>4</v>
      </c>
      <c r="F1104" s="362">
        <v>43707</v>
      </c>
      <c r="G1104" s="363" t="s">
        <v>8860</v>
      </c>
      <c r="H1104" s="363" t="s">
        <v>468</v>
      </c>
      <c r="I1104" s="364">
        <v>1.44</v>
      </c>
      <c r="J1104" s="364">
        <v>27</v>
      </c>
      <c r="K1104" s="363" t="s">
        <v>438</v>
      </c>
      <c r="L1104" s="292">
        <v>61.73</v>
      </c>
      <c r="M1104" s="293" t="s">
        <v>469</v>
      </c>
      <c r="N1104" s="293" t="s">
        <v>470</v>
      </c>
      <c r="O1104" s="294" t="s">
        <v>178</v>
      </c>
      <c r="P1104" s="295">
        <v>-15.3919935</v>
      </c>
      <c r="Q1104" s="295" t="s">
        <v>408</v>
      </c>
      <c r="R1104" s="296">
        <v>0</v>
      </c>
      <c r="S1104" s="365">
        <v>5.2439902777656462E-4</v>
      </c>
      <c r="T1104" s="365">
        <v>2.6893698970676804E-4</v>
      </c>
      <c r="U1104" s="365">
        <v>1.9498955065583812</v>
      </c>
      <c r="V1104" s="366"/>
      <c r="W1104" s="295"/>
      <c r="X1104" s="295"/>
      <c r="Y1104" s="295"/>
      <c r="Z1104" s="313"/>
      <c r="AA1104" s="313"/>
      <c r="AB1104" s="301"/>
      <c r="AC1104" s="295"/>
    </row>
    <row r="1105" spans="1:29" ht="15">
      <c r="A1105" s="247" t="s">
        <v>176</v>
      </c>
      <c r="B1105" s="287" t="s">
        <v>10958</v>
      </c>
      <c r="C1105" s="287" t="s">
        <v>3449</v>
      </c>
      <c r="D1105" s="305">
        <v>4</v>
      </c>
      <c r="E1105" s="287" t="s">
        <v>4</v>
      </c>
      <c r="F1105" s="362">
        <v>43707</v>
      </c>
      <c r="G1105" s="363" t="s">
        <v>8860</v>
      </c>
      <c r="H1105" s="363" t="s">
        <v>1244</v>
      </c>
      <c r="I1105" s="364">
        <v>1.45</v>
      </c>
      <c r="J1105" s="364">
        <v>3</v>
      </c>
      <c r="K1105" s="363" t="s">
        <v>438</v>
      </c>
      <c r="L1105" s="292">
        <v>100.76</v>
      </c>
      <c r="M1105" s="293" t="s">
        <v>1245</v>
      </c>
      <c r="N1105" s="293" t="s">
        <v>1246</v>
      </c>
      <c r="O1105" s="294" t="s">
        <v>178</v>
      </c>
      <c r="P1105" s="295">
        <v>-11.060112999999999</v>
      </c>
      <c r="Q1105" s="295" t="s">
        <v>447</v>
      </c>
      <c r="R1105" s="296">
        <v>0</v>
      </c>
      <c r="S1105" s="365">
        <v>1.9726681292040436E-3</v>
      </c>
      <c r="T1105" s="365">
        <v>1.0949172262122977E-3</v>
      </c>
      <c r="U1105" s="365">
        <v>1.8016595976192591</v>
      </c>
      <c r="V1105" s="366"/>
      <c r="W1105" s="295"/>
      <c r="X1105" s="295"/>
      <c r="Y1105" s="295"/>
      <c r="Z1105" s="313"/>
      <c r="AA1105" s="313"/>
      <c r="AB1105" s="301"/>
      <c r="AC1105" s="295"/>
    </row>
    <row r="1106" spans="1:29" ht="15">
      <c r="A1106" s="247" t="s">
        <v>176</v>
      </c>
      <c r="B1106" s="287" t="s">
        <v>10959</v>
      </c>
      <c r="C1106" s="287" t="s">
        <v>3454</v>
      </c>
      <c r="D1106" s="305">
        <v>5</v>
      </c>
      <c r="E1106" s="287" t="s">
        <v>4</v>
      </c>
      <c r="F1106" s="362">
        <v>43707</v>
      </c>
      <c r="G1106" s="363" t="s">
        <v>8860</v>
      </c>
      <c r="H1106" s="363" t="s">
        <v>474</v>
      </c>
      <c r="I1106" s="364">
        <v>1.68</v>
      </c>
      <c r="J1106" s="364">
        <v>17</v>
      </c>
      <c r="K1106" s="363" t="s">
        <v>438</v>
      </c>
      <c r="L1106" s="292">
        <v>183.11</v>
      </c>
      <c r="M1106" s="293" t="s">
        <v>475</v>
      </c>
      <c r="N1106" s="293" t="s">
        <v>476</v>
      </c>
      <c r="O1106" s="294" t="s">
        <v>178</v>
      </c>
      <c r="P1106" s="295">
        <v>-12.421082999999999</v>
      </c>
      <c r="Q1106" s="295" t="s">
        <v>447</v>
      </c>
      <c r="R1106" s="296">
        <v>0</v>
      </c>
      <c r="S1106" s="365">
        <v>4.2679472250162193E-4</v>
      </c>
      <c r="T1106" s="365">
        <v>5.3954481151685327E-4</v>
      </c>
      <c r="U1106" s="365">
        <v>0.79102738714463672</v>
      </c>
      <c r="V1106" s="366"/>
      <c r="W1106" s="295"/>
      <c r="X1106" s="295"/>
      <c r="Y1106" s="295"/>
      <c r="Z1106" s="313"/>
      <c r="AA1106" s="313"/>
      <c r="AB1106" s="301"/>
      <c r="AC1106" s="295"/>
    </row>
    <row r="1107" spans="1:29" ht="15">
      <c r="A1107" s="247" t="s">
        <v>176</v>
      </c>
      <c r="B1107" s="287" t="s">
        <v>10960</v>
      </c>
      <c r="C1107" s="287" t="s">
        <v>3459</v>
      </c>
      <c r="D1107" s="305">
        <v>6</v>
      </c>
      <c r="E1107" s="287" t="s">
        <v>4</v>
      </c>
      <c r="F1107" s="362">
        <v>43707</v>
      </c>
      <c r="G1107" s="363" t="s">
        <v>8860</v>
      </c>
      <c r="H1107" s="363" t="s">
        <v>2529</v>
      </c>
      <c r="I1107" s="364">
        <v>1.47</v>
      </c>
      <c r="J1107" s="364">
        <v>25</v>
      </c>
      <c r="K1107" s="363" t="s">
        <v>438</v>
      </c>
      <c r="L1107" s="292">
        <v>122.95</v>
      </c>
      <c r="M1107" s="293" t="s">
        <v>2530</v>
      </c>
      <c r="N1107" s="293" t="s">
        <v>2531</v>
      </c>
      <c r="O1107" s="294" t="s">
        <v>178</v>
      </c>
      <c r="P1107" s="295">
        <v>-21.647971999999999</v>
      </c>
      <c r="Q1107" s="295" t="s">
        <v>408</v>
      </c>
      <c r="R1107" s="296">
        <v>0</v>
      </c>
      <c r="S1107" s="365">
        <v>2.6972030172545233E-6</v>
      </c>
      <c r="T1107" s="365">
        <v>2.4906084484341073E-4</v>
      </c>
      <c r="U1107" s="365">
        <v>1.0829494370945002E-2</v>
      </c>
      <c r="V1107" s="366"/>
      <c r="W1107" s="295"/>
      <c r="X1107" s="295"/>
      <c r="Y1107" s="295"/>
      <c r="Z1107" s="313"/>
      <c r="AA1107" s="313"/>
      <c r="AB1107" s="301"/>
      <c r="AC1107" s="295"/>
    </row>
    <row r="1108" spans="1:29" ht="15">
      <c r="A1108" s="247" t="s">
        <v>176</v>
      </c>
      <c r="B1108" s="287" t="s">
        <v>10961</v>
      </c>
      <c r="C1108" s="287" t="s">
        <v>3464</v>
      </c>
      <c r="D1108" s="305">
        <v>7</v>
      </c>
      <c r="E1108" s="287" t="s">
        <v>4</v>
      </c>
      <c r="F1108" s="362">
        <v>43707</v>
      </c>
      <c r="G1108" s="363" t="s">
        <v>8860</v>
      </c>
      <c r="H1108" s="363" t="s">
        <v>2838</v>
      </c>
      <c r="I1108" s="364">
        <v>1.48</v>
      </c>
      <c r="J1108" s="364">
        <v>5</v>
      </c>
      <c r="K1108" s="363" t="s">
        <v>438</v>
      </c>
      <c r="L1108" s="292">
        <v>26.31</v>
      </c>
      <c r="M1108" s="293" t="s">
        <v>2839</v>
      </c>
      <c r="N1108" s="293" t="s">
        <v>2840</v>
      </c>
      <c r="O1108" s="294" t="s">
        <v>178</v>
      </c>
      <c r="P1108" s="295">
        <v>-13.765979</v>
      </c>
      <c r="Q1108" s="295" t="s">
        <v>280</v>
      </c>
      <c r="R1108" s="296">
        <v>0</v>
      </c>
      <c r="S1108" s="365">
        <v>9.4120902589821471E-4</v>
      </c>
      <c r="T1108" s="365">
        <v>4.2608492192363202E-4</v>
      </c>
      <c r="U1108" s="365">
        <v>2.2089705067453886</v>
      </c>
      <c r="V1108" s="366"/>
      <c r="W1108" s="295"/>
      <c r="X1108" s="295"/>
      <c r="Y1108" s="295"/>
      <c r="Z1108" s="313"/>
      <c r="AA1108" s="313"/>
      <c r="AB1108" s="301"/>
      <c r="AC1108" s="295"/>
    </row>
    <row r="1109" spans="1:29" ht="15">
      <c r="A1109" s="247" t="s">
        <v>176</v>
      </c>
      <c r="B1109" s="287" t="s">
        <v>10962</v>
      </c>
      <c r="C1109" s="287" t="s">
        <v>3466</v>
      </c>
      <c r="D1109" s="305">
        <v>8</v>
      </c>
      <c r="E1109" s="287" t="s">
        <v>4</v>
      </c>
      <c r="F1109" s="362">
        <v>43707</v>
      </c>
      <c r="G1109" s="363" t="s">
        <v>8860</v>
      </c>
      <c r="H1109" s="363" t="s">
        <v>4374</v>
      </c>
      <c r="I1109" s="364">
        <v>1.54</v>
      </c>
      <c r="J1109" s="364">
        <v>35</v>
      </c>
      <c r="K1109" s="363" t="s">
        <v>438</v>
      </c>
      <c r="L1109" s="292">
        <v>128.97999999999999</v>
      </c>
      <c r="M1109" s="293" t="s">
        <v>4375</v>
      </c>
      <c r="N1109" s="293" t="s">
        <v>4376</v>
      </c>
      <c r="O1109" s="294" t="s">
        <v>178</v>
      </c>
      <c r="P1109" s="295">
        <v>-11.360044</v>
      </c>
      <c r="Q1109" s="295" t="s">
        <v>404</v>
      </c>
      <c r="R1109" s="296">
        <v>0</v>
      </c>
      <c r="S1109" s="365">
        <v>2.1107875986819139E-4</v>
      </c>
      <c r="T1109" s="365">
        <v>7.0576436626182838E-4</v>
      </c>
      <c r="U1109" s="365">
        <v>0.29907823341407436</v>
      </c>
      <c r="V1109" s="366"/>
      <c r="W1109" s="295"/>
      <c r="X1109" s="295"/>
      <c r="Y1109" s="295"/>
      <c r="Z1109" s="313"/>
      <c r="AA1109" s="313"/>
      <c r="AB1109" s="301"/>
      <c r="AC1109" s="295"/>
    </row>
    <row r="1110" spans="1:29" ht="15">
      <c r="A1110" s="247" t="s">
        <v>176</v>
      </c>
      <c r="B1110" s="287" t="s">
        <v>10963</v>
      </c>
      <c r="C1110" s="287" t="s">
        <v>3468</v>
      </c>
      <c r="D1110" s="305">
        <v>9</v>
      </c>
      <c r="E1110" s="287" t="s">
        <v>4</v>
      </c>
      <c r="F1110" s="362">
        <v>43707</v>
      </c>
      <c r="G1110" s="363" t="s">
        <v>8860</v>
      </c>
      <c r="H1110" s="363" t="s">
        <v>822</v>
      </c>
      <c r="I1110" s="364">
        <v>1.56</v>
      </c>
      <c r="J1110" s="364">
        <v>9</v>
      </c>
      <c r="K1110" s="363" t="s">
        <v>438</v>
      </c>
      <c r="L1110" s="292">
        <v>21.57</v>
      </c>
      <c r="M1110" s="293" t="s">
        <v>823</v>
      </c>
      <c r="N1110" s="293" t="s">
        <v>824</v>
      </c>
      <c r="O1110" s="294" t="s">
        <v>178</v>
      </c>
      <c r="P1110" s="295">
        <v>-11.670762</v>
      </c>
      <c r="Q1110" s="295" t="s">
        <v>484</v>
      </c>
      <c r="R1110" s="296">
        <v>0</v>
      </c>
      <c r="S1110" s="365">
        <v>8.6889280044590131E-4</v>
      </c>
      <c r="T1110" s="365">
        <v>3.292977766299422E-4</v>
      </c>
      <c r="U1110" s="365">
        <v>2.6386233437049422</v>
      </c>
      <c r="V1110" s="366"/>
      <c r="W1110" s="295"/>
      <c r="X1110" s="295"/>
      <c r="Y1110" s="295"/>
      <c r="Z1110" s="313"/>
      <c r="AA1110" s="313"/>
      <c r="AB1110" s="301"/>
      <c r="AC1110" s="295"/>
    </row>
    <row r="1111" spans="1:29" ht="15">
      <c r="A1111" s="247" t="s">
        <v>176</v>
      </c>
      <c r="B1111" s="287" t="s">
        <v>10964</v>
      </c>
      <c r="C1111" s="287" t="s">
        <v>3470</v>
      </c>
      <c r="D1111" s="305">
        <v>10</v>
      </c>
      <c r="E1111" s="287" t="s">
        <v>4</v>
      </c>
      <c r="F1111" s="362">
        <v>43707</v>
      </c>
      <c r="G1111" s="363" t="s">
        <v>8860</v>
      </c>
      <c r="H1111" s="363" t="s">
        <v>3006</v>
      </c>
      <c r="I1111" s="364">
        <v>1.44</v>
      </c>
      <c r="J1111" s="364">
        <v>11</v>
      </c>
      <c r="K1111" s="363" t="s">
        <v>438</v>
      </c>
      <c r="L1111" s="292">
        <v>48.02</v>
      </c>
      <c r="M1111" s="293" t="s">
        <v>3007</v>
      </c>
      <c r="N1111" s="293" t="s">
        <v>3008</v>
      </c>
      <c r="O1111" s="294" t="s">
        <v>178</v>
      </c>
      <c r="P1111" s="295">
        <v>-2.7344525000000002</v>
      </c>
      <c r="Q1111" s="295" t="s">
        <v>404</v>
      </c>
      <c r="R1111" s="296">
        <v>0</v>
      </c>
      <c r="S1111" s="365">
        <v>2.2397844542191548E-3</v>
      </c>
      <c r="T1111" s="365">
        <v>1.7882380763120096E-3</v>
      </c>
      <c r="U1111" s="365">
        <v>1.2525090947836186</v>
      </c>
      <c r="V1111" s="366"/>
      <c r="W1111" s="295"/>
      <c r="X1111" s="295"/>
      <c r="Y1111" s="295"/>
      <c r="Z1111" s="313"/>
      <c r="AA1111" s="313"/>
      <c r="AB1111" s="301"/>
      <c r="AC1111" s="295"/>
    </row>
    <row r="1112" spans="1:29" ht="15">
      <c r="A1112" s="247" t="s">
        <v>176</v>
      </c>
      <c r="B1112" s="287" t="s">
        <v>10965</v>
      </c>
      <c r="C1112" s="287" t="s">
        <v>3475</v>
      </c>
      <c r="D1112" s="305">
        <v>11</v>
      </c>
      <c r="E1112" s="287" t="s">
        <v>4</v>
      </c>
      <c r="F1112" s="362">
        <v>43707</v>
      </c>
      <c r="G1112" s="363" t="s">
        <v>8860</v>
      </c>
      <c r="H1112" s="363" t="s">
        <v>2272</v>
      </c>
      <c r="I1112" s="364">
        <v>1.62</v>
      </c>
      <c r="J1112" s="364">
        <v>12</v>
      </c>
      <c r="K1112" s="363" t="s">
        <v>438</v>
      </c>
      <c r="L1112" s="292">
        <v>25.84</v>
      </c>
      <c r="M1112" s="293" t="s">
        <v>2273</v>
      </c>
      <c r="N1112" s="293" t="s">
        <v>2274</v>
      </c>
      <c r="O1112" s="294" t="s">
        <v>178</v>
      </c>
      <c r="P1112" s="295">
        <v>3.1948805</v>
      </c>
      <c r="Q1112" s="295" t="s">
        <v>484</v>
      </c>
      <c r="R1112" s="296">
        <v>0</v>
      </c>
      <c r="S1112" s="365">
        <v>4.6518134916597999E-5</v>
      </c>
      <c r="T1112" s="365">
        <v>4.1095475481938576E-4</v>
      </c>
      <c r="U1112" s="365">
        <v>0.11319527118512761</v>
      </c>
      <c r="V1112" s="366"/>
      <c r="W1112" s="295"/>
      <c r="X1112" s="295"/>
      <c r="Y1112" s="295"/>
      <c r="Z1112" s="313"/>
      <c r="AA1112" s="313"/>
      <c r="AB1112" s="301"/>
      <c r="AC1112" s="295"/>
    </row>
    <row r="1113" spans="1:29" ht="15">
      <c r="A1113" s="247" t="s">
        <v>176</v>
      </c>
      <c r="B1113" s="287" t="s">
        <v>9423</v>
      </c>
      <c r="C1113" s="287" t="s">
        <v>3477</v>
      </c>
      <c r="D1113" s="305">
        <v>12</v>
      </c>
      <c r="E1113" s="287" t="s">
        <v>4</v>
      </c>
      <c r="F1113" s="362">
        <v>43707</v>
      </c>
      <c r="G1113" s="363" t="s">
        <v>8860</v>
      </c>
      <c r="H1113" s="363" t="s">
        <v>827</v>
      </c>
      <c r="I1113" s="364">
        <v>1.56</v>
      </c>
      <c r="J1113" s="364">
        <v>65</v>
      </c>
      <c r="K1113" s="363" t="s">
        <v>438</v>
      </c>
      <c r="L1113" s="292">
        <v>142.82</v>
      </c>
      <c r="M1113" s="293" t="s">
        <v>828</v>
      </c>
      <c r="N1113" s="293" t="s">
        <v>829</v>
      </c>
      <c r="O1113" s="294" t="s">
        <v>178</v>
      </c>
      <c r="P1113" s="295">
        <v>-8.5483729999999998</v>
      </c>
      <c r="Q1113" s="295" t="s">
        <v>456</v>
      </c>
      <c r="R1113" s="296">
        <v>0</v>
      </c>
      <c r="S1113" s="365">
        <v>1.7049546429584231E-3</v>
      </c>
      <c r="T1113" s="365">
        <v>1.3388623543761061E-3</v>
      </c>
      <c r="U1113" s="365">
        <v>1.2734353441081789</v>
      </c>
      <c r="V1113" s="366"/>
      <c r="W1113" s="295"/>
      <c r="X1113" s="295"/>
      <c r="Y1113" s="295"/>
      <c r="Z1113" s="313"/>
      <c r="AA1113" s="313"/>
      <c r="AB1113" s="301"/>
      <c r="AC1113" s="295"/>
    </row>
    <row r="1114" spans="1:29" ht="15">
      <c r="A1114" s="247" t="s">
        <v>176</v>
      </c>
      <c r="B1114" s="287" t="s">
        <v>10966</v>
      </c>
      <c r="C1114" s="287" t="s">
        <v>3479</v>
      </c>
      <c r="D1114" s="305">
        <v>13</v>
      </c>
      <c r="E1114" s="287" t="s">
        <v>4</v>
      </c>
      <c r="F1114" s="362">
        <v>43707</v>
      </c>
      <c r="G1114" s="363" t="s">
        <v>8860</v>
      </c>
      <c r="H1114" s="363" t="s">
        <v>3011</v>
      </c>
      <c r="I1114" s="364">
        <v>1.58</v>
      </c>
      <c r="J1114" s="364">
        <v>41</v>
      </c>
      <c r="K1114" s="363" t="s">
        <v>438</v>
      </c>
      <c r="L1114" s="292">
        <v>32.630000000000003</v>
      </c>
      <c r="M1114" s="293" t="s">
        <v>3012</v>
      </c>
      <c r="N1114" s="293" t="s">
        <v>3013</v>
      </c>
      <c r="O1114" s="294" t="s">
        <v>178</v>
      </c>
      <c r="P1114" s="295">
        <v>-13.677244999999999</v>
      </c>
      <c r="Q1114" s="295" t="s">
        <v>447</v>
      </c>
      <c r="R1114" s="296">
        <v>0</v>
      </c>
      <c r="S1114" s="365">
        <v>1.3890186312716163E-4</v>
      </c>
      <c r="T1114" s="365">
        <v>2.7097988932792312E-4</v>
      </c>
      <c r="U1114" s="365">
        <v>0.5125910394002382</v>
      </c>
      <c r="V1114" s="366"/>
      <c r="W1114" s="295"/>
      <c r="X1114" s="295"/>
      <c r="Y1114" s="295"/>
      <c r="Z1114" s="313"/>
      <c r="AA1114" s="313"/>
      <c r="AB1114" s="301"/>
      <c r="AC1114" s="295"/>
    </row>
    <row r="1115" spans="1:29" ht="15">
      <c r="A1115" s="247" t="s">
        <v>176</v>
      </c>
      <c r="B1115" s="287" t="s">
        <v>9424</v>
      </c>
      <c r="C1115" s="287" t="s">
        <v>3481</v>
      </c>
      <c r="D1115" s="305">
        <v>14</v>
      </c>
      <c r="E1115" s="287" t="s">
        <v>4</v>
      </c>
      <c r="F1115" s="362">
        <v>43707</v>
      </c>
      <c r="G1115" s="363" t="s">
        <v>8860</v>
      </c>
      <c r="H1115" s="363" t="s">
        <v>1297</v>
      </c>
      <c r="I1115" s="364">
        <v>1.47</v>
      </c>
      <c r="J1115" s="364">
        <v>95</v>
      </c>
      <c r="K1115" s="363" t="s">
        <v>438</v>
      </c>
      <c r="L1115" s="292">
        <v>52.27</v>
      </c>
      <c r="M1115" s="293" t="s">
        <v>1298</v>
      </c>
      <c r="N1115" s="293" t="s">
        <v>1299</v>
      </c>
      <c r="O1115" s="294" t="s">
        <v>178</v>
      </c>
      <c r="P1115" s="295">
        <v>-1.3959587</v>
      </c>
      <c r="Q1115" s="295" t="s">
        <v>408</v>
      </c>
      <c r="R1115" s="296">
        <v>0</v>
      </c>
      <c r="S1115" s="365">
        <v>8.8667805547018694E-5</v>
      </c>
      <c r="T1115" s="365">
        <v>6.5224015909401683E-4</v>
      </c>
      <c r="U1115" s="365">
        <v>0.13594349306884324</v>
      </c>
      <c r="V1115" s="366"/>
      <c r="W1115" s="295"/>
      <c r="X1115" s="295"/>
      <c r="Y1115" s="295"/>
      <c r="Z1115" s="313"/>
      <c r="AA1115" s="313"/>
      <c r="AB1115" s="301"/>
      <c r="AC1115" s="295"/>
    </row>
    <row r="1116" spans="1:29" ht="15">
      <c r="A1116" s="247" t="s">
        <v>176</v>
      </c>
      <c r="B1116" s="287" t="s">
        <v>9426</v>
      </c>
      <c r="C1116" s="287" t="s">
        <v>3483</v>
      </c>
      <c r="D1116" s="305">
        <v>15</v>
      </c>
      <c r="E1116" s="287" t="s">
        <v>4</v>
      </c>
      <c r="F1116" s="362">
        <v>43707</v>
      </c>
      <c r="G1116" s="363" t="s">
        <v>8860</v>
      </c>
      <c r="H1116" s="363" t="s">
        <v>4001</v>
      </c>
      <c r="I1116" s="364">
        <v>1.52</v>
      </c>
      <c r="J1116" s="364">
        <v>9</v>
      </c>
      <c r="K1116" s="363" t="s">
        <v>438</v>
      </c>
      <c r="L1116" s="292">
        <v>64.349999999999994</v>
      </c>
      <c r="M1116" s="293" t="s">
        <v>456</v>
      </c>
      <c r="N1116" s="293" t="s">
        <v>4002</v>
      </c>
      <c r="O1116" s="294" t="s">
        <v>178</v>
      </c>
      <c r="P1116" s="295">
        <v>-9.5699900000000007</v>
      </c>
      <c r="Q1116" s="295" t="s">
        <v>447</v>
      </c>
      <c r="R1116" s="296">
        <v>0</v>
      </c>
      <c r="S1116" s="365">
        <v>5.7204461514430323E-3</v>
      </c>
      <c r="T1116" s="365">
        <v>6.0652505131117531E-3</v>
      </c>
      <c r="U1116" s="365">
        <v>0.94315084580211017</v>
      </c>
      <c r="V1116" s="366"/>
      <c r="W1116" s="295"/>
      <c r="X1116" s="295"/>
      <c r="Y1116" s="295"/>
      <c r="Z1116" s="313"/>
      <c r="AA1116" s="313"/>
      <c r="AB1116" s="301"/>
      <c r="AC1116" s="295"/>
    </row>
    <row r="1117" spans="1:29" ht="15">
      <c r="A1117" s="247" t="s">
        <v>176</v>
      </c>
      <c r="B1117" s="287" t="s">
        <v>10967</v>
      </c>
      <c r="C1117" s="287" t="s">
        <v>3488</v>
      </c>
      <c r="D1117" s="305">
        <v>16</v>
      </c>
      <c r="E1117" s="287" t="s">
        <v>4</v>
      </c>
      <c r="F1117" s="362">
        <v>43707</v>
      </c>
      <c r="G1117" s="363" t="s">
        <v>8860</v>
      </c>
      <c r="H1117" s="363" t="s">
        <v>2562</v>
      </c>
      <c r="I1117" s="364">
        <v>1.62</v>
      </c>
      <c r="J1117" s="364">
        <v>4</v>
      </c>
      <c r="K1117" s="363" t="s">
        <v>438</v>
      </c>
      <c r="L1117" s="292">
        <v>33.22</v>
      </c>
      <c r="M1117" s="293" t="s">
        <v>2563</v>
      </c>
      <c r="N1117" s="293" t="s">
        <v>2564</v>
      </c>
      <c r="O1117" s="294" t="s">
        <v>178</v>
      </c>
      <c r="P1117" s="295">
        <v>-40.433926</v>
      </c>
      <c r="Q1117" s="295" t="s">
        <v>447</v>
      </c>
      <c r="R1117" s="296">
        <v>0</v>
      </c>
      <c r="S1117" s="365">
        <v>2.2073458788111116E-4</v>
      </c>
      <c r="T1117" s="365">
        <v>3.8151836302835354E-4</v>
      </c>
      <c r="U1117" s="365">
        <v>0.57856871194613169</v>
      </c>
      <c r="V1117" s="366"/>
      <c r="W1117" s="295"/>
      <c r="X1117" s="295"/>
      <c r="Y1117" s="295"/>
      <c r="Z1117" s="313"/>
      <c r="AA1117" s="313"/>
      <c r="AB1117" s="301"/>
      <c r="AC1117" s="295"/>
    </row>
    <row r="1118" spans="1:29" ht="15">
      <c r="A1118" s="247" t="s">
        <v>176</v>
      </c>
      <c r="B1118" s="287" t="s">
        <v>10968</v>
      </c>
      <c r="C1118" s="287" t="s">
        <v>3493</v>
      </c>
      <c r="D1118" s="305">
        <v>17</v>
      </c>
      <c r="E1118" s="287" t="s">
        <v>4</v>
      </c>
      <c r="F1118" s="362">
        <v>43707</v>
      </c>
      <c r="G1118" s="363" t="s">
        <v>8860</v>
      </c>
      <c r="H1118" s="363" t="s">
        <v>1331</v>
      </c>
      <c r="I1118" s="364">
        <v>1.4</v>
      </c>
      <c r="J1118" s="364">
        <v>3</v>
      </c>
      <c r="K1118" s="363" t="s">
        <v>438</v>
      </c>
      <c r="L1118" s="292">
        <v>56.37</v>
      </c>
      <c r="M1118" s="293" t="s">
        <v>1332</v>
      </c>
      <c r="N1118" s="293" t="s">
        <v>1333</v>
      </c>
      <c r="O1118" s="294" t="s">
        <v>178</v>
      </c>
      <c r="P1118" s="295">
        <v>-5.8145340000000001</v>
      </c>
      <c r="Q1118" s="295" t="s">
        <v>408</v>
      </c>
      <c r="R1118" s="296">
        <v>0</v>
      </c>
      <c r="S1118" s="365">
        <v>5.7194012323908558E-5</v>
      </c>
      <c r="T1118" s="365">
        <v>2.9287745144346067E-4</v>
      </c>
      <c r="U1118" s="365">
        <v>0.19528308527005103</v>
      </c>
      <c r="V1118" s="366"/>
      <c r="W1118" s="295"/>
      <c r="X1118" s="295"/>
      <c r="Y1118" s="295"/>
      <c r="Z1118" s="313"/>
      <c r="AA1118" s="313"/>
      <c r="AB1118" s="301"/>
      <c r="AC1118" s="295"/>
    </row>
    <row r="1119" spans="1:29" ht="15">
      <c r="A1119" s="247" t="s">
        <v>176</v>
      </c>
      <c r="B1119" s="287" t="s">
        <v>10969</v>
      </c>
      <c r="C1119" s="287" t="s">
        <v>3495</v>
      </c>
      <c r="D1119" s="305">
        <v>18</v>
      </c>
      <c r="E1119" s="287" t="s">
        <v>4</v>
      </c>
      <c r="F1119" s="362">
        <v>43707</v>
      </c>
      <c r="G1119" s="363" t="s">
        <v>8860</v>
      </c>
      <c r="H1119" s="363" t="s">
        <v>543</v>
      </c>
      <c r="I1119" s="364">
        <v>1.9</v>
      </c>
      <c r="J1119" s="364">
        <v>45</v>
      </c>
      <c r="K1119" s="363" t="s">
        <v>438</v>
      </c>
      <c r="L1119" s="292">
        <v>21.99</v>
      </c>
      <c r="M1119" s="293" t="s">
        <v>544</v>
      </c>
      <c r="N1119" s="293" t="s">
        <v>545</v>
      </c>
      <c r="O1119" s="294" t="s">
        <v>178</v>
      </c>
      <c r="P1119" s="295">
        <v>-18.555557</v>
      </c>
      <c r="Q1119" s="295" t="s">
        <v>484</v>
      </c>
      <c r="R1119" s="296">
        <v>0</v>
      </c>
      <c r="S1119" s="365">
        <v>2.5896287985184021E-4</v>
      </c>
      <c r="T1119" s="365">
        <v>3.8110823352843374E-4</v>
      </c>
      <c r="U1119" s="365">
        <v>0.67949956749627527</v>
      </c>
      <c r="V1119" s="366"/>
      <c r="W1119" s="295"/>
      <c r="X1119" s="295"/>
      <c r="Y1119" s="295"/>
      <c r="Z1119" s="313"/>
      <c r="AA1119" s="313"/>
      <c r="AB1119" s="301"/>
      <c r="AC1119" s="295"/>
    </row>
    <row r="1120" spans="1:29" ht="15">
      <c r="A1120" s="247" t="s">
        <v>176</v>
      </c>
      <c r="B1120" s="287" t="s">
        <v>10970</v>
      </c>
      <c r="C1120" s="287" t="s">
        <v>3500</v>
      </c>
      <c r="D1120" s="305">
        <v>19</v>
      </c>
      <c r="E1120" s="287" t="s">
        <v>4</v>
      </c>
      <c r="F1120" s="362">
        <v>43707</v>
      </c>
      <c r="G1120" s="363" t="s">
        <v>8860</v>
      </c>
      <c r="H1120" s="363" t="s">
        <v>2577</v>
      </c>
      <c r="I1120" s="364">
        <v>1.46</v>
      </c>
      <c r="J1120" s="364">
        <v>9</v>
      </c>
      <c r="K1120" s="363" t="s">
        <v>438</v>
      </c>
      <c r="L1120" s="292">
        <v>158.61000000000001</v>
      </c>
      <c r="M1120" s="293" t="s">
        <v>2578</v>
      </c>
      <c r="N1120" s="293" t="s">
        <v>2579</v>
      </c>
      <c r="O1120" s="294" t="s">
        <v>178</v>
      </c>
      <c r="P1120" s="295">
        <v>-6.9899740000000001</v>
      </c>
      <c r="Q1120" s="295" t="s">
        <v>404</v>
      </c>
      <c r="R1120" s="296">
        <v>0</v>
      </c>
      <c r="S1120" s="365">
        <v>2.8753290857269674E-3</v>
      </c>
      <c r="T1120" s="365">
        <v>1.542446793833759E-3</v>
      </c>
      <c r="U1120" s="365">
        <v>1.8641350205541438</v>
      </c>
      <c r="V1120" s="366"/>
      <c r="W1120" s="295"/>
      <c r="X1120" s="295"/>
      <c r="Y1120" s="295"/>
      <c r="Z1120" s="313"/>
      <c r="AA1120" s="313"/>
      <c r="AB1120" s="301"/>
      <c r="AC1120" s="295"/>
    </row>
    <row r="1121" spans="1:29" ht="15">
      <c r="A1121" s="247" t="s">
        <v>176</v>
      </c>
      <c r="B1121" s="287" t="s">
        <v>9427</v>
      </c>
      <c r="C1121" s="287" t="s">
        <v>3502</v>
      </c>
      <c r="D1121" s="305">
        <v>20</v>
      </c>
      <c r="E1121" s="287" t="s">
        <v>4</v>
      </c>
      <c r="F1121" s="362">
        <v>43707</v>
      </c>
      <c r="G1121" s="363" t="s">
        <v>8860</v>
      </c>
      <c r="H1121" s="363" t="s">
        <v>576</v>
      </c>
      <c r="I1121" s="364">
        <v>1.44</v>
      </c>
      <c r="J1121" s="364">
        <v>3</v>
      </c>
      <c r="K1121" s="363" t="s">
        <v>438</v>
      </c>
      <c r="L1121" s="292">
        <v>42.68</v>
      </c>
      <c r="M1121" s="293" t="s">
        <v>577</v>
      </c>
      <c r="N1121" s="293" t="s">
        <v>578</v>
      </c>
      <c r="O1121" s="294" t="s">
        <v>178</v>
      </c>
      <c r="P1121" s="295">
        <v>-14.691179999999999</v>
      </c>
      <c r="Q1121" s="295" t="s">
        <v>447</v>
      </c>
      <c r="R1121" s="296">
        <v>0</v>
      </c>
      <c r="S1121" s="365">
        <v>9.006715769083419E-5</v>
      </c>
      <c r="T1121" s="365">
        <v>2.2425085098702651E-4</v>
      </c>
      <c r="U1121" s="365">
        <v>0.40163574539141794</v>
      </c>
      <c r="V1121" s="366"/>
      <c r="W1121" s="295"/>
      <c r="X1121" s="295"/>
      <c r="Y1121" s="295"/>
      <c r="Z1121" s="313"/>
      <c r="AA1121" s="313"/>
      <c r="AB1121" s="301"/>
      <c r="AC1121" s="295"/>
    </row>
    <row r="1122" spans="1:29" ht="15">
      <c r="A1122" s="247" t="s">
        <v>176</v>
      </c>
      <c r="B1122" s="287" t="s">
        <v>9430</v>
      </c>
      <c r="C1122" s="287" t="s">
        <v>3505</v>
      </c>
      <c r="D1122" s="305">
        <v>21</v>
      </c>
      <c r="E1122" s="287" t="s">
        <v>4</v>
      </c>
      <c r="F1122" s="362">
        <v>43707</v>
      </c>
      <c r="G1122" s="363" t="s">
        <v>8860</v>
      </c>
      <c r="H1122" s="363" t="s">
        <v>597</v>
      </c>
      <c r="I1122" s="364">
        <v>1.94</v>
      </c>
      <c r="J1122" s="364">
        <v>67</v>
      </c>
      <c r="K1122" s="363" t="s">
        <v>438</v>
      </c>
      <c r="L1122" s="292">
        <v>9.19</v>
      </c>
      <c r="M1122" s="293" t="s">
        <v>598</v>
      </c>
      <c r="N1122" s="293" t="s">
        <v>599</v>
      </c>
      <c r="O1122" s="294" t="s">
        <v>178</v>
      </c>
      <c r="P1122" s="295">
        <v>-16.907782000000001</v>
      </c>
      <c r="Q1122" s="295" t="s">
        <v>456</v>
      </c>
      <c r="R1122" s="296">
        <v>0</v>
      </c>
      <c r="S1122" s="365">
        <v>6.9823718873783492E-4</v>
      </c>
      <c r="T1122" s="365">
        <v>5.4231368311438136E-4</v>
      </c>
      <c r="U1122" s="365">
        <v>1.2875153448609689</v>
      </c>
      <c r="V1122" s="366"/>
      <c r="W1122" s="295"/>
      <c r="X1122" s="295"/>
      <c r="Y1122" s="295"/>
      <c r="Z1122" s="313"/>
      <c r="AA1122" s="313"/>
      <c r="AB1122" s="301"/>
      <c r="AC1122" s="295"/>
    </row>
    <row r="1123" spans="1:29" ht="15">
      <c r="A1123" s="247" t="s">
        <v>176</v>
      </c>
      <c r="B1123" s="287" t="s">
        <v>10971</v>
      </c>
      <c r="C1123" s="287" t="s">
        <v>3507</v>
      </c>
      <c r="D1123" s="305">
        <v>22</v>
      </c>
      <c r="E1123" s="287" t="s">
        <v>4</v>
      </c>
      <c r="F1123" s="362">
        <v>43707</v>
      </c>
      <c r="G1123" s="363" t="s">
        <v>8860</v>
      </c>
      <c r="H1123" s="363" t="s">
        <v>912</v>
      </c>
      <c r="I1123" s="364">
        <v>1.66</v>
      </c>
      <c r="J1123" s="364">
        <v>11</v>
      </c>
      <c r="K1123" s="363" t="s">
        <v>438</v>
      </c>
      <c r="L1123" s="292">
        <v>62.95</v>
      </c>
      <c r="M1123" s="293" t="s">
        <v>913</v>
      </c>
      <c r="N1123" s="293" t="s">
        <v>914</v>
      </c>
      <c r="O1123" s="294" t="s">
        <v>178</v>
      </c>
      <c r="P1123" s="295">
        <v>-2.9148578999999999</v>
      </c>
      <c r="Q1123" s="295" t="s">
        <v>484</v>
      </c>
      <c r="R1123" s="296">
        <v>0</v>
      </c>
      <c r="S1123" s="365">
        <v>1.3019418022374751E-3</v>
      </c>
      <c r="T1123" s="365">
        <v>6.427425726040297E-4</v>
      </c>
      <c r="U1123" s="365">
        <v>2.0256038073886136</v>
      </c>
      <c r="V1123" s="366"/>
      <c r="W1123" s="295"/>
      <c r="X1123" s="295"/>
      <c r="Y1123" s="295"/>
      <c r="Z1123" s="313"/>
      <c r="AA1123" s="313"/>
      <c r="AB1123" s="301"/>
      <c r="AC1123" s="295"/>
    </row>
    <row r="1124" spans="1:29" ht="15">
      <c r="A1124" s="247" t="s">
        <v>176</v>
      </c>
      <c r="B1124" s="287" t="s">
        <v>10972</v>
      </c>
      <c r="C1124" s="287" t="s">
        <v>3509</v>
      </c>
      <c r="D1124" s="305">
        <v>23</v>
      </c>
      <c r="E1124" s="287" t="s">
        <v>4</v>
      </c>
      <c r="F1124" s="362">
        <v>43707</v>
      </c>
      <c r="G1124" s="363" t="s">
        <v>8860</v>
      </c>
      <c r="H1124" s="363" t="s">
        <v>918</v>
      </c>
      <c r="I1124" s="364">
        <v>1.4</v>
      </c>
      <c r="J1124" s="364">
        <v>23</v>
      </c>
      <c r="K1124" s="363" t="s">
        <v>438</v>
      </c>
      <c r="L1124" s="292">
        <v>13.82</v>
      </c>
      <c r="M1124" s="293" t="s">
        <v>919</v>
      </c>
      <c r="N1124" s="293" t="s">
        <v>920</v>
      </c>
      <c r="O1124" s="294" t="s">
        <v>178</v>
      </c>
      <c r="P1124" s="295">
        <v>-3.8274170000000001</v>
      </c>
      <c r="Q1124" s="295" t="s">
        <v>280</v>
      </c>
      <c r="R1124" s="296">
        <v>0</v>
      </c>
      <c r="S1124" s="365">
        <v>1.396914852091382E-3</v>
      </c>
      <c r="T1124" s="365">
        <v>7.2288764334214829E-4</v>
      </c>
      <c r="U1124" s="365">
        <v>1.9324093653516934</v>
      </c>
      <c r="V1124" s="366"/>
      <c r="W1124" s="295"/>
      <c r="X1124" s="295"/>
      <c r="Y1124" s="295"/>
      <c r="Z1124" s="313"/>
      <c r="AA1124" s="313"/>
      <c r="AB1124" s="301"/>
      <c r="AC1124" s="295"/>
    </row>
    <row r="1125" spans="1:29" ht="15">
      <c r="A1125" s="247" t="s">
        <v>176</v>
      </c>
      <c r="B1125" s="287" t="s">
        <v>10973</v>
      </c>
      <c r="C1125" s="287" t="s">
        <v>3511</v>
      </c>
      <c r="D1125" s="305">
        <v>24</v>
      </c>
      <c r="E1125" s="287" t="s">
        <v>4</v>
      </c>
      <c r="F1125" s="362">
        <v>43707</v>
      </c>
      <c r="G1125" s="363" t="s">
        <v>8860</v>
      </c>
      <c r="H1125" s="363" t="s">
        <v>1386</v>
      </c>
      <c r="I1125" s="364">
        <v>1.77</v>
      </c>
      <c r="J1125" s="364">
        <v>18</v>
      </c>
      <c r="K1125" s="363" t="s">
        <v>438</v>
      </c>
      <c r="L1125" s="292">
        <v>123.73</v>
      </c>
      <c r="M1125" s="293" t="s">
        <v>1387</v>
      </c>
      <c r="N1125" s="293" t="s">
        <v>1388</v>
      </c>
      <c r="O1125" s="294" t="s">
        <v>178</v>
      </c>
      <c r="P1125" s="295">
        <v>-5.5568220000000004</v>
      </c>
      <c r="Q1125" s="295" t="s">
        <v>408</v>
      </c>
      <c r="R1125" s="296">
        <v>0</v>
      </c>
      <c r="S1125" s="365">
        <v>6.3557666413818038E-5</v>
      </c>
      <c r="T1125" s="365">
        <v>1.7827837815782255E-4</v>
      </c>
      <c r="U1125" s="365">
        <v>0.35650799087679064</v>
      </c>
      <c r="V1125" s="366"/>
      <c r="W1125" s="295"/>
      <c r="X1125" s="295"/>
      <c r="Y1125" s="295"/>
      <c r="Z1125" s="313"/>
      <c r="AA1125" s="313"/>
      <c r="AB1125" s="301"/>
      <c r="AC1125" s="295"/>
    </row>
    <row r="1126" spans="1:29" ht="15">
      <c r="A1126" s="247" t="s">
        <v>176</v>
      </c>
      <c r="B1126" s="287" t="s">
        <v>10974</v>
      </c>
      <c r="C1126" s="287" t="s">
        <v>3516</v>
      </c>
      <c r="D1126" s="305">
        <v>25</v>
      </c>
      <c r="E1126" s="287" t="s">
        <v>4</v>
      </c>
      <c r="F1126" s="362">
        <v>43707</v>
      </c>
      <c r="G1126" s="363" t="s">
        <v>8860</v>
      </c>
      <c r="H1126" s="363" t="s">
        <v>4734</v>
      </c>
      <c r="I1126" s="364">
        <v>1.42</v>
      </c>
      <c r="J1126" s="364">
        <v>6</v>
      </c>
      <c r="K1126" s="363" t="s">
        <v>438</v>
      </c>
      <c r="L1126" s="292">
        <v>147.9</v>
      </c>
      <c r="M1126" s="293" t="s">
        <v>4735</v>
      </c>
      <c r="N1126" s="293" t="s">
        <v>4736</v>
      </c>
      <c r="O1126" s="294" t="s">
        <v>178</v>
      </c>
      <c r="P1126" s="295">
        <v>8.4947110000000006</v>
      </c>
      <c r="Q1126" s="295" t="s">
        <v>408</v>
      </c>
      <c r="R1126" s="296">
        <v>0</v>
      </c>
      <c r="S1126" s="365">
        <v>8.6512584612911567E-4</v>
      </c>
      <c r="T1126" s="365">
        <v>9.5222865571135246E-4</v>
      </c>
      <c r="U1126" s="365">
        <v>0.90852742242128015</v>
      </c>
      <c r="V1126" s="366"/>
      <c r="W1126" s="295"/>
      <c r="X1126" s="295"/>
      <c r="Y1126" s="295"/>
      <c r="Z1126" s="313"/>
      <c r="AA1126" s="313"/>
      <c r="AB1126" s="301"/>
      <c r="AC1126" s="295"/>
    </row>
    <row r="1127" spans="1:29" ht="15">
      <c r="A1127" s="247" t="s">
        <v>176</v>
      </c>
      <c r="B1127" s="287" t="s">
        <v>10975</v>
      </c>
      <c r="C1127" s="287" t="s">
        <v>3518</v>
      </c>
      <c r="D1127" s="305">
        <v>26</v>
      </c>
      <c r="E1127" s="287" t="s">
        <v>4</v>
      </c>
      <c r="F1127" s="362">
        <v>43707</v>
      </c>
      <c r="G1127" s="363" t="s">
        <v>8860</v>
      </c>
      <c r="H1127" s="363" t="s">
        <v>7343</v>
      </c>
      <c r="I1127" s="364">
        <v>1.42</v>
      </c>
      <c r="J1127" s="364">
        <v>6</v>
      </c>
      <c r="K1127" s="363" t="s">
        <v>438</v>
      </c>
      <c r="L1127" s="292">
        <v>210.51</v>
      </c>
      <c r="M1127" s="293" t="s">
        <v>7344</v>
      </c>
      <c r="N1127" s="293" t="s">
        <v>7345</v>
      </c>
      <c r="O1127" s="294" t="s">
        <v>178</v>
      </c>
      <c r="P1127" s="295">
        <v>0.9107828</v>
      </c>
      <c r="Q1127" s="295" t="s">
        <v>447</v>
      </c>
      <c r="R1127" s="296">
        <v>0</v>
      </c>
      <c r="S1127" s="365">
        <v>9.5137406628532917E-4</v>
      </c>
      <c r="T1127" s="365">
        <v>1.2720014234421924E-3</v>
      </c>
      <c r="U1127" s="365">
        <v>0.74793474971969287</v>
      </c>
      <c r="V1127" s="366"/>
      <c r="W1127" s="295"/>
      <c r="X1127" s="295"/>
      <c r="Y1127" s="295"/>
      <c r="Z1127" s="313"/>
      <c r="AA1127" s="313"/>
      <c r="AB1127" s="301"/>
      <c r="AC1127" s="295"/>
    </row>
    <row r="1128" spans="1:29" ht="15">
      <c r="A1128" s="247" t="s">
        <v>176</v>
      </c>
      <c r="B1128" s="287" t="s">
        <v>9428</v>
      </c>
      <c r="C1128" s="287" t="s">
        <v>3520</v>
      </c>
      <c r="D1128" s="305">
        <v>27</v>
      </c>
      <c r="E1128" s="287" t="s">
        <v>4</v>
      </c>
      <c r="F1128" s="362">
        <v>43707</v>
      </c>
      <c r="G1128" s="363" t="s">
        <v>8860</v>
      </c>
      <c r="H1128" s="363" t="s">
        <v>4051</v>
      </c>
      <c r="I1128" s="364">
        <v>1.64</v>
      </c>
      <c r="J1128" s="364">
        <v>131</v>
      </c>
      <c r="K1128" s="363" t="s">
        <v>438</v>
      </c>
      <c r="L1128" s="292">
        <v>52.88</v>
      </c>
      <c r="M1128" s="293" t="s">
        <v>4052</v>
      </c>
      <c r="N1128" s="293" t="s">
        <v>4053</v>
      </c>
      <c r="O1128" s="294" t="s">
        <v>178</v>
      </c>
      <c r="P1128" s="295">
        <v>-19.069475000000001</v>
      </c>
      <c r="Q1128" s="295" t="s">
        <v>408</v>
      </c>
      <c r="R1128" s="296">
        <v>0</v>
      </c>
      <c r="S1128" s="365">
        <v>6.3354414140060072E-5</v>
      </c>
      <c r="T1128" s="365">
        <v>4.4770226486830455E-4</v>
      </c>
      <c r="U1128" s="365">
        <v>0.14151014884567609</v>
      </c>
      <c r="V1128" s="366"/>
      <c r="W1128" s="295"/>
      <c r="X1128" s="295"/>
      <c r="Y1128" s="295"/>
      <c r="Z1128" s="313"/>
      <c r="AA1128" s="313"/>
      <c r="AB1128" s="301"/>
      <c r="AC1128" s="295"/>
    </row>
    <row r="1129" spans="1:29" ht="15">
      <c r="A1129" s="247" t="s">
        <v>176</v>
      </c>
      <c r="B1129" s="287" t="s">
        <v>10976</v>
      </c>
      <c r="C1129" s="287" t="s">
        <v>3522</v>
      </c>
      <c r="D1129" s="305">
        <v>28</v>
      </c>
      <c r="E1129" s="287" t="s">
        <v>4</v>
      </c>
      <c r="F1129" s="362">
        <v>43707</v>
      </c>
      <c r="G1129" s="363" t="s">
        <v>8860</v>
      </c>
      <c r="H1129" s="363" t="s">
        <v>2616</v>
      </c>
      <c r="I1129" s="364">
        <v>1.85</v>
      </c>
      <c r="J1129" s="364">
        <v>47</v>
      </c>
      <c r="K1129" s="363" t="s">
        <v>438</v>
      </c>
      <c r="L1129" s="292">
        <v>11.84</v>
      </c>
      <c r="M1129" s="293" t="s">
        <v>2617</v>
      </c>
      <c r="N1129" s="293" t="s">
        <v>2618</v>
      </c>
      <c r="O1129" s="294" t="s">
        <v>178</v>
      </c>
      <c r="P1129" s="295">
        <v>-15.849322000000001</v>
      </c>
      <c r="Q1129" s="295" t="s">
        <v>484</v>
      </c>
      <c r="R1129" s="296">
        <v>0</v>
      </c>
      <c r="S1129" s="365">
        <v>4.8139618462524476E-4</v>
      </c>
      <c r="T1129" s="365">
        <v>4.0689122543533478E-4</v>
      </c>
      <c r="U1129" s="365">
        <v>1.1831078050655843</v>
      </c>
      <c r="V1129" s="366"/>
      <c r="W1129" s="295"/>
      <c r="X1129" s="295"/>
      <c r="Y1129" s="295"/>
      <c r="Z1129" s="313"/>
      <c r="AA1129" s="313"/>
      <c r="AB1129" s="301"/>
      <c r="AC1129" s="295"/>
    </row>
    <row r="1130" spans="1:29" ht="15">
      <c r="A1130" s="247" t="s">
        <v>176</v>
      </c>
      <c r="B1130" s="287" t="s">
        <v>9429</v>
      </c>
      <c r="C1130" s="287" t="s">
        <v>3524</v>
      </c>
      <c r="D1130" s="305">
        <v>29</v>
      </c>
      <c r="E1130" s="287" t="s">
        <v>4</v>
      </c>
      <c r="F1130" s="362">
        <v>43707</v>
      </c>
      <c r="G1130" s="363" t="s">
        <v>8860</v>
      </c>
      <c r="H1130" s="363" t="s">
        <v>2621</v>
      </c>
      <c r="I1130" s="364">
        <v>1.47</v>
      </c>
      <c r="J1130" s="364">
        <v>3</v>
      </c>
      <c r="K1130" s="363" t="s">
        <v>438</v>
      </c>
      <c r="L1130" s="292">
        <v>49.21</v>
      </c>
      <c r="M1130" s="293" t="s">
        <v>2622</v>
      </c>
      <c r="N1130" s="293" t="s">
        <v>2623</v>
      </c>
      <c r="O1130" s="294" t="s">
        <v>178</v>
      </c>
      <c r="P1130" s="295">
        <v>-12.732756</v>
      </c>
      <c r="Q1130" s="295" t="s">
        <v>280</v>
      </c>
      <c r="R1130" s="296">
        <v>0</v>
      </c>
      <c r="S1130" s="365">
        <v>5.3876083485096364E-4</v>
      </c>
      <c r="T1130" s="365">
        <v>1.2837513986382529E-3</v>
      </c>
      <c r="U1130" s="365">
        <v>0.41967692142143526</v>
      </c>
      <c r="V1130" s="366"/>
      <c r="W1130" s="295"/>
      <c r="X1130" s="295"/>
      <c r="Y1130" s="295"/>
      <c r="Z1130" s="313"/>
      <c r="AA1130" s="313"/>
      <c r="AB1130" s="301"/>
      <c r="AC1130" s="295"/>
    </row>
    <row r="1131" spans="1:29" ht="15">
      <c r="A1131" s="247" t="s">
        <v>176</v>
      </c>
      <c r="B1131" s="287" t="s">
        <v>10977</v>
      </c>
      <c r="C1131" s="287" t="s">
        <v>3526</v>
      </c>
      <c r="D1131" s="305">
        <v>30</v>
      </c>
      <c r="E1131" s="287" t="s">
        <v>4</v>
      </c>
      <c r="F1131" s="362">
        <v>43707</v>
      </c>
      <c r="G1131" s="363" t="s">
        <v>8860</v>
      </c>
      <c r="H1131" s="363" t="s">
        <v>1421</v>
      </c>
      <c r="I1131" s="364">
        <v>1.63</v>
      </c>
      <c r="J1131" s="364">
        <v>15</v>
      </c>
      <c r="K1131" s="363" t="s">
        <v>438</v>
      </c>
      <c r="L1131" s="292">
        <v>45.27</v>
      </c>
      <c r="M1131" s="293" t="s">
        <v>1422</v>
      </c>
      <c r="N1131" s="293" t="s">
        <v>1423</v>
      </c>
      <c r="O1131" s="294" t="s">
        <v>178</v>
      </c>
      <c r="P1131" s="295">
        <v>0.84651710000000002</v>
      </c>
      <c r="Q1131" s="295" t="s">
        <v>484</v>
      </c>
      <c r="R1131" s="296">
        <v>0</v>
      </c>
      <c r="S1131" s="365">
        <v>1.9212157179912908E-3</v>
      </c>
      <c r="T1131" s="365">
        <v>2.0128934427624443E-3</v>
      </c>
      <c r="U1131" s="365">
        <v>0.95445475511841438</v>
      </c>
      <c r="V1131" s="366"/>
      <c r="W1131" s="295"/>
      <c r="X1131" s="295"/>
      <c r="Y1131" s="295"/>
      <c r="Z1131" s="313"/>
      <c r="AA1131" s="313"/>
      <c r="AB1131" s="301"/>
      <c r="AC1131" s="295"/>
    </row>
    <row r="1132" spans="1:29" ht="15">
      <c r="A1132" s="247" t="s">
        <v>10978</v>
      </c>
      <c r="B1132" s="287" t="s">
        <v>10979</v>
      </c>
      <c r="C1132" s="287" t="s">
        <v>3531</v>
      </c>
      <c r="D1132" s="305">
        <v>31</v>
      </c>
      <c r="E1132" s="287" t="s">
        <v>4</v>
      </c>
      <c r="F1132" s="362">
        <v>43707</v>
      </c>
      <c r="G1132" s="363" t="s">
        <v>8860</v>
      </c>
      <c r="H1132" s="363" t="s">
        <v>670</v>
      </c>
      <c r="I1132" s="364">
        <v>1.42</v>
      </c>
      <c r="J1132" s="364">
        <v>1</v>
      </c>
      <c r="K1132" s="363" t="s">
        <v>438</v>
      </c>
      <c r="L1132" s="292">
        <v>18.39</v>
      </c>
      <c r="M1132" s="293" t="s">
        <v>671</v>
      </c>
      <c r="N1132" s="293" t="s">
        <v>672</v>
      </c>
      <c r="O1132" s="294" t="s">
        <v>178</v>
      </c>
      <c r="P1132" s="295">
        <v>-26.994842999999999</v>
      </c>
      <c r="Q1132" s="295" t="s">
        <v>484</v>
      </c>
      <c r="R1132" s="296">
        <v>0</v>
      </c>
      <c r="S1132" s="365">
        <v>1.1304862415569445E-4</v>
      </c>
      <c r="T1132" s="365">
        <v>2.7063376238452535E-4</v>
      </c>
      <c r="U1132" s="365">
        <v>0.41771811158975519</v>
      </c>
      <c r="V1132" s="366"/>
      <c r="W1132" s="295"/>
      <c r="X1132" s="295"/>
      <c r="Y1132" s="295"/>
      <c r="Z1132" s="313"/>
      <c r="AA1132" s="313"/>
      <c r="AB1132" s="301"/>
      <c r="AC1132" s="295"/>
    </row>
    <row r="1133" spans="1:29" ht="15">
      <c r="A1133" s="247" t="s">
        <v>176</v>
      </c>
      <c r="B1133" s="287" t="s">
        <v>10980</v>
      </c>
      <c r="C1133" s="287" t="s">
        <v>3536</v>
      </c>
      <c r="D1133" s="305">
        <v>32</v>
      </c>
      <c r="E1133" s="287" t="s">
        <v>4</v>
      </c>
      <c r="F1133" s="362">
        <v>43707</v>
      </c>
      <c r="G1133" s="363" t="s">
        <v>8860</v>
      </c>
      <c r="H1133" s="363" t="s">
        <v>951</v>
      </c>
      <c r="I1133" s="364">
        <v>2.12</v>
      </c>
      <c r="J1133" s="364">
        <v>18</v>
      </c>
      <c r="K1133" s="363" t="s">
        <v>438</v>
      </c>
      <c r="L1133" s="292">
        <v>17.57</v>
      </c>
      <c r="M1133" s="293" t="s">
        <v>952</v>
      </c>
      <c r="N1133" s="293" t="s">
        <v>953</v>
      </c>
      <c r="O1133" s="294" t="s">
        <v>178</v>
      </c>
      <c r="P1133" s="295">
        <v>-38.264229999999998</v>
      </c>
      <c r="Q1133" s="295" t="s">
        <v>456</v>
      </c>
      <c r="R1133" s="296">
        <v>0</v>
      </c>
      <c r="S1133" s="365">
        <v>1.9748215168969289E-5</v>
      </c>
      <c r="T1133" s="365">
        <v>1.2538336646066315E-4</v>
      </c>
      <c r="U1133" s="365">
        <v>0.15750267141826144</v>
      </c>
      <c r="V1133" s="366"/>
      <c r="W1133" s="295"/>
      <c r="X1133" s="295"/>
      <c r="Y1133" s="295"/>
      <c r="Z1133" s="313"/>
      <c r="AA1133" s="313"/>
      <c r="AB1133" s="301"/>
      <c r="AC1133" s="295"/>
    </row>
    <row r="1134" spans="1:29" ht="15">
      <c r="A1134" s="247" t="s">
        <v>176</v>
      </c>
      <c r="B1134" s="287" t="s">
        <v>10981</v>
      </c>
      <c r="C1134" s="287" t="s">
        <v>3538</v>
      </c>
      <c r="D1134" s="305">
        <v>33</v>
      </c>
      <c r="E1134" s="287" t="s">
        <v>4</v>
      </c>
      <c r="F1134" s="362">
        <v>43707</v>
      </c>
      <c r="G1134" s="363" t="s">
        <v>8860</v>
      </c>
      <c r="H1134" s="363" t="s">
        <v>3386</v>
      </c>
      <c r="I1134" s="364">
        <v>1.42</v>
      </c>
      <c r="J1134" s="364">
        <v>3</v>
      </c>
      <c r="K1134" s="363" t="s">
        <v>438</v>
      </c>
      <c r="L1134" s="292">
        <v>48.98</v>
      </c>
      <c r="M1134" s="293" t="s">
        <v>3387</v>
      </c>
      <c r="N1134" s="293" t="s">
        <v>3388</v>
      </c>
      <c r="O1134" s="294" t="s">
        <v>178</v>
      </c>
      <c r="P1134" s="295">
        <v>-9.9301220000000008</v>
      </c>
      <c r="Q1134" s="295" t="s">
        <v>408</v>
      </c>
      <c r="R1134" s="296">
        <v>0</v>
      </c>
      <c r="S1134" s="365">
        <v>3.2820789849858284E-4</v>
      </c>
      <c r="T1134" s="365">
        <v>6.0584611700120164E-4</v>
      </c>
      <c r="U1134" s="365">
        <v>0.54173475621686928</v>
      </c>
      <c r="V1134" s="366"/>
      <c r="W1134" s="295"/>
      <c r="X1134" s="295"/>
      <c r="Y1134" s="295"/>
      <c r="Z1134" s="313"/>
      <c r="AA1134" s="313"/>
      <c r="AB1134" s="301"/>
      <c r="AC1134" s="295"/>
    </row>
    <row r="1135" spans="1:29" ht="15">
      <c r="A1135" s="247" t="s">
        <v>176</v>
      </c>
      <c r="B1135" s="287" t="s">
        <v>10982</v>
      </c>
      <c r="C1135" s="287" t="s">
        <v>3540</v>
      </c>
      <c r="D1135" s="305">
        <v>34</v>
      </c>
      <c r="E1135" s="287" t="s">
        <v>4</v>
      </c>
      <c r="F1135" s="362">
        <v>43707</v>
      </c>
      <c r="G1135" s="363" t="s">
        <v>8860</v>
      </c>
      <c r="H1135" s="363" t="s">
        <v>677</v>
      </c>
      <c r="I1135" s="364">
        <v>1.71</v>
      </c>
      <c r="J1135" s="364">
        <v>18</v>
      </c>
      <c r="K1135" s="363" t="s">
        <v>438</v>
      </c>
      <c r="L1135" s="292">
        <v>167.51</v>
      </c>
      <c r="M1135" s="293" t="s">
        <v>678</v>
      </c>
      <c r="N1135" s="293" t="s">
        <v>679</v>
      </c>
      <c r="O1135" s="294" t="s">
        <v>178</v>
      </c>
      <c r="P1135" s="295">
        <v>-0.71716904999999997</v>
      </c>
      <c r="Q1135" s="295" t="s">
        <v>408</v>
      </c>
      <c r="R1135" s="296">
        <v>0</v>
      </c>
      <c r="S1135" s="365">
        <v>3.3034716497340765E-3</v>
      </c>
      <c r="T1135" s="365">
        <v>4.1883405082981948E-3</v>
      </c>
      <c r="U1135" s="365">
        <v>0.78873043946380139</v>
      </c>
      <c r="V1135" s="366"/>
      <c r="W1135" s="295"/>
      <c r="X1135" s="295"/>
      <c r="Y1135" s="295"/>
      <c r="Z1135" s="313"/>
      <c r="AA1135" s="313"/>
      <c r="AB1135" s="301"/>
      <c r="AC1135" s="295"/>
    </row>
    <row r="1136" spans="1:29" ht="15">
      <c r="A1136" s="247" t="s">
        <v>176</v>
      </c>
      <c r="B1136" s="287" t="s">
        <v>10983</v>
      </c>
      <c r="C1136" s="287" t="s">
        <v>3542</v>
      </c>
      <c r="D1136" s="305">
        <v>35</v>
      </c>
      <c r="E1136" s="287" t="s">
        <v>4</v>
      </c>
      <c r="F1136" s="362">
        <v>43707</v>
      </c>
      <c r="G1136" s="363" t="s">
        <v>8860</v>
      </c>
      <c r="H1136" s="363" t="s">
        <v>698</v>
      </c>
      <c r="I1136" s="364">
        <v>1.49</v>
      </c>
      <c r="J1136" s="364">
        <v>26</v>
      </c>
      <c r="K1136" s="363" t="s">
        <v>438</v>
      </c>
      <c r="L1136" s="292">
        <v>100.58</v>
      </c>
      <c r="M1136" s="293" t="s">
        <v>699</v>
      </c>
      <c r="N1136" s="293" t="s">
        <v>700</v>
      </c>
      <c r="O1136" s="294" t="s">
        <v>178</v>
      </c>
      <c r="P1136" s="295">
        <v>-0.38625002000000003</v>
      </c>
      <c r="Q1136" s="295" t="s">
        <v>408</v>
      </c>
      <c r="R1136" s="296">
        <v>0</v>
      </c>
      <c r="S1136" s="365">
        <v>1.6606918414469485E-4</v>
      </c>
      <c r="T1136" s="365">
        <v>3.9242860368313094E-4</v>
      </c>
      <c r="U1136" s="365">
        <v>0.42318317927402793</v>
      </c>
      <c r="V1136" s="366"/>
      <c r="W1136" s="295"/>
      <c r="X1136" s="295"/>
      <c r="Y1136" s="295"/>
      <c r="Z1136" s="313"/>
      <c r="AA1136" s="313"/>
      <c r="AB1136" s="301"/>
      <c r="AC1136" s="295"/>
    </row>
    <row r="1137" spans="1:29" ht="15">
      <c r="A1137" s="247" t="s">
        <v>176</v>
      </c>
      <c r="B1137" s="287" t="s">
        <v>10984</v>
      </c>
      <c r="C1137" s="287" t="s">
        <v>3544</v>
      </c>
      <c r="D1137" s="305">
        <v>36</v>
      </c>
      <c r="E1137" s="287" t="s">
        <v>4</v>
      </c>
      <c r="F1137" s="362">
        <v>43707</v>
      </c>
      <c r="G1137" s="363" t="s">
        <v>8860</v>
      </c>
      <c r="H1137" s="363" t="s">
        <v>1676</v>
      </c>
      <c r="I1137" s="364">
        <v>1.41</v>
      </c>
      <c r="J1137" s="364">
        <v>4</v>
      </c>
      <c r="K1137" s="363" t="s">
        <v>438</v>
      </c>
      <c r="L1137" s="292">
        <v>77.77</v>
      </c>
      <c r="M1137" s="293" t="s">
        <v>1677</v>
      </c>
      <c r="N1137" s="293" t="s">
        <v>1678</v>
      </c>
      <c r="O1137" s="294" t="s">
        <v>178</v>
      </c>
      <c r="P1137" s="295">
        <v>6.3012480000000002</v>
      </c>
      <c r="Q1137" s="295" t="s">
        <v>447</v>
      </c>
      <c r="R1137" s="296">
        <v>0</v>
      </c>
      <c r="S1137" s="365">
        <v>5.6386010096465934E-3</v>
      </c>
      <c r="T1137" s="365">
        <v>3.784105746715752E-3</v>
      </c>
      <c r="U1137" s="365">
        <v>1.490074904629811</v>
      </c>
      <c r="V1137" s="366"/>
      <c r="W1137" s="295"/>
      <c r="X1137" s="295"/>
      <c r="Y1137" s="295"/>
      <c r="Z1137" s="313"/>
      <c r="AA1137" s="313"/>
      <c r="AB1137" s="301"/>
      <c r="AC1137" s="295"/>
    </row>
    <row r="1138" spans="1:29" ht="15">
      <c r="A1138" s="247" t="s">
        <v>176</v>
      </c>
      <c r="B1138" s="287" t="s">
        <v>10985</v>
      </c>
      <c r="C1138" s="287" t="s">
        <v>3546</v>
      </c>
      <c r="D1138" s="305">
        <v>37</v>
      </c>
      <c r="E1138" s="287" t="s">
        <v>4</v>
      </c>
      <c r="F1138" s="362">
        <v>43707</v>
      </c>
      <c r="G1138" s="363" t="s">
        <v>8860</v>
      </c>
      <c r="H1138" s="363" t="s">
        <v>712</v>
      </c>
      <c r="I1138" s="364">
        <v>1.76</v>
      </c>
      <c r="J1138" s="364">
        <v>11</v>
      </c>
      <c r="K1138" s="363" t="s">
        <v>438</v>
      </c>
      <c r="L1138" s="292">
        <v>194.62</v>
      </c>
      <c r="M1138" s="293" t="s">
        <v>713</v>
      </c>
      <c r="N1138" s="293" t="s">
        <v>714</v>
      </c>
      <c r="O1138" s="294" t="s">
        <v>178</v>
      </c>
      <c r="P1138" s="295">
        <v>-16.101223000000001</v>
      </c>
      <c r="Q1138" s="295" t="s">
        <v>408</v>
      </c>
      <c r="R1138" s="296">
        <v>0</v>
      </c>
      <c r="S1138" s="365">
        <v>3.0921661852883954E-4</v>
      </c>
      <c r="T1138" s="365">
        <v>4.152422105919032E-4</v>
      </c>
      <c r="U1138" s="365">
        <v>0.74466566895516129</v>
      </c>
      <c r="V1138" s="366"/>
      <c r="W1138" s="295"/>
      <c r="X1138" s="295"/>
      <c r="Y1138" s="295"/>
      <c r="Z1138" s="313"/>
      <c r="AA1138" s="313"/>
      <c r="AB1138" s="301"/>
      <c r="AC1138" s="295"/>
    </row>
    <row r="1139" spans="1:29" ht="15">
      <c r="A1139" s="247" t="s">
        <v>176</v>
      </c>
      <c r="B1139" s="287" t="s">
        <v>9434</v>
      </c>
      <c r="C1139" s="287" t="s">
        <v>3548</v>
      </c>
      <c r="D1139" s="305">
        <v>38</v>
      </c>
      <c r="E1139" s="287" t="s">
        <v>4</v>
      </c>
      <c r="F1139" s="362">
        <v>43707</v>
      </c>
      <c r="G1139" s="363" t="s">
        <v>8860</v>
      </c>
      <c r="H1139" s="363" t="s">
        <v>738</v>
      </c>
      <c r="I1139" s="364">
        <v>1.51</v>
      </c>
      <c r="J1139" s="364">
        <v>11</v>
      </c>
      <c r="K1139" s="363" t="s">
        <v>438</v>
      </c>
      <c r="L1139" s="292">
        <v>45</v>
      </c>
      <c r="M1139" s="293" t="s">
        <v>739</v>
      </c>
      <c r="N1139" s="293" t="s">
        <v>740</v>
      </c>
      <c r="O1139" s="294" t="s">
        <v>178</v>
      </c>
      <c r="P1139" s="295">
        <v>-8.7221089999999997</v>
      </c>
      <c r="Q1139" s="295" t="s">
        <v>447</v>
      </c>
      <c r="R1139" s="296">
        <v>0</v>
      </c>
      <c r="S1139" s="365">
        <v>2.9886573550486577E-4</v>
      </c>
      <c r="T1139" s="365">
        <v>4.2444228701727418E-4</v>
      </c>
      <c r="U1139" s="365">
        <v>0.70413751090899757</v>
      </c>
      <c r="V1139" s="366"/>
      <c r="W1139" s="295"/>
      <c r="X1139" s="295"/>
      <c r="Y1139" s="295"/>
      <c r="Z1139" s="313"/>
      <c r="AA1139" s="313"/>
      <c r="AB1139" s="301"/>
      <c r="AC1139" s="295"/>
    </row>
    <row r="1140" spans="1:29" ht="15">
      <c r="A1140" s="247" t="s">
        <v>9435</v>
      </c>
      <c r="B1140" s="287" t="s">
        <v>9436</v>
      </c>
      <c r="C1140" s="287" t="s">
        <v>3550</v>
      </c>
      <c r="D1140" s="305">
        <v>39</v>
      </c>
      <c r="E1140" s="287" t="s">
        <v>4</v>
      </c>
      <c r="F1140" s="362">
        <v>43707</v>
      </c>
      <c r="G1140" s="363" t="s">
        <v>8860</v>
      </c>
      <c r="H1140" s="363" t="s">
        <v>743</v>
      </c>
      <c r="I1140" s="364">
        <v>1.4</v>
      </c>
      <c r="J1140" s="364">
        <v>1</v>
      </c>
      <c r="K1140" s="363" t="s">
        <v>438</v>
      </c>
      <c r="L1140" s="292">
        <v>84.87</v>
      </c>
      <c r="M1140" s="293" t="s">
        <v>744</v>
      </c>
      <c r="N1140" s="293" t="s">
        <v>745</v>
      </c>
      <c r="O1140" s="294" t="s">
        <v>178</v>
      </c>
      <c r="P1140" s="295">
        <v>-9.6358540000000001</v>
      </c>
      <c r="Q1140" s="295" t="s">
        <v>404</v>
      </c>
      <c r="R1140" s="296">
        <v>0</v>
      </c>
      <c r="S1140" s="365">
        <v>1.6380570537349008E-4</v>
      </c>
      <c r="T1140" s="365">
        <v>3.7201700844447845E-4</v>
      </c>
      <c r="U1140" s="365">
        <v>0.44031778562602253</v>
      </c>
      <c r="V1140" s="366"/>
      <c r="W1140" s="295"/>
      <c r="X1140" s="295"/>
      <c r="Y1140" s="295"/>
      <c r="Z1140" s="313"/>
      <c r="AA1140" s="313"/>
      <c r="AB1140" s="301"/>
      <c r="AC1140" s="295"/>
    </row>
    <row r="1141" spans="1:29" ht="15">
      <c r="A1141" s="247" t="s">
        <v>176</v>
      </c>
      <c r="B1141" s="287" t="s">
        <v>9438</v>
      </c>
      <c r="C1141" s="287" t="s">
        <v>3553</v>
      </c>
      <c r="D1141" s="305">
        <v>40</v>
      </c>
      <c r="E1141" s="287" t="s">
        <v>4</v>
      </c>
      <c r="F1141" s="362">
        <v>43707</v>
      </c>
      <c r="G1141" s="363" t="s">
        <v>8860</v>
      </c>
      <c r="H1141" s="363" t="s">
        <v>1513</v>
      </c>
      <c r="I1141" s="364">
        <v>2.1</v>
      </c>
      <c r="J1141" s="364">
        <v>60</v>
      </c>
      <c r="K1141" s="363" t="s">
        <v>438</v>
      </c>
      <c r="L1141" s="292">
        <v>112.56</v>
      </c>
      <c r="M1141" s="293" t="s">
        <v>1514</v>
      </c>
      <c r="N1141" s="293" t="s">
        <v>1515</v>
      </c>
      <c r="O1141" s="294" t="s">
        <v>178</v>
      </c>
      <c r="P1141" s="295">
        <v>-11.054921</v>
      </c>
      <c r="Q1141" s="295" t="s">
        <v>447</v>
      </c>
      <c r="R1141" s="296">
        <v>0</v>
      </c>
      <c r="S1141" s="365">
        <v>1.6892477822861416E-4</v>
      </c>
      <c r="T1141" s="365">
        <v>3.4939015504289583E-4</v>
      </c>
      <c r="U1141" s="365">
        <v>0.48348465401915713</v>
      </c>
      <c r="V1141" s="366"/>
      <c r="W1141" s="295"/>
      <c r="X1141" s="295"/>
      <c r="Y1141" s="295"/>
      <c r="Z1141" s="313"/>
      <c r="AA1141" s="313"/>
      <c r="AB1141" s="301"/>
      <c r="AC1141" s="295"/>
    </row>
    <row r="1142" spans="1:29" ht="15">
      <c r="A1142" s="247" t="s">
        <v>176</v>
      </c>
      <c r="B1142" s="287" t="s">
        <v>10986</v>
      </c>
      <c r="C1142" s="287" t="s">
        <v>3555</v>
      </c>
      <c r="D1142" s="305">
        <v>41</v>
      </c>
      <c r="E1142" s="287" t="s">
        <v>4</v>
      </c>
      <c r="F1142" s="362">
        <v>43707</v>
      </c>
      <c r="G1142" s="363" t="s">
        <v>8860</v>
      </c>
      <c r="H1142" s="363" t="s">
        <v>1011</v>
      </c>
      <c r="I1142" s="364">
        <v>1.57</v>
      </c>
      <c r="J1142" s="364">
        <v>4</v>
      </c>
      <c r="K1142" s="363" t="s">
        <v>438</v>
      </c>
      <c r="L1142" s="292">
        <v>57.27</v>
      </c>
      <c r="M1142" s="293" t="s">
        <v>1012</v>
      </c>
      <c r="N1142" s="293" t="s">
        <v>1013</v>
      </c>
      <c r="O1142" s="294" t="s">
        <v>178</v>
      </c>
      <c r="P1142" s="295">
        <v>6.2720419999999999</v>
      </c>
      <c r="Q1142" s="295" t="s">
        <v>447</v>
      </c>
      <c r="R1142" s="296">
        <v>0</v>
      </c>
      <c r="S1142" s="365">
        <v>6.6642844244459989E-5</v>
      </c>
      <c r="T1142" s="365">
        <v>6.7768448827046899E-4</v>
      </c>
      <c r="U1142" s="365">
        <v>9.8339043312826016E-2</v>
      </c>
      <c r="V1142" s="366"/>
      <c r="W1142" s="295"/>
      <c r="X1142" s="295"/>
      <c r="Y1142" s="295"/>
      <c r="Z1142" s="313"/>
      <c r="AA1142" s="313"/>
      <c r="AB1142" s="301"/>
      <c r="AC1142" s="295"/>
    </row>
    <row r="1143" spans="1:29" ht="15">
      <c r="A1143" s="247" t="s">
        <v>176</v>
      </c>
      <c r="B1143" s="287" t="s">
        <v>10987</v>
      </c>
      <c r="C1143" s="287" t="s">
        <v>3557</v>
      </c>
      <c r="D1143" s="305">
        <v>42</v>
      </c>
      <c r="E1143" s="287" t="s">
        <v>4</v>
      </c>
      <c r="F1143" s="362">
        <v>43707</v>
      </c>
      <c r="G1143" s="363" t="s">
        <v>8860</v>
      </c>
      <c r="H1143" s="363" t="s">
        <v>2683</v>
      </c>
      <c r="I1143" s="364">
        <v>1.45</v>
      </c>
      <c r="J1143" s="364">
        <v>12</v>
      </c>
      <c r="K1143" s="363" t="s">
        <v>438</v>
      </c>
      <c r="L1143" s="292">
        <v>34.18</v>
      </c>
      <c r="M1143" s="293" t="s">
        <v>2684</v>
      </c>
      <c r="N1143" s="293" t="s">
        <v>2685</v>
      </c>
      <c r="O1143" s="294" t="s">
        <v>178</v>
      </c>
      <c r="P1143" s="295">
        <v>-5.1872372999999996</v>
      </c>
      <c r="Q1143" s="295" t="s">
        <v>447</v>
      </c>
      <c r="R1143" s="296">
        <v>0</v>
      </c>
      <c r="S1143" s="365">
        <v>1.4024575609605181E-4</v>
      </c>
      <c r="T1143" s="365">
        <v>3.5194718778909235E-4</v>
      </c>
      <c r="U1143" s="365">
        <v>0.39848523006268599</v>
      </c>
      <c r="V1143" s="366"/>
      <c r="W1143" s="295"/>
      <c r="X1143" s="295"/>
      <c r="Y1143" s="295"/>
      <c r="Z1143" s="313"/>
      <c r="AA1143" s="313"/>
      <c r="AB1143" s="301"/>
      <c r="AC1143" s="295"/>
    </row>
    <row r="1144" spans="1:29" ht="15">
      <c r="A1144" s="247" t="s">
        <v>176</v>
      </c>
      <c r="B1144" s="287" t="s">
        <v>10988</v>
      </c>
      <c r="C1144" s="287" t="s">
        <v>3559</v>
      </c>
      <c r="D1144" s="305">
        <v>43</v>
      </c>
      <c r="E1144" s="287" t="s">
        <v>4</v>
      </c>
      <c r="F1144" s="362">
        <v>43707</v>
      </c>
      <c r="G1144" s="363" t="s">
        <v>8860</v>
      </c>
      <c r="H1144" s="363" t="s">
        <v>1016</v>
      </c>
      <c r="I1144" s="364">
        <v>1.43</v>
      </c>
      <c r="J1144" s="364">
        <v>9</v>
      </c>
      <c r="K1144" s="363" t="s">
        <v>438</v>
      </c>
      <c r="L1144" s="292">
        <v>26.31</v>
      </c>
      <c r="M1144" s="293" t="s">
        <v>1017</v>
      </c>
      <c r="N1144" s="293" t="s">
        <v>1018</v>
      </c>
      <c r="O1144" s="294" t="s">
        <v>178</v>
      </c>
      <c r="P1144" s="295">
        <v>3.5419106</v>
      </c>
      <c r="Q1144" s="295" t="s">
        <v>447</v>
      </c>
      <c r="R1144" s="296">
        <v>0</v>
      </c>
      <c r="S1144" s="365">
        <v>6.847871339010093E-5</v>
      </c>
      <c r="T1144" s="365">
        <v>7.9210519946699162E-4</v>
      </c>
      <c r="U1144" s="365">
        <v>8.6451538805931746E-2</v>
      </c>
      <c r="V1144" s="366"/>
      <c r="W1144" s="295"/>
      <c r="X1144" s="295"/>
      <c r="Y1144" s="295"/>
      <c r="Z1144" s="313"/>
      <c r="AA1144" s="313"/>
      <c r="AB1144" s="301"/>
      <c r="AC1144" s="295"/>
    </row>
    <row r="1145" spans="1:29" ht="15">
      <c r="A1145" s="247" t="s">
        <v>176</v>
      </c>
      <c r="B1145" s="287" t="s">
        <v>10989</v>
      </c>
      <c r="C1145" s="287" t="s">
        <v>3561</v>
      </c>
      <c r="D1145" s="305">
        <v>44</v>
      </c>
      <c r="E1145" s="287" t="s">
        <v>4</v>
      </c>
      <c r="F1145" s="362">
        <v>43707</v>
      </c>
      <c r="G1145" s="363" t="s">
        <v>8860</v>
      </c>
      <c r="H1145" s="363" t="s">
        <v>753</v>
      </c>
      <c r="I1145" s="364">
        <v>1.55</v>
      </c>
      <c r="J1145" s="364">
        <v>9</v>
      </c>
      <c r="K1145" s="363" t="s">
        <v>438</v>
      </c>
      <c r="L1145" s="292">
        <v>139.09</v>
      </c>
      <c r="M1145" s="293" t="s">
        <v>754</v>
      </c>
      <c r="N1145" s="293" t="s">
        <v>755</v>
      </c>
      <c r="O1145" s="294" t="s">
        <v>178</v>
      </c>
      <c r="P1145" s="295">
        <v>-4.3923560000000004</v>
      </c>
      <c r="Q1145" s="295" t="s">
        <v>408</v>
      </c>
      <c r="R1145" s="296">
        <v>0</v>
      </c>
      <c r="S1145" s="365">
        <v>6.7487262243369158E-4</v>
      </c>
      <c r="T1145" s="365">
        <v>3.6081670923659369E-4</v>
      </c>
      <c r="U1145" s="365">
        <v>1.8704029086168681</v>
      </c>
      <c r="V1145" s="366"/>
      <c r="W1145" s="295"/>
      <c r="X1145" s="295"/>
      <c r="Y1145" s="295"/>
      <c r="Z1145" s="313"/>
      <c r="AA1145" s="313"/>
      <c r="AB1145" s="301"/>
      <c r="AC1145" s="295"/>
    </row>
    <row r="1146" spans="1:29" ht="15">
      <c r="A1146" s="247" t="s">
        <v>176</v>
      </c>
      <c r="B1146" s="287" t="s">
        <v>10990</v>
      </c>
      <c r="C1146" s="287" t="s">
        <v>3563</v>
      </c>
      <c r="D1146" s="305">
        <v>45</v>
      </c>
      <c r="E1146" s="287" t="s">
        <v>4</v>
      </c>
      <c r="F1146" s="362">
        <v>43707</v>
      </c>
      <c r="G1146" s="363" t="s">
        <v>8860</v>
      </c>
      <c r="H1146" s="363" t="s">
        <v>2380</v>
      </c>
      <c r="I1146" s="364">
        <v>1.7</v>
      </c>
      <c r="J1146" s="364">
        <v>8</v>
      </c>
      <c r="K1146" s="363" t="s">
        <v>438</v>
      </c>
      <c r="L1146" s="292">
        <v>110.15</v>
      </c>
      <c r="M1146" s="293" t="s">
        <v>2381</v>
      </c>
      <c r="N1146" s="293" t="s">
        <v>2382</v>
      </c>
      <c r="O1146" s="294" t="s">
        <v>178</v>
      </c>
      <c r="P1146" s="295">
        <v>-15.314836</v>
      </c>
      <c r="Q1146" s="295" t="s">
        <v>408</v>
      </c>
      <c r="R1146" s="296">
        <v>0</v>
      </c>
      <c r="S1146" s="365">
        <v>9.3938618999515335E-4</v>
      </c>
      <c r="T1146" s="365">
        <v>4.3210443074061304E-4</v>
      </c>
      <c r="U1146" s="365">
        <v>2.1739795363474421</v>
      </c>
      <c r="V1146" s="366"/>
      <c r="W1146" s="295"/>
      <c r="X1146" s="295"/>
      <c r="Y1146" s="295"/>
      <c r="Z1146" s="313"/>
      <c r="AA1146" s="313"/>
      <c r="AB1146" s="301"/>
      <c r="AC1146" s="295"/>
    </row>
    <row r="1147" spans="1:29" ht="15">
      <c r="A1147" s="247" t="s">
        <v>10991</v>
      </c>
      <c r="B1147" s="287" t="s">
        <v>10992</v>
      </c>
      <c r="C1147" s="287" t="s">
        <v>3568</v>
      </c>
      <c r="D1147" s="305">
        <v>46</v>
      </c>
      <c r="E1147" s="287" t="s">
        <v>4</v>
      </c>
      <c r="F1147" s="362">
        <v>43707</v>
      </c>
      <c r="G1147" s="363" t="s">
        <v>8860</v>
      </c>
      <c r="H1147" s="363" t="s">
        <v>2981</v>
      </c>
      <c r="I1147" s="364">
        <v>1.53</v>
      </c>
      <c r="J1147" s="364">
        <v>1</v>
      </c>
      <c r="K1147" s="363" t="s">
        <v>438</v>
      </c>
      <c r="L1147" s="292">
        <v>28.99</v>
      </c>
      <c r="M1147" s="293" t="s">
        <v>2982</v>
      </c>
      <c r="N1147" s="293" t="s">
        <v>2983</v>
      </c>
      <c r="O1147" s="294" t="s">
        <v>178</v>
      </c>
      <c r="P1147" s="295">
        <v>-9.6884730000000001</v>
      </c>
      <c r="Q1147" s="295" t="s">
        <v>447</v>
      </c>
      <c r="R1147" s="296">
        <v>0</v>
      </c>
      <c r="S1147" s="365">
        <v>1.5684813361067792E-5</v>
      </c>
      <c r="T1147" s="365">
        <v>2.2985035705133859E-4</v>
      </c>
      <c r="U1147" s="365">
        <v>6.8239238617169018E-2</v>
      </c>
      <c r="V1147" s="366"/>
      <c r="W1147" s="295"/>
      <c r="X1147" s="295"/>
      <c r="Y1147" s="295"/>
      <c r="Z1147" s="313"/>
      <c r="AA1147" s="313"/>
      <c r="AB1147" s="301"/>
      <c r="AC1147" s="295"/>
    </row>
    <row r="1148" spans="1:29" ht="15">
      <c r="A1148" s="247" t="s">
        <v>176</v>
      </c>
      <c r="B1148" s="287" t="s">
        <v>10993</v>
      </c>
      <c r="C1148" s="287" t="s">
        <v>3570</v>
      </c>
      <c r="D1148" s="305">
        <v>47</v>
      </c>
      <c r="E1148" s="287" t="s">
        <v>4</v>
      </c>
      <c r="F1148" s="362">
        <v>43707</v>
      </c>
      <c r="G1148" s="363" t="s">
        <v>8860</v>
      </c>
      <c r="H1148" s="363" t="s">
        <v>1025</v>
      </c>
      <c r="I1148" s="364">
        <v>1.41</v>
      </c>
      <c r="J1148" s="364">
        <v>3</v>
      </c>
      <c r="K1148" s="363" t="s">
        <v>438</v>
      </c>
      <c r="L1148" s="292">
        <v>159.72</v>
      </c>
      <c r="M1148" s="293" t="s">
        <v>1026</v>
      </c>
      <c r="N1148" s="293" t="s">
        <v>1027</v>
      </c>
      <c r="O1148" s="294" t="s">
        <v>178</v>
      </c>
      <c r="P1148" s="295">
        <v>-0.48598049999999998</v>
      </c>
      <c r="Q1148" s="295" t="s">
        <v>280</v>
      </c>
      <c r="R1148" s="296">
        <v>0</v>
      </c>
      <c r="S1148" s="365">
        <v>7.7201827877413569E-4</v>
      </c>
      <c r="T1148" s="365">
        <v>2.0737626386950004E-3</v>
      </c>
      <c r="U1148" s="365">
        <v>0.37227899874787967</v>
      </c>
      <c r="V1148" s="366"/>
      <c r="W1148" s="295"/>
      <c r="X1148" s="295"/>
      <c r="Y1148" s="295"/>
      <c r="Z1148" s="313"/>
      <c r="AA1148" s="313"/>
      <c r="AB1148" s="301"/>
      <c r="AC1148" s="295"/>
    </row>
    <row r="1149" spans="1:29" ht="15">
      <c r="A1149" s="247" t="s">
        <v>176</v>
      </c>
      <c r="B1149" s="287" t="s">
        <v>10994</v>
      </c>
      <c r="C1149" s="287" t="s">
        <v>3575</v>
      </c>
      <c r="D1149" s="305">
        <v>48</v>
      </c>
      <c r="E1149" s="287" t="s">
        <v>4</v>
      </c>
      <c r="F1149" s="362">
        <v>43707</v>
      </c>
      <c r="G1149" s="363" t="s">
        <v>8860</v>
      </c>
      <c r="H1149" s="363" t="s">
        <v>789</v>
      </c>
      <c r="I1149" s="364">
        <v>1.72</v>
      </c>
      <c r="J1149" s="364">
        <v>16</v>
      </c>
      <c r="K1149" s="363" t="s">
        <v>438</v>
      </c>
      <c r="L1149" s="292">
        <v>83.17</v>
      </c>
      <c r="M1149" s="293" t="s">
        <v>790</v>
      </c>
      <c r="N1149" s="293" t="s">
        <v>791</v>
      </c>
      <c r="O1149" s="294" t="s">
        <v>178</v>
      </c>
      <c r="P1149" s="295">
        <v>-5.1112412999999997</v>
      </c>
      <c r="Q1149" s="295" t="s">
        <v>280</v>
      </c>
      <c r="R1149" s="296">
        <v>0</v>
      </c>
      <c r="S1149" s="365">
        <v>1.637462551818136E-3</v>
      </c>
      <c r="T1149" s="365">
        <v>8.7199027172683949E-4</v>
      </c>
      <c r="U1149" s="365">
        <v>1.8778449770722776</v>
      </c>
      <c r="V1149" s="366"/>
      <c r="W1149" s="295"/>
      <c r="X1149" s="295"/>
      <c r="Y1149" s="295"/>
      <c r="Z1149" s="313"/>
      <c r="AA1149" s="313"/>
      <c r="AB1149" s="301"/>
      <c r="AC1149" s="295"/>
    </row>
    <row r="1150" spans="1:29" ht="15">
      <c r="A1150" s="247" t="s">
        <v>176</v>
      </c>
      <c r="B1150" s="287" t="s">
        <v>10995</v>
      </c>
      <c r="C1150" s="287" t="s">
        <v>3580</v>
      </c>
      <c r="D1150" s="305">
        <v>49</v>
      </c>
      <c r="E1150" s="287" t="s">
        <v>4</v>
      </c>
      <c r="F1150" s="362">
        <v>43707</v>
      </c>
      <c r="G1150" s="363" t="s">
        <v>8860</v>
      </c>
      <c r="H1150" s="363" t="s">
        <v>795</v>
      </c>
      <c r="I1150" s="364">
        <v>1.45</v>
      </c>
      <c r="J1150" s="364">
        <v>11</v>
      </c>
      <c r="K1150" s="363" t="s">
        <v>438</v>
      </c>
      <c r="L1150" s="292">
        <v>50.75</v>
      </c>
      <c r="M1150" s="293" t="s">
        <v>796</v>
      </c>
      <c r="N1150" s="293" t="s">
        <v>797</v>
      </c>
      <c r="O1150" s="294" t="s">
        <v>178</v>
      </c>
      <c r="P1150" s="295">
        <v>2.6496767999999999</v>
      </c>
      <c r="Q1150" s="295" t="s">
        <v>280</v>
      </c>
      <c r="R1150" s="296">
        <v>0</v>
      </c>
      <c r="S1150" s="365">
        <v>3.5715175053193445E-4</v>
      </c>
      <c r="T1150" s="365">
        <v>4.5341765887183211E-4</v>
      </c>
      <c r="U1150" s="365">
        <v>0.78768822418733975</v>
      </c>
      <c r="V1150" s="366"/>
      <c r="W1150" s="295"/>
      <c r="X1150" s="295"/>
      <c r="Y1150" s="295"/>
      <c r="Z1150" s="313"/>
      <c r="AA1150" s="313"/>
      <c r="AB1150" s="301"/>
      <c r="AC1150" s="295"/>
    </row>
    <row r="1151" spans="1:29" ht="15">
      <c r="A1151" s="247" t="s">
        <v>176</v>
      </c>
      <c r="B1151" s="287" t="s">
        <v>9433</v>
      </c>
      <c r="C1151" s="287" t="s">
        <v>3582</v>
      </c>
      <c r="D1151" s="305">
        <v>50</v>
      </c>
      <c r="E1151" s="287" t="s">
        <v>4</v>
      </c>
      <c r="F1151" s="362">
        <v>43707</v>
      </c>
      <c r="G1151" s="363" t="s">
        <v>8860</v>
      </c>
      <c r="H1151" s="363" t="s">
        <v>800</v>
      </c>
      <c r="I1151" s="364">
        <v>1.43</v>
      </c>
      <c r="J1151" s="364">
        <v>86</v>
      </c>
      <c r="K1151" s="363" t="s">
        <v>438</v>
      </c>
      <c r="L1151" s="292">
        <v>50.21</v>
      </c>
      <c r="M1151" s="293" t="s">
        <v>801</v>
      </c>
      <c r="N1151" s="293" t="s">
        <v>802</v>
      </c>
      <c r="O1151" s="294" t="s">
        <v>178</v>
      </c>
      <c r="P1151" s="295">
        <v>8.4215049999999998</v>
      </c>
      <c r="Q1151" s="295" t="s">
        <v>280</v>
      </c>
      <c r="R1151" s="296">
        <v>0</v>
      </c>
      <c r="S1151" s="365">
        <v>1.4285049559201869E-5</v>
      </c>
      <c r="T1151" s="365">
        <v>5.0045452084668317E-4</v>
      </c>
      <c r="U1151" s="365">
        <v>2.8544151294775031E-2</v>
      </c>
      <c r="V1151" s="366"/>
      <c r="W1151" s="295"/>
      <c r="X1151" s="295"/>
      <c r="Y1151" s="295"/>
      <c r="Z1151" s="313"/>
      <c r="AA1151" s="313"/>
      <c r="AB1151" s="301"/>
      <c r="AC1151" s="295"/>
    </row>
    <row r="1152" spans="1:29" ht="15">
      <c r="A1152" s="247" t="s">
        <v>176</v>
      </c>
      <c r="B1152" s="287" t="s">
        <v>10996</v>
      </c>
      <c r="C1152" s="287" t="s">
        <v>3587</v>
      </c>
      <c r="D1152" s="305">
        <v>51</v>
      </c>
      <c r="E1152" s="287" t="s">
        <v>4</v>
      </c>
      <c r="F1152" s="362">
        <v>43707</v>
      </c>
      <c r="G1152" s="363" t="s">
        <v>8860</v>
      </c>
      <c r="H1152" s="363" t="s">
        <v>1035</v>
      </c>
      <c r="I1152" s="364">
        <v>1.54</v>
      </c>
      <c r="J1152" s="364">
        <v>3</v>
      </c>
      <c r="K1152" s="363" t="s">
        <v>438</v>
      </c>
      <c r="L1152" s="292">
        <v>24.84</v>
      </c>
      <c r="M1152" s="293" t="s">
        <v>1036</v>
      </c>
      <c r="N1152" s="293" t="s">
        <v>1037</v>
      </c>
      <c r="O1152" s="294" t="s">
        <v>178</v>
      </c>
      <c r="P1152" s="295">
        <v>-9.8039260000000006</v>
      </c>
      <c r="Q1152" s="295" t="s">
        <v>280</v>
      </c>
      <c r="R1152" s="296">
        <v>0</v>
      </c>
      <c r="S1152" s="365">
        <v>7.8882882584735338E-5</v>
      </c>
      <c r="T1152" s="365">
        <v>4.1191782034376637E-4</v>
      </c>
      <c r="U1152" s="365">
        <v>0.19150150512765765</v>
      </c>
      <c r="V1152" s="366"/>
      <c r="W1152" s="295"/>
      <c r="X1152" s="295"/>
      <c r="Y1152" s="295"/>
      <c r="Z1152" s="313"/>
      <c r="AA1152" s="313"/>
      <c r="AB1152" s="301"/>
      <c r="AC1152" s="295"/>
    </row>
    <row r="1153" spans="1:29" ht="15">
      <c r="A1153" s="247" t="s">
        <v>176</v>
      </c>
      <c r="B1153" s="287" t="s">
        <v>10997</v>
      </c>
      <c r="C1153" s="287" t="s">
        <v>9437</v>
      </c>
      <c r="D1153" s="305">
        <v>52</v>
      </c>
      <c r="E1153" s="287" t="s">
        <v>4</v>
      </c>
      <c r="F1153" s="362">
        <v>43707</v>
      </c>
      <c r="G1153" s="363" t="s">
        <v>8860</v>
      </c>
      <c r="H1153" s="363" t="s">
        <v>810</v>
      </c>
      <c r="I1153" s="364">
        <v>1.54</v>
      </c>
      <c r="J1153" s="364">
        <v>4</v>
      </c>
      <c r="K1153" s="363" t="s">
        <v>438</v>
      </c>
      <c r="L1153" s="292">
        <v>19.47</v>
      </c>
      <c r="M1153" s="293" t="s">
        <v>811</v>
      </c>
      <c r="N1153" s="293" t="s">
        <v>812</v>
      </c>
      <c r="O1153" s="294" t="s">
        <v>178</v>
      </c>
      <c r="P1153" s="295">
        <v>-6.8421070000000004</v>
      </c>
      <c r="Q1153" s="295" t="s">
        <v>280</v>
      </c>
      <c r="R1153" s="296">
        <v>0</v>
      </c>
      <c r="S1153" s="365">
        <v>7.6593766574078876E-5</v>
      </c>
      <c r="T1153" s="365">
        <v>4.0024659407615127E-4</v>
      </c>
      <c r="U1153" s="365">
        <v>0.19136644185785645</v>
      </c>
      <c r="V1153" s="366"/>
      <c r="W1153" s="295"/>
      <c r="X1153" s="295"/>
      <c r="Y1153" s="295"/>
      <c r="Z1153" s="313"/>
      <c r="AA1153" s="313"/>
      <c r="AB1153" s="301"/>
      <c r="AC1153" s="295"/>
    </row>
    <row r="1154" spans="1:29" ht="15">
      <c r="A1154" s="247" t="s">
        <v>176</v>
      </c>
      <c r="B1154" s="287" t="s">
        <v>9459</v>
      </c>
      <c r="C1154" s="287" t="s">
        <v>3589</v>
      </c>
      <c r="D1154" s="305">
        <v>1</v>
      </c>
      <c r="E1154" s="287" t="s">
        <v>243</v>
      </c>
      <c r="F1154" s="362">
        <v>43707</v>
      </c>
      <c r="G1154" s="363" t="s">
        <v>8863</v>
      </c>
      <c r="H1154" s="363" t="s">
        <v>3732</v>
      </c>
      <c r="I1154" s="364">
        <v>9</v>
      </c>
      <c r="J1154" s="364">
        <v>8</v>
      </c>
      <c r="K1154" s="363" t="s">
        <v>815</v>
      </c>
      <c r="L1154" s="292">
        <v>85.32</v>
      </c>
      <c r="M1154" s="293" t="s">
        <v>3733</v>
      </c>
      <c r="N1154" s="293" t="s">
        <v>3734</v>
      </c>
      <c r="O1154" s="294" t="s">
        <v>178</v>
      </c>
      <c r="P1154" s="295">
        <v>-2.0436287000000002</v>
      </c>
      <c r="Q1154" s="295" t="s">
        <v>447</v>
      </c>
      <c r="R1154" s="296">
        <v>0</v>
      </c>
      <c r="S1154" s="365">
        <v>8.3748142496640476E-3</v>
      </c>
      <c r="T1154" s="365">
        <v>6.1195267302080834E-3</v>
      </c>
      <c r="U1154" s="365">
        <v>1.3685395323666276</v>
      </c>
      <c r="V1154" s="366"/>
      <c r="W1154" s="295"/>
      <c r="X1154" s="295"/>
      <c r="Y1154" s="295"/>
      <c r="Z1154" s="313"/>
      <c r="AA1154" s="313"/>
      <c r="AB1154" s="301"/>
      <c r="AC1154" s="295"/>
    </row>
    <row r="1155" spans="1:29" ht="15">
      <c r="A1155" s="247" t="s">
        <v>176</v>
      </c>
      <c r="B1155" s="287" t="s">
        <v>10998</v>
      </c>
      <c r="C1155" s="287" t="s">
        <v>3591</v>
      </c>
      <c r="D1155" s="305">
        <v>2</v>
      </c>
      <c r="E1155" s="287" t="s">
        <v>243</v>
      </c>
      <c r="F1155" s="362">
        <v>43707</v>
      </c>
      <c r="G1155" s="363" t="s">
        <v>8863</v>
      </c>
      <c r="H1155" s="363" t="s">
        <v>1042</v>
      </c>
      <c r="I1155" s="364">
        <v>9</v>
      </c>
      <c r="J1155" s="364">
        <v>16</v>
      </c>
      <c r="K1155" s="363" t="s">
        <v>815</v>
      </c>
      <c r="L1155" s="292">
        <v>193.07</v>
      </c>
      <c r="M1155" s="293" t="s">
        <v>1043</v>
      </c>
      <c r="N1155" s="293" t="s">
        <v>1044</v>
      </c>
      <c r="O1155" s="294" t="s">
        <v>178</v>
      </c>
      <c r="P1155" s="295">
        <v>-30.689972000000001</v>
      </c>
      <c r="Q1155" s="295" t="s">
        <v>484</v>
      </c>
      <c r="R1155" s="296">
        <v>0</v>
      </c>
      <c r="S1155" s="365">
        <v>1.9342567043272794E-4</v>
      </c>
      <c r="T1155" s="365">
        <v>3.6221327491062628E-4</v>
      </c>
      <c r="U1155" s="365">
        <v>0.53401044034196277</v>
      </c>
      <c r="V1155" s="366"/>
      <c r="W1155" s="295"/>
      <c r="X1155" s="295"/>
      <c r="Y1155" s="295"/>
      <c r="Z1155" s="313"/>
      <c r="AA1155" s="313"/>
      <c r="AB1155" s="301"/>
      <c r="AC1155" s="295"/>
    </row>
    <row r="1156" spans="1:29" ht="15">
      <c r="A1156" s="247" t="s">
        <v>10999</v>
      </c>
      <c r="B1156" s="287" t="s">
        <v>11000</v>
      </c>
      <c r="C1156" s="287" t="s">
        <v>3593</v>
      </c>
      <c r="D1156" s="305">
        <v>3</v>
      </c>
      <c r="E1156" s="287" t="s">
        <v>243</v>
      </c>
      <c r="F1156" s="362">
        <v>43707</v>
      </c>
      <c r="G1156" s="363" t="s">
        <v>8863</v>
      </c>
      <c r="H1156" s="363" t="s">
        <v>437</v>
      </c>
      <c r="I1156" s="364">
        <v>9</v>
      </c>
      <c r="J1156" s="364">
        <v>1</v>
      </c>
      <c r="K1156" s="363" t="s">
        <v>815</v>
      </c>
      <c r="L1156" s="292">
        <v>50.6</v>
      </c>
      <c r="M1156" s="293" t="s">
        <v>439</v>
      </c>
      <c r="N1156" s="293" t="s">
        <v>440</v>
      </c>
      <c r="O1156" s="294" t="s">
        <v>178</v>
      </c>
      <c r="P1156" s="295">
        <v>3.8161635</v>
      </c>
      <c r="Q1156" s="295" t="s">
        <v>408</v>
      </c>
      <c r="R1156" s="296">
        <v>0</v>
      </c>
      <c r="S1156" s="365">
        <v>3.1571726003423789E-3</v>
      </c>
      <c r="T1156" s="365">
        <v>1.5349738168912233E-3</v>
      </c>
      <c r="U1156" s="365">
        <v>2.0568250517370963</v>
      </c>
      <c r="V1156" s="366"/>
      <c r="W1156" s="295"/>
      <c r="X1156" s="295"/>
      <c r="Y1156" s="295"/>
      <c r="Z1156" s="313"/>
      <c r="AA1156" s="313"/>
      <c r="AB1156" s="301"/>
      <c r="AC1156" s="295"/>
    </row>
    <row r="1157" spans="1:29" ht="15">
      <c r="A1157" s="247" t="s">
        <v>176</v>
      </c>
      <c r="B1157" s="287" t="s">
        <v>11001</v>
      </c>
      <c r="C1157" s="287" t="s">
        <v>3598</v>
      </c>
      <c r="D1157" s="305">
        <v>4</v>
      </c>
      <c r="E1157" s="287" t="s">
        <v>243</v>
      </c>
      <c r="F1157" s="362">
        <v>43707</v>
      </c>
      <c r="G1157" s="363" t="s">
        <v>8863</v>
      </c>
      <c r="H1157" s="363" t="s">
        <v>468</v>
      </c>
      <c r="I1157" s="364">
        <v>9</v>
      </c>
      <c r="J1157" s="364">
        <v>19</v>
      </c>
      <c r="K1157" s="363" t="s">
        <v>815</v>
      </c>
      <c r="L1157" s="292">
        <v>61.73</v>
      </c>
      <c r="M1157" s="293" t="s">
        <v>469</v>
      </c>
      <c r="N1157" s="293" t="s">
        <v>470</v>
      </c>
      <c r="O1157" s="294" t="s">
        <v>178</v>
      </c>
      <c r="P1157" s="295">
        <v>-15.3919935</v>
      </c>
      <c r="Q1157" s="295" t="s">
        <v>408</v>
      </c>
      <c r="R1157" s="296">
        <v>0</v>
      </c>
      <c r="S1157" s="365">
        <v>5.2439902777656462E-4</v>
      </c>
      <c r="T1157" s="365">
        <v>2.6893698970676804E-4</v>
      </c>
      <c r="U1157" s="365">
        <v>1.9498955065583812</v>
      </c>
      <c r="V1157" s="366"/>
      <c r="W1157" s="295"/>
      <c r="X1157" s="295"/>
      <c r="Y1157" s="295"/>
      <c r="Z1157" s="313"/>
      <c r="AA1157" s="313"/>
      <c r="AB1157" s="301"/>
      <c r="AC1157" s="295"/>
    </row>
    <row r="1158" spans="1:29" ht="15">
      <c r="A1158" s="247" t="s">
        <v>176</v>
      </c>
      <c r="B1158" s="287" t="s">
        <v>11002</v>
      </c>
      <c r="C1158" s="287" t="s">
        <v>3600</v>
      </c>
      <c r="D1158" s="305">
        <v>5</v>
      </c>
      <c r="E1158" s="287" t="s">
        <v>243</v>
      </c>
      <c r="F1158" s="362">
        <v>43707</v>
      </c>
      <c r="G1158" s="363" t="s">
        <v>8863</v>
      </c>
      <c r="H1158" s="363" t="s">
        <v>1047</v>
      </c>
      <c r="I1158" s="364">
        <v>9</v>
      </c>
      <c r="J1158" s="364">
        <v>14</v>
      </c>
      <c r="K1158" s="363" t="s">
        <v>815</v>
      </c>
      <c r="L1158" s="292">
        <v>149.84</v>
      </c>
      <c r="M1158" s="293" t="s">
        <v>1048</v>
      </c>
      <c r="N1158" s="293" t="s">
        <v>1049</v>
      </c>
      <c r="O1158" s="294" t="s">
        <v>178</v>
      </c>
      <c r="P1158" s="295">
        <v>2.3777007999999999</v>
      </c>
      <c r="Q1158" s="295" t="s">
        <v>484</v>
      </c>
      <c r="R1158" s="296">
        <v>0</v>
      </c>
      <c r="S1158" s="365">
        <v>1.8947895714033984E-4</v>
      </c>
      <c r="T1158" s="365">
        <v>7.020675697907852E-4</v>
      </c>
      <c r="U1158" s="365">
        <v>0.26988706684857156</v>
      </c>
      <c r="V1158" s="366"/>
      <c r="W1158" s="295"/>
      <c r="X1158" s="295"/>
      <c r="Y1158" s="295"/>
      <c r="Z1158" s="313"/>
      <c r="AA1158" s="313"/>
      <c r="AB1158" s="301"/>
      <c r="AC1158" s="295"/>
    </row>
    <row r="1159" spans="1:29" ht="15">
      <c r="A1159" s="247" t="s">
        <v>176</v>
      </c>
      <c r="B1159" s="287" t="s">
        <v>11003</v>
      </c>
      <c r="C1159" s="287" t="s">
        <v>3602</v>
      </c>
      <c r="D1159" s="305">
        <v>6</v>
      </c>
      <c r="E1159" s="287" t="s">
        <v>243</v>
      </c>
      <c r="F1159" s="362">
        <v>43707</v>
      </c>
      <c r="G1159" s="363" t="s">
        <v>8863</v>
      </c>
      <c r="H1159" s="363" t="s">
        <v>1244</v>
      </c>
      <c r="I1159" s="364">
        <v>10</v>
      </c>
      <c r="J1159" s="364">
        <v>39</v>
      </c>
      <c r="K1159" s="363" t="s">
        <v>815</v>
      </c>
      <c r="L1159" s="292">
        <v>100.76</v>
      </c>
      <c r="M1159" s="293" t="s">
        <v>1245</v>
      </c>
      <c r="N1159" s="293" t="s">
        <v>1246</v>
      </c>
      <c r="O1159" s="294" t="s">
        <v>178</v>
      </c>
      <c r="P1159" s="295">
        <v>-11.060112999999999</v>
      </c>
      <c r="Q1159" s="295" t="s">
        <v>447</v>
      </c>
      <c r="R1159" s="296">
        <v>0</v>
      </c>
      <c r="S1159" s="365">
        <v>1.9726681292040436E-3</v>
      </c>
      <c r="T1159" s="365">
        <v>1.0949172262122977E-3</v>
      </c>
      <c r="U1159" s="365">
        <v>1.8016595976192591</v>
      </c>
      <c r="V1159" s="366"/>
      <c r="W1159" s="295"/>
      <c r="X1159" s="295"/>
      <c r="Y1159" s="295"/>
      <c r="Z1159" s="313"/>
      <c r="AA1159" s="313"/>
      <c r="AB1159" s="301"/>
      <c r="AC1159" s="295"/>
    </row>
    <row r="1160" spans="1:29" ht="15">
      <c r="A1160" s="247" t="s">
        <v>176</v>
      </c>
      <c r="B1160" s="287" t="s">
        <v>11004</v>
      </c>
      <c r="C1160" s="287" t="s">
        <v>3604</v>
      </c>
      <c r="D1160" s="305">
        <v>7</v>
      </c>
      <c r="E1160" s="287" t="s">
        <v>243</v>
      </c>
      <c r="F1160" s="362">
        <v>43707</v>
      </c>
      <c r="G1160" s="363" t="s">
        <v>8863</v>
      </c>
      <c r="H1160" s="363" t="s">
        <v>2838</v>
      </c>
      <c r="I1160" s="364">
        <v>9</v>
      </c>
      <c r="J1160" s="364">
        <v>6</v>
      </c>
      <c r="K1160" s="363" t="s">
        <v>815</v>
      </c>
      <c r="L1160" s="292">
        <v>26.31</v>
      </c>
      <c r="M1160" s="293" t="s">
        <v>2839</v>
      </c>
      <c r="N1160" s="293" t="s">
        <v>2840</v>
      </c>
      <c r="O1160" s="294" t="s">
        <v>178</v>
      </c>
      <c r="P1160" s="295">
        <v>-13.765979</v>
      </c>
      <c r="Q1160" s="295" t="s">
        <v>280</v>
      </c>
      <c r="R1160" s="296">
        <v>0</v>
      </c>
      <c r="S1160" s="365">
        <v>9.4120902589821471E-4</v>
      </c>
      <c r="T1160" s="365">
        <v>4.2608492192363202E-4</v>
      </c>
      <c r="U1160" s="365">
        <v>2.2089705067453886</v>
      </c>
      <c r="V1160" s="366"/>
      <c r="W1160" s="295"/>
      <c r="X1160" s="295"/>
      <c r="Y1160" s="295"/>
      <c r="Z1160" s="313"/>
      <c r="AA1160" s="313"/>
      <c r="AB1160" s="301"/>
      <c r="AC1160" s="295"/>
    </row>
    <row r="1161" spans="1:29" ht="15">
      <c r="A1161" s="247" t="s">
        <v>176</v>
      </c>
      <c r="B1161" s="287" t="s">
        <v>11005</v>
      </c>
      <c r="C1161" s="287" t="s">
        <v>3606</v>
      </c>
      <c r="D1161" s="305">
        <v>8</v>
      </c>
      <c r="E1161" s="287" t="s">
        <v>243</v>
      </c>
      <c r="F1161" s="362">
        <v>43707</v>
      </c>
      <c r="G1161" s="363" t="s">
        <v>8863</v>
      </c>
      <c r="H1161" s="363" t="s">
        <v>3450</v>
      </c>
      <c r="I1161" s="364">
        <v>9</v>
      </c>
      <c r="J1161" s="364">
        <v>5</v>
      </c>
      <c r="K1161" s="363" t="s">
        <v>815</v>
      </c>
      <c r="L1161" s="292">
        <v>91.15</v>
      </c>
      <c r="M1161" s="293" t="s">
        <v>3451</v>
      </c>
      <c r="N1161" s="293" t="s">
        <v>3452</v>
      </c>
      <c r="O1161" s="294" t="s">
        <v>178</v>
      </c>
      <c r="P1161" s="295">
        <v>3.8036704000000001</v>
      </c>
      <c r="Q1161" s="295" t="s">
        <v>408</v>
      </c>
      <c r="R1161" s="296">
        <v>0</v>
      </c>
      <c r="S1161" s="365">
        <v>1.3595166767345552E-3</v>
      </c>
      <c r="T1161" s="365">
        <v>1.8714301801852295E-3</v>
      </c>
      <c r="U1161" s="365">
        <v>0.72645866841796558</v>
      </c>
      <c r="V1161" s="366"/>
      <c r="W1161" s="295"/>
      <c r="X1161" s="295"/>
      <c r="Y1161" s="295"/>
      <c r="Z1161" s="313"/>
      <c r="AA1161" s="313"/>
      <c r="AB1161" s="301"/>
      <c r="AC1161" s="295"/>
    </row>
    <row r="1162" spans="1:29" ht="15">
      <c r="A1162" s="247" t="s">
        <v>176</v>
      </c>
      <c r="B1162" s="287" t="s">
        <v>11006</v>
      </c>
      <c r="C1162" s="287" t="s">
        <v>3611</v>
      </c>
      <c r="D1162" s="305">
        <v>9</v>
      </c>
      <c r="E1162" s="287" t="s">
        <v>243</v>
      </c>
      <c r="F1162" s="362">
        <v>43707</v>
      </c>
      <c r="G1162" s="363" t="s">
        <v>8863</v>
      </c>
      <c r="H1162" s="363" t="s">
        <v>3753</v>
      </c>
      <c r="I1162" s="364">
        <v>10</v>
      </c>
      <c r="J1162" s="364">
        <v>56</v>
      </c>
      <c r="K1162" s="363" t="s">
        <v>815</v>
      </c>
      <c r="L1162" s="292">
        <v>82.27</v>
      </c>
      <c r="M1162" s="293" t="s">
        <v>3754</v>
      </c>
      <c r="N1162" s="293" t="s">
        <v>3755</v>
      </c>
      <c r="O1162" s="294" t="s">
        <v>178</v>
      </c>
      <c r="P1162" s="295">
        <v>-5.5995464000000004</v>
      </c>
      <c r="Q1162" s="295" t="s">
        <v>447</v>
      </c>
      <c r="R1162" s="296">
        <v>0</v>
      </c>
      <c r="S1162" s="365">
        <v>2.5244187862927248E-4</v>
      </c>
      <c r="T1162" s="365">
        <v>5.5010190979949995E-4</v>
      </c>
      <c r="U1162" s="365">
        <v>0.45890020400271286</v>
      </c>
      <c r="V1162" s="366"/>
      <c r="W1162" s="295"/>
      <c r="X1162" s="295"/>
      <c r="Y1162" s="295"/>
      <c r="Z1162" s="313"/>
      <c r="AA1162" s="313"/>
      <c r="AB1162" s="301"/>
      <c r="AC1162" s="295"/>
    </row>
    <row r="1163" spans="1:29" ht="15">
      <c r="A1163" s="247" t="s">
        <v>176</v>
      </c>
      <c r="B1163" s="287" t="s">
        <v>11007</v>
      </c>
      <c r="C1163" s="287" t="s">
        <v>3616</v>
      </c>
      <c r="D1163" s="305">
        <v>10</v>
      </c>
      <c r="E1163" s="287" t="s">
        <v>243</v>
      </c>
      <c r="F1163" s="362">
        <v>43707</v>
      </c>
      <c r="G1163" s="363" t="s">
        <v>8863</v>
      </c>
      <c r="H1163" s="363" t="s">
        <v>4246</v>
      </c>
      <c r="I1163" s="364">
        <v>9</v>
      </c>
      <c r="J1163" s="364">
        <v>2</v>
      </c>
      <c r="K1163" s="363" t="s">
        <v>815</v>
      </c>
      <c r="L1163" s="292">
        <v>208.62</v>
      </c>
      <c r="M1163" s="293" t="s">
        <v>4247</v>
      </c>
      <c r="N1163" s="293" t="s">
        <v>4248</v>
      </c>
      <c r="O1163" s="294" t="s">
        <v>178</v>
      </c>
      <c r="P1163" s="295">
        <v>11.812628</v>
      </c>
      <c r="Q1163" s="295" t="s">
        <v>408</v>
      </c>
      <c r="R1163" s="296">
        <v>0</v>
      </c>
      <c r="S1163" s="365">
        <v>4.8115588999779919E-3</v>
      </c>
      <c r="T1163" s="365">
        <v>5.1409525358090489E-3</v>
      </c>
      <c r="U1163" s="365">
        <v>0.93592750885430631</v>
      </c>
      <c r="V1163" s="366"/>
      <c r="W1163" s="295"/>
      <c r="X1163" s="295"/>
      <c r="Y1163" s="295"/>
      <c r="Z1163" s="313"/>
      <c r="AA1163" s="313"/>
      <c r="AB1163" s="301"/>
      <c r="AC1163" s="295"/>
    </row>
    <row r="1164" spans="1:29" ht="15">
      <c r="A1164" s="247" t="s">
        <v>176</v>
      </c>
      <c r="B1164" s="287" t="s">
        <v>11008</v>
      </c>
      <c r="C1164" s="287" t="s">
        <v>3618</v>
      </c>
      <c r="D1164" s="305">
        <v>11</v>
      </c>
      <c r="E1164" s="287" t="s">
        <v>243</v>
      </c>
      <c r="F1164" s="362">
        <v>43707</v>
      </c>
      <c r="G1164" s="363" t="s">
        <v>8863</v>
      </c>
      <c r="H1164" s="363" t="s">
        <v>3768</v>
      </c>
      <c r="I1164" s="364">
        <v>10</v>
      </c>
      <c r="J1164" s="364">
        <v>41</v>
      </c>
      <c r="K1164" s="363" t="s">
        <v>815</v>
      </c>
      <c r="L1164" s="292">
        <v>87.95</v>
      </c>
      <c r="M1164" s="293" t="s">
        <v>3769</v>
      </c>
      <c r="N1164" s="293" t="s">
        <v>3770</v>
      </c>
      <c r="O1164" s="294" t="s">
        <v>178</v>
      </c>
      <c r="P1164" s="295">
        <v>4.7397850000000004</v>
      </c>
      <c r="Q1164" s="295" t="s">
        <v>408</v>
      </c>
      <c r="R1164" s="296">
        <v>0</v>
      </c>
      <c r="S1164" s="365">
        <v>1.2253034410666824E-3</v>
      </c>
      <c r="T1164" s="365">
        <v>1.7080477461091017E-3</v>
      </c>
      <c r="U1164" s="365">
        <v>0.71737071979275691</v>
      </c>
      <c r="V1164" s="366"/>
      <c r="W1164" s="295"/>
      <c r="X1164" s="295"/>
      <c r="Y1164" s="295"/>
      <c r="Z1164" s="313"/>
      <c r="AA1164" s="313"/>
      <c r="AB1164" s="301"/>
      <c r="AC1164" s="295"/>
    </row>
    <row r="1165" spans="1:29" ht="15">
      <c r="A1165" s="247" t="s">
        <v>176</v>
      </c>
      <c r="B1165" s="287" t="s">
        <v>11009</v>
      </c>
      <c r="C1165" s="287" t="s">
        <v>3620</v>
      </c>
      <c r="D1165" s="305">
        <v>12</v>
      </c>
      <c r="E1165" s="287" t="s">
        <v>243</v>
      </c>
      <c r="F1165" s="362">
        <v>43707</v>
      </c>
      <c r="G1165" s="363" t="s">
        <v>8863</v>
      </c>
      <c r="H1165" s="363" t="s">
        <v>833</v>
      </c>
      <c r="I1165" s="364">
        <v>9</v>
      </c>
      <c r="J1165" s="364">
        <v>4</v>
      </c>
      <c r="K1165" s="363" t="s">
        <v>815</v>
      </c>
      <c r="L1165" s="292">
        <v>253.92</v>
      </c>
      <c r="M1165" s="293" t="s">
        <v>834</v>
      </c>
      <c r="N1165" s="293" t="s">
        <v>835</v>
      </c>
      <c r="O1165" s="294" t="s">
        <v>178</v>
      </c>
      <c r="P1165" s="295">
        <v>0.44304132000000002</v>
      </c>
      <c r="Q1165" s="295" t="s">
        <v>408</v>
      </c>
      <c r="R1165" s="296">
        <v>0</v>
      </c>
      <c r="S1165" s="365">
        <v>3.8366159775407235E-3</v>
      </c>
      <c r="T1165" s="365">
        <v>2.8356875230259519E-3</v>
      </c>
      <c r="U1165" s="365">
        <v>1.3529755822484575</v>
      </c>
      <c r="V1165" s="366"/>
      <c r="W1165" s="295"/>
      <c r="X1165" s="295"/>
      <c r="Y1165" s="295"/>
      <c r="Z1165" s="313"/>
      <c r="AA1165" s="313"/>
      <c r="AB1165" s="301"/>
      <c r="AC1165" s="295"/>
    </row>
    <row r="1166" spans="1:29" ht="15">
      <c r="A1166" s="247" t="s">
        <v>176</v>
      </c>
      <c r="B1166" s="287" t="s">
        <v>11010</v>
      </c>
      <c r="C1166" s="287" t="s">
        <v>3622</v>
      </c>
      <c r="D1166" s="305">
        <v>13</v>
      </c>
      <c r="E1166" s="287" t="s">
        <v>243</v>
      </c>
      <c r="F1166" s="362">
        <v>43707</v>
      </c>
      <c r="G1166" s="363" t="s">
        <v>8863</v>
      </c>
      <c r="H1166" s="363" t="s">
        <v>1277</v>
      </c>
      <c r="I1166" s="364">
        <v>9</v>
      </c>
      <c r="J1166" s="364">
        <v>7</v>
      </c>
      <c r="K1166" s="363" t="s">
        <v>815</v>
      </c>
      <c r="L1166" s="292">
        <v>203.41</v>
      </c>
      <c r="M1166" s="293" t="s">
        <v>1278</v>
      </c>
      <c r="N1166" s="293" t="s">
        <v>1279</v>
      </c>
      <c r="O1166" s="294" t="s">
        <v>178</v>
      </c>
      <c r="P1166" s="295">
        <v>-0.9832978</v>
      </c>
      <c r="Q1166" s="295" t="s">
        <v>408</v>
      </c>
      <c r="R1166" s="296">
        <v>0</v>
      </c>
      <c r="S1166" s="365">
        <v>3.4739457114969499E-3</v>
      </c>
      <c r="T1166" s="365">
        <v>1.6175590882959442E-2</v>
      </c>
      <c r="U1166" s="365">
        <v>0.21476468690591452</v>
      </c>
      <c r="V1166" s="366"/>
      <c r="W1166" s="295"/>
      <c r="X1166" s="295"/>
      <c r="Y1166" s="295"/>
      <c r="Z1166" s="313"/>
      <c r="AA1166" s="313"/>
      <c r="AB1166" s="301"/>
      <c r="AC1166" s="295"/>
    </row>
    <row r="1167" spans="1:29" ht="15">
      <c r="A1167" s="247" t="s">
        <v>176</v>
      </c>
      <c r="B1167" s="287" t="s">
        <v>9439</v>
      </c>
      <c r="C1167" s="287" t="s">
        <v>3624</v>
      </c>
      <c r="D1167" s="305">
        <v>14</v>
      </c>
      <c r="E1167" s="287" t="s">
        <v>243</v>
      </c>
      <c r="F1167" s="362">
        <v>43707</v>
      </c>
      <c r="G1167" s="363" t="s">
        <v>8863</v>
      </c>
      <c r="H1167" s="363" t="s">
        <v>3011</v>
      </c>
      <c r="I1167" s="364">
        <v>9</v>
      </c>
      <c r="J1167" s="364">
        <v>11</v>
      </c>
      <c r="K1167" s="363" t="s">
        <v>815</v>
      </c>
      <c r="L1167" s="292">
        <v>32.630000000000003</v>
      </c>
      <c r="M1167" s="293" t="s">
        <v>3012</v>
      </c>
      <c r="N1167" s="293" t="s">
        <v>3013</v>
      </c>
      <c r="O1167" s="294" t="s">
        <v>178</v>
      </c>
      <c r="P1167" s="295">
        <v>-13.677244999999999</v>
      </c>
      <c r="Q1167" s="295" t="s">
        <v>447</v>
      </c>
      <c r="R1167" s="296">
        <v>0</v>
      </c>
      <c r="S1167" s="365">
        <v>1.3890186312716163E-4</v>
      </c>
      <c r="T1167" s="365">
        <v>2.7097988932792312E-4</v>
      </c>
      <c r="U1167" s="365">
        <v>0.5125910394002382</v>
      </c>
      <c r="V1167" s="366"/>
      <c r="W1167" s="295"/>
      <c r="X1167" s="295"/>
      <c r="Y1167" s="295"/>
      <c r="Z1167" s="313"/>
      <c r="AA1167" s="313"/>
      <c r="AB1167" s="301"/>
      <c r="AC1167" s="295"/>
    </row>
    <row r="1168" spans="1:29" ht="15">
      <c r="A1168" s="247" t="s">
        <v>176</v>
      </c>
      <c r="B1168" s="287" t="s">
        <v>11011</v>
      </c>
      <c r="C1168" s="287" t="s">
        <v>3629</v>
      </c>
      <c r="D1168" s="305">
        <v>15</v>
      </c>
      <c r="E1168" s="287" t="s">
        <v>243</v>
      </c>
      <c r="F1168" s="362">
        <v>43707</v>
      </c>
      <c r="G1168" s="363" t="s">
        <v>8863</v>
      </c>
      <c r="H1168" s="363" t="s">
        <v>6361</v>
      </c>
      <c r="I1168" s="364">
        <v>10</v>
      </c>
      <c r="J1168" s="364">
        <v>14</v>
      </c>
      <c r="K1168" s="363" t="s">
        <v>815</v>
      </c>
      <c r="L1168" s="292">
        <v>48.07</v>
      </c>
      <c r="M1168" s="293" t="s">
        <v>6362</v>
      </c>
      <c r="N1168" s="293" t="s">
        <v>6363</v>
      </c>
      <c r="O1168" s="294" t="s">
        <v>178</v>
      </c>
      <c r="P1168" s="295">
        <v>8.2413910000000001</v>
      </c>
      <c r="Q1168" s="295" t="s">
        <v>484</v>
      </c>
      <c r="R1168" s="296">
        <v>0</v>
      </c>
      <c r="S1168" s="365">
        <v>2.8863810837362804E-3</v>
      </c>
      <c r="T1168" s="365">
        <v>3.2258300368486863E-3</v>
      </c>
      <c r="U1168" s="365">
        <v>0.89477159390455252</v>
      </c>
      <c r="V1168" s="366"/>
      <c r="W1168" s="295"/>
      <c r="X1168" s="295"/>
      <c r="Y1168" s="295"/>
      <c r="Z1168" s="313"/>
      <c r="AA1168" s="313"/>
      <c r="AB1168" s="301"/>
      <c r="AC1168" s="295"/>
    </row>
    <row r="1169" spans="1:29" ht="15">
      <c r="A1169" s="247" t="s">
        <v>176</v>
      </c>
      <c r="B1169" s="287" t="s">
        <v>11012</v>
      </c>
      <c r="C1169" s="287" t="s">
        <v>3631</v>
      </c>
      <c r="D1169" s="305">
        <v>16</v>
      </c>
      <c r="E1169" s="287" t="s">
        <v>243</v>
      </c>
      <c r="F1169" s="362">
        <v>43707</v>
      </c>
      <c r="G1169" s="363" t="s">
        <v>8863</v>
      </c>
      <c r="H1169" s="363" t="s">
        <v>2015</v>
      </c>
      <c r="I1169" s="364">
        <v>10</v>
      </c>
      <c r="J1169" s="364">
        <v>17</v>
      </c>
      <c r="K1169" s="363" t="s">
        <v>815</v>
      </c>
      <c r="L1169" s="292">
        <v>282.64</v>
      </c>
      <c r="M1169" s="293" t="s">
        <v>2016</v>
      </c>
      <c r="N1169" s="293" t="s">
        <v>2017</v>
      </c>
      <c r="O1169" s="294" t="s">
        <v>178</v>
      </c>
      <c r="P1169" s="295">
        <v>-2.5345623000000002</v>
      </c>
      <c r="Q1169" s="295" t="s">
        <v>280</v>
      </c>
      <c r="R1169" s="296">
        <v>0</v>
      </c>
      <c r="S1169" s="365">
        <v>9.7970468675235983E-3</v>
      </c>
      <c r="T1169" s="365">
        <v>4.5607306427138498E-3</v>
      </c>
      <c r="U1169" s="365">
        <v>2.1481309980836523</v>
      </c>
      <c r="V1169" s="366"/>
      <c r="W1169" s="295"/>
      <c r="X1169" s="295"/>
      <c r="Y1169" s="295"/>
      <c r="Z1169" s="313"/>
      <c r="AA1169" s="313"/>
      <c r="AB1169" s="301"/>
      <c r="AC1169" s="295"/>
    </row>
    <row r="1170" spans="1:29" ht="15">
      <c r="A1170" s="247" t="s">
        <v>176</v>
      </c>
      <c r="B1170" s="287" t="s">
        <v>11013</v>
      </c>
      <c r="C1170" s="287" t="s">
        <v>3636</v>
      </c>
      <c r="D1170" s="305">
        <v>17</v>
      </c>
      <c r="E1170" s="287" t="s">
        <v>243</v>
      </c>
      <c r="F1170" s="362">
        <v>43707</v>
      </c>
      <c r="G1170" s="363" t="s">
        <v>8863</v>
      </c>
      <c r="H1170" s="363" t="s">
        <v>2855</v>
      </c>
      <c r="I1170" s="364">
        <v>10</v>
      </c>
      <c r="J1170" s="364">
        <v>34</v>
      </c>
      <c r="K1170" s="363" t="s">
        <v>815</v>
      </c>
      <c r="L1170" s="292">
        <v>48.19</v>
      </c>
      <c r="M1170" s="293" t="s">
        <v>2856</v>
      </c>
      <c r="N1170" s="293" t="s">
        <v>2857</v>
      </c>
      <c r="O1170" s="294" t="s">
        <v>178</v>
      </c>
      <c r="P1170" s="295">
        <v>-2.7643323</v>
      </c>
      <c r="Q1170" s="295" t="s">
        <v>447</v>
      </c>
      <c r="R1170" s="296">
        <v>0</v>
      </c>
      <c r="S1170" s="365">
        <v>2.7299218104928516E-4</v>
      </c>
      <c r="T1170" s="365">
        <v>4.4104459336398059E-4</v>
      </c>
      <c r="U1170" s="365">
        <v>0.61896729980769327</v>
      </c>
      <c r="V1170" s="366"/>
      <c r="W1170" s="295"/>
      <c r="X1170" s="295"/>
      <c r="Y1170" s="295"/>
      <c r="Z1170" s="313"/>
      <c r="AA1170" s="313"/>
      <c r="AB1170" s="301"/>
      <c r="AC1170" s="295"/>
    </row>
    <row r="1171" spans="1:29" ht="15">
      <c r="A1171" s="247" t="s">
        <v>176</v>
      </c>
      <c r="B1171" s="287" t="s">
        <v>11014</v>
      </c>
      <c r="C1171" s="287" t="s">
        <v>3641</v>
      </c>
      <c r="D1171" s="305">
        <v>18</v>
      </c>
      <c r="E1171" s="287" t="s">
        <v>243</v>
      </c>
      <c r="F1171" s="362">
        <v>43707</v>
      </c>
      <c r="G1171" s="363" t="s">
        <v>8863</v>
      </c>
      <c r="H1171" s="363" t="s">
        <v>3790</v>
      </c>
      <c r="I1171" s="364">
        <v>10</v>
      </c>
      <c r="J1171" s="364">
        <v>13</v>
      </c>
      <c r="K1171" s="363" t="s">
        <v>815</v>
      </c>
      <c r="L1171" s="292">
        <v>43.13</v>
      </c>
      <c r="M1171" s="293" t="s">
        <v>3791</v>
      </c>
      <c r="N1171" s="293" t="s">
        <v>3792</v>
      </c>
      <c r="O1171" s="294" t="s">
        <v>178</v>
      </c>
      <c r="P1171" s="295">
        <v>-5.6855440000000002</v>
      </c>
      <c r="Q1171" s="295" t="s">
        <v>408</v>
      </c>
      <c r="R1171" s="296">
        <v>0</v>
      </c>
      <c r="S1171" s="365">
        <v>5.2512258966286893E-4</v>
      </c>
      <c r="T1171" s="365">
        <v>5.3998000519184816E-4</v>
      </c>
      <c r="U1171" s="365">
        <v>0.97248524873860731</v>
      </c>
      <c r="V1171" s="366"/>
      <c r="W1171" s="295"/>
      <c r="X1171" s="295"/>
      <c r="Y1171" s="295"/>
      <c r="Z1171" s="313"/>
      <c r="AA1171" s="313"/>
      <c r="AB1171" s="301"/>
      <c r="AC1171" s="295"/>
    </row>
    <row r="1172" spans="1:29" ht="15">
      <c r="A1172" s="247" t="s">
        <v>176</v>
      </c>
      <c r="B1172" s="287" t="s">
        <v>11015</v>
      </c>
      <c r="C1172" s="287" t="s">
        <v>3643</v>
      </c>
      <c r="D1172" s="305">
        <v>19</v>
      </c>
      <c r="E1172" s="287" t="s">
        <v>243</v>
      </c>
      <c r="F1172" s="362">
        <v>43707</v>
      </c>
      <c r="G1172" s="363" t="s">
        <v>8863</v>
      </c>
      <c r="H1172" s="363" t="s">
        <v>4700</v>
      </c>
      <c r="I1172" s="364">
        <v>10</v>
      </c>
      <c r="J1172" s="364">
        <v>26</v>
      </c>
      <c r="K1172" s="363" t="s">
        <v>815</v>
      </c>
      <c r="L1172" s="292">
        <v>119</v>
      </c>
      <c r="M1172" s="293" t="s">
        <v>4701</v>
      </c>
      <c r="N1172" s="293" t="s">
        <v>4702</v>
      </c>
      <c r="O1172" s="294" t="s">
        <v>178</v>
      </c>
      <c r="P1172" s="295">
        <v>-9.6225380000000005</v>
      </c>
      <c r="Q1172" s="295" t="s">
        <v>408</v>
      </c>
      <c r="R1172" s="296">
        <v>0</v>
      </c>
      <c r="S1172" s="365">
        <v>1.5455609118065644E-3</v>
      </c>
      <c r="T1172" s="365">
        <v>2.7616389741697833E-3</v>
      </c>
      <c r="U1172" s="365">
        <v>0.55965349789112029</v>
      </c>
      <c r="V1172" s="366"/>
      <c r="W1172" s="295"/>
      <c r="X1172" s="295"/>
      <c r="Y1172" s="295"/>
      <c r="Z1172" s="313"/>
      <c r="AA1172" s="313"/>
      <c r="AB1172" s="301"/>
      <c r="AC1172" s="295"/>
    </row>
    <row r="1173" spans="1:29" ht="15">
      <c r="A1173" s="247" t="s">
        <v>176</v>
      </c>
      <c r="B1173" s="287" t="s">
        <v>11016</v>
      </c>
      <c r="C1173" s="287" t="s">
        <v>3645</v>
      </c>
      <c r="D1173" s="305">
        <v>20</v>
      </c>
      <c r="E1173" s="287" t="s">
        <v>243</v>
      </c>
      <c r="F1173" s="362">
        <v>43707</v>
      </c>
      <c r="G1173" s="363" t="s">
        <v>8863</v>
      </c>
      <c r="H1173" s="363" t="s">
        <v>3020</v>
      </c>
      <c r="I1173" s="364">
        <v>10</v>
      </c>
      <c r="J1173" s="364">
        <v>41</v>
      </c>
      <c r="K1173" s="363" t="s">
        <v>815</v>
      </c>
      <c r="L1173" s="292">
        <v>117.72</v>
      </c>
      <c r="M1173" s="293" t="s">
        <v>3021</v>
      </c>
      <c r="N1173" s="293" t="s">
        <v>3022</v>
      </c>
      <c r="O1173" s="294" t="s">
        <v>178</v>
      </c>
      <c r="P1173" s="295">
        <v>-4.3781996000000003</v>
      </c>
      <c r="Q1173" s="295" t="s">
        <v>447</v>
      </c>
      <c r="R1173" s="296">
        <v>0</v>
      </c>
      <c r="S1173" s="365">
        <v>4.7439736937064199E-3</v>
      </c>
      <c r="T1173" s="365">
        <v>9.2893154731717876E-3</v>
      </c>
      <c r="U1173" s="365">
        <v>0.51069141826514108</v>
      </c>
      <c r="V1173" s="366"/>
      <c r="W1173" s="295"/>
      <c r="X1173" s="295"/>
      <c r="Y1173" s="295"/>
      <c r="Z1173" s="313"/>
      <c r="AA1173" s="313"/>
      <c r="AB1173" s="301"/>
      <c r="AC1173" s="295"/>
    </row>
    <row r="1174" spans="1:29" ht="15">
      <c r="A1174" s="247" t="s">
        <v>176</v>
      </c>
      <c r="B1174" s="287" t="s">
        <v>11017</v>
      </c>
      <c r="C1174" s="287" t="s">
        <v>3648</v>
      </c>
      <c r="D1174" s="305">
        <v>21</v>
      </c>
      <c r="E1174" s="287" t="s">
        <v>243</v>
      </c>
      <c r="F1174" s="362">
        <v>43707</v>
      </c>
      <c r="G1174" s="363" t="s">
        <v>8863</v>
      </c>
      <c r="H1174" s="363" t="s">
        <v>843</v>
      </c>
      <c r="I1174" s="364">
        <v>10</v>
      </c>
      <c r="J1174" s="364">
        <v>31</v>
      </c>
      <c r="K1174" s="363" t="s">
        <v>815</v>
      </c>
      <c r="L1174" s="292">
        <v>838.42</v>
      </c>
      <c r="M1174" s="293" t="s">
        <v>844</v>
      </c>
      <c r="N1174" s="293" t="s">
        <v>845</v>
      </c>
      <c r="O1174" s="294" t="s">
        <v>178</v>
      </c>
      <c r="P1174" s="295">
        <v>5.3913713000000003</v>
      </c>
      <c r="Q1174" s="295" t="s">
        <v>408</v>
      </c>
      <c r="R1174" s="296">
        <v>0</v>
      </c>
      <c r="S1174" s="365">
        <v>1.7554022372454649E-3</v>
      </c>
      <c r="T1174" s="365">
        <v>8.3166192935473339E-4</v>
      </c>
      <c r="U1174" s="365">
        <v>2.1107161158710723</v>
      </c>
      <c r="V1174" s="366"/>
      <c r="W1174" s="295"/>
      <c r="X1174" s="295"/>
      <c r="Y1174" s="295"/>
      <c r="Z1174" s="313"/>
      <c r="AA1174" s="313"/>
      <c r="AB1174" s="301"/>
      <c r="AC1174" s="295"/>
    </row>
    <row r="1175" spans="1:29" ht="15">
      <c r="A1175" s="247" t="s">
        <v>176</v>
      </c>
      <c r="B1175" s="287" t="s">
        <v>11018</v>
      </c>
      <c r="C1175" s="287" t="s">
        <v>3650</v>
      </c>
      <c r="D1175" s="305">
        <v>22</v>
      </c>
      <c r="E1175" s="287" t="s">
        <v>243</v>
      </c>
      <c r="F1175" s="362">
        <v>43707</v>
      </c>
      <c r="G1175" s="363" t="s">
        <v>8863</v>
      </c>
      <c r="H1175" s="363" t="s">
        <v>4263</v>
      </c>
      <c r="I1175" s="364">
        <v>10</v>
      </c>
      <c r="J1175" s="364">
        <v>13</v>
      </c>
      <c r="K1175" s="363" t="s">
        <v>815</v>
      </c>
      <c r="L1175" s="292">
        <v>46.81</v>
      </c>
      <c r="M1175" s="293" t="s">
        <v>4264</v>
      </c>
      <c r="N1175" s="293" t="s">
        <v>4265</v>
      </c>
      <c r="O1175" s="294" t="s">
        <v>178</v>
      </c>
      <c r="P1175" s="295">
        <v>-15.505414999999999</v>
      </c>
      <c r="Q1175" s="295" t="s">
        <v>408</v>
      </c>
      <c r="R1175" s="296">
        <v>0</v>
      </c>
      <c r="S1175" s="365">
        <v>4.4741263251380755E-3</v>
      </c>
      <c r="T1175" s="365">
        <v>8.4475148309703738E-3</v>
      </c>
      <c r="U1175" s="365">
        <v>0.52963817343474595</v>
      </c>
      <c r="V1175" s="366"/>
      <c r="W1175" s="295"/>
      <c r="X1175" s="295"/>
      <c r="Y1175" s="295"/>
      <c r="Z1175" s="313"/>
      <c r="AA1175" s="313"/>
      <c r="AB1175" s="301"/>
      <c r="AC1175" s="295"/>
    </row>
    <row r="1176" spans="1:29" ht="15">
      <c r="A1176" s="247" t="s">
        <v>176</v>
      </c>
      <c r="B1176" s="287" t="s">
        <v>11019</v>
      </c>
      <c r="C1176" s="287" t="s">
        <v>3655</v>
      </c>
      <c r="D1176" s="305">
        <v>23</v>
      </c>
      <c r="E1176" s="287" t="s">
        <v>243</v>
      </c>
      <c r="F1176" s="362">
        <v>43707</v>
      </c>
      <c r="G1176" s="363" t="s">
        <v>8863</v>
      </c>
      <c r="H1176" s="363" t="s">
        <v>1595</v>
      </c>
      <c r="I1176" s="364">
        <v>10</v>
      </c>
      <c r="J1176" s="364">
        <v>19</v>
      </c>
      <c r="K1176" s="363" t="s">
        <v>815</v>
      </c>
      <c r="L1176" s="292">
        <v>92.98</v>
      </c>
      <c r="M1176" s="293" t="s">
        <v>1596</v>
      </c>
      <c r="N1176" s="293" t="s">
        <v>1597</v>
      </c>
      <c r="O1176" s="294" t="s">
        <v>178</v>
      </c>
      <c r="P1176" s="295">
        <v>-1.3370036999999999</v>
      </c>
      <c r="Q1176" s="295" t="s">
        <v>447</v>
      </c>
      <c r="R1176" s="296">
        <v>0</v>
      </c>
      <c r="S1176" s="365">
        <v>6.5218368402541761E-5</v>
      </c>
      <c r="T1176" s="365">
        <v>4.8429943220490635E-4</v>
      </c>
      <c r="U1176" s="365">
        <v>0.13466538274805981</v>
      </c>
      <c r="V1176" s="366"/>
      <c r="W1176" s="295"/>
      <c r="X1176" s="295"/>
      <c r="Y1176" s="295"/>
      <c r="Z1176" s="313"/>
      <c r="AA1176" s="313"/>
      <c r="AB1176" s="301"/>
      <c r="AC1176" s="295"/>
    </row>
    <row r="1177" spans="1:29" ht="15">
      <c r="A1177" s="247" t="s">
        <v>176</v>
      </c>
      <c r="B1177" s="287" t="s">
        <v>11020</v>
      </c>
      <c r="C1177" s="287" t="s">
        <v>3657</v>
      </c>
      <c r="D1177" s="305">
        <v>24</v>
      </c>
      <c r="E1177" s="287" t="s">
        <v>243</v>
      </c>
      <c r="F1177" s="362">
        <v>43707</v>
      </c>
      <c r="G1177" s="363" t="s">
        <v>8863</v>
      </c>
      <c r="H1177" s="363" t="s">
        <v>1605</v>
      </c>
      <c r="I1177" s="364">
        <v>9</v>
      </c>
      <c r="J1177" s="364">
        <v>5</v>
      </c>
      <c r="K1177" s="363" t="s">
        <v>815</v>
      </c>
      <c r="L1177" s="292">
        <v>55.04</v>
      </c>
      <c r="M1177" s="293" t="s">
        <v>1606</v>
      </c>
      <c r="N1177" s="293" t="s">
        <v>1607</v>
      </c>
      <c r="O1177" s="294" t="s">
        <v>178</v>
      </c>
      <c r="P1177" s="295">
        <v>4.5791388</v>
      </c>
      <c r="Q1177" s="295" t="s">
        <v>408</v>
      </c>
      <c r="R1177" s="296">
        <v>0</v>
      </c>
      <c r="S1177" s="365">
        <v>5.4193285242205907E-3</v>
      </c>
      <c r="T1177" s="365">
        <v>8.7358362504571848E-3</v>
      </c>
      <c r="U1177" s="365">
        <v>0.62035601044341615</v>
      </c>
      <c r="V1177" s="366"/>
      <c r="W1177" s="295"/>
      <c r="X1177" s="295"/>
      <c r="Y1177" s="295"/>
      <c r="Z1177" s="313"/>
      <c r="AA1177" s="313"/>
      <c r="AB1177" s="301"/>
      <c r="AC1177" s="295"/>
    </row>
    <row r="1178" spans="1:29" ht="15">
      <c r="A1178" s="247" t="s">
        <v>176</v>
      </c>
      <c r="B1178" s="287" t="s">
        <v>11021</v>
      </c>
      <c r="C1178" s="287" t="s">
        <v>3659</v>
      </c>
      <c r="D1178" s="305">
        <v>25</v>
      </c>
      <c r="E1178" s="287" t="s">
        <v>243</v>
      </c>
      <c r="F1178" s="362">
        <v>43707</v>
      </c>
      <c r="G1178" s="363" t="s">
        <v>8863</v>
      </c>
      <c r="H1178" s="363" t="s">
        <v>2552</v>
      </c>
      <c r="I1178" s="364">
        <v>9</v>
      </c>
      <c r="J1178" s="364">
        <v>44</v>
      </c>
      <c r="K1178" s="363" t="s">
        <v>815</v>
      </c>
      <c r="L1178" s="292">
        <v>28.36</v>
      </c>
      <c r="M1178" s="293" t="s">
        <v>2553</v>
      </c>
      <c r="N1178" s="293" t="s">
        <v>2554</v>
      </c>
      <c r="O1178" s="294" t="s">
        <v>178</v>
      </c>
      <c r="P1178" s="295">
        <v>-1.7665386000000001</v>
      </c>
      <c r="Q1178" s="295" t="s">
        <v>484</v>
      </c>
      <c r="R1178" s="296">
        <v>0</v>
      </c>
      <c r="S1178" s="365">
        <v>4.4002972431352803E-4</v>
      </c>
      <c r="T1178" s="365">
        <v>5.7459646762551332E-4</v>
      </c>
      <c r="U1178" s="365">
        <v>0.76580652528534576</v>
      </c>
      <c r="V1178" s="366"/>
      <c r="W1178" s="295"/>
      <c r="X1178" s="295"/>
      <c r="Y1178" s="295"/>
      <c r="Z1178" s="313"/>
      <c r="AA1178" s="313"/>
      <c r="AB1178" s="301"/>
      <c r="AC1178" s="295"/>
    </row>
    <row r="1179" spans="1:29" ht="15">
      <c r="A1179" s="247" t="s">
        <v>176</v>
      </c>
      <c r="B1179" s="287" t="s">
        <v>11022</v>
      </c>
      <c r="C1179" s="287" t="s">
        <v>3661</v>
      </c>
      <c r="D1179" s="305">
        <v>26</v>
      </c>
      <c r="E1179" s="287" t="s">
        <v>243</v>
      </c>
      <c r="F1179" s="362">
        <v>43707</v>
      </c>
      <c r="G1179" s="363" t="s">
        <v>8863</v>
      </c>
      <c r="H1179" s="363" t="s">
        <v>2557</v>
      </c>
      <c r="I1179" s="364">
        <v>10</v>
      </c>
      <c r="J1179" s="364">
        <v>43</v>
      </c>
      <c r="K1179" s="363" t="s">
        <v>815</v>
      </c>
      <c r="L1179" s="292">
        <v>73.150000000000006</v>
      </c>
      <c r="M1179" s="293" t="s">
        <v>2558</v>
      </c>
      <c r="N1179" s="293" t="s">
        <v>2559</v>
      </c>
      <c r="O1179" s="294" t="s">
        <v>178</v>
      </c>
      <c r="P1179" s="295">
        <v>-25.112611999999999</v>
      </c>
      <c r="Q1179" s="295" t="s">
        <v>456</v>
      </c>
      <c r="R1179" s="296">
        <v>0</v>
      </c>
      <c r="S1179" s="365">
        <v>1.9210088105865908E-3</v>
      </c>
      <c r="T1179" s="365">
        <v>5.9415456842947174E-4</v>
      </c>
      <c r="U1179" s="365">
        <v>3.2331802407316195</v>
      </c>
      <c r="V1179" s="366"/>
      <c r="W1179" s="295"/>
      <c r="X1179" s="295"/>
      <c r="Y1179" s="295"/>
      <c r="Z1179" s="313"/>
      <c r="AA1179" s="313"/>
      <c r="AB1179" s="301"/>
      <c r="AC1179" s="295"/>
    </row>
    <row r="1180" spans="1:29" ht="15">
      <c r="A1180" s="247" t="s">
        <v>176</v>
      </c>
      <c r="B1180" s="287" t="s">
        <v>11023</v>
      </c>
      <c r="C1180" s="287" t="s">
        <v>3666</v>
      </c>
      <c r="D1180" s="305">
        <v>27</v>
      </c>
      <c r="E1180" s="287" t="s">
        <v>243</v>
      </c>
      <c r="F1180" s="362">
        <v>43707</v>
      </c>
      <c r="G1180" s="363" t="s">
        <v>8863</v>
      </c>
      <c r="H1180" s="363" t="s">
        <v>7426</v>
      </c>
      <c r="I1180" s="364">
        <v>9</v>
      </c>
      <c r="J1180" s="364">
        <v>20</v>
      </c>
      <c r="K1180" s="363" t="s">
        <v>815</v>
      </c>
      <c r="L1180" s="292">
        <v>27.85</v>
      </c>
      <c r="M1180" s="293" t="s">
        <v>7427</v>
      </c>
      <c r="N1180" s="293" t="s">
        <v>7428</v>
      </c>
      <c r="O1180" s="294" t="s">
        <v>178</v>
      </c>
      <c r="P1180" s="295">
        <v>-9.4308910000000008</v>
      </c>
      <c r="Q1180" s="295" t="s">
        <v>447</v>
      </c>
      <c r="R1180" s="296">
        <v>0</v>
      </c>
      <c r="S1180" s="365">
        <v>5.9905334792638963E-4</v>
      </c>
      <c r="T1180" s="365">
        <v>9.1202681968236183E-4</v>
      </c>
      <c r="U1180" s="365">
        <v>0.65683742517026666</v>
      </c>
      <c r="V1180" s="366"/>
      <c r="W1180" s="295"/>
      <c r="X1180" s="295"/>
      <c r="Y1180" s="295"/>
      <c r="Z1180" s="313"/>
      <c r="AA1180" s="313"/>
      <c r="AB1180" s="301"/>
      <c r="AC1180" s="295"/>
    </row>
    <row r="1181" spans="1:29" ht="15">
      <c r="A1181" s="247" t="s">
        <v>176</v>
      </c>
      <c r="B1181" s="287" t="s">
        <v>9440</v>
      </c>
      <c r="C1181" s="287" t="s">
        <v>3668</v>
      </c>
      <c r="D1181" s="305">
        <v>28</v>
      </c>
      <c r="E1181" s="287" t="s">
        <v>243</v>
      </c>
      <c r="F1181" s="362">
        <v>43707</v>
      </c>
      <c r="G1181" s="363" t="s">
        <v>8863</v>
      </c>
      <c r="H1181" s="363" t="s">
        <v>4713</v>
      </c>
      <c r="I1181" s="364">
        <v>9</v>
      </c>
      <c r="J1181" s="364">
        <v>65</v>
      </c>
      <c r="K1181" s="363" t="s">
        <v>815</v>
      </c>
      <c r="L1181" s="292">
        <v>57.86</v>
      </c>
      <c r="M1181" s="293" t="s">
        <v>4714</v>
      </c>
      <c r="N1181" s="293" t="s">
        <v>4715</v>
      </c>
      <c r="O1181" s="294" t="s">
        <v>178</v>
      </c>
      <c r="P1181" s="295">
        <v>-5.2096963000000001</v>
      </c>
      <c r="Q1181" s="295" t="s">
        <v>447</v>
      </c>
      <c r="R1181" s="296">
        <v>0</v>
      </c>
      <c r="S1181" s="365">
        <v>1.1911632433622432E-3</v>
      </c>
      <c r="T1181" s="365">
        <v>1.4174767322330335E-3</v>
      </c>
      <c r="U1181" s="365">
        <v>0.84034059697455099</v>
      </c>
      <c r="V1181" s="366"/>
      <c r="W1181" s="295"/>
      <c r="X1181" s="295"/>
      <c r="Y1181" s="295"/>
      <c r="Z1181" s="313"/>
      <c r="AA1181" s="313"/>
      <c r="AB1181" s="301"/>
      <c r="AC1181" s="295"/>
    </row>
    <row r="1182" spans="1:29" ht="15">
      <c r="A1182" s="247" t="s">
        <v>176</v>
      </c>
      <c r="B1182" s="287" t="s">
        <v>11024</v>
      </c>
      <c r="C1182" s="287" t="s">
        <v>3670</v>
      </c>
      <c r="D1182" s="305">
        <v>29</v>
      </c>
      <c r="E1182" s="287" t="s">
        <v>243</v>
      </c>
      <c r="F1182" s="362">
        <v>43707</v>
      </c>
      <c r="G1182" s="363" t="s">
        <v>8863</v>
      </c>
      <c r="H1182" s="363" t="s">
        <v>550</v>
      </c>
      <c r="I1182" s="364">
        <v>9</v>
      </c>
      <c r="J1182" s="364">
        <v>3</v>
      </c>
      <c r="K1182" s="363" t="s">
        <v>815</v>
      </c>
      <c r="L1182" s="292">
        <v>67.930000000000007</v>
      </c>
      <c r="M1182" s="293" t="s">
        <v>551</v>
      </c>
      <c r="N1182" s="293" t="s">
        <v>552</v>
      </c>
      <c r="O1182" s="294" t="s">
        <v>178</v>
      </c>
      <c r="P1182" s="295">
        <v>-5.8619795000000003</v>
      </c>
      <c r="Q1182" s="295" t="s">
        <v>447</v>
      </c>
      <c r="R1182" s="296">
        <v>0</v>
      </c>
      <c r="S1182" s="365">
        <v>2.5000632214030954E-3</v>
      </c>
      <c r="T1182" s="365">
        <v>2.0923734237602676E-3</v>
      </c>
      <c r="U1182" s="365">
        <v>1.1948456202957101</v>
      </c>
      <c r="V1182" s="366"/>
      <c r="W1182" s="295"/>
      <c r="X1182" s="295"/>
      <c r="Y1182" s="295"/>
      <c r="Z1182" s="313"/>
      <c r="AA1182" s="313"/>
      <c r="AB1182" s="301"/>
      <c r="AC1182" s="295"/>
    </row>
    <row r="1183" spans="1:29" ht="15">
      <c r="A1183" s="247" t="s">
        <v>176</v>
      </c>
      <c r="B1183" s="287" t="s">
        <v>11025</v>
      </c>
      <c r="C1183" s="287" t="s">
        <v>3675</v>
      </c>
      <c r="D1183" s="305">
        <v>30</v>
      </c>
      <c r="E1183" s="287" t="s">
        <v>243</v>
      </c>
      <c r="F1183" s="362">
        <v>43707</v>
      </c>
      <c r="G1183" s="363" t="s">
        <v>8863</v>
      </c>
      <c r="H1183" s="363" t="s">
        <v>1102</v>
      </c>
      <c r="I1183" s="364">
        <v>10</v>
      </c>
      <c r="J1183" s="364">
        <v>38</v>
      </c>
      <c r="K1183" s="363" t="s">
        <v>815</v>
      </c>
      <c r="L1183" s="292">
        <v>84.76</v>
      </c>
      <c r="M1183" s="293" t="s">
        <v>1103</v>
      </c>
      <c r="N1183" s="293" t="s">
        <v>1104</v>
      </c>
      <c r="O1183" s="294" t="s">
        <v>178</v>
      </c>
      <c r="P1183" s="295">
        <v>7.4407459999999999</v>
      </c>
      <c r="Q1183" s="295" t="s">
        <v>447</v>
      </c>
      <c r="R1183" s="296">
        <v>0</v>
      </c>
      <c r="S1183" s="365">
        <v>6.5160300099625272E-4</v>
      </c>
      <c r="T1183" s="365">
        <v>1.2979063915119168E-3</v>
      </c>
      <c r="U1183" s="365">
        <v>0.5020415996543538</v>
      </c>
      <c r="V1183" s="366"/>
      <c r="W1183" s="295"/>
      <c r="X1183" s="295"/>
      <c r="Y1183" s="295"/>
      <c r="Z1183" s="313"/>
      <c r="AA1183" s="313"/>
      <c r="AB1183" s="301"/>
      <c r="AC1183" s="295"/>
    </row>
    <row r="1184" spans="1:29" ht="15">
      <c r="A1184" s="247" t="s">
        <v>176</v>
      </c>
      <c r="B1184" s="287" t="s">
        <v>11026</v>
      </c>
      <c r="C1184" s="287" t="s">
        <v>3680</v>
      </c>
      <c r="D1184" s="305">
        <v>31</v>
      </c>
      <c r="E1184" s="287" t="s">
        <v>243</v>
      </c>
      <c r="F1184" s="362">
        <v>43707</v>
      </c>
      <c r="G1184" s="363" t="s">
        <v>8863</v>
      </c>
      <c r="H1184" s="363" t="s">
        <v>2577</v>
      </c>
      <c r="I1184" s="364">
        <v>9</v>
      </c>
      <c r="J1184" s="364">
        <v>3</v>
      </c>
      <c r="K1184" s="363" t="s">
        <v>815</v>
      </c>
      <c r="L1184" s="292">
        <v>158.61000000000001</v>
      </c>
      <c r="M1184" s="293" t="s">
        <v>2578</v>
      </c>
      <c r="N1184" s="293" t="s">
        <v>2579</v>
      </c>
      <c r="O1184" s="294" t="s">
        <v>178</v>
      </c>
      <c r="P1184" s="295">
        <v>-6.9899740000000001</v>
      </c>
      <c r="Q1184" s="295" t="s">
        <v>404</v>
      </c>
      <c r="R1184" s="296">
        <v>0</v>
      </c>
      <c r="S1184" s="365">
        <v>2.8753290857269674E-3</v>
      </c>
      <c r="T1184" s="365">
        <v>1.542446793833759E-3</v>
      </c>
      <c r="U1184" s="365">
        <v>1.8641350205541438</v>
      </c>
      <c r="V1184" s="366"/>
      <c r="W1184" s="295"/>
      <c r="X1184" s="295"/>
      <c r="Y1184" s="295"/>
      <c r="Z1184" s="313"/>
      <c r="AA1184" s="313"/>
      <c r="AB1184" s="301"/>
      <c r="AC1184" s="295"/>
    </row>
    <row r="1185" spans="1:29" ht="15">
      <c r="A1185" s="247" t="s">
        <v>176</v>
      </c>
      <c r="B1185" s="287" t="s">
        <v>11027</v>
      </c>
      <c r="C1185" s="287" t="s">
        <v>3685</v>
      </c>
      <c r="D1185" s="305">
        <v>32</v>
      </c>
      <c r="E1185" s="287" t="s">
        <v>243</v>
      </c>
      <c r="F1185" s="362">
        <v>43707</v>
      </c>
      <c r="G1185" s="363" t="s">
        <v>8863</v>
      </c>
      <c r="H1185" s="363" t="s">
        <v>576</v>
      </c>
      <c r="I1185" s="364">
        <v>10</v>
      </c>
      <c r="J1185" s="364">
        <v>19</v>
      </c>
      <c r="K1185" s="363" t="s">
        <v>815</v>
      </c>
      <c r="L1185" s="292">
        <v>42.68</v>
      </c>
      <c r="M1185" s="293" t="s">
        <v>577</v>
      </c>
      <c r="N1185" s="293" t="s">
        <v>578</v>
      </c>
      <c r="O1185" s="294" t="s">
        <v>178</v>
      </c>
      <c r="P1185" s="295">
        <v>-14.691179999999999</v>
      </c>
      <c r="Q1185" s="295" t="s">
        <v>447</v>
      </c>
      <c r="R1185" s="296">
        <v>0</v>
      </c>
      <c r="S1185" s="365">
        <v>9.006715769083419E-5</v>
      </c>
      <c r="T1185" s="365">
        <v>2.2425085098702651E-4</v>
      </c>
      <c r="U1185" s="365">
        <v>0.40163574539141794</v>
      </c>
      <c r="V1185" s="366"/>
      <c r="W1185" s="295"/>
      <c r="X1185" s="295"/>
      <c r="Y1185" s="295"/>
      <c r="Z1185" s="313"/>
      <c r="AA1185" s="313"/>
      <c r="AB1185" s="301"/>
      <c r="AC1185" s="295"/>
    </row>
    <row r="1186" spans="1:29" ht="15">
      <c r="A1186" s="247" t="s">
        <v>176</v>
      </c>
      <c r="B1186" s="287" t="s">
        <v>11028</v>
      </c>
      <c r="C1186" s="287" t="s">
        <v>3687</v>
      </c>
      <c r="D1186" s="305">
        <v>33</v>
      </c>
      <c r="E1186" s="287" t="s">
        <v>243</v>
      </c>
      <c r="F1186" s="362">
        <v>43707</v>
      </c>
      <c r="G1186" s="363" t="s">
        <v>8863</v>
      </c>
      <c r="H1186" s="363" t="s">
        <v>1377</v>
      </c>
      <c r="I1186" s="364">
        <v>10</v>
      </c>
      <c r="J1186" s="364">
        <v>11</v>
      </c>
      <c r="K1186" s="363" t="s">
        <v>815</v>
      </c>
      <c r="L1186" s="292">
        <v>79.180000000000007</v>
      </c>
      <c r="M1186" s="293" t="s">
        <v>1378</v>
      </c>
      <c r="N1186" s="293" t="s">
        <v>1379</v>
      </c>
      <c r="O1186" s="294" t="s">
        <v>178</v>
      </c>
      <c r="P1186" s="295">
        <v>-1.4070450999999999</v>
      </c>
      <c r="Q1186" s="295" t="s">
        <v>484</v>
      </c>
      <c r="R1186" s="296">
        <v>0</v>
      </c>
      <c r="S1186" s="365">
        <v>5.0211402696495999E-5</v>
      </c>
      <c r="T1186" s="365">
        <v>4.9377055736141053E-4</v>
      </c>
      <c r="U1186" s="365">
        <v>0.10168974627570646</v>
      </c>
      <c r="V1186" s="366"/>
      <c r="W1186" s="295"/>
      <c r="X1186" s="295"/>
      <c r="Y1186" s="295"/>
      <c r="Z1186" s="313"/>
      <c r="AA1186" s="313"/>
      <c r="AB1186" s="301"/>
      <c r="AC1186" s="295"/>
    </row>
    <row r="1187" spans="1:29" ht="15">
      <c r="A1187" s="247" t="s">
        <v>176</v>
      </c>
      <c r="B1187" s="287" t="s">
        <v>11029</v>
      </c>
      <c r="C1187" s="287" t="s">
        <v>3689</v>
      </c>
      <c r="D1187" s="305">
        <v>34</v>
      </c>
      <c r="E1187" s="287" t="s">
        <v>243</v>
      </c>
      <c r="F1187" s="362">
        <v>43707</v>
      </c>
      <c r="G1187" s="363" t="s">
        <v>8863</v>
      </c>
      <c r="H1187" s="363" t="s">
        <v>604</v>
      </c>
      <c r="I1187" s="364">
        <v>10</v>
      </c>
      <c r="J1187" s="364">
        <v>19</v>
      </c>
      <c r="K1187" s="363" t="s">
        <v>815</v>
      </c>
      <c r="L1187" s="292">
        <v>133.66999999999999</v>
      </c>
      <c r="M1187" s="293" t="s">
        <v>605</v>
      </c>
      <c r="N1187" s="293" t="s">
        <v>606</v>
      </c>
      <c r="O1187" s="294" t="s">
        <v>178</v>
      </c>
      <c r="P1187" s="295">
        <v>-4.0623006999999998</v>
      </c>
      <c r="Q1187" s="295" t="s">
        <v>408</v>
      </c>
      <c r="R1187" s="296">
        <v>0</v>
      </c>
      <c r="S1187" s="365">
        <v>3.2974993518166361E-4</v>
      </c>
      <c r="T1187" s="365">
        <v>4.9367737112941679E-4</v>
      </c>
      <c r="U1187" s="365">
        <v>0.66794622250413049</v>
      </c>
      <c r="V1187" s="366"/>
      <c r="W1187" s="295"/>
      <c r="X1187" s="295"/>
      <c r="Y1187" s="295"/>
      <c r="Z1187" s="313"/>
      <c r="AA1187" s="313"/>
      <c r="AB1187" s="301"/>
      <c r="AC1187" s="295"/>
    </row>
    <row r="1188" spans="1:29" ht="15">
      <c r="A1188" s="247" t="s">
        <v>176</v>
      </c>
      <c r="B1188" s="287" t="s">
        <v>9441</v>
      </c>
      <c r="C1188" s="287" t="s">
        <v>3691</v>
      </c>
      <c r="D1188" s="305">
        <v>35</v>
      </c>
      <c r="E1188" s="287" t="s">
        <v>243</v>
      </c>
      <c r="F1188" s="362">
        <v>43707</v>
      </c>
      <c r="G1188" s="363" t="s">
        <v>8863</v>
      </c>
      <c r="H1188" s="363" t="s">
        <v>4729</v>
      </c>
      <c r="I1188" s="364">
        <v>10</v>
      </c>
      <c r="J1188" s="364">
        <v>19</v>
      </c>
      <c r="K1188" s="363" t="s">
        <v>815</v>
      </c>
      <c r="L1188" s="292">
        <v>37.090000000000003</v>
      </c>
      <c r="M1188" s="293" t="s">
        <v>4730</v>
      </c>
      <c r="N1188" s="293" t="s">
        <v>4731</v>
      </c>
      <c r="O1188" s="294" t="s">
        <v>178</v>
      </c>
      <c r="P1188" s="295">
        <v>-8.056521</v>
      </c>
      <c r="Q1188" s="295" t="s">
        <v>280</v>
      </c>
      <c r="R1188" s="296">
        <v>0</v>
      </c>
      <c r="S1188" s="365">
        <v>2.5554938921900265E-3</v>
      </c>
      <c r="T1188" s="365">
        <v>2.0138956710603795E-3</v>
      </c>
      <c r="U1188" s="365">
        <v>1.2689306248145806</v>
      </c>
      <c r="V1188" s="366"/>
      <c r="W1188" s="295"/>
      <c r="X1188" s="295"/>
      <c r="Y1188" s="295"/>
      <c r="Z1188" s="313"/>
      <c r="AA1188" s="313"/>
      <c r="AB1188" s="301"/>
      <c r="AC1188" s="295"/>
    </row>
    <row r="1189" spans="1:29" ht="15">
      <c r="A1189" s="247" t="s">
        <v>176</v>
      </c>
      <c r="B1189" s="287" t="s">
        <v>11030</v>
      </c>
      <c r="C1189" s="287" t="s">
        <v>3693</v>
      </c>
      <c r="D1189" s="305">
        <v>36</v>
      </c>
      <c r="E1189" s="287" t="s">
        <v>243</v>
      </c>
      <c r="F1189" s="362">
        <v>43707</v>
      </c>
      <c r="G1189" s="363" t="s">
        <v>8863</v>
      </c>
      <c r="H1189" s="363" t="s">
        <v>7521</v>
      </c>
      <c r="I1189" s="364">
        <v>9</v>
      </c>
      <c r="J1189" s="364">
        <v>19</v>
      </c>
      <c r="K1189" s="363" t="s">
        <v>815</v>
      </c>
      <c r="L1189" s="292">
        <v>63.54</v>
      </c>
      <c r="M1189" s="293" t="s">
        <v>7522</v>
      </c>
      <c r="N1189" s="293" t="s">
        <v>7523</v>
      </c>
      <c r="O1189" s="294" t="s">
        <v>178</v>
      </c>
      <c r="P1189" s="295">
        <v>-3.0219733999999998</v>
      </c>
      <c r="Q1189" s="295" t="s">
        <v>447</v>
      </c>
      <c r="R1189" s="296">
        <v>0</v>
      </c>
      <c r="S1189" s="365">
        <v>3.5063366361742384E-3</v>
      </c>
      <c r="T1189" s="365">
        <v>3.3652427366025689E-3</v>
      </c>
      <c r="U1189" s="365">
        <v>1.0419268120058742</v>
      </c>
      <c r="V1189" s="366"/>
      <c r="W1189" s="295"/>
      <c r="X1189" s="295"/>
      <c r="Y1189" s="295"/>
      <c r="Z1189" s="313"/>
      <c r="AA1189" s="313"/>
      <c r="AB1189" s="301"/>
      <c r="AC1189" s="295"/>
    </row>
    <row r="1190" spans="1:29" ht="15">
      <c r="A1190" s="247" t="s">
        <v>176</v>
      </c>
      <c r="B1190" s="287" t="s">
        <v>11031</v>
      </c>
      <c r="C1190" s="287" t="s">
        <v>3695</v>
      </c>
      <c r="D1190" s="305">
        <v>37</v>
      </c>
      <c r="E1190" s="287" t="s">
        <v>243</v>
      </c>
      <c r="F1190" s="362">
        <v>43707</v>
      </c>
      <c r="G1190" s="363" t="s">
        <v>8863</v>
      </c>
      <c r="H1190" s="363" t="s">
        <v>5417</v>
      </c>
      <c r="I1190" s="364">
        <v>10</v>
      </c>
      <c r="J1190" s="364">
        <v>16</v>
      </c>
      <c r="K1190" s="363" t="s">
        <v>815</v>
      </c>
      <c r="L1190" s="292">
        <v>13.66</v>
      </c>
      <c r="M1190" s="293" t="s">
        <v>5418</v>
      </c>
      <c r="N1190" s="293" t="s">
        <v>5419</v>
      </c>
      <c r="O1190" s="294" t="s">
        <v>178</v>
      </c>
      <c r="P1190" s="295">
        <v>-15.102548000000001</v>
      </c>
      <c r="Q1190" s="295" t="s">
        <v>408</v>
      </c>
      <c r="R1190" s="296">
        <v>0</v>
      </c>
      <c r="S1190" s="365">
        <v>1.0488188476959907E-4</v>
      </c>
      <c r="T1190" s="365">
        <v>2.0889969576078359E-4</v>
      </c>
      <c r="U1190" s="365">
        <v>0.50206815470761634</v>
      </c>
      <c r="V1190" s="366"/>
      <c r="W1190" s="295"/>
      <c r="X1190" s="295"/>
      <c r="Y1190" s="295"/>
      <c r="Z1190" s="313"/>
      <c r="AA1190" s="313"/>
      <c r="AB1190" s="301"/>
      <c r="AC1190" s="295"/>
    </row>
    <row r="1191" spans="1:29" ht="15">
      <c r="A1191" s="247" t="s">
        <v>176</v>
      </c>
      <c r="B1191" s="287" t="s">
        <v>9442</v>
      </c>
      <c r="C1191" s="287" t="s">
        <v>3697</v>
      </c>
      <c r="D1191" s="305">
        <v>38</v>
      </c>
      <c r="E1191" s="287" t="s">
        <v>243</v>
      </c>
      <c r="F1191" s="362">
        <v>43707</v>
      </c>
      <c r="G1191" s="363" t="s">
        <v>8863</v>
      </c>
      <c r="H1191" s="363" t="s">
        <v>4490</v>
      </c>
      <c r="I1191" s="364">
        <v>9</v>
      </c>
      <c r="J1191" s="364">
        <v>7</v>
      </c>
      <c r="K1191" s="363" t="s">
        <v>815</v>
      </c>
      <c r="L1191" s="292">
        <v>58.28</v>
      </c>
      <c r="M1191" s="293" t="s">
        <v>4491</v>
      </c>
      <c r="N1191" s="293" t="s">
        <v>4492</v>
      </c>
      <c r="O1191" s="294" t="s">
        <v>178</v>
      </c>
      <c r="P1191" s="295">
        <v>1.1278748999999999</v>
      </c>
      <c r="Q1191" s="295" t="s">
        <v>484</v>
      </c>
      <c r="R1191" s="296">
        <v>0</v>
      </c>
      <c r="S1191" s="365">
        <v>3.1026493253974121E-4</v>
      </c>
      <c r="T1191" s="365">
        <v>8.8923171453796101E-4</v>
      </c>
      <c r="U1191" s="365">
        <v>0.34891348055546223</v>
      </c>
      <c r="V1191" s="366"/>
      <c r="W1191" s="295"/>
      <c r="X1191" s="295"/>
      <c r="Y1191" s="295"/>
      <c r="Z1191" s="313"/>
      <c r="AA1191" s="313"/>
      <c r="AB1191" s="301"/>
      <c r="AC1191" s="295"/>
    </row>
    <row r="1192" spans="1:29" ht="15">
      <c r="A1192" s="247" t="s">
        <v>176</v>
      </c>
      <c r="B1192" s="287" t="s">
        <v>11032</v>
      </c>
      <c r="C1192" s="287" t="s">
        <v>3699</v>
      </c>
      <c r="D1192" s="305">
        <v>39</v>
      </c>
      <c r="E1192" s="287" t="s">
        <v>243</v>
      </c>
      <c r="F1192" s="362">
        <v>43707</v>
      </c>
      <c r="G1192" s="363" t="s">
        <v>8863</v>
      </c>
      <c r="H1192" s="363" t="s">
        <v>918</v>
      </c>
      <c r="I1192" s="364">
        <v>10</v>
      </c>
      <c r="J1192" s="364">
        <v>13</v>
      </c>
      <c r="K1192" s="363" t="s">
        <v>815</v>
      </c>
      <c r="L1192" s="292">
        <v>13.82</v>
      </c>
      <c r="M1192" s="293" t="s">
        <v>919</v>
      </c>
      <c r="N1192" s="293" t="s">
        <v>920</v>
      </c>
      <c r="O1192" s="294" t="s">
        <v>178</v>
      </c>
      <c r="P1192" s="295">
        <v>-3.8274170000000001</v>
      </c>
      <c r="Q1192" s="295" t="s">
        <v>280</v>
      </c>
      <c r="R1192" s="296">
        <v>0</v>
      </c>
      <c r="S1192" s="365">
        <v>1.396914852091382E-3</v>
      </c>
      <c r="T1192" s="365">
        <v>7.2288764334214829E-4</v>
      </c>
      <c r="U1192" s="365">
        <v>1.9324093653516934</v>
      </c>
      <c r="V1192" s="366"/>
      <c r="W1192" s="295"/>
      <c r="X1192" s="295"/>
      <c r="Y1192" s="295"/>
      <c r="Z1192" s="313"/>
      <c r="AA1192" s="313"/>
      <c r="AB1192" s="301"/>
      <c r="AC1192" s="295"/>
    </row>
    <row r="1193" spans="1:29" ht="15">
      <c r="A1193" s="247" t="s">
        <v>176</v>
      </c>
      <c r="B1193" s="287" t="s">
        <v>11033</v>
      </c>
      <c r="C1193" s="287" t="s">
        <v>3701</v>
      </c>
      <c r="D1193" s="305">
        <v>40</v>
      </c>
      <c r="E1193" s="287" t="s">
        <v>243</v>
      </c>
      <c r="F1193" s="362">
        <v>43707</v>
      </c>
      <c r="G1193" s="363" t="s">
        <v>8863</v>
      </c>
      <c r="H1193" s="363" t="s">
        <v>2594</v>
      </c>
      <c r="I1193" s="364">
        <v>9</v>
      </c>
      <c r="J1193" s="364">
        <v>15</v>
      </c>
      <c r="K1193" s="363" t="s">
        <v>815</v>
      </c>
      <c r="L1193" s="292">
        <v>44.36</v>
      </c>
      <c r="M1193" s="293" t="s">
        <v>2595</v>
      </c>
      <c r="N1193" s="293" t="s">
        <v>2596</v>
      </c>
      <c r="O1193" s="294" t="s">
        <v>178</v>
      </c>
      <c r="P1193" s="295">
        <v>-10.870004</v>
      </c>
      <c r="Q1193" s="295" t="s">
        <v>447</v>
      </c>
      <c r="R1193" s="296">
        <v>0</v>
      </c>
      <c r="S1193" s="365">
        <v>3.4083992627777133E-5</v>
      </c>
      <c r="T1193" s="365">
        <v>2.9020415394865988E-4</v>
      </c>
      <c r="U1193" s="365">
        <v>0.1174483278892243</v>
      </c>
      <c r="V1193" s="366"/>
      <c r="W1193" s="295"/>
      <c r="X1193" s="295"/>
      <c r="Y1193" s="295"/>
      <c r="Z1193" s="313"/>
      <c r="AA1193" s="313"/>
      <c r="AB1193" s="301"/>
      <c r="AC1193" s="295"/>
    </row>
    <row r="1194" spans="1:29" ht="15">
      <c r="A1194" s="247" t="s">
        <v>176</v>
      </c>
      <c r="B1194" s="287" t="s">
        <v>11034</v>
      </c>
      <c r="C1194" s="287" t="s">
        <v>3703</v>
      </c>
      <c r="D1194" s="305">
        <v>41</v>
      </c>
      <c r="E1194" s="287" t="s">
        <v>243</v>
      </c>
      <c r="F1194" s="362">
        <v>43707</v>
      </c>
      <c r="G1194" s="363" t="s">
        <v>8863</v>
      </c>
      <c r="H1194" s="363" t="s">
        <v>928</v>
      </c>
      <c r="I1194" s="364">
        <v>10</v>
      </c>
      <c r="J1194" s="364">
        <v>22</v>
      </c>
      <c r="K1194" s="363" t="s">
        <v>815</v>
      </c>
      <c r="L1194" s="292">
        <v>155.15</v>
      </c>
      <c r="M1194" s="293" t="s">
        <v>929</v>
      </c>
      <c r="N1194" s="293" t="s">
        <v>930</v>
      </c>
      <c r="O1194" s="294" t="s">
        <v>178</v>
      </c>
      <c r="P1194" s="295">
        <v>-2.5256037999999998</v>
      </c>
      <c r="Q1194" s="295" t="s">
        <v>280</v>
      </c>
      <c r="R1194" s="296">
        <v>0</v>
      </c>
      <c r="S1194" s="365">
        <v>7.0240162207774019E-4</v>
      </c>
      <c r="T1194" s="365">
        <v>1.023141938762054E-3</v>
      </c>
      <c r="U1194" s="365">
        <v>0.68651434905269149</v>
      </c>
      <c r="V1194" s="366"/>
      <c r="W1194" s="295"/>
      <c r="X1194" s="295"/>
      <c r="Y1194" s="295"/>
      <c r="Z1194" s="313"/>
      <c r="AA1194" s="313"/>
      <c r="AB1194" s="301"/>
      <c r="AC1194" s="295"/>
    </row>
    <row r="1195" spans="1:29" ht="15">
      <c r="A1195" s="247" t="s">
        <v>176</v>
      </c>
      <c r="B1195" s="287" t="s">
        <v>11035</v>
      </c>
      <c r="C1195" s="287" t="s">
        <v>3705</v>
      </c>
      <c r="D1195" s="305">
        <v>42</v>
      </c>
      <c r="E1195" s="287" t="s">
        <v>243</v>
      </c>
      <c r="F1195" s="362">
        <v>43707</v>
      </c>
      <c r="G1195" s="363" t="s">
        <v>8863</v>
      </c>
      <c r="H1195" s="363" t="s">
        <v>5430</v>
      </c>
      <c r="I1195" s="364">
        <v>9</v>
      </c>
      <c r="J1195" s="364">
        <v>37</v>
      </c>
      <c r="K1195" s="363" t="s">
        <v>815</v>
      </c>
      <c r="L1195" s="292">
        <v>31.85</v>
      </c>
      <c r="M1195" s="293" t="s">
        <v>5431</v>
      </c>
      <c r="N1195" s="293" t="s">
        <v>5432</v>
      </c>
      <c r="O1195" s="294" t="s">
        <v>178</v>
      </c>
      <c r="P1195" s="295">
        <v>8.2965009999999992</v>
      </c>
      <c r="Q1195" s="295" t="s">
        <v>447</v>
      </c>
      <c r="R1195" s="296">
        <v>0</v>
      </c>
      <c r="S1195" s="365">
        <v>7.4691917563201262E-5</v>
      </c>
      <c r="T1195" s="365">
        <v>3.7822665781933493E-4</v>
      </c>
      <c r="U1195" s="365">
        <v>0.19747925223948351</v>
      </c>
      <c r="V1195" s="366"/>
      <c r="W1195" s="295"/>
      <c r="X1195" s="295"/>
      <c r="Y1195" s="295"/>
      <c r="Z1195" s="313"/>
      <c r="AA1195" s="313"/>
      <c r="AB1195" s="301"/>
      <c r="AC1195" s="295"/>
    </row>
    <row r="1196" spans="1:29" ht="15">
      <c r="A1196" s="247" t="s">
        <v>176</v>
      </c>
      <c r="B1196" s="287" t="s">
        <v>11036</v>
      </c>
      <c r="C1196" s="287" t="s">
        <v>3710</v>
      </c>
      <c r="D1196" s="305">
        <v>43</v>
      </c>
      <c r="E1196" s="287" t="s">
        <v>243</v>
      </c>
      <c r="F1196" s="362">
        <v>43707</v>
      </c>
      <c r="G1196" s="363" t="s">
        <v>8863</v>
      </c>
      <c r="H1196" s="363" t="s">
        <v>3863</v>
      </c>
      <c r="I1196" s="364">
        <v>10</v>
      </c>
      <c r="J1196" s="364">
        <v>20</v>
      </c>
      <c r="K1196" s="363" t="s">
        <v>815</v>
      </c>
      <c r="L1196" s="292">
        <v>128.36000000000001</v>
      </c>
      <c r="M1196" s="293" t="s">
        <v>3864</v>
      </c>
      <c r="N1196" s="293" t="s">
        <v>3865</v>
      </c>
      <c r="O1196" s="294" t="s">
        <v>178</v>
      </c>
      <c r="P1196" s="295">
        <v>-1.4283538</v>
      </c>
      <c r="Q1196" s="295" t="s">
        <v>404</v>
      </c>
      <c r="R1196" s="296">
        <v>0</v>
      </c>
      <c r="S1196" s="365">
        <v>7.3211873594306682E-3</v>
      </c>
      <c r="T1196" s="365">
        <v>1.4358143939986219E-2</v>
      </c>
      <c r="U1196" s="365">
        <v>0.50989789418685094</v>
      </c>
      <c r="V1196" s="366"/>
      <c r="W1196" s="295"/>
      <c r="X1196" s="295"/>
      <c r="Y1196" s="295"/>
      <c r="Z1196" s="313"/>
      <c r="AA1196" s="313"/>
      <c r="AB1196" s="301"/>
      <c r="AC1196" s="295"/>
    </row>
    <row r="1197" spans="1:29" ht="15">
      <c r="A1197" s="247" t="s">
        <v>176</v>
      </c>
      <c r="B1197" s="287" t="s">
        <v>11037</v>
      </c>
      <c r="C1197" s="287" t="s">
        <v>3715</v>
      </c>
      <c r="D1197" s="305">
        <v>44</v>
      </c>
      <c r="E1197" s="287" t="s">
        <v>243</v>
      </c>
      <c r="F1197" s="362">
        <v>43707</v>
      </c>
      <c r="G1197" s="363" t="s">
        <v>8863</v>
      </c>
      <c r="H1197" s="363" t="s">
        <v>4868</v>
      </c>
      <c r="I1197" s="364">
        <v>10</v>
      </c>
      <c r="J1197" s="364">
        <v>44</v>
      </c>
      <c r="K1197" s="363" t="s">
        <v>815</v>
      </c>
      <c r="L1197" s="292">
        <v>20.27</v>
      </c>
      <c r="M1197" s="293" t="s">
        <v>4869</v>
      </c>
      <c r="N1197" s="293" t="s">
        <v>4870</v>
      </c>
      <c r="O1197" s="294" t="s">
        <v>178</v>
      </c>
      <c r="P1197" s="295">
        <v>-1.6973853000000001</v>
      </c>
      <c r="Q1197" s="295" t="s">
        <v>280</v>
      </c>
      <c r="R1197" s="296">
        <v>0</v>
      </c>
      <c r="S1197" s="365">
        <v>1.267565451323855E-4</v>
      </c>
      <c r="T1197" s="365">
        <v>1.6130509661712452E-3</v>
      </c>
      <c r="U1197" s="365">
        <v>7.858185996023187E-2</v>
      </c>
      <c r="V1197" s="366"/>
      <c r="W1197" s="295"/>
      <c r="X1197" s="295"/>
      <c r="Y1197" s="295"/>
      <c r="Z1197" s="313"/>
      <c r="AA1197" s="313"/>
      <c r="AB1197" s="301"/>
      <c r="AC1197" s="295"/>
    </row>
    <row r="1198" spans="1:29" ht="15">
      <c r="A1198" s="247" t="s">
        <v>176</v>
      </c>
      <c r="B1198" s="287" t="s">
        <v>11038</v>
      </c>
      <c r="C1198" s="287" t="s">
        <v>3717</v>
      </c>
      <c r="D1198" s="305">
        <v>45</v>
      </c>
      <c r="E1198" s="287" t="s">
        <v>243</v>
      </c>
      <c r="F1198" s="362">
        <v>43707</v>
      </c>
      <c r="G1198" s="363" t="s">
        <v>8863</v>
      </c>
      <c r="H1198" s="363" t="s">
        <v>2925</v>
      </c>
      <c r="I1198" s="364">
        <v>10</v>
      </c>
      <c r="J1198" s="364">
        <v>37</v>
      </c>
      <c r="K1198" s="363" t="s">
        <v>815</v>
      </c>
      <c r="L1198" s="292">
        <v>48.07</v>
      </c>
      <c r="M1198" s="293" t="s">
        <v>2926</v>
      </c>
      <c r="N1198" s="293" t="s">
        <v>2927</v>
      </c>
      <c r="O1198" s="294" t="s">
        <v>178</v>
      </c>
      <c r="P1198" s="295">
        <v>-10.216665000000001</v>
      </c>
      <c r="Q1198" s="295" t="s">
        <v>447</v>
      </c>
      <c r="R1198" s="296">
        <v>0</v>
      </c>
      <c r="S1198" s="365">
        <v>1.312970939328851E-4</v>
      </c>
      <c r="T1198" s="365">
        <v>5.366172989328279E-4</v>
      </c>
      <c r="U1198" s="365">
        <v>0.24467547765231562</v>
      </c>
      <c r="V1198" s="366"/>
      <c r="W1198" s="295"/>
      <c r="X1198" s="295"/>
      <c r="Y1198" s="295"/>
      <c r="Z1198" s="313"/>
      <c r="AA1198" s="313"/>
      <c r="AB1198" s="301"/>
      <c r="AC1198" s="295"/>
    </row>
    <row r="1199" spans="1:29" ht="15">
      <c r="A1199" s="247" t="s">
        <v>176</v>
      </c>
      <c r="B1199" s="287" t="s">
        <v>9444</v>
      </c>
      <c r="C1199" s="287" t="s">
        <v>3719</v>
      </c>
      <c r="D1199" s="305">
        <v>46</v>
      </c>
      <c r="E1199" s="287" t="s">
        <v>243</v>
      </c>
      <c r="F1199" s="362">
        <v>43707</v>
      </c>
      <c r="G1199" s="363" t="s">
        <v>8863</v>
      </c>
      <c r="H1199" s="363" t="s">
        <v>1150</v>
      </c>
      <c r="I1199" s="364">
        <v>10</v>
      </c>
      <c r="J1199" s="364">
        <v>76</v>
      </c>
      <c r="K1199" s="363" t="s">
        <v>815</v>
      </c>
      <c r="L1199" s="292">
        <v>28.53</v>
      </c>
      <c r="M1199" s="293" t="s">
        <v>1151</v>
      </c>
      <c r="N1199" s="293" t="s">
        <v>1152</v>
      </c>
      <c r="O1199" s="294" t="s">
        <v>178</v>
      </c>
      <c r="P1199" s="295">
        <v>-13.676244000000001</v>
      </c>
      <c r="Q1199" s="295" t="s">
        <v>447</v>
      </c>
      <c r="R1199" s="296">
        <v>0</v>
      </c>
      <c r="S1199" s="365">
        <v>5.7409658507071588E-8</v>
      </c>
      <c r="T1199" s="365">
        <v>1.2503752318276031E-4</v>
      </c>
      <c r="U1199" s="365">
        <v>4.5913944107129441E-4</v>
      </c>
      <c r="V1199" s="366"/>
      <c r="W1199" s="295"/>
      <c r="X1199" s="295"/>
      <c r="Y1199" s="295"/>
      <c r="Z1199" s="313"/>
      <c r="AA1199" s="313"/>
      <c r="AB1199" s="301"/>
      <c r="AC1199" s="295"/>
    </row>
    <row r="1200" spans="1:29" ht="15">
      <c r="A1200" s="247" t="s">
        <v>176</v>
      </c>
      <c r="B1200" s="287" t="s">
        <v>11039</v>
      </c>
      <c r="C1200" s="287" t="s">
        <v>3724</v>
      </c>
      <c r="D1200" s="305">
        <v>47</v>
      </c>
      <c r="E1200" s="287" t="s">
        <v>243</v>
      </c>
      <c r="F1200" s="362">
        <v>43707</v>
      </c>
      <c r="G1200" s="363" t="s">
        <v>8863</v>
      </c>
      <c r="H1200" s="363" t="s">
        <v>3372</v>
      </c>
      <c r="I1200" s="364">
        <v>9</v>
      </c>
      <c r="J1200" s="364">
        <v>9</v>
      </c>
      <c r="K1200" s="363" t="s">
        <v>815</v>
      </c>
      <c r="L1200" s="292">
        <v>54.54</v>
      </c>
      <c r="M1200" s="293" t="s">
        <v>3373</v>
      </c>
      <c r="N1200" s="293" t="s">
        <v>3374</v>
      </c>
      <c r="O1200" s="294" t="s">
        <v>178</v>
      </c>
      <c r="P1200" s="295">
        <v>-7.8560534000000004</v>
      </c>
      <c r="Q1200" s="295" t="s">
        <v>408</v>
      </c>
      <c r="R1200" s="296">
        <v>0</v>
      </c>
      <c r="S1200" s="365">
        <v>5.8422446385213698E-4</v>
      </c>
      <c r="T1200" s="365">
        <v>6.0149633949606502E-4</v>
      </c>
      <c r="U1200" s="365">
        <v>0.97128515252744774</v>
      </c>
      <c r="V1200" s="366"/>
      <c r="W1200" s="295"/>
      <c r="X1200" s="295"/>
      <c r="Y1200" s="295"/>
      <c r="Z1200" s="313"/>
      <c r="AA1200" s="313"/>
      <c r="AB1200" s="301"/>
      <c r="AC1200" s="295"/>
    </row>
    <row r="1201" spans="1:29" ht="15">
      <c r="A1201" s="247" t="s">
        <v>176</v>
      </c>
      <c r="B1201" s="287" t="s">
        <v>11040</v>
      </c>
      <c r="C1201" s="287" t="s">
        <v>9448</v>
      </c>
      <c r="D1201" s="305">
        <v>48</v>
      </c>
      <c r="E1201" s="287" t="s">
        <v>243</v>
      </c>
      <c r="F1201" s="362">
        <v>43707</v>
      </c>
      <c r="G1201" s="363" t="s">
        <v>8863</v>
      </c>
      <c r="H1201" s="363" t="s">
        <v>3878</v>
      </c>
      <c r="I1201" s="364">
        <v>10</v>
      </c>
      <c r="J1201" s="364">
        <v>16</v>
      </c>
      <c r="K1201" s="363" t="s">
        <v>815</v>
      </c>
      <c r="L1201" s="292">
        <v>138.27000000000001</v>
      </c>
      <c r="M1201" s="293" t="s">
        <v>3879</v>
      </c>
      <c r="N1201" s="293" t="s">
        <v>3880</v>
      </c>
      <c r="O1201" s="294" t="s">
        <v>178</v>
      </c>
      <c r="P1201" s="295">
        <v>-0.48937797999999999</v>
      </c>
      <c r="Q1201" s="295" t="s">
        <v>404</v>
      </c>
      <c r="R1201" s="296">
        <v>0</v>
      </c>
      <c r="S1201" s="365">
        <v>1.0293355380566922E-3</v>
      </c>
      <c r="T1201" s="365">
        <v>1.1649759987130992E-3</v>
      </c>
      <c r="U1201" s="365">
        <v>0.88356802131010137</v>
      </c>
      <c r="V1201" s="366"/>
      <c r="W1201" s="295"/>
      <c r="X1201" s="295"/>
      <c r="Y1201" s="295"/>
      <c r="Z1201" s="313"/>
      <c r="AA1201" s="313"/>
      <c r="AB1201" s="301"/>
      <c r="AC1201" s="295"/>
    </row>
    <row r="1202" spans="1:29" ht="15">
      <c r="A1202" s="247" t="s">
        <v>176</v>
      </c>
      <c r="B1202" s="287" t="s">
        <v>9445</v>
      </c>
      <c r="C1202" s="287" t="s">
        <v>9449</v>
      </c>
      <c r="D1202" s="305">
        <v>49</v>
      </c>
      <c r="E1202" s="287" t="s">
        <v>243</v>
      </c>
      <c r="F1202" s="362">
        <v>43707</v>
      </c>
      <c r="G1202" s="363" t="s">
        <v>8863</v>
      </c>
      <c r="H1202" s="363" t="s">
        <v>4301</v>
      </c>
      <c r="I1202" s="364">
        <v>9</v>
      </c>
      <c r="J1202" s="364">
        <v>5</v>
      </c>
      <c r="K1202" s="363" t="s">
        <v>815</v>
      </c>
      <c r="L1202" s="292">
        <v>86.47</v>
      </c>
      <c r="M1202" s="293" t="s">
        <v>4302</v>
      </c>
      <c r="N1202" s="293" t="s">
        <v>4303</v>
      </c>
      <c r="O1202" s="294" t="s">
        <v>178</v>
      </c>
      <c r="P1202" s="295">
        <v>4.193282</v>
      </c>
      <c r="Q1202" s="295" t="s">
        <v>484</v>
      </c>
      <c r="R1202" s="296">
        <v>0</v>
      </c>
      <c r="S1202" s="365">
        <v>7.6585447661283272E-3</v>
      </c>
      <c r="T1202" s="365">
        <v>9.2589378623332986E-3</v>
      </c>
      <c r="U1202" s="365">
        <v>0.82715154588998785</v>
      </c>
      <c r="V1202" s="366"/>
      <c r="W1202" s="295"/>
      <c r="X1202" s="295"/>
      <c r="Y1202" s="295"/>
      <c r="Z1202" s="313"/>
      <c r="AA1202" s="313"/>
      <c r="AB1202" s="301"/>
      <c r="AC1202" s="295"/>
    </row>
    <row r="1203" spans="1:29" ht="15">
      <c r="A1203" s="247" t="s">
        <v>176</v>
      </c>
      <c r="B1203" s="287" t="s">
        <v>11041</v>
      </c>
      <c r="C1203" s="287" t="s">
        <v>9452</v>
      </c>
      <c r="D1203" s="305">
        <v>50</v>
      </c>
      <c r="E1203" s="287" t="s">
        <v>243</v>
      </c>
      <c r="F1203" s="362">
        <v>43707</v>
      </c>
      <c r="G1203" s="363" t="s">
        <v>8863</v>
      </c>
      <c r="H1203" s="363" t="s">
        <v>663</v>
      </c>
      <c r="I1203" s="364">
        <v>10</v>
      </c>
      <c r="J1203" s="364">
        <v>34</v>
      </c>
      <c r="K1203" s="363" t="s">
        <v>815</v>
      </c>
      <c r="L1203" s="292">
        <v>86.33</v>
      </c>
      <c r="M1203" s="293" t="s">
        <v>664</v>
      </c>
      <c r="N1203" s="293" t="s">
        <v>665</v>
      </c>
      <c r="O1203" s="294" t="s">
        <v>178</v>
      </c>
      <c r="P1203" s="295">
        <v>-8.5680960000000006</v>
      </c>
      <c r="Q1203" s="295" t="s">
        <v>447</v>
      </c>
      <c r="R1203" s="296">
        <v>0</v>
      </c>
      <c r="S1203" s="365">
        <v>1.2607913943388433E-3</v>
      </c>
      <c r="T1203" s="365">
        <v>8.5200696904740936E-4</v>
      </c>
      <c r="U1203" s="365">
        <v>1.4797900018922114</v>
      </c>
      <c r="V1203" s="366"/>
      <c r="W1203" s="295"/>
      <c r="X1203" s="295"/>
      <c r="Y1203" s="295"/>
      <c r="Z1203" s="313"/>
      <c r="AA1203" s="313"/>
      <c r="AB1203" s="301"/>
      <c r="AC1203" s="295"/>
    </row>
    <row r="1204" spans="1:29" ht="15">
      <c r="A1204" s="247" t="s">
        <v>176</v>
      </c>
      <c r="B1204" s="287" t="s">
        <v>11042</v>
      </c>
      <c r="C1204" s="287" t="s">
        <v>9454</v>
      </c>
      <c r="D1204" s="305">
        <v>51</v>
      </c>
      <c r="E1204" s="287" t="s">
        <v>243</v>
      </c>
      <c r="F1204" s="362">
        <v>43707</v>
      </c>
      <c r="G1204" s="363" t="s">
        <v>8863</v>
      </c>
      <c r="H1204" s="363" t="s">
        <v>1421</v>
      </c>
      <c r="I1204" s="364">
        <v>10</v>
      </c>
      <c r="J1204" s="364">
        <v>21</v>
      </c>
      <c r="K1204" s="363" t="s">
        <v>815</v>
      </c>
      <c r="L1204" s="292">
        <v>45.27</v>
      </c>
      <c r="M1204" s="293" t="s">
        <v>1422</v>
      </c>
      <c r="N1204" s="293" t="s">
        <v>1423</v>
      </c>
      <c r="O1204" s="294" t="s">
        <v>178</v>
      </c>
      <c r="P1204" s="295">
        <v>0.84651710000000002</v>
      </c>
      <c r="Q1204" s="295" t="s">
        <v>484</v>
      </c>
      <c r="R1204" s="296">
        <v>0</v>
      </c>
      <c r="S1204" s="365">
        <v>1.9212157179912908E-3</v>
      </c>
      <c r="T1204" s="365">
        <v>2.0128934427624443E-3</v>
      </c>
      <c r="U1204" s="365">
        <v>0.95445475511841438</v>
      </c>
      <c r="V1204" s="366"/>
      <c r="W1204" s="295"/>
      <c r="X1204" s="295"/>
      <c r="Y1204" s="295"/>
      <c r="Z1204" s="313"/>
      <c r="AA1204" s="313"/>
      <c r="AB1204" s="301"/>
      <c r="AC1204" s="295"/>
    </row>
    <row r="1205" spans="1:29" ht="15">
      <c r="A1205" s="247" t="s">
        <v>176</v>
      </c>
      <c r="B1205" s="287" t="s">
        <v>11043</v>
      </c>
      <c r="C1205" s="287" t="s">
        <v>9455</v>
      </c>
      <c r="D1205" s="305">
        <v>52</v>
      </c>
      <c r="E1205" s="287" t="s">
        <v>243</v>
      </c>
      <c r="F1205" s="362">
        <v>43707</v>
      </c>
      <c r="G1205" s="363" t="s">
        <v>8863</v>
      </c>
      <c r="H1205" s="363" t="s">
        <v>3098</v>
      </c>
      <c r="I1205" s="364">
        <v>9</v>
      </c>
      <c r="J1205" s="364">
        <v>8</v>
      </c>
      <c r="K1205" s="363" t="s">
        <v>815</v>
      </c>
      <c r="L1205" s="292">
        <v>51.36</v>
      </c>
      <c r="M1205" s="293" t="s">
        <v>3099</v>
      </c>
      <c r="N1205" s="293" t="s">
        <v>3100</v>
      </c>
      <c r="O1205" s="294" t="s">
        <v>178</v>
      </c>
      <c r="P1205" s="295">
        <v>-4.8712730000000004</v>
      </c>
      <c r="Q1205" s="295" t="s">
        <v>408</v>
      </c>
      <c r="R1205" s="296">
        <v>0</v>
      </c>
      <c r="S1205" s="365">
        <v>4.3523066510058706E-4</v>
      </c>
      <c r="T1205" s="365">
        <v>3.9808099854390222E-4</v>
      </c>
      <c r="U1205" s="365">
        <v>1.0933218784432581</v>
      </c>
      <c r="V1205" s="366"/>
      <c r="W1205" s="295"/>
      <c r="X1205" s="295"/>
      <c r="Y1205" s="295"/>
      <c r="Z1205" s="313"/>
      <c r="AA1205" s="313"/>
      <c r="AB1205" s="301"/>
      <c r="AC1205" s="295"/>
    </row>
    <row r="1206" spans="1:29" ht="15">
      <c r="A1206" s="247" t="s">
        <v>176</v>
      </c>
      <c r="B1206" s="287" t="s">
        <v>11044</v>
      </c>
      <c r="C1206" s="287" t="s">
        <v>9456</v>
      </c>
      <c r="D1206" s="305">
        <v>53</v>
      </c>
      <c r="E1206" s="287" t="s">
        <v>243</v>
      </c>
      <c r="F1206" s="362">
        <v>43707</v>
      </c>
      <c r="G1206" s="363" t="s">
        <v>8863</v>
      </c>
      <c r="H1206" s="363" t="s">
        <v>7783</v>
      </c>
      <c r="I1206" s="364">
        <v>9</v>
      </c>
      <c r="J1206" s="364">
        <v>41</v>
      </c>
      <c r="K1206" s="363" t="s">
        <v>815</v>
      </c>
      <c r="L1206" s="292">
        <v>55.22</v>
      </c>
      <c r="M1206" s="293" t="s">
        <v>7784</v>
      </c>
      <c r="N1206" s="293" t="s">
        <v>7785</v>
      </c>
      <c r="O1206" s="294" t="s">
        <v>178</v>
      </c>
      <c r="P1206" s="295">
        <v>3.2342434</v>
      </c>
      <c r="Q1206" s="295" t="s">
        <v>447</v>
      </c>
      <c r="R1206" s="296">
        <v>0</v>
      </c>
      <c r="S1206" s="365">
        <v>2.6099311567591298E-3</v>
      </c>
      <c r="T1206" s="365">
        <v>3.2706456286456394E-3</v>
      </c>
      <c r="U1206" s="365">
        <v>0.79798653021296329</v>
      </c>
      <c r="V1206" s="366"/>
      <c r="W1206" s="295"/>
      <c r="X1206" s="295"/>
      <c r="Y1206" s="295"/>
      <c r="Z1206" s="313"/>
      <c r="AA1206" s="313"/>
      <c r="AB1206" s="301"/>
      <c r="AC1206" s="295"/>
    </row>
    <row r="1207" spans="1:29" ht="15">
      <c r="A1207" s="247" t="s">
        <v>176</v>
      </c>
      <c r="B1207" s="287" t="s">
        <v>9453</v>
      </c>
      <c r="C1207" s="287" t="s">
        <v>9457</v>
      </c>
      <c r="D1207" s="305">
        <v>54</v>
      </c>
      <c r="E1207" s="287" t="s">
        <v>243</v>
      </c>
      <c r="F1207" s="362">
        <v>43707</v>
      </c>
      <c r="G1207" s="363" t="s">
        <v>8863</v>
      </c>
      <c r="H1207" s="363" t="s">
        <v>670</v>
      </c>
      <c r="I1207" s="364">
        <v>10</v>
      </c>
      <c r="J1207" s="364">
        <v>28</v>
      </c>
      <c r="K1207" s="363" t="s">
        <v>815</v>
      </c>
      <c r="L1207" s="292">
        <v>18.39</v>
      </c>
      <c r="M1207" s="293" t="s">
        <v>671</v>
      </c>
      <c r="N1207" s="293" t="s">
        <v>672</v>
      </c>
      <c r="O1207" s="294" t="s">
        <v>178</v>
      </c>
      <c r="P1207" s="295">
        <v>-26.994842999999999</v>
      </c>
      <c r="Q1207" s="295" t="s">
        <v>484</v>
      </c>
      <c r="R1207" s="296">
        <v>0</v>
      </c>
      <c r="S1207" s="365">
        <v>1.1304862415569445E-4</v>
      </c>
      <c r="T1207" s="365">
        <v>2.7063376238452535E-4</v>
      </c>
      <c r="U1207" s="365">
        <v>0.41771811158975519</v>
      </c>
      <c r="V1207" s="366"/>
      <c r="W1207" s="295"/>
      <c r="X1207" s="295"/>
      <c r="Y1207" s="295"/>
      <c r="Z1207" s="313"/>
      <c r="AA1207" s="313"/>
      <c r="AB1207" s="301"/>
      <c r="AC1207" s="295"/>
    </row>
    <row r="1208" spans="1:29" ht="15">
      <c r="A1208" s="247" t="s">
        <v>176</v>
      </c>
      <c r="B1208" s="287" t="s">
        <v>11045</v>
      </c>
      <c r="C1208" s="287" t="s">
        <v>9458</v>
      </c>
      <c r="D1208" s="305">
        <v>55</v>
      </c>
      <c r="E1208" s="287" t="s">
        <v>243</v>
      </c>
      <c r="F1208" s="362">
        <v>43707</v>
      </c>
      <c r="G1208" s="363" t="s">
        <v>8863</v>
      </c>
      <c r="H1208" s="363" t="s">
        <v>2471</v>
      </c>
      <c r="I1208" s="364">
        <v>9</v>
      </c>
      <c r="J1208" s="364">
        <v>14</v>
      </c>
      <c r="K1208" s="363" t="s">
        <v>815</v>
      </c>
      <c r="L1208" s="292">
        <v>99.84</v>
      </c>
      <c r="M1208" s="293" t="s">
        <v>2472</v>
      </c>
      <c r="N1208" s="293" t="s">
        <v>2473</v>
      </c>
      <c r="O1208" s="294" t="s">
        <v>178</v>
      </c>
      <c r="P1208" s="295">
        <v>3.6007047000000001</v>
      </c>
      <c r="Q1208" s="295" t="s">
        <v>408</v>
      </c>
      <c r="R1208" s="296">
        <v>0</v>
      </c>
      <c r="S1208" s="365">
        <v>9.5380397176679987E-4</v>
      </c>
      <c r="T1208" s="365">
        <v>4.7891567280165462E-4</v>
      </c>
      <c r="U1208" s="365">
        <v>1.9915906409724509</v>
      </c>
      <c r="V1208" s="366"/>
      <c r="W1208" s="295"/>
      <c r="X1208" s="295"/>
      <c r="Y1208" s="295"/>
      <c r="Z1208" s="313"/>
      <c r="AA1208" s="313"/>
      <c r="AB1208" s="301"/>
      <c r="AC1208" s="295"/>
    </row>
    <row r="1209" spans="1:29" ht="15">
      <c r="A1209" s="247" t="s">
        <v>176</v>
      </c>
      <c r="B1209" s="287" t="s">
        <v>11046</v>
      </c>
      <c r="C1209" s="287" t="s">
        <v>9460</v>
      </c>
      <c r="D1209" s="305">
        <v>56</v>
      </c>
      <c r="E1209" s="287" t="s">
        <v>243</v>
      </c>
      <c r="F1209" s="362">
        <v>43707</v>
      </c>
      <c r="G1209" s="363" t="s">
        <v>8863</v>
      </c>
      <c r="H1209" s="363" t="s">
        <v>1659</v>
      </c>
      <c r="I1209" s="364">
        <v>10</v>
      </c>
      <c r="J1209" s="364">
        <v>7</v>
      </c>
      <c r="K1209" s="363" t="s">
        <v>815</v>
      </c>
      <c r="L1209" s="292">
        <v>48.06</v>
      </c>
      <c r="M1209" s="293" t="s">
        <v>1660</v>
      </c>
      <c r="N1209" s="293" t="s">
        <v>1661</v>
      </c>
      <c r="O1209" s="294" t="s">
        <v>178</v>
      </c>
      <c r="P1209" s="295">
        <v>-17.832106</v>
      </c>
      <c r="Q1209" s="295" t="s">
        <v>447</v>
      </c>
      <c r="R1209" s="296">
        <v>0</v>
      </c>
      <c r="S1209" s="365">
        <v>1.1232471784389064E-3</v>
      </c>
      <c r="T1209" s="365">
        <v>4.7503699170878261E-4</v>
      </c>
      <c r="U1209" s="365">
        <v>2.364546757502842</v>
      </c>
      <c r="V1209" s="366"/>
      <c r="W1209" s="295"/>
      <c r="X1209" s="295"/>
      <c r="Y1209" s="295"/>
      <c r="Z1209" s="313"/>
      <c r="AA1209" s="313"/>
      <c r="AB1209" s="301"/>
      <c r="AC1209" s="295"/>
    </row>
    <row r="1210" spans="1:29" ht="15">
      <c r="A1210" s="247" t="s">
        <v>176</v>
      </c>
      <c r="B1210" s="287" t="s">
        <v>11047</v>
      </c>
      <c r="C1210" s="287" t="s">
        <v>9461</v>
      </c>
      <c r="D1210" s="305">
        <v>57</v>
      </c>
      <c r="E1210" s="287" t="s">
        <v>243</v>
      </c>
      <c r="F1210" s="362">
        <v>43707</v>
      </c>
      <c r="G1210" s="363" t="s">
        <v>8863</v>
      </c>
      <c r="H1210" s="363" t="s">
        <v>3249</v>
      </c>
      <c r="I1210" s="364">
        <v>9</v>
      </c>
      <c r="J1210" s="364">
        <v>4</v>
      </c>
      <c r="K1210" s="363" t="s">
        <v>815</v>
      </c>
      <c r="L1210" s="292">
        <v>88.34</v>
      </c>
      <c r="M1210" s="293" t="s">
        <v>3250</v>
      </c>
      <c r="N1210" s="293" t="s">
        <v>3251</v>
      </c>
      <c r="O1210" s="294" t="s">
        <v>178</v>
      </c>
      <c r="P1210" s="295">
        <v>-15.245139999999999</v>
      </c>
      <c r="Q1210" s="295" t="s">
        <v>399</v>
      </c>
      <c r="R1210" s="296">
        <v>0</v>
      </c>
      <c r="S1210" s="365">
        <v>1.5707300337650238E-5</v>
      </c>
      <c r="T1210" s="365">
        <v>1.8541693465089313E-4</v>
      </c>
      <c r="U1210" s="365">
        <v>8.471340747394121E-2</v>
      </c>
      <c r="V1210" s="366"/>
      <c r="W1210" s="295"/>
      <c r="X1210" s="295"/>
      <c r="Y1210" s="295"/>
      <c r="Z1210" s="313"/>
      <c r="AA1210" s="313"/>
      <c r="AB1210" s="301"/>
      <c r="AC1210" s="295"/>
    </row>
    <row r="1211" spans="1:29" ht="15">
      <c r="A1211" s="247" t="s">
        <v>176</v>
      </c>
      <c r="B1211" s="287" t="s">
        <v>11048</v>
      </c>
      <c r="C1211" s="287" t="s">
        <v>9462</v>
      </c>
      <c r="D1211" s="305">
        <v>58</v>
      </c>
      <c r="E1211" s="287" t="s">
        <v>243</v>
      </c>
      <c r="F1211" s="362">
        <v>43707</v>
      </c>
      <c r="G1211" s="363" t="s">
        <v>8863</v>
      </c>
      <c r="H1211" s="363" t="s">
        <v>1197</v>
      </c>
      <c r="I1211" s="364">
        <v>9</v>
      </c>
      <c r="J1211" s="364">
        <v>54</v>
      </c>
      <c r="K1211" s="363" t="s">
        <v>815</v>
      </c>
      <c r="L1211" s="292">
        <v>80.22</v>
      </c>
      <c r="M1211" s="293" t="s">
        <v>1198</v>
      </c>
      <c r="N1211" s="293" t="s">
        <v>1199</v>
      </c>
      <c r="O1211" s="294" t="s">
        <v>178</v>
      </c>
      <c r="P1211" s="295">
        <v>-1.0606825</v>
      </c>
      <c r="Q1211" s="295" t="s">
        <v>484</v>
      </c>
      <c r="R1211" s="296">
        <v>0</v>
      </c>
      <c r="S1211" s="365">
        <v>2.8729468004080028E-5</v>
      </c>
      <c r="T1211" s="365">
        <v>2.7415934344340013E-4</v>
      </c>
      <c r="U1211" s="365">
        <v>0.10479113220524323</v>
      </c>
      <c r="V1211" s="366"/>
      <c r="W1211" s="295"/>
      <c r="X1211" s="295"/>
      <c r="Y1211" s="295"/>
      <c r="Z1211" s="313"/>
      <c r="AA1211" s="313"/>
      <c r="AB1211" s="301"/>
      <c r="AC1211" s="295"/>
    </row>
    <row r="1212" spans="1:29" ht="15">
      <c r="A1212" s="247" t="s">
        <v>176</v>
      </c>
      <c r="B1212" s="287" t="s">
        <v>11049</v>
      </c>
      <c r="C1212" s="287" t="s">
        <v>9464</v>
      </c>
      <c r="D1212" s="305">
        <v>59</v>
      </c>
      <c r="E1212" s="287" t="s">
        <v>243</v>
      </c>
      <c r="F1212" s="362">
        <v>43707</v>
      </c>
      <c r="G1212" s="363" t="s">
        <v>8863</v>
      </c>
      <c r="H1212" s="363" t="s">
        <v>2965</v>
      </c>
      <c r="I1212" s="364">
        <v>9</v>
      </c>
      <c r="J1212" s="364">
        <v>16</v>
      </c>
      <c r="K1212" s="363" t="s">
        <v>815</v>
      </c>
      <c r="L1212" s="292">
        <v>141.63</v>
      </c>
      <c r="M1212" s="293" t="s">
        <v>2966</v>
      </c>
      <c r="N1212" s="293" t="s">
        <v>2967</v>
      </c>
      <c r="O1212" s="294" t="s">
        <v>178</v>
      </c>
      <c r="P1212" s="295">
        <v>4.5780180000000001</v>
      </c>
      <c r="Q1212" s="295" t="s">
        <v>408</v>
      </c>
      <c r="R1212" s="296">
        <v>0</v>
      </c>
      <c r="S1212" s="365">
        <v>2.5009559775892565E-3</v>
      </c>
      <c r="T1212" s="365">
        <v>1.6148897113123122E-3</v>
      </c>
      <c r="U1212" s="365">
        <v>1.5486853127306743</v>
      </c>
      <c r="V1212" s="366"/>
      <c r="W1212" s="295"/>
      <c r="X1212" s="295"/>
      <c r="Y1212" s="295"/>
      <c r="Z1212" s="313"/>
      <c r="AA1212" s="313"/>
      <c r="AB1212" s="301"/>
      <c r="AC1212" s="295"/>
    </row>
    <row r="1213" spans="1:29" ht="15">
      <c r="A1213" s="247" t="s">
        <v>176</v>
      </c>
      <c r="B1213" s="287" t="s">
        <v>11050</v>
      </c>
      <c r="C1213" s="287" t="s">
        <v>9465</v>
      </c>
      <c r="D1213" s="305">
        <v>60</v>
      </c>
      <c r="E1213" s="287" t="s">
        <v>243</v>
      </c>
      <c r="F1213" s="362">
        <v>43707</v>
      </c>
      <c r="G1213" s="363" t="s">
        <v>8863</v>
      </c>
      <c r="H1213" s="363" t="s">
        <v>3564</v>
      </c>
      <c r="I1213" s="364">
        <v>9</v>
      </c>
      <c r="J1213" s="364">
        <v>4</v>
      </c>
      <c r="K1213" s="363" t="s">
        <v>815</v>
      </c>
      <c r="L1213" s="292">
        <v>58.26</v>
      </c>
      <c r="M1213" s="293" t="s">
        <v>3565</v>
      </c>
      <c r="N1213" s="293" t="s">
        <v>3566</v>
      </c>
      <c r="O1213" s="294" t="s">
        <v>178</v>
      </c>
      <c r="P1213" s="295">
        <v>3.6654710000000001</v>
      </c>
      <c r="Q1213" s="295" t="s">
        <v>408</v>
      </c>
      <c r="R1213" s="296">
        <v>0</v>
      </c>
      <c r="S1213" s="365">
        <v>9.7516215938928043E-4</v>
      </c>
      <c r="T1213" s="365">
        <v>2.541780433576881E-3</v>
      </c>
      <c r="U1213" s="365">
        <v>0.3836531851875965</v>
      </c>
      <c r="V1213" s="366"/>
      <c r="W1213" s="295"/>
      <c r="X1213" s="295"/>
      <c r="Y1213" s="295"/>
      <c r="Z1213" s="313"/>
      <c r="AA1213" s="313"/>
      <c r="AB1213" s="301"/>
      <c r="AC1213" s="295"/>
    </row>
    <row r="1214" spans="1:29" ht="15">
      <c r="A1214" s="247" t="s">
        <v>176</v>
      </c>
      <c r="B1214" s="287" t="s">
        <v>11051</v>
      </c>
      <c r="C1214" s="287" t="s">
        <v>9466</v>
      </c>
      <c r="D1214" s="305">
        <v>61</v>
      </c>
      <c r="E1214" s="287" t="s">
        <v>243</v>
      </c>
      <c r="F1214" s="362">
        <v>43707</v>
      </c>
      <c r="G1214" s="363" t="s">
        <v>8863</v>
      </c>
      <c r="H1214" s="363" t="s">
        <v>1469</v>
      </c>
      <c r="I1214" s="364">
        <v>9</v>
      </c>
      <c r="J1214" s="364">
        <v>9</v>
      </c>
      <c r="K1214" s="363" t="s">
        <v>815</v>
      </c>
      <c r="L1214" s="292">
        <v>141.81</v>
      </c>
      <c r="M1214" s="293" t="s">
        <v>1470</v>
      </c>
      <c r="N1214" s="293" t="s">
        <v>1471</v>
      </c>
      <c r="O1214" s="294" t="s">
        <v>178</v>
      </c>
      <c r="P1214" s="295">
        <v>6.8168163000000002</v>
      </c>
      <c r="Q1214" s="295" t="s">
        <v>447</v>
      </c>
      <c r="R1214" s="296">
        <v>0</v>
      </c>
      <c r="S1214" s="365">
        <v>4.2942779672362373E-4</v>
      </c>
      <c r="T1214" s="365">
        <v>8.5708729104734495E-4</v>
      </c>
      <c r="U1214" s="365">
        <v>0.50103157660740816</v>
      </c>
      <c r="V1214" s="366"/>
      <c r="W1214" s="295"/>
      <c r="X1214" s="295"/>
      <c r="Y1214" s="295"/>
      <c r="Z1214" s="313"/>
      <c r="AA1214" s="313"/>
      <c r="AB1214" s="301"/>
      <c r="AC1214" s="295"/>
    </row>
    <row r="1215" spans="1:29" ht="15">
      <c r="A1215" s="247" t="s">
        <v>176</v>
      </c>
      <c r="B1215" s="287" t="s">
        <v>11052</v>
      </c>
      <c r="C1215" s="287" t="s">
        <v>11053</v>
      </c>
      <c r="D1215" s="305">
        <v>62</v>
      </c>
      <c r="E1215" s="287" t="s">
        <v>243</v>
      </c>
      <c r="F1215" s="362">
        <v>43707</v>
      </c>
      <c r="G1215" s="363" t="s">
        <v>8863</v>
      </c>
      <c r="H1215" s="363" t="s">
        <v>1508</v>
      </c>
      <c r="I1215" s="364">
        <v>9</v>
      </c>
      <c r="J1215" s="364">
        <v>23</v>
      </c>
      <c r="K1215" s="363" t="s">
        <v>815</v>
      </c>
      <c r="L1215" s="292">
        <v>84.31</v>
      </c>
      <c r="M1215" s="293" t="s">
        <v>1509</v>
      </c>
      <c r="N1215" s="293" t="s">
        <v>1510</v>
      </c>
      <c r="O1215" s="294" t="s">
        <v>178</v>
      </c>
      <c r="P1215" s="295">
        <v>-8.2689649999999997</v>
      </c>
      <c r="Q1215" s="295" t="s">
        <v>484</v>
      </c>
      <c r="R1215" s="296">
        <v>0</v>
      </c>
      <c r="S1215" s="365">
        <v>1.4913979573808103E-3</v>
      </c>
      <c r="T1215" s="365">
        <v>7.7230975108622413E-4</v>
      </c>
      <c r="U1215" s="365">
        <v>1.9310878249086147</v>
      </c>
      <c r="V1215" s="366"/>
      <c r="W1215" s="295"/>
      <c r="X1215" s="295"/>
      <c r="Y1215" s="295"/>
      <c r="Z1215" s="313"/>
      <c r="AA1215" s="313"/>
      <c r="AB1215" s="301"/>
      <c r="AC1215" s="295"/>
    </row>
    <row r="1216" spans="1:29" ht="15">
      <c r="A1216" s="247" t="s">
        <v>176</v>
      </c>
      <c r="B1216" s="287" t="s">
        <v>9446</v>
      </c>
      <c r="C1216" s="287" t="s">
        <v>11054</v>
      </c>
      <c r="D1216" s="305">
        <v>63</v>
      </c>
      <c r="E1216" s="287" t="s">
        <v>243</v>
      </c>
      <c r="F1216" s="362">
        <v>43707</v>
      </c>
      <c r="G1216" s="363" t="s">
        <v>8863</v>
      </c>
      <c r="H1216" s="363" t="s">
        <v>1223</v>
      </c>
      <c r="I1216" s="364">
        <v>9</v>
      </c>
      <c r="J1216" s="364">
        <v>8</v>
      </c>
      <c r="K1216" s="363" t="s">
        <v>815</v>
      </c>
      <c r="L1216" s="292">
        <v>60.47</v>
      </c>
      <c r="M1216" s="293" t="s">
        <v>1224</v>
      </c>
      <c r="N1216" s="293" t="s">
        <v>1225</v>
      </c>
      <c r="O1216" s="294" t="s">
        <v>178</v>
      </c>
      <c r="P1216" s="295">
        <v>-5.9856949999999998</v>
      </c>
      <c r="Q1216" s="295" t="s">
        <v>447</v>
      </c>
      <c r="R1216" s="296">
        <v>0</v>
      </c>
      <c r="S1216" s="365">
        <v>1.4791993881495829E-5</v>
      </c>
      <c r="T1216" s="365">
        <v>4.3222898952958424E-4</v>
      </c>
      <c r="U1216" s="365">
        <v>3.4222586267512213E-2</v>
      </c>
      <c r="V1216" s="366"/>
      <c r="W1216" s="295"/>
      <c r="X1216" s="295"/>
      <c r="Y1216" s="295"/>
      <c r="Z1216" s="313"/>
      <c r="AA1216" s="313"/>
      <c r="AB1216" s="301"/>
      <c r="AC1216" s="295"/>
    </row>
    <row r="1217" spans="1:29" ht="15">
      <c r="A1217" s="247" t="s">
        <v>176</v>
      </c>
      <c r="B1217" s="287" t="s">
        <v>11055</v>
      </c>
      <c r="C1217" s="287" t="s">
        <v>11056</v>
      </c>
      <c r="D1217" s="305">
        <v>64</v>
      </c>
      <c r="E1217" s="287" t="s">
        <v>243</v>
      </c>
      <c r="F1217" s="362">
        <v>43707</v>
      </c>
      <c r="G1217" s="363" t="s">
        <v>8863</v>
      </c>
      <c r="H1217" s="363" t="s">
        <v>1530</v>
      </c>
      <c r="I1217" s="364">
        <v>10</v>
      </c>
      <c r="J1217" s="364">
        <v>20</v>
      </c>
      <c r="K1217" s="363" t="s">
        <v>815</v>
      </c>
      <c r="L1217" s="292">
        <v>211.89</v>
      </c>
      <c r="M1217" s="293" t="s">
        <v>1531</v>
      </c>
      <c r="N1217" s="293" t="s">
        <v>1532</v>
      </c>
      <c r="O1217" s="294" t="s">
        <v>178</v>
      </c>
      <c r="P1217" s="295">
        <v>0.63165426000000002</v>
      </c>
      <c r="Q1217" s="295" t="s">
        <v>447</v>
      </c>
      <c r="R1217" s="296">
        <v>0</v>
      </c>
      <c r="S1217" s="365">
        <v>1.2751323038356658E-4</v>
      </c>
      <c r="T1217" s="365">
        <v>6.028779174708129E-4</v>
      </c>
      <c r="U1217" s="365">
        <v>0.21150754852410045</v>
      </c>
      <c r="V1217" s="366"/>
      <c r="W1217" s="295"/>
      <c r="X1217" s="295"/>
      <c r="Y1217" s="295"/>
      <c r="Z1217" s="313"/>
      <c r="AA1217" s="313"/>
      <c r="AB1217" s="301"/>
      <c r="AC1217" s="295"/>
    </row>
    <row r="1218" spans="1:29" ht="15">
      <c r="A1218" s="247" t="s">
        <v>176</v>
      </c>
      <c r="B1218" s="287" t="s">
        <v>11057</v>
      </c>
      <c r="C1218" s="287" t="s">
        <v>11058</v>
      </c>
      <c r="D1218" s="305">
        <v>65</v>
      </c>
      <c r="E1218" s="287" t="s">
        <v>243</v>
      </c>
      <c r="F1218" s="362">
        <v>43707</v>
      </c>
      <c r="G1218" s="363" t="s">
        <v>8863</v>
      </c>
      <c r="H1218" s="363" t="s">
        <v>1011</v>
      </c>
      <c r="I1218" s="364">
        <v>9</v>
      </c>
      <c r="J1218" s="364">
        <v>23</v>
      </c>
      <c r="K1218" s="363" t="s">
        <v>815</v>
      </c>
      <c r="L1218" s="292">
        <v>57.27</v>
      </c>
      <c r="M1218" s="293" t="s">
        <v>1012</v>
      </c>
      <c r="N1218" s="293" t="s">
        <v>1013</v>
      </c>
      <c r="O1218" s="294" t="s">
        <v>178</v>
      </c>
      <c r="P1218" s="295">
        <v>6.2720419999999999</v>
      </c>
      <c r="Q1218" s="295" t="s">
        <v>447</v>
      </c>
      <c r="R1218" s="296">
        <v>0</v>
      </c>
      <c r="S1218" s="365">
        <v>6.6642844244459989E-5</v>
      </c>
      <c r="T1218" s="365">
        <v>6.7768448827046899E-4</v>
      </c>
      <c r="U1218" s="365">
        <v>9.8339043312826016E-2</v>
      </c>
      <c r="V1218" s="366"/>
      <c r="W1218" s="295"/>
      <c r="X1218" s="295"/>
      <c r="Y1218" s="295"/>
      <c r="Z1218" s="313"/>
      <c r="AA1218" s="313"/>
      <c r="AB1218" s="301"/>
      <c r="AC1218" s="295"/>
    </row>
    <row r="1219" spans="1:29" ht="15">
      <c r="A1219" s="247" t="s">
        <v>176</v>
      </c>
      <c r="B1219" s="287" t="s">
        <v>11059</v>
      </c>
      <c r="C1219" s="287" t="s">
        <v>11060</v>
      </c>
      <c r="D1219" s="305">
        <v>66</v>
      </c>
      <c r="E1219" s="287" t="s">
        <v>243</v>
      </c>
      <c r="F1219" s="362">
        <v>43707</v>
      </c>
      <c r="G1219" s="363" t="s">
        <v>8863</v>
      </c>
      <c r="H1219" s="363" t="s">
        <v>3138</v>
      </c>
      <c r="I1219" s="364">
        <v>9</v>
      </c>
      <c r="J1219" s="364">
        <v>7</v>
      </c>
      <c r="K1219" s="363" t="s">
        <v>815</v>
      </c>
      <c r="L1219" s="292">
        <v>22.12</v>
      </c>
      <c r="M1219" s="293" t="s">
        <v>3139</v>
      </c>
      <c r="N1219" s="293" t="s">
        <v>3140</v>
      </c>
      <c r="O1219" s="294" t="s">
        <v>178</v>
      </c>
      <c r="P1219" s="295">
        <v>5.3333399999999997</v>
      </c>
      <c r="Q1219" s="295" t="s">
        <v>447</v>
      </c>
      <c r="R1219" s="296">
        <v>0</v>
      </c>
      <c r="S1219" s="365">
        <v>4.1871963925321521E-4</v>
      </c>
      <c r="T1219" s="365">
        <v>3.8987320095507701E-4</v>
      </c>
      <c r="U1219" s="365">
        <v>1.0739892822268182</v>
      </c>
      <c r="V1219" s="366"/>
      <c r="W1219" s="295"/>
      <c r="X1219" s="295"/>
      <c r="Y1219" s="295"/>
      <c r="Z1219" s="313"/>
      <c r="AA1219" s="313"/>
      <c r="AB1219" s="301"/>
      <c r="AC1219" s="295"/>
    </row>
    <row r="1220" spans="1:29" ht="15">
      <c r="A1220" s="247" t="s">
        <v>176</v>
      </c>
      <c r="B1220" s="287" t="s">
        <v>11061</v>
      </c>
      <c r="C1220" s="287" t="s">
        <v>11062</v>
      </c>
      <c r="D1220" s="305">
        <v>67</v>
      </c>
      <c r="E1220" s="287" t="s">
        <v>243</v>
      </c>
      <c r="F1220" s="362">
        <v>43707</v>
      </c>
      <c r="G1220" s="363" t="s">
        <v>8863</v>
      </c>
      <c r="H1220" s="363" t="s">
        <v>2683</v>
      </c>
      <c r="I1220" s="364">
        <v>10</v>
      </c>
      <c r="J1220" s="364">
        <v>44</v>
      </c>
      <c r="K1220" s="363" t="s">
        <v>815</v>
      </c>
      <c r="L1220" s="292">
        <v>34.18</v>
      </c>
      <c r="M1220" s="293" t="s">
        <v>2684</v>
      </c>
      <c r="N1220" s="293" t="s">
        <v>2685</v>
      </c>
      <c r="O1220" s="294" t="s">
        <v>178</v>
      </c>
      <c r="P1220" s="295">
        <v>-5.1872372999999996</v>
      </c>
      <c r="Q1220" s="295" t="s">
        <v>447</v>
      </c>
      <c r="R1220" s="296">
        <v>0</v>
      </c>
      <c r="S1220" s="365">
        <v>1.4024575609605181E-4</v>
      </c>
      <c r="T1220" s="365">
        <v>3.5194718778909235E-4</v>
      </c>
      <c r="U1220" s="365">
        <v>0.39848523006268599</v>
      </c>
      <c r="V1220" s="366"/>
      <c r="W1220" s="295"/>
      <c r="X1220" s="295"/>
      <c r="Y1220" s="295"/>
      <c r="Z1220" s="313"/>
      <c r="AA1220" s="313"/>
      <c r="AB1220" s="301"/>
      <c r="AC1220" s="295"/>
    </row>
    <row r="1221" spans="1:29" ht="15">
      <c r="A1221" s="247" t="s">
        <v>11063</v>
      </c>
      <c r="B1221" s="287" t="s">
        <v>11064</v>
      </c>
      <c r="C1221" s="287" t="s">
        <v>11065</v>
      </c>
      <c r="D1221" s="305">
        <v>68</v>
      </c>
      <c r="E1221" s="287" t="s">
        <v>243</v>
      </c>
      <c r="F1221" s="362">
        <v>43707</v>
      </c>
      <c r="G1221" s="363" t="s">
        <v>8863</v>
      </c>
      <c r="H1221" s="363" t="s">
        <v>2981</v>
      </c>
      <c r="I1221" s="364">
        <v>10</v>
      </c>
      <c r="J1221" s="364">
        <v>1</v>
      </c>
      <c r="K1221" s="363" t="s">
        <v>815</v>
      </c>
      <c r="L1221" s="292">
        <v>28.99</v>
      </c>
      <c r="M1221" s="293" t="s">
        <v>2982</v>
      </c>
      <c r="N1221" s="293" t="s">
        <v>2983</v>
      </c>
      <c r="O1221" s="294" t="s">
        <v>178</v>
      </c>
      <c r="P1221" s="295">
        <v>-9.6884730000000001</v>
      </c>
      <c r="Q1221" s="295" t="s">
        <v>447</v>
      </c>
      <c r="R1221" s="296">
        <v>0</v>
      </c>
      <c r="S1221" s="365">
        <v>1.5684813361067792E-5</v>
      </c>
      <c r="T1221" s="365">
        <v>2.2985035705133859E-4</v>
      </c>
      <c r="U1221" s="365">
        <v>6.8239238617169018E-2</v>
      </c>
      <c r="V1221" s="366"/>
      <c r="W1221" s="295"/>
      <c r="X1221" s="295"/>
      <c r="Y1221" s="295"/>
      <c r="Z1221" s="313"/>
      <c r="AA1221" s="313"/>
      <c r="AB1221" s="301"/>
      <c r="AC1221" s="295"/>
    </row>
    <row r="1222" spans="1:29" ht="15">
      <c r="A1222" s="247" t="s">
        <v>176</v>
      </c>
      <c r="B1222" s="287" t="s">
        <v>11066</v>
      </c>
      <c r="C1222" s="287" t="s">
        <v>11067</v>
      </c>
      <c r="D1222" s="305">
        <v>69</v>
      </c>
      <c r="E1222" s="287" t="s">
        <v>243</v>
      </c>
      <c r="F1222" s="362">
        <v>43707</v>
      </c>
      <c r="G1222" s="363" t="s">
        <v>8863</v>
      </c>
      <c r="H1222" s="363" t="s">
        <v>768</v>
      </c>
      <c r="I1222" s="364">
        <v>10</v>
      </c>
      <c r="J1222" s="364">
        <v>41</v>
      </c>
      <c r="K1222" s="363" t="s">
        <v>815</v>
      </c>
      <c r="L1222" s="292">
        <v>139.19999999999999</v>
      </c>
      <c r="M1222" s="293" t="s">
        <v>769</v>
      </c>
      <c r="N1222" s="293" t="s">
        <v>770</v>
      </c>
      <c r="O1222" s="294" t="s">
        <v>178</v>
      </c>
      <c r="P1222" s="295">
        <v>3.0119061</v>
      </c>
      <c r="Q1222" s="295" t="s">
        <v>447</v>
      </c>
      <c r="R1222" s="296">
        <v>0</v>
      </c>
      <c r="S1222" s="365">
        <v>9.348897884432103E-4</v>
      </c>
      <c r="T1222" s="365">
        <v>1.1587610570715462E-3</v>
      </c>
      <c r="U1222" s="365">
        <v>0.80680118022423908</v>
      </c>
      <c r="V1222" s="366"/>
      <c r="W1222" s="295"/>
      <c r="X1222" s="295"/>
      <c r="Y1222" s="295"/>
      <c r="Z1222" s="313"/>
      <c r="AA1222" s="313"/>
      <c r="AB1222" s="301"/>
      <c r="AC1222" s="295"/>
    </row>
    <row r="1223" spans="1:29" ht="15">
      <c r="A1223" s="247" t="s">
        <v>176</v>
      </c>
      <c r="B1223" s="287" t="s">
        <v>11068</v>
      </c>
      <c r="C1223" s="287" t="s">
        <v>11069</v>
      </c>
      <c r="D1223" s="305">
        <v>70</v>
      </c>
      <c r="E1223" s="287" t="s">
        <v>243</v>
      </c>
      <c r="F1223" s="362">
        <v>43707</v>
      </c>
      <c r="G1223" s="363" t="s">
        <v>8863</v>
      </c>
      <c r="H1223" s="363" t="s">
        <v>2127</v>
      </c>
      <c r="I1223" s="364">
        <v>9</v>
      </c>
      <c r="J1223" s="364">
        <v>7</v>
      </c>
      <c r="K1223" s="363" t="s">
        <v>815</v>
      </c>
      <c r="L1223" s="292">
        <v>235.88</v>
      </c>
      <c r="M1223" s="293" t="s">
        <v>2128</v>
      </c>
      <c r="N1223" s="293" t="s">
        <v>2129</v>
      </c>
      <c r="O1223" s="294" t="s">
        <v>178</v>
      </c>
      <c r="P1223" s="295">
        <v>-4.3626310000000004</v>
      </c>
      <c r="Q1223" s="295" t="s">
        <v>280</v>
      </c>
      <c r="R1223" s="296">
        <v>0</v>
      </c>
      <c r="S1223" s="365">
        <v>1.1185834566337782E-4</v>
      </c>
      <c r="T1223" s="365">
        <v>4.2232042677700583E-4</v>
      </c>
      <c r="U1223" s="365">
        <v>0.26486605565598514</v>
      </c>
      <c r="V1223" s="366"/>
      <c r="W1223" s="295"/>
      <c r="X1223" s="295"/>
      <c r="Y1223" s="295"/>
      <c r="Z1223" s="313"/>
      <c r="AA1223" s="313"/>
      <c r="AB1223" s="301"/>
      <c r="AC1223" s="295"/>
    </row>
    <row r="1224" spans="1:29" ht="15">
      <c r="A1224" s="247" t="s">
        <v>176</v>
      </c>
      <c r="B1224" s="287" t="s">
        <v>9463</v>
      </c>
      <c r="C1224" s="287" t="s">
        <v>11070</v>
      </c>
      <c r="D1224" s="305">
        <v>71</v>
      </c>
      <c r="E1224" s="287" t="s">
        <v>243</v>
      </c>
      <c r="F1224" s="362">
        <v>43707</v>
      </c>
      <c r="G1224" s="363" t="s">
        <v>8863</v>
      </c>
      <c r="H1224" s="363" t="s">
        <v>800</v>
      </c>
      <c r="I1224" s="364">
        <v>9</v>
      </c>
      <c r="J1224" s="364">
        <v>14</v>
      </c>
      <c r="K1224" s="363" t="s">
        <v>815</v>
      </c>
      <c r="L1224" s="292">
        <v>50.21</v>
      </c>
      <c r="M1224" s="293" t="s">
        <v>801</v>
      </c>
      <c r="N1224" s="293" t="s">
        <v>802</v>
      </c>
      <c r="O1224" s="294" t="s">
        <v>178</v>
      </c>
      <c r="P1224" s="295">
        <v>8.4215049999999998</v>
      </c>
      <c r="Q1224" s="295" t="s">
        <v>280</v>
      </c>
      <c r="R1224" s="296">
        <v>0</v>
      </c>
      <c r="S1224" s="365">
        <v>1.4285049559201869E-5</v>
      </c>
      <c r="T1224" s="365">
        <v>5.0045452084668317E-4</v>
      </c>
      <c r="U1224" s="365">
        <v>2.8544151294775031E-2</v>
      </c>
      <c r="V1224" s="366"/>
      <c r="W1224" s="295"/>
      <c r="X1224" s="295"/>
      <c r="Y1224" s="295"/>
      <c r="Z1224" s="313"/>
      <c r="AA1224" s="313"/>
      <c r="AB1224" s="301"/>
      <c r="AC1224" s="295"/>
    </row>
    <row r="1225" spans="1:29" ht="15">
      <c r="A1225" s="247" t="s">
        <v>176</v>
      </c>
      <c r="B1225" s="287" t="s">
        <v>11071</v>
      </c>
      <c r="C1225" s="287" t="s">
        <v>11072</v>
      </c>
      <c r="D1225" s="305">
        <v>72</v>
      </c>
      <c r="E1225" s="287" t="s">
        <v>243</v>
      </c>
      <c r="F1225" s="362">
        <v>43707</v>
      </c>
      <c r="G1225" s="363" t="s">
        <v>8863</v>
      </c>
      <c r="H1225" s="363" t="s">
        <v>1035</v>
      </c>
      <c r="I1225" s="364">
        <v>10</v>
      </c>
      <c r="J1225" s="364">
        <v>21</v>
      </c>
      <c r="K1225" s="363" t="s">
        <v>815</v>
      </c>
      <c r="L1225" s="292">
        <v>24.84</v>
      </c>
      <c r="M1225" s="293" t="s">
        <v>1036</v>
      </c>
      <c r="N1225" s="293" t="s">
        <v>1037</v>
      </c>
      <c r="O1225" s="294" t="s">
        <v>178</v>
      </c>
      <c r="P1225" s="295">
        <v>-9.8039260000000006</v>
      </c>
      <c r="Q1225" s="295" t="s">
        <v>280</v>
      </c>
      <c r="R1225" s="296">
        <v>0</v>
      </c>
      <c r="S1225" s="365">
        <v>7.8882882584735338E-5</v>
      </c>
      <c r="T1225" s="365">
        <v>4.1191782034376637E-4</v>
      </c>
      <c r="U1225" s="365">
        <v>0.19150150512765765</v>
      </c>
      <c r="V1225" s="366"/>
      <c r="W1225" s="295"/>
      <c r="X1225" s="295"/>
      <c r="Y1225" s="295"/>
      <c r="Z1225" s="313"/>
      <c r="AA1225" s="313"/>
      <c r="AB1225" s="301"/>
      <c r="AC1225" s="295"/>
    </row>
    <row r="1226" spans="1:29" ht="15">
      <c r="A1226" s="247" t="s">
        <v>176</v>
      </c>
      <c r="B1226" s="287" t="s">
        <v>11073</v>
      </c>
      <c r="C1226" s="287" t="s">
        <v>11074</v>
      </c>
      <c r="D1226" s="305">
        <v>73</v>
      </c>
      <c r="E1226" s="287" t="s">
        <v>243</v>
      </c>
      <c r="F1226" s="362">
        <v>43707</v>
      </c>
      <c r="G1226" s="363" t="s">
        <v>8863</v>
      </c>
      <c r="H1226" s="363" t="s">
        <v>810</v>
      </c>
      <c r="I1226" s="364">
        <v>9</v>
      </c>
      <c r="J1226" s="364">
        <v>2</v>
      </c>
      <c r="K1226" s="363" t="s">
        <v>815</v>
      </c>
      <c r="L1226" s="292">
        <v>19.47</v>
      </c>
      <c r="M1226" s="293" t="s">
        <v>811</v>
      </c>
      <c r="N1226" s="293" t="s">
        <v>812</v>
      </c>
      <c r="O1226" s="294" t="s">
        <v>178</v>
      </c>
      <c r="P1226" s="295">
        <v>-6.8421070000000004</v>
      </c>
      <c r="Q1226" s="295" t="s">
        <v>280</v>
      </c>
      <c r="R1226" s="296">
        <v>0</v>
      </c>
      <c r="S1226" s="365">
        <v>7.6593766574078876E-5</v>
      </c>
      <c r="T1226" s="365">
        <v>4.0024659407615127E-4</v>
      </c>
      <c r="U1226" s="365">
        <v>0.19136644185785645</v>
      </c>
      <c r="V1226" s="366"/>
      <c r="W1226" s="295"/>
      <c r="X1226" s="295"/>
      <c r="Y1226" s="295"/>
      <c r="Z1226" s="313"/>
      <c r="AA1226" s="313"/>
      <c r="AB1226" s="301"/>
      <c r="AC1226" s="295"/>
    </row>
    <row r="1227" spans="1:29" ht="15">
      <c r="A1227" s="247" t="s">
        <v>176</v>
      </c>
      <c r="B1227" s="287" t="s">
        <v>9469</v>
      </c>
      <c r="C1227" s="287" t="s">
        <v>3726</v>
      </c>
      <c r="D1227" s="305">
        <v>1</v>
      </c>
      <c r="E1227" s="287" t="s">
        <v>5</v>
      </c>
      <c r="F1227" s="362">
        <v>43707</v>
      </c>
      <c r="G1227" s="363" t="s">
        <v>8866</v>
      </c>
      <c r="H1227" s="363" t="s">
        <v>822</v>
      </c>
      <c r="I1227" s="364">
        <v>10</v>
      </c>
      <c r="J1227" s="364">
        <v>61</v>
      </c>
      <c r="K1227" s="363" t="s">
        <v>438</v>
      </c>
      <c r="L1227" s="292">
        <v>21.57</v>
      </c>
      <c r="M1227" s="293" t="s">
        <v>823</v>
      </c>
      <c r="N1227" s="293" t="s">
        <v>824</v>
      </c>
      <c r="O1227" s="294" t="s">
        <v>178</v>
      </c>
      <c r="P1227" s="295">
        <v>-11.670762</v>
      </c>
      <c r="Q1227" s="295" t="s">
        <v>484</v>
      </c>
      <c r="R1227" s="296">
        <v>0</v>
      </c>
      <c r="S1227" s="365">
        <v>8.6889280044590131E-4</v>
      </c>
      <c r="T1227" s="365">
        <v>3.292977766299422E-4</v>
      </c>
      <c r="U1227" s="365">
        <v>2.6386233437049422</v>
      </c>
      <c r="V1227" s="366"/>
      <c r="W1227" s="295"/>
      <c r="X1227" s="295"/>
      <c r="Y1227" s="295"/>
      <c r="Z1227" s="313"/>
      <c r="AA1227" s="313"/>
      <c r="AB1227" s="301"/>
      <c r="AC1227" s="295"/>
    </row>
    <row r="1228" spans="1:29" ht="15">
      <c r="A1228" s="247" t="s">
        <v>176</v>
      </c>
      <c r="B1228" s="287" t="s">
        <v>9470</v>
      </c>
      <c r="C1228" s="287" t="s">
        <v>3731</v>
      </c>
      <c r="D1228" s="305">
        <v>2</v>
      </c>
      <c r="E1228" s="287" t="s">
        <v>5</v>
      </c>
      <c r="F1228" s="362">
        <v>43707</v>
      </c>
      <c r="G1228" s="363" t="s">
        <v>8866</v>
      </c>
      <c r="H1228" s="363" t="s">
        <v>3296</v>
      </c>
      <c r="I1228" s="364">
        <v>9</v>
      </c>
      <c r="J1228" s="364">
        <v>2</v>
      </c>
      <c r="K1228" s="363" t="s">
        <v>438</v>
      </c>
      <c r="L1228" s="292">
        <v>17.12</v>
      </c>
      <c r="M1228" s="293" t="s">
        <v>3297</v>
      </c>
      <c r="N1228" s="293" t="s">
        <v>3298</v>
      </c>
      <c r="O1228" s="294" t="s">
        <v>178</v>
      </c>
      <c r="P1228" s="295">
        <v>-10.647178</v>
      </c>
      <c r="Q1228" s="295" t="s">
        <v>484</v>
      </c>
      <c r="R1228" s="296">
        <v>0</v>
      </c>
      <c r="S1228" s="365">
        <v>2.821614214595545E-4</v>
      </c>
      <c r="T1228" s="365">
        <v>3.0179200372983003E-4</v>
      </c>
      <c r="U1228" s="365">
        <v>0.93495327236088999</v>
      </c>
      <c r="V1228" s="366"/>
      <c r="W1228" s="295"/>
      <c r="X1228" s="295"/>
      <c r="Y1228" s="295"/>
      <c r="Z1228" s="313"/>
      <c r="AA1228" s="313"/>
      <c r="AB1228" s="301"/>
      <c r="AC1228" s="295"/>
    </row>
    <row r="1229" spans="1:29" ht="15">
      <c r="A1229" s="247" t="s">
        <v>11075</v>
      </c>
      <c r="B1229" s="287" t="s">
        <v>11076</v>
      </c>
      <c r="C1229" s="287" t="s">
        <v>3737</v>
      </c>
      <c r="D1229" s="305">
        <v>3</v>
      </c>
      <c r="E1229" s="287" t="s">
        <v>5</v>
      </c>
      <c r="F1229" s="362">
        <v>43707</v>
      </c>
      <c r="G1229" s="363" t="s">
        <v>8866</v>
      </c>
      <c r="H1229" s="363" t="s">
        <v>3020</v>
      </c>
      <c r="I1229" s="364">
        <v>9</v>
      </c>
      <c r="J1229" s="364">
        <v>1</v>
      </c>
      <c r="K1229" s="363" t="s">
        <v>438</v>
      </c>
      <c r="L1229" s="292">
        <v>117.72</v>
      </c>
      <c r="M1229" s="293" t="s">
        <v>3021</v>
      </c>
      <c r="N1229" s="293" t="s">
        <v>3022</v>
      </c>
      <c r="O1229" s="294" t="s">
        <v>178</v>
      </c>
      <c r="P1229" s="295">
        <v>-4.3781996000000003</v>
      </c>
      <c r="Q1229" s="295" t="s">
        <v>447</v>
      </c>
      <c r="R1229" s="296">
        <v>0</v>
      </c>
      <c r="S1229" s="365">
        <v>4.7439736937064199E-3</v>
      </c>
      <c r="T1229" s="365">
        <v>9.2893154731717876E-3</v>
      </c>
      <c r="U1229" s="365">
        <v>0.51069141826514108</v>
      </c>
      <c r="V1229" s="366"/>
      <c r="W1229" s="295"/>
      <c r="X1229" s="295"/>
      <c r="Y1229" s="295"/>
      <c r="Z1229" s="313"/>
      <c r="AA1229" s="313"/>
      <c r="AB1229" s="301"/>
      <c r="AC1229" s="295"/>
    </row>
    <row r="1230" spans="1:29" ht="15">
      <c r="A1230" s="247" t="s">
        <v>176</v>
      </c>
      <c r="B1230" s="287" t="s">
        <v>9471</v>
      </c>
      <c r="C1230" s="287" t="s">
        <v>3741</v>
      </c>
      <c r="D1230" s="305">
        <v>4</v>
      </c>
      <c r="E1230" s="287" t="s">
        <v>5</v>
      </c>
      <c r="F1230" s="362">
        <v>43707</v>
      </c>
      <c r="G1230" s="363" t="s">
        <v>8866</v>
      </c>
      <c r="H1230" s="363" t="s">
        <v>2547</v>
      </c>
      <c r="I1230" s="364">
        <v>10</v>
      </c>
      <c r="J1230" s="364">
        <v>10</v>
      </c>
      <c r="K1230" s="363" t="s">
        <v>438</v>
      </c>
      <c r="L1230" s="292">
        <v>42.78</v>
      </c>
      <c r="M1230" s="293" t="s">
        <v>2548</v>
      </c>
      <c r="N1230" s="293" t="s">
        <v>2549</v>
      </c>
      <c r="O1230" s="294" t="s">
        <v>178</v>
      </c>
      <c r="P1230" s="295">
        <v>-15.571344</v>
      </c>
      <c r="Q1230" s="295" t="s">
        <v>484</v>
      </c>
      <c r="R1230" s="296">
        <v>0</v>
      </c>
      <c r="S1230" s="365">
        <v>1.239477091290422E-4</v>
      </c>
      <c r="T1230" s="365">
        <v>1.6366278026139344E-4</v>
      </c>
      <c r="U1230" s="365">
        <v>0.75733596197669106</v>
      </c>
      <c r="V1230" s="366"/>
      <c r="W1230" s="295"/>
      <c r="X1230" s="295"/>
      <c r="Y1230" s="295"/>
      <c r="Z1230" s="313"/>
      <c r="AA1230" s="313"/>
      <c r="AB1230" s="301"/>
      <c r="AC1230" s="295"/>
    </row>
    <row r="1231" spans="1:29" ht="15">
      <c r="A1231" s="247" t="s">
        <v>176</v>
      </c>
      <c r="B1231" s="287" t="s">
        <v>11077</v>
      </c>
      <c r="C1231" s="287" t="s">
        <v>3743</v>
      </c>
      <c r="D1231" s="305">
        <v>5</v>
      </c>
      <c r="E1231" s="287" t="s">
        <v>5</v>
      </c>
      <c r="F1231" s="362">
        <v>43707</v>
      </c>
      <c r="G1231" s="363" t="s">
        <v>8866</v>
      </c>
      <c r="H1231" s="363" t="s">
        <v>2557</v>
      </c>
      <c r="I1231" s="364">
        <v>9</v>
      </c>
      <c r="J1231" s="364">
        <v>43</v>
      </c>
      <c r="K1231" s="363" t="s">
        <v>438</v>
      </c>
      <c r="L1231" s="292">
        <v>73.150000000000006</v>
      </c>
      <c r="M1231" s="293" t="s">
        <v>2558</v>
      </c>
      <c r="N1231" s="293" t="s">
        <v>2559</v>
      </c>
      <c r="O1231" s="294" t="s">
        <v>178</v>
      </c>
      <c r="P1231" s="295">
        <v>-25.112611999999999</v>
      </c>
      <c r="Q1231" s="295" t="s">
        <v>456</v>
      </c>
      <c r="R1231" s="296">
        <v>0</v>
      </c>
      <c r="S1231" s="365">
        <v>1.9210088105865908E-3</v>
      </c>
      <c r="T1231" s="365">
        <v>5.9415456842947174E-4</v>
      </c>
      <c r="U1231" s="365">
        <v>3.2331802407316195</v>
      </c>
      <c r="V1231" s="366"/>
      <c r="W1231" s="295"/>
      <c r="X1231" s="295"/>
      <c r="Y1231" s="295"/>
      <c r="Z1231" s="313"/>
      <c r="AA1231" s="313"/>
      <c r="AB1231" s="301"/>
      <c r="AC1231" s="295"/>
    </row>
    <row r="1232" spans="1:29" ht="15">
      <c r="A1232" s="247" t="s">
        <v>176</v>
      </c>
      <c r="B1232" s="287" t="s">
        <v>11078</v>
      </c>
      <c r="C1232" s="287" t="s">
        <v>3745</v>
      </c>
      <c r="D1232" s="305">
        <v>6</v>
      </c>
      <c r="E1232" s="287" t="s">
        <v>5</v>
      </c>
      <c r="F1232" s="362">
        <v>43707</v>
      </c>
      <c r="G1232" s="363" t="s">
        <v>8866</v>
      </c>
      <c r="H1232" s="363" t="s">
        <v>3025</v>
      </c>
      <c r="I1232" s="364">
        <v>9</v>
      </c>
      <c r="J1232" s="364">
        <v>10</v>
      </c>
      <c r="K1232" s="363" t="s">
        <v>438</v>
      </c>
      <c r="L1232" s="292">
        <v>52.18</v>
      </c>
      <c r="M1232" s="293" t="s">
        <v>3026</v>
      </c>
      <c r="N1232" s="293" t="s">
        <v>3027</v>
      </c>
      <c r="O1232" s="294" t="s">
        <v>178</v>
      </c>
      <c r="P1232" s="295">
        <v>-11.679083</v>
      </c>
      <c r="Q1232" s="295" t="s">
        <v>484</v>
      </c>
      <c r="R1232" s="296">
        <v>0</v>
      </c>
      <c r="S1232" s="365">
        <v>1.4233767883890477E-3</v>
      </c>
      <c r="T1232" s="365">
        <v>2.4125738913164598E-3</v>
      </c>
      <c r="U1232" s="365">
        <v>0.58998267100219648</v>
      </c>
      <c r="V1232" s="366"/>
      <c r="W1232" s="295"/>
      <c r="X1232" s="295"/>
      <c r="Y1232" s="295"/>
      <c r="Z1232" s="313"/>
      <c r="AA1232" s="313"/>
      <c r="AB1232" s="301"/>
      <c r="AC1232" s="295"/>
    </row>
    <row r="1233" spans="1:29" ht="15">
      <c r="A1233" s="247" t="s">
        <v>176</v>
      </c>
      <c r="B1233" s="287" t="s">
        <v>11079</v>
      </c>
      <c r="C1233" s="287" t="s">
        <v>3747</v>
      </c>
      <c r="D1233" s="305">
        <v>7</v>
      </c>
      <c r="E1233" s="287" t="s">
        <v>5</v>
      </c>
      <c r="F1233" s="362">
        <v>43707</v>
      </c>
      <c r="G1233" s="363" t="s">
        <v>8866</v>
      </c>
      <c r="H1233" s="363" t="s">
        <v>543</v>
      </c>
      <c r="I1233" s="364">
        <v>10</v>
      </c>
      <c r="J1233" s="364">
        <v>20</v>
      </c>
      <c r="K1233" s="363" t="s">
        <v>438</v>
      </c>
      <c r="L1233" s="292">
        <v>21.99</v>
      </c>
      <c r="M1233" s="293" t="s">
        <v>544</v>
      </c>
      <c r="N1233" s="293" t="s">
        <v>545</v>
      </c>
      <c r="O1233" s="294" t="s">
        <v>178</v>
      </c>
      <c r="P1233" s="295">
        <v>-18.555557</v>
      </c>
      <c r="Q1233" s="295" t="s">
        <v>484</v>
      </c>
      <c r="R1233" s="296">
        <v>0</v>
      </c>
      <c r="S1233" s="365">
        <v>2.5896287985184021E-4</v>
      </c>
      <c r="T1233" s="365">
        <v>3.8110823352843374E-4</v>
      </c>
      <c r="U1233" s="365">
        <v>0.67949956749627527</v>
      </c>
      <c r="V1233" s="366"/>
      <c r="W1233" s="295"/>
      <c r="X1233" s="295"/>
      <c r="Y1233" s="295"/>
      <c r="Z1233" s="313"/>
      <c r="AA1233" s="313"/>
      <c r="AB1233" s="301"/>
      <c r="AC1233" s="295"/>
    </row>
    <row r="1234" spans="1:29" ht="15">
      <c r="A1234" s="247" t="s">
        <v>176</v>
      </c>
      <c r="B1234" s="287" t="s">
        <v>11080</v>
      </c>
      <c r="C1234" s="287" t="s">
        <v>3749</v>
      </c>
      <c r="D1234" s="305">
        <v>8</v>
      </c>
      <c r="E1234" s="287" t="s">
        <v>5</v>
      </c>
      <c r="F1234" s="362">
        <v>43707</v>
      </c>
      <c r="G1234" s="363" t="s">
        <v>8866</v>
      </c>
      <c r="H1234" s="363" t="s">
        <v>3312</v>
      </c>
      <c r="I1234" s="364">
        <v>9</v>
      </c>
      <c r="J1234" s="364">
        <v>9</v>
      </c>
      <c r="K1234" s="363" t="s">
        <v>438</v>
      </c>
      <c r="L1234" s="292">
        <v>98.08</v>
      </c>
      <c r="M1234" s="293" t="s">
        <v>3313</v>
      </c>
      <c r="N1234" s="293" t="s">
        <v>3314</v>
      </c>
      <c r="O1234" s="294" t="s">
        <v>178</v>
      </c>
      <c r="P1234" s="295">
        <v>-5.1725807000000001</v>
      </c>
      <c r="Q1234" s="295" t="s">
        <v>280</v>
      </c>
      <c r="R1234" s="296">
        <v>0</v>
      </c>
      <c r="S1234" s="365">
        <v>1.2183195876224167E-3</v>
      </c>
      <c r="T1234" s="365">
        <v>6.1996965264162092E-4</v>
      </c>
      <c r="U1234" s="365">
        <v>1.9651277807410314</v>
      </c>
      <c r="V1234" s="366"/>
      <c r="W1234" s="295"/>
      <c r="X1234" s="295"/>
      <c r="Y1234" s="295"/>
      <c r="Z1234" s="313"/>
      <c r="AA1234" s="313"/>
      <c r="AB1234" s="301"/>
      <c r="AC1234" s="295"/>
    </row>
    <row r="1235" spans="1:29" ht="15">
      <c r="A1235" s="247" t="s">
        <v>176</v>
      </c>
      <c r="B1235" s="287" t="s">
        <v>11081</v>
      </c>
      <c r="C1235" s="287" t="s">
        <v>3752</v>
      </c>
      <c r="D1235" s="305">
        <v>9</v>
      </c>
      <c r="E1235" s="287" t="s">
        <v>5</v>
      </c>
      <c r="F1235" s="362">
        <v>43707</v>
      </c>
      <c r="G1235" s="363" t="s">
        <v>8866</v>
      </c>
      <c r="H1235" s="363" t="s">
        <v>1343</v>
      </c>
      <c r="I1235" s="364">
        <v>9</v>
      </c>
      <c r="J1235" s="364">
        <v>7</v>
      </c>
      <c r="K1235" s="363" t="s">
        <v>438</v>
      </c>
      <c r="L1235" s="292">
        <v>33.56</v>
      </c>
      <c r="M1235" s="293" t="s">
        <v>1344</v>
      </c>
      <c r="N1235" s="293" t="s">
        <v>1345</v>
      </c>
      <c r="O1235" s="294" t="s">
        <v>178</v>
      </c>
      <c r="P1235" s="295">
        <v>-0.88599919999999999</v>
      </c>
      <c r="Q1235" s="295" t="s">
        <v>447</v>
      </c>
      <c r="R1235" s="296">
        <v>0</v>
      </c>
      <c r="S1235" s="365">
        <v>4.218705475288741E-4</v>
      </c>
      <c r="T1235" s="365">
        <v>3.0322238487114723E-4</v>
      </c>
      <c r="U1235" s="365">
        <v>1.3912909091726384</v>
      </c>
      <c r="V1235" s="366"/>
      <c r="W1235" s="295"/>
      <c r="X1235" s="295"/>
      <c r="Y1235" s="295"/>
      <c r="Z1235" s="313"/>
      <c r="AA1235" s="313"/>
      <c r="AB1235" s="301"/>
      <c r="AC1235" s="295"/>
    </row>
    <row r="1236" spans="1:29" ht="15">
      <c r="A1236" s="247" t="s">
        <v>176</v>
      </c>
      <c r="B1236" s="287" t="s">
        <v>9472</v>
      </c>
      <c r="C1236" s="287" t="s">
        <v>3757</v>
      </c>
      <c r="D1236" s="305">
        <v>10</v>
      </c>
      <c r="E1236" s="287" t="s">
        <v>5</v>
      </c>
      <c r="F1236" s="362">
        <v>43707</v>
      </c>
      <c r="G1236" s="363" t="s">
        <v>8866</v>
      </c>
      <c r="H1236" s="363" t="s">
        <v>2305</v>
      </c>
      <c r="I1236" s="364">
        <v>9</v>
      </c>
      <c r="J1236" s="364">
        <v>14</v>
      </c>
      <c r="K1236" s="363" t="s">
        <v>438</v>
      </c>
      <c r="L1236" s="292">
        <v>74.19</v>
      </c>
      <c r="M1236" s="293" t="s">
        <v>2306</v>
      </c>
      <c r="N1236" s="293" t="s">
        <v>2307</v>
      </c>
      <c r="O1236" s="294" t="s">
        <v>178</v>
      </c>
      <c r="P1236" s="295">
        <v>-13.581823999999999</v>
      </c>
      <c r="Q1236" s="295" t="s">
        <v>484</v>
      </c>
      <c r="R1236" s="296">
        <v>0</v>
      </c>
      <c r="S1236" s="365">
        <v>4.3565442590616336E-3</v>
      </c>
      <c r="T1236" s="365">
        <v>1.7628887539072947E-3</v>
      </c>
      <c r="U1236" s="365">
        <v>2.471253077884648</v>
      </c>
      <c r="V1236" s="366"/>
      <c r="W1236" s="295"/>
      <c r="X1236" s="295"/>
      <c r="Y1236" s="295"/>
      <c r="Z1236" s="313"/>
      <c r="AA1236" s="313"/>
      <c r="AB1236" s="301"/>
      <c r="AC1236" s="295"/>
    </row>
    <row r="1237" spans="1:29" ht="15">
      <c r="A1237" s="247" t="s">
        <v>176</v>
      </c>
      <c r="B1237" s="287" t="s">
        <v>11082</v>
      </c>
      <c r="C1237" s="287" t="s">
        <v>3759</v>
      </c>
      <c r="D1237" s="305">
        <v>11</v>
      </c>
      <c r="E1237" s="287" t="s">
        <v>5</v>
      </c>
      <c r="F1237" s="362">
        <v>43707</v>
      </c>
      <c r="G1237" s="363" t="s">
        <v>8866</v>
      </c>
      <c r="H1237" s="363" t="s">
        <v>3332</v>
      </c>
      <c r="I1237" s="364">
        <v>9</v>
      </c>
      <c r="J1237" s="364">
        <v>9</v>
      </c>
      <c r="K1237" s="363" t="s">
        <v>438</v>
      </c>
      <c r="L1237" s="292">
        <v>68.48</v>
      </c>
      <c r="M1237" s="293" t="s">
        <v>3333</v>
      </c>
      <c r="N1237" s="293" t="s">
        <v>3334</v>
      </c>
      <c r="O1237" s="294" t="s">
        <v>178</v>
      </c>
      <c r="P1237" s="295">
        <v>-7.9074739999999997</v>
      </c>
      <c r="Q1237" s="295" t="s">
        <v>408</v>
      </c>
      <c r="R1237" s="296">
        <v>0</v>
      </c>
      <c r="S1237" s="365">
        <v>4.8986995658027504E-3</v>
      </c>
      <c r="T1237" s="365">
        <v>1.2089930509727363E-2</v>
      </c>
      <c r="U1237" s="365">
        <v>0.40518839722538819</v>
      </c>
      <c r="V1237" s="366"/>
      <c r="W1237" s="295"/>
      <c r="X1237" s="295"/>
      <c r="Y1237" s="295"/>
      <c r="Z1237" s="313"/>
      <c r="AA1237" s="313"/>
      <c r="AB1237" s="301"/>
      <c r="AC1237" s="295"/>
    </row>
    <row r="1238" spans="1:29" ht="15">
      <c r="A1238" s="247" t="s">
        <v>176</v>
      </c>
      <c r="B1238" s="287" t="s">
        <v>9473</v>
      </c>
      <c r="C1238" s="287" t="s">
        <v>3761</v>
      </c>
      <c r="D1238" s="305">
        <v>12</v>
      </c>
      <c r="E1238" s="287" t="s">
        <v>5</v>
      </c>
      <c r="F1238" s="362">
        <v>43707</v>
      </c>
      <c r="G1238" s="363" t="s">
        <v>8866</v>
      </c>
      <c r="H1238" s="363" t="s">
        <v>597</v>
      </c>
      <c r="I1238" s="364">
        <v>10</v>
      </c>
      <c r="J1238" s="364">
        <v>65</v>
      </c>
      <c r="K1238" s="363" t="s">
        <v>438</v>
      </c>
      <c r="L1238" s="292">
        <v>9.19</v>
      </c>
      <c r="M1238" s="293" t="s">
        <v>598</v>
      </c>
      <c r="N1238" s="293" t="s">
        <v>599</v>
      </c>
      <c r="O1238" s="294" t="s">
        <v>178</v>
      </c>
      <c r="P1238" s="295">
        <v>-16.907782000000001</v>
      </c>
      <c r="Q1238" s="295" t="s">
        <v>456</v>
      </c>
      <c r="R1238" s="296">
        <v>0</v>
      </c>
      <c r="S1238" s="365">
        <v>6.9823718873783492E-4</v>
      </c>
      <c r="T1238" s="365">
        <v>5.4231368311438136E-4</v>
      </c>
      <c r="U1238" s="365">
        <v>1.2875153448609689</v>
      </c>
      <c r="V1238" s="366"/>
      <c r="W1238" s="295"/>
      <c r="X1238" s="295"/>
      <c r="Y1238" s="295"/>
      <c r="Z1238" s="313"/>
      <c r="AA1238" s="313"/>
      <c r="AB1238" s="301"/>
      <c r="AC1238" s="295"/>
    </row>
    <row r="1239" spans="1:29" ht="15">
      <c r="A1239" s="247" t="s">
        <v>176</v>
      </c>
      <c r="B1239" s="287" t="s">
        <v>11083</v>
      </c>
      <c r="C1239" s="287" t="s">
        <v>3763</v>
      </c>
      <c r="D1239" s="305">
        <v>13</v>
      </c>
      <c r="E1239" s="287" t="s">
        <v>5</v>
      </c>
      <c r="F1239" s="362">
        <v>43707</v>
      </c>
      <c r="G1239" s="363" t="s">
        <v>8866</v>
      </c>
      <c r="H1239" s="363" t="s">
        <v>612</v>
      </c>
      <c r="I1239" s="364">
        <v>9</v>
      </c>
      <c r="J1239" s="364">
        <v>57</v>
      </c>
      <c r="K1239" s="363" t="s">
        <v>438</v>
      </c>
      <c r="L1239" s="292">
        <v>37.590000000000003</v>
      </c>
      <c r="M1239" s="293" t="s">
        <v>613</v>
      </c>
      <c r="N1239" s="293" t="s">
        <v>614</v>
      </c>
      <c r="O1239" s="294" t="s">
        <v>178</v>
      </c>
      <c r="P1239" s="295">
        <v>-24.335749</v>
      </c>
      <c r="Q1239" s="295" t="s">
        <v>484</v>
      </c>
      <c r="R1239" s="296">
        <v>0</v>
      </c>
      <c r="S1239" s="365">
        <v>1.3885031656413627E-4</v>
      </c>
      <c r="T1239" s="365">
        <v>1.7339585568412589E-4</v>
      </c>
      <c r="U1239" s="365">
        <v>0.80077067595594098</v>
      </c>
      <c r="V1239" s="366"/>
      <c r="W1239" s="295"/>
      <c r="X1239" s="295"/>
      <c r="Y1239" s="295"/>
      <c r="Z1239" s="313"/>
      <c r="AA1239" s="313"/>
      <c r="AB1239" s="301"/>
      <c r="AC1239" s="295"/>
    </row>
    <row r="1240" spans="1:29" ht="15">
      <c r="A1240" s="247" t="s">
        <v>176</v>
      </c>
      <c r="B1240" s="287" t="s">
        <v>9474</v>
      </c>
      <c r="C1240" s="287" t="s">
        <v>3765</v>
      </c>
      <c r="D1240" s="305">
        <v>14</v>
      </c>
      <c r="E1240" s="287" t="s">
        <v>5</v>
      </c>
      <c r="F1240" s="362">
        <v>43707</v>
      </c>
      <c r="G1240" s="363" t="s">
        <v>8866</v>
      </c>
      <c r="H1240" s="363" t="s">
        <v>912</v>
      </c>
      <c r="I1240" s="364">
        <v>10</v>
      </c>
      <c r="J1240" s="364">
        <v>69</v>
      </c>
      <c r="K1240" s="363" t="s">
        <v>438</v>
      </c>
      <c r="L1240" s="292">
        <v>62.95</v>
      </c>
      <c r="M1240" s="293" t="s">
        <v>913</v>
      </c>
      <c r="N1240" s="293" t="s">
        <v>914</v>
      </c>
      <c r="O1240" s="294" t="s">
        <v>178</v>
      </c>
      <c r="P1240" s="295">
        <v>-2.9148578999999999</v>
      </c>
      <c r="Q1240" s="295" t="s">
        <v>484</v>
      </c>
      <c r="R1240" s="296">
        <v>0</v>
      </c>
      <c r="S1240" s="365">
        <v>1.3019418022374751E-3</v>
      </c>
      <c r="T1240" s="365">
        <v>6.427425726040297E-4</v>
      </c>
      <c r="U1240" s="365">
        <v>2.0256038073886136</v>
      </c>
      <c r="V1240" s="366"/>
      <c r="W1240" s="295"/>
      <c r="X1240" s="295"/>
      <c r="Y1240" s="295"/>
      <c r="Z1240" s="313"/>
      <c r="AA1240" s="313"/>
      <c r="AB1240" s="301"/>
      <c r="AC1240" s="295"/>
    </row>
    <row r="1241" spans="1:29" ht="15">
      <c r="A1241" s="247" t="s">
        <v>176</v>
      </c>
      <c r="B1241" s="287" t="s">
        <v>11084</v>
      </c>
      <c r="C1241" s="287" t="s">
        <v>3767</v>
      </c>
      <c r="D1241" s="305">
        <v>15</v>
      </c>
      <c r="E1241" s="287" t="s">
        <v>5</v>
      </c>
      <c r="F1241" s="362">
        <v>43707</v>
      </c>
      <c r="G1241" s="363" t="s">
        <v>8866</v>
      </c>
      <c r="H1241" s="363" t="s">
        <v>1395</v>
      </c>
      <c r="I1241" s="364">
        <v>9</v>
      </c>
      <c r="J1241" s="364">
        <v>3</v>
      </c>
      <c r="K1241" s="363" t="s">
        <v>438</v>
      </c>
      <c r="L1241" s="292">
        <v>81.819999999999993</v>
      </c>
      <c r="M1241" s="293" t="s">
        <v>1396</v>
      </c>
      <c r="N1241" s="293" t="s">
        <v>1397</v>
      </c>
      <c r="O1241" s="294" t="s">
        <v>178</v>
      </c>
      <c r="P1241" s="295">
        <v>-3.6504924000000001</v>
      </c>
      <c r="Q1241" s="295" t="s">
        <v>456</v>
      </c>
      <c r="R1241" s="296">
        <v>0</v>
      </c>
      <c r="S1241" s="365">
        <v>2.3995280757773297E-4</v>
      </c>
      <c r="T1241" s="365">
        <v>6.172349055797526E-4</v>
      </c>
      <c r="U1241" s="365">
        <v>0.38875443596688941</v>
      </c>
      <c r="V1241" s="366"/>
      <c r="W1241" s="295"/>
      <c r="X1241" s="295"/>
      <c r="Y1241" s="295"/>
      <c r="Z1241" s="313"/>
      <c r="AA1241" s="313"/>
      <c r="AB1241" s="301"/>
      <c r="AC1241" s="295"/>
    </row>
    <row r="1242" spans="1:29" ht="15">
      <c r="A1242" s="247" t="s">
        <v>176</v>
      </c>
      <c r="B1242" s="287" t="s">
        <v>9475</v>
      </c>
      <c r="C1242" s="287" t="s">
        <v>3772</v>
      </c>
      <c r="D1242" s="305">
        <v>16</v>
      </c>
      <c r="E1242" s="287" t="s">
        <v>5</v>
      </c>
      <c r="F1242" s="362">
        <v>43707</v>
      </c>
      <c r="G1242" s="363" t="s">
        <v>8866</v>
      </c>
      <c r="H1242" s="363" t="s">
        <v>2616</v>
      </c>
      <c r="I1242" s="364">
        <v>10</v>
      </c>
      <c r="J1242" s="364">
        <v>63</v>
      </c>
      <c r="K1242" s="363" t="s">
        <v>438</v>
      </c>
      <c r="L1242" s="292">
        <v>11.84</v>
      </c>
      <c r="M1242" s="293" t="s">
        <v>2617</v>
      </c>
      <c r="N1242" s="293" t="s">
        <v>2618</v>
      </c>
      <c r="O1242" s="294" t="s">
        <v>178</v>
      </c>
      <c r="P1242" s="295">
        <v>-15.849322000000001</v>
      </c>
      <c r="Q1242" s="295" t="s">
        <v>484</v>
      </c>
      <c r="R1242" s="296">
        <v>0</v>
      </c>
      <c r="S1242" s="365">
        <v>4.8139618462524476E-4</v>
      </c>
      <c r="T1242" s="365">
        <v>4.0689122543533478E-4</v>
      </c>
      <c r="U1242" s="365">
        <v>1.1831078050655843</v>
      </c>
      <c r="V1242" s="366"/>
      <c r="W1242" s="295"/>
      <c r="X1242" s="295"/>
      <c r="Y1242" s="295"/>
      <c r="Z1242" s="313"/>
      <c r="AA1242" s="313"/>
      <c r="AB1242" s="301"/>
      <c r="AC1242" s="295"/>
    </row>
    <row r="1243" spans="1:29" ht="15">
      <c r="A1243" s="247" t="s">
        <v>176</v>
      </c>
      <c r="B1243" s="287" t="s">
        <v>9476</v>
      </c>
      <c r="C1243" s="287" t="s">
        <v>3774</v>
      </c>
      <c r="D1243" s="305">
        <v>17</v>
      </c>
      <c r="E1243" s="287" t="s">
        <v>5</v>
      </c>
      <c r="F1243" s="362">
        <v>43707</v>
      </c>
      <c r="G1243" s="363" t="s">
        <v>8866</v>
      </c>
      <c r="H1243" s="363" t="s">
        <v>1421</v>
      </c>
      <c r="I1243" s="364">
        <v>10</v>
      </c>
      <c r="J1243" s="364">
        <v>12</v>
      </c>
      <c r="K1243" s="363" t="s">
        <v>438</v>
      </c>
      <c r="L1243" s="292">
        <v>45.27</v>
      </c>
      <c r="M1243" s="293" t="s">
        <v>1422</v>
      </c>
      <c r="N1243" s="293" t="s">
        <v>1423</v>
      </c>
      <c r="O1243" s="294" t="s">
        <v>178</v>
      </c>
      <c r="P1243" s="295">
        <v>0.84651710000000002</v>
      </c>
      <c r="Q1243" s="295" t="s">
        <v>484</v>
      </c>
      <c r="R1243" s="296">
        <v>0</v>
      </c>
      <c r="S1243" s="365">
        <v>1.9212157179912908E-3</v>
      </c>
      <c r="T1243" s="365">
        <v>2.0128934427624443E-3</v>
      </c>
      <c r="U1243" s="365">
        <v>0.95445475511841438</v>
      </c>
      <c r="V1243" s="366"/>
      <c r="W1243" s="295"/>
      <c r="X1243" s="295"/>
      <c r="Y1243" s="295"/>
      <c r="Z1243" s="313"/>
      <c r="AA1243" s="313"/>
      <c r="AB1243" s="301"/>
      <c r="AC1243" s="295"/>
    </row>
    <row r="1244" spans="1:29" ht="15">
      <c r="A1244" s="247" t="s">
        <v>176</v>
      </c>
      <c r="B1244" s="287" t="s">
        <v>11085</v>
      </c>
      <c r="C1244" s="287" t="s">
        <v>3776</v>
      </c>
      <c r="D1244" s="305">
        <v>18</v>
      </c>
      <c r="E1244" s="287" t="s">
        <v>5</v>
      </c>
      <c r="F1244" s="362">
        <v>43707</v>
      </c>
      <c r="G1244" s="363" t="s">
        <v>8866</v>
      </c>
      <c r="H1244" s="363" t="s">
        <v>945</v>
      </c>
      <c r="I1244" s="364">
        <v>9</v>
      </c>
      <c r="J1244" s="364">
        <v>47</v>
      </c>
      <c r="K1244" s="363" t="s">
        <v>438</v>
      </c>
      <c r="L1244" s="292">
        <v>20.43</v>
      </c>
      <c r="M1244" s="293" t="s">
        <v>946</v>
      </c>
      <c r="N1244" s="293" t="s">
        <v>947</v>
      </c>
      <c r="O1244" s="294" t="s">
        <v>178</v>
      </c>
      <c r="P1244" s="295">
        <v>-14.231735</v>
      </c>
      <c r="Q1244" s="295" t="s">
        <v>484</v>
      </c>
      <c r="R1244" s="296">
        <v>0</v>
      </c>
      <c r="S1244" s="365">
        <v>3.3613147019773853E-4</v>
      </c>
      <c r="T1244" s="365">
        <v>3.0570516076487036E-4</v>
      </c>
      <c r="U1244" s="365">
        <v>1.0995282819457217</v>
      </c>
      <c r="V1244" s="366"/>
      <c r="W1244" s="295"/>
      <c r="X1244" s="295"/>
      <c r="Y1244" s="295"/>
      <c r="Z1244" s="313"/>
      <c r="AA1244" s="313"/>
      <c r="AB1244" s="301"/>
      <c r="AC1244" s="295"/>
    </row>
    <row r="1245" spans="1:29" ht="15">
      <c r="A1245" s="247" t="s">
        <v>176</v>
      </c>
      <c r="B1245" s="287" t="s">
        <v>11086</v>
      </c>
      <c r="C1245" s="287" t="s">
        <v>3778</v>
      </c>
      <c r="D1245" s="305">
        <v>19</v>
      </c>
      <c r="E1245" s="287" t="s">
        <v>5</v>
      </c>
      <c r="F1245" s="362">
        <v>43707</v>
      </c>
      <c r="G1245" s="363" t="s">
        <v>8866</v>
      </c>
      <c r="H1245" s="363" t="s">
        <v>951</v>
      </c>
      <c r="I1245" s="364">
        <v>10</v>
      </c>
      <c r="J1245" s="364">
        <v>18</v>
      </c>
      <c r="K1245" s="363" t="s">
        <v>438</v>
      </c>
      <c r="L1245" s="292">
        <v>17.57</v>
      </c>
      <c r="M1245" s="293" t="s">
        <v>952</v>
      </c>
      <c r="N1245" s="293" t="s">
        <v>953</v>
      </c>
      <c r="O1245" s="294" t="s">
        <v>178</v>
      </c>
      <c r="P1245" s="295">
        <v>-38.264229999999998</v>
      </c>
      <c r="Q1245" s="295" t="s">
        <v>456</v>
      </c>
      <c r="R1245" s="296">
        <v>0</v>
      </c>
      <c r="S1245" s="365">
        <v>1.9748215168969289E-5</v>
      </c>
      <c r="T1245" s="365">
        <v>1.2538336646066315E-4</v>
      </c>
      <c r="U1245" s="365">
        <v>0.15750267141826144</v>
      </c>
      <c r="V1245" s="366"/>
      <c r="W1245" s="295"/>
      <c r="X1245" s="295"/>
      <c r="Y1245" s="295"/>
      <c r="Z1245" s="313"/>
      <c r="AA1245" s="313"/>
      <c r="AB1245" s="301"/>
      <c r="AC1245" s="295"/>
    </row>
    <row r="1246" spans="1:29" ht="15">
      <c r="A1246" s="247" t="s">
        <v>176</v>
      </c>
      <c r="B1246" s="287" t="s">
        <v>9478</v>
      </c>
      <c r="C1246" s="287" t="s">
        <v>3783</v>
      </c>
      <c r="D1246" s="305">
        <v>20</v>
      </c>
      <c r="E1246" s="287" t="s">
        <v>5</v>
      </c>
      <c r="F1246" s="362">
        <v>43707</v>
      </c>
      <c r="G1246" s="363" t="s">
        <v>8866</v>
      </c>
      <c r="H1246" s="363" t="s">
        <v>966</v>
      </c>
      <c r="I1246" s="364">
        <v>9</v>
      </c>
      <c r="J1246" s="364">
        <v>2</v>
      </c>
      <c r="K1246" s="363" t="s">
        <v>438</v>
      </c>
      <c r="L1246" s="292">
        <v>39.89</v>
      </c>
      <c r="M1246" s="293" t="s">
        <v>967</v>
      </c>
      <c r="N1246" s="293" t="s">
        <v>968</v>
      </c>
      <c r="O1246" s="294" t="s">
        <v>178</v>
      </c>
      <c r="P1246" s="295">
        <v>9.2278120000000001</v>
      </c>
      <c r="Q1246" s="295" t="s">
        <v>484</v>
      </c>
      <c r="R1246" s="296">
        <v>0</v>
      </c>
      <c r="S1246" s="365">
        <v>1.7898422391747753E-4</v>
      </c>
      <c r="T1246" s="365">
        <v>1.3637780072786347E-3</v>
      </c>
      <c r="U1246" s="365">
        <v>0.13124146522543909</v>
      </c>
      <c r="V1246" s="366"/>
      <c r="W1246" s="295"/>
      <c r="X1246" s="295"/>
      <c r="Y1246" s="295"/>
      <c r="Z1246" s="313"/>
      <c r="AA1246" s="313"/>
      <c r="AB1246" s="301"/>
      <c r="AC1246" s="295"/>
    </row>
    <row r="1247" spans="1:29" ht="15">
      <c r="A1247" s="247" t="s">
        <v>11087</v>
      </c>
      <c r="B1247" s="287" t="s">
        <v>9479</v>
      </c>
      <c r="C1247" s="287" t="s">
        <v>3786</v>
      </c>
      <c r="D1247" s="305">
        <v>21</v>
      </c>
      <c r="E1247" s="287" t="s">
        <v>5</v>
      </c>
      <c r="F1247" s="362">
        <v>43707</v>
      </c>
      <c r="G1247" s="363" t="s">
        <v>8866</v>
      </c>
      <c r="H1247" s="363" t="s">
        <v>3107</v>
      </c>
      <c r="I1247" s="364">
        <v>9</v>
      </c>
      <c r="J1247" s="364">
        <v>1</v>
      </c>
      <c r="K1247" s="363" t="s">
        <v>438</v>
      </c>
      <c r="L1247" s="292">
        <v>13.75</v>
      </c>
      <c r="M1247" s="293" t="s">
        <v>3108</v>
      </c>
      <c r="N1247" s="293" t="s">
        <v>3109</v>
      </c>
      <c r="O1247" s="294" t="s">
        <v>178</v>
      </c>
      <c r="P1247" s="295">
        <v>4.4832825999999999</v>
      </c>
      <c r="Q1247" s="295" t="s">
        <v>280</v>
      </c>
      <c r="R1247" s="296">
        <v>0</v>
      </c>
      <c r="S1247" s="365">
        <v>2.9690751866470305E-4</v>
      </c>
      <c r="T1247" s="365">
        <v>2.2100943924687903E-4</v>
      </c>
      <c r="U1247" s="365">
        <v>1.3434155558081928</v>
      </c>
      <c r="V1247" s="366"/>
      <c r="W1247" s="295"/>
      <c r="X1247" s="295"/>
      <c r="Y1247" s="295"/>
      <c r="Z1247" s="313"/>
      <c r="AA1247" s="313"/>
      <c r="AB1247" s="301"/>
      <c r="AC1247" s="295"/>
    </row>
    <row r="1248" spans="1:29" ht="15">
      <c r="A1248" s="247" t="s">
        <v>176</v>
      </c>
      <c r="B1248" s="287" t="s">
        <v>9480</v>
      </c>
      <c r="C1248" s="287" t="s">
        <v>3789</v>
      </c>
      <c r="D1248" s="305">
        <v>22</v>
      </c>
      <c r="E1248" s="287" t="s">
        <v>5</v>
      </c>
      <c r="F1248" s="362">
        <v>43707</v>
      </c>
      <c r="G1248" s="363" t="s">
        <v>8866</v>
      </c>
      <c r="H1248" s="363" t="s">
        <v>981</v>
      </c>
      <c r="I1248" s="364">
        <v>10</v>
      </c>
      <c r="J1248" s="364">
        <v>62</v>
      </c>
      <c r="K1248" s="363" t="s">
        <v>438</v>
      </c>
      <c r="L1248" s="292">
        <v>22.58</v>
      </c>
      <c r="M1248" s="293" t="s">
        <v>982</v>
      </c>
      <c r="N1248" s="293" t="s">
        <v>983</v>
      </c>
      <c r="O1248" s="294" t="s">
        <v>178</v>
      </c>
      <c r="P1248" s="295">
        <v>2.2644877000000001</v>
      </c>
      <c r="Q1248" s="295" t="s">
        <v>484</v>
      </c>
      <c r="R1248" s="296">
        <v>0</v>
      </c>
      <c r="S1248" s="365">
        <v>8.4315590314362006E-4</v>
      </c>
      <c r="T1248" s="365">
        <v>4.3734398646091586E-4</v>
      </c>
      <c r="U1248" s="365">
        <v>1.9279009869705168</v>
      </c>
      <c r="V1248" s="366"/>
      <c r="W1248" s="295"/>
      <c r="X1248" s="295"/>
      <c r="Y1248" s="295"/>
      <c r="Z1248" s="313"/>
      <c r="AA1248" s="313"/>
      <c r="AB1248" s="301"/>
      <c r="AC1248" s="295"/>
    </row>
    <row r="1249" spans="1:29" ht="15">
      <c r="A1249" s="247" t="s">
        <v>176</v>
      </c>
      <c r="B1249" s="287" t="s">
        <v>11088</v>
      </c>
      <c r="C1249" s="287" t="s">
        <v>3794</v>
      </c>
      <c r="D1249" s="305">
        <v>23</v>
      </c>
      <c r="E1249" s="287" t="s">
        <v>5</v>
      </c>
      <c r="F1249" s="362">
        <v>43707</v>
      </c>
      <c r="G1249" s="363" t="s">
        <v>8866</v>
      </c>
      <c r="H1249" s="363" t="s">
        <v>2643</v>
      </c>
      <c r="I1249" s="364">
        <v>10</v>
      </c>
      <c r="J1249" s="364">
        <v>2</v>
      </c>
      <c r="K1249" s="363" t="s">
        <v>438</v>
      </c>
      <c r="L1249" s="292">
        <v>43.48</v>
      </c>
      <c r="M1249" s="293" t="s">
        <v>2644</v>
      </c>
      <c r="N1249" s="293" t="s">
        <v>2645</v>
      </c>
      <c r="O1249" s="294" t="s">
        <v>178</v>
      </c>
      <c r="P1249" s="295">
        <v>-15.342682999999999</v>
      </c>
      <c r="Q1249" s="295" t="s">
        <v>484</v>
      </c>
      <c r="R1249" s="296">
        <v>0</v>
      </c>
      <c r="S1249" s="365">
        <v>1.8537088756937522E-3</v>
      </c>
      <c r="T1249" s="365">
        <v>1.3418481665700612E-3</v>
      </c>
      <c r="U1249" s="365">
        <v>1.3814594839236347</v>
      </c>
      <c r="V1249" s="366"/>
      <c r="W1249" s="295"/>
      <c r="X1249" s="295"/>
      <c r="Y1249" s="295"/>
      <c r="Z1249" s="313"/>
      <c r="AA1249" s="313"/>
      <c r="AB1249" s="301"/>
      <c r="AC1249" s="295"/>
    </row>
    <row r="1250" spans="1:29" ht="15">
      <c r="A1250" s="247" t="s">
        <v>176</v>
      </c>
      <c r="B1250" s="287" t="s">
        <v>9481</v>
      </c>
      <c r="C1250" s="287" t="s">
        <v>3797</v>
      </c>
      <c r="D1250" s="305">
        <v>24</v>
      </c>
      <c r="E1250" s="287" t="s">
        <v>5</v>
      </c>
      <c r="F1250" s="362">
        <v>43707</v>
      </c>
      <c r="G1250" s="363" t="s">
        <v>8866</v>
      </c>
      <c r="H1250" s="363" t="s">
        <v>3397</v>
      </c>
      <c r="I1250" s="364">
        <v>9</v>
      </c>
      <c r="J1250" s="364">
        <v>9</v>
      </c>
      <c r="K1250" s="363" t="s">
        <v>438</v>
      </c>
      <c r="L1250" s="292">
        <v>123.42</v>
      </c>
      <c r="M1250" s="293" t="s">
        <v>3398</v>
      </c>
      <c r="N1250" s="293" t="s">
        <v>3399</v>
      </c>
      <c r="O1250" s="294" t="s">
        <v>178</v>
      </c>
      <c r="P1250" s="295">
        <v>-10.591131000000001</v>
      </c>
      <c r="Q1250" s="295" t="s">
        <v>484</v>
      </c>
      <c r="R1250" s="296">
        <v>0</v>
      </c>
      <c r="S1250" s="365">
        <v>1.516963565099603E-3</v>
      </c>
      <c r="T1250" s="365">
        <v>8.6032590423686323E-4</v>
      </c>
      <c r="U1250" s="365">
        <v>1.7632429264642433</v>
      </c>
      <c r="V1250" s="366"/>
      <c r="W1250" s="295"/>
      <c r="X1250" s="295"/>
      <c r="Y1250" s="295"/>
      <c r="Z1250" s="313"/>
      <c r="AA1250" s="313"/>
      <c r="AB1250" s="301"/>
      <c r="AC1250" s="295"/>
    </row>
    <row r="1251" spans="1:29" ht="15">
      <c r="A1251" s="247" t="s">
        <v>176</v>
      </c>
      <c r="B1251" s="287" t="s">
        <v>11089</v>
      </c>
      <c r="C1251" s="287" t="s">
        <v>3800</v>
      </c>
      <c r="D1251" s="305">
        <v>25</v>
      </c>
      <c r="E1251" s="287" t="s">
        <v>5</v>
      </c>
      <c r="F1251" s="362">
        <v>43707</v>
      </c>
      <c r="G1251" s="363" t="s">
        <v>8866</v>
      </c>
      <c r="H1251" s="363" t="s">
        <v>1494</v>
      </c>
      <c r="I1251" s="364">
        <v>9</v>
      </c>
      <c r="J1251" s="364">
        <v>2</v>
      </c>
      <c r="K1251" s="363" t="s">
        <v>438</v>
      </c>
      <c r="L1251" s="292">
        <v>42.65</v>
      </c>
      <c r="M1251" s="293" t="s">
        <v>1495</v>
      </c>
      <c r="N1251" s="293" t="s">
        <v>1496</v>
      </c>
      <c r="O1251" s="294" t="s">
        <v>178</v>
      </c>
      <c r="P1251" s="295">
        <v>0.80358980000000002</v>
      </c>
      <c r="Q1251" s="295" t="s">
        <v>280</v>
      </c>
      <c r="R1251" s="296">
        <v>0</v>
      </c>
      <c r="S1251" s="365">
        <v>3.6990089216904404E-4</v>
      </c>
      <c r="T1251" s="365">
        <v>1.2675264944142146E-3</v>
      </c>
      <c r="U1251" s="365">
        <v>0.29182892333938404</v>
      </c>
      <c r="V1251" s="366"/>
      <c r="W1251" s="295"/>
      <c r="X1251" s="295"/>
      <c r="Y1251" s="295"/>
      <c r="Z1251" s="313"/>
      <c r="AA1251" s="313"/>
      <c r="AB1251" s="301"/>
      <c r="AC1251" s="295"/>
    </row>
    <row r="1252" spans="1:29" ht="15">
      <c r="A1252" s="247" t="s">
        <v>176</v>
      </c>
      <c r="B1252" s="287" t="s">
        <v>11090</v>
      </c>
      <c r="C1252" s="287" t="s">
        <v>3802</v>
      </c>
      <c r="D1252" s="305">
        <v>26</v>
      </c>
      <c r="E1252" s="287" t="s">
        <v>5</v>
      </c>
      <c r="F1252" s="362">
        <v>43707</v>
      </c>
      <c r="G1252" s="363" t="s">
        <v>8866</v>
      </c>
      <c r="H1252" s="363" t="s">
        <v>1011</v>
      </c>
      <c r="I1252" s="364">
        <v>9</v>
      </c>
      <c r="J1252" s="364">
        <v>11</v>
      </c>
      <c r="K1252" s="363" t="s">
        <v>438</v>
      </c>
      <c r="L1252" s="292">
        <v>57.27</v>
      </c>
      <c r="M1252" s="293" t="s">
        <v>1012</v>
      </c>
      <c r="N1252" s="293" t="s">
        <v>1013</v>
      </c>
      <c r="O1252" s="294" t="s">
        <v>178</v>
      </c>
      <c r="P1252" s="295">
        <v>6.2720419999999999</v>
      </c>
      <c r="Q1252" s="295" t="s">
        <v>447</v>
      </c>
      <c r="R1252" s="296">
        <v>0</v>
      </c>
      <c r="S1252" s="365">
        <v>6.6642844244459989E-5</v>
      </c>
      <c r="T1252" s="365">
        <v>6.7768448827046899E-4</v>
      </c>
      <c r="U1252" s="365">
        <v>9.8339043312826016E-2</v>
      </c>
      <c r="V1252" s="366"/>
      <c r="W1252" s="295"/>
      <c r="X1252" s="295"/>
      <c r="Y1252" s="295"/>
      <c r="Z1252" s="313"/>
      <c r="AA1252" s="313"/>
      <c r="AB1252" s="301"/>
      <c r="AC1252" s="295"/>
    </row>
    <row r="1253" spans="1:29" ht="15">
      <c r="A1253" s="247" t="s">
        <v>11091</v>
      </c>
      <c r="B1253" s="287" t="s">
        <v>11092</v>
      </c>
      <c r="C1253" s="287" t="s">
        <v>3804</v>
      </c>
      <c r="D1253" s="305">
        <v>27</v>
      </c>
      <c r="E1253" s="287" t="s">
        <v>5</v>
      </c>
      <c r="F1253" s="362">
        <v>43707</v>
      </c>
      <c r="G1253" s="363" t="s">
        <v>8866</v>
      </c>
      <c r="H1253" s="363" t="s">
        <v>4801</v>
      </c>
      <c r="I1253" s="364">
        <v>9</v>
      </c>
      <c r="J1253" s="364">
        <v>1</v>
      </c>
      <c r="K1253" s="363" t="s">
        <v>438</v>
      </c>
      <c r="L1253" s="292">
        <v>77.38</v>
      </c>
      <c r="M1253" s="293" t="s">
        <v>4802</v>
      </c>
      <c r="N1253" s="293" t="s">
        <v>4803</v>
      </c>
      <c r="O1253" s="294" t="s">
        <v>178</v>
      </c>
      <c r="P1253" s="295">
        <v>-7.5397369999999997</v>
      </c>
      <c r="Q1253" s="295" t="s">
        <v>280</v>
      </c>
      <c r="R1253" s="296">
        <v>0</v>
      </c>
      <c r="S1253" s="365">
        <v>5.0803839611156959E-4</v>
      </c>
      <c r="T1253" s="365">
        <v>8.0327230557815518E-4</v>
      </c>
      <c r="U1253" s="365">
        <v>0.63246098811524321</v>
      </c>
      <c r="V1253" s="366"/>
      <c r="W1253" s="295"/>
      <c r="X1253" s="295"/>
      <c r="Y1253" s="295"/>
      <c r="Z1253" s="313"/>
      <c r="AA1253" s="313"/>
      <c r="AB1253" s="301"/>
      <c r="AC1253" s="295"/>
    </row>
    <row r="1254" spans="1:29" ht="15">
      <c r="A1254" s="247" t="s">
        <v>176</v>
      </c>
      <c r="B1254" s="287" t="s">
        <v>9485</v>
      </c>
      <c r="C1254" s="287" t="s">
        <v>3972</v>
      </c>
      <c r="D1254" s="305">
        <v>1</v>
      </c>
      <c r="E1254" s="287" t="s">
        <v>49</v>
      </c>
      <c r="F1254" s="362">
        <v>43707</v>
      </c>
      <c r="G1254" s="363" t="s">
        <v>8869</v>
      </c>
      <c r="H1254" s="363" t="s">
        <v>9022</v>
      </c>
      <c r="I1254" s="364">
        <v>0.66549999999999998</v>
      </c>
      <c r="J1254" s="364">
        <v>9</v>
      </c>
      <c r="K1254" s="363" t="s">
        <v>815</v>
      </c>
      <c r="L1254" s="292">
        <v>50.18</v>
      </c>
      <c r="M1254" s="293" t="s">
        <v>8293</v>
      </c>
      <c r="N1254" s="293" t="s">
        <v>9023</v>
      </c>
      <c r="O1254" s="294" t="s">
        <v>458</v>
      </c>
      <c r="P1254" s="295">
        <v>-4.6732483</v>
      </c>
      <c r="Q1254" s="295" t="s">
        <v>404</v>
      </c>
      <c r="R1254" s="296">
        <v>0</v>
      </c>
      <c r="S1254" s="365">
        <v>2.5354936412058979E-4</v>
      </c>
      <c r="T1254" s="365">
        <v>1.526327099871649E-3</v>
      </c>
      <c r="U1254" s="365">
        <v>0.16611731793395473</v>
      </c>
      <c r="V1254" s="366"/>
      <c r="W1254" s="295"/>
      <c r="X1254" s="295"/>
      <c r="Y1254" s="295"/>
      <c r="Z1254" s="313"/>
      <c r="AA1254" s="313"/>
      <c r="AB1254" s="301"/>
      <c r="AC1254" s="295"/>
    </row>
    <row r="1255" spans="1:29" ht="15">
      <c r="A1255" s="247" t="s">
        <v>176</v>
      </c>
      <c r="B1255" s="287" t="s">
        <v>9509</v>
      </c>
      <c r="C1255" s="287" t="s">
        <v>3975</v>
      </c>
      <c r="D1255" s="305">
        <v>2</v>
      </c>
      <c r="E1255" s="287" t="s">
        <v>49</v>
      </c>
      <c r="F1255" s="362">
        <v>43707</v>
      </c>
      <c r="G1255" s="363" t="s">
        <v>8869</v>
      </c>
      <c r="H1255" s="363" t="s">
        <v>2704</v>
      </c>
      <c r="I1255" s="364">
        <v>0.55510000000000004</v>
      </c>
      <c r="J1255" s="364">
        <v>9</v>
      </c>
      <c r="K1255" s="363" t="s">
        <v>815</v>
      </c>
      <c r="L1255" s="292">
        <v>35.26</v>
      </c>
      <c r="M1255" s="293" t="s">
        <v>2705</v>
      </c>
      <c r="N1255" s="293" t="s">
        <v>2706</v>
      </c>
      <c r="O1255" s="294" t="s">
        <v>458</v>
      </c>
      <c r="P1255" s="295">
        <v>3.5535931999999999</v>
      </c>
      <c r="Q1255" s="295" t="s">
        <v>447</v>
      </c>
      <c r="R1255" s="296">
        <v>0</v>
      </c>
      <c r="S1255" s="365">
        <v>1.6365383824989801E-3</v>
      </c>
      <c r="T1255" s="365">
        <v>1.0758812392715592E-2</v>
      </c>
      <c r="U1255" s="365">
        <v>0.15211143412139261</v>
      </c>
      <c r="V1255" s="366"/>
      <c r="W1255" s="295"/>
      <c r="X1255" s="295"/>
      <c r="Y1255" s="295"/>
      <c r="Z1255" s="313"/>
      <c r="AA1255" s="313"/>
      <c r="AB1255" s="301"/>
      <c r="AC1255" s="295"/>
    </row>
    <row r="1256" spans="1:29" ht="15">
      <c r="A1256" s="247" t="s">
        <v>176</v>
      </c>
      <c r="B1256" s="287" t="s">
        <v>11093</v>
      </c>
      <c r="C1256" s="287" t="s">
        <v>3977</v>
      </c>
      <c r="D1256" s="305">
        <v>3</v>
      </c>
      <c r="E1256" s="287" t="s">
        <v>49</v>
      </c>
      <c r="F1256" s="362">
        <v>43707</v>
      </c>
      <c r="G1256" s="363" t="s">
        <v>8869</v>
      </c>
      <c r="H1256" s="363" t="s">
        <v>3150</v>
      </c>
      <c r="I1256" s="364">
        <v>0.70540000000000003</v>
      </c>
      <c r="J1256" s="364">
        <v>13</v>
      </c>
      <c r="K1256" s="363" t="s">
        <v>815</v>
      </c>
      <c r="L1256" s="292">
        <v>65.739999999999995</v>
      </c>
      <c r="M1256" s="293" t="s">
        <v>3151</v>
      </c>
      <c r="N1256" s="293" t="s">
        <v>3152</v>
      </c>
      <c r="O1256" s="294" t="s">
        <v>458</v>
      </c>
      <c r="P1256" s="295">
        <v>-1.3209343</v>
      </c>
      <c r="Q1256" s="295" t="s">
        <v>280</v>
      </c>
      <c r="R1256" s="296">
        <v>0</v>
      </c>
      <c r="S1256" s="365">
        <v>3.2574781584940628E-3</v>
      </c>
      <c r="T1256" s="365">
        <v>4.1290501860428352E-3</v>
      </c>
      <c r="U1256" s="365">
        <v>0.78891706608582968</v>
      </c>
      <c r="V1256" s="366"/>
      <c r="W1256" s="295"/>
      <c r="X1256" s="295"/>
      <c r="Y1256" s="295"/>
      <c r="Z1256" s="313"/>
      <c r="AA1256" s="313"/>
      <c r="AB1256" s="301"/>
      <c r="AC1256" s="295"/>
    </row>
    <row r="1257" spans="1:29" ht="15">
      <c r="A1257" s="247" t="s">
        <v>176</v>
      </c>
      <c r="B1257" s="287" t="s">
        <v>11094</v>
      </c>
      <c r="C1257" s="287" t="s">
        <v>3979</v>
      </c>
      <c r="D1257" s="305">
        <v>4</v>
      </c>
      <c r="E1257" s="287" t="s">
        <v>49</v>
      </c>
      <c r="F1257" s="362">
        <v>43707</v>
      </c>
      <c r="G1257" s="363" t="s">
        <v>8869</v>
      </c>
      <c r="H1257" s="363" t="s">
        <v>1256</v>
      </c>
      <c r="I1257" s="364">
        <v>0.70209999999999995</v>
      </c>
      <c r="J1257" s="364">
        <v>6</v>
      </c>
      <c r="K1257" s="363" t="s">
        <v>815</v>
      </c>
      <c r="L1257" s="292">
        <v>1190.53</v>
      </c>
      <c r="M1257" s="293" t="s">
        <v>1257</v>
      </c>
      <c r="N1257" s="293" t="s">
        <v>1258</v>
      </c>
      <c r="O1257" s="294" t="s">
        <v>458</v>
      </c>
      <c r="P1257" s="295">
        <v>-2.2713779999999999</v>
      </c>
      <c r="Q1257" s="295" t="s">
        <v>408</v>
      </c>
      <c r="R1257" s="296">
        <v>0</v>
      </c>
      <c r="S1257" s="365">
        <v>2.0068260386594997E-2</v>
      </c>
      <c r="T1257" s="365">
        <v>1.4624581201610583E-2</v>
      </c>
      <c r="U1257" s="365">
        <v>1.3722280392128363</v>
      </c>
      <c r="V1257" s="366"/>
      <c r="W1257" s="295"/>
      <c r="X1257" s="295"/>
      <c r="Y1257" s="295"/>
      <c r="Z1257" s="313"/>
      <c r="AA1257" s="313"/>
      <c r="AB1257" s="301"/>
      <c r="AC1257" s="295"/>
    </row>
    <row r="1258" spans="1:29" ht="15">
      <c r="A1258" s="247" t="s">
        <v>176</v>
      </c>
      <c r="B1258" s="287" t="s">
        <v>9486</v>
      </c>
      <c r="C1258" s="287" t="s">
        <v>3984</v>
      </c>
      <c r="D1258" s="305">
        <v>5</v>
      </c>
      <c r="E1258" s="287" t="s">
        <v>49</v>
      </c>
      <c r="F1258" s="362">
        <v>43707</v>
      </c>
      <c r="G1258" s="363" t="s">
        <v>8869</v>
      </c>
      <c r="H1258" s="363" t="s">
        <v>3440</v>
      </c>
      <c r="I1258" s="364">
        <v>0.64459999999999995</v>
      </c>
      <c r="J1258" s="364">
        <v>84</v>
      </c>
      <c r="K1258" s="363" t="s">
        <v>815</v>
      </c>
      <c r="L1258" s="292">
        <v>43.74</v>
      </c>
      <c r="M1258" s="293" t="s">
        <v>3441</v>
      </c>
      <c r="N1258" s="293" t="s">
        <v>3442</v>
      </c>
      <c r="O1258" s="294" t="s">
        <v>458</v>
      </c>
      <c r="P1258" s="295">
        <v>-7.0745649999999998</v>
      </c>
      <c r="Q1258" s="295" t="s">
        <v>404</v>
      </c>
      <c r="R1258" s="296">
        <v>0</v>
      </c>
      <c r="S1258" s="365">
        <v>2.9094095620287998E-3</v>
      </c>
      <c r="T1258" s="365">
        <v>3.6761947352467162E-3</v>
      </c>
      <c r="U1258" s="365">
        <v>0.79141878261613474</v>
      </c>
      <c r="V1258" s="366"/>
      <c r="W1258" s="295"/>
      <c r="X1258" s="295"/>
      <c r="Y1258" s="295"/>
      <c r="Z1258" s="313"/>
      <c r="AA1258" s="313"/>
      <c r="AB1258" s="301"/>
      <c r="AC1258" s="295"/>
    </row>
    <row r="1259" spans="1:29" ht="15">
      <c r="A1259" s="247" t="s">
        <v>176</v>
      </c>
      <c r="B1259" s="287" t="s">
        <v>11095</v>
      </c>
      <c r="C1259" s="287" t="s">
        <v>3989</v>
      </c>
      <c r="D1259" s="305">
        <v>6</v>
      </c>
      <c r="E1259" s="287" t="s">
        <v>49</v>
      </c>
      <c r="F1259" s="362">
        <v>43707</v>
      </c>
      <c r="G1259" s="363" t="s">
        <v>8869</v>
      </c>
      <c r="H1259" s="363" t="s">
        <v>481</v>
      </c>
      <c r="I1259" s="364">
        <v>0.69350000000000001</v>
      </c>
      <c r="J1259" s="364">
        <v>9</v>
      </c>
      <c r="K1259" s="363" t="s">
        <v>815</v>
      </c>
      <c r="L1259" s="292">
        <v>1776.29</v>
      </c>
      <c r="M1259" s="293" t="s">
        <v>482</v>
      </c>
      <c r="N1259" s="293" t="s">
        <v>483</v>
      </c>
      <c r="O1259" s="294" t="s">
        <v>458</v>
      </c>
      <c r="P1259" s="295">
        <v>-4.8473835000000003</v>
      </c>
      <c r="Q1259" s="295" t="s">
        <v>484</v>
      </c>
      <c r="R1259" s="296">
        <v>0</v>
      </c>
      <c r="S1259" s="365">
        <v>3.9517874755088653E-2</v>
      </c>
      <c r="T1259" s="365">
        <v>3.0634641413596411E-2</v>
      </c>
      <c r="U1259" s="365">
        <v>1.2899734722388376</v>
      </c>
      <c r="V1259" s="366"/>
      <c r="W1259" s="295"/>
      <c r="X1259" s="295"/>
      <c r="Y1259" s="295"/>
      <c r="Z1259" s="313"/>
      <c r="AA1259" s="313"/>
      <c r="AB1259" s="301"/>
      <c r="AC1259" s="295"/>
    </row>
    <row r="1260" spans="1:29" ht="15">
      <c r="A1260" s="247" t="s">
        <v>176</v>
      </c>
      <c r="B1260" s="287" t="s">
        <v>9487</v>
      </c>
      <c r="C1260" s="287" t="s">
        <v>3992</v>
      </c>
      <c r="D1260" s="305">
        <v>7</v>
      </c>
      <c r="E1260" s="287" t="s">
        <v>49</v>
      </c>
      <c r="F1260" s="362">
        <v>43707</v>
      </c>
      <c r="G1260" s="363" t="s">
        <v>8869</v>
      </c>
      <c r="H1260" s="363" t="s">
        <v>3445</v>
      </c>
      <c r="I1260" s="364">
        <v>0.72099999999999997</v>
      </c>
      <c r="J1260" s="364">
        <v>8</v>
      </c>
      <c r="K1260" s="363" t="s">
        <v>815</v>
      </c>
      <c r="L1260" s="292">
        <v>77.150000000000006</v>
      </c>
      <c r="M1260" s="293" t="s">
        <v>3446</v>
      </c>
      <c r="N1260" s="293" t="s">
        <v>3447</v>
      </c>
      <c r="O1260" s="294" t="s">
        <v>458</v>
      </c>
      <c r="P1260" s="295">
        <v>1.9289136</v>
      </c>
      <c r="Q1260" s="295" t="s">
        <v>447</v>
      </c>
      <c r="R1260" s="296">
        <v>0</v>
      </c>
      <c r="S1260" s="365">
        <v>8.8761981626528583E-5</v>
      </c>
      <c r="T1260" s="365">
        <v>7.8329027304273238E-4</v>
      </c>
      <c r="U1260" s="365">
        <v>0.11331939726728379</v>
      </c>
      <c r="V1260" s="366"/>
      <c r="W1260" s="295"/>
      <c r="X1260" s="295"/>
      <c r="Y1260" s="295"/>
      <c r="Z1260" s="313"/>
      <c r="AA1260" s="313"/>
      <c r="AB1260" s="301"/>
      <c r="AC1260" s="295"/>
    </row>
    <row r="1261" spans="1:29" ht="15">
      <c r="A1261" s="247" t="s">
        <v>176</v>
      </c>
      <c r="B1261" s="287" t="s">
        <v>9488</v>
      </c>
      <c r="C1261" s="287" t="s">
        <v>3994</v>
      </c>
      <c r="D1261" s="305">
        <v>8</v>
      </c>
      <c r="E1261" s="287" t="s">
        <v>49</v>
      </c>
      <c r="F1261" s="362">
        <v>43707</v>
      </c>
      <c r="G1261" s="363" t="s">
        <v>8869</v>
      </c>
      <c r="H1261" s="363" t="s">
        <v>4121</v>
      </c>
      <c r="I1261" s="364">
        <v>0.63339999999999996</v>
      </c>
      <c r="J1261" s="364">
        <v>9</v>
      </c>
      <c r="K1261" s="363" t="s">
        <v>815</v>
      </c>
      <c r="L1261" s="292">
        <v>208.74</v>
      </c>
      <c r="M1261" s="293" t="s">
        <v>4122</v>
      </c>
      <c r="N1261" s="293" t="s">
        <v>4123</v>
      </c>
      <c r="O1261" s="294" t="s">
        <v>458</v>
      </c>
      <c r="P1261" s="295">
        <v>-2.018392</v>
      </c>
      <c r="Q1261" s="295" t="s">
        <v>408</v>
      </c>
      <c r="R1261" s="296">
        <v>0</v>
      </c>
      <c r="S1261" s="365">
        <v>1.594358036568742E-2</v>
      </c>
      <c r="T1261" s="365">
        <v>3.7500739315685941E-2</v>
      </c>
      <c r="U1261" s="365">
        <v>0.42515376114247655</v>
      </c>
      <c r="V1261" s="366"/>
      <c r="W1261" s="295"/>
      <c r="X1261" s="295"/>
      <c r="Y1261" s="295"/>
      <c r="Z1261" s="313"/>
      <c r="AA1261" s="313"/>
      <c r="AB1261" s="301"/>
      <c r="AC1261" s="295"/>
    </row>
    <row r="1262" spans="1:29" ht="15">
      <c r="A1262" s="247" t="s">
        <v>176</v>
      </c>
      <c r="B1262" s="287" t="s">
        <v>9510</v>
      </c>
      <c r="C1262" s="287" t="s">
        <v>3996</v>
      </c>
      <c r="D1262" s="305">
        <v>9</v>
      </c>
      <c r="E1262" s="287" t="s">
        <v>49</v>
      </c>
      <c r="F1262" s="362">
        <v>43707</v>
      </c>
      <c r="G1262" s="363" t="s">
        <v>8869</v>
      </c>
      <c r="H1262" s="363" t="s">
        <v>1277</v>
      </c>
      <c r="I1262" s="364">
        <v>0.4869</v>
      </c>
      <c r="J1262" s="364">
        <v>42</v>
      </c>
      <c r="K1262" s="363" t="s">
        <v>815</v>
      </c>
      <c r="L1262" s="292">
        <v>203.41</v>
      </c>
      <c r="M1262" s="293" t="s">
        <v>1278</v>
      </c>
      <c r="N1262" s="293" t="s">
        <v>1279</v>
      </c>
      <c r="O1262" s="294" t="s">
        <v>458</v>
      </c>
      <c r="P1262" s="295">
        <v>-0.9832978</v>
      </c>
      <c r="Q1262" s="295" t="s">
        <v>408</v>
      </c>
      <c r="R1262" s="296">
        <v>0</v>
      </c>
      <c r="S1262" s="365">
        <v>3.4739457114969499E-3</v>
      </c>
      <c r="T1262" s="365">
        <v>1.6175590882959442E-2</v>
      </c>
      <c r="U1262" s="365">
        <v>0.21476468690591452</v>
      </c>
      <c r="V1262" s="366"/>
      <c r="W1262" s="295"/>
      <c r="X1262" s="295"/>
      <c r="Y1262" s="295"/>
      <c r="Z1262" s="313"/>
      <c r="AA1262" s="313"/>
      <c r="AB1262" s="301"/>
      <c r="AC1262" s="295"/>
    </row>
    <row r="1263" spans="1:29" ht="15">
      <c r="A1263" s="247" t="s">
        <v>176</v>
      </c>
      <c r="B1263" s="287" t="s">
        <v>9511</v>
      </c>
      <c r="C1263" s="287" t="s">
        <v>3998</v>
      </c>
      <c r="D1263" s="305">
        <v>10</v>
      </c>
      <c r="E1263" s="287" t="s">
        <v>49</v>
      </c>
      <c r="F1263" s="362">
        <v>43707</v>
      </c>
      <c r="G1263" s="363" t="s">
        <v>8869</v>
      </c>
      <c r="H1263" s="363" t="s">
        <v>4700</v>
      </c>
      <c r="I1263" s="364">
        <v>0.66659999999999997</v>
      </c>
      <c r="J1263" s="364">
        <v>9</v>
      </c>
      <c r="K1263" s="363" t="s">
        <v>815</v>
      </c>
      <c r="L1263" s="292">
        <v>119</v>
      </c>
      <c r="M1263" s="293" t="s">
        <v>4701</v>
      </c>
      <c r="N1263" s="293" t="s">
        <v>4702</v>
      </c>
      <c r="O1263" s="294" t="s">
        <v>458</v>
      </c>
      <c r="P1263" s="295">
        <v>-9.6225380000000005</v>
      </c>
      <c r="Q1263" s="295" t="s">
        <v>408</v>
      </c>
      <c r="R1263" s="296">
        <v>0</v>
      </c>
      <c r="S1263" s="365">
        <v>1.5455609118065644E-3</v>
      </c>
      <c r="T1263" s="365">
        <v>2.7616389741697833E-3</v>
      </c>
      <c r="U1263" s="365">
        <v>0.55965349789112029</v>
      </c>
      <c r="V1263" s="366"/>
      <c r="W1263" s="295"/>
      <c r="X1263" s="295"/>
      <c r="Y1263" s="295"/>
      <c r="Z1263" s="313"/>
      <c r="AA1263" s="313"/>
      <c r="AB1263" s="301"/>
      <c r="AC1263" s="295"/>
    </row>
    <row r="1264" spans="1:29" ht="15">
      <c r="A1264" s="247" t="s">
        <v>176</v>
      </c>
      <c r="B1264" s="287" t="s">
        <v>9490</v>
      </c>
      <c r="C1264" s="287" t="s">
        <v>4000</v>
      </c>
      <c r="D1264" s="305">
        <v>11</v>
      </c>
      <c r="E1264" s="287" t="s">
        <v>49</v>
      </c>
      <c r="F1264" s="362">
        <v>43707</v>
      </c>
      <c r="G1264" s="363" t="s">
        <v>8869</v>
      </c>
      <c r="H1264" s="363" t="s">
        <v>3020</v>
      </c>
      <c r="I1264" s="364">
        <v>0.68130000000000002</v>
      </c>
      <c r="J1264" s="364">
        <v>74</v>
      </c>
      <c r="K1264" s="363" t="s">
        <v>815</v>
      </c>
      <c r="L1264" s="292">
        <v>117.72</v>
      </c>
      <c r="M1264" s="293" t="s">
        <v>3021</v>
      </c>
      <c r="N1264" s="293" t="s">
        <v>3022</v>
      </c>
      <c r="O1264" s="294" t="s">
        <v>458</v>
      </c>
      <c r="P1264" s="295">
        <v>-4.3781996000000003</v>
      </c>
      <c r="Q1264" s="295" t="s">
        <v>447</v>
      </c>
      <c r="R1264" s="296">
        <v>0</v>
      </c>
      <c r="S1264" s="365">
        <v>4.7439736937064199E-3</v>
      </c>
      <c r="T1264" s="365">
        <v>9.2893154731717876E-3</v>
      </c>
      <c r="U1264" s="365">
        <v>0.51069141826514108</v>
      </c>
      <c r="V1264" s="366"/>
      <c r="W1264" s="295"/>
      <c r="X1264" s="295"/>
      <c r="Y1264" s="295"/>
      <c r="Z1264" s="313"/>
      <c r="AA1264" s="313"/>
      <c r="AB1264" s="301"/>
      <c r="AC1264" s="295"/>
    </row>
    <row r="1265" spans="1:29" ht="15">
      <c r="A1265" s="247" t="s">
        <v>176</v>
      </c>
      <c r="B1265" s="287" t="s">
        <v>9491</v>
      </c>
      <c r="C1265" s="287" t="s">
        <v>4004</v>
      </c>
      <c r="D1265" s="305">
        <v>12</v>
      </c>
      <c r="E1265" s="287" t="s">
        <v>49</v>
      </c>
      <c r="F1265" s="362">
        <v>43707</v>
      </c>
      <c r="G1265" s="363" t="s">
        <v>8869</v>
      </c>
      <c r="H1265" s="363" t="s">
        <v>2870</v>
      </c>
      <c r="I1265" s="364">
        <v>0.69899999999999995</v>
      </c>
      <c r="J1265" s="364">
        <v>9</v>
      </c>
      <c r="K1265" s="363" t="s">
        <v>815</v>
      </c>
      <c r="L1265" s="292">
        <v>112.49</v>
      </c>
      <c r="M1265" s="293" t="s">
        <v>2871</v>
      </c>
      <c r="N1265" s="293" t="s">
        <v>2872</v>
      </c>
      <c r="O1265" s="294" t="s">
        <v>458</v>
      </c>
      <c r="P1265" s="295">
        <v>4.8076033999999996</v>
      </c>
      <c r="Q1265" s="295" t="s">
        <v>408</v>
      </c>
      <c r="R1265" s="296">
        <v>0</v>
      </c>
      <c r="S1265" s="365">
        <v>4.6476305126988783E-6</v>
      </c>
      <c r="T1265" s="365">
        <v>6.9516971405470277E-4</v>
      </c>
      <c r="U1265" s="365">
        <v>6.6856055704595284E-3</v>
      </c>
      <c r="V1265" s="366"/>
      <c r="W1265" s="295"/>
      <c r="X1265" s="295"/>
      <c r="Y1265" s="295"/>
      <c r="Z1265" s="313"/>
      <c r="AA1265" s="313"/>
      <c r="AB1265" s="301"/>
      <c r="AC1265" s="295"/>
    </row>
    <row r="1266" spans="1:29" ht="15">
      <c r="A1266" s="247" t="s">
        <v>9492</v>
      </c>
      <c r="B1266" s="287" t="s">
        <v>9493</v>
      </c>
      <c r="C1266" s="287" t="s">
        <v>4009</v>
      </c>
      <c r="D1266" s="305">
        <v>13</v>
      </c>
      <c r="E1266" s="287" t="s">
        <v>49</v>
      </c>
      <c r="F1266" s="362">
        <v>43707</v>
      </c>
      <c r="G1266" s="363" t="s">
        <v>8869</v>
      </c>
      <c r="H1266" s="363" t="s">
        <v>3025</v>
      </c>
      <c r="I1266" s="364">
        <v>0.72860000000000003</v>
      </c>
      <c r="J1266" s="364">
        <v>1</v>
      </c>
      <c r="K1266" s="363" t="s">
        <v>815</v>
      </c>
      <c r="L1266" s="292">
        <v>52.18</v>
      </c>
      <c r="M1266" s="293" t="s">
        <v>3026</v>
      </c>
      <c r="N1266" s="293" t="s">
        <v>3027</v>
      </c>
      <c r="O1266" s="294" t="s">
        <v>458</v>
      </c>
      <c r="P1266" s="295">
        <v>-11.679083</v>
      </c>
      <c r="Q1266" s="295" t="s">
        <v>484</v>
      </c>
      <c r="R1266" s="296">
        <v>0</v>
      </c>
      <c r="S1266" s="365">
        <v>1.4233767883890477E-3</v>
      </c>
      <c r="T1266" s="365">
        <v>2.4125738913164598E-3</v>
      </c>
      <c r="U1266" s="365">
        <v>0.58998267100219648</v>
      </c>
      <c r="V1266" s="366"/>
      <c r="W1266" s="295"/>
      <c r="X1266" s="295"/>
      <c r="Y1266" s="295"/>
      <c r="Z1266" s="313"/>
      <c r="AA1266" s="313"/>
      <c r="AB1266" s="301"/>
      <c r="AC1266" s="295"/>
    </row>
    <row r="1267" spans="1:29" ht="15">
      <c r="A1267" s="247" t="s">
        <v>176</v>
      </c>
      <c r="B1267" s="287" t="s">
        <v>9494</v>
      </c>
      <c r="C1267" s="287" t="s">
        <v>4011</v>
      </c>
      <c r="D1267" s="305">
        <v>14</v>
      </c>
      <c r="E1267" s="287" t="s">
        <v>49</v>
      </c>
      <c r="F1267" s="362">
        <v>43707</v>
      </c>
      <c r="G1267" s="363" t="s">
        <v>8869</v>
      </c>
      <c r="H1267" s="363" t="s">
        <v>3184</v>
      </c>
      <c r="I1267" s="364">
        <v>0.6381</v>
      </c>
      <c r="J1267" s="364">
        <v>9</v>
      </c>
      <c r="K1267" s="363" t="s">
        <v>815</v>
      </c>
      <c r="L1267" s="292">
        <v>88.9</v>
      </c>
      <c r="M1267" s="293" t="s">
        <v>3185</v>
      </c>
      <c r="N1267" s="293" t="s">
        <v>3186</v>
      </c>
      <c r="O1267" s="294" t="s">
        <v>458</v>
      </c>
      <c r="P1267" s="295">
        <v>4.63748</v>
      </c>
      <c r="Q1267" s="295" t="s">
        <v>408</v>
      </c>
      <c r="R1267" s="296">
        <v>0</v>
      </c>
      <c r="S1267" s="365">
        <v>2.6467641886194163E-5</v>
      </c>
      <c r="T1267" s="365">
        <v>1.2036069206340044E-3</v>
      </c>
      <c r="U1267" s="365">
        <v>2.1990270604502867E-2</v>
      </c>
      <c r="V1267" s="366"/>
      <c r="W1267" s="295"/>
      <c r="X1267" s="295"/>
      <c r="Y1267" s="295"/>
      <c r="Z1267" s="313"/>
      <c r="AA1267" s="313"/>
      <c r="AB1267" s="301"/>
      <c r="AC1267" s="295"/>
    </row>
    <row r="1268" spans="1:29" ht="15">
      <c r="A1268" s="247" t="s">
        <v>176</v>
      </c>
      <c r="B1268" s="287" t="s">
        <v>11096</v>
      </c>
      <c r="C1268" s="287" t="s">
        <v>4013</v>
      </c>
      <c r="D1268" s="305">
        <v>15</v>
      </c>
      <c r="E1268" s="287" t="s">
        <v>49</v>
      </c>
      <c r="F1268" s="362">
        <v>43707</v>
      </c>
      <c r="G1268" s="363" t="s">
        <v>8869</v>
      </c>
      <c r="H1268" s="363" t="s">
        <v>848</v>
      </c>
      <c r="I1268" s="364">
        <v>0.73070000000000002</v>
      </c>
      <c r="J1268" s="364">
        <v>3</v>
      </c>
      <c r="K1268" s="363" t="s">
        <v>815</v>
      </c>
      <c r="L1268" s="292">
        <v>29.32</v>
      </c>
      <c r="M1268" s="293" t="s">
        <v>849</v>
      </c>
      <c r="N1268" s="293" t="s">
        <v>850</v>
      </c>
      <c r="O1268" s="294" t="s">
        <v>458</v>
      </c>
      <c r="P1268" s="295">
        <v>-0.61017275000000004</v>
      </c>
      <c r="Q1268" s="295" t="s">
        <v>280</v>
      </c>
      <c r="R1268" s="296">
        <v>0</v>
      </c>
      <c r="S1268" s="365">
        <v>1.1700904318233808E-3</v>
      </c>
      <c r="T1268" s="365">
        <v>9.2098463730742929E-4</v>
      </c>
      <c r="U1268" s="365">
        <v>1.2704776870591803</v>
      </c>
      <c r="V1268" s="366"/>
      <c r="W1268" s="295"/>
      <c r="X1268" s="295"/>
      <c r="Y1268" s="295"/>
      <c r="Z1268" s="313"/>
      <c r="AA1268" s="313"/>
      <c r="AB1268" s="301"/>
      <c r="AC1268" s="295"/>
    </row>
    <row r="1269" spans="1:29" ht="15">
      <c r="A1269" s="247" t="s">
        <v>11097</v>
      </c>
      <c r="B1269" s="287" t="s">
        <v>11098</v>
      </c>
      <c r="C1269" s="287" t="s">
        <v>4018</v>
      </c>
      <c r="D1269" s="305">
        <v>16</v>
      </c>
      <c r="E1269" s="287" t="s">
        <v>49</v>
      </c>
      <c r="F1269" s="362">
        <v>43707</v>
      </c>
      <c r="G1269" s="363" t="s">
        <v>8869</v>
      </c>
      <c r="H1269" s="363" t="s">
        <v>2034</v>
      </c>
      <c r="I1269" s="364">
        <v>0.73260000000000003</v>
      </c>
      <c r="J1269" s="364">
        <v>1</v>
      </c>
      <c r="K1269" s="363" t="s">
        <v>815</v>
      </c>
      <c r="L1269" s="292">
        <v>294.76</v>
      </c>
      <c r="M1269" s="293" t="s">
        <v>2035</v>
      </c>
      <c r="N1269" s="293" t="s">
        <v>2036</v>
      </c>
      <c r="O1269" s="294" t="s">
        <v>458</v>
      </c>
      <c r="P1269" s="295">
        <v>6.9404599999999999</v>
      </c>
      <c r="Q1269" s="295" t="s">
        <v>399</v>
      </c>
      <c r="R1269" s="296">
        <v>0</v>
      </c>
      <c r="S1269" s="365">
        <v>5.9442609875344785E-3</v>
      </c>
      <c r="T1269" s="365">
        <v>5.1020239344709934E-3</v>
      </c>
      <c r="U1269" s="365">
        <v>1.1650790086210783</v>
      </c>
      <c r="V1269" s="366"/>
      <c r="W1269" s="295"/>
      <c r="X1269" s="295"/>
      <c r="Y1269" s="295"/>
      <c r="Z1269" s="313"/>
      <c r="AA1269" s="313"/>
      <c r="AB1269" s="301"/>
      <c r="AC1269" s="295"/>
    </row>
    <row r="1270" spans="1:29" ht="15">
      <c r="A1270" s="247" t="s">
        <v>176</v>
      </c>
      <c r="B1270" s="287" t="s">
        <v>11099</v>
      </c>
      <c r="C1270" s="287" t="s">
        <v>4020</v>
      </c>
      <c r="D1270" s="305">
        <v>17</v>
      </c>
      <c r="E1270" s="287" t="s">
        <v>49</v>
      </c>
      <c r="F1270" s="362">
        <v>43707</v>
      </c>
      <c r="G1270" s="363" t="s">
        <v>8869</v>
      </c>
      <c r="H1270" s="363" t="s">
        <v>3034</v>
      </c>
      <c r="I1270" s="364">
        <v>0.6956</v>
      </c>
      <c r="J1270" s="364">
        <v>55</v>
      </c>
      <c r="K1270" s="363" t="s">
        <v>815</v>
      </c>
      <c r="L1270" s="292">
        <v>137.26</v>
      </c>
      <c r="M1270" s="293" t="s">
        <v>3035</v>
      </c>
      <c r="N1270" s="293" t="s">
        <v>3036</v>
      </c>
      <c r="O1270" s="294" t="s">
        <v>458</v>
      </c>
      <c r="P1270" s="295">
        <v>-4.0206966</v>
      </c>
      <c r="Q1270" s="295" t="s">
        <v>395</v>
      </c>
      <c r="R1270" s="296">
        <v>0</v>
      </c>
      <c r="S1270" s="365">
        <v>5.9882196444361706E-3</v>
      </c>
      <c r="T1270" s="365">
        <v>9.7317324571355307E-3</v>
      </c>
      <c r="U1270" s="365">
        <v>0.61532925106726188</v>
      </c>
      <c r="V1270" s="366"/>
      <c r="W1270" s="295"/>
      <c r="X1270" s="295"/>
      <c r="Y1270" s="295"/>
      <c r="Z1270" s="313"/>
      <c r="AA1270" s="313"/>
      <c r="AB1270" s="301"/>
      <c r="AC1270" s="295"/>
    </row>
    <row r="1271" spans="1:29" ht="15">
      <c r="A1271" s="247" t="s">
        <v>176</v>
      </c>
      <c r="B1271" s="287" t="s">
        <v>9495</v>
      </c>
      <c r="C1271" s="287" t="s">
        <v>4025</v>
      </c>
      <c r="D1271" s="305">
        <v>18</v>
      </c>
      <c r="E1271" s="287" t="s">
        <v>49</v>
      </c>
      <c r="F1271" s="362">
        <v>43707</v>
      </c>
      <c r="G1271" s="363" t="s">
        <v>8869</v>
      </c>
      <c r="H1271" s="363" t="s">
        <v>2734</v>
      </c>
      <c r="I1271" s="364">
        <v>0.72009999999999996</v>
      </c>
      <c r="J1271" s="364">
        <v>9</v>
      </c>
      <c r="K1271" s="363" t="s">
        <v>815</v>
      </c>
      <c r="L1271" s="292">
        <v>77.63</v>
      </c>
      <c r="M1271" s="293" t="s">
        <v>2735</v>
      </c>
      <c r="N1271" s="293" t="s">
        <v>2736</v>
      </c>
      <c r="O1271" s="294" t="s">
        <v>458</v>
      </c>
      <c r="P1271" s="295">
        <v>4.495895</v>
      </c>
      <c r="Q1271" s="295" t="s">
        <v>447</v>
      </c>
      <c r="R1271" s="296">
        <v>0</v>
      </c>
      <c r="S1271" s="365">
        <v>1.0267748918994302E-3</v>
      </c>
      <c r="T1271" s="365">
        <v>2.5797269595685818E-3</v>
      </c>
      <c r="U1271" s="365">
        <v>0.39801688627975651</v>
      </c>
      <c r="V1271" s="366"/>
      <c r="W1271" s="295"/>
      <c r="X1271" s="295"/>
      <c r="Y1271" s="295"/>
      <c r="Z1271" s="313"/>
      <c r="AA1271" s="313"/>
      <c r="AB1271" s="301"/>
      <c r="AC1271" s="295"/>
    </row>
    <row r="1272" spans="1:29" ht="15">
      <c r="A1272" s="247" t="s">
        <v>176</v>
      </c>
      <c r="B1272" s="287" t="s">
        <v>11100</v>
      </c>
      <c r="C1272" s="287" t="s">
        <v>4027</v>
      </c>
      <c r="D1272" s="305">
        <v>19</v>
      </c>
      <c r="E1272" s="287" t="s">
        <v>49</v>
      </c>
      <c r="F1272" s="362">
        <v>43707</v>
      </c>
      <c r="G1272" s="363" t="s">
        <v>8869</v>
      </c>
      <c r="H1272" s="363" t="s">
        <v>3320</v>
      </c>
      <c r="I1272" s="364">
        <v>0.67869999999999997</v>
      </c>
      <c r="J1272" s="364">
        <v>5</v>
      </c>
      <c r="K1272" s="363" t="s">
        <v>815</v>
      </c>
      <c r="L1272" s="292">
        <v>42.63</v>
      </c>
      <c r="M1272" s="293" t="s">
        <v>3321</v>
      </c>
      <c r="N1272" s="293" t="s">
        <v>3322</v>
      </c>
      <c r="O1272" s="294" t="s">
        <v>458</v>
      </c>
      <c r="P1272" s="295">
        <v>-11.994213</v>
      </c>
      <c r="Q1272" s="295" t="s">
        <v>280</v>
      </c>
      <c r="R1272" s="296">
        <v>0</v>
      </c>
      <c r="S1272" s="365">
        <v>1.3742126975914495E-3</v>
      </c>
      <c r="T1272" s="365">
        <v>1.2906620404906743E-3</v>
      </c>
      <c r="U1272" s="365">
        <v>1.0647347287513094</v>
      </c>
      <c r="V1272" s="366"/>
      <c r="W1272" s="295"/>
      <c r="X1272" s="295"/>
      <c r="Y1272" s="295"/>
      <c r="Z1272" s="313"/>
      <c r="AA1272" s="313"/>
      <c r="AB1272" s="301"/>
      <c r="AC1272" s="295"/>
    </row>
    <row r="1273" spans="1:29" ht="15">
      <c r="A1273" s="247" t="s">
        <v>176</v>
      </c>
      <c r="B1273" s="287" t="s">
        <v>9512</v>
      </c>
      <c r="C1273" s="287" t="s">
        <v>4029</v>
      </c>
      <c r="D1273" s="305">
        <v>20</v>
      </c>
      <c r="E1273" s="287" t="s">
        <v>49</v>
      </c>
      <c r="F1273" s="362">
        <v>43707</v>
      </c>
      <c r="G1273" s="363" t="s">
        <v>8869</v>
      </c>
      <c r="H1273" s="363" t="s">
        <v>3496</v>
      </c>
      <c r="I1273" s="364">
        <v>0.61099999999999999</v>
      </c>
      <c r="J1273" s="364">
        <v>9</v>
      </c>
      <c r="K1273" s="363" t="s">
        <v>815</v>
      </c>
      <c r="L1273" s="292">
        <v>92.74</v>
      </c>
      <c r="M1273" s="293" t="s">
        <v>3497</v>
      </c>
      <c r="N1273" s="293" t="s">
        <v>3498</v>
      </c>
      <c r="O1273" s="294" t="s">
        <v>458</v>
      </c>
      <c r="P1273" s="295">
        <v>6.9418790000000001</v>
      </c>
      <c r="Q1273" s="295" t="s">
        <v>408</v>
      </c>
      <c r="R1273" s="296">
        <v>0</v>
      </c>
      <c r="S1273" s="365">
        <v>9.7529786933743025E-4</v>
      </c>
      <c r="T1273" s="365">
        <v>2.7969834408102332E-3</v>
      </c>
      <c r="U1273" s="365">
        <v>0.34869633302330344</v>
      </c>
      <c r="V1273" s="366"/>
      <c r="W1273" s="295"/>
      <c r="X1273" s="295"/>
      <c r="Y1273" s="295"/>
      <c r="Z1273" s="313"/>
      <c r="AA1273" s="313"/>
      <c r="AB1273" s="301"/>
      <c r="AC1273" s="295"/>
    </row>
    <row r="1274" spans="1:29" ht="15">
      <c r="A1274" s="247" t="s">
        <v>176</v>
      </c>
      <c r="B1274" s="287" t="s">
        <v>11101</v>
      </c>
      <c r="C1274" s="287" t="s">
        <v>4032</v>
      </c>
      <c r="D1274" s="305">
        <v>21</v>
      </c>
      <c r="E1274" s="287" t="s">
        <v>49</v>
      </c>
      <c r="F1274" s="362">
        <v>43707</v>
      </c>
      <c r="G1274" s="363" t="s">
        <v>8869</v>
      </c>
      <c r="H1274" s="363" t="s">
        <v>550</v>
      </c>
      <c r="I1274" s="364">
        <v>0.7339</v>
      </c>
      <c r="J1274" s="364">
        <v>3</v>
      </c>
      <c r="K1274" s="363" t="s">
        <v>815</v>
      </c>
      <c r="L1274" s="292">
        <v>67.930000000000007</v>
      </c>
      <c r="M1274" s="293" t="s">
        <v>551</v>
      </c>
      <c r="N1274" s="293" t="s">
        <v>552</v>
      </c>
      <c r="O1274" s="294" t="s">
        <v>458</v>
      </c>
      <c r="P1274" s="295">
        <v>-5.8619795000000003</v>
      </c>
      <c r="Q1274" s="295" t="s">
        <v>447</v>
      </c>
      <c r="R1274" s="296">
        <v>0</v>
      </c>
      <c r="S1274" s="365">
        <v>2.5000632214030954E-3</v>
      </c>
      <c r="T1274" s="365">
        <v>2.0923734237602676E-3</v>
      </c>
      <c r="U1274" s="365">
        <v>1.1948456202957101</v>
      </c>
      <c r="V1274" s="366"/>
      <c r="W1274" s="295"/>
      <c r="X1274" s="295"/>
      <c r="Y1274" s="295"/>
      <c r="Z1274" s="313"/>
      <c r="AA1274" s="313"/>
      <c r="AB1274" s="301"/>
      <c r="AC1274" s="295"/>
    </row>
    <row r="1275" spans="1:29" ht="15">
      <c r="A1275" s="247" t="s">
        <v>176</v>
      </c>
      <c r="B1275" s="287" t="s">
        <v>11102</v>
      </c>
      <c r="C1275" s="287" t="s">
        <v>4034</v>
      </c>
      <c r="D1275" s="305">
        <v>22</v>
      </c>
      <c r="E1275" s="287" t="s">
        <v>49</v>
      </c>
      <c r="F1275" s="362">
        <v>43707</v>
      </c>
      <c r="G1275" s="363" t="s">
        <v>8869</v>
      </c>
      <c r="H1275" s="363" t="s">
        <v>557</v>
      </c>
      <c r="I1275" s="364">
        <v>0.73229999999999995</v>
      </c>
      <c r="J1275" s="364">
        <v>7</v>
      </c>
      <c r="K1275" s="363" t="s">
        <v>815</v>
      </c>
      <c r="L1275" s="292">
        <v>59.59</v>
      </c>
      <c r="M1275" s="293" t="s">
        <v>558</v>
      </c>
      <c r="N1275" s="293" t="s">
        <v>559</v>
      </c>
      <c r="O1275" s="294" t="s">
        <v>458</v>
      </c>
      <c r="P1275" s="295">
        <v>-8.1535100000000007</v>
      </c>
      <c r="Q1275" s="295" t="s">
        <v>399</v>
      </c>
      <c r="R1275" s="296">
        <v>0</v>
      </c>
      <c r="S1275" s="365">
        <v>6.68375799020382E-4</v>
      </c>
      <c r="T1275" s="365">
        <v>1.4832462284215737E-3</v>
      </c>
      <c r="U1275" s="365">
        <v>0.45061688761659457</v>
      </c>
      <c r="V1275" s="366"/>
      <c r="W1275" s="295"/>
      <c r="X1275" s="295"/>
      <c r="Y1275" s="295"/>
      <c r="Z1275" s="313"/>
      <c r="AA1275" s="313"/>
      <c r="AB1275" s="301"/>
      <c r="AC1275" s="295"/>
    </row>
    <row r="1276" spans="1:29" ht="15">
      <c r="A1276" s="247" t="s">
        <v>176</v>
      </c>
      <c r="B1276" s="287" t="s">
        <v>9496</v>
      </c>
      <c r="C1276" s="287" t="s">
        <v>4036</v>
      </c>
      <c r="D1276" s="305">
        <v>23</v>
      </c>
      <c r="E1276" s="287" t="s">
        <v>49</v>
      </c>
      <c r="F1276" s="362">
        <v>43707</v>
      </c>
      <c r="G1276" s="363" t="s">
        <v>8869</v>
      </c>
      <c r="H1276" s="363" t="s">
        <v>3332</v>
      </c>
      <c r="I1276" s="364">
        <v>0.56859999999999999</v>
      </c>
      <c r="J1276" s="364">
        <v>9</v>
      </c>
      <c r="K1276" s="363" t="s">
        <v>815</v>
      </c>
      <c r="L1276" s="292">
        <v>68.48</v>
      </c>
      <c r="M1276" s="293" t="s">
        <v>3333</v>
      </c>
      <c r="N1276" s="293" t="s">
        <v>3334</v>
      </c>
      <c r="O1276" s="294" t="s">
        <v>458</v>
      </c>
      <c r="P1276" s="295">
        <v>-7.9074739999999997</v>
      </c>
      <c r="Q1276" s="295" t="s">
        <v>408</v>
      </c>
      <c r="R1276" s="296">
        <v>0</v>
      </c>
      <c r="S1276" s="365">
        <v>4.8986995658027504E-3</v>
      </c>
      <c r="T1276" s="365">
        <v>1.2089930509727363E-2</v>
      </c>
      <c r="U1276" s="365">
        <v>0.40518839722538819</v>
      </c>
      <c r="V1276" s="366"/>
      <c r="W1276" s="295"/>
      <c r="X1276" s="295"/>
      <c r="Y1276" s="295"/>
      <c r="Z1276" s="313"/>
      <c r="AA1276" s="313"/>
      <c r="AB1276" s="301"/>
      <c r="AC1276" s="295"/>
    </row>
    <row r="1277" spans="1:29" ht="15">
      <c r="A1277" s="247" t="s">
        <v>11103</v>
      </c>
      <c r="B1277" s="287" t="s">
        <v>11104</v>
      </c>
      <c r="C1277" s="287" t="s">
        <v>4038</v>
      </c>
      <c r="D1277" s="305">
        <v>24</v>
      </c>
      <c r="E1277" s="287" t="s">
        <v>49</v>
      </c>
      <c r="F1277" s="362">
        <v>43707</v>
      </c>
      <c r="G1277" s="363" t="s">
        <v>8869</v>
      </c>
      <c r="H1277" s="363" t="s">
        <v>1906</v>
      </c>
      <c r="I1277" s="364">
        <v>0.54520000000000002</v>
      </c>
      <c r="J1277" s="364">
        <v>1</v>
      </c>
      <c r="K1277" s="363" t="s">
        <v>815</v>
      </c>
      <c r="L1277" s="292">
        <v>136.22</v>
      </c>
      <c r="M1277" s="293" t="s">
        <v>1907</v>
      </c>
      <c r="N1277" s="293" t="s">
        <v>1908</v>
      </c>
      <c r="O1277" s="294" t="s">
        <v>458</v>
      </c>
      <c r="P1277" s="295">
        <v>2.2288918</v>
      </c>
      <c r="Q1277" s="295" t="s">
        <v>404</v>
      </c>
      <c r="R1277" s="296">
        <v>0</v>
      </c>
      <c r="S1277" s="365">
        <v>2.5291743678783271E-3</v>
      </c>
      <c r="T1277" s="365">
        <v>1.8436773642757198E-3</v>
      </c>
      <c r="U1277" s="365">
        <v>1.3718096326858695</v>
      </c>
      <c r="V1277" s="366"/>
      <c r="W1277" s="295"/>
      <c r="X1277" s="295"/>
      <c r="Y1277" s="295"/>
      <c r="Z1277" s="313"/>
      <c r="AA1277" s="313"/>
      <c r="AB1277" s="301"/>
      <c r="AC1277" s="295"/>
    </row>
    <row r="1278" spans="1:29" ht="15">
      <c r="A1278" s="247" t="s">
        <v>176</v>
      </c>
      <c r="B1278" s="287" t="s">
        <v>9497</v>
      </c>
      <c r="C1278" s="287" t="s">
        <v>4040</v>
      </c>
      <c r="D1278" s="305">
        <v>25</v>
      </c>
      <c r="E1278" s="287" t="s">
        <v>49</v>
      </c>
      <c r="F1278" s="362">
        <v>43707</v>
      </c>
      <c r="G1278" s="363" t="s">
        <v>8869</v>
      </c>
      <c r="H1278" s="363" t="s">
        <v>2745</v>
      </c>
      <c r="I1278" s="364">
        <v>0.56720000000000004</v>
      </c>
      <c r="J1278" s="364">
        <v>9</v>
      </c>
      <c r="K1278" s="363" t="s">
        <v>815</v>
      </c>
      <c r="L1278" s="292">
        <v>9.17</v>
      </c>
      <c r="M1278" s="293" t="s">
        <v>2746</v>
      </c>
      <c r="N1278" s="293" t="s">
        <v>2747</v>
      </c>
      <c r="O1278" s="294" t="s">
        <v>458</v>
      </c>
      <c r="P1278" s="295">
        <v>-3.7775397000000002</v>
      </c>
      <c r="Q1278" s="295" t="s">
        <v>447</v>
      </c>
      <c r="R1278" s="296">
        <v>0</v>
      </c>
      <c r="S1278" s="365">
        <v>2.6208631375655893E-5</v>
      </c>
      <c r="T1278" s="365">
        <v>1.4550325195899906E-3</v>
      </c>
      <c r="U1278" s="365">
        <v>1.8012402487774738E-2</v>
      </c>
      <c r="V1278" s="366"/>
      <c r="W1278" s="295"/>
      <c r="X1278" s="295"/>
      <c r="Y1278" s="295"/>
      <c r="Z1278" s="313"/>
      <c r="AA1278" s="313"/>
      <c r="AB1278" s="301"/>
      <c r="AC1278" s="295"/>
    </row>
    <row r="1279" spans="1:29" ht="15">
      <c r="A1279" s="247" t="s">
        <v>11105</v>
      </c>
      <c r="B1279" s="287" t="s">
        <v>9498</v>
      </c>
      <c r="C1279" s="287" t="s">
        <v>4042</v>
      </c>
      <c r="D1279" s="305">
        <v>26</v>
      </c>
      <c r="E1279" s="287" t="s">
        <v>49</v>
      </c>
      <c r="F1279" s="362">
        <v>43707</v>
      </c>
      <c r="G1279" s="363" t="s">
        <v>8869</v>
      </c>
      <c r="H1279" s="363" t="s">
        <v>905</v>
      </c>
      <c r="I1279" s="364">
        <v>0.6724</v>
      </c>
      <c r="J1279" s="364">
        <v>1</v>
      </c>
      <c r="K1279" s="363" t="s">
        <v>815</v>
      </c>
      <c r="L1279" s="292">
        <v>8.25</v>
      </c>
      <c r="M1279" s="293" t="s">
        <v>906</v>
      </c>
      <c r="N1279" s="293" t="s">
        <v>907</v>
      </c>
      <c r="O1279" s="294" t="s">
        <v>458</v>
      </c>
      <c r="P1279" s="295">
        <v>-21.052630000000001</v>
      </c>
      <c r="Q1279" s="295" t="s">
        <v>447</v>
      </c>
      <c r="R1279" s="296">
        <v>0</v>
      </c>
      <c r="S1279" s="365">
        <v>2.9000257829364723E-3</v>
      </c>
      <c r="T1279" s="365">
        <v>2.9427050305240671E-3</v>
      </c>
      <c r="U1279" s="365">
        <v>0.98549659339115137</v>
      </c>
      <c r="V1279" s="366"/>
      <c r="W1279" s="295"/>
      <c r="X1279" s="295"/>
      <c r="Y1279" s="295"/>
      <c r="Z1279" s="313"/>
      <c r="AA1279" s="313"/>
      <c r="AB1279" s="301"/>
      <c r="AC1279" s="295"/>
    </row>
    <row r="1280" spans="1:29" ht="15">
      <c r="A1280" s="247" t="s">
        <v>176</v>
      </c>
      <c r="B1280" s="287" t="s">
        <v>11106</v>
      </c>
      <c r="C1280" s="287" t="s">
        <v>4044</v>
      </c>
      <c r="D1280" s="305">
        <v>27</v>
      </c>
      <c r="E1280" s="287" t="s">
        <v>49</v>
      </c>
      <c r="F1280" s="362">
        <v>43707</v>
      </c>
      <c r="G1280" s="363" t="s">
        <v>8869</v>
      </c>
      <c r="H1280" s="363" t="s">
        <v>8998</v>
      </c>
      <c r="I1280" s="364">
        <v>0.71850000000000003</v>
      </c>
      <c r="J1280" s="364">
        <v>9</v>
      </c>
      <c r="K1280" s="363" t="s">
        <v>815</v>
      </c>
      <c r="L1280" s="292">
        <v>53.8</v>
      </c>
      <c r="M1280" s="293" t="s">
        <v>8488</v>
      </c>
      <c r="N1280" s="293" t="s">
        <v>8999</v>
      </c>
      <c r="O1280" s="294" t="s">
        <v>458</v>
      </c>
      <c r="P1280" s="295">
        <v>1.2991904999999999</v>
      </c>
      <c r="Q1280" s="295" t="s">
        <v>399</v>
      </c>
      <c r="R1280" s="296">
        <v>0</v>
      </c>
      <c r="S1280" s="365">
        <v>3.6603245111988263E-4</v>
      </c>
      <c r="T1280" s="365">
        <v>1.3596113422012005E-3</v>
      </c>
      <c r="U1280" s="365">
        <v>0.26921844482944579</v>
      </c>
      <c r="V1280" s="366"/>
      <c r="W1280" s="295"/>
      <c r="X1280" s="295"/>
      <c r="Y1280" s="295"/>
      <c r="Z1280" s="313"/>
      <c r="AA1280" s="313"/>
      <c r="AB1280" s="301"/>
      <c r="AC1280" s="295"/>
    </row>
    <row r="1281" spans="1:29" ht="15">
      <c r="A1281" s="247" t="s">
        <v>176</v>
      </c>
      <c r="B1281" s="287" t="s">
        <v>11107</v>
      </c>
      <c r="C1281" s="287" t="s">
        <v>4046</v>
      </c>
      <c r="D1281" s="305">
        <v>28</v>
      </c>
      <c r="E1281" s="287" t="s">
        <v>49</v>
      </c>
      <c r="F1281" s="362">
        <v>43707</v>
      </c>
      <c r="G1281" s="363" t="s">
        <v>8869</v>
      </c>
      <c r="H1281" s="363" t="s">
        <v>2051</v>
      </c>
      <c r="I1281" s="364">
        <v>0.72519999999999996</v>
      </c>
      <c r="J1281" s="364">
        <v>17</v>
      </c>
      <c r="K1281" s="363" t="s">
        <v>815</v>
      </c>
      <c r="L1281" s="292">
        <v>227.91</v>
      </c>
      <c r="M1281" s="293" t="s">
        <v>2052</v>
      </c>
      <c r="N1281" s="293" t="s">
        <v>2053</v>
      </c>
      <c r="O1281" s="294" t="s">
        <v>458</v>
      </c>
      <c r="P1281" s="295">
        <v>6.6545009999999998</v>
      </c>
      <c r="Q1281" s="295" t="s">
        <v>395</v>
      </c>
      <c r="R1281" s="296">
        <v>0</v>
      </c>
      <c r="S1281" s="365">
        <v>1.104159963126068E-2</v>
      </c>
      <c r="T1281" s="365">
        <v>1.0130634730794478E-2</v>
      </c>
      <c r="U1281" s="365">
        <v>1.0899217990455334</v>
      </c>
      <c r="V1281" s="366"/>
      <c r="W1281" s="295"/>
      <c r="X1281" s="295"/>
      <c r="Y1281" s="295"/>
      <c r="Z1281" s="313"/>
      <c r="AA1281" s="313"/>
      <c r="AB1281" s="301"/>
      <c r="AC1281" s="295"/>
    </row>
    <row r="1282" spans="1:29" ht="15">
      <c r="A1282" s="247" t="s">
        <v>176</v>
      </c>
      <c r="B1282" s="287" t="s">
        <v>9499</v>
      </c>
      <c r="C1282" s="287" t="s">
        <v>4048</v>
      </c>
      <c r="D1282" s="305">
        <v>29</v>
      </c>
      <c r="E1282" s="287" t="s">
        <v>49</v>
      </c>
      <c r="F1282" s="362">
        <v>43707</v>
      </c>
      <c r="G1282" s="363" t="s">
        <v>8869</v>
      </c>
      <c r="H1282" s="363" t="s">
        <v>4183</v>
      </c>
      <c r="I1282" s="364">
        <v>0.68100000000000005</v>
      </c>
      <c r="J1282" s="364">
        <v>9</v>
      </c>
      <c r="K1282" s="363" t="s">
        <v>815</v>
      </c>
      <c r="L1282" s="292">
        <v>47.41</v>
      </c>
      <c r="M1282" s="293" t="s">
        <v>4184</v>
      </c>
      <c r="N1282" s="293" t="s">
        <v>4185</v>
      </c>
      <c r="O1282" s="294" t="s">
        <v>458</v>
      </c>
      <c r="P1282" s="295">
        <v>-6.2116680000000004</v>
      </c>
      <c r="Q1282" s="295" t="s">
        <v>408</v>
      </c>
      <c r="R1282" s="296">
        <v>0</v>
      </c>
      <c r="S1282" s="365">
        <v>7.5629248810548623E-3</v>
      </c>
      <c r="T1282" s="365">
        <v>8.5220701672854109E-3</v>
      </c>
      <c r="U1282" s="365">
        <v>0.88745160889281072</v>
      </c>
      <c r="V1282" s="366"/>
      <c r="W1282" s="295"/>
      <c r="X1282" s="295"/>
      <c r="Y1282" s="295"/>
      <c r="Z1282" s="313"/>
      <c r="AA1282" s="313"/>
      <c r="AB1282" s="301"/>
      <c r="AC1282" s="295"/>
    </row>
    <row r="1283" spans="1:29" ht="15">
      <c r="A1283" s="247" t="s">
        <v>176</v>
      </c>
      <c r="B1283" s="287" t="s">
        <v>9482</v>
      </c>
      <c r="C1283" s="287" t="s">
        <v>4050</v>
      </c>
      <c r="D1283" s="305">
        <v>30</v>
      </c>
      <c r="E1283" s="287" t="s">
        <v>49</v>
      </c>
      <c r="F1283" s="362">
        <v>43707</v>
      </c>
      <c r="G1283" s="363" t="s">
        <v>8869</v>
      </c>
      <c r="H1283" s="363" t="s">
        <v>632</v>
      </c>
      <c r="I1283" s="364">
        <v>0.58120000000000005</v>
      </c>
      <c r="J1283" s="364">
        <v>35</v>
      </c>
      <c r="K1283" s="363" t="s">
        <v>815</v>
      </c>
      <c r="L1283" s="292">
        <v>135.53</v>
      </c>
      <c r="M1283" s="293" t="s">
        <v>633</v>
      </c>
      <c r="N1283" s="293" t="s">
        <v>634</v>
      </c>
      <c r="O1283" s="294" t="s">
        <v>458</v>
      </c>
      <c r="P1283" s="295">
        <v>-8.5739370000000008</v>
      </c>
      <c r="Q1283" s="295" t="s">
        <v>404</v>
      </c>
      <c r="R1283" s="296">
        <v>0</v>
      </c>
      <c r="S1283" s="365">
        <v>3.2983955444837747E-4</v>
      </c>
      <c r="T1283" s="365">
        <v>4.8639038560766654E-3</v>
      </c>
      <c r="U1283" s="365">
        <v>6.7813748833932236E-2</v>
      </c>
      <c r="V1283" s="366"/>
      <c r="W1283" s="295"/>
      <c r="X1283" s="295"/>
      <c r="Y1283" s="295"/>
      <c r="Z1283" s="313"/>
      <c r="AA1283" s="313"/>
      <c r="AB1283" s="301"/>
      <c r="AC1283" s="295"/>
    </row>
    <row r="1284" spans="1:29" ht="15">
      <c r="A1284" s="247" t="s">
        <v>176</v>
      </c>
      <c r="B1284" s="287" t="s">
        <v>9483</v>
      </c>
      <c r="C1284" s="287" t="s">
        <v>4055</v>
      </c>
      <c r="D1284" s="305">
        <v>31</v>
      </c>
      <c r="E1284" s="287" t="s">
        <v>49</v>
      </c>
      <c r="F1284" s="362">
        <v>43707</v>
      </c>
      <c r="G1284" s="363" t="s">
        <v>8869</v>
      </c>
      <c r="H1284" s="363" t="s">
        <v>3863</v>
      </c>
      <c r="I1284" s="364">
        <v>0.70069999999999999</v>
      </c>
      <c r="J1284" s="364">
        <v>17</v>
      </c>
      <c r="K1284" s="363" t="s">
        <v>815</v>
      </c>
      <c r="L1284" s="292">
        <v>128.36000000000001</v>
      </c>
      <c r="M1284" s="293" t="s">
        <v>3864</v>
      </c>
      <c r="N1284" s="293" t="s">
        <v>3865</v>
      </c>
      <c r="O1284" s="294" t="s">
        <v>458</v>
      </c>
      <c r="P1284" s="295">
        <v>-1.4283538</v>
      </c>
      <c r="Q1284" s="295" t="s">
        <v>404</v>
      </c>
      <c r="R1284" s="296">
        <v>0</v>
      </c>
      <c r="S1284" s="365">
        <v>7.3211873594306682E-3</v>
      </c>
      <c r="T1284" s="365">
        <v>1.4358143939986219E-2</v>
      </c>
      <c r="U1284" s="365">
        <v>0.50989789418685094</v>
      </c>
      <c r="V1284" s="366"/>
      <c r="W1284" s="295"/>
      <c r="X1284" s="295"/>
      <c r="Y1284" s="295"/>
      <c r="Z1284" s="313"/>
      <c r="AA1284" s="313"/>
      <c r="AB1284" s="301"/>
      <c r="AC1284" s="295"/>
    </row>
    <row r="1285" spans="1:29" ht="15">
      <c r="A1285" s="247" t="s">
        <v>176</v>
      </c>
      <c r="B1285" s="287" t="s">
        <v>11108</v>
      </c>
      <c r="C1285" s="287" t="s">
        <v>4057</v>
      </c>
      <c r="D1285" s="305">
        <v>32</v>
      </c>
      <c r="E1285" s="287" t="s">
        <v>49</v>
      </c>
      <c r="F1285" s="362">
        <v>43707</v>
      </c>
      <c r="G1285" s="363" t="s">
        <v>8869</v>
      </c>
      <c r="H1285" s="363" t="s">
        <v>10928</v>
      </c>
      <c r="I1285" s="364">
        <v>0.54630000000000001</v>
      </c>
      <c r="J1285" s="364">
        <v>2</v>
      </c>
      <c r="K1285" s="363" t="s">
        <v>815</v>
      </c>
      <c r="L1285" s="292">
        <v>211.41</v>
      </c>
      <c r="M1285" s="293" t="s">
        <v>8549</v>
      </c>
      <c r="N1285" s="293" t="s">
        <v>8550</v>
      </c>
      <c r="O1285" s="294" t="s">
        <v>458</v>
      </c>
      <c r="P1285" s="295">
        <v>1.8352628</v>
      </c>
      <c r="Q1285" s="295" t="s">
        <v>408</v>
      </c>
      <c r="R1285" s="296">
        <v>0</v>
      </c>
      <c r="S1285" s="365">
        <v>1.2846624246899527E-3</v>
      </c>
      <c r="T1285" s="365">
        <v>1.9581730986449335E-3</v>
      </c>
      <c r="U1285" s="365">
        <v>0.65605151331051692</v>
      </c>
      <c r="V1285" s="366"/>
      <c r="W1285" s="295"/>
      <c r="X1285" s="295"/>
      <c r="Y1285" s="295"/>
      <c r="Z1285" s="313"/>
      <c r="AA1285" s="313"/>
      <c r="AB1285" s="301"/>
      <c r="AC1285" s="295"/>
    </row>
    <row r="1286" spans="1:29" ht="15">
      <c r="A1286" s="247" t="s">
        <v>176</v>
      </c>
      <c r="B1286" s="287" t="s">
        <v>9484</v>
      </c>
      <c r="C1286" s="287" t="s">
        <v>4060</v>
      </c>
      <c r="D1286" s="305">
        <v>33</v>
      </c>
      <c r="E1286" s="287" t="s">
        <v>49</v>
      </c>
      <c r="F1286" s="362">
        <v>43707</v>
      </c>
      <c r="G1286" s="363" t="s">
        <v>8869</v>
      </c>
      <c r="H1286" s="363" t="s">
        <v>1937</v>
      </c>
      <c r="I1286" s="364">
        <v>0.70020000000000004</v>
      </c>
      <c r="J1286" s="364">
        <v>9</v>
      </c>
      <c r="K1286" s="363" t="s">
        <v>815</v>
      </c>
      <c r="L1286" s="292">
        <v>217.97</v>
      </c>
      <c r="M1286" s="293" t="s">
        <v>1938</v>
      </c>
      <c r="N1286" s="293" t="s">
        <v>1939</v>
      </c>
      <c r="O1286" s="294" t="s">
        <v>458</v>
      </c>
      <c r="P1286" s="295">
        <v>3.4405828000000001</v>
      </c>
      <c r="Q1286" s="295" t="s">
        <v>399</v>
      </c>
      <c r="R1286" s="296">
        <v>0</v>
      </c>
      <c r="S1286" s="365">
        <v>4.8550266559024427E-3</v>
      </c>
      <c r="T1286" s="365">
        <v>6.9394292429629705E-3</v>
      </c>
      <c r="U1286" s="365">
        <v>0.69962910290147473</v>
      </c>
      <c r="V1286" s="366"/>
      <c r="W1286" s="295"/>
      <c r="X1286" s="295"/>
      <c r="Y1286" s="295"/>
      <c r="Z1286" s="313"/>
      <c r="AA1286" s="313"/>
      <c r="AB1286" s="301"/>
      <c r="AC1286" s="295"/>
    </row>
    <row r="1287" spans="1:29" ht="15">
      <c r="A1287" s="247" t="s">
        <v>176</v>
      </c>
      <c r="B1287" s="287" t="s">
        <v>11109</v>
      </c>
      <c r="C1287" s="287" t="s">
        <v>4062</v>
      </c>
      <c r="D1287" s="305">
        <v>34</v>
      </c>
      <c r="E1287" s="287" t="s">
        <v>49</v>
      </c>
      <c r="F1287" s="362">
        <v>43707</v>
      </c>
      <c r="G1287" s="363" t="s">
        <v>8869</v>
      </c>
      <c r="H1287" s="363" t="s">
        <v>677</v>
      </c>
      <c r="I1287" s="364">
        <v>0.67190000000000005</v>
      </c>
      <c r="J1287" s="364">
        <v>9</v>
      </c>
      <c r="K1287" s="363" t="s">
        <v>815</v>
      </c>
      <c r="L1287" s="292">
        <v>167.51</v>
      </c>
      <c r="M1287" s="293" t="s">
        <v>678</v>
      </c>
      <c r="N1287" s="293" t="s">
        <v>679</v>
      </c>
      <c r="O1287" s="294" t="s">
        <v>458</v>
      </c>
      <c r="P1287" s="295">
        <v>-0.71716904999999997</v>
      </c>
      <c r="Q1287" s="295" t="s">
        <v>408</v>
      </c>
      <c r="R1287" s="296">
        <v>0</v>
      </c>
      <c r="S1287" s="365">
        <v>3.3034716497340765E-3</v>
      </c>
      <c r="T1287" s="365">
        <v>4.1883405082981948E-3</v>
      </c>
      <c r="U1287" s="365">
        <v>0.78873043946380139</v>
      </c>
      <c r="V1287" s="366"/>
      <c r="W1287" s="295"/>
      <c r="X1287" s="295"/>
      <c r="Y1287" s="295"/>
      <c r="Z1287" s="313"/>
      <c r="AA1287" s="313"/>
      <c r="AB1287" s="301"/>
      <c r="AC1287" s="295"/>
    </row>
    <row r="1288" spans="1:29" ht="15">
      <c r="A1288" s="247" t="s">
        <v>176</v>
      </c>
      <c r="B1288" s="287" t="s">
        <v>9502</v>
      </c>
      <c r="C1288" s="287" t="s">
        <v>4064</v>
      </c>
      <c r="D1288" s="305">
        <v>35</v>
      </c>
      <c r="E1288" s="287" t="s">
        <v>49</v>
      </c>
      <c r="F1288" s="362">
        <v>43707</v>
      </c>
      <c r="G1288" s="363" t="s">
        <v>8869</v>
      </c>
      <c r="H1288" s="363" t="s">
        <v>5753</v>
      </c>
      <c r="I1288" s="364">
        <v>0.67090000000000005</v>
      </c>
      <c r="J1288" s="364">
        <v>9</v>
      </c>
      <c r="K1288" s="363" t="s">
        <v>815</v>
      </c>
      <c r="L1288" s="292">
        <v>65.56</v>
      </c>
      <c r="M1288" s="293" t="s">
        <v>5754</v>
      </c>
      <c r="N1288" s="293" t="s">
        <v>5755</v>
      </c>
      <c r="O1288" s="294" t="s">
        <v>458</v>
      </c>
      <c r="P1288" s="295">
        <v>-6.5298023000000001</v>
      </c>
      <c r="Q1288" s="295" t="s">
        <v>408</v>
      </c>
      <c r="R1288" s="296">
        <v>0</v>
      </c>
      <c r="S1288" s="365">
        <v>3.4170362758230189E-4</v>
      </c>
      <c r="T1288" s="365">
        <v>9.1717437463841099E-4</v>
      </c>
      <c r="U1288" s="365">
        <v>0.3725612457467708</v>
      </c>
      <c r="V1288" s="366"/>
      <c r="W1288" s="295"/>
      <c r="X1288" s="295"/>
      <c r="Y1288" s="295"/>
      <c r="Z1288" s="313"/>
      <c r="AA1288" s="313"/>
      <c r="AB1288" s="301"/>
      <c r="AC1288" s="295"/>
    </row>
    <row r="1289" spans="1:29" ht="15">
      <c r="A1289" s="247" t="s">
        <v>176</v>
      </c>
      <c r="B1289" s="287" t="s">
        <v>11110</v>
      </c>
      <c r="C1289" s="287" t="s">
        <v>4069</v>
      </c>
      <c r="D1289" s="305">
        <v>36</v>
      </c>
      <c r="E1289" s="287" t="s">
        <v>49</v>
      </c>
      <c r="F1289" s="362">
        <v>43707</v>
      </c>
      <c r="G1289" s="363" t="s">
        <v>8869</v>
      </c>
      <c r="H1289" s="363" t="s">
        <v>4586</v>
      </c>
      <c r="I1289" s="364">
        <v>0.71020000000000005</v>
      </c>
      <c r="J1289" s="364">
        <v>4</v>
      </c>
      <c r="K1289" s="363" t="s">
        <v>815</v>
      </c>
      <c r="L1289" s="292">
        <v>110.62</v>
      </c>
      <c r="M1289" s="293" t="s">
        <v>4587</v>
      </c>
      <c r="N1289" s="293" t="s">
        <v>4588</v>
      </c>
      <c r="O1289" s="294" t="s">
        <v>458</v>
      </c>
      <c r="P1289" s="295">
        <v>-2.4428904</v>
      </c>
      <c r="Q1289" s="295" t="s">
        <v>399</v>
      </c>
      <c r="R1289" s="296">
        <v>0</v>
      </c>
      <c r="S1289" s="365">
        <v>3.2365977975922758E-4</v>
      </c>
      <c r="T1289" s="365">
        <v>1.0573578401139867E-3</v>
      </c>
      <c r="U1289" s="365">
        <v>0.30610240684869372</v>
      </c>
      <c r="V1289" s="366"/>
      <c r="W1289" s="295"/>
      <c r="X1289" s="295"/>
      <c r="Y1289" s="295"/>
      <c r="Z1289" s="313"/>
      <c r="AA1289" s="313"/>
      <c r="AB1289" s="301"/>
      <c r="AC1289" s="295"/>
    </row>
    <row r="1290" spans="1:29" ht="15">
      <c r="A1290" s="247" t="s">
        <v>176</v>
      </c>
      <c r="B1290" s="287" t="s">
        <v>9503</v>
      </c>
      <c r="C1290" s="287" t="s">
        <v>4071</v>
      </c>
      <c r="D1290" s="305">
        <v>37</v>
      </c>
      <c r="E1290" s="287" t="s">
        <v>49</v>
      </c>
      <c r="F1290" s="362">
        <v>43707</v>
      </c>
      <c r="G1290" s="363" t="s">
        <v>8869</v>
      </c>
      <c r="H1290" s="363" t="s">
        <v>1818</v>
      </c>
      <c r="I1290" s="364">
        <v>0.65349999999999997</v>
      </c>
      <c r="J1290" s="364">
        <v>145</v>
      </c>
      <c r="K1290" s="363" t="s">
        <v>815</v>
      </c>
      <c r="L1290" s="292">
        <v>120.23</v>
      </c>
      <c r="M1290" s="293" t="s">
        <v>1819</v>
      </c>
      <c r="N1290" s="293" t="s">
        <v>1820</v>
      </c>
      <c r="O1290" s="294" t="s">
        <v>458</v>
      </c>
      <c r="P1290" s="295">
        <v>1.8553018999999999</v>
      </c>
      <c r="Q1290" s="295" t="s">
        <v>399</v>
      </c>
      <c r="R1290" s="296">
        <v>0</v>
      </c>
      <c r="S1290" s="365">
        <v>4.8416048569827862E-3</v>
      </c>
      <c r="T1290" s="365">
        <v>1.2459150788082423E-2</v>
      </c>
      <c r="U1290" s="365">
        <v>0.38859830331405382</v>
      </c>
      <c r="V1290" s="366"/>
      <c r="W1290" s="295"/>
      <c r="X1290" s="295"/>
      <c r="Y1290" s="295"/>
      <c r="Z1290" s="313"/>
      <c r="AA1290" s="313"/>
      <c r="AB1290" s="301"/>
      <c r="AC1290" s="295"/>
    </row>
    <row r="1291" spans="1:29" ht="15">
      <c r="A1291" s="247" t="s">
        <v>176</v>
      </c>
      <c r="B1291" s="287" t="s">
        <v>9504</v>
      </c>
      <c r="C1291" s="287" t="s">
        <v>4073</v>
      </c>
      <c r="D1291" s="305">
        <v>38</v>
      </c>
      <c r="E1291" s="287" t="s">
        <v>49</v>
      </c>
      <c r="F1291" s="362">
        <v>43707</v>
      </c>
      <c r="G1291" s="363" t="s">
        <v>8869</v>
      </c>
      <c r="H1291" s="363" t="s">
        <v>4771</v>
      </c>
      <c r="I1291" s="364">
        <v>0.66990000000000005</v>
      </c>
      <c r="J1291" s="364">
        <v>9</v>
      </c>
      <c r="K1291" s="363" t="s">
        <v>815</v>
      </c>
      <c r="L1291" s="292">
        <v>80.09</v>
      </c>
      <c r="M1291" s="293" t="s">
        <v>4772</v>
      </c>
      <c r="N1291" s="293" t="s">
        <v>4773</v>
      </c>
      <c r="O1291" s="294" t="s">
        <v>458</v>
      </c>
      <c r="P1291" s="295">
        <v>-20.945613999999999</v>
      </c>
      <c r="Q1291" s="295" t="s">
        <v>447</v>
      </c>
      <c r="R1291" s="296">
        <v>0</v>
      </c>
      <c r="S1291" s="365">
        <v>2.043375127654952E-4</v>
      </c>
      <c r="T1291" s="365">
        <v>1.3601879029041949E-3</v>
      </c>
      <c r="U1291" s="365">
        <v>0.15022741514551446</v>
      </c>
      <c r="V1291" s="366"/>
      <c r="W1291" s="295"/>
      <c r="X1291" s="295"/>
      <c r="Y1291" s="295"/>
      <c r="Z1291" s="313"/>
      <c r="AA1291" s="313"/>
      <c r="AB1291" s="301"/>
      <c r="AC1291" s="295"/>
    </row>
    <row r="1292" spans="1:29" ht="15">
      <c r="A1292" s="247" t="s">
        <v>176</v>
      </c>
      <c r="B1292" s="287" t="s">
        <v>9505</v>
      </c>
      <c r="C1292" s="287" t="s">
        <v>4078</v>
      </c>
      <c r="D1292" s="305">
        <v>39</v>
      </c>
      <c r="E1292" s="287" t="s">
        <v>49</v>
      </c>
      <c r="F1292" s="362">
        <v>43707</v>
      </c>
      <c r="G1292" s="363" t="s">
        <v>8869</v>
      </c>
      <c r="H1292" s="363" t="s">
        <v>3243</v>
      </c>
      <c r="I1292" s="364">
        <v>0.71909999999999996</v>
      </c>
      <c r="J1292" s="364">
        <v>9</v>
      </c>
      <c r="K1292" s="363" t="s">
        <v>815</v>
      </c>
      <c r="L1292" s="292">
        <v>60.47</v>
      </c>
      <c r="M1292" s="293" t="s">
        <v>3244</v>
      </c>
      <c r="N1292" s="293" t="s">
        <v>3245</v>
      </c>
      <c r="O1292" s="294" t="s">
        <v>458</v>
      </c>
      <c r="P1292" s="295">
        <v>5.8092712999999998</v>
      </c>
      <c r="Q1292" s="295" t="s">
        <v>408</v>
      </c>
      <c r="R1292" s="296">
        <v>0</v>
      </c>
      <c r="S1292" s="365">
        <v>8.9935118039804194E-4</v>
      </c>
      <c r="T1292" s="365">
        <v>1.2505553382478219E-3</v>
      </c>
      <c r="U1292" s="365">
        <v>0.71916144203433718</v>
      </c>
      <c r="V1292" s="366"/>
      <c r="W1292" s="295"/>
      <c r="X1292" s="295"/>
      <c r="Y1292" s="295"/>
      <c r="Z1292" s="313"/>
      <c r="AA1292" s="313"/>
      <c r="AB1292" s="301"/>
      <c r="AC1292" s="295"/>
    </row>
    <row r="1293" spans="1:29" ht="15">
      <c r="A1293" s="247" t="s">
        <v>176</v>
      </c>
      <c r="B1293" s="287" t="s">
        <v>11111</v>
      </c>
      <c r="C1293" s="287" t="s">
        <v>4084</v>
      </c>
      <c r="D1293" s="305">
        <v>40</v>
      </c>
      <c r="E1293" s="287" t="s">
        <v>49</v>
      </c>
      <c r="F1293" s="362">
        <v>43707</v>
      </c>
      <c r="G1293" s="363" t="s">
        <v>8869</v>
      </c>
      <c r="H1293" s="363" t="s">
        <v>1823</v>
      </c>
      <c r="I1293" s="364">
        <v>0.71970000000000001</v>
      </c>
      <c r="J1293" s="364">
        <v>6</v>
      </c>
      <c r="K1293" s="363" t="s">
        <v>815</v>
      </c>
      <c r="L1293" s="292">
        <v>139.30000000000001</v>
      </c>
      <c r="M1293" s="293" t="s">
        <v>1824</v>
      </c>
      <c r="N1293" s="293" t="s">
        <v>1825</v>
      </c>
      <c r="O1293" s="294" t="s">
        <v>458</v>
      </c>
      <c r="P1293" s="295">
        <v>8.2362175000000004</v>
      </c>
      <c r="Q1293" s="295" t="s">
        <v>408</v>
      </c>
      <c r="R1293" s="296">
        <v>0</v>
      </c>
      <c r="S1293" s="365">
        <v>3.5956017169620102E-4</v>
      </c>
      <c r="T1293" s="365">
        <v>8.024636895650483E-4</v>
      </c>
      <c r="U1293" s="365">
        <v>0.44807033186895967</v>
      </c>
      <c r="V1293" s="366"/>
      <c r="W1293" s="295"/>
      <c r="X1293" s="295"/>
      <c r="Y1293" s="295"/>
      <c r="Z1293" s="313"/>
      <c r="AA1293" s="313"/>
      <c r="AB1293" s="301"/>
      <c r="AC1293" s="295"/>
    </row>
    <row r="1294" spans="1:29" ht="15">
      <c r="A1294" s="247" t="s">
        <v>176</v>
      </c>
      <c r="B1294" s="287" t="s">
        <v>9506</v>
      </c>
      <c r="C1294" s="287" t="s">
        <v>4086</v>
      </c>
      <c r="D1294" s="305">
        <v>41</v>
      </c>
      <c r="E1294" s="287" t="s">
        <v>49</v>
      </c>
      <c r="F1294" s="362">
        <v>43707</v>
      </c>
      <c r="G1294" s="363" t="s">
        <v>8869</v>
      </c>
      <c r="H1294" s="363" t="s">
        <v>3564</v>
      </c>
      <c r="I1294" s="364">
        <v>0.60050000000000003</v>
      </c>
      <c r="J1294" s="364">
        <v>151</v>
      </c>
      <c r="K1294" s="363" t="s">
        <v>815</v>
      </c>
      <c r="L1294" s="292">
        <v>58.26</v>
      </c>
      <c r="M1294" s="293" t="s">
        <v>3565</v>
      </c>
      <c r="N1294" s="293" t="s">
        <v>3566</v>
      </c>
      <c r="O1294" s="294" t="s">
        <v>458</v>
      </c>
      <c r="P1294" s="295">
        <v>3.6654710000000001</v>
      </c>
      <c r="Q1294" s="295" t="s">
        <v>408</v>
      </c>
      <c r="R1294" s="296">
        <v>0</v>
      </c>
      <c r="S1294" s="365">
        <v>9.7516215938928043E-4</v>
      </c>
      <c r="T1294" s="365">
        <v>2.541780433576881E-3</v>
      </c>
      <c r="U1294" s="365">
        <v>0.3836531851875965</v>
      </c>
      <c r="V1294" s="366"/>
      <c r="W1294" s="295"/>
      <c r="X1294" s="295"/>
      <c r="Y1294" s="295"/>
      <c r="Z1294" s="313"/>
      <c r="AA1294" s="313"/>
      <c r="AB1294" s="301"/>
      <c r="AC1294" s="295"/>
    </row>
    <row r="1295" spans="1:29" ht="15">
      <c r="A1295" s="247" t="s">
        <v>11112</v>
      </c>
      <c r="B1295" s="287" t="s">
        <v>11113</v>
      </c>
      <c r="C1295" s="287" t="s">
        <v>4088</v>
      </c>
      <c r="D1295" s="305">
        <v>42</v>
      </c>
      <c r="E1295" s="287" t="s">
        <v>49</v>
      </c>
      <c r="F1295" s="362">
        <v>43707</v>
      </c>
      <c r="G1295" s="363" t="s">
        <v>8869</v>
      </c>
      <c r="H1295" s="363" t="s">
        <v>2222</v>
      </c>
      <c r="I1295" s="364">
        <v>0.72950000000000004</v>
      </c>
      <c r="J1295" s="364">
        <v>1</v>
      </c>
      <c r="K1295" s="363" t="s">
        <v>815</v>
      </c>
      <c r="L1295" s="292">
        <v>96.56</v>
      </c>
      <c r="M1295" s="293" t="s">
        <v>2223</v>
      </c>
      <c r="N1295" s="293" t="s">
        <v>2224</v>
      </c>
      <c r="O1295" s="294" t="s">
        <v>458</v>
      </c>
      <c r="P1295" s="295">
        <v>1.9748569</v>
      </c>
      <c r="Q1295" s="295" t="s">
        <v>404</v>
      </c>
      <c r="R1295" s="296">
        <v>0</v>
      </c>
      <c r="S1295" s="365">
        <v>1.966315872443925E-3</v>
      </c>
      <c r="T1295" s="365">
        <v>4.8562105938251511E-3</v>
      </c>
      <c r="U1295" s="365">
        <v>0.4049074549905573</v>
      </c>
      <c r="V1295" s="366"/>
      <c r="W1295" s="295"/>
      <c r="X1295" s="295"/>
      <c r="Y1295" s="295"/>
      <c r="Z1295" s="313"/>
      <c r="AA1295" s="313"/>
      <c r="AB1295" s="301"/>
      <c r="AC1295" s="295"/>
    </row>
    <row r="1296" spans="1:29" ht="15">
      <c r="A1296" s="247" t="s">
        <v>176</v>
      </c>
      <c r="B1296" s="287" t="s">
        <v>11114</v>
      </c>
      <c r="C1296" s="287" t="s">
        <v>4090</v>
      </c>
      <c r="D1296" s="305">
        <v>43</v>
      </c>
      <c r="E1296" s="287" t="s">
        <v>49</v>
      </c>
      <c r="F1296" s="362">
        <v>43707</v>
      </c>
      <c r="G1296" s="363" t="s">
        <v>8869</v>
      </c>
      <c r="H1296" s="363" t="s">
        <v>5629</v>
      </c>
      <c r="I1296" s="364">
        <v>0.69750000000000001</v>
      </c>
      <c r="J1296" s="364">
        <v>9</v>
      </c>
      <c r="K1296" s="363" t="s">
        <v>815</v>
      </c>
      <c r="L1296" s="292">
        <v>161.72</v>
      </c>
      <c r="M1296" s="293" t="s">
        <v>5630</v>
      </c>
      <c r="N1296" s="293" t="s">
        <v>5631</v>
      </c>
      <c r="O1296" s="294" t="s">
        <v>458</v>
      </c>
      <c r="P1296" s="295">
        <v>-7.4404773999999998</v>
      </c>
      <c r="Q1296" s="295" t="s">
        <v>395</v>
      </c>
      <c r="R1296" s="296">
        <v>0</v>
      </c>
      <c r="S1296" s="365">
        <v>1.3038817663474831E-3</v>
      </c>
      <c r="T1296" s="365">
        <v>3.8034949183667548E-3</v>
      </c>
      <c r="U1296" s="365">
        <v>0.34281149162344043</v>
      </c>
      <c r="V1296" s="366"/>
      <c r="W1296" s="295"/>
      <c r="X1296" s="295"/>
      <c r="Y1296" s="295"/>
      <c r="Z1296" s="313"/>
      <c r="AA1296" s="313"/>
      <c r="AB1296" s="301"/>
      <c r="AC1296" s="295"/>
    </row>
    <row r="1297" spans="1:29" ht="15">
      <c r="A1297" s="247" t="s">
        <v>176</v>
      </c>
      <c r="B1297" s="287" t="s">
        <v>11115</v>
      </c>
      <c r="C1297" s="287" t="s">
        <v>4092</v>
      </c>
      <c r="D1297" s="305">
        <v>44</v>
      </c>
      <c r="E1297" s="287" t="s">
        <v>49</v>
      </c>
      <c r="F1297" s="362">
        <v>43707</v>
      </c>
      <c r="G1297" s="363" t="s">
        <v>8869</v>
      </c>
      <c r="H1297" s="363" t="s">
        <v>1001</v>
      </c>
      <c r="I1297" s="364">
        <v>0.73529999999999995</v>
      </c>
      <c r="J1297" s="364">
        <v>8</v>
      </c>
      <c r="K1297" s="363" t="s">
        <v>815</v>
      </c>
      <c r="L1297" s="292">
        <v>18.61</v>
      </c>
      <c r="M1297" s="293" t="s">
        <v>1002</v>
      </c>
      <c r="N1297" s="293" t="s">
        <v>1003</v>
      </c>
      <c r="O1297" s="294" t="s">
        <v>458</v>
      </c>
      <c r="P1297" s="295">
        <v>-19.332462</v>
      </c>
      <c r="Q1297" s="295" t="s">
        <v>408</v>
      </c>
      <c r="R1297" s="296">
        <v>0</v>
      </c>
      <c r="S1297" s="365">
        <v>5.4172842677200374E-5</v>
      </c>
      <c r="T1297" s="365">
        <v>1.4264685897174932E-4</v>
      </c>
      <c r="U1297" s="365">
        <v>0.37976891371950294</v>
      </c>
      <c r="V1297" s="366"/>
      <c r="W1297" s="295"/>
      <c r="X1297" s="295"/>
      <c r="Y1297" s="295"/>
      <c r="Z1297" s="313"/>
      <c r="AA1297" s="313"/>
      <c r="AB1297" s="301"/>
      <c r="AC1297" s="295"/>
    </row>
    <row r="1298" spans="1:29" ht="15">
      <c r="A1298" s="247" t="s">
        <v>176</v>
      </c>
      <c r="B1298" s="287" t="s">
        <v>11116</v>
      </c>
      <c r="C1298" s="287" t="s">
        <v>4094</v>
      </c>
      <c r="D1298" s="305">
        <v>45</v>
      </c>
      <c r="E1298" s="287" t="s">
        <v>49</v>
      </c>
      <c r="F1298" s="362">
        <v>43707</v>
      </c>
      <c r="G1298" s="363" t="s">
        <v>8869</v>
      </c>
      <c r="H1298" s="363" t="s">
        <v>1715</v>
      </c>
      <c r="I1298" s="364">
        <v>0.70240000000000002</v>
      </c>
      <c r="J1298" s="364">
        <v>9</v>
      </c>
      <c r="K1298" s="363" t="s">
        <v>815</v>
      </c>
      <c r="L1298" s="292">
        <v>118.66</v>
      </c>
      <c r="M1298" s="293" t="s">
        <v>1716</v>
      </c>
      <c r="N1298" s="293" t="s">
        <v>1717</v>
      </c>
      <c r="O1298" s="294" t="s">
        <v>458</v>
      </c>
      <c r="P1298" s="295">
        <v>-0.67799089999999995</v>
      </c>
      <c r="Q1298" s="295" t="s">
        <v>408</v>
      </c>
      <c r="R1298" s="296">
        <v>0</v>
      </c>
      <c r="S1298" s="365">
        <v>2.6990980802316972E-3</v>
      </c>
      <c r="T1298" s="365">
        <v>3.2863200101188304E-3</v>
      </c>
      <c r="U1298" s="365">
        <v>0.82131322327739475</v>
      </c>
      <c r="V1298" s="366"/>
      <c r="W1298" s="295"/>
      <c r="X1298" s="295"/>
      <c r="Y1298" s="295"/>
      <c r="Z1298" s="313"/>
      <c r="AA1298" s="313"/>
      <c r="AB1298" s="301"/>
      <c r="AC1298" s="295"/>
    </row>
    <row r="1299" spans="1:29" ht="15">
      <c r="A1299" s="247" t="s">
        <v>176</v>
      </c>
      <c r="B1299" s="287" t="s">
        <v>9507</v>
      </c>
      <c r="C1299" s="287" t="s">
        <v>4096</v>
      </c>
      <c r="D1299" s="305">
        <v>46</v>
      </c>
      <c r="E1299" s="287" t="s">
        <v>49</v>
      </c>
      <c r="F1299" s="362">
        <v>43707</v>
      </c>
      <c r="G1299" s="363" t="s">
        <v>8869</v>
      </c>
      <c r="H1299" s="363" t="s">
        <v>2805</v>
      </c>
      <c r="I1299" s="364">
        <v>0.68289999999999995</v>
      </c>
      <c r="J1299" s="364">
        <v>65</v>
      </c>
      <c r="K1299" s="363" t="s">
        <v>815</v>
      </c>
      <c r="L1299" s="292">
        <v>58.16</v>
      </c>
      <c r="M1299" s="293" t="s">
        <v>2806</v>
      </c>
      <c r="N1299" s="293" t="s">
        <v>2807</v>
      </c>
      <c r="O1299" s="294" t="s">
        <v>458</v>
      </c>
      <c r="P1299" s="295">
        <v>5.2288769999999998</v>
      </c>
      <c r="Q1299" s="295" t="s">
        <v>447</v>
      </c>
      <c r="R1299" s="296">
        <v>0</v>
      </c>
      <c r="S1299" s="365">
        <v>5.312921431041181E-3</v>
      </c>
      <c r="T1299" s="365">
        <v>9.7914863819535125E-3</v>
      </c>
      <c r="U1299" s="365">
        <v>0.54260622175130813</v>
      </c>
      <c r="V1299" s="366"/>
      <c r="W1299" s="295"/>
      <c r="X1299" s="295"/>
      <c r="Y1299" s="295"/>
      <c r="Z1299" s="313"/>
      <c r="AA1299" s="313"/>
      <c r="AB1299" s="301"/>
      <c r="AC1299" s="295"/>
    </row>
    <row r="1300" spans="1:29" ht="15">
      <c r="A1300" s="247" t="s">
        <v>176</v>
      </c>
      <c r="B1300" s="287" t="s">
        <v>9508</v>
      </c>
      <c r="C1300" s="287" t="s">
        <v>4098</v>
      </c>
      <c r="D1300" s="305">
        <v>47</v>
      </c>
      <c r="E1300" s="287" t="s">
        <v>49</v>
      </c>
      <c r="F1300" s="362">
        <v>43707</v>
      </c>
      <c r="G1300" s="363" t="s">
        <v>8869</v>
      </c>
      <c r="H1300" s="363" t="s">
        <v>3576</v>
      </c>
      <c r="I1300" s="364">
        <v>0.62270000000000003</v>
      </c>
      <c r="J1300" s="364">
        <v>222</v>
      </c>
      <c r="K1300" s="363" t="s">
        <v>815</v>
      </c>
      <c r="L1300" s="292">
        <v>114.26</v>
      </c>
      <c r="M1300" s="293" t="s">
        <v>3577</v>
      </c>
      <c r="N1300" s="293" t="s">
        <v>3578</v>
      </c>
      <c r="O1300" s="294" t="s">
        <v>458</v>
      </c>
      <c r="P1300" s="295">
        <v>3.5151362000000002</v>
      </c>
      <c r="Q1300" s="295" t="s">
        <v>404</v>
      </c>
      <c r="R1300" s="296">
        <v>0</v>
      </c>
      <c r="S1300" s="365">
        <v>2.2840147875727813E-3</v>
      </c>
      <c r="T1300" s="365">
        <v>6.5637032870031128E-3</v>
      </c>
      <c r="U1300" s="365">
        <v>0.34797654429251751</v>
      </c>
      <c r="V1300" s="366"/>
      <c r="W1300" s="295"/>
      <c r="X1300" s="295"/>
      <c r="Y1300" s="295"/>
      <c r="Z1300" s="313"/>
      <c r="AA1300" s="313"/>
      <c r="AB1300" s="301"/>
      <c r="AC1300" s="295"/>
    </row>
    <row r="1301" spans="1:29" ht="15">
      <c r="A1301" s="247" t="s">
        <v>11117</v>
      </c>
      <c r="B1301" s="287" t="s">
        <v>11118</v>
      </c>
      <c r="C1301" s="287" t="s">
        <v>4100</v>
      </c>
      <c r="D1301" s="305">
        <v>48</v>
      </c>
      <c r="E1301" s="287" t="s">
        <v>49</v>
      </c>
      <c r="F1301" s="362">
        <v>43707</v>
      </c>
      <c r="G1301" s="363" t="s">
        <v>8869</v>
      </c>
      <c r="H1301" s="363" t="s">
        <v>2676</v>
      </c>
      <c r="I1301" s="364">
        <v>0.72589999999999999</v>
      </c>
      <c r="J1301" s="364">
        <v>1</v>
      </c>
      <c r="K1301" s="363" t="s">
        <v>815</v>
      </c>
      <c r="L1301" s="292">
        <v>51.19</v>
      </c>
      <c r="M1301" s="293" t="s">
        <v>2677</v>
      </c>
      <c r="N1301" s="293" t="s">
        <v>2678</v>
      </c>
      <c r="O1301" s="294" t="s">
        <v>458</v>
      </c>
      <c r="P1301" s="295">
        <v>-6.0561600000000002</v>
      </c>
      <c r="Q1301" s="295" t="s">
        <v>404</v>
      </c>
      <c r="R1301" s="296">
        <v>0</v>
      </c>
      <c r="S1301" s="365">
        <v>3.4390398026324688E-4</v>
      </c>
      <c r="T1301" s="365">
        <v>1.6227885675404565E-3</v>
      </c>
      <c r="U1301" s="365">
        <v>0.21192161883693655</v>
      </c>
      <c r="V1301" s="366"/>
      <c r="W1301" s="295"/>
      <c r="X1301" s="295"/>
      <c r="Y1301" s="295"/>
      <c r="Z1301" s="313"/>
      <c r="AA1301" s="313"/>
      <c r="AB1301" s="301"/>
      <c r="AC1301" s="295"/>
    </row>
    <row r="1302" spans="1:29" ht="15">
      <c r="A1302" s="247" t="s">
        <v>176</v>
      </c>
      <c r="B1302" s="287" t="s">
        <v>11119</v>
      </c>
      <c r="C1302" s="287" t="s">
        <v>4103</v>
      </c>
      <c r="D1302" s="305">
        <v>49</v>
      </c>
      <c r="E1302" s="287" t="s">
        <v>49</v>
      </c>
      <c r="F1302" s="362">
        <v>43707</v>
      </c>
      <c r="G1302" s="363" t="s">
        <v>8869</v>
      </c>
      <c r="H1302" s="363" t="s">
        <v>7367</v>
      </c>
      <c r="I1302" s="364">
        <v>0.52629999999999999</v>
      </c>
      <c r="J1302" s="364">
        <v>3</v>
      </c>
      <c r="K1302" s="363" t="s">
        <v>815</v>
      </c>
      <c r="L1302" s="292">
        <v>9.82</v>
      </c>
      <c r="M1302" s="293" t="s">
        <v>7368</v>
      </c>
      <c r="N1302" s="293" t="s">
        <v>7369</v>
      </c>
      <c r="O1302" s="294" t="s">
        <v>458</v>
      </c>
      <c r="P1302" s="295">
        <v>-7.3584975999999997</v>
      </c>
      <c r="Q1302" s="295" t="s">
        <v>280</v>
      </c>
      <c r="R1302" s="296">
        <v>0</v>
      </c>
      <c r="S1302" s="365">
        <v>0</v>
      </c>
      <c r="T1302" s="365">
        <v>6.4870077580359725E-4</v>
      </c>
      <c r="U1302" s="365">
        <v>0</v>
      </c>
      <c r="V1302" s="366"/>
      <c r="W1302" s="295"/>
      <c r="X1302" s="295"/>
      <c r="Y1302" s="295"/>
      <c r="Z1302" s="313"/>
      <c r="AA1302" s="313"/>
      <c r="AB1302" s="301"/>
      <c r="AC1302" s="295"/>
    </row>
    <row r="1303" spans="1:29" ht="15">
      <c r="A1303" s="247" t="s">
        <v>176</v>
      </c>
      <c r="B1303" s="287" t="s">
        <v>11120</v>
      </c>
      <c r="C1303" s="287" t="s">
        <v>4106</v>
      </c>
      <c r="D1303" s="305">
        <v>50</v>
      </c>
      <c r="E1303" s="287" t="s">
        <v>49</v>
      </c>
      <c r="F1303" s="362">
        <v>43707</v>
      </c>
      <c r="G1303" s="363" t="s">
        <v>8869</v>
      </c>
      <c r="H1303" s="363" t="s">
        <v>9403</v>
      </c>
      <c r="I1303" s="364">
        <v>0.72319999999999995</v>
      </c>
      <c r="J1303" s="364">
        <v>6</v>
      </c>
      <c r="K1303" s="363" t="s">
        <v>815</v>
      </c>
      <c r="L1303" s="292">
        <v>81.569999999999993</v>
      </c>
      <c r="M1303" s="293" t="s">
        <v>8483</v>
      </c>
      <c r="N1303" s="293" t="s">
        <v>9404</v>
      </c>
      <c r="O1303" s="294" t="s">
        <v>458</v>
      </c>
      <c r="P1303" s="295">
        <v>3.791833</v>
      </c>
      <c r="Q1303" s="295" t="s">
        <v>280</v>
      </c>
      <c r="R1303" s="296">
        <v>0</v>
      </c>
      <c r="S1303" s="365">
        <v>6.8956746360123724E-5</v>
      </c>
      <c r="T1303" s="365">
        <v>4.0227768135803958E-4</v>
      </c>
      <c r="U1303" s="365">
        <v>0.17141578952959632</v>
      </c>
      <c r="V1303" s="366"/>
      <c r="W1303" s="295"/>
      <c r="X1303" s="295"/>
      <c r="Y1303" s="295"/>
      <c r="Z1303" s="313"/>
      <c r="AA1303" s="313"/>
      <c r="AB1303" s="301"/>
      <c r="AC1303" s="295"/>
    </row>
    <row r="1304" spans="1:29" ht="15">
      <c r="A1304" s="247" t="s">
        <v>176</v>
      </c>
      <c r="B1304" s="287" t="s">
        <v>9532</v>
      </c>
      <c r="C1304" s="287" t="s">
        <v>4108</v>
      </c>
      <c r="D1304" s="305">
        <v>1</v>
      </c>
      <c r="E1304" s="287" t="s">
        <v>44</v>
      </c>
      <c r="F1304" s="362">
        <v>43707</v>
      </c>
      <c r="G1304" s="363" t="s">
        <v>8872</v>
      </c>
      <c r="H1304" s="363" t="s">
        <v>3727</v>
      </c>
      <c r="I1304" s="364">
        <v>10</v>
      </c>
      <c r="J1304" s="364">
        <v>29</v>
      </c>
      <c r="K1304" s="363" t="s">
        <v>815</v>
      </c>
      <c r="L1304" s="292">
        <v>15.33</v>
      </c>
      <c r="M1304" s="293" t="s">
        <v>3728</v>
      </c>
      <c r="N1304" s="293" t="s">
        <v>3729</v>
      </c>
      <c r="O1304" s="294" t="s">
        <v>458</v>
      </c>
      <c r="P1304" s="295">
        <v>-8.6956559999999996</v>
      </c>
      <c r="Q1304" s="295" t="s">
        <v>447</v>
      </c>
      <c r="R1304" s="296">
        <v>0</v>
      </c>
      <c r="S1304" s="365">
        <v>6.2410036993584242E-5</v>
      </c>
      <c r="T1304" s="365">
        <v>4.1561321965640174E-4</v>
      </c>
      <c r="U1304" s="365">
        <v>0.15016374369703697</v>
      </c>
      <c r="V1304" s="366"/>
      <c r="W1304" s="295"/>
      <c r="X1304" s="295"/>
      <c r="Y1304" s="295"/>
      <c r="Z1304" s="313"/>
      <c r="AA1304" s="313"/>
      <c r="AB1304" s="301"/>
      <c r="AC1304" s="295"/>
    </row>
    <row r="1305" spans="1:29" ht="15">
      <c r="A1305" s="247" t="s">
        <v>176</v>
      </c>
      <c r="B1305" s="287" t="s">
        <v>11121</v>
      </c>
      <c r="C1305" s="287" t="s">
        <v>4110</v>
      </c>
      <c r="D1305" s="305">
        <v>2</v>
      </c>
      <c r="E1305" s="287" t="s">
        <v>44</v>
      </c>
      <c r="F1305" s="362">
        <v>43707</v>
      </c>
      <c r="G1305" s="363" t="s">
        <v>8872</v>
      </c>
      <c r="H1305" s="363" t="s">
        <v>1042</v>
      </c>
      <c r="I1305" s="364">
        <v>9</v>
      </c>
      <c r="J1305" s="364">
        <v>16</v>
      </c>
      <c r="K1305" s="363" t="s">
        <v>815</v>
      </c>
      <c r="L1305" s="292">
        <v>193.07</v>
      </c>
      <c r="M1305" s="293" t="s">
        <v>1043</v>
      </c>
      <c r="N1305" s="293" t="s">
        <v>1044</v>
      </c>
      <c r="O1305" s="294" t="s">
        <v>458</v>
      </c>
      <c r="P1305" s="295">
        <v>-30.689972000000001</v>
      </c>
      <c r="Q1305" s="295" t="s">
        <v>484</v>
      </c>
      <c r="R1305" s="296">
        <v>0</v>
      </c>
      <c r="S1305" s="365">
        <v>1.9342567043272794E-4</v>
      </c>
      <c r="T1305" s="365">
        <v>3.6221327491062628E-4</v>
      </c>
      <c r="U1305" s="365">
        <v>0.53401044034196277</v>
      </c>
      <c r="V1305" s="366"/>
      <c r="W1305" s="295"/>
      <c r="X1305" s="295"/>
      <c r="Y1305" s="295"/>
      <c r="Z1305" s="313"/>
      <c r="AA1305" s="313"/>
      <c r="AB1305" s="301"/>
      <c r="AC1305" s="295"/>
    </row>
    <row r="1306" spans="1:29" ht="15">
      <c r="A1306" s="247" t="s">
        <v>176</v>
      </c>
      <c r="B1306" s="287" t="s">
        <v>9533</v>
      </c>
      <c r="C1306" s="287" t="s">
        <v>4112</v>
      </c>
      <c r="D1306" s="305">
        <v>3</v>
      </c>
      <c r="E1306" s="287" t="s">
        <v>44</v>
      </c>
      <c r="F1306" s="362">
        <v>43707</v>
      </c>
      <c r="G1306" s="363" t="s">
        <v>8872</v>
      </c>
      <c r="H1306" s="363" t="s">
        <v>461</v>
      </c>
      <c r="I1306" s="364">
        <v>9</v>
      </c>
      <c r="J1306" s="364">
        <v>62</v>
      </c>
      <c r="K1306" s="363" t="s">
        <v>815</v>
      </c>
      <c r="L1306" s="292">
        <v>76.63</v>
      </c>
      <c r="M1306" s="293" t="s">
        <v>462</v>
      </c>
      <c r="N1306" s="293" t="s">
        <v>463</v>
      </c>
      <c r="O1306" s="294" t="s">
        <v>458</v>
      </c>
      <c r="P1306" s="295">
        <v>-10.677237</v>
      </c>
      <c r="Q1306" s="295" t="s">
        <v>408</v>
      </c>
      <c r="R1306" s="296">
        <v>0</v>
      </c>
      <c r="S1306" s="365">
        <v>9.5878858499395484E-6</v>
      </c>
      <c r="T1306" s="365">
        <v>1.6179489801680162E-4</v>
      </c>
      <c r="U1306" s="365">
        <v>5.9259506742566706E-2</v>
      </c>
      <c r="V1306" s="366"/>
      <c r="W1306" s="295"/>
      <c r="X1306" s="295"/>
      <c r="Y1306" s="295"/>
      <c r="Z1306" s="313"/>
      <c r="AA1306" s="313"/>
      <c r="AB1306" s="301"/>
      <c r="AC1306" s="295"/>
    </row>
    <row r="1307" spans="1:29" ht="15">
      <c r="A1307" s="247" t="s">
        <v>176</v>
      </c>
      <c r="B1307" s="287" t="s">
        <v>11122</v>
      </c>
      <c r="C1307" s="287" t="s">
        <v>4114</v>
      </c>
      <c r="D1307" s="305">
        <v>4</v>
      </c>
      <c r="E1307" s="287" t="s">
        <v>44</v>
      </c>
      <c r="F1307" s="362">
        <v>43707</v>
      </c>
      <c r="G1307" s="363" t="s">
        <v>8872</v>
      </c>
      <c r="H1307" s="363" t="s">
        <v>1047</v>
      </c>
      <c r="I1307" s="364">
        <v>10</v>
      </c>
      <c r="J1307" s="364">
        <v>8</v>
      </c>
      <c r="K1307" s="363" t="s">
        <v>815</v>
      </c>
      <c r="L1307" s="292">
        <v>149.84</v>
      </c>
      <c r="M1307" s="293" t="s">
        <v>1048</v>
      </c>
      <c r="N1307" s="293" t="s">
        <v>1049</v>
      </c>
      <c r="O1307" s="294" t="s">
        <v>458</v>
      </c>
      <c r="P1307" s="295">
        <v>2.3777007999999999</v>
      </c>
      <c r="Q1307" s="295" t="s">
        <v>484</v>
      </c>
      <c r="R1307" s="296">
        <v>0</v>
      </c>
      <c r="S1307" s="365">
        <v>1.8947895714033984E-4</v>
      </c>
      <c r="T1307" s="365">
        <v>7.020675697907852E-4</v>
      </c>
      <c r="U1307" s="365">
        <v>0.26988706684857156</v>
      </c>
      <c r="V1307" s="366"/>
      <c r="W1307" s="295"/>
      <c r="X1307" s="295"/>
      <c r="Y1307" s="295"/>
      <c r="Z1307" s="313"/>
      <c r="AA1307" s="313"/>
      <c r="AB1307" s="301"/>
      <c r="AC1307" s="295"/>
    </row>
    <row r="1308" spans="1:29" ht="15">
      <c r="A1308" s="247" t="s">
        <v>176</v>
      </c>
      <c r="B1308" s="287" t="s">
        <v>11123</v>
      </c>
      <c r="C1308" s="287" t="s">
        <v>4116</v>
      </c>
      <c r="D1308" s="305">
        <v>5</v>
      </c>
      <c r="E1308" s="287" t="s">
        <v>44</v>
      </c>
      <c r="F1308" s="362">
        <v>43707</v>
      </c>
      <c r="G1308" s="363" t="s">
        <v>8872</v>
      </c>
      <c r="H1308" s="363" t="s">
        <v>3435</v>
      </c>
      <c r="I1308" s="364">
        <v>10</v>
      </c>
      <c r="J1308" s="364">
        <v>38</v>
      </c>
      <c r="K1308" s="363" t="s">
        <v>815</v>
      </c>
      <c r="L1308" s="292">
        <v>52.45</v>
      </c>
      <c r="M1308" s="293" t="s">
        <v>3436</v>
      </c>
      <c r="N1308" s="293" t="s">
        <v>3437</v>
      </c>
      <c r="O1308" s="294" t="s">
        <v>458</v>
      </c>
      <c r="P1308" s="295">
        <v>5.8740376999999997</v>
      </c>
      <c r="Q1308" s="295" t="s">
        <v>404</v>
      </c>
      <c r="R1308" s="296">
        <v>0</v>
      </c>
      <c r="S1308" s="365">
        <v>2.0351814127188069E-6</v>
      </c>
      <c r="T1308" s="365">
        <v>5.1663022815950997E-4</v>
      </c>
      <c r="U1308" s="365">
        <v>3.9393386251693413E-3</v>
      </c>
      <c r="V1308" s="366"/>
      <c r="W1308" s="295"/>
      <c r="X1308" s="295"/>
      <c r="Y1308" s="295"/>
      <c r="Z1308" s="313"/>
      <c r="AA1308" s="313"/>
      <c r="AB1308" s="301"/>
      <c r="AC1308" s="295"/>
    </row>
    <row r="1309" spans="1:29" ht="15">
      <c r="A1309" s="247" t="s">
        <v>176</v>
      </c>
      <c r="B1309" s="287" t="s">
        <v>9531</v>
      </c>
      <c r="C1309" s="287" t="s">
        <v>4118</v>
      </c>
      <c r="D1309" s="305">
        <v>6</v>
      </c>
      <c r="E1309" s="287" t="s">
        <v>44</v>
      </c>
      <c r="F1309" s="362">
        <v>43707</v>
      </c>
      <c r="G1309" s="363" t="s">
        <v>8872</v>
      </c>
      <c r="H1309" s="363" t="s">
        <v>3445</v>
      </c>
      <c r="I1309" s="364">
        <v>11</v>
      </c>
      <c r="J1309" s="364">
        <v>70</v>
      </c>
      <c r="K1309" s="363" t="s">
        <v>815</v>
      </c>
      <c r="L1309" s="292">
        <v>77.150000000000006</v>
      </c>
      <c r="M1309" s="293" t="s">
        <v>3446</v>
      </c>
      <c r="N1309" s="293" t="s">
        <v>3447</v>
      </c>
      <c r="O1309" s="294" t="s">
        <v>458</v>
      </c>
      <c r="P1309" s="295">
        <v>1.9289136</v>
      </c>
      <c r="Q1309" s="295" t="s">
        <v>447</v>
      </c>
      <c r="R1309" s="296">
        <v>0</v>
      </c>
      <c r="S1309" s="365">
        <v>8.8761981626528583E-5</v>
      </c>
      <c r="T1309" s="365">
        <v>7.8329027304273238E-4</v>
      </c>
      <c r="U1309" s="365">
        <v>0.11331939726728379</v>
      </c>
      <c r="V1309" s="366"/>
      <c r="W1309" s="295"/>
      <c r="X1309" s="295"/>
      <c r="Y1309" s="295"/>
      <c r="Z1309" s="313"/>
      <c r="AA1309" s="313"/>
      <c r="AB1309" s="301"/>
      <c r="AC1309" s="295"/>
    </row>
    <row r="1310" spans="1:29" ht="15">
      <c r="A1310" s="247" t="s">
        <v>176</v>
      </c>
      <c r="B1310" s="287" t="s">
        <v>11124</v>
      </c>
      <c r="C1310" s="287" t="s">
        <v>4120</v>
      </c>
      <c r="D1310" s="305">
        <v>7</v>
      </c>
      <c r="E1310" s="287" t="s">
        <v>44</v>
      </c>
      <c r="F1310" s="362">
        <v>43707</v>
      </c>
      <c r="G1310" s="363" t="s">
        <v>8872</v>
      </c>
      <c r="H1310" s="363" t="s">
        <v>2272</v>
      </c>
      <c r="I1310" s="364">
        <v>11</v>
      </c>
      <c r="J1310" s="364">
        <v>10</v>
      </c>
      <c r="K1310" s="363" t="s">
        <v>815</v>
      </c>
      <c r="L1310" s="292">
        <v>25.84</v>
      </c>
      <c r="M1310" s="293" t="s">
        <v>2273</v>
      </c>
      <c r="N1310" s="293" t="s">
        <v>2274</v>
      </c>
      <c r="O1310" s="294" t="s">
        <v>458</v>
      </c>
      <c r="P1310" s="295">
        <v>3.1948805</v>
      </c>
      <c r="Q1310" s="295" t="s">
        <v>484</v>
      </c>
      <c r="R1310" s="296">
        <v>0</v>
      </c>
      <c r="S1310" s="365">
        <v>4.6518134916597999E-5</v>
      </c>
      <c r="T1310" s="365">
        <v>4.1095475481938576E-4</v>
      </c>
      <c r="U1310" s="365">
        <v>0.11319527118512761</v>
      </c>
      <c r="V1310" s="366"/>
      <c r="W1310" s="295"/>
      <c r="X1310" s="295"/>
      <c r="Y1310" s="295"/>
      <c r="Z1310" s="313"/>
      <c r="AA1310" s="313"/>
      <c r="AB1310" s="301"/>
      <c r="AC1310" s="295"/>
    </row>
    <row r="1311" spans="1:29" ht="15">
      <c r="A1311" s="247" t="s">
        <v>176</v>
      </c>
      <c r="B1311" s="287" t="s">
        <v>9514</v>
      </c>
      <c r="C1311" s="287" t="s">
        <v>4125</v>
      </c>
      <c r="D1311" s="305">
        <v>8</v>
      </c>
      <c r="E1311" s="287" t="s">
        <v>44</v>
      </c>
      <c r="F1311" s="362">
        <v>43707</v>
      </c>
      <c r="G1311" s="363" t="s">
        <v>8872</v>
      </c>
      <c r="H1311" s="363" t="s">
        <v>2397</v>
      </c>
      <c r="I1311" s="364">
        <v>5</v>
      </c>
      <c r="J1311" s="364">
        <v>67</v>
      </c>
      <c r="K1311" s="363" t="s">
        <v>815</v>
      </c>
      <c r="L1311" s="292">
        <v>123</v>
      </c>
      <c r="M1311" s="293" t="s">
        <v>2398</v>
      </c>
      <c r="N1311" s="293" t="s">
        <v>2399</v>
      </c>
      <c r="O1311" s="294" t="s">
        <v>458</v>
      </c>
      <c r="P1311" s="295">
        <v>8.5038780000000003</v>
      </c>
      <c r="Q1311" s="295" t="s">
        <v>404</v>
      </c>
      <c r="R1311" s="296">
        <v>0</v>
      </c>
      <c r="S1311" s="365">
        <v>4.0176012530867263E-5</v>
      </c>
      <c r="T1311" s="365">
        <v>3.1084484082807487E-4</v>
      </c>
      <c r="U1311" s="365">
        <v>0.12924780229210306</v>
      </c>
      <c r="V1311" s="366"/>
      <c r="W1311" s="295"/>
      <c r="X1311" s="295"/>
      <c r="Y1311" s="295"/>
      <c r="Z1311" s="313"/>
      <c r="AA1311" s="313"/>
      <c r="AB1311" s="301"/>
      <c r="AC1311" s="295"/>
    </row>
    <row r="1312" spans="1:29" ht="15">
      <c r="A1312" s="247" t="s">
        <v>176</v>
      </c>
      <c r="B1312" s="287" t="s">
        <v>11125</v>
      </c>
      <c r="C1312" s="287" t="s">
        <v>4127</v>
      </c>
      <c r="D1312" s="305">
        <v>9</v>
      </c>
      <c r="E1312" s="287" t="s">
        <v>44</v>
      </c>
      <c r="F1312" s="362">
        <v>43707</v>
      </c>
      <c r="G1312" s="363" t="s">
        <v>8872</v>
      </c>
      <c r="H1312" s="363" t="s">
        <v>3460</v>
      </c>
      <c r="I1312" s="364">
        <v>9</v>
      </c>
      <c r="J1312" s="364">
        <v>7</v>
      </c>
      <c r="K1312" s="363" t="s">
        <v>815</v>
      </c>
      <c r="L1312" s="292">
        <v>110.23</v>
      </c>
      <c r="M1312" s="293" t="s">
        <v>3461</v>
      </c>
      <c r="N1312" s="293" t="s">
        <v>3462</v>
      </c>
      <c r="O1312" s="294" t="s">
        <v>458</v>
      </c>
      <c r="P1312" s="295">
        <v>1.0913491</v>
      </c>
      <c r="Q1312" s="295" t="s">
        <v>404</v>
      </c>
      <c r="R1312" s="296">
        <v>0</v>
      </c>
      <c r="S1312" s="365">
        <v>8.0948873389636653E-5</v>
      </c>
      <c r="T1312" s="365">
        <v>5.3805019072546611E-4</v>
      </c>
      <c r="U1312" s="365">
        <v>0.15044855440064303</v>
      </c>
      <c r="V1312" s="366"/>
      <c r="W1312" s="295"/>
      <c r="X1312" s="295"/>
      <c r="Y1312" s="295"/>
      <c r="Z1312" s="313"/>
      <c r="AA1312" s="313"/>
      <c r="AB1312" s="301"/>
      <c r="AC1312" s="295"/>
    </row>
    <row r="1313" spans="1:29" ht="15">
      <c r="A1313" s="247" t="s">
        <v>176</v>
      </c>
      <c r="B1313" s="287" t="s">
        <v>9515</v>
      </c>
      <c r="C1313" s="287" t="s">
        <v>4129</v>
      </c>
      <c r="D1313" s="305">
        <v>10</v>
      </c>
      <c r="E1313" s="287" t="s">
        <v>44</v>
      </c>
      <c r="F1313" s="362">
        <v>43707</v>
      </c>
      <c r="G1313" s="363" t="s">
        <v>8872</v>
      </c>
      <c r="H1313" s="363" t="s">
        <v>524</v>
      </c>
      <c r="I1313" s="364">
        <v>11</v>
      </c>
      <c r="J1313" s="364">
        <v>122</v>
      </c>
      <c r="K1313" s="363" t="s">
        <v>815</v>
      </c>
      <c r="L1313" s="292">
        <v>115.57</v>
      </c>
      <c r="M1313" s="293" t="s">
        <v>525</v>
      </c>
      <c r="N1313" s="293" t="s">
        <v>526</v>
      </c>
      <c r="O1313" s="294" t="s">
        <v>458</v>
      </c>
      <c r="P1313" s="295">
        <v>0.60938597000000005</v>
      </c>
      <c r="Q1313" s="295" t="s">
        <v>408</v>
      </c>
      <c r="R1313" s="296">
        <v>0</v>
      </c>
      <c r="S1313" s="365">
        <v>8.7986026571625306E-5</v>
      </c>
      <c r="T1313" s="365">
        <v>3.9571505896358661E-4</v>
      </c>
      <c r="U1313" s="365">
        <v>0.22234692508813952</v>
      </c>
      <c r="V1313" s="366"/>
      <c r="W1313" s="295"/>
      <c r="X1313" s="295"/>
      <c r="Y1313" s="295"/>
      <c r="Z1313" s="313"/>
      <c r="AA1313" s="313"/>
      <c r="AB1313" s="301"/>
      <c r="AC1313" s="295"/>
    </row>
    <row r="1314" spans="1:29" ht="15">
      <c r="A1314" s="247" t="s">
        <v>176</v>
      </c>
      <c r="B1314" s="287" t="s">
        <v>9516</v>
      </c>
      <c r="C1314" s="287" t="s">
        <v>4131</v>
      </c>
      <c r="D1314" s="305">
        <v>11</v>
      </c>
      <c r="E1314" s="287" t="s">
        <v>44</v>
      </c>
      <c r="F1314" s="362">
        <v>43707</v>
      </c>
      <c r="G1314" s="363" t="s">
        <v>8872</v>
      </c>
      <c r="H1314" s="363" t="s">
        <v>1568</v>
      </c>
      <c r="I1314" s="364">
        <v>8</v>
      </c>
      <c r="J1314" s="364">
        <v>119</v>
      </c>
      <c r="K1314" s="363" t="s">
        <v>815</v>
      </c>
      <c r="L1314" s="292">
        <v>24.22</v>
      </c>
      <c r="M1314" s="293" t="s">
        <v>1569</v>
      </c>
      <c r="N1314" s="293" t="s">
        <v>1570</v>
      </c>
      <c r="O1314" s="294" t="s">
        <v>458</v>
      </c>
      <c r="P1314" s="295">
        <v>-12.531603</v>
      </c>
      <c r="Q1314" s="295" t="s">
        <v>408</v>
      </c>
      <c r="R1314" s="296">
        <v>0</v>
      </c>
      <c r="S1314" s="365">
        <v>3.701005019145013E-5</v>
      </c>
      <c r="T1314" s="365">
        <v>2.2989420242246658E-4</v>
      </c>
      <c r="U1314" s="365">
        <v>0.16098731417088269</v>
      </c>
      <c r="V1314" s="366"/>
      <c r="W1314" s="295"/>
      <c r="X1314" s="295"/>
      <c r="Y1314" s="295"/>
      <c r="Z1314" s="313"/>
      <c r="AA1314" s="313"/>
      <c r="AB1314" s="301"/>
      <c r="AC1314" s="295"/>
    </row>
    <row r="1315" spans="1:29" ht="15">
      <c r="A1315" s="247" t="s">
        <v>176</v>
      </c>
      <c r="B1315" s="287" t="s">
        <v>11126</v>
      </c>
      <c r="C1315" s="287" t="s">
        <v>4133</v>
      </c>
      <c r="D1315" s="305">
        <v>12</v>
      </c>
      <c r="E1315" s="287" t="s">
        <v>44</v>
      </c>
      <c r="F1315" s="362">
        <v>43707</v>
      </c>
      <c r="G1315" s="363" t="s">
        <v>8872</v>
      </c>
      <c r="H1315" s="363" t="s">
        <v>1575</v>
      </c>
      <c r="I1315" s="364">
        <v>8</v>
      </c>
      <c r="J1315" s="364">
        <v>15</v>
      </c>
      <c r="K1315" s="363" t="s">
        <v>815</v>
      </c>
      <c r="L1315" s="292">
        <v>129.44</v>
      </c>
      <c r="M1315" s="293" t="s">
        <v>1576</v>
      </c>
      <c r="N1315" s="293" t="s">
        <v>1577</v>
      </c>
      <c r="O1315" s="294" t="s">
        <v>458</v>
      </c>
      <c r="P1315" s="295">
        <v>1.8250465</v>
      </c>
      <c r="Q1315" s="295" t="s">
        <v>404</v>
      </c>
      <c r="R1315" s="296">
        <v>0</v>
      </c>
      <c r="S1315" s="365">
        <v>2.0083161893462385E-4</v>
      </c>
      <c r="T1315" s="365">
        <v>6.2673465131455187E-4</v>
      </c>
      <c r="U1315" s="365">
        <v>0.32044122423004257</v>
      </c>
      <c r="V1315" s="366"/>
      <c r="W1315" s="295"/>
      <c r="X1315" s="295"/>
      <c r="Y1315" s="295"/>
      <c r="Z1315" s="313"/>
      <c r="AA1315" s="313"/>
      <c r="AB1315" s="301"/>
      <c r="AC1315" s="295"/>
    </row>
    <row r="1316" spans="1:29" ht="15">
      <c r="A1316" s="247" t="s">
        <v>176</v>
      </c>
      <c r="B1316" s="287" t="s">
        <v>9517</v>
      </c>
      <c r="C1316" s="287" t="s">
        <v>4135</v>
      </c>
      <c r="D1316" s="305">
        <v>13</v>
      </c>
      <c r="E1316" s="287" t="s">
        <v>44</v>
      </c>
      <c r="F1316" s="362">
        <v>43707</v>
      </c>
      <c r="G1316" s="363" t="s">
        <v>8872</v>
      </c>
      <c r="H1316" s="363" t="s">
        <v>1297</v>
      </c>
      <c r="I1316" s="364">
        <v>8</v>
      </c>
      <c r="J1316" s="364">
        <v>95</v>
      </c>
      <c r="K1316" s="363" t="s">
        <v>815</v>
      </c>
      <c r="L1316" s="292">
        <v>52.27</v>
      </c>
      <c r="M1316" s="293" t="s">
        <v>1298</v>
      </c>
      <c r="N1316" s="293" t="s">
        <v>1299</v>
      </c>
      <c r="O1316" s="294" t="s">
        <v>458</v>
      </c>
      <c r="P1316" s="295">
        <v>-1.3959587</v>
      </c>
      <c r="Q1316" s="295" t="s">
        <v>408</v>
      </c>
      <c r="R1316" s="296">
        <v>0</v>
      </c>
      <c r="S1316" s="365">
        <v>8.8667805547018694E-5</v>
      </c>
      <c r="T1316" s="365">
        <v>6.5224015909401683E-4</v>
      </c>
      <c r="U1316" s="365">
        <v>0.13594349306884324</v>
      </c>
      <c r="V1316" s="366"/>
      <c r="W1316" s="295"/>
      <c r="X1316" s="295"/>
      <c r="Y1316" s="295"/>
      <c r="Z1316" s="313"/>
      <c r="AA1316" s="313"/>
      <c r="AB1316" s="301"/>
      <c r="AC1316" s="295"/>
    </row>
    <row r="1317" spans="1:29" ht="15">
      <c r="A1317" s="247" t="s">
        <v>176</v>
      </c>
      <c r="B1317" s="287" t="s">
        <v>11127</v>
      </c>
      <c r="C1317" s="287" t="s">
        <v>4137</v>
      </c>
      <c r="D1317" s="305">
        <v>14</v>
      </c>
      <c r="E1317" s="287" t="s">
        <v>44</v>
      </c>
      <c r="F1317" s="362">
        <v>43707</v>
      </c>
      <c r="G1317" s="363" t="s">
        <v>8872</v>
      </c>
      <c r="H1317" s="363" t="s">
        <v>1302</v>
      </c>
      <c r="I1317" s="364">
        <v>10</v>
      </c>
      <c r="J1317" s="364">
        <v>24</v>
      </c>
      <c r="K1317" s="363" t="s">
        <v>815</v>
      </c>
      <c r="L1317" s="292">
        <v>68.48</v>
      </c>
      <c r="M1317" s="293" t="s">
        <v>1303</v>
      </c>
      <c r="N1317" s="293" t="s">
        <v>1304</v>
      </c>
      <c r="O1317" s="294" t="s">
        <v>458</v>
      </c>
      <c r="P1317" s="295">
        <v>-7.3467729999999998</v>
      </c>
      <c r="Q1317" s="295" t="s">
        <v>484</v>
      </c>
      <c r="R1317" s="296">
        <v>0</v>
      </c>
      <c r="S1317" s="365">
        <v>8.4267992014245663E-5</v>
      </c>
      <c r="T1317" s="365">
        <v>7.9492441110533773E-4</v>
      </c>
      <c r="U1317" s="365">
        <v>0.10600755346923051</v>
      </c>
      <c r="V1317" s="366"/>
      <c r="W1317" s="295"/>
      <c r="X1317" s="295"/>
      <c r="Y1317" s="295"/>
      <c r="Z1317" s="313"/>
      <c r="AA1317" s="313"/>
      <c r="AB1317" s="301"/>
      <c r="AC1317" s="295"/>
    </row>
    <row r="1318" spans="1:29" ht="15">
      <c r="A1318" s="247" t="s">
        <v>176</v>
      </c>
      <c r="B1318" s="287" t="s">
        <v>9518</v>
      </c>
      <c r="C1318" s="287" t="s">
        <v>4139</v>
      </c>
      <c r="D1318" s="305">
        <v>15</v>
      </c>
      <c r="E1318" s="287" t="s">
        <v>44</v>
      </c>
      <c r="F1318" s="362">
        <v>43707</v>
      </c>
      <c r="G1318" s="363" t="s">
        <v>8872</v>
      </c>
      <c r="H1318" s="363" t="s">
        <v>2870</v>
      </c>
      <c r="I1318" s="364">
        <v>9</v>
      </c>
      <c r="J1318" s="364">
        <v>144</v>
      </c>
      <c r="K1318" s="363" t="s">
        <v>815</v>
      </c>
      <c r="L1318" s="292">
        <v>112.49</v>
      </c>
      <c r="M1318" s="293" t="s">
        <v>2871</v>
      </c>
      <c r="N1318" s="293" t="s">
        <v>2872</v>
      </c>
      <c r="O1318" s="294" t="s">
        <v>458</v>
      </c>
      <c r="P1318" s="295">
        <v>4.8076033999999996</v>
      </c>
      <c r="Q1318" s="295" t="s">
        <v>408</v>
      </c>
      <c r="R1318" s="296">
        <v>0</v>
      </c>
      <c r="S1318" s="365">
        <v>4.6476305126988783E-6</v>
      </c>
      <c r="T1318" s="365">
        <v>6.9516971405470277E-4</v>
      </c>
      <c r="U1318" s="365">
        <v>6.6856055704595284E-3</v>
      </c>
      <c r="V1318" s="366"/>
      <c r="W1318" s="295"/>
      <c r="X1318" s="295"/>
      <c r="Y1318" s="295"/>
      <c r="Z1318" s="313"/>
      <c r="AA1318" s="313"/>
      <c r="AB1318" s="301"/>
      <c r="AC1318" s="295"/>
    </row>
    <row r="1319" spans="1:29" ht="15">
      <c r="A1319" s="247" t="s">
        <v>176</v>
      </c>
      <c r="B1319" s="287" t="s">
        <v>11128</v>
      </c>
      <c r="C1319" s="287" t="s">
        <v>4141</v>
      </c>
      <c r="D1319" s="305">
        <v>16</v>
      </c>
      <c r="E1319" s="287" t="s">
        <v>44</v>
      </c>
      <c r="F1319" s="362">
        <v>43707</v>
      </c>
      <c r="G1319" s="363" t="s">
        <v>8872</v>
      </c>
      <c r="H1319" s="363" t="s">
        <v>1326</v>
      </c>
      <c r="I1319" s="364">
        <v>11</v>
      </c>
      <c r="J1319" s="364">
        <v>3</v>
      </c>
      <c r="K1319" s="363" t="s">
        <v>815</v>
      </c>
      <c r="L1319" s="292">
        <v>75.39</v>
      </c>
      <c r="M1319" s="293" t="s">
        <v>1327</v>
      </c>
      <c r="N1319" s="293" t="s">
        <v>1328</v>
      </c>
      <c r="O1319" s="294" t="s">
        <v>458</v>
      </c>
      <c r="P1319" s="295">
        <v>-2.7602196000000001</v>
      </c>
      <c r="Q1319" s="295" t="s">
        <v>408</v>
      </c>
      <c r="R1319" s="296">
        <v>0</v>
      </c>
      <c r="S1319" s="365">
        <v>2.0730141363089691E-4</v>
      </c>
      <c r="T1319" s="365">
        <v>6.2894656476492972E-4</v>
      </c>
      <c r="U1319" s="365">
        <v>0.32960099513124186</v>
      </c>
      <c r="V1319" s="366"/>
      <c r="W1319" s="295"/>
      <c r="X1319" s="295"/>
      <c r="Y1319" s="295"/>
      <c r="Z1319" s="313"/>
      <c r="AA1319" s="313"/>
      <c r="AB1319" s="301"/>
      <c r="AC1319" s="295"/>
    </row>
    <row r="1320" spans="1:29" ht="15">
      <c r="A1320" s="247" t="s">
        <v>176</v>
      </c>
      <c r="B1320" s="287" t="s">
        <v>11129</v>
      </c>
      <c r="C1320" s="287" t="s">
        <v>4143</v>
      </c>
      <c r="D1320" s="305">
        <v>17</v>
      </c>
      <c r="E1320" s="287" t="s">
        <v>44</v>
      </c>
      <c r="F1320" s="362">
        <v>43707</v>
      </c>
      <c r="G1320" s="363" t="s">
        <v>8872</v>
      </c>
      <c r="H1320" s="363" t="s">
        <v>2312</v>
      </c>
      <c r="I1320" s="364">
        <v>9</v>
      </c>
      <c r="J1320" s="364">
        <v>15</v>
      </c>
      <c r="K1320" s="363" t="s">
        <v>815</v>
      </c>
      <c r="L1320" s="292">
        <v>65</v>
      </c>
      <c r="M1320" s="293" t="s">
        <v>2313</v>
      </c>
      <c r="N1320" s="293" t="s">
        <v>2314</v>
      </c>
      <c r="O1320" s="294" t="s">
        <v>458</v>
      </c>
      <c r="P1320" s="295">
        <v>7.4557779999999996</v>
      </c>
      <c r="Q1320" s="295" t="s">
        <v>408</v>
      </c>
      <c r="R1320" s="296">
        <v>0</v>
      </c>
      <c r="S1320" s="365">
        <v>1.091379502018221E-4</v>
      </c>
      <c r="T1320" s="365">
        <v>6.6648181812710417E-4</v>
      </c>
      <c r="U1320" s="365">
        <v>0.16375232937113446</v>
      </c>
      <c r="V1320" s="366"/>
      <c r="W1320" s="295"/>
      <c r="X1320" s="295"/>
      <c r="Y1320" s="295"/>
      <c r="Z1320" s="313"/>
      <c r="AA1320" s="313"/>
      <c r="AB1320" s="301"/>
      <c r="AC1320" s="295"/>
    </row>
    <row r="1321" spans="1:29" ht="15">
      <c r="A1321" s="247" t="s">
        <v>176</v>
      </c>
      <c r="B1321" s="287" t="s">
        <v>11130</v>
      </c>
      <c r="C1321" s="287" t="s">
        <v>4148</v>
      </c>
      <c r="D1321" s="305">
        <v>18</v>
      </c>
      <c r="E1321" s="287" t="s">
        <v>44</v>
      </c>
      <c r="F1321" s="362">
        <v>43707</v>
      </c>
      <c r="G1321" s="363" t="s">
        <v>8872</v>
      </c>
      <c r="H1321" s="363" t="s">
        <v>6752</v>
      </c>
      <c r="I1321" s="364">
        <v>9</v>
      </c>
      <c r="J1321" s="364">
        <v>56</v>
      </c>
      <c r="K1321" s="363" t="s">
        <v>815</v>
      </c>
      <c r="L1321" s="292">
        <v>49.27</v>
      </c>
      <c r="M1321" s="293" t="s">
        <v>6753</v>
      </c>
      <c r="N1321" s="293" t="s">
        <v>6754</v>
      </c>
      <c r="O1321" s="294" t="s">
        <v>458</v>
      </c>
      <c r="P1321" s="295">
        <v>-0.78533889999999995</v>
      </c>
      <c r="Q1321" s="295" t="s">
        <v>447</v>
      </c>
      <c r="R1321" s="296">
        <v>0</v>
      </c>
      <c r="S1321" s="365">
        <v>4.5346313325047049E-5</v>
      </c>
      <c r="T1321" s="365">
        <v>2.6930120773464145E-4</v>
      </c>
      <c r="U1321" s="365">
        <v>0.16838510939664808</v>
      </c>
      <c r="V1321" s="366"/>
      <c r="W1321" s="295"/>
      <c r="X1321" s="295"/>
      <c r="Y1321" s="295"/>
      <c r="Z1321" s="313"/>
      <c r="AA1321" s="313"/>
      <c r="AB1321" s="301"/>
      <c r="AC1321" s="295"/>
    </row>
    <row r="1322" spans="1:29" ht="15">
      <c r="A1322" s="247" t="s">
        <v>176</v>
      </c>
      <c r="B1322" s="287" t="s">
        <v>11131</v>
      </c>
      <c r="C1322" s="287" t="s">
        <v>4152</v>
      </c>
      <c r="D1322" s="305">
        <v>19</v>
      </c>
      <c r="E1322" s="287" t="s">
        <v>44</v>
      </c>
      <c r="F1322" s="362">
        <v>43707</v>
      </c>
      <c r="G1322" s="363" t="s">
        <v>8872</v>
      </c>
      <c r="H1322" s="363" t="s">
        <v>604</v>
      </c>
      <c r="I1322" s="364">
        <v>9</v>
      </c>
      <c r="J1322" s="364">
        <v>18</v>
      </c>
      <c r="K1322" s="363" t="s">
        <v>815</v>
      </c>
      <c r="L1322" s="292">
        <v>133.66999999999999</v>
      </c>
      <c r="M1322" s="293" t="s">
        <v>605</v>
      </c>
      <c r="N1322" s="293" t="s">
        <v>606</v>
      </c>
      <c r="O1322" s="294" t="s">
        <v>458</v>
      </c>
      <c r="P1322" s="295">
        <v>-4.0623006999999998</v>
      </c>
      <c r="Q1322" s="295" t="s">
        <v>408</v>
      </c>
      <c r="R1322" s="296">
        <v>0</v>
      </c>
      <c r="S1322" s="365">
        <v>3.2974993518166361E-4</v>
      </c>
      <c r="T1322" s="365">
        <v>4.9367737112941679E-4</v>
      </c>
      <c r="U1322" s="365">
        <v>0.66794622250413049</v>
      </c>
      <c r="V1322" s="366"/>
      <c r="W1322" s="295"/>
      <c r="X1322" s="295"/>
      <c r="Y1322" s="295"/>
      <c r="Z1322" s="313"/>
      <c r="AA1322" s="313"/>
      <c r="AB1322" s="301"/>
      <c r="AC1322" s="295"/>
    </row>
    <row r="1323" spans="1:29" ht="15">
      <c r="A1323" s="247" t="s">
        <v>11132</v>
      </c>
      <c r="B1323" s="287" t="s">
        <v>11133</v>
      </c>
      <c r="C1323" s="287" t="s">
        <v>4154</v>
      </c>
      <c r="D1323" s="305">
        <v>20</v>
      </c>
      <c r="E1323" s="287" t="s">
        <v>44</v>
      </c>
      <c r="F1323" s="362">
        <v>43707</v>
      </c>
      <c r="G1323" s="363" t="s">
        <v>8872</v>
      </c>
      <c r="H1323" s="363" t="s">
        <v>2436</v>
      </c>
      <c r="I1323" s="364">
        <v>9</v>
      </c>
      <c r="J1323" s="364">
        <v>1</v>
      </c>
      <c r="K1323" s="363" t="s">
        <v>815</v>
      </c>
      <c r="L1323" s="292">
        <v>89.26</v>
      </c>
      <c r="M1323" s="293" t="s">
        <v>2437</v>
      </c>
      <c r="N1323" s="293" t="s">
        <v>2438</v>
      </c>
      <c r="O1323" s="294" t="s">
        <v>458</v>
      </c>
      <c r="P1323" s="295">
        <v>-2.2558033000000002</v>
      </c>
      <c r="Q1323" s="295" t="s">
        <v>399</v>
      </c>
      <c r="R1323" s="296">
        <v>0</v>
      </c>
      <c r="S1323" s="365">
        <v>1.0051949423981012E-5</v>
      </c>
      <c r="T1323" s="365">
        <v>3.688363138216877E-4</v>
      </c>
      <c r="U1323" s="365">
        <v>2.7253144680435621E-2</v>
      </c>
      <c r="V1323" s="366"/>
      <c r="W1323" s="295"/>
      <c r="X1323" s="295"/>
      <c r="Y1323" s="295"/>
      <c r="Z1323" s="313"/>
      <c r="AA1323" s="313"/>
      <c r="AB1323" s="301"/>
      <c r="AC1323" s="295"/>
    </row>
    <row r="1324" spans="1:29" ht="15">
      <c r="A1324" s="247" t="s">
        <v>176</v>
      </c>
      <c r="B1324" s="287" t="s">
        <v>11134</v>
      </c>
      <c r="C1324" s="287" t="s">
        <v>4156</v>
      </c>
      <c r="D1324" s="305">
        <v>21</v>
      </c>
      <c r="E1324" s="287" t="s">
        <v>44</v>
      </c>
      <c r="F1324" s="362">
        <v>43707</v>
      </c>
      <c r="G1324" s="363" t="s">
        <v>8872</v>
      </c>
      <c r="H1324" s="363" t="s">
        <v>1129</v>
      </c>
      <c r="I1324" s="364">
        <v>11</v>
      </c>
      <c r="J1324" s="364">
        <v>10</v>
      </c>
      <c r="K1324" s="363" t="s">
        <v>815</v>
      </c>
      <c r="L1324" s="292">
        <v>144.96</v>
      </c>
      <c r="M1324" s="293" t="s">
        <v>1130</v>
      </c>
      <c r="N1324" s="293" t="s">
        <v>1131</v>
      </c>
      <c r="O1324" s="294" t="s">
        <v>458</v>
      </c>
      <c r="P1324" s="295">
        <v>3.7652135000000002</v>
      </c>
      <c r="Q1324" s="295" t="s">
        <v>395</v>
      </c>
      <c r="R1324" s="296">
        <v>0</v>
      </c>
      <c r="S1324" s="365">
        <v>5.9513643653166608E-4</v>
      </c>
      <c r="T1324" s="365">
        <v>4.538553081585742E-4</v>
      </c>
      <c r="U1324" s="365">
        <v>1.3112911225965636</v>
      </c>
      <c r="V1324" s="366"/>
      <c r="W1324" s="295"/>
      <c r="X1324" s="295"/>
      <c r="Y1324" s="295"/>
      <c r="Z1324" s="313"/>
      <c r="AA1324" s="313"/>
      <c r="AB1324" s="301"/>
      <c r="AC1324" s="295"/>
    </row>
    <row r="1325" spans="1:29" ht="15">
      <c r="A1325" s="247" t="s">
        <v>11135</v>
      </c>
      <c r="B1325" s="287" t="s">
        <v>9519</v>
      </c>
      <c r="C1325" s="287" t="s">
        <v>4158</v>
      </c>
      <c r="D1325" s="305">
        <v>22</v>
      </c>
      <c r="E1325" s="287" t="s">
        <v>44</v>
      </c>
      <c r="F1325" s="362">
        <v>43707</v>
      </c>
      <c r="G1325" s="363" t="s">
        <v>8872</v>
      </c>
      <c r="H1325" s="363" t="s">
        <v>3527</v>
      </c>
      <c r="I1325" s="364">
        <v>11</v>
      </c>
      <c r="J1325" s="364">
        <v>1</v>
      </c>
      <c r="K1325" s="363" t="s">
        <v>815</v>
      </c>
      <c r="L1325" s="292">
        <v>42.61</v>
      </c>
      <c r="M1325" s="293" t="s">
        <v>3528</v>
      </c>
      <c r="N1325" s="293" t="s">
        <v>3529</v>
      </c>
      <c r="O1325" s="294" t="s">
        <v>458</v>
      </c>
      <c r="P1325" s="295">
        <v>3.9521812999999999</v>
      </c>
      <c r="Q1325" s="295" t="s">
        <v>395</v>
      </c>
      <c r="R1325" s="296">
        <v>0</v>
      </c>
      <c r="S1325" s="365">
        <v>8.0925329022762992E-4</v>
      </c>
      <c r="T1325" s="365">
        <v>4.8413482154157533E-4</v>
      </c>
      <c r="U1325" s="365">
        <v>1.6715453097358643</v>
      </c>
      <c r="V1325" s="366"/>
      <c r="W1325" s="295"/>
      <c r="X1325" s="295"/>
      <c r="Y1325" s="295"/>
      <c r="Z1325" s="313"/>
      <c r="AA1325" s="313"/>
      <c r="AB1325" s="301"/>
      <c r="AC1325" s="295"/>
    </row>
    <row r="1326" spans="1:29" ht="15">
      <c r="A1326" s="247" t="s">
        <v>176</v>
      </c>
      <c r="B1326" s="287" t="s">
        <v>11136</v>
      </c>
      <c r="C1326" s="287" t="s">
        <v>4160</v>
      </c>
      <c r="D1326" s="305">
        <v>23</v>
      </c>
      <c r="E1326" s="287" t="s">
        <v>44</v>
      </c>
      <c r="F1326" s="362">
        <v>43707</v>
      </c>
      <c r="G1326" s="363" t="s">
        <v>8872</v>
      </c>
      <c r="H1326" s="363" t="s">
        <v>1136</v>
      </c>
      <c r="I1326" s="364">
        <v>8</v>
      </c>
      <c r="J1326" s="364">
        <v>32</v>
      </c>
      <c r="K1326" s="363" t="s">
        <v>815</v>
      </c>
      <c r="L1326" s="292">
        <v>289.74</v>
      </c>
      <c r="M1326" s="293" t="s">
        <v>1137</v>
      </c>
      <c r="N1326" s="293" t="s">
        <v>1138</v>
      </c>
      <c r="O1326" s="294" t="s">
        <v>458</v>
      </c>
      <c r="P1326" s="295">
        <v>2.7264713999999999</v>
      </c>
      <c r="Q1326" s="295" t="s">
        <v>408</v>
      </c>
      <c r="R1326" s="296">
        <v>0</v>
      </c>
      <c r="S1326" s="365">
        <v>2.7473346782033058E-4</v>
      </c>
      <c r="T1326" s="365">
        <v>9.8476225132576979E-4</v>
      </c>
      <c r="U1326" s="365">
        <v>0.27898456449814285</v>
      </c>
      <c r="V1326" s="366"/>
      <c r="W1326" s="295"/>
      <c r="X1326" s="295"/>
      <c r="Y1326" s="295"/>
      <c r="Z1326" s="313"/>
      <c r="AA1326" s="313"/>
      <c r="AB1326" s="301"/>
      <c r="AC1326" s="295"/>
    </row>
    <row r="1327" spans="1:29" ht="15">
      <c r="A1327" s="247" t="s">
        <v>176</v>
      </c>
      <c r="B1327" s="287" t="s">
        <v>11137</v>
      </c>
      <c r="C1327" s="287" t="s">
        <v>4165</v>
      </c>
      <c r="D1327" s="305">
        <v>24</v>
      </c>
      <c r="E1327" s="287" t="s">
        <v>44</v>
      </c>
      <c r="F1327" s="362">
        <v>43707</v>
      </c>
      <c r="G1327" s="363" t="s">
        <v>8872</v>
      </c>
      <c r="H1327" s="363" t="s">
        <v>5430</v>
      </c>
      <c r="I1327" s="364">
        <v>11</v>
      </c>
      <c r="J1327" s="364">
        <v>56</v>
      </c>
      <c r="K1327" s="363" t="s">
        <v>815</v>
      </c>
      <c r="L1327" s="292">
        <v>31.85</v>
      </c>
      <c r="M1327" s="293" t="s">
        <v>5431</v>
      </c>
      <c r="N1327" s="293" t="s">
        <v>5432</v>
      </c>
      <c r="O1327" s="294" t="s">
        <v>458</v>
      </c>
      <c r="P1327" s="295">
        <v>8.2965009999999992</v>
      </c>
      <c r="Q1327" s="295" t="s">
        <v>447</v>
      </c>
      <c r="R1327" s="296">
        <v>0</v>
      </c>
      <c r="S1327" s="365">
        <v>7.4691917563201262E-5</v>
      </c>
      <c r="T1327" s="365">
        <v>3.7822665781933493E-4</v>
      </c>
      <c r="U1327" s="365">
        <v>0.19747925223948351</v>
      </c>
      <c r="V1327" s="366"/>
      <c r="W1327" s="295"/>
      <c r="X1327" s="295"/>
      <c r="Y1327" s="295"/>
      <c r="Z1327" s="313"/>
      <c r="AA1327" s="313"/>
      <c r="AB1327" s="301"/>
      <c r="AC1327" s="295"/>
    </row>
    <row r="1328" spans="1:29" ht="15">
      <c r="A1328" s="247" t="s">
        <v>176</v>
      </c>
      <c r="B1328" s="287" t="s">
        <v>11138</v>
      </c>
      <c r="C1328" s="287" t="s">
        <v>4167</v>
      </c>
      <c r="D1328" s="305">
        <v>25</v>
      </c>
      <c r="E1328" s="287" t="s">
        <v>44</v>
      </c>
      <c r="F1328" s="362">
        <v>43707</v>
      </c>
      <c r="G1328" s="363" t="s">
        <v>8872</v>
      </c>
      <c r="H1328" s="363" t="s">
        <v>933</v>
      </c>
      <c r="I1328" s="364">
        <v>2</v>
      </c>
      <c r="J1328" s="364">
        <v>16</v>
      </c>
      <c r="K1328" s="363" t="s">
        <v>815</v>
      </c>
      <c r="L1328" s="292">
        <v>18.64</v>
      </c>
      <c r="M1328" s="293" t="s">
        <v>934</v>
      </c>
      <c r="N1328" s="293" t="s">
        <v>935</v>
      </c>
      <c r="O1328" s="294" t="s">
        <v>458</v>
      </c>
      <c r="P1328" s="295">
        <v>-12.611347</v>
      </c>
      <c r="Q1328" s="295" t="s">
        <v>447</v>
      </c>
      <c r="R1328" s="296">
        <v>0</v>
      </c>
      <c r="S1328" s="365">
        <v>3.3998344900412484E-6</v>
      </c>
      <c r="T1328" s="365">
        <v>1.9427458025192732E-4</v>
      </c>
      <c r="U1328" s="365">
        <v>1.7500151000879694E-2</v>
      </c>
      <c r="V1328" s="366"/>
      <c r="W1328" s="295"/>
      <c r="X1328" s="295"/>
      <c r="Y1328" s="295"/>
      <c r="Z1328" s="313"/>
      <c r="AA1328" s="313"/>
      <c r="AB1328" s="301"/>
      <c r="AC1328" s="295"/>
    </row>
    <row r="1329" spans="1:29" ht="15">
      <c r="A1329" s="247" t="s">
        <v>176</v>
      </c>
      <c r="B1329" s="287" t="s">
        <v>11139</v>
      </c>
      <c r="C1329" s="287" t="s">
        <v>4172</v>
      </c>
      <c r="D1329" s="305">
        <v>26</v>
      </c>
      <c r="E1329" s="287" t="s">
        <v>44</v>
      </c>
      <c r="F1329" s="362">
        <v>43707</v>
      </c>
      <c r="G1329" s="363" t="s">
        <v>8872</v>
      </c>
      <c r="H1329" s="363" t="s">
        <v>1404</v>
      </c>
      <c r="I1329" s="364">
        <v>10</v>
      </c>
      <c r="J1329" s="364">
        <v>10</v>
      </c>
      <c r="K1329" s="363" t="s">
        <v>815</v>
      </c>
      <c r="L1329" s="292">
        <v>96.86</v>
      </c>
      <c r="M1329" s="293" t="s">
        <v>1405</v>
      </c>
      <c r="N1329" s="293" t="s">
        <v>1406</v>
      </c>
      <c r="O1329" s="294" t="s">
        <v>458</v>
      </c>
      <c r="P1329" s="295">
        <v>8.1992860000000007</v>
      </c>
      <c r="Q1329" s="295" t="s">
        <v>280</v>
      </c>
      <c r="R1329" s="296">
        <v>0</v>
      </c>
      <c r="S1329" s="365">
        <v>4.3912116853330477E-4</v>
      </c>
      <c r="T1329" s="365">
        <v>7.4234722330928271E-4</v>
      </c>
      <c r="U1329" s="365">
        <v>0.59153069445826501</v>
      </c>
      <c r="V1329" s="366"/>
      <c r="W1329" s="295"/>
      <c r="X1329" s="295"/>
      <c r="Y1329" s="295"/>
      <c r="Z1329" s="313"/>
      <c r="AA1329" s="313"/>
      <c r="AB1329" s="301"/>
      <c r="AC1329" s="295"/>
    </row>
    <row r="1330" spans="1:29" ht="15">
      <c r="A1330" s="247" t="s">
        <v>176</v>
      </c>
      <c r="B1330" s="287" t="s">
        <v>11140</v>
      </c>
      <c r="C1330" s="287" t="s">
        <v>4174</v>
      </c>
      <c r="D1330" s="305">
        <v>27</v>
      </c>
      <c r="E1330" s="287" t="s">
        <v>44</v>
      </c>
      <c r="F1330" s="362">
        <v>43707</v>
      </c>
      <c r="G1330" s="363" t="s">
        <v>8872</v>
      </c>
      <c r="H1330" s="363" t="s">
        <v>3532</v>
      </c>
      <c r="I1330" s="364">
        <v>7</v>
      </c>
      <c r="J1330" s="364">
        <v>9</v>
      </c>
      <c r="K1330" s="363" t="s">
        <v>815</v>
      </c>
      <c r="L1330" s="292">
        <v>70.39</v>
      </c>
      <c r="M1330" s="293" t="s">
        <v>3533</v>
      </c>
      <c r="N1330" s="293" t="s">
        <v>3534</v>
      </c>
      <c r="O1330" s="294" t="s">
        <v>458</v>
      </c>
      <c r="P1330" s="295">
        <v>4.8718690000000002</v>
      </c>
      <c r="Q1330" s="295" t="s">
        <v>280</v>
      </c>
      <c r="R1330" s="296">
        <v>0</v>
      </c>
      <c r="S1330" s="365">
        <v>4.1529361534035474E-4</v>
      </c>
      <c r="T1330" s="365">
        <v>4.2359903841090465E-4</v>
      </c>
      <c r="U1330" s="365">
        <v>0.98039319659056123</v>
      </c>
      <c r="V1330" s="366"/>
      <c r="W1330" s="295"/>
      <c r="X1330" s="295"/>
      <c r="Y1330" s="295"/>
      <c r="Z1330" s="313"/>
      <c r="AA1330" s="313"/>
      <c r="AB1330" s="301"/>
      <c r="AC1330" s="295"/>
    </row>
    <row r="1331" spans="1:29" ht="15">
      <c r="A1331" s="247" t="s">
        <v>176</v>
      </c>
      <c r="B1331" s="287" t="s">
        <v>9520</v>
      </c>
      <c r="C1331" s="287" t="s">
        <v>4176</v>
      </c>
      <c r="D1331" s="305">
        <v>28</v>
      </c>
      <c r="E1331" s="287" t="s">
        <v>44</v>
      </c>
      <c r="F1331" s="362">
        <v>43707</v>
      </c>
      <c r="G1331" s="363" t="s">
        <v>8872</v>
      </c>
      <c r="H1331" s="363" t="s">
        <v>7272</v>
      </c>
      <c r="I1331" s="364">
        <v>5</v>
      </c>
      <c r="J1331" s="364">
        <v>165</v>
      </c>
      <c r="K1331" s="363" t="s">
        <v>815</v>
      </c>
      <c r="L1331" s="292">
        <v>37.19</v>
      </c>
      <c r="M1331" s="293" t="s">
        <v>7273</v>
      </c>
      <c r="N1331" s="293" t="s">
        <v>7274</v>
      </c>
      <c r="O1331" s="294" t="s">
        <v>458</v>
      </c>
      <c r="P1331" s="295">
        <v>-6.9552240000000003</v>
      </c>
      <c r="Q1331" s="295" t="s">
        <v>408</v>
      </c>
      <c r="R1331" s="296">
        <v>0</v>
      </c>
      <c r="S1331" s="365">
        <v>1.9599753126619252E-7</v>
      </c>
      <c r="T1331" s="365">
        <v>2.048562346520462E-4</v>
      </c>
      <c r="U1331" s="365">
        <v>9.5675648631880588E-4</v>
      </c>
      <c r="V1331" s="366"/>
      <c r="W1331" s="295"/>
      <c r="X1331" s="295"/>
      <c r="Y1331" s="295"/>
      <c r="Z1331" s="313"/>
      <c r="AA1331" s="313"/>
      <c r="AB1331" s="301"/>
      <c r="AC1331" s="295"/>
    </row>
    <row r="1332" spans="1:29" ht="15">
      <c r="A1332" s="247" t="s">
        <v>11141</v>
      </c>
      <c r="B1332" s="287" t="s">
        <v>11142</v>
      </c>
      <c r="C1332" s="287" t="s">
        <v>4178</v>
      </c>
      <c r="D1332" s="305">
        <v>29</v>
      </c>
      <c r="E1332" s="287" t="s">
        <v>44</v>
      </c>
      <c r="F1332" s="362">
        <v>43707</v>
      </c>
      <c r="G1332" s="363" t="s">
        <v>8872</v>
      </c>
      <c r="H1332" s="363" t="s">
        <v>2920</v>
      </c>
      <c r="I1332" s="364">
        <v>11</v>
      </c>
      <c r="J1332" s="364">
        <v>1</v>
      </c>
      <c r="K1332" s="363" t="s">
        <v>815</v>
      </c>
      <c r="L1332" s="292">
        <v>87.36</v>
      </c>
      <c r="M1332" s="293" t="s">
        <v>2921</v>
      </c>
      <c r="N1332" s="293" t="s">
        <v>2922</v>
      </c>
      <c r="O1332" s="294" t="s">
        <v>458</v>
      </c>
      <c r="P1332" s="295">
        <v>6.4068199999999997</v>
      </c>
      <c r="Q1332" s="295" t="s">
        <v>484</v>
      </c>
      <c r="R1332" s="296">
        <v>0</v>
      </c>
      <c r="S1332" s="365" t="s">
        <v>280</v>
      </c>
      <c r="T1332" s="365" t="s">
        <v>280</v>
      </c>
      <c r="U1332" s="365" t="s">
        <v>280</v>
      </c>
      <c r="V1332" s="366"/>
      <c r="W1332" s="295"/>
      <c r="X1332" s="295"/>
      <c r="Y1332" s="295"/>
      <c r="Z1332" s="313"/>
      <c r="AA1332" s="313"/>
      <c r="AB1332" s="301"/>
      <c r="AC1332" s="295"/>
    </row>
    <row r="1333" spans="1:29" ht="15">
      <c r="A1333" s="247" t="s">
        <v>176</v>
      </c>
      <c r="B1333" s="287" t="s">
        <v>9530</v>
      </c>
      <c r="C1333" s="287" t="s">
        <v>4180</v>
      </c>
      <c r="D1333" s="305">
        <v>30</v>
      </c>
      <c r="E1333" s="287" t="s">
        <v>44</v>
      </c>
      <c r="F1333" s="362">
        <v>43707</v>
      </c>
      <c r="G1333" s="363" t="s">
        <v>8872</v>
      </c>
      <c r="H1333" s="363" t="s">
        <v>2925</v>
      </c>
      <c r="I1333" s="364">
        <v>1</v>
      </c>
      <c r="J1333" s="364">
        <v>203</v>
      </c>
      <c r="K1333" s="363" t="s">
        <v>815</v>
      </c>
      <c r="L1333" s="292">
        <v>48.07</v>
      </c>
      <c r="M1333" s="293" t="s">
        <v>2926</v>
      </c>
      <c r="N1333" s="293" t="s">
        <v>2927</v>
      </c>
      <c r="O1333" s="294" t="s">
        <v>458</v>
      </c>
      <c r="P1333" s="295">
        <v>-10.216665000000001</v>
      </c>
      <c r="Q1333" s="295" t="s">
        <v>447</v>
      </c>
      <c r="R1333" s="296">
        <v>0</v>
      </c>
      <c r="S1333" s="365">
        <v>1.312970939328851E-4</v>
      </c>
      <c r="T1333" s="365">
        <v>5.366172989328279E-4</v>
      </c>
      <c r="U1333" s="365">
        <v>0.24467547765231562</v>
      </c>
      <c r="V1333" s="366"/>
      <c r="W1333" s="295"/>
      <c r="X1333" s="295"/>
      <c r="Y1333" s="295"/>
      <c r="Z1333" s="313"/>
      <c r="AA1333" s="313"/>
      <c r="AB1333" s="301"/>
      <c r="AC1333" s="295"/>
    </row>
    <row r="1334" spans="1:29" ht="15">
      <c r="A1334" s="247" t="s">
        <v>176</v>
      </c>
      <c r="B1334" s="287" t="s">
        <v>11143</v>
      </c>
      <c r="C1334" s="287" t="s">
        <v>4182</v>
      </c>
      <c r="D1334" s="305">
        <v>31</v>
      </c>
      <c r="E1334" s="287" t="s">
        <v>44</v>
      </c>
      <c r="F1334" s="362">
        <v>43707</v>
      </c>
      <c r="G1334" s="363" t="s">
        <v>8872</v>
      </c>
      <c r="H1334" s="363" t="s">
        <v>1794</v>
      </c>
      <c r="I1334" s="364">
        <v>11</v>
      </c>
      <c r="J1334" s="364">
        <v>2</v>
      </c>
      <c r="K1334" s="363" t="s">
        <v>815</v>
      </c>
      <c r="L1334" s="292">
        <v>234.63</v>
      </c>
      <c r="M1334" s="293" t="s">
        <v>1795</v>
      </c>
      <c r="N1334" s="293" t="s">
        <v>1796</v>
      </c>
      <c r="O1334" s="294" t="s">
        <v>458</v>
      </c>
      <c r="P1334" s="295">
        <v>3.2520652000000001</v>
      </c>
      <c r="Q1334" s="295" t="s">
        <v>408</v>
      </c>
      <c r="R1334" s="296">
        <v>0</v>
      </c>
      <c r="S1334" s="365">
        <v>7.3200798764220826E-4</v>
      </c>
      <c r="T1334" s="365">
        <v>8.3534013938513804E-4</v>
      </c>
      <c r="U1334" s="365">
        <v>0.87629930986078486</v>
      </c>
      <c r="V1334" s="366"/>
      <c r="W1334" s="295"/>
      <c r="X1334" s="295"/>
      <c r="Y1334" s="295"/>
      <c r="Z1334" s="313"/>
      <c r="AA1334" s="313"/>
      <c r="AB1334" s="301"/>
      <c r="AC1334" s="295"/>
    </row>
    <row r="1335" spans="1:29" ht="15">
      <c r="A1335" s="247" t="s">
        <v>176</v>
      </c>
      <c r="B1335" s="287" t="s">
        <v>9521</v>
      </c>
      <c r="C1335" s="287" t="s">
        <v>4187</v>
      </c>
      <c r="D1335" s="305">
        <v>32</v>
      </c>
      <c r="E1335" s="287" t="s">
        <v>44</v>
      </c>
      <c r="F1335" s="362">
        <v>43707</v>
      </c>
      <c r="G1335" s="363" t="s">
        <v>8872</v>
      </c>
      <c r="H1335" s="363" t="s">
        <v>2197</v>
      </c>
      <c r="I1335" s="364">
        <v>10</v>
      </c>
      <c r="J1335" s="364">
        <v>11</v>
      </c>
      <c r="K1335" s="363" t="s">
        <v>815</v>
      </c>
      <c r="L1335" s="292">
        <v>162.87</v>
      </c>
      <c r="M1335" s="293" t="s">
        <v>2198</v>
      </c>
      <c r="N1335" s="293" t="s">
        <v>2199</v>
      </c>
      <c r="O1335" s="294" t="s">
        <v>458</v>
      </c>
      <c r="P1335" s="295">
        <v>2.7311683000000002</v>
      </c>
      <c r="Q1335" s="295" t="s">
        <v>395</v>
      </c>
      <c r="R1335" s="296">
        <v>0</v>
      </c>
      <c r="S1335" s="365">
        <v>5.9240014857229475E-4</v>
      </c>
      <c r="T1335" s="365">
        <v>8.3367028105889296E-4</v>
      </c>
      <c r="U1335" s="365">
        <v>0.71059285910954262</v>
      </c>
      <c r="V1335" s="366"/>
      <c r="W1335" s="295"/>
      <c r="X1335" s="295"/>
      <c r="Y1335" s="295"/>
      <c r="Z1335" s="313"/>
      <c r="AA1335" s="313"/>
      <c r="AB1335" s="301"/>
      <c r="AC1335" s="295"/>
    </row>
    <row r="1336" spans="1:29" ht="15">
      <c r="A1336" s="247" t="s">
        <v>176</v>
      </c>
      <c r="B1336" s="287" t="s">
        <v>11144</v>
      </c>
      <c r="C1336" s="287" t="s">
        <v>4189</v>
      </c>
      <c r="D1336" s="305">
        <v>33</v>
      </c>
      <c r="E1336" s="287" t="s">
        <v>44</v>
      </c>
      <c r="F1336" s="362">
        <v>43707</v>
      </c>
      <c r="G1336" s="363" t="s">
        <v>8872</v>
      </c>
      <c r="H1336" s="363" t="s">
        <v>2939</v>
      </c>
      <c r="I1336" s="364">
        <v>10</v>
      </c>
      <c r="J1336" s="364">
        <v>26</v>
      </c>
      <c r="K1336" s="363" t="s">
        <v>815</v>
      </c>
      <c r="L1336" s="292">
        <v>36.4</v>
      </c>
      <c r="M1336" s="293" t="s">
        <v>2940</v>
      </c>
      <c r="N1336" s="293" t="s">
        <v>2941</v>
      </c>
      <c r="O1336" s="294" t="s">
        <v>458</v>
      </c>
      <c r="P1336" s="295">
        <v>6.6198110000000003</v>
      </c>
      <c r="Q1336" s="295" t="s">
        <v>447</v>
      </c>
      <c r="R1336" s="296">
        <v>0</v>
      </c>
      <c r="S1336" s="365">
        <v>9.484397550927591E-5</v>
      </c>
      <c r="T1336" s="365">
        <v>3.9610279159084638E-4</v>
      </c>
      <c r="U1336" s="365">
        <v>0.23944283535180133</v>
      </c>
      <c r="V1336" s="366"/>
      <c r="W1336" s="295"/>
      <c r="X1336" s="295"/>
      <c r="Y1336" s="295"/>
      <c r="Z1336" s="313"/>
      <c r="AA1336" s="313"/>
      <c r="AB1336" s="301"/>
      <c r="AC1336" s="295"/>
    </row>
    <row r="1337" spans="1:29" ht="15">
      <c r="A1337" s="247" t="s">
        <v>176</v>
      </c>
      <c r="B1337" s="287" t="s">
        <v>9522</v>
      </c>
      <c r="C1337" s="287" t="s">
        <v>4191</v>
      </c>
      <c r="D1337" s="305">
        <v>34</v>
      </c>
      <c r="E1337" s="287" t="s">
        <v>44</v>
      </c>
      <c r="F1337" s="362">
        <v>43707</v>
      </c>
      <c r="G1337" s="363" t="s">
        <v>8872</v>
      </c>
      <c r="H1337" s="363" t="s">
        <v>3107</v>
      </c>
      <c r="I1337" s="364">
        <v>8</v>
      </c>
      <c r="J1337" s="364">
        <v>24</v>
      </c>
      <c r="K1337" s="363" t="s">
        <v>815</v>
      </c>
      <c r="L1337" s="292">
        <v>13.75</v>
      </c>
      <c r="M1337" s="293" t="s">
        <v>3108</v>
      </c>
      <c r="N1337" s="293" t="s">
        <v>3109</v>
      </c>
      <c r="O1337" s="294" t="s">
        <v>458</v>
      </c>
      <c r="P1337" s="295">
        <v>4.4832825999999999</v>
      </c>
      <c r="Q1337" s="295" t="s">
        <v>280</v>
      </c>
      <c r="R1337" s="296">
        <v>0</v>
      </c>
      <c r="S1337" s="365">
        <v>2.9690751866470305E-4</v>
      </c>
      <c r="T1337" s="365">
        <v>2.2100943924687903E-4</v>
      </c>
      <c r="U1337" s="365">
        <v>1.3434155558081928</v>
      </c>
      <c r="V1337" s="366"/>
      <c r="W1337" s="295"/>
      <c r="X1337" s="295"/>
      <c r="Y1337" s="295"/>
      <c r="Z1337" s="313"/>
      <c r="AA1337" s="313"/>
      <c r="AB1337" s="301"/>
      <c r="AC1337" s="295"/>
    </row>
    <row r="1338" spans="1:29" ht="15">
      <c r="A1338" s="247" t="s">
        <v>176</v>
      </c>
      <c r="B1338" s="287" t="s">
        <v>11145</v>
      </c>
      <c r="C1338" s="287" t="s">
        <v>4193</v>
      </c>
      <c r="D1338" s="305">
        <v>35</v>
      </c>
      <c r="E1338" s="287" t="s">
        <v>44</v>
      </c>
      <c r="F1338" s="362">
        <v>43707</v>
      </c>
      <c r="G1338" s="363" t="s">
        <v>8872</v>
      </c>
      <c r="H1338" s="363" t="s">
        <v>7299</v>
      </c>
      <c r="I1338" s="364">
        <v>9</v>
      </c>
      <c r="J1338" s="364">
        <v>30</v>
      </c>
      <c r="K1338" s="363" t="s">
        <v>815</v>
      </c>
      <c r="L1338" s="292">
        <v>78.510000000000005</v>
      </c>
      <c r="M1338" s="293" t="s">
        <v>7300</v>
      </c>
      <c r="N1338" s="293" t="s">
        <v>7301</v>
      </c>
      <c r="O1338" s="294" t="s">
        <v>458</v>
      </c>
      <c r="P1338" s="295">
        <v>-2.6775717999999999</v>
      </c>
      <c r="Q1338" s="295" t="s">
        <v>395</v>
      </c>
      <c r="R1338" s="296">
        <v>0</v>
      </c>
      <c r="S1338" s="365">
        <v>9.2859145050765764E-5</v>
      </c>
      <c r="T1338" s="365">
        <v>4.0765826540127337E-4</v>
      </c>
      <c r="U1338" s="365">
        <v>0.2277867344584833</v>
      </c>
      <c r="V1338" s="366"/>
      <c r="W1338" s="295"/>
      <c r="X1338" s="295"/>
      <c r="Y1338" s="295"/>
      <c r="Z1338" s="313"/>
      <c r="AA1338" s="313"/>
      <c r="AB1338" s="301"/>
      <c r="AC1338" s="295"/>
    </row>
    <row r="1339" spans="1:29" ht="15">
      <c r="A1339" s="247" t="s">
        <v>176</v>
      </c>
      <c r="B1339" s="287" t="s">
        <v>9529</v>
      </c>
      <c r="C1339" s="287" t="s">
        <v>4195</v>
      </c>
      <c r="D1339" s="305">
        <v>36</v>
      </c>
      <c r="E1339" s="287" t="s">
        <v>44</v>
      </c>
      <c r="F1339" s="362">
        <v>43707</v>
      </c>
      <c r="G1339" s="363" t="s">
        <v>8872</v>
      </c>
      <c r="H1339" s="363" t="s">
        <v>4079</v>
      </c>
      <c r="I1339" s="364">
        <v>11</v>
      </c>
      <c r="J1339" s="364">
        <v>2</v>
      </c>
      <c r="K1339" s="363" t="s">
        <v>815</v>
      </c>
      <c r="L1339" s="292">
        <v>89.25</v>
      </c>
      <c r="M1339" s="293" t="s">
        <v>4080</v>
      </c>
      <c r="N1339" s="293" t="s">
        <v>4081</v>
      </c>
      <c r="O1339" s="294" t="s">
        <v>458</v>
      </c>
      <c r="P1339" s="295">
        <v>0.67682266000000002</v>
      </c>
      <c r="Q1339" s="295" t="s">
        <v>404</v>
      </c>
      <c r="R1339" s="296">
        <v>0</v>
      </c>
      <c r="S1339" s="365">
        <v>3.7088169003055818E-4</v>
      </c>
      <c r="T1339" s="365">
        <v>7.9747016073893691E-4</v>
      </c>
      <c r="U1339" s="365">
        <v>0.46507281186157323</v>
      </c>
      <c r="V1339" s="366"/>
      <c r="W1339" s="295"/>
      <c r="X1339" s="295"/>
      <c r="Y1339" s="295"/>
      <c r="Z1339" s="313"/>
      <c r="AA1339" s="313"/>
      <c r="AB1339" s="301"/>
      <c r="AC1339" s="295"/>
    </row>
    <row r="1340" spans="1:29" ht="15">
      <c r="A1340" s="247" t="s">
        <v>176</v>
      </c>
      <c r="B1340" s="287" t="s">
        <v>11146</v>
      </c>
      <c r="C1340" s="287" t="s">
        <v>4197</v>
      </c>
      <c r="D1340" s="305">
        <v>37</v>
      </c>
      <c r="E1340" s="287" t="s">
        <v>44</v>
      </c>
      <c r="F1340" s="362">
        <v>43707</v>
      </c>
      <c r="G1340" s="363" t="s">
        <v>8872</v>
      </c>
      <c r="H1340" s="363" t="s">
        <v>1823</v>
      </c>
      <c r="I1340" s="364">
        <v>9</v>
      </c>
      <c r="J1340" s="364">
        <v>24</v>
      </c>
      <c r="K1340" s="363" t="s">
        <v>815</v>
      </c>
      <c r="L1340" s="292">
        <v>139.30000000000001</v>
      </c>
      <c r="M1340" s="293" t="s">
        <v>1824</v>
      </c>
      <c r="N1340" s="293" t="s">
        <v>1825</v>
      </c>
      <c r="O1340" s="294" t="s">
        <v>458</v>
      </c>
      <c r="P1340" s="295">
        <v>8.2362175000000004</v>
      </c>
      <c r="Q1340" s="295" t="s">
        <v>408</v>
      </c>
      <c r="R1340" s="296">
        <v>0</v>
      </c>
      <c r="S1340" s="365">
        <v>3.5956017169620102E-4</v>
      </c>
      <c r="T1340" s="365">
        <v>8.024636895650483E-4</v>
      </c>
      <c r="U1340" s="365">
        <v>0.44807033186895967</v>
      </c>
      <c r="V1340" s="366"/>
      <c r="W1340" s="295"/>
      <c r="X1340" s="295"/>
      <c r="Y1340" s="295"/>
      <c r="Z1340" s="313"/>
      <c r="AA1340" s="313"/>
      <c r="AB1340" s="301"/>
      <c r="AC1340" s="295"/>
    </row>
    <row r="1341" spans="1:29" ht="15">
      <c r="A1341" s="247" t="s">
        <v>176</v>
      </c>
      <c r="B1341" s="287" t="s">
        <v>11147</v>
      </c>
      <c r="C1341" s="287" t="s">
        <v>4199</v>
      </c>
      <c r="D1341" s="305">
        <v>38</v>
      </c>
      <c r="E1341" s="287" t="s">
        <v>44</v>
      </c>
      <c r="F1341" s="362">
        <v>43707</v>
      </c>
      <c r="G1341" s="363" t="s">
        <v>8872</v>
      </c>
      <c r="H1341" s="363" t="s">
        <v>1190</v>
      </c>
      <c r="I1341" s="364">
        <v>4</v>
      </c>
      <c r="J1341" s="364">
        <v>11</v>
      </c>
      <c r="K1341" s="363" t="s">
        <v>815</v>
      </c>
      <c r="L1341" s="292">
        <v>32.81</v>
      </c>
      <c r="M1341" s="293" t="s">
        <v>1191</v>
      </c>
      <c r="N1341" s="293" t="s">
        <v>1192</v>
      </c>
      <c r="O1341" s="294" t="s">
        <v>458</v>
      </c>
      <c r="P1341" s="295">
        <v>-2.1473230000000001</v>
      </c>
      <c r="Q1341" s="295" t="s">
        <v>395</v>
      </c>
      <c r="R1341" s="296">
        <v>0</v>
      </c>
      <c r="S1341" s="365">
        <v>7.6078987077502267E-5</v>
      </c>
      <c r="T1341" s="365">
        <v>1.9949770877640386E-4</v>
      </c>
      <c r="U1341" s="365">
        <v>0.38135268592368271</v>
      </c>
      <c r="V1341" s="366"/>
      <c r="W1341" s="295"/>
      <c r="X1341" s="295"/>
      <c r="Y1341" s="295"/>
      <c r="Z1341" s="313"/>
      <c r="AA1341" s="313"/>
      <c r="AB1341" s="301"/>
      <c r="AC1341" s="295"/>
    </row>
    <row r="1342" spans="1:29" ht="15">
      <c r="A1342" s="247" t="s">
        <v>176</v>
      </c>
      <c r="B1342" s="287" t="s">
        <v>11148</v>
      </c>
      <c r="C1342" s="287" t="s">
        <v>4201</v>
      </c>
      <c r="D1342" s="305">
        <v>39</v>
      </c>
      <c r="E1342" s="287" t="s">
        <v>44</v>
      </c>
      <c r="F1342" s="362">
        <v>43707</v>
      </c>
      <c r="G1342" s="363" t="s">
        <v>8872</v>
      </c>
      <c r="H1342" s="363" t="s">
        <v>3413</v>
      </c>
      <c r="I1342" s="364">
        <v>11</v>
      </c>
      <c r="J1342" s="364">
        <v>4</v>
      </c>
      <c r="K1342" s="363" t="s">
        <v>815</v>
      </c>
      <c r="L1342" s="292">
        <v>46.52</v>
      </c>
      <c r="M1342" s="293" t="s">
        <v>3414</v>
      </c>
      <c r="N1342" s="293" t="s">
        <v>3415</v>
      </c>
      <c r="O1342" s="294" t="s">
        <v>458</v>
      </c>
      <c r="P1342" s="295">
        <v>2.3542404000000001</v>
      </c>
      <c r="Q1342" s="295" t="s">
        <v>404</v>
      </c>
      <c r="R1342" s="296">
        <v>0</v>
      </c>
      <c r="S1342" s="365">
        <v>7.1483151336005325E-5</v>
      </c>
      <c r="T1342" s="365">
        <v>2.6895619851797001E-4</v>
      </c>
      <c r="U1342" s="365">
        <v>0.26577989921741574</v>
      </c>
      <c r="V1342" s="366"/>
      <c r="W1342" s="295"/>
      <c r="X1342" s="295"/>
      <c r="Y1342" s="295"/>
      <c r="Z1342" s="313"/>
      <c r="AA1342" s="313"/>
      <c r="AB1342" s="301"/>
      <c r="AC1342" s="295"/>
    </row>
    <row r="1343" spans="1:29" ht="15">
      <c r="A1343" s="247" t="s">
        <v>176</v>
      </c>
      <c r="B1343" s="287" t="s">
        <v>9523</v>
      </c>
      <c r="C1343" s="287" t="s">
        <v>4203</v>
      </c>
      <c r="D1343" s="305">
        <v>40</v>
      </c>
      <c r="E1343" s="287" t="s">
        <v>44</v>
      </c>
      <c r="F1343" s="362">
        <v>43707</v>
      </c>
      <c r="G1343" s="363" t="s">
        <v>8872</v>
      </c>
      <c r="H1343" s="363" t="s">
        <v>2493</v>
      </c>
      <c r="I1343" s="364">
        <v>8</v>
      </c>
      <c r="J1343" s="364">
        <v>203</v>
      </c>
      <c r="K1343" s="363" t="s">
        <v>815</v>
      </c>
      <c r="L1343" s="292">
        <v>148.68</v>
      </c>
      <c r="M1343" s="293" t="s">
        <v>2494</v>
      </c>
      <c r="N1343" s="293" t="s">
        <v>2495</v>
      </c>
      <c r="O1343" s="294" t="s">
        <v>458</v>
      </c>
      <c r="P1343" s="295">
        <v>-2.5751947999999998</v>
      </c>
      <c r="Q1343" s="295" t="s">
        <v>395</v>
      </c>
      <c r="R1343" s="296">
        <v>0</v>
      </c>
      <c r="S1343" s="365">
        <v>1.5099806756596647E-4</v>
      </c>
      <c r="T1343" s="365">
        <v>3.4029099155889557E-4</v>
      </c>
      <c r="U1343" s="365">
        <v>0.44373219189328028</v>
      </c>
      <c r="V1343" s="366"/>
      <c r="W1343" s="295"/>
      <c r="X1343" s="295"/>
      <c r="Y1343" s="295"/>
      <c r="Z1343" s="313"/>
      <c r="AA1343" s="313"/>
      <c r="AB1343" s="301"/>
      <c r="AC1343" s="295"/>
    </row>
    <row r="1344" spans="1:29" ht="15">
      <c r="A1344" s="247" t="s">
        <v>176</v>
      </c>
      <c r="B1344" s="287" t="s">
        <v>11149</v>
      </c>
      <c r="C1344" s="287" t="s">
        <v>4205</v>
      </c>
      <c r="D1344" s="305">
        <v>41</v>
      </c>
      <c r="E1344" s="287" t="s">
        <v>44</v>
      </c>
      <c r="F1344" s="362">
        <v>43707</v>
      </c>
      <c r="G1344" s="363" t="s">
        <v>8872</v>
      </c>
      <c r="H1344" s="363" t="s">
        <v>1469</v>
      </c>
      <c r="I1344" s="364">
        <v>10</v>
      </c>
      <c r="J1344" s="364">
        <v>30</v>
      </c>
      <c r="K1344" s="363" t="s">
        <v>815</v>
      </c>
      <c r="L1344" s="292">
        <v>141.81</v>
      </c>
      <c r="M1344" s="293" t="s">
        <v>1470</v>
      </c>
      <c r="N1344" s="293" t="s">
        <v>1471</v>
      </c>
      <c r="O1344" s="294" t="s">
        <v>458</v>
      </c>
      <c r="P1344" s="295">
        <v>6.8168163000000002</v>
      </c>
      <c r="Q1344" s="295" t="s">
        <v>447</v>
      </c>
      <c r="R1344" s="296">
        <v>0</v>
      </c>
      <c r="S1344" s="365">
        <v>4.2942779672362373E-4</v>
      </c>
      <c r="T1344" s="365">
        <v>8.5708729104734495E-4</v>
      </c>
      <c r="U1344" s="365">
        <v>0.50103157660740816</v>
      </c>
      <c r="V1344" s="366"/>
      <c r="W1344" s="295"/>
      <c r="X1344" s="295"/>
      <c r="Y1344" s="295"/>
      <c r="Z1344" s="313"/>
      <c r="AA1344" s="313"/>
      <c r="AB1344" s="301"/>
      <c r="AC1344" s="295"/>
    </row>
    <row r="1345" spans="1:29" ht="15">
      <c r="A1345" s="247" t="s">
        <v>176</v>
      </c>
      <c r="B1345" s="287" t="s">
        <v>9524</v>
      </c>
      <c r="C1345" s="287" t="s">
        <v>4207</v>
      </c>
      <c r="D1345" s="305">
        <v>42</v>
      </c>
      <c r="E1345" s="287" t="s">
        <v>44</v>
      </c>
      <c r="F1345" s="362">
        <v>43707</v>
      </c>
      <c r="G1345" s="363" t="s">
        <v>8872</v>
      </c>
      <c r="H1345" s="363" t="s">
        <v>1518</v>
      </c>
      <c r="I1345" s="364">
        <v>8</v>
      </c>
      <c r="J1345" s="364">
        <v>38</v>
      </c>
      <c r="K1345" s="363" t="s">
        <v>815</v>
      </c>
      <c r="L1345" s="292">
        <v>105.93</v>
      </c>
      <c r="M1345" s="293" t="s">
        <v>1519</v>
      </c>
      <c r="N1345" s="293" t="s">
        <v>1520</v>
      </c>
      <c r="O1345" s="294" t="s">
        <v>458</v>
      </c>
      <c r="P1345" s="295">
        <v>-9.7469570000000001</v>
      </c>
      <c r="Q1345" s="295" t="s">
        <v>447</v>
      </c>
      <c r="R1345" s="296">
        <v>0</v>
      </c>
      <c r="S1345" s="365">
        <v>1.7155486330476335E-4</v>
      </c>
      <c r="T1345" s="365">
        <v>4.0861332901840876E-4</v>
      </c>
      <c r="U1345" s="365">
        <v>0.41984646882880927</v>
      </c>
      <c r="V1345" s="366"/>
      <c r="W1345" s="295"/>
      <c r="X1345" s="295"/>
      <c r="Y1345" s="295"/>
      <c r="Z1345" s="313"/>
      <c r="AA1345" s="313"/>
      <c r="AB1345" s="301"/>
      <c r="AC1345" s="295"/>
    </row>
    <row r="1346" spans="1:29" ht="15">
      <c r="A1346" s="247" t="s">
        <v>176</v>
      </c>
      <c r="B1346" s="287" t="s">
        <v>9525</v>
      </c>
      <c r="C1346" s="287" t="s">
        <v>4209</v>
      </c>
      <c r="D1346" s="305">
        <v>43</v>
      </c>
      <c r="E1346" s="287" t="s">
        <v>44</v>
      </c>
      <c r="F1346" s="362">
        <v>43707</v>
      </c>
      <c r="G1346" s="363" t="s">
        <v>8872</v>
      </c>
      <c r="H1346" s="363" t="s">
        <v>1218</v>
      </c>
      <c r="I1346" s="364">
        <v>3</v>
      </c>
      <c r="J1346" s="364">
        <v>70</v>
      </c>
      <c r="K1346" s="363" t="s">
        <v>815</v>
      </c>
      <c r="L1346" s="292">
        <v>203.85</v>
      </c>
      <c r="M1346" s="293" t="s">
        <v>1219</v>
      </c>
      <c r="N1346" s="293" t="s">
        <v>1220</v>
      </c>
      <c r="O1346" s="294" t="s">
        <v>458</v>
      </c>
      <c r="P1346" s="295">
        <v>-3.4298122000000002</v>
      </c>
      <c r="Q1346" s="295" t="s">
        <v>447</v>
      </c>
      <c r="R1346" s="296">
        <v>0</v>
      </c>
      <c r="S1346" s="365">
        <v>2.5507492114266338E-4</v>
      </c>
      <c r="T1346" s="365">
        <v>8.9040253328378333E-4</v>
      </c>
      <c r="U1346" s="365">
        <v>0.28647146836156578</v>
      </c>
      <c r="V1346" s="366"/>
      <c r="W1346" s="295"/>
      <c r="X1346" s="295"/>
      <c r="Y1346" s="295"/>
      <c r="Z1346" s="313"/>
      <c r="AA1346" s="313"/>
      <c r="AB1346" s="301"/>
      <c r="AC1346" s="295"/>
    </row>
    <row r="1347" spans="1:29" ht="15">
      <c r="A1347" s="247" t="s">
        <v>176</v>
      </c>
      <c r="B1347" s="287" t="s">
        <v>9526</v>
      </c>
      <c r="C1347" s="287" t="s">
        <v>4211</v>
      </c>
      <c r="D1347" s="305">
        <v>44</v>
      </c>
      <c r="E1347" s="287" t="s">
        <v>44</v>
      </c>
      <c r="F1347" s="362">
        <v>43707</v>
      </c>
      <c r="G1347" s="363" t="s">
        <v>8872</v>
      </c>
      <c r="H1347" s="363" t="s">
        <v>753</v>
      </c>
      <c r="I1347" s="364">
        <v>10</v>
      </c>
      <c r="J1347" s="364">
        <v>18</v>
      </c>
      <c r="K1347" s="363" t="s">
        <v>815</v>
      </c>
      <c r="L1347" s="292">
        <v>139.09</v>
      </c>
      <c r="M1347" s="293" t="s">
        <v>754</v>
      </c>
      <c r="N1347" s="293" t="s">
        <v>755</v>
      </c>
      <c r="O1347" s="294" t="s">
        <v>458</v>
      </c>
      <c r="P1347" s="295">
        <v>-4.3923560000000004</v>
      </c>
      <c r="Q1347" s="295" t="s">
        <v>408</v>
      </c>
      <c r="R1347" s="296">
        <v>0</v>
      </c>
      <c r="S1347" s="365">
        <v>6.7487262243369158E-4</v>
      </c>
      <c r="T1347" s="365">
        <v>3.6081670923659369E-4</v>
      </c>
      <c r="U1347" s="365">
        <v>1.8704029086168681</v>
      </c>
      <c r="V1347" s="366"/>
      <c r="W1347" s="295"/>
      <c r="X1347" s="295"/>
      <c r="Y1347" s="295"/>
      <c r="Z1347" s="313"/>
      <c r="AA1347" s="313"/>
      <c r="AB1347" s="301"/>
      <c r="AC1347" s="295"/>
    </row>
    <row r="1348" spans="1:29" ht="15">
      <c r="A1348" s="247" t="s">
        <v>11150</v>
      </c>
      <c r="B1348" s="287" t="s">
        <v>11151</v>
      </c>
      <c r="C1348" s="287" t="s">
        <v>4213</v>
      </c>
      <c r="D1348" s="305">
        <v>45</v>
      </c>
      <c r="E1348" s="287" t="s">
        <v>44</v>
      </c>
      <c r="F1348" s="362">
        <v>43707</v>
      </c>
      <c r="G1348" s="363" t="s">
        <v>8872</v>
      </c>
      <c r="H1348" s="363" t="s">
        <v>2981</v>
      </c>
      <c r="I1348" s="364">
        <v>5</v>
      </c>
      <c r="J1348" s="364">
        <v>1</v>
      </c>
      <c r="K1348" s="363" t="s">
        <v>815</v>
      </c>
      <c r="L1348" s="292">
        <v>28.99</v>
      </c>
      <c r="M1348" s="293" t="s">
        <v>2982</v>
      </c>
      <c r="N1348" s="293" t="s">
        <v>2983</v>
      </c>
      <c r="O1348" s="294" t="s">
        <v>458</v>
      </c>
      <c r="P1348" s="295">
        <v>-9.6884730000000001</v>
      </c>
      <c r="Q1348" s="295" t="s">
        <v>447</v>
      </c>
      <c r="R1348" s="296">
        <v>0</v>
      </c>
      <c r="S1348" s="365">
        <v>1.5684813361067792E-5</v>
      </c>
      <c r="T1348" s="365">
        <v>2.2985035705133859E-4</v>
      </c>
      <c r="U1348" s="365">
        <v>6.8239238617169018E-2</v>
      </c>
      <c r="V1348" s="366"/>
      <c r="W1348" s="295"/>
      <c r="X1348" s="295"/>
      <c r="Y1348" s="295"/>
      <c r="Z1348" s="313"/>
      <c r="AA1348" s="313"/>
      <c r="AB1348" s="301"/>
      <c r="AC1348" s="295"/>
    </row>
    <row r="1349" spans="1:29" ht="15">
      <c r="A1349" s="247" t="s">
        <v>176</v>
      </c>
      <c r="B1349" s="287" t="s">
        <v>9528</v>
      </c>
      <c r="C1349" s="287" t="s">
        <v>4215</v>
      </c>
      <c r="D1349" s="305">
        <v>46</v>
      </c>
      <c r="E1349" s="287" t="s">
        <v>44</v>
      </c>
      <c r="F1349" s="362">
        <v>43707</v>
      </c>
      <c r="G1349" s="363" t="s">
        <v>8872</v>
      </c>
      <c r="H1349" s="363" t="s">
        <v>779</v>
      </c>
      <c r="I1349" s="364">
        <v>11</v>
      </c>
      <c r="J1349" s="364">
        <v>30</v>
      </c>
      <c r="K1349" s="363" t="s">
        <v>815</v>
      </c>
      <c r="L1349" s="292">
        <v>96.27</v>
      </c>
      <c r="M1349" s="293" t="s">
        <v>780</v>
      </c>
      <c r="N1349" s="293" t="s">
        <v>781</v>
      </c>
      <c r="O1349" s="294" t="s">
        <v>458</v>
      </c>
      <c r="P1349" s="295">
        <v>-7.0214452999999999</v>
      </c>
      <c r="Q1349" s="295" t="s">
        <v>280</v>
      </c>
      <c r="R1349" s="296">
        <v>0</v>
      </c>
      <c r="S1349" s="365">
        <v>1.5335507061770861E-4</v>
      </c>
      <c r="T1349" s="365">
        <v>3.715779196611948E-4</v>
      </c>
      <c r="U1349" s="365">
        <v>0.41271308789698252</v>
      </c>
      <c r="V1349" s="366"/>
      <c r="W1349" s="295"/>
      <c r="X1349" s="295"/>
      <c r="Y1349" s="295"/>
      <c r="Z1349" s="313"/>
      <c r="AA1349" s="313"/>
      <c r="AB1349" s="301"/>
      <c r="AC1349" s="295"/>
    </row>
    <row r="1350" spans="1:29" ht="15">
      <c r="A1350" s="247" t="s">
        <v>176</v>
      </c>
      <c r="B1350" s="287" t="s">
        <v>11152</v>
      </c>
      <c r="C1350" s="287" t="s">
        <v>4217</v>
      </c>
      <c r="D1350" s="305">
        <v>47</v>
      </c>
      <c r="E1350" s="287" t="s">
        <v>44</v>
      </c>
      <c r="F1350" s="362">
        <v>43707</v>
      </c>
      <c r="G1350" s="363" t="s">
        <v>8872</v>
      </c>
      <c r="H1350" s="363" t="s">
        <v>7367</v>
      </c>
      <c r="I1350" s="364">
        <v>2</v>
      </c>
      <c r="J1350" s="364">
        <v>3</v>
      </c>
      <c r="K1350" s="363" t="s">
        <v>815</v>
      </c>
      <c r="L1350" s="292">
        <v>9.82</v>
      </c>
      <c r="M1350" s="293" t="s">
        <v>7368</v>
      </c>
      <c r="N1350" s="293" t="s">
        <v>7369</v>
      </c>
      <c r="O1350" s="294" t="s">
        <v>458</v>
      </c>
      <c r="P1350" s="295">
        <v>-7.3584975999999997</v>
      </c>
      <c r="Q1350" s="295" t="s">
        <v>280</v>
      </c>
      <c r="R1350" s="296">
        <v>0</v>
      </c>
      <c r="S1350" s="365">
        <v>0</v>
      </c>
      <c r="T1350" s="365">
        <v>6.4870077580359725E-4</v>
      </c>
      <c r="U1350" s="365">
        <v>0</v>
      </c>
      <c r="V1350" s="366"/>
      <c r="W1350" s="295"/>
      <c r="X1350" s="295"/>
      <c r="Y1350" s="295"/>
      <c r="Z1350" s="313"/>
      <c r="AA1350" s="313"/>
      <c r="AB1350" s="301"/>
      <c r="AC1350" s="295"/>
    </row>
    <row r="1351" spans="1:29" ht="15">
      <c r="A1351" s="247" t="s">
        <v>176</v>
      </c>
      <c r="B1351" s="287" t="s">
        <v>11153</v>
      </c>
      <c r="C1351" s="287" t="s">
        <v>4219</v>
      </c>
      <c r="D1351" s="305">
        <v>48</v>
      </c>
      <c r="E1351" s="287" t="s">
        <v>44</v>
      </c>
      <c r="F1351" s="362">
        <v>43707</v>
      </c>
      <c r="G1351" s="363" t="s">
        <v>8872</v>
      </c>
      <c r="H1351" s="363" t="s">
        <v>2127</v>
      </c>
      <c r="I1351" s="364">
        <v>11</v>
      </c>
      <c r="J1351" s="364">
        <v>5</v>
      </c>
      <c r="K1351" s="363" t="s">
        <v>815</v>
      </c>
      <c r="L1351" s="292">
        <v>235.88</v>
      </c>
      <c r="M1351" s="293" t="s">
        <v>2128</v>
      </c>
      <c r="N1351" s="293" t="s">
        <v>2129</v>
      </c>
      <c r="O1351" s="294" t="s">
        <v>458</v>
      </c>
      <c r="P1351" s="295">
        <v>-4.3626310000000004</v>
      </c>
      <c r="Q1351" s="295" t="s">
        <v>280</v>
      </c>
      <c r="R1351" s="296">
        <v>0</v>
      </c>
      <c r="S1351" s="365">
        <v>1.1185834566337782E-4</v>
      </c>
      <c r="T1351" s="365">
        <v>4.2232042677700583E-4</v>
      </c>
      <c r="U1351" s="365">
        <v>0.26486605565598514</v>
      </c>
      <c r="V1351" s="366"/>
      <c r="W1351" s="295"/>
      <c r="X1351" s="295"/>
      <c r="Y1351" s="295"/>
      <c r="Z1351" s="313"/>
      <c r="AA1351" s="313"/>
      <c r="AB1351" s="301"/>
      <c r="AC1351" s="295"/>
    </row>
    <row r="1352" spans="1:29" ht="15">
      <c r="A1352" s="247" t="s">
        <v>176</v>
      </c>
      <c r="B1352" s="287" t="s">
        <v>11154</v>
      </c>
      <c r="C1352" s="287" t="s">
        <v>4221</v>
      </c>
      <c r="D1352" s="305">
        <v>49</v>
      </c>
      <c r="E1352" s="287" t="s">
        <v>44</v>
      </c>
      <c r="F1352" s="362">
        <v>43707</v>
      </c>
      <c r="G1352" s="363" t="s">
        <v>8872</v>
      </c>
      <c r="H1352" s="363" t="s">
        <v>9403</v>
      </c>
      <c r="I1352" s="364">
        <v>9</v>
      </c>
      <c r="J1352" s="364">
        <v>15</v>
      </c>
      <c r="K1352" s="363" t="s">
        <v>815</v>
      </c>
      <c r="L1352" s="292">
        <v>81.569999999999993</v>
      </c>
      <c r="M1352" s="293" t="s">
        <v>8483</v>
      </c>
      <c r="N1352" s="293" t="s">
        <v>9404</v>
      </c>
      <c r="O1352" s="294" t="s">
        <v>458</v>
      </c>
      <c r="P1352" s="295">
        <v>3.791833</v>
      </c>
      <c r="Q1352" s="295" t="s">
        <v>280</v>
      </c>
      <c r="R1352" s="296">
        <v>0</v>
      </c>
      <c r="S1352" s="365">
        <v>6.8956746360123724E-5</v>
      </c>
      <c r="T1352" s="365">
        <v>4.0227768135803958E-4</v>
      </c>
      <c r="U1352" s="365">
        <v>0.17141578952959632</v>
      </c>
      <c r="V1352" s="366"/>
      <c r="W1352" s="295"/>
      <c r="X1352" s="295"/>
      <c r="Y1352" s="295"/>
      <c r="Z1352" s="313"/>
      <c r="AA1352" s="313"/>
      <c r="AB1352" s="301"/>
      <c r="AC1352" s="295"/>
    </row>
    <row r="1353" spans="1:29" ht="15">
      <c r="A1353" s="247" t="s">
        <v>176</v>
      </c>
      <c r="B1353" s="287" t="s">
        <v>11155</v>
      </c>
      <c r="C1353" s="287" t="s">
        <v>4233</v>
      </c>
      <c r="D1353" s="305">
        <v>1</v>
      </c>
      <c r="E1353" s="287" t="s">
        <v>21</v>
      </c>
      <c r="F1353" s="362">
        <v>43707</v>
      </c>
      <c r="G1353" s="363" t="s">
        <v>8875</v>
      </c>
      <c r="H1353" s="363" t="s">
        <v>461</v>
      </c>
      <c r="I1353" s="364">
        <v>3923379.37</v>
      </c>
      <c r="J1353" s="364">
        <v>15</v>
      </c>
      <c r="K1353" s="363" t="s">
        <v>815</v>
      </c>
      <c r="L1353" s="292">
        <v>76.63</v>
      </c>
      <c r="M1353" s="293" t="s">
        <v>462</v>
      </c>
      <c r="N1353" s="293" t="s">
        <v>463</v>
      </c>
      <c r="O1353" s="294" t="s">
        <v>458</v>
      </c>
      <c r="P1353" s="295">
        <v>-10.677237</v>
      </c>
      <c r="Q1353" s="295" t="s">
        <v>408</v>
      </c>
      <c r="R1353" s="296">
        <v>0</v>
      </c>
      <c r="S1353" s="365">
        <v>9.5878858499395484E-6</v>
      </c>
      <c r="T1353" s="365">
        <v>1.6179489801680162E-4</v>
      </c>
      <c r="U1353" s="365">
        <v>5.9259506742566706E-2</v>
      </c>
      <c r="V1353" s="366"/>
      <c r="W1353" s="295"/>
      <c r="X1353" s="295"/>
      <c r="Y1353" s="295"/>
      <c r="Z1353" s="313"/>
      <c r="AA1353" s="313"/>
      <c r="AB1353" s="301"/>
      <c r="AC1353" s="295"/>
    </row>
    <row r="1354" spans="1:29" ht="15">
      <c r="A1354" s="247" t="s">
        <v>176</v>
      </c>
      <c r="B1354" s="287" t="s">
        <v>11156</v>
      </c>
      <c r="C1354" s="287" t="s">
        <v>4235</v>
      </c>
      <c r="D1354" s="305">
        <v>2</v>
      </c>
      <c r="E1354" s="287" t="s">
        <v>21</v>
      </c>
      <c r="F1354" s="362">
        <v>43707</v>
      </c>
      <c r="G1354" s="363" t="s">
        <v>8875</v>
      </c>
      <c r="H1354" s="363" t="s">
        <v>2260</v>
      </c>
      <c r="I1354" s="364">
        <v>7375658.8799999999</v>
      </c>
      <c r="J1354" s="364">
        <v>8</v>
      </c>
      <c r="K1354" s="363" t="s">
        <v>815</v>
      </c>
      <c r="L1354" s="292">
        <v>59.72</v>
      </c>
      <c r="M1354" s="293" t="s">
        <v>2261</v>
      </c>
      <c r="N1354" s="293" t="s">
        <v>2262</v>
      </c>
      <c r="O1354" s="294" t="s">
        <v>458</v>
      </c>
      <c r="P1354" s="295">
        <v>-5.7449459999999997</v>
      </c>
      <c r="Q1354" s="295" t="s">
        <v>404</v>
      </c>
      <c r="R1354" s="296">
        <v>0</v>
      </c>
      <c r="S1354" s="365">
        <v>2.7733514372102458E-4</v>
      </c>
      <c r="T1354" s="365">
        <v>3.0291183466139073E-4</v>
      </c>
      <c r="U1354" s="365">
        <v>0.91556390997744608</v>
      </c>
      <c r="V1354" s="366"/>
      <c r="W1354" s="295"/>
      <c r="X1354" s="295"/>
      <c r="Y1354" s="295"/>
      <c r="Z1354" s="313"/>
      <c r="AA1354" s="313"/>
      <c r="AB1354" s="301"/>
      <c r="AC1354" s="295"/>
    </row>
    <row r="1355" spans="1:29" ht="15">
      <c r="A1355" s="247" t="s">
        <v>176</v>
      </c>
      <c r="B1355" s="287" t="s">
        <v>11157</v>
      </c>
      <c r="C1355" s="287" t="s">
        <v>4237</v>
      </c>
      <c r="D1355" s="305">
        <v>3</v>
      </c>
      <c r="E1355" s="287" t="s">
        <v>21</v>
      </c>
      <c r="F1355" s="362">
        <v>43707</v>
      </c>
      <c r="G1355" s="363" t="s">
        <v>8875</v>
      </c>
      <c r="H1355" s="363" t="s">
        <v>468</v>
      </c>
      <c r="I1355" s="364">
        <v>6540725.6100000003</v>
      </c>
      <c r="J1355" s="364">
        <v>5</v>
      </c>
      <c r="K1355" s="363" t="s">
        <v>815</v>
      </c>
      <c r="L1355" s="292">
        <v>61.73</v>
      </c>
      <c r="M1355" s="293" t="s">
        <v>469</v>
      </c>
      <c r="N1355" s="293" t="s">
        <v>470</v>
      </c>
      <c r="O1355" s="294" t="s">
        <v>458</v>
      </c>
      <c r="P1355" s="295">
        <v>-15.3919935</v>
      </c>
      <c r="Q1355" s="295" t="s">
        <v>408</v>
      </c>
      <c r="R1355" s="296">
        <v>0</v>
      </c>
      <c r="S1355" s="365">
        <v>5.2439902777656462E-4</v>
      </c>
      <c r="T1355" s="365">
        <v>2.6893698970676804E-4</v>
      </c>
      <c r="U1355" s="365">
        <v>1.9498955065583812</v>
      </c>
      <c r="V1355" s="366"/>
      <c r="W1355" s="295"/>
      <c r="X1355" s="295"/>
      <c r="Y1355" s="295"/>
      <c r="Z1355" s="313"/>
      <c r="AA1355" s="313"/>
      <c r="AB1355" s="301"/>
      <c r="AC1355" s="295"/>
    </row>
    <row r="1356" spans="1:29" ht="15">
      <c r="A1356" s="247" t="s">
        <v>176</v>
      </c>
      <c r="B1356" s="287" t="s">
        <v>11158</v>
      </c>
      <c r="C1356" s="287" t="s">
        <v>4239</v>
      </c>
      <c r="D1356" s="305">
        <v>4</v>
      </c>
      <c r="E1356" s="287" t="s">
        <v>21</v>
      </c>
      <c r="F1356" s="362">
        <v>43707</v>
      </c>
      <c r="G1356" s="363" t="s">
        <v>8875</v>
      </c>
      <c r="H1356" s="363" t="s">
        <v>2529</v>
      </c>
      <c r="I1356" s="364">
        <v>4867074.1100000003</v>
      </c>
      <c r="J1356" s="364">
        <v>5</v>
      </c>
      <c r="K1356" s="363" t="s">
        <v>815</v>
      </c>
      <c r="L1356" s="292">
        <v>122.95</v>
      </c>
      <c r="M1356" s="293" t="s">
        <v>2530</v>
      </c>
      <c r="N1356" s="293" t="s">
        <v>2531</v>
      </c>
      <c r="O1356" s="294" t="s">
        <v>458</v>
      </c>
      <c r="P1356" s="295">
        <v>-21.647971999999999</v>
      </c>
      <c r="Q1356" s="295" t="s">
        <v>408</v>
      </c>
      <c r="R1356" s="296">
        <v>0</v>
      </c>
      <c r="S1356" s="365">
        <v>2.6972030172545233E-6</v>
      </c>
      <c r="T1356" s="365">
        <v>2.4906084484341073E-4</v>
      </c>
      <c r="U1356" s="365">
        <v>1.0829494370945002E-2</v>
      </c>
      <c r="V1356" s="366"/>
      <c r="W1356" s="295"/>
      <c r="X1356" s="295"/>
      <c r="Y1356" s="295"/>
      <c r="Z1356" s="313"/>
      <c r="AA1356" s="313"/>
      <c r="AB1356" s="301"/>
      <c r="AC1356" s="295"/>
    </row>
    <row r="1357" spans="1:29" ht="15">
      <c r="A1357" s="247" t="s">
        <v>176</v>
      </c>
      <c r="B1357" s="287" t="s">
        <v>11159</v>
      </c>
      <c r="C1357" s="287" t="s">
        <v>4241</v>
      </c>
      <c r="D1357" s="305">
        <v>5</v>
      </c>
      <c r="E1357" s="287" t="s">
        <v>21</v>
      </c>
      <c r="F1357" s="362">
        <v>43707</v>
      </c>
      <c r="G1357" s="363" t="s">
        <v>8875</v>
      </c>
      <c r="H1357" s="363" t="s">
        <v>1062</v>
      </c>
      <c r="I1357" s="364">
        <v>7590228</v>
      </c>
      <c r="J1357" s="364">
        <v>3</v>
      </c>
      <c r="K1357" s="363" t="s">
        <v>815</v>
      </c>
      <c r="L1357" s="292">
        <v>51</v>
      </c>
      <c r="M1357" s="293" t="s">
        <v>1063</v>
      </c>
      <c r="N1357" s="293" t="s">
        <v>1064</v>
      </c>
      <c r="O1357" s="294" t="s">
        <v>458</v>
      </c>
      <c r="P1357" s="295">
        <v>2.9471159999999998</v>
      </c>
      <c r="Q1357" s="295" t="s">
        <v>484</v>
      </c>
      <c r="R1357" s="296">
        <v>0</v>
      </c>
      <c r="S1357" s="365">
        <v>1.7612557672310968E-6</v>
      </c>
      <c r="T1357" s="365">
        <v>3.1732340085831908E-4</v>
      </c>
      <c r="U1357" s="365">
        <v>5.5503494619909086E-3</v>
      </c>
      <c r="V1357" s="366"/>
      <c r="W1357" s="295"/>
      <c r="X1357" s="295"/>
      <c r="Y1357" s="295"/>
      <c r="Z1357" s="313"/>
      <c r="AA1357" s="313"/>
      <c r="AB1357" s="301"/>
      <c r="AC1357" s="295"/>
    </row>
    <row r="1358" spans="1:29" ht="15">
      <c r="A1358" s="247" t="s">
        <v>176</v>
      </c>
      <c r="B1358" s="287" t="s">
        <v>9536</v>
      </c>
      <c r="C1358" s="287" t="s">
        <v>4243</v>
      </c>
      <c r="D1358" s="305">
        <v>6</v>
      </c>
      <c r="E1358" s="287" t="s">
        <v>21</v>
      </c>
      <c r="F1358" s="362">
        <v>43707</v>
      </c>
      <c r="G1358" s="363" t="s">
        <v>8875</v>
      </c>
      <c r="H1358" s="363" t="s">
        <v>2397</v>
      </c>
      <c r="I1358" s="364">
        <v>7561425</v>
      </c>
      <c r="J1358" s="364">
        <v>90</v>
      </c>
      <c r="K1358" s="363" t="s">
        <v>815</v>
      </c>
      <c r="L1358" s="292">
        <v>123</v>
      </c>
      <c r="M1358" s="293" t="s">
        <v>2398</v>
      </c>
      <c r="N1358" s="293" t="s">
        <v>2399</v>
      </c>
      <c r="O1358" s="294" t="s">
        <v>458</v>
      </c>
      <c r="P1358" s="295">
        <v>8.5038780000000003</v>
      </c>
      <c r="Q1358" s="295" t="s">
        <v>404</v>
      </c>
      <c r="R1358" s="296">
        <v>0</v>
      </c>
      <c r="S1358" s="365">
        <v>4.0176012530867263E-5</v>
      </c>
      <c r="T1358" s="365">
        <v>3.1084484082807487E-4</v>
      </c>
      <c r="U1358" s="365">
        <v>0.12924780229210306</v>
      </c>
      <c r="V1358" s="366"/>
      <c r="W1358" s="295"/>
      <c r="X1358" s="295"/>
      <c r="Y1358" s="295"/>
      <c r="Z1358" s="313"/>
      <c r="AA1358" s="313"/>
      <c r="AB1358" s="301"/>
      <c r="AC1358" s="295"/>
    </row>
    <row r="1359" spans="1:29" ht="15">
      <c r="A1359" s="247" t="s">
        <v>176</v>
      </c>
      <c r="B1359" s="287" t="s">
        <v>11160</v>
      </c>
      <c r="C1359" s="287" t="s">
        <v>4245</v>
      </c>
      <c r="D1359" s="305">
        <v>7</v>
      </c>
      <c r="E1359" s="287" t="s">
        <v>21</v>
      </c>
      <c r="F1359" s="362">
        <v>43707</v>
      </c>
      <c r="G1359" s="363" t="s">
        <v>8875</v>
      </c>
      <c r="H1359" s="363" t="s">
        <v>1568</v>
      </c>
      <c r="I1359" s="364">
        <v>4923756.46</v>
      </c>
      <c r="J1359" s="364">
        <v>42</v>
      </c>
      <c r="K1359" s="363" t="s">
        <v>815</v>
      </c>
      <c r="L1359" s="292">
        <v>24.22</v>
      </c>
      <c r="M1359" s="293" t="s">
        <v>1569</v>
      </c>
      <c r="N1359" s="293" t="s">
        <v>1570</v>
      </c>
      <c r="O1359" s="294" t="s">
        <v>458</v>
      </c>
      <c r="P1359" s="295">
        <v>-12.531603</v>
      </c>
      <c r="Q1359" s="295" t="s">
        <v>408</v>
      </c>
      <c r="R1359" s="296">
        <v>0</v>
      </c>
      <c r="S1359" s="365">
        <v>3.701005019145013E-5</v>
      </c>
      <c r="T1359" s="365">
        <v>2.2989420242246658E-4</v>
      </c>
      <c r="U1359" s="365">
        <v>0.16098731417088269</v>
      </c>
      <c r="V1359" s="366"/>
      <c r="W1359" s="295"/>
      <c r="X1359" s="295"/>
      <c r="Y1359" s="295"/>
      <c r="Z1359" s="313"/>
      <c r="AA1359" s="313"/>
      <c r="AB1359" s="301"/>
      <c r="AC1359" s="295"/>
    </row>
    <row r="1360" spans="1:29" ht="15">
      <c r="A1360" s="247" t="s">
        <v>176</v>
      </c>
      <c r="B1360" s="287" t="s">
        <v>11161</v>
      </c>
      <c r="C1360" s="287" t="s">
        <v>4250</v>
      </c>
      <c r="D1360" s="305">
        <v>8</v>
      </c>
      <c r="E1360" s="287" t="s">
        <v>21</v>
      </c>
      <c r="F1360" s="362">
        <v>43707</v>
      </c>
      <c r="G1360" s="363" t="s">
        <v>8875</v>
      </c>
      <c r="H1360" s="363" t="s">
        <v>3011</v>
      </c>
      <c r="I1360" s="364">
        <v>6763089.5800000001</v>
      </c>
      <c r="J1360" s="364">
        <v>2</v>
      </c>
      <c r="K1360" s="363" t="s">
        <v>815</v>
      </c>
      <c r="L1360" s="292">
        <v>32.630000000000003</v>
      </c>
      <c r="M1360" s="293" t="s">
        <v>3012</v>
      </c>
      <c r="N1360" s="293" t="s">
        <v>3013</v>
      </c>
      <c r="O1360" s="294" t="s">
        <v>458</v>
      </c>
      <c r="P1360" s="295">
        <v>-13.677244999999999</v>
      </c>
      <c r="Q1360" s="295" t="s">
        <v>447</v>
      </c>
      <c r="R1360" s="296">
        <v>0</v>
      </c>
      <c r="S1360" s="365">
        <v>1.3890186312716163E-4</v>
      </c>
      <c r="T1360" s="365">
        <v>2.7097988932792312E-4</v>
      </c>
      <c r="U1360" s="365">
        <v>0.5125910394002382</v>
      </c>
      <c r="V1360" s="366"/>
      <c r="W1360" s="295"/>
      <c r="X1360" s="295"/>
      <c r="Y1360" s="295"/>
      <c r="Z1360" s="313"/>
      <c r="AA1360" s="313"/>
      <c r="AB1360" s="301"/>
      <c r="AC1360" s="295"/>
    </row>
    <row r="1361" spans="1:29" ht="15">
      <c r="A1361" s="247" t="s">
        <v>11162</v>
      </c>
      <c r="B1361" s="287" t="s">
        <v>11163</v>
      </c>
      <c r="C1361" s="287" t="s">
        <v>4252</v>
      </c>
      <c r="D1361" s="305">
        <v>9</v>
      </c>
      <c r="E1361" s="287" t="s">
        <v>21</v>
      </c>
      <c r="F1361" s="362">
        <v>43707</v>
      </c>
      <c r="G1361" s="363" t="s">
        <v>8875</v>
      </c>
      <c r="H1361" s="363" t="s">
        <v>3296</v>
      </c>
      <c r="I1361" s="364">
        <v>7246656.3200000003</v>
      </c>
      <c r="J1361" s="364">
        <v>1</v>
      </c>
      <c r="K1361" s="363" t="s">
        <v>815</v>
      </c>
      <c r="L1361" s="292">
        <v>17.12</v>
      </c>
      <c r="M1361" s="293" t="s">
        <v>3297</v>
      </c>
      <c r="N1361" s="293" t="s">
        <v>3298</v>
      </c>
      <c r="O1361" s="294" t="s">
        <v>458</v>
      </c>
      <c r="P1361" s="295">
        <v>-10.647178</v>
      </c>
      <c r="Q1361" s="295" t="s">
        <v>484</v>
      </c>
      <c r="R1361" s="296">
        <v>0</v>
      </c>
      <c r="S1361" s="365">
        <v>2.821614214595545E-4</v>
      </c>
      <c r="T1361" s="365">
        <v>3.0179200372983003E-4</v>
      </c>
      <c r="U1361" s="365">
        <v>0.93495327236088999</v>
      </c>
      <c r="V1361" s="366"/>
      <c r="W1361" s="295"/>
      <c r="X1361" s="295"/>
      <c r="Y1361" s="295"/>
      <c r="Z1361" s="313"/>
      <c r="AA1361" s="313"/>
      <c r="AB1361" s="301"/>
      <c r="AC1361" s="295"/>
    </row>
    <row r="1362" spans="1:29" ht="15">
      <c r="A1362" s="247" t="s">
        <v>176</v>
      </c>
      <c r="B1362" s="287" t="s">
        <v>11164</v>
      </c>
      <c r="C1362" s="287" t="s">
        <v>4254</v>
      </c>
      <c r="D1362" s="305">
        <v>10</v>
      </c>
      <c r="E1362" s="287" t="s">
        <v>21</v>
      </c>
      <c r="F1362" s="362">
        <v>43707</v>
      </c>
      <c r="G1362" s="363" t="s">
        <v>8875</v>
      </c>
      <c r="H1362" s="363" t="s">
        <v>2547</v>
      </c>
      <c r="I1362" s="364">
        <v>4339303.74</v>
      </c>
      <c r="J1362" s="364">
        <v>11</v>
      </c>
      <c r="K1362" s="363" t="s">
        <v>815</v>
      </c>
      <c r="L1362" s="292">
        <v>42.78</v>
      </c>
      <c r="M1362" s="293" t="s">
        <v>2548</v>
      </c>
      <c r="N1362" s="293" t="s">
        <v>2549</v>
      </c>
      <c r="O1362" s="294" t="s">
        <v>458</v>
      </c>
      <c r="P1362" s="295">
        <v>-15.571344</v>
      </c>
      <c r="Q1362" s="295" t="s">
        <v>484</v>
      </c>
      <c r="R1362" s="296">
        <v>0</v>
      </c>
      <c r="S1362" s="365">
        <v>1.239477091290422E-4</v>
      </c>
      <c r="T1362" s="365">
        <v>1.6366278026139344E-4</v>
      </c>
      <c r="U1362" s="365">
        <v>0.75733596197669106</v>
      </c>
      <c r="V1362" s="366"/>
      <c r="W1362" s="295"/>
      <c r="X1362" s="295"/>
      <c r="Y1362" s="295"/>
      <c r="Z1362" s="313"/>
      <c r="AA1362" s="313"/>
      <c r="AB1362" s="301"/>
      <c r="AC1362" s="295"/>
    </row>
    <row r="1363" spans="1:29" ht="15">
      <c r="A1363" s="247" t="s">
        <v>176</v>
      </c>
      <c r="B1363" s="287" t="s">
        <v>11165</v>
      </c>
      <c r="C1363" s="287" t="s">
        <v>4256</v>
      </c>
      <c r="D1363" s="305">
        <v>11</v>
      </c>
      <c r="E1363" s="287" t="s">
        <v>21</v>
      </c>
      <c r="F1363" s="362">
        <v>43707</v>
      </c>
      <c r="G1363" s="363" t="s">
        <v>8875</v>
      </c>
      <c r="H1363" s="363" t="s">
        <v>853</v>
      </c>
      <c r="I1363" s="364">
        <v>2870340.36</v>
      </c>
      <c r="J1363" s="364">
        <v>17</v>
      </c>
      <c r="K1363" s="363" t="s">
        <v>815</v>
      </c>
      <c r="L1363" s="292">
        <v>9.5500000000000007</v>
      </c>
      <c r="M1363" s="293" t="s">
        <v>854</v>
      </c>
      <c r="N1363" s="293" t="s">
        <v>855</v>
      </c>
      <c r="O1363" s="294" t="s">
        <v>458</v>
      </c>
      <c r="P1363" s="295">
        <v>-12.465626</v>
      </c>
      <c r="Q1363" s="295" t="s">
        <v>280</v>
      </c>
      <c r="R1363" s="296">
        <v>0</v>
      </c>
      <c r="S1363" s="365">
        <v>3.2713170348932114E-5</v>
      </c>
      <c r="T1363" s="365">
        <v>1.1045400912395267E-4</v>
      </c>
      <c r="U1363" s="365">
        <v>0.29617005854645839</v>
      </c>
      <c r="V1363" s="366"/>
      <c r="W1363" s="295"/>
      <c r="X1363" s="295"/>
      <c r="Y1363" s="295"/>
      <c r="Z1363" s="313"/>
      <c r="AA1363" s="313"/>
      <c r="AB1363" s="301"/>
      <c r="AC1363" s="295"/>
    </row>
    <row r="1364" spans="1:29" ht="15">
      <c r="A1364" s="247" t="s">
        <v>176</v>
      </c>
      <c r="B1364" s="287" t="s">
        <v>11166</v>
      </c>
      <c r="C1364" s="287" t="s">
        <v>4258</v>
      </c>
      <c r="D1364" s="305">
        <v>12</v>
      </c>
      <c r="E1364" s="287" t="s">
        <v>21</v>
      </c>
      <c r="F1364" s="362">
        <v>43707</v>
      </c>
      <c r="G1364" s="363" t="s">
        <v>8875</v>
      </c>
      <c r="H1364" s="363" t="s">
        <v>1331</v>
      </c>
      <c r="I1364" s="364">
        <v>7128775.6799999997</v>
      </c>
      <c r="J1364" s="364">
        <v>9</v>
      </c>
      <c r="K1364" s="363" t="s">
        <v>815</v>
      </c>
      <c r="L1364" s="292">
        <v>56.37</v>
      </c>
      <c r="M1364" s="293" t="s">
        <v>1332</v>
      </c>
      <c r="N1364" s="293" t="s">
        <v>1333</v>
      </c>
      <c r="O1364" s="294" t="s">
        <v>458</v>
      </c>
      <c r="P1364" s="295">
        <v>-5.8145340000000001</v>
      </c>
      <c r="Q1364" s="295" t="s">
        <v>408</v>
      </c>
      <c r="R1364" s="296">
        <v>0</v>
      </c>
      <c r="S1364" s="365">
        <v>5.7194012323908558E-5</v>
      </c>
      <c r="T1364" s="365">
        <v>2.9287745144346067E-4</v>
      </c>
      <c r="U1364" s="365">
        <v>0.19528308527005103</v>
      </c>
      <c r="V1364" s="366"/>
      <c r="W1364" s="295"/>
      <c r="X1364" s="295"/>
      <c r="Y1364" s="295"/>
      <c r="Z1364" s="313"/>
      <c r="AA1364" s="313"/>
      <c r="AB1364" s="301"/>
      <c r="AC1364" s="295"/>
    </row>
    <row r="1365" spans="1:29" ht="15">
      <c r="A1365" s="247" t="s">
        <v>176</v>
      </c>
      <c r="B1365" s="287" t="s">
        <v>9537</v>
      </c>
      <c r="C1365" s="287" t="s">
        <v>4260</v>
      </c>
      <c r="D1365" s="305">
        <v>13</v>
      </c>
      <c r="E1365" s="287" t="s">
        <v>21</v>
      </c>
      <c r="F1365" s="362">
        <v>43707</v>
      </c>
      <c r="G1365" s="363" t="s">
        <v>8875</v>
      </c>
      <c r="H1365" s="363" t="s">
        <v>6752</v>
      </c>
      <c r="I1365" s="364">
        <v>6672192.6699999999</v>
      </c>
      <c r="J1365" s="364">
        <v>89</v>
      </c>
      <c r="K1365" s="363" t="s">
        <v>815</v>
      </c>
      <c r="L1365" s="292">
        <v>49.27</v>
      </c>
      <c r="M1365" s="293" t="s">
        <v>6753</v>
      </c>
      <c r="N1365" s="293" t="s">
        <v>6754</v>
      </c>
      <c r="O1365" s="294" t="s">
        <v>458</v>
      </c>
      <c r="P1365" s="295">
        <v>-0.78533889999999995</v>
      </c>
      <c r="Q1365" s="295" t="s">
        <v>447</v>
      </c>
      <c r="R1365" s="296">
        <v>0</v>
      </c>
      <c r="S1365" s="365">
        <v>4.5346313325047049E-5</v>
      </c>
      <c r="T1365" s="365">
        <v>2.6930120773464145E-4</v>
      </c>
      <c r="U1365" s="365">
        <v>0.16838510939664808</v>
      </c>
      <c r="V1365" s="366"/>
      <c r="W1365" s="295"/>
      <c r="X1365" s="295"/>
      <c r="Y1365" s="295"/>
      <c r="Z1365" s="313"/>
      <c r="AA1365" s="313"/>
      <c r="AB1365" s="301"/>
      <c r="AC1365" s="295"/>
    </row>
    <row r="1366" spans="1:29" ht="15">
      <c r="A1366" s="247" t="s">
        <v>176</v>
      </c>
      <c r="B1366" s="287" t="s">
        <v>11167</v>
      </c>
      <c r="C1366" s="287" t="s">
        <v>4262</v>
      </c>
      <c r="D1366" s="305">
        <v>14</v>
      </c>
      <c r="E1366" s="287" t="s">
        <v>21</v>
      </c>
      <c r="F1366" s="362">
        <v>43707</v>
      </c>
      <c r="G1366" s="363" t="s">
        <v>8875</v>
      </c>
      <c r="H1366" s="363" t="s">
        <v>576</v>
      </c>
      <c r="I1366" s="364">
        <v>5596969.8399999999</v>
      </c>
      <c r="J1366" s="364">
        <v>50</v>
      </c>
      <c r="K1366" s="363" t="s">
        <v>815</v>
      </c>
      <c r="L1366" s="292">
        <v>42.68</v>
      </c>
      <c r="M1366" s="293" t="s">
        <v>577</v>
      </c>
      <c r="N1366" s="293" t="s">
        <v>578</v>
      </c>
      <c r="O1366" s="294" t="s">
        <v>458</v>
      </c>
      <c r="P1366" s="295">
        <v>-14.691179999999999</v>
      </c>
      <c r="Q1366" s="295" t="s">
        <v>447</v>
      </c>
      <c r="R1366" s="296">
        <v>0</v>
      </c>
      <c r="S1366" s="365">
        <v>9.006715769083419E-5</v>
      </c>
      <c r="T1366" s="365">
        <v>2.2425085098702651E-4</v>
      </c>
      <c r="U1366" s="365">
        <v>0.40163574539141794</v>
      </c>
      <c r="V1366" s="366"/>
      <c r="W1366" s="295"/>
      <c r="X1366" s="295"/>
      <c r="Y1366" s="295"/>
      <c r="Z1366" s="313"/>
      <c r="AA1366" s="313"/>
      <c r="AB1366" s="301"/>
      <c r="AC1366" s="295"/>
    </row>
    <row r="1367" spans="1:29" ht="15">
      <c r="A1367" s="247" t="s">
        <v>176</v>
      </c>
      <c r="B1367" s="287" t="s">
        <v>11168</v>
      </c>
      <c r="C1367" s="287" t="s">
        <v>4267</v>
      </c>
      <c r="D1367" s="305">
        <v>15</v>
      </c>
      <c r="E1367" s="287" t="s">
        <v>21</v>
      </c>
      <c r="F1367" s="362">
        <v>43707</v>
      </c>
      <c r="G1367" s="363" t="s">
        <v>8875</v>
      </c>
      <c r="H1367" s="363" t="s">
        <v>590</v>
      </c>
      <c r="I1367" s="364">
        <v>7142323.8600000003</v>
      </c>
      <c r="J1367" s="364">
        <v>17</v>
      </c>
      <c r="K1367" s="363" t="s">
        <v>815</v>
      </c>
      <c r="L1367" s="292">
        <v>51.06</v>
      </c>
      <c r="M1367" s="293" t="s">
        <v>591</v>
      </c>
      <c r="N1367" s="293" t="s">
        <v>592</v>
      </c>
      <c r="O1367" s="294" t="s">
        <v>458</v>
      </c>
      <c r="P1367" s="295">
        <v>-7.0622444</v>
      </c>
      <c r="Q1367" s="295" t="s">
        <v>280</v>
      </c>
      <c r="R1367" s="296">
        <v>0</v>
      </c>
      <c r="S1367" s="365">
        <v>8.7046326731970032E-5</v>
      </c>
      <c r="T1367" s="365">
        <v>2.935092126050074E-4</v>
      </c>
      <c r="U1367" s="365">
        <v>0.29657102058024115</v>
      </c>
      <c r="V1367" s="366"/>
      <c r="W1367" s="295"/>
      <c r="X1367" s="295"/>
      <c r="Y1367" s="295"/>
      <c r="Z1367" s="313"/>
      <c r="AA1367" s="313"/>
      <c r="AB1367" s="301"/>
      <c r="AC1367" s="295"/>
    </row>
    <row r="1368" spans="1:29" ht="15">
      <c r="A1368" s="247" t="s">
        <v>176</v>
      </c>
      <c r="B1368" s="287" t="s">
        <v>11169</v>
      </c>
      <c r="C1368" s="287" t="s">
        <v>4269</v>
      </c>
      <c r="D1368" s="305">
        <v>16</v>
      </c>
      <c r="E1368" s="287" t="s">
        <v>21</v>
      </c>
      <c r="F1368" s="362">
        <v>43707</v>
      </c>
      <c r="G1368" s="363" t="s">
        <v>8875</v>
      </c>
      <c r="H1368" s="363" t="s">
        <v>2584</v>
      </c>
      <c r="I1368" s="364">
        <v>3342179.6127999998</v>
      </c>
      <c r="J1368" s="364">
        <v>17</v>
      </c>
      <c r="K1368" s="363" t="s">
        <v>815</v>
      </c>
      <c r="L1368" s="292">
        <v>15.79</v>
      </c>
      <c r="M1368" s="293" t="s">
        <v>2585</v>
      </c>
      <c r="N1368" s="293" t="s">
        <v>2586</v>
      </c>
      <c r="O1368" s="294" t="s">
        <v>458</v>
      </c>
      <c r="P1368" s="295">
        <v>-19.025642000000001</v>
      </c>
      <c r="Q1368" s="295" t="s">
        <v>399</v>
      </c>
      <c r="R1368" s="296">
        <v>0</v>
      </c>
      <c r="S1368" s="365">
        <v>2.0917278155687356E-4</v>
      </c>
      <c r="T1368" s="365">
        <v>1.5162809805230925E-4</v>
      </c>
      <c r="U1368" s="365">
        <v>1.3795120049894203</v>
      </c>
      <c r="V1368" s="366"/>
      <c r="W1368" s="295"/>
      <c r="X1368" s="295"/>
      <c r="Y1368" s="295"/>
      <c r="Z1368" s="313"/>
      <c r="AA1368" s="313"/>
      <c r="AB1368" s="301"/>
      <c r="AC1368" s="295"/>
    </row>
    <row r="1369" spans="1:29" ht="15">
      <c r="A1369" s="247" t="s">
        <v>176</v>
      </c>
      <c r="B1369" s="287" t="s">
        <v>11170</v>
      </c>
      <c r="C1369" s="287" t="s">
        <v>4271</v>
      </c>
      <c r="D1369" s="305">
        <v>17</v>
      </c>
      <c r="E1369" s="287" t="s">
        <v>21</v>
      </c>
      <c r="F1369" s="362">
        <v>43707</v>
      </c>
      <c r="G1369" s="363" t="s">
        <v>8875</v>
      </c>
      <c r="H1369" s="363" t="s">
        <v>5417</v>
      </c>
      <c r="I1369" s="364">
        <v>4937693.8600000003</v>
      </c>
      <c r="J1369" s="364">
        <v>22</v>
      </c>
      <c r="K1369" s="363" t="s">
        <v>815</v>
      </c>
      <c r="L1369" s="292">
        <v>13.66</v>
      </c>
      <c r="M1369" s="293" t="s">
        <v>5418</v>
      </c>
      <c r="N1369" s="293" t="s">
        <v>5419</v>
      </c>
      <c r="O1369" s="294" t="s">
        <v>458</v>
      </c>
      <c r="P1369" s="295">
        <v>-15.102548000000001</v>
      </c>
      <c r="Q1369" s="295" t="s">
        <v>408</v>
      </c>
      <c r="R1369" s="296">
        <v>0</v>
      </c>
      <c r="S1369" s="365">
        <v>1.0488188476959907E-4</v>
      </c>
      <c r="T1369" s="365">
        <v>2.0889969576078359E-4</v>
      </c>
      <c r="U1369" s="365">
        <v>0.50206815470761634</v>
      </c>
      <c r="V1369" s="366"/>
      <c r="W1369" s="295"/>
      <c r="X1369" s="295"/>
      <c r="Y1369" s="295"/>
      <c r="Z1369" s="313"/>
      <c r="AA1369" s="313"/>
      <c r="AB1369" s="301"/>
      <c r="AC1369" s="295"/>
    </row>
    <row r="1370" spans="1:29" ht="15">
      <c r="A1370" s="247" t="s">
        <v>176</v>
      </c>
      <c r="B1370" s="287" t="s">
        <v>11171</v>
      </c>
      <c r="C1370" s="287" t="s">
        <v>4273</v>
      </c>
      <c r="D1370" s="305">
        <v>18</v>
      </c>
      <c r="E1370" s="287" t="s">
        <v>21</v>
      </c>
      <c r="F1370" s="362">
        <v>43707</v>
      </c>
      <c r="G1370" s="363" t="s">
        <v>8875</v>
      </c>
      <c r="H1370" s="363" t="s">
        <v>2898</v>
      </c>
      <c r="I1370" s="364">
        <v>5074428.7</v>
      </c>
      <c r="J1370" s="364">
        <v>22</v>
      </c>
      <c r="K1370" s="363" t="s">
        <v>815</v>
      </c>
      <c r="L1370" s="292">
        <v>31.9</v>
      </c>
      <c r="M1370" s="293" t="s">
        <v>2899</v>
      </c>
      <c r="N1370" s="293" t="s">
        <v>2900</v>
      </c>
      <c r="O1370" s="294" t="s">
        <v>458</v>
      </c>
      <c r="P1370" s="295">
        <v>-10.844046000000001</v>
      </c>
      <c r="Q1370" s="295" t="s">
        <v>408</v>
      </c>
      <c r="R1370" s="296">
        <v>0</v>
      </c>
      <c r="S1370" s="365">
        <v>2.3937114497665565E-4</v>
      </c>
      <c r="T1370" s="365">
        <v>2.0689468876917614E-4</v>
      </c>
      <c r="U1370" s="365">
        <v>1.1569709517469158</v>
      </c>
      <c r="V1370" s="366"/>
      <c r="W1370" s="295"/>
      <c r="X1370" s="295"/>
      <c r="Y1370" s="295"/>
      <c r="Z1370" s="313"/>
      <c r="AA1370" s="313"/>
      <c r="AB1370" s="301"/>
      <c r="AC1370" s="295"/>
    </row>
    <row r="1371" spans="1:29" ht="15">
      <c r="A1371" s="247" t="s">
        <v>176</v>
      </c>
      <c r="B1371" s="287" t="s">
        <v>11172</v>
      </c>
      <c r="C1371" s="287" t="s">
        <v>4275</v>
      </c>
      <c r="D1371" s="305">
        <v>19</v>
      </c>
      <c r="E1371" s="287" t="s">
        <v>21</v>
      </c>
      <c r="F1371" s="362">
        <v>43707</v>
      </c>
      <c r="G1371" s="363" t="s">
        <v>8875</v>
      </c>
      <c r="H1371" s="363" t="s">
        <v>612</v>
      </c>
      <c r="I1371" s="364">
        <v>4154070.9</v>
      </c>
      <c r="J1371" s="364">
        <v>30</v>
      </c>
      <c r="K1371" s="363" t="s">
        <v>815</v>
      </c>
      <c r="L1371" s="292">
        <v>37.590000000000003</v>
      </c>
      <c r="M1371" s="293" t="s">
        <v>613</v>
      </c>
      <c r="N1371" s="293" t="s">
        <v>614</v>
      </c>
      <c r="O1371" s="294" t="s">
        <v>458</v>
      </c>
      <c r="P1371" s="295">
        <v>-24.335749</v>
      </c>
      <c r="Q1371" s="295" t="s">
        <v>484</v>
      </c>
      <c r="R1371" s="296">
        <v>0</v>
      </c>
      <c r="S1371" s="365">
        <v>1.3885031656413627E-4</v>
      </c>
      <c r="T1371" s="365">
        <v>1.7339585568412589E-4</v>
      </c>
      <c r="U1371" s="365">
        <v>0.80077067595594098</v>
      </c>
      <c r="V1371" s="366"/>
      <c r="W1371" s="295"/>
      <c r="X1371" s="295"/>
      <c r="Y1371" s="295"/>
      <c r="Z1371" s="313"/>
      <c r="AA1371" s="313"/>
      <c r="AB1371" s="301"/>
      <c r="AC1371" s="295"/>
    </row>
    <row r="1372" spans="1:29" ht="15">
      <c r="A1372" s="247" t="s">
        <v>176</v>
      </c>
      <c r="B1372" s="287" t="s">
        <v>11173</v>
      </c>
      <c r="C1372" s="287" t="s">
        <v>4277</v>
      </c>
      <c r="D1372" s="305">
        <v>20</v>
      </c>
      <c r="E1372" s="287" t="s">
        <v>21</v>
      </c>
      <c r="F1372" s="362">
        <v>43707</v>
      </c>
      <c r="G1372" s="363" t="s">
        <v>8875</v>
      </c>
      <c r="H1372" s="363" t="s">
        <v>2594</v>
      </c>
      <c r="I1372" s="364">
        <v>6969124.568</v>
      </c>
      <c r="J1372" s="364">
        <v>7</v>
      </c>
      <c r="K1372" s="363" t="s">
        <v>815</v>
      </c>
      <c r="L1372" s="292">
        <v>44.36</v>
      </c>
      <c r="M1372" s="293" t="s">
        <v>2595</v>
      </c>
      <c r="N1372" s="293" t="s">
        <v>2596</v>
      </c>
      <c r="O1372" s="294" t="s">
        <v>458</v>
      </c>
      <c r="P1372" s="295">
        <v>-10.870004</v>
      </c>
      <c r="Q1372" s="295" t="s">
        <v>447</v>
      </c>
      <c r="R1372" s="296">
        <v>0</v>
      </c>
      <c r="S1372" s="365">
        <v>3.4083992627777133E-5</v>
      </c>
      <c r="T1372" s="365">
        <v>2.9020415394865988E-4</v>
      </c>
      <c r="U1372" s="365">
        <v>0.1174483278892243</v>
      </c>
      <c r="V1372" s="366"/>
      <c r="W1372" s="295"/>
      <c r="X1372" s="295"/>
      <c r="Y1372" s="295"/>
      <c r="Z1372" s="313"/>
      <c r="AA1372" s="313"/>
      <c r="AB1372" s="301"/>
      <c r="AC1372" s="295"/>
    </row>
    <row r="1373" spans="1:29" ht="15">
      <c r="A1373" s="247" t="s">
        <v>176</v>
      </c>
      <c r="B1373" s="287" t="s">
        <v>11174</v>
      </c>
      <c r="C1373" s="287" t="s">
        <v>4279</v>
      </c>
      <c r="D1373" s="305">
        <v>21</v>
      </c>
      <c r="E1373" s="287" t="s">
        <v>21</v>
      </c>
      <c r="F1373" s="362">
        <v>43707</v>
      </c>
      <c r="G1373" s="363" t="s">
        <v>8875</v>
      </c>
      <c r="H1373" s="363" t="s">
        <v>1386</v>
      </c>
      <c r="I1373" s="364">
        <v>4405589.7703999998</v>
      </c>
      <c r="J1373" s="364">
        <v>15</v>
      </c>
      <c r="K1373" s="363" t="s">
        <v>815</v>
      </c>
      <c r="L1373" s="292">
        <v>123.73</v>
      </c>
      <c r="M1373" s="293" t="s">
        <v>1387</v>
      </c>
      <c r="N1373" s="293" t="s">
        <v>1388</v>
      </c>
      <c r="O1373" s="294" t="s">
        <v>458</v>
      </c>
      <c r="P1373" s="295">
        <v>-5.5568220000000004</v>
      </c>
      <c r="Q1373" s="295" t="s">
        <v>408</v>
      </c>
      <c r="R1373" s="296">
        <v>0</v>
      </c>
      <c r="S1373" s="365">
        <v>6.3557666413818038E-5</v>
      </c>
      <c r="T1373" s="365">
        <v>1.7827837815782255E-4</v>
      </c>
      <c r="U1373" s="365">
        <v>0.35650799087679064</v>
      </c>
      <c r="V1373" s="366"/>
      <c r="W1373" s="295"/>
      <c r="X1373" s="295"/>
      <c r="Y1373" s="295"/>
      <c r="Z1373" s="313"/>
      <c r="AA1373" s="313"/>
      <c r="AB1373" s="301"/>
      <c r="AC1373" s="295"/>
    </row>
    <row r="1374" spans="1:29" ht="15">
      <c r="A1374" s="247" t="s">
        <v>176</v>
      </c>
      <c r="B1374" s="287" t="s">
        <v>11175</v>
      </c>
      <c r="C1374" s="287" t="s">
        <v>4281</v>
      </c>
      <c r="D1374" s="305">
        <v>22</v>
      </c>
      <c r="E1374" s="287" t="s">
        <v>21</v>
      </c>
      <c r="F1374" s="362">
        <v>43707</v>
      </c>
      <c r="G1374" s="363" t="s">
        <v>8875</v>
      </c>
      <c r="H1374" s="363" t="s">
        <v>933</v>
      </c>
      <c r="I1374" s="364">
        <v>4722932.1815999998</v>
      </c>
      <c r="J1374" s="364">
        <v>16</v>
      </c>
      <c r="K1374" s="363" t="s">
        <v>815</v>
      </c>
      <c r="L1374" s="292">
        <v>18.64</v>
      </c>
      <c r="M1374" s="293" t="s">
        <v>934</v>
      </c>
      <c r="N1374" s="293" t="s">
        <v>935</v>
      </c>
      <c r="O1374" s="294" t="s">
        <v>458</v>
      </c>
      <c r="P1374" s="295">
        <v>-12.611347</v>
      </c>
      <c r="Q1374" s="295" t="s">
        <v>447</v>
      </c>
      <c r="R1374" s="296">
        <v>0</v>
      </c>
      <c r="S1374" s="365">
        <v>3.3998344900412484E-6</v>
      </c>
      <c r="T1374" s="365">
        <v>1.9427458025192732E-4</v>
      </c>
      <c r="U1374" s="365">
        <v>1.7500151000879694E-2</v>
      </c>
      <c r="V1374" s="366"/>
      <c r="W1374" s="295"/>
      <c r="X1374" s="295"/>
      <c r="Y1374" s="295"/>
      <c r="Z1374" s="313"/>
      <c r="AA1374" s="313"/>
      <c r="AB1374" s="301"/>
      <c r="AC1374" s="295"/>
    </row>
    <row r="1375" spans="1:29" ht="15">
      <c r="A1375" s="247" t="s">
        <v>176</v>
      </c>
      <c r="B1375" s="287" t="s">
        <v>11176</v>
      </c>
      <c r="C1375" s="287" t="s">
        <v>4283</v>
      </c>
      <c r="D1375" s="305">
        <v>23</v>
      </c>
      <c r="E1375" s="287" t="s">
        <v>21</v>
      </c>
      <c r="F1375" s="362">
        <v>43707</v>
      </c>
      <c r="G1375" s="363" t="s">
        <v>8875</v>
      </c>
      <c r="H1375" s="363" t="s">
        <v>2603</v>
      </c>
      <c r="I1375" s="364">
        <v>3786769.9219999998</v>
      </c>
      <c r="J1375" s="364">
        <v>14</v>
      </c>
      <c r="K1375" s="363" t="s">
        <v>815</v>
      </c>
      <c r="L1375" s="292">
        <v>16.510000000000002</v>
      </c>
      <c r="M1375" s="293" t="s">
        <v>2604</v>
      </c>
      <c r="N1375" s="293" t="s">
        <v>2605</v>
      </c>
      <c r="O1375" s="294" t="s">
        <v>458</v>
      </c>
      <c r="P1375" s="295">
        <v>-36.377650000000003</v>
      </c>
      <c r="Q1375" s="295" t="s">
        <v>408</v>
      </c>
      <c r="R1375" s="296">
        <v>0</v>
      </c>
      <c r="S1375" s="365">
        <v>1.5931878573880947E-4</v>
      </c>
      <c r="T1375" s="365">
        <v>1.7022975924979109E-4</v>
      </c>
      <c r="U1375" s="365">
        <v>0.93590442964222775</v>
      </c>
      <c r="V1375" s="366"/>
      <c r="W1375" s="295"/>
      <c r="X1375" s="295"/>
      <c r="Y1375" s="295"/>
      <c r="Z1375" s="313"/>
      <c r="AA1375" s="313"/>
      <c r="AB1375" s="301"/>
      <c r="AC1375" s="295"/>
    </row>
    <row r="1376" spans="1:29" ht="15">
      <c r="A1376" s="247" t="s">
        <v>176</v>
      </c>
      <c r="B1376" s="287" t="s">
        <v>9539</v>
      </c>
      <c r="C1376" s="287" t="s">
        <v>4288</v>
      </c>
      <c r="D1376" s="305">
        <v>24</v>
      </c>
      <c r="E1376" s="287" t="s">
        <v>21</v>
      </c>
      <c r="F1376" s="362">
        <v>43707</v>
      </c>
      <c r="G1376" s="363" t="s">
        <v>8875</v>
      </c>
      <c r="H1376" s="363" t="s">
        <v>7272</v>
      </c>
      <c r="I1376" s="364">
        <v>4881894.1100000003</v>
      </c>
      <c r="J1376" s="364">
        <v>36</v>
      </c>
      <c r="K1376" s="363" t="s">
        <v>815</v>
      </c>
      <c r="L1376" s="292">
        <v>37.19</v>
      </c>
      <c r="M1376" s="293" t="s">
        <v>7273</v>
      </c>
      <c r="N1376" s="293" t="s">
        <v>7274</v>
      </c>
      <c r="O1376" s="294" t="s">
        <v>458</v>
      </c>
      <c r="P1376" s="295">
        <v>-6.9552240000000003</v>
      </c>
      <c r="Q1376" s="295" t="s">
        <v>408</v>
      </c>
      <c r="R1376" s="296">
        <v>0</v>
      </c>
      <c r="S1376" s="365">
        <v>1.9599753126619252E-7</v>
      </c>
      <c r="T1376" s="365">
        <v>2.048562346520462E-4</v>
      </c>
      <c r="U1376" s="365">
        <v>9.5675648631880588E-4</v>
      </c>
      <c r="V1376" s="366"/>
      <c r="W1376" s="295"/>
      <c r="X1376" s="295"/>
      <c r="Y1376" s="295"/>
      <c r="Z1376" s="313"/>
      <c r="AA1376" s="313"/>
      <c r="AB1376" s="301"/>
      <c r="AC1376" s="295"/>
    </row>
    <row r="1377" spans="1:29" ht="15">
      <c r="A1377" s="247" t="s">
        <v>176</v>
      </c>
      <c r="B1377" s="287" t="s">
        <v>11177</v>
      </c>
      <c r="C1377" s="287" t="s">
        <v>4290</v>
      </c>
      <c r="D1377" s="305">
        <v>25</v>
      </c>
      <c r="E1377" s="287" t="s">
        <v>21</v>
      </c>
      <c r="F1377" s="362">
        <v>43707</v>
      </c>
      <c r="G1377" s="363" t="s">
        <v>8875</v>
      </c>
      <c r="H1377" s="363" t="s">
        <v>1150</v>
      </c>
      <c r="I1377" s="364">
        <v>3022161.5024999999</v>
      </c>
      <c r="J1377" s="364">
        <v>20</v>
      </c>
      <c r="K1377" s="363" t="s">
        <v>815</v>
      </c>
      <c r="L1377" s="292">
        <v>28.53</v>
      </c>
      <c r="M1377" s="293" t="s">
        <v>1151</v>
      </c>
      <c r="N1377" s="293" t="s">
        <v>1152</v>
      </c>
      <c r="O1377" s="294" t="s">
        <v>458</v>
      </c>
      <c r="P1377" s="295">
        <v>-13.676244000000001</v>
      </c>
      <c r="Q1377" s="295" t="s">
        <v>447</v>
      </c>
      <c r="R1377" s="296">
        <v>0</v>
      </c>
      <c r="S1377" s="365">
        <v>5.7409658507071588E-8</v>
      </c>
      <c r="T1377" s="365">
        <v>1.2503752318276031E-4</v>
      </c>
      <c r="U1377" s="365">
        <v>4.5913944107129441E-4</v>
      </c>
      <c r="V1377" s="366"/>
      <c r="W1377" s="295"/>
      <c r="X1377" s="295"/>
      <c r="Y1377" s="295"/>
      <c r="Z1377" s="313"/>
      <c r="AA1377" s="313"/>
      <c r="AB1377" s="301"/>
      <c r="AC1377" s="295"/>
    </row>
    <row r="1378" spans="1:29" ht="15">
      <c r="A1378" s="247" t="s">
        <v>176</v>
      </c>
      <c r="B1378" s="287" t="s">
        <v>11178</v>
      </c>
      <c r="C1378" s="287" t="s">
        <v>4292</v>
      </c>
      <c r="D1378" s="305">
        <v>26</v>
      </c>
      <c r="E1378" s="287" t="s">
        <v>21</v>
      </c>
      <c r="F1378" s="362">
        <v>43707</v>
      </c>
      <c r="G1378" s="363" t="s">
        <v>8875</v>
      </c>
      <c r="H1378" s="363" t="s">
        <v>2610</v>
      </c>
      <c r="I1378" s="364">
        <v>4558950.72</v>
      </c>
      <c r="J1378" s="364">
        <v>7</v>
      </c>
      <c r="K1378" s="363" t="s">
        <v>815</v>
      </c>
      <c r="L1378" s="292">
        <v>14.76</v>
      </c>
      <c r="M1378" s="293" t="s">
        <v>2611</v>
      </c>
      <c r="N1378" s="293" t="s">
        <v>2612</v>
      </c>
      <c r="O1378" s="294" t="s">
        <v>458</v>
      </c>
      <c r="P1378" s="295">
        <v>-35.063789999999997</v>
      </c>
      <c r="Q1378" s="295" t="s">
        <v>408</v>
      </c>
      <c r="R1378" s="296">
        <v>0</v>
      </c>
      <c r="S1378" s="365">
        <v>1.0738869036378663E-4</v>
      </c>
      <c r="T1378" s="365">
        <v>1.9537134960213089E-4</v>
      </c>
      <c r="U1378" s="365">
        <v>0.5496644752799279</v>
      </c>
      <c r="V1378" s="366"/>
      <c r="W1378" s="295"/>
      <c r="X1378" s="295"/>
      <c r="Y1378" s="295"/>
      <c r="Z1378" s="313"/>
      <c r="AA1378" s="313"/>
      <c r="AB1378" s="301"/>
      <c r="AC1378" s="295"/>
    </row>
    <row r="1379" spans="1:29" ht="15">
      <c r="A1379" s="247" t="s">
        <v>176</v>
      </c>
      <c r="B1379" s="287" t="s">
        <v>11179</v>
      </c>
      <c r="C1379" s="287" t="s">
        <v>4294</v>
      </c>
      <c r="D1379" s="305">
        <v>27</v>
      </c>
      <c r="E1379" s="287" t="s">
        <v>21</v>
      </c>
      <c r="F1379" s="362">
        <v>43707</v>
      </c>
      <c r="G1379" s="363" t="s">
        <v>8875</v>
      </c>
      <c r="H1379" s="363" t="s">
        <v>1426</v>
      </c>
      <c r="I1379" s="364">
        <v>7318612.7865000004</v>
      </c>
      <c r="J1379" s="364">
        <v>2</v>
      </c>
      <c r="K1379" s="363" t="s">
        <v>815</v>
      </c>
      <c r="L1379" s="292">
        <v>118.89</v>
      </c>
      <c r="M1379" s="293" t="s">
        <v>1427</v>
      </c>
      <c r="N1379" s="293" t="s">
        <v>1428</v>
      </c>
      <c r="O1379" s="294" t="s">
        <v>458</v>
      </c>
      <c r="P1379" s="295">
        <v>-4.6515408000000003</v>
      </c>
      <c r="Q1379" s="295" t="s">
        <v>447</v>
      </c>
      <c r="R1379" s="296">
        <v>0</v>
      </c>
      <c r="S1379" s="365">
        <v>2.5671593548558827E-4</v>
      </c>
      <c r="T1379" s="365">
        <v>2.9213392607690844E-4</v>
      </c>
      <c r="U1379" s="365">
        <v>0.87876111800176238</v>
      </c>
      <c r="V1379" s="366"/>
      <c r="W1379" s="295"/>
      <c r="X1379" s="295"/>
      <c r="Y1379" s="295"/>
      <c r="Z1379" s="313"/>
      <c r="AA1379" s="313"/>
      <c r="AB1379" s="301"/>
      <c r="AC1379" s="295"/>
    </row>
    <row r="1380" spans="1:29" ht="15">
      <c r="A1380" s="247" t="s">
        <v>11180</v>
      </c>
      <c r="B1380" s="287" t="s">
        <v>11181</v>
      </c>
      <c r="C1380" s="287" t="s">
        <v>4296</v>
      </c>
      <c r="D1380" s="305">
        <v>28</v>
      </c>
      <c r="E1380" s="287" t="s">
        <v>21</v>
      </c>
      <c r="F1380" s="362">
        <v>43707</v>
      </c>
      <c r="G1380" s="363" t="s">
        <v>8875</v>
      </c>
      <c r="H1380" s="363" t="s">
        <v>670</v>
      </c>
      <c r="I1380" s="364">
        <v>6527070.0143999998</v>
      </c>
      <c r="J1380" s="364">
        <v>1</v>
      </c>
      <c r="K1380" s="363" t="s">
        <v>815</v>
      </c>
      <c r="L1380" s="292">
        <v>18.39</v>
      </c>
      <c r="M1380" s="293" t="s">
        <v>671</v>
      </c>
      <c r="N1380" s="293" t="s">
        <v>672</v>
      </c>
      <c r="O1380" s="294" t="s">
        <v>458</v>
      </c>
      <c r="P1380" s="295">
        <v>-26.994842999999999</v>
      </c>
      <c r="Q1380" s="295" t="s">
        <v>484</v>
      </c>
      <c r="R1380" s="296">
        <v>0</v>
      </c>
      <c r="S1380" s="365">
        <v>1.1304862415569445E-4</v>
      </c>
      <c r="T1380" s="365">
        <v>2.7063376238452535E-4</v>
      </c>
      <c r="U1380" s="365">
        <v>0.41771811158975519</v>
      </c>
      <c r="V1380" s="366"/>
      <c r="W1380" s="295"/>
      <c r="X1380" s="295"/>
      <c r="Y1380" s="295"/>
      <c r="Z1380" s="313"/>
      <c r="AA1380" s="313"/>
      <c r="AB1380" s="301"/>
      <c r="AC1380" s="295"/>
    </row>
    <row r="1381" spans="1:29" ht="15">
      <c r="A1381" s="247" t="s">
        <v>176</v>
      </c>
      <c r="B1381" s="287" t="s">
        <v>11182</v>
      </c>
      <c r="C1381" s="287" t="s">
        <v>4298</v>
      </c>
      <c r="D1381" s="305">
        <v>29</v>
      </c>
      <c r="E1381" s="287" t="s">
        <v>21</v>
      </c>
      <c r="F1381" s="362">
        <v>43707</v>
      </c>
      <c r="G1381" s="363" t="s">
        <v>8875</v>
      </c>
      <c r="H1381" s="363" t="s">
        <v>951</v>
      </c>
      <c r="I1381" s="364">
        <v>3062573.99</v>
      </c>
      <c r="J1381" s="364">
        <v>11</v>
      </c>
      <c r="K1381" s="363" t="s">
        <v>815</v>
      </c>
      <c r="L1381" s="292">
        <v>17.57</v>
      </c>
      <c r="M1381" s="293" t="s">
        <v>952</v>
      </c>
      <c r="N1381" s="293" t="s">
        <v>953</v>
      </c>
      <c r="O1381" s="294" t="s">
        <v>458</v>
      </c>
      <c r="P1381" s="295">
        <v>-38.264229999999998</v>
      </c>
      <c r="Q1381" s="295" t="s">
        <v>456</v>
      </c>
      <c r="R1381" s="296">
        <v>0</v>
      </c>
      <c r="S1381" s="365">
        <v>1.9748215168969289E-5</v>
      </c>
      <c r="T1381" s="365">
        <v>1.2538336646066315E-4</v>
      </c>
      <c r="U1381" s="365">
        <v>0.15750267141826144</v>
      </c>
      <c r="V1381" s="366"/>
      <c r="W1381" s="295"/>
      <c r="X1381" s="295"/>
      <c r="Y1381" s="295"/>
      <c r="Z1381" s="313"/>
      <c r="AA1381" s="313"/>
      <c r="AB1381" s="301"/>
      <c r="AC1381" s="295"/>
    </row>
    <row r="1382" spans="1:29" ht="15">
      <c r="A1382" s="247" t="s">
        <v>176</v>
      </c>
      <c r="B1382" s="287" t="s">
        <v>11183</v>
      </c>
      <c r="C1382" s="287" t="s">
        <v>4300</v>
      </c>
      <c r="D1382" s="305">
        <v>30</v>
      </c>
      <c r="E1382" s="287" t="s">
        <v>21</v>
      </c>
      <c r="F1382" s="362">
        <v>43707</v>
      </c>
      <c r="G1382" s="363" t="s">
        <v>8875</v>
      </c>
      <c r="H1382" s="363" t="s">
        <v>961</v>
      </c>
      <c r="I1382" s="364">
        <v>6461583.2000000002</v>
      </c>
      <c r="J1382" s="364">
        <v>7</v>
      </c>
      <c r="K1382" s="363" t="s">
        <v>815</v>
      </c>
      <c r="L1382" s="292">
        <v>16.600000000000001</v>
      </c>
      <c r="M1382" s="293" t="s">
        <v>962</v>
      </c>
      <c r="N1382" s="293" t="s">
        <v>963</v>
      </c>
      <c r="O1382" s="294" t="s">
        <v>458</v>
      </c>
      <c r="P1382" s="295">
        <v>16.983795000000001</v>
      </c>
      <c r="Q1382" s="295" t="s">
        <v>408</v>
      </c>
      <c r="R1382" s="296">
        <v>0</v>
      </c>
      <c r="S1382" s="365">
        <v>6.2728715811422153E-5</v>
      </c>
      <c r="T1382" s="365">
        <v>2.5972802227334672E-4</v>
      </c>
      <c r="U1382" s="365">
        <v>0.24151693476264294</v>
      </c>
      <c r="V1382" s="366"/>
      <c r="W1382" s="295"/>
      <c r="X1382" s="295"/>
      <c r="Y1382" s="295"/>
      <c r="Z1382" s="313"/>
      <c r="AA1382" s="313"/>
      <c r="AB1382" s="301"/>
      <c r="AC1382" s="295"/>
    </row>
    <row r="1383" spans="1:29" ht="15">
      <c r="A1383" s="247" t="s">
        <v>176</v>
      </c>
      <c r="B1383" s="287" t="s">
        <v>11184</v>
      </c>
      <c r="C1383" s="287" t="s">
        <v>4305</v>
      </c>
      <c r="D1383" s="305">
        <v>31</v>
      </c>
      <c r="E1383" s="287" t="s">
        <v>21</v>
      </c>
      <c r="F1383" s="362">
        <v>43707</v>
      </c>
      <c r="G1383" s="363" t="s">
        <v>8875</v>
      </c>
      <c r="H1383" s="363" t="s">
        <v>2636</v>
      </c>
      <c r="I1383" s="364">
        <v>3046582.5392</v>
      </c>
      <c r="J1383" s="364">
        <v>41</v>
      </c>
      <c r="K1383" s="363" t="s">
        <v>815</v>
      </c>
      <c r="L1383" s="292">
        <v>28.97</v>
      </c>
      <c r="M1383" s="293" t="s">
        <v>2637</v>
      </c>
      <c r="N1383" s="293" t="s">
        <v>2638</v>
      </c>
      <c r="O1383" s="294" t="s">
        <v>458</v>
      </c>
      <c r="P1383" s="295">
        <v>-12.503778000000001</v>
      </c>
      <c r="Q1383" s="295" t="s">
        <v>404</v>
      </c>
      <c r="R1383" s="296">
        <v>0</v>
      </c>
      <c r="S1383" s="365">
        <v>6.0024781875841922E-6</v>
      </c>
      <c r="T1383" s="365">
        <v>1.2720563360014362E-4</v>
      </c>
      <c r="U1383" s="365">
        <v>4.7187204038873755E-2</v>
      </c>
      <c r="V1383" s="366"/>
      <c r="W1383" s="295"/>
      <c r="X1383" s="295"/>
      <c r="Y1383" s="295"/>
      <c r="Z1383" s="313"/>
      <c r="AA1383" s="313"/>
      <c r="AB1383" s="301"/>
      <c r="AC1383" s="295"/>
    </row>
    <row r="1384" spans="1:29" ht="15">
      <c r="A1384" s="247" t="s">
        <v>176</v>
      </c>
      <c r="B1384" s="287" t="s">
        <v>11185</v>
      </c>
      <c r="C1384" s="287" t="s">
        <v>4307</v>
      </c>
      <c r="D1384" s="305">
        <v>32</v>
      </c>
      <c r="E1384" s="287" t="s">
        <v>21</v>
      </c>
      <c r="F1384" s="362">
        <v>43707</v>
      </c>
      <c r="G1384" s="363" t="s">
        <v>8875</v>
      </c>
      <c r="H1384" s="363" t="s">
        <v>691</v>
      </c>
      <c r="I1384" s="364">
        <v>5678405.4000000004</v>
      </c>
      <c r="J1384" s="364">
        <v>4</v>
      </c>
      <c r="K1384" s="363" t="s">
        <v>815</v>
      </c>
      <c r="L1384" s="292">
        <v>75.8</v>
      </c>
      <c r="M1384" s="293" t="s">
        <v>692</v>
      </c>
      <c r="N1384" s="293" t="s">
        <v>693</v>
      </c>
      <c r="O1384" s="294" t="s">
        <v>458</v>
      </c>
      <c r="P1384" s="295">
        <v>-14.754830999999999</v>
      </c>
      <c r="Q1384" s="295" t="s">
        <v>404</v>
      </c>
      <c r="R1384" s="296">
        <v>0</v>
      </c>
      <c r="S1384" s="365">
        <v>1.8796406231134873E-4</v>
      </c>
      <c r="T1384" s="365">
        <v>2.1887742208836654E-4</v>
      </c>
      <c r="U1384" s="365">
        <v>0.85876405395282263</v>
      </c>
      <c r="V1384" s="366"/>
      <c r="W1384" s="295"/>
      <c r="X1384" s="295"/>
      <c r="Y1384" s="295"/>
      <c r="Z1384" s="313"/>
      <c r="AA1384" s="313"/>
      <c r="AB1384" s="301"/>
      <c r="AC1384" s="295"/>
    </row>
    <row r="1385" spans="1:29" ht="15">
      <c r="A1385" s="247" t="s">
        <v>176</v>
      </c>
      <c r="B1385" s="287" t="s">
        <v>9540</v>
      </c>
      <c r="C1385" s="287" t="s">
        <v>4309</v>
      </c>
      <c r="D1385" s="305">
        <v>33</v>
      </c>
      <c r="E1385" s="287" t="s">
        <v>21</v>
      </c>
      <c r="F1385" s="362">
        <v>43707</v>
      </c>
      <c r="G1385" s="363" t="s">
        <v>8875</v>
      </c>
      <c r="H1385" s="363" t="s">
        <v>3681</v>
      </c>
      <c r="I1385" s="364">
        <v>5667188.8679999998</v>
      </c>
      <c r="J1385" s="364">
        <v>73</v>
      </c>
      <c r="K1385" s="363" t="s">
        <v>815</v>
      </c>
      <c r="L1385" s="292">
        <v>14.37</v>
      </c>
      <c r="M1385" s="293" t="s">
        <v>3682</v>
      </c>
      <c r="N1385" s="293" t="s">
        <v>3683</v>
      </c>
      <c r="O1385" s="294" t="s">
        <v>458</v>
      </c>
      <c r="P1385" s="295">
        <v>-12.484776999999999</v>
      </c>
      <c r="Q1385" s="295" t="s">
        <v>399</v>
      </c>
      <c r="R1385" s="296">
        <v>0</v>
      </c>
      <c r="S1385" s="365">
        <v>8.3953449619230116E-6</v>
      </c>
      <c r="T1385" s="365">
        <v>2.3476209707101381E-4</v>
      </c>
      <c r="U1385" s="365">
        <v>3.5761075006002702E-2</v>
      </c>
      <c r="V1385" s="366"/>
      <c r="W1385" s="295"/>
      <c r="X1385" s="295"/>
      <c r="Y1385" s="295"/>
      <c r="Z1385" s="313"/>
      <c r="AA1385" s="313"/>
      <c r="AB1385" s="301"/>
      <c r="AC1385" s="295"/>
    </row>
    <row r="1386" spans="1:29" ht="15">
      <c r="A1386" s="247" t="s">
        <v>176</v>
      </c>
      <c r="B1386" s="287" t="s">
        <v>11186</v>
      </c>
      <c r="C1386" s="287" t="s">
        <v>4311</v>
      </c>
      <c r="D1386" s="305">
        <v>34</v>
      </c>
      <c r="E1386" s="287" t="s">
        <v>21</v>
      </c>
      <c r="F1386" s="362">
        <v>43707</v>
      </c>
      <c r="G1386" s="363" t="s">
        <v>8875</v>
      </c>
      <c r="H1386" s="363" t="s">
        <v>3408</v>
      </c>
      <c r="I1386" s="364">
        <v>4816545.9000000004</v>
      </c>
      <c r="J1386" s="364">
        <v>58</v>
      </c>
      <c r="K1386" s="363" t="s">
        <v>815</v>
      </c>
      <c r="L1386" s="292">
        <v>33.9</v>
      </c>
      <c r="M1386" s="293" t="s">
        <v>3409</v>
      </c>
      <c r="N1386" s="293" t="s">
        <v>3410</v>
      </c>
      <c r="O1386" s="294" t="s">
        <v>458</v>
      </c>
      <c r="P1386" s="295">
        <v>-9.4067279999999993</v>
      </c>
      <c r="Q1386" s="295" t="s">
        <v>447</v>
      </c>
      <c r="R1386" s="296">
        <v>0</v>
      </c>
      <c r="S1386" s="365">
        <v>1.2621220929416207E-5</v>
      </c>
      <c r="T1386" s="365">
        <v>2.0097598704823201E-4</v>
      </c>
      <c r="U1386" s="365">
        <v>6.279964643928955E-2</v>
      </c>
      <c r="V1386" s="366"/>
      <c r="W1386" s="295"/>
      <c r="X1386" s="295"/>
      <c r="Y1386" s="295"/>
      <c r="Z1386" s="313"/>
      <c r="AA1386" s="313"/>
      <c r="AB1386" s="301"/>
      <c r="AC1386" s="295"/>
    </row>
    <row r="1387" spans="1:29" ht="15">
      <c r="A1387" s="247" t="s">
        <v>176</v>
      </c>
      <c r="B1387" s="287" t="s">
        <v>11187</v>
      </c>
      <c r="C1387" s="287" t="s">
        <v>4313</v>
      </c>
      <c r="D1387" s="305">
        <v>35</v>
      </c>
      <c r="E1387" s="287" t="s">
        <v>21</v>
      </c>
      <c r="F1387" s="362">
        <v>43707</v>
      </c>
      <c r="G1387" s="363" t="s">
        <v>8875</v>
      </c>
      <c r="H1387" s="363" t="s">
        <v>3249</v>
      </c>
      <c r="I1387" s="364">
        <v>4610641.28</v>
      </c>
      <c r="J1387" s="364">
        <v>17</v>
      </c>
      <c r="K1387" s="363" t="s">
        <v>815</v>
      </c>
      <c r="L1387" s="292">
        <v>88.34</v>
      </c>
      <c r="M1387" s="293" t="s">
        <v>3250</v>
      </c>
      <c r="N1387" s="293" t="s">
        <v>3251</v>
      </c>
      <c r="O1387" s="294" t="s">
        <v>458</v>
      </c>
      <c r="P1387" s="295">
        <v>-15.245139999999999</v>
      </c>
      <c r="Q1387" s="295" t="s">
        <v>399</v>
      </c>
      <c r="R1387" s="296">
        <v>0</v>
      </c>
      <c r="S1387" s="365">
        <v>1.5707300337650238E-5</v>
      </c>
      <c r="T1387" s="365">
        <v>1.8541693465089313E-4</v>
      </c>
      <c r="U1387" s="365">
        <v>8.471340747394121E-2</v>
      </c>
      <c r="V1387" s="366"/>
      <c r="W1387" s="295"/>
      <c r="X1387" s="295"/>
      <c r="Y1387" s="295"/>
      <c r="Z1387" s="313"/>
      <c r="AA1387" s="313"/>
      <c r="AB1387" s="301"/>
      <c r="AC1387" s="295"/>
    </row>
    <row r="1388" spans="1:29" ht="15">
      <c r="A1388" s="247" t="s">
        <v>176</v>
      </c>
      <c r="B1388" s="287" t="s">
        <v>11188</v>
      </c>
      <c r="C1388" s="287" t="s">
        <v>4315</v>
      </c>
      <c r="D1388" s="305">
        <v>36</v>
      </c>
      <c r="E1388" s="287" t="s">
        <v>21</v>
      </c>
      <c r="F1388" s="362">
        <v>43707</v>
      </c>
      <c r="G1388" s="363" t="s">
        <v>8875</v>
      </c>
      <c r="H1388" s="363" t="s">
        <v>8100</v>
      </c>
      <c r="I1388" s="364">
        <v>6334858.25</v>
      </c>
      <c r="J1388" s="364">
        <v>6</v>
      </c>
      <c r="K1388" s="363" t="s">
        <v>815</v>
      </c>
      <c r="L1388" s="292">
        <v>53.47</v>
      </c>
      <c r="M1388" s="293" t="s">
        <v>8101</v>
      </c>
      <c r="N1388" s="293" t="s">
        <v>8102</v>
      </c>
      <c r="O1388" s="294" t="s">
        <v>458</v>
      </c>
      <c r="P1388" s="295">
        <v>-11.488163</v>
      </c>
      <c r="Q1388" s="295" t="s">
        <v>408</v>
      </c>
      <c r="R1388" s="296">
        <v>0</v>
      </c>
      <c r="S1388" s="365">
        <v>3.8990756673386727E-5</v>
      </c>
      <c r="T1388" s="365">
        <v>2.6624984340847558E-4</v>
      </c>
      <c r="U1388" s="365">
        <v>0.14644424264906639</v>
      </c>
      <c r="V1388" s="366"/>
      <c r="W1388" s="295"/>
      <c r="X1388" s="295"/>
      <c r="Y1388" s="295"/>
      <c r="Z1388" s="313"/>
      <c r="AA1388" s="313"/>
      <c r="AB1388" s="301"/>
      <c r="AC1388" s="295"/>
    </row>
    <row r="1389" spans="1:29" ht="15">
      <c r="A1389" s="247" t="s">
        <v>176</v>
      </c>
      <c r="B1389" s="287" t="s">
        <v>11189</v>
      </c>
      <c r="C1389" s="287" t="s">
        <v>4320</v>
      </c>
      <c r="D1389" s="305">
        <v>37</v>
      </c>
      <c r="E1389" s="287" t="s">
        <v>21</v>
      </c>
      <c r="F1389" s="362">
        <v>43707</v>
      </c>
      <c r="G1389" s="363" t="s">
        <v>8875</v>
      </c>
      <c r="H1389" s="363" t="s">
        <v>1190</v>
      </c>
      <c r="I1389" s="364">
        <v>4835816.6849999996</v>
      </c>
      <c r="J1389" s="364">
        <v>11</v>
      </c>
      <c r="K1389" s="363" t="s">
        <v>815</v>
      </c>
      <c r="L1389" s="292">
        <v>32.81</v>
      </c>
      <c r="M1389" s="293" t="s">
        <v>1191</v>
      </c>
      <c r="N1389" s="293" t="s">
        <v>1192</v>
      </c>
      <c r="O1389" s="294" t="s">
        <v>458</v>
      </c>
      <c r="P1389" s="295">
        <v>-2.1473230000000001</v>
      </c>
      <c r="Q1389" s="295" t="s">
        <v>395</v>
      </c>
      <c r="R1389" s="296">
        <v>0</v>
      </c>
      <c r="S1389" s="365">
        <v>7.6078987077502267E-5</v>
      </c>
      <c r="T1389" s="365">
        <v>1.9949770877640386E-4</v>
      </c>
      <c r="U1389" s="365">
        <v>0.38135268592368271</v>
      </c>
      <c r="V1389" s="366"/>
      <c r="W1389" s="295"/>
      <c r="X1389" s="295"/>
      <c r="Y1389" s="295"/>
      <c r="Z1389" s="313"/>
      <c r="AA1389" s="313"/>
      <c r="AB1389" s="301"/>
      <c r="AC1389" s="295"/>
    </row>
    <row r="1390" spans="1:29" ht="15">
      <c r="A1390" s="247" t="s">
        <v>176</v>
      </c>
      <c r="B1390" s="287" t="s">
        <v>11190</v>
      </c>
      <c r="C1390" s="287" t="s">
        <v>4325</v>
      </c>
      <c r="D1390" s="305">
        <v>38</v>
      </c>
      <c r="E1390" s="287" t="s">
        <v>21</v>
      </c>
      <c r="F1390" s="362">
        <v>43707</v>
      </c>
      <c r="G1390" s="363" t="s">
        <v>8875</v>
      </c>
      <c r="H1390" s="363" t="s">
        <v>1197</v>
      </c>
      <c r="I1390" s="364">
        <v>6764711.9400000004</v>
      </c>
      <c r="J1390" s="364">
        <v>9</v>
      </c>
      <c r="K1390" s="363" t="s">
        <v>815</v>
      </c>
      <c r="L1390" s="292">
        <v>80.22</v>
      </c>
      <c r="M1390" s="293" t="s">
        <v>1198</v>
      </c>
      <c r="N1390" s="293" t="s">
        <v>1199</v>
      </c>
      <c r="O1390" s="294" t="s">
        <v>458</v>
      </c>
      <c r="P1390" s="295">
        <v>-1.0606825</v>
      </c>
      <c r="Q1390" s="295" t="s">
        <v>484</v>
      </c>
      <c r="R1390" s="296">
        <v>0</v>
      </c>
      <c r="S1390" s="365">
        <v>2.8729468004080028E-5</v>
      </c>
      <c r="T1390" s="365">
        <v>2.7415934344340013E-4</v>
      </c>
      <c r="U1390" s="365">
        <v>0.10479113220524323</v>
      </c>
      <c r="V1390" s="366"/>
      <c r="W1390" s="295"/>
      <c r="X1390" s="295"/>
      <c r="Y1390" s="295"/>
      <c r="Z1390" s="313"/>
      <c r="AA1390" s="313"/>
      <c r="AB1390" s="301"/>
      <c r="AC1390" s="295"/>
    </row>
    <row r="1391" spans="1:29" ht="15">
      <c r="A1391" s="247" t="s">
        <v>176</v>
      </c>
      <c r="B1391" s="287" t="s">
        <v>11191</v>
      </c>
      <c r="C1391" s="287" t="s">
        <v>4327</v>
      </c>
      <c r="D1391" s="305">
        <v>39</v>
      </c>
      <c r="E1391" s="287" t="s">
        <v>21</v>
      </c>
      <c r="F1391" s="362">
        <v>43707</v>
      </c>
      <c r="G1391" s="363" t="s">
        <v>8875</v>
      </c>
      <c r="H1391" s="363" t="s">
        <v>2959</v>
      </c>
      <c r="I1391" s="364">
        <v>6200133.2800000003</v>
      </c>
      <c r="J1391" s="364">
        <v>22</v>
      </c>
      <c r="K1391" s="363" t="s">
        <v>815</v>
      </c>
      <c r="L1391" s="292">
        <v>39.82</v>
      </c>
      <c r="M1391" s="293" t="s">
        <v>2960</v>
      </c>
      <c r="N1391" s="293" t="s">
        <v>2961</v>
      </c>
      <c r="O1391" s="294" t="s">
        <v>458</v>
      </c>
      <c r="P1391" s="295">
        <v>-4.714048</v>
      </c>
      <c r="Q1391" s="295" t="s">
        <v>447</v>
      </c>
      <c r="R1391" s="296">
        <v>0</v>
      </c>
      <c r="S1391" s="365">
        <v>1.2685270498756366E-5</v>
      </c>
      <c r="T1391" s="365">
        <v>2.6652333504991583E-4</v>
      </c>
      <c r="U1391" s="365">
        <v>4.7595346562733822E-2</v>
      </c>
      <c r="V1391" s="366"/>
      <c r="W1391" s="295"/>
      <c r="X1391" s="295"/>
      <c r="Y1391" s="295"/>
      <c r="Z1391" s="313"/>
      <c r="AA1391" s="313"/>
      <c r="AB1391" s="301"/>
      <c r="AC1391" s="295"/>
    </row>
    <row r="1392" spans="1:29" ht="15">
      <c r="A1392" s="247" t="s">
        <v>176</v>
      </c>
      <c r="B1392" s="287" t="s">
        <v>11192</v>
      </c>
      <c r="C1392" s="287" t="s">
        <v>4329</v>
      </c>
      <c r="D1392" s="305">
        <v>40</v>
      </c>
      <c r="E1392" s="287" t="s">
        <v>21</v>
      </c>
      <c r="F1392" s="362">
        <v>43707</v>
      </c>
      <c r="G1392" s="363" t="s">
        <v>8875</v>
      </c>
      <c r="H1392" s="363" t="s">
        <v>3413</v>
      </c>
      <c r="I1392" s="364">
        <v>6565693.2400000002</v>
      </c>
      <c r="J1392" s="364">
        <v>15</v>
      </c>
      <c r="K1392" s="363" t="s">
        <v>815</v>
      </c>
      <c r="L1392" s="292">
        <v>46.52</v>
      </c>
      <c r="M1392" s="293" t="s">
        <v>3414</v>
      </c>
      <c r="N1392" s="293" t="s">
        <v>3415</v>
      </c>
      <c r="O1392" s="294" t="s">
        <v>458</v>
      </c>
      <c r="P1392" s="295">
        <v>2.3542404000000001</v>
      </c>
      <c r="Q1392" s="295" t="s">
        <v>404</v>
      </c>
      <c r="R1392" s="296">
        <v>0</v>
      </c>
      <c r="S1392" s="365">
        <v>7.1483151336005325E-5</v>
      </c>
      <c r="T1392" s="365">
        <v>2.6895619851797001E-4</v>
      </c>
      <c r="U1392" s="365">
        <v>0.26577989921741574</v>
      </c>
      <c r="V1392" s="366"/>
      <c r="W1392" s="295"/>
      <c r="X1392" s="295"/>
      <c r="Y1392" s="295"/>
      <c r="Z1392" s="313"/>
      <c r="AA1392" s="313"/>
      <c r="AB1392" s="301"/>
      <c r="AC1392" s="295"/>
    </row>
    <row r="1393" spans="1:29" ht="15">
      <c r="A1393" s="247" t="s">
        <v>11193</v>
      </c>
      <c r="B1393" s="287" t="s">
        <v>11194</v>
      </c>
      <c r="C1393" s="287" t="s">
        <v>4331</v>
      </c>
      <c r="D1393" s="305">
        <v>41</v>
      </c>
      <c r="E1393" s="287" t="s">
        <v>21</v>
      </c>
      <c r="F1393" s="362">
        <v>43707</v>
      </c>
      <c r="G1393" s="363" t="s">
        <v>8875</v>
      </c>
      <c r="H1393" s="363" t="s">
        <v>2660</v>
      </c>
      <c r="I1393" s="364">
        <v>5991308.4000000004</v>
      </c>
      <c r="J1393" s="364">
        <v>1</v>
      </c>
      <c r="K1393" s="363" t="s">
        <v>815</v>
      </c>
      <c r="L1393" s="292">
        <v>20.65</v>
      </c>
      <c r="M1393" s="293" t="s">
        <v>2661</v>
      </c>
      <c r="N1393" s="293" t="s">
        <v>2662</v>
      </c>
      <c r="O1393" s="294" t="s">
        <v>458</v>
      </c>
      <c r="P1393" s="295">
        <v>-33.236342999999998</v>
      </c>
      <c r="Q1393" s="295" t="s">
        <v>408</v>
      </c>
      <c r="R1393" s="296">
        <v>0</v>
      </c>
      <c r="S1393" s="365">
        <v>1.0075130260037378E-4</v>
      </c>
      <c r="T1393" s="365">
        <v>2.4948429392015255E-4</v>
      </c>
      <c r="U1393" s="365">
        <v>0.40383825778074522</v>
      </c>
      <c r="V1393" s="366"/>
      <c r="W1393" s="295"/>
      <c r="X1393" s="295"/>
      <c r="Y1393" s="295"/>
      <c r="Z1393" s="313"/>
      <c r="AA1393" s="313"/>
      <c r="AB1393" s="301"/>
      <c r="AC1393" s="295"/>
    </row>
    <row r="1394" spans="1:29" ht="15">
      <c r="A1394" s="247" t="s">
        <v>176</v>
      </c>
      <c r="B1394" s="287" t="s">
        <v>11195</v>
      </c>
      <c r="C1394" s="287" t="s">
        <v>4333</v>
      </c>
      <c r="D1394" s="305">
        <v>42</v>
      </c>
      <c r="E1394" s="287" t="s">
        <v>21</v>
      </c>
      <c r="F1394" s="362">
        <v>43707</v>
      </c>
      <c r="G1394" s="363" t="s">
        <v>8875</v>
      </c>
      <c r="H1394" s="363" t="s">
        <v>1489</v>
      </c>
      <c r="I1394" s="364">
        <v>3932260.5622</v>
      </c>
      <c r="J1394" s="364">
        <v>34</v>
      </c>
      <c r="K1394" s="363" t="s">
        <v>815</v>
      </c>
      <c r="L1394" s="292">
        <v>37.99</v>
      </c>
      <c r="M1394" s="293" t="s">
        <v>1490</v>
      </c>
      <c r="N1394" s="293" t="s">
        <v>1491</v>
      </c>
      <c r="O1394" s="294" t="s">
        <v>458</v>
      </c>
      <c r="P1394" s="295">
        <v>-13.952434999999999</v>
      </c>
      <c r="Q1394" s="295" t="s">
        <v>280</v>
      </c>
      <c r="R1394" s="296">
        <v>0</v>
      </c>
      <c r="S1394" s="365">
        <v>1.1382539346895725E-4</v>
      </c>
      <c r="T1394" s="365">
        <v>1.5907842409338329E-4</v>
      </c>
      <c r="U1394" s="365">
        <v>0.71553005454805541</v>
      </c>
      <c r="V1394" s="366"/>
      <c r="W1394" s="295"/>
      <c r="X1394" s="295"/>
      <c r="Y1394" s="295"/>
      <c r="Z1394" s="313"/>
      <c r="AA1394" s="313"/>
      <c r="AB1394" s="301"/>
      <c r="AC1394" s="295"/>
    </row>
    <row r="1395" spans="1:29" ht="15">
      <c r="A1395" s="247" t="s">
        <v>176</v>
      </c>
      <c r="B1395" s="287" t="s">
        <v>11196</v>
      </c>
      <c r="C1395" s="287" t="s">
        <v>4335</v>
      </c>
      <c r="D1395" s="305">
        <v>43</v>
      </c>
      <c r="E1395" s="287" t="s">
        <v>21</v>
      </c>
      <c r="F1395" s="362">
        <v>43707</v>
      </c>
      <c r="G1395" s="363" t="s">
        <v>8875</v>
      </c>
      <c r="H1395" s="363" t="s">
        <v>2798</v>
      </c>
      <c r="I1395" s="364">
        <v>5383896.21</v>
      </c>
      <c r="J1395" s="364">
        <v>6</v>
      </c>
      <c r="K1395" s="363" t="s">
        <v>815</v>
      </c>
      <c r="L1395" s="292">
        <v>25.41</v>
      </c>
      <c r="M1395" s="293" t="s">
        <v>2799</v>
      </c>
      <c r="N1395" s="293" t="s">
        <v>2800</v>
      </c>
      <c r="O1395" s="294" t="s">
        <v>458</v>
      </c>
      <c r="P1395" s="295">
        <v>-20.469486</v>
      </c>
      <c r="Q1395" s="295" t="s">
        <v>408</v>
      </c>
      <c r="R1395" s="296">
        <v>0</v>
      </c>
      <c r="S1395" s="365">
        <v>2.3583934482625288E-5</v>
      </c>
      <c r="T1395" s="365">
        <v>2.3422357294722112E-4</v>
      </c>
      <c r="U1395" s="365">
        <v>0.10068984170068819</v>
      </c>
      <c r="V1395" s="366"/>
      <c r="W1395" s="295"/>
      <c r="X1395" s="295"/>
      <c r="Y1395" s="295"/>
      <c r="Z1395" s="313"/>
      <c r="AA1395" s="313"/>
      <c r="AB1395" s="301"/>
      <c r="AC1395" s="295"/>
    </row>
    <row r="1396" spans="1:29" ht="15">
      <c r="A1396" s="247" t="s">
        <v>11197</v>
      </c>
      <c r="B1396" s="287" t="s">
        <v>11198</v>
      </c>
      <c r="C1396" s="287" t="s">
        <v>4340</v>
      </c>
      <c r="D1396" s="305">
        <v>44</v>
      </c>
      <c r="E1396" s="287" t="s">
        <v>21</v>
      </c>
      <c r="F1396" s="362">
        <v>43707</v>
      </c>
      <c r="G1396" s="363" t="s">
        <v>8875</v>
      </c>
      <c r="H1396" s="363" t="s">
        <v>2981</v>
      </c>
      <c r="I1396" s="364">
        <v>5665384.9550999999</v>
      </c>
      <c r="J1396" s="364">
        <v>1</v>
      </c>
      <c r="K1396" s="363" t="s">
        <v>815</v>
      </c>
      <c r="L1396" s="292">
        <v>28.99</v>
      </c>
      <c r="M1396" s="293" t="s">
        <v>2982</v>
      </c>
      <c r="N1396" s="293" t="s">
        <v>2983</v>
      </c>
      <c r="O1396" s="294" t="s">
        <v>458</v>
      </c>
      <c r="P1396" s="295">
        <v>-9.6884730000000001</v>
      </c>
      <c r="Q1396" s="295" t="s">
        <v>447</v>
      </c>
      <c r="R1396" s="296">
        <v>0</v>
      </c>
      <c r="S1396" s="365">
        <v>1.5684813361067792E-5</v>
      </c>
      <c r="T1396" s="365">
        <v>2.2985035705133859E-4</v>
      </c>
      <c r="U1396" s="365">
        <v>6.8239238617169018E-2</v>
      </c>
      <c r="V1396" s="366"/>
      <c r="W1396" s="295"/>
      <c r="X1396" s="295"/>
      <c r="Y1396" s="295"/>
      <c r="Z1396" s="313"/>
      <c r="AA1396" s="313"/>
      <c r="AB1396" s="301"/>
      <c r="AC1396" s="295"/>
    </row>
    <row r="1397" spans="1:29" ht="15">
      <c r="A1397" s="247" t="s">
        <v>11199</v>
      </c>
      <c r="B1397" s="287" t="s">
        <v>9535</v>
      </c>
      <c r="C1397" s="287" t="s">
        <v>4342</v>
      </c>
      <c r="D1397" s="305">
        <v>45</v>
      </c>
      <c r="E1397" s="287" t="s">
        <v>21</v>
      </c>
      <c r="F1397" s="362">
        <v>43707</v>
      </c>
      <c r="G1397" s="363" t="s">
        <v>8875</v>
      </c>
      <c r="H1397" s="363" t="s">
        <v>773</v>
      </c>
      <c r="I1397" s="364">
        <v>7501595.8499999996</v>
      </c>
      <c r="J1397" s="364">
        <v>1</v>
      </c>
      <c r="K1397" s="363" t="s">
        <v>815</v>
      </c>
      <c r="L1397" s="292">
        <v>41.09</v>
      </c>
      <c r="M1397" s="293" t="s">
        <v>774</v>
      </c>
      <c r="N1397" s="293" t="s">
        <v>775</v>
      </c>
      <c r="O1397" s="294" t="s">
        <v>458</v>
      </c>
      <c r="P1397" s="295">
        <v>-8.8307085000000001</v>
      </c>
      <c r="Q1397" s="295" t="s">
        <v>408</v>
      </c>
      <c r="R1397" s="296">
        <v>0</v>
      </c>
      <c r="S1397" s="365">
        <v>3.1934733590211712E-5</v>
      </c>
      <c r="T1397" s="365">
        <v>3.0941032748492094E-4</v>
      </c>
      <c r="U1397" s="365">
        <v>0.10321159558505055</v>
      </c>
      <c r="V1397" s="366"/>
      <c r="W1397" s="295"/>
      <c r="X1397" s="295"/>
      <c r="Y1397" s="295"/>
      <c r="Z1397" s="313"/>
      <c r="AA1397" s="313"/>
      <c r="AB1397" s="301"/>
      <c r="AC1397" s="295"/>
    </row>
    <row r="1398" spans="1:29" ht="15">
      <c r="A1398" s="247" t="s">
        <v>176</v>
      </c>
      <c r="B1398" s="287" t="s">
        <v>11200</v>
      </c>
      <c r="C1398" s="287" t="s">
        <v>4344</v>
      </c>
      <c r="D1398" s="305">
        <v>46</v>
      </c>
      <c r="E1398" s="287" t="s">
        <v>21</v>
      </c>
      <c r="F1398" s="362">
        <v>43707</v>
      </c>
      <c r="G1398" s="363" t="s">
        <v>8875</v>
      </c>
      <c r="H1398" s="363" t="s">
        <v>1540</v>
      </c>
      <c r="I1398" s="364">
        <v>3981770.82</v>
      </c>
      <c r="J1398" s="364">
        <v>8</v>
      </c>
      <c r="K1398" s="363" t="s">
        <v>815</v>
      </c>
      <c r="L1398" s="292">
        <v>26.38</v>
      </c>
      <c r="M1398" s="293" t="s">
        <v>1541</v>
      </c>
      <c r="N1398" s="293" t="s">
        <v>1542</v>
      </c>
      <c r="O1398" s="294" t="s">
        <v>458</v>
      </c>
      <c r="P1398" s="295">
        <v>-25.878060000000001</v>
      </c>
      <c r="Q1398" s="295" t="s">
        <v>280</v>
      </c>
      <c r="R1398" s="296">
        <v>0</v>
      </c>
      <c r="S1398" s="365">
        <v>7.7886655831882826E-5</v>
      </c>
      <c r="T1398" s="365">
        <v>1.7094521866759787E-4</v>
      </c>
      <c r="U1398" s="365">
        <v>0.45562348241709549</v>
      </c>
      <c r="V1398" s="366"/>
      <c r="W1398" s="295"/>
      <c r="X1398" s="295"/>
      <c r="Y1398" s="295"/>
      <c r="Z1398" s="313"/>
      <c r="AA1398" s="313"/>
      <c r="AB1398" s="301"/>
      <c r="AC1398" s="295"/>
    </row>
    <row r="1399" spans="1:29" ht="15">
      <c r="A1399" s="247" t="s">
        <v>176</v>
      </c>
      <c r="B1399" s="287" t="s">
        <v>11201</v>
      </c>
      <c r="C1399" s="287" t="s">
        <v>4346</v>
      </c>
      <c r="D1399" s="305">
        <v>47</v>
      </c>
      <c r="E1399" s="287" t="s">
        <v>21</v>
      </c>
      <c r="F1399" s="362">
        <v>43707</v>
      </c>
      <c r="G1399" s="363" t="s">
        <v>8875</v>
      </c>
      <c r="H1399" s="363" t="s">
        <v>2692</v>
      </c>
      <c r="I1399" s="364">
        <v>6289164.5609999998</v>
      </c>
      <c r="J1399" s="364">
        <v>2</v>
      </c>
      <c r="K1399" s="363" t="s">
        <v>815</v>
      </c>
      <c r="L1399" s="292">
        <v>15.7</v>
      </c>
      <c r="M1399" s="293" t="s">
        <v>2693</v>
      </c>
      <c r="N1399" s="293" t="s">
        <v>2694</v>
      </c>
      <c r="O1399" s="294" t="s">
        <v>458</v>
      </c>
      <c r="P1399" s="295">
        <v>-18.186558000000002</v>
      </c>
      <c r="Q1399" s="295" t="s">
        <v>280</v>
      </c>
      <c r="R1399" s="296">
        <v>0</v>
      </c>
      <c r="S1399" s="365">
        <v>3.7241104785029975E-5</v>
      </c>
      <c r="T1399" s="365">
        <v>2.6491469766481702E-4</v>
      </c>
      <c r="U1399" s="365">
        <v>0.14057772223777948</v>
      </c>
      <c r="V1399" s="366"/>
      <c r="W1399" s="295"/>
      <c r="X1399" s="295"/>
      <c r="Y1399" s="295"/>
      <c r="Z1399" s="313"/>
      <c r="AA1399" s="313"/>
      <c r="AB1399" s="301"/>
      <c r="AC1399" s="295"/>
    </row>
    <row r="1400" spans="1:29" ht="15">
      <c r="A1400" s="247" t="s">
        <v>11202</v>
      </c>
      <c r="B1400" s="287" t="s">
        <v>11203</v>
      </c>
      <c r="C1400" s="287" t="s">
        <v>4348</v>
      </c>
      <c r="D1400" s="305">
        <v>48</v>
      </c>
      <c r="E1400" s="287" t="s">
        <v>21</v>
      </c>
      <c r="F1400" s="362">
        <v>43707</v>
      </c>
      <c r="G1400" s="363" t="s">
        <v>8875</v>
      </c>
      <c r="H1400" s="363" t="s">
        <v>1030</v>
      </c>
      <c r="I1400" s="364">
        <v>7380055.4400000004</v>
      </c>
      <c r="J1400" s="364">
        <v>1</v>
      </c>
      <c r="K1400" s="363" t="s">
        <v>815</v>
      </c>
      <c r="L1400" s="292">
        <v>20.76</v>
      </c>
      <c r="M1400" s="293" t="s">
        <v>1031</v>
      </c>
      <c r="N1400" s="293" t="s">
        <v>1032</v>
      </c>
      <c r="O1400" s="294" t="s">
        <v>458</v>
      </c>
      <c r="P1400" s="295">
        <v>-10.362691</v>
      </c>
      <c r="Q1400" s="295" t="s">
        <v>280</v>
      </c>
      <c r="R1400" s="296">
        <v>0</v>
      </c>
      <c r="S1400" s="365">
        <v>9.2647239858112656E-5</v>
      </c>
      <c r="T1400" s="365">
        <v>3.0132006055489394E-4</v>
      </c>
      <c r="U1400" s="365">
        <v>0.30747119752829849</v>
      </c>
      <c r="V1400" s="366"/>
      <c r="W1400" s="295"/>
      <c r="X1400" s="295"/>
      <c r="Y1400" s="295"/>
      <c r="Z1400" s="313"/>
      <c r="AA1400" s="313"/>
      <c r="AB1400" s="301"/>
      <c r="AC1400" s="295"/>
    </row>
    <row r="1401" spans="1:29" ht="15">
      <c r="A1401" s="247" t="s">
        <v>176</v>
      </c>
      <c r="B1401" s="287" t="s">
        <v>11204</v>
      </c>
      <c r="C1401" s="287" t="s">
        <v>4350</v>
      </c>
      <c r="D1401" s="305">
        <v>49</v>
      </c>
      <c r="E1401" s="287" t="s">
        <v>21</v>
      </c>
      <c r="F1401" s="362">
        <v>43707</v>
      </c>
      <c r="G1401" s="363" t="s">
        <v>8875</v>
      </c>
      <c r="H1401" s="363" t="s">
        <v>805</v>
      </c>
      <c r="I1401" s="364">
        <v>5680411.7888000002</v>
      </c>
      <c r="J1401" s="364">
        <v>17</v>
      </c>
      <c r="K1401" s="363" t="s">
        <v>815</v>
      </c>
      <c r="L1401" s="292">
        <v>35.92</v>
      </c>
      <c r="M1401" s="293" t="s">
        <v>806</v>
      </c>
      <c r="N1401" s="293" t="s">
        <v>807</v>
      </c>
      <c r="O1401" s="294" t="s">
        <v>458</v>
      </c>
      <c r="P1401" s="295">
        <v>-7.4465456000000003</v>
      </c>
      <c r="Q1401" s="295" t="s">
        <v>280</v>
      </c>
      <c r="R1401" s="296">
        <v>0</v>
      </c>
      <c r="S1401" s="365">
        <v>1.4924771002091652E-4</v>
      </c>
      <c r="T1401" s="365">
        <v>2.3520869663919321E-4</v>
      </c>
      <c r="U1401" s="365">
        <v>0.63453312804101114</v>
      </c>
      <c r="V1401" s="366"/>
      <c r="W1401" s="295"/>
      <c r="X1401" s="295"/>
      <c r="Y1401" s="295"/>
      <c r="Z1401" s="313"/>
      <c r="AA1401" s="313"/>
      <c r="AB1401" s="301"/>
      <c r="AC1401" s="295"/>
    </row>
    <row r="1402" spans="1:29" ht="15">
      <c r="A1402" s="247" t="s">
        <v>176</v>
      </c>
      <c r="B1402" s="287" t="s">
        <v>11205</v>
      </c>
      <c r="C1402" s="287" t="s">
        <v>4352</v>
      </c>
      <c r="D1402" s="305">
        <v>50</v>
      </c>
      <c r="E1402" s="287" t="s">
        <v>21</v>
      </c>
      <c r="F1402" s="362">
        <v>43707</v>
      </c>
      <c r="G1402" s="363" t="s">
        <v>8875</v>
      </c>
      <c r="H1402" s="363" t="s">
        <v>2697</v>
      </c>
      <c r="I1402" s="364">
        <v>5852726.2615999999</v>
      </c>
      <c r="J1402" s="364">
        <v>10</v>
      </c>
      <c r="K1402" s="363" t="s">
        <v>815</v>
      </c>
      <c r="L1402" s="292">
        <v>46.78</v>
      </c>
      <c r="M1402" s="293" t="s">
        <v>2698</v>
      </c>
      <c r="N1402" s="293" t="s">
        <v>2699</v>
      </c>
      <c r="O1402" s="294" t="s">
        <v>458</v>
      </c>
      <c r="P1402" s="295">
        <v>-13.386411000000001</v>
      </c>
      <c r="Q1402" s="295" t="s">
        <v>280</v>
      </c>
      <c r="R1402" s="296">
        <v>0</v>
      </c>
      <c r="S1402" s="365">
        <v>8.8671770113862023E-5</v>
      </c>
      <c r="T1402" s="365">
        <v>2.4546282323799286E-4</v>
      </c>
      <c r="U1402" s="365">
        <v>0.36124317704880599</v>
      </c>
      <c r="V1402" s="366"/>
      <c r="W1402" s="295"/>
      <c r="X1402" s="295"/>
      <c r="Y1402" s="295"/>
      <c r="Z1402" s="313"/>
      <c r="AA1402" s="313"/>
      <c r="AB1402" s="301"/>
      <c r="AC1402" s="295"/>
    </row>
    <row r="1403" spans="1:29" ht="15">
      <c r="A1403" s="247" t="s">
        <v>176</v>
      </c>
      <c r="B1403" s="287" t="s">
        <v>9566</v>
      </c>
      <c r="C1403" s="287" t="s">
        <v>4354</v>
      </c>
      <c r="D1403" s="305">
        <v>1</v>
      </c>
      <c r="E1403" s="287" t="s">
        <v>7</v>
      </c>
      <c r="F1403" s="362">
        <v>43707</v>
      </c>
      <c r="G1403" s="363" t="s">
        <v>8878</v>
      </c>
      <c r="H1403" s="363" t="s">
        <v>9022</v>
      </c>
      <c r="I1403" s="364">
        <v>0.70696999999999999</v>
      </c>
      <c r="J1403" s="364">
        <v>175</v>
      </c>
      <c r="K1403" s="363" t="s">
        <v>438</v>
      </c>
      <c r="L1403" s="292">
        <v>50.18</v>
      </c>
      <c r="M1403" s="293" t="s">
        <v>8293</v>
      </c>
      <c r="N1403" s="293" t="s">
        <v>9023</v>
      </c>
      <c r="O1403" s="294" t="s">
        <v>458</v>
      </c>
      <c r="P1403" s="295">
        <v>-4.6732483</v>
      </c>
      <c r="Q1403" s="295" t="s">
        <v>404</v>
      </c>
      <c r="R1403" s="296">
        <v>0</v>
      </c>
      <c r="S1403" s="365">
        <v>2.5354936412058979E-4</v>
      </c>
      <c r="T1403" s="365">
        <v>1.526327099871649E-3</v>
      </c>
      <c r="U1403" s="365">
        <v>0.16611731793395473</v>
      </c>
      <c r="V1403" s="366"/>
      <c r="W1403" s="295"/>
      <c r="X1403" s="295"/>
      <c r="Y1403" s="295"/>
      <c r="Z1403" s="313"/>
      <c r="AA1403" s="313"/>
      <c r="AB1403" s="301"/>
      <c r="AC1403" s="295"/>
    </row>
    <row r="1404" spans="1:29" ht="15">
      <c r="A1404" s="247" t="s">
        <v>176</v>
      </c>
      <c r="B1404" s="287" t="s">
        <v>9567</v>
      </c>
      <c r="C1404" s="287" t="s">
        <v>4356</v>
      </c>
      <c r="D1404" s="305">
        <v>2</v>
      </c>
      <c r="E1404" s="287" t="s">
        <v>7</v>
      </c>
      <c r="F1404" s="362">
        <v>43707</v>
      </c>
      <c r="G1404" s="363" t="s">
        <v>8878</v>
      </c>
      <c r="H1404" s="363" t="s">
        <v>3727</v>
      </c>
      <c r="I1404" s="364">
        <v>0.67752999999999997</v>
      </c>
      <c r="J1404" s="364">
        <v>251</v>
      </c>
      <c r="K1404" s="363" t="s">
        <v>438</v>
      </c>
      <c r="L1404" s="292">
        <v>15.33</v>
      </c>
      <c r="M1404" s="293" t="s">
        <v>3728</v>
      </c>
      <c r="N1404" s="293" t="s">
        <v>3729</v>
      </c>
      <c r="O1404" s="294" t="s">
        <v>458</v>
      </c>
      <c r="P1404" s="295">
        <v>-8.6956559999999996</v>
      </c>
      <c r="Q1404" s="295" t="s">
        <v>447</v>
      </c>
      <c r="R1404" s="296">
        <v>0</v>
      </c>
      <c r="S1404" s="365">
        <v>6.2410036993584242E-5</v>
      </c>
      <c r="T1404" s="365">
        <v>4.1561321965640174E-4</v>
      </c>
      <c r="U1404" s="365">
        <v>0.15016374369703697</v>
      </c>
      <c r="V1404" s="366"/>
      <c r="W1404" s="295"/>
      <c r="X1404" s="295"/>
      <c r="Y1404" s="295"/>
      <c r="Z1404" s="313"/>
      <c r="AA1404" s="313"/>
      <c r="AB1404" s="301"/>
      <c r="AC1404" s="295"/>
    </row>
    <row r="1405" spans="1:29" ht="15">
      <c r="A1405" s="247" t="s">
        <v>176</v>
      </c>
      <c r="B1405" s="287" t="s">
        <v>11206</v>
      </c>
      <c r="C1405" s="287" t="s">
        <v>4358</v>
      </c>
      <c r="D1405" s="305">
        <v>3</v>
      </c>
      <c r="E1405" s="287" t="s">
        <v>7</v>
      </c>
      <c r="F1405" s="362">
        <v>43707</v>
      </c>
      <c r="G1405" s="363" t="s">
        <v>8878</v>
      </c>
      <c r="H1405" s="363" t="s">
        <v>453</v>
      </c>
      <c r="I1405" s="364">
        <v>0.79505000000000003</v>
      </c>
      <c r="J1405" s="364">
        <v>30</v>
      </c>
      <c r="K1405" s="363" t="s">
        <v>438</v>
      </c>
      <c r="L1405" s="292">
        <v>31.45</v>
      </c>
      <c r="M1405" s="293" t="s">
        <v>454</v>
      </c>
      <c r="N1405" s="293" t="s">
        <v>455</v>
      </c>
      <c r="O1405" s="294" t="s">
        <v>458</v>
      </c>
      <c r="P1405" s="295">
        <v>3.2840729</v>
      </c>
      <c r="Q1405" s="295" t="s">
        <v>456</v>
      </c>
      <c r="R1405" s="296">
        <v>0</v>
      </c>
      <c r="S1405" s="365">
        <v>5.4143693481675846E-4</v>
      </c>
      <c r="T1405" s="365">
        <v>1.1092338660799424E-3</v>
      </c>
      <c r="U1405" s="365">
        <v>0.48811792659217018</v>
      </c>
      <c r="V1405" s="366"/>
      <c r="W1405" s="295"/>
      <c r="X1405" s="295"/>
      <c r="Y1405" s="295"/>
      <c r="Z1405" s="313"/>
      <c r="AA1405" s="313"/>
      <c r="AB1405" s="301"/>
      <c r="AC1405" s="295"/>
    </row>
    <row r="1406" spans="1:29" ht="15">
      <c r="A1406" s="247" t="s">
        <v>176</v>
      </c>
      <c r="B1406" s="287" t="s">
        <v>9568</v>
      </c>
      <c r="C1406" s="287" t="s">
        <v>4360</v>
      </c>
      <c r="D1406" s="305">
        <v>4</v>
      </c>
      <c r="E1406" s="287" t="s">
        <v>7</v>
      </c>
      <c r="F1406" s="362">
        <v>43707</v>
      </c>
      <c r="G1406" s="363" t="s">
        <v>8878</v>
      </c>
      <c r="H1406" s="363" t="s">
        <v>3738</v>
      </c>
      <c r="I1406" s="364">
        <v>0.71225000000000005</v>
      </c>
      <c r="J1406" s="364">
        <v>41</v>
      </c>
      <c r="K1406" s="363" t="s">
        <v>438</v>
      </c>
      <c r="L1406" s="292">
        <v>71.11</v>
      </c>
      <c r="M1406" s="293" t="s">
        <v>399</v>
      </c>
      <c r="N1406" s="293" t="s">
        <v>3739</v>
      </c>
      <c r="O1406" s="294" t="s">
        <v>458</v>
      </c>
      <c r="P1406" s="295">
        <v>2.4492145000000001</v>
      </c>
      <c r="Q1406" s="295" t="s">
        <v>447</v>
      </c>
      <c r="R1406" s="296">
        <v>0</v>
      </c>
      <c r="S1406" s="365">
        <v>5.4027874788877559E-4</v>
      </c>
      <c r="T1406" s="365">
        <v>9.304784557035284E-4</v>
      </c>
      <c r="U1406" s="365">
        <v>0.58064616604182906</v>
      </c>
      <c r="V1406" s="366"/>
      <c r="W1406" s="295"/>
      <c r="X1406" s="295"/>
      <c r="Y1406" s="295"/>
      <c r="Z1406" s="313"/>
      <c r="AA1406" s="313"/>
      <c r="AB1406" s="301"/>
      <c r="AC1406" s="295"/>
    </row>
    <row r="1407" spans="1:29" ht="15">
      <c r="A1407" s="247" t="s">
        <v>176</v>
      </c>
      <c r="B1407" s="287" t="s">
        <v>11207</v>
      </c>
      <c r="C1407" s="287" t="s">
        <v>4362</v>
      </c>
      <c r="D1407" s="305">
        <v>5</v>
      </c>
      <c r="E1407" s="287" t="s">
        <v>7</v>
      </c>
      <c r="F1407" s="362">
        <v>43707</v>
      </c>
      <c r="G1407" s="363" t="s">
        <v>8878</v>
      </c>
      <c r="H1407" s="363" t="s">
        <v>468</v>
      </c>
      <c r="I1407" s="364">
        <v>0.73704999999999998</v>
      </c>
      <c r="J1407" s="364">
        <v>38</v>
      </c>
      <c r="K1407" s="363" t="s">
        <v>438</v>
      </c>
      <c r="L1407" s="292">
        <v>61.73</v>
      </c>
      <c r="M1407" s="293" t="s">
        <v>469</v>
      </c>
      <c r="N1407" s="293" t="s">
        <v>470</v>
      </c>
      <c r="O1407" s="294" t="s">
        <v>458</v>
      </c>
      <c r="P1407" s="295">
        <v>-15.3919935</v>
      </c>
      <c r="Q1407" s="295" t="s">
        <v>408</v>
      </c>
      <c r="R1407" s="296">
        <v>0</v>
      </c>
      <c r="S1407" s="365">
        <v>5.2439902777656462E-4</v>
      </c>
      <c r="T1407" s="365">
        <v>2.6893698970676804E-4</v>
      </c>
      <c r="U1407" s="365">
        <v>1.9498955065583812</v>
      </c>
      <c r="V1407" s="366"/>
      <c r="W1407" s="295"/>
      <c r="X1407" s="295"/>
      <c r="Y1407" s="295"/>
      <c r="Z1407" s="313"/>
      <c r="AA1407" s="313"/>
      <c r="AB1407" s="301"/>
      <c r="AC1407" s="295"/>
    </row>
    <row r="1408" spans="1:29" ht="15">
      <c r="A1408" s="247" t="s">
        <v>176</v>
      </c>
      <c r="B1408" s="287" t="s">
        <v>11208</v>
      </c>
      <c r="C1408" s="287" t="s">
        <v>4364</v>
      </c>
      <c r="D1408" s="305">
        <v>6</v>
      </c>
      <c r="E1408" s="287" t="s">
        <v>7</v>
      </c>
      <c r="F1408" s="362">
        <v>43707</v>
      </c>
      <c r="G1408" s="363" t="s">
        <v>8878</v>
      </c>
      <c r="H1408" s="363" t="s">
        <v>504</v>
      </c>
      <c r="I1408" s="364">
        <v>0.72672000000000003</v>
      </c>
      <c r="J1408" s="364">
        <v>41</v>
      </c>
      <c r="K1408" s="363" t="s">
        <v>438</v>
      </c>
      <c r="L1408" s="292">
        <v>87.54</v>
      </c>
      <c r="M1408" s="293" t="s">
        <v>505</v>
      </c>
      <c r="N1408" s="293" t="s">
        <v>506</v>
      </c>
      <c r="O1408" s="294" t="s">
        <v>458</v>
      </c>
      <c r="P1408" s="295">
        <v>-6.1937389999999999</v>
      </c>
      <c r="Q1408" s="295" t="s">
        <v>399</v>
      </c>
      <c r="R1408" s="296">
        <v>0</v>
      </c>
      <c r="S1408" s="365">
        <v>2.4663157253692705E-3</v>
      </c>
      <c r="T1408" s="365">
        <v>1.080118312665125E-3</v>
      </c>
      <c r="U1408" s="365">
        <v>2.2833755306710697</v>
      </c>
      <c r="V1408" s="366"/>
      <c r="W1408" s="295"/>
      <c r="X1408" s="295"/>
      <c r="Y1408" s="295"/>
      <c r="Z1408" s="313"/>
      <c r="AA1408" s="313"/>
      <c r="AB1408" s="301"/>
      <c r="AC1408" s="295"/>
    </row>
    <row r="1409" spans="1:29" ht="15">
      <c r="A1409" s="247" t="s">
        <v>176</v>
      </c>
      <c r="B1409" s="287" t="s">
        <v>9570</v>
      </c>
      <c r="C1409" s="287" t="s">
        <v>4366</v>
      </c>
      <c r="D1409" s="305">
        <v>7</v>
      </c>
      <c r="E1409" s="287" t="s">
        <v>7</v>
      </c>
      <c r="F1409" s="362">
        <v>43707</v>
      </c>
      <c r="G1409" s="363" t="s">
        <v>8878</v>
      </c>
      <c r="H1409" s="363" t="s">
        <v>3006</v>
      </c>
      <c r="I1409" s="364">
        <v>0.91120000000000001</v>
      </c>
      <c r="J1409" s="364">
        <v>232</v>
      </c>
      <c r="K1409" s="363" t="s">
        <v>438</v>
      </c>
      <c r="L1409" s="292">
        <v>48.02</v>
      </c>
      <c r="M1409" s="293" t="s">
        <v>3007</v>
      </c>
      <c r="N1409" s="293" t="s">
        <v>3008</v>
      </c>
      <c r="O1409" s="294" t="s">
        <v>458</v>
      </c>
      <c r="P1409" s="295">
        <v>-2.7344525000000002</v>
      </c>
      <c r="Q1409" s="295" t="s">
        <v>404</v>
      </c>
      <c r="R1409" s="296">
        <v>0</v>
      </c>
      <c r="S1409" s="365">
        <v>2.2397844542191548E-3</v>
      </c>
      <c r="T1409" s="365">
        <v>1.7882380763120096E-3</v>
      </c>
      <c r="U1409" s="365">
        <v>1.2525090947836186</v>
      </c>
      <c r="V1409" s="366"/>
      <c r="W1409" s="295"/>
      <c r="X1409" s="295"/>
      <c r="Y1409" s="295"/>
      <c r="Z1409" s="313"/>
      <c r="AA1409" s="313"/>
      <c r="AB1409" s="301"/>
      <c r="AC1409" s="295"/>
    </row>
    <row r="1410" spans="1:29" ht="15">
      <c r="A1410" s="247" t="s">
        <v>176</v>
      </c>
      <c r="B1410" s="287" t="s">
        <v>9556</v>
      </c>
      <c r="C1410" s="287" t="s">
        <v>4368</v>
      </c>
      <c r="D1410" s="305">
        <v>8</v>
      </c>
      <c r="E1410" s="287" t="s">
        <v>7</v>
      </c>
      <c r="F1410" s="362">
        <v>43707</v>
      </c>
      <c r="G1410" s="363" t="s">
        <v>8878</v>
      </c>
      <c r="H1410" s="363" t="s">
        <v>524</v>
      </c>
      <c r="I1410" s="364">
        <v>0.77298999999999995</v>
      </c>
      <c r="J1410" s="364">
        <v>8</v>
      </c>
      <c r="K1410" s="363" t="s">
        <v>438</v>
      </c>
      <c r="L1410" s="292">
        <v>115.57</v>
      </c>
      <c r="M1410" s="293" t="s">
        <v>525</v>
      </c>
      <c r="N1410" s="293" t="s">
        <v>526</v>
      </c>
      <c r="O1410" s="294" t="s">
        <v>458</v>
      </c>
      <c r="P1410" s="295">
        <v>0.60938597000000005</v>
      </c>
      <c r="Q1410" s="295" t="s">
        <v>408</v>
      </c>
      <c r="R1410" s="296">
        <v>0</v>
      </c>
      <c r="S1410" s="365">
        <v>8.7986026571625306E-5</v>
      </c>
      <c r="T1410" s="365">
        <v>3.9571505896358661E-4</v>
      </c>
      <c r="U1410" s="365">
        <v>0.22234692508813952</v>
      </c>
      <c r="V1410" s="366"/>
      <c r="W1410" s="295"/>
      <c r="X1410" s="295"/>
      <c r="Y1410" s="295"/>
      <c r="Z1410" s="313"/>
      <c r="AA1410" s="313"/>
      <c r="AB1410" s="301"/>
      <c r="AC1410" s="295"/>
    </row>
    <row r="1411" spans="1:29" ht="15">
      <c r="A1411" s="247" t="s">
        <v>176</v>
      </c>
      <c r="B1411" s="287" t="s">
        <v>11209</v>
      </c>
      <c r="C1411" s="287" t="s">
        <v>4370</v>
      </c>
      <c r="D1411" s="305">
        <v>9</v>
      </c>
      <c r="E1411" s="287" t="s">
        <v>7</v>
      </c>
      <c r="F1411" s="362">
        <v>43707</v>
      </c>
      <c r="G1411" s="363" t="s">
        <v>8878</v>
      </c>
      <c r="H1411" s="363" t="s">
        <v>4691</v>
      </c>
      <c r="I1411" s="364">
        <v>0.71253999999999995</v>
      </c>
      <c r="J1411" s="364">
        <v>8</v>
      </c>
      <c r="K1411" s="363" t="s">
        <v>438</v>
      </c>
      <c r="L1411" s="292">
        <v>21.69</v>
      </c>
      <c r="M1411" s="293" t="s">
        <v>4692</v>
      </c>
      <c r="N1411" s="293" t="s">
        <v>4693</v>
      </c>
      <c r="O1411" s="294" t="s">
        <v>458</v>
      </c>
      <c r="P1411" s="295">
        <v>-14.572661999999999</v>
      </c>
      <c r="Q1411" s="295" t="s">
        <v>280</v>
      </c>
      <c r="R1411" s="296">
        <v>0</v>
      </c>
      <c r="S1411" s="365">
        <v>1.3773097173175538E-3</v>
      </c>
      <c r="T1411" s="365">
        <v>4.5518375177568821E-4</v>
      </c>
      <c r="U1411" s="365">
        <v>3.0258323412130137</v>
      </c>
      <c r="V1411" s="366"/>
      <c r="W1411" s="295"/>
      <c r="X1411" s="295"/>
      <c r="Y1411" s="295"/>
      <c r="Z1411" s="313"/>
      <c r="AA1411" s="313"/>
      <c r="AB1411" s="301"/>
      <c r="AC1411" s="295"/>
    </row>
    <row r="1412" spans="1:29" ht="15">
      <c r="A1412" s="247" t="s">
        <v>176</v>
      </c>
      <c r="B1412" s="287" t="s">
        <v>11210</v>
      </c>
      <c r="C1412" s="287" t="s">
        <v>4373</v>
      </c>
      <c r="D1412" s="305">
        <v>10</v>
      </c>
      <c r="E1412" s="287" t="s">
        <v>7</v>
      </c>
      <c r="F1412" s="362">
        <v>43707</v>
      </c>
      <c r="G1412" s="363" t="s">
        <v>8878</v>
      </c>
      <c r="H1412" s="363" t="s">
        <v>1287</v>
      </c>
      <c r="I1412" s="364">
        <v>0.88807000000000003</v>
      </c>
      <c r="J1412" s="364">
        <v>19</v>
      </c>
      <c r="K1412" s="363" t="s">
        <v>438</v>
      </c>
      <c r="L1412" s="292">
        <v>1966.41</v>
      </c>
      <c r="M1412" s="293" t="s">
        <v>1288</v>
      </c>
      <c r="N1412" s="293" t="s">
        <v>1289</v>
      </c>
      <c r="O1412" s="294" t="s">
        <v>458</v>
      </c>
      <c r="P1412" s="295">
        <v>4.2298080000000002</v>
      </c>
      <c r="Q1412" s="295" t="s">
        <v>408</v>
      </c>
      <c r="R1412" s="296">
        <v>0</v>
      </c>
      <c r="S1412" s="365">
        <v>5.9014048118719211E-3</v>
      </c>
      <c r="T1412" s="365">
        <v>3.4799968606009772E-3</v>
      </c>
      <c r="U1412" s="365">
        <v>1.6958075102552763</v>
      </c>
      <c r="V1412" s="366"/>
      <c r="W1412" s="295"/>
      <c r="X1412" s="295"/>
      <c r="Y1412" s="295"/>
      <c r="Z1412" s="313"/>
      <c r="AA1412" s="313"/>
      <c r="AB1412" s="301"/>
      <c r="AC1412" s="295"/>
    </row>
    <row r="1413" spans="1:29" ht="15">
      <c r="A1413" s="247" t="s">
        <v>176</v>
      </c>
      <c r="B1413" s="287" t="s">
        <v>9564</v>
      </c>
      <c r="C1413" s="287" t="s">
        <v>4378</v>
      </c>
      <c r="D1413" s="305">
        <v>11</v>
      </c>
      <c r="E1413" s="287" t="s">
        <v>7</v>
      </c>
      <c r="F1413" s="362">
        <v>43707</v>
      </c>
      <c r="G1413" s="363" t="s">
        <v>8878</v>
      </c>
      <c r="H1413" s="363" t="s">
        <v>3011</v>
      </c>
      <c r="I1413" s="364">
        <v>0.77268000000000003</v>
      </c>
      <c r="J1413" s="364">
        <v>93</v>
      </c>
      <c r="K1413" s="363" t="s">
        <v>438</v>
      </c>
      <c r="L1413" s="292">
        <v>32.630000000000003</v>
      </c>
      <c r="M1413" s="293" t="s">
        <v>3012</v>
      </c>
      <c r="N1413" s="293" t="s">
        <v>3013</v>
      </c>
      <c r="O1413" s="294" t="s">
        <v>458</v>
      </c>
      <c r="P1413" s="295">
        <v>-13.677244999999999</v>
      </c>
      <c r="Q1413" s="295" t="s">
        <v>447</v>
      </c>
      <c r="R1413" s="296">
        <v>0</v>
      </c>
      <c r="S1413" s="365">
        <v>1.3890186312716163E-4</v>
      </c>
      <c r="T1413" s="365">
        <v>2.7097988932792312E-4</v>
      </c>
      <c r="U1413" s="365">
        <v>0.5125910394002382</v>
      </c>
      <c r="V1413" s="366"/>
      <c r="W1413" s="295"/>
      <c r="X1413" s="295"/>
      <c r="Y1413" s="295"/>
      <c r="Z1413" s="313"/>
      <c r="AA1413" s="313"/>
      <c r="AB1413" s="301"/>
      <c r="AC1413" s="295"/>
    </row>
    <row r="1414" spans="1:29" ht="15">
      <c r="A1414" s="247" t="s">
        <v>176</v>
      </c>
      <c r="B1414" s="287" t="s">
        <v>11211</v>
      </c>
      <c r="C1414" s="287" t="s">
        <v>4380</v>
      </c>
      <c r="D1414" s="305">
        <v>12</v>
      </c>
      <c r="E1414" s="287" t="s">
        <v>7</v>
      </c>
      <c r="F1414" s="362">
        <v>43707</v>
      </c>
      <c r="G1414" s="363" t="s">
        <v>8878</v>
      </c>
      <c r="H1414" s="363" t="s">
        <v>2015</v>
      </c>
      <c r="I1414" s="364">
        <v>0.87063000000000001</v>
      </c>
      <c r="J1414" s="364">
        <v>17</v>
      </c>
      <c r="K1414" s="363" t="s">
        <v>438</v>
      </c>
      <c r="L1414" s="292">
        <v>282.64</v>
      </c>
      <c r="M1414" s="293" t="s">
        <v>2016</v>
      </c>
      <c r="N1414" s="293" t="s">
        <v>2017</v>
      </c>
      <c r="O1414" s="294" t="s">
        <v>458</v>
      </c>
      <c r="P1414" s="295">
        <v>-2.5345623000000002</v>
      </c>
      <c r="Q1414" s="295" t="s">
        <v>280</v>
      </c>
      <c r="R1414" s="296">
        <v>0</v>
      </c>
      <c r="S1414" s="365">
        <v>9.7970468675235983E-3</v>
      </c>
      <c r="T1414" s="365">
        <v>4.5607306427138498E-3</v>
      </c>
      <c r="U1414" s="365">
        <v>2.1481309980836523</v>
      </c>
      <c r="V1414" s="366"/>
      <c r="W1414" s="295"/>
      <c r="X1414" s="295"/>
      <c r="Y1414" s="295"/>
      <c r="Z1414" s="313"/>
      <c r="AA1414" s="313"/>
      <c r="AB1414" s="301"/>
      <c r="AC1414" s="295"/>
    </row>
    <row r="1415" spans="1:29" ht="15">
      <c r="A1415" s="247" t="s">
        <v>176</v>
      </c>
      <c r="B1415" s="287" t="s">
        <v>11212</v>
      </c>
      <c r="C1415" s="287" t="s">
        <v>4382</v>
      </c>
      <c r="D1415" s="305">
        <v>13</v>
      </c>
      <c r="E1415" s="287" t="s">
        <v>7</v>
      </c>
      <c r="F1415" s="362">
        <v>43707</v>
      </c>
      <c r="G1415" s="363" t="s">
        <v>8878</v>
      </c>
      <c r="H1415" s="363" t="s">
        <v>11213</v>
      </c>
      <c r="I1415" s="364">
        <v>0.75275999999999998</v>
      </c>
      <c r="J1415" s="364">
        <v>9</v>
      </c>
      <c r="K1415" s="363" t="s">
        <v>438</v>
      </c>
      <c r="L1415" s="292">
        <v>113.37</v>
      </c>
      <c r="M1415" s="293" t="s">
        <v>8373</v>
      </c>
      <c r="N1415" s="293" t="s">
        <v>11214</v>
      </c>
      <c r="O1415" s="294" t="s">
        <v>458</v>
      </c>
      <c r="P1415" s="295">
        <v>1.0698080000000001</v>
      </c>
      <c r="Q1415" s="295" t="s">
        <v>408</v>
      </c>
      <c r="R1415" s="296">
        <v>0</v>
      </c>
      <c r="S1415" s="365">
        <v>7.4481710928369575E-4</v>
      </c>
      <c r="T1415" s="365">
        <v>5.749153161094502E-4</v>
      </c>
      <c r="U1415" s="365">
        <v>1.2955249032570568</v>
      </c>
      <c r="V1415" s="366"/>
      <c r="W1415" s="295"/>
      <c r="X1415" s="295"/>
      <c r="Y1415" s="295"/>
      <c r="Z1415" s="313"/>
      <c r="AA1415" s="313"/>
      <c r="AB1415" s="301"/>
      <c r="AC1415" s="295"/>
    </row>
    <row r="1416" spans="1:29" ht="15">
      <c r="A1416" s="247" t="s">
        <v>176</v>
      </c>
      <c r="B1416" s="287" t="s">
        <v>9571</v>
      </c>
      <c r="C1416" s="287" t="s">
        <v>4384</v>
      </c>
      <c r="D1416" s="305">
        <v>14</v>
      </c>
      <c r="E1416" s="287" t="s">
        <v>7</v>
      </c>
      <c r="F1416" s="362">
        <v>43707</v>
      </c>
      <c r="G1416" s="363" t="s">
        <v>8878</v>
      </c>
      <c r="H1416" s="363" t="s">
        <v>3020</v>
      </c>
      <c r="I1416" s="364">
        <v>0.67984999999999995</v>
      </c>
      <c r="J1416" s="364">
        <v>26</v>
      </c>
      <c r="K1416" s="363" t="s">
        <v>438</v>
      </c>
      <c r="L1416" s="292">
        <v>117.72</v>
      </c>
      <c r="M1416" s="293" t="s">
        <v>3021</v>
      </c>
      <c r="N1416" s="293" t="s">
        <v>3022</v>
      </c>
      <c r="O1416" s="294" t="s">
        <v>458</v>
      </c>
      <c r="P1416" s="295">
        <v>-4.3781996000000003</v>
      </c>
      <c r="Q1416" s="295" t="s">
        <v>447</v>
      </c>
      <c r="R1416" s="296">
        <v>0</v>
      </c>
      <c r="S1416" s="365">
        <v>4.7439736937064199E-3</v>
      </c>
      <c r="T1416" s="365">
        <v>9.2893154731717876E-3</v>
      </c>
      <c r="U1416" s="365">
        <v>0.51069141826514108</v>
      </c>
      <c r="V1416" s="366"/>
      <c r="W1416" s="295"/>
      <c r="X1416" s="295"/>
      <c r="Y1416" s="295"/>
      <c r="Z1416" s="313"/>
      <c r="AA1416" s="313"/>
      <c r="AB1416" s="301"/>
      <c r="AC1416" s="295"/>
    </row>
    <row r="1417" spans="1:29" ht="15">
      <c r="A1417" s="247" t="s">
        <v>176</v>
      </c>
      <c r="B1417" s="287" t="s">
        <v>9558</v>
      </c>
      <c r="C1417" s="287" t="s">
        <v>4386</v>
      </c>
      <c r="D1417" s="305">
        <v>15</v>
      </c>
      <c r="E1417" s="287" t="s">
        <v>7</v>
      </c>
      <c r="F1417" s="362">
        <v>43707</v>
      </c>
      <c r="G1417" s="363" t="s">
        <v>8878</v>
      </c>
      <c r="H1417" s="363" t="s">
        <v>3179</v>
      </c>
      <c r="I1417" s="364">
        <v>0.71725000000000005</v>
      </c>
      <c r="J1417" s="364">
        <v>87</v>
      </c>
      <c r="K1417" s="363" t="s">
        <v>438</v>
      </c>
      <c r="L1417" s="292">
        <v>74.150000000000006</v>
      </c>
      <c r="M1417" s="293" t="s">
        <v>3180</v>
      </c>
      <c r="N1417" s="293" t="s">
        <v>3181</v>
      </c>
      <c r="O1417" s="294" t="s">
        <v>458</v>
      </c>
      <c r="P1417" s="295">
        <v>3.3593535000000001</v>
      </c>
      <c r="Q1417" s="295" t="s">
        <v>404</v>
      </c>
      <c r="R1417" s="296">
        <v>0</v>
      </c>
      <c r="S1417" s="365">
        <v>1.2876327742175192E-3</v>
      </c>
      <c r="T1417" s="365">
        <v>2.6254106524563124E-3</v>
      </c>
      <c r="U1417" s="365">
        <v>0.49045004560060756</v>
      </c>
      <c r="V1417" s="366"/>
      <c r="W1417" s="295"/>
      <c r="X1417" s="295"/>
      <c r="Y1417" s="295"/>
      <c r="Z1417" s="313"/>
      <c r="AA1417" s="313"/>
      <c r="AB1417" s="301"/>
      <c r="AC1417" s="295"/>
    </row>
    <row r="1418" spans="1:29" ht="15">
      <c r="A1418" s="247" t="s">
        <v>176</v>
      </c>
      <c r="B1418" s="287" t="s">
        <v>9559</v>
      </c>
      <c r="C1418" s="287" t="s">
        <v>4388</v>
      </c>
      <c r="D1418" s="305">
        <v>16</v>
      </c>
      <c r="E1418" s="287" t="s">
        <v>7</v>
      </c>
      <c r="F1418" s="362">
        <v>43707</v>
      </c>
      <c r="G1418" s="363" t="s">
        <v>8878</v>
      </c>
      <c r="H1418" s="363" t="s">
        <v>7426</v>
      </c>
      <c r="I1418" s="364">
        <v>0.68686999999999998</v>
      </c>
      <c r="J1418" s="364">
        <v>126</v>
      </c>
      <c r="K1418" s="363" t="s">
        <v>438</v>
      </c>
      <c r="L1418" s="292">
        <v>27.85</v>
      </c>
      <c r="M1418" s="293" t="s">
        <v>7427</v>
      </c>
      <c r="N1418" s="293" t="s">
        <v>7428</v>
      </c>
      <c r="O1418" s="294" t="s">
        <v>458</v>
      </c>
      <c r="P1418" s="295">
        <v>-9.4308910000000008</v>
      </c>
      <c r="Q1418" s="295" t="s">
        <v>447</v>
      </c>
      <c r="R1418" s="296">
        <v>0</v>
      </c>
      <c r="S1418" s="365">
        <v>5.9905334792638963E-4</v>
      </c>
      <c r="T1418" s="365">
        <v>9.1202681968236183E-4</v>
      </c>
      <c r="U1418" s="365">
        <v>0.65683742517026666</v>
      </c>
      <c r="V1418" s="366"/>
      <c r="W1418" s="295"/>
      <c r="X1418" s="295"/>
      <c r="Y1418" s="295"/>
      <c r="Z1418" s="313"/>
      <c r="AA1418" s="313"/>
      <c r="AB1418" s="301"/>
      <c r="AC1418" s="295"/>
    </row>
    <row r="1419" spans="1:29" ht="15">
      <c r="A1419" s="247" t="s">
        <v>176</v>
      </c>
      <c r="B1419" s="287" t="s">
        <v>11215</v>
      </c>
      <c r="C1419" s="287" t="s">
        <v>4393</v>
      </c>
      <c r="D1419" s="305">
        <v>17</v>
      </c>
      <c r="E1419" s="287" t="s">
        <v>7</v>
      </c>
      <c r="F1419" s="362">
        <v>43707</v>
      </c>
      <c r="G1419" s="363" t="s">
        <v>8878</v>
      </c>
      <c r="H1419" s="363" t="s">
        <v>853</v>
      </c>
      <c r="I1419" s="364">
        <v>0.71221000000000001</v>
      </c>
      <c r="J1419" s="364">
        <v>26</v>
      </c>
      <c r="K1419" s="363" t="s">
        <v>438</v>
      </c>
      <c r="L1419" s="292">
        <v>9.5500000000000007</v>
      </c>
      <c r="M1419" s="293" t="s">
        <v>854</v>
      </c>
      <c r="N1419" s="293" t="s">
        <v>855</v>
      </c>
      <c r="O1419" s="294" t="s">
        <v>458</v>
      </c>
      <c r="P1419" s="295">
        <v>-12.465626</v>
      </c>
      <c r="Q1419" s="295" t="s">
        <v>280</v>
      </c>
      <c r="R1419" s="296">
        <v>0</v>
      </c>
      <c r="S1419" s="365">
        <v>3.2713170348932114E-5</v>
      </c>
      <c r="T1419" s="365">
        <v>1.1045400912395267E-4</v>
      </c>
      <c r="U1419" s="365">
        <v>0.29617005854645839</v>
      </c>
      <c r="V1419" s="366"/>
      <c r="W1419" s="295"/>
      <c r="X1419" s="295"/>
      <c r="Y1419" s="295"/>
      <c r="Z1419" s="313"/>
      <c r="AA1419" s="313"/>
      <c r="AB1419" s="301"/>
      <c r="AC1419" s="295"/>
    </row>
    <row r="1420" spans="1:29" ht="15">
      <c r="A1420" s="247" t="s">
        <v>11216</v>
      </c>
      <c r="B1420" s="287" t="s">
        <v>11217</v>
      </c>
      <c r="C1420" s="287" t="s">
        <v>4395</v>
      </c>
      <c r="D1420" s="305">
        <v>18</v>
      </c>
      <c r="E1420" s="287" t="s">
        <v>7</v>
      </c>
      <c r="F1420" s="362">
        <v>43707</v>
      </c>
      <c r="G1420" s="363" t="s">
        <v>8878</v>
      </c>
      <c r="H1420" s="363" t="s">
        <v>864</v>
      </c>
      <c r="I1420" s="364">
        <v>0.68142999999999998</v>
      </c>
      <c r="J1420" s="364">
        <v>1</v>
      </c>
      <c r="K1420" s="363" t="s">
        <v>438</v>
      </c>
      <c r="L1420" s="292">
        <v>52.15</v>
      </c>
      <c r="M1420" s="293" t="s">
        <v>865</v>
      </c>
      <c r="N1420" s="293" t="s">
        <v>866</v>
      </c>
      <c r="O1420" s="294" t="s">
        <v>458</v>
      </c>
      <c r="P1420" s="295">
        <v>-4.2240561999999997</v>
      </c>
      <c r="Q1420" s="295" t="s">
        <v>408</v>
      </c>
      <c r="R1420" s="296">
        <v>0</v>
      </c>
      <c r="S1420" s="365">
        <v>1.1476667257467796E-4</v>
      </c>
      <c r="T1420" s="365">
        <v>5.1185076093674287E-4</v>
      </c>
      <c r="U1420" s="365">
        <v>0.22421901330114738</v>
      </c>
      <c r="V1420" s="366"/>
      <c r="W1420" s="295"/>
      <c r="X1420" s="295"/>
      <c r="Y1420" s="295"/>
      <c r="Z1420" s="313"/>
      <c r="AA1420" s="313"/>
      <c r="AB1420" s="301"/>
      <c r="AC1420" s="295"/>
    </row>
    <row r="1421" spans="1:29" ht="15">
      <c r="A1421" s="247" t="s">
        <v>11218</v>
      </c>
      <c r="B1421" s="287" t="s">
        <v>11219</v>
      </c>
      <c r="C1421" s="287" t="s">
        <v>4397</v>
      </c>
      <c r="D1421" s="305">
        <v>19</v>
      </c>
      <c r="E1421" s="287" t="s">
        <v>7</v>
      </c>
      <c r="F1421" s="362">
        <v>43707</v>
      </c>
      <c r="G1421" s="363" t="s">
        <v>8878</v>
      </c>
      <c r="H1421" s="363" t="s">
        <v>3320</v>
      </c>
      <c r="I1421" s="364">
        <v>0.76746999999999999</v>
      </c>
      <c r="J1421" s="364">
        <v>1</v>
      </c>
      <c r="K1421" s="363" t="s">
        <v>438</v>
      </c>
      <c r="L1421" s="292">
        <v>42.63</v>
      </c>
      <c r="M1421" s="293" t="s">
        <v>3321</v>
      </c>
      <c r="N1421" s="293" t="s">
        <v>3322</v>
      </c>
      <c r="O1421" s="294" t="s">
        <v>458</v>
      </c>
      <c r="P1421" s="295">
        <v>-11.994213</v>
      </c>
      <c r="Q1421" s="295" t="s">
        <v>280</v>
      </c>
      <c r="R1421" s="296">
        <v>0</v>
      </c>
      <c r="S1421" s="365">
        <v>1.3742126975914495E-3</v>
      </c>
      <c r="T1421" s="365">
        <v>1.2906620404906743E-3</v>
      </c>
      <c r="U1421" s="365">
        <v>1.0647347287513094</v>
      </c>
      <c r="V1421" s="366"/>
      <c r="W1421" s="295"/>
      <c r="X1421" s="295"/>
      <c r="Y1421" s="295"/>
      <c r="Z1421" s="313"/>
      <c r="AA1421" s="313"/>
      <c r="AB1421" s="301"/>
      <c r="AC1421" s="295"/>
    </row>
    <row r="1422" spans="1:29" ht="15">
      <c r="A1422" s="247" t="s">
        <v>176</v>
      </c>
      <c r="B1422" s="287" t="s">
        <v>9573</v>
      </c>
      <c r="C1422" s="287" t="s">
        <v>4399</v>
      </c>
      <c r="D1422" s="305">
        <v>20</v>
      </c>
      <c r="E1422" s="287" t="s">
        <v>7</v>
      </c>
      <c r="F1422" s="362">
        <v>43707</v>
      </c>
      <c r="G1422" s="363" t="s">
        <v>8878</v>
      </c>
      <c r="H1422" s="363" t="s">
        <v>9574</v>
      </c>
      <c r="I1422" s="364">
        <v>0.71287999999999996</v>
      </c>
      <c r="J1422" s="364">
        <v>86</v>
      </c>
      <c r="K1422" s="363" t="s">
        <v>438</v>
      </c>
      <c r="L1422" s="292">
        <v>71.099999999999994</v>
      </c>
      <c r="M1422" s="293" t="s">
        <v>8456</v>
      </c>
      <c r="N1422" s="293" t="s">
        <v>9575</v>
      </c>
      <c r="O1422" s="294" t="s">
        <v>458</v>
      </c>
      <c r="P1422" s="295">
        <v>-6.8762302000000002</v>
      </c>
      <c r="Q1422" s="295" t="s">
        <v>399</v>
      </c>
      <c r="R1422" s="296">
        <v>0</v>
      </c>
      <c r="S1422" s="365">
        <v>2.8578566362725475E-4</v>
      </c>
      <c r="T1422" s="365">
        <v>4.975055428289364E-4</v>
      </c>
      <c r="U1422" s="365">
        <v>0.57443714496567944</v>
      </c>
      <c r="V1422" s="366"/>
      <c r="W1422" s="295"/>
      <c r="X1422" s="295"/>
      <c r="Y1422" s="295"/>
      <c r="Z1422" s="313"/>
      <c r="AA1422" s="313"/>
      <c r="AB1422" s="301"/>
      <c r="AC1422" s="295"/>
    </row>
    <row r="1423" spans="1:29" ht="15">
      <c r="A1423" s="247" t="s">
        <v>176</v>
      </c>
      <c r="B1423" s="287" t="s">
        <v>11220</v>
      </c>
      <c r="C1423" s="287" t="s">
        <v>4404</v>
      </c>
      <c r="D1423" s="305">
        <v>21</v>
      </c>
      <c r="E1423" s="287" t="s">
        <v>7</v>
      </c>
      <c r="F1423" s="362">
        <v>43707</v>
      </c>
      <c r="G1423" s="363" t="s">
        <v>8878</v>
      </c>
      <c r="H1423" s="363" t="s">
        <v>569</v>
      </c>
      <c r="I1423" s="364">
        <v>0.77278999999999998</v>
      </c>
      <c r="J1423" s="364">
        <v>41</v>
      </c>
      <c r="K1423" s="363" t="s">
        <v>438</v>
      </c>
      <c r="L1423" s="292">
        <v>86.33</v>
      </c>
      <c r="M1423" s="293" t="s">
        <v>570</v>
      </c>
      <c r="N1423" s="293" t="s">
        <v>571</v>
      </c>
      <c r="O1423" s="294" t="s">
        <v>458</v>
      </c>
      <c r="P1423" s="295">
        <v>-0.104141235</v>
      </c>
      <c r="Q1423" s="295" t="s">
        <v>408</v>
      </c>
      <c r="R1423" s="296">
        <v>0</v>
      </c>
      <c r="S1423" s="365">
        <v>1.2991259249024506E-4</v>
      </c>
      <c r="T1423" s="365">
        <v>4.6165145207467093E-4</v>
      </c>
      <c r="U1423" s="365">
        <v>0.28140839134462864</v>
      </c>
      <c r="V1423" s="366"/>
      <c r="W1423" s="295"/>
      <c r="X1423" s="295"/>
      <c r="Y1423" s="295"/>
      <c r="Z1423" s="313"/>
      <c r="AA1423" s="313"/>
      <c r="AB1423" s="301"/>
      <c r="AC1423" s="295"/>
    </row>
    <row r="1424" spans="1:29" ht="15">
      <c r="A1424" s="247" t="s">
        <v>176</v>
      </c>
      <c r="B1424" s="287" t="s">
        <v>11221</v>
      </c>
      <c r="C1424" s="287" t="s">
        <v>4406</v>
      </c>
      <c r="D1424" s="305">
        <v>22</v>
      </c>
      <c r="E1424" s="287" t="s">
        <v>7</v>
      </c>
      <c r="F1424" s="362">
        <v>43707</v>
      </c>
      <c r="G1424" s="363" t="s">
        <v>8878</v>
      </c>
      <c r="H1424" s="363" t="s">
        <v>1377</v>
      </c>
      <c r="I1424" s="364">
        <v>0.67954000000000003</v>
      </c>
      <c r="J1424" s="364">
        <v>8</v>
      </c>
      <c r="K1424" s="363" t="s">
        <v>438</v>
      </c>
      <c r="L1424" s="292">
        <v>79.180000000000007</v>
      </c>
      <c r="M1424" s="293" t="s">
        <v>1378</v>
      </c>
      <c r="N1424" s="293" t="s">
        <v>1379</v>
      </c>
      <c r="O1424" s="294" t="s">
        <v>458</v>
      </c>
      <c r="P1424" s="295">
        <v>-1.4070450999999999</v>
      </c>
      <c r="Q1424" s="295" t="s">
        <v>484</v>
      </c>
      <c r="R1424" s="296">
        <v>0</v>
      </c>
      <c r="S1424" s="365">
        <v>5.0211402696495999E-5</v>
      </c>
      <c r="T1424" s="365">
        <v>4.9377055736141053E-4</v>
      </c>
      <c r="U1424" s="365">
        <v>0.10168974627570646</v>
      </c>
      <c r="V1424" s="366"/>
      <c r="W1424" s="295"/>
      <c r="X1424" s="295"/>
      <c r="Y1424" s="295"/>
      <c r="Z1424" s="313"/>
      <c r="AA1424" s="313"/>
      <c r="AB1424" s="301"/>
      <c r="AC1424" s="295"/>
    </row>
    <row r="1425" spans="1:29" ht="15">
      <c r="A1425" s="247" t="s">
        <v>176</v>
      </c>
      <c r="B1425" s="287" t="s">
        <v>11222</v>
      </c>
      <c r="C1425" s="287" t="s">
        <v>4408</v>
      </c>
      <c r="D1425" s="305">
        <v>23</v>
      </c>
      <c r="E1425" s="287" t="s">
        <v>7</v>
      </c>
      <c r="F1425" s="362">
        <v>43707</v>
      </c>
      <c r="G1425" s="363" t="s">
        <v>8878</v>
      </c>
      <c r="H1425" s="363" t="s">
        <v>597</v>
      </c>
      <c r="I1425" s="364">
        <v>0.68916999999999995</v>
      </c>
      <c r="J1425" s="364">
        <v>8</v>
      </c>
      <c r="K1425" s="363" t="s">
        <v>438</v>
      </c>
      <c r="L1425" s="292">
        <v>9.19</v>
      </c>
      <c r="M1425" s="293" t="s">
        <v>598</v>
      </c>
      <c r="N1425" s="293" t="s">
        <v>599</v>
      </c>
      <c r="O1425" s="294" t="s">
        <v>458</v>
      </c>
      <c r="P1425" s="295">
        <v>-16.907782000000001</v>
      </c>
      <c r="Q1425" s="295" t="s">
        <v>456</v>
      </c>
      <c r="R1425" s="296">
        <v>0</v>
      </c>
      <c r="S1425" s="365">
        <v>6.9823718873783492E-4</v>
      </c>
      <c r="T1425" s="365">
        <v>5.4231368311438136E-4</v>
      </c>
      <c r="U1425" s="365">
        <v>1.2875153448609689</v>
      </c>
      <c r="V1425" s="366"/>
      <c r="W1425" s="295"/>
      <c r="X1425" s="295"/>
      <c r="Y1425" s="295"/>
      <c r="Z1425" s="313"/>
      <c r="AA1425" s="313"/>
      <c r="AB1425" s="301"/>
      <c r="AC1425" s="295"/>
    </row>
    <row r="1426" spans="1:29" ht="15">
      <c r="A1426" s="247" t="s">
        <v>176</v>
      </c>
      <c r="B1426" s="287" t="s">
        <v>11223</v>
      </c>
      <c r="C1426" s="287" t="s">
        <v>4410</v>
      </c>
      <c r="D1426" s="305">
        <v>24</v>
      </c>
      <c r="E1426" s="287" t="s">
        <v>7</v>
      </c>
      <c r="F1426" s="362">
        <v>43707</v>
      </c>
      <c r="G1426" s="363" t="s">
        <v>8878</v>
      </c>
      <c r="H1426" s="363" t="s">
        <v>1386</v>
      </c>
      <c r="I1426" s="364">
        <v>0.88144999999999996</v>
      </c>
      <c r="J1426" s="364">
        <v>18</v>
      </c>
      <c r="K1426" s="363" t="s">
        <v>438</v>
      </c>
      <c r="L1426" s="292">
        <v>123.73</v>
      </c>
      <c r="M1426" s="293" t="s">
        <v>1387</v>
      </c>
      <c r="N1426" s="293" t="s">
        <v>1388</v>
      </c>
      <c r="O1426" s="294" t="s">
        <v>458</v>
      </c>
      <c r="P1426" s="295">
        <v>-5.5568220000000004</v>
      </c>
      <c r="Q1426" s="295" t="s">
        <v>408</v>
      </c>
      <c r="R1426" s="296">
        <v>0</v>
      </c>
      <c r="S1426" s="365">
        <v>6.3557666413818038E-5</v>
      </c>
      <c r="T1426" s="365">
        <v>1.7827837815782255E-4</v>
      </c>
      <c r="U1426" s="365">
        <v>0.35650799087679064</v>
      </c>
      <c r="V1426" s="366"/>
      <c r="W1426" s="295"/>
      <c r="X1426" s="295"/>
      <c r="Y1426" s="295"/>
      <c r="Z1426" s="313"/>
      <c r="AA1426" s="313"/>
      <c r="AB1426" s="301"/>
      <c r="AC1426" s="295"/>
    </row>
    <row r="1427" spans="1:29" ht="15">
      <c r="A1427" s="247" t="s">
        <v>176</v>
      </c>
      <c r="B1427" s="287" t="s">
        <v>9543</v>
      </c>
      <c r="C1427" s="287" t="s">
        <v>4412</v>
      </c>
      <c r="D1427" s="305">
        <v>25</v>
      </c>
      <c r="E1427" s="287" t="s">
        <v>7</v>
      </c>
      <c r="F1427" s="362">
        <v>43707</v>
      </c>
      <c r="G1427" s="363" t="s">
        <v>8878</v>
      </c>
      <c r="H1427" s="363" t="s">
        <v>4183</v>
      </c>
      <c r="I1427" s="364">
        <v>0.79810999999999999</v>
      </c>
      <c r="J1427" s="364">
        <v>270</v>
      </c>
      <c r="K1427" s="363" t="s">
        <v>438</v>
      </c>
      <c r="L1427" s="292">
        <v>47.41</v>
      </c>
      <c r="M1427" s="293" t="s">
        <v>4184</v>
      </c>
      <c r="N1427" s="293" t="s">
        <v>4185</v>
      </c>
      <c r="O1427" s="294" t="s">
        <v>458</v>
      </c>
      <c r="P1427" s="295">
        <v>-6.2116680000000004</v>
      </c>
      <c r="Q1427" s="295" t="s">
        <v>408</v>
      </c>
      <c r="R1427" s="296">
        <v>0</v>
      </c>
      <c r="S1427" s="365">
        <v>7.5629248810548623E-3</v>
      </c>
      <c r="T1427" s="365">
        <v>8.5220701672854109E-3</v>
      </c>
      <c r="U1427" s="365">
        <v>0.88745160889281072</v>
      </c>
      <c r="V1427" s="366"/>
      <c r="W1427" s="295"/>
      <c r="X1427" s="295"/>
      <c r="Y1427" s="295"/>
      <c r="Z1427" s="313"/>
      <c r="AA1427" s="313"/>
      <c r="AB1427" s="301"/>
      <c r="AC1427" s="295"/>
    </row>
    <row r="1428" spans="1:29" ht="15">
      <c r="A1428" s="247" t="s">
        <v>176</v>
      </c>
      <c r="B1428" s="287" t="s">
        <v>9544</v>
      </c>
      <c r="C1428" s="287" t="s">
        <v>4414</v>
      </c>
      <c r="D1428" s="305">
        <v>26</v>
      </c>
      <c r="E1428" s="287" t="s">
        <v>7</v>
      </c>
      <c r="F1428" s="362">
        <v>43707</v>
      </c>
      <c r="G1428" s="363" t="s">
        <v>8878</v>
      </c>
      <c r="H1428" s="363" t="s">
        <v>3217</v>
      </c>
      <c r="I1428" s="364">
        <v>0.74604000000000004</v>
      </c>
      <c r="J1428" s="364">
        <v>232</v>
      </c>
      <c r="K1428" s="363" t="s">
        <v>438</v>
      </c>
      <c r="L1428" s="292">
        <v>109.75</v>
      </c>
      <c r="M1428" s="293" t="s">
        <v>3218</v>
      </c>
      <c r="N1428" s="293" t="s">
        <v>3219</v>
      </c>
      <c r="O1428" s="294" t="s">
        <v>458</v>
      </c>
      <c r="P1428" s="295">
        <v>-23.779433999999998</v>
      </c>
      <c r="Q1428" s="295" t="s">
        <v>404</v>
      </c>
      <c r="R1428" s="296">
        <v>0</v>
      </c>
      <c r="S1428" s="365">
        <v>4.0933379425952599E-4</v>
      </c>
      <c r="T1428" s="365">
        <v>4.5701737400259288E-4</v>
      </c>
      <c r="U1428" s="365">
        <v>0.89566352953838391</v>
      </c>
      <c r="V1428" s="366"/>
      <c r="W1428" s="295"/>
      <c r="X1428" s="295"/>
      <c r="Y1428" s="295"/>
      <c r="Z1428" s="313"/>
      <c r="AA1428" s="313"/>
      <c r="AB1428" s="301"/>
      <c r="AC1428" s="295"/>
    </row>
    <row r="1429" spans="1:29" ht="15">
      <c r="A1429" s="247" t="s">
        <v>176</v>
      </c>
      <c r="B1429" s="287" t="s">
        <v>9563</v>
      </c>
      <c r="C1429" s="287" t="s">
        <v>4416</v>
      </c>
      <c r="D1429" s="305">
        <v>27</v>
      </c>
      <c r="E1429" s="287" t="s">
        <v>7</v>
      </c>
      <c r="F1429" s="362">
        <v>43707</v>
      </c>
      <c r="G1429" s="363" t="s">
        <v>8878</v>
      </c>
      <c r="H1429" s="363" t="s">
        <v>4734</v>
      </c>
      <c r="I1429" s="364">
        <v>0.88814000000000004</v>
      </c>
      <c r="J1429" s="364">
        <v>61</v>
      </c>
      <c r="K1429" s="363" t="s">
        <v>438</v>
      </c>
      <c r="L1429" s="292">
        <v>147.9</v>
      </c>
      <c r="M1429" s="293" t="s">
        <v>4735</v>
      </c>
      <c r="N1429" s="293" t="s">
        <v>4736</v>
      </c>
      <c r="O1429" s="294" t="s">
        <v>458</v>
      </c>
      <c r="P1429" s="295">
        <v>8.4947110000000006</v>
      </c>
      <c r="Q1429" s="295" t="s">
        <v>408</v>
      </c>
      <c r="R1429" s="296">
        <v>0</v>
      </c>
      <c r="S1429" s="365">
        <v>8.6512584612911567E-4</v>
      </c>
      <c r="T1429" s="365">
        <v>9.5222865571135246E-4</v>
      </c>
      <c r="U1429" s="365">
        <v>0.90852742242128015</v>
      </c>
      <c r="V1429" s="366"/>
      <c r="W1429" s="295"/>
      <c r="X1429" s="295"/>
      <c r="Y1429" s="295"/>
      <c r="Z1429" s="313"/>
      <c r="AA1429" s="313"/>
      <c r="AB1429" s="301"/>
      <c r="AC1429" s="295"/>
    </row>
    <row r="1430" spans="1:29" ht="15">
      <c r="A1430" s="247" t="s">
        <v>176</v>
      </c>
      <c r="B1430" s="287" t="s">
        <v>9545</v>
      </c>
      <c r="C1430" s="287" t="s">
        <v>4418</v>
      </c>
      <c r="D1430" s="305">
        <v>28</v>
      </c>
      <c r="E1430" s="287" t="s">
        <v>7</v>
      </c>
      <c r="F1430" s="362">
        <v>43707</v>
      </c>
      <c r="G1430" s="363" t="s">
        <v>8878</v>
      </c>
      <c r="H1430" s="363" t="s">
        <v>7343</v>
      </c>
      <c r="I1430" s="364">
        <v>0.92244999999999999</v>
      </c>
      <c r="J1430" s="364">
        <v>87</v>
      </c>
      <c r="K1430" s="363" t="s">
        <v>438</v>
      </c>
      <c r="L1430" s="292">
        <v>210.51</v>
      </c>
      <c r="M1430" s="293" t="s">
        <v>7344</v>
      </c>
      <c r="N1430" s="293" t="s">
        <v>7345</v>
      </c>
      <c r="O1430" s="294" t="s">
        <v>458</v>
      </c>
      <c r="P1430" s="295">
        <v>0.9107828</v>
      </c>
      <c r="Q1430" s="295" t="s">
        <v>447</v>
      </c>
      <c r="R1430" s="296">
        <v>0</v>
      </c>
      <c r="S1430" s="365">
        <v>9.5137406628532917E-4</v>
      </c>
      <c r="T1430" s="365">
        <v>1.2720014234421924E-3</v>
      </c>
      <c r="U1430" s="365">
        <v>0.74793474971969287</v>
      </c>
      <c r="V1430" s="366"/>
      <c r="W1430" s="295"/>
      <c r="X1430" s="295"/>
      <c r="Y1430" s="295"/>
      <c r="Z1430" s="313"/>
      <c r="AA1430" s="313"/>
      <c r="AB1430" s="301"/>
      <c r="AC1430" s="295"/>
    </row>
    <row r="1431" spans="1:29" ht="15">
      <c r="A1431" s="247" t="s">
        <v>11224</v>
      </c>
      <c r="B1431" s="287" t="s">
        <v>11225</v>
      </c>
      <c r="C1431" s="287" t="s">
        <v>4420</v>
      </c>
      <c r="D1431" s="305">
        <v>29</v>
      </c>
      <c r="E1431" s="287" t="s">
        <v>7</v>
      </c>
      <c r="F1431" s="362">
        <v>43707</v>
      </c>
      <c r="G1431" s="363" t="s">
        <v>8878</v>
      </c>
      <c r="H1431" s="363" t="s">
        <v>1627</v>
      </c>
      <c r="I1431" s="364">
        <v>0.71108000000000005</v>
      </c>
      <c r="J1431" s="364">
        <v>1</v>
      </c>
      <c r="K1431" s="363" t="s">
        <v>438</v>
      </c>
      <c r="L1431" s="292">
        <v>197.99</v>
      </c>
      <c r="M1431" s="293" t="s">
        <v>1628</v>
      </c>
      <c r="N1431" s="293" t="s">
        <v>1629</v>
      </c>
      <c r="O1431" s="294" t="s">
        <v>458</v>
      </c>
      <c r="P1431" s="295">
        <v>7.4922680000000001</v>
      </c>
      <c r="Q1431" s="295" t="s">
        <v>399</v>
      </c>
      <c r="R1431" s="296">
        <v>0</v>
      </c>
      <c r="S1431" s="365">
        <v>3.8800466667637539E-3</v>
      </c>
      <c r="T1431" s="365">
        <v>1.8302552021560677E-3</v>
      </c>
      <c r="U1431" s="365">
        <v>2.1199484433607956</v>
      </c>
      <c r="V1431" s="366"/>
      <c r="W1431" s="295"/>
      <c r="X1431" s="295"/>
      <c r="Y1431" s="295"/>
      <c r="Z1431" s="313"/>
      <c r="AA1431" s="313"/>
      <c r="AB1431" s="301"/>
      <c r="AC1431" s="295"/>
    </row>
    <row r="1432" spans="1:29" ht="15">
      <c r="A1432" s="247" t="s">
        <v>176</v>
      </c>
      <c r="B1432" s="287" t="s">
        <v>11226</v>
      </c>
      <c r="C1432" s="287" t="s">
        <v>4422</v>
      </c>
      <c r="D1432" s="305">
        <v>30</v>
      </c>
      <c r="E1432" s="287" t="s">
        <v>7</v>
      </c>
      <c r="F1432" s="362">
        <v>43707</v>
      </c>
      <c r="G1432" s="363" t="s">
        <v>8878</v>
      </c>
      <c r="H1432" s="363" t="s">
        <v>3372</v>
      </c>
      <c r="I1432" s="364">
        <v>0.88880000000000003</v>
      </c>
      <c r="J1432" s="364">
        <v>9</v>
      </c>
      <c r="K1432" s="363" t="s">
        <v>438</v>
      </c>
      <c r="L1432" s="292">
        <v>54.54</v>
      </c>
      <c r="M1432" s="293" t="s">
        <v>3373</v>
      </c>
      <c r="N1432" s="293" t="s">
        <v>3374</v>
      </c>
      <c r="O1432" s="294" t="s">
        <v>458</v>
      </c>
      <c r="P1432" s="295">
        <v>-7.8560534000000004</v>
      </c>
      <c r="Q1432" s="295" t="s">
        <v>408</v>
      </c>
      <c r="R1432" s="296">
        <v>0</v>
      </c>
      <c r="S1432" s="365">
        <v>5.8422446385213698E-4</v>
      </c>
      <c r="T1432" s="365">
        <v>6.0149633949606502E-4</v>
      </c>
      <c r="U1432" s="365">
        <v>0.97128515252744774</v>
      </c>
      <c r="V1432" s="366"/>
      <c r="W1432" s="295"/>
      <c r="X1432" s="295"/>
      <c r="Y1432" s="295"/>
      <c r="Z1432" s="313"/>
      <c r="AA1432" s="313"/>
      <c r="AB1432" s="301"/>
      <c r="AC1432" s="295"/>
    </row>
    <row r="1433" spans="1:29" ht="15">
      <c r="A1433" s="247" t="s">
        <v>176</v>
      </c>
      <c r="B1433" s="287" t="s">
        <v>11227</v>
      </c>
      <c r="C1433" s="287" t="s">
        <v>4427</v>
      </c>
      <c r="D1433" s="305">
        <v>31</v>
      </c>
      <c r="E1433" s="287" t="s">
        <v>7</v>
      </c>
      <c r="F1433" s="362">
        <v>43707</v>
      </c>
      <c r="G1433" s="363" t="s">
        <v>8878</v>
      </c>
      <c r="H1433" s="363" t="s">
        <v>656</v>
      </c>
      <c r="I1433" s="364">
        <v>0.68203000000000003</v>
      </c>
      <c r="J1433" s="364">
        <v>26</v>
      </c>
      <c r="K1433" s="363" t="s">
        <v>438</v>
      </c>
      <c r="L1433" s="292">
        <v>656.79</v>
      </c>
      <c r="M1433" s="293" t="s">
        <v>411</v>
      </c>
      <c r="N1433" s="293" t="s">
        <v>657</v>
      </c>
      <c r="O1433" s="294" t="s">
        <v>458</v>
      </c>
      <c r="P1433" s="295">
        <v>-13.209123</v>
      </c>
      <c r="Q1433" s="295" t="s">
        <v>408</v>
      </c>
      <c r="R1433" s="296">
        <v>0</v>
      </c>
      <c r="S1433" s="365">
        <v>1.0392546813726986E-3</v>
      </c>
      <c r="T1433" s="365">
        <v>6.7505448575105984E-4</v>
      </c>
      <c r="U1433" s="365">
        <v>1.5395122961318193</v>
      </c>
      <c r="V1433" s="366"/>
      <c r="W1433" s="295"/>
      <c r="X1433" s="295"/>
      <c r="Y1433" s="295"/>
      <c r="Z1433" s="313"/>
      <c r="AA1433" s="313"/>
      <c r="AB1433" s="301"/>
      <c r="AC1433" s="295"/>
    </row>
    <row r="1434" spans="1:29" ht="15">
      <c r="A1434" s="247" t="s">
        <v>176</v>
      </c>
      <c r="B1434" s="287" t="s">
        <v>9547</v>
      </c>
      <c r="C1434" s="287" t="s">
        <v>4429</v>
      </c>
      <c r="D1434" s="305">
        <v>32</v>
      </c>
      <c r="E1434" s="287" t="s">
        <v>7</v>
      </c>
      <c r="F1434" s="362">
        <v>43707</v>
      </c>
      <c r="G1434" s="363" t="s">
        <v>8878</v>
      </c>
      <c r="H1434" s="363" t="s">
        <v>663</v>
      </c>
      <c r="I1434" s="364">
        <v>0.85</v>
      </c>
      <c r="J1434" s="364">
        <v>144</v>
      </c>
      <c r="K1434" s="363" t="s">
        <v>438</v>
      </c>
      <c r="L1434" s="292">
        <v>86.33</v>
      </c>
      <c r="M1434" s="293" t="s">
        <v>664</v>
      </c>
      <c r="N1434" s="293" t="s">
        <v>665</v>
      </c>
      <c r="O1434" s="294" t="s">
        <v>458</v>
      </c>
      <c r="P1434" s="295">
        <v>-8.5680960000000006</v>
      </c>
      <c r="Q1434" s="295" t="s">
        <v>447</v>
      </c>
      <c r="R1434" s="296">
        <v>0</v>
      </c>
      <c r="S1434" s="365">
        <v>1.2607913943388433E-3</v>
      </c>
      <c r="T1434" s="365">
        <v>8.5200696904740936E-4</v>
      </c>
      <c r="U1434" s="365">
        <v>1.4797900018922114</v>
      </c>
      <c r="V1434" s="366"/>
      <c r="W1434" s="295"/>
      <c r="X1434" s="295"/>
      <c r="Y1434" s="295"/>
      <c r="Z1434" s="313"/>
      <c r="AA1434" s="313"/>
      <c r="AB1434" s="301"/>
      <c r="AC1434" s="295"/>
    </row>
    <row r="1435" spans="1:29" ht="15">
      <c r="A1435" s="247" t="s">
        <v>176</v>
      </c>
      <c r="B1435" s="287" t="s">
        <v>9557</v>
      </c>
      <c r="C1435" s="287" t="s">
        <v>4431</v>
      </c>
      <c r="D1435" s="305">
        <v>33</v>
      </c>
      <c r="E1435" s="287" t="s">
        <v>7</v>
      </c>
      <c r="F1435" s="362">
        <v>43707</v>
      </c>
      <c r="G1435" s="363" t="s">
        <v>8878</v>
      </c>
      <c r="H1435" s="363" t="s">
        <v>1421</v>
      </c>
      <c r="I1435" s="364">
        <v>0.88075000000000003</v>
      </c>
      <c r="J1435" s="364">
        <v>166</v>
      </c>
      <c r="K1435" s="363" t="s">
        <v>438</v>
      </c>
      <c r="L1435" s="292">
        <v>45.27</v>
      </c>
      <c r="M1435" s="293" t="s">
        <v>1422</v>
      </c>
      <c r="N1435" s="293" t="s">
        <v>1423</v>
      </c>
      <c r="O1435" s="294" t="s">
        <v>458</v>
      </c>
      <c r="P1435" s="295">
        <v>0.84651710000000002</v>
      </c>
      <c r="Q1435" s="295" t="s">
        <v>484</v>
      </c>
      <c r="R1435" s="296">
        <v>0</v>
      </c>
      <c r="S1435" s="365">
        <v>1.9212157179912908E-3</v>
      </c>
      <c r="T1435" s="365">
        <v>2.0128934427624443E-3</v>
      </c>
      <c r="U1435" s="365">
        <v>0.95445475511841438</v>
      </c>
      <c r="V1435" s="366"/>
      <c r="W1435" s="295"/>
      <c r="X1435" s="295"/>
      <c r="Y1435" s="295"/>
      <c r="Z1435" s="313"/>
      <c r="AA1435" s="313"/>
      <c r="AB1435" s="301"/>
      <c r="AC1435" s="295"/>
    </row>
    <row r="1436" spans="1:29" ht="15">
      <c r="A1436" s="247" t="s">
        <v>176</v>
      </c>
      <c r="B1436" s="287" t="s">
        <v>9548</v>
      </c>
      <c r="C1436" s="287" t="s">
        <v>4433</v>
      </c>
      <c r="D1436" s="305">
        <v>34</v>
      </c>
      <c r="E1436" s="287" t="s">
        <v>7</v>
      </c>
      <c r="F1436" s="362">
        <v>43707</v>
      </c>
      <c r="G1436" s="363" t="s">
        <v>8878</v>
      </c>
      <c r="H1436" s="363" t="s">
        <v>7783</v>
      </c>
      <c r="I1436" s="364">
        <v>0.75321000000000005</v>
      </c>
      <c r="J1436" s="364">
        <v>78</v>
      </c>
      <c r="K1436" s="363" t="s">
        <v>438</v>
      </c>
      <c r="L1436" s="292">
        <v>55.22</v>
      </c>
      <c r="M1436" s="293" t="s">
        <v>7784</v>
      </c>
      <c r="N1436" s="293" t="s">
        <v>7785</v>
      </c>
      <c r="O1436" s="294" t="s">
        <v>458</v>
      </c>
      <c r="P1436" s="295">
        <v>3.2342434</v>
      </c>
      <c r="Q1436" s="295" t="s">
        <v>447</v>
      </c>
      <c r="R1436" s="296">
        <v>0</v>
      </c>
      <c r="S1436" s="365">
        <v>2.6099311567591298E-3</v>
      </c>
      <c r="T1436" s="365">
        <v>3.2706456286456394E-3</v>
      </c>
      <c r="U1436" s="365">
        <v>0.79798653021296329</v>
      </c>
      <c r="V1436" s="366"/>
      <c r="W1436" s="295"/>
      <c r="X1436" s="295"/>
      <c r="Y1436" s="295"/>
      <c r="Z1436" s="313"/>
      <c r="AA1436" s="313"/>
      <c r="AB1436" s="301"/>
      <c r="AC1436" s="295"/>
    </row>
    <row r="1437" spans="1:29" ht="15">
      <c r="A1437" s="247" t="s">
        <v>11228</v>
      </c>
      <c r="B1437" s="287" t="s">
        <v>11229</v>
      </c>
      <c r="C1437" s="287" t="s">
        <v>4435</v>
      </c>
      <c r="D1437" s="305">
        <v>35</v>
      </c>
      <c r="E1437" s="287" t="s">
        <v>7</v>
      </c>
      <c r="F1437" s="362">
        <v>43707</v>
      </c>
      <c r="G1437" s="363" t="s">
        <v>8878</v>
      </c>
      <c r="H1437" s="363" t="s">
        <v>670</v>
      </c>
      <c r="I1437" s="364">
        <v>0.69003000000000003</v>
      </c>
      <c r="J1437" s="364">
        <v>1</v>
      </c>
      <c r="K1437" s="363" t="s">
        <v>438</v>
      </c>
      <c r="L1437" s="292">
        <v>18.39</v>
      </c>
      <c r="M1437" s="293" t="s">
        <v>671</v>
      </c>
      <c r="N1437" s="293" t="s">
        <v>672</v>
      </c>
      <c r="O1437" s="294" t="s">
        <v>458</v>
      </c>
      <c r="P1437" s="295">
        <v>-26.994842999999999</v>
      </c>
      <c r="Q1437" s="295" t="s">
        <v>484</v>
      </c>
      <c r="R1437" s="296">
        <v>0</v>
      </c>
      <c r="S1437" s="365">
        <v>1.1304862415569445E-4</v>
      </c>
      <c r="T1437" s="365">
        <v>2.7063376238452535E-4</v>
      </c>
      <c r="U1437" s="365">
        <v>0.41771811158975519</v>
      </c>
      <c r="V1437" s="366"/>
      <c r="W1437" s="295"/>
      <c r="X1437" s="295"/>
      <c r="Y1437" s="295"/>
      <c r="Z1437" s="313"/>
      <c r="AA1437" s="313"/>
      <c r="AB1437" s="301"/>
      <c r="AC1437" s="295"/>
    </row>
    <row r="1438" spans="1:29" ht="15">
      <c r="A1438" s="247" t="s">
        <v>176</v>
      </c>
      <c r="B1438" s="287" t="s">
        <v>11230</v>
      </c>
      <c r="C1438" s="287" t="s">
        <v>4437</v>
      </c>
      <c r="D1438" s="305">
        <v>36</v>
      </c>
      <c r="E1438" s="287" t="s">
        <v>7</v>
      </c>
      <c r="F1438" s="362">
        <v>43707</v>
      </c>
      <c r="G1438" s="363" t="s">
        <v>8878</v>
      </c>
      <c r="H1438" s="363" t="s">
        <v>966</v>
      </c>
      <c r="I1438" s="364">
        <v>0.99282999999999999</v>
      </c>
      <c r="J1438" s="364">
        <v>41</v>
      </c>
      <c r="K1438" s="363" t="s">
        <v>438</v>
      </c>
      <c r="L1438" s="292">
        <v>39.89</v>
      </c>
      <c r="M1438" s="293" t="s">
        <v>967</v>
      </c>
      <c r="N1438" s="293" t="s">
        <v>968</v>
      </c>
      <c r="O1438" s="294" t="s">
        <v>458</v>
      </c>
      <c r="P1438" s="295">
        <v>9.2278120000000001</v>
      </c>
      <c r="Q1438" s="295" t="s">
        <v>484</v>
      </c>
      <c r="R1438" s="296">
        <v>0</v>
      </c>
      <c r="S1438" s="365">
        <v>1.7898422391747753E-4</v>
      </c>
      <c r="T1438" s="365">
        <v>1.3637780072786347E-3</v>
      </c>
      <c r="U1438" s="365">
        <v>0.13124146522543909</v>
      </c>
      <c r="V1438" s="366"/>
      <c r="W1438" s="295"/>
      <c r="X1438" s="295"/>
      <c r="Y1438" s="295"/>
      <c r="Z1438" s="313"/>
      <c r="AA1438" s="313"/>
      <c r="AB1438" s="301"/>
      <c r="AC1438" s="295"/>
    </row>
    <row r="1439" spans="1:29" ht="15">
      <c r="A1439" s="247" t="s">
        <v>176</v>
      </c>
      <c r="B1439" s="287" t="s">
        <v>9549</v>
      </c>
      <c r="C1439" s="287" t="s">
        <v>4439</v>
      </c>
      <c r="D1439" s="305">
        <v>37</v>
      </c>
      <c r="E1439" s="287" t="s">
        <v>7</v>
      </c>
      <c r="F1439" s="362">
        <v>43707</v>
      </c>
      <c r="G1439" s="363" t="s">
        <v>8878</v>
      </c>
      <c r="H1439" s="363" t="s">
        <v>677</v>
      </c>
      <c r="I1439" s="364">
        <v>0.87144999999999995</v>
      </c>
      <c r="J1439" s="364">
        <v>214</v>
      </c>
      <c r="K1439" s="363" t="s">
        <v>438</v>
      </c>
      <c r="L1439" s="292">
        <v>167.51</v>
      </c>
      <c r="M1439" s="293" t="s">
        <v>678</v>
      </c>
      <c r="N1439" s="293" t="s">
        <v>679</v>
      </c>
      <c r="O1439" s="294" t="s">
        <v>458</v>
      </c>
      <c r="P1439" s="295">
        <v>-0.71716904999999997</v>
      </c>
      <c r="Q1439" s="295" t="s">
        <v>408</v>
      </c>
      <c r="R1439" s="296">
        <v>0</v>
      </c>
      <c r="S1439" s="365">
        <v>3.3034716497340765E-3</v>
      </c>
      <c r="T1439" s="365">
        <v>4.1883405082981948E-3</v>
      </c>
      <c r="U1439" s="365">
        <v>0.78873043946380139</v>
      </c>
      <c r="V1439" s="366"/>
      <c r="W1439" s="295"/>
      <c r="X1439" s="295"/>
      <c r="Y1439" s="295"/>
      <c r="Z1439" s="313"/>
      <c r="AA1439" s="313"/>
      <c r="AB1439" s="301"/>
      <c r="AC1439" s="295"/>
    </row>
    <row r="1440" spans="1:29" ht="15">
      <c r="A1440" s="247" t="s">
        <v>11231</v>
      </c>
      <c r="B1440" s="287" t="s">
        <v>11232</v>
      </c>
      <c r="C1440" s="287" t="s">
        <v>4441</v>
      </c>
      <c r="D1440" s="305">
        <v>38</v>
      </c>
      <c r="E1440" s="287" t="s">
        <v>7</v>
      </c>
      <c r="F1440" s="362">
        <v>43707</v>
      </c>
      <c r="G1440" s="363" t="s">
        <v>8878</v>
      </c>
      <c r="H1440" s="363" t="s">
        <v>9279</v>
      </c>
      <c r="I1440" s="364">
        <v>0.67371999999999999</v>
      </c>
      <c r="J1440" s="364">
        <v>1</v>
      </c>
      <c r="K1440" s="363" t="s">
        <v>438</v>
      </c>
      <c r="L1440" s="292">
        <v>82.7</v>
      </c>
      <c r="M1440" s="293" t="s">
        <v>8628</v>
      </c>
      <c r="N1440" s="293" t="s">
        <v>9280</v>
      </c>
      <c r="O1440" s="294" t="s">
        <v>458</v>
      </c>
      <c r="P1440" s="295">
        <v>-3.9712071</v>
      </c>
      <c r="Q1440" s="295" t="s">
        <v>408</v>
      </c>
      <c r="R1440" s="296">
        <v>0</v>
      </c>
      <c r="S1440" s="365">
        <v>1.7079652123630894E-4</v>
      </c>
      <c r="T1440" s="365">
        <v>3.7925390795421189E-4</v>
      </c>
      <c r="U1440" s="365">
        <v>0.45034874434815197</v>
      </c>
      <c r="V1440" s="366"/>
      <c r="W1440" s="295"/>
      <c r="X1440" s="295"/>
      <c r="Y1440" s="295"/>
      <c r="Z1440" s="313"/>
      <c r="AA1440" s="313"/>
      <c r="AB1440" s="301"/>
      <c r="AC1440" s="295"/>
    </row>
    <row r="1441" spans="1:29" ht="15">
      <c r="A1441" s="247" t="s">
        <v>176</v>
      </c>
      <c r="B1441" s="287" t="s">
        <v>9550</v>
      </c>
      <c r="C1441" s="287" t="s">
        <v>4443</v>
      </c>
      <c r="D1441" s="305">
        <v>39</v>
      </c>
      <c r="E1441" s="287" t="s">
        <v>7</v>
      </c>
      <c r="F1441" s="362">
        <v>43707</v>
      </c>
      <c r="G1441" s="363" t="s">
        <v>8878</v>
      </c>
      <c r="H1441" s="363" t="s">
        <v>4321</v>
      </c>
      <c r="I1441" s="364">
        <v>1</v>
      </c>
      <c r="J1441" s="364">
        <v>87</v>
      </c>
      <c r="K1441" s="363" t="s">
        <v>438</v>
      </c>
      <c r="L1441" s="292">
        <v>72.09</v>
      </c>
      <c r="M1441" s="293" t="s">
        <v>4322</v>
      </c>
      <c r="N1441" s="293" t="s">
        <v>4323</v>
      </c>
      <c r="O1441" s="294" t="s">
        <v>458</v>
      </c>
      <c r="P1441" s="295">
        <v>-13.778263000000001</v>
      </c>
      <c r="Q1441" s="295" t="s">
        <v>447</v>
      </c>
      <c r="R1441" s="296">
        <v>0</v>
      </c>
      <c r="S1441" s="365">
        <v>5.8407278565087289E-3</v>
      </c>
      <c r="T1441" s="365">
        <v>5.3499447827298225E-3</v>
      </c>
      <c r="U1441" s="365">
        <v>1.0917361007842932</v>
      </c>
      <c r="V1441" s="366"/>
      <c r="W1441" s="295"/>
      <c r="X1441" s="295"/>
      <c r="Y1441" s="295"/>
      <c r="Z1441" s="313"/>
      <c r="AA1441" s="313"/>
      <c r="AB1441" s="301"/>
      <c r="AC1441" s="295"/>
    </row>
    <row r="1442" spans="1:29" ht="15">
      <c r="A1442" s="247" t="s">
        <v>176</v>
      </c>
      <c r="B1442" s="287" t="s">
        <v>11233</v>
      </c>
      <c r="C1442" s="287" t="s">
        <v>4445</v>
      </c>
      <c r="D1442" s="305">
        <v>40</v>
      </c>
      <c r="E1442" s="287" t="s">
        <v>7</v>
      </c>
      <c r="F1442" s="362">
        <v>43707</v>
      </c>
      <c r="G1442" s="363" t="s">
        <v>8878</v>
      </c>
      <c r="H1442" s="363" t="s">
        <v>1450</v>
      </c>
      <c r="I1442" s="364">
        <v>0.82362000000000002</v>
      </c>
      <c r="J1442" s="364">
        <v>51</v>
      </c>
      <c r="K1442" s="363" t="s">
        <v>438</v>
      </c>
      <c r="L1442" s="292">
        <v>71.430000000000007</v>
      </c>
      <c r="M1442" s="293" t="s">
        <v>1451</v>
      </c>
      <c r="N1442" s="293" t="s">
        <v>1452</v>
      </c>
      <c r="O1442" s="294" t="s">
        <v>458</v>
      </c>
      <c r="P1442" s="295">
        <v>-2.5378644000000001</v>
      </c>
      <c r="Q1442" s="295" t="s">
        <v>456</v>
      </c>
      <c r="R1442" s="296">
        <v>0</v>
      </c>
      <c r="S1442" s="365">
        <v>1.6290638113892095E-4</v>
      </c>
      <c r="T1442" s="365">
        <v>3.5483636319316752E-4</v>
      </c>
      <c r="U1442" s="365">
        <v>0.45910283735558749</v>
      </c>
      <c r="V1442" s="366"/>
      <c r="W1442" s="295"/>
      <c r="X1442" s="295"/>
      <c r="Y1442" s="295"/>
      <c r="Z1442" s="313"/>
      <c r="AA1442" s="313"/>
      <c r="AB1442" s="301"/>
      <c r="AC1442" s="295"/>
    </row>
    <row r="1443" spans="1:29" ht="15">
      <c r="A1443" s="247" t="s">
        <v>176</v>
      </c>
      <c r="B1443" s="287" t="s">
        <v>9560</v>
      </c>
      <c r="C1443" s="287" t="s">
        <v>4447</v>
      </c>
      <c r="D1443" s="305">
        <v>41</v>
      </c>
      <c r="E1443" s="287" t="s">
        <v>7</v>
      </c>
      <c r="F1443" s="362">
        <v>43707</v>
      </c>
      <c r="G1443" s="363" t="s">
        <v>8878</v>
      </c>
      <c r="H1443" s="363" t="s">
        <v>1676</v>
      </c>
      <c r="I1443" s="364">
        <v>0.97697999999999996</v>
      </c>
      <c r="J1443" s="364">
        <v>214</v>
      </c>
      <c r="K1443" s="363" t="s">
        <v>438</v>
      </c>
      <c r="L1443" s="292">
        <v>77.77</v>
      </c>
      <c r="M1443" s="293" t="s">
        <v>1677</v>
      </c>
      <c r="N1443" s="293" t="s">
        <v>1678</v>
      </c>
      <c r="O1443" s="294" t="s">
        <v>458</v>
      </c>
      <c r="P1443" s="295">
        <v>6.3012480000000002</v>
      </c>
      <c r="Q1443" s="295" t="s">
        <v>447</v>
      </c>
      <c r="R1443" s="296">
        <v>0</v>
      </c>
      <c r="S1443" s="365">
        <v>5.6386010096465934E-3</v>
      </c>
      <c r="T1443" s="365">
        <v>3.784105746715752E-3</v>
      </c>
      <c r="U1443" s="365">
        <v>1.490074904629811</v>
      </c>
      <c r="V1443" s="366"/>
      <c r="W1443" s="295"/>
      <c r="X1443" s="295"/>
      <c r="Y1443" s="295"/>
      <c r="Z1443" s="313"/>
      <c r="AA1443" s="313"/>
      <c r="AB1443" s="301"/>
      <c r="AC1443" s="295"/>
    </row>
    <row r="1444" spans="1:29" ht="15">
      <c r="A1444" s="247" t="s">
        <v>176</v>
      </c>
      <c r="B1444" s="287" t="s">
        <v>11234</v>
      </c>
      <c r="C1444" s="287" t="s">
        <v>4449</v>
      </c>
      <c r="D1444" s="305">
        <v>42</v>
      </c>
      <c r="E1444" s="287" t="s">
        <v>7</v>
      </c>
      <c r="F1444" s="362">
        <v>43707</v>
      </c>
      <c r="G1444" s="363" t="s">
        <v>8878</v>
      </c>
      <c r="H1444" s="363" t="s">
        <v>2650</v>
      </c>
      <c r="I1444" s="364">
        <v>0.69220999999999999</v>
      </c>
      <c r="J1444" s="364">
        <v>41</v>
      </c>
      <c r="K1444" s="363" t="s">
        <v>438</v>
      </c>
      <c r="L1444" s="292">
        <v>32.43</v>
      </c>
      <c r="M1444" s="293" t="s">
        <v>2651</v>
      </c>
      <c r="N1444" s="293" t="s">
        <v>2652</v>
      </c>
      <c r="O1444" s="294" t="s">
        <v>458</v>
      </c>
      <c r="P1444" s="295">
        <v>-18.864149999999999</v>
      </c>
      <c r="Q1444" s="295" t="s">
        <v>280</v>
      </c>
      <c r="R1444" s="296">
        <v>0</v>
      </c>
      <c r="S1444" s="365">
        <v>2.519337284016604E-3</v>
      </c>
      <c r="T1444" s="365">
        <v>1.8783504751321055E-3</v>
      </c>
      <c r="U1444" s="365">
        <v>1.3412498452076242</v>
      </c>
      <c r="V1444" s="366"/>
      <c r="W1444" s="295"/>
      <c r="X1444" s="295"/>
      <c r="Y1444" s="295"/>
      <c r="Z1444" s="313"/>
      <c r="AA1444" s="313"/>
      <c r="AB1444" s="301"/>
      <c r="AC1444" s="295"/>
    </row>
    <row r="1445" spans="1:29" ht="15">
      <c r="A1445" s="247" t="s">
        <v>176</v>
      </c>
      <c r="B1445" s="287" t="s">
        <v>9551</v>
      </c>
      <c r="C1445" s="287" t="s">
        <v>4451</v>
      </c>
      <c r="D1445" s="305">
        <v>43</v>
      </c>
      <c r="E1445" s="287" t="s">
        <v>7</v>
      </c>
      <c r="F1445" s="362">
        <v>43707</v>
      </c>
      <c r="G1445" s="363" t="s">
        <v>8878</v>
      </c>
      <c r="H1445" s="363" t="s">
        <v>1710</v>
      </c>
      <c r="I1445" s="364">
        <v>0.85504000000000002</v>
      </c>
      <c r="J1445" s="364">
        <v>246</v>
      </c>
      <c r="K1445" s="363" t="s">
        <v>438</v>
      </c>
      <c r="L1445" s="292">
        <v>123.75</v>
      </c>
      <c r="M1445" s="293" t="s">
        <v>1711</v>
      </c>
      <c r="N1445" s="293" t="s">
        <v>1712</v>
      </c>
      <c r="O1445" s="294" t="s">
        <v>458</v>
      </c>
      <c r="P1445" s="295">
        <v>-1.0079205</v>
      </c>
      <c r="Q1445" s="295" t="s">
        <v>399</v>
      </c>
      <c r="R1445" s="296">
        <v>0</v>
      </c>
      <c r="S1445" s="365">
        <v>8.5010647294660197E-3</v>
      </c>
      <c r="T1445" s="365">
        <v>4.7781462729996017E-3</v>
      </c>
      <c r="U1445" s="365">
        <v>1.7791553970425569</v>
      </c>
      <c r="V1445" s="366"/>
      <c r="W1445" s="295"/>
      <c r="X1445" s="295"/>
      <c r="Y1445" s="295"/>
      <c r="Z1445" s="313"/>
      <c r="AA1445" s="313"/>
      <c r="AB1445" s="301"/>
      <c r="AC1445" s="295"/>
    </row>
    <row r="1446" spans="1:29" ht="15">
      <c r="A1446" s="247" t="s">
        <v>176</v>
      </c>
      <c r="B1446" s="287" t="s">
        <v>9552</v>
      </c>
      <c r="C1446" s="287" t="s">
        <v>4453</v>
      </c>
      <c r="D1446" s="305">
        <v>44</v>
      </c>
      <c r="E1446" s="287" t="s">
        <v>7</v>
      </c>
      <c r="F1446" s="362">
        <v>43707</v>
      </c>
      <c r="G1446" s="363" t="s">
        <v>8878</v>
      </c>
      <c r="H1446" s="363" t="s">
        <v>1530</v>
      </c>
      <c r="I1446" s="364">
        <v>0.71750999999999998</v>
      </c>
      <c r="J1446" s="364">
        <v>65</v>
      </c>
      <c r="K1446" s="363" t="s">
        <v>438</v>
      </c>
      <c r="L1446" s="292">
        <v>211.89</v>
      </c>
      <c r="M1446" s="293" t="s">
        <v>1531</v>
      </c>
      <c r="N1446" s="293" t="s">
        <v>1532</v>
      </c>
      <c r="O1446" s="294" t="s">
        <v>458</v>
      </c>
      <c r="P1446" s="295">
        <v>0.63165426000000002</v>
      </c>
      <c r="Q1446" s="295" t="s">
        <v>447</v>
      </c>
      <c r="R1446" s="296">
        <v>0</v>
      </c>
      <c r="S1446" s="365">
        <v>1.2751323038356658E-4</v>
      </c>
      <c r="T1446" s="365">
        <v>6.028779174708129E-4</v>
      </c>
      <c r="U1446" s="365">
        <v>0.21150754852410045</v>
      </c>
      <c r="V1446" s="366"/>
      <c r="W1446" s="295"/>
      <c r="X1446" s="295"/>
      <c r="Y1446" s="295"/>
      <c r="Z1446" s="313"/>
      <c r="AA1446" s="313"/>
      <c r="AB1446" s="301"/>
      <c r="AC1446" s="295"/>
    </row>
    <row r="1447" spans="1:29" ht="15">
      <c r="A1447" s="247" t="s">
        <v>176</v>
      </c>
      <c r="B1447" s="287" t="s">
        <v>9553</v>
      </c>
      <c r="C1447" s="287" t="s">
        <v>4455</v>
      </c>
      <c r="D1447" s="305">
        <v>45</v>
      </c>
      <c r="E1447" s="287" t="s">
        <v>7</v>
      </c>
      <c r="F1447" s="362">
        <v>43707</v>
      </c>
      <c r="G1447" s="363" t="s">
        <v>8878</v>
      </c>
      <c r="H1447" s="363" t="s">
        <v>1011</v>
      </c>
      <c r="I1447" s="364">
        <v>0.77527000000000001</v>
      </c>
      <c r="J1447" s="364">
        <v>122</v>
      </c>
      <c r="K1447" s="363" t="s">
        <v>438</v>
      </c>
      <c r="L1447" s="292">
        <v>57.27</v>
      </c>
      <c r="M1447" s="293" t="s">
        <v>1012</v>
      </c>
      <c r="N1447" s="293" t="s">
        <v>1013</v>
      </c>
      <c r="O1447" s="294" t="s">
        <v>458</v>
      </c>
      <c r="P1447" s="295">
        <v>6.2720419999999999</v>
      </c>
      <c r="Q1447" s="295" t="s">
        <v>447</v>
      </c>
      <c r="R1447" s="296">
        <v>0</v>
      </c>
      <c r="S1447" s="365">
        <v>6.6642844244459989E-5</v>
      </c>
      <c r="T1447" s="365">
        <v>6.7768448827046899E-4</v>
      </c>
      <c r="U1447" s="365">
        <v>9.8339043312826016E-2</v>
      </c>
      <c r="V1447" s="366"/>
      <c r="W1447" s="295"/>
      <c r="X1447" s="295"/>
      <c r="Y1447" s="295"/>
      <c r="Z1447" s="313"/>
      <c r="AA1447" s="313"/>
      <c r="AB1447" s="301"/>
      <c r="AC1447" s="295"/>
    </row>
    <row r="1448" spans="1:29" ht="15">
      <c r="A1448" s="247" t="s">
        <v>176</v>
      </c>
      <c r="B1448" s="287" t="s">
        <v>9554</v>
      </c>
      <c r="C1448" s="287" t="s">
        <v>4457</v>
      </c>
      <c r="D1448" s="305">
        <v>46</v>
      </c>
      <c r="E1448" s="287" t="s">
        <v>7</v>
      </c>
      <c r="F1448" s="362">
        <v>43707</v>
      </c>
      <c r="G1448" s="363" t="s">
        <v>8878</v>
      </c>
      <c r="H1448" s="363" t="s">
        <v>2380</v>
      </c>
      <c r="I1448" s="364">
        <v>0.75205999999999995</v>
      </c>
      <c r="J1448" s="364">
        <v>8</v>
      </c>
      <c r="K1448" s="363" t="s">
        <v>438</v>
      </c>
      <c r="L1448" s="292">
        <v>110.15</v>
      </c>
      <c r="M1448" s="293" t="s">
        <v>2381</v>
      </c>
      <c r="N1448" s="293" t="s">
        <v>2382</v>
      </c>
      <c r="O1448" s="294" t="s">
        <v>458</v>
      </c>
      <c r="P1448" s="295">
        <v>-15.314836</v>
      </c>
      <c r="Q1448" s="295" t="s">
        <v>408</v>
      </c>
      <c r="R1448" s="296">
        <v>0</v>
      </c>
      <c r="S1448" s="365">
        <v>9.3938618999515335E-4</v>
      </c>
      <c r="T1448" s="365">
        <v>4.3210443074061304E-4</v>
      </c>
      <c r="U1448" s="365">
        <v>2.1739795363474421</v>
      </c>
      <c r="V1448" s="366"/>
      <c r="W1448" s="295"/>
      <c r="X1448" s="295"/>
      <c r="Y1448" s="295"/>
      <c r="Z1448" s="313"/>
      <c r="AA1448" s="313"/>
      <c r="AB1448" s="301"/>
      <c r="AC1448" s="295"/>
    </row>
    <row r="1449" spans="1:29" ht="15">
      <c r="A1449" s="247" t="s">
        <v>176</v>
      </c>
      <c r="B1449" s="287" t="s">
        <v>9562</v>
      </c>
      <c r="C1449" s="287" t="s">
        <v>4459</v>
      </c>
      <c r="D1449" s="305">
        <v>47</v>
      </c>
      <c r="E1449" s="287" t="s">
        <v>7</v>
      </c>
      <c r="F1449" s="362">
        <v>43707</v>
      </c>
      <c r="G1449" s="363" t="s">
        <v>8878</v>
      </c>
      <c r="H1449" s="363" t="s">
        <v>763</v>
      </c>
      <c r="I1449" s="364">
        <v>0.75539000000000001</v>
      </c>
      <c r="J1449" s="364">
        <v>97</v>
      </c>
      <c r="K1449" s="363" t="s">
        <v>438</v>
      </c>
      <c r="L1449" s="292">
        <v>104.06</v>
      </c>
      <c r="M1449" s="293" t="s">
        <v>764</v>
      </c>
      <c r="N1449" s="293" t="s">
        <v>765</v>
      </c>
      <c r="O1449" s="294" t="s">
        <v>458</v>
      </c>
      <c r="P1449" s="295">
        <v>-8.8871420000000008</v>
      </c>
      <c r="Q1449" s="295" t="s">
        <v>408</v>
      </c>
      <c r="R1449" s="296">
        <v>0</v>
      </c>
      <c r="S1449" s="365">
        <v>8.7833223907169496E-4</v>
      </c>
      <c r="T1449" s="365">
        <v>1.0854778969941069E-3</v>
      </c>
      <c r="U1449" s="365">
        <v>0.80916639712698224</v>
      </c>
      <c r="V1449" s="366"/>
      <c r="W1449" s="295"/>
      <c r="X1449" s="295"/>
      <c r="Y1449" s="295"/>
      <c r="Z1449" s="313"/>
      <c r="AA1449" s="313"/>
      <c r="AB1449" s="301"/>
      <c r="AC1449" s="295"/>
    </row>
    <row r="1450" spans="1:29" ht="15">
      <c r="A1450" s="247" t="s">
        <v>11235</v>
      </c>
      <c r="B1450" s="287" t="s">
        <v>11236</v>
      </c>
      <c r="C1450" s="287" t="s">
        <v>4461</v>
      </c>
      <c r="D1450" s="305">
        <v>48</v>
      </c>
      <c r="E1450" s="287" t="s">
        <v>7</v>
      </c>
      <c r="F1450" s="362">
        <v>43707</v>
      </c>
      <c r="G1450" s="363" t="s">
        <v>8878</v>
      </c>
      <c r="H1450" s="363" t="s">
        <v>7367</v>
      </c>
      <c r="I1450" s="364">
        <v>0.68991999999999998</v>
      </c>
      <c r="J1450" s="364">
        <v>1</v>
      </c>
      <c r="K1450" s="363" t="s">
        <v>438</v>
      </c>
      <c r="L1450" s="292">
        <v>9.82</v>
      </c>
      <c r="M1450" s="293" t="s">
        <v>7368</v>
      </c>
      <c r="N1450" s="293" t="s">
        <v>7369</v>
      </c>
      <c r="O1450" s="294" t="s">
        <v>458</v>
      </c>
      <c r="P1450" s="295">
        <v>-7.3584975999999997</v>
      </c>
      <c r="Q1450" s="295" t="s">
        <v>280</v>
      </c>
      <c r="R1450" s="296">
        <v>0</v>
      </c>
      <c r="S1450" s="365">
        <v>0</v>
      </c>
      <c r="T1450" s="365">
        <v>6.4870077580359725E-4</v>
      </c>
      <c r="U1450" s="365">
        <v>0</v>
      </c>
      <c r="V1450" s="366"/>
      <c r="W1450" s="295"/>
      <c r="X1450" s="295"/>
      <c r="Y1450" s="295"/>
      <c r="Z1450" s="313"/>
      <c r="AA1450" s="313"/>
      <c r="AB1450" s="301"/>
      <c r="AC1450" s="295"/>
    </row>
    <row r="1451" spans="1:29" ht="15">
      <c r="A1451" s="247" t="s">
        <v>176</v>
      </c>
      <c r="B1451" s="287" t="s">
        <v>11237</v>
      </c>
      <c r="C1451" s="287" t="s">
        <v>4463</v>
      </c>
      <c r="D1451" s="305">
        <v>49</v>
      </c>
      <c r="E1451" s="287" t="s">
        <v>7</v>
      </c>
      <c r="F1451" s="362">
        <v>43707</v>
      </c>
      <c r="G1451" s="363" t="s">
        <v>8878</v>
      </c>
      <c r="H1451" s="363" t="s">
        <v>1035</v>
      </c>
      <c r="I1451" s="364">
        <v>0.86285999999999996</v>
      </c>
      <c r="J1451" s="364">
        <v>21</v>
      </c>
      <c r="K1451" s="363" t="s">
        <v>438</v>
      </c>
      <c r="L1451" s="292">
        <v>24.84</v>
      </c>
      <c r="M1451" s="293" t="s">
        <v>1036</v>
      </c>
      <c r="N1451" s="293" t="s">
        <v>1037</v>
      </c>
      <c r="O1451" s="294" t="s">
        <v>458</v>
      </c>
      <c r="P1451" s="295">
        <v>-9.8039260000000006</v>
      </c>
      <c r="Q1451" s="295" t="s">
        <v>280</v>
      </c>
      <c r="R1451" s="296">
        <v>0</v>
      </c>
      <c r="S1451" s="365">
        <v>7.8882882584735338E-5</v>
      </c>
      <c r="T1451" s="365">
        <v>4.1191782034376637E-4</v>
      </c>
      <c r="U1451" s="365">
        <v>0.19150150512765765</v>
      </c>
      <c r="V1451" s="366"/>
      <c r="W1451" s="295"/>
      <c r="X1451" s="295"/>
      <c r="Y1451" s="295"/>
      <c r="Z1451" s="313"/>
      <c r="AA1451" s="313"/>
      <c r="AB1451" s="301"/>
      <c r="AC1451" s="295"/>
    </row>
    <row r="1452" spans="1:29" ht="15">
      <c r="A1452" s="247" t="s">
        <v>176</v>
      </c>
      <c r="B1452" s="287" t="s">
        <v>9565</v>
      </c>
      <c r="C1452" s="287" t="s">
        <v>4465</v>
      </c>
      <c r="D1452" s="305">
        <v>50</v>
      </c>
      <c r="E1452" s="287" t="s">
        <v>7</v>
      </c>
      <c r="F1452" s="362">
        <v>43707</v>
      </c>
      <c r="G1452" s="363" t="s">
        <v>8878</v>
      </c>
      <c r="H1452" s="363" t="s">
        <v>9315</v>
      </c>
      <c r="I1452" s="364">
        <v>0.74385000000000001</v>
      </c>
      <c r="J1452" s="364">
        <v>69</v>
      </c>
      <c r="K1452" s="363" t="s">
        <v>438</v>
      </c>
      <c r="L1452" s="292">
        <v>91.22</v>
      </c>
      <c r="M1452" s="293" t="s">
        <v>8691</v>
      </c>
      <c r="N1452" s="293" t="s">
        <v>8692</v>
      </c>
      <c r="O1452" s="294" t="s">
        <v>458</v>
      </c>
      <c r="P1452" s="295">
        <v>-1.2770592999999999</v>
      </c>
      <c r="Q1452" s="295" t="s">
        <v>280</v>
      </c>
      <c r="R1452" s="296">
        <v>0</v>
      </c>
      <c r="S1452" s="365">
        <v>1.983123915788026E-3</v>
      </c>
      <c r="T1452" s="365">
        <v>1.2734788126132154E-3</v>
      </c>
      <c r="U1452" s="365">
        <v>1.5572492421123192</v>
      </c>
      <c r="V1452" s="366"/>
      <c r="W1452" s="295"/>
      <c r="X1452" s="295"/>
      <c r="Y1452" s="295"/>
      <c r="Z1452" s="313"/>
      <c r="AA1452" s="313"/>
      <c r="AB1452" s="301"/>
      <c r="AC1452" s="295"/>
    </row>
    <row r="1453" spans="1:29" ht="15">
      <c r="A1453" s="247" t="s">
        <v>11238</v>
      </c>
      <c r="B1453" s="287" t="s">
        <v>11239</v>
      </c>
      <c r="C1453" s="287" t="s">
        <v>4675</v>
      </c>
      <c r="D1453" s="305">
        <v>1</v>
      </c>
      <c r="E1453" s="287" t="s">
        <v>9</v>
      </c>
      <c r="F1453" s="362">
        <v>43707</v>
      </c>
      <c r="G1453" s="363" t="s">
        <v>8882</v>
      </c>
      <c r="H1453" s="363" t="s">
        <v>437</v>
      </c>
      <c r="I1453" s="364">
        <v>53.460500000000003</v>
      </c>
      <c r="J1453" s="364">
        <v>1</v>
      </c>
      <c r="K1453" s="363" t="s">
        <v>438</v>
      </c>
      <c r="L1453" s="292">
        <v>50.6</v>
      </c>
      <c r="M1453" s="293" t="s">
        <v>439</v>
      </c>
      <c r="N1453" s="293" t="s">
        <v>440</v>
      </c>
      <c r="O1453" s="294" t="s">
        <v>10</v>
      </c>
      <c r="P1453" s="295">
        <v>3.8161635</v>
      </c>
      <c r="Q1453" s="295" t="s">
        <v>408</v>
      </c>
      <c r="R1453" s="296">
        <v>0</v>
      </c>
      <c r="S1453" s="365">
        <v>3.1571726003423789E-3</v>
      </c>
      <c r="T1453" s="365">
        <v>1.5349738168912233E-3</v>
      </c>
      <c r="U1453" s="365">
        <v>2.0568250517370963</v>
      </c>
      <c r="V1453" s="366"/>
      <c r="W1453" s="295"/>
      <c r="X1453" s="295"/>
      <c r="Y1453" s="295"/>
      <c r="Z1453" s="313"/>
      <c r="AA1453" s="313"/>
      <c r="AB1453" s="301"/>
      <c r="AC1453" s="295"/>
    </row>
    <row r="1454" spans="1:29" ht="15">
      <c r="A1454" s="247" t="s">
        <v>176</v>
      </c>
      <c r="B1454" s="287" t="s">
        <v>9580</v>
      </c>
      <c r="C1454" s="287" t="s">
        <v>4677</v>
      </c>
      <c r="D1454" s="305">
        <v>2</v>
      </c>
      <c r="E1454" s="287" t="s">
        <v>9</v>
      </c>
      <c r="F1454" s="362">
        <v>43707</v>
      </c>
      <c r="G1454" s="363" t="s">
        <v>8882</v>
      </c>
      <c r="H1454" s="363" t="s">
        <v>444</v>
      </c>
      <c r="I1454" s="364">
        <v>49.883769999999998</v>
      </c>
      <c r="J1454" s="364">
        <v>72</v>
      </c>
      <c r="K1454" s="363" t="s">
        <v>438</v>
      </c>
      <c r="L1454" s="292">
        <v>284.51</v>
      </c>
      <c r="M1454" s="293" t="s">
        <v>445</v>
      </c>
      <c r="N1454" s="293" t="s">
        <v>446</v>
      </c>
      <c r="O1454" s="294" t="s">
        <v>10</v>
      </c>
      <c r="P1454" s="295">
        <v>-4.8015714000000003</v>
      </c>
      <c r="Q1454" s="295" t="s">
        <v>447</v>
      </c>
      <c r="R1454" s="296">
        <v>0</v>
      </c>
      <c r="S1454" s="365">
        <v>1.0741791178560984E-2</v>
      </c>
      <c r="T1454" s="365">
        <v>5.8349094740275586E-3</v>
      </c>
      <c r="U1454" s="365">
        <v>1.8409524991561592</v>
      </c>
      <c r="V1454" s="366"/>
      <c r="W1454" s="295"/>
      <c r="X1454" s="295"/>
      <c r="Y1454" s="295"/>
      <c r="Z1454" s="313"/>
      <c r="AA1454" s="313"/>
      <c r="AB1454" s="301"/>
      <c r="AC1454" s="295"/>
    </row>
    <row r="1455" spans="1:29" ht="15">
      <c r="A1455" s="247" t="s">
        <v>176</v>
      </c>
      <c r="B1455" s="287" t="s">
        <v>11240</v>
      </c>
      <c r="C1455" s="287" t="s">
        <v>4679</v>
      </c>
      <c r="D1455" s="305">
        <v>3</v>
      </c>
      <c r="E1455" s="287" t="s">
        <v>9</v>
      </c>
      <c r="F1455" s="362">
        <v>43707</v>
      </c>
      <c r="G1455" s="363" t="s">
        <v>8882</v>
      </c>
      <c r="H1455" s="363" t="s">
        <v>489</v>
      </c>
      <c r="I1455" s="364">
        <v>41.2286</v>
      </c>
      <c r="J1455" s="364">
        <v>4</v>
      </c>
      <c r="K1455" s="363" t="s">
        <v>438</v>
      </c>
      <c r="L1455" s="292">
        <v>52.04</v>
      </c>
      <c r="M1455" s="293" t="s">
        <v>490</v>
      </c>
      <c r="N1455" s="293" t="s">
        <v>491</v>
      </c>
      <c r="O1455" s="294" t="s">
        <v>10</v>
      </c>
      <c r="P1455" s="295">
        <v>-7.0548295999999997</v>
      </c>
      <c r="Q1455" s="295" t="s">
        <v>484</v>
      </c>
      <c r="R1455" s="296">
        <v>0</v>
      </c>
      <c r="S1455" s="365">
        <v>4.1525564939876398E-3</v>
      </c>
      <c r="T1455" s="365">
        <v>1.9328793238714663E-3</v>
      </c>
      <c r="U1455" s="365">
        <v>2.1483785576795684</v>
      </c>
      <c r="V1455" s="366"/>
      <c r="W1455" s="295"/>
      <c r="X1455" s="295"/>
      <c r="Y1455" s="295"/>
      <c r="Z1455" s="313"/>
      <c r="AA1455" s="313"/>
      <c r="AB1455" s="301"/>
      <c r="AC1455" s="295"/>
    </row>
    <row r="1456" spans="1:29" ht="15">
      <c r="A1456" s="247" t="s">
        <v>176</v>
      </c>
      <c r="B1456" s="287" t="s">
        <v>11241</v>
      </c>
      <c r="C1456" s="287" t="s">
        <v>4681</v>
      </c>
      <c r="D1456" s="305">
        <v>4</v>
      </c>
      <c r="E1456" s="287" t="s">
        <v>9</v>
      </c>
      <c r="F1456" s="362">
        <v>43707</v>
      </c>
      <c r="G1456" s="363" t="s">
        <v>8882</v>
      </c>
      <c r="H1456" s="363" t="s">
        <v>3455</v>
      </c>
      <c r="I1456" s="364">
        <v>43.768180000000001</v>
      </c>
      <c r="J1456" s="364">
        <v>7</v>
      </c>
      <c r="K1456" s="363" t="s">
        <v>438</v>
      </c>
      <c r="L1456" s="292">
        <v>127.32</v>
      </c>
      <c r="M1456" s="293" t="s">
        <v>3456</v>
      </c>
      <c r="N1456" s="293" t="s">
        <v>3457</v>
      </c>
      <c r="O1456" s="294" t="s">
        <v>10</v>
      </c>
      <c r="P1456" s="295">
        <v>10.925245</v>
      </c>
      <c r="Q1456" s="295" t="s">
        <v>447</v>
      </c>
      <c r="R1456" s="296">
        <v>0</v>
      </c>
      <c r="S1456" s="365">
        <v>2.0078640841150251E-4</v>
      </c>
      <c r="T1456" s="365">
        <v>9.3861681875329419E-4</v>
      </c>
      <c r="U1456" s="365">
        <v>0.21391733495484824</v>
      </c>
      <c r="V1456" s="366"/>
      <c r="W1456" s="295"/>
      <c r="X1456" s="295"/>
      <c r="Y1456" s="295"/>
      <c r="Z1456" s="313"/>
      <c r="AA1456" s="313"/>
      <c r="AB1456" s="301"/>
      <c r="AC1456" s="295"/>
    </row>
    <row r="1457" spans="1:29" ht="15">
      <c r="A1457" s="247" t="s">
        <v>176</v>
      </c>
      <c r="B1457" s="287" t="s">
        <v>11242</v>
      </c>
      <c r="C1457" s="287" t="s">
        <v>4683</v>
      </c>
      <c r="D1457" s="305">
        <v>5</v>
      </c>
      <c r="E1457" s="287" t="s">
        <v>9</v>
      </c>
      <c r="F1457" s="362">
        <v>43707</v>
      </c>
      <c r="G1457" s="363" t="s">
        <v>8882</v>
      </c>
      <c r="H1457" s="363" t="s">
        <v>496</v>
      </c>
      <c r="I1457" s="364">
        <v>46.455829999999999</v>
      </c>
      <c r="J1457" s="364">
        <v>7</v>
      </c>
      <c r="K1457" s="363" t="s">
        <v>438</v>
      </c>
      <c r="L1457" s="292">
        <v>85.93</v>
      </c>
      <c r="M1457" s="293" t="s">
        <v>497</v>
      </c>
      <c r="N1457" s="293" t="s">
        <v>498</v>
      </c>
      <c r="O1457" s="294" t="s">
        <v>10</v>
      </c>
      <c r="P1457" s="295">
        <v>-4.1066830000000003</v>
      </c>
      <c r="Q1457" s="295" t="s">
        <v>399</v>
      </c>
      <c r="R1457" s="296">
        <v>0</v>
      </c>
      <c r="S1457" s="365">
        <v>5.4458688504404414E-4</v>
      </c>
      <c r="T1457" s="365">
        <v>8.0662883046967381E-4</v>
      </c>
      <c r="U1457" s="365">
        <v>0.67513937572371274</v>
      </c>
      <c r="V1457" s="366"/>
      <c r="W1457" s="295"/>
      <c r="X1457" s="295"/>
      <c r="Y1457" s="295"/>
      <c r="Z1457" s="313"/>
      <c r="AA1457" s="313"/>
      <c r="AB1457" s="301"/>
      <c r="AC1457" s="295"/>
    </row>
    <row r="1458" spans="1:29" ht="15">
      <c r="A1458" s="247" t="s">
        <v>176</v>
      </c>
      <c r="B1458" s="287" t="s">
        <v>11243</v>
      </c>
      <c r="C1458" s="287" t="s">
        <v>4685</v>
      </c>
      <c r="D1458" s="305">
        <v>6</v>
      </c>
      <c r="E1458" s="287" t="s">
        <v>9</v>
      </c>
      <c r="F1458" s="362">
        <v>43707</v>
      </c>
      <c r="G1458" s="363" t="s">
        <v>8882</v>
      </c>
      <c r="H1458" s="363" t="s">
        <v>504</v>
      </c>
      <c r="I1458" s="364">
        <v>48.449100000000001</v>
      </c>
      <c r="J1458" s="364">
        <v>56</v>
      </c>
      <c r="K1458" s="363" t="s">
        <v>438</v>
      </c>
      <c r="L1458" s="292">
        <v>87.54</v>
      </c>
      <c r="M1458" s="293" t="s">
        <v>505</v>
      </c>
      <c r="N1458" s="293" t="s">
        <v>506</v>
      </c>
      <c r="O1458" s="294" t="s">
        <v>10</v>
      </c>
      <c r="P1458" s="295">
        <v>-6.1937389999999999</v>
      </c>
      <c r="Q1458" s="295" t="s">
        <v>399</v>
      </c>
      <c r="R1458" s="296">
        <v>0</v>
      </c>
      <c r="S1458" s="365">
        <v>2.4663157253692705E-3</v>
      </c>
      <c r="T1458" s="365">
        <v>1.080118312665125E-3</v>
      </c>
      <c r="U1458" s="365">
        <v>2.2833755306710697</v>
      </c>
      <c r="V1458" s="366"/>
      <c r="W1458" s="295"/>
      <c r="X1458" s="295"/>
      <c r="Y1458" s="295"/>
      <c r="Z1458" s="313"/>
      <c r="AA1458" s="313"/>
      <c r="AB1458" s="301"/>
      <c r="AC1458" s="295"/>
    </row>
    <row r="1459" spans="1:29" ht="15">
      <c r="A1459" s="247" t="s">
        <v>176</v>
      </c>
      <c r="B1459" s="287" t="s">
        <v>11244</v>
      </c>
      <c r="C1459" s="287" t="s">
        <v>4687</v>
      </c>
      <c r="D1459" s="305">
        <v>7</v>
      </c>
      <c r="E1459" s="287" t="s">
        <v>9</v>
      </c>
      <c r="F1459" s="362">
        <v>43707</v>
      </c>
      <c r="G1459" s="363" t="s">
        <v>8882</v>
      </c>
      <c r="H1459" s="363" t="s">
        <v>3460</v>
      </c>
      <c r="I1459" s="364">
        <v>41.92998</v>
      </c>
      <c r="J1459" s="364">
        <v>6</v>
      </c>
      <c r="K1459" s="363" t="s">
        <v>438</v>
      </c>
      <c r="L1459" s="292">
        <v>110.23</v>
      </c>
      <c r="M1459" s="293" t="s">
        <v>3461</v>
      </c>
      <c r="N1459" s="293" t="s">
        <v>3462</v>
      </c>
      <c r="O1459" s="294" t="s">
        <v>10</v>
      </c>
      <c r="P1459" s="295">
        <v>1.0913491</v>
      </c>
      <c r="Q1459" s="295" t="s">
        <v>404</v>
      </c>
      <c r="R1459" s="296">
        <v>0</v>
      </c>
      <c r="S1459" s="365">
        <v>8.0948873389636653E-5</v>
      </c>
      <c r="T1459" s="365">
        <v>5.3805019072546611E-4</v>
      </c>
      <c r="U1459" s="365">
        <v>0.15044855440064303</v>
      </c>
      <c r="V1459" s="366"/>
      <c r="W1459" s="295"/>
      <c r="X1459" s="295"/>
      <c r="Y1459" s="295"/>
      <c r="Z1459" s="313"/>
      <c r="AA1459" s="313"/>
      <c r="AB1459" s="301"/>
      <c r="AC1459" s="295"/>
    </row>
    <row r="1460" spans="1:29" ht="15">
      <c r="A1460" s="247" t="s">
        <v>176</v>
      </c>
      <c r="B1460" s="287" t="s">
        <v>9576</v>
      </c>
      <c r="C1460" s="287" t="s">
        <v>4690</v>
      </c>
      <c r="D1460" s="305">
        <v>8</v>
      </c>
      <c r="E1460" s="287" t="s">
        <v>9</v>
      </c>
      <c r="F1460" s="362">
        <v>43707</v>
      </c>
      <c r="G1460" s="363" t="s">
        <v>8882</v>
      </c>
      <c r="H1460" s="363" t="s">
        <v>2281</v>
      </c>
      <c r="I1460" s="364">
        <v>53.689450000000001</v>
      </c>
      <c r="J1460" s="364">
        <v>38</v>
      </c>
      <c r="K1460" s="363" t="s">
        <v>438</v>
      </c>
      <c r="L1460" s="292">
        <v>80.41</v>
      </c>
      <c r="M1460" s="293" t="s">
        <v>2282</v>
      </c>
      <c r="N1460" s="293" t="s">
        <v>2283</v>
      </c>
      <c r="O1460" s="294" t="s">
        <v>10</v>
      </c>
      <c r="P1460" s="295">
        <v>12.493002000000001</v>
      </c>
      <c r="Q1460" s="295" t="s">
        <v>404</v>
      </c>
      <c r="R1460" s="296">
        <v>0</v>
      </c>
      <c r="S1460" s="365">
        <v>6.1894079762568198E-4</v>
      </c>
      <c r="T1460" s="365">
        <v>1.1082844334345723E-3</v>
      </c>
      <c r="U1460" s="365">
        <v>0.55846746462691454</v>
      </c>
      <c r="V1460" s="366"/>
      <c r="W1460" s="295"/>
      <c r="X1460" s="295"/>
      <c r="Y1460" s="295"/>
      <c r="Z1460" s="313"/>
      <c r="AA1460" s="313"/>
      <c r="AB1460" s="301"/>
      <c r="AC1460" s="295"/>
    </row>
    <row r="1461" spans="1:29" ht="15">
      <c r="A1461" s="247" t="s">
        <v>176</v>
      </c>
      <c r="B1461" s="287" t="s">
        <v>11245</v>
      </c>
      <c r="C1461" s="287" t="s">
        <v>4695</v>
      </c>
      <c r="D1461" s="305">
        <v>9</v>
      </c>
      <c r="E1461" s="287" t="s">
        <v>9</v>
      </c>
      <c r="F1461" s="362">
        <v>43707</v>
      </c>
      <c r="G1461" s="363" t="s">
        <v>8882</v>
      </c>
      <c r="H1461" s="363" t="s">
        <v>1292</v>
      </c>
      <c r="I1461" s="364">
        <v>46.644030000000001</v>
      </c>
      <c r="J1461" s="364">
        <v>56</v>
      </c>
      <c r="K1461" s="363" t="s">
        <v>438</v>
      </c>
      <c r="L1461" s="292">
        <v>42.73</v>
      </c>
      <c r="M1461" s="293" t="s">
        <v>1293</v>
      </c>
      <c r="N1461" s="293" t="s">
        <v>1294</v>
      </c>
      <c r="O1461" s="294" t="s">
        <v>10</v>
      </c>
      <c r="P1461" s="295">
        <v>0.63589810000000002</v>
      </c>
      <c r="Q1461" s="295" t="s">
        <v>456</v>
      </c>
      <c r="R1461" s="296">
        <v>0</v>
      </c>
      <c r="S1461" s="365">
        <v>5.0330681249149073E-3</v>
      </c>
      <c r="T1461" s="365">
        <v>2.4239927823079808E-3</v>
      </c>
      <c r="U1461" s="365">
        <v>2.0763544188950602</v>
      </c>
      <c r="V1461" s="366"/>
      <c r="W1461" s="295"/>
      <c r="X1461" s="295"/>
      <c r="Y1461" s="295"/>
      <c r="Z1461" s="313"/>
      <c r="AA1461" s="313"/>
      <c r="AB1461" s="301"/>
      <c r="AC1461" s="295"/>
    </row>
    <row r="1462" spans="1:29" ht="15">
      <c r="A1462" s="247" t="s">
        <v>176</v>
      </c>
      <c r="B1462" s="287" t="s">
        <v>9577</v>
      </c>
      <c r="C1462" s="287" t="s">
        <v>4697</v>
      </c>
      <c r="D1462" s="305">
        <v>10</v>
      </c>
      <c r="E1462" s="287" t="s">
        <v>9</v>
      </c>
      <c r="F1462" s="362">
        <v>43707</v>
      </c>
      <c r="G1462" s="363" t="s">
        <v>8882</v>
      </c>
      <c r="H1462" s="363" t="s">
        <v>1580</v>
      </c>
      <c r="I1462" s="364">
        <v>43.091769999999997</v>
      </c>
      <c r="J1462" s="364">
        <v>26</v>
      </c>
      <c r="K1462" s="363" t="s">
        <v>438</v>
      </c>
      <c r="L1462" s="292">
        <v>58.99</v>
      </c>
      <c r="M1462" s="293" t="s">
        <v>1581</v>
      </c>
      <c r="N1462" s="293" t="s">
        <v>1582</v>
      </c>
      <c r="O1462" s="294" t="s">
        <v>10</v>
      </c>
      <c r="P1462" s="295">
        <v>7.6263430000000003</v>
      </c>
      <c r="Q1462" s="295" t="s">
        <v>404</v>
      </c>
      <c r="R1462" s="296">
        <v>0</v>
      </c>
      <c r="S1462" s="365">
        <v>4.1399424390674324E-5</v>
      </c>
      <c r="T1462" s="365">
        <v>4.0453574337401174E-4</v>
      </c>
      <c r="U1462" s="365">
        <v>0.1023381124381849</v>
      </c>
      <c r="V1462" s="366"/>
      <c r="W1462" s="295"/>
      <c r="X1462" s="295"/>
      <c r="Y1462" s="295"/>
      <c r="Z1462" s="313"/>
      <c r="AA1462" s="313"/>
      <c r="AB1462" s="301"/>
      <c r="AC1462" s="295"/>
    </row>
    <row r="1463" spans="1:29" ht="15">
      <c r="A1463" s="247" t="s">
        <v>176</v>
      </c>
      <c r="B1463" s="287" t="s">
        <v>11246</v>
      </c>
      <c r="C1463" s="287" t="s">
        <v>4699</v>
      </c>
      <c r="D1463" s="305">
        <v>11</v>
      </c>
      <c r="E1463" s="287" t="s">
        <v>9</v>
      </c>
      <c r="F1463" s="362">
        <v>43707</v>
      </c>
      <c r="G1463" s="363" t="s">
        <v>8882</v>
      </c>
      <c r="H1463" s="363" t="s">
        <v>2414</v>
      </c>
      <c r="I1463" s="364">
        <v>49.364629999999998</v>
      </c>
      <c r="J1463" s="364">
        <v>5</v>
      </c>
      <c r="K1463" s="363" t="s">
        <v>438</v>
      </c>
      <c r="L1463" s="292">
        <v>119.16</v>
      </c>
      <c r="M1463" s="293" t="s">
        <v>2415</v>
      </c>
      <c r="N1463" s="293" t="s">
        <v>2416</v>
      </c>
      <c r="O1463" s="294" t="s">
        <v>10</v>
      </c>
      <c r="P1463" s="295">
        <v>9.0110779999999995</v>
      </c>
      <c r="Q1463" s="295" t="s">
        <v>280</v>
      </c>
      <c r="R1463" s="296">
        <v>0</v>
      </c>
      <c r="S1463" s="365">
        <v>7.0410089190929895E-5</v>
      </c>
      <c r="T1463" s="365">
        <v>5.6684168806591718E-4</v>
      </c>
      <c r="U1463" s="365">
        <v>0.12421473344907195</v>
      </c>
      <c r="V1463" s="366"/>
      <c r="W1463" s="295"/>
      <c r="X1463" s="295"/>
      <c r="Y1463" s="295"/>
      <c r="Z1463" s="313"/>
      <c r="AA1463" s="313"/>
      <c r="AB1463" s="301"/>
      <c r="AC1463" s="295"/>
    </row>
    <row r="1464" spans="1:29" ht="15">
      <c r="A1464" s="247" t="s">
        <v>176</v>
      </c>
      <c r="B1464" s="287" t="s">
        <v>11247</v>
      </c>
      <c r="C1464" s="287" t="s">
        <v>4704</v>
      </c>
      <c r="D1464" s="305">
        <v>12</v>
      </c>
      <c r="E1464" s="287" t="s">
        <v>9</v>
      </c>
      <c r="F1464" s="362">
        <v>43707</v>
      </c>
      <c r="G1464" s="363" t="s">
        <v>8882</v>
      </c>
      <c r="H1464" s="363" t="s">
        <v>2855</v>
      </c>
      <c r="I1464" s="364">
        <v>43.79551</v>
      </c>
      <c r="J1464" s="364">
        <v>7</v>
      </c>
      <c r="K1464" s="363" t="s">
        <v>438</v>
      </c>
      <c r="L1464" s="292">
        <v>48.19</v>
      </c>
      <c r="M1464" s="293" t="s">
        <v>2856</v>
      </c>
      <c r="N1464" s="293" t="s">
        <v>2857</v>
      </c>
      <c r="O1464" s="294" t="s">
        <v>10</v>
      </c>
      <c r="P1464" s="295">
        <v>-2.7643323</v>
      </c>
      <c r="Q1464" s="295" t="s">
        <v>447</v>
      </c>
      <c r="R1464" s="296">
        <v>0</v>
      </c>
      <c r="S1464" s="365">
        <v>2.7299218104928516E-4</v>
      </c>
      <c r="T1464" s="365">
        <v>4.4104459336398059E-4</v>
      </c>
      <c r="U1464" s="365">
        <v>0.61896729980769327</v>
      </c>
      <c r="V1464" s="366"/>
      <c r="W1464" s="295"/>
      <c r="X1464" s="295"/>
      <c r="Y1464" s="295"/>
      <c r="Z1464" s="313"/>
      <c r="AA1464" s="313"/>
      <c r="AB1464" s="301"/>
      <c r="AC1464" s="295"/>
    </row>
    <row r="1465" spans="1:29" ht="15">
      <c r="A1465" s="247" t="s">
        <v>176</v>
      </c>
      <c r="B1465" s="287" t="s">
        <v>11248</v>
      </c>
      <c r="C1465" s="287" t="s">
        <v>4706</v>
      </c>
      <c r="D1465" s="305">
        <v>13</v>
      </c>
      <c r="E1465" s="287" t="s">
        <v>9</v>
      </c>
      <c r="F1465" s="362">
        <v>43707</v>
      </c>
      <c r="G1465" s="363" t="s">
        <v>8882</v>
      </c>
      <c r="H1465" s="363" t="s">
        <v>1765</v>
      </c>
      <c r="I1465" s="364">
        <v>44.208370000000002</v>
      </c>
      <c r="J1465" s="364">
        <v>4</v>
      </c>
      <c r="K1465" s="363" t="s">
        <v>438</v>
      </c>
      <c r="L1465" s="292">
        <v>217.29</v>
      </c>
      <c r="M1465" s="293" t="s">
        <v>359</v>
      </c>
      <c r="N1465" s="293" t="s">
        <v>1766</v>
      </c>
      <c r="O1465" s="294" t="s">
        <v>10</v>
      </c>
      <c r="P1465" s="295">
        <v>11.763191000000001</v>
      </c>
      <c r="Q1465" s="295" t="s">
        <v>408</v>
      </c>
      <c r="R1465" s="296">
        <v>0</v>
      </c>
      <c r="S1465" s="365">
        <v>5.9360793842580944E-3</v>
      </c>
      <c r="T1465" s="365">
        <v>3.201221843472163E-3</v>
      </c>
      <c r="U1465" s="365">
        <v>1.8543167810636967</v>
      </c>
      <c r="V1465" s="366"/>
      <c r="W1465" s="295"/>
      <c r="X1465" s="295"/>
      <c r="Y1465" s="295"/>
      <c r="Z1465" s="313"/>
      <c r="AA1465" s="313"/>
      <c r="AB1465" s="301"/>
      <c r="AC1465" s="295"/>
    </row>
    <row r="1466" spans="1:29" ht="15">
      <c r="A1466" s="247" t="s">
        <v>176</v>
      </c>
      <c r="B1466" s="287" t="s">
        <v>11249</v>
      </c>
      <c r="C1466" s="287" t="s">
        <v>4708</v>
      </c>
      <c r="D1466" s="305">
        <v>14</v>
      </c>
      <c r="E1466" s="287" t="s">
        <v>9</v>
      </c>
      <c r="F1466" s="362">
        <v>43707</v>
      </c>
      <c r="G1466" s="363" t="s">
        <v>8882</v>
      </c>
      <c r="H1466" s="363" t="s">
        <v>2157</v>
      </c>
      <c r="I1466" s="364">
        <v>44.847189999999998</v>
      </c>
      <c r="J1466" s="364">
        <v>11</v>
      </c>
      <c r="K1466" s="363" t="s">
        <v>438</v>
      </c>
      <c r="L1466" s="292">
        <v>79.78</v>
      </c>
      <c r="M1466" s="293" t="s">
        <v>2158</v>
      </c>
      <c r="N1466" s="293" t="s">
        <v>2159</v>
      </c>
      <c r="O1466" s="294" t="s">
        <v>10</v>
      </c>
      <c r="P1466" s="295">
        <v>5.7529089999999998</v>
      </c>
      <c r="Q1466" s="295" t="s">
        <v>395</v>
      </c>
      <c r="R1466" s="296">
        <v>0</v>
      </c>
      <c r="S1466" s="365">
        <v>5.7744959798476311E-4</v>
      </c>
      <c r="T1466" s="365">
        <v>8.1831953227873234E-4</v>
      </c>
      <c r="U1466" s="365">
        <v>0.70565295731945799</v>
      </c>
      <c r="V1466" s="366"/>
      <c r="W1466" s="295"/>
      <c r="X1466" s="295"/>
      <c r="Y1466" s="295"/>
      <c r="Z1466" s="313"/>
      <c r="AA1466" s="313"/>
      <c r="AB1466" s="301"/>
      <c r="AC1466" s="295"/>
    </row>
    <row r="1467" spans="1:29" ht="15">
      <c r="A1467" s="247" t="s">
        <v>176</v>
      </c>
      <c r="B1467" s="287" t="s">
        <v>11250</v>
      </c>
      <c r="C1467" s="287" t="s">
        <v>4710</v>
      </c>
      <c r="D1467" s="305">
        <v>15</v>
      </c>
      <c r="E1467" s="287" t="s">
        <v>9</v>
      </c>
      <c r="F1467" s="362">
        <v>43707</v>
      </c>
      <c r="G1467" s="363" t="s">
        <v>8882</v>
      </c>
      <c r="H1467" s="363" t="s">
        <v>2024</v>
      </c>
      <c r="I1467" s="364">
        <v>47.407420000000002</v>
      </c>
      <c r="J1467" s="364">
        <v>7</v>
      </c>
      <c r="K1467" s="363" t="s">
        <v>438</v>
      </c>
      <c r="L1467" s="292">
        <v>263.8</v>
      </c>
      <c r="M1467" s="293" t="s">
        <v>2025</v>
      </c>
      <c r="N1467" s="293" t="s">
        <v>2026</v>
      </c>
      <c r="O1467" s="294" t="s">
        <v>10</v>
      </c>
      <c r="P1467" s="295">
        <v>1.2901187000000001</v>
      </c>
      <c r="Q1467" s="295" t="s">
        <v>404</v>
      </c>
      <c r="R1467" s="296">
        <v>0</v>
      </c>
      <c r="S1467" s="365">
        <v>1.0056616252233004E-3</v>
      </c>
      <c r="T1467" s="365">
        <v>9.1819684056419423E-4</v>
      </c>
      <c r="U1467" s="365">
        <v>1.0952571178586965</v>
      </c>
      <c r="V1467" s="366"/>
      <c r="W1467" s="295"/>
      <c r="X1467" s="295"/>
      <c r="Y1467" s="295"/>
      <c r="Z1467" s="313"/>
      <c r="AA1467" s="313"/>
      <c r="AB1467" s="301"/>
      <c r="AC1467" s="295"/>
    </row>
    <row r="1468" spans="1:29" ht="15">
      <c r="A1468" s="247" t="s">
        <v>176</v>
      </c>
      <c r="B1468" s="287" t="s">
        <v>9578</v>
      </c>
      <c r="C1468" s="287" t="s">
        <v>4712</v>
      </c>
      <c r="D1468" s="305">
        <v>16</v>
      </c>
      <c r="E1468" s="287" t="s">
        <v>9</v>
      </c>
      <c r="F1468" s="362">
        <v>43707</v>
      </c>
      <c r="G1468" s="363" t="s">
        <v>8882</v>
      </c>
      <c r="H1468" s="363" t="s">
        <v>1595</v>
      </c>
      <c r="I1468" s="364">
        <v>43.15043</v>
      </c>
      <c r="J1468" s="364">
        <v>2</v>
      </c>
      <c r="K1468" s="363" t="s">
        <v>438</v>
      </c>
      <c r="L1468" s="292">
        <v>92.98</v>
      </c>
      <c r="M1468" s="293" t="s">
        <v>1596</v>
      </c>
      <c r="N1468" s="293" t="s">
        <v>1597</v>
      </c>
      <c r="O1468" s="294" t="s">
        <v>10</v>
      </c>
      <c r="P1468" s="295">
        <v>-1.3370036999999999</v>
      </c>
      <c r="Q1468" s="295" t="s">
        <v>447</v>
      </c>
      <c r="R1468" s="296">
        <v>0</v>
      </c>
      <c r="S1468" s="365">
        <v>6.5218368402541761E-5</v>
      </c>
      <c r="T1468" s="365">
        <v>4.8429943220490635E-4</v>
      </c>
      <c r="U1468" s="365">
        <v>0.13466538274805981</v>
      </c>
      <c r="V1468" s="366"/>
      <c r="W1468" s="295"/>
      <c r="X1468" s="295"/>
      <c r="Y1468" s="295"/>
      <c r="Z1468" s="313"/>
      <c r="AA1468" s="313"/>
      <c r="AB1468" s="301"/>
      <c r="AC1468" s="295"/>
    </row>
    <row r="1469" spans="1:29" ht="15">
      <c r="A1469" s="247" t="s">
        <v>11251</v>
      </c>
      <c r="B1469" s="287" t="s">
        <v>11252</v>
      </c>
      <c r="C1469" s="287" t="s">
        <v>4718</v>
      </c>
      <c r="D1469" s="305">
        <v>17</v>
      </c>
      <c r="E1469" s="287" t="s">
        <v>9</v>
      </c>
      <c r="F1469" s="362">
        <v>43707</v>
      </c>
      <c r="G1469" s="363" t="s">
        <v>8882</v>
      </c>
      <c r="H1469" s="363" t="s">
        <v>1600</v>
      </c>
      <c r="I1469" s="364">
        <v>46.052950000000003</v>
      </c>
      <c r="J1469" s="364">
        <v>1</v>
      </c>
      <c r="K1469" s="363" t="s">
        <v>438</v>
      </c>
      <c r="L1469" s="292">
        <v>158.16</v>
      </c>
      <c r="M1469" s="293" t="s">
        <v>1601</v>
      </c>
      <c r="N1469" s="293" t="s">
        <v>1602</v>
      </c>
      <c r="O1469" s="294" t="s">
        <v>10</v>
      </c>
      <c r="P1469" s="295">
        <v>-2.7306259000000002</v>
      </c>
      <c r="Q1469" s="295" t="s">
        <v>399</v>
      </c>
      <c r="R1469" s="296">
        <v>0</v>
      </c>
      <c r="S1469" s="365">
        <v>7.9522018893628417E-5</v>
      </c>
      <c r="T1469" s="365">
        <v>8.4085607844140427E-4</v>
      </c>
      <c r="U1469" s="365">
        <v>9.4572687208290152E-2</v>
      </c>
      <c r="V1469" s="366"/>
      <c r="W1469" s="295"/>
      <c r="X1469" s="295"/>
      <c r="Y1469" s="295"/>
      <c r="Z1469" s="313"/>
      <c r="AA1469" s="313"/>
      <c r="AB1469" s="301"/>
      <c r="AC1469" s="295"/>
    </row>
    <row r="1470" spans="1:29" ht="15">
      <c r="A1470" s="247" t="s">
        <v>176</v>
      </c>
      <c r="B1470" s="287" t="s">
        <v>11253</v>
      </c>
      <c r="C1470" s="287" t="s">
        <v>4720</v>
      </c>
      <c r="D1470" s="305">
        <v>18</v>
      </c>
      <c r="E1470" s="287" t="s">
        <v>9</v>
      </c>
      <c r="F1470" s="362">
        <v>43707</v>
      </c>
      <c r="G1470" s="363" t="s">
        <v>8882</v>
      </c>
      <c r="H1470" s="363" t="s">
        <v>3179</v>
      </c>
      <c r="I1470" s="364">
        <v>42.761220000000002</v>
      </c>
      <c r="J1470" s="364">
        <v>8</v>
      </c>
      <c r="K1470" s="363" t="s">
        <v>438</v>
      </c>
      <c r="L1470" s="292">
        <v>74.150000000000006</v>
      </c>
      <c r="M1470" s="293" t="s">
        <v>3180</v>
      </c>
      <c r="N1470" s="293" t="s">
        <v>3181</v>
      </c>
      <c r="O1470" s="294" t="s">
        <v>10</v>
      </c>
      <c r="P1470" s="295">
        <v>3.3593535000000001</v>
      </c>
      <c r="Q1470" s="295" t="s">
        <v>404</v>
      </c>
      <c r="R1470" s="296">
        <v>0</v>
      </c>
      <c r="S1470" s="365">
        <v>1.2876327742175192E-3</v>
      </c>
      <c r="T1470" s="365">
        <v>2.6254106524563124E-3</v>
      </c>
      <c r="U1470" s="365">
        <v>0.49045004560060756</v>
      </c>
      <c r="V1470" s="366"/>
      <c r="W1470" s="295"/>
      <c r="X1470" s="295"/>
      <c r="Y1470" s="295"/>
      <c r="Z1470" s="313"/>
      <c r="AA1470" s="313"/>
      <c r="AB1470" s="301"/>
      <c r="AC1470" s="295"/>
    </row>
    <row r="1471" spans="1:29" ht="15">
      <c r="A1471" s="247" t="s">
        <v>176</v>
      </c>
      <c r="B1471" s="287" t="s">
        <v>11254</v>
      </c>
      <c r="C1471" s="287" t="s">
        <v>4722</v>
      </c>
      <c r="D1471" s="305">
        <v>19</v>
      </c>
      <c r="E1471" s="287" t="s">
        <v>9</v>
      </c>
      <c r="F1471" s="362">
        <v>43707</v>
      </c>
      <c r="G1471" s="363" t="s">
        <v>8882</v>
      </c>
      <c r="H1471" s="363" t="s">
        <v>5710</v>
      </c>
      <c r="I1471" s="364">
        <v>44.780900000000003</v>
      </c>
      <c r="J1471" s="364">
        <v>5</v>
      </c>
      <c r="K1471" s="363" t="s">
        <v>438</v>
      </c>
      <c r="L1471" s="292">
        <v>204.35</v>
      </c>
      <c r="M1471" s="293" t="s">
        <v>5711</v>
      </c>
      <c r="N1471" s="293" t="s">
        <v>5712</v>
      </c>
      <c r="O1471" s="294" t="s">
        <v>10</v>
      </c>
      <c r="P1471" s="295">
        <v>3.8258314000000002</v>
      </c>
      <c r="Q1471" s="295" t="s">
        <v>447</v>
      </c>
      <c r="R1471" s="296">
        <v>0</v>
      </c>
      <c r="S1471" s="365">
        <v>2.3535247538383698E-3</v>
      </c>
      <c r="T1471" s="365">
        <v>1.4053151033642445E-3</v>
      </c>
      <c r="U1471" s="365">
        <v>1.6747309896578819</v>
      </c>
      <c r="V1471" s="366"/>
      <c r="W1471" s="295"/>
      <c r="X1471" s="295"/>
      <c r="Y1471" s="295"/>
      <c r="Z1471" s="313"/>
      <c r="AA1471" s="313"/>
      <c r="AB1471" s="301"/>
      <c r="AC1471" s="295"/>
    </row>
    <row r="1472" spans="1:29" ht="15">
      <c r="A1472" s="247" t="s">
        <v>176</v>
      </c>
      <c r="B1472" s="287" t="s">
        <v>9579</v>
      </c>
      <c r="C1472" s="287" t="s">
        <v>4724</v>
      </c>
      <c r="D1472" s="305">
        <v>20</v>
      </c>
      <c r="E1472" s="287" t="s">
        <v>9</v>
      </c>
      <c r="F1472" s="362">
        <v>43707</v>
      </c>
      <c r="G1472" s="363" t="s">
        <v>8882</v>
      </c>
      <c r="H1472" s="363" t="s">
        <v>2034</v>
      </c>
      <c r="I1472" s="364">
        <v>47.02467</v>
      </c>
      <c r="J1472" s="364">
        <v>17</v>
      </c>
      <c r="K1472" s="363" t="s">
        <v>438</v>
      </c>
      <c r="L1472" s="292">
        <v>294.76</v>
      </c>
      <c r="M1472" s="293" t="s">
        <v>2035</v>
      </c>
      <c r="N1472" s="293" t="s">
        <v>2036</v>
      </c>
      <c r="O1472" s="294" t="s">
        <v>10</v>
      </c>
      <c r="P1472" s="295">
        <v>6.9404599999999999</v>
      </c>
      <c r="Q1472" s="295" t="s">
        <v>399</v>
      </c>
      <c r="R1472" s="296">
        <v>0</v>
      </c>
      <c r="S1472" s="365">
        <v>5.9442609875344785E-3</v>
      </c>
      <c r="T1472" s="365">
        <v>5.1020239344709934E-3</v>
      </c>
      <c r="U1472" s="365">
        <v>1.1650790086210783</v>
      </c>
      <c r="V1472" s="366"/>
      <c r="W1472" s="295"/>
      <c r="X1472" s="295"/>
      <c r="Y1472" s="295"/>
      <c r="Z1472" s="313"/>
      <c r="AA1472" s="313"/>
      <c r="AB1472" s="301"/>
      <c r="AC1472" s="295"/>
    </row>
    <row r="1473" spans="1:29" ht="15">
      <c r="A1473" s="247" t="s">
        <v>176</v>
      </c>
      <c r="B1473" s="287" t="s">
        <v>11255</v>
      </c>
      <c r="C1473" s="287" t="s">
        <v>4726</v>
      </c>
      <c r="D1473" s="305">
        <v>21</v>
      </c>
      <c r="E1473" s="287" t="s">
        <v>9</v>
      </c>
      <c r="F1473" s="362">
        <v>43707</v>
      </c>
      <c r="G1473" s="363" t="s">
        <v>8882</v>
      </c>
      <c r="H1473" s="363" t="s">
        <v>2168</v>
      </c>
      <c r="I1473" s="364">
        <v>47.392420000000001</v>
      </c>
      <c r="J1473" s="364">
        <v>38</v>
      </c>
      <c r="K1473" s="363" t="s">
        <v>438</v>
      </c>
      <c r="L1473" s="292">
        <v>142.09</v>
      </c>
      <c r="M1473" s="293" t="s">
        <v>2169</v>
      </c>
      <c r="N1473" s="293" t="s">
        <v>2170</v>
      </c>
      <c r="O1473" s="294" t="s">
        <v>10</v>
      </c>
      <c r="P1473" s="295">
        <v>1.1316657000000001</v>
      </c>
      <c r="Q1473" s="295" t="s">
        <v>399</v>
      </c>
      <c r="R1473" s="296">
        <v>0</v>
      </c>
      <c r="S1473" s="365">
        <v>5.4454170215029168E-3</v>
      </c>
      <c r="T1473" s="365">
        <v>3.6116527909029863E-3</v>
      </c>
      <c r="U1473" s="365">
        <v>1.5077354709231205</v>
      </c>
      <c r="V1473" s="366"/>
      <c r="W1473" s="295"/>
      <c r="X1473" s="295"/>
      <c r="Y1473" s="295"/>
      <c r="Z1473" s="313"/>
      <c r="AA1473" s="313"/>
      <c r="AB1473" s="301"/>
      <c r="AC1473" s="295"/>
    </row>
    <row r="1474" spans="1:29" ht="15">
      <c r="A1474" s="247" t="s">
        <v>11256</v>
      </c>
      <c r="B1474" s="287" t="s">
        <v>11257</v>
      </c>
      <c r="C1474" s="287" t="s">
        <v>4728</v>
      </c>
      <c r="D1474" s="305">
        <v>22</v>
      </c>
      <c r="E1474" s="287" t="s">
        <v>9</v>
      </c>
      <c r="F1474" s="362">
        <v>43707</v>
      </c>
      <c r="G1474" s="363" t="s">
        <v>8882</v>
      </c>
      <c r="H1474" s="363" t="s">
        <v>3612</v>
      </c>
      <c r="I1474" s="364">
        <v>41.569319999999998</v>
      </c>
      <c r="J1474" s="364">
        <v>1</v>
      </c>
      <c r="K1474" s="363" t="s">
        <v>438</v>
      </c>
      <c r="L1474" s="292">
        <v>156.09</v>
      </c>
      <c r="M1474" s="293" t="s">
        <v>398</v>
      </c>
      <c r="N1474" s="293" t="s">
        <v>3613</v>
      </c>
      <c r="O1474" s="294" t="s">
        <v>10</v>
      </c>
      <c r="P1474" s="295">
        <v>16.467690000000001</v>
      </c>
      <c r="Q1474" s="295" t="s">
        <v>399</v>
      </c>
      <c r="R1474" s="296">
        <v>0</v>
      </c>
      <c r="S1474" s="365">
        <v>2.2984793061425713E-3</v>
      </c>
      <c r="T1474" s="365">
        <v>1.4982478146141594E-3</v>
      </c>
      <c r="U1474" s="365">
        <v>1.5341115693430822</v>
      </c>
      <c r="V1474" s="366"/>
      <c r="W1474" s="295"/>
      <c r="X1474" s="295"/>
      <c r="Y1474" s="295"/>
      <c r="Z1474" s="313"/>
      <c r="AA1474" s="313"/>
      <c r="AB1474" s="301"/>
      <c r="AC1474" s="295"/>
    </row>
    <row r="1475" spans="1:29" ht="15">
      <c r="A1475" s="247" t="s">
        <v>176</v>
      </c>
      <c r="B1475" s="287" t="s">
        <v>11258</v>
      </c>
      <c r="C1475" s="287" t="s">
        <v>4733</v>
      </c>
      <c r="D1475" s="305">
        <v>23</v>
      </c>
      <c r="E1475" s="287" t="s">
        <v>9</v>
      </c>
      <c r="F1475" s="362">
        <v>43707</v>
      </c>
      <c r="G1475" s="363" t="s">
        <v>8882</v>
      </c>
      <c r="H1475" s="363" t="s">
        <v>1352</v>
      </c>
      <c r="I1475" s="364">
        <v>46.582129999999999</v>
      </c>
      <c r="J1475" s="364">
        <v>2</v>
      </c>
      <c r="K1475" s="363" t="s">
        <v>438</v>
      </c>
      <c r="L1475" s="292">
        <v>93.68</v>
      </c>
      <c r="M1475" s="293" t="s">
        <v>1353</v>
      </c>
      <c r="N1475" s="293" t="s">
        <v>1354</v>
      </c>
      <c r="O1475" s="294" t="s">
        <v>10</v>
      </c>
      <c r="P1475" s="295">
        <v>1.2756704999999999</v>
      </c>
      <c r="Q1475" s="295" t="s">
        <v>447</v>
      </c>
      <c r="R1475" s="296">
        <v>0</v>
      </c>
      <c r="S1475" s="365">
        <v>1.7911677175796949E-3</v>
      </c>
      <c r="T1475" s="365">
        <v>1.1669131376765894E-3</v>
      </c>
      <c r="U1475" s="365">
        <v>1.5349623375961321</v>
      </c>
      <c r="V1475" s="366"/>
      <c r="W1475" s="295"/>
      <c r="X1475" s="295"/>
      <c r="Y1475" s="295"/>
      <c r="Z1475" s="313"/>
      <c r="AA1475" s="313"/>
      <c r="AB1475" s="301"/>
      <c r="AC1475" s="295"/>
    </row>
    <row r="1476" spans="1:29" ht="15">
      <c r="A1476" s="247" t="s">
        <v>176</v>
      </c>
      <c r="B1476" s="287" t="s">
        <v>11259</v>
      </c>
      <c r="C1476" s="287" t="s">
        <v>4738</v>
      </c>
      <c r="D1476" s="305">
        <v>24</v>
      </c>
      <c r="E1476" s="287" t="s">
        <v>9</v>
      </c>
      <c r="F1476" s="362">
        <v>43707</v>
      </c>
      <c r="G1476" s="363" t="s">
        <v>8882</v>
      </c>
      <c r="H1476" s="363" t="s">
        <v>563</v>
      </c>
      <c r="I1476" s="364">
        <v>44.195210000000003</v>
      </c>
      <c r="J1476" s="364">
        <v>6</v>
      </c>
      <c r="K1476" s="363" t="s">
        <v>438</v>
      </c>
      <c r="L1476" s="292">
        <v>146.38</v>
      </c>
      <c r="M1476" s="293" t="s">
        <v>564</v>
      </c>
      <c r="N1476" s="293" t="s">
        <v>565</v>
      </c>
      <c r="O1476" s="294" t="s">
        <v>10</v>
      </c>
      <c r="P1476" s="295">
        <v>5.2412150000000004</v>
      </c>
      <c r="Q1476" s="295" t="s">
        <v>399</v>
      </c>
      <c r="R1476" s="296">
        <v>0</v>
      </c>
      <c r="S1476" s="365">
        <v>1.2480873665350958E-3</v>
      </c>
      <c r="T1476" s="365">
        <v>7.2511674607475649E-4</v>
      </c>
      <c r="U1476" s="365">
        <v>1.7212226490303995</v>
      </c>
      <c r="V1476" s="366"/>
      <c r="W1476" s="295"/>
      <c r="X1476" s="295"/>
      <c r="Y1476" s="295"/>
      <c r="Z1476" s="313"/>
      <c r="AA1476" s="313"/>
      <c r="AB1476" s="301"/>
      <c r="AC1476" s="295"/>
    </row>
    <row r="1477" spans="1:29" ht="15">
      <c r="A1477" s="247" t="s">
        <v>11260</v>
      </c>
      <c r="B1477" s="287" t="s">
        <v>11261</v>
      </c>
      <c r="C1477" s="287" t="s">
        <v>4740</v>
      </c>
      <c r="D1477" s="305">
        <v>25</v>
      </c>
      <c r="E1477" s="287" t="s">
        <v>9</v>
      </c>
      <c r="F1477" s="362">
        <v>43707</v>
      </c>
      <c r="G1477" s="363" t="s">
        <v>8882</v>
      </c>
      <c r="H1477" s="363" t="s">
        <v>1906</v>
      </c>
      <c r="I1477" s="364">
        <v>46.987679999999997</v>
      </c>
      <c r="J1477" s="364">
        <v>1</v>
      </c>
      <c r="K1477" s="363" t="s">
        <v>438</v>
      </c>
      <c r="L1477" s="292">
        <v>136.22</v>
      </c>
      <c r="M1477" s="293" t="s">
        <v>1907</v>
      </c>
      <c r="N1477" s="293" t="s">
        <v>1908</v>
      </c>
      <c r="O1477" s="294" t="s">
        <v>10</v>
      </c>
      <c r="P1477" s="295">
        <v>2.2288918</v>
      </c>
      <c r="Q1477" s="295" t="s">
        <v>404</v>
      </c>
      <c r="R1477" s="296">
        <v>0</v>
      </c>
      <c r="S1477" s="365">
        <v>2.5291743678783271E-3</v>
      </c>
      <c r="T1477" s="365">
        <v>1.8436773642757198E-3</v>
      </c>
      <c r="U1477" s="365">
        <v>1.3718096326858695</v>
      </c>
      <c r="V1477" s="366"/>
      <c r="W1477" s="295"/>
      <c r="X1477" s="295"/>
      <c r="Y1477" s="295"/>
      <c r="Z1477" s="313"/>
      <c r="AA1477" s="313"/>
      <c r="AB1477" s="301"/>
      <c r="AC1477" s="295"/>
    </row>
    <row r="1478" spans="1:29" ht="15">
      <c r="A1478" s="247" t="s">
        <v>176</v>
      </c>
      <c r="B1478" s="287" t="s">
        <v>11262</v>
      </c>
      <c r="C1478" s="287" t="s">
        <v>4742</v>
      </c>
      <c r="D1478" s="305">
        <v>26</v>
      </c>
      <c r="E1478" s="287" t="s">
        <v>9</v>
      </c>
      <c r="F1478" s="362">
        <v>43707</v>
      </c>
      <c r="G1478" s="363" t="s">
        <v>8882</v>
      </c>
      <c r="H1478" s="363" t="s">
        <v>3625</v>
      </c>
      <c r="I1478" s="364">
        <v>42.383249999999997</v>
      </c>
      <c r="J1478" s="364">
        <v>2</v>
      </c>
      <c r="K1478" s="363" t="s">
        <v>438</v>
      </c>
      <c r="L1478" s="292">
        <v>89.72</v>
      </c>
      <c r="M1478" s="293" t="s">
        <v>3626</v>
      </c>
      <c r="N1478" s="293" t="s">
        <v>3627</v>
      </c>
      <c r="O1478" s="294" t="s">
        <v>10</v>
      </c>
      <c r="P1478" s="295">
        <v>-9.7020920000000004</v>
      </c>
      <c r="Q1478" s="295" t="s">
        <v>280</v>
      </c>
      <c r="R1478" s="296">
        <v>0</v>
      </c>
      <c r="S1478" s="365">
        <v>7.1429871959302355E-4</v>
      </c>
      <c r="T1478" s="365">
        <v>6.2139864932597027E-4</v>
      </c>
      <c r="U1478" s="365">
        <v>1.1495015645235498</v>
      </c>
      <c r="V1478" s="366"/>
      <c r="W1478" s="295"/>
      <c r="X1478" s="295"/>
      <c r="Y1478" s="295"/>
      <c r="Z1478" s="313"/>
      <c r="AA1478" s="313"/>
      <c r="AB1478" s="301"/>
      <c r="AC1478" s="295"/>
    </row>
    <row r="1479" spans="1:29" ht="15">
      <c r="A1479" s="247" t="s">
        <v>176</v>
      </c>
      <c r="B1479" s="287" t="s">
        <v>11263</v>
      </c>
      <c r="C1479" s="287" t="s">
        <v>4744</v>
      </c>
      <c r="D1479" s="305">
        <v>27</v>
      </c>
      <c r="E1479" s="287" t="s">
        <v>9</v>
      </c>
      <c r="F1479" s="362">
        <v>43707</v>
      </c>
      <c r="G1479" s="363" t="s">
        <v>8882</v>
      </c>
      <c r="H1479" s="363" t="s">
        <v>582</v>
      </c>
      <c r="I1479" s="364">
        <v>46.818770000000001</v>
      </c>
      <c r="J1479" s="364">
        <v>8</v>
      </c>
      <c r="K1479" s="363" t="s">
        <v>438</v>
      </c>
      <c r="L1479" s="292">
        <v>70.900000000000006</v>
      </c>
      <c r="M1479" s="293" t="s">
        <v>583</v>
      </c>
      <c r="N1479" s="293" t="s">
        <v>584</v>
      </c>
      <c r="O1479" s="294" t="s">
        <v>10</v>
      </c>
      <c r="P1479" s="295">
        <v>-6.7718625000000001</v>
      </c>
      <c r="Q1479" s="295" t="s">
        <v>280</v>
      </c>
      <c r="R1479" s="296">
        <v>0</v>
      </c>
      <c r="S1479" s="365">
        <v>1.6578306972288E-3</v>
      </c>
      <c r="T1479" s="365">
        <v>8.5359748571133909E-4</v>
      </c>
      <c r="U1479" s="365">
        <v>1.942169142927195</v>
      </c>
      <c r="V1479" s="366"/>
      <c r="W1479" s="295"/>
      <c r="X1479" s="295"/>
      <c r="Y1479" s="295"/>
      <c r="Z1479" s="313"/>
      <c r="AA1479" s="313"/>
      <c r="AB1479" s="301"/>
      <c r="AC1479" s="295"/>
    </row>
    <row r="1480" spans="1:29" ht="15">
      <c r="A1480" s="247" t="s">
        <v>176</v>
      </c>
      <c r="B1480" s="287" t="s">
        <v>11264</v>
      </c>
      <c r="C1480" s="287" t="s">
        <v>4746</v>
      </c>
      <c r="D1480" s="305">
        <v>28</v>
      </c>
      <c r="E1480" s="287" t="s">
        <v>9</v>
      </c>
      <c r="F1480" s="362">
        <v>43707</v>
      </c>
      <c r="G1480" s="363" t="s">
        <v>8882</v>
      </c>
      <c r="H1480" s="363" t="s">
        <v>604</v>
      </c>
      <c r="I1480" s="364">
        <v>46.280160000000002</v>
      </c>
      <c r="J1480" s="364">
        <v>11</v>
      </c>
      <c r="K1480" s="363" t="s">
        <v>438</v>
      </c>
      <c r="L1480" s="292">
        <v>133.66999999999999</v>
      </c>
      <c r="M1480" s="293" t="s">
        <v>605</v>
      </c>
      <c r="N1480" s="293" t="s">
        <v>606</v>
      </c>
      <c r="O1480" s="294" t="s">
        <v>10</v>
      </c>
      <c r="P1480" s="295">
        <v>-4.0623006999999998</v>
      </c>
      <c r="Q1480" s="295" t="s">
        <v>408</v>
      </c>
      <c r="R1480" s="296">
        <v>0</v>
      </c>
      <c r="S1480" s="365">
        <v>3.2974993518166361E-4</v>
      </c>
      <c r="T1480" s="365">
        <v>4.9367737112941679E-4</v>
      </c>
      <c r="U1480" s="365">
        <v>0.66794622250413049</v>
      </c>
      <c r="V1480" s="366"/>
      <c r="W1480" s="295"/>
      <c r="X1480" s="295"/>
      <c r="Y1480" s="295"/>
      <c r="Z1480" s="313"/>
      <c r="AA1480" s="313"/>
      <c r="AB1480" s="301"/>
      <c r="AC1480" s="295"/>
    </row>
    <row r="1481" spans="1:29" ht="15">
      <c r="A1481" s="247" t="s">
        <v>176</v>
      </c>
      <c r="B1481" s="287" t="s">
        <v>11265</v>
      </c>
      <c r="C1481" s="287" t="s">
        <v>4748</v>
      </c>
      <c r="D1481" s="305">
        <v>29</v>
      </c>
      <c r="E1481" s="287" t="s">
        <v>9</v>
      </c>
      <c r="F1481" s="362">
        <v>43707</v>
      </c>
      <c r="G1481" s="363" t="s">
        <v>8882</v>
      </c>
      <c r="H1481" s="363" t="s">
        <v>2905</v>
      </c>
      <c r="I1481" s="364">
        <v>41.227469999999997</v>
      </c>
      <c r="J1481" s="364">
        <v>5</v>
      </c>
      <c r="K1481" s="363" t="s">
        <v>438</v>
      </c>
      <c r="L1481" s="292">
        <v>92.37</v>
      </c>
      <c r="M1481" s="293" t="s">
        <v>2906</v>
      </c>
      <c r="N1481" s="293" t="s">
        <v>2907</v>
      </c>
      <c r="O1481" s="294" t="s">
        <v>10</v>
      </c>
      <c r="P1481" s="295">
        <v>-4.3293657000000003</v>
      </c>
      <c r="Q1481" s="295" t="s">
        <v>280</v>
      </c>
      <c r="R1481" s="296">
        <v>0</v>
      </c>
      <c r="S1481" s="365">
        <v>1.5329508949903305E-3</v>
      </c>
      <c r="T1481" s="365">
        <v>1.1223846831015264E-3</v>
      </c>
      <c r="U1481" s="365">
        <v>1.3657981243598865</v>
      </c>
      <c r="V1481" s="366"/>
      <c r="W1481" s="295"/>
      <c r="X1481" s="295"/>
      <c r="Y1481" s="295"/>
      <c r="Z1481" s="313"/>
      <c r="AA1481" s="313"/>
      <c r="AB1481" s="301"/>
      <c r="AC1481" s="295"/>
    </row>
    <row r="1482" spans="1:29" ht="15">
      <c r="A1482" s="247" t="s">
        <v>176</v>
      </c>
      <c r="B1482" s="287" t="s">
        <v>11266</v>
      </c>
      <c r="C1482" s="287" t="s">
        <v>4750</v>
      </c>
      <c r="D1482" s="305">
        <v>30</v>
      </c>
      <c r="E1482" s="287" t="s">
        <v>9</v>
      </c>
      <c r="F1482" s="362">
        <v>43707</v>
      </c>
      <c r="G1482" s="363" t="s">
        <v>8882</v>
      </c>
      <c r="H1482" s="363" t="s">
        <v>923</v>
      </c>
      <c r="I1482" s="364">
        <v>41.578040000000001</v>
      </c>
      <c r="J1482" s="364">
        <v>12</v>
      </c>
      <c r="K1482" s="363" t="s">
        <v>438</v>
      </c>
      <c r="L1482" s="292">
        <v>49.37</v>
      </c>
      <c r="M1482" s="293" t="s">
        <v>924</v>
      </c>
      <c r="N1482" s="293" t="s">
        <v>925</v>
      </c>
      <c r="O1482" s="294" t="s">
        <v>10</v>
      </c>
      <c r="P1482" s="295">
        <v>-3.6682963000000002</v>
      </c>
      <c r="Q1482" s="295" t="s">
        <v>484</v>
      </c>
      <c r="R1482" s="296">
        <v>0</v>
      </c>
      <c r="S1482" s="365">
        <v>4.062900287999801E-4</v>
      </c>
      <c r="T1482" s="365">
        <v>5.4621467640364615E-4</v>
      </c>
      <c r="U1482" s="365">
        <v>0.74382847322054857</v>
      </c>
      <c r="V1482" s="366"/>
      <c r="W1482" s="295"/>
      <c r="X1482" s="295"/>
      <c r="Y1482" s="295"/>
      <c r="Z1482" s="313"/>
      <c r="AA1482" s="313"/>
      <c r="AB1482" s="301"/>
      <c r="AC1482" s="295"/>
    </row>
    <row r="1483" spans="1:29" ht="15">
      <c r="A1483" s="247" t="s">
        <v>176</v>
      </c>
      <c r="B1483" s="287" t="s">
        <v>11267</v>
      </c>
      <c r="C1483" s="287" t="s">
        <v>4752</v>
      </c>
      <c r="D1483" s="305">
        <v>31</v>
      </c>
      <c r="E1483" s="287" t="s">
        <v>9</v>
      </c>
      <c r="F1483" s="362">
        <v>43707</v>
      </c>
      <c r="G1483" s="363" t="s">
        <v>8882</v>
      </c>
      <c r="H1483" s="363" t="s">
        <v>625</v>
      </c>
      <c r="I1483" s="364">
        <v>48.93891</v>
      </c>
      <c r="J1483" s="364">
        <v>2</v>
      </c>
      <c r="K1483" s="363" t="s">
        <v>438</v>
      </c>
      <c r="L1483" s="292">
        <v>281.33999999999997</v>
      </c>
      <c r="M1483" s="293" t="s">
        <v>626</v>
      </c>
      <c r="N1483" s="293" t="s">
        <v>627</v>
      </c>
      <c r="O1483" s="294" t="s">
        <v>10</v>
      </c>
      <c r="P1483" s="295">
        <v>-6.0257909999999999</v>
      </c>
      <c r="Q1483" s="295" t="s">
        <v>408</v>
      </c>
      <c r="R1483" s="296">
        <v>0</v>
      </c>
      <c r="S1483" s="365">
        <v>2.9863494830884118E-3</v>
      </c>
      <c r="T1483" s="365">
        <v>1.739152302701036E-3</v>
      </c>
      <c r="U1483" s="365">
        <v>1.7171293615000731</v>
      </c>
      <c r="V1483" s="366"/>
      <c r="W1483" s="295"/>
      <c r="X1483" s="295"/>
      <c r="Y1483" s="295"/>
      <c r="Z1483" s="313"/>
      <c r="AA1483" s="313"/>
      <c r="AB1483" s="301"/>
      <c r="AC1483" s="295"/>
    </row>
    <row r="1484" spans="1:29" ht="15">
      <c r="A1484" s="247" t="s">
        <v>176</v>
      </c>
      <c r="B1484" s="287" t="s">
        <v>9583</v>
      </c>
      <c r="C1484" s="287" t="s">
        <v>4755</v>
      </c>
      <c r="D1484" s="305">
        <v>32</v>
      </c>
      <c r="E1484" s="287" t="s">
        <v>9</v>
      </c>
      <c r="F1484" s="362">
        <v>43707</v>
      </c>
      <c r="G1484" s="363" t="s">
        <v>8882</v>
      </c>
      <c r="H1484" s="363" t="s">
        <v>638</v>
      </c>
      <c r="I1484" s="364">
        <v>47.744979999999998</v>
      </c>
      <c r="J1484" s="364">
        <v>44</v>
      </c>
      <c r="K1484" s="363" t="s">
        <v>438</v>
      </c>
      <c r="L1484" s="292">
        <v>511.34</v>
      </c>
      <c r="M1484" s="293" t="s">
        <v>639</v>
      </c>
      <c r="N1484" s="293" t="s">
        <v>640</v>
      </c>
      <c r="O1484" s="294" t="s">
        <v>10</v>
      </c>
      <c r="P1484" s="295">
        <v>-1.5726388</v>
      </c>
      <c r="Q1484" s="295" t="s">
        <v>408</v>
      </c>
      <c r="R1484" s="296">
        <v>0</v>
      </c>
      <c r="S1484" s="365">
        <v>4.3954379877442131E-3</v>
      </c>
      <c r="T1484" s="365">
        <v>2.3685761029075985E-3</v>
      </c>
      <c r="U1484" s="365">
        <v>1.8557301082065698</v>
      </c>
      <c r="V1484" s="366"/>
      <c r="W1484" s="295"/>
      <c r="X1484" s="295"/>
      <c r="Y1484" s="295"/>
      <c r="Z1484" s="313"/>
      <c r="AA1484" s="313"/>
      <c r="AB1484" s="301"/>
      <c r="AC1484" s="295"/>
    </row>
    <row r="1485" spans="1:29" ht="15">
      <c r="A1485" s="247" t="s">
        <v>11268</v>
      </c>
      <c r="B1485" s="287" t="s">
        <v>11269</v>
      </c>
      <c r="C1485" s="287" t="s">
        <v>4757</v>
      </c>
      <c r="D1485" s="305">
        <v>33</v>
      </c>
      <c r="E1485" s="287" t="s">
        <v>9</v>
      </c>
      <c r="F1485" s="362">
        <v>43707</v>
      </c>
      <c r="G1485" s="363" t="s">
        <v>8882</v>
      </c>
      <c r="H1485" s="363" t="s">
        <v>3532</v>
      </c>
      <c r="I1485" s="364">
        <v>42.109139999999996</v>
      </c>
      <c r="J1485" s="364">
        <v>1</v>
      </c>
      <c r="K1485" s="363" t="s">
        <v>438</v>
      </c>
      <c r="L1485" s="292">
        <v>70.39</v>
      </c>
      <c r="M1485" s="293" t="s">
        <v>3533</v>
      </c>
      <c r="N1485" s="293" t="s">
        <v>3534</v>
      </c>
      <c r="O1485" s="294" t="s">
        <v>10</v>
      </c>
      <c r="P1485" s="295">
        <v>4.8718690000000002</v>
      </c>
      <c r="Q1485" s="295" t="s">
        <v>280</v>
      </c>
      <c r="R1485" s="296">
        <v>0</v>
      </c>
      <c r="S1485" s="365">
        <v>4.1529361534035474E-4</v>
      </c>
      <c r="T1485" s="365">
        <v>4.2359903841090465E-4</v>
      </c>
      <c r="U1485" s="365">
        <v>0.98039319659056123</v>
      </c>
      <c r="V1485" s="366"/>
      <c r="W1485" s="295"/>
      <c r="X1485" s="295"/>
      <c r="Y1485" s="295"/>
      <c r="Z1485" s="313"/>
      <c r="AA1485" s="313"/>
      <c r="AB1485" s="301"/>
      <c r="AC1485" s="295"/>
    </row>
    <row r="1486" spans="1:29" ht="15">
      <c r="A1486" s="247" t="s">
        <v>176</v>
      </c>
      <c r="B1486" s="287" t="s">
        <v>9581</v>
      </c>
      <c r="C1486" s="287" t="s">
        <v>4759</v>
      </c>
      <c r="D1486" s="305">
        <v>34</v>
      </c>
      <c r="E1486" s="287" t="s">
        <v>9</v>
      </c>
      <c r="F1486" s="362">
        <v>43707</v>
      </c>
      <c r="G1486" s="363" t="s">
        <v>8882</v>
      </c>
      <c r="H1486" s="363" t="s">
        <v>1627</v>
      </c>
      <c r="I1486" s="364">
        <v>42.408949999999997</v>
      </c>
      <c r="J1486" s="364">
        <v>13</v>
      </c>
      <c r="K1486" s="363" t="s">
        <v>438</v>
      </c>
      <c r="L1486" s="292">
        <v>197.99</v>
      </c>
      <c r="M1486" s="293" t="s">
        <v>1628</v>
      </c>
      <c r="N1486" s="293" t="s">
        <v>1629</v>
      </c>
      <c r="O1486" s="294" t="s">
        <v>10</v>
      </c>
      <c r="P1486" s="295">
        <v>7.4922680000000001</v>
      </c>
      <c r="Q1486" s="295" t="s">
        <v>399</v>
      </c>
      <c r="R1486" s="296">
        <v>0</v>
      </c>
      <c r="S1486" s="365">
        <v>3.8800466667637539E-3</v>
      </c>
      <c r="T1486" s="365">
        <v>1.8302552021560677E-3</v>
      </c>
      <c r="U1486" s="365">
        <v>2.1199484433607956</v>
      </c>
      <c r="V1486" s="366"/>
      <c r="W1486" s="295"/>
      <c r="X1486" s="295"/>
      <c r="Y1486" s="295"/>
      <c r="Z1486" s="313"/>
      <c r="AA1486" s="313"/>
      <c r="AB1486" s="301"/>
      <c r="AC1486" s="295"/>
    </row>
    <row r="1487" spans="1:29" ht="15">
      <c r="A1487" s="247" t="s">
        <v>176</v>
      </c>
      <c r="B1487" s="287" t="s">
        <v>11270</v>
      </c>
      <c r="C1487" s="287" t="s">
        <v>4762</v>
      </c>
      <c r="D1487" s="305">
        <v>35</v>
      </c>
      <c r="E1487" s="287" t="s">
        <v>9</v>
      </c>
      <c r="F1487" s="362">
        <v>43707</v>
      </c>
      <c r="G1487" s="363" t="s">
        <v>8882</v>
      </c>
      <c r="H1487" s="363" t="s">
        <v>656</v>
      </c>
      <c r="I1487" s="364">
        <v>42.477069999999998</v>
      </c>
      <c r="J1487" s="364">
        <v>29</v>
      </c>
      <c r="K1487" s="363" t="s">
        <v>438</v>
      </c>
      <c r="L1487" s="292">
        <v>656.79</v>
      </c>
      <c r="M1487" s="293" t="s">
        <v>411</v>
      </c>
      <c r="N1487" s="293" t="s">
        <v>657</v>
      </c>
      <c r="O1487" s="294" t="s">
        <v>10</v>
      </c>
      <c r="P1487" s="295">
        <v>-13.209123</v>
      </c>
      <c r="Q1487" s="295" t="s">
        <v>408</v>
      </c>
      <c r="R1487" s="296">
        <v>0</v>
      </c>
      <c r="S1487" s="365">
        <v>1.0392546813726986E-3</v>
      </c>
      <c r="T1487" s="365">
        <v>6.7505448575105984E-4</v>
      </c>
      <c r="U1487" s="365">
        <v>1.5395122961318193</v>
      </c>
      <c r="V1487" s="366"/>
      <c r="W1487" s="295"/>
      <c r="X1487" s="295"/>
      <c r="Y1487" s="295"/>
      <c r="Z1487" s="313"/>
      <c r="AA1487" s="313"/>
      <c r="AB1487" s="301"/>
      <c r="AC1487" s="295"/>
    </row>
    <row r="1488" spans="1:29" ht="15">
      <c r="A1488" s="247" t="s">
        <v>176</v>
      </c>
      <c r="B1488" s="287" t="s">
        <v>11271</v>
      </c>
      <c r="C1488" s="287" t="s">
        <v>4764</v>
      </c>
      <c r="D1488" s="305">
        <v>36</v>
      </c>
      <c r="E1488" s="287" t="s">
        <v>9</v>
      </c>
      <c r="F1488" s="362">
        <v>43707</v>
      </c>
      <c r="G1488" s="363" t="s">
        <v>8882</v>
      </c>
      <c r="H1488" s="363" t="s">
        <v>677</v>
      </c>
      <c r="I1488" s="364">
        <v>48.932189999999999</v>
      </c>
      <c r="J1488" s="364">
        <v>40</v>
      </c>
      <c r="K1488" s="363" t="s">
        <v>438</v>
      </c>
      <c r="L1488" s="292">
        <v>167.51</v>
      </c>
      <c r="M1488" s="293" t="s">
        <v>678</v>
      </c>
      <c r="N1488" s="293" t="s">
        <v>679</v>
      </c>
      <c r="O1488" s="294" t="s">
        <v>10</v>
      </c>
      <c r="P1488" s="295">
        <v>-0.71716904999999997</v>
      </c>
      <c r="Q1488" s="295" t="s">
        <v>408</v>
      </c>
      <c r="R1488" s="296">
        <v>0</v>
      </c>
      <c r="S1488" s="365">
        <v>3.3034716497340765E-3</v>
      </c>
      <c r="T1488" s="365">
        <v>4.1883405082981948E-3</v>
      </c>
      <c r="U1488" s="365">
        <v>0.78873043946380139</v>
      </c>
      <c r="V1488" s="366"/>
      <c r="W1488" s="295"/>
      <c r="X1488" s="295"/>
      <c r="Y1488" s="295"/>
      <c r="Z1488" s="313"/>
      <c r="AA1488" s="313"/>
      <c r="AB1488" s="301"/>
      <c r="AC1488" s="295"/>
    </row>
    <row r="1489" spans="1:29" ht="15">
      <c r="A1489" s="247" t="s">
        <v>11272</v>
      </c>
      <c r="B1489" s="287" t="s">
        <v>11273</v>
      </c>
      <c r="C1489" s="287" t="s">
        <v>4766</v>
      </c>
      <c r="D1489" s="305">
        <v>37</v>
      </c>
      <c r="E1489" s="287" t="s">
        <v>9</v>
      </c>
      <c r="F1489" s="362">
        <v>43707</v>
      </c>
      <c r="G1489" s="363" t="s">
        <v>8882</v>
      </c>
      <c r="H1489" s="363" t="s">
        <v>1823</v>
      </c>
      <c r="I1489" s="364">
        <v>41.60069</v>
      </c>
      <c r="J1489" s="364">
        <v>1</v>
      </c>
      <c r="K1489" s="363" t="s">
        <v>438</v>
      </c>
      <c r="L1489" s="292">
        <v>139.30000000000001</v>
      </c>
      <c r="M1489" s="293" t="s">
        <v>1824</v>
      </c>
      <c r="N1489" s="293" t="s">
        <v>1825</v>
      </c>
      <c r="O1489" s="294" t="s">
        <v>10</v>
      </c>
      <c r="P1489" s="295">
        <v>8.2362175000000004</v>
      </c>
      <c r="Q1489" s="295" t="s">
        <v>408</v>
      </c>
      <c r="R1489" s="296">
        <v>0</v>
      </c>
      <c r="S1489" s="365">
        <v>3.5956017169620102E-4</v>
      </c>
      <c r="T1489" s="365">
        <v>8.024636895650483E-4</v>
      </c>
      <c r="U1489" s="365">
        <v>0.44807033186895967</v>
      </c>
      <c r="V1489" s="366"/>
      <c r="W1489" s="295"/>
      <c r="X1489" s="295"/>
      <c r="Y1489" s="295"/>
      <c r="Z1489" s="313"/>
      <c r="AA1489" s="313"/>
      <c r="AB1489" s="301"/>
      <c r="AC1489" s="295"/>
    </row>
    <row r="1490" spans="1:29" ht="15">
      <c r="A1490" s="247" t="s">
        <v>176</v>
      </c>
      <c r="B1490" s="287" t="s">
        <v>11274</v>
      </c>
      <c r="C1490" s="287" t="s">
        <v>4768</v>
      </c>
      <c r="D1490" s="305">
        <v>38</v>
      </c>
      <c r="E1490" s="287" t="s">
        <v>9</v>
      </c>
      <c r="F1490" s="362">
        <v>43707</v>
      </c>
      <c r="G1490" s="363" t="s">
        <v>8882</v>
      </c>
      <c r="H1490" s="363" t="s">
        <v>3919</v>
      </c>
      <c r="I1490" s="364">
        <v>42.646700000000003</v>
      </c>
      <c r="J1490" s="364">
        <v>4</v>
      </c>
      <c r="K1490" s="363" t="s">
        <v>438</v>
      </c>
      <c r="L1490" s="292">
        <v>220.66</v>
      </c>
      <c r="M1490" s="293" t="s">
        <v>3920</v>
      </c>
      <c r="N1490" s="293" t="s">
        <v>3921</v>
      </c>
      <c r="O1490" s="294" t="s">
        <v>10</v>
      </c>
      <c r="P1490" s="295">
        <v>5.1863910000000004</v>
      </c>
      <c r="Q1490" s="295" t="s">
        <v>408</v>
      </c>
      <c r="R1490" s="296">
        <v>0</v>
      </c>
      <c r="S1490" s="365">
        <v>5.014460329790583E-3</v>
      </c>
      <c r="T1490" s="365">
        <v>2.8070978515682427E-3</v>
      </c>
      <c r="U1490" s="365">
        <v>1.7863503856800547</v>
      </c>
      <c r="V1490" s="366"/>
      <c r="W1490" s="295"/>
      <c r="X1490" s="295"/>
      <c r="Y1490" s="295"/>
      <c r="Z1490" s="313"/>
      <c r="AA1490" s="313"/>
      <c r="AB1490" s="301"/>
      <c r="AC1490" s="295"/>
    </row>
    <row r="1491" spans="1:29" ht="15">
      <c r="A1491" s="247" t="s">
        <v>11275</v>
      </c>
      <c r="B1491" s="287" t="s">
        <v>11276</v>
      </c>
      <c r="C1491" s="287" t="s">
        <v>4770</v>
      </c>
      <c r="D1491" s="305">
        <v>39</v>
      </c>
      <c r="E1491" s="287" t="s">
        <v>9</v>
      </c>
      <c r="F1491" s="362">
        <v>43707</v>
      </c>
      <c r="G1491" s="363" t="s">
        <v>8882</v>
      </c>
      <c r="H1491" s="363" t="s">
        <v>1479</v>
      </c>
      <c r="I1491" s="364">
        <v>43.925690000000003</v>
      </c>
      <c r="J1491" s="364">
        <v>1</v>
      </c>
      <c r="K1491" s="363" t="s">
        <v>438</v>
      </c>
      <c r="L1491" s="292">
        <v>131.97</v>
      </c>
      <c r="M1491" s="293" t="s">
        <v>1480</v>
      </c>
      <c r="N1491" s="293" t="s">
        <v>1481</v>
      </c>
      <c r="O1491" s="294" t="s">
        <v>10</v>
      </c>
      <c r="P1491" s="295">
        <v>7.7130320000000001</v>
      </c>
      <c r="Q1491" s="295" t="s">
        <v>456</v>
      </c>
      <c r="R1491" s="296">
        <v>0</v>
      </c>
      <c r="S1491" s="365">
        <v>5.3321258470333222E-4</v>
      </c>
      <c r="T1491" s="365">
        <v>6.1375623517287642E-4</v>
      </c>
      <c r="U1491" s="365">
        <v>0.86876931613271924</v>
      </c>
      <c r="V1491" s="366"/>
      <c r="W1491" s="295"/>
      <c r="X1491" s="295"/>
      <c r="Y1491" s="295"/>
      <c r="Z1491" s="313"/>
      <c r="AA1491" s="313"/>
      <c r="AB1491" s="301"/>
      <c r="AC1491" s="295"/>
    </row>
    <row r="1492" spans="1:29" ht="15">
      <c r="A1492" s="247" t="s">
        <v>176</v>
      </c>
      <c r="B1492" s="287" t="s">
        <v>9586</v>
      </c>
      <c r="C1492" s="287" t="s">
        <v>4775</v>
      </c>
      <c r="D1492" s="305">
        <v>40</v>
      </c>
      <c r="E1492" s="287" t="s">
        <v>9</v>
      </c>
      <c r="F1492" s="362">
        <v>43707</v>
      </c>
      <c r="G1492" s="363" t="s">
        <v>8882</v>
      </c>
      <c r="H1492" s="363" t="s">
        <v>2503</v>
      </c>
      <c r="I1492" s="364">
        <v>43.257289999999998</v>
      </c>
      <c r="J1492" s="364">
        <v>5</v>
      </c>
      <c r="K1492" s="363" t="s">
        <v>438</v>
      </c>
      <c r="L1492" s="292">
        <v>144.58000000000001</v>
      </c>
      <c r="M1492" s="293" t="s">
        <v>2504</v>
      </c>
      <c r="N1492" s="293" t="s">
        <v>2505</v>
      </c>
      <c r="O1492" s="294" t="s">
        <v>10</v>
      </c>
      <c r="P1492" s="295">
        <v>-4.1628002999999998</v>
      </c>
      <c r="Q1492" s="295" t="s">
        <v>399</v>
      </c>
      <c r="R1492" s="296">
        <v>0</v>
      </c>
      <c r="S1492" s="365">
        <v>3.7016575772735871E-5</v>
      </c>
      <c r="T1492" s="365">
        <v>5.0348732836890406E-4</v>
      </c>
      <c r="U1492" s="365">
        <v>7.3520372186236846E-2</v>
      </c>
      <c r="V1492" s="366"/>
      <c r="W1492" s="295"/>
      <c r="X1492" s="295"/>
      <c r="Y1492" s="295"/>
      <c r="Z1492" s="313"/>
      <c r="AA1492" s="313"/>
      <c r="AB1492" s="301"/>
      <c r="AC1492" s="295"/>
    </row>
    <row r="1493" spans="1:29" ht="15">
      <c r="A1493" s="247" t="s">
        <v>176</v>
      </c>
      <c r="B1493" s="287" t="s">
        <v>11277</v>
      </c>
      <c r="C1493" s="287" t="s">
        <v>4777</v>
      </c>
      <c r="D1493" s="305">
        <v>41</v>
      </c>
      <c r="E1493" s="287" t="s">
        <v>9</v>
      </c>
      <c r="F1493" s="362">
        <v>43707</v>
      </c>
      <c r="G1493" s="363" t="s">
        <v>8882</v>
      </c>
      <c r="H1493" s="363" t="s">
        <v>1721</v>
      </c>
      <c r="I1493" s="364">
        <v>49.93047</v>
      </c>
      <c r="J1493" s="364">
        <v>11</v>
      </c>
      <c r="K1493" s="363" t="s">
        <v>438</v>
      </c>
      <c r="L1493" s="292">
        <v>161.54</v>
      </c>
      <c r="M1493" s="293" t="s">
        <v>1722</v>
      </c>
      <c r="N1493" s="293" t="s">
        <v>1723</v>
      </c>
      <c r="O1493" s="294" t="s">
        <v>10</v>
      </c>
      <c r="P1493" s="295">
        <v>6.4724444999999999</v>
      </c>
      <c r="Q1493" s="295" t="s">
        <v>408</v>
      </c>
      <c r="R1493" s="296">
        <v>0</v>
      </c>
      <c r="S1493" s="365">
        <v>6.934364125029648E-4</v>
      </c>
      <c r="T1493" s="365">
        <v>1.0713410671797457E-3</v>
      </c>
      <c r="U1493" s="365">
        <v>0.6472601804842627</v>
      </c>
      <c r="V1493" s="366"/>
      <c r="W1493" s="295"/>
      <c r="X1493" s="295"/>
      <c r="Y1493" s="295"/>
      <c r="Z1493" s="313"/>
      <c r="AA1493" s="313"/>
      <c r="AB1493" s="301"/>
      <c r="AC1493" s="295"/>
    </row>
    <row r="1494" spans="1:29" ht="15">
      <c r="A1494" s="247" t="s">
        <v>11278</v>
      </c>
      <c r="B1494" s="287" t="s">
        <v>11279</v>
      </c>
      <c r="C1494" s="287" t="s">
        <v>4779</v>
      </c>
      <c r="D1494" s="305">
        <v>42</v>
      </c>
      <c r="E1494" s="287" t="s">
        <v>9</v>
      </c>
      <c r="F1494" s="362">
        <v>43707</v>
      </c>
      <c r="G1494" s="363" t="s">
        <v>8882</v>
      </c>
      <c r="H1494" s="363" t="s">
        <v>1726</v>
      </c>
      <c r="I1494" s="364">
        <v>41.005719999999997</v>
      </c>
      <c r="J1494" s="364">
        <v>1</v>
      </c>
      <c r="K1494" s="363" t="s">
        <v>438</v>
      </c>
      <c r="L1494" s="292">
        <v>180.82</v>
      </c>
      <c r="M1494" s="293" t="s">
        <v>1727</v>
      </c>
      <c r="N1494" s="293" t="s">
        <v>1728</v>
      </c>
      <c r="O1494" s="294" t="s">
        <v>10</v>
      </c>
      <c r="P1494" s="295">
        <v>1.5842795000000001</v>
      </c>
      <c r="Q1494" s="295" t="s">
        <v>404</v>
      </c>
      <c r="R1494" s="296">
        <v>0</v>
      </c>
      <c r="S1494" s="365">
        <v>2.3267895598801758E-2</v>
      </c>
      <c r="T1494" s="365">
        <v>1.2901397996130538E-2</v>
      </c>
      <c r="U1494" s="365">
        <v>1.8035173867033945</v>
      </c>
      <c r="V1494" s="366"/>
      <c r="W1494" s="295"/>
      <c r="X1494" s="295"/>
      <c r="Y1494" s="295"/>
      <c r="Z1494" s="313"/>
      <c r="AA1494" s="313"/>
      <c r="AB1494" s="301"/>
      <c r="AC1494" s="295"/>
    </row>
    <row r="1495" spans="1:29" ht="15">
      <c r="A1495" s="247" t="s">
        <v>11280</v>
      </c>
      <c r="B1495" s="287" t="s">
        <v>11281</v>
      </c>
      <c r="C1495" s="287" t="s">
        <v>4781</v>
      </c>
      <c r="D1495" s="305">
        <v>43</v>
      </c>
      <c r="E1495" s="287" t="s">
        <v>9</v>
      </c>
      <c r="F1495" s="362">
        <v>43707</v>
      </c>
      <c r="G1495" s="363" t="s">
        <v>8882</v>
      </c>
      <c r="H1495" s="363" t="s">
        <v>9450</v>
      </c>
      <c r="I1495" s="364">
        <v>41.268320000000003</v>
      </c>
      <c r="J1495" s="364">
        <v>1</v>
      </c>
      <c r="K1495" s="363" t="s">
        <v>438</v>
      </c>
      <c r="L1495" s="292">
        <v>119.35</v>
      </c>
      <c r="M1495" s="293" t="s">
        <v>8739</v>
      </c>
      <c r="N1495" s="293" t="s">
        <v>9451</v>
      </c>
      <c r="O1495" s="294" t="s">
        <v>10</v>
      </c>
      <c r="P1495" s="295">
        <v>2.0085454</v>
      </c>
      <c r="Q1495" s="295" t="s">
        <v>408</v>
      </c>
      <c r="R1495" s="296">
        <v>0</v>
      </c>
      <c r="S1495" s="365">
        <v>1.1417352849804445E-3</v>
      </c>
      <c r="T1495" s="365">
        <v>1.9176936938122395E-3</v>
      </c>
      <c r="U1495" s="365">
        <v>0.59536895212433816</v>
      </c>
      <c r="V1495" s="366"/>
      <c r="W1495" s="295"/>
      <c r="X1495" s="295"/>
      <c r="Y1495" s="295"/>
      <c r="Z1495" s="313"/>
      <c r="AA1495" s="313"/>
      <c r="AB1495" s="301"/>
      <c r="AC1495" s="295"/>
    </row>
    <row r="1496" spans="1:29" ht="15">
      <c r="A1496" s="247" t="s">
        <v>176</v>
      </c>
      <c r="B1496" s="287" t="s">
        <v>9587</v>
      </c>
      <c r="C1496" s="287" t="s">
        <v>4784</v>
      </c>
      <c r="D1496" s="305">
        <v>44</v>
      </c>
      <c r="E1496" s="287" t="s">
        <v>9</v>
      </c>
      <c r="F1496" s="362">
        <v>43707</v>
      </c>
      <c r="G1496" s="363" t="s">
        <v>8882</v>
      </c>
      <c r="H1496" s="363" t="s">
        <v>1530</v>
      </c>
      <c r="I1496" s="364">
        <v>42.920349999999999</v>
      </c>
      <c r="J1496" s="364">
        <v>7</v>
      </c>
      <c r="K1496" s="363" t="s">
        <v>438</v>
      </c>
      <c r="L1496" s="292">
        <v>211.89</v>
      </c>
      <c r="M1496" s="293" t="s">
        <v>1531</v>
      </c>
      <c r="N1496" s="293" t="s">
        <v>1532</v>
      </c>
      <c r="O1496" s="294" t="s">
        <v>10</v>
      </c>
      <c r="P1496" s="295">
        <v>0.63165426000000002</v>
      </c>
      <c r="Q1496" s="295" t="s">
        <v>447</v>
      </c>
      <c r="R1496" s="296">
        <v>0</v>
      </c>
      <c r="S1496" s="365">
        <v>1.2751323038356658E-4</v>
      </c>
      <c r="T1496" s="365">
        <v>6.028779174708129E-4</v>
      </c>
      <c r="U1496" s="365">
        <v>0.21150754852410045</v>
      </c>
      <c r="V1496" s="366"/>
      <c r="W1496" s="295"/>
      <c r="X1496" s="295"/>
      <c r="Y1496" s="295"/>
      <c r="Z1496" s="313"/>
      <c r="AA1496" s="313"/>
      <c r="AB1496" s="301"/>
      <c r="AC1496" s="295"/>
    </row>
    <row r="1497" spans="1:29" ht="15">
      <c r="A1497" s="247" t="s">
        <v>176</v>
      </c>
      <c r="B1497" s="287" t="s">
        <v>11282</v>
      </c>
      <c r="C1497" s="287" t="s">
        <v>4786</v>
      </c>
      <c r="D1497" s="305">
        <v>45</v>
      </c>
      <c r="E1497" s="287" t="s">
        <v>9</v>
      </c>
      <c r="F1497" s="362">
        <v>43707</v>
      </c>
      <c r="G1497" s="363" t="s">
        <v>8882</v>
      </c>
      <c r="H1497" s="363" t="s">
        <v>763</v>
      </c>
      <c r="I1497" s="364">
        <v>41.350450000000002</v>
      </c>
      <c r="J1497" s="364">
        <v>14</v>
      </c>
      <c r="K1497" s="363" t="s">
        <v>438</v>
      </c>
      <c r="L1497" s="292">
        <v>104.06</v>
      </c>
      <c r="M1497" s="293" t="s">
        <v>764</v>
      </c>
      <c r="N1497" s="293" t="s">
        <v>765</v>
      </c>
      <c r="O1497" s="294" t="s">
        <v>10</v>
      </c>
      <c r="P1497" s="295">
        <v>-8.8871420000000008</v>
      </c>
      <c r="Q1497" s="295" t="s">
        <v>408</v>
      </c>
      <c r="R1497" s="296">
        <v>0</v>
      </c>
      <c r="S1497" s="365">
        <v>8.7833223907169496E-4</v>
      </c>
      <c r="T1497" s="365">
        <v>1.0854778969941069E-3</v>
      </c>
      <c r="U1497" s="365">
        <v>0.80916639712698224</v>
      </c>
      <c r="V1497" s="366"/>
      <c r="W1497" s="295"/>
      <c r="X1497" s="295"/>
      <c r="Y1497" s="295"/>
      <c r="Z1497" s="313"/>
      <c r="AA1497" s="313"/>
      <c r="AB1497" s="301"/>
      <c r="AC1497" s="295"/>
    </row>
    <row r="1498" spans="1:29" ht="15">
      <c r="A1498" s="247" t="s">
        <v>176</v>
      </c>
      <c r="B1498" s="287" t="s">
        <v>9588</v>
      </c>
      <c r="C1498" s="287" t="s">
        <v>4788</v>
      </c>
      <c r="D1498" s="305">
        <v>46</v>
      </c>
      <c r="E1498" s="287" t="s">
        <v>9</v>
      </c>
      <c r="F1498" s="362">
        <v>43707</v>
      </c>
      <c r="G1498" s="363" t="s">
        <v>8882</v>
      </c>
      <c r="H1498" s="363" t="s">
        <v>768</v>
      </c>
      <c r="I1498" s="364">
        <v>42.782029999999999</v>
      </c>
      <c r="J1498" s="364">
        <v>2</v>
      </c>
      <c r="K1498" s="363" t="s">
        <v>438</v>
      </c>
      <c r="L1498" s="292">
        <v>139.19999999999999</v>
      </c>
      <c r="M1498" s="293" t="s">
        <v>769</v>
      </c>
      <c r="N1498" s="293" t="s">
        <v>770</v>
      </c>
      <c r="O1498" s="294" t="s">
        <v>10</v>
      </c>
      <c r="P1498" s="295">
        <v>3.0119061</v>
      </c>
      <c r="Q1498" s="295" t="s">
        <v>447</v>
      </c>
      <c r="R1498" s="296">
        <v>0</v>
      </c>
      <c r="S1498" s="365">
        <v>9.348897884432103E-4</v>
      </c>
      <c r="T1498" s="365">
        <v>1.1587610570715462E-3</v>
      </c>
      <c r="U1498" s="365">
        <v>0.80680118022423908</v>
      </c>
      <c r="V1498" s="366"/>
      <c r="W1498" s="295"/>
      <c r="X1498" s="295"/>
      <c r="Y1498" s="295"/>
      <c r="Z1498" s="313"/>
      <c r="AA1498" s="313"/>
      <c r="AB1498" s="301"/>
      <c r="AC1498" s="295"/>
    </row>
    <row r="1499" spans="1:29" ht="15">
      <c r="A1499" s="247" t="s">
        <v>176</v>
      </c>
      <c r="B1499" s="287" t="s">
        <v>11283</v>
      </c>
      <c r="C1499" s="287" t="s">
        <v>4791</v>
      </c>
      <c r="D1499" s="305">
        <v>47</v>
      </c>
      <c r="E1499" s="287" t="s">
        <v>9</v>
      </c>
      <c r="F1499" s="362">
        <v>43707</v>
      </c>
      <c r="G1499" s="363" t="s">
        <v>8882</v>
      </c>
      <c r="H1499" s="363" t="s">
        <v>1733</v>
      </c>
      <c r="I1499" s="364">
        <v>48.050469999999997</v>
      </c>
      <c r="J1499" s="364">
        <v>5</v>
      </c>
      <c r="K1499" s="363" t="s">
        <v>438</v>
      </c>
      <c r="L1499" s="292">
        <v>126.42</v>
      </c>
      <c r="M1499" s="293" t="s">
        <v>1734</v>
      </c>
      <c r="N1499" s="293" t="s">
        <v>1735</v>
      </c>
      <c r="O1499" s="294" t="s">
        <v>10</v>
      </c>
      <c r="P1499" s="295">
        <v>10.035682</v>
      </c>
      <c r="Q1499" s="295" t="s">
        <v>280</v>
      </c>
      <c r="R1499" s="296">
        <v>0</v>
      </c>
      <c r="S1499" s="365">
        <v>3.3332882540818396E-3</v>
      </c>
      <c r="T1499" s="365">
        <v>2.4940630284429805E-3</v>
      </c>
      <c r="U1499" s="365">
        <v>1.3364891809341239</v>
      </c>
      <c r="V1499" s="366"/>
      <c r="W1499" s="295"/>
      <c r="X1499" s="295"/>
      <c r="Y1499" s="295"/>
      <c r="Z1499" s="313"/>
      <c r="AA1499" s="313"/>
      <c r="AB1499" s="301"/>
      <c r="AC1499" s="295"/>
    </row>
    <row r="1500" spans="1:29" ht="15">
      <c r="A1500" s="247" t="s">
        <v>176</v>
      </c>
      <c r="B1500" s="287" t="s">
        <v>11284</v>
      </c>
      <c r="C1500" s="287" t="s">
        <v>4793</v>
      </c>
      <c r="D1500" s="305">
        <v>48</v>
      </c>
      <c r="E1500" s="287" t="s">
        <v>9</v>
      </c>
      <c r="F1500" s="362">
        <v>43707</v>
      </c>
      <c r="G1500" s="363" t="s">
        <v>8882</v>
      </c>
      <c r="H1500" s="363" t="s">
        <v>784</v>
      </c>
      <c r="I1500" s="364">
        <v>80.800510000000003</v>
      </c>
      <c r="J1500" s="364">
        <v>37</v>
      </c>
      <c r="K1500" s="363" t="s">
        <v>438</v>
      </c>
      <c r="L1500" s="292">
        <v>194.85</v>
      </c>
      <c r="M1500" s="293" t="s">
        <v>785</v>
      </c>
      <c r="N1500" s="293" t="s">
        <v>786</v>
      </c>
      <c r="O1500" s="294" t="s">
        <v>10</v>
      </c>
      <c r="P1500" s="295">
        <v>2.9590486999999999</v>
      </c>
      <c r="Q1500" s="295" t="s">
        <v>280</v>
      </c>
      <c r="R1500" s="296">
        <v>0</v>
      </c>
      <c r="S1500" s="365">
        <v>2.3171321327399757E-3</v>
      </c>
      <c r="T1500" s="365">
        <v>1.9258566976557445E-3</v>
      </c>
      <c r="U1500" s="365">
        <v>1.2031695481603135</v>
      </c>
      <c r="V1500" s="366"/>
      <c r="W1500" s="295"/>
      <c r="X1500" s="295"/>
      <c r="Y1500" s="295"/>
      <c r="Z1500" s="313"/>
      <c r="AA1500" s="313"/>
      <c r="AB1500" s="301"/>
      <c r="AC1500" s="295"/>
    </row>
    <row r="1501" spans="1:29" ht="15">
      <c r="A1501" s="247" t="s">
        <v>176</v>
      </c>
      <c r="B1501" s="287" t="s">
        <v>11285</v>
      </c>
      <c r="C1501" s="287" t="s">
        <v>4798</v>
      </c>
      <c r="D1501" s="305">
        <v>49</v>
      </c>
      <c r="E1501" s="287" t="s">
        <v>9</v>
      </c>
      <c r="F1501" s="362">
        <v>43707</v>
      </c>
      <c r="G1501" s="363" t="s">
        <v>8882</v>
      </c>
      <c r="H1501" s="363" t="s">
        <v>1545</v>
      </c>
      <c r="I1501" s="364">
        <v>48.580300000000001</v>
      </c>
      <c r="J1501" s="364">
        <v>19</v>
      </c>
      <c r="K1501" s="363" t="s">
        <v>438</v>
      </c>
      <c r="L1501" s="292">
        <v>65.61</v>
      </c>
      <c r="M1501" s="293" t="s">
        <v>1546</v>
      </c>
      <c r="N1501" s="293" t="s">
        <v>1547</v>
      </c>
      <c r="O1501" s="294" t="s">
        <v>10</v>
      </c>
      <c r="P1501" s="295">
        <v>1.8472552</v>
      </c>
      <c r="Q1501" s="295" t="s">
        <v>280</v>
      </c>
      <c r="R1501" s="296">
        <v>0</v>
      </c>
      <c r="S1501" s="365">
        <v>1.0129584949178871E-3</v>
      </c>
      <c r="T1501" s="365">
        <v>9.6628216407884226E-4</v>
      </c>
      <c r="U1501" s="365">
        <v>1.0483050733773416</v>
      </c>
      <c r="V1501" s="366"/>
      <c r="W1501" s="295"/>
      <c r="X1501" s="295"/>
      <c r="Y1501" s="295"/>
      <c r="Z1501" s="313"/>
      <c r="AA1501" s="313"/>
      <c r="AB1501" s="301"/>
      <c r="AC1501" s="295"/>
    </row>
    <row r="1502" spans="1:29" ht="15">
      <c r="A1502" s="247" t="s">
        <v>176</v>
      </c>
      <c r="B1502" s="287" t="s">
        <v>9589</v>
      </c>
      <c r="C1502" s="287" t="s">
        <v>4800</v>
      </c>
      <c r="D1502" s="305">
        <v>50</v>
      </c>
      <c r="E1502" s="287" t="s">
        <v>9</v>
      </c>
      <c r="F1502" s="362">
        <v>43707</v>
      </c>
      <c r="G1502" s="363" t="s">
        <v>8882</v>
      </c>
      <c r="H1502" s="363" t="s">
        <v>805</v>
      </c>
      <c r="I1502" s="364">
        <v>82.826599999999999</v>
      </c>
      <c r="J1502" s="364">
        <v>32</v>
      </c>
      <c r="K1502" s="363" t="s">
        <v>438</v>
      </c>
      <c r="L1502" s="292">
        <v>35.92</v>
      </c>
      <c r="M1502" s="293" t="s">
        <v>806</v>
      </c>
      <c r="N1502" s="293" t="s">
        <v>807</v>
      </c>
      <c r="O1502" s="294" t="s">
        <v>10</v>
      </c>
      <c r="P1502" s="295">
        <v>-7.4465456000000003</v>
      </c>
      <c r="Q1502" s="295" t="s">
        <v>280</v>
      </c>
      <c r="R1502" s="296">
        <v>0</v>
      </c>
      <c r="S1502" s="365">
        <v>1.4924771002091652E-4</v>
      </c>
      <c r="T1502" s="365">
        <v>2.3520869663919321E-4</v>
      </c>
      <c r="U1502" s="365">
        <v>0.63453312804101114</v>
      </c>
      <c r="V1502" s="366"/>
      <c r="W1502" s="295"/>
      <c r="X1502" s="295"/>
      <c r="Y1502" s="295"/>
      <c r="Z1502" s="313"/>
      <c r="AA1502" s="313"/>
      <c r="AB1502" s="301"/>
      <c r="AC1502" s="295"/>
    </row>
    <row r="1503" spans="1:29" ht="15">
      <c r="A1503" s="247" t="s">
        <v>11286</v>
      </c>
      <c r="B1503" s="287" t="s">
        <v>11287</v>
      </c>
      <c r="C1503" s="287" t="s">
        <v>4805</v>
      </c>
      <c r="D1503" s="305">
        <v>1</v>
      </c>
      <c r="E1503" s="287" t="s">
        <v>8</v>
      </c>
      <c r="F1503" s="362">
        <v>43707</v>
      </c>
      <c r="G1503" s="363" t="s">
        <v>8886</v>
      </c>
      <c r="H1503" s="363" t="s">
        <v>2529</v>
      </c>
      <c r="I1503" s="364">
        <v>-7.4539999999999995E-2</v>
      </c>
      <c r="J1503" s="364">
        <v>1</v>
      </c>
      <c r="K1503" s="363" t="s">
        <v>815</v>
      </c>
      <c r="L1503" s="292">
        <v>122.95</v>
      </c>
      <c r="M1503" s="293" t="s">
        <v>2530</v>
      </c>
      <c r="N1503" s="293" t="s">
        <v>2531</v>
      </c>
      <c r="O1503" s="294" t="s">
        <v>305</v>
      </c>
      <c r="P1503" s="295">
        <v>-21.647971999999999</v>
      </c>
      <c r="Q1503" s="295" t="s">
        <v>408</v>
      </c>
      <c r="R1503" s="296">
        <v>0</v>
      </c>
      <c r="S1503" s="365">
        <v>2.6972030172545233E-6</v>
      </c>
      <c r="T1503" s="365">
        <v>2.4906084484341073E-4</v>
      </c>
      <c r="U1503" s="365">
        <v>1.0829494370945002E-2</v>
      </c>
      <c r="V1503" s="366"/>
      <c r="W1503" s="295"/>
      <c r="X1503" s="295"/>
      <c r="Y1503" s="295"/>
      <c r="Z1503" s="313"/>
      <c r="AA1503" s="313"/>
      <c r="AB1503" s="301"/>
      <c r="AC1503" s="295"/>
    </row>
    <row r="1504" spans="1:29" ht="15">
      <c r="A1504" s="247" t="s">
        <v>176</v>
      </c>
      <c r="B1504" s="287" t="s">
        <v>11288</v>
      </c>
      <c r="C1504" s="287" t="s">
        <v>4807</v>
      </c>
      <c r="D1504" s="305">
        <v>2</v>
      </c>
      <c r="E1504" s="287" t="s">
        <v>8</v>
      </c>
      <c r="F1504" s="362">
        <v>43707</v>
      </c>
      <c r="G1504" s="363" t="s">
        <v>8886</v>
      </c>
      <c r="H1504" s="363" t="s">
        <v>4374</v>
      </c>
      <c r="I1504" s="364">
        <v>-7.6829999999999996E-2</v>
      </c>
      <c r="J1504" s="364">
        <v>8</v>
      </c>
      <c r="K1504" s="363" t="s">
        <v>815</v>
      </c>
      <c r="L1504" s="292">
        <v>128.97999999999999</v>
      </c>
      <c r="M1504" s="293" t="s">
        <v>4375</v>
      </c>
      <c r="N1504" s="293" t="s">
        <v>4376</v>
      </c>
      <c r="O1504" s="294" t="s">
        <v>305</v>
      </c>
      <c r="P1504" s="295">
        <v>-11.360044</v>
      </c>
      <c r="Q1504" s="295" t="s">
        <v>404</v>
      </c>
      <c r="R1504" s="296">
        <v>0</v>
      </c>
      <c r="S1504" s="365">
        <v>2.1107875986819139E-4</v>
      </c>
      <c r="T1504" s="365">
        <v>7.0576436626182838E-4</v>
      </c>
      <c r="U1504" s="365">
        <v>0.29907823341407436</v>
      </c>
      <c r="V1504" s="366"/>
      <c r="W1504" s="295"/>
      <c r="X1504" s="295"/>
      <c r="Y1504" s="295"/>
      <c r="Z1504" s="313"/>
      <c r="AA1504" s="313"/>
      <c r="AB1504" s="301"/>
      <c r="AC1504" s="295"/>
    </row>
    <row r="1505" spans="1:29" ht="15">
      <c r="A1505" s="247" t="s">
        <v>176</v>
      </c>
      <c r="B1505" s="287" t="s">
        <v>11289</v>
      </c>
      <c r="C1505" s="287" t="s">
        <v>4809</v>
      </c>
      <c r="D1505" s="305">
        <v>3</v>
      </c>
      <c r="E1505" s="287" t="s">
        <v>8</v>
      </c>
      <c r="F1505" s="362">
        <v>43707</v>
      </c>
      <c r="G1505" s="363" t="s">
        <v>8886</v>
      </c>
      <c r="H1505" s="363" t="s">
        <v>4246</v>
      </c>
      <c r="I1505" s="364">
        <v>-7.2260000000000005E-2</v>
      </c>
      <c r="J1505" s="364">
        <v>5</v>
      </c>
      <c r="K1505" s="363" t="s">
        <v>815</v>
      </c>
      <c r="L1505" s="292">
        <v>208.62</v>
      </c>
      <c r="M1505" s="293" t="s">
        <v>4247</v>
      </c>
      <c r="N1505" s="293" t="s">
        <v>4248</v>
      </c>
      <c r="O1505" s="294" t="s">
        <v>305</v>
      </c>
      <c r="P1505" s="295">
        <v>11.812628</v>
      </c>
      <c r="Q1505" s="295" t="s">
        <v>408</v>
      </c>
      <c r="R1505" s="296">
        <v>0</v>
      </c>
      <c r="S1505" s="365">
        <v>4.8115588999779919E-3</v>
      </c>
      <c r="T1505" s="365">
        <v>5.1409525358090489E-3</v>
      </c>
      <c r="U1505" s="365">
        <v>0.93592750885430631</v>
      </c>
      <c r="V1505" s="366"/>
      <c r="W1505" s="295"/>
      <c r="X1505" s="295"/>
      <c r="Y1505" s="295"/>
      <c r="Z1505" s="313"/>
      <c r="AA1505" s="313"/>
      <c r="AB1505" s="301"/>
      <c r="AC1505" s="295"/>
    </row>
    <row r="1506" spans="1:29" ht="15">
      <c r="A1506" s="247" t="s">
        <v>176</v>
      </c>
      <c r="B1506" s="287" t="s">
        <v>9595</v>
      </c>
      <c r="C1506" s="287" t="s">
        <v>4811</v>
      </c>
      <c r="D1506" s="305">
        <v>4</v>
      </c>
      <c r="E1506" s="287" t="s">
        <v>8</v>
      </c>
      <c r="F1506" s="362">
        <v>43707</v>
      </c>
      <c r="G1506" s="363" t="s">
        <v>8886</v>
      </c>
      <c r="H1506" s="363" t="s">
        <v>4121</v>
      </c>
      <c r="I1506" s="364">
        <v>-6.4320000000000002E-2</v>
      </c>
      <c r="J1506" s="364">
        <v>2</v>
      </c>
      <c r="K1506" s="363" t="s">
        <v>815</v>
      </c>
      <c r="L1506" s="292">
        <v>208.74</v>
      </c>
      <c r="M1506" s="293" t="s">
        <v>4122</v>
      </c>
      <c r="N1506" s="293" t="s">
        <v>4123</v>
      </c>
      <c r="O1506" s="294" t="s">
        <v>305</v>
      </c>
      <c r="P1506" s="295">
        <v>-2.018392</v>
      </c>
      <c r="Q1506" s="295" t="s">
        <v>408</v>
      </c>
      <c r="R1506" s="296">
        <v>0</v>
      </c>
      <c r="S1506" s="365">
        <v>1.594358036568742E-2</v>
      </c>
      <c r="T1506" s="365">
        <v>3.7500739315685941E-2</v>
      </c>
      <c r="U1506" s="365">
        <v>0.42515376114247655</v>
      </c>
      <c r="V1506" s="366"/>
      <c r="W1506" s="295"/>
      <c r="X1506" s="295"/>
      <c r="Y1506" s="295"/>
      <c r="Z1506" s="313"/>
      <c r="AA1506" s="313"/>
      <c r="AB1506" s="301"/>
      <c r="AC1506" s="295"/>
    </row>
    <row r="1507" spans="1:29" ht="15">
      <c r="A1507" s="247" t="s">
        <v>11290</v>
      </c>
      <c r="B1507" s="287" t="s">
        <v>11291</v>
      </c>
      <c r="C1507" s="287" t="s">
        <v>4813</v>
      </c>
      <c r="D1507" s="305">
        <v>5</v>
      </c>
      <c r="E1507" s="287" t="s">
        <v>8</v>
      </c>
      <c r="F1507" s="362">
        <v>43707</v>
      </c>
      <c r="G1507" s="363" t="s">
        <v>8886</v>
      </c>
      <c r="H1507" s="363" t="s">
        <v>3006</v>
      </c>
      <c r="I1507" s="364">
        <v>-6.0260000000000001E-2</v>
      </c>
      <c r="J1507" s="364">
        <v>1</v>
      </c>
      <c r="K1507" s="363" t="s">
        <v>815</v>
      </c>
      <c r="L1507" s="292">
        <v>48.02</v>
      </c>
      <c r="M1507" s="293" t="s">
        <v>3007</v>
      </c>
      <c r="N1507" s="293" t="s">
        <v>3008</v>
      </c>
      <c r="O1507" s="294" t="s">
        <v>305</v>
      </c>
      <c r="P1507" s="295">
        <v>-2.7344525000000002</v>
      </c>
      <c r="Q1507" s="295" t="s">
        <v>404</v>
      </c>
      <c r="R1507" s="296">
        <v>0</v>
      </c>
      <c r="S1507" s="365">
        <v>2.2397844542191548E-3</v>
      </c>
      <c r="T1507" s="365">
        <v>1.7882380763120096E-3</v>
      </c>
      <c r="U1507" s="365">
        <v>1.2525090947836186</v>
      </c>
      <c r="V1507" s="366"/>
      <c r="W1507" s="295"/>
      <c r="X1507" s="295"/>
      <c r="Y1507" s="295"/>
      <c r="Z1507" s="313"/>
      <c r="AA1507" s="313"/>
      <c r="AB1507" s="301"/>
      <c r="AC1507" s="295"/>
    </row>
    <row r="1508" spans="1:29" ht="15">
      <c r="A1508" s="247" t="s">
        <v>176</v>
      </c>
      <c r="B1508" s="287" t="s">
        <v>11292</v>
      </c>
      <c r="C1508" s="287" t="s">
        <v>4815</v>
      </c>
      <c r="D1508" s="305">
        <v>6</v>
      </c>
      <c r="E1508" s="287" t="s">
        <v>8</v>
      </c>
      <c r="F1508" s="362">
        <v>43707</v>
      </c>
      <c r="G1508" s="363" t="s">
        <v>8886</v>
      </c>
      <c r="H1508" s="363" t="s">
        <v>2272</v>
      </c>
      <c r="I1508" s="364">
        <v>-8.8639999999999997E-2</v>
      </c>
      <c r="J1508" s="364">
        <v>3</v>
      </c>
      <c r="K1508" s="363" t="s">
        <v>815</v>
      </c>
      <c r="L1508" s="292">
        <v>25.84</v>
      </c>
      <c r="M1508" s="293" t="s">
        <v>2273</v>
      </c>
      <c r="N1508" s="293" t="s">
        <v>2274</v>
      </c>
      <c r="O1508" s="294" t="s">
        <v>305</v>
      </c>
      <c r="P1508" s="295">
        <v>3.1948805</v>
      </c>
      <c r="Q1508" s="295" t="s">
        <v>484</v>
      </c>
      <c r="R1508" s="296">
        <v>0</v>
      </c>
      <c r="S1508" s="365">
        <v>4.6518134916597999E-5</v>
      </c>
      <c r="T1508" s="365">
        <v>4.1095475481938576E-4</v>
      </c>
      <c r="U1508" s="365">
        <v>0.11319527118512761</v>
      </c>
      <c r="V1508" s="366"/>
      <c r="W1508" s="295"/>
      <c r="X1508" s="295"/>
      <c r="Y1508" s="295"/>
      <c r="Z1508" s="313"/>
      <c r="AA1508" s="313"/>
      <c r="AB1508" s="301"/>
      <c r="AC1508" s="295"/>
    </row>
    <row r="1509" spans="1:29" ht="15">
      <c r="A1509" s="247" t="s">
        <v>176</v>
      </c>
      <c r="B1509" s="287" t="s">
        <v>11293</v>
      </c>
      <c r="C1509" s="287" t="s">
        <v>4817</v>
      </c>
      <c r="D1509" s="305">
        <v>7</v>
      </c>
      <c r="E1509" s="287" t="s">
        <v>8</v>
      </c>
      <c r="F1509" s="362">
        <v>43707</v>
      </c>
      <c r="G1509" s="363" t="s">
        <v>8886</v>
      </c>
      <c r="H1509" s="363" t="s">
        <v>1282</v>
      </c>
      <c r="I1509" s="364">
        <v>-8.4370000000000001E-2</v>
      </c>
      <c r="J1509" s="364">
        <v>2</v>
      </c>
      <c r="K1509" s="363" t="s">
        <v>815</v>
      </c>
      <c r="L1509" s="292">
        <v>219.75</v>
      </c>
      <c r="M1509" s="293" t="s">
        <v>1283</v>
      </c>
      <c r="N1509" s="293" t="s">
        <v>1284</v>
      </c>
      <c r="O1509" s="294" t="s">
        <v>305</v>
      </c>
      <c r="P1509" s="295">
        <v>-7.5981854999999996</v>
      </c>
      <c r="Q1509" s="295" t="s">
        <v>408</v>
      </c>
      <c r="R1509" s="296">
        <v>0</v>
      </c>
      <c r="S1509" s="365">
        <v>2.4689777176293295E-3</v>
      </c>
      <c r="T1509" s="365">
        <v>1.8540181993720766E-3</v>
      </c>
      <c r="U1509" s="365">
        <v>1.3316901195821751</v>
      </c>
      <c r="V1509" s="366"/>
      <c r="W1509" s="295"/>
      <c r="X1509" s="295"/>
      <c r="Y1509" s="295"/>
      <c r="Z1509" s="313"/>
      <c r="AA1509" s="313"/>
      <c r="AB1509" s="301"/>
      <c r="AC1509" s="295"/>
    </row>
    <row r="1510" spans="1:29" ht="15">
      <c r="A1510" s="247" t="s">
        <v>176</v>
      </c>
      <c r="B1510" s="287" t="s">
        <v>11294</v>
      </c>
      <c r="C1510" s="287" t="s">
        <v>4819</v>
      </c>
      <c r="D1510" s="305">
        <v>8</v>
      </c>
      <c r="E1510" s="287" t="s">
        <v>8</v>
      </c>
      <c r="F1510" s="362">
        <v>43707</v>
      </c>
      <c r="G1510" s="363" t="s">
        <v>8886</v>
      </c>
      <c r="H1510" s="363" t="s">
        <v>1287</v>
      </c>
      <c r="I1510" s="364">
        <v>-0.10466</v>
      </c>
      <c r="J1510" s="364">
        <v>4</v>
      </c>
      <c r="K1510" s="363" t="s">
        <v>815</v>
      </c>
      <c r="L1510" s="292">
        <v>1966.41</v>
      </c>
      <c r="M1510" s="293" t="s">
        <v>1288</v>
      </c>
      <c r="N1510" s="293" t="s">
        <v>1289</v>
      </c>
      <c r="O1510" s="294" t="s">
        <v>305</v>
      </c>
      <c r="P1510" s="295">
        <v>4.2298080000000002</v>
      </c>
      <c r="Q1510" s="295" t="s">
        <v>408</v>
      </c>
      <c r="R1510" s="296">
        <v>0</v>
      </c>
      <c r="S1510" s="365">
        <v>5.9014048118719211E-3</v>
      </c>
      <c r="T1510" s="365">
        <v>3.4799968606009772E-3</v>
      </c>
      <c r="U1510" s="365">
        <v>1.6958075102552763</v>
      </c>
      <c r="V1510" s="366"/>
      <c r="W1510" s="295"/>
      <c r="X1510" s="295"/>
      <c r="Y1510" s="295"/>
      <c r="Z1510" s="313"/>
      <c r="AA1510" s="313"/>
      <c r="AB1510" s="301"/>
      <c r="AC1510" s="295"/>
    </row>
    <row r="1511" spans="1:29" ht="15">
      <c r="A1511" s="247" t="s">
        <v>11295</v>
      </c>
      <c r="B1511" s="287" t="s">
        <v>9591</v>
      </c>
      <c r="C1511" s="287" t="s">
        <v>4821</v>
      </c>
      <c r="D1511" s="305">
        <v>9</v>
      </c>
      <c r="E1511" s="287" t="s">
        <v>8</v>
      </c>
      <c r="F1511" s="362">
        <v>43707</v>
      </c>
      <c r="G1511" s="363" t="s">
        <v>8886</v>
      </c>
      <c r="H1511" s="363" t="s">
        <v>2855</v>
      </c>
      <c r="I1511" s="364">
        <v>-6.2300000000000001E-2</v>
      </c>
      <c r="J1511" s="364">
        <v>1</v>
      </c>
      <c r="K1511" s="363" t="s">
        <v>815</v>
      </c>
      <c r="L1511" s="292">
        <v>48.19</v>
      </c>
      <c r="M1511" s="293" t="s">
        <v>2856</v>
      </c>
      <c r="N1511" s="293" t="s">
        <v>2857</v>
      </c>
      <c r="O1511" s="294" t="s">
        <v>305</v>
      </c>
      <c r="P1511" s="295">
        <v>-2.7643323</v>
      </c>
      <c r="Q1511" s="295" t="s">
        <v>447</v>
      </c>
      <c r="R1511" s="296">
        <v>0</v>
      </c>
      <c r="S1511" s="365">
        <v>2.7299218104928516E-4</v>
      </c>
      <c r="T1511" s="365">
        <v>4.4104459336398059E-4</v>
      </c>
      <c r="U1511" s="365">
        <v>0.61896729980769327</v>
      </c>
      <c r="V1511" s="366"/>
      <c r="W1511" s="295"/>
      <c r="X1511" s="295"/>
      <c r="Y1511" s="295"/>
      <c r="Z1511" s="313"/>
      <c r="AA1511" s="313"/>
      <c r="AB1511" s="301"/>
      <c r="AC1511" s="295"/>
    </row>
    <row r="1512" spans="1:29" ht="15">
      <c r="A1512" s="247" t="s">
        <v>176</v>
      </c>
      <c r="B1512" s="287" t="s">
        <v>11296</v>
      </c>
      <c r="C1512" s="287" t="s">
        <v>4823</v>
      </c>
      <c r="D1512" s="305">
        <v>10</v>
      </c>
      <c r="E1512" s="287" t="s">
        <v>8</v>
      </c>
      <c r="F1512" s="362">
        <v>43707</v>
      </c>
      <c r="G1512" s="363" t="s">
        <v>8886</v>
      </c>
      <c r="H1512" s="363" t="s">
        <v>4400</v>
      </c>
      <c r="I1512" s="364">
        <v>-7.0599999999999996E-2</v>
      </c>
      <c r="J1512" s="364">
        <v>7</v>
      </c>
      <c r="K1512" s="363" t="s">
        <v>815</v>
      </c>
      <c r="L1512" s="292">
        <v>67.02</v>
      </c>
      <c r="M1512" s="293" t="s">
        <v>4401</v>
      </c>
      <c r="N1512" s="293" t="s">
        <v>4402</v>
      </c>
      <c r="O1512" s="294" t="s">
        <v>305</v>
      </c>
      <c r="P1512" s="295">
        <v>-4.8011419999999996</v>
      </c>
      <c r="Q1512" s="295" t="s">
        <v>395</v>
      </c>
      <c r="R1512" s="296">
        <v>0</v>
      </c>
      <c r="S1512" s="365">
        <v>3.8268570743869089E-3</v>
      </c>
      <c r="T1512" s="365">
        <v>2.1030948363393101E-3</v>
      </c>
      <c r="U1512" s="365">
        <v>1.8196312445177292</v>
      </c>
      <c r="V1512" s="366"/>
      <c r="W1512" s="295"/>
      <c r="X1512" s="295"/>
      <c r="Y1512" s="295"/>
      <c r="Z1512" s="313"/>
      <c r="AA1512" s="313"/>
      <c r="AB1512" s="301"/>
      <c r="AC1512" s="295"/>
    </row>
    <row r="1513" spans="1:29" ht="15">
      <c r="A1513" s="247" t="s">
        <v>176</v>
      </c>
      <c r="B1513" s="287" t="s">
        <v>11297</v>
      </c>
      <c r="C1513" s="287" t="s">
        <v>4825</v>
      </c>
      <c r="D1513" s="305">
        <v>11</v>
      </c>
      <c r="E1513" s="287" t="s">
        <v>8</v>
      </c>
      <c r="F1513" s="362">
        <v>43707</v>
      </c>
      <c r="G1513" s="363" t="s">
        <v>8886</v>
      </c>
      <c r="H1513" s="363" t="s">
        <v>11213</v>
      </c>
      <c r="I1513" s="364">
        <v>-8.3519999999999997E-2</v>
      </c>
      <c r="J1513" s="364">
        <v>6</v>
      </c>
      <c r="K1513" s="363" t="s">
        <v>815</v>
      </c>
      <c r="L1513" s="292">
        <v>113.37</v>
      </c>
      <c r="M1513" s="293" t="s">
        <v>8373</v>
      </c>
      <c r="N1513" s="293" t="s">
        <v>11214</v>
      </c>
      <c r="O1513" s="294" t="s">
        <v>305</v>
      </c>
      <c r="P1513" s="295">
        <v>1.0698080000000001</v>
      </c>
      <c r="Q1513" s="295" t="s">
        <v>408</v>
      </c>
      <c r="R1513" s="296">
        <v>0</v>
      </c>
      <c r="S1513" s="365">
        <v>7.4481710928369575E-4</v>
      </c>
      <c r="T1513" s="365">
        <v>5.749153161094502E-4</v>
      </c>
      <c r="U1513" s="365">
        <v>1.2955249032570568</v>
      </c>
      <c r="V1513" s="366"/>
      <c r="W1513" s="295"/>
      <c r="X1513" s="295"/>
      <c r="Y1513" s="295"/>
      <c r="Z1513" s="313"/>
      <c r="AA1513" s="313"/>
      <c r="AB1513" s="301"/>
      <c r="AC1513" s="295"/>
    </row>
    <row r="1514" spans="1:29" ht="15">
      <c r="A1514" s="247" t="s">
        <v>176</v>
      </c>
      <c r="B1514" s="287" t="s">
        <v>9829</v>
      </c>
      <c r="C1514" s="287" t="s">
        <v>4827</v>
      </c>
      <c r="D1514" s="305">
        <v>12</v>
      </c>
      <c r="E1514" s="287" t="s">
        <v>8</v>
      </c>
      <c r="F1514" s="362">
        <v>43707</v>
      </c>
      <c r="G1514" s="363" t="s">
        <v>8886</v>
      </c>
      <c r="H1514" s="363" t="s">
        <v>4263</v>
      </c>
      <c r="I1514" s="364">
        <v>-6.5229999999999996E-2</v>
      </c>
      <c r="J1514" s="364">
        <v>12</v>
      </c>
      <c r="K1514" s="363" t="s">
        <v>815</v>
      </c>
      <c r="L1514" s="292">
        <v>46.81</v>
      </c>
      <c r="M1514" s="293" t="s">
        <v>4264</v>
      </c>
      <c r="N1514" s="293" t="s">
        <v>4265</v>
      </c>
      <c r="O1514" s="294" t="s">
        <v>305</v>
      </c>
      <c r="P1514" s="295">
        <v>-15.505414999999999</v>
      </c>
      <c r="Q1514" s="295" t="s">
        <v>408</v>
      </c>
      <c r="R1514" s="296">
        <v>0</v>
      </c>
      <c r="S1514" s="365">
        <v>4.4741263251380755E-3</v>
      </c>
      <c r="T1514" s="365">
        <v>8.4475148309703738E-3</v>
      </c>
      <c r="U1514" s="365">
        <v>0.52963817343474595</v>
      </c>
      <c r="V1514" s="366"/>
      <c r="W1514" s="295"/>
      <c r="X1514" s="295"/>
      <c r="Y1514" s="295"/>
      <c r="Z1514" s="313"/>
      <c r="AA1514" s="313"/>
      <c r="AB1514" s="301"/>
      <c r="AC1514" s="295"/>
    </row>
    <row r="1515" spans="1:29" ht="15">
      <c r="A1515" s="247" t="s">
        <v>176</v>
      </c>
      <c r="B1515" s="287" t="s">
        <v>11298</v>
      </c>
      <c r="C1515" s="287" t="s">
        <v>4829</v>
      </c>
      <c r="D1515" s="305">
        <v>13</v>
      </c>
      <c r="E1515" s="287" t="s">
        <v>8</v>
      </c>
      <c r="F1515" s="362">
        <v>43707</v>
      </c>
      <c r="G1515" s="363" t="s">
        <v>8886</v>
      </c>
      <c r="H1515" s="363" t="s">
        <v>4001</v>
      </c>
      <c r="I1515" s="364">
        <v>-0.10233</v>
      </c>
      <c r="J1515" s="364">
        <v>32</v>
      </c>
      <c r="K1515" s="363" t="s">
        <v>815</v>
      </c>
      <c r="L1515" s="292">
        <v>64.349999999999994</v>
      </c>
      <c r="M1515" s="293" t="s">
        <v>456</v>
      </c>
      <c r="N1515" s="293" t="s">
        <v>4002</v>
      </c>
      <c r="O1515" s="294" t="s">
        <v>305</v>
      </c>
      <c r="P1515" s="295">
        <v>-9.5699900000000007</v>
      </c>
      <c r="Q1515" s="295" t="s">
        <v>447</v>
      </c>
      <c r="R1515" s="296">
        <v>0</v>
      </c>
      <c r="S1515" s="365">
        <v>5.7204461514430323E-3</v>
      </c>
      <c r="T1515" s="365">
        <v>6.0652505131117531E-3</v>
      </c>
      <c r="U1515" s="365">
        <v>0.94315084580211017</v>
      </c>
      <c r="V1515" s="366"/>
      <c r="W1515" s="295"/>
      <c r="X1515" s="295"/>
      <c r="Y1515" s="295"/>
      <c r="Z1515" s="313"/>
      <c r="AA1515" s="313"/>
      <c r="AB1515" s="301"/>
      <c r="AC1515" s="295"/>
    </row>
    <row r="1516" spans="1:29" ht="15">
      <c r="A1516" s="247" t="s">
        <v>176</v>
      </c>
      <c r="B1516" s="287" t="s">
        <v>11299</v>
      </c>
      <c r="C1516" s="287" t="s">
        <v>4831</v>
      </c>
      <c r="D1516" s="305">
        <v>14</v>
      </c>
      <c r="E1516" s="287" t="s">
        <v>8</v>
      </c>
      <c r="F1516" s="362">
        <v>43707</v>
      </c>
      <c r="G1516" s="363" t="s">
        <v>8886</v>
      </c>
      <c r="H1516" s="363" t="s">
        <v>4423</v>
      </c>
      <c r="I1516" s="364">
        <v>-0.12353</v>
      </c>
      <c r="J1516" s="364">
        <v>8</v>
      </c>
      <c r="K1516" s="363" t="s">
        <v>815</v>
      </c>
      <c r="L1516" s="292">
        <v>61.65</v>
      </c>
      <c r="M1516" s="293" t="s">
        <v>4424</v>
      </c>
      <c r="N1516" s="293" t="s">
        <v>4425</v>
      </c>
      <c r="O1516" s="294" t="s">
        <v>305</v>
      </c>
      <c r="P1516" s="295">
        <v>-15.778684999999999</v>
      </c>
      <c r="Q1516" s="295" t="s">
        <v>404</v>
      </c>
      <c r="R1516" s="296">
        <v>0</v>
      </c>
      <c r="S1516" s="365">
        <v>8.0145832280239829E-5</v>
      </c>
      <c r="T1516" s="365">
        <v>3.8913308804209076E-4</v>
      </c>
      <c r="U1516" s="365">
        <v>0.2059599523738542</v>
      </c>
      <c r="V1516" s="366"/>
      <c r="W1516" s="295"/>
      <c r="X1516" s="295"/>
      <c r="Y1516" s="295"/>
      <c r="Z1516" s="313"/>
      <c r="AA1516" s="313"/>
      <c r="AB1516" s="301"/>
      <c r="AC1516" s="295"/>
    </row>
    <row r="1517" spans="1:29" ht="15">
      <c r="A1517" s="247" t="s">
        <v>11300</v>
      </c>
      <c r="B1517" s="287" t="s">
        <v>11301</v>
      </c>
      <c r="C1517" s="287" t="s">
        <v>4833</v>
      </c>
      <c r="D1517" s="305">
        <v>15</v>
      </c>
      <c r="E1517" s="287" t="s">
        <v>8</v>
      </c>
      <c r="F1517" s="362">
        <v>43707</v>
      </c>
      <c r="G1517" s="363" t="s">
        <v>8886</v>
      </c>
      <c r="H1517" s="363" t="s">
        <v>2562</v>
      </c>
      <c r="I1517" s="364">
        <v>-7.1260000000000004E-2</v>
      </c>
      <c r="J1517" s="364">
        <v>1</v>
      </c>
      <c r="K1517" s="363" t="s">
        <v>815</v>
      </c>
      <c r="L1517" s="292">
        <v>33.22</v>
      </c>
      <c r="M1517" s="293" t="s">
        <v>2563</v>
      </c>
      <c r="N1517" s="293" t="s">
        <v>2564</v>
      </c>
      <c r="O1517" s="294" t="s">
        <v>305</v>
      </c>
      <c r="P1517" s="295">
        <v>-40.433926</v>
      </c>
      <c r="Q1517" s="295" t="s">
        <v>447</v>
      </c>
      <c r="R1517" s="296">
        <v>0</v>
      </c>
      <c r="S1517" s="365">
        <v>2.2073458788111116E-4</v>
      </c>
      <c r="T1517" s="365">
        <v>3.8151836302835354E-4</v>
      </c>
      <c r="U1517" s="365">
        <v>0.57856871194613169</v>
      </c>
      <c r="V1517" s="366"/>
      <c r="W1517" s="295"/>
      <c r="X1517" s="295"/>
      <c r="Y1517" s="295"/>
      <c r="Z1517" s="313"/>
      <c r="AA1517" s="313"/>
      <c r="AB1517" s="301"/>
      <c r="AC1517" s="295"/>
    </row>
    <row r="1518" spans="1:29" ht="15">
      <c r="A1518" s="247" t="s">
        <v>176</v>
      </c>
      <c r="B1518" s="287" t="s">
        <v>11302</v>
      </c>
      <c r="C1518" s="287" t="s">
        <v>4835</v>
      </c>
      <c r="D1518" s="305">
        <v>16</v>
      </c>
      <c r="E1518" s="287" t="s">
        <v>8</v>
      </c>
      <c r="F1518" s="362">
        <v>43707</v>
      </c>
      <c r="G1518" s="363" t="s">
        <v>8886</v>
      </c>
      <c r="H1518" s="363" t="s">
        <v>4713</v>
      </c>
      <c r="I1518" s="364">
        <v>-5.9490000000000001E-2</v>
      </c>
      <c r="J1518" s="364">
        <v>5</v>
      </c>
      <c r="K1518" s="363" t="s">
        <v>815</v>
      </c>
      <c r="L1518" s="292">
        <v>57.86</v>
      </c>
      <c r="M1518" s="293" t="s">
        <v>4714</v>
      </c>
      <c r="N1518" s="293" t="s">
        <v>4715</v>
      </c>
      <c r="O1518" s="294" t="s">
        <v>305</v>
      </c>
      <c r="P1518" s="295">
        <v>-5.2096963000000001</v>
      </c>
      <c r="Q1518" s="295" t="s">
        <v>447</v>
      </c>
      <c r="R1518" s="296">
        <v>0</v>
      </c>
      <c r="S1518" s="365">
        <v>1.1911632433622432E-3</v>
      </c>
      <c r="T1518" s="365">
        <v>1.4174767322330335E-3</v>
      </c>
      <c r="U1518" s="365">
        <v>0.84034059697455099</v>
      </c>
      <c r="V1518" s="366"/>
      <c r="W1518" s="295"/>
      <c r="X1518" s="295"/>
      <c r="Y1518" s="295"/>
      <c r="Z1518" s="313"/>
      <c r="AA1518" s="313"/>
      <c r="AB1518" s="301"/>
      <c r="AC1518" s="295"/>
    </row>
    <row r="1519" spans="1:29" ht="15">
      <c r="A1519" s="247" t="s">
        <v>176</v>
      </c>
      <c r="B1519" s="287" t="s">
        <v>11303</v>
      </c>
      <c r="C1519" s="287" t="s">
        <v>4838</v>
      </c>
      <c r="D1519" s="305">
        <v>17</v>
      </c>
      <c r="E1519" s="287" t="s">
        <v>8</v>
      </c>
      <c r="F1519" s="362">
        <v>43707</v>
      </c>
      <c r="G1519" s="363" t="s">
        <v>8886</v>
      </c>
      <c r="H1519" s="363" t="s">
        <v>543</v>
      </c>
      <c r="I1519" s="364">
        <v>-0.2031</v>
      </c>
      <c r="J1519" s="364">
        <v>10</v>
      </c>
      <c r="K1519" s="363" t="s">
        <v>815</v>
      </c>
      <c r="L1519" s="292">
        <v>21.99</v>
      </c>
      <c r="M1519" s="293" t="s">
        <v>544</v>
      </c>
      <c r="N1519" s="293" t="s">
        <v>545</v>
      </c>
      <c r="O1519" s="294" t="s">
        <v>305</v>
      </c>
      <c r="P1519" s="295">
        <v>-18.555557</v>
      </c>
      <c r="Q1519" s="295" t="s">
        <v>484</v>
      </c>
      <c r="R1519" s="296">
        <v>0</v>
      </c>
      <c r="S1519" s="365">
        <v>2.5896287985184021E-4</v>
      </c>
      <c r="T1519" s="365">
        <v>3.8110823352843374E-4</v>
      </c>
      <c r="U1519" s="365">
        <v>0.67949956749627527</v>
      </c>
      <c r="V1519" s="366"/>
      <c r="W1519" s="295"/>
      <c r="X1519" s="295"/>
      <c r="Y1519" s="295"/>
      <c r="Z1519" s="313"/>
      <c r="AA1519" s="313"/>
      <c r="AB1519" s="301"/>
      <c r="AC1519" s="295"/>
    </row>
    <row r="1520" spans="1:29" ht="15">
      <c r="A1520" s="247" t="s">
        <v>176</v>
      </c>
      <c r="B1520" s="287" t="s">
        <v>11304</v>
      </c>
      <c r="C1520" s="287" t="s">
        <v>4841</v>
      </c>
      <c r="D1520" s="305">
        <v>18</v>
      </c>
      <c r="E1520" s="287" t="s">
        <v>8</v>
      </c>
      <c r="F1520" s="362">
        <v>43707</v>
      </c>
      <c r="G1520" s="363" t="s">
        <v>8886</v>
      </c>
      <c r="H1520" s="363" t="s">
        <v>4014</v>
      </c>
      <c r="I1520" s="364">
        <v>-7.102E-2</v>
      </c>
      <c r="J1520" s="364">
        <v>35</v>
      </c>
      <c r="K1520" s="363" t="s">
        <v>815</v>
      </c>
      <c r="L1520" s="292">
        <v>79.97</v>
      </c>
      <c r="M1520" s="293" t="s">
        <v>4015</v>
      </c>
      <c r="N1520" s="293" t="s">
        <v>4016</v>
      </c>
      <c r="O1520" s="294" t="s">
        <v>305</v>
      </c>
      <c r="P1520" s="295">
        <v>-10.887003</v>
      </c>
      <c r="Q1520" s="295" t="s">
        <v>408</v>
      </c>
      <c r="R1520" s="296">
        <v>0</v>
      </c>
      <c r="S1520" s="365">
        <v>1.6209293447287906E-3</v>
      </c>
      <c r="T1520" s="365">
        <v>1.0520789099294611E-3</v>
      </c>
      <c r="U1520" s="365">
        <v>1.540691795482783</v>
      </c>
      <c r="V1520" s="366"/>
      <c r="W1520" s="295"/>
      <c r="X1520" s="295"/>
      <c r="Y1520" s="295"/>
      <c r="Z1520" s="313"/>
      <c r="AA1520" s="313"/>
      <c r="AB1520" s="301"/>
      <c r="AC1520" s="295"/>
    </row>
    <row r="1521" spans="1:29" ht="15">
      <c r="A1521" s="247" t="s">
        <v>176</v>
      </c>
      <c r="B1521" s="287" t="s">
        <v>11305</v>
      </c>
      <c r="C1521" s="287" t="s">
        <v>4843</v>
      </c>
      <c r="D1521" s="305">
        <v>19</v>
      </c>
      <c r="E1521" s="287" t="s">
        <v>8</v>
      </c>
      <c r="F1521" s="362">
        <v>43707</v>
      </c>
      <c r="G1521" s="363" t="s">
        <v>8886</v>
      </c>
      <c r="H1521" s="363" t="s">
        <v>4021</v>
      </c>
      <c r="I1521" s="364">
        <v>-8.3280000000000007E-2</v>
      </c>
      <c r="J1521" s="364">
        <v>8</v>
      </c>
      <c r="K1521" s="363" t="s">
        <v>815</v>
      </c>
      <c r="L1521" s="292">
        <v>41.74</v>
      </c>
      <c r="M1521" s="293" t="s">
        <v>4022</v>
      </c>
      <c r="N1521" s="293" t="s">
        <v>4023</v>
      </c>
      <c r="O1521" s="294" t="s">
        <v>305</v>
      </c>
      <c r="P1521" s="295">
        <v>-14.449680000000001</v>
      </c>
      <c r="Q1521" s="295" t="s">
        <v>447</v>
      </c>
      <c r="R1521" s="296">
        <v>0</v>
      </c>
      <c r="S1521" s="365">
        <v>2.506178596483561E-5</v>
      </c>
      <c r="T1521" s="365">
        <v>4.1539242628981958E-4</v>
      </c>
      <c r="U1521" s="365">
        <v>6.0332794674860017E-2</v>
      </c>
      <c r="V1521" s="366"/>
      <c r="W1521" s="295"/>
      <c r="X1521" s="295"/>
      <c r="Y1521" s="295"/>
      <c r="Z1521" s="313"/>
      <c r="AA1521" s="313"/>
      <c r="AB1521" s="301"/>
      <c r="AC1521" s="295"/>
    </row>
    <row r="1522" spans="1:29" ht="15">
      <c r="A1522" s="247" t="s">
        <v>176</v>
      </c>
      <c r="B1522" s="287" t="s">
        <v>11306</v>
      </c>
      <c r="C1522" s="287" t="s">
        <v>4845</v>
      </c>
      <c r="D1522" s="305">
        <v>20</v>
      </c>
      <c r="E1522" s="287" t="s">
        <v>8</v>
      </c>
      <c r="F1522" s="362">
        <v>43707</v>
      </c>
      <c r="G1522" s="363" t="s">
        <v>8886</v>
      </c>
      <c r="H1522" s="363" t="s">
        <v>4161</v>
      </c>
      <c r="I1522" s="364">
        <v>-0.14863000000000001</v>
      </c>
      <c r="J1522" s="364">
        <v>19</v>
      </c>
      <c r="K1522" s="363" t="s">
        <v>815</v>
      </c>
      <c r="L1522" s="292">
        <v>40.29</v>
      </c>
      <c r="M1522" s="293" t="s">
        <v>4162</v>
      </c>
      <c r="N1522" s="293" t="s">
        <v>4163</v>
      </c>
      <c r="O1522" s="294" t="s">
        <v>305</v>
      </c>
      <c r="P1522" s="295">
        <v>-2.184993</v>
      </c>
      <c r="Q1522" s="295" t="s">
        <v>484</v>
      </c>
      <c r="R1522" s="296">
        <v>0</v>
      </c>
      <c r="S1522" s="365">
        <v>8.8566111789865399E-4</v>
      </c>
      <c r="T1522" s="365">
        <v>1.3423054607507811E-3</v>
      </c>
      <c r="U1522" s="365">
        <v>0.6598059411926136</v>
      </c>
      <c r="V1522" s="366"/>
      <c r="W1522" s="295"/>
      <c r="X1522" s="295"/>
      <c r="Y1522" s="295"/>
      <c r="Z1522" s="313"/>
      <c r="AA1522" s="313"/>
      <c r="AB1522" s="301"/>
      <c r="AC1522" s="295"/>
    </row>
    <row r="1523" spans="1:29" ht="15">
      <c r="A1523" s="247" t="s">
        <v>176</v>
      </c>
      <c r="B1523" s="287" t="s">
        <v>11307</v>
      </c>
      <c r="C1523" s="287" t="s">
        <v>4847</v>
      </c>
      <c r="D1523" s="305">
        <v>21</v>
      </c>
      <c r="E1523" s="287" t="s">
        <v>8</v>
      </c>
      <c r="F1523" s="362">
        <v>43707</v>
      </c>
      <c r="G1523" s="363" t="s">
        <v>8886</v>
      </c>
      <c r="H1523" s="363" t="s">
        <v>2312</v>
      </c>
      <c r="I1523" s="364">
        <v>-0.13331999999999999</v>
      </c>
      <c r="J1523" s="364">
        <v>3</v>
      </c>
      <c r="K1523" s="363" t="s">
        <v>815</v>
      </c>
      <c r="L1523" s="292">
        <v>65</v>
      </c>
      <c r="M1523" s="293" t="s">
        <v>2313</v>
      </c>
      <c r="N1523" s="293" t="s">
        <v>2314</v>
      </c>
      <c r="O1523" s="294" t="s">
        <v>305</v>
      </c>
      <c r="P1523" s="295">
        <v>7.4557779999999996</v>
      </c>
      <c r="Q1523" s="295" t="s">
        <v>408</v>
      </c>
      <c r="R1523" s="296">
        <v>0</v>
      </c>
      <c r="S1523" s="365">
        <v>1.091379502018221E-4</v>
      </c>
      <c r="T1523" s="365">
        <v>6.6648181812710417E-4</v>
      </c>
      <c r="U1523" s="365">
        <v>0.16375232937113446</v>
      </c>
      <c r="V1523" s="366"/>
      <c r="W1523" s="295"/>
      <c r="X1523" s="295"/>
      <c r="Y1523" s="295"/>
      <c r="Z1523" s="313"/>
      <c r="AA1523" s="313"/>
      <c r="AB1523" s="301"/>
      <c r="AC1523" s="295"/>
    </row>
    <row r="1524" spans="1:29" ht="15">
      <c r="A1524" s="247" t="s">
        <v>11308</v>
      </c>
      <c r="B1524" s="287" t="s">
        <v>11309</v>
      </c>
      <c r="C1524" s="287" t="s">
        <v>4849</v>
      </c>
      <c r="D1524" s="305">
        <v>22</v>
      </c>
      <c r="E1524" s="287" t="s">
        <v>8</v>
      </c>
      <c r="F1524" s="362">
        <v>43707</v>
      </c>
      <c r="G1524" s="363" t="s">
        <v>8886</v>
      </c>
      <c r="H1524" s="363" t="s">
        <v>4965</v>
      </c>
      <c r="I1524" s="364">
        <v>-6.3500000000000001E-2</v>
      </c>
      <c r="J1524" s="364">
        <v>1</v>
      </c>
      <c r="K1524" s="363" t="s">
        <v>815</v>
      </c>
      <c r="L1524" s="292">
        <v>18.29</v>
      </c>
      <c r="M1524" s="293" t="s">
        <v>4966</v>
      </c>
      <c r="N1524" s="293" t="s">
        <v>4967</v>
      </c>
      <c r="O1524" s="294" t="s">
        <v>305</v>
      </c>
      <c r="P1524" s="295">
        <v>-13.070339000000001</v>
      </c>
      <c r="Q1524" s="295" t="s">
        <v>447</v>
      </c>
      <c r="R1524" s="296">
        <v>0</v>
      </c>
      <c r="S1524" s="365">
        <v>1.8408476874510805E-3</v>
      </c>
      <c r="T1524" s="365">
        <v>1.1358076496457165E-3</v>
      </c>
      <c r="U1524" s="365">
        <v>1.6207389411625124</v>
      </c>
      <c r="V1524" s="366"/>
      <c r="W1524" s="295"/>
      <c r="X1524" s="295"/>
      <c r="Y1524" s="295"/>
      <c r="Z1524" s="313"/>
      <c r="AA1524" s="313"/>
      <c r="AB1524" s="301"/>
      <c r="AC1524" s="295"/>
    </row>
    <row r="1525" spans="1:29" ht="15">
      <c r="A1525" s="247" t="s">
        <v>176</v>
      </c>
      <c r="B1525" s="287" t="s">
        <v>11310</v>
      </c>
      <c r="C1525" s="287" t="s">
        <v>4851</v>
      </c>
      <c r="D1525" s="305">
        <v>23</v>
      </c>
      <c r="E1525" s="287" t="s">
        <v>8</v>
      </c>
      <c r="F1525" s="362">
        <v>43707</v>
      </c>
      <c r="G1525" s="363" t="s">
        <v>8886</v>
      </c>
      <c r="H1525" s="363" t="s">
        <v>918</v>
      </c>
      <c r="I1525" s="364">
        <v>-0.11605</v>
      </c>
      <c r="J1525" s="364">
        <v>19</v>
      </c>
      <c r="K1525" s="363" t="s">
        <v>815</v>
      </c>
      <c r="L1525" s="292">
        <v>13.82</v>
      </c>
      <c r="M1525" s="293" t="s">
        <v>919</v>
      </c>
      <c r="N1525" s="293" t="s">
        <v>920</v>
      </c>
      <c r="O1525" s="294" t="s">
        <v>305</v>
      </c>
      <c r="P1525" s="295">
        <v>-3.8274170000000001</v>
      </c>
      <c r="Q1525" s="295" t="s">
        <v>280</v>
      </c>
      <c r="R1525" s="296">
        <v>0</v>
      </c>
      <c r="S1525" s="365">
        <v>1.396914852091382E-3</v>
      </c>
      <c r="T1525" s="365">
        <v>7.2288764334214829E-4</v>
      </c>
      <c r="U1525" s="365">
        <v>1.9324093653516934</v>
      </c>
      <c r="V1525" s="366"/>
      <c r="W1525" s="295"/>
      <c r="X1525" s="295"/>
      <c r="Y1525" s="295"/>
      <c r="Z1525" s="313"/>
      <c r="AA1525" s="313"/>
      <c r="AB1525" s="301"/>
      <c r="AC1525" s="295"/>
    </row>
    <row r="1526" spans="1:29" ht="15">
      <c r="A1526" s="247" t="s">
        <v>176</v>
      </c>
      <c r="B1526" s="287" t="s">
        <v>11311</v>
      </c>
      <c r="C1526" s="287" t="s">
        <v>4853</v>
      </c>
      <c r="D1526" s="305">
        <v>24</v>
      </c>
      <c r="E1526" s="287" t="s">
        <v>8</v>
      </c>
      <c r="F1526" s="362">
        <v>43707</v>
      </c>
      <c r="G1526" s="363" t="s">
        <v>8886</v>
      </c>
      <c r="H1526" s="363" t="s">
        <v>4504</v>
      </c>
      <c r="I1526" s="364">
        <v>-6.0109999999999997E-2</v>
      </c>
      <c r="J1526" s="364">
        <v>3</v>
      </c>
      <c r="K1526" s="363" t="s">
        <v>815</v>
      </c>
      <c r="L1526" s="292">
        <v>13.25</v>
      </c>
      <c r="M1526" s="293" t="s">
        <v>4505</v>
      </c>
      <c r="N1526" s="293" t="s">
        <v>4506</v>
      </c>
      <c r="O1526" s="294" t="s">
        <v>305</v>
      </c>
      <c r="P1526" s="295">
        <v>-7.0175409999999996</v>
      </c>
      <c r="Q1526" s="295" t="s">
        <v>447</v>
      </c>
      <c r="R1526" s="296">
        <v>0</v>
      </c>
      <c r="S1526" s="365">
        <v>2.3631409805983694E-4</v>
      </c>
      <c r="T1526" s="365">
        <v>5.5158869803617616E-4</v>
      </c>
      <c r="U1526" s="365">
        <v>0.42842447443391635</v>
      </c>
      <c r="V1526" s="366"/>
      <c r="W1526" s="295"/>
      <c r="X1526" s="295"/>
      <c r="Y1526" s="295"/>
      <c r="Z1526" s="313"/>
      <c r="AA1526" s="313"/>
      <c r="AB1526" s="301"/>
      <c r="AC1526" s="295"/>
    </row>
    <row r="1527" spans="1:29" ht="15">
      <c r="A1527" s="247" t="s">
        <v>176</v>
      </c>
      <c r="B1527" s="287" t="s">
        <v>11312</v>
      </c>
      <c r="C1527" s="287" t="s">
        <v>4855</v>
      </c>
      <c r="D1527" s="305">
        <v>25</v>
      </c>
      <c r="E1527" s="287" t="s">
        <v>8</v>
      </c>
      <c r="F1527" s="362">
        <v>43707</v>
      </c>
      <c r="G1527" s="363" t="s">
        <v>8886</v>
      </c>
      <c r="H1527" s="363" t="s">
        <v>933</v>
      </c>
      <c r="I1527" s="364">
        <v>-0.12787999999999999</v>
      </c>
      <c r="J1527" s="364">
        <v>13</v>
      </c>
      <c r="K1527" s="363" t="s">
        <v>815</v>
      </c>
      <c r="L1527" s="292">
        <v>18.64</v>
      </c>
      <c r="M1527" s="293" t="s">
        <v>934</v>
      </c>
      <c r="N1527" s="293" t="s">
        <v>935</v>
      </c>
      <c r="O1527" s="294" t="s">
        <v>305</v>
      </c>
      <c r="P1527" s="295">
        <v>-12.611347</v>
      </c>
      <c r="Q1527" s="295" t="s">
        <v>447</v>
      </c>
      <c r="R1527" s="296">
        <v>0</v>
      </c>
      <c r="S1527" s="365">
        <v>3.3998344900412484E-6</v>
      </c>
      <c r="T1527" s="365">
        <v>1.9427458025192732E-4</v>
      </c>
      <c r="U1527" s="365">
        <v>1.7500151000879694E-2</v>
      </c>
      <c r="V1527" s="366"/>
      <c r="W1527" s="295"/>
      <c r="X1527" s="295"/>
      <c r="Y1527" s="295"/>
      <c r="Z1527" s="313"/>
      <c r="AA1527" s="313"/>
      <c r="AB1527" s="301"/>
      <c r="AC1527" s="295"/>
    </row>
    <row r="1528" spans="1:29" ht="15">
      <c r="A1528" s="247" t="s">
        <v>176</v>
      </c>
      <c r="B1528" s="287" t="s">
        <v>11313</v>
      </c>
      <c r="C1528" s="287" t="s">
        <v>4857</v>
      </c>
      <c r="D1528" s="305">
        <v>26</v>
      </c>
      <c r="E1528" s="287" t="s">
        <v>8</v>
      </c>
      <c r="F1528" s="362">
        <v>43707</v>
      </c>
      <c r="G1528" s="363" t="s">
        <v>8886</v>
      </c>
      <c r="H1528" s="363" t="s">
        <v>7343</v>
      </c>
      <c r="I1528" s="364">
        <v>-7.9409999999999994E-2</v>
      </c>
      <c r="J1528" s="364">
        <v>2</v>
      </c>
      <c r="K1528" s="363" t="s">
        <v>815</v>
      </c>
      <c r="L1528" s="292">
        <v>210.51</v>
      </c>
      <c r="M1528" s="293" t="s">
        <v>7344</v>
      </c>
      <c r="N1528" s="293" t="s">
        <v>7345</v>
      </c>
      <c r="O1528" s="294" t="s">
        <v>305</v>
      </c>
      <c r="P1528" s="295">
        <v>0.9107828</v>
      </c>
      <c r="Q1528" s="295" t="s">
        <v>447</v>
      </c>
      <c r="R1528" s="296">
        <v>0</v>
      </c>
      <c r="S1528" s="365">
        <v>9.5137406628532917E-4</v>
      </c>
      <c r="T1528" s="365">
        <v>1.2720014234421924E-3</v>
      </c>
      <c r="U1528" s="365">
        <v>0.74793474971969287</v>
      </c>
      <c r="V1528" s="366"/>
      <c r="W1528" s="295"/>
      <c r="X1528" s="295"/>
      <c r="Y1528" s="295"/>
      <c r="Z1528" s="313"/>
      <c r="AA1528" s="313"/>
      <c r="AB1528" s="301"/>
      <c r="AC1528" s="295"/>
    </row>
    <row r="1529" spans="1:29" ht="15">
      <c r="A1529" s="247" t="s">
        <v>176</v>
      </c>
      <c r="B1529" s="287" t="s">
        <v>9592</v>
      </c>
      <c r="C1529" s="287" t="s">
        <v>4859</v>
      </c>
      <c r="D1529" s="305">
        <v>27</v>
      </c>
      <c r="E1529" s="287" t="s">
        <v>8</v>
      </c>
      <c r="F1529" s="362">
        <v>43707</v>
      </c>
      <c r="G1529" s="363" t="s">
        <v>8886</v>
      </c>
      <c r="H1529" s="363" t="s">
        <v>1633</v>
      </c>
      <c r="I1529" s="364">
        <v>-0.14763999999999999</v>
      </c>
      <c r="J1529" s="364">
        <v>6</v>
      </c>
      <c r="K1529" s="363" t="s">
        <v>815</v>
      </c>
      <c r="L1529" s="292">
        <v>112.97</v>
      </c>
      <c r="M1529" s="293" t="s">
        <v>1634</v>
      </c>
      <c r="N1529" s="293" t="s">
        <v>1635</v>
      </c>
      <c r="O1529" s="294" t="s">
        <v>305</v>
      </c>
      <c r="P1529" s="295">
        <v>3.6897660000000001</v>
      </c>
      <c r="Q1529" s="295" t="s">
        <v>447</v>
      </c>
      <c r="R1529" s="296">
        <v>0</v>
      </c>
      <c r="S1529" s="365">
        <v>4.9798053374650927E-3</v>
      </c>
      <c r="T1529" s="365">
        <v>4.0060756900299303E-3</v>
      </c>
      <c r="U1529" s="365">
        <v>1.2430632176667353</v>
      </c>
      <c r="V1529" s="366"/>
      <c r="W1529" s="295"/>
      <c r="X1529" s="295"/>
      <c r="Y1529" s="295"/>
      <c r="Z1529" s="313"/>
      <c r="AA1529" s="313"/>
      <c r="AB1529" s="301"/>
      <c r="AC1529" s="295"/>
    </row>
    <row r="1530" spans="1:29" ht="15">
      <c r="A1530" s="247" t="s">
        <v>176</v>
      </c>
      <c r="B1530" s="287" t="s">
        <v>11314</v>
      </c>
      <c r="C1530" s="287" t="s">
        <v>4861</v>
      </c>
      <c r="D1530" s="305">
        <v>28</v>
      </c>
      <c r="E1530" s="287" t="s">
        <v>8</v>
      </c>
      <c r="F1530" s="362">
        <v>43707</v>
      </c>
      <c r="G1530" s="363" t="s">
        <v>8886</v>
      </c>
      <c r="H1530" s="363" t="s">
        <v>4051</v>
      </c>
      <c r="I1530" s="364">
        <v>-7.6009999999999994E-2</v>
      </c>
      <c r="J1530" s="364">
        <v>4</v>
      </c>
      <c r="K1530" s="363" t="s">
        <v>815</v>
      </c>
      <c r="L1530" s="292">
        <v>52.88</v>
      </c>
      <c r="M1530" s="293" t="s">
        <v>4052</v>
      </c>
      <c r="N1530" s="293" t="s">
        <v>4053</v>
      </c>
      <c r="O1530" s="294" t="s">
        <v>305</v>
      </c>
      <c r="P1530" s="295">
        <v>-19.069475000000001</v>
      </c>
      <c r="Q1530" s="295" t="s">
        <v>408</v>
      </c>
      <c r="R1530" s="296">
        <v>0</v>
      </c>
      <c r="S1530" s="365">
        <v>6.3354414140060072E-5</v>
      </c>
      <c r="T1530" s="365">
        <v>4.4770226486830455E-4</v>
      </c>
      <c r="U1530" s="365">
        <v>0.14151014884567609</v>
      </c>
      <c r="V1530" s="366"/>
      <c r="W1530" s="295"/>
      <c r="X1530" s="295"/>
      <c r="Y1530" s="295"/>
      <c r="Z1530" s="313"/>
      <c r="AA1530" s="313"/>
      <c r="AB1530" s="301"/>
      <c r="AC1530" s="295"/>
    </row>
    <row r="1531" spans="1:29" ht="15">
      <c r="A1531" s="247" t="s">
        <v>176</v>
      </c>
      <c r="B1531" s="287" t="s">
        <v>11315</v>
      </c>
      <c r="C1531" s="287" t="s">
        <v>4863</v>
      </c>
      <c r="D1531" s="305">
        <v>29</v>
      </c>
      <c r="E1531" s="287" t="s">
        <v>8</v>
      </c>
      <c r="F1531" s="362">
        <v>43707</v>
      </c>
      <c r="G1531" s="363" t="s">
        <v>8886</v>
      </c>
      <c r="H1531" s="363" t="s">
        <v>3087</v>
      </c>
      <c r="I1531" s="364">
        <v>-6.973E-2</v>
      </c>
      <c r="J1531" s="364">
        <v>4</v>
      </c>
      <c r="K1531" s="363" t="s">
        <v>815</v>
      </c>
      <c r="L1531" s="292">
        <v>146.21</v>
      </c>
      <c r="M1531" s="293" t="s">
        <v>3088</v>
      </c>
      <c r="N1531" s="293" t="s">
        <v>3089</v>
      </c>
      <c r="O1531" s="294" t="s">
        <v>305</v>
      </c>
      <c r="P1531" s="295">
        <v>-10.983252999999999</v>
      </c>
      <c r="Q1531" s="295" t="s">
        <v>404</v>
      </c>
      <c r="R1531" s="296">
        <v>0</v>
      </c>
      <c r="S1531" s="365">
        <v>1.7822082855471026E-4</v>
      </c>
      <c r="T1531" s="365">
        <v>8.3236364158056897E-4</v>
      </c>
      <c r="U1531" s="365">
        <v>0.21411414392907419</v>
      </c>
      <c r="V1531" s="366"/>
      <c r="W1531" s="295"/>
      <c r="X1531" s="295"/>
      <c r="Y1531" s="295"/>
      <c r="Z1531" s="313"/>
      <c r="AA1531" s="313"/>
      <c r="AB1531" s="301"/>
      <c r="AC1531" s="295"/>
    </row>
    <row r="1532" spans="1:29" ht="15">
      <c r="A1532" s="247" t="s">
        <v>11316</v>
      </c>
      <c r="B1532" s="287" t="s">
        <v>11317</v>
      </c>
      <c r="C1532" s="287" t="s">
        <v>4865</v>
      </c>
      <c r="D1532" s="305">
        <v>30</v>
      </c>
      <c r="E1532" s="287" t="s">
        <v>8</v>
      </c>
      <c r="F1532" s="362">
        <v>43707</v>
      </c>
      <c r="G1532" s="363" t="s">
        <v>8886</v>
      </c>
      <c r="H1532" s="363" t="s">
        <v>3878</v>
      </c>
      <c r="I1532" s="364">
        <v>-7.442E-2</v>
      </c>
      <c r="J1532" s="364">
        <v>1</v>
      </c>
      <c r="K1532" s="363" t="s">
        <v>815</v>
      </c>
      <c r="L1532" s="292">
        <v>138.27000000000001</v>
      </c>
      <c r="M1532" s="293" t="s">
        <v>3879</v>
      </c>
      <c r="N1532" s="293" t="s">
        <v>3880</v>
      </c>
      <c r="O1532" s="294" t="s">
        <v>305</v>
      </c>
      <c r="P1532" s="295">
        <v>-0.48937797999999999</v>
      </c>
      <c r="Q1532" s="295" t="s">
        <v>404</v>
      </c>
      <c r="R1532" s="296">
        <v>0</v>
      </c>
      <c r="S1532" s="365">
        <v>1.0293355380566922E-3</v>
      </c>
      <c r="T1532" s="365">
        <v>1.1649759987130992E-3</v>
      </c>
      <c r="U1532" s="365">
        <v>0.88356802131010137</v>
      </c>
      <c r="V1532" s="366"/>
      <c r="W1532" s="295"/>
      <c r="X1532" s="295"/>
      <c r="Y1532" s="295"/>
      <c r="Z1532" s="313"/>
      <c r="AA1532" s="313"/>
      <c r="AB1532" s="301"/>
      <c r="AC1532" s="295"/>
    </row>
    <row r="1533" spans="1:29" ht="15">
      <c r="A1533" s="247" t="s">
        <v>176</v>
      </c>
      <c r="B1533" s="287" t="s">
        <v>11318</v>
      </c>
      <c r="C1533" s="287" t="s">
        <v>4867</v>
      </c>
      <c r="D1533" s="305">
        <v>31</v>
      </c>
      <c r="E1533" s="287" t="s">
        <v>8</v>
      </c>
      <c r="F1533" s="362">
        <v>43707</v>
      </c>
      <c r="G1533" s="363" t="s">
        <v>8886</v>
      </c>
      <c r="H1533" s="363" t="s">
        <v>2932</v>
      </c>
      <c r="I1533" s="364">
        <v>-6.4219999999999999E-2</v>
      </c>
      <c r="J1533" s="364">
        <v>10</v>
      </c>
      <c r="K1533" s="363" t="s">
        <v>815</v>
      </c>
      <c r="L1533" s="292">
        <v>44.3</v>
      </c>
      <c r="M1533" s="293" t="s">
        <v>2933</v>
      </c>
      <c r="N1533" s="293" t="s">
        <v>2934</v>
      </c>
      <c r="O1533" s="294" t="s">
        <v>305</v>
      </c>
      <c r="P1533" s="295">
        <v>-10.360175</v>
      </c>
      <c r="Q1533" s="295" t="s">
        <v>408</v>
      </c>
      <c r="R1533" s="296">
        <v>0</v>
      </c>
      <c r="S1533" s="365">
        <v>1.6978588892725703E-3</v>
      </c>
      <c r="T1533" s="365">
        <v>1.7941610965225782E-3</v>
      </c>
      <c r="U1533" s="365">
        <v>0.9463246597885443</v>
      </c>
      <c r="V1533" s="366"/>
      <c r="W1533" s="295"/>
      <c r="X1533" s="295"/>
      <c r="Y1533" s="295"/>
      <c r="Z1533" s="313"/>
      <c r="AA1533" s="313"/>
      <c r="AB1533" s="301"/>
      <c r="AC1533" s="295"/>
    </row>
    <row r="1534" spans="1:29" ht="15">
      <c r="A1534" s="247" t="s">
        <v>176</v>
      </c>
      <c r="B1534" s="287" t="s">
        <v>11319</v>
      </c>
      <c r="C1534" s="287" t="s">
        <v>4872</v>
      </c>
      <c r="D1534" s="305">
        <v>32</v>
      </c>
      <c r="E1534" s="287" t="s">
        <v>8</v>
      </c>
      <c r="F1534" s="362">
        <v>43707</v>
      </c>
      <c r="G1534" s="363" t="s">
        <v>8886</v>
      </c>
      <c r="H1534" s="363" t="s">
        <v>2939</v>
      </c>
      <c r="I1534" s="364">
        <v>-0.14782999999999999</v>
      </c>
      <c r="J1534" s="364">
        <v>10</v>
      </c>
      <c r="K1534" s="363" t="s">
        <v>815</v>
      </c>
      <c r="L1534" s="292">
        <v>36.4</v>
      </c>
      <c r="M1534" s="293" t="s">
        <v>2940</v>
      </c>
      <c r="N1534" s="293" t="s">
        <v>2941</v>
      </c>
      <c r="O1534" s="294" t="s">
        <v>305</v>
      </c>
      <c r="P1534" s="295">
        <v>6.6198110000000003</v>
      </c>
      <c r="Q1534" s="295" t="s">
        <v>447</v>
      </c>
      <c r="R1534" s="296">
        <v>0</v>
      </c>
      <c r="S1534" s="365">
        <v>9.484397550927591E-5</v>
      </c>
      <c r="T1534" s="365">
        <v>3.9610279159084638E-4</v>
      </c>
      <c r="U1534" s="365">
        <v>0.23944283535180133</v>
      </c>
      <c r="V1534" s="366"/>
      <c r="W1534" s="295"/>
      <c r="X1534" s="295"/>
      <c r="Y1534" s="295"/>
      <c r="Z1534" s="313"/>
      <c r="AA1534" s="313"/>
      <c r="AB1534" s="301"/>
      <c r="AC1534" s="295"/>
    </row>
    <row r="1535" spans="1:29" ht="15">
      <c r="A1535" s="247" t="s">
        <v>176</v>
      </c>
      <c r="B1535" s="287" t="s">
        <v>11320</v>
      </c>
      <c r="C1535" s="287" t="s">
        <v>4874</v>
      </c>
      <c r="D1535" s="305">
        <v>33</v>
      </c>
      <c r="E1535" s="287" t="s">
        <v>8</v>
      </c>
      <c r="F1535" s="362">
        <v>43707</v>
      </c>
      <c r="G1535" s="363" t="s">
        <v>8886</v>
      </c>
      <c r="H1535" s="363" t="s">
        <v>1659</v>
      </c>
      <c r="I1535" s="364">
        <v>-8.0759999999999998E-2</v>
      </c>
      <c r="J1535" s="364">
        <v>3</v>
      </c>
      <c r="K1535" s="363" t="s">
        <v>815</v>
      </c>
      <c r="L1535" s="292">
        <v>48.06</v>
      </c>
      <c r="M1535" s="293" t="s">
        <v>1660</v>
      </c>
      <c r="N1535" s="293" t="s">
        <v>1661</v>
      </c>
      <c r="O1535" s="294" t="s">
        <v>305</v>
      </c>
      <c r="P1535" s="295">
        <v>-17.832106</v>
      </c>
      <c r="Q1535" s="295" t="s">
        <v>447</v>
      </c>
      <c r="R1535" s="296">
        <v>0</v>
      </c>
      <c r="S1535" s="365">
        <v>1.1232471784389064E-3</v>
      </c>
      <c r="T1535" s="365">
        <v>4.7503699170878261E-4</v>
      </c>
      <c r="U1535" s="365">
        <v>2.364546757502842</v>
      </c>
      <c r="V1535" s="366"/>
      <c r="W1535" s="295"/>
      <c r="X1535" s="295"/>
      <c r="Y1535" s="295"/>
      <c r="Z1535" s="313"/>
      <c r="AA1535" s="313"/>
      <c r="AB1535" s="301"/>
      <c r="AC1535" s="295"/>
    </row>
    <row r="1536" spans="1:29" ht="15">
      <c r="A1536" s="247" t="s">
        <v>176</v>
      </c>
      <c r="B1536" s="287" t="s">
        <v>11321</v>
      </c>
      <c r="C1536" s="287" t="s">
        <v>4876</v>
      </c>
      <c r="D1536" s="305">
        <v>34</v>
      </c>
      <c r="E1536" s="287" t="s">
        <v>8</v>
      </c>
      <c r="F1536" s="362">
        <v>43707</v>
      </c>
      <c r="G1536" s="363" t="s">
        <v>8886</v>
      </c>
      <c r="H1536" s="363" t="s">
        <v>961</v>
      </c>
      <c r="I1536" s="364">
        <v>-0.1288</v>
      </c>
      <c r="J1536" s="364">
        <v>6</v>
      </c>
      <c r="K1536" s="363" t="s">
        <v>815</v>
      </c>
      <c r="L1536" s="292">
        <v>16.600000000000001</v>
      </c>
      <c r="M1536" s="293" t="s">
        <v>962</v>
      </c>
      <c r="N1536" s="293" t="s">
        <v>963</v>
      </c>
      <c r="O1536" s="294" t="s">
        <v>305</v>
      </c>
      <c r="P1536" s="295">
        <v>16.983795000000001</v>
      </c>
      <c r="Q1536" s="295" t="s">
        <v>408</v>
      </c>
      <c r="R1536" s="296">
        <v>0</v>
      </c>
      <c r="S1536" s="365">
        <v>6.2728715811422153E-5</v>
      </c>
      <c r="T1536" s="365">
        <v>2.5972802227334672E-4</v>
      </c>
      <c r="U1536" s="365">
        <v>0.24151693476264294</v>
      </c>
      <c r="V1536" s="366"/>
      <c r="W1536" s="295"/>
      <c r="X1536" s="295"/>
      <c r="Y1536" s="295"/>
      <c r="Z1536" s="313"/>
      <c r="AA1536" s="313"/>
      <c r="AB1536" s="301"/>
      <c r="AC1536" s="295"/>
    </row>
    <row r="1537" spans="1:29" ht="15">
      <c r="A1537" s="247" t="s">
        <v>176</v>
      </c>
      <c r="B1537" s="287" t="s">
        <v>11322</v>
      </c>
      <c r="C1537" s="287" t="s">
        <v>4878</v>
      </c>
      <c r="D1537" s="305">
        <v>35</v>
      </c>
      <c r="E1537" s="287" t="s">
        <v>8</v>
      </c>
      <c r="F1537" s="362">
        <v>43707</v>
      </c>
      <c r="G1537" s="363" t="s">
        <v>8886</v>
      </c>
      <c r="H1537" s="363" t="s">
        <v>2636</v>
      </c>
      <c r="I1537" s="364">
        <v>-7.5219999999999995E-2</v>
      </c>
      <c r="J1537" s="364">
        <v>6</v>
      </c>
      <c r="K1537" s="363" t="s">
        <v>815</v>
      </c>
      <c r="L1537" s="292">
        <v>28.97</v>
      </c>
      <c r="M1537" s="293" t="s">
        <v>2637</v>
      </c>
      <c r="N1537" s="293" t="s">
        <v>2638</v>
      </c>
      <c r="O1537" s="294" t="s">
        <v>305</v>
      </c>
      <c r="P1537" s="295">
        <v>-12.503778000000001</v>
      </c>
      <c r="Q1537" s="295" t="s">
        <v>404</v>
      </c>
      <c r="R1537" s="296">
        <v>0</v>
      </c>
      <c r="S1537" s="365">
        <v>6.0024781875841922E-6</v>
      </c>
      <c r="T1537" s="365">
        <v>1.2720563360014362E-4</v>
      </c>
      <c r="U1537" s="365">
        <v>4.7187204038873755E-2</v>
      </c>
      <c r="V1537" s="366"/>
      <c r="W1537" s="295"/>
      <c r="X1537" s="295"/>
      <c r="Y1537" s="295"/>
      <c r="Z1537" s="313"/>
      <c r="AA1537" s="313"/>
      <c r="AB1537" s="301"/>
      <c r="AC1537" s="295"/>
    </row>
    <row r="1538" spans="1:29" ht="15">
      <c r="A1538" s="247" t="s">
        <v>176</v>
      </c>
      <c r="B1538" s="287" t="s">
        <v>11323</v>
      </c>
      <c r="C1538" s="287" t="s">
        <v>4883</v>
      </c>
      <c r="D1538" s="305">
        <v>36</v>
      </c>
      <c r="E1538" s="287" t="s">
        <v>8</v>
      </c>
      <c r="F1538" s="362">
        <v>43707</v>
      </c>
      <c r="G1538" s="363" t="s">
        <v>8886</v>
      </c>
      <c r="H1538" s="363" t="s">
        <v>2948</v>
      </c>
      <c r="I1538" s="364">
        <v>-0.1186</v>
      </c>
      <c r="J1538" s="364">
        <v>12</v>
      </c>
      <c r="K1538" s="363" t="s">
        <v>815</v>
      </c>
      <c r="L1538" s="292">
        <v>52.06</v>
      </c>
      <c r="M1538" s="293" t="s">
        <v>2949</v>
      </c>
      <c r="N1538" s="293" t="s">
        <v>2950</v>
      </c>
      <c r="O1538" s="294" t="s">
        <v>305</v>
      </c>
      <c r="P1538" s="295">
        <v>-7.5310826000000004</v>
      </c>
      <c r="Q1538" s="295" t="s">
        <v>404</v>
      </c>
      <c r="R1538" s="296">
        <v>0</v>
      </c>
      <c r="S1538" s="365">
        <v>3.6979827030749783E-3</v>
      </c>
      <c r="T1538" s="365">
        <v>5.299068317759387E-3</v>
      </c>
      <c r="U1538" s="365">
        <v>0.69785526083547489</v>
      </c>
      <c r="V1538" s="366"/>
      <c r="W1538" s="295"/>
      <c r="X1538" s="295"/>
      <c r="Y1538" s="295"/>
      <c r="Z1538" s="313"/>
      <c r="AA1538" s="313"/>
      <c r="AB1538" s="301"/>
      <c r="AC1538" s="295"/>
    </row>
    <row r="1539" spans="1:29" ht="15">
      <c r="A1539" s="247" t="s">
        <v>11324</v>
      </c>
      <c r="B1539" s="287" t="s">
        <v>11325</v>
      </c>
      <c r="C1539" s="287" t="s">
        <v>4885</v>
      </c>
      <c r="D1539" s="305">
        <v>37</v>
      </c>
      <c r="E1539" s="287" t="s">
        <v>8</v>
      </c>
      <c r="F1539" s="362">
        <v>43707</v>
      </c>
      <c r="G1539" s="363" t="s">
        <v>8886</v>
      </c>
      <c r="H1539" s="363" t="s">
        <v>1450</v>
      </c>
      <c r="I1539" s="364">
        <v>-6.0940000000000001E-2</v>
      </c>
      <c r="J1539" s="364">
        <v>1</v>
      </c>
      <c r="K1539" s="363" t="s">
        <v>815</v>
      </c>
      <c r="L1539" s="292">
        <v>71.430000000000007</v>
      </c>
      <c r="M1539" s="293" t="s">
        <v>1451</v>
      </c>
      <c r="N1539" s="293" t="s">
        <v>1452</v>
      </c>
      <c r="O1539" s="294" t="s">
        <v>305</v>
      </c>
      <c r="P1539" s="295">
        <v>-2.5378644000000001</v>
      </c>
      <c r="Q1539" s="295" t="s">
        <v>456</v>
      </c>
      <c r="R1539" s="296">
        <v>0</v>
      </c>
      <c r="S1539" s="365">
        <v>1.6290638113892095E-4</v>
      </c>
      <c r="T1539" s="365">
        <v>3.5483636319316752E-4</v>
      </c>
      <c r="U1539" s="365">
        <v>0.45910283735558749</v>
      </c>
      <c r="V1539" s="366"/>
      <c r="W1539" s="295"/>
      <c r="X1539" s="295"/>
      <c r="Y1539" s="295"/>
      <c r="Z1539" s="313"/>
      <c r="AA1539" s="313"/>
      <c r="AB1539" s="301"/>
      <c r="AC1539" s="295"/>
    </row>
    <row r="1540" spans="1:29" ht="15">
      <c r="A1540" s="247" t="s">
        <v>176</v>
      </c>
      <c r="B1540" s="287" t="s">
        <v>11326</v>
      </c>
      <c r="C1540" s="287" t="s">
        <v>4887</v>
      </c>
      <c r="D1540" s="305">
        <v>38</v>
      </c>
      <c r="E1540" s="287" t="s">
        <v>8</v>
      </c>
      <c r="F1540" s="362">
        <v>43707</v>
      </c>
      <c r="G1540" s="363" t="s">
        <v>8886</v>
      </c>
      <c r="H1540" s="363" t="s">
        <v>1676</v>
      </c>
      <c r="I1540" s="364">
        <v>-0.17086000000000001</v>
      </c>
      <c r="J1540" s="364">
        <v>10</v>
      </c>
      <c r="K1540" s="363" t="s">
        <v>815</v>
      </c>
      <c r="L1540" s="292">
        <v>77.77</v>
      </c>
      <c r="M1540" s="293" t="s">
        <v>1677</v>
      </c>
      <c r="N1540" s="293" t="s">
        <v>1678</v>
      </c>
      <c r="O1540" s="294" t="s">
        <v>305</v>
      </c>
      <c r="P1540" s="295">
        <v>6.3012480000000002</v>
      </c>
      <c r="Q1540" s="295" t="s">
        <v>447</v>
      </c>
      <c r="R1540" s="296">
        <v>0</v>
      </c>
      <c r="S1540" s="365">
        <v>5.6386010096465934E-3</v>
      </c>
      <c r="T1540" s="365">
        <v>3.784105746715752E-3</v>
      </c>
      <c r="U1540" s="365">
        <v>1.490074904629811</v>
      </c>
      <c r="V1540" s="366"/>
      <c r="W1540" s="295"/>
      <c r="X1540" s="295"/>
      <c r="Y1540" s="295"/>
      <c r="Z1540" s="313"/>
      <c r="AA1540" s="313"/>
      <c r="AB1540" s="301"/>
      <c r="AC1540" s="295"/>
    </row>
    <row r="1541" spans="1:29" ht="15">
      <c r="A1541" s="247" t="s">
        <v>176</v>
      </c>
      <c r="B1541" s="287" t="s">
        <v>11327</v>
      </c>
      <c r="C1541" s="287" t="s">
        <v>4889</v>
      </c>
      <c r="D1541" s="305">
        <v>39</v>
      </c>
      <c r="E1541" s="287" t="s">
        <v>8</v>
      </c>
      <c r="F1541" s="362">
        <v>43707</v>
      </c>
      <c r="G1541" s="363" t="s">
        <v>8886</v>
      </c>
      <c r="H1541" s="363" t="s">
        <v>4614</v>
      </c>
      <c r="I1541" s="364">
        <v>-9.9210000000000007E-2</v>
      </c>
      <c r="J1541" s="364">
        <v>11</v>
      </c>
      <c r="K1541" s="363" t="s">
        <v>815</v>
      </c>
      <c r="L1541" s="292">
        <v>14.62</v>
      </c>
      <c r="M1541" s="293" t="s">
        <v>4615</v>
      </c>
      <c r="N1541" s="293" t="s">
        <v>4616</v>
      </c>
      <c r="O1541" s="294" t="s">
        <v>305</v>
      </c>
      <c r="P1541" s="295">
        <v>-8.2234800000000003</v>
      </c>
      <c r="Q1541" s="295" t="s">
        <v>408</v>
      </c>
      <c r="R1541" s="296">
        <v>0</v>
      </c>
      <c r="S1541" s="365">
        <v>4.9871813587662258E-5</v>
      </c>
      <c r="T1541" s="365">
        <v>5.9156415206495301E-4</v>
      </c>
      <c r="U1541" s="365">
        <v>8.4304996192849757E-2</v>
      </c>
      <c r="V1541" s="366"/>
      <c r="W1541" s="295"/>
      <c r="X1541" s="295"/>
      <c r="Y1541" s="295"/>
      <c r="Z1541" s="313"/>
      <c r="AA1541" s="313"/>
      <c r="AB1541" s="301"/>
      <c r="AC1541" s="295"/>
    </row>
    <row r="1542" spans="1:29" ht="15">
      <c r="A1542" s="247" t="s">
        <v>176</v>
      </c>
      <c r="B1542" s="287" t="s">
        <v>11328</v>
      </c>
      <c r="C1542" s="287" t="s">
        <v>4891</v>
      </c>
      <c r="D1542" s="305">
        <v>40</v>
      </c>
      <c r="E1542" s="287" t="s">
        <v>8</v>
      </c>
      <c r="F1542" s="362">
        <v>43707</v>
      </c>
      <c r="G1542" s="363" t="s">
        <v>8886</v>
      </c>
      <c r="H1542" s="363" t="s">
        <v>4632</v>
      </c>
      <c r="I1542" s="364">
        <v>-6.1949999999999998E-2</v>
      </c>
      <c r="J1542" s="364">
        <v>4</v>
      </c>
      <c r="K1542" s="363" t="s">
        <v>815</v>
      </c>
      <c r="L1542" s="292">
        <v>52.32</v>
      </c>
      <c r="M1542" s="293" t="s">
        <v>4633</v>
      </c>
      <c r="N1542" s="293" t="s">
        <v>4634</v>
      </c>
      <c r="O1542" s="294" t="s">
        <v>305</v>
      </c>
      <c r="P1542" s="295">
        <v>1.5330911</v>
      </c>
      <c r="Q1542" s="295" t="s">
        <v>404</v>
      </c>
      <c r="R1542" s="296">
        <v>0</v>
      </c>
      <c r="S1542" s="365">
        <v>1.9051679011559111E-3</v>
      </c>
      <c r="T1542" s="365">
        <v>1.0462442494036592E-3</v>
      </c>
      <c r="U1542" s="365">
        <v>1.8209590181660003</v>
      </c>
      <c r="V1542" s="366"/>
      <c r="W1542" s="295"/>
      <c r="X1542" s="295"/>
      <c r="Y1542" s="295"/>
      <c r="Z1542" s="313"/>
      <c r="AA1542" s="313"/>
      <c r="AB1542" s="301"/>
      <c r="AC1542" s="295"/>
    </row>
    <row r="1543" spans="1:29" ht="15">
      <c r="A1543" s="247" t="s">
        <v>176</v>
      </c>
      <c r="B1543" s="287" t="s">
        <v>11329</v>
      </c>
      <c r="C1543" s="287" t="s">
        <v>4894</v>
      </c>
      <c r="D1543" s="305">
        <v>41</v>
      </c>
      <c r="E1543" s="287" t="s">
        <v>8</v>
      </c>
      <c r="F1543" s="362">
        <v>43707</v>
      </c>
      <c r="G1543" s="363" t="s">
        <v>8886</v>
      </c>
      <c r="H1543" s="363" t="s">
        <v>2222</v>
      </c>
      <c r="I1543" s="364">
        <v>-0.11695</v>
      </c>
      <c r="J1543" s="364">
        <v>10</v>
      </c>
      <c r="K1543" s="363" t="s">
        <v>815</v>
      </c>
      <c r="L1543" s="292">
        <v>96.56</v>
      </c>
      <c r="M1543" s="293" t="s">
        <v>2223</v>
      </c>
      <c r="N1543" s="293" t="s">
        <v>2224</v>
      </c>
      <c r="O1543" s="294" t="s">
        <v>305</v>
      </c>
      <c r="P1543" s="295">
        <v>1.9748569</v>
      </c>
      <c r="Q1543" s="295" t="s">
        <v>404</v>
      </c>
      <c r="R1543" s="296">
        <v>0</v>
      </c>
      <c r="S1543" s="365">
        <v>1.966315872443925E-3</v>
      </c>
      <c r="T1543" s="365">
        <v>4.8562105938251511E-3</v>
      </c>
      <c r="U1543" s="365">
        <v>0.4049074549905573</v>
      </c>
      <c r="V1543" s="366"/>
      <c r="W1543" s="295"/>
      <c r="X1543" s="295"/>
      <c r="Y1543" s="295"/>
      <c r="Z1543" s="313"/>
      <c r="AA1543" s="313"/>
      <c r="AB1543" s="301"/>
      <c r="AC1543" s="295"/>
    </row>
    <row r="1544" spans="1:29" ht="15">
      <c r="A1544" s="247" t="s">
        <v>176</v>
      </c>
      <c r="B1544" s="287" t="s">
        <v>11330</v>
      </c>
      <c r="C1544" s="287" t="s">
        <v>4896</v>
      </c>
      <c r="D1544" s="305">
        <v>42</v>
      </c>
      <c r="E1544" s="287" t="s">
        <v>8</v>
      </c>
      <c r="F1544" s="362">
        <v>43707</v>
      </c>
      <c r="G1544" s="363" t="s">
        <v>8886</v>
      </c>
      <c r="H1544" s="363" t="s">
        <v>4639</v>
      </c>
      <c r="I1544" s="364">
        <v>-0.10405</v>
      </c>
      <c r="J1544" s="364">
        <v>5</v>
      </c>
      <c r="K1544" s="363" t="s">
        <v>815</v>
      </c>
      <c r="L1544" s="292">
        <v>32.049999999999997</v>
      </c>
      <c r="M1544" s="293" t="s">
        <v>4640</v>
      </c>
      <c r="N1544" s="293" t="s">
        <v>4641</v>
      </c>
      <c r="O1544" s="294" t="s">
        <v>305</v>
      </c>
      <c r="P1544" s="295">
        <v>-10.674477</v>
      </c>
      <c r="Q1544" s="295" t="s">
        <v>280</v>
      </c>
      <c r="R1544" s="296">
        <v>0</v>
      </c>
      <c r="S1544" s="365">
        <v>2.077909419758731E-4</v>
      </c>
      <c r="T1544" s="365">
        <v>8.4710501760421617E-4</v>
      </c>
      <c r="U1544" s="365">
        <v>0.24529537384107084</v>
      </c>
      <c r="V1544" s="366"/>
      <c r="W1544" s="295"/>
      <c r="X1544" s="295"/>
      <c r="Y1544" s="295"/>
      <c r="Z1544" s="313"/>
      <c r="AA1544" s="313"/>
      <c r="AB1544" s="301"/>
      <c r="AC1544" s="295"/>
    </row>
    <row r="1545" spans="1:29" ht="15">
      <c r="A1545" s="247" t="s">
        <v>176</v>
      </c>
      <c r="B1545" s="287" t="s">
        <v>11331</v>
      </c>
      <c r="C1545" s="287" t="s">
        <v>4898</v>
      </c>
      <c r="D1545" s="305">
        <v>43</v>
      </c>
      <c r="E1545" s="287" t="s">
        <v>8</v>
      </c>
      <c r="F1545" s="362">
        <v>43707</v>
      </c>
      <c r="G1545" s="363" t="s">
        <v>8886</v>
      </c>
      <c r="H1545" s="363" t="s">
        <v>738</v>
      </c>
      <c r="I1545" s="364">
        <v>-7.5730000000000006E-2</v>
      </c>
      <c r="J1545" s="364">
        <v>14</v>
      </c>
      <c r="K1545" s="363" t="s">
        <v>815</v>
      </c>
      <c r="L1545" s="292">
        <v>45</v>
      </c>
      <c r="M1545" s="293" t="s">
        <v>739</v>
      </c>
      <c r="N1545" s="293" t="s">
        <v>740</v>
      </c>
      <c r="O1545" s="294" t="s">
        <v>305</v>
      </c>
      <c r="P1545" s="295">
        <v>-8.7221089999999997</v>
      </c>
      <c r="Q1545" s="295" t="s">
        <v>447</v>
      </c>
      <c r="R1545" s="296">
        <v>0</v>
      </c>
      <c r="S1545" s="365">
        <v>2.9886573550486577E-4</v>
      </c>
      <c r="T1545" s="365">
        <v>4.2444228701727418E-4</v>
      </c>
      <c r="U1545" s="365">
        <v>0.70413751090899757</v>
      </c>
      <c r="V1545" s="366"/>
      <c r="W1545" s="295"/>
      <c r="X1545" s="295"/>
      <c r="Y1545" s="295"/>
      <c r="Z1545" s="313"/>
      <c r="AA1545" s="313"/>
      <c r="AB1545" s="301"/>
      <c r="AC1545" s="295"/>
    </row>
    <row r="1546" spans="1:29" ht="15">
      <c r="A1546" s="247" t="s">
        <v>176</v>
      </c>
      <c r="B1546" s="287" t="s">
        <v>11332</v>
      </c>
      <c r="C1546" s="287" t="s">
        <v>4903</v>
      </c>
      <c r="D1546" s="305">
        <v>44</v>
      </c>
      <c r="E1546" s="287" t="s">
        <v>8</v>
      </c>
      <c r="F1546" s="362">
        <v>43707</v>
      </c>
      <c r="G1546" s="363" t="s">
        <v>8886</v>
      </c>
      <c r="H1546" s="363" t="s">
        <v>1513</v>
      </c>
      <c r="I1546" s="364">
        <v>-6.59E-2</v>
      </c>
      <c r="J1546" s="364">
        <v>2</v>
      </c>
      <c r="K1546" s="363" t="s">
        <v>815</v>
      </c>
      <c r="L1546" s="292">
        <v>112.56</v>
      </c>
      <c r="M1546" s="293" t="s">
        <v>1514</v>
      </c>
      <c r="N1546" s="293" t="s">
        <v>1515</v>
      </c>
      <c r="O1546" s="294" t="s">
        <v>305</v>
      </c>
      <c r="P1546" s="295">
        <v>-11.054921</v>
      </c>
      <c r="Q1546" s="295" t="s">
        <v>447</v>
      </c>
      <c r="R1546" s="296">
        <v>0</v>
      </c>
      <c r="S1546" s="365">
        <v>1.6892477822861416E-4</v>
      </c>
      <c r="T1546" s="365">
        <v>3.4939015504289583E-4</v>
      </c>
      <c r="U1546" s="365">
        <v>0.48348465401915713</v>
      </c>
      <c r="V1546" s="366"/>
      <c r="W1546" s="295"/>
      <c r="X1546" s="295"/>
      <c r="Y1546" s="295"/>
      <c r="Z1546" s="313"/>
      <c r="AA1546" s="313"/>
      <c r="AB1546" s="301"/>
      <c r="AC1546" s="295"/>
    </row>
    <row r="1547" spans="1:29" ht="15">
      <c r="A1547" s="247" t="s">
        <v>176</v>
      </c>
      <c r="B1547" s="287" t="s">
        <v>11333</v>
      </c>
      <c r="C1547" s="287" t="s">
        <v>4905</v>
      </c>
      <c r="D1547" s="305">
        <v>45</v>
      </c>
      <c r="E1547" s="287" t="s">
        <v>8</v>
      </c>
      <c r="F1547" s="362">
        <v>43707</v>
      </c>
      <c r="G1547" s="363" t="s">
        <v>8886</v>
      </c>
      <c r="H1547" s="363" t="s">
        <v>1530</v>
      </c>
      <c r="I1547" s="364">
        <v>-0.12218</v>
      </c>
      <c r="J1547" s="364">
        <v>6</v>
      </c>
      <c r="K1547" s="363" t="s">
        <v>815</v>
      </c>
      <c r="L1547" s="292">
        <v>211.89</v>
      </c>
      <c r="M1547" s="293" t="s">
        <v>1531</v>
      </c>
      <c r="N1547" s="293" t="s">
        <v>1532</v>
      </c>
      <c r="O1547" s="294" t="s">
        <v>305</v>
      </c>
      <c r="P1547" s="295">
        <v>0.63165426000000002</v>
      </c>
      <c r="Q1547" s="295" t="s">
        <v>447</v>
      </c>
      <c r="R1547" s="296">
        <v>0</v>
      </c>
      <c r="S1547" s="365">
        <v>1.2751323038356658E-4</v>
      </c>
      <c r="T1547" s="365">
        <v>6.028779174708129E-4</v>
      </c>
      <c r="U1547" s="365">
        <v>0.21150754852410045</v>
      </c>
      <c r="V1547" s="366"/>
      <c r="W1547" s="295"/>
      <c r="X1547" s="295"/>
      <c r="Y1547" s="295"/>
      <c r="Z1547" s="313"/>
      <c r="AA1547" s="313"/>
      <c r="AB1547" s="301"/>
      <c r="AC1547" s="295"/>
    </row>
    <row r="1548" spans="1:29" ht="15">
      <c r="A1548" s="247" t="s">
        <v>176</v>
      </c>
      <c r="B1548" s="287" t="s">
        <v>11334</v>
      </c>
      <c r="C1548" s="287" t="s">
        <v>4907</v>
      </c>
      <c r="D1548" s="305">
        <v>46</v>
      </c>
      <c r="E1548" s="287" t="s">
        <v>8</v>
      </c>
      <c r="F1548" s="362">
        <v>43707</v>
      </c>
      <c r="G1548" s="363" t="s">
        <v>8886</v>
      </c>
      <c r="H1548" s="363" t="s">
        <v>3720</v>
      </c>
      <c r="I1548" s="364">
        <v>-8.856E-2</v>
      </c>
      <c r="J1548" s="364">
        <v>6</v>
      </c>
      <c r="K1548" s="363" t="s">
        <v>815</v>
      </c>
      <c r="L1548" s="292">
        <v>46.57</v>
      </c>
      <c r="M1548" s="293" t="s">
        <v>3721</v>
      </c>
      <c r="N1548" s="293" t="s">
        <v>3722</v>
      </c>
      <c r="O1548" s="294" t="s">
        <v>305</v>
      </c>
      <c r="P1548" s="295">
        <v>-3.8008690000000001</v>
      </c>
      <c r="Q1548" s="295" t="s">
        <v>399</v>
      </c>
      <c r="R1548" s="296">
        <v>0</v>
      </c>
      <c r="S1548" s="365">
        <v>8.5388857892789195E-3</v>
      </c>
      <c r="T1548" s="365">
        <v>7.6070969522114484E-3</v>
      </c>
      <c r="U1548" s="365">
        <v>1.1224894125736877</v>
      </c>
      <c r="V1548" s="366"/>
      <c r="W1548" s="295"/>
      <c r="X1548" s="295"/>
      <c r="Y1548" s="295"/>
      <c r="Z1548" s="313"/>
      <c r="AA1548" s="313"/>
      <c r="AB1548" s="301"/>
      <c r="AC1548" s="295"/>
    </row>
    <row r="1549" spans="1:29" ht="15">
      <c r="A1549" s="247" t="s">
        <v>11335</v>
      </c>
      <c r="B1549" s="287" t="s">
        <v>11336</v>
      </c>
      <c r="C1549" s="287" t="s">
        <v>4909</v>
      </c>
      <c r="D1549" s="305">
        <v>47</v>
      </c>
      <c r="E1549" s="287" t="s">
        <v>8</v>
      </c>
      <c r="F1549" s="362">
        <v>43707</v>
      </c>
      <c r="G1549" s="363" t="s">
        <v>8886</v>
      </c>
      <c r="H1549" s="363" t="s">
        <v>2981</v>
      </c>
      <c r="I1549" s="364">
        <v>-0.13450999999999999</v>
      </c>
      <c r="J1549" s="364">
        <v>1</v>
      </c>
      <c r="K1549" s="363" t="s">
        <v>815</v>
      </c>
      <c r="L1549" s="292">
        <v>28.99</v>
      </c>
      <c r="M1549" s="293" t="s">
        <v>2982</v>
      </c>
      <c r="N1549" s="293" t="s">
        <v>2983</v>
      </c>
      <c r="O1549" s="294" t="s">
        <v>305</v>
      </c>
      <c r="P1549" s="295">
        <v>-9.6884730000000001</v>
      </c>
      <c r="Q1549" s="295" t="s">
        <v>447</v>
      </c>
      <c r="R1549" s="296">
        <v>0</v>
      </c>
      <c r="S1549" s="365">
        <v>1.5684813361067792E-5</v>
      </c>
      <c r="T1549" s="365">
        <v>2.2985035705133859E-4</v>
      </c>
      <c r="U1549" s="365">
        <v>6.8239238617169018E-2</v>
      </c>
      <c r="V1549" s="366"/>
      <c r="W1549" s="295"/>
      <c r="X1549" s="295"/>
      <c r="Y1549" s="295"/>
      <c r="Z1549" s="313"/>
      <c r="AA1549" s="313"/>
      <c r="AB1549" s="301"/>
      <c r="AC1549" s="295"/>
    </row>
    <row r="1550" spans="1:29" ht="15">
      <c r="A1550" s="247" t="s">
        <v>176</v>
      </c>
      <c r="B1550" s="287" t="s">
        <v>11337</v>
      </c>
      <c r="C1550" s="287" t="s">
        <v>4911</v>
      </c>
      <c r="D1550" s="305">
        <v>48</v>
      </c>
      <c r="E1550" s="287" t="s">
        <v>8</v>
      </c>
      <c r="F1550" s="362">
        <v>43707</v>
      </c>
      <c r="G1550" s="363" t="s">
        <v>8886</v>
      </c>
      <c r="H1550" s="363" t="s">
        <v>773</v>
      </c>
      <c r="I1550" s="364">
        <v>-9.4460000000000002E-2</v>
      </c>
      <c r="J1550" s="364">
        <v>5</v>
      </c>
      <c r="K1550" s="363" t="s">
        <v>815</v>
      </c>
      <c r="L1550" s="292">
        <v>41.09</v>
      </c>
      <c r="M1550" s="293" t="s">
        <v>774</v>
      </c>
      <c r="N1550" s="293" t="s">
        <v>775</v>
      </c>
      <c r="O1550" s="294" t="s">
        <v>305</v>
      </c>
      <c r="P1550" s="295">
        <v>-8.8307085000000001</v>
      </c>
      <c r="Q1550" s="295" t="s">
        <v>408</v>
      </c>
      <c r="R1550" s="296">
        <v>0</v>
      </c>
      <c r="S1550" s="365">
        <v>3.1934733590211712E-5</v>
      </c>
      <c r="T1550" s="365">
        <v>3.0941032748492094E-4</v>
      </c>
      <c r="U1550" s="365">
        <v>0.10321159558505055</v>
      </c>
      <c r="V1550" s="366"/>
      <c r="W1550" s="295"/>
      <c r="X1550" s="295"/>
      <c r="Y1550" s="295"/>
      <c r="Z1550" s="313"/>
      <c r="AA1550" s="313"/>
      <c r="AB1550" s="301"/>
      <c r="AC1550" s="295"/>
    </row>
    <row r="1551" spans="1:29" ht="15">
      <c r="A1551" s="247" t="s">
        <v>176</v>
      </c>
      <c r="B1551" s="287" t="s">
        <v>11338</v>
      </c>
      <c r="C1551" s="287" t="s">
        <v>4913</v>
      </c>
      <c r="D1551" s="305">
        <v>49</v>
      </c>
      <c r="E1551" s="287" t="s">
        <v>8</v>
      </c>
      <c r="F1551" s="362">
        <v>43707</v>
      </c>
      <c r="G1551" s="363" t="s">
        <v>8886</v>
      </c>
      <c r="H1551" s="363" t="s">
        <v>2986</v>
      </c>
      <c r="I1551" s="364">
        <v>-0.13969999999999999</v>
      </c>
      <c r="J1551" s="364">
        <v>2</v>
      </c>
      <c r="K1551" s="363" t="s">
        <v>815</v>
      </c>
      <c r="L1551" s="292">
        <v>42.69</v>
      </c>
      <c r="M1551" s="293" t="s">
        <v>2987</v>
      </c>
      <c r="N1551" s="293" t="s">
        <v>2988</v>
      </c>
      <c r="O1551" s="294" t="s">
        <v>305</v>
      </c>
      <c r="P1551" s="295">
        <v>0.5890727</v>
      </c>
      <c r="Q1551" s="295" t="s">
        <v>280</v>
      </c>
      <c r="R1551" s="296">
        <v>0</v>
      </c>
      <c r="S1551" s="365">
        <v>3.8765649859174569E-3</v>
      </c>
      <c r="T1551" s="365">
        <v>1.3911377982941877E-3</v>
      </c>
      <c r="U1551" s="365">
        <v>2.7866146622361199</v>
      </c>
      <c r="V1551" s="366"/>
      <c r="W1551" s="295"/>
      <c r="X1551" s="295"/>
      <c r="Y1551" s="295"/>
      <c r="Z1551" s="313"/>
      <c r="AA1551" s="313"/>
      <c r="AB1551" s="301"/>
      <c r="AC1551" s="295"/>
    </row>
    <row r="1552" spans="1:29" ht="15">
      <c r="A1552" s="247" t="s">
        <v>11339</v>
      </c>
      <c r="B1552" s="287" t="s">
        <v>9593</v>
      </c>
      <c r="C1552" s="287" t="s">
        <v>4915</v>
      </c>
      <c r="D1552" s="305">
        <v>50</v>
      </c>
      <c r="E1552" s="287" t="s">
        <v>8</v>
      </c>
      <c r="F1552" s="362">
        <v>43707</v>
      </c>
      <c r="G1552" s="363" t="s">
        <v>8886</v>
      </c>
      <c r="H1552" s="363" t="s">
        <v>800</v>
      </c>
      <c r="I1552" s="364">
        <v>-6.293E-2</v>
      </c>
      <c r="J1552" s="364">
        <v>1</v>
      </c>
      <c r="K1552" s="363" t="s">
        <v>815</v>
      </c>
      <c r="L1552" s="292">
        <v>50.21</v>
      </c>
      <c r="M1552" s="293" t="s">
        <v>801</v>
      </c>
      <c r="N1552" s="293" t="s">
        <v>802</v>
      </c>
      <c r="O1552" s="294" t="s">
        <v>305</v>
      </c>
      <c r="P1552" s="295">
        <v>8.4215049999999998</v>
      </c>
      <c r="Q1552" s="295" t="s">
        <v>280</v>
      </c>
      <c r="R1552" s="296">
        <v>0</v>
      </c>
      <c r="S1552" s="365">
        <v>1.4285049559201869E-5</v>
      </c>
      <c r="T1552" s="365">
        <v>5.0045452084668317E-4</v>
      </c>
      <c r="U1552" s="365">
        <v>2.8544151294775031E-2</v>
      </c>
      <c r="V1552" s="366"/>
      <c r="W1552" s="295"/>
      <c r="X1552" s="295"/>
      <c r="Y1552" s="295"/>
      <c r="Z1552" s="313"/>
      <c r="AA1552" s="313"/>
      <c r="AB1552" s="301"/>
      <c r="AC1552" s="295"/>
    </row>
    <row r="1553" spans="1:29" ht="15">
      <c r="A1553" s="247" t="s">
        <v>176</v>
      </c>
      <c r="B1553" s="287" t="s">
        <v>11340</v>
      </c>
      <c r="C1553" s="287" t="s">
        <v>4920</v>
      </c>
      <c r="D1553" s="305">
        <v>1</v>
      </c>
      <c r="E1553" s="287" t="s">
        <v>15</v>
      </c>
      <c r="F1553" s="362">
        <v>43707</v>
      </c>
      <c r="G1553" s="363" t="s">
        <v>8890</v>
      </c>
      <c r="H1553" s="363" t="s">
        <v>4246</v>
      </c>
      <c r="I1553" s="364">
        <v>61.92</v>
      </c>
      <c r="J1553" s="364">
        <v>5</v>
      </c>
      <c r="K1553" s="363" t="s">
        <v>438</v>
      </c>
      <c r="L1553" s="292">
        <v>208.62</v>
      </c>
      <c r="M1553" s="293" t="s">
        <v>4247</v>
      </c>
      <c r="N1553" s="293" t="s">
        <v>4248</v>
      </c>
      <c r="O1553" s="294" t="s">
        <v>12</v>
      </c>
      <c r="P1553" s="295">
        <v>11.812628</v>
      </c>
      <c r="Q1553" s="295" t="s">
        <v>408</v>
      </c>
      <c r="R1553" s="296">
        <v>0</v>
      </c>
      <c r="S1553" s="365">
        <v>4.8115588999779919E-3</v>
      </c>
      <c r="T1553" s="365">
        <v>5.1409525358090489E-3</v>
      </c>
      <c r="U1553" s="365">
        <v>0.93592750885430631</v>
      </c>
      <c r="V1553" s="366"/>
      <c r="W1553" s="295"/>
      <c r="X1553" s="295"/>
      <c r="Y1553" s="295"/>
      <c r="Z1553" s="313"/>
      <c r="AA1553" s="313"/>
      <c r="AB1553" s="301"/>
      <c r="AC1553" s="295"/>
    </row>
    <row r="1554" spans="1:29" ht="15">
      <c r="A1554" s="247" t="s">
        <v>176</v>
      </c>
      <c r="B1554" s="287" t="s">
        <v>11341</v>
      </c>
      <c r="C1554" s="287" t="s">
        <v>4922</v>
      </c>
      <c r="D1554" s="305">
        <v>2</v>
      </c>
      <c r="E1554" s="287" t="s">
        <v>15</v>
      </c>
      <c r="F1554" s="362">
        <v>43707</v>
      </c>
      <c r="G1554" s="363" t="s">
        <v>8890</v>
      </c>
      <c r="H1554" s="363" t="s">
        <v>1062</v>
      </c>
      <c r="I1554" s="364">
        <v>54.23</v>
      </c>
      <c r="J1554" s="364">
        <v>4</v>
      </c>
      <c r="K1554" s="363" t="s">
        <v>438</v>
      </c>
      <c r="L1554" s="292">
        <v>51</v>
      </c>
      <c r="M1554" s="293" t="s">
        <v>1063</v>
      </c>
      <c r="N1554" s="293" t="s">
        <v>1064</v>
      </c>
      <c r="O1554" s="294" t="s">
        <v>12</v>
      </c>
      <c r="P1554" s="295">
        <v>2.9471159999999998</v>
      </c>
      <c r="Q1554" s="295" t="s">
        <v>484</v>
      </c>
      <c r="R1554" s="296">
        <v>0</v>
      </c>
      <c r="S1554" s="365">
        <v>1.7612557672310968E-6</v>
      </c>
      <c r="T1554" s="365">
        <v>3.1732340085831908E-4</v>
      </c>
      <c r="U1554" s="365">
        <v>5.5503494619909086E-3</v>
      </c>
      <c r="V1554" s="366"/>
      <c r="W1554" s="295"/>
      <c r="X1554" s="295"/>
      <c r="Y1554" s="295"/>
      <c r="Z1554" s="313"/>
      <c r="AA1554" s="313"/>
      <c r="AB1554" s="301"/>
      <c r="AC1554" s="295"/>
    </row>
    <row r="1555" spans="1:29" ht="15">
      <c r="A1555" s="247" t="s">
        <v>176</v>
      </c>
      <c r="B1555" s="287" t="s">
        <v>11342</v>
      </c>
      <c r="C1555" s="287" t="s">
        <v>4924</v>
      </c>
      <c r="D1555" s="305">
        <v>3</v>
      </c>
      <c r="E1555" s="287" t="s">
        <v>15</v>
      </c>
      <c r="F1555" s="362">
        <v>43707</v>
      </c>
      <c r="G1555" s="363" t="s">
        <v>8890</v>
      </c>
      <c r="H1555" s="363" t="s">
        <v>4121</v>
      </c>
      <c r="I1555" s="364">
        <v>52.69</v>
      </c>
      <c r="J1555" s="364">
        <v>6</v>
      </c>
      <c r="K1555" s="363" t="s">
        <v>438</v>
      </c>
      <c r="L1555" s="292">
        <v>208.74</v>
      </c>
      <c r="M1555" s="293" t="s">
        <v>4122</v>
      </c>
      <c r="N1555" s="293" t="s">
        <v>4123</v>
      </c>
      <c r="O1555" s="294" t="s">
        <v>12</v>
      </c>
      <c r="P1555" s="295">
        <v>-2.018392</v>
      </c>
      <c r="Q1555" s="295" t="s">
        <v>408</v>
      </c>
      <c r="R1555" s="296">
        <v>0</v>
      </c>
      <c r="S1555" s="365">
        <v>1.594358036568742E-2</v>
      </c>
      <c r="T1555" s="365">
        <v>3.7500739315685941E-2</v>
      </c>
      <c r="U1555" s="365">
        <v>0.42515376114247655</v>
      </c>
      <c r="V1555" s="366"/>
      <c r="W1555" s="295"/>
      <c r="X1555" s="295"/>
      <c r="Y1555" s="295"/>
      <c r="Z1555" s="313"/>
      <c r="AA1555" s="313"/>
      <c r="AB1555" s="301"/>
      <c r="AC1555" s="295"/>
    </row>
    <row r="1556" spans="1:29" ht="15">
      <c r="A1556" s="247" t="s">
        <v>176</v>
      </c>
      <c r="B1556" s="287" t="s">
        <v>11343</v>
      </c>
      <c r="C1556" s="287" t="s">
        <v>4926</v>
      </c>
      <c r="D1556" s="305">
        <v>4</v>
      </c>
      <c r="E1556" s="287" t="s">
        <v>15</v>
      </c>
      <c r="F1556" s="362">
        <v>43707</v>
      </c>
      <c r="G1556" s="363" t="s">
        <v>8890</v>
      </c>
      <c r="H1556" s="363" t="s">
        <v>1562</v>
      </c>
      <c r="I1556" s="364">
        <v>51.75</v>
      </c>
      <c r="J1556" s="364">
        <v>2</v>
      </c>
      <c r="K1556" s="363" t="s">
        <v>438</v>
      </c>
      <c r="L1556" s="292">
        <v>169.84</v>
      </c>
      <c r="M1556" s="293" t="s">
        <v>1563</v>
      </c>
      <c r="N1556" s="293" t="s">
        <v>1564</v>
      </c>
      <c r="O1556" s="294" t="s">
        <v>12</v>
      </c>
      <c r="P1556" s="295">
        <v>1.9937514999999999</v>
      </c>
      <c r="Q1556" s="295" t="s">
        <v>399</v>
      </c>
      <c r="R1556" s="296">
        <v>0</v>
      </c>
      <c r="S1556" s="365">
        <v>1.1624693683715899E-3</v>
      </c>
      <c r="T1556" s="365">
        <v>3.0367271866270779E-3</v>
      </c>
      <c r="U1556" s="365">
        <v>0.38280335931748805</v>
      </c>
      <c r="V1556" s="366"/>
      <c r="W1556" s="295"/>
      <c r="X1556" s="295"/>
      <c r="Y1556" s="295"/>
      <c r="Z1556" s="313"/>
      <c r="AA1556" s="313"/>
      <c r="AB1556" s="301"/>
      <c r="AC1556" s="295"/>
    </row>
    <row r="1557" spans="1:29" ht="15">
      <c r="A1557" s="247" t="s">
        <v>11344</v>
      </c>
      <c r="B1557" s="287" t="s">
        <v>11345</v>
      </c>
      <c r="C1557" s="287" t="s">
        <v>4928</v>
      </c>
      <c r="D1557" s="305">
        <v>5</v>
      </c>
      <c r="E1557" s="287" t="s">
        <v>15</v>
      </c>
      <c r="F1557" s="362">
        <v>43707</v>
      </c>
      <c r="G1557" s="363" t="s">
        <v>8890</v>
      </c>
      <c r="H1557" s="363" t="s">
        <v>9025</v>
      </c>
      <c r="I1557" s="364">
        <v>46.82</v>
      </c>
      <c r="J1557" s="364">
        <v>1</v>
      </c>
      <c r="K1557" s="363" t="s">
        <v>438</v>
      </c>
      <c r="L1557" s="292">
        <v>63.65</v>
      </c>
      <c r="M1557" s="293" t="s">
        <v>8348</v>
      </c>
      <c r="N1557" s="293" t="s">
        <v>9026</v>
      </c>
      <c r="O1557" s="294" t="s">
        <v>12</v>
      </c>
      <c r="P1557" s="295">
        <v>-16.829998</v>
      </c>
      <c r="Q1557" s="295" t="s">
        <v>447</v>
      </c>
      <c r="R1557" s="296">
        <v>0</v>
      </c>
      <c r="S1557" s="365">
        <v>2.5019385603340801E-4</v>
      </c>
      <c r="T1557" s="365">
        <v>6.5126197885595071E-4</v>
      </c>
      <c r="U1557" s="365">
        <v>0.38416776068044822</v>
      </c>
      <c r="V1557" s="366"/>
      <c r="W1557" s="295"/>
      <c r="X1557" s="295"/>
      <c r="Y1557" s="295"/>
      <c r="Z1557" s="313"/>
      <c r="AA1557" s="313"/>
      <c r="AB1557" s="301"/>
      <c r="AC1557" s="295"/>
    </row>
    <row r="1558" spans="1:29" ht="15">
      <c r="A1558" s="247" t="s">
        <v>176</v>
      </c>
      <c r="B1558" s="287" t="s">
        <v>9607</v>
      </c>
      <c r="C1558" s="287" t="s">
        <v>4930</v>
      </c>
      <c r="D1558" s="305">
        <v>6</v>
      </c>
      <c r="E1558" s="287" t="s">
        <v>15</v>
      </c>
      <c r="F1558" s="362">
        <v>43707</v>
      </c>
      <c r="G1558" s="363" t="s">
        <v>8890</v>
      </c>
      <c r="H1558" s="363" t="s">
        <v>1568</v>
      </c>
      <c r="I1558" s="364">
        <v>185.71</v>
      </c>
      <c r="J1558" s="364">
        <v>3</v>
      </c>
      <c r="K1558" s="363" t="s">
        <v>438</v>
      </c>
      <c r="L1558" s="292">
        <v>24.22</v>
      </c>
      <c r="M1558" s="293" t="s">
        <v>1569</v>
      </c>
      <c r="N1558" s="293" t="s">
        <v>1570</v>
      </c>
      <c r="O1558" s="294" t="s">
        <v>12</v>
      </c>
      <c r="P1558" s="295">
        <v>-12.531603</v>
      </c>
      <c r="Q1558" s="295" t="s">
        <v>408</v>
      </c>
      <c r="R1558" s="296">
        <v>0</v>
      </c>
      <c r="S1558" s="365">
        <v>3.701005019145013E-5</v>
      </c>
      <c r="T1558" s="365">
        <v>2.2989420242246658E-4</v>
      </c>
      <c r="U1558" s="365">
        <v>0.16098731417088269</v>
      </c>
      <c r="V1558" s="366"/>
      <c r="W1558" s="295"/>
      <c r="X1558" s="295"/>
      <c r="Y1558" s="295"/>
      <c r="Z1558" s="313"/>
      <c r="AA1558" s="313"/>
      <c r="AB1558" s="301"/>
      <c r="AC1558" s="295"/>
    </row>
    <row r="1559" spans="1:29" ht="15">
      <c r="A1559" s="247" t="s">
        <v>176</v>
      </c>
      <c r="B1559" s="287" t="s">
        <v>11346</v>
      </c>
      <c r="C1559" s="287" t="s">
        <v>4932</v>
      </c>
      <c r="D1559" s="305">
        <v>7</v>
      </c>
      <c r="E1559" s="287" t="s">
        <v>15</v>
      </c>
      <c r="F1559" s="362">
        <v>43707</v>
      </c>
      <c r="G1559" s="363" t="s">
        <v>8890</v>
      </c>
      <c r="H1559" s="363" t="s">
        <v>1287</v>
      </c>
      <c r="I1559" s="364">
        <v>52.69</v>
      </c>
      <c r="J1559" s="364">
        <v>4</v>
      </c>
      <c r="K1559" s="363" t="s">
        <v>438</v>
      </c>
      <c r="L1559" s="292">
        <v>1966.41</v>
      </c>
      <c r="M1559" s="293" t="s">
        <v>1288</v>
      </c>
      <c r="N1559" s="293" t="s">
        <v>1289</v>
      </c>
      <c r="O1559" s="294" t="s">
        <v>12</v>
      </c>
      <c r="P1559" s="295">
        <v>4.2298080000000002</v>
      </c>
      <c r="Q1559" s="295" t="s">
        <v>408</v>
      </c>
      <c r="R1559" s="296">
        <v>0</v>
      </c>
      <c r="S1559" s="365">
        <v>5.9014048118719211E-3</v>
      </c>
      <c r="T1559" s="365">
        <v>3.4799968606009772E-3</v>
      </c>
      <c r="U1559" s="365">
        <v>1.6958075102552763</v>
      </c>
      <c r="V1559" s="366"/>
      <c r="W1559" s="295"/>
      <c r="X1559" s="295"/>
      <c r="Y1559" s="295"/>
      <c r="Z1559" s="313"/>
      <c r="AA1559" s="313"/>
      <c r="AB1559" s="301"/>
      <c r="AC1559" s="295"/>
    </row>
    <row r="1560" spans="1:29" ht="15">
      <c r="A1560" s="247" t="s">
        <v>176</v>
      </c>
      <c r="B1560" s="287" t="s">
        <v>9612</v>
      </c>
      <c r="C1560" s="287" t="s">
        <v>4934</v>
      </c>
      <c r="D1560" s="305">
        <v>8</v>
      </c>
      <c r="E1560" s="287" t="s">
        <v>15</v>
      </c>
      <c r="F1560" s="362">
        <v>43707</v>
      </c>
      <c r="G1560" s="363" t="s">
        <v>8890</v>
      </c>
      <c r="H1560" s="363" t="s">
        <v>1580</v>
      </c>
      <c r="I1560" s="364">
        <v>54.17</v>
      </c>
      <c r="J1560" s="364">
        <v>50</v>
      </c>
      <c r="K1560" s="363" t="s">
        <v>438</v>
      </c>
      <c r="L1560" s="292">
        <v>58.99</v>
      </c>
      <c r="M1560" s="293" t="s">
        <v>1581</v>
      </c>
      <c r="N1560" s="293" t="s">
        <v>1582</v>
      </c>
      <c r="O1560" s="294" t="s">
        <v>12</v>
      </c>
      <c r="P1560" s="295">
        <v>7.6263430000000003</v>
      </c>
      <c r="Q1560" s="295" t="s">
        <v>404</v>
      </c>
      <c r="R1560" s="296">
        <v>0</v>
      </c>
      <c r="S1560" s="365">
        <v>4.1399424390674324E-5</v>
      </c>
      <c r="T1560" s="365">
        <v>4.0453574337401174E-4</v>
      </c>
      <c r="U1560" s="365">
        <v>0.1023381124381849</v>
      </c>
      <c r="V1560" s="366"/>
      <c r="W1560" s="295"/>
      <c r="X1560" s="295"/>
      <c r="Y1560" s="295"/>
      <c r="Z1560" s="313"/>
      <c r="AA1560" s="313"/>
      <c r="AB1560" s="301"/>
      <c r="AC1560" s="295"/>
    </row>
    <row r="1561" spans="1:29" ht="15">
      <c r="A1561" s="247" t="s">
        <v>176</v>
      </c>
      <c r="B1561" s="287" t="s">
        <v>11347</v>
      </c>
      <c r="C1561" s="287" t="s">
        <v>4936</v>
      </c>
      <c r="D1561" s="305">
        <v>9</v>
      </c>
      <c r="E1561" s="287" t="s">
        <v>15</v>
      </c>
      <c r="F1561" s="362">
        <v>43707</v>
      </c>
      <c r="G1561" s="363" t="s">
        <v>8890</v>
      </c>
      <c r="H1561" s="363" t="s">
        <v>2850</v>
      </c>
      <c r="I1561" s="364">
        <v>88.78</v>
      </c>
      <c r="J1561" s="364">
        <v>19</v>
      </c>
      <c r="K1561" s="363" t="s">
        <v>438</v>
      </c>
      <c r="L1561" s="292">
        <v>42.06</v>
      </c>
      <c r="M1561" s="293" t="s">
        <v>2851</v>
      </c>
      <c r="N1561" s="293" t="s">
        <v>2852</v>
      </c>
      <c r="O1561" s="294" t="s">
        <v>12</v>
      </c>
      <c r="P1561" s="295">
        <v>-18.345945</v>
      </c>
      <c r="Q1561" s="295" t="s">
        <v>408</v>
      </c>
      <c r="R1561" s="296">
        <v>0</v>
      </c>
      <c r="S1561" s="365">
        <v>7.6119982441919041E-4</v>
      </c>
      <c r="T1561" s="365">
        <v>6.170535290155267E-4</v>
      </c>
      <c r="U1561" s="365">
        <v>1.2336041990289575</v>
      </c>
      <c r="V1561" s="366"/>
      <c r="W1561" s="295"/>
      <c r="X1561" s="295"/>
      <c r="Y1561" s="295"/>
      <c r="Z1561" s="313"/>
      <c r="AA1561" s="313"/>
      <c r="AB1561" s="301"/>
      <c r="AC1561" s="295"/>
    </row>
    <row r="1562" spans="1:29" ht="15">
      <c r="A1562" s="247" t="s">
        <v>176</v>
      </c>
      <c r="B1562" s="287" t="s">
        <v>9608</v>
      </c>
      <c r="C1562" s="287" t="s">
        <v>4938</v>
      </c>
      <c r="D1562" s="305">
        <v>10</v>
      </c>
      <c r="E1562" s="287" t="s">
        <v>15</v>
      </c>
      <c r="F1562" s="362">
        <v>43707</v>
      </c>
      <c r="G1562" s="363" t="s">
        <v>8890</v>
      </c>
      <c r="H1562" s="363" t="s">
        <v>1588</v>
      </c>
      <c r="I1562" s="364">
        <v>44.02</v>
      </c>
      <c r="J1562" s="364">
        <v>3</v>
      </c>
      <c r="K1562" s="363" t="s">
        <v>438</v>
      </c>
      <c r="L1562" s="292">
        <v>45</v>
      </c>
      <c r="M1562" s="293" t="s">
        <v>1589</v>
      </c>
      <c r="N1562" s="293" t="s">
        <v>1590</v>
      </c>
      <c r="O1562" s="294" t="s">
        <v>12</v>
      </c>
      <c r="P1562" s="295">
        <v>8.8534120000000005</v>
      </c>
      <c r="Q1562" s="295" t="s">
        <v>408</v>
      </c>
      <c r="R1562" s="296">
        <v>0</v>
      </c>
      <c r="S1562" s="365">
        <v>1.0456384857569796E-5</v>
      </c>
      <c r="T1562" s="365">
        <v>3.4827234364030659E-4</v>
      </c>
      <c r="U1562" s="365">
        <v>3.0023586565257339E-2</v>
      </c>
      <c r="V1562" s="366"/>
      <c r="W1562" s="295"/>
      <c r="X1562" s="295"/>
      <c r="Y1562" s="295"/>
      <c r="Z1562" s="313"/>
      <c r="AA1562" s="313"/>
      <c r="AB1562" s="301"/>
      <c r="AC1562" s="295"/>
    </row>
    <row r="1563" spans="1:29" ht="15">
      <c r="A1563" s="247" t="s">
        <v>176</v>
      </c>
      <c r="B1563" s="287" t="s">
        <v>11348</v>
      </c>
      <c r="C1563" s="287" t="s">
        <v>4940</v>
      </c>
      <c r="D1563" s="305">
        <v>11</v>
      </c>
      <c r="E1563" s="287" t="s">
        <v>15</v>
      </c>
      <c r="F1563" s="362">
        <v>43707</v>
      </c>
      <c r="G1563" s="363" t="s">
        <v>8890</v>
      </c>
      <c r="H1563" s="363" t="s">
        <v>1312</v>
      </c>
      <c r="I1563" s="364">
        <v>78.19</v>
      </c>
      <c r="J1563" s="364">
        <v>8</v>
      </c>
      <c r="K1563" s="363" t="s">
        <v>438</v>
      </c>
      <c r="L1563" s="292">
        <v>96.8</v>
      </c>
      <c r="M1563" s="293" t="s">
        <v>1313</v>
      </c>
      <c r="N1563" s="293" t="s">
        <v>1314</v>
      </c>
      <c r="O1563" s="294" t="s">
        <v>12</v>
      </c>
      <c r="P1563" s="295">
        <v>5.3777455999999999</v>
      </c>
      <c r="Q1563" s="295" t="s">
        <v>408</v>
      </c>
      <c r="R1563" s="296">
        <v>0</v>
      </c>
      <c r="S1563" s="365">
        <v>3.9936437877211088E-4</v>
      </c>
      <c r="T1563" s="365">
        <v>2.8064843720127727E-3</v>
      </c>
      <c r="U1563" s="365">
        <v>0.14230058886295957</v>
      </c>
      <c r="V1563" s="366"/>
      <c r="W1563" s="295"/>
      <c r="X1563" s="295"/>
      <c r="Y1563" s="295"/>
      <c r="Z1563" s="313"/>
      <c r="AA1563" s="313"/>
      <c r="AB1563" s="301"/>
      <c r="AC1563" s="295"/>
    </row>
    <row r="1564" spans="1:29" ht="15">
      <c r="A1564" s="247" t="s">
        <v>176</v>
      </c>
      <c r="B1564" s="287" t="s">
        <v>11349</v>
      </c>
      <c r="C1564" s="287" t="s">
        <v>4942</v>
      </c>
      <c r="D1564" s="305">
        <v>12</v>
      </c>
      <c r="E1564" s="287" t="s">
        <v>15</v>
      </c>
      <c r="F1564" s="362">
        <v>43707</v>
      </c>
      <c r="G1564" s="363" t="s">
        <v>8890</v>
      </c>
      <c r="H1564" s="363" t="s">
        <v>1595</v>
      </c>
      <c r="I1564" s="364">
        <v>90.15</v>
      </c>
      <c r="J1564" s="364">
        <v>8</v>
      </c>
      <c r="K1564" s="363" t="s">
        <v>438</v>
      </c>
      <c r="L1564" s="292">
        <v>92.98</v>
      </c>
      <c r="M1564" s="293" t="s">
        <v>1596</v>
      </c>
      <c r="N1564" s="293" t="s">
        <v>1597</v>
      </c>
      <c r="O1564" s="294" t="s">
        <v>12</v>
      </c>
      <c r="P1564" s="295">
        <v>-1.3370036999999999</v>
      </c>
      <c r="Q1564" s="295" t="s">
        <v>447</v>
      </c>
      <c r="R1564" s="296">
        <v>0</v>
      </c>
      <c r="S1564" s="365">
        <v>6.5218368402541761E-5</v>
      </c>
      <c r="T1564" s="365">
        <v>4.8429943220490635E-4</v>
      </c>
      <c r="U1564" s="365">
        <v>0.13466538274805981</v>
      </c>
      <c r="V1564" s="366"/>
      <c r="W1564" s="295"/>
      <c r="X1564" s="295"/>
      <c r="Y1564" s="295"/>
      <c r="Z1564" s="313"/>
      <c r="AA1564" s="313"/>
      <c r="AB1564" s="301"/>
      <c r="AC1564" s="295"/>
    </row>
    <row r="1565" spans="1:29" ht="15">
      <c r="A1565" s="247" t="s">
        <v>176</v>
      </c>
      <c r="B1565" s="287" t="s">
        <v>9609</v>
      </c>
      <c r="C1565" s="287" t="s">
        <v>4944</v>
      </c>
      <c r="D1565" s="305">
        <v>13</v>
      </c>
      <c r="E1565" s="287" t="s">
        <v>15</v>
      </c>
      <c r="F1565" s="362">
        <v>43707</v>
      </c>
      <c r="G1565" s="363" t="s">
        <v>8890</v>
      </c>
      <c r="H1565" s="363" t="s">
        <v>1600</v>
      </c>
      <c r="I1565" s="364">
        <v>127.62</v>
      </c>
      <c r="J1565" s="364">
        <v>67</v>
      </c>
      <c r="K1565" s="363" t="s">
        <v>438</v>
      </c>
      <c r="L1565" s="292">
        <v>158.16</v>
      </c>
      <c r="M1565" s="293" t="s">
        <v>1601</v>
      </c>
      <c r="N1565" s="293" t="s">
        <v>1602</v>
      </c>
      <c r="O1565" s="294" t="s">
        <v>12</v>
      </c>
      <c r="P1565" s="295">
        <v>-2.7306259000000002</v>
      </c>
      <c r="Q1565" s="295" t="s">
        <v>399</v>
      </c>
      <c r="R1565" s="296">
        <v>0</v>
      </c>
      <c r="S1565" s="365">
        <v>7.9522018893628417E-5</v>
      </c>
      <c r="T1565" s="365">
        <v>8.4085607844140427E-4</v>
      </c>
      <c r="U1565" s="365">
        <v>9.4572687208290152E-2</v>
      </c>
      <c r="V1565" s="366"/>
      <c r="W1565" s="295"/>
      <c r="X1565" s="295"/>
      <c r="Y1565" s="295"/>
      <c r="Z1565" s="313"/>
      <c r="AA1565" s="313"/>
      <c r="AB1565" s="301"/>
      <c r="AC1565" s="295"/>
    </row>
    <row r="1566" spans="1:29" ht="15">
      <c r="A1566" s="247" t="s">
        <v>176</v>
      </c>
      <c r="B1566" s="287" t="s">
        <v>11350</v>
      </c>
      <c r="C1566" s="287" t="s">
        <v>4946</v>
      </c>
      <c r="D1566" s="305">
        <v>14</v>
      </c>
      <c r="E1566" s="287" t="s">
        <v>15</v>
      </c>
      <c r="F1566" s="362">
        <v>43707</v>
      </c>
      <c r="G1566" s="363" t="s">
        <v>8890</v>
      </c>
      <c r="H1566" s="363" t="s">
        <v>5417</v>
      </c>
      <c r="I1566" s="364">
        <v>59.56</v>
      </c>
      <c r="J1566" s="364">
        <v>7</v>
      </c>
      <c r="K1566" s="363" t="s">
        <v>438</v>
      </c>
      <c r="L1566" s="292">
        <v>13.66</v>
      </c>
      <c r="M1566" s="293" t="s">
        <v>5418</v>
      </c>
      <c r="N1566" s="293" t="s">
        <v>5419</v>
      </c>
      <c r="O1566" s="294" t="s">
        <v>12</v>
      </c>
      <c r="P1566" s="295">
        <v>-15.102548000000001</v>
      </c>
      <c r="Q1566" s="295" t="s">
        <v>408</v>
      </c>
      <c r="R1566" s="296">
        <v>0</v>
      </c>
      <c r="S1566" s="365">
        <v>1.0488188476959907E-4</v>
      </c>
      <c r="T1566" s="365">
        <v>2.0889969576078359E-4</v>
      </c>
      <c r="U1566" s="365">
        <v>0.50206815470761634</v>
      </c>
      <c r="V1566" s="366"/>
      <c r="W1566" s="295"/>
      <c r="X1566" s="295"/>
      <c r="Y1566" s="295"/>
      <c r="Z1566" s="313"/>
      <c r="AA1566" s="313"/>
      <c r="AB1566" s="301"/>
      <c r="AC1566" s="295"/>
    </row>
    <row r="1567" spans="1:29" ht="15">
      <c r="A1567" s="247" t="s">
        <v>176</v>
      </c>
      <c r="B1567" s="287" t="s">
        <v>9597</v>
      </c>
      <c r="C1567" s="287" t="s">
        <v>4949</v>
      </c>
      <c r="D1567" s="305">
        <v>15</v>
      </c>
      <c r="E1567" s="287" t="s">
        <v>15</v>
      </c>
      <c r="F1567" s="362">
        <v>43707</v>
      </c>
      <c r="G1567" s="363" t="s">
        <v>8890</v>
      </c>
      <c r="H1567" s="363" t="s">
        <v>1618</v>
      </c>
      <c r="I1567" s="364">
        <v>89.37</v>
      </c>
      <c r="J1567" s="364">
        <v>94</v>
      </c>
      <c r="K1567" s="363" t="s">
        <v>438</v>
      </c>
      <c r="L1567" s="292">
        <v>158.47999999999999</v>
      </c>
      <c r="M1567" s="293" t="s">
        <v>1619</v>
      </c>
      <c r="N1567" s="293" t="s">
        <v>1620</v>
      </c>
      <c r="O1567" s="294" t="s">
        <v>12</v>
      </c>
      <c r="P1567" s="295">
        <v>4.4417977000000004</v>
      </c>
      <c r="Q1567" s="295" t="s">
        <v>399</v>
      </c>
      <c r="R1567" s="296">
        <v>0</v>
      </c>
      <c r="S1567" s="365">
        <v>2.3558906364545452E-4</v>
      </c>
      <c r="T1567" s="365">
        <v>9.2608185222266032E-4</v>
      </c>
      <c r="U1567" s="365">
        <v>0.25439334879527603</v>
      </c>
      <c r="V1567" s="366"/>
      <c r="W1567" s="295"/>
      <c r="X1567" s="295"/>
      <c r="Y1567" s="295"/>
      <c r="Z1567" s="313"/>
      <c r="AA1567" s="313"/>
      <c r="AB1567" s="301"/>
      <c r="AC1567" s="295"/>
    </row>
    <row r="1568" spans="1:29" ht="15">
      <c r="A1568" s="247" t="s">
        <v>176</v>
      </c>
      <c r="B1568" s="287" t="s">
        <v>11351</v>
      </c>
      <c r="C1568" s="287" t="s">
        <v>4951</v>
      </c>
      <c r="D1568" s="305">
        <v>16</v>
      </c>
      <c r="E1568" s="287" t="s">
        <v>15</v>
      </c>
      <c r="F1568" s="362">
        <v>43707</v>
      </c>
      <c r="G1568" s="363" t="s">
        <v>8890</v>
      </c>
      <c r="H1568" s="363" t="s">
        <v>2905</v>
      </c>
      <c r="I1568" s="364">
        <v>306.27999999999997</v>
      </c>
      <c r="J1568" s="364">
        <v>17</v>
      </c>
      <c r="K1568" s="363" t="s">
        <v>438</v>
      </c>
      <c r="L1568" s="292">
        <v>92.37</v>
      </c>
      <c r="M1568" s="293" t="s">
        <v>2906</v>
      </c>
      <c r="N1568" s="293" t="s">
        <v>2907</v>
      </c>
      <c r="O1568" s="294" t="s">
        <v>12</v>
      </c>
      <c r="P1568" s="295">
        <v>-4.3293657000000003</v>
      </c>
      <c r="Q1568" s="295" t="s">
        <v>280</v>
      </c>
      <c r="R1568" s="296">
        <v>0</v>
      </c>
      <c r="S1568" s="365">
        <v>1.5329508949903305E-3</v>
      </c>
      <c r="T1568" s="365">
        <v>1.1223846831015264E-3</v>
      </c>
      <c r="U1568" s="365">
        <v>1.3657981243598865</v>
      </c>
      <c r="V1568" s="366"/>
      <c r="W1568" s="295"/>
      <c r="X1568" s="295"/>
      <c r="Y1568" s="295"/>
      <c r="Z1568" s="313"/>
      <c r="AA1568" s="313"/>
      <c r="AB1568" s="301"/>
      <c r="AC1568" s="295"/>
    </row>
    <row r="1569" spans="1:29" ht="15">
      <c r="A1569" s="247" t="s">
        <v>11352</v>
      </c>
      <c r="B1569" s="287" t="s">
        <v>11353</v>
      </c>
      <c r="C1569" s="287" t="s">
        <v>4953</v>
      </c>
      <c r="D1569" s="305">
        <v>17</v>
      </c>
      <c r="E1569" s="287" t="s">
        <v>15</v>
      </c>
      <c r="F1569" s="362">
        <v>43707</v>
      </c>
      <c r="G1569" s="363" t="s">
        <v>8890</v>
      </c>
      <c r="H1569" s="363" t="s">
        <v>1136</v>
      </c>
      <c r="I1569" s="364">
        <v>626</v>
      </c>
      <c r="J1569" s="364">
        <v>1</v>
      </c>
      <c r="K1569" s="363" t="s">
        <v>438</v>
      </c>
      <c r="L1569" s="292">
        <v>289.74</v>
      </c>
      <c r="M1569" s="293" t="s">
        <v>1137</v>
      </c>
      <c r="N1569" s="293" t="s">
        <v>1138</v>
      </c>
      <c r="O1569" s="294" t="s">
        <v>12</v>
      </c>
      <c r="P1569" s="295">
        <v>2.7264713999999999</v>
      </c>
      <c r="Q1569" s="295" t="s">
        <v>408</v>
      </c>
      <c r="R1569" s="296">
        <v>0</v>
      </c>
      <c r="S1569" s="365">
        <v>2.7473346782033058E-4</v>
      </c>
      <c r="T1569" s="365">
        <v>9.8476225132576979E-4</v>
      </c>
      <c r="U1569" s="365">
        <v>0.27898456449814285</v>
      </c>
      <c r="V1569" s="366"/>
      <c r="W1569" s="295"/>
      <c r="X1569" s="295"/>
      <c r="Y1569" s="295"/>
      <c r="Z1569" s="313"/>
      <c r="AA1569" s="313"/>
      <c r="AB1569" s="301"/>
      <c r="AC1569" s="295"/>
    </row>
    <row r="1570" spans="1:29" ht="15">
      <c r="A1570" s="247" t="s">
        <v>176</v>
      </c>
      <c r="B1570" s="287" t="s">
        <v>11354</v>
      </c>
      <c r="C1570" s="287" t="s">
        <v>4955</v>
      </c>
      <c r="D1570" s="305">
        <v>18</v>
      </c>
      <c r="E1570" s="287" t="s">
        <v>15</v>
      </c>
      <c r="F1570" s="362">
        <v>43707</v>
      </c>
      <c r="G1570" s="363" t="s">
        <v>8890</v>
      </c>
      <c r="H1570" s="363" t="s">
        <v>618</v>
      </c>
      <c r="I1570" s="364">
        <v>71.69</v>
      </c>
      <c r="J1570" s="364">
        <v>7</v>
      </c>
      <c r="K1570" s="363" t="s">
        <v>438</v>
      </c>
      <c r="L1570" s="292">
        <v>149.86000000000001</v>
      </c>
      <c r="M1570" s="293" t="s">
        <v>619</v>
      </c>
      <c r="N1570" s="293" t="s">
        <v>620</v>
      </c>
      <c r="O1570" s="294" t="s">
        <v>12</v>
      </c>
      <c r="P1570" s="295">
        <v>-2.8334259999999998</v>
      </c>
      <c r="Q1570" s="295" t="s">
        <v>404</v>
      </c>
      <c r="R1570" s="296">
        <v>0</v>
      </c>
      <c r="S1570" s="365">
        <v>1.3781690175698564E-3</v>
      </c>
      <c r="T1570" s="365">
        <v>1.8572043979522318E-3</v>
      </c>
      <c r="U1570" s="365">
        <v>0.74206641933943107</v>
      </c>
      <c r="V1570" s="366"/>
      <c r="W1570" s="295"/>
      <c r="X1570" s="295"/>
      <c r="Y1570" s="295"/>
      <c r="Z1570" s="313"/>
      <c r="AA1570" s="313"/>
      <c r="AB1570" s="301"/>
      <c r="AC1570" s="295"/>
    </row>
    <row r="1571" spans="1:29" ht="15">
      <c r="A1571" s="247" t="s">
        <v>176</v>
      </c>
      <c r="B1571" s="287" t="s">
        <v>9610</v>
      </c>
      <c r="C1571" s="287" t="s">
        <v>4957</v>
      </c>
      <c r="D1571" s="305">
        <v>19</v>
      </c>
      <c r="E1571" s="287" t="s">
        <v>15</v>
      </c>
      <c r="F1571" s="362">
        <v>43707</v>
      </c>
      <c r="G1571" s="363" t="s">
        <v>8890</v>
      </c>
      <c r="H1571" s="363" t="s">
        <v>632</v>
      </c>
      <c r="I1571" s="364">
        <v>48.32</v>
      </c>
      <c r="J1571" s="364">
        <v>8</v>
      </c>
      <c r="K1571" s="363" t="s">
        <v>438</v>
      </c>
      <c r="L1571" s="292">
        <v>135.53</v>
      </c>
      <c r="M1571" s="293" t="s">
        <v>633</v>
      </c>
      <c r="N1571" s="293" t="s">
        <v>634</v>
      </c>
      <c r="O1571" s="294" t="s">
        <v>12</v>
      </c>
      <c r="P1571" s="295">
        <v>-8.5739370000000008</v>
      </c>
      <c r="Q1571" s="295" t="s">
        <v>404</v>
      </c>
      <c r="R1571" s="296">
        <v>0</v>
      </c>
      <c r="S1571" s="365">
        <v>3.2983955444837747E-4</v>
      </c>
      <c r="T1571" s="365">
        <v>4.8639038560766654E-3</v>
      </c>
      <c r="U1571" s="365">
        <v>6.7813748833932236E-2</v>
      </c>
      <c r="V1571" s="366"/>
      <c r="W1571" s="295"/>
      <c r="X1571" s="295"/>
      <c r="Y1571" s="295"/>
      <c r="Z1571" s="313"/>
      <c r="AA1571" s="313"/>
      <c r="AB1571" s="301"/>
      <c r="AC1571" s="295"/>
    </row>
    <row r="1572" spans="1:29" ht="15">
      <c r="A1572" s="247" t="s">
        <v>176</v>
      </c>
      <c r="B1572" s="287" t="s">
        <v>11355</v>
      </c>
      <c r="C1572" s="287" t="s">
        <v>4959</v>
      </c>
      <c r="D1572" s="305">
        <v>20</v>
      </c>
      <c r="E1572" s="287" t="s">
        <v>15</v>
      </c>
      <c r="F1572" s="362">
        <v>43707</v>
      </c>
      <c r="G1572" s="363" t="s">
        <v>8890</v>
      </c>
      <c r="H1572" s="363" t="s">
        <v>1143</v>
      </c>
      <c r="I1572" s="364">
        <v>51.02</v>
      </c>
      <c r="J1572" s="364">
        <v>40</v>
      </c>
      <c r="K1572" s="363" t="s">
        <v>438</v>
      </c>
      <c r="L1572" s="292">
        <v>288.36</v>
      </c>
      <c r="M1572" s="293" t="s">
        <v>1144</v>
      </c>
      <c r="N1572" s="293" t="s">
        <v>1145</v>
      </c>
      <c r="O1572" s="294" t="s">
        <v>12</v>
      </c>
      <c r="P1572" s="295">
        <v>3.9847016000000002</v>
      </c>
      <c r="Q1572" s="295" t="s">
        <v>408</v>
      </c>
      <c r="R1572" s="296">
        <v>0</v>
      </c>
      <c r="S1572" s="365">
        <v>5.1679031738050742E-3</v>
      </c>
      <c r="T1572" s="365">
        <v>3.0594123819767233E-3</v>
      </c>
      <c r="U1572" s="365">
        <v>1.6891816233240284</v>
      </c>
      <c r="V1572" s="366"/>
      <c r="W1572" s="295"/>
      <c r="X1572" s="295"/>
      <c r="Y1572" s="295"/>
      <c r="Z1572" s="313"/>
      <c r="AA1572" s="313"/>
      <c r="AB1572" s="301"/>
      <c r="AC1572" s="295"/>
    </row>
    <row r="1573" spans="1:29" ht="15">
      <c r="A1573" s="247" t="s">
        <v>176</v>
      </c>
      <c r="B1573" s="287" t="s">
        <v>11356</v>
      </c>
      <c r="C1573" s="287" t="s">
        <v>4964</v>
      </c>
      <c r="D1573" s="305">
        <v>21</v>
      </c>
      <c r="E1573" s="287" t="s">
        <v>15</v>
      </c>
      <c r="F1573" s="362">
        <v>43707</v>
      </c>
      <c r="G1573" s="363" t="s">
        <v>8890</v>
      </c>
      <c r="H1573" s="363" t="s">
        <v>4734</v>
      </c>
      <c r="I1573" s="364">
        <v>54.94</v>
      </c>
      <c r="J1573" s="364">
        <v>44</v>
      </c>
      <c r="K1573" s="363" t="s">
        <v>438</v>
      </c>
      <c r="L1573" s="292">
        <v>147.9</v>
      </c>
      <c r="M1573" s="293" t="s">
        <v>4735</v>
      </c>
      <c r="N1573" s="293" t="s">
        <v>4736</v>
      </c>
      <c r="O1573" s="294" t="s">
        <v>12</v>
      </c>
      <c r="P1573" s="295">
        <v>8.4947110000000006</v>
      </c>
      <c r="Q1573" s="295" t="s">
        <v>408</v>
      </c>
      <c r="R1573" s="296">
        <v>0</v>
      </c>
      <c r="S1573" s="365">
        <v>8.6512584612911567E-4</v>
      </c>
      <c r="T1573" s="365">
        <v>9.5222865571135246E-4</v>
      </c>
      <c r="U1573" s="365">
        <v>0.90852742242128015</v>
      </c>
      <c r="V1573" s="366"/>
      <c r="W1573" s="295"/>
      <c r="X1573" s="295"/>
      <c r="Y1573" s="295"/>
      <c r="Z1573" s="313"/>
      <c r="AA1573" s="313"/>
      <c r="AB1573" s="301"/>
      <c r="AC1573" s="295"/>
    </row>
    <row r="1574" spans="1:29" ht="15">
      <c r="A1574" s="247" t="s">
        <v>7701</v>
      </c>
      <c r="B1574" s="287" t="s">
        <v>7702</v>
      </c>
      <c r="C1574" s="287" t="s">
        <v>4969</v>
      </c>
      <c r="D1574" s="305">
        <v>22</v>
      </c>
      <c r="E1574" s="287" t="s">
        <v>15</v>
      </c>
      <c r="F1574" s="362">
        <v>43707</v>
      </c>
      <c r="G1574" s="363" t="s">
        <v>8890</v>
      </c>
      <c r="H1574" s="363" t="s">
        <v>1633</v>
      </c>
      <c r="I1574" s="364">
        <v>58.07</v>
      </c>
      <c r="J1574" s="364">
        <v>1</v>
      </c>
      <c r="K1574" s="363" t="s">
        <v>438</v>
      </c>
      <c r="L1574" s="292">
        <v>112.97</v>
      </c>
      <c r="M1574" s="293" t="s">
        <v>1634</v>
      </c>
      <c r="N1574" s="293" t="s">
        <v>1635</v>
      </c>
      <c r="O1574" s="294" t="s">
        <v>12</v>
      </c>
      <c r="P1574" s="295">
        <v>3.6897660000000001</v>
      </c>
      <c r="Q1574" s="295" t="s">
        <v>447</v>
      </c>
      <c r="R1574" s="296">
        <v>0</v>
      </c>
      <c r="S1574" s="365">
        <v>4.9798053374650927E-3</v>
      </c>
      <c r="T1574" s="365">
        <v>4.0060756900299303E-3</v>
      </c>
      <c r="U1574" s="365">
        <v>1.2430632176667353</v>
      </c>
      <c r="V1574" s="366"/>
      <c r="W1574" s="295"/>
      <c r="X1574" s="295"/>
      <c r="Y1574" s="295"/>
      <c r="Z1574" s="313"/>
      <c r="AA1574" s="313"/>
      <c r="AB1574" s="301"/>
      <c r="AC1574" s="295"/>
    </row>
    <row r="1575" spans="1:29" ht="15">
      <c r="A1575" s="247" t="s">
        <v>176</v>
      </c>
      <c r="B1575" s="287" t="s">
        <v>9599</v>
      </c>
      <c r="C1575" s="287" t="s">
        <v>4971</v>
      </c>
      <c r="D1575" s="305">
        <v>23</v>
      </c>
      <c r="E1575" s="287" t="s">
        <v>15</v>
      </c>
      <c r="F1575" s="362">
        <v>43707</v>
      </c>
      <c r="G1575" s="363" t="s">
        <v>8890</v>
      </c>
      <c r="H1575" s="363" t="s">
        <v>1638</v>
      </c>
      <c r="I1575" s="364">
        <v>358.23</v>
      </c>
      <c r="J1575" s="364">
        <v>5</v>
      </c>
      <c r="K1575" s="363" t="s">
        <v>438</v>
      </c>
      <c r="L1575" s="292">
        <v>384.11</v>
      </c>
      <c r="M1575" s="293" t="s">
        <v>1639</v>
      </c>
      <c r="N1575" s="293" t="s">
        <v>1640</v>
      </c>
      <c r="O1575" s="294" t="s">
        <v>12</v>
      </c>
      <c r="P1575" s="295">
        <v>6.0579179999999999</v>
      </c>
      <c r="Q1575" s="295" t="s">
        <v>399</v>
      </c>
      <c r="R1575" s="296">
        <v>0</v>
      </c>
      <c r="S1575" s="365">
        <v>4.2175351778674262E-3</v>
      </c>
      <c r="T1575" s="365">
        <v>3.922328744916239E-3</v>
      </c>
      <c r="U1575" s="365">
        <v>1.0752630521686399</v>
      </c>
      <c r="V1575" s="366"/>
      <c r="W1575" s="295"/>
      <c r="X1575" s="295"/>
      <c r="Y1575" s="295"/>
      <c r="Z1575" s="313"/>
      <c r="AA1575" s="313"/>
      <c r="AB1575" s="301"/>
      <c r="AC1575" s="295"/>
    </row>
    <row r="1576" spans="1:29" ht="15">
      <c r="A1576" s="247" t="s">
        <v>176</v>
      </c>
      <c r="B1576" s="287" t="s">
        <v>11357</v>
      </c>
      <c r="C1576" s="287" t="s">
        <v>4974</v>
      </c>
      <c r="D1576" s="305">
        <v>24</v>
      </c>
      <c r="E1576" s="287" t="s">
        <v>15</v>
      </c>
      <c r="F1576" s="362">
        <v>43707</v>
      </c>
      <c r="G1576" s="363" t="s">
        <v>8890</v>
      </c>
      <c r="H1576" s="363" t="s">
        <v>1643</v>
      </c>
      <c r="I1576" s="364">
        <v>60.01</v>
      </c>
      <c r="J1576" s="364">
        <v>30</v>
      </c>
      <c r="K1576" s="363" t="s">
        <v>438</v>
      </c>
      <c r="L1576" s="292">
        <v>112.2</v>
      </c>
      <c r="M1576" s="293" t="s">
        <v>1644</v>
      </c>
      <c r="N1576" s="293" t="s">
        <v>1645</v>
      </c>
      <c r="O1576" s="294" t="s">
        <v>12</v>
      </c>
      <c r="P1576" s="295">
        <v>10.650885000000001</v>
      </c>
      <c r="Q1576" s="295" t="s">
        <v>395</v>
      </c>
      <c r="R1576" s="296">
        <v>0</v>
      </c>
      <c r="S1576" s="365">
        <v>4.1030294614843102E-3</v>
      </c>
      <c r="T1576" s="365">
        <v>3.5265311265921854E-3</v>
      </c>
      <c r="U1576" s="365">
        <v>1.1634746197318315</v>
      </c>
      <c r="V1576" s="366"/>
      <c r="W1576" s="295"/>
      <c r="X1576" s="295"/>
      <c r="Y1576" s="295"/>
      <c r="Z1576" s="313"/>
      <c r="AA1576" s="313"/>
      <c r="AB1576" s="301"/>
      <c r="AC1576" s="295"/>
    </row>
    <row r="1577" spans="1:29" ht="15">
      <c r="A1577" s="247" t="s">
        <v>176</v>
      </c>
      <c r="B1577" s="287" t="s">
        <v>11358</v>
      </c>
      <c r="C1577" s="287" t="s">
        <v>4976</v>
      </c>
      <c r="D1577" s="305">
        <v>25</v>
      </c>
      <c r="E1577" s="287" t="s">
        <v>15</v>
      </c>
      <c r="F1577" s="362">
        <v>43707</v>
      </c>
      <c r="G1577" s="363" t="s">
        <v>8890</v>
      </c>
      <c r="H1577" s="363" t="s">
        <v>651</v>
      </c>
      <c r="I1577" s="364">
        <v>69.930000000000007</v>
      </c>
      <c r="J1577" s="364">
        <v>6</v>
      </c>
      <c r="K1577" s="363" t="s">
        <v>438</v>
      </c>
      <c r="L1577" s="292">
        <v>126.06</v>
      </c>
      <c r="M1577" s="293" t="s">
        <v>652</v>
      </c>
      <c r="N1577" s="293" t="s">
        <v>653</v>
      </c>
      <c r="O1577" s="294" t="s">
        <v>12</v>
      </c>
      <c r="P1577" s="295">
        <v>-9.3484820000000006</v>
      </c>
      <c r="Q1577" s="295" t="s">
        <v>404</v>
      </c>
      <c r="R1577" s="296">
        <v>0</v>
      </c>
      <c r="S1577" s="365">
        <v>3.005859360301455E-3</v>
      </c>
      <c r="T1577" s="365">
        <v>1.4638515528132064E-3</v>
      </c>
      <c r="U1577" s="365">
        <v>2.0533908336025211</v>
      </c>
      <c r="V1577" s="366"/>
      <c r="W1577" s="295"/>
      <c r="X1577" s="295"/>
      <c r="Y1577" s="295"/>
      <c r="Z1577" s="313"/>
      <c r="AA1577" s="313"/>
      <c r="AB1577" s="301"/>
      <c r="AC1577" s="295"/>
    </row>
    <row r="1578" spans="1:29" ht="15">
      <c r="A1578" s="247" t="s">
        <v>176</v>
      </c>
      <c r="B1578" s="287" t="s">
        <v>9596</v>
      </c>
      <c r="C1578" s="287" t="s">
        <v>4978</v>
      </c>
      <c r="D1578" s="305">
        <v>26</v>
      </c>
      <c r="E1578" s="287" t="s">
        <v>15</v>
      </c>
      <c r="F1578" s="362">
        <v>43707</v>
      </c>
      <c r="G1578" s="363" t="s">
        <v>8890</v>
      </c>
      <c r="H1578" s="363" t="s">
        <v>1652</v>
      </c>
      <c r="I1578" s="364">
        <v>130.69</v>
      </c>
      <c r="J1578" s="364">
        <v>89</v>
      </c>
      <c r="K1578" s="363" t="s">
        <v>438</v>
      </c>
      <c r="L1578" s="292">
        <v>281.37</v>
      </c>
      <c r="M1578" s="293" t="s">
        <v>1653</v>
      </c>
      <c r="N1578" s="293" t="s">
        <v>1654</v>
      </c>
      <c r="O1578" s="294" t="s">
        <v>12</v>
      </c>
      <c r="P1578" s="295">
        <v>3.3422708999999999</v>
      </c>
      <c r="Q1578" s="295" t="s">
        <v>404</v>
      </c>
      <c r="R1578" s="296">
        <v>0</v>
      </c>
      <c r="S1578" s="365">
        <v>1.7493934372066994E-2</v>
      </c>
      <c r="T1578" s="365">
        <v>1.0346107464130574E-2</v>
      </c>
      <c r="U1578" s="365">
        <v>1.6908711254660336</v>
      </c>
      <c r="V1578" s="366"/>
      <c r="W1578" s="295"/>
      <c r="X1578" s="295"/>
      <c r="Y1578" s="295"/>
      <c r="Z1578" s="313"/>
      <c r="AA1578" s="313"/>
      <c r="AB1578" s="301"/>
      <c r="AC1578" s="295"/>
    </row>
    <row r="1579" spans="1:29" ht="15">
      <c r="A1579" s="247" t="s">
        <v>11359</v>
      </c>
      <c r="B1579" s="287" t="s">
        <v>11360</v>
      </c>
      <c r="C1579" s="287" t="s">
        <v>4983</v>
      </c>
      <c r="D1579" s="305">
        <v>27</v>
      </c>
      <c r="E1579" s="287" t="s">
        <v>15</v>
      </c>
      <c r="F1579" s="362">
        <v>43707</v>
      </c>
      <c r="G1579" s="363" t="s">
        <v>8890</v>
      </c>
      <c r="H1579" s="363" t="s">
        <v>3372</v>
      </c>
      <c r="I1579" s="364">
        <v>43.82</v>
      </c>
      <c r="J1579" s="364">
        <v>1</v>
      </c>
      <c r="K1579" s="363" t="s">
        <v>438</v>
      </c>
      <c r="L1579" s="292">
        <v>54.54</v>
      </c>
      <c r="M1579" s="293" t="s">
        <v>3373</v>
      </c>
      <c r="N1579" s="293" t="s">
        <v>3374</v>
      </c>
      <c r="O1579" s="294" t="s">
        <v>12</v>
      </c>
      <c r="P1579" s="295">
        <v>-7.8560534000000004</v>
      </c>
      <c r="Q1579" s="295" t="s">
        <v>408</v>
      </c>
      <c r="R1579" s="296">
        <v>0</v>
      </c>
      <c r="S1579" s="365">
        <v>5.8422446385213698E-4</v>
      </c>
      <c r="T1579" s="365">
        <v>6.0149633949606502E-4</v>
      </c>
      <c r="U1579" s="365">
        <v>0.97128515252744774</v>
      </c>
      <c r="V1579" s="366"/>
      <c r="W1579" s="295"/>
      <c r="X1579" s="295"/>
      <c r="Y1579" s="295"/>
      <c r="Z1579" s="313"/>
      <c r="AA1579" s="313"/>
      <c r="AB1579" s="301"/>
      <c r="AC1579" s="295"/>
    </row>
    <row r="1580" spans="1:29" ht="15">
      <c r="A1580" s="247" t="s">
        <v>176</v>
      </c>
      <c r="B1580" s="287" t="s">
        <v>11361</v>
      </c>
      <c r="C1580" s="287" t="s">
        <v>4985</v>
      </c>
      <c r="D1580" s="305">
        <v>28</v>
      </c>
      <c r="E1580" s="287" t="s">
        <v>15</v>
      </c>
      <c r="F1580" s="362">
        <v>43707</v>
      </c>
      <c r="G1580" s="363" t="s">
        <v>8890</v>
      </c>
      <c r="H1580" s="363" t="s">
        <v>656</v>
      </c>
      <c r="I1580" s="364">
        <v>105.5</v>
      </c>
      <c r="J1580" s="364">
        <v>36</v>
      </c>
      <c r="K1580" s="363" t="s">
        <v>438</v>
      </c>
      <c r="L1580" s="292">
        <v>656.79</v>
      </c>
      <c r="M1580" s="293" t="s">
        <v>411</v>
      </c>
      <c r="N1580" s="293" t="s">
        <v>657</v>
      </c>
      <c r="O1580" s="294" t="s">
        <v>12</v>
      </c>
      <c r="P1580" s="295">
        <v>-13.209123</v>
      </c>
      <c r="Q1580" s="295" t="s">
        <v>408</v>
      </c>
      <c r="R1580" s="296">
        <v>0</v>
      </c>
      <c r="S1580" s="365">
        <v>1.0392546813726986E-3</v>
      </c>
      <c r="T1580" s="365">
        <v>6.7505448575105984E-4</v>
      </c>
      <c r="U1580" s="365">
        <v>1.5395122961318193</v>
      </c>
      <c r="V1580" s="366"/>
      <c r="W1580" s="295"/>
      <c r="X1580" s="295"/>
      <c r="Y1580" s="295"/>
      <c r="Z1580" s="313"/>
      <c r="AA1580" s="313"/>
      <c r="AB1580" s="301"/>
      <c r="AC1580" s="295"/>
    </row>
    <row r="1581" spans="1:29" ht="15">
      <c r="A1581" s="247" t="s">
        <v>176</v>
      </c>
      <c r="B1581" s="287" t="s">
        <v>9614</v>
      </c>
      <c r="C1581" s="287" t="s">
        <v>4987</v>
      </c>
      <c r="D1581" s="305">
        <v>29</v>
      </c>
      <c r="E1581" s="287" t="s">
        <v>15</v>
      </c>
      <c r="F1581" s="362">
        <v>43707</v>
      </c>
      <c r="G1581" s="363" t="s">
        <v>8890</v>
      </c>
      <c r="H1581" s="363" t="s">
        <v>1806</v>
      </c>
      <c r="I1581" s="364">
        <v>417.55</v>
      </c>
      <c r="J1581" s="364">
        <v>5</v>
      </c>
      <c r="K1581" s="363" t="s">
        <v>438</v>
      </c>
      <c r="L1581" s="292">
        <v>215.58</v>
      </c>
      <c r="M1581" s="293" t="s">
        <v>1807</v>
      </c>
      <c r="N1581" s="293" t="s">
        <v>1808</v>
      </c>
      <c r="O1581" s="294" t="s">
        <v>12</v>
      </c>
      <c r="P1581" s="295">
        <v>0.57852269999999995</v>
      </c>
      <c r="Q1581" s="295" t="s">
        <v>404</v>
      </c>
      <c r="R1581" s="296">
        <v>0</v>
      </c>
      <c r="S1581" s="365">
        <v>1.4183967069257984E-3</v>
      </c>
      <c r="T1581" s="365">
        <v>1.469383114640761E-3</v>
      </c>
      <c r="U1581" s="365">
        <v>0.9653008073885293</v>
      </c>
      <c r="V1581" s="366"/>
      <c r="W1581" s="295"/>
      <c r="X1581" s="295"/>
      <c r="Y1581" s="295"/>
      <c r="Z1581" s="313"/>
      <c r="AA1581" s="313"/>
      <c r="AB1581" s="301"/>
      <c r="AC1581" s="295"/>
    </row>
    <row r="1582" spans="1:29" ht="15">
      <c r="A1582" s="247" t="s">
        <v>176</v>
      </c>
      <c r="B1582" s="287" t="s">
        <v>11362</v>
      </c>
      <c r="C1582" s="287" t="s">
        <v>4989</v>
      </c>
      <c r="D1582" s="305">
        <v>30</v>
      </c>
      <c r="E1582" s="287" t="s">
        <v>15</v>
      </c>
      <c r="F1582" s="362">
        <v>43707</v>
      </c>
      <c r="G1582" s="363" t="s">
        <v>8890</v>
      </c>
      <c r="H1582" s="363" t="s">
        <v>1659</v>
      </c>
      <c r="I1582" s="364">
        <v>71.02</v>
      </c>
      <c r="J1582" s="364">
        <v>7</v>
      </c>
      <c r="K1582" s="363" t="s">
        <v>438</v>
      </c>
      <c r="L1582" s="292">
        <v>48.06</v>
      </c>
      <c r="M1582" s="293" t="s">
        <v>1660</v>
      </c>
      <c r="N1582" s="293" t="s">
        <v>1661</v>
      </c>
      <c r="O1582" s="294" t="s">
        <v>12</v>
      </c>
      <c r="P1582" s="295">
        <v>-17.832106</v>
      </c>
      <c r="Q1582" s="295" t="s">
        <v>447</v>
      </c>
      <c r="R1582" s="296">
        <v>0</v>
      </c>
      <c r="S1582" s="365">
        <v>1.1232471784389064E-3</v>
      </c>
      <c r="T1582" s="365">
        <v>4.7503699170878261E-4</v>
      </c>
      <c r="U1582" s="365">
        <v>2.364546757502842</v>
      </c>
      <c r="V1582" s="366"/>
      <c r="W1582" s="295"/>
      <c r="X1582" s="295"/>
      <c r="Y1582" s="295"/>
      <c r="Z1582" s="313"/>
      <c r="AA1582" s="313"/>
      <c r="AB1582" s="301"/>
      <c r="AC1582" s="295"/>
    </row>
    <row r="1583" spans="1:29" ht="15">
      <c r="A1583" s="247" t="s">
        <v>176</v>
      </c>
      <c r="B1583" s="287" t="s">
        <v>11363</v>
      </c>
      <c r="C1583" s="287" t="s">
        <v>4991</v>
      </c>
      <c r="D1583" s="305">
        <v>31</v>
      </c>
      <c r="E1583" s="287" t="s">
        <v>15</v>
      </c>
      <c r="F1583" s="362">
        <v>43707</v>
      </c>
      <c r="G1583" s="363" t="s">
        <v>8890</v>
      </c>
      <c r="H1583" s="363" t="s">
        <v>2636</v>
      </c>
      <c r="I1583" s="364">
        <v>51.81</v>
      </c>
      <c r="J1583" s="364">
        <v>29</v>
      </c>
      <c r="K1583" s="363" t="s">
        <v>438</v>
      </c>
      <c r="L1583" s="292">
        <v>28.97</v>
      </c>
      <c r="M1583" s="293" t="s">
        <v>2637</v>
      </c>
      <c r="N1583" s="293" t="s">
        <v>2638</v>
      </c>
      <c r="O1583" s="294" t="s">
        <v>12</v>
      </c>
      <c r="P1583" s="295">
        <v>-12.503778000000001</v>
      </c>
      <c r="Q1583" s="295" t="s">
        <v>404</v>
      </c>
      <c r="R1583" s="296">
        <v>0</v>
      </c>
      <c r="S1583" s="365">
        <v>6.0024781875841922E-6</v>
      </c>
      <c r="T1583" s="365">
        <v>1.2720563360014362E-4</v>
      </c>
      <c r="U1583" s="365">
        <v>4.7187204038873755E-2</v>
      </c>
      <c r="V1583" s="366"/>
      <c r="W1583" s="295"/>
      <c r="X1583" s="295"/>
      <c r="Y1583" s="295"/>
      <c r="Z1583" s="313"/>
      <c r="AA1583" s="313"/>
      <c r="AB1583" s="301"/>
      <c r="AC1583" s="295"/>
    </row>
    <row r="1584" spans="1:29" ht="15">
      <c r="A1584" s="247" t="s">
        <v>176</v>
      </c>
      <c r="B1584" s="287" t="s">
        <v>9600</v>
      </c>
      <c r="C1584" s="287" t="s">
        <v>4997</v>
      </c>
      <c r="D1584" s="305">
        <v>32</v>
      </c>
      <c r="E1584" s="287" t="s">
        <v>15</v>
      </c>
      <c r="F1584" s="362">
        <v>43707</v>
      </c>
      <c r="G1584" s="363" t="s">
        <v>8890</v>
      </c>
      <c r="H1584" s="363" t="s">
        <v>1440</v>
      </c>
      <c r="I1584" s="364">
        <v>506.48</v>
      </c>
      <c r="J1584" s="364">
        <v>59</v>
      </c>
      <c r="K1584" s="363" t="s">
        <v>438</v>
      </c>
      <c r="L1584" s="292">
        <v>383.76</v>
      </c>
      <c r="M1584" s="293" t="s">
        <v>1441</v>
      </c>
      <c r="N1584" s="293" t="s">
        <v>1442</v>
      </c>
      <c r="O1584" s="294" t="s">
        <v>12</v>
      </c>
      <c r="P1584" s="295">
        <v>0.78790190000000004</v>
      </c>
      <c r="Q1584" s="295" t="s">
        <v>408</v>
      </c>
      <c r="R1584" s="296">
        <v>0</v>
      </c>
      <c r="S1584" s="365">
        <v>8.0932454502815384E-4</v>
      </c>
      <c r="T1584" s="365">
        <v>1.2505432718797537E-3</v>
      </c>
      <c r="U1584" s="365">
        <v>0.64717836097875914</v>
      </c>
      <c r="V1584" s="366"/>
      <c r="W1584" s="295"/>
      <c r="X1584" s="295"/>
      <c r="Y1584" s="295"/>
      <c r="Z1584" s="313"/>
      <c r="AA1584" s="313"/>
      <c r="AB1584" s="301"/>
      <c r="AC1584" s="295"/>
    </row>
    <row r="1585" spans="1:29" ht="15">
      <c r="A1585" s="247" t="s">
        <v>176</v>
      </c>
      <c r="B1585" s="287" t="s">
        <v>11364</v>
      </c>
      <c r="C1585" s="287" t="s">
        <v>4999</v>
      </c>
      <c r="D1585" s="305">
        <v>33</v>
      </c>
      <c r="E1585" s="287" t="s">
        <v>15</v>
      </c>
      <c r="F1585" s="362">
        <v>43707</v>
      </c>
      <c r="G1585" s="363" t="s">
        <v>8890</v>
      </c>
      <c r="H1585" s="363" t="s">
        <v>3671</v>
      </c>
      <c r="I1585" s="364">
        <v>56.3</v>
      </c>
      <c r="J1585" s="364">
        <v>28</v>
      </c>
      <c r="K1585" s="363" t="s">
        <v>438</v>
      </c>
      <c r="L1585" s="292">
        <v>76.06</v>
      </c>
      <c r="M1585" s="293" t="s">
        <v>3672</v>
      </c>
      <c r="N1585" s="293" t="s">
        <v>3673</v>
      </c>
      <c r="O1585" s="294" t="s">
        <v>12</v>
      </c>
      <c r="P1585" s="295">
        <v>-5.1857414000000004</v>
      </c>
      <c r="Q1585" s="295" t="s">
        <v>395</v>
      </c>
      <c r="R1585" s="296">
        <v>0</v>
      </c>
      <c r="S1585" s="365">
        <v>5.9009353886368715E-4</v>
      </c>
      <c r="T1585" s="365">
        <v>7.025616558095798E-4</v>
      </c>
      <c r="U1585" s="365">
        <v>0.8399170862573011</v>
      </c>
      <c r="V1585" s="366"/>
      <c r="W1585" s="295"/>
      <c r="X1585" s="295"/>
      <c r="Y1585" s="295"/>
      <c r="Z1585" s="313"/>
      <c r="AA1585" s="313"/>
      <c r="AB1585" s="301"/>
      <c r="AC1585" s="295"/>
    </row>
    <row r="1586" spans="1:29" ht="15">
      <c r="A1586" s="247" t="s">
        <v>9601</v>
      </c>
      <c r="B1586" s="287" t="s">
        <v>9602</v>
      </c>
      <c r="C1586" s="287" t="s">
        <v>5002</v>
      </c>
      <c r="D1586" s="305">
        <v>34</v>
      </c>
      <c r="E1586" s="287" t="s">
        <v>15</v>
      </c>
      <c r="F1586" s="362">
        <v>43707</v>
      </c>
      <c r="G1586" s="363" t="s">
        <v>8890</v>
      </c>
      <c r="H1586" s="363" t="s">
        <v>3676</v>
      </c>
      <c r="I1586" s="364">
        <v>44.54</v>
      </c>
      <c r="J1586" s="364">
        <v>1</v>
      </c>
      <c r="K1586" s="363" t="s">
        <v>438</v>
      </c>
      <c r="L1586" s="292">
        <v>81.7</v>
      </c>
      <c r="M1586" s="293" t="s">
        <v>3677</v>
      </c>
      <c r="N1586" s="293" t="s">
        <v>3678</v>
      </c>
      <c r="O1586" s="294" t="s">
        <v>12</v>
      </c>
      <c r="P1586" s="295">
        <v>-1.6255318999999999</v>
      </c>
      <c r="Q1586" s="295" t="s">
        <v>399</v>
      </c>
      <c r="R1586" s="296">
        <v>0</v>
      </c>
      <c r="S1586" s="365">
        <v>8.65806250621593E-5</v>
      </c>
      <c r="T1586" s="365">
        <v>1.0795893823624001E-3</v>
      </c>
      <c r="U1586" s="365">
        <v>8.0197736729033173E-2</v>
      </c>
      <c r="V1586" s="366"/>
      <c r="W1586" s="295"/>
      <c r="X1586" s="295"/>
      <c r="Y1586" s="295"/>
      <c r="Z1586" s="313"/>
      <c r="AA1586" s="313"/>
      <c r="AB1586" s="301"/>
      <c r="AC1586" s="295"/>
    </row>
    <row r="1587" spans="1:29" ht="15">
      <c r="A1587" s="247" t="s">
        <v>176</v>
      </c>
      <c r="B1587" s="287" t="s">
        <v>11365</v>
      </c>
      <c r="C1587" s="287" t="s">
        <v>5004</v>
      </c>
      <c r="D1587" s="305">
        <v>35</v>
      </c>
      <c r="E1587" s="287" t="s">
        <v>15</v>
      </c>
      <c r="F1587" s="362">
        <v>43707</v>
      </c>
      <c r="G1587" s="363" t="s">
        <v>8890</v>
      </c>
      <c r="H1587" s="363" t="s">
        <v>1671</v>
      </c>
      <c r="I1587" s="364">
        <v>106.38</v>
      </c>
      <c r="J1587" s="364">
        <v>7</v>
      </c>
      <c r="K1587" s="363" t="s">
        <v>438</v>
      </c>
      <c r="L1587" s="292">
        <v>136.72999999999999</v>
      </c>
      <c r="M1587" s="293" t="s">
        <v>1672</v>
      </c>
      <c r="N1587" s="293" t="s">
        <v>1673</v>
      </c>
      <c r="O1587" s="294" t="s">
        <v>12</v>
      </c>
      <c r="P1587" s="295">
        <v>6.9791080000000001</v>
      </c>
      <c r="Q1587" s="295" t="s">
        <v>404</v>
      </c>
      <c r="R1587" s="296">
        <v>0</v>
      </c>
      <c r="S1587" s="365">
        <v>3.9245015333848601E-3</v>
      </c>
      <c r="T1587" s="365">
        <v>7.7315935041262955E-3</v>
      </c>
      <c r="U1587" s="365">
        <v>0.50759284373788949</v>
      </c>
      <c r="V1587" s="366"/>
      <c r="W1587" s="295"/>
      <c r="X1587" s="295"/>
      <c r="Y1587" s="295"/>
      <c r="Z1587" s="313"/>
      <c r="AA1587" s="313"/>
      <c r="AB1587" s="301"/>
      <c r="AC1587" s="295"/>
    </row>
    <row r="1588" spans="1:29" ht="15">
      <c r="A1588" s="247" t="s">
        <v>176</v>
      </c>
      <c r="B1588" s="287" t="s">
        <v>11366</v>
      </c>
      <c r="C1588" s="287" t="s">
        <v>5006</v>
      </c>
      <c r="D1588" s="305">
        <v>36</v>
      </c>
      <c r="E1588" s="287" t="s">
        <v>15</v>
      </c>
      <c r="F1588" s="362">
        <v>43707</v>
      </c>
      <c r="G1588" s="363" t="s">
        <v>8890</v>
      </c>
      <c r="H1588" s="363" t="s">
        <v>705</v>
      </c>
      <c r="I1588" s="364">
        <v>79.48</v>
      </c>
      <c r="J1588" s="364">
        <v>8</v>
      </c>
      <c r="K1588" s="363" t="s">
        <v>438</v>
      </c>
      <c r="L1588" s="292">
        <v>152.79</v>
      </c>
      <c r="M1588" s="293" t="s">
        <v>706</v>
      </c>
      <c r="N1588" s="293" t="s">
        <v>707</v>
      </c>
      <c r="O1588" s="294" t="s">
        <v>12</v>
      </c>
      <c r="P1588" s="295">
        <v>-4.9695252999999999</v>
      </c>
      <c r="Q1588" s="295" t="s">
        <v>404</v>
      </c>
      <c r="R1588" s="296">
        <v>0</v>
      </c>
      <c r="S1588" s="365">
        <v>2.7333614311831592E-4</v>
      </c>
      <c r="T1588" s="365">
        <v>7.4100997336038539E-4</v>
      </c>
      <c r="U1588" s="365">
        <v>0.36886972233149778</v>
      </c>
      <c r="V1588" s="366"/>
      <c r="W1588" s="295"/>
      <c r="X1588" s="295"/>
      <c r="Y1588" s="295"/>
      <c r="Z1588" s="313"/>
      <c r="AA1588" s="313"/>
      <c r="AB1588" s="301"/>
      <c r="AC1588" s="295"/>
    </row>
    <row r="1589" spans="1:29" ht="15">
      <c r="A1589" s="247" t="s">
        <v>176</v>
      </c>
      <c r="B1589" s="287" t="s">
        <v>9604</v>
      </c>
      <c r="C1589" s="287" t="s">
        <v>5009</v>
      </c>
      <c r="D1589" s="305">
        <v>37</v>
      </c>
      <c r="E1589" s="287" t="s">
        <v>15</v>
      </c>
      <c r="F1589" s="362">
        <v>43707</v>
      </c>
      <c r="G1589" s="363" t="s">
        <v>8890</v>
      </c>
      <c r="H1589" s="363" t="s">
        <v>1685</v>
      </c>
      <c r="I1589" s="364">
        <v>49.71</v>
      </c>
      <c r="J1589" s="364">
        <v>78</v>
      </c>
      <c r="K1589" s="363" t="s">
        <v>438</v>
      </c>
      <c r="L1589" s="292">
        <v>106.01</v>
      </c>
      <c r="M1589" s="293" t="s">
        <v>1686</v>
      </c>
      <c r="N1589" s="293" t="s">
        <v>1687</v>
      </c>
      <c r="O1589" s="294" t="s">
        <v>12</v>
      </c>
      <c r="P1589" s="295">
        <v>-1.885891E-2</v>
      </c>
      <c r="Q1589" s="295" t="s">
        <v>395</v>
      </c>
      <c r="R1589" s="296">
        <v>0</v>
      </c>
      <c r="S1589" s="365">
        <v>3.268157695678483E-3</v>
      </c>
      <c r="T1589" s="365">
        <v>1.6015690336988343E-3</v>
      </c>
      <c r="U1589" s="365">
        <v>2.0405974559402233</v>
      </c>
      <c r="V1589" s="366"/>
      <c r="W1589" s="295"/>
      <c r="X1589" s="295"/>
      <c r="Y1589" s="295"/>
      <c r="Z1589" s="313"/>
      <c r="AA1589" s="313"/>
      <c r="AB1589" s="301"/>
      <c r="AC1589" s="295"/>
    </row>
    <row r="1590" spans="1:29" ht="15">
      <c r="A1590" s="247" t="s">
        <v>11367</v>
      </c>
      <c r="B1590" s="287" t="s">
        <v>11368</v>
      </c>
      <c r="C1590" s="287" t="s">
        <v>5011</v>
      </c>
      <c r="D1590" s="305">
        <v>38</v>
      </c>
      <c r="E1590" s="287" t="s">
        <v>15</v>
      </c>
      <c r="F1590" s="362">
        <v>43707</v>
      </c>
      <c r="G1590" s="363" t="s">
        <v>8890</v>
      </c>
      <c r="H1590" s="363" t="s">
        <v>1830</v>
      </c>
      <c r="I1590" s="364">
        <v>360.18</v>
      </c>
      <c r="J1590" s="364">
        <v>1</v>
      </c>
      <c r="K1590" s="363" t="s">
        <v>438</v>
      </c>
      <c r="L1590" s="292">
        <v>260.19</v>
      </c>
      <c r="M1590" s="293" t="s">
        <v>1831</v>
      </c>
      <c r="N1590" s="293" t="s">
        <v>1832</v>
      </c>
      <c r="O1590" s="294" t="s">
        <v>12</v>
      </c>
      <c r="P1590" s="295">
        <v>6.2216760000000004</v>
      </c>
      <c r="Q1590" s="295" t="s">
        <v>280</v>
      </c>
      <c r="R1590" s="296">
        <v>0</v>
      </c>
      <c r="S1590" s="365">
        <v>3.2097070997980418E-3</v>
      </c>
      <c r="T1590" s="365">
        <v>2.677999567915367E-3</v>
      </c>
      <c r="U1590" s="365">
        <v>1.1985465338579466</v>
      </c>
      <c r="V1590" s="366"/>
      <c r="W1590" s="295"/>
      <c r="X1590" s="295"/>
      <c r="Y1590" s="295"/>
      <c r="Z1590" s="313"/>
      <c r="AA1590" s="313"/>
      <c r="AB1590" s="301"/>
      <c r="AC1590" s="295"/>
    </row>
    <row r="1591" spans="1:29" ht="15">
      <c r="A1591" s="247" t="s">
        <v>176</v>
      </c>
      <c r="B1591" s="287" t="s">
        <v>11369</v>
      </c>
      <c r="C1591" s="287" t="s">
        <v>5014</v>
      </c>
      <c r="D1591" s="305">
        <v>39</v>
      </c>
      <c r="E1591" s="287" t="s">
        <v>15</v>
      </c>
      <c r="F1591" s="362">
        <v>43707</v>
      </c>
      <c r="G1591" s="363" t="s">
        <v>8890</v>
      </c>
      <c r="H1591" s="363" t="s">
        <v>1695</v>
      </c>
      <c r="I1591" s="364">
        <v>73.63</v>
      </c>
      <c r="J1591" s="364">
        <v>32</v>
      </c>
      <c r="K1591" s="363" t="s">
        <v>438</v>
      </c>
      <c r="L1591" s="292">
        <v>148.94</v>
      </c>
      <c r="M1591" s="293" t="s">
        <v>1696</v>
      </c>
      <c r="N1591" s="293" t="s">
        <v>1697</v>
      </c>
      <c r="O1591" s="294" t="s">
        <v>12</v>
      </c>
      <c r="P1591" s="295">
        <v>-8.1750869999999995</v>
      </c>
      <c r="Q1591" s="295" t="s">
        <v>404</v>
      </c>
      <c r="R1591" s="296">
        <v>0</v>
      </c>
      <c r="S1591" s="365">
        <v>1.3739291597471008E-3</v>
      </c>
      <c r="T1591" s="365">
        <v>1.9103483663424261E-3</v>
      </c>
      <c r="U1591" s="365">
        <v>0.71920346254837308</v>
      </c>
      <c r="V1591" s="366"/>
      <c r="W1591" s="295"/>
      <c r="X1591" s="295"/>
      <c r="Y1591" s="295"/>
      <c r="Z1591" s="313"/>
      <c r="AA1591" s="313"/>
      <c r="AB1591" s="301"/>
      <c r="AC1591" s="295"/>
    </row>
    <row r="1592" spans="1:29" ht="15">
      <c r="A1592" s="247" t="s">
        <v>176</v>
      </c>
      <c r="B1592" s="287" t="s">
        <v>11370</v>
      </c>
      <c r="C1592" s="287" t="s">
        <v>5017</v>
      </c>
      <c r="D1592" s="305">
        <v>40</v>
      </c>
      <c r="E1592" s="287" t="s">
        <v>15</v>
      </c>
      <c r="F1592" s="362">
        <v>43707</v>
      </c>
      <c r="G1592" s="363" t="s">
        <v>8890</v>
      </c>
      <c r="H1592" s="363" t="s">
        <v>1700</v>
      </c>
      <c r="I1592" s="364">
        <v>66.84</v>
      </c>
      <c r="J1592" s="364">
        <v>22</v>
      </c>
      <c r="K1592" s="363" t="s">
        <v>438</v>
      </c>
      <c r="L1592" s="292">
        <v>74.33</v>
      </c>
      <c r="M1592" s="293" t="s">
        <v>1701</v>
      </c>
      <c r="N1592" s="293" t="s">
        <v>1702</v>
      </c>
      <c r="O1592" s="294" t="s">
        <v>12</v>
      </c>
      <c r="P1592" s="295">
        <v>8.4001780000000004</v>
      </c>
      <c r="Q1592" s="295" t="s">
        <v>408</v>
      </c>
      <c r="R1592" s="296">
        <v>0</v>
      </c>
      <c r="S1592" s="365">
        <v>9.2270929154320913E-4</v>
      </c>
      <c r="T1592" s="365">
        <v>1.4574475714052508E-3</v>
      </c>
      <c r="U1592" s="365">
        <v>0.63309947448301385</v>
      </c>
      <c r="V1592" s="366"/>
      <c r="W1592" s="295"/>
      <c r="X1592" s="295"/>
      <c r="Y1592" s="295"/>
      <c r="Z1592" s="313"/>
      <c r="AA1592" s="313"/>
      <c r="AB1592" s="301"/>
      <c r="AC1592" s="295"/>
    </row>
    <row r="1593" spans="1:29" ht="15">
      <c r="A1593" s="247" t="s">
        <v>176</v>
      </c>
      <c r="B1593" s="287" t="s">
        <v>9605</v>
      </c>
      <c r="C1593" s="287" t="s">
        <v>5020</v>
      </c>
      <c r="D1593" s="305">
        <v>41</v>
      </c>
      <c r="E1593" s="287" t="s">
        <v>15</v>
      </c>
      <c r="F1593" s="362">
        <v>43707</v>
      </c>
      <c r="G1593" s="363" t="s">
        <v>8890</v>
      </c>
      <c r="H1593" s="363" t="s">
        <v>1705</v>
      </c>
      <c r="I1593" s="364">
        <v>58.17</v>
      </c>
      <c r="J1593" s="364">
        <v>139</v>
      </c>
      <c r="K1593" s="363" t="s">
        <v>438</v>
      </c>
      <c r="L1593" s="292">
        <v>54.97</v>
      </c>
      <c r="M1593" s="293" t="s">
        <v>1706</v>
      </c>
      <c r="N1593" s="293" t="s">
        <v>1707</v>
      </c>
      <c r="O1593" s="294" t="s">
        <v>12</v>
      </c>
      <c r="P1593" s="295">
        <v>0.75147149999999996</v>
      </c>
      <c r="Q1593" s="295" t="s">
        <v>395</v>
      </c>
      <c r="R1593" s="296">
        <v>0</v>
      </c>
      <c r="S1593" s="365">
        <v>2.5700978748354592E-3</v>
      </c>
      <c r="T1593" s="365">
        <v>2.7257520290238655E-3</v>
      </c>
      <c r="U1593" s="365">
        <v>0.9428949689733338</v>
      </c>
      <c r="V1593" s="366"/>
      <c r="W1593" s="295"/>
      <c r="X1593" s="295"/>
      <c r="Y1593" s="295"/>
      <c r="Z1593" s="313"/>
      <c r="AA1593" s="313"/>
      <c r="AB1593" s="301"/>
      <c r="AC1593" s="295"/>
    </row>
    <row r="1594" spans="1:29" ht="15">
      <c r="A1594" s="247" t="s">
        <v>176</v>
      </c>
      <c r="B1594" s="287" t="s">
        <v>11371</v>
      </c>
      <c r="C1594" s="287" t="s">
        <v>5023</v>
      </c>
      <c r="D1594" s="305">
        <v>42</v>
      </c>
      <c r="E1594" s="287" t="s">
        <v>15</v>
      </c>
      <c r="F1594" s="362">
        <v>43707</v>
      </c>
      <c r="G1594" s="363" t="s">
        <v>8890</v>
      </c>
      <c r="H1594" s="363" t="s">
        <v>1710</v>
      </c>
      <c r="I1594" s="364">
        <v>55.76</v>
      </c>
      <c r="J1594" s="364">
        <v>8</v>
      </c>
      <c r="K1594" s="363" t="s">
        <v>438</v>
      </c>
      <c r="L1594" s="292">
        <v>123.75</v>
      </c>
      <c r="M1594" s="293" t="s">
        <v>1711</v>
      </c>
      <c r="N1594" s="293" t="s">
        <v>1712</v>
      </c>
      <c r="O1594" s="294" t="s">
        <v>12</v>
      </c>
      <c r="P1594" s="295">
        <v>-1.0079205</v>
      </c>
      <c r="Q1594" s="295" t="s">
        <v>399</v>
      </c>
      <c r="R1594" s="296">
        <v>0</v>
      </c>
      <c r="S1594" s="365">
        <v>8.5010647294660197E-3</v>
      </c>
      <c r="T1594" s="365">
        <v>4.7781462729996017E-3</v>
      </c>
      <c r="U1594" s="365">
        <v>1.7791553970425569</v>
      </c>
      <c r="V1594" s="366"/>
      <c r="W1594" s="295"/>
      <c r="X1594" s="295"/>
      <c r="Y1594" s="295"/>
      <c r="Z1594" s="313"/>
      <c r="AA1594" s="313"/>
      <c r="AB1594" s="301"/>
      <c r="AC1594" s="295"/>
    </row>
    <row r="1595" spans="1:29" ht="15">
      <c r="A1595" s="247" t="s">
        <v>176</v>
      </c>
      <c r="B1595" s="287" t="s">
        <v>11372</v>
      </c>
      <c r="C1595" s="287" t="s">
        <v>5026</v>
      </c>
      <c r="D1595" s="305">
        <v>43</v>
      </c>
      <c r="E1595" s="287" t="s">
        <v>15</v>
      </c>
      <c r="F1595" s="362">
        <v>43707</v>
      </c>
      <c r="G1595" s="363" t="s">
        <v>8890</v>
      </c>
      <c r="H1595" s="363" t="s">
        <v>5629</v>
      </c>
      <c r="I1595" s="364">
        <v>48</v>
      </c>
      <c r="J1595" s="364">
        <v>8</v>
      </c>
      <c r="K1595" s="363" t="s">
        <v>438</v>
      </c>
      <c r="L1595" s="292">
        <v>161.72</v>
      </c>
      <c r="M1595" s="293" t="s">
        <v>5630</v>
      </c>
      <c r="N1595" s="293" t="s">
        <v>5631</v>
      </c>
      <c r="O1595" s="294" t="s">
        <v>12</v>
      </c>
      <c r="P1595" s="295">
        <v>-7.4404773999999998</v>
      </c>
      <c r="Q1595" s="295" t="s">
        <v>395</v>
      </c>
      <c r="R1595" s="296">
        <v>0</v>
      </c>
      <c r="S1595" s="365">
        <v>1.3038817663474831E-3</v>
      </c>
      <c r="T1595" s="365">
        <v>3.8034949183667548E-3</v>
      </c>
      <c r="U1595" s="365">
        <v>0.34281149162344043</v>
      </c>
      <c r="V1595" s="366"/>
      <c r="W1595" s="295"/>
      <c r="X1595" s="295"/>
      <c r="Y1595" s="295"/>
      <c r="Z1595" s="313"/>
      <c r="AA1595" s="313"/>
      <c r="AB1595" s="301"/>
      <c r="AC1595" s="295"/>
    </row>
    <row r="1596" spans="1:29" ht="15">
      <c r="A1596" s="247" t="s">
        <v>176</v>
      </c>
      <c r="B1596" s="287" t="s">
        <v>9830</v>
      </c>
      <c r="C1596" s="287" t="s">
        <v>5029</v>
      </c>
      <c r="D1596" s="305">
        <v>44</v>
      </c>
      <c r="E1596" s="287" t="s">
        <v>15</v>
      </c>
      <c r="F1596" s="362">
        <v>43707</v>
      </c>
      <c r="G1596" s="363" t="s">
        <v>8890</v>
      </c>
      <c r="H1596" s="363" t="s">
        <v>1715</v>
      </c>
      <c r="I1596" s="364">
        <v>141.30000000000001</v>
      </c>
      <c r="J1596" s="364">
        <v>34</v>
      </c>
      <c r="K1596" s="363" t="s">
        <v>438</v>
      </c>
      <c r="L1596" s="292">
        <v>118.66</v>
      </c>
      <c r="M1596" s="293" t="s">
        <v>1716</v>
      </c>
      <c r="N1596" s="293" t="s">
        <v>1717</v>
      </c>
      <c r="O1596" s="294" t="s">
        <v>12</v>
      </c>
      <c r="P1596" s="295">
        <v>-0.67799089999999995</v>
      </c>
      <c r="Q1596" s="295" t="s">
        <v>408</v>
      </c>
      <c r="R1596" s="296">
        <v>0</v>
      </c>
      <c r="S1596" s="365">
        <v>2.6990980802316972E-3</v>
      </c>
      <c r="T1596" s="365">
        <v>3.2863200101188304E-3</v>
      </c>
      <c r="U1596" s="365">
        <v>0.82131322327739475</v>
      </c>
      <c r="V1596" s="366"/>
      <c r="W1596" s="295"/>
      <c r="X1596" s="295"/>
      <c r="Y1596" s="295"/>
      <c r="Z1596" s="313"/>
      <c r="AA1596" s="313"/>
      <c r="AB1596" s="301"/>
      <c r="AC1596" s="295"/>
    </row>
    <row r="1597" spans="1:29" ht="15">
      <c r="A1597" s="247" t="s">
        <v>176</v>
      </c>
      <c r="B1597" s="287" t="s">
        <v>11373</v>
      </c>
      <c r="C1597" s="287" t="s">
        <v>5032</v>
      </c>
      <c r="D1597" s="305">
        <v>45</v>
      </c>
      <c r="E1597" s="287" t="s">
        <v>15</v>
      </c>
      <c r="F1597" s="362">
        <v>43707</v>
      </c>
      <c r="G1597" s="363" t="s">
        <v>8890</v>
      </c>
      <c r="H1597" s="363" t="s">
        <v>1525</v>
      </c>
      <c r="I1597" s="364">
        <v>57.12</v>
      </c>
      <c r="J1597" s="364">
        <v>7</v>
      </c>
      <c r="K1597" s="363" t="s">
        <v>438</v>
      </c>
      <c r="L1597" s="292">
        <v>180.02</v>
      </c>
      <c r="M1597" s="293" t="s">
        <v>1526</v>
      </c>
      <c r="N1597" s="293" t="s">
        <v>1527</v>
      </c>
      <c r="O1597" s="294" t="s">
        <v>12</v>
      </c>
      <c r="P1597" s="295">
        <v>8.0422519999999995</v>
      </c>
      <c r="Q1597" s="295" t="s">
        <v>456</v>
      </c>
      <c r="R1597" s="296">
        <v>0</v>
      </c>
      <c r="S1597" s="365">
        <v>4.9945346406990981E-3</v>
      </c>
      <c r="T1597" s="365">
        <v>1.9538151075418836E-3</v>
      </c>
      <c r="U1597" s="365">
        <v>2.556298506148198</v>
      </c>
      <c r="V1597" s="366"/>
      <c r="W1597" s="295"/>
      <c r="X1597" s="295"/>
      <c r="Y1597" s="295"/>
      <c r="Z1597" s="313"/>
      <c r="AA1597" s="313"/>
      <c r="AB1597" s="301"/>
      <c r="AC1597" s="295"/>
    </row>
    <row r="1598" spans="1:29" ht="15">
      <c r="A1598" s="247" t="s">
        <v>176</v>
      </c>
      <c r="B1598" s="287" t="s">
        <v>11374</v>
      </c>
      <c r="C1598" s="287" t="s">
        <v>5034</v>
      </c>
      <c r="D1598" s="305">
        <v>46</v>
      </c>
      <c r="E1598" s="287" t="s">
        <v>15</v>
      </c>
      <c r="F1598" s="362">
        <v>43707</v>
      </c>
      <c r="G1598" s="363" t="s">
        <v>8890</v>
      </c>
      <c r="H1598" s="363" t="s">
        <v>1223</v>
      </c>
      <c r="I1598" s="364">
        <v>52.46</v>
      </c>
      <c r="J1598" s="364">
        <v>2</v>
      </c>
      <c r="K1598" s="363" t="s">
        <v>438</v>
      </c>
      <c r="L1598" s="292">
        <v>60.47</v>
      </c>
      <c r="M1598" s="293" t="s">
        <v>1224</v>
      </c>
      <c r="N1598" s="293" t="s">
        <v>1225</v>
      </c>
      <c r="O1598" s="294" t="s">
        <v>12</v>
      </c>
      <c r="P1598" s="295">
        <v>-5.9856949999999998</v>
      </c>
      <c r="Q1598" s="295" t="s">
        <v>447</v>
      </c>
      <c r="R1598" s="296">
        <v>0</v>
      </c>
      <c r="S1598" s="365">
        <v>1.4791993881495829E-5</v>
      </c>
      <c r="T1598" s="365">
        <v>4.3222898952958424E-4</v>
      </c>
      <c r="U1598" s="365">
        <v>3.4222586267512213E-2</v>
      </c>
      <c r="V1598" s="366"/>
      <c r="W1598" s="295"/>
      <c r="X1598" s="295"/>
      <c r="Y1598" s="295"/>
      <c r="Z1598" s="313"/>
      <c r="AA1598" s="313"/>
      <c r="AB1598" s="301"/>
      <c r="AC1598" s="295"/>
    </row>
    <row r="1599" spans="1:29" ht="15">
      <c r="A1599" s="247" t="s">
        <v>176</v>
      </c>
      <c r="B1599" s="287" t="s">
        <v>11375</v>
      </c>
      <c r="C1599" s="287" t="s">
        <v>5036</v>
      </c>
      <c r="D1599" s="305">
        <v>47</v>
      </c>
      <c r="E1599" s="287" t="s">
        <v>15</v>
      </c>
      <c r="F1599" s="362">
        <v>43707</v>
      </c>
      <c r="G1599" s="363" t="s">
        <v>8890</v>
      </c>
      <c r="H1599" s="363" t="s">
        <v>1530</v>
      </c>
      <c r="I1599" s="364">
        <v>45.79</v>
      </c>
      <c r="J1599" s="364">
        <v>2</v>
      </c>
      <c r="K1599" s="363" t="s">
        <v>438</v>
      </c>
      <c r="L1599" s="292">
        <v>211.89</v>
      </c>
      <c r="M1599" s="293" t="s">
        <v>1531</v>
      </c>
      <c r="N1599" s="293" t="s">
        <v>1532</v>
      </c>
      <c r="O1599" s="294" t="s">
        <v>12</v>
      </c>
      <c r="P1599" s="295">
        <v>0.63165426000000002</v>
      </c>
      <c r="Q1599" s="295" t="s">
        <v>447</v>
      </c>
      <c r="R1599" s="296">
        <v>0</v>
      </c>
      <c r="S1599" s="365">
        <v>1.2751323038356658E-4</v>
      </c>
      <c r="T1599" s="365">
        <v>6.028779174708129E-4</v>
      </c>
      <c r="U1599" s="365">
        <v>0.21150754852410045</v>
      </c>
      <c r="V1599" s="366"/>
      <c r="W1599" s="295"/>
      <c r="X1599" s="295"/>
      <c r="Y1599" s="295"/>
      <c r="Z1599" s="313"/>
      <c r="AA1599" s="313"/>
      <c r="AB1599" s="301"/>
      <c r="AC1599" s="295"/>
    </row>
    <row r="1600" spans="1:29" ht="15">
      <c r="A1600" s="247" t="s">
        <v>176</v>
      </c>
      <c r="B1600" s="287" t="s">
        <v>9606</v>
      </c>
      <c r="C1600" s="287" t="s">
        <v>5038</v>
      </c>
      <c r="D1600" s="305">
        <v>48</v>
      </c>
      <c r="E1600" s="287" t="s">
        <v>15</v>
      </c>
      <c r="F1600" s="362">
        <v>43707</v>
      </c>
      <c r="G1600" s="363" t="s">
        <v>8890</v>
      </c>
      <c r="H1600" s="363" t="s">
        <v>1733</v>
      </c>
      <c r="I1600" s="364">
        <v>62.77</v>
      </c>
      <c r="J1600" s="364">
        <v>37</v>
      </c>
      <c r="K1600" s="363" t="s">
        <v>438</v>
      </c>
      <c r="L1600" s="292">
        <v>126.42</v>
      </c>
      <c r="M1600" s="293" t="s">
        <v>1734</v>
      </c>
      <c r="N1600" s="293" t="s">
        <v>1735</v>
      </c>
      <c r="O1600" s="294" t="s">
        <v>12</v>
      </c>
      <c r="P1600" s="295">
        <v>10.035682</v>
      </c>
      <c r="Q1600" s="295" t="s">
        <v>280</v>
      </c>
      <c r="R1600" s="296">
        <v>0</v>
      </c>
      <c r="S1600" s="365">
        <v>3.3332882540818396E-3</v>
      </c>
      <c r="T1600" s="365">
        <v>2.4940630284429805E-3</v>
      </c>
      <c r="U1600" s="365">
        <v>1.3364891809341239</v>
      </c>
      <c r="V1600" s="366"/>
      <c r="W1600" s="295"/>
      <c r="X1600" s="295"/>
      <c r="Y1600" s="295"/>
      <c r="Z1600" s="313"/>
      <c r="AA1600" s="313"/>
      <c r="AB1600" s="301"/>
      <c r="AC1600" s="295"/>
    </row>
    <row r="1601" spans="1:29" ht="15">
      <c r="A1601" s="247" t="s">
        <v>176</v>
      </c>
      <c r="B1601" s="287" t="s">
        <v>11376</v>
      </c>
      <c r="C1601" s="287" t="s">
        <v>5040</v>
      </c>
      <c r="D1601" s="305">
        <v>49</v>
      </c>
      <c r="E1601" s="287" t="s">
        <v>15</v>
      </c>
      <c r="F1601" s="362">
        <v>43707</v>
      </c>
      <c r="G1601" s="363" t="s">
        <v>8890</v>
      </c>
      <c r="H1601" s="363" t="s">
        <v>779</v>
      </c>
      <c r="I1601" s="364">
        <v>75.14</v>
      </c>
      <c r="J1601" s="364">
        <v>41</v>
      </c>
      <c r="K1601" s="363" t="s">
        <v>438</v>
      </c>
      <c r="L1601" s="292">
        <v>96.27</v>
      </c>
      <c r="M1601" s="293" t="s">
        <v>780</v>
      </c>
      <c r="N1601" s="293" t="s">
        <v>781</v>
      </c>
      <c r="O1601" s="294" t="s">
        <v>12</v>
      </c>
      <c r="P1601" s="295">
        <v>-7.0214452999999999</v>
      </c>
      <c r="Q1601" s="295" t="s">
        <v>280</v>
      </c>
      <c r="R1601" s="296">
        <v>0</v>
      </c>
      <c r="S1601" s="365">
        <v>1.5335507061770861E-4</v>
      </c>
      <c r="T1601" s="365">
        <v>3.715779196611948E-4</v>
      </c>
      <c r="U1601" s="365">
        <v>0.41271308789698252</v>
      </c>
      <c r="V1601" s="366"/>
      <c r="W1601" s="295"/>
      <c r="X1601" s="295"/>
      <c r="Y1601" s="295"/>
      <c r="Z1601" s="313"/>
      <c r="AA1601" s="313"/>
      <c r="AB1601" s="301"/>
      <c r="AC1601" s="295"/>
    </row>
    <row r="1602" spans="1:29" ht="15">
      <c r="A1602" s="247" t="s">
        <v>176</v>
      </c>
      <c r="B1602" s="287" t="s">
        <v>9611</v>
      </c>
      <c r="C1602" s="287" t="s">
        <v>5042</v>
      </c>
      <c r="D1602" s="305">
        <v>50</v>
      </c>
      <c r="E1602" s="287" t="s">
        <v>15</v>
      </c>
      <c r="F1602" s="362">
        <v>43707</v>
      </c>
      <c r="G1602" s="363" t="s">
        <v>8890</v>
      </c>
      <c r="H1602" s="363" t="s">
        <v>800</v>
      </c>
      <c r="I1602" s="364">
        <v>105.14</v>
      </c>
      <c r="J1602" s="364">
        <v>29</v>
      </c>
      <c r="K1602" s="363" t="s">
        <v>438</v>
      </c>
      <c r="L1602" s="292">
        <v>50.21</v>
      </c>
      <c r="M1602" s="293" t="s">
        <v>801</v>
      </c>
      <c r="N1602" s="293" t="s">
        <v>802</v>
      </c>
      <c r="O1602" s="294" t="s">
        <v>12</v>
      </c>
      <c r="P1602" s="295">
        <v>8.4215049999999998</v>
      </c>
      <c r="Q1602" s="295" t="s">
        <v>280</v>
      </c>
      <c r="R1602" s="296">
        <v>0</v>
      </c>
      <c r="S1602" s="365">
        <v>1.4285049559201869E-5</v>
      </c>
      <c r="T1602" s="365">
        <v>5.0045452084668317E-4</v>
      </c>
      <c r="U1602" s="365">
        <v>2.8544151294775031E-2</v>
      </c>
      <c r="V1602" s="366"/>
      <c r="W1602" s="295"/>
      <c r="X1602" s="295"/>
      <c r="Y1602" s="295"/>
      <c r="Z1602" s="313"/>
      <c r="AA1602" s="313"/>
      <c r="AB1602" s="301"/>
      <c r="AC1602" s="295"/>
    </row>
    <row r="1603" spans="1:29" ht="15">
      <c r="A1603" s="247" t="s">
        <v>176</v>
      </c>
      <c r="B1603" s="287" t="s">
        <v>9615</v>
      </c>
      <c r="C1603" s="287" t="s">
        <v>5044</v>
      </c>
      <c r="D1603" s="305">
        <v>1</v>
      </c>
      <c r="E1603" s="287" t="s">
        <v>16</v>
      </c>
      <c r="F1603" s="362">
        <v>43707</v>
      </c>
      <c r="G1603" s="363" t="s">
        <v>8894</v>
      </c>
      <c r="H1603" s="363" t="s">
        <v>3150</v>
      </c>
      <c r="I1603" s="364">
        <v>121.41</v>
      </c>
      <c r="J1603" s="364">
        <v>78</v>
      </c>
      <c r="K1603" s="363" t="s">
        <v>438</v>
      </c>
      <c r="L1603" s="292">
        <v>65.739999999999995</v>
      </c>
      <c r="M1603" s="293" t="s">
        <v>3151</v>
      </c>
      <c r="N1603" s="293" t="s">
        <v>3152</v>
      </c>
      <c r="O1603" s="294" t="s">
        <v>12</v>
      </c>
      <c r="P1603" s="295">
        <v>-1.3209343</v>
      </c>
      <c r="Q1603" s="295" t="s">
        <v>280</v>
      </c>
      <c r="R1603" s="296">
        <v>0</v>
      </c>
      <c r="S1603" s="365">
        <v>3.2574781584940628E-3</v>
      </c>
      <c r="T1603" s="365">
        <v>4.1290501860428352E-3</v>
      </c>
      <c r="U1603" s="365">
        <v>0.78891706608582968</v>
      </c>
      <c r="V1603" s="366"/>
      <c r="W1603" s="295"/>
      <c r="X1603" s="295"/>
      <c r="Y1603" s="295"/>
      <c r="Z1603" s="313"/>
      <c r="AA1603" s="313"/>
      <c r="AB1603" s="301"/>
      <c r="AC1603" s="295"/>
    </row>
    <row r="1604" spans="1:29" ht="15">
      <c r="A1604" s="247" t="s">
        <v>176</v>
      </c>
      <c r="B1604" s="287" t="s">
        <v>9616</v>
      </c>
      <c r="C1604" s="287" t="s">
        <v>5046</v>
      </c>
      <c r="D1604" s="305">
        <v>2</v>
      </c>
      <c r="E1604" s="287" t="s">
        <v>16</v>
      </c>
      <c r="F1604" s="362">
        <v>43707</v>
      </c>
      <c r="G1604" s="363" t="s">
        <v>8894</v>
      </c>
      <c r="H1604" s="363" t="s">
        <v>3440</v>
      </c>
      <c r="I1604" s="364">
        <v>124.15</v>
      </c>
      <c r="J1604" s="364">
        <v>114</v>
      </c>
      <c r="K1604" s="363" t="s">
        <v>438</v>
      </c>
      <c r="L1604" s="292">
        <v>43.74</v>
      </c>
      <c r="M1604" s="293" t="s">
        <v>3441</v>
      </c>
      <c r="N1604" s="293" t="s">
        <v>3442</v>
      </c>
      <c r="O1604" s="294" t="s">
        <v>12</v>
      </c>
      <c r="P1604" s="295">
        <v>-7.0745649999999998</v>
      </c>
      <c r="Q1604" s="295" t="s">
        <v>404</v>
      </c>
      <c r="R1604" s="296">
        <v>0</v>
      </c>
      <c r="S1604" s="365">
        <v>2.9094095620287998E-3</v>
      </c>
      <c r="T1604" s="365">
        <v>3.6761947352467162E-3</v>
      </c>
      <c r="U1604" s="365">
        <v>0.79141878261613474</v>
      </c>
      <c r="V1604" s="366"/>
      <c r="W1604" s="295"/>
      <c r="X1604" s="295"/>
      <c r="Y1604" s="295"/>
      <c r="Z1604" s="313"/>
      <c r="AA1604" s="313"/>
      <c r="AB1604" s="301"/>
      <c r="AC1604" s="295"/>
    </row>
    <row r="1605" spans="1:29" ht="15">
      <c r="A1605" s="247" t="s">
        <v>176</v>
      </c>
      <c r="B1605" s="287" t="s">
        <v>11377</v>
      </c>
      <c r="C1605" s="287" t="s">
        <v>5048</v>
      </c>
      <c r="D1605" s="305">
        <v>3</v>
      </c>
      <c r="E1605" s="287" t="s">
        <v>16</v>
      </c>
      <c r="F1605" s="362">
        <v>43707</v>
      </c>
      <c r="G1605" s="363" t="s">
        <v>8894</v>
      </c>
      <c r="H1605" s="363" t="s">
        <v>2838</v>
      </c>
      <c r="I1605" s="364">
        <v>95.13</v>
      </c>
      <c r="J1605" s="364">
        <v>43</v>
      </c>
      <c r="K1605" s="363" t="s">
        <v>438</v>
      </c>
      <c r="L1605" s="292">
        <v>26.31</v>
      </c>
      <c r="M1605" s="293" t="s">
        <v>2839</v>
      </c>
      <c r="N1605" s="293" t="s">
        <v>2840</v>
      </c>
      <c r="O1605" s="294" t="s">
        <v>12</v>
      </c>
      <c r="P1605" s="295">
        <v>-13.765979</v>
      </c>
      <c r="Q1605" s="295" t="s">
        <v>280</v>
      </c>
      <c r="R1605" s="296">
        <v>0</v>
      </c>
      <c r="S1605" s="365">
        <v>9.4120902589821471E-4</v>
      </c>
      <c r="T1605" s="365">
        <v>4.2608492192363202E-4</v>
      </c>
      <c r="U1605" s="365">
        <v>2.2089705067453886</v>
      </c>
      <c r="V1605" s="366"/>
      <c r="W1605" s="295"/>
      <c r="X1605" s="295"/>
      <c r="Y1605" s="295"/>
      <c r="Z1605" s="313"/>
      <c r="AA1605" s="313"/>
      <c r="AB1605" s="301"/>
      <c r="AC1605" s="295"/>
    </row>
    <row r="1606" spans="1:29" ht="15">
      <c r="A1606" s="247" t="s">
        <v>176</v>
      </c>
      <c r="B1606" s="287" t="s">
        <v>11378</v>
      </c>
      <c r="C1606" s="287" t="s">
        <v>5050</v>
      </c>
      <c r="D1606" s="305">
        <v>4</v>
      </c>
      <c r="E1606" s="287" t="s">
        <v>16</v>
      </c>
      <c r="F1606" s="362">
        <v>43707</v>
      </c>
      <c r="G1606" s="363" t="s">
        <v>8894</v>
      </c>
      <c r="H1606" s="363" t="s">
        <v>1568</v>
      </c>
      <c r="I1606" s="364">
        <v>135.49</v>
      </c>
      <c r="J1606" s="364">
        <v>15</v>
      </c>
      <c r="K1606" s="363" t="s">
        <v>438</v>
      </c>
      <c r="L1606" s="292">
        <v>24.22</v>
      </c>
      <c r="M1606" s="293" t="s">
        <v>1569</v>
      </c>
      <c r="N1606" s="293" t="s">
        <v>1570</v>
      </c>
      <c r="O1606" s="294" t="s">
        <v>12</v>
      </c>
      <c r="P1606" s="295">
        <v>-12.531603</v>
      </c>
      <c r="Q1606" s="295" t="s">
        <v>408</v>
      </c>
      <c r="R1606" s="296">
        <v>0</v>
      </c>
      <c r="S1606" s="365">
        <v>3.701005019145013E-5</v>
      </c>
      <c r="T1606" s="365">
        <v>2.2989420242246658E-4</v>
      </c>
      <c r="U1606" s="365">
        <v>0.16098731417088269</v>
      </c>
      <c r="V1606" s="366"/>
      <c r="W1606" s="295"/>
      <c r="X1606" s="295"/>
      <c r="Y1606" s="295"/>
      <c r="Z1606" s="313"/>
      <c r="AA1606" s="313"/>
      <c r="AB1606" s="301"/>
      <c r="AC1606" s="295"/>
    </row>
    <row r="1607" spans="1:29" ht="15">
      <c r="A1607" s="247" t="s">
        <v>176</v>
      </c>
      <c r="B1607" s="287" t="s">
        <v>9617</v>
      </c>
      <c r="C1607" s="287" t="s">
        <v>5052</v>
      </c>
      <c r="D1607" s="305">
        <v>5</v>
      </c>
      <c r="E1607" s="287" t="s">
        <v>16</v>
      </c>
      <c r="F1607" s="362">
        <v>43707</v>
      </c>
      <c r="G1607" s="363" t="s">
        <v>8894</v>
      </c>
      <c r="H1607" s="363" t="s">
        <v>537</v>
      </c>
      <c r="I1607" s="364">
        <v>933.07</v>
      </c>
      <c r="J1607" s="364">
        <v>127</v>
      </c>
      <c r="K1607" s="363" t="s">
        <v>438</v>
      </c>
      <c r="L1607" s="292">
        <v>364.09</v>
      </c>
      <c r="M1607" s="293" t="s">
        <v>538</v>
      </c>
      <c r="N1607" s="293" t="s">
        <v>539</v>
      </c>
      <c r="O1607" s="294" t="s">
        <v>12</v>
      </c>
      <c r="P1607" s="295">
        <v>6.7149279999999996</v>
      </c>
      <c r="Q1607" s="295" t="s">
        <v>395</v>
      </c>
      <c r="R1607" s="296">
        <v>0</v>
      </c>
      <c r="S1607" s="365">
        <v>1.1574562989879748E-2</v>
      </c>
      <c r="T1607" s="365">
        <v>7.8867805456867349E-3</v>
      </c>
      <c r="U1607" s="365">
        <v>1.4675903460011772</v>
      </c>
      <c r="V1607" s="366"/>
      <c r="W1607" s="295"/>
      <c r="X1607" s="295"/>
      <c r="Y1607" s="295"/>
      <c r="Z1607" s="313"/>
      <c r="AA1607" s="313"/>
      <c r="AB1607" s="301"/>
      <c r="AC1607" s="295"/>
    </row>
    <row r="1608" spans="1:29" ht="15">
      <c r="A1608" s="247" t="s">
        <v>176</v>
      </c>
      <c r="B1608" s="287" t="s">
        <v>11379</v>
      </c>
      <c r="C1608" s="287" t="s">
        <v>5054</v>
      </c>
      <c r="D1608" s="305">
        <v>6</v>
      </c>
      <c r="E1608" s="287" t="s">
        <v>16</v>
      </c>
      <c r="F1608" s="362">
        <v>43707</v>
      </c>
      <c r="G1608" s="363" t="s">
        <v>8894</v>
      </c>
      <c r="H1608" s="363" t="s">
        <v>1580</v>
      </c>
      <c r="I1608" s="364">
        <v>50.33</v>
      </c>
      <c r="J1608" s="364">
        <v>27</v>
      </c>
      <c r="K1608" s="363" t="s">
        <v>438</v>
      </c>
      <c r="L1608" s="292">
        <v>58.99</v>
      </c>
      <c r="M1608" s="293" t="s">
        <v>1581</v>
      </c>
      <c r="N1608" s="293" t="s">
        <v>1582</v>
      </c>
      <c r="O1608" s="294" t="s">
        <v>12</v>
      </c>
      <c r="P1608" s="295">
        <v>7.6263430000000003</v>
      </c>
      <c r="Q1608" s="295" t="s">
        <v>404</v>
      </c>
      <c r="R1608" s="296">
        <v>0</v>
      </c>
      <c r="S1608" s="365">
        <v>4.1399424390674324E-5</v>
      </c>
      <c r="T1608" s="365">
        <v>4.0453574337401174E-4</v>
      </c>
      <c r="U1608" s="365">
        <v>0.1023381124381849</v>
      </c>
      <c r="V1608" s="366"/>
      <c r="W1608" s="295"/>
      <c r="X1608" s="295"/>
      <c r="Y1608" s="295"/>
      <c r="Z1608" s="313"/>
      <c r="AA1608" s="313"/>
      <c r="AB1608" s="301"/>
      <c r="AC1608" s="295"/>
    </row>
    <row r="1609" spans="1:29" ht="15">
      <c r="A1609" s="247" t="s">
        <v>176</v>
      </c>
      <c r="B1609" s="287" t="s">
        <v>11380</v>
      </c>
      <c r="C1609" s="287" t="s">
        <v>5056</v>
      </c>
      <c r="D1609" s="305">
        <v>7</v>
      </c>
      <c r="E1609" s="287" t="s">
        <v>16</v>
      </c>
      <c r="F1609" s="362">
        <v>43707</v>
      </c>
      <c r="G1609" s="363" t="s">
        <v>8894</v>
      </c>
      <c r="H1609" s="363" t="s">
        <v>2414</v>
      </c>
      <c r="I1609" s="364">
        <v>50.49</v>
      </c>
      <c r="J1609" s="364">
        <v>30</v>
      </c>
      <c r="K1609" s="363" t="s">
        <v>438</v>
      </c>
      <c r="L1609" s="292">
        <v>119.16</v>
      </c>
      <c r="M1609" s="293" t="s">
        <v>2415</v>
      </c>
      <c r="N1609" s="293" t="s">
        <v>2416</v>
      </c>
      <c r="O1609" s="294" t="s">
        <v>12</v>
      </c>
      <c r="P1609" s="295">
        <v>9.0110779999999995</v>
      </c>
      <c r="Q1609" s="295" t="s">
        <v>280</v>
      </c>
      <c r="R1609" s="296">
        <v>0</v>
      </c>
      <c r="S1609" s="365">
        <v>7.0410089190929895E-5</v>
      </c>
      <c r="T1609" s="365">
        <v>5.6684168806591718E-4</v>
      </c>
      <c r="U1609" s="365">
        <v>0.12421473344907195</v>
      </c>
      <c r="V1609" s="366"/>
      <c r="W1609" s="295"/>
      <c r="X1609" s="295"/>
      <c r="Y1609" s="295"/>
      <c r="Z1609" s="313"/>
      <c r="AA1609" s="313"/>
      <c r="AB1609" s="301"/>
      <c r="AC1609" s="295"/>
    </row>
    <row r="1610" spans="1:29" ht="15">
      <c r="A1610" s="247" t="s">
        <v>176</v>
      </c>
      <c r="B1610" s="287" t="s">
        <v>11381</v>
      </c>
      <c r="C1610" s="287" t="s">
        <v>5058</v>
      </c>
      <c r="D1610" s="305">
        <v>8</v>
      </c>
      <c r="E1610" s="287" t="s">
        <v>16</v>
      </c>
      <c r="F1610" s="362">
        <v>43707</v>
      </c>
      <c r="G1610" s="363" t="s">
        <v>8894</v>
      </c>
      <c r="H1610" s="363" t="s">
        <v>1600</v>
      </c>
      <c r="I1610" s="364">
        <v>236.57</v>
      </c>
      <c r="J1610" s="364">
        <v>13</v>
      </c>
      <c r="K1610" s="363" t="s">
        <v>438</v>
      </c>
      <c r="L1610" s="292">
        <v>158.16</v>
      </c>
      <c r="M1610" s="293" t="s">
        <v>1601</v>
      </c>
      <c r="N1610" s="293" t="s">
        <v>1602</v>
      </c>
      <c r="O1610" s="294" t="s">
        <v>12</v>
      </c>
      <c r="P1610" s="295">
        <v>-2.7306259000000002</v>
      </c>
      <c r="Q1610" s="295" t="s">
        <v>399</v>
      </c>
      <c r="R1610" s="296">
        <v>0</v>
      </c>
      <c r="S1610" s="365">
        <v>7.9522018893628417E-5</v>
      </c>
      <c r="T1610" s="365">
        <v>8.4085607844140427E-4</v>
      </c>
      <c r="U1610" s="365">
        <v>9.4572687208290152E-2</v>
      </c>
      <c r="V1610" s="366"/>
      <c r="W1610" s="295"/>
      <c r="X1610" s="295"/>
      <c r="Y1610" s="295"/>
      <c r="Z1610" s="313"/>
      <c r="AA1610" s="313"/>
      <c r="AB1610" s="301"/>
      <c r="AC1610" s="295"/>
    </row>
    <row r="1611" spans="1:29" ht="15">
      <c r="A1611" s="247" t="s">
        <v>176</v>
      </c>
      <c r="B1611" s="287" t="s">
        <v>9618</v>
      </c>
      <c r="C1611" s="287" t="s">
        <v>5060</v>
      </c>
      <c r="D1611" s="305">
        <v>9</v>
      </c>
      <c r="E1611" s="287" t="s">
        <v>16</v>
      </c>
      <c r="F1611" s="362">
        <v>43707</v>
      </c>
      <c r="G1611" s="363" t="s">
        <v>8894</v>
      </c>
      <c r="H1611" s="363" t="s">
        <v>3179</v>
      </c>
      <c r="I1611" s="364">
        <v>226.78</v>
      </c>
      <c r="J1611" s="364">
        <v>200</v>
      </c>
      <c r="K1611" s="363" t="s">
        <v>438</v>
      </c>
      <c r="L1611" s="292">
        <v>74.150000000000006</v>
      </c>
      <c r="M1611" s="293" t="s">
        <v>3180</v>
      </c>
      <c r="N1611" s="293" t="s">
        <v>3181</v>
      </c>
      <c r="O1611" s="294" t="s">
        <v>12</v>
      </c>
      <c r="P1611" s="295">
        <v>3.3593535000000001</v>
      </c>
      <c r="Q1611" s="295" t="s">
        <v>404</v>
      </c>
      <c r="R1611" s="296">
        <v>0</v>
      </c>
      <c r="S1611" s="365">
        <v>1.2876327742175192E-3</v>
      </c>
      <c r="T1611" s="365">
        <v>2.6254106524563124E-3</v>
      </c>
      <c r="U1611" s="365">
        <v>0.49045004560060756</v>
      </c>
      <c r="V1611" s="366"/>
      <c r="W1611" s="295"/>
      <c r="X1611" s="295"/>
      <c r="Y1611" s="295"/>
      <c r="Z1611" s="313"/>
      <c r="AA1611" s="313"/>
      <c r="AB1611" s="301"/>
      <c r="AC1611" s="295"/>
    </row>
    <row r="1612" spans="1:29" ht="15">
      <c r="A1612" s="247" t="s">
        <v>176</v>
      </c>
      <c r="B1612" s="287" t="s">
        <v>11382</v>
      </c>
      <c r="C1612" s="287" t="s">
        <v>5062</v>
      </c>
      <c r="D1612" s="305">
        <v>10</v>
      </c>
      <c r="E1612" s="287" t="s">
        <v>16</v>
      </c>
      <c r="F1612" s="362">
        <v>43707</v>
      </c>
      <c r="G1612" s="363" t="s">
        <v>8894</v>
      </c>
      <c r="H1612" s="363" t="s">
        <v>604</v>
      </c>
      <c r="I1612" s="364">
        <v>326.31</v>
      </c>
      <c r="J1612" s="364">
        <v>29</v>
      </c>
      <c r="K1612" s="363" t="s">
        <v>438</v>
      </c>
      <c r="L1612" s="292">
        <v>133.66999999999999</v>
      </c>
      <c r="M1612" s="293" t="s">
        <v>605</v>
      </c>
      <c r="N1612" s="293" t="s">
        <v>606</v>
      </c>
      <c r="O1612" s="294" t="s">
        <v>12</v>
      </c>
      <c r="P1612" s="295">
        <v>-4.0623006999999998</v>
      </c>
      <c r="Q1612" s="295" t="s">
        <v>408</v>
      </c>
      <c r="R1612" s="296">
        <v>0</v>
      </c>
      <c r="S1612" s="365">
        <v>3.2974993518166361E-4</v>
      </c>
      <c r="T1612" s="365">
        <v>4.9367737112941679E-4</v>
      </c>
      <c r="U1612" s="365">
        <v>0.66794622250413049</v>
      </c>
      <c r="V1612" s="366"/>
      <c r="W1612" s="295"/>
      <c r="X1612" s="295"/>
      <c r="Y1612" s="295"/>
      <c r="Z1612" s="313"/>
      <c r="AA1612" s="313"/>
      <c r="AB1612" s="301"/>
      <c r="AC1612" s="295"/>
    </row>
    <row r="1613" spans="1:29" ht="15">
      <c r="A1613" s="247" t="s">
        <v>176</v>
      </c>
      <c r="B1613" s="287" t="s">
        <v>9633</v>
      </c>
      <c r="C1613" s="287" t="s">
        <v>5064</v>
      </c>
      <c r="D1613" s="305">
        <v>11</v>
      </c>
      <c r="E1613" s="287" t="s">
        <v>16</v>
      </c>
      <c r="F1613" s="362">
        <v>43707</v>
      </c>
      <c r="G1613" s="363" t="s">
        <v>8894</v>
      </c>
      <c r="H1613" s="363" t="s">
        <v>7521</v>
      </c>
      <c r="I1613" s="364">
        <v>63.68</v>
      </c>
      <c r="J1613" s="364">
        <v>102</v>
      </c>
      <c r="K1613" s="363" t="s">
        <v>438</v>
      </c>
      <c r="L1613" s="292">
        <v>63.54</v>
      </c>
      <c r="M1613" s="293" t="s">
        <v>7522</v>
      </c>
      <c r="N1613" s="293" t="s">
        <v>7523</v>
      </c>
      <c r="O1613" s="294" t="s">
        <v>12</v>
      </c>
      <c r="P1613" s="295">
        <v>-3.0219733999999998</v>
      </c>
      <c r="Q1613" s="295" t="s">
        <v>447</v>
      </c>
      <c r="R1613" s="296">
        <v>0</v>
      </c>
      <c r="S1613" s="365">
        <v>3.5063366361742384E-3</v>
      </c>
      <c r="T1613" s="365">
        <v>3.3652427366025689E-3</v>
      </c>
      <c r="U1613" s="365">
        <v>1.0419268120058742</v>
      </c>
      <c r="V1613" s="366"/>
      <c r="W1613" s="295"/>
      <c r="X1613" s="295"/>
      <c r="Y1613" s="295"/>
      <c r="Z1613" s="313"/>
      <c r="AA1613" s="313"/>
      <c r="AB1613" s="301"/>
      <c r="AC1613" s="295"/>
    </row>
    <row r="1614" spans="1:29" ht="15">
      <c r="A1614" s="247" t="s">
        <v>176</v>
      </c>
      <c r="B1614" s="287" t="s">
        <v>9619</v>
      </c>
      <c r="C1614" s="287" t="s">
        <v>5066</v>
      </c>
      <c r="D1614" s="305">
        <v>12</v>
      </c>
      <c r="E1614" s="287" t="s">
        <v>16</v>
      </c>
      <c r="F1614" s="362">
        <v>43707</v>
      </c>
      <c r="G1614" s="363" t="s">
        <v>8894</v>
      </c>
      <c r="H1614" s="363" t="s">
        <v>1618</v>
      </c>
      <c r="I1614" s="364">
        <v>74.34</v>
      </c>
      <c r="J1614" s="364">
        <v>150</v>
      </c>
      <c r="K1614" s="363" t="s">
        <v>438</v>
      </c>
      <c r="L1614" s="292">
        <v>158.47999999999999</v>
      </c>
      <c r="M1614" s="293" t="s">
        <v>1619</v>
      </c>
      <c r="N1614" s="293" t="s">
        <v>1620</v>
      </c>
      <c r="O1614" s="294" t="s">
        <v>12</v>
      </c>
      <c r="P1614" s="295">
        <v>4.4417977000000004</v>
      </c>
      <c r="Q1614" s="295" t="s">
        <v>399</v>
      </c>
      <c r="R1614" s="296">
        <v>0</v>
      </c>
      <c r="S1614" s="365">
        <v>2.3558906364545452E-4</v>
      </c>
      <c r="T1614" s="365">
        <v>9.2608185222266032E-4</v>
      </c>
      <c r="U1614" s="365">
        <v>0.25439334879527603</v>
      </c>
      <c r="V1614" s="366"/>
      <c r="W1614" s="295"/>
      <c r="X1614" s="295"/>
      <c r="Y1614" s="295"/>
      <c r="Z1614" s="313"/>
      <c r="AA1614" s="313"/>
      <c r="AB1614" s="301"/>
      <c r="AC1614" s="295"/>
    </row>
    <row r="1615" spans="1:29" ht="15">
      <c r="A1615" s="247" t="s">
        <v>176</v>
      </c>
      <c r="B1615" s="287" t="s">
        <v>11383</v>
      </c>
      <c r="C1615" s="287" t="s">
        <v>5068</v>
      </c>
      <c r="D1615" s="305">
        <v>13</v>
      </c>
      <c r="E1615" s="287" t="s">
        <v>16</v>
      </c>
      <c r="F1615" s="362">
        <v>43707</v>
      </c>
      <c r="G1615" s="363" t="s">
        <v>8894</v>
      </c>
      <c r="H1615" s="363" t="s">
        <v>2051</v>
      </c>
      <c r="I1615" s="364">
        <v>148.85</v>
      </c>
      <c r="J1615" s="364">
        <v>42</v>
      </c>
      <c r="K1615" s="363" t="s">
        <v>438</v>
      </c>
      <c r="L1615" s="292">
        <v>227.91</v>
      </c>
      <c r="M1615" s="293" t="s">
        <v>2052</v>
      </c>
      <c r="N1615" s="293" t="s">
        <v>2053</v>
      </c>
      <c r="O1615" s="294" t="s">
        <v>12</v>
      </c>
      <c r="P1615" s="295">
        <v>6.6545009999999998</v>
      </c>
      <c r="Q1615" s="295" t="s">
        <v>395</v>
      </c>
      <c r="R1615" s="296">
        <v>0</v>
      </c>
      <c r="S1615" s="365">
        <v>1.104159963126068E-2</v>
      </c>
      <c r="T1615" s="365">
        <v>1.0130634730794478E-2</v>
      </c>
      <c r="U1615" s="365">
        <v>1.0899217990455334</v>
      </c>
      <c r="V1615" s="366"/>
      <c r="W1615" s="295"/>
      <c r="X1615" s="295"/>
      <c r="Y1615" s="295"/>
      <c r="Z1615" s="313"/>
      <c r="AA1615" s="313"/>
      <c r="AB1615" s="301"/>
      <c r="AC1615" s="295"/>
    </row>
    <row r="1616" spans="1:29" ht="15">
      <c r="A1616" s="247" t="s">
        <v>176</v>
      </c>
      <c r="B1616" s="287" t="s">
        <v>11384</v>
      </c>
      <c r="C1616" s="287" t="s">
        <v>5070</v>
      </c>
      <c r="D1616" s="305">
        <v>14</v>
      </c>
      <c r="E1616" s="287" t="s">
        <v>16</v>
      </c>
      <c r="F1616" s="362">
        <v>43707</v>
      </c>
      <c r="G1616" s="363" t="s">
        <v>8894</v>
      </c>
      <c r="H1616" s="363" t="s">
        <v>1136</v>
      </c>
      <c r="I1616" s="364">
        <v>603.85</v>
      </c>
      <c r="J1616" s="364">
        <v>32</v>
      </c>
      <c r="K1616" s="363" t="s">
        <v>438</v>
      </c>
      <c r="L1616" s="292">
        <v>289.74</v>
      </c>
      <c r="M1616" s="293" t="s">
        <v>1137</v>
      </c>
      <c r="N1616" s="293" t="s">
        <v>1138</v>
      </c>
      <c r="O1616" s="294" t="s">
        <v>12</v>
      </c>
      <c r="P1616" s="295">
        <v>2.7264713999999999</v>
      </c>
      <c r="Q1616" s="295" t="s">
        <v>408</v>
      </c>
      <c r="R1616" s="296">
        <v>0</v>
      </c>
      <c r="S1616" s="365">
        <v>2.7473346782033058E-4</v>
      </c>
      <c r="T1616" s="365">
        <v>9.8476225132576979E-4</v>
      </c>
      <c r="U1616" s="365">
        <v>0.27898456449814285</v>
      </c>
      <c r="V1616" s="366"/>
      <c r="W1616" s="295"/>
      <c r="X1616" s="295"/>
      <c r="Y1616" s="295"/>
      <c r="Z1616" s="313"/>
      <c r="AA1616" s="313"/>
      <c r="AB1616" s="301"/>
      <c r="AC1616" s="295"/>
    </row>
    <row r="1617" spans="1:29" ht="15">
      <c r="A1617" s="247" t="s">
        <v>176</v>
      </c>
      <c r="B1617" s="287" t="s">
        <v>9620</v>
      </c>
      <c r="C1617" s="287" t="s">
        <v>5072</v>
      </c>
      <c r="D1617" s="305">
        <v>15</v>
      </c>
      <c r="E1617" s="287" t="s">
        <v>16</v>
      </c>
      <c r="F1617" s="362">
        <v>43707</v>
      </c>
      <c r="G1617" s="363" t="s">
        <v>8894</v>
      </c>
      <c r="H1617" s="363" t="s">
        <v>632</v>
      </c>
      <c r="I1617" s="364">
        <v>69.819999999999993</v>
      </c>
      <c r="J1617" s="364">
        <v>126</v>
      </c>
      <c r="K1617" s="363" t="s">
        <v>438</v>
      </c>
      <c r="L1617" s="292">
        <v>135.53</v>
      </c>
      <c r="M1617" s="293" t="s">
        <v>633</v>
      </c>
      <c r="N1617" s="293" t="s">
        <v>634</v>
      </c>
      <c r="O1617" s="294" t="s">
        <v>12</v>
      </c>
      <c r="P1617" s="295">
        <v>-8.5739370000000008</v>
      </c>
      <c r="Q1617" s="295" t="s">
        <v>404</v>
      </c>
      <c r="R1617" s="296">
        <v>0</v>
      </c>
      <c r="S1617" s="365">
        <v>3.2983955444837747E-4</v>
      </c>
      <c r="T1617" s="365">
        <v>4.8639038560766654E-3</v>
      </c>
      <c r="U1617" s="365">
        <v>6.7813748833932236E-2</v>
      </c>
      <c r="V1617" s="366"/>
      <c r="W1617" s="295"/>
      <c r="X1617" s="295"/>
      <c r="Y1617" s="295"/>
      <c r="Z1617" s="313"/>
      <c r="AA1617" s="313"/>
      <c r="AB1617" s="301"/>
      <c r="AC1617" s="295"/>
    </row>
    <row r="1618" spans="1:29" ht="15">
      <c r="A1618" s="247" t="s">
        <v>176</v>
      </c>
      <c r="B1618" s="287" t="s">
        <v>11385</v>
      </c>
      <c r="C1618" s="287" t="s">
        <v>5074</v>
      </c>
      <c r="D1618" s="305">
        <v>16</v>
      </c>
      <c r="E1618" s="287" t="s">
        <v>16</v>
      </c>
      <c r="F1618" s="362">
        <v>43707</v>
      </c>
      <c r="G1618" s="363" t="s">
        <v>8894</v>
      </c>
      <c r="H1618" s="363" t="s">
        <v>1143</v>
      </c>
      <c r="I1618" s="364">
        <v>46</v>
      </c>
      <c r="J1618" s="364">
        <v>13</v>
      </c>
      <c r="K1618" s="363" t="s">
        <v>438</v>
      </c>
      <c r="L1618" s="292">
        <v>288.36</v>
      </c>
      <c r="M1618" s="293" t="s">
        <v>1144</v>
      </c>
      <c r="N1618" s="293" t="s">
        <v>1145</v>
      </c>
      <c r="O1618" s="294" t="s">
        <v>12</v>
      </c>
      <c r="P1618" s="295">
        <v>3.9847016000000002</v>
      </c>
      <c r="Q1618" s="295" t="s">
        <v>408</v>
      </c>
      <c r="R1618" s="296">
        <v>0</v>
      </c>
      <c r="S1618" s="365">
        <v>5.1679031738050742E-3</v>
      </c>
      <c r="T1618" s="365">
        <v>3.0594123819767233E-3</v>
      </c>
      <c r="U1618" s="365">
        <v>1.6891816233240284</v>
      </c>
      <c r="V1618" s="366"/>
      <c r="W1618" s="295"/>
      <c r="X1618" s="295"/>
      <c r="Y1618" s="295"/>
      <c r="Z1618" s="313"/>
      <c r="AA1618" s="313"/>
      <c r="AB1618" s="301"/>
      <c r="AC1618" s="295"/>
    </row>
    <row r="1619" spans="1:29" ht="15">
      <c r="A1619" s="247" t="s">
        <v>176</v>
      </c>
      <c r="B1619" s="287" t="s">
        <v>11386</v>
      </c>
      <c r="C1619" s="287" t="s">
        <v>5076</v>
      </c>
      <c r="D1619" s="305">
        <v>17</v>
      </c>
      <c r="E1619" s="287" t="s">
        <v>16</v>
      </c>
      <c r="F1619" s="362">
        <v>43707</v>
      </c>
      <c r="G1619" s="363" t="s">
        <v>8894</v>
      </c>
      <c r="H1619" s="363" t="s">
        <v>4734</v>
      </c>
      <c r="I1619" s="364">
        <v>61.48</v>
      </c>
      <c r="J1619" s="364">
        <v>37</v>
      </c>
      <c r="K1619" s="363" t="s">
        <v>438</v>
      </c>
      <c r="L1619" s="292">
        <v>147.9</v>
      </c>
      <c r="M1619" s="293" t="s">
        <v>4735</v>
      </c>
      <c r="N1619" s="293" t="s">
        <v>4736</v>
      </c>
      <c r="O1619" s="294" t="s">
        <v>12</v>
      </c>
      <c r="P1619" s="295">
        <v>8.4947110000000006</v>
      </c>
      <c r="Q1619" s="295" t="s">
        <v>408</v>
      </c>
      <c r="R1619" s="296">
        <v>0</v>
      </c>
      <c r="S1619" s="365">
        <v>8.6512584612911567E-4</v>
      </c>
      <c r="T1619" s="365">
        <v>9.5222865571135246E-4</v>
      </c>
      <c r="U1619" s="365">
        <v>0.90852742242128015</v>
      </c>
      <c r="V1619" s="366"/>
      <c r="W1619" s="295"/>
      <c r="X1619" s="295"/>
      <c r="Y1619" s="295"/>
      <c r="Z1619" s="313"/>
      <c r="AA1619" s="313"/>
      <c r="AB1619" s="301"/>
      <c r="AC1619" s="295"/>
    </row>
    <row r="1620" spans="1:29" ht="15">
      <c r="A1620" s="247" t="s">
        <v>176</v>
      </c>
      <c r="B1620" s="287" t="s">
        <v>9621</v>
      </c>
      <c r="C1620" s="287" t="s">
        <v>5078</v>
      </c>
      <c r="D1620" s="305">
        <v>18</v>
      </c>
      <c r="E1620" s="287" t="s">
        <v>16</v>
      </c>
      <c r="F1620" s="362">
        <v>43707</v>
      </c>
      <c r="G1620" s="363" t="s">
        <v>8894</v>
      </c>
      <c r="H1620" s="363" t="s">
        <v>4979</v>
      </c>
      <c r="I1620" s="364">
        <v>526.74</v>
      </c>
      <c r="J1620" s="364">
        <v>114</v>
      </c>
      <c r="K1620" s="363" t="s">
        <v>438</v>
      </c>
      <c r="L1620" s="292">
        <v>141.11000000000001</v>
      </c>
      <c r="M1620" s="293" t="s">
        <v>4980</v>
      </c>
      <c r="N1620" s="293" t="s">
        <v>4981</v>
      </c>
      <c r="O1620" s="294" t="s">
        <v>12</v>
      </c>
      <c r="P1620" s="295">
        <v>4.0250659999999998</v>
      </c>
      <c r="Q1620" s="295" t="s">
        <v>408</v>
      </c>
      <c r="R1620" s="296">
        <v>0</v>
      </c>
      <c r="S1620" s="365">
        <v>7.4871925669697109E-4</v>
      </c>
      <c r="T1620" s="365">
        <v>2.0146460298016903E-3</v>
      </c>
      <c r="U1620" s="365">
        <v>0.37163811688084508</v>
      </c>
      <c r="V1620" s="366"/>
      <c r="W1620" s="295"/>
      <c r="X1620" s="295"/>
      <c r="Y1620" s="295"/>
      <c r="Z1620" s="313"/>
      <c r="AA1620" s="313"/>
      <c r="AB1620" s="301"/>
      <c r="AC1620" s="295"/>
    </row>
    <row r="1621" spans="1:29" ht="15">
      <c r="A1621" s="247" t="s">
        <v>176</v>
      </c>
      <c r="B1621" s="287" t="s">
        <v>11387</v>
      </c>
      <c r="C1621" s="287" t="s">
        <v>5080</v>
      </c>
      <c r="D1621" s="305">
        <v>19</v>
      </c>
      <c r="E1621" s="287" t="s">
        <v>16</v>
      </c>
      <c r="F1621" s="362">
        <v>43707</v>
      </c>
      <c r="G1621" s="363" t="s">
        <v>8894</v>
      </c>
      <c r="H1621" s="363" t="s">
        <v>3532</v>
      </c>
      <c r="I1621" s="364">
        <v>53.73</v>
      </c>
      <c r="J1621" s="364">
        <v>9</v>
      </c>
      <c r="K1621" s="363" t="s">
        <v>438</v>
      </c>
      <c r="L1621" s="292">
        <v>70.39</v>
      </c>
      <c r="M1621" s="293" t="s">
        <v>3533</v>
      </c>
      <c r="N1621" s="293" t="s">
        <v>3534</v>
      </c>
      <c r="O1621" s="294" t="s">
        <v>12</v>
      </c>
      <c r="P1621" s="295">
        <v>4.8718690000000002</v>
      </c>
      <c r="Q1621" s="295" t="s">
        <v>280</v>
      </c>
      <c r="R1621" s="296">
        <v>0</v>
      </c>
      <c r="S1621" s="365">
        <v>4.1529361534035474E-4</v>
      </c>
      <c r="T1621" s="365">
        <v>4.2359903841090465E-4</v>
      </c>
      <c r="U1621" s="365">
        <v>0.98039319659056123</v>
      </c>
      <c r="V1621" s="366"/>
      <c r="W1621" s="295"/>
      <c r="X1621" s="295"/>
      <c r="Y1621" s="295"/>
      <c r="Z1621" s="313"/>
      <c r="AA1621" s="313"/>
      <c r="AB1621" s="301"/>
      <c r="AC1621" s="295"/>
    </row>
    <row r="1622" spans="1:29" ht="15">
      <c r="A1622" s="247" t="s">
        <v>176</v>
      </c>
      <c r="B1622" s="287" t="s">
        <v>9628</v>
      </c>
      <c r="C1622" s="287" t="s">
        <v>5082</v>
      </c>
      <c r="D1622" s="305">
        <v>20</v>
      </c>
      <c r="E1622" s="287" t="s">
        <v>16</v>
      </c>
      <c r="F1622" s="362">
        <v>43707</v>
      </c>
      <c r="G1622" s="363" t="s">
        <v>8894</v>
      </c>
      <c r="H1622" s="363" t="s">
        <v>1638</v>
      </c>
      <c r="I1622" s="364">
        <v>449.22</v>
      </c>
      <c r="J1622" s="364">
        <v>115</v>
      </c>
      <c r="K1622" s="363" t="s">
        <v>438</v>
      </c>
      <c r="L1622" s="292">
        <v>384.11</v>
      </c>
      <c r="M1622" s="293" t="s">
        <v>1639</v>
      </c>
      <c r="N1622" s="293" t="s">
        <v>1640</v>
      </c>
      <c r="O1622" s="294" t="s">
        <v>12</v>
      </c>
      <c r="P1622" s="295">
        <v>6.0579179999999999</v>
      </c>
      <c r="Q1622" s="295" t="s">
        <v>399</v>
      </c>
      <c r="R1622" s="296">
        <v>0</v>
      </c>
      <c r="S1622" s="365">
        <v>4.2175351778674262E-3</v>
      </c>
      <c r="T1622" s="365">
        <v>3.922328744916239E-3</v>
      </c>
      <c r="U1622" s="365">
        <v>1.0752630521686399</v>
      </c>
      <c r="V1622" s="366"/>
      <c r="W1622" s="295"/>
      <c r="X1622" s="295"/>
      <c r="Y1622" s="295"/>
      <c r="Z1622" s="313"/>
      <c r="AA1622" s="313"/>
      <c r="AB1622" s="301"/>
      <c r="AC1622" s="295"/>
    </row>
    <row r="1623" spans="1:29" ht="15">
      <c r="A1623" s="247" t="s">
        <v>176</v>
      </c>
      <c r="B1623" s="287" t="s">
        <v>11388</v>
      </c>
      <c r="C1623" s="287" t="s">
        <v>5084</v>
      </c>
      <c r="D1623" s="305">
        <v>21</v>
      </c>
      <c r="E1623" s="287" t="s">
        <v>16</v>
      </c>
      <c r="F1623" s="362">
        <v>43707</v>
      </c>
      <c r="G1623" s="363" t="s">
        <v>8894</v>
      </c>
      <c r="H1623" s="363" t="s">
        <v>1794</v>
      </c>
      <c r="I1623" s="364">
        <v>118.69</v>
      </c>
      <c r="J1623" s="364">
        <v>6</v>
      </c>
      <c r="K1623" s="363" t="s">
        <v>438</v>
      </c>
      <c r="L1623" s="292">
        <v>234.63</v>
      </c>
      <c r="M1623" s="293" t="s">
        <v>1795</v>
      </c>
      <c r="N1623" s="293" t="s">
        <v>1796</v>
      </c>
      <c r="O1623" s="294" t="s">
        <v>12</v>
      </c>
      <c r="P1623" s="295">
        <v>3.2520652000000001</v>
      </c>
      <c r="Q1623" s="295" t="s">
        <v>408</v>
      </c>
      <c r="R1623" s="296">
        <v>0</v>
      </c>
      <c r="S1623" s="365">
        <v>7.3200798764220826E-4</v>
      </c>
      <c r="T1623" s="365">
        <v>8.3534013938513804E-4</v>
      </c>
      <c r="U1623" s="365">
        <v>0.87629930986078486</v>
      </c>
      <c r="V1623" s="366"/>
      <c r="W1623" s="295"/>
      <c r="X1623" s="295"/>
      <c r="Y1623" s="295"/>
      <c r="Z1623" s="313"/>
      <c r="AA1623" s="313"/>
      <c r="AB1623" s="301"/>
      <c r="AC1623" s="295"/>
    </row>
    <row r="1624" spans="1:29" ht="15">
      <c r="A1624" s="247" t="s">
        <v>176</v>
      </c>
      <c r="B1624" s="287" t="s">
        <v>11389</v>
      </c>
      <c r="C1624" s="287" t="s">
        <v>5086</v>
      </c>
      <c r="D1624" s="305">
        <v>22</v>
      </c>
      <c r="E1624" s="287" t="s">
        <v>16</v>
      </c>
      <c r="F1624" s="362">
        <v>43707</v>
      </c>
      <c r="G1624" s="363" t="s">
        <v>8894</v>
      </c>
      <c r="H1624" s="363" t="s">
        <v>651</v>
      </c>
      <c r="I1624" s="364">
        <v>60.83</v>
      </c>
      <c r="J1624" s="364">
        <v>55</v>
      </c>
      <c r="K1624" s="363" t="s">
        <v>438</v>
      </c>
      <c r="L1624" s="292">
        <v>126.06</v>
      </c>
      <c r="M1624" s="293" t="s">
        <v>652</v>
      </c>
      <c r="N1624" s="293" t="s">
        <v>653</v>
      </c>
      <c r="O1624" s="294" t="s">
        <v>12</v>
      </c>
      <c r="P1624" s="295">
        <v>-9.3484820000000006</v>
      </c>
      <c r="Q1624" s="295" t="s">
        <v>404</v>
      </c>
      <c r="R1624" s="296">
        <v>0</v>
      </c>
      <c r="S1624" s="365">
        <v>3.005859360301455E-3</v>
      </c>
      <c r="T1624" s="365">
        <v>1.4638515528132064E-3</v>
      </c>
      <c r="U1624" s="365">
        <v>2.0533908336025211</v>
      </c>
      <c r="V1624" s="366"/>
      <c r="W1624" s="295"/>
      <c r="X1624" s="295"/>
      <c r="Y1624" s="295"/>
      <c r="Z1624" s="313"/>
      <c r="AA1624" s="313"/>
      <c r="AB1624" s="301"/>
      <c r="AC1624" s="295"/>
    </row>
    <row r="1625" spans="1:29" ht="15">
      <c r="A1625" s="247" t="s">
        <v>176</v>
      </c>
      <c r="B1625" s="287" t="s">
        <v>11390</v>
      </c>
      <c r="C1625" s="287" t="s">
        <v>5088</v>
      </c>
      <c r="D1625" s="305">
        <v>23</v>
      </c>
      <c r="E1625" s="287" t="s">
        <v>16</v>
      </c>
      <c r="F1625" s="362">
        <v>43707</v>
      </c>
      <c r="G1625" s="363" t="s">
        <v>8894</v>
      </c>
      <c r="H1625" s="363" t="s">
        <v>9033</v>
      </c>
      <c r="I1625" s="364">
        <v>104.26</v>
      </c>
      <c r="J1625" s="364">
        <v>43</v>
      </c>
      <c r="K1625" s="363" t="s">
        <v>438</v>
      </c>
      <c r="L1625" s="292">
        <v>40.729999999999997</v>
      </c>
      <c r="M1625" s="293" t="s">
        <v>8571</v>
      </c>
      <c r="N1625" s="293" t="s">
        <v>9034</v>
      </c>
      <c r="O1625" s="294" t="s">
        <v>12</v>
      </c>
      <c r="P1625" s="295">
        <v>-9.8115205999999996E-2</v>
      </c>
      <c r="Q1625" s="295" t="s">
        <v>447</v>
      </c>
      <c r="R1625" s="296">
        <v>0</v>
      </c>
      <c r="S1625" s="365">
        <v>4.4526075395270078E-4</v>
      </c>
      <c r="T1625" s="365">
        <v>4.8047873318596225E-4</v>
      </c>
      <c r="U1625" s="365">
        <v>0.92670231416958293</v>
      </c>
      <c r="V1625" s="366"/>
      <c r="W1625" s="295"/>
      <c r="X1625" s="295"/>
      <c r="Y1625" s="295"/>
      <c r="Z1625" s="313"/>
      <c r="AA1625" s="313"/>
      <c r="AB1625" s="301"/>
      <c r="AC1625" s="295"/>
    </row>
    <row r="1626" spans="1:29" ht="15">
      <c r="A1626" s="247" t="s">
        <v>176</v>
      </c>
      <c r="B1626" s="287" t="s">
        <v>9631</v>
      </c>
      <c r="C1626" s="287" t="s">
        <v>5090</v>
      </c>
      <c r="D1626" s="305">
        <v>24</v>
      </c>
      <c r="E1626" s="287" t="s">
        <v>16</v>
      </c>
      <c r="F1626" s="362">
        <v>43707</v>
      </c>
      <c r="G1626" s="363" t="s">
        <v>8894</v>
      </c>
      <c r="H1626" s="363" t="s">
        <v>1652</v>
      </c>
      <c r="I1626" s="364">
        <v>71.56</v>
      </c>
      <c r="J1626" s="364">
        <v>67</v>
      </c>
      <c r="K1626" s="363" t="s">
        <v>438</v>
      </c>
      <c r="L1626" s="292">
        <v>281.37</v>
      </c>
      <c r="M1626" s="293" t="s">
        <v>1653</v>
      </c>
      <c r="N1626" s="293" t="s">
        <v>1654</v>
      </c>
      <c r="O1626" s="294" t="s">
        <v>12</v>
      </c>
      <c r="P1626" s="295">
        <v>3.3422708999999999</v>
      </c>
      <c r="Q1626" s="295" t="s">
        <v>404</v>
      </c>
      <c r="R1626" s="296">
        <v>0</v>
      </c>
      <c r="S1626" s="365">
        <v>1.7493934372066994E-2</v>
      </c>
      <c r="T1626" s="365">
        <v>1.0346107464130574E-2</v>
      </c>
      <c r="U1626" s="365">
        <v>1.6908711254660336</v>
      </c>
      <c r="V1626" s="366"/>
      <c r="W1626" s="295"/>
      <c r="X1626" s="295"/>
      <c r="Y1626" s="295"/>
      <c r="Z1626" s="313"/>
      <c r="AA1626" s="313"/>
      <c r="AB1626" s="301"/>
      <c r="AC1626" s="295"/>
    </row>
    <row r="1627" spans="1:29" ht="15">
      <c r="A1627" s="247" t="s">
        <v>176</v>
      </c>
      <c r="B1627" s="287" t="s">
        <v>9629</v>
      </c>
      <c r="C1627" s="287" t="s">
        <v>5093</v>
      </c>
      <c r="D1627" s="305">
        <v>25</v>
      </c>
      <c r="E1627" s="287" t="s">
        <v>16</v>
      </c>
      <c r="F1627" s="362">
        <v>43707</v>
      </c>
      <c r="G1627" s="363" t="s">
        <v>8894</v>
      </c>
      <c r="H1627" s="363" t="s">
        <v>1937</v>
      </c>
      <c r="I1627" s="364">
        <v>90.1</v>
      </c>
      <c r="J1627" s="364">
        <v>31</v>
      </c>
      <c r="K1627" s="363" t="s">
        <v>438</v>
      </c>
      <c r="L1627" s="292">
        <v>217.97</v>
      </c>
      <c r="M1627" s="293" t="s">
        <v>1938</v>
      </c>
      <c r="N1627" s="293" t="s">
        <v>1939</v>
      </c>
      <c r="O1627" s="294" t="s">
        <v>12</v>
      </c>
      <c r="P1627" s="295">
        <v>3.4405828000000001</v>
      </c>
      <c r="Q1627" s="295" t="s">
        <v>399</v>
      </c>
      <c r="R1627" s="296">
        <v>0</v>
      </c>
      <c r="S1627" s="365">
        <v>4.8550266559024427E-3</v>
      </c>
      <c r="T1627" s="365">
        <v>6.9394292429629705E-3</v>
      </c>
      <c r="U1627" s="365">
        <v>0.69962910290147473</v>
      </c>
      <c r="V1627" s="366"/>
      <c r="W1627" s="295"/>
      <c r="X1627" s="295"/>
      <c r="Y1627" s="295"/>
      <c r="Z1627" s="313"/>
      <c r="AA1627" s="313"/>
      <c r="AB1627" s="301"/>
      <c r="AC1627" s="295"/>
    </row>
    <row r="1628" spans="1:29" ht="15">
      <c r="A1628" s="247" t="s">
        <v>176</v>
      </c>
      <c r="B1628" s="287" t="s">
        <v>11391</v>
      </c>
      <c r="C1628" s="287" t="s">
        <v>5095</v>
      </c>
      <c r="D1628" s="305">
        <v>26</v>
      </c>
      <c r="E1628" s="287" t="s">
        <v>16</v>
      </c>
      <c r="F1628" s="362">
        <v>43707</v>
      </c>
      <c r="G1628" s="363" t="s">
        <v>8894</v>
      </c>
      <c r="H1628" s="363" t="s">
        <v>656</v>
      </c>
      <c r="I1628" s="364">
        <v>67.510000000000005</v>
      </c>
      <c r="J1628" s="364">
        <v>36</v>
      </c>
      <c r="K1628" s="363" t="s">
        <v>438</v>
      </c>
      <c r="L1628" s="292">
        <v>656.79</v>
      </c>
      <c r="M1628" s="293" t="s">
        <v>411</v>
      </c>
      <c r="N1628" s="293" t="s">
        <v>657</v>
      </c>
      <c r="O1628" s="294" t="s">
        <v>12</v>
      </c>
      <c r="P1628" s="295">
        <v>-13.209123</v>
      </c>
      <c r="Q1628" s="295" t="s">
        <v>408</v>
      </c>
      <c r="R1628" s="296">
        <v>0</v>
      </c>
      <c r="S1628" s="365">
        <v>1.0392546813726986E-3</v>
      </c>
      <c r="T1628" s="365">
        <v>6.7505448575105984E-4</v>
      </c>
      <c r="U1628" s="365">
        <v>1.5395122961318193</v>
      </c>
      <c r="V1628" s="366"/>
      <c r="W1628" s="295"/>
      <c r="X1628" s="295"/>
      <c r="Y1628" s="295"/>
      <c r="Z1628" s="313"/>
      <c r="AA1628" s="313"/>
      <c r="AB1628" s="301"/>
      <c r="AC1628" s="295"/>
    </row>
    <row r="1629" spans="1:29" ht="15">
      <c r="A1629" s="247" t="s">
        <v>176</v>
      </c>
      <c r="B1629" s="287" t="s">
        <v>9632</v>
      </c>
      <c r="C1629" s="287" t="s">
        <v>5097</v>
      </c>
      <c r="D1629" s="305">
        <v>27</v>
      </c>
      <c r="E1629" s="287" t="s">
        <v>16</v>
      </c>
      <c r="F1629" s="362">
        <v>43707</v>
      </c>
      <c r="G1629" s="363" t="s">
        <v>8894</v>
      </c>
      <c r="H1629" s="363" t="s">
        <v>2636</v>
      </c>
      <c r="I1629" s="364">
        <v>43.41</v>
      </c>
      <c r="J1629" s="364">
        <v>6</v>
      </c>
      <c r="K1629" s="363" t="s">
        <v>438</v>
      </c>
      <c r="L1629" s="292">
        <v>28.97</v>
      </c>
      <c r="M1629" s="293" t="s">
        <v>2637</v>
      </c>
      <c r="N1629" s="293" t="s">
        <v>2638</v>
      </c>
      <c r="O1629" s="294" t="s">
        <v>12</v>
      </c>
      <c r="P1629" s="295">
        <v>-12.503778000000001</v>
      </c>
      <c r="Q1629" s="295" t="s">
        <v>404</v>
      </c>
      <c r="R1629" s="296">
        <v>0</v>
      </c>
      <c r="S1629" s="365">
        <v>6.0024781875841922E-6</v>
      </c>
      <c r="T1629" s="365">
        <v>1.2720563360014362E-4</v>
      </c>
      <c r="U1629" s="365">
        <v>4.7187204038873755E-2</v>
      </c>
      <c r="V1629" s="366"/>
      <c r="W1629" s="295"/>
      <c r="X1629" s="295"/>
      <c r="Y1629" s="295"/>
      <c r="Z1629" s="313"/>
      <c r="AA1629" s="313"/>
      <c r="AB1629" s="301"/>
      <c r="AC1629" s="295"/>
    </row>
    <row r="1630" spans="1:29" ht="15">
      <c r="A1630" s="247" t="s">
        <v>176</v>
      </c>
      <c r="B1630" s="287" t="s">
        <v>11392</v>
      </c>
      <c r="C1630" s="287" t="s">
        <v>5099</v>
      </c>
      <c r="D1630" s="305">
        <v>28</v>
      </c>
      <c r="E1630" s="287" t="s">
        <v>16</v>
      </c>
      <c r="F1630" s="362">
        <v>43707</v>
      </c>
      <c r="G1630" s="363" t="s">
        <v>8894</v>
      </c>
      <c r="H1630" s="363" t="s">
        <v>1440</v>
      </c>
      <c r="I1630" s="364">
        <v>101.25</v>
      </c>
      <c r="J1630" s="364">
        <v>18</v>
      </c>
      <c r="K1630" s="363" t="s">
        <v>438</v>
      </c>
      <c r="L1630" s="292">
        <v>383.76</v>
      </c>
      <c r="M1630" s="293" t="s">
        <v>1441</v>
      </c>
      <c r="N1630" s="293" t="s">
        <v>1442</v>
      </c>
      <c r="O1630" s="294" t="s">
        <v>12</v>
      </c>
      <c r="P1630" s="295">
        <v>0.78790190000000004</v>
      </c>
      <c r="Q1630" s="295" t="s">
        <v>408</v>
      </c>
      <c r="R1630" s="296">
        <v>0</v>
      </c>
      <c r="S1630" s="365">
        <v>8.0932454502815384E-4</v>
      </c>
      <c r="T1630" s="365">
        <v>1.2505432718797537E-3</v>
      </c>
      <c r="U1630" s="365">
        <v>0.64717836097875914</v>
      </c>
      <c r="V1630" s="366"/>
      <c r="W1630" s="295"/>
      <c r="X1630" s="295"/>
      <c r="Y1630" s="295"/>
      <c r="Z1630" s="313"/>
      <c r="AA1630" s="313"/>
      <c r="AB1630" s="301"/>
      <c r="AC1630" s="295"/>
    </row>
    <row r="1631" spans="1:29" ht="15">
      <c r="A1631" s="247" t="s">
        <v>176</v>
      </c>
      <c r="B1631" s="287" t="s">
        <v>11393</v>
      </c>
      <c r="C1631" s="287" t="s">
        <v>5101</v>
      </c>
      <c r="D1631" s="305">
        <v>29</v>
      </c>
      <c r="E1631" s="287" t="s">
        <v>16</v>
      </c>
      <c r="F1631" s="362">
        <v>43707</v>
      </c>
      <c r="G1631" s="363" t="s">
        <v>8894</v>
      </c>
      <c r="H1631" s="363" t="s">
        <v>3671</v>
      </c>
      <c r="I1631" s="364">
        <v>44.46</v>
      </c>
      <c r="J1631" s="364">
        <v>7</v>
      </c>
      <c r="K1631" s="363" t="s">
        <v>438</v>
      </c>
      <c r="L1631" s="292">
        <v>76.06</v>
      </c>
      <c r="M1631" s="293" t="s">
        <v>3672</v>
      </c>
      <c r="N1631" s="293" t="s">
        <v>3673</v>
      </c>
      <c r="O1631" s="294" t="s">
        <v>12</v>
      </c>
      <c r="P1631" s="295">
        <v>-5.1857414000000004</v>
      </c>
      <c r="Q1631" s="295" t="s">
        <v>395</v>
      </c>
      <c r="R1631" s="296">
        <v>0</v>
      </c>
      <c r="S1631" s="365">
        <v>5.9009353886368715E-4</v>
      </c>
      <c r="T1631" s="365">
        <v>7.025616558095798E-4</v>
      </c>
      <c r="U1631" s="365">
        <v>0.8399170862573011</v>
      </c>
      <c r="V1631" s="366"/>
      <c r="W1631" s="295"/>
      <c r="X1631" s="295"/>
      <c r="Y1631" s="295"/>
      <c r="Z1631" s="313"/>
      <c r="AA1631" s="313"/>
      <c r="AB1631" s="301"/>
      <c r="AC1631" s="295"/>
    </row>
    <row r="1632" spans="1:29" ht="15">
      <c r="A1632" s="247" t="s">
        <v>176</v>
      </c>
      <c r="B1632" s="287" t="s">
        <v>11394</v>
      </c>
      <c r="C1632" s="287" t="s">
        <v>5103</v>
      </c>
      <c r="D1632" s="305">
        <v>30</v>
      </c>
      <c r="E1632" s="287" t="s">
        <v>16</v>
      </c>
      <c r="F1632" s="362">
        <v>43707</v>
      </c>
      <c r="G1632" s="363" t="s">
        <v>8894</v>
      </c>
      <c r="H1632" s="363" t="s">
        <v>4571</v>
      </c>
      <c r="I1632" s="364">
        <v>48.7</v>
      </c>
      <c r="J1632" s="364">
        <v>30</v>
      </c>
      <c r="K1632" s="363" t="s">
        <v>438</v>
      </c>
      <c r="L1632" s="292">
        <v>71.28</v>
      </c>
      <c r="M1632" s="293" t="s">
        <v>4572</v>
      </c>
      <c r="N1632" s="293" t="s">
        <v>4573</v>
      </c>
      <c r="O1632" s="294" t="s">
        <v>12</v>
      </c>
      <c r="P1632" s="295">
        <v>1.7123222</v>
      </c>
      <c r="Q1632" s="295" t="s">
        <v>408</v>
      </c>
      <c r="R1632" s="296">
        <v>0</v>
      </c>
      <c r="S1632" s="365">
        <v>1.9545026224462164E-4</v>
      </c>
      <c r="T1632" s="365">
        <v>1.17801135964443E-3</v>
      </c>
      <c r="U1632" s="365">
        <v>0.1659154308186096</v>
      </c>
      <c r="V1632" s="366"/>
      <c r="W1632" s="295"/>
      <c r="X1632" s="295"/>
      <c r="Y1632" s="295"/>
      <c r="Z1632" s="313"/>
      <c r="AA1632" s="313"/>
      <c r="AB1632" s="301"/>
      <c r="AC1632" s="295"/>
    </row>
    <row r="1633" spans="1:29" ht="15">
      <c r="A1633" s="247" t="s">
        <v>176</v>
      </c>
      <c r="B1633" s="287" t="s">
        <v>11395</v>
      </c>
      <c r="C1633" s="287" t="s">
        <v>5105</v>
      </c>
      <c r="D1633" s="305">
        <v>31</v>
      </c>
      <c r="E1633" s="287" t="s">
        <v>16</v>
      </c>
      <c r="F1633" s="362">
        <v>43707</v>
      </c>
      <c r="G1633" s="363" t="s">
        <v>8894</v>
      </c>
      <c r="H1633" s="363" t="s">
        <v>1671</v>
      </c>
      <c r="I1633" s="364">
        <v>53.21</v>
      </c>
      <c r="J1633" s="364">
        <v>7</v>
      </c>
      <c r="K1633" s="363" t="s">
        <v>438</v>
      </c>
      <c r="L1633" s="292">
        <v>136.72999999999999</v>
      </c>
      <c r="M1633" s="293" t="s">
        <v>1672</v>
      </c>
      <c r="N1633" s="293" t="s">
        <v>1673</v>
      </c>
      <c r="O1633" s="294" t="s">
        <v>12</v>
      </c>
      <c r="P1633" s="295">
        <v>6.9791080000000001</v>
      </c>
      <c r="Q1633" s="295" t="s">
        <v>404</v>
      </c>
      <c r="R1633" s="296">
        <v>0</v>
      </c>
      <c r="S1633" s="365">
        <v>3.9245015333848601E-3</v>
      </c>
      <c r="T1633" s="365">
        <v>7.7315935041262955E-3</v>
      </c>
      <c r="U1633" s="365">
        <v>0.50759284373788949</v>
      </c>
      <c r="V1633" s="366"/>
      <c r="W1633" s="295"/>
      <c r="X1633" s="295"/>
      <c r="Y1633" s="295"/>
      <c r="Z1633" s="313"/>
      <c r="AA1633" s="313"/>
      <c r="AB1633" s="301"/>
      <c r="AC1633" s="295"/>
    </row>
    <row r="1634" spans="1:29" ht="15">
      <c r="A1634" s="247" t="s">
        <v>176</v>
      </c>
      <c r="B1634" s="287" t="s">
        <v>9630</v>
      </c>
      <c r="C1634" s="287" t="s">
        <v>5107</v>
      </c>
      <c r="D1634" s="305">
        <v>32</v>
      </c>
      <c r="E1634" s="287" t="s">
        <v>16</v>
      </c>
      <c r="F1634" s="362">
        <v>43707</v>
      </c>
      <c r="G1634" s="363" t="s">
        <v>8894</v>
      </c>
      <c r="H1634" s="363" t="s">
        <v>1685</v>
      </c>
      <c r="I1634" s="364">
        <v>45.18</v>
      </c>
      <c r="J1634" s="364">
        <v>102</v>
      </c>
      <c r="K1634" s="363" t="s">
        <v>438</v>
      </c>
      <c r="L1634" s="292">
        <v>106.01</v>
      </c>
      <c r="M1634" s="293" t="s">
        <v>1686</v>
      </c>
      <c r="N1634" s="293" t="s">
        <v>1687</v>
      </c>
      <c r="O1634" s="294" t="s">
        <v>12</v>
      </c>
      <c r="P1634" s="295">
        <v>-1.885891E-2</v>
      </c>
      <c r="Q1634" s="295" t="s">
        <v>395</v>
      </c>
      <c r="R1634" s="296">
        <v>0</v>
      </c>
      <c r="S1634" s="365">
        <v>3.268157695678483E-3</v>
      </c>
      <c r="T1634" s="365">
        <v>1.6015690336988343E-3</v>
      </c>
      <c r="U1634" s="365">
        <v>2.0405974559402233</v>
      </c>
      <c r="V1634" s="366"/>
      <c r="W1634" s="295"/>
      <c r="X1634" s="295"/>
      <c r="Y1634" s="295"/>
      <c r="Z1634" s="313"/>
      <c r="AA1634" s="313"/>
      <c r="AB1634" s="301"/>
      <c r="AC1634" s="295"/>
    </row>
    <row r="1635" spans="1:29" ht="15">
      <c r="A1635" s="247" t="s">
        <v>176</v>
      </c>
      <c r="B1635" s="287" t="s">
        <v>11396</v>
      </c>
      <c r="C1635" s="287" t="s">
        <v>5109</v>
      </c>
      <c r="D1635" s="305">
        <v>33</v>
      </c>
      <c r="E1635" s="287" t="s">
        <v>16</v>
      </c>
      <c r="F1635" s="362">
        <v>43707</v>
      </c>
      <c r="G1635" s="363" t="s">
        <v>8894</v>
      </c>
      <c r="H1635" s="363" t="s">
        <v>1830</v>
      </c>
      <c r="I1635" s="364">
        <v>263.51</v>
      </c>
      <c r="J1635" s="364">
        <v>41</v>
      </c>
      <c r="K1635" s="363" t="s">
        <v>438</v>
      </c>
      <c r="L1635" s="292">
        <v>260.19</v>
      </c>
      <c r="M1635" s="293" t="s">
        <v>1831</v>
      </c>
      <c r="N1635" s="293" t="s">
        <v>1832</v>
      </c>
      <c r="O1635" s="294" t="s">
        <v>12</v>
      </c>
      <c r="P1635" s="295">
        <v>6.2216760000000004</v>
      </c>
      <c r="Q1635" s="295" t="s">
        <v>280</v>
      </c>
      <c r="R1635" s="296">
        <v>0</v>
      </c>
      <c r="S1635" s="365">
        <v>3.2097070997980418E-3</v>
      </c>
      <c r="T1635" s="365">
        <v>2.677999567915367E-3</v>
      </c>
      <c r="U1635" s="365">
        <v>1.1985465338579466</v>
      </c>
      <c r="V1635" s="366"/>
      <c r="W1635" s="295"/>
      <c r="X1635" s="295"/>
      <c r="Y1635" s="295"/>
      <c r="Z1635" s="313"/>
      <c r="AA1635" s="313"/>
      <c r="AB1635" s="301"/>
      <c r="AC1635" s="295"/>
    </row>
    <row r="1636" spans="1:29" ht="15">
      <c r="A1636" s="247" t="s">
        <v>176</v>
      </c>
      <c r="B1636" s="287" t="s">
        <v>11397</v>
      </c>
      <c r="C1636" s="287" t="s">
        <v>5111</v>
      </c>
      <c r="D1636" s="305">
        <v>34</v>
      </c>
      <c r="E1636" s="287" t="s">
        <v>16</v>
      </c>
      <c r="F1636" s="362">
        <v>43707</v>
      </c>
      <c r="G1636" s="363" t="s">
        <v>8894</v>
      </c>
      <c r="H1636" s="363" t="s">
        <v>1690</v>
      </c>
      <c r="I1636" s="364">
        <v>70.599999999999994</v>
      </c>
      <c r="J1636" s="364">
        <v>55</v>
      </c>
      <c r="K1636" s="363" t="s">
        <v>438</v>
      </c>
      <c r="L1636" s="292">
        <v>526.75</v>
      </c>
      <c r="M1636" s="293" t="s">
        <v>1691</v>
      </c>
      <c r="N1636" s="293" t="s">
        <v>1692</v>
      </c>
      <c r="O1636" s="294" t="s">
        <v>12</v>
      </c>
      <c r="P1636" s="295">
        <v>2.6723146</v>
      </c>
      <c r="Q1636" s="295" t="s">
        <v>395</v>
      </c>
      <c r="R1636" s="296">
        <v>0</v>
      </c>
      <c r="S1636" s="365">
        <v>2.9370804829312435E-3</v>
      </c>
      <c r="T1636" s="365">
        <v>1.7630716546443291E-3</v>
      </c>
      <c r="U1636" s="365">
        <v>1.6658883234803927</v>
      </c>
      <c r="V1636" s="366"/>
      <c r="W1636" s="295"/>
      <c r="X1636" s="295"/>
      <c r="Y1636" s="295"/>
      <c r="Z1636" s="313"/>
      <c r="AA1636" s="313"/>
      <c r="AB1636" s="301"/>
      <c r="AC1636" s="295"/>
    </row>
    <row r="1637" spans="1:29" ht="15">
      <c r="A1637" s="247" t="s">
        <v>176</v>
      </c>
      <c r="B1637" s="287" t="s">
        <v>11398</v>
      </c>
      <c r="C1637" s="287" t="s">
        <v>5113</v>
      </c>
      <c r="D1637" s="305">
        <v>35</v>
      </c>
      <c r="E1637" s="287" t="s">
        <v>16</v>
      </c>
      <c r="F1637" s="362">
        <v>43707</v>
      </c>
      <c r="G1637" s="363" t="s">
        <v>8894</v>
      </c>
      <c r="H1637" s="363" t="s">
        <v>1695</v>
      </c>
      <c r="I1637" s="364">
        <v>44.81</v>
      </c>
      <c r="J1637" s="364">
        <v>7</v>
      </c>
      <c r="K1637" s="363" t="s">
        <v>438</v>
      </c>
      <c r="L1637" s="292">
        <v>148.94</v>
      </c>
      <c r="M1637" s="293" t="s">
        <v>1696</v>
      </c>
      <c r="N1637" s="293" t="s">
        <v>1697</v>
      </c>
      <c r="O1637" s="294" t="s">
        <v>12</v>
      </c>
      <c r="P1637" s="295">
        <v>-8.1750869999999995</v>
      </c>
      <c r="Q1637" s="295" t="s">
        <v>404</v>
      </c>
      <c r="R1637" s="296">
        <v>0</v>
      </c>
      <c r="S1637" s="365">
        <v>1.3739291597471008E-3</v>
      </c>
      <c r="T1637" s="365">
        <v>1.9103483663424261E-3</v>
      </c>
      <c r="U1637" s="365">
        <v>0.71920346254837308</v>
      </c>
      <c r="V1637" s="366"/>
      <c r="W1637" s="295"/>
      <c r="X1637" s="295"/>
      <c r="Y1637" s="295"/>
      <c r="Z1637" s="313"/>
      <c r="AA1637" s="313"/>
      <c r="AB1637" s="301"/>
      <c r="AC1637" s="295"/>
    </row>
    <row r="1638" spans="1:29" ht="15">
      <c r="A1638" s="247" t="s">
        <v>176</v>
      </c>
      <c r="B1638" s="287" t="s">
        <v>11399</v>
      </c>
      <c r="C1638" s="287" t="s">
        <v>5115</v>
      </c>
      <c r="D1638" s="305">
        <v>36</v>
      </c>
      <c r="E1638" s="287" t="s">
        <v>16</v>
      </c>
      <c r="F1638" s="362">
        <v>43707</v>
      </c>
      <c r="G1638" s="363" t="s">
        <v>8894</v>
      </c>
      <c r="H1638" s="363" t="s">
        <v>2222</v>
      </c>
      <c r="I1638" s="364">
        <v>65.540000000000006</v>
      </c>
      <c r="J1638" s="364">
        <v>10</v>
      </c>
      <c r="K1638" s="363" t="s">
        <v>438</v>
      </c>
      <c r="L1638" s="292">
        <v>96.56</v>
      </c>
      <c r="M1638" s="293" t="s">
        <v>2223</v>
      </c>
      <c r="N1638" s="293" t="s">
        <v>2224</v>
      </c>
      <c r="O1638" s="294" t="s">
        <v>12</v>
      </c>
      <c r="P1638" s="295">
        <v>1.9748569</v>
      </c>
      <c r="Q1638" s="295" t="s">
        <v>404</v>
      </c>
      <c r="R1638" s="296">
        <v>0</v>
      </c>
      <c r="S1638" s="365">
        <v>1.966315872443925E-3</v>
      </c>
      <c r="T1638" s="365">
        <v>4.8562105938251511E-3</v>
      </c>
      <c r="U1638" s="365">
        <v>0.4049074549905573</v>
      </c>
      <c r="V1638" s="366"/>
      <c r="W1638" s="295"/>
      <c r="X1638" s="295"/>
      <c r="Y1638" s="295"/>
      <c r="Z1638" s="313"/>
      <c r="AA1638" s="313"/>
      <c r="AB1638" s="301"/>
      <c r="AC1638" s="295"/>
    </row>
    <row r="1639" spans="1:29" ht="15">
      <c r="A1639" s="247" t="s">
        <v>176</v>
      </c>
      <c r="B1639" s="287" t="s">
        <v>9622</v>
      </c>
      <c r="C1639" s="287" t="s">
        <v>5117</v>
      </c>
      <c r="D1639" s="305">
        <v>37</v>
      </c>
      <c r="E1639" s="287" t="s">
        <v>16</v>
      </c>
      <c r="F1639" s="362">
        <v>43707</v>
      </c>
      <c r="G1639" s="363" t="s">
        <v>8894</v>
      </c>
      <c r="H1639" s="363" t="s">
        <v>1705</v>
      </c>
      <c r="I1639" s="364">
        <v>54.28</v>
      </c>
      <c r="J1639" s="364">
        <v>220</v>
      </c>
      <c r="K1639" s="363" t="s">
        <v>438</v>
      </c>
      <c r="L1639" s="292">
        <v>54.97</v>
      </c>
      <c r="M1639" s="293" t="s">
        <v>1706</v>
      </c>
      <c r="N1639" s="293" t="s">
        <v>1707</v>
      </c>
      <c r="O1639" s="294" t="s">
        <v>12</v>
      </c>
      <c r="P1639" s="295">
        <v>0.75147149999999996</v>
      </c>
      <c r="Q1639" s="295" t="s">
        <v>395</v>
      </c>
      <c r="R1639" s="296">
        <v>0</v>
      </c>
      <c r="S1639" s="365">
        <v>2.5700978748354592E-3</v>
      </c>
      <c r="T1639" s="365">
        <v>2.7257520290238655E-3</v>
      </c>
      <c r="U1639" s="365">
        <v>0.9428949689733338</v>
      </c>
      <c r="V1639" s="366"/>
      <c r="W1639" s="295"/>
      <c r="X1639" s="295"/>
      <c r="Y1639" s="295"/>
      <c r="Z1639" s="313"/>
      <c r="AA1639" s="313"/>
      <c r="AB1639" s="301"/>
      <c r="AC1639" s="295"/>
    </row>
    <row r="1640" spans="1:29" ht="15">
      <c r="A1640" s="247" t="s">
        <v>176</v>
      </c>
      <c r="B1640" s="287" t="s">
        <v>11400</v>
      </c>
      <c r="C1640" s="287" t="s">
        <v>5119</v>
      </c>
      <c r="D1640" s="305">
        <v>38</v>
      </c>
      <c r="E1640" s="287" t="s">
        <v>16</v>
      </c>
      <c r="F1640" s="362">
        <v>43707</v>
      </c>
      <c r="G1640" s="363" t="s">
        <v>8894</v>
      </c>
      <c r="H1640" s="363" t="s">
        <v>1508</v>
      </c>
      <c r="I1640" s="364">
        <v>48.8</v>
      </c>
      <c r="J1640" s="364">
        <v>19</v>
      </c>
      <c r="K1640" s="363" t="s">
        <v>438</v>
      </c>
      <c r="L1640" s="292">
        <v>84.31</v>
      </c>
      <c r="M1640" s="293" t="s">
        <v>1509</v>
      </c>
      <c r="N1640" s="293" t="s">
        <v>1510</v>
      </c>
      <c r="O1640" s="294" t="s">
        <v>12</v>
      </c>
      <c r="P1640" s="295">
        <v>-8.2689649999999997</v>
      </c>
      <c r="Q1640" s="295" t="s">
        <v>484</v>
      </c>
      <c r="R1640" s="296">
        <v>0</v>
      </c>
      <c r="S1640" s="365">
        <v>1.4913979573808103E-3</v>
      </c>
      <c r="T1640" s="365">
        <v>7.7230975108622413E-4</v>
      </c>
      <c r="U1640" s="365">
        <v>1.9310878249086147</v>
      </c>
      <c r="V1640" s="366"/>
      <c r="W1640" s="295"/>
      <c r="X1640" s="295"/>
      <c r="Y1640" s="295"/>
      <c r="Z1640" s="313"/>
      <c r="AA1640" s="313"/>
      <c r="AB1640" s="301"/>
      <c r="AC1640" s="295"/>
    </row>
    <row r="1641" spans="1:29" ht="15">
      <c r="A1641" s="247" t="s">
        <v>176</v>
      </c>
      <c r="B1641" s="287" t="s">
        <v>9623</v>
      </c>
      <c r="C1641" s="287" t="s">
        <v>5121</v>
      </c>
      <c r="D1641" s="305">
        <v>39</v>
      </c>
      <c r="E1641" s="287" t="s">
        <v>16</v>
      </c>
      <c r="F1641" s="362">
        <v>43707</v>
      </c>
      <c r="G1641" s="363" t="s">
        <v>8894</v>
      </c>
      <c r="H1641" s="363" t="s">
        <v>1715</v>
      </c>
      <c r="I1641" s="364">
        <v>291.27999999999997</v>
      </c>
      <c r="J1641" s="364">
        <v>78</v>
      </c>
      <c r="K1641" s="363" t="s">
        <v>438</v>
      </c>
      <c r="L1641" s="292">
        <v>118.66</v>
      </c>
      <c r="M1641" s="293" t="s">
        <v>1716</v>
      </c>
      <c r="N1641" s="293" t="s">
        <v>1717</v>
      </c>
      <c r="O1641" s="294" t="s">
        <v>12</v>
      </c>
      <c r="P1641" s="295">
        <v>-0.67799089999999995</v>
      </c>
      <c r="Q1641" s="295" t="s">
        <v>408</v>
      </c>
      <c r="R1641" s="296">
        <v>0</v>
      </c>
      <c r="S1641" s="365">
        <v>2.6990980802316972E-3</v>
      </c>
      <c r="T1641" s="365">
        <v>3.2863200101188304E-3</v>
      </c>
      <c r="U1641" s="365">
        <v>0.82131322327739475</v>
      </c>
      <c r="V1641" s="366"/>
      <c r="W1641" s="295"/>
      <c r="X1641" s="295"/>
      <c r="Y1641" s="295"/>
      <c r="Z1641" s="313"/>
      <c r="AA1641" s="313"/>
      <c r="AB1641" s="301"/>
      <c r="AC1641" s="295"/>
    </row>
    <row r="1642" spans="1:29" ht="15">
      <c r="A1642" s="247" t="s">
        <v>176</v>
      </c>
      <c r="B1642" s="287" t="s">
        <v>11401</v>
      </c>
      <c r="C1642" s="287" t="s">
        <v>5123</v>
      </c>
      <c r="D1642" s="305">
        <v>40</v>
      </c>
      <c r="E1642" s="287" t="s">
        <v>16</v>
      </c>
      <c r="F1642" s="362">
        <v>43707</v>
      </c>
      <c r="G1642" s="363" t="s">
        <v>8894</v>
      </c>
      <c r="H1642" s="363" t="s">
        <v>2805</v>
      </c>
      <c r="I1642" s="364">
        <v>70.7</v>
      </c>
      <c r="J1642" s="364">
        <v>43</v>
      </c>
      <c r="K1642" s="363" t="s">
        <v>438</v>
      </c>
      <c r="L1642" s="292">
        <v>58.16</v>
      </c>
      <c r="M1642" s="293" t="s">
        <v>2806</v>
      </c>
      <c r="N1642" s="293" t="s">
        <v>2807</v>
      </c>
      <c r="O1642" s="294" t="s">
        <v>12</v>
      </c>
      <c r="P1642" s="295">
        <v>5.2288769999999998</v>
      </c>
      <c r="Q1642" s="295" t="s">
        <v>447</v>
      </c>
      <c r="R1642" s="296">
        <v>0</v>
      </c>
      <c r="S1642" s="365">
        <v>5.312921431041181E-3</v>
      </c>
      <c r="T1642" s="365">
        <v>9.7914863819535125E-3</v>
      </c>
      <c r="U1642" s="365">
        <v>0.54260622175130813</v>
      </c>
      <c r="V1642" s="366"/>
      <c r="W1642" s="295"/>
      <c r="X1642" s="295"/>
      <c r="Y1642" s="295"/>
      <c r="Z1642" s="313"/>
      <c r="AA1642" s="313"/>
      <c r="AB1642" s="301"/>
      <c r="AC1642" s="295"/>
    </row>
    <row r="1643" spans="1:29" ht="15">
      <c r="A1643" s="247" t="s">
        <v>176</v>
      </c>
      <c r="B1643" s="287" t="s">
        <v>11402</v>
      </c>
      <c r="C1643" s="287" t="s">
        <v>5125</v>
      </c>
      <c r="D1643" s="305">
        <v>41</v>
      </c>
      <c r="E1643" s="287" t="s">
        <v>16</v>
      </c>
      <c r="F1643" s="362">
        <v>43707</v>
      </c>
      <c r="G1643" s="363" t="s">
        <v>8894</v>
      </c>
      <c r="H1643" s="363" t="s">
        <v>1721</v>
      </c>
      <c r="I1643" s="364">
        <v>51.86</v>
      </c>
      <c r="J1643" s="364">
        <v>47</v>
      </c>
      <c r="K1643" s="363" t="s">
        <v>438</v>
      </c>
      <c r="L1643" s="292">
        <v>161.54</v>
      </c>
      <c r="M1643" s="293" t="s">
        <v>1722</v>
      </c>
      <c r="N1643" s="293" t="s">
        <v>1723</v>
      </c>
      <c r="O1643" s="294" t="s">
        <v>12</v>
      </c>
      <c r="P1643" s="295">
        <v>6.4724444999999999</v>
      </c>
      <c r="Q1643" s="295" t="s">
        <v>408</v>
      </c>
      <c r="R1643" s="296">
        <v>0</v>
      </c>
      <c r="S1643" s="365">
        <v>6.934364125029648E-4</v>
      </c>
      <c r="T1643" s="365">
        <v>1.0713410671797457E-3</v>
      </c>
      <c r="U1643" s="365">
        <v>0.6472601804842627</v>
      </c>
      <c r="V1643" s="366"/>
      <c r="W1643" s="295"/>
      <c r="X1643" s="295"/>
      <c r="Y1643" s="295"/>
      <c r="Z1643" s="313"/>
      <c r="AA1643" s="313"/>
      <c r="AB1643" s="301"/>
      <c r="AC1643" s="295"/>
    </row>
    <row r="1644" spans="1:29" ht="15">
      <c r="A1644" s="247" t="s">
        <v>176</v>
      </c>
      <c r="B1644" s="287" t="s">
        <v>11403</v>
      </c>
      <c r="C1644" s="287" t="s">
        <v>5127</v>
      </c>
      <c r="D1644" s="305">
        <v>42</v>
      </c>
      <c r="E1644" s="287" t="s">
        <v>16</v>
      </c>
      <c r="F1644" s="362">
        <v>43707</v>
      </c>
      <c r="G1644" s="363" t="s">
        <v>8894</v>
      </c>
      <c r="H1644" s="363" t="s">
        <v>2380</v>
      </c>
      <c r="I1644" s="364">
        <v>408.76</v>
      </c>
      <c r="J1644" s="364">
        <v>43</v>
      </c>
      <c r="K1644" s="363" t="s">
        <v>438</v>
      </c>
      <c r="L1644" s="292">
        <v>110.15</v>
      </c>
      <c r="M1644" s="293" t="s">
        <v>2381</v>
      </c>
      <c r="N1644" s="293" t="s">
        <v>2382</v>
      </c>
      <c r="O1644" s="294" t="s">
        <v>12</v>
      </c>
      <c r="P1644" s="295">
        <v>-15.314836</v>
      </c>
      <c r="Q1644" s="295" t="s">
        <v>408</v>
      </c>
      <c r="R1644" s="296">
        <v>0</v>
      </c>
      <c r="S1644" s="365">
        <v>9.3938618999515335E-4</v>
      </c>
      <c r="T1644" s="365">
        <v>4.3210443074061304E-4</v>
      </c>
      <c r="U1644" s="365">
        <v>2.1739795363474421</v>
      </c>
      <c r="V1644" s="366"/>
      <c r="W1644" s="295"/>
      <c r="X1644" s="295"/>
      <c r="Y1644" s="295"/>
      <c r="Z1644" s="313"/>
      <c r="AA1644" s="313"/>
      <c r="AB1644" s="301"/>
      <c r="AC1644" s="295"/>
    </row>
    <row r="1645" spans="1:29" ht="15">
      <c r="A1645" s="247" t="s">
        <v>176</v>
      </c>
      <c r="B1645" s="287" t="s">
        <v>9624</v>
      </c>
      <c r="C1645" s="287" t="s">
        <v>5129</v>
      </c>
      <c r="D1645" s="305">
        <v>43</v>
      </c>
      <c r="E1645" s="287" t="s">
        <v>16</v>
      </c>
      <c r="F1645" s="362">
        <v>43707</v>
      </c>
      <c r="G1645" s="363" t="s">
        <v>8894</v>
      </c>
      <c r="H1645" s="363" t="s">
        <v>5955</v>
      </c>
      <c r="I1645" s="364">
        <v>80.900000000000006</v>
      </c>
      <c r="J1645" s="364">
        <v>147</v>
      </c>
      <c r="K1645" s="363" t="s">
        <v>438</v>
      </c>
      <c r="L1645" s="292">
        <v>116.78</v>
      </c>
      <c r="M1645" s="293" t="s">
        <v>5956</v>
      </c>
      <c r="N1645" s="293" t="s">
        <v>5957</v>
      </c>
      <c r="O1645" s="294" t="s">
        <v>12</v>
      </c>
      <c r="P1645" s="295">
        <v>3.7859916999999998</v>
      </c>
      <c r="Q1645" s="295" t="s">
        <v>395</v>
      </c>
      <c r="R1645" s="296">
        <v>0</v>
      </c>
      <c r="S1645" s="365">
        <v>9.4470192163575539E-4</v>
      </c>
      <c r="T1645" s="365">
        <v>1.4937730549387158E-3</v>
      </c>
      <c r="U1645" s="365">
        <v>0.63242667185110868</v>
      </c>
      <c r="V1645" s="366"/>
      <c r="W1645" s="295"/>
      <c r="X1645" s="295"/>
      <c r="Y1645" s="295"/>
      <c r="Z1645" s="313"/>
      <c r="AA1645" s="313"/>
      <c r="AB1645" s="301"/>
      <c r="AC1645" s="295"/>
    </row>
    <row r="1646" spans="1:29" ht="15">
      <c r="A1646" s="247" t="s">
        <v>176</v>
      </c>
      <c r="B1646" s="287" t="s">
        <v>11404</v>
      </c>
      <c r="C1646" s="287" t="s">
        <v>5131</v>
      </c>
      <c r="D1646" s="305">
        <v>44</v>
      </c>
      <c r="E1646" s="287" t="s">
        <v>16</v>
      </c>
      <c r="F1646" s="362">
        <v>43707</v>
      </c>
      <c r="G1646" s="363" t="s">
        <v>8894</v>
      </c>
      <c r="H1646" s="363" t="s">
        <v>1733</v>
      </c>
      <c r="I1646" s="364">
        <v>53.96</v>
      </c>
      <c r="J1646" s="364">
        <v>19</v>
      </c>
      <c r="K1646" s="363" t="s">
        <v>438</v>
      </c>
      <c r="L1646" s="292">
        <v>126.42</v>
      </c>
      <c r="M1646" s="293" t="s">
        <v>1734</v>
      </c>
      <c r="N1646" s="293" t="s">
        <v>1735</v>
      </c>
      <c r="O1646" s="294" t="s">
        <v>12</v>
      </c>
      <c r="P1646" s="295">
        <v>10.035682</v>
      </c>
      <c r="Q1646" s="295" t="s">
        <v>280</v>
      </c>
      <c r="R1646" s="296">
        <v>0</v>
      </c>
      <c r="S1646" s="365">
        <v>3.3332882540818396E-3</v>
      </c>
      <c r="T1646" s="365">
        <v>2.4940630284429805E-3</v>
      </c>
      <c r="U1646" s="365">
        <v>1.3364891809341239</v>
      </c>
      <c r="V1646" s="366"/>
      <c r="W1646" s="295"/>
      <c r="X1646" s="295"/>
      <c r="Y1646" s="295"/>
      <c r="Z1646" s="313"/>
      <c r="AA1646" s="313"/>
      <c r="AB1646" s="301"/>
      <c r="AC1646" s="295"/>
    </row>
    <row r="1647" spans="1:29" ht="15">
      <c r="A1647" s="247" t="s">
        <v>176</v>
      </c>
      <c r="B1647" s="287" t="s">
        <v>11405</v>
      </c>
      <c r="C1647" s="287" t="s">
        <v>5133</v>
      </c>
      <c r="D1647" s="305">
        <v>45</v>
      </c>
      <c r="E1647" s="287" t="s">
        <v>16</v>
      </c>
      <c r="F1647" s="362">
        <v>43707</v>
      </c>
      <c r="G1647" s="363" t="s">
        <v>8894</v>
      </c>
      <c r="H1647" s="363" t="s">
        <v>779</v>
      </c>
      <c r="I1647" s="364">
        <v>500.58</v>
      </c>
      <c r="J1647" s="364">
        <v>43</v>
      </c>
      <c r="K1647" s="363" t="s">
        <v>438</v>
      </c>
      <c r="L1647" s="292">
        <v>96.27</v>
      </c>
      <c r="M1647" s="293" t="s">
        <v>780</v>
      </c>
      <c r="N1647" s="293" t="s">
        <v>781</v>
      </c>
      <c r="O1647" s="294" t="s">
        <v>12</v>
      </c>
      <c r="P1647" s="295">
        <v>-7.0214452999999999</v>
      </c>
      <c r="Q1647" s="295" t="s">
        <v>280</v>
      </c>
      <c r="R1647" s="296">
        <v>0</v>
      </c>
      <c r="S1647" s="365">
        <v>1.5335507061770861E-4</v>
      </c>
      <c r="T1647" s="365">
        <v>3.715779196611948E-4</v>
      </c>
      <c r="U1647" s="365">
        <v>0.41271308789698252</v>
      </c>
      <c r="V1647" s="366"/>
      <c r="W1647" s="295"/>
      <c r="X1647" s="295"/>
      <c r="Y1647" s="295"/>
      <c r="Z1647" s="313"/>
      <c r="AA1647" s="313"/>
      <c r="AB1647" s="301"/>
      <c r="AC1647" s="295"/>
    </row>
    <row r="1648" spans="1:29" ht="15">
      <c r="A1648" s="247" t="s">
        <v>176</v>
      </c>
      <c r="B1648" s="287" t="s">
        <v>11406</v>
      </c>
      <c r="C1648" s="287" t="s">
        <v>5135</v>
      </c>
      <c r="D1648" s="305">
        <v>46</v>
      </c>
      <c r="E1648" s="287" t="s">
        <v>16</v>
      </c>
      <c r="F1648" s="362">
        <v>43707</v>
      </c>
      <c r="G1648" s="363" t="s">
        <v>8894</v>
      </c>
      <c r="H1648" s="363" t="s">
        <v>7367</v>
      </c>
      <c r="I1648" s="364">
        <v>47.9</v>
      </c>
      <c r="J1648" s="364">
        <v>3</v>
      </c>
      <c r="K1648" s="363" t="s">
        <v>438</v>
      </c>
      <c r="L1648" s="292">
        <v>9.82</v>
      </c>
      <c r="M1648" s="293" t="s">
        <v>7368</v>
      </c>
      <c r="N1648" s="293" t="s">
        <v>7369</v>
      </c>
      <c r="O1648" s="294" t="s">
        <v>12</v>
      </c>
      <c r="P1648" s="295">
        <v>-7.3584975999999997</v>
      </c>
      <c r="Q1648" s="295" t="s">
        <v>280</v>
      </c>
      <c r="R1648" s="296">
        <v>0</v>
      </c>
      <c r="S1648" s="365">
        <v>0</v>
      </c>
      <c r="T1648" s="365">
        <v>6.4870077580359725E-4</v>
      </c>
      <c r="U1648" s="365">
        <v>0</v>
      </c>
      <c r="V1648" s="366"/>
      <c r="W1648" s="295"/>
      <c r="X1648" s="295"/>
      <c r="Y1648" s="295"/>
      <c r="Z1648" s="313"/>
      <c r="AA1648" s="313"/>
      <c r="AB1648" s="301"/>
      <c r="AC1648" s="295"/>
    </row>
    <row r="1649" spans="1:29" ht="15">
      <c r="A1649" s="247" t="s">
        <v>176</v>
      </c>
      <c r="B1649" s="287" t="s">
        <v>9625</v>
      </c>
      <c r="C1649" s="287" t="s">
        <v>5137</v>
      </c>
      <c r="D1649" s="305">
        <v>47</v>
      </c>
      <c r="E1649" s="287" t="s">
        <v>16</v>
      </c>
      <c r="F1649" s="362">
        <v>43707</v>
      </c>
      <c r="G1649" s="363" t="s">
        <v>8894</v>
      </c>
      <c r="H1649" s="363" t="s">
        <v>3956</v>
      </c>
      <c r="I1649" s="364">
        <v>50.07</v>
      </c>
      <c r="J1649" s="364">
        <v>98</v>
      </c>
      <c r="K1649" s="363" t="s">
        <v>438</v>
      </c>
      <c r="L1649" s="292">
        <v>198.17</v>
      </c>
      <c r="M1649" s="293" t="s">
        <v>3957</v>
      </c>
      <c r="N1649" s="293" t="s">
        <v>3958</v>
      </c>
      <c r="O1649" s="294" t="s">
        <v>12</v>
      </c>
      <c r="P1649" s="295">
        <v>2.9026866</v>
      </c>
      <c r="Q1649" s="295" t="s">
        <v>280</v>
      </c>
      <c r="R1649" s="296">
        <v>0</v>
      </c>
      <c r="S1649" s="365">
        <v>4.9081960947528003E-3</v>
      </c>
      <c r="T1649" s="365">
        <v>5.2067682229013168E-3</v>
      </c>
      <c r="U1649" s="365">
        <v>0.94265691973088328</v>
      </c>
      <c r="V1649" s="366"/>
      <c r="W1649" s="295"/>
      <c r="X1649" s="295"/>
      <c r="Y1649" s="295"/>
      <c r="Z1649" s="313"/>
      <c r="AA1649" s="313"/>
      <c r="AB1649" s="301"/>
      <c r="AC1649" s="295"/>
    </row>
    <row r="1650" spans="1:29" ht="15">
      <c r="A1650" s="247" t="s">
        <v>176</v>
      </c>
      <c r="B1650" s="287" t="s">
        <v>11407</v>
      </c>
      <c r="C1650" s="287" t="s">
        <v>5139</v>
      </c>
      <c r="D1650" s="305">
        <v>48</v>
      </c>
      <c r="E1650" s="287" t="s">
        <v>16</v>
      </c>
      <c r="F1650" s="362">
        <v>43707</v>
      </c>
      <c r="G1650" s="363" t="s">
        <v>8894</v>
      </c>
      <c r="H1650" s="363" t="s">
        <v>789</v>
      </c>
      <c r="I1650" s="364">
        <v>43.33</v>
      </c>
      <c r="J1650" s="364">
        <v>21</v>
      </c>
      <c r="K1650" s="363" t="s">
        <v>438</v>
      </c>
      <c r="L1650" s="292">
        <v>83.17</v>
      </c>
      <c r="M1650" s="293" t="s">
        <v>790</v>
      </c>
      <c r="N1650" s="293" t="s">
        <v>791</v>
      </c>
      <c r="O1650" s="294" t="s">
        <v>12</v>
      </c>
      <c r="P1650" s="295">
        <v>-5.1112412999999997</v>
      </c>
      <c r="Q1650" s="295" t="s">
        <v>280</v>
      </c>
      <c r="R1650" s="296">
        <v>0</v>
      </c>
      <c r="S1650" s="365">
        <v>1.637462551818136E-3</v>
      </c>
      <c r="T1650" s="365">
        <v>8.7199027172683949E-4</v>
      </c>
      <c r="U1650" s="365">
        <v>1.8778449770722776</v>
      </c>
      <c r="V1650" s="366"/>
      <c r="W1650" s="295"/>
      <c r="X1650" s="295"/>
      <c r="Y1650" s="295"/>
      <c r="Z1650" s="313"/>
      <c r="AA1650" s="313"/>
      <c r="AB1650" s="301"/>
      <c r="AC1650" s="295"/>
    </row>
    <row r="1651" spans="1:29" ht="15">
      <c r="A1651" s="247" t="s">
        <v>176</v>
      </c>
      <c r="B1651" s="287" t="s">
        <v>9626</v>
      </c>
      <c r="C1651" s="287" t="s">
        <v>5141</v>
      </c>
      <c r="D1651" s="305">
        <v>49</v>
      </c>
      <c r="E1651" s="287" t="s">
        <v>16</v>
      </c>
      <c r="F1651" s="362">
        <v>43707</v>
      </c>
      <c r="G1651" s="363" t="s">
        <v>8894</v>
      </c>
      <c r="H1651" s="363" t="s">
        <v>800</v>
      </c>
      <c r="I1651" s="364">
        <v>61.14</v>
      </c>
      <c r="J1651" s="364">
        <v>61</v>
      </c>
      <c r="K1651" s="363" t="s">
        <v>438</v>
      </c>
      <c r="L1651" s="292">
        <v>50.21</v>
      </c>
      <c r="M1651" s="293" t="s">
        <v>801</v>
      </c>
      <c r="N1651" s="293" t="s">
        <v>802</v>
      </c>
      <c r="O1651" s="294" t="s">
        <v>12</v>
      </c>
      <c r="P1651" s="295">
        <v>8.4215049999999998</v>
      </c>
      <c r="Q1651" s="295" t="s">
        <v>280</v>
      </c>
      <c r="R1651" s="296">
        <v>0</v>
      </c>
      <c r="S1651" s="365">
        <v>1.4285049559201869E-5</v>
      </c>
      <c r="T1651" s="365">
        <v>5.0045452084668317E-4</v>
      </c>
      <c r="U1651" s="365">
        <v>2.8544151294775031E-2</v>
      </c>
      <c r="V1651" s="366"/>
      <c r="W1651" s="295"/>
      <c r="X1651" s="295"/>
      <c r="Y1651" s="295"/>
      <c r="Z1651" s="313"/>
      <c r="AA1651" s="313"/>
      <c r="AB1651" s="301"/>
      <c r="AC1651" s="295"/>
    </row>
    <row r="1652" spans="1:29" ht="15">
      <c r="A1652" s="247" t="s">
        <v>176</v>
      </c>
      <c r="B1652" s="287" t="s">
        <v>9627</v>
      </c>
      <c r="C1652" s="287" t="s">
        <v>5143</v>
      </c>
      <c r="D1652" s="305">
        <v>50</v>
      </c>
      <c r="E1652" s="287" t="s">
        <v>16</v>
      </c>
      <c r="F1652" s="362">
        <v>43707</v>
      </c>
      <c r="G1652" s="363" t="s">
        <v>8894</v>
      </c>
      <c r="H1652" s="363" t="s">
        <v>4801</v>
      </c>
      <c r="I1652" s="364">
        <v>55.14</v>
      </c>
      <c r="J1652" s="364">
        <v>31</v>
      </c>
      <c r="K1652" s="363" t="s">
        <v>438</v>
      </c>
      <c r="L1652" s="292">
        <v>77.38</v>
      </c>
      <c r="M1652" s="293" t="s">
        <v>4802</v>
      </c>
      <c r="N1652" s="293" t="s">
        <v>4803</v>
      </c>
      <c r="O1652" s="294" t="s">
        <v>12</v>
      </c>
      <c r="P1652" s="295">
        <v>-7.5397369999999997</v>
      </c>
      <c r="Q1652" s="295" t="s">
        <v>280</v>
      </c>
      <c r="R1652" s="296">
        <v>0</v>
      </c>
      <c r="S1652" s="365">
        <v>5.0803839611156959E-4</v>
      </c>
      <c r="T1652" s="365">
        <v>8.0327230557815518E-4</v>
      </c>
      <c r="U1652" s="365">
        <v>0.63246098811524321</v>
      </c>
      <c r="V1652" s="366"/>
      <c r="W1652" s="295"/>
      <c r="X1652" s="295"/>
      <c r="Y1652" s="295"/>
      <c r="Z1652" s="313"/>
      <c r="AA1652" s="313"/>
      <c r="AB1652" s="301"/>
      <c r="AC1652" s="295"/>
    </row>
    <row r="1653" spans="1:29" ht="15">
      <c r="A1653" s="247" t="s">
        <v>176</v>
      </c>
      <c r="B1653" s="287" t="s">
        <v>11408</v>
      </c>
      <c r="C1653" s="287" t="s">
        <v>5145</v>
      </c>
      <c r="D1653" s="305">
        <v>1</v>
      </c>
      <c r="E1653" s="287" t="s">
        <v>19</v>
      </c>
      <c r="F1653" s="362">
        <v>43707</v>
      </c>
      <c r="G1653" s="363" t="s">
        <v>8898</v>
      </c>
      <c r="H1653" s="363" t="s">
        <v>1042</v>
      </c>
      <c r="I1653" s="364">
        <v>26.62</v>
      </c>
      <c r="J1653" s="364">
        <v>16</v>
      </c>
      <c r="K1653" s="363" t="s">
        <v>438</v>
      </c>
      <c r="L1653" s="292">
        <v>193.07</v>
      </c>
      <c r="M1653" s="293" t="s">
        <v>1043</v>
      </c>
      <c r="N1653" s="293" t="s">
        <v>1044</v>
      </c>
      <c r="O1653" s="294" t="s">
        <v>12</v>
      </c>
      <c r="P1653" s="295">
        <v>-30.689972000000001</v>
      </c>
      <c r="Q1653" s="295" t="s">
        <v>484</v>
      </c>
      <c r="R1653" s="296">
        <v>0</v>
      </c>
      <c r="S1653" s="365">
        <v>1.9342567043272794E-4</v>
      </c>
      <c r="T1653" s="365">
        <v>3.6221327491062628E-4</v>
      </c>
      <c r="U1653" s="365">
        <v>0.53401044034196277</v>
      </c>
      <c r="V1653" s="366"/>
      <c r="W1653" s="295"/>
      <c r="X1653" s="295"/>
      <c r="Y1653" s="295"/>
      <c r="Z1653" s="313"/>
      <c r="AA1653" s="313"/>
      <c r="AB1653" s="301"/>
      <c r="AC1653" s="295"/>
    </row>
    <row r="1654" spans="1:29" ht="15">
      <c r="A1654" s="247" t="s">
        <v>176</v>
      </c>
      <c r="B1654" s="287" t="s">
        <v>11409</v>
      </c>
      <c r="C1654" s="287" t="s">
        <v>5147</v>
      </c>
      <c r="D1654" s="305">
        <v>2</v>
      </c>
      <c r="E1654" s="287" t="s">
        <v>19</v>
      </c>
      <c r="F1654" s="362">
        <v>43707</v>
      </c>
      <c r="G1654" s="363" t="s">
        <v>8898</v>
      </c>
      <c r="H1654" s="363" t="s">
        <v>474</v>
      </c>
      <c r="I1654" s="364">
        <v>19.57</v>
      </c>
      <c r="J1654" s="364">
        <v>27</v>
      </c>
      <c r="K1654" s="363" t="s">
        <v>438</v>
      </c>
      <c r="L1654" s="292">
        <v>183.11</v>
      </c>
      <c r="M1654" s="293" t="s">
        <v>475</v>
      </c>
      <c r="N1654" s="293" t="s">
        <v>476</v>
      </c>
      <c r="O1654" s="294" t="s">
        <v>12</v>
      </c>
      <c r="P1654" s="295">
        <v>-12.421082999999999</v>
      </c>
      <c r="Q1654" s="295" t="s">
        <v>447</v>
      </c>
      <c r="R1654" s="296">
        <v>0</v>
      </c>
      <c r="S1654" s="365">
        <v>4.2679472250162193E-4</v>
      </c>
      <c r="T1654" s="365">
        <v>5.3954481151685327E-4</v>
      </c>
      <c r="U1654" s="365">
        <v>0.79102738714463672</v>
      </c>
      <c r="V1654" s="366"/>
      <c r="W1654" s="295"/>
      <c r="X1654" s="295"/>
      <c r="Y1654" s="295"/>
      <c r="Z1654" s="313"/>
      <c r="AA1654" s="313"/>
      <c r="AB1654" s="301"/>
      <c r="AC1654" s="295"/>
    </row>
    <row r="1655" spans="1:29" ht="15">
      <c r="A1655" s="247" t="s">
        <v>11410</v>
      </c>
      <c r="B1655" s="287" t="s">
        <v>9634</v>
      </c>
      <c r="C1655" s="287" t="s">
        <v>5149</v>
      </c>
      <c r="D1655" s="305">
        <v>3</v>
      </c>
      <c r="E1655" s="287" t="s">
        <v>19</v>
      </c>
      <c r="F1655" s="362">
        <v>43707</v>
      </c>
      <c r="G1655" s="363" t="s">
        <v>8898</v>
      </c>
      <c r="H1655" s="363" t="s">
        <v>4121</v>
      </c>
      <c r="I1655" s="364">
        <v>16.579999999999998</v>
      </c>
      <c r="J1655" s="364">
        <v>1</v>
      </c>
      <c r="K1655" s="363" t="s">
        <v>438</v>
      </c>
      <c r="L1655" s="292">
        <v>208.74</v>
      </c>
      <c r="M1655" s="293" t="s">
        <v>4122</v>
      </c>
      <c r="N1655" s="293" t="s">
        <v>4123</v>
      </c>
      <c r="O1655" s="294" t="s">
        <v>12</v>
      </c>
      <c r="P1655" s="295">
        <v>-2.018392</v>
      </c>
      <c r="Q1655" s="295" t="s">
        <v>408</v>
      </c>
      <c r="R1655" s="296">
        <v>0</v>
      </c>
      <c r="S1655" s="365">
        <v>1.594358036568742E-2</v>
      </c>
      <c r="T1655" s="365">
        <v>3.7500739315685941E-2</v>
      </c>
      <c r="U1655" s="365">
        <v>0.42515376114247655</v>
      </c>
      <c r="V1655" s="366"/>
      <c r="W1655" s="295"/>
      <c r="X1655" s="295"/>
      <c r="Y1655" s="295"/>
      <c r="Z1655" s="313"/>
      <c r="AA1655" s="313"/>
      <c r="AB1655" s="301"/>
      <c r="AC1655" s="295"/>
    </row>
    <row r="1656" spans="1:29" ht="15">
      <c r="A1656" s="247" t="s">
        <v>11411</v>
      </c>
      <c r="B1656" s="287" t="s">
        <v>11412</v>
      </c>
      <c r="C1656" s="287" t="s">
        <v>5152</v>
      </c>
      <c r="D1656" s="305">
        <v>4</v>
      </c>
      <c r="E1656" s="287" t="s">
        <v>19</v>
      </c>
      <c r="F1656" s="362">
        <v>43707</v>
      </c>
      <c r="G1656" s="363" t="s">
        <v>8898</v>
      </c>
      <c r="H1656" s="363" t="s">
        <v>518</v>
      </c>
      <c r="I1656" s="364">
        <v>23.24</v>
      </c>
      <c r="J1656" s="364">
        <v>1</v>
      </c>
      <c r="K1656" s="363" t="s">
        <v>438</v>
      </c>
      <c r="L1656" s="292">
        <v>226.62</v>
      </c>
      <c r="M1656" s="293" t="s">
        <v>519</v>
      </c>
      <c r="N1656" s="293" t="s">
        <v>520</v>
      </c>
      <c r="O1656" s="294" t="s">
        <v>12</v>
      </c>
      <c r="P1656" s="295">
        <v>-17.125623999999998</v>
      </c>
      <c r="Q1656" s="295" t="s">
        <v>280</v>
      </c>
      <c r="R1656" s="296">
        <v>0</v>
      </c>
      <c r="S1656" s="365">
        <v>7.0342283760744856E-4</v>
      </c>
      <c r="T1656" s="365">
        <v>5.0006115724765825E-4</v>
      </c>
      <c r="U1656" s="365">
        <v>1.4066736186411579</v>
      </c>
      <c r="V1656" s="366"/>
      <c r="W1656" s="295"/>
      <c r="X1656" s="295"/>
      <c r="Y1656" s="295"/>
      <c r="Z1656" s="313"/>
      <c r="AA1656" s="313"/>
      <c r="AB1656" s="301"/>
      <c r="AC1656" s="295"/>
    </row>
    <row r="1657" spans="1:29" ht="15">
      <c r="A1657" s="247" t="s">
        <v>176</v>
      </c>
      <c r="B1657" s="287" t="s">
        <v>9635</v>
      </c>
      <c r="C1657" s="287" t="s">
        <v>5155</v>
      </c>
      <c r="D1657" s="305">
        <v>5</v>
      </c>
      <c r="E1657" s="287" t="s">
        <v>19</v>
      </c>
      <c r="F1657" s="362">
        <v>43707</v>
      </c>
      <c r="G1657" s="363" t="s">
        <v>8898</v>
      </c>
      <c r="H1657" s="363" t="s">
        <v>1282</v>
      </c>
      <c r="I1657" s="364">
        <v>21.07</v>
      </c>
      <c r="J1657" s="364">
        <v>8</v>
      </c>
      <c r="K1657" s="363" t="s">
        <v>438</v>
      </c>
      <c r="L1657" s="292">
        <v>219.75</v>
      </c>
      <c r="M1657" s="293" t="s">
        <v>1283</v>
      </c>
      <c r="N1657" s="293" t="s">
        <v>1284</v>
      </c>
      <c r="O1657" s="294" t="s">
        <v>12</v>
      </c>
      <c r="P1657" s="295">
        <v>-7.5981854999999996</v>
      </c>
      <c r="Q1657" s="295" t="s">
        <v>408</v>
      </c>
      <c r="R1657" s="296">
        <v>0</v>
      </c>
      <c r="S1657" s="365">
        <v>2.4689777176293295E-3</v>
      </c>
      <c r="T1657" s="365">
        <v>1.8540181993720766E-3</v>
      </c>
      <c r="U1657" s="365">
        <v>1.3316901195821751</v>
      </c>
      <c r="V1657" s="366"/>
      <c r="W1657" s="295"/>
      <c r="X1657" s="295"/>
      <c r="Y1657" s="295"/>
      <c r="Z1657" s="313"/>
      <c r="AA1657" s="313"/>
      <c r="AB1657" s="301"/>
      <c r="AC1657" s="295"/>
    </row>
    <row r="1658" spans="1:29" ht="15">
      <c r="A1658" s="247" t="s">
        <v>176</v>
      </c>
      <c r="B1658" s="287" t="s">
        <v>11413</v>
      </c>
      <c r="C1658" s="287" t="s">
        <v>5157</v>
      </c>
      <c r="D1658" s="305">
        <v>6</v>
      </c>
      <c r="E1658" s="287" t="s">
        <v>19</v>
      </c>
      <c r="F1658" s="362">
        <v>43707</v>
      </c>
      <c r="G1658" s="363" t="s">
        <v>8898</v>
      </c>
      <c r="H1658" s="363" t="s">
        <v>1287</v>
      </c>
      <c r="I1658" s="364">
        <v>17.77</v>
      </c>
      <c r="J1658" s="364">
        <v>7</v>
      </c>
      <c r="K1658" s="363" t="s">
        <v>438</v>
      </c>
      <c r="L1658" s="292">
        <v>1966.41</v>
      </c>
      <c r="M1658" s="293" t="s">
        <v>1288</v>
      </c>
      <c r="N1658" s="293" t="s">
        <v>1289</v>
      </c>
      <c r="O1658" s="294" t="s">
        <v>12</v>
      </c>
      <c r="P1658" s="295">
        <v>4.2298080000000002</v>
      </c>
      <c r="Q1658" s="295" t="s">
        <v>408</v>
      </c>
      <c r="R1658" s="296">
        <v>0</v>
      </c>
      <c r="S1658" s="365">
        <v>5.9014048118719211E-3</v>
      </c>
      <c r="T1658" s="365">
        <v>3.4799968606009772E-3</v>
      </c>
      <c r="U1658" s="365">
        <v>1.6958075102552763</v>
      </c>
      <c r="V1658" s="366"/>
      <c r="W1658" s="295"/>
      <c r="X1658" s="295"/>
      <c r="Y1658" s="295"/>
      <c r="Z1658" s="313"/>
      <c r="AA1658" s="313"/>
      <c r="AB1658" s="301"/>
      <c r="AC1658" s="295"/>
    </row>
    <row r="1659" spans="1:29" ht="15">
      <c r="A1659" s="247" t="s">
        <v>176</v>
      </c>
      <c r="B1659" s="287" t="s">
        <v>11414</v>
      </c>
      <c r="C1659" s="287" t="s">
        <v>5160</v>
      </c>
      <c r="D1659" s="305">
        <v>7</v>
      </c>
      <c r="E1659" s="287" t="s">
        <v>19</v>
      </c>
      <c r="F1659" s="362">
        <v>43707</v>
      </c>
      <c r="G1659" s="363" t="s">
        <v>8898</v>
      </c>
      <c r="H1659" s="363" t="s">
        <v>3296</v>
      </c>
      <c r="I1659" s="364">
        <v>18.77</v>
      </c>
      <c r="J1659" s="364">
        <v>2</v>
      </c>
      <c r="K1659" s="363" t="s">
        <v>438</v>
      </c>
      <c r="L1659" s="292">
        <v>17.12</v>
      </c>
      <c r="M1659" s="293" t="s">
        <v>3297</v>
      </c>
      <c r="N1659" s="293" t="s">
        <v>3298</v>
      </c>
      <c r="O1659" s="294" t="s">
        <v>12</v>
      </c>
      <c r="P1659" s="295">
        <v>-10.647178</v>
      </c>
      <c r="Q1659" s="295" t="s">
        <v>484</v>
      </c>
      <c r="R1659" s="296">
        <v>0</v>
      </c>
      <c r="S1659" s="365">
        <v>2.821614214595545E-4</v>
      </c>
      <c r="T1659" s="365">
        <v>3.0179200372983003E-4</v>
      </c>
      <c r="U1659" s="365">
        <v>0.93495327236088999</v>
      </c>
      <c r="V1659" s="366"/>
      <c r="W1659" s="295"/>
      <c r="X1659" s="295"/>
      <c r="Y1659" s="295"/>
      <c r="Z1659" s="313"/>
      <c r="AA1659" s="313"/>
      <c r="AB1659" s="301"/>
      <c r="AC1659" s="295"/>
    </row>
    <row r="1660" spans="1:29" ht="15">
      <c r="A1660" s="247" t="s">
        <v>11415</v>
      </c>
      <c r="B1660" s="287" t="s">
        <v>11416</v>
      </c>
      <c r="C1660" s="287" t="s">
        <v>5162</v>
      </c>
      <c r="D1660" s="305">
        <v>8</v>
      </c>
      <c r="E1660" s="287" t="s">
        <v>19</v>
      </c>
      <c r="F1660" s="362">
        <v>43707</v>
      </c>
      <c r="G1660" s="363" t="s">
        <v>8898</v>
      </c>
      <c r="H1660" s="363" t="s">
        <v>1302</v>
      </c>
      <c r="I1660" s="364">
        <v>16.55</v>
      </c>
      <c r="J1660" s="364">
        <v>1</v>
      </c>
      <c r="K1660" s="363" t="s">
        <v>438</v>
      </c>
      <c r="L1660" s="292">
        <v>68.48</v>
      </c>
      <c r="M1660" s="293" t="s">
        <v>1303</v>
      </c>
      <c r="N1660" s="293" t="s">
        <v>1304</v>
      </c>
      <c r="O1660" s="294" t="s">
        <v>12</v>
      </c>
      <c r="P1660" s="295">
        <v>-7.3467729999999998</v>
      </c>
      <c r="Q1660" s="295" t="s">
        <v>484</v>
      </c>
      <c r="R1660" s="296">
        <v>0</v>
      </c>
      <c r="S1660" s="365">
        <v>8.4267992014245663E-5</v>
      </c>
      <c r="T1660" s="365">
        <v>7.9492441110533773E-4</v>
      </c>
      <c r="U1660" s="365">
        <v>0.10600755346923051</v>
      </c>
      <c r="V1660" s="366"/>
      <c r="W1660" s="295"/>
      <c r="X1660" s="295"/>
      <c r="Y1660" s="295"/>
      <c r="Z1660" s="313"/>
      <c r="AA1660" s="313"/>
      <c r="AB1660" s="301"/>
      <c r="AC1660" s="295"/>
    </row>
    <row r="1661" spans="1:29" ht="15">
      <c r="A1661" s="247" t="s">
        <v>176</v>
      </c>
      <c r="B1661" s="287" t="s">
        <v>9636</v>
      </c>
      <c r="C1661" s="287" t="s">
        <v>5164</v>
      </c>
      <c r="D1661" s="305">
        <v>9</v>
      </c>
      <c r="E1661" s="287" t="s">
        <v>19</v>
      </c>
      <c r="F1661" s="362">
        <v>43707</v>
      </c>
      <c r="G1661" s="363" t="s">
        <v>8898</v>
      </c>
      <c r="H1661" s="363" t="s">
        <v>3179</v>
      </c>
      <c r="I1661" s="364">
        <v>17.63</v>
      </c>
      <c r="J1661" s="364">
        <v>32</v>
      </c>
      <c r="K1661" s="363" t="s">
        <v>438</v>
      </c>
      <c r="L1661" s="292">
        <v>74.150000000000006</v>
      </c>
      <c r="M1661" s="293" t="s">
        <v>3180</v>
      </c>
      <c r="N1661" s="293" t="s">
        <v>3181</v>
      </c>
      <c r="O1661" s="294" t="s">
        <v>12</v>
      </c>
      <c r="P1661" s="295">
        <v>3.3593535000000001</v>
      </c>
      <c r="Q1661" s="295" t="s">
        <v>404</v>
      </c>
      <c r="R1661" s="296">
        <v>0</v>
      </c>
      <c r="S1661" s="365">
        <v>1.2876327742175192E-3</v>
      </c>
      <c r="T1661" s="365">
        <v>2.6254106524563124E-3</v>
      </c>
      <c r="U1661" s="365">
        <v>0.49045004560060756</v>
      </c>
      <c r="V1661" s="366"/>
      <c r="W1661" s="295"/>
      <c r="X1661" s="295"/>
      <c r="Y1661" s="295"/>
      <c r="Z1661" s="313"/>
      <c r="AA1661" s="313"/>
      <c r="AB1661" s="301"/>
      <c r="AC1661" s="295"/>
    </row>
    <row r="1662" spans="1:29" ht="15">
      <c r="A1662" s="247" t="s">
        <v>176</v>
      </c>
      <c r="B1662" s="287" t="s">
        <v>11417</v>
      </c>
      <c r="C1662" s="287" t="s">
        <v>5166</v>
      </c>
      <c r="D1662" s="305">
        <v>10</v>
      </c>
      <c r="E1662" s="287" t="s">
        <v>19</v>
      </c>
      <c r="F1662" s="362">
        <v>43707</v>
      </c>
      <c r="G1662" s="363" t="s">
        <v>8898</v>
      </c>
      <c r="H1662" s="363" t="s">
        <v>1326</v>
      </c>
      <c r="I1662" s="364">
        <v>24.04</v>
      </c>
      <c r="J1662" s="364">
        <v>14</v>
      </c>
      <c r="K1662" s="363" t="s">
        <v>438</v>
      </c>
      <c r="L1662" s="292">
        <v>75.39</v>
      </c>
      <c r="M1662" s="293" t="s">
        <v>1327</v>
      </c>
      <c r="N1662" s="293" t="s">
        <v>1328</v>
      </c>
      <c r="O1662" s="294" t="s">
        <v>12</v>
      </c>
      <c r="P1662" s="295">
        <v>-2.7602196000000001</v>
      </c>
      <c r="Q1662" s="295" t="s">
        <v>408</v>
      </c>
      <c r="R1662" s="296">
        <v>0</v>
      </c>
      <c r="S1662" s="365">
        <v>2.0730141363089691E-4</v>
      </c>
      <c r="T1662" s="365">
        <v>6.2894656476492972E-4</v>
      </c>
      <c r="U1662" s="365">
        <v>0.32960099513124186</v>
      </c>
      <c r="V1662" s="366"/>
      <c r="W1662" s="295"/>
      <c r="X1662" s="295"/>
      <c r="Y1662" s="295"/>
      <c r="Z1662" s="313"/>
      <c r="AA1662" s="313"/>
      <c r="AB1662" s="301"/>
      <c r="AC1662" s="295"/>
    </row>
    <row r="1663" spans="1:29" ht="15">
      <c r="A1663" s="247" t="s">
        <v>176</v>
      </c>
      <c r="B1663" s="287" t="s">
        <v>11418</v>
      </c>
      <c r="C1663" s="287" t="s">
        <v>5168</v>
      </c>
      <c r="D1663" s="305">
        <v>11</v>
      </c>
      <c r="E1663" s="287" t="s">
        <v>19</v>
      </c>
      <c r="F1663" s="362">
        <v>43707</v>
      </c>
      <c r="G1663" s="363" t="s">
        <v>8898</v>
      </c>
      <c r="H1663" s="363" t="s">
        <v>1352</v>
      </c>
      <c r="I1663" s="364">
        <v>23.86</v>
      </c>
      <c r="J1663" s="364">
        <v>2</v>
      </c>
      <c r="K1663" s="363" t="s">
        <v>438</v>
      </c>
      <c r="L1663" s="292">
        <v>93.68</v>
      </c>
      <c r="M1663" s="293" t="s">
        <v>1353</v>
      </c>
      <c r="N1663" s="293" t="s">
        <v>1354</v>
      </c>
      <c r="O1663" s="294" t="s">
        <v>12</v>
      </c>
      <c r="P1663" s="295">
        <v>1.2756704999999999</v>
      </c>
      <c r="Q1663" s="295" t="s">
        <v>447</v>
      </c>
      <c r="R1663" s="296">
        <v>0</v>
      </c>
      <c r="S1663" s="365">
        <v>1.7911677175796949E-3</v>
      </c>
      <c r="T1663" s="365">
        <v>1.1669131376765894E-3</v>
      </c>
      <c r="U1663" s="365">
        <v>1.5349623375961321</v>
      </c>
      <c r="V1663" s="366"/>
      <c r="W1663" s="295"/>
      <c r="X1663" s="295"/>
      <c r="Y1663" s="295"/>
      <c r="Z1663" s="313"/>
      <c r="AA1663" s="313"/>
      <c r="AB1663" s="301"/>
      <c r="AC1663" s="295"/>
    </row>
    <row r="1664" spans="1:29" ht="15">
      <c r="A1664" s="247" t="s">
        <v>176</v>
      </c>
      <c r="B1664" s="287" t="s">
        <v>11419</v>
      </c>
      <c r="C1664" s="287" t="s">
        <v>5171</v>
      </c>
      <c r="D1664" s="305">
        <v>12</v>
      </c>
      <c r="E1664" s="287" t="s">
        <v>19</v>
      </c>
      <c r="F1664" s="362">
        <v>43707</v>
      </c>
      <c r="G1664" s="363" t="s">
        <v>8898</v>
      </c>
      <c r="H1664" s="363" t="s">
        <v>9574</v>
      </c>
      <c r="I1664" s="364">
        <v>18.72</v>
      </c>
      <c r="J1664" s="364">
        <v>49</v>
      </c>
      <c r="K1664" s="363" t="s">
        <v>438</v>
      </c>
      <c r="L1664" s="292">
        <v>71.099999999999994</v>
      </c>
      <c r="M1664" s="293" t="s">
        <v>8456</v>
      </c>
      <c r="N1664" s="293" t="s">
        <v>9575</v>
      </c>
      <c r="O1664" s="294" t="s">
        <v>12</v>
      </c>
      <c r="P1664" s="295">
        <v>-6.8762302000000002</v>
      </c>
      <c r="Q1664" s="295" t="s">
        <v>399</v>
      </c>
      <c r="R1664" s="296">
        <v>0</v>
      </c>
      <c r="S1664" s="365">
        <v>2.8578566362725475E-4</v>
      </c>
      <c r="T1664" s="365">
        <v>4.975055428289364E-4</v>
      </c>
      <c r="U1664" s="365">
        <v>0.57443714496567944</v>
      </c>
      <c r="V1664" s="366"/>
      <c r="W1664" s="295"/>
      <c r="X1664" s="295"/>
      <c r="Y1664" s="295"/>
      <c r="Z1664" s="313"/>
      <c r="AA1664" s="313"/>
      <c r="AB1664" s="301"/>
      <c r="AC1664" s="295"/>
    </row>
    <row r="1665" spans="1:29" ht="15">
      <c r="A1665" s="247" t="s">
        <v>176</v>
      </c>
      <c r="B1665" s="287" t="s">
        <v>9637</v>
      </c>
      <c r="C1665" s="287" t="s">
        <v>5173</v>
      </c>
      <c r="D1665" s="305">
        <v>13</v>
      </c>
      <c r="E1665" s="287" t="s">
        <v>19</v>
      </c>
      <c r="F1665" s="362">
        <v>43707</v>
      </c>
      <c r="G1665" s="363" t="s">
        <v>8898</v>
      </c>
      <c r="H1665" s="363" t="s">
        <v>8167</v>
      </c>
      <c r="I1665" s="364">
        <v>22.31</v>
      </c>
      <c r="J1665" s="364">
        <v>132</v>
      </c>
      <c r="K1665" s="363" t="s">
        <v>438</v>
      </c>
      <c r="L1665" s="292">
        <v>30.62</v>
      </c>
      <c r="M1665" s="293" t="s">
        <v>8168</v>
      </c>
      <c r="N1665" s="293" t="s">
        <v>8169</v>
      </c>
      <c r="O1665" s="294" t="s">
        <v>12</v>
      </c>
      <c r="P1665" s="295">
        <v>-0.58441160000000003</v>
      </c>
      <c r="Q1665" s="295" t="s">
        <v>399</v>
      </c>
      <c r="R1665" s="296">
        <v>0</v>
      </c>
      <c r="S1665" s="365">
        <v>1.0203058770421E-4</v>
      </c>
      <c r="T1665" s="365">
        <v>7.1868651502398565E-4</v>
      </c>
      <c r="U1665" s="365">
        <v>0.14196813989310039</v>
      </c>
      <c r="V1665" s="366"/>
      <c r="W1665" s="295"/>
      <c r="X1665" s="295"/>
      <c r="Y1665" s="295"/>
      <c r="Z1665" s="313"/>
      <c r="AA1665" s="313"/>
      <c r="AB1665" s="301"/>
      <c r="AC1665" s="295"/>
    </row>
    <row r="1666" spans="1:29" ht="15">
      <c r="A1666" s="247" t="s">
        <v>176</v>
      </c>
      <c r="B1666" s="287" t="s">
        <v>11420</v>
      </c>
      <c r="C1666" s="287" t="s">
        <v>5175</v>
      </c>
      <c r="D1666" s="305">
        <v>14</v>
      </c>
      <c r="E1666" s="287" t="s">
        <v>19</v>
      </c>
      <c r="F1666" s="362">
        <v>43707</v>
      </c>
      <c r="G1666" s="363" t="s">
        <v>8898</v>
      </c>
      <c r="H1666" s="363" t="s">
        <v>2051</v>
      </c>
      <c r="I1666" s="364">
        <v>22.8</v>
      </c>
      <c r="J1666" s="364">
        <v>55</v>
      </c>
      <c r="K1666" s="363" t="s">
        <v>438</v>
      </c>
      <c r="L1666" s="292">
        <v>227.91</v>
      </c>
      <c r="M1666" s="293" t="s">
        <v>2052</v>
      </c>
      <c r="N1666" s="293" t="s">
        <v>2053</v>
      </c>
      <c r="O1666" s="294" t="s">
        <v>12</v>
      </c>
      <c r="P1666" s="295">
        <v>6.6545009999999998</v>
      </c>
      <c r="Q1666" s="295" t="s">
        <v>395</v>
      </c>
      <c r="R1666" s="296">
        <v>0</v>
      </c>
      <c r="S1666" s="365">
        <v>1.104159963126068E-2</v>
      </c>
      <c r="T1666" s="365">
        <v>1.0130634730794478E-2</v>
      </c>
      <c r="U1666" s="365">
        <v>1.0899217990455334</v>
      </c>
      <c r="V1666" s="366"/>
      <c r="W1666" s="295"/>
      <c r="X1666" s="295"/>
      <c r="Y1666" s="295"/>
      <c r="Z1666" s="313"/>
      <c r="AA1666" s="313"/>
      <c r="AB1666" s="301"/>
      <c r="AC1666" s="295"/>
    </row>
    <row r="1667" spans="1:29" ht="15">
      <c r="A1667" s="247" t="s">
        <v>176</v>
      </c>
      <c r="B1667" s="287" t="s">
        <v>11421</v>
      </c>
      <c r="C1667" s="287" t="s">
        <v>5178</v>
      </c>
      <c r="D1667" s="305">
        <v>15</v>
      </c>
      <c r="E1667" s="287" t="s">
        <v>19</v>
      </c>
      <c r="F1667" s="362">
        <v>43707</v>
      </c>
      <c r="G1667" s="363" t="s">
        <v>8898</v>
      </c>
      <c r="H1667" s="363" t="s">
        <v>1136</v>
      </c>
      <c r="I1667" s="364">
        <v>25.1</v>
      </c>
      <c r="J1667" s="364">
        <v>32</v>
      </c>
      <c r="K1667" s="363" t="s">
        <v>438</v>
      </c>
      <c r="L1667" s="292">
        <v>289.74</v>
      </c>
      <c r="M1667" s="293" t="s">
        <v>1137</v>
      </c>
      <c r="N1667" s="293" t="s">
        <v>1138</v>
      </c>
      <c r="O1667" s="294" t="s">
        <v>12</v>
      </c>
      <c r="P1667" s="295">
        <v>2.7264713999999999</v>
      </c>
      <c r="Q1667" s="295" t="s">
        <v>408</v>
      </c>
      <c r="R1667" s="296">
        <v>0</v>
      </c>
      <c r="S1667" s="365">
        <v>2.7473346782033058E-4</v>
      </c>
      <c r="T1667" s="365">
        <v>9.8476225132576979E-4</v>
      </c>
      <c r="U1667" s="365">
        <v>0.27898456449814285</v>
      </c>
      <c r="V1667" s="366"/>
      <c r="W1667" s="295"/>
      <c r="X1667" s="295"/>
      <c r="Y1667" s="295"/>
      <c r="Z1667" s="313"/>
      <c r="AA1667" s="313"/>
      <c r="AB1667" s="301"/>
      <c r="AC1667" s="295"/>
    </row>
    <row r="1668" spans="1:29" ht="15">
      <c r="A1668" s="247" t="s">
        <v>176</v>
      </c>
      <c r="B1668" s="287" t="s">
        <v>9638</v>
      </c>
      <c r="C1668" s="287" t="s">
        <v>5181</v>
      </c>
      <c r="D1668" s="305">
        <v>16</v>
      </c>
      <c r="E1668" s="287" t="s">
        <v>19</v>
      </c>
      <c r="F1668" s="362">
        <v>43707</v>
      </c>
      <c r="G1668" s="363" t="s">
        <v>8898</v>
      </c>
      <c r="H1668" s="363" t="s">
        <v>1143</v>
      </c>
      <c r="I1668" s="364">
        <v>27.17</v>
      </c>
      <c r="J1668" s="364">
        <v>40</v>
      </c>
      <c r="K1668" s="363" t="s">
        <v>438</v>
      </c>
      <c r="L1668" s="292">
        <v>288.36</v>
      </c>
      <c r="M1668" s="293" t="s">
        <v>1144</v>
      </c>
      <c r="N1668" s="293" t="s">
        <v>1145</v>
      </c>
      <c r="O1668" s="294" t="s">
        <v>12</v>
      </c>
      <c r="P1668" s="295">
        <v>3.9847016000000002</v>
      </c>
      <c r="Q1668" s="295" t="s">
        <v>408</v>
      </c>
      <c r="R1668" s="296">
        <v>0</v>
      </c>
      <c r="S1668" s="365">
        <v>5.1679031738050742E-3</v>
      </c>
      <c r="T1668" s="365">
        <v>3.0594123819767233E-3</v>
      </c>
      <c r="U1668" s="365">
        <v>1.6891816233240284</v>
      </c>
      <c r="V1668" s="366"/>
      <c r="W1668" s="295"/>
      <c r="X1668" s="295"/>
      <c r="Y1668" s="295"/>
      <c r="Z1668" s="313"/>
      <c r="AA1668" s="313"/>
      <c r="AB1668" s="301"/>
      <c r="AC1668" s="295"/>
    </row>
    <row r="1669" spans="1:29" ht="15">
      <c r="A1669" s="247" t="s">
        <v>176</v>
      </c>
      <c r="B1669" s="287" t="s">
        <v>11422</v>
      </c>
      <c r="C1669" s="287" t="s">
        <v>5183</v>
      </c>
      <c r="D1669" s="305">
        <v>17</v>
      </c>
      <c r="E1669" s="287" t="s">
        <v>19</v>
      </c>
      <c r="F1669" s="362">
        <v>43707</v>
      </c>
      <c r="G1669" s="363" t="s">
        <v>8898</v>
      </c>
      <c r="H1669" s="363" t="s">
        <v>7343</v>
      </c>
      <c r="I1669" s="364">
        <v>17.899999999999999</v>
      </c>
      <c r="J1669" s="364">
        <v>17</v>
      </c>
      <c r="K1669" s="363" t="s">
        <v>438</v>
      </c>
      <c r="L1669" s="292">
        <v>210.51</v>
      </c>
      <c r="M1669" s="293" t="s">
        <v>7344</v>
      </c>
      <c r="N1669" s="293" t="s">
        <v>7345</v>
      </c>
      <c r="O1669" s="294" t="s">
        <v>12</v>
      </c>
      <c r="P1669" s="295">
        <v>0.9107828</v>
      </c>
      <c r="Q1669" s="295" t="s">
        <v>447</v>
      </c>
      <c r="R1669" s="296">
        <v>0</v>
      </c>
      <c r="S1669" s="365">
        <v>9.5137406628532917E-4</v>
      </c>
      <c r="T1669" s="365">
        <v>1.2720014234421924E-3</v>
      </c>
      <c r="U1669" s="365">
        <v>0.74793474971969287</v>
      </c>
      <c r="V1669" s="366"/>
      <c r="W1669" s="295"/>
      <c r="X1669" s="295"/>
      <c r="Y1669" s="295"/>
      <c r="Z1669" s="313"/>
      <c r="AA1669" s="313"/>
      <c r="AB1669" s="301"/>
      <c r="AC1669" s="295"/>
    </row>
    <row r="1670" spans="1:29" ht="15">
      <c r="A1670" s="247" t="s">
        <v>11423</v>
      </c>
      <c r="B1670" s="287" t="s">
        <v>11424</v>
      </c>
      <c r="C1670" s="287" t="s">
        <v>5185</v>
      </c>
      <c r="D1670" s="305">
        <v>18</v>
      </c>
      <c r="E1670" s="287" t="s">
        <v>19</v>
      </c>
      <c r="F1670" s="362">
        <v>43707</v>
      </c>
      <c r="G1670" s="363" t="s">
        <v>8898</v>
      </c>
      <c r="H1670" s="363" t="s">
        <v>3532</v>
      </c>
      <c r="I1670" s="364">
        <v>16.5</v>
      </c>
      <c r="J1670" s="364">
        <v>1</v>
      </c>
      <c r="K1670" s="363" t="s">
        <v>438</v>
      </c>
      <c r="L1670" s="292">
        <v>70.39</v>
      </c>
      <c r="M1670" s="293" t="s">
        <v>3533</v>
      </c>
      <c r="N1670" s="293" t="s">
        <v>3534</v>
      </c>
      <c r="O1670" s="294" t="s">
        <v>12</v>
      </c>
      <c r="P1670" s="295">
        <v>4.8718690000000002</v>
      </c>
      <c r="Q1670" s="295" t="s">
        <v>280</v>
      </c>
      <c r="R1670" s="296">
        <v>0</v>
      </c>
      <c r="S1670" s="365">
        <v>4.1529361534035474E-4</v>
      </c>
      <c r="T1670" s="365">
        <v>4.2359903841090465E-4</v>
      </c>
      <c r="U1670" s="365">
        <v>0.98039319659056123</v>
      </c>
      <c r="V1670" s="366"/>
      <c r="W1670" s="295"/>
      <c r="X1670" s="295"/>
      <c r="Y1670" s="295"/>
      <c r="Z1670" s="313"/>
      <c r="AA1670" s="313"/>
      <c r="AB1670" s="301"/>
      <c r="AC1670" s="295"/>
    </row>
    <row r="1671" spans="1:29" ht="15">
      <c r="A1671" s="247" t="s">
        <v>176</v>
      </c>
      <c r="B1671" s="287" t="s">
        <v>11425</v>
      </c>
      <c r="C1671" s="287" t="s">
        <v>5187</v>
      </c>
      <c r="D1671" s="305">
        <v>19</v>
      </c>
      <c r="E1671" s="287" t="s">
        <v>19</v>
      </c>
      <c r="F1671" s="362">
        <v>43707</v>
      </c>
      <c r="G1671" s="363" t="s">
        <v>8898</v>
      </c>
      <c r="H1671" s="363" t="s">
        <v>1155</v>
      </c>
      <c r="I1671" s="364">
        <v>25.88</v>
      </c>
      <c r="J1671" s="364">
        <v>2</v>
      </c>
      <c r="K1671" s="363" t="s">
        <v>438</v>
      </c>
      <c r="L1671" s="292">
        <v>397.62</v>
      </c>
      <c r="M1671" s="293" t="s">
        <v>1156</v>
      </c>
      <c r="N1671" s="293" t="s">
        <v>1157</v>
      </c>
      <c r="O1671" s="294" t="s">
        <v>12</v>
      </c>
      <c r="P1671" s="295">
        <v>17.974126999999999</v>
      </c>
      <c r="Q1671" s="295" t="s">
        <v>404</v>
      </c>
      <c r="R1671" s="296">
        <v>0</v>
      </c>
      <c r="S1671" s="365">
        <v>3.9696753080117647E-4</v>
      </c>
      <c r="T1671" s="365">
        <v>6.2024552791998134E-4</v>
      </c>
      <c r="U1671" s="365">
        <v>0.64001675615852205</v>
      </c>
      <c r="V1671" s="366"/>
      <c r="W1671" s="295"/>
      <c r="X1671" s="295"/>
      <c r="Y1671" s="295"/>
      <c r="Z1671" s="313"/>
      <c r="AA1671" s="313"/>
      <c r="AB1671" s="301"/>
      <c r="AC1671" s="295"/>
    </row>
    <row r="1672" spans="1:29" ht="15">
      <c r="A1672" s="247" t="s">
        <v>176</v>
      </c>
      <c r="B1672" s="287" t="s">
        <v>9639</v>
      </c>
      <c r="C1672" s="287" t="s">
        <v>5189</v>
      </c>
      <c r="D1672" s="305">
        <v>20</v>
      </c>
      <c r="E1672" s="287" t="s">
        <v>19</v>
      </c>
      <c r="F1672" s="362">
        <v>43707</v>
      </c>
      <c r="G1672" s="363" t="s">
        <v>8898</v>
      </c>
      <c r="H1672" s="363" t="s">
        <v>1652</v>
      </c>
      <c r="I1672" s="364">
        <v>28.42</v>
      </c>
      <c r="J1672" s="364">
        <v>118</v>
      </c>
      <c r="K1672" s="363" t="s">
        <v>438</v>
      </c>
      <c r="L1672" s="292">
        <v>281.37</v>
      </c>
      <c r="M1672" s="293" t="s">
        <v>1653</v>
      </c>
      <c r="N1672" s="293" t="s">
        <v>1654</v>
      </c>
      <c r="O1672" s="294" t="s">
        <v>12</v>
      </c>
      <c r="P1672" s="295">
        <v>3.3422708999999999</v>
      </c>
      <c r="Q1672" s="295" t="s">
        <v>404</v>
      </c>
      <c r="R1672" s="296">
        <v>0</v>
      </c>
      <c r="S1672" s="365">
        <v>1.7493934372066994E-2</v>
      </c>
      <c r="T1672" s="365">
        <v>1.0346107464130574E-2</v>
      </c>
      <c r="U1672" s="365">
        <v>1.6908711254660336</v>
      </c>
      <c r="V1672" s="366"/>
      <c r="W1672" s="295"/>
      <c r="X1672" s="295"/>
      <c r="Y1672" s="295"/>
      <c r="Z1672" s="313"/>
      <c r="AA1672" s="313"/>
      <c r="AB1672" s="301"/>
      <c r="AC1672" s="295"/>
    </row>
    <row r="1673" spans="1:29" ht="15">
      <c r="A1673" s="247" t="s">
        <v>176</v>
      </c>
      <c r="B1673" s="287" t="s">
        <v>11426</v>
      </c>
      <c r="C1673" s="287" t="s">
        <v>5192</v>
      </c>
      <c r="D1673" s="305">
        <v>21</v>
      </c>
      <c r="E1673" s="287" t="s">
        <v>19</v>
      </c>
      <c r="F1673" s="362">
        <v>43707</v>
      </c>
      <c r="G1673" s="363" t="s">
        <v>8898</v>
      </c>
      <c r="H1673" s="363" t="s">
        <v>3372</v>
      </c>
      <c r="I1673" s="364">
        <v>20.190000000000001</v>
      </c>
      <c r="J1673" s="364">
        <v>2</v>
      </c>
      <c r="K1673" s="363" t="s">
        <v>438</v>
      </c>
      <c r="L1673" s="292">
        <v>54.54</v>
      </c>
      <c r="M1673" s="293" t="s">
        <v>3373</v>
      </c>
      <c r="N1673" s="293" t="s">
        <v>3374</v>
      </c>
      <c r="O1673" s="294" t="s">
        <v>12</v>
      </c>
      <c r="P1673" s="295">
        <v>-7.8560534000000004</v>
      </c>
      <c r="Q1673" s="295" t="s">
        <v>408</v>
      </c>
      <c r="R1673" s="296">
        <v>0</v>
      </c>
      <c r="S1673" s="365">
        <v>5.8422446385213698E-4</v>
      </c>
      <c r="T1673" s="365">
        <v>6.0149633949606502E-4</v>
      </c>
      <c r="U1673" s="365">
        <v>0.97128515252744774</v>
      </c>
      <c r="V1673" s="366"/>
      <c r="W1673" s="295"/>
      <c r="X1673" s="295"/>
      <c r="Y1673" s="295"/>
      <c r="Z1673" s="313"/>
      <c r="AA1673" s="313"/>
      <c r="AB1673" s="301"/>
      <c r="AC1673" s="295"/>
    </row>
    <row r="1674" spans="1:29" ht="15">
      <c r="A1674" s="247" t="s">
        <v>176</v>
      </c>
      <c r="B1674" s="287" t="s">
        <v>11427</v>
      </c>
      <c r="C1674" s="287" t="s">
        <v>5194</v>
      </c>
      <c r="D1674" s="305">
        <v>22</v>
      </c>
      <c r="E1674" s="287" t="s">
        <v>19</v>
      </c>
      <c r="F1674" s="362">
        <v>43707</v>
      </c>
      <c r="G1674" s="363" t="s">
        <v>8898</v>
      </c>
      <c r="H1674" s="363" t="s">
        <v>656</v>
      </c>
      <c r="I1674" s="364">
        <v>20.95</v>
      </c>
      <c r="J1674" s="364">
        <v>36</v>
      </c>
      <c r="K1674" s="363" t="s">
        <v>438</v>
      </c>
      <c r="L1674" s="292">
        <v>656.79</v>
      </c>
      <c r="M1674" s="293" t="s">
        <v>411</v>
      </c>
      <c r="N1674" s="293" t="s">
        <v>657</v>
      </c>
      <c r="O1674" s="294" t="s">
        <v>12</v>
      </c>
      <c r="P1674" s="295">
        <v>-13.209123</v>
      </c>
      <c r="Q1674" s="295" t="s">
        <v>408</v>
      </c>
      <c r="R1674" s="296">
        <v>0</v>
      </c>
      <c r="S1674" s="365">
        <v>1.0392546813726986E-3</v>
      </c>
      <c r="T1674" s="365">
        <v>6.7505448575105984E-4</v>
      </c>
      <c r="U1674" s="365">
        <v>1.5395122961318193</v>
      </c>
      <c r="V1674" s="366"/>
      <c r="W1674" s="295"/>
      <c r="X1674" s="295"/>
      <c r="Y1674" s="295"/>
      <c r="Z1674" s="313"/>
      <c r="AA1674" s="313"/>
      <c r="AB1674" s="301"/>
      <c r="AC1674" s="295"/>
    </row>
    <row r="1675" spans="1:29" ht="15">
      <c r="A1675" s="247" t="s">
        <v>176</v>
      </c>
      <c r="B1675" s="287" t="s">
        <v>9640</v>
      </c>
      <c r="C1675" s="287" t="s">
        <v>5196</v>
      </c>
      <c r="D1675" s="305">
        <v>23</v>
      </c>
      <c r="E1675" s="287" t="s">
        <v>19</v>
      </c>
      <c r="F1675" s="362">
        <v>43707</v>
      </c>
      <c r="G1675" s="363" t="s">
        <v>8898</v>
      </c>
      <c r="H1675" s="363" t="s">
        <v>1421</v>
      </c>
      <c r="I1675" s="364">
        <v>22.86</v>
      </c>
      <c r="J1675" s="364">
        <v>24</v>
      </c>
      <c r="K1675" s="363" t="s">
        <v>438</v>
      </c>
      <c r="L1675" s="292">
        <v>45.27</v>
      </c>
      <c r="M1675" s="293" t="s">
        <v>1422</v>
      </c>
      <c r="N1675" s="293" t="s">
        <v>1423</v>
      </c>
      <c r="O1675" s="294" t="s">
        <v>12</v>
      </c>
      <c r="P1675" s="295">
        <v>0.84651710000000002</v>
      </c>
      <c r="Q1675" s="295" t="s">
        <v>484</v>
      </c>
      <c r="R1675" s="296">
        <v>0</v>
      </c>
      <c r="S1675" s="365">
        <v>1.9212157179912908E-3</v>
      </c>
      <c r="T1675" s="365">
        <v>2.0128934427624443E-3</v>
      </c>
      <c r="U1675" s="365">
        <v>0.95445475511841438</v>
      </c>
      <c r="V1675" s="366"/>
      <c r="W1675" s="295"/>
      <c r="X1675" s="295"/>
      <c r="Y1675" s="295"/>
      <c r="Z1675" s="313"/>
      <c r="AA1675" s="313"/>
      <c r="AB1675" s="301"/>
      <c r="AC1675" s="295"/>
    </row>
    <row r="1676" spans="1:29" ht="15">
      <c r="A1676" s="247" t="s">
        <v>176</v>
      </c>
      <c r="B1676" s="287" t="s">
        <v>11428</v>
      </c>
      <c r="C1676" s="287" t="s">
        <v>5199</v>
      </c>
      <c r="D1676" s="305">
        <v>24</v>
      </c>
      <c r="E1676" s="287" t="s">
        <v>19</v>
      </c>
      <c r="F1676" s="362">
        <v>43707</v>
      </c>
      <c r="G1676" s="363" t="s">
        <v>8898</v>
      </c>
      <c r="H1676" s="363" t="s">
        <v>1431</v>
      </c>
      <c r="I1676" s="364">
        <v>22.03</v>
      </c>
      <c r="J1676" s="364">
        <v>25</v>
      </c>
      <c r="K1676" s="363" t="s">
        <v>438</v>
      </c>
      <c r="L1676" s="292">
        <v>58.67</v>
      </c>
      <c r="M1676" s="293" t="s">
        <v>1432</v>
      </c>
      <c r="N1676" s="293" t="s">
        <v>1433</v>
      </c>
      <c r="O1676" s="294" t="s">
        <v>12</v>
      </c>
      <c r="P1676" s="295">
        <v>-8.9964390000000005</v>
      </c>
      <c r="Q1676" s="295" t="s">
        <v>408</v>
      </c>
      <c r="R1676" s="296">
        <v>0</v>
      </c>
      <c r="S1676" s="365">
        <v>9.8990036440850743E-4</v>
      </c>
      <c r="T1676" s="365">
        <v>9.292498454053791E-4</v>
      </c>
      <c r="U1676" s="365">
        <v>1.0652682583731503</v>
      </c>
      <c r="V1676" s="366"/>
      <c r="W1676" s="295"/>
      <c r="X1676" s="295"/>
      <c r="Y1676" s="295"/>
      <c r="Z1676" s="313"/>
      <c r="AA1676" s="313"/>
      <c r="AB1676" s="301"/>
      <c r="AC1676" s="295"/>
    </row>
    <row r="1677" spans="1:29" ht="15">
      <c r="A1677" s="247" t="s">
        <v>176</v>
      </c>
      <c r="B1677" s="287" t="s">
        <v>9650</v>
      </c>
      <c r="C1677" s="287" t="s">
        <v>5202</v>
      </c>
      <c r="D1677" s="305">
        <v>25</v>
      </c>
      <c r="E1677" s="287" t="s">
        <v>19</v>
      </c>
      <c r="F1677" s="362">
        <v>43707</v>
      </c>
      <c r="G1677" s="363" t="s">
        <v>8898</v>
      </c>
      <c r="H1677" s="363" t="s">
        <v>1666</v>
      </c>
      <c r="I1677" s="364">
        <v>17.420000000000002</v>
      </c>
      <c r="J1677" s="364">
        <v>6</v>
      </c>
      <c r="K1677" s="363" t="s">
        <v>438</v>
      </c>
      <c r="L1677" s="292">
        <v>84.5</v>
      </c>
      <c r="M1677" s="293" t="s">
        <v>1667</v>
      </c>
      <c r="N1677" s="293" t="s">
        <v>1668</v>
      </c>
      <c r="O1677" s="294" t="s">
        <v>12</v>
      </c>
      <c r="P1677" s="295">
        <v>-1.7784476</v>
      </c>
      <c r="Q1677" s="295" t="s">
        <v>399</v>
      </c>
      <c r="R1677" s="296">
        <v>0</v>
      </c>
      <c r="S1677" s="365">
        <v>7.0454700953823226E-3</v>
      </c>
      <c r="T1677" s="365">
        <v>4.2800025674833231E-3</v>
      </c>
      <c r="U1677" s="365">
        <v>1.6461368852694678</v>
      </c>
      <c r="V1677" s="366"/>
      <c r="W1677" s="295"/>
      <c r="X1677" s="295"/>
      <c r="Y1677" s="295"/>
      <c r="Z1677" s="313"/>
      <c r="AA1677" s="313"/>
      <c r="AB1677" s="301"/>
      <c r="AC1677" s="295"/>
    </row>
    <row r="1678" spans="1:29" ht="15">
      <c r="A1678" s="247" t="s">
        <v>176</v>
      </c>
      <c r="B1678" s="287" t="s">
        <v>11429</v>
      </c>
      <c r="C1678" s="287" t="s">
        <v>5205</v>
      </c>
      <c r="D1678" s="305">
        <v>26</v>
      </c>
      <c r="E1678" s="287" t="s">
        <v>19</v>
      </c>
      <c r="F1678" s="362">
        <v>43707</v>
      </c>
      <c r="G1678" s="363" t="s">
        <v>8898</v>
      </c>
      <c r="H1678" s="363" t="s">
        <v>677</v>
      </c>
      <c r="I1678" s="364">
        <v>19.829999999999998</v>
      </c>
      <c r="J1678" s="364">
        <v>34</v>
      </c>
      <c r="K1678" s="363" t="s">
        <v>438</v>
      </c>
      <c r="L1678" s="292">
        <v>167.51</v>
      </c>
      <c r="M1678" s="293" t="s">
        <v>678</v>
      </c>
      <c r="N1678" s="293" t="s">
        <v>679</v>
      </c>
      <c r="O1678" s="294" t="s">
        <v>12</v>
      </c>
      <c r="P1678" s="295">
        <v>-0.71716904999999997</v>
      </c>
      <c r="Q1678" s="295" t="s">
        <v>408</v>
      </c>
      <c r="R1678" s="296">
        <v>0</v>
      </c>
      <c r="S1678" s="365">
        <v>3.3034716497340765E-3</v>
      </c>
      <c r="T1678" s="365">
        <v>4.1883405082981948E-3</v>
      </c>
      <c r="U1678" s="365">
        <v>0.78873043946380139</v>
      </c>
      <c r="V1678" s="366"/>
      <c r="W1678" s="295"/>
      <c r="X1678" s="295"/>
      <c r="Y1678" s="295"/>
      <c r="Z1678" s="313"/>
      <c r="AA1678" s="313"/>
      <c r="AB1678" s="301"/>
      <c r="AC1678" s="295"/>
    </row>
    <row r="1679" spans="1:29" ht="15">
      <c r="A1679" s="247" t="s">
        <v>176</v>
      </c>
      <c r="B1679" s="287" t="s">
        <v>11430</v>
      </c>
      <c r="C1679" s="287" t="s">
        <v>5208</v>
      </c>
      <c r="D1679" s="305">
        <v>27</v>
      </c>
      <c r="E1679" s="287" t="s">
        <v>19</v>
      </c>
      <c r="F1679" s="362">
        <v>43707</v>
      </c>
      <c r="G1679" s="363" t="s">
        <v>8898</v>
      </c>
      <c r="H1679" s="363" t="s">
        <v>1671</v>
      </c>
      <c r="I1679" s="364">
        <v>16.64</v>
      </c>
      <c r="J1679" s="364">
        <v>5</v>
      </c>
      <c r="K1679" s="363" t="s">
        <v>438</v>
      </c>
      <c r="L1679" s="292">
        <v>136.72999999999999</v>
      </c>
      <c r="M1679" s="293" t="s">
        <v>1672</v>
      </c>
      <c r="N1679" s="293" t="s">
        <v>1673</v>
      </c>
      <c r="O1679" s="294" t="s">
        <v>12</v>
      </c>
      <c r="P1679" s="295">
        <v>6.9791080000000001</v>
      </c>
      <c r="Q1679" s="295" t="s">
        <v>404</v>
      </c>
      <c r="R1679" s="296">
        <v>0</v>
      </c>
      <c r="S1679" s="365">
        <v>3.9245015333848601E-3</v>
      </c>
      <c r="T1679" s="365">
        <v>7.7315935041262955E-3</v>
      </c>
      <c r="U1679" s="365">
        <v>0.50759284373788949</v>
      </c>
      <c r="V1679" s="366"/>
      <c r="W1679" s="295"/>
      <c r="X1679" s="295"/>
      <c r="Y1679" s="295"/>
      <c r="Z1679" s="313"/>
      <c r="AA1679" s="313"/>
      <c r="AB1679" s="301"/>
      <c r="AC1679" s="295"/>
    </row>
    <row r="1680" spans="1:29" ht="15">
      <c r="A1680" s="247" t="s">
        <v>176</v>
      </c>
      <c r="B1680" s="287" t="s">
        <v>9649</v>
      </c>
      <c r="C1680" s="287" t="s">
        <v>5211</v>
      </c>
      <c r="D1680" s="305">
        <v>28</v>
      </c>
      <c r="E1680" s="287" t="s">
        <v>19</v>
      </c>
      <c r="F1680" s="362">
        <v>43707</v>
      </c>
      <c r="G1680" s="363" t="s">
        <v>8898</v>
      </c>
      <c r="H1680" s="363" t="s">
        <v>4321</v>
      </c>
      <c r="I1680" s="364">
        <v>19.41</v>
      </c>
      <c r="J1680" s="364">
        <v>127</v>
      </c>
      <c r="K1680" s="363" t="s">
        <v>438</v>
      </c>
      <c r="L1680" s="292">
        <v>72.09</v>
      </c>
      <c r="M1680" s="293" t="s">
        <v>4322</v>
      </c>
      <c r="N1680" s="293" t="s">
        <v>4323</v>
      </c>
      <c r="O1680" s="294" t="s">
        <v>12</v>
      </c>
      <c r="P1680" s="295">
        <v>-13.778263000000001</v>
      </c>
      <c r="Q1680" s="295" t="s">
        <v>447</v>
      </c>
      <c r="R1680" s="296">
        <v>0</v>
      </c>
      <c r="S1680" s="365">
        <v>5.8407278565087289E-3</v>
      </c>
      <c r="T1680" s="365">
        <v>5.3499447827298225E-3</v>
      </c>
      <c r="U1680" s="365">
        <v>1.0917361007842932</v>
      </c>
      <c r="V1680" s="366"/>
      <c r="W1680" s="295"/>
      <c r="X1680" s="295"/>
      <c r="Y1680" s="295"/>
      <c r="Z1680" s="313"/>
      <c r="AA1680" s="313"/>
      <c r="AB1680" s="301"/>
      <c r="AC1680" s="295"/>
    </row>
    <row r="1681" spans="1:29" ht="15">
      <c r="A1681" s="247" t="s">
        <v>176</v>
      </c>
      <c r="B1681" s="287" t="s">
        <v>9641</v>
      </c>
      <c r="C1681" s="287" t="s">
        <v>5214</v>
      </c>
      <c r="D1681" s="305">
        <v>29</v>
      </c>
      <c r="E1681" s="287" t="s">
        <v>19</v>
      </c>
      <c r="F1681" s="362">
        <v>43707</v>
      </c>
      <c r="G1681" s="363" t="s">
        <v>8898</v>
      </c>
      <c r="H1681" s="363" t="s">
        <v>4586</v>
      </c>
      <c r="I1681" s="364">
        <v>23.51</v>
      </c>
      <c r="J1681" s="364">
        <v>116</v>
      </c>
      <c r="K1681" s="363" t="s">
        <v>438</v>
      </c>
      <c r="L1681" s="292">
        <v>110.62</v>
      </c>
      <c r="M1681" s="293" t="s">
        <v>4587</v>
      </c>
      <c r="N1681" s="293" t="s">
        <v>4588</v>
      </c>
      <c r="O1681" s="294" t="s">
        <v>12</v>
      </c>
      <c r="P1681" s="295">
        <v>-2.4428904</v>
      </c>
      <c r="Q1681" s="295" t="s">
        <v>399</v>
      </c>
      <c r="R1681" s="296">
        <v>0</v>
      </c>
      <c r="S1681" s="365">
        <v>3.2365977975922758E-4</v>
      </c>
      <c r="T1681" s="365">
        <v>1.0573578401139867E-3</v>
      </c>
      <c r="U1681" s="365">
        <v>0.30610240684869372</v>
      </c>
      <c r="V1681" s="366"/>
      <c r="W1681" s="295"/>
      <c r="X1681" s="295"/>
      <c r="Y1681" s="295"/>
      <c r="Z1681" s="313"/>
      <c r="AA1681" s="313"/>
      <c r="AB1681" s="301"/>
      <c r="AC1681" s="295"/>
    </row>
    <row r="1682" spans="1:29" ht="15">
      <c r="A1682" s="247" t="s">
        <v>176</v>
      </c>
      <c r="B1682" s="287" t="s">
        <v>11431</v>
      </c>
      <c r="C1682" s="287" t="s">
        <v>5216</v>
      </c>
      <c r="D1682" s="305">
        <v>30</v>
      </c>
      <c r="E1682" s="287" t="s">
        <v>19</v>
      </c>
      <c r="F1682" s="362">
        <v>43707</v>
      </c>
      <c r="G1682" s="363" t="s">
        <v>8898</v>
      </c>
      <c r="H1682" s="363" t="s">
        <v>1455</v>
      </c>
      <c r="I1682" s="364">
        <v>17.89</v>
      </c>
      <c r="J1682" s="364">
        <v>25</v>
      </c>
      <c r="K1682" s="363" t="s">
        <v>438</v>
      </c>
      <c r="L1682" s="292">
        <v>290.05</v>
      </c>
      <c r="M1682" s="293" t="s">
        <v>1456</v>
      </c>
      <c r="N1682" s="293" t="s">
        <v>1457</v>
      </c>
      <c r="O1682" s="294" t="s">
        <v>12</v>
      </c>
      <c r="P1682" s="295">
        <v>-4.8267546000000001</v>
      </c>
      <c r="Q1682" s="295" t="s">
        <v>484</v>
      </c>
      <c r="R1682" s="296">
        <v>0</v>
      </c>
      <c r="S1682" s="365">
        <v>2.246674669496448E-3</v>
      </c>
      <c r="T1682" s="365">
        <v>9.55067342891142E-4</v>
      </c>
      <c r="U1682" s="365">
        <v>2.3523730407275822</v>
      </c>
      <c r="V1682" s="366"/>
      <c r="W1682" s="295"/>
      <c r="X1682" s="295"/>
      <c r="Y1682" s="295"/>
      <c r="Z1682" s="313"/>
      <c r="AA1682" s="313"/>
      <c r="AB1682" s="301"/>
      <c r="AC1682" s="295"/>
    </row>
    <row r="1683" spans="1:29" ht="15">
      <c r="A1683" s="247" t="s">
        <v>176</v>
      </c>
      <c r="B1683" s="287" t="s">
        <v>9642</v>
      </c>
      <c r="C1683" s="287" t="s">
        <v>5219</v>
      </c>
      <c r="D1683" s="305">
        <v>31</v>
      </c>
      <c r="E1683" s="287" t="s">
        <v>19</v>
      </c>
      <c r="F1683" s="362">
        <v>43707</v>
      </c>
      <c r="G1683" s="363" t="s">
        <v>8898</v>
      </c>
      <c r="H1683" s="363" t="s">
        <v>8100</v>
      </c>
      <c r="I1683" s="364">
        <v>21.72</v>
      </c>
      <c r="J1683" s="364">
        <v>80</v>
      </c>
      <c r="K1683" s="363" t="s">
        <v>438</v>
      </c>
      <c r="L1683" s="292">
        <v>53.47</v>
      </c>
      <c r="M1683" s="293" t="s">
        <v>8101</v>
      </c>
      <c r="N1683" s="293" t="s">
        <v>8102</v>
      </c>
      <c r="O1683" s="294" t="s">
        <v>12</v>
      </c>
      <c r="P1683" s="295">
        <v>-11.488163</v>
      </c>
      <c r="Q1683" s="295" t="s">
        <v>408</v>
      </c>
      <c r="R1683" s="296">
        <v>0</v>
      </c>
      <c r="S1683" s="365">
        <v>3.8990756673386727E-5</v>
      </c>
      <c r="T1683" s="365">
        <v>2.6624984340847558E-4</v>
      </c>
      <c r="U1683" s="365">
        <v>0.14644424264906639</v>
      </c>
      <c r="V1683" s="366"/>
      <c r="W1683" s="295"/>
      <c r="X1683" s="295"/>
      <c r="Y1683" s="295"/>
      <c r="Z1683" s="313"/>
      <c r="AA1683" s="313"/>
      <c r="AB1683" s="301"/>
      <c r="AC1683" s="295"/>
    </row>
    <row r="1684" spans="1:29" ht="15">
      <c r="A1684" s="247" t="s">
        <v>176</v>
      </c>
      <c r="B1684" s="287" t="s">
        <v>11432</v>
      </c>
      <c r="C1684" s="287" t="s">
        <v>5221</v>
      </c>
      <c r="D1684" s="305">
        <v>32</v>
      </c>
      <c r="E1684" s="287" t="s">
        <v>19</v>
      </c>
      <c r="F1684" s="362">
        <v>43707</v>
      </c>
      <c r="G1684" s="363" t="s">
        <v>8898</v>
      </c>
      <c r="H1684" s="363" t="s">
        <v>705</v>
      </c>
      <c r="I1684" s="364">
        <v>17.23</v>
      </c>
      <c r="J1684" s="364">
        <v>2</v>
      </c>
      <c r="K1684" s="363" t="s">
        <v>438</v>
      </c>
      <c r="L1684" s="292">
        <v>152.79</v>
      </c>
      <c r="M1684" s="293" t="s">
        <v>706</v>
      </c>
      <c r="N1684" s="293" t="s">
        <v>707</v>
      </c>
      <c r="O1684" s="294" t="s">
        <v>12</v>
      </c>
      <c r="P1684" s="295">
        <v>-4.9695252999999999</v>
      </c>
      <c r="Q1684" s="295" t="s">
        <v>404</v>
      </c>
      <c r="R1684" s="296">
        <v>0</v>
      </c>
      <c r="S1684" s="365">
        <v>2.7333614311831592E-4</v>
      </c>
      <c r="T1684" s="365">
        <v>7.4100997336038539E-4</v>
      </c>
      <c r="U1684" s="365">
        <v>0.36886972233149778</v>
      </c>
      <c r="V1684" s="366"/>
      <c r="W1684" s="295"/>
      <c r="X1684" s="295"/>
      <c r="Y1684" s="295"/>
      <c r="Z1684" s="313"/>
      <c r="AA1684" s="313"/>
      <c r="AB1684" s="301"/>
      <c r="AC1684" s="295"/>
    </row>
    <row r="1685" spans="1:29" ht="15">
      <c r="A1685" s="247" t="s">
        <v>176</v>
      </c>
      <c r="B1685" s="287" t="s">
        <v>9651</v>
      </c>
      <c r="C1685" s="287" t="s">
        <v>5223</v>
      </c>
      <c r="D1685" s="305">
        <v>33</v>
      </c>
      <c r="E1685" s="287" t="s">
        <v>19</v>
      </c>
      <c r="F1685" s="362">
        <v>43707</v>
      </c>
      <c r="G1685" s="363" t="s">
        <v>8898</v>
      </c>
      <c r="H1685" s="363" t="s">
        <v>1685</v>
      </c>
      <c r="I1685" s="364">
        <v>21.1</v>
      </c>
      <c r="J1685" s="364">
        <v>78</v>
      </c>
      <c r="K1685" s="363" t="s">
        <v>438</v>
      </c>
      <c r="L1685" s="292">
        <v>106.01</v>
      </c>
      <c r="M1685" s="293" t="s">
        <v>1686</v>
      </c>
      <c r="N1685" s="293" t="s">
        <v>1687</v>
      </c>
      <c r="O1685" s="294" t="s">
        <v>12</v>
      </c>
      <c r="P1685" s="295">
        <v>-1.885891E-2</v>
      </c>
      <c r="Q1685" s="295" t="s">
        <v>395</v>
      </c>
      <c r="R1685" s="296">
        <v>0</v>
      </c>
      <c r="S1685" s="365">
        <v>3.268157695678483E-3</v>
      </c>
      <c r="T1685" s="365">
        <v>1.6015690336988343E-3</v>
      </c>
      <c r="U1685" s="365">
        <v>2.0405974559402233</v>
      </c>
      <c r="V1685" s="366"/>
      <c r="W1685" s="295"/>
      <c r="X1685" s="295"/>
      <c r="Y1685" s="295"/>
      <c r="Z1685" s="313"/>
      <c r="AA1685" s="313"/>
      <c r="AB1685" s="301"/>
      <c r="AC1685" s="295"/>
    </row>
    <row r="1686" spans="1:29" ht="15">
      <c r="A1686" s="247" t="s">
        <v>176</v>
      </c>
      <c r="B1686" s="287" t="s">
        <v>11433</v>
      </c>
      <c r="C1686" s="287" t="s">
        <v>5225</v>
      </c>
      <c r="D1686" s="305">
        <v>34</v>
      </c>
      <c r="E1686" s="287" t="s">
        <v>19</v>
      </c>
      <c r="F1686" s="362">
        <v>43707</v>
      </c>
      <c r="G1686" s="363" t="s">
        <v>8898</v>
      </c>
      <c r="H1686" s="363" t="s">
        <v>1830</v>
      </c>
      <c r="I1686" s="364">
        <v>20.32</v>
      </c>
      <c r="J1686" s="364">
        <v>41</v>
      </c>
      <c r="K1686" s="363" t="s">
        <v>438</v>
      </c>
      <c r="L1686" s="292">
        <v>260.19</v>
      </c>
      <c r="M1686" s="293" t="s">
        <v>1831</v>
      </c>
      <c r="N1686" s="293" t="s">
        <v>1832</v>
      </c>
      <c r="O1686" s="294" t="s">
        <v>12</v>
      </c>
      <c r="P1686" s="295">
        <v>6.2216760000000004</v>
      </c>
      <c r="Q1686" s="295" t="s">
        <v>280</v>
      </c>
      <c r="R1686" s="296">
        <v>0</v>
      </c>
      <c r="S1686" s="365">
        <v>3.2097070997980418E-3</v>
      </c>
      <c r="T1686" s="365">
        <v>2.677999567915367E-3</v>
      </c>
      <c r="U1686" s="365">
        <v>1.1985465338579466</v>
      </c>
      <c r="V1686" s="366"/>
      <c r="W1686" s="295"/>
      <c r="X1686" s="295"/>
      <c r="Y1686" s="295"/>
      <c r="Z1686" s="313"/>
      <c r="AA1686" s="313"/>
      <c r="AB1686" s="301"/>
      <c r="AC1686" s="295"/>
    </row>
    <row r="1687" spans="1:29" ht="15">
      <c r="A1687" s="247" t="s">
        <v>176</v>
      </c>
      <c r="B1687" s="287" t="s">
        <v>11434</v>
      </c>
      <c r="C1687" s="287" t="s">
        <v>5228</v>
      </c>
      <c r="D1687" s="305">
        <v>35</v>
      </c>
      <c r="E1687" s="287" t="s">
        <v>19</v>
      </c>
      <c r="F1687" s="362">
        <v>43707</v>
      </c>
      <c r="G1687" s="363" t="s">
        <v>8898</v>
      </c>
      <c r="H1687" s="363" t="s">
        <v>3125</v>
      </c>
      <c r="I1687" s="364">
        <v>19.29</v>
      </c>
      <c r="J1687" s="364">
        <v>54</v>
      </c>
      <c r="K1687" s="363" t="s">
        <v>438</v>
      </c>
      <c r="L1687" s="292">
        <v>75.27</v>
      </c>
      <c r="M1687" s="293" t="s">
        <v>3126</v>
      </c>
      <c r="N1687" s="293" t="s">
        <v>3127</v>
      </c>
      <c r="O1687" s="294" t="s">
        <v>12</v>
      </c>
      <c r="P1687" s="295">
        <v>-11.737805</v>
      </c>
      <c r="Q1687" s="295" t="s">
        <v>408</v>
      </c>
      <c r="R1687" s="296">
        <v>0</v>
      </c>
      <c r="S1687" s="365">
        <v>3.8212999821960483E-4</v>
      </c>
      <c r="T1687" s="365">
        <v>5.3776394260438031E-4</v>
      </c>
      <c r="U1687" s="365">
        <v>0.71059059179192396</v>
      </c>
      <c r="V1687" s="366"/>
      <c r="W1687" s="295"/>
      <c r="X1687" s="295"/>
      <c r="Y1687" s="295"/>
      <c r="Z1687" s="313"/>
      <c r="AA1687" s="313"/>
      <c r="AB1687" s="301"/>
      <c r="AC1687" s="295"/>
    </row>
    <row r="1688" spans="1:29" ht="15">
      <c r="A1688" s="247" t="s">
        <v>176</v>
      </c>
      <c r="B1688" s="287" t="s">
        <v>9643</v>
      </c>
      <c r="C1688" s="287" t="s">
        <v>5230</v>
      </c>
      <c r="D1688" s="305">
        <v>36</v>
      </c>
      <c r="E1688" s="287" t="s">
        <v>19</v>
      </c>
      <c r="F1688" s="362">
        <v>43707</v>
      </c>
      <c r="G1688" s="363" t="s">
        <v>8898</v>
      </c>
      <c r="H1688" s="363" t="s">
        <v>2222</v>
      </c>
      <c r="I1688" s="364">
        <v>18.649999999999999</v>
      </c>
      <c r="J1688" s="364">
        <v>4</v>
      </c>
      <c r="K1688" s="363" t="s">
        <v>438</v>
      </c>
      <c r="L1688" s="292">
        <v>96.56</v>
      </c>
      <c r="M1688" s="293" t="s">
        <v>2223</v>
      </c>
      <c r="N1688" s="293" t="s">
        <v>2224</v>
      </c>
      <c r="O1688" s="294" t="s">
        <v>12</v>
      </c>
      <c r="P1688" s="295">
        <v>1.9748569</v>
      </c>
      <c r="Q1688" s="295" t="s">
        <v>404</v>
      </c>
      <c r="R1688" s="296">
        <v>0</v>
      </c>
      <c r="S1688" s="365">
        <v>1.966315872443925E-3</v>
      </c>
      <c r="T1688" s="365">
        <v>4.8562105938251511E-3</v>
      </c>
      <c r="U1688" s="365">
        <v>0.4049074549905573</v>
      </c>
      <c r="V1688" s="366"/>
      <c r="W1688" s="295"/>
      <c r="X1688" s="295"/>
      <c r="Y1688" s="295"/>
      <c r="Z1688" s="313"/>
      <c r="AA1688" s="313"/>
      <c r="AB1688" s="301"/>
      <c r="AC1688" s="295"/>
    </row>
    <row r="1689" spans="1:29" ht="15">
      <c r="A1689" s="247" t="s">
        <v>176</v>
      </c>
      <c r="B1689" s="287" t="s">
        <v>9644</v>
      </c>
      <c r="C1689" s="287" t="s">
        <v>5233</v>
      </c>
      <c r="D1689" s="305">
        <v>37</v>
      </c>
      <c r="E1689" s="287" t="s">
        <v>19</v>
      </c>
      <c r="F1689" s="362">
        <v>43707</v>
      </c>
      <c r="G1689" s="363" t="s">
        <v>8898</v>
      </c>
      <c r="H1689" s="363" t="s">
        <v>1705</v>
      </c>
      <c r="I1689" s="364">
        <v>16.57</v>
      </c>
      <c r="J1689" s="364">
        <v>125</v>
      </c>
      <c r="K1689" s="363" t="s">
        <v>438</v>
      </c>
      <c r="L1689" s="292">
        <v>54.97</v>
      </c>
      <c r="M1689" s="293" t="s">
        <v>1706</v>
      </c>
      <c r="N1689" s="293" t="s">
        <v>1707</v>
      </c>
      <c r="O1689" s="294" t="s">
        <v>12</v>
      </c>
      <c r="P1689" s="295">
        <v>0.75147149999999996</v>
      </c>
      <c r="Q1689" s="295" t="s">
        <v>395</v>
      </c>
      <c r="R1689" s="296">
        <v>0</v>
      </c>
      <c r="S1689" s="365">
        <v>2.5700978748354592E-3</v>
      </c>
      <c r="T1689" s="365">
        <v>2.7257520290238655E-3</v>
      </c>
      <c r="U1689" s="365">
        <v>0.9428949689733338</v>
      </c>
      <c r="V1689" s="366"/>
      <c r="W1689" s="295"/>
      <c r="X1689" s="295"/>
      <c r="Y1689" s="295"/>
      <c r="Z1689" s="313"/>
      <c r="AA1689" s="313"/>
      <c r="AB1689" s="301"/>
      <c r="AC1689" s="295"/>
    </row>
    <row r="1690" spans="1:29" ht="15">
      <c r="A1690" s="247" t="s">
        <v>176</v>
      </c>
      <c r="B1690" s="287" t="s">
        <v>11435</v>
      </c>
      <c r="C1690" s="287" t="s">
        <v>5236</v>
      </c>
      <c r="D1690" s="305">
        <v>38</v>
      </c>
      <c r="E1690" s="287" t="s">
        <v>19</v>
      </c>
      <c r="F1690" s="362">
        <v>43707</v>
      </c>
      <c r="G1690" s="363" t="s">
        <v>8898</v>
      </c>
      <c r="H1690" s="363" t="s">
        <v>1710</v>
      </c>
      <c r="I1690" s="364">
        <v>29.69</v>
      </c>
      <c r="J1690" s="364">
        <v>56</v>
      </c>
      <c r="K1690" s="363" t="s">
        <v>438</v>
      </c>
      <c r="L1690" s="292">
        <v>123.75</v>
      </c>
      <c r="M1690" s="293" t="s">
        <v>1711</v>
      </c>
      <c r="N1690" s="293" t="s">
        <v>1712</v>
      </c>
      <c r="O1690" s="294" t="s">
        <v>12</v>
      </c>
      <c r="P1690" s="295">
        <v>-1.0079205</v>
      </c>
      <c r="Q1690" s="295" t="s">
        <v>399</v>
      </c>
      <c r="R1690" s="296">
        <v>0</v>
      </c>
      <c r="S1690" s="365">
        <v>8.5010647294660197E-3</v>
      </c>
      <c r="T1690" s="365">
        <v>4.7781462729996017E-3</v>
      </c>
      <c r="U1690" s="365">
        <v>1.7791553970425569</v>
      </c>
      <c r="V1690" s="366"/>
      <c r="W1690" s="295"/>
      <c r="X1690" s="295"/>
      <c r="Y1690" s="295"/>
      <c r="Z1690" s="313"/>
      <c r="AA1690" s="313"/>
      <c r="AB1690" s="301"/>
      <c r="AC1690" s="295"/>
    </row>
    <row r="1691" spans="1:29" ht="15">
      <c r="A1691" s="247" t="s">
        <v>176</v>
      </c>
      <c r="B1691" s="287" t="s">
        <v>11436</v>
      </c>
      <c r="C1691" s="287" t="s">
        <v>5239</v>
      </c>
      <c r="D1691" s="305">
        <v>39</v>
      </c>
      <c r="E1691" s="287" t="s">
        <v>19</v>
      </c>
      <c r="F1691" s="362">
        <v>43707</v>
      </c>
      <c r="G1691" s="363" t="s">
        <v>8898</v>
      </c>
      <c r="H1691" s="363" t="s">
        <v>1494</v>
      </c>
      <c r="I1691" s="364">
        <v>22.02</v>
      </c>
      <c r="J1691" s="364">
        <v>2</v>
      </c>
      <c r="K1691" s="363" t="s">
        <v>438</v>
      </c>
      <c r="L1691" s="292">
        <v>42.65</v>
      </c>
      <c r="M1691" s="293" t="s">
        <v>1495</v>
      </c>
      <c r="N1691" s="293" t="s">
        <v>1496</v>
      </c>
      <c r="O1691" s="294" t="s">
        <v>12</v>
      </c>
      <c r="P1691" s="295">
        <v>0.80358980000000002</v>
      </c>
      <c r="Q1691" s="295" t="s">
        <v>280</v>
      </c>
      <c r="R1691" s="296">
        <v>0</v>
      </c>
      <c r="S1691" s="365">
        <v>3.6990089216904404E-4</v>
      </c>
      <c r="T1691" s="365">
        <v>1.2675264944142146E-3</v>
      </c>
      <c r="U1691" s="365">
        <v>0.29182892333938404</v>
      </c>
      <c r="V1691" s="366"/>
      <c r="W1691" s="295"/>
      <c r="X1691" s="295"/>
      <c r="Y1691" s="295"/>
      <c r="Z1691" s="313"/>
      <c r="AA1691" s="313"/>
      <c r="AB1691" s="301"/>
      <c r="AC1691" s="295"/>
    </row>
    <row r="1692" spans="1:29" ht="15">
      <c r="A1692" s="247" t="s">
        <v>176</v>
      </c>
      <c r="B1692" s="287" t="s">
        <v>11437</v>
      </c>
      <c r="C1692" s="287" t="s">
        <v>5241</v>
      </c>
      <c r="D1692" s="305">
        <v>40</v>
      </c>
      <c r="E1692" s="287" t="s">
        <v>19</v>
      </c>
      <c r="F1692" s="362">
        <v>43707</v>
      </c>
      <c r="G1692" s="363" t="s">
        <v>8898</v>
      </c>
      <c r="H1692" s="363" t="s">
        <v>1499</v>
      </c>
      <c r="I1692" s="364">
        <v>17.96</v>
      </c>
      <c r="J1692" s="364">
        <v>41</v>
      </c>
      <c r="K1692" s="363" t="s">
        <v>438</v>
      </c>
      <c r="L1692" s="292">
        <v>237.73</v>
      </c>
      <c r="M1692" s="293" t="s">
        <v>1500</v>
      </c>
      <c r="N1692" s="293" t="s">
        <v>1501</v>
      </c>
      <c r="O1692" s="294" t="s">
        <v>12</v>
      </c>
      <c r="P1692" s="295">
        <v>-31.931281999999999</v>
      </c>
      <c r="Q1692" s="295" t="s">
        <v>408</v>
      </c>
      <c r="R1692" s="296">
        <v>0</v>
      </c>
      <c r="S1692" s="365">
        <v>9.482703289994378E-4</v>
      </c>
      <c r="T1692" s="365">
        <v>7.5733839432100931E-4</v>
      </c>
      <c r="U1692" s="365">
        <v>1.2521091444856804</v>
      </c>
      <c r="V1692" s="366"/>
      <c r="W1692" s="295"/>
      <c r="X1692" s="295"/>
      <c r="Y1692" s="295"/>
      <c r="Z1692" s="313"/>
      <c r="AA1692" s="313"/>
      <c r="AB1692" s="301"/>
      <c r="AC1692" s="295"/>
    </row>
    <row r="1693" spans="1:29" ht="15">
      <c r="A1693" s="247" t="s">
        <v>176</v>
      </c>
      <c r="B1693" s="287" t="s">
        <v>9645</v>
      </c>
      <c r="C1693" s="287" t="s">
        <v>5244</v>
      </c>
      <c r="D1693" s="305">
        <v>41</v>
      </c>
      <c r="E1693" s="287" t="s">
        <v>19</v>
      </c>
      <c r="F1693" s="362">
        <v>43707</v>
      </c>
      <c r="G1693" s="363" t="s">
        <v>8898</v>
      </c>
      <c r="H1693" s="363" t="s">
        <v>1218</v>
      </c>
      <c r="I1693" s="364">
        <v>33.14</v>
      </c>
      <c r="J1693" s="364">
        <v>50</v>
      </c>
      <c r="K1693" s="363" t="s">
        <v>438</v>
      </c>
      <c r="L1693" s="292">
        <v>203.85</v>
      </c>
      <c r="M1693" s="293" t="s">
        <v>1219</v>
      </c>
      <c r="N1693" s="293" t="s">
        <v>1220</v>
      </c>
      <c r="O1693" s="294" t="s">
        <v>12</v>
      </c>
      <c r="P1693" s="295">
        <v>-3.4298122000000002</v>
      </c>
      <c r="Q1693" s="295" t="s">
        <v>447</v>
      </c>
      <c r="R1693" s="296">
        <v>0</v>
      </c>
      <c r="S1693" s="365">
        <v>2.5507492114266338E-4</v>
      </c>
      <c r="T1693" s="365">
        <v>8.9040253328378333E-4</v>
      </c>
      <c r="U1693" s="365">
        <v>0.28647146836156578</v>
      </c>
      <c r="V1693" s="366"/>
      <c r="W1693" s="295"/>
      <c r="X1693" s="295"/>
      <c r="Y1693" s="295"/>
      <c r="Z1693" s="313"/>
      <c r="AA1693" s="313"/>
      <c r="AB1693" s="301"/>
      <c r="AC1693" s="295"/>
    </row>
    <row r="1694" spans="1:29" ht="15">
      <c r="A1694" s="247" t="s">
        <v>176</v>
      </c>
      <c r="B1694" s="287" t="s">
        <v>11438</v>
      </c>
      <c r="C1694" s="287" t="s">
        <v>5246</v>
      </c>
      <c r="D1694" s="305">
        <v>42</v>
      </c>
      <c r="E1694" s="287" t="s">
        <v>19</v>
      </c>
      <c r="F1694" s="362">
        <v>43707</v>
      </c>
      <c r="G1694" s="363" t="s">
        <v>8898</v>
      </c>
      <c r="H1694" s="363" t="s">
        <v>1525</v>
      </c>
      <c r="I1694" s="364">
        <v>38.97</v>
      </c>
      <c r="J1694" s="364">
        <v>11</v>
      </c>
      <c r="K1694" s="363" t="s">
        <v>438</v>
      </c>
      <c r="L1694" s="292">
        <v>180.02</v>
      </c>
      <c r="M1694" s="293" t="s">
        <v>1526</v>
      </c>
      <c r="N1694" s="293" t="s">
        <v>1527</v>
      </c>
      <c r="O1694" s="294" t="s">
        <v>12</v>
      </c>
      <c r="P1694" s="295">
        <v>8.0422519999999995</v>
      </c>
      <c r="Q1694" s="295" t="s">
        <v>456</v>
      </c>
      <c r="R1694" s="296">
        <v>0</v>
      </c>
      <c r="S1694" s="365">
        <v>4.9945346406990981E-3</v>
      </c>
      <c r="T1694" s="365">
        <v>1.9538151075418836E-3</v>
      </c>
      <c r="U1694" s="365">
        <v>2.556298506148198</v>
      </c>
      <c r="V1694" s="366"/>
      <c r="W1694" s="295"/>
      <c r="X1694" s="295"/>
      <c r="Y1694" s="295"/>
      <c r="Z1694" s="313"/>
      <c r="AA1694" s="313"/>
      <c r="AB1694" s="301"/>
      <c r="AC1694" s="295"/>
    </row>
    <row r="1695" spans="1:29" ht="15">
      <c r="A1695" s="247" t="s">
        <v>176</v>
      </c>
      <c r="B1695" s="287" t="s">
        <v>9831</v>
      </c>
      <c r="C1695" s="287" t="s">
        <v>5248</v>
      </c>
      <c r="D1695" s="305">
        <v>43</v>
      </c>
      <c r="E1695" s="287" t="s">
        <v>19</v>
      </c>
      <c r="F1695" s="362">
        <v>43707</v>
      </c>
      <c r="G1695" s="363" t="s">
        <v>8898</v>
      </c>
      <c r="H1695" s="363" t="s">
        <v>1726</v>
      </c>
      <c r="I1695" s="364">
        <v>17.190000000000001</v>
      </c>
      <c r="J1695" s="364">
        <v>5</v>
      </c>
      <c r="K1695" s="363" t="s">
        <v>438</v>
      </c>
      <c r="L1695" s="292">
        <v>180.82</v>
      </c>
      <c r="M1695" s="293" t="s">
        <v>1727</v>
      </c>
      <c r="N1695" s="293" t="s">
        <v>1728</v>
      </c>
      <c r="O1695" s="294" t="s">
        <v>12</v>
      </c>
      <c r="P1695" s="295">
        <v>1.5842795000000001</v>
      </c>
      <c r="Q1695" s="295" t="s">
        <v>404</v>
      </c>
      <c r="R1695" s="296">
        <v>0</v>
      </c>
      <c r="S1695" s="365">
        <v>2.3267895598801758E-2</v>
      </c>
      <c r="T1695" s="365">
        <v>1.2901397996130538E-2</v>
      </c>
      <c r="U1695" s="365">
        <v>1.8035173867033945</v>
      </c>
      <c r="V1695" s="366"/>
      <c r="W1695" s="295"/>
      <c r="X1695" s="295"/>
      <c r="Y1695" s="295"/>
      <c r="Z1695" s="313"/>
      <c r="AA1695" s="313"/>
      <c r="AB1695" s="301"/>
      <c r="AC1695" s="295"/>
    </row>
    <row r="1696" spans="1:29" ht="15">
      <c r="A1696" s="247" t="s">
        <v>176</v>
      </c>
      <c r="B1696" s="287" t="s">
        <v>11439</v>
      </c>
      <c r="C1696" s="287" t="s">
        <v>5251</v>
      </c>
      <c r="D1696" s="305">
        <v>44</v>
      </c>
      <c r="E1696" s="287" t="s">
        <v>19</v>
      </c>
      <c r="F1696" s="362">
        <v>43707</v>
      </c>
      <c r="G1696" s="363" t="s">
        <v>8898</v>
      </c>
      <c r="H1696" s="363" t="s">
        <v>1223</v>
      </c>
      <c r="I1696" s="364">
        <v>16.8</v>
      </c>
      <c r="J1696" s="364">
        <v>2</v>
      </c>
      <c r="K1696" s="363" t="s">
        <v>438</v>
      </c>
      <c r="L1696" s="292">
        <v>60.47</v>
      </c>
      <c r="M1696" s="293" t="s">
        <v>1224</v>
      </c>
      <c r="N1696" s="293" t="s">
        <v>1225</v>
      </c>
      <c r="O1696" s="294" t="s">
        <v>12</v>
      </c>
      <c r="P1696" s="295">
        <v>-5.9856949999999998</v>
      </c>
      <c r="Q1696" s="295" t="s">
        <v>447</v>
      </c>
      <c r="R1696" s="296">
        <v>0</v>
      </c>
      <c r="S1696" s="365">
        <v>1.4791993881495829E-5</v>
      </c>
      <c r="T1696" s="365">
        <v>4.3222898952958424E-4</v>
      </c>
      <c r="U1696" s="365">
        <v>3.4222586267512213E-2</v>
      </c>
      <c r="V1696" s="366"/>
      <c r="W1696" s="295"/>
      <c r="X1696" s="295"/>
      <c r="Y1696" s="295"/>
      <c r="Z1696" s="313"/>
      <c r="AA1696" s="313"/>
      <c r="AB1696" s="301"/>
      <c r="AC1696" s="295"/>
    </row>
    <row r="1697" spans="1:29" ht="15">
      <c r="A1697" s="247" t="s">
        <v>176</v>
      </c>
      <c r="B1697" s="287" t="s">
        <v>11440</v>
      </c>
      <c r="C1697" s="287" t="s">
        <v>5253</v>
      </c>
      <c r="D1697" s="305">
        <v>45</v>
      </c>
      <c r="E1697" s="287" t="s">
        <v>19</v>
      </c>
      <c r="F1697" s="362">
        <v>43707</v>
      </c>
      <c r="G1697" s="363" t="s">
        <v>8898</v>
      </c>
      <c r="H1697" s="363" t="s">
        <v>1530</v>
      </c>
      <c r="I1697" s="364">
        <v>16.600000000000001</v>
      </c>
      <c r="J1697" s="364">
        <v>2</v>
      </c>
      <c r="K1697" s="363" t="s">
        <v>438</v>
      </c>
      <c r="L1697" s="292">
        <v>211.89</v>
      </c>
      <c r="M1697" s="293" t="s">
        <v>1531</v>
      </c>
      <c r="N1697" s="293" t="s">
        <v>1532</v>
      </c>
      <c r="O1697" s="294" t="s">
        <v>12</v>
      </c>
      <c r="P1697" s="295">
        <v>0.63165426000000002</v>
      </c>
      <c r="Q1697" s="295" t="s">
        <v>447</v>
      </c>
      <c r="R1697" s="296">
        <v>0</v>
      </c>
      <c r="S1697" s="365">
        <v>1.2751323038356658E-4</v>
      </c>
      <c r="T1697" s="365">
        <v>6.028779174708129E-4</v>
      </c>
      <c r="U1697" s="365">
        <v>0.21150754852410045</v>
      </c>
      <c r="V1697" s="366"/>
      <c r="W1697" s="295"/>
      <c r="X1697" s="295"/>
      <c r="Y1697" s="295"/>
      <c r="Z1697" s="313"/>
      <c r="AA1697" s="313"/>
      <c r="AB1697" s="301"/>
      <c r="AC1697" s="295"/>
    </row>
    <row r="1698" spans="1:29" ht="15">
      <c r="A1698" s="247" t="s">
        <v>176</v>
      </c>
      <c r="B1698" s="287" t="s">
        <v>11441</v>
      </c>
      <c r="C1698" s="287" t="s">
        <v>5255</v>
      </c>
      <c r="D1698" s="305">
        <v>46</v>
      </c>
      <c r="E1698" s="287" t="s">
        <v>19</v>
      </c>
      <c r="F1698" s="362">
        <v>43707</v>
      </c>
      <c r="G1698" s="363" t="s">
        <v>8898</v>
      </c>
      <c r="H1698" s="363" t="s">
        <v>763</v>
      </c>
      <c r="I1698" s="364">
        <v>18.78</v>
      </c>
      <c r="J1698" s="364">
        <v>5</v>
      </c>
      <c r="K1698" s="363" t="s">
        <v>438</v>
      </c>
      <c r="L1698" s="292">
        <v>104.06</v>
      </c>
      <c r="M1698" s="293" t="s">
        <v>764</v>
      </c>
      <c r="N1698" s="293" t="s">
        <v>765</v>
      </c>
      <c r="O1698" s="294" t="s">
        <v>12</v>
      </c>
      <c r="P1698" s="295">
        <v>-8.8871420000000008</v>
      </c>
      <c r="Q1698" s="295" t="s">
        <v>408</v>
      </c>
      <c r="R1698" s="296">
        <v>0</v>
      </c>
      <c r="S1698" s="365">
        <v>8.7833223907169496E-4</v>
      </c>
      <c r="T1698" s="365">
        <v>1.0854778969941069E-3</v>
      </c>
      <c r="U1698" s="365">
        <v>0.80916639712698224</v>
      </c>
      <c r="V1698" s="366"/>
      <c r="W1698" s="295"/>
      <c r="X1698" s="295"/>
      <c r="Y1698" s="295"/>
      <c r="Z1698" s="313"/>
      <c r="AA1698" s="313"/>
      <c r="AB1698" s="301"/>
      <c r="AC1698" s="295"/>
    </row>
    <row r="1699" spans="1:29" ht="15">
      <c r="A1699" s="247" t="s">
        <v>176</v>
      </c>
      <c r="B1699" s="287" t="s">
        <v>9646</v>
      </c>
      <c r="C1699" s="287" t="s">
        <v>5257</v>
      </c>
      <c r="D1699" s="305">
        <v>47</v>
      </c>
      <c r="E1699" s="287" t="s">
        <v>19</v>
      </c>
      <c r="F1699" s="362">
        <v>43707</v>
      </c>
      <c r="G1699" s="363" t="s">
        <v>8898</v>
      </c>
      <c r="H1699" s="363" t="s">
        <v>5955</v>
      </c>
      <c r="I1699" s="364">
        <v>29.75</v>
      </c>
      <c r="J1699" s="364">
        <v>43</v>
      </c>
      <c r="K1699" s="363" t="s">
        <v>438</v>
      </c>
      <c r="L1699" s="292">
        <v>116.78</v>
      </c>
      <c r="M1699" s="293" t="s">
        <v>5956</v>
      </c>
      <c r="N1699" s="293" t="s">
        <v>5957</v>
      </c>
      <c r="O1699" s="294" t="s">
        <v>12</v>
      </c>
      <c r="P1699" s="295">
        <v>3.7859916999999998</v>
      </c>
      <c r="Q1699" s="295" t="s">
        <v>395</v>
      </c>
      <c r="R1699" s="296">
        <v>0</v>
      </c>
      <c r="S1699" s="365">
        <v>9.4470192163575539E-4</v>
      </c>
      <c r="T1699" s="365">
        <v>1.4937730549387158E-3</v>
      </c>
      <c r="U1699" s="365">
        <v>0.63242667185110868</v>
      </c>
      <c r="V1699" s="366"/>
      <c r="W1699" s="295"/>
      <c r="X1699" s="295"/>
      <c r="Y1699" s="295"/>
      <c r="Z1699" s="313"/>
      <c r="AA1699" s="313"/>
      <c r="AB1699" s="301"/>
      <c r="AC1699" s="295"/>
    </row>
    <row r="1700" spans="1:29" ht="15">
      <c r="A1700" s="247" t="s">
        <v>176</v>
      </c>
      <c r="B1700" s="287" t="s">
        <v>9647</v>
      </c>
      <c r="C1700" s="287" t="s">
        <v>5259</v>
      </c>
      <c r="D1700" s="305">
        <v>48</v>
      </c>
      <c r="E1700" s="287" t="s">
        <v>19</v>
      </c>
      <c r="F1700" s="362">
        <v>43707</v>
      </c>
      <c r="G1700" s="363" t="s">
        <v>8898</v>
      </c>
      <c r="H1700" s="363" t="s">
        <v>3956</v>
      </c>
      <c r="I1700" s="364">
        <v>18.2</v>
      </c>
      <c r="J1700" s="364">
        <v>98</v>
      </c>
      <c r="K1700" s="363" t="s">
        <v>438</v>
      </c>
      <c r="L1700" s="292">
        <v>198.17</v>
      </c>
      <c r="M1700" s="293" t="s">
        <v>3957</v>
      </c>
      <c r="N1700" s="293" t="s">
        <v>3958</v>
      </c>
      <c r="O1700" s="294" t="s">
        <v>12</v>
      </c>
      <c r="P1700" s="295">
        <v>2.9026866</v>
      </c>
      <c r="Q1700" s="295" t="s">
        <v>280</v>
      </c>
      <c r="R1700" s="296">
        <v>0</v>
      </c>
      <c r="S1700" s="365">
        <v>4.9081960947528003E-3</v>
      </c>
      <c r="T1700" s="365">
        <v>5.2067682229013168E-3</v>
      </c>
      <c r="U1700" s="365">
        <v>0.94265691973088328</v>
      </c>
      <c r="V1700" s="366"/>
      <c r="W1700" s="295"/>
      <c r="X1700" s="295"/>
      <c r="Y1700" s="295"/>
      <c r="Z1700" s="313"/>
      <c r="AA1700" s="313"/>
      <c r="AB1700" s="301"/>
      <c r="AC1700" s="295"/>
    </row>
    <row r="1701" spans="1:29" ht="15">
      <c r="A1701" s="247" t="s">
        <v>176</v>
      </c>
      <c r="B1701" s="287" t="s">
        <v>9648</v>
      </c>
      <c r="C1701" s="287" t="s">
        <v>5262</v>
      </c>
      <c r="D1701" s="305">
        <v>49</v>
      </c>
      <c r="E1701" s="287" t="s">
        <v>19</v>
      </c>
      <c r="F1701" s="362">
        <v>43707</v>
      </c>
      <c r="G1701" s="363" t="s">
        <v>8898</v>
      </c>
      <c r="H1701" s="363" t="s">
        <v>800</v>
      </c>
      <c r="I1701" s="364">
        <v>21.99</v>
      </c>
      <c r="J1701" s="364">
        <v>7</v>
      </c>
      <c r="K1701" s="363" t="s">
        <v>438</v>
      </c>
      <c r="L1701" s="292">
        <v>50.21</v>
      </c>
      <c r="M1701" s="293" t="s">
        <v>801</v>
      </c>
      <c r="N1701" s="293" t="s">
        <v>802</v>
      </c>
      <c r="O1701" s="294" t="s">
        <v>12</v>
      </c>
      <c r="P1701" s="295">
        <v>8.4215049999999998</v>
      </c>
      <c r="Q1701" s="295" t="s">
        <v>280</v>
      </c>
      <c r="R1701" s="296">
        <v>0</v>
      </c>
      <c r="S1701" s="365">
        <v>1.4285049559201869E-5</v>
      </c>
      <c r="T1701" s="365">
        <v>5.0045452084668317E-4</v>
      </c>
      <c r="U1701" s="365">
        <v>2.8544151294775031E-2</v>
      </c>
      <c r="V1701" s="366"/>
      <c r="W1701" s="295"/>
      <c r="X1701" s="295"/>
      <c r="Y1701" s="295"/>
      <c r="Z1701" s="313"/>
      <c r="AA1701" s="313"/>
      <c r="AB1701" s="301"/>
      <c r="AC1701" s="295"/>
    </row>
    <row r="1702" spans="1:29" ht="15">
      <c r="A1702" s="247" t="s">
        <v>176</v>
      </c>
      <c r="B1702" s="287" t="s">
        <v>11442</v>
      </c>
      <c r="C1702" s="287" t="s">
        <v>5264</v>
      </c>
      <c r="D1702" s="305">
        <v>50</v>
      </c>
      <c r="E1702" s="287" t="s">
        <v>19</v>
      </c>
      <c r="F1702" s="362">
        <v>43707</v>
      </c>
      <c r="G1702" s="363" t="s">
        <v>8898</v>
      </c>
      <c r="H1702" s="363" t="s">
        <v>9315</v>
      </c>
      <c r="I1702" s="364">
        <v>16.73</v>
      </c>
      <c r="J1702" s="364">
        <v>2</v>
      </c>
      <c r="K1702" s="363" t="s">
        <v>438</v>
      </c>
      <c r="L1702" s="292">
        <v>91.22</v>
      </c>
      <c r="M1702" s="293" t="s">
        <v>8691</v>
      </c>
      <c r="N1702" s="293" t="s">
        <v>8692</v>
      </c>
      <c r="O1702" s="294" t="s">
        <v>12</v>
      </c>
      <c r="P1702" s="295">
        <v>-1.2770592999999999</v>
      </c>
      <c r="Q1702" s="295" t="s">
        <v>280</v>
      </c>
      <c r="R1702" s="296">
        <v>0</v>
      </c>
      <c r="S1702" s="365">
        <v>1.983123915788026E-3</v>
      </c>
      <c r="T1702" s="365">
        <v>1.2734788126132154E-3</v>
      </c>
      <c r="U1702" s="365">
        <v>1.5572492421123192</v>
      </c>
      <c r="V1702" s="366"/>
      <c r="W1702" s="295"/>
      <c r="X1702" s="295"/>
      <c r="Y1702" s="295"/>
      <c r="Z1702" s="313"/>
      <c r="AA1702" s="313"/>
      <c r="AB1702" s="301"/>
      <c r="AC1702" s="295"/>
    </row>
    <row r="1703" spans="1:29" ht="15">
      <c r="A1703" s="247" t="s">
        <v>176</v>
      </c>
      <c r="B1703" s="287" t="s">
        <v>11443</v>
      </c>
      <c r="C1703" s="287" t="s">
        <v>5267</v>
      </c>
      <c r="D1703" s="305">
        <v>1</v>
      </c>
      <c r="E1703" s="287" t="s">
        <v>20</v>
      </c>
      <c r="F1703" s="362">
        <v>43707</v>
      </c>
      <c r="G1703" s="363" t="s">
        <v>8902</v>
      </c>
      <c r="H1703" s="363" t="s">
        <v>1042</v>
      </c>
      <c r="I1703" s="364">
        <v>0.28999999999999998</v>
      </c>
      <c r="J1703" s="364">
        <v>4</v>
      </c>
      <c r="K1703" s="363" t="s">
        <v>438</v>
      </c>
      <c r="L1703" s="292">
        <v>193.07</v>
      </c>
      <c r="M1703" s="293" t="s">
        <v>1043</v>
      </c>
      <c r="N1703" s="293" t="s">
        <v>1044</v>
      </c>
      <c r="O1703" s="294" t="s">
        <v>12</v>
      </c>
      <c r="P1703" s="295">
        <v>-30.689972000000001</v>
      </c>
      <c r="Q1703" s="295" t="s">
        <v>484</v>
      </c>
      <c r="R1703" s="296">
        <v>0</v>
      </c>
      <c r="S1703" s="365">
        <v>1.9342567043272794E-4</v>
      </c>
      <c r="T1703" s="365">
        <v>3.6221327491062628E-4</v>
      </c>
      <c r="U1703" s="365">
        <v>0.53401044034196277</v>
      </c>
      <c r="V1703" s="366"/>
      <c r="W1703" s="295"/>
      <c r="X1703" s="295"/>
      <c r="Y1703" s="295"/>
      <c r="Z1703" s="313"/>
      <c r="AA1703" s="313"/>
      <c r="AB1703" s="301"/>
      <c r="AC1703" s="295"/>
    </row>
    <row r="1704" spans="1:29" ht="15">
      <c r="A1704" s="247" t="s">
        <v>176</v>
      </c>
      <c r="B1704" s="287" t="s">
        <v>11444</v>
      </c>
      <c r="C1704" s="287" t="s">
        <v>5269</v>
      </c>
      <c r="D1704" s="305">
        <v>2</v>
      </c>
      <c r="E1704" s="287" t="s">
        <v>20</v>
      </c>
      <c r="F1704" s="362">
        <v>43707</v>
      </c>
      <c r="G1704" s="363" t="s">
        <v>8902</v>
      </c>
      <c r="H1704" s="363" t="s">
        <v>474</v>
      </c>
      <c r="I1704" s="364">
        <v>0.31</v>
      </c>
      <c r="J1704" s="364">
        <v>4</v>
      </c>
      <c r="K1704" s="363" t="s">
        <v>438</v>
      </c>
      <c r="L1704" s="292">
        <v>183.11</v>
      </c>
      <c r="M1704" s="293" t="s">
        <v>475</v>
      </c>
      <c r="N1704" s="293" t="s">
        <v>476</v>
      </c>
      <c r="O1704" s="294" t="s">
        <v>12</v>
      </c>
      <c r="P1704" s="295">
        <v>-12.421082999999999</v>
      </c>
      <c r="Q1704" s="295" t="s">
        <v>447</v>
      </c>
      <c r="R1704" s="296">
        <v>0</v>
      </c>
      <c r="S1704" s="365">
        <v>4.2679472250162193E-4</v>
      </c>
      <c r="T1704" s="365">
        <v>5.3954481151685327E-4</v>
      </c>
      <c r="U1704" s="365">
        <v>0.79102738714463672</v>
      </c>
      <c r="V1704" s="366"/>
      <c r="W1704" s="295"/>
      <c r="X1704" s="295"/>
      <c r="Y1704" s="295"/>
      <c r="Z1704" s="313"/>
      <c r="AA1704" s="313"/>
      <c r="AB1704" s="301"/>
      <c r="AC1704" s="295"/>
    </row>
    <row r="1705" spans="1:29" ht="15">
      <c r="A1705" s="247" t="s">
        <v>11445</v>
      </c>
      <c r="B1705" s="287" t="s">
        <v>9671</v>
      </c>
      <c r="C1705" s="287" t="s">
        <v>5271</v>
      </c>
      <c r="D1705" s="305">
        <v>3</v>
      </c>
      <c r="E1705" s="287" t="s">
        <v>20</v>
      </c>
      <c r="F1705" s="362">
        <v>43707</v>
      </c>
      <c r="G1705" s="363" t="s">
        <v>8902</v>
      </c>
      <c r="H1705" s="363" t="s">
        <v>4121</v>
      </c>
      <c r="I1705" s="364">
        <v>0.3</v>
      </c>
      <c r="J1705" s="364">
        <v>1</v>
      </c>
      <c r="K1705" s="363" t="s">
        <v>438</v>
      </c>
      <c r="L1705" s="292">
        <v>208.74</v>
      </c>
      <c r="M1705" s="293" t="s">
        <v>4122</v>
      </c>
      <c r="N1705" s="293" t="s">
        <v>4123</v>
      </c>
      <c r="O1705" s="294" t="s">
        <v>12</v>
      </c>
      <c r="P1705" s="295">
        <v>-2.018392</v>
      </c>
      <c r="Q1705" s="295" t="s">
        <v>408</v>
      </c>
      <c r="R1705" s="296">
        <v>0</v>
      </c>
      <c r="S1705" s="365">
        <v>1.594358036568742E-2</v>
      </c>
      <c r="T1705" s="365">
        <v>3.7500739315685941E-2</v>
      </c>
      <c r="U1705" s="365">
        <v>0.42515376114247655</v>
      </c>
      <c r="V1705" s="366"/>
      <c r="W1705" s="295"/>
      <c r="X1705" s="295"/>
      <c r="Y1705" s="295"/>
      <c r="Z1705" s="313"/>
      <c r="AA1705" s="313"/>
      <c r="AB1705" s="301"/>
      <c r="AC1705" s="295"/>
    </row>
    <row r="1706" spans="1:29" ht="15">
      <c r="A1706" s="247" t="s">
        <v>11446</v>
      </c>
      <c r="B1706" s="287" t="s">
        <v>11447</v>
      </c>
      <c r="C1706" s="287" t="s">
        <v>5273</v>
      </c>
      <c r="D1706" s="305">
        <v>4</v>
      </c>
      <c r="E1706" s="287" t="s">
        <v>20</v>
      </c>
      <c r="F1706" s="362">
        <v>43707</v>
      </c>
      <c r="G1706" s="363" t="s">
        <v>8902</v>
      </c>
      <c r="H1706" s="363" t="s">
        <v>518</v>
      </c>
      <c r="I1706" s="364">
        <v>0.33</v>
      </c>
      <c r="J1706" s="364">
        <v>1</v>
      </c>
      <c r="K1706" s="363" t="s">
        <v>438</v>
      </c>
      <c r="L1706" s="292">
        <v>226.62</v>
      </c>
      <c r="M1706" s="293" t="s">
        <v>519</v>
      </c>
      <c r="N1706" s="293" t="s">
        <v>520</v>
      </c>
      <c r="O1706" s="294" t="s">
        <v>12</v>
      </c>
      <c r="P1706" s="295">
        <v>-17.125623999999998</v>
      </c>
      <c r="Q1706" s="295" t="s">
        <v>280</v>
      </c>
      <c r="R1706" s="296">
        <v>0</v>
      </c>
      <c r="S1706" s="365">
        <v>7.0342283760744856E-4</v>
      </c>
      <c r="T1706" s="365">
        <v>5.0006115724765825E-4</v>
      </c>
      <c r="U1706" s="365">
        <v>1.4066736186411579</v>
      </c>
      <c r="V1706" s="366"/>
      <c r="W1706" s="295"/>
      <c r="X1706" s="295"/>
      <c r="Y1706" s="295"/>
      <c r="Z1706" s="313"/>
      <c r="AA1706" s="313"/>
      <c r="AB1706" s="301"/>
      <c r="AC1706" s="295"/>
    </row>
    <row r="1707" spans="1:29" ht="15">
      <c r="A1707" s="247" t="s">
        <v>176</v>
      </c>
      <c r="B1707" s="287" t="s">
        <v>11448</v>
      </c>
      <c r="C1707" s="287" t="s">
        <v>5276</v>
      </c>
      <c r="D1707" s="305">
        <v>5</v>
      </c>
      <c r="E1707" s="287" t="s">
        <v>20</v>
      </c>
      <c r="F1707" s="362">
        <v>43707</v>
      </c>
      <c r="G1707" s="363" t="s">
        <v>8902</v>
      </c>
      <c r="H1707" s="363" t="s">
        <v>1562</v>
      </c>
      <c r="I1707" s="364">
        <v>0.37</v>
      </c>
      <c r="J1707" s="364">
        <v>6</v>
      </c>
      <c r="K1707" s="363" t="s">
        <v>438</v>
      </c>
      <c r="L1707" s="292">
        <v>169.84</v>
      </c>
      <c r="M1707" s="293" t="s">
        <v>1563</v>
      </c>
      <c r="N1707" s="293" t="s">
        <v>1564</v>
      </c>
      <c r="O1707" s="294" t="s">
        <v>12</v>
      </c>
      <c r="P1707" s="295">
        <v>1.9937514999999999</v>
      </c>
      <c r="Q1707" s="295" t="s">
        <v>399</v>
      </c>
      <c r="R1707" s="296">
        <v>0</v>
      </c>
      <c r="S1707" s="365">
        <v>1.1624693683715899E-3</v>
      </c>
      <c r="T1707" s="365">
        <v>3.0367271866270779E-3</v>
      </c>
      <c r="U1707" s="365">
        <v>0.38280335931748805</v>
      </c>
      <c r="V1707" s="366"/>
      <c r="W1707" s="295"/>
      <c r="X1707" s="295"/>
      <c r="Y1707" s="295"/>
      <c r="Z1707" s="313"/>
      <c r="AA1707" s="313"/>
      <c r="AB1707" s="301"/>
      <c r="AC1707" s="295"/>
    </row>
    <row r="1708" spans="1:29" ht="15">
      <c r="A1708" s="247" t="s">
        <v>176</v>
      </c>
      <c r="B1708" s="287" t="s">
        <v>9652</v>
      </c>
      <c r="C1708" s="287" t="s">
        <v>5278</v>
      </c>
      <c r="D1708" s="305">
        <v>6</v>
      </c>
      <c r="E1708" s="287" t="s">
        <v>20</v>
      </c>
      <c r="F1708" s="362">
        <v>43707</v>
      </c>
      <c r="G1708" s="363" t="s">
        <v>8902</v>
      </c>
      <c r="H1708" s="363" t="s">
        <v>1272</v>
      </c>
      <c r="I1708" s="364">
        <v>0.45</v>
      </c>
      <c r="J1708" s="364">
        <v>131</v>
      </c>
      <c r="K1708" s="363" t="s">
        <v>438</v>
      </c>
      <c r="L1708" s="292">
        <v>1101.69</v>
      </c>
      <c r="M1708" s="293" t="s">
        <v>1273</v>
      </c>
      <c r="N1708" s="293" t="s">
        <v>1274</v>
      </c>
      <c r="O1708" s="294" t="s">
        <v>12</v>
      </c>
      <c r="P1708" s="295">
        <v>-1.9010961</v>
      </c>
      <c r="Q1708" s="295" t="s">
        <v>404</v>
      </c>
      <c r="R1708" s="296">
        <v>0</v>
      </c>
      <c r="S1708" s="365">
        <v>4.8226618702243738E-4</v>
      </c>
      <c r="T1708" s="365">
        <v>1.1063061841433829E-3</v>
      </c>
      <c r="U1708" s="365">
        <v>0.43592469601519757</v>
      </c>
      <c r="V1708" s="366"/>
      <c r="W1708" s="295"/>
      <c r="X1708" s="295"/>
      <c r="Y1708" s="295"/>
      <c r="Z1708" s="313"/>
      <c r="AA1708" s="313"/>
      <c r="AB1708" s="301"/>
      <c r="AC1708" s="295"/>
    </row>
    <row r="1709" spans="1:29" ht="15">
      <c r="A1709" s="247" t="s">
        <v>176</v>
      </c>
      <c r="B1709" s="287" t="s">
        <v>11449</v>
      </c>
      <c r="C1709" s="287" t="s">
        <v>5280</v>
      </c>
      <c r="D1709" s="305">
        <v>7</v>
      </c>
      <c r="E1709" s="287" t="s">
        <v>20</v>
      </c>
      <c r="F1709" s="362">
        <v>43707</v>
      </c>
      <c r="G1709" s="363" t="s">
        <v>8902</v>
      </c>
      <c r="H1709" s="363" t="s">
        <v>9025</v>
      </c>
      <c r="I1709" s="364">
        <v>0.28999999999999998</v>
      </c>
      <c r="J1709" s="364">
        <v>7</v>
      </c>
      <c r="K1709" s="363" t="s">
        <v>438</v>
      </c>
      <c r="L1709" s="292">
        <v>63.65</v>
      </c>
      <c r="M1709" s="293" t="s">
        <v>8348</v>
      </c>
      <c r="N1709" s="293" t="s">
        <v>9026</v>
      </c>
      <c r="O1709" s="294" t="s">
        <v>12</v>
      </c>
      <c r="P1709" s="295">
        <v>-16.829998</v>
      </c>
      <c r="Q1709" s="295" t="s">
        <v>447</v>
      </c>
      <c r="R1709" s="296">
        <v>0</v>
      </c>
      <c r="S1709" s="365">
        <v>2.5019385603340801E-4</v>
      </c>
      <c r="T1709" s="365">
        <v>6.5126197885595071E-4</v>
      </c>
      <c r="U1709" s="365">
        <v>0.38416776068044822</v>
      </c>
      <c r="V1709" s="366"/>
      <c r="W1709" s="295"/>
      <c r="X1709" s="295"/>
      <c r="Y1709" s="295"/>
      <c r="Z1709" s="313"/>
      <c r="AA1709" s="313"/>
      <c r="AB1709" s="301"/>
      <c r="AC1709" s="295"/>
    </row>
    <row r="1710" spans="1:29" ht="15">
      <c r="A1710" s="247" t="s">
        <v>176</v>
      </c>
      <c r="B1710" s="287" t="s">
        <v>11450</v>
      </c>
      <c r="C1710" s="287" t="s">
        <v>5282</v>
      </c>
      <c r="D1710" s="305">
        <v>8</v>
      </c>
      <c r="E1710" s="287" t="s">
        <v>20</v>
      </c>
      <c r="F1710" s="362">
        <v>43707</v>
      </c>
      <c r="G1710" s="363" t="s">
        <v>8902</v>
      </c>
      <c r="H1710" s="363" t="s">
        <v>1282</v>
      </c>
      <c r="I1710" s="364">
        <v>0.28999999999999998</v>
      </c>
      <c r="J1710" s="364">
        <v>2</v>
      </c>
      <c r="K1710" s="363" t="s">
        <v>438</v>
      </c>
      <c r="L1710" s="292">
        <v>219.75</v>
      </c>
      <c r="M1710" s="293" t="s">
        <v>1283</v>
      </c>
      <c r="N1710" s="293" t="s">
        <v>1284</v>
      </c>
      <c r="O1710" s="294" t="s">
        <v>12</v>
      </c>
      <c r="P1710" s="295">
        <v>-7.5981854999999996</v>
      </c>
      <c r="Q1710" s="295" t="s">
        <v>408</v>
      </c>
      <c r="R1710" s="296">
        <v>0</v>
      </c>
      <c r="S1710" s="365">
        <v>2.4689777176293295E-3</v>
      </c>
      <c r="T1710" s="365">
        <v>1.8540181993720766E-3</v>
      </c>
      <c r="U1710" s="365">
        <v>1.3316901195821751</v>
      </c>
      <c r="V1710" s="366"/>
      <c r="W1710" s="295"/>
      <c r="X1710" s="295"/>
      <c r="Y1710" s="295"/>
      <c r="Z1710" s="313"/>
      <c r="AA1710" s="313"/>
      <c r="AB1710" s="301"/>
      <c r="AC1710" s="295"/>
    </row>
    <row r="1711" spans="1:29" ht="15">
      <c r="A1711" s="247" t="s">
        <v>11451</v>
      </c>
      <c r="B1711" s="287" t="s">
        <v>9666</v>
      </c>
      <c r="C1711" s="287" t="s">
        <v>5285</v>
      </c>
      <c r="D1711" s="305">
        <v>9</v>
      </c>
      <c r="E1711" s="287" t="s">
        <v>20</v>
      </c>
      <c r="F1711" s="362">
        <v>43707</v>
      </c>
      <c r="G1711" s="363" t="s">
        <v>8902</v>
      </c>
      <c r="H1711" s="363" t="s">
        <v>1568</v>
      </c>
      <c r="I1711" s="364">
        <v>0.28000000000000003</v>
      </c>
      <c r="J1711" s="364">
        <v>1</v>
      </c>
      <c r="K1711" s="363" t="s">
        <v>438</v>
      </c>
      <c r="L1711" s="292">
        <v>24.22</v>
      </c>
      <c r="M1711" s="293" t="s">
        <v>1569</v>
      </c>
      <c r="N1711" s="293" t="s">
        <v>1570</v>
      </c>
      <c r="O1711" s="294" t="s">
        <v>12</v>
      </c>
      <c r="P1711" s="295">
        <v>-12.531603</v>
      </c>
      <c r="Q1711" s="295" t="s">
        <v>408</v>
      </c>
      <c r="R1711" s="296">
        <v>0</v>
      </c>
      <c r="S1711" s="365">
        <v>3.701005019145013E-5</v>
      </c>
      <c r="T1711" s="365">
        <v>2.2989420242246658E-4</v>
      </c>
      <c r="U1711" s="365">
        <v>0.16098731417088269</v>
      </c>
      <c r="V1711" s="366"/>
      <c r="W1711" s="295"/>
      <c r="X1711" s="295"/>
      <c r="Y1711" s="295"/>
      <c r="Z1711" s="313"/>
      <c r="AA1711" s="313"/>
      <c r="AB1711" s="301"/>
      <c r="AC1711" s="295"/>
    </row>
    <row r="1712" spans="1:29" ht="15">
      <c r="A1712" s="247" t="s">
        <v>176</v>
      </c>
      <c r="B1712" s="287" t="s">
        <v>9667</v>
      </c>
      <c r="C1712" s="287" t="s">
        <v>5287</v>
      </c>
      <c r="D1712" s="305">
        <v>10</v>
      </c>
      <c r="E1712" s="287" t="s">
        <v>20</v>
      </c>
      <c r="F1712" s="362">
        <v>43707</v>
      </c>
      <c r="G1712" s="363" t="s">
        <v>8902</v>
      </c>
      <c r="H1712" s="363" t="s">
        <v>537</v>
      </c>
      <c r="I1712" s="364">
        <v>0.56999999999999995</v>
      </c>
      <c r="J1712" s="364">
        <v>67</v>
      </c>
      <c r="K1712" s="363" t="s">
        <v>438</v>
      </c>
      <c r="L1712" s="292">
        <v>364.09</v>
      </c>
      <c r="M1712" s="293" t="s">
        <v>538</v>
      </c>
      <c r="N1712" s="293" t="s">
        <v>539</v>
      </c>
      <c r="O1712" s="294" t="s">
        <v>12</v>
      </c>
      <c r="P1712" s="295">
        <v>6.7149279999999996</v>
      </c>
      <c r="Q1712" s="295" t="s">
        <v>395</v>
      </c>
      <c r="R1712" s="296">
        <v>0</v>
      </c>
      <c r="S1712" s="365">
        <v>1.1574562989879748E-2</v>
      </c>
      <c r="T1712" s="365">
        <v>7.8867805456867349E-3</v>
      </c>
      <c r="U1712" s="365">
        <v>1.4675903460011772</v>
      </c>
      <c r="V1712" s="366"/>
      <c r="W1712" s="295"/>
      <c r="X1712" s="295"/>
      <c r="Y1712" s="295"/>
      <c r="Z1712" s="313"/>
      <c r="AA1712" s="313"/>
      <c r="AB1712" s="301"/>
      <c r="AC1712" s="295"/>
    </row>
    <row r="1713" spans="1:29" ht="15">
      <c r="A1713" s="247" t="s">
        <v>176</v>
      </c>
      <c r="B1713" s="287" t="s">
        <v>11452</v>
      </c>
      <c r="C1713" s="287" t="s">
        <v>5289</v>
      </c>
      <c r="D1713" s="305">
        <v>11</v>
      </c>
      <c r="E1713" s="287" t="s">
        <v>20</v>
      </c>
      <c r="F1713" s="362">
        <v>43707</v>
      </c>
      <c r="G1713" s="363" t="s">
        <v>8902</v>
      </c>
      <c r="H1713" s="363" t="s">
        <v>1595</v>
      </c>
      <c r="I1713" s="364">
        <v>0.41</v>
      </c>
      <c r="J1713" s="364">
        <v>4</v>
      </c>
      <c r="K1713" s="363" t="s">
        <v>438</v>
      </c>
      <c r="L1713" s="292">
        <v>92.98</v>
      </c>
      <c r="M1713" s="293" t="s">
        <v>1596</v>
      </c>
      <c r="N1713" s="293" t="s">
        <v>1597</v>
      </c>
      <c r="O1713" s="294" t="s">
        <v>12</v>
      </c>
      <c r="P1713" s="295">
        <v>-1.3370036999999999</v>
      </c>
      <c r="Q1713" s="295" t="s">
        <v>447</v>
      </c>
      <c r="R1713" s="296">
        <v>0</v>
      </c>
      <c r="S1713" s="365">
        <v>6.5218368402541761E-5</v>
      </c>
      <c r="T1713" s="365">
        <v>4.8429943220490635E-4</v>
      </c>
      <c r="U1713" s="365">
        <v>0.13466538274805981</v>
      </c>
      <c r="V1713" s="366"/>
      <c r="W1713" s="295"/>
      <c r="X1713" s="295"/>
      <c r="Y1713" s="295"/>
      <c r="Z1713" s="313"/>
      <c r="AA1713" s="313"/>
      <c r="AB1713" s="301"/>
      <c r="AC1713" s="295"/>
    </row>
    <row r="1714" spans="1:29" ht="15">
      <c r="A1714" s="247" t="s">
        <v>176</v>
      </c>
      <c r="B1714" s="287" t="s">
        <v>9663</v>
      </c>
      <c r="C1714" s="287" t="s">
        <v>5291</v>
      </c>
      <c r="D1714" s="305">
        <v>12</v>
      </c>
      <c r="E1714" s="287" t="s">
        <v>20</v>
      </c>
      <c r="F1714" s="362">
        <v>43707</v>
      </c>
      <c r="G1714" s="363" t="s">
        <v>8902</v>
      </c>
      <c r="H1714" s="363" t="s">
        <v>1600</v>
      </c>
      <c r="I1714" s="364">
        <v>0.31</v>
      </c>
      <c r="J1714" s="364">
        <v>91</v>
      </c>
      <c r="K1714" s="363" t="s">
        <v>438</v>
      </c>
      <c r="L1714" s="292">
        <v>158.16</v>
      </c>
      <c r="M1714" s="293" t="s">
        <v>1601</v>
      </c>
      <c r="N1714" s="293" t="s">
        <v>1602</v>
      </c>
      <c r="O1714" s="294" t="s">
        <v>12</v>
      </c>
      <c r="P1714" s="295">
        <v>-2.7306259000000002</v>
      </c>
      <c r="Q1714" s="295" t="s">
        <v>399</v>
      </c>
      <c r="R1714" s="296">
        <v>0</v>
      </c>
      <c r="S1714" s="365">
        <v>7.9522018893628417E-5</v>
      </c>
      <c r="T1714" s="365">
        <v>8.4085607844140427E-4</v>
      </c>
      <c r="U1714" s="365">
        <v>9.4572687208290152E-2</v>
      </c>
      <c r="V1714" s="366"/>
      <c r="W1714" s="295"/>
      <c r="X1714" s="295"/>
      <c r="Y1714" s="295"/>
      <c r="Z1714" s="313"/>
      <c r="AA1714" s="313"/>
      <c r="AB1714" s="301"/>
      <c r="AC1714" s="295"/>
    </row>
    <row r="1715" spans="1:29" ht="15">
      <c r="A1715" s="247" t="s">
        <v>176</v>
      </c>
      <c r="B1715" s="287" t="s">
        <v>9664</v>
      </c>
      <c r="C1715" s="287" t="s">
        <v>5293</v>
      </c>
      <c r="D1715" s="305">
        <v>13</v>
      </c>
      <c r="E1715" s="287" t="s">
        <v>20</v>
      </c>
      <c r="F1715" s="362">
        <v>43707</v>
      </c>
      <c r="G1715" s="363" t="s">
        <v>8902</v>
      </c>
      <c r="H1715" s="363" t="s">
        <v>3179</v>
      </c>
      <c r="I1715" s="364">
        <v>0.39</v>
      </c>
      <c r="J1715" s="364">
        <v>34</v>
      </c>
      <c r="K1715" s="363" t="s">
        <v>438</v>
      </c>
      <c r="L1715" s="292">
        <v>74.150000000000006</v>
      </c>
      <c r="M1715" s="293" t="s">
        <v>3180</v>
      </c>
      <c r="N1715" s="293" t="s">
        <v>3181</v>
      </c>
      <c r="O1715" s="294" t="s">
        <v>12</v>
      </c>
      <c r="P1715" s="295">
        <v>3.3593535000000001</v>
      </c>
      <c r="Q1715" s="295" t="s">
        <v>404</v>
      </c>
      <c r="R1715" s="296">
        <v>0</v>
      </c>
      <c r="S1715" s="365">
        <v>1.2876327742175192E-3</v>
      </c>
      <c r="T1715" s="365">
        <v>2.6254106524563124E-3</v>
      </c>
      <c r="U1715" s="365">
        <v>0.49045004560060756</v>
      </c>
      <c r="V1715" s="366"/>
      <c r="W1715" s="295"/>
      <c r="X1715" s="295"/>
      <c r="Y1715" s="295"/>
      <c r="Z1715" s="313"/>
      <c r="AA1715" s="313"/>
      <c r="AB1715" s="301"/>
      <c r="AC1715" s="295"/>
    </row>
    <row r="1716" spans="1:29" ht="15">
      <c r="A1716" s="247" t="s">
        <v>176</v>
      </c>
      <c r="B1716" s="287" t="s">
        <v>11453</v>
      </c>
      <c r="C1716" s="287" t="s">
        <v>5296</v>
      </c>
      <c r="D1716" s="305">
        <v>14</v>
      </c>
      <c r="E1716" s="287" t="s">
        <v>20</v>
      </c>
      <c r="F1716" s="362">
        <v>43707</v>
      </c>
      <c r="G1716" s="363" t="s">
        <v>8902</v>
      </c>
      <c r="H1716" s="363" t="s">
        <v>1326</v>
      </c>
      <c r="I1716" s="364">
        <v>0.28999999999999998</v>
      </c>
      <c r="J1716" s="364">
        <v>4</v>
      </c>
      <c r="K1716" s="363" t="s">
        <v>438</v>
      </c>
      <c r="L1716" s="292">
        <v>75.39</v>
      </c>
      <c r="M1716" s="293" t="s">
        <v>1327</v>
      </c>
      <c r="N1716" s="293" t="s">
        <v>1328</v>
      </c>
      <c r="O1716" s="294" t="s">
        <v>12</v>
      </c>
      <c r="P1716" s="295">
        <v>-2.7602196000000001</v>
      </c>
      <c r="Q1716" s="295" t="s">
        <v>408</v>
      </c>
      <c r="R1716" s="296">
        <v>0</v>
      </c>
      <c r="S1716" s="365">
        <v>2.0730141363089691E-4</v>
      </c>
      <c r="T1716" s="365">
        <v>6.2894656476492972E-4</v>
      </c>
      <c r="U1716" s="365">
        <v>0.32960099513124186</v>
      </c>
      <c r="V1716" s="366"/>
      <c r="W1716" s="295"/>
      <c r="X1716" s="295"/>
      <c r="Y1716" s="295"/>
      <c r="Z1716" s="313"/>
      <c r="AA1716" s="313"/>
      <c r="AB1716" s="301"/>
      <c r="AC1716" s="295"/>
    </row>
    <row r="1717" spans="1:29" ht="15">
      <c r="A1717" s="247" t="s">
        <v>176</v>
      </c>
      <c r="B1717" s="287" t="s">
        <v>11454</v>
      </c>
      <c r="C1717" s="287" t="s">
        <v>5298</v>
      </c>
      <c r="D1717" s="305">
        <v>15</v>
      </c>
      <c r="E1717" s="287" t="s">
        <v>20</v>
      </c>
      <c r="F1717" s="362">
        <v>43707</v>
      </c>
      <c r="G1717" s="363" t="s">
        <v>8902</v>
      </c>
      <c r="H1717" s="363" t="s">
        <v>9307</v>
      </c>
      <c r="I1717" s="364">
        <v>0.28999999999999998</v>
      </c>
      <c r="J1717" s="364">
        <v>2</v>
      </c>
      <c r="K1717" s="363" t="s">
        <v>438</v>
      </c>
      <c r="L1717" s="292">
        <v>149.27000000000001</v>
      </c>
      <c r="M1717" s="293" t="s">
        <v>8415</v>
      </c>
      <c r="N1717" s="293" t="s">
        <v>9308</v>
      </c>
      <c r="O1717" s="294" t="s">
        <v>12</v>
      </c>
      <c r="P1717" s="295">
        <v>-8.9817049999999998</v>
      </c>
      <c r="Q1717" s="295" t="s">
        <v>408</v>
      </c>
      <c r="R1717" s="296">
        <v>0</v>
      </c>
      <c r="S1717" s="365">
        <v>6.300154519652745E-4</v>
      </c>
      <c r="T1717" s="365">
        <v>8.712193789907457E-4</v>
      </c>
      <c r="U1717" s="365">
        <v>0.723142146694566</v>
      </c>
      <c r="V1717" s="366"/>
      <c r="W1717" s="295"/>
      <c r="X1717" s="295"/>
      <c r="Y1717" s="295"/>
      <c r="Z1717" s="313"/>
      <c r="AA1717" s="313"/>
      <c r="AB1717" s="301"/>
      <c r="AC1717" s="295"/>
    </row>
    <row r="1718" spans="1:29" ht="15">
      <c r="A1718" s="247" t="s">
        <v>176</v>
      </c>
      <c r="B1718" s="287" t="s">
        <v>11455</v>
      </c>
      <c r="C1718" s="287" t="s">
        <v>5300</v>
      </c>
      <c r="D1718" s="305">
        <v>16</v>
      </c>
      <c r="E1718" s="287" t="s">
        <v>20</v>
      </c>
      <c r="F1718" s="362">
        <v>43707</v>
      </c>
      <c r="G1718" s="363" t="s">
        <v>8902</v>
      </c>
      <c r="H1718" s="363" t="s">
        <v>1352</v>
      </c>
      <c r="I1718" s="364">
        <v>0.31</v>
      </c>
      <c r="J1718" s="364">
        <v>2</v>
      </c>
      <c r="K1718" s="363" t="s">
        <v>438</v>
      </c>
      <c r="L1718" s="292">
        <v>93.68</v>
      </c>
      <c r="M1718" s="293" t="s">
        <v>1353</v>
      </c>
      <c r="N1718" s="293" t="s">
        <v>1354</v>
      </c>
      <c r="O1718" s="294" t="s">
        <v>12</v>
      </c>
      <c r="P1718" s="295">
        <v>1.2756704999999999</v>
      </c>
      <c r="Q1718" s="295" t="s">
        <v>447</v>
      </c>
      <c r="R1718" s="296">
        <v>0</v>
      </c>
      <c r="S1718" s="365">
        <v>1.7911677175796949E-3</v>
      </c>
      <c r="T1718" s="365">
        <v>1.1669131376765894E-3</v>
      </c>
      <c r="U1718" s="365">
        <v>1.5349623375961321</v>
      </c>
      <c r="V1718" s="366"/>
      <c r="W1718" s="295"/>
      <c r="X1718" s="295"/>
      <c r="Y1718" s="295"/>
      <c r="Z1718" s="313"/>
      <c r="AA1718" s="313"/>
      <c r="AB1718" s="301"/>
      <c r="AC1718" s="295"/>
    </row>
    <row r="1719" spans="1:29" ht="15">
      <c r="A1719" s="247" t="s">
        <v>11456</v>
      </c>
      <c r="B1719" s="287" t="s">
        <v>11457</v>
      </c>
      <c r="C1719" s="287" t="s">
        <v>5302</v>
      </c>
      <c r="D1719" s="305">
        <v>17</v>
      </c>
      <c r="E1719" s="287" t="s">
        <v>20</v>
      </c>
      <c r="F1719" s="362">
        <v>43707</v>
      </c>
      <c r="G1719" s="363" t="s">
        <v>8902</v>
      </c>
      <c r="H1719" s="363" t="s">
        <v>9574</v>
      </c>
      <c r="I1719" s="364">
        <v>0.28999999999999998</v>
      </c>
      <c r="J1719" s="364">
        <v>1</v>
      </c>
      <c r="K1719" s="363" t="s">
        <v>438</v>
      </c>
      <c r="L1719" s="292">
        <v>71.099999999999994</v>
      </c>
      <c r="M1719" s="293" t="s">
        <v>8456</v>
      </c>
      <c r="N1719" s="293" t="s">
        <v>9575</v>
      </c>
      <c r="O1719" s="294" t="s">
        <v>12</v>
      </c>
      <c r="P1719" s="295">
        <v>-6.8762302000000002</v>
      </c>
      <c r="Q1719" s="295" t="s">
        <v>399</v>
      </c>
      <c r="R1719" s="296">
        <v>0</v>
      </c>
      <c r="S1719" s="365">
        <v>2.8578566362725475E-4</v>
      </c>
      <c r="T1719" s="365">
        <v>4.975055428289364E-4</v>
      </c>
      <c r="U1719" s="365">
        <v>0.57443714496567944</v>
      </c>
      <c r="V1719" s="366"/>
      <c r="W1719" s="295"/>
      <c r="X1719" s="295"/>
      <c r="Y1719" s="295"/>
      <c r="Z1719" s="313"/>
      <c r="AA1719" s="313"/>
      <c r="AB1719" s="301"/>
      <c r="AC1719" s="295"/>
    </row>
    <row r="1720" spans="1:29" ht="15">
      <c r="A1720" s="247" t="s">
        <v>176</v>
      </c>
      <c r="B1720" s="287" t="s">
        <v>11458</v>
      </c>
      <c r="C1720" s="287" t="s">
        <v>5304</v>
      </c>
      <c r="D1720" s="305">
        <v>18</v>
      </c>
      <c r="E1720" s="287" t="s">
        <v>20</v>
      </c>
      <c r="F1720" s="362">
        <v>43707</v>
      </c>
      <c r="G1720" s="363" t="s">
        <v>8902</v>
      </c>
      <c r="H1720" s="363" t="s">
        <v>1362</v>
      </c>
      <c r="I1720" s="364">
        <v>0.32</v>
      </c>
      <c r="J1720" s="364">
        <v>50</v>
      </c>
      <c r="K1720" s="363" t="s">
        <v>438</v>
      </c>
      <c r="L1720" s="292">
        <v>128.72999999999999</v>
      </c>
      <c r="M1720" s="293" t="s">
        <v>1363</v>
      </c>
      <c r="N1720" s="293" t="s">
        <v>1364</v>
      </c>
      <c r="O1720" s="294" t="s">
        <v>12</v>
      </c>
      <c r="P1720" s="295">
        <v>-12.2614565</v>
      </c>
      <c r="Q1720" s="295" t="s">
        <v>408</v>
      </c>
      <c r="R1720" s="296">
        <v>0</v>
      </c>
      <c r="S1720" s="365">
        <v>3.0254691075703799E-5</v>
      </c>
      <c r="T1720" s="365">
        <v>3.1438015965767148E-4</v>
      </c>
      <c r="U1720" s="365">
        <v>9.6236006459975487E-2</v>
      </c>
      <c r="V1720" s="366"/>
      <c r="W1720" s="295"/>
      <c r="X1720" s="295"/>
      <c r="Y1720" s="295"/>
      <c r="Z1720" s="313"/>
      <c r="AA1720" s="313"/>
      <c r="AB1720" s="301"/>
      <c r="AC1720" s="295"/>
    </row>
    <row r="1721" spans="1:29" ht="15">
      <c r="A1721" s="247" t="s">
        <v>176</v>
      </c>
      <c r="B1721" s="287" t="s">
        <v>11459</v>
      </c>
      <c r="C1721" s="287" t="s">
        <v>5306</v>
      </c>
      <c r="D1721" s="305">
        <v>19</v>
      </c>
      <c r="E1721" s="287" t="s">
        <v>20</v>
      </c>
      <c r="F1721" s="362">
        <v>43707</v>
      </c>
      <c r="G1721" s="363" t="s">
        <v>8902</v>
      </c>
      <c r="H1721" s="363" t="s">
        <v>1377</v>
      </c>
      <c r="I1721" s="364">
        <v>0.38</v>
      </c>
      <c r="J1721" s="364">
        <v>7</v>
      </c>
      <c r="K1721" s="363" t="s">
        <v>438</v>
      </c>
      <c r="L1721" s="292">
        <v>79.180000000000007</v>
      </c>
      <c r="M1721" s="293" t="s">
        <v>1378</v>
      </c>
      <c r="N1721" s="293" t="s">
        <v>1379</v>
      </c>
      <c r="O1721" s="294" t="s">
        <v>12</v>
      </c>
      <c r="P1721" s="295">
        <v>-1.4070450999999999</v>
      </c>
      <c r="Q1721" s="295" t="s">
        <v>484</v>
      </c>
      <c r="R1721" s="296">
        <v>0</v>
      </c>
      <c r="S1721" s="365">
        <v>5.0211402696495999E-5</v>
      </c>
      <c r="T1721" s="365">
        <v>4.9377055736141053E-4</v>
      </c>
      <c r="U1721" s="365">
        <v>0.10168974627570646</v>
      </c>
      <c r="V1721" s="366"/>
      <c r="W1721" s="295"/>
      <c r="X1721" s="295"/>
      <c r="Y1721" s="295"/>
      <c r="Z1721" s="313"/>
      <c r="AA1721" s="313"/>
      <c r="AB1721" s="301"/>
      <c r="AC1721" s="295"/>
    </row>
    <row r="1722" spans="1:29" ht="15">
      <c r="A1722" s="247" t="s">
        <v>176</v>
      </c>
      <c r="B1722" s="287" t="s">
        <v>11460</v>
      </c>
      <c r="C1722" s="287" t="s">
        <v>5308</v>
      </c>
      <c r="D1722" s="305">
        <v>20</v>
      </c>
      <c r="E1722" s="287" t="s">
        <v>20</v>
      </c>
      <c r="F1722" s="362">
        <v>43707</v>
      </c>
      <c r="G1722" s="363" t="s">
        <v>8902</v>
      </c>
      <c r="H1722" s="363" t="s">
        <v>4965</v>
      </c>
      <c r="I1722" s="364">
        <v>1.41</v>
      </c>
      <c r="J1722" s="364">
        <v>31</v>
      </c>
      <c r="K1722" s="363" t="s">
        <v>438</v>
      </c>
      <c r="L1722" s="292">
        <v>18.29</v>
      </c>
      <c r="M1722" s="293" t="s">
        <v>4966</v>
      </c>
      <c r="N1722" s="293" t="s">
        <v>4967</v>
      </c>
      <c r="O1722" s="294" t="s">
        <v>12</v>
      </c>
      <c r="P1722" s="295">
        <v>-13.070339000000001</v>
      </c>
      <c r="Q1722" s="295" t="s">
        <v>447</v>
      </c>
      <c r="R1722" s="296">
        <v>0</v>
      </c>
      <c r="S1722" s="365">
        <v>1.8408476874510805E-3</v>
      </c>
      <c r="T1722" s="365">
        <v>1.1358076496457165E-3</v>
      </c>
      <c r="U1722" s="365">
        <v>1.6207389411625124</v>
      </c>
      <c r="V1722" s="366"/>
      <c r="W1722" s="295"/>
      <c r="X1722" s="295"/>
      <c r="Y1722" s="295"/>
      <c r="Z1722" s="313"/>
      <c r="AA1722" s="313"/>
      <c r="AB1722" s="301"/>
      <c r="AC1722" s="295"/>
    </row>
    <row r="1723" spans="1:29" ht="15">
      <c r="A1723" s="247" t="s">
        <v>176</v>
      </c>
      <c r="B1723" s="287" t="s">
        <v>9653</v>
      </c>
      <c r="C1723" s="287" t="s">
        <v>5310</v>
      </c>
      <c r="D1723" s="305">
        <v>21</v>
      </c>
      <c r="E1723" s="287" t="s">
        <v>20</v>
      </c>
      <c r="F1723" s="362">
        <v>43707</v>
      </c>
      <c r="G1723" s="363" t="s">
        <v>8902</v>
      </c>
      <c r="H1723" s="363" t="s">
        <v>1618</v>
      </c>
      <c r="I1723" s="364">
        <v>0.3</v>
      </c>
      <c r="J1723" s="364">
        <v>18</v>
      </c>
      <c r="K1723" s="363" t="s">
        <v>438</v>
      </c>
      <c r="L1723" s="292">
        <v>158.47999999999999</v>
      </c>
      <c r="M1723" s="293" t="s">
        <v>1619</v>
      </c>
      <c r="N1723" s="293" t="s">
        <v>1620</v>
      </c>
      <c r="O1723" s="294" t="s">
        <v>12</v>
      </c>
      <c r="P1723" s="295">
        <v>4.4417977000000004</v>
      </c>
      <c r="Q1723" s="295" t="s">
        <v>399</v>
      </c>
      <c r="R1723" s="296">
        <v>0</v>
      </c>
      <c r="S1723" s="365">
        <v>2.3558906364545452E-4</v>
      </c>
      <c r="T1723" s="365">
        <v>9.2608185222266032E-4</v>
      </c>
      <c r="U1723" s="365">
        <v>0.25439334879527603</v>
      </c>
      <c r="V1723" s="366"/>
      <c r="W1723" s="295"/>
      <c r="X1723" s="295"/>
      <c r="Y1723" s="295"/>
      <c r="Z1723" s="313"/>
      <c r="AA1723" s="313"/>
      <c r="AB1723" s="301"/>
      <c r="AC1723" s="295"/>
    </row>
    <row r="1724" spans="1:29" ht="15">
      <c r="A1724" s="247" t="s">
        <v>176</v>
      </c>
      <c r="B1724" s="287" t="s">
        <v>11461</v>
      </c>
      <c r="C1724" s="287" t="s">
        <v>5312</v>
      </c>
      <c r="D1724" s="305">
        <v>22</v>
      </c>
      <c r="E1724" s="287" t="s">
        <v>20</v>
      </c>
      <c r="F1724" s="362">
        <v>43707</v>
      </c>
      <c r="G1724" s="363" t="s">
        <v>8902</v>
      </c>
      <c r="H1724" s="363" t="s">
        <v>2051</v>
      </c>
      <c r="I1724" s="364">
        <v>0.43</v>
      </c>
      <c r="J1724" s="364">
        <v>54</v>
      </c>
      <c r="K1724" s="363" t="s">
        <v>438</v>
      </c>
      <c r="L1724" s="292">
        <v>227.91</v>
      </c>
      <c r="M1724" s="293" t="s">
        <v>2052</v>
      </c>
      <c r="N1724" s="293" t="s">
        <v>2053</v>
      </c>
      <c r="O1724" s="294" t="s">
        <v>12</v>
      </c>
      <c r="P1724" s="295">
        <v>6.6545009999999998</v>
      </c>
      <c r="Q1724" s="295" t="s">
        <v>395</v>
      </c>
      <c r="R1724" s="296">
        <v>0</v>
      </c>
      <c r="S1724" s="365">
        <v>1.104159963126068E-2</v>
      </c>
      <c r="T1724" s="365">
        <v>1.0130634730794478E-2</v>
      </c>
      <c r="U1724" s="365">
        <v>1.0899217990455334</v>
      </c>
      <c r="V1724" s="366"/>
      <c r="W1724" s="295"/>
      <c r="X1724" s="295"/>
      <c r="Y1724" s="295"/>
      <c r="Z1724" s="313"/>
      <c r="AA1724" s="313"/>
      <c r="AB1724" s="301"/>
      <c r="AC1724" s="295"/>
    </row>
    <row r="1725" spans="1:29" ht="15">
      <c r="A1725" s="247" t="s">
        <v>176</v>
      </c>
      <c r="B1725" s="287" t="s">
        <v>11462</v>
      </c>
      <c r="C1725" s="287" t="s">
        <v>5314</v>
      </c>
      <c r="D1725" s="305">
        <v>23</v>
      </c>
      <c r="E1725" s="287" t="s">
        <v>20</v>
      </c>
      <c r="F1725" s="362">
        <v>43707</v>
      </c>
      <c r="G1725" s="363" t="s">
        <v>8902</v>
      </c>
      <c r="H1725" s="363" t="s">
        <v>1136</v>
      </c>
      <c r="I1725" s="364">
        <v>0.57999999999999996</v>
      </c>
      <c r="J1725" s="364">
        <v>32</v>
      </c>
      <c r="K1725" s="363" t="s">
        <v>438</v>
      </c>
      <c r="L1725" s="292">
        <v>289.74</v>
      </c>
      <c r="M1725" s="293" t="s">
        <v>1137</v>
      </c>
      <c r="N1725" s="293" t="s">
        <v>1138</v>
      </c>
      <c r="O1725" s="294" t="s">
        <v>12</v>
      </c>
      <c r="P1725" s="295">
        <v>2.7264713999999999</v>
      </c>
      <c r="Q1725" s="295" t="s">
        <v>408</v>
      </c>
      <c r="R1725" s="296">
        <v>0</v>
      </c>
      <c r="S1725" s="365">
        <v>2.7473346782033058E-4</v>
      </c>
      <c r="T1725" s="365">
        <v>9.8476225132576979E-4</v>
      </c>
      <c r="U1725" s="365">
        <v>0.27898456449814285</v>
      </c>
      <c r="V1725" s="366"/>
      <c r="W1725" s="295"/>
      <c r="X1725" s="295"/>
      <c r="Y1725" s="295"/>
      <c r="Z1725" s="313"/>
      <c r="AA1725" s="313"/>
      <c r="AB1725" s="301"/>
      <c r="AC1725" s="295"/>
    </row>
    <row r="1726" spans="1:29" ht="15">
      <c r="A1726" s="247" t="s">
        <v>176</v>
      </c>
      <c r="B1726" s="287" t="s">
        <v>11463</v>
      </c>
      <c r="C1726" s="287" t="s">
        <v>5316</v>
      </c>
      <c r="D1726" s="305">
        <v>24</v>
      </c>
      <c r="E1726" s="287" t="s">
        <v>20</v>
      </c>
      <c r="F1726" s="362">
        <v>43707</v>
      </c>
      <c r="G1726" s="363" t="s">
        <v>8902</v>
      </c>
      <c r="H1726" s="363" t="s">
        <v>1143</v>
      </c>
      <c r="I1726" s="364">
        <v>0.45</v>
      </c>
      <c r="J1726" s="364">
        <v>43</v>
      </c>
      <c r="K1726" s="363" t="s">
        <v>438</v>
      </c>
      <c r="L1726" s="292">
        <v>288.36</v>
      </c>
      <c r="M1726" s="293" t="s">
        <v>1144</v>
      </c>
      <c r="N1726" s="293" t="s">
        <v>1145</v>
      </c>
      <c r="O1726" s="294" t="s">
        <v>12</v>
      </c>
      <c r="P1726" s="295">
        <v>3.9847016000000002</v>
      </c>
      <c r="Q1726" s="295" t="s">
        <v>408</v>
      </c>
      <c r="R1726" s="296">
        <v>0</v>
      </c>
      <c r="S1726" s="365">
        <v>5.1679031738050742E-3</v>
      </c>
      <c r="T1726" s="365">
        <v>3.0594123819767233E-3</v>
      </c>
      <c r="U1726" s="365">
        <v>1.6891816233240284</v>
      </c>
      <c r="V1726" s="366"/>
      <c r="W1726" s="295"/>
      <c r="X1726" s="295"/>
      <c r="Y1726" s="295"/>
      <c r="Z1726" s="313"/>
      <c r="AA1726" s="313"/>
      <c r="AB1726" s="301"/>
      <c r="AC1726" s="295"/>
    </row>
    <row r="1727" spans="1:29" ht="15">
      <c r="A1727" s="247" t="s">
        <v>176</v>
      </c>
      <c r="B1727" s="287" t="s">
        <v>11464</v>
      </c>
      <c r="C1727" s="287" t="s">
        <v>5318</v>
      </c>
      <c r="D1727" s="305">
        <v>25</v>
      </c>
      <c r="E1727" s="287" t="s">
        <v>20</v>
      </c>
      <c r="F1727" s="362">
        <v>43707</v>
      </c>
      <c r="G1727" s="363" t="s">
        <v>8902</v>
      </c>
      <c r="H1727" s="363" t="s">
        <v>4979</v>
      </c>
      <c r="I1727" s="364">
        <v>0.33</v>
      </c>
      <c r="J1727" s="364">
        <v>5</v>
      </c>
      <c r="K1727" s="363" t="s">
        <v>438</v>
      </c>
      <c r="L1727" s="292">
        <v>141.11000000000001</v>
      </c>
      <c r="M1727" s="293" t="s">
        <v>4980</v>
      </c>
      <c r="N1727" s="293" t="s">
        <v>4981</v>
      </c>
      <c r="O1727" s="294" t="s">
        <v>12</v>
      </c>
      <c r="P1727" s="295">
        <v>4.0250659999999998</v>
      </c>
      <c r="Q1727" s="295" t="s">
        <v>408</v>
      </c>
      <c r="R1727" s="296">
        <v>0</v>
      </c>
      <c r="S1727" s="365">
        <v>7.4871925669697109E-4</v>
      </c>
      <c r="T1727" s="365">
        <v>2.0146460298016903E-3</v>
      </c>
      <c r="U1727" s="365">
        <v>0.37163811688084508</v>
      </c>
      <c r="V1727" s="366"/>
      <c r="W1727" s="295"/>
      <c r="X1727" s="295"/>
      <c r="Y1727" s="295"/>
      <c r="Z1727" s="313"/>
      <c r="AA1727" s="313"/>
      <c r="AB1727" s="301"/>
      <c r="AC1727" s="295"/>
    </row>
    <row r="1728" spans="1:29" ht="15">
      <c r="A1728" s="247" t="s">
        <v>176</v>
      </c>
      <c r="B1728" s="287" t="s">
        <v>9665</v>
      </c>
      <c r="C1728" s="287" t="s">
        <v>5321</v>
      </c>
      <c r="D1728" s="305">
        <v>26</v>
      </c>
      <c r="E1728" s="287" t="s">
        <v>20</v>
      </c>
      <c r="F1728" s="362">
        <v>43707</v>
      </c>
      <c r="G1728" s="363" t="s">
        <v>8902</v>
      </c>
      <c r="H1728" s="363" t="s">
        <v>1638</v>
      </c>
      <c r="I1728" s="364">
        <v>0.43</v>
      </c>
      <c r="J1728" s="364">
        <v>8</v>
      </c>
      <c r="K1728" s="363" t="s">
        <v>438</v>
      </c>
      <c r="L1728" s="292">
        <v>384.11</v>
      </c>
      <c r="M1728" s="293" t="s">
        <v>1639</v>
      </c>
      <c r="N1728" s="293" t="s">
        <v>1640</v>
      </c>
      <c r="O1728" s="294" t="s">
        <v>12</v>
      </c>
      <c r="P1728" s="295">
        <v>6.0579179999999999</v>
      </c>
      <c r="Q1728" s="295" t="s">
        <v>399</v>
      </c>
      <c r="R1728" s="296">
        <v>0</v>
      </c>
      <c r="S1728" s="365">
        <v>4.2175351778674262E-3</v>
      </c>
      <c r="T1728" s="365">
        <v>3.922328744916239E-3</v>
      </c>
      <c r="U1728" s="365">
        <v>1.0752630521686399</v>
      </c>
      <c r="V1728" s="366"/>
      <c r="W1728" s="295"/>
      <c r="X1728" s="295"/>
      <c r="Y1728" s="295"/>
      <c r="Z1728" s="313"/>
      <c r="AA1728" s="313"/>
      <c r="AB1728" s="301"/>
      <c r="AC1728" s="295"/>
    </row>
    <row r="1729" spans="1:29" ht="15">
      <c r="A1729" s="247" t="s">
        <v>176</v>
      </c>
      <c r="B1729" s="287" t="s">
        <v>9669</v>
      </c>
      <c r="C1729" s="287" t="s">
        <v>5323</v>
      </c>
      <c r="D1729" s="305">
        <v>27</v>
      </c>
      <c r="E1729" s="287" t="s">
        <v>20</v>
      </c>
      <c r="F1729" s="362">
        <v>43707</v>
      </c>
      <c r="G1729" s="363" t="s">
        <v>8902</v>
      </c>
      <c r="H1729" s="363" t="s">
        <v>9033</v>
      </c>
      <c r="I1729" s="364">
        <v>0.31</v>
      </c>
      <c r="J1729" s="364">
        <v>19</v>
      </c>
      <c r="K1729" s="363" t="s">
        <v>438</v>
      </c>
      <c r="L1729" s="292">
        <v>40.729999999999997</v>
      </c>
      <c r="M1729" s="293" t="s">
        <v>8571</v>
      </c>
      <c r="N1729" s="293" t="s">
        <v>9034</v>
      </c>
      <c r="O1729" s="294" t="s">
        <v>12</v>
      </c>
      <c r="P1729" s="295">
        <v>-9.8115205999999996E-2</v>
      </c>
      <c r="Q1729" s="295" t="s">
        <v>447</v>
      </c>
      <c r="R1729" s="296">
        <v>0</v>
      </c>
      <c r="S1729" s="365">
        <v>4.4526075395270078E-4</v>
      </c>
      <c r="T1729" s="365">
        <v>4.8047873318596225E-4</v>
      </c>
      <c r="U1729" s="365">
        <v>0.92670231416958293</v>
      </c>
      <c r="V1729" s="366"/>
      <c r="W1729" s="295"/>
      <c r="X1729" s="295"/>
      <c r="Y1729" s="295"/>
      <c r="Z1729" s="313"/>
      <c r="AA1729" s="313"/>
      <c r="AB1729" s="301"/>
      <c r="AC1729" s="295"/>
    </row>
    <row r="1730" spans="1:29" ht="15">
      <c r="A1730" s="247" t="s">
        <v>176</v>
      </c>
      <c r="B1730" s="287" t="s">
        <v>9670</v>
      </c>
      <c r="C1730" s="287" t="s">
        <v>5326</v>
      </c>
      <c r="D1730" s="305">
        <v>28</v>
      </c>
      <c r="E1730" s="287" t="s">
        <v>20</v>
      </c>
      <c r="F1730" s="362">
        <v>43707</v>
      </c>
      <c r="G1730" s="363" t="s">
        <v>8902</v>
      </c>
      <c r="H1730" s="363" t="s">
        <v>1652</v>
      </c>
      <c r="I1730" s="364">
        <v>0.56000000000000005</v>
      </c>
      <c r="J1730" s="364">
        <v>122</v>
      </c>
      <c r="K1730" s="363" t="s">
        <v>438</v>
      </c>
      <c r="L1730" s="292">
        <v>281.37</v>
      </c>
      <c r="M1730" s="293" t="s">
        <v>1653</v>
      </c>
      <c r="N1730" s="293" t="s">
        <v>1654</v>
      </c>
      <c r="O1730" s="294" t="s">
        <v>12</v>
      </c>
      <c r="P1730" s="295">
        <v>3.3422708999999999</v>
      </c>
      <c r="Q1730" s="295" t="s">
        <v>404</v>
      </c>
      <c r="R1730" s="296">
        <v>0</v>
      </c>
      <c r="S1730" s="365">
        <v>1.7493934372066994E-2</v>
      </c>
      <c r="T1730" s="365">
        <v>1.0346107464130574E-2</v>
      </c>
      <c r="U1730" s="365">
        <v>1.6908711254660336</v>
      </c>
      <c r="V1730" s="366"/>
      <c r="W1730" s="295"/>
      <c r="X1730" s="295"/>
      <c r="Y1730" s="295"/>
      <c r="Z1730" s="313"/>
      <c r="AA1730" s="313"/>
      <c r="AB1730" s="301"/>
      <c r="AC1730" s="295"/>
    </row>
    <row r="1731" spans="1:29" ht="15">
      <c r="A1731" s="247" t="s">
        <v>11465</v>
      </c>
      <c r="B1731" s="287" t="s">
        <v>11466</v>
      </c>
      <c r="C1731" s="287" t="s">
        <v>5328</v>
      </c>
      <c r="D1731" s="305">
        <v>29</v>
      </c>
      <c r="E1731" s="287" t="s">
        <v>20</v>
      </c>
      <c r="F1731" s="362">
        <v>43707</v>
      </c>
      <c r="G1731" s="363" t="s">
        <v>8902</v>
      </c>
      <c r="H1731" s="363" t="s">
        <v>3372</v>
      </c>
      <c r="I1731" s="364">
        <v>0.3</v>
      </c>
      <c r="J1731" s="364">
        <v>1</v>
      </c>
      <c r="K1731" s="363" t="s">
        <v>438</v>
      </c>
      <c r="L1731" s="292">
        <v>54.54</v>
      </c>
      <c r="M1731" s="293" t="s">
        <v>3373</v>
      </c>
      <c r="N1731" s="293" t="s">
        <v>3374</v>
      </c>
      <c r="O1731" s="294" t="s">
        <v>12</v>
      </c>
      <c r="P1731" s="295">
        <v>-7.8560534000000004</v>
      </c>
      <c r="Q1731" s="295" t="s">
        <v>408</v>
      </c>
      <c r="R1731" s="296">
        <v>0</v>
      </c>
      <c r="S1731" s="365">
        <v>5.8422446385213698E-4</v>
      </c>
      <c r="T1731" s="365">
        <v>6.0149633949606502E-4</v>
      </c>
      <c r="U1731" s="365">
        <v>0.97128515252744774</v>
      </c>
      <c r="V1731" s="366"/>
      <c r="W1731" s="295"/>
      <c r="X1731" s="295"/>
      <c r="Y1731" s="295"/>
      <c r="Z1731" s="313"/>
      <c r="AA1731" s="313"/>
      <c r="AB1731" s="301"/>
      <c r="AC1731" s="295"/>
    </row>
    <row r="1732" spans="1:29" ht="15">
      <c r="A1732" s="247" t="s">
        <v>176</v>
      </c>
      <c r="B1732" s="287" t="s">
        <v>11467</v>
      </c>
      <c r="C1732" s="287" t="s">
        <v>5331</v>
      </c>
      <c r="D1732" s="305">
        <v>30</v>
      </c>
      <c r="E1732" s="287" t="s">
        <v>20</v>
      </c>
      <c r="F1732" s="362">
        <v>43707</v>
      </c>
      <c r="G1732" s="363" t="s">
        <v>8902</v>
      </c>
      <c r="H1732" s="363" t="s">
        <v>656</v>
      </c>
      <c r="I1732" s="364">
        <v>0.36</v>
      </c>
      <c r="J1732" s="364">
        <v>36</v>
      </c>
      <c r="K1732" s="363" t="s">
        <v>438</v>
      </c>
      <c r="L1732" s="292">
        <v>656.79</v>
      </c>
      <c r="M1732" s="293" t="s">
        <v>411</v>
      </c>
      <c r="N1732" s="293" t="s">
        <v>657</v>
      </c>
      <c r="O1732" s="294" t="s">
        <v>12</v>
      </c>
      <c r="P1732" s="295">
        <v>-13.209123</v>
      </c>
      <c r="Q1732" s="295" t="s">
        <v>408</v>
      </c>
      <c r="R1732" s="296">
        <v>0</v>
      </c>
      <c r="S1732" s="365">
        <v>1.0392546813726986E-3</v>
      </c>
      <c r="T1732" s="365">
        <v>6.7505448575105984E-4</v>
      </c>
      <c r="U1732" s="365">
        <v>1.5395122961318193</v>
      </c>
      <c r="V1732" s="366"/>
      <c r="W1732" s="295"/>
      <c r="X1732" s="295"/>
      <c r="Y1732" s="295"/>
      <c r="Z1732" s="313"/>
      <c r="AA1732" s="313"/>
      <c r="AB1732" s="301"/>
      <c r="AC1732" s="295"/>
    </row>
    <row r="1733" spans="1:29" ht="15">
      <c r="A1733" s="247" t="s">
        <v>176</v>
      </c>
      <c r="B1733" s="287" t="s">
        <v>11468</v>
      </c>
      <c r="C1733" s="287" t="s">
        <v>5333</v>
      </c>
      <c r="D1733" s="305">
        <v>31</v>
      </c>
      <c r="E1733" s="287" t="s">
        <v>20</v>
      </c>
      <c r="F1733" s="362">
        <v>43707</v>
      </c>
      <c r="G1733" s="363" t="s">
        <v>8902</v>
      </c>
      <c r="H1733" s="363" t="s">
        <v>4992</v>
      </c>
      <c r="I1733" s="364">
        <v>0.28999999999999998</v>
      </c>
      <c r="J1733" s="364">
        <v>7</v>
      </c>
      <c r="K1733" s="363" t="s">
        <v>438</v>
      </c>
      <c r="L1733" s="292">
        <v>180.91</v>
      </c>
      <c r="M1733" s="293" t="s">
        <v>4993</v>
      </c>
      <c r="N1733" s="293" t="s">
        <v>4994</v>
      </c>
      <c r="O1733" s="294" t="s">
        <v>12</v>
      </c>
      <c r="P1733" s="295">
        <v>9.0081930000000003</v>
      </c>
      <c r="Q1733" s="295" t="s">
        <v>447</v>
      </c>
      <c r="R1733" s="296">
        <v>0</v>
      </c>
      <c r="S1733" s="365">
        <v>9.316375698395741E-4</v>
      </c>
      <c r="T1733" s="365">
        <v>1.2228117943895648E-3</v>
      </c>
      <c r="U1733" s="365">
        <v>0.76188140653701597</v>
      </c>
      <c r="V1733" s="366"/>
      <c r="W1733" s="295"/>
      <c r="X1733" s="295"/>
      <c r="Y1733" s="295"/>
      <c r="Z1733" s="313"/>
      <c r="AA1733" s="313"/>
      <c r="AB1733" s="301"/>
      <c r="AC1733" s="295"/>
    </row>
    <row r="1734" spans="1:29" ht="15">
      <c r="A1734" s="247" t="s">
        <v>176</v>
      </c>
      <c r="B1734" s="287" t="s">
        <v>11469</v>
      </c>
      <c r="C1734" s="287" t="s">
        <v>5335</v>
      </c>
      <c r="D1734" s="305">
        <v>32</v>
      </c>
      <c r="E1734" s="287" t="s">
        <v>20</v>
      </c>
      <c r="F1734" s="362">
        <v>43707</v>
      </c>
      <c r="G1734" s="363" t="s">
        <v>8902</v>
      </c>
      <c r="H1734" s="363" t="s">
        <v>1659</v>
      </c>
      <c r="I1734" s="364">
        <v>0.37</v>
      </c>
      <c r="J1734" s="364">
        <v>7</v>
      </c>
      <c r="K1734" s="363" t="s">
        <v>438</v>
      </c>
      <c r="L1734" s="292">
        <v>48.06</v>
      </c>
      <c r="M1734" s="293" t="s">
        <v>1660</v>
      </c>
      <c r="N1734" s="293" t="s">
        <v>1661</v>
      </c>
      <c r="O1734" s="294" t="s">
        <v>12</v>
      </c>
      <c r="P1734" s="295">
        <v>-17.832106</v>
      </c>
      <c r="Q1734" s="295" t="s">
        <v>447</v>
      </c>
      <c r="R1734" s="296">
        <v>0</v>
      </c>
      <c r="S1734" s="365">
        <v>1.1232471784389064E-3</v>
      </c>
      <c r="T1734" s="365">
        <v>4.7503699170878261E-4</v>
      </c>
      <c r="U1734" s="365">
        <v>2.364546757502842</v>
      </c>
      <c r="V1734" s="366"/>
      <c r="W1734" s="295"/>
      <c r="X1734" s="295"/>
      <c r="Y1734" s="295"/>
      <c r="Z1734" s="313"/>
      <c r="AA1734" s="313"/>
      <c r="AB1734" s="301"/>
      <c r="AC1734" s="295"/>
    </row>
    <row r="1735" spans="1:29" ht="15">
      <c r="A1735" s="247" t="s">
        <v>176</v>
      </c>
      <c r="B1735" s="287" t="s">
        <v>11470</v>
      </c>
      <c r="C1735" s="287" t="s">
        <v>5337</v>
      </c>
      <c r="D1735" s="305">
        <v>33</v>
      </c>
      <c r="E1735" s="287" t="s">
        <v>20</v>
      </c>
      <c r="F1735" s="362">
        <v>43707</v>
      </c>
      <c r="G1735" s="363" t="s">
        <v>8902</v>
      </c>
      <c r="H1735" s="363" t="s">
        <v>1666</v>
      </c>
      <c r="I1735" s="364">
        <v>0.32</v>
      </c>
      <c r="J1735" s="364">
        <v>6</v>
      </c>
      <c r="K1735" s="363" t="s">
        <v>438</v>
      </c>
      <c r="L1735" s="292">
        <v>84.5</v>
      </c>
      <c r="M1735" s="293" t="s">
        <v>1667</v>
      </c>
      <c r="N1735" s="293" t="s">
        <v>1668</v>
      </c>
      <c r="O1735" s="294" t="s">
        <v>12</v>
      </c>
      <c r="P1735" s="295">
        <v>-1.7784476</v>
      </c>
      <c r="Q1735" s="295" t="s">
        <v>399</v>
      </c>
      <c r="R1735" s="296">
        <v>0</v>
      </c>
      <c r="S1735" s="365">
        <v>7.0454700953823226E-3</v>
      </c>
      <c r="T1735" s="365">
        <v>4.2800025674833231E-3</v>
      </c>
      <c r="U1735" s="365">
        <v>1.6461368852694678</v>
      </c>
      <c r="V1735" s="366"/>
      <c r="W1735" s="295"/>
      <c r="X1735" s="295"/>
      <c r="Y1735" s="295"/>
      <c r="Z1735" s="313"/>
      <c r="AA1735" s="313"/>
      <c r="AB1735" s="301"/>
      <c r="AC1735" s="295"/>
    </row>
    <row r="1736" spans="1:29" ht="15">
      <c r="A1736" s="247" t="s">
        <v>176</v>
      </c>
      <c r="B1736" s="287" t="s">
        <v>11471</v>
      </c>
      <c r="C1736" s="287" t="s">
        <v>5339</v>
      </c>
      <c r="D1736" s="305">
        <v>34</v>
      </c>
      <c r="E1736" s="287" t="s">
        <v>20</v>
      </c>
      <c r="F1736" s="362">
        <v>43707</v>
      </c>
      <c r="G1736" s="363" t="s">
        <v>8902</v>
      </c>
      <c r="H1736" s="363" t="s">
        <v>1440</v>
      </c>
      <c r="I1736" s="364">
        <v>0.32</v>
      </c>
      <c r="J1736" s="364">
        <v>50</v>
      </c>
      <c r="K1736" s="363" t="s">
        <v>438</v>
      </c>
      <c r="L1736" s="292">
        <v>383.76</v>
      </c>
      <c r="M1736" s="293" t="s">
        <v>1441</v>
      </c>
      <c r="N1736" s="293" t="s">
        <v>1442</v>
      </c>
      <c r="O1736" s="294" t="s">
        <v>12</v>
      </c>
      <c r="P1736" s="295">
        <v>0.78790190000000004</v>
      </c>
      <c r="Q1736" s="295" t="s">
        <v>408</v>
      </c>
      <c r="R1736" s="296">
        <v>0</v>
      </c>
      <c r="S1736" s="365">
        <v>8.0932454502815384E-4</v>
      </c>
      <c r="T1736" s="365">
        <v>1.2505432718797537E-3</v>
      </c>
      <c r="U1736" s="365">
        <v>0.64717836097875914</v>
      </c>
      <c r="V1736" s="366"/>
      <c r="W1736" s="295"/>
      <c r="X1736" s="295"/>
      <c r="Y1736" s="295"/>
      <c r="Z1736" s="313"/>
      <c r="AA1736" s="313"/>
      <c r="AB1736" s="301"/>
      <c r="AC1736" s="295"/>
    </row>
    <row r="1737" spans="1:29" ht="15">
      <c r="A1737" s="247" t="s">
        <v>176</v>
      </c>
      <c r="B1737" s="287" t="s">
        <v>9654</v>
      </c>
      <c r="C1737" s="287" t="s">
        <v>5341</v>
      </c>
      <c r="D1737" s="305">
        <v>35</v>
      </c>
      <c r="E1737" s="287" t="s">
        <v>20</v>
      </c>
      <c r="F1737" s="362">
        <v>43707</v>
      </c>
      <c r="G1737" s="363" t="s">
        <v>8902</v>
      </c>
      <c r="H1737" s="363" t="s">
        <v>3676</v>
      </c>
      <c r="I1737" s="364">
        <v>0.38</v>
      </c>
      <c r="J1737" s="364">
        <v>145</v>
      </c>
      <c r="K1737" s="363" t="s">
        <v>438</v>
      </c>
      <c r="L1737" s="292">
        <v>81.7</v>
      </c>
      <c r="M1737" s="293" t="s">
        <v>3677</v>
      </c>
      <c r="N1737" s="293" t="s">
        <v>3678</v>
      </c>
      <c r="O1737" s="294" t="s">
        <v>12</v>
      </c>
      <c r="P1737" s="295">
        <v>-1.6255318999999999</v>
      </c>
      <c r="Q1737" s="295" t="s">
        <v>399</v>
      </c>
      <c r="R1737" s="296">
        <v>0</v>
      </c>
      <c r="S1737" s="365">
        <v>8.65806250621593E-5</v>
      </c>
      <c r="T1737" s="365">
        <v>1.0795893823624001E-3</v>
      </c>
      <c r="U1737" s="365">
        <v>8.0197736729033173E-2</v>
      </c>
      <c r="V1737" s="366"/>
      <c r="W1737" s="295"/>
      <c r="X1737" s="295"/>
      <c r="Y1737" s="295"/>
      <c r="Z1737" s="313"/>
      <c r="AA1737" s="313"/>
      <c r="AB1737" s="301"/>
      <c r="AC1737" s="295"/>
    </row>
    <row r="1738" spans="1:29" ht="15">
      <c r="A1738" s="247" t="s">
        <v>176</v>
      </c>
      <c r="B1738" s="287" t="s">
        <v>11472</v>
      </c>
      <c r="C1738" s="287" t="s">
        <v>5343</v>
      </c>
      <c r="D1738" s="305">
        <v>36</v>
      </c>
      <c r="E1738" s="287" t="s">
        <v>20</v>
      </c>
      <c r="F1738" s="362">
        <v>43707</v>
      </c>
      <c r="G1738" s="363" t="s">
        <v>8902</v>
      </c>
      <c r="H1738" s="363" t="s">
        <v>1671</v>
      </c>
      <c r="I1738" s="364">
        <v>0.33</v>
      </c>
      <c r="J1738" s="364">
        <v>7</v>
      </c>
      <c r="K1738" s="363" t="s">
        <v>438</v>
      </c>
      <c r="L1738" s="292">
        <v>136.72999999999999</v>
      </c>
      <c r="M1738" s="293" t="s">
        <v>1672</v>
      </c>
      <c r="N1738" s="293" t="s">
        <v>1673</v>
      </c>
      <c r="O1738" s="294" t="s">
        <v>12</v>
      </c>
      <c r="P1738" s="295">
        <v>6.9791080000000001</v>
      </c>
      <c r="Q1738" s="295" t="s">
        <v>404</v>
      </c>
      <c r="R1738" s="296">
        <v>0</v>
      </c>
      <c r="S1738" s="365">
        <v>3.9245015333848601E-3</v>
      </c>
      <c r="T1738" s="365">
        <v>7.7315935041262955E-3</v>
      </c>
      <c r="U1738" s="365">
        <v>0.50759284373788949</v>
      </c>
      <c r="V1738" s="366"/>
      <c r="W1738" s="295"/>
      <c r="X1738" s="295"/>
      <c r="Y1738" s="295"/>
      <c r="Z1738" s="313"/>
      <c r="AA1738" s="313"/>
      <c r="AB1738" s="301"/>
      <c r="AC1738" s="295"/>
    </row>
    <row r="1739" spans="1:29" ht="15">
      <c r="A1739" s="247" t="s">
        <v>176</v>
      </c>
      <c r="B1739" s="287" t="s">
        <v>9668</v>
      </c>
      <c r="C1739" s="287" t="s">
        <v>5346</v>
      </c>
      <c r="D1739" s="305">
        <v>37</v>
      </c>
      <c r="E1739" s="287" t="s">
        <v>20</v>
      </c>
      <c r="F1739" s="362">
        <v>43707</v>
      </c>
      <c r="G1739" s="363" t="s">
        <v>8902</v>
      </c>
      <c r="H1739" s="363" t="s">
        <v>4321</v>
      </c>
      <c r="I1739" s="364">
        <v>0.56000000000000005</v>
      </c>
      <c r="J1739" s="364">
        <v>138</v>
      </c>
      <c r="K1739" s="363" t="s">
        <v>438</v>
      </c>
      <c r="L1739" s="292">
        <v>72.09</v>
      </c>
      <c r="M1739" s="293" t="s">
        <v>4322</v>
      </c>
      <c r="N1739" s="293" t="s">
        <v>4323</v>
      </c>
      <c r="O1739" s="294" t="s">
        <v>12</v>
      </c>
      <c r="P1739" s="295">
        <v>-13.778263000000001</v>
      </c>
      <c r="Q1739" s="295" t="s">
        <v>447</v>
      </c>
      <c r="R1739" s="296">
        <v>0</v>
      </c>
      <c r="S1739" s="365">
        <v>5.8407278565087289E-3</v>
      </c>
      <c r="T1739" s="365">
        <v>5.3499447827298225E-3</v>
      </c>
      <c r="U1739" s="365">
        <v>1.0917361007842932</v>
      </c>
      <c r="V1739" s="366"/>
      <c r="W1739" s="295"/>
      <c r="X1739" s="295"/>
      <c r="Y1739" s="295"/>
      <c r="Z1739" s="313"/>
      <c r="AA1739" s="313"/>
      <c r="AB1739" s="301"/>
      <c r="AC1739" s="295"/>
    </row>
    <row r="1740" spans="1:29" ht="15">
      <c r="A1740" s="247" t="s">
        <v>176</v>
      </c>
      <c r="B1740" s="287" t="s">
        <v>11473</v>
      </c>
      <c r="C1740" s="287" t="s">
        <v>5348</v>
      </c>
      <c r="D1740" s="305">
        <v>38</v>
      </c>
      <c r="E1740" s="287" t="s">
        <v>20</v>
      </c>
      <c r="F1740" s="362">
        <v>43707</v>
      </c>
      <c r="G1740" s="363" t="s">
        <v>8902</v>
      </c>
      <c r="H1740" s="363" t="s">
        <v>4586</v>
      </c>
      <c r="I1740" s="364">
        <v>0.3</v>
      </c>
      <c r="J1740" s="364">
        <v>5</v>
      </c>
      <c r="K1740" s="363" t="s">
        <v>438</v>
      </c>
      <c r="L1740" s="292">
        <v>110.62</v>
      </c>
      <c r="M1740" s="293" t="s">
        <v>4587</v>
      </c>
      <c r="N1740" s="293" t="s">
        <v>4588</v>
      </c>
      <c r="O1740" s="294" t="s">
        <v>12</v>
      </c>
      <c r="P1740" s="295">
        <v>-2.4428904</v>
      </c>
      <c r="Q1740" s="295" t="s">
        <v>399</v>
      </c>
      <c r="R1740" s="296">
        <v>0</v>
      </c>
      <c r="S1740" s="365">
        <v>3.2365977975922758E-4</v>
      </c>
      <c r="T1740" s="365">
        <v>1.0573578401139867E-3</v>
      </c>
      <c r="U1740" s="365">
        <v>0.30610240684869372</v>
      </c>
      <c r="V1740" s="366"/>
      <c r="W1740" s="295"/>
      <c r="X1740" s="295"/>
      <c r="Y1740" s="295"/>
      <c r="Z1740" s="313"/>
      <c r="AA1740" s="313"/>
      <c r="AB1740" s="301"/>
      <c r="AC1740" s="295"/>
    </row>
    <row r="1741" spans="1:29" ht="15">
      <c r="A1741" s="247" t="s">
        <v>176</v>
      </c>
      <c r="B1741" s="287" t="s">
        <v>9655</v>
      </c>
      <c r="C1741" s="287" t="s">
        <v>5350</v>
      </c>
      <c r="D1741" s="305">
        <v>39</v>
      </c>
      <c r="E1741" s="287" t="s">
        <v>20</v>
      </c>
      <c r="F1741" s="362">
        <v>43707</v>
      </c>
      <c r="G1741" s="363" t="s">
        <v>8902</v>
      </c>
      <c r="H1741" s="363" t="s">
        <v>8100</v>
      </c>
      <c r="I1741" s="364">
        <v>0.37</v>
      </c>
      <c r="J1741" s="364">
        <v>74</v>
      </c>
      <c r="K1741" s="363" t="s">
        <v>438</v>
      </c>
      <c r="L1741" s="292">
        <v>53.47</v>
      </c>
      <c r="M1741" s="293" t="s">
        <v>8101</v>
      </c>
      <c r="N1741" s="293" t="s">
        <v>8102</v>
      </c>
      <c r="O1741" s="294" t="s">
        <v>12</v>
      </c>
      <c r="P1741" s="295">
        <v>-11.488163</v>
      </c>
      <c r="Q1741" s="295" t="s">
        <v>408</v>
      </c>
      <c r="R1741" s="296">
        <v>0</v>
      </c>
      <c r="S1741" s="365">
        <v>3.8990756673386727E-5</v>
      </c>
      <c r="T1741" s="365">
        <v>2.6624984340847558E-4</v>
      </c>
      <c r="U1741" s="365">
        <v>0.14644424264906639</v>
      </c>
      <c r="V1741" s="366"/>
      <c r="W1741" s="295"/>
      <c r="X1741" s="295"/>
      <c r="Y1741" s="295"/>
      <c r="Z1741" s="313"/>
      <c r="AA1741" s="313"/>
      <c r="AB1741" s="301"/>
      <c r="AC1741" s="295"/>
    </row>
    <row r="1742" spans="1:29" ht="15">
      <c r="A1742" s="247" t="s">
        <v>176</v>
      </c>
      <c r="B1742" s="287" t="s">
        <v>9656</v>
      </c>
      <c r="C1742" s="287" t="s">
        <v>5352</v>
      </c>
      <c r="D1742" s="305">
        <v>40</v>
      </c>
      <c r="E1742" s="287" t="s">
        <v>20</v>
      </c>
      <c r="F1742" s="362">
        <v>43707</v>
      </c>
      <c r="G1742" s="363" t="s">
        <v>8902</v>
      </c>
      <c r="H1742" s="363" t="s">
        <v>705</v>
      </c>
      <c r="I1742" s="364">
        <v>0.38</v>
      </c>
      <c r="J1742" s="364">
        <v>8</v>
      </c>
      <c r="K1742" s="363" t="s">
        <v>438</v>
      </c>
      <c r="L1742" s="292">
        <v>152.79</v>
      </c>
      <c r="M1742" s="293" t="s">
        <v>706</v>
      </c>
      <c r="N1742" s="293" t="s">
        <v>707</v>
      </c>
      <c r="O1742" s="294" t="s">
        <v>12</v>
      </c>
      <c r="P1742" s="295">
        <v>-4.9695252999999999</v>
      </c>
      <c r="Q1742" s="295" t="s">
        <v>404</v>
      </c>
      <c r="R1742" s="296">
        <v>0</v>
      </c>
      <c r="S1742" s="365">
        <v>2.7333614311831592E-4</v>
      </c>
      <c r="T1742" s="365">
        <v>7.4100997336038539E-4</v>
      </c>
      <c r="U1742" s="365">
        <v>0.36886972233149778</v>
      </c>
      <c r="V1742" s="366"/>
      <c r="W1742" s="295"/>
      <c r="X1742" s="295"/>
      <c r="Y1742" s="295"/>
      <c r="Z1742" s="313"/>
      <c r="AA1742" s="313"/>
      <c r="AB1742" s="301"/>
      <c r="AC1742" s="295"/>
    </row>
    <row r="1743" spans="1:29" ht="15">
      <c r="A1743" s="247" t="s">
        <v>176</v>
      </c>
      <c r="B1743" s="287" t="s">
        <v>9657</v>
      </c>
      <c r="C1743" s="287" t="s">
        <v>5355</v>
      </c>
      <c r="D1743" s="305">
        <v>41</v>
      </c>
      <c r="E1743" s="287" t="s">
        <v>20</v>
      </c>
      <c r="F1743" s="362">
        <v>43707</v>
      </c>
      <c r="G1743" s="363" t="s">
        <v>8902</v>
      </c>
      <c r="H1743" s="363" t="s">
        <v>1685</v>
      </c>
      <c r="I1743" s="364">
        <v>0.33</v>
      </c>
      <c r="J1743" s="364">
        <v>117</v>
      </c>
      <c r="K1743" s="363" t="s">
        <v>438</v>
      </c>
      <c r="L1743" s="292">
        <v>106.01</v>
      </c>
      <c r="M1743" s="293" t="s">
        <v>1686</v>
      </c>
      <c r="N1743" s="293" t="s">
        <v>1687</v>
      </c>
      <c r="O1743" s="294" t="s">
        <v>12</v>
      </c>
      <c r="P1743" s="295">
        <v>-1.885891E-2</v>
      </c>
      <c r="Q1743" s="295" t="s">
        <v>395</v>
      </c>
      <c r="R1743" s="296">
        <v>0</v>
      </c>
      <c r="S1743" s="365">
        <v>3.268157695678483E-3</v>
      </c>
      <c r="T1743" s="365">
        <v>1.6015690336988343E-3</v>
      </c>
      <c r="U1743" s="365">
        <v>2.0405974559402233</v>
      </c>
      <c r="V1743" s="366"/>
      <c r="W1743" s="295"/>
      <c r="X1743" s="295"/>
      <c r="Y1743" s="295"/>
      <c r="Z1743" s="313"/>
      <c r="AA1743" s="313"/>
      <c r="AB1743" s="301"/>
      <c r="AC1743" s="295"/>
    </row>
    <row r="1744" spans="1:29" ht="15">
      <c r="A1744" s="247" t="s">
        <v>176</v>
      </c>
      <c r="B1744" s="287" t="s">
        <v>11474</v>
      </c>
      <c r="C1744" s="287" t="s">
        <v>5357</v>
      </c>
      <c r="D1744" s="305">
        <v>42</v>
      </c>
      <c r="E1744" s="287" t="s">
        <v>20</v>
      </c>
      <c r="F1744" s="362">
        <v>43707</v>
      </c>
      <c r="G1744" s="363" t="s">
        <v>8902</v>
      </c>
      <c r="H1744" s="363" t="s">
        <v>1830</v>
      </c>
      <c r="I1744" s="364">
        <v>0.48</v>
      </c>
      <c r="J1744" s="364">
        <v>41</v>
      </c>
      <c r="K1744" s="363" t="s">
        <v>438</v>
      </c>
      <c r="L1744" s="292">
        <v>260.19</v>
      </c>
      <c r="M1744" s="293" t="s">
        <v>1831</v>
      </c>
      <c r="N1744" s="293" t="s">
        <v>1832</v>
      </c>
      <c r="O1744" s="294" t="s">
        <v>12</v>
      </c>
      <c r="P1744" s="295">
        <v>6.2216760000000004</v>
      </c>
      <c r="Q1744" s="295" t="s">
        <v>280</v>
      </c>
      <c r="R1744" s="296">
        <v>0</v>
      </c>
      <c r="S1744" s="365">
        <v>3.2097070997980418E-3</v>
      </c>
      <c r="T1744" s="365">
        <v>2.677999567915367E-3</v>
      </c>
      <c r="U1744" s="365">
        <v>1.1985465338579466</v>
      </c>
      <c r="V1744" s="366"/>
      <c r="W1744" s="295"/>
      <c r="X1744" s="295"/>
      <c r="Y1744" s="295"/>
      <c r="Z1744" s="313"/>
      <c r="AA1744" s="313"/>
      <c r="AB1744" s="301"/>
      <c r="AC1744" s="295"/>
    </row>
    <row r="1745" spans="1:29" ht="15">
      <c r="A1745" s="247" t="s">
        <v>176</v>
      </c>
      <c r="B1745" s="287" t="s">
        <v>9658</v>
      </c>
      <c r="C1745" s="287" t="s">
        <v>5359</v>
      </c>
      <c r="D1745" s="305">
        <v>43</v>
      </c>
      <c r="E1745" s="287" t="s">
        <v>20</v>
      </c>
      <c r="F1745" s="362">
        <v>43707</v>
      </c>
      <c r="G1745" s="363" t="s">
        <v>8902</v>
      </c>
      <c r="H1745" s="363" t="s">
        <v>2222</v>
      </c>
      <c r="I1745" s="364">
        <v>0.45</v>
      </c>
      <c r="J1745" s="364">
        <v>59</v>
      </c>
      <c r="K1745" s="363" t="s">
        <v>438</v>
      </c>
      <c r="L1745" s="292">
        <v>96.56</v>
      </c>
      <c r="M1745" s="293" t="s">
        <v>2223</v>
      </c>
      <c r="N1745" s="293" t="s">
        <v>2224</v>
      </c>
      <c r="O1745" s="294" t="s">
        <v>12</v>
      </c>
      <c r="P1745" s="295">
        <v>1.9748569</v>
      </c>
      <c r="Q1745" s="295" t="s">
        <v>404</v>
      </c>
      <c r="R1745" s="296">
        <v>0</v>
      </c>
      <c r="S1745" s="365">
        <v>1.966315872443925E-3</v>
      </c>
      <c r="T1745" s="365">
        <v>4.8562105938251511E-3</v>
      </c>
      <c r="U1745" s="365">
        <v>0.4049074549905573</v>
      </c>
      <c r="V1745" s="366"/>
      <c r="W1745" s="295"/>
      <c r="X1745" s="295"/>
      <c r="Y1745" s="295"/>
      <c r="Z1745" s="313"/>
      <c r="AA1745" s="313"/>
      <c r="AB1745" s="301"/>
      <c r="AC1745" s="295"/>
    </row>
    <row r="1746" spans="1:29" ht="15">
      <c r="A1746" s="247" t="s">
        <v>176</v>
      </c>
      <c r="B1746" s="287" t="s">
        <v>11475</v>
      </c>
      <c r="C1746" s="287" t="s">
        <v>5362</v>
      </c>
      <c r="D1746" s="305">
        <v>44</v>
      </c>
      <c r="E1746" s="287" t="s">
        <v>20</v>
      </c>
      <c r="F1746" s="362">
        <v>43707</v>
      </c>
      <c r="G1746" s="363" t="s">
        <v>8902</v>
      </c>
      <c r="H1746" s="363" t="s">
        <v>1710</v>
      </c>
      <c r="I1746" s="364">
        <v>0.37</v>
      </c>
      <c r="J1746" s="364">
        <v>35</v>
      </c>
      <c r="K1746" s="363" t="s">
        <v>438</v>
      </c>
      <c r="L1746" s="292">
        <v>123.75</v>
      </c>
      <c r="M1746" s="293" t="s">
        <v>1711</v>
      </c>
      <c r="N1746" s="293" t="s">
        <v>1712</v>
      </c>
      <c r="O1746" s="294" t="s">
        <v>12</v>
      </c>
      <c r="P1746" s="295">
        <v>-1.0079205</v>
      </c>
      <c r="Q1746" s="295" t="s">
        <v>399</v>
      </c>
      <c r="R1746" s="296">
        <v>0</v>
      </c>
      <c r="S1746" s="365">
        <v>8.5010647294660197E-3</v>
      </c>
      <c r="T1746" s="365">
        <v>4.7781462729996017E-3</v>
      </c>
      <c r="U1746" s="365">
        <v>1.7791553970425569</v>
      </c>
      <c r="V1746" s="366"/>
      <c r="W1746" s="295"/>
      <c r="X1746" s="295"/>
      <c r="Y1746" s="295"/>
      <c r="Z1746" s="313"/>
      <c r="AA1746" s="313"/>
      <c r="AB1746" s="301"/>
      <c r="AC1746" s="295"/>
    </row>
    <row r="1747" spans="1:29" ht="15">
      <c r="A1747" s="247" t="s">
        <v>176</v>
      </c>
      <c r="B1747" s="287" t="s">
        <v>9659</v>
      </c>
      <c r="C1747" s="287" t="s">
        <v>5364</v>
      </c>
      <c r="D1747" s="305">
        <v>45</v>
      </c>
      <c r="E1747" s="287" t="s">
        <v>20</v>
      </c>
      <c r="F1747" s="362">
        <v>43707</v>
      </c>
      <c r="G1747" s="363" t="s">
        <v>8902</v>
      </c>
      <c r="H1747" s="363" t="s">
        <v>1218</v>
      </c>
      <c r="I1747" s="364">
        <v>1.87</v>
      </c>
      <c r="J1747" s="364">
        <v>41</v>
      </c>
      <c r="K1747" s="363" t="s">
        <v>438</v>
      </c>
      <c r="L1747" s="292">
        <v>203.85</v>
      </c>
      <c r="M1747" s="293" t="s">
        <v>1219</v>
      </c>
      <c r="N1747" s="293" t="s">
        <v>1220</v>
      </c>
      <c r="O1747" s="294" t="s">
        <v>12</v>
      </c>
      <c r="P1747" s="295">
        <v>-3.4298122000000002</v>
      </c>
      <c r="Q1747" s="295" t="s">
        <v>447</v>
      </c>
      <c r="R1747" s="296">
        <v>0</v>
      </c>
      <c r="S1747" s="365">
        <v>2.5507492114266338E-4</v>
      </c>
      <c r="T1747" s="365">
        <v>8.9040253328378333E-4</v>
      </c>
      <c r="U1747" s="365">
        <v>0.28647146836156578</v>
      </c>
      <c r="V1747" s="366"/>
      <c r="W1747" s="295"/>
      <c r="X1747" s="295"/>
      <c r="Y1747" s="295"/>
      <c r="Z1747" s="313"/>
      <c r="AA1747" s="313"/>
      <c r="AB1747" s="301"/>
      <c r="AC1747" s="295"/>
    </row>
    <row r="1748" spans="1:29" ht="15">
      <c r="A1748" s="247" t="s">
        <v>176</v>
      </c>
      <c r="B1748" s="287" t="s">
        <v>11476</v>
      </c>
      <c r="C1748" s="287" t="s">
        <v>5366</v>
      </c>
      <c r="D1748" s="305">
        <v>46</v>
      </c>
      <c r="E1748" s="287" t="s">
        <v>20</v>
      </c>
      <c r="F1748" s="362">
        <v>43707</v>
      </c>
      <c r="G1748" s="363" t="s">
        <v>8902</v>
      </c>
      <c r="H1748" s="363" t="s">
        <v>1525</v>
      </c>
      <c r="I1748" s="364">
        <v>0.51</v>
      </c>
      <c r="J1748" s="364">
        <v>7</v>
      </c>
      <c r="K1748" s="363" t="s">
        <v>438</v>
      </c>
      <c r="L1748" s="292">
        <v>180.02</v>
      </c>
      <c r="M1748" s="293" t="s">
        <v>1526</v>
      </c>
      <c r="N1748" s="293" t="s">
        <v>1527</v>
      </c>
      <c r="O1748" s="294" t="s">
        <v>12</v>
      </c>
      <c r="P1748" s="295">
        <v>8.0422519999999995</v>
      </c>
      <c r="Q1748" s="295" t="s">
        <v>456</v>
      </c>
      <c r="R1748" s="296">
        <v>0</v>
      </c>
      <c r="S1748" s="365">
        <v>4.9945346406990981E-3</v>
      </c>
      <c r="T1748" s="365">
        <v>1.9538151075418836E-3</v>
      </c>
      <c r="U1748" s="365">
        <v>2.556298506148198</v>
      </c>
      <c r="V1748" s="366"/>
      <c r="W1748" s="295"/>
      <c r="X1748" s="295"/>
      <c r="Y1748" s="295"/>
      <c r="Z1748" s="313"/>
      <c r="AA1748" s="313"/>
      <c r="AB1748" s="301"/>
      <c r="AC1748" s="295"/>
    </row>
    <row r="1749" spans="1:29" ht="15">
      <c r="A1749" s="247" t="s">
        <v>176</v>
      </c>
      <c r="B1749" s="287" t="s">
        <v>11477</v>
      </c>
      <c r="C1749" s="287" t="s">
        <v>5368</v>
      </c>
      <c r="D1749" s="305">
        <v>47</v>
      </c>
      <c r="E1749" s="287" t="s">
        <v>20</v>
      </c>
      <c r="F1749" s="362">
        <v>43707</v>
      </c>
      <c r="G1749" s="363" t="s">
        <v>8902</v>
      </c>
      <c r="H1749" s="363" t="s">
        <v>3138</v>
      </c>
      <c r="I1749" s="364">
        <v>0.56999999999999995</v>
      </c>
      <c r="J1749" s="364">
        <v>7</v>
      </c>
      <c r="K1749" s="363" t="s">
        <v>438</v>
      </c>
      <c r="L1749" s="292">
        <v>22.12</v>
      </c>
      <c r="M1749" s="293" t="s">
        <v>3139</v>
      </c>
      <c r="N1749" s="293" t="s">
        <v>3140</v>
      </c>
      <c r="O1749" s="294" t="s">
        <v>12</v>
      </c>
      <c r="P1749" s="295">
        <v>5.3333399999999997</v>
      </c>
      <c r="Q1749" s="295" t="s">
        <v>447</v>
      </c>
      <c r="R1749" s="296">
        <v>0</v>
      </c>
      <c r="S1749" s="365">
        <v>4.1871963925321521E-4</v>
      </c>
      <c r="T1749" s="365">
        <v>3.8987320095507701E-4</v>
      </c>
      <c r="U1749" s="365">
        <v>1.0739892822268182</v>
      </c>
      <c r="V1749" s="366"/>
      <c r="W1749" s="295"/>
      <c r="X1749" s="295"/>
      <c r="Y1749" s="295"/>
      <c r="Z1749" s="313"/>
      <c r="AA1749" s="313"/>
      <c r="AB1749" s="301"/>
      <c r="AC1749" s="295"/>
    </row>
    <row r="1750" spans="1:29" ht="15">
      <c r="A1750" s="247" t="s">
        <v>176</v>
      </c>
      <c r="B1750" s="287" t="s">
        <v>9660</v>
      </c>
      <c r="C1750" s="287" t="s">
        <v>5370</v>
      </c>
      <c r="D1750" s="305">
        <v>48</v>
      </c>
      <c r="E1750" s="287" t="s">
        <v>20</v>
      </c>
      <c r="F1750" s="362">
        <v>43707</v>
      </c>
      <c r="G1750" s="363" t="s">
        <v>8902</v>
      </c>
      <c r="H1750" s="363" t="s">
        <v>5955</v>
      </c>
      <c r="I1750" s="364">
        <v>0.73</v>
      </c>
      <c r="J1750" s="364">
        <v>43</v>
      </c>
      <c r="K1750" s="363" t="s">
        <v>438</v>
      </c>
      <c r="L1750" s="292">
        <v>116.78</v>
      </c>
      <c r="M1750" s="293" t="s">
        <v>5956</v>
      </c>
      <c r="N1750" s="293" t="s">
        <v>5957</v>
      </c>
      <c r="O1750" s="294" t="s">
        <v>12</v>
      </c>
      <c r="P1750" s="295">
        <v>3.7859916999999998</v>
      </c>
      <c r="Q1750" s="295" t="s">
        <v>395</v>
      </c>
      <c r="R1750" s="296">
        <v>0</v>
      </c>
      <c r="S1750" s="365">
        <v>9.4470192163575539E-4</v>
      </c>
      <c r="T1750" s="365">
        <v>1.4937730549387158E-3</v>
      </c>
      <c r="U1750" s="365">
        <v>0.63242667185110868</v>
      </c>
      <c r="V1750" s="366"/>
      <c r="W1750" s="295"/>
      <c r="X1750" s="295"/>
      <c r="Y1750" s="295"/>
      <c r="Z1750" s="313"/>
      <c r="AA1750" s="313"/>
      <c r="AB1750" s="301"/>
      <c r="AC1750" s="295"/>
    </row>
    <row r="1751" spans="1:29" ht="15">
      <c r="A1751" s="247" t="s">
        <v>176</v>
      </c>
      <c r="B1751" s="287" t="s">
        <v>9661</v>
      </c>
      <c r="C1751" s="287" t="s">
        <v>5372</v>
      </c>
      <c r="D1751" s="305">
        <v>49</v>
      </c>
      <c r="E1751" s="287" t="s">
        <v>20</v>
      </c>
      <c r="F1751" s="362">
        <v>43707</v>
      </c>
      <c r="G1751" s="363" t="s">
        <v>8902</v>
      </c>
      <c r="H1751" s="363" t="s">
        <v>3956</v>
      </c>
      <c r="I1751" s="364">
        <v>0.4</v>
      </c>
      <c r="J1751" s="364">
        <v>98</v>
      </c>
      <c r="K1751" s="363" t="s">
        <v>438</v>
      </c>
      <c r="L1751" s="292">
        <v>198.17</v>
      </c>
      <c r="M1751" s="293" t="s">
        <v>3957</v>
      </c>
      <c r="N1751" s="293" t="s">
        <v>3958</v>
      </c>
      <c r="O1751" s="294" t="s">
        <v>12</v>
      </c>
      <c r="P1751" s="295">
        <v>2.9026866</v>
      </c>
      <c r="Q1751" s="295" t="s">
        <v>280</v>
      </c>
      <c r="R1751" s="296">
        <v>0</v>
      </c>
      <c r="S1751" s="365">
        <v>4.9081960947528003E-3</v>
      </c>
      <c r="T1751" s="365">
        <v>5.2067682229013168E-3</v>
      </c>
      <c r="U1751" s="365">
        <v>0.94265691973088328</v>
      </c>
      <c r="V1751" s="366"/>
      <c r="W1751" s="295"/>
      <c r="X1751" s="295"/>
      <c r="Y1751" s="295"/>
      <c r="Z1751" s="313"/>
      <c r="AA1751" s="313"/>
      <c r="AB1751" s="301"/>
      <c r="AC1751" s="295"/>
    </row>
    <row r="1752" spans="1:29" ht="15">
      <c r="A1752" s="247" t="s">
        <v>176</v>
      </c>
      <c r="B1752" s="287" t="s">
        <v>9662</v>
      </c>
      <c r="C1752" s="287" t="s">
        <v>5374</v>
      </c>
      <c r="D1752" s="305">
        <v>50</v>
      </c>
      <c r="E1752" s="287" t="s">
        <v>20</v>
      </c>
      <c r="F1752" s="362">
        <v>43707</v>
      </c>
      <c r="G1752" s="363" t="s">
        <v>8902</v>
      </c>
      <c r="H1752" s="363" t="s">
        <v>800</v>
      </c>
      <c r="I1752" s="364">
        <v>0.36</v>
      </c>
      <c r="J1752" s="364">
        <v>3</v>
      </c>
      <c r="K1752" s="363" t="s">
        <v>438</v>
      </c>
      <c r="L1752" s="292">
        <v>50.21</v>
      </c>
      <c r="M1752" s="293" t="s">
        <v>801</v>
      </c>
      <c r="N1752" s="293" t="s">
        <v>802</v>
      </c>
      <c r="O1752" s="294" t="s">
        <v>12</v>
      </c>
      <c r="P1752" s="295">
        <v>8.4215049999999998</v>
      </c>
      <c r="Q1752" s="295" t="s">
        <v>280</v>
      </c>
      <c r="R1752" s="296">
        <v>0</v>
      </c>
      <c r="S1752" s="365">
        <v>1.4285049559201869E-5</v>
      </c>
      <c r="T1752" s="365">
        <v>5.0045452084668317E-4</v>
      </c>
      <c r="U1752" s="365">
        <v>2.8544151294775031E-2</v>
      </c>
      <c r="V1752" s="366"/>
      <c r="W1752" s="295"/>
      <c r="X1752" s="295"/>
      <c r="Y1752" s="295"/>
      <c r="Z1752" s="313"/>
      <c r="AA1752" s="313"/>
      <c r="AB1752" s="301"/>
      <c r="AC1752" s="295"/>
    </row>
    <row r="1753" spans="1:29" ht="15">
      <c r="A1753" s="247" t="s">
        <v>11478</v>
      </c>
      <c r="B1753" s="287" t="s">
        <v>11479</v>
      </c>
      <c r="C1753" s="287" t="s">
        <v>5376</v>
      </c>
      <c r="D1753" s="305">
        <v>1</v>
      </c>
      <c r="E1753" s="287" t="s">
        <v>17</v>
      </c>
      <c r="F1753" s="362">
        <v>43707</v>
      </c>
      <c r="G1753" s="363" t="s">
        <v>8906</v>
      </c>
      <c r="H1753" s="363" t="s">
        <v>1042</v>
      </c>
      <c r="I1753" s="364">
        <v>29.54364</v>
      </c>
      <c r="J1753" s="364">
        <v>1</v>
      </c>
      <c r="K1753" s="363" t="s">
        <v>438</v>
      </c>
      <c r="L1753" s="292">
        <v>193.07</v>
      </c>
      <c r="M1753" s="293" t="s">
        <v>1043</v>
      </c>
      <c r="N1753" s="293" t="s">
        <v>1044</v>
      </c>
      <c r="O1753" s="294" t="s">
        <v>12</v>
      </c>
      <c r="P1753" s="295">
        <v>-30.689972000000001</v>
      </c>
      <c r="Q1753" s="295" t="s">
        <v>484</v>
      </c>
      <c r="R1753" s="296">
        <v>0</v>
      </c>
      <c r="S1753" s="365">
        <v>1.9342567043272794E-4</v>
      </c>
      <c r="T1753" s="365">
        <v>3.6221327491062628E-4</v>
      </c>
      <c r="U1753" s="365">
        <v>0.53401044034196277</v>
      </c>
      <c r="V1753" s="366"/>
      <c r="W1753" s="295"/>
      <c r="X1753" s="295"/>
      <c r="Y1753" s="295"/>
      <c r="Z1753" s="313"/>
      <c r="AA1753" s="313"/>
      <c r="AB1753" s="301"/>
      <c r="AC1753" s="295"/>
    </row>
    <row r="1754" spans="1:29" ht="15">
      <c r="A1754" s="247" t="s">
        <v>176</v>
      </c>
      <c r="B1754" s="287" t="s">
        <v>11480</v>
      </c>
      <c r="C1754" s="287" t="s">
        <v>5378</v>
      </c>
      <c r="D1754" s="305">
        <v>2</v>
      </c>
      <c r="E1754" s="287" t="s">
        <v>17</v>
      </c>
      <c r="F1754" s="362">
        <v>43707</v>
      </c>
      <c r="G1754" s="363" t="s">
        <v>8906</v>
      </c>
      <c r="H1754" s="363" t="s">
        <v>444</v>
      </c>
      <c r="I1754" s="364">
        <v>25.619980000000002</v>
      </c>
      <c r="J1754" s="364">
        <v>27</v>
      </c>
      <c r="K1754" s="363" t="s">
        <v>438</v>
      </c>
      <c r="L1754" s="292">
        <v>284.51</v>
      </c>
      <c r="M1754" s="293" t="s">
        <v>445</v>
      </c>
      <c r="N1754" s="293" t="s">
        <v>446</v>
      </c>
      <c r="O1754" s="294" t="s">
        <v>12</v>
      </c>
      <c r="P1754" s="295">
        <v>-4.8015714000000003</v>
      </c>
      <c r="Q1754" s="295" t="s">
        <v>447</v>
      </c>
      <c r="R1754" s="296">
        <v>0</v>
      </c>
      <c r="S1754" s="365">
        <v>1.0741791178560984E-2</v>
      </c>
      <c r="T1754" s="365">
        <v>5.8349094740275586E-3</v>
      </c>
      <c r="U1754" s="365">
        <v>1.8409524991561592</v>
      </c>
      <c r="V1754" s="366"/>
      <c r="W1754" s="295"/>
      <c r="X1754" s="295"/>
      <c r="Y1754" s="295"/>
      <c r="Z1754" s="313"/>
      <c r="AA1754" s="313"/>
      <c r="AB1754" s="301"/>
      <c r="AC1754" s="295"/>
    </row>
    <row r="1755" spans="1:29" ht="15">
      <c r="A1755" s="247" t="s">
        <v>11481</v>
      </c>
      <c r="B1755" s="287" t="s">
        <v>11482</v>
      </c>
      <c r="C1755" s="287" t="s">
        <v>5381</v>
      </c>
      <c r="D1755" s="305">
        <v>3</v>
      </c>
      <c r="E1755" s="287" t="s">
        <v>17</v>
      </c>
      <c r="F1755" s="362">
        <v>43707</v>
      </c>
      <c r="G1755" s="363" t="s">
        <v>8906</v>
      </c>
      <c r="H1755" s="363" t="s">
        <v>3738</v>
      </c>
      <c r="I1755" s="364">
        <v>16.744900000000001</v>
      </c>
      <c r="J1755" s="364">
        <v>1</v>
      </c>
      <c r="K1755" s="363" t="s">
        <v>438</v>
      </c>
      <c r="L1755" s="292">
        <v>71.11</v>
      </c>
      <c r="M1755" s="293" t="s">
        <v>399</v>
      </c>
      <c r="N1755" s="293" t="s">
        <v>3739</v>
      </c>
      <c r="O1755" s="294" t="s">
        <v>12</v>
      </c>
      <c r="P1755" s="295">
        <v>2.4492145000000001</v>
      </c>
      <c r="Q1755" s="295" t="s">
        <v>447</v>
      </c>
      <c r="R1755" s="296">
        <v>0</v>
      </c>
      <c r="S1755" s="365">
        <v>5.4027874788877559E-4</v>
      </c>
      <c r="T1755" s="365">
        <v>9.304784557035284E-4</v>
      </c>
      <c r="U1755" s="365">
        <v>0.58064616604182906</v>
      </c>
      <c r="V1755" s="366"/>
      <c r="W1755" s="295"/>
      <c r="X1755" s="295"/>
      <c r="Y1755" s="295"/>
      <c r="Z1755" s="313"/>
      <c r="AA1755" s="313"/>
      <c r="AB1755" s="301"/>
      <c r="AC1755" s="295"/>
    </row>
    <row r="1756" spans="1:29" ht="15">
      <c r="A1756" s="247" t="s">
        <v>176</v>
      </c>
      <c r="B1756" s="287" t="s">
        <v>11483</v>
      </c>
      <c r="C1756" s="287" t="s">
        <v>5383</v>
      </c>
      <c r="D1756" s="305">
        <v>4</v>
      </c>
      <c r="E1756" s="287" t="s">
        <v>17</v>
      </c>
      <c r="F1756" s="362">
        <v>43707</v>
      </c>
      <c r="G1756" s="363" t="s">
        <v>8906</v>
      </c>
      <c r="H1756" s="363" t="s">
        <v>474</v>
      </c>
      <c r="I1756" s="364">
        <v>30.79458</v>
      </c>
      <c r="J1756" s="364">
        <v>5</v>
      </c>
      <c r="K1756" s="363" t="s">
        <v>438</v>
      </c>
      <c r="L1756" s="292">
        <v>183.11</v>
      </c>
      <c r="M1756" s="293" t="s">
        <v>475</v>
      </c>
      <c r="N1756" s="293" t="s">
        <v>476</v>
      </c>
      <c r="O1756" s="294" t="s">
        <v>12</v>
      </c>
      <c r="P1756" s="295">
        <v>-12.421082999999999</v>
      </c>
      <c r="Q1756" s="295" t="s">
        <v>447</v>
      </c>
      <c r="R1756" s="296">
        <v>0</v>
      </c>
      <c r="S1756" s="365">
        <v>4.2679472250162193E-4</v>
      </c>
      <c r="T1756" s="365">
        <v>5.3954481151685327E-4</v>
      </c>
      <c r="U1756" s="365">
        <v>0.79102738714463672</v>
      </c>
      <c r="V1756" s="366"/>
      <c r="W1756" s="295"/>
      <c r="X1756" s="295"/>
      <c r="Y1756" s="295"/>
      <c r="Z1756" s="313"/>
      <c r="AA1756" s="313"/>
      <c r="AB1756" s="301"/>
      <c r="AC1756" s="295"/>
    </row>
    <row r="1757" spans="1:29" ht="15">
      <c r="A1757" s="247" t="s">
        <v>176</v>
      </c>
      <c r="B1757" s="287" t="s">
        <v>11484</v>
      </c>
      <c r="C1757" s="287" t="s">
        <v>5385</v>
      </c>
      <c r="D1757" s="305">
        <v>5</v>
      </c>
      <c r="E1757" s="287" t="s">
        <v>17</v>
      </c>
      <c r="F1757" s="362">
        <v>43707</v>
      </c>
      <c r="G1757" s="363" t="s">
        <v>8906</v>
      </c>
      <c r="H1757" s="363" t="s">
        <v>1256</v>
      </c>
      <c r="I1757" s="364">
        <v>18.267029999999998</v>
      </c>
      <c r="J1757" s="364">
        <v>2</v>
      </c>
      <c r="K1757" s="363" t="s">
        <v>438</v>
      </c>
      <c r="L1757" s="292">
        <v>1190.53</v>
      </c>
      <c r="M1757" s="293" t="s">
        <v>1257</v>
      </c>
      <c r="N1757" s="293" t="s">
        <v>1258</v>
      </c>
      <c r="O1757" s="294" t="s">
        <v>12</v>
      </c>
      <c r="P1757" s="295">
        <v>-2.2713779999999999</v>
      </c>
      <c r="Q1757" s="295" t="s">
        <v>408</v>
      </c>
      <c r="R1757" s="296">
        <v>0</v>
      </c>
      <c r="S1757" s="365">
        <v>2.0068260386594997E-2</v>
      </c>
      <c r="T1757" s="365">
        <v>1.4624581201610583E-2</v>
      </c>
      <c r="U1757" s="365">
        <v>1.3722280392128363</v>
      </c>
      <c r="V1757" s="366"/>
      <c r="W1757" s="295"/>
      <c r="X1757" s="295"/>
      <c r="Y1757" s="295"/>
      <c r="Z1757" s="313"/>
      <c r="AA1757" s="313"/>
      <c r="AB1757" s="301"/>
      <c r="AC1757" s="295"/>
    </row>
    <row r="1758" spans="1:29" ht="15">
      <c r="A1758" s="247" t="s">
        <v>176</v>
      </c>
      <c r="B1758" s="287" t="s">
        <v>11485</v>
      </c>
      <c r="C1758" s="287" t="s">
        <v>5387</v>
      </c>
      <c r="D1758" s="305">
        <v>6</v>
      </c>
      <c r="E1758" s="287" t="s">
        <v>17</v>
      </c>
      <c r="F1758" s="362">
        <v>43707</v>
      </c>
      <c r="G1758" s="363" t="s">
        <v>8906</v>
      </c>
      <c r="H1758" s="363" t="s">
        <v>518</v>
      </c>
      <c r="I1758" s="364">
        <v>33.120280000000001</v>
      </c>
      <c r="J1758" s="364">
        <v>7</v>
      </c>
      <c r="K1758" s="363" t="s">
        <v>438</v>
      </c>
      <c r="L1758" s="292">
        <v>226.62</v>
      </c>
      <c r="M1758" s="293" t="s">
        <v>519</v>
      </c>
      <c r="N1758" s="293" t="s">
        <v>520</v>
      </c>
      <c r="O1758" s="294" t="s">
        <v>12</v>
      </c>
      <c r="P1758" s="295">
        <v>-17.125623999999998</v>
      </c>
      <c r="Q1758" s="295" t="s">
        <v>280</v>
      </c>
      <c r="R1758" s="296">
        <v>0</v>
      </c>
      <c r="S1758" s="365">
        <v>7.0342283760744856E-4</v>
      </c>
      <c r="T1758" s="365">
        <v>5.0006115724765825E-4</v>
      </c>
      <c r="U1758" s="365">
        <v>1.4066736186411579</v>
      </c>
      <c r="V1758" s="366"/>
      <c r="W1758" s="295"/>
      <c r="X1758" s="295"/>
      <c r="Y1758" s="295"/>
      <c r="Z1758" s="313"/>
      <c r="AA1758" s="313"/>
      <c r="AB1758" s="301"/>
      <c r="AC1758" s="295"/>
    </row>
    <row r="1759" spans="1:29" ht="15">
      <c r="A1759" s="247" t="s">
        <v>176</v>
      </c>
      <c r="B1759" s="287" t="s">
        <v>9673</v>
      </c>
      <c r="C1759" s="287" t="s">
        <v>5389</v>
      </c>
      <c r="D1759" s="305">
        <v>7</v>
      </c>
      <c r="E1759" s="287" t="s">
        <v>17</v>
      </c>
      <c r="F1759" s="362">
        <v>43707</v>
      </c>
      <c r="G1759" s="363" t="s">
        <v>8906</v>
      </c>
      <c r="H1759" s="363" t="s">
        <v>1562</v>
      </c>
      <c r="I1759" s="364">
        <v>32.561889999999998</v>
      </c>
      <c r="J1759" s="364">
        <v>139</v>
      </c>
      <c r="K1759" s="363" t="s">
        <v>438</v>
      </c>
      <c r="L1759" s="292">
        <v>169.84</v>
      </c>
      <c r="M1759" s="293" t="s">
        <v>1563</v>
      </c>
      <c r="N1759" s="293" t="s">
        <v>1564</v>
      </c>
      <c r="O1759" s="294" t="s">
        <v>12</v>
      </c>
      <c r="P1759" s="295">
        <v>1.9937514999999999</v>
      </c>
      <c r="Q1759" s="295" t="s">
        <v>399</v>
      </c>
      <c r="R1759" s="296">
        <v>0</v>
      </c>
      <c r="S1759" s="365">
        <v>1.1624693683715899E-3</v>
      </c>
      <c r="T1759" s="365">
        <v>3.0367271866270779E-3</v>
      </c>
      <c r="U1759" s="365">
        <v>0.38280335931748805</v>
      </c>
      <c r="V1759" s="366"/>
      <c r="W1759" s="295"/>
      <c r="X1759" s="295"/>
      <c r="Y1759" s="295"/>
      <c r="Z1759" s="313"/>
      <c r="AA1759" s="313"/>
      <c r="AB1759" s="301"/>
      <c r="AC1759" s="295"/>
    </row>
    <row r="1760" spans="1:29" ht="15">
      <c r="A1760" s="247" t="s">
        <v>176</v>
      </c>
      <c r="B1760" s="287" t="s">
        <v>9674</v>
      </c>
      <c r="C1760" s="287" t="s">
        <v>5391</v>
      </c>
      <c r="D1760" s="305">
        <v>8</v>
      </c>
      <c r="E1760" s="287" t="s">
        <v>17</v>
      </c>
      <c r="F1760" s="362">
        <v>43707</v>
      </c>
      <c r="G1760" s="363" t="s">
        <v>8906</v>
      </c>
      <c r="H1760" s="363" t="s">
        <v>1282</v>
      </c>
      <c r="I1760" s="364">
        <v>21.33522</v>
      </c>
      <c r="J1760" s="364">
        <v>8</v>
      </c>
      <c r="K1760" s="363" t="s">
        <v>438</v>
      </c>
      <c r="L1760" s="292">
        <v>219.75</v>
      </c>
      <c r="M1760" s="293" t="s">
        <v>1283</v>
      </c>
      <c r="N1760" s="293" t="s">
        <v>1284</v>
      </c>
      <c r="O1760" s="294" t="s">
        <v>12</v>
      </c>
      <c r="P1760" s="295">
        <v>-7.5981854999999996</v>
      </c>
      <c r="Q1760" s="295" t="s">
        <v>408</v>
      </c>
      <c r="R1760" s="296">
        <v>0</v>
      </c>
      <c r="S1760" s="365">
        <v>2.4689777176293295E-3</v>
      </c>
      <c r="T1760" s="365">
        <v>1.8540181993720766E-3</v>
      </c>
      <c r="U1760" s="365">
        <v>1.3316901195821751</v>
      </c>
      <c r="V1760" s="366"/>
      <c r="W1760" s="295"/>
      <c r="X1760" s="295"/>
      <c r="Y1760" s="295"/>
      <c r="Z1760" s="313"/>
      <c r="AA1760" s="313"/>
      <c r="AB1760" s="301"/>
      <c r="AC1760" s="295"/>
    </row>
    <row r="1761" spans="1:29" ht="15">
      <c r="A1761" s="247" t="s">
        <v>176</v>
      </c>
      <c r="B1761" s="287" t="s">
        <v>11486</v>
      </c>
      <c r="C1761" s="287" t="s">
        <v>5393</v>
      </c>
      <c r="D1761" s="305">
        <v>9</v>
      </c>
      <c r="E1761" s="287" t="s">
        <v>17</v>
      </c>
      <c r="F1761" s="362">
        <v>43707</v>
      </c>
      <c r="G1761" s="363" t="s">
        <v>8906</v>
      </c>
      <c r="H1761" s="363" t="s">
        <v>3296</v>
      </c>
      <c r="I1761" s="364">
        <v>17.404170000000001</v>
      </c>
      <c r="J1761" s="364">
        <v>2</v>
      </c>
      <c r="K1761" s="363" t="s">
        <v>438</v>
      </c>
      <c r="L1761" s="292">
        <v>17.12</v>
      </c>
      <c r="M1761" s="293" t="s">
        <v>3297</v>
      </c>
      <c r="N1761" s="293" t="s">
        <v>3298</v>
      </c>
      <c r="O1761" s="294" t="s">
        <v>12</v>
      </c>
      <c r="P1761" s="295">
        <v>-10.647178</v>
      </c>
      <c r="Q1761" s="295" t="s">
        <v>484</v>
      </c>
      <c r="R1761" s="296">
        <v>0</v>
      </c>
      <c r="S1761" s="365">
        <v>2.821614214595545E-4</v>
      </c>
      <c r="T1761" s="365">
        <v>3.0179200372983003E-4</v>
      </c>
      <c r="U1761" s="365">
        <v>0.93495327236088999</v>
      </c>
      <c r="V1761" s="366"/>
      <c r="W1761" s="295"/>
      <c r="X1761" s="295"/>
      <c r="Y1761" s="295"/>
      <c r="Z1761" s="313"/>
      <c r="AA1761" s="313"/>
      <c r="AB1761" s="301"/>
      <c r="AC1761" s="295"/>
    </row>
    <row r="1762" spans="1:29" ht="15">
      <c r="A1762" s="247" t="s">
        <v>176</v>
      </c>
      <c r="B1762" s="287" t="s">
        <v>11487</v>
      </c>
      <c r="C1762" s="287" t="s">
        <v>5395</v>
      </c>
      <c r="D1762" s="305">
        <v>10</v>
      </c>
      <c r="E1762" s="287" t="s">
        <v>17</v>
      </c>
      <c r="F1762" s="362">
        <v>43707</v>
      </c>
      <c r="G1762" s="363" t="s">
        <v>8906</v>
      </c>
      <c r="H1762" s="363" t="s">
        <v>1302</v>
      </c>
      <c r="I1762" s="364">
        <v>22.524159999999998</v>
      </c>
      <c r="J1762" s="364">
        <v>7</v>
      </c>
      <c r="K1762" s="363" t="s">
        <v>438</v>
      </c>
      <c r="L1762" s="292">
        <v>68.48</v>
      </c>
      <c r="M1762" s="293" t="s">
        <v>1303</v>
      </c>
      <c r="N1762" s="293" t="s">
        <v>1304</v>
      </c>
      <c r="O1762" s="294" t="s">
        <v>12</v>
      </c>
      <c r="P1762" s="295">
        <v>-7.3467729999999998</v>
      </c>
      <c r="Q1762" s="295" t="s">
        <v>484</v>
      </c>
      <c r="R1762" s="296">
        <v>0</v>
      </c>
      <c r="S1762" s="365">
        <v>8.4267992014245663E-5</v>
      </c>
      <c r="T1762" s="365">
        <v>7.9492441110533773E-4</v>
      </c>
      <c r="U1762" s="365">
        <v>0.10600755346923051</v>
      </c>
      <c r="V1762" s="366"/>
      <c r="W1762" s="295"/>
      <c r="X1762" s="295"/>
      <c r="Y1762" s="295"/>
      <c r="Z1762" s="313"/>
      <c r="AA1762" s="313"/>
      <c r="AB1762" s="301"/>
      <c r="AC1762" s="295"/>
    </row>
    <row r="1763" spans="1:29" ht="15">
      <c r="A1763" s="247" t="s">
        <v>176</v>
      </c>
      <c r="B1763" s="287" t="s">
        <v>11488</v>
      </c>
      <c r="C1763" s="287" t="s">
        <v>5397</v>
      </c>
      <c r="D1763" s="305">
        <v>11</v>
      </c>
      <c r="E1763" s="287" t="s">
        <v>17</v>
      </c>
      <c r="F1763" s="362">
        <v>43707</v>
      </c>
      <c r="G1763" s="363" t="s">
        <v>8906</v>
      </c>
      <c r="H1763" s="363" t="s">
        <v>4263</v>
      </c>
      <c r="I1763" s="364">
        <v>17.218309999999999</v>
      </c>
      <c r="J1763" s="364">
        <v>7</v>
      </c>
      <c r="K1763" s="363" t="s">
        <v>438</v>
      </c>
      <c r="L1763" s="292">
        <v>46.81</v>
      </c>
      <c r="M1763" s="293" t="s">
        <v>4264</v>
      </c>
      <c r="N1763" s="293" t="s">
        <v>4265</v>
      </c>
      <c r="O1763" s="294" t="s">
        <v>12</v>
      </c>
      <c r="P1763" s="295">
        <v>-15.505414999999999</v>
      </c>
      <c r="Q1763" s="295" t="s">
        <v>408</v>
      </c>
      <c r="R1763" s="296">
        <v>0</v>
      </c>
      <c r="S1763" s="365">
        <v>4.4741263251380755E-3</v>
      </c>
      <c r="T1763" s="365">
        <v>8.4475148309703738E-3</v>
      </c>
      <c r="U1763" s="365">
        <v>0.52963817343474595</v>
      </c>
      <c r="V1763" s="366"/>
      <c r="W1763" s="295"/>
      <c r="X1763" s="295"/>
      <c r="Y1763" s="295"/>
      <c r="Z1763" s="313"/>
      <c r="AA1763" s="313"/>
      <c r="AB1763" s="301"/>
      <c r="AC1763" s="295"/>
    </row>
    <row r="1764" spans="1:29" ht="15">
      <c r="A1764" s="247" t="s">
        <v>176</v>
      </c>
      <c r="B1764" s="287" t="s">
        <v>11489</v>
      </c>
      <c r="C1764" s="287" t="s">
        <v>5399</v>
      </c>
      <c r="D1764" s="305">
        <v>12</v>
      </c>
      <c r="E1764" s="287" t="s">
        <v>17</v>
      </c>
      <c r="F1764" s="362">
        <v>43707</v>
      </c>
      <c r="G1764" s="363" t="s">
        <v>8906</v>
      </c>
      <c r="H1764" s="363" t="s">
        <v>4144</v>
      </c>
      <c r="I1764" s="364">
        <v>16.95065</v>
      </c>
      <c r="J1764" s="364">
        <v>7</v>
      </c>
      <c r="K1764" s="363" t="s">
        <v>438</v>
      </c>
      <c r="L1764" s="292">
        <v>61.39</v>
      </c>
      <c r="M1764" s="293" t="s">
        <v>4145</v>
      </c>
      <c r="N1764" s="293" t="s">
        <v>4146</v>
      </c>
      <c r="O1764" s="294" t="s">
        <v>12</v>
      </c>
      <c r="P1764" s="295">
        <v>-5.756831</v>
      </c>
      <c r="Q1764" s="295" t="s">
        <v>404</v>
      </c>
      <c r="R1764" s="296">
        <v>0</v>
      </c>
      <c r="S1764" s="365">
        <v>1.6244057817880052E-3</v>
      </c>
      <c r="T1764" s="365">
        <v>1.4461427816837085E-3</v>
      </c>
      <c r="U1764" s="365">
        <v>1.1232679112755031</v>
      </c>
      <c r="V1764" s="366"/>
      <c r="W1764" s="295"/>
      <c r="X1764" s="295"/>
      <c r="Y1764" s="295"/>
      <c r="Z1764" s="313"/>
      <c r="AA1764" s="313"/>
      <c r="AB1764" s="301"/>
      <c r="AC1764" s="295"/>
    </row>
    <row r="1765" spans="1:29" ht="15">
      <c r="A1765" s="247" t="s">
        <v>176</v>
      </c>
      <c r="B1765" s="287" t="s">
        <v>11490</v>
      </c>
      <c r="C1765" s="287" t="s">
        <v>5401</v>
      </c>
      <c r="D1765" s="305">
        <v>13</v>
      </c>
      <c r="E1765" s="287" t="s">
        <v>17</v>
      </c>
      <c r="F1765" s="362">
        <v>43707</v>
      </c>
      <c r="G1765" s="363" t="s">
        <v>8906</v>
      </c>
      <c r="H1765" s="363" t="s">
        <v>1326</v>
      </c>
      <c r="I1765" s="364">
        <v>26.821719999999999</v>
      </c>
      <c r="J1765" s="364">
        <v>14</v>
      </c>
      <c r="K1765" s="363" t="s">
        <v>438</v>
      </c>
      <c r="L1765" s="292">
        <v>75.39</v>
      </c>
      <c r="M1765" s="293" t="s">
        <v>1327</v>
      </c>
      <c r="N1765" s="293" t="s">
        <v>1328</v>
      </c>
      <c r="O1765" s="294" t="s">
        <v>12</v>
      </c>
      <c r="P1765" s="295">
        <v>-2.7602196000000001</v>
      </c>
      <c r="Q1765" s="295" t="s">
        <v>408</v>
      </c>
      <c r="R1765" s="296">
        <v>0</v>
      </c>
      <c r="S1765" s="365">
        <v>2.0730141363089691E-4</v>
      </c>
      <c r="T1765" s="365">
        <v>6.2894656476492972E-4</v>
      </c>
      <c r="U1765" s="365">
        <v>0.32960099513124186</v>
      </c>
      <c r="V1765" s="366"/>
      <c r="W1765" s="295"/>
      <c r="X1765" s="295"/>
      <c r="Y1765" s="295"/>
      <c r="Z1765" s="313"/>
      <c r="AA1765" s="313"/>
      <c r="AB1765" s="301"/>
      <c r="AC1765" s="295"/>
    </row>
    <row r="1766" spans="1:29" ht="15">
      <c r="A1766" s="247" t="s">
        <v>176</v>
      </c>
      <c r="B1766" s="287" t="s">
        <v>11491</v>
      </c>
      <c r="C1766" s="287" t="s">
        <v>5403</v>
      </c>
      <c r="D1766" s="305">
        <v>14</v>
      </c>
      <c r="E1766" s="287" t="s">
        <v>17</v>
      </c>
      <c r="F1766" s="362">
        <v>43707</v>
      </c>
      <c r="G1766" s="363" t="s">
        <v>8906</v>
      </c>
      <c r="H1766" s="363" t="s">
        <v>2034</v>
      </c>
      <c r="I1766" s="364">
        <v>18.1021</v>
      </c>
      <c r="J1766" s="364">
        <v>6</v>
      </c>
      <c r="K1766" s="363" t="s">
        <v>438</v>
      </c>
      <c r="L1766" s="292">
        <v>294.76</v>
      </c>
      <c r="M1766" s="293" t="s">
        <v>2035</v>
      </c>
      <c r="N1766" s="293" t="s">
        <v>2036</v>
      </c>
      <c r="O1766" s="294" t="s">
        <v>12</v>
      </c>
      <c r="P1766" s="295">
        <v>6.9404599999999999</v>
      </c>
      <c r="Q1766" s="295" t="s">
        <v>399</v>
      </c>
      <c r="R1766" s="296">
        <v>0</v>
      </c>
      <c r="S1766" s="365">
        <v>5.9442609875344785E-3</v>
      </c>
      <c r="T1766" s="365">
        <v>5.1020239344709934E-3</v>
      </c>
      <c r="U1766" s="365">
        <v>1.1650790086210783</v>
      </c>
      <c r="V1766" s="366"/>
      <c r="W1766" s="295"/>
      <c r="X1766" s="295"/>
      <c r="Y1766" s="295"/>
      <c r="Z1766" s="313"/>
      <c r="AA1766" s="313"/>
      <c r="AB1766" s="301"/>
      <c r="AC1766" s="295"/>
    </row>
    <row r="1767" spans="1:29" ht="15">
      <c r="A1767" s="247" t="s">
        <v>176</v>
      </c>
      <c r="B1767" s="287" t="s">
        <v>9675</v>
      </c>
      <c r="C1767" s="287" t="s">
        <v>5405</v>
      </c>
      <c r="D1767" s="305">
        <v>15</v>
      </c>
      <c r="E1767" s="287" t="s">
        <v>17</v>
      </c>
      <c r="F1767" s="362">
        <v>43707</v>
      </c>
      <c r="G1767" s="363" t="s">
        <v>8906</v>
      </c>
      <c r="H1767" s="363" t="s">
        <v>9307</v>
      </c>
      <c r="I1767" s="364">
        <v>25.621179999999999</v>
      </c>
      <c r="J1767" s="364">
        <v>7</v>
      </c>
      <c r="K1767" s="363" t="s">
        <v>438</v>
      </c>
      <c r="L1767" s="292">
        <v>149.27000000000001</v>
      </c>
      <c r="M1767" s="293" t="s">
        <v>8415</v>
      </c>
      <c r="N1767" s="293" t="s">
        <v>9308</v>
      </c>
      <c r="O1767" s="294" t="s">
        <v>12</v>
      </c>
      <c r="P1767" s="295">
        <v>-8.9817049999999998</v>
      </c>
      <c r="Q1767" s="295" t="s">
        <v>408</v>
      </c>
      <c r="R1767" s="296">
        <v>0</v>
      </c>
      <c r="S1767" s="365">
        <v>6.300154519652745E-4</v>
      </c>
      <c r="T1767" s="365">
        <v>8.712193789907457E-4</v>
      </c>
      <c r="U1767" s="365">
        <v>0.723142146694566</v>
      </c>
      <c r="V1767" s="366"/>
      <c r="W1767" s="295"/>
      <c r="X1767" s="295"/>
      <c r="Y1767" s="295"/>
      <c r="Z1767" s="313"/>
      <c r="AA1767" s="313"/>
      <c r="AB1767" s="301"/>
      <c r="AC1767" s="295"/>
    </row>
    <row r="1768" spans="1:29" ht="15">
      <c r="A1768" s="247" t="s">
        <v>176</v>
      </c>
      <c r="B1768" s="287" t="s">
        <v>11492</v>
      </c>
      <c r="C1768" s="287" t="s">
        <v>5410</v>
      </c>
      <c r="D1768" s="305">
        <v>16</v>
      </c>
      <c r="E1768" s="287" t="s">
        <v>17</v>
      </c>
      <c r="F1768" s="362">
        <v>43707</v>
      </c>
      <c r="G1768" s="363" t="s">
        <v>8906</v>
      </c>
      <c r="H1768" s="363" t="s">
        <v>3489</v>
      </c>
      <c r="I1768" s="364">
        <v>16.97034</v>
      </c>
      <c r="J1768" s="364">
        <v>24</v>
      </c>
      <c r="K1768" s="363" t="s">
        <v>438</v>
      </c>
      <c r="L1768" s="292">
        <v>120.98</v>
      </c>
      <c r="M1768" s="293" t="s">
        <v>3490</v>
      </c>
      <c r="N1768" s="293" t="s">
        <v>3491</v>
      </c>
      <c r="O1768" s="294" t="s">
        <v>12</v>
      </c>
      <c r="P1768" s="295">
        <v>-0.47712325999999999</v>
      </c>
      <c r="Q1768" s="295" t="s">
        <v>404</v>
      </c>
      <c r="R1768" s="296">
        <v>0</v>
      </c>
      <c r="S1768" s="365">
        <v>2.0211919724121545E-4</v>
      </c>
      <c r="T1768" s="365">
        <v>6.275483902418213E-4</v>
      </c>
      <c r="U1768" s="365">
        <v>0.32207746905912749</v>
      </c>
      <c r="V1768" s="366"/>
      <c r="W1768" s="295"/>
      <c r="X1768" s="295"/>
      <c r="Y1768" s="295"/>
      <c r="Z1768" s="313"/>
      <c r="AA1768" s="313"/>
      <c r="AB1768" s="301"/>
      <c r="AC1768" s="295"/>
    </row>
    <row r="1769" spans="1:29" ht="15">
      <c r="A1769" s="247" t="s">
        <v>176</v>
      </c>
      <c r="B1769" s="287" t="s">
        <v>9676</v>
      </c>
      <c r="C1769" s="287" t="s">
        <v>5412</v>
      </c>
      <c r="D1769" s="305">
        <v>17</v>
      </c>
      <c r="E1769" s="287" t="s">
        <v>17</v>
      </c>
      <c r="F1769" s="362">
        <v>43707</v>
      </c>
      <c r="G1769" s="363" t="s">
        <v>8906</v>
      </c>
      <c r="H1769" s="363" t="s">
        <v>1095</v>
      </c>
      <c r="I1769" s="364">
        <v>17.745229999999999</v>
      </c>
      <c r="J1769" s="364">
        <v>62</v>
      </c>
      <c r="K1769" s="363" t="s">
        <v>438</v>
      </c>
      <c r="L1769" s="292">
        <v>221.84</v>
      </c>
      <c r="M1769" s="293" t="s">
        <v>1096</v>
      </c>
      <c r="N1769" s="293" t="s">
        <v>1097</v>
      </c>
      <c r="O1769" s="294" t="s">
        <v>12</v>
      </c>
      <c r="P1769" s="295">
        <v>4.2236330000000004</v>
      </c>
      <c r="Q1769" s="295" t="s">
        <v>408</v>
      </c>
      <c r="R1769" s="296">
        <v>0</v>
      </c>
      <c r="S1769" s="365">
        <v>2.6498506546759081E-3</v>
      </c>
      <c r="T1769" s="365">
        <v>1.8718010622353273E-3</v>
      </c>
      <c r="U1769" s="365">
        <v>1.4156689554986279</v>
      </c>
      <c r="V1769" s="366"/>
      <c r="W1769" s="295"/>
      <c r="X1769" s="295"/>
      <c r="Y1769" s="295"/>
      <c r="Z1769" s="313"/>
      <c r="AA1769" s="313"/>
      <c r="AB1769" s="301"/>
      <c r="AC1769" s="295"/>
    </row>
    <row r="1770" spans="1:29" ht="15">
      <c r="A1770" s="247" t="s">
        <v>176</v>
      </c>
      <c r="B1770" s="287" t="s">
        <v>11493</v>
      </c>
      <c r="C1770" s="287" t="s">
        <v>5414</v>
      </c>
      <c r="D1770" s="305">
        <v>18</v>
      </c>
      <c r="E1770" s="287" t="s">
        <v>17</v>
      </c>
      <c r="F1770" s="362">
        <v>43707</v>
      </c>
      <c r="G1770" s="363" t="s">
        <v>8906</v>
      </c>
      <c r="H1770" s="363" t="s">
        <v>1352</v>
      </c>
      <c r="I1770" s="364">
        <v>29.907599999999999</v>
      </c>
      <c r="J1770" s="364">
        <v>11</v>
      </c>
      <c r="K1770" s="363" t="s">
        <v>438</v>
      </c>
      <c r="L1770" s="292">
        <v>93.68</v>
      </c>
      <c r="M1770" s="293" t="s">
        <v>1353</v>
      </c>
      <c r="N1770" s="293" t="s">
        <v>1354</v>
      </c>
      <c r="O1770" s="294" t="s">
        <v>12</v>
      </c>
      <c r="P1770" s="295">
        <v>1.2756704999999999</v>
      </c>
      <c r="Q1770" s="295" t="s">
        <v>447</v>
      </c>
      <c r="R1770" s="296">
        <v>0</v>
      </c>
      <c r="S1770" s="365">
        <v>1.7911677175796949E-3</v>
      </c>
      <c r="T1770" s="365">
        <v>1.1669131376765894E-3</v>
      </c>
      <c r="U1770" s="365">
        <v>1.5349623375961321</v>
      </c>
      <c r="V1770" s="366"/>
      <c r="W1770" s="295"/>
      <c r="X1770" s="295"/>
      <c r="Y1770" s="295"/>
      <c r="Z1770" s="313"/>
      <c r="AA1770" s="313"/>
      <c r="AB1770" s="301"/>
      <c r="AC1770" s="295"/>
    </row>
    <row r="1771" spans="1:29" ht="15">
      <c r="A1771" s="247" t="s">
        <v>176</v>
      </c>
      <c r="B1771" s="287" t="s">
        <v>11494</v>
      </c>
      <c r="C1771" s="287" t="s">
        <v>5416</v>
      </c>
      <c r="D1771" s="305">
        <v>19</v>
      </c>
      <c r="E1771" s="287" t="s">
        <v>17</v>
      </c>
      <c r="F1771" s="362">
        <v>43707</v>
      </c>
      <c r="G1771" s="363" t="s">
        <v>8906</v>
      </c>
      <c r="H1771" s="363" t="s">
        <v>9574</v>
      </c>
      <c r="I1771" s="364">
        <v>27.250810000000001</v>
      </c>
      <c r="J1771" s="364">
        <v>4</v>
      </c>
      <c r="K1771" s="363" t="s">
        <v>438</v>
      </c>
      <c r="L1771" s="292">
        <v>71.099999999999994</v>
      </c>
      <c r="M1771" s="293" t="s">
        <v>8456</v>
      </c>
      <c r="N1771" s="293" t="s">
        <v>9575</v>
      </c>
      <c r="O1771" s="294" t="s">
        <v>12</v>
      </c>
      <c r="P1771" s="295">
        <v>-6.8762302000000002</v>
      </c>
      <c r="Q1771" s="295" t="s">
        <v>399</v>
      </c>
      <c r="R1771" s="296">
        <v>0</v>
      </c>
      <c r="S1771" s="365">
        <v>2.8578566362725475E-4</v>
      </c>
      <c r="T1771" s="365">
        <v>4.975055428289364E-4</v>
      </c>
      <c r="U1771" s="365">
        <v>0.57443714496567944</v>
      </c>
      <c r="V1771" s="366"/>
      <c r="W1771" s="295"/>
      <c r="X1771" s="295"/>
      <c r="Y1771" s="295"/>
      <c r="Z1771" s="313"/>
      <c r="AA1771" s="313"/>
      <c r="AB1771" s="301"/>
      <c r="AC1771" s="295"/>
    </row>
    <row r="1772" spans="1:29" ht="15">
      <c r="A1772" s="247" t="s">
        <v>176</v>
      </c>
      <c r="B1772" s="287" t="s">
        <v>11495</v>
      </c>
      <c r="C1772" s="287" t="s">
        <v>5421</v>
      </c>
      <c r="D1772" s="305">
        <v>20</v>
      </c>
      <c r="E1772" s="287" t="s">
        <v>17</v>
      </c>
      <c r="F1772" s="362">
        <v>43707</v>
      </c>
      <c r="G1772" s="363" t="s">
        <v>8906</v>
      </c>
      <c r="H1772" s="363" t="s">
        <v>1357</v>
      </c>
      <c r="I1772" s="364">
        <v>18.661989999999999</v>
      </c>
      <c r="J1772" s="364">
        <v>5</v>
      </c>
      <c r="K1772" s="363" t="s">
        <v>438</v>
      </c>
      <c r="L1772" s="292">
        <v>185.67</v>
      </c>
      <c r="M1772" s="293" t="s">
        <v>1358</v>
      </c>
      <c r="N1772" s="293" t="s">
        <v>1359</v>
      </c>
      <c r="O1772" s="294" t="s">
        <v>12</v>
      </c>
      <c r="P1772" s="295">
        <v>-4.4071436000000004</v>
      </c>
      <c r="Q1772" s="295" t="s">
        <v>280</v>
      </c>
      <c r="R1772" s="296">
        <v>0</v>
      </c>
      <c r="S1772" s="365">
        <v>3.3419348285993973E-2</v>
      </c>
      <c r="T1772" s="365">
        <v>1.8080584618534516E-2</v>
      </c>
      <c r="U1772" s="365">
        <v>1.8483555145520902</v>
      </c>
      <c r="V1772" s="366"/>
      <c r="W1772" s="295"/>
      <c r="X1772" s="295"/>
      <c r="Y1772" s="295"/>
      <c r="Z1772" s="313"/>
      <c r="AA1772" s="313"/>
      <c r="AB1772" s="301"/>
      <c r="AC1772" s="295"/>
    </row>
    <row r="1773" spans="1:29" ht="15">
      <c r="A1773" s="247" t="s">
        <v>176</v>
      </c>
      <c r="B1773" s="287" t="s">
        <v>11496</v>
      </c>
      <c r="C1773" s="287" t="s">
        <v>5423</v>
      </c>
      <c r="D1773" s="305">
        <v>21</v>
      </c>
      <c r="E1773" s="287" t="s">
        <v>17</v>
      </c>
      <c r="F1773" s="362">
        <v>43707</v>
      </c>
      <c r="G1773" s="363" t="s">
        <v>8906</v>
      </c>
      <c r="H1773" s="363" t="s">
        <v>8167</v>
      </c>
      <c r="I1773" s="364">
        <v>24.097729999999999</v>
      </c>
      <c r="J1773" s="364">
        <v>50</v>
      </c>
      <c r="K1773" s="363" t="s">
        <v>438</v>
      </c>
      <c r="L1773" s="292">
        <v>30.62</v>
      </c>
      <c r="M1773" s="293" t="s">
        <v>8168</v>
      </c>
      <c r="N1773" s="293" t="s">
        <v>8169</v>
      </c>
      <c r="O1773" s="294" t="s">
        <v>12</v>
      </c>
      <c r="P1773" s="295">
        <v>-0.58441160000000003</v>
      </c>
      <c r="Q1773" s="295" t="s">
        <v>399</v>
      </c>
      <c r="R1773" s="296">
        <v>0</v>
      </c>
      <c r="S1773" s="365">
        <v>1.0203058770421E-4</v>
      </c>
      <c r="T1773" s="365">
        <v>7.1868651502398565E-4</v>
      </c>
      <c r="U1773" s="365">
        <v>0.14196813989310039</v>
      </c>
      <c r="V1773" s="366"/>
      <c r="W1773" s="295"/>
      <c r="X1773" s="295"/>
      <c r="Y1773" s="295"/>
      <c r="Z1773" s="313"/>
      <c r="AA1773" s="313"/>
      <c r="AB1773" s="301"/>
      <c r="AC1773" s="295"/>
    </row>
    <row r="1774" spans="1:29" ht="15">
      <c r="A1774" s="247" t="s">
        <v>176</v>
      </c>
      <c r="B1774" s="287" t="s">
        <v>11497</v>
      </c>
      <c r="C1774" s="287" t="s">
        <v>5425</v>
      </c>
      <c r="D1774" s="305">
        <v>22</v>
      </c>
      <c r="E1774" s="287" t="s">
        <v>17</v>
      </c>
      <c r="F1774" s="362">
        <v>43707</v>
      </c>
      <c r="G1774" s="363" t="s">
        <v>8906</v>
      </c>
      <c r="H1774" s="363" t="s">
        <v>1377</v>
      </c>
      <c r="I1774" s="364">
        <v>38.289079999999998</v>
      </c>
      <c r="J1774" s="364">
        <v>4</v>
      </c>
      <c r="K1774" s="363" t="s">
        <v>438</v>
      </c>
      <c r="L1774" s="292">
        <v>79.180000000000007</v>
      </c>
      <c r="M1774" s="293" t="s">
        <v>1378</v>
      </c>
      <c r="N1774" s="293" t="s">
        <v>1379</v>
      </c>
      <c r="O1774" s="294" t="s">
        <v>12</v>
      </c>
      <c r="P1774" s="295">
        <v>-1.4070450999999999</v>
      </c>
      <c r="Q1774" s="295" t="s">
        <v>484</v>
      </c>
      <c r="R1774" s="296">
        <v>0</v>
      </c>
      <c r="S1774" s="365">
        <v>5.0211402696495999E-5</v>
      </c>
      <c r="T1774" s="365">
        <v>4.9377055736141053E-4</v>
      </c>
      <c r="U1774" s="365">
        <v>0.10168974627570646</v>
      </c>
      <c r="V1774" s="366"/>
      <c r="W1774" s="295"/>
      <c r="X1774" s="295"/>
      <c r="Y1774" s="295"/>
      <c r="Z1774" s="313"/>
      <c r="AA1774" s="313"/>
      <c r="AB1774" s="301"/>
      <c r="AC1774" s="295"/>
    </row>
    <row r="1775" spans="1:29" ht="15">
      <c r="A1775" s="247" t="s">
        <v>176</v>
      </c>
      <c r="B1775" s="287" t="s">
        <v>9677</v>
      </c>
      <c r="C1775" s="287" t="s">
        <v>5427</v>
      </c>
      <c r="D1775" s="305">
        <v>23</v>
      </c>
      <c r="E1775" s="287" t="s">
        <v>17</v>
      </c>
      <c r="F1775" s="362">
        <v>43707</v>
      </c>
      <c r="G1775" s="363" t="s">
        <v>8906</v>
      </c>
      <c r="H1775" s="363" t="s">
        <v>4284</v>
      </c>
      <c r="I1775" s="364">
        <v>19.390370000000001</v>
      </c>
      <c r="J1775" s="364">
        <v>7</v>
      </c>
      <c r="K1775" s="363" t="s">
        <v>438</v>
      </c>
      <c r="L1775" s="292">
        <v>164.62</v>
      </c>
      <c r="M1775" s="293" t="s">
        <v>4285</v>
      </c>
      <c r="N1775" s="293" t="s">
        <v>4286</v>
      </c>
      <c r="O1775" s="294" t="s">
        <v>12</v>
      </c>
      <c r="P1775" s="295">
        <v>-4.5459867000000003</v>
      </c>
      <c r="Q1775" s="295" t="s">
        <v>404</v>
      </c>
      <c r="R1775" s="296">
        <v>0</v>
      </c>
      <c r="S1775" s="365">
        <v>5.105939547408179E-3</v>
      </c>
      <c r="T1775" s="365">
        <v>4.8216508221523404E-3</v>
      </c>
      <c r="U1775" s="365">
        <v>1.0589608695739055</v>
      </c>
      <c r="V1775" s="366"/>
      <c r="W1775" s="295"/>
      <c r="X1775" s="295"/>
      <c r="Y1775" s="295"/>
      <c r="Z1775" s="313"/>
      <c r="AA1775" s="313"/>
      <c r="AB1775" s="301"/>
      <c r="AC1775" s="295"/>
    </row>
    <row r="1776" spans="1:29" ht="15">
      <c r="A1776" s="247" t="s">
        <v>176</v>
      </c>
      <c r="B1776" s="287" t="s">
        <v>9684</v>
      </c>
      <c r="C1776" s="287" t="s">
        <v>5429</v>
      </c>
      <c r="D1776" s="305">
        <v>24</v>
      </c>
      <c r="E1776" s="287" t="s">
        <v>17</v>
      </c>
      <c r="F1776" s="362">
        <v>43707</v>
      </c>
      <c r="G1776" s="363" t="s">
        <v>8906</v>
      </c>
      <c r="H1776" s="363" t="s">
        <v>3527</v>
      </c>
      <c r="I1776" s="364">
        <v>17.04542</v>
      </c>
      <c r="J1776" s="364">
        <v>62</v>
      </c>
      <c r="K1776" s="363" t="s">
        <v>438</v>
      </c>
      <c r="L1776" s="292">
        <v>42.61</v>
      </c>
      <c r="M1776" s="293" t="s">
        <v>3528</v>
      </c>
      <c r="N1776" s="293" t="s">
        <v>3529</v>
      </c>
      <c r="O1776" s="294" t="s">
        <v>12</v>
      </c>
      <c r="P1776" s="295">
        <v>3.9521812999999999</v>
      </c>
      <c r="Q1776" s="295" t="s">
        <v>395</v>
      </c>
      <c r="R1776" s="296">
        <v>0</v>
      </c>
      <c r="S1776" s="365">
        <v>8.0925329022762992E-4</v>
      </c>
      <c r="T1776" s="365">
        <v>4.8413482154157533E-4</v>
      </c>
      <c r="U1776" s="365">
        <v>1.6715453097358643</v>
      </c>
      <c r="V1776" s="366"/>
      <c r="W1776" s="295"/>
      <c r="X1776" s="295"/>
      <c r="Y1776" s="295"/>
      <c r="Z1776" s="313"/>
      <c r="AA1776" s="313"/>
      <c r="AB1776" s="301"/>
      <c r="AC1776" s="295"/>
    </row>
    <row r="1777" spans="1:29" ht="15">
      <c r="A1777" s="247" t="s">
        <v>176</v>
      </c>
      <c r="B1777" s="287" t="s">
        <v>11498</v>
      </c>
      <c r="C1777" s="287" t="s">
        <v>5434</v>
      </c>
      <c r="D1777" s="305">
        <v>25</v>
      </c>
      <c r="E1777" s="287" t="s">
        <v>17</v>
      </c>
      <c r="F1777" s="362">
        <v>43707</v>
      </c>
      <c r="G1777" s="363" t="s">
        <v>8906</v>
      </c>
      <c r="H1777" s="363" t="s">
        <v>4183</v>
      </c>
      <c r="I1777" s="364">
        <v>17.847670000000001</v>
      </c>
      <c r="J1777" s="364">
        <v>8</v>
      </c>
      <c r="K1777" s="363" t="s">
        <v>438</v>
      </c>
      <c r="L1777" s="292">
        <v>47.41</v>
      </c>
      <c r="M1777" s="293" t="s">
        <v>4184</v>
      </c>
      <c r="N1777" s="293" t="s">
        <v>4185</v>
      </c>
      <c r="O1777" s="294" t="s">
        <v>12</v>
      </c>
      <c r="P1777" s="295">
        <v>-6.2116680000000004</v>
      </c>
      <c r="Q1777" s="295" t="s">
        <v>408</v>
      </c>
      <c r="R1777" s="296">
        <v>0</v>
      </c>
      <c r="S1777" s="365">
        <v>7.5629248810548623E-3</v>
      </c>
      <c r="T1777" s="365">
        <v>8.5220701672854109E-3</v>
      </c>
      <c r="U1777" s="365">
        <v>0.88745160889281072</v>
      </c>
      <c r="V1777" s="366"/>
      <c r="W1777" s="295"/>
      <c r="X1777" s="295"/>
      <c r="Y1777" s="295"/>
      <c r="Z1777" s="313"/>
      <c r="AA1777" s="313"/>
      <c r="AB1777" s="301"/>
      <c r="AC1777" s="295"/>
    </row>
    <row r="1778" spans="1:29" ht="15">
      <c r="A1778" s="247" t="s">
        <v>176</v>
      </c>
      <c r="B1778" s="287" t="s">
        <v>9678</v>
      </c>
      <c r="C1778" s="287" t="s">
        <v>5437</v>
      </c>
      <c r="D1778" s="305">
        <v>26</v>
      </c>
      <c r="E1778" s="287" t="s">
        <v>17</v>
      </c>
      <c r="F1778" s="362">
        <v>43707</v>
      </c>
      <c r="G1778" s="363" t="s">
        <v>8906</v>
      </c>
      <c r="H1778" s="363" t="s">
        <v>1143</v>
      </c>
      <c r="I1778" s="364">
        <v>45.766939999999998</v>
      </c>
      <c r="J1778" s="364">
        <v>40</v>
      </c>
      <c r="K1778" s="363" t="s">
        <v>438</v>
      </c>
      <c r="L1778" s="292">
        <v>288.36</v>
      </c>
      <c r="M1778" s="293" t="s">
        <v>1144</v>
      </c>
      <c r="N1778" s="293" t="s">
        <v>1145</v>
      </c>
      <c r="O1778" s="294" t="s">
        <v>12</v>
      </c>
      <c r="P1778" s="295">
        <v>3.9847016000000002</v>
      </c>
      <c r="Q1778" s="295" t="s">
        <v>408</v>
      </c>
      <c r="R1778" s="296">
        <v>0</v>
      </c>
      <c r="S1778" s="365">
        <v>5.1679031738050742E-3</v>
      </c>
      <c r="T1778" s="365">
        <v>3.0594123819767233E-3</v>
      </c>
      <c r="U1778" s="365">
        <v>1.6891816233240284</v>
      </c>
      <c r="V1778" s="366"/>
      <c r="W1778" s="295"/>
      <c r="X1778" s="295"/>
      <c r="Y1778" s="295"/>
      <c r="Z1778" s="313"/>
      <c r="AA1778" s="313"/>
      <c r="AB1778" s="301"/>
      <c r="AC1778" s="295"/>
    </row>
    <row r="1779" spans="1:29" ht="15">
      <c r="A1779" s="247" t="s">
        <v>176</v>
      </c>
      <c r="B1779" s="287" t="s">
        <v>11499</v>
      </c>
      <c r="C1779" s="287" t="s">
        <v>5439</v>
      </c>
      <c r="D1779" s="305">
        <v>27</v>
      </c>
      <c r="E1779" s="287" t="s">
        <v>17</v>
      </c>
      <c r="F1779" s="362">
        <v>43707</v>
      </c>
      <c r="G1779" s="363" t="s">
        <v>8906</v>
      </c>
      <c r="H1779" s="363" t="s">
        <v>638</v>
      </c>
      <c r="I1779" s="364">
        <v>18.253440000000001</v>
      </c>
      <c r="J1779" s="364">
        <v>5</v>
      </c>
      <c r="K1779" s="363" t="s">
        <v>438</v>
      </c>
      <c r="L1779" s="292">
        <v>511.34</v>
      </c>
      <c r="M1779" s="293" t="s">
        <v>639</v>
      </c>
      <c r="N1779" s="293" t="s">
        <v>640</v>
      </c>
      <c r="O1779" s="294" t="s">
        <v>12</v>
      </c>
      <c r="P1779" s="295">
        <v>-1.5726388</v>
      </c>
      <c r="Q1779" s="295" t="s">
        <v>408</v>
      </c>
      <c r="R1779" s="296">
        <v>0</v>
      </c>
      <c r="S1779" s="365">
        <v>4.3954379877442131E-3</v>
      </c>
      <c r="T1779" s="365">
        <v>2.3685761029075985E-3</v>
      </c>
      <c r="U1779" s="365">
        <v>1.8557301082065698</v>
      </c>
      <c r="V1779" s="366"/>
      <c r="W1779" s="295"/>
      <c r="X1779" s="295"/>
      <c r="Y1779" s="295"/>
      <c r="Z1779" s="313"/>
      <c r="AA1779" s="313"/>
      <c r="AB1779" s="301"/>
      <c r="AC1779" s="295"/>
    </row>
    <row r="1780" spans="1:29" ht="15">
      <c r="A1780" s="247" t="s">
        <v>176</v>
      </c>
      <c r="B1780" s="287" t="s">
        <v>11500</v>
      </c>
      <c r="C1780" s="287" t="s">
        <v>5441</v>
      </c>
      <c r="D1780" s="305">
        <v>28</v>
      </c>
      <c r="E1780" s="287" t="s">
        <v>17</v>
      </c>
      <c r="F1780" s="362">
        <v>43707</v>
      </c>
      <c r="G1780" s="363" t="s">
        <v>8906</v>
      </c>
      <c r="H1780" s="363" t="s">
        <v>1155</v>
      </c>
      <c r="I1780" s="364">
        <v>26.23649</v>
      </c>
      <c r="J1780" s="364">
        <v>2</v>
      </c>
      <c r="K1780" s="363" t="s">
        <v>438</v>
      </c>
      <c r="L1780" s="292">
        <v>397.62</v>
      </c>
      <c r="M1780" s="293" t="s">
        <v>1156</v>
      </c>
      <c r="N1780" s="293" t="s">
        <v>1157</v>
      </c>
      <c r="O1780" s="294" t="s">
        <v>12</v>
      </c>
      <c r="P1780" s="295">
        <v>17.974126999999999</v>
      </c>
      <c r="Q1780" s="295" t="s">
        <v>404</v>
      </c>
      <c r="R1780" s="296">
        <v>0</v>
      </c>
      <c r="S1780" s="365">
        <v>3.9696753080117647E-4</v>
      </c>
      <c r="T1780" s="365">
        <v>6.2024552791998134E-4</v>
      </c>
      <c r="U1780" s="365">
        <v>0.64001675615852205</v>
      </c>
      <c r="V1780" s="366"/>
      <c r="W1780" s="295"/>
      <c r="X1780" s="295"/>
      <c r="Y1780" s="295"/>
      <c r="Z1780" s="313"/>
      <c r="AA1780" s="313"/>
      <c r="AB1780" s="301"/>
      <c r="AC1780" s="295"/>
    </row>
    <row r="1781" spans="1:29" ht="15">
      <c r="A1781" s="247" t="s">
        <v>176</v>
      </c>
      <c r="B1781" s="287" t="s">
        <v>11501</v>
      </c>
      <c r="C1781" s="287" t="s">
        <v>5443</v>
      </c>
      <c r="D1781" s="305">
        <v>29</v>
      </c>
      <c r="E1781" s="287" t="s">
        <v>17</v>
      </c>
      <c r="F1781" s="362">
        <v>43707</v>
      </c>
      <c r="G1781" s="363" t="s">
        <v>8906</v>
      </c>
      <c r="H1781" s="363" t="s">
        <v>3372</v>
      </c>
      <c r="I1781" s="364">
        <v>20.24898</v>
      </c>
      <c r="J1781" s="364">
        <v>2</v>
      </c>
      <c r="K1781" s="363" t="s">
        <v>438</v>
      </c>
      <c r="L1781" s="292">
        <v>54.54</v>
      </c>
      <c r="M1781" s="293" t="s">
        <v>3373</v>
      </c>
      <c r="N1781" s="293" t="s">
        <v>3374</v>
      </c>
      <c r="O1781" s="294" t="s">
        <v>12</v>
      </c>
      <c r="P1781" s="295">
        <v>-7.8560534000000004</v>
      </c>
      <c r="Q1781" s="295" t="s">
        <v>408</v>
      </c>
      <c r="R1781" s="296">
        <v>0</v>
      </c>
      <c r="S1781" s="365">
        <v>5.8422446385213698E-4</v>
      </c>
      <c r="T1781" s="365">
        <v>6.0149633949606502E-4</v>
      </c>
      <c r="U1781" s="365">
        <v>0.97128515252744774</v>
      </c>
      <c r="V1781" s="366"/>
      <c r="W1781" s="295"/>
      <c r="X1781" s="295"/>
      <c r="Y1781" s="295"/>
      <c r="Z1781" s="313"/>
      <c r="AA1781" s="313"/>
      <c r="AB1781" s="301"/>
      <c r="AC1781" s="295"/>
    </row>
    <row r="1782" spans="1:29" ht="15">
      <c r="A1782" s="247" t="s">
        <v>176</v>
      </c>
      <c r="B1782" s="287" t="s">
        <v>9679</v>
      </c>
      <c r="C1782" s="287" t="s">
        <v>5445</v>
      </c>
      <c r="D1782" s="305">
        <v>30</v>
      </c>
      <c r="E1782" s="287" t="s">
        <v>17</v>
      </c>
      <c r="F1782" s="362">
        <v>43707</v>
      </c>
      <c r="G1782" s="363" t="s">
        <v>8906</v>
      </c>
      <c r="H1782" s="363" t="s">
        <v>1421</v>
      </c>
      <c r="I1782" s="364">
        <v>28.322620000000001</v>
      </c>
      <c r="J1782" s="364">
        <v>24</v>
      </c>
      <c r="K1782" s="363" t="s">
        <v>438</v>
      </c>
      <c r="L1782" s="292">
        <v>45.27</v>
      </c>
      <c r="M1782" s="293" t="s">
        <v>1422</v>
      </c>
      <c r="N1782" s="293" t="s">
        <v>1423</v>
      </c>
      <c r="O1782" s="294" t="s">
        <v>12</v>
      </c>
      <c r="P1782" s="295">
        <v>0.84651710000000002</v>
      </c>
      <c r="Q1782" s="295" t="s">
        <v>484</v>
      </c>
      <c r="R1782" s="296">
        <v>0</v>
      </c>
      <c r="S1782" s="365">
        <v>1.9212157179912908E-3</v>
      </c>
      <c r="T1782" s="365">
        <v>2.0128934427624443E-3</v>
      </c>
      <c r="U1782" s="365">
        <v>0.95445475511841438</v>
      </c>
      <c r="V1782" s="366"/>
      <c r="W1782" s="295"/>
      <c r="X1782" s="295"/>
      <c r="Y1782" s="295"/>
      <c r="Z1782" s="313"/>
      <c r="AA1782" s="313"/>
      <c r="AB1782" s="301"/>
      <c r="AC1782" s="295"/>
    </row>
    <row r="1783" spans="1:29" ht="15">
      <c r="A1783" s="247" t="s">
        <v>176</v>
      </c>
      <c r="B1783" s="287" t="s">
        <v>11502</v>
      </c>
      <c r="C1783" s="287" t="s">
        <v>5447</v>
      </c>
      <c r="D1783" s="305">
        <v>31</v>
      </c>
      <c r="E1783" s="287" t="s">
        <v>17</v>
      </c>
      <c r="F1783" s="362">
        <v>43707</v>
      </c>
      <c r="G1783" s="363" t="s">
        <v>8906</v>
      </c>
      <c r="H1783" s="363" t="s">
        <v>1431</v>
      </c>
      <c r="I1783" s="364">
        <v>27.55198</v>
      </c>
      <c r="J1783" s="364">
        <v>4</v>
      </c>
      <c r="K1783" s="363" t="s">
        <v>438</v>
      </c>
      <c r="L1783" s="292">
        <v>58.67</v>
      </c>
      <c r="M1783" s="293" t="s">
        <v>1432</v>
      </c>
      <c r="N1783" s="293" t="s">
        <v>1433</v>
      </c>
      <c r="O1783" s="294" t="s">
        <v>12</v>
      </c>
      <c r="P1783" s="295">
        <v>-8.9964390000000005</v>
      </c>
      <c r="Q1783" s="295" t="s">
        <v>408</v>
      </c>
      <c r="R1783" s="296">
        <v>0</v>
      </c>
      <c r="S1783" s="365">
        <v>9.8990036440850743E-4</v>
      </c>
      <c r="T1783" s="365">
        <v>9.292498454053791E-4</v>
      </c>
      <c r="U1783" s="365">
        <v>1.0652682583731503</v>
      </c>
      <c r="V1783" s="366"/>
      <c r="W1783" s="295"/>
      <c r="X1783" s="295"/>
      <c r="Y1783" s="295"/>
      <c r="Z1783" s="313"/>
      <c r="AA1783" s="313"/>
      <c r="AB1783" s="301"/>
      <c r="AC1783" s="295"/>
    </row>
    <row r="1784" spans="1:29" ht="15">
      <c r="A1784" s="247" t="s">
        <v>176</v>
      </c>
      <c r="B1784" s="287" t="s">
        <v>9680</v>
      </c>
      <c r="C1784" s="287" t="s">
        <v>5449</v>
      </c>
      <c r="D1784" s="305">
        <v>32</v>
      </c>
      <c r="E1784" s="287" t="s">
        <v>17</v>
      </c>
      <c r="F1784" s="362">
        <v>43707</v>
      </c>
      <c r="G1784" s="363" t="s">
        <v>8906</v>
      </c>
      <c r="H1784" s="363" t="s">
        <v>1666</v>
      </c>
      <c r="I1784" s="364">
        <v>26.362629999999999</v>
      </c>
      <c r="J1784" s="364">
        <v>6</v>
      </c>
      <c r="K1784" s="363" t="s">
        <v>438</v>
      </c>
      <c r="L1784" s="292">
        <v>84.5</v>
      </c>
      <c r="M1784" s="293" t="s">
        <v>1667</v>
      </c>
      <c r="N1784" s="293" t="s">
        <v>1668</v>
      </c>
      <c r="O1784" s="294" t="s">
        <v>12</v>
      </c>
      <c r="P1784" s="295">
        <v>-1.7784476</v>
      </c>
      <c r="Q1784" s="295" t="s">
        <v>399</v>
      </c>
      <c r="R1784" s="296">
        <v>0</v>
      </c>
      <c r="S1784" s="365">
        <v>7.0454700953823226E-3</v>
      </c>
      <c r="T1784" s="365">
        <v>4.2800025674833231E-3</v>
      </c>
      <c r="U1784" s="365">
        <v>1.6461368852694678</v>
      </c>
      <c r="V1784" s="366"/>
      <c r="W1784" s="295"/>
      <c r="X1784" s="295"/>
      <c r="Y1784" s="295"/>
      <c r="Z1784" s="313"/>
      <c r="AA1784" s="313"/>
      <c r="AB1784" s="301"/>
      <c r="AC1784" s="295"/>
    </row>
    <row r="1785" spans="1:29" ht="15">
      <c r="A1785" s="247" t="s">
        <v>176</v>
      </c>
      <c r="B1785" s="287" t="s">
        <v>11503</v>
      </c>
      <c r="C1785" s="287" t="s">
        <v>5451</v>
      </c>
      <c r="D1785" s="305">
        <v>33</v>
      </c>
      <c r="E1785" s="287" t="s">
        <v>17</v>
      </c>
      <c r="F1785" s="362">
        <v>43707</v>
      </c>
      <c r="G1785" s="363" t="s">
        <v>8906</v>
      </c>
      <c r="H1785" s="363" t="s">
        <v>677</v>
      </c>
      <c r="I1785" s="364">
        <v>21.81316</v>
      </c>
      <c r="J1785" s="364">
        <v>43</v>
      </c>
      <c r="K1785" s="363" t="s">
        <v>438</v>
      </c>
      <c r="L1785" s="292">
        <v>167.51</v>
      </c>
      <c r="M1785" s="293" t="s">
        <v>678</v>
      </c>
      <c r="N1785" s="293" t="s">
        <v>679</v>
      </c>
      <c r="O1785" s="294" t="s">
        <v>12</v>
      </c>
      <c r="P1785" s="295">
        <v>-0.71716904999999997</v>
      </c>
      <c r="Q1785" s="295" t="s">
        <v>408</v>
      </c>
      <c r="R1785" s="296">
        <v>0</v>
      </c>
      <c r="S1785" s="365">
        <v>3.3034716497340765E-3</v>
      </c>
      <c r="T1785" s="365">
        <v>4.1883405082981948E-3</v>
      </c>
      <c r="U1785" s="365">
        <v>0.78873043946380139</v>
      </c>
      <c r="V1785" s="366"/>
      <c r="W1785" s="295"/>
      <c r="X1785" s="295"/>
      <c r="Y1785" s="295"/>
      <c r="Z1785" s="313"/>
      <c r="AA1785" s="313"/>
      <c r="AB1785" s="301"/>
      <c r="AC1785" s="295"/>
    </row>
    <row r="1786" spans="1:29" ht="15">
      <c r="A1786" s="247" t="s">
        <v>176</v>
      </c>
      <c r="B1786" s="287" t="s">
        <v>11504</v>
      </c>
      <c r="C1786" s="287" t="s">
        <v>5453</v>
      </c>
      <c r="D1786" s="305">
        <v>34</v>
      </c>
      <c r="E1786" s="287" t="s">
        <v>17</v>
      </c>
      <c r="F1786" s="362">
        <v>43707</v>
      </c>
      <c r="G1786" s="363" t="s">
        <v>8906</v>
      </c>
      <c r="H1786" s="363" t="s">
        <v>3676</v>
      </c>
      <c r="I1786" s="364">
        <v>30.998609999999999</v>
      </c>
      <c r="J1786" s="364">
        <v>6</v>
      </c>
      <c r="K1786" s="363" t="s">
        <v>438</v>
      </c>
      <c r="L1786" s="292">
        <v>81.7</v>
      </c>
      <c r="M1786" s="293" t="s">
        <v>3677</v>
      </c>
      <c r="N1786" s="293" t="s">
        <v>3678</v>
      </c>
      <c r="O1786" s="294" t="s">
        <v>12</v>
      </c>
      <c r="P1786" s="295">
        <v>-1.6255318999999999</v>
      </c>
      <c r="Q1786" s="295" t="s">
        <v>399</v>
      </c>
      <c r="R1786" s="296">
        <v>0</v>
      </c>
      <c r="S1786" s="365">
        <v>8.65806250621593E-5</v>
      </c>
      <c r="T1786" s="365">
        <v>1.0795893823624001E-3</v>
      </c>
      <c r="U1786" s="365">
        <v>8.0197736729033173E-2</v>
      </c>
      <c r="V1786" s="366"/>
      <c r="W1786" s="295"/>
      <c r="X1786" s="295"/>
      <c r="Y1786" s="295"/>
      <c r="Z1786" s="313"/>
      <c r="AA1786" s="313"/>
      <c r="AB1786" s="301"/>
      <c r="AC1786" s="295"/>
    </row>
    <row r="1787" spans="1:29" ht="15">
      <c r="A1787" s="247" t="s">
        <v>11505</v>
      </c>
      <c r="B1787" s="287" t="s">
        <v>11506</v>
      </c>
      <c r="C1787" s="287" t="s">
        <v>5455</v>
      </c>
      <c r="D1787" s="305">
        <v>35</v>
      </c>
      <c r="E1787" s="287" t="s">
        <v>17</v>
      </c>
      <c r="F1787" s="362">
        <v>43707</v>
      </c>
      <c r="G1787" s="363" t="s">
        <v>8906</v>
      </c>
      <c r="H1787" s="363" t="s">
        <v>1445</v>
      </c>
      <c r="I1787" s="364">
        <v>16.10999</v>
      </c>
      <c r="J1787" s="364">
        <v>1</v>
      </c>
      <c r="K1787" s="363" t="s">
        <v>438</v>
      </c>
      <c r="L1787" s="292">
        <v>109.05</v>
      </c>
      <c r="M1787" s="293" t="s">
        <v>1446</v>
      </c>
      <c r="N1787" s="293" t="s">
        <v>1447</v>
      </c>
      <c r="O1787" s="294" t="s">
        <v>12</v>
      </c>
      <c r="P1787" s="295">
        <v>-1.2228250000000001</v>
      </c>
      <c r="Q1787" s="295" t="s">
        <v>280</v>
      </c>
      <c r="R1787" s="296">
        <v>0</v>
      </c>
      <c r="S1787" s="365">
        <v>9.3599719182317041E-3</v>
      </c>
      <c r="T1787" s="365">
        <v>5.2749038280227069E-3</v>
      </c>
      <c r="U1787" s="365">
        <v>1.7744346102590995</v>
      </c>
      <c r="V1787" s="366"/>
      <c r="W1787" s="295"/>
      <c r="X1787" s="295"/>
      <c r="Y1787" s="295"/>
      <c r="Z1787" s="313"/>
      <c r="AA1787" s="313"/>
      <c r="AB1787" s="301"/>
      <c r="AC1787" s="295"/>
    </row>
    <row r="1788" spans="1:29" ht="15">
      <c r="A1788" s="247" t="s">
        <v>176</v>
      </c>
      <c r="B1788" s="287" t="s">
        <v>11507</v>
      </c>
      <c r="C1788" s="287" t="s">
        <v>5457</v>
      </c>
      <c r="D1788" s="305">
        <v>36</v>
      </c>
      <c r="E1788" s="287" t="s">
        <v>17</v>
      </c>
      <c r="F1788" s="362">
        <v>43707</v>
      </c>
      <c r="G1788" s="363" t="s">
        <v>8906</v>
      </c>
      <c r="H1788" s="363" t="s">
        <v>4586</v>
      </c>
      <c r="I1788" s="364">
        <v>30.37753</v>
      </c>
      <c r="J1788" s="364">
        <v>5</v>
      </c>
      <c r="K1788" s="363" t="s">
        <v>438</v>
      </c>
      <c r="L1788" s="292">
        <v>110.62</v>
      </c>
      <c r="M1788" s="293" t="s">
        <v>4587</v>
      </c>
      <c r="N1788" s="293" t="s">
        <v>4588</v>
      </c>
      <c r="O1788" s="294" t="s">
        <v>12</v>
      </c>
      <c r="P1788" s="295">
        <v>-2.4428904</v>
      </c>
      <c r="Q1788" s="295" t="s">
        <v>399</v>
      </c>
      <c r="R1788" s="296">
        <v>0</v>
      </c>
      <c r="S1788" s="365">
        <v>3.2365977975922758E-4</v>
      </c>
      <c r="T1788" s="365">
        <v>1.0573578401139867E-3</v>
      </c>
      <c r="U1788" s="365">
        <v>0.30610240684869372</v>
      </c>
      <c r="V1788" s="366"/>
      <c r="W1788" s="295"/>
      <c r="X1788" s="295"/>
      <c r="Y1788" s="295"/>
      <c r="Z1788" s="313"/>
      <c r="AA1788" s="313"/>
      <c r="AB1788" s="301"/>
      <c r="AC1788" s="295"/>
    </row>
    <row r="1789" spans="1:29" ht="15">
      <c r="A1789" s="247" t="s">
        <v>176</v>
      </c>
      <c r="B1789" s="287" t="s">
        <v>11508</v>
      </c>
      <c r="C1789" s="287" t="s">
        <v>5459</v>
      </c>
      <c r="D1789" s="305">
        <v>37</v>
      </c>
      <c r="E1789" s="287" t="s">
        <v>17</v>
      </c>
      <c r="F1789" s="362">
        <v>43707</v>
      </c>
      <c r="G1789" s="363" t="s">
        <v>8906</v>
      </c>
      <c r="H1789" s="363" t="s">
        <v>4591</v>
      </c>
      <c r="I1789" s="364">
        <v>17.12387</v>
      </c>
      <c r="J1789" s="364">
        <v>4</v>
      </c>
      <c r="K1789" s="363" t="s">
        <v>438</v>
      </c>
      <c r="L1789" s="292">
        <v>75.8</v>
      </c>
      <c r="M1789" s="293" t="s">
        <v>4592</v>
      </c>
      <c r="N1789" s="293" t="s">
        <v>4593</v>
      </c>
      <c r="O1789" s="294" t="s">
        <v>12</v>
      </c>
      <c r="P1789" s="295">
        <v>-6.3966393000000004</v>
      </c>
      <c r="Q1789" s="295" t="s">
        <v>408</v>
      </c>
      <c r="R1789" s="296">
        <v>0</v>
      </c>
      <c r="S1789" s="365">
        <v>1.2647601594713157E-3</v>
      </c>
      <c r="T1789" s="365">
        <v>1.8580746159496874E-3</v>
      </c>
      <c r="U1789" s="365">
        <v>0.68068319141472122</v>
      </c>
      <c r="V1789" s="366"/>
      <c r="W1789" s="295"/>
      <c r="X1789" s="295"/>
      <c r="Y1789" s="295"/>
      <c r="Z1789" s="313"/>
      <c r="AA1789" s="313"/>
      <c r="AB1789" s="301"/>
      <c r="AC1789" s="295"/>
    </row>
    <row r="1790" spans="1:29" ht="15">
      <c r="A1790" s="247" t="s">
        <v>176</v>
      </c>
      <c r="B1790" s="287" t="s">
        <v>11509</v>
      </c>
      <c r="C1790" s="287" t="s">
        <v>5461</v>
      </c>
      <c r="D1790" s="305">
        <v>38</v>
      </c>
      <c r="E1790" s="287" t="s">
        <v>17</v>
      </c>
      <c r="F1790" s="362">
        <v>43707</v>
      </c>
      <c r="G1790" s="363" t="s">
        <v>8906</v>
      </c>
      <c r="H1790" s="363" t="s">
        <v>6009</v>
      </c>
      <c r="I1790" s="364">
        <v>15.965249999999999</v>
      </c>
      <c r="J1790" s="364">
        <v>8</v>
      </c>
      <c r="K1790" s="363" t="s">
        <v>438</v>
      </c>
      <c r="L1790" s="292">
        <v>185.32</v>
      </c>
      <c r="M1790" s="293" t="s">
        <v>6010</v>
      </c>
      <c r="N1790" s="293" t="s">
        <v>6011</v>
      </c>
      <c r="O1790" s="294" t="s">
        <v>12</v>
      </c>
      <c r="P1790" s="295">
        <v>1.6621946999999999</v>
      </c>
      <c r="Q1790" s="295" t="s">
        <v>399</v>
      </c>
      <c r="R1790" s="296">
        <v>0</v>
      </c>
      <c r="S1790" s="365">
        <v>1.2811137057279669E-3</v>
      </c>
      <c r="T1790" s="365">
        <v>2.1289732160611509E-3</v>
      </c>
      <c r="U1790" s="365">
        <v>0.60175191311151244</v>
      </c>
      <c r="V1790" s="366"/>
      <c r="W1790" s="295"/>
      <c r="X1790" s="295"/>
      <c r="Y1790" s="295"/>
      <c r="Z1790" s="313"/>
      <c r="AA1790" s="313"/>
      <c r="AB1790" s="301"/>
      <c r="AC1790" s="295"/>
    </row>
    <row r="1791" spans="1:29" ht="15">
      <c r="A1791" s="247" t="s">
        <v>176</v>
      </c>
      <c r="B1791" s="287" t="s">
        <v>9672</v>
      </c>
      <c r="C1791" s="287" t="s">
        <v>5463</v>
      </c>
      <c r="D1791" s="305">
        <v>39</v>
      </c>
      <c r="E1791" s="287" t="s">
        <v>17</v>
      </c>
      <c r="F1791" s="362">
        <v>43707</v>
      </c>
      <c r="G1791" s="363" t="s">
        <v>8906</v>
      </c>
      <c r="H1791" s="363" t="s">
        <v>1455</v>
      </c>
      <c r="I1791" s="364">
        <v>22.63954</v>
      </c>
      <c r="J1791" s="364">
        <v>49</v>
      </c>
      <c r="K1791" s="363" t="s">
        <v>438</v>
      </c>
      <c r="L1791" s="292">
        <v>290.05</v>
      </c>
      <c r="M1791" s="293" t="s">
        <v>1456</v>
      </c>
      <c r="N1791" s="293" t="s">
        <v>1457</v>
      </c>
      <c r="O1791" s="294" t="s">
        <v>12</v>
      </c>
      <c r="P1791" s="295">
        <v>-4.8267546000000001</v>
      </c>
      <c r="Q1791" s="295" t="s">
        <v>484</v>
      </c>
      <c r="R1791" s="296">
        <v>0</v>
      </c>
      <c r="S1791" s="365">
        <v>2.246674669496448E-3</v>
      </c>
      <c r="T1791" s="365">
        <v>9.55067342891142E-4</v>
      </c>
      <c r="U1791" s="365">
        <v>2.3523730407275822</v>
      </c>
      <c r="V1791" s="366"/>
      <c r="W1791" s="295"/>
      <c r="X1791" s="295"/>
      <c r="Y1791" s="295"/>
      <c r="Z1791" s="313"/>
      <c r="AA1791" s="313"/>
      <c r="AB1791" s="301"/>
      <c r="AC1791" s="295"/>
    </row>
    <row r="1792" spans="1:29" ht="15">
      <c r="A1792" s="247" t="s">
        <v>176</v>
      </c>
      <c r="B1792" s="287" t="s">
        <v>9681</v>
      </c>
      <c r="C1792" s="287" t="s">
        <v>5465</v>
      </c>
      <c r="D1792" s="305">
        <v>40</v>
      </c>
      <c r="E1792" s="287" t="s">
        <v>17</v>
      </c>
      <c r="F1792" s="362">
        <v>43707</v>
      </c>
      <c r="G1792" s="363" t="s">
        <v>8906</v>
      </c>
      <c r="H1792" s="363" t="s">
        <v>8100</v>
      </c>
      <c r="I1792" s="364">
        <v>33.477620000000002</v>
      </c>
      <c r="J1792" s="364">
        <v>92</v>
      </c>
      <c r="K1792" s="363" t="s">
        <v>438</v>
      </c>
      <c r="L1792" s="292">
        <v>53.47</v>
      </c>
      <c r="M1792" s="293" t="s">
        <v>8101</v>
      </c>
      <c r="N1792" s="293" t="s">
        <v>8102</v>
      </c>
      <c r="O1792" s="294" t="s">
        <v>12</v>
      </c>
      <c r="P1792" s="295">
        <v>-11.488163</v>
      </c>
      <c r="Q1792" s="295" t="s">
        <v>408</v>
      </c>
      <c r="R1792" s="296">
        <v>0</v>
      </c>
      <c r="S1792" s="365">
        <v>3.8990756673386727E-5</v>
      </c>
      <c r="T1792" s="365">
        <v>2.6624984340847558E-4</v>
      </c>
      <c r="U1792" s="365">
        <v>0.14644424264906639</v>
      </c>
      <c r="V1792" s="366"/>
      <c r="W1792" s="295"/>
      <c r="X1792" s="295"/>
      <c r="Y1792" s="295"/>
      <c r="Z1792" s="313"/>
      <c r="AA1792" s="313"/>
      <c r="AB1792" s="301"/>
      <c r="AC1792" s="295"/>
    </row>
    <row r="1793" spans="1:29" ht="15">
      <c r="A1793" s="247" t="s">
        <v>176</v>
      </c>
      <c r="B1793" s="287" t="s">
        <v>11510</v>
      </c>
      <c r="C1793" s="287" t="s">
        <v>5467</v>
      </c>
      <c r="D1793" s="305">
        <v>41</v>
      </c>
      <c r="E1793" s="287" t="s">
        <v>17</v>
      </c>
      <c r="F1793" s="362">
        <v>43707</v>
      </c>
      <c r="G1793" s="363" t="s">
        <v>8906</v>
      </c>
      <c r="H1793" s="363" t="s">
        <v>712</v>
      </c>
      <c r="I1793" s="364">
        <v>18.86843</v>
      </c>
      <c r="J1793" s="364">
        <v>14</v>
      </c>
      <c r="K1793" s="363" t="s">
        <v>438</v>
      </c>
      <c r="L1793" s="292">
        <v>194.62</v>
      </c>
      <c r="M1793" s="293" t="s">
        <v>713</v>
      </c>
      <c r="N1793" s="293" t="s">
        <v>714</v>
      </c>
      <c r="O1793" s="294" t="s">
        <v>12</v>
      </c>
      <c r="P1793" s="295">
        <v>-16.101223000000001</v>
      </c>
      <c r="Q1793" s="295" t="s">
        <v>408</v>
      </c>
      <c r="R1793" s="296">
        <v>0</v>
      </c>
      <c r="S1793" s="365">
        <v>3.0921661852883954E-4</v>
      </c>
      <c r="T1793" s="365">
        <v>4.152422105919032E-4</v>
      </c>
      <c r="U1793" s="365">
        <v>0.74466566895516129</v>
      </c>
      <c r="V1793" s="366"/>
      <c r="W1793" s="295"/>
      <c r="X1793" s="295"/>
      <c r="Y1793" s="295"/>
      <c r="Z1793" s="313"/>
      <c r="AA1793" s="313"/>
      <c r="AB1793" s="301"/>
      <c r="AC1793" s="295"/>
    </row>
    <row r="1794" spans="1:29" ht="15">
      <c r="A1794" s="247" t="s">
        <v>176</v>
      </c>
      <c r="B1794" s="287" t="s">
        <v>11511</v>
      </c>
      <c r="C1794" s="287" t="s">
        <v>5469</v>
      </c>
      <c r="D1794" s="305">
        <v>42</v>
      </c>
      <c r="E1794" s="287" t="s">
        <v>17</v>
      </c>
      <c r="F1794" s="362">
        <v>43707</v>
      </c>
      <c r="G1794" s="363" t="s">
        <v>8906</v>
      </c>
      <c r="H1794" s="363" t="s">
        <v>3413</v>
      </c>
      <c r="I1794" s="364">
        <v>18.89067</v>
      </c>
      <c r="J1794" s="364">
        <v>26</v>
      </c>
      <c r="K1794" s="363" t="s">
        <v>438</v>
      </c>
      <c r="L1794" s="292">
        <v>46.52</v>
      </c>
      <c r="M1794" s="293" t="s">
        <v>3414</v>
      </c>
      <c r="N1794" s="293" t="s">
        <v>3415</v>
      </c>
      <c r="O1794" s="294" t="s">
        <v>12</v>
      </c>
      <c r="P1794" s="295">
        <v>2.3542404000000001</v>
      </c>
      <c r="Q1794" s="295" t="s">
        <v>404</v>
      </c>
      <c r="R1794" s="296">
        <v>0</v>
      </c>
      <c r="S1794" s="365">
        <v>7.1483151336005325E-5</v>
      </c>
      <c r="T1794" s="365">
        <v>2.6895619851797001E-4</v>
      </c>
      <c r="U1794" s="365">
        <v>0.26577989921741574</v>
      </c>
      <c r="V1794" s="366"/>
      <c r="W1794" s="295"/>
      <c r="X1794" s="295"/>
      <c r="Y1794" s="295"/>
      <c r="Z1794" s="313"/>
      <c r="AA1794" s="313"/>
      <c r="AB1794" s="301"/>
      <c r="AC1794" s="295"/>
    </row>
    <row r="1795" spans="1:29" ht="15">
      <c r="A1795" s="247" t="s">
        <v>176</v>
      </c>
      <c r="B1795" s="287" t="s">
        <v>11512</v>
      </c>
      <c r="C1795" s="287" t="s">
        <v>5471</v>
      </c>
      <c r="D1795" s="305">
        <v>43</v>
      </c>
      <c r="E1795" s="287" t="s">
        <v>17</v>
      </c>
      <c r="F1795" s="362">
        <v>43707</v>
      </c>
      <c r="G1795" s="363" t="s">
        <v>8906</v>
      </c>
      <c r="H1795" s="363" t="s">
        <v>1469</v>
      </c>
      <c r="I1795" s="364">
        <v>17.087869999999999</v>
      </c>
      <c r="J1795" s="364">
        <v>7</v>
      </c>
      <c r="K1795" s="363" t="s">
        <v>438</v>
      </c>
      <c r="L1795" s="292">
        <v>141.81</v>
      </c>
      <c r="M1795" s="293" t="s">
        <v>1470</v>
      </c>
      <c r="N1795" s="293" t="s">
        <v>1471</v>
      </c>
      <c r="O1795" s="294" t="s">
        <v>12</v>
      </c>
      <c r="P1795" s="295">
        <v>6.8168163000000002</v>
      </c>
      <c r="Q1795" s="295" t="s">
        <v>447</v>
      </c>
      <c r="R1795" s="296">
        <v>0</v>
      </c>
      <c r="S1795" s="365">
        <v>4.2942779672362373E-4</v>
      </c>
      <c r="T1795" s="365">
        <v>8.5708729104734495E-4</v>
      </c>
      <c r="U1795" s="365">
        <v>0.50103157660740816</v>
      </c>
      <c r="V1795" s="366"/>
      <c r="W1795" s="295"/>
      <c r="X1795" s="295"/>
      <c r="Y1795" s="295"/>
      <c r="Z1795" s="313"/>
      <c r="AA1795" s="313"/>
      <c r="AB1795" s="301"/>
      <c r="AC1795" s="295"/>
    </row>
    <row r="1796" spans="1:29" ht="15">
      <c r="A1796" s="247" t="s">
        <v>176</v>
      </c>
      <c r="B1796" s="287" t="s">
        <v>11513</v>
      </c>
      <c r="C1796" s="287" t="s">
        <v>5473</v>
      </c>
      <c r="D1796" s="305">
        <v>44</v>
      </c>
      <c r="E1796" s="287" t="s">
        <v>17</v>
      </c>
      <c r="F1796" s="362">
        <v>43707</v>
      </c>
      <c r="G1796" s="363" t="s">
        <v>8906</v>
      </c>
      <c r="H1796" s="363" t="s">
        <v>1710</v>
      </c>
      <c r="I1796" s="364">
        <v>23.976929999999999</v>
      </c>
      <c r="J1796" s="364">
        <v>56</v>
      </c>
      <c r="K1796" s="363" t="s">
        <v>438</v>
      </c>
      <c r="L1796" s="292">
        <v>123.75</v>
      </c>
      <c r="M1796" s="293" t="s">
        <v>1711</v>
      </c>
      <c r="N1796" s="293" t="s">
        <v>1712</v>
      </c>
      <c r="O1796" s="294" t="s">
        <v>12</v>
      </c>
      <c r="P1796" s="295">
        <v>-1.0079205</v>
      </c>
      <c r="Q1796" s="295" t="s">
        <v>399</v>
      </c>
      <c r="R1796" s="296">
        <v>0</v>
      </c>
      <c r="S1796" s="365">
        <v>8.5010647294660197E-3</v>
      </c>
      <c r="T1796" s="365">
        <v>4.7781462729996017E-3</v>
      </c>
      <c r="U1796" s="365">
        <v>1.7791553970425569</v>
      </c>
      <c r="V1796" s="366"/>
      <c r="W1796" s="295"/>
      <c r="X1796" s="295"/>
      <c r="Y1796" s="295"/>
      <c r="Z1796" s="313"/>
      <c r="AA1796" s="313"/>
      <c r="AB1796" s="301"/>
      <c r="AC1796" s="295"/>
    </row>
    <row r="1797" spans="1:29" ht="15">
      <c r="A1797" s="247" t="s">
        <v>176</v>
      </c>
      <c r="B1797" s="287" t="s">
        <v>11514</v>
      </c>
      <c r="C1797" s="287" t="s">
        <v>5475</v>
      </c>
      <c r="D1797" s="305">
        <v>45</v>
      </c>
      <c r="E1797" s="287" t="s">
        <v>17</v>
      </c>
      <c r="F1797" s="362">
        <v>43707</v>
      </c>
      <c r="G1797" s="363" t="s">
        <v>8906</v>
      </c>
      <c r="H1797" s="363" t="s">
        <v>1494</v>
      </c>
      <c r="I1797" s="364">
        <v>24.128240000000002</v>
      </c>
      <c r="J1797" s="364">
        <v>2</v>
      </c>
      <c r="K1797" s="363" t="s">
        <v>438</v>
      </c>
      <c r="L1797" s="292">
        <v>42.65</v>
      </c>
      <c r="M1797" s="293" t="s">
        <v>1495</v>
      </c>
      <c r="N1797" s="293" t="s">
        <v>1496</v>
      </c>
      <c r="O1797" s="294" t="s">
        <v>12</v>
      </c>
      <c r="P1797" s="295">
        <v>0.80358980000000002</v>
      </c>
      <c r="Q1797" s="295" t="s">
        <v>280</v>
      </c>
      <c r="R1797" s="296">
        <v>0</v>
      </c>
      <c r="S1797" s="365">
        <v>3.6990089216904404E-4</v>
      </c>
      <c r="T1797" s="365">
        <v>1.2675264944142146E-3</v>
      </c>
      <c r="U1797" s="365">
        <v>0.29182892333938404</v>
      </c>
      <c r="V1797" s="366"/>
      <c r="W1797" s="295"/>
      <c r="X1797" s="295"/>
      <c r="Y1797" s="295"/>
      <c r="Z1797" s="313"/>
      <c r="AA1797" s="313"/>
      <c r="AB1797" s="301"/>
      <c r="AC1797" s="295"/>
    </row>
    <row r="1798" spans="1:29" ht="15">
      <c r="A1798" s="247" t="s">
        <v>176</v>
      </c>
      <c r="B1798" s="287" t="s">
        <v>11515</v>
      </c>
      <c r="C1798" s="287" t="s">
        <v>5477</v>
      </c>
      <c r="D1798" s="305">
        <v>46</v>
      </c>
      <c r="E1798" s="287" t="s">
        <v>17</v>
      </c>
      <c r="F1798" s="362">
        <v>43707</v>
      </c>
      <c r="G1798" s="363" t="s">
        <v>8906</v>
      </c>
      <c r="H1798" s="363" t="s">
        <v>1525</v>
      </c>
      <c r="I1798" s="364">
        <v>50.225409999999997</v>
      </c>
      <c r="J1798" s="364">
        <v>14</v>
      </c>
      <c r="K1798" s="363" t="s">
        <v>438</v>
      </c>
      <c r="L1798" s="292">
        <v>180.02</v>
      </c>
      <c r="M1798" s="293" t="s">
        <v>1526</v>
      </c>
      <c r="N1798" s="293" t="s">
        <v>1527</v>
      </c>
      <c r="O1798" s="294" t="s">
        <v>12</v>
      </c>
      <c r="P1798" s="295">
        <v>8.0422519999999995</v>
      </c>
      <c r="Q1798" s="295" t="s">
        <v>456</v>
      </c>
      <c r="R1798" s="296">
        <v>0</v>
      </c>
      <c r="S1798" s="365">
        <v>4.9945346406990981E-3</v>
      </c>
      <c r="T1798" s="365">
        <v>1.9538151075418836E-3</v>
      </c>
      <c r="U1798" s="365">
        <v>2.556298506148198</v>
      </c>
      <c r="V1798" s="366"/>
      <c r="W1798" s="295"/>
      <c r="X1798" s="295"/>
      <c r="Y1798" s="295"/>
      <c r="Z1798" s="313"/>
      <c r="AA1798" s="313"/>
      <c r="AB1798" s="301"/>
      <c r="AC1798" s="295"/>
    </row>
    <row r="1799" spans="1:29" ht="15">
      <c r="A1799" s="247" t="s">
        <v>176</v>
      </c>
      <c r="B1799" s="287" t="s">
        <v>11516</v>
      </c>
      <c r="C1799" s="287" t="s">
        <v>5479</v>
      </c>
      <c r="D1799" s="305">
        <v>47</v>
      </c>
      <c r="E1799" s="287" t="s">
        <v>17</v>
      </c>
      <c r="F1799" s="362">
        <v>43707</v>
      </c>
      <c r="G1799" s="363" t="s">
        <v>8906</v>
      </c>
      <c r="H1799" s="363" t="s">
        <v>763</v>
      </c>
      <c r="I1799" s="364">
        <v>19.27094</v>
      </c>
      <c r="J1799" s="364">
        <v>8</v>
      </c>
      <c r="K1799" s="363" t="s">
        <v>438</v>
      </c>
      <c r="L1799" s="292">
        <v>104.06</v>
      </c>
      <c r="M1799" s="293" t="s">
        <v>764</v>
      </c>
      <c r="N1799" s="293" t="s">
        <v>765</v>
      </c>
      <c r="O1799" s="294" t="s">
        <v>12</v>
      </c>
      <c r="P1799" s="295">
        <v>-8.8871420000000008</v>
      </c>
      <c r="Q1799" s="295" t="s">
        <v>408</v>
      </c>
      <c r="R1799" s="296">
        <v>0</v>
      </c>
      <c r="S1799" s="365">
        <v>8.7833223907169496E-4</v>
      </c>
      <c r="T1799" s="365">
        <v>1.0854778969941069E-3</v>
      </c>
      <c r="U1799" s="365">
        <v>0.80916639712698224</v>
      </c>
      <c r="V1799" s="366"/>
      <c r="W1799" s="295"/>
      <c r="X1799" s="295"/>
      <c r="Y1799" s="295"/>
      <c r="Z1799" s="313"/>
      <c r="AA1799" s="313"/>
      <c r="AB1799" s="301"/>
      <c r="AC1799" s="295"/>
    </row>
    <row r="1800" spans="1:29" ht="15">
      <c r="A1800" s="247" t="s">
        <v>176</v>
      </c>
      <c r="B1800" s="287" t="s">
        <v>9683</v>
      </c>
      <c r="C1800" s="287" t="s">
        <v>5481</v>
      </c>
      <c r="D1800" s="305">
        <v>48</v>
      </c>
      <c r="E1800" s="287" t="s">
        <v>17</v>
      </c>
      <c r="F1800" s="362">
        <v>43707</v>
      </c>
      <c r="G1800" s="363" t="s">
        <v>8906</v>
      </c>
      <c r="H1800" s="363" t="s">
        <v>3956</v>
      </c>
      <c r="I1800" s="364">
        <v>39.692540000000001</v>
      </c>
      <c r="J1800" s="364">
        <v>72</v>
      </c>
      <c r="K1800" s="363" t="s">
        <v>438</v>
      </c>
      <c r="L1800" s="292">
        <v>198.17</v>
      </c>
      <c r="M1800" s="293" t="s">
        <v>3957</v>
      </c>
      <c r="N1800" s="293" t="s">
        <v>3958</v>
      </c>
      <c r="O1800" s="294" t="s">
        <v>12</v>
      </c>
      <c r="P1800" s="295">
        <v>2.9026866</v>
      </c>
      <c r="Q1800" s="295" t="s">
        <v>280</v>
      </c>
      <c r="R1800" s="296">
        <v>0</v>
      </c>
      <c r="S1800" s="365">
        <v>4.9081960947528003E-3</v>
      </c>
      <c r="T1800" s="365">
        <v>5.2067682229013168E-3</v>
      </c>
      <c r="U1800" s="365">
        <v>0.94265691973088328</v>
      </c>
      <c r="V1800" s="366"/>
      <c r="W1800" s="295"/>
      <c r="X1800" s="295"/>
      <c r="Y1800" s="295"/>
      <c r="Z1800" s="313"/>
      <c r="AA1800" s="313"/>
      <c r="AB1800" s="301"/>
      <c r="AC1800" s="295"/>
    </row>
    <row r="1801" spans="1:29" ht="15">
      <c r="A1801" s="247" t="s">
        <v>176</v>
      </c>
      <c r="B1801" s="287" t="s">
        <v>11517</v>
      </c>
      <c r="C1801" s="287" t="s">
        <v>5483</v>
      </c>
      <c r="D1801" s="305">
        <v>49</v>
      </c>
      <c r="E1801" s="287" t="s">
        <v>17</v>
      </c>
      <c r="F1801" s="362">
        <v>43707</v>
      </c>
      <c r="G1801" s="363" t="s">
        <v>8906</v>
      </c>
      <c r="H1801" s="363" t="s">
        <v>9403</v>
      </c>
      <c r="I1801" s="364">
        <v>18.45195</v>
      </c>
      <c r="J1801" s="364">
        <v>4</v>
      </c>
      <c r="K1801" s="363" t="s">
        <v>438</v>
      </c>
      <c r="L1801" s="292">
        <v>81.569999999999993</v>
      </c>
      <c r="M1801" s="293" t="s">
        <v>8483</v>
      </c>
      <c r="N1801" s="293" t="s">
        <v>9404</v>
      </c>
      <c r="O1801" s="294" t="s">
        <v>12</v>
      </c>
      <c r="P1801" s="295">
        <v>3.791833</v>
      </c>
      <c r="Q1801" s="295" t="s">
        <v>280</v>
      </c>
      <c r="R1801" s="296">
        <v>0</v>
      </c>
      <c r="S1801" s="365">
        <v>6.8956746360123724E-5</v>
      </c>
      <c r="T1801" s="365">
        <v>4.0227768135803958E-4</v>
      </c>
      <c r="U1801" s="365">
        <v>0.17141578952959632</v>
      </c>
      <c r="V1801" s="366"/>
      <c r="W1801" s="295"/>
      <c r="X1801" s="295"/>
      <c r="Y1801" s="295"/>
      <c r="Z1801" s="313"/>
      <c r="AA1801" s="313"/>
      <c r="AB1801" s="301"/>
      <c r="AC1801" s="295"/>
    </row>
    <row r="1802" spans="1:29" ht="15">
      <c r="A1802" s="247" t="s">
        <v>176</v>
      </c>
      <c r="B1802" s="287" t="s">
        <v>11518</v>
      </c>
      <c r="C1802" s="287" t="s">
        <v>5485</v>
      </c>
      <c r="D1802" s="305">
        <v>50</v>
      </c>
      <c r="E1802" s="287" t="s">
        <v>17</v>
      </c>
      <c r="F1802" s="362">
        <v>43707</v>
      </c>
      <c r="G1802" s="363" t="s">
        <v>8906</v>
      </c>
      <c r="H1802" s="363" t="s">
        <v>9315</v>
      </c>
      <c r="I1802" s="364">
        <v>21.82385</v>
      </c>
      <c r="J1802" s="364">
        <v>11</v>
      </c>
      <c r="K1802" s="363" t="s">
        <v>438</v>
      </c>
      <c r="L1802" s="292">
        <v>91.22</v>
      </c>
      <c r="M1802" s="293" t="s">
        <v>8691</v>
      </c>
      <c r="N1802" s="293" t="s">
        <v>8692</v>
      </c>
      <c r="O1802" s="294" t="s">
        <v>12</v>
      </c>
      <c r="P1802" s="295">
        <v>-1.2770592999999999</v>
      </c>
      <c r="Q1802" s="295" t="s">
        <v>280</v>
      </c>
      <c r="R1802" s="296">
        <v>0</v>
      </c>
      <c r="S1802" s="365">
        <v>1.983123915788026E-3</v>
      </c>
      <c r="T1802" s="365">
        <v>1.2734788126132154E-3</v>
      </c>
      <c r="U1802" s="365">
        <v>1.5572492421123192</v>
      </c>
      <c r="V1802" s="366"/>
      <c r="W1802" s="295"/>
      <c r="X1802" s="295"/>
      <c r="Y1802" s="295"/>
      <c r="Z1802" s="313"/>
      <c r="AA1802" s="313"/>
      <c r="AB1802" s="301"/>
      <c r="AC1802" s="295"/>
    </row>
    <row r="1803" spans="1:29" ht="15">
      <c r="A1803" s="247" t="s">
        <v>176</v>
      </c>
      <c r="B1803" s="287" t="s">
        <v>11519</v>
      </c>
      <c r="C1803" s="287" t="s">
        <v>5487</v>
      </c>
      <c r="D1803" s="305">
        <v>1</v>
      </c>
      <c r="E1803" s="287" t="s">
        <v>18</v>
      </c>
      <c r="F1803" s="362">
        <v>43707</v>
      </c>
      <c r="G1803" s="363" t="s">
        <v>8910</v>
      </c>
      <c r="H1803" s="363" t="s">
        <v>9022</v>
      </c>
      <c r="I1803" s="364">
        <v>12.228210000000001</v>
      </c>
      <c r="J1803" s="364">
        <v>2</v>
      </c>
      <c r="K1803" s="363" t="s">
        <v>438</v>
      </c>
      <c r="L1803" s="292">
        <v>50.18</v>
      </c>
      <c r="M1803" s="293" t="s">
        <v>8293</v>
      </c>
      <c r="N1803" s="293" t="s">
        <v>9023</v>
      </c>
      <c r="O1803" s="294" t="s">
        <v>12</v>
      </c>
      <c r="P1803" s="295">
        <v>-4.6732483</v>
      </c>
      <c r="Q1803" s="295" t="s">
        <v>404</v>
      </c>
      <c r="R1803" s="296">
        <v>0</v>
      </c>
      <c r="S1803" s="365">
        <v>2.5354936412058979E-4</v>
      </c>
      <c r="T1803" s="365">
        <v>1.526327099871649E-3</v>
      </c>
      <c r="U1803" s="365">
        <v>0.16611731793395473</v>
      </c>
      <c r="V1803" s="366"/>
      <c r="W1803" s="295"/>
      <c r="X1803" s="295"/>
      <c r="Y1803" s="295"/>
      <c r="Z1803" s="313"/>
      <c r="AA1803" s="313"/>
      <c r="AB1803" s="301"/>
      <c r="AC1803" s="295"/>
    </row>
    <row r="1804" spans="1:29" ht="15">
      <c r="A1804" s="247" t="s">
        <v>11520</v>
      </c>
      <c r="B1804" s="287" t="s">
        <v>11521</v>
      </c>
      <c r="C1804" s="287" t="s">
        <v>5489</v>
      </c>
      <c r="D1804" s="305">
        <v>2</v>
      </c>
      <c r="E1804" s="287" t="s">
        <v>18</v>
      </c>
      <c r="F1804" s="362">
        <v>43707</v>
      </c>
      <c r="G1804" s="363" t="s">
        <v>8910</v>
      </c>
      <c r="H1804" s="363" t="s">
        <v>1042</v>
      </c>
      <c r="I1804" s="364">
        <v>24.748239999999999</v>
      </c>
      <c r="J1804" s="364">
        <v>1</v>
      </c>
      <c r="K1804" s="363" t="s">
        <v>438</v>
      </c>
      <c r="L1804" s="292">
        <v>193.07</v>
      </c>
      <c r="M1804" s="293" t="s">
        <v>1043</v>
      </c>
      <c r="N1804" s="293" t="s">
        <v>1044</v>
      </c>
      <c r="O1804" s="294" t="s">
        <v>12</v>
      </c>
      <c r="P1804" s="295">
        <v>-30.689972000000001</v>
      </c>
      <c r="Q1804" s="295" t="s">
        <v>484</v>
      </c>
      <c r="R1804" s="296">
        <v>0</v>
      </c>
      <c r="S1804" s="365">
        <v>1.9342567043272794E-4</v>
      </c>
      <c r="T1804" s="365">
        <v>3.6221327491062628E-4</v>
      </c>
      <c r="U1804" s="365">
        <v>0.53401044034196277</v>
      </c>
      <c r="V1804" s="366"/>
      <c r="W1804" s="295"/>
      <c r="X1804" s="295"/>
      <c r="Y1804" s="295"/>
      <c r="Z1804" s="313"/>
      <c r="AA1804" s="313"/>
      <c r="AB1804" s="301"/>
      <c r="AC1804" s="295"/>
    </row>
    <row r="1805" spans="1:29" ht="15">
      <c r="A1805" s="247" t="s">
        <v>176</v>
      </c>
      <c r="B1805" s="287" t="s">
        <v>11522</v>
      </c>
      <c r="C1805" s="287" t="s">
        <v>5491</v>
      </c>
      <c r="D1805" s="305">
        <v>3</v>
      </c>
      <c r="E1805" s="287" t="s">
        <v>18</v>
      </c>
      <c r="F1805" s="362">
        <v>43707</v>
      </c>
      <c r="G1805" s="363" t="s">
        <v>8910</v>
      </c>
      <c r="H1805" s="363" t="s">
        <v>444</v>
      </c>
      <c r="I1805" s="364">
        <v>14.35439</v>
      </c>
      <c r="J1805" s="364">
        <v>3</v>
      </c>
      <c r="K1805" s="363" t="s">
        <v>438</v>
      </c>
      <c r="L1805" s="292">
        <v>284.51</v>
      </c>
      <c r="M1805" s="293" t="s">
        <v>445</v>
      </c>
      <c r="N1805" s="293" t="s">
        <v>446</v>
      </c>
      <c r="O1805" s="294" t="s">
        <v>12</v>
      </c>
      <c r="P1805" s="295">
        <v>-4.8015714000000003</v>
      </c>
      <c r="Q1805" s="295" t="s">
        <v>447</v>
      </c>
      <c r="R1805" s="296">
        <v>0</v>
      </c>
      <c r="S1805" s="365">
        <v>1.0741791178560984E-2</v>
      </c>
      <c r="T1805" s="365">
        <v>5.8349094740275586E-3</v>
      </c>
      <c r="U1805" s="365">
        <v>1.8409524991561592</v>
      </c>
      <c r="V1805" s="366"/>
      <c r="W1805" s="295"/>
      <c r="X1805" s="295"/>
      <c r="Y1805" s="295"/>
      <c r="Z1805" s="313"/>
      <c r="AA1805" s="313"/>
      <c r="AB1805" s="301"/>
      <c r="AC1805" s="295"/>
    </row>
    <row r="1806" spans="1:29" ht="15">
      <c r="A1806" s="247" t="s">
        <v>176</v>
      </c>
      <c r="B1806" s="287" t="s">
        <v>11523</v>
      </c>
      <c r="C1806" s="287" t="s">
        <v>5493</v>
      </c>
      <c r="D1806" s="305">
        <v>4</v>
      </c>
      <c r="E1806" s="287" t="s">
        <v>18</v>
      </c>
      <c r="F1806" s="362">
        <v>43707</v>
      </c>
      <c r="G1806" s="363" t="s">
        <v>8910</v>
      </c>
      <c r="H1806" s="363" t="s">
        <v>474</v>
      </c>
      <c r="I1806" s="364">
        <v>21.904530000000001</v>
      </c>
      <c r="J1806" s="364">
        <v>5</v>
      </c>
      <c r="K1806" s="363" t="s">
        <v>438</v>
      </c>
      <c r="L1806" s="292">
        <v>183.11</v>
      </c>
      <c r="M1806" s="293" t="s">
        <v>475</v>
      </c>
      <c r="N1806" s="293" t="s">
        <v>476</v>
      </c>
      <c r="O1806" s="294" t="s">
        <v>12</v>
      </c>
      <c r="P1806" s="295">
        <v>-12.421082999999999</v>
      </c>
      <c r="Q1806" s="295" t="s">
        <v>447</v>
      </c>
      <c r="R1806" s="296">
        <v>0</v>
      </c>
      <c r="S1806" s="365">
        <v>4.2679472250162193E-4</v>
      </c>
      <c r="T1806" s="365">
        <v>5.3954481151685327E-4</v>
      </c>
      <c r="U1806" s="365">
        <v>0.79102738714463672</v>
      </c>
      <c r="V1806" s="366"/>
      <c r="W1806" s="295"/>
      <c r="X1806" s="295"/>
      <c r="Y1806" s="295"/>
      <c r="Z1806" s="313"/>
      <c r="AA1806" s="313"/>
      <c r="AB1806" s="301"/>
      <c r="AC1806" s="295"/>
    </row>
    <row r="1807" spans="1:29" ht="15">
      <c r="A1807" s="247" t="s">
        <v>176</v>
      </c>
      <c r="B1807" s="287" t="s">
        <v>11524</v>
      </c>
      <c r="C1807" s="287" t="s">
        <v>5495</v>
      </c>
      <c r="D1807" s="305">
        <v>5</v>
      </c>
      <c r="E1807" s="287" t="s">
        <v>18</v>
      </c>
      <c r="F1807" s="362">
        <v>43707</v>
      </c>
      <c r="G1807" s="363" t="s">
        <v>8910</v>
      </c>
      <c r="H1807" s="363" t="s">
        <v>1256</v>
      </c>
      <c r="I1807" s="364">
        <v>13.292730000000001</v>
      </c>
      <c r="J1807" s="364">
        <v>47</v>
      </c>
      <c r="K1807" s="363" t="s">
        <v>438</v>
      </c>
      <c r="L1807" s="292">
        <v>1190.53</v>
      </c>
      <c r="M1807" s="293" t="s">
        <v>1257</v>
      </c>
      <c r="N1807" s="293" t="s">
        <v>1258</v>
      </c>
      <c r="O1807" s="294" t="s">
        <v>12</v>
      </c>
      <c r="P1807" s="295">
        <v>-2.2713779999999999</v>
      </c>
      <c r="Q1807" s="295" t="s">
        <v>408</v>
      </c>
      <c r="R1807" s="296">
        <v>0</v>
      </c>
      <c r="S1807" s="365">
        <v>2.0068260386594997E-2</v>
      </c>
      <c r="T1807" s="365">
        <v>1.4624581201610583E-2</v>
      </c>
      <c r="U1807" s="365">
        <v>1.3722280392128363</v>
      </c>
      <c r="V1807" s="366"/>
      <c r="W1807" s="295"/>
      <c r="X1807" s="295"/>
      <c r="Y1807" s="295"/>
      <c r="Z1807" s="313"/>
      <c r="AA1807" s="313"/>
      <c r="AB1807" s="301"/>
      <c r="AC1807" s="295"/>
    </row>
    <row r="1808" spans="1:29" ht="15">
      <c r="A1808" s="247" t="s">
        <v>176</v>
      </c>
      <c r="B1808" s="287" t="s">
        <v>11525</v>
      </c>
      <c r="C1808" s="287" t="s">
        <v>5497</v>
      </c>
      <c r="D1808" s="305">
        <v>6</v>
      </c>
      <c r="E1808" s="287" t="s">
        <v>18</v>
      </c>
      <c r="F1808" s="362">
        <v>43707</v>
      </c>
      <c r="G1808" s="363" t="s">
        <v>8910</v>
      </c>
      <c r="H1808" s="363" t="s">
        <v>1263</v>
      </c>
      <c r="I1808" s="364">
        <v>12.3795</v>
      </c>
      <c r="J1808" s="364">
        <v>4</v>
      </c>
      <c r="K1808" s="363" t="s">
        <v>438</v>
      </c>
      <c r="L1808" s="292">
        <v>206.56</v>
      </c>
      <c r="M1808" s="293" t="s">
        <v>1264</v>
      </c>
      <c r="N1808" s="293" t="s">
        <v>1265</v>
      </c>
      <c r="O1808" s="294" t="s">
        <v>12</v>
      </c>
      <c r="P1808" s="295">
        <v>1.6935825</v>
      </c>
      <c r="Q1808" s="295" t="s">
        <v>408</v>
      </c>
      <c r="R1808" s="296">
        <v>0</v>
      </c>
      <c r="S1808" s="365">
        <v>5.7930873587477194E-5</v>
      </c>
      <c r="T1808" s="365">
        <v>7.4872745302430397E-4</v>
      </c>
      <c r="U1808" s="365">
        <v>7.7372444877611204E-2</v>
      </c>
      <c r="V1808" s="366"/>
      <c r="W1808" s="295"/>
      <c r="X1808" s="295"/>
      <c r="Y1808" s="295"/>
      <c r="Z1808" s="313"/>
      <c r="AA1808" s="313"/>
      <c r="AB1808" s="301"/>
      <c r="AC1808" s="295"/>
    </row>
    <row r="1809" spans="1:29" ht="15">
      <c r="A1809" s="247" t="s">
        <v>176</v>
      </c>
      <c r="B1809" s="287" t="s">
        <v>11526</v>
      </c>
      <c r="C1809" s="287" t="s">
        <v>5499</v>
      </c>
      <c r="D1809" s="305">
        <v>7</v>
      </c>
      <c r="E1809" s="287" t="s">
        <v>18</v>
      </c>
      <c r="F1809" s="362">
        <v>43707</v>
      </c>
      <c r="G1809" s="363" t="s">
        <v>8910</v>
      </c>
      <c r="H1809" s="363" t="s">
        <v>518</v>
      </c>
      <c r="I1809" s="364">
        <v>21.729759999999999</v>
      </c>
      <c r="J1809" s="364">
        <v>13</v>
      </c>
      <c r="K1809" s="363" t="s">
        <v>438</v>
      </c>
      <c r="L1809" s="292">
        <v>226.62</v>
      </c>
      <c r="M1809" s="293" t="s">
        <v>519</v>
      </c>
      <c r="N1809" s="293" t="s">
        <v>520</v>
      </c>
      <c r="O1809" s="294" t="s">
        <v>12</v>
      </c>
      <c r="P1809" s="295">
        <v>-17.125623999999998</v>
      </c>
      <c r="Q1809" s="295" t="s">
        <v>280</v>
      </c>
      <c r="R1809" s="296">
        <v>0</v>
      </c>
      <c r="S1809" s="365">
        <v>7.0342283760744856E-4</v>
      </c>
      <c r="T1809" s="365">
        <v>5.0006115724765825E-4</v>
      </c>
      <c r="U1809" s="365">
        <v>1.4066736186411579</v>
      </c>
      <c r="V1809" s="366"/>
      <c r="W1809" s="295"/>
      <c r="X1809" s="295"/>
      <c r="Y1809" s="295"/>
      <c r="Z1809" s="313"/>
      <c r="AA1809" s="313"/>
      <c r="AB1809" s="301"/>
      <c r="AC1809" s="295"/>
    </row>
    <row r="1810" spans="1:29" ht="15">
      <c r="A1810" s="247" t="s">
        <v>176</v>
      </c>
      <c r="B1810" s="287" t="s">
        <v>9685</v>
      </c>
      <c r="C1810" s="287" t="s">
        <v>5501</v>
      </c>
      <c r="D1810" s="305">
        <v>8</v>
      </c>
      <c r="E1810" s="287" t="s">
        <v>18</v>
      </c>
      <c r="F1810" s="362">
        <v>43707</v>
      </c>
      <c r="G1810" s="363" t="s">
        <v>8910</v>
      </c>
      <c r="H1810" s="363" t="s">
        <v>1562</v>
      </c>
      <c r="I1810" s="364">
        <v>24.218489999999999</v>
      </c>
      <c r="J1810" s="364">
        <v>28</v>
      </c>
      <c r="K1810" s="363" t="s">
        <v>438</v>
      </c>
      <c r="L1810" s="292">
        <v>169.84</v>
      </c>
      <c r="M1810" s="293" t="s">
        <v>1563</v>
      </c>
      <c r="N1810" s="293" t="s">
        <v>1564</v>
      </c>
      <c r="O1810" s="294" t="s">
        <v>12</v>
      </c>
      <c r="P1810" s="295">
        <v>1.9937514999999999</v>
      </c>
      <c r="Q1810" s="295" t="s">
        <v>399</v>
      </c>
      <c r="R1810" s="296">
        <v>0</v>
      </c>
      <c r="S1810" s="365">
        <v>1.1624693683715899E-3</v>
      </c>
      <c r="T1810" s="365">
        <v>3.0367271866270779E-3</v>
      </c>
      <c r="U1810" s="365">
        <v>0.38280335931748805</v>
      </c>
      <c r="V1810" s="366"/>
      <c r="W1810" s="295"/>
      <c r="X1810" s="295"/>
      <c r="Y1810" s="295"/>
      <c r="Z1810" s="313"/>
      <c r="AA1810" s="313"/>
      <c r="AB1810" s="301"/>
      <c r="AC1810" s="295"/>
    </row>
    <row r="1811" spans="1:29" ht="15">
      <c r="A1811" s="247" t="s">
        <v>176</v>
      </c>
      <c r="B1811" s="287" t="s">
        <v>9686</v>
      </c>
      <c r="C1811" s="287" t="s">
        <v>5503</v>
      </c>
      <c r="D1811" s="305">
        <v>9</v>
      </c>
      <c r="E1811" s="287" t="s">
        <v>18</v>
      </c>
      <c r="F1811" s="362">
        <v>43707</v>
      </c>
      <c r="G1811" s="363" t="s">
        <v>8910</v>
      </c>
      <c r="H1811" s="363" t="s">
        <v>1282</v>
      </c>
      <c r="I1811" s="364">
        <v>15.73085</v>
      </c>
      <c r="J1811" s="364">
        <v>32</v>
      </c>
      <c r="K1811" s="363" t="s">
        <v>438</v>
      </c>
      <c r="L1811" s="292">
        <v>219.75</v>
      </c>
      <c r="M1811" s="293" t="s">
        <v>1283</v>
      </c>
      <c r="N1811" s="293" t="s">
        <v>1284</v>
      </c>
      <c r="O1811" s="294" t="s">
        <v>12</v>
      </c>
      <c r="P1811" s="295">
        <v>-7.5981854999999996</v>
      </c>
      <c r="Q1811" s="295" t="s">
        <v>408</v>
      </c>
      <c r="R1811" s="296">
        <v>0</v>
      </c>
      <c r="S1811" s="365">
        <v>2.4689777176293295E-3</v>
      </c>
      <c r="T1811" s="365">
        <v>1.8540181993720766E-3</v>
      </c>
      <c r="U1811" s="365">
        <v>1.3316901195821751</v>
      </c>
      <c r="V1811" s="366"/>
      <c r="W1811" s="295"/>
      <c r="X1811" s="295"/>
      <c r="Y1811" s="295"/>
      <c r="Z1811" s="313"/>
      <c r="AA1811" s="313"/>
      <c r="AB1811" s="301"/>
      <c r="AC1811" s="295"/>
    </row>
    <row r="1812" spans="1:29" ht="15">
      <c r="A1812" s="247" t="s">
        <v>176</v>
      </c>
      <c r="B1812" s="287" t="s">
        <v>11527</v>
      </c>
      <c r="C1812" s="287" t="s">
        <v>5505</v>
      </c>
      <c r="D1812" s="305">
        <v>10</v>
      </c>
      <c r="E1812" s="287" t="s">
        <v>18</v>
      </c>
      <c r="F1812" s="362">
        <v>43707</v>
      </c>
      <c r="G1812" s="363" t="s">
        <v>8910</v>
      </c>
      <c r="H1812" s="363" t="s">
        <v>2414</v>
      </c>
      <c r="I1812" s="364">
        <v>35.868079999999999</v>
      </c>
      <c r="J1812" s="364">
        <v>28</v>
      </c>
      <c r="K1812" s="363" t="s">
        <v>438</v>
      </c>
      <c r="L1812" s="292">
        <v>119.16</v>
      </c>
      <c r="M1812" s="293" t="s">
        <v>2415</v>
      </c>
      <c r="N1812" s="293" t="s">
        <v>2416</v>
      </c>
      <c r="O1812" s="294" t="s">
        <v>12</v>
      </c>
      <c r="P1812" s="295">
        <v>9.0110779999999995</v>
      </c>
      <c r="Q1812" s="295" t="s">
        <v>280</v>
      </c>
      <c r="R1812" s="296">
        <v>0</v>
      </c>
      <c r="S1812" s="365">
        <v>7.0410089190929895E-5</v>
      </c>
      <c r="T1812" s="365">
        <v>5.6684168806591718E-4</v>
      </c>
      <c r="U1812" s="365">
        <v>0.12421473344907195</v>
      </c>
      <c r="V1812" s="366"/>
      <c r="W1812" s="295"/>
      <c r="X1812" s="295"/>
      <c r="Y1812" s="295"/>
      <c r="Z1812" s="313"/>
      <c r="AA1812" s="313"/>
      <c r="AB1812" s="301"/>
      <c r="AC1812" s="295"/>
    </row>
    <row r="1813" spans="1:29" ht="15">
      <c r="A1813" s="247" t="s">
        <v>176</v>
      </c>
      <c r="B1813" s="287" t="s">
        <v>11528</v>
      </c>
      <c r="C1813" s="287" t="s">
        <v>5507</v>
      </c>
      <c r="D1813" s="305">
        <v>11</v>
      </c>
      <c r="E1813" s="287" t="s">
        <v>18</v>
      </c>
      <c r="F1813" s="362">
        <v>43707</v>
      </c>
      <c r="G1813" s="363" t="s">
        <v>8910</v>
      </c>
      <c r="H1813" s="363" t="s">
        <v>1302</v>
      </c>
      <c r="I1813" s="364">
        <v>14.484769999999999</v>
      </c>
      <c r="J1813" s="364">
        <v>9</v>
      </c>
      <c r="K1813" s="363" t="s">
        <v>438</v>
      </c>
      <c r="L1813" s="292">
        <v>68.48</v>
      </c>
      <c r="M1813" s="293" t="s">
        <v>1303</v>
      </c>
      <c r="N1813" s="293" t="s">
        <v>1304</v>
      </c>
      <c r="O1813" s="294" t="s">
        <v>12</v>
      </c>
      <c r="P1813" s="295">
        <v>-7.3467729999999998</v>
      </c>
      <c r="Q1813" s="295" t="s">
        <v>484</v>
      </c>
      <c r="R1813" s="296">
        <v>0</v>
      </c>
      <c r="S1813" s="365">
        <v>8.4267992014245663E-5</v>
      </c>
      <c r="T1813" s="365">
        <v>7.9492441110533773E-4</v>
      </c>
      <c r="U1813" s="365">
        <v>0.10600755346923051</v>
      </c>
      <c r="V1813" s="366"/>
      <c r="W1813" s="295"/>
      <c r="X1813" s="295"/>
      <c r="Y1813" s="295"/>
      <c r="Z1813" s="313"/>
      <c r="AA1813" s="313"/>
      <c r="AB1813" s="301"/>
      <c r="AC1813" s="295"/>
    </row>
    <row r="1814" spans="1:29" ht="15">
      <c r="A1814" s="247" t="s">
        <v>176</v>
      </c>
      <c r="B1814" s="287" t="s">
        <v>11529</v>
      </c>
      <c r="C1814" s="287" t="s">
        <v>5509</v>
      </c>
      <c r="D1814" s="305">
        <v>12</v>
      </c>
      <c r="E1814" s="287" t="s">
        <v>18</v>
      </c>
      <c r="F1814" s="362">
        <v>43707</v>
      </c>
      <c r="G1814" s="363" t="s">
        <v>8910</v>
      </c>
      <c r="H1814" s="363" t="s">
        <v>4144</v>
      </c>
      <c r="I1814" s="364">
        <v>15.31362</v>
      </c>
      <c r="J1814" s="364">
        <v>55</v>
      </c>
      <c r="K1814" s="363" t="s">
        <v>438</v>
      </c>
      <c r="L1814" s="292">
        <v>61.39</v>
      </c>
      <c r="M1814" s="293" t="s">
        <v>4145</v>
      </c>
      <c r="N1814" s="293" t="s">
        <v>4146</v>
      </c>
      <c r="O1814" s="294" t="s">
        <v>12</v>
      </c>
      <c r="P1814" s="295">
        <v>-5.756831</v>
      </c>
      <c r="Q1814" s="295" t="s">
        <v>404</v>
      </c>
      <c r="R1814" s="296">
        <v>0</v>
      </c>
      <c r="S1814" s="365">
        <v>1.6244057817880052E-3</v>
      </c>
      <c r="T1814" s="365">
        <v>1.4461427816837085E-3</v>
      </c>
      <c r="U1814" s="365">
        <v>1.1232679112755031</v>
      </c>
      <c r="V1814" s="366"/>
      <c r="W1814" s="295"/>
      <c r="X1814" s="295"/>
      <c r="Y1814" s="295"/>
      <c r="Z1814" s="313"/>
      <c r="AA1814" s="313"/>
      <c r="AB1814" s="301"/>
      <c r="AC1814" s="295"/>
    </row>
    <row r="1815" spans="1:29" ht="15">
      <c r="A1815" s="247" t="s">
        <v>176</v>
      </c>
      <c r="B1815" s="287" t="s">
        <v>11530</v>
      </c>
      <c r="C1815" s="287" t="s">
        <v>5511</v>
      </c>
      <c r="D1815" s="305">
        <v>13</v>
      </c>
      <c r="E1815" s="287" t="s">
        <v>18</v>
      </c>
      <c r="F1815" s="362">
        <v>43707</v>
      </c>
      <c r="G1815" s="363" t="s">
        <v>8910</v>
      </c>
      <c r="H1815" s="363" t="s">
        <v>1326</v>
      </c>
      <c r="I1815" s="364">
        <v>22.14921</v>
      </c>
      <c r="J1815" s="364">
        <v>14</v>
      </c>
      <c r="K1815" s="363" t="s">
        <v>438</v>
      </c>
      <c r="L1815" s="292">
        <v>75.39</v>
      </c>
      <c r="M1815" s="293" t="s">
        <v>1327</v>
      </c>
      <c r="N1815" s="293" t="s">
        <v>1328</v>
      </c>
      <c r="O1815" s="294" t="s">
        <v>12</v>
      </c>
      <c r="P1815" s="295">
        <v>-2.7602196000000001</v>
      </c>
      <c r="Q1815" s="295" t="s">
        <v>408</v>
      </c>
      <c r="R1815" s="296">
        <v>0</v>
      </c>
      <c r="S1815" s="365">
        <v>2.0730141363089691E-4</v>
      </c>
      <c r="T1815" s="365">
        <v>6.2894656476492972E-4</v>
      </c>
      <c r="U1815" s="365">
        <v>0.32960099513124186</v>
      </c>
      <c r="V1815" s="366"/>
      <c r="W1815" s="295"/>
      <c r="X1815" s="295"/>
      <c r="Y1815" s="295"/>
      <c r="Z1815" s="313"/>
      <c r="AA1815" s="313"/>
      <c r="AB1815" s="301"/>
      <c r="AC1815" s="295"/>
    </row>
    <row r="1816" spans="1:29" ht="15">
      <c r="A1816" s="247" t="s">
        <v>176</v>
      </c>
      <c r="B1816" s="287" t="s">
        <v>11531</v>
      </c>
      <c r="C1816" s="287" t="s">
        <v>5513</v>
      </c>
      <c r="D1816" s="305">
        <v>14</v>
      </c>
      <c r="E1816" s="287" t="s">
        <v>18</v>
      </c>
      <c r="F1816" s="362">
        <v>43707</v>
      </c>
      <c r="G1816" s="363" t="s">
        <v>8910</v>
      </c>
      <c r="H1816" s="363" t="s">
        <v>2034</v>
      </c>
      <c r="I1816" s="364">
        <v>14.611409999999999</v>
      </c>
      <c r="J1816" s="364">
        <v>6</v>
      </c>
      <c r="K1816" s="363" t="s">
        <v>438</v>
      </c>
      <c r="L1816" s="292">
        <v>294.76</v>
      </c>
      <c r="M1816" s="293" t="s">
        <v>2035</v>
      </c>
      <c r="N1816" s="293" t="s">
        <v>2036</v>
      </c>
      <c r="O1816" s="294" t="s">
        <v>12</v>
      </c>
      <c r="P1816" s="295">
        <v>6.9404599999999999</v>
      </c>
      <c r="Q1816" s="295" t="s">
        <v>399</v>
      </c>
      <c r="R1816" s="296">
        <v>0</v>
      </c>
      <c r="S1816" s="365">
        <v>5.9442609875344785E-3</v>
      </c>
      <c r="T1816" s="365">
        <v>5.1020239344709934E-3</v>
      </c>
      <c r="U1816" s="365">
        <v>1.1650790086210783</v>
      </c>
      <c r="V1816" s="366"/>
      <c r="W1816" s="295"/>
      <c r="X1816" s="295"/>
      <c r="Y1816" s="295"/>
      <c r="Z1816" s="313"/>
      <c r="AA1816" s="313"/>
      <c r="AB1816" s="301"/>
      <c r="AC1816" s="295"/>
    </row>
    <row r="1817" spans="1:29" ht="15">
      <c r="A1817" s="247" t="s">
        <v>176</v>
      </c>
      <c r="B1817" s="287" t="s">
        <v>9687</v>
      </c>
      <c r="C1817" s="287" t="s">
        <v>5516</v>
      </c>
      <c r="D1817" s="305">
        <v>15</v>
      </c>
      <c r="E1817" s="287" t="s">
        <v>18</v>
      </c>
      <c r="F1817" s="362">
        <v>43707</v>
      </c>
      <c r="G1817" s="363" t="s">
        <v>8910</v>
      </c>
      <c r="H1817" s="363" t="s">
        <v>9307</v>
      </c>
      <c r="I1817" s="364">
        <v>15.767469999999999</v>
      </c>
      <c r="J1817" s="364">
        <v>145</v>
      </c>
      <c r="K1817" s="363" t="s">
        <v>438</v>
      </c>
      <c r="L1817" s="292">
        <v>149.27000000000001</v>
      </c>
      <c r="M1817" s="293" t="s">
        <v>8415</v>
      </c>
      <c r="N1817" s="293" t="s">
        <v>9308</v>
      </c>
      <c r="O1817" s="294" t="s">
        <v>12</v>
      </c>
      <c r="P1817" s="295">
        <v>-8.9817049999999998</v>
      </c>
      <c r="Q1817" s="295" t="s">
        <v>408</v>
      </c>
      <c r="R1817" s="296">
        <v>0</v>
      </c>
      <c r="S1817" s="365">
        <v>6.300154519652745E-4</v>
      </c>
      <c r="T1817" s="365">
        <v>8.712193789907457E-4</v>
      </c>
      <c r="U1817" s="365">
        <v>0.723142146694566</v>
      </c>
      <c r="V1817" s="366"/>
      <c r="W1817" s="295"/>
      <c r="X1817" s="295"/>
      <c r="Y1817" s="295"/>
      <c r="Z1817" s="313"/>
      <c r="AA1817" s="313"/>
      <c r="AB1817" s="301"/>
      <c r="AC1817" s="295"/>
    </row>
    <row r="1818" spans="1:29" ht="15">
      <c r="A1818" s="247" t="s">
        <v>176</v>
      </c>
      <c r="B1818" s="287" t="s">
        <v>11532</v>
      </c>
      <c r="C1818" s="287" t="s">
        <v>5518</v>
      </c>
      <c r="D1818" s="305">
        <v>16</v>
      </c>
      <c r="E1818" s="287" t="s">
        <v>18</v>
      </c>
      <c r="F1818" s="362">
        <v>43707</v>
      </c>
      <c r="G1818" s="363" t="s">
        <v>8910</v>
      </c>
      <c r="H1818" s="363" t="s">
        <v>3034</v>
      </c>
      <c r="I1818" s="364">
        <v>12.67939</v>
      </c>
      <c r="J1818" s="364">
        <v>2</v>
      </c>
      <c r="K1818" s="363" t="s">
        <v>438</v>
      </c>
      <c r="L1818" s="292">
        <v>137.26</v>
      </c>
      <c r="M1818" s="293" t="s">
        <v>3035</v>
      </c>
      <c r="N1818" s="293" t="s">
        <v>3036</v>
      </c>
      <c r="O1818" s="294" t="s">
        <v>12</v>
      </c>
      <c r="P1818" s="295">
        <v>-4.0206966</v>
      </c>
      <c r="Q1818" s="295" t="s">
        <v>395</v>
      </c>
      <c r="R1818" s="296">
        <v>0</v>
      </c>
      <c r="S1818" s="365">
        <v>5.9882196444361706E-3</v>
      </c>
      <c r="T1818" s="365">
        <v>9.7317324571355307E-3</v>
      </c>
      <c r="U1818" s="365">
        <v>0.61532925106726188</v>
      </c>
      <c r="V1818" s="366"/>
      <c r="W1818" s="295"/>
      <c r="X1818" s="295"/>
      <c r="Y1818" s="295"/>
      <c r="Z1818" s="313"/>
      <c r="AA1818" s="313"/>
      <c r="AB1818" s="301"/>
      <c r="AC1818" s="295"/>
    </row>
    <row r="1819" spans="1:29" ht="15">
      <c r="A1819" s="247" t="s">
        <v>176</v>
      </c>
      <c r="B1819" s="287" t="s">
        <v>11533</v>
      </c>
      <c r="C1819" s="287" t="s">
        <v>5520</v>
      </c>
      <c r="D1819" s="305">
        <v>17</v>
      </c>
      <c r="E1819" s="287" t="s">
        <v>18</v>
      </c>
      <c r="F1819" s="362">
        <v>43707</v>
      </c>
      <c r="G1819" s="363" t="s">
        <v>8910</v>
      </c>
      <c r="H1819" s="363" t="s">
        <v>1095</v>
      </c>
      <c r="I1819" s="364">
        <v>21.4085</v>
      </c>
      <c r="J1819" s="364">
        <v>55</v>
      </c>
      <c r="K1819" s="363" t="s">
        <v>438</v>
      </c>
      <c r="L1819" s="292">
        <v>221.84</v>
      </c>
      <c r="M1819" s="293" t="s">
        <v>1096</v>
      </c>
      <c r="N1819" s="293" t="s">
        <v>1097</v>
      </c>
      <c r="O1819" s="294" t="s">
        <v>12</v>
      </c>
      <c r="P1819" s="295">
        <v>4.2236330000000004</v>
      </c>
      <c r="Q1819" s="295" t="s">
        <v>408</v>
      </c>
      <c r="R1819" s="296">
        <v>0</v>
      </c>
      <c r="S1819" s="365">
        <v>2.6498506546759081E-3</v>
      </c>
      <c r="T1819" s="365">
        <v>1.8718010622353273E-3</v>
      </c>
      <c r="U1819" s="365">
        <v>1.4156689554986279</v>
      </c>
      <c r="V1819" s="366"/>
      <c r="W1819" s="295"/>
      <c r="X1819" s="295"/>
      <c r="Y1819" s="295"/>
      <c r="Z1819" s="313"/>
      <c r="AA1819" s="313"/>
      <c r="AB1819" s="301"/>
      <c r="AC1819" s="295"/>
    </row>
    <row r="1820" spans="1:29" ht="15">
      <c r="A1820" s="247" t="s">
        <v>176</v>
      </c>
      <c r="B1820" s="287" t="s">
        <v>11534</v>
      </c>
      <c r="C1820" s="287" t="s">
        <v>5522</v>
      </c>
      <c r="D1820" s="305">
        <v>18</v>
      </c>
      <c r="E1820" s="287" t="s">
        <v>18</v>
      </c>
      <c r="F1820" s="362">
        <v>43707</v>
      </c>
      <c r="G1820" s="363" t="s">
        <v>8910</v>
      </c>
      <c r="H1820" s="363" t="s">
        <v>1352</v>
      </c>
      <c r="I1820" s="364">
        <v>22.667929999999998</v>
      </c>
      <c r="J1820" s="364">
        <v>28</v>
      </c>
      <c r="K1820" s="363" t="s">
        <v>438</v>
      </c>
      <c r="L1820" s="292">
        <v>93.68</v>
      </c>
      <c r="M1820" s="293" t="s">
        <v>1353</v>
      </c>
      <c r="N1820" s="293" t="s">
        <v>1354</v>
      </c>
      <c r="O1820" s="294" t="s">
        <v>12</v>
      </c>
      <c r="P1820" s="295">
        <v>1.2756704999999999</v>
      </c>
      <c r="Q1820" s="295" t="s">
        <v>447</v>
      </c>
      <c r="R1820" s="296">
        <v>0</v>
      </c>
      <c r="S1820" s="365">
        <v>1.7911677175796949E-3</v>
      </c>
      <c r="T1820" s="365">
        <v>1.1669131376765894E-3</v>
      </c>
      <c r="U1820" s="365">
        <v>1.5349623375961321</v>
      </c>
      <c r="V1820" s="366"/>
      <c r="W1820" s="295"/>
      <c r="X1820" s="295"/>
      <c r="Y1820" s="295"/>
      <c r="Z1820" s="313"/>
      <c r="AA1820" s="313"/>
      <c r="AB1820" s="301"/>
      <c r="AC1820" s="295"/>
    </row>
    <row r="1821" spans="1:29" ht="15">
      <c r="A1821" s="247" t="s">
        <v>176</v>
      </c>
      <c r="B1821" s="287" t="s">
        <v>11535</v>
      </c>
      <c r="C1821" s="287" t="s">
        <v>5524</v>
      </c>
      <c r="D1821" s="305">
        <v>19</v>
      </c>
      <c r="E1821" s="287" t="s">
        <v>18</v>
      </c>
      <c r="F1821" s="362">
        <v>43707</v>
      </c>
      <c r="G1821" s="363" t="s">
        <v>8910</v>
      </c>
      <c r="H1821" s="363" t="s">
        <v>9574</v>
      </c>
      <c r="I1821" s="364">
        <v>21.26088</v>
      </c>
      <c r="J1821" s="364">
        <v>4</v>
      </c>
      <c r="K1821" s="363" t="s">
        <v>438</v>
      </c>
      <c r="L1821" s="292">
        <v>71.099999999999994</v>
      </c>
      <c r="M1821" s="293" t="s">
        <v>8456</v>
      </c>
      <c r="N1821" s="293" t="s">
        <v>9575</v>
      </c>
      <c r="O1821" s="294" t="s">
        <v>12</v>
      </c>
      <c r="P1821" s="295">
        <v>-6.8762302000000002</v>
      </c>
      <c r="Q1821" s="295" t="s">
        <v>399</v>
      </c>
      <c r="R1821" s="296">
        <v>0</v>
      </c>
      <c r="S1821" s="365">
        <v>2.8578566362725475E-4</v>
      </c>
      <c r="T1821" s="365">
        <v>4.975055428289364E-4</v>
      </c>
      <c r="U1821" s="365">
        <v>0.57443714496567944</v>
      </c>
      <c r="V1821" s="366"/>
      <c r="W1821" s="295"/>
      <c r="X1821" s="295"/>
      <c r="Y1821" s="295"/>
      <c r="Z1821" s="313"/>
      <c r="AA1821" s="313"/>
      <c r="AB1821" s="301"/>
      <c r="AC1821" s="295"/>
    </row>
    <row r="1822" spans="1:29" ht="15">
      <c r="A1822" s="247" t="s">
        <v>176</v>
      </c>
      <c r="B1822" s="287" t="s">
        <v>11536</v>
      </c>
      <c r="C1822" s="287" t="s">
        <v>5526</v>
      </c>
      <c r="D1822" s="305">
        <v>20</v>
      </c>
      <c r="E1822" s="287" t="s">
        <v>18</v>
      </c>
      <c r="F1822" s="362">
        <v>43707</v>
      </c>
      <c r="G1822" s="363" t="s">
        <v>8910</v>
      </c>
      <c r="H1822" s="363" t="s">
        <v>1357</v>
      </c>
      <c r="I1822" s="364">
        <v>16.942029999999999</v>
      </c>
      <c r="J1822" s="364">
        <v>5</v>
      </c>
      <c r="K1822" s="363" t="s">
        <v>438</v>
      </c>
      <c r="L1822" s="292">
        <v>185.67</v>
      </c>
      <c r="M1822" s="293" t="s">
        <v>1358</v>
      </c>
      <c r="N1822" s="293" t="s">
        <v>1359</v>
      </c>
      <c r="O1822" s="294" t="s">
        <v>12</v>
      </c>
      <c r="P1822" s="295">
        <v>-4.4071436000000004</v>
      </c>
      <c r="Q1822" s="295" t="s">
        <v>280</v>
      </c>
      <c r="R1822" s="296">
        <v>0</v>
      </c>
      <c r="S1822" s="365">
        <v>3.3419348285993973E-2</v>
      </c>
      <c r="T1822" s="365">
        <v>1.8080584618534516E-2</v>
      </c>
      <c r="U1822" s="365">
        <v>1.8483555145520902</v>
      </c>
      <c r="V1822" s="366"/>
      <c r="W1822" s="295"/>
      <c r="X1822" s="295"/>
      <c r="Y1822" s="295"/>
      <c r="Z1822" s="313"/>
      <c r="AA1822" s="313"/>
      <c r="AB1822" s="301"/>
      <c r="AC1822" s="295"/>
    </row>
    <row r="1823" spans="1:29" ht="15">
      <c r="A1823" s="247" t="s">
        <v>176</v>
      </c>
      <c r="B1823" s="287" t="s">
        <v>11537</v>
      </c>
      <c r="C1823" s="287" t="s">
        <v>5528</v>
      </c>
      <c r="D1823" s="305">
        <v>21</v>
      </c>
      <c r="E1823" s="287" t="s">
        <v>18</v>
      </c>
      <c r="F1823" s="362">
        <v>43707</v>
      </c>
      <c r="G1823" s="363" t="s">
        <v>8910</v>
      </c>
      <c r="H1823" s="363" t="s">
        <v>8167</v>
      </c>
      <c r="I1823" s="364">
        <v>21.489750000000001</v>
      </c>
      <c r="J1823" s="364">
        <v>50</v>
      </c>
      <c r="K1823" s="363" t="s">
        <v>438</v>
      </c>
      <c r="L1823" s="292">
        <v>30.62</v>
      </c>
      <c r="M1823" s="293" t="s">
        <v>8168</v>
      </c>
      <c r="N1823" s="293" t="s">
        <v>8169</v>
      </c>
      <c r="O1823" s="294" t="s">
        <v>12</v>
      </c>
      <c r="P1823" s="295">
        <v>-0.58441160000000003</v>
      </c>
      <c r="Q1823" s="295" t="s">
        <v>399</v>
      </c>
      <c r="R1823" s="296">
        <v>0</v>
      </c>
      <c r="S1823" s="365">
        <v>1.0203058770421E-4</v>
      </c>
      <c r="T1823" s="365">
        <v>7.1868651502398565E-4</v>
      </c>
      <c r="U1823" s="365">
        <v>0.14196813989310039</v>
      </c>
      <c r="V1823" s="366"/>
      <c r="W1823" s="295"/>
      <c r="X1823" s="295"/>
      <c r="Y1823" s="295"/>
      <c r="Z1823" s="313"/>
      <c r="AA1823" s="313"/>
      <c r="AB1823" s="301"/>
      <c r="AC1823" s="295"/>
    </row>
    <row r="1824" spans="1:29" ht="15">
      <c r="A1824" s="247" t="s">
        <v>176</v>
      </c>
      <c r="B1824" s="287" t="s">
        <v>9694</v>
      </c>
      <c r="C1824" s="287" t="s">
        <v>5530</v>
      </c>
      <c r="D1824" s="305">
        <v>22</v>
      </c>
      <c r="E1824" s="287" t="s">
        <v>18</v>
      </c>
      <c r="F1824" s="362">
        <v>43707</v>
      </c>
      <c r="G1824" s="363" t="s">
        <v>8910</v>
      </c>
      <c r="H1824" s="363" t="s">
        <v>2891</v>
      </c>
      <c r="I1824" s="364">
        <v>13.85214</v>
      </c>
      <c r="J1824" s="364">
        <v>67</v>
      </c>
      <c r="K1824" s="363" t="s">
        <v>438</v>
      </c>
      <c r="L1824" s="292">
        <v>26.28</v>
      </c>
      <c r="M1824" s="293" t="s">
        <v>2892</v>
      </c>
      <c r="N1824" s="293" t="s">
        <v>2893</v>
      </c>
      <c r="O1824" s="294" t="s">
        <v>12</v>
      </c>
      <c r="P1824" s="295">
        <v>-19.460619000000001</v>
      </c>
      <c r="Q1824" s="295" t="s">
        <v>408</v>
      </c>
      <c r="R1824" s="296">
        <v>0</v>
      </c>
      <c r="S1824" s="365">
        <v>6.9702156039711972E-5</v>
      </c>
      <c r="T1824" s="365">
        <v>3.2567654102588631E-4</v>
      </c>
      <c r="U1824" s="365">
        <v>0.21402264903744392</v>
      </c>
      <c r="V1824" s="366"/>
      <c r="W1824" s="295"/>
      <c r="X1824" s="295"/>
      <c r="Y1824" s="295"/>
      <c r="Z1824" s="313"/>
      <c r="AA1824" s="313"/>
      <c r="AB1824" s="301"/>
      <c r="AC1824" s="295"/>
    </row>
    <row r="1825" spans="1:29" ht="15">
      <c r="A1825" s="247" t="s">
        <v>11538</v>
      </c>
      <c r="B1825" s="287" t="s">
        <v>11539</v>
      </c>
      <c r="C1825" s="287" t="s">
        <v>5532</v>
      </c>
      <c r="D1825" s="305">
        <v>23</v>
      </c>
      <c r="E1825" s="287" t="s">
        <v>18</v>
      </c>
      <c r="F1825" s="362">
        <v>43707</v>
      </c>
      <c r="G1825" s="363" t="s">
        <v>8910</v>
      </c>
      <c r="H1825" s="363" t="s">
        <v>2436</v>
      </c>
      <c r="I1825" s="364">
        <v>12.153729999999999</v>
      </c>
      <c r="J1825" s="364">
        <v>1</v>
      </c>
      <c r="K1825" s="363" t="s">
        <v>438</v>
      </c>
      <c r="L1825" s="292">
        <v>89.26</v>
      </c>
      <c r="M1825" s="293" t="s">
        <v>2437</v>
      </c>
      <c r="N1825" s="293" t="s">
        <v>2438</v>
      </c>
      <c r="O1825" s="294" t="s">
        <v>12</v>
      </c>
      <c r="P1825" s="295">
        <v>-2.2558033000000002</v>
      </c>
      <c r="Q1825" s="295" t="s">
        <v>399</v>
      </c>
      <c r="R1825" s="296">
        <v>0</v>
      </c>
      <c r="S1825" s="365">
        <v>1.0051949423981012E-5</v>
      </c>
      <c r="T1825" s="365">
        <v>3.688363138216877E-4</v>
      </c>
      <c r="U1825" s="365">
        <v>2.7253144680435621E-2</v>
      </c>
      <c r="V1825" s="366"/>
      <c r="W1825" s="295"/>
      <c r="X1825" s="295"/>
      <c r="Y1825" s="295"/>
      <c r="Z1825" s="313"/>
      <c r="AA1825" s="313"/>
      <c r="AB1825" s="301"/>
      <c r="AC1825" s="295"/>
    </row>
    <row r="1826" spans="1:29" ht="15">
      <c r="A1826" s="247" t="s">
        <v>176</v>
      </c>
      <c r="B1826" s="287" t="s">
        <v>9688</v>
      </c>
      <c r="C1826" s="287" t="s">
        <v>5534</v>
      </c>
      <c r="D1826" s="305">
        <v>24</v>
      </c>
      <c r="E1826" s="287" t="s">
        <v>18</v>
      </c>
      <c r="F1826" s="362">
        <v>43707</v>
      </c>
      <c r="G1826" s="363" t="s">
        <v>8910</v>
      </c>
      <c r="H1826" s="363" t="s">
        <v>3527</v>
      </c>
      <c r="I1826" s="364">
        <v>17.96472</v>
      </c>
      <c r="J1826" s="364">
        <v>70</v>
      </c>
      <c r="K1826" s="363" t="s">
        <v>438</v>
      </c>
      <c r="L1826" s="292">
        <v>42.61</v>
      </c>
      <c r="M1826" s="293" t="s">
        <v>3528</v>
      </c>
      <c r="N1826" s="293" t="s">
        <v>3529</v>
      </c>
      <c r="O1826" s="294" t="s">
        <v>12</v>
      </c>
      <c r="P1826" s="295">
        <v>3.9521812999999999</v>
      </c>
      <c r="Q1826" s="295" t="s">
        <v>395</v>
      </c>
      <c r="R1826" s="296">
        <v>0</v>
      </c>
      <c r="S1826" s="365">
        <v>8.0925329022762992E-4</v>
      </c>
      <c r="T1826" s="365">
        <v>4.8413482154157533E-4</v>
      </c>
      <c r="U1826" s="365">
        <v>1.6715453097358643</v>
      </c>
      <c r="V1826" s="366"/>
      <c r="W1826" s="295"/>
      <c r="X1826" s="295"/>
      <c r="Y1826" s="295"/>
      <c r="Z1826" s="313"/>
      <c r="AA1826" s="313"/>
      <c r="AB1826" s="301"/>
      <c r="AC1826" s="295"/>
    </row>
    <row r="1827" spans="1:29" ht="15">
      <c r="A1827" s="247" t="s">
        <v>176</v>
      </c>
      <c r="B1827" s="287" t="s">
        <v>11540</v>
      </c>
      <c r="C1827" s="287" t="s">
        <v>5536</v>
      </c>
      <c r="D1827" s="305">
        <v>25</v>
      </c>
      <c r="E1827" s="287" t="s">
        <v>18</v>
      </c>
      <c r="F1827" s="362">
        <v>43707</v>
      </c>
      <c r="G1827" s="363" t="s">
        <v>8910</v>
      </c>
      <c r="H1827" s="363" t="s">
        <v>1386</v>
      </c>
      <c r="I1827" s="364">
        <v>19.151430000000001</v>
      </c>
      <c r="J1827" s="364">
        <v>18</v>
      </c>
      <c r="K1827" s="363" t="s">
        <v>438</v>
      </c>
      <c r="L1827" s="292">
        <v>123.73</v>
      </c>
      <c r="M1827" s="293" t="s">
        <v>1387</v>
      </c>
      <c r="N1827" s="293" t="s">
        <v>1388</v>
      </c>
      <c r="O1827" s="294" t="s">
        <v>12</v>
      </c>
      <c r="P1827" s="295">
        <v>-5.5568220000000004</v>
      </c>
      <c r="Q1827" s="295" t="s">
        <v>408</v>
      </c>
      <c r="R1827" s="296">
        <v>0</v>
      </c>
      <c r="S1827" s="365">
        <v>6.3557666413818038E-5</v>
      </c>
      <c r="T1827" s="365">
        <v>1.7827837815782255E-4</v>
      </c>
      <c r="U1827" s="365">
        <v>0.35650799087679064</v>
      </c>
      <c r="V1827" s="366"/>
      <c r="W1827" s="295"/>
      <c r="X1827" s="295"/>
      <c r="Y1827" s="295"/>
      <c r="Z1827" s="313"/>
      <c r="AA1827" s="313"/>
      <c r="AB1827" s="301"/>
      <c r="AC1827" s="295"/>
    </row>
    <row r="1828" spans="1:29" ht="15">
      <c r="A1828" s="247" t="s">
        <v>176</v>
      </c>
      <c r="B1828" s="287" t="s">
        <v>11541</v>
      </c>
      <c r="C1828" s="287" t="s">
        <v>5538</v>
      </c>
      <c r="D1828" s="305">
        <v>26</v>
      </c>
      <c r="E1828" s="287" t="s">
        <v>18</v>
      </c>
      <c r="F1828" s="362">
        <v>43707</v>
      </c>
      <c r="G1828" s="363" t="s">
        <v>8910</v>
      </c>
      <c r="H1828" s="363" t="s">
        <v>625</v>
      </c>
      <c r="I1828" s="364">
        <v>14.97837</v>
      </c>
      <c r="J1828" s="364">
        <v>19</v>
      </c>
      <c r="K1828" s="363" t="s">
        <v>438</v>
      </c>
      <c r="L1828" s="292">
        <v>281.33999999999997</v>
      </c>
      <c r="M1828" s="293" t="s">
        <v>626</v>
      </c>
      <c r="N1828" s="293" t="s">
        <v>627</v>
      </c>
      <c r="O1828" s="294" t="s">
        <v>12</v>
      </c>
      <c r="P1828" s="295">
        <v>-6.0257909999999999</v>
      </c>
      <c r="Q1828" s="295" t="s">
        <v>408</v>
      </c>
      <c r="R1828" s="296">
        <v>0</v>
      </c>
      <c r="S1828" s="365">
        <v>2.9863494830884118E-3</v>
      </c>
      <c r="T1828" s="365">
        <v>1.739152302701036E-3</v>
      </c>
      <c r="U1828" s="365">
        <v>1.7171293615000731</v>
      </c>
      <c r="V1828" s="366"/>
      <c r="W1828" s="295"/>
      <c r="X1828" s="295"/>
      <c r="Y1828" s="295"/>
      <c r="Z1828" s="313"/>
      <c r="AA1828" s="313"/>
      <c r="AB1828" s="301"/>
      <c r="AC1828" s="295"/>
    </row>
    <row r="1829" spans="1:29" ht="15">
      <c r="A1829" s="247" t="s">
        <v>176</v>
      </c>
      <c r="B1829" s="287" t="s">
        <v>9689</v>
      </c>
      <c r="C1829" s="287" t="s">
        <v>5540</v>
      </c>
      <c r="D1829" s="305">
        <v>27</v>
      </c>
      <c r="E1829" s="287" t="s">
        <v>18</v>
      </c>
      <c r="F1829" s="362">
        <v>43707</v>
      </c>
      <c r="G1829" s="363" t="s">
        <v>8910</v>
      </c>
      <c r="H1829" s="363" t="s">
        <v>4183</v>
      </c>
      <c r="I1829" s="364">
        <v>13.00651</v>
      </c>
      <c r="J1829" s="364">
        <v>4</v>
      </c>
      <c r="K1829" s="363" t="s">
        <v>438</v>
      </c>
      <c r="L1829" s="292">
        <v>47.41</v>
      </c>
      <c r="M1829" s="293" t="s">
        <v>4184</v>
      </c>
      <c r="N1829" s="293" t="s">
        <v>4185</v>
      </c>
      <c r="O1829" s="294" t="s">
        <v>12</v>
      </c>
      <c r="P1829" s="295">
        <v>-6.2116680000000004</v>
      </c>
      <c r="Q1829" s="295" t="s">
        <v>408</v>
      </c>
      <c r="R1829" s="296">
        <v>0</v>
      </c>
      <c r="S1829" s="365">
        <v>7.5629248810548623E-3</v>
      </c>
      <c r="T1829" s="365">
        <v>8.5220701672854109E-3</v>
      </c>
      <c r="U1829" s="365">
        <v>0.88745160889281072</v>
      </c>
      <c r="V1829" s="366"/>
      <c r="W1829" s="295"/>
      <c r="X1829" s="295"/>
      <c r="Y1829" s="295"/>
      <c r="Z1829" s="313"/>
      <c r="AA1829" s="313"/>
      <c r="AB1829" s="301"/>
      <c r="AC1829" s="295"/>
    </row>
    <row r="1830" spans="1:29" ht="15">
      <c r="A1830" s="247" t="s">
        <v>176</v>
      </c>
      <c r="B1830" s="287" t="s">
        <v>9690</v>
      </c>
      <c r="C1830" s="287" t="s">
        <v>5542</v>
      </c>
      <c r="D1830" s="305">
        <v>28</v>
      </c>
      <c r="E1830" s="287" t="s">
        <v>18</v>
      </c>
      <c r="F1830" s="362">
        <v>43707</v>
      </c>
      <c r="G1830" s="363" t="s">
        <v>8910</v>
      </c>
      <c r="H1830" s="363" t="s">
        <v>1143</v>
      </c>
      <c r="I1830" s="364">
        <v>41.263800000000003</v>
      </c>
      <c r="J1830" s="364">
        <v>28</v>
      </c>
      <c r="K1830" s="363" t="s">
        <v>438</v>
      </c>
      <c r="L1830" s="292">
        <v>288.36</v>
      </c>
      <c r="M1830" s="293" t="s">
        <v>1144</v>
      </c>
      <c r="N1830" s="293" t="s">
        <v>1145</v>
      </c>
      <c r="O1830" s="294" t="s">
        <v>12</v>
      </c>
      <c r="P1830" s="295">
        <v>3.9847016000000002</v>
      </c>
      <c r="Q1830" s="295" t="s">
        <v>408</v>
      </c>
      <c r="R1830" s="296">
        <v>0</v>
      </c>
      <c r="S1830" s="365">
        <v>5.1679031738050742E-3</v>
      </c>
      <c r="T1830" s="365">
        <v>3.0594123819767233E-3</v>
      </c>
      <c r="U1830" s="365">
        <v>1.6891816233240284</v>
      </c>
      <c r="V1830" s="366"/>
      <c r="W1830" s="295"/>
      <c r="X1830" s="295"/>
      <c r="Y1830" s="295"/>
      <c r="Z1830" s="313"/>
      <c r="AA1830" s="313"/>
      <c r="AB1830" s="301"/>
      <c r="AC1830" s="295"/>
    </row>
    <row r="1831" spans="1:29" ht="15">
      <c r="A1831" s="247" t="s">
        <v>176</v>
      </c>
      <c r="B1831" s="287" t="s">
        <v>11542</v>
      </c>
      <c r="C1831" s="287" t="s">
        <v>5544</v>
      </c>
      <c r="D1831" s="305">
        <v>29</v>
      </c>
      <c r="E1831" s="287" t="s">
        <v>18</v>
      </c>
      <c r="F1831" s="362">
        <v>43707</v>
      </c>
      <c r="G1831" s="363" t="s">
        <v>8910</v>
      </c>
      <c r="H1831" s="363" t="s">
        <v>638</v>
      </c>
      <c r="I1831" s="364">
        <v>14.727539999999999</v>
      </c>
      <c r="J1831" s="364">
        <v>5</v>
      </c>
      <c r="K1831" s="363" t="s">
        <v>438</v>
      </c>
      <c r="L1831" s="292">
        <v>511.34</v>
      </c>
      <c r="M1831" s="293" t="s">
        <v>639</v>
      </c>
      <c r="N1831" s="293" t="s">
        <v>640</v>
      </c>
      <c r="O1831" s="294" t="s">
        <v>12</v>
      </c>
      <c r="P1831" s="295">
        <v>-1.5726388</v>
      </c>
      <c r="Q1831" s="295" t="s">
        <v>408</v>
      </c>
      <c r="R1831" s="296">
        <v>0</v>
      </c>
      <c r="S1831" s="365">
        <v>4.3954379877442131E-3</v>
      </c>
      <c r="T1831" s="365">
        <v>2.3685761029075985E-3</v>
      </c>
      <c r="U1831" s="365">
        <v>1.8557301082065698</v>
      </c>
      <c r="V1831" s="366"/>
      <c r="W1831" s="295"/>
      <c r="X1831" s="295"/>
      <c r="Y1831" s="295"/>
      <c r="Z1831" s="313"/>
      <c r="AA1831" s="313"/>
      <c r="AB1831" s="301"/>
      <c r="AC1831" s="295"/>
    </row>
    <row r="1832" spans="1:29" ht="15">
      <c r="A1832" s="247" t="s">
        <v>176</v>
      </c>
      <c r="B1832" s="287" t="s">
        <v>11543</v>
      </c>
      <c r="C1832" s="287" t="s">
        <v>5546</v>
      </c>
      <c r="D1832" s="305">
        <v>30</v>
      </c>
      <c r="E1832" s="287" t="s">
        <v>18</v>
      </c>
      <c r="F1832" s="362">
        <v>43707</v>
      </c>
      <c r="G1832" s="363" t="s">
        <v>8910</v>
      </c>
      <c r="H1832" s="363" t="s">
        <v>1404</v>
      </c>
      <c r="I1832" s="364">
        <v>13.9557</v>
      </c>
      <c r="J1832" s="364">
        <v>4</v>
      </c>
      <c r="K1832" s="363" t="s">
        <v>438</v>
      </c>
      <c r="L1832" s="292">
        <v>96.86</v>
      </c>
      <c r="M1832" s="293" t="s">
        <v>1405</v>
      </c>
      <c r="N1832" s="293" t="s">
        <v>1406</v>
      </c>
      <c r="O1832" s="294" t="s">
        <v>12</v>
      </c>
      <c r="P1832" s="295">
        <v>8.1992860000000007</v>
      </c>
      <c r="Q1832" s="295" t="s">
        <v>280</v>
      </c>
      <c r="R1832" s="296">
        <v>0</v>
      </c>
      <c r="S1832" s="365">
        <v>4.3912116853330477E-4</v>
      </c>
      <c r="T1832" s="365">
        <v>7.4234722330928271E-4</v>
      </c>
      <c r="U1832" s="365">
        <v>0.59153069445826501</v>
      </c>
      <c r="V1832" s="366"/>
      <c r="W1832" s="295"/>
      <c r="X1832" s="295"/>
      <c r="Y1832" s="295"/>
      <c r="Z1832" s="313"/>
      <c r="AA1832" s="313"/>
      <c r="AB1832" s="301"/>
      <c r="AC1832" s="295"/>
    </row>
    <row r="1833" spans="1:29" ht="15">
      <c r="A1833" s="247" t="s">
        <v>176</v>
      </c>
      <c r="B1833" s="287" t="s">
        <v>11544</v>
      </c>
      <c r="C1833" s="287" t="s">
        <v>5548</v>
      </c>
      <c r="D1833" s="305">
        <v>31</v>
      </c>
      <c r="E1833" s="287" t="s">
        <v>18</v>
      </c>
      <c r="F1833" s="362">
        <v>43707</v>
      </c>
      <c r="G1833" s="363" t="s">
        <v>8910</v>
      </c>
      <c r="H1833" s="363" t="s">
        <v>1155</v>
      </c>
      <c r="I1833" s="364">
        <v>24.204999999999998</v>
      </c>
      <c r="J1833" s="364">
        <v>2</v>
      </c>
      <c r="K1833" s="363" t="s">
        <v>438</v>
      </c>
      <c r="L1833" s="292">
        <v>397.62</v>
      </c>
      <c r="M1833" s="293" t="s">
        <v>1156</v>
      </c>
      <c r="N1833" s="293" t="s">
        <v>1157</v>
      </c>
      <c r="O1833" s="294" t="s">
        <v>12</v>
      </c>
      <c r="P1833" s="295">
        <v>17.974126999999999</v>
      </c>
      <c r="Q1833" s="295" t="s">
        <v>404</v>
      </c>
      <c r="R1833" s="296">
        <v>0</v>
      </c>
      <c r="S1833" s="365">
        <v>3.9696753080117647E-4</v>
      </c>
      <c r="T1833" s="365">
        <v>6.2024552791998134E-4</v>
      </c>
      <c r="U1833" s="365">
        <v>0.64001675615852205</v>
      </c>
      <c r="V1833" s="366"/>
      <c r="W1833" s="295"/>
      <c r="X1833" s="295"/>
      <c r="Y1833" s="295"/>
      <c r="Z1833" s="313"/>
      <c r="AA1833" s="313"/>
      <c r="AB1833" s="301"/>
      <c r="AC1833" s="295"/>
    </row>
    <row r="1834" spans="1:29" ht="15">
      <c r="A1834" s="247" t="s">
        <v>176</v>
      </c>
      <c r="B1834" s="287" t="s">
        <v>11545</v>
      </c>
      <c r="C1834" s="287" t="s">
        <v>5550</v>
      </c>
      <c r="D1834" s="305">
        <v>32</v>
      </c>
      <c r="E1834" s="287" t="s">
        <v>18</v>
      </c>
      <c r="F1834" s="362">
        <v>43707</v>
      </c>
      <c r="G1834" s="363" t="s">
        <v>8910</v>
      </c>
      <c r="H1834" s="363" t="s">
        <v>1421</v>
      </c>
      <c r="I1834" s="364">
        <v>25.50834</v>
      </c>
      <c r="J1834" s="364">
        <v>21</v>
      </c>
      <c r="K1834" s="363" t="s">
        <v>438</v>
      </c>
      <c r="L1834" s="292">
        <v>45.27</v>
      </c>
      <c r="M1834" s="293" t="s">
        <v>1422</v>
      </c>
      <c r="N1834" s="293" t="s">
        <v>1423</v>
      </c>
      <c r="O1834" s="294" t="s">
        <v>12</v>
      </c>
      <c r="P1834" s="295">
        <v>0.84651710000000002</v>
      </c>
      <c r="Q1834" s="295" t="s">
        <v>484</v>
      </c>
      <c r="R1834" s="296">
        <v>0</v>
      </c>
      <c r="S1834" s="365">
        <v>1.9212157179912908E-3</v>
      </c>
      <c r="T1834" s="365">
        <v>2.0128934427624443E-3</v>
      </c>
      <c r="U1834" s="365">
        <v>0.95445475511841438</v>
      </c>
      <c r="V1834" s="366"/>
      <c r="W1834" s="295"/>
      <c r="X1834" s="295"/>
      <c r="Y1834" s="295"/>
      <c r="Z1834" s="313"/>
      <c r="AA1834" s="313"/>
      <c r="AB1834" s="301"/>
      <c r="AC1834" s="295"/>
    </row>
    <row r="1835" spans="1:29" ht="15">
      <c r="A1835" s="247" t="s">
        <v>176</v>
      </c>
      <c r="B1835" s="287" t="s">
        <v>11546</v>
      </c>
      <c r="C1835" s="287" t="s">
        <v>5552</v>
      </c>
      <c r="D1835" s="305">
        <v>33</v>
      </c>
      <c r="E1835" s="287" t="s">
        <v>18</v>
      </c>
      <c r="F1835" s="362">
        <v>43707</v>
      </c>
      <c r="G1835" s="363" t="s">
        <v>8910</v>
      </c>
      <c r="H1835" s="363" t="s">
        <v>1431</v>
      </c>
      <c r="I1835" s="364">
        <v>24.386679999999998</v>
      </c>
      <c r="J1835" s="364">
        <v>4</v>
      </c>
      <c r="K1835" s="363" t="s">
        <v>438</v>
      </c>
      <c r="L1835" s="292">
        <v>58.67</v>
      </c>
      <c r="M1835" s="293" t="s">
        <v>1432</v>
      </c>
      <c r="N1835" s="293" t="s">
        <v>1433</v>
      </c>
      <c r="O1835" s="294" t="s">
        <v>12</v>
      </c>
      <c r="P1835" s="295">
        <v>-8.9964390000000005</v>
      </c>
      <c r="Q1835" s="295" t="s">
        <v>408</v>
      </c>
      <c r="R1835" s="296">
        <v>0</v>
      </c>
      <c r="S1835" s="365">
        <v>9.8990036440850743E-4</v>
      </c>
      <c r="T1835" s="365">
        <v>9.292498454053791E-4</v>
      </c>
      <c r="U1835" s="365">
        <v>1.0652682583731503</v>
      </c>
      <c r="V1835" s="366"/>
      <c r="W1835" s="295"/>
      <c r="X1835" s="295"/>
      <c r="Y1835" s="295"/>
      <c r="Z1835" s="313"/>
      <c r="AA1835" s="313"/>
      <c r="AB1835" s="301"/>
      <c r="AC1835" s="295"/>
    </row>
    <row r="1836" spans="1:29" ht="15">
      <c r="A1836" s="247" t="s">
        <v>176</v>
      </c>
      <c r="B1836" s="287" t="s">
        <v>9691</v>
      </c>
      <c r="C1836" s="287" t="s">
        <v>5554</v>
      </c>
      <c r="D1836" s="305">
        <v>34</v>
      </c>
      <c r="E1836" s="287" t="s">
        <v>18</v>
      </c>
      <c r="F1836" s="362">
        <v>43707</v>
      </c>
      <c r="G1836" s="363" t="s">
        <v>8910</v>
      </c>
      <c r="H1836" s="363" t="s">
        <v>1666</v>
      </c>
      <c r="I1836" s="364">
        <v>18.806660000000001</v>
      </c>
      <c r="J1836" s="364">
        <v>198</v>
      </c>
      <c r="K1836" s="363" t="s">
        <v>438</v>
      </c>
      <c r="L1836" s="292">
        <v>84.5</v>
      </c>
      <c r="M1836" s="293" t="s">
        <v>1667</v>
      </c>
      <c r="N1836" s="293" t="s">
        <v>1668</v>
      </c>
      <c r="O1836" s="294" t="s">
        <v>12</v>
      </c>
      <c r="P1836" s="295">
        <v>-1.7784476</v>
      </c>
      <c r="Q1836" s="295" t="s">
        <v>399</v>
      </c>
      <c r="R1836" s="296">
        <v>0</v>
      </c>
      <c r="S1836" s="365">
        <v>7.0454700953823226E-3</v>
      </c>
      <c r="T1836" s="365">
        <v>4.2800025674833231E-3</v>
      </c>
      <c r="U1836" s="365">
        <v>1.6461368852694678</v>
      </c>
      <c r="V1836" s="366"/>
      <c r="W1836" s="295"/>
      <c r="X1836" s="295"/>
      <c r="Y1836" s="295"/>
      <c r="Z1836" s="313"/>
      <c r="AA1836" s="313"/>
      <c r="AB1836" s="301"/>
      <c r="AC1836" s="295"/>
    </row>
    <row r="1837" spans="1:29" ht="15">
      <c r="A1837" s="247" t="s">
        <v>176</v>
      </c>
      <c r="B1837" s="287" t="s">
        <v>11547</v>
      </c>
      <c r="C1837" s="287" t="s">
        <v>5556</v>
      </c>
      <c r="D1837" s="305">
        <v>35</v>
      </c>
      <c r="E1837" s="287" t="s">
        <v>18</v>
      </c>
      <c r="F1837" s="362">
        <v>43707</v>
      </c>
      <c r="G1837" s="363" t="s">
        <v>8910</v>
      </c>
      <c r="H1837" s="363" t="s">
        <v>677</v>
      </c>
      <c r="I1837" s="364">
        <v>23.722860000000001</v>
      </c>
      <c r="J1837" s="364">
        <v>19</v>
      </c>
      <c r="K1837" s="363" t="s">
        <v>438</v>
      </c>
      <c r="L1837" s="292">
        <v>167.51</v>
      </c>
      <c r="M1837" s="293" t="s">
        <v>678</v>
      </c>
      <c r="N1837" s="293" t="s">
        <v>679</v>
      </c>
      <c r="O1837" s="294" t="s">
        <v>12</v>
      </c>
      <c r="P1837" s="295">
        <v>-0.71716904999999997</v>
      </c>
      <c r="Q1837" s="295" t="s">
        <v>408</v>
      </c>
      <c r="R1837" s="296">
        <v>0</v>
      </c>
      <c r="S1837" s="365">
        <v>3.3034716497340765E-3</v>
      </c>
      <c r="T1837" s="365">
        <v>4.1883405082981948E-3</v>
      </c>
      <c r="U1837" s="365">
        <v>0.78873043946380139</v>
      </c>
      <c r="V1837" s="366"/>
      <c r="W1837" s="295"/>
      <c r="X1837" s="295"/>
      <c r="Y1837" s="295"/>
      <c r="Z1837" s="313"/>
      <c r="AA1837" s="313"/>
      <c r="AB1837" s="301"/>
      <c r="AC1837" s="295"/>
    </row>
    <row r="1838" spans="1:29" ht="15">
      <c r="A1838" s="247" t="s">
        <v>176</v>
      </c>
      <c r="B1838" s="287" t="s">
        <v>11548</v>
      </c>
      <c r="C1838" s="287" t="s">
        <v>5558</v>
      </c>
      <c r="D1838" s="305">
        <v>36</v>
      </c>
      <c r="E1838" s="287" t="s">
        <v>18</v>
      </c>
      <c r="F1838" s="362">
        <v>43707</v>
      </c>
      <c r="G1838" s="363" t="s">
        <v>8910</v>
      </c>
      <c r="H1838" s="363" t="s">
        <v>3676</v>
      </c>
      <c r="I1838" s="364">
        <v>29.585789999999999</v>
      </c>
      <c r="J1838" s="364">
        <v>6</v>
      </c>
      <c r="K1838" s="363" t="s">
        <v>438</v>
      </c>
      <c r="L1838" s="292">
        <v>81.7</v>
      </c>
      <c r="M1838" s="293" t="s">
        <v>3677</v>
      </c>
      <c r="N1838" s="293" t="s">
        <v>3678</v>
      </c>
      <c r="O1838" s="294" t="s">
        <v>12</v>
      </c>
      <c r="P1838" s="295">
        <v>-1.6255318999999999</v>
      </c>
      <c r="Q1838" s="295" t="s">
        <v>399</v>
      </c>
      <c r="R1838" s="296">
        <v>0</v>
      </c>
      <c r="S1838" s="365">
        <v>8.65806250621593E-5</v>
      </c>
      <c r="T1838" s="365">
        <v>1.0795893823624001E-3</v>
      </c>
      <c r="U1838" s="365">
        <v>8.0197736729033173E-2</v>
      </c>
      <c r="V1838" s="366"/>
      <c r="W1838" s="295"/>
      <c r="X1838" s="295"/>
      <c r="Y1838" s="295"/>
      <c r="Z1838" s="313"/>
      <c r="AA1838" s="313"/>
      <c r="AB1838" s="301"/>
      <c r="AC1838" s="295"/>
    </row>
    <row r="1839" spans="1:29" ht="15">
      <c r="A1839" s="247" t="s">
        <v>176</v>
      </c>
      <c r="B1839" s="287" t="s">
        <v>11549</v>
      </c>
      <c r="C1839" s="287" t="s">
        <v>5560</v>
      </c>
      <c r="D1839" s="305">
        <v>37</v>
      </c>
      <c r="E1839" s="287" t="s">
        <v>18</v>
      </c>
      <c r="F1839" s="362">
        <v>43707</v>
      </c>
      <c r="G1839" s="363" t="s">
        <v>8910</v>
      </c>
      <c r="H1839" s="363" t="s">
        <v>4586</v>
      </c>
      <c r="I1839" s="364">
        <v>25.661249999999999</v>
      </c>
      <c r="J1839" s="364">
        <v>5</v>
      </c>
      <c r="K1839" s="363" t="s">
        <v>438</v>
      </c>
      <c r="L1839" s="292">
        <v>110.62</v>
      </c>
      <c r="M1839" s="293" t="s">
        <v>4587</v>
      </c>
      <c r="N1839" s="293" t="s">
        <v>4588</v>
      </c>
      <c r="O1839" s="294" t="s">
        <v>12</v>
      </c>
      <c r="P1839" s="295">
        <v>-2.4428904</v>
      </c>
      <c r="Q1839" s="295" t="s">
        <v>399</v>
      </c>
      <c r="R1839" s="296">
        <v>0</v>
      </c>
      <c r="S1839" s="365">
        <v>3.2365977975922758E-4</v>
      </c>
      <c r="T1839" s="365">
        <v>1.0573578401139867E-3</v>
      </c>
      <c r="U1839" s="365">
        <v>0.30610240684869372</v>
      </c>
      <c r="V1839" s="366"/>
      <c r="W1839" s="295"/>
      <c r="X1839" s="295"/>
      <c r="Y1839" s="295"/>
      <c r="Z1839" s="313"/>
      <c r="AA1839" s="313"/>
      <c r="AB1839" s="301"/>
      <c r="AC1839" s="295"/>
    </row>
    <row r="1840" spans="1:29" ht="15">
      <c r="A1840" s="247" t="s">
        <v>11550</v>
      </c>
      <c r="B1840" s="287" t="s">
        <v>11551</v>
      </c>
      <c r="C1840" s="287" t="s">
        <v>5562</v>
      </c>
      <c r="D1840" s="305">
        <v>38</v>
      </c>
      <c r="E1840" s="287" t="s">
        <v>18</v>
      </c>
      <c r="F1840" s="362">
        <v>43707</v>
      </c>
      <c r="G1840" s="363" t="s">
        <v>8910</v>
      </c>
      <c r="H1840" s="363" t="s">
        <v>4591</v>
      </c>
      <c r="I1840" s="364">
        <v>12.221259999999999</v>
      </c>
      <c r="J1840" s="364">
        <v>1</v>
      </c>
      <c r="K1840" s="363" t="s">
        <v>438</v>
      </c>
      <c r="L1840" s="292">
        <v>75.8</v>
      </c>
      <c r="M1840" s="293" t="s">
        <v>4592</v>
      </c>
      <c r="N1840" s="293" t="s">
        <v>4593</v>
      </c>
      <c r="O1840" s="294" t="s">
        <v>12</v>
      </c>
      <c r="P1840" s="295">
        <v>-6.3966393000000004</v>
      </c>
      <c r="Q1840" s="295" t="s">
        <v>408</v>
      </c>
      <c r="R1840" s="296">
        <v>0</v>
      </c>
      <c r="S1840" s="365">
        <v>1.2647601594713157E-3</v>
      </c>
      <c r="T1840" s="365">
        <v>1.8580746159496874E-3</v>
      </c>
      <c r="U1840" s="365">
        <v>0.68068319141472122</v>
      </c>
      <c r="V1840" s="366"/>
      <c r="W1840" s="295"/>
      <c r="X1840" s="295"/>
      <c r="Y1840" s="295"/>
      <c r="Z1840" s="313"/>
      <c r="AA1840" s="313"/>
      <c r="AB1840" s="301"/>
      <c r="AC1840" s="295"/>
    </row>
    <row r="1841" spans="1:29" ht="15">
      <c r="A1841" s="247" t="s">
        <v>176</v>
      </c>
      <c r="B1841" s="287" t="s">
        <v>11552</v>
      </c>
      <c r="C1841" s="287" t="s">
        <v>5564</v>
      </c>
      <c r="D1841" s="305">
        <v>39</v>
      </c>
      <c r="E1841" s="287" t="s">
        <v>18</v>
      </c>
      <c r="F1841" s="362">
        <v>43707</v>
      </c>
      <c r="G1841" s="363" t="s">
        <v>8910</v>
      </c>
      <c r="H1841" s="363" t="s">
        <v>6009</v>
      </c>
      <c r="I1841" s="364">
        <v>13.19383</v>
      </c>
      <c r="J1841" s="364">
        <v>7</v>
      </c>
      <c r="K1841" s="363" t="s">
        <v>438</v>
      </c>
      <c r="L1841" s="292">
        <v>185.32</v>
      </c>
      <c r="M1841" s="293" t="s">
        <v>6010</v>
      </c>
      <c r="N1841" s="293" t="s">
        <v>6011</v>
      </c>
      <c r="O1841" s="294" t="s">
        <v>12</v>
      </c>
      <c r="P1841" s="295">
        <v>1.6621946999999999</v>
      </c>
      <c r="Q1841" s="295" t="s">
        <v>399</v>
      </c>
      <c r="R1841" s="296">
        <v>0</v>
      </c>
      <c r="S1841" s="365">
        <v>1.2811137057279669E-3</v>
      </c>
      <c r="T1841" s="365">
        <v>2.1289732160611509E-3</v>
      </c>
      <c r="U1841" s="365">
        <v>0.60175191311151244</v>
      </c>
      <c r="V1841" s="366"/>
      <c r="W1841" s="295"/>
      <c r="X1841" s="295"/>
      <c r="Y1841" s="295"/>
      <c r="Z1841" s="313"/>
      <c r="AA1841" s="313"/>
      <c r="AB1841" s="301"/>
      <c r="AC1841" s="295"/>
    </row>
    <row r="1842" spans="1:29" ht="15">
      <c r="A1842" s="247" t="s">
        <v>176</v>
      </c>
      <c r="B1842" s="287" t="s">
        <v>11553</v>
      </c>
      <c r="C1842" s="287" t="s">
        <v>5566</v>
      </c>
      <c r="D1842" s="305">
        <v>40</v>
      </c>
      <c r="E1842" s="287" t="s">
        <v>18</v>
      </c>
      <c r="F1842" s="362">
        <v>43707</v>
      </c>
      <c r="G1842" s="363" t="s">
        <v>8910</v>
      </c>
      <c r="H1842" s="363" t="s">
        <v>1455</v>
      </c>
      <c r="I1842" s="364">
        <v>21.054220000000001</v>
      </c>
      <c r="J1842" s="364">
        <v>43</v>
      </c>
      <c r="K1842" s="363" t="s">
        <v>438</v>
      </c>
      <c r="L1842" s="292">
        <v>290.05</v>
      </c>
      <c r="M1842" s="293" t="s">
        <v>1456</v>
      </c>
      <c r="N1842" s="293" t="s">
        <v>1457</v>
      </c>
      <c r="O1842" s="294" t="s">
        <v>12</v>
      </c>
      <c r="P1842" s="295">
        <v>-4.8267546000000001</v>
      </c>
      <c r="Q1842" s="295" t="s">
        <v>484</v>
      </c>
      <c r="R1842" s="296">
        <v>0</v>
      </c>
      <c r="S1842" s="365">
        <v>2.246674669496448E-3</v>
      </c>
      <c r="T1842" s="365">
        <v>9.55067342891142E-4</v>
      </c>
      <c r="U1842" s="365">
        <v>2.3523730407275822</v>
      </c>
      <c r="V1842" s="366"/>
      <c r="W1842" s="295"/>
      <c r="X1842" s="295"/>
      <c r="Y1842" s="295"/>
      <c r="Z1842" s="313"/>
      <c r="AA1842" s="313"/>
      <c r="AB1842" s="301"/>
      <c r="AC1842" s="295"/>
    </row>
    <row r="1843" spans="1:29" ht="15">
      <c r="A1843" s="247" t="s">
        <v>176</v>
      </c>
      <c r="B1843" s="287" t="s">
        <v>9692</v>
      </c>
      <c r="C1843" s="287" t="s">
        <v>5568</v>
      </c>
      <c r="D1843" s="305">
        <v>41</v>
      </c>
      <c r="E1843" s="287" t="s">
        <v>18</v>
      </c>
      <c r="F1843" s="362">
        <v>43707</v>
      </c>
      <c r="G1843" s="363" t="s">
        <v>8910</v>
      </c>
      <c r="H1843" s="363" t="s">
        <v>8100</v>
      </c>
      <c r="I1843" s="364">
        <v>27.486889999999999</v>
      </c>
      <c r="J1843" s="364">
        <v>75</v>
      </c>
      <c r="K1843" s="363" t="s">
        <v>438</v>
      </c>
      <c r="L1843" s="292">
        <v>53.47</v>
      </c>
      <c r="M1843" s="293" t="s">
        <v>8101</v>
      </c>
      <c r="N1843" s="293" t="s">
        <v>8102</v>
      </c>
      <c r="O1843" s="294" t="s">
        <v>12</v>
      </c>
      <c r="P1843" s="295">
        <v>-11.488163</v>
      </c>
      <c r="Q1843" s="295" t="s">
        <v>408</v>
      </c>
      <c r="R1843" s="296">
        <v>0</v>
      </c>
      <c r="S1843" s="365">
        <v>3.8990756673386727E-5</v>
      </c>
      <c r="T1843" s="365">
        <v>2.6624984340847558E-4</v>
      </c>
      <c r="U1843" s="365">
        <v>0.14644424264906639</v>
      </c>
      <c r="V1843" s="366"/>
      <c r="W1843" s="295"/>
      <c r="X1843" s="295"/>
      <c r="Y1843" s="295"/>
      <c r="Z1843" s="313"/>
      <c r="AA1843" s="313"/>
      <c r="AB1843" s="301"/>
      <c r="AC1843" s="295"/>
    </row>
    <row r="1844" spans="1:29" ht="15">
      <c r="A1844" s="247" t="s">
        <v>176</v>
      </c>
      <c r="B1844" s="287" t="s">
        <v>11554</v>
      </c>
      <c r="C1844" s="287" t="s">
        <v>5570</v>
      </c>
      <c r="D1844" s="305">
        <v>42</v>
      </c>
      <c r="E1844" s="287" t="s">
        <v>18</v>
      </c>
      <c r="F1844" s="362">
        <v>43707</v>
      </c>
      <c r="G1844" s="363" t="s">
        <v>8910</v>
      </c>
      <c r="H1844" s="363" t="s">
        <v>3413</v>
      </c>
      <c r="I1844" s="364">
        <v>15.853009999999999</v>
      </c>
      <c r="J1844" s="364">
        <v>26</v>
      </c>
      <c r="K1844" s="363" t="s">
        <v>438</v>
      </c>
      <c r="L1844" s="292">
        <v>46.52</v>
      </c>
      <c r="M1844" s="293" t="s">
        <v>3414</v>
      </c>
      <c r="N1844" s="293" t="s">
        <v>3415</v>
      </c>
      <c r="O1844" s="294" t="s">
        <v>12</v>
      </c>
      <c r="P1844" s="295">
        <v>2.3542404000000001</v>
      </c>
      <c r="Q1844" s="295" t="s">
        <v>404</v>
      </c>
      <c r="R1844" s="296">
        <v>0</v>
      </c>
      <c r="S1844" s="365">
        <v>7.1483151336005325E-5</v>
      </c>
      <c r="T1844" s="365">
        <v>2.6895619851797001E-4</v>
      </c>
      <c r="U1844" s="365">
        <v>0.26577989921741574</v>
      </c>
      <c r="V1844" s="366"/>
      <c r="W1844" s="295"/>
      <c r="X1844" s="295"/>
      <c r="Y1844" s="295"/>
      <c r="Z1844" s="313"/>
      <c r="AA1844" s="313"/>
      <c r="AB1844" s="301"/>
      <c r="AC1844" s="295"/>
    </row>
    <row r="1845" spans="1:29" ht="15">
      <c r="A1845" s="247" t="s">
        <v>176</v>
      </c>
      <c r="B1845" s="287" t="s">
        <v>11555</v>
      </c>
      <c r="C1845" s="287" t="s">
        <v>5572</v>
      </c>
      <c r="D1845" s="305">
        <v>43</v>
      </c>
      <c r="E1845" s="287" t="s">
        <v>18</v>
      </c>
      <c r="F1845" s="362">
        <v>43707</v>
      </c>
      <c r="G1845" s="363" t="s">
        <v>8910</v>
      </c>
      <c r="H1845" s="363" t="s">
        <v>2493</v>
      </c>
      <c r="I1845" s="364">
        <v>14.59587</v>
      </c>
      <c r="J1845" s="364">
        <v>41</v>
      </c>
      <c r="K1845" s="363" t="s">
        <v>438</v>
      </c>
      <c r="L1845" s="292">
        <v>148.68</v>
      </c>
      <c r="M1845" s="293" t="s">
        <v>2494</v>
      </c>
      <c r="N1845" s="293" t="s">
        <v>2495</v>
      </c>
      <c r="O1845" s="294" t="s">
        <v>12</v>
      </c>
      <c r="P1845" s="295">
        <v>-2.5751947999999998</v>
      </c>
      <c r="Q1845" s="295" t="s">
        <v>395</v>
      </c>
      <c r="R1845" s="296">
        <v>0</v>
      </c>
      <c r="S1845" s="365">
        <v>1.5099806756596647E-4</v>
      </c>
      <c r="T1845" s="365">
        <v>3.4029099155889557E-4</v>
      </c>
      <c r="U1845" s="365">
        <v>0.44373219189328028</v>
      </c>
      <c r="V1845" s="366"/>
      <c r="W1845" s="295"/>
      <c r="X1845" s="295"/>
      <c r="Y1845" s="295"/>
      <c r="Z1845" s="313"/>
      <c r="AA1845" s="313"/>
      <c r="AB1845" s="301"/>
      <c r="AC1845" s="295"/>
    </row>
    <row r="1846" spans="1:29" ht="15">
      <c r="A1846" s="247" t="s">
        <v>176</v>
      </c>
      <c r="B1846" s="287" t="s">
        <v>11556</v>
      </c>
      <c r="C1846" s="287" t="s">
        <v>5574</v>
      </c>
      <c r="D1846" s="305">
        <v>44</v>
      </c>
      <c r="E1846" s="287" t="s">
        <v>18</v>
      </c>
      <c r="F1846" s="362">
        <v>43707</v>
      </c>
      <c r="G1846" s="363" t="s">
        <v>8910</v>
      </c>
      <c r="H1846" s="363" t="s">
        <v>4632</v>
      </c>
      <c r="I1846" s="364">
        <v>17.64256</v>
      </c>
      <c r="J1846" s="364">
        <v>26</v>
      </c>
      <c r="K1846" s="363" t="s">
        <v>438</v>
      </c>
      <c r="L1846" s="292">
        <v>52.32</v>
      </c>
      <c r="M1846" s="293" t="s">
        <v>4633</v>
      </c>
      <c r="N1846" s="293" t="s">
        <v>4634</v>
      </c>
      <c r="O1846" s="294" t="s">
        <v>12</v>
      </c>
      <c r="P1846" s="295">
        <v>1.5330911</v>
      </c>
      <c r="Q1846" s="295" t="s">
        <v>404</v>
      </c>
      <c r="R1846" s="296">
        <v>0</v>
      </c>
      <c r="S1846" s="365">
        <v>1.9051679011559111E-3</v>
      </c>
      <c r="T1846" s="365">
        <v>1.0462442494036592E-3</v>
      </c>
      <c r="U1846" s="365">
        <v>1.8209590181660003</v>
      </c>
      <c r="V1846" s="366"/>
      <c r="W1846" s="295"/>
      <c r="X1846" s="295"/>
      <c r="Y1846" s="295"/>
      <c r="Z1846" s="313"/>
      <c r="AA1846" s="313"/>
      <c r="AB1846" s="301"/>
      <c r="AC1846" s="295"/>
    </row>
    <row r="1847" spans="1:29" ht="15">
      <c r="A1847" s="247" t="s">
        <v>176</v>
      </c>
      <c r="B1847" s="287" t="s">
        <v>11557</v>
      </c>
      <c r="C1847" s="287" t="s">
        <v>5576</v>
      </c>
      <c r="D1847" s="305">
        <v>45</v>
      </c>
      <c r="E1847" s="287" t="s">
        <v>18</v>
      </c>
      <c r="F1847" s="362">
        <v>43707</v>
      </c>
      <c r="G1847" s="363" t="s">
        <v>8910</v>
      </c>
      <c r="H1847" s="363" t="s">
        <v>1710</v>
      </c>
      <c r="I1847" s="364">
        <v>15.849880000000001</v>
      </c>
      <c r="J1847" s="364">
        <v>52</v>
      </c>
      <c r="K1847" s="363" t="s">
        <v>438</v>
      </c>
      <c r="L1847" s="292">
        <v>123.75</v>
      </c>
      <c r="M1847" s="293" t="s">
        <v>1711</v>
      </c>
      <c r="N1847" s="293" t="s">
        <v>1712</v>
      </c>
      <c r="O1847" s="294" t="s">
        <v>12</v>
      </c>
      <c r="P1847" s="295">
        <v>-1.0079205</v>
      </c>
      <c r="Q1847" s="295" t="s">
        <v>399</v>
      </c>
      <c r="R1847" s="296">
        <v>0</v>
      </c>
      <c r="S1847" s="365">
        <v>8.5010647294660197E-3</v>
      </c>
      <c r="T1847" s="365">
        <v>4.7781462729996017E-3</v>
      </c>
      <c r="U1847" s="365">
        <v>1.7791553970425569</v>
      </c>
      <c r="V1847" s="366"/>
      <c r="W1847" s="295"/>
      <c r="X1847" s="295"/>
      <c r="Y1847" s="295"/>
      <c r="Z1847" s="313"/>
      <c r="AA1847" s="313"/>
      <c r="AB1847" s="301"/>
      <c r="AC1847" s="295"/>
    </row>
    <row r="1848" spans="1:29" ht="15">
      <c r="A1848" s="247" t="s">
        <v>176</v>
      </c>
      <c r="B1848" s="287" t="s">
        <v>11558</v>
      </c>
      <c r="C1848" s="287" t="s">
        <v>5578</v>
      </c>
      <c r="D1848" s="305">
        <v>46</v>
      </c>
      <c r="E1848" s="287" t="s">
        <v>18</v>
      </c>
      <c r="F1848" s="362">
        <v>43707</v>
      </c>
      <c r="G1848" s="363" t="s">
        <v>8910</v>
      </c>
      <c r="H1848" s="363" t="s">
        <v>763</v>
      </c>
      <c r="I1848" s="364">
        <v>12.64198</v>
      </c>
      <c r="J1848" s="364">
        <v>4</v>
      </c>
      <c r="K1848" s="363" t="s">
        <v>438</v>
      </c>
      <c r="L1848" s="292">
        <v>104.06</v>
      </c>
      <c r="M1848" s="293" t="s">
        <v>764</v>
      </c>
      <c r="N1848" s="293" t="s">
        <v>765</v>
      </c>
      <c r="O1848" s="294" t="s">
        <v>12</v>
      </c>
      <c r="P1848" s="295">
        <v>-8.8871420000000008</v>
      </c>
      <c r="Q1848" s="295" t="s">
        <v>408</v>
      </c>
      <c r="R1848" s="296">
        <v>0</v>
      </c>
      <c r="S1848" s="365">
        <v>8.7833223907169496E-4</v>
      </c>
      <c r="T1848" s="365">
        <v>1.0854778969941069E-3</v>
      </c>
      <c r="U1848" s="365">
        <v>0.80916639712698224</v>
      </c>
      <c r="V1848" s="366"/>
      <c r="W1848" s="295"/>
      <c r="X1848" s="295"/>
      <c r="Y1848" s="295"/>
      <c r="Z1848" s="313"/>
      <c r="AA1848" s="313"/>
      <c r="AB1848" s="301"/>
      <c r="AC1848" s="295"/>
    </row>
    <row r="1849" spans="1:29" ht="15">
      <c r="A1849" s="247" t="s">
        <v>176</v>
      </c>
      <c r="B1849" s="287" t="s">
        <v>9693</v>
      </c>
      <c r="C1849" s="287" t="s">
        <v>5580</v>
      </c>
      <c r="D1849" s="305">
        <v>47</v>
      </c>
      <c r="E1849" s="287" t="s">
        <v>18</v>
      </c>
      <c r="F1849" s="362">
        <v>43707</v>
      </c>
      <c r="G1849" s="363" t="s">
        <v>8910</v>
      </c>
      <c r="H1849" s="363" t="s">
        <v>3956</v>
      </c>
      <c r="I1849" s="364">
        <v>49.997630000000001</v>
      </c>
      <c r="J1849" s="364">
        <v>72</v>
      </c>
      <c r="K1849" s="363" t="s">
        <v>438</v>
      </c>
      <c r="L1849" s="292">
        <v>198.17</v>
      </c>
      <c r="M1849" s="293" t="s">
        <v>3957</v>
      </c>
      <c r="N1849" s="293" t="s">
        <v>3958</v>
      </c>
      <c r="O1849" s="294" t="s">
        <v>12</v>
      </c>
      <c r="P1849" s="295">
        <v>2.9026866</v>
      </c>
      <c r="Q1849" s="295" t="s">
        <v>280</v>
      </c>
      <c r="R1849" s="296">
        <v>0</v>
      </c>
      <c r="S1849" s="365">
        <v>4.9081960947528003E-3</v>
      </c>
      <c r="T1849" s="365">
        <v>5.2067682229013168E-3</v>
      </c>
      <c r="U1849" s="365">
        <v>0.94265691973088328</v>
      </c>
      <c r="V1849" s="366"/>
      <c r="W1849" s="295"/>
      <c r="X1849" s="295"/>
      <c r="Y1849" s="295"/>
      <c r="Z1849" s="313"/>
      <c r="AA1849" s="313"/>
      <c r="AB1849" s="301"/>
      <c r="AC1849" s="295"/>
    </row>
    <row r="1850" spans="1:29" ht="15">
      <c r="A1850" s="247" t="s">
        <v>176</v>
      </c>
      <c r="B1850" s="287" t="s">
        <v>11559</v>
      </c>
      <c r="C1850" s="287" t="s">
        <v>5582</v>
      </c>
      <c r="D1850" s="305">
        <v>48</v>
      </c>
      <c r="E1850" s="287" t="s">
        <v>18</v>
      </c>
      <c r="F1850" s="362">
        <v>43707</v>
      </c>
      <c r="G1850" s="363" t="s">
        <v>8910</v>
      </c>
      <c r="H1850" s="363" t="s">
        <v>4916</v>
      </c>
      <c r="I1850" s="364">
        <v>19.018560000000001</v>
      </c>
      <c r="J1850" s="364">
        <v>6</v>
      </c>
      <c r="K1850" s="363" t="s">
        <v>438</v>
      </c>
      <c r="L1850" s="292">
        <v>188.91</v>
      </c>
      <c r="M1850" s="293" t="s">
        <v>4917</v>
      </c>
      <c r="N1850" s="293" t="s">
        <v>4918</v>
      </c>
      <c r="O1850" s="294" t="s">
        <v>12</v>
      </c>
      <c r="P1850" s="295">
        <v>-1.2390196</v>
      </c>
      <c r="Q1850" s="295" t="s">
        <v>280</v>
      </c>
      <c r="R1850" s="296">
        <v>0</v>
      </c>
      <c r="S1850" s="365">
        <v>4.2484363141259236E-3</v>
      </c>
      <c r="T1850" s="365">
        <v>4.2342390672138065E-3</v>
      </c>
      <c r="U1850" s="365">
        <v>1.0033529629968341</v>
      </c>
      <c r="V1850" s="366"/>
      <c r="W1850" s="295"/>
      <c r="X1850" s="295"/>
      <c r="Y1850" s="295"/>
      <c r="Z1850" s="313"/>
      <c r="AA1850" s="313"/>
      <c r="AB1850" s="301"/>
      <c r="AC1850" s="295"/>
    </row>
    <row r="1851" spans="1:29" ht="15">
      <c r="A1851" s="247" t="s">
        <v>176</v>
      </c>
      <c r="B1851" s="287" t="s">
        <v>11560</v>
      </c>
      <c r="C1851" s="287" t="s">
        <v>5584</v>
      </c>
      <c r="D1851" s="305">
        <v>49</v>
      </c>
      <c r="E1851" s="287" t="s">
        <v>18</v>
      </c>
      <c r="F1851" s="362">
        <v>43707</v>
      </c>
      <c r="G1851" s="363" t="s">
        <v>8910</v>
      </c>
      <c r="H1851" s="363" t="s">
        <v>9403</v>
      </c>
      <c r="I1851" s="364">
        <v>14.951420000000001</v>
      </c>
      <c r="J1851" s="364">
        <v>4</v>
      </c>
      <c r="K1851" s="363" t="s">
        <v>438</v>
      </c>
      <c r="L1851" s="292">
        <v>81.569999999999993</v>
      </c>
      <c r="M1851" s="293" t="s">
        <v>8483</v>
      </c>
      <c r="N1851" s="293" t="s">
        <v>9404</v>
      </c>
      <c r="O1851" s="294" t="s">
        <v>12</v>
      </c>
      <c r="P1851" s="295">
        <v>3.791833</v>
      </c>
      <c r="Q1851" s="295" t="s">
        <v>280</v>
      </c>
      <c r="R1851" s="296">
        <v>0</v>
      </c>
      <c r="S1851" s="365">
        <v>6.8956746360123724E-5</v>
      </c>
      <c r="T1851" s="365">
        <v>4.0227768135803958E-4</v>
      </c>
      <c r="U1851" s="365">
        <v>0.17141578952959632</v>
      </c>
      <c r="V1851" s="366"/>
      <c r="W1851" s="295"/>
      <c r="X1851" s="295"/>
      <c r="Y1851" s="295"/>
      <c r="Z1851" s="313"/>
      <c r="AA1851" s="313"/>
      <c r="AB1851" s="301"/>
      <c r="AC1851" s="295"/>
    </row>
    <row r="1852" spans="1:29" ht="15">
      <c r="A1852" s="247" t="s">
        <v>176</v>
      </c>
      <c r="B1852" s="287" t="s">
        <v>11561</v>
      </c>
      <c r="C1852" s="287" t="s">
        <v>5586</v>
      </c>
      <c r="D1852" s="305">
        <v>50</v>
      </c>
      <c r="E1852" s="287" t="s">
        <v>18</v>
      </c>
      <c r="F1852" s="362">
        <v>43707</v>
      </c>
      <c r="G1852" s="363" t="s">
        <v>8910</v>
      </c>
      <c r="H1852" s="363" t="s">
        <v>9315</v>
      </c>
      <c r="I1852" s="364">
        <v>13.37176</v>
      </c>
      <c r="J1852" s="364">
        <v>11</v>
      </c>
      <c r="K1852" s="363" t="s">
        <v>438</v>
      </c>
      <c r="L1852" s="292">
        <v>91.22</v>
      </c>
      <c r="M1852" s="293" t="s">
        <v>8691</v>
      </c>
      <c r="N1852" s="293" t="s">
        <v>8692</v>
      </c>
      <c r="O1852" s="294" t="s">
        <v>12</v>
      </c>
      <c r="P1852" s="295">
        <v>-1.2770592999999999</v>
      </c>
      <c r="Q1852" s="295" t="s">
        <v>280</v>
      </c>
      <c r="R1852" s="296">
        <v>0</v>
      </c>
      <c r="S1852" s="365">
        <v>1.983123915788026E-3</v>
      </c>
      <c r="T1852" s="365">
        <v>1.2734788126132154E-3</v>
      </c>
      <c r="U1852" s="365">
        <v>1.5572492421123192</v>
      </c>
      <c r="V1852" s="366"/>
      <c r="W1852" s="295"/>
      <c r="X1852" s="295"/>
      <c r="Y1852" s="295"/>
      <c r="Z1852" s="313"/>
      <c r="AA1852" s="313"/>
      <c r="AB1852" s="301"/>
      <c r="AC1852" s="295"/>
    </row>
    <row r="1853" spans="1:29" ht="15">
      <c r="A1853" s="247" t="s">
        <v>176</v>
      </c>
      <c r="B1853" s="287" t="s">
        <v>11562</v>
      </c>
      <c r="C1853" s="287" t="s">
        <v>6028</v>
      </c>
      <c r="D1853" s="305">
        <v>1</v>
      </c>
      <c r="E1853" s="287" t="s">
        <v>34</v>
      </c>
      <c r="F1853" s="362">
        <v>43707</v>
      </c>
      <c r="G1853" s="363" t="s">
        <v>8946</v>
      </c>
      <c r="H1853" s="363" t="s">
        <v>453</v>
      </c>
      <c r="I1853" s="364">
        <v>1.2124861</v>
      </c>
      <c r="J1853" s="364">
        <v>5</v>
      </c>
      <c r="K1853" s="363" t="s">
        <v>438</v>
      </c>
      <c r="L1853" s="292">
        <v>31.45</v>
      </c>
      <c r="M1853" s="293" t="s">
        <v>454</v>
      </c>
      <c r="N1853" s="293" t="s">
        <v>455</v>
      </c>
      <c r="O1853" s="294" t="s">
        <v>450</v>
      </c>
      <c r="P1853" s="295">
        <v>3.2840729</v>
      </c>
      <c r="Q1853" s="295" t="s">
        <v>456</v>
      </c>
      <c r="R1853" s="296">
        <v>0</v>
      </c>
      <c r="S1853" s="365">
        <v>5.4143693481675846E-4</v>
      </c>
      <c r="T1853" s="365">
        <v>1.1092338660799424E-3</v>
      </c>
      <c r="U1853" s="365">
        <v>0.48811792659217018</v>
      </c>
      <c r="V1853" s="366"/>
      <c r="W1853" s="295"/>
      <c r="X1853" s="295"/>
      <c r="Y1853" s="295"/>
      <c r="Z1853" s="313"/>
      <c r="AA1853" s="313"/>
      <c r="AB1853" s="301"/>
      <c r="AC1853" s="295"/>
    </row>
    <row r="1854" spans="1:29" ht="15">
      <c r="A1854" s="247" t="s">
        <v>176</v>
      </c>
      <c r="B1854" s="287" t="s">
        <v>11563</v>
      </c>
      <c r="C1854" s="287" t="s">
        <v>6030</v>
      </c>
      <c r="D1854" s="305">
        <v>2</v>
      </c>
      <c r="E1854" s="287" t="s">
        <v>34</v>
      </c>
      <c r="F1854" s="362">
        <v>43707</v>
      </c>
      <c r="G1854" s="363" t="s">
        <v>8946</v>
      </c>
      <c r="H1854" s="363" t="s">
        <v>2253</v>
      </c>
      <c r="I1854" s="364">
        <v>1.1738734</v>
      </c>
      <c r="J1854" s="364">
        <v>5</v>
      </c>
      <c r="K1854" s="363" t="s">
        <v>438</v>
      </c>
      <c r="L1854" s="292">
        <v>225.92</v>
      </c>
      <c r="M1854" s="293" t="s">
        <v>2254</v>
      </c>
      <c r="N1854" s="293" t="s">
        <v>2255</v>
      </c>
      <c r="O1854" s="294" t="s">
        <v>450</v>
      </c>
      <c r="P1854" s="295">
        <v>-1.0294855000000001</v>
      </c>
      <c r="Q1854" s="295" t="s">
        <v>404</v>
      </c>
      <c r="R1854" s="296">
        <v>0</v>
      </c>
      <c r="S1854" s="365">
        <v>2.766897133454098E-3</v>
      </c>
      <c r="T1854" s="365">
        <v>2.0563692866606199E-3</v>
      </c>
      <c r="U1854" s="365">
        <v>1.3455254128733458</v>
      </c>
      <c r="V1854" s="366"/>
      <c r="W1854" s="295"/>
      <c r="X1854" s="295"/>
      <c r="Y1854" s="295"/>
      <c r="Z1854" s="313"/>
      <c r="AA1854" s="313"/>
      <c r="AB1854" s="301"/>
      <c r="AC1854" s="295"/>
    </row>
    <row r="1855" spans="1:29" ht="15">
      <c r="A1855" s="247" t="s">
        <v>176</v>
      </c>
      <c r="B1855" s="287" t="s">
        <v>11564</v>
      </c>
      <c r="C1855" s="287" t="s">
        <v>6032</v>
      </c>
      <c r="D1855" s="305">
        <v>3</v>
      </c>
      <c r="E1855" s="287" t="s">
        <v>34</v>
      </c>
      <c r="F1855" s="362">
        <v>43707</v>
      </c>
      <c r="G1855" s="363" t="s">
        <v>8946</v>
      </c>
      <c r="H1855" s="363" t="s">
        <v>489</v>
      </c>
      <c r="I1855" s="364">
        <v>1.1560950999999999</v>
      </c>
      <c r="J1855" s="364">
        <v>2</v>
      </c>
      <c r="K1855" s="363" t="s">
        <v>438</v>
      </c>
      <c r="L1855" s="292">
        <v>52.04</v>
      </c>
      <c r="M1855" s="293" t="s">
        <v>490</v>
      </c>
      <c r="N1855" s="293" t="s">
        <v>491</v>
      </c>
      <c r="O1855" s="294" t="s">
        <v>450</v>
      </c>
      <c r="P1855" s="295">
        <v>-7.0548295999999997</v>
      </c>
      <c r="Q1855" s="295" t="s">
        <v>484</v>
      </c>
      <c r="R1855" s="296">
        <v>0</v>
      </c>
      <c r="S1855" s="365">
        <v>4.1525564939876398E-3</v>
      </c>
      <c r="T1855" s="365">
        <v>1.9328793238714663E-3</v>
      </c>
      <c r="U1855" s="365">
        <v>2.1483785576795684</v>
      </c>
      <c r="V1855" s="366"/>
      <c r="W1855" s="295"/>
      <c r="X1855" s="295"/>
      <c r="Y1855" s="295"/>
      <c r="Z1855" s="313"/>
      <c r="AA1855" s="313"/>
      <c r="AB1855" s="301"/>
      <c r="AC1855" s="295"/>
    </row>
    <row r="1856" spans="1:29" ht="15">
      <c r="A1856" s="247" t="s">
        <v>11565</v>
      </c>
      <c r="B1856" s="287" t="s">
        <v>11566</v>
      </c>
      <c r="C1856" s="287" t="s">
        <v>6034</v>
      </c>
      <c r="D1856" s="305">
        <v>4</v>
      </c>
      <c r="E1856" s="287" t="s">
        <v>34</v>
      </c>
      <c r="F1856" s="362">
        <v>43707</v>
      </c>
      <c r="G1856" s="363" t="s">
        <v>8946</v>
      </c>
      <c r="H1856" s="363" t="s">
        <v>1263</v>
      </c>
      <c r="I1856" s="364">
        <v>1.1419017</v>
      </c>
      <c r="J1856" s="364">
        <v>1</v>
      </c>
      <c r="K1856" s="363" t="s">
        <v>438</v>
      </c>
      <c r="L1856" s="292">
        <v>206.56</v>
      </c>
      <c r="M1856" s="293" t="s">
        <v>1264</v>
      </c>
      <c r="N1856" s="293" t="s">
        <v>1265</v>
      </c>
      <c r="O1856" s="294" t="s">
        <v>450</v>
      </c>
      <c r="P1856" s="295">
        <v>1.6935825</v>
      </c>
      <c r="Q1856" s="295" t="s">
        <v>408</v>
      </c>
      <c r="R1856" s="296">
        <v>0</v>
      </c>
      <c r="S1856" s="365">
        <v>5.7930873587477194E-5</v>
      </c>
      <c r="T1856" s="365">
        <v>7.4872745302430397E-4</v>
      </c>
      <c r="U1856" s="365">
        <v>7.7372444877611204E-2</v>
      </c>
      <c r="V1856" s="366"/>
      <c r="W1856" s="295"/>
      <c r="X1856" s="295"/>
      <c r="Y1856" s="295"/>
      <c r="Z1856" s="313"/>
      <c r="AA1856" s="313"/>
      <c r="AB1856" s="301"/>
      <c r="AC1856" s="295"/>
    </row>
    <row r="1857" spans="1:29" ht="15">
      <c r="A1857" s="247" t="s">
        <v>11567</v>
      </c>
      <c r="B1857" s="287" t="s">
        <v>11568</v>
      </c>
      <c r="C1857" s="287" t="s">
        <v>6037</v>
      </c>
      <c r="D1857" s="305">
        <v>5</v>
      </c>
      <c r="E1857" s="287" t="s">
        <v>34</v>
      </c>
      <c r="F1857" s="362">
        <v>43707</v>
      </c>
      <c r="G1857" s="363" t="s">
        <v>8946</v>
      </c>
      <c r="H1857" s="363" t="s">
        <v>3006</v>
      </c>
      <c r="I1857" s="364">
        <v>1.1483958000000001</v>
      </c>
      <c r="J1857" s="364">
        <v>1</v>
      </c>
      <c r="K1857" s="363" t="s">
        <v>438</v>
      </c>
      <c r="L1857" s="292">
        <v>48.02</v>
      </c>
      <c r="M1857" s="293" t="s">
        <v>3007</v>
      </c>
      <c r="N1857" s="293" t="s">
        <v>3008</v>
      </c>
      <c r="O1857" s="294" t="s">
        <v>450</v>
      </c>
      <c r="P1857" s="295">
        <v>-2.7344525000000002</v>
      </c>
      <c r="Q1857" s="295" t="s">
        <v>404</v>
      </c>
      <c r="R1857" s="296">
        <v>0</v>
      </c>
      <c r="S1857" s="365">
        <v>2.2397844542191548E-3</v>
      </c>
      <c r="T1857" s="365">
        <v>1.7882380763120096E-3</v>
      </c>
      <c r="U1857" s="365">
        <v>1.2525090947836186</v>
      </c>
      <c r="V1857" s="366"/>
      <c r="W1857" s="295"/>
      <c r="X1857" s="295"/>
      <c r="Y1857" s="295"/>
      <c r="Z1857" s="313"/>
      <c r="AA1857" s="313"/>
      <c r="AB1857" s="301"/>
      <c r="AC1857" s="295"/>
    </row>
    <row r="1858" spans="1:29" ht="15">
      <c r="A1858" s="247" t="s">
        <v>176</v>
      </c>
      <c r="B1858" s="287" t="s">
        <v>11569</v>
      </c>
      <c r="C1858" s="287" t="s">
        <v>6039</v>
      </c>
      <c r="D1858" s="305">
        <v>6</v>
      </c>
      <c r="E1858" s="287" t="s">
        <v>34</v>
      </c>
      <c r="F1858" s="362">
        <v>43707</v>
      </c>
      <c r="G1858" s="363" t="s">
        <v>8946</v>
      </c>
      <c r="H1858" s="363" t="s">
        <v>2272</v>
      </c>
      <c r="I1858" s="364">
        <v>1.1836758000000001</v>
      </c>
      <c r="J1858" s="364">
        <v>2</v>
      </c>
      <c r="K1858" s="363" t="s">
        <v>438</v>
      </c>
      <c r="L1858" s="292">
        <v>25.84</v>
      </c>
      <c r="M1858" s="293" t="s">
        <v>2273</v>
      </c>
      <c r="N1858" s="293" t="s">
        <v>2274</v>
      </c>
      <c r="O1858" s="294" t="s">
        <v>450</v>
      </c>
      <c r="P1858" s="295">
        <v>3.1948805</v>
      </c>
      <c r="Q1858" s="295" t="s">
        <v>484</v>
      </c>
      <c r="R1858" s="296">
        <v>0</v>
      </c>
      <c r="S1858" s="365">
        <v>4.6518134916597999E-5</v>
      </c>
      <c r="T1858" s="365">
        <v>4.1095475481938576E-4</v>
      </c>
      <c r="U1858" s="365">
        <v>0.11319527118512761</v>
      </c>
      <c r="V1858" s="366"/>
      <c r="W1858" s="295"/>
      <c r="X1858" s="295"/>
      <c r="Y1858" s="295"/>
      <c r="Z1858" s="313"/>
      <c r="AA1858" s="313"/>
      <c r="AB1858" s="301"/>
      <c r="AC1858" s="295"/>
    </row>
    <row r="1859" spans="1:29" ht="15">
      <c r="A1859" s="247" t="s">
        <v>176</v>
      </c>
      <c r="B1859" s="287" t="s">
        <v>11570</v>
      </c>
      <c r="C1859" s="287" t="s">
        <v>6041</v>
      </c>
      <c r="D1859" s="305">
        <v>7</v>
      </c>
      <c r="E1859" s="287" t="s">
        <v>34</v>
      </c>
      <c r="F1859" s="362">
        <v>43707</v>
      </c>
      <c r="G1859" s="363" t="s">
        <v>8946</v>
      </c>
      <c r="H1859" s="363" t="s">
        <v>2281</v>
      </c>
      <c r="I1859" s="364">
        <v>1.2306406000000001</v>
      </c>
      <c r="J1859" s="364">
        <v>10</v>
      </c>
      <c r="K1859" s="363" t="s">
        <v>438</v>
      </c>
      <c r="L1859" s="292">
        <v>80.41</v>
      </c>
      <c r="M1859" s="293" t="s">
        <v>2282</v>
      </c>
      <c r="N1859" s="293" t="s">
        <v>2283</v>
      </c>
      <c r="O1859" s="294" t="s">
        <v>450</v>
      </c>
      <c r="P1859" s="295">
        <v>12.493002000000001</v>
      </c>
      <c r="Q1859" s="295" t="s">
        <v>404</v>
      </c>
      <c r="R1859" s="296">
        <v>0</v>
      </c>
      <c r="S1859" s="365">
        <v>6.1894079762568198E-4</v>
      </c>
      <c r="T1859" s="365">
        <v>1.1082844334345723E-3</v>
      </c>
      <c r="U1859" s="365">
        <v>0.55846746462691454</v>
      </c>
      <c r="V1859" s="366"/>
      <c r="W1859" s="295"/>
      <c r="X1859" s="295"/>
      <c r="Y1859" s="295"/>
      <c r="Z1859" s="313"/>
      <c r="AA1859" s="313"/>
      <c r="AB1859" s="301"/>
      <c r="AC1859" s="295"/>
    </row>
    <row r="1860" spans="1:29" ht="15">
      <c r="A1860" s="247" t="s">
        <v>176</v>
      </c>
      <c r="B1860" s="287" t="s">
        <v>11571</v>
      </c>
      <c r="C1860" s="287" t="s">
        <v>6043</v>
      </c>
      <c r="D1860" s="305">
        <v>8</v>
      </c>
      <c r="E1860" s="287" t="s">
        <v>34</v>
      </c>
      <c r="F1860" s="362">
        <v>43707</v>
      </c>
      <c r="G1860" s="363" t="s">
        <v>8946</v>
      </c>
      <c r="H1860" s="363" t="s">
        <v>1575</v>
      </c>
      <c r="I1860" s="364">
        <v>1.1470127000000001</v>
      </c>
      <c r="J1860" s="364">
        <v>2</v>
      </c>
      <c r="K1860" s="363" t="s">
        <v>438</v>
      </c>
      <c r="L1860" s="292">
        <v>129.44</v>
      </c>
      <c r="M1860" s="293" t="s">
        <v>1576</v>
      </c>
      <c r="N1860" s="293" t="s">
        <v>1577</v>
      </c>
      <c r="O1860" s="294" t="s">
        <v>450</v>
      </c>
      <c r="P1860" s="295">
        <v>1.8250465</v>
      </c>
      <c r="Q1860" s="295" t="s">
        <v>404</v>
      </c>
      <c r="R1860" s="296">
        <v>0</v>
      </c>
      <c r="S1860" s="365">
        <v>2.0083161893462385E-4</v>
      </c>
      <c r="T1860" s="365">
        <v>6.2673465131455187E-4</v>
      </c>
      <c r="U1860" s="365">
        <v>0.32044122423004257</v>
      </c>
      <c r="V1860" s="366"/>
      <c r="W1860" s="295"/>
      <c r="X1860" s="295"/>
      <c r="Y1860" s="295"/>
      <c r="Z1860" s="313"/>
      <c r="AA1860" s="313"/>
      <c r="AB1860" s="301"/>
      <c r="AC1860" s="295"/>
    </row>
    <row r="1861" spans="1:29" ht="15">
      <c r="A1861" s="247" t="s">
        <v>176</v>
      </c>
      <c r="B1861" s="287" t="s">
        <v>11572</v>
      </c>
      <c r="C1861" s="287" t="s">
        <v>6046</v>
      </c>
      <c r="D1861" s="305">
        <v>9</v>
      </c>
      <c r="E1861" s="287" t="s">
        <v>34</v>
      </c>
      <c r="F1861" s="362">
        <v>43707</v>
      </c>
      <c r="G1861" s="363" t="s">
        <v>8946</v>
      </c>
      <c r="H1861" s="363" t="s">
        <v>1302</v>
      </c>
      <c r="I1861" s="364">
        <v>1.195635</v>
      </c>
      <c r="J1861" s="364">
        <v>6</v>
      </c>
      <c r="K1861" s="363" t="s">
        <v>438</v>
      </c>
      <c r="L1861" s="292">
        <v>68.48</v>
      </c>
      <c r="M1861" s="293" t="s">
        <v>1303</v>
      </c>
      <c r="N1861" s="293" t="s">
        <v>1304</v>
      </c>
      <c r="O1861" s="294" t="s">
        <v>450</v>
      </c>
      <c r="P1861" s="295">
        <v>-7.3467729999999998</v>
      </c>
      <c r="Q1861" s="295" t="s">
        <v>484</v>
      </c>
      <c r="R1861" s="296">
        <v>0</v>
      </c>
      <c r="S1861" s="365">
        <v>8.4267992014245663E-5</v>
      </c>
      <c r="T1861" s="365">
        <v>7.9492441110533773E-4</v>
      </c>
      <c r="U1861" s="365">
        <v>0.10600755346923051</v>
      </c>
      <c r="V1861" s="366"/>
      <c r="W1861" s="295"/>
      <c r="X1861" s="295"/>
      <c r="Y1861" s="295"/>
      <c r="Z1861" s="313"/>
      <c r="AA1861" s="313"/>
      <c r="AB1861" s="301"/>
      <c r="AC1861" s="295"/>
    </row>
    <row r="1862" spans="1:29" ht="15">
      <c r="A1862" s="247" t="s">
        <v>176</v>
      </c>
      <c r="B1862" s="287" t="s">
        <v>11573</v>
      </c>
      <c r="C1862" s="287" t="s">
        <v>6048</v>
      </c>
      <c r="D1862" s="305">
        <v>10</v>
      </c>
      <c r="E1862" s="287" t="s">
        <v>34</v>
      </c>
      <c r="F1862" s="362">
        <v>43707</v>
      </c>
      <c r="G1862" s="363" t="s">
        <v>8946</v>
      </c>
      <c r="H1862" s="363" t="s">
        <v>1307</v>
      </c>
      <c r="I1862" s="364">
        <v>1.1842771999999999</v>
      </c>
      <c r="J1862" s="364">
        <v>3</v>
      </c>
      <c r="K1862" s="363" t="s">
        <v>438</v>
      </c>
      <c r="L1862" s="292">
        <v>83.28</v>
      </c>
      <c r="M1862" s="293" t="s">
        <v>1308</v>
      </c>
      <c r="N1862" s="293" t="s">
        <v>1309</v>
      </c>
      <c r="O1862" s="294" t="s">
        <v>450</v>
      </c>
      <c r="P1862" s="295">
        <v>-5.1048336000000001</v>
      </c>
      <c r="Q1862" s="295" t="s">
        <v>408</v>
      </c>
      <c r="R1862" s="296">
        <v>0</v>
      </c>
      <c r="S1862" s="365">
        <v>2.4972389699712147E-4</v>
      </c>
      <c r="T1862" s="365">
        <v>5.6874084972359257E-4</v>
      </c>
      <c r="U1862" s="365">
        <v>0.43908204785797789</v>
      </c>
      <c r="V1862" s="366"/>
      <c r="W1862" s="295"/>
      <c r="X1862" s="295"/>
      <c r="Y1862" s="295"/>
      <c r="Z1862" s="313"/>
      <c r="AA1862" s="313"/>
      <c r="AB1862" s="301"/>
      <c r="AC1862" s="295"/>
    </row>
    <row r="1863" spans="1:29" ht="15">
      <c r="A1863" s="247" t="s">
        <v>176</v>
      </c>
      <c r="B1863" s="287" t="s">
        <v>11574</v>
      </c>
      <c r="C1863" s="287" t="s">
        <v>6050</v>
      </c>
      <c r="D1863" s="305">
        <v>11</v>
      </c>
      <c r="E1863" s="287" t="s">
        <v>34</v>
      </c>
      <c r="F1863" s="362">
        <v>43707</v>
      </c>
      <c r="G1863" s="363" t="s">
        <v>8946</v>
      </c>
      <c r="H1863" s="363" t="s">
        <v>9708</v>
      </c>
      <c r="I1863" s="364">
        <v>1.1462554</v>
      </c>
      <c r="J1863" s="364">
        <v>3</v>
      </c>
      <c r="K1863" s="363" t="s">
        <v>438</v>
      </c>
      <c r="L1863" s="292">
        <v>68.91</v>
      </c>
      <c r="M1863" s="293" t="s">
        <v>8379</v>
      </c>
      <c r="N1863" s="293" t="s">
        <v>9709</v>
      </c>
      <c r="O1863" s="294" t="s">
        <v>450</v>
      </c>
      <c r="P1863" s="295">
        <v>-3.8241445999999999</v>
      </c>
      <c r="Q1863" s="295" t="s">
        <v>408</v>
      </c>
      <c r="R1863" s="296">
        <v>0</v>
      </c>
      <c r="S1863" s="365">
        <v>4.6553569257946621E-4</v>
      </c>
      <c r="T1863" s="365">
        <v>9.3592034536417576E-4</v>
      </c>
      <c r="U1863" s="365">
        <v>0.49740952302764796</v>
      </c>
      <c r="V1863" s="366"/>
      <c r="W1863" s="295"/>
      <c r="X1863" s="295"/>
      <c r="Y1863" s="295"/>
      <c r="Z1863" s="313"/>
      <c r="AA1863" s="313"/>
      <c r="AB1863" s="301"/>
      <c r="AC1863" s="295"/>
    </row>
    <row r="1864" spans="1:29" ht="15">
      <c r="A1864" s="247" t="s">
        <v>176</v>
      </c>
      <c r="B1864" s="287" t="s">
        <v>9696</v>
      </c>
      <c r="C1864" s="287" t="s">
        <v>6052</v>
      </c>
      <c r="D1864" s="305">
        <v>12</v>
      </c>
      <c r="E1864" s="287" t="s">
        <v>34</v>
      </c>
      <c r="F1864" s="362">
        <v>43707</v>
      </c>
      <c r="G1864" s="363" t="s">
        <v>8946</v>
      </c>
      <c r="H1864" s="363" t="s">
        <v>843</v>
      </c>
      <c r="I1864" s="364">
        <v>1.2081587</v>
      </c>
      <c r="J1864" s="364">
        <v>7</v>
      </c>
      <c r="K1864" s="363" t="s">
        <v>438</v>
      </c>
      <c r="L1864" s="292">
        <v>838.42</v>
      </c>
      <c r="M1864" s="293" t="s">
        <v>844</v>
      </c>
      <c r="N1864" s="293" t="s">
        <v>845</v>
      </c>
      <c r="O1864" s="294" t="s">
        <v>450</v>
      </c>
      <c r="P1864" s="295">
        <v>5.3913713000000003</v>
      </c>
      <c r="Q1864" s="295" t="s">
        <v>408</v>
      </c>
      <c r="R1864" s="296">
        <v>0</v>
      </c>
      <c r="S1864" s="365">
        <v>1.7554022372454649E-3</v>
      </c>
      <c r="T1864" s="365">
        <v>8.3166192935473339E-4</v>
      </c>
      <c r="U1864" s="365">
        <v>2.1107161158710723</v>
      </c>
      <c r="V1864" s="366"/>
      <c r="W1864" s="295"/>
      <c r="X1864" s="295"/>
      <c r="Y1864" s="295"/>
      <c r="Z1864" s="313"/>
      <c r="AA1864" s="313"/>
      <c r="AB1864" s="301"/>
      <c r="AC1864" s="295"/>
    </row>
    <row r="1865" spans="1:29" ht="15">
      <c r="A1865" s="247" t="s">
        <v>176</v>
      </c>
      <c r="B1865" s="287" t="s">
        <v>11575</v>
      </c>
      <c r="C1865" s="287" t="s">
        <v>6054</v>
      </c>
      <c r="D1865" s="305">
        <v>13</v>
      </c>
      <c r="E1865" s="287" t="s">
        <v>34</v>
      </c>
      <c r="F1865" s="362">
        <v>43707</v>
      </c>
      <c r="G1865" s="363" t="s">
        <v>8946</v>
      </c>
      <c r="H1865" s="363" t="s">
        <v>2870</v>
      </c>
      <c r="I1865" s="364">
        <v>1.1720343</v>
      </c>
      <c r="J1865" s="364">
        <v>3</v>
      </c>
      <c r="K1865" s="363" t="s">
        <v>438</v>
      </c>
      <c r="L1865" s="292">
        <v>112.49</v>
      </c>
      <c r="M1865" s="293" t="s">
        <v>2871</v>
      </c>
      <c r="N1865" s="293" t="s">
        <v>2872</v>
      </c>
      <c r="O1865" s="294" t="s">
        <v>450</v>
      </c>
      <c r="P1865" s="295">
        <v>4.8076033999999996</v>
      </c>
      <c r="Q1865" s="295" t="s">
        <v>408</v>
      </c>
      <c r="R1865" s="296">
        <v>0</v>
      </c>
      <c r="S1865" s="365">
        <v>4.6476305126988783E-6</v>
      </c>
      <c r="T1865" s="365">
        <v>6.9516971405470277E-4</v>
      </c>
      <c r="U1865" s="365">
        <v>6.6856055704595284E-3</v>
      </c>
      <c r="V1865" s="366"/>
      <c r="W1865" s="295"/>
      <c r="X1865" s="295"/>
      <c r="Y1865" s="295"/>
      <c r="Z1865" s="313"/>
      <c r="AA1865" s="313"/>
      <c r="AB1865" s="301"/>
      <c r="AC1865" s="295"/>
    </row>
    <row r="1866" spans="1:29" ht="15">
      <c r="A1866" s="247" t="s">
        <v>176</v>
      </c>
      <c r="B1866" s="287" t="s">
        <v>11576</v>
      </c>
      <c r="C1866" s="287" t="s">
        <v>6057</v>
      </c>
      <c r="D1866" s="305">
        <v>14</v>
      </c>
      <c r="E1866" s="287" t="s">
        <v>34</v>
      </c>
      <c r="F1866" s="362">
        <v>43707</v>
      </c>
      <c r="G1866" s="363" t="s">
        <v>8946</v>
      </c>
      <c r="H1866" s="363" t="s">
        <v>2024</v>
      </c>
      <c r="I1866" s="364">
        <v>1.1891181</v>
      </c>
      <c r="J1866" s="364">
        <v>3</v>
      </c>
      <c r="K1866" s="363" t="s">
        <v>438</v>
      </c>
      <c r="L1866" s="292">
        <v>263.8</v>
      </c>
      <c r="M1866" s="293" t="s">
        <v>2025</v>
      </c>
      <c r="N1866" s="293" t="s">
        <v>2026</v>
      </c>
      <c r="O1866" s="294" t="s">
        <v>450</v>
      </c>
      <c r="P1866" s="295">
        <v>1.2901187000000001</v>
      </c>
      <c r="Q1866" s="295" t="s">
        <v>404</v>
      </c>
      <c r="R1866" s="296">
        <v>0</v>
      </c>
      <c r="S1866" s="365">
        <v>1.0056616252233004E-3</v>
      </c>
      <c r="T1866" s="365">
        <v>9.1819684056419423E-4</v>
      </c>
      <c r="U1866" s="365">
        <v>1.0952571178586965</v>
      </c>
      <c r="V1866" s="366"/>
      <c r="W1866" s="295"/>
      <c r="X1866" s="295"/>
      <c r="Y1866" s="295"/>
      <c r="Z1866" s="313"/>
      <c r="AA1866" s="313"/>
      <c r="AB1866" s="301"/>
      <c r="AC1866" s="295"/>
    </row>
    <row r="1867" spans="1:29" ht="15">
      <c r="A1867" s="247" t="s">
        <v>176</v>
      </c>
      <c r="B1867" s="287" t="s">
        <v>11577</v>
      </c>
      <c r="C1867" s="287" t="s">
        <v>6059</v>
      </c>
      <c r="D1867" s="305">
        <v>15</v>
      </c>
      <c r="E1867" s="287" t="s">
        <v>34</v>
      </c>
      <c r="F1867" s="362">
        <v>43707</v>
      </c>
      <c r="G1867" s="363" t="s">
        <v>8946</v>
      </c>
      <c r="H1867" s="363" t="s">
        <v>1326</v>
      </c>
      <c r="I1867" s="364">
        <v>1.2094045</v>
      </c>
      <c r="J1867" s="364">
        <v>4</v>
      </c>
      <c r="K1867" s="363" t="s">
        <v>438</v>
      </c>
      <c r="L1867" s="292">
        <v>75.39</v>
      </c>
      <c r="M1867" s="293" t="s">
        <v>1327</v>
      </c>
      <c r="N1867" s="293" t="s">
        <v>1328</v>
      </c>
      <c r="O1867" s="294" t="s">
        <v>450</v>
      </c>
      <c r="P1867" s="295">
        <v>-2.7602196000000001</v>
      </c>
      <c r="Q1867" s="295" t="s">
        <v>408</v>
      </c>
      <c r="R1867" s="296">
        <v>0</v>
      </c>
      <c r="S1867" s="365">
        <v>2.0730141363089691E-4</v>
      </c>
      <c r="T1867" s="365">
        <v>6.2894656476492972E-4</v>
      </c>
      <c r="U1867" s="365">
        <v>0.32960099513124186</v>
      </c>
      <c r="V1867" s="366"/>
      <c r="W1867" s="295"/>
      <c r="X1867" s="295"/>
      <c r="Y1867" s="295"/>
      <c r="Z1867" s="313"/>
      <c r="AA1867" s="313"/>
      <c r="AB1867" s="301"/>
      <c r="AC1867" s="295"/>
    </row>
    <row r="1868" spans="1:29" ht="15">
      <c r="A1868" s="247" t="s">
        <v>11578</v>
      </c>
      <c r="B1868" s="287" t="s">
        <v>11579</v>
      </c>
      <c r="C1868" s="287" t="s">
        <v>6061</v>
      </c>
      <c r="D1868" s="305">
        <v>16</v>
      </c>
      <c r="E1868" s="287" t="s">
        <v>34</v>
      </c>
      <c r="F1868" s="362">
        <v>43707</v>
      </c>
      <c r="G1868" s="363" t="s">
        <v>8946</v>
      </c>
      <c r="H1868" s="363" t="s">
        <v>2034</v>
      </c>
      <c r="I1868" s="364">
        <v>1.1430893</v>
      </c>
      <c r="J1868" s="364">
        <v>1</v>
      </c>
      <c r="K1868" s="363" t="s">
        <v>438</v>
      </c>
      <c r="L1868" s="292">
        <v>294.76</v>
      </c>
      <c r="M1868" s="293" t="s">
        <v>2035</v>
      </c>
      <c r="N1868" s="293" t="s">
        <v>2036</v>
      </c>
      <c r="O1868" s="294" t="s">
        <v>450</v>
      </c>
      <c r="P1868" s="295">
        <v>6.9404599999999999</v>
      </c>
      <c r="Q1868" s="295" t="s">
        <v>399</v>
      </c>
      <c r="R1868" s="296">
        <v>0</v>
      </c>
      <c r="S1868" s="365">
        <v>5.9442609875344785E-3</v>
      </c>
      <c r="T1868" s="365">
        <v>5.1020239344709934E-3</v>
      </c>
      <c r="U1868" s="365">
        <v>1.1650790086210783</v>
      </c>
      <c r="V1868" s="366"/>
      <c r="W1868" s="295"/>
      <c r="X1868" s="295"/>
      <c r="Y1868" s="295"/>
      <c r="Z1868" s="313"/>
      <c r="AA1868" s="313"/>
      <c r="AB1868" s="301"/>
      <c r="AC1868" s="295"/>
    </row>
    <row r="1869" spans="1:29" ht="15">
      <c r="A1869" s="247" t="s">
        <v>176</v>
      </c>
      <c r="B1869" s="287" t="s">
        <v>11580</v>
      </c>
      <c r="C1869" s="287" t="s">
        <v>6063</v>
      </c>
      <c r="D1869" s="305">
        <v>17</v>
      </c>
      <c r="E1869" s="287" t="s">
        <v>34</v>
      </c>
      <c r="F1869" s="362">
        <v>43707</v>
      </c>
      <c r="G1869" s="363" t="s">
        <v>8946</v>
      </c>
      <c r="H1869" s="363" t="s">
        <v>563</v>
      </c>
      <c r="I1869" s="364">
        <v>1.1746190000000001</v>
      </c>
      <c r="J1869" s="364">
        <v>2</v>
      </c>
      <c r="K1869" s="363" t="s">
        <v>438</v>
      </c>
      <c r="L1869" s="292">
        <v>146.38</v>
      </c>
      <c r="M1869" s="293" t="s">
        <v>564</v>
      </c>
      <c r="N1869" s="293" t="s">
        <v>565</v>
      </c>
      <c r="O1869" s="294" t="s">
        <v>450</v>
      </c>
      <c r="P1869" s="295">
        <v>5.2412150000000004</v>
      </c>
      <c r="Q1869" s="295" t="s">
        <v>399</v>
      </c>
      <c r="R1869" s="296">
        <v>0</v>
      </c>
      <c r="S1869" s="365">
        <v>1.2480873665350958E-3</v>
      </c>
      <c r="T1869" s="365">
        <v>7.2511674607475649E-4</v>
      </c>
      <c r="U1869" s="365">
        <v>1.7212226490303995</v>
      </c>
      <c r="V1869" s="366"/>
      <c r="W1869" s="295"/>
      <c r="X1869" s="295"/>
      <c r="Y1869" s="295"/>
      <c r="Z1869" s="313"/>
      <c r="AA1869" s="313"/>
      <c r="AB1869" s="301"/>
      <c r="AC1869" s="295"/>
    </row>
    <row r="1870" spans="1:29" ht="15">
      <c r="A1870" s="247" t="s">
        <v>176</v>
      </c>
      <c r="B1870" s="287" t="s">
        <v>11581</v>
      </c>
      <c r="C1870" s="287" t="s">
        <v>6065</v>
      </c>
      <c r="D1870" s="305">
        <v>18</v>
      </c>
      <c r="E1870" s="287" t="s">
        <v>34</v>
      </c>
      <c r="F1870" s="362">
        <v>43707</v>
      </c>
      <c r="G1870" s="363" t="s">
        <v>8946</v>
      </c>
      <c r="H1870" s="363" t="s">
        <v>895</v>
      </c>
      <c r="I1870" s="364">
        <v>1.1615249000000001</v>
      </c>
      <c r="J1870" s="364">
        <v>3</v>
      </c>
      <c r="K1870" s="363" t="s">
        <v>438</v>
      </c>
      <c r="L1870" s="292">
        <v>556.28</v>
      </c>
      <c r="M1870" s="293" t="s">
        <v>896</v>
      </c>
      <c r="N1870" s="293" t="s">
        <v>897</v>
      </c>
      <c r="O1870" s="294" t="s">
        <v>450</v>
      </c>
      <c r="P1870" s="295">
        <v>10.790682</v>
      </c>
      <c r="Q1870" s="295" t="s">
        <v>447</v>
      </c>
      <c r="R1870" s="296">
        <v>0</v>
      </c>
      <c r="S1870" s="365">
        <v>2.3820660387243405E-3</v>
      </c>
      <c r="T1870" s="365">
        <v>1.9555873818132411E-3</v>
      </c>
      <c r="U1870" s="365">
        <v>1.2180821275885223</v>
      </c>
      <c r="V1870" s="366"/>
      <c r="W1870" s="295"/>
      <c r="X1870" s="295"/>
      <c r="Y1870" s="295"/>
      <c r="Z1870" s="313"/>
      <c r="AA1870" s="313"/>
      <c r="AB1870" s="301"/>
      <c r="AC1870" s="295"/>
    </row>
    <row r="1871" spans="1:29" ht="15">
      <c r="A1871" s="247" t="s">
        <v>11582</v>
      </c>
      <c r="B1871" s="287" t="s">
        <v>11583</v>
      </c>
      <c r="C1871" s="287" t="s">
        <v>6067</v>
      </c>
      <c r="D1871" s="305">
        <v>19</v>
      </c>
      <c r="E1871" s="287" t="s">
        <v>34</v>
      </c>
      <c r="F1871" s="362">
        <v>43707</v>
      </c>
      <c r="G1871" s="363" t="s">
        <v>8946</v>
      </c>
      <c r="H1871" s="363" t="s">
        <v>1367</v>
      </c>
      <c r="I1871" s="364">
        <v>1.1442448999999999</v>
      </c>
      <c r="J1871" s="364">
        <v>1</v>
      </c>
      <c r="K1871" s="363" t="s">
        <v>438</v>
      </c>
      <c r="L1871" s="292">
        <v>106.94</v>
      </c>
      <c r="M1871" s="293" t="s">
        <v>1368</v>
      </c>
      <c r="N1871" s="293" t="s">
        <v>1369</v>
      </c>
      <c r="O1871" s="294" t="s">
        <v>450</v>
      </c>
      <c r="P1871" s="295">
        <v>1.4322280999999999</v>
      </c>
      <c r="Q1871" s="295" t="s">
        <v>408</v>
      </c>
      <c r="R1871" s="296">
        <v>0</v>
      </c>
      <c r="S1871" s="365">
        <v>3.5089360948115486E-3</v>
      </c>
      <c r="T1871" s="365">
        <v>2.5255341485953884E-3</v>
      </c>
      <c r="U1871" s="365">
        <v>1.3893837455189799</v>
      </c>
      <c r="V1871" s="366"/>
      <c r="W1871" s="295"/>
      <c r="X1871" s="295"/>
      <c r="Y1871" s="295"/>
      <c r="Z1871" s="313"/>
      <c r="AA1871" s="313"/>
      <c r="AB1871" s="301"/>
      <c r="AC1871" s="295"/>
    </row>
    <row r="1872" spans="1:29" ht="15">
      <c r="A1872" s="247" t="s">
        <v>176</v>
      </c>
      <c r="B1872" s="287" t="s">
        <v>11584</v>
      </c>
      <c r="C1872" s="287" t="s">
        <v>6069</v>
      </c>
      <c r="D1872" s="305">
        <v>20</v>
      </c>
      <c r="E1872" s="287" t="s">
        <v>34</v>
      </c>
      <c r="F1872" s="362">
        <v>43707</v>
      </c>
      <c r="G1872" s="363" t="s">
        <v>8946</v>
      </c>
      <c r="H1872" s="363" t="s">
        <v>1372</v>
      </c>
      <c r="I1872" s="364">
        <v>1.1922203</v>
      </c>
      <c r="J1872" s="364">
        <v>5</v>
      </c>
      <c r="K1872" s="363" t="s">
        <v>438</v>
      </c>
      <c r="L1872" s="292">
        <v>298.39999999999998</v>
      </c>
      <c r="M1872" s="293" t="s">
        <v>1373</v>
      </c>
      <c r="N1872" s="293" t="s">
        <v>1374</v>
      </c>
      <c r="O1872" s="294" t="s">
        <v>450</v>
      </c>
      <c r="P1872" s="295">
        <v>5.0075529999999997</v>
      </c>
      <c r="Q1872" s="295" t="s">
        <v>280</v>
      </c>
      <c r="R1872" s="296">
        <v>0</v>
      </c>
      <c r="S1872" s="365">
        <v>2.0839352953627398E-3</v>
      </c>
      <c r="T1872" s="365">
        <v>1.0691209824695883E-3</v>
      </c>
      <c r="U1872" s="365">
        <v>1.9492043739979805</v>
      </c>
      <c r="V1872" s="366"/>
      <c r="W1872" s="295"/>
      <c r="X1872" s="295"/>
      <c r="Y1872" s="295"/>
      <c r="Z1872" s="313"/>
      <c r="AA1872" s="313"/>
      <c r="AB1872" s="301"/>
      <c r="AC1872" s="295"/>
    </row>
    <row r="1873" spans="1:29" ht="15">
      <c r="A1873" s="247" t="s">
        <v>176</v>
      </c>
      <c r="B1873" s="287" t="s">
        <v>11585</v>
      </c>
      <c r="C1873" s="287" t="s">
        <v>6071</v>
      </c>
      <c r="D1873" s="305">
        <v>21</v>
      </c>
      <c r="E1873" s="287" t="s">
        <v>34</v>
      </c>
      <c r="F1873" s="362">
        <v>43707</v>
      </c>
      <c r="G1873" s="363" t="s">
        <v>8946</v>
      </c>
      <c r="H1873" s="363" t="s">
        <v>3840</v>
      </c>
      <c r="I1873" s="364">
        <v>1.1889367</v>
      </c>
      <c r="J1873" s="364">
        <v>5</v>
      </c>
      <c r="K1873" s="363" t="s">
        <v>438</v>
      </c>
      <c r="L1873" s="292">
        <v>165.98</v>
      </c>
      <c r="M1873" s="293" t="s">
        <v>3841</v>
      </c>
      <c r="N1873" s="293" t="s">
        <v>3842</v>
      </c>
      <c r="O1873" s="294" t="s">
        <v>450</v>
      </c>
      <c r="P1873" s="295">
        <v>-1.1553108999999999</v>
      </c>
      <c r="Q1873" s="295" t="s">
        <v>404</v>
      </c>
      <c r="R1873" s="296">
        <v>0</v>
      </c>
      <c r="S1873" s="365">
        <v>1.9161058128345193E-3</v>
      </c>
      <c r="T1873" s="365">
        <v>1.0482256317167328E-3</v>
      </c>
      <c r="U1873" s="365">
        <v>1.8279516879361313</v>
      </c>
      <c r="V1873" s="366"/>
      <c r="W1873" s="295"/>
      <c r="X1873" s="295"/>
      <c r="Y1873" s="295"/>
      <c r="Z1873" s="313"/>
      <c r="AA1873" s="313"/>
      <c r="AB1873" s="301"/>
      <c r="AC1873" s="295"/>
    </row>
    <row r="1874" spans="1:29" ht="15">
      <c r="A1874" s="247" t="s">
        <v>11586</v>
      </c>
      <c r="B1874" s="287" t="s">
        <v>11587</v>
      </c>
      <c r="C1874" s="287" t="s">
        <v>6073</v>
      </c>
      <c r="D1874" s="305">
        <v>22</v>
      </c>
      <c r="E1874" s="287" t="s">
        <v>34</v>
      </c>
      <c r="F1874" s="362">
        <v>43707</v>
      </c>
      <c r="G1874" s="363" t="s">
        <v>8946</v>
      </c>
      <c r="H1874" s="363" t="s">
        <v>7385</v>
      </c>
      <c r="I1874" s="364">
        <v>1.1588352</v>
      </c>
      <c r="J1874" s="364">
        <v>1</v>
      </c>
      <c r="K1874" s="363" t="s">
        <v>438</v>
      </c>
      <c r="L1874" s="292">
        <v>110.47</v>
      </c>
      <c r="M1874" s="293" t="s">
        <v>7386</v>
      </c>
      <c r="N1874" s="293" t="s">
        <v>7387</v>
      </c>
      <c r="O1874" s="294" t="s">
        <v>450</v>
      </c>
      <c r="P1874" s="295">
        <v>-8.8230430000000002</v>
      </c>
      <c r="Q1874" s="295" t="s">
        <v>404</v>
      </c>
      <c r="R1874" s="296">
        <v>0</v>
      </c>
      <c r="S1874" s="365">
        <v>1.0948135201241129E-3</v>
      </c>
      <c r="T1874" s="365">
        <v>5.1046080001154758E-4</v>
      </c>
      <c r="U1874" s="365">
        <v>2.1447553271462687</v>
      </c>
      <c r="V1874" s="366"/>
      <c r="W1874" s="295"/>
      <c r="X1874" s="295"/>
      <c r="Y1874" s="295"/>
      <c r="Z1874" s="313"/>
      <c r="AA1874" s="313"/>
      <c r="AB1874" s="301"/>
      <c r="AC1874" s="295"/>
    </row>
    <row r="1875" spans="1:29" ht="15">
      <c r="A1875" s="247" t="s">
        <v>176</v>
      </c>
      <c r="B1875" s="287" t="s">
        <v>11588</v>
      </c>
      <c r="C1875" s="287" t="s">
        <v>6075</v>
      </c>
      <c r="D1875" s="305">
        <v>23</v>
      </c>
      <c r="E1875" s="287" t="s">
        <v>34</v>
      </c>
      <c r="F1875" s="362">
        <v>43707</v>
      </c>
      <c r="G1875" s="363" t="s">
        <v>8946</v>
      </c>
      <c r="H1875" s="363" t="s">
        <v>1618</v>
      </c>
      <c r="I1875" s="364">
        <v>1.1995359999999999</v>
      </c>
      <c r="J1875" s="364">
        <v>3</v>
      </c>
      <c r="K1875" s="363" t="s">
        <v>438</v>
      </c>
      <c r="L1875" s="292">
        <v>158.47999999999999</v>
      </c>
      <c r="M1875" s="293" t="s">
        <v>1619</v>
      </c>
      <c r="N1875" s="293" t="s">
        <v>1620</v>
      </c>
      <c r="O1875" s="294" t="s">
        <v>450</v>
      </c>
      <c r="P1875" s="295">
        <v>4.4417977000000004</v>
      </c>
      <c r="Q1875" s="295" t="s">
        <v>399</v>
      </c>
      <c r="R1875" s="296">
        <v>0</v>
      </c>
      <c r="S1875" s="365">
        <v>2.3558906364545452E-4</v>
      </c>
      <c r="T1875" s="365">
        <v>9.2608185222266032E-4</v>
      </c>
      <c r="U1875" s="365">
        <v>0.25439334879527603</v>
      </c>
      <c r="V1875" s="366"/>
      <c r="W1875" s="295"/>
      <c r="X1875" s="295"/>
      <c r="Y1875" s="295"/>
      <c r="Z1875" s="313"/>
      <c r="AA1875" s="313"/>
      <c r="AB1875" s="301"/>
      <c r="AC1875" s="295"/>
    </row>
    <row r="1876" spans="1:29" ht="15">
      <c r="A1876" s="247" t="s">
        <v>176</v>
      </c>
      <c r="B1876" s="287" t="s">
        <v>11589</v>
      </c>
      <c r="C1876" s="287" t="s">
        <v>6077</v>
      </c>
      <c r="D1876" s="305">
        <v>24</v>
      </c>
      <c r="E1876" s="287" t="s">
        <v>34</v>
      </c>
      <c r="F1876" s="362">
        <v>43707</v>
      </c>
      <c r="G1876" s="363" t="s">
        <v>8946</v>
      </c>
      <c r="H1876" s="363" t="s">
        <v>1136</v>
      </c>
      <c r="I1876" s="364">
        <v>1.197157</v>
      </c>
      <c r="J1876" s="364">
        <v>3</v>
      </c>
      <c r="K1876" s="363" t="s">
        <v>438</v>
      </c>
      <c r="L1876" s="292">
        <v>289.74</v>
      </c>
      <c r="M1876" s="293" t="s">
        <v>1137</v>
      </c>
      <c r="N1876" s="293" t="s">
        <v>1138</v>
      </c>
      <c r="O1876" s="294" t="s">
        <v>450</v>
      </c>
      <c r="P1876" s="295">
        <v>2.7264713999999999</v>
      </c>
      <c r="Q1876" s="295" t="s">
        <v>408</v>
      </c>
      <c r="R1876" s="296">
        <v>0</v>
      </c>
      <c r="S1876" s="365">
        <v>2.7473346782033058E-4</v>
      </c>
      <c r="T1876" s="365">
        <v>9.8476225132576979E-4</v>
      </c>
      <c r="U1876" s="365">
        <v>0.27898456449814285</v>
      </c>
      <c r="V1876" s="366"/>
      <c r="W1876" s="295"/>
      <c r="X1876" s="295"/>
      <c r="Y1876" s="295"/>
      <c r="Z1876" s="313"/>
      <c r="AA1876" s="313"/>
      <c r="AB1876" s="301"/>
      <c r="AC1876" s="295"/>
    </row>
    <row r="1877" spans="1:29" ht="15">
      <c r="A1877" s="247" t="s">
        <v>11590</v>
      </c>
      <c r="B1877" s="287" t="s">
        <v>11591</v>
      </c>
      <c r="C1877" s="287" t="s">
        <v>6079</v>
      </c>
      <c r="D1877" s="305">
        <v>25</v>
      </c>
      <c r="E1877" s="287" t="s">
        <v>34</v>
      </c>
      <c r="F1877" s="362">
        <v>43707</v>
      </c>
      <c r="G1877" s="363" t="s">
        <v>8946</v>
      </c>
      <c r="H1877" s="363" t="s">
        <v>4734</v>
      </c>
      <c r="I1877" s="364">
        <v>1.1570482</v>
      </c>
      <c r="J1877" s="364">
        <v>1</v>
      </c>
      <c r="K1877" s="363" t="s">
        <v>438</v>
      </c>
      <c r="L1877" s="292">
        <v>147.9</v>
      </c>
      <c r="M1877" s="293" t="s">
        <v>4735</v>
      </c>
      <c r="N1877" s="293" t="s">
        <v>4736</v>
      </c>
      <c r="O1877" s="294" t="s">
        <v>450</v>
      </c>
      <c r="P1877" s="295">
        <v>8.4947110000000006</v>
      </c>
      <c r="Q1877" s="295" t="s">
        <v>408</v>
      </c>
      <c r="R1877" s="296">
        <v>0</v>
      </c>
      <c r="S1877" s="365">
        <v>8.6512584612911567E-4</v>
      </c>
      <c r="T1877" s="365">
        <v>9.5222865571135246E-4</v>
      </c>
      <c r="U1877" s="365">
        <v>0.90852742242128015</v>
      </c>
      <c r="V1877" s="366"/>
      <c r="W1877" s="295"/>
      <c r="X1877" s="295"/>
      <c r="Y1877" s="295"/>
      <c r="Z1877" s="313"/>
      <c r="AA1877" s="313"/>
      <c r="AB1877" s="301"/>
      <c r="AC1877" s="295"/>
    </row>
    <row r="1878" spans="1:29" ht="15">
      <c r="A1878" s="247" t="s">
        <v>176</v>
      </c>
      <c r="B1878" s="287" t="s">
        <v>11592</v>
      </c>
      <c r="C1878" s="287" t="s">
        <v>6081</v>
      </c>
      <c r="D1878" s="305">
        <v>26</v>
      </c>
      <c r="E1878" s="287" t="s">
        <v>34</v>
      </c>
      <c r="F1878" s="362">
        <v>43707</v>
      </c>
      <c r="G1878" s="363" t="s">
        <v>8946</v>
      </c>
      <c r="H1878" s="363" t="s">
        <v>10928</v>
      </c>
      <c r="I1878" s="364">
        <v>1.1742877</v>
      </c>
      <c r="J1878" s="364">
        <v>2</v>
      </c>
      <c r="K1878" s="363" t="s">
        <v>438</v>
      </c>
      <c r="L1878" s="292">
        <v>211.41</v>
      </c>
      <c r="M1878" s="293" t="s">
        <v>8549</v>
      </c>
      <c r="N1878" s="293" t="s">
        <v>8550</v>
      </c>
      <c r="O1878" s="294" t="s">
        <v>450</v>
      </c>
      <c r="P1878" s="295">
        <v>1.8352628</v>
      </c>
      <c r="Q1878" s="295" t="s">
        <v>408</v>
      </c>
      <c r="R1878" s="296">
        <v>0</v>
      </c>
      <c r="S1878" s="365">
        <v>1.2846624246899527E-3</v>
      </c>
      <c r="T1878" s="365">
        <v>1.9581730986449335E-3</v>
      </c>
      <c r="U1878" s="365">
        <v>0.65605151331051692</v>
      </c>
      <c r="V1878" s="366"/>
      <c r="W1878" s="295"/>
      <c r="X1878" s="295"/>
      <c r="Y1878" s="295"/>
      <c r="Z1878" s="313"/>
      <c r="AA1878" s="313"/>
      <c r="AB1878" s="301"/>
      <c r="AC1878" s="295"/>
    </row>
    <row r="1879" spans="1:29" ht="15">
      <c r="A1879" s="247" t="s">
        <v>176</v>
      </c>
      <c r="B1879" s="287" t="s">
        <v>11593</v>
      </c>
      <c r="C1879" s="287" t="s">
        <v>6083</v>
      </c>
      <c r="D1879" s="305">
        <v>27</v>
      </c>
      <c r="E1879" s="287" t="s">
        <v>34</v>
      </c>
      <c r="F1879" s="362">
        <v>43707</v>
      </c>
      <c r="G1879" s="363" t="s">
        <v>8946</v>
      </c>
      <c r="H1879" s="363" t="s">
        <v>1627</v>
      </c>
      <c r="I1879" s="364">
        <v>1.1593222999999999</v>
      </c>
      <c r="J1879" s="364">
        <v>5</v>
      </c>
      <c r="K1879" s="363" t="s">
        <v>438</v>
      </c>
      <c r="L1879" s="292">
        <v>197.99</v>
      </c>
      <c r="M1879" s="293" t="s">
        <v>1628</v>
      </c>
      <c r="N1879" s="293" t="s">
        <v>1629</v>
      </c>
      <c r="O1879" s="294" t="s">
        <v>450</v>
      </c>
      <c r="P1879" s="295">
        <v>7.4922680000000001</v>
      </c>
      <c r="Q1879" s="295" t="s">
        <v>399</v>
      </c>
      <c r="R1879" s="296">
        <v>0</v>
      </c>
      <c r="S1879" s="365">
        <v>3.8800466667637539E-3</v>
      </c>
      <c r="T1879" s="365">
        <v>1.8302552021560677E-3</v>
      </c>
      <c r="U1879" s="365">
        <v>2.1199484433607956</v>
      </c>
      <c r="V1879" s="366"/>
      <c r="W1879" s="295"/>
      <c r="X1879" s="295"/>
      <c r="Y1879" s="295"/>
      <c r="Z1879" s="313"/>
      <c r="AA1879" s="313"/>
      <c r="AB1879" s="301"/>
      <c r="AC1879" s="295"/>
    </row>
    <row r="1880" spans="1:29" ht="15">
      <c r="A1880" s="247" t="s">
        <v>11594</v>
      </c>
      <c r="B1880" s="287" t="s">
        <v>11595</v>
      </c>
      <c r="C1880" s="287" t="s">
        <v>6085</v>
      </c>
      <c r="D1880" s="305">
        <v>28</v>
      </c>
      <c r="E1880" s="287" t="s">
        <v>34</v>
      </c>
      <c r="F1880" s="362">
        <v>43707</v>
      </c>
      <c r="G1880" s="363" t="s">
        <v>8946</v>
      </c>
      <c r="H1880" s="363" t="s">
        <v>2920</v>
      </c>
      <c r="I1880" s="364">
        <v>1.1909372</v>
      </c>
      <c r="J1880" s="364">
        <v>1</v>
      </c>
      <c r="K1880" s="363" t="s">
        <v>438</v>
      </c>
      <c r="L1880" s="292">
        <v>87.36</v>
      </c>
      <c r="M1880" s="293" t="s">
        <v>2921</v>
      </c>
      <c r="N1880" s="293" t="s">
        <v>2922</v>
      </c>
      <c r="O1880" s="294" t="s">
        <v>450</v>
      </c>
      <c r="P1880" s="295">
        <v>6.4068199999999997</v>
      </c>
      <c r="Q1880" s="295" t="s">
        <v>484</v>
      </c>
      <c r="R1880" s="296">
        <v>0</v>
      </c>
      <c r="S1880" s="365" t="s">
        <v>280</v>
      </c>
      <c r="T1880" s="365" t="s">
        <v>280</v>
      </c>
      <c r="U1880" s="365" t="s">
        <v>280</v>
      </c>
      <c r="V1880" s="366"/>
      <c r="W1880" s="295"/>
      <c r="X1880" s="295"/>
      <c r="Y1880" s="295"/>
      <c r="Z1880" s="313"/>
      <c r="AA1880" s="313"/>
      <c r="AB1880" s="301"/>
      <c r="AC1880" s="295"/>
    </row>
    <row r="1881" spans="1:29" ht="15">
      <c r="A1881" s="247" t="s">
        <v>11596</v>
      </c>
      <c r="B1881" s="287" t="s">
        <v>11597</v>
      </c>
      <c r="C1881" s="287" t="s">
        <v>6087</v>
      </c>
      <c r="D1881" s="305">
        <v>29</v>
      </c>
      <c r="E1881" s="287" t="s">
        <v>34</v>
      </c>
      <c r="F1881" s="362">
        <v>43707</v>
      </c>
      <c r="G1881" s="363" t="s">
        <v>8946</v>
      </c>
      <c r="H1881" s="363" t="s">
        <v>1638</v>
      </c>
      <c r="I1881" s="364">
        <v>1.1468883999999999</v>
      </c>
      <c r="J1881" s="364">
        <v>1</v>
      </c>
      <c r="K1881" s="363" t="s">
        <v>438</v>
      </c>
      <c r="L1881" s="292">
        <v>384.11</v>
      </c>
      <c r="M1881" s="293" t="s">
        <v>1639</v>
      </c>
      <c r="N1881" s="293" t="s">
        <v>1640</v>
      </c>
      <c r="O1881" s="294" t="s">
        <v>450</v>
      </c>
      <c r="P1881" s="295">
        <v>6.0579179999999999</v>
      </c>
      <c r="Q1881" s="295" t="s">
        <v>399</v>
      </c>
      <c r="R1881" s="296">
        <v>0</v>
      </c>
      <c r="S1881" s="365">
        <v>4.2175351778674262E-3</v>
      </c>
      <c r="T1881" s="365">
        <v>3.922328744916239E-3</v>
      </c>
      <c r="U1881" s="365">
        <v>1.0752630521686399</v>
      </c>
      <c r="V1881" s="366"/>
      <c r="W1881" s="295"/>
      <c r="X1881" s="295"/>
      <c r="Y1881" s="295"/>
      <c r="Z1881" s="313"/>
      <c r="AA1881" s="313"/>
      <c r="AB1881" s="301"/>
      <c r="AC1881" s="295"/>
    </row>
    <row r="1882" spans="1:29" ht="15">
      <c r="A1882" s="247" t="s">
        <v>176</v>
      </c>
      <c r="B1882" s="287" t="s">
        <v>11598</v>
      </c>
      <c r="C1882" s="287" t="s">
        <v>6089</v>
      </c>
      <c r="D1882" s="305">
        <v>30</v>
      </c>
      <c r="E1882" s="287" t="s">
        <v>34</v>
      </c>
      <c r="F1882" s="362">
        <v>43707</v>
      </c>
      <c r="G1882" s="363" t="s">
        <v>8946</v>
      </c>
      <c r="H1882" s="363" t="s">
        <v>1794</v>
      </c>
      <c r="I1882" s="364">
        <v>1.171</v>
      </c>
      <c r="J1882" s="364">
        <v>5</v>
      </c>
      <c r="K1882" s="363" t="s">
        <v>438</v>
      </c>
      <c r="L1882" s="292">
        <v>234.63</v>
      </c>
      <c r="M1882" s="293" t="s">
        <v>1795</v>
      </c>
      <c r="N1882" s="293" t="s">
        <v>1796</v>
      </c>
      <c r="O1882" s="294" t="s">
        <v>450</v>
      </c>
      <c r="P1882" s="295">
        <v>3.2520652000000001</v>
      </c>
      <c r="Q1882" s="295" t="s">
        <v>408</v>
      </c>
      <c r="R1882" s="296">
        <v>0</v>
      </c>
      <c r="S1882" s="365">
        <v>7.3200798764220826E-4</v>
      </c>
      <c r="T1882" s="365">
        <v>8.3534013938513804E-4</v>
      </c>
      <c r="U1882" s="365">
        <v>0.87629930986078486</v>
      </c>
      <c r="V1882" s="366"/>
      <c r="W1882" s="295"/>
      <c r="X1882" s="295"/>
      <c r="Y1882" s="295"/>
      <c r="Z1882" s="313"/>
      <c r="AA1882" s="313"/>
      <c r="AB1882" s="301"/>
      <c r="AC1882" s="295"/>
    </row>
    <row r="1883" spans="1:29" ht="15">
      <c r="A1883" s="247" t="s">
        <v>176</v>
      </c>
      <c r="B1883" s="287" t="s">
        <v>11599</v>
      </c>
      <c r="C1883" s="287" t="s">
        <v>6091</v>
      </c>
      <c r="D1883" s="305">
        <v>31</v>
      </c>
      <c r="E1883" s="287" t="s">
        <v>34</v>
      </c>
      <c r="F1883" s="362">
        <v>43707</v>
      </c>
      <c r="G1883" s="363" t="s">
        <v>8946</v>
      </c>
      <c r="H1883" s="363" t="s">
        <v>1155</v>
      </c>
      <c r="I1883" s="364">
        <v>1.2985249000000001</v>
      </c>
      <c r="J1883" s="364">
        <v>2</v>
      </c>
      <c r="K1883" s="363" t="s">
        <v>438</v>
      </c>
      <c r="L1883" s="292">
        <v>397.62</v>
      </c>
      <c r="M1883" s="293" t="s">
        <v>1156</v>
      </c>
      <c r="N1883" s="293" t="s">
        <v>1157</v>
      </c>
      <c r="O1883" s="294" t="s">
        <v>450</v>
      </c>
      <c r="P1883" s="295">
        <v>17.974126999999999</v>
      </c>
      <c r="Q1883" s="295" t="s">
        <v>404</v>
      </c>
      <c r="R1883" s="296">
        <v>0</v>
      </c>
      <c r="S1883" s="365">
        <v>3.9696753080117647E-4</v>
      </c>
      <c r="T1883" s="365">
        <v>6.2024552791998134E-4</v>
      </c>
      <c r="U1883" s="365">
        <v>0.64001675615852205</v>
      </c>
      <c r="V1883" s="366"/>
      <c r="W1883" s="295"/>
      <c r="X1883" s="295"/>
      <c r="Y1883" s="295"/>
      <c r="Z1883" s="313"/>
      <c r="AA1883" s="313"/>
      <c r="AB1883" s="301"/>
      <c r="AC1883" s="295"/>
    </row>
    <row r="1884" spans="1:29" ht="15">
      <c r="A1884" s="247" t="s">
        <v>11600</v>
      </c>
      <c r="B1884" s="287" t="s">
        <v>11601</v>
      </c>
      <c r="C1884" s="287" t="s">
        <v>6093</v>
      </c>
      <c r="D1884" s="305">
        <v>32</v>
      </c>
      <c r="E1884" s="287" t="s">
        <v>34</v>
      </c>
      <c r="F1884" s="362">
        <v>43707</v>
      </c>
      <c r="G1884" s="363" t="s">
        <v>8946</v>
      </c>
      <c r="H1884" s="363" t="s">
        <v>2076</v>
      </c>
      <c r="I1884" s="364">
        <v>1.1495515999999999</v>
      </c>
      <c r="J1884" s="364">
        <v>1</v>
      </c>
      <c r="K1884" s="363" t="s">
        <v>438</v>
      </c>
      <c r="L1884" s="292">
        <v>253.77</v>
      </c>
      <c r="M1884" s="293" t="s">
        <v>2077</v>
      </c>
      <c r="N1884" s="293" t="s">
        <v>2078</v>
      </c>
      <c r="O1884" s="294" t="s">
        <v>450</v>
      </c>
      <c r="P1884" s="295">
        <v>2.4298668000000001</v>
      </c>
      <c r="Q1884" s="295" t="s">
        <v>404</v>
      </c>
      <c r="R1884" s="296">
        <v>0</v>
      </c>
      <c r="S1884" s="365">
        <v>8.0472707409066788E-5</v>
      </c>
      <c r="T1884" s="365">
        <v>6.6747447800685213E-4</v>
      </c>
      <c r="U1884" s="365">
        <v>0.12056297290851722</v>
      </c>
      <c r="V1884" s="366"/>
      <c r="W1884" s="295"/>
      <c r="X1884" s="295"/>
      <c r="Y1884" s="295"/>
      <c r="Z1884" s="313"/>
      <c r="AA1884" s="313"/>
      <c r="AB1884" s="301"/>
      <c r="AC1884" s="295"/>
    </row>
    <row r="1885" spans="1:29" ht="15">
      <c r="A1885" s="247" t="s">
        <v>176</v>
      </c>
      <c r="B1885" s="287" t="s">
        <v>11602</v>
      </c>
      <c r="C1885" s="287" t="s">
        <v>6095</v>
      </c>
      <c r="D1885" s="305">
        <v>33</v>
      </c>
      <c r="E1885" s="287" t="s">
        <v>34</v>
      </c>
      <c r="F1885" s="362">
        <v>43707</v>
      </c>
      <c r="G1885" s="363" t="s">
        <v>8946</v>
      </c>
      <c r="H1885" s="363" t="s">
        <v>1652</v>
      </c>
      <c r="I1885" s="364">
        <v>1.1600657999999999</v>
      </c>
      <c r="J1885" s="364">
        <v>4</v>
      </c>
      <c r="K1885" s="363" t="s">
        <v>438</v>
      </c>
      <c r="L1885" s="292">
        <v>281.37</v>
      </c>
      <c r="M1885" s="293" t="s">
        <v>1653</v>
      </c>
      <c r="N1885" s="293" t="s">
        <v>1654</v>
      </c>
      <c r="O1885" s="294" t="s">
        <v>450</v>
      </c>
      <c r="P1885" s="295">
        <v>3.3422708999999999</v>
      </c>
      <c r="Q1885" s="295" t="s">
        <v>404</v>
      </c>
      <c r="R1885" s="296">
        <v>0</v>
      </c>
      <c r="S1885" s="365">
        <v>1.7493934372066994E-2</v>
      </c>
      <c r="T1885" s="365">
        <v>1.0346107464130574E-2</v>
      </c>
      <c r="U1885" s="365">
        <v>1.6908711254660336</v>
      </c>
      <c r="V1885" s="366"/>
      <c r="W1885" s="295"/>
      <c r="X1885" s="295"/>
      <c r="Y1885" s="295"/>
      <c r="Z1885" s="313"/>
      <c r="AA1885" s="313"/>
      <c r="AB1885" s="301"/>
      <c r="AC1885" s="295"/>
    </row>
    <row r="1886" spans="1:29" ht="15">
      <c r="A1886" s="247" t="s">
        <v>9697</v>
      </c>
      <c r="B1886" s="287" t="s">
        <v>9698</v>
      </c>
      <c r="C1886" s="287" t="s">
        <v>6097</v>
      </c>
      <c r="D1886" s="305">
        <v>34</v>
      </c>
      <c r="E1886" s="287" t="s">
        <v>34</v>
      </c>
      <c r="F1886" s="362">
        <v>43707</v>
      </c>
      <c r="G1886" s="363" t="s">
        <v>8946</v>
      </c>
      <c r="H1886" s="363" t="s">
        <v>1806</v>
      </c>
      <c r="I1886" s="364">
        <v>1.1515504000000001</v>
      </c>
      <c r="J1886" s="364">
        <v>1</v>
      </c>
      <c r="K1886" s="363" t="s">
        <v>438</v>
      </c>
      <c r="L1886" s="292">
        <v>215.58</v>
      </c>
      <c r="M1886" s="293" t="s">
        <v>1807</v>
      </c>
      <c r="N1886" s="293" t="s">
        <v>1808</v>
      </c>
      <c r="O1886" s="294" t="s">
        <v>450</v>
      </c>
      <c r="P1886" s="295">
        <v>0.57852269999999995</v>
      </c>
      <c r="Q1886" s="295" t="s">
        <v>404</v>
      </c>
      <c r="R1886" s="296">
        <v>0</v>
      </c>
      <c r="S1886" s="365">
        <v>1.4183967069257984E-3</v>
      </c>
      <c r="T1886" s="365">
        <v>1.469383114640761E-3</v>
      </c>
      <c r="U1886" s="365">
        <v>0.9653008073885293</v>
      </c>
      <c r="V1886" s="366"/>
      <c r="W1886" s="295"/>
      <c r="X1886" s="295"/>
      <c r="Y1886" s="295"/>
      <c r="Z1886" s="313"/>
      <c r="AA1886" s="313"/>
      <c r="AB1886" s="301"/>
      <c r="AC1886" s="295"/>
    </row>
    <row r="1887" spans="1:29" ht="15">
      <c r="A1887" s="247" t="s">
        <v>176</v>
      </c>
      <c r="B1887" s="287" t="s">
        <v>11603</v>
      </c>
      <c r="C1887" s="287" t="s">
        <v>6100</v>
      </c>
      <c r="D1887" s="305">
        <v>35</v>
      </c>
      <c r="E1887" s="287" t="s">
        <v>34</v>
      </c>
      <c r="F1887" s="362">
        <v>43707</v>
      </c>
      <c r="G1887" s="363" t="s">
        <v>8946</v>
      </c>
      <c r="H1887" s="363" t="s">
        <v>4992</v>
      </c>
      <c r="I1887" s="364">
        <v>1.1842206</v>
      </c>
      <c r="J1887" s="364">
        <v>3</v>
      </c>
      <c r="K1887" s="363" t="s">
        <v>438</v>
      </c>
      <c r="L1887" s="292">
        <v>180.91</v>
      </c>
      <c r="M1887" s="293" t="s">
        <v>4993</v>
      </c>
      <c r="N1887" s="293" t="s">
        <v>4994</v>
      </c>
      <c r="O1887" s="294" t="s">
        <v>450</v>
      </c>
      <c r="P1887" s="295">
        <v>9.0081930000000003</v>
      </c>
      <c r="Q1887" s="295" t="s">
        <v>447</v>
      </c>
      <c r="R1887" s="296">
        <v>0</v>
      </c>
      <c r="S1887" s="365">
        <v>9.316375698395741E-4</v>
      </c>
      <c r="T1887" s="365">
        <v>1.2228117943895648E-3</v>
      </c>
      <c r="U1887" s="365">
        <v>0.76188140653701597</v>
      </c>
      <c r="V1887" s="366"/>
      <c r="W1887" s="295"/>
      <c r="X1887" s="295"/>
      <c r="Y1887" s="295"/>
      <c r="Z1887" s="313"/>
      <c r="AA1887" s="313"/>
      <c r="AB1887" s="301"/>
      <c r="AC1887" s="295"/>
    </row>
    <row r="1888" spans="1:29" ht="15">
      <c r="A1888" s="247" t="s">
        <v>11604</v>
      </c>
      <c r="B1888" s="287" t="s">
        <v>11605</v>
      </c>
      <c r="C1888" s="287" t="s">
        <v>6102</v>
      </c>
      <c r="D1888" s="305">
        <v>36</v>
      </c>
      <c r="E1888" s="287" t="s">
        <v>34</v>
      </c>
      <c r="F1888" s="362">
        <v>43707</v>
      </c>
      <c r="G1888" s="363" t="s">
        <v>8946</v>
      </c>
      <c r="H1888" s="363" t="s">
        <v>2087</v>
      </c>
      <c r="I1888" s="364">
        <v>1.1671392</v>
      </c>
      <c r="J1888" s="364">
        <v>1</v>
      </c>
      <c r="K1888" s="363" t="s">
        <v>438</v>
      </c>
      <c r="L1888" s="292">
        <v>367.87</v>
      </c>
      <c r="M1888" s="293" t="s">
        <v>2088</v>
      </c>
      <c r="N1888" s="293" t="s">
        <v>2089</v>
      </c>
      <c r="O1888" s="294" t="s">
        <v>450</v>
      </c>
      <c r="P1888" s="295">
        <v>6.4530969999999996</v>
      </c>
      <c r="Q1888" s="295" t="s">
        <v>395</v>
      </c>
      <c r="R1888" s="296">
        <v>0</v>
      </c>
      <c r="S1888" s="365">
        <v>6.8059520465359189E-3</v>
      </c>
      <c r="T1888" s="365">
        <v>2.5988289516595603E-3</v>
      </c>
      <c r="U1888" s="365">
        <v>2.6188534040263689</v>
      </c>
      <c r="V1888" s="366"/>
      <c r="W1888" s="295"/>
      <c r="X1888" s="295"/>
      <c r="Y1888" s="295"/>
      <c r="Z1888" s="313"/>
      <c r="AA1888" s="313"/>
      <c r="AB1888" s="301"/>
      <c r="AC1888" s="295"/>
    </row>
    <row r="1889" spans="1:29" ht="15">
      <c r="A1889" s="247" t="s">
        <v>11606</v>
      </c>
      <c r="B1889" s="287" t="s">
        <v>11607</v>
      </c>
      <c r="C1889" s="287" t="s">
        <v>6104</v>
      </c>
      <c r="D1889" s="305">
        <v>37</v>
      </c>
      <c r="E1889" s="287" t="s">
        <v>34</v>
      </c>
      <c r="F1889" s="362">
        <v>43707</v>
      </c>
      <c r="G1889" s="363" t="s">
        <v>8946</v>
      </c>
      <c r="H1889" s="363" t="s">
        <v>1676</v>
      </c>
      <c r="I1889" s="364">
        <v>1.1430370000000001</v>
      </c>
      <c r="J1889" s="364">
        <v>1</v>
      </c>
      <c r="K1889" s="363" t="s">
        <v>438</v>
      </c>
      <c r="L1889" s="292">
        <v>77.77</v>
      </c>
      <c r="M1889" s="293" t="s">
        <v>1677</v>
      </c>
      <c r="N1889" s="293" t="s">
        <v>1678</v>
      </c>
      <c r="O1889" s="294" t="s">
        <v>450</v>
      </c>
      <c r="P1889" s="295">
        <v>6.3012480000000002</v>
      </c>
      <c r="Q1889" s="295" t="s">
        <v>447</v>
      </c>
      <c r="R1889" s="296">
        <v>0</v>
      </c>
      <c r="S1889" s="365">
        <v>5.6386010096465934E-3</v>
      </c>
      <c r="T1889" s="365">
        <v>3.784105746715752E-3</v>
      </c>
      <c r="U1889" s="365">
        <v>1.490074904629811</v>
      </c>
      <c r="V1889" s="366"/>
      <c r="W1889" s="295"/>
      <c r="X1889" s="295"/>
      <c r="Y1889" s="295"/>
      <c r="Z1889" s="313"/>
      <c r="AA1889" s="313"/>
      <c r="AB1889" s="301"/>
      <c r="AC1889" s="295"/>
    </row>
    <row r="1890" spans="1:29" ht="15">
      <c r="A1890" s="247" t="s">
        <v>11608</v>
      </c>
      <c r="B1890" s="287" t="s">
        <v>11609</v>
      </c>
      <c r="C1890" s="287" t="s">
        <v>6106</v>
      </c>
      <c r="D1890" s="305">
        <v>38</v>
      </c>
      <c r="E1890" s="287" t="s">
        <v>34</v>
      </c>
      <c r="F1890" s="362">
        <v>43707</v>
      </c>
      <c r="G1890" s="363" t="s">
        <v>8946</v>
      </c>
      <c r="H1890" s="363" t="s">
        <v>1823</v>
      </c>
      <c r="I1890" s="364">
        <v>1.1422935000000001</v>
      </c>
      <c r="J1890" s="364">
        <v>1</v>
      </c>
      <c r="K1890" s="363" t="s">
        <v>438</v>
      </c>
      <c r="L1890" s="292">
        <v>139.30000000000001</v>
      </c>
      <c r="M1890" s="293" t="s">
        <v>1824</v>
      </c>
      <c r="N1890" s="293" t="s">
        <v>1825</v>
      </c>
      <c r="O1890" s="294" t="s">
        <v>450</v>
      </c>
      <c r="P1890" s="295">
        <v>8.2362175000000004</v>
      </c>
      <c r="Q1890" s="295" t="s">
        <v>408</v>
      </c>
      <c r="R1890" s="296">
        <v>0</v>
      </c>
      <c r="S1890" s="365">
        <v>3.5956017169620102E-4</v>
      </c>
      <c r="T1890" s="365">
        <v>8.024636895650483E-4</v>
      </c>
      <c r="U1890" s="365">
        <v>0.44807033186895967</v>
      </c>
      <c r="V1890" s="366"/>
      <c r="W1890" s="295"/>
      <c r="X1890" s="295"/>
      <c r="Y1890" s="295"/>
      <c r="Z1890" s="313"/>
      <c r="AA1890" s="313"/>
      <c r="AB1890" s="301"/>
      <c r="AC1890" s="295"/>
    </row>
    <row r="1891" spans="1:29" ht="15">
      <c r="A1891" s="247" t="s">
        <v>11610</v>
      </c>
      <c r="B1891" s="287" t="s">
        <v>11611</v>
      </c>
      <c r="C1891" s="287" t="s">
        <v>6108</v>
      </c>
      <c r="D1891" s="305">
        <v>39</v>
      </c>
      <c r="E1891" s="287" t="s">
        <v>34</v>
      </c>
      <c r="F1891" s="362">
        <v>43707</v>
      </c>
      <c r="G1891" s="363" t="s">
        <v>8946</v>
      </c>
      <c r="H1891" s="363" t="s">
        <v>1830</v>
      </c>
      <c r="I1891" s="364">
        <v>1.1682938</v>
      </c>
      <c r="J1891" s="364">
        <v>1</v>
      </c>
      <c r="K1891" s="363" t="s">
        <v>438</v>
      </c>
      <c r="L1891" s="292">
        <v>260.19</v>
      </c>
      <c r="M1891" s="293" t="s">
        <v>1831</v>
      </c>
      <c r="N1891" s="293" t="s">
        <v>1832</v>
      </c>
      <c r="O1891" s="294" t="s">
        <v>450</v>
      </c>
      <c r="P1891" s="295">
        <v>6.2216760000000004</v>
      </c>
      <c r="Q1891" s="295" t="s">
        <v>280</v>
      </c>
      <c r="R1891" s="296">
        <v>0</v>
      </c>
      <c r="S1891" s="365">
        <v>3.2097070997980418E-3</v>
      </c>
      <c r="T1891" s="365">
        <v>2.677999567915367E-3</v>
      </c>
      <c r="U1891" s="365">
        <v>1.1985465338579466</v>
      </c>
      <c r="V1891" s="366"/>
      <c r="W1891" s="295"/>
      <c r="X1891" s="295"/>
      <c r="Y1891" s="295"/>
      <c r="Z1891" s="313"/>
      <c r="AA1891" s="313"/>
      <c r="AB1891" s="301"/>
      <c r="AC1891" s="295"/>
    </row>
    <row r="1892" spans="1:29" ht="15">
      <c r="A1892" s="247" t="s">
        <v>176</v>
      </c>
      <c r="B1892" s="287" t="s">
        <v>11612</v>
      </c>
      <c r="C1892" s="287" t="s">
        <v>6111</v>
      </c>
      <c r="D1892" s="305">
        <v>40</v>
      </c>
      <c r="E1892" s="287" t="s">
        <v>34</v>
      </c>
      <c r="F1892" s="362">
        <v>43707</v>
      </c>
      <c r="G1892" s="363" t="s">
        <v>8946</v>
      </c>
      <c r="H1892" s="363" t="s">
        <v>986</v>
      </c>
      <c r="I1892" s="364">
        <v>1.201525</v>
      </c>
      <c r="J1892" s="364">
        <v>7</v>
      </c>
      <c r="K1892" s="363" t="s">
        <v>438</v>
      </c>
      <c r="L1892" s="292">
        <v>262.43</v>
      </c>
      <c r="M1892" s="293" t="s">
        <v>987</v>
      </c>
      <c r="N1892" s="293" t="s">
        <v>988</v>
      </c>
      <c r="O1892" s="294" t="s">
        <v>450</v>
      </c>
      <c r="P1892" s="295">
        <v>6.9353223000000002</v>
      </c>
      <c r="Q1892" s="295" t="s">
        <v>484</v>
      </c>
      <c r="R1892" s="296">
        <v>0</v>
      </c>
      <c r="S1892" s="365">
        <v>6.9302388881267924E-4</v>
      </c>
      <c r="T1892" s="365">
        <v>1.2504931858677371E-3</v>
      </c>
      <c r="U1892" s="365">
        <v>0.55420045198549317</v>
      </c>
      <c r="V1892" s="366"/>
      <c r="W1892" s="295"/>
      <c r="X1892" s="295"/>
      <c r="Y1892" s="295"/>
      <c r="Z1892" s="313"/>
      <c r="AA1892" s="313"/>
      <c r="AB1892" s="301"/>
      <c r="AC1892" s="295"/>
    </row>
    <row r="1893" spans="1:29" ht="15">
      <c r="A1893" s="247" t="s">
        <v>176</v>
      </c>
      <c r="B1893" s="287" t="s">
        <v>11613</v>
      </c>
      <c r="C1893" s="287" t="s">
        <v>6113</v>
      </c>
      <c r="D1893" s="305">
        <v>41</v>
      </c>
      <c r="E1893" s="287" t="s">
        <v>34</v>
      </c>
      <c r="F1893" s="362">
        <v>43707</v>
      </c>
      <c r="G1893" s="363" t="s">
        <v>8946</v>
      </c>
      <c r="H1893" s="363" t="s">
        <v>2222</v>
      </c>
      <c r="I1893" s="364">
        <v>1.2010319</v>
      </c>
      <c r="J1893" s="364">
        <v>9</v>
      </c>
      <c r="K1893" s="363" t="s">
        <v>438</v>
      </c>
      <c r="L1893" s="292">
        <v>96.56</v>
      </c>
      <c r="M1893" s="293" t="s">
        <v>2223</v>
      </c>
      <c r="N1893" s="293" t="s">
        <v>2224</v>
      </c>
      <c r="O1893" s="294" t="s">
        <v>450</v>
      </c>
      <c r="P1893" s="295">
        <v>1.9748569</v>
      </c>
      <c r="Q1893" s="295" t="s">
        <v>404</v>
      </c>
      <c r="R1893" s="296">
        <v>0</v>
      </c>
      <c r="S1893" s="365">
        <v>1.966315872443925E-3</v>
      </c>
      <c r="T1893" s="365">
        <v>4.8562105938251511E-3</v>
      </c>
      <c r="U1893" s="365">
        <v>0.4049074549905573</v>
      </c>
      <c r="V1893" s="366"/>
      <c r="W1893" s="295"/>
      <c r="X1893" s="295"/>
      <c r="Y1893" s="295"/>
      <c r="Z1893" s="313"/>
      <c r="AA1893" s="313"/>
      <c r="AB1893" s="301"/>
      <c r="AC1893" s="295"/>
    </row>
    <row r="1894" spans="1:29" ht="15">
      <c r="A1894" s="247" t="s">
        <v>176</v>
      </c>
      <c r="B1894" s="287" t="s">
        <v>11614</v>
      </c>
      <c r="C1894" s="287" t="s">
        <v>6115</v>
      </c>
      <c r="D1894" s="305">
        <v>42</v>
      </c>
      <c r="E1894" s="287" t="s">
        <v>34</v>
      </c>
      <c r="F1894" s="362">
        <v>43707</v>
      </c>
      <c r="G1894" s="363" t="s">
        <v>8946</v>
      </c>
      <c r="H1894" s="363" t="s">
        <v>1469</v>
      </c>
      <c r="I1894" s="364">
        <v>1.1927732</v>
      </c>
      <c r="J1894" s="364">
        <v>5</v>
      </c>
      <c r="K1894" s="363" t="s">
        <v>438</v>
      </c>
      <c r="L1894" s="292">
        <v>141.81</v>
      </c>
      <c r="M1894" s="293" t="s">
        <v>1470</v>
      </c>
      <c r="N1894" s="293" t="s">
        <v>1471</v>
      </c>
      <c r="O1894" s="294" t="s">
        <v>450</v>
      </c>
      <c r="P1894" s="295">
        <v>6.8168163000000002</v>
      </c>
      <c r="Q1894" s="295" t="s">
        <v>447</v>
      </c>
      <c r="R1894" s="296">
        <v>0</v>
      </c>
      <c r="S1894" s="365">
        <v>4.2942779672362373E-4</v>
      </c>
      <c r="T1894" s="365">
        <v>8.5708729104734495E-4</v>
      </c>
      <c r="U1894" s="365">
        <v>0.50103157660740816</v>
      </c>
      <c r="V1894" s="366"/>
      <c r="W1894" s="295"/>
      <c r="X1894" s="295"/>
      <c r="Y1894" s="295"/>
      <c r="Z1894" s="313"/>
      <c r="AA1894" s="313"/>
      <c r="AB1894" s="301"/>
      <c r="AC1894" s="295"/>
    </row>
    <row r="1895" spans="1:29" ht="15">
      <c r="A1895" s="247" t="s">
        <v>11615</v>
      </c>
      <c r="B1895" s="287" t="s">
        <v>11616</v>
      </c>
      <c r="C1895" s="287" t="s">
        <v>6117</v>
      </c>
      <c r="D1895" s="305">
        <v>43</v>
      </c>
      <c r="E1895" s="287" t="s">
        <v>34</v>
      </c>
      <c r="F1895" s="362">
        <v>43707</v>
      </c>
      <c r="G1895" s="363" t="s">
        <v>8946</v>
      </c>
      <c r="H1895" s="363" t="s">
        <v>1479</v>
      </c>
      <c r="I1895" s="364">
        <v>1.1504679</v>
      </c>
      <c r="J1895" s="364">
        <v>1</v>
      </c>
      <c r="K1895" s="363" t="s">
        <v>438</v>
      </c>
      <c r="L1895" s="292">
        <v>131.97</v>
      </c>
      <c r="M1895" s="293" t="s">
        <v>1480</v>
      </c>
      <c r="N1895" s="293" t="s">
        <v>1481</v>
      </c>
      <c r="O1895" s="294" t="s">
        <v>450</v>
      </c>
      <c r="P1895" s="295">
        <v>7.7130320000000001</v>
      </c>
      <c r="Q1895" s="295" t="s">
        <v>456</v>
      </c>
      <c r="R1895" s="296">
        <v>0</v>
      </c>
      <c r="S1895" s="365">
        <v>5.3321258470333222E-4</v>
      </c>
      <c r="T1895" s="365">
        <v>6.1375623517287642E-4</v>
      </c>
      <c r="U1895" s="365">
        <v>0.86876931613271924</v>
      </c>
      <c r="V1895" s="366"/>
      <c r="W1895" s="295"/>
      <c r="X1895" s="295"/>
      <c r="Y1895" s="295"/>
      <c r="Z1895" s="313"/>
      <c r="AA1895" s="313"/>
      <c r="AB1895" s="301"/>
      <c r="AC1895" s="295"/>
    </row>
    <row r="1896" spans="1:29" ht="15">
      <c r="A1896" s="247" t="s">
        <v>11617</v>
      </c>
      <c r="B1896" s="287" t="s">
        <v>11618</v>
      </c>
      <c r="C1896" s="287" t="s">
        <v>6119</v>
      </c>
      <c r="D1896" s="305">
        <v>44</v>
      </c>
      <c r="E1896" s="287" t="s">
        <v>34</v>
      </c>
      <c r="F1896" s="362">
        <v>43707</v>
      </c>
      <c r="G1896" s="363" t="s">
        <v>8946</v>
      </c>
      <c r="H1896" s="363" t="s">
        <v>1841</v>
      </c>
      <c r="I1896" s="364">
        <v>1.1695561000000001</v>
      </c>
      <c r="J1896" s="364">
        <v>1</v>
      </c>
      <c r="K1896" s="363" t="s">
        <v>438</v>
      </c>
      <c r="L1896" s="292">
        <v>363.92</v>
      </c>
      <c r="M1896" s="293" t="s">
        <v>1842</v>
      </c>
      <c r="N1896" s="293" t="s">
        <v>1843</v>
      </c>
      <c r="O1896" s="294" t="s">
        <v>450</v>
      </c>
      <c r="P1896" s="295">
        <v>7.1172120000000003</v>
      </c>
      <c r="Q1896" s="295" t="s">
        <v>447</v>
      </c>
      <c r="R1896" s="296">
        <v>0</v>
      </c>
      <c r="S1896" s="365">
        <v>2.0127246719193833E-4</v>
      </c>
      <c r="T1896" s="365">
        <v>6.9944133536526396E-4</v>
      </c>
      <c r="U1896" s="365">
        <v>0.28776175644070184</v>
      </c>
      <c r="V1896" s="366"/>
      <c r="W1896" s="295"/>
      <c r="X1896" s="295"/>
      <c r="Y1896" s="295"/>
      <c r="Z1896" s="313"/>
      <c r="AA1896" s="313"/>
      <c r="AB1896" s="301"/>
      <c r="AC1896" s="295"/>
    </row>
    <row r="1897" spans="1:29" ht="15">
      <c r="A1897" s="247" t="s">
        <v>176</v>
      </c>
      <c r="B1897" s="287" t="s">
        <v>11619</v>
      </c>
      <c r="C1897" s="287" t="s">
        <v>6121</v>
      </c>
      <c r="D1897" s="305">
        <v>45</v>
      </c>
      <c r="E1897" s="287" t="s">
        <v>34</v>
      </c>
      <c r="F1897" s="362">
        <v>43707</v>
      </c>
      <c r="G1897" s="363" t="s">
        <v>8946</v>
      </c>
      <c r="H1897" s="363" t="s">
        <v>3929</v>
      </c>
      <c r="I1897" s="364">
        <v>1.2501857000000001</v>
      </c>
      <c r="J1897" s="364">
        <v>3</v>
      </c>
      <c r="K1897" s="363" t="s">
        <v>438</v>
      </c>
      <c r="L1897" s="292">
        <v>134.22</v>
      </c>
      <c r="M1897" s="293" t="s">
        <v>3930</v>
      </c>
      <c r="N1897" s="293" t="s">
        <v>3931</v>
      </c>
      <c r="O1897" s="294" t="s">
        <v>450</v>
      </c>
      <c r="P1897" s="295">
        <v>-1.1052191</v>
      </c>
      <c r="Q1897" s="295" t="s">
        <v>404</v>
      </c>
      <c r="R1897" s="296">
        <v>0</v>
      </c>
      <c r="S1897" s="365">
        <v>4.4320889086527885E-4</v>
      </c>
      <c r="T1897" s="365">
        <v>8.7851999739150643E-4</v>
      </c>
      <c r="U1897" s="365">
        <v>0.5044949371457117</v>
      </c>
      <c r="V1897" s="366"/>
      <c r="W1897" s="295"/>
      <c r="X1897" s="295"/>
      <c r="Y1897" s="295"/>
      <c r="Z1897" s="313"/>
      <c r="AA1897" s="313"/>
      <c r="AB1897" s="301"/>
      <c r="AC1897" s="295"/>
    </row>
    <row r="1898" spans="1:29" ht="15">
      <c r="A1898" s="247" t="s">
        <v>176</v>
      </c>
      <c r="B1898" s="287" t="s">
        <v>11620</v>
      </c>
      <c r="C1898" s="287" t="s">
        <v>6123</v>
      </c>
      <c r="D1898" s="305">
        <v>46</v>
      </c>
      <c r="E1898" s="287" t="s">
        <v>34</v>
      </c>
      <c r="F1898" s="362">
        <v>43707</v>
      </c>
      <c r="G1898" s="363" t="s">
        <v>8946</v>
      </c>
      <c r="H1898" s="363" t="s">
        <v>1484</v>
      </c>
      <c r="I1898" s="364">
        <v>1.1532916</v>
      </c>
      <c r="J1898" s="364">
        <v>7</v>
      </c>
      <c r="K1898" s="363" t="s">
        <v>438</v>
      </c>
      <c r="L1898" s="292">
        <v>538.32000000000005</v>
      </c>
      <c r="M1898" s="293" t="s">
        <v>1485</v>
      </c>
      <c r="N1898" s="293" t="s">
        <v>1486</v>
      </c>
      <c r="O1898" s="294" t="s">
        <v>450</v>
      </c>
      <c r="P1898" s="295">
        <v>10.893212999999999</v>
      </c>
      <c r="Q1898" s="295" t="s">
        <v>408</v>
      </c>
      <c r="R1898" s="296">
        <v>0</v>
      </c>
      <c r="S1898" s="365">
        <v>2.4168059079503774E-3</v>
      </c>
      <c r="T1898" s="365">
        <v>1.080307013726459E-3</v>
      </c>
      <c r="U1898" s="365">
        <v>2.2371472898373028</v>
      </c>
      <c r="V1898" s="366"/>
      <c r="W1898" s="295"/>
      <c r="X1898" s="295"/>
      <c r="Y1898" s="295"/>
      <c r="Z1898" s="313"/>
      <c r="AA1898" s="313"/>
      <c r="AB1898" s="301"/>
      <c r="AC1898" s="295"/>
    </row>
    <row r="1899" spans="1:29" ht="15">
      <c r="A1899" s="247" t="s">
        <v>176</v>
      </c>
      <c r="B1899" s="287" t="s">
        <v>11621</v>
      </c>
      <c r="C1899" s="287" t="s">
        <v>6125</v>
      </c>
      <c r="D1899" s="305">
        <v>47</v>
      </c>
      <c r="E1899" s="287" t="s">
        <v>34</v>
      </c>
      <c r="F1899" s="362">
        <v>43707</v>
      </c>
      <c r="G1899" s="363" t="s">
        <v>8946</v>
      </c>
      <c r="H1899" s="363" t="s">
        <v>9170</v>
      </c>
      <c r="I1899" s="364">
        <v>1.1874895000000001</v>
      </c>
      <c r="J1899" s="364">
        <v>4</v>
      </c>
      <c r="K1899" s="363" t="s">
        <v>438</v>
      </c>
      <c r="L1899" s="292">
        <v>93.04</v>
      </c>
      <c r="M1899" s="293" t="s">
        <v>8711</v>
      </c>
      <c r="N1899" s="293" t="s">
        <v>9171</v>
      </c>
      <c r="O1899" s="294" t="s">
        <v>450</v>
      </c>
      <c r="P1899" s="295">
        <v>17.031442999999999</v>
      </c>
      <c r="Q1899" s="295" t="s">
        <v>399</v>
      </c>
      <c r="R1899" s="296">
        <v>0</v>
      </c>
      <c r="S1899" s="365">
        <v>1.2092532741384201E-3</v>
      </c>
      <c r="T1899" s="365">
        <v>1.1224568696192683E-3</v>
      </c>
      <c r="U1899" s="365">
        <v>1.0773271622887324</v>
      </c>
      <c r="V1899" s="366"/>
      <c r="W1899" s="295"/>
      <c r="X1899" s="295"/>
      <c r="Y1899" s="295"/>
      <c r="Z1899" s="313"/>
      <c r="AA1899" s="313"/>
      <c r="AB1899" s="301"/>
      <c r="AC1899" s="295"/>
    </row>
    <row r="1900" spans="1:29" ht="15">
      <c r="A1900" s="247" t="s">
        <v>176</v>
      </c>
      <c r="B1900" s="287" t="s">
        <v>11622</v>
      </c>
      <c r="C1900" s="287" t="s">
        <v>6127</v>
      </c>
      <c r="D1900" s="305">
        <v>48</v>
      </c>
      <c r="E1900" s="287" t="s">
        <v>34</v>
      </c>
      <c r="F1900" s="362">
        <v>43707</v>
      </c>
      <c r="G1900" s="363" t="s">
        <v>8946</v>
      </c>
      <c r="H1900" s="363" t="s">
        <v>9013</v>
      </c>
      <c r="I1900" s="364">
        <v>1.1522558000000001</v>
      </c>
      <c r="J1900" s="364">
        <v>4</v>
      </c>
      <c r="K1900" s="363" t="s">
        <v>438</v>
      </c>
      <c r="L1900" s="292">
        <v>141.25</v>
      </c>
      <c r="M1900" s="293" t="s">
        <v>8734</v>
      </c>
      <c r="N1900" s="293" t="s">
        <v>9014</v>
      </c>
      <c r="O1900" s="294" t="s">
        <v>450</v>
      </c>
      <c r="P1900" s="295">
        <v>2.0961284999999998</v>
      </c>
      <c r="Q1900" s="295" t="s">
        <v>447</v>
      </c>
      <c r="R1900" s="296">
        <v>0</v>
      </c>
      <c r="S1900" s="365">
        <v>8.4954251672445435E-4</v>
      </c>
      <c r="T1900" s="365">
        <v>7.8144403405202298E-4</v>
      </c>
      <c r="U1900" s="365">
        <v>1.0871444143214199</v>
      </c>
      <c r="V1900" s="366"/>
      <c r="W1900" s="295"/>
      <c r="X1900" s="295"/>
      <c r="Y1900" s="295"/>
      <c r="Z1900" s="313"/>
      <c r="AA1900" s="313"/>
      <c r="AB1900" s="301"/>
      <c r="AC1900" s="295"/>
    </row>
    <row r="1901" spans="1:29" ht="15">
      <c r="A1901" s="247" t="s">
        <v>176</v>
      </c>
      <c r="B1901" s="287" t="s">
        <v>9695</v>
      </c>
      <c r="C1901" s="287" t="s">
        <v>6130</v>
      </c>
      <c r="D1901" s="305">
        <v>49</v>
      </c>
      <c r="E1901" s="287" t="s">
        <v>34</v>
      </c>
      <c r="F1901" s="362">
        <v>43707</v>
      </c>
      <c r="G1901" s="363" t="s">
        <v>8946</v>
      </c>
      <c r="H1901" s="363" t="s">
        <v>1733</v>
      </c>
      <c r="I1901" s="364">
        <v>1.1711955999999999</v>
      </c>
      <c r="J1901" s="364">
        <v>2</v>
      </c>
      <c r="K1901" s="363" t="s">
        <v>438</v>
      </c>
      <c r="L1901" s="292">
        <v>126.42</v>
      </c>
      <c r="M1901" s="293" t="s">
        <v>1734</v>
      </c>
      <c r="N1901" s="293" t="s">
        <v>1735</v>
      </c>
      <c r="O1901" s="294" t="s">
        <v>450</v>
      </c>
      <c r="P1901" s="295">
        <v>10.035682</v>
      </c>
      <c r="Q1901" s="295" t="s">
        <v>280</v>
      </c>
      <c r="R1901" s="296">
        <v>0</v>
      </c>
      <c r="S1901" s="365">
        <v>3.3332882540818396E-3</v>
      </c>
      <c r="T1901" s="365">
        <v>2.4940630284429805E-3</v>
      </c>
      <c r="U1901" s="365">
        <v>1.3364891809341239</v>
      </c>
      <c r="V1901" s="366"/>
      <c r="W1901" s="295"/>
      <c r="X1901" s="295"/>
      <c r="Y1901" s="295"/>
      <c r="Z1901" s="313"/>
      <c r="AA1901" s="313"/>
      <c r="AB1901" s="301"/>
      <c r="AC1901" s="295"/>
    </row>
    <row r="1902" spans="1:29" ht="15">
      <c r="A1902" s="247" t="s">
        <v>11623</v>
      </c>
      <c r="B1902" s="287" t="s">
        <v>11624</v>
      </c>
      <c r="C1902" s="287" t="s">
        <v>6132</v>
      </c>
      <c r="D1902" s="305">
        <v>50</v>
      </c>
      <c r="E1902" s="287" t="s">
        <v>34</v>
      </c>
      <c r="F1902" s="362">
        <v>43707</v>
      </c>
      <c r="G1902" s="363" t="s">
        <v>8946</v>
      </c>
      <c r="H1902" s="363" t="s">
        <v>1545</v>
      </c>
      <c r="I1902" s="364">
        <v>1.1411610999999999</v>
      </c>
      <c r="J1902" s="364">
        <v>1</v>
      </c>
      <c r="K1902" s="363" t="s">
        <v>438</v>
      </c>
      <c r="L1902" s="292">
        <v>65.61</v>
      </c>
      <c r="M1902" s="293" t="s">
        <v>1546</v>
      </c>
      <c r="N1902" s="293" t="s">
        <v>1547</v>
      </c>
      <c r="O1902" s="294" t="s">
        <v>450</v>
      </c>
      <c r="P1902" s="295">
        <v>1.8472552</v>
      </c>
      <c r="Q1902" s="295" t="s">
        <v>280</v>
      </c>
      <c r="R1902" s="296">
        <v>0</v>
      </c>
      <c r="S1902" s="365">
        <v>1.0129584949178871E-3</v>
      </c>
      <c r="T1902" s="365">
        <v>9.6628216407884226E-4</v>
      </c>
      <c r="U1902" s="365">
        <v>1.0483050733773416</v>
      </c>
      <c r="V1902" s="366"/>
      <c r="W1902" s="295"/>
      <c r="X1902" s="295"/>
      <c r="Y1902" s="295"/>
      <c r="Z1902" s="313"/>
      <c r="AA1902" s="313"/>
      <c r="AB1902" s="301"/>
      <c r="AC1902" s="295"/>
    </row>
    <row r="1903" spans="1:29" ht="15">
      <c r="A1903" s="247" t="s">
        <v>11625</v>
      </c>
      <c r="B1903" s="287" t="s">
        <v>11626</v>
      </c>
      <c r="C1903" s="287" t="s">
        <v>6134</v>
      </c>
      <c r="D1903" s="305">
        <v>1</v>
      </c>
      <c r="E1903" s="287" t="s">
        <v>33</v>
      </c>
      <c r="F1903" s="362">
        <v>43707</v>
      </c>
      <c r="G1903" s="363" t="s">
        <v>8934</v>
      </c>
      <c r="H1903" s="363" t="s">
        <v>1239</v>
      </c>
      <c r="I1903" s="364">
        <v>1.1275632</v>
      </c>
      <c r="J1903" s="364">
        <v>1</v>
      </c>
      <c r="K1903" s="363" t="s">
        <v>438</v>
      </c>
      <c r="L1903" s="292">
        <v>89.13</v>
      </c>
      <c r="M1903" s="293" t="s">
        <v>1240</v>
      </c>
      <c r="N1903" s="293" t="s">
        <v>1241</v>
      </c>
      <c r="O1903" s="294" t="s">
        <v>450</v>
      </c>
      <c r="P1903" s="295">
        <v>1.1346817</v>
      </c>
      <c r="Q1903" s="295" t="s">
        <v>408</v>
      </c>
      <c r="R1903" s="296">
        <v>0</v>
      </c>
      <c r="S1903" s="365">
        <v>3.4323712535021689E-4</v>
      </c>
      <c r="T1903" s="365">
        <v>6.0436830444884286E-4</v>
      </c>
      <c r="U1903" s="365">
        <v>0.56792707827925215</v>
      </c>
      <c r="V1903" s="366"/>
      <c r="W1903" s="295"/>
      <c r="X1903" s="295"/>
      <c r="Y1903" s="295"/>
      <c r="Z1903" s="313"/>
      <c r="AA1903" s="313"/>
      <c r="AB1903" s="301"/>
      <c r="AC1903" s="295"/>
    </row>
    <row r="1904" spans="1:29" ht="15">
      <c r="A1904" s="247" t="s">
        <v>11627</v>
      </c>
      <c r="B1904" s="287" t="s">
        <v>11628</v>
      </c>
      <c r="C1904" s="287" t="s">
        <v>6136</v>
      </c>
      <c r="D1904" s="305">
        <v>2</v>
      </c>
      <c r="E1904" s="287" t="s">
        <v>33</v>
      </c>
      <c r="F1904" s="362">
        <v>43707</v>
      </c>
      <c r="G1904" s="363" t="s">
        <v>8934</v>
      </c>
      <c r="H1904" s="363" t="s">
        <v>1054</v>
      </c>
      <c r="I1904" s="364">
        <v>1.1102951999999999</v>
      </c>
      <c r="J1904" s="364">
        <v>1</v>
      </c>
      <c r="K1904" s="363" t="s">
        <v>438</v>
      </c>
      <c r="L1904" s="292">
        <v>230.19</v>
      </c>
      <c r="M1904" s="293" t="s">
        <v>1055</v>
      </c>
      <c r="N1904" s="293" t="s">
        <v>1056</v>
      </c>
      <c r="O1904" s="294" t="s">
        <v>450</v>
      </c>
      <c r="P1904" s="295">
        <v>8.7751629999999992</v>
      </c>
      <c r="Q1904" s="295" t="s">
        <v>408</v>
      </c>
      <c r="R1904" s="296">
        <v>0</v>
      </c>
      <c r="S1904" s="365">
        <v>5.3771789901405076E-3</v>
      </c>
      <c r="T1904" s="365">
        <v>4.2401285132844524E-3</v>
      </c>
      <c r="U1904" s="365">
        <v>1.2681641542924091</v>
      </c>
      <c r="V1904" s="366"/>
      <c r="W1904" s="295"/>
      <c r="X1904" s="295"/>
      <c r="Y1904" s="295"/>
      <c r="Z1904" s="313"/>
      <c r="AA1904" s="313"/>
      <c r="AB1904" s="301"/>
      <c r="AC1904" s="295"/>
    </row>
    <row r="1905" spans="1:29" ht="15">
      <c r="A1905" s="247" t="s">
        <v>176</v>
      </c>
      <c r="B1905" s="287" t="s">
        <v>11629</v>
      </c>
      <c r="C1905" s="287" t="s">
        <v>6138</v>
      </c>
      <c r="D1905" s="305">
        <v>3</v>
      </c>
      <c r="E1905" s="287" t="s">
        <v>33</v>
      </c>
      <c r="F1905" s="362">
        <v>43707</v>
      </c>
      <c r="G1905" s="363" t="s">
        <v>8934</v>
      </c>
      <c r="H1905" s="363" t="s">
        <v>2272</v>
      </c>
      <c r="I1905" s="364">
        <v>1.1371256000000001</v>
      </c>
      <c r="J1905" s="364">
        <v>3</v>
      </c>
      <c r="K1905" s="363" t="s">
        <v>438</v>
      </c>
      <c r="L1905" s="292">
        <v>25.84</v>
      </c>
      <c r="M1905" s="293" t="s">
        <v>2273</v>
      </c>
      <c r="N1905" s="293" t="s">
        <v>2274</v>
      </c>
      <c r="O1905" s="294" t="s">
        <v>450</v>
      </c>
      <c r="P1905" s="295">
        <v>3.1948805</v>
      </c>
      <c r="Q1905" s="295" t="s">
        <v>484</v>
      </c>
      <c r="R1905" s="296">
        <v>0</v>
      </c>
      <c r="S1905" s="365">
        <v>4.6518134916597999E-5</v>
      </c>
      <c r="T1905" s="365">
        <v>4.1095475481938576E-4</v>
      </c>
      <c r="U1905" s="365">
        <v>0.11319527118512761</v>
      </c>
      <c r="V1905" s="366"/>
      <c r="W1905" s="295"/>
      <c r="X1905" s="295"/>
      <c r="Y1905" s="295"/>
      <c r="Z1905" s="313"/>
      <c r="AA1905" s="313"/>
      <c r="AB1905" s="301"/>
      <c r="AC1905" s="295"/>
    </row>
    <row r="1906" spans="1:29" ht="15">
      <c r="A1906" s="247" t="s">
        <v>11630</v>
      </c>
      <c r="B1906" s="287" t="s">
        <v>11631</v>
      </c>
      <c r="C1906" s="287" t="s">
        <v>6141</v>
      </c>
      <c r="D1906" s="305">
        <v>4</v>
      </c>
      <c r="E1906" s="287" t="s">
        <v>33</v>
      </c>
      <c r="F1906" s="362">
        <v>43707</v>
      </c>
      <c r="G1906" s="363" t="s">
        <v>8934</v>
      </c>
      <c r="H1906" s="363" t="s">
        <v>2397</v>
      </c>
      <c r="I1906" s="364">
        <v>1.1470062000000001</v>
      </c>
      <c r="J1906" s="364">
        <v>1</v>
      </c>
      <c r="K1906" s="363" t="s">
        <v>438</v>
      </c>
      <c r="L1906" s="292">
        <v>123</v>
      </c>
      <c r="M1906" s="293" t="s">
        <v>2398</v>
      </c>
      <c r="N1906" s="293" t="s">
        <v>2399</v>
      </c>
      <c r="O1906" s="294" t="s">
        <v>450</v>
      </c>
      <c r="P1906" s="295">
        <v>8.5038780000000003</v>
      </c>
      <c r="Q1906" s="295" t="s">
        <v>404</v>
      </c>
      <c r="R1906" s="296">
        <v>0</v>
      </c>
      <c r="S1906" s="365">
        <v>4.0176012530867263E-5</v>
      </c>
      <c r="T1906" s="365">
        <v>3.1084484082807487E-4</v>
      </c>
      <c r="U1906" s="365">
        <v>0.12924780229210306</v>
      </c>
      <c r="V1906" s="366"/>
      <c r="W1906" s="295"/>
      <c r="X1906" s="295"/>
      <c r="Y1906" s="295"/>
      <c r="Z1906" s="313"/>
      <c r="AA1906" s="313"/>
      <c r="AB1906" s="301"/>
      <c r="AC1906" s="295"/>
    </row>
    <row r="1907" spans="1:29" ht="15">
      <c r="A1907" s="247" t="s">
        <v>176</v>
      </c>
      <c r="B1907" s="287" t="s">
        <v>11632</v>
      </c>
      <c r="C1907" s="287" t="s">
        <v>6144</v>
      </c>
      <c r="D1907" s="305">
        <v>5</v>
      </c>
      <c r="E1907" s="287" t="s">
        <v>33</v>
      </c>
      <c r="F1907" s="362">
        <v>43707</v>
      </c>
      <c r="G1907" s="363" t="s">
        <v>8934</v>
      </c>
      <c r="H1907" s="363" t="s">
        <v>2281</v>
      </c>
      <c r="I1907" s="364">
        <v>1.2087017</v>
      </c>
      <c r="J1907" s="364">
        <v>11</v>
      </c>
      <c r="K1907" s="363" t="s">
        <v>438</v>
      </c>
      <c r="L1907" s="292">
        <v>80.41</v>
      </c>
      <c r="M1907" s="293" t="s">
        <v>2282</v>
      </c>
      <c r="N1907" s="293" t="s">
        <v>2283</v>
      </c>
      <c r="O1907" s="294" t="s">
        <v>450</v>
      </c>
      <c r="P1907" s="295">
        <v>12.493002000000001</v>
      </c>
      <c r="Q1907" s="295" t="s">
        <v>404</v>
      </c>
      <c r="R1907" s="296">
        <v>0</v>
      </c>
      <c r="S1907" s="365">
        <v>6.1894079762568198E-4</v>
      </c>
      <c r="T1907" s="365">
        <v>1.1082844334345723E-3</v>
      </c>
      <c r="U1907" s="365">
        <v>0.55846746462691454</v>
      </c>
      <c r="V1907" s="366"/>
      <c r="W1907" s="295"/>
      <c r="X1907" s="295"/>
      <c r="Y1907" s="295"/>
      <c r="Z1907" s="313"/>
      <c r="AA1907" s="313"/>
      <c r="AB1907" s="301"/>
      <c r="AC1907" s="295"/>
    </row>
    <row r="1908" spans="1:29" ht="15">
      <c r="A1908" s="247" t="s">
        <v>11633</v>
      </c>
      <c r="B1908" s="287" t="s">
        <v>11634</v>
      </c>
      <c r="C1908" s="287" t="s">
        <v>6146</v>
      </c>
      <c r="D1908" s="305">
        <v>6</v>
      </c>
      <c r="E1908" s="287" t="s">
        <v>33</v>
      </c>
      <c r="F1908" s="362">
        <v>43707</v>
      </c>
      <c r="G1908" s="363" t="s">
        <v>8934</v>
      </c>
      <c r="H1908" s="363" t="s">
        <v>2414</v>
      </c>
      <c r="I1908" s="364">
        <v>1.1286073000000001</v>
      </c>
      <c r="J1908" s="364">
        <v>1</v>
      </c>
      <c r="K1908" s="363" t="s">
        <v>438</v>
      </c>
      <c r="L1908" s="292">
        <v>119.16</v>
      </c>
      <c r="M1908" s="293" t="s">
        <v>2415</v>
      </c>
      <c r="N1908" s="293" t="s">
        <v>2416</v>
      </c>
      <c r="O1908" s="294" t="s">
        <v>450</v>
      </c>
      <c r="P1908" s="295">
        <v>9.0110779999999995</v>
      </c>
      <c r="Q1908" s="295" t="s">
        <v>280</v>
      </c>
      <c r="R1908" s="296">
        <v>0</v>
      </c>
      <c r="S1908" s="365">
        <v>7.0410089190929895E-5</v>
      </c>
      <c r="T1908" s="365">
        <v>5.6684168806591718E-4</v>
      </c>
      <c r="U1908" s="365">
        <v>0.12421473344907195</v>
      </c>
      <c r="V1908" s="366"/>
      <c r="W1908" s="295"/>
      <c r="X1908" s="295"/>
      <c r="Y1908" s="295"/>
      <c r="Z1908" s="313"/>
      <c r="AA1908" s="313"/>
      <c r="AB1908" s="301"/>
      <c r="AC1908" s="295"/>
    </row>
    <row r="1909" spans="1:29" ht="15">
      <c r="A1909" s="247" t="s">
        <v>9704</v>
      </c>
      <c r="B1909" s="287" t="s">
        <v>9705</v>
      </c>
      <c r="C1909" s="287" t="s">
        <v>6149</v>
      </c>
      <c r="D1909" s="305">
        <v>7</v>
      </c>
      <c r="E1909" s="287" t="s">
        <v>33</v>
      </c>
      <c r="F1909" s="362">
        <v>43707</v>
      </c>
      <c r="G1909" s="363" t="s">
        <v>8934</v>
      </c>
      <c r="H1909" s="363" t="s">
        <v>1765</v>
      </c>
      <c r="I1909" s="364">
        <v>1.1166909</v>
      </c>
      <c r="J1909" s="364">
        <v>1</v>
      </c>
      <c r="K1909" s="363" t="s">
        <v>438</v>
      </c>
      <c r="L1909" s="292">
        <v>217.29</v>
      </c>
      <c r="M1909" s="293" t="s">
        <v>359</v>
      </c>
      <c r="N1909" s="293" t="s">
        <v>1766</v>
      </c>
      <c r="O1909" s="294" t="s">
        <v>450</v>
      </c>
      <c r="P1909" s="295">
        <v>11.763191000000001</v>
      </c>
      <c r="Q1909" s="295" t="s">
        <v>408</v>
      </c>
      <c r="R1909" s="296">
        <v>0</v>
      </c>
      <c r="S1909" s="365">
        <v>5.9360793842580944E-3</v>
      </c>
      <c r="T1909" s="365">
        <v>3.201221843472163E-3</v>
      </c>
      <c r="U1909" s="365">
        <v>1.8543167810636967</v>
      </c>
      <c r="V1909" s="366"/>
      <c r="W1909" s="295"/>
      <c r="X1909" s="295"/>
      <c r="Y1909" s="295"/>
      <c r="Z1909" s="313"/>
      <c r="AA1909" s="313"/>
      <c r="AB1909" s="301"/>
      <c r="AC1909" s="295"/>
    </row>
    <row r="1910" spans="1:29" ht="15">
      <c r="A1910" s="247" t="s">
        <v>176</v>
      </c>
      <c r="B1910" s="287" t="s">
        <v>11635</v>
      </c>
      <c r="C1910" s="287" t="s">
        <v>6151</v>
      </c>
      <c r="D1910" s="305">
        <v>8</v>
      </c>
      <c r="E1910" s="287" t="s">
        <v>33</v>
      </c>
      <c r="F1910" s="362">
        <v>43707</v>
      </c>
      <c r="G1910" s="363" t="s">
        <v>8934</v>
      </c>
      <c r="H1910" s="363" t="s">
        <v>1307</v>
      </c>
      <c r="I1910" s="364">
        <v>1.1161413</v>
      </c>
      <c r="J1910" s="364">
        <v>4</v>
      </c>
      <c r="K1910" s="363" t="s">
        <v>438</v>
      </c>
      <c r="L1910" s="292">
        <v>83.28</v>
      </c>
      <c r="M1910" s="293" t="s">
        <v>1308</v>
      </c>
      <c r="N1910" s="293" t="s">
        <v>1309</v>
      </c>
      <c r="O1910" s="294" t="s">
        <v>450</v>
      </c>
      <c r="P1910" s="295">
        <v>-5.1048336000000001</v>
      </c>
      <c r="Q1910" s="295" t="s">
        <v>408</v>
      </c>
      <c r="R1910" s="296">
        <v>0</v>
      </c>
      <c r="S1910" s="365">
        <v>2.4972389699712147E-4</v>
      </c>
      <c r="T1910" s="365">
        <v>5.6874084972359257E-4</v>
      </c>
      <c r="U1910" s="365">
        <v>0.43908204785797789</v>
      </c>
      <c r="V1910" s="366"/>
      <c r="W1910" s="295"/>
      <c r="X1910" s="295"/>
      <c r="Y1910" s="295"/>
      <c r="Z1910" s="313"/>
      <c r="AA1910" s="313"/>
      <c r="AB1910" s="301"/>
      <c r="AC1910" s="295"/>
    </row>
    <row r="1911" spans="1:29" ht="15">
      <c r="A1911" s="247" t="s">
        <v>176</v>
      </c>
      <c r="B1911" s="287" t="s">
        <v>9834</v>
      </c>
      <c r="C1911" s="287" t="s">
        <v>6153</v>
      </c>
      <c r="D1911" s="305">
        <v>9</v>
      </c>
      <c r="E1911" s="287" t="s">
        <v>33</v>
      </c>
      <c r="F1911" s="362">
        <v>43707</v>
      </c>
      <c r="G1911" s="363" t="s">
        <v>8934</v>
      </c>
      <c r="H1911" s="363" t="s">
        <v>843</v>
      </c>
      <c r="I1911" s="364">
        <v>1.1579431</v>
      </c>
      <c r="J1911" s="364">
        <v>8</v>
      </c>
      <c r="K1911" s="363" t="s">
        <v>438</v>
      </c>
      <c r="L1911" s="292">
        <v>838.42</v>
      </c>
      <c r="M1911" s="293" t="s">
        <v>844</v>
      </c>
      <c r="N1911" s="293" t="s">
        <v>845</v>
      </c>
      <c r="O1911" s="294" t="s">
        <v>450</v>
      </c>
      <c r="P1911" s="295">
        <v>5.3913713000000003</v>
      </c>
      <c r="Q1911" s="295" t="s">
        <v>408</v>
      </c>
      <c r="R1911" s="296">
        <v>0</v>
      </c>
      <c r="S1911" s="365">
        <v>1.7554022372454649E-3</v>
      </c>
      <c r="T1911" s="365">
        <v>8.3166192935473339E-4</v>
      </c>
      <c r="U1911" s="365">
        <v>2.1107161158710723</v>
      </c>
      <c r="V1911" s="366"/>
      <c r="W1911" s="295"/>
      <c r="X1911" s="295"/>
      <c r="Y1911" s="295"/>
      <c r="Z1911" s="313"/>
      <c r="AA1911" s="313"/>
      <c r="AB1911" s="301"/>
      <c r="AC1911" s="295"/>
    </row>
    <row r="1912" spans="1:29" ht="15">
      <c r="A1912" s="247" t="s">
        <v>176</v>
      </c>
      <c r="B1912" s="287" t="s">
        <v>11636</v>
      </c>
      <c r="C1912" s="287" t="s">
        <v>6156</v>
      </c>
      <c r="D1912" s="305">
        <v>10</v>
      </c>
      <c r="E1912" s="287" t="s">
        <v>33</v>
      </c>
      <c r="F1912" s="362">
        <v>43707</v>
      </c>
      <c r="G1912" s="363" t="s">
        <v>8934</v>
      </c>
      <c r="H1912" s="363" t="s">
        <v>2870</v>
      </c>
      <c r="I1912" s="364">
        <v>1.1306783</v>
      </c>
      <c r="J1912" s="364">
        <v>4</v>
      </c>
      <c r="K1912" s="363" t="s">
        <v>438</v>
      </c>
      <c r="L1912" s="292">
        <v>112.49</v>
      </c>
      <c r="M1912" s="293" t="s">
        <v>2871</v>
      </c>
      <c r="N1912" s="293" t="s">
        <v>2872</v>
      </c>
      <c r="O1912" s="294" t="s">
        <v>450</v>
      </c>
      <c r="P1912" s="295">
        <v>4.8076033999999996</v>
      </c>
      <c r="Q1912" s="295" t="s">
        <v>408</v>
      </c>
      <c r="R1912" s="296">
        <v>0</v>
      </c>
      <c r="S1912" s="365">
        <v>4.6476305126988783E-6</v>
      </c>
      <c r="T1912" s="365">
        <v>6.9516971405470277E-4</v>
      </c>
      <c r="U1912" s="365">
        <v>6.6856055704595284E-3</v>
      </c>
      <c r="V1912" s="366"/>
      <c r="W1912" s="295"/>
      <c r="X1912" s="295"/>
      <c r="Y1912" s="295"/>
      <c r="Z1912" s="313"/>
      <c r="AA1912" s="313"/>
      <c r="AB1912" s="301"/>
      <c r="AC1912" s="295"/>
    </row>
    <row r="1913" spans="1:29" ht="15">
      <c r="A1913" s="247" t="s">
        <v>176</v>
      </c>
      <c r="B1913" s="287" t="s">
        <v>9711</v>
      </c>
      <c r="C1913" s="287" t="s">
        <v>6158</v>
      </c>
      <c r="D1913" s="305">
        <v>11</v>
      </c>
      <c r="E1913" s="287" t="s">
        <v>33</v>
      </c>
      <c r="F1913" s="362">
        <v>43707</v>
      </c>
      <c r="G1913" s="363" t="s">
        <v>8934</v>
      </c>
      <c r="H1913" s="363" t="s">
        <v>2024</v>
      </c>
      <c r="I1913" s="364">
        <v>1.1605084000000001</v>
      </c>
      <c r="J1913" s="364">
        <v>4</v>
      </c>
      <c r="K1913" s="363" t="s">
        <v>438</v>
      </c>
      <c r="L1913" s="292">
        <v>263.8</v>
      </c>
      <c r="M1913" s="293" t="s">
        <v>2025</v>
      </c>
      <c r="N1913" s="293" t="s">
        <v>2026</v>
      </c>
      <c r="O1913" s="294" t="s">
        <v>450</v>
      </c>
      <c r="P1913" s="295">
        <v>1.2901187000000001</v>
      </c>
      <c r="Q1913" s="295" t="s">
        <v>404</v>
      </c>
      <c r="R1913" s="296">
        <v>0</v>
      </c>
      <c r="S1913" s="365">
        <v>1.0056616252233004E-3</v>
      </c>
      <c r="T1913" s="365">
        <v>9.1819684056419423E-4</v>
      </c>
      <c r="U1913" s="365">
        <v>1.0952571178586965</v>
      </c>
      <c r="V1913" s="366"/>
      <c r="W1913" s="295"/>
      <c r="X1913" s="295"/>
      <c r="Y1913" s="295"/>
      <c r="Z1913" s="313"/>
      <c r="AA1913" s="313"/>
      <c r="AB1913" s="301"/>
      <c r="AC1913" s="295"/>
    </row>
    <row r="1914" spans="1:29" ht="15">
      <c r="A1914" s="247" t="s">
        <v>176</v>
      </c>
      <c r="B1914" s="287" t="s">
        <v>11637</v>
      </c>
      <c r="C1914" s="287" t="s">
        <v>6161</v>
      </c>
      <c r="D1914" s="305">
        <v>12</v>
      </c>
      <c r="E1914" s="287" t="s">
        <v>33</v>
      </c>
      <c r="F1914" s="362">
        <v>43707</v>
      </c>
      <c r="G1914" s="363" t="s">
        <v>8934</v>
      </c>
      <c r="H1914" s="363" t="s">
        <v>1326</v>
      </c>
      <c r="I1914" s="364">
        <v>1.1229013999999999</v>
      </c>
      <c r="J1914" s="364">
        <v>5</v>
      </c>
      <c r="K1914" s="363" t="s">
        <v>438</v>
      </c>
      <c r="L1914" s="292">
        <v>75.39</v>
      </c>
      <c r="M1914" s="293" t="s">
        <v>1327</v>
      </c>
      <c r="N1914" s="293" t="s">
        <v>1328</v>
      </c>
      <c r="O1914" s="294" t="s">
        <v>450</v>
      </c>
      <c r="P1914" s="295">
        <v>-2.7602196000000001</v>
      </c>
      <c r="Q1914" s="295" t="s">
        <v>408</v>
      </c>
      <c r="R1914" s="296">
        <v>0</v>
      </c>
      <c r="S1914" s="365">
        <v>2.0730141363089691E-4</v>
      </c>
      <c r="T1914" s="365">
        <v>6.2894656476492972E-4</v>
      </c>
      <c r="U1914" s="365">
        <v>0.32960099513124186</v>
      </c>
      <c r="V1914" s="366"/>
      <c r="W1914" s="295"/>
      <c r="X1914" s="295"/>
      <c r="Y1914" s="295"/>
      <c r="Z1914" s="313"/>
      <c r="AA1914" s="313"/>
      <c r="AB1914" s="301"/>
      <c r="AC1914" s="295"/>
    </row>
    <row r="1915" spans="1:29" ht="15">
      <c r="A1915" s="247" t="s">
        <v>176</v>
      </c>
      <c r="B1915" s="287" t="s">
        <v>9710</v>
      </c>
      <c r="C1915" s="287" t="s">
        <v>6164</v>
      </c>
      <c r="D1915" s="305">
        <v>13</v>
      </c>
      <c r="E1915" s="287" t="s">
        <v>33</v>
      </c>
      <c r="F1915" s="362">
        <v>43707</v>
      </c>
      <c r="G1915" s="363" t="s">
        <v>8934</v>
      </c>
      <c r="H1915" s="363" t="s">
        <v>2034</v>
      </c>
      <c r="I1915" s="364">
        <v>1.1111224</v>
      </c>
      <c r="J1915" s="364">
        <v>2</v>
      </c>
      <c r="K1915" s="363" t="s">
        <v>438</v>
      </c>
      <c r="L1915" s="292">
        <v>294.76</v>
      </c>
      <c r="M1915" s="293" t="s">
        <v>2035</v>
      </c>
      <c r="N1915" s="293" t="s">
        <v>2036</v>
      </c>
      <c r="O1915" s="294" t="s">
        <v>450</v>
      </c>
      <c r="P1915" s="295">
        <v>6.9404599999999999</v>
      </c>
      <c r="Q1915" s="295" t="s">
        <v>399</v>
      </c>
      <c r="R1915" s="296">
        <v>0</v>
      </c>
      <c r="S1915" s="365">
        <v>5.9442609875344785E-3</v>
      </c>
      <c r="T1915" s="365">
        <v>5.1020239344709934E-3</v>
      </c>
      <c r="U1915" s="365">
        <v>1.1650790086210783</v>
      </c>
      <c r="V1915" s="366"/>
      <c r="W1915" s="295"/>
      <c r="X1915" s="295"/>
      <c r="Y1915" s="295"/>
      <c r="Z1915" s="313"/>
      <c r="AA1915" s="313"/>
      <c r="AB1915" s="301"/>
      <c r="AC1915" s="295"/>
    </row>
    <row r="1916" spans="1:29" ht="15">
      <c r="A1916" s="247" t="s">
        <v>11638</v>
      </c>
      <c r="B1916" s="287" t="s">
        <v>11639</v>
      </c>
      <c r="C1916" s="287" t="s">
        <v>6166</v>
      </c>
      <c r="D1916" s="305">
        <v>14</v>
      </c>
      <c r="E1916" s="287" t="s">
        <v>33</v>
      </c>
      <c r="F1916" s="362">
        <v>43707</v>
      </c>
      <c r="G1916" s="363" t="s">
        <v>8934</v>
      </c>
      <c r="H1916" s="363" t="s">
        <v>887</v>
      </c>
      <c r="I1916" s="364">
        <v>1.1287041</v>
      </c>
      <c r="J1916" s="364">
        <v>1</v>
      </c>
      <c r="K1916" s="363" t="s">
        <v>438</v>
      </c>
      <c r="L1916" s="292">
        <v>72.27</v>
      </c>
      <c r="M1916" s="293" t="s">
        <v>888</v>
      </c>
      <c r="N1916" s="293" t="s">
        <v>889</v>
      </c>
      <c r="O1916" s="294" t="s">
        <v>450</v>
      </c>
      <c r="P1916" s="295">
        <v>-3.0453503</v>
      </c>
      <c r="Q1916" s="295" t="s">
        <v>447</v>
      </c>
      <c r="R1916" s="296">
        <v>0</v>
      </c>
      <c r="S1916" s="365">
        <v>1.4432124155248599E-3</v>
      </c>
      <c r="T1916" s="365">
        <v>9.9470193260652409E-4</v>
      </c>
      <c r="U1916" s="365">
        <v>1.4508993782117783</v>
      </c>
      <c r="V1916" s="366"/>
      <c r="W1916" s="295"/>
      <c r="X1916" s="295"/>
      <c r="Y1916" s="295"/>
      <c r="Z1916" s="313"/>
      <c r="AA1916" s="313"/>
      <c r="AB1916" s="301"/>
      <c r="AC1916" s="295"/>
    </row>
    <row r="1917" spans="1:29" ht="15">
      <c r="A1917" s="247" t="s">
        <v>11640</v>
      </c>
      <c r="B1917" s="287" t="s">
        <v>9714</v>
      </c>
      <c r="C1917" s="287" t="s">
        <v>6169</v>
      </c>
      <c r="D1917" s="305">
        <v>15</v>
      </c>
      <c r="E1917" s="287" t="s">
        <v>33</v>
      </c>
      <c r="F1917" s="362">
        <v>43707</v>
      </c>
      <c r="G1917" s="363" t="s">
        <v>8934</v>
      </c>
      <c r="H1917" s="363" t="s">
        <v>1095</v>
      </c>
      <c r="I1917" s="364">
        <v>1.1547890000000001</v>
      </c>
      <c r="J1917" s="364">
        <v>1</v>
      </c>
      <c r="K1917" s="363" t="s">
        <v>438</v>
      </c>
      <c r="L1917" s="292">
        <v>221.84</v>
      </c>
      <c r="M1917" s="293" t="s">
        <v>1096</v>
      </c>
      <c r="N1917" s="293" t="s">
        <v>1097</v>
      </c>
      <c r="O1917" s="294" t="s">
        <v>450</v>
      </c>
      <c r="P1917" s="295">
        <v>4.2236330000000004</v>
      </c>
      <c r="Q1917" s="295" t="s">
        <v>408</v>
      </c>
      <c r="R1917" s="296">
        <v>0</v>
      </c>
      <c r="S1917" s="365">
        <v>2.6498506546759081E-3</v>
      </c>
      <c r="T1917" s="365">
        <v>1.8718010622353273E-3</v>
      </c>
      <c r="U1917" s="365">
        <v>1.4156689554986279</v>
      </c>
      <c r="V1917" s="366"/>
      <c r="W1917" s="295"/>
      <c r="X1917" s="295"/>
      <c r="Y1917" s="295"/>
      <c r="Z1917" s="313"/>
      <c r="AA1917" s="313"/>
      <c r="AB1917" s="301"/>
      <c r="AC1917" s="295"/>
    </row>
    <row r="1918" spans="1:29" ht="15">
      <c r="A1918" s="247" t="s">
        <v>176</v>
      </c>
      <c r="B1918" s="287" t="s">
        <v>11641</v>
      </c>
      <c r="C1918" s="287" t="s">
        <v>6171</v>
      </c>
      <c r="D1918" s="305">
        <v>16</v>
      </c>
      <c r="E1918" s="287" t="s">
        <v>33</v>
      </c>
      <c r="F1918" s="362">
        <v>43707</v>
      </c>
      <c r="G1918" s="363" t="s">
        <v>8934</v>
      </c>
      <c r="H1918" s="363" t="s">
        <v>563</v>
      </c>
      <c r="I1918" s="364">
        <v>1.1318980000000001</v>
      </c>
      <c r="J1918" s="364">
        <v>3</v>
      </c>
      <c r="K1918" s="363" t="s">
        <v>438</v>
      </c>
      <c r="L1918" s="292">
        <v>146.38</v>
      </c>
      <c r="M1918" s="293" t="s">
        <v>564</v>
      </c>
      <c r="N1918" s="293" t="s">
        <v>565</v>
      </c>
      <c r="O1918" s="294" t="s">
        <v>450</v>
      </c>
      <c r="P1918" s="295">
        <v>5.2412150000000004</v>
      </c>
      <c r="Q1918" s="295" t="s">
        <v>399</v>
      </c>
      <c r="R1918" s="296">
        <v>0</v>
      </c>
      <c r="S1918" s="365">
        <v>1.2480873665350958E-3</v>
      </c>
      <c r="T1918" s="365">
        <v>7.2511674607475649E-4</v>
      </c>
      <c r="U1918" s="365">
        <v>1.7212226490303995</v>
      </c>
      <c r="V1918" s="366"/>
      <c r="W1918" s="295"/>
      <c r="X1918" s="295"/>
      <c r="Y1918" s="295"/>
      <c r="Z1918" s="313"/>
      <c r="AA1918" s="313"/>
      <c r="AB1918" s="301"/>
      <c r="AC1918" s="295"/>
    </row>
    <row r="1919" spans="1:29" ht="15">
      <c r="A1919" s="247" t="s">
        <v>11642</v>
      </c>
      <c r="B1919" s="287" t="s">
        <v>11643</v>
      </c>
      <c r="C1919" s="287" t="s">
        <v>6174</v>
      </c>
      <c r="D1919" s="305">
        <v>17</v>
      </c>
      <c r="E1919" s="287" t="s">
        <v>33</v>
      </c>
      <c r="F1919" s="362">
        <v>43707</v>
      </c>
      <c r="G1919" s="363" t="s">
        <v>8934</v>
      </c>
      <c r="H1919" s="363" t="s">
        <v>895</v>
      </c>
      <c r="I1919" s="364">
        <v>1.1289956999999999</v>
      </c>
      <c r="J1919" s="364">
        <v>1</v>
      </c>
      <c r="K1919" s="363" t="s">
        <v>438</v>
      </c>
      <c r="L1919" s="292">
        <v>556.28</v>
      </c>
      <c r="M1919" s="293" t="s">
        <v>896</v>
      </c>
      <c r="N1919" s="293" t="s">
        <v>897</v>
      </c>
      <c r="O1919" s="294" t="s">
        <v>450</v>
      </c>
      <c r="P1919" s="295">
        <v>10.790682</v>
      </c>
      <c r="Q1919" s="295" t="s">
        <v>447</v>
      </c>
      <c r="R1919" s="296">
        <v>0</v>
      </c>
      <c r="S1919" s="365">
        <v>2.3820660387243405E-3</v>
      </c>
      <c r="T1919" s="365">
        <v>1.9555873818132411E-3</v>
      </c>
      <c r="U1919" s="365">
        <v>1.2180821275885223</v>
      </c>
      <c r="V1919" s="366"/>
      <c r="W1919" s="295"/>
      <c r="X1919" s="295"/>
      <c r="Y1919" s="295"/>
      <c r="Z1919" s="313"/>
      <c r="AA1919" s="313"/>
      <c r="AB1919" s="301"/>
      <c r="AC1919" s="295"/>
    </row>
    <row r="1920" spans="1:29" ht="15">
      <c r="A1920" s="247" t="s">
        <v>11644</v>
      </c>
      <c r="B1920" s="287" t="s">
        <v>11645</v>
      </c>
      <c r="C1920" s="287" t="s">
        <v>6177</v>
      </c>
      <c r="D1920" s="305">
        <v>18</v>
      </c>
      <c r="E1920" s="287" t="s">
        <v>33</v>
      </c>
      <c r="F1920" s="362">
        <v>43707</v>
      </c>
      <c r="G1920" s="363" t="s">
        <v>8934</v>
      </c>
      <c r="H1920" s="363" t="s">
        <v>1112</v>
      </c>
      <c r="I1920" s="364">
        <v>1.1170500000000001</v>
      </c>
      <c r="J1920" s="364">
        <v>1</v>
      </c>
      <c r="K1920" s="363" t="s">
        <v>438</v>
      </c>
      <c r="L1920" s="292">
        <v>121.92</v>
      </c>
      <c r="M1920" s="293" t="s">
        <v>1113</v>
      </c>
      <c r="N1920" s="293" t="s">
        <v>1114</v>
      </c>
      <c r="O1920" s="294" t="s">
        <v>450</v>
      </c>
      <c r="P1920" s="295">
        <v>8.4794040000000006</v>
      </c>
      <c r="Q1920" s="295" t="s">
        <v>404</v>
      </c>
      <c r="R1920" s="296">
        <v>0</v>
      </c>
      <c r="S1920" s="365">
        <v>4.2650992454300301E-5</v>
      </c>
      <c r="T1920" s="365">
        <v>6.5293594398115236E-4</v>
      </c>
      <c r="U1920" s="365">
        <v>6.5321863266163613E-2</v>
      </c>
      <c r="V1920" s="366"/>
      <c r="W1920" s="295"/>
      <c r="X1920" s="295"/>
      <c r="Y1920" s="295"/>
      <c r="Z1920" s="313"/>
      <c r="AA1920" s="313"/>
      <c r="AB1920" s="301"/>
      <c r="AC1920" s="295"/>
    </row>
    <row r="1921" spans="1:29" ht="15">
      <c r="A1921" s="247" t="s">
        <v>11646</v>
      </c>
      <c r="B1921" s="287" t="s">
        <v>11647</v>
      </c>
      <c r="C1921" s="287" t="s">
        <v>6179</v>
      </c>
      <c r="D1921" s="305">
        <v>19</v>
      </c>
      <c r="E1921" s="287" t="s">
        <v>33</v>
      </c>
      <c r="F1921" s="362">
        <v>43707</v>
      </c>
      <c r="G1921" s="363" t="s">
        <v>8934</v>
      </c>
      <c r="H1921" s="363" t="s">
        <v>1906</v>
      </c>
      <c r="I1921" s="364">
        <v>1.1328956999999999</v>
      </c>
      <c r="J1921" s="364">
        <v>1</v>
      </c>
      <c r="K1921" s="363" t="s">
        <v>438</v>
      </c>
      <c r="L1921" s="292">
        <v>136.22</v>
      </c>
      <c r="M1921" s="293" t="s">
        <v>1907</v>
      </c>
      <c r="N1921" s="293" t="s">
        <v>1908</v>
      </c>
      <c r="O1921" s="294" t="s">
        <v>450</v>
      </c>
      <c r="P1921" s="295">
        <v>2.2288918</v>
      </c>
      <c r="Q1921" s="295" t="s">
        <v>404</v>
      </c>
      <c r="R1921" s="296">
        <v>0</v>
      </c>
      <c r="S1921" s="365">
        <v>2.5291743678783271E-3</v>
      </c>
      <c r="T1921" s="365">
        <v>1.8436773642757198E-3</v>
      </c>
      <c r="U1921" s="365">
        <v>1.3718096326858695</v>
      </c>
      <c r="V1921" s="366"/>
      <c r="W1921" s="295"/>
      <c r="X1921" s="295"/>
      <c r="Y1921" s="295"/>
      <c r="Z1921" s="313"/>
      <c r="AA1921" s="313"/>
      <c r="AB1921" s="301"/>
      <c r="AC1921" s="295"/>
    </row>
    <row r="1922" spans="1:29" ht="15">
      <c r="A1922" s="247" t="s">
        <v>11648</v>
      </c>
      <c r="B1922" s="287" t="s">
        <v>11649</v>
      </c>
      <c r="C1922" s="287" t="s">
        <v>6181</v>
      </c>
      <c r="D1922" s="305">
        <v>20</v>
      </c>
      <c r="E1922" s="287" t="s">
        <v>33</v>
      </c>
      <c r="F1922" s="362">
        <v>43707</v>
      </c>
      <c r="G1922" s="363" t="s">
        <v>8934</v>
      </c>
      <c r="H1922" s="363" t="s">
        <v>1367</v>
      </c>
      <c r="I1922" s="364">
        <v>1.1613882</v>
      </c>
      <c r="J1922" s="364">
        <v>1</v>
      </c>
      <c r="K1922" s="363" t="s">
        <v>438</v>
      </c>
      <c r="L1922" s="292">
        <v>106.94</v>
      </c>
      <c r="M1922" s="293" t="s">
        <v>1368</v>
      </c>
      <c r="N1922" s="293" t="s">
        <v>1369</v>
      </c>
      <c r="O1922" s="294" t="s">
        <v>450</v>
      </c>
      <c r="P1922" s="295">
        <v>1.4322280999999999</v>
      </c>
      <c r="Q1922" s="295" t="s">
        <v>408</v>
      </c>
      <c r="R1922" s="296">
        <v>0</v>
      </c>
      <c r="S1922" s="365">
        <v>3.5089360948115486E-3</v>
      </c>
      <c r="T1922" s="365">
        <v>2.5255341485953884E-3</v>
      </c>
      <c r="U1922" s="365">
        <v>1.3893837455189799</v>
      </c>
      <c r="V1922" s="366"/>
      <c r="W1922" s="295"/>
      <c r="X1922" s="295"/>
      <c r="Y1922" s="295"/>
      <c r="Z1922" s="313"/>
      <c r="AA1922" s="313"/>
      <c r="AB1922" s="301"/>
      <c r="AC1922" s="295"/>
    </row>
    <row r="1923" spans="1:29" ht="15">
      <c r="A1923" s="247" t="s">
        <v>176</v>
      </c>
      <c r="B1923" s="287" t="s">
        <v>11650</v>
      </c>
      <c r="C1923" s="287" t="s">
        <v>6184</v>
      </c>
      <c r="D1923" s="305">
        <v>21</v>
      </c>
      <c r="E1923" s="287" t="s">
        <v>33</v>
      </c>
      <c r="F1923" s="362">
        <v>43707</v>
      </c>
      <c r="G1923" s="363" t="s">
        <v>8934</v>
      </c>
      <c r="H1923" s="363" t="s">
        <v>1372</v>
      </c>
      <c r="I1923" s="364">
        <v>1.1151886</v>
      </c>
      <c r="J1923" s="364">
        <v>6</v>
      </c>
      <c r="K1923" s="363" t="s">
        <v>438</v>
      </c>
      <c r="L1923" s="292">
        <v>298.39999999999998</v>
      </c>
      <c r="M1923" s="293" t="s">
        <v>1373</v>
      </c>
      <c r="N1923" s="293" t="s">
        <v>1374</v>
      </c>
      <c r="O1923" s="294" t="s">
        <v>450</v>
      </c>
      <c r="P1923" s="295">
        <v>5.0075529999999997</v>
      </c>
      <c r="Q1923" s="295" t="s">
        <v>280</v>
      </c>
      <c r="R1923" s="296">
        <v>0</v>
      </c>
      <c r="S1923" s="365">
        <v>2.0839352953627398E-3</v>
      </c>
      <c r="T1923" s="365">
        <v>1.0691209824695883E-3</v>
      </c>
      <c r="U1923" s="365">
        <v>1.9492043739979805</v>
      </c>
      <c r="V1923" s="366"/>
      <c r="W1923" s="295"/>
      <c r="X1923" s="295"/>
      <c r="Y1923" s="295"/>
      <c r="Z1923" s="313"/>
      <c r="AA1923" s="313"/>
      <c r="AB1923" s="301"/>
      <c r="AC1923" s="295"/>
    </row>
    <row r="1924" spans="1:29" ht="15">
      <c r="A1924" s="247" t="s">
        <v>176</v>
      </c>
      <c r="B1924" s="287" t="s">
        <v>11651</v>
      </c>
      <c r="C1924" s="287" t="s">
        <v>6186</v>
      </c>
      <c r="D1924" s="305">
        <v>22</v>
      </c>
      <c r="E1924" s="287" t="s">
        <v>33</v>
      </c>
      <c r="F1924" s="362">
        <v>43707</v>
      </c>
      <c r="G1924" s="363" t="s">
        <v>8934</v>
      </c>
      <c r="H1924" s="363" t="s">
        <v>7385</v>
      </c>
      <c r="I1924" s="364">
        <v>1.1448039999999999</v>
      </c>
      <c r="J1924" s="364">
        <v>3</v>
      </c>
      <c r="K1924" s="363" t="s">
        <v>438</v>
      </c>
      <c r="L1924" s="292">
        <v>110.47</v>
      </c>
      <c r="M1924" s="293" t="s">
        <v>7386</v>
      </c>
      <c r="N1924" s="293" t="s">
        <v>7387</v>
      </c>
      <c r="O1924" s="294" t="s">
        <v>450</v>
      </c>
      <c r="P1924" s="295">
        <v>-8.8230430000000002</v>
      </c>
      <c r="Q1924" s="295" t="s">
        <v>404</v>
      </c>
      <c r="R1924" s="296">
        <v>0</v>
      </c>
      <c r="S1924" s="365">
        <v>1.0948135201241129E-3</v>
      </c>
      <c r="T1924" s="365">
        <v>5.1046080001154758E-4</v>
      </c>
      <c r="U1924" s="365">
        <v>2.1447553271462687</v>
      </c>
      <c r="V1924" s="366"/>
      <c r="W1924" s="295"/>
      <c r="X1924" s="295"/>
      <c r="Y1924" s="295"/>
      <c r="Z1924" s="313"/>
      <c r="AA1924" s="313"/>
      <c r="AB1924" s="301"/>
      <c r="AC1924" s="295"/>
    </row>
    <row r="1925" spans="1:29" ht="15">
      <c r="A1925" s="247" t="s">
        <v>176</v>
      </c>
      <c r="B1925" s="287" t="s">
        <v>11652</v>
      </c>
      <c r="C1925" s="287" t="s">
        <v>6189</v>
      </c>
      <c r="D1925" s="305">
        <v>23</v>
      </c>
      <c r="E1925" s="287" t="s">
        <v>33</v>
      </c>
      <c r="F1925" s="362">
        <v>43707</v>
      </c>
      <c r="G1925" s="363" t="s">
        <v>8934</v>
      </c>
      <c r="H1925" s="363" t="s">
        <v>1618</v>
      </c>
      <c r="I1925" s="364">
        <v>1.2059242999999999</v>
      </c>
      <c r="J1925" s="364">
        <v>4</v>
      </c>
      <c r="K1925" s="363" t="s">
        <v>438</v>
      </c>
      <c r="L1925" s="292">
        <v>158.47999999999999</v>
      </c>
      <c r="M1925" s="293" t="s">
        <v>1619</v>
      </c>
      <c r="N1925" s="293" t="s">
        <v>1620</v>
      </c>
      <c r="O1925" s="294" t="s">
        <v>450</v>
      </c>
      <c r="P1925" s="295">
        <v>4.4417977000000004</v>
      </c>
      <c r="Q1925" s="295" t="s">
        <v>399</v>
      </c>
      <c r="R1925" s="296">
        <v>0</v>
      </c>
      <c r="S1925" s="365">
        <v>2.3558906364545452E-4</v>
      </c>
      <c r="T1925" s="365">
        <v>9.2608185222266032E-4</v>
      </c>
      <c r="U1925" s="365">
        <v>0.25439334879527603</v>
      </c>
      <c r="V1925" s="366"/>
      <c r="W1925" s="295"/>
      <c r="X1925" s="295"/>
      <c r="Y1925" s="295"/>
      <c r="Z1925" s="313"/>
      <c r="AA1925" s="313"/>
      <c r="AB1925" s="301"/>
      <c r="AC1925" s="295"/>
    </row>
    <row r="1926" spans="1:29" ht="15">
      <c r="A1926" s="247" t="s">
        <v>176</v>
      </c>
      <c r="B1926" s="287" t="s">
        <v>11653</v>
      </c>
      <c r="C1926" s="287" t="s">
        <v>6191</v>
      </c>
      <c r="D1926" s="305">
        <v>24</v>
      </c>
      <c r="E1926" s="287" t="s">
        <v>33</v>
      </c>
      <c r="F1926" s="362">
        <v>43707</v>
      </c>
      <c r="G1926" s="363" t="s">
        <v>8934</v>
      </c>
      <c r="H1926" s="363" t="s">
        <v>1136</v>
      </c>
      <c r="I1926" s="364">
        <v>1.1272085999999999</v>
      </c>
      <c r="J1926" s="364">
        <v>4</v>
      </c>
      <c r="K1926" s="363" t="s">
        <v>438</v>
      </c>
      <c r="L1926" s="292">
        <v>289.74</v>
      </c>
      <c r="M1926" s="293" t="s">
        <v>1137</v>
      </c>
      <c r="N1926" s="293" t="s">
        <v>1138</v>
      </c>
      <c r="O1926" s="294" t="s">
        <v>450</v>
      </c>
      <c r="P1926" s="295">
        <v>2.7264713999999999</v>
      </c>
      <c r="Q1926" s="295" t="s">
        <v>408</v>
      </c>
      <c r="R1926" s="296">
        <v>0</v>
      </c>
      <c r="S1926" s="365">
        <v>2.7473346782033058E-4</v>
      </c>
      <c r="T1926" s="365">
        <v>9.8476225132576979E-4</v>
      </c>
      <c r="U1926" s="365">
        <v>0.27898456449814285</v>
      </c>
      <c r="V1926" s="366"/>
      <c r="W1926" s="295"/>
      <c r="X1926" s="295"/>
      <c r="Y1926" s="295"/>
      <c r="Z1926" s="313"/>
      <c r="AA1926" s="313"/>
      <c r="AB1926" s="301"/>
      <c r="AC1926" s="295"/>
    </row>
    <row r="1927" spans="1:29" ht="15">
      <c r="A1927" s="247" t="s">
        <v>9835</v>
      </c>
      <c r="B1927" s="287" t="s">
        <v>9836</v>
      </c>
      <c r="C1927" s="287" t="s">
        <v>6193</v>
      </c>
      <c r="D1927" s="305">
        <v>25</v>
      </c>
      <c r="E1927" s="287" t="s">
        <v>33</v>
      </c>
      <c r="F1927" s="362">
        <v>43707</v>
      </c>
      <c r="G1927" s="363" t="s">
        <v>8934</v>
      </c>
      <c r="H1927" s="363" t="s">
        <v>4734</v>
      </c>
      <c r="I1927" s="364">
        <v>1.1487467</v>
      </c>
      <c r="J1927" s="364">
        <v>1</v>
      </c>
      <c r="K1927" s="363" t="s">
        <v>438</v>
      </c>
      <c r="L1927" s="292">
        <v>147.9</v>
      </c>
      <c r="M1927" s="293" t="s">
        <v>4735</v>
      </c>
      <c r="N1927" s="293" t="s">
        <v>4736</v>
      </c>
      <c r="O1927" s="294" t="s">
        <v>450</v>
      </c>
      <c r="P1927" s="295">
        <v>8.4947110000000006</v>
      </c>
      <c r="Q1927" s="295" t="s">
        <v>408</v>
      </c>
      <c r="R1927" s="296">
        <v>0</v>
      </c>
      <c r="S1927" s="365">
        <v>8.6512584612911567E-4</v>
      </c>
      <c r="T1927" s="365">
        <v>9.5222865571135246E-4</v>
      </c>
      <c r="U1927" s="365">
        <v>0.90852742242128015</v>
      </c>
      <c r="V1927" s="366"/>
      <c r="W1927" s="295"/>
      <c r="X1927" s="295"/>
      <c r="Y1927" s="295"/>
      <c r="Z1927" s="313"/>
      <c r="AA1927" s="313"/>
      <c r="AB1927" s="301"/>
      <c r="AC1927" s="295"/>
    </row>
    <row r="1928" spans="1:29" ht="15">
      <c r="A1928" s="247" t="s">
        <v>11654</v>
      </c>
      <c r="B1928" s="287" t="s">
        <v>11655</v>
      </c>
      <c r="C1928" s="287" t="s">
        <v>6196</v>
      </c>
      <c r="D1928" s="305">
        <v>26</v>
      </c>
      <c r="E1928" s="287" t="s">
        <v>33</v>
      </c>
      <c r="F1928" s="362">
        <v>43707</v>
      </c>
      <c r="G1928" s="363" t="s">
        <v>8934</v>
      </c>
      <c r="H1928" s="363" t="s">
        <v>10928</v>
      </c>
      <c r="I1928" s="364">
        <v>1.1546179000000001</v>
      </c>
      <c r="J1928" s="364">
        <v>1</v>
      </c>
      <c r="K1928" s="363" t="s">
        <v>438</v>
      </c>
      <c r="L1928" s="292">
        <v>211.41</v>
      </c>
      <c r="M1928" s="293" t="s">
        <v>8549</v>
      </c>
      <c r="N1928" s="293" t="s">
        <v>8550</v>
      </c>
      <c r="O1928" s="294" t="s">
        <v>450</v>
      </c>
      <c r="P1928" s="295">
        <v>1.8352628</v>
      </c>
      <c r="Q1928" s="295" t="s">
        <v>408</v>
      </c>
      <c r="R1928" s="296">
        <v>0</v>
      </c>
      <c r="S1928" s="365">
        <v>1.2846624246899527E-3</v>
      </c>
      <c r="T1928" s="365">
        <v>1.9581730986449335E-3</v>
      </c>
      <c r="U1928" s="365">
        <v>0.65605151331051692</v>
      </c>
      <c r="V1928" s="366"/>
      <c r="W1928" s="295"/>
      <c r="X1928" s="295"/>
      <c r="Y1928" s="295"/>
      <c r="Z1928" s="313"/>
      <c r="AA1928" s="313"/>
      <c r="AB1928" s="301"/>
      <c r="AC1928" s="295"/>
    </row>
    <row r="1929" spans="1:29" ht="15">
      <c r="A1929" s="247" t="s">
        <v>11656</v>
      </c>
      <c r="B1929" s="287" t="s">
        <v>11657</v>
      </c>
      <c r="C1929" s="287" t="s">
        <v>6198</v>
      </c>
      <c r="D1929" s="305">
        <v>27</v>
      </c>
      <c r="E1929" s="287" t="s">
        <v>33</v>
      </c>
      <c r="F1929" s="362">
        <v>43707</v>
      </c>
      <c r="G1929" s="363" t="s">
        <v>8934</v>
      </c>
      <c r="H1929" s="363" t="s">
        <v>2920</v>
      </c>
      <c r="I1929" s="364">
        <v>1.1487799999999999</v>
      </c>
      <c r="J1929" s="364">
        <v>1</v>
      </c>
      <c r="K1929" s="363" t="s">
        <v>438</v>
      </c>
      <c r="L1929" s="292">
        <v>87.36</v>
      </c>
      <c r="M1929" s="293" t="s">
        <v>2921</v>
      </c>
      <c r="N1929" s="293" t="s">
        <v>2922</v>
      </c>
      <c r="O1929" s="294" t="s">
        <v>450</v>
      </c>
      <c r="P1929" s="295">
        <v>6.4068199999999997</v>
      </c>
      <c r="Q1929" s="295" t="s">
        <v>484</v>
      </c>
      <c r="R1929" s="296">
        <v>0</v>
      </c>
      <c r="S1929" s="365" t="s">
        <v>280</v>
      </c>
      <c r="T1929" s="365" t="s">
        <v>280</v>
      </c>
      <c r="U1929" s="365" t="s">
        <v>280</v>
      </c>
      <c r="V1929" s="366"/>
      <c r="W1929" s="295"/>
      <c r="X1929" s="295"/>
      <c r="Y1929" s="295"/>
      <c r="Z1929" s="313"/>
      <c r="AA1929" s="313"/>
      <c r="AB1929" s="301"/>
      <c r="AC1929" s="295"/>
    </row>
    <row r="1930" spans="1:29" ht="15">
      <c r="A1930" s="247" t="s">
        <v>176</v>
      </c>
      <c r="B1930" s="287" t="s">
        <v>11658</v>
      </c>
      <c r="C1930" s="287" t="s">
        <v>6200</v>
      </c>
      <c r="D1930" s="305">
        <v>28</v>
      </c>
      <c r="E1930" s="287" t="s">
        <v>33</v>
      </c>
      <c r="F1930" s="362">
        <v>43707</v>
      </c>
      <c r="G1930" s="363" t="s">
        <v>8934</v>
      </c>
      <c r="H1930" s="363" t="s">
        <v>1638</v>
      </c>
      <c r="I1930" s="364">
        <v>1.1166708000000001</v>
      </c>
      <c r="J1930" s="364">
        <v>3</v>
      </c>
      <c r="K1930" s="363" t="s">
        <v>438</v>
      </c>
      <c r="L1930" s="292">
        <v>384.11</v>
      </c>
      <c r="M1930" s="293" t="s">
        <v>1639</v>
      </c>
      <c r="N1930" s="293" t="s">
        <v>1640</v>
      </c>
      <c r="O1930" s="294" t="s">
        <v>450</v>
      </c>
      <c r="P1930" s="295">
        <v>6.0579179999999999</v>
      </c>
      <c r="Q1930" s="295" t="s">
        <v>399</v>
      </c>
      <c r="R1930" s="296">
        <v>0</v>
      </c>
      <c r="S1930" s="365">
        <v>4.2175351778674262E-3</v>
      </c>
      <c r="T1930" s="365">
        <v>3.922328744916239E-3</v>
      </c>
      <c r="U1930" s="365">
        <v>1.0752630521686399</v>
      </c>
      <c r="V1930" s="366"/>
      <c r="W1930" s="295"/>
      <c r="X1930" s="295"/>
      <c r="Y1930" s="295"/>
      <c r="Z1930" s="313"/>
      <c r="AA1930" s="313"/>
      <c r="AB1930" s="301"/>
      <c r="AC1930" s="295"/>
    </row>
    <row r="1931" spans="1:29" ht="15">
      <c r="A1931" s="247" t="s">
        <v>176</v>
      </c>
      <c r="B1931" s="287" t="s">
        <v>11659</v>
      </c>
      <c r="C1931" s="287" t="s">
        <v>6202</v>
      </c>
      <c r="D1931" s="305">
        <v>29</v>
      </c>
      <c r="E1931" s="287" t="s">
        <v>33</v>
      </c>
      <c r="F1931" s="362">
        <v>43707</v>
      </c>
      <c r="G1931" s="363" t="s">
        <v>8934</v>
      </c>
      <c r="H1931" s="363" t="s">
        <v>1155</v>
      </c>
      <c r="I1931" s="364">
        <v>1.2500952000000001</v>
      </c>
      <c r="J1931" s="364">
        <v>2</v>
      </c>
      <c r="K1931" s="363" t="s">
        <v>438</v>
      </c>
      <c r="L1931" s="292">
        <v>397.62</v>
      </c>
      <c r="M1931" s="293" t="s">
        <v>1156</v>
      </c>
      <c r="N1931" s="293" t="s">
        <v>1157</v>
      </c>
      <c r="O1931" s="294" t="s">
        <v>450</v>
      </c>
      <c r="P1931" s="295">
        <v>17.974126999999999</v>
      </c>
      <c r="Q1931" s="295" t="s">
        <v>404</v>
      </c>
      <c r="R1931" s="296">
        <v>0</v>
      </c>
      <c r="S1931" s="365">
        <v>3.9696753080117647E-4</v>
      </c>
      <c r="T1931" s="365">
        <v>6.2024552791998134E-4</v>
      </c>
      <c r="U1931" s="365">
        <v>0.64001675615852205</v>
      </c>
      <c r="V1931" s="366"/>
      <c r="W1931" s="295"/>
      <c r="X1931" s="295"/>
      <c r="Y1931" s="295"/>
      <c r="Z1931" s="313"/>
      <c r="AA1931" s="313"/>
      <c r="AB1931" s="301"/>
      <c r="AC1931" s="295"/>
    </row>
    <row r="1932" spans="1:29" ht="15">
      <c r="A1932" s="247" t="s">
        <v>11660</v>
      </c>
      <c r="B1932" s="287" t="s">
        <v>11661</v>
      </c>
      <c r="C1932" s="287" t="s">
        <v>6205</v>
      </c>
      <c r="D1932" s="305">
        <v>30</v>
      </c>
      <c r="E1932" s="287" t="s">
        <v>33</v>
      </c>
      <c r="F1932" s="362">
        <v>43707</v>
      </c>
      <c r="G1932" s="363" t="s">
        <v>8934</v>
      </c>
      <c r="H1932" s="363" t="s">
        <v>2076</v>
      </c>
      <c r="I1932" s="364">
        <v>1.1543998</v>
      </c>
      <c r="J1932" s="364">
        <v>1</v>
      </c>
      <c r="K1932" s="363" t="s">
        <v>438</v>
      </c>
      <c r="L1932" s="292">
        <v>253.77</v>
      </c>
      <c r="M1932" s="293" t="s">
        <v>2077</v>
      </c>
      <c r="N1932" s="293" t="s">
        <v>2078</v>
      </c>
      <c r="O1932" s="294" t="s">
        <v>450</v>
      </c>
      <c r="P1932" s="295">
        <v>2.4298668000000001</v>
      </c>
      <c r="Q1932" s="295" t="s">
        <v>404</v>
      </c>
      <c r="R1932" s="296">
        <v>0</v>
      </c>
      <c r="S1932" s="365">
        <v>8.0472707409066788E-5</v>
      </c>
      <c r="T1932" s="365">
        <v>6.6747447800685213E-4</v>
      </c>
      <c r="U1932" s="365">
        <v>0.12056297290851722</v>
      </c>
      <c r="V1932" s="366"/>
      <c r="W1932" s="295"/>
      <c r="X1932" s="295"/>
      <c r="Y1932" s="295"/>
      <c r="Z1932" s="313"/>
      <c r="AA1932" s="313"/>
      <c r="AB1932" s="301"/>
      <c r="AC1932" s="295"/>
    </row>
    <row r="1933" spans="1:29" ht="15">
      <c r="A1933" s="247" t="s">
        <v>9712</v>
      </c>
      <c r="B1933" s="287" t="s">
        <v>9713</v>
      </c>
      <c r="C1933" s="287" t="s">
        <v>6208</v>
      </c>
      <c r="D1933" s="305">
        <v>31</v>
      </c>
      <c r="E1933" s="287" t="s">
        <v>33</v>
      </c>
      <c r="F1933" s="362">
        <v>43707</v>
      </c>
      <c r="G1933" s="363" t="s">
        <v>8934</v>
      </c>
      <c r="H1933" s="363" t="s">
        <v>1806</v>
      </c>
      <c r="I1933" s="364">
        <v>1.1200359</v>
      </c>
      <c r="J1933" s="364">
        <v>1</v>
      </c>
      <c r="K1933" s="363" t="s">
        <v>438</v>
      </c>
      <c r="L1933" s="292">
        <v>215.58</v>
      </c>
      <c r="M1933" s="293" t="s">
        <v>1807</v>
      </c>
      <c r="N1933" s="293" t="s">
        <v>1808</v>
      </c>
      <c r="O1933" s="294" t="s">
        <v>450</v>
      </c>
      <c r="P1933" s="295">
        <v>0.57852269999999995</v>
      </c>
      <c r="Q1933" s="295" t="s">
        <v>404</v>
      </c>
      <c r="R1933" s="296">
        <v>0</v>
      </c>
      <c r="S1933" s="365">
        <v>1.4183967069257984E-3</v>
      </c>
      <c r="T1933" s="365">
        <v>1.469383114640761E-3</v>
      </c>
      <c r="U1933" s="365">
        <v>0.9653008073885293</v>
      </c>
      <c r="V1933" s="366"/>
      <c r="W1933" s="295"/>
      <c r="X1933" s="295"/>
      <c r="Y1933" s="295"/>
      <c r="Z1933" s="313"/>
      <c r="AA1933" s="313"/>
      <c r="AB1933" s="301"/>
      <c r="AC1933" s="295"/>
    </row>
    <row r="1934" spans="1:29" ht="15">
      <c r="A1934" s="247" t="s">
        <v>176</v>
      </c>
      <c r="B1934" s="287" t="s">
        <v>11662</v>
      </c>
      <c r="C1934" s="287" t="s">
        <v>6210</v>
      </c>
      <c r="D1934" s="305">
        <v>32</v>
      </c>
      <c r="E1934" s="287" t="s">
        <v>33</v>
      </c>
      <c r="F1934" s="362">
        <v>43707</v>
      </c>
      <c r="G1934" s="363" t="s">
        <v>8934</v>
      </c>
      <c r="H1934" s="363" t="s">
        <v>4992</v>
      </c>
      <c r="I1934" s="364">
        <v>1.1404289000000001</v>
      </c>
      <c r="J1934" s="364">
        <v>3</v>
      </c>
      <c r="K1934" s="363" t="s">
        <v>438</v>
      </c>
      <c r="L1934" s="292">
        <v>180.91</v>
      </c>
      <c r="M1934" s="293" t="s">
        <v>4993</v>
      </c>
      <c r="N1934" s="293" t="s">
        <v>4994</v>
      </c>
      <c r="O1934" s="294" t="s">
        <v>450</v>
      </c>
      <c r="P1934" s="295">
        <v>9.0081930000000003</v>
      </c>
      <c r="Q1934" s="295" t="s">
        <v>447</v>
      </c>
      <c r="R1934" s="296">
        <v>0</v>
      </c>
      <c r="S1934" s="365">
        <v>9.316375698395741E-4</v>
      </c>
      <c r="T1934" s="365">
        <v>1.2228117943895648E-3</v>
      </c>
      <c r="U1934" s="365">
        <v>0.76188140653701597</v>
      </c>
      <c r="V1934" s="366"/>
      <c r="W1934" s="295"/>
      <c r="X1934" s="295"/>
      <c r="Y1934" s="295"/>
      <c r="Z1934" s="313"/>
      <c r="AA1934" s="313"/>
      <c r="AB1934" s="301"/>
      <c r="AC1934" s="295"/>
    </row>
    <row r="1935" spans="1:29" ht="15">
      <c r="A1935" s="247" t="s">
        <v>11663</v>
      </c>
      <c r="B1935" s="287" t="s">
        <v>11664</v>
      </c>
      <c r="C1935" s="287" t="s">
        <v>6212</v>
      </c>
      <c r="D1935" s="305">
        <v>33</v>
      </c>
      <c r="E1935" s="287" t="s">
        <v>33</v>
      </c>
      <c r="F1935" s="362">
        <v>43707</v>
      </c>
      <c r="G1935" s="363" t="s">
        <v>8934</v>
      </c>
      <c r="H1935" s="363" t="s">
        <v>2087</v>
      </c>
      <c r="I1935" s="364">
        <v>1.1791455</v>
      </c>
      <c r="J1935" s="364">
        <v>1</v>
      </c>
      <c r="K1935" s="363" t="s">
        <v>438</v>
      </c>
      <c r="L1935" s="292">
        <v>367.87</v>
      </c>
      <c r="M1935" s="293" t="s">
        <v>2088</v>
      </c>
      <c r="N1935" s="293" t="s">
        <v>2089</v>
      </c>
      <c r="O1935" s="294" t="s">
        <v>450</v>
      </c>
      <c r="P1935" s="295">
        <v>6.4530969999999996</v>
      </c>
      <c r="Q1935" s="295" t="s">
        <v>395</v>
      </c>
      <c r="R1935" s="296">
        <v>0</v>
      </c>
      <c r="S1935" s="365">
        <v>6.8059520465359189E-3</v>
      </c>
      <c r="T1935" s="365">
        <v>2.5988289516595603E-3</v>
      </c>
      <c r="U1935" s="365">
        <v>2.6188534040263689</v>
      </c>
      <c r="V1935" s="366"/>
      <c r="W1935" s="295"/>
      <c r="X1935" s="295"/>
      <c r="Y1935" s="295"/>
      <c r="Z1935" s="313"/>
      <c r="AA1935" s="313"/>
      <c r="AB1935" s="301"/>
      <c r="AC1935" s="295"/>
    </row>
    <row r="1936" spans="1:29" ht="15">
      <c r="A1936" s="247" t="s">
        <v>11665</v>
      </c>
      <c r="B1936" s="287" t="s">
        <v>11666</v>
      </c>
      <c r="C1936" s="287" t="s">
        <v>6214</v>
      </c>
      <c r="D1936" s="305">
        <v>34</v>
      </c>
      <c r="E1936" s="287" t="s">
        <v>33</v>
      </c>
      <c r="F1936" s="362">
        <v>43707</v>
      </c>
      <c r="G1936" s="363" t="s">
        <v>8934</v>
      </c>
      <c r="H1936" s="363" t="s">
        <v>1823</v>
      </c>
      <c r="I1936" s="364">
        <v>1.1775055000000001</v>
      </c>
      <c r="J1936" s="364">
        <v>1</v>
      </c>
      <c r="K1936" s="363" t="s">
        <v>438</v>
      </c>
      <c r="L1936" s="292">
        <v>139.30000000000001</v>
      </c>
      <c r="M1936" s="293" t="s">
        <v>1824</v>
      </c>
      <c r="N1936" s="293" t="s">
        <v>1825</v>
      </c>
      <c r="O1936" s="294" t="s">
        <v>450</v>
      </c>
      <c r="P1936" s="295">
        <v>8.2362175000000004</v>
      </c>
      <c r="Q1936" s="295" t="s">
        <v>408</v>
      </c>
      <c r="R1936" s="296">
        <v>0</v>
      </c>
      <c r="S1936" s="365">
        <v>3.5956017169620102E-4</v>
      </c>
      <c r="T1936" s="365">
        <v>8.024636895650483E-4</v>
      </c>
      <c r="U1936" s="365">
        <v>0.44807033186895967</v>
      </c>
      <c r="V1936" s="366"/>
      <c r="W1936" s="295"/>
      <c r="X1936" s="295"/>
      <c r="Y1936" s="295"/>
      <c r="Z1936" s="313"/>
      <c r="AA1936" s="313"/>
      <c r="AB1936" s="301"/>
      <c r="AC1936" s="295"/>
    </row>
    <row r="1937" spans="1:29" ht="15">
      <c r="A1937" s="247" t="s">
        <v>11667</v>
      </c>
      <c r="B1937" s="287" t="s">
        <v>11668</v>
      </c>
      <c r="C1937" s="287" t="s">
        <v>6216</v>
      </c>
      <c r="D1937" s="305">
        <v>35</v>
      </c>
      <c r="E1937" s="287" t="s">
        <v>33</v>
      </c>
      <c r="F1937" s="362">
        <v>43707</v>
      </c>
      <c r="G1937" s="363" t="s">
        <v>8934</v>
      </c>
      <c r="H1937" s="363" t="s">
        <v>1830</v>
      </c>
      <c r="I1937" s="364">
        <v>1.1492015</v>
      </c>
      <c r="J1937" s="364">
        <v>1</v>
      </c>
      <c r="K1937" s="363" t="s">
        <v>438</v>
      </c>
      <c r="L1937" s="292">
        <v>260.19</v>
      </c>
      <c r="M1937" s="293" t="s">
        <v>1831</v>
      </c>
      <c r="N1937" s="293" t="s">
        <v>1832</v>
      </c>
      <c r="O1937" s="294" t="s">
        <v>450</v>
      </c>
      <c r="P1937" s="295">
        <v>6.2216760000000004</v>
      </c>
      <c r="Q1937" s="295" t="s">
        <v>280</v>
      </c>
      <c r="R1937" s="296">
        <v>0</v>
      </c>
      <c r="S1937" s="365">
        <v>3.2097070997980418E-3</v>
      </c>
      <c r="T1937" s="365">
        <v>2.677999567915367E-3</v>
      </c>
      <c r="U1937" s="365">
        <v>1.1985465338579466</v>
      </c>
      <c r="V1937" s="366"/>
      <c r="W1937" s="295"/>
      <c r="X1937" s="295"/>
      <c r="Y1937" s="295"/>
      <c r="Z1937" s="313"/>
      <c r="AA1937" s="313"/>
      <c r="AB1937" s="301"/>
      <c r="AC1937" s="295"/>
    </row>
    <row r="1938" spans="1:29" ht="15">
      <c r="A1938" s="247" t="s">
        <v>176</v>
      </c>
      <c r="B1938" s="287" t="s">
        <v>11669</v>
      </c>
      <c r="C1938" s="287" t="s">
        <v>6218</v>
      </c>
      <c r="D1938" s="305">
        <v>36</v>
      </c>
      <c r="E1938" s="287" t="s">
        <v>33</v>
      </c>
      <c r="F1938" s="362">
        <v>43707</v>
      </c>
      <c r="G1938" s="363" t="s">
        <v>8934</v>
      </c>
      <c r="H1938" s="363" t="s">
        <v>986</v>
      </c>
      <c r="I1938" s="364">
        <v>1.1931830999999999</v>
      </c>
      <c r="J1938" s="364">
        <v>3</v>
      </c>
      <c r="K1938" s="363" t="s">
        <v>438</v>
      </c>
      <c r="L1938" s="292">
        <v>262.43</v>
      </c>
      <c r="M1938" s="293" t="s">
        <v>987</v>
      </c>
      <c r="N1938" s="293" t="s">
        <v>988</v>
      </c>
      <c r="O1938" s="294" t="s">
        <v>450</v>
      </c>
      <c r="P1938" s="295">
        <v>6.9353223000000002</v>
      </c>
      <c r="Q1938" s="295" t="s">
        <v>484</v>
      </c>
      <c r="R1938" s="296">
        <v>0</v>
      </c>
      <c r="S1938" s="365">
        <v>6.9302388881267924E-4</v>
      </c>
      <c r="T1938" s="365">
        <v>1.2504931858677371E-3</v>
      </c>
      <c r="U1938" s="365">
        <v>0.55420045198549317</v>
      </c>
      <c r="V1938" s="366"/>
      <c r="W1938" s="295"/>
      <c r="X1938" s="295"/>
      <c r="Y1938" s="295"/>
      <c r="Z1938" s="313"/>
      <c r="AA1938" s="313"/>
      <c r="AB1938" s="301"/>
      <c r="AC1938" s="295"/>
    </row>
    <row r="1939" spans="1:29" ht="15">
      <c r="A1939" s="247" t="s">
        <v>11670</v>
      </c>
      <c r="B1939" s="287" t="s">
        <v>11671</v>
      </c>
      <c r="C1939" s="287" t="s">
        <v>6220</v>
      </c>
      <c r="D1939" s="305">
        <v>37</v>
      </c>
      <c r="E1939" s="287" t="s">
        <v>33</v>
      </c>
      <c r="F1939" s="362">
        <v>43707</v>
      </c>
      <c r="G1939" s="363" t="s">
        <v>8934</v>
      </c>
      <c r="H1939" s="363" t="s">
        <v>1690</v>
      </c>
      <c r="I1939" s="364">
        <v>1.1328118</v>
      </c>
      <c r="J1939" s="364">
        <v>1</v>
      </c>
      <c r="K1939" s="363" t="s">
        <v>438</v>
      </c>
      <c r="L1939" s="292">
        <v>526.75</v>
      </c>
      <c r="M1939" s="293" t="s">
        <v>1691</v>
      </c>
      <c r="N1939" s="293" t="s">
        <v>1692</v>
      </c>
      <c r="O1939" s="294" t="s">
        <v>450</v>
      </c>
      <c r="P1939" s="295">
        <v>2.6723146</v>
      </c>
      <c r="Q1939" s="295" t="s">
        <v>395</v>
      </c>
      <c r="R1939" s="296">
        <v>0</v>
      </c>
      <c r="S1939" s="365">
        <v>2.9370804829312435E-3</v>
      </c>
      <c r="T1939" s="365">
        <v>1.7630716546443291E-3</v>
      </c>
      <c r="U1939" s="365">
        <v>1.6658883234803927</v>
      </c>
      <c r="V1939" s="366"/>
      <c r="W1939" s="295"/>
      <c r="X1939" s="295"/>
      <c r="Y1939" s="295"/>
      <c r="Z1939" s="313"/>
      <c r="AA1939" s="313"/>
      <c r="AB1939" s="301"/>
      <c r="AC1939" s="295"/>
    </row>
    <row r="1940" spans="1:29" ht="15">
      <c r="A1940" s="247" t="s">
        <v>176</v>
      </c>
      <c r="B1940" s="287" t="s">
        <v>11672</v>
      </c>
      <c r="C1940" s="287" t="s">
        <v>6222</v>
      </c>
      <c r="D1940" s="305">
        <v>38</v>
      </c>
      <c r="E1940" s="287" t="s">
        <v>33</v>
      </c>
      <c r="F1940" s="362">
        <v>43707</v>
      </c>
      <c r="G1940" s="363" t="s">
        <v>8934</v>
      </c>
      <c r="H1940" s="363" t="s">
        <v>2222</v>
      </c>
      <c r="I1940" s="364">
        <v>1.1922303000000001</v>
      </c>
      <c r="J1940" s="364">
        <v>2</v>
      </c>
      <c r="K1940" s="363" t="s">
        <v>438</v>
      </c>
      <c r="L1940" s="292">
        <v>96.56</v>
      </c>
      <c r="M1940" s="293" t="s">
        <v>2223</v>
      </c>
      <c r="N1940" s="293" t="s">
        <v>2224</v>
      </c>
      <c r="O1940" s="294" t="s">
        <v>450</v>
      </c>
      <c r="P1940" s="295">
        <v>1.9748569</v>
      </c>
      <c r="Q1940" s="295" t="s">
        <v>404</v>
      </c>
      <c r="R1940" s="296">
        <v>0</v>
      </c>
      <c r="S1940" s="365">
        <v>1.966315872443925E-3</v>
      </c>
      <c r="T1940" s="365">
        <v>4.8562105938251511E-3</v>
      </c>
      <c r="U1940" s="365">
        <v>0.4049074549905573</v>
      </c>
      <c r="V1940" s="366"/>
      <c r="W1940" s="295"/>
      <c r="X1940" s="295"/>
      <c r="Y1940" s="295"/>
      <c r="Z1940" s="313"/>
      <c r="AA1940" s="313"/>
      <c r="AB1940" s="301"/>
      <c r="AC1940" s="295"/>
    </row>
    <row r="1941" spans="1:29" ht="15">
      <c r="A1941" s="247" t="s">
        <v>176</v>
      </c>
      <c r="B1941" s="287" t="s">
        <v>11673</v>
      </c>
      <c r="C1941" s="287" t="s">
        <v>6225</v>
      </c>
      <c r="D1941" s="305">
        <v>39</v>
      </c>
      <c r="E1941" s="287" t="s">
        <v>33</v>
      </c>
      <c r="F1941" s="362">
        <v>43707</v>
      </c>
      <c r="G1941" s="363" t="s">
        <v>8934</v>
      </c>
      <c r="H1941" s="363" t="s">
        <v>1479</v>
      </c>
      <c r="I1941" s="364">
        <v>1.202099</v>
      </c>
      <c r="J1941" s="364">
        <v>2</v>
      </c>
      <c r="K1941" s="363" t="s">
        <v>438</v>
      </c>
      <c r="L1941" s="292">
        <v>131.97</v>
      </c>
      <c r="M1941" s="293" t="s">
        <v>1480</v>
      </c>
      <c r="N1941" s="293" t="s">
        <v>1481</v>
      </c>
      <c r="O1941" s="294" t="s">
        <v>450</v>
      </c>
      <c r="P1941" s="295">
        <v>7.7130320000000001</v>
      </c>
      <c r="Q1941" s="295" t="s">
        <v>456</v>
      </c>
      <c r="R1941" s="296">
        <v>0</v>
      </c>
      <c r="S1941" s="365">
        <v>5.3321258470333222E-4</v>
      </c>
      <c r="T1941" s="365">
        <v>6.1375623517287642E-4</v>
      </c>
      <c r="U1941" s="365">
        <v>0.86876931613271924</v>
      </c>
      <c r="V1941" s="366"/>
      <c r="W1941" s="295"/>
      <c r="X1941" s="295"/>
      <c r="Y1941" s="295"/>
      <c r="Z1941" s="313"/>
      <c r="AA1941" s="313"/>
      <c r="AB1941" s="301"/>
      <c r="AC1941" s="295"/>
    </row>
    <row r="1942" spans="1:29" ht="15">
      <c r="A1942" s="247" t="s">
        <v>11674</v>
      </c>
      <c r="B1942" s="287" t="s">
        <v>11675</v>
      </c>
      <c r="C1942" s="287" t="s">
        <v>6227</v>
      </c>
      <c r="D1942" s="305">
        <v>40</v>
      </c>
      <c r="E1942" s="287" t="s">
        <v>33</v>
      </c>
      <c r="F1942" s="362">
        <v>43707</v>
      </c>
      <c r="G1942" s="363" t="s">
        <v>8934</v>
      </c>
      <c r="H1942" s="363" t="s">
        <v>4646</v>
      </c>
      <c r="I1942" s="364">
        <v>1.1121061000000001</v>
      </c>
      <c r="J1942" s="364">
        <v>1</v>
      </c>
      <c r="K1942" s="363" t="s">
        <v>438</v>
      </c>
      <c r="L1942" s="292">
        <v>107.04</v>
      </c>
      <c r="M1942" s="293" t="s">
        <v>4647</v>
      </c>
      <c r="N1942" s="293" t="s">
        <v>4648</v>
      </c>
      <c r="O1942" s="294" t="s">
        <v>450</v>
      </c>
      <c r="P1942" s="295">
        <v>23.888884999999998</v>
      </c>
      <c r="Q1942" s="295" t="s">
        <v>408</v>
      </c>
      <c r="R1942" s="296">
        <v>0</v>
      </c>
      <c r="S1942" s="365">
        <v>1.0305872026145869E-3</v>
      </c>
      <c r="T1942" s="365">
        <v>2.2448288089425895E-3</v>
      </c>
      <c r="U1942" s="365">
        <v>0.45909389549398988</v>
      </c>
      <c r="V1942" s="366"/>
      <c r="W1942" s="295"/>
      <c r="X1942" s="295"/>
      <c r="Y1942" s="295"/>
      <c r="Z1942" s="313"/>
      <c r="AA1942" s="313"/>
      <c r="AB1942" s="301"/>
      <c r="AC1942" s="295"/>
    </row>
    <row r="1943" spans="1:29" ht="15">
      <c r="A1943" s="247" t="s">
        <v>11676</v>
      </c>
      <c r="B1943" s="287" t="s">
        <v>11677</v>
      </c>
      <c r="C1943" s="287" t="s">
        <v>6230</v>
      </c>
      <c r="D1943" s="305">
        <v>41</v>
      </c>
      <c r="E1943" s="287" t="s">
        <v>33</v>
      </c>
      <c r="F1943" s="362">
        <v>43707</v>
      </c>
      <c r="G1943" s="363" t="s">
        <v>8934</v>
      </c>
      <c r="H1943" s="363" t="s">
        <v>1841</v>
      </c>
      <c r="I1943" s="364">
        <v>1.1584947999999999</v>
      </c>
      <c r="J1943" s="364">
        <v>1</v>
      </c>
      <c r="K1943" s="363" t="s">
        <v>438</v>
      </c>
      <c r="L1943" s="292">
        <v>363.92</v>
      </c>
      <c r="M1943" s="293" t="s">
        <v>1842</v>
      </c>
      <c r="N1943" s="293" t="s">
        <v>1843</v>
      </c>
      <c r="O1943" s="294" t="s">
        <v>450</v>
      </c>
      <c r="P1943" s="295">
        <v>7.1172120000000003</v>
      </c>
      <c r="Q1943" s="295" t="s">
        <v>447</v>
      </c>
      <c r="R1943" s="296">
        <v>0</v>
      </c>
      <c r="S1943" s="365">
        <v>2.0127246719193833E-4</v>
      </c>
      <c r="T1943" s="365">
        <v>6.9944133536526396E-4</v>
      </c>
      <c r="U1943" s="365">
        <v>0.28776175644070184</v>
      </c>
      <c r="V1943" s="366"/>
      <c r="W1943" s="295"/>
      <c r="X1943" s="295"/>
      <c r="Y1943" s="295"/>
      <c r="Z1943" s="313"/>
      <c r="AA1943" s="313"/>
      <c r="AB1943" s="301"/>
      <c r="AC1943" s="295"/>
    </row>
    <row r="1944" spans="1:29" ht="15">
      <c r="A1944" s="247" t="s">
        <v>176</v>
      </c>
      <c r="B1944" s="287" t="s">
        <v>11678</v>
      </c>
      <c r="C1944" s="287" t="s">
        <v>6233</v>
      </c>
      <c r="D1944" s="305">
        <v>42</v>
      </c>
      <c r="E1944" s="287" t="s">
        <v>33</v>
      </c>
      <c r="F1944" s="362">
        <v>43707</v>
      </c>
      <c r="G1944" s="363" t="s">
        <v>8934</v>
      </c>
      <c r="H1944" s="363" t="s">
        <v>3929</v>
      </c>
      <c r="I1944" s="364">
        <v>1.1684937</v>
      </c>
      <c r="J1944" s="364">
        <v>3</v>
      </c>
      <c r="K1944" s="363" t="s">
        <v>438</v>
      </c>
      <c r="L1944" s="292">
        <v>134.22</v>
      </c>
      <c r="M1944" s="293" t="s">
        <v>3930</v>
      </c>
      <c r="N1944" s="293" t="s">
        <v>3931</v>
      </c>
      <c r="O1944" s="294" t="s">
        <v>450</v>
      </c>
      <c r="P1944" s="295">
        <v>-1.1052191</v>
      </c>
      <c r="Q1944" s="295" t="s">
        <v>404</v>
      </c>
      <c r="R1944" s="296">
        <v>0</v>
      </c>
      <c r="S1944" s="365">
        <v>4.4320889086527885E-4</v>
      </c>
      <c r="T1944" s="365">
        <v>8.7851999739150643E-4</v>
      </c>
      <c r="U1944" s="365">
        <v>0.5044949371457117</v>
      </c>
      <c r="V1944" s="366"/>
      <c r="W1944" s="295"/>
      <c r="X1944" s="295"/>
      <c r="Y1944" s="295"/>
      <c r="Z1944" s="313"/>
      <c r="AA1944" s="313"/>
      <c r="AB1944" s="301"/>
      <c r="AC1944" s="295"/>
    </row>
    <row r="1945" spans="1:29" ht="15">
      <c r="A1945" s="247" t="s">
        <v>11679</v>
      </c>
      <c r="B1945" s="287" t="s">
        <v>11680</v>
      </c>
      <c r="C1945" s="287" t="s">
        <v>6235</v>
      </c>
      <c r="D1945" s="305">
        <v>43</v>
      </c>
      <c r="E1945" s="287" t="s">
        <v>33</v>
      </c>
      <c r="F1945" s="362">
        <v>43707</v>
      </c>
      <c r="G1945" s="363" t="s">
        <v>8934</v>
      </c>
      <c r="H1945" s="363" t="s">
        <v>1494</v>
      </c>
      <c r="I1945" s="364">
        <v>1.1507392000000001</v>
      </c>
      <c r="J1945" s="364">
        <v>1</v>
      </c>
      <c r="K1945" s="363" t="s">
        <v>438</v>
      </c>
      <c r="L1945" s="292">
        <v>42.65</v>
      </c>
      <c r="M1945" s="293" t="s">
        <v>1495</v>
      </c>
      <c r="N1945" s="293" t="s">
        <v>1496</v>
      </c>
      <c r="O1945" s="294" t="s">
        <v>450</v>
      </c>
      <c r="P1945" s="295">
        <v>0.80358980000000002</v>
      </c>
      <c r="Q1945" s="295" t="s">
        <v>280</v>
      </c>
      <c r="R1945" s="296">
        <v>0</v>
      </c>
      <c r="S1945" s="365">
        <v>3.6990089216904404E-4</v>
      </c>
      <c r="T1945" s="365">
        <v>1.2675264944142146E-3</v>
      </c>
      <c r="U1945" s="365">
        <v>0.29182892333938404</v>
      </c>
      <c r="V1945" s="366"/>
      <c r="W1945" s="295"/>
      <c r="X1945" s="295"/>
      <c r="Y1945" s="295"/>
      <c r="Z1945" s="313"/>
      <c r="AA1945" s="313"/>
      <c r="AB1945" s="301"/>
      <c r="AC1945" s="295"/>
    </row>
    <row r="1946" spans="1:29" ht="15">
      <c r="A1946" s="247" t="s">
        <v>176</v>
      </c>
      <c r="B1946" s="287" t="s">
        <v>11681</v>
      </c>
      <c r="C1946" s="287" t="s">
        <v>6237</v>
      </c>
      <c r="D1946" s="305">
        <v>44</v>
      </c>
      <c r="E1946" s="287" t="s">
        <v>33</v>
      </c>
      <c r="F1946" s="362">
        <v>43707</v>
      </c>
      <c r="G1946" s="363" t="s">
        <v>8934</v>
      </c>
      <c r="H1946" s="363" t="s">
        <v>9170</v>
      </c>
      <c r="I1946" s="364">
        <v>1.1549244000000001</v>
      </c>
      <c r="J1946" s="364">
        <v>5</v>
      </c>
      <c r="K1946" s="363" t="s">
        <v>438</v>
      </c>
      <c r="L1946" s="292">
        <v>93.04</v>
      </c>
      <c r="M1946" s="293" t="s">
        <v>8711</v>
      </c>
      <c r="N1946" s="293" t="s">
        <v>9171</v>
      </c>
      <c r="O1946" s="294" t="s">
        <v>450</v>
      </c>
      <c r="P1946" s="295">
        <v>17.031442999999999</v>
      </c>
      <c r="Q1946" s="295" t="s">
        <v>399</v>
      </c>
      <c r="R1946" s="296">
        <v>0</v>
      </c>
      <c r="S1946" s="365">
        <v>1.2092532741384201E-3</v>
      </c>
      <c r="T1946" s="365">
        <v>1.1224568696192683E-3</v>
      </c>
      <c r="U1946" s="365">
        <v>1.0773271622887324</v>
      </c>
      <c r="V1946" s="366"/>
      <c r="W1946" s="295"/>
      <c r="X1946" s="295"/>
      <c r="Y1946" s="295"/>
      <c r="Z1946" s="313"/>
      <c r="AA1946" s="313"/>
      <c r="AB1946" s="301"/>
      <c r="AC1946" s="295"/>
    </row>
    <row r="1947" spans="1:29" ht="15">
      <c r="A1947" s="247" t="s">
        <v>11682</v>
      </c>
      <c r="B1947" s="287" t="s">
        <v>11683</v>
      </c>
      <c r="C1947" s="287" t="s">
        <v>6239</v>
      </c>
      <c r="D1947" s="305">
        <v>45</v>
      </c>
      <c r="E1947" s="287" t="s">
        <v>33</v>
      </c>
      <c r="F1947" s="362">
        <v>43707</v>
      </c>
      <c r="G1947" s="363" t="s">
        <v>8934</v>
      </c>
      <c r="H1947" s="363" t="s">
        <v>1721</v>
      </c>
      <c r="I1947" s="364">
        <v>1.1107267999999999</v>
      </c>
      <c r="J1947" s="364">
        <v>1</v>
      </c>
      <c r="K1947" s="363" t="s">
        <v>438</v>
      </c>
      <c r="L1947" s="292">
        <v>161.54</v>
      </c>
      <c r="M1947" s="293" t="s">
        <v>1722</v>
      </c>
      <c r="N1947" s="293" t="s">
        <v>1723</v>
      </c>
      <c r="O1947" s="294" t="s">
        <v>450</v>
      </c>
      <c r="P1947" s="295">
        <v>6.4724444999999999</v>
      </c>
      <c r="Q1947" s="295" t="s">
        <v>408</v>
      </c>
      <c r="R1947" s="296">
        <v>0</v>
      </c>
      <c r="S1947" s="365">
        <v>6.934364125029648E-4</v>
      </c>
      <c r="T1947" s="365">
        <v>1.0713410671797457E-3</v>
      </c>
      <c r="U1947" s="365">
        <v>0.6472601804842627</v>
      </c>
      <c r="V1947" s="366"/>
      <c r="W1947" s="295"/>
      <c r="X1947" s="295"/>
      <c r="Y1947" s="295"/>
      <c r="Z1947" s="313"/>
      <c r="AA1947" s="313"/>
      <c r="AB1947" s="301"/>
      <c r="AC1947" s="295"/>
    </row>
    <row r="1948" spans="1:29" ht="15">
      <c r="A1948" s="247" t="s">
        <v>176</v>
      </c>
      <c r="B1948" s="287" t="s">
        <v>11684</v>
      </c>
      <c r="C1948" s="287" t="s">
        <v>6242</v>
      </c>
      <c r="D1948" s="305">
        <v>46</v>
      </c>
      <c r="E1948" s="287" t="s">
        <v>33</v>
      </c>
      <c r="F1948" s="362">
        <v>43707</v>
      </c>
      <c r="G1948" s="363" t="s">
        <v>8934</v>
      </c>
      <c r="H1948" s="363" t="s">
        <v>9013</v>
      </c>
      <c r="I1948" s="364">
        <v>1.1086868999999999</v>
      </c>
      <c r="J1948" s="364">
        <v>4</v>
      </c>
      <c r="K1948" s="363" t="s">
        <v>438</v>
      </c>
      <c r="L1948" s="292">
        <v>141.25</v>
      </c>
      <c r="M1948" s="293" t="s">
        <v>8734</v>
      </c>
      <c r="N1948" s="293" t="s">
        <v>9014</v>
      </c>
      <c r="O1948" s="294" t="s">
        <v>450</v>
      </c>
      <c r="P1948" s="295">
        <v>2.0961284999999998</v>
      </c>
      <c r="Q1948" s="295" t="s">
        <v>447</v>
      </c>
      <c r="R1948" s="296">
        <v>0</v>
      </c>
      <c r="S1948" s="365">
        <v>8.4954251672445435E-4</v>
      </c>
      <c r="T1948" s="365">
        <v>7.8144403405202298E-4</v>
      </c>
      <c r="U1948" s="365">
        <v>1.0871444143214199</v>
      </c>
      <c r="V1948" s="366"/>
      <c r="W1948" s="295"/>
      <c r="X1948" s="295"/>
      <c r="Y1948" s="295"/>
      <c r="Z1948" s="313"/>
      <c r="AA1948" s="313"/>
      <c r="AB1948" s="301"/>
      <c r="AC1948" s="295"/>
    </row>
    <row r="1949" spans="1:29" ht="15">
      <c r="A1949" s="247" t="s">
        <v>11685</v>
      </c>
      <c r="B1949" s="287" t="s">
        <v>11686</v>
      </c>
      <c r="C1949" s="287" t="s">
        <v>6245</v>
      </c>
      <c r="D1949" s="305">
        <v>47</v>
      </c>
      <c r="E1949" s="287" t="s">
        <v>33</v>
      </c>
      <c r="F1949" s="362">
        <v>43707</v>
      </c>
      <c r="G1949" s="363" t="s">
        <v>8934</v>
      </c>
      <c r="H1949" s="363" t="s">
        <v>3571</v>
      </c>
      <c r="I1949" s="364">
        <v>1.111656</v>
      </c>
      <c r="J1949" s="364">
        <v>1</v>
      </c>
      <c r="K1949" s="363" t="s">
        <v>438</v>
      </c>
      <c r="L1949" s="292">
        <v>95.77</v>
      </c>
      <c r="M1949" s="293" t="s">
        <v>3572</v>
      </c>
      <c r="N1949" s="293" t="s">
        <v>3573</v>
      </c>
      <c r="O1949" s="294" t="s">
        <v>450</v>
      </c>
      <c r="P1949" s="295">
        <v>12.064123</v>
      </c>
      <c r="Q1949" s="295" t="s">
        <v>399</v>
      </c>
      <c r="R1949" s="296">
        <v>0</v>
      </c>
      <c r="S1949" s="365">
        <v>1.0231075490237245E-4</v>
      </c>
      <c r="T1949" s="365">
        <v>1.2365445490571069E-3</v>
      </c>
      <c r="U1949" s="365">
        <v>8.2739238938367987E-2</v>
      </c>
      <c r="V1949" s="366"/>
      <c r="W1949" s="295"/>
      <c r="X1949" s="295"/>
      <c r="Y1949" s="295"/>
      <c r="Z1949" s="313"/>
      <c r="AA1949" s="313"/>
      <c r="AB1949" s="301"/>
      <c r="AC1949" s="295"/>
    </row>
    <row r="1950" spans="1:29" ht="15">
      <c r="A1950" s="247" t="s">
        <v>11687</v>
      </c>
      <c r="B1950" s="287" t="s">
        <v>11688</v>
      </c>
      <c r="C1950" s="287" t="s">
        <v>6247</v>
      </c>
      <c r="D1950" s="305">
        <v>48</v>
      </c>
      <c r="E1950" s="287" t="s">
        <v>33</v>
      </c>
      <c r="F1950" s="362">
        <v>43707</v>
      </c>
      <c r="G1950" s="363" t="s">
        <v>8934</v>
      </c>
      <c r="H1950" s="363" t="s">
        <v>1011</v>
      </c>
      <c r="I1950" s="364">
        <v>1.1285985999999999</v>
      </c>
      <c r="J1950" s="364">
        <v>1</v>
      </c>
      <c r="K1950" s="363" t="s">
        <v>438</v>
      </c>
      <c r="L1950" s="292">
        <v>57.27</v>
      </c>
      <c r="M1950" s="293" t="s">
        <v>1012</v>
      </c>
      <c r="N1950" s="293" t="s">
        <v>1013</v>
      </c>
      <c r="O1950" s="294" t="s">
        <v>450</v>
      </c>
      <c r="P1950" s="295">
        <v>6.2720419999999999</v>
      </c>
      <c r="Q1950" s="295" t="s">
        <v>447</v>
      </c>
      <c r="R1950" s="296">
        <v>0</v>
      </c>
      <c r="S1950" s="365">
        <v>6.6642844244459989E-5</v>
      </c>
      <c r="T1950" s="365">
        <v>6.7768448827046899E-4</v>
      </c>
      <c r="U1950" s="365">
        <v>9.8339043312826016E-2</v>
      </c>
      <c r="V1950" s="366"/>
      <c r="W1950" s="295"/>
      <c r="X1950" s="295"/>
      <c r="Y1950" s="295"/>
      <c r="Z1950" s="313"/>
      <c r="AA1950" s="313"/>
      <c r="AB1950" s="301"/>
      <c r="AC1950" s="295"/>
    </row>
    <row r="1951" spans="1:29" ht="15">
      <c r="A1951" s="247" t="s">
        <v>11689</v>
      </c>
      <c r="B1951" s="287" t="s">
        <v>11690</v>
      </c>
      <c r="C1951" s="287" t="s">
        <v>6250</v>
      </c>
      <c r="D1951" s="305">
        <v>49</v>
      </c>
      <c r="E1951" s="287" t="s">
        <v>33</v>
      </c>
      <c r="F1951" s="362">
        <v>43707</v>
      </c>
      <c r="G1951" s="363" t="s">
        <v>8934</v>
      </c>
      <c r="H1951" s="363" t="s">
        <v>5955</v>
      </c>
      <c r="I1951" s="364">
        <v>1.1107422</v>
      </c>
      <c r="J1951" s="364">
        <v>1</v>
      </c>
      <c r="K1951" s="363" t="s">
        <v>438</v>
      </c>
      <c r="L1951" s="292">
        <v>116.78</v>
      </c>
      <c r="M1951" s="293" t="s">
        <v>5956</v>
      </c>
      <c r="N1951" s="293" t="s">
        <v>5957</v>
      </c>
      <c r="O1951" s="294" t="s">
        <v>450</v>
      </c>
      <c r="P1951" s="295">
        <v>3.7859916999999998</v>
      </c>
      <c r="Q1951" s="295" t="s">
        <v>395</v>
      </c>
      <c r="R1951" s="296">
        <v>0</v>
      </c>
      <c r="S1951" s="365">
        <v>9.4470192163575539E-4</v>
      </c>
      <c r="T1951" s="365">
        <v>1.4937730549387158E-3</v>
      </c>
      <c r="U1951" s="365">
        <v>0.63242667185110868</v>
      </c>
      <c r="V1951" s="366"/>
      <c r="W1951" s="295"/>
      <c r="X1951" s="295"/>
      <c r="Y1951" s="295"/>
      <c r="Z1951" s="313"/>
      <c r="AA1951" s="313"/>
      <c r="AB1951" s="301"/>
      <c r="AC1951" s="295"/>
    </row>
    <row r="1952" spans="1:29" ht="15">
      <c r="A1952" s="247" t="s">
        <v>176</v>
      </c>
      <c r="B1952" s="287" t="s">
        <v>9715</v>
      </c>
      <c r="C1952" s="287" t="s">
        <v>6252</v>
      </c>
      <c r="D1952" s="305">
        <v>50</v>
      </c>
      <c r="E1952" s="287" t="s">
        <v>33</v>
      </c>
      <c r="F1952" s="362">
        <v>43707</v>
      </c>
      <c r="G1952" s="363" t="s">
        <v>8934</v>
      </c>
      <c r="H1952" s="363" t="s">
        <v>1733</v>
      </c>
      <c r="I1952" s="364">
        <v>1.159116</v>
      </c>
      <c r="J1952" s="364">
        <v>3</v>
      </c>
      <c r="K1952" s="363" t="s">
        <v>438</v>
      </c>
      <c r="L1952" s="292">
        <v>126.42</v>
      </c>
      <c r="M1952" s="293" t="s">
        <v>1734</v>
      </c>
      <c r="N1952" s="293" t="s">
        <v>1735</v>
      </c>
      <c r="O1952" s="294" t="s">
        <v>450</v>
      </c>
      <c r="P1952" s="295">
        <v>10.035682</v>
      </c>
      <c r="Q1952" s="295" t="s">
        <v>280</v>
      </c>
      <c r="R1952" s="296">
        <v>0</v>
      </c>
      <c r="S1952" s="365">
        <v>3.3332882540818396E-3</v>
      </c>
      <c r="T1952" s="365">
        <v>2.4940630284429805E-3</v>
      </c>
      <c r="U1952" s="365">
        <v>1.3364891809341239</v>
      </c>
      <c r="V1952" s="366"/>
      <c r="W1952" s="295"/>
      <c r="X1952" s="295"/>
      <c r="Y1952" s="295"/>
      <c r="Z1952" s="313"/>
      <c r="AA1952" s="313"/>
      <c r="AB1952" s="301"/>
      <c r="AC1952" s="295"/>
    </row>
    <row r="1953" spans="1:29" ht="15">
      <c r="A1953" s="247" t="s">
        <v>11691</v>
      </c>
      <c r="B1953" s="287" t="s">
        <v>9725</v>
      </c>
      <c r="C1953" s="287" t="s">
        <v>6255</v>
      </c>
      <c r="D1953" s="305">
        <v>1</v>
      </c>
      <c r="E1953" s="287" t="s">
        <v>30</v>
      </c>
      <c r="F1953" s="362">
        <v>43707</v>
      </c>
      <c r="G1953" s="363" t="s">
        <v>8918</v>
      </c>
      <c r="H1953" s="363" t="s">
        <v>9025</v>
      </c>
      <c r="I1953" s="364">
        <v>7.556707E-2</v>
      </c>
      <c r="J1953" s="364">
        <v>1</v>
      </c>
      <c r="K1953" s="363" t="s">
        <v>438</v>
      </c>
      <c r="L1953" s="292">
        <v>63.65</v>
      </c>
      <c r="M1953" s="293" t="s">
        <v>8348</v>
      </c>
      <c r="N1953" s="293" t="s">
        <v>9026</v>
      </c>
      <c r="O1953" s="294" t="s">
        <v>169</v>
      </c>
      <c r="P1953" s="295">
        <v>-16.829998</v>
      </c>
      <c r="Q1953" s="295" t="s">
        <v>447</v>
      </c>
      <c r="R1953" s="296">
        <v>0</v>
      </c>
      <c r="S1953" s="365">
        <v>2.5019385603340801E-4</v>
      </c>
      <c r="T1953" s="365">
        <v>6.5126197885595071E-4</v>
      </c>
      <c r="U1953" s="365">
        <v>0.38416776068044822</v>
      </c>
      <c r="V1953" s="366"/>
      <c r="W1953" s="295"/>
      <c r="X1953" s="295"/>
      <c r="Y1953" s="295"/>
      <c r="Z1953" s="313"/>
      <c r="AA1953" s="313"/>
      <c r="AB1953" s="301"/>
      <c r="AC1953" s="295"/>
    </row>
    <row r="1954" spans="1:29" ht="15">
      <c r="A1954" s="247" t="s">
        <v>176</v>
      </c>
      <c r="B1954" s="287" t="s">
        <v>11692</v>
      </c>
      <c r="C1954" s="287" t="s">
        <v>6257</v>
      </c>
      <c r="D1954" s="305">
        <v>2</v>
      </c>
      <c r="E1954" s="287" t="s">
        <v>30</v>
      </c>
      <c r="F1954" s="362">
        <v>43707</v>
      </c>
      <c r="G1954" s="363" t="s">
        <v>8918</v>
      </c>
      <c r="H1954" s="363" t="s">
        <v>1282</v>
      </c>
      <c r="I1954" s="364">
        <v>0.11846529</v>
      </c>
      <c r="J1954" s="364">
        <v>6</v>
      </c>
      <c r="K1954" s="363" t="s">
        <v>438</v>
      </c>
      <c r="L1954" s="292">
        <v>219.75</v>
      </c>
      <c r="M1954" s="293" t="s">
        <v>1283</v>
      </c>
      <c r="N1954" s="293" t="s">
        <v>1284</v>
      </c>
      <c r="O1954" s="294" t="s">
        <v>169</v>
      </c>
      <c r="P1954" s="295">
        <v>-7.5981854999999996</v>
      </c>
      <c r="Q1954" s="295" t="s">
        <v>408</v>
      </c>
      <c r="R1954" s="296">
        <v>0</v>
      </c>
      <c r="S1954" s="365">
        <v>2.4689777176293295E-3</v>
      </c>
      <c r="T1954" s="365">
        <v>1.8540181993720766E-3</v>
      </c>
      <c r="U1954" s="365">
        <v>1.3316901195821751</v>
      </c>
      <c r="V1954" s="366"/>
      <c r="W1954" s="295"/>
      <c r="X1954" s="295"/>
      <c r="Y1954" s="295"/>
      <c r="Z1954" s="313"/>
      <c r="AA1954" s="313"/>
      <c r="AB1954" s="301"/>
      <c r="AC1954" s="295"/>
    </row>
    <row r="1955" spans="1:29" ht="15">
      <c r="A1955" s="247" t="s">
        <v>176</v>
      </c>
      <c r="B1955" s="287" t="s">
        <v>11693</v>
      </c>
      <c r="C1955" s="287" t="s">
        <v>6259</v>
      </c>
      <c r="D1955" s="305">
        <v>3</v>
      </c>
      <c r="E1955" s="287" t="s">
        <v>30</v>
      </c>
      <c r="F1955" s="362">
        <v>43707</v>
      </c>
      <c r="G1955" s="363" t="s">
        <v>8918</v>
      </c>
      <c r="H1955" s="363" t="s">
        <v>1568</v>
      </c>
      <c r="I1955" s="364">
        <v>8.1902559999999999E-2</v>
      </c>
      <c r="J1955" s="364">
        <v>15</v>
      </c>
      <c r="K1955" s="363" t="s">
        <v>438</v>
      </c>
      <c r="L1955" s="292">
        <v>24.22</v>
      </c>
      <c r="M1955" s="293" t="s">
        <v>1569</v>
      </c>
      <c r="N1955" s="293" t="s">
        <v>1570</v>
      </c>
      <c r="O1955" s="294" t="s">
        <v>169</v>
      </c>
      <c r="P1955" s="295">
        <v>-12.531603</v>
      </c>
      <c r="Q1955" s="295" t="s">
        <v>408</v>
      </c>
      <c r="R1955" s="296">
        <v>0</v>
      </c>
      <c r="S1955" s="365">
        <v>3.701005019145013E-5</v>
      </c>
      <c r="T1955" s="365">
        <v>2.2989420242246658E-4</v>
      </c>
      <c r="U1955" s="365">
        <v>0.16098731417088269</v>
      </c>
      <c r="V1955" s="366"/>
      <c r="W1955" s="295"/>
      <c r="X1955" s="295"/>
      <c r="Y1955" s="295"/>
      <c r="Z1955" s="313"/>
      <c r="AA1955" s="313"/>
      <c r="AB1955" s="301"/>
      <c r="AC1955" s="295"/>
    </row>
    <row r="1956" spans="1:29" ht="15">
      <c r="A1956" s="247" t="s">
        <v>11694</v>
      </c>
      <c r="B1956" s="287" t="s">
        <v>11695</v>
      </c>
      <c r="C1956" s="287" t="s">
        <v>6262</v>
      </c>
      <c r="D1956" s="305">
        <v>4</v>
      </c>
      <c r="E1956" s="287" t="s">
        <v>30</v>
      </c>
      <c r="F1956" s="362">
        <v>43707</v>
      </c>
      <c r="G1956" s="363" t="s">
        <v>8918</v>
      </c>
      <c r="H1956" s="363" t="s">
        <v>3011</v>
      </c>
      <c r="I1956" s="364">
        <v>8.0442E-2</v>
      </c>
      <c r="J1956" s="364">
        <v>1</v>
      </c>
      <c r="K1956" s="363" t="s">
        <v>438</v>
      </c>
      <c r="L1956" s="292">
        <v>32.630000000000003</v>
      </c>
      <c r="M1956" s="293" t="s">
        <v>3012</v>
      </c>
      <c r="N1956" s="293" t="s">
        <v>3013</v>
      </c>
      <c r="O1956" s="294" t="s">
        <v>169</v>
      </c>
      <c r="P1956" s="295">
        <v>-13.677244999999999</v>
      </c>
      <c r="Q1956" s="295" t="s">
        <v>447</v>
      </c>
      <c r="R1956" s="296">
        <v>0</v>
      </c>
      <c r="S1956" s="365">
        <v>1.3890186312716163E-4</v>
      </c>
      <c r="T1956" s="365">
        <v>2.7097988932792312E-4</v>
      </c>
      <c r="U1956" s="365">
        <v>0.5125910394002382</v>
      </c>
      <c r="V1956" s="366"/>
      <c r="W1956" s="295"/>
      <c r="X1956" s="295"/>
      <c r="Y1956" s="295"/>
      <c r="Z1956" s="313"/>
      <c r="AA1956" s="313"/>
      <c r="AB1956" s="301"/>
      <c r="AC1956" s="295"/>
    </row>
    <row r="1957" spans="1:29" ht="15">
      <c r="A1957" s="247" t="s">
        <v>176</v>
      </c>
      <c r="B1957" s="287" t="s">
        <v>11696</v>
      </c>
      <c r="C1957" s="287" t="s">
        <v>6264</v>
      </c>
      <c r="D1957" s="305">
        <v>5</v>
      </c>
      <c r="E1957" s="287" t="s">
        <v>30</v>
      </c>
      <c r="F1957" s="362">
        <v>43707</v>
      </c>
      <c r="G1957" s="363" t="s">
        <v>8918</v>
      </c>
      <c r="H1957" s="363" t="s">
        <v>6361</v>
      </c>
      <c r="I1957" s="364">
        <v>8.0591350000000006E-2</v>
      </c>
      <c r="J1957" s="364">
        <v>2</v>
      </c>
      <c r="K1957" s="363" t="s">
        <v>438</v>
      </c>
      <c r="L1957" s="292">
        <v>48.07</v>
      </c>
      <c r="M1957" s="293" t="s">
        <v>6362</v>
      </c>
      <c r="N1957" s="293" t="s">
        <v>6363</v>
      </c>
      <c r="O1957" s="294" t="s">
        <v>169</v>
      </c>
      <c r="P1957" s="295">
        <v>8.2413910000000001</v>
      </c>
      <c r="Q1957" s="295" t="s">
        <v>484</v>
      </c>
      <c r="R1957" s="296">
        <v>0</v>
      </c>
      <c r="S1957" s="365">
        <v>2.8863810837362804E-3</v>
      </c>
      <c r="T1957" s="365">
        <v>3.2258300368486863E-3</v>
      </c>
      <c r="U1957" s="365">
        <v>0.89477159390455252</v>
      </c>
      <c r="V1957" s="366"/>
      <c r="W1957" s="295"/>
      <c r="X1957" s="295"/>
      <c r="Y1957" s="295"/>
      <c r="Z1957" s="313"/>
      <c r="AA1957" s="313"/>
      <c r="AB1957" s="301"/>
      <c r="AC1957" s="295"/>
    </row>
    <row r="1958" spans="1:29" ht="15">
      <c r="A1958" s="247" t="s">
        <v>176</v>
      </c>
      <c r="B1958" s="287" t="s">
        <v>11697</v>
      </c>
      <c r="C1958" s="287" t="s">
        <v>6267</v>
      </c>
      <c r="D1958" s="305">
        <v>6</v>
      </c>
      <c r="E1958" s="287" t="s">
        <v>30</v>
      </c>
      <c r="F1958" s="362">
        <v>43707</v>
      </c>
      <c r="G1958" s="363" t="s">
        <v>8918</v>
      </c>
      <c r="H1958" s="363" t="s">
        <v>2850</v>
      </c>
      <c r="I1958" s="364">
        <v>0.12071554</v>
      </c>
      <c r="J1958" s="364">
        <v>4</v>
      </c>
      <c r="K1958" s="363" t="s">
        <v>438</v>
      </c>
      <c r="L1958" s="292">
        <v>42.06</v>
      </c>
      <c r="M1958" s="293" t="s">
        <v>2851</v>
      </c>
      <c r="N1958" s="293" t="s">
        <v>2852</v>
      </c>
      <c r="O1958" s="294" t="s">
        <v>169</v>
      </c>
      <c r="P1958" s="295">
        <v>-18.345945</v>
      </c>
      <c r="Q1958" s="295" t="s">
        <v>408</v>
      </c>
      <c r="R1958" s="296">
        <v>0</v>
      </c>
      <c r="S1958" s="365">
        <v>7.6119982441919041E-4</v>
      </c>
      <c r="T1958" s="365">
        <v>6.170535290155267E-4</v>
      </c>
      <c r="U1958" s="365">
        <v>1.2336041990289575</v>
      </c>
      <c r="V1958" s="366"/>
      <c r="W1958" s="295"/>
      <c r="X1958" s="295"/>
      <c r="Y1958" s="295"/>
      <c r="Z1958" s="313"/>
      <c r="AA1958" s="313"/>
      <c r="AB1958" s="301"/>
      <c r="AC1958" s="295"/>
    </row>
    <row r="1959" spans="1:29" ht="15">
      <c r="A1959" s="247" t="s">
        <v>11698</v>
      </c>
      <c r="B1959" s="287" t="s">
        <v>11699</v>
      </c>
      <c r="C1959" s="287" t="s">
        <v>6269</v>
      </c>
      <c r="D1959" s="305">
        <v>7</v>
      </c>
      <c r="E1959" s="287" t="s">
        <v>30</v>
      </c>
      <c r="F1959" s="362">
        <v>43707</v>
      </c>
      <c r="G1959" s="363" t="s">
        <v>8918</v>
      </c>
      <c r="H1959" s="363" t="s">
        <v>3790</v>
      </c>
      <c r="I1959" s="364">
        <v>0.10963225</v>
      </c>
      <c r="J1959" s="364">
        <v>1</v>
      </c>
      <c r="K1959" s="363" t="s">
        <v>438</v>
      </c>
      <c r="L1959" s="292">
        <v>43.13</v>
      </c>
      <c r="M1959" s="293" t="s">
        <v>3791</v>
      </c>
      <c r="N1959" s="293" t="s">
        <v>3792</v>
      </c>
      <c r="O1959" s="294" t="s">
        <v>169</v>
      </c>
      <c r="P1959" s="295">
        <v>-5.6855440000000002</v>
      </c>
      <c r="Q1959" s="295" t="s">
        <v>408</v>
      </c>
      <c r="R1959" s="296">
        <v>0</v>
      </c>
      <c r="S1959" s="365">
        <v>5.2512258966286893E-4</v>
      </c>
      <c r="T1959" s="365">
        <v>5.3998000519184816E-4</v>
      </c>
      <c r="U1959" s="365">
        <v>0.97248524873860731</v>
      </c>
      <c r="V1959" s="366"/>
      <c r="W1959" s="295"/>
      <c r="X1959" s="295"/>
      <c r="Y1959" s="295"/>
      <c r="Z1959" s="313"/>
      <c r="AA1959" s="313"/>
      <c r="AB1959" s="301"/>
      <c r="AC1959" s="295"/>
    </row>
    <row r="1960" spans="1:29" ht="15">
      <c r="A1960" s="247" t="s">
        <v>176</v>
      </c>
      <c r="B1960" s="287" t="s">
        <v>11700</v>
      </c>
      <c r="C1960" s="287" t="s">
        <v>6271</v>
      </c>
      <c r="D1960" s="305">
        <v>8</v>
      </c>
      <c r="E1960" s="287" t="s">
        <v>30</v>
      </c>
      <c r="F1960" s="362">
        <v>43707</v>
      </c>
      <c r="G1960" s="363" t="s">
        <v>8918</v>
      </c>
      <c r="H1960" s="363" t="s">
        <v>3020</v>
      </c>
      <c r="I1960" s="364">
        <v>7.8647289999999995E-2</v>
      </c>
      <c r="J1960" s="364">
        <v>7</v>
      </c>
      <c r="K1960" s="363" t="s">
        <v>438</v>
      </c>
      <c r="L1960" s="292">
        <v>117.72</v>
      </c>
      <c r="M1960" s="293" t="s">
        <v>3021</v>
      </c>
      <c r="N1960" s="293" t="s">
        <v>3022</v>
      </c>
      <c r="O1960" s="294" t="s">
        <v>169</v>
      </c>
      <c r="P1960" s="295">
        <v>-4.3781996000000003</v>
      </c>
      <c r="Q1960" s="295" t="s">
        <v>447</v>
      </c>
      <c r="R1960" s="296">
        <v>0</v>
      </c>
      <c r="S1960" s="365">
        <v>4.7439736937064199E-3</v>
      </c>
      <c r="T1960" s="365">
        <v>9.2893154731717876E-3</v>
      </c>
      <c r="U1960" s="365">
        <v>0.51069141826514108</v>
      </c>
      <c r="V1960" s="366"/>
      <c r="W1960" s="295"/>
      <c r="X1960" s="295"/>
      <c r="Y1960" s="295"/>
      <c r="Z1960" s="313"/>
      <c r="AA1960" s="313"/>
      <c r="AB1960" s="301"/>
      <c r="AC1960" s="295"/>
    </row>
    <row r="1961" spans="1:29" ht="15">
      <c r="A1961" s="247" t="s">
        <v>176</v>
      </c>
      <c r="B1961" s="287" t="s">
        <v>11701</v>
      </c>
      <c r="C1961" s="287" t="s">
        <v>6273</v>
      </c>
      <c r="D1961" s="305">
        <v>9</v>
      </c>
      <c r="E1961" s="287" t="s">
        <v>30</v>
      </c>
      <c r="F1961" s="362">
        <v>43707</v>
      </c>
      <c r="G1961" s="363" t="s">
        <v>8918</v>
      </c>
      <c r="H1961" s="363" t="s">
        <v>3025</v>
      </c>
      <c r="I1961" s="364">
        <v>0.10551000000000001</v>
      </c>
      <c r="J1961" s="364">
        <v>4</v>
      </c>
      <c r="K1961" s="363" t="s">
        <v>438</v>
      </c>
      <c r="L1961" s="292">
        <v>52.18</v>
      </c>
      <c r="M1961" s="293" t="s">
        <v>3026</v>
      </c>
      <c r="N1961" s="293" t="s">
        <v>3027</v>
      </c>
      <c r="O1961" s="294" t="s">
        <v>169</v>
      </c>
      <c r="P1961" s="295">
        <v>-11.679083</v>
      </c>
      <c r="Q1961" s="295" t="s">
        <v>484</v>
      </c>
      <c r="R1961" s="296">
        <v>0</v>
      </c>
      <c r="S1961" s="365">
        <v>1.4233767883890477E-3</v>
      </c>
      <c r="T1961" s="365">
        <v>2.4125738913164598E-3</v>
      </c>
      <c r="U1961" s="365">
        <v>0.58998267100219648</v>
      </c>
      <c r="V1961" s="366"/>
      <c r="W1961" s="295"/>
      <c r="X1961" s="295"/>
      <c r="Y1961" s="295"/>
      <c r="Z1961" s="313"/>
      <c r="AA1961" s="313"/>
      <c r="AB1961" s="301"/>
      <c r="AC1961" s="295"/>
    </row>
    <row r="1962" spans="1:29" ht="15">
      <c r="A1962" s="247" t="s">
        <v>176</v>
      </c>
      <c r="B1962" s="287" t="s">
        <v>11702</v>
      </c>
      <c r="C1962" s="287" t="s">
        <v>6275</v>
      </c>
      <c r="D1962" s="305">
        <v>10</v>
      </c>
      <c r="E1962" s="287" t="s">
        <v>30</v>
      </c>
      <c r="F1962" s="362">
        <v>43707</v>
      </c>
      <c r="G1962" s="363" t="s">
        <v>8918</v>
      </c>
      <c r="H1962" s="363" t="s">
        <v>9307</v>
      </c>
      <c r="I1962" s="364">
        <v>9.7094029999999998E-2</v>
      </c>
      <c r="J1962" s="364">
        <v>4</v>
      </c>
      <c r="K1962" s="363" t="s">
        <v>438</v>
      </c>
      <c r="L1962" s="292">
        <v>149.27000000000001</v>
      </c>
      <c r="M1962" s="293" t="s">
        <v>8415</v>
      </c>
      <c r="N1962" s="293" t="s">
        <v>9308</v>
      </c>
      <c r="O1962" s="294" t="s">
        <v>169</v>
      </c>
      <c r="P1962" s="295">
        <v>-8.9817049999999998</v>
      </c>
      <c r="Q1962" s="295" t="s">
        <v>408</v>
      </c>
      <c r="R1962" s="296">
        <v>0</v>
      </c>
      <c r="S1962" s="365">
        <v>6.300154519652745E-4</v>
      </c>
      <c r="T1962" s="365">
        <v>8.712193789907457E-4</v>
      </c>
      <c r="U1962" s="365">
        <v>0.723142146694566</v>
      </c>
      <c r="V1962" s="366"/>
      <c r="W1962" s="295"/>
      <c r="X1962" s="295"/>
      <c r="Y1962" s="295"/>
      <c r="Z1962" s="313"/>
      <c r="AA1962" s="313"/>
      <c r="AB1962" s="301"/>
      <c r="AC1962" s="295"/>
    </row>
    <row r="1963" spans="1:29" ht="15">
      <c r="A1963" s="247" t="s">
        <v>176</v>
      </c>
      <c r="B1963" s="287" t="s">
        <v>11703</v>
      </c>
      <c r="C1963" s="287" t="s">
        <v>6277</v>
      </c>
      <c r="D1963" s="305">
        <v>11</v>
      </c>
      <c r="E1963" s="287" t="s">
        <v>30</v>
      </c>
      <c r="F1963" s="362">
        <v>43707</v>
      </c>
      <c r="G1963" s="363" t="s">
        <v>8918</v>
      </c>
      <c r="H1963" s="363" t="s">
        <v>2562</v>
      </c>
      <c r="I1963" s="364">
        <v>0.15355147</v>
      </c>
      <c r="J1963" s="364">
        <v>16</v>
      </c>
      <c r="K1963" s="363" t="s">
        <v>438</v>
      </c>
      <c r="L1963" s="292">
        <v>33.22</v>
      </c>
      <c r="M1963" s="293" t="s">
        <v>2563</v>
      </c>
      <c r="N1963" s="293" t="s">
        <v>2564</v>
      </c>
      <c r="O1963" s="294" t="s">
        <v>169</v>
      </c>
      <c r="P1963" s="295">
        <v>-40.433926</v>
      </c>
      <c r="Q1963" s="295" t="s">
        <v>447</v>
      </c>
      <c r="R1963" s="296">
        <v>0</v>
      </c>
      <c r="S1963" s="365">
        <v>2.2073458788111116E-4</v>
      </c>
      <c r="T1963" s="365">
        <v>3.8151836302835354E-4</v>
      </c>
      <c r="U1963" s="365">
        <v>0.57856871194613169</v>
      </c>
      <c r="V1963" s="366"/>
      <c r="W1963" s="295"/>
      <c r="X1963" s="295"/>
      <c r="Y1963" s="295"/>
      <c r="Z1963" s="313"/>
      <c r="AA1963" s="313"/>
      <c r="AB1963" s="301"/>
      <c r="AC1963" s="295"/>
    </row>
    <row r="1964" spans="1:29" ht="15">
      <c r="A1964" s="247" t="s">
        <v>176</v>
      </c>
      <c r="B1964" s="287" t="s">
        <v>11704</v>
      </c>
      <c r="C1964" s="287" t="s">
        <v>6279</v>
      </c>
      <c r="D1964" s="305">
        <v>12</v>
      </c>
      <c r="E1964" s="287" t="s">
        <v>30</v>
      </c>
      <c r="F1964" s="362">
        <v>43707</v>
      </c>
      <c r="G1964" s="363" t="s">
        <v>8918</v>
      </c>
      <c r="H1964" s="363" t="s">
        <v>543</v>
      </c>
      <c r="I1964" s="364">
        <v>0.31239492000000002</v>
      </c>
      <c r="J1964" s="364">
        <v>10</v>
      </c>
      <c r="K1964" s="363" t="s">
        <v>438</v>
      </c>
      <c r="L1964" s="292">
        <v>21.99</v>
      </c>
      <c r="M1964" s="293" t="s">
        <v>544</v>
      </c>
      <c r="N1964" s="293" t="s">
        <v>545</v>
      </c>
      <c r="O1964" s="294" t="s">
        <v>169</v>
      </c>
      <c r="P1964" s="295">
        <v>-18.555557</v>
      </c>
      <c r="Q1964" s="295" t="s">
        <v>484</v>
      </c>
      <c r="R1964" s="296">
        <v>0</v>
      </c>
      <c r="S1964" s="365">
        <v>2.5896287985184021E-4</v>
      </c>
      <c r="T1964" s="365">
        <v>3.8110823352843374E-4</v>
      </c>
      <c r="U1964" s="365">
        <v>0.67949956749627527</v>
      </c>
      <c r="V1964" s="366"/>
      <c r="W1964" s="295"/>
      <c r="X1964" s="295"/>
      <c r="Y1964" s="295"/>
      <c r="Z1964" s="313"/>
      <c r="AA1964" s="313"/>
      <c r="AB1964" s="301"/>
      <c r="AC1964" s="295"/>
    </row>
    <row r="1965" spans="1:29" ht="15">
      <c r="A1965" s="247" t="s">
        <v>176</v>
      </c>
      <c r="B1965" s="287" t="s">
        <v>9724</v>
      </c>
      <c r="C1965" s="287" t="s">
        <v>6282</v>
      </c>
      <c r="D1965" s="305">
        <v>13</v>
      </c>
      <c r="E1965" s="287" t="s">
        <v>30</v>
      </c>
      <c r="F1965" s="362">
        <v>43707</v>
      </c>
      <c r="G1965" s="363" t="s">
        <v>8918</v>
      </c>
      <c r="H1965" s="363" t="s">
        <v>1336</v>
      </c>
      <c r="I1965" s="364">
        <v>0.16124372000000001</v>
      </c>
      <c r="J1965" s="364">
        <v>8</v>
      </c>
      <c r="K1965" s="363" t="s">
        <v>438</v>
      </c>
      <c r="L1965" s="292">
        <v>27.6</v>
      </c>
      <c r="M1965" s="293" t="s">
        <v>1337</v>
      </c>
      <c r="N1965" s="293" t="s">
        <v>1338</v>
      </c>
      <c r="O1965" s="294" t="s">
        <v>169</v>
      </c>
      <c r="P1965" s="295">
        <v>-8.9409410000000005</v>
      </c>
      <c r="Q1965" s="295" t="s">
        <v>447</v>
      </c>
      <c r="R1965" s="296">
        <v>0</v>
      </c>
      <c r="S1965" s="365">
        <v>1.275898840605568E-4</v>
      </c>
      <c r="T1965" s="365">
        <v>1.805086959948644E-4</v>
      </c>
      <c r="U1965" s="365">
        <v>0.70683511039372215</v>
      </c>
      <c r="V1965" s="366"/>
      <c r="W1965" s="295"/>
      <c r="X1965" s="295"/>
      <c r="Y1965" s="295"/>
      <c r="Z1965" s="313"/>
      <c r="AA1965" s="313"/>
      <c r="AB1965" s="301"/>
      <c r="AC1965" s="295"/>
    </row>
    <row r="1966" spans="1:29" ht="15">
      <c r="A1966" s="247" t="s">
        <v>11705</v>
      </c>
      <c r="B1966" s="287" t="s">
        <v>11706</v>
      </c>
      <c r="C1966" s="287" t="s">
        <v>6284</v>
      </c>
      <c r="D1966" s="305">
        <v>14</v>
      </c>
      <c r="E1966" s="287" t="s">
        <v>30</v>
      </c>
      <c r="F1966" s="362">
        <v>43707</v>
      </c>
      <c r="G1966" s="363" t="s">
        <v>8918</v>
      </c>
      <c r="H1966" s="363" t="s">
        <v>1352</v>
      </c>
      <c r="I1966" s="364">
        <v>9.1657370000000002E-2</v>
      </c>
      <c r="J1966" s="364">
        <v>1</v>
      </c>
      <c r="K1966" s="363" t="s">
        <v>438</v>
      </c>
      <c r="L1966" s="292">
        <v>93.68</v>
      </c>
      <c r="M1966" s="293" t="s">
        <v>1353</v>
      </c>
      <c r="N1966" s="293" t="s">
        <v>1354</v>
      </c>
      <c r="O1966" s="294" t="s">
        <v>169</v>
      </c>
      <c r="P1966" s="295">
        <v>1.2756704999999999</v>
      </c>
      <c r="Q1966" s="295" t="s">
        <v>447</v>
      </c>
      <c r="R1966" s="296">
        <v>0</v>
      </c>
      <c r="S1966" s="365">
        <v>1.7911677175796949E-3</v>
      </c>
      <c r="T1966" s="365">
        <v>1.1669131376765894E-3</v>
      </c>
      <c r="U1966" s="365">
        <v>1.5349623375961321</v>
      </c>
      <c r="V1966" s="366"/>
      <c r="W1966" s="295"/>
      <c r="X1966" s="295"/>
      <c r="Y1966" s="295"/>
      <c r="Z1966" s="313"/>
      <c r="AA1966" s="313"/>
      <c r="AB1966" s="301"/>
      <c r="AC1966" s="295"/>
    </row>
    <row r="1967" spans="1:29" ht="15">
      <c r="A1967" s="247" t="s">
        <v>176</v>
      </c>
      <c r="B1967" s="287" t="s">
        <v>11707</v>
      </c>
      <c r="C1967" s="287" t="s">
        <v>6286</v>
      </c>
      <c r="D1967" s="305">
        <v>15</v>
      </c>
      <c r="E1967" s="287" t="s">
        <v>30</v>
      </c>
      <c r="F1967" s="362">
        <v>43707</v>
      </c>
      <c r="G1967" s="363" t="s">
        <v>8918</v>
      </c>
      <c r="H1967" s="363" t="s">
        <v>7521</v>
      </c>
      <c r="I1967" s="364">
        <v>8.3034689999999994E-2</v>
      </c>
      <c r="J1967" s="364">
        <v>5</v>
      </c>
      <c r="K1967" s="363" t="s">
        <v>438</v>
      </c>
      <c r="L1967" s="292">
        <v>63.54</v>
      </c>
      <c r="M1967" s="293" t="s">
        <v>7522</v>
      </c>
      <c r="N1967" s="293" t="s">
        <v>7523</v>
      </c>
      <c r="O1967" s="294" t="s">
        <v>169</v>
      </c>
      <c r="P1967" s="295">
        <v>-3.0219733999999998</v>
      </c>
      <c r="Q1967" s="295" t="s">
        <v>447</v>
      </c>
      <c r="R1967" s="296">
        <v>0</v>
      </c>
      <c r="S1967" s="365">
        <v>3.5063366361742384E-3</v>
      </c>
      <c r="T1967" s="365">
        <v>3.3652427366025689E-3</v>
      </c>
      <c r="U1967" s="365">
        <v>1.0419268120058742</v>
      </c>
      <c r="V1967" s="366"/>
      <c r="W1967" s="295"/>
      <c r="X1967" s="295"/>
      <c r="Y1967" s="295"/>
      <c r="Z1967" s="313"/>
      <c r="AA1967" s="313"/>
      <c r="AB1967" s="301"/>
      <c r="AC1967" s="295"/>
    </row>
    <row r="1968" spans="1:29" ht="15">
      <c r="A1968" s="247" t="s">
        <v>176</v>
      </c>
      <c r="B1968" s="287" t="s">
        <v>11708</v>
      </c>
      <c r="C1968" s="287" t="s">
        <v>6288</v>
      </c>
      <c r="D1968" s="305">
        <v>16</v>
      </c>
      <c r="E1968" s="287" t="s">
        <v>30</v>
      </c>
      <c r="F1968" s="362">
        <v>43707</v>
      </c>
      <c r="G1968" s="363" t="s">
        <v>8918</v>
      </c>
      <c r="H1968" s="363" t="s">
        <v>4965</v>
      </c>
      <c r="I1968" s="364">
        <v>0.15556063000000001</v>
      </c>
      <c r="J1968" s="364">
        <v>18</v>
      </c>
      <c r="K1968" s="363" t="s">
        <v>438</v>
      </c>
      <c r="L1968" s="292">
        <v>18.29</v>
      </c>
      <c r="M1968" s="293" t="s">
        <v>4966</v>
      </c>
      <c r="N1968" s="293" t="s">
        <v>4967</v>
      </c>
      <c r="O1968" s="294" t="s">
        <v>169</v>
      </c>
      <c r="P1968" s="295">
        <v>-13.070339000000001</v>
      </c>
      <c r="Q1968" s="295" t="s">
        <v>447</v>
      </c>
      <c r="R1968" s="296">
        <v>0</v>
      </c>
      <c r="S1968" s="365">
        <v>1.8408476874510805E-3</v>
      </c>
      <c r="T1968" s="365">
        <v>1.1358076496457165E-3</v>
      </c>
      <c r="U1968" s="365">
        <v>1.6207389411625124</v>
      </c>
      <c r="V1968" s="366"/>
      <c r="W1968" s="295"/>
      <c r="X1968" s="295"/>
      <c r="Y1968" s="295"/>
      <c r="Z1968" s="313"/>
      <c r="AA1968" s="313"/>
      <c r="AB1968" s="301"/>
      <c r="AC1968" s="295"/>
    </row>
    <row r="1969" spans="1:29" ht="15">
      <c r="A1969" s="247" t="s">
        <v>176</v>
      </c>
      <c r="B1969" s="287" t="s">
        <v>11709</v>
      </c>
      <c r="C1969" s="287" t="s">
        <v>6290</v>
      </c>
      <c r="D1969" s="305">
        <v>17</v>
      </c>
      <c r="E1969" s="287" t="s">
        <v>30</v>
      </c>
      <c r="F1969" s="362">
        <v>43707</v>
      </c>
      <c r="G1969" s="363" t="s">
        <v>8918</v>
      </c>
      <c r="H1969" s="363" t="s">
        <v>2594</v>
      </c>
      <c r="I1969" s="364">
        <v>0.11360444</v>
      </c>
      <c r="J1969" s="364">
        <v>15</v>
      </c>
      <c r="K1969" s="363" t="s">
        <v>438</v>
      </c>
      <c r="L1969" s="292">
        <v>44.36</v>
      </c>
      <c r="M1969" s="293" t="s">
        <v>2595</v>
      </c>
      <c r="N1969" s="293" t="s">
        <v>2596</v>
      </c>
      <c r="O1969" s="294" t="s">
        <v>169</v>
      </c>
      <c r="P1969" s="295">
        <v>-10.870004</v>
      </c>
      <c r="Q1969" s="295" t="s">
        <v>447</v>
      </c>
      <c r="R1969" s="296">
        <v>0</v>
      </c>
      <c r="S1969" s="365">
        <v>3.4083992627777133E-5</v>
      </c>
      <c r="T1969" s="365">
        <v>2.9020415394865988E-4</v>
      </c>
      <c r="U1969" s="365">
        <v>0.1174483278892243</v>
      </c>
      <c r="V1969" s="366"/>
      <c r="W1969" s="295"/>
      <c r="X1969" s="295"/>
      <c r="Y1969" s="295"/>
      <c r="Z1969" s="313"/>
      <c r="AA1969" s="313"/>
      <c r="AB1969" s="301"/>
      <c r="AC1969" s="295"/>
    </row>
    <row r="1970" spans="1:29" ht="15">
      <c r="A1970" s="247" t="s">
        <v>176</v>
      </c>
      <c r="B1970" s="287" t="s">
        <v>9837</v>
      </c>
      <c r="C1970" s="287" t="s">
        <v>6292</v>
      </c>
      <c r="D1970" s="305">
        <v>18</v>
      </c>
      <c r="E1970" s="287" t="s">
        <v>30</v>
      </c>
      <c r="F1970" s="362">
        <v>43707</v>
      </c>
      <c r="G1970" s="363" t="s">
        <v>8918</v>
      </c>
      <c r="H1970" s="363" t="s">
        <v>2056</v>
      </c>
      <c r="I1970" s="364">
        <v>8.0964759999999997E-2</v>
      </c>
      <c r="J1970" s="364">
        <v>2</v>
      </c>
      <c r="K1970" s="363" t="s">
        <v>438</v>
      </c>
      <c r="L1970" s="292">
        <v>283.20999999999998</v>
      </c>
      <c r="M1970" s="293" t="s">
        <v>2057</v>
      </c>
      <c r="N1970" s="293" t="s">
        <v>2058</v>
      </c>
      <c r="O1970" s="294" t="s">
        <v>169</v>
      </c>
      <c r="P1970" s="295">
        <v>-4.5627649999999997</v>
      </c>
      <c r="Q1970" s="295" t="s">
        <v>408</v>
      </c>
      <c r="R1970" s="296">
        <v>0</v>
      </c>
      <c r="S1970" s="365">
        <v>3.7590883252780903E-3</v>
      </c>
      <c r="T1970" s="365">
        <v>1.6405876459088654E-3</v>
      </c>
      <c r="U1970" s="365">
        <v>2.2913060052915379</v>
      </c>
      <c r="V1970" s="366"/>
      <c r="W1970" s="295"/>
      <c r="X1970" s="295"/>
      <c r="Y1970" s="295"/>
      <c r="Z1970" s="313"/>
      <c r="AA1970" s="313"/>
      <c r="AB1970" s="301"/>
      <c r="AC1970" s="295"/>
    </row>
    <row r="1971" spans="1:29" ht="15">
      <c r="A1971" s="247" t="s">
        <v>176</v>
      </c>
      <c r="B1971" s="287" t="s">
        <v>11710</v>
      </c>
      <c r="C1971" s="287" t="s">
        <v>6294</v>
      </c>
      <c r="D1971" s="305">
        <v>19</v>
      </c>
      <c r="E1971" s="287" t="s">
        <v>30</v>
      </c>
      <c r="F1971" s="362">
        <v>43707</v>
      </c>
      <c r="G1971" s="363" t="s">
        <v>8918</v>
      </c>
      <c r="H1971" s="363" t="s">
        <v>9001</v>
      </c>
      <c r="I1971" s="364">
        <v>8.0122579999999999E-2</v>
      </c>
      <c r="J1971" s="364">
        <v>7</v>
      </c>
      <c r="K1971" s="363" t="s">
        <v>438</v>
      </c>
      <c r="L1971" s="292">
        <v>23.16</v>
      </c>
      <c r="M1971" s="293" t="s">
        <v>8539</v>
      </c>
      <c r="N1971" s="293" t="s">
        <v>9002</v>
      </c>
      <c r="O1971" s="294" t="s">
        <v>169</v>
      </c>
      <c r="P1971" s="295">
        <v>-14.285712999999999</v>
      </c>
      <c r="Q1971" s="295" t="s">
        <v>447</v>
      </c>
      <c r="R1971" s="296">
        <v>0</v>
      </c>
      <c r="S1971" s="365">
        <v>4.6748159276167916E-4</v>
      </c>
      <c r="T1971" s="365">
        <v>3.3646205777297162E-4</v>
      </c>
      <c r="U1971" s="365">
        <v>1.3894035953293526</v>
      </c>
      <c r="V1971" s="366"/>
      <c r="W1971" s="295"/>
      <c r="X1971" s="295"/>
      <c r="Y1971" s="295"/>
      <c r="Z1971" s="313"/>
      <c r="AA1971" s="313"/>
      <c r="AB1971" s="301"/>
      <c r="AC1971" s="295"/>
    </row>
    <row r="1972" spans="1:29" ht="15">
      <c r="A1972" s="247" t="s">
        <v>176</v>
      </c>
      <c r="B1972" s="287" t="s">
        <v>11711</v>
      </c>
      <c r="C1972" s="287" t="s">
        <v>6296</v>
      </c>
      <c r="D1972" s="305">
        <v>20</v>
      </c>
      <c r="E1972" s="287" t="s">
        <v>30</v>
      </c>
      <c r="F1972" s="362">
        <v>43707</v>
      </c>
      <c r="G1972" s="363" t="s">
        <v>8918</v>
      </c>
      <c r="H1972" s="363" t="s">
        <v>3363</v>
      </c>
      <c r="I1972" s="364">
        <v>7.9878099999999994E-2</v>
      </c>
      <c r="J1972" s="364">
        <v>18</v>
      </c>
      <c r="K1972" s="363" t="s">
        <v>438</v>
      </c>
      <c r="L1972" s="292">
        <v>47.26</v>
      </c>
      <c r="M1972" s="293" t="s">
        <v>3364</v>
      </c>
      <c r="N1972" s="293" t="s">
        <v>3365</v>
      </c>
      <c r="O1972" s="294" t="s">
        <v>169</v>
      </c>
      <c r="P1972" s="295">
        <v>-12.253994</v>
      </c>
      <c r="Q1972" s="295" t="s">
        <v>408</v>
      </c>
      <c r="R1972" s="296">
        <v>0</v>
      </c>
      <c r="S1972" s="365">
        <v>4.6570820702371408E-5</v>
      </c>
      <c r="T1972" s="365">
        <v>3.0992932102769653E-4</v>
      </c>
      <c r="U1972" s="365">
        <v>0.15026271327910162</v>
      </c>
      <c r="V1972" s="366"/>
      <c r="W1972" s="295"/>
      <c r="X1972" s="295"/>
      <c r="Y1972" s="295"/>
      <c r="Z1972" s="313"/>
      <c r="AA1972" s="313"/>
      <c r="AB1972" s="301"/>
      <c r="AC1972" s="295"/>
    </row>
    <row r="1973" spans="1:29" ht="15">
      <c r="A1973" s="247" t="s">
        <v>11712</v>
      </c>
      <c r="B1973" s="287" t="s">
        <v>11713</v>
      </c>
      <c r="C1973" s="287" t="s">
        <v>6298</v>
      </c>
      <c r="D1973" s="305">
        <v>21</v>
      </c>
      <c r="E1973" s="287" t="s">
        <v>30</v>
      </c>
      <c r="F1973" s="362">
        <v>43707</v>
      </c>
      <c r="G1973" s="363" t="s">
        <v>8918</v>
      </c>
      <c r="H1973" s="363" t="s">
        <v>2603</v>
      </c>
      <c r="I1973" s="364">
        <v>0.13921739</v>
      </c>
      <c r="J1973" s="364">
        <v>1</v>
      </c>
      <c r="K1973" s="363" t="s">
        <v>438</v>
      </c>
      <c r="L1973" s="292">
        <v>16.510000000000002</v>
      </c>
      <c r="M1973" s="293" t="s">
        <v>2604</v>
      </c>
      <c r="N1973" s="293" t="s">
        <v>2605</v>
      </c>
      <c r="O1973" s="294" t="s">
        <v>169</v>
      </c>
      <c r="P1973" s="295">
        <v>-36.377650000000003</v>
      </c>
      <c r="Q1973" s="295" t="s">
        <v>408</v>
      </c>
      <c r="R1973" s="296">
        <v>0</v>
      </c>
      <c r="S1973" s="365">
        <v>1.5931878573880947E-4</v>
      </c>
      <c r="T1973" s="365">
        <v>1.7022975924979109E-4</v>
      </c>
      <c r="U1973" s="365">
        <v>0.93590442964222775</v>
      </c>
      <c r="V1973" s="366"/>
      <c r="W1973" s="295"/>
      <c r="X1973" s="295"/>
      <c r="Y1973" s="295"/>
      <c r="Z1973" s="313"/>
      <c r="AA1973" s="313"/>
      <c r="AB1973" s="301"/>
      <c r="AC1973" s="295"/>
    </row>
    <row r="1974" spans="1:29" ht="15">
      <c r="A1974" s="247" t="s">
        <v>176</v>
      </c>
      <c r="B1974" s="287" t="s">
        <v>9722</v>
      </c>
      <c r="C1974" s="287" t="s">
        <v>6300</v>
      </c>
      <c r="D1974" s="305">
        <v>22</v>
      </c>
      <c r="E1974" s="287" t="s">
        <v>30</v>
      </c>
      <c r="F1974" s="362">
        <v>43707</v>
      </c>
      <c r="G1974" s="363" t="s">
        <v>8918</v>
      </c>
      <c r="H1974" s="363" t="s">
        <v>7343</v>
      </c>
      <c r="I1974" s="364">
        <v>7.4490700000000007E-2</v>
      </c>
      <c r="J1974" s="364">
        <v>15</v>
      </c>
      <c r="K1974" s="363" t="s">
        <v>438</v>
      </c>
      <c r="L1974" s="292">
        <v>210.51</v>
      </c>
      <c r="M1974" s="293" t="s">
        <v>7344</v>
      </c>
      <c r="N1974" s="293" t="s">
        <v>7345</v>
      </c>
      <c r="O1974" s="294" t="s">
        <v>169</v>
      </c>
      <c r="P1974" s="295">
        <v>0.9107828</v>
      </c>
      <c r="Q1974" s="295" t="s">
        <v>447</v>
      </c>
      <c r="R1974" s="296">
        <v>0</v>
      </c>
      <c r="S1974" s="365">
        <v>9.5137406628532917E-4</v>
      </c>
      <c r="T1974" s="365">
        <v>1.2720014234421924E-3</v>
      </c>
      <c r="U1974" s="365">
        <v>0.74793474971969287</v>
      </c>
      <c r="V1974" s="366"/>
      <c r="W1974" s="295"/>
      <c r="X1974" s="295"/>
      <c r="Y1974" s="295"/>
      <c r="Z1974" s="313"/>
      <c r="AA1974" s="313"/>
      <c r="AB1974" s="301"/>
      <c r="AC1974" s="295"/>
    </row>
    <row r="1975" spans="1:29" ht="15">
      <c r="A1975" s="247" t="s">
        <v>176</v>
      </c>
      <c r="B1975" s="287" t="s">
        <v>9718</v>
      </c>
      <c r="C1975" s="287" t="s">
        <v>6302</v>
      </c>
      <c r="D1975" s="305">
        <v>23</v>
      </c>
      <c r="E1975" s="287" t="s">
        <v>30</v>
      </c>
      <c r="F1975" s="362">
        <v>43707</v>
      </c>
      <c r="G1975" s="363" t="s">
        <v>8918</v>
      </c>
      <c r="H1975" s="363" t="s">
        <v>2610</v>
      </c>
      <c r="I1975" s="364">
        <v>0.10455892</v>
      </c>
      <c r="J1975" s="364">
        <v>31</v>
      </c>
      <c r="K1975" s="363" t="s">
        <v>438</v>
      </c>
      <c r="L1975" s="292">
        <v>14.76</v>
      </c>
      <c r="M1975" s="293" t="s">
        <v>2611</v>
      </c>
      <c r="N1975" s="293" t="s">
        <v>2612</v>
      </c>
      <c r="O1975" s="294" t="s">
        <v>169</v>
      </c>
      <c r="P1975" s="295">
        <v>-35.063789999999997</v>
      </c>
      <c r="Q1975" s="295" t="s">
        <v>408</v>
      </c>
      <c r="R1975" s="296">
        <v>0</v>
      </c>
      <c r="S1975" s="365">
        <v>1.0738869036378663E-4</v>
      </c>
      <c r="T1975" s="365">
        <v>1.9537134960213089E-4</v>
      </c>
      <c r="U1975" s="365">
        <v>0.5496644752799279</v>
      </c>
      <c r="V1975" s="366"/>
      <c r="W1975" s="295"/>
      <c r="X1975" s="295"/>
      <c r="Y1975" s="295"/>
      <c r="Z1975" s="313"/>
      <c r="AA1975" s="313"/>
      <c r="AB1975" s="301"/>
      <c r="AC1975" s="295"/>
    </row>
    <row r="1976" spans="1:29" ht="15">
      <c r="A1976" s="247" t="s">
        <v>176</v>
      </c>
      <c r="B1976" s="287" t="s">
        <v>9839</v>
      </c>
      <c r="C1976" s="287" t="s">
        <v>6304</v>
      </c>
      <c r="D1976" s="305">
        <v>24</v>
      </c>
      <c r="E1976" s="287" t="s">
        <v>30</v>
      </c>
      <c r="F1976" s="362">
        <v>43707</v>
      </c>
      <c r="G1976" s="363" t="s">
        <v>8918</v>
      </c>
      <c r="H1976" s="363" t="s">
        <v>1421</v>
      </c>
      <c r="I1976" s="364">
        <v>0.10715903</v>
      </c>
      <c r="J1976" s="364">
        <v>23</v>
      </c>
      <c r="K1976" s="363" t="s">
        <v>438</v>
      </c>
      <c r="L1976" s="292">
        <v>45.27</v>
      </c>
      <c r="M1976" s="293" t="s">
        <v>1422</v>
      </c>
      <c r="N1976" s="293" t="s">
        <v>1423</v>
      </c>
      <c r="O1976" s="294" t="s">
        <v>169</v>
      </c>
      <c r="P1976" s="295">
        <v>0.84651710000000002</v>
      </c>
      <c r="Q1976" s="295" t="s">
        <v>484</v>
      </c>
      <c r="R1976" s="296">
        <v>0</v>
      </c>
      <c r="S1976" s="365">
        <v>1.9212157179912908E-3</v>
      </c>
      <c r="T1976" s="365">
        <v>2.0128934427624443E-3</v>
      </c>
      <c r="U1976" s="365">
        <v>0.95445475511841438</v>
      </c>
      <c r="V1976" s="366"/>
      <c r="W1976" s="295"/>
      <c r="X1976" s="295"/>
      <c r="Y1976" s="295"/>
      <c r="Z1976" s="313"/>
      <c r="AA1976" s="313"/>
      <c r="AB1976" s="301"/>
      <c r="AC1976" s="295"/>
    </row>
    <row r="1977" spans="1:29" ht="15">
      <c r="A1977" s="247" t="s">
        <v>11714</v>
      </c>
      <c r="B1977" s="287" t="s">
        <v>11715</v>
      </c>
      <c r="C1977" s="287" t="s">
        <v>6306</v>
      </c>
      <c r="D1977" s="305">
        <v>25</v>
      </c>
      <c r="E1977" s="287" t="s">
        <v>30</v>
      </c>
      <c r="F1977" s="362">
        <v>43707</v>
      </c>
      <c r="G1977" s="363" t="s">
        <v>8918</v>
      </c>
      <c r="H1977" s="363" t="s">
        <v>2939</v>
      </c>
      <c r="I1977" s="364">
        <v>7.8298380000000001E-2</v>
      </c>
      <c r="J1977" s="364">
        <v>1</v>
      </c>
      <c r="K1977" s="363" t="s">
        <v>438</v>
      </c>
      <c r="L1977" s="292">
        <v>36.4</v>
      </c>
      <c r="M1977" s="293" t="s">
        <v>2940</v>
      </c>
      <c r="N1977" s="293" t="s">
        <v>2941</v>
      </c>
      <c r="O1977" s="294" t="s">
        <v>169</v>
      </c>
      <c r="P1977" s="295">
        <v>6.6198110000000003</v>
      </c>
      <c r="Q1977" s="295" t="s">
        <v>447</v>
      </c>
      <c r="R1977" s="296">
        <v>0</v>
      </c>
      <c r="S1977" s="365">
        <v>9.484397550927591E-5</v>
      </c>
      <c r="T1977" s="365">
        <v>3.9610279159084638E-4</v>
      </c>
      <c r="U1977" s="365">
        <v>0.23944283535180133</v>
      </c>
      <c r="V1977" s="366"/>
      <c r="W1977" s="295"/>
      <c r="X1977" s="295"/>
      <c r="Y1977" s="295"/>
      <c r="Z1977" s="313"/>
      <c r="AA1977" s="313"/>
      <c r="AB1977" s="301"/>
      <c r="AC1977" s="295"/>
    </row>
    <row r="1978" spans="1:29" ht="15">
      <c r="A1978" s="247" t="s">
        <v>176</v>
      </c>
      <c r="B1978" s="287" t="s">
        <v>9717</v>
      </c>
      <c r="C1978" s="287" t="s">
        <v>6308</v>
      </c>
      <c r="D1978" s="305">
        <v>26</v>
      </c>
      <c r="E1978" s="287" t="s">
        <v>30</v>
      </c>
      <c r="F1978" s="362">
        <v>43707</v>
      </c>
      <c r="G1978" s="363" t="s">
        <v>8918</v>
      </c>
      <c r="H1978" s="363" t="s">
        <v>1659</v>
      </c>
      <c r="I1978" s="364">
        <v>0.10783739000000001</v>
      </c>
      <c r="J1978" s="364">
        <v>4</v>
      </c>
      <c r="K1978" s="363" t="s">
        <v>438</v>
      </c>
      <c r="L1978" s="292">
        <v>48.06</v>
      </c>
      <c r="M1978" s="293" t="s">
        <v>1660</v>
      </c>
      <c r="N1978" s="293" t="s">
        <v>1661</v>
      </c>
      <c r="O1978" s="294" t="s">
        <v>169</v>
      </c>
      <c r="P1978" s="295">
        <v>-17.832106</v>
      </c>
      <c r="Q1978" s="295" t="s">
        <v>447</v>
      </c>
      <c r="R1978" s="296">
        <v>0</v>
      </c>
      <c r="S1978" s="365">
        <v>1.1232471784389064E-3</v>
      </c>
      <c r="T1978" s="365">
        <v>4.7503699170878261E-4</v>
      </c>
      <c r="U1978" s="365">
        <v>2.364546757502842</v>
      </c>
      <c r="V1978" s="366"/>
      <c r="W1978" s="295"/>
      <c r="X1978" s="295"/>
      <c r="Y1978" s="295"/>
      <c r="Z1978" s="313"/>
      <c r="AA1978" s="313"/>
      <c r="AB1978" s="301"/>
      <c r="AC1978" s="295"/>
    </row>
    <row r="1979" spans="1:29" ht="15">
      <c r="A1979" s="247" t="s">
        <v>176</v>
      </c>
      <c r="B1979" s="287" t="s">
        <v>11716</v>
      </c>
      <c r="C1979" s="287" t="s">
        <v>6311</v>
      </c>
      <c r="D1979" s="305">
        <v>27</v>
      </c>
      <c r="E1979" s="287" t="s">
        <v>30</v>
      </c>
      <c r="F1979" s="362">
        <v>43707</v>
      </c>
      <c r="G1979" s="363" t="s">
        <v>8918</v>
      </c>
      <c r="H1979" s="363" t="s">
        <v>3386</v>
      </c>
      <c r="I1979" s="364">
        <v>9.0480560000000002E-2</v>
      </c>
      <c r="J1979" s="364">
        <v>13</v>
      </c>
      <c r="K1979" s="363" t="s">
        <v>438</v>
      </c>
      <c r="L1979" s="292">
        <v>48.98</v>
      </c>
      <c r="M1979" s="293" t="s">
        <v>3387</v>
      </c>
      <c r="N1979" s="293" t="s">
        <v>3388</v>
      </c>
      <c r="O1979" s="294" t="s">
        <v>169</v>
      </c>
      <c r="P1979" s="295">
        <v>-9.9301220000000008</v>
      </c>
      <c r="Q1979" s="295" t="s">
        <v>408</v>
      </c>
      <c r="R1979" s="296">
        <v>0</v>
      </c>
      <c r="S1979" s="365">
        <v>3.2820789849858284E-4</v>
      </c>
      <c r="T1979" s="365">
        <v>6.0584611700120164E-4</v>
      </c>
      <c r="U1979" s="365">
        <v>0.54173475621686928</v>
      </c>
      <c r="V1979" s="366"/>
      <c r="W1979" s="295"/>
      <c r="X1979" s="295"/>
      <c r="Y1979" s="295"/>
      <c r="Z1979" s="313"/>
      <c r="AA1979" s="313"/>
      <c r="AB1979" s="301"/>
      <c r="AC1979" s="295"/>
    </row>
    <row r="1980" spans="1:29" ht="15">
      <c r="A1980" s="247" t="s">
        <v>176</v>
      </c>
      <c r="B1980" s="287" t="s">
        <v>9838</v>
      </c>
      <c r="C1980" s="287" t="s">
        <v>6313</v>
      </c>
      <c r="D1980" s="305">
        <v>28</v>
      </c>
      <c r="E1980" s="287" t="s">
        <v>30</v>
      </c>
      <c r="F1980" s="362">
        <v>43707</v>
      </c>
      <c r="G1980" s="363" t="s">
        <v>8918</v>
      </c>
      <c r="H1980" s="363" t="s">
        <v>4600</v>
      </c>
      <c r="I1980" s="364">
        <v>7.8386200000000003E-2</v>
      </c>
      <c r="J1980" s="364">
        <v>7</v>
      </c>
      <c r="K1980" s="363" t="s">
        <v>438</v>
      </c>
      <c r="L1980" s="292">
        <v>33.799999999999997</v>
      </c>
      <c r="M1980" s="293" t="s">
        <v>4601</v>
      </c>
      <c r="N1980" s="293" t="s">
        <v>4602</v>
      </c>
      <c r="O1980" s="294" t="s">
        <v>169</v>
      </c>
      <c r="P1980" s="295">
        <v>7.2675346999999997</v>
      </c>
      <c r="Q1980" s="295" t="s">
        <v>447</v>
      </c>
      <c r="R1980" s="296">
        <v>0</v>
      </c>
      <c r="S1980" s="365">
        <v>7.2410819256605216E-5</v>
      </c>
      <c r="T1980" s="365">
        <v>3.5298953146858806E-4</v>
      </c>
      <c r="U1980" s="365">
        <v>0.20513588308226907</v>
      </c>
      <c r="V1980" s="366"/>
      <c r="W1980" s="295"/>
      <c r="X1980" s="295"/>
      <c r="Y1980" s="295"/>
      <c r="Z1980" s="313"/>
      <c r="AA1980" s="313"/>
      <c r="AB1980" s="301"/>
      <c r="AC1980" s="295"/>
    </row>
    <row r="1981" spans="1:29" ht="15">
      <c r="A1981" s="247" t="s">
        <v>176</v>
      </c>
      <c r="B1981" s="287" t="s">
        <v>11717</v>
      </c>
      <c r="C1981" s="287" t="s">
        <v>6315</v>
      </c>
      <c r="D1981" s="305">
        <v>29</v>
      </c>
      <c r="E1981" s="287" t="s">
        <v>30</v>
      </c>
      <c r="F1981" s="362">
        <v>43707</v>
      </c>
      <c r="G1981" s="363" t="s">
        <v>8918</v>
      </c>
      <c r="H1981" s="363" t="s">
        <v>2493</v>
      </c>
      <c r="I1981" s="364">
        <v>7.4477639999999998E-2</v>
      </c>
      <c r="J1981" s="364">
        <v>2</v>
      </c>
      <c r="K1981" s="363" t="s">
        <v>438</v>
      </c>
      <c r="L1981" s="292">
        <v>148.68</v>
      </c>
      <c r="M1981" s="293" t="s">
        <v>2494</v>
      </c>
      <c r="N1981" s="293" t="s">
        <v>2495</v>
      </c>
      <c r="O1981" s="294" t="s">
        <v>169</v>
      </c>
      <c r="P1981" s="295">
        <v>-2.5751947999999998</v>
      </c>
      <c r="Q1981" s="295" t="s">
        <v>395</v>
      </c>
      <c r="R1981" s="296">
        <v>0</v>
      </c>
      <c r="S1981" s="365">
        <v>1.5099806756596647E-4</v>
      </c>
      <c r="T1981" s="365">
        <v>3.4029099155889557E-4</v>
      </c>
      <c r="U1981" s="365">
        <v>0.44373219189328028</v>
      </c>
      <c r="V1981" s="366"/>
      <c r="W1981" s="295"/>
      <c r="X1981" s="295"/>
      <c r="Y1981" s="295"/>
      <c r="Z1981" s="313"/>
      <c r="AA1981" s="313"/>
      <c r="AB1981" s="301"/>
      <c r="AC1981" s="295"/>
    </row>
    <row r="1982" spans="1:29" ht="15">
      <c r="A1982" s="247" t="s">
        <v>176</v>
      </c>
      <c r="B1982" s="287" t="s">
        <v>11718</v>
      </c>
      <c r="C1982" s="287" t="s">
        <v>6317</v>
      </c>
      <c r="D1982" s="305">
        <v>30</v>
      </c>
      <c r="E1982" s="287" t="s">
        <v>30</v>
      </c>
      <c r="F1982" s="362">
        <v>43707</v>
      </c>
      <c r="G1982" s="363" t="s">
        <v>8918</v>
      </c>
      <c r="H1982" s="363" t="s">
        <v>4632</v>
      </c>
      <c r="I1982" s="364">
        <v>7.7972529999999998E-2</v>
      </c>
      <c r="J1982" s="364">
        <v>2</v>
      </c>
      <c r="K1982" s="363" t="s">
        <v>438</v>
      </c>
      <c r="L1982" s="292">
        <v>52.32</v>
      </c>
      <c r="M1982" s="293" t="s">
        <v>4633</v>
      </c>
      <c r="N1982" s="293" t="s">
        <v>4634</v>
      </c>
      <c r="O1982" s="294" t="s">
        <v>169</v>
      </c>
      <c r="P1982" s="295">
        <v>1.5330911</v>
      </c>
      <c r="Q1982" s="295" t="s">
        <v>404</v>
      </c>
      <c r="R1982" s="296">
        <v>0</v>
      </c>
      <c r="S1982" s="365">
        <v>1.9051679011559111E-3</v>
      </c>
      <c r="T1982" s="365">
        <v>1.0462442494036592E-3</v>
      </c>
      <c r="U1982" s="365">
        <v>1.8209590181660003</v>
      </c>
      <c r="V1982" s="366"/>
      <c r="W1982" s="295"/>
      <c r="X1982" s="295"/>
      <c r="Y1982" s="295"/>
      <c r="Z1982" s="313"/>
      <c r="AA1982" s="313"/>
      <c r="AB1982" s="301"/>
      <c r="AC1982" s="295"/>
    </row>
    <row r="1983" spans="1:29" ht="15">
      <c r="A1983" s="247" t="s">
        <v>176</v>
      </c>
      <c r="B1983" s="287" t="s">
        <v>11719</v>
      </c>
      <c r="C1983" s="287" t="s">
        <v>6320</v>
      </c>
      <c r="D1983" s="305">
        <v>31</v>
      </c>
      <c r="E1983" s="287" t="s">
        <v>30</v>
      </c>
      <c r="F1983" s="362">
        <v>43707</v>
      </c>
      <c r="G1983" s="363" t="s">
        <v>8918</v>
      </c>
      <c r="H1983" s="363" t="s">
        <v>2660</v>
      </c>
      <c r="I1983" s="364">
        <v>0.10070606</v>
      </c>
      <c r="J1983" s="364">
        <v>6</v>
      </c>
      <c r="K1983" s="363" t="s">
        <v>438</v>
      </c>
      <c r="L1983" s="292">
        <v>20.65</v>
      </c>
      <c r="M1983" s="293" t="s">
        <v>2661</v>
      </c>
      <c r="N1983" s="293" t="s">
        <v>2662</v>
      </c>
      <c r="O1983" s="294" t="s">
        <v>169</v>
      </c>
      <c r="P1983" s="295">
        <v>-33.236342999999998</v>
      </c>
      <c r="Q1983" s="295" t="s">
        <v>408</v>
      </c>
      <c r="R1983" s="296">
        <v>0</v>
      </c>
      <c r="S1983" s="365">
        <v>1.0075130260037378E-4</v>
      </c>
      <c r="T1983" s="365">
        <v>2.4948429392015255E-4</v>
      </c>
      <c r="U1983" s="365">
        <v>0.40383825778074522</v>
      </c>
      <c r="V1983" s="366"/>
      <c r="W1983" s="295"/>
      <c r="X1983" s="295"/>
      <c r="Y1983" s="295"/>
      <c r="Z1983" s="313"/>
      <c r="AA1983" s="313"/>
      <c r="AB1983" s="301"/>
      <c r="AC1983" s="295"/>
    </row>
    <row r="1984" spans="1:29" ht="15">
      <c r="A1984" s="247" t="s">
        <v>176</v>
      </c>
      <c r="B1984" s="287" t="s">
        <v>11720</v>
      </c>
      <c r="C1984" s="287" t="s">
        <v>6322</v>
      </c>
      <c r="D1984" s="305">
        <v>32</v>
      </c>
      <c r="E1984" s="287" t="s">
        <v>30</v>
      </c>
      <c r="F1984" s="362">
        <v>43707</v>
      </c>
      <c r="G1984" s="363" t="s">
        <v>8918</v>
      </c>
      <c r="H1984" s="363" t="s">
        <v>738</v>
      </c>
      <c r="I1984" s="364">
        <v>9.1732579999999994E-2</v>
      </c>
      <c r="J1984" s="364">
        <v>7</v>
      </c>
      <c r="K1984" s="363" t="s">
        <v>438</v>
      </c>
      <c r="L1984" s="292">
        <v>45</v>
      </c>
      <c r="M1984" s="293" t="s">
        <v>739</v>
      </c>
      <c r="N1984" s="293" t="s">
        <v>740</v>
      </c>
      <c r="O1984" s="294" t="s">
        <v>169</v>
      </c>
      <c r="P1984" s="295">
        <v>-8.7221089999999997</v>
      </c>
      <c r="Q1984" s="295" t="s">
        <v>447</v>
      </c>
      <c r="R1984" s="296">
        <v>0</v>
      </c>
      <c r="S1984" s="365">
        <v>2.9886573550486577E-4</v>
      </c>
      <c r="T1984" s="365">
        <v>4.2444228701727418E-4</v>
      </c>
      <c r="U1984" s="365">
        <v>0.70413751090899757</v>
      </c>
      <c r="V1984" s="366"/>
      <c r="W1984" s="295"/>
      <c r="X1984" s="295"/>
      <c r="Y1984" s="295"/>
      <c r="Z1984" s="313"/>
      <c r="AA1984" s="313"/>
      <c r="AB1984" s="301"/>
      <c r="AC1984" s="295"/>
    </row>
    <row r="1985" spans="1:29" ht="15">
      <c r="A1985" s="247" t="s">
        <v>11721</v>
      </c>
      <c r="B1985" s="287" t="s">
        <v>11722</v>
      </c>
      <c r="C1985" s="287" t="s">
        <v>6324</v>
      </c>
      <c r="D1985" s="305">
        <v>33</v>
      </c>
      <c r="E1985" s="287" t="s">
        <v>30</v>
      </c>
      <c r="F1985" s="362">
        <v>43707</v>
      </c>
      <c r="G1985" s="363" t="s">
        <v>8918</v>
      </c>
      <c r="H1985" s="363" t="s">
        <v>1494</v>
      </c>
      <c r="I1985" s="364">
        <v>8.0506499999999995E-2</v>
      </c>
      <c r="J1985" s="364">
        <v>1</v>
      </c>
      <c r="K1985" s="363" t="s">
        <v>438</v>
      </c>
      <c r="L1985" s="292">
        <v>42.65</v>
      </c>
      <c r="M1985" s="293" t="s">
        <v>1495</v>
      </c>
      <c r="N1985" s="293" t="s">
        <v>1496</v>
      </c>
      <c r="O1985" s="294" t="s">
        <v>169</v>
      </c>
      <c r="P1985" s="295">
        <v>0.80358980000000002</v>
      </c>
      <c r="Q1985" s="295" t="s">
        <v>280</v>
      </c>
      <c r="R1985" s="296">
        <v>0</v>
      </c>
      <c r="S1985" s="365">
        <v>3.6990089216904404E-4</v>
      </c>
      <c r="T1985" s="365">
        <v>1.2675264944142146E-3</v>
      </c>
      <c r="U1985" s="365">
        <v>0.29182892333938404</v>
      </c>
      <c r="V1985" s="366"/>
      <c r="W1985" s="295"/>
      <c r="X1985" s="295"/>
      <c r="Y1985" s="295"/>
      <c r="Z1985" s="313"/>
      <c r="AA1985" s="313"/>
      <c r="AB1985" s="301"/>
      <c r="AC1985" s="295"/>
    </row>
    <row r="1986" spans="1:29" ht="15">
      <c r="A1986" s="247" t="s">
        <v>176</v>
      </c>
      <c r="B1986" s="287" t="s">
        <v>11723</v>
      </c>
      <c r="C1986" s="287" t="s">
        <v>6326</v>
      </c>
      <c r="D1986" s="305">
        <v>34</v>
      </c>
      <c r="E1986" s="287" t="s">
        <v>30</v>
      </c>
      <c r="F1986" s="362">
        <v>43707</v>
      </c>
      <c r="G1986" s="363" t="s">
        <v>8918</v>
      </c>
      <c r="H1986" s="363" t="s">
        <v>7072</v>
      </c>
      <c r="I1986" s="364">
        <v>8.8924790000000004E-2</v>
      </c>
      <c r="J1986" s="364">
        <v>6</v>
      </c>
      <c r="K1986" s="363" t="s">
        <v>438</v>
      </c>
      <c r="L1986" s="292">
        <v>24.98</v>
      </c>
      <c r="M1986" s="293" t="s">
        <v>7073</v>
      </c>
      <c r="N1986" s="293" t="s">
        <v>7074</v>
      </c>
      <c r="O1986" s="294" t="s">
        <v>169</v>
      </c>
      <c r="P1986" s="295">
        <v>-17.693579</v>
      </c>
      <c r="Q1986" s="295" t="s">
        <v>408</v>
      </c>
      <c r="R1986" s="296">
        <v>0</v>
      </c>
      <c r="S1986" s="365">
        <v>3.9748594675280555E-5</v>
      </c>
      <c r="T1986" s="365">
        <v>3.6907527024757265E-4</v>
      </c>
      <c r="U1986" s="365">
        <v>0.10769780009540472</v>
      </c>
      <c r="V1986" s="366"/>
      <c r="W1986" s="295"/>
      <c r="X1986" s="295"/>
      <c r="Y1986" s="295"/>
      <c r="Z1986" s="313"/>
      <c r="AA1986" s="313"/>
      <c r="AB1986" s="301"/>
      <c r="AC1986" s="295"/>
    </row>
    <row r="1987" spans="1:29" ht="15">
      <c r="A1987" s="247" t="s">
        <v>176</v>
      </c>
      <c r="B1987" s="287" t="s">
        <v>11724</v>
      </c>
      <c r="C1987" s="287" t="s">
        <v>6328</v>
      </c>
      <c r="D1987" s="305">
        <v>35</v>
      </c>
      <c r="E1987" s="287" t="s">
        <v>30</v>
      </c>
      <c r="F1987" s="362">
        <v>43707</v>
      </c>
      <c r="G1987" s="363" t="s">
        <v>8918</v>
      </c>
      <c r="H1987" s="363" t="s">
        <v>2676</v>
      </c>
      <c r="I1987" s="364">
        <v>8.1267420000000007E-2</v>
      </c>
      <c r="J1987" s="364">
        <v>6</v>
      </c>
      <c r="K1987" s="363" t="s">
        <v>438</v>
      </c>
      <c r="L1987" s="292">
        <v>51.19</v>
      </c>
      <c r="M1987" s="293" t="s">
        <v>2677</v>
      </c>
      <c r="N1987" s="293" t="s">
        <v>2678</v>
      </c>
      <c r="O1987" s="294" t="s">
        <v>169</v>
      </c>
      <c r="P1987" s="295">
        <v>-6.0561600000000002</v>
      </c>
      <c r="Q1987" s="295" t="s">
        <v>404</v>
      </c>
      <c r="R1987" s="296">
        <v>0</v>
      </c>
      <c r="S1987" s="365">
        <v>3.4390398026324688E-4</v>
      </c>
      <c r="T1987" s="365">
        <v>1.6227885675404565E-3</v>
      </c>
      <c r="U1987" s="365">
        <v>0.21192161883693655</v>
      </c>
      <c r="V1987" s="366"/>
      <c r="W1987" s="295"/>
      <c r="X1987" s="295"/>
      <c r="Y1987" s="295"/>
      <c r="Z1987" s="313"/>
      <c r="AA1987" s="313"/>
      <c r="AB1987" s="301"/>
      <c r="AC1987" s="295"/>
    </row>
    <row r="1988" spans="1:29" ht="15">
      <c r="A1988" s="247" t="s">
        <v>176</v>
      </c>
      <c r="B1988" s="287" t="s">
        <v>9726</v>
      </c>
      <c r="C1988" s="287" t="s">
        <v>6330</v>
      </c>
      <c r="D1988" s="305">
        <v>36</v>
      </c>
      <c r="E1988" s="287" t="s">
        <v>30</v>
      </c>
      <c r="F1988" s="362">
        <v>43707</v>
      </c>
      <c r="G1988" s="363" t="s">
        <v>8918</v>
      </c>
      <c r="H1988" s="363" t="s">
        <v>3138</v>
      </c>
      <c r="I1988" s="364">
        <v>0.11898417999999999</v>
      </c>
      <c r="J1988" s="364">
        <v>7</v>
      </c>
      <c r="K1988" s="363" t="s">
        <v>438</v>
      </c>
      <c r="L1988" s="292">
        <v>22.12</v>
      </c>
      <c r="M1988" s="293" t="s">
        <v>3139</v>
      </c>
      <c r="N1988" s="293" t="s">
        <v>3140</v>
      </c>
      <c r="O1988" s="294" t="s">
        <v>169</v>
      </c>
      <c r="P1988" s="295">
        <v>5.3333399999999997</v>
      </c>
      <c r="Q1988" s="295" t="s">
        <v>447</v>
      </c>
      <c r="R1988" s="296">
        <v>0</v>
      </c>
      <c r="S1988" s="365">
        <v>4.1871963925321521E-4</v>
      </c>
      <c r="T1988" s="365">
        <v>3.8987320095507701E-4</v>
      </c>
      <c r="U1988" s="365">
        <v>1.0739892822268182</v>
      </c>
      <c r="V1988" s="366"/>
      <c r="W1988" s="295"/>
      <c r="X1988" s="295"/>
      <c r="Y1988" s="295"/>
      <c r="Z1988" s="313"/>
      <c r="AA1988" s="313"/>
      <c r="AB1988" s="301"/>
      <c r="AC1988" s="295"/>
    </row>
    <row r="1989" spans="1:29" ht="15">
      <c r="A1989" s="247" t="s">
        <v>11725</v>
      </c>
      <c r="B1989" s="287" t="s">
        <v>11726</v>
      </c>
      <c r="C1989" s="287" t="s">
        <v>6332</v>
      </c>
      <c r="D1989" s="305">
        <v>37</v>
      </c>
      <c r="E1989" s="287" t="s">
        <v>30</v>
      </c>
      <c r="F1989" s="362">
        <v>43707</v>
      </c>
      <c r="G1989" s="363" t="s">
        <v>8918</v>
      </c>
      <c r="H1989" s="363" t="s">
        <v>2981</v>
      </c>
      <c r="I1989" s="364">
        <v>8.4260719999999997E-2</v>
      </c>
      <c r="J1989" s="364">
        <v>1</v>
      </c>
      <c r="K1989" s="363" t="s">
        <v>438</v>
      </c>
      <c r="L1989" s="292">
        <v>28.99</v>
      </c>
      <c r="M1989" s="293" t="s">
        <v>2982</v>
      </c>
      <c r="N1989" s="293" t="s">
        <v>2983</v>
      </c>
      <c r="O1989" s="294" t="s">
        <v>169</v>
      </c>
      <c r="P1989" s="295">
        <v>-9.6884730000000001</v>
      </c>
      <c r="Q1989" s="295" t="s">
        <v>447</v>
      </c>
      <c r="R1989" s="296">
        <v>0</v>
      </c>
      <c r="S1989" s="365">
        <v>1.5684813361067792E-5</v>
      </c>
      <c r="T1989" s="365">
        <v>2.2985035705133859E-4</v>
      </c>
      <c r="U1989" s="365">
        <v>6.8239238617169018E-2</v>
      </c>
      <c r="V1989" s="366"/>
      <c r="W1989" s="295"/>
      <c r="X1989" s="295"/>
      <c r="Y1989" s="295"/>
      <c r="Z1989" s="313"/>
      <c r="AA1989" s="313"/>
      <c r="AB1989" s="301"/>
      <c r="AC1989" s="295"/>
    </row>
    <row r="1990" spans="1:29" ht="15">
      <c r="A1990" s="247" t="s">
        <v>11727</v>
      </c>
      <c r="B1990" s="287" t="s">
        <v>11728</v>
      </c>
      <c r="C1990" s="287" t="s">
        <v>6334</v>
      </c>
      <c r="D1990" s="305">
        <v>38</v>
      </c>
      <c r="E1990" s="287" t="s">
        <v>30</v>
      </c>
      <c r="F1990" s="362">
        <v>43707</v>
      </c>
      <c r="G1990" s="363" t="s">
        <v>8918</v>
      </c>
      <c r="H1990" s="363" t="s">
        <v>2986</v>
      </c>
      <c r="I1990" s="364">
        <v>0.16020195000000001</v>
      </c>
      <c r="J1990" s="364">
        <v>1</v>
      </c>
      <c r="K1990" s="363" t="s">
        <v>438</v>
      </c>
      <c r="L1990" s="292">
        <v>42.69</v>
      </c>
      <c r="M1990" s="293" t="s">
        <v>2987</v>
      </c>
      <c r="N1990" s="293" t="s">
        <v>2988</v>
      </c>
      <c r="O1990" s="294" t="s">
        <v>169</v>
      </c>
      <c r="P1990" s="295">
        <v>0.5890727</v>
      </c>
      <c r="Q1990" s="295" t="s">
        <v>280</v>
      </c>
      <c r="R1990" s="296">
        <v>0</v>
      </c>
      <c r="S1990" s="365">
        <v>3.8765649859174569E-3</v>
      </c>
      <c r="T1990" s="365">
        <v>1.3911377982941877E-3</v>
      </c>
      <c r="U1990" s="365">
        <v>2.7866146622361199</v>
      </c>
      <c r="V1990" s="366"/>
      <c r="W1990" s="295"/>
      <c r="X1990" s="295"/>
      <c r="Y1990" s="295"/>
      <c r="Z1990" s="313"/>
      <c r="AA1990" s="313"/>
      <c r="AB1990" s="301"/>
      <c r="AC1990" s="295"/>
    </row>
    <row r="1991" spans="1:29" ht="15">
      <c r="A1991" s="247" t="s">
        <v>176</v>
      </c>
      <c r="B1991" s="287" t="s">
        <v>9721</v>
      </c>
      <c r="C1991" s="287" t="s">
        <v>6337</v>
      </c>
      <c r="D1991" s="305">
        <v>39</v>
      </c>
      <c r="E1991" s="287" t="s">
        <v>30</v>
      </c>
      <c r="F1991" s="362">
        <v>43707</v>
      </c>
      <c r="G1991" s="363" t="s">
        <v>8918</v>
      </c>
      <c r="H1991" s="363" t="s">
        <v>800</v>
      </c>
      <c r="I1991" s="364">
        <v>0.12660099999999999</v>
      </c>
      <c r="J1991" s="364">
        <v>13</v>
      </c>
      <c r="K1991" s="363" t="s">
        <v>438</v>
      </c>
      <c r="L1991" s="292">
        <v>50.21</v>
      </c>
      <c r="M1991" s="293" t="s">
        <v>801</v>
      </c>
      <c r="N1991" s="293" t="s">
        <v>802</v>
      </c>
      <c r="O1991" s="294" t="s">
        <v>169</v>
      </c>
      <c r="P1991" s="295">
        <v>8.4215049999999998</v>
      </c>
      <c r="Q1991" s="295" t="s">
        <v>280</v>
      </c>
      <c r="R1991" s="296">
        <v>0</v>
      </c>
      <c r="S1991" s="365">
        <v>1.4285049559201869E-5</v>
      </c>
      <c r="T1991" s="365">
        <v>5.0045452084668317E-4</v>
      </c>
      <c r="U1991" s="365">
        <v>2.8544151294775031E-2</v>
      </c>
      <c r="V1991" s="366"/>
      <c r="W1991" s="295"/>
      <c r="X1991" s="295"/>
      <c r="Y1991" s="295"/>
      <c r="Z1991" s="313"/>
      <c r="AA1991" s="313"/>
      <c r="AB1991" s="301"/>
      <c r="AC1991" s="295"/>
    </row>
    <row r="1992" spans="1:29" ht="15">
      <c r="A1992" s="247" t="s">
        <v>176</v>
      </c>
      <c r="B1992" s="287" t="s">
        <v>11729</v>
      </c>
      <c r="C1992" s="287" t="s">
        <v>6339</v>
      </c>
      <c r="D1992" s="305">
        <v>40</v>
      </c>
      <c r="E1992" s="287" t="s">
        <v>30</v>
      </c>
      <c r="F1992" s="362">
        <v>43707</v>
      </c>
      <c r="G1992" s="363" t="s">
        <v>8918</v>
      </c>
      <c r="H1992" s="363" t="s">
        <v>9315</v>
      </c>
      <c r="I1992" s="364">
        <v>8.7401519999999996E-2</v>
      </c>
      <c r="J1992" s="364">
        <v>4</v>
      </c>
      <c r="K1992" s="363" t="s">
        <v>438</v>
      </c>
      <c r="L1992" s="292">
        <v>91.22</v>
      </c>
      <c r="M1992" s="293" t="s">
        <v>8691</v>
      </c>
      <c r="N1992" s="293" t="s">
        <v>8692</v>
      </c>
      <c r="O1992" s="294" t="s">
        <v>169</v>
      </c>
      <c r="P1992" s="295">
        <v>-1.2770592999999999</v>
      </c>
      <c r="Q1992" s="295" t="s">
        <v>280</v>
      </c>
      <c r="R1992" s="296">
        <v>0</v>
      </c>
      <c r="S1992" s="365">
        <v>1.983123915788026E-3</v>
      </c>
      <c r="T1992" s="365">
        <v>1.2734788126132154E-3</v>
      </c>
      <c r="U1992" s="365">
        <v>1.5572492421123192</v>
      </c>
      <c r="V1992" s="366"/>
      <c r="W1992" s="295"/>
      <c r="X1992" s="295"/>
      <c r="Y1992" s="295"/>
      <c r="Z1992" s="313"/>
      <c r="AA1992" s="313"/>
      <c r="AB1992" s="301"/>
      <c r="AC1992" s="295"/>
    </row>
    <row r="1993" spans="1:29" ht="15">
      <c r="A1993" s="247" t="s">
        <v>176</v>
      </c>
      <c r="B1993" s="287" t="s">
        <v>11730</v>
      </c>
      <c r="C1993" s="287" t="s">
        <v>9727</v>
      </c>
      <c r="D1993" s="305">
        <v>41</v>
      </c>
      <c r="E1993" s="287" t="s">
        <v>30</v>
      </c>
      <c r="F1993" s="362">
        <v>43707</v>
      </c>
      <c r="G1993" s="363" t="s">
        <v>8918</v>
      </c>
      <c r="H1993" s="363" t="s">
        <v>810</v>
      </c>
      <c r="I1993" s="364">
        <v>7.7135809999999999E-2</v>
      </c>
      <c r="J1993" s="364">
        <v>7</v>
      </c>
      <c r="K1993" s="363" t="s">
        <v>438</v>
      </c>
      <c r="L1993" s="292">
        <v>19.47</v>
      </c>
      <c r="M1993" s="293" t="s">
        <v>811</v>
      </c>
      <c r="N1993" s="293" t="s">
        <v>812</v>
      </c>
      <c r="O1993" s="294" t="s">
        <v>169</v>
      </c>
      <c r="P1993" s="295">
        <v>-6.8421070000000004</v>
      </c>
      <c r="Q1993" s="295" t="s">
        <v>280</v>
      </c>
      <c r="R1993" s="296">
        <v>0</v>
      </c>
      <c r="S1993" s="365">
        <v>7.6593766574078876E-5</v>
      </c>
      <c r="T1993" s="365">
        <v>4.0024659407615127E-4</v>
      </c>
      <c r="U1993" s="365">
        <v>0.19136644185785645</v>
      </c>
      <c r="V1993" s="366"/>
      <c r="W1993" s="295"/>
      <c r="X1993" s="295"/>
      <c r="Y1993" s="295"/>
      <c r="Z1993" s="313"/>
      <c r="AA1993" s="313"/>
      <c r="AB1993" s="301"/>
      <c r="AC1993" s="295"/>
    </row>
    <row r="1994" spans="1:29" ht="15">
      <c r="A1994" s="247" t="s">
        <v>11731</v>
      </c>
      <c r="B1994" s="287" t="s">
        <v>11732</v>
      </c>
      <c r="C1994" s="287" t="s">
        <v>6342</v>
      </c>
      <c r="D1994" s="305">
        <v>1</v>
      </c>
      <c r="E1994" s="287" t="s">
        <v>38</v>
      </c>
      <c r="F1994" s="362">
        <v>43707</v>
      </c>
      <c r="G1994" s="363" t="s">
        <v>8938</v>
      </c>
      <c r="H1994" s="363" t="s">
        <v>3732</v>
      </c>
      <c r="I1994" s="364">
        <v>0.30311189999999999</v>
      </c>
      <c r="J1994" s="364">
        <v>1</v>
      </c>
      <c r="K1994" s="363" t="s">
        <v>438</v>
      </c>
      <c r="L1994" s="292">
        <v>85.32</v>
      </c>
      <c r="M1994" s="293" t="s">
        <v>3733</v>
      </c>
      <c r="N1994" s="293" t="s">
        <v>3734</v>
      </c>
      <c r="O1994" s="294" t="s">
        <v>450</v>
      </c>
      <c r="P1994" s="295">
        <v>-2.0436287000000002</v>
      </c>
      <c r="Q1994" s="295" t="s">
        <v>447</v>
      </c>
      <c r="R1994" s="296">
        <v>0</v>
      </c>
      <c r="S1994" s="365">
        <v>8.3748142496640476E-3</v>
      </c>
      <c r="T1994" s="365">
        <v>6.1195267302080834E-3</v>
      </c>
      <c r="U1994" s="365">
        <v>1.3685395323666276</v>
      </c>
      <c r="V1994" s="366"/>
      <c r="W1994" s="295"/>
      <c r="X1994" s="295"/>
      <c r="Y1994" s="295"/>
      <c r="Z1994" s="313"/>
      <c r="AA1994" s="313"/>
      <c r="AB1994" s="301"/>
      <c r="AC1994" s="295"/>
    </row>
    <row r="1995" spans="1:29" ht="15">
      <c r="A1995" s="247" t="s">
        <v>176</v>
      </c>
      <c r="B1995" s="287" t="s">
        <v>11733</v>
      </c>
      <c r="C1995" s="287" t="s">
        <v>6344</v>
      </c>
      <c r="D1995" s="305">
        <v>2</v>
      </c>
      <c r="E1995" s="287" t="s">
        <v>38</v>
      </c>
      <c r="F1995" s="362">
        <v>43707</v>
      </c>
      <c r="G1995" s="363" t="s">
        <v>8938</v>
      </c>
      <c r="H1995" s="363" t="s">
        <v>2253</v>
      </c>
      <c r="I1995" s="364">
        <v>0.37272240000000001</v>
      </c>
      <c r="J1995" s="364">
        <v>3</v>
      </c>
      <c r="K1995" s="363" t="s">
        <v>438</v>
      </c>
      <c r="L1995" s="292">
        <v>225.92</v>
      </c>
      <c r="M1995" s="293" t="s">
        <v>2254</v>
      </c>
      <c r="N1995" s="293" t="s">
        <v>2255</v>
      </c>
      <c r="O1995" s="294" t="s">
        <v>450</v>
      </c>
      <c r="P1995" s="295">
        <v>-1.0294855000000001</v>
      </c>
      <c r="Q1995" s="295" t="s">
        <v>404</v>
      </c>
      <c r="R1995" s="296">
        <v>0</v>
      </c>
      <c r="S1995" s="365">
        <v>2.766897133454098E-3</v>
      </c>
      <c r="T1995" s="365">
        <v>2.0563692866606199E-3</v>
      </c>
      <c r="U1995" s="365">
        <v>1.3455254128733458</v>
      </c>
      <c r="V1995" s="366"/>
      <c r="W1995" s="295"/>
      <c r="X1995" s="295"/>
      <c r="Y1995" s="295"/>
      <c r="Z1995" s="313"/>
      <c r="AA1995" s="313"/>
      <c r="AB1995" s="301"/>
      <c r="AC1995" s="295"/>
    </row>
    <row r="1996" spans="1:29" ht="15">
      <c r="A1996" s="247" t="s">
        <v>176</v>
      </c>
      <c r="B1996" s="287" t="s">
        <v>11734</v>
      </c>
      <c r="C1996" s="287" t="s">
        <v>6346</v>
      </c>
      <c r="D1996" s="305">
        <v>3</v>
      </c>
      <c r="E1996" s="287" t="s">
        <v>38</v>
      </c>
      <c r="F1996" s="362">
        <v>43707</v>
      </c>
      <c r="G1996" s="363" t="s">
        <v>8938</v>
      </c>
      <c r="H1996" s="363" t="s">
        <v>1054</v>
      </c>
      <c r="I1996" s="364">
        <v>0.41912556000000001</v>
      </c>
      <c r="J1996" s="364">
        <v>5</v>
      </c>
      <c r="K1996" s="363" t="s">
        <v>438</v>
      </c>
      <c r="L1996" s="292">
        <v>230.19</v>
      </c>
      <c r="M1996" s="293" t="s">
        <v>1055</v>
      </c>
      <c r="N1996" s="293" t="s">
        <v>1056</v>
      </c>
      <c r="O1996" s="294" t="s">
        <v>450</v>
      </c>
      <c r="P1996" s="295">
        <v>8.7751629999999992</v>
      </c>
      <c r="Q1996" s="295" t="s">
        <v>408</v>
      </c>
      <c r="R1996" s="296">
        <v>0</v>
      </c>
      <c r="S1996" s="365">
        <v>5.3771789901405076E-3</v>
      </c>
      <c r="T1996" s="365">
        <v>4.2401285132844524E-3</v>
      </c>
      <c r="U1996" s="365">
        <v>1.2681641542924091</v>
      </c>
      <c r="V1996" s="366"/>
      <c r="W1996" s="295"/>
      <c r="X1996" s="295"/>
      <c r="Y1996" s="295"/>
      <c r="Z1996" s="313"/>
      <c r="AA1996" s="313"/>
      <c r="AB1996" s="301"/>
      <c r="AC1996" s="295"/>
    </row>
    <row r="1997" spans="1:29" ht="15">
      <c r="A1997" s="247" t="s">
        <v>176</v>
      </c>
      <c r="B1997" s="287" t="s">
        <v>11735</v>
      </c>
      <c r="C1997" s="287" t="s">
        <v>6348</v>
      </c>
      <c r="D1997" s="305">
        <v>4</v>
      </c>
      <c r="E1997" s="287" t="s">
        <v>38</v>
      </c>
      <c r="F1997" s="362">
        <v>43707</v>
      </c>
      <c r="G1997" s="363" t="s">
        <v>8938</v>
      </c>
      <c r="H1997" s="363" t="s">
        <v>3455</v>
      </c>
      <c r="I1997" s="364">
        <v>0.31132185000000001</v>
      </c>
      <c r="J1997" s="364">
        <v>3</v>
      </c>
      <c r="K1997" s="363" t="s">
        <v>438</v>
      </c>
      <c r="L1997" s="292">
        <v>127.32</v>
      </c>
      <c r="M1997" s="293" t="s">
        <v>3456</v>
      </c>
      <c r="N1997" s="293" t="s">
        <v>3457</v>
      </c>
      <c r="O1997" s="294" t="s">
        <v>450</v>
      </c>
      <c r="P1997" s="295">
        <v>10.925245</v>
      </c>
      <c r="Q1997" s="295" t="s">
        <v>447</v>
      </c>
      <c r="R1997" s="296">
        <v>0</v>
      </c>
      <c r="S1997" s="365">
        <v>2.0078640841150251E-4</v>
      </c>
      <c r="T1997" s="365">
        <v>9.3861681875329419E-4</v>
      </c>
      <c r="U1997" s="365">
        <v>0.21391733495484824</v>
      </c>
      <c r="V1997" s="366"/>
      <c r="W1997" s="295"/>
      <c r="X1997" s="295"/>
      <c r="Y1997" s="295"/>
      <c r="Z1997" s="313"/>
      <c r="AA1997" s="313"/>
      <c r="AB1997" s="301"/>
      <c r="AC1997" s="295"/>
    </row>
    <row r="1998" spans="1:29" ht="15">
      <c r="A1998" s="247" t="s">
        <v>176</v>
      </c>
      <c r="B1998" s="287" t="s">
        <v>11736</v>
      </c>
      <c r="C1998" s="287" t="s">
        <v>6351</v>
      </c>
      <c r="D1998" s="305">
        <v>5</v>
      </c>
      <c r="E1998" s="287" t="s">
        <v>38</v>
      </c>
      <c r="F1998" s="362">
        <v>43707</v>
      </c>
      <c r="G1998" s="363" t="s">
        <v>8938</v>
      </c>
      <c r="H1998" s="363" t="s">
        <v>1272</v>
      </c>
      <c r="I1998" s="364">
        <v>0.46442735000000002</v>
      </c>
      <c r="J1998" s="364">
        <v>7</v>
      </c>
      <c r="K1998" s="363" t="s">
        <v>438</v>
      </c>
      <c r="L1998" s="292">
        <v>1101.69</v>
      </c>
      <c r="M1998" s="293" t="s">
        <v>1273</v>
      </c>
      <c r="N1998" s="293" t="s">
        <v>1274</v>
      </c>
      <c r="O1998" s="294" t="s">
        <v>450</v>
      </c>
      <c r="P1998" s="295">
        <v>-1.9010961</v>
      </c>
      <c r="Q1998" s="295" t="s">
        <v>404</v>
      </c>
      <c r="R1998" s="296">
        <v>0</v>
      </c>
      <c r="S1998" s="365">
        <v>4.8226618702243738E-4</v>
      </c>
      <c r="T1998" s="365">
        <v>1.1063061841433829E-3</v>
      </c>
      <c r="U1998" s="365">
        <v>0.43592469601519757</v>
      </c>
      <c r="V1998" s="366"/>
      <c r="W1998" s="295"/>
      <c r="X1998" s="295"/>
      <c r="Y1998" s="295"/>
      <c r="Z1998" s="313"/>
      <c r="AA1998" s="313"/>
      <c r="AB1998" s="301"/>
      <c r="AC1998" s="295"/>
    </row>
    <row r="1999" spans="1:29" ht="15">
      <c r="A1999" s="247" t="s">
        <v>176</v>
      </c>
      <c r="B1999" s="287" t="s">
        <v>11737</v>
      </c>
      <c r="C1999" s="287" t="s">
        <v>6353</v>
      </c>
      <c r="D1999" s="305">
        <v>6</v>
      </c>
      <c r="E1999" s="287" t="s">
        <v>38</v>
      </c>
      <c r="F1999" s="362">
        <v>43707</v>
      </c>
      <c r="G1999" s="363" t="s">
        <v>8938</v>
      </c>
      <c r="H1999" s="363" t="s">
        <v>2281</v>
      </c>
      <c r="I1999" s="364">
        <v>0.70678127000000002</v>
      </c>
      <c r="J1999" s="364">
        <v>8</v>
      </c>
      <c r="K1999" s="363" t="s">
        <v>438</v>
      </c>
      <c r="L1999" s="292">
        <v>80.41</v>
      </c>
      <c r="M1999" s="293" t="s">
        <v>2282</v>
      </c>
      <c r="N1999" s="293" t="s">
        <v>2283</v>
      </c>
      <c r="O1999" s="294" t="s">
        <v>450</v>
      </c>
      <c r="P1999" s="295">
        <v>12.493002000000001</v>
      </c>
      <c r="Q1999" s="295" t="s">
        <v>404</v>
      </c>
      <c r="R1999" s="296">
        <v>0</v>
      </c>
      <c r="S1999" s="365">
        <v>6.1894079762568198E-4</v>
      </c>
      <c r="T1999" s="365">
        <v>1.1082844334345723E-3</v>
      </c>
      <c r="U1999" s="365">
        <v>0.55846746462691454</v>
      </c>
      <c r="V1999" s="366"/>
      <c r="W1999" s="295"/>
      <c r="X1999" s="295"/>
      <c r="Y1999" s="295"/>
      <c r="Z1999" s="313"/>
      <c r="AA1999" s="313"/>
      <c r="AB1999" s="301"/>
      <c r="AC1999" s="295"/>
    </row>
    <row r="2000" spans="1:29" ht="15">
      <c r="A2000" s="247" t="s">
        <v>176</v>
      </c>
      <c r="B2000" s="287" t="s">
        <v>11738</v>
      </c>
      <c r="C2000" s="287" t="s">
        <v>6355</v>
      </c>
      <c r="D2000" s="305">
        <v>7</v>
      </c>
      <c r="E2000" s="287" t="s">
        <v>38</v>
      </c>
      <c r="F2000" s="362">
        <v>43707</v>
      </c>
      <c r="G2000" s="363" t="s">
        <v>8938</v>
      </c>
      <c r="H2000" s="363" t="s">
        <v>2015</v>
      </c>
      <c r="I2000" s="364">
        <v>0.32397389999999998</v>
      </c>
      <c r="J2000" s="364">
        <v>2</v>
      </c>
      <c r="K2000" s="363" t="s">
        <v>438</v>
      </c>
      <c r="L2000" s="292">
        <v>282.64</v>
      </c>
      <c r="M2000" s="293" t="s">
        <v>2016</v>
      </c>
      <c r="N2000" s="293" t="s">
        <v>2017</v>
      </c>
      <c r="O2000" s="294" t="s">
        <v>450</v>
      </c>
      <c r="P2000" s="295">
        <v>-2.5345623000000002</v>
      </c>
      <c r="Q2000" s="295" t="s">
        <v>280</v>
      </c>
      <c r="R2000" s="296">
        <v>0</v>
      </c>
      <c r="S2000" s="365">
        <v>9.7970468675235983E-3</v>
      </c>
      <c r="T2000" s="365">
        <v>4.5607306427138498E-3</v>
      </c>
      <c r="U2000" s="365">
        <v>2.1481309980836523</v>
      </c>
      <c r="V2000" s="366"/>
      <c r="W2000" s="295"/>
      <c r="X2000" s="295"/>
      <c r="Y2000" s="295"/>
      <c r="Z2000" s="313"/>
      <c r="AA2000" s="313"/>
      <c r="AB2000" s="301"/>
      <c r="AC2000" s="295"/>
    </row>
    <row r="2001" spans="1:29" ht="15">
      <c r="A2001" s="247" t="s">
        <v>176</v>
      </c>
      <c r="B2001" s="287" t="s">
        <v>11739</v>
      </c>
      <c r="C2001" s="287" t="s">
        <v>6357</v>
      </c>
      <c r="D2001" s="305">
        <v>8</v>
      </c>
      <c r="E2001" s="287" t="s">
        <v>38</v>
      </c>
      <c r="F2001" s="362">
        <v>43707</v>
      </c>
      <c r="G2001" s="363" t="s">
        <v>8938</v>
      </c>
      <c r="H2001" s="363" t="s">
        <v>1302</v>
      </c>
      <c r="I2001" s="364">
        <v>0.57121599999999995</v>
      </c>
      <c r="J2001" s="364">
        <v>7</v>
      </c>
      <c r="K2001" s="363" t="s">
        <v>438</v>
      </c>
      <c r="L2001" s="292">
        <v>68.48</v>
      </c>
      <c r="M2001" s="293" t="s">
        <v>1303</v>
      </c>
      <c r="N2001" s="293" t="s">
        <v>1304</v>
      </c>
      <c r="O2001" s="294" t="s">
        <v>450</v>
      </c>
      <c r="P2001" s="295">
        <v>-7.3467729999999998</v>
      </c>
      <c r="Q2001" s="295" t="s">
        <v>484</v>
      </c>
      <c r="R2001" s="296">
        <v>0</v>
      </c>
      <c r="S2001" s="365">
        <v>8.4267992014245663E-5</v>
      </c>
      <c r="T2001" s="365">
        <v>7.9492441110533773E-4</v>
      </c>
      <c r="U2001" s="365">
        <v>0.10600755346923051</v>
      </c>
      <c r="V2001" s="366"/>
      <c r="W2001" s="295"/>
      <c r="X2001" s="295"/>
      <c r="Y2001" s="295"/>
      <c r="Z2001" s="313"/>
      <c r="AA2001" s="313"/>
      <c r="AB2001" s="301"/>
      <c r="AC2001" s="295"/>
    </row>
    <row r="2002" spans="1:29" ht="15">
      <c r="A2002" s="247" t="s">
        <v>176</v>
      </c>
      <c r="B2002" s="287" t="s">
        <v>9840</v>
      </c>
      <c r="C2002" s="287" t="s">
        <v>6360</v>
      </c>
      <c r="D2002" s="305">
        <v>9</v>
      </c>
      <c r="E2002" s="287" t="s">
        <v>38</v>
      </c>
      <c r="F2002" s="362">
        <v>43707</v>
      </c>
      <c r="G2002" s="363" t="s">
        <v>8938</v>
      </c>
      <c r="H2002" s="363" t="s">
        <v>843</v>
      </c>
      <c r="I2002" s="364">
        <v>0.67416569999999998</v>
      </c>
      <c r="J2002" s="364">
        <v>12</v>
      </c>
      <c r="K2002" s="363" t="s">
        <v>438</v>
      </c>
      <c r="L2002" s="292">
        <v>838.42</v>
      </c>
      <c r="M2002" s="293" t="s">
        <v>844</v>
      </c>
      <c r="N2002" s="293" t="s">
        <v>845</v>
      </c>
      <c r="O2002" s="294" t="s">
        <v>450</v>
      </c>
      <c r="P2002" s="295">
        <v>5.3913713000000003</v>
      </c>
      <c r="Q2002" s="295" t="s">
        <v>408</v>
      </c>
      <c r="R2002" s="296">
        <v>0</v>
      </c>
      <c r="S2002" s="365">
        <v>1.7554022372454649E-3</v>
      </c>
      <c r="T2002" s="365">
        <v>8.3166192935473339E-4</v>
      </c>
      <c r="U2002" s="365">
        <v>2.1107161158710723</v>
      </c>
      <c r="V2002" s="366"/>
      <c r="W2002" s="295"/>
      <c r="X2002" s="295"/>
      <c r="Y2002" s="295"/>
      <c r="Z2002" s="313"/>
      <c r="AA2002" s="313"/>
      <c r="AB2002" s="301"/>
      <c r="AC2002" s="295"/>
    </row>
    <row r="2003" spans="1:29" ht="15">
      <c r="A2003" s="247" t="s">
        <v>176</v>
      </c>
      <c r="B2003" s="287" t="s">
        <v>11740</v>
      </c>
      <c r="C2003" s="287" t="s">
        <v>6366</v>
      </c>
      <c r="D2003" s="305">
        <v>10</v>
      </c>
      <c r="E2003" s="287" t="s">
        <v>38</v>
      </c>
      <c r="F2003" s="362">
        <v>43707</v>
      </c>
      <c r="G2003" s="363" t="s">
        <v>8938</v>
      </c>
      <c r="H2003" s="363" t="s">
        <v>2157</v>
      </c>
      <c r="I2003" s="364">
        <v>0.33333337000000002</v>
      </c>
      <c r="J2003" s="364">
        <v>9</v>
      </c>
      <c r="K2003" s="363" t="s">
        <v>438</v>
      </c>
      <c r="L2003" s="292">
        <v>79.78</v>
      </c>
      <c r="M2003" s="293" t="s">
        <v>2158</v>
      </c>
      <c r="N2003" s="293" t="s">
        <v>2159</v>
      </c>
      <c r="O2003" s="294" t="s">
        <v>450</v>
      </c>
      <c r="P2003" s="295">
        <v>5.7529089999999998</v>
      </c>
      <c r="Q2003" s="295" t="s">
        <v>395</v>
      </c>
      <c r="R2003" s="296">
        <v>0</v>
      </c>
      <c r="S2003" s="365">
        <v>5.7744959798476311E-4</v>
      </c>
      <c r="T2003" s="365">
        <v>8.1831953227873234E-4</v>
      </c>
      <c r="U2003" s="365">
        <v>0.70565295731945799</v>
      </c>
      <c r="V2003" s="366"/>
      <c r="W2003" s="295"/>
      <c r="X2003" s="295"/>
      <c r="Y2003" s="295"/>
      <c r="Z2003" s="313"/>
      <c r="AA2003" s="313"/>
      <c r="AB2003" s="301"/>
      <c r="AC2003" s="295"/>
    </row>
    <row r="2004" spans="1:29" ht="15">
      <c r="A2004" s="247" t="s">
        <v>176</v>
      </c>
      <c r="B2004" s="287" t="s">
        <v>11741</v>
      </c>
      <c r="C2004" s="287" t="s">
        <v>6368</v>
      </c>
      <c r="D2004" s="305">
        <v>11</v>
      </c>
      <c r="E2004" s="287" t="s">
        <v>38</v>
      </c>
      <c r="F2004" s="362">
        <v>43707</v>
      </c>
      <c r="G2004" s="363" t="s">
        <v>8938</v>
      </c>
      <c r="H2004" s="363" t="s">
        <v>2870</v>
      </c>
      <c r="I2004" s="364">
        <v>0.39989566999999998</v>
      </c>
      <c r="J2004" s="364">
        <v>4</v>
      </c>
      <c r="K2004" s="363" t="s">
        <v>438</v>
      </c>
      <c r="L2004" s="292">
        <v>112.49</v>
      </c>
      <c r="M2004" s="293" t="s">
        <v>2871</v>
      </c>
      <c r="N2004" s="293" t="s">
        <v>2872</v>
      </c>
      <c r="O2004" s="294" t="s">
        <v>450</v>
      </c>
      <c r="P2004" s="295">
        <v>4.8076033999999996</v>
      </c>
      <c r="Q2004" s="295" t="s">
        <v>408</v>
      </c>
      <c r="R2004" s="296">
        <v>0</v>
      </c>
      <c r="S2004" s="365">
        <v>4.6476305126988783E-6</v>
      </c>
      <c r="T2004" s="365">
        <v>6.9516971405470277E-4</v>
      </c>
      <c r="U2004" s="365">
        <v>6.6856055704595284E-3</v>
      </c>
      <c r="V2004" s="366"/>
      <c r="W2004" s="295"/>
      <c r="X2004" s="295"/>
      <c r="Y2004" s="295"/>
      <c r="Z2004" s="313"/>
      <c r="AA2004" s="313"/>
      <c r="AB2004" s="301"/>
      <c r="AC2004" s="295"/>
    </row>
    <row r="2005" spans="1:29" ht="15">
      <c r="A2005" s="247" t="s">
        <v>11742</v>
      </c>
      <c r="B2005" s="287" t="s">
        <v>11743</v>
      </c>
      <c r="C2005" s="287" t="s">
        <v>6370</v>
      </c>
      <c r="D2005" s="305">
        <v>12</v>
      </c>
      <c r="E2005" s="287" t="s">
        <v>38</v>
      </c>
      <c r="F2005" s="362">
        <v>43707</v>
      </c>
      <c r="G2005" s="363" t="s">
        <v>8938</v>
      </c>
      <c r="H2005" s="363" t="s">
        <v>2029</v>
      </c>
      <c r="I2005" s="364">
        <v>0.31910230000000001</v>
      </c>
      <c r="J2005" s="364">
        <v>1</v>
      </c>
      <c r="K2005" s="363" t="s">
        <v>438</v>
      </c>
      <c r="L2005" s="292">
        <v>309.75</v>
      </c>
      <c r="M2005" s="293" t="s">
        <v>2030</v>
      </c>
      <c r="N2005" s="293" t="s">
        <v>2031</v>
      </c>
      <c r="O2005" s="294" t="s">
        <v>450</v>
      </c>
      <c r="P2005" s="295">
        <v>-8.1950190000000003</v>
      </c>
      <c r="Q2005" s="295" t="s">
        <v>408</v>
      </c>
      <c r="R2005" s="296">
        <v>0</v>
      </c>
      <c r="S2005" s="365">
        <v>1.2622254991787998E-4</v>
      </c>
      <c r="T2005" s="365">
        <v>6.7397253474760666E-4</v>
      </c>
      <c r="U2005" s="365">
        <v>0.18728144458460547</v>
      </c>
      <c r="V2005" s="366"/>
      <c r="W2005" s="295"/>
      <c r="X2005" s="295"/>
      <c r="Y2005" s="295"/>
      <c r="Z2005" s="313"/>
      <c r="AA2005" s="313"/>
      <c r="AB2005" s="301"/>
      <c r="AC2005" s="295"/>
    </row>
    <row r="2006" spans="1:29" ht="15">
      <c r="A2006" s="247" t="s">
        <v>176</v>
      </c>
      <c r="B2006" s="287" t="s">
        <v>11744</v>
      </c>
      <c r="C2006" s="287" t="s">
        <v>6372</v>
      </c>
      <c r="D2006" s="305">
        <v>13</v>
      </c>
      <c r="E2006" s="287" t="s">
        <v>38</v>
      </c>
      <c r="F2006" s="362">
        <v>43707</v>
      </c>
      <c r="G2006" s="363" t="s">
        <v>8938</v>
      </c>
      <c r="H2006" s="363" t="s">
        <v>2168</v>
      </c>
      <c r="I2006" s="364">
        <v>0.35696351999999998</v>
      </c>
      <c r="J2006" s="364">
        <v>6</v>
      </c>
      <c r="K2006" s="363" t="s">
        <v>438</v>
      </c>
      <c r="L2006" s="292">
        <v>142.09</v>
      </c>
      <c r="M2006" s="293" t="s">
        <v>2169</v>
      </c>
      <c r="N2006" s="293" t="s">
        <v>2170</v>
      </c>
      <c r="O2006" s="294" t="s">
        <v>450</v>
      </c>
      <c r="P2006" s="295">
        <v>1.1316657000000001</v>
      </c>
      <c r="Q2006" s="295" t="s">
        <v>399</v>
      </c>
      <c r="R2006" s="296">
        <v>0</v>
      </c>
      <c r="S2006" s="365">
        <v>5.4454170215029168E-3</v>
      </c>
      <c r="T2006" s="365">
        <v>3.6116527909029863E-3</v>
      </c>
      <c r="U2006" s="365">
        <v>1.5077354709231205</v>
      </c>
      <c r="V2006" s="366"/>
      <c r="W2006" s="295"/>
      <c r="X2006" s="295"/>
      <c r="Y2006" s="295"/>
      <c r="Z2006" s="313"/>
      <c r="AA2006" s="313"/>
      <c r="AB2006" s="301"/>
      <c r="AC2006" s="295"/>
    </row>
    <row r="2007" spans="1:29" ht="15">
      <c r="A2007" s="247" t="s">
        <v>11745</v>
      </c>
      <c r="B2007" s="287" t="s">
        <v>11746</v>
      </c>
      <c r="C2007" s="287" t="s">
        <v>6374</v>
      </c>
      <c r="D2007" s="305">
        <v>14</v>
      </c>
      <c r="E2007" s="287" t="s">
        <v>38</v>
      </c>
      <c r="F2007" s="362">
        <v>43707</v>
      </c>
      <c r="G2007" s="363" t="s">
        <v>8938</v>
      </c>
      <c r="H2007" s="363" t="s">
        <v>864</v>
      </c>
      <c r="I2007" s="364">
        <v>0.36397803000000001</v>
      </c>
      <c r="J2007" s="364">
        <v>1</v>
      </c>
      <c r="K2007" s="363" t="s">
        <v>438</v>
      </c>
      <c r="L2007" s="292">
        <v>52.15</v>
      </c>
      <c r="M2007" s="293" t="s">
        <v>865</v>
      </c>
      <c r="N2007" s="293" t="s">
        <v>866</v>
      </c>
      <c r="O2007" s="294" t="s">
        <v>450</v>
      </c>
      <c r="P2007" s="295">
        <v>-4.2240561999999997</v>
      </c>
      <c r="Q2007" s="295" t="s">
        <v>408</v>
      </c>
      <c r="R2007" s="296">
        <v>0</v>
      </c>
      <c r="S2007" s="365">
        <v>1.1476667257467796E-4</v>
      </c>
      <c r="T2007" s="365">
        <v>5.1185076093674287E-4</v>
      </c>
      <c r="U2007" s="365">
        <v>0.22421901330114738</v>
      </c>
      <c r="V2007" s="366"/>
      <c r="W2007" s="295"/>
      <c r="X2007" s="295"/>
      <c r="Y2007" s="295"/>
      <c r="Z2007" s="313"/>
      <c r="AA2007" s="313"/>
      <c r="AB2007" s="301"/>
      <c r="AC2007" s="295"/>
    </row>
    <row r="2008" spans="1:29" ht="15">
      <c r="A2008" s="247" t="s">
        <v>11747</v>
      </c>
      <c r="B2008" s="287" t="s">
        <v>11748</v>
      </c>
      <c r="C2008" s="287" t="s">
        <v>6376</v>
      </c>
      <c r="D2008" s="305">
        <v>15</v>
      </c>
      <c r="E2008" s="287" t="s">
        <v>38</v>
      </c>
      <c r="F2008" s="362">
        <v>43707</v>
      </c>
      <c r="G2008" s="363" t="s">
        <v>8938</v>
      </c>
      <c r="H2008" s="363" t="s">
        <v>3034</v>
      </c>
      <c r="I2008" s="364">
        <v>0.27664696999999999</v>
      </c>
      <c r="J2008" s="364">
        <v>1</v>
      </c>
      <c r="K2008" s="363" t="s">
        <v>438</v>
      </c>
      <c r="L2008" s="292">
        <v>137.26</v>
      </c>
      <c r="M2008" s="293" t="s">
        <v>3035</v>
      </c>
      <c r="N2008" s="293" t="s">
        <v>3036</v>
      </c>
      <c r="O2008" s="294" t="s">
        <v>450</v>
      </c>
      <c r="P2008" s="295">
        <v>-4.0206966</v>
      </c>
      <c r="Q2008" s="295" t="s">
        <v>395</v>
      </c>
      <c r="R2008" s="296">
        <v>0</v>
      </c>
      <c r="S2008" s="365">
        <v>5.9882196444361706E-3</v>
      </c>
      <c r="T2008" s="365">
        <v>9.7317324571355307E-3</v>
      </c>
      <c r="U2008" s="365">
        <v>0.61532925106726188</v>
      </c>
      <c r="V2008" s="366"/>
      <c r="W2008" s="295"/>
      <c r="X2008" s="295"/>
      <c r="Y2008" s="295"/>
      <c r="Z2008" s="313"/>
      <c r="AA2008" s="313"/>
      <c r="AB2008" s="301"/>
      <c r="AC2008" s="295"/>
    </row>
    <row r="2009" spans="1:29" ht="15">
      <c r="A2009" s="247" t="s">
        <v>11749</v>
      </c>
      <c r="B2009" s="287" t="s">
        <v>11750</v>
      </c>
      <c r="C2009" s="287" t="s">
        <v>6378</v>
      </c>
      <c r="D2009" s="305">
        <v>16</v>
      </c>
      <c r="E2009" s="287" t="s">
        <v>38</v>
      </c>
      <c r="F2009" s="362">
        <v>43707</v>
      </c>
      <c r="G2009" s="363" t="s">
        <v>8938</v>
      </c>
      <c r="H2009" s="363" t="s">
        <v>879</v>
      </c>
      <c r="I2009" s="364">
        <v>0.26381813999999998</v>
      </c>
      <c r="J2009" s="364">
        <v>1</v>
      </c>
      <c r="K2009" s="363" t="s">
        <v>438</v>
      </c>
      <c r="L2009" s="292">
        <v>101.53</v>
      </c>
      <c r="M2009" s="293" t="s">
        <v>880</v>
      </c>
      <c r="N2009" s="293" t="s">
        <v>881</v>
      </c>
      <c r="O2009" s="294" t="s">
        <v>450</v>
      </c>
      <c r="P2009" s="295">
        <v>-0.21621584999999999</v>
      </c>
      <c r="Q2009" s="295" t="s">
        <v>408</v>
      </c>
      <c r="R2009" s="296">
        <v>0</v>
      </c>
      <c r="S2009" s="365">
        <v>1.6280805999068142E-3</v>
      </c>
      <c r="T2009" s="365">
        <v>9.5718128590043233E-4</v>
      </c>
      <c r="U2009" s="365">
        <v>1.7009114405901267</v>
      </c>
      <c r="V2009" s="366"/>
      <c r="W2009" s="295"/>
      <c r="X2009" s="295"/>
      <c r="Y2009" s="295"/>
      <c r="Z2009" s="313"/>
      <c r="AA2009" s="313"/>
      <c r="AB2009" s="301"/>
      <c r="AC2009" s="295"/>
    </row>
    <row r="2010" spans="1:29" ht="15">
      <c r="A2010" s="247" t="s">
        <v>176</v>
      </c>
      <c r="B2010" s="287" t="s">
        <v>11751</v>
      </c>
      <c r="C2010" s="287" t="s">
        <v>6380</v>
      </c>
      <c r="D2010" s="305">
        <v>17</v>
      </c>
      <c r="E2010" s="287" t="s">
        <v>38</v>
      </c>
      <c r="F2010" s="362">
        <v>43707</v>
      </c>
      <c r="G2010" s="363" t="s">
        <v>8938</v>
      </c>
      <c r="H2010" s="363" t="s">
        <v>3813</v>
      </c>
      <c r="I2010" s="364">
        <v>0.34057690000000002</v>
      </c>
      <c r="J2010" s="364">
        <v>3</v>
      </c>
      <c r="K2010" s="363" t="s">
        <v>438</v>
      </c>
      <c r="L2010" s="292">
        <v>206.31</v>
      </c>
      <c r="M2010" s="293" t="s">
        <v>3814</v>
      </c>
      <c r="N2010" s="293" t="s">
        <v>3815</v>
      </c>
      <c r="O2010" s="294" t="s">
        <v>450</v>
      </c>
      <c r="P2010" s="295">
        <v>2.2703647999999998</v>
      </c>
      <c r="Q2010" s="295" t="s">
        <v>399</v>
      </c>
      <c r="R2010" s="296">
        <v>0</v>
      </c>
      <c r="S2010" s="365">
        <v>1.8445462734805137E-3</v>
      </c>
      <c r="T2010" s="365">
        <v>2.1673839796874771E-3</v>
      </c>
      <c r="U2010" s="365">
        <v>0.85104729515740241</v>
      </c>
      <c r="V2010" s="366"/>
      <c r="W2010" s="295"/>
      <c r="X2010" s="295"/>
      <c r="Y2010" s="295"/>
      <c r="Z2010" s="313"/>
      <c r="AA2010" s="313"/>
      <c r="AB2010" s="301"/>
      <c r="AC2010" s="295"/>
    </row>
    <row r="2011" spans="1:29" ht="15">
      <c r="A2011" s="247" t="s">
        <v>176</v>
      </c>
      <c r="B2011" s="287" t="s">
        <v>9729</v>
      </c>
      <c r="C2011" s="287" t="s">
        <v>6382</v>
      </c>
      <c r="D2011" s="305">
        <v>18</v>
      </c>
      <c r="E2011" s="287" t="s">
        <v>38</v>
      </c>
      <c r="F2011" s="362">
        <v>43707</v>
      </c>
      <c r="G2011" s="363" t="s">
        <v>8938</v>
      </c>
      <c r="H2011" s="363" t="s">
        <v>1095</v>
      </c>
      <c r="I2011" s="364">
        <v>0.47566556999999998</v>
      </c>
      <c r="J2011" s="364">
        <v>2</v>
      </c>
      <c r="K2011" s="363" t="s">
        <v>438</v>
      </c>
      <c r="L2011" s="292">
        <v>221.84</v>
      </c>
      <c r="M2011" s="293" t="s">
        <v>1096</v>
      </c>
      <c r="N2011" s="293" t="s">
        <v>1097</v>
      </c>
      <c r="O2011" s="294" t="s">
        <v>450</v>
      </c>
      <c r="P2011" s="295">
        <v>4.2236330000000004</v>
      </c>
      <c r="Q2011" s="295" t="s">
        <v>408</v>
      </c>
      <c r="R2011" s="296">
        <v>0</v>
      </c>
      <c r="S2011" s="365">
        <v>2.6498506546759081E-3</v>
      </c>
      <c r="T2011" s="365">
        <v>1.8718010622353273E-3</v>
      </c>
      <c r="U2011" s="365">
        <v>1.4156689554986279</v>
      </c>
      <c r="V2011" s="366"/>
      <c r="W2011" s="295"/>
      <c r="X2011" s="295"/>
      <c r="Y2011" s="295"/>
      <c r="Z2011" s="313"/>
      <c r="AA2011" s="313"/>
      <c r="AB2011" s="301"/>
      <c r="AC2011" s="295"/>
    </row>
    <row r="2012" spans="1:29" ht="15">
      <c r="A2012" s="247" t="s">
        <v>11752</v>
      </c>
      <c r="B2012" s="287" t="s">
        <v>11753</v>
      </c>
      <c r="C2012" s="287" t="s">
        <v>6384</v>
      </c>
      <c r="D2012" s="305">
        <v>19</v>
      </c>
      <c r="E2012" s="287" t="s">
        <v>38</v>
      </c>
      <c r="F2012" s="362">
        <v>43707</v>
      </c>
      <c r="G2012" s="363" t="s">
        <v>8938</v>
      </c>
      <c r="H2012" s="363" t="s">
        <v>1367</v>
      </c>
      <c r="I2012" s="364">
        <v>0.31672286999999999</v>
      </c>
      <c r="J2012" s="364">
        <v>1</v>
      </c>
      <c r="K2012" s="363" t="s">
        <v>438</v>
      </c>
      <c r="L2012" s="292">
        <v>106.94</v>
      </c>
      <c r="M2012" s="293" t="s">
        <v>1368</v>
      </c>
      <c r="N2012" s="293" t="s">
        <v>1369</v>
      </c>
      <c r="O2012" s="294" t="s">
        <v>450</v>
      </c>
      <c r="P2012" s="295">
        <v>1.4322280999999999</v>
      </c>
      <c r="Q2012" s="295" t="s">
        <v>408</v>
      </c>
      <c r="R2012" s="296">
        <v>0</v>
      </c>
      <c r="S2012" s="365">
        <v>3.5089360948115486E-3</v>
      </c>
      <c r="T2012" s="365">
        <v>2.5255341485953884E-3</v>
      </c>
      <c r="U2012" s="365">
        <v>1.3893837455189799</v>
      </c>
      <c r="V2012" s="366"/>
      <c r="W2012" s="295"/>
      <c r="X2012" s="295"/>
      <c r="Y2012" s="295"/>
      <c r="Z2012" s="313"/>
      <c r="AA2012" s="313"/>
      <c r="AB2012" s="301"/>
      <c r="AC2012" s="295"/>
    </row>
    <row r="2013" spans="1:29" ht="15">
      <c r="A2013" s="247" t="s">
        <v>176</v>
      </c>
      <c r="B2013" s="287" t="s">
        <v>11754</v>
      </c>
      <c r="C2013" s="287" t="s">
        <v>6386</v>
      </c>
      <c r="D2013" s="305">
        <v>20</v>
      </c>
      <c r="E2013" s="287" t="s">
        <v>38</v>
      </c>
      <c r="F2013" s="362">
        <v>43707</v>
      </c>
      <c r="G2013" s="363" t="s">
        <v>8938</v>
      </c>
      <c r="H2013" s="363" t="s">
        <v>1372</v>
      </c>
      <c r="I2013" s="364">
        <v>0.32951248</v>
      </c>
      <c r="J2013" s="364">
        <v>2</v>
      </c>
      <c r="K2013" s="363" t="s">
        <v>438</v>
      </c>
      <c r="L2013" s="292">
        <v>298.39999999999998</v>
      </c>
      <c r="M2013" s="293" t="s">
        <v>1373</v>
      </c>
      <c r="N2013" s="293" t="s">
        <v>1374</v>
      </c>
      <c r="O2013" s="294" t="s">
        <v>450</v>
      </c>
      <c r="P2013" s="295">
        <v>5.0075529999999997</v>
      </c>
      <c r="Q2013" s="295" t="s">
        <v>280</v>
      </c>
      <c r="R2013" s="296">
        <v>0</v>
      </c>
      <c r="S2013" s="365">
        <v>2.0839352953627398E-3</v>
      </c>
      <c r="T2013" s="365">
        <v>1.0691209824695883E-3</v>
      </c>
      <c r="U2013" s="365">
        <v>1.9492043739979805</v>
      </c>
      <c r="V2013" s="366"/>
      <c r="W2013" s="295"/>
      <c r="X2013" s="295"/>
      <c r="Y2013" s="295"/>
      <c r="Z2013" s="313"/>
      <c r="AA2013" s="313"/>
      <c r="AB2013" s="301"/>
      <c r="AC2013" s="295"/>
    </row>
    <row r="2014" spans="1:29" ht="15">
      <c r="A2014" s="247" t="s">
        <v>176</v>
      </c>
      <c r="B2014" s="287" t="s">
        <v>11755</v>
      </c>
      <c r="C2014" s="287" t="s">
        <v>6388</v>
      </c>
      <c r="D2014" s="305">
        <v>21</v>
      </c>
      <c r="E2014" s="287" t="s">
        <v>38</v>
      </c>
      <c r="F2014" s="362">
        <v>43707</v>
      </c>
      <c r="G2014" s="363" t="s">
        <v>8938</v>
      </c>
      <c r="H2014" s="363" t="s">
        <v>3840</v>
      </c>
      <c r="I2014" s="364">
        <v>0.34788882999999998</v>
      </c>
      <c r="J2014" s="364">
        <v>4</v>
      </c>
      <c r="K2014" s="363" t="s">
        <v>438</v>
      </c>
      <c r="L2014" s="292">
        <v>165.98</v>
      </c>
      <c r="M2014" s="293" t="s">
        <v>3841</v>
      </c>
      <c r="N2014" s="293" t="s">
        <v>3842</v>
      </c>
      <c r="O2014" s="294" t="s">
        <v>450</v>
      </c>
      <c r="P2014" s="295">
        <v>-1.1553108999999999</v>
      </c>
      <c r="Q2014" s="295" t="s">
        <v>404</v>
      </c>
      <c r="R2014" s="296">
        <v>0</v>
      </c>
      <c r="S2014" s="365">
        <v>1.9161058128345193E-3</v>
      </c>
      <c r="T2014" s="365">
        <v>1.0482256317167328E-3</v>
      </c>
      <c r="U2014" s="365">
        <v>1.8279516879361313</v>
      </c>
      <c r="V2014" s="366"/>
      <c r="W2014" s="295"/>
      <c r="X2014" s="295"/>
      <c r="Y2014" s="295"/>
      <c r="Z2014" s="313"/>
      <c r="AA2014" s="313"/>
      <c r="AB2014" s="301"/>
      <c r="AC2014" s="295"/>
    </row>
    <row r="2015" spans="1:29" ht="15">
      <c r="A2015" s="247" t="s">
        <v>176</v>
      </c>
      <c r="B2015" s="287" t="s">
        <v>11756</v>
      </c>
      <c r="C2015" s="287" t="s">
        <v>6390</v>
      </c>
      <c r="D2015" s="305">
        <v>22</v>
      </c>
      <c r="E2015" s="287" t="s">
        <v>38</v>
      </c>
      <c r="F2015" s="362">
        <v>43707</v>
      </c>
      <c r="G2015" s="363" t="s">
        <v>8938</v>
      </c>
      <c r="H2015" s="363" t="s">
        <v>1618</v>
      </c>
      <c r="I2015" s="364">
        <v>0.50955044999999999</v>
      </c>
      <c r="J2015" s="364">
        <v>4</v>
      </c>
      <c r="K2015" s="363" t="s">
        <v>438</v>
      </c>
      <c r="L2015" s="292">
        <v>158.47999999999999</v>
      </c>
      <c r="M2015" s="293" t="s">
        <v>1619</v>
      </c>
      <c r="N2015" s="293" t="s">
        <v>1620</v>
      </c>
      <c r="O2015" s="294" t="s">
        <v>450</v>
      </c>
      <c r="P2015" s="295">
        <v>4.4417977000000004</v>
      </c>
      <c r="Q2015" s="295" t="s">
        <v>399</v>
      </c>
      <c r="R2015" s="296">
        <v>0</v>
      </c>
      <c r="S2015" s="365">
        <v>2.3558906364545452E-4</v>
      </c>
      <c r="T2015" s="365">
        <v>9.2608185222266032E-4</v>
      </c>
      <c r="U2015" s="365">
        <v>0.25439334879527603</v>
      </c>
      <c r="V2015" s="366"/>
      <c r="W2015" s="295"/>
      <c r="X2015" s="295"/>
      <c r="Y2015" s="295"/>
      <c r="Z2015" s="313"/>
      <c r="AA2015" s="313"/>
      <c r="AB2015" s="301"/>
      <c r="AC2015" s="295"/>
    </row>
    <row r="2016" spans="1:29" ht="15">
      <c r="A2016" s="247" t="s">
        <v>11757</v>
      </c>
      <c r="B2016" s="287" t="s">
        <v>11758</v>
      </c>
      <c r="C2016" s="287" t="s">
        <v>6392</v>
      </c>
      <c r="D2016" s="305">
        <v>23</v>
      </c>
      <c r="E2016" s="287" t="s">
        <v>38</v>
      </c>
      <c r="F2016" s="362">
        <v>43707</v>
      </c>
      <c r="G2016" s="363" t="s">
        <v>8938</v>
      </c>
      <c r="H2016" s="363" t="s">
        <v>923</v>
      </c>
      <c r="I2016" s="364">
        <v>0.28898393999999999</v>
      </c>
      <c r="J2016" s="364">
        <v>1</v>
      </c>
      <c r="K2016" s="363" t="s">
        <v>438</v>
      </c>
      <c r="L2016" s="292">
        <v>49.37</v>
      </c>
      <c r="M2016" s="293" t="s">
        <v>924</v>
      </c>
      <c r="N2016" s="293" t="s">
        <v>925</v>
      </c>
      <c r="O2016" s="294" t="s">
        <v>450</v>
      </c>
      <c r="P2016" s="295">
        <v>-3.6682963000000002</v>
      </c>
      <c r="Q2016" s="295" t="s">
        <v>484</v>
      </c>
      <c r="R2016" s="296">
        <v>0</v>
      </c>
      <c r="S2016" s="365">
        <v>4.062900287999801E-4</v>
      </c>
      <c r="T2016" s="365">
        <v>5.4621467640364615E-4</v>
      </c>
      <c r="U2016" s="365">
        <v>0.74382847322054857</v>
      </c>
      <c r="V2016" s="366"/>
      <c r="W2016" s="295"/>
      <c r="X2016" s="295"/>
      <c r="Y2016" s="295"/>
      <c r="Z2016" s="313"/>
      <c r="AA2016" s="313"/>
      <c r="AB2016" s="301"/>
      <c r="AC2016" s="295"/>
    </row>
    <row r="2017" spans="1:29" ht="15">
      <c r="A2017" s="247" t="s">
        <v>176</v>
      </c>
      <c r="B2017" s="287" t="s">
        <v>11759</v>
      </c>
      <c r="C2017" s="287" t="s">
        <v>6395</v>
      </c>
      <c r="D2017" s="305">
        <v>24</v>
      </c>
      <c r="E2017" s="287" t="s">
        <v>38</v>
      </c>
      <c r="F2017" s="362">
        <v>43707</v>
      </c>
      <c r="G2017" s="363" t="s">
        <v>8938</v>
      </c>
      <c r="H2017" s="363" t="s">
        <v>1404</v>
      </c>
      <c r="I2017" s="364">
        <v>0.37956536000000002</v>
      </c>
      <c r="J2017" s="364">
        <v>2</v>
      </c>
      <c r="K2017" s="363" t="s">
        <v>438</v>
      </c>
      <c r="L2017" s="292">
        <v>96.86</v>
      </c>
      <c r="M2017" s="293" t="s">
        <v>1405</v>
      </c>
      <c r="N2017" s="293" t="s">
        <v>1406</v>
      </c>
      <c r="O2017" s="294" t="s">
        <v>450</v>
      </c>
      <c r="P2017" s="295">
        <v>8.1992860000000007</v>
      </c>
      <c r="Q2017" s="295" t="s">
        <v>280</v>
      </c>
      <c r="R2017" s="296">
        <v>0</v>
      </c>
      <c r="S2017" s="365">
        <v>4.3912116853330477E-4</v>
      </c>
      <c r="T2017" s="365">
        <v>7.4234722330928271E-4</v>
      </c>
      <c r="U2017" s="365">
        <v>0.59153069445826501</v>
      </c>
      <c r="V2017" s="366"/>
      <c r="W2017" s="295"/>
      <c r="X2017" s="295"/>
      <c r="Y2017" s="295"/>
      <c r="Z2017" s="313"/>
      <c r="AA2017" s="313"/>
      <c r="AB2017" s="301"/>
      <c r="AC2017" s="295"/>
    </row>
    <row r="2018" spans="1:29" ht="15">
      <c r="A2018" s="247" t="s">
        <v>11760</v>
      </c>
      <c r="B2018" s="287" t="s">
        <v>11761</v>
      </c>
      <c r="C2018" s="287" t="s">
        <v>6397</v>
      </c>
      <c r="D2018" s="305">
        <v>25</v>
      </c>
      <c r="E2018" s="287" t="s">
        <v>38</v>
      </c>
      <c r="F2018" s="362">
        <v>43707</v>
      </c>
      <c r="G2018" s="363" t="s">
        <v>8938</v>
      </c>
      <c r="H2018" s="363" t="s">
        <v>10928</v>
      </c>
      <c r="I2018" s="364">
        <v>0.27745997999999999</v>
      </c>
      <c r="J2018" s="364">
        <v>1</v>
      </c>
      <c r="K2018" s="363" t="s">
        <v>438</v>
      </c>
      <c r="L2018" s="292">
        <v>211.41</v>
      </c>
      <c r="M2018" s="293" t="s">
        <v>8549</v>
      </c>
      <c r="N2018" s="293" t="s">
        <v>8550</v>
      </c>
      <c r="O2018" s="294" t="s">
        <v>450</v>
      </c>
      <c r="P2018" s="295">
        <v>1.8352628</v>
      </c>
      <c r="Q2018" s="295" t="s">
        <v>408</v>
      </c>
      <c r="R2018" s="296">
        <v>0</v>
      </c>
      <c r="S2018" s="365">
        <v>1.2846624246899527E-3</v>
      </c>
      <c r="T2018" s="365">
        <v>1.9581730986449335E-3</v>
      </c>
      <c r="U2018" s="365">
        <v>0.65605151331051692</v>
      </c>
      <c r="V2018" s="366"/>
      <c r="W2018" s="295"/>
      <c r="X2018" s="295"/>
      <c r="Y2018" s="295"/>
      <c r="Z2018" s="313"/>
      <c r="AA2018" s="313"/>
      <c r="AB2018" s="301"/>
      <c r="AC2018" s="295"/>
    </row>
    <row r="2019" spans="1:29" ht="15">
      <c r="A2019" s="247" t="s">
        <v>176</v>
      </c>
      <c r="B2019" s="287" t="s">
        <v>11762</v>
      </c>
      <c r="C2019" s="287" t="s">
        <v>6399</v>
      </c>
      <c r="D2019" s="305">
        <v>26</v>
      </c>
      <c r="E2019" s="287" t="s">
        <v>38</v>
      </c>
      <c r="F2019" s="362">
        <v>43707</v>
      </c>
      <c r="G2019" s="363" t="s">
        <v>8938</v>
      </c>
      <c r="H2019" s="363" t="s">
        <v>1627</v>
      </c>
      <c r="I2019" s="364">
        <v>0.31451620000000002</v>
      </c>
      <c r="J2019" s="364">
        <v>2</v>
      </c>
      <c r="K2019" s="363" t="s">
        <v>438</v>
      </c>
      <c r="L2019" s="292">
        <v>197.99</v>
      </c>
      <c r="M2019" s="293" t="s">
        <v>1628</v>
      </c>
      <c r="N2019" s="293" t="s">
        <v>1629</v>
      </c>
      <c r="O2019" s="294" t="s">
        <v>450</v>
      </c>
      <c r="P2019" s="295">
        <v>7.4922680000000001</v>
      </c>
      <c r="Q2019" s="295" t="s">
        <v>399</v>
      </c>
      <c r="R2019" s="296">
        <v>0</v>
      </c>
      <c r="S2019" s="365">
        <v>3.8800466667637539E-3</v>
      </c>
      <c r="T2019" s="365">
        <v>1.8302552021560677E-3</v>
      </c>
      <c r="U2019" s="365">
        <v>2.1199484433607956</v>
      </c>
      <c r="V2019" s="366"/>
      <c r="W2019" s="295"/>
      <c r="X2019" s="295"/>
      <c r="Y2019" s="295"/>
      <c r="Z2019" s="313"/>
      <c r="AA2019" s="313"/>
      <c r="AB2019" s="301"/>
      <c r="AC2019" s="295"/>
    </row>
    <row r="2020" spans="1:29" ht="15">
      <c r="A2020" s="247" t="s">
        <v>176</v>
      </c>
      <c r="B2020" s="287" t="s">
        <v>11763</v>
      </c>
      <c r="C2020" s="287" t="s">
        <v>6401</v>
      </c>
      <c r="D2020" s="305">
        <v>27</v>
      </c>
      <c r="E2020" s="287" t="s">
        <v>38</v>
      </c>
      <c r="F2020" s="362">
        <v>43707</v>
      </c>
      <c r="G2020" s="363" t="s">
        <v>8938</v>
      </c>
      <c r="H2020" s="363" t="s">
        <v>1155</v>
      </c>
      <c r="I2020" s="364">
        <v>0.77557682999999999</v>
      </c>
      <c r="J2020" s="364">
        <v>2</v>
      </c>
      <c r="K2020" s="363" t="s">
        <v>438</v>
      </c>
      <c r="L2020" s="292">
        <v>397.62</v>
      </c>
      <c r="M2020" s="293" t="s">
        <v>1156</v>
      </c>
      <c r="N2020" s="293" t="s">
        <v>1157</v>
      </c>
      <c r="O2020" s="294" t="s">
        <v>450</v>
      </c>
      <c r="P2020" s="295">
        <v>17.974126999999999</v>
      </c>
      <c r="Q2020" s="295" t="s">
        <v>404</v>
      </c>
      <c r="R2020" s="296">
        <v>0</v>
      </c>
      <c r="S2020" s="365">
        <v>3.9696753080117647E-4</v>
      </c>
      <c r="T2020" s="365">
        <v>6.2024552791998134E-4</v>
      </c>
      <c r="U2020" s="365">
        <v>0.64001675615852205</v>
      </c>
      <c r="V2020" s="366"/>
      <c r="W2020" s="295"/>
      <c r="X2020" s="295"/>
      <c r="Y2020" s="295"/>
      <c r="Z2020" s="313"/>
      <c r="AA2020" s="313"/>
      <c r="AB2020" s="301"/>
      <c r="AC2020" s="295"/>
    </row>
    <row r="2021" spans="1:29" ht="15">
      <c r="A2021" s="247" t="s">
        <v>176</v>
      </c>
      <c r="B2021" s="287" t="s">
        <v>11764</v>
      </c>
      <c r="C2021" s="287" t="s">
        <v>6403</v>
      </c>
      <c r="D2021" s="305">
        <v>28</v>
      </c>
      <c r="E2021" s="287" t="s">
        <v>38</v>
      </c>
      <c r="F2021" s="362">
        <v>43707</v>
      </c>
      <c r="G2021" s="363" t="s">
        <v>8938</v>
      </c>
      <c r="H2021" s="363" t="s">
        <v>2197</v>
      </c>
      <c r="I2021" s="364">
        <v>0.26953875999999999</v>
      </c>
      <c r="J2021" s="364">
        <v>6</v>
      </c>
      <c r="K2021" s="363" t="s">
        <v>438</v>
      </c>
      <c r="L2021" s="292">
        <v>162.87</v>
      </c>
      <c r="M2021" s="293" t="s">
        <v>2198</v>
      </c>
      <c r="N2021" s="293" t="s">
        <v>2199</v>
      </c>
      <c r="O2021" s="294" t="s">
        <v>450</v>
      </c>
      <c r="P2021" s="295">
        <v>2.7311683000000002</v>
      </c>
      <c r="Q2021" s="295" t="s">
        <v>395</v>
      </c>
      <c r="R2021" s="296">
        <v>0</v>
      </c>
      <c r="S2021" s="365">
        <v>5.9240014857229475E-4</v>
      </c>
      <c r="T2021" s="365">
        <v>8.3367028105889296E-4</v>
      </c>
      <c r="U2021" s="365">
        <v>0.71059285910954262</v>
      </c>
      <c r="V2021" s="366"/>
      <c r="W2021" s="295"/>
      <c r="X2021" s="295"/>
      <c r="Y2021" s="295"/>
      <c r="Z2021" s="313"/>
      <c r="AA2021" s="313"/>
      <c r="AB2021" s="301"/>
      <c r="AC2021" s="295"/>
    </row>
    <row r="2022" spans="1:29" ht="15">
      <c r="A2022" s="247" t="s">
        <v>176</v>
      </c>
      <c r="B2022" s="287" t="s">
        <v>11765</v>
      </c>
      <c r="C2022" s="287" t="s">
        <v>6406</v>
      </c>
      <c r="D2022" s="305">
        <v>29</v>
      </c>
      <c r="E2022" s="287" t="s">
        <v>38</v>
      </c>
      <c r="F2022" s="362">
        <v>43707</v>
      </c>
      <c r="G2022" s="363" t="s">
        <v>8938</v>
      </c>
      <c r="H2022" s="363" t="s">
        <v>1937</v>
      </c>
      <c r="I2022" s="364">
        <v>0.29889666999999998</v>
      </c>
      <c r="J2022" s="364">
        <v>2</v>
      </c>
      <c r="K2022" s="363" t="s">
        <v>438</v>
      </c>
      <c r="L2022" s="292">
        <v>217.97</v>
      </c>
      <c r="M2022" s="293" t="s">
        <v>1938</v>
      </c>
      <c r="N2022" s="293" t="s">
        <v>1939</v>
      </c>
      <c r="O2022" s="294" t="s">
        <v>450</v>
      </c>
      <c r="P2022" s="295">
        <v>3.4405828000000001</v>
      </c>
      <c r="Q2022" s="295" t="s">
        <v>399</v>
      </c>
      <c r="R2022" s="296">
        <v>0</v>
      </c>
      <c r="S2022" s="365">
        <v>4.8550266559024427E-3</v>
      </c>
      <c r="T2022" s="365">
        <v>6.9394292429629705E-3</v>
      </c>
      <c r="U2022" s="365">
        <v>0.69962910290147473</v>
      </c>
      <c r="V2022" s="366"/>
      <c r="W2022" s="295"/>
      <c r="X2022" s="295"/>
      <c r="Y2022" s="295"/>
      <c r="Z2022" s="313"/>
      <c r="AA2022" s="313"/>
      <c r="AB2022" s="301"/>
      <c r="AC2022" s="295"/>
    </row>
    <row r="2023" spans="1:29" ht="15">
      <c r="A2023" s="247" t="s">
        <v>176</v>
      </c>
      <c r="B2023" s="287" t="s">
        <v>11766</v>
      </c>
      <c r="C2023" s="287" t="s">
        <v>6408</v>
      </c>
      <c r="D2023" s="305">
        <v>30</v>
      </c>
      <c r="E2023" s="287" t="s">
        <v>38</v>
      </c>
      <c r="F2023" s="362">
        <v>43707</v>
      </c>
      <c r="G2023" s="363" t="s">
        <v>8938</v>
      </c>
      <c r="H2023" s="363" t="s">
        <v>656</v>
      </c>
      <c r="I2023" s="364">
        <v>0.29478490000000002</v>
      </c>
      <c r="J2023" s="364">
        <v>2</v>
      </c>
      <c r="K2023" s="363" t="s">
        <v>438</v>
      </c>
      <c r="L2023" s="292">
        <v>656.79</v>
      </c>
      <c r="M2023" s="293" t="s">
        <v>411</v>
      </c>
      <c r="N2023" s="293" t="s">
        <v>657</v>
      </c>
      <c r="O2023" s="294" t="s">
        <v>450</v>
      </c>
      <c r="P2023" s="295">
        <v>-13.209123</v>
      </c>
      <c r="Q2023" s="295" t="s">
        <v>408</v>
      </c>
      <c r="R2023" s="296">
        <v>0</v>
      </c>
      <c r="S2023" s="365">
        <v>1.0392546813726986E-3</v>
      </c>
      <c r="T2023" s="365">
        <v>6.7505448575105984E-4</v>
      </c>
      <c r="U2023" s="365">
        <v>1.5395122961318193</v>
      </c>
      <c r="V2023" s="366"/>
      <c r="W2023" s="295"/>
      <c r="X2023" s="295"/>
      <c r="Y2023" s="295"/>
      <c r="Z2023" s="313"/>
      <c r="AA2023" s="313"/>
      <c r="AB2023" s="301"/>
      <c r="AC2023" s="295"/>
    </row>
    <row r="2024" spans="1:29" ht="15">
      <c r="A2024" s="247" t="s">
        <v>176</v>
      </c>
      <c r="B2024" s="287" t="s">
        <v>11767</v>
      </c>
      <c r="C2024" s="287" t="s">
        <v>6410</v>
      </c>
      <c r="D2024" s="305">
        <v>31</v>
      </c>
      <c r="E2024" s="287" t="s">
        <v>38</v>
      </c>
      <c r="F2024" s="362">
        <v>43707</v>
      </c>
      <c r="G2024" s="363" t="s">
        <v>8938</v>
      </c>
      <c r="H2024" s="363" t="s">
        <v>4992</v>
      </c>
      <c r="I2024" s="364">
        <v>0.29292620000000003</v>
      </c>
      <c r="J2024" s="364">
        <v>4</v>
      </c>
      <c r="K2024" s="363" t="s">
        <v>438</v>
      </c>
      <c r="L2024" s="292">
        <v>180.91</v>
      </c>
      <c r="M2024" s="293" t="s">
        <v>4993</v>
      </c>
      <c r="N2024" s="293" t="s">
        <v>4994</v>
      </c>
      <c r="O2024" s="294" t="s">
        <v>450</v>
      </c>
      <c r="P2024" s="295">
        <v>9.0081930000000003</v>
      </c>
      <c r="Q2024" s="295" t="s">
        <v>447</v>
      </c>
      <c r="R2024" s="296">
        <v>0</v>
      </c>
      <c r="S2024" s="365">
        <v>9.316375698395741E-4</v>
      </c>
      <c r="T2024" s="365">
        <v>1.2228117943895648E-3</v>
      </c>
      <c r="U2024" s="365">
        <v>0.76188140653701597</v>
      </c>
      <c r="V2024" s="366"/>
      <c r="W2024" s="295"/>
      <c r="X2024" s="295"/>
      <c r="Y2024" s="295"/>
      <c r="Z2024" s="313"/>
      <c r="AA2024" s="313"/>
      <c r="AB2024" s="301"/>
      <c r="AC2024" s="295"/>
    </row>
    <row r="2025" spans="1:29" ht="15">
      <c r="A2025" s="247" t="s">
        <v>176</v>
      </c>
      <c r="B2025" s="287" t="s">
        <v>11768</v>
      </c>
      <c r="C2025" s="287" t="s">
        <v>6413</v>
      </c>
      <c r="D2025" s="305">
        <v>32</v>
      </c>
      <c r="E2025" s="287" t="s">
        <v>38</v>
      </c>
      <c r="F2025" s="362">
        <v>43707</v>
      </c>
      <c r="G2025" s="363" t="s">
        <v>8938</v>
      </c>
      <c r="H2025" s="363" t="s">
        <v>1818</v>
      </c>
      <c r="I2025" s="364">
        <v>0.42302596999999997</v>
      </c>
      <c r="J2025" s="364">
        <v>5</v>
      </c>
      <c r="K2025" s="363" t="s">
        <v>438</v>
      </c>
      <c r="L2025" s="292">
        <v>120.23</v>
      </c>
      <c r="M2025" s="293" t="s">
        <v>1819</v>
      </c>
      <c r="N2025" s="293" t="s">
        <v>1820</v>
      </c>
      <c r="O2025" s="294" t="s">
        <v>450</v>
      </c>
      <c r="P2025" s="295">
        <v>1.8553018999999999</v>
      </c>
      <c r="Q2025" s="295" t="s">
        <v>399</v>
      </c>
      <c r="R2025" s="296">
        <v>0</v>
      </c>
      <c r="S2025" s="365">
        <v>4.8416048569827862E-3</v>
      </c>
      <c r="T2025" s="365">
        <v>1.2459150788082423E-2</v>
      </c>
      <c r="U2025" s="365">
        <v>0.38859830331405382</v>
      </c>
      <c r="V2025" s="366"/>
      <c r="W2025" s="295"/>
      <c r="X2025" s="295"/>
      <c r="Y2025" s="295"/>
      <c r="Z2025" s="313"/>
      <c r="AA2025" s="313"/>
      <c r="AB2025" s="301"/>
      <c r="AC2025" s="295"/>
    </row>
    <row r="2026" spans="1:29" ht="15">
      <c r="A2026" s="247" t="s">
        <v>176</v>
      </c>
      <c r="B2026" s="287" t="s">
        <v>11769</v>
      </c>
      <c r="C2026" s="287" t="s">
        <v>6415</v>
      </c>
      <c r="D2026" s="305">
        <v>33</v>
      </c>
      <c r="E2026" s="287" t="s">
        <v>38</v>
      </c>
      <c r="F2026" s="362">
        <v>43707</v>
      </c>
      <c r="G2026" s="363" t="s">
        <v>8938</v>
      </c>
      <c r="H2026" s="363" t="s">
        <v>986</v>
      </c>
      <c r="I2026" s="364">
        <v>0.58094440000000003</v>
      </c>
      <c r="J2026" s="364">
        <v>3</v>
      </c>
      <c r="K2026" s="363" t="s">
        <v>438</v>
      </c>
      <c r="L2026" s="292">
        <v>262.43</v>
      </c>
      <c r="M2026" s="293" t="s">
        <v>987</v>
      </c>
      <c r="N2026" s="293" t="s">
        <v>988</v>
      </c>
      <c r="O2026" s="294" t="s">
        <v>450</v>
      </c>
      <c r="P2026" s="295">
        <v>6.9353223000000002</v>
      </c>
      <c r="Q2026" s="295" t="s">
        <v>484</v>
      </c>
      <c r="R2026" s="296">
        <v>0</v>
      </c>
      <c r="S2026" s="365">
        <v>6.9302388881267924E-4</v>
      </c>
      <c r="T2026" s="365">
        <v>1.2504931858677371E-3</v>
      </c>
      <c r="U2026" s="365">
        <v>0.55420045198549317</v>
      </c>
      <c r="V2026" s="366"/>
      <c r="W2026" s="295"/>
      <c r="X2026" s="295"/>
      <c r="Y2026" s="295"/>
      <c r="Z2026" s="313"/>
      <c r="AA2026" s="313"/>
      <c r="AB2026" s="301"/>
      <c r="AC2026" s="295"/>
    </row>
    <row r="2027" spans="1:29" ht="15">
      <c r="A2027" s="247" t="s">
        <v>11770</v>
      </c>
      <c r="B2027" s="287" t="s">
        <v>11771</v>
      </c>
      <c r="C2027" s="287" t="s">
        <v>6417</v>
      </c>
      <c r="D2027" s="305">
        <v>34</v>
      </c>
      <c r="E2027" s="287" t="s">
        <v>38</v>
      </c>
      <c r="F2027" s="362">
        <v>43707</v>
      </c>
      <c r="G2027" s="363" t="s">
        <v>8938</v>
      </c>
      <c r="H2027" s="363" t="s">
        <v>3564</v>
      </c>
      <c r="I2027" s="364">
        <v>0.28369129999999998</v>
      </c>
      <c r="J2027" s="364">
        <v>1</v>
      </c>
      <c r="K2027" s="363" t="s">
        <v>438</v>
      </c>
      <c r="L2027" s="292">
        <v>58.26</v>
      </c>
      <c r="M2027" s="293" t="s">
        <v>3565</v>
      </c>
      <c r="N2027" s="293" t="s">
        <v>3566</v>
      </c>
      <c r="O2027" s="294" t="s">
        <v>450</v>
      </c>
      <c r="P2027" s="295">
        <v>3.6654710000000001</v>
      </c>
      <c r="Q2027" s="295" t="s">
        <v>408</v>
      </c>
      <c r="R2027" s="296">
        <v>0</v>
      </c>
      <c r="S2027" s="365">
        <v>9.7516215938928043E-4</v>
      </c>
      <c r="T2027" s="365">
        <v>2.541780433576881E-3</v>
      </c>
      <c r="U2027" s="365">
        <v>0.3836531851875965</v>
      </c>
      <c r="V2027" s="366"/>
      <c r="W2027" s="295"/>
      <c r="X2027" s="295"/>
      <c r="Y2027" s="295"/>
      <c r="Z2027" s="313"/>
      <c r="AA2027" s="313"/>
      <c r="AB2027" s="301"/>
      <c r="AC2027" s="295"/>
    </row>
    <row r="2028" spans="1:29" ht="15">
      <c r="A2028" s="247" t="s">
        <v>176</v>
      </c>
      <c r="B2028" s="287" t="s">
        <v>11772</v>
      </c>
      <c r="C2028" s="287" t="s">
        <v>6419</v>
      </c>
      <c r="D2028" s="305">
        <v>35</v>
      </c>
      <c r="E2028" s="287" t="s">
        <v>38</v>
      </c>
      <c r="F2028" s="362">
        <v>43707</v>
      </c>
      <c r="G2028" s="363" t="s">
        <v>8938</v>
      </c>
      <c r="H2028" s="363" t="s">
        <v>2222</v>
      </c>
      <c r="I2028" s="364">
        <v>0.77156219999999998</v>
      </c>
      <c r="J2028" s="364">
        <v>4</v>
      </c>
      <c r="K2028" s="363" t="s">
        <v>438</v>
      </c>
      <c r="L2028" s="292">
        <v>96.56</v>
      </c>
      <c r="M2028" s="293" t="s">
        <v>2223</v>
      </c>
      <c r="N2028" s="293" t="s">
        <v>2224</v>
      </c>
      <c r="O2028" s="294" t="s">
        <v>450</v>
      </c>
      <c r="P2028" s="295">
        <v>1.9748569</v>
      </c>
      <c r="Q2028" s="295" t="s">
        <v>404</v>
      </c>
      <c r="R2028" s="296">
        <v>0</v>
      </c>
      <c r="S2028" s="365">
        <v>1.966315872443925E-3</v>
      </c>
      <c r="T2028" s="365">
        <v>4.8562105938251511E-3</v>
      </c>
      <c r="U2028" s="365">
        <v>0.4049074549905573</v>
      </c>
      <c r="V2028" s="366"/>
      <c r="W2028" s="295"/>
      <c r="X2028" s="295"/>
      <c r="Y2028" s="295"/>
      <c r="Z2028" s="313"/>
      <c r="AA2028" s="313"/>
      <c r="AB2028" s="301"/>
      <c r="AC2028" s="295"/>
    </row>
    <row r="2029" spans="1:29" ht="15">
      <c r="A2029" s="247" t="s">
        <v>176</v>
      </c>
      <c r="B2029" s="287" t="s">
        <v>11773</v>
      </c>
      <c r="C2029" s="287" t="s">
        <v>6421</v>
      </c>
      <c r="D2029" s="305">
        <v>36</v>
      </c>
      <c r="E2029" s="287" t="s">
        <v>38</v>
      </c>
      <c r="F2029" s="362">
        <v>43707</v>
      </c>
      <c r="G2029" s="363" t="s">
        <v>8938</v>
      </c>
      <c r="H2029" s="363" t="s">
        <v>1469</v>
      </c>
      <c r="I2029" s="364">
        <v>0.29978453999999999</v>
      </c>
      <c r="J2029" s="364">
        <v>5</v>
      </c>
      <c r="K2029" s="363" t="s">
        <v>438</v>
      </c>
      <c r="L2029" s="292">
        <v>141.81</v>
      </c>
      <c r="M2029" s="293" t="s">
        <v>1470</v>
      </c>
      <c r="N2029" s="293" t="s">
        <v>1471</v>
      </c>
      <c r="O2029" s="294" t="s">
        <v>450</v>
      </c>
      <c r="P2029" s="295">
        <v>6.8168163000000002</v>
      </c>
      <c r="Q2029" s="295" t="s">
        <v>447</v>
      </c>
      <c r="R2029" s="296">
        <v>0</v>
      </c>
      <c r="S2029" s="365">
        <v>4.2942779672362373E-4</v>
      </c>
      <c r="T2029" s="365">
        <v>8.5708729104734495E-4</v>
      </c>
      <c r="U2029" s="365">
        <v>0.50103157660740816</v>
      </c>
      <c r="V2029" s="366"/>
      <c r="W2029" s="295"/>
      <c r="X2029" s="295"/>
      <c r="Y2029" s="295"/>
      <c r="Z2029" s="313"/>
      <c r="AA2029" s="313"/>
      <c r="AB2029" s="301"/>
      <c r="AC2029" s="295"/>
    </row>
    <row r="2030" spans="1:29" ht="15">
      <c r="A2030" s="247" t="s">
        <v>11774</v>
      </c>
      <c r="B2030" s="287" t="s">
        <v>11775</v>
      </c>
      <c r="C2030" s="287" t="s">
        <v>6423</v>
      </c>
      <c r="D2030" s="305">
        <v>37</v>
      </c>
      <c r="E2030" s="287" t="s">
        <v>38</v>
      </c>
      <c r="F2030" s="362">
        <v>43707</v>
      </c>
      <c r="G2030" s="363" t="s">
        <v>8938</v>
      </c>
      <c r="H2030" s="363" t="s">
        <v>1841</v>
      </c>
      <c r="I2030" s="364">
        <v>0.37307525000000002</v>
      </c>
      <c r="J2030" s="364">
        <v>1</v>
      </c>
      <c r="K2030" s="363" t="s">
        <v>438</v>
      </c>
      <c r="L2030" s="292">
        <v>363.92</v>
      </c>
      <c r="M2030" s="293" t="s">
        <v>1842</v>
      </c>
      <c r="N2030" s="293" t="s">
        <v>1843</v>
      </c>
      <c r="O2030" s="294" t="s">
        <v>450</v>
      </c>
      <c r="P2030" s="295">
        <v>7.1172120000000003</v>
      </c>
      <c r="Q2030" s="295" t="s">
        <v>447</v>
      </c>
      <c r="R2030" s="296">
        <v>0</v>
      </c>
      <c r="S2030" s="365">
        <v>2.0127246719193833E-4</v>
      </c>
      <c r="T2030" s="365">
        <v>6.9944133536526396E-4</v>
      </c>
      <c r="U2030" s="365">
        <v>0.28776175644070184</v>
      </c>
      <c r="V2030" s="366"/>
      <c r="W2030" s="295"/>
      <c r="X2030" s="295"/>
      <c r="Y2030" s="295"/>
      <c r="Z2030" s="313"/>
      <c r="AA2030" s="313"/>
      <c r="AB2030" s="301"/>
      <c r="AC2030" s="295"/>
    </row>
    <row r="2031" spans="1:29" ht="15">
      <c r="A2031" s="247" t="s">
        <v>176</v>
      </c>
      <c r="B2031" s="287" t="s">
        <v>11776</v>
      </c>
      <c r="C2031" s="287" t="s">
        <v>6425</v>
      </c>
      <c r="D2031" s="305">
        <v>38</v>
      </c>
      <c r="E2031" s="287" t="s">
        <v>38</v>
      </c>
      <c r="F2031" s="362">
        <v>43707</v>
      </c>
      <c r="G2031" s="363" t="s">
        <v>8938</v>
      </c>
      <c r="H2031" s="363" t="s">
        <v>3929</v>
      </c>
      <c r="I2031" s="364">
        <v>0.39715874000000001</v>
      </c>
      <c r="J2031" s="364">
        <v>3</v>
      </c>
      <c r="K2031" s="363" t="s">
        <v>438</v>
      </c>
      <c r="L2031" s="292">
        <v>134.22</v>
      </c>
      <c r="M2031" s="293" t="s">
        <v>3930</v>
      </c>
      <c r="N2031" s="293" t="s">
        <v>3931</v>
      </c>
      <c r="O2031" s="294" t="s">
        <v>450</v>
      </c>
      <c r="P2031" s="295">
        <v>-1.1052191</v>
      </c>
      <c r="Q2031" s="295" t="s">
        <v>404</v>
      </c>
      <c r="R2031" s="296">
        <v>0</v>
      </c>
      <c r="S2031" s="365">
        <v>4.4320889086527885E-4</v>
      </c>
      <c r="T2031" s="365">
        <v>8.7851999739150643E-4</v>
      </c>
      <c r="U2031" s="365">
        <v>0.5044949371457117</v>
      </c>
      <c r="V2031" s="366"/>
      <c r="W2031" s="295"/>
      <c r="X2031" s="295"/>
      <c r="Y2031" s="295"/>
      <c r="Z2031" s="313"/>
      <c r="AA2031" s="313"/>
      <c r="AB2031" s="301"/>
      <c r="AC2031" s="295"/>
    </row>
    <row r="2032" spans="1:29" ht="15">
      <c r="A2032" s="247" t="s">
        <v>11777</v>
      </c>
      <c r="B2032" s="287" t="s">
        <v>11778</v>
      </c>
      <c r="C2032" s="287" t="s">
        <v>6427</v>
      </c>
      <c r="D2032" s="305">
        <v>39</v>
      </c>
      <c r="E2032" s="287" t="s">
        <v>38</v>
      </c>
      <c r="F2032" s="362">
        <v>43707</v>
      </c>
      <c r="G2032" s="363" t="s">
        <v>8938</v>
      </c>
      <c r="H2032" s="363" t="s">
        <v>1484</v>
      </c>
      <c r="I2032" s="364">
        <v>0.38697146999999998</v>
      </c>
      <c r="J2032" s="364">
        <v>1</v>
      </c>
      <c r="K2032" s="363" t="s">
        <v>438</v>
      </c>
      <c r="L2032" s="292">
        <v>538.32000000000005</v>
      </c>
      <c r="M2032" s="293" t="s">
        <v>1485</v>
      </c>
      <c r="N2032" s="293" t="s">
        <v>1486</v>
      </c>
      <c r="O2032" s="294" t="s">
        <v>450</v>
      </c>
      <c r="P2032" s="295">
        <v>10.893212999999999</v>
      </c>
      <c r="Q2032" s="295" t="s">
        <v>408</v>
      </c>
      <c r="R2032" s="296">
        <v>0</v>
      </c>
      <c r="S2032" s="365">
        <v>2.4168059079503774E-3</v>
      </c>
      <c r="T2032" s="365">
        <v>1.080307013726459E-3</v>
      </c>
      <c r="U2032" s="365">
        <v>2.2371472898373028</v>
      </c>
      <c r="V2032" s="366"/>
      <c r="W2032" s="295"/>
      <c r="X2032" s="295"/>
      <c r="Y2032" s="295"/>
      <c r="Z2032" s="313"/>
      <c r="AA2032" s="313"/>
      <c r="AB2032" s="301"/>
      <c r="AC2032" s="295"/>
    </row>
    <row r="2033" spans="1:29" ht="15">
      <c r="A2033" s="247" t="s">
        <v>176</v>
      </c>
      <c r="B2033" s="287" t="s">
        <v>9728</v>
      </c>
      <c r="C2033" s="287" t="s">
        <v>6429</v>
      </c>
      <c r="D2033" s="305">
        <v>40</v>
      </c>
      <c r="E2033" s="287" t="s">
        <v>38</v>
      </c>
      <c r="F2033" s="362">
        <v>43707</v>
      </c>
      <c r="G2033" s="363" t="s">
        <v>8938</v>
      </c>
      <c r="H2033" s="363" t="s">
        <v>9170</v>
      </c>
      <c r="I2033" s="364">
        <v>0.26572203999999999</v>
      </c>
      <c r="J2033" s="364">
        <v>2</v>
      </c>
      <c r="K2033" s="363" t="s">
        <v>438</v>
      </c>
      <c r="L2033" s="292">
        <v>93.04</v>
      </c>
      <c r="M2033" s="293" t="s">
        <v>8711</v>
      </c>
      <c r="N2033" s="293" t="s">
        <v>9171</v>
      </c>
      <c r="O2033" s="294" t="s">
        <v>450</v>
      </c>
      <c r="P2033" s="295">
        <v>17.031442999999999</v>
      </c>
      <c r="Q2033" s="295" t="s">
        <v>399</v>
      </c>
      <c r="R2033" s="296">
        <v>0</v>
      </c>
      <c r="S2033" s="365">
        <v>1.2092532741384201E-3</v>
      </c>
      <c r="T2033" s="365">
        <v>1.1224568696192683E-3</v>
      </c>
      <c r="U2033" s="365">
        <v>1.0773271622887324</v>
      </c>
      <c r="V2033" s="366"/>
      <c r="W2033" s="295"/>
      <c r="X2033" s="295"/>
      <c r="Y2033" s="295"/>
      <c r="Z2033" s="313"/>
      <c r="AA2033" s="313"/>
      <c r="AB2033" s="301"/>
      <c r="AC2033" s="295"/>
    </row>
    <row r="2034" spans="1:29" ht="15">
      <c r="A2034" s="247" t="s">
        <v>176</v>
      </c>
      <c r="B2034" s="287" t="s">
        <v>11779</v>
      </c>
      <c r="C2034" s="287" t="s">
        <v>6431</v>
      </c>
      <c r="D2034" s="305">
        <v>41</v>
      </c>
      <c r="E2034" s="287" t="s">
        <v>38</v>
      </c>
      <c r="F2034" s="362">
        <v>43707</v>
      </c>
      <c r="G2034" s="363" t="s">
        <v>8938</v>
      </c>
      <c r="H2034" s="363" t="s">
        <v>1499</v>
      </c>
      <c r="I2034" s="364">
        <v>0.34326922999999998</v>
      </c>
      <c r="J2034" s="364">
        <v>7</v>
      </c>
      <c r="K2034" s="363" t="s">
        <v>438</v>
      </c>
      <c r="L2034" s="292">
        <v>237.73</v>
      </c>
      <c r="M2034" s="293" t="s">
        <v>1500</v>
      </c>
      <c r="N2034" s="293" t="s">
        <v>1501</v>
      </c>
      <c r="O2034" s="294" t="s">
        <v>450</v>
      </c>
      <c r="P2034" s="295">
        <v>-31.931281999999999</v>
      </c>
      <c r="Q2034" s="295" t="s">
        <v>408</v>
      </c>
      <c r="R2034" s="296">
        <v>0</v>
      </c>
      <c r="S2034" s="365">
        <v>9.482703289994378E-4</v>
      </c>
      <c r="T2034" s="365">
        <v>7.5733839432100931E-4</v>
      </c>
      <c r="U2034" s="365">
        <v>1.2521091444856804</v>
      </c>
      <c r="V2034" s="366"/>
      <c r="W2034" s="295"/>
      <c r="X2034" s="295"/>
      <c r="Y2034" s="295"/>
      <c r="Z2034" s="313"/>
      <c r="AA2034" s="313"/>
      <c r="AB2034" s="301"/>
      <c r="AC2034" s="295"/>
    </row>
    <row r="2035" spans="1:29" ht="15">
      <c r="A2035" s="247" t="s">
        <v>176</v>
      </c>
      <c r="B2035" s="287" t="s">
        <v>11780</v>
      </c>
      <c r="C2035" s="287" t="s">
        <v>6434</v>
      </c>
      <c r="D2035" s="305">
        <v>42</v>
      </c>
      <c r="E2035" s="287" t="s">
        <v>38</v>
      </c>
      <c r="F2035" s="362">
        <v>43707</v>
      </c>
      <c r="G2035" s="363" t="s">
        <v>8938</v>
      </c>
      <c r="H2035" s="363" t="s">
        <v>1218</v>
      </c>
      <c r="I2035" s="364">
        <v>0.33087443999999999</v>
      </c>
      <c r="J2035" s="364">
        <v>9</v>
      </c>
      <c r="K2035" s="363" t="s">
        <v>438</v>
      </c>
      <c r="L2035" s="292">
        <v>203.85</v>
      </c>
      <c r="M2035" s="293" t="s">
        <v>1219</v>
      </c>
      <c r="N2035" s="293" t="s">
        <v>1220</v>
      </c>
      <c r="O2035" s="294" t="s">
        <v>450</v>
      </c>
      <c r="P2035" s="295">
        <v>-3.4298122000000002</v>
      </c>
      <c r="Q2035" s="295" t="s">
        <v>447</v>
      </c>
      <c r="R2035" s="296">
        <v>0</v>
      </c>
      <c r="S2035" s="365">
        <v>2.5507492114266338E-4</v>
      </c>
      <c r="T2035" s="365">
        <v>8.9040253328378333E-4</v>
      </c>
      <c r="U2035" s="365">
        <v>0.28647146836156578</v>
      </c>
      <c r="V2035" s="366"/>
      <c r="W2035" s="295"/>
      <c r="X2035" s="295"/>
      <c r="Y2035" s="295"/>
      <c r="Z2035" s="313"/>
      <c r="AA2035" s="313"/>
      <c r="AB2035" s="301"/>
      <c r="AC2035" s="295"/>
    </row>
    <row r="2036" spans="1:29" ht="15">
      <c r="A2036" s="247" t="s">
        <v>176</v>
      </c>
      <c r="B2036" s="287" t="s">
        <v>11781</v>
      </c>
      <c r="C2036" s="287" t="s">
        <v>6436</v>
      </c>
      <c r="D2036" s="305">
        <v>43</v>
      </c>
      <c r="E2036" s="287" t="s">
        <v>38</v>
      </c>
      <c r="F2036" s="362">
        <v>43707</v>
      </c>
      <c r="G2036" s="363" t="s">
        <v>8938</v>
      </c>
      <c r="H2036" s="363" t="s">
        <v>1721</v>
      </c>
      <c r="I2036" s="364">
        <v>0.27399456999999999</v>
      </c>
      <c r="J2036" s="364">
        <v>4</v>
      </c>
      <c r="K2036" s="363" t="s">
        <v>438</v>
      </c>
      <c r="L2036" s="292">
        <v>161.54</v>
      </c>
      <c r="M2036" s="293" t="s">
        <v>1722</v>
      </c>
      <c r="N2036" s="293" t="s">
        <v>1723</v>
      </c>
      <c r="O2036" s="294" t="s">
        <v>450</v>
      </c>
      <c r="P2036" s="295">
        <v>6.4724444999999999</v>
      </c>
      <c r="Q2036" s="295" t="s">
        <v>408</v>
      </c>
      <c r="R2036" s="296">
        <v>0</v>
      </c>
      <c r="S2036" s="365">
        <v>6.934364125029648E-4</v>
      </c>
      <c r="T2036" s="365">
        <v>1.0713410671797457E-3</v>
      </c>
      <c r="U2036" s="365">
        <v>0.6472601804842627</v>
      </c>
      <c r="V2036" s="366"/>
      <c r="W2036" s="295"/>
      <c r="X2036" s="295"/>
      <c r="Y2036" s="295"/>
      <c r="Z2036" s="313"/>
      <c r="AA2036" s="313"/>
      <c r="AB2036" s="301"/>
      <c r="AC2036" s="295"/>
    </row>
    <row r="2037" spans="1:29" ht="15">
      <c r="A2037" s="247" t="s">
        <v>11782</v>
      </c>
      <c r="B2037" s="287" t="s">
        <v>11783</v>
      </c>
      <c r="C2037" s="287" t="s">
        <v>6438</v>
      </c>
      <c r="D2037" s="305">
        <v>44</v>
      </c>
      <c r="E2037" s="287" t="s">
        <v>38</v>
      </c>
      <c r="F2037" s="362">
        <v>43707</v>
      </c>
      <c r="G2037" s="363" t="s">
        <v>8938</v>
      </c>
      <c r="H2037" s="363" t="s">
        <v>3571</v>
      </c>
      <c r="I2037" s="364">
        <v>0.26457523999999999</v>
      </c>
      <c r="J2037" s="364">
        <v>1</v>
      </c>
      <c r="K2037" s="363" t="s">
        <v>438</v>
      </c>
      <c r="L2037" s="292">
        <v>95.77</v>
      </c>
      <c r="M2037" s="293" t="s">
        <v>3572</v>
      </c>
      <c r="N2037" s="293" t="s">
        <v>3573</v>
      </c>
      <c r="O2037" s="294" t="s">
        <v>450</v>
      </c>
      <c r="P2037" s="295">
        <v>12.064123</v>
      </c>
      <c r="Q2037" s="295" t="s">
        <v>399</v>
      </c>
      <c r="R2037" s="296">
        <v>0</v>
      </c>
      <c r="S2037" s="365">
        <v>1.0231075490237245E-4</v>
      </c>
      <c r="T2037" s="365">
        <v>1.2365445490571069E-3</v>
      </c>
      <c r="U2037" s="365">
        <v>8.2739238938367987E-2</v>
      </c>
      <c r="V2037" s="366"/>
      <c r="W2037" s="295"/>
      <c r="X2037" s="295"/>
      <c r="Y2037" s="295"/>
      <c r="Z2037" s="313"/>
      <c r="AA2037" s="313"/>
      <c r="AB2037" s="301"/>
      <c r="AC2037" s="295"/>
    </row>
    <row r="2038" spans="1:29" ht="15">
      <c r="A2038" s="247" t="s">
        <v>11784</v>
      </c>
      <c r="B2038" s="287" t="s">
        <v>11785</v>
      </c>
      <c r="C2038" s="287" t="s">
        <v>6440</v>
      </c>
      <c r="D2038" s="305">
        <v>45</v>
      </c>
      <c r="E2038" s="287" t="s">
        <v>38</v>
      </c>
      <c r="F2038" s="362">
        <v>43707</v>
      </c>
      <c r="G2038" s="363" t="s">
        <v>8938</v>
      </c>
      <c r="H2038" s="363" t="s">
        <v>9450</v>
      </c>
      <c r="I2038" s="364">
        <v>0.28712870000000001</v>
      </c>
      <c r="J2038" s="364">
        <v>1</v>
      </c>
      <c r="K2038" s="363" t="s">
        <v>438</v>
      </c>
      <c r="L2038" s="292">
        <v>119.35</v>
      </c>
      <c r="M2038" s="293" t="s">
        <v>8739</v>
      </c>
      <c r="N2038" s="293" t="s">
        <v>9451</v>
      </c>
      <c r="O2038" s="294" t="s">
        <v>450</v>
      </c>
      <c r="P2038" s="295">
        <v>2.0085454</v>
      </c>
      <c r="Q2038" s="295" t="s">
        <v>408</v>
      </c>
      <c r="R2038" s="296">
        <v>0</v>
      </c>
      <c r="S2038" s="365">
        <v>1.1417352849804445E-3</v>
      </c>
      <c r="T2038" s="365">
        <v>1.9176936938122395E-3</v>
      </c>
      <c r="U2038" s="365">
        <v>0.59536895212433816</v>
      </c>
      <c r="V2038" s="366"/>
      <c r="W2038" s="295"/>
      <c r="X2038" s="295"/>
      <c r="Y2038" s="295"/>
      <c r="Z2038" s="313"/>
      <c r="AA2038" s="313"/>
      <c r="AB2038" s="301"/>
      <c r="AC2038" s="295"/>
    </row>
    <row r="2039" spans="1:29" ht="15">
      <c r="A2039" s="247" t="s">
        <v>176</v>
      </c>
      <c r="B2039" s="287" t="s">
        <v>11786</v>
      </c>
      <c r="C2039" s="287" t="s">
        <v>6443</v>
      </c>
      <c r="D2039" s="305">
        <v>46</v>
      </c>
      <c r="E2039" s="287" t="s">
        <v>38</v>
      </c>
      <c r="F2039" s="362">
        <v>43707</v>
      </c>
      <c r="G2039" s="363" t="s">
        <v>8938</v>
      </c>
      <c r="H2039" s="363" t="s">
        <v>763</v>
      </c>
      <c r="I2039" s="364">
        <v>0.46742892000000003</v>
      </c>
      <c r="J2039" s="364">
        <v>9</v>
      </c>
      <c r="K2039" s="363" t="s">
        <v>438</v>
      </c>
      <c r="L2039" s="292">
        <v>104.06</v>
      </c>
      <c r="M2039" s="293" t="s">
        <v>764</v>
      </c>
      <c r="N2039" s="293" t="s">
        <v>765</v>
      </c>
      <c r="O2039" s="294" t="s">
        <v>450</v>
      </c>
      <c r="P2039" s="295">
        <v>-8.8871420000000008</v>
      </c>
      <c r="Q2039" s="295" t="s">
        <v>408</v>
      </c>
      <c r="R2039" s="296">
        <v>0</v>
      </c>
      <c r="S2039" s="365">
        <v>8.7833223907169496E-4</v>
      </c>
      <c r="T2039" s="365">
        <v>1.0854778969941069E-3</v>
      </c>
      <c r="U2039" s="365">
        <v>0.80916639712698224</v>
      </c>
      <c r="V2039" s="366"/>
      <c r="W2039" s="295"/>
      <c r="X2039" s="295"/>
      <c r="Y2039" s="295"/>
      <c r="Z2039" s="313"/>
      <c r="AA2039" s="313"/>
      <c r="AB2039" s="301"/>
      <c r="AC2039" s="295"/>
    </row>
    <row r="2040" spans="1:29" ht="15">
      <c r="A2040" s="247" t="s">
        <v>176</v>
      </c>
      <c r="B2040" s="287" t="s">
        <v>11787</v>
      </c>
      <c r="C2040" s="287" t="s">
        <v>6445</v>
      </c>
      <c r="D2040" s="305">
        <v>47</v>
      </c>
      <c r="E2040" s="287" t="s">
        <v>38</v>
      </c>
      <c r="F2040" s="362">
        <v>43707</v>
      </c>
      <c r="G2040" s="363" t="s">
        <v>8938</v>
      </c>
      <c r="H2040" s="363" t="s">
        <v>5955</v>
      </c>
      <c r="I2040" s="364">
        <v>0.29497063000000001</v>
      </c>
      <c r="J2040" s="364">
        <v>3</v>
      </c>
      <c r="K2040" s="363" t="s">
        <v>438</v>
      </c>
      <c r="L2040" s="292">
        <v>116.78</v>
      </c>
      <c r="M2040" s="293" t="s">
        <v>5956</v>
      </c>
      <c r="N2040" s="293" t="s">
        <v>5957</v>
      </c>
      <c r="O2040" s="294" t="s">
        <v>450</v>
      </c>
      <c r="P2040" s="295">
        <v>3.7859916999999998</v>
      </c>
      <c r="Q2040" s="295" t="s">
        <v>395</v>
      </c>
      <c r="R2040" s="296">
        <v>0</v>
      </c>
      <c r="S2040" s="365">
        <v>9.4470192163575539E-4</v>
      </c>
      <c r="T2040" s="365">
        <v>1.4937730549387158E-3</v>
      </c>
      <c r="U2040" s="365">
        <v>0.63242667185110868</v>
      </c>
      <c r="V2040" s="366"/>
      <c r="W2040" s="295"/>
      <c r="X2040" s="295"/>
      <c r="Y2040" s="295"/>
      <c r="Z2040" s="313"/>
      <c r="AA2040" s="313"/>
      <c r="AB2040" s="301"/>
      <c r="AC2040" s="295"/>
    </row>
    <row r="2041" spans="1:29" ht="15">
      <c r="A2041" s="247" t="s">
        <v>176</v>
      </c>
      <c r="B2041" s="287" t="s">
        <v>11788</v>
      </c>
      <c r="C2041" s="287" t="s">
        <v>6447</v>
      </c>
      <c r="D2041" s="305">
        <v>48</v>
      </c>
      <c r="E2041" s="287" t="s">
        <v>38</v>
      </c>
      <c r="F2041" s="362">
        <v>43707</v>
      </c>
      <c r="G2041" s="363" t="s">
        <v>8938</v>
      </c>
      <c r="H2041" s="363" t="s">
        <v>1733</v>
      </c>
      <c r="I2041" s="364">
        <v>0.26810157000000001</v>
      </c>
      <c r="J2041" s="364">
        <v>2</v>
      </c>
      <c r="K2041" s="363" t="s">
        <v>438</v>
      </c>
      <c r="L2041" s="292">
        <v>126.42</v>
      </c>
      <c r="M2041" s="293" t="s">
        <v>1734</v>
      </c>
      <c r="N2041" s="293" t="s">
        <v>1735</v>
      </c>
      <c r="O2041" s="294" t="s">
        <v>450</v>
      </c>
      <c r="P2041" s="295">
        <v>10.035682</v>
      </c>
      <c r="Q2041" s="295" t="s">
        <v>280</v>
      </c>
      <c r="R2041" s="296">
        <v>0</v>
      </c>
      <c r="S2041" s="365">
        <v>3.3332882540818396E-3</v>
      </c>
      <c r="T2041" s="365">
        <v>2.4940630284429805E-3</v>
      </c>
      <c r="U2041" s="365">
        <v>1.3364891809341239</v>
      </c>
      <c r="V2041" s="366"/>
      <c r="W2041" s="295"/>
      <c r="X2041" s="295"/>
      <c r="Y2041" s="295"/>
      <c r="Z2041" s="313"/>
      <c r="AA2041" s="313"/>
      <c r="AB2041" s="301"/>
      <c r="AC2041" s="295"/>
    </row>
    <row r="2042" spans="1:29" ht="15">
      <c r="A2042" s="247" t="s">
        <v>176</v>
      </c>
      <c r="B2042" s="287" t="s">
        <v>11789</v>
      </c>
      <c r="C2042" s="287" t="s">
        <v>6450</v>
      </c>
      <c r="D2042" s="305">
        <v>49</v>
      </c>
      <c r="E2042" s="287" t="s">
        <v>38</v>
      </c>
      <c r="F2042" s="362">
        <v>43707</v>
      </c>
      <c r="G2042" s="363" t="s">
        <v>8938</v>
      </c>
      <c r="H2042" s="363" t="s">
        <v>784</v>
      </c>
      <c r="I2042" s="364">
        <v>0.3001511</v>
      </c>
      <c r="J2042" s="364">
        <v>3</v>
      </c>
      <c r="K2042" s="363" t="s">
        <v>438</v>
      </c>
      <c r="L2042" s="292">
        <v>194.85</v>
      </c>
      <c r="M2042" s="293" t="s">
        <v>785</v>
      </c>
      <c r="N2042" s="293" t="s">
        <v>786</v>
      </c>
      <c r="O2042" s="294" t="s">
        <v>450</v>
      </c>
      <c r="P2042" s="295">
        <v>2.9590486999999999</v>
      </c>
      <c r="Q2042" s="295" t="s">
        <v>280</v>
      </c>
      <c r="R2042" s="296">
        <v>0</v>
      </c>
      <c r="S2042" s="365">
        <v>2.3171321327399757E-3</v>
      </c>
      <c r="T2042" s="365">
        <v>1.9258566976557445E-3</v>
      </c>
      <c r="U2042" s="365">
        <v>1.2031695481603135</v>
      </c>
      <c r="V2042" s="366"/>
      <c r="W2042" s="295"/>
      <c r="X2042" s="295"/>
      <c r="Y2042" s="295"/>
      <c r="Z2042" s="313"/>
      <c r="AA2042" s="313"/>
      <c r="AB2042" s="301"/>
      <c r="AC2042" s="295"/>
    </row>
    <row r="2043" spans="1:29" ht="15">
      <c r="A2043" s="247" t="s">
        <v>11790</v>
      </c>
      <c r="B2043" s="287" t="s">
        <v>11791</v>
      </c>
      <c r="C2043" s="287" t="s">
        <v>6452</v>
      </c>
      <c r="D2043" s="305">
        <v>50</v>
      </c>
      <c r="E2043" s="287" t="s">
        <v>38</v>
      </c>
      <c r="F2043" s="362">
        <v>43707</v>
      </c>
      <c r="G2043" s="363" t="s">
        <v>8938</v>
      </c>
      <c r="H2043" s="363" t="s">
        <v>7458</v>
      </c>
      <c r="I2043" s="364">
        <v>0.3255924</v>
      </c>
      <c r="J2043" s="364">
        <v>1</v>
      </c>
      <c r="K2043" s="363" t="s">
        <v>438</v>
      </c>
      <c r="L2043" s="292">
        <v>197.97</v>
      </c>
      <c r="M2043" s="293" t="s">
        <v>7459</v>
      </c>
      <c r="N2043" s="293" t="s">
        <v>7460</v>
      </c>
      <c r="O2043" s="294" t="s">
        <v>450</v>
      </c>
      <c r="P2043" s="295">
        <v>1.4086723000000001</v>
      </c>
      <c r="Q2043" s="295" t="s">
        <v>280</v>
      </c>
      <c r="R2043" s="296">
        <v>0</v>
      </c>
      <c r="S2043" s="365">
        <v>1.2485570541845108E-3</v>
      </c>
      <c r="T2043" s="365">
        <v>1.0352834570173956E-3</v>
      </c>
      <c r="U2043" s="365">
        <v>1.2060050276293863</v>
      </c>
      <c r="V2043" s="366"/>
      <c r="W2043" s="295"/>
      <c r="X2043" s="295"/>
      <c r="Y2043" s="295"/>
      <c r="Z2043" s="313"/>
      <c r="AA2043" s="313"/>
      <c r="AB2043" s="301"/>
      <c r="AC2043" s="295"/>
    </row>
    <row r="2044" spans="1:29" ht="15">
      <c r="A2044" s="247" t="s">
        <v>176</v>
      </c>
      <c r="B2044" s="287" t="s">
        <v>11792</v>
      </c>
      <c r="C2044" s="287" t="s">
        <v>6455</v>
      </c>
      <c r="D2044" s="305">
        <v>1</v>
      </c>
      <c r="E2044" s="287" t="s">
        <v>35</v>
      </c>
      <c r="F2044" s="362">
        <v>43707</v>
      </c>
      <c r="G2044" s="363" t="s">
        <v>8950</v>
      </c>
      <c r="H2044" s="363" t="s">
        <v>2253</v>
      </c>
      <c r="I2044" s="364">
        <v>0.35859047999999999</v>
      </c>
      <c r="J2044" s="364">
        <v>3</v>
      </c>
      <c r="K2044" s="363" t="s">
        <v>438</v>
      </c>
      <c r="L2044" s="292">
        <v>225.92</v>
      </c>
      <c r="M2044" s="293" t="s">
        <v>2254</v>
      </c>
      <c r="N2044" s="293" t="s">
        <v>2255</v>
      </c>
      <c r="O2044" s="294" t="s">
        <v>450</v>
      </c>
      <c r="P2044" s="295">
        <v>-1.0294855000000001</v>
      </c>
      <c r="Q2044" s="295" t="s">
        <v>404</v>
      </c>
      <c r="R2044" s="296">
        <v>0</v>
      </c>
      <c r="S2044" s="365">
        <v>2.766897133454098E-3</v>
      </c>
      <c r="T2044" s="365">
        <v>2.0563692866606199E-3</v>
      </c>
      <c r="U2044" s="365">
        <v>1.3455254128733458</v>
      </c>
      <c r="V2044" s="366"/>
      <c r="W2044" s="295"/>
      <c r="X2044" s="295"/>
      <c r="Y2044" s="295"/>
      <c r="Z2044" s="313"/>
      <c r="AA2044" s="313"/>
      <c r="AB2044" s="301"/>
      <c r="AC2044" s="295"/>
    </row>
    <row r="2045" spans="1:29" ht="15">
      <c r="A2045" s="247" t="s">
        <v>176</v>
      </c>
      <c r="B2045" s="287" t="s">
        <v>11793</v>
      </c>
      <c r="C2045" s="287" t="s">
        <v>6457</v>
      </c>
      <c r="D2045" s="305">
        <v>2</v>
      </c>
      <c r="E2045" s="287" t="s">
        <v>35</v>
      </c>
      <c r="F2045" s="362">
        <v>43707</v>
      </c>
      <c r="G2045" s="363" t="s">
        <v>8950</v>
      </c>
      <c r="H2045" s="363" t="s">
        <v>1054</v>
      </c>
      <c r="I2045" s="364">
        <v>0.54365622999999996</v>
      </c>
      <c r="J2045" s="364">
        <v>6</v>
      </c>
      <c r="K2045" s="363" t="s">
        <v>438</v>
      </c>
      <c r="L2045" s="292">
        <v>230.19</v>
      </c>
      <c r="M2045" s="293" t="s">
        <v>1055</v>
      </c>
      <c r="N2045" s="293" t="s">
        <v>1056</v>
      </c>
      <c r="O2045" s="294" t="s">
        <v>450</v>
      </c>
      <c r="P2045" s="295">
        <v>8.7751629999999992</v>
      </c>
      <c r="Q2045" s="295" t="s">
        <v>408</v>
      </c>
      <c r="R2045" s="296">
        <v>0</v>
      </c>
      <c r="S2045" s="365">
        <v>5.3771789901405076E-3</v>
      </c>
      <c r="T2045" s="365">
        <v>4.2401285132844524E-3</v>
      </c>
      <c r="U2045" s="365">
        <v>1.2681641542924091</v>
      </c>
      <c r="V2045" s="366"/>
      <c r="W2045" s="295"/>
      <c r="X2045" s="295"/>
      <c r="Y2045" s="295"/>
      <c r="Z2045" s="313"/>
      <c r="AA2045" s="313"/>
      <c r="AB2045" s="301"/>
      <c r="AC2045" s="295"/>
    </row>
    <row r="2046" spans="1:29" ht="15">
      <c r="A2046" s="247" t="s">
        <v>11794</v>
      </c>
      <c r="B2046" s="287" t="s">
        <v>11795</v>
      </c>
      <c r="C2046" s="287" t="s">
        <v>6460</v>
      </c>
      <c r="D2046" s="305">
        <v>3</v>
      </c>
      <c r="E2046" s="287" t="s">
        <v>35</v>
      </c>
      <c r="F2046" s="362">
        <v>43707</v>
      </c>
      <c r="G2046" s="363" t="s">
        <v>8950</v>
      </c>
      <c r="H2046" s="363" t="s">
        <v>3455</v>
      </c>
      <c r="I2046" s="364">
        <v>0.45458697999999997</v>
      </c>
      <c r="J2046" s="364">
        <v>1</v>
      </c>
      <c r="K2046" s="363" t="s">
        <v>438</v>
      </c>
      <c r="L2046" s="292">
        <v>127.32</v>
      </c>
      <c r="M2046" s="293" t="s">
        <v>3456</v>
      </c>
      <c r="N2046" s="293" t="s">
        <v>3457</v>
      </c>
      <c r="O2046" s="294" t="s">
        <v>450</v>
      </c>
      <c r="P2046" s="295">
        <v>10.925245</v>
      </c>
      <c r="Q2046" s="295" t="s">
        <v>447</v>
      </c>
      <c r="R2046" s="296">
        <v>0</v>
      </c>
      <c r="S2046" s="365">
        <v>2.0078640841150251E-4</v>
      </c>
      <c r="T2046" s="365">
        <v>9.3861681875329419E-4</v>
      </c>
      <c r="U2046" s="365">
        <v>0.21391733495484824</v>
      </c>
      <c r="V2046" s="366"/>
      <c r="W2046" s="295"/>
      <c r="X2046" s="295"/>
      <c r="Y2046" s="295"/>
      <c r="Z2046" s="313"/>
      <c r="AA2046" s="313"/>
      <c r="AB2046" s="301"/>
      <c r="AC2046" s="295"/>
    </row>
    <row r="2047" spans="1:29" ht="15">
      <c r="A2047" s="247" t="s">
        <v>176</v>
      </c>
      <c r="B2047" s="287" t="s">
        <v>11796</v>
      </c>
      <c r="C2047" s="287" t="s">
        <v>6462</v>
      </c>
      <c r="D2047" s="305">
        <v>4</v>
      </c>
      <c r="E2047" s="287" t="s">
        <v>35</v>
      </c>
      <c r="F2047" s="362">
        <v>43707</v>
      </c>
      <c r="G2047" s="363" t="s">
        <v>8950</v>
      </c>
      <c r="H2047" s="363" t="s">
        <v>1272</v>
      </c>
      <c r="I2047" s="364">
        <v>0.43658710000000001</v>
      </c>
      <c r="J2047" s="364">
        <v>7</v>
      </c>
      <c r="K2047" s="363" t="s">
        <v>438</v>
      </c>
      <c r="L2047" s="292">
        <v>1101.69</v>
      </c>
      <c r="M2047" s="293" t="s">
        <v>1273</v>
      </c>
      <c r="N2047" s="293" t="s">
        <v>1274</v>
      </c>
      <c r="O2047" s="294" t="s">
        <v>450</v>
      </c>
      <c r="P2047" s="295">
        <v>-1.9010961</v>
      </c>
      <c r="Q2047" s="295" t="s">
        <v>404</v>
      </c>
      <c r="R2047" s="296">
        <v>0</v>
      </c>
      <c r="S2047" s="365">
        <v>4.8226618702243738E-4</v>
      </c>
      <c r="T2047" s="365">
        <v>1.1063061841433829E-3</v>
      </c>
      <c r="U2047" s="365">
        <v>0.43592469601519757</v>
      </c>
      <c r="V2047" s="366"/>
      <c r="W2047" s="295"/>
      <c r="X2047" s="295"/>
      <c r="Y2047" s="295"/>
      <c r="Z2047" s="313"/>
      <c r="AA2047" s="313"/>
      <c r="AB2047" s="301"/>
      <c r="AC2047" s="295"/>
    </row>
    <row r="2048" spans="1:29" ht="15">
      <c r="A2048" s="247" t="s">
        <v>176</v>
      </c>
      <c r="B2048" s="287" t="s">
        <v>11797</v>
      </c>
      <c r="C2048" s="287" t="s">
        <v>6464</v>
      </c>
      <c r="D2048" s="305">
        <v>5</v>
      </c>
      <c r="E2048" s="287" t="s">
        <v>35</v>
      </c>
      <c r="F2048" s="362">
        <v>43707</v>
      </c>
      <c r="G2048" s="363" t="s">
        <v>8950</v>
      </c>
      <c r="H2048" s="363" t="s">
        <v>2281</v>
      </c>
      <c r="I2048" s="364">
        <v>0.92000959999999998</v>
      </c>
      <c r="J2048" s="364">
        <v>9</v>
      </c>
      <c r="K2048" s="363" t="s">
        <v>438</v>
      </c>
      <c r="L2048" s="292">
        <v>80.41</v>
      </c>
      <c r="M2048" s="293" t="s">
        <v>2282</v>
      </c>
      <c r="N2048" s="293" t="s">
        <v>2283</v>
      </c>
      <c r="O2048" s="294" t="s">
        <v>450</v>
      </c>
      <c r="P2048" s="295">
        <v>12.493002000000001</v>
      </c>
      <c r="Q2048" s="295" t="s">
        <v>404</v>
      </c>
      <c r="R2048" s="296">
        <v>0</v>
      </c>
      <c r="S2048" s="365">
        <v>6.1894079762568198E-4</v>
      </c>
      <c r="T2048" s="365">
        <v>1.1082844334345723E-3</v>
      </c>
      <c r="U2048" s="365">
        <v>0.55846746462691454</v>
      </c>
      <c r="V2048" s="366"/>
      <c r="W2048" s="295"/>
      <c r="X2048" s="295"/>
      <c r="Y2048" s="295"/>
      <c r="Z2048" s="313"/>
      <c r="AA2048" s="313"/>
      <c r="AB2048" s="301"/>
      <c r="AC2048" s="295"/>
    </row>
    <row r="2049" spans="1:29" ht="15">
      <c r="A2049" s="247" t="s">
        <v>176</v>
      </c>
      <c r="B2049" s="287" t="s">
        <v>11798</v>
      </c>
      <c r="C2049" s="287" t="s">
        <v>6467</v>
      </c>
      <c r="D2049" s="305">
        <v>6</v>
      </c>
      <c r="E2049" s="287" t="s">
        <v>35</v>
      </c>
      <c r="F2049" s="362">
        <v>43707</v>
      </c>
      <c r="G2049" s="363" t="s">
        <v>8950</v>
      </c>
      <c r="H2049" s="363" t="s">
        <v>1302</v>
      </c>
      <c r="I2049" s="364">
        <v>0.45578239999999998</v>
      </c>
      <c r="J2049" s="364">
        <v>7</v>
      </c>
      <c r="K2049" s="363" t="s">
        <v>438</v>
      </c>
      <c r="L2049" s="292">
        <v>68.48</v>
      </c>
      <c r="M2049" s="293" t="s">
        <v>1303</v>
      </c>
      <c r="N2049" s="293" t="s">
        <v>1304</v>
      </c>
      <c r="O2049" s="294" t="s">
        <v>450</v>
      </c>
      <c r="P2049" s="295">
        <v>-7.3467729999999998</v>
      </c>
      <c r="Q2049" s="295" t="s">
        <v>484</v>
      </c>
      <c r="R2049" s="296">
        <v>0</v>
      </c>
      <c r="S2049" s="365">
        <v>8.4267992014245663E-5</v>
      </c>
      <c r="T2049" s="365">
        <v>7.9492441110533773E-4</v>
      </c>
      <c r="U2049" s="365">
        <v>0.10600755346923051</v>
      </c>
      <c r="V2049" s="366"/>
      <c r="W2049" s="295"/>
      <c r="X2049" s="295"/>
      <c r="Y2049" s="295"/>
      <c r="Z2049" s="313"/>
      <c r="AA2049" s="313"/>
      <c r="AB2049" s="301"/>
      <c r="AC2049" s="295"/>
    </row>
    <row r="2050" spans="1:29" ht="15">
      <c r="A2050" s="247" t="s">
        <v>11799</v>
      </c>
      <c r="B2050" s="287" t="s">
        <v>11800</v>
      </c>
      <c r="C2050" s="287" t="s">
        <v>6469</v>
      </c>
      <c r="D2050" s="305">
        <v>7</v>
      </c>
      <c r="E2050" s="287" t="s">
        <v>35</v>
      </c>
      <c r="F2050" s="362">
        <v>43707</v>
      </c>
      <c r="G2050" s="363" t="s">
        <v>8950</v>
      </c>
      <c r="H2050" s="363" t="s">
        <v>1079</v>
      </c>
      <c r="I2050" s="364">
        <v>0.31955539999999999</v>
      </c>
      <c r="J2050" s="364">
        <v>1</v>
      </c>
      <c r="K2050" s="363" t="s">
        <v>438</v>
      </c>
      <c r="L2050" s="292">
        <v>409.59</v>
      </c>
      <c r="M2050" s="293" t="s">
        <v>1080</v>
      </c>
      <c r="N2050" s="293" t="s">
        <v>1081</v>
      </c>
      <c r="O2050" s="294" t="s">
        <v>450</v>
      </c>
      <c r="P2050" s="295">
        <v>6.2821030000000002</v>
      </c>
      <c r="Q2050" s="295" t="s">
        <v>280</v>
      </c>
      <c r="R2050" s="296">
        <v>0</v>
      </c>
      <c r="S2050" s="365">
        <v>6.2946429063873858E-3</v>
      </c>
      <c r="T2050" s="365">
        <v>2.8077392742918705E-3</v>
      </c>
      <c r="U2050" s="365">
        <v>2.2418901085375649</v>
      </c>
      <c r="V2050" s="366"/>
      <c r="W2050" s="295"/>
      <c r="X2050" s="295"/>
      <c r="Y2050" s="295"/>
      <c r="Z2050" s="313"/>
      <c r="AA2050" s="313"/>
      <c r="AB2050" s="301"/>
      <c r="AC2050" s="295"/>
    </row>
    <row r="2051" spans="1:29" ht="15">
      <c r="A2051" s="247" t="s">
        <v>176</v>
      </c>
      <c r="B2051" s="287" t="s">
        <v>9841</v>
      </c>
      <c r="C2051" s="287" t="s">
        <v>6471</v>
      </c>
      <c r="D2051" s="305">
        <v>8</v>
      </c>
      <c r="E2051" s="287" t="s">
        <v>35</v>
      </c>
      <c r="F2051" s="362">
        <v>43707</v>
      </c>
      <c r="G2051" s="363" t="s">
        <v>8950</v>
      </c>
      <c r="H2051" s="363" t="s">
        <v>843</v>
      </c>
      <c r="I2051" s="364">
        <v>0.7644261</v>
      </c>
      <c r="J2051" s="364">
        <v>11</v>
      </c>
      <c r="K2051" s="363" t="s">
        <v>438</v>
      </c>
      <c r="L2051" s="292">
        <v>838.42</v>
      </c>
      <c r="M2051" s="293" t="s">
        <v>844</v>
      </c>
      <c r="N2051" s="293" t="s">
        <v>845</v>
      </c>
      <c r="O2051" s="294" t="s">
        <v>450</v>
      </c>
      <c r="P2051" s="295">
        <v>5.3913713000000003</v>
      </c>
      <c r="Q2051" s="295" t="s">
        <v>408</v>
      </c>
      <c r="R2051" s="296">
        <v>0</v>
      </c>
      <c r="S2051" s="365">
        <v>1.7554022372454649E-3</v>
      </c>
      <c r="T2051" s="365">
        <v>8.3166192935473339E-4</v>
      </c>
      <c r="U2051" s="365">
        <v>2.1107161158710723</v>
      </c>
      <c r="V2051" s="366"/>
      <c r="W2051" s="295"/>
      <c r="X2051" s="295"/>
      <c r="Y2051" s="295"/>
      <c r="Z2051" s="313"/>
      <c r="AA2051" s="313"/>
      <c r="AB2051" s="301"/>
      <c r="AC2051" s="295"/>
    </row>
    <row r="2052" spans="1:29" ht="15">
      <c r="A2052" s="247" t="s">
        <v>176</v>
      </c>
      <c r="B2052" s="287" t="s">
        <v>11801</v>
      </c>
      <c r="C2052" s="287" t="s">
        <v>6474</v>
      </c>
      <c r="D2052" s="305">
        <v>9</v>
      </c>
      <c r="E2052" s="287" t="s">
        <v>35</v>
      </c>
      <c r="F2052" s="362">
        <v>43707</v>
      </c>
      <c r="G2052" s="363" t="s">
        <v>8950</v>
      </c>
      <c r="H2052" s="363" t="s">
        <v>2157</v>
      </c>
      <c r="I2052" s="364">
        <v>0.41003883000000002</v>
      </c>
      <c r="J2052" s="364">
        <v>10</v>
      </c>
      <c r="K2052" s="363" t="s">
        <v>438</v>
      </c>
      <c r="L2052" s="292">
        <v>79.78</v>
      </c>
      <c r="M2052" s="293" t="s">
        <v>2158</v>
      </c>
      <c r="N2052" s="293" t="s">
        <v>2159</v>
      </c>
      <c r="O2052" s="294" t="s">
        <v>450</v>
      </c>
      <c r="P2052" s="295">
        <v>5.7529089999999998</v>
      </c>
      <c r="Q2052" s="295" t="s">
        <v>395</v>
      </c>
      <c r="R2052" s="296">
        <v>0</v>
      </c>
      <c r="S2052" s="365">
        <v>5.7744959798476311E-4</v>
      </c>
      <c r="T2052" s="365">
        <v>8.1831953227873234E-4</v>
      </c>
      <c r="U2052" s="365">
        <v>0.70565295731945799</v>
      </c>
      <c r="V2052" s="366"/>
      <c r="W2052" s="295"/>
      <c r="X2052" s="295"/>
      <c r="Y2052" s="295"/>
      <c r="Z2052" s="313"/>
      <c r="AA2052" s="313"/>
      <c r="AB2052" s="301"/>
      <c r="AC2052" s="295"/>
    </row>
    <row r="2053" spans="1:29" ht="15">
      <c r="A2053" s="247" t="s">
        <v>176</v>
      </c>
      <c r="B2053" s="287" t="s">
        <v>11802</v>
      </c>
      <c r="C2053" s="287" t="s">
        <v>6476</v>
      </c>
      <c r="D2053" s="305">
        <v>10</v>
      </c>
      <c r="E2053" s="287" t="s">
        <v>35</v>
      </c>
      <c r="F2053" s="362">
        <v>43707</v>
      </c>
      <c r="G2053" s="363" t="s">
        <v>8950</v>
      </c>
      <c r="H2053" s="363" t="s">
        <v>2870</v>
      </c>
      <c r="I2053" s="364">
        <v>0.46719706</v>
      </c>
      <c r="J2053" s="364">
        <v>5</v>
      </c>
      <c r="K2053" s="363" t="s">
        <v>438</v>
      </c>
      <c r="L2053" s="292">
        <v>112.49</v>
      </c>
      <c r="M2053" s="293" t="s">
        <v>2871</v>
      </c>
      <c r="N2053" s="293" t="s">
        <v>2872</v>
      </c>
      <c r="O2053" s="294" t="s">
        <v>450</v>
      </c>
      <c r="P2053" s="295">
        <v>4.8076033999999996</v>
      </c>
      <c r="Q2053" s="295" t="s">
        <v>408</v>
      </c>
      <c r="R2053" s="296">
        <v>0</v>
      </c>
      <c r="S2053" s="365">
        <v>4.6476305126988783E-6</v>
      </c>
      <c r="T2053" s="365">
        <v>6.9516971405470277E-4</v>
      </c>
      <c r="U2053" s="365">
        <v>6.6856055704595284E-3</v>
      </c>
      <c r="V2053" s="366"/>
      <c r="W2053" s="295"/>
      <c r="X2053" s="295"/>
      <c r="Y2053" s="295"/>
      <c r="Z2053" s="313"/>
      <c r="AA2053" s="313"/>
      <c r="AB2053" s="301"/>
      <c r="AC2053" s="295"/>
    </row>
    <row r="2054" spans="1:29" ht="15">
      <c r="A2054" s="247" t="s">
        <v>176</v>
      </c>
      <c r="B2054" s="287" t="s">
        <v>11803</v>
      </c>
      <c r="C2054" s="287" t="s">
        <v>6478</v>
      </c>
      <c r="D2054" s="305">
        <v>11</v>
      </c>
      <c r="E2054" s="287" t="s">
        <v>35</v>
      </c>
      <c r="F2054" s="362">
        <v>43707</v>
      </c>
      <c r="G2054" s="363" t="s">
        <v>8950</v>
      </c>
      <c r="H2054" s="363" t="s">
        <v>2168</v>
      </c>
      <c r="I2054" s="364">
        <v>0.37231982000000002</v>
      </c>
      <c r="J2054" s="364">
        <v>4</v>
      </c>
      <c r="K2054" s="363" t="s">
        <v>438</v>
      </c>
      <c r="L2054" s="292">
        <v>142.09</v>
      </c>
      <c r="M2054" s="293" t="s">
        <v>2169</v>
      </c>
      <c r="N2054" s="293" t="s">
        <v>2170</v>
      </c>
      <c r="O2054" s="294" t="s">
        <v>450</v>
      </c>
      <c r="P2054" s="295">
        <v>1.1316657000000001</v>
      </c>
      <c r="Q2054" s="295" t="s">
        <v>399</v>
      </c>
      <c r="R2054" s="296">
        <v>0</v>
      </c>
      <c r="S2054" s="365">
        <v>5.4454170215029168E-3</v>
      </c>
      <c r="T2054" s="365">
        <v>3.6116527909029863E-3</v>
      </c>
      <c r="U2054" s="365">
        <v>1.5077354709231205</v>
      </c>
      <c r="V2054" s="366"/>
      <c r="W2054" s="295"/>
      <c r="X2054" s="295"/>
      <c r="Y2054" s="295"/>
      <c r="Z2054" s="313"/>
      <c r="AA2054" s="313"/>
      <c r="AB2054" s="301"/>
      <c r="AC2054" s="295"/>
    </row>
    <row r="2055" spans="1:29" ht="15">
      <c r="A2055" s="247" t="s">
        <v>11804</v>
      </c>
      <c r="B2055" s="287" t="s">
        <v>11805</v>
      </c>
      <c r="C2055" s="287" t="s">
        <v>6481</v>
      </c>
      <c r="D2055" s="305">
        <v>12</v>
      </c>
      <c r="E2055" s="287" t="s">
        <v>35</v>
      </c>
      <c r="F2055" s="362">
        <v>43707</v>
      </c>
      <c r="G2055" s="363" t="s">
        <v>8950</v>
      </c>
      <c r="H2055" s="363" t="s">
        <v>864</v>
      </c>
      <c r="I2055" s="364">
        <v>0.30636287000000001</v>
      </c>
      <c r="J2055" s="364">
        <v>1</v>
      </c>
      <c r="K2055" s="363" t="s">
        <v>438</v>
      </c>
      <c r="L2055" s="292">
        <v>52.15</v>
      </c>
      <c r="M2055" s="293" t="s">
        <v>865</v>
      </c>
      <c r="N2055" s="293" t="s">
        <v>866</v>
      </c>
      <c r="O2055" s="294" t="s">
        <v>450</v>
      </c>
      <c r="P2055" s="295">
        <v>-4.2240561999999997</v>
      </c>
      <c r="Q2055" s="295" t="s">
        <v>408</v>
      </c>
      <c r="R2055" s="296">
        <v>0</v>
      </c>
      <c r="S2055" s="365">
        <v>1.1476667257467796E-4</v>
      </c>
      <c r="T2055" s="365">
        <v>5.1185076093674287E-4</v>
      </c>
      <c r="U2055" s="365">
        <v>0.22421901330114738</v>
      </c>
      <c r="V2055" s="366"/>
      <c r="W2055" s="295"/>
      <c r="X2055" s="295"/>
      <c r="Y2055" s="295"/>
      <c r="Z2055" s="313"/>
      <c r="AA2055" s="313"/>
      <c r="AB2055" s="301"/>
      <c r="AC2055" s="295"/>
    </row>
    <row r="2056" spans="1:29" ht="15">
      <c r="A2056" s="247" t="s">
        <v>176</v>
      </c>
      <c r="B2056" s="287" t="s">
        <v>11806</v>
      </c>
      <c r="C2056" s="287" t="s">
        <v>6483</v>
      </c>
      <c r="D2056" s="305">
        <v>13</v>
      </c>
      <c r="E2056" s="287" t="s">
        <v>35</v>
      </c>
      <c r="F2056" s="362">
        <v>43707</v>
      </c>
      <c r="G2056" s="363" t="s">
        <v>8950</v>
      </c>
      <c r="H2056" s="363" t="s">
        <v>3612</v>
      </c>
      <c r="I2056" s="364">
        <v>0.44889997999999998</v>
      </c>
      <c r="J2056" s="364">
        <v>4</v>
      </c>
      <c r="K2056" s="363" t="s">
        <v>438</v>
      </c>
      <c r="L2056" s="292">
        <v>156.09</v>
      </c>
      <c r="M2056" s="293" t="s">
        <v>398</v>
      </c>
      <c r="N2056" s="293" t="s">
        <v>3613</v>
      </c>
      <c r="O2056" s="294" t="s">
        <v>450</v>
      </c>
      <c r="P2056" s="295">
        <v>16.467690000000001</v>
      </c>
      <c r="Q2056" s="295" t="s">
        <v>399</v>
      </c>
      <c r="R2056" s="296">
        <v>0</v>
      </c>
      <c r="S2056" s="365">
        <v>2.2984793061425713E-3</v>
      </c>
      <c r="T2056" s="365">
        <v>1.4982478146141594E-3</v>
      </c>
      <c r="U2056" s="365">
        <v>1.5341115693430822</v>
      </c>
      <c r="V2056" s="366"/>
      <c r="W2056" s="295"/>
      <c r="X2056" s="295"/>
      <c r="Y2056" s="295"/>
      <c r="Z2056" s="313"/>
      <c r="AA2056" s="313"/>
      <c r="AB2056" s="301"/>
      <c r="AC2056" s="295"/>
    </row>
    <row r="2057" spans="1:29" ht="15">
      <c r="A2057" s="247" t="s">
        <v>176</v>
      </c>
      <c r="B2057" s="287" t="s">
        <v>11807</v>
      </c>
      <c r="C2057" s="287" t="s">
        <v>6485</v>
      </c>
      <c r="D2057" s="305">
        <v>14</v>
      </c>
      <c r="E2057" s="287" t="s">
        <v>35</v>
      </c>
      <c r="F2057" s="362">
        <v>43707</v>
      </c>
      <c r="G2057" s="363" t="s">
        <v>8950</v>
      </c>
      <c r="H2057" s="363" t="s">
        <v>3813</v>
      </c>
      <c r="I2057" s="364">
        <v>0.37101279999999998</v>
      </c>
      <c r="J2057" s="364">
        <v>3</v>
      </c>
      <c r="K2057" s="363" t="s">
        <v>438</v>
      </c>
      <c r="L2057" s="292">
        <v>206.31</v>
      </c>
      <c r="M2057" s="293" t="s">
        <v>3814</v>
      </c>
      <c r="N2057" s="293" t="s">
        <v>3815</v>
      </c>
      <c r="O2057" s="294" t="s">
        <v>450</v>
      </c>
      <c r="P2057" s="295">
        <v>2.2703647999999998</v>
      </c>
      <c r="Q2057" s="295" t="s">
        <v>399</v>
      </c>
      <c r="R2057" s="296">
        <v>0</v>
      </c>
      <c r="S2057" s="365">
        <v>1.8445462734805137E-3</v>
      </c>
      <c r="T2057" s="365">
        <v>2.1673839796874771E-3</v>
      </c>
      <c r="U2057" s="365">
        <v>0.85104729515740241</v>
      </c>
      <c r="V2057" s="366"/>
      <c r="W2057" s="295"/>
      <c r="X2057" s="295"/>
      <c r="Y2057" s="295"/>
      <c r="Z2057" s="313"/>
      <c r="AA2057" s="313"/>
      <c r="AB2057" s="301"/>
      <c r="AC2057" s="295"/>
    </row>
    <row r="2058" spans="1:29" ht="15">
      <c r="A2058" s="247" t="s">
        <v>176</v>
      </c>
      <c r="B2058" s="287" t="s">
        <v>9730</v>
      </c>
      <c r="C2058" s="287" t="s">
        <v>6487</v>
      </c>
      <c r="D2058" s="305">
        <v>15</v>
      </c>
      <c r="E2058" s="287" t="s">
        <v>35</v>
      </c>
      <c r="F2058" s="362">
        <v>43707</v>
      </c>
      <c r="G2058" s="363" t="s">
        <v>8950</v>
      </c>
      <c r="H2058" s="363" t="s">
        <v>1095</v>
      </c>
      <c r="I2058" s="364">
        <v>0.53799209999999997</v>
      </c>
      <c r="J2058" s="364">
        <v>2</v>
      </c>
      <c r="K2058" s="363" t="s">
        <v>438</v>
      </c>
      <c r="L2058" s="292">
        <v>221.84</v>
      </c>
      <c r="M2058" s="293" t="s">
        <v>1096</v>
      </c>
      <c r="N2058" s="293" t="s">
        <v>1097</v>
      </c>
      <c r="O2058" s="294" t="s">
        <v>450</v>
      </c>
      <c r="P2058" s="295">
        <v>4.2236330000000004</v>
      </c>
      <c r="Q2058" s="295" t="s">
        <v>408</v>
      </c>
      <c r="R2058" s="296">
        <v>0</v>
      </c>
      <c r="S2058" s="365">
        <v>2.6498506546759081E-3</v>
      </c>
      <c r="T2058" s="365">
        <v>1.8718010622353273E-3</v>
      </c>
      <c r="U2058" s="365">
        <v>1.4156689554986279</v>
      </c>
      <c r="V2058" s="366"/>
      <c r="W2058" s="295"/>
      <c r="X2058" s="295"/>
      <c r="Y2058" s="295"/>
      <c r="Z2058" s="313"/>
      <c r="AA2058" s="313"/>
      <c r="AB2058" s="301"/>
      <c r="AC2058" s="295"/>
    </row>
    <row r="2059" spans="1:29" ht="15">
      <c r="A2059" s="247" t="s">
        <v>11808</v>
      </c>
      <c r="B2059" s="287" t="s">
        <v>11809</v>
      </c>
      <c r="C2059" s="287" t="s">
        <v>6489</v>
      </c>
      <c r="D2059" s="305">
        <v>16</v>
      </c>
      <c r="E2059" s="287" t="s">
        <v>35</v>
      </c>
      <c r="F2059" s="362">
        <v>43707</v>
      </c>
      <c r="G2059" s="363" t="s">
        <v>8950</v>
      </c>
      <c r="H2059" s="363" t="s">
        <v>3041</v>
      </c>
      <c r="I2059" s="364">
        <v>0.34992230000000002</v>
      </c>
      <c r="J2059" s="364">
        <v>1</v>
      </c>
      <c r="K2059" s="363" t="s">
        <v>438</v>
      </c>
      <c r="L2059" s="292">
        <v>112.84</v>
      </c>
      <c r="M2059" s="293" t="s">
        <v>3042</v>
      </c>
      <c r="N2059" s="293" t="s">
        <v>3043</v>
      </c>
      <c r="O2059" s="294" t="s">
        <v>450</v>
      </c>
      <c r="P2059" s="295">
        <v>6.8358182999999997</v>
      </c>
      <c r="Q2059" s="295" t="s">
        <v>447</v>
      </c>
      <c r="R2059" s="296">
        <v>0</v>
      </c>
      <c r="S2059" s="365">
        <v>4.1403510659675409E-4</v>
      </c>
      <c r="T2059" s="365">
        <v>8.8323570338511286E-4</v>
      </c>
      <c r="U2059" s="365">
        <v>0.46877079924408854</v>
      </c>
      <c r="V2059" s="366"/>
      <c r="W2059" s="295"/>
      <c r="X2059" s="295"/>
      <c r="Y2059" s="295"/>
      <c r="Z2059" s="313"/>
      <c r="AA2059" s="313"/>
      <c r="AB2059" s="301"/>
      <c r="AC2059" s="295"/>
    </row>
    <row r="2060" spans="1:29" ht="15">
      <c r="A2060" s="247" t="s">
        <v>11810</v>
      </c>
      <c r="B2060" s="287" t="s">
        <v>11811</v>
      </c>
      <c r="C2060" s="287" t="s">
        <v>6491</v>
      </c>
      <c r="D2060" s="305">
        <v>17</v>
      </c>
      <c r="E2060" s="287" t="s">
        <v>35</v>
      </c>
      <c r="F2060" s="362">
        <v>43707</v>
      </c>
      <c r="G2060" s="363" t="s">
        <v>8950</v>
      </c>
      <c r="H2060" s="363" t="s">
        <v>1107</v>
      </c>
      <c r="I2060" s="364">
        <v>0.30445027000000002</v>
      </c>
      <c r="J2060" s="364">
        <v>1</v>
      </c>
      <c r="K2060" s="363" t="s">
        <v>438</v>
      </c>
      <c r="L2060" s="292">
        <v>321.26</v>
      </c>
      <c r="M2060" s="293" t="s">
        <v>1108</v>
      </c>
      <c r="N2060" s="293" t="s">
        <v>1109</v>
      </c>
      <c r="O2060" s="294" t="s">
        <v>450</v>
      </c>
      <c r="P2060" s="295">
        <v>6.3000439999999998</v>
      </c>
      <c r="Q2060" s="295" t="s">
        <v>404</v>
      </c>
      <c r="R2060" s="296">
        <v>0</v>
      </c>
      <c r="S2060" s="365">
        <v>1.341372028241102E-4</v>
      </c>
      <c r="T2060" s="365">
        <v>8.7696424033524003E-4</v>
      </c>
      <c r="U2060" s="365">
        <v>0.15295629702396205</v>
      </c>
      <c r="V2060" s="366"/>
      <c r="W2060" s="295"/>
      <c r="X2060" s="295"/>
      <c r="Y2060" s="295"/>
      <c r="Z2060" s="313"/>
      <c r="AA2060" s="313"/>
      <c r="AB2060" s="301"/>
      <c r="AC2060" s="295"/>
    </row>
    <row r="2061" spans="1:29" ht="15">
      <c r="A2061" s="247" t="s">
        <v>11812</v>
      </c>
      <c r="B2061" s="287" t="s">
        <v>11813</v>
      </c>
      <c r="C2061" s="287" t="s">
        <v>6493</v>
      </c>
      <c r="D2061" s="305">
        <v>18</v>
      </c>
      <c r="E2061" s="287" t="s">
        <v>35</v>
      </c>
      <c r="F2061" s="362">
        <v>43707</v>
      </c>
      <c r="G2061" s="363" t="s">
        <v>8950</v>
      </c>
      <c r="H2061" s="363" t="s">
        <v>1112</v>
      </c>
      <c r="I2061" s="364">
        <v>0.32219934</v>
      </c>
      <c r="J2061" s="364">
        <v>1</v>
      </c>
      <c r="K2061" s="363" t="s">
        <v>438</v>
      </c>
      <c r="L2061" s="292">
        <v>121.92</v>
      </c>
      <c r="M2061" s="293" t="s">
        <v>1113</v>
      </c>
      <c r="N2061" s="293" t="s">
        <v>1114</v>
      </c>
      <c r="O2061" s="294" t="s">
        <v>450</v>
      </c>
      <c r="P2061" s="295">
        <v>8.4794040000000006</v>
      </c>
      <c r="Q2061" s="295" t="s">
        <v>404</v>
      </c>
      <c r="R2061" s="296">
        <v>0</v>
      </c>
      <c r="S2061" s="365">
        <v>4.2650992454300301E-5</v>
      </c>
      <c r="T2061" s="365">
        <v>6.5293594398115236E-4</v>
      </c>
      <c r="U2061" s="365">
        <v>6.5321863266163613E-2</v>
      </c>
      <c r="V2061" s="366"/>
      <c r="W2061" s="295"/>
      <c r="X2061" s="295"/>
      <c r="Y2061" s="295"/>
      <c r="Z2061" s="313"/>
      <c r="AA2061" s="313"/>
      <c r="AB2061" s="301"/>
      <c r="AC2061" s="295"/>
    </row>
    <row r="2062" spans="1:29" ht="15">
      <c r="A2062" s="247" t="s">
        <v>176</v>
      </c>
      <c r="B2062" s="287" t="s">
        <v>11814</v>
      </c>
      <c r="C2062" s="287" t="s">
        <v>6495</v>
      </c>
      <c r="D2062" s="305">
        <v>19</v>
      </c>
      <c r="E2062" s="287" t="s">
        <v>35</v>
      </c>
      <c r="F2062" s="362">
        <v>43707</v>
      </c>
      <c r="G2062" s="363" t="s">
        <v>8950</v>
      </c>
      <c r="H2062" s="363" t="s">
        <v>1367</v>
      </c>
      <c r="I2062" s="364">
        <v>0.33558142000000002</v>
      </c>
      <c r="J2062" s="364">
        <v>2</v>
      </c>
      <c r="K2062" s="363" t="s">
        <v>438</v>
      </c>
      <c r="L2062" s="292">
        <v>106.94</v>
      </c>
      <c r="M2062" s="293" t="s">
        <v>1368</v>
      </c>
      <c r="N2062" s="293" t="s">
        <v>1369</v>
      </c>
      <c r="O2062" s="294" t="s">
        <v>450</v>
      </c>
      <c r="P2062" s="295">
        <v>1.4322280999999999</v>
      </c>
      <c r="Q2062" s="295" t="s">
        <v>408</v>
      </c>
      <c r="R2062" s="296">
        <v>0</v>
      </c>
      <c r="S2062" s="365">
        <v>3.5089360948115486E-3</v>
      </c>
      <c r="T2062" s="365">
        <v>2.5255341485953884E-3</v>
      </c>
      <c r="U2062" s="365">
        <v>1.3893837455189799</v>
      </c>
      <c r="V2062" s="366"/>
      <c r="W2062" s="295"/>
      <c r="X2062" s="295"/>
      <c r="Y2062" s="295"/>
      <c r="Z2062" s="313"/>
      <c r="AA2062" s="313"/>
      <c r="AB2062" s="301"/>
      <c r="AC2062" s="295"/>
    </row>
    <row r="2063" spans="1:29" ht="15">
      <c r="A2063" s="247" t="s">
        <v>176</v>
      </c>
      <c r="B2063" s="287" t="s">
        <v>11815</v>
      </c>
      <c r="C2063" s="287" t="s">
        <v>6498</v>
      </c>
      <c r="D2063" s="305">
        <v>20</v>
      </c>
      <c r="E2063" s="287" t="s">
        <v>35</v>
      </c>
      <c r="F2063" s="362">
        <v>43707</v>
      </c>
      <c r="G2063" s="363" t="s">
        <v>8950</v>
      </c>
      <c r="H2063" s="363" t="s">
        <v>1372</v>
      </c>
      <c r="I2063" s="364">
        <v>0.39608860000000001</v>
      </c>
      <c r="J2063" s="364">
        <v>2</v>
      </c>
      <c r="K2063" s="363" t="s">
        <v>438</v>
      </c>
      <c r="L2063" s="292">
        <v>298.39999999999998</v>
      </c>
      <c r="M2063" s="293" t="s">
        <v>1373</v>
      </c>
      <c r="N2063" s="293" t="s">
        <v>1374</v>
      </c>
      <c r="O2063" s="294" t="s">
        <v>450</v>
      </c>
      <c r="P2063" s="295">
        <v>5.0075529999999997</v>
      </c>
      <c r="Q2063" s="295" t="s">
        <v>280</v>
      </c>
      <c r="R2063" s="296">
        <v>0</v>
      </c>
      <c r="S2063" s="365">
        <v>2.0839352953627398E-3</v>
      </c>
      <c r="T2063" s="365">
        <v>1.0691209824695883E-3</v>
      </c>
      <c r="U2063" s="365">
        <v>1.9492043739979805</v>
      </c>
      <c r="V2063" s="366"/>
      <c r="W2063" s="295"/>
      <c r="X2063" s="295"/>
      <c r="Y2063" s="295"/>
      <c r="Z2063" s="313"/>
      <c r="AA2063" s="313"/>
      <c r="AB2063" s="301"/>
      <c r="AC2063" s="295"/>
    </row>
    <row r="2064" spans="1:29" ht="15">
      <c r="A2064" s="247" t="s">
        <v>176</v>
      </c>
      <c r="B2064" s="287" t="s">
        <v>11816</v>
      </c>
      <c r="C2064" s="287" t="s">
        <v>6500</v>
      </c>
      <c r="D2064" s="305">
        <v>21</v>
      </c>
      <c r="E2064" s="287" t="s">
        <v>35</v>
      </c>
      <c r="F2064" s="362">
        <v>43707</v>
      </c>
      <c r="G2064" s="363" t="s">
        <v>8950</v>
      </c>
      <c r="H2064" s="363" t="s">
        <v>3840</v>
      </c>
      <c r="I2064" s="364">
        <v>0.33231652</v>
      </c>
      <c r="J2064" s="364">
        <v>4</v>
      </c>
      <c r="K2064" s="363" t="s">
        <v>438</v>
      </c>
      <c r="L2064" s="292">
        <v>165.98</v>
      </c>
      <c r="M2064" s="293" t="s">
        <v>3841</v>
      </c>
      <c r="N2064" s="293" t="s">
        <v>3842</v>
      </c>
      <c r="O2064" s="294" t="s">
        <v>450</v>
      </c>
      <c r="P2064" s="295">
        <v>-1.1553108999999999</v>
      </c>
      <c r="Q2064" s="295" t="s">
        <v>404</v>
      </c>
      <c r="R2064" s="296">
        <v>0</v>
      </c>
      <c r="S2064" s="365">
        <v>1.9161058128345193E-3</v>
      </c>
      <c r="T2064" s="365">
        <v>1.0482256317167328E-3</v>
      </c>
      <c r="U2064" s="365">
        <v>1.8279516879361313</v>
      </c>
      <c r="V2064" s="366"/>
      <c r="W2064" s="295"/>
      <c r="X2064" s="295"/>
      <c r="Y2064" s="295"/>
      <c r="Z2064" s="313"/>
      <c r="AA2064" s="313"/>
      <c r="AB2064" s="301"/>
      <c r="AC2064" s="295"/>
    </row>
    <row r="2065" spans="1:29" ht="15">
      <c r="A2065" s="247" t="s">
        <v>176</v>
      </c>
      <c r="B2065" s="287" t="s">
        <v>11817</v>
      </c>
      <c r="C2065" s="287" t="s">
        <v>6503</v>
      </c>
      <c r="D2065" s="305">
        <v>22</v>
      </c>
      <c r="E2065" s="287" t="s">
        <v>35</v>
      </c>
      <c r="F2065" s="362">
        <v>43707</v>
      </c>
      <c r="G2065" s="363" t="s">
        <v>8950</v>
      </c>
      <c r="H2065" s="363" t="s">
        <v>1618</v>
      </c>
      <c r="I2065" s="364">
        <v>0.57660160000000005</v>
      </c>
      <c r="J2065" s="364">
        <v>5</v>
      </c>
      <c r="K2065" s="363" t="s">
        <v>438</v>
      </c>
      <c r="L2065" s="292">
        <v>158.47999999999999</v>
      </c>
      <c r="M2065" s="293" t="s">
        <v>1619</v>
      </c>
      <c r="N2065" s="293" t="s">
        <v>1620</v>
      </c>
      <c r="O2065" s="294" t="s">
        <v>450</v>
      </c>
      <c r="P2065" s="295">
        <v>4.4417977000000004</v>
      </c>
      <c r="Q2065" s="295" t="s">
        <v>399</v>
      </c>
      <c r="R2065" s="296">
        <v>0</v>
      </c>
      <c r="S2065" s="365">
        <v>2.3558906364545452E-4</v>
      </c>
      <c r="T2065" s="365">
        <v>9.2608185222266032E-4</v>
      </c>
      <c r="U2065" s="365">
        <v>0.25439334879527603</v>
      </c>
      <c r="V2065" s="366"/>
      <c r="W2065" s="295"/>
      <c r="X2065" s="295"/>
      <c r="Y2065" s="295"/>
      <c r="Z2065" s="313"/>
      <c r="AA2065" s="313"/>
      <c r="AB2065" s="301"/>
      <c r="AC2065" s="295"/>
    </row>
    <row r="2066" spans="1:29" ht="15">
      <c r="A2066" s="247" t="s">
        <v>176</v>
      </c>
      <c r="B2066" s="287" t="s">
        <v>11818</v>
      </c>
      <c r="C2066" s="287" t="s">
        <v>6505</v>
      </c>
      <c r="D2066" s="305">
        <v>23</v>
      </c>
      <c r="E2066" s="287" t="s">
        <v>35</v>
      </c>
      <c r="F2066" s="362">
        <v>43707</v>
      </c>
      <c r="G2066" s="363" t="s">
        <v>8950</v>
      </c>
      <c r="H2066" s="363" t="s">
        <v>1143</v>
      </c>
      <c r="I2066" s="364">
        <v>0.31389247999999997</v>
      </c>
      <c r="J2066" s="364">
        <v>2</v>
      </c>
      <c r="K2066" s="363" t="s">
        <v>438</v>
      </c>
      <c r="L2066" s="292">
        <v>288.36</v>
      </c>
      <c r="M2066" s="293" t="s">
        <v>1144</v>
      </c>
      <c r="N2066" s="293" t="s">
        <v>1145</v>
      </c>
      <c r="O2066" s="294" t="s">
        <v>450</v>
      </c>
      <c r="P2066" s="295">
        <v>3.9847016000000002</v>
      </c>
      <c r="Q2066" s="295" t="s">
        <v>408</v>
      </c>
      <c r="R2066" s="296">
        <v>0</v>
      </c>
      <c r="S2066" s="365">
        <v>5.1679031738050742E-3</v>
      </c>
      <c r="T2066" s="365">
        <v>3.0594123819767233E-3</v>
      </c>
      <c r="U2066" s="365">
        <v>1.6891816233240284</v>
      </c>
      <c r="V2066" s="366"/>
      <c r="W2066" s="295"/>
      <c r="X2066" s="295"/>
      <c r="Y2066" s="295"/>
      <c r="Z2066" s="313"/>
      <c r="AA2066" s="313"/>
      <c r="AB2066" s="301"/>
      <c r="AC2066" s="295"/>
    </row>
    <row r="2067" spans="1:29" ht="15">
      <c r="A2067" s="247" t="s">
        <v>176</v>
      </c>
      <c r="B2067" s="287" t="s">
        <v>11819</v>
      </c>
      <c r="C2067" s="287" t="s">
        <v>6507</v>
      </c>
      <c r="D2067" s="305">
        <v>24</v>
      </c>
      <c r="E2067" s="287" t="s">
        <v>35</v>
      </c>
      <c r="F2067" s="362">
        <v>43707</v>
      </c>
      <c r="G2067" s="363" t="s">
        <v>8950</v>
      </c>
      <c r="H2067" s="363" t="s">
        <v>1404</v>
      </c>
      <c r="I2067" s="364">
        <v>0.49267994999999998</v>
      </c>
      <c r="J2067" s="364">
        <v>3</v>
      </c>
      <c r="K2067" s="363" t="s">
        <v>438</v>
      </c>
      <c r="L2067" s="292">
        <v>96.86</v>
      </c>
      <c r="M2067" s="293" t="s">
        <v>1405</v>
      </c>
      <c r="N2067" s="293" t="s">
        <v>1406</v>
      </c>
      <c r="O2067" s="294" t="s">
        <v>450</v>
      </c>
      <c r="P2067" s="295">
        <v>8.1992860000000007</v>
      </c>
      <c r="Q2067" s="295" t="s">
        <v>280</v>
      </c>
      <c r="R2067" s="296">
        <v>0</v>
      </c>
      <c r="S2067" s="365">
        <v>4.3912116853330477E-4</v>
      </c>
      <c r="T2067" s="365">
        <v>7.4234722330928271E-4</v>
      </c>
      <c r="U2067" s="365">
        <v>0.59153069445826501</v>
      </c>
      <c r="V2067" s="366"/>
      <c r="W2067" s="295"/>
      <c r="X2067" s="295"/>
      <c r="Y2067" s="295"/>
      <c r="Z2067" s="313"/>
      <c r="AA2067" s="313"/>
      <c r="AB2067" s="301"/>
      <c r="AC2067" s="295"/>
    </row>
    <row r="2068" spans="1:29" ht="15">
      <c r="A2068" s="247" t="s">
        <v>176</v>
      </c>
      <c r="B2068" s="287" t="s">
        <v>11820</v>
      </c>
      <c r="C2068" s="287" t="s">
        <v>6509</v>
      </c>
      <c r="D2068" s="305">
        <v>25</v>
      </c>
      <c r="E2068" s="287" t="s">
        <v>35</v>
      </c>
      <c r="F2068" s="362">
        <v>43707</v>
      </c>
      <c r="G2068" s="363" t="s">
        <v>8950</v>
      </c>
      <c r="H2068" s="363" t="s">
        <v>1627</v>
      </c>
      <c r="I2068" s="364">
        <v>0.41300320000000001</v>
      </c>
      <c r="J2068" s="364">
        <v>2</v>
      </c>
      <c r="K2068" s="363" t="s">
        <v>438</v>
      </c>
      <c r="L2068" s="292">
        <v>197.99</v>
      </c>
      <c r="M2068" s="293" t="s">
        <v>1628</v>
      </c>
      <c r="N2068" s="293" t="s">
        <v>1629</v>
      </c>
      <c r="O2068" s="294" t="s">
        <v>450</v>
      </c>
      <c r="P2068" s="295">
        <v>7.4922680000000001</v>
      </c>
      <c r="Q2068" s="295" t="s">
        <v>399</v>
      </c>
      <c r="R2068" s="296">
        <v>0</v>
      </c>
      <c r="S2068" s="365">
        <v>3.8800466667637539E-3</v>
      </c>
      <c r="T2068" s="365">
        <v>1.8302552021560677E-3</v>
      </c>
      <c r="U2068" s="365">
        <v>2.1199484433607956</v>
      </c>
      <c r="V2068" s="366"/>
      <c r="W2068" s="295"/>
      <c r="X2068" s="295"/>
      <c r="Y2068" s="295"/>
      <c r="Z2068" s="313"/>
      <c r="AA2068" s="313"/>
      <c r="AB2068" s="301"/>
      <c r="AC2068" s="295"/>
    </row>
    <row r="2069" spans="1:29" ht="15">
      <c r="A2069" s="247" t="s">
        <v>176</v>
      </c>
      <c r="B2069" s="287" t="s">
        <v>11821</v>
      </c>
      <c r="C2069" s="287" t="s">
        <v>6512</v>
      </c>
      <c r="D2069" s="305">
        <v>26</v>
      </c>
      <c r="E2069" s="287" t="s">
        <v>35</v>
      </c>
      <c r="F2069" s="362">
        <v>43707</v>
      </c>
      <c r="G2069" s="363" t="s">
        <v>8950</v>
      </c>
      <c r="H2069" s="363" t="s">
        <v>1155</v>
      </c>
      <c r="I2069" s="364">
        <v>1.0947213</v>
      </c>
      <c r="J2069" s="364">
        <v>2</v>
      </c>
      <c r="K2069" s="363" t="s">
        <v>438</v>
      </c>
      <c r="L2069" s="292">
        <v>397.62</v>
      </c>
      <c r="M2069" s="293" t="s">
        <v>1156</v>
      </c>
      <c r="N2069" s="293" t="s">
        <v>1157</v>
      </c>
      <c r="O2069" s="294" t="s">
        <v>450</v>
      </c>
      <c r="P2069" s="295">
        <v>17.974126999999999</v>
      </c>
      <c r="Q2069" s="295" t="s">
        <v>404</v>
      </c>
      <c r="R2069" s="296">
        <v>0</v>
      </c>
      <c r="S2069" s="365">
        <v>3.9696753080117647E-4</v>
      </c>
      <c r="T2069" s="365">
        <v>6.2024552791998134E-4</v>
      </c>
      <c r="U2069" s="365">
        <v>0.64001675615852205</v>
      </c>
      <c r="V2069" s="366"/>
      <c r="W2069" s="295"/>
      <c r="X2069" s="295"/>
      <c r="Y2069" s="295"/>
      <c r="Z2069" s="313"/>
      <c r="AA2069" s="313"/>
      <c r="AB2069" s="301"/>
      <c r="AC2069" s="295"/>
    </row>
    <row r="2070" spans="1:29" ht="15">
      <c r="A2070" s="247" t="s">
        <v>176</v>
      </c>
      <c r="B2070" s="287" t="s">
        <v>11822</v>
      </c>
      <c r="C2070" s="287" t="s">
        <v>6514</v>
      </c>
      <c r="D2070" s="305">
        <v>27</v>
      </c>
      <c r="E2070" s="287" t="s">
        <v>35</v>
      </c>
      <c r="F2070" s="362">
        <v>43707</v>
      </c>
      <c r="G2070" s="363" t="s">
        <v>8950</v>
      </c>
      <c r="H2070" s="363" t="s">
        <v>1652</v>
      </c>
      <c r="I2070" s="364">
        <v>0.30529784999999998</v>
      </c>
      <c r="J2070" s="364">
        <v>2</v>
      </c>
      <c r="K2070" s="363" t="s">
        <v>438</v>
      </c>
      <c r="L2070" s="292">
        <v>281.37</v>
      </c>
      <c r="M2070" s="293" t="s">
        <v>1653</v>
      </c>
      <c r="N2070" s="293" t="s">
        <v>1654</v>
      </c>
      <c r="O2070" s="294" t="s">
        <v>450</v>
      </c>
      <c r="P2070" s="295">
        <v>3.3422708999999999</v>
      </c>
      <c r="Q2070" s="295" t="s">
        <v>404</v>
      </c>
      <c r="R2070" s="296">
        <v>0</v>
      </c>
      <c r="S2070" s="365">
        <v>1.7493934372066994E-2</v>
      </c>
      <c r="T2070" s="365">
        <v>1.0346107464130574E-2</v>
      </c>
      <c r="U2070" s="365">
        <v>1.6908711254660336</v>
      </c>
      <c r="V2070" s="366"/>
      <c r="W2070" s="295"/>
      <c r="X2070" s="295"/>
      <c r="Y2070" s="295"/>
      <c r="Z2070" s="313"/>
      <c r="AA2070" s="313"/>
      <c r="AB2070" s="301"/>
      <c r="AC2070" s="295"/>
    </row>
    <row r="2071" spans="1:29" ht="15">
      <c r="A2071" s="247" t="s">
        <v>176</v>
      </c>
      <c r="B2071" s="287" t="s">
        <v>11823</v>
      </c>
      <c r="C2071" s="287" t="s">
        <v>6516</v>
      </c>
      <c r="D2071" s="305">
        <v>28</v>
      </c>
      <c r="E2071" s="287" t="s">
        <v>35</v>
      </c>
      <c r="F2071" s="362">
        <v>43707</v>
      </c>
      <c r="G2071" s="363" t="s">
        <v>8950</v>
      </c>
      <c r="H2071" s="363" t="s">
        <v>2197</v>
      </c>
      <c r="I2071" s="364">
        <v>0.30421197</v>
      </c>
      <c r="J2071" s="364">
        <v>2</v>
      </c>
      <c r="K2071" s="363" t="s">
        <v>438</v>
      </c>
      <c r="L2071" s="292">
        <v>162.87</v>
      </c>
      <c r="M2071" s="293" t="s">
        <v>2198</v>
      </c>
      <c r="N2071" s="293" t="s">
        <v>2199</v>
      </c>
      <c r="O2071" s="294" t="s">
        <v>450</v>
      </c>
      <c r="P2071" s="295">
        <v>2.7311683000000002</v>
      </c>
      <c r="Q2071" s="295" t="s">
        <v>395</v>
      </c>
      <c r="R2071" s="296">
        <v>0</v>
      </c>
      <c r="S2071" s="365">
        <v>5.9240014857229475E-4</v>
      </c>
      <c r="T2071" s="365">
        <v>8.3367028105889296E-4</v>
      </c>
      <c r="U2071" s="365">
        <v>0.71059285910954262</v>
      </c>
      <c r="V2071" s="366"/>
      <c r="W2071" s="295"/>
      <c r="X2071" s="295"/>
      <c r="Y2071" s="295"/>
      <c r="Z2071" s="313"/>
      <c r="AA2071" s="313"/>
      <c r="AB2071" s="301"/>
      <c r="AC2071" s="295"/>
    </row>
    <row r="2072" spans="1:29" ht="15">
      <c r="A2072" s="247" t="s">
        <v>176</v>
      </c>
      <c r="B2072" s="287" t="s">
        <v>11824</v>
      </c>
      <c r="C2072" s="287" t="s">
        <v>6518</v>
      </c>
      <c r="D2072" s="305">
        <v>29</v>
      </c>
      <c r="E2072" s="287" t="s">
        <v>35</v>
      </c>
      <c r="F2072" s="362">
        <v>43707</v>
      </c>
      <c r="G2072" s="363" t="s">
        <v>8950</v>
      </c>
      <c r="H2072" s="363" t="s">
        <v>1937</v>
      </c>
      <c r="I2072" s="364">
        <v>0.34358633</v>
      </c>
      <c r="J2072" s="364">
        <v>2</v>
      </c>
      <c r="K2072" s="363" t="s">
        <v>438</v>
      </c>
      <c r="L2072" s="292">
        <v>217.97</v>
      </c>
      <c r="M2072" s="293" t="s">
        <v>1938</v>
      </c>
      <c r="N2072" s="293" t="s">
        <v>1939</v>
      </c>
      <c r="O2072" s="294" t="s">
        <v>450</v>
      </c>
      <c r="P2072" s="295">
        <v>3.4405828000000001</v>
      </c>
      <c r="Q2072" s="295" t="s">
        <v>399</v>
      </c>
      <c r="R2072" s="296">
        <v>0</v>
      </c>
      <c r="S2072" s="365">
        <v>4.8550266559024427E-3</v>
      </c>
      <c r="T2072" s="365">
        <v>6.9394292429629705E-3</v>
      </c>
      <c r="U2072" s="365">
        <v>0.69962910290147473</v>
      </c>
      <c r="V2072" s="366"/>
      <c r="W2072" s="295"/>
      <c r="X2072" s="295"/>
      <c r="Y2072" s="295"/>
      <c r="Z2072" s="313"/>
      <c r="AA2072" s="313"/>
      <c r="AB2072" s="301"/>
      <c r="AC2072" s="295"/>
    </row>
    <row r="2073" spans="1:29" ht="15">
      <c r="A2073" s="247" t="s">
        <v>176</v>
      </c>
      <c r="B2073" s="287" t="s">
        <v>11825</v>
      </c>
      <c r="C2073" s="287" t="s">
        <v>6520</v>
      </c>
      <c r="D2073" s="305">
        <v>30</v>
      </c>
      <c r="E2073" s="287" t="s">
        <v>35</v>
      </c>
      <c r="F2073" s="362">
        <v>43707</v>
      </c>
      <c r="G2073" s="363" t="s">
        <v>8950</v>
      </c>
      <c r="H2073" s="363" t="s">
        <v>4992</v>
      </c>
      <c r="I2073" s="364">
        <v>0.40939545999999999</v>
      </c>
      <c r="J2073" s="364">
        <v>4</v>
      </c>
      <c r="K2073" s="363" t="s">
        <v>438</v>
      </c>
      <c r="L2073" s="292">
        <v>180.91</v>
      </c>
      <c r="M2073" s="293" t="s">
        <v>4993</v>
      </c>
      <c r="N2073" s="293" t="s">
        <v>4994</v>
      </c>
      <c r="O2073" s="294" t="s">
        <v>450</v>
      </c>
      <c r="P2073" s="295">
        <v>9.0081930000000003</v>
      </c>
      <c r="Q2073" s="295" t="s">
        <v>447</v>
      </c>
      <c r="R2073" s="296">
        <v>0</v>
      </c>
      <c r="S2073" s="365">
        <v>9.316375698395741E-4</v>
      </c>
      <c r="T2073" s="365">
        <v>1.2228117943895648E-3</v>
      </c>
      <c r="U2073" s="365">
        <v>0.76188140653701597</v>
      </c>
      <c r="V2073" s="366"/>
      <c r="W2073" s="295"/>
      <c r="X2073" s="295"/>
      <c r="Y2073" s="295"/>
      <c r="Z2073" s="313"/>
      <c r="AA2073" s="313"/>
      <c r="AB2073" s="301"/>
      <c r="AC2073" s="295"/>
    </row>
    <row r="2074" spans="1:29" ht="15">
      <c r="A2074" s="247" t="s">
        <v>176</v>
      </c>
      <c r="B2074" s="287" t="s">
        <v>11826</v>
      </c>
      <c r="C2074" s="287" t="s">
        <v>6522</v>
      </c>
      <c r="D2074" s="305">
        <v>31</v>
      </c>
      <c r="E2074" s="287" t="s">
        <v>35</v>
      </c>
      <c r="F2074" s="362">
        <v>43707</v>
      </c>
      <c r="G2074" s="363" t="s">
        <v>8950</v>
      </c>
      <c r="H2074" s="363" t="s">
        <v>1818</v>
      </c>
      <c r="I2074" s="364">
        <v>0.44942749999999998</v>
      </c>
      <c r="J2074" s="364">
        <v>6</v>
      </c>
      <c r="K2074" s="363" t="s">
        <v>438</v>
      </c>
      <c r="L2074" s="292">
        <v>120.23</v>
      </c>
      <c r="M2074" s="293" t="s">
        <v>1819</v>
      </c>
      <c r="N2074" s="293" t="s">
        <v>1820</v>
      </c>
      <c r="O2074" s="294" t="s">
        <v>450</v>
      </c>
      <c r="P2074" s="295">
        <v>1.8553018999999999</v>
      </c>
      <c r="Q2074" s="295" t="s">
        <v>399</v>
      </c>
      <c r="R2074" s="296">
        <v>0</v>
      </c>
      <c r="S2074" s="365">
        <v>4.8416048569827862E-3</v>
      </c>
      <c r="T2074" s="365">
        <v>1.2459150788082423E-2</v>
      </c>
      <c r="U2074" s="365">
        <v>0.38859830331405382</v>
      </c>
      <c r="V2074" s="366"/>
      <c r="W2074" s="295"/>
      <c r="X2074" s="295"/>
      <c r="Y2074" s="295"/>
      <c r="Z2074" s="313"/>
      <c r="AA2074" s="313"/>
      <c r="AB2074" s="301"/>
      <c r="AC2074" s="295"/>
    </row>
    <row r="2075" spans="1:29" ht="15">
      <c r="A2075" s="247" t="s">
        <v>176</v>
      </c>
      <c r="B2075" s="287" t="s">
        <v>11827</v>
      </c>
      <c r="C2075" s="287" t="s">
        <v>6525</v>
      </c>
      <c r="D2075" s="305">
        <v>32</v>
      </c>
      <c r="E2075" s="287" t="s">
        <v>35</v>
      </c>
      <c r="F2075" s="362">
        <v>43707</v>
      </c>
      <c r="G2075" s="363" t="s">
        <v>8950</v>
      </c>
      <c r="H2075" s="363" t="s">
        <v>986</v>
      </c>
      <c r="I2075" s="364">
        <v>0.69058810000000004</v>
      </c>
      <c r="J2075" s="364">
        <v>4</v>
      </c>
      <c r="K2075" s="363" t="s">
        <v>438</v>
      </c>
      <c r="L2075" s="292">
        <v>262.43</v>
      </c>
      <c r="M2075" s="293" t="s">
        <v>987</v>
      </c>
      <c r="N2075" s="293" t="s">
        <v>988</v>
      </c>
      <c r="O2075" s="294" t="s">
        <v>450</v>
      </c>
      <c r="P2075" s="295">
        <v>6.9353223000000002</v>
      </c>
      <c r="Q2075" s="295" t="s">
        <v>484</v>
      </c>
      <c r="R2075" s="296">
        <v>0</v>
      </c>
      <c r="S2075" s="365">
        <v>6.9302388881267924E-4</v>
      </c>
      <c r="T2075" s="365">
        <v>1.2504931858677371E-3</v>
      </c>
      <c r="U2075" s="365">
        <v>0.55420045198549317</v>
      </c>
      <c r="V2075" s="366"/>
      <c r="W2075" s="295"/>
      <c r="X2075" s="295"/>
      <c r="Y2075" s="295"/>
      <c r="Z2075" s="313"/>
      <c r="AA2075" s="313"/>
      <c r="AB2075" s="301"/>
      <c r="AC2075" s="295"/>
    </row>
    <row r="2076" spans="1:29" ht="15">
      <c r="A2076" s="247" t="s">
        <v>11828</v>
      </c>
      <c r="B2076" s="287" t="s">
        <v>11829</v>
      </c>
      <c r="C2076" s="287" t="s">
        <v>6527</v>
      </c>
      <c r="D2076" s="305">
        <v>33</v>
      </c>
      <c r="E2076" s="287" t="s">
        <v>35</v>
      </c>
      <c r="F2076" s="362">
        <v>43707</v>
      </c>
      <c r="G2076" s="363" t="s">
        <v>8950</v>
      </c>
      <c r="H2076" s="363" t="s">
        <v>3564</v>
      </c>
      <c r="I2076" s="364">
        <v>0.33074461999999999</v>
      </c>
      <c r="J2076" s="364">
        <v>1</v>
      </c>
      <c r="K2076" s="363" t="s">
        <v>438</v>
      </c>
      <c r="L2076" s="292">
        <v>58.26</v>
      </c>
      <c r="M2076" s="293" t="s">
        <v>3565</v>
      </c>
      <c r="N2076" s="293" t="s">
        <v>3566</v>
      </c>
      <c r="O2076" s="294" t="s">
        <v>450</v>
      </c>
      <c r="P2076" s="295">
        <v>3.6654710000000001</v>
      </c>
      <c r="Q2076" s="295" t="s">
        <v>408</v>
      </c>
      <c r="R2076" s="296">
        <v>0</v>
      </c>
      <c r="S2076" s="365">
        <v>9.7516215938928043E-4</v>
      </c>
      <c r="T2076" s="365">
        <v>2.541780433576881E-3</v>
      </c>
      <c r="U2076" s="365">
        <v>0.3836531851875965</v>
      </c>
      <c r="V2076" s="366"/>
      <c r="W2076" s="295"/>
      <c r="X2076" s="295"/>
      <c r="Y2076" s="295"/>
      <c r="Z2076" s="313"/>
      <c r="AA2076" s="313"/>
      <c r="AB2076" s="301"/>
      <c r="AC2076" s="295"/>
    </row>
    <row r="2077" spans="1:29" ht="15">
      <c r="A2077" s="247" t="s">
        <v>176</v>
      </c>
      <c r="B2077" s="287" t="s">
        <v>11830</v>
      </c>
      <c r="C2077" s="287" t="s">
        <v>6529</v>
      </c>
      <c r="D2077" s="305">
        <v>34</v>
      </c>
      <c r="E2077" s="287" t="s">
        <v>35</v>
      </c>
      <c r="F2077" s="362">
        <v>43707</v>
      </c>
      <c r="G2077" s="363" t="s">
        <v>8950</v>
      </c>
      <c r="H2077" s="363" t="s">
        <v>2222</v>
      </c>
      <c r="I2077" s="364">
        <v>0.80654809999999999</v>
      </c>
      <c r="J2077" s="364">
        <v>4</v>
      </c>
      <c r="K2077" s="363" t="s">
        <v>438</v>
      </c>
      <c r="L2077" s="292">
        <v>96.56</v>
      </c>
      <c r="M2077" s="293" t="s">
        <v>2223</v>
      </c>
      <c r="N2077" s="293" t="s">
        <v>2224</v>
      </c>
      <c r="O2077" s="294" t="s">
        <v>450</v>
      </c>
      <c r="P2077" s="295">
        <v>1.9748569</v>
      </c>
      <c r="Q2077" s="295" t="s">
        <v>404</v>
      </c>
      <c r="R2077" s="296">
        <v>0</v>
      </c>
      <c r="S2077" s="365">
        <v>1.966315872443925E-3</v>
      </c>
      <c r="T2077" s="365">
        <v>4.8562105938251511E-3</v>
      </c>
      <c r="U2077" s="365">
        <v>0.4049074549905573</v>
      </c>
      <c r="V2077" s="366"/>
      <c r="W2077" s="295"/>
      <c r="X2077" s="295"/>
      <c r="Y2077" s="295"/>
      <c r="Z2077" s="313"/>
      <c r="AA2077" s="313"/>
      <c r="AB2077" s="301"/>
      <c r="AC2077" s="295"/>
    </row>
    <row r="2078" spans="1:29" ht="15">
      <c r="A2078" s="247" t="s">
        <v>11831</v>
      </c>
      <c r="B2078" s="287" t="s">
        <v>11832</v>
      </c>
      <c r="C2078" s="287" t="s">
        <v>6532</v>
      </c>
      <c r="D2078" s="305">
        <v>35</v>
      </c>
      <c r="E2078" s="287" t="s">
        <v>35</v>
      </c>
      <c r="F2078" s="362">
        <v>43707</v>
      </c>
      <c r="G2078" s="363" t="s">
        <v>8950</v>
      </c>
      <c r="H2078" s="363" t="s">
        <v>3919</v>
      </c>
      <c r="I2078" s="364">
        <v>0.30236685000000002</v>
      </c>
      <c r="J2078" s="364">
        <v>1</v>
      </c>
      <c r="K2078" s="363" t="s">
        <v>438</v>
      </c>
      <c r="L2078" s="292">
        <v>220.66</v>
      </c>
      <c r="M2078" s="293" t="s">
        <v>3920</v>
      </c>
      <c r="N2078" s="293" t="s">
        <v>3921</v>
      </c>
      <c r="O2078" s="294" t="s">
        <v>450</v>
      </c>
      <c r="P2078" s="295">
        <v>5.1863910000000004</v>
      </c>
      <c r="Q2078" s="295" t="s">
        <v>408</v>
      </c>
      <c r="R2078" s="296">
        <v>0</v>
      </c>
      <c r="S2078" s="365">
        <v>5.014460329790583E-3</v>
      </c>
      <c r="T2078" s="365">
        <v>2.8070978515682427E-3</v>
      </c>
      <c r="U2078" s="365">
        <v>1.7863503856800547</v>
      </c>
      <c r="V2078" s="366"/>
      <c r="W2078" s="295"/>
      <c r="X2078" s="295"/>
      <c r="Y2078" s="295"/>
      <c r="Z2078" s="313"/>
      <c r="AA2078" s="313"/>
      <c r="AB2078" s="301"/>
      <c r="AC2078" s="295"/>
    </row>
    <row r="2079" spans="1:29" ht="15">
      <c r="A2079" s="247" t="s">
        <v>176</v>
      </c>
      <c r="B2079" s="287" t="s">
        <v>11833</v>
      </c>
      <c r="C2079" s="287" t="s">
        <v>6534</v>
      </c>
      <c r="D2079" s="305">
        <v>36</v>
      </c>
      <c r="E2079" s="287" t="s">
        <v>35</v>
      </c>
      <c r="F2079" s="362">
        <v>43707</v>
      </c>
      <c r="G2079" s="363" t="s">
        <v>8950</v>
      </c>
      <c r="H2079" s="363" t="s">
        <v>1469</v>
      </c>
      <c r="I2079" s="364">
        <v>0.38838850000000003</v>
      </c>
      <c r="J2079" s="364">
        <v>6</v>
      </c>
      <c r="K2079" s="363" t="s">
        <v>438</v>
      </c>
      <c r="L2079" s="292">
        <v>141.81</v>
      </c>
      <c r="M2079" s="293" t="s">
        <v>1470</v>
      </c>
      <c r="N2079" s="293" t="s">
        <v>1471</v>
      </c>
      <c r="O2079" s="294" t="s">
        <v>450</v>
      </c>
      <c r="P2079" s="295">
        <v>6.8168163000000002</v>
      </c>
      <c r="Q2079" s="295" t="s">
        <v>447</v>
      </c>
      <c r="R2079" s="296">
        <v>0</v>
      </c>
      <c r="S2079" s="365">
        <v>4.2942779672362373E-4</v>
      </c>
      <c r="T2079" s="365">
        <v>8.5708729104734495E-4</v>
      </c>
      <c r="U2079" s="365">
        <v>0.50103157660740816</v>
      </c>
      <c r="V2079" s="366"/>
      <c r="W2079" s="295"/>
      <c r="X2079" s="295"/>
      <c r="Y2079" s="295"/>
      <c r="Z2079" s="313"/>
      <c r="AA2079" s="313"/>
      <c r="AB2079" s="301"/>
      <c r="AC2079" s="295"/>
    </row>
    <row r="2080" spans="1:29" ht="15">
      <c r="A2080" s="247" t="s">
        <v>11834</v>
      </c>
      <c r="B2080" s="287" t="s">
        <v>11835</v>
      </c>
      <c r="C2080" s="287" t="s">
        <v>6536</v>
      </c>
      <c r="D2080" s="305">
        <v>37</v>
      </c>
      <c r="E2080" s="287" t="s">
        <v>35</v>
      </c>
      <c r="F2080" s="362">
        <v>43707</v>
      </c>
      <c r="G2080" s="363" t="s">
        <v>8950</v>
      </c>
      <c r="H2080" s="363" t="s">
        <v>1841</v>
      </c>
      <c r="I2080" s="364">
        <v>0.47079991999999998</v>
      </c>
      <c r="J2080" s="364">
        <v>1</v>
      </c>
      <c r="K2080" s="363" t="s">
        <v>438</v>
      </c>
      <c r="L2080" s="292">
        <v>363.92</v>
      </c>
      <c r="M2080" s="293" t="s">
        <v>1842</v>
      </c>
      <c r="N2080" s="293" t="s">
        <v>1843</v>
      </c>
      <c r="O2080" s="294" t="s">
        <v>450</v>
      </c>
      <c r="P2080" s="295">
        <v>7.1172120000000003</v>
      </c>
      <c r="Q2080" s="295" t="s">
        <v>447</v>
      </c>
      <c r="R2080" s="296">
        <v>0</v>
      </c>
      <c r="S2080" s="365">
        <v>2.0127246719193833E-4</v>
      </c>
      <c r="T2080" s="365">
        <v>6.9944133536526396E-4</v>
      </c>
      <c r="U2080" s="365">
        <v>0.28776175644070184</v>
      </c>
      <c r="V2080" s="366"/>
      <c r="W2080" s="295"/>
      <c r="X2080" s="295"/>
      <c r="Y2080" s="295"/>
      <c r="Z2080" s="313"/>
      <c r="AA2080" s="313"/>
      <c r="AB2080" s="301"/>
      <c r="AC2080" s="295"/>
    </row>
    <row r="2081" spans="1:29" ht="15">
      <c r="A2081" s="247" t="s">
        <v>176</v>
      </c>
      <c r="B2081" s="287" t="s">
        <v>11836</v>
      </c>
      <c r="C2081" s="287" t="s">
        <v>6538</v>
      </c>
      <c r="D2081" s="305">
        <v>38</v>
      </c>
      <c r="E2081" s="287" t="s">
        <v>35</v>
      </c>
      <c r="F2081" s="362">
        <v>43707</v>
      </c>
      <c r="G2081" s="363" t="s">
        <v>8950</v>
      </c>
      <c r="H2081" s="363" t="s">
        <v>3929</v>
      </c>
      <c r="I2081" s="364">
        <v>0.38171709999999998</v>
      </c>
      <c r="J2081" s="364">
        <v>4</v>
      </c>
      <c r="K2081" s="363" t="s">
        <v>438</v>
      </c>
      <c r="L2081" s="292">
        <v>134.22</v>
      </c>
      <c r="M2081" s="293" t="s">
        <v>3930</v>
      </c>
      <c r="N2081" s="293" t="s">
        <v>3931</v>
      </c>
      <c r="O2081" s="294" t="s">
        <v>450</v>
      </c>
      <c r="P2081" s="295">
        <v>-1.1052191</v>
      </c>
      <c r="Q2081" s="295" t="s">
        <v>404</v>
      </c>
      <c r="R2081" s="296">
        <v>0</v>
      </c>
      <c r="S2081" s="365">
        <v>4.4320889086527885E-4</v>
      </c>
      <c r="T2081" s="365">
        <v>8.7851999739150643E-4</v>
      </c>
      <c r="U2081" s="365">
        <v>0.5044949371457117</v>
      </c>
      <c r="V2081" s="366"/>
      <c r="W2081" s="295"/>
      <c r="X2081" s="295"/>
      <c r="Y2081" s="295"/>
      <c r="Z2081" s="313"/>
      <c r="AA2081" s="313"/>
      <c r="AB2081" s="301"/>
      <c r="AC2081" s="295"/>
    </row>
    <row r="2082" spans="1:29" ht="15">
      <c r="A2082" s="247" t="s">
        <v>11837</v>
      </c>
      <c r="B2082" s="287" t="s">
        <v>11838</v>
      </c>
      <c r="C2082" s="287" t="s">
        <v>6540</v>
      </c>
      <c r="D2082" s="305">
        <v>39</v>
      </c>
      <c r="E2082" s="287" t="s">
        <v>35</v>
      </c>
      <c r="F2082" s="362">
        <v>43707</v>
      </c>
      <c r="G2082" s="363" t="s">
        <v>8950</v>
      </c>
      <c r="H2082" s="363" t="s">
        <v>1484</v>
      </c>
      <c r="I2082" s="364">
        <v>0.53805720000000001</v>
      </c>
      <c r="J2082" s="364">
        <v>1</v>
      </c>
      <c r="K2082" s="363" t="s">
        <v>438</v>
      </c>
      <c r="L2082" s="292">
        <v>538.32000000000005</v>
      </c>
      <c r="M2082" s="293" t="s">
        <v>1485</v>
      </c>
      <c r="N2082" s="293" t="s">
        <v>1486</v>
      </c>
      <c r="O2082" s="294" t="s">
        <v>450</v>
      </c>
      <c r="P2082" s="295">
        <v>10.893212999999999</v>
      </c>
      <c r="Q2082" s="295" t="s">
        <v>408</v>
      </c>
      <c r="R2082" s="296">
        <v>0</v>
      </c>
      <c r="S2082" s="365">
        <v>2.4168059079503774E-3</v>
      </c>
      <c r="T2082" s="365">
        <v>1.080307013726459E-3</v>
      </c>
      <c r="U2082" s="365">
        <v>2.2371472898373028</v>
      </c>
      <c r="V2082" s="366"/>
      <c r="W2082" s="295"/>
      <c r="X2082" s="295"/>
      <c r="Y2082" s="295"/>
      <c r="Z2082" s="313"/>
      <c r="AA2082" s="313"/>
      <c r="AB2082" s="301"/>
      <c r="AC2082" s="295"/>
    </row>
    <row r="2083" spans="1:29" ht="15">
      <c r="A2083" s="247" t="s">
        <v>176</v>
      </c>
      <c r="B2083" s="287" t="s">
        <v>9731</v>
      </c>
      <c r="C2083" s="287" t="s">
        <v>6543</v>
      </c>
      <c r="D2083" s="305">
        <v>40</v>
      </c>
      <c r="E2083" s="287" t="s">
        <v>35</v>
      </c>
      <c r="F2083" s="362">
        <v>43707</v>
      </c>
      <c r="G2083" s="363" t="s">
        <v>8950</v>
      </c>
      <c r="H2083" s="363" t="s">
        <v>9170</v>
      </c>
      <c r="I2083" s="364">
        <v>0.48129272000000001</v>
      </c>
      <c r="J2083" s="364">
        <v>2</v>
      </c>
      <c r="K2083" s="363" t="s">
        <v>438</v>
      </c>
      <c r="L2083" s="292">
        <v>93.04</v>
      </c>
      <c r="M2083" s="293" t="s">
        <v>8711</v>
      </c>
      <c r="N2083" s="293" t="s">
        <v>9171</v>
      </c>
      <c r="O2083" s="294" t="s">
        <v>450</v>
      </c>
      <c r="P2083" s="295">
        <v>17.031442999999999</v>
      </c>
      <c r="Q2083" s="295" t="s">
        <v>399</v>
      </c>
      <c r="R2083" s="296">
        <v>0</v>
      </c>
      <c r="S2083" s="365">
        <v>1.2092532741384201E-3</v>
      </c>
      <c r="T2083" s="365">
        <v>1.1224568696192683E-3</v>
      </c>
      <c r="U2083" s="365">
        <v>1.0773271622887324</v>
      </c>
      <c r="V2083" s="366"/>
      <c r="W2083" s="295"/>
      <c r="X2083" s="295"/>
      <c r="Y2083" s="295"/>
      <c r="Z2083" s="313"/>
      <c r="AA2083" s="313"/>
      <c r="AB2083" s="301"/>
      <c r="AC2083" s="295"/>
    </row>
    <row r="2084" spans="1:29" ht="15">
      <c r="A2084" s="247" t="s">
        <v>176</v>
      </c>
      <c r="B2084" s="287" t="s">
        <v>11839</v>
      </c>
      <c r="C2084" s="287" t="s">
        <v>6545</v>
      </c>
      <c r="D2084" s="305">
        <v>41</v>
      </c>
      <c r="E2084" s="287" t="s">
        <v>35</v>
      </c>
      <c r="F2084" s="362">
        <v>43707</v>
      </c>
      <c r="G2084" s="363" t="s">
        <v>8950</v>
      </c>
      <c r="H2084" s="363" t="s">
        <v>1721</v>
      </c>
      <c r="I2084" s="364">
        <v>0.35645305999999999</v>
      </c>
      <c r="J2084" s="364">
        <v>4</v>
      </c>
      <c r="K2084" s="363" t="s">
        <v>438</v>
      </c>
      <c r="L2084" s="292">
        <v>161.54</v>
      </c>
      <c r="M2084" s="293" t="s">
        <v>1722</v>
      </c>
      <c r="N2084" s="293" t="s">
        <v>1723</v>
      </c>
      <c r="O2084" s="294" t="s">
        <v>450</v>
      </c>
      <c r="P2084" s="295">
        <v>6.4724444999999999</v>
      </c>
      <c r="Q2084" s="295" t="s">
        <v>408</v>
      </c>
      <c r="R2084" s="296">
        <v>0</v>
      </c>
      <c r="S2084" s="365">
        <v>6.934364125029648E-4</v>
      </c>
      <c r="T2084" s="365">
        <v>1.0713410671797457E-3</v>
      </c>
      <c r="U2084" s="365">
        <v>0.6472601804842627</v>
      </c>
      <c r="V2084" s="366"/>
      <c r="W2084" s="295"/>
      <c r="X2084" s="295"/>
      <c r="Y2084" s="295"/>
      <c r="Z2084" s="313"/>
      <c r="AA2084" s="313"/>
      <c r="AB2084" s="301"/>
      <c r="AC2084" s="295"/>
    </row>
    <row r="2085" spans="1:29" ht="15">
      <c r="A2085" s="247" t="s">
        <v>11840</v>
      </c>
      <c r="B2085" s="287" t="s">
        <v>11841</v>
      </c>
      <c r="C2085" s="287" t="s">
        <v>6547</v>
      </c>
      <c r="D2085" s="305">
        <v>42</v>
      </c>
      <c r="E2085" s="287" t="s">
        <v>35</v>
      </c>
      <c r="F2085" s="362">
        <v>43707</v>
      </c>
      <c r="G2085" s="363" t="s">
        <v>8950</v>
      </c>
      <c r="H2085" s="363" t="s">
        <v>3571</v>
      </c>
      <c r="I2085" s="364">
        <v>0.41713512000000003</v>
      </c>
      <c r="J2085" s="364">
        <v>1</v>
      </c>
      <c r="K2085" s="363" t="s">
        <v>438</v>
      </c>
      <c r="L2085" s="292">
        <v>95.77</v>
      </c>
      <c r="M2085" s="293" t="s">
        <v>3572</v>
      </c>
      <c r="N2085" s="293" t="s">
        <v>3573</v>
      </c>
      <c r="O2085" s="294" t="s">
        <v>450</v>
      </c>
      <c r="P2085" s="295">
        <v>12.064123</v>
      </c>
      <c r="Q2085" s="295" t="s">
        <v>399</v>
      </c>
      <c r="R2085" s="296">
        <v>0</v>
      </c>
      <c r="S2085" s="365">
        <v>1.0231075490237245E-4</v>
      </c>
      <c r="T2085" s="365">
        <v>1.2365445490571069E-3</v>
      </c>
      <c r="U2085" s="365">
        <v>8.2739238938367987E-2</v>
      </c>
      <c r="V2085" s="366"/>
      <c r="W2085" s="295"/>
      <c r="X2085" s="295"/>
      <c r="Y2085" s="295"/>
      <c r="Z2085" s="313"/>
      <c r="AA2085" s="313"/>
      <c r="AB2085" s="301"/>
      <c r="AC2085" s="295"/>
    </row>
    <row r="2086" spans="1:29" ht="15">
      <c r="A2086" s="247" t="s">
        <v>11842</v>
      </c>
      <c r="B2086" s="287" t="s">
        <v>11843</v>
      </c>
      <c r="C2086" s="287" t="s">
        <v>6549</v>
      </c>
      <c r="D2086" s="305">
        <v>43</v>
      </c>
      <c r="E2086" s="287" t="s">
        <v>35</v>
      </c>
      <c r="F2086" s="362">
        <v>43707</v>
      </c>
      <c r="G2086" s="363" t="s">
        <v>8950</v>
      </c>
      <c r="H2086" s="363" t="s">
        <v>9450</v>
      </c>
      <c r="I2086" s="364">
        <v>0.31298124999999999</v>
      </c>
      <c r="J2086" s="364">
        <v>1</v>
      </c>
      <c r="K2086" s="363" t="s">
        <v>438</v>
      </c>
      <c r="L2086" s="292">
        <v>119.35</v>
      </c>
      <c r="M2086" s="293" t="s">
        <v>8739</v>
      </c>
      <c r="N2086" s="293" t="s">
        <v>9451</v>
      </c>
      <c r="O2086" s="294" t="s">
        <v>450</v>
      </c>
      <c r="P2086" s="295">
        <v>2.0085454</v>
      </c>
      <c r="Q2086" s="295" t="s">
        <v>408</v>
      </c>
      <c r="R2086" s="296">
        <v>0</v>
      </c>
      <c r="S2086" s="365">
        <v>1.1417352849804445E-3</v>
      </c>
      <c r="T2086" s="365">
        <v>1.9176936938122395E-3</v>
      </c>
      <c r="U2086" s="365">
        <v>0.59536895212433816</v>
      </c>
      <c r="V2086" s="366"/>
      <c r="W2086" s="295"/>
      <c r="X2086" s="295"/>
      <c r="Y2086" s="295"/>
      <c r="Z2086" s="313"/>
      <c r="AA2086" s="313"/>
      <c r="AB2086" s="301"/>
      <c r="AC2086" s="295"/>
    </row>
    <row r="2087" spans="1:29" ht="15">
      <c r="A2087" s="247" t="s">
        <v>176</v>
      </c>
      <c r="B2087" s="287" t="s">
        <v>11844</v>
      </c>
      <c r="C2087" s="287" t="s">
        <v>6551</v>
      </c>
      <c r="D2087" s="305">
        <v>44</v>
      </c>
      <c r="E2087" s="287" t="s">
        <v>35</v>
      </c>
      <c r="F2087" s="362">
        <v>43707</v>
      </c>
      <c r="G2087" s="363" t="s">
        <v>8950</v>
      </c>
      <c r="H2087" s="363" t="s">
        <v>1228</v>
      </c>
      <c r="I2087" s="364">
        <v>0.34252739999999998</v>
      </c>
      <c r="J2087" s="364">
        <v>2</v>
      </c>
      <c r="K2087" s="363" t="s">
        <v>438</v>
      </c>
      <c r="L2087" s="292">
        <v>89.56</v>
      </c>
      <c r="M2087" s="293" t="s">
        <v>1229</v>
      </c>
      <c r="N2087" s="293" t="s">
        <v>1230</v>
      </c>
      <c r="O2087" s="294" t="s">
        <v>450</v>
      </c>
      <c r="P2087" s="295">
        <v>7.7478290000000003</v>
      </c>
      <c r="Q2087" s="295" t="s">
        <v>404</v>
      </c>
      <c r="R2087" s="296">
        <v>0</v>
      </c>
      <c r="S2087" s="365">
        <v>1.2698908055588703E-4</v>
      </c>
      <c r="T2087" s="365">
        <v>1.5044252023312336E-3</v>
      </c>
      <c r="U2087" s="365">
        <v>8.4410365074386387E-2</v>
      </c>
      <c r="V2087" s="366"/>
      <c r="W2087" s="295"/>
      <c r="X2087" s="295"/>
      <c r="Y2087" s="295"/>
      <c r="Z2087" s="313"/>
      <c r="AA2087" s="313"/>
      <c r="AB2087" s="301"/>
      <c r="AC2087" s="295"/>
    </row>
    <row r="2088" spans="1:29" ht="15">
      <c r="A2088" s="247" t="s">
        <v>11845</v>
      </c>
      <c r="B2088" s="287" t="s">
        <v>11846</v>
      </c>
      <c r="C2088" s="287" t="s">
        <v>6553</v>
      </c>
      <c r="D2088" s="305">
        <v>45</v>
      </c>
      <c r="E2088" s="287" t="s">
        <v>35</v>
      </c>
      <c r="F2088" s="362">
        <v>43707</v>
      </c>
      <c r="G2088" s="363" t="s">
        <v>8950</v>
      </c>
      <c r="H2088" s="363" t="s">
        <v>3583</v>
      </c>
      <c r="I2088" s="364">
        <v>0.3365245</v>
      </c>
      <c r="J2088" s="364">
        <v>1</v>
      </c>
      <c r="K2088" s="363" t="s">
        <v>438</v>
      </c>
      <c r="L2088" s="292">
        <v>64.22</v>
      </c>
      <c r="M2088" s="293" t="s">
        <v>3584</v>
      </c>
      <c r="N2088" s="293" t="s">
        <v>3585</v>
      </c>
      <c r="O2088" s="294" t="s">
        <v>450</v>
      </c>
      <c r="P2088" s="295">
        <v>7.7336073000000001</v>
      </c>
      <c r="Q2088" s="295" t="s">
        <v>404</v>
      </c>
      <c r="R2088" s="296">
        <v>0</v>
      </c>
      <c r="S2088" s="365">
        <v>6.3439595905282939E-4</v>
      </c>
      <c r="T2088" s="365">
        <v>1.3608038380714122E-3</v>
      </c>
      <c r="U2088" s="365">
        <v>0.46619207067487534</v>
      </c>
      <c r="V2088" s="366"/>
      <c r="W2088" s="295"/>
      <c r="X2088" s="295"/>
      <c r="Y2088" s="295"/>
      <c r="Z2088" s="313"/>
      <c r="AA2088" s="313"/>
      <c r="AB2088" s="301"/>
      <c r="AC2088" s="295"/>
    </row>
    <row r="2089" spans="1:29" ht="15">
      <c r="A2089" s="247" t="s">
        <v>176</v>
      </c>
      <c r="B2089" s="287" t="s">
        <v>11847</v>
      </c>
      <c r="C2089" s="287" t="s">
        <v>6555</v>
      </c>
      <c r="D2089" s="305">
        <v>46</v>
      </c>
      <c r="E2089" s="287" t="s">
        <v>35</v>
      </c>
      <c r="F2089" s="362">
        <v>43707</v>
      </c>
      <c r="G2089" s="363" t="s">
        <v>8950</v>
      </c>
      <c r="H2089" s="363" t="s">
        <v>763</v>
      </c>
      <c r="I2089" s="364">
        <v>0.33701646000000002</v>
      </c>
      <c r="J2089" s="364">
        <v>10</v>
      </c>
      <c r="K2089" s="363" t="s">
        <v>438</v>
      </c>
      <c r="L2089" s="292">
        <v>104.06</v>
      </c>
      <c r="M2089" s="293" t="s">
        <v>764</v>
      </c>
      <c r="N2089" s="293" t="s">
        <v>765</v>
      </c>
      <c r="O2089" s="294" t="s">
        <v>450</v>
      </c>
      <c r="P2089" s="295">
        <v>-8.8871420000000008</v>
      </c>
      <c r="Q2089" s="295" t="s">
        <v>408</v>
      </c>
      <c r="R2089" s="296">
        <v>0</v>
      </c>
      <c r="S2089" s="365">
        <v>8.7833223907169496E-4</v>
      </c>
      <c r="T2089" s="365">
        <v>1.0854778969941069E-3</v>
      </c>
      <c r="U2089" s="365">
        <v>0.80916639712698224</v>
      </c>
      <c r="V2089" s="366"/>
      <c r="W2089" s="295"/>
      <c r="X2089" s="295"/>
      <c r="Y2089" s="295"/>
      <c r="Z2089" s="313"/>
      <c r="AA2089" s="313"/>
      <c r="AB2089" s="301"/>
      <c r="AC2089" s="295"/>
    </row>
    <row r="2090" spans="1:29" ht="15">
      <c r="A2090" s="247" t="s">
        <v>176</v>
      </c>
      <c r="B2090" s="287" t="s">
        <v>11848</v>
      </c>
      <c r="C2090" s="287" t="s">
        <v>6557</v>
      </c>
      <c r="D2090" s="305">
        <v>47</v>
      </c>
      <c r="E2090" s="287" t="s">
        <v>35</v>
      </c>
      <c r="F2090" s="362">
        <v>43707</v>
      </c>
      <c r="G2090" s="363" t="s">
        <v>8950</v>
      </c>
      <c r="H2090" s="363" t="s">
        <v>5955</v>
      </c>
      <c r="I2090" s="364">
        <v>0.34399819999999998</v>
      </c>
      <c r="J2090" s="364">
        <v>3</v>
      </c>
      <c r="K2090" s="363" t="s">
        <v>438</v>
      </c>
      <c r="L2090" s="292">
        <v>116.78</v>
      </c>
      <c r="M2090" s="293" t="s">
        <v>5956</v>
      </c>
      <c r="N2090" s="293" t="s">
        <v>5957</v>
      </c>
      <c r="O2090" s="294" t="s">
        <v>450</v>
      </c>
      <c r="P2090" s="295">
        <v>3.7859916999999998</v>
      </c>
      <c r="Q2090" s="295" t="s">
        <v>395</v>
      </c>
      <c r="R2090" s="296">
        <v>0</v>
      </c>
      <c r="S2090" s="365">
        <v>9.4470192163575539E-4</v>
      </c>
      <c r="T2090" s="365">
        <v>1.4937730549387158E-3</v>
      </c>
      <c r="U2090" s="365">
        <v>0.63242667185110868</v>
      </c>
      <c r="V2090" s="366"/>
      <c r="W2090" s="295"/>
      <c r="X2090" s="295"/>
      <c r="Y2090" s="295"/>
      <c r="Z2090" s="313"/>
      <c r="AA2090" s="313"/>
      <c r="AB2090" s="301"/>
      <c r="AC2090" s="295"/>
    </row>
    <row r="2091" spans="1:29" ht="15">
      <c r="A2091" s="247" t="s">
        <v>176</v>
      </c>
      <c r="B2091" s="287" t="s">
        <v>11849</v>
      </c>
      <c r="C2091" s="287" t="s">
        <v>6559</v>
      </c>
      <c r="D2091" s="305">
        <v>48</v>
      </c>
      <c r="E2091" s="287" t="s">
        <v>35</v>
      </c>
      <c r="F2091" s="362">
        <v>43707</v>
      </c>
      <c r="G2091" s="363" t="s">
        <v>8950</v>
      </c>
      <c r="H2091" s="363" t="s">
        <v>1733</v>
      </c>
      <c r="I2091" s="364">
        <v>0.39536428000000001</v>
      </c>
      <c r="J2091" s="364">
        <v>2</v>
      </c>
      <c r="K2091" s="363" t="s">
        <v>438</v>
      </c>
      <c r="L2091" s="292">
        <v>126.42</v>
      </c>
      <c r="M2091" s="293" t="s">
        <v>1734</v>
      </c>
      <c r="N2091" s="293" t="s">
        <v>1735</v>
      </c>
      <c r="O2091" s="294" t="s">
        <v>450</v>
      </c>
      <c r="P2091" s="295">
        <v>10.035682</v>
      </c>
      <c r="Q2091" s="295" t="s">
        <v>280</v>
      </c>
      <c r="R2091" s="296">
        <v>0</v>
      </c>
      <c r="S2091" s="365">
        <v>3.3332882540818396E-3</v>
      </c>
      <c r="T2091" s="365">
        <v>2.4940630284429805E-3</v>
      </c>
      <c r="U2091" s="365">
        <v>1.3364891809341239</v>
      </c>
      <c r="V2091" s="366"/>
      <c r="W2091" s="295"/>
      <c r="X2091" s="295"/>
      <c r="Y2091" s="295"/>
      <c r="Z2091" s="313"/>
      <c r="AA2091" s="313"/>
      <c r="AB2091" s="301"/>
      <c r="AC2091" s="295"/>
    </row>
    <row r="2092" spans="1:29" ht="15">
      <c r="A2092" s="247" t="s">
        <v>176</v>
      </c>
      <c r="B2092" s="287" t="s">
        <v>11850</v>
      </c>
      <c r="C2092" s="287" t="s">
        <v>6561</v>
      </c>
      <c r="D2092" s="305">
        <v>49</v>
      </c>
      <c r="E2092" s="287" t="s">
        <v>35</v>
      </c>
      <c r="F2092" s="362">
        <v>43707</v>
      </c>
      <c r="G2092" s="363" t="s">
        <v>8950</v>
      </c>
      <c r="H2092" s="363" t="s">
        <v>784</v>
      </c>
      <c r="I2092" s="364">
        <v>0.33862330000000002</v>
      </c>
      <c r="J2092" s="364">
        <v>3</v>
      </c>
      <c r="K2092" s="363" t="s">
        <v>438</v>
      </c>
      <c r="L2092" s="292">
        <v>194.85</v>
      </c>
      <c r="M2092" s="293" t="s">
        <v>785</v>
      </c>
      <c r="N2092" s="293" t="s">
        <v>786</v>
      </c>
      <c r="O2092" s="294" t="s">
        <v>450</v>
      </c>
      <c r="P2092" s="295">
        <v>2.9590486999999999</v>
      </c>
      <c r="Q2092" s="295" t="s">
        <v>280</v>
      </c>
      <c r="R2092" s="296">
        <v>0</v>
      </c>
      <c r="S2092" s="365">
        <v>2.3171321327399757E-3</v>
      </c>
      <c r="T2092" s="365">
        <v>1.9258566976557445E-3</v>
      </c>
      <c r="U2092" s="365">
        <v>1.2031695481603135</v>
      </c>
      <c r="V2092" s="366"/>
      <c r="W2092" s="295"/>
      <c r="X2092" s="295"/>
      <c r="Y2092" s="295"/>
      <c r="Z2092" s="313"/>
      <c r="AA2092" s="313"/>
      <c r="AB2092" s="301"/>
      <c r="AC2092" s="295"/>
    </row>
    <row r="2093" spans="1:29" ht="15">
      <c r="A2093" s="247" t="s">
        <v>11851</v>
      </c>
      <c r="B2093" s="287" t="s">
        <v>11852</v>
      </c>
      <c r="C2093" s="287" t="s">
        <v>6563</v>
      </c>
      <c r="D2093" s="305">
        <v>50</v>
      </c>
      <c r="E2093" s="287" t="s">
        <v>35</v>
      </c>
      <c r="F2093" s="362">
        <v>43707</v>
      </c>
      <c r="G2093" s="363" t="s">
        <v>8950</v>
      </c>
      <c r="H2093" s="363" t="s">
        <v>7458</v>
      </c>
      <c r="I2093" s="364">
        <v>0.34426558000000002</v>
      </c>
      <c r="J2093" s="364">
        <v>1</v>
      </c>
      <c r="K2093" s="363" t="s">
        <v>438</v>
      </c>
      <c r="L2093" s="292">
        <v>197.97</v>
      </c>
      <c r="M2093" s="293" t="s">
        <v>7459</v>
      </c>
      <c r="N2093" s="293" t="s">
        <v>7460</v>
      </c>
      <c r="O2093" s="294" t="s">
        <v>450</v>
      </c>
      <c r="P2093" s="295">
        <v>1.4086723000000001</v>
      </c>
      <c r="Q2093" s="295" t="s">
        <v>280</v>
      </c>
      <c r="R2093" s="296">
        <v>0</v>
      </c>
      <c r="S2093" s="365">
        <v>1.2485570541845108E-3</v>
      </c>
      <c r="T2093" s="365">
        <v>1.0352834570173956E-3</v>
      </c>
      <c r="U2093" s="365">
        <v>1.2060050276293863</v>
      </c>
      <c r="V2093" s="366"/>
      <c r="W2093" s="295"/>
      <c r="X2093" s="295"/>
      <c r="Y2093" s="295"/>
      <c r="Z2093" s="313"/>
      <c r="AA2093" s="313"/>
      <c r="AB2093" s="301"/>
      <c r="AC2093" s="295"/>
    </row>
    <row r="2094" spans="1:29" ht="15">
      <c r="A2094" s="247" t="s">
        <v>176</v>
      </c>
      <c r="B2094" s="287" t="s">
        <v>11853</v>
      </c>
      <c r="C2094" s="287" t="s">
        <v>6566</v>
      </c>
      <c r="D2094" s="305">
        <v>1</v>
      </c>
      <c r="E2094" s="287" t="s">
        <v>39</v>
      </c>
      <c r="F2094" s="362">
        <v>43707</v>
      </c>
      <c r="G2094" s="363" t="s">
        <v>8954</v>
      </c>
      <c r="H2094" s="363" t="s">
        <v>1054</v>
      </c>
      <c r="I2094" s="364">
        <v>4.0346279999999997</v>
      </c>
      <c r="J2094" s="364">
        <v>2</v>
      </c>
      <c r="K2094" s="363" t="s">
        <v>815</v>
      </c>
      <c r="L2094" s="292">
        <v>230.19</v>
      </c>
      <c r="M2094" s="293" t="s">
        <v>1055</v>
      </c>
      <c r="N2094" s="293" t="s">
        <v>1056</v>
      </c>
      <c r="O2094" s="294" t="s">
        <v>450</v>
      </c>
      <c r="P2094" s="295">
        <v>8.7751629999999992</v>
      </c>
      <c r="Q2094" s="295" t="s">
        <v>408</v>
      </c>
      <c r="R2094" s="296">
        <v>0</v>
      </c>
      <c r="S2094" s="365">
        <v>5.3771789901405076E-3</v>
      </c>
      <c r="T2094" s="365">
        <v>4.2401285132844524E-3</v>
      </c>
      <c r="U2094" s="365">
        <v>1.2681641542924091</v>
      </c>
      <c r="V2094" s="366"/>
      <c r="W2094" s="295"/>
      <c r="X2094" s="295"/>
      <c r="Y2094" s="295"/>
      <c r="Z2094" s="313"/>
      <c r="AA2094" s="313"/>
      <c r="AB2094" s="301"/>
      <c r="AC2094" s="295"/>
    </row>
    <row r="2095" spans="1:29" ht="15">
      <c r="A2095" s="247" t="s">
        <v>11854</v>
      </c>
      <c r="B2095" s="287" t="s">
        <v>11855</v>
      </c>
      <c r="C2095" s="287" t="s">
        <v>6568</v>
      </c>
      <c r="D2095" s="305">
        <v>2</v>
      </c>
      <c r="E2095" s="287" t="s">
        <v>39</v>
      </c>
      <c r="F2095" s="362">
        <v>43707</v>
      </c>
      <c r="G2095" s="363" t="s">
        <v>8954</v>
      </c>
      <c r="H2095" s="363" t="s">
        <v>3455</v>
      </c>
      <c r="I2095" s="364">
        <v>3.5467133999999998</v>
      </c>
      <c r="J2095" s="364">
        <v>1</v>
      </c>
      <c r="K2095" s="363" t="s">
        <v>815</v>
      </c>
      <c r="L2095" s="292">
        <v>127.32</v>
      </c>
      <c r="M2095" s="293" t="s">
        <v>3456</v>
      </c>
      <c r="N2095" s="293" t="s">
        <v>3457</v>
      </c>
      <c r="O2095" s="294" t="s">
        <v>450</v>
      </c>
      <c r="P2095" s="295">
        <v>10.925245</v>
      </c>
      <c r="Q2095" s="295" t="s">
        <v>447</v>
      </c>
      <c r="R2095" s="296">
        <v>0</v>
      </c>
      <c r="S2095" s="365">
        <v>2.0078640841150251E-4</v>
      </c>
      <c r="T2095" s="365">
        <v>9.3861681875329419E-4</v>
      </c>
      <c r="U2095" s="365">
        <v>0.21391733495484824</v>
      </c>
      <c r="V2095" s="366"/>
      <c r="W2095" s="295"/>
      <c r="X2095" s="295"/>
      <c r="Y2095" s="295"/>
      <c r="Z2095" s="313"/>
      <c r="AA2095" s="313"/>
      <c r="AB2095" s="301"/>
      <c r="AC2095" s="295"/>
    </row>
    <row r="2096" spans="1:29" ht="15">
      <c r="A2096" s="247" t="s">
        <v>11856</v>
      </c>
      <c r="B2096" s="287" t="s">
        <v>11857</v>
      </c>
      <c r="C2096" s="287" t="s">
        <v>6571</v>
      </c>
      <c r="D2096" s="305">
        <v>3</v>
      </c>
      <c r="E2096" s="287" t="s">
        <v>39</v>
      </c>
      <c r="F2096" s="362">
        <v>43707</v>
      </c>
      <c r="G2096" s="363" t="s">
        <v>8954</v>
      </c>
      <c r="H2096" s="363" t="s">
        <v>2397</v>
      </c>
      <c r="I2096" s="364">
        <v>15.086121</v>
      </c>
      <c r="J2096" s="364">
        <v>1</v>
      </c>
      <c r="K2096" s="363" t="s">
        <v>815</v>
      </c>
      <c r="L2096" s="292">
        <v>123</v>
      </c>
      <c r="M2096" s="293" t="s">
        <v>2398</v>
      </c>
      <c r="N2096" s="293" t="s">
        <v>2399</v>
      </c>
      <c r="O2096" s="294" t="s">
        <v>450</v>
      </c>
      <c r="P2096" s="295">
        <v>8.5038780000000003</v>
      </c>
      <c r="Q2096" s="295" t="s">
        <v>404</v>
      </c>
      <c r="R2096" s="296">
        <v>0</v>
      </c>
      <c r="S2096" s="365">
        <v>4.0176012530867263E-5</v>
      </c>
      <c r="T2096" s="365">
        <v>3.1084484082807487E-4</v>
      </c>
      <c r="U2096" s="365">
        <v>0.12924780229210306</v>
      </c>
      <c r="V2096" s="366"/>
      <c r="W2096" s="295"/>
      <c r="X2096" s="295"/>
      <c r="Y2096" s="295"/>
      <c r="Z2096" s="313"/>
      <c r="AA2096" s="313"/>
      <c r="AB2096" s="301"/>
      <c r="AC2096" s="295"/>
    </row>
    <row r="2097" spans="1:29" ht="15">
      <c r="A2097" s="247" t="s">
        <v>176</v>
      </c>
      <c r="B2097" s="287" t="s">
        <v>11858</v>
      </c>
      <c r="C2097" s="287" t="s">
        <v>6573</v>
      </c>
      <c r="D2097" s="305">
        <v>4</v>
      </c>
      <c r="E2097" s="287" t="s">
        <v>39</v>
      </c>
      <c r="F2097" s="362">
        <v>43707</v>
      </c>
      <c r="G2097" s="363" t="s">
        <v>8954</v>
      </c>
      <c r="H2097" s="363" t="s">
        <v>2281</v>
      </c>
      <c r="I2097" s="364">
        <v>1.8197093</v>
      </c>
      <c r="J2097" s="364">
        <v>4</v>
      </c>
      <c r="K2097" s="363" t="s">
        <v>815</v>
      </c>
      <c r="L2097" s="292">
        <v>80.41</v>
      </c>
      <c r="M2097" s="293" t="s">
        <v>2282</v>
      </c>
      <c r="N2097" s="293" t="s">
        <v>2283</v>
      </c>
      <c r="O2097" s="294" t="s">
        <v>450</v>
      </c>
      <c r="P2097" s="295">
        <v>12.493002000000001</v>
      </c>
      <c r="Q2097" s="295" t="s">
        <v>404</v>
      </c>
      <c r="R2097" s="296">
        <v>0</v>
      </c>
      <c r="S2097" s="365">
        <v>6.1894079762568198E-4</v>
      </c>
      <c r="T2097" s="365">
        <v>1.1082844334345723E-3</v>
      </c>
      <c r="U2097" s="365">
        <v>0.55846746462691454</v>
      </c>
      <c r="V2097" s="366"/>
      <c r="W2097" s="295"/>
      <c r="X2097" s="295"/>
      <c r="Y2097" s="295"/>
      <c r="Z2097" s="313"/>
      <c r="AA2097" s="313"/>
      <c r="AB2097" s="301"/>
      <c r="AC2097" s="295"/>
    </row>
    <row r="2098" spans="1:29" ht="15">
      <c r="A2098" s="247" t="s">
        <v>11859</v>
      </c>
      <c r="B2098" s="287" t="s">
        <v>11860</v>
      </c>
      <c r="C2098" s="287" t="s">
        <v>6576</v>
      </c>
      <c r="D2098" s="305">
        <v>5</v>
      </c>
      <c r="E2098" s="287" t="s">
        <v>39</v>
      </c>
      <c r="F2098" s="362">
        <v>43707</v>
      </c>
      <c r="G2098" s="363" t="s">
        <v>8954</v>
      </c>
      <c r="H2098" s="363" t="s">
        <v>2414</v>
      </c>
      <c r="I2098" s="364">
        <v>15.073376</v>
      </c>
      <c r="J2098" s="364">
        <v>1</v>
      </c>
      <c r="K2098" s="363" t="s">
        <v>815</v>
      </c>
      <c r="L2098" s="292">
        <v>119.16</v>
      </c>
      <c r="M2098" s="293" t="s">
        <v>2415</v>
      </c>
      <c r="N2098" s="293" t="s">
        <v>2416</v>
      </c>
      <c r="O2098" s="294" t="s">
        <v>450</v>
      </c>
      <c r="P2098" s="295">
        <v>9.0110779999999995</v>
      </c>
      <c r="Q2098" s="295" t="s">
        <v>280</v>
      </c>
      <c r="R2098" s="296">
        <v>0</v>
      </c>
      <c r="S2098" s="365">
        <v>7.0410089190929895E-5</v>
      </c>
      <c r="T2098" s="365">
        <v>5.6684168806591718E-4</v>
      </c>
      <c r="U2098" s="365">
        <v>0.12421473344907195</v>
      </c>
      <c r="V2098" s="366"/>
      <c r="W2098" s="295"/>
      <c r="X2098" s="295"/>
      <c r="Y2098" s="295"/>
      <c r="Z2098" s="313"/>
      <c r="AA2098" s="313"/>
      <c r="AB2098" s="301"/>
      <c r="AC2098" s="295"/>
    </row>
    <row r="2099" spans="1:29" ht="15">
      <c r="A2099" s="247" t="s">
        <v>11861</v>
      </c>
      <c r="B2099" s="287" t="s">
        <v>11862</v>
      </c>
      <c r="C2099" s="287" t="s">
        <v>6578</v>
      </c>
      <c r="D2099" s="305">
        <v>6</v>
      </c>
      <c r="E2099" s="287" t="s">
        <v>39</v>
      </c>
      <c r="F2099" s="362">
        <v>43707</v>
      </c>
      <c r="G2099" s="363" t="s">
        <v>8954</v>
      </c>
      <c r="H2099" s="363" t="s">
        <v>1765</v>
      </c>
      <c r="I2099" s="364">
        <v>9.5653620000000004</v>
      </c>
      <c r="J2099" s="364">
        <v>1</v>
      </c>
      <c r="K2099" s="363" t="s">
        <v>815</v>
      </c>
      <c r="L2099" s="292">
        <v>217.29</v>
      </c>
      <c r="M2099" s="293" t="s">
        <v>359</v>
      </c>
      <c r="N2099" s="293" t="s">
        <v>1766</v>
      </c>
      <c r="O2099" s="294" t="s">
        <v>450</v>
      </c>
      <c r="P2099" s="295">
        <v>11.763191000000001</v>
      </c>
      <c r="Q2099" s="295" t="s">
        <v>408</v>
      </c>
      <c r="R2099" s="296">
        <v>0</v>
      </c>
      <c r="S2099" s="365">
        <v>5.9360793842580944E-3</v>
      </c>
      <c r="T2099" s="365">
        <v>3.201221843472163E-3</v>
      </c>
      <c r="U2099" s="365">
        <v>1.8543167810636967</v>
      </c>
      <c r="V2099" s="366"/>
      <c r="W2099" s="295"/>
      <c r="X2099" s="295"/>
      <c r="Y2099" s="295"/>
      <c r="Z2099" s="313"/>
      <c r="AA2099" s="313"/>
      <c r="AB2099" s="301"/>
      <c r="AC2099" s="295"/>
    </row>
    <row r="2100" spans="1:29" ht="15">
      <c r="A2100" s="247" t="s">
        <v>11863</v>
      </c>
      <c r="B2100" s="287" t="s">
        <v>11864</v>
      </c>
      <c r="C2100" s="287" t="s">
        <v>6580</v>
      </c>
      <c r="D2100" s="305">
        <v>7</v>
      </c>
      <c r="E2100" s="287" t="s">
        <v>39</v>
      </c>
      <c r="F2100" s="362">
        <v>43707</v>
      </c>
      <c r="G2100" s="363" t="s">
        <v>8954</v>
      </c>
      <c r="H2100" s="363" t="s">
        <v>3471</v>
      </c>
      <c r="I2100" s="364">
        <v>10.122643</v>
      </c>
      <c r="J2100" s="364">
        <v>1</v>
      </c>
      <c r="K2100" s="363" t="s">
        <v>815</v>
      </c>
      <c r="L2100" s="292">
        <v>63.05</v>
      </c>
      <c r="M2100" s="293" t="s">
        <v>3472</v>
      </c>
      <c r="N2100" s="293" t="s">
        <v>3473</v>
      </c>
      <c r="O2100" s="294" t="s">
        <v>450</v>
      </c>
      <c r="P2100" s="295">
        <v>8.2961200000000002</v>
      </c>
      <c r="Q2100" s="295" t="s">
        <v>404</v>
      </c>
      <c r="R2100" s="296">
        <v>0</v>
      </c>
      <c r="S2100" s="365">
        <v>6.43156883673595E-4</v>
      </c>
      <c r="T2100" s="365">
        <v>7.3979842533006604E-4</v>
      </c>
      <c r="U2100" s="365">
        <v>0.86936773809250301</v>
      </c>
      <c r="V2100" s="366"/>
      <c r="W2100" s="295"/>
      <c r="X2100" s="295"/>
      <c r="Y2100" s="295"/>
      <c r="Z2100" s="313"/>
      <c r="AA2100" s="313"/>
      <c r="AB2100" s="301"/>
      <c r="AC2100" s="295"/>
    </row>
    <row r="2101" spans="1:29" ht="15">
      <c r="A2101" s="247" t="s">
        <v>11865</v>
      </c>
      <c r="B2101" s="287" t="s">
        <v>11866</v>
      </c>
      <c r="C2101" s="287" t="s">
        <v>6583</v>
      </c>
      <c r="D2101" s="305">
        <v>8</v>
      </c>
      <c r="E2101" s="287" t="s">
        <v>39</v>
      </c>
      <c r="F2101" s="362">
        <v>43707</v>
      </c>
      <c r="G2101" s="363" t="s">
        <v>8954</v>
      </c>
      <c r="H2101" s="363" t="s">
        <v>1079</v>
      </c>
      <c r="I2101" s="364">
        <v>12.123022000000001</v>
      </c>
      <c r="J2101" s="364">
        <v>1</v>
      </c>
      <c r="K2101" s="363" t="s">
        <v>815</v>
      </c>
      <c r="L2101" s="292">
        <v>409.59</v>
      </c>
      <c r="M2101" s="293" t="s">
        <v>1080</v>
      </c>
      <c r="N2101" s="293" t="s">
        <v>1081</v>
      </c>
      <c r="O2101" s="294" t="s">
        <v>450</v>
      </c>
      <c r="P2101" s="295">
        <v>6.2821030000000002</v>
      </c>
      <c r="Q2101" s="295" t="s">
        <v>280</v>
      </c>
      <c r="R2101" s="296">
        <v>0</v>
      </c>
      <c r="S2101" s="365">
        <v>6.2946429063873858E-3</v>
      </c>
      <c r="T2101" s="365">
        <v>2.8077392742918705E-3</v>
      </c>
      <c r="U2101" s="365">
        <v>2.2418901085375649</v>
      </c>
      <c r="V2101" s="366"/>
      <c r="W2101" s="295"/>
      <c r="X2101" s="295"/>
      <c r="Y2101" s="295"/>
      <c r="Z2101" s="313"/>
      <c r="AA2101" s="313"/>
      <c r="AB2101" s="301"/>
      <c r="AC2101" s="295"/>
    </row>
    <row r="2102" spans="1:29" ht="15">
      <c r="A2102" s="247" t="s">
        <v>176</v>
      </c>
      <c r="B2102" s="287" t="s">
        <v>11867</v>
      </c>
      <c r="C2102" s="287" t="s">
        <v>6586</v>
      </c>
      <c r="D2102" s="305">
        <v>9</v>
      </c>
      <c r="E2102" s="287" t="s">
        <v>39</v>
      </c>
      <c r="F2102" s="362">
        <v>43707</v>
      </c>
      <c r="G2102" s="363" t="s">
        <v>8954</v>
      </c>
      <c r="H2102" s="363" t="s">
        <v>843</v>
      </c>
      <c r="I2102" s="364">
        <v>8.9882899999999992</v>
      </c>
      <c r="J2102" s="364">
        <v>3</v>
      </c>
      <c r="K2102" s="363" t="s">
        <v>815</v>
      </c>
      <c r="L2102" s="292">
        <v>838.42</v>
      </c>
      <c r="M2102" s="293" t="s">
        <v>844</v>
      </c>
      <c r="N2102" s="293" t="s">
        <v>845</v>
      </c>
      <c r="O2102" s="294" t="s">
        <v>450</v>
      </c>
      <c r="P2102" s="295">
        <v>5.3913713000000003</v>
      </c>
      <c r="Q2102" s="295" t="s">
        <v>408</v>
      </c>
      <c r="R2102" s="296">
        <v>0</v>
      </c>
      <c r="S2102" s="365">
        <v>1.7554022372454649E-3</v>
      </c>
      <c r="T2102" s="365">
        <v>8.3166192935473339E-4</v>
      </c>
      <c r="U2102" s="365">
        <v>2.1107161158710723</v>
      </c>
      <c r="V2102" s="366"/>
      <c r="W2102" s="295"/>
      <c r="X2102" s="295"/>
      <c r="Y2102" s="295"/>
      <c r="Z2102" s="313"/>
      <c r="AA2102" s="313"/>
      <c r="AB2102" s="301"/>
      <c r="AC2102" s="295"/>
    </row>
    <row r="2103" spans="1:29" ht="15">
      <c r="A2103" s="247" t="s">
        <v>176</v>
      </c>
      <c r="B2103" s="287" t="s">
        <v>11868</v>
      </c>
      <c r="C2103" s="287" t="s">
        <v>6588</v>
      </c>
      <c r="D2103" s="305">
        <v>10</v>
      </c>
      <c r="E2103" s="287" t="s">
        <v>39</v>
      </c>
      <c r="F2103" s="362">
        <v>43707</v>
      </c>
      <c r="G2103" s="363" t="s">
        <v>8954</v>
      </c>
      <c r="H2103" s="363" t="s">
        <v>2157</v>
      </c>
      <c r="I2103" s="364">
        <v>11.098722</v>
      </c>
      <c r="J2103" s="364">
        <v>2</v>
      </c>
      <c r="K2103" s="363" t="s">
        <v>815</v>
      </c>
      <c r="L2103" s="292">
        <v>79.78</v>
      </c>
      <c r="M2103" s="293" t="s">
        <v>2158</v>
      </c>
      <c r="N2103" s="293" t="s">
        <v>2159</v>
      </c>
      <c r="O2103" s="294" t="s">
        <v>450</v>
      </c>
      <c r="P2103" s="295">
        <v>5.7529089999999998</v>
      </c>
      <c r="Q2103" s="295" t="s">
        <v>395</v>
      </c>
      <c r="R2103" s="296">
        <v>0</v>
      </c>
      <c r="S2103" s="365">
        <v>5.7744959798476311E-4</v>
      </c>
      <c r="T2103" s="365">
        <v>8.1831953227873234E-4</v>
      </c>
      <c r="U2103" s="365">
        <v>0.70565295731945799</v>
      </c>
      <c r="V2103" s="366"/>
      <c r="W2103" s="295"/>
      <c r="X2103" s="295"/>
      <c r="Y2103" s="295"/>
      <c r="Z2103" s="313"/>
      <c r="AA2103" s="313"/>
      <c r="AB2103" s="301"/>
      <c r="AC2103" s="295"/>
    </row>
    <row r="2104" spans="1:29" ht="15">
      <c r="A2104" s="247" t="s">
        <v>176</v>
      </c>
      <c r="B2104" s="287" t="s">
        <v>11869</v>
      </c>
      <c r="C2104" s="287" t="s">
        <v>6591</v>
      </c>
      <c r="D2104" s="305">
        <v>11</v>
      </c>
      <c r="E2104" s="287" t="s">
        <v>39</v>
      </c>
      <c r="F2104" s="362">
        <v>43707</v>
      </c>
      <c r="G2104" s="363" t="s">
        <v>8954</v>
      </c>
      <c r="H2104" s="363" t="s">
        <v>2870</v>
      </c>
      <c r="I2104" s="364">
        <v>11.073613999999999</v>
      </c>
      <c r="J2104" s="364">
        <v>2</v>
      </c>
      <c r="K2104" s="363" t="s">
        <v>815</v>
      </c>
      <c r="L2104" s="292">
        <v>112.49</v>
      </c>
      <c r="M2104" s="293" t="s">
        <v>2871</v>
      </c>
      <c r="N2104" s="293" t="s">
        <v>2872</v>
      </c>
      <c r="O2104" s="294" t="s">
        <v>450</v>
      </c>
      <c r="P2104" s="295">
        <v>4.8076033999999996</v>
      </c>
      <c r="Q2104" s="295" t="s">
        <v>408</v>
      </c>
      <c r="R2104" s="296">
        <v>0</v>
      </c>
      <c r="S2104" s="365">
        <v>4.6476305126988783E-6</v>
      </c>
      <c r="T2104" s="365">
        <v>6.9516971405470277E-4</v>
      </c>
      <c r="U2104" s="365">
        <v>6.6856055704595284E-3</v>
      </c>
      <c r="V2104" s="366"/>
      <c r="W2104" s="295"/>
      <c r="X2104" s="295"/>
      <c r="Y2104" s="295"/>
      <c r="Z2104" s="313"/>
      <c r="AA2104" s="313"/>
      <c r="AB2104" s="301"/>
      <c r="AC2104" s="295"/>
    </row>
    <row r="2105" spans="1:29" ht="15">
      <c r="A2105" s="247" t="s">
        <v>176</v>
      </c>
      <c r="B2105" s="287" t="s">
        <v>11870</v>
      </c>
      <c r="C2105" s="287" t="s">
        <v>6593</v>
      </c>
      <c r="D2105" s="305">
        <v>12</v>
      </c>
      <c r="E2105" s="287" t="s">
        <v>39</v>
      </c>
      <c r="F2105" s="362">
        <v>43707</v>
      </c>
      <c r="G2105" s="363" t="s">
        <v>8954</v>
      </c>
      <c r="H2105" s="363" t="s">
        <v>2034</v>
      </c>
      <c r="I2105" s="364">
        <v>13.123564</v>
      </c>
      <c r="J2105" s="364">
        <v>3</v>
      </c>
      <c r="K2105" s="363" t="s">
        <v>815</v>
      </c>
      <c r="L2105" s="292">
        <v>294.76</v>
      </c>
      <c r="M2105" s="293" t="s">
        <v>2035</v>
      </c>
      <c r="N2105" s="293" t="s">
        <v>2036</v>
      </c>
      <c r="O2105" s="294" t="s">
        <v>450</v>
      </c>
      <c r="P2105" s="295">
        <v>6.9404599999999999</v>
      </c>
      <c r="Q2105" s="295" t="s">
        <v>399</v>
      </c>
      <c r="R2105" s="296">
        <v>0</v>
      </c>
      <c r="S2105" s="365">
        <v>5.9442609875344785E-3</v>
      </c>
      <c r="T2105" s="365">
        <v>5.1020239344709934E-3</v>
      </c>
      <c r="U2105" s="365">
        <v>1.1650790086210783</v>
      </c>
      <c r="V2105" s="366"/>
      <c r="W2105" s="295"/>
      <c r="X2105" s="295"/>
      <c r="Y2105" s="295"/>
      <c r="Z2105" s="313"/>
      <c r="AA2105" s="313"/>
      <c r="AB2105" s="301"/>
      <c r="AC2105" s="295"/>
    </row>
    <row r="2106" spans="1:29" ht="15">
      <c r="A2106" s="247" t="s">
        <v>11871</v>
      </c>
      <c r="B2106" s="287" t="s">
        <v>11872</v>
      </c>
      <c r="C2106" s="287" t="s">
        <v>6596</v>
      </c>
      <c r="D2106" s="305">
        <v>13</v>
      </c>
      <c r="E2106" s="287" t="s">
        <v>39</v>
      </c>
      <c r="F2106" s="362">
        <v>43707</v>
      </c>
      <c r="G2106" s="363" t="s">
        <v>8954</v>
      </c>
      <c r="H2106" s="363" t="s">
        <v>859</v>
      </c>
      <c r="I2106" s="364">
        <v>9.6102299999999996</v>
      </c>
      <c r="J2106" s="364">
        <v>1</v>
      </c>
      <c r="K2106" s="363" t="s">
        <v>815</v>
      </c>
      <c r="L2106" s="292">
        <v>145.16999999999999</v>
      </c>
      <c r="M2106" s="293" t="s">
        <v>860</v>
      </c>
      <c r="N2106" s="293" t="s">
        <v>861</v>
      </c>
      <c r="O2106" s="294" t="s">
        <v>450</v>
      </c>
      <c r="P2106" s="295">
        <v>8.9374179999999992</v>
      </c>
      <c r="Q2106" s="295" t="s">
        <v>447</v>
      </c>
      <c r="R2106" s="296">
        <v>0</v>
      </c>
      <c r="S2106" s="365">
        <v>1.6359162324981326E-3</v>
      </c>
      <c r="T2106" s="365">
        <v>2.5758323593374865E-3</v>
      </c>
      <c r="U2106" s="365">
        <v>0.63510198036292087</v>
      </c>
      <c r="V2106" s="366"/>
      <c r="W2106" s="295"/>
      <c r="X2106" s="295"/>
      <c r="Y2106" s="295"/>
      <c r="Z2106" s="313"/>
      <c r="AA2106" s="313"/>
      <c r="AB2106" s="301"/>
      <c r="AC2106" s="295"/>
    </row>
    <row r="2107" spans="1:29" ht="15">
      <c r="A2107" s="247" t="s">
        <v>11873</v>
      </c>
      <c r="B2107" s="287" t="s">
        <v>11874</v>
      </c>
      <c r="C2107" s="287" t="s">
        <v>6598</v>
      </c>
      <c r="D2107" s="305">
        <v>14</v>
      </c>
      <c r="E2107" s="287" t="s">
        <v>39</v>
      </c>
      <c r="F2107" s="362">
        <v>43707</v>
      </c>
      <c r="G2107" s="363" t="s">
        <v>8954</v>
      </c>
      <c r="H2107" s="363" t="s">
        <v>3612</v>
      </c>
      <c r="I2107" s="364">
        <v>2.9930112000000002</v>
      </c>
      <c r="J2107" s="364">
        <v>1</v>
      </c>
      <c r="K2107" s="363" t="s">
        <v>815</v>
      </c>
      <c r="L2107" s="292">
        <v>156.09</v>
      </c>
      <c r="M2107" s="293" t="s">
        <v>398</v>
      </c>
      <c r="N2107" s="293" t="s">
        <v>3613</v>
      </c>
      <c r="O2107" s="294" t="s">
        <v>450</v>
      </c>
      <c r="P2107" s="295">
        <v>16.467690000000001</v>
      </c>
      <c r="Q2107" s="295" t="s">
        <v>399</v>
      </c>
      <c r="R2107" s="296">
        <v>0</v>
      </c>
      <c r="S2107" s="365">
        <v>2.2984793061425713E-3</v>
      </c>
      <c r="T2107" s="365">
        <v>1.4982478146141594E-3</v>
      </c>
      <c r="U2107" s="365">
        <v>1.5341115693430822</v>
      </c>
      <c r="V2107" s="366"/>
      <c r="W2107" s="295"/>
      <c r="X2107" s="295"/>
      <c r="Y2107" s="295"/>
      <c r="Z2107" s="313"/>
      <c r="AA2107" s="313"/>
      <c r="AB2107" s="301"/>
      <c r="AC2107" s="295"/>
    </row>
    <row r="2108" spans="1:29" ht="15">
      <c r="A2108" s="247" t="s">
        <v>176</v>
      </c>
      <c r="B2108" s="287" t="s">
        <v>9734</v>
      </c>
      <c r="C2108" s="287" t="s">
        <v>6600</v>
      </c>
      <c r="D2108" s="305">
        <v>15</v>
      </c>
      <c r="E2108" s="287" t="s">
        <v>39</v>
      </c>
      <c r="F2108" s="362">
        <v>43707</v>
      </c>
      <c r="G2108" s="363" t="s">
        <v>8954</v>
      </c>
      <c r="H2108" s="363" t="s">
        <v>1095</v>
      </c>
      <c r="I2108" s="364">
        <v>12.040737</v>
      </c>
      <c r="J2108" s="364">
        <v>2</v>
      </c>
      <c r="K2108" s="363" t="s">
        <v>815</v>
      </c>
      <c r="L2108" s="292">
        <v>221.84</v>
      </c>
      <c r="M2108" s="293" t="s">
        <v>1096</v>
      </c>
      <c r="N2108" s="293" t="s">
        <v>1097</v>
      </c>
      <c r="O2108" s="294" t="s">
        <v>450</v>
      </c>
      <c r="P2108" s="295">
        <v>4.2236330000000004</v>
      </c>
      <c r="Q2108" s="295" t="s">
        <v>408</v>
      </c>
      <c r="R2108" s="296">
        <v>0</v>
      </c>
      <c r="S2108" s="365">
        <v>2.6498506546759081E-3</v>
      </c>
      <c r="T2108" s="365">
        <v>1.8718010622353273E-3</v>
      </c>
      <c r="U2108" s="365">
        <v>1.4156689554986279</v>
      </c>
      <c r="V2108" s="366"/>
      <c r="W2108" s="295"/>
      <c r="X2108" s="295"/>
      <c r="Y2108" s="295"/>
      <c r="Z2108" s="313"/>
      <c r="AA2108" s="313"/>
      <c r="AB2108" s="301"/>
      <c r="AC2108" s="295"/>
    </row>
    <row r="2109" spans="1:29" ht="15">
      <c r="A2109" s="247" t="s">
        <v>9732</v>
      </c>
      <c r="B2109" s="287" t="s">
        <v>9733</v>
      </c>
      <c r="C2109" s="287" t="s">
        <v>6603</v>
      </c>
      <c r="D2109" s="305">
        <v>16</v>
      </c>
      <c r="E2109" s="287" t="s">
        <v>39</v>
      </c>
      <c r="F2109" s="362">
        <v>43707</v>
      </c>
      <c r="G2109" s="363" t="s">
        <v>8954</v>
      </c>
      <c r="H2109" s="363" t="s">
        <v>3041</v>
      </c>
      <c r="I2109" s="364">
        <v>10.118805</v>
      </c>
      <c r="J2109" s="364">
        <v>1</v>
      </c>
      <c r="K2109" s="363" t="s">
        <v>815</v>
      </c>
      <c r="L2109" s="292">
        <v>112.84</v>
      </c>
      <c r="M2109" s="293" t="s">
        <v>3042</v>
      </c>
      <c r="N2109" s="293" t="s">
        <v>3043</v>
      </c>
      <c r="O2109" s="294" t="s">
        <v>450</v>
      </c>
      <c r="P2109" s="295">
        <v>6.8358182999999997</v>
      </c>
      <c r="Q2109" s="295" t="s">
        <v>447</v>
      </c>
      <c r="R2109" s="296">
        <v>0</v>
      </c>
      <c r="S2109" s="365">
        <v>4.1403510659675409E-4</v>
      </c>
      <c r="T2109" s="365">
        <v>8.8323570338511286E-4</v>
      </c>
      <c r="U2109" s="365">
        <v>0.46877079924408854</v>
      </c>
      <c r="V2109" s="366"/>
      <c r="W2109" s="295"/>
      <c r="X2109" s="295"/>
      <c r="Y2109" s="295"/>
      <c r="Z2109" s="313"/>
      <c r="AA2109" s="313"/>
      <c r="AB2109" s="301"/>
      <c r="AC2109" s="295"/>
    </row>
    <row r="2110" spans="1:29" ht="15">
      <c r="A2110" s="247" t="s">
        <v>11875</v>
      </c>
      <c r="B2110" s="287" t="s">
        <v>11876</v>
      </c>
      <c r="C2110" s="287" t="s">
        <v>6605</v>
      </c>
      <c r="D2110" s="305">
        <v>17</v>
      </c>
      <c r="E2110" s="287" t="s">
        <v>39</v>
      </c>
      <c r="F2110" s="362">
        <v>43707</v>
      </c>
      <c r="G2110" s="363" t="s">
        <v>8954</v>
      </c>
      <c r="H2110" s="363" t="s">
        <v>895</v>
      </c>
      <c r="I2110" s="364">
        <v>8.5850790000000003</v>
      </c>
      <c r="J2110" s="364">
        <v>1</v>
      </c>
      <c r="K2110" s="363" t="s">
        <v>815</v>
      </c>
      <c r="L2110" s="292">
        <v>556.28</v>
      </c>
      <c r="M2110" s="293" t="s">
        <v>896</v>
      </c>
      <c r="N2110" s="293" t="s">
        <v>897</v>
      </c>
      <c r="O2110" s="294" t="s">
        <v>450</v>
      </c>
      <c r="P2110" s="295">
        <v>10.790682</v>
      </c>
      <c r="Q2110" s="295" t="s">
        <v>447</v>
      </c>
      <c r="R2110" s="296">
        <v>0</v>
      </c>
      <c r="S2110" s="365">
        <v>2.3820660387243405E-3</v>
      </c>
      <c r="T2110" s="365">
        <v>1.9555873818132411E-3</v>
      </c>
      <c r="U2110" s="365">
        <v>1.2180821275885223</v>
      </c>
      <c r="V2110" s="366"/>
      <c r="W2110" s="295"/>
      <c r="X2110" s="295"/>
      <c r="Y2110" s="295"/>
      <c r="Z2110" s="313"/>
      <c r="AA2110" s="313"/>
      <c r="AB2110" s="301"/>
      <c r="AC2110" s="295"/>
    </row>
    <row r="2111" spans="1:29" ht="15">
      <c r="A2111" s="247" t="s">
        <v>9738</v>
      </c>
      <c r="B2111" s="287" t="s">
        <v>9739</v>
      </c>
      <c r="C2111" s="287" t="s">
        <v>6608</v>
      </c>
      <c r="D2111" s="305">
        <v>18</v>
      </c>
      <c r="E2111" s="287" t="s">
        <v>39</v>
      </c>
      <c r="F2111" s="362">
        <v>43707</v>
      </c>
      <c r="G2111" s="363" t="s">
        <v>8954</v>
      </c>
      <c r="H2111" s="363" t="s">
        <v>1102</v>
      </c>
      <c r="I2111" s="364">
        <v>13.122351</v>
      </c>
      <c r="J2111" s="364">
        <v>1</v>
      </c>
      <c r="K2111" s="363" t="s">
        <v>815</v>
      </c>
      <c r="L2111" s="292">
        <v>84.76</v>
      </c>
      <c r="M2111" s="293" t="s">
        <v>1103</v>
      </c>
      <c r="N2111" s="293" t="s">
        <v>1104</v>
      </c>
      <c r="O2111" s="294" t="s">
        <v>450</v>
      </c>
      <c r="P2111" s="295">
        <v>7.4407459999999999</v>
      </c>
      <c r="Q2111" s="295" t="s">
        <v>447</v>
      </c>
      <c r="R2111" s="296">
        <v>0</v>
      </c>
      <c r="S2111" s="365">
        <v>6.5160300099625272E-4</v>
      </c>
      <c r="T2111" s="365">
        <v>1.2979063915119168E-3</v>
      </c>
      <c r="U2111" s="365">
        <v>0.5020415996543538</v>
      </c>
      <c r="V2111" s="366"/>
      <c r="W2111" s="295"/>
      <c r="X2111" s="295"/>
      <c r="Y2111" s="295"/>
      <c r="Z2111" s="313"/>
      <c r="AA2111" s="313"/>
      <c r="AB2111" s="301"/>
      <c r="AC2111" s="295"/>
    </row>
    <row r="2112" spans="1:29" ht="15">
      <c r="A2112" s="247" t="s">
        <v>176</v>
      </c>
      <c r="B2112" s="287" t="s">
        <v>9735</v>
      </c>
      <c r="C2112" s="287" t="s">
        <v>6610</v>
      </c>
      <c r="D2112" s="305">
        <v>19</v>
      </c>
      <c r="E2112" s="287" t="s">
        <v>39</v>
      </c>
      <c r="F2112" s="362">
        <v>43707</v>
      </c>
      <c r="G2112" s="363" t="s">
        <v>8954</v>
      </c>
      <c r="H2112" s="363" t="s">
        <v>1107</v>
      </c>
      <c r="I2112" s="364">
        <v>12.62252</v>
      </c>
      <c r="J2112" s="364">
        <v>2</v>
      </c>
      <c r="K2112" s="363" t="s">
        <v>815</v>
      </c>
      <c r="L2112" s="292">
        <v>321.26</v>
      </c>
      <c r="M2112" s="293" t="s">
        <v>1108</v>
      </c>
      <c r="N2112" s="293" t="s">
        <v>1109</v>
      </c>
      <c r="O2112" s="294" t="s">
        <v>450</v>
      </c>
      <c r="P2112" s="295">
        <v>6.3000439999999998</v>
      </c>
      <c r="Q2112" s="295" t="s">
        <v>404</v>
      </c>
      <c r="R2112" s="296">
        <v>0</v>
      </c>
      <c r="S2112" s="365">
        <v>1.341372028241102E-4</v>
      </c>
      <c r="T2112" s="365">
        <v>8.7696424033524003E-4</v>
      </c>
      <c r="U2112" s="365">
        <v>0.15295629702396205</v>
      </c>
      <c r="V2112" s="366"/>
      <c r="W2112" s="295"/>
      <c r="X2112" s="295"/>
      <c r="Y2112" s="295"/>
      <c r="Z2112" s="313"/>
      <c r="AA2112" s="313"/>
      <c r="AB2112" s="301"/>
      <c r="AC2112" s="295"/>
    </row>
    <row r="2113" spans="1:29" ht="15">
      <c r="A2113" s="247" t="s">
        <v>11877</v>
      </c>
      <c r="B2113" s="287" t="s">
        <v>11878</v>
      </c>
      <c r="C2113" s="287" t="s">
        <v>6613</v>
      </c>
      <c r="D2113" s="305">
        <v>20</v>
      </c>
      <c r="E2113" s="287" t="s">
        <v>39</v>
      </c>
      <c r="F2113" s="362">
        <v>43707</v>
      </c>
      <c r="G2113" s="363" t="s">
        <v>8954</v>
      </c>
      <c r="H2113" s="363" t="s">
        <v>3512</v>
      </c>
      <c r="I2113" s="364">
        <v>14.616997</v>
      </c>
      <c r="J2113" s="364">
        <v>1</v>
      </c>
      <c r="K2113" s="363" t="s">
        <v>815</v>
      </c>
      <c r="L2113" s="292">
        <v>80.13</v>
      </c>
      <c r="M2113" s="293" t="s">
        <v>3513</v>
      </c>
      <c r="N2113" s="293" t="s">
        <v>3514</v>
      </c>
      <c r="O2113" s="294" t="s">
        <v>450</v>
      </c>
      <c r="P2113" s="295">
        <v>5.6287884999999998</v>
      </c>
      <c r="Q2113" s="295" t="s">
        <v>399</v>
      </c>
      <c r="R2113" s="296">
        <v>0</v>
      </c>
      <c r="S2113" s="365">
        <v>1.1063806339654406E-4</v>
      </c>
      <c r="T2113" s="365">
        <v>1.0763016569379372E-3</v>
      </c>
      <c r="U2113" s="365">
        <v>0.10279466047772123</v>
      </c>
      <c r="V2113" s="366"/>
      <c r="W2113" s="295"/>
      <c r="X2113" s="295"/>
      <c r="Y2113" s="295"/>
      <c r="Z2113" s="313"/>
      <c r="AA2113" s="313"/>
      <c r="AB2113" s="301"/>
      <c r="AC2113" s="295"/>
    </row>
    <row r="2114" spans="1:29" ht="15">
      <c r="A2114" s="247" t="s">
        <v>176</v>
      </c>
      <c r="B2114" s="287" t="s">
        <v>11879</v>
      </c>
      <c r="C2114" s="287" t="s">
        <v>6616</v>
      </c>
      <c r="D2114" s="305">
        <v>21</v>
      </c>
      <c r="E2114" s="287" t="s">
        <v>39</v>
      </c>
      <c r="F2114" s="362">
        <v>43707</v>
      </c>
      <c r="G2114" s="363" t="s">
        <v>8954</v>
      </c>
      <c r="H2114" s="363" t="s">
        <v>1112</v>
      </c>
      <c r="I2114" s="364">
        <v>8.1195839999999997</v>
      </c>
      <c r="J2114" s="364">
        <v>2</v>
      </c>
      <c r="K2114" s="363" t="s">
        <v>815</v>
      </c>
      <c r="L2114" s="292">
        <v>121.92</v>
      </c>
      <c r="M2114" s="293" t="s">
        <v>1113</v>
      </c>
      <c r="N2114" s="293" t="s">
        <v>1114</v>
      </c>
      <c r="O2114" s="294" t="s">
        <v>450</v>
      </c>
      <c r="P2114" s="295">
        <v>8.4794040000000006</v>
      </c>
      <c r="Q2114" s="295" t="s">
        <v>404</v>
      </c>
      <c r="R2114" s="296">
        <v>0</v>
      </c>
      <c r="S2114" s="365">
        <v>4.2650992454300301E-5</v>
      </c>
      <c r="T2114" s="365">
        <v>6.5293594398115236E-4</v>
      </c>
      <c r="U2114" s="365">
        <v>6.5321863266163613E-2</v>
      </c>
      <c r="V2114" s="366"/>
      <c r="W2114" s="295"/>
      <c r="X2114" s="295"/>
      <c r="Y2114" s="295"/>
      <c r="Z2114" s="313"/>
      <c r="AA2114" s="313"/>
      <c r="AB2114" s="301"/>
      <c r="AC2114" s="295"/>
    </row>
    <row r="2115" spans="1:29" ht="15">
      <c r="A2115" s="247" t="s">
        <v>11880</v>
      </c>
      <c r="B2115" s="287" t="s">
        <v>11881</v>
      </c>
      <c r="C2115" s="287" t="s">
        <v>6619</v>
      </c>
      <c r="D2115" s="305">
        <v>22</v>
      </c>
      <c r="E2115" s="287" t="s">
        <v>39</v>
      </c>
      <c r="F2115" s="362">
        <v>43707</v>
      </c>
      <c r="G2115" s="363" t="s">
        <v>8954</v>
      </c>
      <c r="H2115" s="363" t="s">
        <v>1372</v>
      </c>
      <c r="I2115" s="364">
        <v>12.098799</v>
      </c>
      <c r="J2115" s="364">
        <v>1</v>
      </c>
      <c r="K2115" s="363" t="s">
        <v>815</v>
      </c>
      <c r="L2115" s="292">
        <v>298.39999999999998</v>
      </c>
      <c r="M2115" s="293" t="s">
        <v>1373</v>
      </c>
      <c r="N2115" s="293" t="s">
        <v>1374</v>
      </c>
      <c r="O2115" s="294" t="s">
        <v>450</v>
      </c>
      <c r="P2115" s="295">
        <v>5.0075529999999997</v>
      </c>
      <c r="Q2115" s="295" t="s">
        <v>280</v>
      </c>
      <c r="R2115" s="296">
        <v>0</v>
      </c>
      <c r="S2115" s="365">
        <v>2.0839352953627398E-3</v>
      </c>
      <c r="T2115" s="365">
        <v>1.0691209824695883E-3</v>
      </c>
      <c r="U2115" s="365">
        <v>1.9492043739979805</v>
      </c>
      <c r="V2115" s="366"/>
      <c r="W2115" s="295"/>
      <c r="X2115" s="295"/>
      <c r="Y2115" s="295"/>
      <c r="Z2115" s="313"/>
      <c r="AA2115" s="313"/>
      <c r="AB2115" s="301"/>
      <c r="AC2115" s="295"/>
    </row>
    <row r="2116" spans="1:29" ht="15">
      <c r="A2116" s="247" t="s">
        <v>11882</v>
      </c>
      <c r="B2116" s="287" t="s">
        <v>11883</v>
      </c>
      <c r="C2116" s="287" t="s">
        <v>6622</v>
      </c>
      <c r="D2116" s="305">
        <v>23</v>
      </c>
      <c r="E2116" s="287" t="s">
        <v>39</v>
      </c>
      <c r="F2116" s="362">
        <v>43707</v>
      </c>
      <c r="G2116" s="363" t="s">
        <v>8954</v>
      </c>
      <c r="H2116" s="363" t="s">
        <v>1124</v>
      </c>
      <c r="I2116" s="364">
        <v>9.1178349999999995</v>
      </c>
      <c r="J2116" s="364">
        <v>1</v>
      </c>
      <c r="K2116" s="363" t="s">
        <v>815</v>
      </c>
      <c r="L2116" s="292">
        <v>34.71</v>
      </c>
      <c r="M2116" s="293" t="s">
        <v>1125</v>
      </c>
      <c r="N2116" s="293" t="s">
        <v>1126</v>
      </c>
      <c r="O2116" s="294" t="s">
        <v>450</v>
      </c>
      <c r="P2116" s="295">
        <v>8.7065459999999995</v>
      </c>
      <c r="Q2116" s="295" t="s">
        <v>484</v>
      </c>
      <c r="R2116" s="296">
        <v>0</v>
      </c>
      <c r="S2116" s="365">
        <v>5.0386684749883912E-5</v>
      </c>
      <c r="T2116" s="365">
        <v>6.9109043488496278E-4</v>
      </c>
      <c r="U2116" s="365">
        <v>7.290895982125864E-2</v>
      </c>
      <c r="V2116" s="366"/>
      <c r="W2116" s="295"/>
      <c r="X2116" s="295"/>
      <c r="Y2116" s="295"/>
      <c r="Z2116" s="313"/>
      <c r="AA2116" s="313"/>
      <c r="AB2116" s="301"/>
      <c r="AC2116" s="295"/>
    </row>
    <row r="2117" spans="1:29" ht="15">
      <c r="A2117" s="247" t="s">
        <v>176</v>
      </c>
      <c r="B2117" s="287" t="s">
        <v>11884</v>
      </c>
      <c r="C2117" s="287" t="s">
        <v>6625</v>
      </c>
      <c r="D2117" s="305">
        <v>24</v>
      </c>
      <c r="E2117" s="287" t="s">
        <v>39</v>
      </c>
      <c r="F2117" s="362">
        <v>43707</v>
      </c>
      <c r="G2117" s="363" t="s">
        <v>8954</v>
      </c>
      <c r="H2117" s="363" t="s">
        <v>1618</v>
      </c>
      <c r="I2117" s="364">
        <v>11.510590000000001</v>
      </c>
      <c r="J2117" s="364">
        <v>2</v>
      </c>
      <c r="K2117" s="363" t="s">
        <v>815</v>
      </c>
      <c r="L2117" s="292">
        <v>158.47999999999999</v>
      </c>
      <c r="M2117" s="293" t="s">
        <v>1619</v>
      </c>
      <c r="N2117" s="293" t="s">
        <v>1620</v>
      </c>
      <c r="O2117" s="294" t="s">
        <v>450</v>
      </c>
      <c r="P2117" s="295">
        <v>4.4417977000000004</v>
      </c>
      <c r="Q2117" s="295" t="s">
        <v>399</v>
      </c>
      <c r="R2117" s="296">
        <v>0</v>
      </c>
      <c r="S2117" s="365">
        <v>2.3558906364545452E-4</v>
      </c>
      <c r="T2117" s="365">
        <v>9.2608185222266032E-4</v>
      </c>
      <c r="U2117" s="365">
        <v>0.25439334879527603</v>
      </c>
      <c r="V2117" s="366"/>
      <c r="W2117" s="295"/>
      <c r="X2117" s="295"/>
      <c r="Y2117" s="295"/>
      <c r="Z2117" s="313"/>
      <c r="AA2117" s="313"/>
      <c r="AB2117" s="301"/>
      <c r="AC2117" s="295"/>
    </row>
    <row r="2118" spans="1:29" ht="15">
      <c r="A2118" s="247" t="s">
        <v>11885</v>
      </c>
      <c r="B2118" s="287" t="s">
        <v>11886</v>
      </c>
      <c r="C2118" s="287" t="s">
        <v>6628</v>
      </c>
      <c r="D2118" s="305">
        <v>25</v>
      </c>
      <c r="E2118" s="287" t="s">
        <v>39</v>
      </c>
      <c r="F2118" s="362">
        <v>43707</v>
      </c>
      <c r="G2118" s="363" t="s">
        <v>8954</v>
      </c>
      <c r="H2118" s="363" t="s">
        <v>7620</v>
      </c>
      <c r="I2118" s="364">
        <v>15.106681999999999</v>
      </c>
      <c r="J2118" s="364">
        <v>1</v>
      </c>
      <c r="K2118" s="363" t="s">
        <v>815</v>
      </c>
      <c r="L2118" s="292">
        <v>88.86</v>
      </c>
      <c r="M2118" s="293" t="s">
        <v>7621</v>
      </c>
      <c r="N2118" s="293" t="s">
        <v>7622</v>
      </c>
      <c r="O2118" s="294" t="s">
        <v>450</v>
      </c>
      <c r="P2118" s="295">
        <v>7.6960325000000003</v>
      </c>
      <c r="Q2118" s="295" t="s">
        <v>447</v>
      </c>
      <c r="R2118" s="296">
        <v>0</v>
      </c>
      <c r="S2118" s="365">
        <v>1.7167196039608856E-4</v>
      </c>
      <c r="T2118" s="365">
        <v>4.1300972080860908E-4</v>
      </c>
      <c r="U2118" s="365">
        <v>0.41566082284935435</v>
      </c>
      <c r="V2118" s="366"/>
      <c r="W2118" s="295"/>
      <c r="X2118" s="295"/>
      <c r="Y2118" s="295"/>
      <c r="Z2118" s="313"/>
      <c r="AA2118" s="313"/>
      <c r="AB2118" s="301"/>
      <c r="AC2118" s="295"/>
    </row>
    <row r="2119" spans="1:29" ht="15">
      <c r="A2119" s="247" t="s">
        <v>176</v>
      </c>
      <c r="B2119" s="287" t="s">
        <v>9844</v>
      </c>
      <c r="C2119" s="287" t="s">
        <v>6631</v>
      </c>
      <c r="D2119" s="305">
        <v>26</v>
      </c>
      <c r="E2119" s="287" t="s">
        <v>39</v>
      </c>
      <c r="F2119" s="362">
        <v>43707</v>
      </c>
      <c r="G2119" s="363" t="s">
        <v>8954</v>
      </c>
      <c r="H2119" s="363" t="s">
        <v>4734</v>
      </c>
      <c r="I2119" s="364">
        <v>10.612513</v>
      </c>
      <c r="J2119" s="364">
        <v>3</v>
      </c>
      <c r="K2119" s="363" t="s">
        <v>815</v>
      </c>
      <c r="L2119" s="292">
        <v>147.9</v>
      </c>
      <c r="M2119" s="293" t="s">
        <v>4735</v>
      </c>
      <c r="N2119" s="293" t="s">
        <v>4736</v>
      </c>
      <c r="O2119" s="294" t="s">
        <v>450</v>
      </c>
      <c r="P2119" s="295">
        <v>8.4947110000000006</v>
      </c>
      <c r="Q2119" s="295" t="s">
        <v>408</v>
      </c>
      <c r="R2119" s="296">
        <v>0</v>
      </c>
      <c r="S2119" s="365">
        <v>8.6512584612911567E-4</v>
      </c>
      <c r="T2119" s="365">
        <v>9.5222865571135246E-4</v>
      </c>
      <c r="U2119" s="365">
        <v>0.90852742242128015</v>
      </c>
      <c r="V2119" s="366"/>
      <c r="W2119" s="295"/>
      <c r="X2119" s="295"/>
      <c r="Y2119" s="295"/>
      <c r="Z2119" s="313"/>
      <c r="AA2119" s="313"/>
      <c r="AB2119" s="301"/>
      <c r="AC2119" s="295"/>
    </row>
    <row r="2120" spans="1:29" ht="15">
      <c r="A2120" s="247" t="s">
        <v>11887</v>
      </c>
      <c r="B2120" s="287" t="s">
        <v>11888</v>
      </c>
      <c r="C2120" s="287" t="s">
        <v>6634</v>
      </c>
      <c r="D2120" s="305">
        <v>27</v>
      </c>
      <c r="E2120" s="287" t="s">
        <v>39</v>
      </c>
      <c r="F2120" s="362">
        <v>43707</v>
      </c>
      <c r="G2120" s="363" t="s">
        <v>8954</v>
      </c>
      <c r="H2120" s="363" t="s">
        <v>1404</v>
      </c>
      <c r="I2120" s="364">
        <v>5.0739144999999999</v>
      </c>
      <c r="J2120" s="364">
        <v>1</v>
      </c>
      <c r="K2120" s="363" t="s">
        <v>815</v>
      </c>
      <c r="L2120" s="292">
        <v>96.86</v>
      </c>
      <c r="M2120" s="293" t="s">
        <v>1405</v>
      </c>
      <c r="N2120" s="293" t="s">
        <v>1406</v>
      </c>
      <c r="O2120" s="294" t="s">
        <v>450</v>
      </c>
      <c r="P2120" s="295">
        <v>8.1992860000000007</v>
      </c>
      <c r="Q2120" s="295" t="s">
        <v>280</v>
      </c>
      <c r="R2120" s="296">
        <v>0</v>
      </c>
      <c r="S2120" s="365">
        <v>4.3912116853330477E-4</v>
      </c>
      <c r="T2120" s="365">
        <v>7.4234722330928271E-4</v>
      </c>
      <c r="U2120" s="365">
        <v>0.59153069445826501</v>
      </c>
      <c r="V2120" s="366"/>
      <c r="W2120" s="295"/>
      <c r="X2120" s="295"/>
      <c r="Y2120" s="295"/>
      <c r="Z2120" s="313"/>
      <c r="AA2120" s="313"/>
      <c r="AB2120" s="301"/>
      <c r="AC2120" s="295"/>
    </row>
    <row r="2121" spans="1:29" ht="15">
      <c r="A2121" s="247" t="s">
        <v>11889</v>
      </c>
      <c r="B2121" s="287" t="s">
        <v>11890</v>
      </c>
      <c r="C2121" s="287" t="s">
        <v>6636</v>
      </c>
      <c r="D2121" s="305">
        <v>28</v>
      </c>
      <c r="E2121" s="287" t="s">
        <v>39</v>
      </c>
      <c r="F2121" s="362">
        <v>43707</v>
      </c>
      <c r="G2121" s="363" t="s">
        <v>8954</v>
      </c>
      <c r="H2121" s="363" t="s">
        <v>1627</v>
      </c>
      <c r="I2121" s="364">
        <v>7.6104764999999999</v>
      </c>
      <c r="J2121" s="364">
        <v>1</v>
      </c>
      <c r="K2121" s="363" t="s">
        <v>815</v>
      </c>
      <c r="L2121" s="292">
        <v>197.99</v>
      </c>
      <c r="M2121" s="293" t="s">
        <v>1628</v>
      </c>
      <c r="N2121" s="293" t="s">
        <v>1629</v>
      </c>
      <c r="O2121" s="294" t="s">
        <v>450</v>
      </c>
      <c r="P2121" s="295">
        <v>7.4922680000000001</v>
      </c>
      <c r="Q2121" s="295" t="s">
        <v>399</v>
      </c>
      <c r="R2121" s="296">
        <v>0</v>
      </c>
      <c r="S2121" s="365">
        <v>3.8800466667637539E-3</v>
      </c>
      <c r="T2121" s="365">
        <v>1.8302552021560677E-3</v>
      </c>
      <c r="U2121" s="365">
        <v>2.1199484433607956</v>
      </c>
      <c r="V2121" s="366"/>
      <c r="W2121" s="295"/>
      <c r="X2121" s="295"/>
      <c r="Y2121" s="295"/>
      <c r="Z2121" s="313"/>
      <c r="AA2121" s="313"/>
      <c r="AB2121" s="301"/>
      <c r="AC2121" s="295"/>
    </row>
    <row r="2122" spans="1:29" ht="15">
      <c r="A2122" s="247" t="s">
        <v>176</v>
      </c>
      <c r="B2122" s="287" t="s">
        <v>11891</v>
      </c>
      <c r="C2122" s="287" t="s">
        <v>6639</v>
      </c>
      <c r="D2122" s="305">
        <v>29</v>
      </c>
      <c r="E2122" s="287" t="s">
        <v>39</v>
      </c>
      <c r="F2122" s="362">
        <v>43707</v>
      </c>
      <c r="G2122" s="363" t="s">
        <v>8954</v>
      </c>
      <c r="H2122" s="363" t="s">
        <v>1155</v>
      </c>
      <c r="I2122" s="364">
        <v>1.1021183000000001</v>
      </c>
      <c r="J2122" s="364">
        <v>2</v>
      </c>
      <c r="K2122" s="363" t="s">
        <v>815</v>
      </c>
      <c r="L2122" s="292">
        <v>397.62</v>
      </c>
      <c r="M2122" s="293" t="s">
        <v>1156</v>
      </c>
      <c r="N2122" s="293" t="s">
        <v>1157</v>
      </c>
      <c r="O2122" s="294" t="s">
        <v>450</v>
      </c>
      <c r="P2122" s="295">
        <v>17.974126999999999</v>
      </c>
      <c r="Q2122" s="295" t="s">
        <v>404</v>
      </c>
      <c r="R2122" s="296">
        <v>0</v>
      </c>
      <c r="S2122" s="365">
        <v>3.9696753080117647E-4</v>
      </c>
      <c r="T2122" s="365">
        <v>6.2024552791998134E-4</v>
      </c>
      <c r="U2122" s="365">
        <v>0.64001675615852205</v>
      </c>
      <c r="V2122" s="366"/>
      <c r="W2122" s="295"/>
      <c r="X2122" s="295"/>
      <c r="Y2122" s="295"/>
      <c r="Z2122" s="313"/>
      <c r="AA2122" s="313"/>
      <c r="AB2122" s="301"/>
      <c r="AC2122" s="295"/>
    </row>
    <row r="2123" spans="1:29" ht="15">
      <c r="A2123" s="247" t="s">
        <v>11892</v>
      </c>
      <c r="B2123" s="287" t="s">
        <v>11893</v>
      </c>
      <c r="C2123" s="287" t="s">
        <v>6642</v>
      </c>
      <c r="D2123" s="305">
        <v>30</v>
      </c>
      <c r="E2123" s="287" t="s">
        <v>39</v>
      </c>
      <c r="F2123" s="362">
        <v>43707</v>
      </c>
      <c r="G2123" s="363" t="s">
        <v>8954</v>
      </c>
      <c r="H2123" s="363" t="s">
        <v>1160</v>
      </c>
      <c r="I2123" s="364">
        <v>15.108366</v>
      </c>
      <c r="J2123" s="364">
        <v>1</v>
      </c>
      <c r="K2123" s="363" t="s">
        <v>815</v>
      </c>
      <c r="L2123" s="292">
        <v>126.68</v>
      </c>
      <c r="M2123" s="293" t="s">
        <v>1161</v>
      </c>
      <c r="N2123" s="293" t="s">
        <v>1162</v>
      </c>
      <c r="O2123" s="294" t="s">
        <v>450</v>
      </c>
      <c r="P2123" s="295">
        <v>7.5016974999999997</v>
      </c>
      <c r="Q2123" s="295" t="s">
        <v>408</v>
      </c>
      <c r="R2123" s="296">
        <v>0</v>
      </c>
      <c r="S2123" s="365">
        <v>6.0122760101906287E-5</v>
      </c>
      <c r="T2123" s="365">
        <v>6.0242849818293752E-4</v>
      </c>
      <c r="U2123" s="365">
        <v>9.9800657311615096E-2</v>
      </c>
      <c r="V2123" s="366"/>
      <c r="W2123" s="295"/>
      <c r="X2123" s="295"/>
      <c r="Y2123" s="295"/>
      <c r="Z2123" s="313"/>
      <c r="AA2123" s="313"/>
      <c r="AB2123" s="301"/>
      <c r="AC2123" s="295"/>
    </row>
    <row r="2124" spans="1:29" ht="15">
      <c r="A2124" s="247" t="s">
        <v>11894</v>
      </c>
      <c r="B2124" s="287" t="s">
        <v>11895</v>
      </c>
      <c r="C2124" s="287" t="s">
        <v>6645</v>
      </c>
      <c r="D2124" s="305">
        <v>31</v>
      </c>
      <c r="E2124" s="287" t="s">
        <v>39</v>
      </c>
      <c r="F2124" s="362">
        <v>43707</v>
      </c>
      <c r="G2124" s="363" t="s">
        <v>8954</v>
      </c>
      <c r="H2124" s="363" t="s">
        <v>4992</v>
      </c>
      <c r="I2124" s="364">
        <v>5.5939255000000001</v>
      </c>
      <c r="J2124" s="364">
        <v>1</v>
      </c>
      <c r="K2124" s="363" t="s">
        <v>815</v>
      </c>
      <c r="L2124" s="292">
        <v>180.91</v>
      </c>
      <c r="M2124" s="293" t="s">
        <v>4993</v>
      </c>
      <c r="N2124" s="293" t="s">
        <v>4994</v>
      </c>
      <c r="O2124" s="294" t="s">
        <v>450</v>
      </c>
      <c r="P2124" s="295">
        <v>9.0081930000000003</v>
      </c>
      <c r="Q2124" s="295" t="s">
        <v>447</v>
      </c>
      <c r="R2124" s="296">
        <v>0</v>
      </c>
      <c r="S2124" s="365">
        <v>9.316375698395741E-4</v>
      </c>
      <c r="T2124" s="365">
        <v>1.2228117943895648E-3</v>
      </c>
      <c r="U2124" s="365">
        <v>0.76188140653701597</v>
      </c>
      <c r="V2124" s="366"/>
      <c r="W2124" s="295"/>
      <c r="X2124" s="295"/>
      <c r="Y2124" s="295"/>
      <c r="Z2124" s="313"/>
      <c r="AA2124" s="313"/>
      <c r="AB2124" s="301"/>
      <c r="AC2124" s="295"/>
    </row>
    <row r="2125" spans="1:29" ht="15">
      <c r="A2125" s="247" t="s">
        <v>11896</v>
      </c>
      <c r="B2125" s="287" t="s">
        <v>11897</v>
      </c>
      <c r="C2125" s="287" t="s">
        <v>6648</v>
      </c>
      <c r="D2125" s="305">
        <v>32</v>
      </c>
      <c r="E2125" s="287" t="s">
        <v>39</v>
      </c>
      <c r="F2125" s="362">
        <v>43707</v>
      </c>
      <c r="G2125" s="363" t="s">
        <v>8954</v>
      </c>
      <c r="H2125" s="363" t="s">
        <v>966</v>
      </c>
      <c r="I2125" s="364">
        <v>8.5941759999999991</v>
      </c>
      <c r="J2125" s="364">
        <v>1</v>
      </c>
      <c r="K2125" s="363" t="s">
        <v>815</v>
      </c>
      <c r="L2125" s="292">
        <v>39.89</v>
      </c>
      <c r="M2125" s="293" t="s">
        <v>967</v>
      </c>
      <c r="N2125" s="293" t="s">
        <v>968</v>
      </c>
      <c r="O2125" s="294" t="s">
        <v>450</v>
      </c>
      <c r="P2125" s="295">
        <v>9.2278120000000001</v>
      </c>
      <c r="Q2125" s="295" t="s">
        <v>484</v>
      </c>
      <c r="R2125" s="296">
        <v>0</v>
      </c>
      <c r="S2125" s="365">
        <v>1.7898422391747753E-4</v>
      </c>
      <c r="T2125" s="365">
        <v>1.3637780072786347E-3</v>
      </c>
      <c r="U2125" s="365">
        <v>0.13124146522543909</v>
      </c>
      <c r="V2125" s="366"/>
      <c r="W2125" s="295"/>
      <c r="X2125" s="295"/>
      <c r="Y2125" s="295"/>
      <c r="Z2125" s="313"/>
      <c r="AA2125" s="313"/>
      <c r="AB2125" s="301"/>
      <c r="AC2125" s="295"/>
    </row>
    <row r="2126" spans="1:29" ht="15">
      <c r="A2126" s="247" t="s">
        <v>11898</v>
      </c>
      <c r="B2126" s="287" t="s">
        <v>11899</v>
      </c>
      <c r="C2126" s="287" t="s">
        <v>6651</v>
      </c>
      <c r="D2126" s="305">
        <v>33</v>
      </c>
      <c r="E2126" s="287" t="s">
        <v>39</v>
      </c>
      <c r="F2126" s="362">
        <v>43707</v>
      </c>
      <c r="G2126" s="363" t="s">
        <v>8954</v>
      </c>
      <c r="H2126" s="363" t="s">
        <v>2346</v>
      </c>
      <c r="I2126" s="364">
        <v>14.118486000000001</v>
      </c>
      <c r="J2126" s="364">
        <v>1</v>
      </c>
      <c r="K2126" s="363" t="s">
        <v>815</v>
      </c>
      <c r="L2126" s="292">
        <v>219.08</v>
      </c>
      <c r="M2126" s="293" t="s">
        <v>2347</v>
      </c>
      <c r="N2126" s="293" t="s">
        <v>2348</v>
      </c>
      <c r="O2126" s="294" t="s">
        <v>450</v>
      </c>
      <c r="P2126" s="295">
        <v>5.7489037999999999</v>
      </c>
      <c r="Q2126" s="295" t="s">
        <v>399</v>
      </c>
      <c r="R2126" s="296">
        <v>0</v>
      </c>
      <c r="S2126" s="365">
        <v>2.4192705720643948E-3</v>
      </c>
      <c r="T2126" s="365">
        <v>4.4995135119995922E-3</v>
      </c>
      <c r="U2126" s="365">
        <v>0.53767380976021706</v>
      </c>
      <c r="V2126" s="366"/>
      <c r="W2126" s="295"/>
      <c r="X2126" s="295"/>
      <c r="Y2126" s="295"/>
      <c r="Z2126" s="313"/>
      <c r="AA2126" s="313"/>
      <c r="AB2126" s="301"/>
      <c r="AC2126" s="295"/>
    </row>
    <row r="2127" spans="1:29" ht="15">
      <c r="A2127" s="247" t="s">
        <v>11900</v>
      </c>
      <c r="B2127" s="287" t="s">
        <v>11901</v>
      </c>
      <c r="C2127" s="287" t="s">
        <v>6653</v>
      </c>
      <c r="D2127" s="305">
        <v>34</v>
      </c>
      <c r="E2127" s="287" t="s">
        <v>39</v>
      </c>
      <c r="F2127" s="362">
        <v>43707</v>
      </c>
      <c r="G2127" s="363" t="s">
        <v>8954</v>
      </c>
      <c r="H2127" s="363" t="s">
        <v>1956</v>
      </c>
      <c r="I2127" s="364">
        <v>10.595269999999999</v>
      </c>
      <c r="J2127" s="364">
        <v>1</v>
      </c>
      <c r="K2127" s="363" t="s">
        <v>815</v>
      </c>
      <c r="L2127" s="292">
        <v>264.74</v>
      </c>
      <c r="M2127" s="293" t="s">
        <v>1957</v>
      </c>
      <c r="N2127" s="293" t="s">
        <v>1958</v>
      </c>
      <c r="O2127" s="294" t="s">
        <v>450</v>
      </c>
      <c r="P2127" s="295">
        <v>9.0542079999999991</v>
      </c>
      <c r="Q2127" s="295" t="s">
        <v>408</v>
      </c>
      <c r="R2127" s="296">
        <v>0</v>
      </c>
      <c r="S2127" s="365">
        <v>4.8945021707037133E-4</v>
      </c>
      <c r="T2127" s="365">
        <v>1.6489890134443856E-3</v>
      </c>
      <c r="U2127" s="365">
        <v>0.29681836148078056</v>
      </c>
      <c r="V2127" s="366"/>
      <c r="W2127" s="295"/>
      <c r="X2127" s="295"/>
      <c r="Y2127" s="295"/>
      <c r="Z2127" s="313"/>
      <c r="AA2127" s="313"/>
      <c r="AB2127" s="301"/>
      <c r="AC2127" s="295"/>
    </row>
    <row r="2128" spans="1:29" ht="15">
      <c r="A2128" s="247" t="s">
        <v>11902</v>
      </c>
      <c r="B2128" s="287" t="s">
        <v>11903</v>
      </c>
      <c r="C2128" s="287" t="s">
        <v>6655</v>
      </c>
      <c r="D2128" s="305">
        <v>35</v>
      </c>
      <c r="E2128" s="287" t="s">
        <v>39</v>
      </c>
      <c r="F2128" s="362">
        <v>43707</v>
      </c>
      <c r="G2128" s="363" t="s">
        <v>8954</v>
      </c>
      <c r="H2128" s="363" t="s">
        <v>1180</v>
      </c>
      <c r="I2128" s="364">
        <v>14.614712000000001</v>
      </c>
      <c r="J2128" s="364">
        <v>1</v>
      </c>
      <c r="K2128" s="363" t="s">
        <v>815</v>
      </c>
      <c r="L2128" s="292">
        <v>73.81</v>
      </c>
      <c r="M2128" s="293" t="s">
        <v>1181</v>
      </c>
      <c r="N2128" s="293" t="s">
        <v>1182</v>
      </c>
      <c r="O2128" s="294" t="s">
        <v>450</v>
      </c>
      <c r="P2128" s="295">
        <v>6.6464305000000001</v>
      </c>
      <c r="Q2128" s="295" t="s">
        <v>408</v>
      </c>
      <c r="R2128" s="296">
        <v>0</v>
      </c>
      <c r="S2128" s="365">
        <v>8.8620517151981461E-6</v>
      </c>
      <c r="T2128" s="365">
        <v>9.6633538311274327E-4</v>
      </c>
      <c r="U2128" s="365">
        <v>9.1707825979132161E-3</v>
      </c>
      <c r="V2128" s="366"/>
      <c r="W2128" s="295"/>
      <c r="X2128" s="295"/>
      <c r="Y2128" s="295"/>
      <c r="Z2128" s="313"/>
      <c r="AA2128" s="313"/>
      <c r="AB2128" s="301"/>
      <c r="AC2128" s="295"/>
    </row>
    <row r="2129" spans="1:29" ht="15">
      <c r="A2129" s="247" t="s">
        <v>176</v>
      </c>
      <c r="B2129" s="287" t="s">
        <v>11904</v>
      </c>
      <c r="C2129" s="287" t="s">
        <v>6658</v>
      </c>
      <c r="D2129" s="305">
        <v>36</v>
      </c>
      <c r="E2129" s="287" t="s">
        <v>39</v>
      </c>
      <c r="F2129" s="362">
        <v>43707</v>
      </c>
      <c r="G2129" s="363" t="s">
        <v>8954</v>
      </c>
      <c r="H2129" s="363" t="s">
        <v>1823</v>
      </c>
      <c r="I2129" s="364">
        <v>12.115342999999999</v>
      </c>
      <c r="J2129" s="364">
        <v>2</v>
      </c>
      <c r="K2129" s="363" t="s">
        <v>815</v>
      </c>
      <c r="L2129" s="292">
        <v>139.30000000000001</v>
      </c>
      <c r="M2129" s="293" t="s">
        <v>1824</v>
      </c>
      <c r="N2129" s="293" t="s">
        <v>1825</v>
      </c>
      <c r="O2129" s="294" t="s">
        <v>450</v>
      </c>
      <c r="P2129" s="295">
        <v>8.2362175000000004</v>
      </c>
      <c r="Q2129" s="295" t="s">
        <v>408</v>
      </c>
      <c r="R2129" s="296">
        <v>0</v>
      </c>
      <c r="S2129" s="365">
        <v>3.5956017169620102E-4</v>
      </c>
      <c r="T2129" s="365">
        <v>8.024636895650483E-4</v>
      </c>
      <c r="U2129" s="365">
        <v>0.44807033186895967</v>
      </c>
      <c r="V2129" s="366"/>
      <c r="W2129" s="295"/>
      <c r="X2129" s="295"/>
      <c r="Y2129" s="295"/>
      <c r="Z2129" s="313"/>
      <c r="AA2129" s="313"/>
      <c r="AB2129" s="301"/>
      <c r="AC2129" s="295"/>
    </row>
    <row r="2130" spans="1:29" ht="15">
      <c r="A2130" s="247" t="s">
        <v>176</v>
      </c>
      <c r="B2130" s="287" t="s">
        <v>11905</v>
      </c>
      <c r="C2130" s="287" t="s">
        <v>6661</v>
      </c>
      <c r="D2130" s="305">
        <v>37</v>
      </c>
      <c r="E2130" s="287" t="s">
        <v>39</v>
      </c>
      <c r="F2130" s="362">
        <v>43707</v>
      </c>
      <c r="G2130" s="363" t="s">
        <v>8954</v>
      </c>
      <c r="H2130" s="363" t="s">
        <v>986</v>
      </c>
      <c r="I2130" s="364">
        <v>7.0161395000000004</v>
      </c>
      <c r="J2130" s="364">
        <v>2</v>
      </c>
      <c r="K2130" s="363" t="s">
        <v>815</v>
      </c>
      <c r="L2130" s="292">
        <v>262.43</v>
      </c>
      <c r="M2130" s="293" t="s">
        <v>987</v>
      </c>
      <c r="N2130" s="293" t="s">
        <v>988</v>
      </c>
      <c r="O2130" s="294" t="s">
        <v>450</v>
      </c>
      <c r="P2130" s="295">
        <v>6.9353223000000002</v>
      </c>
      <c r="Q2130" s="295" t="s">
        <v>484</v>
      </c>
      <c r="R2130" s="296">
        <v>0</v>
      </c>
      <c r="S2130" s="365">
        <v>6.9302388881267924E-4</v>
      </c>
      <c r="T2130" s="365">
        <v>1.2504931858677371E-3</v>
      </c>
      <c r="U2130" s="365">
        <v>0.55420045198549317</v>
      </c>
      <c r="V2130" s="366"/>
      <c r="W2130" s="295"/>
      <c r="X2130" s="295"/>
      <c r="Y2130" s="295"/>
      <c r="Z2130" s="313"/>
      <c r="AA2130" s="313"/>
      <c r="AB2130" s="301"/>
      <c r="AC2130" s="295"/>
    </row>
    <row r="2131" spans="1:29" ht="15">
      <c r="A2131" s="247" t="s">
        <v>11906</v>
      </c>
      <c r="B2131" s="287" t="s">
        <v>11907</v>
      </c>
      <c r="C2131" s="287" t="s">
        <v>6663</v>
      </c>
      <c r="D2131" s="305">
        <v>38</v>
      </c>
      <c r="E2131" s="287" t="s">
        <v>39</v>
      </c>
      <c r="F2131" s="362">
        <v>43707</v>
      </c>
      <c r="G2131" s="363" t="s">
        <v>8954</v>
      </c>
      <c r="H2131" s="363" t="s">
        <v>3919</v>
      </c>
      <c r="I2131" s="364">
        <v>14.118055999999999</v>
      </c>
      <c r="J2131" s="364">
        <v>1</v>
      </c>
      <c r="K2131" s="363" t="s">
        <v>815</v>
      </c>
      <c r="L2131" s="292">
        <v>220.66</v>
      </c>
      <c r="M2131" s="293" t="s">
        <v>3920</v>
      </c>
      <c r="N2131" s="293" t="s">
        <v>3921</v>
      </c>
      <c r="O2131" s="294" t="s">
        <v>450</v>
      </c>
      <c r="P2131" s="295">
        <v>5.1863910000000004</v>
      </c>
      <c r="Q2131" s="295" t="s">
        <v>408</v>
      </c>
      <c r="R2131" s="296">
        <v>0</v>
      </c>
      <c r="S2131" s="365">
        <v>5.014460329790583E-3</v>
      </c>
      <c r="T2131" s="365">
        <v>2.8070978515682427E-3</v>
      </c>
      <c r="U2131" s="365">
        <v>1.7863503856800547</v>
      </c>
      <c r="V2131" s="366"/>
      <c r="W2131" s="295"/>
      <c r="X2131" s="295"/>
      <c r="Y2131" s="295"/>
      <c r="Z2131" s="313"/>
      <c r="AA2131" s="313"/>
      <c r="AB2131" s="301"/>
      <c r="AC2131" s="295"/>
    </row>
    <row r="2132" spans="1:29" ht="15">
      <c r="A2132" s="247" t="s">
        <v>176</v>
      </c>
      <c r="B2132" s="287" t="s">
        <v>11908</v>
      </c>
      <c r="C2132" s="287" t="s">
        <v>6665</v>
      </c>
      <c r="D2132" s="305">
        <v>39</v>
      </c>
      <c r="E2132" s="287" t="s">
        <v>39</v>
      </c>
      <c r="F2132" s="362">
        <v>43707</v>
      </c>
      <c r="G2132" s="363" t="s">
        <v>8954</v>
      </c>
      <c r="H2132" s="363" t="s">
        <v>1469</v>
      </c>
      <c r="I2132" s="364">
        <v>9.1178349999999995</v>
      </c>
      <c r="J2132" s="364">
        <v>3</v>
      </c>
      <c r="K2132" s="363" t="s">
        <v>815</v>
      </c>
      <c r="L2132" s="292">
        <v>141.81</v>
      </c>
      <c r="M2132" s="293" t="s">
        <v>1470</v>
      </c>
      <c r="N2132" s="293" t="s">
        <v>1471</v>
      </c>
      <c r="O2132" s="294" t="s">
        <v>450</v>
      </c>
      <c r="P2132" s="295">
        <v>6.8168163000000002</v>
      </c>
      <c r="Q2132" s="295" t="s">
        <v>447</v>
      </c>
      <c r="R2132" s="296">
        <v>0</v>
      </c>
      <c r="S2132" s="365">
        <v>4.2942779672362373E-4</v>
      </c>
      <c r="T2132" s="365">
        <v>8.5708729104734495E-4</v>
      </c>
      <c r="U2132" s="365">
        <v>0.50103157660740816</v>
      </c>
      <c r="V2132" s="366"/>
      <c r="W2132" s="295"/>
      <c r="X2132" s="295"/>
      <c r="Y2132" s="295"/>
      <c r="Z2132" s="313"/>
      <c r="AA2132" s="313"/>
      <c r="AB2132" s="301"/>
      <c r="AC2132" s="295"/>
    </row>
    <row r="2133" spans="1:29" ht="15">
      <c r="A2133" s="247" t="s">
        <v>11909</v>
      </c>
      <c r="B2133" s="287" t="s">
        <v>11910</v>
      </c>
      <c r="C2133" s="287" t="s">
        <v>6668</v>
      </c>
      <c r="D2133" s="305">
        <v>40</v>
      </c>
      <c r="E2133" s="287" t="s">
        <v>39</v>
      </c>
      <c r="F2133" s="362">
        <v>43707</v>
      </c>
      <c r="G2133" s="363" t="s">
        <v>8954</v>
      </c>
      <c r="H2133" s="363" t="s">
        <v>4646</v>
      </c>
      <c r="I2133" s="364">
        <v>10.296132999999999</v>
      </c>
      <c r="J2133" s="364">
        <v>1</v>
      </c>
      <c r="K2133" s="363" t="s">
        <v>815</v>
      </c>
      <c r="L2133" s="292">
        <v>107.04</v>
      </c>
      <c r="M2133" s="293" t="s">
        <v>4647</v>
      </c>
      <c r="N2133" s="293" t="s">
        <v>4648</v>
      </c>
      <c r="O2133" s="294" t="s">
        <v>450</v>
      </c>
      <c r="P2133" s="295">
        <v>23.888884999999998</v>
      </c>
      <c r="Q2133" s="295" t="s">
        <v>408</v>
      </c>
      <c r="R2133" s="296">
        <v>0</v>
      </c>
      <c r="S2133" s="365">
        <v>1.0305872026145869E-3</v>
      </c>
      <c r="T2133" s="365">
        <v>2.2448288089425895E-3</v>
      </c>
      <c r="U2133" s="365">
        <v>0.45909389549398988</v>
      </c>
      <c r="V2133" s="366"/>
      <c r="W2133" s="295"/>
      <c r="X2133" s="295"/>
      <c r="Y2133" s="295"/>
      <c r="Z2133" s="313"/>
      <c r="AA2133" s="313"/>
      <c r="AB2133" s="301"/>
      <c r="AC2133" s="295"/>
    </row>
    <row r="2134" spans="1:29" ht="15">
      <c r="A2134" s="247" t="s">
        <v>11911</v>
      </c>
      <c r="B2134" s="287" t="s">
        <v>11912</v>
      </c>
      <c r="C2134" s="287" t="s">
        <v>6671</v>
      </c>
      <c r="D2134" s="305">
        <v>41</v>
      </c>
      <c r="E2134" s="287" t="s">
        <v>39</v>
      </c>
      <c r="F2134" s="362">
        <v>43707</v>
      </c>
      <c r="G2134" s="363" t="s">
        <v>8954</v>
      </c>
      <c r="H2134" s="363" t="s">
        <v>1841</v>
      </c>
      <c r="I2134" s="364">
        <v>7.5811706000000001</v>
      </c>
      <c r="J2134" s="364">
        <v>1</v>
      </c>
      <c r="K2134" s="363" t="s">
        <v>815</v>
      </c>
      <c r="L2134" s="292">
        <v>363.92</v>
      </c>
      <c r="M2134" s="293" t="s">
        <v>1842</v>
      </c>
      <c r="N2134" s="293" t="s">
        <v>1843</v>
      </c>
      <c r="O2134" s="294" t="s">
        <v>450</v>
      </c>
      <c r="P2134" s="295">
        <v>7.1172120000000003</v>
      </c>
      <c r="Q2134" s="295" t="s">
        <v>447</v>
      </c>
      <c r="R2134" s="296">
        <v>0</v>
      </c>
      <c r="S2134" s="365">
        <v>2.0127246719193833E-4</v>
      </c>
      <c r="T2134" s="365">
        <v>6.9944133536526396E-4</v>
      </c>
      <c r="U2134" s="365">
        <v>0.28776175644070184</v>
      </c>
      <c r="V2134" s="366"/>
      <c r="W2134" s="295"/>
      <c r="X2134" s="295"/>
      <c r="Y2134" s="295"/>
      <c r="Z2134" s="313"/>
      <c r="AA2134" s="313"/>
      <c r="AB2134" s="301"/>
      <c r="AC2134" s="295"/>
    </row>
    <row r="2135" spans="1:29" ht="15">
      <c r="A2135" s="247" t="s">
        <v>11913</v>
      </c>
      <c r="B2135" s="287" t="s">
        <v>11914</v>
      </c>
      <c r="C2135" s="287" t="s">
        <v>6674</v>
      </c>
      <c r="D2135" s="305">
        <v>42</v>
      </c>
      <c r="E2135" s="287" t="s">
        <v>39</v>
      </c>
      <c r="F2135" s="362">
        <v>43707</v>
      </c>
      <c r="G2135" s="363" t="s">
        <v>8954</v>
      </c>
      <c r="H2135" s="363" t="s">
        <v>1484</v>
      </c>
      <c r="I2135" s="364">
        <v>3.0112890000000001</v>
      </c>
      <c r="J2135" s="364">
        <v>1</v>
      </c>
      <c r="K2135" s="363" t="s">
        <v>815</v>
      </c>
      <c r="L2135" s="292">
        <v>538.32000000000005</v>
      </c>
      <c r="M2135" s="293" t="s">
        <v>1485</v>
      </c>
      <c r="N2135" s="293" t="s">
        <v>1486</v>
      </c>
      <c r="O2135" s="294" t="s">
        <v>450</v>
      </c>
      <c r="P2135" s="295">
        <v>10.893212999999999</v>
      </c>
      <c r="Q2135" s="295" t="s">
        <v>408</v>
      </c>
      <c r="R2135" s="296">
        <v>0</v>
      </c>
      <c r="S2135" s="365">
        <v>2.4168059079503774E-3</v>
      </c>
      <c r="T2135" s="365">
        <v>1.080307013726459E-3</v>
      </c>
      <c r="U2135" s="365">
        <v>2.2371472898373028</v>
      </c>
      <c r="V2135" s="366"/>
      <c r="W2135" s="295"/>
      <c r="X2135" s="295"/>
      <c r="Y2135" s="295"/>
      <c r="Z2135" s="313"/>
      <c r="AA2135" s="313"/>
      <c r="AB2135" s="301"/>
      <c r="AC2135" s="295"/>
    </row>
    <row r="2136" spans="1:29" ht="15">
      <c r="A2136" s="247" t="s">
        <v>9847</v>
      </c>
      <c r="B2136" s="287" t="s">
        <v>9848</v>
      </c>
      <c r="C2136" s="287" t="s">
        <v>6676</v>
      </c>
      <c r="D2136" s="305">
        <v>43</v>
      </c>
      <c r="E2136" s="287" t="s">
        <v>39</v>
      </c>
      <c r="F2136" s="362">
        <v>43707</v>
      </c>
      <c r="G2136" s="363" t="s">
        <v>8954</v>
      </c>
      <c r="H2136" s="363" t="s">
        <v>9170</v>
      </c>
      <c r="I2136" s="364">
        <v>2.4142122000000001</v>
      </c>
      <c r="J2136" s="364">
        <v>1</v>
      </c>
      <c r="K2136" s="363" t="s">
        <v>815</v>
      </c>
      <c r="L2136" s="292">
        <v>93.04</v>
      </c>
      <c r="M2136" s="293" t="s">
        <v>8711</v>
      </c>
      <c r="N2136" s="293" t="s">
        <v>9171</v>
      </c>
      <c r="O2136" s="294" t="s">
        <v>450</v>
      </c>
      <c r="P2136" s="295">
        <v>17.031442999999999</v>
      </c>
      <c r="Q2136" s="295" t="s">
        <v>399</v>
      </c>
      <c r="R2136" s="296">
        <v>0</v>
      </c>
      <c r="S2136" s="365">
        <v>1.2092532741384201E-3</v>
      </c>
      <c r="T2136" s="365">
        <v>1.1224568696192683E-3</v>
      </c>
      <c r="U2136" s="365">
        <v>1.0773271622887324</v>
      </c>
      <c r="V2136" s="366"/>
      <c r="W2136" s="295"/>
      <c r="X2136" s="295"/>
      <c r="Y2136" s="295"/>
      <c r="Z2136" s="313"/>
      <c r="AA2136" s="313"/>
      <c r="AB2136" s="301"/>
      <c r="AC2136" s="295"/>
    </row>
    <row r="2137" spans="1:29" ht="15">
      <c r="A2137" s="247" t="s">
        <v>11915</v>
      </c>
      <c r="B2137" s="287" t="s">
        <v>11916</v>
      </c>
      <c r="C2137" s="287" t="s">
        <v>6678</v>
      </c>
      <c r="D2137" s="305">
        <v>44</v>
      </c>
      <c r="E2137" s="287" t="s">
        <v>39</v>
      </c>
      <c r="F2137" s="362">
        <v>43707</v>
      </c>
      <c r="G2137" s="363" t="s">
        <v>8954</v>
      </c>
      <c r="H2137" s="363" t="s">
        <v>1213</v>
      </c>
      <c r="I2137" s="364">
        <v>12.082438</v>
      </c>
      <c r="J2137" s="364">
        <v>1</v>
      </c>
      <c r="K2137" s="363" t="s">
        <v>815</v>
      </c>
      <c r="L2137" s="292">
        <v>73.39</v>
      </c>
      <c r="M2137" s="293" t="s">
        <v>1214</v>
      </c>
      <c r="N2137" s="293" t="s">
        <v>1215</v>
      </c>
      <c r="O2137" s="294" t="s">
        <v>450</v>
      </c>
      <c r="P2137" s="295">
        <v>9.0652349999999995</v>
      </c>
      <c r="Q2137" s="295" t="s">
        <v>408</v>
      </c>
      <c r="R2137" s="296">
        <v>0</v>
      </c>
      <c r="S2137" s="365">
        <v>4.5128637492991824E-4</v>
      </c>
      <c r="T2137" s="365">
        <v>1.1259390117530973E-3</v>
      </c>
      <c r="U2137" s="365">
        <v>0.40080889836764894</v>
      </c>
      <c r="V2137" s="366"/>
      <c r="W2137" s="295"/>
      <c r="X2137" s="295"/>
      <c r="Y2137" s="295"/>
      <c r="Z2137" s="313"/>
      <c r="AA2137" s="313"/>
      <c r="AB2137" s="301"/>
      <c r="AC2137" s="295"/>
    </row>
    <row r="2138" spans="1:29" ht="15">
      <c r="A2138" s="247" t="s">
        <v>176</v>
      </c>
      <c r="B2138" s="287" t="s">
        <v>11917</v>
      </c>
      <c r="C2138" s="287" t="s">
        <v>6680</v>
      </c>
      <c r="D2138" s="305">
        <v>45</v>
      </c>
      <c r="E2138" s="287" t="s">
        <v>39</v>
      </c>
      <c r="F2138" s="362">
        <v>43707</v>
      </c>
      <c r="G2138" s="363" t="s">
        <v>8954</v>
      </c>
      <c r="H2138" s="363" t="s">
        <v>1721</v>
      </c>
      <c r="I2138" s="364">
        <v>10.121292</v>
      </c>
      <c r="J2138" s="364">
        <v>2</v>
      </c>
      <c r="K2138" s="363" t="s">
        <v>815</v>
      </c>
      <c r="L2138" s="292">
        <v>161.54</v>
      </c>
      <c r="M2138" s="293" t="s">
        <v>1722</v>
      </c>
      <c r="N2138" s="293" t="s">
        <v>1723</v>
      </c>
      <c r="O2138" s="294" t="s">
        <v>450</v>
      </c>
      <c r="P2138" s="295">
        <v>6.4724444999999999</v>
      </c>
      <c r="Q2138" s="295" t="s">
        <v>408</v>
      </c>
      <c r="R2138" s="296">
        <v>0</v>
      </c>
      <c r="S2138" s="365">
        <v>6.934364125029648E-4</v>
      </c>
      <c r="T2138" s="365">
        <v>1.0713410671797457E-3</v>
      </c>
      <c r="U2138" s="365">
        <v>0.6472601804842627</v>
      </c>
      <c r="V2138" s="366"/>
      <c r="W2138" s="295"/>
      <c r="X2138" s="295"/>
      <c r="Y2138" s="295"/>
      <c r="Z2138" s="313"/>
      <c r="AA2138" s="313"/>
      <c r="AB2138" s="301"/>
      <c r="AC2138" s="295"/>
    </row>
    <row r="2139" spans="1:29" ht="15">
      <c r="A2139" s="247" t="s">
        <v>11918</v>
      </c>
      <c r="B2139" s="287" t="s">
        <v>11919</v>
      </c>
      <c r="C2139" s="287" t="s">
        <v>6683</v>
      </c>
      <c r="D2139" s="305">
        <v>46</v>
      </c>
      <c r="E2139" s="287" t="s">
        <v>39</v>
      </c>
      <c r="F2139" s="362">
        <v>43707</v>
      </c>
      <c r="G2139" s="363" t="s">
        <v>8954</v>
      </c>
      <c r="H2139" s="363" t="s">
        <v>3571</v>
      </c>
      <c r="I2139" s="364">
        <v>3.5257304</v>
      </c>
      <c r="J2139" s="364">
        <v>1</v>
      </c>
      <c r="K2139" s="363" t="s">
        <v>815</v>
      </c>
      <c r="L2139" s="292">
        <v>95.77</v>
      </c>
      <c r="M2139" s="293" t="s">
        <v>3572</v>
      </c>
      <c r="N2139" s="293" t="s">
        <v>3573</v>
      </c>
      <c r="O2139" s="294" t="s">
        <v>450</v>
      </c>
      <c r="P2139" s="295">
        <v>12.064123</v>
      </c>
      <c r="Q2139" s="295" t="s">
        <v>399</v>
      </c>
      <c r="R2139" s="296">
        <v>0</v>
      </c>
      <c r="S2139" s="365">
        <v>1.0231075490237245E-4</v>
      </c>
      <c r="T2139" s="365">
        <v>1.2365445490571069E-3</v>
      </c>
      <c r="U2139" s="365">
        <v>8.2739238938367987E-2</v>
      </c>
      <c r="V2139" s="366"/>
      <c r="W2139" s="295"/>
      <c r="X2139" s="295"/>
      <c r="Y2139" s="295"/>
      <c r="Z2139" s="313"/>
      <c r="AA2139" s="313"/>
      <c r="AB2139" s="301"/>
      <c r="AC2139" s="295"/>
    </row>
    <row r="2140" spans="1:29" ht="15">
      <c r="A2140" s="247" t="s">
        <v>11920</v>
      </c>
      <c r="B2140" s="287" t="s">
        <v>11921</v>
      </c>
      <c r="C2140" s="287" t="s">
        <v>6686</v>
      </c>
      <c r="D2140" s="305">
        <v>47</v>
      </c>
      <c r="E2140" s="287" t="s">
        <v>39</v>
      </c>
      <c r="F2140" s="362">
        <v>43707</v>
      </c>
      <c r="G2140" s="363" t="s">
        <v>8954</v>
      </c>
      <c r="H2140" s="363" t="s">
        <v>1228</v>
      </c>
      <c r="I2140" s="364">
        <v>8.1289339999999992</v>
      </c>
      <c r="J2140" s="364">
        <v>1</v>
      </c>
      <c r="K2140" s="363" t="s">
        <v>815</v>
      </c>
      <c r="L2140" s="292">
        <v>89.56</v>
      </c>
      <c r="M2140" s="293" t="s">
        <v>1229</v>
      </c>
      <c r="N2140" s="293" t="s">
        <v>1230</v>
      </c>
      <c r="O2140" s="294" t="s">
        <v>450</v>
      </c>
      <c r="P2140" s="295">
        <v>7.7478290000000003</v>
      </c>
      <c r="Q2140" s="295" t="s">
        <v>404</v>
      </c>
      <c r="R2140" s="296">
        <v>0</v>
      </c>
      <c r="S2140" s="365">
        <v>1.2698908055588703E-4</v>
      </c>
      <c r="T2140" s="365">
        <v>1.5044252023312336E-3</v>
      </c>
      <c r="U2140" s="365">
        <v>8.4410365074386387E-2</v>
      </c>
      <c r="V2140" s="366"/>
      <c r="W2140" s="295"/>
      <c r="X2140" s="295"/>
      <c r="Y2140" s="295"/>
      <c r="Z2140" s="313"/>
      <c r="AA2140" s="313"/>
      <c r="AB2140" s="301"/>
      <c r="AC2140" s="295"/>
    </row>
    <row r="2141" spans="1:29" ht="15">
      <c r="A2141" s="247" t="s">
        <v>11922</v>
      </c>
      <c r="B2141" s="287" t="s">
        <v>11923</v>
      </c>
      <c r="C2141" s="287" t="s">
        <v>6689</v>
      </c>
      <c r="D2141" s="305">
        <v>48</v>
      </c>
      <c r="E2141" s="287" t="s">
        <v>39</v>
      </c>
      <c r="F2141" s="362">
        <v>43707</v>
      </c>
      <c r="G2141" s="363" t="s">
        <v>8954</v>
      </c>
      <c r="H2141" s="363" t="s">
        <v>3583</v>
      </c>
      <c r="I2141" s="364">
        <v>9.124212</v>
      </c>
      <c r="J2141" s="364">
        <v>1</v>
      </c>
      <c r="K2141" s="363" t="s">
        <v>815</v>
      </c>
      <c r="L2141" s="292">
        <v>64.22</v>
      </c>
      <c r="M2141" s="293" t="s">
        <v>3584</v>
      </c>
      <c r="N2141" s="293" t="s">
        <v>3585</v>
      </c>
      <c r="O2141" s="294" t="s">
        <v>450</v>
      </c>
      <c r="P2141" s="295">
        <v>7.7336073000000001</v>
      </c>
      <c r="Q2141" s="295" t="s">
        <v>404</v>
      </c>
      <c r="R2141" s="296">
        <v>0</v>
      </c>
      <c r="S2141" s="365">
        <v>6.3439595905282939E-4</v>
      </c>
      <c r="T2141" s="365">
        <v>1.3608038380714122E-3</v>
      </c>
      <c r="U2141" s="365">
        <v>0.46619207067487534</v>
      </c>
      <c r="V2141" s="366"/>
      <c r="W2141" s="295"/>
      <c r="X2141" s="295"/>
      <c r="Y2141" s="295"/>
      <c r="Z2141" s="313"/>
      <c r="AA2141" s="313"/>
      <c r="AB2141" s="301"/>
      <c r="AC2141" s="295"/>
    </row>
    <row r="2142" spans="1:29" ht="15">
      <c r="A2142" s="247" t="s">
        <v>11924</v>
      </c>
      <c r="B2142" s="287" t="s">
        <v>11925</v>
      </c>
      <c r="C2142" s="287" t="s">
        <v>6691</v>
      </c>
      <c r="D2142" s="305">
        <v>49</v>
      </c>
      <c r="E2142" s="287" t="s">
        <v>39</v>
      </c>
      <c r="F2142" s="362">
        <v>43707</v>
      </c>
      <c r="G2142" s="363" t="s">
        <v>8954</v>
      </c>
      <c r="H2142" s="363" t="s">
        <v>5955</v>
      </c>
      <c r="I2142" s="364">
        <v>15.097365999999999</v>
      </c>
      <c r="J2142" s="364">
        <v>1</v>
      </c>
      <c r="K2142" s="363" t="s">
        <v>815</v>
      </c>
      <c r="L2142" s="292">
        <v>116.78</v>
      </c>
      <c r="M2142" s="293" t="s">
        <v>5956</v>
      </c>
      <c r="N2142" s="293" t="s">
        <v>5957</v>
      </c>
      <c r="O2142" s="294" t="s">
        <v>450</v>
      </c>
      <c r="P2142" s="295">
        <v>3.7859916999999998</v>
      </c>
      <c r="Q2142" s="295" t="s">
        <v>395</v>
      </c>
      <c r="R2142" s="296">
        <v>0</v>
      </c>
      <c r="S2142" s="365">
        <v>9.4470192163575539E-4</v>
      </c>
      <c r="T2142" s="365">
        <v>1.4937730549387158E-3</v>
      </c>
      <c r="U2142" s="365">
        <v>0.63242667185110868</v>
      </c>
      <c r="V2142" s="366"/>
      <c r="W2142" s="295"/>
      <c r="X2142" s="295"/>
      <c r="Y2142" s="295"/>
      <c r="Z2142" s="313"/>
      <c r="AA2142" s="313"/>
      <c r="AB2142" s="301"/>
      <c r="AC2142" s="295"/>
    </row>
    <row r="2143" spans="1:29" ht="15">
      <c r="A2143" s="247" t="s">
        <v>11926</v>
      </c>
      <c r="B2143" s="287" t="s">
        <v>11927</v>
      </c>
      <c r="C2143" s="287" t="s">
        <v>6694</v>
      </c>
      <c r="D2143" s="305">
        <v>50</v>
      </c>
      <c r="E2143" s="287" t="s">
        <v>39</v>
      </c>
      <c r="F2143" s="362">
        <v>43707</v>
      </c>
      <c r="G2143" s="363" t="s">
        <v>8954</v>
      </c>
      <c r="H2143" s="363" t="s">
        <v>1733</v>
      </c>
      <c r="I2143" s="364">
        <v>4.5876802999999997</v>
      </c>
      <c r="J2143" s="364">
        <v>1</v>
      </c>
      <c r="K2143" s="363" t="s">
        <v>815</v>
      </c>
      <c r="L2143" s="292">
        <v>126.42</v>
      </c>
      <c r="M2143" s="293" t="s">
        <v>1734</v>
      </c>
      <c r="N2143" s="293" t="s">
        <v>1735</v>
      </c>
      <c r="O2143" s="294" t="s">
        <v>450</v>
      </c>
      <c r="P2143" s="295">
        <v>10.035682</v>
      </c>
      <c r="Q2143" s="295" t="s">
        <v>280</v>
      </c>
      <c r="R2143" s="296">
        <v>0</v>
      </c>
      <c r="S2143" s="365">
        <v>3.3332882540818396E-3</v>
      </c>
      <c r="T2143" s="365">
        <v>2.4940630284429805E-3</v>
      </c>
      <c r="U2143" s="365">
        <v>1.3364891809341239</v>
      </c>
      <c r="V2143" s="366"/>
      <c r="W2143" s="295"/>
      <c r="X2143" s="295"/>
      <c r="Y2143" s="295"/>
      <c r="Z2143" s="313"/>
      <c r="AA2143" s="313"/>
      <c r="AB2143" s="301"/>
      <c r="AC2143" s="295"/>
    </row>
    <row r="2144" spans="1:29" ht="15">
      <c r="A2144" s="247" t="s">
        <v>11928</v>
      </c>
      <c r="B2144" s="287" t="s">
        <v>11929</v>
      </c>
      <c r="C2144" s="287" t="s">
        <v>6697</v>
      </c>
      <c r="D2144" s="305">
        <v>1</v>
      </c>
      <c r="E2144" s="287" t="s">
        <v>41</v>
      </c>
      <c r="F2144" s="362">
        <v>43707</v>
      </c>
      <c r="G2144" s="363" t="s">
        <v>8922</v>
      </c>
      <c r="H2144" s="363" t="s">
        <v>3727</v>
      </c>
      <c r="I2144" s="364">
        <v>28.195808</v>
      </c>
      <c r="J2144" s="364">
        <v>1</v>
      </c>
      <c r="K2144" s="363" t="s">
        <v>815</v>
      </c>
      <c r="L2144" s="292">
        <v>15.33</v>
      </c>
      <c r="M2144" s="293" t="s">
        <v>3728</v>
      </c>
      <c r="N2144" s="293" t="s">
        <v>3729</v>
      </c>
      <c r="O2144" s="294" t="s">
        <v>450</v>
      </c>
      <c r="P2144" s="295">
        <v>-8.6956559999999996</v>
      </c>
      <c r="Q2144" s="295" t="s">
        <v>447</v>
      </c>
      <c r="R2144" s="296">
        <v>0</v>
      </c>
      <c r="S2144" s="365">
        <v>6.2410036993584242E-5</v>
      </c>
      <c r="T2144" s="365">
        <v>4.1561321965640174E-4</v>
      </c>
      <c r="U2144" s="365">
        <v>0.15016374369703697</v>
      </c>
      <c r="V2144" s="366"/>
      <c r="W2144" s="295"/>
      <c r="X2144" s="295"/>
      <c r="Y2144" s="295"/>
      <c r="Z2144" s="313"/>
      <c r="AA2144" s="313"/>
      <c r="AB2144" s="301"/>
      <c r="AC2144" s="295"/>
    </row>
    <row r="2145" spans="1:29" ht="15">
      <c r="A2145" s="247" t="s">
        <v>11930</v>
      </c>
      <c r="B2145" s="287" t="s">
        <v>11931</v>
      </c>
      <c r="C2145" s="287" t="s">
        <v>6699</v>
      </c>
      <c r="D2145" s="305">
        <v>2</v>
      </c>
      <c r="E2145" s="287" t="s">
        <v>41</v>
      </c>
      <c r="F2145" s="362">
        <v>43707</v>
      </c>
      <c r="G2145" s="363" t="s">
        <v>8922</v>
      </c>
      <c r="H2145" s="363" t="s">
        <v>3732</v>
      </c>
      <c r="I2145" s="364">
        <v>33.125377999999998</v>
      </c>
      <c r="J2145" s="364">
        <v>1</v>
      </c>
      <c r="K2145" s="363" t="s">
        <v>815</v>
      </c>
      <c r="L2145" s="292">
        <v>85.32</v>
      </c>
      <c r="M2145" s="293" t="s">
        <v>3733</v>
      </c>
      <c r="N2145" s="293" t="s">
        <v>3734</v>
      </c>
      <c r="O2145" s="294" t="s">
        <v>450</v>
      </c>
      <c r="P2145" s="295">
        <v>-2.0436287000000002</v>
      </c>
      <c r="Q2145" s="295" t="s">
        <v>447</v>
      </c>
      <c r="R2145" s="296">
        <v>0</v>
      </c>
      <c r="S2145" s="365">
        <v>8.3748142496640476E-3</v>
      </c>
      <c r="T2145" s="365">
        <v>6.1195267302080834E-3</v>
      </c>
      <c r="U2145" s="365">
        <v>1.3685395323666276</v>
      </c>
      <c r="V2145" s="366"/>
      <c r="W2145" s="295"/>
      <c r="X2145" s="295"/>
      <c r="Y2145" s="295"/>
      <c r="Z2145" s="313"/>
      <c r="AA2145" s="313"/>
      <c r="AB2145" s="301"/>
      <c r="AC2145" s="295"/>
    </row>
    <row r="2146" spans="1:29" ht="15">
      <c r="A2146" s="247" t="s">
        <v>11932</v>
      </c>
      <c r="B2146" s="287" t="s">
        <v>11933</v>
      </c>
      <c r="C2146" s="287" t="s">
        <v>6702</v>
      </c>
      <c r="D2146" s="305">
        <v>3</v>
      </c>
      <c r="E2146" s="287" t="s">
        <v>41</v>
      </c>
      <c r="F2146" s="362">
        <v>43707</v>
      </c>
      <c r="G2146" s="363" t="s">
        <v>8922</v>
      </c>
      <c r="H2146" s="363" t="s">
        <v>2253</v>
      </c>
      <c r="I2146" s="364">
        <v>31.6069</v>
      </c>
      <c r="J2146" s="364">
        <v>1</v>
      </c>
      <c r="K2146" s="363" t="s">
        <v>815</v>
      </c>
      <c r="L2146" s="292">
        <v>225.92</v>
      </c>
      <c r="M2146" s="293" t="s">
        <v>2254</v>
      </c>
      <c r="N2146" s="293" t="s">
        <v>2255</v>
      </c>
      <c r="O2146" s="294" t="s">
        <v>450</v>
      </c>
      <c r="P2146" s="295">
        <v>-1.0294855000000001</v>
      </c>
      <c r="Q2146" s="295" t="s">
        <v>404</v>
      </c>
      <c r="R2146" s="296">
        <v>0</v>
      </c>
      <c r="S2146" s="365">
        <v>2.766897133454098E-3</v>
      </c>
      <c r="T2146" s="365">
        <v>2.0563692866606199E-3</v>
      </c>
      <c r="U2146" s="365">
        <v>1.3455254128733458</v>
      </c>
      <c r="V2146" s="366"/>
      <c r="W2146" s="295"/>
      <c r="X2146" s="295"/>
      <c r="Y2146" s="295"/>
      <c r="Z2146" s="313"/>
      <c r="AA2146" s="313"/>
      <c r="AB2146" s="301"/>
      <c r="AC2146" s="295"/>
    </row>
    <row r="2147" spans="1:29" ht="15">
      <c r="A2147" s="247" t="s">
        <v>11934</v>
      </c>
      <c r="B2147" s="287" t="s">
        <v>11935</v>
      </c>
      <c r="C2147" s="287" t="s">
        <v>6705</v>
      </c>
      <c r="D2147" s="305">
        <v>4</v>
      </c>
      <c r="E2147" s="287" t="s">
        <v>41</v>
      </c>
      <c r="F2147" s="362">
        <v>43707</v>
      </c>
      <c r="G2147" s="363" t="s">
        <v>8922</v>
      </c>
      <c r="H2147" s="363" t="s">
        <v>511</v>
      </c>
      <c r="I2147" s="364">
        <v>34.637768000000001</v>
      </c>
      <c r="J2147" s="364">
        <v>1</v>
      </c>
      <c r="K2147" s="363" t="s">
        <v>815</v>
      </c>
      <c r="L2147" s="292">
        <v>109.83</v>
      </c>
      <c r="M2147" s="293" t="s">
        <v>512</v>
      </c>
      <c r="N2147" s="293" t="s">
        <v>513</v>
      </c>
      <c r="O2147" s="294" t="s">
        <v>450</v>
      </c>
      <c r="P2147" s="295">
        <v>-6.4958277000000004</v>
      </c>
      <c r="Q2147" s="295" t="s">
        <v>408</v>
      </c>
      <c r="R2147" s="296">
        <v>0</v>
      </c>
      <c r="S2147" s="365">
        <v>2.8568362238777724E-3</v>
      </c>
      <c r="T2147" s="365">
        <v>1.6307802289573926E-3</v>
      </c>
      <c r="U2147" s="365">
        <v>1.7518217189229934</v>
      </c>
      <c r="V2147" s="366"/>
      <c r="W2147" s="295"/>
      <c r="X2147" s="295"/>
      <c r="Y2147" s="295"/>
      <c r="Z2147" s="313"/>
      <c r="AA2147" s="313"/>
      <c r="AB2147" s="301"/>
      <c r="AC2147" s="295"/>
    </row>
    <row r="2148" spans="1:29" ht="15">
      <c r="A2148" s="247" t="s">
        <v>11936</v>
      </c>
      <c r="B2148" s="287" t="s">
        <v>11937</v>
      </c>
      <c r="C2148" s="287" t="s">
        <v>6708</v>
      </c>
      <c r="D2148" s="305">
        <v>5</v>
      </c>
      <c r="E2148" s="287" t="s">
        <v>41</v>
      </c>
      <c r="F2148" s="362">
        <v>43707</v>
      </c>
      <c r="G2148" s="363" t="s">
        <v>8922</v>
      </c>
      <c r="H2148" s="363" t="s">
        <v>1998</v>
      </c>
      <c r="I2148" s="364">
        <v>33.157623000000001</v>
      </c>
      <c r="J2148" s="364">
        <v>1</v>
      </c>
      <c r="K2148" s="363" t="s">
        <v>815</v>
      </c>
      <c r="L2148" s="292">
        <v>261.52</v>
      </c>
      <c r="M2148" s="293" t="s">
        <v>1999</v>
      </c>
      <c r="N2148" s="293" t="s">
        <v>2000</v>
      </c>
      <c r="O2148" s="294" t="s">
        <v>450</v>
      </c>
      <c r="P2148" s="295">
        <v>-11.231798</v>
      </c>
      <c r="Q2148" s="295" t="s">
        <v>408</v>
      </c>
      <c r="R2148" s="296">
        <v>0</v>
      </c>
      <c r="S2148" s="365">
        <v>3.6041061073674762E-3</v>
      </c>
      <c r="T2148" s="365">
        <v>2.8353297657972617E-3</v>
      </c>
      <c r="U2148" s="365">
        <v>1.2711417736462283</v>
      </c>
      <c r="V2148" s="366"/>
      <c r="W2148" s="295"/>
      <c r="X2148" s="295"/>
      <c r="Y2148" s="295"/>
      <c r="Z2148" s="313"/>
      <c r="AA2148" s="313"/>
      <c r="AB2148" s="301"/>
      <c r="AC2148" s="295"/>
    </row>
    <row r="2149" spans="1:29" ht="15">
      <c r="A2149" s="247" t="s">
        <v>11938</v>
      </c>
      <c r="B2149" s="287" t="s">
        <v>11939</v>
      </c>
      <c r="C2149" s="287" t="s">
        <v>6711</v>
      </c>
      <c r="D2149" s="305">
        <v>6</v>
      </c>
      <c r="E2149" s="287" t="s">
        <v>41</v>
      </c>
      <c r="F2149" s="362">
        <v>43707</v>
      </c>
      <c r="G2149" s="363" t="s">
        <v>8922</v>
      </c>
      <c r="H2149" s="363" t="s">
        <v>1272</v>
      </c>
      <c r="I2149" s="364">
        <v>29.101913</v>
      </c>
      <c r="J2149" s="364">
        <v>1</v>
      </c>
      <c r="K2149" s="363" t="s">
        <v>815</v>
      </c>
      <c r="L2149" s="292">
        <v>1101.69</v>
      </c>
      <c r="M2149" s="293" t="s">
        <v>1273</v>
      </c>
      <c r="N2149" s="293" t="s">
        <v>1274</v>
      </c>
      <c r="O2149" s="294" t="s">
        <v>450</v>
      </c>
      <c r="P2149" s="295">
        <v>-1.9010961</v>
      </c>
      <c r="Q2149" s="295" t="s">
        <v>404</v>
      </c>
      <c r="R2149" s="296">
        <v>0</v>
      </c>
      <c r="S2149" s="365">
        <v>4.8226618702243738E-4</v>
      </c>
      <c r="T2149" s="365">
        <v>1.1063061841433829E-3</v>
      </c>
      <c r="U2149" s="365">
        <v>0.43592469601519757</v>
      </c>
      <c r="V2149" s="366"/>
      <c r="W2149" s="295"/>
      <c r="X2149" s="295"/>
      <c r="Y2149" s="295"/>
      <c r="Z2149" s="313"/>
      <c r="AA2149" s="313"/>
      <c r="AB2149" s="301"/>
      <c r="AC2149" s="295"/>
    </row>
    <row r="2150" spans="1:29" ht="15">
      <c r="A2150" s="247" t="s">
        <v>9741</v>
      </c>
      <c r="B2150" s="287" t="s">
        <v>11940</v>
      </c>
      <c r="C2150" s="287" t="s">
        <v>6714</v>
      </c>
      <c r="D2150" s="305">
        <v>7</v>
      </c>
      <c r="E2150" s="287" t="s">
        <v>41</v>
      </c>
      <c r="F2150" s="362">
        <v>43707</v>
      </c>
      <c r="G2150" s="363" t="s">
        <v>8922</v>
      </c>
      <c r="H2150" s="363" t="s">
        <v>2015</v>
      </c>
      <c r="I2150" s="364">
        <v>30.643039999999999</v>
      </c>
      <c r="J2150" s="364">
        <v>1</v>
      </c>
      <c r="K2150" s="363" t="s">
        <v>815</v>
      </c>
      <c r="L2150" s="292">
        <v>282.64</v>
      </c>
      <c r="M2150" s="293" t="s">
        <v>2016</v>
      </c>
      <c r="N2150" s="293" t="s">
        <v>2017</v>
      </c>
      <c r="O2150" s="294" t="s">
        <v>450</v>
      </c>
      <c r="P2150" s="295">
        <v>-2.5345623000000002</v>
      </c>
      <c r="Q2150" s="295" t="s">
        <v>280</v>
      </c>
      <c r="R2150" s="296">
        <v>0</v>
      </c>
      <c r="S2150" s="365">
        <v>9.7970468675235983E-3</v>
      </c>
      <c r="T2150" s="365">
        <v>4.5607306427138498E-3</v>
      </c>
      <c r="U2150" s="365">
        <v>2.1481309980836523</v>
      </c>
      <c r="V2150" s="366"/>
      <c r="W2150" s="295"/>
      <c r="X2150" s="295"/>
      <c r="Y2150" s="295"/>
      <c r="Z2150" s="313"/>
      <c r="AA2150" s="313"/>
      <c r="AB2150" s="301"/>
      <c r="AC2150" s="295"/>
    </row>
    <row r="2151" spans="1:29" ht="15">
      <c r="A2151" s="247" t="s">
        <v>11941</v>
      </c>
      <c r="B2151" s="287" t="s">
        <v>11942</v>
      </c>
      <c r="C2151" s="287" t="s">
        <v>6717</v>
      </c>
      <c r="D2151" s="305">
        <v>8</v>
      </c>
      <c r="E2151" s="287" t="s">
        <v>41</v>
      </c>
      <c r="F2151" s="362">
        <v>43707</v>
      </c>
      <c r="G2151" s="363" t="s">
        <v>8922</v>
      </c>
      <c r="H2151" s="363" t="s">
        <v>1302</v>
      </c>
      <c r="I2151" s="364">
        <v>17.195263000000001</v>
      </c>
      <c r="J2151" s="364">
        <v>1</v>
      </c>
      <c r="K2151" s="363" t="s">
        <v>815</v>
      </c>
      <c r="L2151" s="292">
        <v>68.48</v>
      </c>
      <c r="M2151" s="293" t="s">
        <v>1303</v>
      </c>
      <c r="N2151" s="293" t="s">
        <v>1304</v>
      </c>
      <c r="O2151" s="294" t="s">
        <v>450</v>
      </c>
      <c r="P2151" s="295">
        <v>-7.3467729999999998</v>
      </c>
      <c r="Q2151" s="295" t="s">
        <v>484</v>
      </c>
      <c r="R2151" s="296">
        <v>0</v>
      </c>
      <c r="S2151" s="365">
        <v>8.4267992014245663E-5</v>
      </c>
      <c r="T2151" s="365">
        <v>7.9492441110533773E-4</v>
      </c>
      <c r="U2151" s="365">
        <v>0.10600755346923051</v>
      </c>
      <c r="V2151" s="366"/>
      <c r="W2151" s="295"/>
      <c r="X2151" s="295"/>
      <c r="Y2151" s="295"/>
      <c r="Z2151" s="313"/>
      <c r="AA2151" s="313"/>
      <c r="AB2151" s="301"/>
      <c r="AC2151" s="295"/>
    </row>
    <row r="2152" spans="1:29" ht="15">
      <c r="A2152" s="247" t="s">
        <v>11943</v>
      </c>
      <c r="B2152" s="287" t="s">
        <v>11944</v>
      </c>
      <c r="C2152" s="287" t="s">
        <v>6723</v>
      </c>
      <c r="D2152" s="305">
        <v>9</v>
      </c>
      <c r="E2152" s="287" t="s">
        <v>41</v>
      </c>
      <c r="F2152" s="362">
        <v>43707</v>
      </c>
      <c r="G2152" s="363" t="s">
        <v>8922</v>
      </c>
      <c r="H2152" s="363" t="s">
        <v>4263</v>
      </c>
      <c r="I2152" s="364">
        <v>29.691137000000001</v>
      </c>
      <c r="J2152" s="364">
        <v>1</v>
      </c>
      <c r="K2152" s="363" t="s">
        <v>815</v>
      </c>
      <c r="L2152" s="292">
        <v>46.81</v>
      </c>
      <c r="M2152" s="293" t="s">
        <v>4264</v>
      </c>
      <c r="N2152" s="293" t="s">
        <v>4265</v>
      </c>
      <c r="O2152" s="294" t="s">
        <v>450</v>
      </c>
      <c r="P2152" s="295">
        <v>-15.505414999999999</v>
      </c>
      <c r="Q2152" s="295" t="s">
        <v>408</v>
      </c>
      <c r="R2152" s="296">
        <v>0</v>
      </c>
      <c r="S2152" s="365">
        <v>4.4741263251380755E-3</v>
      </c>
      <c r="T2152" s="365">
        <v>8.4475148309703738E-3</v>
      </c>
      <c r="U2152" s="365">
        <v>0.52963817343474595</v>
      </c>
      <c r="V2152" s="366"/>
      <c r="W2152" s="295"/>
      <c r="X2152" s="295"/>
      <c r="Y2152" s="295"/>
      <c r="Z2152" s="313"/>
      <c r="AA2152" s="313"/>
      <c r="AB2152" s="301"/>
      <c r="AC2152" s="295"/>
    </row>
    <row r="2153" spans="1:29" ht="15">
      <c r="A2153" s="247" t="s">
        <v>176</v>
      </c>
      <c r="B2153" s="287" t="s">
        <v>11945</v>
      </c>
      <c r="C2153" s="287" t="s">
        <v>6726</v>
      </c>
      <c r="D2153" s="305">
        <v>10</v>
      </c>
      <c r="E2153" s="287" t="s">
        <v>41</v>
      </c>
      <c r="F2153" s="362">
        <v>43707</v>
      </c>
      <c r="G2153" s="363" t="s">
        <v>8922</v>
      </c>
      <c r="H2153" s="363" t="s">
        <v>2029</v>
      </c>
      <c r="I2153" s="364">
        <v>24.719798999999998</v>
      </c>
      <c r="J2153" s="364">
        <v>2</v>
      </c>
      <c r="K2153" s="363" t="s">
        <v>815</v>
      </c>
      <c r="L2153" s="292">
        <v>309.75</v>
      </c>
      <c r="M2153" s="293" t="s">
        <v>2030</v>
      </c>
      <c r="N2153" s="293" t="s">
        <v>2031</v>
      </c>
      <c r="O2153" s="294" t="s">
        <v>450</v>
      </c>
      <c r="P2153" s="295">
        <v>-8.1950190000000003</v>
      </c>
      <c r="Q2153" s="295" t="s">
        <v>408</v>
      </c>
      <c r="R2153" s="296">
        <v>0</v>
      </c>
      <c r="S2153" s="365">
        <v>1.2622254991787998E-4</v>
      </c>
      <c r="T2153" s="365">
        <v>6.7397253474760666E-4</v>
      </c>
      <c r="U2153" s="365">
        <v>0.18728144458460547</v>
      </c>
      <c r="V2153" s="366"/>
      <c r="W2153" s="295"/>
      <c r="X2153" s="295"/>
      <c r="Y2153" s="295"/>
      <c r="Z2153" s="313"/>
      <c r="AA2153" s="313"/>
      <c r="AB2153" s="301"/>
      <c r="AC2153" s="295"/>
    </row>
    <row r="2154" spans="1:29" ht="15">
      <c r="A2154" s="247" t="s">
        <v>176</v>
      </c>
      <c r="B2154" s="287" t="s">
        <v>11946</v>
      </c>
      <c r="C2154" s="287" t="s">
        <v>6728</v>
      </c>
      <c r="D2154" s="305">
        <v>11</v>
      </c>
      <c r="E2154" s="287" t="s">
        <v>41</v>
      </c>
      <c r="F2154" s="362">
        <v>43707</v>
      </c>
      <c r="G2154" s="363" t="s">
        <v>8922</v>
      </c>
      <c r="H2154" s="363" t="s">
        <v>9307</v>
      </c>
      <c r="I2154" s="364">
        <v>33.650196000000001</v>
      </c>
      <c r="J2154" s="364">
        <v>2</v>
      </c>
      <c r="K2154" s="363" t="s">
        <v>815</v>
      </c>
      <c r="L2154" s="292">
        <v>149.27000000000001</v>
      </c>
      <c r="M2154" s="293" t="s">
        <v>8415</v>
      </c>
      <c r="N2154" s="293" t="s">
        <v>9308</v>
      </c>
      <c r="O2154" s="294" t="s">
        <v>450</v>
      </c>
      <c r="P2154" s="295">
        <v>-8.9817049999999998</v>
      </c>
      <c r="Q2154" s="295" t="s">
        <v>408</v>
      </c>
      <c r="R2154" s="296">
        <v>0</v>
      </c>
      <c r="S2154" s="365">
        <v>6.300154519652745E-4</v>
      </c>
      <c r="T2154" s="365">
        <v>8.712193789907457E-4</v>
      </c>
      <c r="U2154" s="365">
        <v>0.723142146694566</v>
      </c>
      <c r="V2154" s="366"/>
      <c r="W2154" s="295"/>
      <c r="X2154" s="295"/>
      <c r="Y2154" s="295"/>
      <c r="Z2154" s="313"/>
      <c r="AA2154" s="313"/>
      <c r="AB2154" s="301"/>
      <c r="AC2154" s="295"/>
    </row>
    <row r="2155" spans="1:29" ht="15">
      <c r="A2155" s="247" t="s">
        <v>176</v>
      </c>
      <c r="B2155" s="287" t="s">
        <v>11947</v>
      </c>
      <c r="C2155" s="287" t="s">
        <v>6731</v>
      </c>
      <c r="D2155" s="305">
        <v>12</v>
      </c>
      <c r="E2155" s="287" t="s">
        <v>41</v>
      </c>
      <c r="F2155" s="362">
        <v>43707</v>
      </c>
      <c r="G2155" s="363" t="s">
        <v>8922</v>
      </c>
      <c r="H2155" s="363" t="s">
        <v>2168</v>
      </c>
      <c r="I2155" s="364">
        <v>36.064529999999998</v>
      </c>
      <c r="J2155" s="364">
        <v>2</v>
      </c>
      <c r="K2155" s="363" t="s">
        <v>815</v>
      </c>
      <c r="L2155" s="292">
        <v>142.09</v>
      </c>
      <c r="M2155" s="293" t="s">
        <v>2169</v>
      </c>
      <c r="N2155" s="293" t="s">
        <v>2170</v>
      </c>
      <c r="O2155" s="294" t="s">
        <v>450</v>
      </c>
      <c r="P2155" s="295">
        <v>1.1316657000000001</v>
      </c>
      <c r="Q2155" s="295" t="s">
        <v>399</v>
      </c>
      <c r="R2155" s="296">
        <v>0</v>
      </c>
      <c r="S2155" s="365">
        <v>5.4454170215029168E-3</v>
      </c>
      <c r="T2155" s="365">
        <v>3.6116527909029863E-3</v>
      </c>
      <c r="U2155" s="365">
        <v>1.5077354709231205</v>
      </c>
      <c r="V2155" s="366"/>
      <c r="W2155" s="295"/>
      <c r="X2155" s="295"/>
      <c r="Y2155" s="295"/>
      <c r="Z2155" s="313"/>
      <c r="AA2155" s="313"/>
      <c r="AB2155" s="301"/>
      <c r="AC2155" s="295"/>
    </row>
    <row r="2156" spans="1:29" ht="15">
      <c r="A2156" s="247" t="s">
        <v>11948</v>
      </c>
      <c r="B2156" s="287" t="s">
        <v>11949</v>
      </c>
      <c r="C2156" s="287" t="s">
        <v>6733</v>
      </c>
      <c r="D2156" s="305">
        <v>13</v>
      </c>
      <c r="E2156" s="287" t="s">
        <v>41</v>
      </c>
      <c r="F2156" s="362">
        <v>43707</v>
      </c>
      <c r="G2156" s="363" t="s">
        <v>8922</v>
      </c>
      <c r="H2156" s="363" t="s">
        <v>5406</v>
      </c>
      <c r="I2156" s="364">
        <v>37.116486000000002</v>
      </c>
      <c r="J2156" s="364">
        <v>1</v>
      </c>
      <c r="K2156" s="363" t="s">
        <v>815</v>
      </c>
      <c r="L2156" s="292">
        <v>154.91</v>
      </c>
      <c r="M2156" s="293" t="s">
        <v>5407</v>
      </c>
      <c r="N2156" s="293" t="s">
        <v>5408</v>
      </c>
      <c r="O2156" s="294" t="s">
        <v>450</v>
      </c>
      <c r="P2156" s="295">
        <v>-6.4835430000000001</v>
      </c>
      <c r="Q2156" s="295" t="s">
        <v>408</v>
      </c>
      <c r="R2156" s="296">
        <v>0</v>
      </c>
      <c r="S2156" s="365">
        <v>2.1079473405138998E-3</v>
      </c>
      <c r="T2156" s="365">
        <v>1.9731582999798266E-3</v>
      </c>
      <c r="U2156" s="365">
        <v>1.0683113161956905</v>
      </c>
      <c r="V2156" s="366"/>
      <c r="W2156" s="295"/>
      <c r="X2156" s="295"/>
      <c r="Y2156" s="295"/>
      <c r="Z2156" s="313"/>
      <c r="AA2156" s="313"/>
      <c r="AB2156" s="301"/>
      <c r="AC2156" s="295"/>
    </row>
    <row r="2157" spans="1:29" ht="15">
      <c r="A2157" s="247" t="s">
        <v>176</v>
      </c>
      <c r="B2157" s="287" t="s">
        <v>11950</v>
      </c>
      <c r="C2157" s="287" t="s">
        <v>6736</v>
      </c>
      <c r="D2157" s="305">
        <v>14</v>
      </c>
      <c r="E2157" s="287" t="s">
        <v>41</v>
      </c>
      <c r="F2157" s="362">
        <v>43707</v>
      </c>
      <c r="G2157" s="363" t="s">
        <v>8922</v>
      </c>
      <c r="H2157" s="363" t="s">
        <v>864</v>
      </c>
      <c r="I2157" s="364">
        <v>27.167877000000001</v>
      </c>
      <c r="J2157" s="364">
        <v>2</v>
      </c>
      <c r="K2157" s="363" t="s">
        <v>815</v>
      </c>
      <c r="L2157" s="292">
        <v>52.15</v>
      </c>
      <c r="M2157" s="293" t="s">
        <v>865</v>
      </c>
      <c r="N2157" s="293" t="s">
        <v>866</v>
      </c>
      <c r="O2157" s="294" t="s">
        <v>450</v>
      </c>
      <c r="P2157" s="295">
        <v>-4.2240561999999997</v>
      </c>
      <c r="Q2157" s="295" t="s">
        <v>408</v>
      </c>
      <c r="R2157" s="296">
        <v>0</v>
      </c>
      <c r="S2157" s="365">
        <v>1.1476667257467796E-4</v>
      </c>
      <c r="T2157" s="365">
        <v>5.1185076093674287E-4</v>
      </c>
      <c r="U2157" s="365">
        <v>0.22421901330114738</v>
      </c>
      <c r="V2157" s="366"/>
      <c r="W2157" s="295"/>
      <c r="X2157" s="295"/>
      <c r="Y2157" s="295"/>
      <c r="Z2157" s="313"/>
      <c r="AA2157" s="313"/>
      <c r="AB2157" s="301"/>
      <c r="AC2157" s="295"/>
    </row>
    <row r="2158" spans="1:29" ht="15">
      <c r="A2158" s="247" t="s">
        <v>11951</v>
      </c>
      <c r="B2158" s="287" t="s">
        <v>11952</v>
      </c>
      <c r="C2158" s="287" t="s">
        <v>6739</v>
      </c>
      <c r="D2158" s="305">
        <v>15</v>
      </c>
      <c r="E2158" s="287" t="s">
        <v>41</v>
      </c>
      <c r="F2158" s="362">
        <v>43707</v>
      </c>
      <c r="G2158" s="363" t="s">
        <v>8922</v>
      </c>
      <c r="H2158" s="363" t="s">
        <v>3034</v>
      </c>
      <c r="I2158" s="364">
        <v>32.146842999999997</v>
      </c>
      <c r="J2158" s="364">
        <v>1</v>
      </c>
      <c r="K2158" s="363" t="s">
        <v>815</v>
      </c>
      <c r="L2158" s="292">
        <v>137.26</v>
      </c>
      <c r="M2158" s="293" t="s">
        <v>3035</v>
      </c>
      <c r="N2158" s="293" t="s">
        <v>3036</v>
      </c>
      <c r="O2158" s="294" t="s">
        <v>450</v>
      </c>
      <c r="P2158" s="295">
        <v>-4.0206966</v>
      </c>
      <c r="Q2158" s="295" t="s">
        <v>395</v>
      </c>
      <c r="R2158" s="296">
        <v>0</v>
      </c>
      <c r="S2158" s="365">
        <v>5.9882196444361706E-3</v>
      </c>
      <c r="T2158" s="365">
        <v>9.7317324571355307E-3</v>
      </c>
      <c r="U2158" s="365">
        <v>0.61532925106726188</v>
      </c>
      <c r="V2158" s="366"/>
      <c r="W2158" s="295"/>
      <c r="X2158" s="295"/>
      <c r="Y2158" s="295"/>
      <c r="Z2158" s="313"/>
      <c r="AA2158" s="313"/>
      <c r="AB2158" s="301"/>
      <c r="AC2158" s="295"/>
    </row>
    <row r="2159" spans="1:29" ht="15">
      <c r="A2159" s="247" t="s">
        <v>9749</v>
      </c>
      <c r="B2159" s="287" t="s">
        <v>9750</v>
      </c>
      <c r="C2159" s="287" t="s">
        <v>6742</v>
      </c>
      <c r="D2159" s="305">
        <v>16</v>
      </c>
      <c r="E2159" s="287" t="s">
        <v>41</v>
      </c>
      <c r="F2159" s="362">
        <v>43707</v>
      </c>
      <c r="G2159" s="363" t="s">
        <v>8922</v>
      </c>
      <c r="H2159" s="363" t="s">
        <v>4014</v>
      </c>
      <c r="I2159" s="364">
        <v>31.174925000000002</v>
      </c>
      <c r="J2159" s="364">
        <v>1</v>
      </c>
      <c r="K2159" s="363" t="s">
        <v>815</v>
      </c>
      <c r="L2159" s="292">
        <v>79.97</v>
      </c>
      <c r="M2159" s="293" t="s">
        <v>4015</v>
      </c>
      <c r="N2159" s="293" t="s">
        <v>4016</v>
      </c>
      <c r="O2159" s="294" t="s">
        <v>450</v>
      </c>
      <c r="P2159" s="295">
        <v>-10.887003</v>
      </c>
      <c r="Q2159" s="295" t="s">
        <v>408</v>
      </c>
      <c r="R2159" s="296">
        <v>0</v>
      </c>
      <c r="S2159" s="365">
        <v>1.6209293447287906E-3</v>
      </c>
      <c r="T2159" s="365">
        <v>1.0520789099294611E-3</v>
      </c>
      <c r="U2159" s="365">
        <v>1.540691795482783</v>
      </c>
      <c r="V2159" s="366"/>
      <c r="W2159" s="295"/>
      <c r="X2159" s="295"/>
      <c r="Y2159" s="295"/>
      <c r="Z2159" s="313"/>
      <c r="AA2159" s="313"/>
      <c r="AB2159" s="301"/>
      <c r="AC2159" s="295"/>
    </row>
    <row r="2160" spans="1:29" ht="15">
      <c r="A2160" s="247" t="s">
        <v>11953</v>
      </c>
      <c r="B2160" s="287" t="s">
        <v>11954</v>
      </c>
      <c r="C2160" s="287" t="s">
        <v>6745</v>
      </c>
      <c r="D2160" s="305">
        <v>17</v>
      </c>
      <c r="E2160" s="287" t="s">
        <v>41</v>
      </c>
      <c r="F2160" s="362">
        <v>43707</v>
      </c>
      <c r="G2160" s="363" t="s">
        <v>8922</v>
      </c>
      <c r="H2160" s="363" t="s">
        <v>1336</v>
      </c>
      <c r="I2160" s="364">
        <v>37.119506999999999</v>
      </c>
      <c r="J2160" s="364">
        <v>1</v>
      </c>
      <c r="K2160" s="363" t="s">
        <v>815</v>
      </c>
      <c r="L2160" s="292">
        <v>27.6</v>
      </c>
      <c r="M2160" s="293" t="s">
        <v>1337</v>
      </c>
      <c r="N2160" s="293" t="s">
        <v>1338</v>
      </c>
      <c r="O2160" s="294" t="s">
        <v>450</v>
      </c>
      <c r="P2160" s="295">
        <v>-8.9409410000000005</v>
      </c>
      <c r="Q2160" s="295" t="s">
        <v>447</v>
      </c>
      <c r="R2160" s="296">
        <v>0</v>
      </c>
      <c r="S2160" s="365">
        <v>1.275898840605568E-4</v>
      </c>
      <c r="T2160" s="365">
        <v>1.805086959948644E-4</v>
      </c>
      <c r="U2160" s="365">
        <v>0.70683511039372215</v>
      </c>
      <c r="V2160" s="366"/>
      <c r="W2160" s="295"/>
      <c r="X2160" s="295"/>
      <c r="Y2160" s="295"/>
      <c r="Z2160" s="313"/>
      <c r="AA2160" s="313"/>
      <c r="AB2160" s="301"/>
      <c r="AC2160" s="295"/>
    </row>
    <row r="2161" spans="1:29" ht="15">
      <c r="A2161" s="247" t="s">
        <v>176</v>
      </c>
      <c r="B2161" s="287" t="s">
        <v>11955</v>
      </c>
      <c r="C2161" s="287" t="s">
        <v>6748</v>
      </c>
      <c r="D2161" s="305">
        <v>18</v>
      </c>
      <c r="E2161" s="287" t="s">
        <v>41</v>
      </c>
      <c r="F2161" s="362">
        <v>43707</v>
      </c>
      <c r="G2161" s="363" t="s">
        <v>8922</v>
      </c>
      <c r="H2161" s="363" t="s">
        <v>879</v>
      </c>
      <c r="I2161" s="364">
        <v>37.094383000000001</v>
      </c>
      <c r="J2161" s="364">
        <v>2</v>
      </c>
      <c r="K2161" s="363" t="s">
        <v>815</v>
      </c>
      <c r="L2161" s="292">
        <v>101.53</v>
      </c>
      <c r="M2161" s="293" t="s">
        <v>880</v>
      </c>
      <c r="N2161" s="293" t="s">
        <v>881</v>
      </c>
      <c r="O2161" s="294" t="s">
        <v>450</v>
      </c>
      <c r="P2161" s="295">
        <v>-0.21621584999999999</v>
      </c>
      <c r="Q2161" s="295" t="s">
        <v>408</v>
      </c>
      <c r="R2161" s="296">
        <v>0</v>
      </c>
      <c r="S2161" s="365">
        <v>1.6280805999068142E-3</v>
      </c>
      <c r="T2161" s="365">
        <v>9.5718128590043233E-4</v>
      </c>
      <c r="U2161" s="365">
        <v>1.7009114405901267</v>
      </c>
      <c r="V2161" s="366"/>
      <c r="W2161" s="295"/>
      <c r="X2161" s="295"/>
      <c r="Y2161" s="295"/>
      <c r="Z2161" s="313"/>
      <c r="AA2161" s="313"/>
      <c r="AB2161" s="301"/>
      <c r="AC2161" s="295"/>
    </row>
    <row r="2162" spans="1:29" ht="15">
      <c r="A2162" s="247" t="s">
        <v>176</v>
      </c>
      <c r="B2162" s="287" t="s">
        <v>11956</v>
      </c>
      <c r="C2162" s="287" t="s">
        <v>6751</v>
      </c>
      <c r="D2162" s="305">
        <v>19</v>
      </c>
      <c r="E2162" s="287" t="s">
        <v>41</v>
      </c>
      <c r="F2162" s="362">
        <v>43707</v>
      </c>
      <c r="G2162" s="363" t="s">
        <v>8922</v>
      </c>
      <c r="H2162" s="363" t="s">
        <v>3320</v>
      </c>
      <c r="I2162" s="364">
        <v>13.000854500000001</v>
      </c>
      <c r="J2162" s="364">
        <v>2</v>
      </c>
      <c r="K2162" s="363" t="s">
        <v>815</v>
      </c>
      <c r="L2162" s="292">
        <v>42.63</v>
      </c>
      <c r="M2162" s="293" t="s">
        <v>3321</v>
      </c>
      <c r="N2162" s="293" t="s">
        <v>3322</v>
      </c>
      <c r="O2162" s="294" t="s">
        <v>450</v>
      </c>
      <c r="P2162" s="295">
        <v>-11.994213</v>
      </c>
      <c r="Q2162" s="295" t="s">
        <v>280</v>
      </c>
      <c r="R2162" s="296">
        <v>0</v>
      </c>
      <c r="S2162" s="365">
        <v>1.3742126975914495E-3</v>
      </c>
      <c r="T2162" s="365">
        <v>1.2906620404906743E-3</v>
      </c>
      <c r="U2162" s="365">
        <v>1.0647347287513094</v>
      </c>
      <c r="V2162" s="366"/>
      <c r="W2162" s="295"/>
      <c r="X2162" s="295"/>
      <c r="Y2162" s="295"/>
      <c r="Z2162" s="313"/>
      <c r="AA2162" s="313"/>
      <c r="AB2162" s="301"/>
      <c r="AC2162" s="295"/>
    </row>
    <row r="2163" spans="1:29" ht="15">
      <c r="A2163" s="247" t="s">
        <v>11957</v>
      </c>
      <c r="B2163" s="287" t="s">
        <v>11958</v>
      </c>
      <c r="C2163" s="287" t="s">
        <v>6757</v>
      </c>
      <c r="D2163" s="305">
        <v>20</v>
      </c>
      <c r="E2163" s="287" t="s">
        <v>41</v>
      </c>
      <c r="F2163" s="362">
        <v>43707</v>
      </c>
      <c r="G2163" s="363" t="s">
        <v>8922</v>
      </c>
      <c r="H2163" s="363" t="s">
        <v>3058</v>
      </c>
      <c r="I2163" s="364">
        <v>14.98188</v>
      </c>
      <c r="J2163" s="364">
        <v>1</v>
      </c>
      <c r="K2163" s="363" t="s">
        <v>815</v>
      </c>
      <c r="L2163" s="292">
        <v>33.17</v>
      </c>
      <c r="M2163" s="293" t="s">
        <v>360</v>
      </c>
      <c r="N2163" s="293" t="s">
        <v>3059</v>
      </c>
      <c r="O2163" s="294" t="s">
        <v>450</v>
      </c>
      <c r="P2163" s="295">
        <v>-11.120044999999999</v>
      </c>
      <c r="Q2163" s="295" t="s">
        <v>280</v>
      </c>
      <c r="R2163" s="296">
        <v>0</v>
      </c>
      <c r="S2163" s="365">
        <v>7.2629485707759146E-4</v>
      </c>
      <c r="T2163" s="365">
        <v>4.7633131079023689E-4</v>
      </c>
      <c r="U2163" s="365">
        <v>1.5247682455991889</v>
      </c>
      <c r="V2163" s="366"/>
      <c r="W2163" s="295"/>
      <c r="X2163" s="295"/>
      <c r="Y2163" s="295"/>
      <c r="Z2163" s="313"/>
      <c r="AA2163" s="313"/>
      <c r="AB2163" s="301"/>
      <c r="AC2163" s="295"/>
    </row>
    <row r="2164" spans="1:29" ht="15">
      <c r="A2164" s="247" t="s">
        <v>11959</v>
      </c>
      <c r="B2164" s="287" t="s">
        <v>11960</v>
      </c>
      <c r="C2164" s="287" t="s">
        <v>6759</v>
      </c>
      <c r="D2164" s="305">
        <v>21</v>
      </c>
      <c r="E2164" s="287" t="s">
        <v>41</v>
      </c>
      <c r="F2164" s="362">
        <v>43707</v>
      </c>
      <c r="G2164" s="363" t="s">
        <v>8922</v>
      </c>
      <c r="H2164" s="363" t="s">
        <v>4729</v>
      </c>
      <c r="I2164" s="364">
        <v>36.622709999999998</v>
      </c>
      <c r="J2164" s="364">
        <v>1</v>
      </c>
      <c r="K2164" s="363" t="s">
        <v>815</v>
      </c>
      <c r="L2164" s="292">
        <v>37.090000000000003</v>
      </c>
      <c r="M2164" s="293" t="s">
        <v>4730</v>
      </c>
      <c r="N2164" s="293" t="s">
        <v>4731</v>
      </c>
      <c r="O2164" s="294" t="s">
        <v>450</v>
      </c>
      <c r="P2164" s="295">
        <v>-8.056521</v>
      </c>
      <c r="Q2164" s="295" t="s">
        <v>280</v>
      </c>
      <c r="R2164" s="296">
        <v>0</v>
      </c>
      <c r="S2164" s="365">
        <v>2.5554938921900265E-3</v>
      </c>
      <c r="T2164" s="365">
        <v>2.0138956710603795E-3</v>
      </c>
      <c r="U2164" s="365">
        <v>1.2689306248145806</v>
      </c>
      <c r="V2164" s="366"/>
      <c r="W2164" s="295"/>
      <c r="X2164" s="295"/>
      <c r="Y2164" s="295"/>
      <c r="Z2164" s="313"/>
      <c r="AA2164" s="313"/>
      <c r="AB2164" s="301"/>
      <c r="AC2164" s="295"/>
    </row>
    <row r="2165" spans="1:29" ht="15">
      <c r="A2165" s="247" t="s">
        <v>11961</v>
      </c>
      <c r="B2165" s="287" t="s">
        <v>11962</v>
      </c>
      <c r="C2165" s="287" t="s">
        <v>6762</v>
      </c>
      <c r="D2165" s="305">
        <v>22</v>
      </c>
      <c r="E2165" s="287" t="s">
        <v>41</v>
      </c>
      <c r="F2165" s="362">
        <v>43707</v>
      </c>
      <c r="G2165" s="363" t="s">
        <v>8922</v>
      </c>
      <c r="H2165" s="363" t="s">
        <v>3840</v>
      </c>
      <c r="I2165" s="364">
        <v>32.61289</v>
      </c>
      <c r="J2165" s="364">
        <v>1</v>
      </c>
      <c r="K2165" s="363" t="s">
        <v>815</v>
      </c>
      <c r="L2165" s="292">
        <v>165.98</v>
      </c>
      <c r="M2165" s="293" t="s">
        <v>3841</v>
      </c>
      <c r="N2165" s="293" t="s">
        <v>3842</v>
      </c>
      <c r="O2165" s="294" t="s">
        <v>450</v>
      </c>
      <c r="P2165" s="295">
        <v>-1.1553108999999999</v>
      </c>
      <c r="Q2165" s="295" t="s">
        <v>404</v>
      </c>
      <c r="R2165" s="296">
        <v>0</v>
      </c>
      <c r="S2165" s="365">
        <v>1.9161058128345193E-3</v>
      </c>
      <c r="T2165" s="365">
        <v>1.0482256317167328E-3</v>
      </c>
      <c r="U2165" s="365">
        <v>1.8279516879361313</v>
      </c>
      <c r="V2165" s="366"/>
      <c r="W2165" s="295"/>
      <c r="X2165" s="295"/>
      <c r="Y2165" s="295"/>
      <c r="Z2165" s="313"/>
      <c r="AA2165" s="313"/>
      <c r="AB2165" s="301"/>
      <c r="AC2165" s="295"/>
    </row>
    <row r="2166" spans="1:29" ht="15">
      <c r="A2166" s="247" t="s">
        <v>11963</v>
      </c>
      <c r="B2166" s="287" t="s">
        <v>11964</v>
      </c>
      <c r="C2166" s="287" t="s">
        <v>6764</v>
      </c>
      <c r="D2166" s="305">
        <v>23</v>
      </c>
      <c r="E2166" s="287" t="s">
        <v>41</v>
      </c>
      <c r="F2166" s="362">
        <v>43707</v>
      </c>
      <c r="G2166" s="363" t="s">
        <v>8922</v>
      </c>
      <c r="H2166" s="363" t="s">
        <v>7385</v>
      </c>
      <c r="I2166" s="364">
        <v>30.179286999999999</v>
      </c>
      <c r="J2166" s="364">
        <v>1</v>
      </c>
      <c r="K2166" s="363" t="s">
        <v>815</v>
      </c>
      <c r="L2166" s="292">
        <v>110.47</v>
      </c>
      <c r="M2166" s="293" t="s">
        <v>7386</v>
      </c>
      <c r="N2166" s="293" t="s">
        <v>7387</v>
      </c>
      <c r="O2166" s="294" t="s">
        <v>450</v>
      </c>
      <c r="P2166" s="295">
        <v>-8.8230430000000002</v>
      </c>
      <c r="Q2166" s="295" t="s">
        <v>404</v>
      </c>
      <c r="R2166" s="296">
        <v>0</v>
      </c>
      <c r="S2166" s="365">
        <v>1.0948135201241129E-3</v>
      </c>
      <c r="T2166" s="365">
        <v>5.1046080001154758E-4</v>
      </c>
      <c r="U2166" s="365">
        <v>2.1447553271462687</v>
      </c>
      <c r="V2166" s="366"/>
      <c r="W2166" s="295"/>
      <c r="X2166" s="295"/>
      <c r="Y2166" s="295"/>
      <c r="Z2166" s="313"/>
      <c r="AA2166" s="313"/>
      <c r="AB2166" s="301"/>
      <c r="AC2166" s="295"/>
    </row>
    <row r="2167" spans="1:29" ht="15">
      <c r="A2167" s="247" t="s">
        <v>176</v>
      </c>
      <c r="B2167" s="287" t="s">
        <v>11965</v>
      </c>
      <c r="C2167" s="287" t="s">
        <v>6767</v>
      </c>
      <c r="D2167" s="305">
        <v>24</v>
      </c>
      <c r="E2167" s="287" t="s">
        <v>41</v>
      </c>
      <c r="F2167" s="362">
        <v>43707</v>
      </c>
      <c r="G2167" s="363" t="s">
        <v>8922</v>
      </c>
      <c r="H2167" s="363" t="s">
        <v>2905</v>
      </c>
      <c r="I2167" s="364">
        <v>34.630763999999999</v>
      </c>
      <c r="J2167" s="364">
        <v>2</v>
      </c>
      <c r="K2167" s="363" t="s">
        <v>815</v>
      </c>
      <c r="L2167" s="292">
        <v>92.37</v>
      </c>
      <c r="M2167" s="293" t="s">
        <v>2906</v>
      </c>
      <c r="N2167" s="293" t="s">
        <v>2907</v>
      </c>
      <c r="O2167" s="294" t="s">
        <v>450</v>
      </c>
      <c r="P2167" s="295">
        <v>-4.3293657000000003</v>
      </c>
      <c r="Q2167" s="295" t="s">
        <v>280</v>
      </c>
      <c r="R2167" s="296">
        <v>0</v>
      </c>
      <c r="S2167" s="365">
        <v>1.5329508949903305E-3</v>
      </c>
      <c r="T2167" s="365">
        <v>1.1223846831015264E-3</v>
      </c>
      <c r="U2167" s="365">
        <v>1.3657981243598865</v>
      </c>
      <c r="V2167" s="366"/>
      <c r="W2167" s="295"/>
      <c r="X2167" s="295"/>
      <c r="Y2167" s="295"/>
      <c r="Z2167" s="313"/>
      <c r="AA2167" s="313"/>
      <c r="AB2167" s="301"/>
      <c r="AC2167" s="295"/>
    </row>
    <row r="2168" spans="1:29" ht="15">
      <c r="A2168" s="247" t="s">
        <v>11966</v>
      </c>
      <c r="B2168" s="287" t="s">
        <v>11967</v>
      </c>
      <c r="C2168" s="287" t="s">
        <v>6770</v>
      </c>
      <c r="D2168" s="305">
        <v>25</v>
      </c>
      <c r="E2168" s="287" t="s">
        <v>41</v>
      </c>
      <c r="F2168" s="362">
        <v>43707</v>
      </c>
      <c r="G2168" s="363" t="s">
        <v>8922</v>
      </c>
      <c r="H2168" s="363" t="s">
        <v>923</v>
      </c>
      <c r="I2168" s="364">
        <v>32.142757000000003</v>
      </c>
      <c r="J2168" s="364">
        <v>1</v>
      </c>
      <c r="K2168" s="363" t="s">
        <v>815</v>
      </c>
      <c r="L2168" s="292">
        <v>49.37</v>
      </c>
      <c r="M2168" s="293" t="s">
        <v>924</v>
      </c>
      <c r="N2168" s="293" t="s">
        <v>925</v>
      </c>
      <c r="O2168" s="294" t="s">
        <v>450</v>
      </c>
      <c r="P2168" s="295">
        <v>-3.6682963000000002</v>
      </c>
      <c r="Q2168" s="295" t="s">
        <v>484</v>
      </c>
      <c r="R2168" s="296">
        <v>0</v>
      </c>
      <c r="S2168" s="365">
        <v>4.062900287999801E-4</v>
      </c>
      <c r="T2168" s="365">
        <v>5.4621467640364615E-4</v>
      </c>
      <c r="U2168" s="365">
        <v>0.74382847322054857</v>
      </c>
      <c r="V2168" s="366"/>
      <c r="W2168" s="295"/>
      <c r="X2168" s="295"/>
      <c r="Y2168" s="295"/>
      <c r="Z2168" s="313"/>
      <c r="AA2168" s="313"/>
      <c r="AB2168" s="301"/>
      <c r="AC2168" s="295"/>
    </row>
    <row r="2169" spans="1:29" ht="15">
      <c r="A2169" s="247" t="s">
        <v>11968</v>
      </c>
      <c r="B2169" s="287" t="s">
        <v>11969</v>
      </c>
      <c r="C2169" s="287" t="s">
        <v>6773</v>
      </c>
      <c r="D2169" s="305">
        <v>26</v>
      </c>
      <c r="E2169" s="287" t="s">
        <v>41</v>
      </c>
      <c r="F2169" s="362">
        <v>43707</v>
      </c>
      <c r="G2169" s="363" t="s">
        <v>8922</v>
      </c>
      <c r="H2169" s="363" t="s">
        <v>3217</v>
      </c>
      <c r="I2169" s="364">
        <v>36.627589999999998</v>
      </c>
      <c r="J2169" s="364">
        <v>1</v>
      </c>
      <c r="K2169" s="363" t="s">
        <v>815</v>
      </c>
      <c r="L2169" s="292">
        <v>109.75</v>
      </c>
      <c r="M2169" s="293" t="s">
        <v>3218</v>
      </c>
      <c r="N2169" s="293" t="s">
        <v>3219</v>
      </c>
      <c r="O2169" s="294" t="s">
        <v>450</v>
      </c>
      <c r="P2169" s="295">
        <v>-23.779433999999998</v>
      </c>
      <c r="Q2169" s="295" t="s">
        <v>404</v>
      </c>
      <c r="R2169" s="296">
        <v>0</v>
      </c>
      <c r="S2169" s="365">
        <v>4.0933379425952599E-4</v>
      </c>
      <c r="T2169" s="365">
        <v>4.5701737400259288E-4</v>
      </c>
      <c r="U2169" s="365">
        <v>0.89566352953838391</v>
      </c>
      <c r="V2169" s="366"/>
      <c r="W2169" s="295"/>
      <c r="X2169" s="295"/>
      <c r="Y2169" s="295"/>
      <c r="Z2169" s="313"/>
      <c r="AA2169" s="313"/>
      <c r="AB2169" s="301"/>
      <c r="AC2169" s="295"/>
    </row>
    <row r="2170" spans="1:29" ht="15">
      <c r="A2170" s="247" t="s">
        <v>176</v>
      </c>
      <c r="B2170" s="287" t="s">
        <v>11970</v>
      </c>
      <c r="C2170" s="287" t="s">
        <v>6776</v>
      </c>
      <c r="D2170" s="305">
        <v>27</v>
      </c>
      <c r="E2170" s="287" t="s">
        <v>41</v>
      </c>
      <c r="F2170" s="362">
        <v>43707</v>
      </c>
      <c r="G2170" s="363" t="s">
        <v>8922</v>
      </c>
      <c r="H2170" s="363" t="s">
        <v>928</v>
      </c>
      <c r="I2170" s="364">
        <v>35.61674</v>
      </c>
      <c r="J2170" s="364">
        <v>2</v>
      </c>
      <c r="K2170" s="363" t="s">
        <v>815</v>
      </c>
      <c r="L2170" s="292">
        <v>155.15</v>
      </c>
      <c r="M2170" s="293" t="s">
        <v>929</v>
      </c>
      <c r="N2170" s="293" t="s">
        <v>930</v>
      </c>
      <c r="O2170" s="294" t="s">
        <v>450</v>
      </c>
      <c r="P2170" s="295">
        <v>-2.5256037999999998</v>
      </c>
      <c r="Q2170" s="295" t="s">
        <v>280</v>
      </c>
      <c r="R2170" s="296">
        <v>0</v>
      </c>
      <c r="S2170" s="365">
        <v>7.0240162207774019E-4</v>
      </c>
      <c r="T2170" s="365">
        <v>1.023141938762054E-3</v>
      </c>
      <c r="U2170" s="365">
        <v>0.68651434905269149</v>
      </c>
      <c r="V2170" s="366"/>
      <c r="W2170" s="295"/>
      <c r="X2170" s="295"/>
      <c r="Y2170" s="295"/>
      <c r="Z2170" s="313"/>
      <c r="AA2170" s="313"/>
      <c r="AB2170" s="301"/>
      <c r="AC2170" s="295"/>
    </row>
    <row r="2171" spans="1:29" ht="15">
      <c r="A2171" s="247" t="s">
        <v>11971</v>
      </c>
      <c r="B2171" s="287" t="s">
        <v>11972</v>
      </c>
      <c r="C2171" s="287" t="s">
        <v>6779</v>
      </c>
      <c r="D2171" s="305">
        <v>28</v>
      </c>
      <c r="E2171" s="287" t="s">
        <v>41</v>
      </c>
      <c r="F2171" s="362">
        <v>43707</v>
      </c>
      <c r="G2171" s="363" t="s">
        <v>8922</v>
      </c>
      <c r="H2171" s="363" t="s">
        <v>651</v>
      </c>
      <c r="I2171" s="364">
        <v>35.633400000000002</v>
      </c>
      <c r="J2171" s="364">
        <v>1</v>
      </c>
      <c r="K2171" s="363" t="s">
        <v>815</v>
      </c>
      <c r="L2171" s="292">
        <v>126.06</v>
      </c>
      <c r="M2171" s="293" t="s">
        <v>652</v>
      </c>
      <c r="N2171" s="293" t="s">
        <v>653</v>
      </c>
      <c r="O2171" s="294" t="s">
        <v>450</v>
      </c>
      <c r="P2171" s="295">
        <v>-9.3484820000000006</v>
      </c>
      <c r="Q2171" s="295" t="s">
        <v>404</v>
      </c>
      <c r="R2171" s="296">
        <v>0</v>
      </c>
      <c r="S2171" s="365">
        <v>3.005859360301455E-3</v>
      </c>
      <c r="T2171" s="365">
        <v>1.4638515528132064E-3</v>
      </c>
      <c r="U2171" s="365">
        <v>2.0533908336025211</v>
      </c>
      <c r="V2171" s="366"/>
      <c r="W2171" s="295"/>
      <c r="X2171" s="295"/>
      <c r="Y2171" s="295"/>
      <c r="Z2171" s="313"/>
      <c r="AA2171" s="313"/>
      <c r="AB2171" s="301"/>
      <c r="AC2171" s="295"/>
    </row>
    <row r="2172" spans="1:29" ht="15">
      <c r="A2172" s="247" t="s">
        <v>11973</v>
      </c>
      <c r="B2172" s="287" t="s">
        <v>11974</v>
      </c>
      <c r="C2172" s="287" t="s">
        <v>6781</v>
      </c>
      <c r="D2172" s="305">
        <v>29</v>
      </c>
      <c r="E2172" s="287" t="s">
        <v>41</v>
      </c>
      <c r="F2172" s="362">
        <v>43707</v>
      </c>
      <c r="G2172" s="363" t="s">
        <v>8922</v>
      </c>
      <c r="H2172" s="363" t="s">
        <v>2932</v>
      </c>
      <c r="I2172" s="364">
        <v>37.120635999999998</v>
      </c>
      <c r="J2172" s="364">
        <v>1</v>
      </c>
      <c r="K2172" s="363" t="s">
        <v>815</v>
      </c>
      <c r="L2172" s="292">
        <v>44.3</v>
      </c>
      <c r="M2172" s="293" t="s">
        <v>2933</v>
      </c>
      <c r="N2172" s="293" t="s">
        <v>2934</v>
      </c>
      <c r="O2172" s="294" t="s">
        <v>450</v>
      </c>
      <c r="P2172" s="295">
        <v>-10.360175</v>
      </c>
      <c r="Q2172" s="295" t="s">
        <v>408</v>
      </c>
      <c r="R2172" s="296">
        <v>0</v>
      </c>
      <c r="S2172" s="365">
        <v>1.6978588892725703E-3</v>
      </c>
      <c r="T2172" s="365">
        <v>1.7941610965225782E-3</v>
      </c>
      <c r="U2172" s="365">
        <v>0.9463246597885443</v>
      </c>
      <c r="V2172" s="366"/>
      <c r="W2172" s="295"/>
      <c r="X2172" s="295"/>
      <c r="Y2172" s="295"/>
      <c r="Z2172" s="313"/>
      <c r="AA2172" s="313"/>
      <c r="AB2172" s="301"/>
      <c r="AC2172" s="295"/>
    </row>
    <row r="2173" spans="1:29" ht="15">
      <c r="A2173" s="247" t="s">
        <v>176</v>
      </c>
      <c r="B2173" s="287" t="s">
        <v>11975</v>
      </c>
      <c r="C2173" s="287" t="s">
        <v>6784</v>
      </c>
      <c r="D2173" s="305">
        <v>30</v>
      </c>
      <c r="E2173" s="287" t="s">
        <v>41</v>
      </c>
      <c r="F2173" s="362">
        <v>43707</v>
      </c>
      <c r="G2173" s="363" t="s">
        <v>8922</v>
      </c>
      <c r="H2173" s="363" t="s">
        <v>656</v>
      </c>
      <c r="I2173" s="364">
        <v>22.253703999999999</v>
      </c>
      <c r="J2173" s="364">
        <v>2</v>
      </c>
      <c r="K2173" s="363" t="s">
        <v>815</v>
      </c>
      <c r="L2173" s="292">
        <v>656.79</v>
      </c>
      <c r="M2173" s="293" t="s">
        <v>411</v>
      </c>
      <c r="N2173" s="293" t="s">
        <v>657</v>
      </c>
      <c r="O2173" s="294" t="s">
        <v>450</v>
      </c>
      <c r="P2173" s="295">
        <v>-13.209123</v>
      </c>
      <c r="Q2173" s="295" t="s">
        <v>408</v>
      </c>
      <c r="R2173" s="296">
        <v>0</v>
      </c>
      <c r="S2173" s="365">
        <v>1.0392546813726986E-3</v>
      </c>
      <c r="T2173" s="365">
        <v>6.7505448575105984E-4</v>
      </c>
      <c r="U2173" s="365">
        <v>1.5395122961318193</v>
      </c>
      <c r="V2173" s="366"/>
      <c r="W2173" s="295"/>
      <c r="X2173" s="295"/>
      <c r="Y2173" s="295"/>
      <c r="Z2173" s="313"/>
      <c r="AA2173" s="313"/>
      <c r="AB2173" s="301"/>
      <c r="AC2173" s="295"/>
    </row>
    <row r="2174" spans="1:29" ht="15">
      <c r="A2174" s="247" t="s">
        <v>11976</v>
      </c>
      <c r="B2174" s="287" t="s">
        <v>11977</v>
      </c>
      <c r="C2174" s="287" t="s">
        <v>6787</v>
      </c>
      <c r="D2174" s="305">
        <v>31</v>
      </c>
      <c r="E2174" s="287" t="s">
        <v>41</v>
      </c>
      <c r="F2174" s="362">
        <v>43707</v>
      </c>
      <c r="G2174" s="363" t="s">
        <v>8922</v>
      </c>
      <c r="H2174" s="363" t="s">
        <v>663</v>
      </c>
      <c r="I2174" s="364">
        <v>36.12856</v>
      </c>
      <c r="J2174" s="364">
        <v>1</v>
      </c>
      <c r="K2174" s="363" t="s">
        <v>815</v>
      </c>
      <c r="L2174" s="292">
        <v>86.33</v>
      </c>
      <c r="M2174" s="293" t="s">
        <v>664</v>
      </c>
      <c r="N2174" s="293" t="s">
        <v>665</v>
      </c>
      <c r="O2174" s="294" t="s">
        <v>450</v>
      </c>
      <c r="P2174" s="295">
        <v>-8.5680960000000006</v>
      </c>
      <c r="Q2174" s="295" t="s">
        <v>447</v>
      </c>
      <c r="R2174" s="296">
        <v>0</v>
      </c>
      <c r="S2174" s="365">
        <v>1.2607913943388433E-3</v>
      </c>
      <c r="T2174" s="365">
        <v>8.5200696904740936E-4</v>
      </c>
      <c r="U2174" s="365">
        <v>1.4797900018922114</v>
      </c>
      <c r="V2174" s="366"/>
      <c r="W2174" s="295"/>
      <c r="X2174" s="295"/>
      <c r="Y2174" s="295"/>
      <c r="Z2174" s="313"/>
      <c r="AA2174" s="313"/>
      <c r="AB2174" s="301"/>
      <c r="AC2174" s="295"/>
    </row>
    <row r="2175" spans="1:29" ht="15">
      <c r="A2175" s="247" t="s">
        <v>176</v>
      </c>
      <c r="B2175" s="287" t="s">
        <v>9747</v>
      </c>
      <c r="C2175" s="287" t="s">
        <v>6790</v>
      </c>
      <c r="D2175" s="305">
        <v>32</v>
      </c>
      <c r="E2175" s="287" t="s">
        <v>41</v>
      </c>
      <c r="F2175" s="362">
        <v>43707</v>
      </c>
      <c r="G2175" s="363" t="s">
        <v>8922</v>
      </c>
      <c r="H2175" s="363" t="s">
        <v>4561</v>
      </c>
      <c r="I2175" s="364">
        <v>36.128357000000001</v>
      </c>
      <c r="J2175" s="364">
        <v>4</v>
      </c>
      <c r="K2175" s="363" t="s">
        <v>815</v>
      </c>
      <c r="L2175" s="292">
        <v>174.05</v>
      </c>
      <c r="M2175" s="293" t="s">
        <v>4562</v>
      </c>
      <c r="N2175" s="293" t="s">
        <v>4563</v>
      </c>
      <c r="O2175" s="294" t="s">
        <v>450</v>
      </c>
      <c r="P2175" s="295">
        <v>-8.9315599999999993</v>
      </c>
      <c r="Q2175" s="295" t="s">
        <v>399</v>
      </c>
      <c r="R2175" s="296">
        <v>0</v>
      </c>
      <c r="S2175" s="365">
        <v>1.8709676881870647E-3</v>
      </c>
      <c r="T2175" s="365">
        <v>1.9061853423444788E-3</v>
      </c>
      <c r="U2175" s="365">
        <v>0.98152453836724041</v>
      </c>
      <c r="V2175" s="366"/>
      <c r="W2175" s="295"/>
      <c r="X2175" s="295"/>
      <c r="Y2175" s="295"/>
      <c r="Z2175" s="313"/>
      <c r="AA2175" s="313"/>
      <c r="AB2175" s="301"/>
      <c r="AC2175" s="295"/>
    </row>
    <row r="2176" spans="1:29" ht="15">
      <c r="A2176" s="247" t="s">
        <v>11978</v>
      </c>
      <c r="B2176" s="287" t="s">
        <v>11979</v>
      </c>
      <c r="C2176" s="287" t="s">
        <v>6793</v>
      </c>
      <c r="D2176" s="305">
        <v>33</v>
      </c>
      <c r="E2176" s="287" t="s">
        <v>41</v>
      </c>
      <c r="F2176" s="362">
        <v>43707</v>
      </c>
      <c r="G2176" s="363" t="s">
        <v>8922</v>
      </c>
      <c r="H2176" s="363" t="s">
        <v>2948</v>
      </c>
      <c r="I2176" s="364">
        <v>35.135604999999998</v>
      </c>
      <c r="J2176" s="364">
        <v>1</v>
      </c>
      <c r="K2176" s="363" t="s">
        <v>815</v>
      </c>
      <c r="L2176" s="292">
        <v>52.06</v>
      </c>
      <c r="M2176" s="293" t="s">
        <v>2949</v>
      </c>
      <c r="N2176" s="293" t="s">
        <v>2950</v>
      </c>
      <c r="O2176" s="294" t="s">
        <v>450</v>
      </c>
      <c r="P2176" s="295">
        <v>-7.5310826000000004</v>
      </c>
      <c r="Q2176" s="295" t="s">
        <v>404</v>
      </c>
      <c r="R2176" s="296">
        <v>0</v>
      </c>
      <c r="S2176" s="365">
        <v>3.6979827030749783E-3</v>
      </c>
      <c r="T2176" s="365">
        <v>5.299068317759387E-3</v>
      </c>
      <c r="U2176" s="365">
        <v>0.69785526083547489</v>
      </c>
      <c r="V2176" s="366"/>
      <c r="W2176" s="295"/>
      <c r="X2176" s="295"/>
      <c r="Y2176" s="295"/>
      <c r="Z2176" s="313"/>
      <c r="AA2176" s="313"/>
      <c r="AB2176" s="301"/>
      <c r="AC2176" s="295"/>
    </row>
    <row r="2177" spans="1:29" ht="15">
      <c r="A2177" s="247" t="s">
        <v>11980</v>
      </c>
      <c r="B2177" s="287" t="s">
        <v>11981</v>
      </c>
      <c r="C2177" s="287" t="s">
        <v>6795</v>
      </c>
      <c r="D2177" s="305">
        <v>34</v>
      </c>
      <c r="E2177" s="287" t="s">
        <v>41</v>
      </c>
      <c r="F2177" s="362">
        <v>43707</v>
      </c>
      <c r="G2177" s="363" t="s">
        <v>8922</v>
      </c>
      <c r="H2177" s="363" t="s">
        <v>4321</v>
      </c>
      <c r="I2177" s="364">
        <v>34.645392999999999</v>
      </c>
      <c r="J2177" s="364">
        <v>1</v>
      </c>
      <c r="K2177" s="363" t="s">
        <v>815</v>
      </c>
      <c r="L2177" s="292">
        <v>72.09</v>
      </c>
      <c r="M2177" s="293" t="s">
        <v>4322</v>
      </c>
      <c r="N2177" s="293" t="s">
        <v>4323</v>
      </c>
      <c r="O2177" s="294" t="s">
        <v>450</v>
      </c>
      <c r="P2177" s="295">
        <v>-13.778263000000001</v>
      </c>
      <c r="Q2177" s="295" t="s">
        <v>447</v>
      </c>
      <c r="R2177" s="296">
        <v>0</v>
      </c>
      <c r="S2177" s="365">
        <v>5.8407278565087289E-3</v>
      </c>
      <c r="T2177" s="365">
        <v>5.3499447827298225E-3</v>
      </c>
      <c r="U2177" s="365">
        <v>1.0917361007842932</v>
      </c>
      <c r="V2177" s="366"/>
      <c r="W2177" s="295"/>
      <c r="X2177" s="295"/>
      <c r="Y2177" s="295"/>
      <c r="Z2177" s="313"/>
      <c r="AA2177" s="313"/>
      <c r="AB2177" s="301"/>
      <c r="AC2177" s="295"/>
    </row>
    <row r="2178" spans="1:29" ht="15">
      <c r="A2178" s="247" t="s">
        <v>11982</v>
      </c>
      <c r="B2178" s="287" t="s">
        <v>11983</v>
      </c>
      <c r="C2178" s="287" t="s">
        <v>6798</v>
      </c>
      <c r="D2178" s="305">
        <v>35</v>
      </c>
      <c r="E2178" s="287" t="s">
        <v>41</v>
      </c>
      <c r="F2178" s="362">
        <v>43707</v>
      </c>
      <c r="G2178" s="363" t="s">
        <v>8922</v>
      </c>
      <c r="H2178" s="363" t="s">
        <v>1818</v>
      </c>
      <c r="I2178" s="364">
        <v>36.531512999999997</v>
      </c>
      <c r="J2178" s="364">
        <v>1</v>
      </c>
      <c r="K2178" s="363" t="s">
        <v>815</v>
      </c>
      <c r="L2178" s="292">
        <v>120.23</v>
      </c>
      <c r="M2178" s="293" t="s">
        <v>1819</v>
      </c>
      <c r="N2178" s="293" t="s">
        <v>1820</v>
      </c>
      <c r="O2178" s="294" t="s">
        <v>450</v>
      </c>
      <c r="P2178" s="295">
        <v>1.8553018999999999</v>
      </c>
      <c r="Q2178" s="295" t="s">
        <v>399</v>
      </c>
      <c r="R2178" s="296">
        <v>0</v>
      </c>
      <c r="S2178" s="365">
        <v>4.8416048569827862E-3</v>
      </c>
      <c r="T2178" s="365">
        <v>1.2459150788082423E-2</v>
      </c>
      <c r="U2178" s="365">
        <v>0.38859830331405382</v>
      </c>
      <c r="V2178" s="366"/>
      <c r="W2178" s="295"/>
      <c r="X2178" s="295"/>
      <c r="Y2178" s="295"/>
      <c r="Z2178" s="313"/>
      <c r="AA2178" s="313"/>
      <c r="AB2178" s="301"/>
      <c r="AC2178" s="295"/>
    </row>
    <row r="2179" spans="1:29" ht="15">
      <c r="A2179" s="247" t="s">
        <v>11984</v>
      </c>
      <c r="B2179" s="287" t="s">
        <v>11985</v>
      </c>
      <c r="C2179" s="287" t="s">
        <v>6801</v>
      </c>
      <c r="D2179" s="305">
        <v>36</v>
      </c>
      <c r="E2179" s="287" t="s">
        <v>41</v>
      </c>
      <c r="F2179" s="362">
        <v>43707</v>
      </c>
      <c r="G2179" s="363" t="s">
        <v>8922</v>
      </c>
      <c r="H2179" s="363" t="s">
        <v>4591</v>
      </c>
      <c r="I2179" s="364">
        <v>33.645935000000001</v>
      </c>
      <c r="J2179" s="364">
        <v>1</v>
      </c>
      <c r="K2179" s="363" t="s">
        <v>815</v>
      </c>
      <c r="L2179" s="292">
        <v>75.8</v>
      </c>
      <c r="M2179" s="293" t="s">
        <v>4592</v>
      </c>
      <c r="N2179" s="293" t="s">
        <v>4593</v>
      </c>
      <c r="O2179" s="294" t="s">
        <v>450</v>
      </c>
      <c r="P2179" s="295">
        <v>-6.3966393000000004</v>
      </c>
      <c r="Q2179" s="295" t="s">
        <v>408</v>
      </c>
      <c r="R2179" s="296">
        <v>0</v>
      </c>
      <c r="S2179" s="365">
        <v>1.2647601594713157E-3</v>
      </c>
      <c r="T2179" s="365">
        <v>1.8580746159496874E-3</v>
      </c>
      <c r="U2179" s="365">
        <v>0.68068319141472122</v>
      </c>
      <c r="V2179" s="366"/>
      <c r="W2179" s="295"/>
      <c r="X2179" s="295"/>
      <c r="Y2179" s="295"/>
      <c r="Z2179" s="313"/>
      <c r="AA2179" s="313"/>
      <c r="AB2179" s="301"/>
      <c r="AC2179" s="295"/>
    </row>
    <row r="2180" spans="1:29" ht="15">
      <c r="A2180" s="247" t="s">
        <v>11986</v>
      </c>
      <c r="B2180" s="287" t="s">
        <v>11987</v>
      </c>
      <c r="C2180" s="287" t="s">
        <v>6804</v>
      </c>
      <c r="D2180" s="305">
        <v>37</v>
      </c>
      <c r="E2180" s="287" t="s">
        <v>41</v>
      </c>
      <c r="F2180" s="362">
        <v>43707</v>
      </c>
      <c r="G2180" s="363" t="s">
        <v>8922</v>
      </c>
      <c r="H2180" s="363" t="s">
        <v>2222</v>
      </c>
      <c r="I2180" s="364">
        <v>35.395156999999998</v>
      </c>
      <c r="J2180" s="364">
        <v>1</v>
      </c>
      <c r="K2180" s="363" t="s">
        <v>815</v>
      </c>
      <c r="L2180" s="292">
        <v>96.56</v>
      </c>
      <c r="M2180" s="293" t="s">
        <v>2223</v>
      </c>
      <c r="N2180" s="293" t="s">
        <v>2224</v>
      </c>
      <c r="O2180" s="294" t="s">
        <v>450</v>
      </c>
      <c r="P2180" s="295">
        <v>1.9748569</v>
      </c>
      <c r="Q2180" s="295" t="s">
        <v>404</v>
      </c>
      <c r="R2180" s="296">
        <v>0</v>
      </c>
      <c r="S2180" s="365">
        <v>1.966315872443925E-3</v>
      </c>
      <c r="T2180" s="365">
        <v>4.8562105938251511E-3</v>
      </c>
      <c r="U2180" s="365">
        <v>0.4049074549905573</v>
      </c>
      <c r="V2180" s="366"/>
      <c r="W2180" s="295"/>
      <c r="X2180" s="295"/>
      <c r="Y2180" s="295"/>
      <c r="Z2180" s="313"/>
      <c r="AA2180" s="313"/>
      <c r="AB2180" s="301"/>
      <c r="AC2180" s="295"/>
    </row>
    <row r="2181" spans="1:29" ht="15">
      <c r="A2181" s="247" t="s">
        <v>11988</v>
      </c>
      <c r="B2181" s="287" t="s">
        <v>11989</v>
      </c>
      <c r="C2181" s="287" t="s">
        <v>6807</v>
      </c>
      <c r="D2181" s="305">
        <v>38</v>
      </c>
      <c r="E2181" s="287" t="s">
        <v>41</v>
      </c>
      <c r="F2181" s="362">
        <v>43707</v>
      </c>
      <c r="G2181" s="363" t="s">
        <v>8922</v>
      </c>
      <c r="H2181" s="363" t="s">
        <v>4639</v>
      </c>
      <c r="I2181" s="364">
        <v>32.165733000000003</v>
      </c>
      <c r="J2181" s="364">
        <v>1</v>
      </c>
      <c r="K2181" s="363" t="s">
        <v>815</v>
      </c>
      <c r="L2181" s="292">
        <v>32.049999999999997</v>
      </c>
      <c r="M2181" s="293" t="s">
        <v>4640</v>
      </c>
      <c r="N2181" s="293" t="s">
        <v>4641</v>
      </c>
      <c r="O2181" s="294" t="s">
        <v>450</v>
      </c>
      <c r="P2181" s="295">
        <v>-10.674477</v>
      </c>
      <c r="Q2181" s="295" t="s">
        <v>280</v>
      </c>
      <c r="R2181" s="296">
        <v>0</v>
      </c>
      <c r="S2181" s="365">
        <v>2.077909419758731E-4</v>
      </c>
      <c r="T2181" s="365">
        <v>8.4710501760421617E-4</v>
      </c>
      <c r="U2181" s="365">
        <v>0.24529537384107084</v>
      </c>
      <c r="V2181" s="366"/>
      <c r="W2181" s="295"/>
      <c r="X2181" s="295"/>
      <c r="Y2181" s="295"/>
      <c r="Z2181" s="313"/>
      <c r="AA2181" s="313"/>
      <c r="AB2181" s="301"/>
      <c r="AC2181" s="295"/>
    </row>
    <row r="2182" spans="1:29" ht="15">
      <c r="A2182" s="247" t="s">
        <v>11990</v>
      </c>
      <c r="B2182" s="287" t="s">
        <v>11991</v>
      </c>
      <c r="C2182" s="287" t="s">
        <v>6810</v>
      </c>
      <c r="D2182" s="305">
        <v>39</v>
      </c>
      <c r="E2182" s="287" t="s">
        <v>41</v>
      </c>
      <c r="F2182" s="362">
        <v>43707</v>
      </c>
      <c r="G2182" s="363" t="s">
        <v>8922</v>
      </c>
      <c r="H2182" s="363" t="s">
        <v>3929</v>
      </c>
      <c r="I2182" s="364">
        <v>31.600667999999999</v>
      </c>
      <c r="J2182" s="364">
        <v>1</v>
      </c>
      <c r="K2182" s="363" t="s">
        <v>815</v>
      </c>
      <c r="L2182" s="292">
        <v>134.22</v>
      </c>
      <c r="M2182" s="293" t="s">
        <v>3930</v>
      </c>
      <c r="N2182" s="293" t="s">
        <v>3931</v>
      </c>
      <c r="O2182" s="294" t="s">
        <v>450</v>
      </c>
      <c r="P2182" s="295">
        <v>-1.1052191</v>
      </c>
      <c r="Q2182" s="295" t="s">
        <v>404</v>
      </c>
      <c r="R2182" s="296">
        <v>0</v>
      </c>
      <c r="S2182" s="365">
        <v>4.4320889086527885E-4</v>
      </c>
      <c r="T2182" s="365">
        <v>8.7851999739150643E-4</v>
      </c>
      <c r="U2182" s="365">
        <v>0.5044949371457117</v>
      </c>
      <c r="V2182" s="366"/>
      <c r="W2182" s="295"/>
      <c r="X2182" s="295"/>
      <c r="Y2182" s="295"/>
      <c r="Z2182" s="313"/>
      <c r="AA2182" s="313"/>
      <c r="AB2182" s="301"/>
      <c r="AC2182" s="295"/>
    </row>
    <row r="2183" spans="1:29" ht="15">
      <c r="A2183" s="247" t="s">
        <v>176</v>
      </c>
      <c r="B2183" s="287" t="s">
        <v>11992</v>
      </c>
      <c r="C2183" s="287" t="s">
        <v>6813</v>
      </c>
      <c r="D2183" s="305">
        <v>40</v>
      </c>
      <c r="E2183" s="287" t="s">
        <v>41</v>
      </c>
      <c r="F2183" s="362">
        <v>43707</v>
      </c>
      <c r="G2183" s="363" t="s">
        <v>8922</v>
      </c>
      <c r="H2183" s="363" t="s">
        <v>3706</v>
      </c>
      <c r="I2183" s="364">
        <v>32.157336999999998</v>
      </c>
      <c r="J2183" s="364">
        <v>2</v>
      </c>
      <c r="K2183" s="363" t="s">
        <v>815</v>
      </c>
      <c r="L2183" s="292">
        <v>101.88</v>
      </c>
      <c r="M2183" s="293" t="s">
        <v>3707</v>
      </c>
      <c r="N2183" s="293" t="s">
        <v>3708</v>
      </c>
      <c r="O2183" s="294" t="s">
        <v>450</v>
      </c>
      <c r="P2183" s="295">
        <v>-6.3688992999999998</v>
      </c>
      <c r="Q2183" s="295" t="s">
        <v>399</v>
      </c>
      <c r="R2183" s="296">
        <v>0</v>
      </c>
      <c r="S2183" s="365">
        <v>1.3730214461673911E-4</v>
      </c>
      <c r="T2183" s="365">
        <v>4.9473734864154551E-4</v>
      </c>
      <c r="U2183" s="365">
        <v>0.27752532731507867</v>
      </c>
      <c r="V2183" s="366"/>
      <c r="W2183" s="295"/>
      <c r="X2183" s="295"/>
      <c r="Y2183" s="295"/>
      <c r="Z2183" s="313"/>
      <c r="AA2183" s="313"/>
      <c r="AB2183" s="301"/>
      <c r="AC2183" s="295"/>
    </row>
    <row r="2184" spans="1:29" ht="15">
      <c r="A2184" s="247" t="s">
        <v>176</v>
      </c>
      <c r="B2184" s="287" t="s">
        <v>11993</v>
      </c>
      <c r="C2184" s="287" t="s">
        <v>6816</v>
      </c>
      <c r="D2184" s="305">
        <v>41</v>
      </c>
      <c r="E2184" s="287" t="s">
        <v>41</v>
      </c>
      <c r="F2184" s="362">
        <v>43707</v>
      </c>
      <c r="G2184" s="363" t="s">
        <v>8922</v>
      </c>
      <c r="H2184" s="363" t="s">
        <v>1499</v>
      </c>
      <c r="I2184" s="364">
        <v>31.674116000000001</v>
      </c>
      <c r="J2184" s="364">
        <v>5</v>
      </c>
      <c r="K2184" s="363" t="s">
        <v>815</v>
      </c>
      <c r="L2184" s="292">
        <v>237.73</v>
      </c>
      <c r="M2184" s="293" t="s">
        <v>1500</v>
      </c>
      <c r="N2184" s="293" t="s">
        <v>1501</v>
      </c>
      <c r="O2184" s="294" t="s">
        <v>450</v>
      </c>
      <c r="P2184" s="295">
        <v>-31.931281999999999</v>
      </c>
      <c r="Q2184" s="295" t="s">
        <v>408</v>
      </c>
      <c r="R2184" s="296">
        <v>0</v>
      </c>
      <c r="S2184" s="365">
        <v>9.482703289994378E-4</v>
      </c>
      <c r="T2184" s="365">
        <v>7.5733839432100931E-4</v>
      </c>
      <c r="U2184" s="365">
        <v>1.2521091444856804</v>
      </c>
      <c r="V2184" s="366"/>
      <c r="W2184" s="295"/>
      <c r="X2184" s="295"/>
      <c r="Y2184" s="295"/>
      <c r="Z2184" s="313"/>
      <c r="AA2184" s="313"/>
      <c r="AB2184" s="301"/>
      <c r="AC2184" s="295"/>
    </row>
    <row r="2185" spans="1:29" ht="15">
      <c r="A2185" s="247" t="s">
        <v>176</v>
      </c>
      <c r="B2185" s="287" t="s">
        <v>9742</v>
      </c>
      <c r="C2185" s="287" t="s">
        <v>6819</v>
      </c>
      <c r="D2185" s="305">
        <v>42</v>
      </c>
      <c r="E2185" s="287" t="s">
        <v>41</v>
      </c>
      <c r="F2185" s="362">
        <v>43707</v>
      </c>
      <c r="G2185" s="363" t="s">
        <v>8922</v>
      </c>
      <c r="H2185" s="363" t="s">
        <v>1001</v>
      </c>
      <c r="I2185" s="364">
        <v>32.664836999999999</v>
      </c>
      <c r="J2185" s="364">
        <v>2</v>
      </c>
      <c r="K2185" s="363" t="s">
        <v>815</v>
      </c>
      <c r="L2185" s="292">
        <v>18.61</v>
      </c>
      <c r="M2185" s="293" t="s">
        <v>1002</v>
      </c>
      <c r="N2185" s="293" t="s">
        <v>1003</v>
      </c>
      <c r="O2185" s="294" t="s">
        <v>450</v>
      </c>
      <c r="P2185" s="295">
        <v>-19.332462</v>
      </c>
      <c r="Q2185" s="295" t="s">
        <v>408</v>
      </c>
      <c r="R2185" s="296">
        <v>0</v>
      </c>
      <c r="S2185" s="365">
        <v>5.4172842677200374E-5</v>
      </c>
      <c r="T2185" s="365">
        <v>1.4264685897174932E-4</v>
      </c>
      <c r="U2185" s="365">
        <v>0.37976891371950294</v>
      </c>
      <c r="V2185" s="366"/>
      <c r="W2185" s="295"/>
      <c r="X2185" s="295"/>
      <c r="Y2185" s="295"/>
      <c r="Z2185" s="313"/>
      <c r="AA2185" s="313"/>
      <c r="AB2185" s="301"/>
      <c r="AC2185" s="295"/>
    </row>
    <row r="2186" spans="1:29" ht="15">
      <c r="A2186" s="247" t="s">
        <v>11994</v>
      </c>
      <c r="B2186" s="287" t="s">
        <v>11995</v>
      </c>
      <c r="C2186" s="287" t="s">
        <v>6822</v>
      </c>
      <c r="D2186" s="305">
        <v>43</v>
      </c>
      <c r="E2186" s="287" t="s">
        <v>41</v>
      </c>
      <c r="F2186" s="362">
        <v>43707</v>
      </c>
      <c r="G2186" s="363" t="s">
        <v>8922</v>
      </c>
      <c r="H2186" s="363" t="s">
        <v>4336</v>
      </c>
      <c r="I2186" s="364">
        <v>29.686907000000001</v>
      </c>
      <c r="J2186" s="364">
        <v>1</v>
      </c>
      <c r="K2186" s="363" t="s">
        <v>815</v>
      </c>
      <c r="L2186" s="292">
        <v>161.96</v>
      </c>
      <c r="M2186" s="293" t="s">
        <v>4337</v>
      </c>
      <c r="N2186" s="293" t="s">
        <v>4338</v>
      </c>
      <c r="O2186" s="294" t="s">
        <v>450</v>
      </c>
      <c r="P2186" s="295">
        <v>-9.9972189999999994</v>
      </c>
      <c r="Q2186" s="295" t="s">
        <v>399</v>
      </c>
      <c r="R2186" s="296">
        <v>0</v>
      </c>
      <c r="S2186" s="365">
        <v>5.6297031815345545E-3</v>
      </c>
      <c r="T2186" s="365">
        <v>4.7943668587340157E-3</v>
      </c>
      <c r="U2186" s="365">
        <v>1.1742328752500002</v>
      </c>
      <c r="V2186" s="366"/>
      <c r="W2186" s="295"/>
      <c r="X2186" s="295"/>
      <c r="Y2186" s="295"/>
      <c r="Z2186" s="313"/>
      <c r="AA2186" s="313"/>
      <c r="AB2186" s="301"/>
      <c r="AC2186" s="295"/>
    </row>
    <row r="2187" spans="1:29" ht="15">
      <c r="A2187" s="247" t="s">
        <v>11996</v>
      </c>
      <c r="B2187" s="287" t="s">
        <v>11997</v>
      </c>
      <c r="C2187" s="287" t="s">
        <v>6824</v>
      </c>
      <c r="D2187" s="305">
        <v>44</v>
      </c>
      <c r="E2187" s="287" t="s">
        <v>41</v>
      </c>
      <c r="F2187" s="362">
        <v>43707</v>
      </c>
      <c r="G2187" s="363" t="s">
        <v>8922</v>
      </c>
      <c r="H2187" s="363" t="s">
        <v>1218</v>
      </c>
      <c r="I2187" s="364">
        <v>29.653738000000001</v>
      </c>
      <c r="J2187" s="364">
        <v>1</v>
      </c>
      <c r="K2187" s="363" t="s">
        <v>815</v>
      </c>
      <c r="L2187" s="292">
        <v>203.85</v>
      </c>
      <c r="M2187" s="293" t="s">
        <v>1219</v>
      </c>
      <c r="N2187" s="293" t="s">
        <v>1220</v>
      </c>
      <c r="O2187" s="294" t="s">
        <v>450</v>
      </c>
      <c r="P2187" s="295">
        <v>-3.4298122000000002</v>
      </c>
      <c r="Q2187" s="295" t="s">
        <v>447</v>
      </c>
      <c r="R2187" s="296">
        <v>0</v>
      </c>
      <c r="S2187" s="365">
        <v>2.5507492114266338E-4</v>
      </c>
      <c r="T2187" s="365">
        <v>8.9040253328378333E-4</v>
      </c>
      <c r="U2187" s="365">
        <v>0.28647146836156578</v>
      </c>
      <c r="V2187" s="366"/>
      <c r="W2187" s="295"/>
      <c r="X2187" s="295"/>
      <c r="Y2187" s="295"/>
      <c r="Z2187" s="313"/>
      <c r="AA2187" s="313"/>
      <c r="AB2187" s="301"/>
      <c r="AC2187" s="295"/>
    </row>
    <row r="2188" spans="1:29" ht="15">
      <c r="A2188" s="247" t="s">
        <v>11998</v>
      </c>
      <c r="B2188" s="287" t="s">
        <v>11999</v>
      </c>
      <c r="C2188" s="287" t="s">
        <v>6827</v>
      </c>
      <c r="D2188" s="305">
        <v>45</v>
      </c>
      <c r="E2188" s="287" t="s">
        <v>41</v>
      </c>
      <c r="F2188" s="362">
        <v>43707</v>
      </c>
      <c r="G2188" s="363" t="s">
        <v>8922</v>
      </c>
      <c r="H2188" s="363" t="s">
        <v>7072</v>
      </c>
      <c r="I2188" s="364">
        <v>37.122745999999999</v>
      </c>
      <c r="J2188" s="364">
        <v>1</v>
      </c>
      <c r="K2188" s="363" t="s">
        <v>815</v>
      </c>
      <c r="L2188" s="292">
        <v>24.98</v>
      </c>
      <c r="M2188" s="293" t="s">
        <v>7073</v>
      </c>
      <c r="N2188" s="293" t="s">
        <v>7074</v>
      </c>
      <c r="O2188" s="294" t="s">
        <v>450</v>
      </c>
      <c r="P2188" s="295">
        <v>-17.693579</v>
      </c>
      <c r="Q2188" s="295" t="s">
        <v>408</v>
      </c>
      <c r="R2188" s="296">
        <v>0</v>
      </c>
      <c r="S2188" s="365">
        <v>3.9748594675280555E-5</v>
      </c>
      <c r="T2188" s="365">
        <v>3.6907527024757265E-4</v>
      </c>
      <c r="U2188" s="365">
        <v>0.10769780009540472</v>
      </c>
      <c r="V2188" s="366"/>
      <c r="W2188" s="295"/>
      <c r="X2188" s="295"/>
      <c r="Y2188" s="295"/>
      <c r="Z2188" s="313"/>
      <c r="AA2188" s="313"/>
      <c r="AB2188" s="301"/>
      <c r="AC2188" s="295"/>
    </row>
    <row r="2189" spans="1:29" ht="15">
      <c r="A2189" s="247" t="s">
        <v>176</v>
      </c>
      <c r="B2189" s="287" t="s">
        <v>12000</v>
      </c>
      <c r="C2189" s="287" t="s">
        <v>6830</v>
      </c>
      <c r="D2189" s="305">
        <v>46</v>
      </c>
      <c r="E2189" s="287" t="s">
        <v>41</v>
      </c>
      <c r="F2189" s="362">
        <v>43707</v>
      </c>
      <c r="G2189" s="363" t="s">
        <v>8922</v>
      </c>
      <c r="H2189" s="363" t="s">
        <v>763</v>
      </c>
      <c r="I2189" s="364">
        <v>16.259972000000001</v>
      </c>
      <c r="J2189" s="364">
        <v>2</v>
      </c>
      <c r="K2189" s="363" t="s">
        <v>815</v>
      </c>
      <c r="L2189" s="292">
        <v>104.06</v>
      </c>
      <c r="M2189" s="293" t="s">
        <v>764</v>
      </c>
      <c r="N2189" s="293" t="s">
        <v>765</v>
      </c>
      <c r="O2189" s="294" t="s">
        <v>450</v>
      </c>
      <c r="P2189" s="295">
        <v>-8.8871420000000008</v>
      </c>
      <c r="Q2189" s="295" t="s">
        <v>408</v>
      </c>
      <c r="R2189" s="296">
        <v>0</v>
      </c>
      <c r="S2189" s="365">
        <v>8.7833223907169496E-4</v>
      </c>
      <c r="T2189" s="365">
        <v>1.0854778969941069E-3</v>
      </c>
      <c r="U2189" s="365">
        <v>0.80916639712698224</v>
      </c>
      <c r="V2189" s="366"/>
      <c r="W2189" s="295"/>
      <c r="X2189" s="295"/>
      <c r="Y2189" s="295"/>
      <c r="Z2189" s="313"/>
      <c r="AA2189" s="313"/>
      <c r="AB2189" s="301"/>
      <c r="AC2189" s="295"/>
    </row>
    <row r="2190" spans="1:29" ht="15">
      <c r="A2190" s="247" t="s">
        <v>9748</v>
      </c>
      <c r="B2190" s="287" t="s">
        <v>12001</v>
      </c>
      <c r="C2190" s="287" t="s">
        <v>6833</v>
      </c>
      <c r="D2190" s="305">
        <v>47</v>
      </c>
      <c r="E2190" s="287" t="s">
        <v>41</v>
      </c>
      <c r="F2190" s="362">
        <v>43707</v>
      </c>
      <c r="G2190" s="363" t="s">
        <v>8922</v>
      </c>
      <c r="H2190" s="363" t="s">
        <v>2981</v>
      </c>
      <c r="I2190" s="364">
        <v>32.660330000000002</v>
      </c>
      <c r="J2190" s="364">
        <v>1</v>
      </c>
      <c r="K2190" s="363" t="s">
        <v>815</v>
      </c>
      <c r="L2190" s="292">
        <v>28.99</v>
      </c>
      <c r="M2190" s="293" t="s">
        <v>2982</v>
      </c>
      <c r="N2190" s="293" t="s">
        <v>2983</v>
      </c>
      <c r="O2190" s="294" t="s">
        <v>450</v>
      </c>
      <c r="P2190" s="295">
        <v>-9.6884730000000001</v>
      </c>
      <c r="Q2190" s="295" t="s">
        <v>447</v>
      </c>
      <c r="R2190" s="296">
        <v>0</v>
      </c>
      <c r="S2190" s="365">
        <v>1.5684813361067792E-5</v>
      </c>
      <c r="T2190" s="365">
        <v>2.2985035705133859E-4</v>
      </c>
      <c r="U2190" s="365">
        <v>6.8239238617169018E-2</v>
      </c>
      <c r="V2190" s="366"/>
      <c r="W2190" s="295"/>
      <c r="X2190" s="295"/>
      <c r="Y2190" s="295"/>
      <c r="Z2190" s="313"/>
      <c r="AA2190" s="313"/>
      <c r="AB2190" s="301"/>
      <c r="AC2190" s="295"/>
    </row>
    <row r="2191" spans="1:29" ht="15">
      <c r="A2191" s="247" t="s">
        <v>176</v>
      </c>
      <c r="B2191" s="287" t="s">
        <v>9849</v>
      </c>
      <c r="C2191" s="287" t="s">
        <v>6836</v>
      </c>
      <c r="D2191" s="305">
        <v>48</v>
      </c>
      <c r="E2191" s="287" t="s">
        <v>41</v>
      </c>
      <c r="F2191" s="362">
        <v>43707</v>
      </c>
      <c r="G2191" s="363" t="s">
        <v>8922</v>
      </c>
      <c r="H2191" s="363" t="s">
        <v>779</v>
      </c>
      <c r="I2191" s="364">
        <v>34.142994000000002</v>
      </c>
      <c r="J2191" s="364">
        <v>2</v>
      </c>
      <c r="K2191" s="363" t="s">
        <v>815</v>
      </c>
      <c r="L2191" s="292">
        <v>96.27</v>
      </c>
      <c r="M2191" s="293" t="s">
        <v>780</v>
      </c>
      <c r="N2191" s="293" t="s">
        <v>781</v>
      </c>
      <c r="O2191" s="294" t="s">
        <v>450</v>
      </c>
      <c r="P2191" s="295">
        <v>-7.0214452999999999</v>
      </c>
      <c r="Q2191" s="295" t="s">
        <v>280</v>
      </c>
      <c r="R2191" s="296">
        <v>0</v>
      </c>
      <c r="S2191" s="365">
        <v>1.5335507061770861E-4</v>
      </c>
      <c r="T2191" s="365">
        <v>3.715779196611948E-4</v>
      </c>
      <c r="U2191" s="365">
        <v>0.41271308789698252</v>
      </c>
      <c r="V2191" s="366"/>
      <c r="W2191" s="295"/>
      <c r="X2191" s="295"/>
      <c r="Y2191" s="295"/>
      <c r="Z2191" s="313"/>
      <c r="AA2191" s="313"/>
      <c r="AB2191" s="301"/>
      <c r="AC2191" s="295"/>
    </row>
    <row r="2192" spans="1:29" ht="15">
      <c r="A2192" s="247" t="s">
        <v>176</v>
      </c>
      <c r="B2192" s="287" t="s">
        <v>12002</v>
      </c>
      <c r="C2192" s="287" t="s">
        <v>6839</v>
      </c>
      <c r="D2192" s="305">
        <v>49</v>
      </c>
      <c r="E2192" s="287" t="s">
        <v>41</v>
      </c>
      <c r="F2192" s="362">
        <v>43707</v>
      </c>
      <c r="G2192" s="363" t="s">
        <v>8922</v>
      </c>
      <c r="H2192" s="363" t="s">
        <v>7367</v>
      </c>
      <c r="I2192" s="364">
        <v>30.831154000000002</v>
      </c>
      <c r="J2192" s="364">
        <v>2</v>
      </c>
      <c r="K2192" s="363" t="s">
        <v>815</v>
      </c>
      <c r="L2192" s="292">
        <v>9.82</v>
      </c>
      <c r="M2192" s="293" t="s">
        <v>7368</v>
      </c>
      <c r="N2192" s="293" t="s">
        <v>7369</v>
      </c>
      <c r="O2192" s="294" t="s">
        <v>450</v>
      </c>
      <c r="P2192" s="295">
        <v>-7.3584975999999997</v>
      </c>
      <c r="Q2192" s="295" t="s">
        <v>280</v>
      </c>
      <c r="R2192" s="296">
        <v>0</v>
      </c>
      <c r="S2192" s="365">
        <v>0</v>
      </c>
      <c r="T2192" s="365">
        <v>6.4870077580359725E-4</v>
      </c>
      <c r="U2192" s="365">
        <v>0</v>
      </c>
      <c r="V2192" s="366"/>
      <c r="W2192" s="295"/>
      <c r="X2192" s="295"/>
      <c r="Y2192" s="295"/>
      <c r="Z2192" s="313"/>
      <c r="AA2192" s="313"/>
      <c r="AB2192" s="301"/>
      <c r="AC2192" s="295"/>
    </row>
    <row r="2193" spans="1:29" ht="15">
      <c r="A2193" s="247" t="s">
        <v>12003</v>
      </c>
      <c r="B2193" s="287" t="s">
        <v>12004</v>
      </c>
      <c r="C2193" s="287" t="s">
        <v>6841</v>
      </c>
      <c r="D2193" s="305">
        <v>50</v>
      </c>
      <c r="E2193" s="287" t="s">
        <v>41</v>
      </c>
      <c r="F2193" s="362">
        <v>43707</v>
      </c>
      <c r="G2193" s="363" t="s">
        <v>8922</v>
      </c>
      <c r="H2193" s="363" t="s">
        <v>7458</v>
      </c>
      <c r="I2193" s="364">
        <v>37.064700000000002</v>
      </c>
      <c r="J2193" s="364">
        <v>1</v>
      </c>
      <c r="K2193" s="363" t="s">
        <v>815</v>
      </c>
      <c r="L2193" s="292">
        <v>197.97</v>
      </c>
      <c r="M2193" s="293" t="s">
        <v>7459</v>
      </c>
      <c r="N2193" s="293" t="s">
        <v>7460</v>
      </c>
      <c r="O2193" s="294" t="s">
        <v>450</v>
      </c>
      <c r="P2193" s="295">
        <v>1.4086723000000001</v>
      </c>
      <c r="Q2193" s="295" t="s">
        <v>280</v>
      </c>
      <c r="R2193" s="296">
        <v>0</v>
      </c>
      <c r="S2193" s="365">
        <v>1.2485570541845108E-3</v>
      </c>
      <c r="T2193" s="365">
        <v>1.0352834570173956E-3</v>
      </c>
      <c r="U2193" s="365">
        <v>1.2060050276293863</v>
      </c>
      <c r="V2193" s="366"/>
      <c r="W2193" s="295"/>
      <c r="X2193" s="295"/>
      <c r="Y2193" s="295"/>
      <c r="Z2193" s="313"/>
      <c r="AA2193" s="313"/>
      <c r="AB2193" s="301"/>
      <c r="AC2193" s="295"/>
    </row>
    <row r="2194" spans="1:29" ht="15">
      <c r="A2194" s="247" t="s">
        <v>176</v>
      </c>
      <c r="B2194" s="287" t="s">
        <v>12005</v>
      </c>
      <c r="C2194" s="287" t="s">
        <v>6843</v>
      </c>
      <c r="D2194" s="305">
        <v>1</v>
      </c>
      <c r="E2194" s="287" t="s">
        <v>40</v>
      </c>
      <c r="F2194" s="362">
        <v>43707</v>
      </c>
      <c r="G2194" s="363" t="s">
        <v>8942</v>
      </c>
      <c r="H2194" s="363" t="s">
        <v>453</v>
      </c>
      <c r="I2194" s="364">
        <v>1.2063489999999999</v>
      </c>
      <c r="J2194" s="364">
        <v>6</v>
      </c>
      <c r="K2194" s="363" t="s">
        <v>438</v>
      </c>
      <c r="L2194" s="292">
        <v>31.45</v>
      </c>
      <c r="M2194" s="293" t="s">
        <v>454</v>
      </c>
      <c r="N2194" s="293" t="s">
        <v>455</v>
      </c>
      <c r="O2194" s="294" t="s">
        <v>450</v>
      </c>
      <c r="P2194" s="295">
        <v>3.2840729</v>
      </c>
      <c r="Q2194" s="295" t="s">
        <v>456</v>
      </c>
      <c r="R2194" s="296">
        <v>0</v>
      </c>
      <c r="S2194" s="365">
        <v>5.4143693481675846E-4</v>
      </c>
      <c r="T2194" s="365">
        <v>1.1092338660799424E-3</v>
      </c>
      <c r="U2194" s="365">
        <v>0.48811792659217018</v>
      </c>
      <c r="V2194" s="366"/>
      <c r="W2194" s="295"/>
      <c r="X2194" s="295"/>
      <c r="Y2194" s="295"/>
      <c r="Z2194" s="313"/>
      <c r="AA2194" s="313"/>
      <c r="AB2194" s="301"/>
      <c r="AC2194" s="295"/>
    </row>
    <row r="2195" spans="1:29" ht="15">
      <c r="A2195" s="247" t="s">
        <v>176</v>
      </c>
      <c r="B2195" s="287" t="s">
        <v>12006</v>
      </c>
      <c r="C2195" s="287" t="s">
        <v>6845</v>
      </c>
      <c r="D2195" s="305">
        <v>2</v>
      </c>
      <c r="E2195" s="287" t="s">
        <v>40</v>
      </c>
      <c r="F2195" s="362">
        <v>43707</v>
      </c>
      <c r="G2195" s="363" t="s">
        <v>8942</v>
      </c>
      <c r="H2195" s="363" t="s">
        <v>1239</v>
      </c>
      <c r="I2195" s="364">
        <v>1.1982429999999999</v>
      </c>
      <c r="J2195" s="364">
        <v>2</v>
      </c>
      <c r="K2195" s="363" t="s">
        <v>438</v>
      </c>
      <c r="L2195" s="292">
        <v>89.13</v>
      </c>
      <c r="M2195" s="293" t="s">
        <v>1240</v>
      </c>
      <c r="N2195" s="293" t="s">
        <v>1241</v>
      </c>
      <c r="O2195" s="294" t="s">
        <v>450</v>
      </c>
      <c r="P2195" s="295">
        <v>1.1346817</v>
      </c>
      <c r="Q2195" s="295" t="s">
        <v>408</v>
      </c>
      <c r="R2195" s="296">
        <v>0</v>
      </c>
      <c r="S2195" s="365">
        <v>3.4323712535021689E-4</v>
      </c>
      <c r="T2195" s="365">
        <v>6.0436830444884286E-4</v>
      </c>
      <c r="U2195" s="365">
        <v>0.56792707827925215</v>
      </c>
      <c r="V2195" s="366"/>
      <c r="W2195" s="295"/>
      <c r="X2195" s="295"/>
      <c r="Y2195" s="295"/>
      <c r="Z2195" s="313"/>
      <c r="AA2195" s="313"/>
      <c r="AB2195" s="301"/>
      <c r="AC2195" s="295"/>
    </row>
    <row r="2196" spans="1:29" ht="15">
      <c r="A2196" s="247" t="s">
        <v>12007</v>
      </c>
      <c r="B2196" s="287" t="s">
        <v>12008</v>
      </c>
      <c r="C2196" s="287" t="s">
        <v>6847</v>
      </c>
      <c r="D2196" s="305">
        <v>3</v>
      </c>
      <c r="E2196" s="287" t="s">
        <v>40</v>
      </c>
      <c r="F2196" s="362">
        <v>43707</v>
      </c>
      <c r="G2196" s="363" t="s">
        <v>8942</v>
      </c>
      <c r="H2196" s="363" t="s">
        <v>1054</v>
      </c>
      <c r="I2196" s="364">
        <v>1.2101369</v>
      </c>
      <c r="J2196" s="364">
        <v>1</v>
      </c>
      <c r="K2196" s="363" t="s">
        <v>438</v>
      </c>
      <c r="L2196" s="292">
        <v>230.19</v>
      </c>
      <c r="M2196" s="293" t="s">
        <v>1055</v>
      </c>
      <c r="N2196" s="293" t="s">
        <v>1056</v>
      </c>
      <c r="O2196" s="294" t="s">
        <v>450</v>
      </c>
      <c r="P2196" s="295">
        <v>8.7751629999999992</v>
      </c>
      <c r="Q2196" s="295" t="s">
        <v>408</v>
      </c>
      <c r="R2196" s="296">
        <v>0</v>
      </c>
      <c r="S2196" s="365">
        <v>5.3771789901405076E-3</v>
      </c>
      <c r="T2196" s="365">
        <v>4.2401285132844524E-3</v>
      </c>
      <c r="U2196" s="365">
        <v>1.2681641542924091</v>
      </c>
      <c r="V2196" s="366"/>
      <c r="W2196" s="295"/>
      <c r="X2196" s="295"/>
      <c r="Y2196" s="295"/>
      <c r="Z2196" s="313"/>
      <c r="AA2196" s="313"/>
      <c r="AB2196" s="301"/>
      <c r="AC2196" s="295"/>
    </row>
    <row r="2197" spans="1:29" ht="15">
      <c r="A2197" s="247" t="s">
        <v>12009</v>
      </c>
      <c r="B2197" s="287" t="s">
        <v>12010</v>
      </c>
      <c r="C2197" s="287" t="s">
        <v>6850</v>
      </c>
      <c r="D2197" s="305">
        <v>4</v>
      </c>
      <c r="E2197" s="287" t="s">
        <v>40</v>
      </c>
      <c r="F2197" s="362">
        <v>43707</v>
      </c>
      <c r="G2197" s="363" t="s">
        <v>8942</v>
      </c>
      <c r="H2197" s="363" t="s">
        <v>3455</v>
      </c>
      <c r="I2197" s="364">
        <v>1.2031331000000001</v>
      </c>
      <c r="J2197" s="364">
        <v>1</v>
      </c>
      <c r="K2197" s="363" t="s">
        <v>438</v>
      </c>
      <c r="L2197" s="292">
        <v>127.32</v>
      </c>
      <c r="M2197" s="293" t="s">
        <v>3456</v>
      </c>
      <c r="N2197" s="293" t="s">
        <v>3457</v>
      </c>
      <c r="O2197" s="294" t="s">
        <v>450</v>
      </c>
      <c r="P2197" s="295">
        <v>10.925245</v>
      </c>
      <c r="Q2197" s="295" t="s">
        <v>447</v>
      </c>
      <c r="R2197" s="296">
        <v>0</v>
      </c>
      <c r="S2197" s="365">
        <v>2.0078640841150251E-4</v>
      </c>
      <c r="T2197" s="365">
        <v>9.3861681875329419E-4</v>
      </c>
      <c r="U2197" s="365">
        <v>0.21391733495484824</v>
      </c>
      <c r="V2197" s="366"/>
      <c r="W2197" s="295"/>
      <c r="X2197" s="295"/>
      <c r="Y2197" s="295"/>
      <c r="Z2197" s="313"/>
      <c r="AA2197" s="313"/>
      <c r="AB2197" s="301"/>
      <c r="AC2197" s="295"/>
    </row>
    <row r="2198" spans="1:29" ht="15">
      <c r="A2198" s="247" t="s">
        <v>176</v>
      </c>
      <c r="B2198" s="287" t="s">
        <v>12011</v>
      </c>
      <c r="C2198" s="287" t="s">
        <v>6852</v>
      </c>
      <c r="D2198" s="305">
        <v>5</v>
      </c>
      <c r="E2198" s="287" t="s">
        <v>40</v>
      </c>
      <c r="F2198" s="362">
        <v>43707</v>
      </c>
      <c r="G2198" s="363" t="s">
        <v>8942</v>
      </c>
      <c r="H2198" s="363" t="s">
        <v>2272</v>
      </c>
      <c r="I2198" s="364">
        <v>1.2123998</v>
      </c>
      <c r="J2198" s="364">
        <v>3</v>
      </c>
      <c r="K2198" s="363" t="s">
        <v>438</v>
      </c>
      <c r="L2198" s="292">
        <v>25.84</v>
      </c>
      <c r="M2198" s="293" t="s">
        <v>2273</v>
      </c>
      <c r="N2198" s="293" t="s">
        <v>2274</v>
      </c>
      <c r="O2198" s="294" t="s">
        <v>450</v>
      </c>
      <c r="P2198" s="295">
        <v>3.1948805</v>
      </c>
      <c r="Q2198" s="295" t="s">
        <v>484</v>
      </c>
      <c r="R2198" s="296">
        <v>0</v>
      </c>
      <c r="S2198" s="365">
        <v>4.6518134916597999E-5</v>
      </c>
      <c r="T2198" s="365">
        <v>4.1095475481938576E-4</v>
      </c>
      <c r="U2198" s="365">
        <v>0.11319527118512761</v>
      </c>
      <c r="V2198" s="366"/>
      <c r="W2198" s="295"/>
      <c r="X2198" s="295"/>
      <c r="Y2198" s="295"/>
      <c r="Z2198" s="313"/>
      <c r="AA2198" s="313"/>
      <c r="AB2198" s="301"/>
      <c r="AC2198" s="295"/>
    </row>
    <row r="2199" spans="1:29" ht="15">
      <c r="A2199" s="247" t="s">
        <v>12012</v>
      </c>
      <c r="B2199" s="287" t="s">
        <v>12013</v>
      </c>
      <c r="C2199" s="287" t="s">
        <v>6855</v>
      </c>
      <c r="D2199" s="305">
        <v>6</v>
      </c>
      <c r="E2199" s="287" t="s">
        <v>40</v>
      </c>
      <c r="F2199" s="362">
        <v>43707</v>
      </c>
      <c r="G2199" s="363" t="s">
        <v>8942</v>
      </c>
      <c r="H2199" s="363" t="s">
        <v>2397</v>
      </c>
      <c r="I2199" s="364">
        <v>1.2175590000000001</v>
      </c>
      <c r="J2199" s="364">
        <v>1</v>
      </c>
      <c r="K2199" s="363" t="s">
        <v>438</v>
      </c>
      <c r="L2199" s="292">
        <v>123</v>
      </c>
      <c r="M2199" s="293" t="s">
        <v>2398</v>
      </c>
      <c r="N2199" s="293" t="s">
        <v>2399</v>
      </c>
      <c r="O2199" s="294" t="s">
        <v>450</v>
      </c>
      <c r="P2199" s="295">
        <v>8.5038780000000003</v>
      </c>
      <c r="Q2199" s="295" t="s">
        <v>404</v>
      </c>
      <c r="R2199" s="296">
        <v>0</v>
      </c>
      <c r="S2199" s="365">
        <v>4.0176012530867263E-5</v>
      </c>
      <c r="T2199" s="365">
        <v>3.1084484082807487E-4</v>
      </c>
      <c r="U2199" s="365">
        <v>0.12924780229210306</v>
      </c>
      <c r="V2199" s="366"/>
      <c r="W2199" s="295"/>
      <c r="X2199" s="295"/>
      <c r="Y2199" s="295"/>
      <c r="Z2199" s="313"/>
      <c r="AA2199" s="313"/>
      <c r="AB2199" s="301"/>
      <c r="AC2199" s="295"/>
    </row>
    <row r="2200" spans="1:29" ht="15">
      <c r="A2200" s="247" t="s">
        <v>176</v>
      </c>
      <c r="B2200" s="287" t="s">
        <v>12014</v>
      </c>
      <c r="C2200" s="287" t="s">
        <v>6858</v>
      </c>
      <c r="D2200" s="305">
        <v>7</v>
      </c>
      <c r="E2200" s="287" t="s">
        <v>40</v>
      </c>
      <c r="F2200" s="362">
        <v>43707</v>
      </c>
      <c r="G2200" s="363" t="s">
        <v>8942</v>
      </c>
      <c r="H2200" s="363" t="s">
        <v>2281</v>
      </c>
      <c r="I2200" s="364">
        <v>1.344114</v>
      </c>
      <c r="J2200" s="364">
        <v>11</v>
      </c>
      <c r="K2200" s="363" t="s">
        <v>438</v>
      </c>
      <c r="L2200" s="292">
        <v>80.41</v>
      </c>
      <c r="M2200" s="293" t="s">
        <v>2282</v>
      </c>
      <c r="N2200" s="293" t="s">
        <v>2283</v>
      </c>
      <c r="O2200" s="294" t="s">
        <v>450</v>
      </c>
      <c r="P2200" s="295">
        <v>12.493002000000001</v>
      </c>
      <c r="Q2200" s="295" t="s">
        <v>404</v>
      </c>
      <c r="R2200" s="296">
        <v>0</v>
      </c>
      <c r="S2200" s="365">
        <v>6.1894079762568198E-4</v>
      </c>
      <c r="T2200" s="365">
        <v>1.1082844334345723E-3</v>
      </c>
      <c r="U2200" s="365">
        <v>0.55846746462691454</v>
      </c>
      <c r="V2200" s="366"/>
      <c r="W2200" s="295"/>
      <c r="X2200" s="295"/>
      <c r="Y2200" s="295"/>
      <c r="Z2200" s="313"/>
      <c r="AA2200" s="313"/>
      <c r="AB2200" s="301"/>
      <c r="AC2200" s="295"/>
    </row>
    <row r="2201" spans="1:29" ht="15">
      <c r="A2201" s="247" t="s">
        <v>176</v>
      </c>
      <c r="B2201" s="287" t="s">
        <v>9850</v>
      </c>
      <c r="C2201" s="287" t="s">
        <v>6860</v>
      </c>
      <c r="D2201" s="305">
        <v>8</v>
      </c>
      <c r="E2201" s="287" t="s">
        <v>40</v>
      </c>
      <c r="F2201" s="362">
        <v>43707</v>
      </c>
      <c r="G2201" s="363" t="s">
        <v>8942</v>
      </c>
      <c r="H2201" s="363" t="s">
        <v>843</v>
      </c>
      <c r="I2201" s="364">
        <v>1.3004887000000001</v>
      </c>
      <c r="J2201" s="364">
        <v>8</v>
      </c>
      <c r="K2201" s="363" t="s">
        <v>438</v>
      </c>
      <c r="L2201" s="292">
        <v>838.42</v>
      </c>
      <c r="M2201" s="293" t="s">
        <v>844</v>
      </c>
      <c r="N2201" s="293" t="s">
        <v>845</v>
      </c>
      <c r="O2201" s="294" t="s">
        <v>450</v>
      </c>
      <c r="P2201" s="295">
        <v>5.3913713000000003</v>
      </c>
      <c r="Q2201" s="295" t="s">
        <v>408</v>
      </c>
      <c r="R2201" s="296">
        <v>0</v>
      </c>
      <c r="S2201" s="365">
        <v>1.7554022372454649E-3</v>
      </c>
      <c r="T2201" s="365">
        <v>8.3166192935473339E-4</v>
      </c>
      <c r="U2201" s="365">
        <v>2.1107161158710723</v>
      </c>
      <c r="V2201" s="366"/>
      <c r="W2201" s="295"/>
      <c r="X2201" s="295"/>
      <c r="Y2201" s="295"/>
      <c r="Z2201" s="313"/>
      <c r="AA2201" s="313"/>
      <c r="AB2201" s="301"/>
      <c r="AC2201" s="295"/>
    </row>
    <row r="2202" spans="1:29" ht="15">
      <c r="A2202" s="247" t="s">
        <v>176</v>
      </c>
      <c r="B2202" s="287" t="s">
        <v>12015</v>
      </c>
      <c r="C2202" s="287" t="s">
        <v>6862</v>
      </c>
      <c r="D2202" s="305">
        <v>9</v>
      </c>
      <c r="E2202" s="287" t="s">
        <v>40</v>
      </c>
      <c r="F2202" s="362">
        <v>43707</v>
      </c>
      <c r="G2202" s="363" t="s">
        <v>8942</v>
      </c>
      <c r="H2202" s="363" t="s">
        <v>2870</v>
      </c>
      <c r="I2202" s="364">
        <v>1.2253145000000001</v>
      </c>
      <c r="J2202" s="364">
        <v>5</v>
      </c>
      <c r="K2202" s="363" t="s">
        <v>438</v>
      </c>
      <c r="L2202" s="292">
        <v>112.49</v>
      </c>
      <c r="M2202" s="293" t="s">
        <v>2871</v>
      </c>
      <c r="N2202" s="293" t="s">
        <v>2872</v>
      </c>
      <c r="O2202" s="294" t="s">
        <v>450</v>
      </c>
      <c r="P2202" s="295">
        <v>4.8076033999999996</v>
      </c>
      <c r="Q2202" s="295" t="s">
        <v>408</v>
      </c>
      <c r="R2202" s="296">
        <v>0</v>
      </c>
      <c r="S2202" s="365">
        <v>4.6476305126988783E-6</v>
      </c>
      <c r="T2202" s="365">
        <v>6.9516971405470277E-4</v>
      </c>
      <c r="U2202" s="365">
        <v>6.6856055704595284E-3</v>
      </c>
      <c r="V2202" s="366"/>
      <c r="W2202" s="295"/>
      <c r="X2202" s="295"/>
      <c r="Y2202" s="295"/>
      <c r="Z2202" s="313"/>
      <c r="AA2202" s="313"/>
      <c r="AB2202" s="301"/>
      <c r="AC2202" s="295"/>
    </row>
    <row r="2203" spans="1:29" ht="15">
      <c r="A2203" s="247" t="s">
        <v>176</v>
      </c>
      <c r="B2203" s="287" t="s">
        <v>9757</v>
      </c>
      <c r="C2203" s="287" t="s">
        <v>6864</v>
      </c>
      <c r="D2203" s="305">
        <v>10</v>
      </c>
      <c r="E2203" s="287" t="s">
        <v>40</v>
      </c>
      <c r="F2203" s="362">
        <v>43707</v>
      </c>
      <c r="G2203" s="363" t="s">
        <v>8942</v>
      </c>
      <c r="H2203" s="363" t="s">
        <v>2024</v>
      </c>
      <c r="I2203" s="364">
        <v>1.2386353999999999</v>
      </c>
      <c r="J2203" s="364">
        <v>4</v>
      </c>
      <c r="K2203" s="363" t="s">
        <v>438</v>
      </c>
      <c r="L2203" s="292">
        <v>263.8</v>
      </c>
      <c r="M2203" s="293" t="s">
        <v>2025</v>
      </c>
      <c r="N2203" s="293" t="s">
        <v>2026</v>
      </c>
      <c r="O2203" s="294" t="s">
        <v>450</v>
      </c>
      <c r="P2203" s="295">
        <v>1.2901187000000001</v>
      </c>
      <c r="Q2203" s="295" t="s">
        <v>404</v>
      </c>
      <c r="R2203" s="296">
        <v>0</v>
      </c>
      <c r="S2203" s="365">
        <v>1.0056616252233004E-3</v>
      </c>
      <c r="T2203" s="365">
        <v>9.1819684056419423E-4</v>
      </c>
      <c r="U2203" s="365">
        <v>1.0952571178586965</v>
      </c>
      <c r="V2203" s="366"/>
      <c r="W2203" s="295"/>
      <c r="X2203" s="295"/>
      <c r="Y2203" s="295"/>
      <c r="Z2203" s="313"/>
      <c r="AA2203" s="313"/>
      <c r="AB2203" s="301"/>
      <c r="AC2203" s="295"/>
    </row>
    <row r="2204" spans="1:29" ht="15">
      <c r="A2204" s="247" t="s">
        <v>176</v>
      </c>
      <c r="B2204" s="287" t="s">
        <v>12016</v>
      </c>
      <c r="C2204" s="287" t="s">
        <v>6866</v>
      </c>
      <c r="D2204" s="305">
        <v>11</v>
      </c>
      <c r="E2204" s="287" t="s">
        <v>40</v>
      </c>
      <c r="F2204" s="362">
        <v>43707</v>
      </c>
      <c r="G2204" s="363" t="s">
        <v>8942</v>
      </c>
      <c r="H2204" s="363" t="s">
        <v>1326</v>
      </c>
      <c r="I2204" s="364">
        <v>1.2015788999999999</v>
      </c>
      <c r="J2204" s="364">
        <v>5</v>
      </c>
      <c r="K2204" s="363" t="s">
        <v>438</v>
      </c>
      <c r="L2204" s="292">
        <v>75.39</v>
      </c>
      <c r="M2204" s="293" t="s">
        <v>1327</v>
      </c>
      <c r="N2204" s="293" t="s">
        <v>1328</v>
      </c>
      <c r="O2204" s="294" t="s">
        <v>450</v>
      </c>
      <c r="P2204" s="295">
        <v>-2.7602196000000001</v>
      </c>
      <c r="Q2204" s="295" t="s">
        <v>408</v>
      </c>
      <c r="R2204" s="296">
        <v>0</v>
      </c>
      <c r="S2204" s="365">
        <v>2.0730141363089691E-4</v>
      </c>
      <c r="T2204" s="365">
        <v>6.2894656476492972E-4</v>
      </c>
      <c r="U2204" s="365">
        <v>0.32960099513124186</v>
      </c>
      <c r="V2204" s="366"/>
      <c r="W2204" s="295"/>
      <c r="X2204" s="295"/>
      <c r="Y2204" s="295"/>
      <c r="Z2204" s="313"/>
      <c r="AA2204" s="313"/>
      <c r="AB2204" s="301"/>
      <c r="AC2204" s="295"/>
    </row>
    <row r="2205" spans="1:29" ht="15">
      <c r="A2205" s="247" t="s">
        <v>12017</v>
      </c>
      <c r="B2205" s="287" t="s">
        <v>12018</v>
      </c>
      <c r="C2205" s="287" t="s">
        <v>6868</v>
      </c>
      <c r="D2205" s="305">
        <v>12</v>
      </c>
      <c r="E2205" s="287" t="s">
        <v>40</v>
      </c>
      <c r="F2205" s="362">
        <v>43707</v>
      </c>
      <c r="G2205" s="363" t="s">
        <v>8942</v>
      </c>
      <c r="H2205" s="363" t="s">
        <v>2034</v>
      </c>
      <c r="I2205" s="364">
        <v>1.2232559000000001</v>
      </c>
      <c r="J2205" s="364">
        <v>1</v>
      </c>
      <c r="K2205" s="363" t="s">
        <v>438</v>
      </c>
      <c r="L2205" s="292">
        <v>294.76</v>
      </c>
      <c r="M2205" s="293" t="s">
        <v>2035</v>
      </c>
      <c r="N2205" s="293" t="s">
        <v>2036</v>
      </c>
      <c r="O2205" s="294" t="s">
        <v>450</v>
      </c>
      <c r="P2205" s="295">
        <v>6.9404599999999999</v>
      </c>
      <c r="Q2205" s="295" t="s">
        <v>399</v>
      </c>
      <c r="R2205" s="296">
        <v>0</v>
      </c>
      <c r="S2205" s="365">
        <v>5.9442609875344785E-3</v>
      </c>
      <c r="T2205" s="365">
        <v>5.1020239344709934E-3</v>
      </c>
      <c r="U2205" s="365">
        <v>1.1650790086210783</v>
      </c>
      <c r="V2205" s="366"/>
      <c r="W2205" s="295"/>
      <c r="X2205" s="295"/>
      <c r="Y2205" s="295"/>
      <c r="Z2205" s="313"/>
      <c r="AA2205" s="313"/>
      <c r="AB2205" s="301"/>
      <c r="AC2205" s="295"/>
    </row>
    <row r="2206" spans="1:29" ht="15">
      <c r="A2206" s="247" t="s">
        <v>12019</v>
      </c>
      <c r="B2206" s="287" t="s">
        <v>12020</v>
      </c>
      <c r="C2206" s="287" t="s">
        <v>6871</v>
      </c>
      <c r="D2206" s="305">
        <v>13</v>
      </c>
      <c r="E2206" s="287" t="s">
        <v>40</v>
      </c>
      <c r="F2206" s="362">
        <v>43707</v>
      </c>
      <c r="G2206" s="363" t="s">
        <v>8942</v>
      </c>
      <c r="H2206" s="363" t="s">
        <v>3612</v>
      </c>
      <c r="I2206" s="364">
        <v>1.2703567</v>
      </c>
      <c r="J2206" s="364">
        <v>1</v>
      </c>
      <c r="K2206" s="363" t="s">
        <v>438</v>
      </c>
      <c r="L2206" s="292">
        <v>156.09</v>
      </c>
      <c r="M2206" s="293" t="s">
        <v>398</v>
      </c>
      <c r="N2206" s="293" t="s">
        <v>3613</v>
      </c>
      <c r="O2206" s="294" t="s">
        <v>450</v>
      </c>
      <c r="P2206" s="295">
        <v>16.467690000000001</v>
      </c>
      <c r="Q2206" s="295" t="s">
        <v>399</v>
      </c>
      <c r="R2206" s="296">
        <v>0</v>
      </c>
      <c r="S2206" s="365">
        <v>2.2984793061425713E-3</v>
      </c>
      <c r="T2206" s="365">
        <v>1.4982478146141594E-3</v>
      </c>
      <c r="U2206" s="365">
        <v>1.5341115693430822</v>
      </c>
      <c r="V2206" s="366"/>
      <c r="W2206" s="295"/>
      <c r="X2206" s="295"/>
      <c r="Y2206" s="295"/>
      <c r="Z2206" s="313"/>
      <c r="AA2206" s="313"/>
      <c r="AB2206" s="301"/>
      <c r="AC2206" s="295"/>
    </row>
    <row r="2207" spans="1:29" ht="15">
      <c r="A2207" s="247" t="s">
        <v>176</v>
      </c>
      <c r="B2207" s="287" t="s">
        <v>9753</v>
      </c>
      <c r="C2207" s="287" t="s">
        <v>6873</v>
      </c>
      <c r="D2207" s="305">
        <v>14</v>
      </c>
      <c r="E2207" s="287" t="s">
        <v>40</v>
      </c>
      <c r="F2207" s="362">
        <v>43707</v>
      </c>
      <c r="G2207" s="363" t="s">
        <v>8942</v>
      </c>
      <c r="H2207" s="363" t="s">
        <v>1095</v>
      </c>
      <c r="I2207" s="364">
        <v>1.2352742999999999</v>
      </c>
      <c r="J2207" s="364">
        <v>2</v>
      </c>
      <c r="K2207" s="363" t="s">
        <v>438</v>
      </c>
      <c r="L2207" s="292">
        <v>221.84</v>
      </c>
      <c r="M2207" s="293" t="s">
        <v>1096</v>
      </c>
      <c r="N2207" s="293" t="s">
        <v>1097</v>
      </c>
      <c r="O2207" s="294" t="s">
        <v>450</v>
      </c>
      <c r="P2207" s="295">
        <v>4.2236330000000004</v>
      </c>
      <c r="Q2207" s="295" t="s">
        <v>408</v>
      </c>
      <c r="R2207" s="296">
        <v>0</v>
      </c>
      <c r="S2207" s="365">
        <v>2.6498506546759081E-3</v>
      </c>
      <c r="T2207" s="365">
        <v>1.8718010622353273E-3</v>
      </c>
      <c r="U2207" s="365">
        <v>1.4156689554986279</v>
      </c>
      <c r="V2207" s="366"/>
      <c r="W2207" s="295"/>
      <c r="X2207" s="295"/>
      <c r="Y2207" s="295"/>
      <c r="Z2207" s="313"/>
      <c r="AA2207" s="313"/>
      <c r="AB2207" s="301"/>
      <c r="AC2207" s="295"/>
    </row>
    <row r="2208" spans="1:29" ht="15">
      <c r="A2208" s="247" t="s">
        <v>176</v>
      </c>
      <c r="B2208" s="287" t="s">
        <v>12021</v>
      </c>
      <c r="C2208" s="287" t="s">
        <v>6876</v>
      </c>
      <c r="D2208" s="305">
        <v>15</v>
      </c>
      <c r="E2208" s="287" t="s">
        <v>40</v>
      </c>
      <c r="F2208" s="362">
        <v>43707</v>
      </c>
      <c r="G2208" s="363" t="s">
        <v>8942</v>
      </c>
      <c r="H2208" s="363" t="s">
        <v>563</v>
      </c>
      <c r="I2208" s="364">
        <v>1.2342416</v>
      </c>
      <c r="J2208" s="364">
        <v>3</v>
      </c>
      <c r="K2208" s="363" t="s">
        <v>438</v>
      </c>
      <c r="L2208" s="292">
        <v>146.38</v>
      </c>
      <c r="M2208" s="293" t="s">
        <v>564</v>
      </c>
      <c r="N2208" s="293" t="s">
        <v>565</v>
      </c>
      <c r="O2208" s="294" t="s">
        <v>450</v>
      </c>
      <c r="P2208" s="295">
        <v>5.2412150000000004</v>
      </c>
      <c r="Q2208" s="295" t="s">
        <v>399</v>
      </c>
      <c r="R2208" s="296">
        <v>0</v>
      </c>
      <c r="S2208" s="365">
        <v>1.2480873665350958E-3</v>
      </c>
      <c r="T2208" s="365">
        <v>7.2511674607475649E-4</v>
      </c>
      <c r="U2208" s="365">
        <v>1.7212226490303995</v>
      </c>
      <c r="V2208" s="366"/>
      <c r="W2208" s="295"/>
      <c r="X2208" s="295"/>
      <c r="Y2208" s="295"/>
      <c r="Z2208" s="313"/>
      <c r="AA2208" s="313"/>
      <c r="AB2208" s="301"/>
      <c r="AC2208" s="295"/>
    </row>
    <row r="2209" spans="1:29" ht="15">
      <c r="A2209" s="247" t="s">
        <v>12022</v>
      </c>
      <c r="B2209" s="287" t="s">
        <v>12023</v>
      </c>
      <c r="C2209" s="287" t="s">
        <v>6878</v>
      </c>
      <c r="D2209" s="305">
        <v>16</v>
      </c>
      <c r="E2209" s="287" t="s">
        <v>40</v>
      </c>
      <c r="F2209" s="362">
        <v>43707</v>
      </c>
      <c r="G2209" s="363" t="s">
        <v>8942</v>
      </c>
      <c r="H2209" s="363" t="s">
        <v>895</v>
      </c>
      <c r="I2209" s="364">
        <v>1.2319072</v>
      </c>
      <c r="J2209" s="364">
        <v>1</v>
      </c>
      <c r="K2209" s="363" t="s">
        <v>438</v>
      </c>
      <c r="L2209" s="292">
        <v>556.28</v>
      </c>
      <c r="M2209" s="293" t="s">
        <v>896</v>
      </c>
      <c r="N2209" s="293" t="s">
        <v>897</v>
      </c>
      <c r="O2209" s="294" t="s">
        <v>450</v>
      </c>
      <c r="P2209" s="295">
        <v>10.790682</v>
      </c>
      <c r="Q2209" s="295" t="s">
        <v>447</v>
      </c>
      <c r="R2209" s="296">
        <v>0</v>
      </c>
      <c r="S2209" s="365">
        <v>2.3820660387243405E-3</v>
      </c>
      <c r="T2209" s="365">
        <v>1.9555873818132411E-3</v>
      </c>
      <c r="U2209" s="365">
        <v>1.2180821275885223</v>
      </c>
      <c r="V2209" s="366"/>
      <c r="W2209" s="295"/>
      <c r="X2209" s="295"/>
      <c r="Y2209" s="295"/>
      <c r="Z2209" s="313"/>
      <c r="AA2209" s="313"/>
      <c r="AB2209" s="301"/>
      <c r="AC2209" s="295"/>
    </row>
    <row r="2210" spans="1:29" ht="15">
      <c r="A2210" s="247" t="s">
        <v>176</v>
      </c>
      <c r="B2210" s="287" t="s">
        <v>12024</v>
      </c>
      <c r="C2210" s="287" t="s">
        <v>6881</v>
      </c>
      <c r="D2210" s="305">
        <v>17</v>
      </c>
      <c r="E2210" s="287" t="s">
        <v>40</v>
      </c>
      <c r="F2210" s="362">
        <v>43707</v>
      </c>
      <c r="G2210" s="363" t="s">
        <v>8942</v>
      </c>
      <c r="H2210" s="363" t="s">
        <v>1367</v>
      </c>
      <c r="I2210" s="364">
        <v>1.2274411000000001</v>
      </c>
      <c r="J2210" s="364">
        <v>2</v>
      </c>
      <c r="K2210" s="363" t="s">
        <v>438</v>
      </c>
      <c r="L2210" s="292">
        <v>106.94</v>
      </c>
      <c r="M2210" s="293" t="s">
        <v>1368</v>
      </c>
      <c r="N2210" s="293" t="s">
        <v>1369</v>
      </c>
      <c r="O2210" s="294" t="s">
        <v>450</v>
      </c>
      <c r="P2210" s="295">
        <v>1.4322280999999999</v>
      </c>
      <c r="Q2210" s="295" t="s">
        <v>408</v>
      </c>
      <c r="R2210" s="296">
        <v>0</v>
      </c>
      <c r="S2210" s="365">
        <v>3.5089360948115486E-3</v>
      </c>
      <c r="T2210" s="365">
        <v>2.5255341485953884E-3</v>
      </c>
      <c r="U2210" s="365">
        <v>1.3893837455189799</v>
      </c>
      <c r="V2210" s="366"/>
      <c r="W2210" s="295"/>
      <c r="X2210" s="295"/>
      <c r="Y2210" s="295"/>
      <c r="Z2210" s="313"/>
      <c r="AA2210" s="313"/>
      <c r="AB2210" s="301"/>
      <c r="AC2210" s="295"/>
    </row>
    <row r="2211" spans="1:29" ht="15">
      <c r="A2211" s="247" t="s">
        <v>176</v>
      </c>
      <c r="B2211" s="287" t="s">
        <v>12025</v>
      </c>
      <c r="C2211" s="287" t="s">
        <v>6883</v>
      </c>
      <c r="D2211" s="305">
        <v>18</v>
      </c>
      <c r="E2211" s="287" t="s">
        <v>40</v>
      </c>
      <c r="F2211" s="362">
        <v>43707</v>
      </c>
      <c r="G2211" s="363" t="s">
        <v>8942</v>
      </c>
      <c r="H2211" s="363" t="s">
        <v>1372</v>
      </c>
      <c r="I2211" s="364">
        <v>1.2329694</v>
      </c>
      <c r="J2211" s="364">
        <v>6</v>
      </c>
      <c r="K2211" s="363" t="s">
        <v>438</v>
      </c>
      <c r="L2211" s="292">
        <v>298.39999999999998</v>
      </c>
      <c r="M2211" s="293" t="s">
        <v>1373</v>
      </c>
      <c r="N2211" s="293" t="s">
        <v>1374</v>
      </c>
      <c r="O2211" s="294" t="s">
        <v>450</v>
      </c>
      <c r="P2211" s="295">
        <v>5.0075529999999997</v>
      </c>
      <c r="Q2211" s="295" t="s">
        <v>280</v>
      </c>
      <c r="R2211" s="296">
        <v>0</v>
      </c>
      <c r="S2211" s="365">
        <v>2.0839352953627398E-3</v>
      </c>
      <c r="T2211" s="365">
        <v>1.0691209824695883E-3</v>
      </c>
      <c r="U2211" s="365">
        <v>1.9492043739979805</v>
      </c>
      <c r="V2211" s="366"/>
      <c r="W2211" s="295"/>
      <c r="X2211" s="295"/>
      <c r="Y2211" s="295"/>
      <c r="Z2211" s="313"/>
      <c r="AA2211" s="313"/>
      <c r="AB2211" s="301"/>
      <c r="AC2211" s="295"/>
    </row>
    <row r="2212" spans="1:29" ht="15">
      <c r="A2212" s="247" t="s">
        <v>176</v>
      </c>
      <c r="B2212" s="287" t="s">
        <v>12026</v>
      </c>
      <c r="C2212" s="287" t="s">
        <v>6885</v>
      </c>
      <c r="D2212" s="305">
        <v>19</v>
      </c>
      <c r="E2212" s="287" t="s">
        <v>40</v>
      </c>
      <c r="F2212" s="362">
        <v>43707</v>
      </c>
      <c r="G2212" s="363" t="s">
        <v>8942</v>
      </c>
      <c r="H2212" s="363" t="s">
        <v>3840</v>
      </c>
      <c r="I2212" s="364">
        <v>1.2176307</v>
      </c>
      <c r="J2212" s="364">
        <v>6</v>
      </c>
      <c r="K2212" s="363" t="s">
        <v>438</v>
      </c>
      <c r="L2212" s="292">
        <v>165.98</v>
      </c>
      <c r="M2212" s="293" t="s">
        <v>3841</v>
      </c>
      <c r="N2212" s="293" t="s">
        <v>3842</v>
      </c>
      <c r="O2212" s="294" t="s">
        <v>450</v>
      </c>
      <c r="P2212" s="295">
        <v>-1.1553108999999999</v>
      </c>
      <c r="Q2212" s="295" t="s">
        <v>404</v>
      </c>
      <c r="R2212" s="296">
        <v>0</v>
      </c>
      <c r="S2212" s="365">
        <v>1.9161058128345193E-3</v>
      </c>
      <c r="T2212" s="365">
        <v>1.0482256317167328E-3</v>
      </c>
      <c r="U2212" s="365">
        <v>1.8279516879361313</v>
      </c>
      <c r="V2212" s="366"/>
      <c r="W2212" s="295"/>
      <c r="X2212" s="295"/>
      <c r="Y2212" s="295"/>
      <c r="Z2212" s="313"/>
      <c r="AA2212" s="313"/>
      <c r="AB2212" s="301"/>
      <c r="AC2212" s="295"/>
    </row>
    <row r="2213" spans="1:29" ht="15">
      <c r="A2213" s="247" t="s">
        <v>176</v>
      </c>
      <c r="B2213" s="287" t="s">
        <v>12027</v>
      </c>
      <c r="C2213" s="287" t="s">
        <v>6888</v>
      </c>
      <c r="D2213" s="305">
        <v>20</v>
      </c>
      <c r="E2213" s="287" t="s">
        <v>40</v>
      </c>
      <c r="F2213" s="362">
        <v>43707</v>
      </c>
      <c r="G2213" s="363" t="s">
        <v>8942</v>
      </c>
      <c r="H2213" s="363" t="s">
        <v>1618</v>
      </c>
      <c r="I2213" s="364">
        <v>1.2856852999999999</v>
      </c>
      <c r="J2213" s="364">
        <v>2</v>
      </c>
      <c r="K2213" s="363" t="s">
        <v>438</v>
      </c>
      <c r="L2213" s="292">
        <v>158.47999999999999</v>
      </c>
      <c r="M2213" s="293" t="s">
        <v>1619</v>
      </c>
      <c r="N2213" s="293" t="s">
        <v>1620</v>
      </c>
      <c r="O2213" s="294" t="s">
        <v>450</v>
      </c>
      <c r="P2213" s="295">
        <v>4.4417977000000004</v>
      </c>
      <c r="Q2213" s="295" t="s">
        <v>399</v>
      </c>
      <c r="R2213" s="296">
        <v>0</v>
      </c>
      <c r="S2213" s="365">
        <v>2.3558906364545452E-4</v>
      </c>
      <c r="T2213" s="365">
        <v>9.2608185222266032E-4</v>
      </c>
      <c r="U2213" s="365">
        <v>0.25439334879527603</v>
      </c>
      <c r="V2213" s="366"/>
      <c r="W2213" s="295"/>
      <c r="X2213" s="295"/>
      <c r="Y2213" s="295"/>
      <c r="Z2213" s="313"/>
      <c r="AA2213" s="313"/>
      <c r="AB2213" s="301"/>
      <c r="AC2213" s="295"/>
    </row>
    <row r="2214" spans="1:29" ht="15">
      <c r="A2214" s="247" t="s">
        <v>176</v>
      </c>
      <c r="B2214" s="287" t="s">
        <v>12028</v>
      </c>
      <c r="C2214" s="287" t="s">
        <v>6891</v>
      </c>
      <c r="D2214" s="305">
        <v>21</v>
      </c>
      <c r="E2214" s="287" t="s">
        <v>40</v>
      </c>
      <c r="F2214" s="362">
        <v>43707</v>
      </c>
      <c r="G2214" s="363" t="s">
        <v>8942</v>
      </c>
      <c r="H2214" s="363" t="s">
        <v>1136</v>
      </c>
      <c r="I2214" s="364">
        <v>1.2431662999999999</v>
      </c>
      <c r="J2214" s="364">
        <v>4</v>
      </c>
      <c r="K2214" s="363" t="s">
        <v>438</v>
      </c>
      <c r="L2214" s="292">
        <v>289.74</v>
      </c>
      <c r="M2214" s="293" t="s">
        <v>1137</v>
      </c>
      <c r="N2214" s="293" t="s">
        <v>1138</v>
      </c>
      <c r="O2214" s="294" t="s">
        <v>450</v>
      </c>
      <c r="P2214" s="295">
        <v>2.7264713999999999</v>
      </c>
      <c r="Q2214" s="295" t="s">
        <v>408</v>
      </c>
      <c r="R2214" s="296">
        <v>0</v>
      </c>
      <c r="S2214" s="365">
        <v>2.7473346782033058E-4</v>
      </c>
      <c r="T2214" s="365">
        <v>9.8476225132576979E-4</v>
      </c>
      <c r="U2214" s="365">
        <v>0.27898456449814285</v>
      </c>
      <c r="V2214" s="366"/>
      <c r="W2214" s="295"/>
      <c r="X2214" s="295"/>
      <c r="Y2214" s="295"/>
      <c r="Z2214" s="313"/>
      <c r="AA2214" s="313"/>
      <c r="AB2214" s="301"/>
      <c r="AC2214" s="295"/>
    </row>
    <row r="2215" spans="1:29" ht="15">
      <c r="A2215" s="247" t="s">
        <v>12029</v>
      </c>
      <c r="B2215" s="287" t="s">
        <v>12030</v>
      </c>
      <c r="C2215" s="287" t="s">
        <v>6893</v>
      </c>
      <c r="D2215" s="305">
        <v>22</v>
      </c>
      <c r="E2215" s="287" t="s">
        <v>40</v>
      </c>
      <c r="F2215" s="362">
        <v>43707</v>
      </c>
      <c r="G2215" s="363" t="s">
        <v>8942</v>
      </c>
      <c r="H2215" s="363" t="s">
        <v>7620</v>
      </c>
      <c r="I2215" s="364">
        <v>1.2015115000000001</v>
      </c>
      <c r="J2215" s="364">
        <v>1</v>
      </c>
      <c r="K2215" s="363" t="s">
        <v>438</v>
      </c>
      <c r="L2215" s="292">
        <v>88.86</v>
      </c>
      <c r="M2215" s="293" t="s">
        <v>7621</v>
      </c>
      <c r="N2215" s="293" t="s">
        <v>7622</v>
      </c>
      <c r="O2215" s="294" t="s">
        <v>450</v>
      </c>
      <c r="P2215" s="295">
        <v>7.6960325000000003</v>
      </c>
      <c r="Q2215" s="295" t="s">
        <v>447</v>
      </c>
      <c r="R2215" s="296">
        <v>0</v>
      </c>
      <c r="S2215" s="365">
        <v>1.7167196039608856E-4</v>
      </c>
      <c r="T2215" s="365">
        <v>4.1300972080860908E-4</v>
      </c>
      <c r="U2215" s="365">
        <v>0.41566082284935435</v>
      </c>
      <c r="V2215" s="366"/>
      <c r="W2215" s="295"/>
      <c r="X2215" s="295"/>
      <c r="Y2215" s="295"/>
      <c r="Z2215" s="313"/>
      <c r="AA2215" s="313"/>
      <c r="AB2215" s="301"/>
      <c r="AC2215" s="295"/>
    </row>
    <row r="2216" spans="1:29" ht="15">
      <c r="A2216" s="247" t="s">
        <v>176</v>
      </c>
      <c r="B2216" s="287" t="s">
        <v>9851</v>
      </c>
      <c r="C2216" s="287" t="s">
        <v>6895</v>
      </c>
      <c r="D2216" s="305">
        <v>23</v>
      </c>
      <c r="E2216" s="287" t="s">
        <v>40</v>
      </c>
      <c r="F2216" s="362">
        <v>43707</v>
      </c>
      <c r="G2216" s="363" t="s">
        <v>8942</v>
      </c>
      <c r="H2216" s="363" t="s">
        <v>4734</v>
      </c>
      <c r="I2216" s="364">
        <v>1.3050908000000001</v>
      </c>
      <c r="J2216" s="364">
        <v>2</v>
      </c>
      <c r="K2216" s="363" t="s">
        <v>438</v>
      </c>
      <c r="L2216" s="292">
        <v>147.9</v>
      </c>
      <c r="M2216" s="293" t="s">
        <v>4735</v>
      </c>
      <c r="N2216" s="293" t="s">
        <v>4736</v>
      </c>
      <c r="O2216" s="294" t="s">
        <v>450</v>
      </c>
      <c r="P2216" s="295">
        <v>8.4947110000000006</v>
      </c>
      <c r="Q2216" s="295" t="s">
        <v>408</v>
      </c>
      <c r="R2216" s="296">
        <v>0</v>
      </c>
      <c r="S2216" s="365">
        <v>8.6512584612911567E-4</v>
      </c>
      <c r="T2216" s="365">
        <v>9.5222865571135246E-4</v>
      </c>
      <c r="U2216" s="365">
        <v>0.90852742242128015</v>
      </c>
      <c r="V2216" s="366"/>
      <c r="W2216" s="295"/>
      <c r="X2216" s="295"/>
      <c r="Y2216" s="295"/>
      <c r="Z2216" s="313"/>
      <c r="AA2216" s="313"/>
      <c r="AB2216" s="301"/>
      <c r="AC2216" s="295"/>
    </row>
    <row r="2217" spans="1:29" ht="15">
      <c r="A2217" s="247" t="s">
        <v>12031</v>
      </c>
      <c r="B2217" s="287" t="s">
        <v>12032</v>
      </c>
      <c r="C2217" s="287" t="s">
        <v>6897</v>
      </c>
      <c r="D2217" s="305">
        <v>24</v>
      </c>
      <c r="E2217" s="287" t="s">
        <v>40</v>
      </c>
      <c r="F2217" s="362">
        <v>43707</v>
      </c>
      <c r="G2217" s="363" t="s">
        <v>8942</v>
      </c>
      <c r="H2217" s="363" t="s">
        <v>1404</v>
      </c>
      <c r="I2217" s="364">
        <v>1.2156788000000001</v>
      </c>
      <c r="J2217" s="364">
        <v>1</v>
      </c>
      <c r="K2217" s="363" t="s">
        <v>438</v>
      </c>
      <c r="L2217" s="292">
        <v>96.86</v>
      </c>
      <c r="M2217" s="293" t="s">
        <v>1405</v>
      </c>
      <c r="N2217" s="293" t="s">
        <v>1406</v>
      </c>
      <c r="O2217" s="294" t="s">
        <v>450</v>
      </c>
      <c r="P2217" s="295">
        <v>8.1992860000000007</v>
      </c>
      <c r="Q2217" s="295" t="s">
        <v>280</v>
      </c>
      <c r="R2217" s="296">
        <v>0</v>
      </c>
      <c r="S2217" s="365">
        <v>4.3912116853330477E-4</v>
      </c>
      <c r="T2217" s="365">
        <v>7.4234722330928271E-4</v>
      </c>
      <c r="U2217" s="365">
        <v>0.59153069445826501</v>
      </c>
      <c r="V2217" s="366"/>
      <c r="W2217" s="295"/>
      <c r="X2217" s="295"/>
      <c r="Y2217" s="295"/>
      <c r="Z2217" s="313"/>
      <c r="AA2217" s="313"/>
      <c r="AB2217" s="301"/>
      <c r="AC2217" s="295"/>
    </row>
    <row r="2218" spans="1:29" ht="15">
      <c r="A2218" s="247" t="s">
        <v>176</v>
      </c>
      <c r="B2218" s="287" t="s">
        <v>12033</v>
      </c>
      <c r="C2218" s="287" t="s">
        <v>6900</v>
      </c>
      <c r="D2218" s="305">
        <v>25</v>
      </c>
      <c r="E2218" s="287" t="s">
        <v>40</v>
      </c>
      <c r="F2218" s="362">
        <v>43707</v>
      </c>
      <c r="G2218" s="363" t="s">
        <v>8942</v>
      </c>
      <c r="H2218" s="363" t="s">
        <v>10928</v>
      </c>
      <c r="I2218" s="364">
        <v>1.2373114999999999</v>
      </c>
      <c r="J2218" s="364">
        <v>2</v>
      </c>
      <c r="K2218" s="363" t="s">
        <v>438</v>
      </c>
      <c r="L2218" s="292">
        <v>211.41</v>
      </c>
      <c r="M2218" s="293" t="s">
        <v>8549</v>
      </c>
      <c r="N2218" s="293" t="s">
        <v>8550</v>
      </c>
      <c r="O2218" s="294" t="s">
        <v>450</v>
      </c>
      <c r="P2218" s="295">
        <v>1.8352628</v>
      </c>
      <c r="Q2218" s="295" t="s">
        <v>408</v>
      </c>
      <c r="R2218" s="296">
        <v>0</v>
      </c>
      <c r="S2218" s="365">
        <v>1.2846624246899527E-3</v>
      </c>
      <c r="T2218" s="365">
        <v>1.9581730986449335E-3</v>
      </c>
      <c r="U2218" s="365">
        <v>0.65605151331051692</v>
      </c>
      <c r="V2218" s="366"/>
      <c r="W2218" s="295"/>
      <c r="X2218" s="295"/>
      <c r="Y2218" s="295"/>
      <c r="Z2218" s="313"/>
      <c r="AA2218" s="313"/>
      <c r="AB2218" s="301"/>
      <c r="AC2218" s="295"/>
    </row>
    <row r="2219" spans="1:29" ht="15">
      <c r="A2219" s="247" t="s">
        <v>176</v>
      </c>
      <c r="B2219" s="287" t="s">
        <v>12034</v>
      </c>
      <c r="C2219" s="287" t="s">
        <v>6902</v>
      </c>
      <c r="D2219" s="305">
        <v>26</v>
      </c>
      <c r="E2219" s="287" t="s">
        <v>40</v>
      </c>
      <c r="F2219" s="362">
        <v>43707</v>
      </c>
      <c r="G2219" s="363" t="s">
        <v>8942</v>
      </c>
      <c r="H2219" s="363" t="s">
        <v>1627</v>
      </c>
      <c r="I2219" s="364">
        <v>1.2217963000000001</v>
      </c>
      <c r="J2219" s="364">
        <v>3</v>
      </c>
      <c r="K2219" s="363" t="s">
        <v>438</v>
      </c>
      <c r="L2219" s="292">
        <v>197.99</v>
      </c>
      <c r="M2219" s="293" t="s">
        <v>1628</v>
      </c>
      <c r="N2219" s="293" t="s">
        <v>1629</v>
      </c>
      <c r="O2219" s="294" t="s">
        <v>450</v>
      </c>
      <c r="P2219" s="295">
        <v>7.4922680000000001</v>
      </c>
      <c r="Q2219" s="295" t="s">
        <v>399</v>
      </c>
      <c r="R2219" s="296">
        <v>0</v>
      </c>
      <c r="S2219" s="365">
        <v>3.8800466667637539E-3</v>
      </c>
      <c r="T2219" s="365">
        <v>1.8302552021560677E-3</v>
      </c>
      <c r="U2219" s="365">
        <v>2.1199484433607956</v>
      </c>
      <c r="V2219" s="366"/>
      <c r="W2219" s="295"/>
      <c r="X2219" s="295"/>
      <c r="Y2219" s="295"/>
      <c r="Z2219" s="313"/>
      <c r="AA2219" s="313"/>
      <c r="AB2219" s="301"/>
      <c r="AC2219" s="295"/>
    </row>
    <row r="2220" spans="1:29" ht="15">
      <c r="A2220" s="247" t="s">
        <v>12035</v>
      </c>
      <c r="B2220" s="287" t="s">
        <v>12036</v>
      </c>
      <c r="C2220" s="287" t="s">
        <v>6904</v>
      </c>
      <c r="D2220" s="305">
        <v>27</v>
      </c>
      <c r="E2220" s="287" t="s">
        <v>40</v>
      </c>
      <c r="F2220" s="362">
        <v>43707</v>
      </c>
      <c r="G2220" s="363" t="s">
        <v>8942</v>
      </c>
      <c r="H2220" s="363" t="s">
        <v>2920</v>
      </c>
      <c r="I2220" s="364">
        <v>1.265469</v>
      </c>
      <c r="J2220" s="364">
        <v>1</v>
      </c>
      <c r="K2220" s="363" t="s">
        <v>438</v>
      </c>
      <c r="L2220" s="292">
        <v>87.36</v>
      </c>
      <c r="M2220" s="293" t="s">
        <v>2921</v>
      </c>
      <c r="N2220" s="293" t="s">
        <v>2922</v>
      </c>
      <c r="O2220" s="294" t="s">
        <v>450</v>
      </c>
      <c r="P2220" s="295">
        <v>6.4068199999999997</v>
      </c>
      <c r="Q2220" s="295" t="s">
        <v>484</v>
      </c>
      <c r="R2220" s="296">
        <v>0</v>
      </c>
      <c r="S2220" s="365" t="s">
        <v>280</v>
      </c>
      <c r="T2220" s="365" t="s">
        <v>280</v>
      </c>
      <c r="U2220" s="365" t="s">
        <v>280</v>
      </c>
      <c r="V2220" s="366"/>
      <c r="W2220" s="295"/>
      <c r="X2220" s="295"/>
      <c r="Y2220" s="295"/>
      <c r="Z2220" s="313"/>
      <c r="AA2220" s="313"/>
      <c r="AB2220" s="301"/>
      <c r="AC2220" s="295"/>
    </row>
    <row r="2221" spans="1:29" ht="15">
      <c r="A2221" s="247" t="s">
        <v>176</v>
      </c>
      <c r="B2221" s="287" t="s">
        <v>12037</v>
      </c>
      <c r="C2221" s="287" t="s">
        <v>6907</v>
      </c>
      <c r="D2221" s="305">
        <v>28</v>
      </c>
      <c r="E2221" s="287" t="s">
        <v>40</v>
      </c>
      <c r="F2221" s="362">
        <v>43707</v>
      </c>
      <c r="G2221" s="363" t="s">
        <v>8942</v>
      </c>
      <c r="H2221" s="363" t="s">
        <v>1155</v>
      </c>
      <c r="I2221" s="364">
        <v>1.4518878</v>
      </c>
      <c r="J2221" s="364">
        <v>2</v>
      </c>
      <c r="K2221" s="363" t="s">
        <v>438</v>
      </c>
      <c r="L2221" s="292">
        <v>397.62</v>
      </c>
      <c r="M2221" s="293" t="s">
        <v>1156</v>
      </c>
      <c r="N2221" s="293" t="s">
        <v>1157</v>
      </c>
      <c r="O2221" s="294" t="s">
        <v>450</v>
      </c>
      <c r="P2221" s="295">
        <v>17.974126999999999</v>
      </c>
      <c r="Q2221" s="295" t="s">
        <v>404</v>
      </c>
      <c r="R2221" s="296">
        <v>0</v>
      </c>
      <c r="S2221" s="365">
        <v>3.9696753080117647E-4</v>
      </c>
      <c r="T2221" s="365">
        <v>6.2024552791998134E-4</v>
      </c>
      <c r="U2221" s="365">
        <v>0.64001675615852205</v>
      </c>
      <c r="V2221" s="366"/>
      <c r="W2221" s="295"/>
      <c r="X2221" s="295"/>
      <c r="Y2221" s="295"/>
      <c r="Z2221" s="313"/>
      <c r="AA2221" s="313"/>
      <c r="AB2221" s="301"/>
      <c r="AC2221" s="295"/>
    </row>
    <row r="2222" spans="1:29" ht="15">
      <c r="A2222" s="247" t="s">
        <v>176</v>
      </c>
      <c r="B2222" s="287" t="s">
        <v>12038</v>
      </c>
      <c r="C2222" s="287" t="s">
        <v>6909</v>
      </c>
      <c r="D2222" s="305">
        <v>29</v>
      </c>
      <c r="E2222" s="287" t="s">
        <v>40</v>
      </c>
      <c r="F2222" s="362">
        <v>43707</v>
      </c>
      <c r="G2222" s="363" t="s">
        <v>8942</v>
      </c>
      <c r="H2222" s="363" t="s">
        <v>2076</v>
      </c>
      <c r="I2222" s="364">
        <v>1.226966</v>
      </c>
      <c r="J2222" s="364">
        <v>3</v>
      </c>
      <c r="K2222" s="363" t="s">
        <v>438</v>
      </c>
      <c r="L2222" s="292">
        <v>253.77</v>
      </c>
      <c r="M2222" s="293" t="s">
        <v>2077</v>
      </c>
      <c r="N2222" s="293" t="s">
        <v>2078</v>
      </c>
      <c r="O2222" s="294" t="s">
        <v>450</v>
      </c>
      <c r="P2222" s="295">
        <v>2.4298668000000001</v>
      </c>
      <c r="Q2222" s="295" t="s">
        <v>404</v>
      </c>
      <c r="R2222" s="296">
        <v>0</v>
      </c>
      <c r="S2222" s="365">
        <v>8.0472707409066788E-5</v>
      </c>
      <c r="T2222" s="365">
        <v>6.6747447800685213E-4</v>
      </c>
      <c r="U2222" s="365">
        <v>0.12056297290851722</v>
      </c>
      <c r="V2222" s="366"/>
      <c r="W2222" s="295"/>
      <c r="X2222" s="295"/>
      <c r="Y2222" s="295"/>
      <c r="Z2222" s="313"/>
      <c r="AA2222" s="313"/>
      <c r="AB2222" s="301"/>
      <c r="AC2222" s="295"/>
    </row>
    <row r="2223" spans="1:29" ht="15">
      <c r="A2223" s="247" t="s">
        <v>176</v>
      </c>
      <c r="B2223" s="287" t="s">
        <v>12039</v>
      </c>
      <c r="C2223" s="287" t="s">
        <v>6911</v>
      </c>
      <c r="D2223" s="305">
        <v>30</v>
      </c>
      <c r="E2223" s="287" t="s">
        <v>40</v>
      </c>
      <c r="F2223" s="362">
        <v>43707</v>
      </c>
      <c r="G2223" s="363" t="s">
        <v>8942</v>
      </c>
      <c r="H2223" s="363" t="s">
        <v>1652</v>
      </c>
      <c r="I2223" s="364">
        <v>1.1929436</v>
      </c>
      <c r="J2223" s="364">
        <v>5</v>
      </c>
      <c r="K2223" s="363" t="s">
        <v>438</v>
      </c>
      <c r="L2223" s="292">
        <v>281.37</v>
      </c>
      <c r="M2223" s="293" t="s">
        <v>1653</v>
      </c>
      <c r="N2223" s="293" t="s">
        <v>1654</v>
      </c>
      <c r="O2223" s="294" t="s">
        <v>450</v>
      </c>
      <c r="P2223" s="295">
        <v>3.3422708999999999</v>
      </c>
      <c r="Q2223" s="295" t="s">
        <v>404</v>
      </c>
      <c r="R2223" s="296">
        <v>0</v>
      </c>
      <c r="S2223" s="365">
        <v>1.7493934372066994E-2</v>
      </c>
      <c r="T2223" s="365">
        <v>1.0346107464130574E-2</v>
      </c>
      <c r="U2223" s="365">
        <v>1.6908711254660336</v>
      </c>
      <c r="V2223" s="366"/>
      <c r="W2223" s="295"/>
      <c r="X2223" s="295"/>
      <c r="Y2223" s="295"/>
      <c r="Z2223" s="313"/>
      <c r="AA2223" s="313"/>
      <c r="AB2223" s="301"/>
      <c r="AC2223" s="295"/>
    </row>
    <row r="2224" spans="1:29" ht="15">
      <c r="A2224" s="247" t="s">
        <v>176</v>
      </c>
      <c r="B2224" s="287" t="s">
        <v>12040</v>
      </c>
      <c r="C2224" s="287" t="s">
        <v>6913</v>
      </c>
      <c r="D2224" s="305">
        <v>31</v>
      </c>
      <c r="E2224" s="287" t="s">
        <v>40</v>
      </c>
      <c r="F2224" s="362">
        <v>43707</v>
      </c>
      <c r="G2224" s="363" t="s">
        <v>8942</v>
      </c>
      <c r="H2224" s="363" t="s">
        <v>1806</v>
      </c>
      <c r="I2224" s="364">
        <v>1.204294</v>
      </c>
      <c r="J2224" s="364">
        <v>2</v>
      </c>
      <c r="K2224" s="363" t="s">
        <v>438</v>
      </c>
      <c r="L2224" s="292">
        <v>215.58</v>
      </c>
      <c r="M2224" s="293" t="s">
        <v>1807</v>
      </c>
      <c r="N2224" s="293" t="s">
        <v>1808</v>
      </c>
      <c r="O2224" s="294" t="s">
        <v>450</v>
      </c>
      <c r="P2224" s="295">
        <v>0.57852269999999995</v>
      </c>
      <c r="Q2224" s="295" t="s">
        <v>404</v>
      </c>
      <c r="R2224" s="296">
        <v>0</v>
      </c>
      <c r="S2224" s="365">
        <v>1.4183967069257984E-3</v>
      </c>
      <c r="T2224" s="365">
        <v>1.469383114640761E-3</v>
      </c>
      <c r="U2224" s="365">
        <v>0.9653008073885293</v>
      </c>
      <c r="V2224" s="366"/>
      <c r="W2224" s="295"/>
      <c r="X2224" s="295"/>
      <c r="Y2224" s="295"/>
      <c r="Z2224" s="313"/>
      <c r="AA2224" s="313"/>
      <c r="AB2224" s="301"/>
      <c r="AC2224" s="295"/>
    </row>
    <row r="2225" spans="1:29" ht="15">
      <c r="A2225" s="247" t="s">
        <v>176</v>
      </c>
      <c r="B2225" s="287" t="s">
        <v>12041</v>
      </c>
      <c r="C2225" s="287" t="s">
        <v>6915</v>
      </c>
      <c r="D2225" s="305">
        <v>32</v>
      </c>
      <c r="E2225" s="287" t="s">
        <v>40</v>
      </c>
      <c r="F2225" s="362">
        <v>43707</v>
      </c>
      <c r="G2225" s="363" t="s">
        <v>8942</v>
      </c>
      <c r="H2225" s="363" t="s">
        <v>4992</v>
      </c>
      <c r="I2225" s="364">
        <v>1.2486149</v>
      </c>
      <c r="J2225" s="364">
        <v>4</v>
      </c>
      <c r="K2225" s="363" t="s">
        <v>438</v>
      </c>
      <c r="L2225" s="292">
        <v>180.91</v>
      </c>
      <c r="M2225" s="293" t="s">
        <v>4993</v>
      </c>
      <c r="N2225" s="293" t="s">
        <v>4994</v>
      </c>
      <c r="O2225" s="294" t="s">
        <v>450</v>
      </c>
      <c r="P2225" s="295">
        <v>9.0081930000000003</v>
      </c>
      <c r="Q2225" s="295" t="s">
        <v>447</v>
      </c>
      <c r="R2225" s="296">
        <v>0</v>
      </c>
      <c r="S2225" s="365">
        <v>9.316375698395741E-4</v>
      </c>
      <c r="T2225" s="365">
        <v>1.2228117943895648E-3</v>
      </c>
      <c r="U2225" s="365">
        <v>0.76188140653701597</v>
      </c>
      <c r="V2225" s="366"/>
      <c r="W2225" s="295"/>
      <c r="X2225" s="295"/>
      <c r="Y2225" s="295"/>
      <c r="Z2225" s="313"/>
      <c r="AA2225" s="313"/>
      <c r="AB2225" s="301"/>
      <c r="AC2225" s="295"/>
    </row>
    <row r="2226" spans="1:29" ht="15">
      <c r="A2226" s="247" t="s">
        <v>176</v>
      </c>
      <c r="B2226" s="287" t="s">
        <v>12042</v>
      </c>
      <c r="C2226" s="287" t="s">
        <v>6917</v>
      </c>
      <c r="D2226" s="305">
        <v>33</v>
      </c>
      <c r="E2226" s="287" t="s">
        <v>40</v>
      </c>
      <c r="F2226" s="362">
        <v>43707</v>
      </c>
      <c r="G2226" s="363" t="s">
        <v>8942</v>
      </c>
      <c r="H2226" s="363" t="s">
        <v>2087</v>
      </c>
      <c r="I2226" s="364">
        <v>1.2476585</v>
      </c>
      <c r="J2226" s="364">
        <v>2</v>
      </c>
      <c r="K2226" s="363" t="s">
        <v>438</v>
      </c>
      <c r="L2226" s="292">
        <v>367.87</v>
      </c>
      <c r="M2226" s="293" t="s">
        <v>2088</v>
      </c>
      <c r="N2226" s="293" t="s">
        <v>2089</v>
      </c>
      <c r="O2226" s="294" t="s">
        <v>450</v>
      </c>
      <c r="P2226" s="295">
        <v>6.4530969999999996</v>
      </c>
      <c r="Q2226" s="295" t="s">
        <v>395</v>
      </c>
      <c r="R2226" s="296">
        <v>0</v>
      </c>
      <c r="S2226" s="365">
        <v>6.8059520465359189E-3</v>
      </c>
      <c r="T2226" s="365">
        <v>2.5988289516595603E-3</v>
      </c>
      <c r="U2226" s="365">
        <v>2.6188534040263689</v>
      </c>
      <c r="V2226" s="366"/>
      <c r="W2226" s="295"/>
      <c r="X2226" s="295"/>
      <c r="Y2226" s="295"/>
      <c r="Z2226" s="313"/>
      <c r="AA2226" s="313"/>
      <c r="AB2226" s="301"/>
      <c r="AC2226" s="295"/>
    </row>
    <row r="2227" spans="1:29" ht="15">
      <c r="A2227" s="247" t="s">
        <v>12043</v>
      </c>
      <c r="B2227" s="287" t="s">
        <v>12044</v>
      </c>
      <c r="C2227" s="287" t="s">
        <v>6919</v>
      </c>
      <c r="D2227" s="305">
        <v>34</v>
      </c>
      <c r="E2227" s="287" t="s">
        <v>40</v>
      </c>
      <c r="F2227" s="362">
        <v>43707</v>
      </c>
      <c r="G2227" s="363" t="s">
        <v>8942</v>
      </c>
      <c r="H2227" s="363" t="s">
        <v>1676</v>
      </c>
      <c r="I2227" s="364">
        <v>1.1989789</v>
      </c>
      <c r="J2227" s="364">
        <v>1</v>
      </c>
      <c r="K2227" s="363" t="s">
        <v>438</v>
      </c>
      <c r="L2227" s="292">
        <v>77.77</v>
      </c>
      <c r="M2227" s="293" t="s">
        <v>1677</v>
      </c>
      <c r="N2227" s="293" t="s">
        <v>1678</v>
      </c>
      <c r="O2227" s="294" t="s">
        <v>450</v>
      </c>
      <c r="P2227" s="295">
        <v>6.3012480000000002</v>
      </c>
      <c r="Q2227" s="295" t="s">
        <v>447</v>
      </c>
      <c r="R2227" s="296">
        <v>0</v>
      </c>
      <c r="S2227" s="365">
        <v>5.6386010096465934E-3</v>
      </c>
      <c r="T2227" s="365">
        <v>3.784105746715752E-3</v>
      </c>
      <c r="U2227" s="365">
        <v>1.490074904629811</v>
      </c>
      <c r="V2227" s="366"/>
      <c r="W2227" s="295"/>
      <c r="X2227" s="295"/>
      <c r="Y2227" s="295"/>
      <c r="Z2227" s="313"/>
      <c r="AA2227" s="313"/>
      <c r="AB2227" s="301"/>
      <c r="AC2227" s="295"/>
    </row>
    <row r="2228" spans="1:29" ht="15">
      <c r="A2228" s="247" t="s">
        <v>176</v>
      </c>
      <c r="B2228" s="287" t="s">
        <v>12045</v>
      </c>
      <c r="C2228" s="287" t="s">
        <v>6921</v>
      </c>
      <c r="D2228" s="305">
        <v>35</v>
      </c>
      <c r="E2228" s="287" t="s">
        <v>40</v>
      </c>
      <c r="F2228" s="362">
        <v>43707</v>
      </c>
      <c r="G2228" s="363" t="s">
        <v>8942</v>
      </c>
      <c r="H2228" s="363" t="s">
        <v>1823</v>
      </c>
      <c r="I2228" s="364">
        <v>1.2417724999999999</v>
      </c>
      <c r="J2228" s="364">
        <v>2</v>
      </c>
      <c r="K2228" s="363" t="s">
        <v>438</v>
      </c>
      <c r="L2228" s="292">
        <v>139.30000000000001</v>
      </c>
      <c r="M2228" s="293" t="s">
        <v>1824</v>
      </c>
      <c r="N2228" s="293" t="s">
        <v>1825</v>
      </c>
      <c r="O2228" s="294" t="s">
        <v>450</v>
      </c>
      <c r="P2228" s="295">
        <v>8.2362175000000004</v>
      </c>
      <c r="Q2228" s="295" t="s">
        <v>408</v>
      </c>
      <c r="R2228" s="296">
        <v>0</v>
      </c>
      <c r="S2228" s="365">
        <v>3.5956017169620102E-4</v>
      </c>
      <c r="T2228" s="365">
        <v>8.024636895650483E-4</v>
      </c>
      <c r="U2228" s="365">
        <v>0.44807033186895967</v>
      </c>
      <c r="V2228" s="366"/>
      <c r="W2228" s="295"/>
      <c r="X2228" s="295"/>
      <c r="Y2228" s="295"/>
      <c r="Z2228" s="313"/>
      <c r="AA2228" s="313"/>
      <c r="AB2228" s="301"/>
      <c r="AC2228" s="295"/>
    </row>
    <row r="2229" spans="1:29" ht="15">
      <c r="A2229" s="247" t="s">
        <v>176</v>
      </c>
      <c r="B2229" s="287" t="s">
        <v>12046</v>
      </c>
      <c r="C2229" s="287" t="s">
        <v>6923</v>
      </c>
      <c r="D2229" s="305">
        <v>36</v>
      </c>
      <c r="E2229" s="287" t="s">
        <v>40</v>
      </c>
      <c r="F2229" s="362">
        <v>43707</v>
      </c>
      <c r="G2229" s="363" t="s">
        <v>8942</v>
      </c>
      <c r="H2229" s="363" t="s">
        <v>1830</v>
      </c>
      <c r="I2229" s="364">
        <v>1.2386632</v>
      </c>
      <c r="J2229" s="364">
        <v>2</v>
      </c>
      <c r="K2229" s="363" t="s">
        <v>438</v>
      </c>
      <c r="L2229" s="292">
        <v>260.19</v>
      </c>
      <c r="M2229" s="293" t="s">
        <v>1831</v>
      </c>
      <c r="N2229" s="293" t="s">
        <v>1832</v>
      </c>
      <c r="O2229" s="294" t="s">
        <v>450</v>
      </c>
      <c r="P2229" s="295">
        <v>6.2216760000000004</v>
      </c>
      <c r="Q2229" s="295" t="s">
        <v>280</v>
      </c>
      <c r="R2229" s="296">
        <v>0</v>
      </c>
      <c r="S2229" s="365">
        <v>3.2097070997980418E-3</v>
      </c>
      <c r="T2229" s="365">
        <v>2.677999567915367E-3</v>
      </c>
      <c r="U2229" s="365">
        <v>1.1985465338579466</v>
      </c>
      <c r="V2229" s="366"/>
      <c r="W2229" s="295"/>
      <c r="X2229" s="295"/>
      <c r="Y2229" s="295"/>
      <c r="Z2229" s="313"/>
      <c r="AA2229" s="313"/>
      <c r="AB2229" s="301"/>
      <c r="AC2229" s="295"/>
    </row>
    <row r="2230" spans="1:29" ht="15">
      <c r="A2230" s="247" t="s">
        <v>176</v>
      </c>
      <c r="B2230" s="287" t="s">
        <v>12047</v>
      </c>
      <c r="C2230" s="287" t="s">
        <v>6925</v>
      </c>
      <c r="D2230" s="305">
        <v>37</v>
      </c>
      <c r="E2230" s="287" t="s">
        <v>40</v>
      </c>
      <c r="F2230" s="362">
        <v>43707</v>
      </c>
      <c r="G2230" s="363" t="s">
        <v>8942</v>
      </c>
      <c r="H2230" s="363" t="s">
        <v>986</v>
      </c>
      <c r="I2230" s="364">
        <v>1.2951288000000001</v>
      </c>
      <c r="J2230" s="364">
        <v>6</v>
      </c>
      <c r="K2230" s="363" t="s">
        <v>438</v>
      </c>
      <c r="L2230" s="292">
        <v>262.43</v>
      </c>
      <c r="M2230" s="293" t="s">
        <v>987</v>
      </c>
      <c r="N2230" s="293" t="s">
        <v>988</v>
      </c>
      <c r="O2230" s="294" t="s">
        <v>450</v>
      </c>
      <c r="P2230" s="295">
        <v>6.9353223000000002</v>
      </c>
      <c r="Q2230" s="295" t="s">
        <v>484</v>
      </c>
      <c r="R2230" s="296">
        <v>0</v>
      </c>
      <c r="S2230" s="365">
        <v>6.9302388881267924E-4</v>
      </c>
      <c r="T2230" s="365">
        <v>1.2504931858677371E-3</v>
      </c>
      <c r="U2230" s="365">
        <v>0.55420045198549317</v>
      </c>
      <c r="V2230" s="366"/>
      <c r="W2230" s="295"/>
      <c r="X2230" s="295"/>
      <c r="Y2230" s="295"/>
      <c r="Z2230" s="313"/>
      <c r="AA2230" s="313"/>
      <c r="AB2230" s="301"/>
      <c r="AC2230" s="295"/>
    </row>
    <row r="2231" spans="1:29" ht="15">
      <c r="A2231" s="247" t="s">
        <v>176</v>
      </c>
      <c r="B2231" s="287" t="s">
        <v>12048</v>
      </c>
      <c r="C2231" s="287" t="s">
        <v>6927</v>
      </c>
      <c r="D2231" s="305">
        <v>38</v>
      </c>
      <c r="E2231" s="287" t="s">
        <v>40</v>
      </c>
      <c r="F2231" s="362">
        <v>43707</v>
      </c>
      <c r="G2231" s="363" t="s">
        <v>8942</v>
      </c>
      <c r="H2231" s="363" t="s">
        <v>2222</v>
      </c>
      <c r="I2231" s="364">
        <v>1.259633</v>
      </c>
      <c r="J2231" s="364">
        <v>10</v>
      </c>
      <c r="K2231" s="363" t="s">
        <v>438</v>
      </c>
      <c r="L2231" s="292">
        <v>96.56</v>
      </c>
      <c r="M2231" s="293" t="s">
        <v>2223</v>
      </c>
      <c r="N2231" s="293" t="s">
        <v>2224</v>
      </c>
      <c r="O2231" s="294" t="s">
        <v>450</v>
      </c>
      <c r="P2231" s="295">
        <v>1.9748569</v>
      </c>
      <c r="Q2231" s="295" t="s">
        <v>404</v>
      </c>
      <c r="R2231" s="296">
        <v>0</v>
      </c>
      <c r="S2231" s="365">
        <v>1.966315872443925E-3</v>
      </c>
      <c r="T2231" s="365">
        <v>4.8562105938251511E-3</v>
      </c>
      <c r="U2231" s="365">
        <v>0.4049074549905573</v>
      </c>
      <c r="V2231" s="366"/>
      <c r="W2231" s="295"/>
      <c r="X2231" s="295"/>
      <c r="Y2231" s="295"/>
      <c r="Z2231" s="313"/>
      <c r="AA2231" s="313"/>
      <c r="AB2231" s="301"/>
      <c r="AC2231" s="295"/>
    </row>
    <row r="2232" spans="1:29" ht="15">
      <c r="A2232" s="247" t="s">
        <v>176</v>
      </c>
      <c r="B2232" s="287" t="s">
        <v>12049</v>
      </c>
      <c r="C2232" s="287" t="s">
        <v>6929</v>
      </c>
      <c r="D2232" s="305">
        <v>39</v>
      </c>
      <c r="E2232" s="287" t="s">
        <v>40</v>
      </c>
      <c r="F2232" s="362">
        <v>43707</v>
      </c>
      <c r="G2232" s="363" t="s">
        <v>8942</v>
      </c>
      <c r="H2232" s="363" t="s">
        <v>1469</v>
      </c>
      <c r="I2232" s="364">
        <v>1.2715288</v>
      </c>
      <c r="J2232" s="364">
        <v>6</v>
      </c>
      <c r="K2232" s="363" t="s">
        <v>438</v>
      </c>
      <c r="L2232" s="292">
        <v>141.81</v>
      </c>
      <c r="M2232" s="293" t="s">
        <v>1470</v>
      </c>
      <c r="N2232" s="293" t="s">
        <v>1471</v>
      </c>
      <c r="O2232" s="294" t="s">
        <v>450</v>
      </c>
      <c r="P2232" s="295">
        <v>6.8168163000000002</v>
      </c>
      <c r="Q2232" s="295" t="s">
        <v>447</v>
      </c>
      <c r="R2232" s="296">
        <v>0</v>
      </c>
      <c r="S2232" s="365">
        <v>4.2942779672362373E-4</v>
      </c>
      <c r="T2232" s="365">
        <v>8.5708729104734495E-4</v>
      </c>
      <c r="U2232" s="365">
        <v>0.50103157660740816</v>
      </c>
      <c r="V2232" s="366"/>
      <c r="W2232" s="295"/>
      <c r="X2232" s="295"/>
      <c r="Y2232" s="295"/>
      <c r="Z2232" s="313"/>
      <c r="AA2232" s="313"/>
      <c r="AB2232" s="301"/>
      <c r="AC2232" s="295"/>
    </row>
    <row r="2233" spans="1:29" ht="15">
      <c r="A2233" s="247" t="s">
        <v>12050</v>
      </c>
      <c r="B2233" s="287" t="s">
        <v>12051</v>
      </c>
      <c r="C2233" s="287" t="s">
        <v>6931</v>
      </c>
      <c r="D2233" s="305">
        <v>40</v>
      </c>
      <c r="E2233" s="287" t="s">
        <v>40</v>
      </c>
      <c r="F2233" s="362">
        <v>43707</v>
      </c>
      <c r="G2233" s="363" t="s">
        <v>8942</v>
      </c>
      <c r="H2233" s="363" t="s">
        <v>1479</v>
      </c>
      <c r="I2233" s="364">
        <v>1.2449958000000001</v>
      </c>
      <c r="J2233" s="364">
        <v>1</v>
      </c>
      <c r="K2233" s="363" t="s">
        <v>438</v>
      </c>
      <c r="L2233" s="292">
        <v>131.97</v>
      </c>
      <c r="M2233" s="293" t="s">
        <v>1480</v>
      </c>
      <c r="N2233" s="293" t="s">
        <v>1481</v>
      </c>
      <c r="O2233" s="294" t="s">
        <v>450</v>
      </c>
      <c r="P2233" s="295">
        <v>7.7130320000000001</v>
      </c>
      <c r="Q2233" s="295" t="s">
        <v>456</v>
      </c>
      <c r="R2233" s="296">
        <v>0</v>
      </c>
      <c r="S2233" s="365">
        <v>5.3321258470333222E-4</v>
      </c>
      <c r="T2233" s="365">
        <v>6.1375623517287642E-4</v>
      </c>
      <c r="U2233" s="365">
        <v>0.86876931613271924</v>
      </c>
      <c r="V2233" s="366"/>
      <c r="W2233" s="295"/>
      <c r="X2233" s="295"/>
      <c r="Y2233" s="295"/>
      <c r="Z2233" s="313"/>
      <c r="AA2233" s="313"/>
      <c r="AB2233" s="301"/>
      <c r="AC2233" s="295"/>
    </row>
    <row r="2234" spans="1:29" ht="15">
      <c r="A2234" s="247" t="s">
        <v>12052</v>
      </c>
      <c r="B2234" s="287" t="s">
        <v>12053</v>
      </c>
      <c r="C2234" s="287" t="s">
        <v>6934</v>
      </c>
      <c r="D2234" s="305">
        <v>41</v>
      </c>
      <c r="E2234" s="287" t="s">
        <v>40</v>
      </c>
      <c r="F2234" s="362">
        <v>43707</v>
      </c>
      <c r="G2234" s="363" t="s">
        <v>8942</v>
      </c>
      <c r="H2234" s="363" t="s">
        <v>4646</v>
      </c>
      <c r="I2234" s="364">
        <v>1.3633194</v>
      </c>
      <c r="J2234" s="364">
        <v>1</v>
      </c>
      <c r="K2234" s="363" t="s">
        <v>438</v>
      </c>
      <c r="L2234" s="292">
        <v>107.04</v>
      </c>
      <c r="M2234" s="293" t="s">
        <v>4647</v>
      </c>
      <c r="N2234" s="293" t="s">
        <v>4648</v>
      </c>
      <c r="O2234" s="294" t="s">
        <v>450</v>
      </c>
      <c r="P2234" s="295">
        <v>23.888884999999998</v>
      </c>
      <c r="Q2234" s="295" t="s">
        <v>408</v>
      </c>
      <c r="R2234" s="296">
        <v>0</v>
      </c>
      <c r="S2234" s="365">
        <v>1.0305872026145869E-3</v>
      </c>
      <c r="T2234" s="365">
        <v>2.2448288089425895E-3</v>
      </c>
      <c r="U2234" s="365">
        <v>0.45909389549398988</v>
      </c>
      <c r="V2234" s="366"/>
      <c r="W2234" s="295"/>
      <c r="X2234" s="295"/>
      <c r="Y2234" s="295"/>
      <c r="Z2234" s="313"/>
      <c r="AA2234" s="313"/>
      <c r="AB2234" s="301"/>
      <c r="AC2234" s="295"/>
    </row>
    <row r="2235" spans="1:29" ht="15">
      <c r="A2235" s="247" t="s">
        <v>176</v>
      </c>
      <c r="B2235" s="287" t="s">
        <v>12054</v>
      </c>
      <c r="C2235" s="287" t="s">
        <v>6936</v>
      </c>
      <c r="D2235" s="305">
        <v>42</v>
      </c>
      <c r="E2235" s="287" t="s">
        <v>40</v>
      </c>
      <c r="F2235" s="362">
        <v>43707</v>
      </c>
      <c r="G2235" s="363" t="s">
        <v>8942</v>
      </c>
      <c r="H2235" s="363" t="s">
        <v>1841</v>
      </c>
      <c r="I2235" s="364">
        <v>1.2204648</v>
      </c>
      <c r="J2235" s="364">
        <v>3</v>
      </c>
      <c r="K2235" s="363" t="s">
        <v>438</v>
      </c>
      <c r="L2235" s="292">
        <v>363.92</v>
      </c>
      <c r="M2235" s="293" t="s">
        <v>1842</v>
      </c>
      <c r="N2235" s="293" t="s">
        <v>1843</v>
      </c>
      <c r="O2235" s="294" t="s">
        <v>450</v>
      </c>
      <c r="P2235" s="295">
        <v>7.1172120000000003</v>
      </c>
      <c r="Q2235" s="295" t="s">
        <v>447</v>
      </c>
      <c r="R2235" s="296">
        <v>0</v>
      </c>
      <c r="S2235" s="365">
        <v>2.0127246719193833E-4</v>
      </c>
      <c r="T2235" s="365">
        <v>6.9944133536526396E-4</v>
      </c>
      <c r="U2235" s="365">
        <v>0.28776175644070184</v>
      </c>
      <c r="V2235" s="366"/>
      <c r="W2235" s="295"/>
      <c r="X2235" s="295"/>
      <c r="Y2235" s="295"/>
      <c r="Z2235" s="313"/>
      <c r="AA2235" s="313"/>
      <c r="AB2235" s="301"/>
      <c r="AC2235" s="295"/>
    </row>
    <row r="2236" spans="1:29" ht="15">
      <c r="A2236" s="247" t="s">
        <v>176</v>
      </c>
      <c r="B2236" s="287" t="s">
        <v>12055</v>
      </c>
      <c r="C2236" s="287" t="s">
        <v>6938</v>
      </c>
      <c r="D2236" s="305">
        <v>43</v>
      </c>
      <c r="E2236" s="287" t="s">
        <v>40</v>
      </c>
      <c r="F2236" s="362">
        <v>43707</v>
      </c>
      <c r="G2236" s="363" t="s">
        <v>8942</v>
      </c>
      <c r="H2236" s="363" t="s">
        <v>3929</v>
      </c>
      <c r="I2236" s="364">
        <v>1.2848427</v>
      </c>
      <c r="J2236" s="364">
        <v>4</v>
      </c>
      <c r="K2236" s="363" t="s">
        <v>438</v>
      </c>
      <c r="L2236" s="292">
        <v>134.22</v>
      </c>
      <c r="M2236" s="293" t="s">
        <v>3930</v>
      </c>
      <c r="N2236" s="293" t="s">
        <v>3931</v>
      </c>
      <c r="O2236" s="294" t="s">
        <v>450</v>
      </c>
      <c r="P2236" s="295">
        <v>-1.1052191</v>
      </c>
      <c r="Q2236" s="295" t="s">
        <v>404</v>
      </c>
      <c r="R2236" s="296">
        <v>0</v>
      </c>
      <c r="S2236" s="365">
        <v>4.4320889086527885E-4</v>
      </c>
      <c r="T2236" s="365">
        <v>8.7851999739150643E-4</v>
      </c>
      <c r="U2236" s="365">
        <v>0.5044949371457117</v>
      </c>
      <c r="V2236" s="366"/>
      <c r="W2236" s="295"/>
      <c r="X2236" s="295"/>
      <c r="Y2236" s="295"/>
      <c r="Z2236" s="313"/>
      <c r="AA2236" s="313"/>
      <c r="AB2236" s="301"/>
      <c r="AC2236" s="295"/>
    </row>
    <row r="2237" spans="1:29" ht="15">
      <c r="A2237" s="247" t="s">
        <v>12056</v>
      </c>
      <c r="B2237" s="287" t="s">
        <v>12057</v>
      </c>
      <c r="C2237" s="287" t="s">
        <v>6940</v>
      </c>
      <c r="D2237" s="305">
        <v>44</v>
      </c>
      <c r="E2237" s="287" t="s">
        <v>40</v>
      </c>
      <c r="F2237" s="362">
        <v>43707</v>
      </c>
      <c r="G2237" s="363" t="s">
        <v>8942</v>
      </c>
      <c r="H2237" s="363" t="s">
        <v>1484</v>
      </c>
      <c r="I2237" s="364">
        <v>1.2296845000000001</v>
      </c>
      <c r="J2237" s="364">
        <v>1</v>
      </c>
      <c r="K2237" s="363" t="s">
        <v>438</v>
      </c>
      <c r="L2237" s="292">
        <v>538.32000000000005</v>
      </c>
      <c r="M2237" s="293" t="s">
        <v>1485</v>
      </c>
      <c r="N2237" s="293" t="s">
        <v>1486</v>
      </c>
      <c r="O2237" s="294" t="s">
        <v>450</v>
      </c>
      <c r="P2237" s="295">
        <v>10.893212999999999</v>
      </c>
      <c r="Q2237" s="295" t="s">
        <v>408</v>
      </c>
      <c r="R2237" s="296">
        <v>0</v>
      </c>
      <c r="S2237" s="365">
        <v>2.4168059079503774E-3</v>
      </c>
      <c r="T2237" s="365">
        <v>1.080307013726459E-3</v>
      </c>
      <c r="U2237" s="365">
        <v>2.2371472898373028</v>
      </c>
      <c r="V2237" s="366"/>
      <c r="W2237" s="295"/>
      <c r="X2237" s="295"/>
      <c r="Y2237" s="295"/>
      <c r="Z2237" s="313"/>
      <c r="AA2237" s="313"/>
      <c r="AB2237" s="301"/>
      <c r="AC2237" s="295"/>
    </row>
    <row r="2238" spans="1:29" ht="15">
      <c r="A2238" s="247" t="s">
        <v>176</v>
      </c>
      <c r="B2238" s="287" t="s">
        <v>12058</v>
      </c>
      <c r="C2238" s="287" t="s">
        <v>6943</v>
      </c>
      <c r="D2238" s="305">
        <v>45</v>
      </c>
      <c r="E2238" s="287" t="s">
        <v>40</v>
      </c>
      <c r="F2238" s="362">
        <v>43707</v>
      </c>
      <c r="G2238" s="363" t="s">
        <v>8942</v>
      </c>
      <c r="H2238" s="363" t="s">
        <v>1494</v>
      </c>
      <c r="I2238" s="364">
        <v>1.214432</v>
      </c>
      <c r="J2238" s="364">
        <v>2</v>
      </c>
      <c r="K2238" s="363" t="s">
        <v>438</v>
      </c>
      <c r="L2238" s="292">
        <v>42.65</v>
      </c>
      <c r="M2238" s="293" t="s">
        <v>1495</v>
      </c>
      <c r="N2238" s="293" t="s">
        <v>1496</v>
      </c>
      <c r="O2238" s="294" t="s">
        <v>450</v>
      </c>
      <c r="P2238" s="295">
        <v>0.80358980000000002</v>
      </c>
      <c r="Q2238" s="295" t="s">
        <v>280</v>
      </c>
      <c r="R2238" s="296">
        <v>0</v>
      </c>
      <c r="S2238" s="365">
        <v>3.6990089216904404E-4</v>
      </c>
      <c r="T2238" s="365">
        <v>1.2675264944142146E-3</v>
      </c>
      <c r="U2238" s="365">
        <v>0.29182892333938404</v>
      </c>
      <c r="V2238" s="366"/>
      <c r="W2238" s="295"/>
      <c r="X2238" s="295"/>
      <c r="Y2238" s="295"/>
      <c r="Z2238" s="313"/>
      <c r="AA2238" s="313"/>
      <c r="AB2238" s="301"/>
      <c r="AC2238" s="295"/>
    </row>
    <row r="2239" spans="1:29" ht="15">
      <c r="A2239" s="247" t="s">
        <v>12059</v>
      </c>
      <c r="B2239" s="287" t="s">
        <v>12060</v>
      </c>
      <c r="C2239" s="287" t="s">
        <v>6946</v>
      </c>
      <c r="D2239" s="305">
        <v>46</v>
      </c>
      <c r="E2239" s="287" t="s">
        <v>40</v>
      </c>
      <c r="F2239" s="362">
        <v>43707</v>
      </c>
      <c r="G2239" s="363" t="s">
        <v>8942</v>
      </c>
      <c r="H2239" s="363" t="s">
        <v>9170</v>
      </c>
      <c r="I2239" s="364">
        <v>1.3151702000000001</v>
      </c>
      <c r="J2239" s="364">
        <v>1</v>
      </c>
      <c r="K2239" s="363" t="s">
        <v>438</v>
      </c>
      <c r="L2239" s="292">
        <v>93.04</v>
      </c>
      <c r="M2239" s="293" t="s">
        <v>8711</v>
      </c>
      <c r="N2239" s="293" t="s">
        <v>9171</v>
      </c>
      <c r="O2239" s="294" t="s">
        <v>450</v>
      </c>
      <c r="P2239" s="295">
        <v>17.031442999999999</v>
      </c>
      <c r="Q2239" s="295" t="s">
        <v>399</v>
      </c>
      <c r="R2239" s="296">
        <v>0</v>
      </c>
      <c r="S2239" s="365">
        <v>1.2092532741384201E-3</v>
      </c>
      <c r="T2239" s="365">
        <v>1.1224568696192683E-3</v>
      </c>
      <c r="U2239" s="365">
        <v>1.0773271622887324</v>
      </c>
      <c r="V2239" s="366"/>
      <c r="W2239" s="295"/>
      <c r="X2239" s="295"/>
      <c r="Y2239" s="295"/>
      <c r="Z2239" s="313"/>
      <c r="AA2239" s="313"/>
      <c r="AB2239" s="301"/>
      <c r="AC2239" s="295"/>
    </row>
    <row r="2240" spans="1:29" ht="15">
      <c r="A2240" s="247" t="s">
        <v>12061</v>
      </c>
      <c r="B2240" s="287" t="s">
        <v>12062</v>
      </c>
      <c r="C2240" s="287" t="s">
        <v>6948</v>
      </c>
      <c r="D2240" s="305">
        <v>47</v>
      </c>
      <c r="E2240" s="287" t="s">
        <v>40</v>
      </c>
      <c r="F2240" s="362">
        <v>43707</v>
      </c>
      <c r="G2240" s="363" t="s">
        <v>8942</v>
      </c>
      <c r="H2240" s="363" t="s">
        <v>1721</v>
      </c>
      <c r="I2240" s="364">
        <v>1.206251</v>
      </c>
      <c r="J2240" s="364">
        <v>1</v>
      </c>
      <c r="K2240" s="363" t="s">
        <v>438</v>
      </c>
      <c r="L2240" s="292">
        <v>161.54</v>
      </c>
      <c r="M2240" s="293" t="s">
        <v>1722</v>
      </c>
      <c r="N2240" s="293" t="s">
        <v>1723</v>
      </c>
      <c r="O2240" s="294" t="s">
        <v>450</v>
      </c>
      <c r="P2240" s="295">
        <v>6.4724444999999999</v>
      </c>
      <c r="Q2240" s="295" t="s">
        <v>408</v>
      </c>
      <c r="R2240" s="296">
        <v>0</v>
      </c>
      <c r="S2240" s="365">
        <v>6.934364125029648E-4</v>
      </c>
      <c r="T2240" s="365">
        <v>1.0713410671797457E-3</v>
      </c>
      <c r="U2240" s="365">
        <v>0.6472601804842627</v>
      </c>
      <c r="V2240" s="366"/>
      <c r="W2240" s="295"/>
      <c r="X2240" s="295"/>
      <c r="Y2240" s="295"/>
      <c r="Z2240" s="313"/>
      <c r="AA2240" s="313"/>
      <c r="AB2240" s="301"/>
      <c r="AC2240" s="295"/>
    </row>
    <row r="2241" spans="1:29" ht="15">
      <c r="A2241" s="247" t="s">
        <v>12063</v>
      </c>
      <c r="B2241" s="287" t="s">
        <v>12064</v>
      </c>
      <c r="C2241" s="287" t="s">
        <v>6950</v>
      </c>
      <c r="D2241" s="305">
        <v>48</v>
      </c>
      <c r="E2241" s="287" t="s">
        <v>40</v>
      </c>
      <c r="F2241" s="362">
        <v>43707</v>
      </c>
      <c r="G2241" s="363" t="s">
        <v>8942</v>
      </c>
      <c r="H2241" s="363" t="s">
        <v>3571</v>
      </c>
      <c r="I2241" s="364">
        <v>1.2151927</v>
      </c>
      <c r="J2241" s="364">
        <v>1</v>
      </c>
      <c r="K2241" s="363" t="s">
        <v>438</v>
      </c>
      <c r="L2241" s="292">
        <v>95.77</v>
      </c>
      <c r="M2241" s="293" t="s">
        <v>3572</v>
      </c>
      <c r="N2241" s="293" t="s">
        <v>3573</v>
      </c>
      <c r="O2241" s="294" t="s">
        <v>450</v>
      </c>
      <c r="P2241" s="295">
        <v>12.064123</v>
      </c>
      <c r="Q2241" s="295" t="s">
        <v>399</v>
      </c>
      <c r="R2241" s="296">
        <v>0</v>
      </c>
      <c r="S2241" s="365">
        <v>1.0231075490237245E-4</v>
      </c>
      <c r="T2241" s="365">
        <v>1.2365445490571069E-3</v>
      </c>
      <c r="U2241" s="365">
        <v>8.2739238938367987E-2</v>
      </c>
      <c r="V2241" s="366"/>
      <c r="W2241" s="295"/>
      <c r="X2241" s="295"/>
      <c r="Y2241" s="295"/>
      <c r="Z2241" s="313"/>
      <c r="AA2241" s="313"/>
      <c r="AB2241" s="301"/>
      <c r="AC2241" s="295"/>
    </row>
    <row r="2242" spans="1:29" ht="15">
      <c r="A2242" s="247" t="s">
        <v>12065</v>
      </c>
      <c r="B2242" s="287" t="s">
        <v>12066</v>
      </c>
      <c r="C2242" s="287" t="s">
        <v>6953</v>
      </c>
      <c r="D2242" s="305">
        <v>49</v>
      </c>
      <c r="E2242" s="287" t="s">
        <v>40</v>
      </c>
      <c r="F2242" s="362">
        <v>43707</v>
      </c>
      <c r="G2242" s="363" t="s">
        <v>8942</v>
      </c>
      <c r="H2242" s="363" t="s">
        <v>1011</v>
      </c>
      <c r="I2242" s="364">
        <v>1.2253963000000001</v>
      </c>
      <c r="J2242" s="364">
        <v>1</v>
      </c>
      <c r="K2242" s="363" t="s">
        <v>438</v>
      </c>
      <c r="L2242" s="292">
        <v>57.27</v>
      </c>
      <c r="M2242" s="293" t="s">
        <v>1012</v>
      </c>
      <c r="N2242" s="293" t="s">
        <v>1013</v>
      </c>
      <c r="O2242" s="294" t="s">
        <v>450</v>
      </c>
      <c r="P2242" s="295">
        <v>6.2720419999999999</v>
      </c>
      <c r="Q2242" s="295" t="s">
        <v>447</v>
      </c>
      <c r="R2242" s="296">
        <v>0</v>
      </c>
      <c r="S2242" s="365">
        <v>6.6642844244459989E-5</v>
      </c>
      <c r="T2242" s="365">
        <v>6.7768448827046899E-4</v>
      </c>
      <c r="U2242" s="365">
        <v>9.8339043312826016E-2</v>
      </c>
      <c r="V2242" s="366"/>
      <c r="W2242" s="295"/>
      <c r="X2242" s="295"/>
      <c r="Y2242" s="295"/>
      <c r="Z2242" s="313"/>
      <c r="AA2242" s="313"/>
      <c r="AB2242" s="301"/>
      <c r="AC2242" s="295"/>
    </row>
    <row r="2243" spans="1:29" ht="15">
      <c r="A2243" s="247" t="s">
        <v>9852</v>
      </c>
      <c r="B2243" s="287" t="s">
        <v>9853</v>
      </c>
      <c r="C2243" s="287" t="s">
        <v>6955</v>
      </c>
      <c r="D2243" s="305">
        <v>50</v>
      </c>
      <c r="E2243" s="287" t="s">
        <v>40</v>
      </c>
      <c r="F2243" s="362">
        <v>43707</v>
      </c>
      <c r="G2243" s="363" t="s">
        <v>8942</v>
      </c>
      <c r="H2243" s="363" t="s">
        <v>1733</v>
      </c>
      <c r="I2243" s="364">
        <v>1.2514415000000001</v>
      </c>
      <c r="J2243" s="364">
        <v>1</v>
      </c>
      <c r="K2243" s="363" t="s">
        <v>438</v>
      </c>
      <c r="L2243" s="292">
        <v>126.42</v>
      </c>
      <c r="M2243" s="293" t="s">
        <v>1734</v>
      </c>
      <c r="N2243" s="293" t="s">
        <v>1735</v>
      </c>
      <c r="O2243" s="294" t="s">
        <v>450</v>
      </c>
      <c r="P2243" s="295">
        <v>10.035682</v>
      </c>
      <c r="Q2243" s="295" t="s">
        <v>280</v>
      </c>
      <c r="R2243" s="296">
        <v>0</v>
      </c>
      <c r="S2243" s="365">
        <v>3.3332882540818396E-3</v>
      </c>
      <c r="T2243" s="365">
        <v>2.4940630284429805E-3</v>
      </c>
      <c r="U2243" s="365">
        <v>1.3364891809341239</v>
      </c>
      <c r="V2243" s="366"/>
      <c r="W2243" s="295"/>
      <c r="X2243" s="295"/>
      <c r="Y2243" s="295"/>
      <c r="Z2243" s="313"/>
      <c r="AA2243" s="313"/>
      <c r="AB2243" s="301"/>
      <c r="AC2243" s="295"/>
    </row>
    <row r="2244" spans="1:29" ht="15">
      <c r="A2244" s="247" t="s">
        <v>12067</v>
      </c>
      <c r="B2244" s="287" t="s">
        <v>9764</v>
      </c>
      <c r="C2244" s="287" t="s">
        <v>6957</v>
      </c>
      <c r="D2244" s="305">
        <v>1</v>
      </c>
      <c r="E2244" s="287" t="s">
        <v>37</v>
      </c>
      <c r="F2244" s="362">
        <v>43707</v>
      </c>
      <c r="G2244" s="363" t="s">
        <v>8930</v>
      </c>
      <c r="H2244" s="363" t="s">
        <v>4246</v>
      </c>
      <c r="I2244" s="364">
        <v>0.25146973</v>
      </c>
      <c r="J2244" s="364">
        <v>1</v>
      </c>
      <c r="K2244" s="363" t="s">
        <v>438</v>
      </c>
      <c r="L2244" s="292">
        <v>208.62</v>
      </c>
      <c r="M2244" s="293" t="s">
        <v>4247</v>
      </c>
      <c r="N2244" s="293" t="s">
        <v>4248</v>
      </c>
      <c r="O2244" s="294" t="s">
        <v>450</v>
      </c>
      <c r="P2244" s="295">
        <v>11.812628</v>
      </c>
      <c r="Q2244" s="295" t="s">
        <v>408</v>
      </c>
      <c r="R2244" s="296">
        <v>0</v>
      </c>
      <c r="S2244" s="365">
        <v>4.8115588999779919E-3</v>
      </c>
      <c r="T2244" s="365">
        <v>5.1409525358090489E-3</v>
      </c>
      <c r="U2244" s="365">
        <v>0.93592750885430631</v>
      </c>
      <c r="V2244" s="366"/>
      <c r="W2244" s="295"/>
      <c r="X2244" s="295"/>
      <c r="Y2244" s="295"/>
      <c r="Z2244" s="313"/>
      <c r="AA2244" s="313"/>
      <c r="AB2244" s="301"/>
      <c r="AC2244" s="295"/>
    </row>
    <row r="2245" spans="1:29" ht="15">
      <c r="A2245" s="247" t="s">
        <v>176</v>
      </c>
      <c r="B2245" s="287" t="s">
        <v>12068</v>
      </c>
      <c r="C2245" s="287" t="s">
        <v>6960</v>
      </c>
      <c r="D2245" s="305">
        <v>2</v>
      </c>
      <c r="E2245" s="287" t="s">
        <v>37</v>
      </c>
      <c r="F2245" s="362">
        <v>43707</v>
      </c>
      <c r="G2245" s="363" t="s">
        <v>8930</v>
      </c>
      <c r="H2245" s="363" t="s">
        <v>3006</v>
      </c>
      <c r="I2245" s="364">
        <v>0.24114764</v>
      </c>
      <c r="J2245" s="364">
        <v>2</v>
      </c>
      <c r="K2245" s="363" t="s">
        <v>438</v>
      </c>
      <c r="L2245" s="292">
        <v>48.02</v>
      </c>
      <c r="M2245" s="293" t="s">
        <v>3007</v>
      </c>
      <c r="N2245" s="293" t="s">
        <v>3008</v>
      </c>
      <c r="O2245" s="294" t="s">
        <v>450</v>
      </c>
      <c r="P2245" s="295">
        <v>-2.7344525000000002</v>
      </c>
      <c r="Q2245" s="295" t="s">
        <v>404</v>
      </c>
      <c r="R2245" s="296">
        <v>0</v>
      </c>
      <c r="S2245" s="365">
        <v>2.2397844542191548E-3</v>
      </c>
      <c r="T2245" s="365">
        <v>1.7882380763120096E-3</v>
      </c>
      <c r="U2245" s="365">
        <v>1.2525090947836186</v>
      </c>
      <c r="V2245" s="366"/>
      <c r="W2245" s="295"/>
      <c r="X2245" s="295"/>
      <c r="Y2245" s="295"/>
      <c r="Z2245" s="313"/>
      <c r="AA2245" s="313"/>
      <c r="AB2245" s="301"/>
      <c r="AC2245" s="295"/>
    </row>
    <row r="2246" spans="1:29" ht="15">
      <c r="A2246" s="247" t="s">
        <v>176</v>
      </c>
      <c r="B2246" s="287" t="s">
        <v>12069</v>
      </c>
      <c r="C2246" s="287" t="s">
        <v>6962</v>
      </c>
      <c r="D2246" s="305">
        <v>3</v>
      </c>
      <c r="E2246" s="287" t="s">
        <v>37</v>
      </c>
      <c r="F2246" s="362">
        <v>43707</v>
      </c>
      <c r="G2246" s="363" t="s">
        <v>8930</v>
      </c>
      <c r="H2246" s="363" t="s">
        <v>2397</v>
      </c>
      <c r="I2246" s="364">
        <v>0.23049222999999999</v>
      </c>
      <c r="J2246" s="364">
        <v>2</v>
      </c>
      <c r="K2246" s="363" t="s">
        <v>438</v>
      </c>
      <c r="L2246" s="292">
        <v>123</v>
      </c>
      <c r="M2246" s="293" t="s">
        <v>2398</v>
      </c>
      <c r="N2246" s="293" t="s">
        <v>2399</v>
      </c>
      <c r="O2246" s="294" t="s">
        <v>450</v>
      </c>
      <c r="P2246" s="295">
        <v>8.5038780000000003</v>
      </c>
      <c r="Q2246" s="295" t="s">
        <v>404</v>
      </c>
      <c r="R2246" s="296">
        <v>0</v>
      </c>
      <c r="S2246" s="365">
        <v>4.0176012530867263E-5</v>
      </c>
      <c r="T2246" s="365">
        <v>3.1084484082807487E-4</v>
      </c>
      <c r="U2246" s="365">
        <v>0.12924780229210306</v>
      </c>
      <c r="V2246" s="366"/>
      <c r="W2246" s="295"/>
      <c r="X2246" s="295"/>
      <c r="Y2246" s="295"/>
      <c r="Z2246" s="313"/>
      <c r="AA2246" s="313"/>
      <c r="AB2246" s="301"/>
      <c r="AC2246" s="295"/>
    </row>
    <row r="2247" spans="1:29" ht="15">
      <c r="A2247" s="247" t="s">
        <v>176</v>
      </c>
      <c r="B2247" s="287" t="s">
        <v>12070</v>
      </c>
      <c r="C2247" s="287" t="s">
        <v>6964</v>
      </c>
      <c r="D2247" s="305">
        <v>4</v>
      </c>
      <c r="E2247" s="287" t="s">
        <v>37</v>
      </c>
      <c r="F2247" s="362">
        <v>43707</v>
      </c>
      <c r="G2247" s="363" t="s">
        <v>8930</v>
      </c>
      <c r="H2247" s="363" t="s">
        <v>2281</v>
      </c>
      <c r="I2247" s="364">
        <v>0.30982256000000002</v>
      </c>
      <c r="J2247" s="364">
        <v>4</v>
      </c>
      <c r="K2247" s="363" t="s">
        <v>438</v>
      </c>
      <c r="L2247" s="292">
        <v>80.41</v>
      </c>
      <c r="M2247" s="293" t="s">
        <v>2282</v>
      </c>
      <c r="N2247" s="293" t="s">
        <v>2283</v>
      </c>
      <c r="O2247" s="294" t="s">
        <v>450</v>
      </c>
      <c r="P2247" s="295">
        <v>12.493002000000001</v>
      </c>
      <c r="Q2247" s="295" t="s">
        <v>404</v>
      </c>
      <c r="R2247" s="296">
        <v>0</v>
      </c>
      <c r="S2247" s="365">
        <v>6.1894079762568198E-4</v>
      </c>
      <c r="T2247" s="365">
        <v>1.1082844334345723E-3</v>
      </c>
      <c r="U2247" s="365">
        <v>0.55846746462691454</v>
      </c>
      <c r="V2247" s="366"/>
      <c r="W2247" s="295"/>
      <c r="X2247" s="295"/>
      <c r="Y2247" s="295"/>
      <c r="Z2247" s="313"/>
      <c r="AA2247" s="313"/>
      <c r="AB2247" s="301"/>
      <c r="AC2247" s="295"/>
    </row>
    <row r="2248" spans="1:29" ht="15">
      <c r="A2248" s="247" t="s">
        <v>12071</v>
      </c>
      <c r="B2248" s="287" t="s">
        <v>12072</v>
      </c>
      <c r="C2248" s="287" t="s">
        <v>6966</v>
      </c>
      <c r="D2248" s="305">
        <v>5</v>
      </c>
      <c r="E2248" s="287" t="s">
        <v>37</v>
      </c>
      <c r="F2248" s="362">
        <v>43707</v>
      </c>
      <c r="G2248" s="363" t="s">
        <v>8930</v>
      </c>
      <c r="H2248" s="363" t="s">
        <v>1588</v>
      </c>
      <c r="I2248" s="364">
        <v>0.23932791</v>
      </c>
      <c r="J2248" s="364">
        <v>1</v>
      </c>
      <c r="K2248" s="363" t="s">
        <v>438</v>
      </c>
      <c r="L2248" s="292">
        <v>45</v>
      </c>
      <c r="M2248" s="293" t="s">
        <v>1589</v>
      </c>
      <c r="N2248" s="293" t="s">
        <v>1590</v>
      </c>
      <c r="O2248" s="294" t="s">
        <v>450</v>
      </c>
      <c r="P2248" s="295">
        <v>8.8534120000000005</v>
      </c>
      <c r="Q2248" s="295" t="s">
        <v>408</v>
      </c>
      <c r="R2248" s="296">
        <v>0</v>
      </c>
      <c r="S2248" s="365">
        <v>1.0456384857569796E-5</v>
      </c>
      <c r="T2248" s="365">
        <v>3.4827234364030659E-4</v>
      </c>
      <c r="U2248" s="365">
        <v>3.0023586565257339E-2</v>
      </c>
      <c r="V2248" s="366"/>
      <c r="W2248" s="295"/>
      <c r="X2248" s="295"/>
      <c r="Y2248" s="295"/>
      <c r="Z2248" s="313"/>
      <c r="AA2248" s="313"/>
      <c r="AB2248" s="301"/>
      <c r="AC2248" s="295"/>
    </row>
    <row r="2249" spans="1:29" ht="15">
      <c r="A2249" s="247" t="s">
        <v>176</v>
      </c>
      <c r="B2249" s="287" t="s">
        <v>9854</v>
      </c>
      <c r="C2249" s="287" t="s">
        <v>6968</v>
      </c>
      <c r="D2249" s="305">
        <v>6</v>
      </c>
      <c r="E2249" s="287" t="s">
        <v>37</v>
      </c>
      <c r="F2249" s="362">
        <v>43707</v>
      </c>
      <c r="G2249" s="363" t="s">
        <v>8930</v>
      </c>
      <c r="H2249" s="363" t="s">
        <v>843</v>
      </c>
      <c r="I2249" s="364">
        <v>0.2703911</v>
      </c>
      <c r="J2249" s="364">
        <v>2</v>
      </c>
      <c r="K2249" s="363" t="s">
        <v>438</v>
      </c>
      <c r="L2249" s="292">
        <v>838.42</v>
      </c>
      <c r="M2249" s="293" t="s">
        <v>844</v>
      </c>
      <c r="N2249" s="293" t="s">
        <v>845</v>
      </c>
      <c r="O2249" s="294" t="s">
        <v>450</v>
      </c>
      <c r="P2249" s="295">
        <v>5.3913713000000003</v>
      </c>
      <c r="Q2249" s="295" t="s">
        <v>408</v>
      </c>
      <c r="R2249" s="296">
        <v>0</v>
      </c>
      <c r="S2249" s="365">
        <v>1.7554022372454649E-3</v>
      </c>
      <c r="T2249" s="365">
        <v>8.3166192935473339E-4</v>
      </c>
      <c r="U2249" s="365">
        <v>2.1107161158710723</v>
      </c>
      <c r="V2249" s="366"/>
      <c r="W2249" s="295"/>
      <c r="X2249" s="295"/>
      <c r="Y2249" s="295"/>
      <c r="Z2249" s="313"/>
      <c r="AA2249" s="313"/>
      <c r="AB2249" s="301"/>
      <c r="AC2249" s="295"/>
    </row>
    <row r="2250" spans="1:29" ht="15">
      <c r="A2250" s="247" t="s">
        <v>176</v>
      </c>
      <c r="B2250" s="287" t="s">
        <v>12073</v>
      </c>
      <c r="C2250" s="287" t="s">
        <v>6971</v>
      </c>
      <c r="D2250" s="305">
        <v>7</v>
      </c>
      <c r="E2250" s="287" t="s">
        <v>37</v>
      </c>
      <c r="F2250" s="362">
        <v>43707</v>
      </c>
      <c r="G2250" s="363" t="s">
        <v>8930</v>
      </c>
      <c r="H2250" s="363" t="s">
        <v>2034</v>
      </c>
      <c r="I2250" s="364">
        <v>0.23031974</v>
      </c>
      <c r="J2250" s="364">
        <v>2</v>
      </c>
      <c r="K2250" s="363" t="s">
        <v>438</v>
      </c>
      <c r="L2250" s="292">
        <v>294.76</v>
      </c>
      <c r="M2250" s="293" t="s">
        <v>2035</v>
      </c>
      <c r="N2250" s="293" t="s">
        <v>2036</v>
      </c>
      <c r="O2250" s="294" t="s">
        <v>450</v>
      </c>
      <c r="P2250" s="295">
        <v>6.9404599999999999</v>
      </c>
      <c r="Q2250" s="295" t="s">
        <v>399</v>
      </c>
      <c r="R2250" s="296">
        <v>0</v>
      </c>
      <c r="S2250" s="365">
        <v>5.9442609875344785E-3</v>
      </c>
      <c r="T2250" s="365">
        <v>5.1020239344709934E-3</v>
      </c>
      <c r="U2250" s="365">
        <v>1.1650790086210783</v>
      </c>
      <c r="V2250" s="366"/>
      <c r="W2250" s="295"/>
      <c r="X2250" s="295"/>
      <c r="Y2250" s="295"/>
      <c r="Z2250" s="313"/>
      <c r="AA2250" s="313"/>
      <c r="AB2250" s="301"/>
      <c r="AC2250" s="295"/>
    </row>
    <row r="2251" spans="1:29" ht="15">
      <c r="A2251" s="247" t="s">
        <v>12074</v>
      </c>
      <c r="B2251" s="287" t="s">
        <v>12075</v>
      </c>
      <c r="C2251" s="287" t="s">
        <v>6973</v>
      </c>
      <c r="D2251" s="305">
        <v>8</v>
      </c>
      <c r="E2251" s="287" t="s">
        <v>37</v>
      </c>
      <c r="F2251" s="362">
        <v>43707</v>
      </c>
      <c r="G2251" s="363" t="s">
        <v>8930</v>
      </c>
      <c r="H2251" s="363" t="s">
        <v>1331</v>
      </c>
      <c r="I2251" s="364">
        <v>0.29824972</v>
      </c>
      <c r="J2251" s="364">
        <v>1</v>
      </c>
      <c r="K2251" s="363" t="s">
        <v>438</v>
      </c>
      <c r="L2251" s="292">
        <v>56.37</v>
      </c>
      <c r="M2251" s="293" t="s">
        <v>1332</v>
      </c>
      <c r="N2251" s="293" t="s">
        <v>1333</v>
      </c>
      <c r="O2251" s="294" t="s">
        <v>450</v>
      </c>
      <c r="P2251" s="295">
        <v>-5.8145340000000001</v>
      </c>
      <c r="Q2251" s="295" t="s">
        <v>408</v>
      </c>
      <c r="R2251" s="296">
        <v>0</v>
      </c>
      <c r="S2251" s="365">
        <v>5.7194012323908558E-5</v>
      </c>
      <c r="T2251" s="365">
        <v>2.9287745144346067E-4</v>
      </c>
      <c r="U2251" s="365">
        <v>0.19528308527005103</v>
      </c>
      <c r="V2251" s="366"/>
      <c r="W2251" s="295"/>
      <c r="X2251" s="295"/>
      <c r="Y2251" s="295"/>
      <c r="Z2251" s="313"/>
      <c r="AA2251" s="313"/>
      <c r="AB2251" s="301"/>
      <c r="AC2251" s="295"/>
    </row>
    <row r="2252" spans="1:29" ht="15">
      <c r="A2252" s="247" t="s">
        <v>12076</v>
      </c>
      <c r="B2252" s="287" t="s">
        <v>12077</v>
      </c>
      <c r="C2252" s="287" t="s">
        <v>6975</v>
      </c>
      <c r="D2252" s="305">
        <v>9</v>
      </c>
      <c r="E2252" s="287" t="s">
        <v>37</v>
      </c>
      <c r="F2252" s="362">
        <v>43707</v>
      </c>
      <c r="G2252" s="363" t="s">
        <v>8930</v>
      </c>
      <c r="H2252" s="363" t="s">
        <v>3612</v>
      </c>
      <c r="I2252" s="364">
        <v>0.22635137999999999</v>
      </c>
      <c r="J2252" s="364">
        <v>1</v>
      </c>
      <c r="K2252" s="363" t="s">
        <v>438</v>
      </c>
      <c r="L2252" s="292">
        <v>156.09</v>
      </c>
      <c r="M2252" s="293" t="s">
        <v>398</v>
      </c>
      <c r="N2252" s="293" t="s">
        <v>3613</v>
      </c>
      <c r="O2252" s="294" t="s">
        <v>450</v>
      </c>
      <c r="P2252" s="295">
        <v>16.467690000000001</v>
      </c>
      <c r="Q2252" s="295" t="s">
        <v>399</v>
      </c>
      <c r="R2252" s="296">
        <v>0</v>
      </c>
      <c r="S2252" s="365">
        <v>2.2984793061425713E-3</v>
      </c>
      <c r="T2252" s="365">
        <v>1.4982478146141594E-3</v>
      </c>
      <c r="U2252" s="365">
        <v>1.5341115693430822</v>
      </c>
      <c r="V2252" s="366"/>
      <c r="W2252" s="295"/>
      <c r="X2252" s="295"/>
      <c r="Y2252" s="295"/>
      <c r="Z2252" s="313"/>
      <c r="AA2252" s="313"/>
      <c r="AB2252" s="301"/>
      <c r="AC2252" s="295"/>
    </row>
    <row r="2253" spans="1:29" ht="15">
      <c r="A2253" s="247" t="s">
        <v>176</v>
      </c>
      <c r="B2253" s="287" t="s">
        <v>12078</v>
      </c>
      <c r="C2253" s="287" t="s">
        <v>6978</v>
      </c>
      <c r="D2253" s="305">
        <v>10</v>
      </c>
      <c r="E2253" s="287" t="s">
        <v>37</v>
      </c>
      <c r="F2253" s="362">
        <v>43707</v>
      </c>
      <c r="G2253" s="363" t="s">
        <v>8930</v>
      </c>
      <c r="H2253" s="363" t="s">
        <v>887</v>
      </c>
      <c r="I2253" s="364">
        <v>0.21728146000000001</v>
      </c>
      <c r="J2253" s="364">
        <v>2</v>
      </c>
      <c r="K2253" s="363" t="s">
        <v>438</v>
      </c>
      <c r="L2253" s="292">
        <v>72.27</v>
      </c>
      <c r="M2253" s="293" t="s">
        <v>888</v>
      </c>
      <c r="N2253" s="293" t="s">
        <v>889</v>
      </c>
      <c r="O2253" s="294" t="s">
        <v>450</v>
      </c>
      <c r="P2253" s="295">
        <v>-3.0453503</v>
      </c>
      <c r="Q2253" s="295" t="s">
        <v>447</v>
      </c>
      <c r="R2253" s="296">
        <v>0</v>
      </c>
      <c r="S2253" s="365">
        <v>1.4432124155248599E-3</v>
      </c>
      <c r="T2253" s="365">
        <v>9.9470193260652409E-4</v>
      </c>
      <c r="U2253" s="365">
        <v>1.4508993782117783</v>
      </c>
      <c r="V2253" s="366"/>
      <c r="W2253" s="295"/>
      <c r="X2253" s="295"/>
      <c r="Y2253" s="295"/>
      <c r="Z2253" s="313"/>
      <c r="AA2253" s="313"/>
      <c r="AB2253" s="301"/>
      <c r="AC2253" s="295"/>
    </row>
    <row r="2254" spans="1:29" ht="15">
      <c r="A2254" s="247" t="s">
        <v>176</v>
      </c>
      <c r="B2254" s="287" t="s">
        <v>9763</v>
      </c>
      <c r="C2254" s="287" t="s">
        <v>6980</v>
      </c>
      <c r="D2254" s="305">
        <v>11</v>
      </c>
      <c r="E2254" s="287" t="s">
        <v>37</v>
      </c>
      <c r="F2254" s="362">
        <v>43707</v>
      </c>
      <c r="G2254" s="363" t="s">
        <v>8930</v>
      </c>
      <c r="H2254" s="363" t="s">
        <v>1095</v>
      </c>
      <c r="I2254" s="364">
        <v>0.29958986999999998</v>
      </c>
      <c r="J2254" s="364">
        <v>2</v>
      </c>
      <c r="K2254" s="363" t="s">
        <v>438</v>
      </c>
      <c r="L2254" s="292">
        <v>221.84</v>
      </c>
      <c r="M2254" s="293" t="s">
        <v>1096</v>
      </c>
      <c r="N2254" s="293" t="s">
        <v>1097</v>
      </c>
      <c r="O2254" s="294" t="s">
        <v>450</v>
      </c>
      <c r="P2254" s="295">
        <v>4.2236330000000004</v>
      </c>
      <c r="Q2254" s="295" t="s">
        <v>408</v>
      </c>
      <c r="R2254" s="296">
        <v>0</v>
      </c>
      <c r="S2254" s="365">
        <v>2.6498506546759081E-3</v>
      </c>
      <c r="T2254" s="365">
        <v>1.8718010622353273E-3</v>
      </c>
      <c r="U2254" s="365">
        <v>1.4156689554986279</v>
      </c>
      <c r="V2254" s="366"/>
      <c r="W2254" s="295"/>
      <c r="X2254" s="295"/>
      <c r="Y2254" s="295"/>
      <c r="Z2254" s="313"/>
      <c r="AA2254" s="313"/>
      <c r="AB2254" s="301"/>
      <c r="AC2254" s="295"/>
    </row>
    <row r="2255" spans="1:29" ht="15">
      <c r="A2255" s="247" t="s">
        <v>12079</v>
      </c>
      <c r="B2255" s="287" t="s">
        <v>12080</v>
      </c>
      <c r="C2255" s="287" t="s">
        <v>6982</v>
      </c>
      <c r="D2255" s="305">
        <v>12</v>
      </c>
      <c r="E2255" s="287" t="s">
        <v>37</v>
      </c>
      <c r="F2255" s="362">
        <v>43707</v>
      </c>
      <c r="G2255" s="363" t="s">
        <v>8930</v>
      </c>
      <c r="H2255" s="363" t="s">
        <v>563</v>
      </c>
      <c r="I2255" s="364">
        <v>0.21075273</v>
      </c>
      <c r="J2255" s="364">
        <v>1</v>
      </c>
      <c r="K2255" s="363" t="s">
        <v>438</v>
      </c>
      <c r="L2255" s="292">
        <v>146.38</v>
      </c>
      <c r="M2255" s="293" t="s">
        <v>564</v>
      </c>
      <c r="N2255" s="293" t="s">
        <v>565</v>
      </c>
      <c r="O2255" s="294" t="s">
        <v>450</v>
      </c>
      <c r="P2255" s="295">
        <v>5.2412150000000004</v>
      </c>
      <c r="Q2255" s="295" t="s">
        <v>399</v>
      </c>
      <c r="R2255" s="296">
        <v>0</v>
      </c>
      <c r="S2255" s="365">
        <v>1.2480873665350958E-3</v>
      </c>
      <c r="T2255" s="365">
        <v>7.2511674607475649E-4</v>
      </c>
      <c r="U2255" s="365">
        <v>1.7212226490303995</v>
      </c>
      <c r="V2255" s="366"/>
      <c r="W2255" s="295"/>
      <c r="X2255" s="295"/>
      <c r="Y2255" s="295"/>
      <c r="Z2255" s="313"/>
      <c r="AA2255" s="313"/>
      <c r="AB2255" s="301"/>
      <c r="AC2255" s="295"/>
    </row>
    <row r="2256" spans="1:29" ht="15">
      <c r="A2256" s="247" t="s">
        <v>176</v>
      </c>
      <c r="B2256" s="287" t="s">
        <v>12081</v>
      </c>
      <c r="C2256" s="287" t="s">
        <v>6985</v>
      </c>
      <c r="D2256" s="305">
        <v>13</v>
      </c>
      <c r="E2256" s="287" t="s">
        <v>37</v>
      </c>
      <c r="F2256" s="362">
        <v>43707</v>
      </c>
      <c r="G2256" s="363" t="s">
        <v>8930</v>
      </c>
      <c r="H2256" s="363" t="s">
        <v>1367</v>
      </c>
      <c r="I2256" s="364">
        <v>0.24551593999999999</v>
      </c>
      <c r="J2256" s="364">
        <v>2</v>
      </c>
      <c r="K2256" s="363" t="s">
        <v>438</v>
      </c>
      <c r="L2256" s="292">
        <v>106.94</v>
      </c>
      <c r="M2256" s="293" t="s">
        <v>1368</v>
      </c>
      <c r="N2256" s="293" t="s">
        <v>1369</v>
      </c>
      <c r="O2256" s="294" t="s">
        <v>450</v>
      </c>
      <c r="P2256" s="295">
        <v>1.4322280999999999</v>
      </c>
      <c r="Q2256" s="295" t="s">
        <v>408</v>
      </c>
      <c r="R2256" s="296">
        <v>0</v>
      </c>
      <c r="S2256" s="365">
        <v>3.5089360948115486E-3</v>
      </c>
      <c r="T2256" s="365">
        <v>2.5255341485953884E-3</v>
      </c>
      <c r="U2256" s="365">
        <v>1.3893837455189799</v>
      </c>
      <c r="V2256" s="366"/>
      <c r="W2256" s="295"/>
      <c r="X2256" s="295"/>
      <c r="Y2256" s="295"/>
      <c r="Z2256" s="313"/>
      <c r="AA2256" s="313"/>
      <c r="AB2256" s="301"/>
      <c r="AC2256" s="295"/>
    </row>
    <row r="2257" spans="1:29" ht="15">
      <c r="A2257" s="247" t="s">
        <v>12082</v>
      </c>
      <c r="B2257" s="287" t="s">
        <v>12083</v>
      </c>
      <c r="C2257" s="287" t="s">
        <v>6988</v>
      </c>
      <c r="D2257" s="305">
        <v>14</v>
      </c>
      <c r="E2257" s="287" t="s">
        <v>37</v>
      </c>
      <c r="F2257" s="362">
        <v>43707</v>
      </c>
      <c r="G2257" s="363" t="s">
        <v>8930</v>
      </c>
      <c r="H2257" s="363" t="s">
        <v>4499</v>
      </c>
      <c r="I2257" s="364">
        <v>0.26896882</v>
      </c>
      <c r="J2257" s="364">
        <v>1</v>
      </c>
      <c r="K2257" s="363" t="s">
        <v>438</v>
      </c>
      <c r="L2257" s="292">
        <v>108.04</v>
      </c>
      <c r="M2257" s="293" t="s">
        <v>4500</v>
      </c>
      <c r="N2257" s="293" t="s">
        <v>4501</v>
      </c>
      <c r="O2257" s="294" t="s">
        <v>450</v>
      </c>
      <c r="P2257" s="295">
        <v>5.5387259999999996</v>
      </c>
      <c r="Q2257" s="295" t="s">
        <v>395</v>
      </c>
      <c r="R2257" s="296">
        <v>0</v>
      </c>
      <c r="S2257" s="365">
        <v>6.486309155036967E-4</v>
      </c>
      <c r="T2257" s="365">
        <v>3.6513710407703082E-4</v>
      </c>
      <c r="U2257" s="365">
        <v>1.7764037350935962</v>
      </c>
      <c r="V2257" s="366"/>
      <c r="W2257" s="295"/>
      <c r="X2257" s="295"/>
      <c r="Y2257" s="295"/>
      <c r="Z2257" s="313"/>
      <c r="AA2257" s="313"/>
      <c r="AB2257" s="301"/>
      <c r="AC2257" s="295"/>
    </row>
    <row r="2258" spans="1:29" ht="15">
      <c r="A2258" s="247" t="s">
        <v>12084</v>
      </c>
      <c r="B2258" s="287" t="s">
        <v>12085</v>
      </c>
      <c r="C2258" s="287" t="s">
        <v>6990</v>
      </c>
      <c r="D2258" s="305">
        <v>15</v>
      </c>
      <c r="E2258" s="287" t="s">
        <v>37</v>
      </c>
      <c r="F2258" s="362">
        <v>43707</v>
      </c>
      <c r="G2258" s="363" t="s">
        <v>8930</v>
      </c>
      <c r="H2258" s="363" t="s">
        <v>4734</v>
      </c>
      <c r="I2258" s="364">
        <v>0.43494699999999997</v>
      </c>
      <c r="J2258" s="364">
        <v>1</v>
      </c>
      <c r="K2258" s="363" t="s">
        <v>438</v>
      </c>
      <c r="L2258" s="292">
        <v>147.9</v>
      </c>
      <c r="M2258" s="293" t="s">
        <v>4735</v>
      </c>
      <c r="N2258" s="293" t="s">
        <v>4736</v>
      </c>
      <c r="O2258" s="294" t="s">
        <v>450</v>
      </c>
      <c r="P2258" s="295">
        <v>8.4947110000000006</v>
      </c>
      <c r="Q2258" s="295" t="s">
        <v>408</v>
      </c>
      <c r="R2258" s="296">
        <v>0</v>
      </c>
      <c r="S2258" s="365">
        <v>8.6512584612911567E-4</v>
      </c>
      <c r="T2258" s="365">
        <v>9.5222865571135246E-4</v>
      </c>
      <c r="U2258" s="365">
        <v>0.90852742242128015</v>
      </c>
      <c r="V2258" s="366"/>
      <c r="W2258" s="295"/>
      <c r="X2258" s="295"/>
      <c r="Y2258" s="295"/>
      <c r="Z2258" s="313"/>
      <c r="AA2258" s="313"/>
      <c r="AB2258" s="301"/>
      <c r="AC2258" s="295"/>
    </row>
    <row r="2259" spans="1:29" ht="15">
      <c r="A2259" s="247" t="s">
        <v>12086</v>
      </c>
      <c r="B2259" s="287" t="s">
        <v>12087</v>
      </c>
      <c r="C2259" s="287" t="s">
        <v>6992</v>
      </c>
      <c r="D2259" s="305">
        <v>16</v>
      </c>
      <c r="E2259" s="287" t="s">
        <v>37</v>
      </c>
      <c r="F2259" s="362">
        <v>43707</v>
      </c>
      <c r="G2259" s="363" t="s">
        <v>8930</v>
      </c>
      <c r="H2259" s="363" t="s">
        <v>1404</v>
      </c>
      <c r="I2259" s="364">
        <v>0.28923201999999998</v>
      </c>
      <c r="J2259" s="364">
        <v>1</v>
      </c>
      <c r="K2259" s="363" t="s">
        <v>438</v>
      </c>
      <c r="L2259" s="292">
        <v>96.86</v>
      </c>
      <c r="M2259" s="293" t="s">
        <v>1405</v>
      </c>
      <c r="N2259" s="293" t="s">
        <v>1406</v>
      </c>
      <c r="O2259" s="294" t="s">
        <v>450</v>
      </c>
      <c r="P2259" s="295">
        <v>8.1992860000000007</v>
      </c>
      <c r="Q2259" s="295" t="s">
        <v>280</v>
      </c>
      <c r="R2259" s="296">
        <v>0</v>
      </c>
      <c r="S2259" s="365">
        <v>4.3912116853330477E-4</v>
      </c>
      <c r="T2259" s="365">
        <v>7.4234722330928271E-4</v>
      </c>
      <c r="U2259" s="365">
        <v>0.59153069445826501</v>
      </c>
      <c r="V2259" s="366"/>
      <c r="W2259" s="295"/>
      <c r="X2259" s="295"/>
      <c r="Y2259" s="295"/>
      <c r="Z2259" s="313"/>
      <c r="AA2259" s="313"/>
      <c r="AB2259" s="301"/>
      <c r="AC2259" s="295"/>
    </row>
    <row r="2260" spans="1:29" ht="15">
      <c r="A2260" s="247" t="s">
        <v>12088</v>
      </c>
      <c r="B2260" s="287" t="s">
        <v>12089</v>
      </c>
      <c r="C2260" s="287" t="s">
        <v>6994</v>
      </c>
      <c r="D2260" s="305">
        <v>17</v>
      </c>
      <c r="E2260" s="287" t="s">
        <v>37</v>
      </c>
      <c r="F2260" s="362">
        <v>43707</v>
      </c>
      <c r="G2260" s="363" t="s">
        <v>8930</v>
      </c>
      <c r="H2260" s="363" t="s">
        <v>7343</v>
      </c>
      <c r="I2260" s="364">
        <v>0.20560097999999999</v>
      </c>
      <c r="J2260" s="364">
        <v>1</v>
      </c>
      <c r="K2260" s="363" t="s">
        <v>438</v>
      </c>
      <c r="L2260" s="292">
        <v>210.51</v>
      </c>
      <c r="M2260" s="293" t="s">
        <v>7344</v>
      </c>
      <c r="N2260" s="293" t="s">
        <v>7345</v>
      </c>
      <c r="O2260" s="294" t="s">
        <v>450</v>
      </c>
      <c r="P2260" s="295">
        <v>0.9107828</v>
      </c>
      <c r="Q2260" s="295" t="s">
        <v>447</v>
      </c>
      <c r="R2260" s="296">
        <v>0</v>
      </c>
      <c r="S2260" s="365">
        <v>9.5137406628532917E-4</v>
      </c>
      <c r="T2260" s="365">
        <v>1.2720014234421924E-3</v>
      </c>
      <c r="U2260" s="365">
        <v>0.74793474971969287</v>
      </c>
      <c r="V2260" s="366"/>
      <c r="W2260" s="295"/>
      <c r="X2260" s="295"/>
      <c r="Y2260" s="295"/>
      <c r="Z2260" s="313"/>
      <c r="AA2260" s="313"/>
      <c r="AB2260" s="301"/>
      <c r="AC2260" s="295"/>
    </row>
    <row r="2261" spans="1:29" ht="15">
      <c r="A2261" s="247" t="s">
        <v>12090</v>
      </c>
      <c r="B2261" s="287" t="s">
        <v>12091</v>
      </c>
      <c r="C2261" s="287" t="s">
        <v>6997</v>
      </c>
      <c r="D2261" s="305">
        <v>18</v>
      </c>
      <c r="E2261" s="287" t="s">
        <v>37</v>
      </c>
      <c r="F2261" s="362">
        <v>43707</v>
      </c>
      <c r="G2261" s="363" t="s">
        <v>8930</v>
      </c>
      <c r="H2261" s="363" t="s">
        <v>1627</v>
      </c>
      <c r="I2261" s="364">
        <v>0.22952247000000001</v>
      </c>
      <c r="J2261" s="364">
        <v>1</v>
      </c>
      <c r="K2261" s="363" t="s">
        <v>438</v>
      </c>
      <c r="L2261" s="292">
        <v>197.99</v>
      </c>
      <c r="M2261" s="293" t="s">
        <v>1628</v>
      </c>
      <c r="N2261" s="293" t="s">
        <v>1629</v>
      </c>
      <c r="O2261" s="294" t="s">
        <v>450</v>
      </c>
      <c r="P2261" s="295">
        <v>7.4922680000000001</v>
      </c>
      <c r="Q2261" s="295" t="s">
        <v>399</v>
      </c>
      <c r="R2261" s="296">
        <v>0</v>
      </c>
      <c r="S2261" s="365">
        <v>3.8800466667637539E-3</v>
      </c>
      <c r="T2261" s="365">
        <v>1.8302552021560677E-3</v>
      </c>
      <c r="U2261" s="365">
        <v>2.1199484433607956</v>
      </c>
      <c r="V2261" s="366"/>
      <c r="W2261" s="295"/>
      <c r="X2261" s="295"/>
      <c r="Y2261" s="295"/>
      <c r="Z2261" s="313"/>
      <c r="AA2261" s="313"/>
      <c r="AB2261" s="301"/>
      <c r="AC2261" s="295"/>
    </row>
    <row r="2262" spans="1:29" ht="15">
      <c r="A2262" s="247" t="s">
        <v>9758</v>
      </c>
      <c r="B2262" s="287" t="s">
        <v>9759</v>
      </c>
      <c r="C2262" s="287" t="s">
        <v>6999</v>
      </c>
      <c r="D2262" s="305">
        <v>19</v>
      </c>
      <c r="E2262" s="287" t="s">
        <v>37</v>
      </c>
      <c r="F2262" s="362">
        <v>43707</v>
      </c>
      <c r="G2262" s="363" t="s">
        <v>8930</v>
      </c>
      <c r="H2262" s="363" t="s">
        <v>1643</v>
      </c>
      <c r="I2262" s="364">
        <v>0.20283019999999999</v>
      </c>
      <c r="J2262" s="364">
        <v>1</v>
      </c>
      <c r="K2262" s="363" t="s">
        <v>438</v>
      </c>
      <c r="L2262" s="292">
        <v>112.2</v>
      </c>
      <c r="M2262" s="293" t="s">
        <v>1644</v>
      </c>
      <c r="N2262" s="293" t="s">
        <v>1645</v>
      </c>
      <c r="O2262" s="294" t="s">
        <v>450</v>
      </c>
      <c r="P2262" s="295">
        <v>10.650885000000001</v>
      </c>
      <c r="Q2262" s="295" t="s">
        <v>395</v>
      </c>
      <c r="R2262" s="296">
        <v>0</v>
      </c>
      <c r="S2262" s="365">
        <v>4.1030294614843102E-3</v>
      </c>
      <c r="T2262" s="365">
        <v>3.5265311265921854E-3</v>
      </c>
      <c r="U2262" s="365">
        <v>1.1634746197318315</v>
      </c>
      <c r="V2262" s="366"/>
      <c r="W2262" s="295"/>
      <c r="X2262" s="295"/>
      <c r="Y2262" s="295"/>
      <c r="Z2262" s="313"/>
      <c r="AA2262" s="313"/>
      <c r="AB2262" s="301"/>
      <c r="AC2262" s="295"/>
    </row>
    <row r="2263" spans="1:29" ht="15">
      <c r="A2263" s="247" t="s">
        <v>176</v>
      </c>
      <c r="B2263" s="287" t="s">
        <v>12092</v>
      </c>
      <c r="C2263" s="287" t="s">
        <v>7001</v>
      </c>
      <c r="D2263" s="305">
        <v>20</v>
      </c>
      <c r="E2263" s="287" t="s">
        <v>37</v>
      </c>
      <c r="F2263" s="362">
        <v>43707</v>
      </c>
      <c r="G2263" s="363" t="s">
        <v>8930</v>
      </c>
      <c r="H2263" s="363" t="s">
        <v>1155</v>
      </c>
      <c r="I2263" s="364">
        <v>0.33510171999999999</v>
      </c>
      <c r="J2263" s="364">
        <v>2</v>
      </c>
      <c r="K2263" s="363" t="s">
        <v>438</v>
      </c>
      <c r="L2263" s="292">
        <v>397.62</v>
      </c>
      <c r="M2263" s="293" t="s">
        <v>1156</v>
      </c>
      <c r="N2263" s="293" t="s">
        <v>1157</v>
      </c>
      <c r="O2263" s="294" t="s">
        <v>450</v>
      </c>
      <c r="P2263" s="295">
        <v>17.974126999999999</v>
      </c>
      <c r="Q2263" s="295" t="s">
        <v>404</v>
      </c>
      <c r="R2263" s="296">
        <v>0</v>
      </c>
      <c r="S2263" s="365">
        <v>3.9696753080117647E-4</v>
      </c>
      <c r="T2263" s="365">
        <v>6.2024552791998134E-4</v>
      </c>
      <c r="U2263" s="365">
        <v>0.64001675615852205</v>
      </c>
      <c r="V2263" s="366"/>
      <c r="W2263" s="295"/>
      <c r="X2263" s="295"/>
      <c r="Y2263" s="295"/>
      <c r="Z2263" s="313"/>
      <c r="AA2263" s="313"/>
      <c r="AB2263" s="301"/>
      <c r="AC2263" s="295"/>
    </row>
    <row r="2264" spans="1:29" ht="15">
      <c r="A2264" s="247" t="s">
        <v>176</v>
      </c>
      <c r="B2264" s="287" t="s">
        <v>12093</v>
      </c>
      <c r="C2264" s="287" t="s">
        <v>7004</v>
      </c>
      <c r="D2264" s="305">
        <v>21</v>
      </c>
      <c r="E2264" s="287" t="s">
        <v>37</v>
      </c>
      <c r="F2264" s="362">
        <v>43707</v>
      </c>
      <c r="G2264" s="363" t="s">
        <v>8930</v>
      </c>
      <c r="H2264" s="363" t="s">
        <v>2076</v>
      </c>
      <c r="I2264" s="364">
        <v>0.20555818000000001</v>
      </c>
      <c r="J2264" s="364">
        <v>2</v>
      </c>
      <c r="K2264" s="363" t="s">
        <v>438</v>
      </c>
      <c r="L2264" s="292">
        <v>253.77</v>
      </c>
      <c r="M2264" s="293" t="s">
        <v>2077</v>
      </c>
      <c r="N2264" s="293" t="s">
        <v>2078</v>
      </c>
      <c r="O2264" s="294" t="s">
        <v>450</v>
      </c>
      <c r="P2264" s="295">
        <v>2.4298668000000001</v>
      </c>
      <c r="Q2264" s="295" t="s">
        <v>404</v>
      </c>
      <c r="R2264" s="296">
        <v>0</v>
      </c>
      <c r="S2264" s="365">
        <v>8.0472707409066788E-5</v>
      </c>
      <c r="T2264" s="365">
        <v>6.6747447800685213E-4</v>
      </c>
      <c r="U2264" s="365">
        <v>0.12056297290851722</v>
      </c>
      <c r="V2264" s="366"/>
      <c r="W2264" s="295"/>
      <c r="X2264" s="295"/>
      <c r="Y2264" s="295"/>
      <c r="Z2264" s="313"/>
      <c r="AA2264" s="313"/>
      <c r="AB2264" s="301"/>
      <c r="AC2264" s="295"/>
    </row>
    <row r="2265" spans="1:29" ht="15">
      <c r="A2265" s="247" t="s">
        <v>12094</v>
      </c>
      <c r="B2265" s="287" t="s">
        <v>12095</v>
      </c>
      <c r="C2265" s="287" t="s">
        <v>7006</v>
      </c>
      <c r="D2265" s="305">
        <v>22</v>
      </c>
      <c r="E2265" s="287" t="s">
        <v>37</v>
      </c>
      <c r="F2265" s="362">
        <v>43707</v>
      </c>
      <c r="G2265" s="363" t="s">
        <v>8930</v>
      </c>
      <c r="H2265" s="363" t="s">
        <v>1421</v>
      </c>
      <c r="I2265" s="364">
        <v>0.38822447999999998</v>
      </c>
      <c r="J2265" s="364">
        <v>1</v>
      </c>
      <c r="K2265" s="363" t="s">
        <v>438</v>
      </c>
      <c r="L2265" s="292">
        <v>45.27</v>
      </c>
      <c r="M2265" s="293" t="s">
        <v>1422</v>
      </c>
      <c r="N2265" s="293" t="s">
        <v>1423</v>
      </c>
      <c r="O2265" s="294" t="s">
        <v>450</v>
      </c>
      <c r="P2265" s="295">
        <v>0.84651710000000002</v>
      </c>
      <c r="Q2265" s="295" t="s">
        <v>484</v>
      </c>
      <c r="R2265" s="296">
        <v>0</v>
      </c>
      <c r="S2265" s="365">
        <v>1.9212157179912908E-3</v>
      </c>
      <c r="T2265" s="365">
        <v>2.0128934427624443E-3</v>
      </c>
      <c r="U2265" s="365">
        <v>0.95445475511841438</v>
      </c>
      <c r="V2265" s="366"/>
      <c r="W2265" s="295"/>
      <c r="X2265" s="295"/>
      <c r="Y2265" s="295"/>
      <c r="Z2265" s="313"/>
      <c r="AA2265" s="313"/>
      <c r="AB2265" s="301"/>
      <c r="AC2265" s="295"/>
    </row>
    <row r="2266" spans="1:29" ht="15">
      <c r="A2266" s="247" t="s">
        <v>176</v>
      </c>
      <c r="B2266" s="287" t="s">
        <v>12096</v>
      </c>
      <c r="C2266" s="287" t="s">
        <v>7008</v>
      </c>
      <c r="D2266" s="305">
        <v>23</v>
      </c>
      <c r="E2266" s="287" t="s">
        <v>37</v>
      </c>
      <c r="F2266" s="362">
        <v>43707</v>
      </c>
      <c r="G2266" s="363" t="s">
        <v>8930</v>
      </c>
      <c r="H2266" s="363" t="s">
        <v>4992</v>
      </c>
      <c r="I2266" s="364">
        <v>0.20646882</v>
      </c>
      <c r="J2266" s="364">
        <v>3</v>
      </c>
      <c r="K2266" s="363" t="s">
        <v>438</v>
      </c>
      <c r="L2266" s="292">
        <v>180.91</v>
      </c>
      <c r="M2266" s="293" t="s">
        <v>4993</v>
      </c>
      <c r="N2266" s="293" t="s">
        <v>4994</v>
      </c>
      <c r="O2266" s="294" t="s">
        <v>450</v>
      </c>
      <c r="P2266" s="295">
        <v>9.0081930000000003</v>
      </c>
      <c r="Q2266" s="295" t="s">
        <v>447</v>
      </c>
      <c r="R2266" s="296">
        <v>0</v>
      </c>
      <c r="S2266" s="365">
        <v>9.316375698395741E-4</v>
      </c>
      <c r="T2266" s="365">
        <v>1.2228117943895648E-3</v>
      </c>
      <c r="U2266" s="365">
        <v>0.76188140653701597</v>
      </c>
      <c r="V2266" s="366"/>
      <c r="W2266" s="295"/>
      <c r="X2266" s="295"/>
      <c r="Y2266" s="295"/>
      <c r="Z2266" s="313"/>
      <c r="AA2266" s="313"/>
      <c r="AB2266" s="301"/>
      <c r="AC2266" s="295"/>
    </row>
    <row r="2267" spans="1:29" ht="15">
      <c r="A2267" s="247" t="s">
        <v>9855</v>
      </c>
      <c r="B2267" s="287" t="s">
        <v>9856</v>
      </c>
      <c r="C2267" s="287" t="s">
        <v>7011</v>
      </c>
      <c r="D2267" s="305">
        <v>24</v>
      </c>
      <c r="E2267" s="287" t="s">
        <v>37</v>
      </c>
      <c r="F2267" s="362">
        <v>43707</v>
      </c>
      <c r="G2267" s="363" t="s">
        <v>8930</v>
      </c>
      <c r="H2267" s="363" t="s">
        <v>961</v>
      </c>
      <c r="I2267" s="364">
        <v>0.23695981999999999</v>
      </c>
      <c r="J2267" s="364">
        <v>1</v>
      </c>
      <c r="K2267" s="363" t="s">
        <v>438</v>
      </c>
      <c r="L2267" s="292">
        <v>16.600000000000001</v>
      </c>
      <c r="M2267" s="293" t="s">
        <v>962</v>
      </c>
      <c r="N2267" s="293" t="s">
        <v>963</v>
      </c>
      <c r="O2267" s="294" t="s">
        <v>450</v>
      </c>
      <c r="P2267" s="295">
        <v>16.983795000000001</v>
      </c>
      <c r="Q2267" s="295" t="s">
        <v>408</v>
      </c>
      <c r="R2267" s="296">
        <v>0</v>
      </c>
      <c r="S2267" s="365">
        <v>6.2728715811422153E-5</v>
      </c>
      <c r="T2267" s="365">
        <v>2.5972802227334672E-4</v>
      </c>
      <c r="U2267" s="365">
        <v>0.24151693476264294</v>
      </c>
      <c r="V2267" s="366"/>
      <c r="W2267" s="295"/>
      <c r="X2267" s="295"/>
      <c r="Y2267" s="295"/>
      <c r="Z2267" s="313"/>
      <c r="AA2267" s="313"/>
      <c r="AB2267" s="301"/>
      <c r="AC2267" s="295"/>
    </row>
    <row r="2268" spans="1:29" ht="15">
      <c r="A2268" s="247" t="s">
        <v>176</v>
      </c>
      <c r="B2268" s="287" t="s">
        <v>12097</v>
      </c>
      <c r="C2268" s="287" t="s">
        <v>7014</v>
      </c>
      <c r="D2268" s="305">
        <v>25</v>
      </c>
      <c r="E2268" s="287" t="s">
        <v>37</v>
      </c>
      <c r="F2268" s="362">
        <v>43707</v>
      </c>
      <c r="G2268" s="363" t="s">
        <v>8930</v>
      </c>
      <c r="H2268" s="363" t="s">
        <v>966</v>
      </c>
      <c r="I2268" s="364">
        <v>0.20550013</v>
      </c>
      <c r="J2268" s="364">
        <v>2</v>
      </c>
      <c r="K2268" s="363" t="s">
        <v>438</v>
      </c>
      <c r="L2268" s="292">
        <v>39.89</v>
      </c>
      <c r="M2268" s="293" t="s">
        <v>967</v>
      </c>
      <c r="N2268" s="293" t="s">
        <v>968</v>
      </c>
      <c r="O2268" s="294" t="s">
        <v>450</v>
      </c>
      <c r="P2268" s="295">
        <v>9.2278120000000001</v>
      </c>
      <c r="Q2268" s="295" t="s">
        <v>484</v>
      </c>
      <c r="R2268" s="296">
        <v>0</v>
      </c>
      <c r="S2268" s="365">
        <v>1.7898422391747753E-4</v>
      </c>
      <c r="T2268" s="365">
        <v>1.3637780072786347E-3</v>
      </c>
      <c r="U2268" s="365">
        <v>0.13124146522543909</v>
      </c>
      <c r="V2268" s="366"/>
      <c r="W2268" s="295"/>
      <c r="X2268" s="295"/>
      <c r="Y2268" s="295"/>
      <c r="Z2268" s="313"/>
      <c r="AA2268" s="313"/>
      <c r="AB2268" s="301"/>
      <c r="AC2268" s="295"/>
    </row>
    <row r="2269" spans="1:29" ht="15">
      <c r="A2269" s="247" t="s">
        <v>12098</v>
      </c>
      <c r="B2269" s="287" t="s">
        <v>12099</v>
      </c>
      <c r="C2269" s="287" t="s">
        <v>7017</v>
      </c>
      <c r="D2269" s="305">
        <v>26</v>
      </c>
      <c r="E2269" s="287" t="s">
        <v>37</v>
      </c>
      <c r="F2269" s="362">
        <v>43707</v>
      </c>
      <c r="G2269" s="363" t="s">
        <v>8930</v>
      </c>
      <c r="H2269" s="363" t="s">
        <v>3107</v>
      </c>
      <c r="I2269" s="364">
        <v>0.20719921999999999</v>
      </c>
      <c r="J2269" s="364">
        <v>1</v>
      </c>
      <c r="K2269" s="363" t="s">
        <v>438</v>
      </c>
      <c r="L2269" s="292">
        <v>13.75</v>
      </c>
      <c r="M2269" s="293" t="s">
        <v>3108</v>
      </c>
      <c r="N2269" s="293" t="s">
        <v>3109</v>
      </c>
      <c r="O2269" s="294" t="s">
        <v>450</v>
      </c>
      <c r="P2269" s="295">
        <v>4.4832825999999999</v>
      </c>
      <c r="Q2269" s="295" t="s">
        <v>280</v>
      </c>
      <c r="R2269" s="296">
        <v>0</v>
      </c>
      <c r="S2269" s="365">
        <v>2.9690751866470305E-4</v>
      </c>
      <c r="T2269" s="365">
        <v>2.2100943924687903E-4</v>
      </c>
      <c r="U2269" s="365">
        <v>1.3434155558081928</v>
      </c>
      <c r="V2269" s="366"/>
      <c r="W2269" s="295"/>
      <c r="X2269" s="295"/>
      <c r="Y2269" s="295"/>
      <c r="Z2269" s="313"/>
      <c r="AA2269" s="313"/>
      <c r="AB2269" s="301"/>
      <c r="AC2269" s="295"/>
    </row>
    <row r="2270" spans="1:29" ht="15">
      <c r="A2270" s="247" t="s">
        <v>176</v>
      </c>
      <c r="B2270" s="287" t="s">
        <v>12100</v>
      </c>
      <c r="C2270" s="287" t="s">
        <v>7020</v>
      </c>
      <c r="D2270" s="305">
        <v>27</v>
      </c>
      <c r="E2270" s="287" t="s">
        <v>37</v>
      </c>
      <c r="F2270" s="362">
        <v>43707</v>
      </c>
      <c r="G2270" s="363" t="s">
        <v>8930</v>
      </c>
      <c r="H2270" s="363" t="s">
        <v>2087</v>
      </c>
      <c r="I2270" s="364">
        <v>0.21309149999999999</v>
      </c>
      <c r="J2270" s="364">
        <v>3</v>
      </c>
      <c r="K2270" s="363" t="s">
        <v>438</v>
      </c>
      <c r="L2270" s="292">
        <v>367.87</v>
      </c>
      <c r="M2270" s="293" t="s">
        <v>2088</v>
      </c>
      <c r="N2270" s="293" t="s">
        <v>2089</v>
      </c>
      <c r="O2270" s="294" t="s">
        <v>450</v>
      </c>
      <c r="P2270" s="295">
        <v>6.4530969999999996</v>
      </c>
      <c r="Q2270" s="295" t="s">
        <v>395</v>
      </c>
      <c r="R2270" s="296">
        <v>0</v>
      </c>
      <c r="S2270" s="365">
        <v>6.8059520465359189E-3</v>
      </c>
      <c r="T2270" s="365">
        <v>2.5988289516595603E-3</v>
      </c>
      <c r="U2270" s="365">
        <v>2.6188534040263689</v>
      </c>
      <c r="V2270" s="366"/>
      <c r="W2270" s="295"/>
      <c r="X2270" s="295"/>
      <c r="Y2270" s="295"/>
      <c r="Z2270" s="313"/>
      <c r="AA2270" s="313"/>
      <c r="AB2270" s="301"/>
      <c r="AC2270" s="295"/>
    </row>
    <row r="2271" spans="1:29" ht="15">
      <c r="A2271" s="247" t="s">
        <v>12101</v>
      </c>
      <c r="B2271" s="287" t="s">
        <v>12102</v>
      </c>
      <c r="C2271" s="287" t="s">
        <v>7022</v>
      </c>
      <c r="D2271" s="305">
        <v>28</v>
      </c>
      <c r="E2271" s="287" t="s">
        <v>37</v>
      </c>
      <c r="F2271" s="362">
        <v>43707</v>
      </c>
      <c r="G2271" s="363" t="s">
        <v>8930</v>
      </c>
      <c r="H2271" s="363" t="s">
        <v>677</v>
      </c>
      <c r="I2271" s="364">
        <v>0.23660111</v>
      </c>
      <c r="J2271" s="364">
        <v>1</v>
      </c>
      <c r="K2271" s="363" t="s">
        <v>438</v>
      </c>
      <c r="L2271" s="292">
        <v>167.51</v>
      </c>
      <c r="M2271" s="293" t="s">
        <v>678</v>
      </c>
      <c r="N2271" s="293" t="s">
        <v>679</v>
      </c>
      <c r="O2271" s="294" t="s">
        <v>450</v>
      </c>
      <c r="P2271" s="295">
        <v>-0.71716904999999997</v>
      </c>
      <c r="Q2271" s="295" t="s">
        <v>408</v>
      </c>
      <c r="R2271" s="296">
        <v>0</v>
      </c>
      <c r="S2271" s="365">
        <v>3.3034716497340765E-3</v>
      </c>
      <c r="T2271" s="365">
        <v>4.1883405082981948E-3</v>
      </c>
      <c r="U2271" s="365">
        <v>0.78873043946380139</v>
      </c>
      <c r="V2271" s="366"/>
      <c r="W2271" s="295"/>
      <c r="X2271" s="295"/>
      <c r="Y2271" s="295"/>
      <c r="Z2271" s="313"/>
      <c r="AA2271" s="313"/>
      <c r="AB2271" s="301"/>
      <c r="AC2271" s="295"/>
    </row>
    <row r="2272" spans="1:29" ht="15">
      <c r="A2272" s="247" t="s">
        <v>12103</v>
      </c>
      <c r="B2272" s="287" t="s">
        <v>12104</v>
      </c>
      <c r="C2272" s="287" t="s">
        <v>7025</v>
      </c>
      <c r="D2272" s="305">
        <v>29</v>
      </c>
      <c r="E2272" s="287" t="s">
        <v>37</v>
      </c>
      <c r="F2272" s="362">
        <v>43707</v>
      </c>
      <c r="G2272" s="363" t="s">
        <v>8930</v>
      </c>
      <c r="H2272" s="363" t="s">
        <v>3116</v>
      </c>
      <c r="I2272" s="364">
        <v>0.22066820000000001</v>
      </c>
      <c r="J2272" s="364">
        <v>1</v>
      </c>
      <c r="K2272" s="363" t="s">
        <v>438</v>
      </c>
      <c r="L2272" s="292">
        <v>98.63</v>
      </c>
      <c r="M2272" s="293" t="s">
        <v>3117</v>
      </c>
      <c r="N2272" s="293" t="s">
        <v>3118</v>
      </c>
      <c r="O2272" s="294" t="s">
        <v>450</v>
      </c>
      <c r="P2272" s="295">
        <v>-3.8319051000000002</v>
      </c>
      <c r="Q2272" s="295" t="s">
        <v>280</v>
      </c>
      <c r="R2272" s="296">
        <v>0</v>
      </c>
      <c r="S2272" s="365">
        <v>7.0770237570051274E-4</v>
      </c>
      <c r="T2272" s="365">
        <v>1.6831431857975692E-3</v>
      </c>
      <c r="U2272" s="365">
        <v>0.42046474814034496</v>
      </c>
      <c r="V2272" s="366"/>
      <c r="W2272" s="295"/>
      <c r="X2272" s="295"/>
      <c r="Y2272" s="295"/>
      <c r="Z2272" s="313"/>
      <c r="AA2272" s="313"/>
      <c r="AB2272" s="301"/>
      <c r="AC2272" s="295"/>
    </row>
    <row r="2273" spans="1:29" ht="15">
      <c r="A2273" s="247" t="s">
        <v>176</v>
      </c>
      <c r="B2273" s="287" t="s">
        <v>12105</v>
      </c>
      <c r="C2273" s="287" t="s">
        <v>7028</v>
      </c>
      <c r="D2273" s="305">
        <v>30</v>
      </c>
      <c r="E2273" s="287" t="s">
        <v>37</v>
      </c>
      <c r="F2273" s="362">
        <v>43707</v>
      </c>
      <c r="G2273" s="363" t="s">
        <v>8930</v>
      </c>
      <c r="H2273" s="363" t="s">
        <v>1823</v>
      </c>
      <c r="I2273" s="364">
        <v>0.22064495000000001</v>
      </c>
      <c r="J2273" s="364">
        <v>4</v>
      </c>
      <c r="K2273" s="363" t="s">
        <v>438</v>
      </c>
      <c r="L2273" s="292">
        <v>139.30000000000001</v>
      </c>
      <c r="M2273" s="293" t="s">
        <v>1824</v>
      </c>
      <c r="N2273" s="293" t="s">
        <v>1825</v>
      </c>
      <c r="O2273" s="294" t="s">
        <v>450</v>
      </c>
      <c r="P2273" s="295">
        <v>8.2362175000000004</v>
      </c>
      <c r="Q2273" s="295" t="s">
        <v>408</v>
      </c>
      <c r="R2273" s="296">
        <v>0</v>
      </c>
      <c r="S2273" s="365">
        <v>3.5956017169620102E-4</v>
      </c>
      <c r="T2273" s="365">
        <v>8.024636895650483E-4</v>
      </c>
      <c r="U2273" s="365">
        <v>0.44807033186895967</v>
      </c>
      <c r="V2273" s="366"/>
      <c r="W2273" s="295"/>
      <c r="X2273" s="295"/>
      <c r="Y2273" s="295"/>
      <c r="Z2273" s="313"/>
      <c r="AA2273" s="313"/>
      <c r="AB2273" s="301"/>
      <c r="AC2273" s="295"/>
    </row>
    <row r="2274" spans="1:29" ht="15">
      <c r="A2274" s="247" t="s">
        <v>12106</v>
      </c>
      <c r="B2274" s="287" t="s">
        <v>12107</v>
      </c>
      <c r="C2274" s="287" t="s">
        <v>7031</v>
      </c>
      <c r="D2274" s="305">
        <v>31</v>
      </c>
      <c r="E2274" s="287" t="s">
        <v>37</v>
      </c>
      <c r="F2274" s="362">
        <v>43707</v>
      </c>
      <c r="G2274" s="363" t="s">
        <v>8930</v>
      </c>
      <c r="H2274" s="363" t="s">
        <v>1830</v>
      </c>
      <c r="I2274" s="364">
        <v>0.21652329000000001</v>
      </c>
      <c r="J2274" s="364">
        <v>1</v>
      </c>
      <c r="K2274" s="363" t="s">
        <v>438</v>
      </c>
      <c r="L2274" s="292">
        <v>260.19</v>
      </c>
      <c r="M2274" s="293" t="s">
        <v>1831</v>
      </c>
      <c r="N2274" s="293" t="s">
        <v>1832</v>
      </c>
      <c r="O2274" s="294" t="s">
        <v>450</v>
      </c>
      <c r="P2274" s="295">
        <v>6.2216760000000004</v>
      </c>
      <c r="Q2274" s="295" t="s">
        <v>280</v>
      </c>
      <c r="R2274" s="296">
        <v>0</v>
      </c>
      <c r="S2274" s="365">
        <v>3.2097070997980418E-3</v>
      </c>
      <c r="T2274" s="365">
        <v>2.677999567915367E-3</v>
      </c>
      <c r="U2274" s="365">
        <v>1.1985465338579466</v>
      </c>
      <c r="V2274" s="366"/>
      <c r="W2274" s="295"/>
      <c r="X2274" s="295"/>
      <c r="Y2274" s="295"/>
      <c r="Z2274" s="313"/>
      <c r="AA2274" s="313"/>
      <c r="AB2274" s="301"/>
      <c r="AC2274" s="295"/>
    </row>
    <row r="2275" spans="1:29" ht="15">
      <c r="A2275" s="247" t="s">
        <v>176</v>
      </c>
      <c r="B2275" s="287" t="s">
        <v>12108</v>
      </c>
      <c r="C2275" s="287" t="s">
        <v>7034</v>
      </c>
      <c r="D2275" s="305">
        <v>32</v>
      </c>
      <c r="E2275" s="287" t="s">
        <v>37</v>
      </c>
      <c r="F2275" s="362">
        <v>43707</v>
      </c>
      <c r="G2275" s="363" t="s">
        <v>8930</v>
      </c>
      <c r="H2275" s="363" t="s">
        <v>986</v>
      </c>
      <c r="I2275" s="364">
        <v>0.21265185</v>
      </c>
      <c r="J2275" s="364">
        <v>2</v>
      </c>
      <c r="K2275" s="363" t="s">
        <v>438</v>
      </c>
      <c r="L2275" s="292">
        <v>262.43</v>
      </c>
      <c r="M2275" s="293" t="s">
        <v>987</v>
      </c>
      <c r="N2275" s="293" t="s">
        <v>988</v>
      </c>
      <c r="O2275" s="294" t="s">
        <v>450</v>
      </c>
      <c r="P2275" s="295">
        <v>6.9353223000000002</v>
      </c>
      <c r="Q2275" s="295" t="s">
        <v>484</v>
      </c>
      <c r="R2275" s="296">
        <v>0</v>
      </c>
      <c r="S2275" s="365">
        <v>6.9302388881267924E-4</v>
      </c>
      <c r="T2275" s="365">
        <v>1.2504931858677371E-3</v>
      </c>
      <c r="U2275" s="365">
        <v>0.55420045198549317</v>
      </c>
      <c r="V2275" s="366"/>
      <c r="W2275" s="295"/>
      <c r="X2275" s="295"/>
      <c r="Y2275" s="295"/>
      <c r="Z2275" s="313"/>
      <c r="AA2275" s="313"/>
      <c r="AB2275" s="301"/>
      <c r="AC2275" s="295"/>
    </row>
    <row r="2276" spans="1:29" ht="15">
      <c r="A2276" s="247" t="s">
        <v>176</v>
      </c>
      <c r="B2276" s="287" t="s">
        <v>12109</v>
      </c>
      <c r="C2276" s="287" t="s">
        <v>7036</v>
      </c>
      <c r="D2276" s="305">
        <v>33</v>
      </c>
      <c r="E2276" s="287" t="s">
        <v>37</v>
      </c>
      <c r="F2276" s="362">
        <v>43707</v>
      </c>
      <c r="G2276" s="363" t="s">
        <v>8930</v>
      </c>
      <c r="H2276" s="363" t="s">
        <v>1690</v>
      </c>
      <c r="I2276" s="364">
        <v>0.25581110000000001</v>
      </c>
      <c r="J2276" s="364">
        <v>2</v>
      </c>
      <c r="K2276" s="363" t="s">
        <v>438</v>
      </c>
      <c r="L2276" s="292">
        <v>526.75</v>
      </c>
      <c r="M2276" s="293" t="s">
        <v>1691</v>
      </c>
      <c r="N2276" s="293" t="s">
        <v>1692</v>
      </c>
      <c r="O2276" s="294" t="s">
        <v>450</v>
      </c>
      <c r="P2276" s="295">
        <v>2.6723146</v>
      </c>
      <c r="Q2276" s="295" t="s">
        <v>395</v>
      </c>
      <c r="R2276" s="296">
        <v>0</v>
      </c>
      <c r="S2276" s="365">
        <v>2.9370804829312435E-3</v>
      </c>
      <c r="T2276" s="365">
        <v>1.7630716546443291E-3</v>
      </c>
      <c r="U2276" s="365">
        <v>1.6658883234803927</v>
      </c>
      <c r="V2276" s="366"/>
      <c r="W2276" s="295"/>
      <c r="X2276" s="295"/>
      <c r="Y2276" s="295"/>
      <c r="Z2276" s="313"/>
      <c r="AA2276" s="313"/>
      <c r="AB2276" s="301"/>
      <c r="AC2276" s="295"/>
    </row>
    <row r="2277" spans="1:29" ht="15">
      <c r="A2277" s="247" t="s">
        <v>176</v>
      </c>
      <c r="B2277" s="287" t="s">
        <v>12110</v>
      </c>
      <c r="C2277" s="287" t="s">
        <v>7038</v>
      </c>
      <c r="D2277" s="305">
        <v>34</v>
      </c>
      <c r="E2277" s="287" t="s">
        <v>37</v>
      </c>
      <c r="F2277" s="362">
        <v>43707</v>
      </c>
      <c r="G2277" s="363" t="s">
        <v>8930</v>
      </c>
      <c r="H2277" s="363" t="s">
        <v>2222</v>
      </c>
      <c r="I2277" s="364">
        <v>0.26952409999999999</v>
      </c>
      <c r="J2277" s="364">
        <v>2</v>
      </c>
      <c r="K2277" s="363" t="s">
        <v>438</v>
      </c>
      <c r="L2277" s="292">
        <v>96.56</v>
      </c>
      <c r="M2277" s="293" t="s">
        <v>2223</v>
      </c>
      <c r="N2277" s="293" t="s">
        <v>2224</v>
      </c>
      <c r="O2277" s="294" t="s">
        <v>450</v>
      </c>
      <c r="P2277" s="295">
        <v>1.9748569</v>
      </c>
      <c r="Q2277" s="295" t="s">
        <v>404</v>
      </c>
      <c r="R2277" s="296">
        <v>0</v>
      </c>
      <c r="S2277" s="365">
        <v>1.966315872443925E-3</v>
      </c>
      <c r="T2277" s="365">
        <v>4.8562105938251511E-3</v>
      </c>
      <c r="U2277" s="365">
        <v>0.4049074549905573</v>
      </c>
      <c r="V2277" s="366"/>
      <c r="W2277" s="295"/>
      <c r="X2277" s="295"/>
      <c r="Y2277" s="295"/>
      <c r="Z2277" s="313"/>
      <c r="AA2277" s="313"/>
      <c r="AB2277" s="301"/>
      <c r="AC2277" s="295"/>
    </row>
    <row r="2278" spans="1:29" ht="15">
      <c r="A2278" s="247" t="s">
        <v>12111</v>
      </c>
      <c r="B2278" s="287" t="s">
        <v>12112</v>
      </c>
      <c r="C2278" s="287" t="s">
        <v>7040</v>
      </c>
      <c r="D2278" s="305">
        <v>35</v>
      </c>
      <c r="E2278" s="287" t="s">
        <v>37</v>
      </c>
      <c r="F2278" s="362">
        <v>43707</v>
      </c>
      <c r="G2278" s="363" t="s">
        <v>8930</v>
      </c>
      <c r="H2278" s="363" t="s">
        <v>3919</v>
      </c>
      <c r="I2278" s="364">
        <v>0.20421302</v>
      </c>
      <c r="J2278" s="364">
        <v>1</v>
      </c>
      <c r="K2278" s="363" t="s">
        <v>438</v>
      </c>
      <c r="L2278" s="292">
        <v>220.66</v>
      </c>
      <c r="M2278" s="293" t="s">
        <v>3920</v>
      </c>
      <c r="N2278" s="293" t="s">
        <v>3921</v>
      </c>
      <c r="O2278" s="294" t="s">
        <v>450</v>
      </c>
      <c r="P2278" s="295">
        <v>5.1863910000000004</v>
      </c>
      <c r="Q2278" s="295" t="s">
        <v>408</v>
      </c>
      <c r="R2278" s="296">
        <v>0</v>
      </c>
      <c r="S2278" s="365">
        <v>5.014460329790583E-3</v>
      </c>
      <c r="T2278" s="365">
        <v>2.8070978515682427E-3</v>
      </c>
      <c r="U2278" s="365">
        <v>1.7863503856800547</v>
      </c>
      <c r="V2278" s="366"/>
      <c r="W2278" s="295"/>
      <c r="X2278" s="295"/>
      <c r="Y2278" s="295"/>
      <c r="Z2278" s="313"/>
      <c r="AA2278" s="313"/>
      <c r="AB2278" s="301"/>
      <c r="AC2278" s="295"/>
    </row>
    <row r="2279" spans="1:29" ht="15">
      <c r="A2279" s="247" t="s">
        <v>12113</v>
      </c>
      <c r="B2279" s="287" t="s">
        <v>12114</v>
      </c>
      <c r="C2279" s="287" t="s">
        <v>7043</v>
      </c>
      <c r="D2279" s="305">
        <v>36</v>
      </c>
      <c r="E2279" s="287" t="s">
        <v>37</v>
      </c>
      <c r="F2279" s="362">
        <v>43707</v>
      </c>
      <c r="G2279" s="363" t="s">
        <v>8930</v>
      </c>
      <c r="H2279" s="363" t="s">
        <v>996</v>
      </c>
      <c r="I2279" s="364">
        <v>0.24132407</v>
      </c>
      <c r="J2279" s="364">
        <v>1</v>
      </c>
      <c r="K2279" s="363" t="s">
        <v>438</v>
      </c>
      <c r="L2279" s="292">
        <v>23.25</v>
      </c>
      <c r="M2279" s="293" t="s">
        <v>997</v>
      </c>
      <c r="N2279" s="293" t="s">
        <v>998</v>
      </c>
      <c r="O2279" s="294" t="s">
        <v>450</v>
      </c>
      <c r="P2279" s="295">
        <v>7.8385949999999998</v>
      </c>
      <c r="Q2279" s="295" t="s">
        <v>447</v>
      </c>
      <c r="R2279" s="296">
        <v>0</v>
      </c>
      <c r="S2279" s="365">
        <v>6.5202023730551748E-4</v>
      </c>
      <c r="T2279" s="365">
        <v>6.0774121419805412E-4</v>
      </c>
      <c r="U2279" s="365">
        <v>1.0728583516684678</v>
      </c>
      <c r="V2279" s="366"/>
      <c r="W2279" s="295"/>
      <c r="X2279" s="295"/>
      <c r="Y2279" s="295"/>
      <c r="Z2279" s="313"/>
      <c r="AA2279" s="313"/>
      <c r="AB2279" s="301"/>
      <c r="AC2279" s="295"/>
    </row>
    <row r="2280" spans="1:29" ht="15">
      <c r="A2280" s="247" t="s">
        <v>12115</v>
      </c>
      <c r="B2280" s="287" t="s">
        <v>12116</v>
      </c>
      <c r="C2280" s="287" t="s">
        <v>7045</v>
      </c>
      <c r="D2280" s="305">
        <v>37</v>
      </c>
      <c r="E2280" s="287" t="s">
        <v>37</v>
      </c>
      <c r="F2280" s="362">
        <v>43707</v>
      </c>
      <c r="G2280" s="363" t="s">
        <v>8930</v>
      </c>
      <c r="H2280" s="363" t="s">
        <v>1469</v>
      </c>
      <c r="I2280" s="364">
        <v>0.21788036999999999</v>
      </c>
      <c r="J2280" s="364">
        <v>1</v>
      </c>
      <c r="K2280" s="363" t="s">
        <v>438</v>
      </c>
      <c r="L2280" s="292">
        <v>141.81</v>
      </c>
      <c r="M2280" s="293" t="s">
        <v>1470</v>
      </c>
      <c r="N2280" s="293" t="s">
        <v>1471</v>
      </c>
      <c r="O2280" s="294" t="s">
        <v>450</v>
      </c>
      <c r="P2280" s="295">
        <v>6.8168163000000002</v>
      </c>
      <c r="Q2280" s="295" t="s">
        <v>447</v>
      </c>
      <c r="R2280" s="296">
        <v>0</v>
      </c>
      <c r="S2280" s="365">
        <v>4.2942779672362373E-4</v>
      </c>
      <c r="T2280" s="365">
        <v>8.5708729104734495E-4</v>
      </c>
      <c r="U2280" s="365">
        <v>0.50103157660740816</v>
      </c>
      <c r="V2280" s="366"/>
      <c r="W2280" s="295"/>
      <c r="X2280" s="295"/>
      <c r="Y2280" s="295"/>
      <c r="Z2280" s="313"/>
      <c r="AA2280" s="313"/>
      <c r="AB2280" s="301"/>
      <c r="AC2280" s="295"/>
    </row>
    <row r="2281" spans="1:29" ht="15">
      <c r="A2281" s="247" t="s">
        <v>176</v>
      </c>
      <c r="B2281" s="287" t="s">
        <v>12117</v>
      </c>
      <c r="C2281" s="287" t="s">
        <v>7048</v>
      </c>
      <c r="D2281" s="305">
        <v>38</v>
      </c>
      <c r="E2281" s="287" t="s">
        <v>37</v>
      </c>
      <c r="F2281" s="362">
        <v>43707</v>
      </c>
      <c r="G2281" s="363" t="s">
        <v>8930</v>
      </c>
      <c r="H2281" s="363" t="s">
        <v>1479</v>
      </c>
      <c r="I2281" s="364">
        <v>0.22024964999999999</v>
      </c>
      <c r="J2281" s="364">
        <v>4</v>
      </c>
      <c r="K2281" s="363" t="s">
        <v>438</v>
      </c>
      <c r="L2281" s="292">
        <v>131.97</v>
      </c>
      <c r="M2281" s="293" t="s">
        <v>1480</v>
      </c>
      <c r="N2281" s="293" t="s">
        <v>1481</v>
      </c>
      <c r="O2281" s="294" t="s">
        <v>450</v>
      </c>
      <c r="P2281" s="295">
        <v>7.7130320000000001</v>
      </c>
      <c r="Q2281" s="295" t="s">
        <v>456</v>
      </c>
      <c r="R2281" s="296">
        <v>0</v>
      </c>
      <c r="S2281" s="365">
        <v>5.3321258470333222E-4</v>
      </c>
      <c r="T2281" s="365">
        <v>6.1375623517287642E-4</v>
      </c>
      <c r="U2281" s="365">
        <v>0.86876931613271924</v>
      </c>
      <c r="V2281" s="366"/>
      <c r="W2281" s="295"/>
      <c r="X2281" s="295"/>
      <c r="Y2281" s="295"/>
      <c r="Z2281" s="313"/>
      <c r="AA2281" s="313"/>
      <c r="AB2281" s="301"/>
      <c r="AC2281" s="295"/>
    </row>
    <row r="2282" spans="1:29" ht="15">
      <c r="A2282" s="247" t="s">
        <v>176</v>
      </c>
      <c r="B2282" s="287" t="s">
        <v>12118</v>
      </c>
      <c r="C2282" s="287" t="s">
        <v>7050</v>
      </c>
      <c r="D2282" s="305">
        <v>39</v>
      </c>
      <c r="E2282" s="287" t="s">
        <v>37</v>
      </c>
      <c r="F2282" s="362">
        <v>43707</v>
      </c>
      <c r="G2282" s="363" t="s">
        <v>8930</v>
      </c>
      <c r="H2282" s="363" t="s">
        <v>4646</v>
      </c>
      <c r="I2282" s="364">
        <v>0.33051585999999999</v>
      </c>
      <c r="J2282" s="364">
        <v>2</v>
      </c>
      <c r="K2282" s="363" t="s">
        <v>438</v>
      </c>
      <c r="L2282" s="292">
        <v>107.04</v>
      </c>
      <c r="M2282" s="293" t="s">
        <v>4647</v>
      </c>
      <c r="N2282" s="293" t="s">
        <v>4648</v>
      </c>
      <c r="O2282" s="294" t="s">
        <v>450</v>
      </c>
      <c r="P2282" s="295">
        <v>23.888884999999998</v>
      </c>
      <c r="Q2282" s="295" t="s">
        <v>408</v>
      </c>
      <c r="R2282" s="296">
        <v>0</v>
      </c>
      <c r="S2282" s="365">
        <v>1.0305872026145869E-3</v>
      </c>
      <c r="T2282" s="365">
        <v>2.2448288089425895E-3</v>
      </c>
      <c r="U2282" s="365">
        <v>0.45909389549398988</v>
      </c>
      <c r="V2282" s="366"/>
      <c r="W2282" s="295"/>
      <c r="X2282" s="295"/>
      <c r="Y2282" s="295"/>
      <c r="Z2282" s="313"/>
      <c r="AA2282" s="313"/>
      <c r="AB2282" s="301"/>
      <c r="AC2282" s="295"/>
    </row>
    <row r="2283" spans="1:29" ht="15">
      <c r="A2283" s="247" t="s">
        <v>176</v>
      </c>
      <c r="B2283" s="287" t="s">
        <v>12119</v>
      </c>
      <c r="C2283" s="287" t="s">
        <v>7052</v>
      </c>
      <c r="D2283" s="305">
        <v>40</v>
      </c>
      <c r="E2283" s="287" t="s">
        <v>37</v>
      </c>
      <c r="F2283" s="362">
        <v>43707</v>
      </c>
      <c r="G2283" s="363" t="s">
        <v>8930</v>
      </c>
      <c r="H2283" s="363" t="s">
        <v>1841</v>
      </c>
      <c r="I2283" s="364">
        <v>0.26229632000000003</v>
      </c>
      <c r="J2283" s="364">
        <v>2</v>
      </c>
      <c r="K2283" s="363" t="s">
        <v>438</v>
      </c>
      <c r="L2283" s="292">
        <v>363.92</v>
      </c>
      <c r="M2283" s="293" t="s">
        <v>1842</v>
      </c>
      <c r="N2283" s="293" t="s">
        <v>1843</v>
      </c>
      <c r="O2283" s="294" t="s">
        <v>450</v>
      </c>
      <c r="P2283" s="295">
        <v>7.1172120000000003</v>
      </c>
      <c r="Q2283" s="295" t="s">
        <v>447</v>
      </c>
      <c r="R2283" s="296">
        <v>0</v>
      </c>
      <c r="S2283" s="365">
        <v>2.0127246719193833E-4</v>
      </c>
      <c r="T2283" s="365">
        <v>6.9944133536526396E-4</v>
      </c>
      <c r="U2283" s="365">
        <v>0.28776175644070184</v>
      </c>
      <c r="V2283" s="366"/>
      <c r="W2283" s="295"/>
      <c r="X2283" s="295"/>
      <c r="Y2283" s="295"/>
      <c r="Z2283" s="313"/>
      <c r="AA2283" s="313"/>
      <c r="AB2283" s="301"/>
      <c r="AC2283" s="295"/>
    </row>
    <row r="2284" spans="1:29" ht="15">
      <c r="A2284" s="247" t="s">
        <v>12120</v>
      </c>
      <c r="B2284" s="287" t="s">
        <v>12121</v>
      </c>
      <c r="C2284" s="287" t="s">
        <v>7055</v>
      </c>
      <c r="D2284" s="305">
        <v>41</v>
      </c>
      <c r="E2284" s="287" t="s">
        <v>37</v>
      </c>
      <c r="F2284" s="362">
        <v>43707</v>
      </c>
      <c r="G2284" s="363" t="s">
        <v>8930</v>
      </c>
      <c r="H2284" s="363" t="s">
        <v>1484</v>
      </c>
      <c r="I2284" s="364">
        <v>0.22081864000000001</v>
      </c>
      <c r="J2284" s="364">
        <v>1</v>
      </c>
      <c r="K2284" s="363" t="s">
        <v>438</v>
      </c>
      <c r="L2284" s="292">
        <v>538.32000000000005</v>
      </c>
      <c r="M2284" s="293" t="s">
        <v>1485</v>
      </c>
      <c r="N2284" s="293" t="s">
        <v>1486</v>
      </c>
      <c r="O2284" s="294" t="s">
        <v>450</v>
      </c>
      <c r="P2284" s="295">
        <v>10.893212999999999</v>
      </c>
      <c r="Q2284" s="295" t="s">
        <v>408</v>
      </c>
      <c r="R2284" s="296">
        <v>0</v>
      </c>
      <c r="S2284" s="365">
        <v>2.4168059079503774E-3</v>
      </c>
      <c r="T2284" s="365">
        <v>1.080307013726459E-3</v>
      </c>
      <c r="U2284" s="365">
        <v>2.2371472898373028</v>
      </c>
      <c r="V2284" s="366"/>
      <c r="W2284" s="295"/>
      <c r="X2284" s="295"/>
      <c r="Y2284" s="295"/>
      <c r="Z2284" s="313"/>
      <c r="AA2284" s="313"/>
      <c r="AB2284" s="301"/>
      <c r="AC2284" s="295"/>
    </row>
    <row r="2285" spans="1:29" ht="15">
      <c r="A2285" s="247" t="s">
        <v>12122</v>
      </c>
      <c r="B2285" s="287" t="s">
        <v>12123</v>
      </c>
      <c r="C2285" s="287" t="s">
        <v>7058</v>
      </c>
      <c r="D2285" s="305">
        <v>42</v>
      </c>
      <c r="E2285" s="287" t="s">
        <v>37</v>
      </c>
      <c r="F2285" s="362">
        <v>43707</v>
      </c>
      <c r="G2285" s="363" t="s">
        <v>8930</v>
      </c>
      <c r="H2285" s="363" t="s">
        <v>9170</v>
      </c>
      <c r="I2285" s="364">
        <v>0.22598504999999999</v>
      </c>
      <c r="J2285" s="364">
        <v>1</v>
      </c>
      <c r="K2285" s="363" t="s">
        <v>438</v>
      </c>
      <c r="L2285" s="292">
        <v>93.04</v>
      </c>
      <c r="M2285" s="293" t="s">
        <v>8711</v>
      </c>
      <c r="N2285" s="293" t="s">
        <v>9171</v>
      </c>
      <c r="O2285" s="294" t="s">
        <v>450</v>
      </c>
      <c r="P2285" s="295">
        <v>17.031442999999999</v>
      </c>
      <c r="Q2285" s="295" t="s">
        <v>399</v>
      </c>
      <c r="R2285" s="296">
        <v>0</v>
      </c>
      <c r="S2285" s="365">
        <v>1.2092532741384201E-3</v>
      </c>
      <c r="T2285" s="365">
        <v>1.1224568696192683E-3</v>
      </c>
      <c r="U2285" s="365">
        <v>1.0773271622887324</v>
      </c>
      <c r="V2285" s="366"/>
      <c r="W2285" s="295"/>
      <c r="X2285" s="295"/>
      <c r="Y2285" s="295"/>
      <c r="Z2285" s="313"/>
      <c r="AA2285" s="313"/>
      <c r="AB2285" s="301"/>
      <c r="AC2285" s="295"/>
    </row>
    <row r="2286" spans="1:29" ht="15">
      <c r="A2286" s="247" t="s">
        <v>176</v>
      </c>
      <c r="B2286" s="287" t="s">
        <v>12124</v>
      </c>
      <c r="C2286" s="287" t="s">
        <v>7061</v>
      </c>
      <c r="D2286" s="305">
        <v>43</v>
      </c>
      <c r="E2286" s="287" t="s">
        <v>37</v>
      </c>
      <c r="F2286" s="362">
        <v>43707</v>
      </c>
      <c r="G2286" s="363" t="s">
        <v>8930</v>
      </c>
      <c r="H2286" s="363" t="s">
        <v>1715</v>
      </c>
      <c r="I2286" s="364">
        <v>0.2770126</v>
      </c>
      <c r="J2286" s="364">
        <v>2</v>
      </c>
      <c r="K2286" s="363" t="s">
        <v>438</v>
      </c>
      <c r="L2286" s="292">
        <v>118.66</v>
      </c>
      <c r="M2286" s="293" t="s">
        <v>1716</v>
      </c>
      <c r="N2286" s="293" t="s">
        <v>1717</v>
      </c>
      <c r="O2286" s="294" t="s">
        <v>450</v>
      </c>
      <c r="P2286" s="295">
        <v>-0.67799089999999995</v>
      </c>
      <c r="Q2286" s="295" t="s">
        <v>408</v>
      </c>
      <c r="R2286" s="296">
        <v>0</v>
      </c>
      <c r="S2286" s="365">
        <v>2.6990980802316972E-3</v>
      </c>
      <c r="T2286" s="365">
        <v>3.2863200101188304E-3</v>
      </c>
      <c r="U2286" s="365">
        <v>0.82131322327739475</v>
      </c>
      <c r="V2286" s="366"/>
      <c r="W2286" s="295"/>
      <c r="X2286" s="295"/>
      <c r="Y2286" s="295"/>
      <c r="Z2286" s="313"/>
      <c r="AA2286" s="313"/>
      <c r="AB2286" s="301"/>
      <c r="AC2286" s="295"/>
    </row>
    <row r="2287" spans="1:29" ht="15">
      <c r="A2287" s="247" t="s">
        <v>176</v>
      </c>
      <c r="B2287" s="287" t="s">
        <v>12125</v>
      </c>
      <c r="C2287" s="287" t="s">
        <v>7064</v>
      </c>
      <c r="D2287" s="305">
        <v>44</v>
      </c>
      <c r="E2287" s="287" t="s">
        <v>37</v>
      </c>
      <c r="F2287" s="362">
        <v>43707</v>
      </c>
      <c r="G2287" s="363" t="s">
        <v>8930</v>
      </c>
      <c r="H2287" s="363" t="s">
        <v>2503</v>
      </c>
      <c r="I2287" s="364">
        <v>0.20936847</v>
      </c>
      <c r="J2287" s="364">
        <v>2</v>
      </c>
      <c r="K2287" s="363" t="s">
        <v>438</v>
      </c>
      <c r="L2287" s="292">
        <v>144.58000000000001</v>
      </c>
      <c r="M2287" s="293" t="s">
        <v>2504</v>
      </c>
      <c r="N2287" s="293" t="s">
        <v>2505</v>
      </c>
      <c r="O2287" s="294" t="s">
        <v>450</v>
      </c>
      <c r="P2287" s="295">
        <v>-4.1628002999999998</v>
      </c>
      <c r="Q2287" s="295" t="s">
        <v>399</v>
      </c>
      <c r="R2287" s="296">
        <v>0</v>
      </c>
      <c r="S2287" s="365">
        <v>3.7016575772735871E-5</v>
      </c>
      <c r="T2287" s="365">
        <v>5.0348732836890406E-4</v>
      </c>
      <c r="U2287" s="365">
        <v>7.3520372186236846E-2</v>
      </c>
      <c r="V2287" s="366"/>
      <c r="W2287" s="295"/>
      <c r="X2287" s="295"/>
      <c r="Y2287" s="295"/>
      <c r="Z2287" s="313"/>
      <c r="AA2287" s="313"/>
      <c r="AB2287" s="301"/>
      <c r="AC2287" s="295"/>
    </row>
    <row r="2288" spans="1:29" ht="15">
      <c r="A2288" s="247" t="s">
        <v>12126</v>
      </c>
      <c r="B2288" s="287" t="s">
        <v>12127</v>
      </c>
      <c r="C2288" s="287" t="s">
        <v>7066</v>
      </c>
      <c r="D2288" s="305">
        <v>45</v>
      </c>
      <c r="E2288" s="287" t="s">
        <v>37</v>
      </c>
      <c r="F2288" s="362">
        <v>43707</v>
      </c>
      <c r="G2288" s="363" t="s">
        <v>8930</v>
      </c>
      <c r="H2288" s="363" t="s">
        <v>1011</v>
      </c>
      <c r="I2288" s="364">
        <v>0.53868890000000003</v>
      </c>
      <c r="J2288" s="364">
        <v>1</v>
      </c>
      <c r="K2288" s="363" t="s">
        <v>438</v>
      </c>
      <c r="L2288" s="292">
        <v>57.27</v>
      </c>
      <c r="M2288" s="293" t="s">
        <v>1012</v>
      </c>
      <c r="N2288" s="293" t="s">
        <v>1013</v>
      </c>
      <c r="O2288" s="294" t="s">
        <v>450</v>
      </c>
      <c r="P2288" s="295">
        <v>6.2720419999999999</v>
      </c>
      <c r="Q2288" s="295" t="s">
        <v>447</v>
      </c>
      <c r="R2288" s="296">
        <v>0</v>
      </c>
      <c r="S2288" s="365">
        <v>6.6642844244459989E-5</v>
      </c>
      <c r="T2288" s="365">
        <v>6.7768448827046899E-4</v>
      </c>
      <c r="U2288" s="365">
        <v>9.8339043312826016E-2</v>
      </c>
      <c r="V2288" s="366"/>
      <c r="W2288" s="295"/>
      <c r="X2288" s="295"/>
      <c r="Y2288" s="295"/>
      <c r="Z2288" s="313"/>
      <c r="AA2288" s="313"/>
      <c r="AB2288" s="301"/>
      <c r="AC2288" s="295"/>
    </row>
    <row r="2289" spans="1:29" ht="15">
      <c r="A2289" s="247" t="s">
        <v>9765</v>
      </c>
      <c r="B2289" s="287" t="s">
        <v>9766</v>
      </c>
      <c r="C2289" s="287" t="s">
        <v>7068</v>
      </c>
      <c r="D2289" s="305">
        <v>46</v>
      </c>
      <c r="E2289" s="287" t="s">
        <v>37</v>
      </c>
      <c r="F2289" s="362">
        <v>43707</v>
      </c>
      <c r="G2289" s="363" t="s">
        <v>8930</v>
      </c>
      <c r="H2289" s="363" t="s">
        <v>753</v>
      </c>
      <c r="I2289" s="364">
        <v>0.21074164000000001</v>
      </c>
      <c r="J2289" s="364">
        <v>1</v>
      </c>
      <c r="K2289" s="363" t="s">
        <v>438</v>
      </c>
      <c r="L2289" s="292">
        <v>139.09</v>
      </c>
      <c r="M2289" s="293" t="s">
        <v>754</v>
      </c>
      <c r="N2289" s="293" t="s">
        <v>755</v>
      </c>
      <c r="O2289" s="294" t="s">
        <v>450</v>
      </c>
      <c r="P2289" s="295">
        <v>-4.3923560000000004</v>
      </c>
      <c r="Q2289" s="295" t="s">
        <v>408</v>
      </c>
      <c r="R2289" s="296">
        <v>0</v>
      </c>
      <c r="S2289" s="365">
        <v>6.7487262243369158E-4</v>
      </c>
      <c r="T2289" s="365">
        <v>3.6081670923659369E-4</v>
      </c>
      <c r="U2289" s="365">
        <v>1.8704029086168681</v>
      </c>
      <c r="V2289" s="366"/>
      <c r="W2289" s="295"/>
      <c r="X2289" s="295"/>
      <c r="Y2289" s="295"/>
      <c r="Z2289" s="313"/>
      <c r="AA2289" s="313"/>
      <c r="AB2289" s="301"/>
      <c r="AC2289" s="295"/>
    </row>
    <row r="2290" spans="1:29" ht="15">
      <c r="A2290" s="247" t="s">
        <v>12128</v>
      </c>
      <c r="B2290" s="287" t="s">
        <v>12129</v>
      </c>
      <c r="C2290" s="287" t="s">
        <v>7071</v>
      </c>
      <c r="D2290" s="305">
        <v>47</v>
      </c>
      <c r="E2290" s="287" t="s">
        <v>37</v>
      </c>
      <c r="F2290" s="362">
        <v>43707</v>
      </c>
      <c r="G2290" s="363" t="s">
        <v>8930</v>
      </c>
      <c r="H2290" s="363" t="s">
        <v>768</v>
      </c>
      <c r="I2290" s="364">
        <v>0.22180283000000001</v>
      </c>
      <c r="J2290" s="364">
        <v>1</v>
      </c>
      <c r="K2290" s="363" t="s">
        <v>438</v>
      </c>
      <c r="L2290" s="292">
        <v>139.19999999999999</v>
      </c>
      <c r="M2290" s="293" t="s">
        <v>769</v>
      </c>
      <c r="N2290" s="293" t="s">
        <v>770</v>
      </c>
      <c r="O2290" s="294" t="s">
        <v>450</v>
      </c>
      <c r="P2290" s="295">
        <v>3.0119061</v>
      </c>
      <c r="Q2290" s="295" t="s">
        <v>447</v>
      </c>
      <c r="R2290" s="296">
        <v>0</v>
      </c>
      <c r="S2290" s="365">
        <v>9.348897884432103E-4</v>
      </c>
      <c r="T2290" s="365">
        <v>1.1587610570715462E-3</v>
      </c>
      <c r="U2290" s="365">
        <v>0.80680118022423908</v>
      </c>
      <c r="V2290" s="366"/>
      <c r="W2290" s="295"/>
      <c r="X2290" s="295"/>
      <c r="Y2290" s="295"/>
      <c r="Z2290" s="313"/>
      <c r="AA2290" s="313"/>
      <c r="AB2290" s="301"/>
      <c r="AC2290" s="295"/>
    </row>
    <row r="2291" spans="1:29" ht="15">
      <c r="A2291" s="247" t="s">
        <v>176</v>
      </c>
      <c r="B2291" s="287" t="s">
        <v>9857</v>
      </c>
      <c r="C2291" s="287" t="s">
        <v>7076</v>
      </c>
      <c r="D2291" s="305">
        <v>48</v>
      </c>
      <c r="E2291" s="287" t="s">
        <v>37</v>
      </c>
      <c r="F2291" s="362">
        <v>43707</v>
      </c>
      <c r="G2291" s="363" t="s">
        <v>8930</v>
      </c>
      <c r="H2291" s="363" t="s">
        <v>1733</v>
      </c>
      <c r="I2291" s="364">
        <v>0.25106381999999999</v>
      </c>
      <c r="J2291" s="364">
        <v>2</v>
      </c>
      <c r="K2291" s="363" t="s">
        <v>438</v>
      </c>
      <c r="L2291" s="292">
        <v>126.42</v>
      </c>
      <c r="M2291" s="293" t="s">
        <v>1734</v>
      </c>
      <c r="N2291" s="293" t="s">
        <v>1735</v>
      </c>
      <c r="O2291" s="294" t="s">
        <v>450</v>
      </c>
      <c r="P2291" s="295">
        <v>10.035682</v>
      </c>
      <c r="Q2291" s="295" t="s">
        <v>280</v>
      </c>
      <c r="R2291" s="296">
        <v>0</v>
      </c>
      <c r="S2291" s="365">
        <v>3.3332882540818396E-3</v>
      </c>
      <c r="T2291" s="365">
        <v>2.4940630284429805E-3</v>
      </c>
      <c r="U2291" s="365">
        <v>1.3364891809341239</v>
      </c>
      <c r="V2291" s="366"/>
      <c r="W2291" s="295"/>
      <c r="X2291" s="295"/>
      <c r="Y2291" s="295"/>
      <c r="Z2291" s="313"/>
      <c r="AA2291" s="313"/>
      <c r="AB2291" s="301"/>
      <c r="AC2291" s="295"/>
    </row>
    <row r="2292" spans="1:29" ht="15">
      <c r="A2292" s="247" t="s">
        <v>12130</v>
      </c>
      <c r="B2292" s="287" t="s">
        <v>12131</v>
      </c>
      <c r="C2292" s="287" t="s">
        <v>7078</v>
      </c>
      <c r="D2292" s="305">
        <v>49</v>
      </c>
      <c r="E2292" s="287" t="s">
        <v>37</v>
      </c>
      <c r="F2292" s="362">
        <v>43707</v>
      </c>
      <c r="G2292" s="363" t="s">
        <v>8930</v>
      </c>
      <c r="H2292" s="363" t="s">
        <v>1025</v>
      </c>
      <c r="I2292" s="364">
        <v>0.3101468</v>
      </c>
      <c r="J2292" s="364">
        <v>1</v>
      </c>
      <c r="K2292" s="363" t="s">
        <v>438</v>
      </c>
      <c r="L2292" s="292">
        <v>159.72</v>
      </c>
      <c r="M2292" s="293" t="s">
        <v>1026</v>
      </c>
      <c r="N2292" s="293" t="s">
        <v>1027</v>
      </c>
      <c r="O2292" s="294" t="s">
        <v>450</v>
      </c>
      <c r="P2292" s="295">
        <v>-0.48598049999999998</v>
      </c>
      <c r="Q2292" s="295" t="s">
        <v>280</v>
      </c>
      <c r="R2292" s="296">
        <v>0</v>
      </c>
      <c r="S2292" s="365">
        <v>7.7201827877413569E-4</v>
      </c>
      <c r="T2292" s="365">
        <v>2.0737626386950004E-3</v>
      </c>
      <c r="U2292" s="365">
        <v>0.37227899874787967</v>
      </c>
      <c r="V2292" s="366"/>
      <c r="W2292" s="295"/>
      <c r="X2292" s="295"/>
      <c r="Y2292" s="295"/>
      <c r="Z2292" s="313"/>
      <c r="AA2292" s="313"/>
      <c r="AB2292" s="301"/>
      <c r="AC2292" s="295"/>
    </row>
    <row r="2293" spans="1:29" ht="15">
      <c r="A2293" s="247" t="s">
        <v>12132</v>
      </c>
      <c r="B2293" s="287" t="s">
        <v>12133</v>
      </c>
      <c r="C2293" s="287" t="s">
        <v>7081</v>
      </c>
      <c r="D2293" s="305">
        <v>50</v>
      </c>
      <c r="E2293" s="287" t="s">
        <v>37</v>
      </c>
      <c r="F2293" s="362">
        <v>43707</v>
      </c>
      <c r="G2293" s="363" t="s">
        <v>8930</v>
      </c>
      <c r="H2293" s="363" t="s">
        <v>789</v>
      </c>
      <c r="I2293" s="364">
        <v>0.29871953000000001</v>
      </c>
      <c r="J2293" s="364">
        <v>1</v>
      </c>
      <c r="K2293" s="363" t="s">
        <v>438</v>
      </c>
      <c r="L2293" s="292">
        <v>83.17</v>
      </c>
      <c r="M2293" s="293" t="s">
        <v>790</v>
      </c>
      <c r="N2293" s="293" t="s">
        <v>791</v>
      </c>
      <c r="O2293" s="294" t="s">
        <v>450</v>
      </c>
      <c r="P2293" s="295">
        <v>-5.1112412999999997</v>
      </c>
      <c r="Q2293" s="295" t="s">
        <v>280</v>
      </c>
      <c r="R2293" s="296">
        <v>0</v>
      </c>
      <c r="S2293" s="365">
        <v>1.637462551818136E-3</v>
      </c>
      <c r="T2293" s="365">
        <v>8.7199027172683949E-4</v>
      </c>
      <c r="U2293" s="365">
        <v>1.8778449770722776</v>
      </c>
      <c r="V2293" s="366"/>
      <c r="W2293" s="295"/>
      <c r="X2293" s="295"/>
      <c r="Y2293" s="295"/>
      <c r="Z2293" s="313"/>
      <c r="AA2293" s="313"/>
      <c r="AB2293" s="301"/>
      <c r="AC2293" s="295"/>
    </row>
    <row r="2294" spans="1:29" ht="15">
      <c r="A2294" s="247" t="s">
        <v>176</v>
      </c>
      <c r="B2294" s="287" t="s">
        <v>12134</v>
      </c>
      <c r="C2294" s="287" t="s">
        <v>7087</v>
      </c>
      <c r="D2294" s="305">
        <v>1</v>
      </c>
      <c r="E2294" s="287" t="s">
        <v>36</v>
      </c>
      <c r="F2294" s="362">
        <v>43707</v>
      </c>
      <c r="G2294" s="363" t="s">
        <v>8926</v>
      </c>
      <c r="H2294" s="363" t="s">
        <v>453</v>
      </c>
      <c r="I2294" s="364">
        <v>0.4765259</v>
      </c>
      <c r="J2294" s="364">
        <v>2</v>
      </c>
      <c r="K2294" s="363" t="s">
        <v>438</v>
      </c>
      <c r="L2294" s="292">
        <v>31.45</v>
      </c>
      <c r="M2294" s="293" t="s">
        <v>454</v>
      </c>
      <c r="N2294" s="293" t="s">
        <v>455</v>
      </c>
      <c r="O2294" s="294" t="s">
        <v>450</v>
      </c>
      <c r="P2294" s="295">
        <v>3.2840729</v>
      </c>
      <c r="Q2294" s="295" t="s">
        <v>456</v>
      </c>
      <c r="R2294" s="296">
        <v>0</v>
      </c>
      <c r="S2294" s="365">
        <v>5.4143693481675846E-4</v>
      </c>
      <c r="T2294" s="365">
        <v>1.1092338660799424E-3</v>
      </c>
      <c r="U2294" s="365">
        <v>0.48811792659217018</v>
      </c>
      <c r="V2294" s="366"/>
      <c r="W2294" s="295"/>
      <c r="X2294" s="295"/>
      <c r="Y2294" s="295"/>
      <c r="Z2294" s="313"/>
      <c r="AA2294" s="313"/>
      <c r="AB2294" s="301"/>
      <c r="AC2294" s="295"/>
    </row>
    <row r="2295" spans="1:29" ht="15">
      <c r="A2295" s="247" t="s">
        <v>176</v>
      </c>
      <c r="B2295" s="287" t="s">
        <v>12135</v>
      </c>
      <c r="C2295" s="287" t="s">
        <v>7089</v>
      </c>
      <c r="D2295" s="305">
        <v>2</v>
      </c>
      <c r="E2295" s="287" t="s">
        <v>36</v>
      </c>
      <c r="F2295" s="362">
        <v>43707</v>
      </c>
      <c r="G2295" s="363" t="s">
        <v>8926</v>
      </c>
      <c r="H2295" s="363" t="s">
        <v>2253</v>
      </c>
      <c r="I2295" s="364">
        <v>0.40436375000000002</v>
      </c>
      <c r="J2295" s="364">
        <v>5</v>
      </c>
      <c r="K2295" s="363" t="s">
        <v>438</v>
      </c>
      <c r="L2295" s="292">
        <v>225.92</v>
      </c>
      <c r="M2295" s="293" t="s">
        <v>2254</v>
      </c>
      <c r="N2295" s="293" t="s">
        <v>2255</v>
      </c>
      <c r="O2295" s="294" t="s">
        <v>450</v>
      </c>
      <c r="P2295" s="295">
        <v>-1.0294855000000001</v>
      </c>
      <c r="Q2295" s="295" t="s">
        <v>404</v>
      </c>
      <c r="R2295" s="296">
        <v>0</v>
      </c>
      <c r="S2295" s="365">
        <v>2.766897133454098E-3</v>
      </c>
      <c r="T2295" s="365">
        <v>2.0563692866606199E-3</v>
      </c>
      <c r="U2295" s="365">
        <v>1.3455254128733458</v>
      </c>
      <c r="V2295" s="366"/>
      <c r="W2295" s="295"/>
      <c r="X2295" s="295"/>
      <c r="Y2295" s="295"/>
      <c r="Z2295" s="313"/>
      <c r="AA2295" s="313"/>
      <c r="AB2295" s="301"/>
      <c r="AC2295" s="295"/>
    </row>
    <row r="2296" spans="1:29" ht="15">
      <c r="A2296" s="247" t="s">
        <v>176</v>
      </c>
      <c r="B2296" s="287" t="s">
        <v>12136</v>
      </c>
      <c r="C2296" s="287" t="s">
        <v>7091</v>
      </c>
      <c r="D2296" s="305">
        <v>3</v>
      </c>
      <c r="E2296" s="287" t="s">
        <v>36</v>
      </c>
      <c r="F2296" s="362">
        <v>43707</v>
      </c>
      <c r="G2296" s="363" t="s">
        <v>8926</v>
      </c>
      <c r="H2296" s="363" t="s">
        <v>1054</v>
      </c>
      <c r="I2296" s="364">
        <v>0.39941632999999999</v>
      </c>
      <c r="J2296" s="364">
        <v>8</v>
      </c>
      <c r="K2296" s="363" t="s">
        <v>438</v>
      </c>
      <c r="L2296" s="292">
        <v>230.19</v>
      </c>
      <c r="M2296" s="293" t="s">
        <v>1055</v>
      </c>
      <c r="N2296" s="293" t="s">
        <v>1056</v>
      </c>
      <c r="O2296" s="294" t="s">
        <v>450</v>
      </c>
      <c r="P2296" s="295">
        <v>8.7751629999999992</v>
      </c>
      <c r="Q2296" s="295" t="s">
        <v>408</v>
      </c>
      <c r="R2296" s="296">
        <v>0</v>
      </c>
      <c r="S2296" s="365">
        <v>5.3771789901405076E-3</v>
      </c>
      <c r="T2296" s="365">
        <v>4.2401285132844524E-3</v>
      </c>
      <c r="U2296" s="365">
        <v>1.2681641542924091</v>
      </c>
      <c r="V2296" s="366"/>
      <c r="W2296" s="295"/>
      <c r="X2296" s="295"/>
      <c r="Y2296" s="295"/>
      <c r="Z2296" s="313"/>
      <c r="AA2296" s="313"/>
      <c r="AB2296" s="301"/>
      <c r="AC2296" s="295"/>
    </row>
    <row r="2297" spans="1:29" ht="15">
      <c r="A2297" s="247" t="s">
        <v>12137</v>
      </c>
      <c r="B2297" s="287" t="s">
        <v>12138</v>
      </c>
      <c r="C2297" s="287" t="s">
        <v>7093</v>
      </c>
      <c r="D2297" s="305">
        <v>4</v>
      </c>
      <c r="E2297" s="287" t="s">
        <v>36</v>
      </c>
      <c r="F2297" s="362">
        <v>43707</v>
      </c>
      <c r="G2297" s="363" t="s">
        <v>8926</v>
      </c>
      <c r="H2297" s="363" t="s">
        <v>3455</v>
      </c>
      <c r="I2297" s="364">
        <v>0.33445132</v>
      </c>
      <c r="J2297" s="364">
        <v>1</v>
      </c>
      <c r="K2297" s="363" t="s">
        <v>438</v>
      </c>
      <c r="L2297" s="292">
        <v>127.32</v>
      </c>
      <c r="M2297" s="293" t="s">
        <v>3456</v>
      </c>
      <c r="N2297" s="293" t="s">
        <v>3457</v>
      </c>
      <c r="O2297" s="294" t="s">
        <v>450</v>
      </c>
      <c r="P2297" s="295">
        <v>10.925245</v>
      </c>
      <c r="Q2297" s="295" t="s">
        <v>447</v>
      </c>
      <c r="R2297" s="296">
        <v>0</v>
      </c>
      <c r="S2297" s="365">
        <v>2.0078640841150251E-4</v>
      </c>
      <c r="T2297" s="365">
        <v>9.3861681875329419E-4</v>
      </c>
      <c r="U2297" s="365">
        <v>0.21391733495484824</v>
      </c>
      <c r="V2297" s="366"/>
      <c r="W2297" s="295"/>
      <c r="X2297" s="295"/>
      <c r="Y2297" s="295"/>
      <c r="Z2297" s="313"/>
      <c r="AA2297" s="313"/>
      <c r="AB2297" s="301"/>
      <c r="AC2297" s="295"/>
    </row>
    <row r="2298" spans="1:29" ht="15">
      <c r="A2298" s="247" t="s">
        <v>176</v>
      </c>
      <c r="B2298" s="287" t="s">
        <v>12139</v>
      </c>
      <c r="C2298" s="287" t="s">
        <v>7095</v>
      </c>
      <c r="D2298" s="305">
        <v>5</v>
      </c>
      <c r="E2298" s="287" t="s">
        <v>36</v>
      </c>
      <c r="F2298" s="362">
        <v>43707</v>
      </c>
      <c r="G2298" s="363" t="s">
        <v>8926</v>
      </c>
      <c r="H2298" s="363" t="s">
        <v>1272</v>
      </c>
      <c r="I2298" s="364">
        <v>0.36167442999999999</v>
      </c>
      <c r="J2298" s="364">
        <v>9</v>
      </c>
      <c r="K2298" s="363" t="s">
        <v>438</v>
      </c>
      <c r="L2298" s="292">
        <v>1101.69</v>
      </c>
      <c r="M2298" s="293" t="s">
        <v>1273</v>
      </c>
      <c r="N2298" s="293" t="s">
        <v>1274</v>
      </c>
      <c r="O2298" s="294" t="s">
        <v>450</v>
      </c>
      <c r="P2298" s="295">
        <v>-1.9010961</v>
      </c>
      <c r="Q2298" s="295" t="s">
        <v>404</v>
      </c>
      <c r="R2298" s="296">
        <v>0</v>
      </c>
      <c r="S2298" s="365">
        <v>4.8226618702243738E-4</v>
      </c>
      <c r="T2298" s="365">
        <v>1.1063061841433829E-3</v>
      </c>
      <c r="U2298" s="365">
        <v>0.43592469601519757</v>
      </c>
      <c r="V2298" s="366"/>
      <c r="W2298" s="295"/>
      <c r="X2298" s="295"/>
      <c r="Y2298" s="295"/>
      <c r="Z2298" s="313"/>
      <c r="AA2298" s="313"/>
      <c r="AB2298" s="301"/>
      <c r="AC2298" s="295"/>
    </row>
    <row r="2299" spans="1:29" ht="15">
      <c r="A2299" s="247" t="s">
        <v>176</v>
      </c>
      <c r="B2299" s="287" t="s">
        <v>12140</v>
      </c>
      <c r="C2299" s="287" t="s">
        <v>7098</v>
      </c>
      <c r="D2299" s="305">
        <v>6</v>
      </c>
      <c r="E2299" s="287" t="s">
        <v>36</v>
      </c>
      <c r="F2299" s="362">
        <v>43707</v>
      </c>
      <c r="G2299" s="363" t="s">
        <v>8926</v>
      </c>
      <c r="H2299" s="363" t="s">
        <v>2281</v>
      </c>
      <c r="I2299" s="364">
        <v>0.63734484000000002</v>
      </c>
      <c r="J2299" s="364">
        <v>9</v>
      </c>
      <c r="K2299" s="363" t="s">
        <v>438</v>
      </c>
      <c r="L2299" s="292">
        <v>80.41</v>
      </c>
      <c r="M2299" s="293" t="s">
        <v>2282</v>
      </c>
      <c r="N2299" s="293" t="s">
        <v>2283</v>
      </c>
      <c r="O2299" s="294" t="s">
        <v>450</v>
      </c>
      <c r="P2299" s="295">
        <v>12.493002000000001</v>
      </c>
      <c r="Q2299" s="295" t="s">
        <v>404</v>
      </c>
      <c r="R2299" s="296">
        <v>0</v>
      </c>
      <c r="S2299" s="365">
        <v>6.1894079762568198E-4</v>
      </c>
      <c r="T2299" s="365">
        <v>1.1082844334345723E-3</v>
      </c>
      <c r="U2299" s="365">
        <v>0.55846746462691454</v>
      </c>
      <c r="V2299" s="366"/>
      <c r="W2299" s="295"/>
      <c r="X2299" s="295"/>
      <c r="Y2299" s="295"/>
      <c r="Z2299" s="313"/>
      <c r="AA2299" s="313"/>
      <c r="AB2299" s="301"/>
      <c r="AC2299" s="295"/>
    </row>
    <row r="2300" spans="1:29" ht="15">
      <c r="A2300" s="247" t="s">
        <v>176</v>
      </c>
      <c r="B2300" s="287" t="s">
        <v>12141</v>
      </c>
      <c r="C2300" s="287" t="s">
        <v>7100</v>
      </c>
      <c r="D2300" s="305">
        <v>7</v>
      </c>
      <c r="E2300" s="287" t="s">
        <v>36</v>
      </c>
      <c r="F2300" s="362">
        <v>43707</v>
      </c>
      <c r="G2300" s="363" t="s">
        <v>8926</v>
      </c>
      <c r="H2300" s="363" t="s">
        <v>1302</v>
      </c>
      <c r="I2300" s="364">
        <v>0.52042630000000001</v>
      </c>
      <c r="J2300" s="364">
        <v>7</v>
      </c>
      <c r="K2300" s="363" t="s">
        <v>438</v>
      </c>
      <c r="L2300" s="292">
        <v>68.48</v>
      </c>
      <c r="M2300" s="293" t="s">
        <v>1303</v>
      </c>
      <c r="N2300" s="293" t="s">
        <v>1304</v>
      </c>
      <c r="O2300" s="294" t="s">
        <v>450</v>
      </c>
      <c r="P2300" s="295">
        <v>-7.3467729999999998</v>
      </c>
      <c r="Q2300" s="295" t="s">
        <v>484</v>
      </c>
      <c r="R2300" s="296">
        <v>0</v>
      </c>
      <c r="S2300" s="365">
        <v>8.4267992014245663E-5</v>
      </c>
      <c r="T2300" s="365">
        <v>7.9492441110533773E-4</v>
      </c>
      <c r="U2300" s="365">
        <v>0.10600755346923051</v>
      </c>
      <c r="V2300" s="366"/>
      <c r="W2300" s="295"/>
      <c r="X2300" s="295"/>
      <c r="Y2300" s="295"/>
      <c r="Z2300" s="313"/>
      <c r="AA2300" s="313"/>
      <c r="AB2300" s="301"/>
      <c r="AC2300" s="295"/>
    </row>
    <row r="2301" spans="1:29" ht="15">
      <c r="A2301" s="247" t="s">
        <v>9772</v>
      </c>
      <c r="B2301" s="287" t="s">
        <v>9773</v>
      </c>
      <c r="C2301" s="287" t="s">
        <v>7102</v>
      </c>
      <c r="D2301" s="305">
        <v>8</v>
      </c>
      <c r="E2301" s="287" t="s">
        <v>36</v>
      </c>
      <c r="F2301" s="362">
        <v>43707</v>
      </c>
      <c r="G2301" s="363" t="s">
        <v>8926</v>
      </c>
      <c r="H2301" s="363" t="s">
        <v>1312</v>
      </c>
      <c r="I2301" s="364">
        <v>0.34034895999999998</v>
      </c>
      <c r="J2301" s="364">
        <v>1</v>
      </c>
      <c r="K2301" s="363" t="s">
        <v>438</v>
      </c>
      <c r="L2301" s="292">
        <v>96.8</v>
      </c>
      <c r="M2301" s="293" t="s">
        <v>1313</v>
      </c>
      <c r="N2301" s="293" t="s">
        <v>1314</v>
      </c>
      <c r="O2301" s="294" t="s">
        <v>450</v>
      </c>
      <c r="P2301" s="295">
        <v>5.3777455999999999</v>
      </c>
      <c r="Q2301" s="295" t="s">
        <v>408</v>
      </c>
      <c r="R2301" s="296">
        <v>0</v>
      </c>
      <c r="S2301" s="365">
        <v>3.9936437877211088E-4</v>
      </c>
      <c r="T2301" s="365">
        <v>2.8064843720127727E-3</v>
      </c>
      <c r="U2301" s="365">
        <v>0.14230058886295957</v>
      </c>
      <c r="V2301" s="366"/>
      <c r="W2301" s="295"/>
      <c r="X2301" s="295"/>
      <c r="Y2301" s="295"/>
      <c r="Z2301" s="313"/>
      <c r="AA2301" s="313"/>
      <c r="AB2301" s="301"/>
      <c r="AC2301" s="295"/>
    </row>
    <row r="2302" spans="1:29" ht="15">
      <c r="A2302" s="247" t="s">
        <v>176</v>
      </c>
      <c r="B2302" s="287" t="s">
        <v>12142</v>
      </c>
      <c r="C2302" s="287" t="s">
        <v>7104</v>
      </c>
      <c r="D2302" s="305">
        <v>9</v>
      </c>
      <c r="E2302" s="287" t="s">
        <v>36</v>
      </c>
      <c r="F2302" s="362">
        <v>43707</v>
      </c>
      <c r="G2302" s="363" t="s">
        <v>8926</v>
      </c>
      <c r="H2302" s="363" t="s">
        <v>843</v>
      </c>
      <c r="I2302" s="364">
        <v>0.77177154999999997</v>
      </c>
      <c r="J2302" s="364">
        <v>15</v>
      </c>
      <c r="K2302" s="363" t="s">
        <v>438</v>
      </c>
      <c r="L2302" s="292">
        <v>838.42</v>
      </c>
      <c r="M2302" s="293" t="s">
        <v>844</v>
      </c>
      <c r="N2302" s="293" t="s">
        <v>845</v>
      </c>
      <c r="O2302" s="294" t="s">
        <v>450</v>
      </c>
      <c r="P2302" s="295">
        <v>5.3913713000000003</v>
      </c>
      <c r="Q2302" s="295" t="s">
        <v>408</v>
      </c>
      <c r="R2302" s="296">
        <v>0</v>
      </c>
      <c r="S2302" s="365">
        <v>1.7554022372454649E-3</v>
      </c>
      <c r="T2302" s="365">
        <v>8.3166192935473339E-4</v>
      </c>
      <c r="U2302" s="365">
        <v>2.1107161158710723</v>
      </c>
      <c r="V2302" s="366"/>
      <c r="W2302" s="295"/>
      <c r="X2302" s="295"/>
      <c r="Y2302" s="295"/>
      <c r="Z2302" s="313"/>
      <c r="AA2302" s="313"/>
      <c r="AB2302" s="301"/>
      <c r="AC2302" s="295"/>
    </row>
    <row r="2303" spans="1:29" ht="15">
      <c r="A2303" s="247" t="s">
        <v>176</v>
      </c>
      <c r="B2303" s="287" t="s">
        <v>12143</v>
      </c>
      <c r="C2303" s="287" t="s">
        <v>7106</v>
      </c>
      <c r="D2303" s="305">
        <v>10</v>
      </c>
      <c r="E2303" s="287" t="s">
        <v>36</v>
      </c>
      <c r="F2303" s="362">
        <v>43707</v>
      </c>
      <c r="G2303" s="363" t="s">
        <v>8926</v>
      </c>
      <c r="H2303" s="363" t="s">
        <v>2870</v>
      </c>
      <c r="I2303" s="364">
        <v>0.37636112999999999</v>
      </c>
      <c r="J2303" s="364">
        <v>7</v>
      </c>
      <c r="K2303" s="363" t="s">
        <v>438</v>
      </c>
      <c r="L2303" s="292">
        <v>112.49</v>
      </c>
      <c r="M2303" s="293" t="s">
        <v>2871</v>
      </c>
      <c r="N2303" s="293" t="s">
        <v>2872</v>
      </c>
      <c r="O2303" s="294" t="s">
        <v>450</v>
      </c>
      <c r="P2303" s="295">
        <v>4.8076033999999996</v>
      </c>
      <c r="Q2303" s="295" t="s">
        <v>408</v>
      </c>
      <c r="R2303" s="296">
        <v>0</v>
      </c>
      <c r="S2303" s="365">
        <v>4.6476305126988783E-6</v>
      </c>
      <c r="T2303" s="365">
        <v>6.9516971405470277E-4</v>
      </c>
      <c r="U2303" s="365">
        <v>6.6856055704595284E-3</v>
      </c>
      <c r="V2303" s="366"/>
      <c r="W2303" s="295"/>
      <c r="X2303" s="295"/>
      <c r="Y2303" s="295"/>
      <c r="Z2303" s="313"/>
      <c r="AA2303" s="313"/>
      <c r="AB2303" s="301"/>
      <c r="AC2303" s="295"/>
    </row>
    <row r="2304" spans="1:29" ht="15">
      <c r="A2304" s="247" t="s">
        <v>176</v>
      </c>
      <c r="B2304" s="287" t="s">
        <v>12144</v>
      </c>
      <c r="C2304" s="287" t="s">
        <v>7109</v>
      </c>
      <c r="D2304" s="305">
        <v>11</v>
      </c>
      <c r="E2304" s="287" t="s">
        <v>36</v>
      </c>
      <c r="F2304" s="362">
        <v>43707</v>
      </c>
      <c r="G2304" s="363" t="s">
        <v>8926</v>
      </c>
      <c r="H2304" s="363" t="s">
        <v>2024</v>
      </c>
      <c r="I2304" s="364">
        <v>0.40783429999999998</v>
      </c>
      <c r="J2304" s="364">
        <v>2</v>
      </c>
      <c r="K2304" s="363" t="s">
        <v>438</v>
      </c>
      <c r="L2304" s="292">
        <v>263.8</v>
      </c>
      <c r="M2304" s="293" t="s">
        <v>2025</v>
      </c>
      <c r="N2304" s="293" t="s">
        <v>2026</v>
      </c>
      <c r="O2304" s="294" t="s">
        <v>450</v>
      </c>
      <c r="P2304" s="295">
        <v>1.2901187000000001</v>
      </c>
      <c r="Q2304" s="295" t="s">
        <v>404</v>
      </c>
      <c r="R2304" s="296">
        <v>0</v>
      </c>
      <c r="S2304" s="365">
        <v>1.0056616252233004E-3</v>
      </c>
      <c r="T2304" s="365">
        <v>9.1819684056419423E-4</v>
      </c>
      <c r="U2304" s="365">
        <v>1.0952571178586965</v>
      </c>
      <c r="V2304" s="366"/>
      <c r="W2304" s="295"/>
      <c r="X2304" s="295"/>
      <c r="Y2304" s="295"/>
      <c r="Z2304" s="313"/>
      <c r="AA2304" s="313"/>
      <c r="AB2304" s="301"/>
      <c r="AC2304" s="295"/>
    </row>
    <row r="2305" spans="1:29" ht="15">
      <c r="A2305" s="247" t="s">
        <v>176</v>
      </c>
      <c r="B2305" s="287" t="s">
        <v>12145</v>
      </c>
      <c r="C2305" s="287" t="s">
        <v>7111</v>
      </c>
      <c r="D2305" s="305">
        <v>12</v>
      </c>
      <c r="E2305" s="287" t="s">
        <v>36</v>
      </c>
      <c r="F2305" s="362">
        <v>43707</v>
      </c>
      <c r="G2305" s="363" t="s">
        <v>8926</v>
      </c>
      <c r="H2305" s="363" t="s">
        <v>1326</v>
      </c>
      <c r="I2305" s="364">
        <v>0.47303630000000002</v>
      </c>
      <c r="J2305" s="364">
        <v>3</v>
      </c>
      <c r="K2305" s="363" t="s">
        <v>438</v>
      </c>
      <c r="L2305" s="292">
        <v>75.39</v>
      </c>
      <c r="M2305" s="293" t="s">
        <v>1327</v>
      </c>
      <c r="N2305" s="293" t="s">
        <v>1328</v>
      </c>
      <c r="O2305" s="294" t="s">
        <v>450</v>
      </c>
      <c r="P2305" s="295">
        <v>-2.7602196000000001</v>
      </c>
      <c r="Q2305" s="295" t="s">
        <v>408</v>
      </c>
      <c r="R2305" s="296">
        <v>0</v>
      </c>
      <c r="S2305" s="365">
        <v>2.0730141363089691E-4</v>
      </c>
      <c r="T2305" s="365">
        <v>6.2894656476492972E-4</v>
      </c>
      <c r="U2305" s="365">
        <v>0.32960099513124186</v>
      </c>
      <c r="V2305" s="366"/>
      <c r="W2305" s="295"/>
      <c r="X2305" s="295"/>
      <c r="Y2305" s="295"/>
      <c r="Z2305" s="313"/>
      <c r="AA2305" s="313"/>
      <c r="AB2305" s="301"/>
      <c r="AC2305" s="295"/>
    </row>
    <row r="2306" spans="1:29" ht="15">
      <c r="A2306" s="247" t="s">
        <v>176</v>
      </c>
      <c r="B2306" s="287" t="s">
        <v>12146</v>
      </c>
      <c r="C2306" s="287" t="s">
        <v>7113</v>
      </c>
      <c r="D2306" s="305">
        <v>13</v>
      </c>
      <c r="E2306" s="287" t="s">
        <v>36</v>
      </c>
      <c r="F2306" s="362">
        <v>43707</v>
      </c>
      <c r="G2306" s="363" t="s">
        <v>8926</v>
      </c>
      <c r="H2306" s="363" t="s">
        <v>864</v>
      </c>
      <c r="I2306" s="364">
        <v>0.38035999999999998</v>
      </c>
      <c r="J2306" s="364">
        <v>4</v>
      </c>
      <c r="K2306" s="363" t="s">
        <v>438</v>
      </c>
      <c r="L2306" s="292">
        <v>52.15</v>
      </c>
      <c r="M2306" s="293" t="s">
        <v>865</v>
      </c>
      <c r="N2306" s="293" t="s">
        <v>866</v>
      </c>
      <c r="O2306" s="294" t="s">
        <v>450</v>
      </c>
      <c r="P2306" s="295">
        <v>-4.2240561999999997</v>
      </c>
      <c r="Q2306" s="295" t="s">
        <v>408</v>
      </c>
      <c r="R2306" s="296">
        <v>0</v>
      </c>
      <c r="S2306" s="365">
        <v>1.1476667257467796E-4</v>
      </c>
      <c r="T2306" s="365">
        <v>5.1185076093674287E-4</v>
      </c>
      <c r="U2306" s="365">
        <v>0.22421901330114738</v>
      </c>
      <c r="V2306" s="366"/>
      <c r="W2306" s="295"/>
      <c r="X2306" s="295"/>
      <c r="Y2306" s="295"/>
      <c r="Z2306" s="313"/>
      <c r="AA2306" s="313"/>
      <c r="AB2306" s="301"/>
      <c r="AC2306" s="295"/>
    </row>
    <row r="2307" spans="1:29" ht="15">
      <c r="A2307" s="247" t="s">
        <v>12147</v>
      </c>
      <c r="B2307" s="287" t="s">
        <v>12148</v>
      </c>
      <c r="C2307" s="287" t="s">
        <v>7115</v>
      </c>
      <c r="D2307" s="305">
        <v>14</v>
      </c>
      <c r="E2307" s="287" t="s">
        <v>36</v>
      </c>
      <c r="F2307" s="362">
        <v>43707</v>
      </c>
      <c r="G2307" s="363" t="s">
        <v>8926</v>
      </c>
      <c r="H2307" s="363" t="s">
        <v>3612</v>
      </c>
      <c r="I2307" s="364">
        <v>0.40634285999999997</v>
      </c>
      <c r="J2307" s="364">
        <v>1</v>
      </c>
      <c r="K2307" s="363" t="s">
        <v>438</v>
      </c>
      <c r="L2307" s="292">
        <v>156.09</v>
      </c>
      <c r="M2307" s="293" t="s">
        <v>398</v>
      </c>
      <c r="N2307" s="293" t="s">
        <v>3613</v>
      </c>
      <c r="O2307" s="294" t="s">
        <v>450</v>
      </c>
      <c r="P2307" s="295">
        <v>16.467690000000001</v>
      </c>
      <c r="Q2307" s="295" t="s">
        <v>399</v>
      </c>
      <c r="R2307" s="296">
        <v>0</v>
      </c>
      <c r="S2307" s="365">
        <v>2.2984793061425713E-3</v>
      </c>
      <c r="T2307" s="365">
        <v>1.4982478146141594E-3</v>
      </c>
      <c r="U2307" s="365">
        <v>1.5341115693430822</v>
      </c>
      <c r="V2307" s="366"/>
      <c r="W2307" s="295"/>
      <c r="X2307" s="295"/>
      <c r="Y2307" s="295"/>
      <c r="Z2307" s="313"/>
      <c r="AA2307" s="313"/>
      <c r="AB2307" s="301"/>
      <c r="AC2307" s="295"/>
    </row>
    <row r="2308" spans="1:29" ht="15">
      <c r="A2308" s="247" t="s">
        <v>176</v>
      </c>
      <c r="B2308" s="287" t="s">
        <v>12149</v>
      </c>
      <c r="C2308" s="287" t="s">
        <v>7117</v>
      </c>
      <c r="D2308" s="305">
        <v>15</v>
      </c>
      <c r="E2308" s="287" t="s">
        <v>36</v>
      </c>
      <c r="F2308" s="362">
        <v>43707</v>
      </c>
      <c r="G2308" s="363" t="s">
        <v>8926</v>
      </c>
      <c r="H2308" s="363" t="s">
        <v>4161</v>
      </c>
      <c r="I2308" s="364">
        <v>0.34974873000000001</v>
      </c>
      <c r="J2308" s="364">
        <v>2</v>
      </c>
      <c r="K2308" s="363" t="s">
        <v>438</v>
      </c>
      <c r="L2308" s="292">
        <v>40.29</v>
      </c>
      <c r="M2308" s="293" t="s">
        <v>4162</v>
      </c>
      <c r="N2308" s="293" t="s">
        <v>4163</v>
      </c>
      <c r="O2308" s="294" t="s">
        <v>450</v>
      </c>
      <c r="P2308" s="295">
        <v>-2.184993</v>
      </c>
      <c r="Q2308" s="295" t="s">
        <v>484</v>
      </c>
      <c r="R2308" s="296">
        <v>0</v>
      </c>
      <c r="S2308" s="365">
        <v>8.8566111789865399E-4</v>
      </c>
      <c r="T2308" s="365">
        <v>1.3423054607507811E-3</v>
      </c>
      <c r="U2308" s="365">
        <v>0.6598059411926136</v>
      </c>
      <c r="V2308" s="366"/>
      <c r="W2308" s="295"/>
      <c r="X2308" s="295"/>
      <c r="Y2308" s="295"/>
      <c r="Z2308" s="313"/>
      <c r="AA2308" s="313"/>
      <c r="AB2308" s="301"/>
      <c r="AC2308" s="295"/>
    </row>
    <row r="2309" spans="1:29" ht="15">
      <c r="A2309" s="247" t="s">
        <v>176</v>
      </c>
      <c r="B2309" s="287" t="s">
        <v>9771</v>
      </c>
      <c r="C2309" s="287" t="s">
        <v>7119</v>
      </c>
      <c r="D2309" s="305">
        <v>16</v>
      </c>
      <c r="E2309" s="287" t="s">
        <v>36</v>
      </c>
      <c r="F2309" s="362">
        <v>43707</v>
      </c>
      <c r="G2309" s="363" t="s">
        <v>8926</v>
      </c>
      <c r="H2309" s="363" t="s">
        <v>1095</v>
      </c>
      <c r="I2309" s="364">
        <v>0.36929822000000001</v>
      </c>
      <c r="J2309" s="364">
        <v>2</v>
      </c>
      <c r="K2309" s="363" t="s">
        <v>438</v>
      </c>
      <c r="L2309" s="292">
        <v>221.84</v>
      </c>
      <c r="M2309" s="293" t="s">
        <v>1096</v>
      </c>
      <c r="N2309" s="293" t="s">
        <v>1097</v>
      </c>
      <c r="O2309" s="294" t="s">
        <v>450</v>
      </c>
      <c r="P2309" s="295">
        <v>4.2236330000000004</v>
      </c>
      <c r="Q2309" s="295" t="s">
        <v>408</v>
      </c>
      <c r="R2309" s="296">
        <v>0</v>
      </c>
      <c r="S2309" s="365">
        <v>2.6498506546759081E-3</v>
      </c>
      <c r="T2309" s="365">
        <v>1.8718010622353273E-3</v>
      </c>
      <c r="U2309" s="365">
        <v>1.4156689554986279</v>
      </c>
      <c r="V2309" s="366"/>
      <c r="W2309" s="295"/>
      <c r="X2309" s="295"/>
      <c r="Y2309" s="295"/>
      <c r="Z2309" s="313"/>
      <c r="AA2309" s="313"/>
      <c r="AB2309" s="301"/>
      <c r="AC2309" s="295"/>
    </row>
    <row r="2310" spans="1:29" ht="15">
      <c r="A2310" s="247" t="s">
        <v>176</v>
      </c>
      <c r="B2310" s="287" t="s">
        <v>12150</v>
      </c>
      <c r="C2310" s="287" t="s">
        <v>7121</v>
      </c>
      <c r="D2310" s="305">
        <v>17</v>
      </c>
      <c r="E2310" s="287" t="s">
        <v>36</v>
      </c>
      <c r="F2310" s="362">
        <v>43707</v>
      </c>
      <c r="G2310" s="363" t="s">
        <v>8926</v>
      </c>
      <c r="H2310" s="363" t="s">
        <v>563</v>
      </c>
      <c r="I2310" s="364">
        <v>0.42573296999999999</v>
      </c>
      <c r="J2310" s="364">
        <v>2</v>
      </c>
      <c r="K2310" s="363" t="s">
        <v>438</v>
      </c>
      <c r="L2310" s="292">
        <v>146.38</v>
      </c>
      <c r="M2310" s="293" t="s">
        <v>564</v>
      </c>
      <c r="N2310" s="293" t="s">
        <v>565</v>
      </c>
      <c r="O2310" s="294" t="s">
        <v>450</v>
      </c>
      <c r="P2310" s="295">
        <v>5.2412150000000004</v>
      </c>
      <c r="Q2310" s="295" t="s">
        <v>399</v>
      </c>
      <c r="R2310" s="296">
        <v>0</v>
      </c>
      <c r="S2310" s="365">
        <v>1.2480873665350958E-3</v>
      </c>
      <c r="T2310" s="365">
        <v>7.2511674607475649E-4</v>
      </c>
      <c r="U2310" s="365">
        <v>1.7212226490303995</v>
      </c>
      <c r="V2310" s="366"/>
      <c r="W2310" s="295"/>
      <c r="X2310" s="295"/>
      <c r="Y2310" s="295"/>
      <c r="Z2310" s="313"/>
      <c r="AA2310" s="313"/>
      <c r="AB2310" s="301"/>
      <c r="AC2310" s="295"/>
    </row>
    <row r="2311" spans="1:29" ht="15">
      <c r="A2311" s="247" t="s">
        <v>12151</v>
      </c>
      <c r="B2311" s="287" t="s">
        <v>12152</v>
      </c>
      <c r="C2311" s="287" t="s">
        <v>7123</v>
      </c>
      <c r="D2311" s="305">
        <v>18</v>
      </c>
      <c r="E2311" s="287" t="s">
        <v>36</v>
      </c>
      <c r="F2311" s="362">
        <v>43707</v>
      </c>
      <c r="G2311" s="363" t="s">
        <v>8926</v>
      </c>
      <c r="H2311" s="363" t="s">
        <v>895</v>
      </c>
      <c r="I2311" s="364">
        <v>0.44383309999999998</v>
      </c>
      <c r="J2311" s="364">
        <v>1</v>
      </c>
      <c r="K2311" s="363" t="s">
        <v>438</v>
      </c>
      <c r="L2311" s="292">
        <v>556.28</v>
      </c>
      <c r="M2311" s="293" t="s">
        <v>896</v>
      </c>
      <c r="N2311" s="293" t="s">
        <v>897</v>
      </c>
      <c r="O2311" s="294" t="s">
        <v>450</v>
      </c>
      <c r="P2311" s="295">
        <v>10.790682</v>
      </c>
      <c r="Q2311" s="295" t="s">
        <v>447</v>
      </c>
      <c r="R2311" s="296">
        <v>0</v>
      </c>
      <c r="S2311" s="365">
        <v>2.3820660387243405E-3</v>
      </c>
      <c r="T2311" s="365">
        <v>1.9555873818132411E-3</v>
      </c>
      <c r="U2311" s="365">
        <v>1.2180821275885223</v>
      </c>
      <c r="V2311" s="366"/>
      <c r="W2311" s="295"/>
      <c r="X2311" s="295"/>
      <c r="Y2311" s="295"/>
      <c r="Z2311" s="313"/>
      <c r="AA2311" s="313"/>
      <c r="AB2311" s="301"/>
      <c r="AC2311" s="295"/>
    </row>
    <row r="2312" spans="1:29" ht="15">
      <c r="A2312" s="247" t="s">
        <v>12153</v>
      </c>
      <c r="B2312" s="287" t="s">
        <v>12154</v>
      </c>
      <c r="C2312" s="287" t="s">
        <v>7125</v>
      </c>
      <c r="D2312" s="305">
        <v>19</v>
      </c>
      <c r="E2312" s="287" t="s">
        <v>36</v>
      </c>
      <c r="F2312" s="362">
        <v>43707</v>
      </c>
      <c r="G2312" s="363" t="s">
        <v>8926</v>
      </c>
      <c r="H2312" s="363" t="s">
        <v>1367</v>
      </c>
      <c r="I2312" s="364">
        <v>0.35144710000000001</v>
      </c>
      <c r="J2312" s="364">
        <v>1</v>
      </c>
      <c r="K2312" s="363" t="s">
        <v>438</v>
      </c>
      <c r="L2312" s="292">
        <v>106.94</v>
      </c>
      <c r="M2312" s="293" t="s">
        <v>1368</v>
      </c>
      <c r="N2312" s="293" t="s">
        <v>1369</v>
      </c>
      <c r="O2312" s="294" t="s">
        <v>450</v>
      </c>
      <c r="P2312" s="295">
        <v>1.4322280999999999</v>
      </c>
      <c r="Q2312" s="295" t="s">
        <v>408</v>
      </c>
      <c r="R2312" s="296">
        <v>0</v>
      </c>
      <c r="S2312" s="365">
        <v>3.5089360948115486E-3</v>
      </c>
      <c r="T2312" s="365">
        <v>2.5255341485953884E-3</v>
      </c>
      <c r="U2312" s="365">
        <v>1.3893837455189799</v>
      </c>
      <c r="V2312" s="366"/>
      <c r="W2312" s="295"/>
      <c r="X2312" s="295"/>
      <c r="Y2312" s="295"/>
      <c r="Z2312" s="313"/>
      <c r="AA2312" s="313"/>
      <c r="AB2312" s="301"/>
      <c r="AC2312" s="295"/>
    </row>
    <row r="2313" spans="1:29" ht="15">
      <c r="A2313" s="247" t="s">
        <v>176</v>
      </c>
      <c r="B2313" s="287" t="s">
        <v>12155</v>
      </c>
      <c r="C2313" s="287" t="s">
        <v>7127</v>
      </c>
      <c r="D2313" s="305">
        <v>20</v>
      </c>
      <c r="E2313" s="287" t="s">
        <v>36</v>
      </c>
      <c r="F2313" s="362">
        <v>43707</v>
      </c>
      <c r="G2313" s="363" t="s">
        <v>8926</v>
      </c>
      <c r="H2313" s="363" t="s">
        <v>1372</v>
      </c>
      <c r="I2313" s="364">
        <v>0.54291630000000002</v>
      </c>
      <c r="J2313" s="364">
        <v>2</v>
      </c>
      <c r="K2313" s="363" t="s">
        <v>438</v>
      </c>
      <c r="L2313" s="292">
        <v>298.39999999999998</v>
      </c>
      <c r="M2313" s="293" t="s">
        <v>1373</v>
      </c>
      <c r="N2313" s="293" t="s">
        <v>1374</v>
      </c>
      <c r="O2313" s="294" t="s">
        <v>450</v>
      </c>
      <c r="P2313" s="295">
        <v>5.0075529999999997</v>
      </c>
      <c r="Q2313" s="295" t="s">
        <v>280</v>
      </c>
      <c r="R2313" s="296">
        <v>0</v>
      </c>
      <c r="S2313" s="365">
        <v>2.0839352953627398E-3</v>
      </c>
      <c r="T2313" s="365">
        <v>1.0691209824695883E-3</v>
      </c>
      <c r="U2313" s="365">
        <v>1.9492043739979805</v>
      </c>
      <c r="V2313" s="366"/>
      <c r="W2313" s="295"/>
      <c r="X2313" s="295"/>
      <c r="Y2313" s="295"/>
      <c r="Z2313" s="313"/>
      <c r="AA2313" s="313"/>
      <c r="AB2313" s="301"/>
      <c r="AC2313" s="295"/>
    </row>
    <row r="2314" spans="1:29" ht="15">
      <c r="A2314" s="247" t="s">
        <v>176</v>
      </c>
      <c r="B2314" s="287" t="s">
        <v>12156</v>
      </c>
      <c r="C2314" s="287" t="s">
        <v>7129</v>
      </c>
      <c r="D2314" s="305">
        <v>21</v>
      </c>
      <c r="E2314" s="287" t="s">
        <v>36</v>
      </c>
      <c r="F2314" s="362">
        <v>43707</v>
      </c>
      <c r="G2314" s="363" t="s">
        <v>8926</v>
      </c>
      <c r="H2314" s="363" t="s">
        <v>3840</v>
      </c>
      <c r="I2314" s="364">
        <v>0.48448265000000001</v>
      </c>
      <c r="J2314" s="364">
        <v>5</v>
      </c>
      <c r="K2314" s="363" t="s">
        <v>438</v>
      </c>
      <c r="L2314" s="292">
        <v>165.98</v>
      </c>
      <c r="M2314" s="293" t="s">
        <v>3841</v>
      </c>
      <c r="N2314" s="293" t="s">
        <v>3842</v>
      </c>
      <c r="O2314" s="294" t="s">
        <v>450</v>
      </c>
      <c r="P2314" s="295">
        <v>-1.1553108999999999</v>
      </c>
      <c r="Q2314" s="295" t="s">
        <v>404</v>
      </c>
      <c r="R2314" s="296">
        <v>0</v>
      </c>
      <c r="S2314" s="365">
        <v>1.9161058128345193E-3</v>
      </c>
      <c r="T2314" s="365">
        <v>1.0482256317167328E-3</v>
      </c>
      <c r="U2314" s="365">
        <v>1.8279516879361313</v>
      </c>
      <c r="V2314" s="366"/>
      <c r="W2314" s="295"/>
      <c r="X2314" s="295"/>
      <c r="Y2314" s="295"/>
      <c r="Z2314" s="313"/>
      <c r="AA2314" s="313"/>
      <c r="AB2314" s="301"/>
      <c r="AC2314" s="295"/>
    </row>
    <row r="2315" spans="1:29" ht="15">
      <c r="A2315" s="247" t="s">
        <v>176</v>
      </c>
      <c r="B2315" s="287" t="s">
        <v>12157</v>
      </c>
      <c r="C2315" s="287" t="s">
        <v>7131</v>
      </c>
      <c r="D2315" s="305">
        <v>22</v>
      </c>
      <c r="E2315" s="287" t="s">
        <v>36</v>
      </c>
      <c r="F2315" s="362">
        <v>43707</v>
      </c>
      <c r="G2315" s="363" t="s">
        <v>8926</v>
      </c>
      <c r="H2315" s="363" t="s">
        <v>1618</v>
      </c>
      <c r="I2315" s="364">
        <v>0.46334243000000003</v>
      </c>
      <c r="J2315" s="364">
        <v>5</v>
      </c>
      <c r="K2315" s="363" t="s">
        <v>438</v>
      </c>
      <c r="L2315" s="292">
        <v>158.47999999999999</v>
      </c>
      <c r="M2315" s="293" t="s">
        <v>1619</v>
      </c>
      <c r="N2315" s="293" t="s">
        <v>1620</v>
      </c>
      <c r="O2315" s="294" t="s">
        <v>450</v>
      </c>
      <c r="P2315" s="295">
        <v>4.4417977000000004</v>
      </c>
      <c r="Q2315" s="295" t="s">
        <v>399</v>
      </c>
      <c r="R2315" s="296">
        <v>0</v>
      </c>
      <c r="S2315" s="365">
        <v>2.3558906364545452E-4</v>
      </c>
      <c r="T2315" s="365">
        <v>9.2608185222266032E-4</v>
      </c>
      <c r="U2315" s="365">
        <v>0.25439334879527603</v>
      </c>
      <c r="V2315" s="366"/>
      <c r="W2315" s="295"/>
      <c r="X2315" s="295"/>
      <c r="Y2315" s="295"/>
      <c r="Z2315" s="313"/>
      <c r="AA2315" s="313"/>
      <c r="AB2315" s="301"/>
      <c r="AC2315" s="295"/>
    </row>
    <row r="2316" spans="1:29" ht="15">
      <c r="A2316" s="247" t="s">
        <v>12158</v>
      </c>
      <c r="B2316" s="287" t="s">
        <v>12159</v>
      </c>
      <c r="C2316" s="287" t="s">
        <v>7133</v>
      </c>
      <c r="D2316" s="305">
        <v>23</v>
      </c>
      <c r="E2316" s="287" t="s">
        <v>36</v>
      </c>
      <c r="F2316" s="362">
        <v>43707</v>
      </c>
      <c r="G2316" s="363" t="s">
        <v>8926</v>
      </c>
      <c r="H2316" s="363" t="s">
        <v>1136</v>
      </c>
      <c r="I2316" s="364">
        <v>0.42196703000000002</v>
      </c>
      <c r="J2316" s="364">
        <v>1</v>
      </c>
      <c r="K2316" s="363" t="s">
        <v>438</v>
      </c>
      <c r="L2316" s="292">
        <v>289.74</v>
      </c>
      <c r="M2316" s="293" t="s">
        <v>1137</v>
      </c>
      <c r="N2316" s="293" t="s">
        <v>1138</v>
      </c>
      <c r="O2316" s="294" t="s">
        <v>450</v>
      </c>
      <c r="P2316" s="295">
        <v>2.7264713999999999</v>
      </c>
      <c r="Q2316" s="295" t="s">
        <v>408</v>
      </c>
      <c r="R2316" s="296">
        <v>0</v>
      </c>
      <c r="S2316" s="365">
        <v>2.7473346782033058E-4</v>
      </c>
      <c r="T2316" s="365">
        <v>9.8476225132576979E-4</v>
      </c>
      <c r="U2316" s="365">
        <v>0.27898456449814285</v>
      </c>
      <c r="V2316" s="366"/>
      <c r="W2316" s="295"/>
      <c r="X2316" s="295"/>
      <c r="Y2316" s="295"/>
      <c r="Z2316" s="313"/>
      <c r="AA2316" s="313"/>
      <c r="AB2316" s="301"/>
      <c r="AC2316" s="295"/>
    </row>
    <row r="2317" spans="1:29" ht="15">
      <c r="A2317" s="247" t="s">
        <v>12160</v>
      </c>
      <c r="B2317" s="287" t="s">
        <v>12161</v>
      </c>
      <c r="C2317" s="287" t="s">
        <v>7135</v>
      </c>
      <c r="D2317" s="305">
        <v>24</v>
      </c>
      <c r="E2317" s="287" t="s">
        <v>36</v>
      </c>
      <c r="F2317" s="362">
        <v>43707</v>
      </c>
      <c r="G2317" s="363" t="s">
        <v>8926</v>
      </c>
      <c r="H2317" s="363" t="s">
        <v>1143</v>
      </c>
      <c r="I2317" s="364">
        <v>0.34414756000000002</v>
      </c>
      <c r="J2317" s="364">
        <v>1</v>
      </c>
      <c r="K2317" s="363" t="s">
        <v>438</v>
      </c>
      <c r="L2317" s="292">
        <v>288.36</v>
      </c>
      <c r="M2317" s="293" t="s">
        <v>1144</v>
      </c>
      <c r="N2317" s="293" t="s">
        <v>1145</v>
      </c>
      <c r="O2317" s="294" t="s">
        <v>450</v>
      </c>
      <c r="P2317" s="295">
        <v>3.9847016000000002</v>
      </c>
      <c r="Q2317" s="295" t="s">
        <v>408</v>
      </c>
      <c r="R2317" s="296">
        <v>0</v>
      </c>
      <c r="S2317" s="365">
        <v>5.1679031738050742E-3</v>
      </c>
      <c r="T2317" s="365">
        <v>3.0594123819767233E-3</v>
      </c>
      <c r="U2317" s="365">
        <v>1.6891816233240284</v>
      </c>
      <c r="V2317" s="366"/>
      <c r="W2317" s="295"/>
      <c r="X2317" s="295"/>
      <c r="Y2317" s="295"/>
      <c r="Z2317" s="313"/>
      <c r="AA2317" s="313"/>
      <c r="AB2317" s="301"/>
      <c r="AC2317" s="295"/>
    </row>
    <row r="2318" spans="1:29" ht="15">
      <c r="A2318" s="247" t="s">
        <v>12162</v>
      </c>
      <c r="B2318" s="287" t="s">
        <v>12163</v>
      </c>
      <c r="C2318" s="287" t="s">
        <v>7137</v>
      </c>
      <c r="D2318" s="305">
        <v>25</v>
      </c>
      <c r="E2318" s="287" t="s">
        <v>36</v>
      </c>
      <c r="F2318" s="362">
        <v>43707</v>
      </c>
      <c r="G2318" s="363" t="s">
        <v>8926</v>
      </c>
      <c r="H2318" s="363" t="s">
        <v>7620</v>
      </c>
      <c r="I2318" s="364">
        <v>0.35312939999999998</v>
      </c>
      <c r="J2318" s="364">
        <v>1</v>
      </c>
      <c r="K2318" s="363" t="s">
        <v>438</v>
      </c>
      <c r="L2318" s="292">
        <v>88.86</v>
      </c>
      <c r="M2318" s="293" t="s">
        <v>7621</v>
      </c>
      <c r="N2318" s="293" t="s">
        <v>7622</v>
      </c>
      <c r="O2318" s="294" t="s">
        <v>450</v>
      </c>
      <c r="P2318" s="295">
        <v>7.6960325000000003</v>
      </c>
      <c r="Q2318" s="295" t="s">
        <v>447</v>
      </c>
      <c r="R2318" s="296">
        <v>0</v>
      </c>
      <c r="S2318" s="365">
        <v>1.7167196039608856E-4</v>
      </c>
      <c r="T2318" s="365">
        <v>4.1300972080860908E-4</v>
      </c>
      <c r="U2318" s="365">
        <v>0.41566082284935435</v>
      </c>
      <c r="V2318" s="366"/>
      <c r="W2318" s="295"/>
      <c r="X2318" s="295"/>
      <c r="Y2318" s="295"/>
      <c r="Z2318" s="313"/>
      <c r="AA2318" s="313"/>
      <c r="AB2318" s="301"/>
      <c r="AC2318" s="295"/>
    </row>
    <row r="2319" spans="1:29" ht="15">
      <c r="A2319" s="247" t="s">
        <v>176</v>
      </c>
      <c r="B2319" s="287" t="s">
        <v>12164</v>
      </c>
      <c r="C2319" s="287" t="s">
        <v>7139</v>
      </c>
      <c r="D2319" s="305">
        <v>26</v>
      </c>
      <c r="E2319" s="287" t="s">
        <v>36</v>
      </c>
      <c r="F2319" s="362">
        <v>43707</v>
      </c>
      <c r="G2319" s="363" t="s">
        <v>8926</v>
      </c>
      <c r="H2319" s="363" t="s">
        <v>4734</v>
      </c>
      <c r="I2319" s="364">
        <v>0.50060870000000002</v>
      </c>
      <c r="J2319" s="364">
        <v>2</v>
      </c>
      <c r="K2319" s="363" t="s">
        <v>438</v>
      </c>
      <c r="L2319" s="292">
        <v>147.9</v>
      </c>
      <c r="M2319" s="293" t="s">
        <v>4735</v>
      </c>
      <c r="N2319" s="293" t="s">
        <v>4736</v>
      </c>
      <c r="O2319" s="294" t="s">
        <v>450</v>
      </c>
      <c r="P2319" s="295">
        <v>8.4947110000000006</v>
      </c>
      <c r="Q2319" s="295" t="s">
        <v>408</v>
      </c>
      <c r="R2319" s="296">
        <v>0</v>
      </c>
      <c r="S2319" s="365">
        <v>8.6512584612911567E-4</v>
      </c>
      <c r="T2319" s="365">
        <v>9.5222865571135246E-4</v>
      </c>
      <c r="U2319" s="365">
        <v>0.90852742242128015</v>
      </c>
      <c r="V2319" s="366"/>
      <c r="W2319" s="295"/>
      <c r="X2319" s="295"/>
      <c r="Y2319" s="295"/>
      <c r="Z2319" s="313"/>
      <c r="AA2319" s="313"/>
      <c r="AB2319" s="301"/>
      <c r="AC2319" s="295"/>
    </row>
    <row r="2320" spans="1:29" ht="15">
      <c r="A2320" s="247" t="s">
        <v>176</v>
      </c>
      <c r="B2320" s="287" t="s">
        <v>12165</v>
      </c>
      <c r="C2320" s="287" t="s">
        <v>7141</v>
      </c>
      <c r="D2320" s="305">
        <v>27</v>
      </c>
      <c r="E2320" s="287" t="s">
        <v>36</v>
      </c>
      <c r="F2320" s="362">
        <v>43707</v>
      </c>
      <c r="G2320" s="363" t="s">
        <v>8926</v>
      </c>
      <c r="H2320" s="363" t="s">
        <v>1404</v>
      </c>
      <c r="I2320" s="364">
        <v>0.5668069</v>
      </c>
      <c r="J2320" s="364">
        <v>3</v>
      </c>
      <c r="K2320" s="363" t="s">
        <v>438</v>
      </c>
      <c r="L2320" s="292">
        <v>96.86</v>
      </c>
      <c r="M2320" s="293" t="s">
        <v>1405</v>
      </c>
      <c r="N2320" s="293" t="s">
        <v>1406</v>
      </c>
      <c r="O2320" s="294" t="s">
        <v>450</v>
      </c>
      <c r="P2320" s="295">
        <v>8.1992860000000007</v>
      </c>
      <c r="Q2320" s="295" t="s">
        <v>280</v>
      </c>
      <c r="R2320" s="296">
        <v>0</v>
      </c>
      <c r="S2320" s="365">
        <v>4.3912116853330477E-4</v>
      </c>
      <c r="T2320" s="365">
        <v>7.4234722330928271E-4</v>
      </c>
      <c r="U2320" s="365">
        <v>0.59153069445826501</v>
      </c>
      <c r="V2320" s="366"/>
      <c r="W2320" s="295"/>
      <c r="X2320" s="295"/>
      <c r="Y2320" s="295"/>
      <c r="Z2320" s="313"/>
      <c r="AA2320" s="313"/>
      <c r="AB2320" s="301"/>
      <c r="AC2320" s="295"/>
    </row>
    <row r="2321" spans="1:29" ht="15">
      <c r="A2321" s="247" t="s">
        <v>176</v>
      </c>
      <c r="B2321" s="287" t="s">
        <v>12166</v>
      </c>
      <c r="C2321" s="287" t="s">
        <v>7143</v>
      </c>
      <c r="D2321" s="305">
        <v>28</v>
      </c>
      <c r="E2321" s="287" t="s">
        <v>36</v>
      </c>
      <c r="F2321" s="362">
        <v>43707</v>
      </c>
      <c r="G2321" s="363" t="s">
        <v>8926</v>
      </c>
      <c r="H2321" s="363" t="s">
        <v>10928</v>
      </c>
      <c r="I2321" s="364">
        <v>0.47890877999999998</v>
      </c>
      <c r="J2321" s="364">
        <v>2</v>
      </c>
      <c r="K2321" s="363" t="s">
        <v>438</v>
      </c>
      <c r="L2321" s="292">
        <v>211.41</v>
      </c>
      <c r="M2321" s="293" t="s">
        <v>8549</v>
      </c>
      <c r="N2321" s="293" t="s">
        <v>8550</v>
      </c>
      <c r="O2321" s="294" t="s">
        <v>450</v>
      </c>
      <c r="P2321" s="295">
        <v>1.8352628</v>
      </c>
      <c r="Q2321" s="295" t="s">
        <v>408</v>
      </c>
      <c r="R2321" s="296">
        <v>0</v>
      </c>
      <c r="S2321" s="365">
        <v>1.2846624246899527E-3</v>
      </c>
      <c r="T2321" s="365">
        <v>1.9581730986449335E-3</v>
      </c>
      <c r="U2321" s="365">
        <v>0.65605151331051692</v>
      </c>
      <c r="V2321" s="366"/>
      <c r="W2321" s="295"/>
      <c r="X2321" s="295"/>
      <c r="Y2321" s="295"/>
      <c r="Z2321" s="313"/>
      <c r="AA2321" s="313"/>
      <c r="AB2321" s="301"/>
      <c r="AC2321" s="295"/>
    </row>
    <row r="2322" spans="1:29" ht="15">
      <c r="A2322" s="247" t="s">
        <v>176</v>
      </c>
      <c r="B2322" s="287" t="s">
        <v>9770</v>
      </c>
      <c r="C2322" s="287" t="s">
        <v>7145</v>
      </c>
      <c r="D2322" s="305">
        <v>29</v>
      </c>
      <c r="E2322" s="287" t="s">
        <v>36</v>
      </c>
      <c r="F2322" s="362">
        <v>43707</v>
      </c>
      <c r="G2322" s="363" t="s">
        <v>8926</v>
      </c>
      <c r="H2322" s="363" t="s">
        <v>7343</v>
      </c>
      <c r="I2322" s="364">
        <v>0.34116960000000002</v>
      </c>
      <c r="J2322" s="364">
        <v>2</v>
      </c>
      <c r="K2322" s="363" t="s">
        <v>438</v>
      </c>
      <c r="L2322" s="292">
        <v>210.51</v>
      </c>
      <c r="M2322" s="293" t="s">
        <v>7344</v>
      </c>
      <c r="N2322" s="293" t="s">
        <v>7345</v>
      </c>
      <c r="O2322" s="294" t="s">
        <v>450</v>
      </c>
      <c r="P2322" s="295">
        <v>0.9107828</v>
      </c>
      <c r="Q2322" s="295" t="s">
        <v>447</v>
      </c>
      <c r="R2322" s="296">
        <v>0</v>
      </c>
      <c r="S2322" s="365">
        <v>9.5137406628532917E-4</v>
      </c>
      <c r="T2322" s="365">
        <v>1.2720014234421924E-3</v>
      </c>
      <c r="U2322" s="365">
        <v>0.74793474971969287</v>
      </c>
      <c r="V2322" s="366"/>
      <c r="W2322" s="295"/>
      <c r="X2322" s="295"/>
      <c r="Y2322" s="295"/>
      <c r="Z2322" s="313"/>
      <c r="AA2322" s="313"/>
      <c r="AB2322" s="301"/>
      <c r="AC2322" s="295"/>
    </row>
    <row r="2323" spans="1:29" ht="15">
      <c r="A2323" s="247" t="s">
        <v>176</v>
      </c>
      <c r="B2323" s="287" t="s">
        <v>12167</v>
      </c>
      <c r="C2323" s="287" t="s">
        <v>7147</v>
      </c>
      <c r="D2323" s="305">
        <v>30</v>
      </c>
      <c r="E2323" s="287" t="s">
        <v>36</v>
      </c>
      <c r="F2323" s="362">
        <v>43707</v>
      </c>
      <c r="G2323" s="363" t="s">
        <v>8926</v>
      </c>
      <c r="H2323" s="363" t="s">
        <v>1627</v>
      </c>
      <c r="I2323" s="364">
        <v>0.38784528000000001</v>
      </c>
      <c r="J2323" s="364">
        <v>3</v>
      </c>
      <c r="K2323" s="363" t="s">
        <v>438</v>
      </c>
      <c r="L2323" s="292">
        <v>197.99</v>
      </c>
      <c r="M2323" s="293" t="s">
        <v>1628</v>
      </c>
      <c r="N2323" s="293" t="s">
        <v>1629</v>
      </c>
      <c r="O2323" s="294" t="s">
        <v>450</v>
      </c>
      <c r="P2323" s="295">
        <v>7.4922680000000001</v>
      </c>
      <c r="Q2323" s="295" t="s">
        <v>399</v>
      </c>
      <c r="R2323" s="296">
        <v>0</v>
      </c>
      <c r="S2323" s="365">
        <v>3.8800466667637539E-3</v>
      </c>
      <c r="T2323" s="365">
        <v>1.8302552021560677E-3</v>
      </c>
      <c r="U2323" s="365">
        <v>2.1199484433607956</v>
      </c>
      <c r="V2323" s="366"/>
      <c r="W2323" s="295"/>
      <c r="X2323" s="295"/>
      <c r="Y2323" s="295"/>
      <c r="Z2323" s="313"/>
      <c r="AA2323" s="313"/>
      <c r="AB2323" s="301"/>
      <c r="AC2323" s="295"/>
    </row>
    <row r="2324" spans="1:29" ht="15">
      <c r="A2324" s="247" t="s">
        <v>12168</v>
      </c>
      <c r="B2324" s="287" t="s">
        <v>12169</v>
      </c>
      <c r="C2324" s="287" t="s">
        <v>7149</v>
      </c>
      <c r="D2324" s="305">
        <v>31</v>
      </c>
      <c r="E2324" s="287" t="s">
        <v>36</v>
      </c>
      <c r="F2324" s="362">
        <v>43707</v>
      </c>
      <c r="G2324" s="363" t="s">
        <v>8926</v>
      </c>
      <c r="H2324" s="363" t="s">
        <v>2920</v>
      </c>
      <c r="I2324" s="364">
        <v>0.38666666</v>
      </c>
      <c r="J2324" s="364">
        <v>1</v>
      </c>
      <c r="K2324" s="363" t="s">
        <v>438</v>
      </c>
      <c r="L2324" s="292">
        <v>87.36</v>
      </c>
      <c r="M2324" s="293" t="s">
        <v>2921</v>
      </c>
      <c r="N2324" s="293" t="s">
        <v>2922</v>
      </c>
      <c r="O2324" s="294" t="s">
        <v>450</v>
      </c>
      <c r="P2324" s="295">
        <v>6.4068199999999997</v>
      </c>
      <c r="Q2324" s="295" t="s">
        <v>484</v>
      </c>
      <c r="R2324" s="296">
        <v>0</v>
      </c>
      <c r="S2324" s="365" t="s">
        <v>280</v>
      </c>
      <c r="T2324" s="365" t="s">
        <v>280</v>
      </c>
      <c r="U2324" s="365" t="s">
        <v>280</v>
      </c>
      <c r="V2324" s="366"/>
      <c r="W2324" s="295"/>
      <c r="X2324" s="295"/>
      <c r="Y2324" s="295"/>
      <c r="Z2324" s="313"/>
      <c r="AA2324" s="313"/>
      <c r="AB2324" s="301"/>
      <c r="AC2324" s="295"/>
    </row>
    <row r="2325" spans="1:29" ht="15">
      <c r="A2325" s="247" t="s">
        <v>176</v>
      </c>
      <c r="B2325" s="287" t="s">
        <v>12170</v>
      </c>
      <c r="C2325" s="287" t="s">
        <v>7151</v>
      </c>
      <c r="D2325" s="305">
        <v>32</v>
      </c>
      <c r="E2325" s="287" t="s">
        <v>36</v>
      </c>
      <c r="F2325" s="362">
        <v>43707</v>
      </c>
      <c r="G2325" s="363" t="s">
        <v>8926</v>
      </c>
      <c r="H2325" s="363" t="s">
        <v>1794</v>
      </c>
      <c r="I2325" s="364">
        <v>0.4936025</v>
      </c>
      <c r="J2325" s="364">
        <v>5</v>
      </c>
      <c r="K2325" s="363" t="s">
        <v>438</v>
      </c>
      <c r="L2325" s="292">
        <v>234.63</v>
      </c>
      <c r="M2325" s="293" t="s">
        <v>1795</v>
      </c>
      <c r="N2325" s="293" t="s">
        <v>1796</v>
      </c>
      <c r="O2325" s="294" t="s">
        <v>450</v>
      </c>
      <c r="P2325" s="295">
        <v>3.2520652000000001</v>
      </c>
      <c r="Q2325" s="295" t="s">
        <v>408</v>
      </c>
      <c r="R2325" s="296">
        <v>0</v>
      </c>
      <c r="S2325" s="365">
        <v>7.3200798764220826E-4</v>
      </c>
      <c r="T2325" s="365">
        <v>8.3534013938513804E-4</v>
      </c>
      <c r="U2325" s="365">
        <v>0.87629930986078486</v>
      </c>
      <c r="V2325" s="366"/>
      <c r="W2325" s="295"/>
      <c r="X2325" s="295"/>
      <c r="Y2325" s="295"/>
      <c r="Z2325" s="313"/>
      <c r="AA2325" s="313"/>
      <c r="AB2325" s="301"/>
      <c r="AC2325" s="295"/>
    </row>
    <row r="2326" spans="1:29" ht="15">
      <c r="A2326" s="247" t="s">
        <v>176</v>
      </c>
      <c r="B2326" s="287" t="s">
        <v>12171</v>
      </c>
      <c r="C2326" s="287" t="s">
        <v>7153</v>
      </c>
      <c r="D2326" s="305">
        <v>33</v>
      </c>
      <c r="E2326" s="287" t="s">
        <v>36</v>
      </c>
      <c r="F2326" s="362">
        <v>43707</v>
      </c>
      <c r="G2326" s="363" t="s">
        <v>8926</v>
      </c>
      <c r="H2326" s="363" t="s">
        <v>1155</v>
      </c>
      <c r="I2326" s="364">
        <v>0.82620680000000002</v>
      </c>
      <c r="J2326" s="364">
        <v>2</v>
      </c>
      <c r="K2326" s="363" t="s">
        <v>438</v>
      </c>
      <c r="L2326" s="292">
        <v>397.62</v>
      </c>
      <c r="M2326" s="293" t="s">
        <v>1156</v>
      </c>
      <c r="N2326" s="293" t="s">
        <v>1157</v>
      </c>
      <c r="O2326" s="294" t="s">
        <v>450</v>
      </c>
      <c r="P2326" s="295">
        <v>17.974126999999999</v>
      </c>
      <c r="Q2326" s="295" t="s">
        <v>404</v>
      </c>
      <c r="R2326" s="296">
        <v>0</v>
      </c>
      <c r="S2326" s="365">
        <v>3.9696753080117647E-4</v>
      </c>
      <c r="T2326" s="365">
        <v>6.2024552791998134E-4</v>
      </c>
      <c r="U2326" s="365">
        <v>0.64001675615852205</v>
      </c>
      <c r="V2326" s="366"/>
      <c r="W2326" s="295"/>
      <c r="X2326" s="295"/>
      <c r="Y2326" s="295"/>
      <c r="Z2326" s="313"/>
      <c r="AA2326" s="313"/>
      <c r="AB2326" s="301"/>
      <c r="AC2326" s="295"/>
    </row>
    <row r="2327" spans="1:29" ht="15">
      <c r="A2327" s="247" t="s">
        <v>176</v>
      </c>
      <c r="B2327" s="287" t="s">
        <v>9860</v>
      </c>
      <c r="C2327" s="287" t="s">
        <v>7155</v>
      </c>
      <c r="D2327" s="305">
        <v>34</v>
      </c>
      <c r="E2327" s="287" t="s">
        <v>36</v>
      </c>
      <c r="F2327" s="362">
        <v>43707</v>
      </c>
      <c r="G2327" s="363" t="s">
        <v>8926</v>
      </c>
      <c r="H2327" s="363" t="s">
        <v>2076</v>
      </c>
      <c r="I2327" s="364">
        <v>0.33079862999999998</v>
      </c>
      <c r="J2327" s="364">
        <v>3</v>
      </c>
      <c r="K2327" s="363" t="s">
        <v>438</v>
      </c>
      <c r="L2327" s="292">
        <v>253.77</v>
      </c>
      <c r="M2327" s="293" t="s">
        <v>2077</v>
      </c>
      <c r="N2327" s="293" t="s">
        <v>2078</v>
      </c>
      <c r="O2327" s="294" t="s">
        <v>450</v>
      </c>
      <c r="P2327" s="295">
        <v>2.4298668000000001</v>
      </c>
      <c r="Q2327" s="295" t="s">
        <v>404</v>
      </c>
      <c r="R2327" s="296">
        <v>0</v>
      </c>
      <c r="S2327" s="365">
        <v>8.0472707409066788E-5</v>
      </c>
      <c r="T2327" s="365">
        <v>6.6747447800685213E-4</v>
      </c>
      <c r="U2327" s="365">
        <v>0.12056297290851722</v>
      </c>
      <c r="V2327" s="366"/>
      <c r="W2327" s="295"/>
      <c r="X2327" s="295"/>
      <c r="Y2327" s="295"/>
      <c r="Z2327" s="313"/>
      <c r="AA2327" s="313"/>
      <c r="AB2327" s="301"/>
      <c r="AC2327" s="295"/>
    </row>
    <row r="2328" spans="1:29" ht="15">
      <c r="A2328" s="247" t="s">
        <v>176</v>
      </c>
      <c r="B2328" s="287" t="s">
        <v>12172</v>
      </c>
      <c r="C2328" s="287" t="s">
        <v>7158</v>
      </c>
      <c r="D2328" s="305">
        <v>35</v>
      </c>
      <c r="E2328" s="287" t="s">
        <v>36</v>
      </c>
      <c r="F2328" s="362">
        <v>43707</v>
      </c>
      <c r="G2328" s="363" t="s">
        <v>8926</v>
      </c>
      <c r="H2328" s="363" t="s">
        <v>1652</v>
      </c>
      <c r="I2328" s="364">
        <v>0.39936327999999999</v>
      </c>
      <c r="J2328" s="364">
        <v>2</v>
      </c>
      <c r="K2328" s="363" t="s">
        <v>438</v>
      </c>
      <c r="L2328" s="292">
        <v>281.37</v>
      </c>
      <c r="M2328" s="293" t="s">
        <v>1653</v>
      </c>
      <c r="N2328" s="293" t="s">
        <v>1654</v>
      </c>
      <c r="O2328" s="294" t="s">
        <v>450</v>
      </c>
      <c r="P2328" s="295">
        <v>3.3422708999999999</v>
      </c>
      <c r="Q2328" s="295" t="s">
        <v>404</v>
      </c>
      <c r="R2328" s="296">
        <v>0</v>
      </c>
      <c r="S2328" s="365">
        <v>1.7493934372066994E-2</v>
      </c>
      <c r="T2328" s="365">
        <v>1.0346107464130574E-2</v>
      </c>
      <c r="U2328" s="365">
        <v>1.6908711254660336</v>
      </c>
      <c r="V2328" s="366"/>
      <c r="W2328" s="295"/>
      <c r="X2328" s="295"/>
      <c r="Y2328" s="295"/>
      <c r="Z2328" s="313"/>
      <c r="AA2328" s="313"/>
      <c r="AB2328" s="301"/>
      <c r="AC2328" s="295"/>
    </row>
    <row r="2329" spans="1:29" ht="15">
      <c r="A2329" s="247" t="s">
        <v>176</v>
      </c>
      <c r="B2329" s="287" t="s">
        <v>9769</v>
      </c>
      <c r="C2329" s="287" t="s">
        <v>7160</v>
      </c>
      <c r="D2329" s="305">
        <v>36</v>
      </c>
      <c r="E2329" s="287" t="s">
        <v>36</v>
      </c>
      <c r="F2329" s="362">
        <v>43707</v>
      </c>
      <c r="G2329" s="363" t="s">
        <v>8926</v>
      </c>
      <c r="H2329" s="363" t="s">
        <v>1806</v>
      </c>
      <c r="I2329" s="364">
        <v>0.35525240000000002</v>
      </c>
      <c r="J2329" s="364">
        <v>2</v>
      </c>
      <c r="K2329" s="363" t="s">
        <v>438</v>
      </c>
      <c r="L2329" s="292">
        <v>215.58</v>
      </c>
      <c r="M2329" s="293" t="s">
        <v>1807</v>
      </c>
      <c r="N2329" s="293" t="s">
        <v>1808</v>
      </c>
      <c r="O2329" s="294" t="s">
        <v>450</v>
      </c>
      <c r="P2329" s="295">
        <v>0.57852269999999995</v>
      </c>
      <c r="Q2329" s="295" t="s">
        <v>404</v>
      </c>
      <c r="R2329" s="296">
        <v>0</v>
      </c>
      <c r="S2329" s="365">
        <v>1.4183967069257984E-3</v>
      </c>
      <c r="T2329" s="365">
        <v>1.469383114640761E-3</v>
      </c>
      <c r="U2329" s="365">
        <v>0.9653008073885293</v>
      </c>
      <c r="V2329" s="366"/>
      <c r="W2329" s="295"/>
      <c r="X2329" s="295"/>
      <c r="Y2329" s="295"/>
      <c r="Z2329" s="313"/>
      <c r="AA2329" s="313"/>
      <c r="AB2329" s="301"/>
      <c r="AC2329" s="295"/>
    </row>
    <row r="2330" spans="1:29" ht="15">
      <c r="A2330" s="247" t="s">
        <v>176</v>
      </c>
      <c r="B2330" s="287" t="s">
        <v>12173</v>
      </c>
      <c r="C2330" s="287" t="s">
        <v>7162</v>
      </c>
      <c r="D2330" s="305">
        <v>37</v>
      </c>
      <c r="E2330" s="287" t="s">
        <v>36</v>
      </c>
      <c r="F2330" s="362">
        <v>43707</v>
      </c>
      <c r="G2330" s="363" t="s">
        <v>8926</v>
      </c>
      <c r="H2330" s="363" t="s">
        <v>4992</v>
      </c>
      <c r="I2330" s="364">
        <v>0.37836194000000001</v>
      </c>
      <c r="J2330" s="364">
        <v>3</v>
      </c>
      <c r="K2330" s="363" t="s">
        <v>438</v>
      </c>
      <c r="L2330" s="292">
        <v>180.91</v>
      </c>
      <c r="M2330" s="293" t="s">
        <v>4993</v>
      </c>
      <c r="N2330" s="293" t="s">
        <v>4994</v>
      </c>
      <c r="O2330" s="294" t="s">
        <v>450</v>
      </c>
      <c r="P2330" s="295">
        <v>9.0081930000000003</v>
      </c>
      <c r="Q2330" s="295" t="s">
        <v>447</v>
      </c>
      <c r="R2330" s="296">
        <v>0</v>
      </c>
      <c r="S2330" s="365">
        <v>9.316375698395741E-4</v>
      </c>
      <c r="T2330" s="365">
        <v>1.2228117943895648E-3</v>
      </c>
      <c r="U2330" s="365">
        <v>0.76188140653701597</v>
      </c>
      <c r="V2330" s="366"/>
      <c r="W2330" s="295"/>
      <c r="X2330" s="295"/>
      <c r="Y2330" s="295"/>
      <c r="Z2330" s="313"/>
      <c r="AA2330" s="313"/>
      <c r="AB2330" s="301"/>
      <c r="AC2330" s="295"/>
    </row>
    <row r="2331" spans="1:29" ht="15">
      <c r="A2331" s="247" t="s">
        <v>12174</v>
      </c>
      <c r="B2331" s="287" t="s">
        <v>12175</v>
      </c>
      <c r="C2331" s="287" t="s">
        <v>7164</v>
      </c>
      <c r="D2331" s="305">
        <v>38</v>
      </c>
      <c r="E2331" s="287" t="s">
        <v>36</v>
      </c>
      <c r="F2331" s="362">
        <v>43707</v>
      </c>
      <c r="G2331" s="363" t="s">
        <v>8926</v>
      </c>
      <c r="H2331" s="363" t="s">
        <v>2087</v>
      </c>
      <c r="I2331" s="364">
        <v>0.41553794999999999</v>
      </c>
      <c r="J2331" s="364">
        <v>1</v>
      </c>
      <c r="K2331" s="363" t="s">
        <v>438</v>
      </c>
      <c r="L2331" s="292">
        <v>367.87</v>
      </c>
      <c r="M2331" s="293" t="s">
        <v>2088</v>
      </c>
      <c r="N2331" s="293" t="s">
        <v>2089</v>
      </c>
      <c r="O2331" s="294" t="s">
        <v>450</v>
      </c>
      <c r="P2331" s="295">
        <v>6.4530969999999996</v>
      </c>
      <c r="Q2331" s="295" t="s">
        <v>395</v>
      </c>
      <c r="R2331" s="296">
        <v>0</v>
      </c>
      <c r="S2331" s="365">
        <v>6.8059520465359189E-3</v>
      </c>
      <c r="T2331" s="365">
        <v>2.5988289516595603E-3</v>
      </c>
      <c r="U2331" s="365">
        <v>2.6188534040263689</v>
      </c>
      <c r="V2331" s="366"/>
      <c r="W2331" s="295"/>
      <c r="X2331" s="295"/>
      <c r="Y2331" s="295"/>
      <c r="Z2331" s="313"/>
      <c r="AA2331" s="313"/>
      <c r="AB2331" s="301"/>
      <c r="AC2331" s="295"/>
    </row>
    <row r="2332" spans="1:29" ht="15">
      <c r="A2332" s="247" t="s">
        <v>12176</v>
      </c>
      <c r="B2332" s="287" t="s">
        <v>12177</v>
      </c>
      <c r="C2332" s="287" t="s">
        <v>7166</v>
      </c>
      <c r="D2332" s="305">
        <v>39</v>
      </c>
      <c r="E2332" s="287" t="s">
        <v>36</v>
      </c>
      <c r="F2332" s="362">
        <v>43707</v>
      </c>
      <c r="G2332" s="363" t="s">
        <v>8926</v>
      </c>
      <c r="H2332" s="363" t="s">
        <v>1676</v>
      </c>
      <c r="I2332" s="364">
        <v>0.33487810000000001</v>
      </c>
      <c r="J2332" s="364">
        <v>1</v>
      </c>
      <c r="K2332" s="363" t="s">
        <v>438</v>
      </c>
      <c r="L2332" s="292">
        <v>77.77</v>
      </c>
      <c r="M2332" s="293" t="s">
        <v>1677</v>
      </c>
      <c r="N2332" s="293" t="s">
        <v>1678</v>
      </c>
      <c r="O2332" s="294" t="s">
        <v>450</v>
      </c>
      <c r="P2332" s="295">
        <v>6.3012480000000002</v>
      </c>
      <c r="Q2332" s="295" t="s">
        <v>447</v>
      </c>
      <c r="R2332" s="296">
        <v>0</v>
      </c>
      <c r="S2332" s="365">
        <v>5.6386010096465934E-3</v>
      </c>
      <c r="T2332" s="365">
        <v>3.784105746715752E-3</v>
      </c>
      <c r="U2332" s="365">
        <v>1.490074904629811</v>
      </c>
      <c r="V2332" s="366"/>
      <c r="W2332" s="295"/>
      <c r="X2332" s="295"/>
      <c r="Y2332" s="295"/>
      <c r="Z2332" s="313"/>
      <c r="AA2332" s="313"/>
      <c r="AB2332" s="301"/>
      <c r="AC2332" s="295"/>
    </row>
    <row r="2333" spans="1:29" ht="15">
      <c r="A2333" s="247" t="s">
        <v>176</v>
      </c>
      <c r="B2333" s="287" t="s">
        <v>12178</v>
      </c>
      <c r="C2333" s="287" t="s">
        <v>7168</v>
      </c>
      <c r="D2333" s="305">
        <v>40</v>
      </c>
      <c r="E2333" s="287" t="s">
        <v>36</v>
      </c>
      <c r="F2333" s="362">
        <v>43707</v>
      </c>
      <c r="G2333" s="363" t="s">
        <v>8926</v>
      </c>
      <c r="H2333" s="363" t="s">
        <v>1830</v>
      </c>
      <c r="I2333" s="364">
        <v>0.42289186000000001</v>
      </c>
      <c r="J2333" s="364">
        <v>2</v>
      </c>
      <c r="K2333" s="363" t="s">
        <v>438</v>
      </c>
      <c r="L2333" s="292">
        <v>260.19</v>
      </c>
      <c r="M2333" s="293" t="s">
        <v>1831</v>
      </c>
      <c r="N2333" s="293" t="s">
        <v>1832</v>
      </c>
      <c r="O2333" s="294" t="s">
        <v>450</v>
      </c>
      <c r="P2333" s="295">
        <v>6.2216760000000004</v>
      </c>
      <c r="Q2333" s="295" t="s">
        <v>280</v>
      </c>
      <c r="R2333" s="296">
        <v>0</v>
      </c>
      <c r="S2333" s="365">
        <v>3.2097070997980418E-3</v>
      </c>
      <c r="T2333" s="365">
        <v>2.677999567915367E-3</v>
      </c>
      <c r="U2333" s="365">
        <v>1.1985465338579466</v>
      </c>
      <c r="V2333" s="366"/>
      <c r="W2333" s="295"/>
      <c r="X2333" s="295"/>
      <c r="Y2333" s="295"/>
      <c r="Z2333" s="313"/>
      <c r="AA2333" s="313"/>
      <c r="AB2333" s="301"/>
      <c r="AC2333" s="295"/>
    </row>
    <row r="2334" spans="1:29" ht="15">
      <c r="A2334" s="247" t="s">
        <v>176</v>
      </c>
      <c r="B2334" s="287" t="s">
        <v>12179</v>
      </c>
      <c r="C2334" s="287" t="s">
        <v>7171</v>
      </c>
      <c r="D2334" s="305">
        <v>41</v>
      </c>
      <c r="E2334" s="287" t="s">
        <v>36</v>
      </c>
      <c r="F2334" s="362">
        <v>43707</v>
      </c>
      <c r="G2334" s="363" t="s">
        <v>8926</v>
      </c>
      <c r="H2334" s="363" t="s">
        <v>986</v>
      </c>
      <c r="I2334" s="364">
        <v>0.53638540000000001</v>
      </c>
      <c r="J2334" s="364">
        <v>5</v>
      </c>
      <c r="K2334" s="363" t="s">
        <v>438</v>
      </c>
      <c r="L2334" s="292">
        <v>262.43</v>
      </c>
      <c r="M2334" s="293" t="s">
        <v>987</v>
      </c>
      <c r="N2334" s="293" t="s">
        <v>988</v>
      </c>
      <c r="O2334" s="294" t="s">
        <v>450</v>
      </c>
      <c r="P2334" s="295">
        <v>6.9353223000000002</v>
      </c>
      <c r="Q2334" s="295" t="s">
        <v>484</v>
      </c>
      <c r="R2334" s="296">
        <v>0</v>
      </c>
      <c r="S2334" s="365">
        <v>6.9302388881267924E-4</v>
      </c>
      <c r="T2334" s="365">
        <v>1.2504931858677371E-3</v>
      </c>
      <c r="U2334" s="365">
        <v>0.55420045198549317</v>
      </c>
      <c r="V2334" s="366"/>
      <c r="W2334" s="295"/>
      <c r="X2334" s="295"/>
      <c r="Y2334" s="295"/>
      <c r="Z2334" s="313"/>
      <c r="AA2334" s="313"/>
      <c r="AB2334" s="301"/>
      <c r="AC2334" s="295"/>
    </row>
    <row r="2335" spans="1:29" ht="15">
      <c r="A2335" s="247" t="s">
        <v>176</v>
      </c>
      <c r="B2335" s="287" t="s">
        <v>12180</v>
      </c>
      <c r="C2335" s="287" t="s">
        <v>7173</v>
      </c>
      <c r="D2335" s="305">
        <v>42</v>
      </c>
      <c r="E2335" s="287" t="s">
        <v>36</v>
      </c>
      <c r="F2335" s="362">
        <v>43707</v>
      </c>
      <c r="G2335" s="363" t="s">
        <v>8926</v>
      </c>
      <c r="H2335" s="363" t="s">
        <v>2222</v>
      </c>
      <c r="I2335" s="364">
        <v>0.44724214000000001</v>
      </c>
      <c r="J2335" s="364">
        <v>6</v>
      </c>
      <c r="K2335" s="363" t="s">
        <v>438</v>
      </c>
      <c r="L2335" s="292">
        <v>96.56</v>
      </c>
      <c r="M2335" s="293" t="s">
        <v>2223</v>
      </c>
      <c r="N2335" s="293" t="s">
        <v>2224</v>
      </c>
      <c r="O2335" s="294" t="s">
        <v>450</v>
      </c>
      <c r="P2335" s="295">
        <v>1.9748569</v>
      </c>
      <c r="Q2335" s="295" t="s">
        <v>404</v>
      </c>
      <c r="R2335" s="296">
        <v>0</v>
      </c>
      <c r="S2335" s="365">
        <v>1.966315872443925E-3</v>
      </c>
      <c r="T2335" s="365">
        <v>4.8562105938251511E-3</v>
      </c>
      <c r="U2335" s="365">
        <v>0.4049074549905573</v>
      </c>
      <c r="V2335" s="366"/>
      <c r="W2335" s="295"/>
      <c r="X2335" s="295"/>
      <c r="Y2335" s="295"/>
      <c r="Z2335" s="313"/>
      <c r="AA2335" s="313"/>
      <c r="AB2335" s="301"/>
      <c r="AC2335" s="295"/>
    </row>
    <row r="2336" spans="1:29" ht="15">
      <c r="A2336" s="247" t="s">
        <v>176</v>
      </c>
      <c r="B2336" s="287" t="s">
        <v>12181</v>
      </c>
      <c r="C2336" s="287" t="s">
        <v>7176</v>
      </c>
      <c r="D2336" s="305">
        <v>43</v>
      </c>
      <c r="E2336" s="287" t="s">
        <v>36</v>
      </c>
      <c r="F2336" s="362">
        <v>43707</v>
      </c>
      <c r="G2336" s="363" t="s">
        <v>8926</v>
      </c>
      <c r="H2336" s="363" t="s">
        <v>1469</v>
      </c>
      <c r="I2336" s="364">
        <v>0.54241896000000001</v>
      </c>
      <c r="J2336" s="364">
        <v>3</v>
      </c>
      <c r="K2336" s="363" t="s">
        <v>438</v>
      </c>
      <c r="L2336" s="292">
        <v>141.81</v>
      </c>
      <c r="M2336" s="293" t="s">
        <v>1470</v>
      </c>
      <c r="N2336" s="293" t="s">
        <v>1471</v>
      </c>
      <c r="O2336" s="294" t="s">
        <v>450</v>
      </c>
      <c r="P2336" s="295">
        <v>6.8168163000000002</v>
      </c>
      <c r="Q2336" s="295" t="s">
        <v>447</v>
      </c>
      <c r="R2336" s="296">
        <v>0</v>
      </c>
      <c r="S2336" s="365">
        <v>4.2942779672362373E-4</v>
      </c>
      <c r="T2336" s="365">
        <v>8.5708729104734495E-4</v>
      </c>
      <c r="U2336" s="365">
        <v>0.50103157660740816</v>
      </c>
      <c r="V2336" s="366"/>
      <c r="W2336" s="295"/>
      <c r="X2336" s="295"/>
      <c r="Y2336" s="295"/>
      <c r="Z2336" s="313"/>
      <c r="AA2336" s="313"/>
      <c r="AB2336" s="301"/>
      <c r="AC2336" s="295"/>
    </row>
    <row r="2337" spans="1:29" ht="15">
      <c r="A2337" s="247" t="s">
        <v>12182</v>
      </c>
      <c r="B2337" s="287" t="s">
        <v>12183</v>
      </c>
      <c r="C2337" s="287" t="s">
        <v>7179</v>
      </c>
      <c r="D2337" s="305">
        <v>44</v>
      </c>
      <c r="E2337" s="287" t="s">
        <v>36</v>
      </c>
      <c r="F2337" s="362">
        <v>43707</v>
      </c>
      <c r="G2337" s="363" t="s">
        <v>8926</v>
      </c>
      <c r="H2337" s="363" t="s">
        <v>4646</v>
      </c>
      <c r="I2337" s="364">
        <v>0.50845549999999995</v>
      </c>
      <c r="J2337" s="364">
        <v>1</v>
      </c>
      <c r="K2337" s="363" t="s">
        <v>438</v>
      </c>
      <c r="L2337" s="292">
        <v>107.04</v>
      </c>
      <c r="M2337" s="293" t="s">
        <v>4647</v>
      </c>
      <c r="N2337" s="293" t="s">
        <v>4648</v>
      </c>
      <c r="O2337" s="294" t="s">
        <v>450</v>
      </c>
      <c r="P2337" s="295">
        <v>23.888884999999998</v>
      </c>
      <c r="Q2337" s="295" t="s">
        <v>408</v>
      </c>
      <c r="R2337" s="296">
        <v>0</v>
      </c>
      <c r="S2337" s="365">
        <v>1.0305872026145869E-3</v>
      </c>
      <c r="T2337" s="365">
        <v>2.2448288089425895E-3</v>
      </c>
      <c r="U2337" s="365">
        <v>0.45909389549398988</v>
      </c>
      <c r="V2337" s="366"/>
      <c r="W2337" s="295"/>
      <c r="X2337" s="295"/>
      <c r="Y2337" s="295"/>
      <c r="Z2337" s="313"/>
      <c r="AA2337" s="313"/>
      <c r="AB2337" s="301"/>
      <c r="AC2337" s="295"/>
    </row>
    <row r="2338" spans="1:29" ht="15">
      <c r="A2338" s="247" t="s">
        <v>176</v>
      </c>
      <c r="B2338" s="287" t="s">
        <v>12184</v>
      </c>
      <c r="C2338" s="287" t="s">
        <v>7182</v>
      </c>
      <c r="D2338" s="305">
        <v>45</v>
      </c>
      <c r="E2338" s="287" t="s">
        <v>36</v>
      </c>
      <c r="F2338" s="362">
        <v>43707</v>
      </c>
      <c r="G2338" s="363" t="s">
        <v>8926</v>
      </c>
      <c r="H2338" s="363" t="s">
        <v>3929</v>
      </c>
      <c r="I2338" s="364">
        <v>0.53622519999999996</v>
      </c>
      <c r="J2338" s="364">
        <v>4</v>
      </c>
      <c r="K2338" s="363" t="s">
        <v>438</v>
      </c>
      <c r="L2338" s="292">
        <v>134.22</v>
      </c>
      <c r="M2338" s="293" t="s">
        <v>3930</v>
      </c>
      <c r="N2338" s="293" t="s">
        <v>3931</v>
      </c>
      <c r="O2338" s="294" t="s">
        <v>450</v>
      </c>
      <c r="P2338" s="295">
        <v>-1.1052191</v>
      </c>
      <c r="Q2338" s="295" t="s">
        <v>404</v>
      </c>
      <c r="R2338" s="296">
        <v>0</v>
      </c>
      <c r="S2338" s="365">
        <v>4.4320889086527885E-4</v>
      </c>
      <c r="T2338" s="365">
        <v>8.7851999739150643E-4</v>
      </c>
      <c r="U2338" s="365">
        <v>0.5044949371457117</v>
      </c>
      <c r="V2338" s="366"/>
      <c r="W2338" s="295"/>
      <c r="X2338" s="295"/>
      <c r="Y2338" s="295"/>
      <c r="Z2338" s="313"/>
      <c r="AA2338" s="313"/>
      <c r="AB2338" s="301"/>
      <c r="AC2338" s="295"/>
    </row>
    <row r="2339" spans="1:29" ht="15">
      <c r="A2339" s="247" t="s">
        <v>176</v>
      </c>
      <c r="B2339" s="287" t="s">
        <v>12185</v>
      </c>
      <c r="C2339" s="287" t="s">
        <v>7184</v>
      </c>
      <c r="D2339" s="305">
        <v>46</v>
      </c>
      <c r="E2339" s="287" t="s">
        <v>36</v>
      </c>
      <c r="F2339" s="362">
        <v>43707</v>
      </c>
      <c r="G2339" s="363" t="s">
        <v>8926</v>
      </c>
      <c r="H2339" s="363" t="s">
        <v>1484</v>
      </c>
      <c r="I2339" s="364">
        <v>0.48842859999999999</v>
      </c>
      <c r="J2339" s="364">
        <v>8</v>
      </c>
      <c r="K2339" s="363" t="s">
        <v>438</v>
      </c>
      <c r="L2339" s="292">
        <v>538.32000000000005</v>
      </c>
      <c r="M2339" s="293" t="s">
        <v>1485</v>
      </c>
      <c r="N2339" s="293" t="s">
        <v>1486</v>
      </c>
      <c r="O2339" s="294" t="s">
        <v>450</v>
      </c>
      <c r="P2339" s="295">
        <v>10.893212999999999</v>
      </c>
      <c r="Q2339" s="295" t="s">
        <v>408</v>
      </c>
      <c r="R2339" s="296">
        <v>0</v>
      </c>
      <c r="S2339" s="365">
        <v>2.4168059079503774E-3</v>
      </c>
      <c r="T2339" s="365">
        <v>1.080307013726459E-3</v>
      </c>
      <c r="U2339" s="365">
        <v>2.2371472898373028</v>
      </c>
      <c r="V2339" s="366"/>
      <c r="W2339" s="295"/>
      <c r="X2339" s="295"/>
      <c r="Y2339" s="295"/>
      <c r="Z2339" s="313"/>
      <c r="AA2339" s="313"/>
      <c r="AB2339" s="301"/>
      <c r="AC2339" s="295"/>
    </row>
    <row r="2340" spans="1:29" ht="15">
      <c r="A2340" s="247" t="s">
        <v>12186</v>
      </c>
      <c r="B2340" s="287" t="s">
        <v>12187</v>
      </c>
      <c r="C2340" s="287" t="s">
        <v>7187</v>
      </c>
      <c r="D2340" s="305">
        <v>47</v>
      </c>
      <c r="E2340" s="287" t="s">
        <v>36</v>
      </c>
      <c r="F2340" s="362">
        <v>43707</v>
      </c>
      <c r="G2340" s="363" t="s">
        <v>8926</v>
      </c>
      <c r="H2340" s="363" t="s">
        <v>1494</v>
      </c>
      <c r="I2340" s="364">
        <v>0.35612082</v>
      </c>
      <c r="J2340" s="364">
        <v>1</v>
      </c>
      <c r="K2340" s="363" t="s">
        <v>438</v>
      </c>
      <c r="L2340" s="292">
        <v>42.65</v>
      </c>
      <c r="M2340" s="293" t="s">
        <v>1495</v>
      </c>
      <c r="N2340" s="293" t="s">
        <v>1496</v>
      </c>
      <c r="O2340" s="294" t="s">
        <v>450</v>
      </c>
      <c r="P2340" s="295">
        <v>0.80358980000000002</v>
      </c>
      <c r="Q2340" s="295" t="s">
        <v>280</v>
      </c>
      <c r="R2340" s="296">
        <v>0</v>
      </c>
      <c r="S2340" s="365">
        <v>3.6990089216904404E-4</v>
      </c>
      <c r="T2340" s="365">
        <v>1.2675264944142146E-3</v>
      </c>
      <c r="U2340" s="365">
        <v>0.29182892333938404</v>
      </c>
      <c r="V2340" s="366"/>
      <c r="W2340" s="295"/>
      <c r="X2340" s="295"/>
      <c r="Y2340" s="295"/>
      <c r="Z2340" s="313"/>
      <c r="AA2340" s="313"/>
      <c r="AB2340" s="301"/>
      <c r="AC2340" s="295"/>
    </row>
    <row r="2341" spans="1:29" ht="15">
      <c r="A2341" s="247" t="s">
        <v>12188</v>
      </c>
      <c r="B2341" s="287" t="s">
        <v>12189</v>
      </c>
      <c r="C2341" s="287" t="s">
        <v>7189</v>
      </c>
      <c r="D2341" s="305">
        <v>48</v>
      </c>
      <c r="E2341" s="287" t="s">
        <v>36</v>
      </c>
      <c r="F2341" s="362">
        <v>43707</v>
      </c>
      <c r="G2341" s="363" t="s">
        <v>8926</v>
      </c>
      <c r="H2341" s="363" t="s">
        <v>9170</v>
      </c>
      <c r="I2341" s="364">
        <v>0.57828665000000001</v>
      </c>
      <c r="J2341" s="364">
        <v>1</v>
      </c>
      <c r="K2341" s="363" t="s">
        <v>438</v>
      </c>
      <c r="L2341" s="292">
        <v>93.04</v>
      </c>
      <c r="M2341" s="293" t="s">
        <v>8711</v>
      </c>
      <c r="N2341" s="293" t="s">
        <v>9171</v>
      </c>
      <c r="O2341" s="294" t="s">
        <v>450</v>
      </c>
      <c r="P2341" s="295">
        <v>17.031442999999999</v>
      </c>
      <c r="Q2341" s="295" t="s">
        <v>399</v>
      </c>
      <c r="R2341" s="296">
        <v>0</v>
      </c>
      <c r="S2341" s="365">
        <v>1.2092532741384201E-3</v>
      </c>
      <c r="T2341" s="365">
        <v>1.1224568696192683E-3</v>
      </c>
      <c r="U2341" s="365">
        <v>1.0773271622887324</v>
      </c>
      <c r="V2341" s="366"/>
      <c r="W2341" s="295"/>
      <c r="X2341" s="295"/>
      <c r="Y2341" s="295"/>
      <c r="Z2341" s="313"/>
      <c r="AA2341" s="313"/>
      <c r="AB2341" s="301"/>
      <c r="AC2341" s="295"/>
    </row>
    <row r="2342" spans="1:29" ht="15">
      <c r="A2342" s="247" t="s">
        <v>176</v>
      </c>
      <c r="B2342" s="287" t="s">
        <v>12190</v>
      </c>
      <c r="C2342" s="287" t="s">
        <v>7191</v>
      </c>
      <c r="D2342" s="305">
        <v>49</v>
      </c>
      <c r="E2342" s="287" t="s">
        <v>36</v>
      </c>
      <c r="F2342" s="362">
        <v>43707</v>
      </c>
      <c r="G2342" s="363" t="s">
        <v>8926</v>
      </c>
      <c r="H2342" s="363" t="s">
        <v>9013</v>
      </c>
      <c r="I2342" s="364">
        <v>0.33620285999999999</v>
      </c>
      <c r="J2342" s="364">
        <v>2</v>
      </c>
      <c r="K2342" s="363" t="s">
        <v>438</v>
      </c>
      <c r="L2342" s="292">
        <v>141.25</v>
      </c>
      <c r="M2342" s="293" t="s">
        <v>8734</v>
      </c>
      <c r="N2342" s="293" t="s">
        <v>9014</v>
      </c>
      <c r="O2342" s="294" t="s">
        <v>450</v>
      </c>
      <c r="P2342" s="295">
        <v>2.0961284999999998</v>
      </c>
      <c r="Q2342" s="295" t="s">
        <v>447</v>
      </c>
      <c r="R2342" s="296">
        <v>0</v>
      </c>
      <c r="S2342" s="365">
        <v>8.4954251672445435E-4</v>
      </c>
      <c r="T2342" s="365">
        <v>7.8144403405202298E-4</v>
      </c>
      <c r="U2342" s="365">
        <v>1.0871444143214199</v>
      </c>
      <c r="V2342" s="366"/>
      <c r="W2342" s="295"/>
      <c r="X2342" s="295"/>
      <c r="Y2342" s="295"/>
      <c r="Z2342" s="313"/>
      <c r="AA2342" s="313"/>
      <c r="AB2342" s="301"/>
      <c r="AC2342" s="295"/>
    </row>
    <row r="2343" spans="1:29" s="318" customFormat="1" ht="15">
      <c r="A2343" s="247" t="s">
        <v>12191</v>
      </c>
      <c r="B2343" s="287" t="s">
        <v>12192</v>
      </c>
      <c r="C2343" s="287" t="s">
        <v>7193</v>
      </c>
      <c r="D2343" s="305">
        <v>50</v>
      </c>
      <c r="E2343" s="287" t="s">
        <v>36</v>
      </c>
      <c r="F2343" s="362">
        <v>43707</v>
      </c>
      <c r="G2343" s="363" t="s">
        <v>8926</v>
      </c>
      <c r="H2343" s="363" t="s">
        <v>1733</v>
      </c>
      <c r="I2343" s="364">
        <v>0.34675610000000001</v>
      </c>
      <c r="J2343" s="364">
        <v>1</v>
      </c>
      <c r="K2343" s="363" t="s">
        <v>438</v>
      </c>
      <c r="L2343" s="292">
        <v>126.42</v>
      </c>
      <c r="M2343" s="293" t="s">
        <v>1734</v>
      </c>
      <c r="N2343" s="293" t="s">
        <v>1735</v>
      </c>
      <c r="O2343" s="294" t="s">
        <v>450</v>
      </c>
      <c r="P2343" s="295">
        <v>10.035682</v>
      </c>
      <c r="Q2343" s="295" t="s">
        <v>280</v>
      </c>
      <c r="R2343" s="296">
        <v>0</v>
      </c>
      <c r="S2343" s="365">
        <v>3.3332882540818396E-3</v>
      </c>
      <c r="T2343" s="365">
        <v>2.4940630284429805E-3</v>
      </c>
      <c r="U2343" s="365">
        <v>1.3364891809341239</v>
      </c>
      <c r="V2343" s="366"/>
      <c r="W2343" s="317"/>
      <c r="X2343" s="317"/>
      <c r="Y2343" s="317"/>
      <c r="Z2343" s="317"/>
      <c r="AA2343" s="317"/>
      <c r="AB2343" s="301"/>
      <c r="AC2343" s="295"/>
    </row>
    <row r="2344" spans="1:29" s="318" customFormat="1" ht="15">
      <c r="A2344" s="247" t="s">
        <v>12193</v>
      </c>
      <c r="B2344" s="287" t="s">
        <v>12194</v>
      </c>
      <c r="C2344" s="287" t="s">
        <v>7195</v>
      </c>
      <c r="D2344" s="305">
        <v>1</v>
      </c>
      <c r="E2344" s="287" t="s">
        <v>291</v>
      </c>
      <c r="F2344" s="362">
        <v>43707</v>
      </c>
      <c r="G2344" s="363" t="s">
        <v>8914</v>
      </c>
      <c r="H2344" s="363" t="s">
        <v>9022</v>
      </c>
      <c r="I2344" s="364">
        <v>-1.5893626000000001</v>
      </c>
      <c r="J2344" s="364">
        <v>1</v>
      </c>
      <c r="K2344" s="363" t="s">
        <v>815</v>
      </c>
      <c r="L2344" s="292">
        <v>50.18</v>
      </c>
      <c r="M2344" s="293" t="s">
        <v>8293</v>
      </c>
      <c r="N2344" s="293" t="s">
        <v>9023</v>
      </c>
      <c r="O2344" s="294" t="s">
        <v>458</v>
      </c>
      <c r="P2344" s="295">
        <v>-4.6732483</v>
      </c>
      <c r="Q2344" s="295" t="s">
        <v>404</v>
      </c>
      <c r="R2344" s="296">
        <v>0</v>
      </c>
      <c r="S2344" s="365">
        <v>2.5354936412058979E-4</v>
      </c>
      <c r="T2344" s="365">
        <v>1.526327099871649E-3</v>
      </c>
      <c r="U2344" s="365">
        <v>0.16611731793395473</v>
      </c>
      <c r="V2344" s="366"/>
      <c r="W2344" s="317"/>
      <c r="X2344" s="317"/>
      <c r="Y2344" s="317"/>
      <c r="Z2344" s="317"/>
      <c r="AA2344" s="317"/>
      <c r="AB2344" s="301"/>
      <c r="AC2344" s="295"/>
    </row>
    <row r="2345" spans="1:29" s="318" customFormat="1" ht="15">
      <c r="A2345" s="247" t="s">
        <v>12195</v>
      </c>
      <c r="B2345" s="287" t="s">
        <v>12196</v>
      </c>
      <c r="C2345" s="287" t="s">
        <v>7197</v>
      </c>
      <c r="D2345" s="305">
        <v>2</v>
      </c>
      <c r="E2345" s="287" t="s">
        <v>291</v>
      </c>
      <c r="F2345" s="362">
        <v>43707</v>
      </c>
      <c r="G2345" s="363" t="s">
        <v>8914</v>
      </c>
      <c r="H2345" s="363" t="s">
        <v>2260</v>
      </c>
      <c r="I2345" s="364">
        <v>-1.9188191000000001</v>
      </c>
      <c r="J2345" s="364">
        <v>1</v>
      </c>
      <c r="K2345" s="363" t="s">
        <v>815</v>
      </c>
      <c r="L2345" s="292">
        <v>59.72</v>
      </c>
      <c r="M2345" s="293" t="s">
        <v>2261</v>
      </c>
      <c r="N2345" s="293" t="s">
        <v>2262</v>
      </c>
      <c r="O2345" s="294" t="s">
        <v>458</v>
      </c>
      <c r="P2345" s="295">
        <v>-5.7449459999999997</v>
      </c>
      <c r="Q2345" s="295" t="s">
        <v>404</v>
      </c>
      <c r="R2345" s="296">
        <v>0</v>
      </c>
      <c r="S2345" s="365">
        <v>2.7733514372102458E-4</v>
      </c>
      <c r="T2345" s="365">
        <v>3.0291183466139073E-4</v>
      </c>
      <c r="U2345" s="365">
        <v>0.91556390997744608</v>
      </c>
      <c r="V2345" s="366"/>
      <c r="W2345" s="317"/>
      <c r="X2345" s="317"/>
      <c r="Y2345" s="317"/>
      <c r="Z2345" s="317"/>
      <c r="AA2345" s="317"/>
      <c r="AB2345" s="301"/>
      <c r="AC2345" s="295"/>
    </row>
    <row r="2346" spans="1:29" s="318" customFormat="1" ht="15">
      <c r="A2346" s="247" t="s">
        <v>176</v>
      </c>
      <c r="B2346" s="287" t="s">
        <v>12197</v>
      </c>
      <c r="C2346" s="287" t="s">
        <v>7200</v>
      </c>
      <c r="D2346" s="305">
        <v>3</v>
      </c>
      <c r="E2346" s="287" t="s">
        <v>291</v>
      </c>
      <c r="F2346" s="362">
        <v>43707</v>
      </c>
      <c r="G2346" s="363" t="s">
        <v>8914</v>
      </c>
      <c r="H2346" s="363" t="s">
        <v>1054</v>
      </c>
      <c r="I2346" s="364">
        <v>-1.3914131999999999</v>
      </c>
      <c r="J2346" s="364">
        <v>3</v>
      </c>
      <c r="K2346" s="363" t="s">
        <v>815</v>
      </c>
      <c r="L2346" s="292">
        <v>230.19</v>
      </c>
      <c r="M2346" s="293" t="s">
        <v>1055</v>
      </c>
      <c r="N2346" s="293" t="s">
        <v>1056</v>
      </c>
      <c r="O2346" s="294" t="s">
        <v>458</v>
      </c>
      <c r="P2346" s="295">
        <v>8.7751629999999992</v>
      </c>
      <c r="Q2346" s="295" t="s">
        <v>408</v>
      </c>
      <c r="R2346" s="296">
        <v>0</v>
      </c>
      <c r="S2346" s="365">
        <v>5.3771789901405076E-3</v>
      </c>
      <c r="T2346" s="365">
        <v>4.2401285132844524E-3</v>
      </c>
      <c r="U2346" s="365">
        <v>1.2681641542924091</v>
      </c>
      <c r="V2346" s="366"/>
      <c r="W2346" s="317"/>
      <c r="X2346" s="317"/>
      <c r="Y2346" s="317"/>
      <c r="Z2346" s="317"/>
      <c r="AA2346" s="317"/>
      <c r="AB2346" s="301"/>
      <c r="AC2346" s="295"/>
    </row>
    <row r="2347" spans="1:29" s="318" customFormat="1" ht="15">
      <c r="A2347" s="247" t="s">
        <v>176</v>
      </c>
      <c r="B2347" s="287" t="s">
        <v>12198</v>
      </c>
      <c r="C2347" s="287" t="s">
        <v>7203</v>
      </c>
      <c r="D2347" s="305">
        <v>4</v>
      </c>
      <c r="E2347" s="287" t="s">
        <v>291</v>
      </c>
      <c r="F2347" s="362">
        <v>43707</v>
      </c>
      <c r="G2347" s="363" t="s">
        <v>8914</v>
      </c>
      <c r="H2347" s="363" t="s">
        <v>504</v>
      </c>
      <c r="I2347" s="364">
        <v>-1.7572398</v>
      </c>
      <c r="J2347" s="364">
        <v>4</v>
      </c>
      <c r="K2347" s="363" t="s">
        <v>815</v>
      </c>
      <c r="L2347" s="292">
        <v>87.54</v>
      </c>
      <c r="M2347" s="293" t="s">
        <v>505</v>
      </c>
      <c r="N2347" s="293" t="s">
        <v>506</v>
      </c>
      <c r="O2347" s="294" t="s">
        <v>458</v>
      </c>
      <c r="P2347" s="295">
        <v>-6.1937389999999999</v>
      </c>
      <c r="Q2347" s="295" t="s">
        <v>399</v>
      </c>
      <c r="R2347" s="296">
        <v>0</v>
      </c>
      <c r="S2347" s="365">
        <v>2.4663157253692705E-3</v>
      </c>
      <c r="T2347" s="365">
        <v>1.080118312665125E-3</v>
      </c>
      <c r="U2347" s="365">
        <v>2.2833755306710697</v>
      </c>
      <c r="V2347" s="366"/>
      <c r="W2347" s="317"/>
      <c r="X2347" s="317"/>
      <c r="Y2347" s="317"/>
      <c r="Z2347" s="317"/>
      <c r="AA2347" s="317"/>
      <c r="AB2347" s="301"/>
      <c r="AC2347" s="295"/>
    </row>
    <row r="2348" spans="1:29" s="318" customFormat="1" ht="15">
      <c r="A2348" s="247" t="s">
        <v>176</v>
      </c>
      <c r="B2348" s="287" t="s">
        <v>12199</v>
      </c>
      <c r="C2348" s="287" t="s">
        <v>7206</v>
      </c>
      <c r="D2348" s="305">
        <v>5</v>
      </c>
      <c r="E2348" s="287" t="s">
        <v>291</v>
      </c>
      <c r="F2348" s="362">
        <v>43707</v>
      </c>
      <c r="G2348" s="363" t="s">
        <v>8914</v>
      </c>
      <c r="H2348" s="363" t="s">
        <v>511</v>
      </c>
      <c r="I2348" s="364">
        <v>-1.8355769</v>
      </c>
      <c r="J2348" s="364">
        <v>5</v>
      </c>
      <c r="K2348" s="363" t="s">
        <v>815</v>
      </c>
      <c r="L2348" s="292">
        <v>109.83</v>
      </c>
      <c r="M2348" s="293" t="s">
        <v>512</v>
      </c>
      <c r="N2348" s="293" t="s">
        <v>513</v>
      </c>
      <c r="O2348" s="294" t="s">
        <v>458</v>
      </c>
      <c r="P2348" s="295">
        <v>-6.4958277000000004</v>
      </c>
      <c r="Q2348" s="295" t="s">
        <v>408</v>
      </c>
      <c r="R2348" s="296">
        <v>0</v>
      </c>
      <c r="S2348" s="365">
        <v>2.8568362238777724E-3</v>
      </c>
      <c r="T2348" s="365">
        <v>1.6307802289573926E-3</v>
      </c>
      <c r="U2348" s="365">
        <v>1.7518217189229934</v>
      </c>
      <c r="V2348" s="366"/>
      <c r="W2348" s="317"/>
      <c r="X2348" s="317"/>
      <c r="Y2348" s="317"/>
      <c r="Z2348" s="317"/>
      <c r="AA2348" s="317"/>
      <c r="AB2348" s="301"/>
      <c r="AC2348" s="295"/>
    </row>
    <row r="2349" spans="1:29" s="318" customFormat="1" ht="15">
      <c r="A2349" s="247" t="s">
        <v>12200</v>
      </c>
      <c r="B2349" s="287" t="s">
        <v>12201</v>
      </c>
      <c r="C2349" s="287" t="s">
        <v>7209</v>
      </c>
      <c r="D2349" s="305">
        <v>6</v>
      </c>
      <c r="E2349" s="287" t="s">
        <v>291</v>
      </c>
      <c r="F2349" s="362">
        <v>43707</v>
      </c>
      <c r="G2349" s="363" t="s">
        <v>8914</v>
      </c>
      <c r="H2349" s="363" t="s">
        <v>1062</v>
      </c>
      <c r="I2349" s="364">
        <v>-1.4548615</v>
      </c>
      <c r="J2349" s="364">
        <v>1</v>
      </c>
      <c r="K2349" s="363" t="s">
        <v>815</v>
      </c>
      <c r="L2349" s="292">
        <v>51</v>
      </c>
      <c r="M2349" s="293" t="s">
        <v>1063</v>
      </c>
      <c r="N2349" s="293" t="s">
        <v>1064</v>
      </c>
      <c r="O2349" s="294" t="s">
        <v>458</v>
      </c>
      <c r="P2349" s="295">
        <v>2.9471159999999998</v>
      </c>
      <c r="Q2349" s="295" t="s">
        <v>484</v>
      </c>
      <c r="R2349" s="296">
        <v>0</v>
      </c>
      <c r="S2349" s="365">
        <v>1.7612557672310968E-6</v>
      </c>
      <c r="T2349" s="365">
        <v>3.1732340085831908E-4</v>
      </c>
      <c r="U2349" s="365">
        <v>5.5503494619909086E-3</v>
      </c>
      <c r="V2349" s="366"/>
      <c r="W2349" s="317"/>
      <c r="X2349" s="317"/>
      <c r="Y2349" s="317"/>
      <c r="Z2349" s="317"/>
      <c r="AA2349" s="317"/>
      <c r="AB2349" s="301"/>
      <c r="AC2349" s="295"/>
    </row>
    <row r="2350" spans="1:29" s="318" customFormat="1" ht="15">
      <c r="A2350" s="247" t="s">
        <v>176</v>
      </c>
      <c r="B2350" s="287" t="s">
        <v>12202</v>
      </c>
      <c r="C2350" s="287" t="s">
        <v>7212</v>
      </c>
      <c r="D2350" s="305">
        <v>7</v>
      </c>
      <c r="E2350" s="287" t="s">
        <v>291</v>
      </c>
      <c r="F2350" s="362">
        <v>43707</v>
      </c>
      <c r="G2350" s="363" t="s">
        <v>8914</v>
      </c>
      <c r="H2350" s="363" t="s">
        <v>2281</v>
      </c>
      <c r="I2350" s="364">
        <v>-1.3319608000000001</v>
      </c>
      <c r="J2350" s="364">
        <v>3</v>
      </c>
      <c r="K2350" s="363" t="s">
        <v>815</v>
      </c>
      <c r="L2350" s="292">
        <v>80.41</v>
      </c>
      <c r="M2350" s="293" t="s">
        <v>2282</v>
      </c>
      <c r="N2350" s="293" t="s">
        <v>2283</v>
      </c>
      <c r="O2350" s="294" t="s">
        <v>458</v>
      </c>
      <c r="P2350" s="295">
        <v>12.493002000000001</v>
      </c>
      <c r="Q2350" s="295" t="s">
        <v>404</v>
      </c>
      <c r="R2350" s="296">
        <v>0</v>
      </c>
      <c r="S2350" s="365">
        <v>6.1894079762568198E-4</v>
      </c>
      <c r="T2350" s="365">
        <v>1.1082844334345723E-3</v>
      </c>
      <c r="U2350" s="365">
        <v>0.55846746462691454</v>
      </c>
      <c r="V2350" s="366"/>
      <c r="AB2350" s="301"/>
      <c r="AC2350" s="295"/>
    </row>
    <row r="2351" spans="1:29" s="318" customFormat="1" ht="15">
      <c r="A2351" s="247" t="s">
        <v>176</v>
      </c>
      <c r="B2351" s="287" t="s">
        <v>12203</v>
      </c>
      <c r="C2351" s="287" t="s">
        <v>7214</v>
      </c>
      <c r="D2351" s="305">
        <v>8</v>
      </c>
      <c r="E2351" s="287" t="s">
        <v>291</v>
      </c>
      <c r="F2351" s="362">
        <v>43707</v>
      </c>
      <c r="G2351" s="363" t="s">
        <v>8914</v>
      </c>
      <c r="H2351" s="363" t="s">
        <v>9025</v>
      </c>
      <c r="I2351" s="364">
        <v>-1.3758541</v>
      </c>
      <c r="J2351" s="364">
        <v>8</v>
      </c>
      <c r="K2351" s="363" t="s">
        <v>815</v>
      </c>
      <c r="L2351" s="292">
        <v>63.65</v>
      </c>
      <c r="M2351" s="293" t="s">
        <v>8348</v>
      </c>
      <c r="N2351" s="293" t="s">
        <v>9026</v>
      </c>
      <c r="O2351" s="294" t="s">
        <v>458</v>
      </c>
      <c r="P2351" s="295">
        <v>-16.829998</v>
      </c>
      <c r="Q2351" s="295" t="s">
        <v>447</v>
      </c>
      <c r="R2351" s="296">
        <v>0</v>
      </c>
      <c r="S2351" s="365">
        <v>2.5019385603340801E-4</v>
      </c>
      <c r="T2351" s="365">
        <v>6.5126197885595071E-4</v>
      </c>
      <c r="U2351" s="365">
        <v>0.38416776068044822</v>
      </c>
      <c r="V2351" s="366"/>
      <c r="AB2351" s="301"/>
      <c r="AC2351" s="295"/>
    </row>
    <row r="2352" spans="1:29" s="318" customFormat="1" ht="15">
      <c r="A2352" s="247" t="s">
        <v>176</v>
      </c>
      <c r="B2352" s="287" t="s">
        <v>12204</v>
      </c>
      <c r="C2352" s="287" t="s">
        <v>7216</v>
      </c>
      <c r="D2352" s="305">
        <v>9</v>
      </c>
      <c r="E2352" s="287" t="s">
        <v>291</v>
      </c>
      <c r="F2352" s="362">
        <v>43707</v>
      </c>
      <c r="G2352" s="363" t="s">
        <v>8914</v>
      </c>
      <c r="H2352" s="363" t="s">
        <v>4400</v>
      </c>
      <c r="I2352" s="364">
        <v>-1.9385566999999999</v>
      </c>
      <c r="J2352" s="364">
        <v>2</v>
      </c>
      <c r="K2352" s="363" t="s">
        <v>815</v>
      </c>
      <c r="L2352" s="292">
        <v>67.02</v>
      </c>
      <c r="M2352" s="293" t="s">
        <v>4401</v>
      </c>
      <c r="N2352" s="293" t="s">
        <v>4402</v>
      </c>
      <c r="O2352" s="294" t="s">
        <v>458</v>
      </c>
      <c r="P2352" s="295">
        <v>-4.8011419999999996</v>
      </c>
      <c r="Q2352" s="295" t="s">
        <v>395</v>
      </c>
      <c r="R2352" s="296">
        <v>0</v>
      </c>
      <c r="S2352" s="365">
        <v>3.8268570743869089E-3</v>
      </c>
      <c r="T2352" s="365">
        <v>2.1030948363393101E-3</v>
      </c>
      <c r="U2352" s="365">
        <v>1.8196312445177292</v>
      </c>
      <c r="V2352" s="366"/>
      <c r="AB2352" s="301"/>
      <c r="AC2352" s="295"/>
    </row>
    <row r="2353" spans="1:29" s="318" customFormat="1" ht="15">
      <c r="A2353" s="247" t="s">
        <v>12205</v>
      </c>
      <c r="B2353" s="287" t="s">
        <v>12206</v>
      </c>
      <c r="C2353" s="287" t="s">
        <v>7218</v>
      </c>
      <c r="D2353" s="305">
        <v>10</v>
      </c>
      <c r="E2353" s="287" t="s">
        <v>291</v>
      </c>
      <c r="F2353" s="362">
        <v>43707</v>
      </c>
      <c r="G2353" s="363" t="s">
        <v>8914</v>
      </c>
      <c r="H2353" s="363" t="s">
        <v>2157</v>
      </c>
      <c r="I2353" s="364">
        <v>-1.4648452000000001</v>
      </c>
      <c r="J2353" s="364">
        <v>1</v>
      </c>
      <c r="K2353" s="363" t="s">
        <v>815</v>
      </c>
      <c r="L2353" s="292">
        <v>79.78</v>
      </c>
      <c r="M2353" s="293" t="s">
        <v>2158</v>
      </c>
      <c r="N2353" s="293" t="s">
        <v>2159</v>
      </c>
      <c r="O2353" s="294" t="s">
        <v>458</v>
      </c>
      <c r="P2353" s="295">
        <v>5.7529089999999998</v>
      </c>
      <c r="Q2353" s="295" t="s">
        <v>395</v>
      </c>
      <c r="R2353" s="296">
        <v>0</v>
      </c>
      <c r="S2353" s="365">
        <v>5.7744959798476311E-4</v>
      </c>
      <c r="T2353" s="365">
        <v>8.1831953227873234E-4</v>
      </c>
      <c r="U2353" s="365">
        <v>0.70565295731945799</v>
      </c>
      <c r="V2353" s="366"/>
      <c r="AB2353" s="301"/>
      <c r="AC2353" s="295"/>
    </row>
    <row r="2354" spans="1:29" s="318" customFormat="1" ht="15">
      <c r="A2354" s="247" t="s">
        <v>176</v>
      </c>
      <c r="B2354" s="287" t="s">
        <v>12207</v>
      </c>
      <c r="C2354" s="287" t="s">
        <v>7220</v>
      </c>
      <c r="D2354" s="305">
        <v>11</v>
      </c>
      <c r="E2354" s="287" t="s">
        <v>291</v>
      </c>
      <c r="F2354" s="362">
        <v>43707</v>
      </c>
      <c r="G2354" s="363" t="s">
        <v>8914</v>
      </c>
      <c r="H2354" s="363" t="s">
        <v>2029</v>
      </c>
      <c r="I2354" s="364">
        <v>-1.5471963</v>
      </c>
      <c r="J2354" s="364">
        <v>2</v>
      </c>
      <c r="K2354" s="363" t="s">
        <v>815</v>
      </c>
      <c r="L2354" s="292">
        <v>309.75</v>
      </c>
      <c r="M2354" s="293" t="s">
        <v>2030</v>
      </c>
      <c r="N2354" s="293" t="s">
        <v>2031</v>
      </c>
      <c r="O2354" s="294" t="s">
        <v>458</v>
      </c>
      <c r="P2354" s="295">
        <v>-8.1950190000000003</v>
      </c>
      <c r="Q2354" s="295" t="s">
        <v>408</v>
      </c>
      <c r="R2354" s="296">
        <v>0</v>
      </c>
      <c r="S2354" s="365">
        <v>1.2622254991787998E-4</v>
      </c>
      <c r="T2354" s="365">
        <v>6.7397253474760666E-4</v>
      </c>
      <c r="U2354" s="365">
        <v>0.18728144458460547</v>
      </c>
      <c r="V2354" s="366"/>
      <c r="AB2354" s="301"/>
      <c r="AC2354" s="295"/>
    </row>
    <row r="2355" spans="1:29" ht="15">
      <c r="A2355" s="247" t="s">
        <v>12208</v>
      </c>
      <c r="B2355" s="287" t="s">
        <v>12209</v>
      </c>
      <c r="C2355" s="287" t="s">
        <v>7223</v>
      </c>
      <c r="D2355" s="305">
        <v>12</v>
      </c>
      <c r="E2355" s="287" t="s">
        <v>291</v>
      </c>
      <c r="F2355" s="362">
        <v>43707</v>
      </c>
      <c r="G2355" s="363" t="s">
        <v>8914</v>
      </c>
      <c r="H2355" s="363" t="s">
        <v>1326</v>
      </c>
      <c r="I2355" s="364">
        <v>-1.5140705999999999</v>
      </c>
      <c r="J2355" s="364">
        <v>1</v>
      </c>
      <c r="K2355" s="363" t="s">
        <v>815</v>
      </c>
      <c r="L2355" s="292">
        <v>75.39</v>
      </c>
      <c r="M2355" s="293" t="s">
        <v>1327</v>
      </c>
      <c r="N2355" s="293" t="s">
        <v>1328</v>
      </c>
      <c r="O2355" s="294" t="s">
        <v>458</v>
      </c>
      <c r="P2355" s="295">
        <v>-2.7602196000000001</v>
      </c>
      <c r="Q2355" s="295" t="s">
        <v>408</v>
      </c>
      <c r="R2355" s="296">
        <v>0</v>
      </c>
      <c r="S2355" s="365">
        <v>2.0730141363089691E-4</v>
      </c>
      <c r="T2355" s="365">
        <v>6.2894656476492972E-4</v>
      </c>
      <c r="U2355" s="365">
        <v>0.32960099513124186</v>
      </c>
      <c r="V2355" s="366"/>
      <c r="AC2355" s="295"/>
    </row>
    <row r="2356" spans="1:29" ht="15">
      <c r="A2356" s="247" t="s">
        <v>12210</v>
      </c>
      <c r="B2356" s="287" t="s">
        <v>12211</v>
      </c>
      <c r="C2356" s="287" t="s">
        <v>7225</v>
      </c>
      <c r="D2356" s="305">
        <v>13</v>
      </c>
      <c r="E2356" s="287" t="s">
        <v>291</v>
      </c>
      <c r="F2356" s="362">
        <v>43707</v>
      </c>
      <c r="G2356" s="363" t="s">
        <v>8914</v>
      </c>
      <c r="H2356" s="363" t="s">
        <v>853</v>
      </c>
      <c r="I2356" s="364">
        <v>-1.3547056</v>
      </c>
      <c r="J2356" s="364">
        <v>1</v>
      </c>
      <c r="K2356" s="363" t="s">
        <v>815</v>
      </c>
      <c r="L2356" s="292">
        <v>9.5500000000000007</v>
      </c>
      <c r="M2356" s="293" t="s">
        <v>854</v>
      </c>
      <c r="N2356" s="293" t="s">
        <v>855</v>
      </c>
      <c r="O2356" s="294" t="s">
        <v>458</v>
      </c>
      <c r="P2356" s="295">
        <v>-12.465626</v>
      </c>
      <c r="Q2356" s="295" t="s">
        <v>280</v>
      </c>
      <c r="R2356" s="296">
        <v>0</v>
      </c>
      <c r="S2356" s="365">
        <v>3.2713170348932114E-5</v>
      </c>
      <c r="T2356" s="365">
        <v>1.1045400912395267E-4</v>
      </c>
      <c r="U2356" s="365">
        <v>0.29617005854645839</v>
      </c>
      <c r="V2356" s="366"/>
      <c r="AC2356" s="295"/>
    </row>
    <row r="2357" spans="1:29" ht="15">
      <c r="A2357" s="247" t="s">
        <v>12212</v>
      </c>
      <c r="B2357" s="287" t="s">
        <v>12213</v>
      </c>
      <c r="C2357" s="287" t="s">
        <v>7227</v>
      </c>
      <c r="D2357" s="305">
        <v>14</v>
      </c>
      <c r="E2357" s="287" t="s">
        <v>291</v>
      </c>
      <c r="F2357" s="362">
        <v>43707</v>
      </c>
      <c r="G2357" s="363" t="s">
        <v>8914</v>
      </c>
      <c r="H2357" s="363" t="s">
        <v>3489</v>
      </c>
      <c r="I2357" s="364">
        <v>-1.6540474000000001</v>
      </c>
      <c r="J2357" s="364">
        <v>1</v>
      </c>
      <c r="K2357" s="363" t="s">
        <v>815</v>
      </c>
      <c r="L2357" s="292">
        <v>120.98</v>
      </c>
      <c r="M2357" s="293" t="s">
        <v>3490</v>
      </c>
      <c r="N2357" s="293" t="s">
        <v>3491</v>
      </c>
      <c r="O2357" s="294" t="s">
        <v>458</v>
      </c>
      <c r="P2357" s="295">
        <v>-0.47712325999999999</v>
      </c>
      <c r="Q2357" s="295" t="s">
        <v>404</v>
      </c>
      <c r="R2357" s="296">
        <v>0</v>
      </c>
      <c r="S2357" s="365">
        <v>2.0211919724121545E-4</v>
      </c>
      <c r="T2357" s="365">
        <v>6.275483902418213E-4</v>
      </c>
      <c r="U2357" s="365">
        <v>0.32207746905912749</v>
      </c>
      <c r="V2357" s="366"/>
      <c r="AC2357" s="295"/>
    </row>
    <row r="2358" spans="1:29" ht="15">
      <c r="A2358" s="247" t="s">
        <v>176</v>
      </c>
      <c r="B2358" s="287" t="s">
        <v>12214</v>
      </c>
      <c r="C2358" s="287" t="s">
        <v>7230</v>
      </c>
      <c r="D2358" s="305">
        <v>15</v>
      </c>
      <c r="E2358" s="287" t="s">
        <v>291</v>
      </c>
      <c r="F2358" s="362">
        <v>43707</v>
      </c>
      <c r="G2358" s="363" t="s">
        <v>8914</v>
      </c>
      <c r="H2358" s="363" t="s">
        <v>3034</v>
      </c>
      <c r="I2358" s="364">
        <v>-1.3825049</v>
      </c>
      <c r="J2358" s="364">
        <v>3</v>
      </c>
      <c r="K2358" s="363" t="s">
        <v>815</v>
      </c>
      <c r="L2358" s="292">
        <v>137.26</v>
      </c>
      <c r="M2358" s="293" t="s">
        <v>3035</v>
      </c>
      <c r="N2358" s="293" t="s">
        <v>3036</v>
      </c>
      <c r="O2358" s="294" t="s">
        <v>458</v>
      </c>
      <c r="P2358" s="295">
        <v>-4.0206966</v>
      </c>
      <c r="Q2358" s="295" t="s">
        <v>395</v>
      </c>
      <c r="R2358" s="296">
        <v>0</v>
      </c>
      <c r="S2358" s="365">
        <v>5.9882196444361706E-3</v>
      </c>
      <c r="T2358" s="365">
        <v>9.7317324571355307E-3</v>
      </c>
      <c r="U2358" s="365">
        <v>0.61532925106726188</v>
      </c>
      <c r="V2358" s="366"/>
      <c r="AC2358" s="295"/>
    </row>
    <row r="2359" spans="1:29" ht="15">
      <c r="A2359" s="247" t="s">
        <v>12215</v>
      </c>
      <c r="B2359" s="287" t="s">
        <v>12216</v>
      </c>
      <c r="C2359" s="287" t="s">
        <v>7233</v>
      </c>
      <c r="D2359" s="305">
        <v>16</v>
      </c>
      <c r="E2359" s="287" t="s">
        <v>291</v>
      </c>
      <c r="F2359" s="362">
        <v>43707</v>
      </c>
      <c r="G2359" s="363" t="s">
        <v>8914</v>
      </c>
      <c r="H2359" s="363" t="s">
        <v>1090</v>
      </c>
      <c r="I2359" s="364">
        <v>-1.7506797000000001</v>
      </c>
      <c r="J2359" s="364">
        <v>1</v>
      </c>
      <c r="K2359" s="363" t="s">
        <v>815</v>
      </c>
      <c r="L2359" s="292">
        <v>33.270000000000003</v>
      </c>
      <c r="M2359" s="293" t="s">
        <v>1091</v>
      </c>
      <c r="N2359" s="293" t="s">
        <v>1092</v>
      </c>
      <c r="O2359" s="294" t="s">
        <v>458</v>
      </c>
      <c r="P2359" s="295">
        <v>-0.18002391000000001</v>
      </c>
      <c r="Q2359" s="295" t="s">
        <v>484</v>
      </c>
      <c r="R2359" s="296">
        <v>0</v>
      </c>
      <c r="S2359" s="365">
        <v>2.6211605097282796E-5</v>
      </c>
      <c r="T2359" s="365">
        <v>4.9959090759806512E-4</v>
      </c>
      <c r="U2359" s="365">
        <v>5.2466137190732794E-2</v>
      </c>
      <c r="V2359" s="366"/>
      <c r="AC2359" s="295"/>
    </row>
    <row r="2360" spans="1:29" ht="15">
      <c r="A2360" s="247" t="s">
        <v>12217</v>
      </c>
      <c r="B2360" s="287" t="s">
        <v>12218</v>
      </c>
      <c r="C2360" s="287" t="s">
        <v>7235</v>
      </c>
      <c r="D2360" s="305">
        <v>17</v>
      </c>
      <c r="E2360" s="287" t="s">
        <v>291</v>
      </c>
      <c r="F2360" s="362">
        <v>43707</v>
      </c>
      <c r="G2360" s="363" t="s">
        <v>8914</v>
      </c>
      <c r="H2360" s="363" t="s">
        <v>2572</v>
      </c>
      <c r="I2360" s="364">
        <v>-1.6257225</v>
      </c>
      <c r="J2360" s="364">
        <v>1</v>
      </c>
      <c r="K2360" s="363" t="s">
        <v>815</v>
      </c>
      <c r="L2360" s="292">
        <v>65.37</v>
      </c>
      <c r="M2360" s="293" t="s">
        <v>2573</v>
      </c>
      <c r="N2360" s="293" t="s">
        <v>2574</v>
      </c>
      <c r="O2360" s="294" t="s">
        <v>458</v>
      </c>
      <c r="P2360" s="295">
        <v>-13.244849</v>
      </c>
      <c r="Q2360" s="295" t="s">
        <v>404</v>
      </c>
      <c r="R2360" s="296">
        <v>0</v>
      </c>
      <c r="S2360" s="365">
        <v>2.250862981609822E-4</v>
      </c>
      <c r="T2360" s="365">
        <v>3.6276752341722791E-4</v>
      </c>
      <c r="U2360" s="365">
        <v>0.62046981505040866</v>
      </c>
      <c r="V2360" s="366"/>
      <c r="AC2360" s="295"/>
    </row>
    <row r="2361" spans="1:29" ht="15">
      <c r="A2361" s="247" t="s">
        <v>12219</v>
      </c>
      <c r="B2361" s="287" t="s">
        <v>12220</v>
      </c>
      <c r="C2361" s="287" t="s">
        <v>7238</v>
      </c>
      <c r="D2361" s="305">
        <v>18</v>
      </c>
      <c r="E2361" s="287" t="s">
        <v>291</v>
      </c>
      <c r="F2361" s="362">
        <v>43707</v>
      </c>
      <c r="G2361" s="363" t="s">
        <v>8914</v>
      </c>
      <c r="H2361" s="363" t="s">
        <v>3813</v>
      </c>
      <c r="I2361" s="364">
        <v>-1.3787326</v>
      </c>
      <c r="J2361" s="364">
        <v>1</v>
      </c>
      <c r="K2361" s="363" t="s">
        <v>815</v>
      </c>
      <c r="L2361" s="292">
        <v>206.31</v>
      </c>
      <c r="M2361" s="293" t="s">
        <v>3814</v>
      </c>
      <c r="N2361" s="293" t="s">
        <v>3815</v>
      </c>
      <c r="O2361" s="294" t="s">
        <v>458</v>
      </c>
      <c r="P2361" s="295">
        <v>2.2703647999999998</v>
      </c>
      <c r="Q2361" s="295" t="s">
        <v>399</v>
      </c>
      <c r="R2361" s="296">
        <v>0</v>
      </c>
      <c r="S2361" s="365">
        <v>1.8445462734805137E-3</v>
      </c>
      <c r="T2361" s="365">
        <v>2.1673839796874771E-3</v>
      </c>
      <c r="U2361" s="365">
        <v>0.85104729515740241</v>
      </c>
      <c r="V2361" s="366"/>
      <c r="AC2361" s="295"/>
    </row>
    <row r="2362" spans="1:29" ht="15">
      <c r="A2362" s="247" t="s">
        <v>12221</v>
      </c>
      <c r="B2362" s="287" t="s">
        <v>12222</v>
      </c>
      <c r="C2362" s="287" t="s">
        <v>7240</v>
      </c>
      <c r="D2362" s="305">
        <v>19</v>
      </c>
      <c r="E2362" s="287" t="s">
        <v>291</v>
      </c>
      <c r="F2362" s="362">
        <v>43707</v>
      </c>
      <c r="G2362" s="363" t="s">
        <v>8914</v>
      </c>
      <c r="H2362" s="363" t="s">
        <v>4168</v>
      </c>
      <c r="I2362" s="364">
        <v>-2.4255357000000002</v>
      </c>
      <c r="J2362" s="364">
        <v>1</v>
      </c>
      <c r="K2362" s="363" t="s">
        <v>815</v>
      </c>
      <c r="L2362" s="292">
        <v>130.1</v>
      </c>
      <c r="M2362" s="293" t="s">
        <v>4169</v>
      </c>
      <c r="N2362" s="293" t="s">
        <v>4170</v>
      </c>
      <c r="O2362" s="294" t="s">
        <v>458</v>
      </c>
      <c r="P2362" s="295">
        <v>-1.9888520000000001</v>
      </c>
      <c r="Q2362" s="295" t="s">
        <v>447</v>
      </c>
      <c r="R2362" s="296">
        <v>0</v>
      </c>
      <c r="S2362" s="365">
        <v>1.0376475722797308E-4</v>
      </c>
      <c r="T2362" s="365">
        <v>7.4746916369452013E-4</v>
      </c>
      <c r="U2362" s="365">
        <v>0.13882145547663052</v>
      </c>
      <c r="V2362" s="366"/>
      <c r="AC2362" s="295"/>
    </row>
    <row r="2363" spans="1:29" ht="15">
      <c r="A2363" s="247" t="s">
        <v>176</v>
      </c>
      <c r="B2363" s="287" t="s">
        <v>12223</v>
      </c>
      <c r="C2363" s="287" t="s">
        <v>7243</v>
      </c>
      <c r="D2363" s="305">
        <v>20</v>
      </c>
      <c r="E2363" s="287" t="s">
        <v>291</v>
      </c>
      <c r="F2363" s="362">
        <v>43707</v>
      </c>
      <c r="G2363" s="363" t="s">
        <v>8914</v>
      </c>
      <c r="H2363" s="363" t="s">
        <v>9574</v>
      </c>
      <c r="I2363" s="364">
        <v>-1.6067866</v>
      </c>
      <c r="J2363" s="364">
        <v>2</v>
      </c>
      <c r="K2363" s="363" t="s">
        <v>815</v>
      </c>
      <c r="L2363" s="292">
        <v>71.099999999999994</v>
      </c>
      <c r="M2363" s="293" t="s">
        <v>8456</v>
      </c>
      <c r="N2363" s="293" t="s">
        <v>9575</v>
      </c>
      <c r="O2363" s="294" t="s">
        <v>458</v>
      </c>
      <c r="P2363" s="295">
        <v>-6.8762302000000002</v>
      </c>
      <c r="Q2363" s="295" t="s">
        <v>399</v>
      </c>
      <c r="R2363" s="296">
        <v>0</v>
      </c>
      <c r="S2363" s="365">
        <v>2.8578566362725475E-4</v>
      </c>
      <c r="T2363" s="365">
        <v>4.975055428289364E-4</v>
      </c>
      <c r="U2363" s="365">
        <v>0.57443714496567944</v>
      </c>
      <c r="V2363" s="366"/>
      <c r="AC2363" s="295"/>
    </row>
    <row r="2364" spans="1:29" ht="15">
      <c r="A2364" s="247" t="s">
        <v>176</v>
      </c>
      <c r="B2364" s="287" t="s">
        <v>12224</v>
      </c>
      <c r="C2364" s="287" t="s">
        <v>7246</v>
      </c>
      <c r="D2364" s="305">
        <v>21</v>
      </c>
      <c r="E2364" s="287" t="s">
        <v>291</v>
      </c>
      <c r="F2364" s="362">
        <v>43707</v>
      </c>
      <c r="G2364" s="363" t="s">
        <v>8914</v>
      </c>
      <c r="H2364" s="363" t="s">
        <v>1112</v>
      </c>
      <c r="I2364" s="364">
        <v>-1.6202954000000001</v>
      </c>
      <c r="J2364" s="364">
        <v>4</v>
      </c>
      <c r="K2364" s="363" t="s">
        <v>815</v>
      </c>
      <c r="L2364" s="292">
        <v>121.92</v>
      </c>
      <c r="M2364" s="293" t="s">
        <v>1113</v>
      </c>
      <c r="N2364" s="293" t="s">
        <v>1114</v>
      </c>
      <c r="O2364" s="294" t="s">
        <v>458</v>
      </c>
      <c r="P2364" s="295">
        <v>8.4794040000000006</v>
      </c>
      <c r="Q2364" s="295" t="s">
        <v>404</v>
      </c>
      <c r="R2364" s="296">
        <v>0</v>
      </c>
      <c r="S2364" s="365">
        <v>4.2650992454300301E-5</v>
      </c>
      <c r="T2364" s="365">
        <v>6.5293594398115236E-4</v>
      </c>
      <c r="U2364" s="365">
        <v>6.5321863266163613E-2</v>
      </c>
      <c r="V2364" s="366"/>
      <c r="AC2364" s="295"/>
    </row>
    <row r="2365" spans="1:29" ht="15">
      <c r="A2365" s="247" t="s">
        <v>12225</v>
      </c>
      <c r="B2365" s="287" t="s">
        <v>12226</v>
      </c>
      <c r="C2365" s="287" t="s">
        <v>7248</v>
      </c>
      <c r="D2365" s="305">
        <v>22</v>
      </c>
      <c r="E2365" s="287" t="s">
        <v>291</v>
      </c>
      <c r="F2365" s="362">
        <v>43707</v>
      </c>
      <c r="G2365" s="363" t="s">
        <v>8914</v>
      </c>
      <c r="H2365" s="363" t="s">
        <v>8167</v>
      </c>
      <c r="I2365" s="364">
        <v>-1.7173639999999999</v>
      </c>
      <c r="J2365" s="364">
        <v>1</v>
      </c>
      <c r="K2365" s="363" t="s">
        <v>815</v>
      </c>
      <c r="L2365" s="292">
        <v>30.62</v>
      </c>
      <c r="M2365" s="293" t="s">
        <v>8168</v>
      </c>
      <c r="N2365" s="293" t="s">
        <v>8169</v>
      </c>
      <c r="O2365" s="294" t="s">
        <v>458</v>
      </c>
      <c r="P2365" s="295">
        <v>-0.58441160000000003</v>
      </c>
      <c r="Q2365" s="295" t="s">
        <v>399</v>
      </c>
      <c r="R2365" s="296">
        <v>0</v>
      </c>
      <c r="S2365" s="365">
        <v>1.0203058770421E-4</v>
      </c>
      <c r="T2365" s="365">
        <v>7.1868651502398565E-4</v>
      </c>
      <c r="U2365" s="365">
        <v>0.14196813989310039</v>
      </c>
      <c r="V2365" s="366"/>
      <c r="AC2365" s="295"/>
    </row>
    <row r="2366" spans="1:29" ht="15">
      <c r="A2366" s="247" t="s">
        <v>12227</v>
      </c>
      <c r="B2366" s="287" t="s">
        <v>12228</v>
      </c>
      <c r="C2366" s="287" t="s">
        <v>7250</v>
      </c>
      <c r="D2366" s="305">
        <v>23</v>
      </c>
      <c r="E2366" s="287" t="s">
        <v>291</v>
      </c>
      <c r="F2366" s="362">
        <v>43707</v>
      </c>
      <c r="G2366" s="363" t="s">
        <v>8914</v>
      </c>
      <c r="H2366" s="363" t="s">
        <v>1362</v>
      </c>
      <c r="I2366" s="364">
        <v>-1.7298088</v>
      </c>
      <c r="J2366" s="364">
        <v>1</v>
      </c>
      <c r="K2366" s="363" t="s">
        <v>815</v>
      </c>
      <c r="L2366" s="292">
        <v>128.72999999999999</v>
      </c>
      <c r="M2366" s="293" t="s">
        <v>1363</v>
      </c>
      <c r="N2366" s="293" t="s">
        <v>1364</v>
      </c>
      <c r="O2366" s="294" t="s">
        <v>458</v>
      </c>
      <c r="P2366" s="295">
        <v>-12.2614565</v>
      </c>
      <c r="Q2366" s="295" t="s">
        <v>408</v>
      </c>
      <c r="R2366" s="296">
        <v>0</v>
      </c>
      <c r="S2366" s="365">
        <v>3.0254691075703799E-5</v>
      </c>
      <c r="T2366" s="365">
        <v>3.1438015965767148E-4</v>
      </c>
      <c r="U2366" s="365">
        <v>9.6236006459975487E-2</v>
      </c>
      <c r="V2366" s="366"/>
      <c r="AC2366" s="295"/>
    </row>
    <row r="2367" spans="1:29" ht="15">
      <c r="A2367" s="247" t="s">
        <v>12229</v>
      </c>
      <c r="B2367" s="287" t="s">
        <v>12230</v>
      </c>
      <c r="C2367" s="287" t="s">
        <v>7252</v>
      </c>
      <c r="D2367" s="305">
        <v>24</v>
      </c>
      <c r="E2367" s="287" t="s">
        <v>291</v>
      </c>
      <c r="F2367" s="362">
        <v>43707</v>
      </c>
      <c r="G2367" s="363" t="s">
        <v>8914</v>
      </c>
      <c r="H2367" s="363" t="s">
        <v>590</v>
      </c>
      <c r="I2367" s="364">
        <v>-1.9139543999999999</v>
      </c>
      <c r="J2367" s="364">
        <v>1</v>
      </c>
      <c r="K2367" s="363" t="s">
        <v>815</v>
      </c>
      <c r="L2367" s="292">
        <v>51.06</v>
      </c>
      <c r="M2367" s="293" t="s">
        <v>591</v>
      </c>
      <c r="N2367" s="293" t="s">
        <v>592</v>
      </c>
      <c r="O2367" s="294" t="s">
        <v>458</v>
      </c>
      <c r="P2367" s="295">
        <v>-7.0622444</v>
      </c>
      <c r="Q2367" s="295" t="s">
        <v>280</v>
      </c>
      <c r="R2367" s="296">
        <v>0</v>
      </c>
      <c r="S2367" s="365">
        <v>8.7046326731970032E-5</v>
      </c>
      <c r="T2367" s="365">
        <v>2.935092126050074E-4</v>
      </c>
      <c r="U2367" s="365">
        <v>0.29657102058024115</v>
      </c>
      <c r="V2367" s="366"/>
      <c r="AC2367" s="295"/>
    </row>
    <row r="2368" spans="1:29" ht="15">
      <c r="A2368" s="247" t="s">
        <v>12231</v>
      </c>
      <c r="B2368" s="287" t="s">
        <v>12232</v>
      </c>
      <c r="C2368" s="287" t="s">
        <v>7254</v>
      </c>
      <c r="D2368" s="305">
        <v>25</v>
      </c>
      <c r="E2368" s="287" t="s">
        <v>291</v>
      </c>
      <c r="F2368" s="362">
        <v>43707</v>
      </c>
      <c r="G2368" s="363" t="s">
        <v>8914</v>
      </c>
      <c r="H2368" s="363" t="s">
        <v>1395</v>
      </c>
      <c r="I2368" s="364">
        <v>-1.6880704</v>
      </c>
      <c r="J2368" s="364">
        <v>1</v>
      </c>
      <c r="K2368" s="363" t="s">
        <v>815</v>
      </c>
      <c r="L2368" s="292">
        <v>81.819999999999993</v>
      </c>
      <c r="M2368" s="293" t="s">
        <v>1396</v>
      </c>
      <c r="N2368" s="293" t="s">
        <v>1397</v>
      </c>
      <c r="O2368" s="294" t="s">
        <v>458</v>
      </c>
      <c r="P2368" s="295">
        <v>-3.6504924000000001</v>
      </c>
      <c r="Q2368" s="295" t="s">
        <v>456</v>
      </c>
      <c r="R2368" s="296">
        <v>0</v>
      </c>
      <c r="S2368" s="365">
        <v>2.3995280757773297E-4</v>
      </c>
      <c r="T2368" s="365">
        <v>6.172349055797526E-4</v>
      </c>
      <c r="U2368" s="365">
        <v>0.38875443596688941</v>
      </c>
      <c r="V2368" s="366"/>
      <c r="AC2368" s="295"/>
    </row>
    <row r="2369" spans="1:29" ht="15">
      <c r="A2369" s="247" t="s">
        <v>12233</v>
      </c>
      <c r="B2369" s="287" t="s">
        <v>12234</v>
      </c>
      <c r="C2369" s="287" t="s">
        <v>7256</v>
      </c>
      <c r="D2369" s="305">
        <v>26</v>
      </c>
      <c r="E2369" s="287" t="s">
        <v>291</v>
      </c>
      <c r="F2369" s="362">
        <v>43707</v>
      </c>
      <c r="G2369" s="363" t="s">
        <v>8914</v>
      </c>
      <c r="H2369" s="363" t="s">
        <v>928</v>
      </c>
      <c r="I2369" s="364">
        <v>-1.5565389999999999</v>
      </c>
      <c r="J2369" s="364">
        <v>1</v>
      </c>
      <c r="K2369" s="363" t="s">
        <v>815</v>
      </c>
      <c r="L2369" s="292">
        <v>155.15</v>
      </c>
      <c r="M2369" s="293" t="s">
        <v>929</v>
      </c>
      <c r="N2369" s="293" t="s">
        <v>930</v>
      </c>
      <c r="O2369" s="294" t="s">
        <v>458</v>
      </c>
      <c r="P2369" s="295">
        <v>-2.5256037999999998</v>
      </c>
      <c r="Q2369" s="295" t="s">
        <v>280</v>
      </c>
      <c r="R2369" s="296">
        <v>0</v>
      </c>
      <c r="S2369" s="365">
        <v>7.0240162207774019E-4</v>
      </c>
      <c r="T2369" s="365">
        <v>1.023141938762054E-3</v>
      </c>
      <c r="U2369" s="365">
        <v>0.68651434905269149</v>
      </c>
      <c r="V2369" s="366"/>
      <c r="AC2369" s="295"/>
    </row>
    <row r="2370" spans="1:29" ht="15">
      <c r="A2370" s="247" t="s">
        <v>12235</v>
      </c>
      <c r="B2370" s="287" t="s">
        <v>12236</v>
      </c>
      <c r="C2370" s="287" t="s">
        <v>7259</v>
      </c>
      <c r="D2370" s="305">
        <v>27</v>
      </c>
      <c r="E2370" s="287" t="s">
        <v>291</v>
      </c>
      <c r="F2370" s="362">
        <v>43707</v>
      </c>
      <c r="G2370" s="363" t="s">
        <v>8914</v>
      </c>
      <c r="H2370" s="363" t="s">
        <v>9001</v>
      </c>
      <c r="I2370" s="364">
        <v>-1.4385816</v>
      </c>
      <c r="J2370" s="364">
        <v>1</v>
      </c>
      <c r="K2370" s="363" t="s">
        <v>815</v>
      </c>
      <c r="L2370" s="292">
        <v>23.16</v>
      </c>
      <c r="M2370" s="293" t="s">
        <v>8539</v>
      </c>
      <c r="N2370" s="293" t="s">
        <v>9002</v>
      </c>
      <c r="O2370" s="294" t="s">
        <v>458</v>
      </c>
      <c r="P2370" s="295">
        <v>-14.285712999999999</v>
      </c>
      <c r="Q2370" s="295" t="s">
        <v>447</v>
      </c>
      <c r="R2370" s="296">
        <v>0</v>
      </c>
      <c r="S2370" s="365">
        <v>4.6748159276167916E-4</v>
      </c>
      <c r="T2370" s="365">
        <v>3.3646205777297162E-4</v>
      </c>
      <c r="U2370" s="365">
        <v>1.3894035953293526</v>
      </c>
      <c r="V2370" s="366"/>
      <c r="AC2370" s="295"/>
    </row>
    <row r="2371" spans="1:29" ht="15">
      <c r="A2371" s="247" t="s">
        <v>176</v>
      </c>
      <c r="B2371" s="287" t="s">
        <v>12237</v>
      </c>
      <c r="C2371" s="287" t="s">
        <v>7261</v>
      </c>
      <c r="D2371" s="305">
        <v>28</v>
      </c>
      <c r="E2371" s="287" t="s">
        <v>291</v>
      </c>
      <c r="F2371" s="362">
        <v>43707</v>
      </c>
      <c r="G2371" s="363" t="s">
        <v>8914</v>
      </c>
      <c r="H2371" s="363" t="s">
        <v>3363</v>
      </c>
      <c r="I2371" s="364">
        <v>-1.7588036</v>
      </c>
      <c r="J2371" s="364">
        <v>2</v>
      </c>
      <c r="K2371" s="363" t="s">
        <v>815</v>
      </c>
      <c r="L2371" s="292">
        <v>47.26</v>
      </c>
      <c r="M2371" s="293" t="s">
        <v>3364</v>
      </c>
      <c r="N2371" s="293" t="s">
        <v>3365</v>
      </c>
      <c r="O2371" s="294" t="s">
        <v>458</v>
      </c>
      <c r="P2371" s="295">
        <v>-12.253994</v>
      </c>
      <c r="Q2371" s="295" t="s">
        <v>408</v>
      </c>
      <c r="R2371" s="296">
        <v>0</v>
      </c>
      <c r="S2371" s="365">
        <v>4.6570820702371408E-5</v>
      </c>
      <c r="T2371" s="365">
        <v>3.0992932102769653E-4</v>
      </c>
      <c r="U2371" s="365">
        <v>0.15026271327910162</v>
      </c>
      <c r="V2371" s="366"/>
      <c r="AC2371" s="295"/>
    </row>
    <row r="2372" spans="1:29" ht="15">
      <c r="A2372" s="247" t="s">
        <v>12238</v>
      </c>
      <c r="B2372" s="287" t="s">
        <v>12239</v>
      </c>
      <c r="C2372" s="287" t="s">
        <v>7264</v>
      </c>
      <c r="D2372" s="305">
        <v>29</v>
      </c>
      <c r="E2372" s="287" t="s">
        <v>291</v>
      </c>
      <c r="F2372" s="362">
        <v>43707</v>
      </c>
      <c r="G2372" s="363" t="s">
        <v>8914</v>
      </c>
      <c r="H2372" s="363" t="s">
        <v>7343</v>
      </c>
      <c r="I2372" s="364">
        <v>-1.4191781000000001</v>
      </c>
      <c r="J2372" s="364">
        <v>1</v>
      </c>
      <c r="K2372" s="363" t="s">
        <v>815</v>
      </c>
      <c r="L2372" s="292">
        <v>210.51</v>
      </c>
      <c r="M2372" s="293" t="s">
        <v>7344</v>
      </c>
      <c r="N2372" s="293" t="s">
        <v>7345</v>
      </c>
      <c r="O2372" s="294" t="s">
        <v>458</v>
      </c>
      <c r="P2372" s="295">
        <v>0.9107828</v>
      </c>
      <c r="Q2372" s="295" t="s">
        <v>447</v>
      </c>
      <c r="R2372" s="296">
        <v>0</v>
      </c>
      <c r="S2372" s="365">
        <v>9.5137406628532917E-4</v>
      </c>
      <c r="T2372" s="365">
        <v>1.2720014234421924E-3</v>
      </c>
      <c r="U2372" s="365">
        <v>0.74793474971969287</v>
      </c>
      <c r="V2372" s="366"/>
      <c r="AC2372" s="295"/>
    </row>
    <row r="2373" spans="1:29" ht="15">
      <c r="A2373" s="247" t="s">
        <v>12240</v>
      </c>
      <c r="B2373" s="287" t="s">
        <v>12241</v>
      </c>
      <c r="C2373" s="287" t="s">
        <v>7266</v>
      </c>
      <c r="D2373" s="305">
        <v>30</v>
      </c>
      <c r="E2373" s="287" t="s">
        <v>291</v>
      </c>
      <c r="F2373" s="362">
        <v>43707</v>
      </c>
      <c r="G2373" s="363" t="s">
        <v>8914</v>
      </c>
      <c r="H2373" s="363" t="s">
        <v>2076</v>
      </c>
      <c r="I2373" s="364">
        <v>-1.3677195</v>
      </c>
      <c r="J2373" s="364">
        <v>1</v>
      </c>
      <c r="K2373" s="363" t="s">
        <v>815</v>
      </c>
      <c r="L2373" s="292">
        <v>253.77</v>
      </c>
      <c r="M2373" s="293" t="s">
        <v>2077</v>
      </c>
      <c r="N2373" s="293" t="s">
        <v>2078</v>
      </c>
      <c r="O2373" s="294" t="s">
        <v>458</v>
      </c>
      <c r="P2373" s="295">
        <v>2.4298668000000001</v>
      </c>
      <c r="Q2373" s="295" t="s">
        <v>404</v>
      </c>
      <c r="R2373" s="296">
        <v>0</v>
      </c>
      <c r="S2373" s="365">
        <v>8.0472707409066788E-5</v>
      </c>
      <c r="T2373" s="365">
        <v>6.6747447800685213E-4</v>
      </c>
      <c r="U2373" s="365">
        <v>0.12056297290851722</v>
      </c>
      <c r="V2373" s="366"/>
      <c r="AC2373" s="295"/>
    </row>
    <row r="2374" spans="1:29" ht="15">
      <c r="A2374" s="247" t="s">
        <v>176</v>
      </c>
      <c r="B2374" s="287" t="s">
        <v>12242</v>
      </c>
      <c r="C2374" s="287" t="s">
        <v>7269</v>
      </c>
      <c r="D2374" s="305">
        <v>31</v>
      </c>
      <c r="E2374" s="287" t="s">
        <v>291</v>
      </c>
      <c r="F2374" s="362">
        <v>43707</v>
      </c>
      <c r="G2374" s="363" t="s">
        <v>8914</v>
      </c>
      <c r="H2374" s="363" t="s">
        <v>1421</v>
      </c>
      <c r="I2374" s="364">
        <v>-2.0740949999999998</v>
      </c>
      <c r="J2374" s="364">
        <v>6</v>
      </c>
      <c r="K2374" s="363" t="s">
        <v>815</v>
      </c>
      <c r="L2374" s="292">
        <v>45.27</v>
      </c>
      <c r="M2374" s="293" t="s">
        <v>1422</v>
      </c>
      <c r="N2374" s="293" t="s">
        <v>1423</v>
      </c>
      <c r="O2374" s="294" t="s">
        <v>458</v>
      </c>
      <c r="P2374" s="295">
        <v>0.84651710000000002</v>
      </c>
      <c r="Q2374" s="295" t="s">
        <v>484</v>
      </c>
      <c r="R2374" s="296">
        <v>0</v>
      </c>
      <c r="S2374" s="365">
        <v>1.9212157179912908E-3</v>
      </c>
      <c r="T2374" s="365">
        <v>2.0128934427624443E-3</v>
      </c>
      <c r="U2374" s="365">
        <v>0.95445475511841438</v>
      </c>
      <c r="V2374" s="366"/>
      <c r="AC2374" s="295"/>
    </row>
    <row r="2375" spans="1:29" ht="15">
      <c r="A2375" s="247" t="s">
        <v>12243</v>
      </c>
      <c r="B2375" s="287" t="s">
        <v>12244</v>
      </c>
      <c r="C2375" s="287" t="s">
        <v>7271</v>
      </c>
      <c r="D2375" s="305">
        <v>32</v>
      </c>
      <c r="E2375" s="287" t="s">
        <v>291</v>
      </c>
      <c r="F2375" s="362">
        <v>43707</v>
      </c>
      <c r="G2375" s="363" t="s">
        <v>8914</v>
      </c>
      <c r="H2375" s="363" t="s">
        <v>677</v>
      </c>
      <c r="I2375" s="364">
        <v>-1.4921911000000001</v>
      </c>
      <c r="J2375" s="364">
        <v>1</v>
      </c>
      <c r="K2375" s="363" t="s">
        <v>815</v>
      </c>
      <c r="L2375" s="292">
        <v>167.51</v>
      </c>
      <c r="M2375" s="293" t="s">
        <v>678</v>
      </c>
      <c r="N2375" s="293" t="s">
        <v>679</v>
      </c>
      <c r="O2375" s="294" t="s">
        <v>458</v>
      </c>
      <c r="P2375" s="295">
        <v>-0.71716904999999997</v>
      </c>
      <c r="Q2375" s="295" t="s">
        <v>408</v>
      </c>
      <c r="R2375" s="296">
        <v>0</v>
      </c>
      <c r="S2375" s="365">
        <v>3.3034716497340765E-3</v>
      </c>
      <c r="T2375" s="365">
        <v>4.1883405082981948E-3</v>
      </c>
      <c r="U2375" s="365">
        <v>0.78873043946380139</v>
      </c>
      <c r="V2375" s="366"/>
      <c r="AC2375" s="295"/>
    </row>
    <row r="2376" spans="1:29" ht="15">
      <c r="A2376" s="247" t="s">
        <v>12245</v>
      </c>
      <c r="B2376" s="287" t="s">
        <v>12246</v>
      </c>
      <c r="C2376" s="287" t="s">
        <v>7277</v>
      </c>
      <c r="D2376" s="305">
        <v>33</v>
      </c>
      <c r="E2376" s="287" t="s">
        <v>291</v>
      </c>
      <c r="F2376" s="362">
        <v>43707</v>
      </c>
      <c r="G2376" s="363" t="s">
        <v>8914</v>
      </c>
      <c r="H2376" s="363" t="s">
        <v>683</v>
      </c>
      <c r="I2376" s="364">
        <v>-1.5547085</v>
      </c>
      <c r="J2376" s="364">
        <v>1</v>
      </c>
      <c r="K2376" s="363" t="s">
        <v>815</v>
      </c>
      <c r="L2376" s="292">
        <v>110.79</v>
      </c>
      <c r="M2376" s="293" t="s">
        <v>684</v>
      </c>
      <c r="N2376" s="293" t="s">
        <v>685</v>
      </c>
      <c r="O2376" s="294" t="s">
        <v>458</v>
      </c>
      <c r="P2376" s="295">
        <v>-5.6222859999999999</v>
      </c>
      <c r="Q2376" s="295" t="s">
        <v>408</v>
      </c>
      <c r="R2376" s="296">
        <v>0</v>
      </c>
      <c r="S2376" s="365">
        <v>9.0220705558472652E-4</v>
      </c>
      <c r="T2376" s="365">
        <v>1.0649864943736696E-3</v>
      </c>
      <c r="U2376" s="365">
        <v>0.84715351823811114</v>
      </c>
      <c r="V2376" s="366"/>
      <c r="AC2376" s="295"/>
    </row>
    <row r="2377" spans="1:29" ht="15">
      <c r="A2377" s="247" t="s">
        <v>12247</v>
      </c>
      <c r="B2377" s="287" t="s">
        <v>12248</v>
      </c>
      <c r="C2377" s="287" t="s">
        <v>7279</v>
      </c>
      <c r="D2377" s="305">
        <v>34</v>
      </c>
      <c r="E2377" s="287" t="s">
        <v>291</v>
      </c>
      <c r="F2377" s="362">
        <v>43707</v>
      </c>
      <c r="G2377" s="363" t="s">
        <v>8914</v>
      </c>
      <c r="H2377" s="363" t="s">
        <v>1445</v>
      </c>
      <c r="I2377" s="364">
        <v>-1.3728804999999999</v>
      </c>
      <c r="J2377" s="364">
        <v>1</v>
      </c>
      <c r="K2377" s="363" t="s">
        <v>815</v>
      </c>
      <c r="L2377" s="292">
        <v>109.05</v>
      </c>
      <c r="M2377" s="293" t="s">
        <v>1446</v>
      </c>
      <c r="N2377" s="293" t="s">
        <v>1447</v>
      </c>
      <c r="O2377" s="294" t="s">
        <v>458</v>
      </c>
      <c r="P2377" s="295">
        <v>-1.2228250000000001</v>
      </c>
      <c r="Q2377" s="295" t="s">
        <v>280</v>
      </c>
      <c r="R2377" s="296">
        <v>0</v>
      </c>
      <c r="S2377" s="365">
        <v>9.3599719182317041E-3</v>
      </c>
      <c r="T2377" s="365">
        <v>5.2749038280227069E-3</v>
      </c>
      <c r="U2377" s="365">
        <v>1.7744346102590995</v>
      </c>
      <c r="V2377" s="366"/>
      <c r="AC2377" s="295"/>
    </row>
    <row r="2378" spans="1:29" ht="15">
      <c r="A2378" s="247" t="s">
        <v>176</v>
      </c>
      <c r="B2378" s="287" t="s">
        <v>12249</v>
      </c>
      <c r="C2378" s="287" t="s">
        <v>7281</v>
      </c>
      <c r="D2378" s="305">
        <v>35</v>
      </c>
      <c r="E2378" s="287" t="s">
        <v>291</v>
      </c>
      <c r="F2378" s="362">
        <v>43707</v>
      </c>
      <c r="G2378" s="363" t="s">
        <v>8914</v>
      </c>
      <c r="H2378" s="363" t="s">
        <v>4591</v>
      </c>
      <c r="I2378" s="364">
        <v>-1.5478016999999999</v>
      </c>
      <c r="J2378" s="364">
        <v>5</v>
      </c>
      <c r="K2378" s="363" t="s">
        <v>815</v>
      </c>
      <c r="L2378" s="292">
        <v>75.8</v>
      </c>
      <c r="M2378" s="293" t="s">
        <v>4592</v>
      </c>
      <c r="N2378" s="293" t="s">
        <v>4593</v>
      </c>
      <c r="O2378" s="294" t="s">
        <v>458</v>
      </c>
      <c r="P2378" s="295">
        <v>-6.3966393000000004</v>
      </c>
      <c r="Q2378" s="295" t="s">
        <v>408</v>
      </c>
      <c r="R2378" s="296">
        <v>0</v>
      </c>
      <c r="S2378" s="365">
        <v>1.2647601594713157E-3</v>
      </c>
      <c r="T2378" s="365">
        <v>1.8580746159496874E-3</v>
      </c>
      <c r="U2378" s="365">
        <v>0.68068319141472122</v>
      </c>
      <c r="V2378" s="366"/>
      <c r="AC2378" s="295"/>
    </row>
    <row r="2379" spans="1:29" ht="15">
      <c r="A2379" s="247" t="s">
        <v>176</v>
      </c>
      <c r="B2379" s="287" t="s">
        <v>12250</v>
      </c>
      <c r="C2379" s="287" t="s">
        <v>7284</v>
      </c>
      <c r="D2379" s="305">
        <v>36</v>
      </c>
      <c r="E2379" s="287" t="s">
        <v>291</v>
      </c>
      <c r="F2379" s="362">
        <v>43707</v>
      </c>
      <c r="G2379" s="363" t="s">
        <v>8914</v>
      </c>
      <c r="H2379" s="363" t="s">
        <v>1180</v>
      </c>
      <c r="I2379" s="364">
        <v>-1.7636234</v>
      </c>
      <c r="J2379" s="364">
        <v>9</v>
      </c>
      <c r="K2379" s="363" t="s">
        <v>815</v>
      </c>
      <c r="L2379" s="292">
        <v>73.81</v>
      </c>
      <c r="M2379" s="293" t="s">
        <v>1181</v>
      </c>
      <c r="N2379" s="293" t="s">
        <v>1182</v>
      </c>
      <c r="O2379" s="294" t="s">
        <v>458</v>
      </c>
      <c r="P2379" s="295">
        <v>6.6464305000000001</v>
      </c>
      <c r="Q2379" s="295" t="s">
        <v>408</v>
      </c>
      <c r="R2379" s="296">
        <v>0</v>
      </c>
      <c r="S2379" s="365">
        <v>8.8620517151981461E-6</v>
      </c>
      <c r="T2379" s="365">
        <v>9.6633538311274327E-4</v>
      </c>
      <c r="U2379" s="365">
        <v>9.1707825979132161E-3</v>
      </c>
      <c r="V2379" s="366"/>
      <c r="AC2379" s="295"/>
    </row>
    <row r="2380" spans="1:29" ht="15">
      <c r="A2380" s="247" t="s">
        <v>12251</v>
      </c>
      <c r="B2380" s="287" t="s">
        <v>12252</v>
      </c>
      <c r="C2380" s="287" t="s">
        <v>7286</v>
      </c>
      <c r="D2380" s="305">
        <v>37</v>
      </c>
      <c r="E2380" s="287" t="s">
        <v>291</v>
      </c>
      <c r="F2380" s="362">
        <v>43707</v>
      </c>
      <c r="G2380" s="363" t="s">
        <v>8914</v>
      </c>
      <c r="H2380" s="363" t="s">
        <v>4079</v>
      </c>
      <c r="I2380" s="364">
        <v>-1.402674</v>
      </c>
      <c r="J2380" s="364">
        <v>1</v>
      </c>
      <c r="K2380" s="363" t="s">
        <v>815</v>
      </c>
      <c r="L2380" s="292">
        <v>89.25</v>
      </c>
      <c r="M2380" s="293" t="s">
        <v>4080</v>
      </c>
      <c r="N2380" s="293" t="s">
        <v>4081</v>
      </c>
      <c r="O2380" s="294" t="s">
        <v>458</v>
      </c>
      <c r="P2380" s="295">
        <v>0.67682266000000002</v>
      </c>
      <c r="Q2380" s="295" t="s">
        <v>404</v>
      </c>
      <c r="R2380" s="296">
        <v>0</v>
      </c>
      <c r="S2380" s="365">
        <v>3.7088169003055818E-4</v>
      </c>
      <c r="T2380" s="365">
        <v>7.9747016073893691E-4</v>
      </c>
      <c r="U2380" s="365">
        <v>0.46507281186157323</v>
      </c>
      <c r="V2380" s="366"/>
      <c r="AC2380" s="295"/>
    </row>
    <row r="2381" spans="1:29" ht="15">
      <c r="A2381" s="247" t="s">
        <v>176</v>
      </c>
      <c r="B2381" s="287" t="s">
        <v>12253</v>
      </c>
      <c r="C2381" s="287" t="s">
        <v>7288</v>
      </c>
      <c r="D2381" s="305">
        <v>38</v>
      </c>
      <c r="E2381" s="287" t="s">
        <v>291</v>
      </c>
      <c r="F2381" s="362">
        <v>43707</v>
      </c>
      <c r="G2381" s="363" t="s">
        <v>8914</v>
      </c>
      <c r="H2381" s="363" t="s">
        <v>986</v>
      </c>
      <c r="I2381" s="364">
        <v>-1.7506603000000001</v>
      </c>
      <c r="J2381" s="364">
        <v>3</v>
      </c>
      <c r="K2381" s="363" t="s">
        <v>815</v>
      </c>
      <c r="L2381" s="292">
        <v>262.43</v>
      </c>
      <c r="M2381" s="293" t="s">
        <v>987</v>
      </c>
      <c r="N2381" s="293" t="s">
        <v>988</v>
      </c>
      <c r="O2381" s="294" t="s">
        <v>458</v>
      </c>
      <c r="P2381" s="295">
        <v>6.9353223000000002</v>
      </c>
      <c r="Q2381" s="295" t="s">
        <v>484</v>
      </c>
      <c r="R2381" s="296">
        <v>0</v>
      </c>
      <c r="S2381" s="365">
        <v>6.9302388881267924E-4</v>
      </c>
      <c r="T2381" s="365">
        <v>1.2504931858677371E-3</v>
      </c>
      <c r="U2381" s="365">
        <v>0.55420045198549317</v>
      </c>
      <c r="V2381" s="366"/>
      <c r="AC2381" s="295"/>
    </row>
    <row r="2382" spans="1:29" ht="15">
      <c r="A2382" s="247" t="s">
        <v>176</v>
      </c>
      <c r="B2382" s="287" t="s">
        <v>12254</v>
      </c>
      <c r="C2382" s="287" t="s">
        <v>7291</v>
      </c>
      <c r="D2382" s="305">
        <v>39</v>
      </c>
      <c r="E2382" s="287" t="s">
        <v>291</v>
      </c>
      <c r="F2382" s="362">
        <v>43707</v>
      </c>
      <c r="G2382" s="363" t="s">
        <v>8914</v>
      </c>
      <c r="H2382" s="363" t="s">
        <v>2959</v>
      </c>
      <c r="I2382" s="364">
        <v>-1.5284774000000001</v>
      </c>
      <c r="J2382" s="364">
        <v>2</v>
      </c>
      <c r="K2382" s="363" t="s">
        <v>815</v>
      </c>
      <c r="L2382" s="292">
        <v>39.82</v>
      </c>
      <c r="M2382" s="293" t="s">
        <v>2960</v>
      </c>
      <c r="N2382" s="293" t="s">
        <v>2961</v>
      </c>
      <c r="O2382" s="294" t="s">
        <v>458</v>
      </c>
      <c r="P2382" s="295">
        <v>-4.714048</v>
      </c>
      <c r="Q2382" s="295" t="s">
        <v>447</v>
      </c>
      <c r="R2382" s="296">
        <v>0</v>
      </c>
      <c r="S2382" s="365">
        <v>1.2685270498756366E-5</v>
      </c>
      <c r="T2382" s="365">
        <v>2.6652333504991583E-4</v>
      </c>
      <c r="U2382" s="365">
        <v>4.7595346562733822E-2</v>
      </c>
      <c r="V2382" s="366"/>
      <c r="AC2382" s="295"/>
    </row>
    <row r="2383" spans="1:29" ht="15">
      <c r="A2383" s="247" t="s">
        <v>176</v>
      </c>
      <c r="B2383" s="287" t="s">
        <v>12255</v>
      </c>
      <c r="C2383" s="287" t="s">
        <v>7293</v>
      </c>
      <c r="D2383" s="305">
        <v>40</v>
      </c>
      <c r="E2383" s="287" t="s">
        <v>291</v>
      </c>
      <c r="F2383" s="362">
        <v>43707</v>
      </c>
      <c r="G2383" s="363" t="s">
        <v>8914</v>
      </c>
      <c r="H2383" s="363" t="s">
        <v>996</v>
      </c>
      <c r="I2383" s="364">
        <v>-1.373272</v>
      </c>
      <c r="J2383" s="364">
        <v>2</v>
      </c>
      <c r="K2383" s="363" t="s">
        <v>815</v>
      </c>
      <c r="L2383" s="292">
        <v>23.25</v>
      </c>
      <c r="M2383" s="293" t="s">
        <v>997</v>
      </c>
      <c r="N2383" s="293" t="s">
        <v>998</v>
      </c>
      <c r="O2383" s="294" t="s">
        <v>458</v>
      </c>
      <c r="P2383" s="295">
        <v>7.8385949999999998</v>
      </c>
      <c r="Q2383" s="295" t="s">
        <v>447</v>
      </c>
      <c r="R2383" s="296">
        <v>0</v>
      </c>
      <c r="S2383" s="365">
        <v>6.5202023730551748E-4</v>
      </c>
      <c r="T2383" s="365">
        <v>6.0774121419805412E-4</v>
      </c>
      <c r="U2383" s="365">
        <v>1.0728583516684678</v>
      </c>
      <c r="V2383" s="366"/>
      <c r="AC2383" s="295"/>
    </row>
    <row r="2384" spans="1:29" ht="15">
      <c r="A2384" s="247" t="s">
        <v>12256</v>
      </c>
      <c r="B2384" s="287" t="s">
        <v>12257</v>
      </c>
      <c r="C2384" s="287" t="s">
        <v>7295</v>
      </c>
      <c r="D2384" s="305">
        <v>41</v>
      </c>
      <c r="E2384" s="287" t="s">
        <v>291</v>
      </c>
      <c r="F2384" s="362">
        <v>43707</v>
      </c>
      <c r="G2384" s="363" t="s">
        <v>8914</v>
      </c>
      <c r="H2384" s="363" t="s">
        <v>1469</v>
      </c>
      <c r="I2384" s="364">
        <v>-1.4613289</v>
      </c>
      <c r="J2384" s="364">
        <v>1</v>
      </c>
      <c r="K2384" s="363" t="s">
        <v>815</v>
      </c>
      <c r="L2384" s="292">
        <v>141.81</v>
      </c>
      <c r="M2384" s="293" t="s">
        <v>1470</v>
      </c>
      <c r="N2384" s="293" t="s">
        <v>1471</v>
      </c>
      <c r="O2384" s="294" t="s">
        <v>458</v>
      </c>
      <c r="P2384" s="295">
        <v>6.8168163000000002</v>
      </c>
      <c r="Q2384" s="295" t="s">
        <v>447</v>
      </c>
      <c r="R2384" s="296">
        <v>0</v>
      </c>
      <c r="S2384" s="365">
        <v>4.2942779672362373E-4</v>
      </c>
      <c r="T2384" s="365">
        <v>8.5708729104734495E-4</v>
      </c>
      <c r="U2384" s="365">
        <v>0.50103157660740816</v>
      </c>
      <c r="V2384" s="366"/>
      <c r="AC2384" s="295"/>
    </row>
    <row r="2385" spans="1:29" ht="15">
      <c r="A2385" s="247" t="s">
        <v>176</v>
      </c>
      <c r="B2385" s="287" t="s">
        <v>12258</v>
      </c>
      <c r="C2385" s="287" t="s">
        <v>7298</v>
      </c>
      <c r="D2385" s="305">
        <v>42</v>
      </c>
      <c r="E2385" s="287" t="s">
        <v>291</v>
      </c>
      <c r="F2385" s="362">
        <v>43707</v>
      </c>
      <c r="G2385" s="363" t="s">
        <v>8914</v>
      </c>
      <c r="H2385" s="363" t="s">
        <v>9170</v>
      </c>
      <c r="I2385" s="364">
        <v>-1.5835804</v>
      </c>
      <c r="J2385" s="364">
        <v>2</v>
      </c>
      <c r="K2385" s="363" t="s">
        <v>815</v>
      </c>
      <c r="L2385" s="292">
        <v>93.04</v>
      </c>
      <c r="M2385" s="293" t="s">
        <v>8711</v>
      </c>
      <c r="N2385" s="293" t="s">
        <v>9171</v>
      </c>
      <c r="O2385" s="294" t="s">
        <v>458</v>
      </c>
      <c r="P2385" s="295">
        <v>17.031442999999999</v>
      </c>
      <c r="Q2385" s="295" t="s">
        <v>399</v>
      </c>
      <c r="R2385" s="296">
        <v>0</v>
      </c>
      <c r="S2385" s="365">
        <v>1.2092532741384201E-3</v>
      </c>
      <c r="T2385" s="365">
        <v>1.1224568696192683E-3</v>
      </c>
      <c r="U2385" s="365">
        <v>1.0773271622887324</v>
      </c>
      <c r="V2385" s="366"/>
      <c r="AC2385" s="295"/>
    </row>
    <row r="2386" spans="1:29" ht="15">
      <c r="A2386" s="247" t="s">
        <v>176</v>
      </c>
      <c r="B2386" s="287" t="s">
        <v>12259</v>
      </c>
      <c r="C2386" s="287" t="s">
        <v>7303</v>
      </c>
      <c r="D2386" s="305">
        <v>43</v>
      </c>
      <c r="E2386" s="287" t="s">
        <v>291</v>
      </c>
      <c r="F2386" s="362">
        <v>43707</v>
      </c>
      <c r="G2386" s="363" t="s">
        <v>8914</v>
      </c>
      <c r="H2386" s="363" t="s">
        <v>1204</v>
      </c>
      <c r="I2386" s="364">
        <v>-2.4025699999999999</v>
      </c>
      <c r="J2386" s="364">
        <v>2</v>
      </c>
      <c r="K2386" s="363" t="s">
        <v>815</v>
      </c>
      <c r="L2386" s="292">
        <v>48.18</v>
      </c>
      <c r="M2386" s="293" t="s">
        <v>1205</v>
      </c>
      <c r="N2386" s="293" t="s">
        <v>1206</v>
      </c>
      <c r="O2386" s="294" t="s">
        <v>458</v>
      </c>
      <c r="P2386" s="295">
        <v>4.6026945000000001</v>
      </c>
      <c r="Q2386" s="295" t="s">
        <v>484</v>
      </c>
      <c r="R2386" s="296">
        <v>0</v>
      </c>
      <c r="S2386" s="365">
        <v>2.0657500188594881E-5</v>
      </c>
      <c r="T2386" s="365">
        <v>5.6670705280115576E-4</v>
      </c>
      <c r="U2386" s="365">
        <v>3.6451814189514091E-2</v>
      </c>
      <c r="V2386" s="366"/>
      <c r="AC2386" s="295"/>
    </row>
    <row r="2387" spans="1:29" ht="15">
      <c r="A2387" s="247" t="s">
        <v>176</v>
      </c>
      <c r="B2387" s="287" t="s">
        <v>12260</v>
      </c>
      <c r="C2387" s="287" t="s">
        <v>7306</v>
      </c>
      <c r="D2387" s="305">
        <v>44</v>
      </c>
      <c r="E2387" s="287" t="s">
        <v>291</v>
      </c>
      <c r="F2387" s="362">
        <v>43707</v>
      </c>
      <c r="G2387" s="363" t="s">
        <v>8914</v>
      </c>
      <c r="H2387" s="363" t="s">
        <v>4899</v>
      </c>
      <c r="I2387" s="364">
        <v>-1.3031547000000001</v>
      </c>
      <c r="J2387" s="364">
        <v>3</v>
      </c>
      <c r="K2387" s="363" t="s">
        <v>815</v>
      </c>
      <c r="L2387" s="292">
        <v>130.24</v>
      </c>
      <c r="M2387" s="293" t="s">
        <v>4900</v>
      </c>
      <c r="N2387" s="293" t="s">
        <v>4901</v>
      </c>
      <c r="O2387" s="294" t="s">
        <v>458</v>
      </c>
      <c r="P2387" s="295">
        <v>-2.5149702999999999</v>
      </c>
      <c r="Q2387" s="295" t="s">
        <v>399</v>
      </c>
      <c r="R2387" s="296">
        <v>0</v>
      </c>
      <c r="S2387" s="365">
        <v>4.914643831262052E-3</v>
      </c>
      <c r="T2387" s="365">
        <v>4.2384650480163768E-3</v>
      </c>
      <c r="U2387" s="365">
        <v>1.1595338820977492</v>
      </c>
      <c r="V2387" s="366"/>
      <c r="AC2387" s="295"/>
    </row>
    <row r="2388" spans="1:29" ht="15">
      <c r="A2388" s="247" t="s">
        <v>176</v>
      </c>
      <c r="B2388" s="287" t="s">
        <v>12261</v>
      </c>
      <c r="C2388" s="287" t="s">
        <v>7308</v>
      </c>
      <c r="D2388" s="305">
        <v>45</v>
      </c>
      <c r="E2388" s="287" t="s">
        <v>291</v>
      </c>
      <c r="F2388" s="362">
        <v>43707</v>
      </c>
      <c r="G2388" s="363" t="s">
        <v>8914</v>
      </c>
      <c r="H2388" s="363" t="s">
        <v>1721</v>
      </c>
      <c r="I2388" s="364">
        <v>-1.9443737000000001</v>
      </c>
      <c r="J2388" s="364">
        <v>5</v>
      </c>
      <c r="K2388" s="363" t="s">
        <v>815</v>
      </c>
      <c r="L2388" s="292">
        <v>161.54</v>
      </c>
      <c r="M2388" s="293" t="s">
        <v>1722</v>
      </c>
      <c r="N2388" s="293" t="s">
        <v>1723</v>
      </c>
      <c r="O2388" s="294" t="s">
        <v>458</v>
      </c>
      <c r="P2388" s="295">
        <v>6.4724444999999999</v>
      </c>
      <c r="Q2388" s="295" t="s">
        <v>408</v>
      </c>
      <c r="R2388" s="296">
        <v>0</v>
      </c>
      <c r="S2388" s="365">
        <v>6.934364125029648E-4</v>
      </c>
      <c r="T2388" s="365">
        <v>1.0713410671797457E-3</v>
      </c>
      <c r="U2388" s="365">
        <v>0.6472601804842627</v>
      </c>
      <c r="V2388" s="366"/>
      <c r="AC2388" s="295"/>
    </row>
    <row r="2389" spans="1:29" ht="15">
      <c r="A2389" s="247" t="s">
        <v>12262</v>
      </c>
      <c r="B2389" s="287" t="s">
        <v>12263</v>
      </c>
      <c r="C2389" s="287" t="s">
        <v>7311</v>
      </c>
      <c r="D2389" s="305">
        <v>46</v>
      </c>
      <c r="E2389" s="287" t="s">
        <v>291</v>
      </c>
      <c r="F2389" s="362">
        <v>43707</v>
      </c>
      <c r="G2389" s="363" t="s">
        <v>8914</v>
      </c>
      <c r="H2389" s="363" t="s">
        <v>9013</v>
      </c>
      <c r="I2389" s="364">
        <v>-1.9742572</v>
      </c>
      <c r="J2389" s="364">
        <v>1</v>
      </c>
      <c r="K2389" s="363" t="s">
        <v>815</v>
      </c>
      <c r="L2389" s="292">
        <v>141.25</v>
      </c>
      <c r="M2389" s="293" t="s">
        <v>8734</v>
      </c>
      <c r="N2389" s="293" t="s">
        <v>9014</v>
      </c>
      <c r="O2389" s="294" t="s">
        <v>458</v>
      </c>
      <c r="P2389" s="295">
        <v>2.0961284999999998</v>
      </c>
      <c r="Q2389" s="295" t="s">
        <v>447</v>
      </c>
      <c r="R2389" s="296">
        <v>0</v>
      </c>
      <c r="S2389" s="365">
        <v>8.4954251672445435E-4</v>
      </c>
      <c r="T2389" s="365">
        <v>7.8144403405202298E-4</v>
      </c>
      <c r="U2389" s="365">
        <v>1.0871444143214199</v>
      </c>
      <c r="V2389" s="366"/>
      <c r="AC2389" s="295"/>
    </row>
    <row r="2390" spans="1:29" ht="15">
      <c r="A2390" s="247" t="s">
        <v>12264</v>
      </c>
      <c r="B2390" s="287" t="s">
        <v>12265</v>
      </c>
      <c r="C2390" s="287" t="s">
        <v>7314</v>
      </c>
      <c r="D2390" s="305">
        <v>47</v>
      </c>
      <c r="E2390" s="287" t="s">
        <v>291</v>
      </c>
      <c r="F2390" s="362">
        <v>43707</v>
      </c>
      <c r="G2390" s="363" t="s">
        <v>8914</v>
      </c>
      <c r="H2390" s="363" t="s">
        <v>3962</v>
      </c>
      <c r="I2390" s="364">
        <v>-1.3471276999999999</v>
      </c>
      <c r="J2390" s="364">
        <v>1</v>
      </c>
      <c r="K2390" s="363" t="s">
        <v>815</v>
      </c>
      <c r="L2390" s="292">
        <v>121.09</v>
      </c>
      <c r="M2390" s="293" t="s">
        <v>3963</v>
      </c>
      <c r="N2390" s="293" t="s">
        <v>3964</v>
      </c>
      <c r="O2390" s="294" t="s">
        <v>458</v>
      </c>
      <c r="P2390" s="295">
        <v>-2.0782828000000002</v>
      </c>
      <c r="Q2390" s="295" t="s">
        <v>280</v>
      </c>
      <c r="R2390" s="296">
        <v>0</v>
      </c>
      <c r="S2390" s="365">
        <v>8.7208960032817892E-4</v>
      </c>
      <c r="T2390" s="365">
        <v>1.1737622198827961E-3</v>
      </c>
      <c r="U2390" s="365">
        <v>0.74298659946241907</v>
      </c>
      <c r="V2390" s="366"/>
      <c r="AC2390" s="295"/>
    </row>
    <row r="2391" spans="1:29" ht="15">
      <c r="A2391" s="247" t="s">
        <v>176</v>
      </c>
      <c r="B2391" s="287" t="s">
        <v>12266</v>
      </c>
      <c r="C2391" s="287" t="s">
        <v>7317</v>
      </c>
      <c r="D2391" s="305">
        <v>48</v>
      </c>
      <c r="E2391" s="287" t="s">
        <v>291</v>
      </c>
      <c r="F2391" s="362">
        <v>43707</v>
      </c>
      <c r="G2391" s="363" t="s">
        <v>8914</v>
      </c>
      <c r="H2391" s="363" t="s">
        <v>7458</v>
      </c>
      <c r="I2391" s="364">
        <v>-1.3361816</v>
      </c>
      <c r="J2391" s="364">
        <v>2</v>
      </c>
      <c r="K2391" s="363" t="s">
        <v>815</v>
      </c>
      <c r="L2391" s="292">
        <v>197.97</v>
      </c>
      <c r="M2391" s="293" t="s">
        <v>7459</v>
      </c>
      <c r="N2391" s="293" t="s">
        <v>7460</v>
      </c>
      <c r="O2391" s="294" t="s">
        <v>458</v>
      </c>
      <c r="P2391" s="295">
        <v>1.4086723000000001</v>
      </c>
      <c r="Q2391" s="295" t="s">
        <v>280</v>
      </c>
      <c r="R2391" s="296">
        <v>0</v>
      </c>
      <c r="S2391" s="365">
        <v>1.2485570541845108E-3</v>
      </c>
      <c r="T2391" s="365">
        <v>1.0352834570173956E-3</v>
      </c>
      <c r="U2391" s="365">
        <v>1.2060050276293863</v>
      </c>
      <c r="V2391" s="366"/>
      <c r="AC2391" s="295"/>
    </row>
    <row r="2392" spans="1:29" ht="15">
      <c r="A2392" s="247" t="s">
        <v>176</v>
      </c>
      <c r="B2392" s="287" t="s">
        <v>12267</v>
      </c>
      <c r="C2392" s="287" t="s">
        <v>7320</v>
      </c>
      <c r="D2392" s="305">
        <v>49</v>
      </c>
      <c r="E2392" s="287" t="s">
        <v>291</v>
      </c>
      <c r="F2392" s="362">
        <v>43707</v>
      </c>
      <c r="G2392" s="363" t="s">
        <v>8914</v>
      </c>
      <c r="H2392" s="363" t="s">
        <v>9403</v>
      </c>
      <c r="I2392" s="364">
        <v>-1.446218</v>
      </c>
      <c r="J2392" s="364">
        <v>11</v>
      </c>
      <c r="K2392" s="363" t="s">
        <v>815</v>
      </c>
      <c r="L2392" s="292">
        <v>81.569999999999993</v>
      </c>
      <c r="M2392" s="293" t="s">
        <v>8483</v>
      </c>
      <c r="N2392" s="293" t="s">
        <v>9404</v>
      </c>
      <c r="O2392" s="294" t="s">
        <v>458</v>
      </c>
      <c r="P2392" s="295">
        <v>3.791833</v>
      </c>
      <c r="Q2392" s="295" t="s">
        <v>280</v>
      </c>
      <c r="R2392" s="296">
        <v>0</v>
      </c>
      <c r="S2392" s="365">
        <v>6.8956746360123724E-5</v>
      </c>
      <c r="T2392" s="365">
        <v>4.0227768135803958E-4</v>
      </c>
      <c r="U2392" s="365">
        <v>0.17141578952959632</v>
      </c>
      <c r="V2392" s="366"/>
      <c r="AC2392" s="295"/>
    </row>
    <row r="2393" spans="1:29" ht="15">
      <c r="B2393" s="287"/>
      <c r="C2393" s="287"/>
      <c r="D2393" s="305"/>
      <c r="E2393" s="287"/>
      <c r="F2393" s="362"/>
      <c r="G2393" s="363"/>
      <c r="H2393" s="363"/>
      <c r="I2393" s="364"/>
      <c r="J2393" s="364"/>
      <c r="K2393" s="363"/>
      <c r="L2393" s="292"/>
      <c r="M2393" s="293"/>
      <c r="N2393" s="293"/>
      <c r="O2393" s="294"/>
      <c r="P2393" s="295"/>
      <c r="Q2393" s="295"/>
      <c r="R2393" s="296"/>
      <c r="S2393" s="365"/>
      <c r="T2393" s="365"/>
      <c r="U2393" s="365"/>
      <c r="V2393" s="366"/>
      <c r="AC2393" s="295"/>
    </row>
    <row r="2394" spans="1:29" ht="15">
      <c r="B2394" s="287"/>
      <c r="C2394" s="287"/>
      <c r="D2394" s="305"/>
      <c r="E2394" s="287"/>
      <c r="F2394" s="362"/>
      <c r="G2394" s="363"/>
      <c r="H2394" s="363"/>
      <c r="I2394" s="364"/>
      <c r="J2394" s="364"/>
      <c r="K2394" s="363"/>
      <c r="L2394" s="292"/>
      <c r="M2394" s="293"/>
      <c r="N2394" s="293"/>
      <c r="O2394" s="294"/>
      <c r="P2394" s="295"/>
      <c r="Q2394" s="295"/>
      <c r="R2394" s="296"/>
      <c r="S2394" s="365"/>
      <c r="T2394" s="365"/>
      <c r="U2394" s="365"/>
      <c r="V2394" s="366"/>
      <c r="AC2394" s="295"/>
    </row>
    <row r="2395" spans="1:29" ht="15">
      <c r="B2395" s="287"/>
      <c r="C2395" s="287"/>
      <c r="D2395" s="305"/>
      <c r="E2395" s="287"/>
      <c r="F2395" s="362"/>
      <c r="G2395" s="363"/>
      <c r="H2395" s="363"/>
      <c r="I2395" s="364"/>
      <c r="J2395" s="364"/>
      <c r="K2395" s="363"/>
      <c r="L2395" s="292"/>
      <c r="M2395" s="293"/>
      <c r="N2395" s="293"/>
      <c r="O2395" s="294"/>
      <c r="P2395" s="295"/>
      <c r="Q2395" s="295"/>
      <c r="R2395" s="296"/>
      <c r="S2395" s="365"/>
      <c r="T2395" s="365"/>
      <c r="U2395" s="365"/>
      <c r="V2395" s="366"/>
      <c r="AC2395" s="295"/>
    </row>
    <row r="2396" spans="1:29" ht="15">
      <c r="B2396" s="287"/>
      <c r="C2396" s="287"/>
      <c r="D2396" s="305"/>
      <c r="E2396" s="287"/>
      <c r="F2396" s="362"/>
      <c r="G2396" s="363"/>
      <c r="H2396" s="363"/>
      <c r="I2396" s="364"/>
      <c r="J2396" s="364"/>
      <c r="K2396" s="363"/>
      <c r="L2396" s="292"/>
      <c r="M2396" s="293"/>
      <c r="N2396" s="293"/>
      <c r="O2396" s="294"/>
      <c r="P2396" s="295"/>
      <c r="Q2396" s="295"/>
      <c r="R2396" s="296"/>
      <c r="S2396" s="365"/>
      <c r="T2396" s="365"/>
      <c r="U2396" s="365"/>
      <c r="V2396" s="366"/>
      <c r="AC2396" s="295"/>
    </row>
    <row r="2397" spans="1:29" ht="15">
      <c r="B2397" s="287"/>
      <c r="C2397" s="287"/>
      <c r="D2397" s="305"/>
      <c r="E2397" s="287"/>
      <c r="F2397" s="362"/>
      <c r="G2397" s="363"/>
      <c r="H2397" s="363"/>
      <c r="I2397" s="364"/>
      <c r="J2397" s="364"/>
      <c r="K2397" s="363"/>
      <c r="L2397" s="292"/>
      <c r="M2397" s="293"/>
      <c r="N2397" s="293"/>
      <c r="O2397" s="294"/>
      <c r="P2397" s="295"/>
      <c r="Q2397" s="295"/>
      <c r="R2397" s="296"/>
      <c r="S2397" s="365"/>
      <c r="T2397" s="365"/>
      <c r="U2397" s="365"/>
      <c r="V2397" s="366"/>
      <c r="AC2397" s="295"/>
    </row>
    <row r="2398" spans="1:29" ht="15">
      <c r="B2398" s="287"/>
      <c r="C2398" s="287"/>
      <c r="D2398" s="305"/>
      <c r="E2398" s="287"/>
      <c r="F2398" s="362"/>
      <c r="G2398" s="363"/>
      <c r="H2398" s="363"/>
      <c r="I2398" s="364"/>
      <c r="J2398" s="364"/>
      <c r="K2398" s="363"/>
      <c r="L2398" s="292"/>
      <c r="M2398" s="293"/>
      <c r="N2398" s="293"/>
      <c r="O2398" s="294"/>
      <c r="P2398" s="295"/>
      <c r="Q2398" s="295"/>
      <c r="R2398" s="296"/>
      <c r="S2398" s="365"/>
      <c r="T2398" s="365"/>
      <c r="U2398" s="365"/>
      <c r="V2398" s="366"/>
      <c r="AC2398" s="295"/>
    </row>
    <row r="2399" spans="1:29" ht="15">
      <c r="B2399" s="287"/>
      <c r="C2399" s="287"/>
      <c r="D2399" s="305"/>
      <c r="E2399" s="287"/>
      <c r="F2399" s="362"/>
      <c r="G2399" s="363"/>
      <c r="H2399" s="363"/>
      <c r="I2399" s="364"/>
      <c r="J2399" s="364"/>
      <c r="K2399" s="363"/>
      <c r="L2399" s="292"/>
      <c r="M2399" s="293"/>
      <c r="N2399" s="293"/>
      <c r="O2399" s="294"/>
      <c r="P2399" s="295"/>
      <c r="Q2399" s="295"/>
      <c r="R2399" s="296"/>
      <c r="S2399" s="365"/>
      <c r="T2399" s="365"/>
      <c r="U2399" s="365"/>
      <c r="V2399" s="366"/>
      <c r="AC2399" s="295"/>
    </row>
    <row r="2400" spans="1:29" ht="15">
      <c r="B2400" s="287"/>
      <c r="C2400" s="287"/>
      <c r="D2400" s="305"/>
      <c r="E2400" s="287"/>
      <c r="F2400" s="362"/>
      <c r="G2400" s="363"/>
      <c r="H2400" s="363"/>
      <c r="I2400" s="364"/>
      <c r="J2400" s="364"/>
      <c r="K2400" s="363"/>
      <c r="L2400" s="292"/>
      <c r="M2400" s="293"/>
      <c r="N2400" s="293"/>
      <c r="O2400" s="294"/>
      <c r="P2400" s="295"/>
      <c r="Q2400" s="295"/>
      <c r="R2400" s="296"/>
      <c r="S2400" s="365"/>
      <c r="T2400" s="365"/>
      <c r="U2400" s="365"/>
      <c r="V2400" s="366"/>
      <c r="AC2400" s="295"/>
    </row>
    <row r="2401" spans="2:29" ht="15">
      <c r="B2401" s="287"/>
      <c r="C2401" s="287"/>
      <c r="D2401" s="305"/>
      <c r="E2401" s="287"/>
      <c r="F2401" s="362"/>
      <c r="G2401" s="363"/>
      <c r="H2401" s="363"/>
      <c r="I2401" s="364"/>
      <c r="J2401" s="364"/>
      <c r="K2401" s="363"/>
      <c r="L2401" s="292"/>
      <c r="M2401" s="293"/>
      <c r="N2401" s="293"/>
      <c r="O2401" s="294"/>
      <c r="P2401" s="295"/>
      <c r="Q2401" s="295"/>
      <c r="R2401" s="296"/>
      <c r="S2401" s="365"/>
      <c r="T2401" s="365"/>
      <c r="U2401" s="365"/>
      <c r="V2401" s="366"/>
      <c r="AC2401" s="295"/>
    </row>
    <row r="2402" spans="2:29" ht="15">
      <c r="B2402" s="287"/>
      <c r="C2402" s="287"/>
      <c r="D2402" s="305"/>
      <c r="E2402" s="287"/>
      <c r="F2402" s="362"/>
      <c r="G2402" s="363"/>
      <c r="H2402" s="363"/>
      <c r="I2402" s="364"/>
      <c r="J2402" s="364"/>
      <c r="K2402" s="363"/>
      <c r="L2402" s="292"/>
      <c r="M2402" s="293"/>
      <c r="N2402" s="293"/>
      <c r="O2402" s="294"/>
      <c r="P2402" s="295"/>
      <c r="Q2402" s="295"/>
      <c r="R2402" s="296"/>
      <c r="S2402" s="365"/>
      <c r="T2402" s="365"/>
      <c r="U2402" s="365"/>
      <c r="V2402" s="366"/>
      <c r="AC2402" s="295"/>
    </row>
    <row r="2403" spans="2:29" ht="15">
      <c r="B2403" s="287"/>
      <c r="C2403" s="287"/>
      <c r="D2403" s="305"/>
      <c r="E2403" s="287"/>
      <c r="F2403" s="362"/>
      <c r="G2403" s="363"/>
      <c r="H2403" s="363"/>
      <c r="I2403" s="364"/>
      <c r="J2403" s="364"/>
      <c r="K2403" s="363"/>
      <c r="L2403" s="292"/>
      <c r="M2403" s="293"/>
      <c r="N2403" s="293"/>
      <c r="O2403" s="294"/>
      <c r="P2403" s="295"/>
      <c r="Q2403" s="295"/>
      <c r="R2403" s="296"/>
      <c r="S2403" s="365"/>
      <c r="T2403" s="365"/>
      <c r="U2403" s="365"/>
      <c r="V2403" s="366"/>
      <c r="AC2403" s="295"/>
    </row>
    <row r="2404" spans="2:29" ht="15">
      <c r="B2404" s="287"/>
      <c r="C2404" s="287"/>
      <c r="D2404" s="305"/>
      <c r="E2404" s="287"/>
      <c r="F2404" s="362"/>
      <c r="G2404" s="363"/>
      <c r="H2404" s="363"/>
      <c r="I2404" s="364"/>
      <c r="J2404" s="364"/>
      <c r="K2404" s="363"/>
      <c r="L2404" s="292"/>
      <c r="M2404" s="293"/>
      <c r="N2404" s="293"/>
      <c r="O2404" s="294"/>
      <c r="P2404" s="295"/>
      <c r="Q2404" s="295"/>
      <c r="R2404" s="296"/>
      <c r="S2404" s="365"/>
      <c r="T2404" s="365"/>
      <c r="U2404" s="365"/>
      <c r="V2404" s="366"/>
      <c r="AC2404" s="295"/>
    </row>
    <row r="2405" spans="2:29" ht="15">
      <c r="B2405" s="287"/>
      <c r="C2405" s="287"/>
      <c r="D2405" s="305"/>
      <c r="E2405" s="287"/>
      <c r="F2405" s="362"/>
      <c r="G2405" s="363"/>
      <c r="H2405" s="363"/>
      <c r="I2405" s="364"/>
      <c r="J2405" s="364"/>
      <c r="K2405" s="363"/>
      <c r="L2405" s="292"/>
      <c r="M2405" s="293"/>
      <c r="N2405" s="293"/>
      <c r="O2405" s="294"/>
      <c r="P2405" s="295"/>
      <c r="Q2405" s="295"/>
      <c r="R2405" s="296"/>
      <c r="S2405" s="365"/>
      <c r="T2405" s="365"/>
      <c r="U2405" s="365"/>
      <c r="V2405" s="366"/>
      <c r="AC2405" s="295"/>
    </row>
    <row r="2406" spans="2:29" ht="15">
      <c r="B2406" s="287"/>
      <c r="C2406" s="287"/>
      <c r="D2406" s="305"/>
      <c r="E2406" s="287"/>
      <c r="F2406" s="362"/>
      <c r="G2406" s="363"/>
      <c r="H2406" s="363"/>
      <c r="I2406" s="364"/>
      <c r="J2406" s="364"/>
      <c r="K2406" s="363"/>
      <c r="L2406" s="292"/>
      <c r="M2406" s="293"/>
      <c r="N2406" s="293"/>
      <c r="O2406" s="294"/>
      <c r="P2406" s="295"/>
      <c r="Q2406" s="295"/>
      <c r="R2406" s="296"/>
      <c r="S2406" s="365"/>
      <c r="T2406" s="365"/>
      <c r="U2406" s="365"/>
      <c r="V2406" s="366"/>
      <c r="AC2406" s="295"/>
    </row>
    <row r="2407" spans="2:29" ht="15">
      <c r="B2407" s="287"/>
      <c r="C2407" s="287"/>
      <c r="D2407" s="305"/>
      <c r="E2407" s="287"/>
      <c r="F2407" s="362"/>
      <c r="G2407" s="363"/>
      <c r="H2407" s="363"/>
      <c r="I2407" s="364"/>
      <c r="J2407" s="364"/>
      <c r="K2407" s="363"/>
      <c r="L2407" s="292"/>
      <c r="M2407" s="293"/>
      <c r="N2407" s="293"/>
      <c r="O2407" s="294"/>
      <c r="P2407" s="295"/>
      <c r="Q2407" s="295"/>
      <c r="R2407" s="296"/>
      <c r="S2407" s="365"/>
      <c r="T2407" s="365"/>
      <c r="U2407" s="365"/>
      <c r="V2407" s="366"/>
      <c r="AC2407" s="295"/>
    </row>
    <row r="2408" spans="2:29" ht="15">
      <c r="B2408" s="287"/>
      <c r="C2408" s="287"/>
      <c r="D2408" s="305"/>
      <c r="E2408" s="287"/>
      <c r="F2408" s="362"/>
      <c r="G2408" s="363"/>
      <c r="H2408" s="363"/>
      <c r="I2408" s="364"/>
      <c r="J2408" s="364"/>
      <c r="K2408" s="363"/>
      <c r="L2408" s="292"/>
      <c r="M2408" s="293"/>
      <c r="N2408" s="293"/>
      <c r="O2408" s="294"/>
      <c r="P2408" s="295"/>
      <c r="Q2408" s="295"/>
      <c r="R2408" s="296"/>
      <c r="S2408" s="365"/>
      <c r="T2408" s="365"/>
      <c r="U2408" s="365"/>
      <c r="V2408" s="366"/>
      <c r="AC2408" s="295"/>
    </row>
    <row r="2409" spans="2:29" ht="15">
      <c r="B2409" s="287"/>
      <c r="C2409" s="287"/>
      <c r="D2409" s="305"/>
      <c r="E2409" s="287"/>
      <c r="F2409" s="362"/>
      <c r="G2409" s="363"/>
      <c r="H2409" s="363"/>
      <c r="I2409" s="364"/>
      <c r="J2409" s="364"/>
      <c r="K2409" s="363"/>
      <c r="L2409" s="292"/>
      <c r="M2409" s="293"/>
      <c r="N2409" s="293"/>
      <c r="O2409" s="294"/>
      <c r="P2409" s="295"/>
      <c r="Q2409" s="295"/>
      <c r="R2409" s="296"/>
      <c r="S2409" s="365"/>
      <c r="T2409" s="365"/>
      <c r="U2409" s="365"/>
      <c r="V2409" s="366"/>
      <c r="AC2409" s="295"/>
    </row>
    <row r="2410" spans="2:29" ht="15">
      <c r="B2410" s="287"/>
      <c r="C2410" s="287"/>
      <c r="D2410" s="305"/>
      <c r="E2410" s="287"/>
      <c r="F2410" s="362"/>
      <c r="G2410" s="363"/>
      <c r="H2410" s="363"/>
      <c r="I2410" s="364"/>
      <c r="J2410" s="364"/>
      <c r="K2410" s="363"/>
      <c r="L2410" s="292"/>
      <c r="M2410" s="293"/>
      <c r="N2410" s="293"/>
      <c r="O2410" s="294"/>
      <c r="P2410" s="295"/>
      <c r="Q2410" s="295"/>
      <c r="R2410" s="296"/>
      <c r="S2410" s="365"/>
      <c r="T2410" s="365"/>
      <c r="U2410" s="365"/>
      <c r="V2410" s="366"/>
      <c r="AC2410" s="295"/>
    </row>
    <row r="2411" spans="2:29" ht="15">
      <c r="B2411" s="287"/>
      <c r="C2411" s="287"/>
      <c r="D2411" s="305"/>
      <c r="E2411" s="287"/>
      <c r="F2411" s="362"/>
      <c r="G2411" s="363"/>
      <c r="H2411" s="363"/>
      <c r="I2411" s="364"/>
      <c r="J2411" s="364"/>
      <c r="K2411" s="363"/>
      <c r="L2411" s="292"/>
      <c r="M2411" s="293"/>
      <c r="N2411" s="293"/>
      <c r="O2411" s="294"/>
      <c r="P2411" s="295"/>
      <c r="Q2411" s="295"/>
      <c r="R2411" s="296"/>
      <c r="S2411" s="365"/>
      <c r="T2411" s="365"/>
      <c r="U2411" s="365"/>
      <c r="V2411" s="366"/>
      <c r="AC2411" s="295"/>
    </row>
  </sheetData>
  <autoFilter ref="W7:AC54">
    <sortState ref="W8:AC54">
      <sortCondition descending="1" ref="Z7:Z54"/>
    </sortState>
  </autoFilter>
  <conditionalFormatting sqref="Y60:Y70">
    <cfRule type="colorScale" priority="2">
      <colorScale>
        <cfvo type="min"/>
        <cfvo type="percentile" val="50"/>
        <cfvo type="max"/>
        <color rgb="FFF8696B"/>
        <color rgb="FFFFEB84"/>
        <color rgb="FF63BE7B"/>
      </colorScale>
    </cfRule>
  </conditionalFormatting>
  <conditionalFormatting sqref="Z60:Z70">
    <cfRule type="colorScale" priority="1">
      <colorScale>
        <cfvo type="min"/>
        <cfvo type="percentile" val="50"/>
        <cfvo type="max"/>
        <color rgb="FFF8696B"/>
        <color rgb="FFFFEB84"/>
        <color rgb="FF63BE7B"/>
      </colorScale>
    </cfRule>
  </conditionalFormatting>
  <pageMargins left="0.75" right="0.75" top="1" bottom="1" header="0.5" footer="0.5"/>
  <pageSetup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P2430"/>
  <sheetViews>
    <sheetView workbookViewId="0">
      <selection activeCell="F5" sqref="F5"/>
    </sheetView>
  </sheetViews>
  <sheetFormatPr defaultRowHeight="12.75"/>
  <cols>
    <col min="1" max="1" width="18" style="247" customWidth="1"/>
    <col min="2" max="2" width="9.140625" style="247"/>
    <col min="3" max="3" width="12.7109375" style="247" customWidth="1"/>
    <col min="4" max="4" width="9.140625" style="247"/>
    <col min="5" max="5" width="18.140625" style="247" customWidth="1"/>
    <col min="6" max="6" width="13.42578125" style="355" customWidth="1"/>
    <col min="7" max="8" width="9.42578125" style="355" customWidth="1"/>
    <col min="9" max="9" width="8.85546875" style="355" customWidth="1"/>
    <col min="10" max="10" width="6" style="355" customWidth="1"/>
    <col min="11" max="11" width="6.7109375" style="355" customWidth="1"/>
    <col min="12" max="12" width="6.85546875" style="355" customWidth="1"/>
    <col min="13" max="13" width="7.140625" style="355" customWidth="1"/>
    <col min="14" max="14" width="8.5703125" style="355" customWidth="1"/>
    <col min="15" max="15" width="11.28515625" style="247" customWidth="1"/>
    <col min="16" max="16" width="33" style="247" customWidth="1"/>
    <col min="17" max="16384" width="9.140625" style="247"/>
  </cols>
  <sheetData>
    <row r="2" spans="1:16">
      <c r="A2" s="322" t="s">
        <v>7324</v>
      </c>
      <c r="D2" s="323"/>
    </row>
    <row r="3" spans="1:16">
      <c r="A3" s="322" t="s">
        <v>7325</v>
      </c>
    </row>
    <row r="5" spans="1:16">
      <c r="D5" s="323"/>
      <c r="E5" s="264"/>
    </row>
    <row r="6" spans="1:16">
      <c r="A6" s="275" t="s">
        <v>7326</v>
      </c>
      <c r="C6" s="247">
        <v>1</v>
      </c>
      <c r="D6" s="247">
        <v>2</v>
      </c>
      <c r="E6" s="247">
        <v>3</v>
      </c>
      <c r="F6" s="355">
        <v>4</v>
      </c>
      <c r="G6" s="355">
        <v>5</v>
      </c>
      <c r="H6" s="355">
        <v>6</v>
      </c>
      <c r="I6" s="355">
        <v>7</v>
      </c>
      <c r="J6" s="355">
        <v>8</v>
      </c>
      <c r="K6" s="355">
        <v>9</v>
      </c>
      <c r="L6" s="355">
        <v>10</v>
      </c>
      <c r="M6" s="355">
        <v>11</v>
      </c>
      <c r="N6" s="355">
        <v>12</v>
      </c>
    </row>
    <row r="7" spans="1:16" ht="15">
      <c r="A7" s="273" t="s">
        <v>373</v>
      </c>
      <c r="E7" s="264" t="s">
        <v>414</v>
      </c>
      <c r="F7" s="277" t="s">
        <v>415</v>
      </c>
      <c r="G7" s="277" t="s">
        <v>416</v>
      </c>
      <c r="H7" s="277" t="s">
        <v>417</v>
      </c>
      <c r="I7" s="277" t="s">
        <v>418</v>
      </c>
      <c r="J7" s="277" t="s">
        <v>419</v>
      </c>
      <c r="K7" s="277" t="s">
        <v>420</v>
      </c>
      <c r="L7" s="278" t="s">
        <v>421</v>
      </c>
      <c r="M7" s="278" t="s">
        <v>376</v>
      </c>
      <c r="N7" s="278" t="s">
        <v>414</v>
      </c>
    </row>
    <row r="8" spans="1:16" ht="15">
      <c r="A8" s="247" t="s">
        <v>12268</v>
      </c>
      <c r="B8" s="247" t="s">
        <v>12269</v>
      </c>
      <c r="C8" s="287" t="s">
        <v>5588</v>
      </c>
      <c r="D8" s="288">
        <v>1</v>
      </c>
      <c r="E8" s="287" t="s">
        <v>23</v>
      </c>
      <c r="F8" s="372">
        <v>43677</v>
      </c>
      <c r="G8" s="373" t="s">
        <v>8966</v>
      </c>
      <c r="H8" s="373" t="s">
        <v>2833</v>
      </c>
      <c r="I8" s="374">
        <v>1.5</v>
      </c>
      <c r="J8" s="374">
        <v>10</v>
      </c>
      <c r="K8" s="373" t="s">
        <v>815</v>
      </c>
      <c r="L8" s="375">
        <v>150.63999999999999</v>
      </c>
      <c r="M8" s="336" t="s">
        <v>2834</v>
      </c>
      <c r="N8" s="336" t="s">
        <v>2835</v>
      </c>
      <c r="O8" s="287"/>
    </row>
    <row r="9" spans="1:16" ht="15">
      <c r="A9" s="247" t="s">
        <v>176</v>
      </c>
      <c r="B9" s="247" t="s">
        <v>10066</v>
      </c>
      <c r="C9" s="287" t="s">
        <v>5592</v>
      </c>
      <c r="D9" s="305">
        <v>2</v>
      </c>
      <c r="E9" s="287" t="s">
        <v>23</v>
      </c>
      <c r="F9" s="372">
        <v>43677</v>
      </c>
      <c r="G9" s="373" t="s">
        <v>8966</v>
      </c>
      <c r="H9" s="373" t="s">
        <v>1256</v>
      </c>
      <c r="I9" s="374">
        <v>2</v>
      </c>
      <c r="J9" s="374">
        <v>22</v>
      </c>
      <c r="K9" s="373" t="s">
        <v>815</v>
      </c>
      <c r="L9" s="375">
        <v>1218.2</v>
      </c>
      <c r="M9" s="336" t="s">
        <v>1257</v>
      </c>
      <c r="N9" s="336" t="s">
        <v>1258</v>
      </c>
      <c r="O9" s="287"/>
    </row>
    <row r="10" spans="1:16" ht="15">
      <c r="A10" s="247" t="s">
        <v>12270</v>
      </c>
      <c r="B10" s="247" t="s">
        <v>12271</v>
      </c>
      <c r="C10" s="287" t="s">
        <v>5595</v>
      </c>
      <c r="D10" s="305">
        <v>3</v>
      </c>
      <c r="E10" s="287" t="s">
        <v>23</v>
      </c>
      <c r="F10" s="372">
        <v>43677</v>
      </c>
      <c r="G10" s="373" t="s">
        <v>8966</v>
      </c>
      <c r="H10" s="373" t="s">
        <v>3460</v>
      </c>
      <c r="I10" s="374">
        <v>2.25</v>
      </c>
      <c r="J10" s="374">
        <v>6</v>
      </c>
      <c r="K10" s="373" t="s">
        <v>815</v>
      </c>
      <c r="L10" s="375">
        <v>109.04</v>
      </c>
      <c r="M10" s="336" t="s">
        <v>3461</v>
      </c>
      <c r="N10" s="336" t="s">
        <v>3462</v>
      </c>
      <c r="O10" s="287"/>
      <c r="P10" s="287"/>
    </row>
    <row r="11" spans="1:16" ht="15">
      <c r="A11" s="247" t="s">
        <v>176</v>
      </c>
      <c r="B11" s="247" t="s">
        <v>9776</v>
      </c>
      <c r="C11" s="287" t="s">
        <v>5597</v>
      </c>
      <c r="D11" s="305">
        <v>4</v>
      </c>
      <c r="E11" s="287" t="s">
        <v>23</v>
      </c>
      <c r="F11" s="372">
        <v>43677</v>
      </c>
      <c r="G11" s="373" t="s">
        <v>8966</v>
      </c>
      <c r="H11" s="373" t="s">
        <v>4389</v>
      </c>
      <c r="I11" s="374">
        <v>1.75</v>
      </c>
      <c r="J11" s="374">
        <v>4</v>
      </c>
      <c r="K11" s="373" t="s">
        <v>815</v>
      </c>
      <c r="L11" s="375">
        <v>51.53</v>
      </c>
      <c r="M11" s="336" t="s">
        <v>4390</v>
      </c>
      <c r="N11" s="336" t="s">
        <v>4391</v>
      </c>
      <c r="O11" s="287"/>
      <c r="P11" s="287"/>
    </row>
    <row r="12" spans="1:16" ht="15">
      <c r="A12" s="247" t="s">
        <v>12272</v>
      </c>
      <c r="B12" s="247" t="s">
        <v>12273</v>
      </c>
      <c r="C12" s="287" t="s">
        <v>5599</v>
      </c>
      <c r="D12" s="305">
        <v>5</v>
      </c>
      <c r="E12" s="287" t="s">
        <v>23</v>
      </c>
      <c r="F12" s="372">
        <v>43677</v>
      </c>
      <c r="G12" s="373" t="s">
        <v>8966</v>
      </c>
      <c r="H12" s="373" t="s">
        <v>4691</v>
      </c>
      <c r="I12" s="374">
        <v>2.5</v>
      </c>
      <c r="J12" s="374">
        <v>2</v>
      </c>
      <c r="K12" s="373" t="s">
        <v>815</v>
      </c>
      <c r="L12" s="375">
        <v>25.39</v>
      </c>
      <c r="M12" s="336" t="s">
        <v>4692</v>
      </c>
      <c r="N12" s="336" t="s">
        <v>4693</v>
      </c>
      <c r="O12" s="287"/>
      <c r="P12" s="287"/>
    </row>
    <row r="13" spans="1:16" ht="15">
      <c r="A13" s="247" t="s">
        <v>176</v>
      </c>
      <c r="B13" s="247" t="s">
        <v>9775</v>
      </c>
      <c r="C13" s="287" t="s">
        <v>5601</v>
      </c>
      <c r="D13" s="305">
        <v>6</v>
      </c>
      <c r="E13" s="287" t="s">
        <v>23</v>
      </c>
      <c r="F13" s="372">
        <v>43677</v>
      </c>
      <c r="G13" s="373" t="s">
        <v>8966</v>
      </c>
      <c r="H13" s="373" t="s">
        <v>3296</v>
      </c>
      <c r="I13" s="374">
        <v>2.5</v>
      </c>
      <c r="J13" s="374">
        <v>2</v>
      </c>
      <c r="K13" s="373" t="s">
        <v>815</v>
      </c>
      <c r="L13" s="375">
        <v>19.16</v>
      </c>
      <c r="M13" s="336" t="s">
        <v>3297</v>
      </c>
      <c r="N13" s="336" t="s">
        <v>3298</v>
      </c>
      <c r="O13" s="287"/>
      <c r="P13" s="287"/>
    </row>
    <row r="14" spans="1:16" ht="15">
      <c r="A14" s="247" t="s">
        <v>176</v>
      </c>
      <c r="B14" s="247" t="s">
        <v>10071</v>
      </c>
      <c r="C14" s="287" t="s">
        <v>5603</v>
      </c>
      <c r="D14" s="305">
        <v>7</v>
      </c>
      <c r="E14" s="287" t="s">
        <v>23</v>
      </c>
      <c r="F14" s="372">
        <v>43677</v>
      </c>
      <c r="G14" s="373" t="s">
        <v>8966</v>
      </c>
      <c r="H14" s="373" t="s">
        <v>1307</v>
      </c>
      <c r="I14" s="374">
        <v>2.5</v>
      </c>
      <c r="J14" s="374">
        <v>2</v>
      </c>
      <c r="K14" s="373" t="s">
        <v>815</v>
      </c>
      <c r="L14" s="375">
        <v>87.76</v>
      </c>
      <c r="M14" s="336" t="s">
        <v>1308</v>
      </c>
      <c r="N14" s="336" t="s">
        <v>1309</v>
      </c>
      <c r="O14" s="287"/>
      <c r="P14" s="287"/>
    </row>
    <row r="15" spans="1:16" ht="15">
      <c r="A15" s="247" t="s">
        <v>176</v>
      </c>
      <c r="B15" s="247" t="s">
        <v>10072</v>
      </c>
      <c r="C15" s="287" t="s">
        <v>5606</v>
      </c>
      <c r="D15" s="305">
        <v>8</v>
      </c>
      <c r="E15" s="287" t="s">
        <v>23</v>
      </c>
      <c r="F15" s="372">
        <v>43677</v>
      </c>
      <c r="G15" s="373" t="s">
        <v>8966</v>
      </c>
      <c r="H15" s="373" t="s">
        <v>2547</v>
      </c>
      <c r="I15" s="374">
        <v>1</v>
      </c>
      <c r="J15" s="374">
        <v>6</v>
      </c>
      <c r="K15" s="373" t="s">
        <v>815</v>
      </c>
      <c r="L15" s="375">
        <v>50.67</v>
      </c>
      <c r="M15" s="336" t="s">
        <v>2548</v>
      </c>
      <c r="N15" s="336" t="s">
        <v>2549</v>
      </c>
      <c r="O15" s="287"/>
      <c r="P15" s="287"/>
    </row>
    <row r="16" spans="1:16" ht="15">
      <c r="A16" s="247" t="s">
        <v>176</v>
      </c>
      <c r="B16" s="247" t="s">
        <v>8975</v>
      </c>
      <c r="C16" s="287" t="s">
        <v>5608</v>
      </c>
      <c r="D16" s="305">
        <v>9</v>
      </c>
      <c r="E16" s="287" t="s">
        <v>23</v>
      </c>
      <c r="F16" s="372">
        <v>43677</v>
      </c>
      <c r="G16" s="373" t="s">
        <v>8966</v>
      </c>
      <c r="H16" s="373" t="s">
        <v>3607</v>
      </c>
      <c r="I16" s="374">
        <v>1.5</v>
      </c>
      <c r="J16" s="374">
        <v>8</v>
      </c>
      <c r="K16" s="373" t="s">
        <v>815</v>
      </c>
      <c r="L16" s="375">
        <v>45.93</v>
      </c>
      <c r="M16" s="336" t="s">
        <v>3608</v>
      </c>
      <c r="N16" s="336" t="s">
        <v>3609</v>
      </c>
      <c r="O16" s="287"/>
      <c r="P16" s="287"/>
    </row>
    <row r="17" spans="1:16" ht="15">
      <c r="A17" s="247" t="s">
        <v>176</v>
      </c>
      <c r="B17" s="247" t="s">
        <v>9777</v>
      </c>
      <c r="C17" s="287" t="s">
        <v>5610</v>
      </c>
      <c r="D17" s="305">
        <v>10</v>
      </c>
      <c r="E17" s="287" t="s">
        <v>23</v>
      </c>
      <c r="F17" s="372">
        <v>43677</v>
      </c>
      <c r="G17" s="373" t="s">
        <v>8966</v>
      </c>
      <c r="H17" s="373" t="s">
        <v>3484</v>
      </c>
      <c r="I17" s="374">
        <v>2</v>
      </c>
      <c r="J17" s="374">
        <v>1</v>
      </c>
      <c r="K17" s="373" t="s">
        <v>815</v>
      </c>
      <c r="L17" s="375">
        <v>127.11</v>
      </c>
      <c r="M17" s="336" t="s">
        <v>3485</v>
      </c>
      <c r="N17" s="336" t="s">
        <v>3486</v>
      </c>
      <c r="O17" s="287"/>
      <c r="P17" s="287"/>
    </row>
    <row r="18" spans="1:16" ht="15">
      <c r="A18" s="247" t="s">
        <v>176</v>
      </c>
      <c r="B18" s="247" t="s">
        <v>10075</v>
      </c>
      <c r="C18" s="287" t="s">
        <v>5613</v>
      </c>
      <c r="D18" s="305">
        <v>11</v>
      </c>
      <c r="E18" s="287" t="s">
        <v>23</v>
      </c>
      <c r="F18" s="372">
        <v>43677</v>
      </c>
      <c r="G18" s="373" t="s">
        <v>8966</v>
      </c>
      <c r="H18" s="373" t="s">
        <v>4713</v>
      </c>
      <c r="I18" s="374">
        <v>2</v>
      </c>
      <c r="J18" s="374">
        <v>1</v>
      </c>
      <c r="K18" s="373" t="s">
        <v>815</v>
      </c>
      <c r="L18" s="375">
        <v>61.04</v>
      </c>
      <c r="M18" s="336" t="s">
        <v>4714</v>
      </c>
      <c r="N18" s="336" t="s">
        <v>4715</v>
      </c>
      <c r="O18" s="287"/>
      <c r="P18" s="287"/>
    </row>
    <row r="19" spans="1:16" ht="15">
      <c r="A19" s="247" t="s">
        <v>12274</v>
      </c>
      <c r="B19" s="247" t="s">
        <v>12275</v>
      </c>
      <c r="C19" s="287" t="s">
        <v>5615</v>
      </c>
      <c r="D19" s="305">
        <v>12</v>
      </c>
      <c r="E19" s="287" t="s">
        <v>23</v>
      </c>
      <c r="F19" s="372">
        <v>43677</v>
      </c>
      <c r="G19" s="373" t="s">
        <v>8966</v>
      </c>
      <c r="H19" s="373" t="s">
        <v>1336</v>
      </c>
      <c r="I19" s="374">
        <v>1.75</v>
      </c>
      <c r="J19" s="374">
        <v>2</v>
      </c>
      <c r="K19" s="373" t="s">
        <v>815</v>
      </c>
      <c r="L19" s="375">
        <v>30.31</v>
      </c>
      <c r="M19" s="336" t="s">
        <v>1337</v>
      </c>
      <c r="N19" s="336" t="s">
        <v>1338</v>
      </c>
      <c r="O19" s="287"/>
      <c r="P19" s="287"/>
    </row>
    <row r="20" spans="1:16" ht="15">
      <c r="A20" s="247" t="s">
        <v>176</v>
      </c>
      <c r="B20" s="247" t="s">
        <v>10076</v>
      </c>
      <c r="C20" s="287" t="s">
        <v>5618</v>
      </c>
      <c r="D20" s="305">
        <v>13</v>
      </c>
      <c r="E20" s="287" t="s">
        <v>23</v>
      </c>
      <c r="F20" s="372">
        <v>43677</v>
      </c>
      <c r="G20" s="373" t="s">
        <v>8966</v>
      </c>
      <c r="H20" s="373" t="s">
        <v>4021</v>
      </c>
      <c r="I20" s="374">
        <v>1.5</v>
      </c>
      <c r="J20" s="374">
        <v>1</v>
      </c>
      <c r="K20" s="373" t="s">
        <v>815</v>
      </c>
      <c r="L20" s="375">
        <v>48.79</v>
      </c>
      <c r="M20" s="336" t="s">
        <v>4022</v>
      </c>
      <c r="N20" s="336" t="s">
        <v>4023</v>
      </c>
      <c r="O20" s="287"/>
      <c r="P20" s="287"/>
    </row>
    <row r="21" spans="1:16" ht="15">
      <c r="A21" s="247" t="s">
        <v>12276</v>
      </c>
      <c r="B21" s="247" t="s">
        <v>12277</v>
      </c>
      <c r="C21" s="287" t="s">
        <v>5620</v>
      </c>
      <c r="D21" s="305">
        <v>14</v>
      </c>
      <c r="E21" s="287" t="s">
        <v>23</v>
      </c>
      <c r="F21" s="372">
        <v>43677</v>
      </c>
      <c r="G21" s="373" t="s">
        <v>8966</v>
      </c>
      <c r="H21" s="373" t="s">
        <v>4168</v>
      </c>
      <c r="I21" s="374">
        <v>2.5</v>
      </c>
      <c r="J21" s="374">
        <v>1</v>
      </c>
      <c r="K21" s="373" t="s">
        <v>815</v>
      </c>
      <c r="L21" s="375">
        <v>132.74</v>
      </c>
      <c r="M21" s="336" t="s">
        <v>4169</v>
      </c>
      <c r="N21" s="336" t="s">
        <v>4170</v>
      </c>
      <c r="O21" s="287"/>
      <c r="P21" s="287"/>
    </row>
    <row r="22" spans="1:16" ht="15">
      <c r="A22" s="247" t="s">
        <v>176</v>
      </c>
      <c r="B22" s="247" t="s">
        <v>9778</v>
      </c>
      <c r="C22" s="287" t="s">
        <v>5623</v>
      </c>
      <c r="D22" s="305">
        <v>15</v>
      </c>
      <c r="E22" s="287" t="s">
        <v>23</v>
      </c>
      <c r="F22" s="372">
        <v>43677</v>
      </c>
      <c r="G22" s="373" t="s">
        <v>8966</v>
      </c>
      <c r="H22" s="373" t="s">
        <v>1357</v>
      </c>
      <c r="I22" s="374">
        <v>2</v>
      </c>
      <c r="J22" s="374">
        <v>30</v>
      </c>
      <c r="K22" s="373" t="s">
        <v>815</v>
      </c>
      <c r="L22" s="375">
        <v>194.23</v>
      </c>
      <c r="M22" s="336" t="s">
        <v>1358</v>
      </c>
      <c r="N22" s="336" t="s">
        <v>1359</v>
      </c>
      <c r="O22" s="287"/>
      <c r="P22" s="287"/>
    </row>
    <row r="23" spans="1:16" ht="15">
      <c r="A23" s="247" t="s">
        <v>12278</v>
      </c>
      <c r="B23" s="247" t="s">
        <v>12279</v>
      </c>
      <c r="C23" s="287" t="s">
        <v>5625</v>
      </c>
      <c r="D23" s="305">
        <v>16</v>
      </c>
      <c r="E23" s="287" t="s">
        <v>23</v>
      </c>
      <c r="F23" s="372">
        <v>43677</v>
      </c>
      <c r="G23" s="373" t="s">
        <v>8966</v>
      </c>
      <c r="H23" s="373" t="s">
        <v>4490</v>
      </c>
      <c r="I23" s="374">
        <v>2.25</v>
      </c>
      <c r="J23" s="374">
        <v>8</v>
      </c>
      <c r="K23" s="373" t="s">
        <v>815</v>
      </c>
      <c r="L23" s="375">
        <v>57.63</v>
      </c>
      <c r="M23" s="336" t="s">
        <v>4491</v>
      </c>
      <c r="N23" s="336" t="s">
        <v>4492</v>
      </c>
      <c r="O23" s="287"/>
      <c r="P23" s="287"/>
    </row>
    <row r="24" spans="1:16" ht="15">
      <c r="A24" s="247" t="s">
        <v>176</v>
      </c>
      <c r="B24" s="247" t="s">
        <v>10081</v>
      </c>
      <c r="C24" s="287" t="s">
        <v>5628</v>
      </c>
      <c r="D24" s="305">
        <v>17</v>
      </c>
      <c r="E24" s="287" t="s">
        <v>23</v>
      </c>
      <c r="F24" s="372">
        <v>43677</v>
      </c>
      <c r="G24" s="373" t="s">
        <v>8966</v>
      </c>
      <c r="H24" s="373" t="s">
        <v>4499</v>
      </c>
      <c r="I24" s="374">
        <v>2</v>
      </c>
      <c r="J24" s="374">
        <v>1</v>
      </c>
      <c r="K24" s="373" t="s">
        <v>815</v>
      </c>
      <c r="L24" s="375">
        <v>102.37</v>
      </c>
      <c r="M24" s="336" t="s">
        <v>4500</v>
      </c>
      <c r="N24" s="336" t="s">
        <v>4501</v>
      </c>
      <c r="O24" s="287"/>
      <c r="P24" s="287"/>
    </row>
    <row r="25" spans="1:16" ht="15">
      <c r="A25" s="247" t="s">
        <v>12280</v>
      </c>
      <c r="B25" s="247" t="s">
        <v>12281</v>
      </c>
      <c r="C25" s="287" t="s">
        <v>5633</v>
      </c>
      <c r="D25" s="305">
        <v>18</v>
      </c>
      <c r="E25" s="287" t="s">
        <v>23</v>
      </c>
      <c r="F25" s="372">
        <v>43677</v>
      </c>
      <c r="G25" s="373" t="s">
        <v>8966</v>
      </c>
      <c r="H25" s="373" t="s">
        <v>2445</v>
      </c>
      <c r="I25" s="374">
        <v>2.5</v>
      </c>
      <c r="J25" s="374">
        <v>2</v>
      </c>
      <c r="K25" s="373" t="s">
        <v>815</v>
      </c>
      <c r="L25" s="375">
        <v>228.3</v>
      </c>
      <c r="M25" s="336" t="s">
        <v>2446</v>
      </c>
      <c r="N25" s="336" t="s">
        <v>2447</v>
      </c>
      <c r="O25" s="287"/>
      <c r="P25" s="287"/>
    </row>
    <row r="26" spans="1:16" ht="15">
      <c r="A26" s="247" t="s">
        <v>176</v>
      </c>
      <c r="B26" s="247" t="s">
        <v>10082</v>
      </c>
      <c r="C26" s="287" t="s">
        <v>5636</v>
      </c>
      <c r="D26" s="305">
        <v>19</v>
      </c>
      <c r="E26" s="287" t="s">
        <v>23</v>
      </c>
      <c r="F26" s="372">
        <v>43677</v>
      </c>
      <c r="G26" s="373" t="s">
        <v>8966</v>
      </c>
      <c r="H26" s="373" t="s">
        <v>1143</v>
      </c>
      <c r="I26" s="374">
        <v>2.75</v>
      </c>
      <c r="J26" s="374">
        <v>3</v>
      </c>
      <c r="K26" s="373" t="s">
        <v>815</v>
      </c>
      <c r="L26" s="375">
        <v>277.31</v>
      </c>
      <c r="M26" s="336" t="s">
        <v>1144</v>
      </c>
      <c r="N26" s="336" t="s">
        <v>1145</v>
      </c>
      <c r="O26" s="287"/>
      <c r="P26" s="287"/>
    </row>
    <row r="27" spans="1:16" ht="15">
      <c r="A27" s="247" t="s">
        <v>12282</v>
      </c>
      <c r="B27" s="247" t="s">
        <v>12283</v>
      </c>
      <c r="C27" s="287" t="s">
        <v>5638</v>
      </c>
      <c r="D27" s="305">
        <v>20</v>
      </c>
      <c r="E27" s="287" t="s">
        <v>23</v>
      </c>
      <c r="F27" s="372">
        <v>43677</v>
      </c>
      <c r="G27" s="373" t="s">
        <v>8966</v>
      </c>
      <c r="H27" s="373" t="s">
        <v>4523</v>
      </c>
      <c r="I27" s="374">
        <v>2.75</v>
      </c>
      <c r="J27" s="374">
        <v>1</v>
      </c>
      <c r="K27" s="373" t="s">
        <v>815</v>
      </c>
      <c r="L27" s="375">
        <v>21.16</v>
      </c>
      <c r="M27" s="336" t="s">
        <v>4524</v>
      </c>
      <c r="N27" s="336" t="s">
        <v>4525</v>
      </c>
      <c r="O27" s="287"/>
      <c r="P27" s="287"/>
    </row>
    <row r="28" spans="1:16" ht="15">
      <c r="A28" s="247" t="s">
        <v>12284</v>
      </c>
      <c r="B28" s="247" t="s">
        <v>12285</v>
      </c>
      <c r="C28" s="287" t="s">
        <v>5641</v>
      </c>
      <c r="D28" s="305">
        <v>21</v>
      </c>
      <c r="E28" s="287" t="s">
        <v>23</v>
      </c>
      <c r="F28" s="372">
        <v>43677</v>
      </c>
      <c r="G28" s="373" t="s">
        <v>8966</v>
      </c>
      <c r="H28" s="373" t="s">
        <v>1633</v>
      </c>
      <c r="I28" s="374">
        <v>2</v>
      </c>
      <c r="J28" s="374">
        <v>1</v>
      </c>
      <c r="K28" s="373" t="s">
        <v>815</v>
      </c>
      <c r="L28" s="375">
        <v>108.95</v>
      </c>
      <c r="M28" s="336" t="s">
        <v>1634</v>
      </c>
      <c r="N28" s="336" t="s">
        <v>1635</v>
      </c>
      <c r="O28" s="287"/>
      <c r="P28" s="287"/>
    </row>
    <row r="29" spans="1:16" ht="15">
      <c r="A29" s="247" t="s">
        <v>12286</v>
      </c>
      <c r="B29" s="247" t="s">
        <v>12287</v>
      </c>
      <c r="C29" s="287" t="s">
        <v>5644</v>
      </c>
      <c r="D29" s="305">
        <v>22</v>
      </c>
      <c r="E29" s="287" t="s">
        <v>23</v>
      </c>
      <c r="F29" s="372">
        <v>43677</v>
      </c>
      <c r="G29" s="373" t="s">
        <v>8966</v>
      </c>
      <c r="H29" s="373" t="s">
        <v>1643</v>
      </c>
      <c r="I29" s="374">
        <v>2</v>
      </c>
      <c r="J29" s="374">
        <v>6</v>
      </c>
      <c r="K29" s="373" t="s">
        <v>815</v>
      </c>
      <c r="L29" s="375">
        <v>101.4</v>
      </c>
      <c r="M29" s="336" t="s">
        <v>1644</v>
      </c>
      <c r="N29" s="336" t="s">
        <v>1645</v>
      </c>
      <c r="O29" s="287"/>
      <c r="P29" s="287"/>
    </row>
    <row r="30" spans="1:16" ht="15">
      <c r="A30" s="247" t="s">
        <v>12288</v>
      </c>
      <c r="B30" s="247" t="s">
        <v>12289</v>
      </c>
      <c r="C30" s="287" t="s">
        <v>5646</v>
      </c>
      <c r="D30" s="305">
        <v>23</v>
      </c>
      <c r="E30" s="287" t="s">
        <v>23</v>
      </c>
      <c r="F30" s="372">
        <v>43677</v>
      </c>
      <c r="G30" s="373" t="s">
        <v>8966</v>
      </c>
      <c r="H30" s="373" t="s">
        <v>9820</v>
      </c>
      <c r="I30" s="374">
        <v>2.75</v>
      </c>
      <c r="J30" s="374">
        <v>3</v>
      </c>
      <c r="K30" s="373" t="s">
        <v>815</v>
      </c>
      <c r="L30" s="375">
        <v>98.8</v>
      </c>
      <c r="M30" s="336" t="s">
        <v>8568</v>
      </c>
      <c r="N30" s="336" t="s">
        <v>9821</v>
      </c>
      <c r="O30" s="287"/>
      <c r="P30" s="287"/>
    </row>
    <row r="31" spans="1:16" ht="15">
      <c r="A31" s="247" t="s">
        <v>176</v>
      </c>
      <c r="B31" s="247" t="s">
        <v>10086</v>
      </c>
      <c r="C31" s="287" t="s">
        <v>5648</v>
      </c>
      <c r="D31" s="305">
        <v>24</v>
      </c>
      <c r="E31" s="287" t="s">
        <v>23</v>
      </c>
      <c r="F31" s="372">
        <v>43677</v>
      </c>
      <c r="G31" s="373" t="s">
        <v>8966</v>
      </c>
      <c r="H31" s="373" t="s">
        <v>2076</v>
      </c>
      <c r="I31" s="374">
        <v>2.75</v>
      </c>
      <c r="J31" s="374">
        <v>1</v>
      </c>
      <c r="K31" s="373" t="s">
        <v>815</v>
      </c>
      <c r="L31" s="375">
        <v>247.75</v>
      </c>
      <c r="M31" s="336" t="s">
        <v>2077</v>
      </c>
      <c r="N31" s="336" t="s">
        <v>2078</v>
      </c>
      <c r="O31" s="287"/>
      <c r="P31" s="287"/>
    </row>
    <row r="32" spans="1:16" ht="15">
      <c r="A32" s="247" t="s">
        <v>176</v>
      </c>
      <c r="B32" s="247" t="s">
        <v>8982</v>
      </c>
      <c r="C32" s="287" t="s">
        <v>5650</v>
      </c>
      <c r="D32" s="305">
        <v>25</v>
      </c>
      <c r="E32" s="287" t="s">
        <v>23</v>
      </c>
      <c r="F32" s="372">
        <v>43677</v>
      </c>
      <c r="G32" s="373" t="s">
        <v>8966</v>
      </c>
      <c r="H32" s="373" t="s">
        <v>4301</v>
      </c>
      <c r="I32" s="374">
        <v>1.25</v>
      </c>
      <c r="J32" s="374">
        <v>1</v>
      </c>
      <c r="K32" s="373" t="s">
        <v>815</v>
      </c>
      <c r="L32" s="375">
        <v>82.99</v>
      </c>
      <c r="M32" s="336" t="s">
        <v>4302</v>
      </c>
      <c r="N32" s="336" t="s">
        <v>4303</v>
      </c>
      <c r="O32" s="287"/>
      <c r="P32" s="287"/>
    </row>
    <row r="33" spans="1:16" ht="15">
      <c r="A33" s="247" t="s">
        <v>176</v>
      </c>
      <c r="B33" s="247" t="s">
        <v>10089</v>
      </c>
      <c r="C33" s="287" t="s">
        <v>5653</v>
      </c>
      <c r="D33" s="305">
        <v>26</v>
      </c>
      <c r="E33" s="287" t="s">
        <v>23</v>
      </c>
      <c r="F33" s="372">
        <v>43677</v>
      </c>
      <c r="G33" s="373" t="s">
        <v>8966</v>
      </c>
      <c r="H33" s="373" t="s">
        <v>2939</v>
      </c>
      <c r="I33" s="374">
        <v>1.75</v>
      </c>
      <c r="J33" s="374">
        <v>22</v>
      </c>
      <c r="K33" s="373" t="s">
        <v>815</v>
      </c>
      <c r="L33" s="375">
        <v>34.14</v>
      </c>
      <c r="M33" s="336" t="s">
        <v>2940</v>
      </c>
      <c r="N33" s="336" t="s">
        <v>2941</v>
      </c>
      <c r="O33" s="287"/>
      <c r="P33" s="287"/>
    </row>
    <row r="34" spans="1:16" ht="15">
      <c r="A34" s="247" t="s">
        <v>12290</v>
      </c>
      <c r="B34" s="247" t="s">
        <v>12291</v>
      </c>
      <c r="C34" s="287" t="s">
        <v>5655</v>
      </c>
      <c r="D34" s="305">
        <v>27</v>
      </c>
      <c r="E34" s="287" t="s">
        <v>23</v>
      </c>
      <c r="F34" s="372">
        <v>43677</v>
      </c>
      <c r="G34" s="373" t="s">
        <v>8966</v>
      </c>
      <c r="H34" s="373" t="s">
        <v>945</v>
      </c>
      <c r="I34" s="374">
        <v>1</v>
      </c>
      <c r="J34" s="374">
        <v>1</v>
      </c>
      <c r="K34" s="373" t="s">
        <v>815</v>
      </c>
      <c r="L34" s="375">
        <v>23.82</v>
      </c>
      <c r="M34" s="336" t="s">
        <v>946</v>
      </c>
      <c r="N34" s="336" t="s">
        <v>947</v>
      </c>
      <c r="O34" s="287"/>
      <c r="P34" s="287"/>
    </row>
    <row r="35" spans="1:16" ht="15">
      <c r="A35" s="247" t="s">
        <v>176</v>
      </c>
      <c r="B35" s="247" t="s">
        <v>9779</v>
      </c>
      <c r="C35" s="287" t="s">
        <v>5658</v>
      </c>
      <c r="D35" s="305">
        <v>28</v>
      </c>
      <c r="E35" s="287" t="s">
        <v>23</v>
      </c>
      <c r="F35" s="372">
        <v>43677</v>
      </c>
      <c r="G35" s="373" t="s">
        <v>8966</v>
      </c>
      <c r="H35" s="373" t="s">
        <v>956</v>
      </c>
      <c r="I35" s="374">
        <v>2.5</v>
      </c>
      <c r="J35" s="374">
        <v>5</v>
      </c>
      <c r="K35" s="373" t="s">
        <v>815</v>
      </c>
      <c r="L35" s="375">
        <v>322.99</v>
      </c>
      <c r="M35" s="336" t="s">
        <v>957</v>
      </c>
      <c r="N35" s="336" t="s">
        <v>958</v>
      </c>
      <c r="O35" s="287"/>
      <c r="P35" s="287"/>
    </row>
    <row r="36" spans="1:16" ht="15">
      <c r="A36" s="247" t="s">
        <v>176</v>
      </c>
      <c r="B36" s="247" t="s">
        <v>10090</v>
      </c>
      <c r="C36" s="287" t="s">
        <v>5660</v>
      </c>
      <c r="D36" s="305">
        <v>29</v>
      </c>
      <c r="E36" s="287" t="s">
        <v>23</v>
      </c>
      <c r="F36" s="372">
        <v>43677</v>
      </c>
      <c r="G36" s="373" t="s">
        <v>8966</v>
      </c>
      <c r="H36" s="373" t="s">
        <v>1666</v>
      </c>
      <c r="I36" s="374">
        <v>2.75</v>
      </c>
      <c r="J36" s="374">
        <v>1</v>
      </c>
      <c r="K36" s="373" t="s">
        <v>815</v>
      </c>
      <c r="L36" s="375">
        <v>86.03</v>
      </c>
      <c r="M36" s="336" t="s">
        <v>1667</v>
      </c>
      <c r="N36" s="336" t="s">
        <v>1668</v>
      </c>
      <c r="O36" s="287"/>
      <c r="P36" s="287"/>
    </row>
    <row r="37" spans="1:16" ht="15">
      <c r="A37" s="247" t="s">
        <v>12292</v>
      </c>
      <c r="B37" s="247" t="s">
        <v>12293</v>
      </c>
      <c r="C37" s="287" t="s">
        <v>5662</v>
      </c>
      <c r="D37" s="305">
        <v>30</v>
      </c>
      <c r="E37" s="287" t="s">
        <v>23</v>
      </c>
      <c r="F37" s="372">
        <v>43677</v>
      </c>
      <c r="G37" s="373" t="s">
        <v>8966</v>
      </c>
      <c r="H37" s="373" t="s">
        <v>981</v>
      </c>
      <c r="I37" s="374">
        <v>1.75</v>
      </c>
      <c r="J37" s="374">
        <v>1</v>
      </c>
      <c r="K37" s="373" t="s">
        <v>815</v>
      </c>
      <c r="L37" s="375">
        <v>22.08</v>
      </c>
      <c r="M37" s="336" t="s">
        <v>982</v>
      </c>
      <c r="N37" s="336" t="s">
        <v>983</v>
      </c>
      <c r="O37" s="287"/>
      <c r="P37" s="287"/>
    </row>
    <row r="38" spans="1:16" ht="15">
      <c r="A38" s="247" t="s">
        <v>176</v>
      </c>
      <c r="B38" s="247" t="s">
        <v>10091</v>
      </c>
      <c r="C38" s="287" t="s">
        <v>5665</v>
      </c>
      <c r="D38" s="305">
        <v>31</v>
      </c>
      <c r="E38" s="287" t="s">
        <v>23</v>
      </c>
      <c r="F38" s="372">
        <v>43677</v>
      </c>
      <c r="G38" s="373" t="s">
        <v>8966</v>
      </c>
      <c r="H38" s="373" t="s">
        <v>4321</v>
      </c>
      <c r="I38" s="374">
        <v>2</v>
      </c>
      <c r="J38" s="374">
        <v>1</v>
      </c>
      <c r="K38" s="373" t="s">
        <v>815</v>
      </c>
      <c r="L38" s="375">
        <v>83.61</v>
      </c>
      <c r="M38" s="336" t="s">
        <v>4322</v>
      </c>
      <c r="N38" s="336" t="s">
        <v>4323</v>
      </c>
      <c r="O38" s="287"/>
      <c r="P38" s="287"/>
    </row>
    <row r="39" spans="1:16" ht="15">
      <c r="A39" s="247" t="s">
        <v>9780</v>
      </c>
      <c r="B39" s="247" t="s">
        <v>9781</v>
      </c>
      <c r="C39" s="287" t="s">
        <v>5668</v>
      </c>
      <c r="D39" s="305">
        <v>32</v>
      </c>
      <c r="E39" s="287" t="s">
        <v>23</v>
      </c>
      <c r="F39" s="372">
        <v>43677</v>
      </c>
      <c r="G39" s="373" t="s">
        <v>8966</v>
      </c>
      <c r="H39" s="373" t="s">
        <v>1956</v>
      </c>
      <c r="I39" s="374">
        <v>1.25</v>
      </c>
      <c r="J39" s="374">
        <v>3</v>
      </c>
      <c r="K39" s="373" t="s">
        <v>815</v>
      </c>
      <c r="L39" s="375">
        <v>242.76</v>
      </c>
      <c r="M39" s="336" t="s">
        <v>1957</v>
      </c>
      <c r="N39" s="336" t="s">
        <v>1958</v>
      </c>
      <c r="O39" s="287"/>
      <c r="P39" s="287"/>
    </row>
    <row r="40" spans="1:16" ht="15">
      <c r="A40" s="247" t="s">
        <v>176</v>
      </c>
      <c r="B40" s="247" t="s">
        <v>10092</v>
      </c>
      <c r="C40" s="287" t="s">
        <v>5670</v>
      </c>
      <c r="D40" s="305">
        <v>33</v>
      </c>
      <c r="E40" s="287" t="s">
        <v>23</v>
      </c>
      <c r="F40" s="372">
        <v>43677</v>
      </c>
      <c r="G40" s="373" t="s">
        <v>8966</v>
      </c>
      <c r="H40" s="373" t="s">
        <v>4600</v>
      </c>
      <c r="I40" s="374">
        <v>2.5</v>
      </c>
      <c r="J40" s="374">
        <v>6</v>
      </c>
      <c r="K40" s="373" t="s">
        <v>815</v>
      </c>
      <c r="L40" s="375">
        <v>31.51</v>
      </c>
      <c r="M40" s="336" t="s">
        <v>4601</v>
      </c>
      <c r="N40" s="336" t="s">
        <v>4602</v>
      </c>
      <c r="O40" s="287"/>
      <c r="P40" s="287"/>
    </row>
    <row r="41" spans="1:16" ht="15">
      <c r="A41" s="247" t="s">
        <v>176</v>
      </c>
      <c r="B41" s="247" t="s">
        <v>8984</v>
      </c>
      <c r="C41" s="287" t="s">
        <v>5672</v>
      </c>
      <c r="D41" s="305">
        <v>34</v>
      </c>
      <c r="E41" s="287" t="s">
        <v>23</v>
      </c>
      <c r="F41" s="372">
        <v>43677</v>
      </c>
      <c r="G41" s="373" t="s">
        <v>8966</v>
      </c>
      <c r="H41" s="373" t="s">
        <v>3903</v>
      </c>
      <c r="I41" s="374">
        <v>2.75</v>
      </c>
      <c r="J41" s="374">
        <v>6</v>
      </c>
      <c r="K41" s="373" t="s">
        <v>815</v>
      </c>
      <c r="L41" s="375">
        <v>102.08</v>
      </c>
      <c r="M41" s="336" t="s">
        <v>3904</v>
      </c>
      <c r="N41" s="336" t="s">
        <v>3905</v>
      </c>
      <c r="O41" s="287"/>
      <c r="P41" s="287"/>
    </row>
    <row r="42" spans="1:16" ht="15">
      <c r="A42" s="247" t="s">
        <v>176</v>
      </c>
      <c r="B42" s="247" t="s">
        <v>10093</v>
      </c>
      <c r="C42" s="287" t="s">
        <v>5674</v>
      </c>
      <c r="D42" s="305">
        <v>35</v>
      </c>
      <c r="E42" s="287" t="s">
        <v>23</v>
      </c>
      <c r="F42" s="372">
        <v>43677</v>
      </c>
      <c r="G42" s="373" t="s">
        <v>8966</v>
      </c>
      <c r="H42" s="373" t="s">
        <v>4614</v>
      </c>
      <c r="I42" s="374">
        <v>2.75</v>
      </c>
      <c r="J42" s="374">
        <v>1</v>
      </c>
      <c r="K42" s="373" t="s">
        <v>815</v>
      </c>
      <c r="L42" s="375">
        <v>15.93</v>
      </c>
      <c r="M42" s="336" t="s">
        <v>4615</v>
      </c>
      <c r="N42" s="336" t="s">
        <v>4616</v>
      </c>
      <c r="O42" s="287"/>
      <c r="P42" s="287"/>
    </row>
    <row r="43" spans="1:16" ht="15">
      <c r="A43" s="247" t="s">
        <v>176</v>
      </c>
      <c r="B43" s="247" t="s">
        <v>10094</v>
      </c>
      <c r="C43" s="287" t="s">
        <v>5676</v>
      </c>
      <c r="D43" s="305">
        <v>36</v>
      </c>
      <c r="E43" s="287" t="s">
        <v>23</v>
      </c>
      <c r="F43" s="372">
        <v>43677</v>
      </c>
      <c r="G43" s="373" t="s">
        <v>8966</v>
      </c>
      <c r="H43" s="373" t="s">
        <v>1823</v>
      </c>
      <c r="I43" s="374">
        <v>2.25</v>
      </c>
      <c r="J43" s="374">
        <v>7</v>
      </c>
      <c r="K43" s="373" t="s">
        <v>815</v>
      </c>
      <c r="L43" s="375">
        <v>128.69999999999999</v>
      </c>
      <c r="M43" s="336" t="s">
        <v>1824</v>
      </c>
      <c r="N43" s="336" t="s">
        <v>1825</v>
      </c>
      <c r="O43" s="287"/>
      <c r="P43" s="287"/>
    </row>
    <row r="44" spans="1:16" ht="15">
      <c r="A44" s="247" t="s">
        <v>176</v>
      </c>
      <c r="B44" s="247" t="s">
        <v>10095</v>
      </c>
      <c r="C44" s="287" t="s">
        <v>5679</v>
      </c>
      <c r="D44" s="305">
        <v>37</v>
      </c>
      <c r="E44" s="287" t="s">
        <v>23</v>
      </c>
      <c r="F44" s="372">
        <v>43677</v>
      </c>
      <c r="G44" s="373" t="s">
        <v>8966</v>
      </c>
      <c r="H44" s="373" t="s">
        <v>1695</v>
      </c>
      <c r="I44" s="374">
        <v>1.5</v>
      </c>
      <c r="J44" s="374">
        <v>2</v>
      </c>
      <c r="K44" s="373" t="s">
        <v>815</v>
      </c>
      <c r="L44" s="375">
        <v>162.19999999999999</v>
      </c>
      <c r="M44" s="336" t="s">
        <v>1696</v>
      </c>
      <c r="N44" s="336" t="s">
        <v>1697</v>
      </c>
      <c r="O44" s="287"/>
      <c r="P44" s="287"/>
    </row>
    <row r="45" spans="1:16" ht="15">
      <c r="A45" s="247" t="s">
        <v>176</v>
      </c>
      <c r="B45" s="247" t="s">
        <v>9782</v>
      </c>
      <c r="C45" s="287" t="s">
        <v>5681</v>
      </c>
      <c r="D45" s="305">
        <v>38</v>
      </c>
      <c r="E45" s="287" t="s">
        <v>23</v>
      </c>
      <c r="F45" s="372">
        <v>43677</v>
      </c>
      <c r="G45" s="373" t="s">
        <v>8966</v>
      </c>
      <c r="H45" s="373" t="s">
        <v>3564</v>
      </c>
      <c r="I45" s="374">
        <v>2</v>
      </c>
      <c r="J45" s="374">
        <v>4</v>
      </c>
      <c r="K45" s="373" t="s">
        <v>815</v>
      </c>
      <c r="L45" s="375">
        <v>56.2</v>
      </c>
      <c r="M45" s="336" t="s">
        <v>3565</v>
      </c>
      <c r="N45" s="336" t="s">
        <v>3566</v>
      </c>
      <c r="O45" s="287"/>
      <c r="P45" s="287"/>
    </row>
    <row r="46" spans="1:16" ht="15">
      <c r="A46" s="247" t="s">
        <v>176</v>
      </c>
      <c r="B46" s="247" t="s">
        <v>9774</v>
      </c>
      <c r="C46" s="287" t="s">
        <v>5683</v>
      </c>
      <c r="D46" s="305">
        <v>39</v>
      </c>
      <c r="E46" s="287" t="s">
        <v>23</v>
      </c>
      <c r="F46" s="372">
        <v>43677</v>
      </c>
      <c r="G46" s="373" t="s">
        <v>8966</v>
      </c>
      <c r="H46" s="373" t="s">
        <v>2222</v>
      </c>
      <c r="I46" s="374">
        <v>1.25</v>
      </c>
      <c r="J46" s="374">
        <v>1</v>
      </c>
      <c r="K46" s="373" t="s">
        <v>815</v>
      </c>
      <c r="L46" s="375">
        <v>94.69</v>
      </c>
      <c r="M46" s="336" t="s">
        <v>2223</v>
      </c>
      <c r="N46" s="336" t="s">
        <v>2224</v>
      </c>
      <c r="O46" s="287"/>
      <c r="P46" s="287"/>
    </row>
    <row r="47" spans="1:16" ht="15">
      <c r="A47" s="247" t="s">
        <v>176</v>
      </c>
      <c r="B47" s="247" t="s">
        <v>10096</v>
      </c>
      <c r="C47" s="287" t="s">
        <v>5686</v>
      </c>
      <c r="D47" s="305">
        <v>40</v>
      </c>
      <c r="E47" s="287" t="s">
        <v>23</v>
      </c>
      <c r="F47" s="372">
        <v>43677</v>
      </c>
      <c r="G47" s="373" t="s">
        <v>8966</v>
      </c>
      <c r="H47" s="373" t="s">
        <v>2660</v>
      </c>
      <c r="I47" s="374">
        <v>1.25</v>
      </c>
      <c r="J47" s="374">
        <v>3</v>
      </c>
      <c r="K47" s="373" t="s">
        <v>815</v>
      </c>
      <c r="L47" s="375">
        <v>30.93</v>
      </c>
      <c r="M47" s="336" t="s">
        <v>2661</v>
      </c>
      <c r="N47" s="336" t="s">
        <v>2662</v>
      </c>
      <c r="O47" s="287"/>
      <c r="P47" s="287"/>
    </row>
    <row r="48" spans="1:16" ht="15">
      <c r="A48" s="247" t="s">
        <v>176</v>
      </c>
      <c r="B48" s="247" t="s">
        <v>10097</v>
      </c>
      <c r="C48" s="287" t="s">
        <v>5688</v>
      </c>
      <c r="D48" s="305">
        <v>41</v>
      </c>
      <c r="E48" s="287" t="s">
        <v>23</v>
      </c>
      <c r="F48" s="372">
        <v>43677</v>
      </c>
      <c r="G48" s="373" t="s">
        <v>8966</v>
      </c>
      <c r="H48" s="373" t="s">
        <v>9042</v>
      </c>
      <c r="I48" s="374">
        <v>2.5</v>
      </c>
      <c r="J48" s="374">
        <v>10</v>
      </c>
      <c r="K48" s="373" t="s">
        <v>815</v>
      </c>
      <c r="L48" s="375">
        <v>146.62</v>
      </c>
      <c r="M48" s="336" t="s">
        <v>8707</v>
      </c>
      <c r="N48" s="336" t="s">
        <v>9043</v>
      </c>
      <c r="O48" s="287"/>
      <c r="P48" s="287"/>
    </row>
    <row r="49" spans="1:16" ht="15">
      <c r="A49" s="247" t="s">
        <v>176</v>
      </c>
      <c r="B49" s="247" t="s">
        <v>10098</v>
      </c>
      <c r="C49" s="287" t="s">
        <v>5690</v>
      </c>
      <c r="D49" s="305">
        <v>42</v>
      </c>
      <c r="E49" s="287" t="s">
        <v>23</v>
      </c>
      <c r="F49" s="372">
        <v>43677</v>
      </c>
      <c r="G49" s="373" t="s">
        <v>8966</v>
      </c>
      <c r="H49" s="373" t="s">
        <v>1001</v>
      </c>
      <c r="I49" s="374">
        <v>2.75</v>
      </c>
      <c r="J49" s="374">
        <v>1</v>
      </c>
      <c r="K49" s="373" t="s">
        <v>815</v>
      </c>
      <c r="L49" s="375">
        <v>23.07</v>
      </c>
      <c r="M49" s="336" t="s">
        <v>1002</v>
      </c>
      <c r="N49" s="336" t="s">
        <v>1003</v>
      </c>
      <c r="O49" s="287"/>
      <c r="P49" s="287"/>
    </row>
    <row r="50" spans="1:16" ht="15">
      <c r="A50" s="247" t="s">
        <v>176</v>
      </c>
      <c r="B50" s="247" t="s">
        <v>10099</v>
      </c>
      <c r="C50" s="287" t="s">
        <v>5693</v>
      </c>
      <c r="D50" s="305">
        <v>43</v>
      </c>
      <c r="E50" s="287" t="s">
        <v>23</v>
      </c>
      <c r="F50" s="372">
        <v>43677</v>
      </c>
      <c r="G50" s="373" t="s">
        <v>8966</v>
      </c>
      <c r="H50" s="373" t="s">
        <v>1508</v>
      </c>
      <c r="I50" s="374">
        <v>2.5</v>
      </c>
      <c r="J50" s="374">
        <v>1</v>
      </c>
      <c r="K50" s="373" t="s">
        <v>815</v>
      </c>
      <c r="L50" s="375">
        <v>91.91</v>
      </c>
      <c r="M50" s="336" t="s">
        <v>1509</v>
      </c>
      <c r="N50" s="336" t="s">
        <v>1510</v>
      </c>
      <c r="O50" s="287"/>
      <c r="P50" s="287"/>
    </row>
    <row r="51" spans="1:16" ht="15">
      <c r="A51" s="247" t="s">
        <v>12294</v>
      </c>
      <c r="B51" s="247" t="s">
        <v>12295</v>
      </c>
      <c r="C51" s="287" t="s">
        <v>5696</v>
      </c>
      <c r="D51" s="305">
        <v>44</v>
      </c>
      <c r="E51" s="287" t="s">
        <v>23</v>
      </c>
      <c r="F51" s="372">
        <v>43677</v>
      </c>
      <c r="G51" s="373" t="s">
        <v>8966</v>
      </c>
      <c r="H51" s="373" t="s">
        <v>7458</v>
      </c>
      <c r="I51" s="374">
        <v>2.75</v>
      </c>
      <c r="J51" s="374">
        <v>1</v>
      </c>
      <c r="K51" s="373" t="s">
        <v>815</v>
      </c>
      <c r="L51" s="375">
        <v>195.22</v>
      </c>
      <c r="M51" s="336" t="s">
        <v>7459</v>
      </c>
      <c r="N51" s="336" t="s">
        <v>7460</v>
      </c>
      <c r="O51" s="287"/>
      <c r="P51" s="287"/>
    </row>
    <row r="52" spans="1:16" ht="15">
      <c r="A52" s="247" t="s">
        <v>176</v>
      </c>
      <c r="B52" s="247" t="s">
        <v>10102</v>
      </c>
      <c r="C52" s="287" t="s">
        <v>5699</v>
      </c>
      <c r="D52" s="305">
        <v>45</v>
      </c>
      <c r="E52" s="287" t="s">
        <v>23</v>
      </c>
      <c r="F52" s="372">
        <v>43677</v>
      </c>
      <c r="G52" s="373" t="s">
        <v>8966</v>
      </c>
      <c r="H52" s="373" t="s">
        <v>10103</v>
      </c>
      <c r="I52" s="374">
        <v>2.25</v>
      </c>
      <c r="J52" s="374">
        <v>3</v>
      </c>
      <c r="K52" s="373" t="s">
        <v>815</v>
      </c>
      <c r="L52" s="375">
        <v>152.84</v>
      </c>
      <c r="M52" s="336" t="s">
        <v>8387</v>
      </c>
      <c r="N52" s="336" t="s">
        <v>8388</v>
      </c>
      <c r="O52" s="287"/>
      <c r="P52" s="287"/>
    </row>
    <row r="53" spans="1:16" ht="15">
      <c r="A53" s="247" t="s">
        <v>176</v>
      </c>
      <c r="B53" s="247" t="s">
        <v>8993</v>
      </c>
      <c r="C53" s="287" t="s">
        <v>435</v>
      </c>
      <c r="D53" s="305">
        <v>1</v>
      </c>
      <c r="E53" s="287" t="s">
        <v>25</v>
      </c>
      <c r="F53" s="372">
        <v>43677</v>
      </c>
      <c r="G53" s="373" t="s">
        <v>8786</v>
      </c>
      <c r="H53" s="373" t="s">
        <v>2704</v>
      </c>
      <c r="I53" s="374">
        <v>2</v>
      </c>
      <c r="J53" s="374">
        <v>7</v>
      </c>
      <c r="K53" s="373" t="s">
        <v>815</v>
      </c>
      <c r="L53" s="375">
        <v>34.049999999999997</v>
      </c>
      <c r="M53" s="336" t="s">
        <v>2705</v>
      </c>
      <c r="N53" s="336" t="s">
        <v>2706</v>
      </c>
      <c r="O53" s="287"/>
      <c r="P53" s="287"/>
    </row>
    <row r="54" spans="1:16" ht="15">
      <c r="A54" s="247" t="s">
        <v>176</v>
      </c>
      <c r="B54" s="247" t="s">
        <v>10104</v>
      </c>
      <c r="C54" s="287" t="s">
        <v>443</v>
      </c>
      <c r="D54" s="305">
        <v>2</v>
      </c>
      <c r="E54" s="287" t="s">
        <v>25</v>
      </c>
      <c r="F54" s="372">
        <v>43677</v>
      </c>
      <c r="G54" s="373" t="s">
        <v>8786</v>
      </c>
      <c r="H54" s="373" t="s">
        <v>2260</v>
      </c>
      <c r="I54" s="374">
        <v>1</v>
      </c>
      <c r="J54" s="374">
        <v>6</v>
      </c>
      <c r="K54" s="373" t="s">
        <v>815</v>
      </c>
      <c r="L54" s="375">
        <v>63.36</v>
      </c>
      <c r="M54" s="336" t="s">
        <v>2261</v>
      </c>
      <c r="N54" s="336" t="s">
        <v>2262</v>
      </c>
      <c r="O54" s="287"/>
      <c r="P54" s="287"/>
    </row>
    <row r="55" spans="1:16" ht="15">
      <c r="A55" s="247" t="s">
        <v>176</v>
      </c>
      <c r="B55" s="247" t="s">
        <v>8994</v>
      </c>
      <c r="C55" s="287" t="s">
        <v>452</v>
      </c>
      <c r="D55" s="305">
        <v>3</v>
      </c>
      <c r="E55" s="287" t="s">
        <v>25</v>
      </c>
      <c r="F55" s="372">
        <v>43677</v>
      </c>
      <c r="G55" s="373" t="s">
        <v>8786</v>
      </c>
      <c r="H55" s="373" t="s">
        <v>3440</v>
      </c>
      <c r="I55" s="374">
        <v>1</v>
      </c>
      <c r="J55" s="374">
        <v>7</v>
      </c>
      <c r="K55" s="373" t="s">
        <v>815</v>
      </c>
      <c r="L55" s="375">
        <v>47.07</v>
      </c>
      <c r="M55" s="336" t="s">
        <v>3441</v>
      </c>
      <c r="N55" s="336" t="s">
        <v>3442</v>
      </c>
      <c r="O55" s="287"/>
      <c r="P55" s="287"/>
    </row>
    <row r="56" spans="1:16" ht="15">
      <c r="A56" s="247" t="s">
        <v>176</v>
      </c>
      <c r="B56" s="247" t="s">
        <v>10105</v>
      </c>
      <c r="C56" s="287" t="s">
        <v>460</v>
      </c>
      <c r="D56" s="305">
        <v>4</v>
      </c>
      <c r="E56" s="287" t="s">
        <v>25</v>
      </c>
      <c r="F56" s="372">
        <v>43677</v>
      </c>
      <c r="G56" s="373" t="s">
        <v>8786</v>
      </c>
      <c r="H56" s="373" t="s">
        <v>3450</v>
      </c>
      <c r="I56" s="374">
        <v>2</v>
      </c>
      <c r="J56" s="374">
        <v>10</v>
      </c>
      <c r="K56" s="373" t="s">
        <v>815</v>
      </c>
      <c r="L56" s="375">
        <v>87.81</v>
      </c>
      <c r="M56" s="336" t="s">
        <v>3451</v>
      </c>
      <c r="N56" s="336" t="s">
        <v>3452</v>
      </c>
      <c r="O56" s="287"/>
      <c r="P56" s="287"/>
    </row>
    <row r="57" spans="1:16" ht="15">
      <c r="A57" s="247" t="s">
        <v>176</v>
      </c>
      <c r="B57" s="247" t="s">
        <v>10108</v>
      </c>
      <c r="C57" s="287" t="s">
        <v>467</v>
      </c>
      <c r="D57" s="305">
        <v>5</v>
      </c>
      <c r="E57" s="287" t="s">
        <v>25</v>
      </c>
      <c r="F57" s="372">
        <v>43677</v>
      </c>
      <c r="G57" s="373" t="s">
        <v>8786</v>
      </c>
      <c r="H57" s="373" t="s">
        <v>1998</v>
      </c>
      <c r="I57" s="374">
        <v>2</v>
      </c>
      <c r="J57" s="374">
        <v>4</v>
      </c>
      <c r="K57" s="373" t="s">
        <v>815</v>
      </c>
      <c r="L57" s="375">
        <v>294.61</v>
      </c>
      <c r="M57" s="336" t="s">
        <v>1999</v>
      </c>
      <c r="N57" s="336" t="s">
        <v>2000</v>
      </c>
      <c r="O57" s="287"/>
      <c r="P57" s="287"/>
    </row>
    <row r="58" spans="1:16" ht="15">
      <c r="A58" s="247" t="s">
        <v>176</v>
      </c>
      <c r="B58" s="247" t="s">
        <v>10109</v>
      </c>
      <c r="C58" s="287" t="s">
        <v>473</v>
      </c>
      <c r="D58" s="305">
        <v>6</v>
      </c>
      <c r="E58" s="287" t="s">
        <v>25</v>
      </c>
      <c r="F58" s="372">
        <v>43677</v>
      </c>
      <c r="G58" s="373" t="s">
        <v>8786</v>
      </c>
      <c r="H58" s="373" t="s">
        <v>827</v>
      </c>
      <c r="I58" s="374">
        <v>1</v>
      </c>
      <c r="J58" s="374">
        <v>17</v>
      </c>
      <c r="K58" s="373" t="s">
        <v>815</v>
      </c>
      <c r="L58" s="375">
        <v>156.16999999999999</v>
      </c>
      <c r="M58" s="336" t="s">
        <v>828</v>
      </c>
      <c r="N58" s="336" t="s">
        <v>829</v>
      </c>
      <c r="O58" s="287"/>
      <c r="P58" s="287"/>
    </row>
    <row r="59" spans="1:16" ht="15">
      <c r="A59" s="247" t="s">
        <v>176</v>
      </c>
      <c r="B59" s="247" t="s">
        <v>10110</v>
      </c>
      <c r="C59" s="287" t="s">
        <v>480</v>
      </c>
      <c r="D59" s="305">
        <v>7</v>
      </c>
      <c r="E59" s="287" t="s">
        <v>25</v>
      </c>
      <c r="F59" s="372">
        <v>43677</v>
      </c>
      <c r="G59" s="373" t="s">
        <v>8786</v>
      </c>
      <c r="H59" s="373" t="s">
        <v>4691</v>
      </c>
      <c r="I59" s="374">
        <v>1</v>
      </c>
      <c r="J59" s="374">
        <v>10</v>
      </c>
      <c r="K59" s="373" t="s">
        <v>815</v>
      </c>
      <c r="L59" s="375">
        <v>25.39</v>
      </c>
      <c r="M59" s="336" t="s">
        <v>4692</v>
      </c>
      <c r="N59" s="336" t="s">
        <v>4693</v>
      </c>
      <c r="O59" s="287"/>
      <c r="P59" s="287"/>
    </row>
    <row r="60" spans="1:16" ht="15">
      <c r="A60" s="247" t="s">
        <v>176</v>
      </c>
      <c r="B60" s="247" t="s">
        <v>10111</v>
      </c>
      <c r="C60" s="287" t="s">
        <v>488</v>
      </c>
      <c r="D60" s="305">
        <v>8</v>
      </c>
      <c r="E60" s="287" t="s">
        <v>25</v>
      </c>
      <c r="F60" s="372">
        <v>43677</v>
      </c>
      <c r="G60" s="373" t="s">
        <v>8786</v>
      </c>
      <c r="H60" s="373" t="s">
        <v>2015</v>
      </c>
      <c r="I60" s="374">
        <v>2</v>
      </c>
      <c r="J60" s="374">
        <v>8</v>
      </c>
      <c r="K60" s="373" t="s">
        <v>815</v>
      </c>
      <c r="L60" s="375">
        <v>289.99</v>
      </c>
      <c r="M60" s="336" t="s">
        <v>2016</v>
      </c>
      <c r="N60" s="336" t="s">
        <v>2017</v>
      </c>
      <c r="O60" s="287"/>
      <c r="P60" s="287"/>
    </row>
    <row r="61" spans="1:16" ht="15">
      <c r="A61" s="247" t="s">
        <v>176</v>
      </c>
      <c r="B61" s="247" t="s">
        <v>10112</v>
      </c>
      <c r="C61" s="287" t="s">
        <v>495</v>
      </c>
      <c r="D61" s="305">
        <v>9</v>
      </c>
      <c r="E61" s="287" t="s">
        <v>25</v>
      </c>
      <c r="F61" s="372">
        <v>43677</v>
      </c>
      <c r="G61" s="373" t="s">
        <v>8786</v>
      </c>
      <c r="H61" s="373" t="s">
        <v>3779</v>
      </c>
      <c r="I61" s="374">
        <v>2</v>
      </c>
      <c r="J61" s="374">
        <v>7</v>
      </c>
      <c r="K61" s="373" t="s">
        <v>815</v>
      </c>
      <c r="L61" s="375">
        <v>169.92</v>
      </c>
      <c r="M61" s="336" t="s">
        <v>3780</v>
      </c>
      <c r="N61" s="336" t="s">
        <v>3781</v>
      </c>
      <c r="O61" s="287"/>
      <c r="P61" s="287"/>
    </row>
    <row r="62" spans="1:16" ht="15">
      <c r="A62" s="247" t="s">
        <v>176</v>
      </c>
      <c r="B62" s="247" t="s">
        <v>10113</v>
      </c>
      <c r="C62" s="287" t="s">
        <v>503</v>
      </c>
      <c r="D62" s="305">
        <v>10</v>
      </c>
      <c r="E62" s="287" t="s">
        <v>25</v>
      </c>
      <c r="F62" s="372">
        <v>43677</v>
      </c>
      <c r="G62" s="373" t="s">
        <v>8786</v>
      </c>
      <c r="H62" s="373" t="s">
        <v>3471</v>
      </c>
      <c r="I62" s="374">
        <v>2</v>
      </c>
      <c r="J62" s="374">
        <v>22</v>
      </c>
      <c r="K62" s="373" t="s">
        <v>815</v>
      </c>
      <c r="L62" s="375">
        <v>58.22</v>
      </c>
      <c r="M62" s="336" t="s">
        <v>3472</v>
      </c>
      <c r="N62" s="336" t="s">
        <v>3473</v>
      </c>
      <c r="O62" s="287"/>
      <c r="P62" s="287"/>
    </row>
    <row r="63" spans="1:16" ht="15">
      <c r="A63" s="247" t="s">
        <v>176</v>
      </c>
      <c r="B63" s="247" t="s">
        <v>8992</v>
      </c>
      <c r="C63" s="287" t="s">
        <v>510</v>
      </c>
      <c r="D63" s="305">
        <v>11</v>
      </c>
      <c r="E63" s="287" t="s">
        <v>25</v>
      </c>
      <c r="F63" s="372">
        <v>43677</v>
      </c>
      <c r="G63" s="373" t="s">
        <v>8786</v>
      </c>
      <c r="H63" s="373" t="s">
        <v>3296</v>
      </c>
      <c r="I63" s="374">
        <v>1</v>
      </c>
      <c r="J63" s="374">
        <v>52</v>
      </c>
      <c r="K63" s="373" t="s">
        <v>815</v>
      </c>
      <c r="L63" s="375">
        <v>19.16</v>
      </c>
      <c r="M63" s="336" t="s">
        <v>3297</v>
      </c>
      <c r="N63" s="336" t="s">
        <v>3298</v>
      </c>
      <c r="O63" s="287"/>
      <c r="P63" s="287"/>
    </row>
    <row r="64" spans="1:16" ht="15">
      <c r="A64" s="247" t="s">
        <v>176</v>
      </c>
      <c r="B64" s="247" t="s">
        <v>10117</v>
      </c>
      <c r="C64" s="287" t="s">
        <v>517</v>
      </c>
      <c r="D64" s="305">
        <v>12</v>
      </c>
      <c r="E64" s="287" t="s">
        <v>25</v>
      </c>
      <c r="F64" s="372">
        <v>43677</v>
      </c>
      <c r="G64" s="373" t="s">
        <v>8786</v>
      </c>
      <c r="H64" s="373" t="s">
        <v>1317</v>
      </c>
      <c r="I64" s="374">
        <v>2</v>
      </c>
      <c r="J64" s="374">
        <v>2</v>
      </c>
      <c r="K64" s="373" t="s">
        <v>815</v>
      </c>
      <c r="L64" s="375">
        <v>52.09</v>
      </c>
      <c r="M64" s="336" t="s">
        <v>1318</v>
      </c>
      <c r="N64" s="336" t="s">
        <v>1319</v>
      </c>
      <c r="O64" s="287"/>
      <c r="P64" s="287"/>
    </row>
    <row r="65" spans="1:16" ht="15">
      <c r="A65" s="247" t="s">
        <v>176</v>
      </c>
      <c r="B65" s="247" t="s">
        <v>10124</v>
      </c>
      <c r="C65" s="287" t="s">
        <v>523</v>
      </c>
      <c r="D65" s="305">
        <v>13</v>
      </c>
      <c r="E65" s="287" t="s">
        <v>25</v>
      </c>
      <c r="F65" s="372">
        <v>43677</v>
      </c>
      <c r="G65" s="373" t="s">
        <v>8786</v>
      </c>
      <c r="H65" s="373" t="s">
        <v>1079</v>
      </c>
      <c r="I65" s="374">
        <v>1</v>
      </c>
      <c r="J65" s="374">
        <v>1</v>
      </c>
      <c r="K65" s="373" t="s">
        <v>815</v>
      </c>
      <c r="L65" s="375">
        <v>385.38</v>
      </c>
      <c r="M65" s="336" t="s">
        <v>1080</v>
      </c>
      <c r="N65" s="336" t="s">
        <v>1081</v>
      </c>
      <c r="O65" s="287"/>
      <c r="P65" s="287"/>
    </row>
    <row r="66" spans="1:16" ht="15">
      <c r="A66" s="247" t="s">
        <v>176</v>
      </c>
      <c r="B66" s="247" t="s">
        <v>10131</v>
      </c>
      <c r="C66" s="287" t="s">
        <v>530</v>
      </c>
      <c r="D66" s="305">
        <v>14</v>
      </c>
      <c r="E66" s="287" t="s">
        <v>25</v>
      </c>
      <c r="F66" s="372">
        <v>43677</v>
      </c>
      <c r="G66" s="373" t="s">
        <v>8786</v>
      </c>
      <c r="H66" s="373" t="s">
        <v>2547</v>
      </c>
      <c r="I66" s="374">
        <v>1</v>
      </c>
      <c r="J66" s="374">
        <v>33</v>
      </c>
      <c r="K66" s="373" t="s">
        <v>815</v>
      </c>
      <c r="L66" s="375">
        <v>50.67</v>
      </c>
      <c r="M66" s="336" t="s">
        <v>2548</v>
      </c>
      <c r="N66" s="336" t="s">
        <v>2549</v>
      </c>
      <c r="O66" s="287"/>
      <c r="P66" s="287"/>
    </row>
    <row r="67" spans="1:16" ht="15">
      <c r="A67" s="247" t="s">
        <v>176</v>
      </c>
      <c r="B67" s="247" t="s">
        <v>8996</v>
      </c>
      <c r="C67" s="287" t="s">
        <v>536</v>
      </c>
      <c r="D67" s="305">
        <v>15</v>
      </c>
      <c r="E67" s="287" t="s">
        <v>25</v>
      </c>
      <c r="F67" s="372">
        <v>43677</v>
      </c>
      <c r="G67" s="373" t="s">
        <v>8786</v>
      </c>
      <c r="H67" s="373" t="s">
        <v>3184</v>
      </c>
      <c r="I67" s="374">
        <v>2</v>
      </c>
      <c r="J67" s="374">
        <v>8</v>
      </c>
      <c r="K67" s="373" t="s">
        <v>815</v>
      </c>
      <c r="L67" s="375">
        <v>84.96</v>
      </c>
      <c r="M67" s="336" t="s">
        <v>3185</v>
      </c>
      <c r="N67" s="336" t="s">
        <v>3186</v>
      </c>
      <c r="O67" s="287"/>
      <c r="P67" s="287"/>
    </row>
    <row r="68" spans="1:16" ht="15">
      <c r="A68" s="247" t="s">
        <v>176</v>
      </c>
      <c r="B68" s="247" t="s">
        <v>9783</v>
      </c>
      <c r="C68" s="287" t="s">
        <v>542</v>
      </c>
      <c r="D68" s="305">
        <v>16</v>
      </c>
      <c r="E68" s="287" t="s">
        <v>25</v>
      </c>
      <c r="F68" s="372">
        <v>43677</v>
      </c>
      <c r="G68" s="373" t="s">
        <v>8786</v>
      </c>
      <c r="H68" s="373" t="s">
        <v>3484</v>
      </c>
      <c r="I68" s="374">
        <v>2</v>
      </c>
      <c r="J68" s="374">
        <v>4</v>
      </c>
      <c r="K68" s="373" t="s">
        <v>815</v>
      </c>
      <c r="L68" s="375">
        <v>127.11</v>
      </c>
      <c r="M68" s="336" t="s">
        <v>3485</v>
      </c>
      <c r="N68" s="336" t="s">
        <v>3486</v>
      </c>
      <c r="O68" s="287"/>
      <c r="P68" s="287"/>
    </row>
    <row r="69" spans="1:16" ht="15">
      <c r="A69" s="247" t="s">
        <v>176</v>
      </c>
      <c r="B69" s="247" t="s">
        <v>8991</v>
      </c>
      <c r="C69" s="287" t="s">
        <v>549</v>
      </c>
      <c r="D69" s="305">
        <v>17</v>
      </c>
      <c r="E69" s="287" t="s">
        <v>25</v>
      </c>
      <c r="F69" s="372">
        <v>43677</v>
      </c>
      <c r="G69" s="373" t="s">
        <v>8786</v>
      </c>
      <c r="H69" s="373" t="s">
        <v>3489</v>
      </c>
      <c r="I69" s="374">
        <v>2</v>
      </c>
      <c r="J69" s="374">
        <v>46</v>
      </c>
      <c r="K69" s="373" t="s">
        <v>815</v>
      </c>
      <c r="L69" s="375">
        <v>121.56</v>
      </c>
      <c r="M69" s="336" t="s">
        <v>3490</v>
      </c>
      <c r="N69" s="336" t="s">
        <v>3491</v>
      </c>
      <c r="O69" s="287"/>
      <c r="P69" s="287"/>
    </row>
    <row r="70" spans="1:16" ht="15">
      <c r="A70" s="247" t="s">
        <v>176</v>
      </c>
      <c r="B70" s="247" t="s">
        <v>8997</v>
      </c>
      <c r="C70" s="287" t="s">
        <v>556</v>
      </c>
      <c r="D70" s="305">
        <v>18</v>
      </c>
      <c r="E70" s="287" t="s">
        <v>25</v>
      </c>
      <c r="F70" s="372">
        <v>43677</v>
      </c>
      <c r="G70" s="373" t="s">
        <v>8786</v>
      </c>
      <c r="H70" s="373" t="s">
        <v>4713</v>
      </c>
      <c r="I70" s="374">
        <v>2</v>
      </c>
      <c r="J70" s="374">
        <v>1</v>
      </c>
      <c r="K70" s="373" t="s">
        <v>815</v>
      </c>
      <c r="L70" s="375">
        <v>61.04</v>
      </c>
      <c r="M70" s="336" t="s">
        <v>4714</v>
      </c>
      <c r="N70" s="336" t="s">
        <v>4715</v>
      </c>
      <c r="O70" s="287"/>
      <c r="P70" s="287"/>
    </row>
    <row r="71" spans="1:16" ht="15">
      <c r="A71" s="247" t="s">
        <v>176</v>
      </c>
      <c r="B71" s="247" t="s">
        <v>10146</v>
      </c>
      <c r="C71" s="287" t="s">
        <v>562</v>
      </c>
      <c r="D71" s="305">
        <v>19</v>
      </c>
      <c r="E71" s="287" t="s">
        <v>25</v>
      </c>
      <c r="F71" s="372">
        <v>43677</v>
      </c>
      <c r="G71" s="373" t="s">
        <v>8786</v>
      </c>
      <c r="H71" s="373" t="s">
        <v>3312</v>
      </c>
      <c r="I71" s="374">
        <v>1</v>
      </c>
      <c r="J71" s="374">
        <v>8</v>
      </c>
      <c r="K71" s="373" t="s">
        <v>815</v>
      </c>
      <c r="L71" s="375">
        <v>103.43</v>
      </c>
      <c r="M71" s="336" t="s">
        <v>3313</v>
      </c>
      <c r="N71" s="336" t="s">
        <v>3314</v>
      </c>
      <c r="O71" s="287"/>
      <c r="P71" s="287"/>
    </row>
    <row r="72" spans="1:16" ht="15">
      <c r="A72" s="247" t="s">
        <v>176</v>
      </c>
      <c r="B72" s="247" t="s">
        <v>8990</v>
      </c>
      <c r="C72" s="287" t="s">
        <v>568</v>
      </c>
      <c r="D72" s="305">
        <v>20</v>
      </c>
      <c r="E72" s="287" t="s">
        <v>25</v>
      </c>
      <c r="F72" s="372">
        <v>43677</v>
      </c>
      <c r="G72" s="373" t="s">
        <v>8786</v>
      </c>
      <c r="H72" s="373" t="s">
        <v>2734</v>
      </c>
      <c r="I72" s="374">
        <v>2</v>
      </c>
      <c r="J72" s="374">
        <v>7</v>
      </c>
      <c r="K72" s="373" t="s">
        <v>815</v>
      </c>
      <c r="L72" s="375">
        <v>74.290000000000006</v>
      </c>
      <c r="M72" s="336" t="s">
        <v>2735</v>
      </c>
      <c r="N72" s="336" t="s">
        <v>2736</v>
      </c>
      <c r="O72" s="287"/>
      <c r="P72" s="287"/>
    </row>
    <row r="73" spans="1:16" ht="15">
      <c r="A73" s="247" t="s">
        <v>176</v>
      </c>
      <c r="B73" s="247" t="s">
        <v>9017</v>
      </c>
      <c r="C73" s="287" t="s">
        <v>575</v>
      </c>
      <c r="D73" s="305">
        <v>21</v>
      </c>
      <c r="E73" s="287" t="s">
        <v>25</v>
      </c>
      <c r="F73" s="372">
        <v>43677</v>
      </c>
      <c r="G73" s="373" t="s">
        <v>8786</v>
      </c>
      <c r="H73" s="373" t="s">
        <v>3496</v>
      </c>
      <c r="I73" s="374">
        <v>2</v>
      </c>
      <c r="J73" s="374">
        <v>16</v>
      </c>
      <c r="K73" s="373" t="s">
        <v>815</v>
      </c>
      <c r="L73" s="375">
        <v>86.72</v>
      </c>
      <c r="M73" s="336" t="s">
        <v>3497</v>
      </c>
      <c r="N73" s="336" t="s">
        <v>3498</v>
      </c>
      <c r="O73" s="287"/>
      <c r="P73" s="287"/>
    </row>
    <row r="74" spans="1:16" ht="15">
      <c r="A74" s="247" t="s">
        <v>176</v>
      </c>
      <c r="B74" s="247" t="s">
        <v>10147</v>
      </c>
      <c r="C74" s="287" t="s">
        <v>581</v>
      </c>
      <c r="D74" s="305">
        <v>22</v>
      </c>
      <c r="E74" s="287" t="s">
        <v>25</v>
      </c>
      <c r="F74" s="372">
        <v>43677</v>
      </c>
      <c r="G74" s="373" t="s">
        <v>8786</v>
      </c>
      <c r="H74" s="373" t="s">
        <v>887</v>
      </c>
      <c r="I74" s="374">
        <v>2</v>
      </c>
      <c r="J74" s="374">
        <v>22</v>
      </c>
      <c r="K74" s="373" t="s">
        <v>815</v>
      </c>
      <c r="L74" s="375">
        <v>74.540000000000006</v>
      </c>
      <c r="M74" s="336" t="s">
        <v>888</v>
      </c>
      <c r="N74" s="336" t="s">
        <v>889</v>
      </c>
      <c r="O74" s="287"/>
      <c r="P74" s="287"/>
    </row>
    <row r="75" spans="1:16" ht="15">
      <c r="A75" s="247" t="s">
        <v>176</v>
      </c>
      <c r="B75" s="247" t="s">
        <v>10148</v>
      </c>
      <c r="C75" s="287" t="s">
        <v>589</v>
      </c>
      <c r="D75" s="305">
        <v>23</v>
      </c>
      <c r="E75" s="287" t="s">
        <v>25</v>
      </c>
      <c r="F75" s="372">
        <v>43677</v>
      </c>
      <c r="G75" s="373" t="s">
        <v>8786</v>
      </c>
      <c r="H75" s="373" t="s">
        <v>2312</v>
      </c>
      <c r="I75" s="374">
        <v>2</v>
      </c>
      <c r="J75" s="374">
        <v>8</v>
      </c>
      <c r="K75" s="373" t="s">
        <v>815</v>
      </c>
      <c r="L75" s="375">
        <v>60.49</v>
      </c>
      <c r="M75" s="336" t="s">
        <v>2313</v>
      </c>
      <c r="N75" s="336" t="s">
        <v>2314</v>
      </c>
      <c r="O75" s="287"/>
      <c r="P75" s="287"/>
    </row>
    <row r="76" spans="1:16" ht="15">
      <c r="A76" s="247" t="s">
        <v>176</v>
      </c>
      <c r="B76" s="247" t="s">
        <v>10151</v>
      </c>
      <c r="C76" s="287" t="s">
        <v>596</v>
      </c>
      <c r="D76" s="305">
        <v>24</v>
      </c>
      <c r="E76" s="287" t="s">
        <v>25</v>
      </c>
      <c r="F76" s="372">
        <v>43677</v>
      </c>
      <c r="G76" s="373" t="s">
        <v>8786</v>
      </c>
      <c r="H76" s="373" t="s">
        <v>4168</v>
      </c>
      <c r="I76" s="374">
        <v>1</v>
      </c>
      <c r="J76" s="374">
        <v>3</v>
      </c>
      <c r="K76" s="373" t="s">
        <v>815</v>
      </c>
      <c r="L76" s="375">
        <v>132.74</v>
      </c>
      <c r="M76" s="336" t="s">
        <v>4169</v>
      </c>
      <c r="N76" s="336" t="s">
        <v>4170</v>
      </c>
      <c r="O76" s="287"/>
      <c r="P76" s="287"/>
    </row>
    <row r="77" spans="1:16" ht="15">
      <c r="A77" s="247" t="s">
        <v>176</v>
      </c>
      <c r="B77" s="247" t="s">
        <v>10152</v>
      </c>
      <c r="C77" s="287" t="s">
        <v>603</v>
      </c>
      <c r="D77" s="305">
        <v>25</v>
      </c>
      <c r="E77" s="287" t="s">
        <v>25</v>
      </c>
      <c r="F77" s="372">
        <v>43677</v>
      </c>
      <c r="G77" s="373" t="s">
        <v>8786</v>
      </c>
      <c r="H77" s="373" t="s">
        <v>3332</v>
      </c>
      <c r="I77" s="374">
        <v>2</v>
      </c>
      <c r="J77" s="374">
        <v>10</v>
      </c>
      <c r="K77" s="373" t="s">
        <v>815</v>
      </c>
      <c r="L77" s="375">
        <v>74.36</v>
      </c>
      <c r="M77" s="336" t="s">
        <v>3333</v>
      </c>
      <c r="N77" s="336" t="s">
        <v>3334</v>
      </c>
      <c r="O77" s="287"/>
      <c r="P77" s="287"/>
    </row>
    <row r="78" spans="1:16" ht="15">
      <c r="A78" s="247" t="s">
        <v>12296</v>
      </c>
      <c r="B78" s="247" t="s">
        <v>12297</v>
      </c>
      <c r="C78" s="287" t="s">
        <v>611</v>
      </c>
      <c r="D78" s="305">
        <v>26</v>
      </c>
      <c r="E78" s="287" t="s">
        <v>25</v>
      </c>
      <c r="F78" s="372">
        <v>43677</v>
      </c>
      <c r="G78" s="373" t="s">
        <v>8786</v>
      </c>
      <c r="H78" s="373" t="s">
        <v>7665</v>
      </c>
      <c r="I78" s="374">
        <v>2</v>
      </c>
      <c r="J78" s="374">
        <v>3</v>
      </c>
      <c r="K78" s="373" t="s">
        <v>815</v>
      </c>
      <c r="L78" s="375">
        <v>41.06</v>
      </c>
      <c r="M78" s="336" t="s">
        <v>7666</v>
      </c>
      <c r="N78" s="336" t="s">
        <v>7667</v>
      </c>
      <c r="O78" s="287"/>
      <c r="P78" s="287"/>
    </row>
    <row r="79" spans="1:16" ht="15">
      <c r="A79" s="247" t="s">
        <v>176</v>
      </c>
      <c r="B79" s="247" t="s">
        <v>10153</v>
      </c>
      <c r="C79" s="287" t="s">
        <v>617</v>
      </c>
      <c r="D79" s="305">
        <v>27</v>
      </c>
      <c r="E79" s="287" t="s">
        <v>25</v>
      </c>
      <c r="F79" s="372">
        <v>43677</v>
      </c>
      <c r="G79" s="373" t="s">
        <v>8786</v>
      </c>
      <c r="H79" s="373" t="s">
        <v>2584</v>
      </c>
      <c r="I79" s="374">
        <v>1</v>
      </c>
      <c r="J79" s="374">
        <v>9</v>
      </c>
      <c r="K79" s="373" t="s">
        <v>815</v>
      </c>
      <c r="L79" s="375">
        <v>19.5</v>
      </c>
      <c r="M79" s="336" t="s">
        <v>2585</v>
      </c>
      <c r="N79" s="336" t="s">
        <v>2586</v>
      </c>
      <c r="O79" s="287"/>
      <c r="P79" s="287"/>
    </row>
    <row r="80" spans="1:16" ht="15">
      <c r="A80" s="247" t="s">
        <v>176</v>
      </c>
      <c r="B80" s="247" t="s">
        <v>10154</v>
      </c>
      <c r="C80" s="287" t="s">
        <v>624</v>
      </c>
      <c r="D80" s="305">
        <v>28</v>
      </c>
      <c r="E80" s="287" t="s">
        <v>25</v>
      </c>
      <c r="F80" s="372">
        <v>43677</v>
      </c>
      <c r="G80" s="373" t="s">
        <v>8786</v>
      </c>
      <c r="H80" s="373" t="s">
        <v>4729</v>
      </c>
      <c r="I80" s="374">
        <v>2</v>
      </c>
      <c r="J80" s="374">
        <v>10</v>
      </c>
      <c r="K80" s="373" t="s">
        <v>815</v>
      </c>
      <c r="L80" s="375">
        <v>40.340000000000003</v>
      </c>
      <c r="M80" s="336" t="s">
        <v>4730</v>
      </c>
      <c r="N80" s="336" t="s">
        <v>4731</v>
      </c>
      <c r="O80" s="287"/>
      <c r="P80" s="287"/>
    </row>
    <row r="81" spans="1:16" ht="15">
      <c r="A81" s="247" t="s">
        <v>609</v>
      </c>
      <c r="B81" s="247" t="s">
        <v>610</v>
      </c>
      <c r="C81" s="287" t="s">
        <v>631</v>
      </c>
      <c r="D81" s="305">
        <v>29</v>
      </c>
      <c r="E81" s="287" t="s">
        <v>25</v>
      </c>
      <c r="F81" s="372">
        <v>43677</v>
      </c>
      <c r="G81" s="373" t="s">
        <v>8786</v>
      </c>
      <c r="H81" s="373" t="s">
        <v>612</v>
      </c>
      <c r="I81" s="374">
        <v>1</v>
      </c>
      <c r="J81" s="374">
        <v>10</v>
      </c>
      <c r="K81" s="373" t="s">
        <v>815</v>
      </c>
      <c r="L81" s="375">
        <v>49.68</v>
      </c>
      <c r="M81" s="336" t="s">
        <v>613</v>
      </c>
      <c r="N81" s="336" t="s">
        <v>614</v>
      </c>
      <c r="O81" s="287"/>
      <c r="P81" s="287"/>
    </row>
    <row r="82" spans="1:16" ht="15">
      <c r="A82" s="247" t="s">
        <v>176</v>
      </c>
      <c r="B82" s="247" t="s">
        <v>9000</v>
      </c>
      <c r="C82" s="287" t="s">
        <v>637</v>
      </c>
      <c r="D82" s="305">
        <v>30</v>
      </c>
      <c r="E82" s="287" t="s">
        <v>25</v>
      </c>
      <c r="F82" s="372">
        <v>43677</v>
      </c>
      <c r="G82" s="373" t="s">
        <v>8786</v>
      </c>
      <c r="H82" s="373" t="s">
        <v>1618</v>
      </c>
      <c r="I82" s="374">
        <v>2</v>
      </c>
      <c r="J82" s="374">
        <v>10</v>
      </c>
      <c r="K82" s="373" t="s">
        <v>815</v>
      </c>
      <c r="L82" s="375">
        <v>151.74</v>
      </c>
      <c r="M82" s="336" t="s">
        <v>1619</v>
      </c>
      <c r="N82" s="336" t="s">
        <v>1620</v>
      </c>
      <c r="O82" s="287"/>
      <c r="P82" s="287"/>
    </row>
    <row r="83" spans="1:16" ht="15">
      <c r="A83" s="247" t="s">
        <v>176</v>
      </c>
      <c r="B83" s="247" t="s">
        <v>10157</v>
      </c>
      <c r="C83" s="287" t="s">
        <v>643</v>
      </c>
      <c r="D83" s="305">
        <v>31</v>
      </c>
      <c r="E83" s="287" t="s">
        <v>25</v>
      </c>
      <c r="F83" s="372">
        <v>43677</v>
      </c>
      <c r="G83" s="373" t="s">
        <v>8786</v>
      </c>
      <c r="H83" s="373" t="s">
        <v>2445</v>
      </c>
      <c r="I83" s="374">
        <v>1</v>
      </c>
      <c r="J83" s="374">
        <v>19</v>
      </c>
      <c r="K83" s="373" t="s">
        <v>815</v>
      </c>
      <c r="L83" s="375">
        <v>228.3</v>
      </c>
      <c r="M83" s="336" t="s">
        <v>2446</v>
      </c>
      <c r="N83" s="336" t="s">
        <v>2447</v>
      </c>
      <c r="O83" s="287"/>
      <c r="P83" s="287"/>
    </row>
    <row r="84" spans="1:16" ht="15">
      <c r="A84" s="247" t="s">
        <v>12298</v>
      </c>
      <c r="B84" s="247" t="s">
        <v>12299</v>
      </c>
      <c r="C84" s="287" t="s">
        <v>650</v>
      </c>
      <c r="D84" s="305">
        <v>32</v>
      </c>
      <c r="E84" s="287" t="s">
        <v>25</v>
      </c>
      <c r="F84" s="372">
        <v>43677</v>
      </c>
      <c r="G84" s="373" t="s">
        <v>8786</v>
      </c>
      <c r="H84" s="373" t="s">
        <v>4523</v>
      </c>
      <c r="I84" s="374">
        <v>2</v>
      </c>
      <c r="J84" s="374">
        <v>1</v>
      </c>
      <c r="K84" s="373" t="s">
        <v>815</v>
      </c>
      <c r="L84" s="375">
        <v>21.16</v>
      </c>
      <c r="M84" s="336" t="s">
        <v>4524</v>
      </c>
      <c r="N84" s="336" t="s">
        <v>4525</v>
      </c>
      <c r="O84" s="287"/>
      <c r="P84" s="287"/>
    </row>
    <row r="85" spans="1:16" ht="15">
      <c r="A85" s="247" t="s">
        <v>176</v>
      </c>
      <c r="B85" s="247" t="s">
        <v>10158</v>
      </c>
      <c r="C85" s="287" t="s">
        <v>655</v>
      </c>
      <c r="D85" s="305">
        <v>33</v>
      </c>
      <c r="E85" s="287" t="s">
        <v>25</v>
      </c>
      <c r="F85" s="372">
        <v>43677</v>
      </c>
      <c r="G85" s="373" t="s">
        <v>8786</v>
      </c>
      <c r="H85" s="373" t="s">
        <v>2603</v>
      </c>
      <c r="I85" s="374">
        <v>1</v>
      </c>
      <c r="J85" s="374">
        <v>32</v>
      </c>
      <c r="K85" s="373" t="s">
        <v>815</v>
      </c>
      <c r="L85" s="375">
        <v>25.95</v>
      </c>
      <c r="M85" s="336" t="s">
        <v>2604</v>
      </c>
      <c r="N85" s="336" t="s">
        <v>2605</v>
      </c>
      <c r="O85" s="287"/>
      <c r="P85" s="287"/>
    </row>
    <row r="86" spans="1:16" ht="15">
      <c r="A86" s="247" t="s">
        <v>176</v>
      </c>
      <c r="B86" s="247" t="s">
        <v>10159</v>
      </c>
      <c r="C86" s="287" t="s">
        <v>662</v>
      </c>
      <c r="D86" s="305">
        <v>34</v>
      </c>
      <c r="E86" s="287" t="s">
        <v>25</v>
      </c>
      <c r="F86" s="372">
        <v>43677</v>
      </c>
      <c r="G86" s="373" t="s">
        <v>8786</v>
      </c>
      <c r="H86" s="373" t="s">
        <v>3532</v>
      </c>
      <c r="I86" s="374">
        <v>2</v>
      </c>
      <c r="J86" s="374">
        <v>8</v>
      </c>
      <c r="K86" s="373" t="s">
        <v>815</v>
      </c>
      <c r="L86" s="375">
        <v>67.12</v>
      </c>
      <c r="M86" s="336" t="s">
        <v>3533</v>
      </c>
      <c r="N86" s="336" t="s">
        <v>3534</v>
      </c>
      <c r="O86" s="287"/>
      <c r="P86" s="287"/>
    </row>
    <row r="87" spans="1:16" ht="15">
      <c r="A87" s="247" t="s">
        <v>176</v>
      </c>
      <c r="B87" s="247" t="s">
        <v>10160</v>
      </c>
      <c r="C87" s="287" t="s">
        <v>669</v>
      </c>
      <c r="D87" s="305">
        <v>35</v>
      </c>
      <c r="E87" s="287" t="s">
        <v>25</v>
      </c>
      <c r="F87" s="372">
        <v>43677</v>
      </c>
      <c r="G87" s="373" t="s">
        <v>8786</v>
      </c>
      <c r="H87" s="373" t="s">
        <v>1633</v>
      </c>
      <c r="I87" s="374">
        <v>2</v>
      </c>
      <c r="J87" s="374">
        <v>5</v>
      </c>
      <c r="K87" s="373" t="s">
        <v>815</v>
      </c>
      <c r="L87" s="375">
        <v>108.95</v>
      </c>
      <c r="M87" s="336" t="s">
        <v>1634</v>
      </c>
      <c r="N87" s="336" t="s">
        <v>1635</v>
      </c>
      <c r="O87" s="287"/>
      <c r="P87" s="287"/>
    </row>
    <row r="88" spans="1:16" ht="15">
      <c r="A88" s="247" t="s">
        <v>176</v>
      </c>
      <c r="B88" s="247" t="s">
        <v>10161</v>
      </c>
      <c r="C88" s="287" t="s">
        <v>676</v>
      </c>
      <c r="D88" s="305">
        <v>36</v>
      </c>
      <c r="E88" s="287" t="s">
        <v>25</v>
      </c>
      <c r="F88" s="372">
        <v>43677</v>
      </c>
      <c r="G88" s="373" t="s">
        <v>8786</v>
      </c>
      <c r="H88" s="373" t="s">
        <v>1150</v>
      </c>
      <c r="I88" s="374">
        <v>2</v>
      </c>
      <c r="J88" s="374">
        <v>2</v>
      </c>
      <c r="K88" s="373" t="s">
        <v>815</v>
      </c>
      <c r="L88" s="375">
        <v>33.049999999999997</v>
      </c>
      <c r="M88" s="336" t="s">
        <v>1151</v>
      </c>
      <c r="N88" s="336" t="s">
        <v>1152</v>
      </c>
      <c r="O88" s="287"/>
      <c r="P88" s="287"/>
    </row>
    <row r="89" spans="1:16" ht="15">
      <c r="A89" s="247" t="s">
        <v>176</v>
      </c>
      <c r="B89" s="247" t="s">
        <v>10162</v>
      </c>
      <c r="C89" s="287" t="s">
        <v>682</v>
      </c>
      <c r="D89" s="305">
        <v>37</v>
      </c>
      <c r="E89" s="287" t="s">
        <v>25</v>
      </c>
      <c r="F89" s="372">
        <v>43677</v>
      </c>
      <c r="G89" s="373" t="s">
        <v>8786</v>
      </c>
      <c r="H89" s="373" t="s">
        <v>2610</v>
      </c>
      <c r="I89" s="374">
        <v>1</v>
      </c>
      <c r="J89" s="374">
        <v>46</v>
      </c>
      <c r="K89" s="373" t="s">
        <v>815</v>
      </c>
      <c r="L89" s="375">
        <v>22.73</v>
      </c>
      <c r="M89" s="336" t="s">
        <v>2611</v>
      </c>
      <c r="N89" s="336" t="s">
        <v>2612</v>
      </c>
      <c r="O89" s="287"/>
      <c r="P89" s="287"/>
    </row>
    <row r="90" spans="1:16" ht="15">
      <c r="A90" s="247" t="s">
        <v>176</v>
      </c>
      <c r="B90" s="247" t="s">
        <v>10163</v>
      </c>
      <c r="C90" s="287" t="s">
        <v>690</v>
      </c>
      <c r="D90" s="305">
        <v>38</v>
      </c>
      <c r="E90" s="287" t="s">
        <v>25</v>
      </c>
      <c r="F90" s="372">
        <v>43677</v>
      </c>
      <c r="G90" s="373" t="s">
        <v>8786</v>
      </c>
      <c r="H90" s="373" t="s">
        <v>4301</v>
      </c>
      <c r="I90" s="374">
        <v>2</v>
      </c>
      <c r="J90" s="374">
        <v>2</v>
      </c>
      <c r="K90" s="373" t="s">
        <v>815</v>
      </c>
      <c r="L90" s="375">
        <v>82.99</v>
      </c>
      <c r="M90" s="336" t="s">
        <v>4302</v>
      </c>
      <c r="N90" s="336" t="s">
        <v>4303</v>
      </c>
      <c r="O90" s="287"/>
      <c r="P90" s="287"/>
    </row>
    <row r="91" spans="1:16" ht="15">
      <c r="A91" s="247" t="s">
        <v>176</v>
      </c>
      <c r="B91" s="247" t="s">
        <v>9004</v>
      </c>
      <c r="C91" s="287" t="s">
        <v>697</v>
      </c>
      <c r="D91" s="305">
        <v>39</v>
      </c>
      <c r="E91" s="287" t="s">
        <v>25</v>
      </c>
      <c r="F91" s="372">
        <v>43677</v>
      </c>
      <c r="G91" s="373" t="s">
        <v>8786</v>
      </c>
      <c r="H91" s="373" t="s">
        <v>2939</v>
      </c>
      <c r="I91" s="374">
        <v>1</v>
      </c>
      <c r="J91" s="374">
        <v>22</v>
      </c>
      <c r="K91" s="373" t="s">
        <v>815</v>
      </c>
      <c r="L91" s="375">
        <v>34.14</v>
      </c>
      <c r="M91" s="336" t="s">
        <v>2940</v>
      </c>
      <c r="N91" s="336" t="s">
        <v>2941</v>
      </c>
      <c r="O91" s="287"/>
      <c r="P91" s="287"/>
    </row>
    <row r="92" spans="1:16" ht="15">
      <c r="A92" s="247" t="s">
        <v>12300</v>
      </c>
      <c r="B92" s="247" t="s">
        <v>12301</v>
      </c>
      <c r="C92" s="287" t="s">
        <v>704</v>
      </c>
      <c r="D92" s="305">
        <v>40</v>
      </c>
      <c r="E92" s="287" t="s">
        <v>25</v>
      </c>
      <c r="F92" s="372">
        <v>43677</v>
      </c>
      <c r="G92" s="373" t="s">
        <v>8786</v>
      </c>
      <c r="H92" s="373" t="s">
        <v>945</v>
      </c>
      <c r="I92" s="374">
        <v>1</v>
      </c>
      <c r="J92" s="374">
        <v>1</v>
      </c>
      <c r="K92" s="373" t="s">
        <v>815</v>
      </c>
      <c r="L92" s="375">
        <v>23.82</v>
      </c>
      <c r="M92" s="336" t="s">
        <v>946</v>
      </c>
      <c r="N92" s="336" t="s">
        <v>947</v>
      </c>
      <c r="O92" s="287"/>
      <c r="P92" s="287"/>
    </row>
    <row r="93" spans="1:16" ht="15">
      <c r="A93" s="247" t="s">
        <v>176</v>
      </c>
      <c r="B93" s="247" t="s">
        <v>10164</v>
      </c>
      <c r="C93" s="287" t="s">
        <v>711</v>
      </c>
      <c r="D93" s="305">
        <v>41</v>
      </c>
      <c r="E93" s="287" t="s">
        <v>25</v>
      </c>
      <c r="F93" s="372">
        <v>43677</v>
      </c>
      <c r="G93" s="373" t="s">
        <v>8786</v>
      </c>
      <c r="H93" s="373" t="s">
        <v>2346</v>
      </c>
      <c r="I93" s="374">
        <v>2</v>
      </c>
      <c r="J93" s="374">
        <v>8</v>
      </c>
      <c r="K93" s="373" t="s">
        <v>815</v>
      </c>
      <c r="L93" s="375">
        <v>207.17</v>
      </c>
      <c r="M93" s="336" t="s">
        <v>2347</v>
      </c>
      <c r="N93" s="336" t="s">
        <v>2348</v>
      </c>
      <c r="O93" s="287"/>
      <c r="P93" s="287"/>
    </row>
    <row r="94" spans="1:16" ht="15">
      <c r="A94" s="247" t="s">
        <v>176</v>
      </c>
      <c r="B94" s="247" t="s">
        <v>10167</v>
      </c>
      <c r="C94" s="287" t="s">
        <v>718</v>
      </c>
      <c r="D94" s="305">
        <v>42</v>
      </c>
      <c r="E94" s="287" t="s">
        <v>25</v>
      </c>
      <c r="F94" s="372">
        <v>43677</v>
      </c>
      <c r="G94" s="373" t="s">
        <v>8786</v>
      </c>
      <c r="H94" s="373" t="s">
        <v>981</v>
      </c>
      <c r="I94" s="374">
        <v>1</v>
      </c>
      <c r="J94" s="374">
        <v>1</v>
      </c>
      <c r="K94" s="373" t="s">
        <v>815</v>
      </c>
      <c r="L94" s="375">
        <v>22.08</v>
      </c>
      <c r="M94" s="336" t="s">
        <v>982</v>
      </c>
      <c r="N94" s="336" t="s">
        <v>983</v>
      </c>
      <c r="O94" s="287"/>
      <c r="P94" s="287"/>
    </row>
    <row r="95" spans="1:16" ht="15">
      <c r="A95" s="247" t="s">
        <v>176</v>
      </c>
      <c r="B95" s="247" t="s">
        <v>10168</v>
      </c>
      <c r="C95" s="287" t="s">
        <v>725</v>
      </c>
      <c r="D95" s="305">
        <v>43</v>
      </c>
      <c r="E95" s="287" t="s">
        <v>25</v>
      </c>
      <c r="F95" s="372">
        <v>43677</v>
      </c>
      <c r="G95" s="373" t="s">
        <v>8786</v>
      </c>
      <c r="H95" s="373" t="s">
        <v>2636</v>
      </c>
      <c r="I95" s="374">
        <v>2</v>
      </c>
      <c r="J95" s="374">
        <v>5</v>
      </c>
      <c r="K95" s="373" t="s">
        <v>815</v>
      </c>
      <c r="L95" s="375">
        <v>33.11</v>
      </c>
      <c r="M95" s="336" t="s">
        <v>2637</v>
      </c>
      <c r="N95" s="336" t="s">
        <v>2638</v>
      </c>
      <c r="O95" s="287"/>
      <c r="P95" s="287"/>
    </row>
    <row r="96" spans="1:16" ht="15">
      <c r="A96" s="247" t="s">
        <v>176</v>
      </c>
      <c r="B96" s="247" t="s">
        <v>10169</v>
      </c>
      <c r="C96" s="287" t="s">
        <v>732</v>
      </c>
      <c r="D96" s="305">
        <v>44</v>
      </c>
      <c r="E96" s="287" t="s">
        <v>25</v>
      </c>
      <c r="F96" s="372">
        <v>43677</v>
      </c>
      <c r="G96" s="373" t="s">
        <v>8786</v>
      </c>
      <c r="H96" s="373" t="s">
        <v>2356</v>
      </c>
      <c r="I96" s="374">
        <v>2</v>
      </c>
      <c r="J96" s="374">
        <v>7</v>
      </c>
      <c r="K96" s="373" t="s">
        <v>815</v>
      </c>
      <c r="L96" s="375">
        <v>91.22</v>
      </c>
      <c r="M96" s="336" t="s">
        <v>2357</v>
      </c>
      <c r="N96" s="336" t="s">
        <v>2358</v>
      </c>
      <c r="O96" s="287"/>
      <c r="P96" s="287"/>
    </row>
    <row r="97" spans="1:16" ht="15">
      <c r="A97" s="247" t="s">
        <v>176</v>
      </c>
      <c r="B97" s="247" t="s">
        <v>10170</v>
      </c>
      <c r="C97" s="287" t="s">
        <v>737</v>
      </c>
      <c r="D97" s="305">
        <v>45</v>
      </c>
      <c r="E97" s="287" t="s">
        <v>25</v>
      </c>
      <c r="F97" s="372">
        <v>43677</v>
      </c>
      <c r="G97" s="373" t="s">
        <v>8786</v>
      </c>
      <c r="H97" s="373" t="s">
        <v>1956</v>
      </c>
      <c r="I97" s="374">
        <v>2</v>
      </c>
      <c r="J97" s="374">
        <v>5</v>
      </c>
      <c r="K97" s="373" t="s">
        <v>815</v>
      </c>
      <c r="L97" s="375">
        <v>242.76</v>
      </c>
      <c r="M97" s="336" t="s">
        <v>1957</v>
      </c>
      <c r="N97" s="336" t="s">
        <v>1958</v>
      </c>
      <c r="O97" s="287"/>
      <c r="P97" s="287"/>
    </row>
    <row r="98" spans="1:16" ht="15">
      <c r="A98" s="247" t="s">
        <v>176</v>
      </c>
      <c r="B98" s="247" t="s">
        <v>10171</v>
      </c>
      <c r="C98" s="287" t="s">
        <v>742</v>
      </c>
      <c r="D98" s="305">
        <v>46</v>
      </c>
      <c r="E98" s="287" t="s">
        <v>25</v>
      </c>
      <c r="F98" s="372">
        <v>43677</v>
      </c>
      <c r="G98" s="373" t="s">
        <v>8786</v>
      </c>
      <c r="H98" s="373" t="s">
        <v>1180</v>
      </c>
      <c r="I98" s="374">
        <v>2</v>
      </c>
      <c r="J98" s="374">
        <v>10</v>
      </c>
      <c r="K98" s="373" t="s">
        <v>815</v>
      </c>
      <c r="L98" s="375">
        <v>69.209999999999994</v>
      </c>
      <c r="M98" s="336" t="s">
        <v>1181</v>
      </c>
      <c r="N98" s="336" t="s">
        <v>1182</v>
      </c>
      <c r="O98" s="287"/>
      <c r="P98" s="287"/>
    </row>
    <row r="99" spans="1:16" ht="15">
      <c r="A99" s="247" t="s">
        <v>176</v>
      </c>
      <c r="B99" s="247" t="s">
        <v>9009</v>
      </c>
      <c r="C99" s="287" t="s">
        <v>747</v>
      </c>
      <c r="D99" s="305">
        <v>47</v>
      </c>
      <c r="E99" s="287" t="s">
        <v>25</v>
      </c>
      <c r="F99" s="372">
        <v>43677</v>
      </c>
      <c r="G99" s="373" t="s">
        <v>8786</v>
      </c>
      <c r="H99" s="373" t="s">
        <v>3564</v>
      </c>
      <c r="I99" s="374">
        <v>2</v>
      </c>
      <c r="J99" s="374">
        <v>22</v>
      </c>
      <c r="K99" s="373" t="s">
        <v>815</v>
      </c>
      <c r="L99" s="375">
        <v>56.2</v>
      </c>
      <c r="M99" s="336" t="s">
        <v>3565</v>
      </c>
      <c r="N99" s="336" t="s">
        <v>3566</v>
      </c>
      <c r="O99" s="287"/>
      <c r="P99" s="287"/>
    </row>
    <row r="100" spans="1:16" ht="15">
      <c r="A100" s="247" t="s">
        <v>176</v>
      </c>
      <c r="B100" s="247" t="s">
        <v>9010</v>
      </c>
      <c r="C100" s="287" t="s">
        <v>752</v>
      </c>
      <c r="D100" s="305">
        <v>48</v>
      </c>
      <c r="E100" s="287" t="s">
        <v>25</v>
      </c>
      <c r="F100" s="372">
        <v>43677</v>
      </c>
      <c r="G100" s="373" t="s">
        <v>8786</v>
      </c>
      <c r="H100" s="373" t="s">
        <v>2222</v>
      </c>
      <c r="I100" s="374">
        <v>2</v>
      </c>
      <c r="J100" s="374">
        <v>34</v>
      </c>
      <c r="K100" s="373" t="s">
        <v>815</v>
      </c>
      <c r="L100" s="375">
        <v>94.69</v>
      </c>
      <c r="M100" s="336" t="s">
        <v>2223</v>
      </c>
      <c r="N100" s="336" t="s">
        <v>2224</v>
      </c>
      <c r="O100" s="287"/>
      <c r="P100" s="287"/>
    </row>
    <row r="101" spans="1:16" ht="15">
      <c r="A101" s="247" t="s">
        <v>176</v>
      </c>
      <c r="B101" s="247" t="s">
        <v>10174</v>
      </c>
      <c r="C101" s="287" t="s">
        <v>757</v>
      </c>
      <c r="D101" s="305">
        <v>49</v>
      </c>
      <c r="E101" s="287" t="s">
        <v>25</v>
      </c>
      <c r="F101" s="372">
        <v>43677</v>
      </c>
      <c r="G101" s="373" t="s">
        <v>8786</v>
      </c>
      <c r="H101" s="373" t="s">
        <v>2660</v>
      </c>
      <c r="I101" s="374">
        <v>2</v>
      </c>
      <c r="J101" s="374">
        <v>9</v>
      </c>
      <c r="K101" s="373" t="s">
        <v>815</v>
      </c>
      <c r="L101" s="375">
        <v>30.93</v>
      </c>
      <c r="M101" s="336" t="s">
        <v>2661</v>
      </c>
      <c r="N101" s="336" t="s">
        <v>2662</v>
      </c>
      <c r="O101" s="287"/>
      <c r="P101" s="287"/>
    </row>
    <row r="102" spans="1:16" ht="15">
      <c r="A102" s="247" t="s">
        <v>176</v>
      </c>
      <c r="B102" s="247" t="s">
        <v>10175</v>
      </c>
      <c r="C102" s="287" t="s">
        <v>762</v>
      </c>
      <c r="D102" s="305">
        <v>50</v>
      </c>
      <c r="E102" s="287" t="s">
        <v>25</v>
      </c>
      <c r="F102" s="372">
        <v>43677</v>
      </c>
      <c r="G102" s="373" t="s">
        <v>8786</v>
      </c>
      <c r="H102" s="373" t="s">
        <v>1494</v>
      </c>
      <c r="I102" s="374">
        <v>1</v>
      </c>
      <c r="J102" s="374">
        <v>14</v>
      </c>
      <c r="K102" s="373" t="s">
        <v>815</v>
      </c>
      <c r="L102" s="375">
        <v>42.31</v>
      </c>
      <c r="M102" s="336" t="s">
        <v>1495</v>
      </c>
      <c r="N102" s="336" t="s">
        <v>1496</v>
      </c>
      <c r="O102" s="287"/>
      <c r="P102" s="287"/>
    </row>
    <row r="103" spans="1:16" ht="15">
      <c r="A103" s="247" t="s">
        <v>176</v>
      </c>
      <c r="B103" s="247" t="s">
        <v>10176</v>
      </c>
      <c r="C103" s="287" t="s">
        <v>767</v>
      </c>
      <c r="D103" s="305">
        <v>51</v>
      </c>
      <c r="E103" s="287" t="s">
        <v>25</v>
      </c>
      <c r="F103" s="372">
        <v>43677</v>
      </c>
      <c r="G103" s="373" t="s">
        <v>8786</v>
      </c>
      <c r="H103" s="373" t="s">
        <v>1001</v>
      </c>
      <c r="I103" s="374">
        <v>2</v>
      </c>
      <c r="J103" s="374">
        <v>18</v>
      </c>
      <c r="K103" s="373" t="s">
        <v>815</v>
      </c>
      <c r="L103" s="375">
        <v>23.07</v>
      </c>
      <c r="M103" s="336" t="s">
        <v>1002</v>
      </c>
      <c r="N103" s="336" t="s">
        <v>1003</v>
      </c>
      <c r="O103" s="287"/>
      <c r="P103" s="287"/>
    </row>
    <row r="104" spans="1:16" ht="15">
      <c r="A104" s="247" t="s">
        <v>176</v>
      </c>
      <c r="B104" s="247" t="s">
        <v>10177</v>
      </c>
      <c r="C104" s="287" t="s">
        <v>772</v>
      </c>
      <c r="D104" s="305">
        <v>52</v>
      </c>
      <c r="E104" s="287" t="s">
        <v>25</v>
      </c>
      <c r="F104" s="372">
        <v>43677</v>
      </c>
      <c r="G104" s="373" t="s">
        <v>8786</v>
      </c>
      <c r="H104" s="373" t="s">
        <v>1508</v>
      </c>
      <c r="I104" s="374">
        <v>1</v>
      </c>
      <c r="J104" s="374">
        <v>18</v>
      </c>
      <c r="K104" s="373" t="s">
        <v>815</v>
      </c>
      <c r="L104" s="375">
        <v>91.91</v>
      </c>
      <c r="M104" s="336" t="s">
        <v>1509</v>
      </c>
      <c r="N104" s="336" t="s">
        <v>1510</v>
      </c>
      <c r="O104" s="287"/>
      <c r="P104" s="287"/>
    </row>
    <row r="105" spans="1:16" ht="15">
      <c r="A105" s="247" t="s">
        <v>176</v>
      </c>
      <c r="B105" s="247" t="s">
        <v>10178</v>
      </c>
      <c r="C105" s="287" t="s">
        <v>778</v>
      </c>
      <c r="D105" s="305">
        <v>53</v>
      </c>
      <c r="E105" s="287" t="s">
        <v>25</v>
      </c>
      <c r="F105" s="372">
        <v>43677</v>
      </c>
      <c r="G105" s="373" t="s">
        <v>8786</v>
      </c>
      <c r="H105" s="373" t="s">
        <v>2120</v>
      </c>
      <c r="I105" s="374">
        <v>2</v>
      </c>
      <c r="J105" s="374">
        <v>2</v>
      </c>
      <c r="K105" s="373" t="s">
        <v>815</v>
      </c>
      <c r="L105" s="375">
        <v>249.01</v>
      </c>
      <c r="M105" s="336" t="s">
        <v>2121</v>
      </c>
      <c r="N105" s="336" t="s">
        <v>2122</v>
      </c>
      <c r="O105" s="287"/>
      <c r="P105" s="287"/>
    </row>
    <row r="106" spans="1:16" ht="15">
      <c r="A106" s="247" t="s">
        <v>176</v>
      </c>
      <c r="B106" s="247" t="s">
        <v>10179</v>
      </c>
      <c r="C106" s="287" t="s">
        <v>783</v>
      </c>
      <c r="D106" s="305">
        <v>54</v>
      </c>
      <c r="E106" s="287" t="s">
        <v>25</v>
      </c>
      <c r="F106" s="372">
        <v>43677</v>
      </c>
      <c r="G106" s="373" t="s">
        <v>8786</v>
      </c>
      <c r="H106" s="373" t="s">
        <v>2665</v>
      </c>
      <c r="I106" s="374">
        <v>2</v>
      </c>
      <c r="J106" s="374">
        <v>15</v>
      </c>
      <c r="K106" s="373" t="s">
        <v>815</v>
      </c>
      <c r="L106" s="375">
        <v>85.25</v>
      </c>
      <c r="M106" s="336" t="s">
        <v>2666</v>
      </c>
      <c r="N106" s="336" t="s">
        <v>2667</v>
      </c>
      <c r="O106" s="287"/>
      <c r="P106" s="287"/>
    </row>
    <row r="107" spans="1:16" ht="15">
      <c r="A107" s="247" t="s">
        <v>176</v>
      </c>
      <c r="B107" s="247" t="s">
        <v>10180</v>
      </c>
      <c r="C107" s="287" t="s">
        <v>788</v>
      </c>
      <c r="D107" s="305">
        <v>55</v>
      </c>
      <c r="E107" s="287" t="s">
        <v>25</v>
      </c>
      <c r="F107" s="372">
        <v>43677</v>
      </c>
      <c r="G107" s="373" t="s">
        <v>8786</v>
      </c>
      <c r="H107" s="373" t="s">
        <v>3571</v>
      </c>
      <c r="I107" s="374">
        <v>2</v>
      </c>
      <c r="J107" s="374">
        <v>5</v>
      </c>
      <c r="K107" s="373" t="s">
        <v>815</v>
      </c>
      <c r="L107" s="375">
        <v>85.46</v>
      </c>
      <c r="M107" s="336" t="s">
        <v>3572</v>
      </c>
      <c r="N107" s="336" t="s">
        <v>3573</v>
      </c>
      <c r="O107" s="287"/>
      <c r="P107" s="287"/>
    </row>
    <row r="108" spans="1:16" ht="15">
      <c r="A108" s="247" t="s">
        <v>176</v>
      </c>
      <c r="B108" s="247" t="s">
        <v>9784</v>
      </c>
      <c r="C108" s="287" t="s">
        <v>794</v>
      </c>
      <c r="D108" s="305">
        <v>56</v>
      </c>
      <c r="E108" s="287" t="s">
        <v>25</v>
      </c>
      <c r="F108" s="372">
        <v>43677</v>
      </c>
      <c r="G108" s="373" t="s">
        <v>8786</v>
      </c>
      <c r="H108" s="373" t="s">
        <v>3720</v>
      </c>
      <c r="I108" s="374">
        <v>2</v>
      </c>
      <c r="J108" s="374">
        <v>7</v>
      </c>
      <c r="K108" s="373" t="s">
        <v>815</v>
      </c>
      <c r="L108" s="375">
        <v>48.41</v>
      </c>
      <c r="M108" s="336" t="s">
        <v>3721</v>
      </c>
      <c r="N108" s="336" t="s">
        <v>3722</v>
      </c>
      <c r="O108" s="287"/>
      <c r="P108" s="287"/>
    </row>
    <row r="109" spans="1:16" ht="15">
      <c r="A109" s="247" t="s">
        <v>176</v>
      </c>
      <c r="B109" s="247" t="s">
        <v>10182</v>
      </c>
      <c r="C109" s="287" t="s">
        <v>799</v>
      </c>
      <c r="D109" s="305">
        <v>57</v>
      </c>
      <c r="E109" s="287" t="s">
        <v>25</v>
      </c>
      <c r="F109" s="372">
        <v>43677</v>
      </c>
      <c r="G109" s="373" t="s">
        <v>8786</v>
      </c>
      <c r="H109" s="373" t="s">
        <v>1228</v>
      </c>
      <c r="I109" s="374">
        <v>2</v>
      </c>
      <c r="J109" s="374">
        <v>7</v>
      </c>
      <c r="K109" s="373" t="s">
        <v>815</v>
      </c>
      <c r="L109" s="375">
        <v>83.12</v>
      </c>
      <c r="M109" s="336" t="s">
        <v>1229</v>
      </c>
      <c r="N109" s="336" t="s">
        <v>1230</v>
      </c>
      <c r="O109" s="287"/>
      <c r="P109" s="287"/>
    </row>
    <row r="110" spans="1:16" ht="15">
      <c r="A110" s="247" t="s">
        <v>176</v>
      </c>
      <c r="B110" s="247" t="s">
        <v>10184</v>
      </c>
      <c r="C110" s="287" t="s">
        <v>804</v>
      </c>
      <c r="D110" s="305">
        <v>58</v>
      </c>
      <c r="E110" s="287" t="s">
        <v>25</v>
      </c>
      <c r="F110" s="372">
        <v>43677</v>
      </c>
      <c r="G110" s="373" t="s">
        <v>8786</v>
      </c>
      <c r="H110" s="373" t="s">
        <v>3583</v>
      </c>
      <c r="I110" s="374">
        <v>2</v>
      </c>
      <c r="J110" s="374">
        <v>10</v>
      </c>
      <c r="K110" s="373" t="s">
        <v>815</v>
      </c>
      <c r="L110" s="375">
        <v>59.61</v>
      </c>
      <c r="M110" s="336" t="s">
        <v>3584</v>
      </c>
      <c r="N110" s="336" t="s">
        <v>3585</v>
      </c>
      <c r="O110" s="287"/>
      <c r="P110" s="287"/>
    </row>
    <row r="111" spans="1:16" ht="15">
      <c r="A111" s="247" t="s">
        <v>12302</v>
      </c>
      <c r="B111" s="247" t="s">
        <v>12303</v>
      </c>
      <c r="C111" s="287" t="s">
        <v>809</v>
      </c>
      <c r="D111" s="305">
        <v>59</v>
      </c>
      <c r="E111" s="287" t="s">
        <v>25</v>
      </c>
      <c r="F111" s="372">
        <v>43677</v>
      </c>
      <c r="G111" s="373" t="s">
        <v>8786</v>
      </c>
      <c r="H111" s="373" t="s">
        <v>1540</v>
      </c>
      <c r="I111" s="374">
        <v>2</v>
      </c>
      <c r="J111" s="374">
        <v>5</v>
      </c>
      <c r="K111" s="373" t="s">
        <v>815</v>
      </c>
      <c r="L111" s="375">
        <v>35.590000000000003</v>
      </c>
      <c r="M111" s="336" t="s">
        <v>1541</v>
      </c>
      <c r="N111" s="336" t="s">
        <v>1542</v>
      </c>
      <c r="O111" s="287"/>
      <c r="P111" s="287"/>
    </row>
    <row r="112" spans="1:16" ht="15">
      <c r="A112" s="247" t="s">
        <v>792</v>
      </c>
      <c r="B112" s="247" t="s">
        <v>793</v>
      </c>
      <c r="C112" s="287" t="s">
        <v>10181</v>
      </c>
      <c r="D112" s="305">
        <v>60</v>
      </c>
      <c r="E112" s="287" t="s">
        <v>25</v>
      </c>
      <c r="F112" s="372">
        <v>43677</v>
      </c>
      <c r="G112" s="373" t="s">
        <v>8786</v>
      </c>
      <c r="H112" s="373" t="s">
        <v>795</v>
      </c>
      <c r="I112" s="374">
        <v>1</v>
      </c>
      <c r="J112" s="374">
        <v>6</v>
      </c>
      <c r="K112" s="373" t="s">
        <v>815</v>
      </c>
      <c r="L112" s="375">
        <v>49.44</v>
      </c>
      <c r="M112" s="336" t="s">
        <v>796</v>
      </c>
      <c r="N112" s="336" t="s">
        <v>797</v>
      </c>
      <c r="O112" s="287"/>
      <c r="P112" s="287"/>
    </row>
    <row r="113" spans="1:16" ht="15">
      <c r="A113" s="247" t="s">
        <v>176</v>
      </c>
      <c r="B113" s="247" t="s">
        <v>10186</v>
      </c>
      <c r="C113" s="287" t="s">
        <v>814</v>
      </c>
      <c r="D113" s="305">
        <v>1</v>
      </c>
      <c r="E113" s="287" t="s">
        <v>27</v>
      </c>
      <c r="F113" s="372">
        <v>43677</v>
      </c>
      <c r="G113" s="373" t="s">
        <v>8791</v>
      </c>
      <c r="H113" s="373" t="s">
        <v>2529</v>
      </c>
      <c r="I113" s="374">
        <v>0.10718</v>
      </c>
      <c r="J113" s="374">
        <v>6</v>
      </c>
      <c r="K113" s="373" t="s">
        <v>438</v>
      </c>
      <c r="L113" s="375">
        <v>156.91999999999999</v>
      </c>
      <c r="M113" s="336" t="s">
        <v>2530</v>
      </c>
      <c r="N113" s="336" t="s">
        <v>2531</v>
      </c>
      <c r="O113" s="287"/>
      <c r="P113" s="287"/>
    </row>
    <row r="114" spans="1:16" ht="15">
      <c r="A114" s="247" t="s">
        <v>176</v>
      </c>
      <c r="B114" s="247" t="s">
        <v>10187</v>
      </c>
      <c r="C114" s="287" t="s">
        <v>817</v>
      </c>
      <c r="D114" s="305">
        <v>2</v>
      </c>
      <c r="E114" s="287" t="s">
        <v>27</v>
      </c>
      <c r="F114" s="372">
        <v>43677</v>
      </c>
      <c r="G114" s="373" t="s">
        <v>8791</v>
      </c>
      <c r="H114" s="373" t="s">
        <v>2838</v>
      </c>
      <c r="I114" s="374">
        <v>0.11045000000000001</v>
      </c>
      <c r="J114" s="374">
        <v>1</v>
      </c>
      <c r="K114" s="373" t="s">
        <v>438</v>
      </c>
      <c r="L114" s="375">
        <v>30.51</v>
      </c>
      <c r="M114" s="336" t="s">
        <v>2839</v>
      </c>
      <c r="N114" s="336" t="s">
        <v>2840</v>
      </c>
      <c r="O114" s="287"/>
      <c r="P114" s="287"/>
    </row>
    <row r="115" spans="1:16" ht="15">
      <c r="A115" s="247" t="s">
        <v>176</v>
      </c>
      <c r="B115" s="247" t="s">
        <v>10188</v>
      </c>
      <c r="C115" s="287" t="s">
        <v>819</v>
      </c>
      <c r="D115" s="305">
        <v>3</v>
      </c>
      <c r="E115" s="287" t="s">
        <v>27</v>
      </c>
      <c r="F115" s="372">
        <v>43677</v>
      </c>
      <c r="G115" s="373" t="s">
        <v>8791</v>
      </c>
      <c r="H115" s="373" t="s">
        <v>1062</v>
      </c>
      <c r="I115" s="374">
        <v>0.11433</v>
      </c>
      <c r="J115" s="374">
        <v>3</v>
      </c>
      <c r="K115" s="373" t="s">
        <v>438</v>
      </c>
      <c r="L115" s="375">
        <v>49.54</v>
      </c>
      <c r="M115" s="336" t="s">
        <v>1063</v>
      </c>
      <c r="N115" s="336" t="s">
        <v>1064</v>
      </c>
      <c r="O115" s="287"/>
      <c r="P115" s="287"/>
    </row>
    <row r="116" spans="1:16" ht="15">
      <c r="A116" s="247" t="s">
        <v>176</v>
      </c>
      <c r="B116" s="247" t="s">
        <v>10189</v>
      </c>
      <c r="C116" s="287" t="s">
        <v>821</v>
      </c>
      <c r="D116" s="305">
        <v>4</v>
      </c>
      <c r="E116" s="287" t="s">
        <v>27</v>
      </c>
      <c r="F116" s="372">
        <v>43677</v>
      </c>
      <c r="G116" s="373" t="s">
        <v>8791</v>
      </c>
      <c r="H116" s="373" t="s">
        <v>1282</v>
      </c>
      <c r="I116" s="374">
        <v>0.11319</v>
      </c>
      <c r="J116" s="374">
        <v>4</v>
      </c>
      <c r="K116" s="373" t="s">
        <v>438</v>
      </c>
      <c r="L116" s="375">
        <v>237.82</v>
      </c>
      <c r="M116" s="336" t="s">
        <v>1283</v>
      </c>
      <c r="N116" s="336" t="s">
        <v>1284</v>
      </c>
      <c r="O116" s="287"/>
      <c r="P116" s="287"/>
    </row>
    <row r="117" spans="1:16" ht="15">
      <c r="A117" s="247" t="s">
        <v>176</v>
      </c>
      <c r="B117" s="247" t="s">
        <v>10190</v>
      </c>
      <c r="C117" s="287" t="s">
        <v>826</v>
      </c>
      <c r="D117" s="305">
        <v>5</v>
      </c>
      <c r="E117" s="287" t="s">
        <v>27</v>
      </c>
      <c r="F117" s="372">
        <v>43677</v>
      </c>
      <c r="G117" s="373" t="s">
        <v>8791</v>
      </c>
      <c r="H117" s="373" t="s">
        <v>3011</v>
      </c>
      <c r="I117" s="374">
        <v>9.7879999999999995E-2</v>
      </c>
      <c r="J117" s="374">
        <v>6</v>
      </c>
      <c r="K117" s="373" t="s">
        <v>438</v>
      </c>
      <c r="L117" s="375">
        <v>37.799999999999997</v>
      </c>
      <c r="M117" s="336" t="s">
        <v>3012</v>
      </c>
      <c r="N117" s="336" t="s">
        <v>3013</v>
      </c>
      <c r="O117" s="287"/>
      <c r="P117" s="287"/>
    </row>
    <row r="118" spans="1:16" ht="15">
      <c r="A118" s="247" t="s">
        <v>176</v>
      </c>
      <c r="B118" s="247" t="s">
        <v>10191</v>
      </c>
      <c r="C118" s="287" t="s">
        <v>832</v>
      </c>
      <c r="D118" s="305">
        <v>6</v>
      </c>
      <c r="E118" s="287" t="s">
        <v>27</v>
      </c>
      <c r="F118" s="372">
        <v>43677</v>
      </c>
      <c r="G118" s="373" t="s">
        <v>8791</v>
      </c>
      <c r="H118" s="373" t="s">
        <v>2850</v>
      </c>
      <c r="I118" s="374">
        <v>0.15725</v>
      </c>
      <c r="J118" s="374">
        <v>6</v>
      </c>
      <c r="K118" s="373" t="s">
        <v>438</v>
      </c>
      <c r="L118" s="375">
        <v>51.51</v>
      </c>
      <c r="M118" s="336" t="s">
        <v>2851</v>
      </c>
      <c r="N118" s="336" t="s">
        <v>2852</v>
      </c>
      <c r="O118" s="287"/>
      <c r="P118" s="287"/>
    </row>
    <row r="119" spans="1:16" ht="15">
      <c r="A119" s="247" t="s">
        <v>176</v>
      </c>
      <c r="B119" s="247" t="s">
        <v>10192</v>
      </c>
      <c r="C119" s="287" t="s">
        <v>837</v>
      </c>
      <c r="D119" s="305">
        <v>7</v>
      </c>
      <c r="E119" s="287" t="s">
        <v>27</v>
      </c>
      <c r="F119" s="372">
        <v>43677</v>
      </c>
      <c r="G119" s="373" t="s">
        <v>8791</v>
      </c>
      <c r="H119" s="373" t="s">
        <v>3296</v>
      </c>
      <c r="I119" s="374">
        <v>0.10281</v>
      </c>
      <c r="J119" s="374">
        <v>1</v>
      </c>
      <c r="K119" s="373" t="s">
        <v>438</v>
      </c>
      <c r="L119" s="375">
        <v>19.16</v>
      </c>
      <c r="M119" s="336" t="s">
        <v>3297</v>
      </c>
      <c r="N119" s="336" t="s">
        <v>3298</v>
      </c>
      <c r="O119" s="287"/>
      <c r="P119" s="287"/>
    </row>
    <row r="120" spans="1:16" ht="15">
      <c r="A120" s="247" t="s">
        <v>176</v>
      </c>
      <c r="B120" s="247" t="s">
        <v>9027</v>
      </c>
      <c r="C120" s="287" t="s">
        <v>842</v>
      </c>
      <c r="D120" s="305">
        <v>8</v>
      </c>
      <c r="E120" s="287" t="s">
        <v>27</v>
      </c>
      <c r="F120" s="372">
        <v>43677</v>
      </c>
      <c r="G120" s="373" t="s">
        <v>8791</v>
      </c>
      <c r="H120" s="373" t="s">
        <v>2862</v>
      </c>
      <c r="I120" s="374">
        <v>0.12573000000000001</v>
      </c>
      <c r="J120" s="374">
        <v>7</v>
      </c>
      <c r="K120" s="373" t="s">
        <v>438</v>
      </c>
      <c r="L120" s="375">
        <v>92.42</v>
      </c>
      <c r="M120" s="336" t="s">
        <v>2863</v>
      </c>
      <c r="N120" s="336" t="s">
        <v>2864</v>
      </c>
      <c r="O120" s="287"/>
      <c r="P120" s="287"/>
    </row>
    <row r="121" spans="1:16" ht="15">
      <c r="A121" s="247" t="s">
        <v>176</v>
      </c>
      <c r="B121" s="247" t="s">
        <v>10193</v>
      </c>
      <c r="C121" s="287" t="s">
        <v>847</v>
      </c>
      <c r="D121" s="305">
        <v>9</v>
      </c>
      <c r="E121" s="287" t="s">
        <v>27</v>
      </c>
      <c r="F121" s="372">
        <v>43677</v>
      </c>
      <c r="G121" s="373" t="s">
        <v>8791</v>
      </c>
      <c r="H121" s="373" t="s">
        <v>2547</v>
      </c>
      <c r="I121" s="374">
        <v>0.13064000000000001</v>
      </c>
      <c r="J121" s="374">
        <v>6</v>
      </c>
      <c r="K121" s="373" t="s">
        <v>438</v>
      </c>
      <c r="L121" s="375">
        <v>50.67</v>
      </c>
      <c r="M121" s="336" t="s">
        <v>2548</v>
      </c>
      <c r="N121" s="336" t="s">
        <v>2549</v>
      </c>
      <c r="O121" s="287"/>
      <c r="P121" s="287"/>
    </row>
    <row r="122" spans="1:16" ht="15">
      <c r="A122" s="247" t="s">
        <v>176</v>
      </c>
      <c r="B122" s="247" t="s">
        <v>10194</v>
      </c>
      <c r="C122" s="287" t="s">
        <v>852</v>
      </c>
      <c r="D122" s="305">
        <v>10</v>
      </c>
      <c r="E122" s="287" t="s">
        <v>27</v>
      </c>
      <c r="F122" s="372">
        <v>43677</v>
      </c>
      <c r="G122" s="373" t="s">
        <v>8791</v>
      </c>
      <c r="H122" s="373" t="s">
        <v>4001</v>
      </c>
      <c r="I122" s="374">
        <v>0.10131999999999999</v>
      </c>
      <c r="J122" s="374">
        <v>6</v>
      </c>
      <c r="K122" s="373" t="s">
        <v>438</v>
      </c>
      <c r="L122" s="375">
        <v>71.16</v>
      </c>
      <c r="M122" s="336" t="s">
        <v>456</v>
      </c>
      <c r="N122" s="336" t="s">
        <v>4002</v>
      </c>
      <c r="O122" s="287"/>
      <c r="P122" s="287"/>
    </row>
    <row r="123" spans="1:16" ht="15">
      <c r="A123" s="247" t="s">
        <v>176</v>
      </c>
      <c r="B123" s="247" t="s">
        <v>10195</v>
      </c>
      <c r="C123" s="287" t="s">
        <v>858</v>
      </c>
      <c r="D123" s="305">
        <v>11</v>
      </c>
      <c r="E123" s="287" t="s">
        <v>27</v>
      </c>
      <c r="F123" s="372">
        <v>43677</v>
      </c>
      <c r="G123" s="373" t="s">
        <v>8791</v>
      </c>
      <c r="H123" s="373" t="s">
        <v>4005</v>
      </c>
      <c r="I123" s="374">
        <v>0.10063999999999999</v>
      </c>
      <c r="J123" s="374">
        <v>5</v>
      </c>
      <c r="K123" s="373" t="s">
        <v>438</v>
      </c>
      <c r="L123" s="375">
        <v>37.26</v>
      </c>
      <c r="M123" s="336" t="s">
        <v>4006</v>
      </c>
      <c r="N123" s="336" t="s">
        <v>4007</v>
      </c>
      <c r="O123" s="287"/>
      <c r="P123" s="287"/>
    </row>
    <row r="124" spans="1:16" ht="15">
      <c r="A124" s="247" t="s">
        <v>176</v>
      </c>
      <c r="B124" s="247" t="s">
        <v>10196</v>
      </c>
      <c r="C124" s="287" t="s">
        <v>863</v>
      </c>
      <c r="D124" s="305">
        <v>12</v>
      </c>
      <c r="E124" s="287" t="s">
        <v>27</v>
      </c>
      <c r="F124" s="372">
        <v>43677</v>
      </c>
      <c r="G124" s="373" t="s">
        <v>8791</v>
      </c>
      <c r="H124" s="373" t="s">
        <v>4423</v>
      </c>
      <c r="I124" s="374">
        <v>0.10792</v>
      </c>
      <c r="J124" s="374">
        <v>5</v>
      </c>
      <c r="K124" s="373" t="s">
        <v>438</v>
      </c>
      <c r="L124" s="375">
        <v>73.2</v>
      </c>
      <c r="M124" s="336" t="s">
        <v>4424</v>
      </c>
      <c r="N124" s="336" t="s">
        <v>4425</v>
      </c>
      <c r="O124" s="287"/>
      <c r="P124" s="287"/>
    </row>
    <row r="125" spans="1:16" ht="15">
      <c r="A125" s="247" t="s">
        <v>176</v>
      </c>
      <c r="B125" s="247" t="s">
        <v>9028</v>
      </c>
      <c r="C125" s="287" t="s">
        <v>868</v>
      </c>
      <c r="D125" s="305">
        <v>13</v>
      </c>
      <c r="E125" s="287" t="s">
        <v>27</v>
      </c>
      <c r="F125" s="372">
        <v>43677</v>
      </c>
      <c r="G125" s="373" t="s">
        <v>8791</v>
      </c>
      <c r="H125" s="373" t="s">
        <v>3025</v>
      </c>
      <c r="I125" s="374">
        <v>0.10545</v>
      </c>
      <c r="J125" s="374">
        <v>4</v>
      </c>
      <c r="K125" s="373" t="s">
        <v>438</v>
      </c>
      <c r="L125" s="375">
        <v>59.08</v>
      </c>
      <c r="M125" s="336" t="s">
        <v>3026</v>
      </c>
      <c r="N125" s="336" t="s">
        <v>3027</v>
      </c>
      <c r="O125" s="287"/>
      <c r="P125" s="287"/>
    </row>
    <row r="126" spans="1:16" ht="15">
      <c r="A126" s="247" t="s">
        <v>176</v>
      </c>
      <c r="B126" s="247" t="s">
        <v>10197</v>
      </c>
      <c r="C126" s="287" t="s">
        <v>873</v>
      </c>
      <c r="D126" s="305">
        <v>14</v>
      </c>
      <c r="E126" s="287" t="s">
        <v>27</v>
      </c>
      <c r="F126" s="372">
        <v>43677</v>
      </c>
      <c r="G126" s="373" t="s">
        <v>8791</v>
      </c>
      <c r="H126" s="373" t="s">
        <v>9307</v>
      </c>
      <c r="I126" s="374">
        <v>0.1003</v>
      </c>
      <c r="J126" s="374">
        <v>1</v>
      </c>
      <c r="K126" s="373" t="s">
        <v>438</v>
      </c>
      <c r="L126" s="375">
        <v>164</v>
      </c>
      <c r="M126" s="336" t="s">
        <v>8415</v>
      </c>
      <c r="N126" s="336" t="s">
        <v>9308</v>
      </c>
      <c r="O126" s="287"/>
      <c r="P126" s="287"/>
    </row>
    <row r="127" spans="1:16" ht="15">
      <c r="A127" s="247" t="s">
        <v>176</v>
      </c>
      <c r="B127" s="247" t="s">
        <v>9019</v>
      </c>
      <c r="C127" s="287" t="s">
        <v>878</v>
      </c>
      <c r="D127" s="305">
        <v>15</v>
      </c>
      <c r="E127" s="287" t="s">
        <v>27</v>
      </c>
      <c r="F127" s="372">
        <v>43677</v>
      </c>
      <c r="G127" s="373" t="s">
        <v>8791</v>
      </c>
      <c r="H127" s="373" t="s">
        <v>4713</v>
      </c>
      <c r="I127" s="374">
        <v>0.11025</v>
      </c>
      <c r="J127" s="374">
        <v>7</v>
      </c>
      <c r="K127" s="373" t="s">
        <v>438</v>
      </c>
      <c r="L127" s="375">
        <v>61.04</v>
      </c>
      <c r="M127" s="336" t="s">
        <v>4714</v>
      </c>
      <c r="N127" s="336" t="s">
        <v>4715</v>
      </c>
      <c r="O127" s="287"/>
      <c r="P127" s="287"/>
    </row>
    <row r="128" spans="1:16" ht="15">
      <c r="A128" s="247" t="s">
        <v>176</v>
      </c>
      <c r="B128" s="247" t="s">
        <v>9029</v>
      </c>
      <c r="C128" s="287" t="s">
        <v>884</v>
      </c>
      <c r="D128" s="305">
        <v>16</v>
      </c>
      <c r="E128" s="287" t="s">
        <v>27</v>
      </c>
      <c r="F128" s="372">
        <v>43677</v>
      </c>
      <c r="G128" s="373" t="s">
        <v>8791</v>
      </c>
      <c r="H128" s="373" t="s">
        <v>4470</v>
      </c>
      <c r="I128" s="374">
        <v>0.10002999999999999</v>
      </c>
      <c r="J128" s="374">
        <v>17</v>
      </c>
      <c r="K128" s="373" t="s">
        <v>438</v>
      </c>
      <c r="L128" s="375">
        <v>29.69</v>
      </c>
      <c r="M128" s="336" t="s">
        <v>4471</v>
      </c>
      <c r="N128" s="336" t="s">
        <v>4472</v>
      </c>
      <c r="O128" s="287"/>
      <c r="P128" s="287"/>
    </row>
    <row r="129" spans="1:16" ht="15">
      <c r="A129" s="247" t="s">
        <v>12304</v>
      </c>
      <c r="B129" s="247" t="s">
        <v>12305</v>
      </c>
      <c r="C129" s="287" t="s">
        <v>886</v>
      </c>
      <c r="D129" s="305">
        <v>17</v>
      </c>
      <c r="E129" s="287" t="s">
        <v>27</v>
      </c>
      <c r="F129" s="372">
        <v>43677</v>
      </c>
      <c r="G129" s="373" t="s">
        <v>8791</v>
      </c>
      <c r="H129" s="373" t="s">
        <v>7665</v>
      </c>
      <c r="I129" s="374">
        <v>0.11763</v>
      </c>
      <c r="J129" s="374">
        <v>3</v>
      </c>
      <c r="K129" s="373" t="s">
        <v>438</v>
      </c>
      <c r="L129" s="375">
        <v>41.06</v>
      </c>
      <c r="M129" s="336" t="s">
        <v>7666</v>
      </c>
      <c r="N129" s="336" t="s">
        <v>7667</v>
      </c>
      <c r="O129" s="287"/>
      <c r="P129" s="287"/>
    </row>
    <row r="130" spans="1:16" ht="15">
      <c r="A130" s="247" t="s">
        <v>176</v>
      </c>
      <c r="B130" s="247" t="s">
        <v>10202</v>
      </c>
      <c r="C130" s="287" t="s">
        <v>891</v>
      </c>
      <c r="D130" s="305">
        <v>18</v>
      </c>
      <c r="E130" s="287" t="s">
        <v>27</v>
      </c>
      <c r="F130" s="372">
        <v>43677</v>
      </c>
      <c r="G130" s="373" t="s">
        <v>8791</v>
      </c>
      <c r="H130" s="373" t="s">
        <v>2584</v>
      </c>
      <c r="I130" s="374">
        <v>0.14255999999999999</v>
      </c>
      <c r="J130" s="374">
        <v>6</v>
      </c>
      <c r="K130" s="373" t="s">
        <v>438</v>
      </c>
      <c r="L130" s="375">
        <v>19.5</v>
      </c>
      <c r="M130" s="336" t="s">
        <v>2585</v>
      </c>
      <c r="N130" s="336" t="s">
        <v>2586</v>
      </c>
      <c r="O130" s="287"/>
      <c r="P130" s="287"/>
    </row>
    <row r="131" spans="1:16" ht="15">
      <c r="A131" s="247" t="s">
        <v>176</v>
      </c>
      <c r="B131" s="247" t="s">
        <v>10203</v>
      </c>
      <c r="C131" s="287" t="s">
        <v>894</v>
      </c>
      <c r="D131" s="305">
        <v>19</v>
      </c>
      <c r="E131" s="287" t="s">
        <v>27</v>
      </c>
      <c r="F131" s="372">
        <v>43677</v>
      </c>
      <c r="G131" s="373" t="s">
        <v>8791</v>
      </c>
      <c r="H131" s="373" t="s">
        <v>4729</v>
      </c>
      <c r="I131" s="374">
        <v>0.15790000000000001</v>
      </c>
      <c r="J131" s="374">
        <v>6</v>
      </c>
      <c r="K131" s="373" t="s">
        <v>438</v>
      </c>
      <c r="L131" s="375">
        <v>40.340000000000003</v>
      </c>
      <c r="M131" s="336" t="s">
        <v>4730</v>
      </c>
      <c r="N131" s="336" t="s">
        <v>4731</v>
      </c>
      <c r="O131" s="287"/>
      <c r="P131" s="287"/>
    </row>
    <row r="132" spans="1:16" ht="15">
      <c r="A132" s="247" t="s">
        <v>176</v>
      </c>
      <c r="B132" s="247" t="s">
        <v>9031</v>
      </c>
      <c r="C132" s="287" t="s">
        <v>899</v>
      </c>
      <c r="D132" s="305">
        <v>20</v>
      </c>
      <c r="E132" s="287" t="s">
        <v>27</v>
      </c>
      <c r="F132" s="372">
        <v>43677</v>
      </c>
      <c r="G132" s="373" t="s">
        <v>8791</v>
      </c>
      <c r="H132" s="373" t="s">
        <v>3066</v>
      </c>
      <c r="I132" s="374">
        <v>0.10925</v>
      </c>
      <c r="J132" s="374">
        <v>7</v>
      </c>
      <c r="K132" s="373" t="s">
        <v>438</v>
      </c>
      <c r="L132" s="375">
        <v>220.13</v>
      </c>
      <c r="M132" s="336" t="s">
        <v>3067</v>
      </c>
      <c r="N132" s="336" t="s">
        <v>3068</v>
      </c>
      <c r="O132" s="287"/>
      <c r="P132" s="287"/>
    </row>
    <row r="133" spans="1:16" ht="15">
      <c r="A133" s="247" t="s">
        <v>176</v>
      </c>
      <c r="B133" s="247" t="s">
        <v>10204</v>
      </c>
      <c r="C133" s="287" t="s">
        <v>904</v>
      </c>
      <c r="D133" s="305">
        <v>21</v>
      </c>
      <c r="E133" s="287" t="s">
        <v>27</v>
      </c>
      <c r="F133" s="372">
        <v>43677</v>
      </c>
      <c r="G133" s="373" t="s">
        <v>8791</v>
      </c>
      <c r="H133" s="373" t="s">
        <v>4965</v>
      </c>
      <c r="I133" s="374">
        <v>0.11882</v>
      </c>
      <c r="J133" s="374">
        <v>18</v>
      </c>
      <c r="K133" s="373" t="s">
        <v>438</v>
      </c>
      <c r="L133" s="375">
        <v>21.04</v>
      </c>
      <c r="M133" s="336" t="s">
        <v>4966</v>
      </c>
      <c r="N133" s="336" t="s">
        <v>4967</v>
      </c>
      <c r="O133" s="287"/>
      <c r="P133" s="287"/>
    </row>
    <row r="134" spans="1:16" ht="15">
      <c r="A134" s="247" t="s">
        <v>176</v>
      </c>
      <c r="B134" s="247" t="s">
        <v>10207</v>
      </c>
      <c r="C134" s="287" t="s">
        <v>909</v>
      </c>
      <c r="D134" s="305">
        <v>22</v>
      </c>
      <c r="E134" s="287" t="s">
        <v>27</v>
      </c>
      <c r="F134" s="372">
        <v>43677</v>
      </c>
      <c r="G134" s="373" t="s">
        <v>8791</v>
      </c>
      <c r="H134" s="373" t="s">
        <v>2594</v>
      </c>
      <c r="I134" s="374">
        <v>0.12477000000000001</v>
      </c>
      <c r="J134" s="374">
        <v>12</v>
      </c>
      <c r="K134" s="373" t="s">
        <v>438</v>
      </c>
      <c r="L134" s="375">
        <v>49.77</v>
      </c>
      <c r="M134" s="336" t="s">
        <v>2595</v>
      </c>
      <c r="N134" s="336" t="s">
        <v>2596</v>
      </c>
      <c r="O134" s="287"/>
      <c r="P134" s="287"/>
    </row>
    <row r="135" spans="1:16" ht="15">
      <c r="A135" s="247" t="s">
        <v>12306</v>
      </c>
      <c r="B135" s="247" t="s">
        <v>12307</v>
      </c>
      <c r="C135" s="287" t="s">
        <v>911</v>
      </c>
      <c r="D135" s="305">
        <v>23</v>
      </c>
      <c r="E135" s="287" t="s">
        <v>27</v>
      </c>
      <c r="F135" s="372">
        <v>43677</v>
      </c>
      <c r="G135" s="373" t="s">
        <v>8791</v>
      </c>
      <c r="H135" s="373" t="s">
        <v>4523</v>
      </c>
      <c r="I135" s="374">
        <v>0.10868999999999999</v>
      </c>
      <c r="J135" s="374">
        <v>14</v>
      </c>
      <c r="K135" s="373" t="s">
        <v>438</v>
      </c>
      <c r="L135" s="375">
        <v>21.16</v>
      </c>
      <c r="M135" s="336" t="s">
        <v>4524</v>
      </c>
      <c r="N135" s="336" t="s">
        <v>4525</v>
      </c>
      <c r="O135" s="287"/>
      <c r="P135" s="287"/>
    </row>
    <row r="136" spans="1:16" ht="15">
      <c r="A136" s="247" t="s">
        <v>176</v>
      </c>
      <c r="B136" s="247" t="s">
        <v>10210</v>
      </c>
      <c r="C136" s="287" t="s">
        <v>917</v>
      </c>
      <c r="D136" s="305">
        <v>24</v>
      </c>
      <c r="E136" s="287" t="s">
        <v>27</v>
      </c>
      <c r="F136" s="372">
        <v>43677</v>
      </c>
      <c r="G136" s="373" t="s">
        <v>8791</v>
      </c>
      <c r="H136" s="373" t="s">
        <v>4531</v>
      </c>
      <c r="I136" s="374">
        <v>0.12275999999999999</v>
      </c>
      <c r="J136" s="374">
        <v>7</v>
      </c>
      <c r="K136" s="373" t="s">
        <v>438</v>
      </c>
      <c r="L136" s="375">
        <v>47.57</v>
      </c>
      <c r="M136" s="336" t="s">
        <v>4532</v>
      </c>
      <c r="N136" s="336" t="s">
        <v>4533</v>
      </c>
      <c r="O136" s="287"/>
      <c r="P136" s="287"/>
    </row>
    <row r="137" spans="1:16" ht="15">
      <c r="A137" s="247" t="s">
        <v>176</v>
      </c>
      <c r="B137" s="247" t="s">
        <v>9032</v>
      </c>
      <c r="C137" s="287" t="s">
        <v>922</v>
      </c>
      <c r="D137" s="305">
        <v>25</v>
      </c>
      <c r="E137" s="287" t="s">
        <v>27</v>
      </c>
      <c r="F137" s="372">
        <v>43677</v>
      </c>
      <c r="G137" s="373" t="s">
        <v>8791</v>
      </c>
      <c r="H137" s="373" t="s">
        <v>4051</v>
      </c>
      <c r="I137" s="374">
        <v>0.11003</v>
      </c>
      <c r="J137" s="374">
        <v>29</v>
      </c>
      <c r="K137" s="373" t="s">
        <v>438</v>
      </c>
      <c r="L137" s="375">
        <v>65.34</v>
      </c>
      <c r="M137" s="336" t="s">
        <v>4052</v>
      </c>
      <c r="N137" s="336" t="s">
        <v>4053</v>
      </c>
      <c r="O137" s="287"/>
      <c r="P137" s="287"/>
    </row>
    <row r="138" spans="1:16" ht="15">
      <c r="A138" s="247" t="s">
        <v>176</v>
      </c>
      <c r="B138" s="247" t="s">
        <v>10211</v>
      </c>
      <c r="C138" s="287" t="s">
        <v>927</v>
      </c>
      <c r="D138" s="305">
        <v>26</v>
      </c>
      <c r="E138" s="287" t="s">
        <v>27</v>
      </c>
      <c r="F138" s="372">
        <v>43677</v>
      </c>
      <c r="G138" s="373" t="s">
        <v>8791</v>
      </c>
      <c r="H138" s="373" t="s">
        <v>2610</v>
      </c>
      <c r="I138" s="374">
        <v>0.1575</v>
      </c>
      <c r="J138" s="374">
        <v>27</v>
      </c>
      <c r="K138" s="373" t="s">
        <v>438</v>
      </c>
      <c r="L138" s="375">
        <v>22.73</v>
      </c>
      <c r="M138" s="336" t="s">
        <v>2611</v>
      </c>
      <c r="N138" s="336" t="s">
        <v>2612</v>
      </c>
      <c r="O138" s="287"/>
      <c r="P138" s="287"/>
    </row>
    <row r="139" spans="1:16" ht="15">
      <c r="A139" s="247" t="s">
        <v>176</v>
      </c>
      <c r="B139" s="247" t="s">
        <v>9035</v>
      </c>
      <c r="C139" s="287" t="s">
        <v>932</v>
      </c>
      <c r="D139" s="305">
        <v>27</v>
      </c>
      <c r="E139" s="287" t="s">
        <v>27</v>
      </c>
      <c r="F139" s="372">
        <v>43677</v>
      </c>
      <c r="G139" s="373" t="s">
        <v>8791</v>
      </c>
      <c r="H139" s="373" t="s">
        <v>2932</v>
      </c>
      <c r="I139" s="374">
        <v>0.12403</v>
      </c>
      <c r="J139" s="374">
        <v>18</v>
      </c>
      <c r="K139" s="373" t="s">
        <v>438</v>
      </c>
      <c r="L139" s="375">
        <v>49.42</v>
      </c>
      <c r="M139" s="336" t="s">
        <v>2933</v>
      </c>
      <c r="N139" s="336" t="s">
        <v>2934</v>
      </c>
      <c r="O139" s="287"/>
      <c r="P139" s="287"/>
    </row>
    <row r="140" spans="1:16" ht="15">
      <c r="A140" s="247" t="s">
        <v>176</v>
      </c>
      <c r="B140" s="247" t="s">
        <v>9036</v>
      </c>
      <c r="C140" s="287" t="s">
        <v>937</v>
      </c>
      <c r="D140" s="305">
        <v>28</v>
      </c>
      <c r="E140" s="287" t="s">
        <v>27</v>
      </c>
      <c r="F140" s="372">
        <v>43677</v>
      </c>
      <c r="G140" s="373" t="s">
        <v>8791</v>
      </c>
      <c r="H140" s="373" t="s">
        <v>1421</v>
      </c>
      <c r="I140" s="374">
        <v>0.19781000000000001</v>
      </c>
      <c r="J140" s="374">
        <v>23</v>
      </c>
      <c r="K140" s="373" t="s">
        <v>438</v>
      </c>
      <c r="L140" s="375">
        <v>44.89</v>
      </c>
      <c r="M140" s="336" t="s">
        <v>1422</v>
      </c>
      <c r="N140" s="336" t="s">
        <v>1423</v>
      </c>
      <c r="O140" s="287"/>
      <c r="P140" s="287"/>
    </row>
    <row r="141" spans="1:16" ht="15">
      <c r="A141" s="247" t="s">
        <v>176</v>
      </c>
      <c r="B141" s="247" t="s">
        <v>10212</v>
      </c>
      <c r="C141" s="287" t="s">
        <v>942</v>
      </c>
      <c r="D141" s="305">
        <v>29</v>
      </c>
      <c r="E141" s="287" t="s">
        <v>27</v>
      </c>
      <c r="F141" s="372">
        <v>43677</v>
      </c>
      <c r="G141" s="373" t="s">
        <v>8791</v>
      </c>
      <c r="H141" s="373" t="s">
        <v>4065</v>
      </c>
      <c r="I141" s="374">
        <v>0.10435</v>
      </c>
      <c r="J141" s="374">
        <v>7</v>
      </c>
      <c r="K141" s="373" t="s">
        <v>438</v>
      </c>
      <c r="L141" s="375">
        <v>44.56</v>
      </c>
      <c r="M141" s="336" t="s">
        <v>4066</v>
      </c>
      <c r="N141" s="336" t="s">
        <v>4067</v>
      </c>
      <c r="O141" s="287"/>
      <c r="P141" s="287"/>
    </row>
    <row r="142" spans="1:16" ht="15">
      <c r="A142" s="247" t="s">
        <v>948</v>
      </c>
      <c r="B142" s="247" t="s">
        <v>949</v>
      </c>
      <c r="C142" s="287" t="s">
        <v>944</v>
      </c>
      <c r="D142" s="305">
        <v>30</v>
      </c>
      <c r="E142" s="287" t="s">
        <v>27</v>
      </c>
      <c r="F142" s="372">
        <v>43677</v>
      </c>
      <c r="G142" s="373" t="s">
        <v>8791</v>
      </c>
      <c r="H142" s="373" t="s">
        <v>951</v>
      </c>
      <c r="I142" s="374">
        <v>0.13561999999999999</v>
      </c>
      <c r="J142" s="374">
        <v>6</v>
      </c>
      <c r="K142" s="373" t="s">
        <v>438</v>
      </c>
      <c r="L142" s="375">
        <v>28.46</v>
      </c>
      <c r="M142" s="336" t="s">
        <v>952</v>
      </c>
      <c r="N142" s="336" t="s">
        <v>953</v>
      </c>
      <c r="O142" s="287"/>
      <c r="P142" s="287"/>
    </row>
    <row r="143" spans="1:16" ht="15">
      <c r="A143" s="247" t="s">
        <v>176</v>
      </c>
      <c r="B143" s="247" t="s">
        <v>10213</v>
      </c>
      <c r="C143" s="287" t="s">
        <v>950</v>
      </c>
      <c r="D143" s="305">
        <v>31</v>
      </c>
      <c r="E143" s="287" t="s">
        <v>27</v>
      </c>
      <c r="F143" s="372">
        <v>43677</v>
      </c>
      <c r="G143" s="373" t="s">
        <v>8791</v>
      </c>
      <c r="H143" s="373" t="s">
        <v>3386</v>
      </c>
      <c r="I143" s="374">
        <v>0.13056000000000001</v>
      </c>
      <c r="J143" s="374">
        <v>10</v>
      </c>
      <c r="K143" s="373" t="s">
        <v>438</v>
      </c>
      <c r="L143" s="375">
        <v>54.38</v>
      </c>
      <c r="M143" s="336" t="s">
        <v>3387</v>
      </c>
      <c r="N143" s="336" t="s">
        <v>3388</v>
      </c>
      <c r="O143" s="287"/>
      <c r="P143" s="287"/>
    </row>
    <row r="144" spans="1:16" ht="15">
      <c r="A144" s="247" t="s">
        <v>176</v>
      </c>
      <c r="B144" s="247" t="s">
        <v>9040</v>
      </c>
      <c r="C144" s="287" t="s">
        <v>955</v>
      </c>
      <c r="D144" s="305">
        <v>32</v>
      </c>
      <c r="E144" s="287" t="s">
        <v>27</v>
      </c>
      <c r="F144" s="372">
        <v>43677</v>
      </c>
      <c r="G144" s="373" t="s">
        <v>8791</v>
      </c>
      <c r="H144" s="373" t="s">
        <v>2643</v>
      </c>
      <c r="I144" s="374">
        <v>9.8320000000000005E-2</v>
      </c>
      <c r="J144" s="374">
        <v>4</v>
      </c>
      <c r="K144" s="373" t="s">
        <v>438</v>
      </c>
      <c r="L144" s="375">
        <v>51.36</v>
      </c>
      <c r="M144" s="336" t="s">
        <v>2644</v>
      </c>
      <c r="N144" s="336" t="s">
        <v>2645</v>
      </c>
      <c r="O144" s="287"/>
      <c r="P144" s="287"/>
    </row>
    <row r="145" spans="1:16" ht="15">
      <c r="A145" s="247" t="s">
        <v>12308</v>
      </c>
      <c r="B145" s="247" t="s">
        <v>12309</v>
      </c>
      <c r="C145" s="287" t="s">
        <v>960</v>
      </c>
      <c r="D145" s="305">
        <v>33</v>
      </c>
      <c r="E145" s="287" t="s">
        <v>27</v>
      </c>
      <c r="F145" s="372">
        <v>43677</v>
      </c>
      <c r="G145" s="373" t="s">
        <v>8791</v>
      </c>
      <c r="H145" s="373" t="s">
        <v>5753</v>
      </c>
      <c r="I145" s="374">
        <v>9.7089999999999996E-2</v>
      </c>
      <c r="J145" s="374">
        <v>1</v>
      </c>
      <c r="K145" s="373" t="s">
        <v>438</v>
      </c>
      <c r="L145" s="375">
        <v>70.14</v>
      </c>
      <c r="M145" s="336" t="s">
        <v>5754</v>
      </c>
      <c r="N145" s="336" t="s">
        <v>5755</v>
      </c>
      <c r="O145" s="287"/>
      <c r="P145" s="287"/>
    </row>
    <row r="146" spans="1:16" ht="15">
      <c r="A146" s="247" t="s">
        <v>176</v>
      </c>
      <c r="B146" s="247" t="s">
        <v>9041</v>
      </c>
      <c r="C146" s="287" t="s">
        <v>965</v>
      </c>
      <c r="D146" s="305">
        <v>34</v>
      </c>
      <c r="E146" s="287" t="s">
        <v>27</v>
      </c>
      <c r="F146" s="372">
        <v>43677</v>
      </c>
      <c r="G146" s="373" t="s">
        <v>8791</v>
      </c>
      <c r="H146" s="373" t="s">
        <v>3116</v>
      </c>
      <c r="I146" s="374">
        <v>0.11329</v>
      </c>
      <c r="J146" s="374">
        <v>13</v>
      </c>
      <c r="K146" s="373" t="s">
        <v>438</v>
      </c>
      <c r="L146" s="375">
        <v>102.56</v>
      </c>
      <c r="M146" s="336" t="s">
        <v>3117</v>
      </c>
      <c r="N146" s="336" t="s">
        <v>3118</v>
      </c>
      <c r="O146" s="287"/>
      <c r="P146" s="287"/>
    </row>
    <row r="147" spans="1:16" ht="15">
      <c r="A147" s="247" t="s">
        <v>176</v>
      </c>
      <c r="B147" s="247" t="s">
        <v>10216</v>
      </c>
      <c r="C147" s="287" t="s">
        <v>970</v>
      </c>
      <c r="D147" s="305">
        <v>35</v>
      </c>
      <c r="E147" s="287" t="s">
        <v>27</v>
      </c>
      <c r="F147" s="372">
        <v>43677</v>
      </c>
      <c r="G147" s="373" t="s">
        <v>8791</v>
      </c>
      <c r="H147" s="373" t="s">
        <v>4771</v>
      </c>
      <c r="I147" s="374">
        <v>9.8309999999999995E-2</v>
      </c>
      <c r="J147" s="374">
        <v>1</v>
      </c>
      <c r="K147" s="373" t="s">
        <v>438</v>
      </c>
      <c r="L147" s="375">
        <v>101.31</v>
      </c>
      <c r="M147" s="336" t="s">
        <v>4772</v>
      </c>
      <c r="N147" s="336" t="s">
        <v>4773</v>
      </c>
      <c r="O147" s="287"/>
      <c r="P147" s="287"/>
    </row>
    <row r="148" spans="1:16" ht="15">
      <c r="A148" s="247" t="s">
        <v>9785</v>
      </c>
      <c r="B148" s="247" t="s">
        <v>9786</v>
      </c>
      <c r="C148" s="287" t="s">
        <v>975</v>
      </c>
      <c r="D148" s="305">
        <v>36</v>
      </c>
      <c r="E148" s="287" t="s">
        <v>27</v>
      </c>
      <c r="F148" s="372">
        <v>43677</v>
      </c>
      <c r="G148" s="373" t="s">
        <v>8791</v>
      </c>
      <c r="H148" s="373" t="s">
        <v>4600</v>
      </c>
      <c r="I148" s="374">
        <v>0.10503999999999999</v>
      </c>
      <c r="J148" s="374">
        <v>7</v>
      </c>
      <c r="K148" s="373" t="s">
        <v>438</v>
      </c>
      <c r="L148" s="375">
        <v>31.51</v>
      </c>
      <c r="M148" s="336" t="s">
        <v>4601</v>
      </c>
      <c r="N148" s="336" t="s">
        <v>4602</v>
      </c>
      <c r="O148" s="287"/>
      <c r="P148" s="287"/>
    </row>
    <row r="149" spans="1:16" ht="15">
      <c r="A149" s="247" t="s">
        <v>176</v>
      </c>
      <c r="B149" s="247" t="s">
        <v>10221</v>
      </c>
      <c r="C149" s="287" t="s">
        <v>980</v>
      </c>
      <c r="D149" s="305">
        <v>37</v>
      </c>
      <c r="E149" s="287" t="s">
        <v>27</v>
      </c>
      <c r="F149" s="372">
        <v>43677</v>
      </c>
      <c r="G149" s="373" t="s">
        <v>8791</v>
      </c>
      <c r="H149" s="373" t="s">
        <v>4639</v>
      </c>
      <c r="I149" s="374">
        <v>0.13433</v>
      </c>
      <c r="J149" s="374">
        <v>11</v>
      </c>
      <c r="K149" s="373" t="s">
        <v>438</v>
      </c>
      <c r="L149" s="375">
        <v>35.880000000000003</v>
      </c>
      <c r="M149" s="336" t="s">
        <v>4640</v>
      </c>
      <c r="N149" s="336" t="s">
        <v>4641</v>
      </c>
      <c r="O149" s="287"/>
      <c r="P149" s="287"/>
    </row>
    <row r="150" spans="1:16" ht="15">
      <c r="A150" s="247" t="s">
        <v>176</v>
      </c>
      <c r="B150" s="247" t="s">
        <v>10224</v>
      </c>
      <c r="C150" s="287" t="s">
        <v>985</v>
      </c>
      <c r="D150" s="305">
        <v>38</v>
      </c>
      <c r="E150" s="287" t="s">
        <v>27</v>
      </c>
      <c r="F150" s="372">
        <v>43677</v>
      </c>
      <c r="G150" s="373" t="s">
        <v>8791</v>
      </c>
      <c r="H150" s="373" t="s">
        <v>738</v>
      </c>
      <c r="I150" s="374">
        <v>0.10162</v>
      </c>
      <c r="J150" s="374">
        <v>1</v>
      </c>
      <c r="K150" s="373" t="s">
        <v>438</v>
      </c>
      <c r="L150" s="375">
        <v>49.3</v>
      </c>
      <c r="M150" s="336" t="s">
        <v>739</v>
      </c>
      <c r="N150" s="336" t="s">
        <v>740</v>
      </c>
      <c r="O150" s="287"/>
      <c r="P150" s="287"/>
    </row>
    <row r="151" spans="1:16" ht="15">
      <c r="A151" s="247" t="s">
        <v>176</v>
      </c>
      <c r="B151" s="247" t="s">
        <v>10225</v>
      </c>
      <c r="C151" s="287" t="s">
        <v>990</v>
      </c>
      <c r="D151" s="305">
        <v>39</v>
      </c>
      <c r="E151" s="287" t="s">
        <v>27</v>
      </c>
      <c r="F151" s="372">
        <v>43677</v>
      </c>
      <c r="G151" s="373" t="s">
        <v>8791</v>
      </c>
      <c r="H151" s="373" t="s">
        <v>1508</v>
      </c>
      <c r="I151" s="374">
        <v>0.10738</v>
      </c>
      <c r="J151" s="374">
        <v>1</v>
      </c>
      <c r="K151" s="373" t="s">
        <v>438</v>
      </c>
      <c r="L151" s="375">
        <v>91.91</v>
      </c>
      <c r="M151" s="336" t="s">
        <v>1509</v>
      </c>
      <c r="N151" s="336" t="s">
        <v>1510</v>
      </c>
      <c r="O151" s="287"/>
      <c r="P151" s="287"/>
    </row>
    <row r="152" spans="1:16" ht="15">
      <c r="A152" s="247" t="s">
        <v>176</v>
      </c>
      <c r="B152" s="247" t="s">
        <v>10226</v>
      </c>
      <c r="C152" s="287" t="s">
        <v>995</v>
      </c>
      <c r="D152" s="305">
        <v>40</v>
      </c>
      <c r="E152" s="287" t="s">
        <v>27</v>
      </c>
      <c r="F152" s="372">
        <v>43677</v>
      </c>
      <c r="G152" s="373" t="s">
        <v>8791</v>
      </c>
      <c r="H152" s="373" t="s">
        <v>1513</v>
      </c>
      <c r="I152" s="374">
        <v>0.10699</v>
      </c>
      <c r="J152" s="374">
        <v>17</v>
      </c>
      <c r="K152" s="373" t="s">
        <v>438</v>
      </c>
      <c r="L152" s="375">
        <v>126.55</v>
      </c>
      <c r="M152" s="336" t="s">
        <v>1514</v>
      </c>
      <c r="N152" s="336" t="s">
        <v>1515</v>
      </c>
      <c r="O152" s="287"/>
      <c r="P152" s="287"/>
    </row>
    <row r="153" spans="1:16" ht="15">
      <c r="A153" s="247" t="s">
        <v>176</v>
      </c>
      <c r="B153" s="247" t="s">
        <v>10227</v>
      </c>
      <c r="C153" s="287" t="s">
        <v>1000</v>
      </c>
      <c r="D153" s="305">
        <v>41</v>
      </c>
      <c r="E153" s="287" t="s">
        <v>27</v>
      </c>
      <c r="F153" s="372">
        <v>43677</v>
      </c>
      <c r="G153" s="373" t="s">
        <v>8791</v>
      </c>
      <c r="H153" s="373" t="s">
        <v>7072</v>
      </c>
      <c r="I153" s="374">
        <v>0.12914999999999999</v>
      </c>
      <c r="J153" s="374">
        <v>48</v>
      </c>
      <c r="K153" s="373" t="s">
        <v>438</v>
      </c>
      <c r="L153" s="375">
        <v>30.35</v>
      </c>
      <c r="M153" s="336" t="s">
        <v>7073</v>
      </c>
      <c r="N153" s="336" t="s">
        <v>7074</v>
      </c>
      <c r="O153" s="287"/>
      <c r="P153" s="287"/>
    </row>
    <row r="154" spans="1:16" ht="15">
      <c r="A154" s="247" t="s">
        <v>176</v>
      </c>
      <c r="B154" s="247" t="s">
        <v>10228</v>
      </c>
      <c r="C154" s="287" t="s">
        <v>1005</v>
      </c>
      <c r="D154" s="305">
        <v>42</v>
      </c>
      <c r="E154" s="287" t="s">
        <v>27</v>
      </c>
      <c r="F154" s="372">
        <v>43677</v>
      </c>
      <c r="G154" s="373" t="s">
        <v>8791</v>
      </c>
      <c r="H154" s="373" t="s">
        <v>1223</v>
      </c>
      <c r="I154" s="374">
        <v>0.23413999999999999</v>
      </c>
      <c r="J154" s="374">
        <v>1</v>
      </c>
      <c r="K154" s="373" t="s">
        <v>438</v>
      </c>
      <c r="L154" s="375">
        <v>64.319999999999993</v>
      </c>
      <c r="M154" s="336" t="s">
        <v>1224</v>
      </c>
      <c r="N154" s="336" t="s">
        <v>1225</v>
      </c>
      <c r="O154" s="287"/>
      <c r="P154" s="287"/>
    </row>
    <row r="155" spans="1:16" ht="15">
      <c r="A155" s="247" t="s">
        <v>12310</v>
      </c>
      <c r="B155" s="247" t="s">
        <v>9044</v>
      </c>
      <c r="C155" s="287" t="s">
        <v>1010</v>
      </c>
      <c r="D155" s="305">
        <v>43</v>
      </c>
      <c r="E155" s="287" t="s">
        <v>27</v>
      </c>
      <c r="F155" s="372">
        <v>43677</v>
      </c>
      <c r="G155" s="373" t="s">
        <v>8791</v>
      </c>
      <c r="H155" s="373" t="s">
        <v>3720</v>
      </c>
      <c r="I155" s="374">
        <v>0.1008</v>
      </c>
      <c r="J155" s="374">
        <v>2</v>
      </c>
      <c r="K155" s="373" t="s">
        <v>438</v>
      </c>
      <c r="L155" s="375">
        <v>48.41</v>
      </c>
      <c r="M155" s="336" t="s">
        <v>3721</v>
      </c>
      <c r="N155" s="336" t="s">
        <v>3722</v>
      </c>
      <c r="O155" s="287"/>
      <c r="P155" s="287"/>
    </row>
    <row r="156" spans="1:16" ht="15">
      <c r="A156" s="247" t="s">
        <v>12311</v>
      </c>
      <c r="B156" s="247" t="s">
        <v>12312</v>
      </c>
      <c r="C156" s="287" t="s">
        <v>1015</v>
      </c>
      <c r="D156" s="305">
        <v>44</v>
      </c>
      <c r="E156" s="287" t="s">
        <v>27</v>
      </c>
      <c r="F156" s="372">
        <v>43677</v>
      </c>
      <c r="G156" s="373" t="s">
        <v>8791</v>
      </c>
      <c r="H156" s="373" t="s">
        <v>753</v>
      </c>
      <c r="I156" s="374">
        <v>9.8500000000000004E-2</v>
      </c>
      <c r="J156" s="374">
        <v>1</v>
      </c>
      <c r="K156" s="373" t="s">
        <v>438</v>
      </c>
      <c r="L156" s="375">
        <v>145.47999999999999</v>
      </c>
      <c r="M156" s="336" t="s">
        <v>754</v>
      </c>
      <c r="N156" s="336" t="s">
        <v>755</v>
      </c>
      <c r="O156" s="287"/>
      <c r="P156" s="287"/>
    </row>
    <row r="157" spans="1:16" ht="15">
      <c r="A157" s="247" t="s">
        <v>176</v>
      </c>
      <c r="B157" s="247" t="s">
        <v>10230</v>
      </c>
      <c r="C157" s="287" t="s">
        <v>1020</v>
      </c>
      <c r="D157" s="305">
        <v>45</v>
      </c>
      <c r="E157" s="287" t="s">
        <v>27</v>
      </c>
      <c r="F157" s="372">
        <v>43677</v>
      </c>
      <c r="G157" s="373" t="s">
        <v>8791</v>
      </c>
      <c r="H157" s="373" t="s">
        <v>773</v>
      </c>
      <c r="I157" s="374">
        <v>9.7619999999999998E-2</v>
      </c>
      <c r="J157" s="374">
        <v>1</v>
      </c>
      <c r="K157" s="373" t="s">
        <v>438</v>
      </c>
      <c r="L157" s="375">
        <v>45.07</v>
      </c>
      <c r="M157" s="336" t="s">
        <v>774</v>
      </c>
      <c r="N157" s="336" t="s">
        <v>775</v>
      </c>
      <c r="O157" s="287"/>
      <c r="P157" s="287"/>
    </row>
    <row r="158" spans="1:16" ht="15">
      <c r="A158" s="247" t="s">
        <v>176</v>
      </c>
      <c r="B158" s="247" t="s">
        <v>10231</v>
      </c>
      <c r="C158" s="287" t="s">
        <v>1022</v>
      </c>
      <c r="D158" s="305">
        <v>46</v>
      </c>
      <c r="E158" s="287" t="s">
        <v>27</v>
      </c>
      <c r="F158" s="372">
        <v>43677</v>
      </c>
      <c r="G158" s="373" t="s">
        <v>8791</v>
      </c>
      <c r="H158" s="373" t="s">
        <v>7367</v>
      </c>
      <c r="I158" s="374">
        <v>0.21509</v>
      </c>
      <c r="J158" s="374">
        <v>2</v>
      </c>
      <c r="K158" s="373" t="s">
        <v>438</v>
      </c>
      <c r="L158" s="375">
        <v>10.6</v>
      </c>
      <c r="M158" s="336" t="s">
        <v>7368</v>
      </c>
      <c r="N158" s="336" t="s">
        <v>7369</v>
      </c>
      <c r="O158" s="287"/>
      <c r="P158" s="287"/>
    </row>
    <row r="159" spans="1:16" ht="15">
      <c r="A159" s="247" t="s">
        <v>12313</v>
      </c>
      <c r="B159" s="247" t="s">
        <v>12314</v>
      </c>
      <c r="C159" s="287" t="s">
        <v>1024</v>
      </c>
      <c r="D159" s="305">
        <v>47</v>
      </c>
      <c r="E159" s="287" t="s">
        <v>27</v>
      </c>
      <c r="F159" s="372">
        <v>43677</v>
      </c>
      <c r="G159" s="373" t="s">
        <v>8791</v>
      </c>
      <c r="H159" s="373" t="s">
        <v>1540</v>
      </c>
      <c r="I159" s="374">
        <v>0.10170999999999999</v>
      </c>
      <c r="J159" s="374">
        <v>3</v>
      </c>
      <c r="K159" s="373" t="s">
        <v>438</v>
      </c>
      <c r="L159" s="375">
        <v>35.590000000000003</v>
      </c>
      <c r="M159" s="336" t="s">
        <v>1541</v>
      </c>
      <c r="N159" s="336" t="s">
        <v>1542</v>
      </c>
      <c r="O159" s="287"/>
      <c r="P159" s="287"/>
    </row>
    <row r="160" spans="1:16" ht="15">
      <c r="A160" s="247" t="s">
        <v>176</v>
      </c>
      <c r="B160" s="247" t="s">
        <v>9787</v>
      </c>
      <c r="C160" s="287" t="s">
        <v>1029</v>
      </c>
      <c r="D160" s="305">
        <v>48</v>
      </c>
      <c r="E160" s="287" t="s">
        <v>27</v>
      </c>
      <c r="F160" s="372">
        <v>43677</v>
      </c>
      <c r="G160" s="373" t="s">
        <v>8791</v>
      </c>
      <c r="H160" s="373" t="s">
        <v>800</v>
      </c>
      <c r="I160" s="374">
        <v>0.11293</v>
      </c>
      <c r="J160" s="374">
        <v>9</v>
      </c>
      <c r="K160" s="373" t="s">
        <v>438</v>
      </c>
      <c r="L160" s="375">
        <v>46.31</v>
      </c>
      <c r="M160" s="336" t="s">
        <v>801</v>
      </c>
      <c r="N160" s="336" t="s">
        <v>802</v>
      </c>
      <c r="O160" s="287"/>
      <c r="P160" s="287"/>
    </row>
    <row r="161" spans="1:16" ht="15">
      <c r="A161" s="247" t="s">
        <v>12315</v>
      </c>
      <c r="B161" s="247" t="s">
        <v>12316</v>
      </c>
      <c r="C161" s="287" t="s">
        <v>1034</v>
      </c>
      <c r="D161" s="305">
        <v>49</v>
      </c>
      <c r="E161" s="287" t="s">
        <v>27</v>
      </c>
      <c r="F161" s="372">
        <v>43677</v>
      </c>
      <c r="G161" s="373" t="s">
        <v>8791</v>
      </c>
      <c r="H161" s="373" t="s">
        <v>9315</v>
      </c>
      <c r="I161" s="374">
        <v>0.10227</v>
      </c>
      <c r="J161" s="374">
        <v>1</v>
      </c>
      <c r="K161" s="373" t="s">
        <v>438</v>
      </c>
      <c r="L161" s="375">
        <v>92.4</v>
      </c>
      <c r="M161" s="336" t="s">
        <v>8691</v>
      </c>
      <c r="N161" s="336" t="s">
        <v>8692</v>
      </c>
      <c r="O161" s="287"/>
      <c r="P161" s="287"/>
    </row>
    <row r="162" spans="1:16" ht="15">
      <c r="A162" s="247" t="s">
        <v>176</v>
      </c>
      <c r="B162" s="247" t="s">
        <v>9018</v>
      </c>
      <c r="C162" s="287" t="s">
        <v>1039</v>
      </c>
      <c r="D162" s="305">
        <v>50</v>
      </c>
      <c r="E162" s="287" t="s">
        <v>27</v>
      </c>
      <c r="F162" s="372">
        <v>43677</v>
      </c>
      <c r="G162" s="373" t="s">
        <v>8791</v>
      </c>
      <c r="H162" s="373" t="s">
        <v>4801</v>
      </c>
      <c r="I162" s="374">
        <v>0.13250999999999999</v>
      </c>
      <c r="J162" s="374">
        <v>58</v>
      </c>
      <c r="K162" s="373" t="s">
        <v>438</v>
      </c>
      <c r="L162" s="375">
        <v>83.69</v>
      </c>
      <c r="M162" s="336" t="s">
        <v>4802</v>
      </c>
      <c r="N162" s="336" t="s">
        <v>4803</v>
      </c>
      <c r="O162" s="287"/>
      <c r="P162" s="287"/>
    </row>
    <row r="163" spans="1:16" ht="15">
      <c r="A163" s="247" t="s">
        <v>176</v>
      </c>
      <c r="B163" s="247" t="s">
        <v>10232</v>
      </c>
      <c r="C163" s="287" t="s">
        <v>1041</v>
      </c>
      <c r="D163" s="305">
        <v>1</v>
      </c>
      <c r="E163" s="287" t="s">
        <v>1</v>
      </c>
      <c r="F163" s="372">
        <v>43677</v>
      </c>
      <c r="G163" s="373" t="s">
        <v>8797</v>
      </c>
      <c r="H163" s="373" t="s">
        <v>3150</v>
      </c>
      <c r="I163" s="374">
        <v>0.13838</v>
      </c>
      <c r="J163" s="374">
        <v>2</v>
      </c>
      <c r="K163" s="373" t="s">
        <v>438</v>
      </c>
      <c r="L163" s="375">
        <v>66.62</v>
      </c>
      <c r="M163" s="336" t="s">
        <v>3151</v>
      </c>
      <c r="N163" s="336" t="s">
        <v>3152</v>
      </c>
      <c r="O163" s="287"/>
      <c r="P163" s="287"/>
    </row>
    <row r="164" spans="1:16" ht="15">
      <c r="A164" s="247" t="s">
        <v>176</v>
      </c>
      <c r="B164" s="247" t="s">
        <v>10233</v>
      </c>
      <c r="C164" s="287" t="s">
        <v>1046</v>
      </c>
      <c r="D164" s="305">
        <v>2</v>
      </c>
      <c r="E164" s="287" t="s">
        <v>1</v>
      </c>
      <c r="F164" s="372">
        <v>43677</v>
      </c>
      <c r="G164" s="373" t="s">
        <v>8797</v>
      </c>
      <c r="H164" s="373" t="s">
        <v>461</v>
      </c>
      <c r="I164" s="374">
        <v>0.16355</v>
      </c>
      <c r="J164" s="374">
        <v>19</v>
      </c>
      <c r="K164" s="373" t="s">
        <v>438</v>
      </c>
      <c r="L164" s="375">
        <v>85.79</v>
      </c>
      <c r="M164" s="336" t="s">
        <v>462</v>
      </c>
      <c r="N164" s="336" t="s">
        <v>463</v>
      </c>
      <c r="O164" s="287"/>
      <c r="P164" s="287"/>
    </row>
    <row r="165" spans="1:16" ht="15">
      <c r="A165" s="247" t="s">
        <v>176</v>
      </c>
      <c r="B165" s="247" t="s">
        <v>10234</v>
      </c>
      <c r="C165" s="287" t="s">
        <v>1051</v>
      </c>
      <c r="D165" s="305">
        <v>3</v>
      </c>
      <c r="E165" s="287" t="s">
        <v>1</v>
      </c>
      <c r="F165" s="372">
        <v>43677</v>
      </c>
      <c r="G165" s="373" t="s">
        <v>8797</v>
      </c>
      <c r="H165" s="373" t="s">
        <v>2529</v>
      </c>
      <c r="I165" s="374">
        <v>0.13986999999999999</v>
      </c>
      <c r="J165" s="374">
        <v>24</v>
      </c>
      <c r="K165" s="373" t="s">
        <v>438</v>
      </c>
      <c r="L165" s="375">
        <v>156.91999999999999</v>
      </c>
      <c r="M165" s="336" t="s">
        <v>2530</v>
      </c>
      <c r="N165" s="336" t="s">
        <v>2531</v>
      </c>
      <c r="O165" s="287"/>
      <c r="P165" s="287"/>
    </row>
    <row r="166" spans="1:16" ht="15">
      <c r="A166" s="247" t="s">
        <v>176</v>
      </c>
      <c r="B166" s="247" t="s">
        <v>10235</v>
      </c>
      <c r="C166" s="287" t="s">
        <v>1053</v>
      </c>
      <c r="D166" s="305">
        <v>4</v>
      </c>
      <c r="E166" s="287" t="s">
        <v>1</v>
      </c>
      <c r="F166" s="372">
        <v>43677</v>
      </c>
      <c r="G166" s="373" t="s">
        <v>8797</v>
      </c>
      <c r="H166" s="373" t="s">
        <v>2838</v>
      </c>
      <c r="I166" s="374">
        <v>0.17834</v>
      </c>
      <c r="J166" s="374">
        <v>53</v>
      </c>
      <c r="K166" s="373" t="s">
        <v>438</v>
      </c>
      <c r="L166" s="375">
        <v>30.51</v>
      </c>
      <c r="M166" s="336" t="s">
        <v>2839</v>
      </c>
      <c r="N166" s="336" t="s">
        <v>2840</v>
      </c>
      <c r="O166" s="287"/>
      <c r="P166" s="287"/>
    </row>
    <row r="167" spans="1:16" ht="15">
      <c r="A167" s="247" t="s">
        <v>176</v>
      </c>
      <c r="B167" s="247" t="s">
        <v>10236</v>
      </c>
      <c r="C167" s="287" t="s">
        <v>1059</v>
      </c>
      <c r="D167" s="305">
        <v>5</v>
      </c>
      <c r="E167" s="287" t="s">
        <v>1</v>
      </c>
      <c r="F167" s="372">
        <v>43677</v>
      </c>
      <c r="G167" s="373" t="s">
        <v>8797</v>
      </c>
      <c r="H167" s="373" t="s">
        <v>4374</v>
      </c>
      <c r="I167" s="374">
        <v>0.11794</v>
      </c>
      <c r="J167" s="374">
        <v>19</v>
      </c>
      <c r="K167" s="373" t="s">
        <v>438</v>
      </c>
      <c r="L167" s="375">
        <v>145.51</v>
      </c>
      <c r="M167" s="336" t="s">
        <v>4375</v>
      </c>
      <c r="N167" s="336" t="s">
        <v>4376</v>
      </c>
      <c r="O167" s="287"/>
      <c r="P167" s="287"/>
    </row>
    <row r="168" spans="1:16" ht="15">
      <c r="A168" s="247" t="s">
        <v>176</v>
      </c>
      <c r="B168" s="247" t="s">
        <v>10237</v>
      </c>
      <c r="C168" s="287" t="s">
        <v>1061</v>
      </c>
      <c r="D168" s="305">
        <v>6</v>
      </c>
      <c r="E168" s="287" t="s">
        <v>1</v>
      </c>
      <c r="F168" s="372">
        <v>43677</v>
      </c>
      <c r="G168" s="373" t="s">
        <v>8797</v>
      </c>
      <c r="H168" s="373" t="s">
        <v>1282</v>
      </c>
      <c r="I168" s="374">
        <v>0.13541</v>
      </c>
      <c r="J168" s="374">
        <v>5</v>
      </c>
      <c r="K168" s="373" t="s">
        <v>438</v>
      </c>
      <c r="L168" s="375">
        <v>237.82</v>
      </c>
      <c r="M168" s="336" t="s">
        <v>1283</v>
      </c>
      <c r="N168" s="336" t="s">
        <v>1284</v>
      </c>
      <c r="O168" s="287"/>
      <c r="P168" s="287"/>
    </row>
    <row r="169" spans="1:16" ht="15">
      <c r="A169" s="247" t="s">
        <v>176</v>
      </c>
      <c r="B169" s="247" t="s">
        <v>10238</v>
      </c>
      <c r="C169" s="287" t="s">
        <v>1066</v>
      </c>
      <c r="D169" s="305">
        <v>7</v>
      </c>
      <c r="E169" s="287" t="s">
        <v>1</v>
      </c>
      <c r="F169" s="372">
        <v>43677</v>
      </c>
      <c r="G169" s="373" t="s">
        <v>8797</v>
      </c>
      <c r="H169" s="373" t="s">
        <v>3011</v>
      </c>
      <c r="I169" s="374">
        <v>0.10863</v>
      </c>
      <c r="J169" s="374">
        <v>1</v>
      </c>
      <c r="K169" s="373" t="s">
        <v>438</v>
      </c>
      <c r="L169" s="375">
        <v>37.799999999999997</v>
      </c>
      <c r="M169" s="336" t="s">
        <v>3012</v>
      </c>
      <c r="N169" s="336" t="s">
        <v>3013</v>
      </c>
      <c r="O169" s="287"/>
      <c r="P169" s="287"/>
    </row>
    <row r="170" spans="1:16" ht="15">
      <c r="A170" s="247" t="s">
        <v>176</v>
      </c>
      <c r="B170" s="247" t="s">
        <v>10239</v>
      </c>
      <c r="C170" s="287" t="s">
        <v>1068</v>
      </c>
      <c r="D170" s="305">
        <v>8</v>
      </c>
      <c r="E170" s="287" t="s">
        <v>1</v>
      </c>
      <c r="F170" s="372">
        <v>43677</v>
      </c>
      <c r="G170" s="373" t="s">
        <v>8797</v>
      </c>
      <c r="H170" s="373" t="s">
        <v>2850</v>
      </c>
      <c r="I170" s="374">
        <v>0.11813</v>
      </c>
      <c r="J170" s="374">
        <v>8</v>
      </c>
      <c r="K170" s="373" t="s">
        <v>438</v>
      </c>
      <c r="L170" s="375">
        <v>51.51</v>
      </c>
      <c r="M170" s="336" t="s">
        <v>2851</v>
      </c>
      <c r="N170" s="336" t="s">
        <v>2852</v>
      </c>
      <c r="O170" s="287"/>
      <c r="P170" s="287"/>
    </row>
    <row r="171" spans="1:16" ht="15">
      <c r="A171" s="247" t="s">
        <v>12317</v>
      </c>
      <c r="B171" s="247" t="s">
        <v>12318</v>
      </c>
      <c r="C171" s="287" t="s">
        <v>1073</v>
      </c>
      <c r="D171" s="305">
        <v>9</v>
      </c>
      <c r="E171" s="287" t="s">
        <v>1</v>
      </c>
      <c r="F171" s="372">
        <v>43677</v>
      </c>
      <c r="G171" s="373" t="s">
        <v>8797</v>
      </c>
      <c r="H171" s="373" t="s">
        <v>2540</v>
      </c>
      <c r="I171" s="374">
        <v>0.12547</v>
      </c>
      <c r="J171" s="374">
        <v>7</v>
      </c>
      <c r="K171" s="373" t="s">
        <v>438</v>
      </c>
      <c r="L171" s="375">
        <v>55.87</v>
      </c>
      <c r="M171" s="336" t="s">
        <v>2541</v>
      </c>
      <c r="N171" s="336" t="s">
        <v>2542</v>
      </c>
      <c r="O171" s="287"/>
      <c r="P171" s="287"/>
    </row>
    <row r="172" spans="1:16" ht="15">
      <c r="A172" s="247" t="s">
        <v>176</v>
      </c>
      <c r="B172" s="247" t="s">
        <v>9058</v>
      </c>
      <c r="C172" s="287" t="s">
        <v>1078</v>
      </c>
      <c r="D172" s="305">
        <v>10</v>
      </c>
      <c r="E172" s="287" t="s">
        <v>1</v>
      </c>
      <c r="F172" s="372">
        <v>43677</v>
      </c>
      <c r="G172" s="373" t="s">
        <v>8797</v>
      </c>
      <c r="H172" s="373" t="s">
        <v>2862</v>
      </c>
      <c r="I172" s="374">
        <v>0.12608</v>
      </c>
      <c r="J172" s="374">
        <v>84</v>
      </c>
      <c r="K172" s="373" t="s">
        <v>438</v>
      </c>
      <c r="L172" s="375">
        <v>92.42</v>
      </c>
      <c r="M172" s="336" t="s">
        <v>2863</v>
      </c>
      <c r="N172" s="336" t="s">
        <v>2864</v>
      </c>
      <c r="O172" s="287"/>
      <c r="P172" s="287"/>
    </row>
    <row r="173" spans="1:16" ht="15">
      <c r="A173" s="247" t="s">
        <v>176</v>
      </c>
      <c r="B173" s="247" t="s">
        <v>10241</v>
      </c>
      <c r="C173" s="287" t="s">
        <v>1083</v>
      </c>
      <c r="D173" s="305">
        <v>11</v>
      </c>
      <c r="E173" s="287" t="s">
        <v>1</v>
      </c>
      <c r="F173" s="372">
        <v>43677</v>
      </c>
      <c r="G173" s="373" t="s">
        <v>8797</v>
      </c>
      <c r="H173" s="373" t="s">
        <v>3790</v>
      </c>
      <c r="I173" s="374">
        <v>0.11228</v>
      </c>
      <c r="J173" s="374">
        <v>4</v>
      </c>
      <c r="K173" s="373" t="s">
        <v>438</v>
      </c>
      <c r="L173" s="375">
        <v>45.73</v>
      </c>
      <c r="M173" s="336" t="s">
        <v>3791</v>
      </c>
      <c r="N173" s="336" t="s">
        <v>3792</v>
      </c>
      <c r="O173" s="287"/>
      <c r="P173" s="287"/>
    </row>
    <row r="174" spans="1:16" ht="15">
      <c r="A174" s="247" t="s">
        <v>176</v>
      </c>
      <c r="B174" s="247" t="s">
        <v>10242</v>
      </c>
      <c r="C174" s="287" t="s">
        <v>1085</v>
      </c>
      <c r="D174" s="305">
        <v>12</v>
      </c>
      <c r="E174" s="287" t="s">
        <v>1</v>
      </c>
      <c r="F174" s="372">
        <v>43677</v>
      </c>
      <c r="G174" s="373" t="s">
        <v>8797</v>
      </c>
      <c r="H174" s="373" t="s">
        <v>1312</v>
      </c>
      <c r="I174" s="374">
        <v>0.12737000000000001</v>
      </c>
      <c r="J174" s="374">
        <v>18</v>
      </c>
      <c r="K174" s="373" t="s">
        <v>438</v>
      </c>
      <c r="L174" s="375">
        <v>91.86</v>
      </c>
      <c r="M174" s="336" t="s">
        <v>1313</v>
      </c>
      <c r="N174" s="336" t="s">
        <v>1314</v>
      </c>
      <c r="O174" s="287"/>
      <c r="P174" s="287"/>
    </row>
    <row r="175" spans="1:16" ht="15">
      <c r="A175" s="247" t="s">
        <v>176</v>
      </c>
      <c r="B175" s="247" t="s">
        <v>10243</v>
      </c>
      <c r="C175" s="287" t="s">
        <v>1087</v>
      </c>
      <c r="D175" s="305">
        <v>13</v>
      </c>
      <c r="E175" s="287" t="s">
        <v>1</v>
      </c>
      <c r="F175" s="372">
        <v>43677</v>
      </c>
      <c r="G175" s="373" t="s">
        <v>8797</v>
      </c>
      <c r="H175" s="373" t="s">
        <v>838</v>
      </c>
      <c r="I175" s="374">
        <v>0.10956</v>
      </c>
      <c r="J175" s="374">
        <v>4</v>
      </c>
      <c r="K175" s="373" t="s">
        <v>438</v>
      </c>
      <c r="L175" s="375">
        <v>12.09</v>
      </c>
      <c r="M175" s="336" t="s">
        <v>839</v>
      </c>
      <c r="N175" s="336" t="s">
        <v>840</v>
      </c>
      <c r="O175" s="287"/>
      <c r="P175" s="287"/>
    </row>
    <row r="176" spans="1:16" ht="15">
      <c r="A176" s="247" t="s">
        <v>176</v>
      </c>
      <c r="B176" s="247" t="s">
        <v>10244</v>
      </c>
      <c r="C176" s="287" t="s">
        <v>1089</v>
      </c>
      <c r="D176" s="305">
        <v>14</v>
      </c>
      <c r="E176" s="287" t="s">
        <v>1</v>
      </c>
      <c r="F176" s="372">
        <v>43677</v>
      </c>
      <c r="G176" s="373" t="s">
        <v>8797</v>
      </c>
      <c r="H176" s="373" t="s">
        <v>2547</v>
      </c>
      <c r="I176" s="374">
        <v>0.12867999999999999</v>
      </c>
      <c r="J176" s="374">
        <v>3</v>
      </c>
      <c r="K176" s="373" t="s">
        <v>438</v>
      </c>
      <c r="L176" s="375">
        <v>50.67</v>
      </c>
      <c r="M176" s="336" t="s">
        <v>2548</v>
      </c>
      <c r="N176" s="336" t="s">
        <v>2549</v>
      </c>
      <c r="O176" s="287"/>
      <c r="P176" s="287"/>
    </row>
    <row r="177" spans="1:16" ht="15">
      <c r="A177" s="247" t="s">
        <v>176</v>
      </c>
      <c r="B177" s="247" t="s">
        <v>9056</v>
      </c>
      <c r="C177" s="287" t="s">
        <v>1094</v>
      </c>
      <c r="D177" s="305">
        <v>15</v>
      </c>
      <c r="E177" s="287" t="s">
        <v>1</v>
      </c>
      <c r="F177" s="372">
        <v>43677</v>
      </c>
      <c r="G177" s="373" t="s">
        <v>8797</v>
      </c>
      <c r="H177" s="373" t="s">
        <v>4001</v>
      </c>
      <c r="I177" s="374">
        <v>0.11437</v>
      </c>
      <c r="J177" s="374">
        <v>11</v>
      </c>
      <c r="K177" s="373" t="s">
        <v>438</v>
      </c>
      <c r="L177" s="375">
        <v>71.16</v>
      </c>
      <c r="M177" s="336" t="s">
        <v>456</v>
      </c>
      <c r="N177" s="336" t="s">
        <v>4002</v>
      </c>
      <c r="O177" s="287"/>
      <c r="P177" s="287"/>
    </row>
    <row r="178" spans="1:16" ht="15">
      <c r="A178" s="247" t="s">
        <v>176</v>
      </c>
      <c r="B178" s="247" t="s">
        <v>10249</v>
      </c>
      <c r="C178" s="287" t="s">
        <v>1099</v>
      </c>
      <c r="D178" s="305">
        <v>16</v>
      </c>
      <c r="E178" s="287" t="s">
        <v>1</v>
      </c>
      <c r="F178" s="372">
        <v>43677</v>
      </c>
      <c r="G178" s="373" t="s">
        <v>8797</v>
      </c>
      <c r="H178" s="373" t="s">
        <v>2562</v>
      </c>
      <c r="I178" s="374">
        <v>0.15534999999999999</v>
      </c>
      <c r="J178" s="374">
        <v>10</v>
      </c>
      <c r="K178" s="373" t="s">
        <v>438</v>
      </c>
      <c r="L178" s="375">
        <v>55.77</v>
      </c>
      <c r="M178" s="336" t="s">
        <v>2563</v>
      </c>
      <c r="N178" s="336" t="s">
        <v>2564</v>
      </c>
      <c r="O178" s="287"/>
      <c r="P178" s="287"/>
    </row>
    <row r="179" spans="1:16" ht="15">
      <c r="A179" s="247" t="s">
        <v>176</v>
      </c>
      <c r="B179" s="247" t="s">
        <v>9059</v>
      </c>
      <c r="C179" s="287" t="s">
        <v>1101</v>
      </c>
      <c r="D179" s="305">
        <v>17</v>
      </c>
      <c r="E179" s="287" t="s">
        <v>1</v>
      </c>
      <c r="F179" s="372">
        <v>43677</v>
      </c>
      <c r="G179" s="373" t="s">
        <v>8797</v>
      </c>
      <c r="H179" s="373" t="s">
        <v>4713</v>
      </c>
      <c r="I179" s="374">
        <v>0.1201</v>
      </c>
      <c r="J179" s="374">
        <v>8</v>
      </c>
      <c r="K179" s="373" t="s">
        <v>438</v>
      </c>
      <c r="L179" s="375">
        <v>61.04</v>
      </c>
      <c r="M179" s="336" t="s">
        <v>4714</v>
      </c>
      <c r="N179" s="336" t="s">
        <v>4715</v>
      </c>
      <c r="O179" s="287"/>
      <c r="P179" s="287"/>
    </row>
    <row r="180" spans="1:16" ht="15">
      <c r="A180" s="247" t="s">
        <v>176</v>
      </c>
      <c r="B180" s="247" t="s">
        <v>10250</v>
      </c>
      <c r="C180" s="287" t="s">
        <v>1106</v>
      </c>
      <c r="D180" s="305">
        <v>18</v>
      </c>
      <c r="E180" s="287" t="s">
        <v>1</v>
      </c>
      <c r="F180" s="372">
        <v>43677</v>
      </c>
      <c r="G180" s="373" t="s">
        <v>8797</v>
      </c>
      <c r="H180" s="373" t="s">
        <v>1336</v>
      </c>
      <c r="I180" s="374">
        <v>0.12637000000000001</v>
      </c>
      <c r="J180" s="374">
        <v>8</v>
      </c>
      <c r="K180" s="373" t="s">
        <v>438</v>
      </c>
      <c r="L180" s="375">
        <v>30.31</v>
      </c>
      <c r="M180" s="336" t="s">
        <v>1337</v>
      </c>
      <c r="N180" s="336" t="s">
        <v>1338</v>
      </c>
      <c r="O180" s="287"/>
      <c r="P180" s="287"/>
    </row>
    <row r="181" spans="1:16" ht="15">
      <c r="A181" s="247" t="s">
        <v>176</v>
      </c>
      <c r="B181" s="247" t="s">
        <v>9062</v>
      </c>
      <c r="C181" s="287" t="s">
        <v>1111</v>
      </c>
      <c r="D181" s="305">
        <v>19</v>
      </c>
      <c r="E181" s="287" t="s">
        <v>1</v>
      </c>
      <c r="F181" s="372">
        <v>43677</v>
      </c>
      <c r="G181" s="373" t="s">
        <v>8797</v>
      </c>
      <c r="H181" s="373" t="s">
        <v>2572</v>
      </c>
      <c r="I181" s="374">
        <v>0.11021</v>
      </c>
      <c r="J181" s="374">
        <v>7</v>
      </c>
      <c r="K181" s="373" t="s">
        <v>438</v>
      </c>
      <c r="L181" s="375">
        <v>75.349999999999994</v>
      </c>
      <c r="M181" s="336" t="s">
        <v>2573</v>
      </c>
      <c r="N181" s="336" t="s">
        <v>2574</v>
      </c>
      <c r="O181" s="287"/>
      <c r="P181" s="287"/>
    </row>
    <row r="182" spans="1:16" ht="15">
      <c r="A182" s="247" t="s">
        <v>12319</v>
      </c>
      <c r="B182" s="247" t="s">
        <v>12320</v>
      </c>
      <c r="C182" s="287" t="s">
        <v>1116</v>
      </c>
      <c r="D182" s="305">
        <v>20</v>
      </c>
      <c r="E182" s="287" t="s">
        <v>1</v>
      </c>
      <c r="F182" s="372">
        <v>43677</v>
      </c>
      <c r="G182" s="373" t="s">
        <v>8797</v>
      </c>
      <c r="H182" s="373" t="s">
        <v>7665</v>
      </c>
      <c r="I182" s="374">
        <v>0.12737000000000001</v>
      </c>
      <c r="J182" s="374">
        <v>3</v>
      </c>
      <c r="K182" s="373" t="s">
        <v>438</v>
      </c>
      <c r="L182" s="375">
        <v>41.06</v>
      </c>
      <c r="M182" s="336" t="s">
        <v>7666</v>
      </c>
      <c r="N182" s="336" t="s">
        <v>7667</v>
      </c>
      <c r="O182" s="287"/>
      <c r="P182" s="287"/>
    </row>
    <row r="183" spans="1:16" ht="15">
      <c r="A183" s="247" t="s">
        <v>176</v>
      </c>
      <c r="B183" s="247" t="s">
        <v>9063</v>
      </c>
      <c r="C183" s="287" t="s">
        <v>1121</v>
      </c>
      <c r="D183" s="305">
        <v>21</v>
      </c>
      <c r="E183" s="287" t="s">
        <v>1</v>
      </c>
      <c r="F183" s="372">
        <v>43677</v>
      </c>
      <c r="G183" s="373" t="s">
        <v>8797</v>
      </c>
      <c r="H183" s="373" t="s">
        <v>2745</v>
      </c>
      <c r="I183" s="374">
        <v>0.14046</v>
      </c>
      <c r="J183" s="374">
        <v>79</v>
      </c>
      <c r="K183" s="373" t="s">
        <v>438</v>
      </c>
      <c r="L183" s="375">
        <v>9.5299999999999994</v>
      </c>
      <c r="M183" s="336" t="s">
        <v>2746</v>
      </c>
      <c r="N183" s="336" t="s">
        <v>2747</v>
      </c>
      <c r="O183" s="287"/>
      <c r="P183" s="287"/>
    </row>
    <row r="184" spans="1:16" ht="15">
      <c r="A184" s="247" t="s">
        <v>176</v>
      </c>
      <c r="B184" s="247" t="s">
        <v>10251</v>
      </c>
      <c r="C184" s="287" t="s">
        <v>1123</v>
      </c>
      <c r="D184" s="305">
        <v>22</v>
      </c>
      <c r="E184" s="287" t="s">
        <v>1</v>
      </c>
      <c r="F184" s="372">
        <v>43677</v>
      </c>
      <c r="G184" s="373" t="s">
        <v>8797</v>
      </c>
      <c r="H184" s="373" t="s">
        <v>2584</v>
      </c>
      <c r="I184" s="374">
        <v>0.10815</v>
      </c>
      <c r="J184" s="374">
        <v>2</v>
      </c>
      <c r="K184" s="373" t="s">
        <v>438</v>
      </c>
      <c r="L184" s="375">
        <v>19.5</v>
      </c>
      <c r="M184" s="336" t="s">
        <v>2585</v>
      </c>
      <c r="N184" s="336" t="s">
        <v>2586</v>
      </c>
      <c r="O184" s="287"/>
      <c r="P184" s="287"/>
    </row>
    <row r="185" spans="1:16" ht="15">
      <c r="A185" s="247" t="s">
        <v>176</v>
      </c>
      <c r="B185" s="247" t="s">
        <v>9049</v>
      </c>
      <c r="C185" s="287" t="s">
        <v>1128</v>
      </c>
      <c r="D185" s="305">
        <v>23</v>
      </c>
      <c r="E185" s="287" t="s">
        <v>1</v>
      </c>
      <c r="F185" s="372">
        <v>43677</v>
      </c>
      <c r="G185" s="373" t="s">
        <v>8797</v>
      </c>
      <c r="H185" s="373" t="s">
        <v>4729</v>
      </c>
      <c r="I185" s="374">
        <v>0.15881999999999999</v>
      </c>
      <c r="J185" s="374">
        <v>74</v>
      </c>
      <c r="K185" s="373" t="s">
        <v>438</v>
      </c>
      <c r="L185" s="375">
        <v>40.340000000000003</v>
      </c>
      <c r="M185" s="336" t="s">
        <v>4730</v>
      </c>
      <c r="N185" s="336" t="s">
        <v>4731</v>
      </c>
      <c r="O185" s="287"/>
      <c r="P185" s="287"/>
    </row>
    <row r="186" spans="1:16" ht="15">
      <c r="A186" s="247" t="s">
        <v>176</v>
      </c>
      <c r="B186" s="247" t="s">
        <v>9055</v>
      </c>
      <c r="C186" s="287" t="s">
        <v>1133</v>
      </c>
      <c r="D186" s="305">
        <v>24</v>
      </c>
      <c r="E186" s="287" t="s">
        <v>1</v>
      </c>
      <c r="F186" s="372">
        <v>43677</v>
      </c>
      <c r="G186" s="373" t="s">
        <v>8797</v>
      </c>
      <c r="H186" s="373" t="s">
        <v>3066</v>
      </c>
      <c r="I186" s="374">
        <v>0.11138000000000001</v>
      </c>
      <c r="J186" s="374">
        <v>16</v>
      </c>
      <c r="K186" s="373" t="s">
        <v>438</v>
      </c>
      <c r="L186" s="375">
        <v>220.13</v>
      </c>
      <c r="M186" s="336" t="s">
        <v>3067</v>
      </c>
      <c r="N186" s="336" t="s">
        <v>3068</v>
      </c>
      <c r="O186" s="287"/>
      <c r="P186" s="287"/>
    </row>
    <row r="187" spans="1:16" ht="15">
      <c r="A187" s="247" t="s">
        <v>176</v>
      </c>
      <c r="B187" s="247" t="s">
        <v>10252</v>
      </c>
      <c r="C187" s="287" t="s">
        <v>1135</v>
      </c>
      <c r="D187" s="305">
        <v>25</v>
      </c>
      <c r="E187" s="287" t="s">
        <v>1</v>
      </c>
      <c r="F187" s="372">
        <v>43677</v>
      </c>
      <c r="G187" s="373" t="s">
        <v>8797</v>
      </c>
      <c r="H187" s="373" t="s">
        <v>4965</v>
      </c>
      <c r="I187" s="374">
        <v>0.10747</v>
      </c>
      <c r="J187" s="374">
        <v>1</v>
      </c>
      <c r="K187" s="373" t="s">
        <v>438</v>
      </c>
      <c r="L187" s="375">
        <v>21.04</v>
      </c>
      <c r="M187" s="336" t="s">
        <v>4966</v>
      </c>
      <c r="N187" s="336" t="s">
        <v>4967</v>
      </c>
      <c r="O187" s="287"/>
      <c r="P187" s="287"/>
    </row>
    <row r="188" spans="1:16" ht="15">
      <c r="A188" s="247" t="s">
        <v>176</v>
      </c>
      <c r="B188" s="247" t="s">
        <v>10253</v>
      </c>
      <c r="C188" s="287" t="s">
        <v>1140</v>
      </c>
      <c r="D188" s="305">
        <v>26</v>
      </c>
      <c r="E188" s="287" t="s">
        <v>1</v>
      </c>
      <c r="F188" s="372">
        <v>43677</v>
      </c>
      <c r="G188" s="373" t="s">
        <v>8797</v>
      </c>
      <c r="H188" s="373" t="s">
        <v>5417</v>
      </c>
      <c r="I188" s="374">
        <v>0.11045000000000001</v>
      </c>
      <c r="J188" s="374">
        <v>1</v>
      </c>
      <c r="K188" s="373" t="s">
        <v>438</v>
      </c>
      <c r="L188" s="375">
        <v>16.09</v>
      </c>
      <c r="M188" s="336" t="s">
        <v>5418</v>
      </c>
      <c r="N188" s="336" t="s">
        <v>5419</v>
      </c>
      <c r="O188" s="287"/>
      <c r="P188" s="287"/>
    </row>
    <row r="189" spans="1:16" ht="15">
      <c r="A189" s="247" t="s">
        <v>176</v>
      </c>
      <c r="B189" s="247" t="s">
        <v>10254</v>
      </c>
      <c r="C189" s="287" t="s">
        <v>1142</v>
      </c>
      <c r="D189" s="305">
        <v>27</v>
      </c>
      <c r="E189" s="287" t="s">
        <v>1</v>
      </c>
      <c r="F189" s="372">
        <v>43677</v>
      </c>
      <c r="G189" s="373" t="s">
        <v>8797</v>
      </c>
      <c r="H189" s="373" t="s">
        <v>918</v>
      </c>
      <c r="I189" s="374">
        <v>0.12243999999999999</v>
      </c>
      <c r="J189" s="374">
        <v>4</v>
      </c>
      <c r="K189" s="373" t="s">
        <v>438</v>
      </c>
      <c r="L189" s="375">
        <v>14.37</v>
      </c>
      <c r="M189" s="336" t="s">
        <v>919</v>
      </c>
      <c r="N189" s="336" t="s">
        <v>920</v>
      </c>
      <c r="O189" s="287"/>
      <c r="P189" s="287"/>
    </row>
    <row r="190" spans="1:16" ht="15">
      <c r="A190" s="247" t="s">
        <v>12321</v>
      </c>
      <c r="B190" s="247" t="s">
        <v>12322</v>
      </c>
      <c r="C190" s="287" t="s">
        <v>1147</v>
      </c>
      <c r="D190" s="305">
        <v>28</v>
      </c>
      <c r="E190" s="287" t="s">
        <v>1</v>
      </c>
      <c r="F190" s="372">
        <v>43677</v>
      </c>
      <c r="G190" s="373" t="s">
        <v>8797</v>
      </c>
      <c r="H190" s="373" t="s">
        <v>4531</v>
      </c>
      <c r="I190" s="374">
        <v>0.11866</v>
      </c>
      <c r="J190" s="374">
        <v>2</v>
      </c>
      <c r="K190" s="373" t="s">
        <v>438</v>
      </c>
      <c r="L190" s="375">
        <v>47.57</v>
      </c>
      <c r="M190" s="336" t="s">
        <v>4532</v>
      </c>
      <c r="N190" s="336" t="s">
        <v>4533</v>
      </c>
      <c r="O190" s="287"/>
      <c r="P190" s="287"/>
    </row>
    <row r="191" spans="1:16" ht="15">
      <c r="A191" s="247" t="s">
        <v>176</v>
      </c>
      <c r="B191" s="247" t="s">
        <v>9065</v>
      </c>
      <c r="C191" s="287" t="s">
        <v>1149</v>
      </c>
      <c r="D191" s="305">
        <v>29</v>
      </c>
      <c r="E191" s="287" t="s">
        <v>1</v>
      </c>
      <c r="F191" s="372">
        <v>43677</v>
      </c>
      <c r="G191" s="373" t="s">
        <v>8797</v>
      </c>
      <c r="H191" s="373" t="s">
        <v>4051</v>
      </c>
      <c r="I191" s="374">
        <v>0.15251999999999999</v>
      </c>
      <c r="J191" s="374">
        <v>140</v>
      </c>
      <c r="K191" s="373" t="s">
        <v>438</v>
      </c>
      <c r="L191" s="375">
        <v>65.34</v>
      </c>
      <c r="M191" s="336" t="s">
        <v>4052</v>
      </c>
      <c r="N191" s="336" t="s">
        <v>4053</v>
      </c>
      <c r="O191" s="287"/>
      <c r="P191" s="287"/>
    </row>
    <row r="192" spans="1:16" ht="15">
      <c r="A192" s="247" t="s">
        <v>176</v>
      </c>
      <c r="B192" s="247" t="s">
        <v>10257</v>
      </c>
      <c r="C192" s="287" t="s">
        <v>1154</v>
      </c>
      <c r="D192" s="305">
        <v>30</v>
      </c>
      <c r="E192" s="287" t="s">
        <v>1</v>
      </c>
      <c r="F192" s="372">
        <v>43677</v>
      </c>
      <c r="G192" s="373" t="s">
        <v>8797</v>
      </c>
      <c r="H192" s="373" t="s">
        <v>2610</v>
      </c>
      <c r="I192" s="374">
        <v>0.13289999999999999</v>
      </c>
      <c r="J192" s="374">
        <v>7</v>
      </c>
      <c r="K192" s="373" t="s">
        <v>438</v>
      </c>
      <c r="L192" s="375">
        <v>22.73</v>
      </c>
      <c r="M192" s="336" t="s">
        <v>2611</v>
      </c>
      <c r="N192" s="336" t="s">
        <v>2612</v>
      </c>
      <c r="O192" s="287"/>
      <c r="P192" s="287"/>
    </row>
    <row r="193" spans="1:16" ht="15">
      <c r="A193" s="247" t="s">
        <v>176</v>
      </c>
      <c r="B193" s="247" t="s">
        <v>9066</v>
      </c>
      <c r="C193" s="287" t="s">
        <v>1159</v>
      </c>
      <c r="D193" s="305">
        <v>31</v>
      </c>
      <c r="E193" s="287" t="s">
        <v>1</v>
      </c>
      <c r="F193" s="372">
        <v>43677</v>
      </c>
      <c r="G193" s="373" t="s">
        <v>8797</v>
      </c>
      <c r="H193" s="373" t="s">
        <v>2621</v>
      </c>
      <c r="I193" s="374">
        <v>0.11089</v>
      </c>
      <c r="J193" s="374">
        <v>6</v>
      </c>
      <c r="K193" s="373" t="s">
        <v>438</v>
      </c>
      <c r="L193" s="375">
        <v>56.39</v>
      </c>
      <c r="M193" s="336" t="s">
        <v>2622</v>
      </c>
      <c r="N193" s="336" t="s">
        <v>2623</v>
      </c>
      <c r="O193" s="287"/>
      <c r="P193" s="287"/>
    </row>
    <row r="194" spans="1:16" ht="15">
      <c r="A194" s="247" t="s">
        <v>176</v>
      </c>
      <c r="B194" s="247" t="s">
        <v>9067</v>
      </c>
      <c r="C194" s="287" t="s">
        <v>1164</v>
      </c>
      <c r="D194" s="305">
        <v>32</v>
      </c>
      <c r="E194" s="287" t="s">
        <v>1</v>
      </c>
      <c r="F194" s="372">
        <v>43677</v>
      </c>
      <c r="G194" s="373" t="s">
        <v>8797</v>
      </c>
      <c r="H194" s="373" t="s">
        <v>2932</v>
      </c>
      <c r="I194" s="374">
        <v>0.11895</v>
      </c>
      <c r="J194" s="374">
        <v>118</v>
      </c>
      <c r="K194" s="373" t="s">
        <v>438</v>
      </c>
      <c r="L194" s="375">
        <v>49.42</v>
      </c>
      <c r="M194" s="336" t="s">
        <v>2933</v>
      </c>
      <c r="N194" s="336" t="s">
        <v>2934</v>
      </c>
      <c r="O194" s="287"/>
      <c r="P194" s="287"/>
    </row>
    <row r="195" spans="1:16" ht="15">
      <c r="A195" s="247" t="s">
        <v>176</v>
      </c>
      <c r="B195" s="247" t="s">
        <v>10258</v>
      </c>
      <c r="C195" s="287" t="s">
        <v>1166</v>
      </c>
      <c r="D195" s="305">
        <v>33</v>
      </c>
      <c r="E195" s="287" t="s">
        <v>1</v>
      </c>
      <c r="F195" s="372">
        <v>43677</v>
      </c>
      <c r="G195" s="373" t="s">
        <v>8797</v>
      </c>
      <c r="H195" s="373" t="s">
        <v>4065</v>
      </c>
      <c r="I195" s="374">
        <v>0.11465</v>
      </c>
      <c r="J195" s="374">
        <v>3</v>
      </c>
      <c r="K195" s="373" t="s">
        <v>438</v>
      </c>
      <c r="L195" s="375">
        <v>44.56</v>
      </c>
      <c r="M195" s="336" t="s">
        <v>4066</v>
      </c>
      <c r="N195" s="336" t="s">
        <v>4067</v>
      </c>
      <c r="O195" s="287"/>
      <c r="P195" s="287"/>
    </row>
    <row r="196" spans="1:16" ht="15">
      <c r="A196" s="247" t="s">
        <v>12323</v>
      </c>
      <c r="B196" s="247" t="s">
        <v>12324</v>
      </c>
      <c r="C196" s="287" t="s">
        <v>1168</v>
      </c>
      <c r="D196" s="305">
        <v>34</v>
      </c>
      <c r="E196" s="287" t="s">
        <v>1</v>
      </c>
      <c r="F196" s="372">
        <v>43677</v>
      </c>
      <c r="G196" s="373" t="s">
        <v>8797</v>
      </c>
      <c r="H196" s="373" t="s">
        <v>2939</v>
      </c>
      <c r="I196" s="374">
        <v>0.11267000000000001</v>
      </c>
      <c r="J196" s="374">
        <v>2</v>
      </c>
      <c r="K196" s="373" t="s">
        <v>438</v>
      </c>
      <c r="L196" s="375">
        <v>34.14</v>
      </c>
      <c r="M196" s="336" t="s">
        <v>2940</v>
      </c>
      <c r="N196" s="336" t="s">
        <v>2941</v>
      </c>
      <c r="O196" s="287"/>
      <c r="P196" s="287"/>
    </row>
    <row r="197" spans="1:16" ht="15">
      <c r="A197" s="247" t="s">
        <v>176</v>
      </c>
      <c r="B197" s="247" t="s">
        <v>10259</v>
      </c>
      <c r="C197" s="287" t="s">
        <v>1170</v>
      </c>
      <c r="D197" s="305">
        <v>35</v>
      </c>
      <c r="E197" s="287" t="s">
        <v>1</v>
      </c>
      <c r="F197" s="372">
        <v>43677</v>
      </c>
      <c r="G197" s="373" t="s">
        <v>8797</v>
      </c>
      <c r="H197" s="373" t="s">
        <v>691</v>
      </c>
      <c r="I197" s="374">
        <v>0.12052</v>
      </c>
      <c r="J197" s="374">
        <v>3</v>
      </c>
      <c r="K197" s="373" t="s">
        <v>438</v>
      </c>
      <c r="L197" s="375">
        <v>88.92</v>
      </c>
      <c r="M197" s="336" t="s">
        <v>692</v>
      </c>
      <c r="N197" s="336" t="s">
        <v>693</v>
      </c>
      <c r="O197" s="287"/>
      <c r="P197" s="287"/>
    </row>
    <row r="198" spans="1:16" ht="15">
      <c r="A198" s="247" t="s">
        <v>176</v>
      </c>
      <c r="B198" s="247" t="s">
        <v>9050</v>
      </c>
      <c r="C198" s="287" t="s">
        <v>1172</v>
      </c>
      <c r="D198" s="305">
        <v>36</v>
      </c>
      <c r="E198" s="287" t="s">
        <v>1</v>
      </c>
      <c r="F198" s="372">
        <v>43677</v>
      </c>
      <c r="G198" s="373" t="s">
        <v>8797</v>
      </c>
      <c r="H198" s="373" t="s">
        <v>4771</v>
      </c>
      <c r="I198" s="374">
        <v>0.13145999999999999</v>
      </c>
      <c r="J198" s="374">
        <v>108</v>
      </c>
      <c r="K198" s="373" t="s">
        <v>438</v>
      </c>
      <c r="L198" s="375">
        <v>101.31</v>
      </c>
      <c r="M198" s="336" t="s">
        <v>4772</v>
      </c>
      <c r="N198" s="336" t="s">
        <v>4773</v>
      </c>
      <c r="O198" s="287"/>
      <c r="P198" s="287"/>
    </row>
    <row r="199" spans="1:16" ht="15">
      <c r="A199" s="247" t="s">
        <v>12325</v>
      </c>
      <c r="B199" s="247" t="s">
        <v>12326</v>
      </c>
      <c r="C199" s="287" t="s">
        <v>1174</v>
      </c>
      <c r="D199" s="305">
        <v>37</v>
      </c>
      <c r="E199" s="287" t="s">
        <v>1</v>
      </c>
      <c r="F199" s="372">
        <v>43677</v>
      </c>
      <c r="G199" s="373" t="s">
        <v>8797</v>
      </c>
      <c r="H199" s="373" t="s">
        <v>4600</v>
      </c>
      <c r="I199" s="374">
        <v>0.11276</v>
      </c>
      <c r="J199" s="374">
        <v>1</v>
      </c>
      <c r="K199" s="373" t="s">
        <v>438</v>
      </c>
      <c r="L199" s="375">
        <v>31.51</v>
      </c>
      <c r="M199" s="336" t="s">
        <v>4601</v>
      </c>
      <c r="N199" s="336" t="s">
        <v>4602</v>
      </c>
      <c r="O199" s="287"/>
      <c r="P199" s="287"/>
    </row>
    <row r="200" spans="1:16" ht="15">
      <c r="A200" s="247" t="s">
        <v>176</v>
      </c>
      <c r="B200" s="247" t="s">
        <v>10262</v>
      </c>
      <c r="C200" s="287" t="s">
        <v>1179</v>
      </c>
      <c r="D200" s="305">
        <v>38</v>
      </c>
      <c r="E200" s="287" t="s">
        <v>1</v>
      </c>
      <c r="F200" s="372">
        <v>43677</v>
      </c>
      <c r="G200" s="373" t="s">
        <v>8797</v>
      </c>
      <c r="H200" s="373" t="s">
        <v>4639</v>
      </c>
      <c r="I200" s="374">
        <v>0.12464</v>
      </c>
      <c r="J200" s="374">
        <v>19</v>
      </c>
      <c r="K200" s="373" t="s">
        <v>438</v>
      </c>
      <c r="L200" s="375">
        <v>35.880000000000003</v>
      </c>
      <c r="M200" s="336" t="s">
        <v>4640</v>
      </c>
      <c r="N200" s="336" t="s">
        <v>4641</v>
      </c>
      <c r="O200" s="287"/>
      <c r="P200" s="287"/>
    </row>
    <row r="201" spans="1:16" ht="15">
      <c r="A201" s="247" t="s">
        <v>176</v>
      </c>
      <c r="B201" s="247" t="s">
        <v>10265</v>
      </c>
      <c r="C201" s="287" t="s">
        <v>1184</v>
      </c>
      <c r="D201" s="305">
        <v>39</v>
      </c>
      <c r="E201" s="287" t="s">
        <v>1</v>
      </c>
      <c r="F201" s="372">
        <v>43677</v>
      </c>
      <c r="G201" s="373" t="s">
        <v>8797</v>
      </c>
      <c r="H201" s="373" t="s">
        <v>1508</v>
      </c>
      <c r="I201" s="374">
        <v>0.13319</v>
      </c>
      <c r="J201" s="374">
        <v>8</v>
      </c>
      <c r="K201" s="373" t="s">
        <v>438</v>
      </c>
      <c r="L201" s="375">
        <v>91.91</v>
      </c>
      <c r="M201" s="336" t="s">
        <v>1509</v>
      </c>
      <c r="N201" s="336" t="s">
        <v>1510</v>
      </c>
      <c r="O201" s="287"/>
      <c r="P201" s="287"/>
    </row>
    <row r="202" spans="1:16" ht="15">
      <c r="A202" s="247" t="s">
        <v>176</v>
      </c>
      <c r="B202" s="247" t="s">
        <v>10266</v>
      </c>
      <c r="C202" s="287" t="s">
        <v>1189</v>
      </c>
      <c r="D202" s="305">
        <v>40</v>
      </c>
      <c r="E202" s="287" t="s">
        <v>1</v>
      </c>
      <c r="F202" s="372">
        <v>43677</v>
      </c>
      <c r="G202" s="373" t="s">
        <v>8797</v>
      </c>
      <c r="H202" s="373" t="s">
        <v>1513</v>
      </c>
      <c r="I202" s="374">
        <v>0.15708</v>
      </c>
      <c r="J202" s="374">
        <v>16</v>
      </c>
      <c r="K202" s="373" t="s">
        <v>438</v>
      </c>
      <c r="L202" s="375">
        <v>126.55</v>
      </c>
      <c r="M202" s="336" t="s">
        <v>1514</v>
      </c>
      <c r="N202" s="336" t="s">
        <v>1515</v>
      </c>
      <c r="O202" s="287"/>
      <c r="P202" s="287"/>
    </row>
    <row r="203" spans="1:16" ht="15">
      <c r="A203" s="247" t="s">
        <v>176</v>
      </c>
      <c r="B203" s="247" t="s">
        <v>9051</v>
      </c>
      <c r="C203" s="287" t="s">
        <v>1194</v>
      </c>
      <c r="D203" s="305">
        <v>41</v>
      </c>
      <c r="E203" s="287" t="s">
        <v>1</v>
      </c>
      <c r="F203" s="372">
        <v>43677</v>
      </c>
      <c r="G203" s="373" t="s">
        <v>8797</v>
      </c>
      <c r="H203" s="373" t="s">
        <v>2798</v>
      </c>
      <c r="I203" s="374">
        <v>0.17696000000000001</v>
      </c>
      <c r="J203" s="374">
        <v>19</v>
      </c>
      <c r="K203" s="373" t="s">
        <v>438</v>
      </c>
      <c r="L203" s="375">
        <v>31.95</v>
      </c>
      <c r="M203" s="336" t="s">
        <v>2799</v>
      </c>
      <c r="N203" s="336" t="s">
        <v>2800</v>
      </c>
      <c r="O203" s="287"/>
      <c r="P203" s="287"/>
    </row>
    <row r="204" spans="1:16" ht="15">
      <c r="A204" s="247" t="s">
        <v>176</v>
      </c>
      <c r="B204" s="247" t="s">
        <v>10267</v>
      </c>
      <c r="C204" s="287" t="s">
        <v>1196</v>
      </c>
      <c r="D204" s="305">
        <v>42</v>
      </c>
      <c r="E204" s="287" t="s">
        <v>1</v>
      </c>
      <c r="F204" s="372">
        <v>43677</v>
      </c>
      <c r="G204" s="373" t="s">
        <v>8797</v>
      </c>
      <c r="H204" s="373" t="s">
        <v>7072</v>
      </c>
      <c r="I204" s="374">
        <v>0.13902</v>
      </c>
      <c r="J204" s="374">
        <v>55</v>
      </c>
      <c r="K204" s="373" t="s">
        <v>438</v>
      </c>
      <c r="L204" s="375">
        <v>30.35</v>
      </c>
      <c r="M204" s="336" t="s">
        <v>7073</v>
      </c>
      <c r="N204" s="336" t="s">
        <v>7074</v>
      </c>
      <c r="O204" s="287"/>
      <c r="P204" s="287"/>
    </row>
    <row r="205" spans="1:16" ht="15">
      <c r="A205" s="247" t="s">
        <v>176</v>
      </c>
      <c r="B205" s="247" t="s">
        <v>10268</v>
      </c>
      <c r="C205" s="287" t="s">
        <v>1201</v>
      </c>
      <c r="D205" s="305">
        <v>43</v>
      </c>
      <c r="E205" s="287" t="s">
        <v>1</v>
      </c>
      <c r="F205" s="372">
        <v>43677</v>
      </c>
      <c r="G205" s="373" t="s">
        <v>8797</v>
      </c>
      <c r="H205" s="373" t="s">
        <v>2676</v>
      </c>
      <c r="I205" s="374">
        <v>0.11043</v>
      </c>
      <c r="J205" s="374">
        <v>1</v>
      </c>
      <c r="K205" s="373" t="s">
        <v>438</v>
      </c>
      <c r="L205" s="375">
        <v>54.49</v>
      </c>
      <c r="M205" s="336" t="s">
        <v>2677</v>
      </c>
      <c r="N205" s="336" t="s">
        <v>2678</v>
      </c>
      <c r="O205" s="287"/>
      <c r="P205" s="287"/>
    </row>
    <row r="206" spans="1:16" ht="15">
      <c r="A206" s="247" t="s">
        <v>9788</v>
      </c>
      <c r="B206" s="247" t="s">
        <v>9789</v>
      </c>
      <c r="C206" s="287" t="s">
        <v>1203</v>
      </c>
      <c r="D206" s="305">
        <v>44</v>
      </c>
      <c r="E206" s="287" t="s">
        <v>1</v>
      </c>
      <c r="F206" s="372">
        <v>43677</v>
      </c>
      <c r="G206" s="373" t="s">
        <v>8797</v>
      </c>
      <c r="H206" s="373" t="s">
        <v>753</v>
      </c>
      <c r="I206" s="374">
        <v>0.1101</v>
      </c>
      <c r="J206" s="374">
        <v>1</v>
      </c>
      <c r="K206" s="373" t="s">
        <v>438</v>
      </c>
      <c r="L206" s="375">
        <v>145.47999999999999</v>
      </c>
      <c r="M206" s="336" t="s">
        <v>754</v>
      </c>
      <c r="N206" s="336" t="s">
        <v>755</v>
      </c>
      <c r="O206" s="287"/>
      <c r="P206" s="287"/>
    </row>
    <row r="207" spans="1:16" ht="15">
      <c r="A207" s="247" t="s">
        <v>10269</v>
      </c>
      <c r="B207" s="247" t="s">
        <v>12327</v>
      </c>
      <c r="C207" s="287" t="s">
        <v>1208</v>
      </c>
      <c r="D207" s="305">
        <v>45</v>
      </c>
      <c r="E207" s="287" t="s">
        <v>1</v>
      </c>
      <c r="F207" s="372">
        <v>43677</v>
      </c>
      <c r="G207" s="373" t="s">
        <v>8797</v>
      </c>
      <c r="H207" s="373" t="s">
        <v>7496</v>
      </c>
      <c r="I207" s="374">
        <v>0.12520999999999999</v>
      </c>
      <c r="J207" s="374">
        <v>26</v>
      </c>
      <c r="K207" s="373" t="s">
        <v>438</v>
      </c>
      <c r="L207" s="375">
        <v>32.1</v>
      </c>
      <c r="M207" s="336" t="s">
        <v>2982</v>
      </c>
      <c r="N207" s="336" t="s">
        <v>2983</v>
      </c>
      <c r="O207" s="287"/>
      <c r="P207" s="287"/>
    </row>
    <row r="208" spans="1:16" ht="15">
      <c r="A208" s="247" t="s">
        <v>176</v>
      </c>
      <c r="B208" s="247" t="s">
        <v>10271</v>
      </c>
      <c r="C208" s="287" t="s">
        <v>1210</v>
      </c>
      <c r="D208" s="305">
        <v>46</v>
      </c>
      <c r="E208" s="287" t="s">
        <v>1</v>
      </c>
      <c r="F208" s="372">
        <v>43677</v>
      </c>
      <c r="G208" s="373" t="s">
        <v>8797</v>
      </c>
      <c r="H208" s="373" t="s">
        <v>1540</v>
      </c>
      <c r="I208" s="374">
        <v>0.14291000000000001</v>
      </c>
      <c r="J208" s="374">
        <v>4</v>
      </c>
      <c r="K208" s="373" t="s">
        <v>438</v>
      </c>
      <c r="L208" s="375">
        <v>35.590000000000003</v>
      </c>
      <c r="M208" s="336" t="s">
        <v>1541</v>
      </c>
      <c r="N208" s="336" t="s">
        <v>1542</v>
      </c>
      <c r="O208" s="287"/>
      <c r="P208" s="287"/>
    </row>
    <row r="209" spans="1:16" ht="15">
      <c r="A209" s="247" t="s">
        <v>176</v>
      </c>
      <c r="B209" s="247" t="s">
        <v>10272</v>
      </c>
      <c r="C209" s="287" t="s">
        <v>1212</v>
      </c>
      <c r="D209" s="305">
        <v>47</v>
      </c>
      <c r="E209" s="287" t="s">
        <v>1</v>
      </c>
      <c r="F209" s="372">
        <v>43677</v>
      </c>
      <c r="G209" s="373" t="s">
        <v>8797</v>
      </c>
      <c r="H209" s="373" t="s">
        <v>2692</v>
      </c>
      <c r="I209" s="374">
        <v>0.13589000000000001</v>
      </c>
      <c r="J209" s="374">
        <v>18</v>
      </c>
      <c r="K209" s="373" t="s">
        <v>438</v>
      </c>
      <c r="L209" s="375">
        <v>19.190000000000001</v>
      </c>
      <c r="M209" s="336" t="s">
        <v>2693</v>
      </c>
      <c r="N209" s="336" t="s">
        <v>2694</v>
      </c>
      <c r="O209" s="287"/>
      <c r="P209" s="287"/>
    </row>
    <row r="210" spans="1:16" ht="15">
      <c r="A210" s="247" t="s">
        <v>12328</v>
      </c>
      <c r="B210" s="247" t="s">
        <v>12329</v>
      </c>
      <c r="C210" s="287" t="s">
        <v>1217</v>
      </c>
      <c r="D210" s="305">
        <v>48</v>
      </c>
      <c r="E210" s="287" t="s">
        <v>1</v>
      </c>
      <c r="F210" s="372">
        <v>43677</v>
      </c>
      <c r="G210" s="373" t="s">
        <v>8797</v>
      </c>
      <c r="H210" s="373" t="s">
        <v>795</v>
      </c>
      <c r="I210" s="374">
        <v>0.11243</v>
      </c>
      <c r="J210" s="374">
        <v>1</v>
      </c>
      <c r="K210" s="373" t="s">
        <v>438</v>
      </c>
      <c r="L210" s="375">
        <v>49.44</v>
      </c>
      <c r="M210" s="336" t="s">
        <v>796</v>
      </c>
      <c r="N210" s="336" t="s">
        <v>797</v>
      </c>
      <c r="O210" s="287"/>
      <c r="P210" s="287"/>
    </row>
    <row r="211" spans="1:16" ht="15">
      <c r="A211" s="247" t="s">
        <v>176</v>
      </c>
      <c r="B211" s="247" t="s">
        <v>9054</v>
      </c>
      <c r="C211" s="287" t="s">
        <v>1222</v>
      </c>
      <c r="D211" s="305">
        <v>49</v>
      </c>
      <c r="E211" s="287" t="s">
        <v>1</v>
      </c>
      <c r="F211" s="372">
        <v>43677</v>
      </c>
      <c r="G211" s="373" t="s">
        <v>8797</v>
      </c>
      <c r="H211" s="373" t="s">
        <v>4801</v>
      </c>
      <c r="I211" s="374">
        <v>0.13819000000000001</v>
      </c>
      <c r="J211" s="374">
        <v>13</v>
      </c>
      <c r="K211" s="373" t="s">
        <v>438</v>
      </c>
      <c r="L211" s="375">
        <v>83.69</v>
      </c>
      <c r="M211" s="336" t="s">
        <v>4802</v>
      </c>
      <c r="N211" s="336" t="s">
        <v>4803</v>
      </c>
      <c r="O211" s="287"/>
      <c r="P211" s="287"/>
    </row>
    <row r="212" spans="1:16" ht="15">
      <c r="A212" s="247" t="s">
        <v>176</v>
      </c>
      <c r="B212" s="247" t="s">
        <v>10273</v>
      </c>
      <c r="C212" s="287" t="s">
        <v>1227</v>
      </c>
      <c r="D212" s="305">
        <v>50</v>
      </c>
      <c r="E212" s="287" t="s">
        <v>1</v>
      </c>
      <c r="F212" s="372">
        <v>43677</v>
      </c>
      <c r="G212" s="373" t="s">
        <v>8797</v>
      </c>
      <c r="H212" s="373" t="s">
        <v>810</v>
      </c>
      <c r="I212" s="374">
        <v>0.21041000000000001</v>
      </c>
      <c r="J212" s="374">
        <v>42</v>
      </c>
      <c r="K212" s="373" t="s">
        <v>438</v>
      </c>
      <c r="L212" s="375">
        <v>20.9</v>
      </c>
      <c r="M212" s="336" t="s">
        <v>811</v>
      </c>
      <c r="N212" s="336" t="s">
        <v>812</v>
      </c>
      <c r="O212" s="287"/>
      <c r="P212" s="287"/>
    </row>
    <row r="213" spans="1:16" ht="15">
      <c r="A213" s="247" t="s">
        <v>176</v>
      </c>
      <c r="B213" s="247" t="s">
        <v>9074</v>
      </c>
      <c r="C213" s="287" t="s">
        <v>1232</v>
      </c>
      <c r="D213" s="305">
        <v>1</v>
      </c>
      <c r="E213" s="287" t="s">
        <v>31</v>
      </c>
      <c r="F213" s="372">
        <v>43677</v>
      </c>
      <c r="G213" s="373" t="s">
        <v>8802</v>
      </c>
      <c r="H213" s="373" t="s">
        <v>2704</v>
      </c>
      <c r="I213" s="374">
        <v>5.9909999999999998E-2</v>
      </c>
      <c r="J213" s="374">
        <v>125</v>
      </c>
      <c r="K213" s="373" t="s">
        <v>438</v>
      </c>
      <c r="L213" s="375">
        <v>34.049999999999997</v>
      </c>
      <c r="M213" s="336" t="s">
        <v>2705</v>
      </c>
      <c r="N213" s="336" t="s">
        <v>2706</v>
      </c>
      <c r="O213" s="287"/>
      <c r="P213" s="287"/>
    </row>
    <row r="214" spans="1:16" ht="15">
      <c r="A214" s="247" t="s">
        <v>176</v>
      </c>
      <c r="B214" s="247" t="s">
        <v>10274</v>
      </c>
      <c r="C214" s="287" t="s">
        <v>1234</v>
      </c>
      <c r="D214" s="305">
        <v>2</v>
      </c>
      <c r="E214" s="287" t="s">
        <v>31</v>
      </c>
      <c r="F214" s="372">
        <v>43677</v>
      </c>
      <c r="G214" s="373" t="s">
        <v>8802</v>
      </c>
      <c r="H214" s="373" t="s">
        <v>3150</v>
      </c>
      <c r="I214" s="374">
        <v>6.4240000000000005E-2</v>
      </c>
      <c r="J214" s="374">
        <v>17</v>
      </c>
      <c r="K214" s="373" t="s">
        <v>438</v>
      </c>
      <c r="L214" s="375">
        <v>66.62</v>
      </c>
      <c r="M214" s="336" t="s">
        <v>3151</v>
      </c>
      <c r="N214" s="336" t="s">
        <v>3152</v>
      </c>
      <c r="O214" s="287"/>
      <c r="P214" s="287"/>
    </row>
    <row r="215" spans="1:16" ht="15">
      <c r="A215" s="247" t="s">
        <v>176</v>
      </c>
      <c r="B215" s="247" t="s">
        <v>9075</v>
      </c>
      <c r="C215" s="287" t="s">
        <v>1236</v>
      </c>
      <c r="D215" s="305">
        <v>3</v>
      </c>
      <c r="E215" s="287" t="s">
        <v>31</v>
      </c>
      <c r="F215" s="372">
        <v>43677</v>
      </c>
      <c r="G215" s="373" t="s">
        <v>8802</v>
      </c>
      <c r="H215" s="373" t="s">
        <v>3440</v>
      </c>
      <c r="I215" s="374">
        <v>6.7979999999999999E-2</v>
      </c>
      <c r="J215" s="374">
        <v>24</v>
      </c>
      <c r="K215" s="373" t="s">
        <v>438</v>
      </c>
      <c r="L215" s="375">
        <v>47.07</v>
      </c>
      <c r="M215" s="336" t="s">
        <v>3441</v>
      </c>
      <c r="N215" s="336" t="s">
        <v>3442</v>
      </c>
      <c r="O215" s="287"/>
      <c r="P215" s="287"/>
    </row>
    <row r="216" spans="1:16" ht="15">
      <c r="A216" s="247" t="s">
        <v>176</v>
      </c>
      <c r="B216" s="247" t="s">
        <v>10277</v>
      </c>
      <c r="C216" s="287" t="s">
        <v>1238</v>
      </c>
      <c r="D216" s="305">
        <v>4</v>
      </c>
      <c r="E216" s="287" t="s">
        <v>31</v>
      </c>
      <c r="F216" s="372">
        <v>43677</v>
      </c>
      <c r="G216" s="373" t="s">
        <v>8802</v>
      </c>
      <c r="H216" s="373" t="s">
        <v>3790</v>
      </c>
      <c r="I216" s="374">
        <v>4.2079999999999999E-2</v>
      </c>
      <c r="J216" s="374">
        <v>1</v>
      </c>
      <c r="K216" s="373" t="s">
        <v>438</v>
      </c>
      <c r="L216" s="375">
        <v>45.73</v>
      </c>
      <c r="M216" s="336" t="s">
        <v>3791</v>
      </c>
      <c r="N216" s="336" t="s">
        <v>3792</v>
      </c>
      <c r="O216" s="287"/>
      <c r="P216" s="287"/>
    </row>
    <row r="217" spans="1:16" ht="15">
      <c r="A217" s="247" t="s">
        <v>176</v>
      </c>
      <c r="B217" s="247" t="s">
        <v>10278</v>
      </c>
      <c r="C217" s="287" t="s">
        <v>1243</v>
      </c>
      <c r="D217" s="305">
        <v>5</v>
      </c>
      <c r="E217" s="287" t="s">
        <v>31</v>
      </c>
      <c r="F217" s="372">
        <v>43677</v>
      </c>
      <c r="G217" s="373" t="s">
        <v>8802</v>
      </c>
      <c r="H217" s="373" t="s">
        <v>2286</v>
      </c>
      <c r="I217" s="374">
        <v>4.2340000000000003E-2</v>
      </c>
      <c r="J217" s="374">
        <v>2</v>
      </c>
      <c r="K217" s="373" t="s">
        <v>438</v>
      </c>
      <c r="L217" s="375">
        <v>47.23</v>
      </c>
      <c r="M217" s="336" t="s">
        <v>2287</v>
      </c>
      <c r="N217" s="336" t="s">
        <v>2288</v>
      </c>
      <c r="O217" s="287"/>
      <c r="P217" s="287"/>
    </row>
    <row r="218" spans="1:16" ht="15">
      <c r="A218" s="247" t="s">
        <v>176</v>
      </c>
      <c r="B218" s="247" t="s">
        <v>9076</v>
      </c>
      <c r="C218" s="287" t="s">
        <v>1248</v>
      </c>
      <c r="D218" s="305">
        <v>6</v>
      </c>
      <c r="E218" s="287" t="s">
        <v>31</v>
      </c>
      <c r="F218" s="372">
        <v>43677</v>
      </c>
      <c r="G218" s="373" t="s">
        <v>8802</v>
      </c>
      <c r="H218" s="373" t="s">
        <v>838</v>
      </c>
      <c r="I218" s="374">
        <v>8.2710000000000006E-2</v>
      </c>
      <c r="J218" s="374">
        <v>133</v>
      </c>
      <c r="K218" s="373" t="s">
        <v>438</v>
      </c>
      <c r="L218" s="375">
        <v>12.09</v>
      </c>
      <c r="M218" s="336" t="s">
        <v>839</v>
      </c>
      <c r="N218" s="336" t="s">
        <v>840</v>
      </c>
      <c r="O218" s="287"/>
      <c r="P218" s="287"/>
    </row>
    <row r="219" spans="1:16" ht="15">
      <c r="A219" s="247" t="s">
        <v>176</v>
      </c>
      <c r="B219" s="247" t="s">
        <v>10279</v>
      </c>
      <c r="C219" s="287" t="s">
        <v>1250</v>
      </c>
      <c r="D219" s="305">
        <v>7</v>
      </c>
      <c r="E219" s="287" t="s">
        <v>31</v>
      </c>
      <c r="F219" s="372">
        <v>43677</v>
      </c>
      <c r="G219" s="373" t="s">
        <v>8802</v>
      </c>
      <c r="H219" s="373" t="s">
        <v>853</v>
      </c>
      <c r="I219" s="374">
        <v>4.582E-2</v>
      </c>
      <c r="J219" s="374">
        <v>1</v>
      </c>
      <c r="K219" s="373" t="s">
        <v>438</v>
      </c>
      <c r="L219" s="375">
        <v>10.91</v>
      </c>
      <c r="M219" s="336" t="s">
        <v>854</v>
      </c>
      <c r="N219" s="336" t="s">
        <v>855</v>
      </c>
      <c r="O219" s="287"/>
      <c r="P219" s="287"/>
    </row>
    <row r="220" spans="1:16" ht="15">
      <c r="A220" s="247" t="s">
        <v>176</v>
      </c>
      <c r="B220" s="247" t="s">
        <v>10280</v>
      </c>
      <c r="C220" s="287" t="s">
        <v>1255</v>
      </c>
      <c r="D220" s="305">
        <v>8</v>
      </c>
      <c r="E220" s="287" t="s">
        <v>31</v>
      </c>
      <c r="F220" s="372">
        <v>43677</v>
      </c>
      <c r="G220" s="373" t="s">
        <v>8802</v>
      </c>
      <c r="H220" s="373" t="s">
        <v>2734</v>
      </c>
      <c r="I220" s="374">
        <v>4.9399999999999999E-2</v>
      </c>
      <c r="J220" s="374">
        <v>26</v>
      </c>
      <c r="K220" s="373" t="s">
        <v>438</v>
      </c>
      <c r="L220" s="375">
        <v>74.290000000000006</v>
      </c>
      <c r="M220" s="336" t="s">
        <v>2735</v>
      </c>
      <c r="N220" s="336" t="s">
        <v>2736</v>
      </c>
      <c r="O220" s="287"/>
      <c r="P220" s="287"/>
    </row>
    <row r="221" spans="1:16" ht="15">
      <c r="A221" s="247" t="s">
        <v>176</v>
      </c>
      <c r="B221" s="247" t="s">
        <v>10281</v>
      </c>
      <c r="C221" s="287" t="s">
        <v>1260</v>
      </c>
      <c r="D221" s="305">
        <v>9</v>
      </c>
      <c r="E221" s="287" t="s">
        <v>31</v>
      </c>
      <c r="F221" s="372">
        <v>43677</v>
      </c>
      <c r="G221" s="373" t="s">
        <v>8802</v>
      </c>
      <c r="H221" s="373" t="s">
        <v>3320</v>
      </c>
      <c r="I221" s="374">
        <v>5.7799999999999997E-2</v>
      </c>
      <c r="J221" s="374">
        <v>4</v>
      </c>
      <c r="K221" s="373" t="s">
        <v>438</v>
      </c>
      <c r="L221" s="375">
        <v>48.44</v>
      </c>
      <c r="M221" s="336" t="s">
        <v>3321</v>
      </c>
      <c r="N221" s="336" t="s">
        <v>3322</v>
      </c>
      <c r="O221" s="287"/>
      <c r="P221" s="287"/>
    </row>
    <row r="222" spans="1:16" ht="15">
      <c r="A222" s="247" t="s">
        <v>12330</v>
      </c>
      <c r="B222" s="247" t="s">
        <v>9077</v>
      </c>
      <c r="C222" s="287" t="s">
        <v>1262</v>
      </c>
      <c r="D222" s="305">
        <v>10</v>
      </c>
      <c r="E222" s="287" t="s">
        <v>31</v>
      </c>
      <c r="F222" s="372">
        <v>43677</v>
      </c>
      <c r="G222" s="373" t="s">
        <v>8802</v>
      </c>
      <c r="H222" s="373" t="s">
        <v>3496</v>
      </c>
      <c r="I222" s="374">
        <v>4.3580000000000001E-2</v>
      </c>
      <c r="J222" s="374">
        <v>2</v>
      </c>
      <c r="K222" s="373" t="s">
        <v>438</v>
      </c>
      <c r="L222" s="375">
        <v>86.72</v>
      </c>
      <c r="M222" s="336" t="s">
        <v>3497</v>
      </c>
      <c r="N222" s="336" t="s">
        <v>3498</v>
      </c>
      <c r="O222" s="287"/>
      <c r="P222" s="287"/>
    </row>
    <row r="223" spans="1:16" ht="15">
      <c r="A223" s="247" t="s">
        <v>176</v>
      </c>
      <c r="B223" s="247" t="s">
        <v>10282</v>
      </c>
      <c r="C223" s="287" t="s">
        <v>1267</v>
      </c>
      <c r="D223" s="305">
        <v>11</v>
      </c>
      <c r="E223" s="287" t="s">
        <v>31</v>
      </c>
      <c r="F223" s="372">
        <v>43677</v>
      </c>
      <c r="G223" s="373" t="s">
        <v>8802</v>
      </c>
      <c r="H223" s="373" t="s">
        <v>3332</v>
      </c>
      <c r="I223" s="374">
        <v>4.6789999999999998E-2</v>
      </c>
      <c r="J223" s="374">
        <v>4</v>
      </c>
      <c r="K223" s="373" t="s">
        <v>438</v>
      </c>
      <c r="L223" s="375">
        <v>74.36</v>
      </c>
      <c r="M223" s="336" t="s">
        <v>3333</v>
      </c>
      <c r="N223" s="336" t="s">
        <v>3334</v>
      </c>
      <c r="O223" s="287"/>
      <c r="P223" s="287"/>
    </row>
    <row r="224" spans="1:16" ht="15">
      <c r="A224" s="247" t="s">
        <v>176</v>
      </c>
      <c r="B224" s="247" t="s">
        <v>10283</v>
      </c>
      <c r="C224" s="287" t="s">
        <v>1269</v>
      </c>
      <c r="D224" s="305">
        <v>12</v>
      </c>
      <c r="E224" s="287" t="s">
        <v>31</v>
      </c>
      <c r="F224" s="372">
        <v>43677</v>
      </c>
      <c r="G224" s="373" t="s">
        <v>8802</v>
      </c>
      <c r="H224" s="373" t="s">
        <v>2745</v>
      </c>
      <c r="I224" s="374">
        <v>6.2950000000000006E-2</v>
      </c>
      <c r="J224" s="374">
        <v>55</v>
      </c>
      <c r="K224" s="373" t="s">
        <v>438</v>
      </c>
      <c r="L224" s="375">
        <v>9.5299999999999994</v>
      </c>
      <c r="M224" s="336" t="s">
        <v>2746</v>
      </c>
      <c r="N224" s="336" t="s">
        <v>2747</v>
      </c>
      <c r="O224" s="287"/>
      <c r="P224" s="287"/>
    </row>
    <row r="225" spans="1:16" ht="15">
      <c r="A225" s="247" t="s">
        <v>176</v>
      </c>
      <c r="B225" s="247" t="s">
        <v>10284</v>
      </c>
      <c r="C225" s="287" t="s">
        <v>1271</v>
      </c>
      <c r="D225" s="305">
        <v>13</v>
      </c>
      <c r="E225" s="287" t="s">
        <v>31</v>
      </c>
      <c r="F225" s="372">
        <v>43677</v>
      </c>
      <c r="G225" s="373" t="s">
        <v>8802</v>
      </c>
      <c r="H225" s="373" t="s">
        <v>2584</v>
      </c>
      <c r="I225" s="374">
        <v>4.9739999999999999E-2</v>
      </c>
      <c r="J225" s="374">
        <v>3</v>
      </c>
      <c r="K225" s="373" t="s">
        <v>438</v>
      </c>
      <c r="L225" s="375">
        <v>19.5</v>
      </c>
      <c r="M225" s="336" t="s">
        <v>2585</v>
      </c>
      <c r="N225" s="336" t="s">
        <v>2586</v>
      </c>
      <c r="O225" s="287"/>
      <c r="P225" s="287"/>
    </row>
    <row r="226" spans="1:16" ht="15">
      <c r="A226" s="247" t="s">
        <v>12331</v>
      </c>
      <c r="B226" s="247" t="s">
        <v>9079</v>
      </c>
      <c r="C226" s="287" t="s">
        <v>1276</v>
      </c>
      <c r="D226" s="305">
        <v>14</v>
      </c>
      <c r="E226" s="287" t="s">
        <v>31</v>
      </c>
      <c r="F226" s="372">
        <v>43677</v>
      </c>
      <c r="G226" s="373" t="s">
        <v>8802</v>
      </c>
      <c r="H226" s="373" t="s">
        <v>1124</v>
      </c>
      <c r="I226" s="374">
        <v>4.6350000000000002E-2</v>
      </c>
      <c r="J226" s="374">
        <v>130</v>
      </c>
      <c r="K226" s="373" t="s">
        <v>438</v>
      </c>
      <c r="L226" s="375">
        <v>31.93</v>
      </c>
      <c r="M226" s="336" t="s">
        <v>1125</v>
      </c>
      <c r="N226" s="336" t="s">
        <v>1126</v>
      </c>
      <c r="O226" s="287"/>
      <c r="P226" s="287"/>
    </row>
    <row r="227" spans="1:16" ht="15">
      <c r="A227" s="247" t="s">
        <v>176</v>
      </c>
      <c r="B227" s="247" t="s">
        <v>10287</v>
      </c>
      <c r="C227" s="287" t="s">
        <v>1281</v>
      </c>
      <c r="D227" s="305">
        <v>15</v>
      </c>
      <c r="E227" s="287" t="s">
        <v>31</v>
      </c>
      <c r="F227" s="372">
        <v>43677</v>
      </c>
      <c r="G227" s="373" t="s">
        <v>8802</v>
      </c>
      <c r="H227" s="373" t="s">
        <v>612</v>
      </c>
      <c r="I227" s="374">
        <v>5.7160000000000002E-2</v>
      </c>
      <c r="J227" s="374">
        <v>31</v>
      </c>
      <c r="K227" s="373" t="s">
        <v>438</v>
      </c>
      <c r="L227" s="375">
        <v>49.68</v>
      </c>
      <c r="M227" s="336" t="s">
        <v>613</v>
      </c>
      <c r="N227" s="336" t="s">
        <v>614</v>
      </c>
      <c r="O227" s="287"/>
      <c r="P227" s="287"/>
    </row>
    <row r="228" spans="1:16" ht="15">
      <c r="A228" s="247" t="s">
        <v>176</v>
      </c>
      <c r="B228" s="247" t="s">
        <v>9791</v>
      </c>
      <c r="C228" s="287" t="s">
        <v>1286</v>
      </c>
      <c r="D228" s="305">
        <v>16</v>
      </c>
      <c r="E228" s="287" t="s">
        <v>31</v>
      </c>
      <c r="F228" s="372">
        <v>43677</v>
      </c>
      <c r="G228" s="373" t="s">
        <v>8802</v>
      </c>
      <c r="H228" s="373" t="s">
        <v>5816</v>
      </c>
      <c r="I228" s="374">
        <v>4.5999999999999999E-2</v>
      </c>
      <c r="J228" s="374">
        <v>2</v>
      </c>
      <c r="K228" s="373" t="s">
        <v>438</v>
      </c>
      <c r="L228" s="375">
        <v>17.39</v>
      </c>
      <c r="M228" s="336" t="s">
        <v>5817</v>
      </c>
      <c r="N228" s="336" t="s">
        <v>5818</v>
      </c>
      <c r="O228" s="287"/>
      <c r="P228" s="287"/>
    </row>
    <row r="229" spans="1:16" ht="15">
      <c r="A229" s="247" t="s">
        <v>176</v>
      </c>
      <c r="B229" s="247" t="s">
        <v>10288</v>
      </c>
      <c r="C229" s="287" t="s">
        <v>1291</v>
      </c>
      <c r="D229" s="305">
        <v>17</v>
      </c>
      <c r="E229" s="287" t="s">
        <v>31</v>
      </c>
      <c r="F229" s="372">
        <v>43677</v>
      </c>
      <c r="G229" s="373" t="s">
        <v>8802</v>
      </c>
      <c r="H229" s="373" t="s">
        <v>4504</v>
      </c>
      <c r="I229" s="374">
        <v>4.2099999999999999E-2</v>
      </c>
      <c r="J229" s="374">
        <v>1</v>
      </c>
      <c r="K229" s="373" t="s">
        <v>438</v>
      </c>
      <c r="L229" s="375">
        <v>14.25</v>
      </c>
      <c r="M229" s="336" t="s">
        <v>4505</v>
      </c>
      <c r="N229" s="336" t="s">
        <v>4506</v>
      </c>
      <c r="O229" s="287"/>
      <c r="P229" s="287"/>
    </row>
    <row r="230" spans="1:16" ht="15">
      <c r="A230" s="247" t="s">
        <v>176</v>
      </c>
      <c r="B230" s="247" t="s">
        <v>10289</v>
      </c>
      <c r="C230" s="287" t="s">
        <v>1296</v>
      </c>
      <c r="D230" s="305">
        <v>18</v>
      </c>
      <c r="E230" s="287" t="s">
        <v>31</v>
      </c>
      <c r="F230" s="372">
        <v>43677</v>
      </c>
      <c r="G230" s="373" t="s">
        <v>8802</v>
      </c>
      <c r="H230" s="373" t="s">
        <v>632</v>
      </c>
      <c r="I230" s="374">
        <v>4.3709999999999999E-2</v>
      </c>
      <c r="J230" s="374">
        <v>27</v>
      </c>
      <c r="K230" s="373" t="s">
        <v>438</v>
      </c>
      <c r="L230" s="375">
        <v>148.24</v>
      </c>
      <c r="M230" s="336" t="s">
        <v>633</v>
      </c>
      <c r="N230" s="336" t="s">
        <v>634</v>
      </c>
      <c r="O230" s="287"/>
      <c r="P230" s="287"/>
    </row>
    <row r="231" spans="1:16" ht="15">
      <c r="A231" s="247" t="s">
        <v>176</v>
      </c>
      <c r="B231" s="247" t="s">
        <v>10290</v>
      </c>
      <c r="C231" s="287" t="s">
        <v>1301</v>
      </c>
      <c r="D231" s="305">
        <v>19</v>
      </c>
      <c r="E231" s="287" t="s">
        <v>31</v>
      </c>
      <c r="F231" s="372">
        <v>43677</v>
      </c>
      <c r="G231" s="373" t="s">
        <v>8802</v>
      </c>
      <c r="H231" s="373" t="s">
        <v>3358</v>
      </c>
      <c r="I231" s="374">
        <v>4.5539999999999997E-2</v>
      </c>
      <c r="J231" s="374">
        <v>12</v>
      </c>
      <c r="K231" s="373" t="s">
        <v>438</v>
      </c>
      <c r="L231" s="375">
        <v>43.91</v>
      </c>
      <c r="M231" s="336" t="s">
        <v>3359</v>
      </c>
      <c r="N231" s="336" t="s">
        <v>3360</v>
      </c>
      <c r="O231" s="287"/>
      <c r="P231" s="287"/>
    </row>
    <row r="232" spans="1:16" ht="15">
      <c r="A232" s="247" t="s">
        <v>176</v>
      </c>
      <c r="B232" s="247" t="s">
        <v>10293</v>
      </c>
      <c r="C232" s="287" t="s">
        <v>1306</v>
      </c>
      <c r="D232" s="305">
        <v>20</v>
      </c>
      <c r="E232" s="287" t="s">
        <v>31</v>
      </c>
      <c r="F232" s="372">
        <v>43677</v>
      </c>
      <c r="G232" s="373" t="s">
        <v>8802</v>
      </c>
      <c r="H232" s="373" t="s">
        <v>5430</v>
      </c>
      <c r="I232" s="374">
        <v>8.3099999999999993E-2</v>
      </c>
      <c r="J232" s="374">
        <v>55</v>
      </c>
      <c r="K232" s="373" t="s">
        <v>438</v>
      </c>
      <c r="L232" s="375">
        <v>29.41</v>
      </c>
      <c r="M232" s="336" t="s">
        <v>5431</v>
      </c>
      <c r="N232" s="336" t="s">
        <v>5432</v>
      </c>
      <c r="O232" s="287"/>
      <c r="P232" s="287"/>
    </row>
    <row r="233" spans="1:16" ht="15">
      <c r="A233" s="247" t="s">
        <v>176</v>
      </c>
      <c r="B233" s="247" t="s">
        <v>9081</v>
      </c>
      <c r="C233" s="287" t="s">
        <v>1311</v>
      </c>
      <c r="D233" s="305">
        <v>21</v>
      </c>
      <c r="E233" s="287" t="s">
        <v>31</v>
      </c>
      <c r="F233" s="372">
        <v>43677</v>
      </c>
      <c r="G233" s="373" t="s">
        <v>8802</v>
      </c>
      <c r="H233" s="373" t="s">
        <v>3225</v>
      </c>
      <c r="I233" s="374">
        <v>5.8299999999999998E-2</v>
      </c>
      <c r="J233" s="374">
        <v>34</v>
      </c>
      <c r="K233" s="373" t="s">
        <v>438</v>
      </c>
      <c r="L233" s="375">
        <v>19.21</v>
      </c>
      <c r="M233" s="336" t="s">
        <v>3226</v>
      </c>
      <c r="N233" s="336" t="s">
        <v>3227</v>
      </c>
      <c r="O233" s="287"/>
      <c r="P233" s="287"/>
    </row>
    <row r="234" spans="1:16" ht="15">
      <c r="A234" s="247" t="s">
        <v>176</v>
      </c>
      <c r="B234" s="247" t="s">
        <v>9082</v>
      </c>
      <c r="C234" s="287" t="s">
        <v>1316</v>
      </c>
      <c r="D234" s="305">
        <v>22</v>
      </c>
      <c r="E234" s="287" t="s">
        <v>31</v>
      </c>
      <c r="F234" s="372">
        <v>43677</v>
      </c>
      <c r="G234" s="373" t="s">
        <v>8802</v>
      </c>
      <c r="H234" s="373" t="s">
        <v>4868</v>
      </c>
      <c r="I234" s="374">
        <v>4.8489999999999998E-2</v>
      </c>
      <c r="J234" s="374">
        <v>4</v>
      </c>
      <c r="K234" s="373" t="s">
        <v>438</v>
      </c>
      <c r="L234" s="375">
        <v>20.62</v>
      </c>
      <c r="M234" s="336" t="s">
        <v>4869</v>
      </c>
      <c r="N234" s="336" t="s">
        <v>4870</v>
      </c>
      <c r="O234" s="287"/>
      <c r="P234" s="287"/>
    </row>
    <row r="235" spans="1:16" ht="15">
      <c r="A235" s="247" t="s">
        <v>176</v>
      </c>
      <c r="B235" s="247" t="s">
        <v>10296</v>
      </c>
      <c r="C235" s="287" t="s">
        <v>1321</v>
      </c>
      <c r="D235" s="305">
        <v>23</v>
      </c>
      <c r="E235" s="287" t="s">
        <v>31</v>
      </c>
      <c r="F235" s="372">
        <v>43677</v>
      </c>
      <c r="G235" s="373" t="s">
        <v>8802</v>
      </c>
      <c r="H235" s="373" t="s">
        <v>3363</v>
      </c>
      <c r="I235" s="374">
        <v>4.9750000000000003E-2</v>
      </c>
      <c r="J235" s="374">
        <v>3</v>
      </c>
      <c r="K235" s="373" t="s">
        <v>438</v>
      </c>
      <c r="L235" s="375">
        <v>53.86</v>
      </c>
      <c r="M235" s="336" t="s">
        <v>3364</v>
      </c>
      <c r="N235" s="336" t="s">
        <v>3365</v>
      </c>
      <c r="O235" s="287"/>
      <c r="P235" s="287"/>
    </row>
    <row r="236" spans="1:16" ht="15">
      <c r="A236" s="247" t="s">
        <v>176</v>
      </c>
      <c r="B236" s="247" t="s">
        <v>10297</v>
      </c>
      <c r="C236" s="287" t="s">
        <v>1323</v>
      </c>
      <c r="D236" s="305">
        <v>24</v>
      </c>
      <c r="E236" s="287" t="s">
        <v>31</v>
      </c>
      <c r="F236" s="372">
        <v>43677</v>
      </c>
      <c r="G236" s="373" t="s">
        <v>8802</v>
      </c>
      <c r="H236" s="373" t="s">
        <v>938</v>
      </c>
      <c r="I236" s="374">
        <v>4.9979999999999997E-2</v>
      </c>
      <c r="J236" s="374">
        <v>17</v>
      </c>
      <c r="K236" s="373" t="s">
        <v>438</v>
      </c>
      <c r="L236" s="375">
        <v>32.01</v>
      </c>
      <c r="M236" s="336" t="s">
        <v>939</v>
      </c>
      <c r="N236" s="336" t="s">
        <v>940</v>
      </c>
      <c r="O236" s="287"/>
      <c r="P236" s="287"/>
    </row>
    <row r="237" spans="1:16" ht="15">
      <c r="A237" s="247" t="s">
        <v>176</v>
      </c>
      <c r="B237" s="247" t="s">
        <v>10298</v>
      </c>
      <c r="C237" s="287" t="s">
        <v>1325</v>
      </c>
      <c r="D237" s="305">
        <v>25</v>
      </c>
      <c r="E237" s="287" t="s">
        <v>31</v>
      </c>
      <c r="F237" s="372">
        <v>43677</v>
      </c>
      <c r="G237" s="373" t="s">
        <v>8802</v>
      </c>
      <c r="H237" s="373" t="s">
        <v>2603</v>
      </c>
      <c r="I237" s="374">
        <v>4.6240000000000003E-2</v>
      </c>
      <c r="J237" s="374">
        <v>31</v>
      </c>
      <c r="K237" s="373" t="s">
        <v>438</v>
      </c>
      <c r="L237" s="375">
        <v>25.95</v>
      </c>
      <c r="M237" s="336" t="s">
        <v>2604</v>
      </c>
      <c r="N237" s="336" t="s">
        <v>2605</v>
      </c>
      <c r="O237" s="287"/>
      <c r="P237" s="287"/>
    </row>
    <row r="238" spans="1:16" ht="15">
      <c r="A238" s="247" t="s">
        <v>176</v>
      </c>
      <c r="B238" s="247" t="s">
        <v>9094</v>
      </c>
      <c r="C238" s="287" t="s">
        <v>1330</v>
      </c>
      <c r="D238" s="305">
        <v>26</v>
      </c>
      <c r="E238" s="287" t="s">
        <v>31</v>
      </c>
      <c r="F238" s="372">
        <v>43677</v>
      </c>
      <c r="G238" s="373" t="s">
        <v>8802</v>
      </c>
      <c r="H238" s="373" t="s">
        <v>1150</v>
      </c>
      <c r="I238" s="374">
        <v>9.0770000000000003E-2</v>
      </c>
      <c r="J238" s="374">
        <v>34</v>
      </c>
      <c r="K238" s="373" t="s">
        <v>438</v>
      </c>
      <c r="L238" s="375">
        <v>33.049999999999997</v>
      </c>
      <c r="M238" s="336" t="s">
        <v>1151</v>
      </c>
      <c r="N238" s="336" t="s">
        <v>1152</v>
      </c>
      <c r="O238" s="287"/>
      <c r="P238" s="287"/>
    </row>
    <row r="239" spans="1:16" ht="15">
      <c r="A239" s="247" t="s">
        <v>176</v>
      </c>
      <c r="B239" s="247" t="s">
        <v>10299</v>
      </c>
      <c r="C239" s="287" t="s">
        <v>1335</v>
      </c>
      <c r="D239" s="305">
        <v>27</v>
      </c>
      <c r="E239" s="287" t="s">
        <v>31</v>
      </c>
      <c r="F239" s="372">
        <v>43677</v>
      </c>
      <c r="G239" s="373" t="s">
        <v>8802</v>
      </c>
      <c r="H239" s="373" t="s">
        <v>2610</v>
      </c>
      <c r="I239" s="374">
        <v>6.6430000000000003E-2</v>
      </c>
      <c r="J239" s="374">
        <v>32</v>
      </c>
      <c r="K239" s="373" t="s">
        <v>438</v>
      </c>
      <c r="L239" s="375">
        <v>22.73</v>
      </c>
      <c r="M239" s="336" t="s">
        <v>2611</v>
      </c>
      <c r="N239" s="336" t="s">
        <v>2612</v>
      </c>
      <c r="O239" s="287"/>
      <c r="P239" s="287"/>
    </row>
    <row r="240" spans="1:16" ht="15">
      <c r="A240" s="247" t="s">
        <v>12332</v>
      </c>
      <c r="B240" s="247" t="s">
        <v>12333</v>
      </c>
      <c r="C240" s="287" t="s">
        <v>1340</v>
      </c>
      <c r="D240" s="305">
        <v>28</v>
      </c>
      <c r="E240" s="287" t="s">
        <v>31</v>
      </c>
      <c r="F240" s="372">
        <v>43677</v>
      </c>
      <c r="G240" s="373" t="s">
        <v>8802</v>
      </c>
      <c r="H240" s="373" t="s">
        <v>3098</v>
      </c>
      <c r="I240" s="374">
        <v>4.2229999999999997E-2</v>
      </c>
      <c r="J240" s="374">
        <v>1</v>
      </c>
      <c r="K240" s="373" t="s">
        <v>438</v>
      </c>
      <c r="L240" s="375">
        <v>53.99</v>
      </c>
      <c r="M240" s="336" t="s">
        <v>3099</v>
      </c>
      <c r="N240" s="336" t="s">
        <v>3100</v>
      </c>
      <c r="O240" s="287"/>
      <c r="P240" s="287"/>
    </row>
    <row r="241" spans="1:16" ht="15">
      <c r="A241" s="247" t="s">
        <v>176</v>
      </c>
      <c r="B241" s="247" t="s">
        <v>10300</v>
      </c>
      <c r="C241" s="287" t="s">
        <v>1342</v>
      </c>
      <c r="D241" s="305">
        <v>29</v>
      </c>
      <c r="E241" s="287" t="s">
        <v>31</v>
      </c>
      <c r="F241" s="372">
        <v>43677</v>
      </c>
      <c r="G241" s="373" t="s">
        <v>8802</v>
      </c>
      <c r="H241" s="373" t="s">
        <v>961</v>
      </c>
      <c r="I241" s="374">
        <v>6.4829999999999999E-2</v>
      </c>
      <c r="J241" s="374">
        <v>8</v>
      </c>
      <c r="K241" s="373" t="s">
        <v>438</v>
      </c>
      <c r="L241" s="375">
        <v>14.19</v>
      </c>
      <c r="M241" s="336" t="s">
        <v>962</v>
      </c>
      <c r="N241" s="336" t="s">
        <v>963</v>
      </c>
      <c r="O241" s="287"/>
      <c r="P241" s="287"/>
    </row>
    <row r="242" spans="1:16" ht="15">
      <c r="A242" s="247" t="s">
        <v>176</v>
      </c>
      <c r="B242" s="247" t="s">
        <v>10301</v>
      </c>
      <c r="C242" s="287" t="s">
        <v>1347</v>
      </c>
      <c r="D242" s="305">
        <v>30</v>
      </c>
      <c r="E242" s="287" t="s">
        <v>31</v>
      </c>
      <c r="F242" s="372">
        <v>43677</v>
      </c>
      <c r="G242" s="373" t="s">
        <v>8802</v>
      </c>
      <c r="H242" s="373" t="s">
        <v>2636</v>
      </c>
      <c r="I242" s="374">
        <v>4.4690000000000001E-2</v>
      </c>
      <c r="J242" s="374">
        <v>3</v>
      </c>
      <c r="K242" s="373" t="s">
        <v>438</v>
      </c>
      <c r="L242" s="375">
        <v>33.11</v>
      </c>
      <c r="M242" s="336" t="s">
        <v>2637</v>
      </c>
      <c r="N242" s="336" t="s">
        <v>2638</v>
      </c>
      <c r="O242" s="287"/>
      <c r="P242" s="287"/>
    </row>
    <row r="243" spans="1:16" ht="15">
      <c r="A243" s="247" t="s">
        <v>176</v>
      </c>
      <c r="B243" s="247" t="s">
        <v>10302</v>
      </c>
      <c r="C243" s="287" t="s">
        <v>1349</v>
      </c>
      <c r="D243" s="305">
        <v>31</v>
      </c>
      <c r="E243" s="287" t="s">
        <v>31</v>
      </c>
      <c r="F243" s="372">
        <v>43677</v>
      </c>
      <c r="G243" s="373" t="s">
        <v>8802</v>
      </c>
      <c r="H243" s="373" t="s">
        <v>2643</v>
      </c>
      <c r="I243" s="374">
        <v>6.1519999999999998E-2</v>
      </c>
      <c r="J243" s="374">
        <v>13</v>
      </c>
      <c r="K243" s="373" t="s">
        <v>438</v>
      </c>
      <c r="L243" s="375">
        <v>51.36</v>
      </c>
      <c r="M243" s="336" t="s">
        <v>2644</v>
      </c>
      <c r="N243" s="336" t="s">
        <v>2645</v>
      </c>
      <c r="O243" s="287"/>
      <c r="P243" s="287"/>
    </row>
    <row r="244" spans="1:16" ht="15">
      <c r="A244" s="247" t="s">
        <v>176</v>
      </c>
      <c r="B244" s="247" t="s">
        <v>9083</v>
      </c>
      <c r="C244" s="287" t="s">
        <v>1351</v>
      </c>
      <c r="D244" s="305">
        <v>32</v>
      </c>
      <c r="E244" s="287" t="s">
        <v>31</v>
      </c>
      <c r="F244" s="372">
        <v>43677</v>
      </c>
      <c r="G244" s="373" t="s">
        <v>8802</v>
      </c>
      <c r="H244" s="373" t="s">
        <v>4571</v>
      </c>
      <c r="I244" s="374">
        <v>4.9509999999999998E-2</v>
      </c>
      <c r="J244" s="374">
        <v>58</v>
      </c>
      <c r="K244" s="373" t="s">
        <v>438</v>
      </c>
      <c r="L244" s="375">
        <v>70.08</v>
      </c>
      <c r="M244" s="336" t="s">
        <v>4572</v>
      </c>
      <c r="N244" s="336" t="s">
        <v>4573</v>
      </c>
      <c r="O244" s="287"/>
      <c r="P244" s="287"/>
    </row>
    <row r="245" spans="1:16" ht="15">
      <c r="A245" s="247" t="s">
        <v>176</v>
      </c>
      <c r="B245" s="247" t="s">
        <v>9084</v>
      </c>
      <c r="C245" s="287" t="s">
        <v>1356</v>
      </c>
      <c r="D245" s="305">
        <v>33</v>
      </c>
      <c r="E245" s="287" t="s">
        <v>31</v>
      </c>
      <c r="F245" s="372">
        <v>43677</v>
      </c>
      <c r="G245" s="373" t="s">
        <v>8802</v>
      </c>
      <c r="H245" s="373" t="s">
        <v>4879</v>
      </c>
      <c r="I245" s="374">
        <v>5.568E-2</v>
      </c>
      <c r="J245" s="374">
        <v>120</v>
      </c>
      <c r="K245" s="373" t="s">
        <v>438</v>
      </c>
      <c r="L245" s="375">
        <v>29.63</v>
      </c>
      <c r="M245" s="336" t="s">
        <v>4880</v>
      </c>
      <c r="N245" s="336" t="s">
        <v>4881</v>
      </c>
      <c r="O245" s="287"/>
      <c r="P245" s="287"/>
    </row>
    <row r="246" spans="1:16" ht="15">
      <c r="A246" s="247" t="s">
        <v>176</v>
      </c>
      <c r="B246" s="247" t="s">
        <v>9071</v>
      </c>
      <c r="C246" s="287" t="s">
        <v>1361</v>
      </c>
      <c r="D246" s="305">
        <v>34</v>
      </c>
      <c r="E246" s="287" t="s">
        <v>31</v>
      </c>
      <c r="F246" s="372">
        <v>43677</v>
      </c>
      <c r="G246" s="373" t="s">
        <v>8802</v>
      </c>
      <c r="H246" s="373" t="s">
        <v>3681</v>
      </c>
      <c r="I246" s="374">
        <v>4.3229999999999998E-2</v>
      </c>
      <c r="J246" s="374">
        <v>5</v>
      </c>
      <c r="K246" s="373" t="s">
        <v>438</v>
      </c>
      <c r="L246" s="375">
        <v>16.420000000000002</v>
      </c>
      <c r="M246" s="336" t="s">
        <v>3682</v>
      </c>
      <c r="N246" s="336" t="s">
        <v>3683</v>
      </c>
      <c r="O246" s="287"/>
      <c r="P246" s="287"/>
    </row>
    <row r="247" spans="1:16" ht="15">
      <c r="A247" s="247" t="s">
        <v>176</v>
      </c>
      <c r="B247" s="247" t="s">
        <v>9070</v>
      </c>
      <c r="C247" s="287" t="s">
        <v>1366</v>
      </c>
      <c r="D247" s="305">
        <v>35</v>
      </c>
      <c r="E247" s="287" t="s">
        <v>31</v>
      </c>
      <c r="F247" s="372">
        <v>43677</v>
      </c>
      <c r="G247" s="373" t="s">
        <v>8802</v>
      </c>
      <c r="H247" s="373" t="s">
        <v>4321</v>
      </c>
      <c r="I247" s="374">
        <v>5.4530000000000002E-2</v>
      </c>
      <c r="J247" s="374">
        <v>23</v>
      </c>
      <c r="K247" s="373" t="s">
        <v>438</v>
      </c>
      <c r="L247" s="375">
        <v>83.61</v>
      </c>
      <c r="M247" s="336" t="s">
        <v>4322</v>
      </c>
      <c r="N247" s="336" t="s">
        <v>4323</v>
      </c>
      <c r="O247" s="287"/>
      <c r="P247" s="287"/>
    </row>
    <row r="248" spans="1:16" ht="15">
      <c r="A248" s="247" t="s">
        <v>176</v>
      </c>
      <c r="B248" s="247" t="s">
        <v>10305</v>
      </c>
      <c r="C248" s="287" t="s">
        <v>1371</v>
      </c>
      <c r="D248" s="305">
        <v>36</v>
      </c>
      <c r="E248" s="287" t="s">
        <v>31</v>
      </c>
      <c r="F248" s="372">
        <v>43677</v>
      </c>
      <c r="G248" s="373" t="s">
        <v>8802</v>
      </c>
      <c r="H248" s="373" t="s">
        <v>2650</v>
      </c>
      <c r="I248" s="374">
        <v>5.0029999999999998E-2</v>
      </c>
      <c r="J248" s="374">
        <v>9</v>
      </c>
      <c r="K248" s="373" t="s">
        <v>438</v>
      </c>
      <c r="L248" s="375">
        <v>39.97</v>
      </c>
      <c r="M248" s="336" t="s">
        <v>2651</v>
      </c>
      <c r="N248" s="336" t="s">
        <v>2652</v>
      </c>
      <c r="O248" s="287"/>
      <c r="P248" s="287"/>
    </row>
    <row r="249" spans="1:16" ht="15">
      <c r="A249" s="247" t="s">
        <v>176</v>
      </c>
      <c r="B249" s="247" t="s">
        <v>10306</v>
      </c>
      <c r="C249" s="287" t="s">
        <v>1376</v>
      </c>
      <c r="D249" s="305">
        <v>37</v>
      </c>
      <c r="E249" s="287" t="s">
        <v>31</v>
      </c>
      <c r="F249" s="372">
        <v>43677</v>
      </c>
      <c r="G249" s="373" t="s">
        <v>8802</v>
      </c>
      <c r="H249" s="373" t="s">
        <v>1695</v>
      </c>
      <c r="I249" s="374">
        <v>5.0549999999999998E-2</v>
      </c>
      <c r="J249" s="374">
        <v>29</v>
      </c>
      <c r="K249" s="373" t="s">
        <v>438</v>
      </c>
      <c r="L249" s="375">
        <v>162.19999999999999</v>
      </c>
      <c r="M249" s="336" t="s">
        <v>1696</v>
      </c>
      <c r="N249" s="336" t="s">
        <v>1697</v>
      </c>
      <c r="O249" s="287"/>
      <c r="P249" s="287"/>
    </row>
    <row r="250" spans="1:16" ht="15">
      <c r="A250" s="247" t="s">
        <v>12334</v>
      </c>
      <c r="B250" s="247" t="s">
        <v>9087</v>
      </c>
      <c r="C250" s="287" t="s">
        <v>1381</v>
      </c>
      <c r="D250" s="305">
        <v>38</v>
      </c>
      <c r="E250" s="287" t="s">
        <v>31</v>
      </c>
      <c r="F250" s="372">
        <v>43677</v>
      </c>
      <c r="G250" s="373" t="s">
        <v>8802</v>
      </c>
      <c r="H250" s="373" t="s">
        <v>3564</v>
      </c>
      <c r="I250" s="374">
        <v>4.4119999999999999E-2</v>
      </c>
      <c r="J250" s="374">
        <v>124</v>
      </c>
      <c r="K250" s="373" t="s">
        <v>438</v>
      </c>
      <c r="L250" s="375">
        <v>56.2</v>
      </c>
      <c r="M250" s="336" t="s">
        <v>3565</v>
      </c>
      <c r="N250" s="336" t="s">
        <v>3566</v>
      </c>
      <c r="O250" s="287"/>
      <c r="P250" s="287"/>
    </row>
    <row r="251" spans="1:16" ht="15">
      <c r="A251" s="247" t="s">
        <v>176</v>
      </c>
      <c r="B251" s="247" t="s">
        <v>10307</v>
      </c>
      <c r="C251" s="287" t="s">
        <v>1383</v>
      </c>
      <c r="D251" s="305">
        <v>39</v>
      </c>
      <c r="E251" s="287" t="s">
        <v>31</v>
      </c>
      <c r="F251" s="372">
        <v>43677</v>
      </c>
      <c r="G251" s="373" t="s">
        <v>8802</v>
      </c>
      <c r="H251" s="373" t="s">
        <v>2660</v>
      </c>
      <c r="I251" s="374">
        <v>4.3639999999999998E-2</v>
      </c>
      <c r="J251" s="374">
        <v>5</v>
      </c>
      <c r="K251" s="373" t="s">
        <v>438</v>
      </c>
      <c r="L251" s="375">
        <v>30.93</v>
      </c>
      <c r="M251" s="336" t="s">
        <v>2661</v>
      </c>
      <c r="N251" s="336" t="s">
        <v>2662</v>
      </c>
      <c r="O251" s="287"/>
      <c r="P251" s="287"/>
    </row>
    <row r="252" spans="1:16" ht="15">
      <c r="A252" s="247" t="s">
        <v>176</v>
      </c>
      <c r="B252" s="247" t="s">
        <v>10310</v>
      </c>
      <c r="C252" s="287" t="s">
        <v>1385</v>
      </c>
      <c r="D252" s="305">
        <v>40</v>
      </c>
      <c r="E252" s="287" t="s">
        <v>31</v>
      </c>
      <c r="F252" s="372">
        <v>43677</v>
      </c>
      <c r="G252" s="373" t="s">
        <v>8802</v>
      </c>
      <c r="H252" s="373" t="s">
        <v>2665</v>
      </c>
      <c r="I252" s="374">
        <v>4.2220000000000001E-2</v>
      </c>
      <c r="J252" s="374">
        <v>6</v>
      </c>
      <c r="K252" s="373" t="s">
        <v>438</v>
      </c>
      <c r="L252" s="375">
        <v>85.25</v>
      </c>
      <c r="M252" s="336" t="s">
        <v>2666</v>
      </c>
      <c r="N252" s="336" t="s">
        <v>2667</v>
      </c>
      <c r="O252" s="287"/>
      <c r="P252" s="287"/>
    </row>
    <row r="253" spans="1:16" ht="15">
      <c r="A253" s="247" t="s">
        <v>12335</v>
      </c>
      <c r="B253" s="247" t="s">
        <v>9090</v>
      </c>
      <c r="C253" s="287" t="s">
        <v>1390</v>
      </c>
      <c r="D253" s="305">
        <v>41</v>
      </c>
      <c r="E253" s="287" t="s">
        <v>31</v>
      </c>
      <c r="F253" s="372">
        <v>43677</v>
      </c>
      <c r="G253" s="373" t="s">
        <v>8802</v>
      </c>
      <c r="H253" s="373" t="s">
        <v>1213</v>
      </c>
      <c r="I253" s="374">
        <v>4.7100000000000003E-2</v>
      </c>
      <c r="J253" s="374">
        <v>51</v>
      </c>
      <c r="K253" s="373" t="s">
        <v>438</v>
      </c>
      <c r="L253" s="375">
        <v>67.290000000000006</v>
      </c>
      <c r="M253" s="336" t="s">
        <v>1214</v>
      </c>
      <c r="N253" s="336" t="s">
        <v>1215</v>
      </c>
      <c r="O253" s="287"/>
      <c r="P253" s="287"/>
    </row>
    <row r="254" spans="1:16" ht="15">
      <c r="A254" s="247" t="s">
        <v>12336</v>
      </c>
      <c r="B254" s="247" t="s">
        <v>9073</v>
      </c>
      <c r="C254" s="287" t="s">
        <v>1392</v>
      </c>
      <c r="D254" s="305">
        <v>42</v>
      </c>
      <c r="E254" s="287" t="s">
        <v>31</v>
      </c>
      <c r="F254" s="372">
        <v>43677</v>
      </c>
      <c r="G254" s="373" t="s">
        <v>8802</v>
      </c>
      <c r="H254" s="373" t="s">
        <v>2805</v>
      </c>
      <c r="I254" s="374">
        <v>4.36E-2</v>
      </c>
      <c r="J254" s="374">
        <v>4</v>
      </c>
      <c r="K254" s="373" t="s">
        <v>438</v>
      </c>
      <c r="L254" s="375">
        <v>55.27</v>
      </c>
      <c r="M254" s="336" t="s">
        <v>2806</v>
      </c>
      <c r="N254" s="336" t="s">
        <v>2807</v>
      </c>
      <c r="O254" s="287"/>
      <c r="P254" s="287"/>
    </row>
    <row r="255" spans="1:16" ht="15">
      <c r="A255" s="247" t="s">
        <v>12337</v>
      </c>
      <c r="B255" s="247" t="s">
        <v>12338</v>
      </c>
      <c r="C255" s="287" t="s">
        <v>1394</v>
      </c>
      <c r="D255" s="305">
        <v>43</v>
      </c>
      <c r="E255" s="287" t="s">
        <v>31</v>
      </c>
      <c r="F255" s="372">
        <v>43677</v>
      </c>
      <c r="G255" s="373" t="s">
        <v>8802</v>
      </c>
      <c r="H255" s="373" t="s">
        <v>3720</v>
      </c>
      <c r="I255" s="374">
        <v>4.2139999999999997E-2</v>
      </c>
      <c r="J255" s="374">
        <v>1</v>
      </c>
      <c r="K255" s="373" t="s">
        <v>438</v>
      </c>
      <c r="L255" s="375">
        <v>48.41</v>
      </c>
      <c r="M255" s="336" t="s">
        <v>3721</v>
      </c>
      <c r="N255" s="336" t="s">
        <v>3722</v>
      </c>
      <c r="O255" s="287"/>
      <c r="P255" s="287"/>
    </row>
    <row r="256" spans="1:16" ht="15">
      <c r="A256" s="247" t="s">
        <v>176</v>
      </c>
      <c r="B256" s="247" t="s">
        <v>10311</v>
      </c>
      <c r="C256" s="287" t="s">
        <v>1399</v>
      </c>
      <c r="D256" s="305">
        <v>44</v>
      </c>
      <c r="E256" s="287" t="s">
        <v>31</v>
      </c>
      <c r="F256" s="372">
        <v>43677</v>
      </c>
      <c r="G256" s="373" t="s">
        <v>8802</v>
      </c>
      <c r="H256" s="373" t="s">
        <v>2683</v>
      </c>
      <c r="I256" s="374">
        <v>5.0479999999999997E-2</v>
      </c>
      <c r="J256" s="374">
        <v>8</v>
      </c>
      <c r="K256" s="373" t="s">
        <v>438</v>
      </c>
      <c r="L256" s="375">
        <v>36.049999999999997</v>
      </c>
      <c r="M256" s="336" t="s">
        <v>2684</v>
      </c>
      <c r="N256" s="336" t="s">
        <v>2685</v>
      </c>
      <c r="O256" s="287"/>
      <c r="P256" s="287"/>
    </row>
    <row r="257" spans="1:16" ht="15">
      <c r="A257" s="247" t="s">
        <v>176</v>
      </c>
      <c r="B257" s="247" t="s">
        <v>10312</v>
      </c>
      <c r="C257" s="287" t="s">
        <v>1401</v>
      </c>
      <c r="D257" s="305">
        <v>45</v>
      </c>
      <c r="E257" s="287" t="s">
        <v>31</v>
      </c>
      <c r="F257" s="372">
        <v>43677</v>
      </c>
      <c r="G257" s="373" t="s">
        <v>8802</v>
      </c>
      <c r="H257" s="373" t="s">
        <v>1016</v>
      </c>
      <c r="I257" s="374">
        <v>5.3519999999999998E-2</v>
      </c>
      <c r="J257" s="374">
        <v>13</v>
      </c>
      <c r="K257" s="373" t="s">
        <v>438</v>
      </c>
      <c r="L257" s="375">
        <v>25.41</v>
      </c>
      <c r="M257" s="336" t="s">
        <v>1017</v>
      </c>
      <c r="N257" s="336" t="s">
        <v>1018</v>
      </c>
      <c r="O257" s="287"/>
      <c r="P257" s="287"/>
    </row>
    <row r="258" spans="1:16" ht="15">
      <c r="A258" s="247" t="s">
        <v>176</v>
      </c>
      <c r="B258" s="247" t="s">
        <v>9091</v>
      </c>
      <c r="C258" s="287" t="s">
        <v>1403</v>
      </c>
      <c r="D258" s="305">
        <v>46</v>
      </c>
      <c r="E258" s="287" t="s">
        <v>31</v>
      </c>
      <c r="F258" s="372">
        <v>43677</v>
      </c>
      <c r="G258" s="373" t="s">
        <v>8802</v>
      </c>
      <c r="H258" s="373" t="s">
        <v>758</v>
      </c>
      <c r="I258" s="374">
        <v>6.1679999999999999E-2</v>
      </c>
      <c r="J258" s="374">
        <v>30</v>
      </c>
      <c r="K258" s="373" t="s">
        <v>438</v>
      </c>
      <c r="L258" s="375">
        <v>24.64</v>
      </c>
      <c r="M258" s="336" t="s">
        <v>759</v>
      </c>
      <c r="N258" s="336" t="s">
        <v>760</v>
      </c>
      <c r="O258" s="287"/>
      <c r="P258" s="287"/>
    </row>
    <row r="259" spans="1:16" ht="15">
      <c r="A259" s="247" t="s">
        <v>176</v>
      </c>
      <c r="B259" s="247" t="s">
        <v>10313</v>
      </c>
      <c r="C259" s="287" t="s">
        <v>1408</v>
      </c>
      <c r="D259" s="305">
        <v>47</v>
      </c>
      <c r="E259" s="287" t="s">
        <v>31</v>
      </c>
      <c r="F259" s="372">
        <v>43677</v>
      </c>
      <c r="G259" s="373" t="s">
        <v>8802</v>
      </c>
      <c r="H259" s="373" t="s">
        <v>2692</v>
      </c>
      <c r="I259" s="374">
        <v>6.4610000000000001E-2</v>
      </c>
      <c r="J259" s="374">
        <v>16</v>
      </c>
      <c r="K259" s="373" t="s">
        <v>438</v>
      </c>
      <c r="L259" s="375">
        <v>19.190000000000001</v>
      </c>
      <c r="M259" s="336" t="s">
        <v>2693</v>
      </c>
      <c r="N259" s="336" t="s">
        <v>2694</v>
      </c>
      <c r="O259" s="287"/>
      <c r="P259" s="287"/>
    </row>
    <row r="260" spans="1:16" ht="15">
      <c r="A260" s="247" t="s">
        <v>176</v>
      </c>
      <c r="B260" s="247" t="s">
        <v>10314</v>
      </c>
      <c r="C260" s="287" t="s">
        <v>1413</v>
      </c>
      <c r="D260" s="305">
        <v>48</v>
      </c>
      <c r="E260" s="287" t="s">
        <v>31</v>
      </c>
      <c r="F260" s="372">
        <v>43677</v>
      </c>
      <c r="G260" s="373" t="s">
        <v>8802</v>
      </c>
      <c r="H260" s="373" t="s">
        <v>1030</v>
      </c>
      <c r="I260" s="374">
        <v>6.0440000000000001E-2</v>
      </c>
      <c r="J260" s="374">
        <v>21</v>
      </c>
      <c r="K260" s="373" t="s">
        <v>438</v>
      </c>
      <c r="L260" s="375">
        <v>23.16</v>
      </c>
      <c r="M260" s="336" t="s">
        <v>1031</v>
      </c>
      <c r="N260" s="336" t="s">
        <v>1032</v>
      </c>
      <c r="O260" s="287"/>
      <c r="P260" s="287"/>
    </row>
    <row r="261" spans="1:16" ht="15">
      <c r="A261" s="247" t="s">
        <v>176</v>
      </c>
      <c r="B261" s="247" t="s">
        <v>10315</v>
      </c>
      <c r="C261" s="287" t="s">
        <v>1418</v>
      </c>
      <c r="D261" s="305">
        <v>49</v>
      </c>
      <c r="E261" s="287" t="s">
        <v>31</v>
      </c>
      <c r="F261" s="372">
        <v>43677</v>
      </c>
      <c r="G261" s="373" t="s">
        <v>8802</v>
      </c>
      <c r="H261" s="373" t="s">
        <v>800</v>
      </c>
      <c r="I261" s="374">
        <v>5.441E-2</v>
      </c>
      <c r="J261" s="374">
        <v>53</v>
      </c>
      <c r="K261" s="373" t="s">
        <v>438</v>
      </c>
      <c r="L261" s="375">
        <v>46.31</v>
      </c>
      <c r="M261" s="336" t="s">
        <v>801</v>
      </c>
      <c r="N261" s="336" t="s">
        <v>802</v>
      </c>
      <c r="O261" s="287"/>
      <c r="P261" s="287"/>
    </row>
    <row r="262" spans="1:16" ht="15">
      <c r="A262" s="247" t="s">
        <v>176</v>
      </c>
      <c r="B262" s="247" t="s">
        <v>10316</v>
      </c>
      <c r="C262" s="287" t="s">
        <v>1420</v>
      </c>
      <c r="D262" s="305">
        <v>50</v>
      </c>
      <c r="E262" s="287" t="s">
        <v>31</v>
      </c>
      <c r="F262" s="372">
        <v>43677</v>
      </c>
      <c r="G262" s="373" t="s">
        <v>8802</v>
      </c>
      <c r="H262" s="373" t="s">
        <v>4801</v>
      </c>
      <c r="I262" s="374">
        <v>5.0180000000000002E-2</v>
      </c>
      <c r="J262" s="374">
        <v>11</v>
      </c>
      <c r="K262" s="373" t="s">
        <v>438</v>
      </c>
      <c r="L262" s="375">
        <v>83.69</v>
      </c>
      <c r="M262" s="336" t="s">
        <v>4802</v>
      </c>
      <c r="N262" s="336" t="s">
        <v>4803</v>
      </c>
      <c r="O262" s="287"/>
      <c r="P262" s="287"/>
    </row>
    <row r="263" spans="1:16" ht="15">
      <c r="A263" s="247" t="s">
        <v>176</v>
      </c>
      <c r="B263" s="247" t="s">
        <v>9096</v>
      </c>
      <c r="C263" s="287" t="s">
        <v>1553</v>
      </c>
      <c r="D263" s="305">
        <v>1</v>
      </c>
      <c r="E263" s="287" t="s">
        <v>46</v>
      </c>
      <c r="F263" s="372">
        <v>43677</v>
      </c>
      <c r="G263" s="373" t="s">
        <v>8807</v>
      </c>
      <c r="H263" s="373" t="s">
        <v>489</v>
      </c>
      <c r="I263" s="374">
        <v>0.81</v>
      </c>
      <c r="J263" s="374">
        <v>103</v>
      </c>
      <c r="K263" s="373" t="s">
        <v>815</v>
      </c>
      <c r="L263" s="375">
        <v>55.99</v>
      </c>
      <c r="M263" s="336" t="s">
        <v>490</v>
      </c>
      <c r="N263" s="336" t="s">
        <v>491</v>
      </c>
      <c r="O263" s="287"/>
      <c r="P263" s="287"/>
    </row>
    <row r="264" spans="1:16" ht="15">
      <c r="A264" s="247" t="s">
        <v>176</v>
      </c>
      <c r="B264" s="247" t="s">
        <v>10317</v>
      </c>
      <c r="C264" s="287" t="s">
        <v>1555</v>
      </c>
      <c r="D264" s="305">
        <v>2</v>
      </c>
      <c r="E264" s="287" t="s">
        <v>46</v>
      </c>
      <c r="F264" s="372">
        <v>43677</v>
      </c>
      <c r="G264" s="373" t="s">
        <v>8807</v>
      </c>
      <c r="H264" s="373" t="s">
        <v>3288</v>
      </c>
      <c r="I264" s="374">
        <v>1.22</v>
      </c>
      <c r="J264" s="374">
        <v>3</v>
      </c>
      <c r="K264" s="373" t="s">
        <v>815</v>
      </c>
      <c r="L264" s="375">
        <v>41.08</v>
      </c>
      <c r="M264" s="336" t="s">
        <v>3289</v>
      </c>
      <c r="N264" s="336" t="s">
        <v>3290</v>
      </c>
      <c r="O264" s="287"/>
      <c r="P264" s="287"/>
    </row>
    <row r="265" spans="1:16" ht="15">
      <c r="A265" s="247" t="s">
        <v>176</v>
      </c>
      <c r="B265" s="247" t="s">
        <v>10318</v>
      </c>
      <c r="C265" s="287" t="s">
        <v>1557</v>
      </c>
      <c r="D265" s="305">
        <v>3</v>
      </c>
      <c r="E265" s="287" t="s">
        <v>46</v>
      </c>
      <c r="F265" s="372">
        <v>43677</v>
      </c>
      <c r="G265" s="373" t="s">
        <v>8807</v>
      </c>
      <c r="H265" s="373" t="s">
        <v>4691</v>
      </c>
      <c r="I265" s="374">
        <v>0.38</v>
      </c>
      <c r="J265" s="374">
        <v>17</v>
      </c>
      <c r="K265" s="373" t="s">
        <v>815</v>
      </c>
      <c r="L265" s="375">
        <v>25.39</v>
      </c>
      <c r="M265" s="336" t="s">
        <v>4692</v>
      </c>
      <c r="N265" s="336" t="s">
        <v>4693</v>
      </c>
      <c r="O265" s="287"/>
      <c r="P265" s="287"/>
    </row>
    <row r="266" spans="1:16" ht="15">
      <c r="A266" s="247" t="s">
        <v>176</v>
      </c>
      <c r="B266" s="247" t="s">
        <v>9118</v>
      </c>
      <c r="C266" s="287" t="s">
        <v>1559</v>
      </c>
      <c r="D266" s="305">
        <v>4</v>
      </c>
      <c r="E266" s="287" t="s">
        <v>46</v>
      </c>
      <c r="F266" s="372">
        <v>43677</v>
      </c>
      <c r="G266" s="373" t="s">
        <v>8807</v>
      </c>
      <c r="H266" s="373" t="s">
        <v>3594</v>
      </c>
      <c r="I266" s="374">
        <v>1.1599999999999999</v>
      </c>
      <c r="J266" s="374">
        <v>4</v>
      </c>
      <c r="K266" s="373" t="s">
        <v>815</v>
      </c>
      <c r="L266" s="375">
        <v>46.92</v>
      </c>
      <c r="M266" s="336" t="s">
        <v>3595</v>
      </c>
      <c r="N266" s="336" t="s">
        <v>3596</v>
      </c>
      <c r="O266" s="287"/>
      <c r="P266" s="287"/>
    </row>
    <row r="267" spans="1:16" ht="15">
      <c r="A267" s="247" t="s">
        <v>12339</v>
      </c>
      <c r="B267" s="247" t="s">
        <v>12340</v>
      </c>
      <c r="C267" s="287" t="s">
        <v>1561</v>
      </c>
      <c r="D267" s="305">
        <v>5</v>
      </c>
      <c r="E267" s="287" t="s">
        <v>46</v>
      </c>
      <c r="F267" s="372">
        <v>43677</v>
      </c>
      <c r="G267" s="373" t="s">
        <v>8807</v>
      </c>
      <c r="H267" s="373" t="s">
        <v>2540</v>
      </c>
      <c r="I267" s="374">
        <v>1.22</v>
      </c>
      <c r="J267" s="374">
        <v>6</v>
      </c>
      <c r="K267" s="373" t="s">
        <v>815</v>
      </c>
      <c r="L267" s="375">
        <v>55.87</v>
      </c>
      <c r="M267" s="336" t="s">
        <v>2541</v>
      </c>
      <c r="N267" s="336" t="s">
        <v>2542</v>
      </c>
      <c r="O267" s="287"/>
      <c r="P267" s="287"/>
    </row>
    <row r="268" spans="1:16" ht="15">
      <c r="A268" s="247" t="s">
        <v>176</v>
      </c>
      <c r="B268" s="247" t="s">
        <v>9101</v>
      </c>
      <c r="C268" s="287" t="s">
        <v>1567</v>
      </c>
      <c r="D268" s="305">
        <v>6</v>
      </c>
      <c r="E268" s="287" t="s">
        <v>46</v>
      </c>
      <c r="F268" s="372">
        <v>43677</v>
      </c>
      <c r="G268" s="373" t="s">
        <v>8807</v>
      </c>
      <c r="H268" s="373" t="s">
        <v>2862</v>
      </c>
      <c r="I268" s="374">
        <v>0.78</v>
      </c>
      <c r="J268" s="374">
        <v>153</v>
      </c>
      <c r="K268" s="373" t="s">
        <v>815</v>
      </c>
      <c r="L268" s="375">
        <v>92.42</v>
      </c>
      <c r="M268" s="336" t="s">
        <v>2863</v>
      </c>
      <c r="N268" s="336" t="s">
        <v>2864</v>
      </c>
      <c r="O268" s="287"/>
      <c r="P268" s="287"/>
    </row>
    <row r="269" spans="1:16" ht="15">
      <c r="A269" s="247" t="s">
        <v>176</v>
      </c>
      <c r="B269" s="247" t="s">
        <v>10319</v>
      </c>
      <c r="C269" s="287" t="s">
        <v>1572</v>
      </c>
      <c r="D269" s="305">
        <v>7</v>
      </c>
      <c r="E269" s="287" t="s">
        <v>46</v>
      </c>
      <c r="F269" s="372">
        <v>43677</v>
      </c>
      <c r="G269" s="373" t="s">
        <v>8807</v>
      </c>
      <c r="H269" s="373" t="s">
        <v>838</v>
      </c>
      <c r="I269" s="374">
        <v>0.97</v>
      </c>
      <c r="J269" s="374">
        <v>36</v>
      </c>
      <c r="K269" s="373" t="s">
        <v>815</v>
      </c>
      <c r="L269" s="375">
        <v>12.09</v>
      </c>
      <c r="M269" s="336" t="s">
        <v>839</v>
      </c>
      <c r="N269" s="336" t="s">
        <v>840</v>
      </c>
      <c r="O269" s="287"/>
      <c r="P269" s="287"/>
    </row>
    <row r="270" spans="1:16" ht="15">
      <c r="A270" s="247" t="s">
        <v>176</v>
      </c>
      <c r="B270" s="247" t="s">
        <v>9102</v>
      </c>
      <c r="C270" s="287" t="s">
        <v>1574</v>
      </c>
      <c r="D270" s="305">
        <v>8</v>
      </c>
      <c r="E270" s="287" t="s">
        <v>46</v>
      </c>
      <c r="F270" s="372">
        <v>43677</v>
      </c>
      <c r="G270" s="373" t="s">
        <v>8807</v>
      </c>
      <c r="H270" s="373" t="s">
        <v>4001</v>
      </c>
      <c r="I270" s="374">
        <v>0.9</v>
      </c>
      <c r="J270" s="374">
        <v>99</v>
      </c>
      <c r="K270" s="373" t="s">
        <v>815</v>
      </c>
      <c r="L270" s="375">
        <v>71.16</v>
      </c>
      <c r="M270" s="336" t="s">
        <v>456</v>
      </c>
      <c r="N270" s="336" t="s">
        <v>4002</v>
      </c>
      <c r="O270" s="287"/>
      <c r="P270" s="287"/>
    </row>
    <row r="271" spans="1:16" ht="15">
      <c r="A271" s="247" t="s">
        <v>176</v>
      </c>
      <c r="B271" s="247" t="s">
        <v>10322</v>
      </c>
      <c r="C271" s="287" t="s">
        <v>1579</v>
      </c>
      <c r="D271" s="305">
        <v>9</v>
      </c>
      <c r="E271" s="287" t="s">
        <v>46</v>
      </c>
      <c r="F271" s="372">
        <v>43677</v>
      </c>
      <c r="G271" s="373" t="s">
        <v>8807</v>
      </c>
      <c r="H271" s="373" t="s">
        <v>4005</v>
      </c>
      <c r="I271" s="374">
        <v>0.82</v>
      </c>
      <c r="J271" s="374">
        <v>42</v>
      </c>
      <c r="K271" s="373" t="s">
        <v>815</v>
      </c>
      <c r="L271" s="375">
        <v>37.26</v>
      </c>
      <c r="M271" s="336" t="s">
        <v>4006</v>
      </c>
      <c r="N271" s="336" t="s">
        <v>4007</v>
      </c>
      <c r="O271" s="287"/>
      <c r="P271" s="287"/>
    </row>
    <row r="272" spans="1:16" ht="15">
      <c r="A272" s="247" t="s">
        <v>176</v>
      </c>
      <c r="B272" s="247" t="s">
        <v>10323</v>
      </c>
      <c r="C272" s="287" t="s">
        <v>1584</v>
      </c>
      <c r="D272" s="305">
        <v>10</v>
      </c>
      <c r="E272" s="287" t="s">
        <v>46</v>
      </c>
      <c r="F272" s="372">
        <v>43677</v>
      </c>
      <c r="G272" s="373" t="s">
        <v>8807</v>
      </c>
      <c r="H272" s="373" t="s">
        <v>2557</v>
      </c>
      <c r="I272" s="374">
        <v>1.0900000000000001</v>
      </c>
      <c r="J272" s="374">
        <v>6</v>
      </c>
      <c r="K272" s="373" t="s">
        <v>815</v>
      </c>
      <c r="L272" s="375">
        <v>97.68</v>
      </c>
      <c r="M272" s="336" t="s">
        <v>2558</v>
      </c>
      <c r="N272" s="336" t="s">
        <v>2559</v>
      </c>
      <c r="O272" s="287"/>
      <c r="P272" s="287"/>
    </row>
    <row r="273" spans="1:16" ht="15">
      <c r="A273" s="247" t="s">
        <v>12341</v>
      </c>
      <c r="B273" s="247" t="s">
        <v>12342</v>
      </c>
      <c r="C273" s="287" t="s">
        <v>1587</v>
      </c>
      <c r="D273" s="305">
        <v>11</v>
      </c>
      <c r="E273" s="287" t="s">
        <v>46</v>
      </c>
      <c r="F273" s="372">
        <v>43677</v>
      </c>
      <c r="G273" s="373" t="s">
        <v>8807</v>
      </c>
      <c r="H273" s="373" t="s">
        <v>853</v>
      </c>
      <c r="I273" s="374">
        <v>1.0900000000000001</v>
      </c>
      <c r="J273" s="374">
        <v>1</v>
      </c>
      <c r="K273" s="373" t="s">
        <v>815</v>
      </c>
      <c r="L273" s="375">
        <v>10.91</v>
      </c>
      <c r="M273" s="336" t="s">
        <v>854</v>
      </c>
      <c r="N273" s="336" t="s">
        <v>855</v>
      </c>
      <c r="O273" s="287"/>
      <c r="P273" s="287"/>
    </row>
    <row r="274" spans="1:16" ht="15">
      <c r="A274" s="247" t="s">
        <v>12343</v>
      </c>
      <c r="B274" s="247" t="s">
        <v>12344</v>
      </c>
      <c r="C274" s="287" t="s">
        <v>1592</v>
      </c>
      <c r="D274" s="305">
        <v>12</v>
      </c>
      <c r="E274" s="287" t="s">
        <v>46</v>
      </c>
      <c r="F274" s="372">
        <v>43677</v>
      </c>
      <c r="G274" s="373" t="s">
        <v>8807</v>
      </c>
      <c r="H274" s="373" t="s">
        <v>550</v>
      </c>
      <c r="I274" s="374">
        <v>0.57999999999999996</v>
      </c>
      <c r="J274" s="374">
        <v>2</v>
      </c>
      <c r="K274" s="373" t="s">
        <v>815</v>
      </c>
      <c r="L274" s="375">
        <v>72.16</v>
      </c>
      <c r="M274" s="336" t="s">
        <v>551</v>
      </c>
      <c r="N274" s="336" t="s">
        <v>552</v>
      </c>
      <c r="O274" s="287"/>
      <c r="P274" s="287"/>
    </row>
    <row r="275" spans="1:16" ht="15">
      <c r="A275" s="247" t="s">
        <v>176</v>
      </c>
      <c r="B275" s="247" t="s">
        <v>9104</v>
      </c>
      <c r="C275" s="287" t="s">
        <v>1594</v>
      </c>
      <c r="D275" s="305">
        <v>13</v>
      </c>
      <c r="E275" s="287" t="s">
        <v>46</v>
      </c>
      <c r="F275" s="372">
        <v>43677</v>
      </c>
      <c r="G275" s="373" t="s">
        <v>8807</v>
      </c>
      <c r="H275" s="373" t="s">
        <v>4470</v>
      </c>
      <c r="I275" s="374">
        <v>1.1299999999999999</v>
      </c>
      <c r="J275" s="374">
        <v>14</v>
      </c>
      <c r="K275" s="373" t="s">
        <v>815</v>
      </c>
      <c r="L275" s="375">
        <v>29.69</v>
      </c>
      <c r="M275" s="336" t="s">
        <v>4471</v>
      </c>
      <c r="N275" s="336" t="s">
        <v>4472</v>
      </c>
      <c r="O275" s="287"/>
      <c r="P275" s="287"/>
    </row>
    <row r="276" spans="1:16" ht="15">
      <c r="A276" s="247" t="s">
        <v>176</v>
      </c>
      <c r="B276" s="247" t="s">
        <v>10330</v>
      </c>
      <c r="C276" s="287" t="s">
        <v>1599</v>
      </c>
      <c r="D276" s="305">
        <v>14</v>
      </c>
      <c r="E276" s="287" t="s">
        <v>46</v>
      </c>
      <c r="F276" s="372">
        <v>43677</v>
      </c>
      <c r="G276" s="373" t="s">
        <v>8807</v>
      </c>
      <c r="H276" s="373" t="s">
        <v>2745</v>
      </c>
      <c r="I276" s="374">
        <v>1.05</v>
      </c>
      <c r="J276" s="374">
        <v>20</v>
      </c>
      <c r="K276" s="373" t="s">
        <v>815</v>
      </c>
      <c r="L276" s="375">
        <v>9.5299999999999994</v>
      </c>
      <c r="M276" s="336" t="s">
        <v>2746</v>
      </c>
      <c r="N276" s="336" t="s">
        <v>2747</v>
      </c>
      <c r="O276" s="287"/>
      <c r="P276" s="287"/>
    </row>
    <row r="277" spans="1:16" ht="15">
      <c r="A277" s="247" t="s">
        <v>176</v>
      </c>
      <c r="B277" s="247" t="s">
        <v>9098</v>
      </c>
      <c r="C277" s="287" t="s">
        <v>1604</v>
      </c>
      <c r="D277" s="305">
        <v>15</v>
      </c>
      <c r="E277" s="287" t="s">
        <v>46</v>
      </c>
      <c r="F277" s="372">
        <v>43677</v>
      </c>
      <c r="G277" s="373" t="s">
        <v>8807</v>
      </c>
      <c r="H277" s="373" t="s">
        <v>3066</v>
      </c>
      <c r="I277" s="374">
        <v>1.03</v>
      </c>
      <c r="J277" s="374">
        <v>3</v>
      </c>
      <c r="K277" s="373" t="s">
        <v>815</v>
      </c>
      <c r="L277" s="375">
        <v>220.13</v>
      </c>
      <c r="M277" s="336" t="s">
        <v>3067</v>
      </c>
      <c r="N277" s="336" t="s">
        <v>3068</v>
      </c>
      <c r="O277" s="287"/>
      <c r="P277" s="287"/>
    </row>
    <row r="278" spans="1:16" ht="15">
      <c r="A278" s="247" t="s">
        <v>176</v>
      </c>
      <c r="B278" s="247" t="s">
        <v>10333</v>
      </c>
      <c r="C278" s="287" t="s">
        <v>1609</v>
      </c>
      <c r="D278" s="305">
        <v>16</v>
      </c>
      <c r="E278" s="287" t="s">
        <v>46</v>
      </c>
      <c r="F278" s="372">
        <v>43677</v>
      </c>
      <c r="G278" s="373" t="s">
        <v>8807</v>
      </c>
      <c r="H278" s="373" t="s">
        <v>918</v>
      </c>
      <c r="I278" s="374">
        <v>1.06</v>
      </c>
      <c r="J278" s="374">
        <v>44</v>
      </c>
      <c r="K278" s="373" t="s">
        <v>815</v>
      </c>
      <c r="L278" s="375">
        <v>14.37</v>
      </c>
      <c r="M278" s="336" t="s">
        <v>919</v>
      </c>
      <c r="N278" s="336" t="s">
        <v>920</v>
      </c>
      <c r="O278" s="287"/>
      <c r="P278" s="287"/>
    </row>
    <row r="279" spans="1:16" ht="15">
      <c r="A279" s="247" t="s">
        <v>176</v>
      </c>
      <c r="B279" s="247" t="s">
        <v>10334</v>
      </c>
      <c r="C279" s="287" t="s">
        <v>1611</v>
      </c>
      <c r="D279" s="305">
        <v>17</v>
      </c>
      <c r="E279" s="287" t="s">
        <v>46</v>
      </c>
      <c r="F279" s="372">
        <v>43677</v>
      </c>
      <c r="G279" s="373" t="s">
        <v>8807</v>
      </c>
      <c r="H279" s="373" t="s">
        <v>933</v>
      </c>
      <c r="I279" s="374">
        <v>0.63</v>
      </c>
      <c r="J279" s="374">
        <v>6</v>
      </c>
      <c r="K279" s="373" t="s">
        <v>815</v>
      </c>
      <c r="L279" s="375">
        <v>21.33</v>
      </c>
      <c r="M279" s="336" t="s">
        <v>934</v>
      </c>
      <c r="N279" s="336" t="s">
        <v>935</v>
      </c>
      <c r="O279" s="287"/>
      <c r="P279" s="287"/>
    </row>
    <row r="280" spans="1:16" ht="15">
      <c r="A280" s="247" t="s">
        <v>176</v>
      </c>
      <c r="B280" s="247" t="s">
        <v>9106</v>
      </c>
      <c r="C280" s="287" t="s">
        <v>1613</v>
      </c>
      <c r="D280" s="305">
        <v>18</v>
      </c>
      <c r="E280" s="287" t="s">
        <v>46</v>
      </c>
      <c r="F280" s="372">
        <v>43677</v>
      </c>
      <c r="G280" s="373" t="s">
        <v>8807</v>
      </c>
      <c r="H280" s="373" t="s">
        <v>4514</v>
      </c>
      <c r="I280" s="374">
        <v>1.22</v>
      </c>
      <c r="J280" s="374">
        <v>1</v>
      </c>
      <c r="K280" s="373" t="s">
        <v>815</v>
      </c>
      <c r="L280" s="375">
        <v>18.37</v>
      </c>
      <c r="M280" s="336" t="s">
        <v>4515</v>
      </c>
      <c r="N280" s="336" t="s">
        <v>4516</v>
      </c>
      <c r="O280" s="287"/>
      <c r="P280" s="287"/>
    </row>
    <row r="281" spans="1:16" ht="15">
      <c r="A281" s="247" t="s">
        <v>176</v>
      </c>
      <c r="B281" s="247" t="s">
        <v>10335</v>
      </c>
      <c r="C281" s="287" t="s">
        <v>1615</v>
      </c>
      <c r="D281" s="305">
        <v>19</v>
      </c>
      <c r="E281" s="287" t="s">
        <v>46</v>
      </c>
      <c r="F281" s="372">
        <v>43677</v>
      </c>
      <c r="G281" s="373" t="s">
        <v>8807</v>
      </c>
      <c r="H281" s="373" t="s">
        <v>938</v>
      </c>
      <c r="I281" s="374">
        <v>0.76</v>
      </c>
      <c r="J281" s="374">
        <v>18</v>
      </c>
      <c r="K281" s="373" t="s">
        <v>815</v>
      </c>
      <c r="L281" s="375">
        <v>32.01</v>
      </c>
      <c r="M281" s="336" t="s">
        <v>939</v>
      </c>
      <c r="N281" s="336" t="s">
        <v>940</v>
      </c>
      <c r="O281" s="287"/>
      <c r="P281" s="287"/>
    </row>
    <row r="282" spans="1:16" ht="15">
      <c r="A282" s="247" t="s">
        <v>176</v>
      </c>
      <c r="B282" s="247" t="s">
        <v>10336</v>
      </c>
      <c r="C282" s="287" t="s">
        <v>1617</v>
      </c>
      <c r="D282" s="305">
        <v>20</v>
      </c>
      <c r="E282" s="287" t="s">
        <v>46</v>
      </c>
      <c r="F282" s="372">
        <v>43677</v>
      </c>
      <c r="G282" s="373" t="s">
        <v>8807</v>
      </c>
      <c r="H282" s="373" t="s">
        <v>4531</v>
      </c>
      <c r="I282" s="374">
        <v>1.01</v>
      </c>
      <c r="J282" s="374">
        <v>13</v>
      </c>
      <c r="K282" s="373" t="s">
        <v>815</v>
      </c>
      <c r="L282" s="375">
        <v>47.57</v>
      </c>
      <c r="M282" s="336" t="s">
        <v>4532</v>
      </c>
      <c r="N282" s="336" t="s">
        <v>4533</v>
      </c>
      <c r="O282" s="287"/>
      <c r="P282" s="287"/>
    </row>
    <row r="283" spans="1:16" ht="15">
      <c r="A283" s="247" t="s">
        <v>176</v>
      </c>
      <c r="B283" s="247" t="s">
        <v>9097</v>
      </c>
      <c r="C283" s="287" t="s">
        <v>1622</v>
      </c>
      <c r="D283" s="305">
        <v>21</v>
      </c>
      <c r="E283" s="287" t="s">
        <v>46</v>
      </c>
      <c r="F283" s="372">
        <v>43677</v>
      </c>
      <c r="G283" s="373" t="s">
        <v>8807</v>
      </c>
      <c r="H283" s="373" t="s">
        <v>4051</v>
      </c>
      <c r="I283" s="374">
        <v>0.71</v>
      </c>
      <c r="J283" s="374">
        <v>130</v>
      </c>
      <c r="K283" s="373" t="s">
        <v>815</v>
      </c>
      <c r="L283" s="375">
        <v>65.34</v>
      </c>
      <c r="M283" s="336" t="s">
        <v>4052</v>
      </c>
      <c r="N283" s="336" t="s">
        <v>4053</v>
      </c>
      <c r="O283" s="287"/>
      <c r="P283" s="287"/>
    </row>
    <row r="284" spans="1:16" ht="15">
      <c r="A284" s="247" t="s">
        <v>176</v>
      </c>
      <c r="B284" s="247" t="s">
        <v>9108</v>
      </c>
      <c r="C284" s="287" t="s">
        <v>1624</v>
      </c>
      <c r="D284" s="305">
        <v>22</v>
      </c>
      <c r="E284" s="287" t="s">
        <v>46</v>
      </c>
      <c r="F284" s="372">
        <v>43677</v>
      </c>
      <c r="G284" s="373" t="s">
        <v>8807</v>
      </c>
      <c r="H284" s="373" t="s">
        <v>2925</v>
      </c>
      <c r="I284" s="374">
        <v>0.86</v>
      </c>
      <c r="J284" s="374">
        <v>123</v>
      </c>
      <c r="K284" s="373" t="s">
        <v>815</v>
      </c>
      <c r="L284" s="375">
        <v>53.54</v>
      </c>
      <c r="M284" s="336" t="s">
        <v>2926</v>
      </c>
      <c r="N284" s="336" t="s">
        <v>2927</v>
      </c>
      <c r="O284" s="287"/>
      <c r="P284" s="287"/>
    </row>
    <row r="285" spans="1:16" ht="15">
      <c r="A285" s="247" t="s">
        <v>176</v>
      </c>
      <c r="B285" s="247" t="s">
        <v>10337</v>
      </c>
      <c r="C285" s="287" t="s">
        <v>1626</v>
      </c>
      <c r="D285" s="305">
        <v>23</v>
      </c>
      <c r="E285" s="287" t="s">
        <v>46</v>
      </c>
      <c r="F285" s="372">
        <v>43677</v>
      </c>
      <c r="G285" s="373" t="s">
        <v>8807</v>
      </c>
      <c r="H285" s="373" t="s">
        <v>2610</v>
      </c>
      <c r="I285" s="374">
        <v>1.1100000000000001</v>
      </c>
      <c r="J285" s="374">
        <v>6</v>
      </c>
      <c r="K285" s="373" t="s">
        <v>815</v>
      </c>
      <c r="L285" s="375">
        <v>22.73</v>
      </c>
      <c r="M285" s="336" t="s">
        <v>2611</v>
      </c>
      <c r="N285" s="336" t="s">
        <v>2612</v>
      </c>
      <c r="O285" s="287"/>
      <c r="P285" s="287"/>
    </row>
    <row r="286" spans="1:16" ht="15">
      <c r="A286" s="247" t="s">
        <v>176</v>
      </c>
      <c r="B286" s="247" t="s">
        <v>9109</v>
      </c>
      <c r="C286" s="287" t="s">
        <v>1632</v>
      </c>
      <c r="D286" s="305">
        <v>24</v>
      </c>
      <c r="E286" s="287" t="s">
        <v>46</v>
      </c>
      <c r="F286" s="372">
        <v>43677</v>
      </c>
      <c r="G286" s="373" t="s">
        <v>8807</v>
      </c>
      <c r="H286" s="373" t="s">
        <v>2616</v>
      </c>
      <c r="I286" s="374">
        <v>0.95</v>
      </c>
      <c r="J286" s="374">
        <v>9</v>
      </c>
      <c r="K286" s="373" t="s">
        <v>815</v>
      </c>
      <c r="L286" s="375">
        <v>14.07</v>
      </c>
      <c r="M286" s="336" t="s">
        <v>2617</v>
      </c>
      <c r="N286" s="336" t="s">
        <v>2618</v>
      </c>
      <c r="O286" s="287"/>
      <c r="P286" s="287"/>
    </row>
    <row r="287" spans="1:16" ht="15">
      <c r="A287" s="247" t="s">
        <v>176</v>
      </c>
      <c r="B287" s="247" t="s">
        <v>10338</v>
      </c>
      <c r="C287" s="287" t="s">
        <v>1637</v>
      </c>
      <c r="D287" s="305">
        <v>25</v>
      </c>
      <c r="E287" s="287" t="s">
        <v>46</v>
      </c>
      <c r="F287" s="372">
        <v>43677</v>
      </c>
      <c r="G287" s="373" t="s">
        <v>8807</v>
      </c>
      <c r="H287" s="373" t="s">
        <v>2621</v>
      </c>
      <c r="I287" s="374">
        <v>1.1100000000000001</v>
      </c>
      <c r="J287" s="374">
        <v>6</v>
      </c>
      <c r="K287" s="373" t="s">
        <v>815</v>
      </c>
      <c r="L287" s="375">
        <v>56.39</v>
      </c>
      <c r="M287" s="336" t="s">
        <v>2622</v>
      </c>
      <c r="N287" s="336" t="s">
        <v>2623</v>
      </c>
      <c r="O287" s="287"/>
      <c r="P287" s="287"/>
    </row>
    <row r="288" spans="1:16" ht="15">
      <c r="A288" s="247" t="s">
        <v>176</v>
      </c>
      <c r="B288" s="247" t="s">
        <v>9110</v>
      </c>
      <c r="C288" s="287" t="s">
        <v>1642</v>
      </c>
      <c r="D288" s="305">
        <v>26</v>
      </c>
      <c r="E288" s="287" t="s">
        <v>46</v>
      </c>
      <c r="F288" s="372">
        <v>43677</v>
      </c>
      <c r="G288" s="373" t="s">
        <v>8807</v>
      </c>
      <c r="H288" s="373" t="s">
        <v>2932</v>
      </c>
      <c r="I288" s="374">
        <v>0.72</v>
      </c>
      <c r="J288" s="374">
        <v>118</v>
      </c>
      <c r="K288" s="373" t="s">
        <v>815</v>
      </c>
      <c r="L288" s="375">
        <v>49.42</v>
      </c>
      <c r="M288" s="336" t="s">
        <v>2933</v>
      </c>
      <c r="N288" s="336" t="s">
        <v>2934</v>
      </c>
      <c r="O288" s="287"/>
      <c r="P288" s="287"/>
    </row>
    <row r="289" spans="1:16" ht="15">
      <c r="A289" s="247" t="s">
        <v>176</v>
      </c>
      <c r="B289" s="247" t="s">
        <v>10339</v>
      </c>
      <c r="C289" s="287" t="s">
        <v>1647</v>
      </c>
      <c r="D289" s="305">
        <v>27</v>
      </c>
      <c r="E289" s="287" t="s">
        <v>46</v>
      </c>
      <c r="F289" s="372">
        <v>43677</v>
      </c>
      <c r="G289" s="373" t="s">
        <v>8807</v>
      </c>
      <c r="H289" s="373" t="s">
        <v>1426</v>
      </c>
      <c r="I289" s="374">
        <v>1.1499999999999999</v>
      </c>
      <c r="J289" s="374">
        <v>1</v>
      </c>
      <c r="K289" s="373" t="s">
        <v>815</v>
      </c>
      <c r="L289" s="375">
        <v>124.69</v>
      </c>
      <c r="M289" s="336" t="s">
        <v>1427</v>
      </c>
      <c r="N289" s="336" t="s">
        <v>1428</v>
      </c>
      <c r="O289" s="287"/>
      <c r="P289" s="287"/>
    </row>
    <row r="290" spans="1:16" ht="15">
      <c r="A290" s="247" t="s">
        <v>176</v>
      </c>
      <c r="B290" s="247" t="s">
        <v>10340</v>
      </c>
      <c r="C290" s="287" t="s">
        <v>1649</v>
      </c>
      <c r="D290" s="305">
        <v>28</v>
      </c>
      <c r="E290" s="287" t="s">
        <v>46</v>
      </c>
      <c r="F290" s="372">
        <v>43677</v>
      </c>
      <c r="G290" s="373" t="s">
        <v>8807</v>
      </c>
      <c r="H290" s="373" t="s">
        <v>3098</v>
      </c>
      <c r="I290" s="374">
        <v>0.84</v>
      </c>
      <c r="J290" s="374">
        <v>21</v>
      </c>
      <c r="K290" s="373" t="s">
        <v>815</v>
      </c>
      <c r="L290" s="375">
        <v>53.99</v>
      </c>
      <c r="M290" s="336" t="s">
        <v>3099</v>
      </c>
      <c r="N290" s="336" t="s">
        <v>3100</v>
      </c>
      <c r="O290" s="287"/>
      <c r="P290" s="287"/>
    </row>
    <row r="291" spans="1:16" ht="15">
      <c r="A291" s="247" t="s">
        <v>176</v>
      </c>
      <c r="B291" s="247" t="s">
        <v>9111</v>
      </c>
      <c r="C291" s="287" t="s">
        <v>1651</v>
      </c>
      <c r="D291" s="305">
        <v>29</v>
      </c>
      <c r="E291" s="287" t="s">
        <v>46</v>
      </c>
      <c r="F291" s="372">
        <v>43677</v>
      </c>
      <c r="G291" s="373" t="s">
        <v>8807</v>
      </c>
      <c r="H291" s="373" t="s">
        <v>4065</v>
      </c>
      <c r="I291" s="374">
        <v>1.01</v>
      </c>
      <c r="J291" s="374">
        <v>5</v>
      </c>
      <c r="K291" s="373" t="s">
        <v>815</v>
      </c>
      <c r="L291" s="375">
        <v>44.56</v>
      </c>
      <c r="M291" s="336" t="s">
        <v>4066</v>
      </c>
      <c r="N291" s="336" t="s">
        <v>4067</v>
      </c>
      <c r="O291" s="287"/>
      <c r="P291" s="287"/>
    </row>
    <row r="292" spans="1:16" ht="15">
      <c r="A292" s="247" t="s">
        <v>176</v>
      </c>
      <c r="B292" s="247" t="s">
        <v>10341</v>
      </c>
      <c r="C292" s="287" t="s">
        <v>1656</v>
      </c>
      <c r="D292" s="305">
        <v>30</v>
      </c>
      <c r="E292" s="287" t="s">
        <v>46</v>
      </c>
      <c r="F292" s="372">
        <v>43677</v>
      </c>
      <c r="G292" s="373" t="s">
        <v>8807</v>
      </c>
      <c r="H292" s="373" t="s">
        <v>670</v>
      </c>
      <c r="I292" s="374">
        <v>0.92</v>
      </c>
      <c r="J292" s="374">
        <v>45</v>
      </c>
      <c r="K292" s="373" t="s">
        <v>815</v>
      </c>
      <c r="L292" s="375">
        <v>25.19</v>
      </c>
      <c r="M292" s="336" t="s">
        <v>671</v>
      </c>
      <c r="N292" s="336" t="s">
        <v>672</v>
      </c>
      <c r="O292" s="287"/>
      <c r="P292" s="287"/>
    </row>
    <row r="293" spans="1:16" ht="15">
      <c r="A293" s="247" t="s">
        <v>176</v>
      </c>
      <c r="B293" s="247" t="s">
        <v>10342</v>
      </c>
      <c r="C293" s="287" t="s">
        <v>1658</v>
      </c>
      <c r="D293" s="305">
        <v>31</v>
      </c>
      <c r="E293" s="287" t="s">
        <v>46</v>
      </c>
      <c r="F293" s="372">
        <v>43677</v>
      </c>
      <c r="G293" s="373" t="s">
        <v>8807</v>
      </c>
      <c r="H293" s="373" t="s">
        <v>945</v>
      </c>
      <c r="I293" s="374">
        <v>1.0900000000000001</v>
      </c>
      <c r="J293" s="374">
        <v>55</v>
      </c>
      <c r="K293" s="373" t="s">
        <v>815</v>
      </c>
      <c r="L293" s="375">
        <v>23.82</v>
      </c>
      <c r="M293" s="336" t="s">
        <v>946</v>
      </c>
      <c r="N293" s="336" t="s">
        <v>947</v>
      </c>
      <c r="O293" s="287"/>
      <c r="P293" s="287"/>
    </row>
    <row r="294" spans="1:16" ht="15">
      <c r="A294" s="247" t="s">
        <v>12345</v>
      </c>
      <c r="B294" s="247" t="s">
        <v>12346</v>
      </c>
      <c r="C294" s="287" t="s">
        <v>1663</v>
      </c>
      <c r="D294" s="305">
        <v>32</v>
      </c>
      <c r="E294" s="287" t="s">
        <v>46</v>
      </c>
      <c r="F294" s="372">
        <v>43677</v>
      </c>
      <c r="G294" s="373" t="s">
        <v>8807</v>
      </c>
      <c r="H294" s="373" t="s">
        <v>961</v>
      </c>
      <c r="I294" s="374">
        <v>1.21</v>
      </c>
      <c r="J294" s="374">
        <v>1</v>
      </c>
      <c r="K294" s="373" t="s">
        <v>815</v>
      </c>
      <c r="L294" s="375">
        <v>14.19</v>
      </c>
      <c r="M294" s="336" t="s">
        <v>962</v>
      </c>
      <c r="N294" s="336" t="s">
        <v>963</v>
      </c>
      <c r="O294" s="287"/>
      <c r="P294" s="287"/>
    </row>
    <row r="295" spans="1:16" ht="15">
      <c r="A295" s="247" t="s">
        <v>176</v>
      </c>
      <c r="B295" s="247" t="s">
        <v>9112</v>
      </c>
      <c r="C295" s="287" t="s">
        <v>1665</v>
      </c>
      <c r="D295" s="305">
        <v>33</v>
      </c>
      <c r="E295" s="287" t="s">
        <v>46</v>
      </c>
      <c r="F295" s="372">
        <v>43677</v>
      </c>
      <c r="G295" s="373" t="s">
        <v>8807</v>
      </c>
      <c r="H295" s="373" t="s">
        <v>3107</v>
      </c>
      <c r="I295" s="374">
        <v>0.83</v>
      </c>
      <c r="J295" s="374">
        <v>73</v>
      </c>
      <c r="K295" s="373" t="s">
        <v>815</v>
      </c>
      <c r="L295" s="375">
        <v>13.16</v>
      </c>
      <c r="M295" s="336" t="s">
        <v>3108</v>
      </c>
      <c r="N295" s="336" t="s">
        <v>3109</v>
      </c>
      <c r="O295" s="287"/>
      <c r="P295" s="287"/>
    </row>
    <row r="296" spans="1:16" ht="15">
      <c r="A296" s="247" t="s">
        <v>12347</v>
      </c>
      <c r="B296" s="247" t="s">
        <v>12348</v>
      </c>
      <c r="C296" s="287" t="s">
        <v>1670</v>
      </c>
      <c r="D296" s="305">
        <v>34</v>
      </c>
      <c r="E296" s="287" t="s">
        <v>46</v>
      </c>
      <c r="F296" s="372">
        <v>43677</v>
      </c>
      <c r="G296" s="373" t="s">
        <v>8807</v>
      </c>
      <c r="H296" s="373" t="s">
        <v>981</v>
      </c>
      <c r="I296" s="374">
        <v>1.18</v>
      </c>
      <c r="J296" s="374">
        <v>3</v>
      </c>
      <c r="K296" s="373" t="s">
        <v>815</v>
      </c>
      <c r="L296" s="375">
        <v>22.08</v>
      </c>
      <c r="M296" s="336" t="s">
        <v>982</v>
      </c>
      <c r="N296" s="336" t="s">
        <v>983</v>
      </c>
      <c r="O296" s="287"/>
      <c r="P296" s="287"/>
    </row>
    <row r="297" spans="1:16" ht="15">
      <c r="A297" s="247" t="s">
        <v>176</v>
      </c>
      <c r="B297" s="247" t="s">
        <v>10343</v>
      </c>
      <c r="C297" s="287" t="s">
        <v>1675</v>
      </c>
      <c r="D297" s="305">
        <v>35</v>
      </c>
      <c r="E297" s="287" t="s">
        <v>46</v>
      </c>
      <c r="F297" s="372">
        <v>43677</v>
      </c>
      <c r="G297" s="373" t="s">
        <v>8807</v>
      </c>
      <c r="H297" s="373" t="s">
        <v>691</v>
      </c>
      <c r="I297" s="374">
        <v>1.1599999999999999</v>
      </c>
      <c r="J297" s="374">
        <v>3</v>
      </c>
      <c r="K297" s="373" t="s">
        <v>815</v>
      </c>
      <c r="L297" s="375">
        <v>88.92</v>
      </c>
      <c r="M297" s="336" t="s">
        <v>692</v>
      </c>
      <c r="N297" s="336" t="s">
        <v>693</v>
      </c>
      <c r="O297" s="287"/>
      <c r="P297" s="287"/>
    </row>
    <row r="298" spans="1:16" ht="15">
      <c r="A298" s="247" t="s">
        <v>176</v>
      </c>
      <c r="B298" s="247" t="s">
        <v>9099</v>
      </c>
      <c r="C298" s="287" t="s">
        <v>1680</v>
      </c>
      <c r="D298" s="305">
        <v>36</v>
      </c>
      <c r="E298" s="287" t="s">
        <v>46</v>
      </c>
      <c r="F298" s="372">
        <v>43677</v>
      </c>
      <c r="G298" s="373" t="s">
        <v>8807</v>
      </c>
      <c r="H298" s="373" t="s">
        <v>3681</v>
      </c>
      <c r="I298" s="374">
        <v>0.95</v>
      </c>
      <c r="J298" s="374">
        <v>114</v>
      </c>
      <c r="K298" s="373" t="s">
        <v>815</v>
      </c>
      <c r="L298" s="375">
        <v>16.420000000000002</v>
      </c>
      <c r="M298" s="336" t="s">
        <v>3682</v>
      </c>
      <c r="N298" s="336" t="s">
        <v>3683</v>
      </c>
      <c r="O298" s="287"/>
      <c r="P298" s="287"/>
    </row>
    <row r="299" spans="1:16" ht="15">
      <c r="A299" s="247" t="s">
        <v>176</v>
      </c>
      <c r="B299" s="247" t="s">
        <v>10344</v>
      </c>
      <c r="C299" s="287" t="s">
        <v>1682</v>
      </c>
      <c r="D299" s="305">
        <v>37</v>
      </c>
      <c r="E299" s="287" t="s">
        <v>46</v>
      </c>
      <c r="F299" s="372">
        <v>43677</v>
      </c>
      <c r="G299" s="373" t="s">
        <v>8807</v>
      </c>
      <c r="H299" s="373" t="s">
        <v>3893</v>
      </c>
      <c r="I299" s="374">
        <v>1.1499999999999999</v>
      </c>
      <c r="J299" s="374">
        <v>1</v>
      </c>
      <c r="K299" s="373" t="s">
        <v>815</v>
      </c>
      <c r="L299" s="375">
        <v>58.04</v>
      </c>
      <c r="M299" s="336" t="s">
        <v>3894</v>
      </c>
      <c r="N299" s="336" t="s">
        <v>3895</v>
      </c>
      <c r="O299" s="287"/>
      <c r="P299" s="287"/>
    </row>
    <row r="300" spans="1:16" ht="15">
      <c r="A300" s="247" t="s">
        <v>176</v>
      </c>
      <c r="B300" s="247" t="s">
        <v>9113</v>
      </c>
      <c r="C300" s="287" t="s">
        <v>1684</v>
      </c>
      <c r="D300" s="305">
        <v>38</v>
      </c>
      <c r="E300" s="287" t="s">
        <v>46</v>
      </c>
      <c r="F300" s="372">
        <v>43677</v>
      </c>
      <c r="G300" s="373" t="s">
        <v>8807</v>
      </c>
      <c r="H300" s="373" t="s">
        <v>4771</v>
      </c>
      <c r="I300" s="374">
        <v>0.66</v>
      </c>
      <c r="J300" s="374">
        <v>67</v>
      </c>
      <c r="K300" s="373" t="s">
        <v>815</v>
      </c>
      <c r="L300" s="375">
        <v>101.31</v>
      </c>
      <c r="M300" s="336" t="s">
        <v>4772</v>
      </c>
      <c r="N300" s="336" t="s">
        <v>4773</v>
      </c>
      <c r="O300" s="287"/>
      <c r="P300" s="287"/>
    </row>
    <row r="301" spans="1:16" ht="15">
      <c r="A301" s="247" t="s">
        <v>176</v>
      </c>
      <c r="B301" s="247" t="s">
        <v>9114</v>
      </c>
      <c r="C301" s="287" t="s">
        <v>1689</v>
      </c>
      <c r="D301" s="305">
        <v>39</v>
      </c>
      <c r="E301" s="287" t="s">
        <v>46</v>
      </c>
      <c r="F301" s="372">
        <v>43677</v>
      </c>
      <c r="G301" s="373" t="s">
        <v>8807</v>
      </c>
      <c r="H301" s="373" t="s">
        <v>4614</v>
      </c>
      <c r="I301" s="374">
        <v>1.05</v>
      </c>
      <c r="J301" s="374">
        <v>11</v>
      </c>
      <c r="K301" s="373" t="s">
        <v>815</v>
      </c>
      <c r="L301" s="375">
        <v>15.93</v>
      </c>
      <c r="M301" s="336" t="s">
        <v>4615</v>
      </c>
      <c r="N301" s="336" t="s">
        <v>4616</v>
      </c>
      <c r="O301" s="287"/>
      <c r="P301" s="287"/>
    </row>
    <row r="302" spans="1:16" ht="15">
      <c r="A302" s="247" t="s">
        <v>12349</v>
      </c>
      <c r="B302" s="247" t="s">
        <v>12350</v>
      </c>
      <c r="C302" s="287" t="s">
        <v>1694</v>
      </c>
      <c r="D302" s="305">
        <v>40</v>
      </c>
      <c r="E302" s="287" t="s">
        <v>46</v>
      </c>
      <c r="F302" s="372">
        <v>43677</v>
      </c>
      <c r="G302" s="373" t="s">
        <v>8807</v>
      </c>
      <c r="H302" s="373" t="s">
        <v>1197</v>
      </c>
      <c r="I302" s="374">
        <v>1.2</v>
      </c>
      <c r="J302" s="374">
        <v>2</v>
      </c>
      <c r="K302" s="373" t="s">
        <v>815</v>
      </c>
      <c r="L302" s="375">
        <v>81.08</v>
      </c>
      <c r="M302" s="336" t="s">
        <v>1198</v>
      </c>
      <c r="N302" s="336" t="s">
        <v>1199</v>
      </c>
      <c r="O302" s="287"/>
      <c r="P302" s="287"/>
    </row>
    <row r="303" spans="1:16" ht="15">
      <c r="A303" s="247" t="s">
        <v>176</v>
      </c>
      <c r="B303" s="247" t="s">
        <v>10345</v>
      </c>
      <c r="C303" s="287" t="s">
        <v>1699</v>
      </c>
      <c r="D303" s="305">
        <v>41</v>
      </c>
      <c r="E303" s="287" t="s">
        <v>46</v>
      </c>
      <c r="F303" s="372">
        <v>43677</v>
      </c>
      <c r="G303" s="373" t="s">
        <v>8807</v>
      </c>
      <c r="H303" s="373" t="s">
        <v>2655</v>
      </c>
      <c r="I303" s="374">
        <v>0.99</v>
      </c>
      <c r="J303" s="374">
        <v>10</v>
      </c>
      <c r="K303" s="373" t="s">
        <v>815</v>
      </c>
      <c r="L303" s="375">
        <v>58.09</v>
      </c>
      <c r="M303" s="336" t="s">
        <v>2656</v>
      </c>
      <c r="N303" s="336" t="s">
        <v>2657</v>
      </c>
      <c r="O303" s="287"/>
      <c r="P303" s="287"/>
    </row>
    <row r="304" spans="1:16" ht="15">
      <c r="A304" s="247" t="s">
        <v>176</v>
      </c>
      <c r="B304" s="247" t="s">
        <v>9116</v>
      </c>
      <c r="C304" s="287" t="s">
        <v>1704</v>
      </c>
      <c r="D304" s="305">
        <v>42</v>
      </c>
      <c r="E304" s="287" t="s">
        <v>46</v>
      </c>
      <c r="F304" s="372">
        <v>43677</v>
      </c>
      <c r="G304" s="373" t="s">
        <v>8807</v>
      </c>
      <c r="H304" s="373" t="s">
        <v>2798</v>
      </c>
      <c r="I304" s="374">
        <v>0.71</v>
      </c>
      <c r="J304" s="374">
        <v>12</v>
      </c>
      <c r="K304" s="373" t="s">
        <v>815</v>
      </c>
      <c r="L304" s="375">
        <v>31.95</v>
      </c>
      <c r="M304" s="336" t="s">
        <v>2799</v>
      </c>
      <c r="N304" s="336" t="s">
        <v>2800</v>
      </c>
      <c r="O304" s="287"/>
      <c r="P304" s="287"/>
    </row>
    <row r="305" spans="1:16" ht="15">
      <c r="A305" s="247" t="s">
        <v>12351</v>
      </c>
      <c r="B305" s="247" t="s">
        <v>12352</v>
      </c>
      <c r="C305" s="287" t="s">
        <v>1709</v>
      </c>
      <c r="D305" s="305">
        <v>43</v>
      </c>
      <c r="E305" s="287" t="s">
        <v>46</v>
      </c>
      <c r="F305" s="372">
        <v>43677</v>
      </c>
      <c r="G305" s="373" t="s">
        <v>8807</v>
      </c>
      <c r="H305" s="373" t="s">
        <v>3720</v>
      </c>
      <c r="I305" s="374">
        <v>1.21</v>
      </c>
      <c r="J305" s="374">
        <v>7</v>
      </c>
      <c r="K305" s="373" t="s">
        <v>815</v>
      </c>
      <c r="L305" s="375">
        <v>48.41</v>
      </c>
      <c r="M305" s="336" t="s">
        <v>3721</v>
      </c>
      <c r="N305" s="336" t="s">
        <v>3722</v>
      </c>
      <c r="O305" s="287"/>
      <c r="P305" s="287"/>
    </row>
    <row r="306" spans="1:16" ht="15">
      <c r="A306" s="247" t="s">
        <v>176</v>
      </c>
      <c r="B306" s="247" t="s">
        <v>10347</v>
      </c>
      <c r="C306" s="287" t="s">
        <v>1714</v>
      </c>
      <c r="D306" s="305">
        <v>44</v>
      </c>
      <c r="E306" s="287" t="s">
        <v>46</v>
      </c>
      <c r="F306" s="372">
        <v>43677</v>
      </c>
      <c r="G306" s="373" t="s">
        <v>8807</v>
      </c>
      <c r="H306" s="373" t="s">
        <v>2683</v>
      </c>
      <c r="I306" s="374">
        <v>0.8</v>
      </c>
      <c r="J306" s="374">
        <v>16</v>
      </c>
      <c r="K306" s="373" t="s">
        <v>815</v>
      </c>
      <c r="L306" s="375">
        <v>36.049999999999997</v>
      </c>
      <c r="M306" s="336" t="s">
        <v>2684</v>
      </c>
      <c r="N306" s="336" t="s">
        <v>2685</v>
      </c>
      <c r="O306" s="287"/>
      <c r="P306" s="287"/>
    </row>
    <row r="307" spans="1:16" ht="15">
      <c r="A307" s="247" t="s">
        <v>176</v>
      </c>
      <c r="B307" s="247" t="s">
        <v>9117</v>
      </c>
      <c r="C307" s="287" t="s">
        <v>1720</v>
      </c>
      <c r="D307" s="305">
        <v>45</v>
      </c>
      <c r="E307" s="287" t="s">
        <v>46</v>
      </c>
      <c r="F307" s="372">
        <v>43677</v>
      </c>
      <c r="G307" s="373" t="s">
        <v>8807</v>
      </c>
      <c r="H307" s="373" t="s">
        <v>773</v>
      </c>
      <c r="I307" s="374">
        <v>1.1299999999999999</v>
      </c>
      <c r="J307" s="374">
        <v>5</v>
      </c>
      <c r="K307" s="373" t="s">
        <v>815</v>
      </c>
      <c r="L307" s="375">
        <v>45.07</v>
      </c>
      <c r="M307" s="336" t="s">
        <v>774</v>
      </c>
      <c r="N307" s="336" t="s">
        <v>775</v>
      </c>
      <c r="O307" s="287"/>
      <c r="P307" s="287"/>
    </row>
    <row r="308" spans="1:16" ht="15">
      <c r="A308" s="247" t="s">
        <v>176</v>
      </c>
      <c r="B308" s="247" t="s">
        <v>10348</v>
      </c>
      <c r="C308" s="287" t="s">
        <v>1725</v>
      </c>
      <c r="D308" s="305">
        <v>46</v>
      </c>
      <c r="E308" s="287" t="s">
        <v>46</v>
      </c>
      <c r="F308" s="372">
        <v>43677</v>
      </c>
      <c r="G308" s="373" t="s">
        <v>8807</v>
      </c>
      <c r="H308" s="373" t="s">
        <v>1025</v>
      </c>
      <c r="I308" s="374">
        <v>0.85</v>
      </c>
      <c r="J308" s="374">
        <v>15</v>
      </c>
      <c r="K308" s="373" t="s">
        <v>815</v>
      </c>
      <c r="L308" s="375">
        <v>160.5</v>
      </c>
      <c r="M308" s="336" t="s">
        <v>1026</v>
      </c>
      <c r="N308" s="336" t="s">
        <v>1027</v>
      </c>
      <c r="O308" s="287"/>
      <c r="P308" s="287"/>
    </row>
    <row r="309" spans="1:16" ht="15">
      <c r="A309" s="247" t="s">
        <v>176</v>
      </c>
      <c r="B309" s="247" t="s">
        <v>10351</v>
      </c>
      <c r="C309" s="287" t="s">
        <v>1730</v>
      </c>
      <c r="D309" s="305">
        <v>47</v>
      </c>
      <c r="E309" s="287" t="s">
        <v>46</v>
      </c>
      <c r="F309" s="372">
        <v>43677</v>
      </c>
      <c r="G309" s="373" t="s">
        <v>8807</v>
      </c>
      <c r="H309" s="373" t="s">
        <v>2127</v>
      </c>
      <c r="I309" s="374">
        <v>1.1299999999999999</v>
      </c>
      <c r="J309" s="374">
        <v>2</v>
      </c>
      <c r="K309" s="373" t="s">
        <v>815</v>
      </c>
      <c r="L309" s="375">
        <v>246.64</v>
      </c>
      <c r="M309" s="336" t="s">
        <v>2128</v>
      </c>
      <c r="N309" s="336" t="s">
        <v>2129</v>
      </c>
      <c r="O309" s="287"/>
      <c r="P309" s="287"/>
    </row>
    <row r="310" spans="1:16" ht="15">
      <c r="A310" s="247" t="s">
        <v>176</v>
      </c>
      <c r="B310" s="247" t="s">
        <v>10352</v>
      </c>
      <c r="C310" s="287" t="s">
        <v>1732</v>
      </c>
      <c r="D310" s="305">
        <v>48</v>
      </c>
      <c r="E310" s="287" t="s">
        <v>46</v>
      </c>
      <c r="F310" s="372">
        <v>43677</v>
      </c>
      <c r="G310" s="373" t="s">
        <v>8807</v>
      </c>
      <c r="H310" s="373" t="s">
        <v>2692</v>
      </c>
      <c r="I310" s="374">
        <v>0.91</v>
      </c>
      <c r="J310" s="374">
        <v>16</v>
      </c>
      <c r="K310" s="373" t="s">
        <v>815</v>
      </c>
      <c r="L310" s="375">
        <v>19.190000000000001</v>
      </c>
      <c r="M310" s="336" t="s">
        <v>2693</v>
      </c>
      <c r="N310" s="336" t="s">
        <v>2694</v>
      </c>
      <c r="O310" s="287"/>
      <c r="P310" s="287"/>
    </row>
    <row r="311" spans="1:16" ht="15">
      <c r="A311" s="247" t="s">
        <v>176</v>
      </c>
      <c r="B311" s="247" t="s">
        <v>10353</v>
      </c>
      <c r="C311" s="287" t="s">
        <v>1737</v>
      </c>
      <c r="D311" s="305">
        <v>49</v>
      </c>
      <c r="E311" s="287" t="s">
        <v>46</v>
      </c>
      <c r="F311" s="372">
        <v>43677</v>
      </c>
      <c r="G311" s="373" t="s">
        <v>8807</v>
      </c>
      <c r="H311" s="373" t="s">
        <v>1035</v>
      </c>
      <c r="I311" s="374">
        <v>1.19</v>
      </c>
      <c r="J311" s="374">
        <v>27</v>
      </c>
      <c r="K311" s="373" t="s">
        <v>815</v>
      </c>
      <c r="L311" s="375">
        <v>27.54</v>
      </c>
      <c r="M311" s="336" t="s">
        <v>1036</v>
      </c>
      <c r="N311" s="336" t="s">
        <v>1037</v>
      </c>
      <c r="O311" s="287"/>
      <c r="P311" s="287"/>
    </row>
    <row r="312" spans="1:16" ht="15">
      <c r="A312" s="247" t="s">
        <v>176</v>
      </c>
      <c r="B312" s="247" t="s">
        <v>10356</v>
      </c>
      <c r="C312" s="287" t="s">
        <v>1739</v>
      </c>
      <c r="D312" s="305">
        <v>50</v>
      </c>
      <c r="E312" s="287" t="s">
        <v>46</v>
      </c>
      <c r="F312" s="372">
        <v>43677</v>
      </c>
      <c r="G312" s="373" t="s">
        <v>8807</v>
      </c>
      <c r="H312" s="373" t="s">
        <v>810</v>
      </c>
      <c r="I312" s="374">
        <v>0.91</v>
      </c>
      <c r="J312" s="374">
        <v>7</v>
      </c>
      <c r="K312" s="373" t="s">
        <v>815</v>
      </c>
      <c r="L312" s="375">
        <v>20.9</v>
      </c>
      <c r="M312" s="336" t="s">
        <v>811</v>
      </c>
      <c r="N312" s="336" t="s">
        <v>812</v>
      </c>
      <c r="O312" s="287"/>
      <c r="P312" s="287"/>
    </row>
    <row r="313" spans="1:16" ht="15">
      <c r="A313" s="247" t="s">
        <v>12353</v>
      </c>
      <c r="B313" s="247" t="s">
        <v>12354</v>
      </c>
      <c r="C313" s="287" t="s">
        <v>1741</v>
      </c>
      <c r="D313" s="305">
        <v>1</v>
      </c>
      <c r="E313" s="287" t="s">
        <v>47</v>
      </c>
      <c r="F313" s="372">
        <v>43677</v>
      </c>
      <c r="G313" s="373" t="s">
        <v>8812</v>
      </c>
      <c r="H313" s="373" t="s">
        <v>3727</v>
      </c>
      <c r="I313" s="374">
        <v>6.6841799999999996</v>
      </c>
      <c r="J313" s="374">
        <v>6</v>
      </c>
      <c r="K313" s="373" t="s">
        <v>815</v>
      </c>
      <c r="L313" s="375">
        <v>16.79</v>
      </c>
      <c r="M313" s="336" t="s">
        <v>3728</v>
      </c>
      <c r="N313" s="336" t="s">
        <v>3729</v>
      </c>
      <c r="O313" s="287"/>
      <c r="P313" s="287"/>
    </row>
    <row r="314" spans="1:16" ht="15">
      <c r="A314" s="247" t="s">
        <v>176</v>
      </c>
      <c r="B314" s="247" t="s">
        <v>9128</v>
      </c>
      <c r="C314" s="287" t="s">
        <v>1743</v>
      </c>
      <c r="D314" s="305">
        <v>2</v>
      </c>
      <c r="E314" s="287" t="s">
        <v>47</v>
      </c>
      <c r="F314" s="372">
        <v>43677</v>
      </c>
      <c r="G314" s="373" t="s">
        <v>8812</v>
      </c>
      <c r="H314" s="373" t="s">
        <v>2704</v>
      </c>
      <c r="I314" s="374">
        <v>5.0532000000000004</v>
      </c>
      <c r="J314" s="374">
        <v>43</v>
      </c>
      <c r="K314" s="373" t="s">
        <v>815</v>
      </c>
      <c r="L314" s="375">
        <v>34.049999999999997</v>
      </c>
      <c r="M314" s="336" t="s">
        <v>2705</v>
      </c>
      <c r="N314" s="336" t="s">
        <v>2706</v>
      </c>
      <c r="O314" s="287"/>
      <c r="P314" s="287"/>
    </row>
    <row r="315" spans="1:16" ht="15">
      <c r="A315" s="247" t="s">
        <v>176</v>
      </c>
      <c r="B315" s="247" t="s">
        <v>10357</v>
      </c>
      <c r="C315" s="287" t="s">
        <v>1745</v>
      </c>
      <c r="D315" s="305">
        <v>3</v>
      </c>
      <c r="E315" s="287" t="s">
        <v>47</v>
      </c>
      <c r="F315" s="372">
        <v>43677</v>
      </c>
      <c r="G315" s="373" t="s">
        <v>8812</v>
      </c>
      <c r="H315" s="373" t="s">
        <v>2529</v>
      </c>
      <c r="I315" s="374">
        <v>6.23264</v>
      </c>
      <c r="J315" s="374">
        <v>6</v>
      </c>
      <c r="K315" s="373" t="s">
        <v>815</v>
      </c>
      <c r="L315" s="375">
        <v>156.91999999999999</v>
      </c>
      <c r="M315" s="336" t="s">
        <v>2530</v>
      </c>
      <c r="N315" s="336" t="s">
        <v>2531</v>
      </c>
      <c r="O315" s="287"/>
      <c r="P315" s="287"/>
    </row>
    <row r="316" spans="1:16" ht="15">
      <c r="A316" s="247" t="s">
        <v>176</v>
      </c>
      <c r="B316" s="247" t="s">
        <v>10358</v>
      </c>
      <c r="C316" s="287" t="s">
        <v>1747</v>
      </c>
      <c r="D316" s="305">
        <v>4</v>
      </c>
      <c r="E316" s="287" t="s">
        <v>47</v>
      </c>
      <c r="F316" s="372">
        <v>43677</v>
      </c>
      <c r="G316" s="373" t="s">
        <v>8812</v>
      </c>
      <c r="H316" s="373" t="s">
        <v>2838</v>
      </c>
      <c r="I316" s="374">
        <v>3.6917800000000001</v>
      </c>
      <c r="J316" s="374">
        <v>52</v>
      </c>
      <c r="K316" s="373" t="s">
        <v>815</v>
      </c>
      <c r="L316" s="375">
        <v>30.51</v>
      </c>
      <c r="M316" s="336" t="s">
        <v>2839</v>
      </c>
      <c r="N316" s="336" t="s">
        <v>2840</v>
      </c>
      <c r="O316" s="287"/>
      <c r="P316" s="287"/>
    </row>
    <row r="317" spans="1:16" ht="15">
      <c r="A317" s="247" t="s">
        <v>176</v>
      </c>
      <c r="B317" s="247" t="s">
        <v>9129</v>
      </c>
      <c r="C317" s="287" t="s">
        <v>1749</v>
      </c>
      <c r="D317" s="305">
        <v>5</v>
      </c>
      <c r="E317" s="287" t="s">
        <v>47</v>
      </c>
      <c r="F317" s="372">
        <v>43677</v>
      </c>
      <c r="G317" s="373" t="s">
        <v>8812</v>
      </c>
      <c r="H317" s="373" t="s">
        <v>822</v>
      </c>
      <c r="I317" s="374">
        <v>3.4689899999999998</v>
      </c>
      <c r="J317" s="374">
        <v>24</v>
      </c>
      <c r="K317" s="373" t="s">
        <v>815</v>
      </c>
      <c r="L317" s="375">
        <v>24.42</v>
      </c>
      <c r="M317" s="336" t="s">
        <v>823</v>
      </c>
      <c r="N317" s="336" t="s">
        <v>824</v>
      </c>
      <c r="O317" s="287"/>
      <c r="P317" s="287"/>
    </row>
    <row r="318" spans="1:16" ht="15">
      <c r="A318" s="247" t="s">
        <v>176</v>
      </c>
      <c r="B318" s="247" t="s">
        <v>10359</v>
      </c>
      <c r="C318" s="287" t="s">
        <v>1751</v>
      </c>
      <c r="D318" s="305">
        <v>6</v>
      </c>
      <c r="E318" s="287" t="s">
        <v>47</v>
      </c>
      <c r="F318" s="372">
        <v>43677</v>
      </c>
      <c r="G318" s="373" t="s">
        <v>8812</v>
      </c>
      <c r="H318" s="373" t="s">
        <v>3011</v>
      </c>
      <c r="I318" s="374">
        <v>6.5563500000000001</v>
      </c>
      <c r="J318" s="374">
        <v>6</v>
      </c>
      <c r="K318" s="373" t="s">
        <v>815</v>
      </c>
      <c r="L318" s="375">
        <v>37.799999999999997</v>
      </c>
      <c r="M318" s="336" t="s">
        <v>3012</v>
      </c>
      <c r="N318" s="336" t="s">
        <v>3013</v>
      </c>
      <c r="O318" s="287"/>
      <c r="P318" s="287"/>
    </row>
    <row r="319" spans="1:16" ht="15">
      <c r="A319" s="247" t="s">
        <v>176</v>
      </c>
      <c r="B319" s="247" t="s">
        <v>10360</v>
      </c>
      <c r="C319" s="287" t="s">
        <v>1753</v>
      </c>
      <c r="D319" s="305">
        <v>7</v>
      </c>
      <c r="E319" s="287" t="s">
        <v>47</v>
      </c>
      <c r="F319" s="372">
        <v>43677</v>
      </c>
      <c r="G319" s="373" t="s">
        <v>8812</v>
      </c>
      <c r="H319" s="373" t="s">
        <v>2850</v>
      </c>
      <c r="I319" s="374">
        <v>5.9297500000000003</v>
      </c>
      <c r="J319" s="374">
        <v>3</v>
      </c>
      <c r="K319" s="373" t="s">
        <v>815</v>
      </c>
      <c r="L319" s="375">
        <v>51.51</v>
      </c>
      <c r="M319" s="336" t="s">
        <v>2851</v>
      </c>
      <c r="N319" s="336" t="s">
        <v>2852</v>
      </c>
      <c r="O319" s="287"/>
      <c r="P319" s="287"/>
    </row>
    <row r="320" spans="1:16" ht="15">
      <c r="A320" s="247" t="s">
        <v>176</v>
      </c>
      <c r="B320" s="247" t="s">
        <v>10361</v>
      </c>
      <c r="C320" s="287" t="s">
        <v>1755</v>
      </c>
      <c r="D320" s="305">
        <v>8</v>
      </c>
      <c r="E320" s="287" t="s">
        <v>47</v>
      </c>
      <c r="F320" s="372">
        <v>43677</v>
      </c>
      <c r="G320" s="373" t="s">
        <v>8812</v>
      </c>
      <c r="H320" s="373" t="s">
        <v>3296</v>
      </c>
      <c r="I320" s="374">
        <v>6.4028799999999997</v>
      </c>
      <c r="J320" s="374">
        <v>1</v>
      </c>
      <c r="K320" s="373" t="s">
        <v>815</v>
      </c>
      <c r="L320" s="375">
        <v>19.16</v>
      </c>
      <c r="M320" s="336" t="s">
        <v>3297</v>
      </c>
      <c r="N320" s="336" t="s">
        <v>3298</v>
      </c>
      <c r="O320" s="287"/>
      <c r="P320" s="287"/>
    </row>
    <row r="321" spans="1:16" ht="15">
      <c r="A321" s="247" t="s">
        <v>176</v>
      </c>
      <c r="B321" s="247" t="s">
        <v>10364</v>
      </c>
      <c r="C321" s="287" t="s">
        <v>1757</v>
      </c>
      <c r="D321" s="305">
        <v>9</v>
      </c>
      <c r="E321" s="287" t="s">
        <v>47</v>
      </c>
      <c r="F321" s="372">
        <v>43677</v>
      </c>
      <c r="G321" s="373" t="s">
        <v>8812</v>
      </c>
      <c r="H321" s="373" t="s">
        <v>2286</v>
      </c>
      <c r="I321" s="374">
        <v>6.5248299999999997</v>
      </c>
      <c r="J321" s="374">
        <v>2</v>
      </c>
      <c r="K321" s="373" t="s">
        <v>815</v>
      </c>
      <c r="L321" s="375">
        <v>47.23</v>
      </c>
      <c r="M321" s="336" t="s">
        <v>2287</v>
      </c>
      <c r="N321" s="336" t="s">
        <v>2288</v>
      </c>
      <c r="O321" s="287"/>
      <c r="P321" s="287"/>
    </row>
    <row r="322" spans="1:16" ht="15">
      <c r="A322" s="247" t="s">
        <v>176</v>
      </c>
      <c r="B322" s="247" t="s">
        <v>10365</v>
      </c>
      <c r="C322" s="287" t="s">
        <v>1760</v>
      </c>
      <c r="D322" s="305">
        <v>10</v>
      </c>
      <c r="E322" s="287" t="s">
        <v>47</v>
      </c>
      <c r="F322" s="372">
        <v>43677</v>
      </c>
      <c r="G322" s="373" t="s">
        <v>8812</v>
      </c>
      <c r="H322" s="373" t="s">
        <v>2547</v>
      </c>
      <c r="I322" s="374">
        <v>3.7326700000000002</v>
      </c>
      <c r="J322" s="374">
        <v>8</v>
      </c>
      <c r="K322" s="373" t="s">
        <v>815</v>
      </c>
      <c r="L322" s="375">
        <v>50.67</v>
      </c>
      <c r="M322" s="336" t="s">
        <v>2548</v>
      </c>
      <c r="N322" s="336" t="s">
        <v>2549</v>
      </c>
      <c r="O322" s="287"/>
      <c r="P322" s="287"/>
    </row>
    <row r="323" spans="1:16" ht="15">
      <c r="A323" s="247" t="s">
        <v>176</v>
      </c>
      <c r="B323" s="247" t="s">
        <v>9123</v>
      </c>
      <c r="C323" s="287" t="s">
        <v>1762</v>
      </c>
      <c r="D323" s="305">
        <v>11</v>
      </c>
      <c r="E323" s="287" t="s">
        <v>47</v>
      </c>
      <c r="F323" s="372">
        <v>43677</v>
      </c>
      <c r="G323" s="373" t="s">
        <v>8812</v>
      </c>
      <c r="H323" s="373" t="s">
        <v>3025</v>
      </c>
      <c r="I323" s="374">
        <v>4.9773300000000003</v>
      </c>
      <c r="J323" s="374">
        <v>6</v>
      </c>
      <c r="K323" s="373" t="s">
        <v>815</v>
      </c>
      <c r="L323" s="375">
        <v>59.08</v>
      </c>
      <c r="M323" s="336" t="s">
        <v>3026</v>
      </c>
      <c r="N323" s="336" t="s">
        <v>3027</v>
      </c>
      <c r="O323" s="287"/>
      <c r="P323" s="287"/>
    </row>
    <row r="324" spans="1:16" ht="15">
      <c r="A324" s="247" t="s">
        <v>176</v>
      </c>
      <c r="B324" s="247" t="s">
        <v>10368</v>
      </c>
      <c r="C324" s="287" t="s">
        <v>1764</v>
      </c>
      <c r="D324" s="305">
        <v>12</v>
      </c>
      <c r="E324" s="287" t="s">
        <v>47</v>
      </c>
      <c r="F324" s="372">
        <v>43677</v>
      </c>
      <c r="G324" s="373" t="s">
        <v>8812</v>
      </c>
      <c r="H324" s="373" t="s">
        <v>2562</v>
      </c>
      <c r="I324" s="374">
        <v>4.7949799999999998</v>
      </c>
      <c r="J324" s="374">
        <v>15</v>
      </c>
      <c r="K324" s="373" t="s">
        <v>815</v>
      </c>
      <c r="L324" s="375">
        <v>55.77</v>
      </c>
      <c r="M324" s="336" t="s">
        <v>2563</v>
      </c>
      <c r="N324" s="336" t="s">
        <v>2564</v>
      </c>
      <c r="O324" s="287"/>
      <c r="P324" s="287"/>
    </row>
    <row r="325" spans="1:16" ht="15">
      <c r="A325" s="247" t="s">
        <v>176</v>
      </c>
      <c r="B325" s="247" t="s">
        <v>9125</v>
      </c>
      <c r="C325" s="287" t="s">
        <v>1768</v>
      </c>
      <c r="D325" s="305">
        <v>13</v>
      </c>
      <c r="E325" s="287" t="s">
        <v>47</v>
      </c>
      <c r="F325" s="372">
        <v>43677</v>
      </c>
      <c r="G325" s="373" t="s">
        <v>8812</v>
      </c>
      <c r="H325" s="373" t="s">
        <v>4713</v>
      </c>
      <c r="I325" s="374">
        <v>5.8493700000000004</v>
      </c>
      <c r="J325" s="374">
        <v>7</v>
      </c>
      <c r="K325" s="373" t="s">
        <v>815</v>
      </c>
      <c r="L325" s="375">
        <v>61.04</v>
      </c>
      <c r="M325" s="336" t="s">
        <v>4714</v>
      </c>
      <c r="N325" s="336" t="s">
        <v>4715</v>
      </c>
      <c r="O325" s="287"/>
      <c r="P325" s="287"/>
    </row>
    <row r="326" spans="1:16" ht="15">
      <c r="A326" s="247" t="s">
        <v>176</v>
      </c>
      <c r="B326" s="247" t="s">
        <v>10369</v>
      </c>
      <c r="C326" s="287" t="s">
        <v>1770</v>
      </c>
      <c r="D326" s="305">
        <v>14</v>
      </c>
      <c r="E326" s="287" t="s">
        <v>47</v>
      </c>
      <c r="F326" s="372">
        <v>43677</v>
      </c>
      <c r="G326" s="373" t="s">
        <v>8812</v>
      </c>
      <c r="H326" s="373" t="s">
        <v>543</v>
      </c>
      <c r="I326" s="374">
        <v>2.6751399999999999</v>
      </c>
      <c r="J326" s="374">
        <v>9</v>
      </c>
      <c r="K326" s="373" t="s">
        <v>815</v>
      </c>
      <c r="L326" s="375">
        <v>27</v>
      </c>
      <c r="M326" s="336" t="s">
        <v>544</v>
      </c>
      <c r="N326" s="336" t="s">
        <v>545</v>
      </c>
      <c r="O326" s="287"/>
      <c r="P326" s="287"/>
    </row>
    <row r="327" spans="1:16" ht="15">
      <c r="A327" s="247" t="s">
        <v>176</v>
      </c>
      <c r="B327" s="247" t="s">
        <v>10370</v>
      </c>
      <c r="C327" s="287" t="s">
        <v>1773</v>
      </c>
      <c r="D327" s="305">
        <v>15</v>
      </c>
      <c r="E327" s="287" t="s">
        <v>47</v>
      </c>
      <c r="F327" s="372">
        <v>43677</v>
      </c>
      <c r="G327" s="373" t="s">
        <v>8812</v>
      </c>
      <c r="H327" s="373" t="s">
        <v>1336</v>
      </c>
      <c r="I327" s="374">
        <v>3.1190500000000001</v>
      </c>
      <c r="J327" s="374">
        <v>55</v>
      </c>
      <c r="K327" s="373" t="s">
        <v>815</v>
      </c>
      <c r="L327" s="375">
        <v>30.31</v>
      </c>
      <c r="M327" s="336" t="s">
        <v>1337</v>
      </c>
      <c r="N327" s="336" t="s">
        <v>1338</v>
      </c>
      <c r="O327" s="287"/>
      <c r="P327" s="287"/>
    </row>
    <row r="328" spans="1:16" ht="15">
      <c r="A328" s="247" t="s">
        <v>176</v>
      </c>
      <c r="B328" s="247" t="s">
        <v>10371</v>
      </c>
      <c r="C328" s="287" t="s">
        <v>1775</v>
      </c>
      <c r="D328" s="305">
        <v>16</v>
      </c>
      <c r="E328" s="287" t="s">
        <v>47</v>
      </c>
      <c r="F328" s="372">
        <v>43677</v>
      </c>
      <c r="G328" s="373" t="s">
        <v>8812</v>
      </c>
      <c r="H328" s="373" t="s">
        <v>3320</v>
      </c>
      <c r="I328" s="374">
        <v>6.6793500000000003</v>
      </c>
      <c r="J328" s="374">
        <v>4</v>
      </c>
      <c r="K328" s="373" t="s">
        <v>815</v>
      </c>
      <c r="L328" s="375">
        <v>48.44</v>
      </c>
      <c r="M328" s="336" t="s">
        <v>3321</v>
      </c>
      <c r="N328" s="336" t="s">
        <v>3322</v>
      </c>
      <c r="O328" s="287"/>
      <c r="P328" s="287"/>
    </row>
    <row r="329" spans="1:16" ht="15">
      <c r="A329" s="247" t="s">
        <v>12355</v>
      </c>
      <c r="B329" s="247" t="s">
        <v>12356</v>
      </c>
      <c r="C329" s="287" t="s">
        <v>1777</v>
      </c>
      <c r="D329" s="305">
        <v>17</v>
      </c>
      <c r="E329" s="287" t="s">
        <v>47</v>
      </c>
      <c r="F329" s="372">
        <v>43677</v>
      </c>
      <c r="G329" s="373" t="s">
        <v>8812</v>
      </c>
      <c r="H329" s="373" t="s">
        <v>550</v>
      </c>
      <c r="I329" s="374">
        <v>6.1099699999999997</v>
      </c>
      <c r="J329" s="374">
        <v>2</v>
      </c>
      <c r="K329" s="373" t="s">
        <v>815</v>
      </c>
      <c r="L329" s="375">
        <v>72.16</v>
      </c>
      <c r="M329" s="336" t="s">
        <v>551</v>
      </c>
      <c r="N329" s="336" t="s">
        <v>552</v>
      </c>
      <c r="O329" s="287"/>
      <c r="P329" s="287"/>
    </row>
    <row r="330" spans="1:16" ht="15">
      <c r="A330" s="247" t="s">
        <v>176</v>
      </c>
      <c r="B330" s="247" t="s">
        <v>10372</v>
      </c>
      <c r="C330" s="287" t="s">
        <v>1779</v>
      </c>
      <c r="D330" s="305">
        <v>18</v>
      </c>
      <c r="E330" s="287" t="s">
        <v>47</v>
      </c>
      <c r="F330" s="372">
        <v>43677</v>
      </c>
      <c r="G330" s="373" t="s">
        <v>8812</v>
      </c>
      <c r="H330" s="373" t="s">
        <v>2305</v>
      </c>
      <c r="I330" s="374">
        <v>6.8975200000000001</v>
      </c>
      <c r="J330" s="374">
        <v>1</v>
      </c>
      <c r="K330" s="373" t="s">
        <v>815</v>
      </c>
      <c r="L330" s="375">
        <v>85.85</v>
      </c>
      <c r="M330" s="336" t="s">
        <v>2306</v>
      </c>
      <c r="N330" s="336" t="s">
        <v>2307</v>
      </c>
      <c r="O330" s="287"/>
      <c r="P330" s="287"/>
    </row>
    <row r="331" spans="1:16" ht="15">
      <c r="A331" s="247" t="s">
        <v>176</v>
      </c>
      <c r="B331" s="247" t="s">
        <v>10373</v>
      </c>
      <c r="C331" s="287" t="s">
        <v>1781</v>
      </c>
      <c r="D331" s="305">
        <v>19</v>
      </c>
      <c r="E331" s="287" t="s">
        <v>47</v>
      </c>
      <c r="F331" s="372">
        <v>43677</v>
      </c>
      <c r="G331" s="373" t="s">
        <v>8812</v>
      </c>
      <c r="H331" s="373" t="s">
        <v>2572</v>
      </c>
      <c r="I331" s="374">
        <v>6.5764699999999996</v>
      </c>
      <c r="J331" s="374">
        <v>12</v>
      </c>
      <c r="K331" s="373" t="s">
        <v>815</v>
      </c>
      <c r="L331" s="375">
        <v>75.349999999999994</v>
      </c>
      <c r="M331" s="336" t="s">
        <v>2573</v>
      </c>
      <c r="N331" s="336" t="s">
        <v>2574</v>
      </c>
      <c r="O331" s="287"/>
      <c r="P331" s="287"/>
    </row>
    <row r="332" spans="1:16" ht="15">
      <c r="A332" s="247" t="s">
        <v>12357</v>
      </c>
      <c r="B332" s="247" t="s">
        <v>12358</v>
      </c>
      <c r="C332" s="287" t="s">
        <v>1783</v>
      </c>
      <c r="D332" s="305">
        <v>20</v>
      </c>
      <c r="E332" s="287" t="s">
        <v>47</v>
      </c>
      <c r="F332" s="372">
        <v>43677</v>
      </c>
      <c r="G332" s="373" t="s">
        <v>8812</v>
      </c>
      <c r="H332" s="373" t="s">
        <v>7665</v>
      </c>
      <c r="I332" s="374">
        <v>6.4334100000000003</v>
      </c>
      <c r="J332" s="374">
        <v>3</v>
      </c>
      <c r="K332" s="373" t="s">
        <v>815</v>
      </c>
      <c r="L332" s="375">
        <v>41.06</v>
      </c>
      <c r="M332" s="336" t="s">
        <v>7666</v>
      </c>
      <c r="N332" s="336" t="s">
        <v>7667</v>
      </c>
      <c r="O332" s="287"/>
      <c r="P332" s="287"/>
    </row>
    <row r="333" spans="1:16" ht="15">
      <c r="A333" s="247" t="s">
        <v>176</v>
      </c>
      <c r="B333" s="247" t="s">
        <v>9132</v>
      </c>
      <c r="C333" s="287" t="s">
        <v>1785</v>
      </c>
      <c r="D333" s="305">
        <v>21</v>
      </c>
      <c r="E333" s="287" t="s">
        <v>47</v>
      </c>
      <c r="F333" s="372">
        <v>43677</v>
      </c>
      <c r="G333" s="373" t="s">
        <v>8812</v>
      </c>
      <c r="H333" s="373" t="s">
        <v>2745</v>
      </c>
      <c r="I333" s="374">
        <v>4.9944899999999999</v>
      </c>
      <c r="J333" s="374">
        <v>125</v>
      </c>
      <c r="K333" s="373" t="s">
        <v>815</v>
      </c>
      <c r="L333" s="375">
        <v>9.5299999999999994</v>
      </c>
      <c r="M333" s="336" t="s">
        <v>2746</v>
      </c>
      <c r="N333" s="336" t="s">
        <v>2747</v>
      </c>
      <c r="O333" s="287"/>
      <c r="P333" s="287"/>
    </row>
    <row r="334" spans="1:16" ht="15">
      <c r="A334" s="247" t="s">
        <v>176</v>
      </c>
      <c r="B334" s="247" t="s">
        <v>9122</v>
      </c>
      <c r="C334" s="287" t="s">
        <v>1787</v>
      </c>
      <c r="D334" s="305">
        <v>22</v>
      </c>
      <c r="E334" s="287" t="s">
        <v>47</v>
      </c>
      <c r="F334" s="372">
        <v>43677</v>
      </c>
      <c r="G334" s="373" t="s">
        <v>8812</v>
      </c>
      <c r="H334" s="373" t="s">
        <v>597</v>
      </c>
      <c r="I334" s="374">
        <v>4.1644699999999997</v>
      </c>
      <c r="J334" s="374">
        <v>28</v>
      </c>
      <c r="K334" s="373" t="s">
        <v>815</v>
      </c>
      <c r="L334" s="375">
        <v>11.06</v>
      </c>
      <c r="M334" s="336" t="s">
        <v>598</v>
      </c>
      <c r="N334" s="336" t="s">
        <v>599</v>
      </c>
      <c r="O334" s="287"/>
      <c r="P334" s="287"/>
    </row>
    <row r="335" spans="1:16" ht="15">
      <c r="A335" s="247" t="s">
        <v>176</v>
      </c>
      <c r="B335" s="247" t="s">
        <v>10374</v>
      </c>
      <c r="C335" s="287" t="s">
        <v>1789</v>
      </c>
      <c r="D335" s="305">
        <v>23</v>
      </c>
      <c r="E335" s="287" t="s">
        <v>47</v>
      </c>
      <c r="F335" s="372">
        <v>43677</v>
      </c>
      <c r="G335" s="373" t="s">
        <v>8812</v>
      </c>
      <c r="H335" s="373" t="s">
        <v>2584</v>
      </c>
      <c r="I335" s="374">
        <v>4.5508600000000001</v>
      </c>
      <c r="J335" s="374">
        <v>6</v>
      </c>
      <c r="K335" s="373" t="s">
        <v>815</v>
      </c>
      <c r="L335" s="375">
        <v>19.5</v>
      </c>
      <c r="M335" s="336" t="s">
        <v>2585</v>
      </c>
      <c r="N335" s="336" t="s">
        <v>2586</v>
      </c>
      <c r="O335" s="287"/>
      <c r="P335" s="287"/>
    </row>
    <row r="336" spans="1:16" ht="15">
      <c r="A336" s="247" t="s">
        <v>176</v>
      </c>
      <c r="B336" s="247" t="s">
        <v>9133</v>
      </c>
      <c r="C336" s="287" t="s">
        <v>1791</v>
      </c>
      <c r="D336" s="305">
        <v>24</v>
      </c>
      <c r="E336" s="287" t="s">
        <v>47</v>
      </c>
      <c r="F336" s="372">
        <v>43677</v>
      </c>
      <c r="G336" s="373" t="s">
        <v>8812</v>
      </c>
      <c r="H336" s="373" t="s">
        <v>4729</v>
      </c>
      <c r="I336" s="374">
        <v>2.46143</v>
      </c>
      <c r="J336" s="374">
        <v>13</v>
      </c>
      <c r="K336" s="373" t="s">
        <v>815</v>
      </c>
      <c r="L336" s="375">
        <v>40.340000000000003</v>
      </c>
      <c r="M336" s="336" t="s">
        <v>4730</v>
      </c>
      <c r="N336" s="336" t="s">
        <v>4731</v>
      </c>
      <c r="O336" s="287"/>
      <c r="P336" s="287"/>
    </row>
    <row r="337" spans="1:16" ht="15">
      <c r="A337" s="247" t="s">
        <v>176</v>
      </c>
      <c r="B337" s="247" t="s">
        <v>10377</v>
      </c>
      <c r="C337" s="287" t="s">
        <v>1793</v>
      </c>
      <c r="D337" s="305">
        <v>25</v>
      </c>
      <c r="E337" s="287" t="s">
        <v>47</v>
      </c>
      <c r="F337" s="372">
        <v>43677</v>
      </c>
      <c r="G337" s="373" t="s">
        <v>8812</v>
      </c>
      <c r="H337" s="373" t="s">
        <v>2589</v>
      </c>
      <c r="I337" s="374">
        <v>6.7332099999999997</v>
      </c>
      <c r="J337" s="374">
        <v>3</v>
      </c>
      <c r="K337" s="373" t="s">
        <v>815</v>
      </c>
      <c r="L337" s="375">
        <v>23</v>
      </c>
      <c r="M337" s="336" t="s">
        <v>2590</v>
      </c>
      <c r="N337" s="336" t="s">
        <v>2591</v>
      </c>
      <c r="O337" s="287"/>
      <c r="P337" s="287"/>
    </row>
    <row r="338" spans="1:16" ht="15">
      <c r="A338" s="247" t="s">
        <v>176</v>
      </c>
      <c r="B338" s="247" t="s">
        <v>10378</v>
      </c>
      <c r="C338" s="287" t="s">
        <v>1798</v>
      </c>
      <c r="D338" s="305">
        <v>26</v>
      </c>
      <c r="E338" s="287" t="s">
        <v>47</v>
      </c>
      <c r="F338" s="372">
        <v>43677</v>
      </c>
      <c r="G338" s="373" t="s">
        <v>8812</v>
      </c>
      <c r="H338" s="373" t="s">
        <v>2594</v>
      </c>
      <c r="I338" s="374">
        <v>5.6378700000000004</v>
      </c>
      <c r="J338" s="374">
        <v>12</v>
      </c>
      <c r="K338" s="373" t="s">
        <v>815</v>
      </c>
      <c r="L338" s="375">
        <v>49.77</v>
      </c>
      <c r="M338" s="336" t="s">
        <v>2595</v>
      </c>
      <c r="N338" s="336" t="s">
        <v>2596</v>
      </c>
      <c r="O338" s="287"/>
      <c r="P338" s="287"/>
    </row>
    <row r="339" spans="1:16" ht="15">
      <c r="A339" s="247" t="s">
        <v>176</v>
      </c>
      <c r="B339" s="247" t="s">
        <v>10379</v>
      </c>
      <c r="C339" s="287" t="s">
        <v>1800</v>
      </c>
      <c r="D339" s="305">
        <v>27</v>
      </c>
      <c r="E339" s="287" t="s">
        <v>47</v>
      </c>
      <c r="F339" s="372">
        <v>43677</v>
      </c>
      <c r="G339" s="373" t="s">
        <v>8812</v>
      </c>
      <c r="H339" s="373" t="s">
        <v>3358</v>
      </c>
      <c r="I339" s="374">
        <v>5.8729100000000001</v>
      </c>
      <c r="J339" s="374">
        <v>18</v>
      </c>
      <c r="K339" s="373" t="s">
        <v>815</v>
      </c>
      <c r="L339" s="375">
        <v>43.91</v>
      </c>
      <c r="M339" s="336" t="s">
        <v>3359</v>
      </c>
      <c r="N339" s="336" t="s">
        <v>3360</v>
      </c>
      <c r="O339" s="287"/>
      <c r="P339" s="287"/>
    </row>
    <row r="340" spans="1:16" ht="15">
      <c r="A340" s="247" t="s">
        <v>176</v>
      </c>
      <c r="B340" s="247" t="s">
        <v>9134</v>
      </c>
      <c r="C340" s="287" t="s">
        <v>1802</v>
      </c>
      <c r="D340" s="305">
        <v>28</v>
      </c>
      <c r="E340" s="287" t="s">
        <v>47</v>
      </c>
      <c r="F340" s="372">
        <v>43677</v>
      </c>
      <c r="G340" s="373" t="s">
        <v>8812</v>
      </c>
      <c r="H340" s="373" t="s">
        <v>3363</v>
      </c>
      <c r="I340" s="374">
        <v>5.0599299999999996</v>
      </c>
      <c r="J340" s="374">
        <v>48</v>
      </c>
      <c r="K340" s="373" t="s">
        <v>815</v>
      </c>
      <c r="L340" s="375">
        <v>53.86</v>
      </c>
      <c r="M340" s="336" t="s">
        <v>3364</v>
      </c>
      <c r="N340" s="336" t="s">
        <v>3365</v>
      </c>
      <c r="O340" s="287"/>
      <c r="P340" s="287"/>
    </row>
    <row r="341" spans="1:16" ht="15">
      <c r="A341" s="247" t="s">
        <v>176</v>
      </c>
      <c r="B341" s="247" t="s">
        <v>10380</v>
      </c>
      <c r="C341" s="287" t="s">
        <v>1805</v>
      </c>
      <c r="D341" s="305">
        <v>29</v>
      </c>
      <c r="E341" s="287" t="s">
        <v>47</v>
      </c>
      <c r="F341" s="372">
        <v>43677</v>
      </c>
      <c r="G341" s="373" t="s">
        <v>8812</v>
      </c>
      <c r="H341" s="373" t="s">
        <v>4523</v>
      </c>
      <c r="I341" s="374">
        <v>3.8906999999999998</v>
      </c>
      <c r="J341" s="374">
        <v>37</v>
      </c>
      <c r="K341" s="373" t="s">
        <v>815</v>
      </c>
      <c r="L341" s="375">
        <v>21.16</v>
      </c>
      <c r="M341" s="336" t="s">
        <v>4524</v>
      </c>
      <c r="N341" s="336" t="s">
        <v>4525</v>
      </c>
      <c r="O341" s="287"/>
      <c r="P341" s="287"/>
    </row>
    <row r="342" spans="1:16" ht="15">
      <c r="A342" s="247" t="s">
        <v>176</v>
      </c>
      <c r="B342" s="247" t="s">
        <v>10381</v>
      </c>
      <c r="C342" s="287" t="s">
        <v>1810</v>
      </c>
      <c r="D342" s="305">
        <v>30</v>
      </c>
      <c r="E342" s="287" t="s">
        <v>47</v>
      </c>
      <c r="F342" s="372">
        <v>43677</v>
      </c>
      <c r="G342" s="373" t="s">
        <v>8812</v>
      </c>
      <c r="H342" s="373" t="s">
        <v>2603</v>
      </c>
      <c r="I342" s="374">
        <v>5.8474899999999996</v>
      </c>
      <c r="J342" s="374">
        <v>17</v>
      </c>
      <c r="K342" s="373" t="s">
        <v>815</v>
      </c>
      <c r="L342" s="375">
        <v>25.95</v>
      </c>
      <c r="M342" s="336" t="s">
        <v>2604</v>
      </c>
      <c r="N342" s="336" t="s">
        <v>2605</v>
      </c>
      <c r="O342" s="287"/>
      <c r="P342" s="287"/>
    </row>
    <row r="343" spans="1:16" ht="15">
      <c r="A343" s="247" t="s">
        <v>176</v>
      </c>
      <c r="B343" s="247" t="s">
        <v>10382</v>
      </c>
      <c r="C343" s="287" t="s">
        <v>1812</v>
      </c>
      <c r="D343" s="305">
        <v>31</v>
      </c>
      <c r="E343" s="287" t="s">
        <v>47</v>
      </c>
      <c r="F343" s="372">
        <v>43677</v>
      </c>
      <c r="G343" s="373" t="s">
        <v>8812</v>
      </c>
      <c r="H343" s="373" t="s">
        <v>2610</v>
      </c>
      <c r="I343" s="374">
        <v>3.39086</v>
      </c>
      <c r="J343" s="374">
        <v>46</v>
      </c>
      <c r="K343" s="373" t="s">
        <v>815</v>
      </c>
      <c r="L343" s="375">
        <v>22.73</v>
      </c>
      <c r="M343" s="336" t="s">
        <v>2611</v>
      </c>
      <c r="N343" s="336" t="s">
        <v>2612</v>
      </c>
      <c r="O343" s="287"/>
      <c r="P343" s="287"/>
    </row>
    <row r="344" spans="1:16" ht="15">
      <c r="A344" s="247" t="s">
        <v>176</v>
      </c>
      <c r="B344" s="247" t="s">
        <v>9135</v>
      </c>
      <c r="C344" s="287" t="s">
        <v>1814</v>
      </c>
      <c r="D344" s="305">
        <v>32</v>
      </c>
      <c r="E344" s="287" t="s">
        <v>47</v>
      </c>
      <c r="F344" s="372">
        <v>43677</v>
      </c>
      <c r="G344" s="373" t="s">
        <v>8812</v>
      </c>
      <c r="H344" s="373" t="s">
        <v>2616</v>
      </c>
      <c r="I344" s="374">
        <v>3.33752</v>
      </c>
      <c r="J344" s="374">
        <v>10</v>
      </c>
      <c r="K344" s="373" t="s">
        <v>815</v>
      </c>
      <c r="L344" s="375">
        <v>14.07</v>
      </c>
      <c r="M344" s="336" t="s">
        <v>2617</v>
      </c>
      <c r="N344" s="336" t="s">
        <v>2618</v>
      </c>
      <c r="O344" s="287"/>
      <c r="P344" s="287"/>
    </row>
    <row r="345" spans="1:16" ht="15">
      <c r="A345" s="247" t="s">
        <v>176</v>
      </c>
      <c r="B345" s="247" t="s">
        <v>9136</v>
      </c>
      <c r="C345" s="287" t="s">
        <v>1817</v>
      </c>
      <c r="D345" s="305">
        <v>33</v>
      </c>
      <c r="E345" s="287" t="s">
        <v>47</v>
      </c>
      <c r="F345" s="372">
        <v>43677</v>
      </c>
      <c r="G345" s="373" t="s">
        <v>8812</v>
      </c>
      <c r="H345" s="373" t="s">
        <v>2621</v>
      </c>
      <c r="I345" s="374">
        <v>5.4342899999999998</v>
      </c>
      <c r="J345" s="374">
        <v>17</v>
      </c>
      <c r="K345" s="373" t="s">
        <v>815</v>
      </c>
      <c r="L345" s="375">
        <v>56.39</v>
      </c>
      <c r="M345" s="336" t="s">
        <v>2622</v>
      </c>
      <c r="N345" s="336" t="s">
        <v>2623</v>
      </c>
      <c r="O345" s="287"/>
      <c r="P345" s="287"/>
    </row>
    <row r="346" spans="1:16" ht="15">
      <c r="A346" s="247" t="s">
        <v>176</v>
      </c>
      <c r="B346" s="247" t="s">
        <v>9138</v>
      </c>
      <c r="C346" s="287" t="s">
        <v>1822</v>
      </c>
      <c r="D346" s="305">
        <v>34</v>
      </c>
      <c r="E346" s="287" t="s">
        <v>47</v>
      </c>
      <c r="F346" s="372">
        <v>43677</v>
      </c>
      <c r="G346" s="373" t="s">
        <v>8812</v>
      </c>
      <c r="H346" s="373" t="s">
        <v>1421</v>
      </c>
      <c r="I346" s="374">
        <v>3.31426</v>
      </c>
      <c r="J346" s="374">
        <v>29</v>
      </c>
      <c r="K346" s="373" t="s">
        <v>815</v>
      </c>
      <c r="L346" s="375">
        <v>44.89</v>
      </c>
      <c r="M346" s="336" t="s">
        <v>1422</v>
      </c>
      <c r="N346" s="336" t="s">
        <v>1423</v>
      </c>
      <c r="O346" s="287"/>
      <c r="P346" s="287"/>
    </row>
    <row r="347" spans="1:16" ht="15">
      <c r="A347" s="247" t="s">
        <v>176</v>
      </c>
      <c r="B347" s="247" t="s">
        <v>10383</v>
      </c>
      <c r="C347" s="287" t="s">
        <v>1827</v>
      </c>
      <c r="D347" s="305">
        <v>35</v>
      </c>
      <c r="E347" s="287" t="s">
        <v>47</v>
      </c>
      <c r="F347" s="372">
        <v>43677</v>
      </c>
      <c r="G347" s="373" t="s">
        <v>8812</v>
      </c>
      <c r="H347" s="373" t="s">
        <v>3098</v>
      </c>
      <c r="I347" s="374">
        <v>6.7805299999999997</v>
      </c>
      <c r="J347" s="374">
        <v>2</v>
      </c>
      <c r="K347" s="373" t="s">
        <v>815</v>
      </c>
      <c r="L347" s="375">
        <v>53.99</v>
      </c>
      <c r="M347" s="336" t="s">
        <v>3099</v>
      </c>
      <c r="N347" s="336" t="s">
        <v>3100</v>
      </c>
      <c r="O347" s="287"/>
      <c r="P347" s="287"/>
    </row>
    <row r="348" spans="1:16" ht="15">
      <c r="A348" s="247" t="s">
        <v>176</v>
      </c>
      <c r="B348" s="247" t="s">
        <v>10384</v>
      </c>
      <c r="C348" s="287" t="s">
        <v>1829</v>
      </c>
      <c r="D348" s="305">
        <v>36</v>
      </c>
      <c r="E348" s="287" t="s">
        <v>47</v>
      </c>
      <c r="F348" s="372">
        <v>43677</v>
      </c>
      <c r="G348" s="373" t="s">
        <v>8812</v>
      </c>
      <c r="H348" s="373" t="s">
        <v>670</v>
      </c>
      <c r="I348" s="374">
        <v>6.4966200000000001</v>
      </c>
      <c r="J348" s="374">
        <v>4</v>
      </c>
      <c r="K348" s="373" t="s">
        <v>815</v>
      </c>
      <c r="L348" s="375">
        <v>25.19</v>
      </c>
      <c r="M348" s="336" t="s">
        <v>671</v>
      </c>
      <c r="N348" s="336" t="s">
        <v>672</v>
      </c>
      <c r="O348" s="287"/>
      <c r="P348" s="287"/>
    </row>
    <row r="349" spans="1:16" ht="15">
      <c r="A349" s="247" t="s">
        <v>176</v>
      </c>
      <c r="B349" s="247" t="s">
        <v>10385</v>
      </c>
      <c r="C349" s="287" t="s">
        <v>1834</v>
      </c>
      <c r="D349" s="305">
        <v>37</v>
      </c>
      <c r="E349" s="287" t="s">
        <v>47</v>
      </c>
      <c r="F349" s="372">
        <v>43677</v>
      </c>
      <c r="G349" s="373" t="s">
        <v>8812</v>
      </c>
      <c r="H349" s="373" t="s">
        <v>2636</v>
      </c>
      <c r="I349" s="374">
        <v>4.6227499999999999</v>
      </c>
      <c r="J349" s="374">
        <v>5</v>
      </c>
      <c r="K349" s="373" t="s">
        <v>815</v>
      </c>
      <c r="L349" s="375">
        <v>33.11</v>
      </c>
      <c r="M349" s="336" t="s">
        <v>2637</v>
      </c>
      <c r="N349" s="336" t="s">
        <v>2638</v>
      </c>
      <c r="O349" s="287"/>
      <c r="P349" s="287"/>
    </row>
    <row r="350" spans="1:16" ht="15">
      <c r="A350" s="247" t="s">
        <v>176</v>
      </c>
      <c r="B350" s="247" t="s">
        <v>10386</v>
      </c>
      <c r="C350" s="287" t="s">
        <v>1836</v>
      </c>
      <c r="D350" s="305">
        <v>38</v>
      </c>
      <c r="E350" s="287" t="s">
        <v>47</v>
      </c>
      <c r="F350" s="372">
        <v>43677</v>
      </c>
      <c r="G350" s="373" t="s">
        <v>8812</v>
      </c>
      <c r="H350" s="373" t="s">
        <v>3386</v>
      </c>
      <c r="I350" s="374">
        <v>5.2790900000000001</v>
      </c>
      <c r="J350" s="374">
        <v>5</v>
      </c>
      <c r="K350" s="373" t="s">
        <v>815</v>
      </c>
      <c r="L350" s="375">
        <v>54.38</v>
      </c>
      <c r="M350" s="336" t="s">
        <v>3387</v>
      </c>
      <c r="N350" s="336" t="s">
        <v>3388</v>
      </c>
      <c r="O350" s="287"/>
      <c r="P350" s="287"/>
    </row>
    <row r="351" spans="1:16" ht="15">
      <c r="A351" s="247" t="s">
        <v>176</v>
      </c>
      <c r="B351" s="247" t="s">
        <v>9140</v>
      </c>
      <c r="C351" s="287" t="s">
        <v>1838</v>
      </c>
      <c r="D351" s="305">
        <v>39</v>
      </c>
      <c r="E351" s="287" t="s">
        <v>47</v>
      </c>
      <c r="F351" s="372">
        <v>43677</v>
      </c>
      <c r="G351" s="373" t="s">
        <v>8812</v>
      </c>
      <c r="H351" s="373" t="s">
        <v>2643</v>
      </c>
      <c r="I351" s="374">
        <v>4.8865400000000001</v>
      </c>
      <c r="J351" s="374">
        <v>6</v>
      </c>
      <c r="K351" s="373" t="s">
        <v>815</v>
      </c>
      <c r="L351" s="375">
        <v>51.36</v>
      </c>
      <c r="M351" s="336" t="s">
        <v>2644</v>
      </c>
      <c r="N351" s="336" t="s">
        <v>2645</v>
      </c>
      <c r="O351" s="287"/>
      <c r="P351" s="287"/>
    </row>
    <row r="352" spans="1:16" ht="15">
      <c r="A352" s="247" t="s">
        <v>176</v>
      </c>
      <c r="B352" s="247" t="s">
        <v>10389</v>
      </c>
      <c r="C352" s="287" t="s">
        <v>1840</v>
      </c>
      <c r="D352" s="305">
        <v>40</v>
      </c>
      <c r="E352" s="287" t="s">
        <v>47</v>
      </c>
      <c r="F352" s="372">
        <v>43677</v>
      </c>
      <c r="G352" s="373" t="s">
        <v>8812</v>
      </c>
      <c r="H352" s="373" t="s">
        <v>1508</v>
      </c>
      <c r="I352" s="374">
        <v>5.0229200000000001</v>
      </c>
      <c r="J352" s="374">
        <v>47</v>
      </c>
      <c r="K352" s="373" t="s">
        <v>815</v>
      </c>
      <c r="L352" s="375">
        <v>91.91</v>
      </c>
      <c r="M352" s="336" t="s">
        <v>1509</v>
      </c>
      <c r="N352" s="336" t="s">
        <v>1510</v>
      </c>
      <c r="O352" s="287"/>
      <c r="P352" s="287"/>
    </row>
    <row r="353" spans="1:16" ht="15">
      <c r="A353" s="247" t="s">
        <v>176</v>
      </c>
      <c r="B353" s="247" t="s">
        <v>9126</v>
      </c>
      <c r="C353" s="287" t="s">
        <v>1846</v>
      </c>
      <c r="D353" s="305">
        <v>41</v>
      </c>
      <c r="E353" s="287" t="s">
        <v>47</v>
      </c>
      <c r="F353" s="372">
        <v>43677</v>
      </c>
      <c r="G353" s="373" t="s">
        <v>8812</v>
      </c>
      <c r="H353" s="373" t="s">
        <v>1513</v>
      </c>
      <c r="I353" s="374">
        <v>3.4070900000000002</v>
      </c>
      <c r="J353" s="374">
        <v>59</v>
      </c>
      <c r="K353" s="373" t="s">
        <v>815</v>
      </c>
      <c r="L353" s="375">
        <v>126.55</v>
      </c>
      <c r="M353" s="336" t="s">
        <v>1514</v>
      </c>
      <c r="N353" s="336" t="s">
        <v>1515</v>
      </c>
      <c r="O353" s="287"/>
      <c r="P353" s="287"/>
    </row>
    <row r="354" spans="1:16" ht="15">
      <c r="A354" s="247" t="s">
        <v>12359</v>
      </c>
      <c r="B354" s="247" t="s">
        <v>9127</v>
      </c>
      <c r="C354" s="287" t="s">
        <v>1848</v>
      </c>
      <c r="D354" s="305">
        <v>42</v>
      </c>
      <c r="E354" s="287" t="s">
        <v>47</v>
      </c>
      <c r="F354" s="372">
        <v>43677</v>
      </c>
      <c r="G354" s="373" t="s">
        <v>8812</v>
      </c>
      <c r="H354" s="373" t="s">
        <v>2805</v>
      </c>
      <c r="I354" s="374">
        <v>6.8576600000000001</v>
      </c>
      <c r="J354" s="374">
        <v>1</v>
      </c>
      <c r="K354" s="373" t="s">
        <v>815</v>
      </c>
      <c r="L354" s="375">
        <v>55.27</v>
      </c>
      <c r="M354" s="336" t="s">
        <v>2806</v>
      </c>
      <c r="N354" s="336" t="s">
        <v>2807</v>
      </c>
      <c r="O354" s="287"/>
      <c r="P354" s="287"/>
    </row>
    <row r="355" spans="1:16" ht="15">
      <c r="A355" s="247" t="s">
        <v>176</v>
      </c>
      <c r="B355" s="247" t="s">
        <v>10390</v>
      </c>
      <c r="C355" s="287" t="s">
        <v>1850</v>
      </c>
      <c r="D355" s="305">
        <v>43</v>
      </c>
      <c r="E355" s="287" t="s">
        <v>47</v>
      </c>
      <c r="F355" s="372">
        <v>43677</v>
      </c>
      <c r="G355" s="373" t="s">
        <v>8812</v>
      </c>
      <c r="H355" s="373" t="s">
        <v>7072</v>
      </c>
      <c r="I355" s="374">
        <v>6.7019900000000003</v>
      </c>
      <c r="J355" s="374">
        <v>2</v>
      </c>
      <c r="K355" s="373" t="s">
        <v>815</v>
      </c>
      <c r="L355" s="375">
        <v>30.35</v>
      </c>
      <c r="M355" s="336" t="s">
        <v>7073</v>
      </c>
      <c r="N355" s="336" t="s">
        <v>7074</v>
      </c>
      <c r="O355" s="287"/>
      <c r="P355" s="287"/>
    </row>
    <row r="356" spans="1:16" ht="15">
      <c r="A356" s="247" t="s">
        <v>176</v>
      </c>
      <c r="B356" s="247" t="s">
        <v>10391</v>
      </c>
      <c r="C356" s="287" t="s">
        <v>1852</v>
      </c>
      <c r="D356" s="305">
        <v>44</v>
      </c>
      <c r="E356" s="287" t="s">
        <v>47</v>
      </c>
      <c r="F356" s="372">
        <v>43677</v>
      </c>
      <c r="G356" s="373" t="s">
        <v>8812</v>
      </c>
      <c r="H356" s="373" t="s">
        <v>2683</v>
      </c>
      <c r="I356" s="374">
        <v>4.2100200000000001</v>
      </c>
      <c r="J356" s="374">
        <v>18</v>
      </c>
      <c r="K356" s="373" t="s">
        <v>815</v>
      </c>
      <c r="L356" s="375">
        <v>36.049999999999997</v>
      </c>
      <c r="M356" s="336" t="s">
        <v>2684</v>
      </c>
      <c r="N356" s="336" t="s">
        <v>2685</v>
      </c>
      <c r="O356" s="287"/>
      <c r="P356" s="287"/>
    </row>
    <row r="357" spans="1:16" ht="15">
      <c r="A357" s="247" t="s">
        <v>176</v>
      </c>
      <c r="B357" s="247" t="s">
        <v>10392</v>
      </c>
      <c r="C357" s="287" t="s">
        <v>1855</v>
      </c>
      <c r="D357" s="305">
        <v>45</v>
      </c>
      <c r="E357" s="287" t="s">
        <v>47</v>
      </c>
      <c r="F357" s="372">
        <v>43677</v>
      </c>
      <c r="G357" s="373" t="s">
        <v>8812</v>
      </c>
      <c r="H357" s="373" t="s">
        <v>753</v>
      </c>
      <c r="I357" s="374">
        <v>6.1147799999999997</v>
      </c>
      <c r="J357" s="374">
        <v>1</v>
      </c>
      <c r="K357" s="373" t="s">
        <v>815</v>
      </c>
      <c r="L357" s="375">
        <v>145.47999999999999</v>
      </c>
      <c r="M357" s="336" t="s">
        <v>754</v>
      </c>
      <c r="N357" s="336" t="s">
        <v>755</v>
      </c>
      <c r="O357" s="287"/>
      <c r="P357" s="287"/>
    </row>
    <row r="358" spans="1:16" ht="15">
      <c r="A358" s="247" t="s">
        <v>12360</v>
      </c>
      <c r="B358" s="247" t="s">
        <v>12361</v>
      </c>
      <c r="C358" s="287" t="s">
        <v>1857</v>
      </c>
      <c r="D358" s="305">
        <v>46</v>
      </c>
      <c r="E358" s="287" t="s">
        <v>47</v>
      </c>
      <c r="F358" s="372">
        <v>43677</v>
      </c>
      <c r="G358" s="373" t="s">
        <v>8812</v>
      </c>
      <c r="H358" s="373" t="s">
        <v>7367</v>
      </c>
      <c r="I358" s="374">
        <v>3.0566900000000001</v>
      </c>
      <c r="J358" s="374">
        <v>2</v>
      </c>
      <c r="K358" s="373" t="s">
        <v>815</v>
      </c>
      <c r="L358" s="375">
        <v>10.6</v>
      </c>
      <c r="M358" s="336" t="s">
        <v>7368</v>
      </c>
      <c r="N358" s="336" t="s">
        <v>7369</v>
      </c>
      <c r="O358" s="287"/>
      <c r="P358" s="287"/>
    </row>
    <row r="359" spans="1:16" ht="15">
      <c r="A359" s="247" t="s">
        <v>176</v>
      </c>
      <c r="B359" s="247" t="s">
        <v>10393</v>
      </c>
      <c r="C359" s="287" t="s">
        <v>1859</v>
      </c>
      <c r="D359" s="305">
        <v>47</v>
      </c>
      <c r="E359" s="287" t="s">
        <v>47</v>
      </c>
      <c r="F359" s="372">
        <v>43677</v>
      </c>
      <c r="G359" s="373" t="s">
        <v>8812</v>
      </c>
      <c r="H359" s="373" t="s">
        <v>1540</v>
      </c>
      <c r="I359" s="374">
        <v>6.92089</v>
      </c>
      <c r="J359" s="374">
        <v>3</v>
      </c>
      <c r="K359" s="373" t="s">
        <v>815</v>
      </c>
      <c r="L359" s="375">
        <v>35.590000000000003</v>
      </c>
      <c r="M359" s="336" t="s">
        <v>1541</v>
      </c>
      <c r="N359" s="336" t="s">
        <v>1542</v>
      </c>
      <c r="O359" s="287"/>
      <c r="P359" s="287"/>
    </row>
    <row r="360" spans="1:16" ht="15">
      <c r="A360" s="247" t="s">
        <v>176</v>
      </c>
      <c r="B360" s="247" t="s">
        <v>10396</v>
      </c>
      <c r="C360" s="287" t="s">
        <v>1861</v>
      </c>
      <c r="D360" s="305">
        <v>48</v>
      </c>
      <c r="E360" s="287" t="s">
        <v>47</v>
      </c>
      <c r="F360" s="372">
        <v>43677</v>
      </c>
      <c r="G360" s="373" t="s">
        <v>8812</v>
      </c>
      <c r="H360" s="373" t="s">
        <v>800</v>
      </c>
      <c r="I360" s="374">
        <v>6.49472</v>
      </c>
      <c r="J360" s="374">
        <v>6</v>
      </c>
      <c r="K360" s="373" t="s">
        <v>815</v>
      </c>
      <c r="L360" s="375">
        <v>46.31</v>
      </c>
      <c r="M360" s="336" t="s">
        <v>801</v>
      </c>
      <c r="N360" s="336" t="s">
        <v>802</v>
      </c>
      <c r="O360" s="287"/>
      <c r="P360" s="287"/>
    </row>
    <row r="361" spans="1:16" ht="15">
      <c r="A361" s="247" t="s">
        <v>176</v>
      </c>
      <c r="B361" s="247" t="s">
        <v>10397</v>
      </c>
      <c r="C361" s="287" t="s">
        <v>1863</v>
      </c>
      <c r="D361" s="305">
        <v>49</v>
      </c>
      <c r="E361" s="287" t="s">
        <v>47</v>
      </c>
      <c r="F361" s="372">
        <v>43677</v>
      </c>
      <c r="G361" s="373" t="s">
        <v>8812</v>
      </c>
      <c r="H361" s="373" t="s">
        <v>4801</v>
      </c>
      <c r="I361" s="374">
        <v>5.8166099999999998</v>
      </c>
      <c r="J361" s="374">
        <v>18</v>
      </c>
      <c r="K361" s="373" t="s">
        <v>815</v>
      </c>
      <c r="L361" s="375">
        <v>83.69</v>
      </c>
      <c r="M361" s="336" t="s">
        <v>4802</v>
      </c>
      <c r="N361" s="336" t="s">
        <v>4803</v>
      </c>
      <c r="O361" s="287"/>
      <c r="P361" s="287"/>
    </row>
    <row r="362" spans="1:16" ht="15">
      <c r="A362" s="247" t="s">
        <v>176</v>
      </c>
      <c r="B362" s="247" t="s">
        <v>10398</v>
      </c>
      <c r="C362" s="287" t="s">
        <v>1865</v>
      </c>
      <c r="D362" s="305">
        <v>50</v>
      </c>
      <c r="E362" s="287" t="s">
        <v>47</v>
      </c>
      <c r="F362" s="372">
        <v>43677</v>
      </c>
      <c r="G362" s="373" t="s">
        <v>8812</v>
      </c>
      <c r="H362" s="373" t="s">
        <v>810</v>
      </c>
      <c r="I362" s="374">
        <v>5.2062499999999998</v>
      </c>
      <c r="J362" s="374">
        <v>6</v>
      </c>
      <c r="K362" s="373" t="s">
        <v>815</v>
      </c>
      <c r="L362" s="375">
        <v>20.9</v>
      </c>
      <c r="M362" s="336" t="s">
        <v>811</v>
      </c>
      <c r="N362" s="336" t="s">
        <v>812</v>
      </c>
      <c r="O362" s="287"/>
      <c r="P362" s="287"/>
    </row>
    <row r="363" spans="1:16" ht="15">
      <c r="A363" s="247" t="s">
        <v>176</v>
      </c>
      <c r="B363" s="247" t="s">
        <v>10399</v>
      </c>
      <c r="C363" s="287" t="s">
        <v>1867</v>
      </c>
      <c r="D363" s="305">
        <v>1</v>
      </c>
      <c r="E363" s="287" t="s">
        <v>28</v>
      </c>
      <c r="F363" s="372">
        <v>43677</v>
      </c>
      <c r="G363" s="373" t="s">
        <v>8816</v>
      </c>
      <c r="H363" s="373" t="s">
        <v>2838</v>
      </c>
      <c r="I363" s="374">
        <v>268.17799000000002</v>
      </c>
      <c r="J363" s="374">
        <v>42</v>
      </c>
      <c r="K363" s="373" t="s">
        <v>815</v>
      </c>
      <c r="L363" s="375">
        <v>30.51</v>
      </c>
      <c r="M363" s="336" t="s">
        <v>2839</v>
      </c>
      <c r="N363" s="336" t="s">
        <v>2840</v>
      </c>
      <c r="O363" s="287"/>
      <c r="P363" s="287"/>
    </row>
    <row r="364" spans="1:16" ht="15">
      <c r="A364" s="247" t="s">
        <v>176</v>
      </c>
      <c r="B364" s="247" t="s">
        <v>9151</v>
      </c>
      <c r="C364" s="287" t="s">
        <v>1869</v>
      </c>
      <c r="D364" s="305">
        <v>2</v>
      </c>
      <c r="E364" s="287" t="s">
        <v>28</v>
      </c>
      <c r="F364" s="372">
        <v>43677</v>
      </c>
      <c r="G364" s="373" t="s">
        <v>8816</v>
      </c>
      <c r="H364" s="373" t="s">
        <v>3753</v>
      </c>
      <c r="I364" s="374">
        <v>77.387429999999995</v>
      </c>
      <c r="J364" s="374">
        <v>199</v>
      </c>
      <c r="K364" s="373" t="s">
        <v>815</v>
      </c>
      <c r="L364" s="375">
        <v>87.15</v>
      </c>
      <c r="M364" s="336" t="s">
        <v>3754</v>
      </c>
      <c r="N364" s="336" t="s">
        <v>3755</v>
      </c>
      <c r="O364" s="287"/>
      <c r="P364" s="287"/>
    </row>
    <row r="365" spans="1:16" ht="15">
      <c r="A365" s="247" t="s">
        <v>176</v>
      </c>
      <c r="B365" s="247" t="s">
        <v>9152</v>
      </c>
      <c r="C365" s="287" t="s">
        <v>1871</v>
      </c>
      <c r="D365" s="305">
        <v>3</v>
      </c>
      <c r="E365" s="287" t="s">
        <v>28</v>
      </c>
      <c r="F365" s="372">
        <v>43677</v>
      </c>
      <c r="G365" s="373" t="s">
        <v>8816</v>
      </c>
      <c r="H365" s="373" t="s">
        <v>3288</v>
      </c>
      <c r="I365" s="374">
        <v>358.8886</v>
      </c>
      <c r="J365" s="374">
        <v>66</v>
      </c>
      <c r="K365" s="373" t="s">
        <v>815</v>
      </c>
      <c r="L365" s="375">
        <v>41.08</v>
      </c>
      <c r="M365" s="336" t="s">
        <v>3289</v>
      </c>
      <c r="N365" s="336" t="s">
        <v>3290</v>
      </c>
      <c r="O365" s="287"/>
      <c r="P365" s="287"/>
    </row>
    <row r="366" spans="1:16" ht="15">
      <c r="A366" s="247" t="s">
        <v>176</v>
      </c>
      <c r="B366" s="247" t="s">
        <v>10400</v>
      </c>
      <c r="C366" s="287" t="s">
        <v>1873</v>
      </c>
      <c r="D366" s="305">
        <v>4</v>
      </c>
      <c r="E366" s="287" t="s">
        <v>28</v>
      </c>
      <c r="F366" s="372">
        <v>43677</v>
      </c>
      <c r="G366" s="373" t="s">
        <v>8816</v>
      </c>
      <c r="H366" s="373" t="s">
        <v>4691</v>
      </c>
      <c r="I366" s="374">
        <v>555.41513999999995</v>
      </c>
      <c r="J366" s="374">
        <v>15</v>
      </c>
      <c r="K366" s="373" t="s">
        <v>815</v>
      </c>
      <c r="L366" s="375">
        <v>25.39</v>
      </c>
      <c r="M366" s="336" t="s">
        <v>4692</v>
      </c>
      <c r="N366" s="336" t="s">
        <v>4693</v>
      </c>
      <c r="O366" s="287"/>
      <c r="P366" s="287"/>
    </row>
    <row r="367" spans="1:16" ht="15">
      <c r="A367" s="247" t="s">
        <v>176</v>
      </c>
      <c r="B367" s="247" t="s">
        <v>9153</v>
      </c>
      <c r="C367" s="287" t="s">
        <v>1875</v>
      </c>
      <c r="D367" s="305">
        <v>5</v>
      </c>
      <c r="E367" s="287" t="s">
        <v>28</v>
      </c>
      <c r="F367" s="372">
        <v>43677</v>
      </c>
      <c r="G367" s="373" t="s">
        <v>8816</v>
      </c>
      <c r="H367" s="373" t="s">
        <v>9025</v>
      </c>
      <c r="I367" s="374">
        <v>414.33670000000001</v>
      </c>
      <c r="J367" s="374">
        <v>77</v>
      </c>
      <c r="K367" s="373" t="s">
        <v>815</v>
      </c>
      <c r="L367" s="375">
        <v>76.53</v>
      </c>
      <c r="M367" s="336" t="s">
        <v>8348</v>
      </c>
      <c r="N367" s="336" t="s">
        <v>9026</v>
      </c>
      <c r="O367" s="287"/>
      <c r="P367" s="287"/>
    </row>
    <row r="368" spans="1:16" ht="15">
      <c r="A368" s="247" t="s">
        <v>176</v>
      </c>
      <c r="B368" s="247" t="s">
        <v>9792</v>
      </c>
      <c r="C368" s="287" t="s">
        <v>1878</v>
      </c>
      <c r="D368" s="305">
        <v>6</v>
      </c>
      <c r="E368" s="287" t="s">
        <v>28</v>
      </c>
      <c r="F368" s="372">
        <v>43677</v>
      </c>
      <c r="G368" s="373" t="s">
        <v>8816</v>
      </c>
      <c r="H368" s="373" t="s">
        <v>2540</v>
      </c>
      <c r="I368" s="374">
        <v>344.82886000000002</v>
      </c>
      <c r="J368" s="374">
        <v>37</v>
      </c>
      <c r="K368" s="373" t="s">
        <v>815</v>
      </c>
      <c r="L368" s="375">
        <v>55.87</v>
      </c>
      <c r="M368" s="336" t="s">
        <v>2541</v>
      </c>
      <c r="N368" s="336" t="s">
        <v>2542</v>
      </c>
      <c r="O368" s="287"/>
      <c r="P368" s="287"/>
    </row>
    <row r="369" spans="1:16" ht="15">
      <c r="A369" s="247" t="s">
        <v>176</v>
      </c>
      <c r="B369" s="247" t="s">
        <v>9154</v>
      </c>
      <c r="C369" s="287" t="s">
        <v>1880</v>
      </c>
      <c r="D369" s="305">
        <v>7</v>
      </c>
      <c r="E369" s="287" t="s">
        <v>28</v>
      </c>
      <c r="F369" s="372">
        <v>43677</v>
      </c>
      <c r="G369" s="373" t="s">
        <v>8816</v>
      </c>
      <c r="H369" s="373" t="s">
        <v>3790</v>
      </c>
      <c r="I369" s="374">
        <v>94.964699999999993</v>
      </c>
      <c r="J369" s="374">
        <v>181</v>
      </c>
      <c r="K369" s="373" t="s">
        <v>815</v>
      </c>
      <c r="L369" s="375">
        <v>45.73</v>
      </c>
      <c r="M369" s="336" t="s">
        <v>3791</v>
      </c>
      <c r="N369" s="336" t="s">
        <v>3792</v>
      </c>
      <c r="O369" s="287"/>
      <c r="P369" s="287"/>
    </row>
    <row r="370" spans="1:16" ht="15">
      <c r="A370" s="247" t="s">
        <v>176</v>
      </c>
      <c r="B370" s="247" t="s">
        <v>10403</v>
      </c>
      <c r="C370" s="287" t="s">
        <v>1882</v>
      </c>
      <c r="D370" s="305">
        <v>8</v>
      </c>
      <c r="E370" s="287" t="s">
        <v>28</v>
      </c>
      <c r="F370" s="372">
        <v>43677</v>
      </c>
      <c r="G370" s="373" t="s">
        <v>8816</v>
      </c>
      <c r="H370" s="373" t="s">
        <v>1317</v>
      </c>
      <c r="I370" s="374">
        <v>309.63441</v>
      </c>
      <c r="J370" s="374">
        <v>41</v>
      </c>
      <c r="K370" s="373" t="s">
        <v>815</v>
      </c>
      <c r="L370" s="375">
        <v>52.09</v>
      </c>
      <c r="M370" s="336" t="s">
        <v>1318</v>
      </c>
      <c r="N370" s="336" t="s">
        <v>1319</v>
      </c>
      <c r="O370" s="287"/>
      <c r="P370" s="287"/>
    </row>
    <row r="371" spans="1:16" ht="15">
      <c r="A371" s="247" t="s">
        <v>176</v>
      </c>
      <c r="B371" s="247" t="s">
        <v>10404</v>
      </c>
      <c r="C371" s="287" t="s">
        <v>1884</v>
      </c>
      <c r="D371" s="305">
        <v>9</v>
      </c>
      <c r="E371" s="287" t="s">
        <v>28</v>
      </c>
      <c r="F371" s="372">
        <v>43677</v>
      </c>
      <c r="G371" s="373" t="s">
        <v>8816</v>
      </c>
      <c r="H371" s="373" t="s">
        <v>838</v>
      </c>
      <c r="I371" s="374">
        <v>501.19067000000001</v>
      </c>
      <c r="J371" s="374">
        <v>8</v>
      </c>
      <c r="K371" s="373" t="s">
        <v>815</v>
      </c>
      <c r="L371" s="375">
        <v>12.09</v>
      </c>
      <c r="M371" s="336" t="s">
        <v>839</v>
      </c>
      <c r="N371" s="336" t="s">
        <v>840</v>
      </c>
      <c r="O371" s="287"/>
      <c r="P371" s="287"/>
    </row>
    <row r="372" spans="1:16" ht="15">
      <c r="A372" s="247" t="s">
        <v>176</v>
      </c>
      <c r="B372" s="247" t="s">
        <v>10405</v>
      </c>
      <c r="C372" s="287" t="s">
        <v>1886</v>
      </c>
      <c r="D372" s="305">
        <v>10</v>
      </c>
      <c r="E372" s="287" t="s">
        <v>28</v>
      </c>
      <c r="F372" s="372">
        <v>43677</v>
      </c>
      <c r="G372" s="373" t="s">
        <v>8816</v>
      </c>
      <c r="H372" s="373" t="s">
        <v>853</v>
      </c>
      <c r="I372" s="374">
        <v>371.25398999999999</v>
      </c>
      <c r="J372" s="374">
        <v>15</v>
      </c>
      <c r="K372" s="373" t="s">
        <v>815</v>
      </c>
      <c r="L372" s="375">
        <v>10.91</v>
      </c>
      <c r="M372" s="336" t="s">
        <v>854</v>
      </c>
      <c r="N372" s="336" t="s">
        <v>855</v>
      </c>
      <c r="O372" s="287"/>
      <c r="P372" s="287"/>
    </row>
    <row r="373" spans="1:16" ht="15">
      <c r="A373" s="247" t="s">
        <v>176</v>
      </c>
      <c r="B373" s="247" t="s">
        <v>10408</v>
      </c>
      <c r="C373" s="287" t="s">
        <v>1888</v>
      </c>
      <c r="D373" s="305">
        <v>11</v>
      </c>
      <c r="E373" s="287" t="s">
        <v>28</v>
      </c>
      <c r="F373" s="372">
        <v>43677</v>
      </c>
      <c r="G373" s="373" t="s">
        <v>8816</v>
      </c>
      <c r="H373" s="373" t="s">
        <v>1331</v>
      </c>
      <c r="I373" s="374">
        <v>669.89927</v>
      </c>
      <c r="J373" s="374">
        <v>8</v>
      </c>
      <c r="K373" s="373" t="s">
        <v>815</v>
      </c>
      <c r="L373" s="375">
        <v>59.85</v>
      </c>
      <c r="M373" s="336" t="s">
        <v>1332</v>
      </c>
      <c r="N373" s="336" t="s">
        <v>1333</v>
      </c>
      <c r="O373" s="287"/>
      <c r="P373" s="287"/>
    </row>
    <row r="374" spans="1:16" ht="15">
      <c r="A374" s="247" t="s">
        <v>176</v>
      </c>
      <c r="B374" s="247" t="s">
        <v>10409</v>
      </c>
      <c r="C374" s="287" t="s">
        <v>1890</v>
      </c>
      <c r="D374" s="305">
        <v>12</v>
      </c>
      <c r="E374" s="287" t="s">
        <v>28</v>
      </c>
      <c r="F374" s="372">
        <v>43677</v>
      </c>
      <c r="G374" s="373" t="s">
        <v>8816</v>
      </c>
      <c r="H374" s="373" t="s">
        <v>1343</v>
      </c>
      <c r="I374" s="374">
        <v>596.36117999999999</v>
      </c>
      <c r="J374" s="374">
        <v>16</v>
      </c>
      <c r="K374" s="373" t="s">
        <v>815</v>
      </c>
      <c r="L374" s="375">
        <v>33.86</v>
      </c>
      <c r="M374" s="336" t="s">
        <v>1344</v>
      </c>
      <c r="N374" s="336" t="s">
        <v>1345</v>
      </c>
      <c r="O374" s="287"/>
      <c r="P374" s="287"/>
    </row>
    <row r="375" spans="1:16" ht="15">
      <c r="A375" s="247" t="s">
        <v>12362</v>
      </c>
      <c r="B375" s="247" t="s">
        <v>12363</v>
      </c>
      <c r="C375" s="287" t="s">
        <v>1892</v>
      </c>
      <c r="D375" s="305">
        <v>13</v>
      </c>
      <c r="E375" s="287" t="s">
        <v>28</v>
      </c>
      <c r="F375" s="372">
        <v>43677</v>
      </c>
      <c r="G375" s="373" t="s">
        <v>8816</v>
      </c>
      <c r="H375" s="373" t="s">
        <v>550</v>
      </c>
      <c r="I375" s="374">
        <v>642.36433999999997</v>
      </c>
      <c r="J375" s="374">
        <v>2</v>
      </c>
      <c r="K375" s="373" t="s">
        <v>815</v>
      </c>
      <c r="L375" s="375">
        <v>72.16</v>
      </c>
      <c r="M375" s="336" t="s">
        <v>551</v>
      </c>
      <c r="N375" s="336" t="s">
        <v>552</v>
      </c>
      <c r="O375" s="287"/>
      <c r="P375" s="287"/>
    </row>
    <row r="376" spans="1:16" ht="15">
      <c r="A376" s="247" t="s">
        <v>176</v>
      </c>
      <c r="B376" s="247" t="s">
        <v>10412</v>
      </c>
      <c r="C376" s="287" t="s">
        <v>1894</v>
      </c>
      <c r="D376" s="305">
        <v>14</v>
      </c>
      <c r="E376" s="287" t="s">
        <v>28</v>
      </c>
      <c r="F376" s="372">
        <v>43677</v>
      </c>
      <c r="G376" s="373" t="s">
        <v>8816</v>
      </c>
      <c r="H376" s="373" t="s">
        <v>2577</v>
      </c>
      <c r="I376" s="374">
        <v>586.58668999999998</v>
      </c>
      <c r="J376" s="374">
        <v>8</v>
      </c>
      <c r="K376" s="373" t="s">
        <v>815</v>
      </c>
      <c r="L376" s="375">
        <v>170.53</v>
      </c>
      <c r="M376" s="336" t="s">
        <v>2578</v>
      </c>
      <c r="N376" s="336" t="s">
        <v>2579</v>
      </c>
      <c r="O376" s="287"/>
      <c r="P376" s="287"/>
    </row>
    <row r="377" spans="1:16" ht="15">
      <c r="A377" s="247" t="s">
        <v>12364</v>
      </c>
      <c r="B377" s="247" t="s">
        <v>12365</v>
      </c>
      <c r="C377" s="287" t="s">
        <v>1896</v>
      </c>
      <c r="D377" s="305">
        <v>15</v>
      </c>
      <c r="E377" s="287" t="s">
        <v>28</v>
      </c>
      <c r="F377" s="372">
        <v>43677</v>
      </c>
      <c r="G377" s="373" t="s">
        <v>8816</v>
      </c>
      <c r="H377" s="373" t="s">
        <v>7665</v>
      </c>
      <c r="I377" s="374">
        <v>577.01322000000005</v>
      </c>
      <c r="J377" s="374">
        <v>3</v>
      </c>
      <c r="K377" s="373" t="s">
        <v>815</v>
      </c>
      <c r="L377" s="375">
        <v>41.06</v>
      </c>
      <c r="M377" s="336" t="s">
        <v>7666</v>
      </c>
      <c r="N377" s="336" t="s">
        <v>7667</v>
      </c>
      <c r="O377" s="287"/>
      <c r="P377" s="287"/>
    </row>
    <row r="378" spans="1:16" ht="15">
      <c r="A378" s="247" t="s">
        <v>176</v>
      </c>
      <c r="B378" s="247" t="s">
        <v>9158</v>
      </c>
      <c r="C378" s="287" t="s">
        <v>1898</v>
      </c>
      <c r="D378" s="305">
        <v>16</v>
      </c>
      <c r="E378" s="287" t="s">
        <v>28</v>
      </c>
      <c r="F378" s="372">
        <v>43677</v>
      </c>
      <c r="G378" s="373" t="s">
        <v>8816</v>
      </c>
      <c r="H378" s="373" t="s">
        <v>2745</v>
      </c>
      <c r="I378" s="374">
        <v>235.38740000000001</v>
      </c>
      <c r="J378" s="374">
        <v>228</v>
      </c>
      <c r="K378" s="373" t="s">
        <v>815</v>
      </c>
      <c r="L378" s="375">
        <v>9.5299999999999994</v>
      </c>
      <c r="M378" s="336" t="s">
        <v>2746</v>
      </c>
      <c r="N378" s="336" t="s">
        <v>2747</v>
      </c>
      <c r="O378" s="287"/>
      <c r="P378" s="287"/>
    </row>
    <row r="379" spans="1:16" ht="15">
      <c r="A379" s="247" t="s">
        <v>176</v>
      </c>
      <c r="B379" s="247" t="s">
        <v>9147</v>
      </c>
      <c r="C379" s="287" t="s">
        <v>1900</v>
      </c>
      <c r="D379" s="305">
        <v>17</v>
      </c>
      <c r="E379" s="287" t="s">
        <v>28</v>
      </c>
      <c r="F379" s="372">
        <v>43677</v>
      </c>
      <c r="G379" s="373" t="s">
        <v>8816</v>
      </c>
      <c r="H379" s="373" t="s">
        <v>2584</v>
      </c>
      <c r="I379" s="374">
        <v>250.10326000000001</v>
      </c>
      <c r="J379" s="374">
        <v>19</v>
      </c>
      <c r="K379" s="373" t="s">
        <v>815</v>
      </c>
      <c r="L379" s="375">
        <v>19.5</v>
      </c>
      <c r="M379" s="336" t="s">
        <v>2585</v>
      </c>
      <c r="N379" s="336" t="s">
        <v>2586</v>
      </c>
      <c r="O379" s="287"/>
      <c r="P379" s="287"/>
    </row>
    <row r="380" spans="1:16" ht="15">
      <c r="A380" s="247" t="s">
        <v>176</v>
      </c>
      <c r="B380" s="247" t="s">
        <v>9159</v>
      </c>
      <c r="C380" s="287" t="s">
        <v>1902</v>
      </c>
      <c r="D380" s="305">
        <v>18</v>
      </c>
      <c r="E380" s="287" t="s">
        <v>28</v>
      </c>
      <c r="F380" s="372">
        <v>43677</v>
      </c>
      <c r="G380" s="373" t="s">
        <v>8816</v>
      </c>
      <c r="H380" s="373" t="s">
        <v>4729</v>
      </c>
      <c r="I380" s="374">
        <v>364.90053</v>
      </c>
      <c r="J380" s="374">
        <v>74</v>
      </c>
      <c r="K380" s="373" t="s">
        <v>815</v>
      </c>
      <c r="L380" s="375">
        <v>40.340000000000003</v>
      </c>
      <c r="M380" s="336" t="s">
        <v>4730</v>
      </c>
      <c r="N380" s="336" t="s">
        <v>4731</v>
      </c>
      <c r="O380" s="287"/>
      <c r="P380" s="287"/>
    </row>
    <row r="381" spans="1:16" ht="15">
      <c r="A381" s="247" t="s">
        <v>176</v>
      </c>
      <c r="B381" s="247" t="s">
        <v>10415</v>
      </c>
      <c r="C381" s="287" t="s">
        <v>1905</v>
      </c>
      <c r="D381" s="305">
        <v>19</v>
      </c>
      <c r="E381" s="287" t="s">
        <v>28</v>
      </c>
      <c r="F381" s="372">
        <v>43677</v>
      </c>
      <c r="G381" s="373" t="s">
        <v>8816</v>
      </c>
      <c r="H381" s="373" t="s">
        <v>4965</v>
      </c>
      <c r="I381" s="374">
        <v>539.92271000000005</v>
      </c>
      <c r="J381" s="374">
        <v>21</v>
      </c>
      <c r="K381" s="373" t="s">
        <v>815</v>
      </c>
      <c r="L381" s="375">
        <v>21.04</v>
      </c>
      <c r="M381" s="336" t="s">
        <v>4966</v>
      </c>
      <c r="N381" s="336" t="s">
        <v>4967</v>
      </c>
      <c r="O381" s="287"/>
      <c r="P381" s="287"/>
    </row>
    <row r="382" spans="1:16" ht="15">
      <c r="A382" s="247" t="s">
        <v>176</v>
      </c>
      <c r="B382" s="247" t="s">
        <v>10416</v>
      </c>
      <c r="C382" s="287" t="s">
        <v>1910</v>
      </c>
      <c r="D382" s="305">
        <v>20</v>
      </c>
      <c r="E382" s="287" t="s">
        <v>28</v>
      </c>
      <c r="F382" s="372">
        <v>43677</v>
      </c>
      <c r="G382" s="373" t="s">
        <v>8816</v>
      </c>
      <c r="H382" s="373" t="s">
        <v>918</v>
      </c>
      <c r="I382" s="374">
        <v>632.74162000000001</v>
      </c>
      <c r="J382" s="374">
        <v>3</v>
      </c>
      <c r="K382" s="373" t="s">
        <v>815</v>
      </c>
      <c r="L382" s="375">
        <v>14.37</v>
      </c>
      <c r="M382" s="336" t="s">
        <v>919</v>
      </c>
      <c r="N382" s="336" t="s">
        <v>920</v>
      </c>
      <c r="O382" s="287"/>
      <c r="P382" s="287"/>
    </row>
    <row r="383" spans="1:16" ht="15">
      <c r="A383" s="247" t="s">
        <v>176</v>
      </c>
      <c r="B383" s="247" t="s">
        <v>10417</v>
      </c>
      <c r="C383" s="287" t="s">
        <v>1912</v>
      </c>
      <c r="D383" s="305">
        <v>21</v>
      </c>
      <c r="E383" s="287" t="s">
        <v>28</v>
      </c>
      <c r="F383" s="372">
        <v>43677</v>
      </c>
      <c r="G383" s="373" t="s">
        <v>8816</v>
      </c>
      <c r="H383" s="373" t="s">
        <v>2594</v>
      </c>
      <c r="I383" s="374">
        <v>447.22512999999998</v>
      </c>
      <c r="J383" s="374">
        <v>12</v>
      </c>
      <c r="K383" s="373" t="s">
        <v>815</v>
      </c>
      <c r="L383" s="375">
        <v>49.77</v>
      </c>
      <c r="M383" s="336" t="s">
        <v>2595</v>
      </c>
      <c r="N383" s="336" t="s">
        <v>2596</v>
      </c>
      <c r="O383" s="287"/>
      <c r="P383" s="287"/>
    </row>
    <row r="384" spans="1:16" ht="15">
      <c r="A384" s="247" t="s">
        <v>176</v>
      </c>
      <c r="B384" s="247" t="s">
        <v>9143</v>
      </c>
      <c r="C384" s="287" t="s">
        <v>1914</v>
      </c>
      <c r="D384" s="305">
        <v>22</v>
      </c>
      <c r="E384" s="287" t="s">
        <v>28</v>
      </c>
      <c r="F384" s="372">
        <v>43677</v>
      </c>
      <c r="G384" s="373" t="s">
        <v>8816</v>
      </c>
      <c r="H384" s="373" t="s">
        <v>2056</v>
      </c>
      <c r="I384" s="374">
        <v>659.87609999999995</v>
      </c>
      <c r="J384" s="374">
        <v>5</v>
      </c>
      <c r="K384" s="373" t="s">
        <v>815</v>
      </c>
      <c r="L384" s="375">
        <v>296.75</v>
      </c>
      <c r="M384" s="336" t="s">
        <v>2057</v>
      </c>
      <c r="N384" s="336" t="s">
        <v>2058</v>
      </c>
      <c r="O384" s="287"/>
      <c r="P384" s="287"/>
    </row>
    <row r="385" spans="1:16" ht="15">
      <c r="A385" s="247" t="s">
        <v>12366</v>
      </c>
      <c r="B385" s="247" t="s">
        <v>9148</v>
      </c>
      <c r="C385" s="287" t="s">
        <v>1916</v>
      </c>
      <c r="D385" s="305">
        <v>23</v>
      </c>
      <c r="E385" s="287" t="s">
        <v>28</v>
      </c>
      <c r="F385" s="372">
        <v>43677</v>
      </c>
      <c r="G385" s="373" t="s">
        <v>8816</v>
      </c>
      <c r="H385" s="373" t="s">
        <v>7620</v>
      </c>
      <c r="I385" s="374">
        <v>654.11761999999999</v>
      </c>
      <c r="J385" s="374">
        <v>32</v>
      </c>
      <c r="K385" s="373" t="s">
        <v>815</v>
      </c>
      <c r="L385" s="375">
        <v>82.51</v>
      </c>
      <c r="M385" s="336" t="s">
        <v>7621</v>
      </c>
      <c r="N385" s="336" t="s">
        <v>7622</v>
      </c>
      <c r="O385" s="287"/>
      <c r="P385" s="287"/>
    </row>
    <row r="386" spans="1:16" ht="15">
      <c r="A386" s="247" t="s">
        <v>176</v>
      </c>
      <c r="B386" s="247" t="s">
        <v>9160</v>
      </c>
      <c r="C386" s="287" t="s">
        <v>1918</v>
      </c>
      <c r="D386" s="305">
        <v>24</v>
      </c>
      <c r="E386" s="287" t="s">
        <v>28</v>
      </c>
      <c r="F386" s="372">
        <v>43677</v>
      </c>
      <c r="G386" s="373" t="s">
        <v>8816</v>
      </c>
      <c r="H386" s="373" t="s">
        <v>3363</v>
      </c>
      <c r="I386" s="374">
        <v>433.99245000000002</v>
      </c>
      <c r="J386" s="374">
        <v>52</v>
      </c>
      <c r="K386" s="373" t="s">
        <v>815</v>
      </c>
      <c r="L386" s="375">
        <v>53.86</v>
      </c>
      <c r="M386" s="336" t="s">
        <v>3364</v>
      </c>
      <c r="N386" s="336" t="s">
        <v>3365</v>
      </c>
      <c r="O386" s="287"/>
      <c r="P386" s="287"/>
    </row>
    <row r="387" spans="1:16" ht="15">
      <c r="A387" s="247" t="s">
        <v>176</v>
      </c>
      <c r="B387" s="247" t="s">
        <v>9144</v>
      </c>
      <c r="C387" s="287" t="s">
        <v>1920</v>
      </c>
      <c r="D387" s="305">
        <v>25</v>
      </c>
      <c r="E387" s="287" t="s">
        <v>28</v>
      </c>
      <c r="F387" s="372">
        <v>43677</v>
      </c>
      <c r="G387" s="373" t="s">
        <v>8816</v>
      </c>
      <c r="H387" s="373" t="s">
        <v>4523</v>
      </c>
      <c r="I387" s="374">
        <v>141.20588000000001</v>
      </c>
      <c r="J387" s="374">
        <v>128</v>
      </c>
      <c r="K387" s="373" t="s">
        <v>815</v>
      </c>
      <c r="L387" s="375">
        <v>21.16</v>
      </c>
      <c r="M387" s="336" t="s">
        <v>4524</v>
      </c>
      <c r="N387" s="336" t="s">
        <v>4525</v>
      </c>
      <c r="O387" s="287"/>
      <c r="P387" s="287"/>
    </row>
    <row r="388" spans="1:16" ht="15">
      <c r="A388" s="247" t="s">
        <v>176</v>
      </c>
      <c r="B388" s="247" t="s">
        <v>10420</v>
      </c>
      <c r="C388" s="287" t="s">
        <v>1925</v>
      </c>
      <c r="D388" s="305">
        <v>26</v>
      </c>
      <c r="E388" s="287" t="s">
        <v>28</v>
      </c>
      <c r="F388" s="372">
        <v>43677</v>
      </c>
      <c r="G388" s="373" t="s">
        <v>8816</v>
      </c>
      <c r="H388" s="373" t="s">
        <v>2603</v>
      </c>
      <c r="I388" s="374">
        <v>449.54298</v>
      </c>
      <c r="J388" s="374">
        <v>17</v>
      </c>
      <c r="K388" s="373" t="s">
        <v>815</v>
      </c>
      <c r="L388" s="375">
        <v>25.95</v>
      </c>
      <c r="M388" s="336" t="s">
        <v>2604</v>
      </c>
      <c r="N388" s="336" t="s">
        <v>2605</v>
      </c>
      <c r="O388" s="287"/>
      <c r="P388" s="287"/>
    </row>
    <row r="389" spans="1:16" ht="15">
      <c r="A389" s="247" t="s">
        <v>12367</v>
      </c>
      <c r="B389" s="247" t="s">
        <v>12368</v>
      </c>
      <c r="C389" s="287" t="s">
        <v>1927</v>
      </c>
      <c r="D389" s="305">
        <v>27</v>
      </c>
      <c r="E389" s="287" t="s">
        <v>28</v>
      </c>
      <c r="F389" s="372">
        <v>43677</v>
      </c>
      <c r="G389" s="373" t="s">
        <v>8816</v>
      </c>
      <c r="H389" s="373" t="s">
        <v>4531</v>
      </c>
      <c r="I389" s="374">
        <v>629.69484999999997</v>
      </c>
      <c r="J389" s="374">
        <v>2</v>
      </c>
      <c r="K389" s="373" t="s">
        <v>815</v>
      </c>
      <c r="L389" s="375">
        <v>47.57</v>
      </c>
      <c r="M389" s="336" t="s">
        <v>4532</v>
      </c>
      <c r="N389" s="336" t="s">
        <v>4533</v>
      </c>
      <c r="O389" s="287"/>
      <c r="P389" s="287"/>
    </row>
    <row r="390" spans="1:16" ht="15">
      <c r="A390" s="247" t="s">
        <v>176</v>
      </c>
      <c r="B390" s="247" t="s">
        <v>9161</v>
      </c>
      <c r="C390" s="287" t="s">
        <v>1929</v>
      </c>
      <c r="D390" s="305">
        <v>28</v>
      </c>
      <c r="E390" s="287" t="s">
        <v>28</v>
      </c>
      <c r="F390" s="372">
        <v>43677</v>
      </c>
      <c r="G390" s="373" t="s">
        <v>8816</v>
      </c>
      <c r="H390" s="373" t="s">
        <v>2610</v>
      </c>
      <c r="I390" s="374">
        <v>272.99687</v>
      </c>
      <c r="J390" s="374">
        <v>47</v>
      </c>
      <c r="K390" s="373" t="s">
        <v>815</v>
      </c>
      <c r="L390" s="375">
        <v>22.73</v>
      </c>
      <c r="M390" s="336" t="s">
        <v>2611</v>
      </c>
      <c r="N390" s="336" t="s">
        <v>2612</v>
      </c>
      <c r="O390" s="287"/>
      <c r="P390" s="287"/>
    </row>
    <row r="391" spans="1:16" ht="15">
      <c r="A391" s="247" t="s">
        <v>176</v>
      </c>
      <c r="B391" s="247" t="s">
        <v>9162</v>
      </c>
      <c r="C391" s="287" t="s">
        <v>1931</v>
      </c>
      <c r="D391" s="305">
        <v>29</v>
      </c>
      <c r="E391" s="287" t="s">
        <v>28</v>
      </c>
      <c r="F391" s="372">
        <v>43677</v>
      </c>
      <c r="G391" s="373" t="s">
        <v>8816</v>
      </c>
      <c r="H391" s="373" t="s">
        <v>2621</v>
      </c>
      <c r="I391" s="374">
        <v>352.81646999999998</v>
      </c>
      <c r="J391" s="374">
        <v>96</v>
      </c>
      <c r="K391" s="373" t="s">
        <v>815</v>
      </c>
      <c r="L391" s="375">
        <v>56.39</v>
      </c>
      <c r="M391" s="336" t="s">
        <v>2622</v>
      </c>
      <c r="N391" s="336" t="s">
        <v>2623</v>
      </c>
      <c r="O391" s="287"/>
      <c r="P391" s="287"/>
    </row>
    <row r="392" spans="1:16" ht="15">
      <c r="A392" s="247" t="s">
        <v>176</v>
      </c>
      <c r="B392" s="247" t="s">
        <v>9163</v>
      </c>
      <c r="C392" s="287" t="s">
        <v>1933</v>
      </c>
      <c r="D392" s="305">
        <v>30</v>
      </c>
      <c r="E392" s="287" t="s">
        <v>28</v>
      </c>
      <c r="F392" s="372">
        <v>43677</v>
      </c>
      <c r="G392" s="373" t="s">
        <v>8816</v>
      </c>
      <c r="H392" s="373" t="s">
        <v>3878</v>
      </c>
      <c r="I392" s="374">
        <v>121.39081</v>
      </c>
      <c r="J392" s="374">
        <v>244</v>
      </c>
      <c r="K392" s="373" t="s">
        <v>815</v>
      </c>
      <c r="L392" s="375">
        <v>138.94999999999999</v>
      </c>
      <c r="M392" s="336" t="s">
        <v>3879</v>
      </c>
      <c r="N392" s="336" t="s">
        <v>3880</v>
      </c>
      <c r="O392" s="287"/>
      <c r="P392" s="287"/>
    </row>
    <row r="393" spans="1:16" ht="15">
      <c r="A393" s="247" t="s">
        <v>12369</v>
      </c>
      <c r="B393" s="247" t="s">
        <v>12370</v>
      </c>
      <c r="C393" s="287" t="s">
        <v>1936</v>
      </c>
      <c r="D393" s="305">
        <v>31</v>
      </c>
      <c r="E393" s="287" t="s">
        <v>28</v>
      </c>
      <c r="F393" s="372">
        <v>43677</v>
      </c>
      <c r="G393" s="373" t="s">
        <v>8816</v>
      </c>
      <c r="H393" s="373" t="s">
        <v>961</v>
      </c>
      <c r="I393" s="374">
        <v>647.42259000000001</v>
      </c>
      <c r="J393" s="374">
        <v>1</v>
      </c>
      <c r="K393" s="373" t="s">
        <v>815</v>
      </c>
      <c r="L393" s="375">
        <v>14.19</v>
      </c>
      <c r="M393" s="336" t="s">
        <v>962</v>
      </c>
      <c r="N393" s="336" t="s">
        <v>963</v>
      </c>
      <c r="O393" s="287"/>
      <c r="P393" s="287"/>
    </row>
    <row r="394" spans="1:16" ht="15">
      <c r="A394" s="247" t="s">
        <v>176</v>
      </c>
      <c r="B394" s="247" t="s">
        <v>10423</v>
      </c>
      <c r="C394" s="287" t="s">
        <v>1941</v>
      </c>
      <c r="D394" s="305">
        <v>32</v>
      </c>
      <c r="E394" s="287" t="s">
        <v>28</v>
      </c>
      <c r="F394" s="372">
        <v>43677</v>
      </c>
      <c r="G394" s="373" t="s">
        <v>8816</v>
      </c>
      <c r="H394" s="373" t="s">
        <v>2636</v>
      </c>
      <c r="I394" s="374">
        <v>221.1891</v>
      </c>
      <c r="J394" s="374">
        <v>46</v>
      </c>
      <c r="K394" s="373" t="s">
        <v>815</v>
      </c>
      <c r="L394" s="375">
        <v>33.11</v>
      </c>
      <c r="M394" s="336" t="s">
        <v>2637</v>
      </c>
      <c r="N394" s="336" t="s">
        <v>2638</v>
      </c>
      <c r="O394" s="287"/>
      <c r="P394" s="287"/>
    </row>
    <row r="395" spans="1:16" ht="15">
      <c r="A395" s="247" t="s">
        <v>176</v>
      </c>
      <c r="B395" s="247" t="s">
        <v>10424</v>
      </c>
      <c r="C395" s="287" t="s">
        <v>1946</v>
      </c>
      <c r="D395" s="305">
        <v>33</v>
      </c>
      <c r="E395" s="287" t="s">
        <v>28</v>
      </c>
      <c r="F395" s="372">
        <v>43677</v>
      </c>
      <c r="G395" s="373" t="s">
        <v>8816</v>
      </c>
      <c r="H395" s="373" t="s">
        <v>3386</v>
      </c>
      <c r="I395" s="374">
        <v>662.15737000000001</v>
      </c>
      <c r="J395" s="374">
        <v>4</v>
      </c>
      <c r="K395" s="373" t="s">
        <v>815</v>
      </c>
      <c r="L395" s="375">
        <v>54.38</v>
      </c>
      <c r="M395" s="336" t="s">
        <v>3387</v>
      </c>
      <c r="N395" s="336" t="s">
        <v>3388</v>
      </c>
      <c r="O395" s="287"/>
      <c r="P395" s="287"/>
    </row>
    <row r="396" spans="1:16" ht="15">
      <c r="A396" s="247" t="s">
        <v>176</v>
      </c>
      <c r="B396" s="247" t="s">
        <v>9164</v>
      </c>
      <c r="C396" s="287" t="s">
        <v>1949</v>
      </c>
      <c r="D396" s="305">
        <v>34</v>
      </c>
      <c r="E396" s="287" t="s">
        <v>28</v>
      </c>
      <c r="F396" s="372">
        <v>43677</v>
      </c>
      <c r="G396" s="373" t="s">
        <v>8816</v>
      </c>
      <c r="H396" s="373" t="s">
        <v>3116</v>
      </c>
      <c r="I396" s="374">
        <v>390.01110999999997</v>
      </c>
      <c r="J396" s="374">
        <v>84</v>
      </c>
      <c r="K396" s="373" t="s">
        <v>815</v>
      </c>
      <c r="L396" s="375">
        <v>102.56</v>
      </c>
      <c r="M396" s="336" t="s">
        <v>3117</v>
      </c>
      <c r="N396" s="336" t="s">
        <v>3118</v>
      </c>
      <c r="O396" s="287"/>
      <c r="P396" s="287"/>
    </row>
    <row r="397" spans="1:16" ht="15">
      <c r="A397" s="247" t="s">
        <v>176</v>
      </c>
      <c r="B397" s="247" t="s">
        <v>10427</v>
      </c>
      <c r="C397" s="287" t="s">
        <v>1951</v>
      </c>
      <c r="D397" s="305">
        <v>35</v>
      </c>
      <c r="E397" s="287" t="s">
        <v>28</v>
      </c>
      <c r="F397" s="372">
        <v>43677</v>
      </c>
      <c r="G397" s="373" t="s">
        <v>8816</v>
      </c>
      <c r="H397" s="373" t="s">
        <v>4771</v>
      </c>
      <c r="I397" s="374">
        <v>513.16040999999996</v>
      </c>
      <c r="J397" s="374">
        <v>18</v>
      </c>
      <c r="K397" s="373" t="s">
        <v>815</v>
      </c>
      <c r="L397" s="375">
        <v>101.31</v>
      </c>
      <c r="M397" s="336" t="s">
        <v>4772</v>
      </c>
      <c r="N397" s="336" t="s">
        <v>4773</v>
      </c>
      <c r="O397" s="287"/>
      <c r="P397" s="287"/>
    </row>
    <row r="398" spans="1:16" ht="15">
      <c r="A398" s="247" t="s">
        <v>176</v>
      </c>
      <c r="B398" s="247" t="s">
        <v>10428</v>
      </c>
      <c r="C398" s="287" t="s">
        <v>1953</v>
      </c>
      <c r="D398" s="305">
        <v>36</v>
      </c>
      <c r="E398" s="287" t="s">
        <v>28</v>
      </c>
      <c r="F398" s="372">
        <v>43677</v>
      </c>
      <c r="G398" s="373" t="s">
        <v>8816</v>
      </c>
      <c r="H398" s="373" t="s">
        <v>3408</v>
      </c>
      <c r="I398" s="374">
        <v>459.87567000000001</v>
      </c>
      <c r="J398" s="374">
        <v>28</v>
      </c>
      <c r="K398" s="373" t="s">
        <v>815</v>
      </c>
      <c r="L398" s="375">
        <v>37.42</v>
      </c>
      <c r="M398" s="336" t="s">
        <v>3409</v>
      </c>
      <c r="N398" s="336" t="s">
        <v>3410</v>
      </c>
      <c r="O398" s="287"/>
      <c r="P398" s="287"/>
    </row>
    <row r="399" spans="1:16" ht="15">
      <c r="A399" s="247" t="s">
        <v>176</v>
      </c>
      <c r="B399" s="247" t="s">
        <v>9166</v>
      </c>
      <c r="C399" s="287" t="s">
        <v>1955</v>
      </c>
      <c r="D399" s="305">
        <v>37</v>
      </c>
      <c r="E399" s="287" t="s">
        <v>28</v>
      </c>
      <c r="F399" s="372">
        <v>43677</v>
      </c>
      <c r="G399" s="373" t="s">
        <v>8816</v>
      </c>
      <c r="H399" s="373" t="s">
        <v>1700</v>
      </c>
      <c r="I399" s="374">
        <v>540.80260999999996</v>
      </c>
      <c r="J399" s="374">
        <v>81</v>
      </c>
      <c r="K399" s="373" t="s">
        <v>815</v>
      </c>
      <c r="L399" s="375">
        <v>68.569999999999993</v>
      </c>
      <c r="M399" s="336" t="s">
        <v>1701</v>
      </c>
      <c r="N399" s="336" t="s">
        <v>1702</v>
      </c>
      <c r="O399" s="287"/>
      <c r="P399" s="287"/>
    </row>
    <row r="400" spans="1:16" ht="15">
      <c r="A400" s="247" t="s">
        <v>176</v>
      </c>
      <c r="B400" s="247" t="s">
        <v>10429</v>
      </c>
      <c r="C400" s="287" t="s">
        <v>1960</v>
      </c>
      <c r="D400" s="305">
        <v>38</v>
      </c>
      <c r="E400" s="287" t="s">
        <v>28</v>
      </c>
      <c r="F400" s="372">
        <v>43677</v>
      </c>
      <c r="G400" s="373" t="s">
        <v>8816</v>
      </c>
      <c r="H400" s="373" t="s">
        <v>1474</v>
      </c>
      <c r="I400" s="374">
        <v>569.25423999999998</v>
      </c>
      <c r="J400" s="374">
        <v>1</v>
      </c>
      <c r="K400" s="373" t="s">
        <v>815</v>
      </c>
      <c r="L400" s="375">
        <v>79.73</v>
      </c>
      <c r="M400" s="336" t="s">
        <v>1475</v>
      </c>
      <c r="N400" s="336" t="s">
        <v>1476</v>
      </c>
      <c r="O400" s="287"/>
      <c r="P400" s="287"/>
    </row>
    <row r="401" spans="1:16" ht="15">
      <c r="A401" s="247" t="s">
        <v>12371</v>
      </c>
      <c r="B401" s="247" t="s">
        <v>9146</v>
      </c>
      <c r="C401" s="287" t="s">
        <v>1962</v>
      </c>
      <c r="D401" s="305">
        <v>39</v>
      </c>
      <c r="E401" s="287" t="s">
        <v>28</v>
      </c>
      <c r="F401" s="372">
        <v>43677</v>
      </c>
      <c r="G401" s="373" t="s">
        <v>8816</v>
      </c>
      <c r="H401" s="373" t="s">
        <v>4646</v>
      </c>
      <c r="I401" s="374">
        <v>580.89889000000005</v>
      </c>
      <c r="J401" s="374">
        <v>39</v>
      </c>
      <c r="K401" s="373" t="s">
        <v>815</v>
      </c>
      <c r="L401" s="375">
        <v>86.4</v>
      </c>
      <c r="M401" s="336" t="s">
        <v>4647</v>
      </c>
      <c r="N401" s="336" t="s">
        <v>4648</v>
      </c>
      <c r="O401" s="287"/>
      <c r="P401" s="287"/>
    </row>
    <row r="402" spans="1:16" ht="15">
      <c r="A402" s="247" t="s">
        <v>12372</v>
      </c>
      <c r="B402" s="247" t="s">
        <v>9169</v>
      </c>
      <c r="C402" s="287" t="s">
        <v>1964</v>
      </c>
      <c r="D402" s="305">
        <v>40</v>
      </c>
      <c r="E402" s="287" t="s">
        <v>28</v>
      </c>
      <c r="F402" s="372">
        <v>43677</v>
      </c>
      <c r="G402" s="373" t="s">
        <v>8816</v>
      </c>
      <c r="H402" s="373" t="s">
        <v>9170</v>
      </c>
      <c r="I402" s="374">
        <v>576.04378999999994</v>
      </c>
      <c r="J402" s="374">
        <v>168</v>
      </c>
      <c r="K402" s="373" t="s">
        <v>815</v>
      </c>
      <c r="L402" s="375">
        <v>79.5</v>
      </c>
      <c r="M402" s="336" t="s">
        <v>8711</v>
      </c>
      <c r="N402" s="336" t="s">
        <v>9171</v>
      </c>
      <c r="O402" s="287"/>
      <c r="P402" s="287"/>
    </row>
    <row r="403" spans="1:16" ht="15">
      <c r="A403" s="247" t="s">
        <v>176</v>
      </c>
      <c r="B403" s="247" t="s">
        <v>10430</v>
      </c>
      <c r="C403" s="287" t="s">
        <v>1966</v>
      </c>
      <c r="D403" s="305">
        <v>41</v>
      </c>
      <c r="E403" s="287" t="s">
        <v>28</v>
      </c>
      <c r="F403" s="372">
        <v>43677</v>
      </c>
      <c r="G403" s="373" t="s">
        <v>8816</v>
      </c>
      <c r="H403" s="373" t="s">
        <v>1508</v>
      </c>
      <c r="I403" s="374">
        <v>478.16208999999998</v>
      </c>
      <c r="J403" s="374">
        <v>47</v>
      </c>
      <c r="K403" s="373" t="s">
        <v>815</v>
      </c>
      <c r="L403" s="375">
        <v>91.91</v>
      </c>
      <c r="M403" s="336" t="s">
        <v>1509</v>
      </c>
      <c r="N403" s="336" t="s">
        <v>1510</v>
      </c>
      <c r="O403" s="287"/>
      <c r="P403" s="287"/>
    </row>
    <row r="404" spans="1:16" ht="15">
      <c r="A404" s="247" t="s">
        <v>176</v>
      </c>
      <c r="B404" s="247" t="s">
        <v>10431</v>
      </c>
      <c r="C404" s="287" t="s">
        <v>1968</v>
      </c>
      <c r="D404" s="305">
        <v>42</v>
      </c>
      <c r="E404" s="287" t="s">
        <v>28</v>
      </c>
      <c r="F404" s="372">
        <v>43677</v>
      </c>
      <c r="G404" s="373" t="s">
        <v>8816</v>
      </c>
      <c r="H404" s="373" t="s">
        <v>2798</v>
      </c>
      <c r="I404" s="374">
        <v>573.03429000000006</v>
      </c>
      <c r="J404" s="374">
        <v>5</v>
      </c>
      <c r="K404" s="373" t="s">
        <v>815</v>
      </c>
      <c r="L404" s="375">
        <v>31.95</v>
      </c>
      <c r="M404" s="336" t="s">
        <v>2799</v>
      </c>
      <c r="N404" s="336" t="s">
        <v>2800</v>
      </c>
      <c r="O404" s="287"/>
      <c r="P404" s="287"/>
    </row>
    <row r="405" spans="1:16" ht="15">
      <c r="A405" s="247" t="s">
        <v>176</v>
      </c>
      <c r="B405" s="247" t="s">
        <v>9149</v>
      </c>
      <c r="C405" s="287" t="s">
        <v>1970</v>
      </c>
      <c r="D405" s="305">
        <v>43</v>
      </c>
      <c r="E405" s="287" t="s">
        <v>28</v>
      </c>
      <c r="F405" s="372">
        <v>43677</v>
      </c>
      <c r="G405" s="373" t="s">
        <v>8816</v>
      </c>
      <c r="H405" s="373" t="s">
        <v>2665</v>
      </c>
      <c r="I405" s="374">
        <v>327.06954999999999</v>
      </c>
      <c r="J405" s="374">
        <v>184</v>
      </c>
      <c r="K405" s="373" t="s">
        <v>815</v>
      </c>
      <c r="L405" s="375">
        <v>85.25</v>
      </c>
      <c r="M405" s="336" t="s">
        <v>2666</v>
      </c>
      <c r="N405" s="336" t="s">
        <v>2667</v>
      </c>
      <c r="O405" s="287"/>
      <c r="P405" s="287"/>
    </row>
    <row r="406" spans="1:16" ht="15">
      <c r="A406" s="247" t="s">
        <v>176</v>
      </c>
      <c r="B406" s="247" t="s">
        <v>9172</v>
      </c>
      <c r="C406" s="287" t="s">
        <v>1972</v>
      </c>
      <c r="D406" s="305">
        <v>44</v>
      </c>
      <c r="E406" s="287" t="s">
        <v>28</v>
      </c>
      <c r="F406" s="372">
        <v>43677</v>
      </c>
      <c r="G406" s="373" t="s">
        <v>8816</v>
      </c>
      <c r="H406" s="373" t="s">
        <v>3576</v>
      </c>
      <c r="I406" s="374">
        <v>299.43576999999999</v>
      </c>
      <c r="J406" s="374">
        <v>85</v>
      </c>
      <c r="K406" s="373" t="s">
        <v>815</v>
      </c>
      <c r="L406" s="375">
        <v>110.38</v>
      </c>
      <c r="M406" s="336" t="s">
        <v>3577</v>
      </c>
      <c r="N406" s="336" t="s">
        <v>3578</v>
      </c>
      <c r="O406" s="287"/>
      <c r="P406" s="287"/>
    </row>
    <row r="407" spans="1:16" ht="15">
      <c r="A407" s="247" t="s">
        <v>176</v>
      </c>
      <c r="B407" s="247" t="s">
        <v>10432</v>
      </c>
      <c r="C407" s="287" t="s">
        <v>1974</v>
      </c>
      <c r="D407" s="305">
        <v>45</v>
      </c>
      <c r="E407" s="287" t="s">
        <v>28</v>
      </c>
      <c r="F407" s="372">
        <v>43677</v>
      </c>
      <c r="G407" s="373" t="s">
        <v>8816</v>
      </c>
      <c r="H407" s="373" t="s">
        <v>2676</v>
      </c>
      <c r="I407" s="374">
        <v>310.56756000000001</v>
      </c>
      <c r="J407" s="374">
        <v>33</v>
      </c>
      <c r="K407" s="373" t="s">
        <v>815</v>
      </c>
      <c r="L407" s="375">
        <v>54.49</v>
      </c>
      <c r="M407" s="336" t="s">
        <v>2677</v>
      </c>
      <c r="N407" s="336" t="s">
        <v>2678</v>
      </c>
      <c r="O407" s="287"/>
      <c r="P407" s="287"/>
    </row>
    <row r="408" spans="1:16" ht="15">
      <c r="A408" s="247" t="s">
        <v>176</v>
      </c>
      <c r="B408" s="247" t="s">
        <v>10433</v>
      </c>
      <c r="C408" s="287" t="s">
        <v>1976</v>
      </c>
      <c r="D408" s="305">
        <v>46</v>
      </c>
      <c r="E408" s="287" t="s">
        <v>28</v>
      </c>
      <c r="F408" s="372">
        <v>43677</v>
      </c>
      <c r="G408" s="373" t="s">
        <v>8816</v>
      </c>
      <c r="H408" s="373" t="s">
        <v>1535</v>
      </c>
      <c r="I408" s="374">
        <v>580.37852999999996</v>
      </c>
      <c r="J408" s="374">
        <v>6</v>
      </c>
      <c r="K408" s="373" t="s">
        <v>815</v>
      </c>
      <c r="L408" s="375">
        <v>287.25</v>
      </c>
      <c r="M408" s="336" t="s">
        <v>1536</v>
      </c>
      <c r="N408" s="336" t="s">
        <v>1537</v>
      </c>
      <c r="O408" s="287"/>
      <c r="P408" s="287"/>
    </row>
    <row r="409" spans="1:16" ht="15">
      <c r="A409" s="247" t="s">
        <v>176</v>
      </c>
      <c r="B409" s="247" t="s">
        <v>10434</v>
      </c>
      <c r="C409" s="287" t="s">
        <v>1978</v>
      </c>
      <c r="D409" s="305">
        <v>47</v>
      </c>
      <c r="E409" s="287" t="s">
        <v>28</v>
      </c>
      <c r="F409" s="372">
        <v>43677</v>
      </c>
      <c r="G409" s="373" t="s">
        <v>8816</v>
      </c>
      <c r="H409" s="373" t="s">
        <v>2683</v>
      </c>
      <c r="I409" s="374">
        <v>534.96522000000004</v>
      </c>
      <c r="J409" s="374">
        <v>8</v>
      </c>
      <c r="K409" s="373" t="s">
        <v>815</v>
      </c>
      <c r="L409" s="375">
        <v>36.049999999999997</v>
      </c>
      <c r="M409" s="336" t="s">
        <v>2684</v>
      </c>
      <c r="N409" s="336" t="s">
        <v>2685</v>
      </c>
      <c r="O409" s="287"/>
      <c r="P409" s="287"/>
    </row>
    <row r="410" spans="1:16" ht="15">
      <c r="A410" s="247" t="s">
        <v>176</v>
      </c>
      <c r="B410" s="247" t="s">
        <v>9145</v>
      </c>
      <c r="C410" s="287" t="s">
        <v>1980</v>
      </c>
      <c r="D410" s="305">
        <v>48</v>
      </c>
      <c r="E410" s="287" t="s">
        <v>28</v>
      </c>
      <c r="F410" s="372">
        <v>43677</v>
      </c>
      <c r="G410" s="373" t="s">
        <v>8816</v>
      </c>
      <c r="H410" s="373" t="s">
        <v>753</v>
      </c>
      <c r="I410" s="374">
        <v>440.21391</v>
      </c>
      <c r="J410" s="374">
        <v>35</v>
      </c>
      <c r="K410" s="373" t="s">
        <v>815</v>
      </c>
      <c r="L410" s="375">
        <v>145.47999999999999</v>
      </c>
      <c r="M410" s="336" t="s">
        <v>754</v>
      </c>
      <c r="N410" s="336" t="s">
        <v>755</v>
      </c>
      <c r="O410" s="287"/>
      <c r="P410" s="287"/>
    </row>
    <row r="411" spans="1:16" ht="15">
      <c r="A411" s="247" t="s">
        <v>10435</v>
      </c>
      <c r="B411" s="247" t="s">
        <v>12373</v>
      </c>
      <c r="C411" s="287" t="s">
        <v>1982</v>
      </c>
      <c r="D411" s="305">
        <v>49</v>
      </c>
      <c r="E411" s="287" t="s">
        <v>28</v>
      </c>
      <c r="F411" s="372">
        <v>43677</v>
      </c>
      <c r="G411" s="373" t="s">
        <v>8816</v>
      </c>
      <c r="H411" s="373" t="s">
        <v>7496</v>
      </c>
      <c r="I411" s="374">
        <v>668.78018999999995</v>
      </c>
      <c r="J411" s="374">
        <v>1</v>
      </c>
      <c r="K411" s="373" t="s">
        <v>815</v>
      </c>
      <c r="L411" s="375">
        <v>32.1</v>
      </c>
      <c r="M411" s="336" t="s">
        <v>2982</v>
      </c>
      <c r="N411" s="336" t="s">
        <v>2983</v>
      </c>
      <c r="O411" s="287"/>
      <c r="P411" s="287"/>
    </row>
    <row r="412" spans="1:16" ht="15">
      <c r="A412" s="247" t="s">
        <v>176</v>
      </c>
      <c r="B412" s="247" t="s">
        <v>10437</v>
      </c>
      <c r="C412" s="287" t="s">
        <v>1984</v>
      </c>
      <c r="D412" s="305">
        <v>50</v>
      </c>
      <c r="E412" s="287" t="s">
        <v>28</v>
      </c>
      <c r="F412" s="372">
        <v>43677</v>
      </c>
      <c r="G412" s="373" t="s">
        <v>8816</v>
      </c>
      <c r="H412" s="373" t="s">
        <v>4801</v>
      </c>
      <c r="I412" s="374">
        <v>605.07862999999998</v>
      </c>
      <c r="J412" s="374">
        <v>3</v>
      </c>
      <c r="K412" s="373" t="s">
        <v>815</v>
      </c>
      <c r="L412" s="375">
        <v>83.69</v>
      </c>
      <c r="M412" s="336" t="s">
        <v>4802</v>
      </c>
      <c r="N412" s="336" t="s">
        <v>4803</v>
      </c>
      <c r="O412" s="287"/>
      <c r="P412" s="287"/>
    </row>
    <row r="413" spans="1:16" ht="15">
      <c r="A413" s="247" t="s">
        <v>176</v>
      </c>
      <c r="B413" s="247" t="s">
        <v>9188</v>
      </c>
      <c r="C413" s="287" t="s">
        <v>1986</v>
      </c>
      <c r="D413" s="305">
        <v>1</v>
      </c>
      <c r="E413" s="287" t="s">
        <v>43</v>
      </c>
      <c r="F413" s="372">
        <v>43677</v>
      </c>
      <c r="G413" s="373" t="s">
        <v>8820</v>
      </c>
      <c r="H413" s="373" t="s">
        <v>3727</v>
      </c>
      <c r="I413" s="374">
        <v>16.79</v>
      </c>
      <c r="J413" s="374">
        <v>116</v>
      </c>
      <c r="K413" s="373" t="s">
        <v>815</v>
      </c>
      <c r="L413" s="375">
        <v>16.79</v>
      </c>
      <c r="M413" s="336" t="s">
        <v>3728</v>
      </c>
      <c r="N413" s="336" t="s">
        <v>3729</v>
      </c>
      <c r="O413" s="287"/>
      <c r="P413" s="287"/>
    </row>
    <row r="414" spans="1:16" ht="15">
      <c r="A414" s="247" t="s">
        <v>176</v>
      </c>
      <c r="B414" s="247" t="s">
        <v>10438</v>
      </c>
      <c r="C414" s="287" t="s">
        <v>1988</v>
      </c>
      <c r="D414" s="305">
        <v>2</v>
      </c>
      <c r="E414" s="287" t="s">
        <v>43</v>
      </c>
      <c r="F414" s="372">
        <v>43677</v>
      </c>
      <c r="G414" s="373" t="s">
        <v>8820</v>
      </c>
      <c r="H414" s="373" t="s">
        <v>822</v>
      </c>
      <c r="I414" s="374">
        <v>24.42</v>
      </c>
      <c r="J414" s="374">
        <v>1</v>
      </c>
      <c r="K414" s="373" t="s">
        <v>815</v>
      </c>
      <c r="L414" s="375">
        <v>24.42</v>
      </c>
      <c r="M414" s="336" t="s">
        <v>823</v>
      </c>
      <c r="N414" s="336" t="s">
        <v>824</v>
      </c>
      <c r="O414" s="287"/>
      <c r="P414" s="287"/>
    </row>
    <row r="415" spans="1:16" ht="15">
      <c r="A415" s="247" t="s">
        <v>176</v>
      </c>
      <c r="B415" s="247" t="s">
        <v>10439</v>
      </c>
      <c r="C415" s="287" t="s">
        <v>1990</v>
      </c>
      <c r="D415" s="305">
        <v>3</v>
      </c>
      <c r="E415" s="287" t="s">
        <v>43</v>
      </c>
      <c r="F415" s="372">
        <v>43677</v>
      </c>
      <c r="G415" s="373" t="s">
        <v>8820</v>
      </c>
      <c r="H415" s="373" t="s">
        <v>2272</v>
      </c>
      <c r="I415" s="374">
        <v>25.04</v>
      </c>
      <c r="J415" s="374">
        <v>29</v>
      </c>
      <c r="K415" s="373" t="s">
        <v>815</v>
      </c>
      <c r="L415" s="375">
        <v>25.04</v>
      </c>
      <c r="M415" s="336" t="s">
        <v>2273</v>
      </c>
      <c r="N415" s="336" t="s">
        <v>2274</v>
      </c>
      <c r="O415" s="287"/>
      <c r="P415" s="287"/>
    </row>
    <row r="416" spans="1:16" ht="15">
      <c r="A416" s="247" t="s">
        <v>176</v>
      </c>
      <c r="B416" s="247" t="s">
        <v>10440</v>
      </c>
      <c r="C416" s="287" t="s">
        <v>1992</v>
      </c>
      <c r="D416" s="305">
        <v>4</v>
      </c>
      <c r="E416" s="287" t="s">
        <v>43</v>
      </c>
      <c r="F416" s="372">
        <v>43677</v>
      </c>
      <c r="G416" s="373" t="s">
        <v>8820</v>
      </c>
      <c r="H416" s="373" t="s">
        <v>4691</v>
      </c>
      <c r="I416" s="374">
        <v>25.39</v>
      </c>
      <c r="J416" s="374">
        <v>10</v>
      </c>
      <c r="K416" s="373" t="s">
        <v>815</v>
      </c>
      <c r="L416" s="375">
        <v>25.39</v>
      </c>
      <c r="M416" s="336" t="s">
        <v>4692</v>
      </c>
      <c r="N416" s="336" t="s">
        <v>4693</v>
      </c>
      <c r="O416" s="287"/>
      <c r="P416" s="287"/>
    </row>
    <row r="417" spans="1:16" ht="15">
      <c r="A417" s="247" t="s">
        <v>176</v>
      </c>
      <c r="B417" s="247" t="s">
        <v>10441</v>
      </c>
      <c r="C417" s="287" t="s">
        <v>1995</v>
      </c>
      <c r="D417" s="305">
        <v>5</v>
      </c>
      <c r="E417" s="287" t="s">
        <v>43</v>
      </c>
      <c r="F417" s="372">
        <v>43677</v>
      </c>
      <c r="G417" s="373" t="s">
        <v>8820</v>
      </c>
      <c r="H417" s="373" t="s">
        <v>1568</v>
      </c>
      <c r="I417" s="374">
        <v>27.69</v>
      </c>
      <c r="J417" s="374">
        <v>1</v>
      </c>
      <c r="K417" s="373" t="s">
        <v>815</v>
      </c>
      <c r="L417" s="375">
        <v>27.69</v>
      </c>
      <c r="M417" s="336" t="s">
        <v>1569</v>
      </c>
      <c r="N417" s="336" t="s">
        <v>1570</v>
      </c>
      <c r="O417" s="287"/>
      <c r="P417" s="287"/>
    </row>
    <row r="418" spans="1:16" ht="15">
      <c r="A418" s="247" t="s">
        <v>176</v>
      </c>
      <c r="B418" s="247" t="s">
        <v>10442</v>
      </c>
      <c r="C418" s="287" t="s">
        <v>1997</v>
      </c>
      <c r="D418" s="305">
        <v>6</v>
      </c>
      <c r="E418" s="287" t="s">
        <v>43</v>
      </c>
      <c r="F418" s="372">
        <v>43677</v>
      </c>
      <c r="G418" s="373" t="s">
        <v>8820</v>
      </c>
      <c r="H418" s="373" t="s">
        <v>3296</v>
      </c>
      <c r="I418" s="374">
        <v>19.16</v>
      </c>
      <c r="J418" s="374">
        <v>37</v>
      </c>
      <c r="K418" s="373" t="s">
        <v>815</v>
      </c>
      <c r="L418" s="375">
        <v>19.16</v>
      </c>
      <c r="M418" s="336" t="s">
        <v>3297</v>
      </c>
      <c r="N418" s="336" t="s">
        <v>3298</v>
      </c>
      <c r="O418" s="287"/>
      <c r="P418" s="287"/>
    </row>
    <row r="419" spans="1:16" ht="15">
      <c r="A419" s="247" t="s">
        <v>12374</v>
      </c>
      <c r="B419" s="247" t="s">
        <v>9175</v>
      </c>
      <c r="C419" s="287" t="s">
        <v>2002</v>
      </c>
      <c r="D419" s="305">
        <v>7</v>
      </c>
      <c r="E419" s="287" t="s">
        <v>43</v>
      </c>
      <c r="F419" s="372">
        <v>43677</v>
      </c>
      <c r="G419" s="373" t="s">
        <v>8820</v>
      </c>
      <c r="H419" s="373" t="s">
        <v>2717</v>
      </c>
      <c r="I419" s="374">
        <v>29.01</v>
      </c>
      <c r="J419" s="374">
        <v>2</v>
      </c>
      <c r="K419" s="373" t="s">
        <v>815</v>
      </c>
      <c r="L419" s="375">
        <v>29.01</v>
      </c>
      <c r="M419" s="336" t="s">
        <v>2718</v>
      </c>
      <c r="N419" s="336" t="s">
        <v>2719</v>
      </c>
      <c r="O419" s="287"/>
      <c r="P419" s="287"/>
    </row>
    <row r="420" spans="1:16" ht="15">
      <c r="A420" s="247" t="s">
        <v>176</v>
      </c>
      <c r="B420" s="247" t="s">
        <v>10443</v>
      </c>
      <c r="C420" s="287" t="s">
        <v>2004</v>
      </c>
      <c r="D420" s="305">
        <v>8</v>
      </c>
      <c r="E420" s="287" t="s">
        <v>43</v>
      </c>
      <c r="F420" s="372">
        <v>43677</v>
      </c>
      <c r="G420" s="373" t="s">
        <v>8820</v>
      </c>
      <c r="H420" s="373" t="s">
        <v>838</v>
      </c>
      <c r="I420" s="374">
        <v>12.09</v>
      </c>
      <c r="J420" s="374">
        <v>33</v>
      </c>
      <c r="K420" s="373" t="s">
        <v>815</v>
      </c>
      <c r="L420" s="375">
        <v>12.09</v>
      </c>
      <c r="M420" s="336" t="s">
        <v>839</v>
      </c>
      <c r="N420" s="336" t="s">
        <v>840</v>
      </c>
      <c r="O420" s="287"/>
      <c r="P420" s="287"/>
    </row>
    <row r="421" spans="1:16" ht="15">
      <c r="A421" s="247" t="s">
        <v>12375</v>
      </c>
      <c r="B421" s="247" t="s">
        <v>12376</v>
      </c>
      <c r="C421" s="287" t="s">
        <v>2006</v>
      </c>
      <c r="D421" s="305">
        <v>9</v>
      </c>
      <c r="E421" s="287" t="s">
        <v>43</v>
      </c>
      <c r="F421" s="372">
        <v>43677</v>
      </c>
      <c r="G421" s="373" t="s">
        <v>8820</v>
      </c>
      <c r="H421" s="373" t="s">
        <v>2552</v>
      </c>
      <c r="I421" s="374">
        <v>28.87</v>
      </c>
      <c r="J421" s="374">
        <v>3</v>
      </c>
      <c r="K421" s="373" t="s">
        <v>815</v>
      </c>
      <c r="L421" s="375">
        <v>28.87</v>
      </c>
      <c r="M421" s="336" t="s">
        <v>2553</v>
      </c>
      <c r="N421" s="336" t="s">
        <v>2554</v>
      </c>
      <c r="O421" s="287"/>
      <c r="P421" s="287"/>
    </row>
    <row r="422" spans="1:16" ht="15">
      <c r="A422" s="247" t="s">
        <v>176</v>
      </c>
      <c r="B422" s="247" t="s">
        <v>10444</v>
      </c>
      <c r="C422" s="287" t="s">
        <v>2008</v>
      </c>
      <c r="D422" s="305">
        <v>10</v>
      </c>
      <c r="E422" s="287" t="s">
        <v>43</v>
      </c>
      <c r="F422" s="372">
        <v>43677</v>
      </c>
      <c r="G422" s="373" t="s">
        <v>8820</v>
      </c>
      <c r="H422" s="373" t="s">
        <v>853</v>
      </c>
      <c r="I422" s="374">
        <v>10.91</v>
      </c>
      <c r="J422" s="374">
        <v>34</v>
      </c>
      <c r="K422" s="373" t="s">
        <v>815</v>
      </c>
      <c r="L422" s="375">
        <v>10.91</v>
      </c>
      <c r="M422" s="336" t="s">
        <v>854</v>
      </c>
      <c r="N422" s="336" t="s">
        <v>855</v>
      </c>
      <c r="O422" s="287"/>
      <c r="P422" s="287"/>
    </row>
    <row r="423" spans="1:16" ht="15">
      <c r="A423" s="247" t="s">
        <v>176</v>
      </c>
      <c r="B423" s="247" t="s">
        <v>10445</v>
      </c>
      <c r="C423" s="287" t="s">
        <v>2010</v>
      </c>
      <c r="D423" s="305">
        <v>11</v>
      </c>
      <c r="E423" s="287" t="s">
        <v>43</v>
      </c>
      <c r="F423" s="372">
        <v>43677</v>
      </c>
      <c r="G423" s="373" t="s">
        <v>8820</v>
      </c>
      <c r="H423" s="373" t="s">
        <v>543</v>
      </c>
      <c r="I423" s="374">
        <v>27</v>
      </c>
      <c r="J423" s="374">
        <v>3</v>
      </c>
      <c r="K423" s="373" t="s">
        <v>815</v>
      </c>
      <c r="L423" s="375">
        <v>27</v>
      </c>
      <c r="M423" s="336" t="s">
        <v>544</v>
      </c>
      <c r="N423" s="336" t="s">
        <v>545</v>
      </c>
      <c r="O423" s="287"/>
      <c r="P423" s="287"/>
    </row>
    <row r="424" spans="1:16" ht="15">
      <c r="A424" s="247" t="s">
        <v>176</v>
      </c>
      <c r="B424" s="247" t="s">
        <v>9190</v>
      </c>
      <c r="C424" s="287" t="s">
        <v>2012</v>
      </c>
      <c r="D424" s="305">
        <v>12</v>
      </c>
      <c r="E424" s="287" t="s">
        <v>43</v>
      </c>
      <c r="F424" s="372">
        <v>43677</v>
      </c>
      <c r="G424" s="373" t="s">
        <v>8820</v>
      </c>
      <c r="H424" s="373" t="s">
        <v>2745</v>
      </c>
      <c r="I424" s="374">
        <v>9.5299999999999994</v>
      </c>
      <c r="J424" s="374">
        <v>103</v>
      </c>
      <c r="K424" s="373" t="s">
        <v>815</v>
      </c>
      <c r="L424" s="375">
        <v>9.5299999999999994</v>
      </c>
      <c r="M424" s="336" t="s">
        <v>2746</v>
      </c>
      <c r="N424" s="336" t="s">
        <v>2747</v>
      </c>
      <c r="O424" s="287"/>
      <c r="P424" s="287"/>
    </row>
    <row r="425" spans="1:16" ht="15">
      <c r="A425" s="247" t="s">
        <v>176</v>
      </c>
      <c r="B425" s="247" t="s">
        <v>10446</v>
      </c>
      <c r="C425" s="287" t="s">
        <v>2014</v>
      </c>
      <c r="D425" s="305">
        <v>13</v>
      </c>
      <c r="E425" s="287" t="s">
        <v>43</v>
      </c>
      <c r="F425" s="372">
        <v>43677</v>
      </c>
      <c r="G425" s="373" t="s">
        <v>8820</v>
      </c>
      <c r="H425" s="373" t="s">
        <v>597</v>
      </c>
      <c r="I425" s="374">
        <v>11.06</v>
      </c>
      <c r="J425" s="374">
        <v>57</v>
      </c>
      <c r="K425" s="373" t="s">
        <v>815</v>
      </c>
      <c r="L425" s="375">
        <v>11.06</v>
      </c>
      <c r="M425" s="336" t="s">
        <v>598</v>
      </c>
      <c r="N425" s="336" t="s">
        <v>599</v>
      </c>
      <c r="O425" s="287"/>
      <c r="P425" s="287"/>
    </row>
    <row r="426" spans="1:16" ht="15">
      <c r="A426" s="247" t="s">
        <v>176</v>
      </c>
      <c r="B426" s="247" t="s">
        <v>10447</v>
      </c>
      <c r="C426" s="287" t="s">
        <v>2019</v>
      </c>
      <c r="D426" s="305">
        <v>14</v>
      </c>
      <c r="E426" s="287" t="s">
        <v>43</v>
      </c>
      <c r="F426" s="372">
        <v>43677</v>
      </c>
      <c r="G426" s="373" t="s">
        <v>8820</v>
      </c>
      <c r="H426" s="373" t="s">
        <v>2584</v>
      </c>
      <c r="I426" s="374">
        <v>19.5</v>
      </c>
      <c r="J426" s="374">
        <v>7</v>
      </c>
      <c r="K426" s="373" t="s">
        <v>815</v>
      </c>
      <c r="L426" s="375">
        <v>19.5</v>
      </c>
      <c r="M426" s="336" t="s">
        <v>2585</v>
      </c>
      <c r="N426" s="336" t="s">
        <v>2586</v>
      </c>
      <c r="O426" s="287"/>
      <c r="P426" s="287"/>
    </row>
    <row r="427" spans="1:16" ht="15">
      <c r="A427" s="247" t="s">
        <v>176</v>
      </c>
      <c r="B427" s="247" t="s">
        <v>9182</v>
      </c>
      <c r="C427" s="287" t="s">
        <v>2021</v>
      </c>
      <c r="D427" s="305">
        <v>15</v>
      </c>
      <c r="E427" s="287" t="s">
        <v>43</v>
      </c>
      <c r="F427" s="372">
        <v>43677</v>
      </c>
      <c r="G427" s="373" t="s">
        <v>8820</v>
      </c>
      <c r="H427" s="373" t="s">
        <v>905</v>
      </c>
      <c r="I427" s="374">
        <v>10.45</v>
      </c>
      <c r="J427" s="374">
        <v>28</v>
      </c>
      <c r="K427" s="373" t="s">
        <v>815</v>
      </c>
      <c r="L427" s="375">
        <v>10.45</v>
      </c>
      <c r="M427" s="336" t="s">
        <v>906</v>
      </c>
      <c r="N427" s="336" t="s">
        <v>907</v>
      </c>
      <c r="O427" s="287"/>
      <c r="P427" s="287"/>
    </row>
    <row r="428" spans="1:16" ht="15">
      <c r="A428" s="247" t="s">
        <v>176</v>
      </c>
      <c r="B428" s="247" t="s">
        <v>10448</v>
      </c>
      <c r="C428" s="287" t="s">
        <v>2023</v>
      </c>
      <c r="D428" s="305">
        <v>16</v>
      </c>
      <c r="E428" s="287" t="s">
        <v>43</v>
      </c>
      <c r="F428" s="372">
        <v>43677</v>
      </c>
      <c r="G428" s="373" t="s">
        <v>8820</v>
      </c>
      <c r="H428" s="373" t="s">
        <v>4965</v>
      </c>
      <c r="I428" s="374">
        <v>21.04</v>
      </c>
      <c r="J428" s="374">
        <v>45</v>
      </c>
      <c r="K428" s="373" t="s">
        <v>815</v>
      </c>
      <c r="L428" s="375">
        <v>21.04</v>
      </c>
      <c r="M428" s="336" t="s">
        <v>4966</v>
      </c>
      <c r="N428" s="336" t="s">
        <v>4967</v>
      </c>
      <c r="O428" s="287"/>
      <c r="P428" s="287"/>
    </row>
    <row r="429" spans="1:16" ht="15">
      <c r="A429" s="247" t="s">
        <v>176</v>
      </c>
      <c r="B429" s="247" t="s">
        <v>10449</v>
      </c>
      <c r="C429" s="287" t="s">
        <v>2028</v>
      </c>
      <c r="D429" s="305">
        <v>17</v>
      </c>
      <c r="E429" s="287" t="s">
        <v>43</v>
      </c>
      <c r="F429" s="372">
        <v>43677</v>
      </c>
      <c r="G429" s="373" t="s">
        <v>8820</v>
      </c>
      <c r="H429" s="373" t="s">
        <v>2589</v>
      </c>
      <c r="I429" s="374">
        <v>23</v>
      </c>
      <c r="J429" s="374">
        <v>4</v>
      </c>
      <c r="K429" s="373" t="s">
        <v>815</v>
      </c>
      <c r="L429" s="375">
        <v>23</v>
      </c>
      <c r="M429" s="336" t="s">
        <v>2590</v>
      </c>
      <c r="N429" s="336" t="s">
        <v>2591</v>
      </c>
      <c r="O429" s="287"/>
      <c r="P429" s="287"/>
    </row>
    <row r="430" spans="1:16" ht="15">
      <c r="A430" s="247" t="s">
        <v>176</v>
      </c>
      <c r="B430" s="247" t="s">
        <v>10450</v>
      </c>
      <c r="C430" s="287" t="s">
        <v>2033</v>
      </c>
      <c r="D430" s="305">
        <v>18</v>
      </c>
      <c r="E430" s="287" t="s">
        <v>43</v>
      </c>
      <c r="F430" s="372">
        <v>43677</v>
      </c>
      <c r="G430" s="373" t="s">
        <v>8820</v>
      </c>
      <c r="H430" s="373" t="s">
        <v>5417</v>
      </c>
      <c r="I430" s="374">
        <v>16.09</v>
      </c>
      <c r="J430" s="374">
        <v>35</v>
      </c>
      <c r="K430" s="373" t="s">
        <v>815</v>
      </c>
      <c r="L430" s="375">
        <v>16.09</v>
      </c>
      <c r="M430" s="336" t="s">
        <v>5418</v>
      </c>
      <c r="N430" s="336" t="s">
        <v>5419</v>
      </c>
      <c r="O430" s="287"/>
      <c r="P430" s="287"/>
    </row>
    <row r="431" spans="1:16" ht="15">
      <c r="A431" s="247" t="s">
        <v>176</v>
      </c>
      <c r="B431" s="247" t="s">
        <v>10451</v>
      </c>
      <c r="C431" s="287" t="s">
        <v>2038</v>
      </c>
      <c r="D431" s="305">
        <v>19</v>
      </c>
      <c r="E431" s="287" t="s">
        <v>43</v>
      </c>
      <c r="F431" s="372">
        <v>43677</v>
      </c>
      <c r="G431" s="373" t="s">
        <v>8820</v>
      </c>
      <c r="H431" s="373" t="s">
        <v>918</v>
      </c>
      <c r="I431" s="374">
        <v>14.37</v>
      </c>
      <c r="J431" s="374">
        <v>45</v>
      </c>
      <c r="K431" s="373" t="s">
        <v>815</v>
      </c>
      <c r="L431" s="375">
        <v>14.37</v>
      </c>
      <c r="M431" s="336" t="s">
        <v>919</v>
      </c>
      <c r="N431" s="336" t="s">
        <v>920</v>
      </c>
      <c r="O431" s="287"/>
      <c r="P431" s="287"/>
    </row>
    <row r="432" spans="1:16" ht="15">
      <c r="A432" s="247" t="s">
        <v>176</v>
      </c>
      <c r="B432" s="247" t="s">
        <v>9176</v>
      </c>
      <c r="C432" s="287" t="s">
        <v>2040</v>
      </c>
      <c r="D432" s="305">
        <v>20</v>
      </c>
      <c r="E432" s="287" t="s">
        <v>43</v>
      </c>
      <c r="F432" s="372">
        <v>43677</v>
      </c>
      <c r="G432" s="373" t="s">
        <v>8820</v>
      </c>
      <c r="H432" s="373" t="s">
        <v>5816</v>
      </c>
      <c r="I432" s="374">
        <v>17.39</v>
      </c>
      <c r="J432" s="374">
        <v>82</v>
      </c>
      <c r="K432" s="373" t="s">
        <v>815</v>
      </c>
      <c r="L432" s="375">
        <v>17.39</v>
      </c>
      <c r="M432" s="336" t="s">
        <v>5817</v>
      </c>
      <c r="N432" s="336" t="s">
        <v>5818</v>
      </c>
      <c r="O432" s="287"/>
      <c r="P432" s="287"/>
    </row>
    <row r="433" spans="1:16" ht="15">
      <c r="A433" s="247" t="s">
        <v>176</v>
      </c>
      <c r="B433" s="247" t="s">
        <v>9191</v>
      </c>
      <c r="C433" s="287" t="s">
        <v>2042</v>
      </c>
      <c r="D433" s="305">
        <v>21</v>
      </c>
      <c r="E433" s="287" t="s">
        <v>43</v>
      </c>
      <c r="F433" s="372">
        <v>43677</v>
      </c>
      <c r="G433" s="373" t="s">
        <v>8820</v>
      </c>
      <c r="H433" s="373" t="s">
        <v>4504</v>
      </c>
      <c r="I433" s="374">
        <v>14.25</v>
      </c>
      <c r="J433" s="374">
        <v>128</v>
      </c>
      <c r="K433" s="373" t="s">
        <v>815</v>
      </c>
      <c r="L433" s="375">
        <v>14.25</v>
      </c>
      <c r="M433" s="336" t="s">
        <v>4505</v>
      </c>
      <c r="N433" s="336" t="s">
        <v>4506</v>
      </c>
      <c r="O433" s="287"/>
      <c r="P433" s="287"/>
    </row>
    <row r="434" spans="1:16" ht="15">
      <c r="A434" s="247" t="s">
        <v>176</v>
      </c>
      <c r="B434" s="247" t="s">
        <v>9178</v>
      </c>
      <c r="C434" s="287" t="s">
        <v>2044</v>
      </c>
      <c r="D434" s="305">
        <v>22</v>
      </c>
      <c r="E434" s="287" t="s">
        <v>43</v>
      </c>
      <c r="F434" s="372">
        <v>43677</v>
      </c>
      <c r="G434" s="373" t="s">
        <v>8820</v>
      </c>
      <c r="H434" s="373" t="s">
        <v>9179</v>
      </c>
      <c r="I434" s="374">
        <v>22.92</v>
      </c>
      <c r="J434" s="374">
        <v>183</v>
      </c>
      <c r="K434" s="373" t="s">
        <v>815</v>
      </c>
      <c r="L434" s="375">
        <v>22.92</v>
      </c>
      <c r="M434" s="336" t="s">
        <v>8524</v>
      </c>
      <c r="N434" s="336" t="s">
        <v>9180</v>
      </c>
      <c r="O434" s="287"/>
      <c r="P434" s="287"/>
    </row>
    <row r="435" spans="1:16" ht="15">
      <c r="A435" s="247" t="s">
        <v>176</v>
      </c>
      <c r="B435" s="247" t="s">
        <v>10452</v>
      </c>
      <c r="C435" s="287" t="s">
        <v>2050</v>
      </c>
      <c r="D435" s="305">
        <v>23</v>
      </c>
      <c r="E435" s="287" t="s">
        <v>43</v>
      </c>
      <c r="F435" s="372">
        <v>43677</v>
      </c>
      <c r="G435" s="373" t="s">
        <v>8820</v>
      </c>
      <c r="H435" s="373" t="s">
        <v>933</v>
      </c>
      <c r="I435" s="374">
        <v>21.33</v>
      </c>
      <c r="J435" s="374">
        <v>15</v>
      </c>
      <c r="K435" s="373" t="s">
        <v>815</v>
      </c>
      <c r="L435" s="375">
        <v>21.33</v>
      </c>
      <c r="M435" s="336" t="s">
        <v>934</v>
      </c>
      <c r="N435" s="336" t="s">
        <v>935</v>
      </c>
      <c r="O435" s="287"/>
      <c r="P435" s="287"/>
    </row>
    <row r="436" spans="1:16" ht="15">
      <c r="A436" s="247" t="s">
        <v>176</v>
      </c>
      <c r="B436" s="247" t="s">
        <v>9192</v>
      </c>
      <c r="C436" s="287" t="s">
        <v>2055</v>
      </c>
      <c r="D436" s="305">
        <v>24</v>
      </c>
      <c r="E436" s="287" t="s">
        <v>43</v>
      </c>
      <c r="F436" s="372">
        <v>43677</v>
      </c>
      <c r="G436" s="373" t="s">
        <v>8820</v>
      </c>
      <c r="H436" s="373" t="s">
        <v>9001</v>
      </c>
      <c r="I436" s="374">
        <v>27.02</v>
      </c>
      <c r="J436" s="374">
        <v>7</v>
      </c>
      <c r="K436" s="373" t="s">
        <v>815</v>
      </c>
      <c r="L436" s="375">
        <v>27.02</v>
      </c>
      <c r="M436" s="336" t="s">
        <v>8539</v>
      </c>
      <c r="N436" s="336" t="s">
        <v>9002</v>
      </c>
      <c r="O436" s="287"/>
      <c r="P436" s="287"/>
    </row>
    <row r="437" spans="1:16" ht="15">
      <c r="A437" s="247" t="s">
        <v>176</v>
      </c>
      <c r="B437" s="247" t="s">
        <v>9193</v>
      </c>
      <c r="C437" s="287" t="s">
        <v>2060</v>
      </c>
      <c r="D437" s="305">
        <v>25</v>
      </c>
      <c r="E437" s="287" t="s">
        <v>43</v>
      </c>
      <c r="F437" s="372">
        <v>43677</v>
      </c>
      <c r="G437" s="373" t="s">
        <v>8820</v>
      </c>
      <c r="H437" s="373" t="s">
        <v>4514</v>
      </c>
      <c r="I437" s="374">
        <v>18.37</v>
      </c>
      <c r="J437" s="374">
        <v>124</v>
      </c>
      <c r="K437" s="373" t="s">
        <v>815</v>
      </c>
      <c r="L437" s="375">
        <v>18.37</v>
      </c>
      <c r="M437" s="336" t="s">
        <v>4515</v>
      </c>
      <c r="N437" s="336" t="s">
        <v>4516</v>
      </c>
      <c r="O437" s="287"/>
      <c r="P437" s="287"/>
    </row>
    <row r="438" spans="1:16" ht="15">
      <c r="A438" s="247" t="s">
        <v>176</v>
      </c>
      <c r="B438" s="247" t="s">
        <v>9181</v>
      </c>
      <c r="C438" s="287" t="s">
        <v>2062</v>
      </c>
      <c r="D438" s="305">
        <v>26</v>
      </c>
      <c r="E438" s="287" t="s">
        <v>43</v>
      </c>
      <c r="F438" s="372">
        <v>43677</v>
      </c>
      <c r="G438" s="373" t="s">
        <v>8820</v>
      </c>
      <c r="H438" s="373" t="s">
        <v>3225</v>
      </c>
      <c r="I438" s="374">
        <v>19.21</v>
      </c>
      <c r="J438" s="374">
        <v>33</v>
      </c>
      <c r="K438" s="373" t="s">
        <v>815</v>
      </c>
      <c r="L438" s="375">
        <v>19.21</v>
      </c>
      <c r="M438" s="336" t="s">
        <v>3226</v>
      </c>
      <c r="N438" s="336" t="s">
        <v>3227</v>
      </c>
      <c r="O438" s="287"/>
      <c r="P438" s="287"/>
    </row>
    <row r="439" spans="1:16" ht="15">
      <c r="A439" s="247" t="s">
        <v>176</v>
      </c>
      <c r="B439" s="247" t="s">
        <v>10453</v>
      </c>
      <c r="C439" s="287" t="s">
        <v>2064</v>
      </c>
      <c r="D439" s="305">
        <v>27</v>
      </c>
      <c r="E439" s="287" t="s">
        <v>43</v>
      </c>
      <c r="F439" s="372">
        <v>43677</v>
      </c>
      <c r="G439" s="373" t="s">
        <v>8820</v>
      </c>
      <c r="H439" s="373" t="s">
        <v>4868</v>
      </c>
      <c r="I439" s="374">
        <v>20.62</v>
      </c>
      <c r="J439" s="374">
        <v>45</v>
      </c>
      <c r="K439" s="373" t="s">
        <v>815</v>
      </c>
      <c r="L439" s="375">
        <v>20.62</v>
      </c>
      <c r="M439" s="336" t="s">
        <v>4869</v>
      </c>
      <c r="N439" s="336" t="s">
        <v>4870</v>
      </c>
      <c r="O439" s="287"/>
      <c r="P439" s="287"/>
    </row>
    <row r="440" spans="1:16" ht="15">
      <c r="A440" s="247" t="s">
        <v>176</v>
      </c>
      <c r="B440" s="247" t="s">
        <v>10456</v>
      </c>
      <c r="C440" s="287" t="s">
        <v>2066</v>
      </c>
      <c r="D440" s="305">
        <v>28</v>
      </c>
      <c r="E440" s="287" t="s">
        <v>43</v>
      </c>
      <c r="F440" s="372">
        <v>43677</v>
      </c>
      <c r="G440" s="373" t="s">
        <v>8820</v>
      </c>
      <c r="H440" s="373" t="s">
        <v>4523</v>
      </c>
      <c r="I440" s="374">
        <v>21.16</v>
      </c>
      <c r="J440" s="374">
        <v>5</v>
      </c>
      <c r="K440" s="373" t="s">
        <v>815</v>
      </c>
      <c r="L440" s="375">
        <v>21.16</v>
      </c>
      <c r="M440" s="336" t="s">
        <v>4524</v>
      </c>
      <c r="N440" s="336" t="s">
        <v>4525</v>
      </c>
      <c r="O440" s="287"/>
      <c r="P440" s="287"/>
    </row>
    <row r="441" spans="1:16" ht="15">
      <c r="A441" s="247" t="s">
        <v>176</v>
      </c>
      <c r="B441" s="247" t="s">
        <v>10457</v>
      </c>
      <c r="C441" s="287" t="s">
        <v>2068</v>
      </c>
      <c r="D441" s="305">
        <v>29</v>
      </c>
      <c r="E441" s="287" t="s">
        <v>43</v>
      </c>
      <c r="F441" s="372">
        <v>43677</v>
      </c>
      <c r="G441" s="373" t="s">
        <v>8820</v>
      </c>
      <c r="H441" s="373" t="s">
        <v>2603</v>
      </c>
      <c r="I441" s="374">
        <v>25.95</v>
      </c>
      <c r="J441" s="374">
        <v>8</v>
      </c>
      <c r="K441" s="373" t="s">
        <v>815</v>
      </c>
      <c r="L441" s="375">
        <v>25.95</v>
      </c>
      <c r="M441" s="336" t="s">
        <v>2604</v>
      </c>
      <c r="N441" s="336" t="s">
        <v>2605</v>
      </c>
      <c r="O441" s="287"/>
      <c r="P441" s="287"/>
    </row>
    <row r="442" spans="1:16" ht="15">
      <c r="A442" s="247" t="s">
        <v>12377</v>
      </c>
      <c r="B442" s="247" t="s">
        <v>12378</v>
      </c>
      <c r="C442" s="287" t="s">
        <v>2071</v>
      </c>
      <c r="D442" s="305">
        <v>30</v>
      </c>
      <c r="E442" s="287" t="s">
        <v>43</v>
      </c>
      <c r="F442" s="372">
        <v>43677</v>
      </c>
      <c r="G442" s="373" t="s">
        <v>8820</v>
      </c>
      <c r="H442" s="373" t="s">
        <v>1409</v>
      </c>
      <c r="I442" s="374">
        <v>26.93</v>
      </c>
      <c r="J442" s="374">
        <v>3</v>
      </c>
      <c r="K442" s="373" t="s">
        <v>815</v>
      </c>
      <c r="L442" s="375">
        <v>26.93</v>
      </c>
      <c r="M442" s="336" t="s">
        <v>1410</v>
      </c>
      <c r="N442" s="336" t="s">
        <v>1411</v>
      </c>
      <c r="O442" s="287"/>
      <c r="P442" s="287"/>
    </row>
    <row r="443" spans="1:16" ht="15">
      <c r="A443" s="247" t="s">
        <v>176</v>
      </c>
      <c r="B443" s="247" t="s">
        <v>10458</v>
      </c>
      <c r="C443" s="287" t="s">
        <v>2073</v>
      </c>
      <c r="D443" s="305">
        <v>31</v>
      </c>
      <c r="E443" s="287" t="s">
        <v>43</v>
      </c>
      <c r="F443" s="372">
        <v>43677</v>
      </c>
      <c r="G443" s="373" t="s">
        <v>8820</v>
      </c>
      <c r="H443" s="373" t="s">
        <v>2610</v>
      </c>
      <c r="I443" s="374">
        <v>22.73</v>
      </c>
      <c r="J443" s="374">
        <v>7</v>
      </c>
      <c r="K443" s="373" t="s">
        <v>815</v>
      </c>
      <c r="L443" s="375">
        <v>22.73</v>
      </c>
      <c r="M443" s="336" t="s">
        <v>2611</v>
      </c>
      <c r="N443" s="336" t="s">
        <v>2612</v>
      </c>
      <c r="O443" s="287"/>
      <c r="P443" s="287"/>
    </row>
    <row r="444" spans="1:16" ht="15">
      <c r="A444" s="247" t="s">
        <v>176</v>
      </c>
      <c r="B444" s="247" t="s">
        <v>10459</v>
      </c>
      <c r="C444" s="287" t="s">
        <v>2075</v>
      </c>
      <c r="D444" s="305">
        <v>32</v>
      </c>
      <c r="E444" s="287" t="s">
        <v>43</v>
      </c>
      <c r="F444" s="372">
        <v>43677</v>
      </c>
      <c r="G444" s="373" t="s">
        <v>8820</v>
      </c>
      <c r="H444" s="373" t="s">
        <v>2616</v>
      </c>
      <c r="I444" s="374">
        <v>14.07</v>
      </c>
      <c r="J444" s="374">
        <v>51</v>
      </c>
      <c r="K444" s="373" t="s">
        <v>815</v>
      </c>
      <c r="L444" s="375">
        <v>14.07</v>
      </c>
      <c r="M444" s="336" t="s">
        <v>2617</v>
      </c>
      <c r="N444" s="336" t="s">
        <v>2618</v>
      </c>
      <c r="O444" s="287"/>
      <c r="P444" s="287"/>
    </row>
    <row r="445" spans="1:16" ht="15">
      <c r="A445" s="247" t="s">
        <v>176</v>
      </c>
      <c r="B445" s="247" t="s">
        <v>10460</v>
      </c>
      <c r="C445" s="287" t="s">
        <v>2080</v>
      </c>
      <c r="D445" s="305">
        <v>33</v>
      </c>
      <c r="E445" s="287" t="s">
        <v>43</v>
      </c>
      <c r="F445" s="372">
        <v>43677</v>
      </c>
      <c r="G445" s="373" t="s">
        <v>8820</v>
      </c>
      <c r="H445" s="373" t="s">
        <v>670</v>
      </c>
      <c r="I445" s="374">
        <v>25.19</v>
      </c>
      <c r="J445" s="374">
        <v>5</v>
      </c>
      <c r="K445" s="373" t="s">
        <v>815</v>
      </c>
      <c r="L445" s="375">
        <v>25.19</v>
      </c>
      <c r="M445" s="336" t="s">
        <v>671</v>
      </c>
      <c r="N445" s="336" t="s">
        <v>672</v>
      </c>
      <c r="O445" s="287"/>
      <c r="P445" s="287"/>
    </row>
    <row r="446" spans="1:16" ht="15">
      <c r="A446" s="247" t="s">
        <v>176</v>
      </c>
      <c r="B446" s="247" t="s">
        <v>10461</v>
      </c>
      <c r="C446" s="287" t="s">
        <v>2082</v>
      </c>
      <c r="D446" s="305">
        <v>34</v>
      </c>
      <c r="E446" s="287" t="s">
        <v>43</v>
      </c>
      <c r="F446" s="372">
        <v>43677</v>
      </c>
      <c r="G446" s="373" t="s">
        <v>8820</v>
      </c>
      <c r="H446" s="373" t="s">
        <v>945</v>
      </c>
      <c r="I446" s="374">
        <v>23.82</v>
      </c>
      <c r="J446" s="374">
        <v>6</v>
      </c>
      <c r="K446" s="373" t="s">
        <v>815</v>
      </c>
      <c r="L446" s="375">
        <v>23.82</v>
      </c>
      <c r="M446" s="336" t="s">
        <v>946</v>
      </c>
      <c r="N446" s="336" t="s">
        <v>947</v>
      </c>
      <c r="O446" s="287"/>
      <c r="P446" s="287"/>
    </row>
    <row r="447" spans="1:16" ht="15">
      <c r="A447" s="247" t="s">
        <v>176</v>
      </c>
      <c r="B447" s="247" t="s">
        <v>10462</v>
      </c>
      <c r="C447" s="287" t="s">
        <v>2084</v>
      </c>
      <c r="D447" s="305">
        <v>35</v>
      </c>
      <c r="E447" s="287" t="s">
        <v>43</v>
      </c>
      <c r="F447" s="372">
        <v>43677</v>
      </c>
      <c r="G447" s="373" t="s">
        <v>8820</v>
      </c>
      <c r="H447" s="373" t="s">
        <v>951</v>
      </c>
      <c r="I447" s="374">
        <v>28.46</v>
      </c>
      <c r="J447" s="374">
        <v>1</v>
      </c>
      <c r="K447" s="373" t="s">
        <v>815</v>
      </c>
      <c r="L447" s="375">
        <v>28.46</v>
      </c>
      <c r="M447" s="336" t="s">
        <v>952</v>
      </c>
      <c r="N447" s="336" t="s">
        <v>953</v>
      </c>
      <c r="O447" s="287"/>
      <c r="P447" s="287"/>
    </row>
    <row r="448" spans="1:16" ht="15">
      <c r="A448" s="247" t="s">
        <v>176</v>
      </c>
      <c r="B448" s="247" t="s">
        <v>10463</v>
      </c>
      <c r="C448" s="287" t="s">
        <v>2086</v>
      </c>
      <c r="D448" s="305">
        <v>36</v>
      </c>
      <c r="E448" s="287" t="s">
        <v>43</v>
      </c>
      <c r="F448" s="372">
        <v>43677</v>
      </c>
      <c r="G448" s="373" t="s">
        <v>8820</v>
      </c>
      <c r="H448" s="373" t="s">
        <v>961</v>
      </c>
      <c r="I448" s="374">
        <v>14.19</v>
      </c>
      <c r="J448" s="374">
        <v>19</v>
      </c>
      <c r="K448" s="373" t="s">
        <v>815</v>
      </c>
      <c r="L448" s="375">
        <v>14.19</v>
      </c>
      <c r="M448" s="336" t="s">
        <v>962</v>
      </c>
      <c r="N448" s="336" t="s">
        <v>963</v>
      </c>
      <c r="O448" s="287"/>
      <c r="P448" s="287"/>
    </row>
    <row r="449" spans="1:16" ht="15">
      <c r="A449" s="247" t="s">
        <v>176</v>
      </c>
      <c r="B449" s="247" t="s">
        <v>9194</v>
      </c>
      <c r="C449" s="287" t="s">
        <v>2091</v>
      </c>
      <c r="D449" s="305">
        <v>37</v>
      </c>
      <c r="E449" s="287" t="s">
        <v>43</v>
      </c>
      <c r="F449" s="372">
        <v>43677</v>
      </c>
      <c r="G449" s="373" t="s">
        <v>8820</v>
      </c>
      <c r="H449" s="373" t="s">
        <v>3107</v>
      </c>
      <c r="I449" s="374">
        <v>13.16</v>
      </c>
      <c r="J449" s="374">
        <v>73</v>
      </c>
      <c r="K449" s="373" t="s">
        <v>815</v>
      </c>
      <c r="L449" s="375">
        <v>13.16</v>
      </c>
      <c r="M449" s="336" t="s">
        <v>3108</v>
      </c>
      <c r="N449" s="336" t="s">
        <v>3109</v>
      </c>
      <c r="O449" s="287"/>
      <c r="P449" s="287"/>
    </row>
    <row r="450" spans="1:16" ht="15">
      <c r="A450" s="247" t="s">
        <v>176</v>
      </c>
      <c r="B450" s="247" t="s">
        <v>10464</v>
      </c>
      <c r="C450" s="287" t="s">
        <v>2093</v>
      </c>
      <c r="D450" s="305">
        <v>38</v>
      </c>
      <c r="E450" s="287" t="s">
        <v>43</v>
      </c>
      <c r="F450" s="372">
        <v>43677</v>
      </c>
      <c r="G450" s="373" t="s">
        <v>8820</v>
      </c>
      <c r="H450" s="373" t="s">
        <v>981</v>
      </c>
      <c r="I450" s="374">
        <v>22.08</v>
      </c>
      <c r="J450" s="374">
        <v>10</v>
      </c>
      <c r="K450" s="373" t="s">
        <v>815</v>
      </c>
      <c r="L450" s="375">
        <v>22.08</v>
      </c>
      <c r="M450" s="336" t="s">
        <v>982</v>
      </c>
      <c r="N450" s="336" t="s">
        <v>983</v>
      </c>
      <c r="O450" s="287"/>
      <c r="P450" s="287"/>
    </row>
    <row r="451" spans="1:16" ht="15">
      <c r="A451" s="247" t="s">
        <v>176</v>
      </c>
      <c r="B451" s="247" t="s">
        <v>9184</v>
      </c>
      <c r="C451" s="287" t="s">
        <v>2095</v>
      </c>
      <c r="D451" s="305">
        <v>39</v>
      </c>
      <c r="E451" s="287" t="s">
        <v>43</v>
      </c>
      <c r="F451" s="372">
        <v>43677</v>
      </c>
      <c r="G451" s="373" t="s">
        <v>8820</v>
      </c>
      <c r="H451" s="373" t="s">
        <v>3681</v>
      </c>
      <c r="I451" s="374">
        <v>16.420000000000002</v>
      </c>
      <c r="J451" s="374">
        <v>106</v>
      </c>
      <c r="K451" s="373" t="s">
        <v>815</v>
      </c>
      <c r="L451" s="375">
        <v>16.420000000000002</v>
      </c>
      <c r="M451" s="336" t="s">
        <v>3682</v>
      </c>
      <c r="N451" s="336" t="s">
        <v>3683</v>
      </c>
      <c r="O451" s="287"/>
      <c r="P451" s="287"/>
    </row>
    <row r="452" spans="1:16" ht="15">
      <c r="A452" s="247" t="s">
        <v>176</v>
      </c>
      <c r="B452" s="247" t="s">
        <v>9185</v>
      </c>
      <c r="C452" s="287" t="s">
        <v>2097</v>
      </c>
      <c r="D452" s="305">
        <v>40</v>
      </c>
      <c r="E452" s="287" t="s">
        <v>43</v>
      </c>
      <c r="F452" s="372">
        <v>43677</v>
      </c>
      <c r="G452" s="373" t="s">
        <v>8820</v>
      </c>
      <c r="H452" s="373" t="s">
        <v>4614</v>
      </c>
      <c r="I452" s="374">
        <v>15.93</v>
      </c>
      <c r="J452" s="374">
        <v>128</v>
      </c>
      <c r="K452" s="373" t="s">
        <v>815</v>
      </c>
      <c r="L452" s="375">
        <v>15.93</v>
      </c>
      <c r="M452" s="336" t="s">
        <v>4615</v>
      </c>
      <c r="N452" s="336" t="s">
        <v>4616</v>
      </c>
      <c r="O452" s="287"/>
      <c r="P452" s="287"/>
    </row>
    <row r="453" spans="1:16" ht="15">
      <c r="A453" s="247" t="s">
        <v>176</v>
      </c>
      <c r="B453" s="247" t="s">
        <v>9186</v>
      </c>
      <c r="C453" s="287" t="s">
        <v>2102</v>
      </c>
      <c r="D453" s="305">
        <v>41</v>
      </c>
      <c r="E453" s="287" t="s">
        <v>43</v>
      </c>
      <c r="F453" s="372">
        <v>43677</v>
      </c>
      <c r="G453" s="373" t="s">
        <v>8820</v>
      </c>
      <c r="H453" s="373" t="s">
        <v>996</v>
      </c>
      <c r="I453" s="374">
        <v>21.56</v>
      </c>
      <c r="J453" s="374">
        <v>21</v>
      </c>
      <c r="K453" s="373" t="s">
        <v>815</v>
      </c>
      <c r="L453" s="375">
        <v>21.56</v>
      </c>
      <c r="M453" s="336" t="s">
        <v>997</v>
      </c>
      <c r="N453" s="336" t="s">
        <v>998</v>
      </c>
      <c r="O453" s="287"/>
      <c r="P453" s="287"/>
    </row>
    <row r="454" spans="1:16" ht="15">
      <c r="A454" s="247" t="s">
        <v>176</v>
      </c>
      <c r="B454" s="247" t="s">
        <v>10467</v>
      </c>
      <c r="C454" s="287" t="s">
        <v>2104</v>
      </c>
      <c r="D454" s="305">
        <v>42</v>
      </c>
      <c r="E454" s="287" t="s">
        <v>43</v>
      </c>
      <c r="F454" s="372">
        <v>43677</v>
      </c>
      <c r="G454" s="373" t="s">
        <v>8820</v>
      </c>
      <c r="H454" s="373" t="s">
        <v>1001</v>
      </c>
      <c r="I454" s="374">
        <v>23.07</v>
      </c>
      <c r="J454" s="374">
        <v>31</v>
      </c>
      <c r="K454" s="373" t="s">
        <v>815</v>
      </c>
      <c r="L454" s="375">
        <v>23.07</v>
      </c>
      <c r="M454" s="336" t="s">
        <v>1002</v>
      </c>
      <c r="N454" s="336" t="s">
        <v>1003</v>
      </c>
      <c r="O454" s="287"/>
      <c r="P454" s="287"/>
    </row>
    <row r="455" spans="1:16" ht="15">
      <c r="A455" s="247" t="s">
        <v>176</v>
      </c>
      <c r="B455" s="247" t="s">
        <v>9187</v>
      </c>
      <c r="C455" s="287" t="s">
        <v>2106</v>
      </c>
      <c r="D455" s="305">
        <v>43</v>
      </c>
      <c r="E455" s="287" t="s">
        <v>43</v>
      </c>
      <c r="F455" s="372">
        <v>43677</v>
      </c>
      <c r="G455" s="373" t="s">
        <v>8820</v>
      </c>
      <c r="H455" s="373" t="s">
        <v>3138</v>
      </c>
      <c r="I455" s="374">
        <v>21</v>
      </c>
      <c r="J455" s="374">
        <v>82</v>
      </c>
      <c r="K455" s="373" t="s">
        <v>815</v>
      </c>
      <c r="L455" s="375">
        <v>21</v>
      </c>
      <c r="M455" s="336" t="s">
        <v>3139</v>
      </c>
      <c r="N455" s="336" t="s">
        <v>3140</v>
      </c>
      <c r="O455" s="287"/>
      <c r="P455" s="287"/>
    </row>
    <row r="456" spans="1:16" ht="15">
      <c r="A456" s="247" t="s">
        <v>12379</v>
      </c>
      <c r="B456" s="247" t="s">
        <v>12380</v>
      </c>
      <c r="C456" s="287" t="s">
        <v>2108</v>
      </c>
      <c r="D456" s="305">
        <v>44</v>
      </c>
      <c r="E456" s="287" t="s">
        <v>43</v>
      </c>
      <c r="F456" s="372">
        <v>43677</v>
      </c>
      <c r="G456" s="373" t="s">
        <v>8820</v>
      </c>
      <c r="H456" s="373" t="s">
        <v>1016</v>
      </c>
      <c r="I456" s="374">
        <v>25.41</v>
      </c>
      <c r="J456" s="374">
        <v>10</v>
      </c>
      <c r="K456" s="373" t="s">
        <v>815</v>
      </c>
      <c r="L456" s="375">
        <v>25.41</v>
      </c>
      <c r="M456" s="336" t="s">
        <v>1017</v>
      </c>
      <c r="N456" s="336" t="s">
        <v>1018</v>
      </c>
      <c r="O456" s="287"/>
      <c r="P456" s="287"/>
    </row>
    <row r="457" spans="1:16" ht="15">
      <c r="A457" s="247" t="s">
        <v>176</v>
      </c>
      <c r="B457" s="247" t="s">
        <v>10472</v>
      </c>
      <c r="C457" s="287" t="s">
        <v>2110</v>
      </c>
      <c r="D457" s="305">
        <v>45</v>
      </c>
      <c r="E457" s="287" t="s">
        <v>43</v>
      </c>
      <c r="F457" s="372">
        <v>43677</v>
      </c>
      <c r="G457" s="373" t="s">
        <v>8820</v>
      </c>
      <c r="H457" s="373" t="s">
        <v>758</v>
      </c>
      <c r="I457" s="374">
        <v>24.64</v>
      </c>
      <c r="J457" s="374">
        <v>4</v>
      </c>
      <c r="K457" s="373" t="s">
        <v>815</v>
      </c>
      <c r="L457" s="375">
        <v>24.64</v>
      </c>
      <c r="M457" s="336" t="s">
        <v>759</v>
      </c>
      <c r="N457" s="336" t="s">
        <v>760</v>
      </c>
      <c r="O457" s="287"/>
      <c r="P457" s="287"/>
    </row>
    <row r="458" spans="1:16" ht="15">
      <c r="A458" s="247" t="s">
        <v>176</v>
      </c>
      <c r="B458" s="247" t="s">
        <v>10473</v>
      </c>
      <c r="C458" s="287" t="s">
        <v>2115</v>
      </c>
      <c r="D458" s="305">
        <v>46</v>
      </c>
      <c r="E458" s="287" t="s">
        <v>43</v>
      </c>
      <c r="F458" s="372">
        <v>43677</v>
      </c>
      <c r="G458" s="373" t="s">
        <v>8820</v>
      </c>
      <c r="H458" s="373" t="s">
        <v>7367</v>
      </c>
      <c r="I458" s="374">
        <v>10.6</v>
      </c>
      <c r="J458" s="374">
        <v>2</v>
      </c>
      <c r="K458" s="373" t="s">
        <v>815</v>
      </c>
      <c r="L458" s="375">
        <v>10.6</v>
      </c>
      <c r="M458" s="336" t="s">
        <v>7368</v>
      </c>
      <c r="N458" s="336" t="s">
        <v>7369</v>
      </c>
      <c r="O458" s="287"/>
      <c r="P458" s="287"/>
    </row>
    <row r="459" spans="1:16" ht="15">
      <c r="A459" s="247" t="s">
        <v>176</v>
      </c>
      <c r="B459" s="247" t="s">
        <v>10474</v>
      </c>
      <c r="C459" s="287" t="s">
        <v>2117</v>
      </c>
      <c r="D459" s="305">
        <v>47</v>
      </c>
      <c r="E459" s="287" t="s">
        <v>43</v>
      </c>
      <c r="F459" s="372">
        <v>43677</v>
      </c>
      <c r="G459" s="373" t="s">
        <v>8820</v>
      </c>
      <c r="H459" s="373" t="s">
        <v>2692</v>
      </c>
      <c r="I459" s="374">
        <v>19.190000000000001</v>
      </c>
      <c r="J459" s="374">
        <v>16</v>
      </c>
      <c r="K459" s="373" t="s">
        <v>815</v>
      </c>
      <c r="L459" s="375">
        <v>19.190000000000001</v>
      </c>
      <c r="M459" s="336" t="s">
        <v>2693</v>
      </c>
      <c r="N459" s="336" t="s">
        <v>2694</v>
      </c>
      <c r="O459" s="287"/>
      <c r="P459" s="287"/>
    </row>
    <row r="460" spans="1:16" ht="15">
      <c r="A460" s="247" t="s">
        <v>176</v>
      </c>
      <c r="B460" s="247" t="s">
        <v>10475</v>
      </c>
      <c r="C460" s="287" t="s">
        <v>2119</v>
      </c>
      <c r="D460" s="305">
        <v>48</v>
      </c>
      <c r="E460" s="287" t="s">
        <v>43</v>
      </c>
      <c r="F460" s="372">
        <v>43677</v>
      </c>
      <c r="G460" s="373" t="s">
        <v>8820</v>
      </c>
      <c r="H460" s="373" t="s">
        <v>1030</v>
      </c>
      <c r="I460" s="374">
        <v>23.16</v>
      </c>
      <c r="J460" s="374">
        <v>13</v>
      </c>
      <c r="K460" s="373" t="s">
        <v>815</v>
      </c>
      <c r="L460" s="375">
        <v>23.16</v>
      </c>
      <c r="M460" s="336" t="s">
        <v>1031</v>
      </c>
      <c r="N460" s="336" t="s">
        <v>1032</v>
      </c>
      <c r="O460" s="287"/>
      <c r="P460" s="287"/>
    </row>
    <row r="461" spans="1:16" ht="15">
      <c r="A461" s="247" t="s">
        <v>176</v>
      </c>
      <c r="B461" s="247" t="s">
        <v>10476</v>
      </c>
      <c r="C461" s="287" t="s">
        <v>2124</v>
      </c>
      <c r="D461" s="305">
        <v>49</v>
      </c>
      <c r="E461" s="287" t="s">
        <v>43</v>
      </c>
      <c r="F461" s="372">
        <v>43677</v>
      </c>
      <c r="G461" s="373" t="s">
        <v>8820</v>
      </c>
      <c r="H461" s="373" t="s">
        <v>1035</v>
      </c>
      <c r="I461" s="374">
        <v>27.54</v>
      </c>
      <c r="J461" s="374">
        <v>10</v>
      </c>
      <c r="K461" s="373" t="s">
        <v>815</v>
      </c>
      <c r="L461" s="375">
        <v>27.54</v>
      </c>
      <c r="M461" s="336" t="s">
        <v>1036</v>
      </c>
      <c r="N461" s="336" t="s">
        <v>1037</v>
      </c>
      <c r="O461" s="287"/>
      <c r="P461" s="287"/>
    </row>
    <row r="462" spans="1:16" ht="15">
      <c r="A462" s="247" t="s">
        <v>176</v>
      </c>
      <c r="B462" s="247" t="s">
        <v>10477</v>
      </c>
      <c r="C462" s="287" t="s">
        <v>2126</v>
      </c>
      <c r="D462" s="305">
        <v>50</v>
      </c>
      <c r="E462" s="287" t="s">
        <v>43</v>
      </c>
      <c r="F462" s="372">
        <v>43677</v>
      </c>
      <c r="G462" s="373" t="s">
        <v>8820</v>
      </c>
      <c r="H462" s="373" t="s">
        <v>810</v>
      </c>
      <c r="I462" s="374">
        <v>20.9</v>
      </c>
      <c r="J462" s="374">
        <v>6</v>
      </c>
      <c r="K462" s="373" t="s">
        <v>815</v>
      </c>
      <c r="L462" s="375">
        <v>20.9</v>
      </c>
      <c r="M462" s="336" t="s">
        <v>811</v>
      </c>
      <c r="N462" s="336" t="s">
        <v>812</v>
      </c>
      <c r="O462" s="287"/>
      <c r="P462" s="287"/>
    </row>
    <row r="463" spans="1:16" ht="15">
      <c r="A463" s="247" t="s">
        <v>12381</v>
      </c>
      <c r="B463" s="247" t="s">
        <v>12382</v>
      </c>
      <c r="C463" s="287" t="s">
        <v>2131</v>
      </c>
      <c r="D463" s="305">
        <v>1</v>
      </c>
      <c r="E463" s="287" t="s">
        <v>29</v>
      </c>
      <c r="F463" s="372">
        <v>43677</v>
      </c>
      <c r="G463" s="373" t="s">
        <v>8824</v>
      </c>
      <c r="H463" s="373" t="s">
        <v>3150</v>
      </c>
      <c r="I463" s="374">
        <v>6.7263299999999999</v>
      </c>
      <c r="J463" s="374">
        <v>1</v>
      </c>
      <c r="K463" s="373" t="s">
        <v>815</v>
      </c>
      <c r="L463" s="375">
        <v>66.62</v>
      </c>
      <c r="M463" s="336" t="s">
        <v>3151</v>
      </c>
      <c r="N463" s="336" t="s">
        <v>3152</v>
      </c>
      <c r="O463" s="287"/>
      <c r="P463" s="287"/>
    </row>
    <row r="464" spans="1:16" ht="15">
      <c r="A464" s="247" t="s">
        <v>176</v>
      </c>
      <c r="B464" s="247" t="s">
        <v>9199</v>
      </c>
      <c r="C464" s="287" t="s">
        <v>2133</v>
      </c>
      <c r="D464" s="305">
        <v>2</v>
      </c>
      <c r="E464" s="287" t="s">
        <v>29</v>
      </c>
      <c r="F464" s="372">
        <v>43677</v>
      </c>
      <c r="G464" s="373" t="s">
        <v>8824</v>
      </c>
      <c r="H464" s="373" t="s">
        <v>822</v>
      </c>
      <c r="I464" s="374">
        <v>4.6410099999999996</v>
      </c>
      <c r="J464" s="374">
        <v>22</v>
      </c>
      <c r="K464" s="373" t="s">
        <v>815</v>
      </c>
      <c r="L464" s="375">
        <v>24.42</v>
      </c>
      <c r="M464" s="336" t="s">
        <v>823</v>
      </c>
      <c r="N464" s="336" t="s">
        <v>824</v>
      </c>
      <c r="O464" s="287"/>
      <c r="P464" s="287"/>
    </row>
    <row r="465" spans="1:16" ht="15">
      <c r="A465" s="247" t="s">
        <v>12383</v>
      </c>
      <c r="B465" s="247" t="s">
        <v>12384</v>
      </c>
      <c r="C465" s="287" t="s">
        <v>2135</v>
      </c>
      <c r="D465" s="305">
        <v>3</v>
      </c>
      <c r="E465" s="287" t="s">
        <v>29</v>
      </c>
      <c r="F465" s="372">
        <v>43677</v>
      </c>
      <c r="G465" s="373" t="s">
        <v>8824</v>
      </c>
      <c r="H465" s="373" t="s">
        <v>4691</v>
      </c>
      <c r="I465" s="374">
        <v>5.9238299999999997</v>
      </c>
      <c r="J465" s="374">
        <v>1</v>
      </c>
      <c r="K465" s="373" t="s">
        <v>815</v>
      </c>
      <c r="L465" s="375">
        <v>25.39</v>
      </c>
      <c r="M465" s="336" t="s">
        <v>4692</v>
      </c>
      <c r="N465" s="336" t="s">
        <v>4693</v>
      </c>
      <c r="O465" s="287"/>
      <c r="P465" s="287"/>
    </row>
    <row r="466" spans="1:16" ht="15">
      <c r="A466" s="247" t="s">
        <v>176</v>
      </c>
      <c r="B466" s="247" t="s">
        <v>10479</v>
      </c>
      <c r="C466" s="287" t="s">
        <v>2137</v>
      </c>
      <c r="D466" s="305">
        <v>4</v>
      </c>
      <c r="E466" s="287" t="s">
        <v>29</v>
      </c>
      <c r="F466" s="372">
        <v>43677</v>
      </c>
      <c r="G466" s="373" t="s">
        <v>8824</v>
      </c>
      <c r="H466" s="373" t="s">
        <v>1282</v>
      </c>
      <c r="I466" s="374">
        <v>6.0985300000000002</v>
      </c>
      <c r="J466" s="374">
        <v>5</v>
      </c>
      <c r="K466" s="373" t="s">
        <v>815</v>
      </c>
      <c r="L466" s="375">
        <v>237.82</v>
      </c>
      <c r="M466" s="336" t="s">
        <v>1283</v>
      </c>
      <c r="N466" s="336" t="s">
        <v>1284</v>
      </c>
      <c r="O466" s="287"/>
      <c r="P466" s="287"/>
    </row>
    <row r="467" spans="1:16" ht="15">
      <c r="A467" s="247" t="s">
        <v>12385</v>
      </c>
      <c r="B467" s="247" t="s">
        <v>12386</v>
      </c>
      <c r="C467" s="287" t="s">
        <v>2139</v>
      </c>
      <c r="D467" s="305">
        <v>5</v>
      </c>
      <c r="E467" s="287" t="s">
        <v>29</v>
      </c>
      <c r="F467" s="372">
        <v>43677</v>
      </c>
      <c r="G467" s="373" t="s">
        <v>8824</v>
      </c>
      <c r="H467" s="373" t="s">
        <v>1568</v>
      </c>
      <c r="I467" s="374">
        <v>6.8207800000000001</v>
      </c>
      <c r="J467" s="374">
        <v>2</v>
      </c>
      <c r="K467" s="373" t="s">
        <v>815</v>
      </c>
      <c r="L467" s="375">
        <v>27.69</v>
      </c>
      <c r="M467" s="336" t="s">
        <v>1569</v>
      </c>
      <c r="N467" s="336" t="s">
        <v>1570</v>
      </c>
      <c r="O467" s="287"/>
      <c r="P467" s="287"/>
    </row>
    <row r="468" spans="1:16" ht="15">
      <c r="A468" s="247" t="s">
        <v>176</v>
      </c>
      <c r="B468" s="247" t="s">
        <v>10480</v>
      </c>
      <c r="C468" s="287" t="s">
        <v>2141</v>
      </c>
      <c r="D468" s="305">
        <v>6</v>
      </c>
      <c r="E468" s="287" t="s">
        <v>29</v>
      </c>
      <c r="F468" s="372">
        <v>43677</v>
      </c>
      <c r="G468" s="373" t="s">
        <v>8824</v>
      </c>
      <c r="H468" s="373" t="s">
        <v>3011</v>
      </c>
      <c r="I468" s="374">
        <v>5.7896999999999998</v>
      </c>
      <c r="J468" s="374">
        <v>40</v>
      </c>
      <c r="K468" s="373" t="s">
        <v>815</v>
      </c>
      <c r="L468" s="375">
        <v>37.799999999999997</v>
      </c>
      <c r="M468" s="336" t="s">
        <v>3012</v>
      </c>
      <c r="N468" s="336" t="s">
        <v>3013</v>
      </c>
      <c r="O468" s="287"/>
      <c r="P468" s="287"/>
    </row>
    <row r="469" spans="1:16" ht="15">
      <c r="A469" s="247" t="s">
        <v>176</v>
      </c>
      <c r="B469" s="247" t="s">
        <v>10481</v>
      </c>
      <c r="C469" s="287" t="s">
        <v>2143</v>
      </c>
      <c r="D469" s="305">
        <v>7</v>
      </c>
      <c r="E469" s="287" t="s">
        <v>29</v>
      </c>
      <c r="F469" s="372">
        <v>43677</v>
      </c>
      <c r="G469" s="373" t="s">
        <v>8824</v>
      </c>
      <c r="H469" s="373" t="s">
        <v>3296</v>
      </c>
      <c r="I469" s="374">
        <v>5.91547</v>
      </c>
      <c r="J469" s="374">
        <v>1</v>
      </c>
      <c r="K469" s="373" t="s">
        <v>815</v>
      </c>
      <c r="L469" s="375">
        <v>19.16</v>
      </c>
      <c r="M469" s="336" t="s">
        <v>3297</v>
      </c>
      <c r="N469" s="336" t="s">
        <v>3298</v>
      </c>
      <c r="O469" s="287"/>
      <c r="P469" s="287"/>
    </row>
    <row r="470" spans="1:16" ht="15">
      <c r="A470" s="247" t="s">
        <v>176</v>
      </c>
      <c r="B470" s="247" t="s">
        <v>10482</v>
      </c>
      <c r="C470" s="287" t="s">
        <v>2145</v>
      </c>
      <c r="D470" s="305">
        <v>8</v>
      </c>
      <c r="E470" s="287" t="s">
        <v>29</v>
      </c>
      <c r="F470" s="372">
        <v>43677</v>
      </c>
      <c r="G470" s="373" t="s">
        <v>8824</v>
      </c>
      <c r="H470" s="373" t="s">
        <v>3790</v>
      </c>
      <c r="I470" s="374">
        <v>6.9446899999999996</v>
      </c>
      <c r="J470" s="374">
        <v>5</v>
      </c>
      <c r="K470" s="373" t="s">
        <v>815</v>
      </c>
      <c r="L470" s="375">
        <v>45.73</v>
      </c>
      <c r="M470" s="336" t="s">
        <v>3791</v>
      </c>
      <c r="N470" s="336" t="s">
        <v>3792</v>
      </c>
      <c r="O470" s="287"/>
      <c r="P470" s="287"/>
    </row>
    <row r="471" spans="1:16" ht="15">
      <c r="A471" s="247" t="s">
        <v>176</v>
      </c>
      <c r="B471" s="247" t="s">
        <v>9197</v>
      </c>
      <c r="C471" s="287" t="s">
        <v>2147</v>
      </c>
      <c r="D471" s="305">
        <v>9</v>
      </c>
      <c r="E471" s="287" t="s">
        <v>29</v>
      </c>
      <c r="F471" s="372">
        <v>43677</v>
      </c>
      <c r="G471" s="373" t="s">
        <v>8824</v>
      </c>
      <c r="H471" s="373" t="s">
        <v>838</v>
      </c>
      <c r="I471" s="374">
        <v>5.6507199999999997</v>
      </c>
      <c r="J471" s="374">
        <v>9</v>
      </c>
      <c r="K471" s="373" t="s">
        <v>815</v>
      </c>
      <c r="L471" s="375">
        <v>12.09</v>
      </c>
      <c r="M471" s="336" t="s">
        <v>839</v>
      </c>
      <c r="N471" s="336" t="s">
        <v>840</v>
      </c>
      <c r="O471" s="287"/>
      <c r="P471" s="287"/>
    </row>
    <row r="472" spans="1:16" ht="15">
      <c r="A472" s="247" t="s">
        <v>176</v>
      </c>
      <c r="B472" s="247" t="s">
        <v>10485</v>
      </c>
      <c r="C472" s="287" t="s">
        <v>2149</v>
      </c>
      <c r="D472" s="305">
        <v>10</v>
      </c>
      <c r="E472" s="287" t="s">
        <v>29</v>
      </c>
      <c r="F472" s="372">
        <v>43677</v>
      </c>
      <c r="G472" s="373" t="s">
        <v>8824</v>
      </c>
      <c r="H472" s="373" t="s">
        <v>2547</v>
      </c>
      <c r="I472" s="374">
        <v>4.7897100000000004</v>
      </c>
      <c r="J472" s="374">
        <v>17</v>
      </c>
      <c r="K472" s="373" t="s">
        <v>815</v>
      </c>
      <c r="L472" s="375">
        <v>50.67</v>
      </c>
      <c r="M472" s="336" t="s">
        <v>2548</v>
      </c>
      <c r="N472" s="336" t="s">
        <v>2549</v>
      </c>
      <c r="O472" s="287"/>
      <c r="P472" s="287"/>
    </row>
    <row r="473" spans="1:16" ht="15">
      <c r="A473" s="247" t="s">
        <v>176</v>
      </c>
      <c r="B473" s="247" t="s">
        <v>9201</v>
      </c>
      <c r="C473" s="287" t="s">
        <v>2151</v>
      </c>
      <c r="D473" s="305">
        <v>11</v>
      </c>
      <c r="E473" s="287" t="s">
        <v>29</v>
      </c>
      <c r="F473" s="372">
        <v>43677</v>
      </c>
      <c r="G473" s="373" t="s">
        <v>8824</v>
      </c>
      <c r="H473" s="373" t="s">
        <v>3025</v>
      </c>
      <c r="I473" s="374">
        <v>4.7241600000000004</v>
      </c>
      <c r="J473" s="374">
        <v>13</v>
      </c>
      <c r="K473" s="373" t="s">
        <v>815</v>
      </c>
      <c r="L473" s="375">
        <v>59.08</v>
      </c>
      <c r="M473" s="336" t="s">
        <v>3026</v>
      </c>
      <c r="N473" s="336" t="s">
        <v>3027</v>
      </c>
      <c r="O473" s="287"/>
      <c r="P473" s="287"/>
    </row>
    <row r="474" spans="1:16" ht="15">
      <c r="A474" s="247" t="s">
        <v>176</v>
      </c>
      <c r="B474" s="247" t="s">
        <v>10486</v>
      </c>
      <c r="C474" s="287" t="s">
        <v>2153</v>
      </c>
      <c r="D474" s="305">
        <v>12</v>
      </c>
      <c r="E474" s="287" t="s">
        <v>29</v>
      </c>
      <c r="F474" s="372">
        <v>43677</v>
      </c>
      <c r="G474" s="373" t="s">
        <v>8824</v>
      </c>
      <c r="H474" s="373" t="s">
        <v>848</v>
      </c>
      <c r="I474" s="374">
        <v>1.0562800000000001</v>
      </c>
      <c r="J474" s="374">
        <v>2</v>
      </c>
      <c r="K474" s="373" t="s">
        <v>815</v>
      </c>
      <c r="L474" s="375">
        <v>29.5</v>
      </c>
      <c r="M474" s="336" t="s">
        <v>849</v>
      </c>
      <c r="N474" s="336" t="s">
        <v>850</v>
      </c>
      <c r="O474" s="287"/>
      <c r="P474" s="287"/>
    </row>
    <row r="475" spans="1:16" ht="15">
      <c r="A475" s="247" t="s">
        <v>176</v>
      </c>
      <c r="B475" s="247" t="s">
        <v>10489</v>
      </c>
      <c r="C475" s="287" t="s">
        <v>2156</v>
      </c>
      <c r="D475" s="305">
        <v>13</v>
      </c>
      <c r="E475" s="287" t="s">
        <v>29</v>
      </c>
      <c r="F475" s="372">
        <v>43677</v>
      </c>
      <c r="G475" s="373" t="s">
        <v>8824</v>
      </c>
      <c r="H475" s="373" t="s">
        <v>2562</v>
      </c>
      <c r="I475" s="374">
        <v>4.66134</v>
      </c>
      <c r="J475" s="374">
        <v>15</v>
      </c>
      <c r="K475" s="373" t="s">
        <v>815</v>
      </c>
      <c r="L475" s="375">
        <v>55.77</v>
      </c>
      <c r="M475" s="336" t="s">
        <v>2563</v>
      </c>
      <c r="N475" s="336" t="s">
        <v>2564</v>
      </c>
      <c r="O475" s="287"/>
      <c r="P475" s="287"/>
    </row>
    <row r="476" spans="1:16" ht="15">
      <c r="A476" s="247" t="s">
        <v>176</v>
      </c>
      <c r="B476" s="247" t="s">
        <v>9202</v>
      </c>
      <c r="C476" s="287" t="s">
        <v>2161</v>
      </c>
      <c r="D476" s="305">
        <v>14</v>
      </c>
      <c r="E476" s="287" t="s">
        <v>29</v>
      </c>
      <c r="F476" s="372">
        <v>43677</v>
      </c>
      <c r="G476" s="373" t="s">
        <v>8824</v>
      </c>
      <c r="H476" s="373" t="s">
        <v>543</v>
      </c>
      <c r="I476" s="374">
        <v>5.6973000000000003</v>
      </c>
      <c r="J476" s="374">
        <v>9</v>
      </c>
      <c r="K476" s="373" t="s">
        <v>815</v>
      </c>
      <c r="L476" s="375">
        <v>27</v>
      </c>
      <c r="M476" s="336" t="s">
        <v>544</v>
      </c>
      <c r="N476" s="336" t="s">
        <v>545</v>
      </c>
      <c r="O476" s="287"/>
      <c r="P476" s="287"/>
    </row>
    <row r="477" spans="1:16" ht="15">
      <c r="A477" s="247" t="s">
        <v>176</v>
      </c>
      <c r="B477" s="247" t="s">
        <v>9203</v>
      </c>
      <c r="C477" s="287" t="s">
        <v>2163</v>
      </c>
      <c r="D477" s="305">
        <v>15</v>
      </c>
      <c r="E477" s="287" t="s">
        <v>29</v>
      </c>
      <c r="F477" s="372">
        <v>43677</v>
      </c>
      <c r="G477" s="373" t="s">
        <v>8824</v>
      </c>
      <c r="H477" s="373" t="s">
        <v>1336</v>
      </c>
      <c r="I477" s="374">
        <v>4.6715999999999998</v>
      </c>
      <c r="J477" s="374">
        <v>13</v>
      </c>
      <c r="K477" s="373" t="s">
        <v>815</v>
      </c>
      <c r="L477" s="375">
        <v>30.31</v>
      </c>
      <c r="M477" s="336" t="s">
        <v>1337</v>
      </c>
      <c r="N477" s="336" t="s">
        <v>1338</v>
      </c>
      <c r="O477" s="287"/>
      <c r="P477" s="287"/>
    </row>
    <row r="478" spans="1:16" ht="15">
      <c r="A478" s="247" t="s">
        <v>176</v>
      </c>
      <c r="B478" s="247" t="s">
        <v>10490</v>
      </c>
      <c r="C478" s="287" t="s">
        <v>2165</v>
      </c>
      <c r="D478" s="305">
        <v>16</v>
      </c>
      <c r="E478" s="287" t="s">
        <v>29</v>
      </c>
      <c r="F478" s="372">
        <v>43677</v>
      </c>
      <c r="G478" s="373" t="s">
        <v>8824</v>
      </c>
      <c r="H478" s="373" t="s">
        <v>3320</v>
      </c>
      <c r="I478" s="374">
        <v>6.4939799999999996</v>
      </c>
      <c r="J478" s="374">
        <v>4</v>
      </c>
      <c r="K478" s="373" t="s">
        <v>815</v>
      </c>
      <c r="L478" s="375">
        <v>48.44</v>
      </c>
      <c r="M478" s="336" t="s">
        <v>3321</v>
      </c>
      <c r="N478" s="336" t="s">
        <v>3322</v>
      </c>
      <c r="O478" s="287"/>
      <c r="P478" s="287"/>
    </row>
    <row r="479" spans="1:16" ht="15">
      <c r="A479" s="247" t="s">
        <v>176</v>
      </c>
      <c r="B479" s="247" t="s">
        <v>10491</v>
      </c>
      <c r="C479" s="287" t="s">
        <v>2167</v>
      </c>
      <c r="D479" s="305">
        <v>17</v>
      </c>
      <c r="E479" s="287" t="s">
        <v>29</v>
      </c>
      <c r="F479" s="372">
        <v>43677</v>
      </c>
      <c r="G479" s="373" t="s">
        <v>8824</v>
      </c>
      <c r="H479" s="373" t="s">
        <v>550</v>
      </c>
      <c r="I479" s="374">
        <v>5.6649000000000003</v>
      </c>
      <c r="J479" s="374">
        <v>2</v>
      </c>
      <c r="K479" s="373" t="s">
        <v>815</v>
      </c>
      <c r="L479" s="375">
        <v>72.16</v>
      </c>
      <c r="M479" s="336" t="s">
        <v>551</v>
      </c>
      <c r="N479" s="336" t="s">
        <v>552</v>
      </c>
      <c r="O479" s="287"/>
      <c r="P479" s="287"/>
    </row>
    <row r="480" spans="1:16" ht="15">
      <c r="A480" s="247" t="s">
        <v>176</v>
      </c>
      <c r="B480" s="247" t="s">
        <v>10492</v>
      </c>
      <c r="C480" s="287" t="s">
        <v>2172</v>
      </c>
      <c r="D480" s="305">
        <v>18</v>
      </c>
      <c r="E480" s="287" t="s">
        <v>29</v>
      </c>
      <c r="F480" s="372">
        <v>43677</v>
      </c>
      <c r="G480" s="373" t="s">
        <v>8824</v>
      </c>
      <c r="H480" s="373" t="s">
        <v>2305</v>
      </c>
      <c r="I480" s="374">
        <v>6.9770899999999996</v>
      </c>
      <c r="J480" s="374">
        <v>3</v>
      </c>
      <c r="K480" s="373" t="s">
        <v>815</v>
      </c>
      <c r="L480" s="375">
        <v>85.85</v>
      </c>
      <c r="M480" s="336" t="s">
        <v>2306</v>
      </c>
      <c r="N480" s="336" t="s">
        <v>2307</v>
      </c>
      <c r="O480" s="287"/>
      <c r="P480" s="287"/>
    </row>
    <row r="481" spans="1:16" ht="15">
      <c r="A481" s="247" t="s">
        <v>176</v>
      </c>
      <c r="B481" s="247" t="s">
        <v>9205</v>
      </c>
      <c r="C481" s="287" t="s">
        <v>2174</v>
      </c>
      <c r="D481" s="305">
        <v>19</v>
      </c>
      <c r="E481" s="287" t="s">
        <v>29</v>
      </c>
      <c r="F481" s="372">
        <v>43677</v>
      </c>
      <c r="G481" s="373" t="s">
        <v>8824</v>
      </c>
      <c r="H481" s="373" t="s">
        <v>597</v>
      </c>
      <c r="I481" s="374">
        <v>5.6433999999999997</v>
      </c>
      <c r="J481" s="374">
        <v>24</v>
      </c>
      <c r="K481" s="373" t="s">
        <v>815</v>
      </c>
      <c r="L481" s="375">
        <v>11.06</v>
      </c>
      <c r="M481" s="336" t="s">
        <v>598</v>
      </c>
      <c r="N481" s="336" t="s">
        <v>599</v>
      </c>
      <c r="O481" s="287"/>
      <c r="P481" s="287"/>
    </row>
    <row r="482" spans="1:16" ht="15">
      <c r="A482" s="247" t="s">
        <v>176</v>
      </c>
      <c r="B482" s="247" t="s">
        <v>9196</v>
      </c>
      <c r="C482" s="287" t="s">
        <v>2176</v>
      </c>
      <c r="D482" s="305">
        <v>20</v>
      </c>
      <c r="E482" s="287" t="s">
        <v>29</v>
      </c>
      <c r="F482" s="372">
        <v>43677</v>
      </c>
      <c r="G482" s="373" t="s">
        <v>8824</v>
      </c>
      <c r="H482" s="373" t="s">
        <v>4729</v>
      </c>
      <c r="I482" s="374">
        <v>6.7065999999999999</v>
      </c>
      <c r="J482" s="374">
        <v>54</v>
      </c>
      <c r="K482" s="373" t="s">
        <v>815</v>
      </c>
      <c r="L482" s="375">
        <v>40.340000000000003</v>
      </c>
      <c r="M482" s="336" t="s">
        <v>4730</v>
      </c>
      <c r="N482" s="336" t="s">
        <v>4731</v>
      </c>
      <c r="O482" s="287"/>
      <c r="P482" s="287"/>
    </row>
    <row r="483" spans="1:16" ht="15">
      <c r="A483" s="247" t="s">
        <v>176</v>
      </c>
      <c r="B483" s="247" t="s">
        <v>10494</v>
      </c>
      <c r="C483" s="287" t="s">
        <v>2179</v>
      </c>
      <c r="D483" s="305">
        <v>21</v>
      </c>
      <c r="E483" s="287" t="s">
        <v>29</v>
      </c>
      <c r="F483" s="372">
        <v>43677</v>
      </c>
      <c r="G483" s="373" t="s">
        <v>8824</v>
      </c>
      <c r="H483" s="373" t="s">
        <v>7521</v>
      </c>
      <c r="I483" s="374">
        <v>5.0424699999999998</v>
      </c>
      <c r="J483" s="374">
        <v>1</v>
      </c>
      <c r="K483" s="373" t="s">
        <v>815</v>
      </c>
      <c r="L483" s="375">
        <v>65.52</v>
      </c>
      <c r="M483" s="336" t="s">
        <v>7522</v>
      </c>
      <c r="N483" s="336" t="s">
        <v>7523</v>
      </c>
      <c r="O483" s="287"/>
      <c r="P483" s="287"/>
    </row>
    <row r="484" spans="1:16" ht="15">
      <c r="A484" s="247" t="s">
        <v>176</v>
      </c>
      <c r="B484" s="247" t="s">
        <v>10495</v>
      </c>
      <c r="C484" s="287" t="s">
        <v>2181</v>
      </c>
      <c r="D484" s="305">
        <v>22</v>
      </c>
      <c r="E484" s="287" t="s">
        <v>29</v>
      </c>
      <c r="F484" s="372">
        <v>43677</v>
      </c>
      <c r="G484" s="373" t="s">
        <v>8824</v>
      </c>
      <c r="H484" s="373" t="s">
        <v>4965</v>
      </c>
      <c r="I484" s="374">
        <v>6.8593999999999999</v>
      </c>
      <c r="J484" s="374">
        <v>8</v>
      </c>
      <c r="K484" s="373" t="s">
        <v>815</v>
      </c>
      <c r="L484" s="375">
        <v>21.04</v>
      </c>
      <c r="M484" s="336" t="s">
        <v>4966</v>
      </c>
      <c r="N484" s="336" t="s">
        <v>4967</v>
      </c>
      <c r="O484" s="287"/>
      <c r="P484" s="287"/>
    </row>
    <row r="485" spans="1:16" ht="15">
      <c r="A485" s="247" t="s">
        <v>176</v>
      </c>
      <c r="B485" s="247" t="s">
        <v>10499</v>
      </c>
      <c r="C485" s="287" t="s">
        <v>2183</v>
      </c>
      <c r="D485" s="305">
        <v>23</v>
      </c>
      <c r="E485" s="287" t="s">
        <v>29</v>
      </c>
      <c r="F485" s="372">
        <v>43677</v>
      </c>
      <c r="G485" s="373" t="s">
        <v>8824</v>
      </c>
      <c r="H485" s="373" t="s">
        <v>918</v>
      </c>
      <c r="I485" s="374">
        <v>5.46373</v>
      </c>
      <c r="J485" s="374">
        <v>45</v>
      </c>
      <c r="K485" s="373" t="s">
        <v>815</v>
      </c>
      <c r="L485" s="375">
        <v>14.37</v>
      </c>
      <c r="M485" s="336" t="s">
        <v>919</v>
      </c>
      <c r="N485" s="336" t="s">
        <v>920</v>
      </c>
      <c r="O485" s="287"/>
      <c r="P485" s="287"/>
    </row>
    <row r="486" spans="1:16" ht="15">
      <c r="A486" s="247" t="s">
        <v>176</v>
      </c>
      <c r="B486" s="247" t="s">
        <v>10500</v>
      </c>
      <c r="C486" s="287" t="s">
        <v>2185</v>
      </c>
      <c r="D486" s="305">
        <v>24</v>
      </c>
      <c r="E486" s="287" t="s">
        <v>29</v>
      </c>
      <c r="F486" s="372">
        <v>43677</v>
      </c>
      <c r="G486" s="373" t="s">
        <v>8824</v>
      </c>
      <c r="H486" s="373" t="s">
        <v>2594</v>
      </c>
      <c r="I486" s="374">
        <v>5.4068899999999998</v>
      </c>
      <c r="J486" s="374">
        <v>12</v>
      </c>
      <c r="K486" s="373" t="s">
        <v>815</v>
      </c>
      <c r="L486" s="375">
        <v>49.77</v>
      </c>
      <c r="M486" s="336" t="s">
        <v>2595</v>
      </c>
      <c r="N486" s="336" t="s">
        <v>2596</v>
      </c>
      <c r="O486" s="287"/>
      <c r="P486" s="287"/>
    </row>
    <row r="487" spans="1:16" ht="15">
      <c r="A487" s="247" t="s">
        <v>176</v>
      </c>
      <c r="B487" s="247" t="s">
        <v>10503</v>
      </c>
      <c r="C487" s="287" t="s">
        <v>2187</v>
      </c>
      <c r="D487" s="305">
        <v>25</v>
      </c>
      <c r="E487" s="287" t="s">
        <v>29</v>
      </c>
      <c r="F487" s="372">
        <v>43677</v>
      </c>
      <c r="G487" s="373" t="s">
        <v>8824</v>
      </c>
      <c r="H487" s="373" t="s">
        <v>3358</v>
      </c>
      <c r="I487" s="374">
        <v>6.3328899999999999</v>
      </c>
      <c r="J487" s="374">
        <v>12</v>
      </c>
      <c r="K487" s="373" t="s">
        <v>815</v>
      </c>
      <c r="L487" s="375">
        <v>43.91</v>
      </c>
      <c r="M487" s="336" t="s">
        <v>3359</v>
      </c>
      <c r="N487" s="336" t="s">
        <v>3360</v>
      </c>
      <c r="O487" s="287"/>
      <c r="P487" s="287"/>
    </row>
    <row r="488" spans="1:16" ht="15">
      <c r="A488" s="247" t="s">
        <v>176</v>
      </c>
      <c r="B488" s="247" t="s">
        <v>9206</v>
      </c>
      <c r="C488" s="287" t="s">
        <v>2189</v>
      </c>
      <c r="D488" s="305">
        <v>26</v>
      </c>
      <c r="E488" s="287" t="s">
        <v>29</v>
      </c>
      <c r="F488" s="372">
        <v>43677</v>
      </c>
      <c r="G488" s="373" t="s">
        <v>8824</v>
      </c>
      <c r="H488" s="373" t="s">
        <v>3363</v>
      </c>
      <c r="I488" s="374">
        <v>6.4032900000000001</v>
      </c>
      <c r="J488" s="374">
        <v>52</v>
      </c>
      <c r="K488" s="373" t="s">
        <v>815</v>
      </c>
      <c r="L488" s="375">
        <v>53.86</v>
      </c>
      <c r="M488" s="336" t="s">
        <v>3364</v>
      </c>
      <c r="N488" s="336" t="s">
        <v>3365</v>
      </c>
      <c r="O488" s="287"/>
      <c r="P488" s="287"/>
    </row>
    <row r="489" spans="1:16" ht="15">
      <c r="A489" s="247" t="s">
        <v>12387</v>
      </c>
      <c r="B489" s="247" t="s">
        <v>12388</v>
      </c>
      <c r="C489" s="287" t="s">
        <v>2191</v>
      </c>
      <c r="D489" s="305">
        <v>27</v>
      </c>
      <c r="E489" s="287" t="s">
        <v>29</v>
      </c>
      <c r="F489" s="372">
        <v>43677</v>
      </c>
      <c r="G489" s="373" t="s">
        <v>8824</v>
      </c>
      <c r="H489" s="373" t="s">
        <v>4523</v>
      </c>
      <c r="I489" s="374">
        <v>7.1894099999999996</v>
      </c>
      <c r="J489" s="374">
        <v>37</v>
      </c>
      <c r="K489" s="373" t="s">
        <v>815</v>
      </c>
      <c r="L489" s="375">
        <v>21.16</v>
      </c>
      <c r="M489" s="336" t="s">
        <v>4524</v>
      </c>
      <c r="N489" s="336" t="s">
        <v>4525</v>
      </c>
      <c r="O489" s="287"/>
      <c r="P489" s="287"/>
    </row>
    <row r="490" spans="1:16" ht="15">
      <c r="A490" s="247" t="s">
        <v>176</v>
      </c>
      <c r="B490" s="247" t="s">
        <v>9207</v>
      </c>
      <c r="C490" s="287" t="s">
        <v>2194</v>
      </c>
      <c r="D490" s="305">
        <v>28</v>
      </c>
      <c r="E490" s="287" t="s">
        <v>29</v>
      </c>
      <c r="F490" s="372">
        <v>43677</v>
      </c>
      <c r="G490" s="373" t="s">
        <v>8824</v>
      </c>
      <c r="H490" s="373" t="s">
        <v>2610</v>
      </c>
      <c r="I490" s="374">
        <v>5.97234</v>
      </c>
      <c r="J490" s="374">
        <v>47</v>
      </c>
      <c r="K490" s="373" t="s">
        <v>815</v>
      </c>
      <c r="L490" s="375">
        <v>22.73</v>
      </c>
      <c r="M490" s="336" t="s">
        <v>2611</v>
      </c>
      <c r="N490" s="336" t="s">
        <v>2612</v>
      </c>
      <c r="O490" s="287"/>
      <c r="P490" s="287"/>
    </row>
    <row r="491" spans="1:16" ht="15">
      <c r="A491" s="247" t="s">
        <v>176</v>
      </c>
      <c r="B491" s="247" t="s">
        <v>9208</v>
      </c>
      <c r="C491" s="287" t="s">
        <v>2196</v>
      </c>
      <c r="D491" s="305">
        <v>29</v>
      </c>
      <c r="E491" s="287" t="s">
        <v>29</v>
      </c>
      <c r="F491" s="372">
        <v>43677</v>
      </c>
      <c r="G491" s="373" t="s">
        <v>8824</v>
      </c>
      <c r="H491" s="373" t="s">
        <v>2616</v>
      </c>
      <c r="I491" s="374">
        <v>4.9328200000000004</v>
      </c>
      <c r="J491" s="374">
        <v>10</v>
      </c>
      <c r="K491" s="373" t="s">
        <v>815</v>
      </c>
      <c r="L491" s="375">
        <v>14.07</v>
      </c>
      <c r="M491" s="336" t="s">
        <v>2617</v>
      </c>
      <c r="N491" s="336" t="s">
        <v>2618</v>
      </c>
      <c r="O491" s="287"/>
      <c r="P491" s="287"/>
    </row>
    <row r="492" spans="1:16" ht="15">
      <c r="A492" s="247" t="s">
        <v>176</v>
      </c>
      <c r="B492" s="247" t="s">
        <v>10506</v>
      </c>
      <c r="C492" s="287" t="s">
        <v>2201</v>
      </c>
      <c r="D492" s="305">
        <v>30</v>
      </c>
      <c r="E492" s="287" t="s">
        <v>29</v>
      </c>
      <c r="F492" s="372">
        <v>43677</v>
      </c>
      <c r="G492" s="373" t="s">
        <v>8824</v>
      </c>
      <c r="H492" s="373" t="s">
        <v>1421</v>
      </c>
      <c r="I492" s="374">
        <v>2.9493800000000001</v>
      </c>
      <c r="J492" s="374">
        <v>26</v>
      </c>
      <c r="K492" s="373" t="s">
        <v>815</v>
      </c>
      <c r="L492" s="375">
        <v>44.89</v>
      </c>
      <c r="M492" s="336" t="s">
        <v>1422</v>
      </c>
      <c r="N492" s="336" t="s">
        <v>1423</v>
      </c>
      <c r="O492" s="287"/>
      <c r="P492" s="287"/>
    </row>
    <row r="493" spans="1:16" ht="15">
      <c r="A493" s="247" t="s">
        <v>176</v>
      </c>
      <c r="B493" s="247" t="s">
        <v>10507</v>
      </c>
      <c r="C493" s="287" t="s">
        <v>2203</v>
      </c>
      <c r="D493" s="305">
        <v>31</v>
      </c>
      <c r="E493" s="287" t="s">
        <v>29</v>
      </c>
      <c r="F493" s="372">
        <v>43677</v>
      </c>
      <c r="G493" s="373" t="s">
        <v>8824</v>
      </c>
      <c r="H493" s="373" t="s">
        <v>670</v>
      </c>
      <c r="I493" s="374">
        <v>6.9555899999999999</v>
      </c>
      <c r="J493" s="374">
        <v>5</v>
      </c>
      <c r="K493" s="373" t="s">
        <v>815</v>
      </c>
      <c r="L493" s="375">
        <v>25.19</v>
      </c>
      <c r="M493" s="336" t="s">
        <v>671</v>
      </c>
      <c r="N493" s="336" t="s">
        <v>672</v>
      </c>
      <c r="O493" s="287"/>
      <c r="P493" s="287"/>
    </row>
    <row r="494" spans="1:16" ht="15">
      <c r="A494" s="247" t="s">
        <v>12389</v>
      </c>
      <c r="B494" s="247" t="s">
        <v>12390</v>
      </c>
      <c r="C494" s="287" t="s">
        <v>2205</v>
      </c>
      <c r="D494" s="305">
        <v>32</v>
      </c>
      <c r="E494" s="287" t="s">
        <v>29</v>
      </c>
      <c r="F494" s="372">
        <v>43677</v>
      </c>
      <c r="G494" s="373" t="s">
        <v>8824</v>
      </c>
      <c r="H494" s="373" t="s">
        <v>951</v>
      </c>
      <c r="I494" s="374">
        <v>6.0036300000000002</v>
      </c>
      <c r="J494" s="374">
        <v>1</v>
      </c>
      <c r="K494" s="373" t="s">
        <v>815</v>
      </c>
      <c r="L494" s="375">
        <v>28.46</v>
      </c>
      <c r="M494" s="336" t="s">
        <v>952</v>
      </c>
      <c r="N494" s="336" t="s">
        <v>953</v>
      </c>
      <c r="O494" s="287"/>
      <c r="P494" s="287"/>
    </row>
    <row r="495" spans="1:16" ht="15">
      <c r="A495" s="247" t="s">
        <v>12391</v>
      </c>
      <c r="B495" s="247" t="s">
        <v>9209</v>
      </c>
      <c r="C495" s="287" t="s">
        <v>2207</v>
      </c>
      <c r="D495" s="305">
        <v>33</v>
      </c>
      <c r="E495" s="287" t="s">
        <v>29</v>
      </c>
      <c r="F495" s="372">
        <v>43677</v>
      </c>
      <c r="G495" s="373" t="s">
        <v>8824</v>
      </c>
      <c r="H495" s="373" t="s">
        <v>3107</v>
      </c>
      <c r="I495" s="374">
        <v>6.9742100000000002</v>
      </c>
      <c r="J495" s="374">
        <v>5</v>
      </c>
      <c r="K495" s="373" t="s">
        <v>815</v>
      </c>
      <c r="L495" s="375">
        <v>13.16</v>
      </c>
      <c r="M495" s="336" t="s">
        <v>3108</v>
      </c>
      <c r="N495" s="336" t="s">
        <v>3109</v>
      </c>
      <c r="O495" s="287"/>
      <c r="P495" s="287"/>
    </row>
    <row r="496" spans="1:16" ht="15">
      <c r="A496" s="247" t="s">
        <v>176</v>
      </c>
      <c r="B496" s="247" t="s">
        <v>10508</v>
      </c>
      <c r="C496" s="287" t="s">
        <v>2209</v>
      </c>
      <c r="D496" s="305">
        <v>34</v>
      </c>
      <c r="E496" s="287" t="s">
        <v>29</v>
      </c>
      <c r="F496" s="372">
        <v>43677</v>
      </c>
      <c r="G496" s="373" t="s">
        <v>8824</v>
      </c>
      <c r="H496" s="373" t="s">
        <v>2636</v>
      </c>
      <c r="I496" s="374">
        <v>6.3650200000000003</v>
      </c>
      <c r="J496" s="374">
        <v>45</v>
      </c>
      <c r="K496" s="373" t="s">
        <v>815</v>
      </c>
      <c r="L496" s="375">
        <v>33.11</v>
      </c>
      <c r="M496" s="336" t="s">
        <v>2637</v>
      </c>
      <c r="N496" s="336" t="s">
        <v>2638</v>
      </c>
      <c r="O496" s="287"/>
      <c r="P496" s="287"/>
    </row>
    <row r="497" spans="1:16" ht="15">
      <c r="A497" s="247" t="s">
        <v>176</v>
      </c>
      <c r="B497" s="247" t="s">
        <v>10509</v>
      </c>
      <c r="C497" s="287" t="s">
        <v>2211</v>
      </c>
      <c r="D497" s="305">
        <v>35</v>
      </c>
      <c r="E497" s="287" t="s">
        <v>29</v>
      </c>
      <c r="F497" s="372">
        <v>43677</v>
      </c>
      <c r="G497" s="373" t="s">
        <v>8824</v>
      </c>
      <c r="H497" s="373" t="s">
        <v>3386</v>
      </c>
      <c r="I497" s="374">
        <v>4.6421299999999999</v>
      </c>
      <c r="J497" s="374">
        <v>12</v>
      </c>
      <c r="K497" s="373" t="s">
        <v>815</v>
      </c>
      <c r="L497" s="375">
        <v>54.38</v>
      </c>
      <c r="M497" s="336" t="s">
        <v>3387</v>
      </c>
      <c r="N497" s="336" t="s">
        <v>3388</v>
      </c>
      <c r="O497" s="287"/>
      <c r="P497" s="287"/>
    </row>
    <row r="498" spans="1:16" ht="15">
      <c r="A498" s="247" t="s">
        <v>176</v>
      </c>
      <c r="B498" s="247" t="s">
        <v>9210</v>
      </c>
      <c r="C498" s="287" t="s">
        <v>2213</v>
      </c>
      <c r="D498" s="305">
        <v>36</v>
      </c>
      <c r="E498" s="287" t="s">
        <v>29</v>
      </c>
      <c r="F498" s="372">
        <v>43677</v>
      </c>
      <c r="G498" s="373" t="s">
        <v>8824</v>
      </c>
      <c r="H498" s="373" t="s">
        <v>2643</v>
      </c>
      <c r="I498" s="374">
        <v>5.6598100000000002</v>
      </c>
      <c r="J498" s="374">
        <v>6</v>
      </c>
      <c r="K498" s="373" t="s">
        <v>815</v>
      </c>
      <c r="L498" s="375">
        <v>51.36</v>
      </c>
      <c r="M498" s="336" t="s">
        <v>2644</v>
      </c>
      <c r="N498" s="336" t="s">
        <v>2645</v>
      </c>
      <c r="O498" s="287"/>
      <c r="P498" s="287"/>
    </row>
    <row r="499" spans="1:16" ht="15">
      <c r="A499" s="247" t="s">
        <v>176</v>
      </c>
      <c r="B499" s="247" t="s">
        <v>10510</v>
      </c>
      <c r="C499" s="287" t="s">
        <v>2215</v>
      </c>
      <c r="D499" s="305">
        <v>37</v>
      </c>
      <c r="E499" s="287" t="s">
        <v>29</v>
      </c>
      <c r="F499" s="372">
        <v>43677</v>
      </c>
      <c r="G499" s="373" t="s">
        <v>8824</v>
      </c>
      <c r="H499" s="373" t="s">
        <v>5753</v>
      </c>
      <c r="I499" s="374">
        <v>4.9960199999999997</v>
      </c>
      <c r="J499" s="374">
        <v>1</v>
      </c>
      <c r="K499" s="373" t="s">
        <v>815</v>
      </c>
      <c r="L499" s="375">
        <v>70.14</v>
      </c>
      <c r="M499" s="336" t="s">
        <v>5754</v>
      </c>
      <c r="N499" s="336" t="s">
        <v>5755</v>
      </c>
      <c r="O499" s="287"/>
      <c r="P499" s="287"/>
    </row>
    <row r="500" spans="1:16" ht="15">
      <c r="A500" s="247" t="s">
        <v>12392</v>
      </c>
      <c r="B500" s="247" t="s">
        <v>12393</v>
      </c>
      <c r="C500" s="287" t="s">
        <v>2217</v>
      </c>
      <c r="D500" s="305">
        <v>38</v>
      </c>
      <c r="E500" s="287" t="s">
        <v>29</v>
      </c>
      <c r="F500" s="372">
        <v>43677</v>
      </c>
      <c r="G500" s="373" t="s">
        <v>8824</v>
      </c>
      <c r="H500" s="373" t="s">
        <v>698</v>
      </c>
      <c r="I500" s="374">
        <v>6.0628200000000003</v>
      </c>
      <c r="J500" s="374">
        <v>4</v>
      </c>
      <c r="K500" s="373" t="s">
        <v>815</v>
      </c>
      <c r="L500" s="375">
        <v>100.97</v>
      </c>
      <c r="M500" s="336" t="s">
        <v>699</v>
      </c>
      <c r="N500" s="336" t="s">
        <v>700</v>
      </c>
      <c r="O500" s="287"/>
      <c r="P500" s="287"/>
    </row>
    <row r="501" spans="1:16" ht="15">
      <c r="A501" s="247" t="s">
        <v>176</v>
      </c>
      <c r="B501" s="247" t="s">
        <v>10511</v>
      </c>
      <c r="C501" s="287" t="s">
        <v>2219</v>
      </c>
      <c r="D501" s="305">
        <v>39</v>
      </c>
      <c r="E501" s="287" t="s">
        <v>29</v>
      </c>
      <c r="F501" s="372">
        <v>43677</v>
      </c>
      <c r="G501" s="373" t="s">
        <v>8824</v>
      </c>
      <c r="H501" s="373" t="s">
        <v>3397</v>
      </c>
      <c r="I501" s="374">
        <v>7.0786600000000002</v>
      </c>
      <c r="J501" s="374">
        <v>1</v>
      </c>
      <c r="K501" s="373" t="s">
        <v>815</v>
      </c>
      <c r="L501" s="375">
        <v>138.04</v>
      </c>
      <c r="M501" s="336" t="s">
        <v>3398</v>
      </c>
      <c r="N501" s="336" t="s">
        <v>3399</v>
      </c>
      <c r="O501" s="287"/>
      <c r="P501" s="287"/>
    </row>
    <row r="502" spans="1:16" ht="15">
      <c r="A502" s="247" t="s">
        <v>176</v>
      </c>
      <c r="B502" s="247" t="s">
        <v>10516</v>
      </c>
      <c r="C502" s="287" t="s">
        <v>2221</v>
      </c>
      <c r="D502" s="305">
        <v>40</v>
      </c>
      <c r="E502" s="287" t="s">
        <v>29</v>
      </c>
      <c r="F502" s="372">
        <v>43677</v>
      </c>
      <c r="G502" s="373" t="s">
        <v>8824</v>
      </c>
      <c r="H502" s="373" t="s">
        <v>1513</v>
      </c>
      <c r="I502" s="374">
        <v>5.4252000000000002</v>
      </c>
      <c r="J502" s="374">
        <v>55</v>
      </c>
      <c r="K502" s="373" t="s">
        <v>815</v>
      </c>
      <c r="L502" s="375">
        <v>126.55</v>
      </c>
      <c r="M502" s="336" t="s">
        <v>1514</v>
      </c>
      <c r="N502" s="336" t="s">
        <v>1515</v>
      </c>
      <c r="O502" s="287"/>
      <c r="P502" s="287"/>
    </row>
    <row r="503" spans="1:16" ht="15">
      <c r="A503" s="247" t="s">
        <v>176</v>
      </c>
      <c r="B503" s="247" t="s">
        <v>9211</v>
      </c>
      <c r="C503" s="287" t="s">
        <v>2226</v>
      </c>
      <c r="D503" s="305">
        <v>41</v>
      </c>
      <c r="E503" s="287" t="s">
        <v>29</v>
      </c>
      <c r="F503" s="372">
        <v>43677</v>
      </c>
      <c r="G503" s="373" t="s">
        <v>8824</v>
      </c>
      <c r="H503" s="373" t="s">
        <v>2665</v>
      </c>
      <c r="I503" s="374">
        <v>7.23834</v>
      </c>
      <c r="J503" s="374">
        <v>10</v>
      </c>
      <c r="K503" s="373" t="s">
        <v>815</v>
      </c>
      <c r="L503" s="375">
        <v>85.25</v>
      </c>
      <c r="M503" s="336" t="s">
        <v>2666</v>
      </c>
      <c r="N503" s="336" t="s">
        <v>2667</v>
      </c>
      <c r="O503" s="287"/>
      <c r="P503" s="287"/>
    </row>
    <row r="504" spans="1:16" ht="15">
      <c r="A504" s="247" t="s">
        <v>176</v>
      </c>
      <c r="B504" s="247" t="s">
        <v>10517</v>
      </c>
      <c r="C504" s="287" t="s">
        <v>2228</v>
      </c>
      <c r="D504" s="305">
        <v>42</v>
      </c>
      <c r="E504" s="287" t="s">
        <v>29</v>
      </c>
      <c r="F504" s="372">
        <v>43677</v>
      </c>
      <c r="G504" s="373" t="s">
        <v>8824</v>
      </c>
      <c r="H504" s="373" t="s">
        <v>7072</v>
      </c>
      <c r="I504" s="374">
        <v>6.9288299999999996</v>
      </c>
      <c r="J504" s="374">
        <v>27</v>
      </c>
      <c r="K504" s="373" t="s">
        <v>815</v>
      </c>
      <c r="L504" s="375">
        <v>30.35</v>
      </c>
      <c r="M504" s="336" t="s">
        <v>7073</v>
      </c>
      <c r="N504" s="336" t="s">
        <v>7074</v>
      </c>
      <c r="O504" s="287"/>
      <c r="P504" s="287"/>
    </row>
    <row r="505" spans="1:16" ht="15">
      <c r="A505" s="247" t="s">
        <v>176</v>
      </c>
      <c r="B505" s="247" t="s">
        <v>9212</v>
      </c>
      <c r="C505" s="287" t="s">
        <v>2230</v>
      </c>
      <c r="D505" s="305">
        <v>43</v>
      </c>
      <c r="E505" s="287" t="s">
        <v>29</v>
      </c>
      <c r="F505" s="372">
        <v>43677</v>
      </c>
      <c r="G505" s="373" t="s">
        <v>8824</v>
      </c>
      <c r="H505" s="373" t="s">
        <v>1011</v>
      </c>
      <c r="I505" s="374">
        <v>6.6560100000000002</v>
      </c>
      <c r="J505" s="374">
        <v>25</v>
      </c>
      <c r="K505" s="373" t="s">
        <v>815</v>
      </c>
      <c r="L505" s="375">
        <v>53.89</v>
      </c>
      <c r="M505" s="336" t="s">
        <v>1012</v>
      </c>
      <c r="N505" s="336" t="s">
        <v>1013</v>
      </c>
      <c r="O505" s="287"/>
      <c r="P505" s="287"/>
    </row>
    <row r="506" spans="1:16" ht="15">
      <c r="A506" s="247" t="s">
        <v>176</v>
      </c>
      <c r="B506" s="247" t="s">
        <v>10518</v>
      </c>
      <c r="C506" s="287" t="s">
        <v>2232</v>
      </c>
      <c r="D506" s="305">
        <v>44</v>
      </c>
      <c r="E506" s="287" t="s">
        <v>29</v>
      </c>
      <c r="F506" s="372">
        <v>43677</v>
      </c>
      <c r="G506" s="373" t="s">
        <v>8824</v>
      </c>
      <c r="H506" s="373" t="s">
        <v>2683</v>
      </c>
      <c r="I506" s="374">
        <v>6.7394800000000004</v>
      </c>
      <c r="J506" s="374">
        <v>6</v>
      </c>
      <c r="K506" s="373" t="s">
        <v>815</v>
      </c>
      <c r="L506" s="375">
        <v>36.049999999999997</v>
      </c>
      <c r="M506" s="336" t="s">
        <v>2684</v>
      </c>
      <c r="N506" s="336" t="s">
        <v>2685</v>
      </c>
      <c r="O506" s="287"/>
      <c r="P506" s="287"/>
    </row>
    <row r="507" spans="1:16" ht="15">
      <c r="A507" s="247" t="s">
        <v>10519</v>
      </c>
      <c r="B507" s="247" t="s">
        <v>12394</v>
      </c>
      <c r="C507" s="287" t="s">
        <v>2234</v>
      </c>
      <c r="D507" s="305">
        <v>45</v>
      </c>
      <c r="E507" s="287" t="s">
        <v>29</v>
      </c>
      <c r="F507" s="372">
        <v>43677</v>
      </c>
      <c r="G507" s="373" t="s">
        <v>8824</v>
      </c>
      <c r="H507" s="373" t="s">
        <v>7496</v>
      </c>
      <c r="I507" s="374">
        <v>6.7274700000000003</v>
      </c>
      <c r="J507" s="374">
        <v>19</v>
      </c>
      <c r="K507" s="373" t="s">
        <v>815</v>
      </c>
      <c r="L507" s="375">
        <v>32.1</v>
      </c>
      <c r="M507" s="336" t="s">
        <v>2982</v>
      </c>
      <c r="N507" s="336" t="s">
        <v>2983</v>
      </c>
      <c r="O507" s="287"/>
      <c r="P507" s="287"/>
    </row>
    <row r="508" spans="1:16" ht="15">
      <c r="A508" s="247" t="s">
        <v>12395</v>
      </c>
      <c r="B508" s="247" t="s">
        <v>12396</v>
      </c>
      <c r="C508" s="287" t="s">
        <v>2236</v>
      </c>
      <c r="D508" s="305">
        <v>46</v>
      </c>
      <c r="E508" s="287" t="s">
        <v>29</v>
      </c>
      <c r="F508" s="372">
        <v>43677</v>
      </c>
      <c r="G508" s="373" t="s">
        <v>8824</v>
      </c>
      <c r="H508" s="373" t="s">
        <v>7367</v>
      </c>
      <c r="I508" s="374">
        <v>5.8997099999999998</v>
      </c>
      <c r="J508" s="374">
        <v>2</v>
      </c>
      <c r="K508" s="373" t="s">
        <v>815</v>
      </c>
      <c r="L508" s="375">
        <v>10.6</v>
      </c>
      <c r="M508" s="336" t="s">
        <v>7368</v>
      </c>
      <c r="N508" s="336" t="s">
        <v>7369</v>
      </c>
      <c r="O508" s="287"/>
      <c r="P508" s="287"/>
    </row>
    <row r="509" spans="1:16" ht="15">
      <c r="A509" s="247" t="s">
        <v>12397</v>
      </c>
      <c r="B509" s="247" t="s">
        <v>12398</v>
      </c>
      <c r="C509" s="287" t="s">
        <v>2238</v>
      </c>
      <c r="D509" s="305">
        <v>47</v>
      </c>
      <c r="E509" s="287" t="s">
        <v>29</v>
      </c>
      <c r="F509" s="372">
        <v>43677</v>
      </c>
      <c r="G509" s="373" t="s">
        <v>8824</v>
      </c>
      <c r="H509" s="373" t="s">
        <v>1540</v>
      </c>
      <c r="I509" s="374">
        <v>7.4025400000000001</v>
      </c>
      <c r="J509" s="374">
        <v>7</v>
      </c>
      <c r="K509" s="373" t="s">
        <v>815</v>
      </c>
      <c r="L509" s="375">
        <v>35.590000000000003</v>
      </c>
      <c r="M509" s="336" t="s">
        <v>1541</v>
      </c>
      <c r="N509" s="336" t="s">
        <v>1542</v>
      </c>
      <c r="O509" s="287"/>
      <c r="P509" s="287"/>
    </row>
    <row r="510" spans="1:16" ht="15">
      <c r="A510" s="247" t="s">
        <v>12399</v>
      </c>
      <c r="B510" s="247" t="s">
        <v>12400</v>
      </c>
      <c r="C510" s="287" t="s">
        <v>2240</v>
      </c>
      <c r="D510" s="305">
        <v>48</v>
      </c>
      <c r="E510" s="287" t="s">
        <v>29</v>
      </c>
      <c r="F510" s="372">
        <v>43677</v>
      </c>
      <c r="G510" s="373" t="s">
        <v>8824</v>
      </c>
      <c r="H510" s="373" t="s">
        <v>800</v>
      </c>
      <c r="I510" s="374">
        <v>7.1242400000000004</v>
      </c>
      <c r="J510" s="374">
        <v>12</v>
      </c>
      <c r="K510" s="373" t="s">
        <v>815</v>
      </c>
      <c r="L510" s="375">
        <v>46.31</v>
      </c>
      <c r="M510" s="336" t="s">
        <v>801</v>
      </c>
      <c r="N510" s="336" t="s">
        <v>802</v>
      </c>
      <c r="O510" s="287"/>
      <c r="P510" s="287"/>
    </row>
    <row r="511" spans="1:16" ht="15">
      <c r="A511" s="247" t="s">
        <v>176</v>
      </c>
      <c r="B511" s="247" t="s">
        <v>10521</v>
      </c>
      <c r="C511" s="287" t="s">
        <v>2242</v>
      </c>
      <c r="D511" s="305">
        <v>49</v>
      </c>
      <c r="E511" s="287" t="s">
        <v>29</v>
      </c>
      <c r="F511" s="372">
        <v>43677</v>
      </c>
      <c r="G511" s="373" t="s">
        <v>8824</v>
      </c>
      <c r="H511" s="373" t="s">
        <v>4801</v>
      </c>
      <c r="I511" s="374">
        <v>6.8460000000000001</v>
      </c>
      <c r="J511" s="374">
        <v>57</v>
      </c>
      <c r="K511" s="373" t="s">
        <v>815</v>
      </c>
      <c r="L511" s="375">
        <v>83.69</v>
      </c>
      <c r="M511" s="336" t="s">
        <v>4802</v>
      </c>
      <c r="N511" s="336" t="s">
        <v>4803</v>
      </c>
      <c r="O511" s="287"/>
      <c r="P511" s="287"/>
    </row>
    <row r="512" spans="1:16" ht="15">
      <c r="A512" s="247" t="s">
        <v>176</v>
      </c>
      <c r="B512" s="247" t="s">
        <v>10522</v>
      </c>
      <c r="C512" s="287" t="s">
        <v>2244</v>
      </c>
      <c r="D512" s="305">
        <v>50</v>
      </c>
      <c r="E512" s="287" t="s">
        <v>29</v>
      </c>
      <c r="F512" s="372">
        <v>43677</v>
      </c>
      <c r="G512" s="373" t="s">
        <v>8824</v>
      </c>
      <c r="H512" s="373" t="s">
        <v>810</v>
      </c>
      <c r="I512" s="374">
        <v>6.87906</v>
      </c>
      <c r="J512" s="374">
        <v>4</v>
      </c>
      <c r="K512" s="373" t="s">
        <v>815</v>
      </c>
      <c r="L512" s="375">
        <v>20.9</v>
      </c>
      <c r="M512" s="336" t="s">
        <v>811</v>
      </c>
      <c r="N512" s="336" t="s">
        <v>812</v>
      </c>
      <c r="O512" s="287"/>
      <c r="P512" s="287"/>
    </row>
    <row r="513" spans="1:16" ht="15">
      <c r="A513" s="247" t="s">
        <v>176</v>
      </c>
      <c r="B513" s="247" t="s">
        <v>9226</v>
      </c>
      <c r="C513" s="287" t="s">
        <v>2246</v>
      </c>
      <c r="D513" s="305">
        <v>1</v>
      </c>
      <c r="E513" s="287" t="s">
        <v>45</v>
      </c>
      <c r="F513" s="372">
        <v>43677</v>
      </c>
      <c r="G513" s="373" t="s">
        <v>8828</v>
      </c>
      <c r="H513" s="373" t="s">
        <v>2704</v>
      </c>
      <c r="I513" s="374">
        <v>8.71401</v>
      </c>
      <c r="J513" s="374">
        <v>18</v>
      </c>
      <c r="K513" s="373" t="s">
        <v>815</v>
      </c>
      <c r="L513" s="375">
        <v>34.049999999999997</v>
      </c>
      <c r="M513" s="336" t="s">
        <v>2705</v>
      </c>
      <c r="N513" s="336" t="s">
        <v>2706</v>
      </c>
      <c r="O513" s="287"/>
      <c r="P513" s="287"/>
    </row>
    <row r="514" spans="1:16" ht="15">
      <c r="A514" s="247" t="s">
        <v>176</v>
      </c>
      <c r="B514" s="247" t="s">
        <v>10523</v>
      </c>
      <c r="C514" s="287" t="s">
        <v>2248</v>
      </c>
      <c r="D514" s="305">
        <v>2</v>
      </c>
      <c r="E514" s="287" t="s">
        <v>45</v>
      </c>
      <c r="F514" s="372">
        <v>43677</v>
      </c>
      <c r="G514" s="373" t="s">
        <v>8828</v>
      </c>
      <c r="H514" s="373" t="s">
        <v>2529</v>
      </c>
      <c r="I514" s="374">
        <v>7.3063200000000004</v>
      </c>
      <c r="J514" s="374">
        <v>13</v>
      </c>
      <c r="K514" s="373" t="s">
        <v>815</v>
      </c>
      <c r="L514" s="375">
        <v>156.91999999999999</v>
      </c>
      <c r="M514" s="336" t="s">
        <v>2530</v>
      </c>
      <c r="N514" s="336" t="s">
        <v>2531</v>
      </c>
      <c r="O514" s="287"/>
      <c r="P514" s="287"/>
    </row>
    <row r="515" spans="1:16" ht="15">
      <c r="A515" s="247" t="s">
        <v>176</v>
      </c>
      <c r="B515" s="247" t="s">
        <v>10525</v>
      </c>
      <c r="C515" s="287" t="s">
        <v>2250</v>
      </c>
      <c r="D515" s="305">
        <v>3</v>
      </c>
      <c r="E515" s="287" t="s">
        <v>45</v>
      </c>
      <c r="F515" s="372">
        <v>43677</v>
      </c>
      <c r="G515" s="373" t="s">
        <v>8828</v>
      </c>
      <c r="H515" s="373" t="s">
        <v>1282</v>
      </c>
      <c r="I515" s="374">
        <v>9.0673100000000009</v>
      </c>
      <c r="J515" s="374">
        <v>5</v>
      </c>
      <c r="K515" s="373" t="s">
        <v>815</v>
      </c>
      <c r="L515" s="375">
        <v>237.82</v>
      </c>
      <c r="M515" s="336" t="s">
        <v>1283</v>
      </c>
      <c r="N515" s="336" t="s">
        <v>1284</v>
      </c>
      <c r="O515" s="287"/>
      <c r="P515" s="287"/>
    </row>
    <row r="516" spans="1:16" ht="15">
      <c r="A516" s="247" t="s">
        <v>176</v>
      </c>
      <c r="B516" s="247" t="s">
        <v>10526</v>
      </c>
      <c r="C516" s="287" t="s">
        <v>2252</v>
      </c>
      <c r="D516" s="305">
        <v>4</v>
      </c>
      <c r="E516" s="287" t="s">
        <v>45</v>
      </c>
      <c r="F516" s="372">
        <v>43677</v>
      </c>
      <c r="G516" s="373" t="s">
        <v>8828</v>
      </c>
      <c r="H516" s="373" t="s">
        <v>1568</v>
      </c>
      <c r="I516" s="374">
        <v>11.35355</v>
      </c>
      <c r="J516" s="374">
        <v>14</v>
      </c>
      <c r="K516" s="373" t="s">
        <v>815</v>
      </c>
      <c r="L516" s="375">
        <v>27.69</v>
      </c>
      <c r="M516" s="336" t="s">
        <v>1569</v>
      </c>
      <c r="N516" s="336" t="s">
        <v>1570</v>
      </c>
      <c r="O516" s="287"/>
      <c r="P516" s="287"/>
    </row>
    <row r="517" spans="1:16" ht="15">
      <c r="A517" s="247" t="s">
        <v>176</v>
      </c>
      <c r="B517" s="247" t="s">
        <v>10527</v>
      </c>
      <c r="C517" s="287" t="s">
        <v>2257</v>
      </c>
      <c r="D517" s="305">
        <v>5</v>
      </c>
      <c r="E517" s="287" t="s">
        <v>45</v>
      </c>
      <c r="F517" s="372">
        <v>43677</v>
      </c>
      <c r="G517" s="373" t="s">
        <v>8828</v>
      </c>
      <c r="H517" s="373" t="s">
        <v>3011</v>
      </c>
      <c r="I517" s="374">
        <v>11.67306</v>
      </c>
      <c r="J517" s="374">
        <v>6</v>
      </c>
      <c r="K517" s="373" t="s">
        <v>815</v>
      </c>
      <c r="L517" s="375">
        <v>37.799999999999997</v>
      </c>
      <c r="M517" s="336" t="s">
        <v>3012</v>
      </c>
      <c r="N517" s="336" t="s">
        <v>3013</v>
      </c>
      <c r="O517" s="287"/>
      <c r="P517" s="287"/>
    </row>
    <row r="518" spans="1:16" ht="15">
      <c r="A518" s="247" t="s">
        <v>12401</v>
      </c>
      <c r="B518" s="247" t="s">
        <v>12402</v>
      </c>
      <c r="C518" s="287" t="s">
        <v>2259</v>
      </c>
      <c r="D518" s="305">
        <v>6</v>
      </c>
      <c r="E518" s="287" t="s">
        <v>45</v>
      </c>
      <c r="F518" s="372">
        <v>43677</v>
      </c>
      <c r="G518" s="373" t="s">
        <v>8828</v>
      </c>
      <c r="H518" s="373" t="s">
        <v>6361</v>
      </c>
      <c r="I518" s="374">
        <v>12.00952</v>
      </c>
      <c r="J518" s="374">
        <v>1</v>
      </c>
      <c r="K518" s="373" t="s">
        <v>815</v>
      </c>
      <c r="L518" s="375">
        <v>44.41</v>
      </c>
      <c r="M518" s="336" t="s">
        <v>6362</v>
      </c>
      <c r="N518" s="336" t="s">
        <v>6363</v>
      </c>
      <c r="O518" s="287"/>
      <c r="P518" s="287"/>
    </row>
    <row r="519" spans="1:16" ht="15">
      <c r="A519" s="247" t="s">
        <v>176</v>
      </c>
      <c r="B519" s="247" t="s">
        <v>10528</v>
      </c>
      <c r="C519" s="287" t="s">
        <v>2264</v>
      </c>
      <c r="D519" s="305">
        <v>7</v>
      </c>
      <c r="E519" s="287" t="s">
        <v>45</v>
      </c>
      <c r="F519" s="372">
        <v>43677</v>
      </c>
      <c r="G519" s="373" t="s">
        <v>8828</v>
      </c>
      <c r="H519" s="373" t="s">
        <v>2850</v>
      </c>
      <c r="I519" s="374">
        <v>6.2409499999999998</v>
      </c>
      <c r="J519" s="374">
        <v>6</v>
      </c>
      <c r="K519" s="373" t="s">
        <v>815</v>
      </c>
      <c r="L519" s="375">
        <v>51.51</v>
      </c>
      <c r="M519" s="336" t="s">
        <v>2851</v>
      </c>
      <c r="N519" s="336" t="s">
        <v>2852</v>
      </c>
      <c r="O519" s="287"/>
      <c r="P519" s="287"/>
    </row>
    <row r="520" spans="1:16" ht="15">
      <c r="A520" s="247" t="s">
        <v>176</v>
      </c>
      <c r="B520" s="247" t="s">
        <v>10529</v>
      </c>
      <c r="C520" s="287" t="s">
        <v>2266</v>
      </c>
      <c r="D520" s="305">
        <v>8</v>
      </c>
      <c r="E520" s="287" t="s">
        <v>45</v>
      </c>
      <c r="F520" s="372">
        <v>43677</v>
      </c>
      <c r="G520" s="373" t="s">
        <v>8828</v>
      </c>
      <c r="H520" s="373" t="s">
        <v>3779</v>
      </c>
      <c r="I520" s="374">
        <v>11.984500000000001</v>
      </c>
      <c r="J520" s="374">
        <v>3</v>
      </c>
      <c r="K520" s="373" t="s">
        <v>815</v>
      </c>
      <c r="L520" s="375">
        <v>169.92</v>
      </c>
      <c r="M520" s="336" t="s">
        <v>3780</v>
      </c>
      <c r="N520" s="336" t="s">
        <v>3781</v>
      </c>
      <c r="O520" s="287"/>
      <c r="P520" s="287"/>
    </row>
    <row r="521" spans="1:16" ht="15">
      <c r="A521" s="247" t="s">
        <v>176</v>
      </c>
      <c r="B521" s="247" t="s">
        <v>10532</v>
      </c>
      <c r="C521" s="287" t="s">
        <v>2268</v>
      </c>
      <c r="D521" s="305">
        <v>9</v>
      </c>
      <c r="E521" s="287" t="s">
        <v>45</v>
      </c>
      <c r="F521" s="372">
        <v>43677</v>
      </c>
      <c r="G521" s="373" t="s">
        <v>8828</v>
      </c>
      <c r="H521" s="373" t="s">
        <v>4700</v>
      </c>
      <c r="I521" s="374">
        <v>11.955830000000001</v>
      </c>
      <c r="J521" s="374">
        <v>3</v>
      </c>
      <c r="K521" s="373" t="s">
        <v>815</v>
      </c>
      <c r="L521" s="375">
        <v>131.66999999999999</v>
      </c>
      <c r="M521" s="336" t="s">
        <v>4701</v>
      </c>
      <c r="N521" s="336" t="s">
        <v>4702</v>
      </c>
      <c r="O521" s="287"/>
      <c r="P521" s="287"/>
    </row>
    <row r="522" spans="1:16" ht="15">
      <c r="A522" s="247" t="s">
        <v>12403</v>
      </c>
      <c r="B522" s="247" t="s">
        <v>12404</v>
      </c>
      <c r="C522" s="287" t="s">
        <v>2271</v>
      </c>
      <c r="D522" s="305">
        <v>10</v>
      </c>
      <c r="E522" s="287" t="s">
        <v>45</v>
      </c>
      <c r="F522" s="372">
        <v>43677</v>
      </c>
      <c r="G522" s="373" t="s">
        <v>8828</v>
      </c>
      <c r="H522" s="373" t="s">
        <v>1312</v>
      </c>
      <c r="I522" s="374">
        <v>11.4702</v>
      </c>
      <c r="J522" s="374">
        <v>1</v>
      </c>
      <c r="K522" s="373" t="s">
        <v>815</v>
      </c>
      <c r="L522" s="375">
        <v>91.86</v>
      </c>
      <c r="M522" s="336" t="s">
        <v>1313</v>
      </c>
      <c r="N522" s="336" t="s">
        <v>1314</v>
      </c>
      <c r="O522" s="287"/>
      <c r="P522" s="287"/>
    </row>
    <row r="523" spans="1:16" ht="15">
      <c r="A523" s="247" t="s">
        <v>176</v>
      </c>
      <c r="B523" s="247" t="s">
        <v>10533</v>
      </c>
      <c r="C523" s="287" t="s">
        <v>2276</v>
      </c>
      <c r="D523" s="305">
        <v>11</v>
      </c>
      <c r="E523" s="287" t="s">
        <v>45</v>
      </c>
      <c r="F523" s="372">
        <v>43677</v>
      </c>
      <c r="G523" s="373" t="s">
        <v>8828</v>
      </c>
      <c r="H523" s="373" t="s">
        <v>3020</v>
      </c>
      <c r="I523" s="374">
        <v>12.05369</v>
      </c>
      <c r="J523" s="374">
        <v>2</v>
      </c>
      <c r="K523" s="373" t="s">
        <v>815</v>
      </c>
      <c r="L523" s="375">
        <v>123.11</v>
      </c>
      <c r="M523" s="336" t="s">
        <v>3021</v>
      </c>
      <c r="N523" s="336" t="s">
        <v>3022</v>
      </c>
      <c r="O523" s="287"/>
      <c r="P523" s="287"/>
    </row>
    <row r="524" spans="1:16" ht="15">
      <c r="A524" s="247" t="s">
        <v>176</v>
      </c>
      <c r="B524" s="247" t="s">
        <v>10534</v>
      </c>
      <c r="C524" s="287" t="s">
        <v>2278</v>
      </c>
      <c r="D524" s="305">
        <v>12</v>
      </c>
      <c r="E524" s="287" t="s">
        <v>45</v>
      </c>
      <c r="F524" s="372">
        <v>43677</v>
      </c>
      <c r="G524" s="373" t="s">
        <v>8828</v>
      </c>
      <c r="H524" s="373" t="s">
        <v>3025</v>
      </c>
      <c r="I524" s="374">
        <v>9.9447399999999995</v>
      </c>
      <c r="J524" s="374">
        <v>3</v>
      </c>
      <c r="K524" s="373" t="s">
        <v>815</v>
      </c>
      <c r="L524" s="375">
        <v>59.08</v>
      </c>
      <c r="M524" s="336" t="s">
        <v>3026</v>
      </c>
      <c r="N524" s="336" t="s">
        <v>3027</v>
      </c>
      <c r="O524" s="287"/>
      <c r="P524" s="287"/>
    </row>
    <row r="525" spans="1:16" ht="15">
      <c r="A525" s="247" t="s">
        <v>176</v>
      </c>
      <c r="B525" s="247" t="s">
        <v>10535</v>
      </c>
      <c r="C525" s="287" t="s">
        <v>2280</v>
      </c>
      <c r="D525" s="305">
        <v>13</v>
      </c>
      <c r="E525" s="287" t="s">
        <v>45</v>
      </c>
      <c r="F525" s="372">
        <v>43677</v>
      </c>
      <c r="G525" s="373" t="s">
        <v>8828</v>
      </c>
      <c r="H525" s="373" t="s">
        <v>9307</v>
      </c>
      <c r="I525" s="374">
        <v>10.588660000000001</v>
      </c>
      <c r="J525" s="374">
        <v>3</v>
      </c>
      <c r="K525" s="373" t="s">
        <v>815</v>
      </c>
      <c r="L525" s="375">
        <v>164</v>
      </c>
      <c r="M525" s="336" t="s">
        <v>8415</v>
      </c>
      <c r="N525" s="336" t="s">
        <v>9308</v>
      </c>
      <c r="O525" s="287"/>
      <c r="P525" s="287"/>
    </row>
    <row r="526" spans="1:16" ht="15">
      <c r="A526" s="247" t="s">
        <v>12405</v>
      </c>
      <c r="B526" s="247" t="s">
        <v>12406</v>
      </c>
      <c r="C526" s="287" t="s">
        <v>2285</v>
      </c>
      <c r="D526" s="305">
        <v>14</v>
      </c>
      <c r="E526" s="287" t="s">
        <v>45</v>
      </c>
      <c r="F526" s="372">
        <v>43677</v>
      </c>
      <c r="G526" s="373" t="s">
        <v>8828</v>
      </c>
      <c r="H526" s="373" t="s">
        <v>3607</v>
      </c>
      <c r="I526" s="374">
        <v>11.78031</v>
      </c>
      <c r="J526" s="374">
        <v>7</v>
      </c>
      <c r="K526" s="373" t="s">
        <v>815</v>
      </c>
      <c r="L526" s="375">
        <v>45.93</v>
      </c>
      <c r="M526" s="336" t="s">
        <v>3608</v>
      </c>
      <c r="N526" s="336" t="s">
        <v>3609</v>
      </c>
      <c r="O526" s="287"/>
      <c r="P526" s="287"/>
    </row>
    <row r="527" spans="1:16" ht="15">
      <c r="A527" s="247" t="s">
        <v>176</v>
      </c>
      <c r="B527" s="247" t="s">
        <v>10536</v>
      </c>
      <c r="C527" s="287" t="s">
        <v>2290</v>
      </c>
      <c r="D527" s="305">
        <v>15</v>
      </c>
      <c r="E527" s="287" t="s">
        <v>45</v>
      </c>
      <c r="F527" s="372">
        <v>43677</v>
      </c>
      <c r="G527" s="373" t="s">
        <v>8828</v>
      </c>
      <c r="H527" s="373" t="s">
        <v>2562</v>
      </c>
      <c r="I527" s="374">
        <v>5.2990899999999996</v>
      </c>
      <c r="J527" s="374">
        <v>15</v>
      </c>
      <c r="K527" s="373" t="s">
        <v>815</v>
      </c>
      <c r="L527" s="375">
        <v>55.77</v>
      </c>
      <c r="M527" s="336" t="s">
        <v>2563</v>
      </c>
      <c r="N527" s="336" t="s">
        <v>2564</v>
      </c>
      <c r="O527" s="287"/>
      <c r="P527" s="287"/>
    </row>
    <row r="528" spans="1:16" ht="15">
      <c r="A528" s="247" t="s">
        <v>176</v>
      </c>
      <c r="B528" s="247" t="s">
        <v>10537</v>
      </c>
      <c r="C528" s="287" t="s">
        <v>2292</v>
      </c>
      <c r="D528" s="305">
        <v>16</v>
      </c>
      <c r="E528" s="287" t="s">
        <v>45</v>
      </c>
      <c r="F528" s="372">
        <v>43677</v>
      </c>
      <c r="G528" s="373" t="s">
        <v>8828</v>
      </c>
      <c r="H528" s="373" t="s">
        <v>543</v>
      </c>
      <c r="I528" s="374">
        <v>5.6813700000000003</v>
      </c>
      <c r="J528" s="374">
        <v>9</v>
      </c>
      <c r="K528" s="373" t="s">
        <v>815</v>
      </c>
      <c r="L528" s="375">
        <v>27</v>
      </c>
      <c r="M528" s="336" t="s">
        <v>544</v>
      </c>
      <c r="N528" s="336" t="s">
        <v>545</v>
      </c>
      <c r="O528" s="287"/>
      <c r="P528" s="287"/>
    </row>
    <row r="529" spans="1:16" ht="15">
      <c r="A529" s="247" t="s">
        <v>176</v>
      </c>
      <c r="B529" s="247" t="s">
        <v>9229</v>
      </c>
      <c r="C529" s="287" t="s">
        <v>2294</v>
      </c>
      <c r="D529" s="305">
        <v>17</v>
      </c>
      <c r="E529" s="287" t="s">
        <v>45</v>
      </c>
      <c r="F529" s="372">
        <v>43677</v>
      </c>
      <c r="G529" s="373" t="s">
        <v>8828</v>
      </c>
      <c r="H529" s="373" t="s">
        <v>1336</v>
      </c>
      <c r="I529" s="374">
        <v>3.20777</v>
      </c>
      <c r="J529" s="374">
        <v>69</v>
      </c>
      <c r="K529" s="373" t="s">
        <v>815</v>
      </c>
      <c r="L529" s="375">
        <v>30.31</v>
      </c>
      <c r="M529" s="336" t="s">
        <v>1337</v>
      </c>
      <c r="N529" s="336" t="s">
        <v>1338</v>
      </c>
      <c r="O529" s="287"/>
      <c r="P529" s="287"/>
    </row>
    <row r="530" spans="1:16" ht="15">
      <c r="A530" s="247" t="s">
        <v>176</v>
      </c>
      <c r="B530" s="247" t="s">
        <v>10538</v>
      </c>
      <c r="C530" s="287" t="s">
        <v>2296</v>
      </c>
      <c r="D530" s="305">
        <v>18</v>
      </c>
      <c r="E530" s="287" t="s">
        <v>45</v>
      </c>
      <c r="F530" s="372">
        <v>43677</v>
      </c>
      <c r="G530" s="373" t="s">
        <v>8828</v>
      </c>
      <c r="H530" s="373" t="s">
        <v>1343</v>
      </c>
      <c r="I530" s="374">
        <v>10.08778</v>
      </c>
      <c r="J530" s="374">
        <v>20</v>
      </c>
      <c r="K530" s="373" t="s">
        <v>815</v>
      </c>
      <c r="L530" s="375">
        <v>33.86</v>
      </c>
      <c r="M530" s="336" t="s">
        <v>1344</v>
      </c>
      <c r="N530" s="336" t="s">
        <v>1345</v>
      </c>
      <c r="O530" s="287"/>
      <c r="P530" s="287"/>
    </row>
    <row r="531" spans="1:16" ht="15">
      <c r="A531" s="247" t="s">
        <v>2300</v>
      </c>
      <c r="B531" s="247" t="s">
        <v>2301</v>
      </c>
      <c r="C531" s="287" t="s">
        <v>2299</v>
      </c>
      <c r="D531" s="305">
        <v>19</v>
      </c>
      <c r="E531" s="287" t="s">
        <v>45</v>
      </c>
      <c r="F531" s="372">
        <v>43677</v>
      </c>
      <c r="G531" s="373" t="s">
        <v>8828</v>
      </c>
      <c r="H531" s="373" t="s">
        <v>550</v>
      </c>
      <c r="I531" s="374">
        <v>11.636810000000001</v>
      </c>
      <c r="J531" s="374">
        <v>2</v>
      </c>
      <c r="K531" s="373" t="s">
        <v>815</v>
      </c>
      <c r="L531" s="375">
        <v>72.16</v>
      </c>
      <c r="M531" s="336" t="s">
        <v>551</v>
      </c>
      <c r="N531" s="336" t="s">
        <v>552</v>
      </c>
      <c r="O531" s="287"/>
      <c r="P531" s="287"/>
    </row>
    <row r="532" spans="1:16" ht="15">
      <c r="A532" s="247" t="s">
        <v>176</v>
      </c>
      <c r="B532" s="247" t="s">
        <v>9214</v>
      </c>
      <c r="C532" s="287" t="s">
        <v>2302</v>
      </c>
      <c r="D532" s="305">
        <v>20</v>
      </c>
      <c r="E532" s="287" t="s">
        <v>45</v>
      </c>
      <c r="F532" s="372">
        <v>43677</v>
      </c>
      <c r="G532" s="373" t="s">
        <v>8828</v>
      </c>
      <c r="H532" s="373" t="s">
        <v>2572</v>
      </c>
      <c r="I532" s="374">
        <v>9.4908099999999997</v>
      </c>
      <c r="J532" s="374">
        <v>17</v>
      </c>
      <c r="K532" s="373" t="s">
        <v>815</v>
      </c>
      <c r="L532" s="375">
        <v>75.349999999999994</v>
      </c>
      <c r="M532" s="336" t="s">
        <v>2573</v>
      </c>
      <c r="N532" s="336" t="s">
        <v>2574</v>
      </c>
      <c r="O532" s="287"/>
      <c r="P532" s="287"/>
    </row>
    <row r="533" spans="1:16" ht="15">
      <c r="A533" s="247" t="s">
        <v>12407</v>
      </c>
      <c r="B533" s="247" t="s">
        <v>12408</v>
      </c>
      <c r="C533" s="287" t="s">
        <v>2304</v>
      </c>
      <c r="D533" s="305">
        <v>21</v>
      </c>
      <c r="E533" s="287" t="s">
        <v>45</v>
      </c>
      <c r="F533" s="372">
        <v>43677</v>
      </c>
      <c r="G533" s="373" t="s">
        <v>8828</v>
      </c>
      <c r="H533" s="373" t="s">
        <v>7665</v>
      </c>
      <c r="I533" s="374">
        <v>8.4010800000000003</v>
      </c>
      <c r="J533" s="374">
        <v>4</v>
      </c>
      <c r="K533" s="373" t="s">
        <v>815</v>
      </c>
      <c r="L533" s="375">
        <v>41.06</v>
      </c>
      <c r="M533" s="336" t="s">
        <v>7666</v>
      </c>
      <c r="N533" s="336" t="s">
        <v>7667</v>
      </c>
      <c r="O533" s="287"/>
      <c r="P533" s="287"/>
    </row>
    <row r="534" spans="1:16" ht="15">
      <c r="A534" s="247" t="s">
        <v>12409</v>
      </c>
      <c r="B534" s="247" t="s">
        <v>12410</v>
      </c>
      <c r="C534" s="287" t="s">
        <v>2309</v>
      </c>
      <c r="D534" s="305">
        <v>22</v>
      </c>
      <c r="E534" s="287" t="s">
        <v>45</v>
      </c>
      <c r="F534" s="372">
        <v>43677</v>
      </c>
      <c r="G534" s="373" t="s">
        <v>8828</v>
      </c>
      <c r="H534" s="373" t="s">
        <v>597</v>
      </c>
      <c r="I534" s="374">
        <v>10.588789999999999</v>
      </c>
      <c r="J534" s="374">
        <v>19</v>
      </c>
      <c r="K534" s="373" t="s">
        <v>815</v>
      </c>
      <c r="L534" s="375">
        <v>11.06</v>
      </c>
      <c r="M534" s="336" t="s">
        <v>598</v>
      </c>
      <c r="N534" s="336" t="s">
        <v>599</v>
      </c>
      <c r="O534" s="287"/>
      <c r="P534" s="287"/>
    </row>
    <row r="535" spans="1:16" ht="15">
      <c r="A535" s="247" t="s">
        <v>176</v>
      </c>
      <c r="B535" s="247" t="s">
        <v>10541</v>
      </c>
      <c r="C535" s="287" t="s">
        <v>2311</v>
      </c>
      <c r="D535" s="305">
        <v>23</v>
      </c>
      <c r="E535" s="287" t="s">
        <v>45</v>
      </c>
      <c r="F535" s="372">
        <v>43677</v>
      </c>
      <c r="G535" s="373" t="s">
        <v>8828</v>
      </c>
      <c r="H535" s="373" t="s">
        <v>4965</v>
      </c>
      <c r="I535" s="374">
        <v>8.4378499999999992</v>
      </c>
      <c r="J535" s="374">
        <v>17</v>
      </c>
      <c r="K535" s="373" t="s">
        <v>815</v>
      </c>
      <c r="L535" s="375">
        <v>21.04</v>
      </c>
      <c r="M535" s="336" t="s">
        <v>4966</v>
      </c>
      <c r="N535" s="336" t="s">
        <v>4967</v>
      </c>
      <c r="O535" s="287"/>
      <c r="P535" s="287"/>
    </row>
    <row r="536" spans="1:16" ht="15">
      <c r="A536" s="247" t="s">
        <v>176</v>
      </c>
      <c r="B536" s="247" t="s">
        <v>10542</v>
      </c>
      <c r="C536" s="287" t="s">
        <v>2316</v>
      </c>
      <c r="D536" s="305">
        <v>24</v>
      </c>
      <c r="E536" s="287" t="s">
        <v>45</v>
      </c>
      <c r="F536" s="372">
        <v>43677</v>
      </c>
      <c r="G536" s="373" t="s">
        <v>8828</v>
      </c>
      <c r="H536" s="373" t="s">
        <v>5417</v>
      </c>
      <c r="I536" s="374">
        <v>9.8738600000000005</v>
      </c>
      <c r="J536" s="374">
        <v>5</v>
      </c>
      <c r="K536" s="373" t="s">
        <v>815</v>
      </c>
      <c r="L536" s="375">
        <v>16.09</v>
      </c>
      <c r="M536" s="336" t="s">
        <v>5418</v>
      </c>
      <c r="N536" s="336" t="s">
        <v>5419</v>
      </c>
      <c r="O536" s="287"/>
      <c r="P536" s="287"/>
    </row>
    <row r="537" spans="1:16" ht="15">
      <c r="A537" s="247" t="s">
        <v>176</v>
      </c>
      <c r="B537" s="247" t="s">
        <v>10543</v>
      </c>
      <c r="C537" s="287" t="s">
        <v>2318</v>
      </c>
      <c r="D537" s="305">
        <v>25</v>
      </c>
      <c r="E537" s="287" t="s">
        <v>45</v>
      </c>
      <c r="F537" s="372">
        <v>43677</v>
      </c>
      <c r="G537" s="373" t="s">
        <v>8828</v>
      </c>
      <c r="H537" s="373" t="s">
        <v>2898</v>
      </c>
      <c r="I537" s="374">
        <v>11.3169</v>
      </c>
      <c r="J537" s="374">
        <v>6</v>
      </c>
      <c r="K537" s="373" t="s">
        <v>815</v>
      </c>
      <c r="L537" s="375">
        <v>35.78</v>
      </c>
      <c r="M537" s="336" t="s">
        <v>2899</v>
      </c>
      <c r="N537" s="336" t="s">
        <v>2900</v>
      </c>
      <c r="O537" s="287"/>
      <c r="P537" s="287"/>
    </row>
    <row r="538" spans="1:16" ht="15">
      <c r="A538" s="247" t="s">
        <v>176</v>
      </c>
      <c r="B538" s="247" t="s">
        <v>10544</v>
      </c>
      <c r="C538" s="287" t="s">
        <v>2320</v>
      </c>
      <c r="D538" s="305">
        <v>26</v>
      </c>
      <c r="E538" s="287" t="s">
        <v>45</v>
      </c>
      <c r="F538" s="372">
        <v>43677</v>
      </c>
      <c r="G538" s="373" t="s">
        <v>8828</v>
      </c>
      <c r="H538" s="373" t="s">
        <v>2594</v>
      </c>
      <c r="I538" s="374">
        <v>7.0691800000000002</v>
      </c>
      <c r="J538" s="374">
        <v>14</v>
      </c>
      <c r="K538" s="373" t="s">
        <v>815</v>
      </c>
      <c r="L538" s="375">
        <v>49.77</v>
      </c>
      <c r="M538" s="336" t="s">
        <v>2595</v>
      </c>
      <c r="N538" s="336" t="s">
        <v>2596</v>
      </c>
      <c r="O538" s="287"/>
      <c r="P538" s="287"/>
    </row>
    <row r="539" spans="1:16" ht="15">
      <c r="A539" s="247" t="s">
        <v>176</v>
      </c>
      <c r="B539" s="247" t="s">
        <v>9216</v>
      </c>
      <c r="C539" s="287" t="s">
        <v>2322</v>
      </c>
      <c r="D539" s="305">
        <v>27</v>
      </c>
      <c r="E539" s="287" t="s">
        <v>45</v>
      </c>
      <c r="F539" s="372">
        <v>43677</v>
      </c>
      <c r="G539" s="373" t="s">
        <v>8828</v>
      </c>
      <c r="H539" s="373" t="s">
        <v>632</v>
      </c>
      <c r="I539" s="374">
        <v>12.125590000000001</v>
      </c>
      <c r="J539" s="374">
        <v>3</v>
      </c>
      <c r="K539" s="373" t="s">
        <v>815</v>
      </c>
      <c r="L539" s="375">
        <v>148.24</v>
      </c>
      <c r="M539" s="336" t="s">
        <v>633</v>
      </c>
      <c r="N539" s="336" t="s">
        <v>634</v>
      </c>
      <c r="O539" s="287"/>
      <c r="P539" s="287"/>
    </row>
    <row r="540" spans="1:16" ht="15">
      <c r="A540" s="247" t="s">
        <v>176</v>
      </c>
      <c r="B540" s="247" t="s">
        <v>10545</v>
      </c>
      <c r="C540" s="287" t="s">
        <v>2324</v>
      </c>
      <c r="D540" s="305">
        <v>28</v>
      </c>
      <c r="E540" s="287" t="s">
        <v>45</v>
      </c>
      <c r="F540" s="372">
        <v>43677</v>
      </c>
      <c r="G540" s="373" t="s">
        <v>8828</v>
      </c>
      <c r="H540" s="373" t="s">
        <v>3358</v>
      </c>
      <c r="I540" s="374">
        <v>10.232480000000001</v>
      </c>
      <c r="J540" s="374">
        <v>18</v>
      </c>
      <c r="K540" s="373" t="s">
        <v>815</v>
      </c>
      <c r="L540" s="375">
        <v>43.91</v>
      </c>
      <c r="M540" s="336" t="s">
        <v>3359</v>
      </c>
      <c r="N540" s="336" t="s">
        <v>3360</v>
      </c>
      <c r="O540" s="287"/>
      <c r="P540" s="287"/>
    </row>
    <row r="541" spans="1:16" ht="15">
      <c r="A541" s="247" t="s">
        <v>176</v>
      </c>
      <c r="B541" s="247" t="s">
        <v>9213</v>
      </c>
      <c r="C541" s="287" t="s">
        <v>2327</v>
      </c>
      <c r="D541" s="305">
        <v>29</v>
      </c>
      <c r="E541" s="287" t="s">
        <v>45</v>
      </c>
      <c r="F541" s="372">
        <v>43677</v>
      </c>
      <c r="G541" s="373" t="s">
        <v>8828</v>
      </c>
      <c r="H541" s="373" t="s">
        <v>3363</v>
      </c>
      <c r="I541" s="374">
        <v>8.3785000000000007</v>
      </c>
      <c r="J541" s="374">
        <v>52</v>
      </c>
      <c r="K541" s="373" t="s">
        <v>815</v>
      </c>
      <c r="L541" s="375">
        <v>53.86</v>
      </c>
      <c r="M541" s="336" t="s">
        <v>3364</v>
      </c>
      <c r="N541" s="336" t="s">
        <v>3365</v>
      </c>
      <c r="O541" s="287"/>
      <c r="P541" s="287"/>
    </row>
    <row r="542" spans="1:16" ht="15">
      <c r="A542" s="247" t="s">
        <v>176</v>
      </c>
      <c r="B542" s="247" t="s">
        <v>10548</v>
      </c>
      <c r="C542" s="287" t="s">
        <v>2333</v>
      </c>
      <c r="D542" s="305">
        <v>30</v>
      </c>
      <c r="E542" s="287" t="s">
        <v>45</v>
      </c>
      <c r="F542" s="372">
        <v>43677</v>
      </c>
      <c r="G542" s="373" t="s">
        <v>8828</v>
      </c>
      <c r="H542" s="373" t="s">
        <v>2603</v>
      </c>
      <c r="I542" s="374">
        <v>11.317679999999999</v>
      </c>
      <c r="J542" s="374">
        <v>6</v>
      </c>
      <c r="K542" s="373" t="s">
        <v>815</v>
      </c>
      <c r="L542" s="375">
        <v>25.95</v>
      </c>
      <c r="M542" s="336" t="s">
        <v>2604</v>
      </c>
      <c r="N542" s="336" t="s">
        <v>2605</v>
      </c>
      <c r="O542" s="287"/>
      <c r="P542" s="287"/>
    </row>
    <row r="543" spans="1:16" ht="15">
      <c r="A543" s="247" t="s">
        <v>176</v>
      </c>
      <c r="B543" s="247" t="s">
        <v>9217</v>
      </c>
      <c r="C543" s="287" t="s">
        <v>2335</v>
      </c>
      <c r="D543" s="305">
        <v>31</v>
      </c>
      <c r="E543" s="287" t="s">
        <v>45</v>
      </c>
      <c r="F543" s="372">
        <v>43677</v>
      </c>
      <c r="G543" s="373" t="s">
        <v>8828</v>
      </c>
      <c r="H543" s="373" t="s">
        <v>2610</v>
      </c>
      <c r="I543" s="374">
        <v>5.2333299999999996</v>
      </c>
      <c r="J543" s="374">
        <v>48</v>
      </c>
      <c r="K543" s="373" t="s">
        <v>815</v>
      </c>
      <c r="L543" s="375">
        <v>22.73</v>
      </c>
      <c r="M543" s="336" t="s">
        <v>2611</v>
      </c>
      <c r="N543" s="336" t="s">
        <v>2612</v>
      </c>
      <c r="O543" s="287"/>
      <c r="P543" s="287"/>
    </row>
    <row r="544" spans="1:16" ht="15">
      <c r="A544" s="247" t="s">
        <v>176</v>
      </c>
      <c r="B544" s="247" t="s">
        <v>9218</v>
      </c>
      <c r="C544" s="287" t="s">
        <v>2338</v>
      </c>
      <c r="D544" s="305">
        <v>32</v>
      </c>
      <c r="E544" s="287" t="s">
        <v>45</v>
      </c>
      <c r="F544" s="372">
        <v>43677</v>
      </c>
      <c r="G544" s="373" t="s">
        <v>8828</v>
      </c>
      <c r="H544" s="373" t="s">
        <v>1421</v>
      </c>
      <c r="I544" s="374">
        <v>10.011570000000001</v>
      </c>
      <c r="J544" s="374">
        <v>23</v>
      </c>
      <c r="K544" s="373" t="s">
        <v>815</v>
      </c>
      <c r="L544" s="375">
        <v>44.89</v>
      </c>
      <c r="M544" s="336" t="s">
        <v>1422</v>
      </c>
      <c r="N544" s="336" t="s">
        <v>1423</v>
      </c>
      <c r="O544" s="287"/>
      <c r="P544" s="287"/>
    </row>
    <row r="545" spans="1:16" ht="15">
      <c r="A545" s="247" t="s">
        <v>176</v>
      </c>
      <c r="B545" s="247" t="s">
        <v>10551</v>
      </c>
      <c r="C545" s="287" t="s">
        <v>2341</v>
      </c>
      <c r="D545" s="305">
        <v>33</v>
      </c>
      <c r="E545" s="287" t="s">
        <v>45</v>
      </c>
      <c r="F545" s="372">
        <v>43677</v>
      </c>
      <c r="G545" s="373" t="s">
        <v>8828</v>
      </c>
      <c r="H545" s="373" t="s">
        <v>3098</v>
      </c>
      <c r="I545" s="374">
        <v>10.50949</v>
      </c>
      <c r="J545" s="374">
        <v>30</v>
      </c>
      <c r="K545" s="373" t="s">
        <v>815</v>
      </c>
      <c r="L545" s="375">
        <v>53.99</v>
      </c>
      <c r="M545" s="336" t="s">
        <v>3099</v>
      </c>
      <c r="N545" s="336" t="s">
        <v>3100</v>
      </c>
      <c r="O545" s="287"/>
      <c r="P545" s="287"/>
    </row>
    <row r="546" spans="1:16" ht="15">
      <c r="A546" s="247" t="s">
        <v>12411</v>
      </c>
      <c r="B546" s="247" t="s">
        <v>12412</v>
      </c>
      <c r="C546" s="287" t="s">
        <v>2343</v>
      </c>
      <c r="D546" s="305">
        <v>34</v>
      </c>
      <c r="E546" s="287" t="s">
        <v>45</v>
      </c>
      <c r="F546" s="372">
        <v>43677</v>
      </c>
      <c r="G546" s="373" t="s">
        <v>8828</v>
      </c>
      <c r="H546" s="373" t="s">
        <v>951</v>
      </c>
      <c r="I546" s="374">
        <v>7.45512</v>
      </c>
      <c r="J546" s="374">
        <v>11</v>
      </c>
      <c r="K546" s="373" t="s">
        <v>815</v>
      </c>
      <c r="L546" s="375">
        <v>28.46</v>
      </c>
      <c r="M546" s="336" t="s">
        <v>952</v>
      </c>
      <c r="N546" s="336" t="s">
        <v>953</v>
      </c>
      <c r="O546" s="287"/>
      <c r="P546" s="287"/>
    </row>
    <row r="547" spans="1:16" ht="15">
      <c r="A547" s="247" t="s">
        <v>176</v>
      </c>
      <c r="B547" s="247" t="s">
        <v>10554</v>
      </c>
      <c r="C547" s="287" t="s">
        <v>2345</v>
      </c>
      <c r="D547" s="305">
        <v>35</v>
      </c>
      <c r="E547" s="287" t="s">
        <v>45</v>
      </c>
      <c r="F547" s="372">
        <v>43677</v>
      </c>
      <c r="G547" s="373" t="s">
        <v>8828</v>
      </c>
      <c r="H547" s="373" t="s">
        <v>3386</v>
      </c>
      <c r="I547" s="374">
        <v>8.9023699999999995</v>
      </c>
      <c r="J547" s="374">
        <v>6</v>
      </c>
      <c r="K547" s="373" t="s">
        <v>815</v>
      </c>
      <c r="L547" s="375">
        <v>54.38</v>
      </c>
      <c r="M547" s="336" t="s">
        <v>3387</v>
      </c>
      <c r="N547" s="336" t="s">
        <v>3388</v>
      </c>
      <c r="O547" s="287"/>
      <c r="P547" s="287"/>
    </row>
    <row r="548" spans="1:16" ht="15">
      <c r="A548" s="247" t="s">
        <v>176</v>
      </c>
      <c r="B548" s="247" t="s">
        <v>10557</v>
      </c>
      <c r="C548" s="287" t="s">
        <v>2351</v>
      </c>
      <c r="D548" s="305">
        <v>36</v>
      </c>
      <c r="E548" s="287" t="s">
        <v>45</v>
      </c>
      <c r="F548" s="372">
        <v>43677</v>
      </c>
      <c r="G548" s="373" t="s">
        <v>8828</v>
      </c>
      <c r="H548" s="373" t="s">
        <v>691</v>
      </c>
      <c r="I548" s="374">
        <v>11.42629</v>
      </c>
      <c r="J548" s="374">
        <v>3</v>
      </c>
      <c r="K548" s="373" t="s">
        <v>815</v>
      </c>
      <c r="L548" s="375">
        <v>88.92</v>
      </c>
      <c r="M548" s="336" t="s">
        <v>692</v>
      </c>
      <c r="N548" s="336" t="s">
        <v>693</v>
      </c>
      <c r="O548" s="287"/>
      <c r="P548" s="287"/>
    </row>
    <row r="549" spans="1:16" ht="15">
      <c r="A549" s="247" t="s">
        <v>176</v>
      </c>
      <c r="B549" s="247" t="s">
        <v>9793</v>
      </c>
      <c r="C549" s="287" t="s">
        <v>2353</v>
      </c>
      <c r="D549" s="305">
        <v>37</v>
      </c>
      <c r="E549" s="287" t="s">
        <v>45</v>
      </c>
      <c r="F549" s="372">
        <v>43677</v>
      </c>
      <c r="G549" s="373" t="s">
        <v>8828</v>
      </c>
      <c r="H549" s="373" t="s">
        <v>4600</v>
      </c>
      <c r="I549" s="374">
        <v>9.5968599999999995</v>
      </c>
      <c r="J549" s="374">
        <v>13</v>
      </c>
      <c r="K549" s="373" t="s">
        <v>815</v>
      </c>
      <c r="L549" s="375">
        <v>31.51</v>
      </c>
      <c r="M549" s="336" t="s">
        <v>4601</v>
      </c>
      <c r="N549" s="336" t="s">
        <v>4602</v>
      </c>
      <c r="O549" s="287"/>
      <c r="P549" s="287"/>
    </row>
    <row r="550" spans="1:16" ht="15">
      <c r="A550" s="247" t="s">
        <v>176</v>
      </c>
      <c r="B550" s="247" t="s">
        <v>10560</v>
      </c>
      <c r="C550" s="287" t="s">
        <v>2355</v>
      </c>
      <c r="D550" s="305">
        <v>38</v>
      </c>
      <c r="E550" s="287" t="s">
        <v>45</v>
      </c>
      <c r="F550" s="372">
        <v>43677</v>
      </c>
      <c r="G550" s="373" t="s">
        <v>8828</v>
      </c>
      <c r="H550" s="373" t="s">
        <v>738</v>
      </c>
      <c r="I550" s="374">
        <v>9.3276199999999996</v>
      </c>
      <c r="J550" s="374">
        <v>6</v>
      </c>
      <c r="K550" s="373" t="s">
        <v>815</v>
      </c>
      <c r="L550" s="375">
        <v>49.3</v>
      </c>
      <c r="M550" s="336" t="s">
        <v>739</v>
      </c>
      <c r="N550" s="336" t="s">
        <v>740</v>
      </c>
      <c r="O550" s="287"/>
      <c r="P550" s="287"/>
    </row>
    <row r="551" spans="1:16" ht="15">
      <c r="A551" s="247" t="s">
        <v>176</v>
      </c>
      <c r="B551" s="247" t="s">
        <v>9219</v>
      </c>
      <c r="C551" s="287" t="s">
        <v>2361</v>
      </c>
      <c r="D551" s="305">
        <v>39</v>
      </c>
      <c r="E551" s="287" t="s">
        <v>45</v>
      </c>
      <c r="F551" s="372">
        <v>43677</v>
      </c>
      <c r="G551" s="373" t="s">
        <v>8828</v>
      </c>
      <c r="H551" s="373" t="s">
        <v>7072</v>
      </c>
      <c r="I551" s="374">
        <v>7.48475</v>
      </c>
      <c r="J551" s="374">
        <v>49</v>
      </c>
      <c r="K551" s="373" t="s">
        <v>815</v>
      </c>
      <c r="L551" s="375">
        <v>30.35</v>
      </c>
      <c r="M551" s="336" t="s">
        <v>7073</v>
      </c>
      <c r="N551" s="336" t="s">
        <v>7074</v>
      </c>
      <c r="O551" s="287"/>
      <c r="P551" s="287"/>
    </row>
    <row r="552" spans="1:16" ht="15">
      <c r="A552" s="247" t="s">
        <v>176</v>
      </c>
      <c r="B552" s="247" t="s">
        <v>10561</v>
      </c>
      <c r="C552" s="287" t="s">
        <v>2363</v>
      </c>
      <c r="D552" s="305">
        <v>40</v>
      </c>
      <c r="E552" s="287" t="s">
        <v>45</v>
      </c>
      <c r="F552" s="372">
        <v>43677</v>
      </c>
      <c r="G552" s="373" t="s">
        <v>8828</v>
      </c>
      <c r="H552" s="373" t="s">
        <v>2676</v>
      </c>
      <c r="I552" s="374">
        <v>10.068210000000001</v>
      </c>
      <c r="J552" s="374">
        <v>5</v>
      </c>
      <c r="K552" s="373" t="s">
        <v>815</v>
      </c>
      <c r="L552" s="375">
        <v>54.49</v>
      </c>
      <c r="M552" s="336" t="s">
        <v>2677</v>
      </c>
      <c r="N552" s="336" t="s">
        <v>2678</v>
      </c>
      <c r="O552" s="287"/>
      <c r="P552" s="287"/>
    </row>
    <row r="553" spans="1:16" ht="15">
      <c r="A553" s="247" t="s">
        <v>12413</v>
      </c>
      <c r="B553" s="247" t="s">
        <v>9220</v>
      </c>
      <c r="C553" s="287" t="s">
        <v>2365</v>
      </c>
      <c r="D553" s="305">
        <v>41</v>
      </c>
      <c r="E553" s="287" t="s">
        <v>45</v>
      </c>
      <c r="F553" s="372">
        <v>43677</v>
      </c>
      <c r="G553" s="373" t="s">
        <v>8828</v>
      </c>
      <c r="H553" s="373" t="s">
        <v>1011</v>
      </c>
      <c r="I553" s="374">
        <v>12.023960000000001</v>
      </c>
      <c r="J553" s="374">
        <v>12</v>
      </c>
      <c r="K553" s="373" t="s">
        <v>815</v>
      </c>
      <c r="L553" s="375">
        <v>53.89</v>
      </c>
      <c r="M553" s="336" t="s">
        <v>1012</v>
      </c>
      <c r="N553" s="336" t="s">
        <v>1013</v>
      </c>
      <c r="O553" s="287"/>
      <c r="P553" s="287"/>
    </row>
    <row r="554" spans="1:16" ht="15">
      <c r="A554" s="247" t="s">
        <v>176</v>
      </c>
      <c r="B554" s="247" t="s">
        <v>9221</v>
      </c>
      <c r="C554" s="287" t="s">
        <v>2367</v>
      </c>
      <c r="D554" s="305">
        <v>42</v>
      </c>
      <c r="E554" s="287" t="s">
        <v>45</v>
      </c>
      <c r="F554" s="372">
        <v>43677</v>
      </c>
      <c r="G554" s="373" t="s">
        <v>8828</v>
      </c>
      <c r="H554" s="373" t="s">
        <v>3138</v>
      </c>
      <c r="I554" s="374">
        <v>9.9399099999999994</v>
      </c>
      <c r="J554" s="374">
        <v>6</v>
      </c>
      <c r="K554" s="373" t="s">
        <v>815</v>
      </c>
      <c r="L554" s="375">
        <v>21</v>
      </c>
      <c r="M554" s="336" t="s">
        <v>3139</v>
      </c>
      <c r="N554" s="336" t="s">
        <v>3140</v>
      </c>
      <c r="O554" s="287"/>
      <c r="P554" s="287"/>
    </row>
    <row r="555" spans="1:16" ht="15">
      <c r="A555" s="247" t="s">
        <v>176</v>
      </c>
      <c r="B555" s="247" t="s">
        <v>10562</v>
      </c>
      <c r="C555" s="287" t="s">
        <v>2369</v>
      </c>
      <c r="D555" s="305">
        <v>43</v>
      </c>
      <c r="E555" s="287" t="s">
        <v>45</v>
      </c>
      <c r="F555" s="372">
        <v>43677</v>
      </c>
      <c r="G555" s="373" t="s">
        <v>8828</v>
      </c>
      <c r="H555" s="373" t="s">
        <v>2683</v>
      </c>
      <c r="I555" s="374">
        <v>9.2500599999999995</v>
      </c>
      <c r="J555" s="374">
        <v>18</v>
      </c>
      <c r="K555" s="373" t="s">
        <v>815</v>
      </c>
      <c r="L555" s="375">
        <v>36.049999999999997</v>
      </c>
      <c r="M555" s="336" t="s">
        <v>2684</v>
      </c>
      <c r="N555" s="336" t="s">
        <v>2685</v>
      </c>
      <c r="O555" s="287"/>
      <c r="P555" s="287"/>
    </row>
    <row r="556" spans="1:16" ht="15">
      <c r="A556" s="247" t="s">
        <v>176</v>
      </c>
      <c r="B556" s="247" t="s">
        <v>10563</v>
      </c>
      <c r="C556" s="287" t="s">
        <v>2371</v>
      </c>
      <c r="D556" s="305">
        <v>44</v>
      </c>
      <c r="E556" s="287" t="s">
        <v>45</v>
      </c>
      <c r="F556" s="372">
        <v>43677</v>
      </c>
      <c r="G556" s="373" t="s">
        <v>8828</v>
      </c>
      <c r="H556" s="373" t="s">
        <v>753</v>
      </c>
      <c r="I556" s="374">
        <v>10.11767</v>
      </c>
      <c r="J556" s="374">
        <v>1</v>
      </c>
      <c r="K556" s="373" t="s">
        <v>815</v>
      </c>
      <c r="L556" s="375">
        <v>145.47999999999999</v>
      </c>
      <c r="M556" s="336" t="s">
        <v>754</v>
      </c>
      <c r="N556" s="336" t="s">
        <v>755</v>
      </c>
      <c r="O556" s="287"/>
      <c r="P556" s="287"/>
    </row>
    <row r="557" spans="1:16" ht="15">
      <c r="A557" s="247" t="s">
        <v>10564</v>
      </c>
      <c r="B557" s="247" t="s">
        <v>12414</v>
      </c>
      <c r="C557" s="287" t="s">
        <v>2373</v>
      </c>
      <c r="D557" s="305">
        <v>45</v>
      </c>
      <c r="E557" s="287" t="s">
        <v>45</v>
      </c>
      <c r="F557" s="372">
        <v>43677</v>
      </c>
      <c r="G557" s="373" t="s">
        <v>8828</v>
      </c>
      <c r="H557" s="373" t="s">
        <v>7496</v>
      </c>
      <c r="I557" s="374">
        <v>8.7632499999999993</v>
      </c>
      <c r="J557" s="374">
        <v>5</v>
      </c>
      <c r="K557" s="373" t="s">
        <v>815</v>
      </c>
      <c r="L557" s="375">
        <v>32.1</v>
      </c>
      <c r="M557" s="336" t="s">
        <v>2982</v>
      </c>
      <c r="N557" s="336" t="s">
        <v>2983</v>
      </c>
      <c r="O557" s="287"/>
      <c r="P557" s="287"/>
    </row>
    <row r="558" spans="1:16" ht="15">
      <c r="A558" s="247" t="s">
        <v>176</v>
      </c>
      <c r="B558" s="247" t="s">
        <v>10566</v>
      </c>
      <c r="C558" s="287" t="s">
        <v>2375</v>
      </c>
      <c r="D558" s="305">
        <v>46</v>
      </c>
      <c r="E558" s="287" t="s">
        <v>45</v>
      </c>
      <c r="F558" s="372">
        <v>43677</v>
      </c>
      <c r="G558" s="373" t="s">
        <v>8828</v>
      </c>
      <c r="H558" s="373" t="s">
        <v>1540</v>
      </c>
      <c r="I558" s="374">
        <v>9.0257000000000005</v>
      </c>
      <c r="J558" s="374">
        <v>5</v>
      </c>
      <c r="K558" s="373" t="s">
        <v>815</v>
      </c>
      <c r="L558" s="375">
        <v>35.590000000000003</v>
      </c>
      <c r="M558" s="336" t="s">
        <v>1541</v>
      </c>
      <c r="N558" s="336" t="s">
        <v>1542</v>
      </c>
      <c r="O558" s="287"/>
      <c r="P558" s="287"/>
    </row>
    <row r="559" spans="1:16" ht="15">
      <c r="A559" s="247" t="s">
        <v>176</v>
      </c>
      <c r="B559" s="247" t="s">
        <v>9222</v>
      </c>
      <c r="C559" s="287" t="s">
        <v>2377</v>
      </c>
      <c r="D559" s="305">
        <v>47</v>
      </c>
      <c r="E559" s="287" t="s">
        <v>45</v>
      </c>
      <c r="F559" s="372">
        <v>43677</v>
      </c>
      <c r="G559" s="373" t="s">
        <v>8828</v>
      </c>
      <c r="H559" s="373" t="s">
        <v>800</v>
      </c>
      <c r="I559" s="374">
        <v>8.9844000000000008</v>
      </c>
      <c r="J559" s="374">
        <v>12</v>
      </c>
      <c r="K559" s="373" t="s">
        <v>815</v>
      </c>
      <c r="L559" s="375">
        <v>46.31</v>
      </c>
      <c r="M559" s="336" t="s">
        <v>801</v>
      </c>
      <c r="N559" s="336" t="s">
        <v>802</v>
      </c>
      <c r="O559" s="287"/>
      <c r="P559" s="287"/>
    </row>
    <row r="560" spans="1:16" ht="15">
      <c r="A560" s="247" t="s">
        <v>176</v>
      </c>
      <c r="B560" s="247" t="s">
        <v>10569</v>
      </c>
      <c r="C560" s="287" t="s">
        <v>2379</v>
      </c>
      <c r="D560" s="305">
        <v>48</v>
      </c>
      <c r="E560" s="287" t="s">
        <v>45</v>
      </c>
      <c r="F560" s="372">
        <v>43677</v>
      </c>
      <c r="G560" s="373" t="s">
        <v>8828</v>
      </c>
      <c r="H560" s="373" t="s">
        <v>9315</v>
      </c>
      <c r="I560" s="374">
        <v>10.587619999999999</v>
      </c>
      <c r="J560" s="374">
        <v>1</v>
      </c>
      <c r="K560" s="373" t="s">
        <v>815</v>
      </c>
      <c r="L560" s="375">
        <v>92.4</v>
      </c>
      <c r="M560" s="336" t="s">
        <v>8691</v>
      </c>
      <c r="N560" s="336" t="s">
        <v>8692</v>
      </c>
      <c r="O560" s="287"/>
      <c r="P560" s="287"/>
    </row>
    <row r="561" spans="1:16" ht="15">
      <c r="A561" s="247" t="s">
        <v>9224</v>
      </c>
      <c r="B561" s="247" t="s">
        <v>9225</v>
      </c>
      <c r="C561" s="287" t="s">
        <v>2384</v>
      </c>
      <c r="D561" s="305">
        <v>49</v>
      </c>
      <c r="E561" s="287" t="s">
        <v>45</v>
      </c>
      <c r="F561" s="372">
        <v>43677</v>
      </c>
      <c r="G561" s="373" t="s">
        <v>8828</v>
      </c>
      <c r="H561" s="373" t="s">
        <v>4801</v>
      </c>
      <c r="I561" s="374">
        <v>10.15056</v>
      </c>
      <c r="J561" s="374">
        <v>30</v>
      </c>
      <c r="K561" s="373" t="s">
        <v>815</v>
      </c>
      <c r="L561" s="375">
        <v>83.69</v>
      </c>
      <c r="M561" s="336" t="s">
        <v>4802</v>
      </c>
      <c r="N561" s="336" t="s">
        <v>4803</v>
      </c>
      <c r="O561" s="287"/>
      <c r="P561" s="287"/>
    </row>
    <row r="562" spans="1:16" ht="15">
      <c r="A562" s="247" t="s">
        <v>176</v>
      </c>
      <c r="B562" s="247" t="s">
        <v>10570</v>
      </c>
      <c r="C562" s="287" t="s">
        <v>2387</v>
      </c>
      <c r="D562" s="305">
        <v>50</v>
      </c>
      <c r="E562" s="287" t="s">
        <v>45</v>
      </c>
      <c r="F562" s="372">
        <v>43677</v>
      </c>
      <c r="G562" s="373" t="s">
        <v>8828</v>
      </c>
      <c r="H562" s="373" t="s">
        <v>810</v>
      </c>
      <c r="I562" s="374">
        <v>5.9981400000000002</v>
      </c>
      <c r="J562" s="374">
        <v>29</v>
      </c>
      <c r="K562" s="373" t="s">
        <v>815</v>
      </c>
      <c r="L562" s="375">
        <v>20.9</v>
      </c>
      <c r="M562" s="336" t="s">
        <v>811</v>
      </c>
      <c r="N562" s="336" t="s">
        <v>812</v>
      </c>
      <c r="O562" s="287"/>
      <c r="P562" s="287"/>
    </row>
    <row r="563" spans="1:16" ht="15">
      <c r="A563" s="247" t="s">
        <v>176</v>
      </c>
      <c r="B563" s="247" t="s">
        <v>9234</v>
      </c>
      <c r="C563" s="287" t="s">
        <v>2389</v>
      </c>
      <c r="D563" s="305">
        <v>1</v>
      </c>
      <c r="E563" s="287" t="s">
        <v>2</v>
      </c>
      <c r="F563" s="372">
        <v>43677</v>
      </c>
      <c r="G563" s="373" t="s">
        <v>8832</v>
      </c>
      <c r="H563" s="373" t="s">
        <v>2704</v>
      </c>
      <c r="I563" s="374">
        <v>714.02104999999995</v>
      </c>
      <c r="J563" s="374">
        <v>165</v>
      </c>
      <c r="K563" s="373" t="s">
        <v>438</v>
      </c>
      <c r="L563" s="375">
        <v>34.049999999999997</v>
      </c>
      <c r="M563" s="336" t="s">
        <v>2705</v>
      </c>
      <c r="N563" s="336" t="s">
        <v>2706</v>
      </c>
      <c r="O563" s="287"/>
      <c r="P563" s="287"/>
    </row>
    <row r="564" spans="1:16" ht="15">
      <c r="A564" s="247" t="s">
        <v>176</v>
      </c>
      <c r="B564" s="247" t="s">
        <v>9243</v>
      </c>
      <c r="C564" s="287" t="s">
        <v>2392</v>
      </c>
      <c r="D564" s="305">
        <v>2</v>
      </c>
      <c r="E564" s="287" t="s">
        <v>2</v>
      </c>
      <c r="F564" s="372">
        <v>43677</v>
      </c>
      <c r="G564" s="373" t="s">
        <v>8832</v>
      </c>
      <c r="H564" s="373" t="s">
        <v>3150</v>
      </c>
      <c r="I564" s="374">
        <v>266.82195999999999</v>
      </c>
      <c r="J564" s="374">
        <v>2</v>
      </c>
      <c r="K564" s="373" t="s">
        <v>438</v>
      </c>
      <c r="L564" s="375">
        <v>66.62</v>
      </c>
      <c r="M564" s="336" t="s">
        <v>3151</v>
      </c>
      <c r="N564" s="336" t="s">
        <v>3152</v>
      </c>
      <c r="O564" s="287"/>
      <c r="P564" s="287"/>
    </row>
    <row r="565" spans="1:16" ht="15">
      <c r="A565" s="247" t="s">
        <v>176</v>
      </c>
      <c r="B565" s="247" t="s">
        <v>10571</v>
      </c>
      <c r="C565" s="287" t="s">
        <v>2394</v>
      </c>
      <c r="D565" s="305">
        <v>3</v>
      </c>
      <c r="E565" s="287" t="s">
        <v>2</v>
      </c>
      <c r="F565" s="372">
        <v>43677</v>
      </c>
      <c r="G565" s="373" t="s">
        <v>8832</v>
      </c>
      <c r="H565" s="373" t="s">
        <v>453</v>
      </c>
      <c r="I565" s="374">
        <v>1205.9468899999999</v>
      </c>
      <c r="J565" s="374">
        <v>29</v>
      </c>
      <c r="K565" s="373" t="s">
        <v>438</v>
      </c>
      <c r="L565" s="375">
        <v>30.45</v>
      </c>
      <c r="M565" s="336" t="s">
        <v>454</v>
      </c>
      <c r="N565" s="336" t="s">
        <v>455</v>
      </c>
      <c r="O565" s="287"/>
      <c r="P565" s="287"/>
    </row>
    <row r="566" spans="1:16" ht="15">
      <c r="A566" s="247" t="s">
        <v>176</v>
      </c>
      <c r="B566" s="247" t="s">
        <v>9244</v>
      </c>
      <c r="C566" s="287" t="s">
        <v>2396</v>
      </c>
      <c r="D566" s="305">
        <v>4</v>
      </c>
      <c r="E566" s="287" t="s">
        <v>2</v>
      </c>
      <c r="F566" s="372">
        <v>43677</v>
      </c>
      <c r="G566" s="373" t="s">
        <v>8832</v>
      </c>
      <c r="H566" s="373" t="s">
        <v>4121</v>
      </c>
      <c r="I566" s="374">
        <v>505.06777</v>
      </c>
      <c r="J566" s="374">
        <v>90</v>
      </c>
      <c r="K566" s="373" t="s">
        <v>438</v>
      </c>
      <c r="L566" s="375">
        <v>213.04</v>
      </c>
      <c r="M566" s="336" t="s">
        <v>4122</v>
      </c>
      <c r="N566" s="336" t="s">
        <v>4123</v>
      </c>
      <c r="O566" s="287"/>
      <c r="P566" s="287"/>
    </row>
    <row r="567" spans="1:16" ht="15">
      <c r="A567" s="247" t="s">
        <v>12415</v>
      </c>
      <c r="B567" s="247" t="s">
        <v>9245</v>
      </c>
      <c r="C567" s="287" t="s">
        <v>2401</v>
      </c>
      <c r="D567" s="305">
        <v>5</v>
      </c>
      <c r="E567" s="287" t="s">
        <v>2</v>
      </c>
      <c r="F567" s="372">
        <v>43677</v>
      </c>
      <c r="G567" s="373" t="s">
        <v>8832</v>
      </c>
      <c r="H567" s="373" t="s">
        <v>3006</v>
      </c>
      <c r="I567" s="374">
        <v>219.96487999999999</v>
      </c>
      <c r="J567" s="374">
        <v>3</v>
      </c>
      <c r="K567" s="373" t="s">
        <v>438</v>
      </c>
      <c r="L567" s="375">
        <v>49.37</v>
      </c>
      <c r="M567" s="336" t="s">
        <v>3007</v>
      </c>
      <c r="N567" s="336" t="s">
        <v>3008</v>
      </c>
      <c r="O567" s="287"/>
      <c r="P567" s="287"/>
    </row>
    <row r="568" spans="1:16" ht="15">
      <c r="A568" s="247" t="s">
        <v>176</v>
      </c>
      <c r="B568" s="247" t="s">
        <v>10574</v>
      </c>
      <c r="C568" s="287" t="s">
        <v>2403</v>
      </c>
      <c r="D568" s="305">
        <v>6</v>
      </c>
      <c r="E568" s="287" t="s">
        <v>2</v>
      </c>
      <c r="F568" s="372">
        <v>43677</v>
      </c>
      <c r="G568" s="373" t="s">
        <v>8832</v>
      </c>
      <c r="H568" s="373" t="s">
        <v>6361</v>
      </c>
      <c r="I568" s="374">
        <v>320.37831999999997</v>
      </c>
      <c r="J568" s="374">
        <v>7</v>
      </c>
      <c r="K568" s="373" t="s">
        <v>438</v>
      </c>
      <c r="L568" s="375">
        <v>44.41</v>
      </c>
      <c r="M568" s="336" t="s">
        <v>6362</v>
      </c>
      <c r="N568" s="336" t="s">
        <v>6363</v>
      </c>
      <c r="O568" s="287"/>
      <c r="P568" s="287"/>
    </row>
    <row r="569" spans="1:16" ht="15">
      <c r="A569" s="247" t="s">
        <v>176</v>
      </c>
      <c r="B569" s="247" t="s">
        <v>10579</v>
      </c>
      <c r="C569" s="287" t="s">
        <v>2405</v>
      </c>
      <c r="D569" s="305">
        <v>7</v>
      </c>
      <c r="E569" s="287" t="s">
        <v>2</v>
      </c>
      <c r="F569" s="372">
        <v>43677</v>
      </c>
      <c r="G569" s="373" t="s">
        <v>8832</v>
      </c>
      <c r="H569" s="373" t="s">
        <v>838</v>
      </c>
      <c r="I569" s="374">
        <v>242.51219</v>
      </c>
      <c r="J569" s="374">
        <v>9</v>
      </c>
      <c r="K569" s="373" t="s">
        <v>438</v>
      </c>
      <c r="L569" s="375">
        <v>12.09</v>
      </c>
      <c r="M569" s="336" t="s">
        <v>839</v>
      </c>
      <c r="N569" s="336" t="s">
        <v>840</v>
      </c>
      <c r="O569" s="287"/>
      <c r="P569" s="287"/>
    </row>
    <row r="570" spans="1:16" ht="15">
      <c r="A570" s="247" t="s">
        <v>176</v>
      </c>
      <c r="B570" s="247" t="s">
        <v>9246</v>
      </c>
      <c r="C570" s="287" t="s">
        <v>2407</v>
      </c>
      <c r="D570" s="305">
        <v>8</v>
      </c>
      <c r="E570" s="287" t="s">
        <v>2</v>
      </c>
      <c r="F570" s="372">
        <v>43677</v>
      </c>
      <c r="G570" s="373" t="s">
        <v>8832</v>
      </c>
      <c r="H570" s="373" t="s">
        <v>4263</v>
      </c>
      <c r="I570" s="374">
        <v>429.07335999999998</v>
      </c>
      <c r="J570" s="374">
        <v>192</v>
      </c>
      <c r="K570" s="373" t="s">
        <v>438</v>
      </c>
      <c r="L570" s="375">
        <v>55.4</v>
      </c>
      <c r="M570" s="336" t="s">
        <v>4264</v>
      </c>
      <c r="N570" s="336" t="s">
        <v>4265</v>
      </c>
      <c r="O570" s="287"/>
      <c r="P570" s="287"/>
    </row>
    <row r="571" spans="1:16" ht="15">
      <c r="A571" s="247" t="s">
        <v>176</v>
      </c>
      <c r="B571" s="247" t="s">
        <v>9242</v>
      </c>
      <c r="C571" s="287" t="s">
        <v>2409</v>
      </c>
      <c r="D571" s="305">
        <v>9</v>
      </c>
      <c r="E571" s="287" t="s">
        <v>2</v>
      </c>
      <c r="F571" s="372">
        <v>43677</v>
      </c>
      <c r="G571" s="373" t="s">
        <v>8832</v>
      </c>
      <c r="H571" s="373" t="s">
        <v>4001</v>
      </c>
      <c r="I571" s="374">
        <v>285.63607000000002</v>
      </c>
      <c r="J571" s="374">
        <v>99</v>
      </c>
      <c r="K571" s="373" t="s">
        <v>438</v>
      </c>
      <c r="L571" s="375">
        <v>71.16</v>
      </c>
      <c r="M571" s="336" t="s">
        <v>456</v>
      </c>
      <c r="N571" s="336" t="s">
        <v>4002</v>
      </c>
      <c r="O571" s="287"/>
      <c r="P571" s="287"/>
    </row>
    <row r="572" spans="1:16" ht="15">
      <c r="A572" s="247" t="s">
        <v>176</v>
      </c>
      <c r="B572" s="247" t="s">
        <v>9231</v>
      </c>
      <c r="C572" s="287" t="s">
        <v>2411</v>
      </c>
      <c r="D572" s="305">
        <v>10</v>
      </c>
      <c r="E572" s="287" t="s">
        <v>2</v>
      </c>
      <c r="F572" s="372">
        <v>43677</v>
      </c>
      <c r="G572" s="373" t="s">
        <v>8832</v>
      </c>
      <c r="H572" s="373" t="s">
        <v>1605</v>
      </c>
      <c r="I572" s="374">
        <v>274.04057999999998</v>
      </c>
      <c r="J572" s="374">
        <v>84</v>
      </c>
      <c r="K572" s="373" t="s">
        <v>438</v>
      </c>
      <c r="L572" s="375">
        <v>52.63</v>
      </c>
      <c r="M572" s="336" t="s">
        <v>1606</v>
      </c>
      <c r="N572" s="336" t="s">
        <v>1607</v>
      </c>
      <c r="O572" s="287"/>
      <c r="P572" s="287"/>
    </row>
    <row r="573" spans="1:16" ht="15">
      <c r="A573" s="247" t="s">
        <v>176</v>
      </c>
      <c r="B573" s="247" t="s">
        <v>9247</v>
      </c>
      <c r="C573" s="287" t="s">
        <v>2413</v>
      </c>
      <c r="D573" s="305">
        <v>11</v>
      </c>
      <c r="E573" s="287" t="s">
        <v>2</v>
      </c>
      <c r="F573" s="372">
        <v>43677</v>
      </c>
      <c r="G573" s="373" t="s">
        <v>8832</v>
      </c>
      <c r="H573" s="373" t="s">
        <v>4149</v>
      </c>
      <c r="I573" s="374">
        <v>404.34877999999998</v>
      </c>
      <c r="J573" s="374">
        <v>34</v>
      </c>
      <c r="K573" s="373" t="s">
        <v>438</v>
      </c>
      <c r="L573" s="375">
        <v>43.17</v>
      </c>
      <c r="M573" s="336" t="s">
        <v>361</v>
      </c>
      <c r="N573" s="336" t="s">
        <v>4150</v>
      </c>
      <c r="O573" s="287"/>
      <c r="P573" s="287"/>
    </row>
    <row r="574" spans="1:16" ht="15">
      <c r="A574" s="247" t="s">
        <v>176</v>
      </c>
      <c r="B574" s="247" t="s">
        <v>10580</v>
      </c>
      <c r="C574" s="287" t="s">
        <v>2418</v>
      </c>
      <c r="D574" s="305">
        <v>12</v>
      </c>
      <c r="E574" s="287" t="s">
        <v>2</v>
      </c>
      <c r="F574" s="372">
        <v>43677</v>
      </c>
      <c r="G574" s="373" t="s">
        <v>8832</v>
      </c>
      <c r="H574" s="373" t="s">
        <v>3034</v>
      </c>
      <c r="I574" s="374">
        <v>182.37047999999999</v>
      </c>
      <c r="J574" s="374">
        <v>5</v>
      </c>
      <c r="K574" s="373" t="s">
        <v>438</v>
      </c>
      <c r="L574" s="375">
        <v>143.01</v>
      </c>
      <c r="M574" s="336" t="s">
        <v>3035</v>
      </c>
      <c r="N574" s="336" t="s">
        <v>3036</v>
      </c>
      <c r="O574" s="287"/>
      <c r="P574" s="287"/>
    </row>
    <row r="575" spans="1:16" ht="15">
      <c r="A575" s="247" t="s">
        <v>12416</v>
      </c>
      <c r="B575" s="247" t="s">
        <v>9239</v>
      </c>
      <c r="C575" s="287" t="s">
        <v>2420</v>
      </c>
      <c r="D575" s="305">
        <v>13</v>
      </c>
      <c r="E575" s="287" t="s">
        <v>2</v>
      </c>
      <c r="F575" s="372">
        <v>43677</v>
      </c>
      <c r="G575" s="373" t="s">
        <v>8832</v>
      </c>
      <c r="H575" s="373" t="s">
        <v>4161</v>
      </c>
      <c r="I575" s="374">
        <v>191.36589000000001</v>
      </c>
      <c r="J575" s="374">
        <v>2</v>
      </c>
      <c r="K575" s="373" t="s">
        <v>438</v>
      </c>
      <c r="L575" s="375">
        <v>41.19</v>
      </c>
      <c r="M575" s="336" t="s">
        <v>4162</v>
      </c>
      <c r="N575" s="336" t="s">
        <v>4163</v>
      </c>
      <c r="O575" s="287"/>
      <c r="P575" s="287"/>
    </row>
    <row r="576" spans="1:16" ht="15">
      <c r="A576" s="247" t="s">
        <v>176</v>
      </c>
      <c r="B576" s="247" t="s">
        <v>9235</v>
      </c>
      <c r="C576" s="287" t="s">
        <v>2422</v>
      </c>
      <c r="D576" s="305">
        <v>14</v>
      </c>
      <c r="E576" s="287" t="s">
        <v>2</v>
      </c>
      <c r="F576" s="372">
        <v>43677</v>
      </c>
      <c r="G576" s="373" t="s">
        <v>8832</v>
      </c>
      <c r="H576" s="373" t="s">
        <v>3332</v>
      </c>
      <c r="I576" s="374">
        <v>201.70027999999999</v>
      </c>
      <c r="J576" s="374">
        <v>21</v>
      </c>
      <c r="K576" s="373" t="s">
        <v>438</v>
      </c>
      <c r="L576" s="375">
        <v>74.36</v>
      </c>
      <c r="M576" s="336" t="s">
        <v>3333</v>
      </c>
      <c r="N576" s="336" t="s">
        <v>3334</v>
      </c>
      <c r="O576" s="287"/>
      <c r="P576" s="287"/>
    </row>
    <row r="577" spans="1:16" ht="15">
      <c r="A577" s="247" t="s">
        <v>176</v>
      </c>
      <c r="B577" s="247" t="s">
        <v>9236</v>
      </c>
      <c r="C577" s="287" t="s">
        <v>2424</v>
      </c>
      <c r="D577" s="305">
        <v>15</v>
      </c>
      <c r="E577" s="287" t="s">
        <v>2</v>
      </c>
      <c r="F577" s="372">
        <v>43677</v>
      </c>
      <c r="G577" s="373" t="s">
        <v>8832</v>
      </c>
      <c r="H577" s="373" t="s">
        <v>1357</v>
      </c>
      <c r="I577" s="374">
        <v>367.44121999999999</v>
      </c>
      <c r="J577" s="374">
        <v>68</v>
      </c>
      <c r="K577" s="373" t="s">
        <v>438</v>
      </c>
      <c r="L577" s="375">
        <v>194.23</v>
      </c>
      <c r="M577" s="336" t="s">
        <v>1358</v>
      </c>
      <c r="N577" s="336" t="s">
        <v>1359</v>
      </c>
      <c r="O577" s="287"/>
      <c r="P577" s="287"/>
    </row>
    <row r="578" spans="1:16" ht="15">
      <c r="A578" s="247" t="s">
        <v>176</v>
      </c>
      <c r="B578" s="247" t="s">
        <v>9237</v>
      </c>
      <c r="C578" s="287" t="s">
        <v>2426</v>
      </c>
      <c r="D578" s="305">
        <v>16</v>
      </c>
      <c r="E578" s="287" t="s">
        <v>2</v>
      </c>
      <c r="F578" s="372">
        <v>43677</v>
      </c>
      <c r="G578" s="373" t="s">
        <v>8832</v>
      </c>
      <c r="H578" s="373" t="s">
        <v>2745</v>
      </c>
      <c r="I578" s="374">
        <v>928.97888</v>
      </c>
      <c r="J578" s="374">
        <v>175</v>
      </c>
      <c r="K578" s="373" t="s">
        <v>438</v>
      </c>
      <c r="L578" s="375">
        <v>9.5299999999999994</v>
      </c>
      <c r="M578" s="336" t="s">
        <v>2746</v>
      </c>
      <c r="N578" s="336" t="s">
        <v>2747</v>
      </c>
      <c r="O578" s="287"/>
      <c r="P578" s="287"/>
    </row>
    <row r="579" spans="1:16" ht="15">
      <c r="A579" s="247" t="s">
        <v>176</v>
      </c>
      <c r="B579" s="247" t="s">
        <v>9238</v>
      </c>
      <c r="C579" s="287" t="s">
        <v>2428</v>
      </c>
      <c r="D579" s="305">
        <v>17</v>
      </c>
      <c r="E579" s="287" t="s">
        <v>2</v>
      </c>
      <c r="F579" s="372">
        <v>43677</v>
      </c>
      <c r="G579" s="373" t="s">
        <v>8832</v>
      </c>
      <c r="H579" s="373" t="s">
        <v>597</v>
      </c>
      <c r="I579" s="374">
        <v>413.54671999999999</v>
      </c>
      <c r="J579" s="374">
        <v>59</v>
      </c>
      <c r="K579" s="373" t="s">
        <v>438</v>
      </c>
      <c r="L579" s="375">
        <v>11.06</v>
      </c>
      <c r="M579" s="336" t="s">
        <v>598</v>
      </c>
      <c r="N579" s="336" t="s">
        <v>599</v>
      </c>
      <c r="O579" s="287"/>
      <c r="P579" s="287"/>
    </row>
    <row r="580" spans="1:16" ht="15">
      <c r="A580" s="247" t="s">
        <v>176</v>
      </c>
      <c r="B580" s="247" t="s">
        <v>9249</v>
      </c>
      <c r="C580" s="287" t="s">
        <v>2430</v>
      </c>
      <c r="D580" s="305">
        <v>18</v>
      </c>
      <c r="E580" s="287" t="s">
        <v>2</v>
      </c>
      <c r="F580" s="372">
        <v>43677</v>
      </c>
      <c r="G580" s="373" t="s">
        <v>8832</v>
      </c>
      <c r="H580" s="373" t="s">
        <v>905</v>
      </c>
      <c r="I580" s="374">
        <v>1068.1104700000001</v>
      </c>
      <c r="J580" s="374">
        <v>192</v>
      </c>
      <c r="K580" s="373" t="s">
        <v>438</v>
      </c>
      <c r="L580" s="375">
        <v>10.45</v>
      </c>
      <c r="M580" s="336" t="s">
        <v>906</v>
      </c>
      <c r="N580" s="336" t="s">
        <v>907</v>
      </c>
      <c r="O580" s="287"/>
      <c r="P580" s="287"/>
    </row>
    <row r="581" spans="1:16" ht="15">
      <c r="A581" s="247" t="s">
        <v>176</v>
      </c>
      <c r="B581" s="247" t="s">
        <v>10583</v>
      </c>
      <c r="C581" s="287" t="s">
        <v>2432</v>
      </c>
      <c r="D581" s="305">
        <v>19</v>
      </c>
      <c r="E581" s="287" t="s">
        <v>2</v>
      </c>
      <c r="F581" s="372">
        <v>43677</v>
      </c>
      <c r="G581" s="373" t="s">
        <v>8832</v>
      </c>
      <c r="H581" s="373" t="s">
        <v>4965</v>
      </c>
      <c r="I581" s="374">
        <v>169.92211</v>
      </c>
      <c r="J581" s="374">
        <v>6</v>
      </c>
      <c r="K581" s="373" t="s">
        <v>438</v>
      </c>
      <c r="L581" s="375">
        <v>21.04</v>
      </c>
      <c r="M581" s="336" t="s">
        <v>4966</v>
      </c>
      <c r="N581" s="336" t="s">
        <v>4967</v>
      </c>
      <c r="O581" s="287"/>
      <c r="P581" s="287"/>
    </row>
    <row r="582" spans="1:16" ht="15">
      <c r="A582" s="247" t="s">
        <v>176</v>
      </c>
      <c r="B582" s="247" t="s">
        <v>9241</v>
      </c>
      <c r="C582" s="287" t="s">
        <v>2435</v>
      </c>
      <c r="D582" s="305">
        <v>20</v>
      </c>
      <c r="E582" s="287" t="s">
        <v>2</v>
      </c>
      <c r="F582" s="372">
        <v>43677</v>
      </c>
      <c r="G582" s="373" t="s">
        <v>8832</v>
      </c>
      <c r="H582" s="373" t="s">
        <v>2589</v>
      </c>
      <c r="I582" s="374">
        <v>331.82226000000003</v>
      </c>
      <c r="J582" s="374">
        <v>5</v>
      </c>
      <c r="K582" s="373" t="s">
        <v>438</v>
      </c>
      <c r="L582" s="375">
        <v>23</v>
      </c>
      <c r="M582" s="336" t="s">
        <v>2590</v>
      </c>
      <c r="N582" s="336" t="s">
        <v>2591</v>
      </c>
      <c r="O582" s="287"/>
      <c r="P582" s="287"/>
    </row>
    <row r="583" spans="1:16" ht="15">
      <c r="A583" s="247" t="s">
        <v>176</v>
      </c>
      <c r="B583" s="247" t="s">
        <v>10584</v>
      </c>
      <c r="C583" s="287" t="s">
        <v>2440</v>
      </c>
      <c r="D583" s="305">
        <v>21</v>
      </c>
      <c r="E583" s="287" t="s">
        <v>2</v>
      </c>
      <c r="F583" s="372">
        <v>43677</v>
      </c>
      <c r="G583" s="373" t="s">
        <v>8832</v>
      </c>
      <c r="H583" s="373" t="s">
        <v>918</v>
      </c>
      <c r="I583" s="374">
        <v>190.20809</v>
      </c>
      <c r="J583" s="374">
        <v>36</v>
      </c>
      <c r="K583" s="373" t="s">
        <v>438</v>
      </c>
      <c r="L583" s="375">
        <v>14.37</v>
      </c>
      <c r="M583" s="336" t="s">
        <v>919</v>
      </c>
      <c r="N583" s="336" t="s">
        <v>920</v>
      </c>
      <c r="O583" s="287"/>
      <c r="P583" s="287"/>
    </row>
    <row r="584" spans="1:16" ht="15">
      <c r="A584" s="247" t="s">
        <v>176</v>
      </c>
      <c r="B584" s="247" t="s">
        <v>9250</v>
      </c>
      <c r="C584" s="287" t="s">
        <v>2442</v>
      </c>
      <c r="D584" s="305">
        <v>22</v>
      </c>
      <c r="E584" s="287" t="s">
        <v>2</v>
      </c>
      <c r="F584" s="372">
        <v>43677</v>
      </c>
      <c r="G584" s="373" t="s">
        <v>8832</v>
      </c>
      <c r="H584" s="373" t="s">
        <v>4504</v>
      </c>
      <c r="I584" s="374">
        <v>202.62696</v>
      </c>
      <c r="J584" s="374">
        <v>14</v>
      </c>
      <c r="K584" s="373" t="s">
        <v>438</v>
      </c>
      <c r="L584" s="375">
        <v>14.25</v>
      </c>
      <c r="M584" s="336" t="s">
        <v>4505</v>
      </c>
      <c r="N584" s="336" t="s">
        <v>4506</v>
      </c>
      <c r="O584" s="287"/>
      <c r="P584" s="287"/>
    </row>
    <row r="585" spans="1:16" ht="15">
      <c r="A585" s="247" t="s">
        <v>176</v>
      </c>
      <c r="B585" s="247" t="s">
        <v>9251</v>
      </c>
      <c r="C585" s="287" t="s">
        <v>2444</v>
      </c>
      <c r="D585" s="305">
        <v>23</v>
      </c>
      <c r="E585" s="287" t="s">
        <v>2</v>
      </c>
      <c r="F585" s="372">
        <v>43677</v>
      </c>
      <c r="G585" s="373" t="s">
        <v>8832</v>
      </c>
      <c r="H585" s="373" t="s">
        <v>4183</v>
      </c>
      <c r="I585" s="374">
        <v>457.77229999999997</v>
      </c>
      <c r="J585" s="374">
        <v>192</v>
      </c>
      <c r="K585" s="373" t="s">
        <v>438</v>
      </c>
      <c r="L585" s="375">
        <v>50.55</v>
      </c>
      <c r="M585" s="336" t="s">
        <v>4184</v>
      </c>
      <c r="N585" s="336" t="s">
        <v>4185</v>
      </c>
      <c r="O585" s="287"/>
      <c r="P585" s="287"/>
    </row>
    <row r="586" spans="1:16" ht="15">
      <c r="A586" s="247" t="s">
        <v>176</v>
      </c>
      <c r="B586" s="247" t="s">
        <v>9252</v>
      </c>
      <c r="C586" s="287" t="s">
        <v>2449</v>
      </c>
      <c r="D586" s="305">
        <v>24</v>
      </c>
      <c r="E586" s="287" t="s">
        <v>2</v>
      </c>
      <c r="F586" s="372">
        <v>43677</v>
      </c>
      <c r="G586" s="373" t="s">
        <v>8832</v>
      </c>
      <c r="H586" s="373" t="s">
        <v>3651</v>
      </c>
      <c r="I586" s="374">
        <v>253.69297</v>
      </c>
      <c r="J586" s="374">
        <v>154</v>
      </c>
      <c r="K586" s="373" t="s">
        <v>438</v>
      </c>
      <c r="L586" s="375">
        <v>116</v>
      </c>
      <c r="M586" s="336" t="s">
        <v>3652</v>
      </c>
      <c r="N586" s="336" t="s">
        <v>3653</v>
      </c>
      <c r="O586" s="287"/>
      <c r="P586" s="287"/>
    </row>
    <row r="587" spans="1:16" ht="15">
      <c r="A587" s="247" t="s">
        <v>9253</v>
      </c>
      <c r="B587" s="247" t="s">
        <v>9254</v>
      </c>
      <c r="C587" s="287" t="s">
        <v>2451</v>
      </c>
      <c r="D587" s="305">
        <v>25</v>
      </c>
      <c r="E587" s="287" t="s">
        <v>2</v>
      </c>
      <c r="F587" s="372">
        <v>43677</v>
      </c>
      <c r="G587" s="373" t="s">
        <v>8832</v>
      </c>
      <c r="H587" s="373" t="s">
        <v>3863</v>
      </c>
      <c r="I587" s="374">
        <v>172.64523</v>
      </c>
      <c r="J587" s="374">
        <v>1</v>
      </c>
      <c r="K587" s="373" t="s">
        <v>438</v>
      </c>
      <c r="L587" s="375">
        <v>130.22</v>
      </c>
      <c r="M587" s="336" t="s">
        <v>3864</v>
      </c>
      <c r="N587" s="336" t="s">
        <v>3865</v>
      </c>
      <c r="O587" s="287"/>
      <c r="P587" s="287"/>
    </row>
    <row r="588" spans="1:16" ht="15">
      <c r="A588" s="247" t="s">
        <v>176</v>
      </c>
      <c r="B588" s="247" t="s">
        <v>9264</v>
      </c>
      <c r="C588" s="287" t="s">
        <v>2453</v>
      </c>
      <c r="D588" s="305">
        <v>26</v>
      </c>
      <c r="E588" s="287" t="s">
        <v>2</v>
      </c>
      <c r="F588" s="372">
        <v>43677</v>
      </c>
      <c r="G588" s="373" t="s">
        <v>8832</v>
      </c>
      <c r="H588" s="373" t="s">
        <v>4514</v>
      </c>
      <c r="I588" s="374">
        <v>194.93028000000001</v>
      </c>
      <c r="J588" s="374">
        <v>46</v>
      </c>
      <c r="K588" s="373" t="s">
        <v>438</v>
      </c>
      <c r="L588" s="375">
        <v>18.37</v>
      </c>
      <c r="M588" s="336" t="s">
        <v>4515</v>
      </c>
      <c r="N588" s="336" t="s">
        <v>4516</v>
      </c>
      <c r="O588" s="287"/>
      <c r="P588" s="287"/>
    </row>
    <row r="589" spans="1:16" ht="15">
      <c r="A589" s="247" t="s">
        <v>176</v>
      </c>
      <c r="B589" s="247" t="s">
        <v>9233</v>
      </c>
      <c r="C589" s="287" t="s">
        <v>2456</v>
      </c>
      <c r="D589" s="305">
        <v>27</v>
      </c>
      <c r="E589" s="287" t="s">
        <v>2</v>
      </c>
      <c r="F589" s="372">
        <v>43677</v>
      </c>
      <c r="G589" s="373" t="s">
        <v>8832</v>
      </c>
      <c r="H589" s="373" t="s">
        <v>4868</v>
      </c>
      <c r="I589" s="374">
        <v>274.64566000000002</v>
      </c>
      <c r="J589" s="374">
        <v>50</v>
      </c>
      <c r="K589" s="373" t="s">
        <v>438</v>
      </c>
      <c r="L589" s="375">
        <v>20.62</v>
      </c>
      <c r="M589" s="336" t="s">
        <v>4869</v>
      </c>
      <c r="N589" s="336" t="s">
        <v>4870</v>
      </c>
      <c r="O589" s="287"/>
      <c r="P589" s="287"/>
    </row>
    <row r="590" spans="1:16" ht="15">
      <c r="A590" s="247" t="s">
        <v>176</v>
      </c>
      <c r="B590" s="247" t="s">
        <v>10587</v>
      </c>
      <c r="C590" s="287" t="s">
        <v>2458</v>
      </c>
      <c r="D590" s="305">
        <v>28</v>
      </c>
      <c r="E590" s="287" t="s">
        <v>2</v>
      </c>
      <c r="F590" s="372">
        <v>43677</v>
      </c>
      <c r="G590" s="373" t="s">
        <v>8832</v>
      </c>
      <c r="H590" s="373" t="s">
        <v>4523</v>
      </c>
      <c r="I590" s="374">
        <v>187.51974000000001</v>
      </c>
      <c r="J590" s="374">
        <v>2</v>
      </c>
      <c r="K590" s="373" t="s">
        <v>438</v>
      </c>
      <c r="L590" s="375">
        <v>21.16</v>
      </c>
      <c r="M590" s="336" t="s">
        <v>4524</v>
      </c>
      <c r="N590" s="336" t="s">
        <v>4525</v>
      </c>
      <c r="O590" s="287"/>
      <c r="P590" s="287"/>
    </row>
    <row r="591" spans="1:16" ht="15">
      <c r="A591" s="247" t="s">
        <v>176</v>
      </c>
      <c r="B591" s="247" t="s">
        <v>10590</v>
      </c>
      <c r="C591" s="287" t="s">
        <v>2461</v>
      </c>
      <c r="D591" s="305">
        <v>29</v>
      </c>
      <c r="E591" s="287" t="s">
        <v>2</v>
      </c>
      <c r="F591" s="372">
        <v>43677</v>
      </c>
      <c r="G591" s="373" t="s">
        <v>8832</v>
      </c>
      <c r="H591" s="373" t="s">
        <v>2616</v>
      </c>
      <c r="I591" s="374">
        <v>204.50369000000001</v>
      </c>
      <c r="J591" s="374">
        <v>49</v>
      </c>
      <c r="K591" s="373" t="s">
        <v>438</v>
      </c>
      <c r="L591" s="375">
        <v>14.07</v>
      </c>
      <c r="M591" s="336" t="s">
        <v>2617</v>
      </c>
      <c r="N591" s="336" t="s">
        <v>2618</v>
      </c>
      <c r="O591" s="287"/>
      <c r="P591" s="287"/>
    </row>
    <row r="592" spans="1:16" ht="15">
      <c r="A592" s="247" t="s">
        <v>176</v>
      </c>
      <c r="B592" s="247" t="s">
        <v>9255</v>
      </c>
      <c r="C592" s="287" t="s">
        <v>2463</v>
      </c>
      <c r="D592" s="305">
        <v>30</v>
      </c>
      <c r="E592" s="287" t="s">
        <v>2</v>
      </c>
      <c r="F592" s="372">
        <v>43677</v>
      </c>
      <c r="G592" s="373" t="s">
        <v>8832</v>
      </c>
      <c r="H592" s="373" t="s">
        <v>4301</v>
      </c>
      <c r="I592" s="374">
        <v>266.41390000000001</v>
      </c>
      <c r="J592" s="374">
        <v>4</v>
      </c>
      <c r="K592" s="373" t="s">
        <v>438</v>
      </c>
      <c r="L592" s="375">
        <v>82.99</v>
      </c>
      <c r="M592" s="336" t="s">
        <v>4302</v>
      </c>
      <c r="N592" s="336" t="s">
        <v>4303</v>
      </c>
      <c r="O592" s="287"/>
      <c r="P592" s="287"/>
    </row>
    <row r="593" spans="1:16" ht="15">
      <c r="A593" s="247" t="s">
        <v>176</v>
      </c>
      <c r="B593" s="247" t="s">
        <v>9256</v>
      </c>
      <c r="C593" s="287" t="s">
        <v>2465</v>
      </c>
      <c r="D593" s="305">
        <v>31</v>
      </c>
      <c r="E593" s="287" t="s">
        <v>2</v>
      </c>
      <c r="F593" s="372">
        <v>43677</v>
      </c>
      <c r="G593" s="373" t="s">
        <v>8832</v>
      </c>
      <c r="H593" s="373" t="s">
        <v>1942</v>
      </c>
      <c r="I593" s="374">
        <v>514.59631000000002</v>
      </c>
      <c r="J593" s="374">
        <v>192</v>
      </c>
      <c r="K593" s="373" t="s">
        <v>438</v>
      </c>
      <c r="L593" s="375">
        <v>136.27000000000001</v>
      </c>
      <c r="M593" s="336" t="s">
        <v>1943</v>
      </c>
      <c r="N593" s="336" t="s">
        <v>1944</v>
      </c>
      <c r="O593" s="287"/>
      <c r="P593" s="287"/>
    </row>
    <row r="594" spans="1:16" ht="15">
      <c r="A594" s="247" t="s">
        <v>176</v>
      </c>
      <c r="B594" s="247" t="s">
        <v>9240</v>
      </c>
      <c r="C594" s="287" t="s">
        <v>2467</v>
      </c>
      <c r="D594" s="305">
        <v>32</v>
      </c>
      <c r="E594" s="287" t="s">
        <v>2</v>
      </c>
      <c r="F594" s="372">
        <v>43677</v>
      </c>
      <c r="G594" s="373" t="s">
        <v>8832</v>
      </c>
      <c r="H594" s="373" t="s">
        <v>1421</v>
      </c>
      <c r="I594" s="374">
        <v>733.15440999999998</v>
      </c>
      <c r="J594" s="374">
        <v>124</v>
      </c>
      <c r="K594" s="373" t="s">
        <v>438</v>
      </c>
      <c r="L594" s="375">
        <v>44.89</v>
      </c>
      <c r="M594" s="336" t="s">
        <v>1422</v>
      </c>
      <c r="N594" s="336" t="s">
        <v>1423</v>
      </c>
      <c r="O594" s="287"/>
      <c r="P594" s="287"/>
    </row>
    <row r="595" spans="1:16" ht="15">
      <c r="A595" s="247" t="s">
        <v>176</v>
      </c>
      <c r="B595" s="247" t="s">
        <v>9257</v>
      </c>
      <c r="C595" s="287" t="s">
        <v>2470</v>
      </c>
      <c r="D595" s="305">
        <v>33</v>
      </c>
      <c r="E595" s="287" t="s">
        <v>2</v>
      </c>
      <c r="F595" s="372">
        <v>43677</v>
      </c>
      <c r="G595" s="373" t="s">
        <v>8832</v>
      </c>
      <c r="H595" s="373" t="s">
        <v>4065</v>
      </c>
      <c r="I595" s="374">
        <v>198.19783000000001</v>
      </c>
      <c r="J595" s="374">
        <v>19</v>
      </c>
      <c r="K595" s="373" t="s">
        <v>438</v>
      </c>
      <c r="L595" s="375">
        <v>44.56</v>
      </c>
      <c r="M595" s="336" t="s">
        <v>4066</v>
      </c>
      <c r="N595" s="336" t="s">
        <v>4067</v>
      </c>
      <c r="O595" s="287"/>
      <c r="P595" s="287"/>
    </row>
    <row r="596" spans="1:16" ht="15">
      <c r="A596" s="247" t="s">
        <v>12417</v>
      </c>
      <c r="B596" s="247" t="s">
        <v>12418</v>
      </c>
      <c r="C596" s="287" t="s">
        <v>2475</v>
      </c>
      <c r="D596" s="305">
        <v>34</v>
      </c>
      <c r="E596" s="287" t="s">
        <v>2</v>
      </c>
      <c r="F596" s="372">
        <v>43677</v>
      </c>
      <c r="G596" s="373" t="s">
        <v>8832</v>
      </c>
      <c r="H596" s="373" t="s">
        <v>956</v>
      </c>
      <c r="I596" s="374">
        <v>201.28424999999999</v>
      </c>
      <c r="J596" s="374">
        <v>1</v>
      </c>
      <c r="K596" s="373" t="s">
        <v>438</v>
      </c>
      <c r="L596" s="375">
        <v>322.99</v>
      </c>
      <c r="M596" s="336" t="s">
        <v>957</v>
      </c>
      <c r="N596" s="336" t="s">
        <v>958</v>
      </c>
      <c r="O596" s="287"/>
      <c r="P596" s="287"/>
    </row>
    <row r="597" spans="1:16" ht="15">
      <c r="A597" s="247" t="s">
        <v>176</v>
      </c>
      <c r="B597" s="247" t="s">
        <v>10591</v>
      </c>
      <c r="C597" s="287" t="s">
        <v>2477</v>
      </c>
      <c r="D597" s="305">
        <v>35</v>
      </c>
      <c r="E597" s="287" t="s">
        <v>2</v>
      </c>
      <c r="F597" s="372">
        <v>43677</v>
      </c>
      <c r="G597" s="373" t="s">
        <v>8832</v>
      </c>
      <c r="H597" s="373" t="s">
        <v>677</v>
      </c>
      <c r="I597" s="374">
        <v>220.41032000000001</v>
      </c>
      <c r="J597" s="374">
        <v>33</v>
      </c>
      <c r="K597" s="373" t="s">
        <v>438</v>
      </c>
      <c r="L597" s="375">
        <v>168.72</v>
      </c>
      <c r="M597" s="336" t="s">
        <v>678</v>
      </c>
      <c r="N597" s="336" t="s">
        <v>679</v>
      </c>
      <c r="O597" s="287"/>
      <c r="P597" s="287"/>
    </row>
    <row r="598" spans="1:16" ht="15">
      <c r="A598" s="247" t="s">
        <v>176</v>
      </c>
      <c r="B598" s="247" t="s">
        <v>9258</v>
      </c>
      <c r="C598" s="287" t="s">
        <v>2480</v>
      </c>
      <c r="D598" s="305">
        <v>36</v>
      </c>
      <c r="E598" s="287" t="s">
        <v>2</v>
      </c>
      <c r="F598" s="372">
        <v>43677</v>
      </c>
      <c r="G598" s="373" t="s">
        <v>8832</v>
      </c>
      <c r="H598" s="373" t="s">
        <v>2948</v>
      </c>
      <c r="I598" s="374">
        <v>294.05151000000001</v>
      </c>
      <c r="J598" s="374">
        <v>192</v>
      </c>
      <c r="K598" s="373" t="s">
        <v>438</v>
      </c>
      <c r="L598" s="375">
        <v>56.3</v>
      </c>
      <c r="M598" s="336" t="s">
        <v>2949</v>
      </c>
      <c r="N598" s="336" t="s">
        <v>2950</v>
      </c>
      <c r="O598" s="287"/>
      <c r="P598" s="287"/>
    </row>
    <row r="599" spans="1:16" ht="15">
      <c r="A599" s="247" t="s">
        <v>176</v>
      </c>
      <c r="B599" s="247" t="s">
        <v>9259</v>
      </c>
      <c r="C599" s="287" t="s">
        <v>2482</v>
      </c>
      <c r="D599" s="305">
        <v>37</v>
      </c>
      <c r="E599" s="287" t="s">
        <v>2</v>
      </c>
      <c r="F599" s="372">
        <v>43677</v>
      </c>
      <c r="G599" s="373" t="s">
        <v>8832</v>
      </c>
      <c r="H599" s="373" t="s">
        <v>4316</v>
      </c>
      <c r="I599" s="374">
        <v>598.33123000000001</v>
      </c>
      <c r="J599" s="374">
        <v>192</v>
      </c>
      <c r="K599" s="373" t="s">
        <v>438</v>
      </c>
      <c r="L599" s="375">
        <v>38.840000000000003</v>
      </c>
      <c r="M599" s="336" t="s">
        <v>4317</v>
      </c>
      <c r="N599" s="336" t="s">
        <v>4318</v>
      </c>
      <c r="O599" s="287"/>
      <c r="P599" s="287"/>
    </row>
    <row r="600" spans="1:16" ht="15">
      <c r="A600" s="247" t="s">
        <v>12419</v>
      </c>
      <c r="B600" s="247" t="s">
        <v>12420</v>
      </c>
      <c r="C600" s="287" t="s">
        <v>2484</v>
      </c>
      <c r="D600" s="305">
        <v>38</v>
      </c>
      <c r="E600" s="287" t="s">
        <v>2</v>
      </c>
      <c r="F600" s="372">
        <v>43677</v>
      </c>
      <c r="G600" s="373" t="s">
        <v>8832</v>
      </c>
      <c r="H600" s="373" t="s">
        <v>1818</v>
      </c>
      <c r="I600" s="374">
        <v>179.11046999999999</v>
      </c>
      <c r="J600" s="374">
        <v>1</v>
      </c>
      <c r="K600" s="373" t="s">
        <v>438</v>
      </c>
      <c r="L600" s="375">
        <v>118.04</v>
      </c>
      <c r="M600" s="336" t="s">
        <v>1819</v>
      </c>
      <c r="N600" s="336" t="s">
        <v>1820</v>
      </c>
      <c r="O600" s="287"/>
      <c r="P600" s="287"/>
    </row>
    <row r="601" spans="1:16" ht="15">
      <c r="A601" s="247" t="s">
        <v>176</v>
      </c>
      <c r="B601" s="247" t="s">
        <v>9794</v>
      </c>
      <c r="C601" s="287" t="s">
        <v>2486</v>
      </c>
      <c r="D601" s="305">
        <v>39</v>
      </c>
      <c r="E601" s="287" t="s">
        <v>2</v>
      </c>
      <c r="F601" s="372">
        <v>43677</v>
      </c>
      <c r="G601" s="373" t="s">
        <v>8832</v>
      </c>
      <c r="H601" s="373" t="s">
        <v>1676</v>
      </c>
      <c r="I601" s="374">
        <v>271.14983999999998</v>
      </c>
      <c r="J601" s="374">
        <v>18</v>
      </c>
      <c r="K601" s="373" t="s">
        <v>438</v>
      </c>
      <c r="L601" s="375">
        <v>73.16</v>
      </c>
      <c r="M601" s="336" t="s">
        <v>1677</v>
      </c>
      <c r="N601" s="336" t="s">
        <v>1678</v>
      </c>
      <c r="O601" s="287"/>
      <c r="P601" s="287"/>
    </row>
    <row r="602" spans="1:16" ht="15">
      <c r="A602" s="247" t="s">
        <v>176</v>
      </c>
      <c r="B602" s="247" t="s">
        <v>9260</v>
      </c>
      <c r="C602" s="287" t="s">
        <v>2488</v>
      </c>
      <c r="D602" s="305">
        <v>40</v>
      </c>
      <c r="E602" s="287" t="s">
        <v>2</v>
      </c>
      <c r="F602" s="372">
        <v>43677</v>
      </c>
      <c r="G602" s="373" t="s">
        <v>8832</v>
      </c>
      <c r="H602" s="373" t="s">
        <v>4614</v>
      </c>
      <c r="I602" s="374">
        <v>261.87481000000002</v>
      </c>
      <c r="J602" s="374">
        <v>124</v>
      </c>
      <c r="K602" s="373" t="s">
        <v>438</v>
      </c>
      <c r="L602" s="375">
        <v>15.93</v>
      </c>
      <c r="M602" s="336" t="s">
        <v>4615</v>
      </c>
      <c r="N602" s="336" t="s">
        <v>4616</v>
      </c>
      <c r="O602" s="287"/>
      <c r="P602" s="287"/>
    </row>
    <row r="603" spans="1:16" ht="15">
      <c r="A603" s="247" t="s">
        <v>176</v>
      </c>
      <c r="B603" s="247" t="s">
        <v>9261</v>
      </c>
      <c r="C603" s="287" t="s">
        <v>2490</v>
      </c>
      <c r="D603" s="305">
        <v>41</v>
      </c>
      <c r="E603" s="287" t="s">
        <v>2</v>
      </c>
      <c r="F603" s="372">
        <v>43677</v>
      </c>
      <c r="G603" s="373" t="s">
        <v>8832</v>
      </c>
      <c r="H603" s="373" t="s">
        <v>2650</v>
      </c>
      <c r="I603" s="374">
        <v>213.79415</v>
      </c>
      <c r="J603" s="374">
        <v>4</v>
      </c>
      <c r="K603" s="373" t="s">
        <v>438</v>
      </c>
      <c r="L603" s="375">
        <v>39.97</v>
      </c>
      <c r="M603" s="336" t="s">
        <v>2651</v>
      </c>
      <c r="N603" s="336" t="s">
        <v>2652</v>
      </c>
      <c r="O603" s="287"/>
      <c r="P603" s="287"/>
    </row>
    <row r="604" spans="1:16" ht="15">
      <c r="A604" s="247" t="s">
        <v>176</v>
      </c>
      <c r="B604" s="247" t="s">
        <v>9262</v>
      </c>
      <c r="C604" s="287" t="s">
        <v>2492</v>
      </c>
      <c r="D604" s="305">
        <v>42</v>
      </c>
      <c r="E604" s="287" t="s">
        <v>2</v>
      </c>
      <c r="F604" s="372">
        <v>43677</v>
      </c>
      <c r="G604" s="373" t="s">
        <v>8832</v>
      </c>
      <c r="H604" s="373" t="s">
        <v>719</v>
      </c>
      <c r="I604" s="374">
        <v>222.36877000000001</v>
      </c>
      <c r="J604" s="374">
        <v>2</v>
      </c>
      <c r="K604" s="373" t="s">
        <v>438</v>
      </c>
      <c r="L604" s="375">
        <v>43.22</v>
      </c>
      <c r="M604" s="336" t="s">
        <v>720</v>
      </c>
      <c r="N604" s="336" t="s">
        <v>721</v>
      </c>
      <c r="O604" s="287"/>
      <c r="P604" s="287"/>
    </row>
    <row r="605" spans="1:16" ht="15">
      <c r="A605" s="247" t="s">
        <v>12421</v>
      </c>
      <c r="B605" s="247" t="s">
        <v>12422</v>
      </c>
      <c r="C605" s="287" t="s">
        <v>2497</v>
      </c>
      <c r="D605" s="305">
        <v>43</v>
      </c>
      <c r="E605" s="287" t="s">
        <v>2</v>
      </c>
      <c r="F605" s="372">
        <v>43677</v>
      </c>
      <c r="G605" s="373" t="s">
        <v>8832</v>
      </c>
      <c r="H605" s="373" t="s">
        <v>2222</v>
      </c>
      <c r="I605" s="374">
        <v>172.75898000000001</v>
      </c>
      <c r="J605" s="374">
        <v>1</v>
      </c>
      <c r="K605" s="373" t="s">
        <v>438</v>
      </c>
      <c r="L605" s="375">
        <v>94.69</v>
      </c>
      <c r="M605" s="336" t="s">
        <v>2223</v>
      </c>
      <c r="N605" s="336" t="s">
        <v>2224</v>
      </c>
      <c r="O605" s="287"/>
      <c r="P605" s="287"/>
    </row>
    <row r="606" spans="1:16" ht="15">
      <c r="A606" s="247" t="s">
        <v>176</v>
      </c>
      <c r="B606" s="247" t="s">
        <v>10596</v>
      </c>
      <c r="C606" s="287" t="s">
        <v>2499</v>
      </c>
      <c r="D606" s="305">
        <v>44</v>
      </c>
      <c r="E606" s="287" t="s">
        <v>2</v>
      </c>
      <c r="F606" s="372">
        <v>43677</v>
      </c>
      <c r="G606" s="373" t="s">
        <v>8832</v>
      </c>
      <c r="H606" s="373" t="s">
        <v>996</v>
      </c>
      <c r="I606" s="374">
        <v>268.83886000000001</v>
      </c>
      <c r="J606" s="374">
        <v>1</v>
      </c>
      <c r="K606" s="373" t="s">
        <v>438</v>
      </c>
      <c r="L606" s="375">
        <v>21.56</v>
      </c>
      <c r="M606" s="336" t="s">
        <v>997</v>
      </c>
      <c r="N606" s="336" t="s">
        <v>998</v>
      </c>
      <c r="O606" s="287"/>
      <c r="P606" s="287"/>
    </row>
    <row r="607" spans="1:16" ht="15">
      <c r="A607" s="247" t="s">
        <v>12423</v>
      </c>
      <c r="B607" s="247" t="s">
        <v>12424</v>
      </c>
      <c r="C607" s="287" t="s">
        <v>2502</v>
      </c>
      <c r="D607" s="305">
        <v>45</v>
      </c>
      <c r="E607" s="287" t="s">
        <v>2</v>
      </c>
      <c r="F607" s="372">
        <v>43677</v>
      </c>
      <c r="G607" s="373" t="s">
        <v>8832</v>
      </c>
      <c r="H607" s="373" t="s">
        <v>1474</v>
      </c>
      <c r="I607" s="374">
        <v>183.88175000000001</v>
      </c>
      <c r="J607" s="374">
        <v>1</v>
      </c>
      <c r="K607" s="373" t="s">
        <v>438</v>
      </c>
      <c r="L607" s="375">
        <v>79.73</v>
      </c>
      <c r="M607" s="336" t="s">
        <v>1475</v>
      </c>
      <c r="N607" s="336" t="s">
        <v>1476</v>
      </c>
      <c r="O607" s="287"/>
      <c r="P607" s="287"/>
    </row>
    <row r="608" spans="1:16" ht="15">
      <c r="A608" s="247" t="s">
        <v>176</v>
      </c>
      <c r="B608" s="247" t="s">
        <v>10597</v>
      </c>
      <c r="C608" s="287" t="s">
        <v>2508</v>
      </c>
      <c r="D608" s="305">
        <v>46</v>
      </c>
      <c r="E608" s="287" t="s">
        <v>2</v>
      </c>
      <c r="F608" s="372">
        <v>43677</v>
      </c>
      <c r="G608" s="373" t="s">
        <v>8832</v>
      </c>
      <c r="H608" s="373" t="s">
        <v>1494</v>
      </c>
      <c r="I608" s="374">
        <v>331.11250999999999</v>
      </c>
      <c r="J608" s="374">
        <v>14</v>
      </c>
      <c r="K608" s="373" t="s">
        <v>438</v>
      </c>
      <c r="L608" s="375">
        <v>42.31</v>
      </c>
      <c r="M608" s="336" t="s">
        <v>1495</v>
      </c>
      <c r="N608" s="336" t="s">
        <v>1496</v>
      </c>
      <c r="O608" s="287"/>
      <c r="P608" s="287"/>
    </row>
    <row r="609" spans="1:16" ht="15">
      <c r="A609" s="247" t="s">
        <v>176</v>
      </c>
      <c r="B609" s="247" t="s">
        <v>9263</v>
      </c>
      <c r="C609" s="287" t="s">
        <v>2510</v>
      </c>
      <c r="D609" s="305">
        <v>47</v>
      </c>
      <c r="E609" s="287" t="s">
        <v>2</v>
      </c>
      <c r="F609" s="372">
        <v>43677</v>
      </c>
      <c r="G609" s="373" t="s">
        <v>8832</v>
      </c>
      <c r="H609" s="373" t="s">
        <v>2805</v>
      </c>
      <c r="I609" s="374">
        <v>281.95046000000002</v>
      </c>
      <c r="J609" s="374">
        <v>119</v>
      </c>
      <c r="K609" s="373" t="s">
        <v>438</v>
      </c>
      <c r="L609" s="375">
        <v>55.27</v>
      </c>
      <c r="M609" s="336" t="s">
        <v>2806</v>
      </c>
      <c r="N609" s="336" t="s">
        <v>2807</v>
      </c>
      <c r="O609" s="287"/>
      <c r="P609" s="287"/>
    </row>
    <row r="610" spans="1:16" ht="15">
      <c r="A610" s="247" t="s">
        <v>176</v>
      </c>
      <c r="B610" s="247" t="s">
        <v>9232</v>
      </c>
      <c r="C610" s="287" t="s">
        <v>2512</v>
      </c>
      <c r="D610" s="305">
        <v>48</v>
      </c>
      <c r="E610" s="287" t="s">
        <v>2</v>
      </c>
      <c r="F610" s="372">
        <v>43677</v>
      </c>
      <c r="G610" s="373" t="s">
        <v>8832</v>
      </c>
      <c r="H610" s="373" t="s">
        <v>3720</v>
      </c>
      <c r="I610" s="374">
        <v>442.72671000000003</v>
      </c>
      <c r="J610" s="374">
        <v>145</v>
      </c>
      <c r="K610" s="373" t="s">
        <v>438</v>
      </c>
      <c r="L610" s="375">
        <v>48.41</v>
      </c>
      <c r="M610" s="336" t="s">
        <v>3721</v>
      </c>
      <c r="N610" s="336" t="s">
        <v>3722</v>
      </c>
      <c r="O610" s="287"/>
      <c r="P610" s="287"/>
    </row>
    <row r="611" spans="1:16" ht="15">
      <c r="A611" s="247" t="s">
        <v>176</v>
      </c>
      <c r="B611" s="247" t="s">
        <v>10598</v>
      </c>
      <c r="C611" s="287" t="s">
        <v>2515</v>
      </c>
      <c r="D611" s="305">
        <v>49</v>
      </c>
      <c r="E611" s="287" t="s">
        <v>2</v>
      </c>
      <c r="F611" s="372">
        <v>43677</v>
      </c>
      <c r="G611" s="373" t="s">
        <v>8832</v>
      </c>
      <c r="H611" s="373" t="s">
        <v>758</v>
      </c>
      <c r="I611" s="374">
        <v>170.29244</v>
      </c>
      <c r="J611" s="374">
        <v>1</v>
      </c>
      <c r="K611" s="373" t="s">
        <v>438</v>
      </c>
      <c r="L611" s="375">
        <v>24.64</v>
      </c>
      <c r="M611" s="336" t="s">
        <v>759</v>
      </c>
      <c r="N611" s="336" t="s">
        <v>760</v>
      </c>
      <c r="O611" s="287"/>
      <c r="P611" s="287"/>
    </row>
    <row r="612" spans="1:16" ht="15">
      <c r="A612" s="247" t="s">
        <v>12425</v>
      </c>
      <c r="B612" s="247" t="s">
        <v>12426</v>
      </c>
      <c r="C612" s="287" t="s">
        <v>2517</v>
      </c>
      <c r="D612" s="305">
        <v>50</v>
      </c>
      <c r="E612" s="287" t="s">
        <v>2</v>
      </c>
      <c r="F612" s="372">
        <v>43677</v>
      </c>
      <c r="G612" s="373" t="s">
        <v>8832</v>
      </c>
      <c r="H612" s="373" t="s">
        <v>810</v>
      </c>
      <c r="I612" s="374">
        <v>204.82247000000001</v>
      </c>
      <c r="J612" s="374">
        <v>1</v>
      </c>
      <c r="K612" s="373" t="s">
        <v>438</v>
      </c>
      <c r="L612" s="375">
        <v>20.9</v>
      </c>
      <c r="M612" s="336" t="s">
        <v>811</v>
      </c>
      <c r="N612" s="336" t="s">
        <v>812</v>
      </c>
      <c r="O612" s="287"/>
      <c r="P612" s="287"/>
    </row>
    <row r="613" spans="1:16" ht="15">
      <c r="A613" s="247" t="s">
        <v>176</v>
      </c>
      <c r="B613" s="247" t="s">
        <v>10599</v>
      </c>
      <c r="C613" s="287" t="s">
        <v>2520</v>
      </c>
      <c r="D613" s="305">
        <v>1</v>
      </c>
      <c r="E613" s="287" t="s">
        <v>32</v>
      </c>
      <c r="F613" s="372">
        <v>43677</v>
      </c>
      <c r="G613" s="373" t="s">
        <v>8836</v>
      </c>
      <c r="H613" s="373" t="s">
        <v>3727</v>
      </c>
      <c r="I613" s="374">
        <v>1.1488</v>
      </c>
      <c r="J613" s="374">
        <v>8</v>
      </c>
      <c r="K613" s="373" t="s">
        <v>438</v>
      </c>
      <c r="L613" s="375">
        <v>16.79</v>
      </c>
      <c r="M613" s="336" t="s">
        <v>3728</v>
      </c>
      <c r="N613" s="336" t="s">
        <v>3729</v>
      </c>
      <c r="O613" s="287"/>
      <c r="P613" s="287"/>
    </row>
    <row r="614" spans="1:16" ht="15">
      <c r="A614" s="247" t="s">
        <v>12427</v>
      </c>
      <c r="B614" s="247" t="s">
        <v>12428</v>
      </c>
      <c r="C614" s="287" t="s">
        <v>2522</v>
      </c>
      <c r="D614" s="305">
        <v>2</v>
      </c>
      <c r="E614" s="287" t="s">
        <v>32</v>
      </c>
      <c r="F614" s="372">
        <v>43677</v>
      </c>
      <c r="G614" s="373" t="s">
        <v>8836</v>
      </c>
      <c r="H614" s="373" t="s">
        <v>3732</v>
      </c>
      <c r="I614" s="374">
        <v>1.1116999999999999</v>
      </c>
      <c r="J614" s="374">
        <v>5</v>
      </c>
      <c r="K614" s="373" t="s">
        <v>438</v>
      </c>
      <c r="L614" s="375">
        <v>87.1</v>
      </c>
      <c r="M614" s="336" t="s">
        <v>3733</v>
      </c>
      <c r="N614" s="336" t="s">
        <v>3734</v>
      </c>
      <c r="O614" s="287"/>
      <c r="P614" s="287"/>
    </row>
    <row r="615" spans="1:16" ht="15">
      <c r="A615" s="247" t="s">
        <v>176</v>
      </c>
      <c r="B615" s="247" t="s">
        <v>10600</v>
      </c>
      <c r="C615" s="287" t="s">
        <v>2524</v>
      </c>
      <c r="D615" s="305">
        <v>3</v>
      </c>
      <c r="E615" s="287" t="s">
        <v>32</v>
      </c>
      <c r="F615" s="372">
        <v>43677</v>
      </c>
      <c r="G615" s="373" t="s">
        <v>8836</v>
      </c>
      <c r="H615" s="373" t="s">
        <v>453</v>
      </c>
      <c r="I615" s="374">
        <v>1.2430000000000001</v>
      </c>
      <c r="J615" s="374">
        <v>11</v>
      </c>
      <c r="K615" s="373" t="s">
        <v>438</v>
      </c>
      <c r="L615" s="375">
        <v>30.45</v>
      </c>
      <c r="M615" s="336" t="s">
        <v>454</v>
      </c>
      <c r="N615" s="336" t="s">
        <v>455</v>
      </c>
      <c r="O615" s="287"/>
      <c r="P615" s="287"/>
    </row>
    <row r="616" spans="1:16" ht="15">
      <c r="A616" s="247" t="s">
        <v>176</v>
      </c>
      <c r="B616" s="247" t="s">
        <v>10601</v>
      </c>
      <c r="C616" s="287" t="s">
        <v>2526</v>
      </c>
      <c r="D616" s="305">
        <v>4</v>
      </c>
      <c r="E616" s="287" t="s">
        <v>32</v>
      </c>
      <c r="F616" s="372">
        <v>43677</v>
      </c>
      <c r="G616" s="373" t="s">
        <v>8836</v>
      </c>
      <c r="H616" s="373" t="s">
        <v>2253</v>
      </c>
      <c r="I616" s="374">
        <v>1.1146</v>
      </c>
      <c r="J616" s="374">
        <v>1</v>
      </c>
      <c r="K616" s="373" t="s">
        <v>438</v>
      </c>
      <c r="L616" s="375">
        <v>228.27</v>
      </c>
      <c r="M616" s="336" t="s">
        <v>2254</v>
      </c>
      <c r="N616" s="336" t="s">
        <v>2255</v>
      </c>
      <c r="O616" s="287"/>
      <c r="P616" s="287"/>
    </row>
    <row r="617" spans="1:16" ht="15">
      <c r="A617" s="247" t="s">
        <v>176</v>
      </c>
      <c r="B617" s="247" t="s">
        <v>10602</v>
      </c>
      <c r="C617" s="287" t="s">
        <v>2528</v>
      </c>
      <c r="D617" s="305">
        <v>5</v>
      </c>
      <c r="E617" s="287" t="s">
        <v>32</v>
      </c>
      <c r="F617" s="372">
        <v>43677</v>
      </c>
      <c r="G617" s="373" t="s">
        <v>8836</v>
      </c>
      <c r="H617" s="373" t="s">
        <v>1054</v>
      </c>
      <c r="I617" s="374">
        <v>1.1623000000000001</v>
      </c>
      <c r="J617" s="374">
        <v>4</v>
      </c>
      <c r="K617" s="373" t="s">
        <v>438</v>
      </c>
      <c r="L617" s="375">
        <v>211.62</v>
      </c>
      <c r="M617" s="336" t="s">
        <v>1055</v>
      </c>
      <c r="N617" s="336" t="s">
        <v>1056</v>
      </c>
      <c r="O617" s="287"/>
      <c r="P617" s="287"/>
    </row>
    <row r="618" spans="1:16" ht="15">
      <c r="A618" s="247" t="s">
        <v>176</v>
      </c>
      <c r="B618" s="247" t="s">
        <v>10603</v>
      </c>
      <c r="C618" s="287" t="s">
        <v>2533</v>
      </c>
      <c r="D618" s="305">
        <v>6</v>
      </c>
      <c r="E618" s="287" t="s">
        <v>32</v>
      </c>
      <c r="F618" s="372">
        <v>43677</v>
      </c>
      <c r="G618" s="373" t="s">
        <v>8836</v>
      </c>
      <c r="H618" s="373" t="s">
        <v>3455</v>
      </c>
      <c r="I618" s="374">
        <v>1.1247</v>
      </c>
      <c r="J618" s="374">
        <v>3</v>
      </c>
      <c r="K618" s="373" t="s">
        <v>438</v>
      </c>
      <c r="L618" s="375">
        <v>114.78</v>
      </c>
      <c r="M618" s="336" t="s">
        <v>3456</v>
      </c>
      <c r="N618" s="336" t="s">
        <v>3457</v>
      </c>
      <c r="O618" s="287"/>
      <c r="P618" s="287"/>
    </row>
    <row r="619" spans="1:16" ht="15">
      <c r="A619" s="247" t="s">
        <v>176</v>
      </c>
      <c r="B619" s="247" t="s">
        <v>10604</v>
      </c>
      <c r="C619" s="287" t="s">
        <v>2536</v>
      </c>
      <c r="D619" s="305">
        <v>7</v>
      </c>
      <c r="E619" s="287" t="s">
        <v>32</v>
      </c>
      <c r="F619" s="372">
        <v>43677</v>
      </c>
      <c r="G619" s="373" t="s">
        <v>8836</v>
      </c>
      <c r="H619" s="373" t="s">
        <v>1272</v>
      </c>
      <c r="I619" s="374">
        <v>1.2034</v>
      </c>
      <c r="J619" s="374">
        <v>6</v>
      </c>
      <c r="K619" s="373" t="s">
        <v>438</v>
      </c>
      <c r="L619" s="375">
        <v>1123.04</v>
      </c>
      <c r="M619" s="336" t="s">
        <v>1273</v>
      </c>
      <c r="N619" s="336" t="s">
        <v>1274</v>
      </c>
      <c r="O619" s="287"/>
      <c r="P619" s="287"/>
    </row>
    <row r="620" spans="1:16" ht="15">
      <c r="A620" s="247" t="s">
        <v>176</v>
      </c>
      <c r="B620" s="247" t="s">
        <v>9265</v>
      </c>
      <c r="C620" s="287" t="s">
        <v>2539</v>
      </c>
      <c r="D620" s="305">
        <v>8</v>
      </c>
      <c r="E620" s="287" t="s">
        <v>32</v>
      </c>
      <c r="F620" s="372">
        <v>43677</v>
      </c>
      <c r="G620" s="373" t="s">
        <v>8836</v>
      </c>
      <c r="H620" s="373" t="s">
        <v>2281</v>
      </c>
      <c r="I620" s="374">
        <v>1.2213000000000001</v>
      </c>
      <c r="J620" s="374">
        <v>6</v>
      </c>
      <c r="K620" s="373" t="s">
        <v>438</v>
      </c>
      <c r="L620" s="375">
        <v>71.48</v>
      </c>
      <c r="M620" s="336" t="s">
        <v>2282</v>
      </c>
      <c r="N620" s="336" t="s">
        <v>2283</v>
      </c>
      <c r="O620" s="287"/>
      <c r="P620" s="287"/>
    </row>
    <row r="621" spans="1:16" ht="15">
      <c r="A621" s="247" t="s">
        <v>176</v>
      </c>
      <c r="B621" s="247" t="s">
        <v>10605</v>
      </c>
      <c r="C621" s="287" t="s">
        <v>2544</v>
      </c>
      <c r="D621" s="305">
        <v>9</v>
      </c>
      <c r="E621" s="287" t="s">
        <v>32</v>
      </c>
      <c r="F621" s="372">
        <v>43677</v>
      </c>
      <c r="G621" s="373" t="s">
        <v>8836</v>
      </c>
      <c r="H621" s="373" t="s">
        <v>1302</v>
      </c>
      <c r="I621" s="374">
        <v>1.2303999999999999</v>
      </c>
      <c r="J621" s="374">
        <v>4</v>
      </c>
      <c r="K621" s="373" t="s">
        <v>438</v>
      </c>
      <c r="L621" s="375">
        <v>73.91</v>
      </c>
      <c r="M621" s="336" t="s">
        <v>1303</v>
      </c>
      <c r="N621" s="336" t="s">
        <v>1304</v>
      </c>
      <c r="O621" s="287"/>
      <c r="P621" s="287"/>
    </row>
    <row r="622" spans="1:16" ht="15">
      <c r="A622" s="247" t="s">
        <v>176</v>
      </c>
      <c r="B622" s="247" t="s">
        <v>9275</v>
      </c>
      <c r="C622" s="287" t="s">
        <v>2546</v>
      </c>
      <c r="D622" s="305">
        <v>10</v>
      </c>
      <c r="E622" s="287" t="s">
        <v>32</v>
      </c>
      <c r="F622" s="372">
        <v>43677</v>
      </c>
      <c r="G622" s="373" t="s">
        <v>8836</v>
      </c>
      <c r="H622" s="373" t="s">
        <v>843</v>
      </c>
      <c r="I622" s="374">
        <v>1.264</v>
      </c>
      <c r="J622" s="374">
        <v>10</v>
      </c>
      <c r="K622" s="373" t="s">
        <v>438</v>
      </c>
      <c r="L622" s="375">
        <v>795.53</v>
      </c>
      <c r="M622" s="336" t="s">
        <v>844</v>
      </c>
      <c r="N622" s="336" t="s">
        <v>845</v>
      </c>
      <c r="O622" s="287"/>
      <c r="P622" s="287"/>
    </row>
    <row r="623" spans="1:16" ht="15">
      <c r="A623" s="247" t="s">
        <v>176</v>
      </c>
      <c r="B623" s="247" t="s">
        <v>10608</v>
      </c>
      <c r="C623" s="287" t="s">
        <v>2551</v>
      </c>
      <c r="D623" s="305">
        <v>11</v>
      </c>
      <c r="E623" s="287" t="s">
        <v>32</v>
      </c>
      <c r="F623" s="372">
        <v>43677</v>
      </c>
      <c r="G623" s="373" t="s">
        <v>8836</v>
      </c>
      <c r="H623" s="373" t="s">
        <v>2157</v>
      </c>
      <c r="I623" s="374">
        <v>1.1517999999999999</v>
      </c>
      <c r="J623" s="374">
        <v>7</v>
      </c>
      <c r="K623" s="373" t="s">
        <v>438</v>
      </c>
      <c r="L623" s="375">
        <v>75.44</v>
      </c>
      <c r="M623" s="336" t="s">
        <v>2158</v>
      </c>
      <c r="N623" s="336" t="s">
        <v>2159</v>
      </c>
      <c r="O623" s="287"/>
      <c r="P623" s="287"/>
    </row>
    <row r="624" spans="1:16" ht="15">
      <c r="A624" s="247" t="s">
        <v>176</v>
      </c>
      <c r="B624" s="247" t="s">
        <v>10609</v>
      </c>
      <c r="C624" s="287" t="s">
        <v>2556</v>
      </c>
      <c r="D624" s="305">
        <v>12</v>
      </c>
      <c r="E624" s="287" t="s">
        <v>32</v>
      </c>
      <c r="F624" s="372">
        <v>43677</v>
      </c>
      <c r="G624" s="373" t="s">
        <v>8836</v>
      </c>
      <c r="H624" s="373" t="s">
        <v>2870</v>
      </c>
      <c r="I624" s="374">
        <v>1.1286</v>
      </c>
      <c r="J624" s="374">
        <v>2</v>
      </c>
      <c r="K624" s="373" t="s">
        <v>438</v>
      </c>
      <c r="L624" s="375">
        <v>107.33</v>
      </c>
      <c r="M624" s="336" t="s">
        <v>2871</v>
      </c>
      <c r="N624" s="336" t="s">
        <v>2872</v>
      </c>
      <c r="O624" s="287"/>
      <c r="P624" s="287"/>
    </row>
    <row r="625" spans="1:16" ht="15">
      <c r="A625" s="247" t="s">
        <v>176</v>
      </c>
      <c r="B625" s="247" t="s">
        <v>10610</v>
      </c>
      <c r="C625" s="287" t="s">
        <v>2561</v>
      </c>
      <c r="D625" s="305">
        <v>13</v>
      </c>
      <c r="E625" s="287" t="s">
        <v>32</v>
      </c>
      <c r="F625" s="372">
        <v>43677</v>
      </c>
      <c r="G625" s="373" t="s">
        <v>8836</v>
      </c>
      <c r="H625" s="373" t="s">
        <v>2029</v>
      </c>
      <c r="I625" s="374">
        <v>1.1135999999999999</v>
      </c>
      <c r="J625" s="374">
        <v>1</v>
      </c>
      <c r="K625" s="373" t="s">
        <v>438</v>
      </c>
      <c r="L625" s="375">
        <v>337.4</v>
      </c>
      <c r="M625" s="336" t="s">
        <v>2030</v>
      </c>
      <c r="N625" s="336" t="s">
        <v>2031</v>
      </c>
      <c r="O625" s="287"/>
      <c r="P625" s="287"/>
    </row>
    <row r="626" spans="1:16" ht="15">
      <c r="A626" s="247" t="s">
        <v>176</v>
      </c>
      <c r="B626" s="247" t="s">
        <v>10613</v>
      </c>
      <c r="C626" s="287" t="s">
        <v>2566</v>
      </c>
      <c r="D626" s="305">
        <v>14</v>
      </c>
      <c r="E626" s="287" t="s">
        <v>32</v>
      </c>
      <c r="F626" s="372">
        <v>43677</v>
      </c>
      <c r="G626" s="373" t="s">
        <v>8836</v>
      </c>
      <c r="H626" s="373" t="s">
        <v>2168</v>
      </c>
      <c r="I626" s="374">
        <v>1.1379999999999999</v>
      </c>
      <c r="J626" s="374">
        <v>3</v>
      </c>
      <c r="K626" s="373" t="s">
        <v>438</v>
      </c>
      <c r="L626" s="375">
        <v>140.5</v>
      </c>
      <c r="M626" s="336" t="s">
        <v>2169</v>
      </c>
      <c r="N626" s="336" t="s">
        <v>2170</v>
      </c>
      <c r="O626" s="287"/>
      <c r="P626" s="287"/>
    </row>
    <row r="627" spans="1:16" ht="15">
      <c r="A627" s="247" t="s">
        <v>176</v>
      </c>
      <c r="B627" s="247" t="s">
        <v>10616</v>
      </c>
      <c r="C627" s="287" t="s">
        <v>2569</v>
      </c>
      <c r="D627" s="305">
        <v>15</v>
      </c>
      <c r="E627" s="287" t="s">
        <v>32</v>
      </c>
      <c r="F627" s="372">
        <v>43677</v>
      </c>
      <c r="G627" s="373" t="s">
        <v>8836</v>
      </c>
      <c r="H627" s="373" t="s">
        <v>3612</v>
      </c>
      <c r="I627" s="374">
        <v>1.1221000000000001</v>
      </c>
      <c r="J627" s="374">
        <v>5</v>
      </c>
      <c r="K627" s="373" t="s">
        <v>438</v>
      </c>
      <c r="L627" s="375">
        <v>134.02000000000001</v>
      </c>
      <c r="M627" s="336" t="s">
        <v>398</v>
      </c>
      <c r="N627" s="336" t="s">
        <v>3613</v>
      </c>
      <c r="O627" s="287"/>
      <c r="P627" s="287"/>
    </row>
    <row r="628" spans="1:16" ht="15">
      <c r="A628" s="247" t="s">
        <v>176</v>
      </c>
      <c r="B628" s="247" t="s">
        <v>10617</v>
      </c>
      <c r="C628" s="287" t="s">
        <v>2571</v>
      </c>
      <c r="D628" s="305">
        <v>16</v>
      </c>
      <c r="E628" s="287" t="s">
        <v>32</v>
      </c>
      <c r="F628" s="372">
        <v>43677</v>
      </c>
      <c r="G628" s="373" t="s">
        <v>8836</v>
      </c>
      <c r="H628" s="373" t="s">
        <v>3813</v>
      </c>
      <c r="I628" s="374">
        <v>1.1182000000000001</v>
      </c>
      <c r="J628" s="374">
        <v>3</v>
      </c>
      <c r="K628" s="373" t="s">
        <v>438</v>
      </c>
      <c r="L628" s="375">
        <v>201.73</v>
      </c>
      <c r="M628" s="336" t="s">
        <v>3814</v>
      </c>
      <c r="N628" s="336" t="s">
        <v>3815</v>
      </c>
      <c r="O628" s="287"/>
      <c r="P628" s="287"/>
    </row>
    <row r="629" spans="1:16" ht="15">
      <c r="A629" s="247" t="s">
        <v>176</v>
      </c>
      <c r="B629" s="247" t="s">
        <v>9268</v>
      </c>
      <c r="C629" s="287" t="s">
        <v>2576</v>
      </c>
      <c r="D629" s="305">
        <v>17</v>
      </c>
      <c r="E629" s="287" t="s">
        <v>32</v>
      </c>
      <c r="F629" s="372">
        <v>43677</v>
      </c>
      <c r="G629" s="373" t="s">
        <v>8836</v>
      </c>
      <c r="H629" s="373" t="s">
        <v>1095</v>
      </c>
      <c r="I629" s="374">
        <v>1.1293</v>
      </c>
      <c r="J629" s="374">
        <v>6</v>
      </c>
      <c r="K629" s="373" t="s">
        <v>438</v>
      </c>
      <c r="L629" s="375">
        <v>212.85</v>
      </c>
      <c r="M629" s="336" t="s">
        <v>1096</v>
      </c>
      <c r="N629" s="336" t="s">
        <v>1097</v>
      </c>
      <c r="O629" s="287"/>
      <c r="P629" s="287"/>
    </row>
    <row r="630" spans="1:16" ht="15">
      <c r="A630" s="247" t="s">
        <v>176</v>
      </c>
      <c r="B630" s="247" t="s">
        <v>10618</v>
      </c>
      <c r="C630" s="287" t="s">
        <v>2581</v>
      </c>
      <c r="D630" s="305">
        <v>18</v>
      </c>
      <c r="E630" s="287" t="s">
        <v>32</v>
      </c>
      <c r="F630" s="372">
        <v>43677</v>
      </c>
      <c r="G630" s="373" t="s">
        <v>8836</v>
      </c>
      <c r="H630" s="373" t="s">
        <v>1372</v>
      </c>
      <c r="I630" s="374">
        <v>1.1096999999999999</v>
      </c>
      <c r="J630" s="374">
        <v>1</v>
      </c>
      <c r="K630" s="373" t="s">
        <v>438</v>
      </c>
      <c r="L630" s="375">
        <v>284.17</v>
      </c>
      <c r="M630" s="336" t="s">
        <v>1373</v>
      </c>
      <c r="N630" s="336" t="s">
        <v>1374</v>
      </c>
      <c r="O630" s="287"/>
      <c r="P630" s="287"/>
    </row>
    <row r="631" spans="1:16" ht="15">
      <c r="A631" s="247" t="s">
        <v>176</v>
      </c>
      <c r="B631" s="247" t="s">
        <v>10619</v>
      </c>
      <c r="C631" s="287" t="s">
        <v>2583</v>
      </c>
      <c r="D631" s="305">
        <v>19</v>
      </c>
      <c r="E631" s="287" t="s">
        <v>32</v>
      </c>
      <c r="F631" s="372">
        <v>43677</v>
      </c>
      <c r="G631" s="373" t="s">
        <v>8836</v>
      </c>
      <c r="H631" s="373" t="s">
        <v>3840</v>
      </c>
      <c r="I631" s="374">
        <v>1.1212</v>
      </c>
      <c r="J631" s="374">
        <v>1</v>
      </c>
      <c r="K631" s="373" t="s">
        <v>438</v>
      </c>
      <c r="L631" s="375">
        <v>167.92</v>
      </c>
      <c r="M631" s="336" t="s">
        <v>3841</v>
      </c>
      <c r="N631" s="336" t="s">
        <v>3842</v>
      </c>
      <c r="O631" s="287"/>
      <c r="P631" s="287"/>
    </row>
    <row r="632" spans="1:16" ht="15">
      <c r="A632" s="247" t="s">
        <v>12429</v>
      </c>
      <c r="B632" s="247" t="s">
        <v>12430</v>
      </c>
      <c r="C632" s="287" t="s">
        <v>2588</v>
      </c>
      <c r="D632" s="305">
        <v>20</v>
      </c>
      <c r="E632" s="287" t="s">
        <v>32</v>
      </c>
      <c r="F632" s="372">
        <v>43677</v>
      </c>
      <c r="G632" s="373" t="s">
        <v>8836</v>
      </c>
      <c r="H632" s="373" t="s">
        <v>1124</v>
      </c>
      <c r="I632" s="374">
        <v>1.1208</v>
      </c>
      <c r="J632" s="374">
        <v>4</v>
      </c>
      <c r="K632" s="373" t="s">
        <v>438</v>
      </c>
      <c r="L632" s="375">
        <v>31.93</v>
      </c>
      <c r="M632" s="336" t="s">
        <v>1125</v>
      </c>
      <c r="N632" s="336" t="s">
        <v>1126</v>
      </c>
      <c r="O632" s="287"/>
      <c r="P632" s="287"/>
    </row>
    <row r="633" spans="1:16" ht="15">
      <c r="A633" s="247" t="s">
        <v>176</v>
      </c>
      <c r="B633" s="247" t="s">
        <v>10620</v>
      </c>
      <c r="C633" s="287" t="s">
        <v>2593</v>
      </c>
      <c r="D633" s="305">
        <v>21</v>
      </c>
      <c r="E633" s="287" t="s">
        <v>32</v>
      </c>
      <c r="F633" s="372">
        <v>43677</v>
      </c>
      <c r="G633" s="373" t="s">
        <v>8836</v>
      </c>
      <c r="H633" s="373" t="s">
        <v>1618</v>
      </c>
      <c r="I633" s="374">
        <v>1.1242000000000001</v>
      </c>
      <c r="J633" s="374">
        <v>2</v>
      </c>
      <c r="K633" s="373" t="s">
        <v>438</v>
      </c>
      <c r="L633" s="375">
        <v>151.74</v>
      </c>
      <c r="M633" s="336" t="s">
        <v>1619</v>
      </c>
      <c r="N633" s="336" t="s">
        <v>1620</v>
      </c>
      <c r="O633" s="287"/>
      <c r="P633" s="287"/>
    </row>
    <row r="634" spans="1:16" ht="15">
      <c r="A634" s="247" t="s">
        <v>176</v>
      </c>
      <c r="B634" s="247" t="s">
        <v>10621</v>
      </c>
      <c r="C634" s="287" t="s">
        <v>2598</v>
      </c>
      <c r="D634" s="305">
        <v>22</v>
      </c>
      <c r="E634" s="287" t="s">
        <v>32</v>
      </c>
      <c r="F634" s="372">
        <v>43677</v>
      </c>
      <c r="G634" s="373" t="s">
        <v>8836</v>
      </c>
      <c r="H634" s="373" t="s">
        <v>1143</v>
      </c>
      <c r="I634" s="374">
        <v>1.1281000000000001</v>
      </c>
      <c r="J634" s="374">
        <v>14</v>
      </c>
      <c r="K634" s="373" t="s">
        <v>438</v>
      </c>
      <c r="L634" s="375">
        <v>277.31</v>
      </c>
      <c r="M634" s="336" t="s">
        <v>1144</v>
      </c>
      <c r="N634" s="336" t="s">
        <v>1145</v>
      </c>
      <c r="O634" s="287"/>
      <c r="P634" s="287"/>
    </row>
    <row r="635" spans="1:16" ht="15">
      <c r="A635" s="247" t="s">
        <v>176</v>
      </c>
      <c r="B635" s="247" t="s">
        <v>10622</v>
      </c>
      <c r="C635" s="287" t="s">
        <v>2600</v>
      </c>
      <c r="D635" s="305">
        <v>23</v>
      </c>
      <c r="E635" s="287" t="s">
        <v>32</v>
      </c>
      <c r="F635" s="372">
        <v>43677</v>
      </c>
      <c r="G635" s="373" t="s">
        <v>8836</v>
      </c>
      <c r="H635" s="373" t="s">
        <v>928</v>
      </c>
      <c r="I635" s="374">
        <v>1.1356999999999999</v>
      </c>
      <c r="J635" s="374">
        <v>6</v>
      </c>
      <c r="K635" s="373" t="s">
        <v>438</v>
      </c>
      <c r="L635" s="375">
        <v>159.16999999999999</v>
      </c>
      <c r="M635" s="336" t="s">
        <v>929</v>
      </c>
      <c r="N635" s="336" t="s">
        <v>930</v>
      </c>
      <c r="O635" s="287"/>
      <c r="P635" s="287"/>
    </row>
    <row r="636" spans="1:16" ht="15">
      <c r="A636" s="247" t="s">
        <v>176</v>
      </c>
      <c r="B636" s="247" t="s">
        <v>10623</v>
      </c>
      <c r="C636" s="287" t="s">
        <v>2602</v>
      </c>
      <c r="D636" s="305">
        <v>24</v>
      </c>
      <c r="E636" s="287" t="s">
        <v>32</v>
      </c>
      <c r="F636" s="372">
        <v>43677</v>
      </c>
      <c r="G636" s="373" t="s">
        <v>8836</v>
      </c>
      <c r="H636" s="373" t="s">
        <v>1404</v>
      </c>
      <c r="I636" s="374">
        <v>1.2145999999999999</v>
      </c>
      <c r="J636" s="374">
        <v>9</v>
      </c>
      <c r="K636" s="373" t="s">
        <v>438</v>
      </c>
      <c r="L636" s="375">
        <v>89.52</v>
      </c>
      <c r="M636" s="336" t="s">
        <v>1405</v>
      </c>
      <c r="N636" s="336" t="s">
        <v>1406</v>
      </c>
      <c r="O636" s="287"/>
      <c r="P636" s="287"/>
    </row>
    <row r="637" spans="1:16" ht="15">
      <c r="A637" s="247" t="s">
        <v>12431</v>
      </c>
      <c r="B637" s="247" t="s">
        <v>12432</v>
      </c>
      <c r="C637" s="287" t="s">
        <v>2607</v>
      </c>
      <c r="D637" s="305">
        <v>25</v>
      </c>
      <c r="E637" s="287" t="s">
        <v>32</v>
      </c>
      <c r="F637" s="372">
        <v>43677</v>
      </c>
      <c r="G637" s="373" t="s">
        <v>8836</v>
      </c>
      <c r="H637" s="373" t="s">
        <v>1633</v>
      </c>
      <c r="I637" s="374">
        <v>1.1304000000000001</v>
      </c>
      <c r="J637" s="374">
        <v>7</v>
      </c>
      <c r="K637" s="373" t="s">
        <v>438</v>
      </c>
      <c r="L637" s="375">
        <v>108.95</v>
      </c>
      <c r="M637" s="336" t="s">
        <v>1634</v>
      </c>
      <c r="N637" s="336" t="s">
        <v>1635</v>
      </c>
      <c r="O637" s="287"/>
      <c r="P637" s="287"/>
    </row>
    <row r="638" spans="1:16" ht="15">
      <c r="A638" s="247" t="s">
        <v>176</v>
      </c>
      <c r="B638" s="247" t="s">
        <v>10626</v>
      </c>
      <c r="C638" s="287" t="s">
        <v>2609</v>
      </c>
      <c r="D638" s="305">
        <v>26</v>
      </c>
      <c r="E638" s="287" t="s">
        <v>32</v>
      </c>
      <c r="F638" s="372">
        <v>43677</v>
      </c>
      <c r="G638" s="373" t="s">
        <v>8836</v>
      </c>
      <c r="H638" s="373" t="s">
        <v>1794</v>
      </c>
      <c r="I638" s="374">
        <v>1.1528</v>
      </c>
      <c r="J638" s="374">
        <v>2</v>
      </c>
      <c r="K638" s="373" t="s">
        <v>438</v>
      </c>
      <c r="L638" s="375">
        <v>227.24</v>
      </c>
      <c r="M638" s="336" t="s">
        <v>1795</v>
      </c>
      <c r="N638" s="336" t="s">
        <v>1796</v>
      </c>
      <c r="O638" s="287"/>
      <c r="P638" s="287"/>
    </row>
    <row r="639" spans="1:16" ht="15">
      <c r="A639" s="247" t="s">
        <v>176</v>
      </c>
      <c r="B639" s="247" t="s">
        <v>10627</v>
      </c>
      <c r="C639" s="287" t="s">
        <v>2615</v>
      </c>
      <c r="D639" s="305">
        <v>27</v>
      </c>
      <c r="E639" s="287" t="s">
        <v>32</v>
      </c>
      <c r="F639" s="372">
        <v>43677</v>
      </c>
      <c r="G639" s="373" t="s">
        <v>8836</v>
      </c>
      <c r="H639" s="373" t="s">
        <v>1155</v>
      </c>
      <c r="I639" s="374">
        <v>1.1769000000000001</v>
      </c>
      <c r="J639" s="374">
        <v>1</v>
      </c>
      <c r="K639" s="373" t="s">
        <v>438</v>
      </c>
      <c r="L639" s="375">
        <v>337.04</v>
      </c>
      <c r="M639" s="336" t="s">
        <v>1156</v>
      </c>
      <c r="N639" s="336" t="s">
        <v>1157</v>
      </c>
      <c r="O639" s="287"/>
      <c r="P639" s="287"/>
    </row>
    <row r="640" spans="1:16" ht="15">
      <c r="A640" s="247" t="s">
        <v>176</v>
      </c>
      <c r="B640" s="247" t="s">
        <v>10628</v>
      </c>
      <c r="C640" s="287" t="s">
        <v>2620</v>
      </c>
      <c r="D640" s="305">
        <v>28</v>
      </c>
      <c r="E640" s="287" t="s">
        <v>32</v>
      </c>
      <c r="F640" s="372">
        <v>43677</v>
      </c>
      <c r="G640" s="373" t="s">
        <v>8836</v>
      </c>
      <c r="H640" s="373" t="s">
        <v>1652</v>
      </c>
      <c r="I640" s="374">
        <v>1.1226</v>
      </c>
      <c r="J640" s="374">
        <v>2</v>
      </c>
      <c r="K640" s="373" t="s">
        <v>438</v>
      </c>
      <c r="L640" s="375">
        <v>272.27</v>
      </c>
      <c r="M640" s="336" t="s">
        <v>1653</v>
      </c>
      <c r="N640" s="336" t="s">
        <v>1654</v>
      </c>
      <c r="O640" s="287"/>
      <c r="P640" s="287"/>
    </row>
    <row r="641" spans="1:16" ht="15">
      <c r="A641" s="247" t="s">
        <v>12433</v>
      </c>
      <c r="B641" s="247" t="s">
        <v>12434</v>
      </c>
      <c r="C641" s="287" t="s">
        <v>2625</v>
      </c>
      <c r="D641" s="305">
        <v>29</v>
      </c>
      <c r="E641" s="287" t="s">
        <v>32</v>
      </c>
      <c r="F641" s="372">
        <v>43677</v>
      </c>
      <c r="G641" s="373" t="s">
        <v>8836</v>
      </c>
      <c r="H641" s="373" t="s">
        <v>2197</v>
      </c>
      <c r="I641" s="374">
        <v>1.1135999999999999</v>
      </c>
      <c r="J641" s="374">
        <v>8</v>
      </c>
      <c r="K641" s="373" t="s">
        <v>438</v>
      </c>
      <c r="L641" s="375">
        <v>158.54</v>
      </c>
      <c r="M641" s="336" t="s">
        <v>2198</v>
      </c>
      <c r="N641" s="336" t="s">
        <v>2199</v>
      </c>
      <c r="O641" s="287"/>
      <c r="P641" s="287"/>
    </row>
    <row r="642" spans="1:16" ht="15">
      <c r="A642" s="247" t="s">
        <v>12435</v>
      </c>
      <c r="B642" s="247" t="s">
        <v>12436</v>
      </c>
      <c r="C642" s="287" t="s">
        <v>2627</v>
      </c>
      <c r="D642" s="305">
        <v>30</v>
      </c>
      <c r="E642" s="287" t="s">
        <v>32</v>
      </c>
      <c r="F642" s="372">
        <v>43677</v>
      </c>
      <c r="G642" s="373" t="s">
        <v>8836</v>
      </c>
      <c r="H642" s="373" t="s">
        <v>4301</v>
      </c>
      <c r="I642" s="374">
        <v>1.1242000000000001</v>
      </c>
      <c r="J642" s="374">
        <v>6</v>
      </c>
      <c r="K642" s="373" t="s">
        <v>438</v>
      </c>
      <c r="L642" s="375">
        <v>82.99</v>
      </c>
      <c r="M642" s="336" t="s">
        <v>4302</v>
      </c>
      <c r="N642" s="336" t="s">
        <v>4303</v>
      </c>
      <c r="O642" s="287"/>
      <c r="P642" s="287"/>
    </row>
    <row r="643" spans="1:16" ht="15">
      <c r="A643" s="247" t="s">
        <v>176</v>
      </c>
      <c r="B643" s="247" t="s">
        <v>10629</v>
      </c>
      <c r="C643" s="287" t="s">
        <v>2629</v>
      </c>
      <c r="D643" s="305">
        <v>31</v>
      </c>
      <c r="E643" s="287" t="s">
        <v>32</v>
      </c>
      <c r="F643" s="372">
        <v>43677</v>
      </c>
      <c r="G643" s="373" t="s">
        <v>8836</v>
      </c>
      <c r="H643" s="373" t="s">
        <v>656</v>
      </c>
      <c r="I643" s="374">
        <v>1.1293</v>
      </c>
      <c r="J643" s="374">
        <v>1</v>
      </c>
      <c r="K643" s="373" t="s">
        <v>438</v>
      </c>
      <c r="L643" s="375">
        <v>756.75</v>
      </c>
      <c r="M643" s="336" t="s">
        <v>411</v>
      </c>
      <c r="N643" s="336" t="s">
        <v>657</v>
      </c>
      <c r="O643" s="287"/>
      <c r="P643" s="287"/>
    </row>
    <row r="644" spans="1:16" ht="15">
      <c r="A644" s="247" t="s">
        <v>176</v>
      </c>
      <c r="B644" s="247" t="s">
        <v>10632</v>
      </c>
      <c r="C644" s="287" t="s">
        <v>2631</v>
      </c>
      <c r="D644" s="305">
        <v>32</v>
      </c>
      <c r="E644" s="287" t="s">
        <v>32</v>
      </c>
      <c r="F644" s="372">
        <v>43677</v>
      </c>
      <c r="G644" s="373" t="s">
        <v>8836</v>
      </c>
      <c r="H644" s="373" t="s">
        <v>4992</v>
      </c>
      <c r="I644" s="374">
        <v>1.1254</v>
      </c>
      <c r="J644" s="374">
        <v>8</v>
      </c>
      <c r="K644" s="373" t="s">
        <v>438</v>
      </c>
      <c r="L644" s="375">
        <v>165.96</v>
      </c>
      <c r="M644" s="336" t="s">
        <v>4993</v>
      </c>
      <c r="N644" s="336" t="s">
        <v>4994</v>
      </c>
      <c r="O644" s="287"/>
      <c r="P644" s="287"/>
    </row>
    <row r="645" spans="1:16" ht="15">
      <c r="A645" s="247" t="s">
        <v>176</v>
      </c>
      <c r="B645" s="247" t="s">
        <v>10633</v>
      </c>
      <c r="C645" s="287" t="s">
        <v>2633</v>
      </c>
      <c r="D645" s="305">
        <v>33</v>
      </c>
      <c r="E645" s="287" t="s">
        <v>32</v>
      </c>
      <c r="F645" s="372">
        <v>43677</v>
      </c>
      <c r="G645" s="373" t="s">
        <v>8836</v>
      </c>
      <c r="H645" s="373" t="s">
        <v>1440</v>
      </c>
      <c r="I645" s="374">
        <v>1.1362000000000001</v>
      </c>
      <c r="J645" s="374">
        <v>10</v>
      </c>
      <c r="K645" s="373" t="s">
        <v>438</v>
      </c>
      <c r="L645" s="375">
        <v>380.76</v>
      </c>
      <c r="M645" s="336" t="s">
        <v>1441</v>
      </c>
      <c r="N645" s="336" t="s">
        <v>1442</v>
      </c>
      <c r="O645" s="287"/>
      <c r="P645" s="287"/>
    </row>
    <row r="646" spans="1:16" ht="15">
      <c r="A646" s="247" t="s">
        <v>176</v>
      </c>
      <c r="B646" s="247" t="s">
        <v>10634</v>
      </c>
      <c r="C646" s="287" t="s">
        <v>2635</v>
      </c>
      <c r="D646" s="305">
        <v>34</v>
      </c>
      <c r="E646" s="287" t="s">
        <v>32</v>
      </c>
      <c r="F646" s="372">
        <v>43677</v>
      </c>
      <c r="G646" s="373" t="s">
        <v>8836</v>
      </c>
      <c r="H646" s="373" t="s">
        <v>1445</v>
      </c>
      <c r="I646" s="374">
        <v>1.1428</v>
      </c>
      <c r="J646" s="374">
        <v>3</v>
      </c>
      <c r="K646" s="373" t="s">
        <v>438</v>
      </c>
      <c r="L646" s="375">
        <v>110.4</v>
      </c>
      <c r="M646" s="336" t="s">
        <v>1446</v>
      </c>
      <c r="N646" s="336" t="s">
        <v>1447</v>
      </c>
      <c r="O646" s="287"/>
      <c r="P646" s="287"/>
    </row>
    <row r="647" spans="1:16" ht="15">
      <c r="A647" s="247" t="s">
        <v>176</v>
      </c>
      <c r="B647" s="247" t="s">
        <v>10635</v>
      </c>
      <c r="C647" s="287" t="s">
        <v>2640</v>
      </c>
      <c r="D647" s="305">
        <v>35</v>
      </c>
      <c r="E647" s="287" t="s">
        <v>32</v>
      </c>
      <c r="F647" s="372">
        <v>43677</v>
      </c>
      <c r="G647" s="373" t="s">
        <v>8836</v>
      </c>
      <c r="H647" s="373" t="s">
        <v>1818</v>
      </c>
      <c r="I647" s="374">
        <v>1.1463000000000001</v>
      </c>
      <c r="J647" s="374">
        <v>4</v>
      </c>
      <c r="K647" s="373" t="s">
        <v>438</v>
      </c>
      <c r="L647" s="375">
        <v>118.04</v>
      </c>
      <c r="M647" s="336" t="s">
        <v>1819</v>
      </c>
      <c r="N647" s="336" t="s">
        <v>1820</v>
      </c>
      <c r="O647" s="287"/>
      <c r="P647" s="287"/>
    </row>
    <row r="648" spans="1:16" ht="15">
      <c r="A648" s="247" t="s">
        <v>176</v>
      </c>
      <c r="B648" s="247" t="s">
        <v>10636</v>
      </c>
      <c r="C648" s="287" t="s">
        <v>2642</v>
      </c>
      <c r="D648" s="305">
        <v>36</v>
      </c>
      <c r="E648" s="287" t="s">
        <v>32</v>
      </c>
      <c r="F648" s="372">
        <v>43677</v>
      </c>
      <c r="G648" s="373" t="s">
        <v>8836</v>
      </c>
      <c r="H648" s="373" t="s">
        <v>1180</v>
      </c>
      <c r="I648" s="374">
        <v>1.1304000000000001</v>
      </c>
      <c r="J648" s="374">
        <v>5</v>
      </c>
      <c r="K648" s="373" t="s">
        <v>438</v>
      </c>
      <c r="L648" s="375">
        <v>69.209999999999994</v>
      </c>
      <c r="M648" s="336" t="s">
        <v>1181</v>
      </c>
      <c r="N648" s="336" t="s">
        <v>1182</v>
      </c>
      <c r="O648" s="287"/>
      <c r="P648" s="287"/>
    </row>
    <row r="649" spans="1:16" ht="15">
      <c r="A649" s="247" t="s">
        <v>176</v>
      </c>
      <c r="B649" s="247" t="s">
        <v>10637</v>
      </c>
      <c r="C649" s="287" t="s">
        <v>2647</v>
      </c>
      <c r="D649" s="305">
        <v>37</v>
      </c>
      <c r="E649" s="287" t="s">
        <v>32</v>
      </c>
      <c r="F649" s="372">
        <v>43677</v>
      </c>
      <c r="G649" s="373" t="s">
        <v>8836</v>
      </c>
      <c r="H649" s="373" t="s">
        <v>986</v>
      </c>
      <c r="I649" s="374">
        <v>1.1352</v>
      </c>
      <c r="J649" s="374">
        <v>2</v>
      </c>
      <c r="K649" s="373" t="s">
        <v>438</v>
      </c>
      <c r="L649" s="375">
        <v>245.41</v>
      </c>
      <c r="M649" s="336" t="s">
        <v>987</v>
      </c>
      <c r="N649" s="336" t="s">
        <v>988</v>
      </c>
      <c r="O649" s="287"/>
      <c r="P649" s="287"/>
    </row>
    <row r="650" spans="1:16" ht="15">
      <c r="A650" s="247" t="s">
        <v>176</v>
      </c>
      <c r="B650" s="247" t="s">
        <v>10638</v>
      </c>
      <c r="C650" s="287" t="s">
        <v>2649</v>
      </c>
      <c r="D650" s="305">
        <v>38</v>
      </c>
      <c r="E650" s="287" t="s">
        <v>32</v>
      </c>
      <c r="F650" s="372">
        <v>43677</v>
      </c>
      <c r="G650" s="373" t="s">
        <v>8836</v>
      </c>
      <c r="H650" s="373" t="s">
        <v>2222</v>
      </c>
      <c r="I650" s="374">
        <v>1.1727000000000001</v>
      </c>
      <c r="J650" s="374">
        <v>4</v>
      </c>
      <c r="K650" s="373" t="s">
        <v>438</v>
      </c>
      <c r="L650" s="375">
        <v>94.69</v>
      </c>
      <c r="M650" s="336" t="s">
        <v>2223</v>
      </c>
      <c r="N650" s="336" t="s">
        <v>2224</v>
      </c>
      <c r="O650" s="287"/>
      <c r="P650" s="287"/>
    </row>
    <row r="651" spans="1:16" ht="15">
      <c r="A651" s="247" t="s">
        <v>176</v>
      </c>
      <c r="B651" s="247" t="s">
        <v>10639</v>
      </c>
      <c r="C651" s="287" t="s">
        <v>2654</v>
      </c>
      <c r="D651" s="305">
        <v>39</v>
      </c>
      <c r="E651" s="287" t="s">
        <v>32</v>
      </c>
      <c r="F651" s="372">
        <v>43677</v>
      </c>
      <c r="G651" s="373" t="s">
        <v>8836</v>
      </c>
      <c r="H651" s="373" t="s">
        <v>1469</v>
      </c>
      <c r="I651" s="374">
        <v>1.1435999999999999</v>
      </c>
      <c r="J651" s="374">
        <v>2</v>
      </c>
      <c r="K651" s="373" t="s">
        <v>438</v>
      </c>
      <c r="L651" s="375">
        <v>132.76</v>
      </c>
      <c r="M651" s="336" t="s">
        <v>1470</v>
      </c>
      <c r="N651" s="336" t="s">
        <v>1471</v>
      </c>
      <c r="O651" s="287"/>
      <c r="P651" s="287"/>
    </row>
    <row r="652" spans="1:16" ht="15">
      <c r="A652" s="247" t="s">
        <v>176</v>
      </c>
      <c r="B652" s="247" t="s">
        <v>10642</v>
      </c>
      <c r="C652" s="287" t="s">
        <v>2659</v>
      </c>
      <c r="D652" s="305">
        <v>40</v>
      </c>
      <c r="E652" s="287" t="s">
        <v>32</v>
      </c>
      <c r="F652" s="372">
        <v>43677</v>
      </c>
      <c r="G652" s="373" t="s">
        <v>8836</v>
      </c>
      <c r="H652" s="373" t="s">
        <v>3706</v>
      </c>
      <c r="I652" s="374">
        <v>1.1424000000000001</v>
      </c>
      <c r="J652" s="374">
        <v>9</v>
      </c>
      <c r="K652" s="373" t="s">
        <v>438</v>
      </c>
      <c r="L652" s="375">
        <v>108.81</v>
      </c>
      <c r="M652" s="336" t="s">
        <v>3707</v>
      </c>
      <c r="N652" s="336" t="s">
        <v>3708</v>
      </c>
      <c r="O652" s="287"/>
      <c r="P652" s="287"/>
    </row>
    <row r="653" spans="1:16" ht="15">
      <c r="A653" s="247" t="s">
        <v>176</v>
      </c>
      <c r="B653" s="247" t="s">
        <v>10643</v>
      </c>
      <c r="C653" s="287" t="s">
        <v>2664</v>
      </c>
      <c r="D653" s="305">
        <v>41</v>
      </c>
      <c r="E653" s="287" t="s">
        <v>32</v>
      </c>
      <c r="F653" s="372">
        <v>43677</v>
      </c>
      <c r="G653" s="373" t="s">
        <v>8836</v>
      </c>
      <c r="H653" s="373" t="s">
        <v>1484</v>
      </c>
      <c r="I653" s="374">
        <v>1.1689000000000001</v>
      </c>
      <c r="J653" s="374">
        <v>6</v>
      </c>
      <c r="K653" s="373" t="s">
        <v>438</v>
      </c>
      <c r="L653" s="375">
        <v>485.44</v>
      </c>
      <c r="M653" s="336" t="s">
        <v>1485</v>
      </c>
      <c r="N653" s="336" t="s">
        <v>1486</v>
      </c>
      <c r="O653" s="287"/>
      <c r="P653" s="287"/>
    </row>
    <row r="654" spans="1:16" ht="15">
      <c r="A654" s="247" t="s">
        <v>176</v>
      </c>
      <c r="B654" s="247" t="s">
        <v>10644</v>
      </c>
      <c r="C654" s="287" t="s">
        <v>2669</v>
      </c>
      <c r="D654" s="305">
        <v>42</v>
      </c>
      <c r="E654" s="287" t="s">
        <v>32</v>
      </c>
      <c r="F654" s="372">
        <v>43677</v>
      </c>
      <c r="G654" s="373" t="s">
        <v>8836</v>
      </c>
      <c r="H654" s="373" t="s">
        <v>1499</v>
      </c>
      <c r="I654" s="374">
        <v>1.1639999999999999</v>
      </c>
      <c r="J654" s="374">
        <v>6</v>
      </c>
      <c r="K654" s="373" t="s">
        <v>438</v>
      </c>
      <c r="L654" s="375">
        <v>349.25</v>
      </c>
      <c r="M654" s="336" t="s">
        <v>1500</v>
      </c>
      <c r="N654" s="336" t="s">
        <v>1501</v>
      </c>
      <c r="O654" s="287"/>
      <c r="P654" s="287"/>
    </row>
    <row r="655" spans="1:16" ht="15">
      <c r="A655" s="247" t="s">
        <v>176</v>
      </c>
      <c r="B655" s="247" t="s">
        <v>10645</v>
      </c>
      <c r="C655" s="287" t="s">
        <v>2675</v>
      </c>
      <c r="D655" s="305">
        <v>43</v>
      </c>
      <c r="E655" s="287" t="s">
        <v>32</v>
      </c>
      <c r="F655" s="372">
        <v>43677</v>
      </c>
      <c r="G655" s="373" t="s">
        <v>8836</v>
      </c>
      <c r="H655" s="373" t="s">
        <v>1218</v>
      </c>
      <c r="I655" s="374">
        <v>1.1802999999999999</v>
      </c>
      <c r="J655" s="374">
        <v>11</v>
      </c>
      <c r="K655" s="373" t="s">
        <v>438</v>
      </c>
      <c r="L655" s="375">
        <v>211.09</v>
      </c>
      <c r="M655" s="336" t="s">
        <v>1219</v>
      </c>
      <c r="N655" s="336" t="s">
        <v>1220</v>
      </c>
      <c r="O655" s="287"/>
      <c r="P655" s="287"/>
    </row>
    <row r="656" spans="1:16" ht="15">
      <c r="A656" s="247" t="s">
        <v>176</v>
      </c>
      <c r="B656" s="247" t="s">
        <v>10646</v>
      </c>
      <c r="C656" s="287" t="s">
        <v>2680</v>
      </c>
      <c r="D656" s="305">
        <v>44</v>
      </c>
      <c r="E656" s="287" t="s">
        <v>32</v>
      </c>
      <c r="F656" s="372">
        <v>43677</v>
      </c>
      <c r="G656" s="373" t="s">
        <v>8836</v>
      </c>
      <c r="H656" s="373" t="s">
        <v>1721</v>
      </c>
      <c r="I656" s="374">
        <v>1.111</v>
      </c>
      <c r="J656" s="374">
        <v>1</v>
      </c>
      <c r="K656" s="373" t="s">
        <v>438</v>
      </c>
      <c r="L656" s="375">
        <v>151.72</v>
      </c>
      <c r="M656" s="336" t="s">
        <v>1722</v>
      </c>
      <c r="N656" s="336" t="s">
        <v>1723</v>
      </c>
      <c r="O656" s="287"/>
      <c r="P656" s="287"/>
    </row>
    <row r="657" spans="1:16" ht="15">
      <c r="A657" s="247" t="s">
        <v>176</v>
      </c>
      <c r="B657" s="247" t="s">
        <v>10647</v>
      </c>
      <c r="C657" s="287" t="s">
        <v>2682</v>
      </c>
      <c r="D657" s="305">
        <v>45</v>
      </c>
      <c r="E657" s="287" t="s">
        <v>32</v>
      </c>
      <c r="F657" s="372">
        <v>43677</v>
      </c>
      <c r="G657" s="373" t="s">
        <v>8836</v>
      </c>
      <c r="H657" s="373" t="s">
        <v>9450</v>
      </c>
      <c r="I657" s="374">
        <v>1.1167</v>
      </c>
      <c r="J657" s="374">
        <v>2</v>
      </c>
      <c r="K657" s="373" t="s">
        <v>438</v>
      </c>
      <c r="L657" s="375">
        <v>117</v>
      </c>
      <c r="M657" s="336" t="s">
        <v>8739</v>
      </c>
      <c r="N657" s="336" t="s">
        <v>9451</v>
      </c>
      <c r="O657" s="287"/>
      <c r="P657" s="287"/>
    </row>
    <row r="658" spans="1:16" ht="15">
      <c r="A658" s="247" t="s">
        <v>176</v>
      </c>
      <c r="B658" s="247" t="s">
        <v>10648</v>
      </c>
      <c r="C658" s="287" t="s">
        <v>2687</v>
      </c>
      <c r="D658" s="305">
        <v>46</v>
      </c>
      <c r="E658" s="287" t="s">
        <v>32</v>
      </c>
      <c r="F658" s="372">
        <v>43677</v>
      </c>
      <c r="G658" s="373" t="s">
        <v>8836</v>
      </c>
      <c r="H658" s="373" t="s">
        <v>1228</v>
      </c>
      <c r="I658" s="374">
        <v>1.1434</v>
      </c>
      <c r="J658" s="374">
        <v>5</v>
      </c>
      <c r="K658" s="373" t="s">
        <v>438</v>
      </c>
      <c r="L658" s="375">
        <v>83.12</v>
      </c>
      <c r="M658" s="336" t="s">
        <v>1229</v>
      </c>
      <c r="N658" s="336" t="s">
        <v>1230</v>
      </c>
      <c r="O658" s="287"/>
      <c r="P658" s="287"/>
    </row>
    <row r="659" spans="1:16" ht="15">
      <c r="A659" s="247" t="s">
        <v>12437</v>
      </c>
      <c r="B659" s="247" t="s">
        <v>12438</v>
      </c>
      <c r="C659" s="287" t="s">
        <v>2689</v>
      </c>
      <c r="D659" s="305">
        <v>47</v>
      </c>
      <c r="E659" s="287" t="s">
        <v>32</v>
      </c>
      <c r="F659" s="372">
        <v>43677</v>
      </c>
      <c r="G659" s="373" t="s">
        <v>8836</v>
      </c>
      <c r="H659" s="373" t="s">
        <v>3583</v>
      </c>
      <c r="I659" s="374">
        <v>1.1091</v>
      </c>
      <c r="J659" s="374">
        <v>3</v>
      </c>
      <c r="K659" s="373" t="s">
        <v>438</v>
      </c>
      <c r="L659" s="375">
        <v>59.61</v>
      </c>
      <c r="M659" s="336" t="s">
        <v>3584</v>
      </c>
      <c r="N659" s="336" t="s">
        <v>3585</v>
      </c>
      <c r="O659" s="287"/>
      <c r="P659" s="287"/>
    </row>
    <row r="660" spans="1:16" ht="15">
      <c r="A660" s="247" t="s">
        <v>176</v>
      </c>
      <c r="B660" s="247" t="s">
        <v>10649</v>
      </c>
      <c r="C660" s="287" t="s">
        <v>2691</v>
      </c>
      <c r="D660" s="305">
        <v>48</v>
      </c>
      <c r="E660" s="287" t="s">
        <v>32</v>
      </c>
      <c r="F660" s="372">
        <v>43677</v>
      </c>
      <c r="G660" s="373" t="s">
        <v>8836</v>
      </c>
      <c r="H660" s="373" t="s">
        <v>763</v>
      </c>
      <c r="I660" s="374">
        <v>1.2669999999999999</v>
      </c>
      <c r="J660" s="374">
        <v>6</v>
      </c>
      <c r="K660" s="373" t="s">
        <v>438</v>
      </c>
      <c r="L660" s="375">
        <v>114.21</v>
      </c>
      <c r="M660" s="336" t="s">
        <v>764</v>
      </c>
      <c r="N660" s="336" t="s">
        <v>765</v>
      </c>
      <c r="O660" s="287"/>
      <c r="P660" s="287"/>
    </row>
    <row r="661" spans="1:16" ht="15">
      <c r="A661" s="247" t="s">
        <v>176</v>
      </c>
      <c r="B661" s="247" t="s">
        <v>10652</v>
      </c>
      <c r="C661" s="287" t="s">
        <v>2696</v>
      </c>
      <c r="D661" s="305">
        <v>49</v>
      </c>
      <c r="E661" s="287" t="s">
        <v>32</v>
      </c>
      <c r="F661" s="372">
        <v>43677</v>
      </c>
      <c r="G661" s="373" t="s">
        <v>8836</v>
      </c>
      <c r="H661" s="373" t="s">
        <v>3962</v>
      </c>
      <c r="I661" s="374">
        <v>1.1123000000000001</v>
      </c>
      <c r="J661" s="374">
        <v>1</v>
      </c>
      <c r="K661" s="373" t="s">
        <v>438</v>
      </c>
      <c r="L661" s="375">
        <v>123.66</v>
      </c>
      <c r="M661" s="336" t="s">
        <v>3963</v>
      </c>
      <c r="N661" s="336" t="s">
        <v>3964</v>
      </c>
      <c r="O661" s="287"/>
      <c r="P661" s="287"/>
    </row>
    <row r="662" spans="1:16" ht="15">
      <c r="A662" s="247" t="s">
        <v>176</v>
      </c>
      <c r="B662" s="247" t="s">
        <v>9795</v>
      </c>
      <c r="C662" s="287" t="s">
        <v>2701</v>
      </c>
      <c r="D662" s="305">
        <v>50</v>
      </c>
      <c r="E662" s="287" t="s">
        <v>32</v>
      </c>
      <c r="F662" s="372">
        <v>43677</v>
      </c>
      <c r="G662" s="373" t="s">
        <v>8836</v>
      </c>
      <c r="H662" s="373" t="s">
        <v>9403</v>
      </c>
      <c r="I662" s="374">
        <v>1.1363000000000001</v>
      </c>
      <c r="J662" s="374">
        <v>4</v>
      </c>
      <c r="K662" s="373" t="s">
        <v>438</v>
      </c>
      <c r="L662" s="375">
        <v>78.59</v>
      </c>
      <c r="M662" s="336" t="s">
        <v>8483</v>
      </c>
      <c r="N662" s="336" t="s">
        <v>9404</v>
      </c>
      <c r="O662" s="287"/>
      <c r="P662" s="287"/>
    </row>
    <row r="663" spans="1:16" ht="15">
      <c r="A663" s="247" t="s">
        <v>12439</v>
      </c>
      <c r="B663" s="247" t="s">
        <v>12440</v>
      </c>
      <c r="C663" s="287" t="s">
        <v>2703</v>
      </c>
      <c r="D663" s="305">
        <v>1</v>
      </c>
      <c r="E663" s="287" t="s">
        <v>13</v>
      </c>
      <c r="F663" s="372">
        <v>43677</v>
      </c>
      <c r="G663" s="373" t="s">
        <v>8841</v>
      </c>
      <c r="H663" s="373" t="s">
        <v>437</v>
      </c>
      <c r="I663" s="374">
        <v>400</v>
      </c>
      <c r="J663" s="374">
        <v>6</v>
      </c>
      <c r="K663" s="373" t="s">
        <v>438</v>
      </c>
      <c r="L663" s="375">
        <v>48.74</v>
      </c>
      <c r="M663" s="336" t="s">
        <v>439</v>
      </c>
      <c r="N663" s="336" t="s">
        <v>440</v>
      </c>
      <c r="O663" s="287"/>
      <c r="P663" s="287"/>
    </row>
    <row r="664" spans="1:16" ht="15">
      <c r="A664" s="247" t="s">
        <v>176</v>
      </c>
      <c r="B664" s="247" t="s">
        <v>10654</v>
      </c>
      <c r="C664" s="287" t="s">
        <v>2708</v>
      </c>
      <c r="D664" s="305">
        <v>2</v>
      </c>
      <c r="E664" s="287" t="s">
        <v>13</v>
      </c>
      <c r="F664" s="372">
        <v>43677</v>
      </c>
      <c r="G664" s="373" t="s">
        <v>8841</v>
      </c>
      <c r="H664" s="373" t="s">
        <v>3738</v>
      </c>
      <c r="I664" s="374">
        <v>374.32429999999999</v>
      </c>
      <c r="J664" s="374">
        <v>6</v>
      </c>
      <c r="K664" s="373" t="s">
        <v>438</v>
      </c>
      <c r="L664" s="375">
        <v>69.41</v>
      </c>
      <c r="M664" s="336" t="s">
        <v>399</v>
      </c>
      <c r="N664" s="336" t="s">
        <v>3739</v>
      </c>
      <c r="O664" s="287"/>
      <c r="P664" s="287"/>
    </row>
    <row r="665" spans="1:16" ht="15">
      <c r="A665" s="247" t="s">
        <v>12441</v>
      </c>
      <c r="B665" s="247" t="s">
        <v>12442</v>
      </c>
      <c r="C665" s="287" t="s">
        <v>2710</v>
      </c>
      <c r="D665" s="305">
        <v>3</v>
      </c>
      <c r="E665" s="287" t="s">
        <v>13</v>
      </c>
      <c r="F665" s="372">
        <v>43677</v>
      </c>
      <c r="G665" s="373" t="s">
        <v>8841</v>
      </c>
      <c r="H665" s="373" t="s">
        <v>468</v>
      </c>
      <c r="I665" s="374">
        <v>433.05790000000002</v>
      </c>
      <c r="J665" s="374">
        <v>6</v>
      </c>
      <c r="K665" s="373" t="s">
        <v>438</v>
      </c>
      <c r="L665" s="375">
        <v>72.959999999999994</v>
      </c>
      <c r="M665" s="336" t="s">
        <v>469</v>
      </c>
      <c r="N665" s="336" t="s">
        <v>470</v>
      </c>
      <c r="O665" s="287"/>
      <c r="P665" s="287"/>
    </row>
    <row r="666" spans="1:16" ht="15">
      <c r="A666" s="247" t="s">
        <v>176</v>
      </c>
      <c r="B666" s="247" t="s">
        <v>10655</v>
      </c>
      <c r="C666" s="287" t="s">
        <v>2712</v>
      </c>
      <c r="D666" s="305">
        <v>4</v>
      </c>
      <c r="E666" s="287" t="s">
        <v>13</v>
      </c>
      <c r="F666" s="372">
        <v>43677</v>
      </c>
      <c r="G666" s="373" t="s">
        <v>8841</v>
      </c>
      <c r="H666" s="373" t="s">
        <v>1244</v>
      </c>
      <c r="I666" s="374">
        <v>1395.6522</v>
      </c>
      <c r="J666" s="374">
        <v>1</v>
      </c>
      <c r="K666" s="373" t="s">
        <v>438</v>
      </c>
      <c r="L666" s="375">
        <v>113.29</v>
      </c>
      <c r="M666" s="336" t="s">
        <v>1245</v>
      </c>
      <c r="N666" s="336" t="s">
        <v>1246</v>
      </c>
      <c r="O666" s="287"/>
      <c r="P666" s="287"/>
    </row>
    <row r="667" spans="1:16" ht="15">
      <c r="A667" s="247" t="s">
        <v>12443</v>
      </c>
      <c r="B667" s="247" t="s">
        <v>12444</v>
      </c>
      <c r="C667" s="287" t="s">
        <v>2714</v>
      </c>
      <c r="D667" s="305">
        <v>5</v>
      </c>
      <c r="E667" s="287" t="s">
        <v>13</v>
      </c>
      <c r="F667" s="372">
        <v>43677</v>
      </c>
      <c r="G667" s="373" t="s">
        <v>8841</v>
      </c>
      <c r="H667" s="373" t="s">
        <v>2272</v>
      </c>
      <c r="I667" s="374">
        <v>364.81479999999999</v>
      </c>
      <c r="J667" s="374">
        <v>6</v>
      </c>
      <c r="K667" s="373" t="s">
        <v>438</v>
      </c>
      <c r="L667" s="375">
        <v>25.04</v>
      </c>
      <c r="M667" s="336" t="s">
        <v>2273</v>
      </c>
      <c r="N667" s="336" t="s">
        <v>2274</v>
      </c>
      <c r="O667" s="287"/>
      <c r="P667" s="287"/>
    </row>
    <row r="668" spans="1:16" ht="15">
      <c r="A668" s="247" t="s">
        <v>176</v>
      </c>
      <c r="B668" s="247" t="s">
        <v>10656</v>
      </c>
      <c r="C668" s="287" t="s">
        <v>2716</v>
      </c>
      <c r="D668" s="305">
        <v>6</v>
      </c>
      <c r="E668" s="287" t="s">
        <v>13</v>
      </c>
      <c r="F668" s="372">
        <v>43677</v>
      </c>
      <c r="G668" s="373" t="s">
        <v>8841</v>
      </c>
      <c r="H668" s="373" t="s">
        <v>4691</v>
      </c>
      <c r="I668" s="374">
        <v>391.66669999999999</v>
      </c>
      <c r="J668" s="374">
        <v>6</v>
      </c>
      <c r="K668" s="373" t="s">
        <v>438</v>
      </c>
      <c r="L668" s="375">
        <v>25.39</v>
      </c>
      <c r="M668" s="336" t="s">
        <v>4692</v>
      </c>
      <c r="N668" s="336" t="s">
        <v>4693</v>
      </c>
      <c r="O668" s="287"/>
      <c r="P668" s="287"/>
    </row>
    <row r="669" spans="1:16" ht="15">
      <c r="A669" s="247" t="s">
        <v>12445</v>
      </c>
      <c r="B669" s="247" t="s">
        <v>12446</v>
      </c>
      <c r="C669" s="287" t="s">
        <v>2721</v>
      </c>
      <c r="D669" s="305">
        <v>7</v>
      </c>
      <c r="E669" s="287" t="s">
        <v>13</v>
      </c>
      <c r="F669" s="372">
        <v>43677</v>
      </c>
      <c r="G669" s="373" t="s">
        <v>8841</v>
      </c>
      <c r="H669" s="373" t="s">
        <v>833</v>
      </c>
      <c r="I669" s="374">
        <v>1010.5263</v>
      </c>
      <c r="J669" s="374">
        <v>3</v>
      </c>
      <c r="K669" s="373" t="s">
        <v>438</v>
      </c>
      <c r="L669" s="375">
        <v>252.8</v>
      </c>
      <c r="M669" s="336" t="s">
        <v>834</v>
      </c>
      <c r="N669" s="336" t="s">
        <v>835</v>
      </c>
      <c r="O669" s="287"/>
      <c r="P669" s="287"/>
    </row>
    <row r="670" spans="1:16" ht="15">
      <c r="A670" s="247" t="s">
        <v>176</v>
      </c>
      <c r="B670" s="247" t="s">
        <v>10657</v>
      </c>
      <c r="C670" s="287" t="s">
        <v>2723</v>
      </c>
      <c r="D670" s="305">
        <v>8</v>
      </c>
      <c r="E670" s="287" t="s">
        <v>13</v>
      </c>
      <c r="F670" s="372">
        <v>43677</v>
      </c>
      <c r="G670" s="373" t="s">
        <v>8841</v>
      </c>
      <c r="H670" s="373" t="s">
        <v>6361</v>
      </c>
      <c r="I670" s="374">
        <v>1479.1667</v>
      </c>
      <c r="J670" s="374">
        <v>7</v>
      </c>
      <c r="K670" s="373" t="s">
        <v>438</v>
      </c>
      <c r="L670" s="375">
        <v>44.41</v>
      </c>
      <c r="M670" s="336" t="s">
        <v>6362</v>
      </c>
      <c r="N670" s="336" t="s">
        <v>6363</v>
      </c>
      <c r="O670" s="287"/>
      <c r="P670" s="287"/>
    </row>
    <row r="671" spans="1:16" ht="15">
      <c r="A671" s="247" t="s">
        <v>176</v>
      </c>
      <c r="B671" s="247" t="s">
        <v>10658</v>
      </c>
      <c r="C671" s="287" t="s">
        <v>2725</v>
      </c>
      <c r="D671" s="305">
        <v>9</v>
      </c>
      <c r="E671" s="287" t="s">
        <v>13</v>
      </c>
      <c r="F671" s="372">
        <v>43677</v>
      </c>
      <c r="G671" s="373" t="s">
        <v>8841</v>
      </c>
      <c r="H671" s="373" t="s">
        <v>3296</v>
      </c>
      <c r="I671" s="374">
        <v>579.31029999999998</v>
      </c>
      <c r="J671" s="374">
        <v>13</v>
      </c>
      <c r="K671" s="373" t="s">
        <v>438</v>
      </c>
      <c r="L671" s="375">
        <v>19.16</v>
      </c>
      <c r="M671" s="336" t="s">
        <v>3297</v>
      </c>
      <c r="N671" s="336" t="s">
        <v>3298</v>
      </c>
      <c r="O671" s="287"/>
      <c r="P671" s="287"/>
    </row>
    <row r="672" spans="1:16" ht="15">
      <c r="A672" s="247" t="s">
        <v>176</v>
      </c>
      <c r="B672" s="247" t="s">
        <v>10659</v>
      </c>
      <c r="C672" s="287" t="s">
        <v>2727</v>
      </c>
      <c r="D672" s="305">
        <v>10</v>
      </c>
      <c r="E672" s="287" t="s">
        <v>13</v>
      </c>
      <c r="F672" s="372">
        <v>43677</v>
      </c>
      <c r="G672" s="373" t="s">
        <v>8841</v>
      </c>
      <c r="H672" s="373" t="s">
        <v>4263</v>
      </c>
      <c r="I672" s="374">
        <v>1181.4815000000001</v>
      </c>
      <c r="J672" s="374">
        <v>6</v>
      </c>
      <c r="K672" s="373" t="s">
        <v>438</v>
      </c>
      <c r="L672" s="375">
        <v>55.4</v>
      </c>
      <c r="M672" s="336" t="s">
        <v>4264</v>
      </c>
      <c r="N672" s="336" t="s">
        <v>4265</v>
      </c>
      <c r="O672" s="287"/>
      <c r="P672" s="287"/>
    </row>
    <row r="673" spans="1:16" ht="15">
      <c r="A673" s="247" t="s">
        <v>176</v>
      </c>
      <c r="B673" s="247" t="s">
        <v>10660</v>
      </c>
      <c r="C673" s="287" t="s">
        <v>2729</v>
      </c>
      <c r="D673" s="305">
        <v>11</v>
      </c>
      <c r="E673" s="287" t="s">
        <v>13</v>
      </c>
      <c r="F673" s="372">
        <v>43677</v>
      </c>
      <c r="G673" s="373" t="s">
        <v>8841</v>
      </c>
      <c r="H673" s="373" t="s">
        <v>4001</v>
      </c>
      <c r="I673" s="374">
        <v>376.24520000000001</v>
      </c>
      <c r="J673" s="374">
        <v>7</v>
      </c>
      <c r="K673" s="373" t="s">
        <v>438</v>
      </c>
      <c r="L673" s="375">
        <v>71.16</v>
      </c>
      <c r="M673" s="336" t="s">
        <v>456</v>
      </c>
      <c r="N673" s="336" t="s">
        <v>4002</v>
      </c>
      <c r="O673" s="287"/>
      <c r="P673" s="287"/>
    </row>
    <row r="674" spans="1:16" ht="15">
      <c r="A674" s="247" t="s">
        <v>176</v>
      </c>
      <c r="B674" s="247" t="s">
        <v>10661</v>
      </c>
      <c r="C674" s="287" t="s">
        <v>2731</v>
      </c>
      <c r="D674" s="305">
        <v>12</v>
      </c>
      <c r="E674" s="287" t="s">
        <v>13</v>
      </c>
      <c r="F674" s="372">
        <v>43677</v>
      </c>
      <c r="G674" s="373" t="s">
        <v>8841</v>
      </c>
      <c r="H674" s="373" t="s">
        <v>1595</v>
      </c>
      <c r="I674" s="374">
        <v>443.8356</v>
      </c>
      <c r="J674" s="374">
        <v>7</v>
      </c>
      <c r="K674" s="373" t="s">
        <v>438</v>
      </c>
      <c r="L674" s="375">
        <v>94.24</v>
      </c>
      <c r="M674" s="336" t="s">
        <v>1596</v>
      </c>
      <c r="N674" s="336" t="s">
        <v>1597</v>
      </c>
      <c r="O674" s="287"/>
      <c r="P674" s="287"/>
    </row>
    <row r="675" spans="1:16" ht="15">
      <c r="A675" s="247" t="s">
        <v>176</v>
      </c>
      <c r="B675" s="247" t="s">
        <v>10662</v>
      </c>
      <c r="C675" s="287" t="s">
        <v>2733</v>
      </c>
      <c r="D675" s="305">
        <v>13</v>
      </c>
      <c r="E675" s="287" t="s">
        <v>13</v>
      </c>
      <c r="F675" s="372">
        <v>43677</v>
      </c>
      <c r="G675" s="373" t="s">
        <v>8841</v>
      </c>
      <c r="H675" s="373" t="s">
        <v>7426</v>
      </c>
      <c r="I675" s="374">
        <v>257.52210000000002</v>
      </c>
      <c r="J675" s="374">
        <v>7</v>
      </c>
      <c r="K675" s="373" t="s">
        <v>438</v>
      </c>
      <c r="L675" s="375">
        <v>30.75</v>
      </c>
      <c r="M675" s="336" t="s">
        <v>7427</v>
      </c>
      <c r="N675" s="336" t="s">
        <v>7428</v>
      </c>
      <c r="O675" s="287"/>
      <c r="P675" s="287"/>
    </row>
    <row r="676" spans="1:16" ht="15">
      <c r="A676" s="247" t="s">
        <v>176</v>
      </c>
      <c r="B676" s="247" t="s">
        <v>9277</v>
      </c>
      <c r="C676" s="287" t="s">
        <v>2738</v>
      </c>
      <c r="D676" s="305">
        <v>14</v>
      </c>
      <c r="E676" s="287" t="s">
        <v>13</v>
      </c>
      <c r="F676" s="372">
        <v>43677</v>
      </c>
      <c r="G676" s="373" t="s">
        <v>8841</v>
      </c>
      <c r="H676" s="373" t="s">
        <v>543</v>
      </c>
      <c r="I676" s="374">
        <v>2360</v>
      </c>
      <c r="J676" s="374">
        <v>4</v>
      </c>
      <c r="K676" s="373" t="s">
        <v>438</v>
      </c>
      <c r="L676" s="375">
        <v>27</v>
      </c>
      <c r="M676" s="336" t="s">
        <v>544</v>
      </c>
      <c r="N676" s="336" t="s">
        <v>545</v>
      </c>
      <c r="O676" s="287"/>
      <c r="P676" s="287"/>
    </row>
    <row r="677" spans="1:16" ht="15">
      <c r="A677" s="247" t="s">
        <v>176</v>
      </c>
      <c r="B677" s="247" t="s">
        <v>10665</v>
      </c>
      <c r="C677" s="287" t="s">
        <v>2740</v>
      </c>
      <c r="D677" s="305">
        <v>15</v>
      </c>
      <c r="E677" s="287" t="s">
        <v>13</v>
      </c>
      <c r="F677" s="372">
        <v>43677</v>
      </c>
      <c r="G677" s="373" t="s">
        <v>8841</v>
      </c>
      <c r="H677" s="373" t="s">
        <v>3320</v>
      </c>
      <c r="I677" s="374">
        <v>3166.6667000000002</v>
      </c>
      <c r="J677" s="374">
        <v>4</v>
      </c>
      <c r="K677" s="373" t="s">
        <v>438</v>
      </c>
      <c r="L677" s="375">
        <v>48.44</v>
      </c>
      <c r="M677" s="336" t="s">
        <v>3321</v>
      </c>
      <c r="N677" s="336" t="s">
        <v>3322</v>
      </c>
      <c r="O677" s="287"/>
      <c r="P677" s="287"/>
    </row>
    <row r="678" spans="1:16" ht="15">
      <c r="A678" s="247" t="s">
        <v>176</v>
      </c>
      <c r="B678" s="247" t="s">
        <v>10666</v>
      </c>
      <c r="C678" s="287" t="s">
        <v>2742</v>
      </c>
      <c r="D678" s="305">
        <v>16</v>
      </c>
      <c r="E678" s="287" t="s">
        <v>13</v>
      </c>
      <c r="F678" s="372">
        <v>43677</v>
      </c>
      <c r="G678" s="373" t="s">
        <v>8841</v>
      </c>
      <c r="H678" s="373" t="s">
        <v>4161</v>
      </c>
      <c r="I678" s="374">
        <v>365.30610000000001</v>
      </c>
      <c r="J678" s="374">
        <v>7</v>
      </c>
      <c r="K678" s="373" t="s">
        <v>438</v>
      </c>
      <c r="L678" s="375">
        <v>41.19</v>
      </c>
      <c r="M678" s="336" t="s">
        <v>4162</v>
      </c>
      <c r="N678" s="336" t="s">
        <v>4163</v>
      </c>
      <c r="O678" s="287"/>
      <c r="P678" s="287"/>
    </row>
    <row r="679" spans="1:16" ht="15">
      <c r="A679" s="247" t="s">
        <v>176</v>
      </c>
      <c r="B679" s="247" t="s">
        <v>10667</v>
      </c>
      <c r="C679" s="287" t="s">
        <v>2744</v>
      </c>
      <c r="D679" s="305">
        <v>17</v>
      </c>
      <c r="E679" s="287" t="s">
        <v>13</v>
      </c>
      <c r="F679" s="372">
        <v>43677</v>
      </c>
      <c r="G679" s="373" t="s">
        <v>8841</v>
      </c>
      <c r="H679" s="373" t="s">
        <v>569</v>
      </c>
      <c r="I679" s="374">
        <v>355.14019999999999</v>
      </c>
      <c r="J679" s="374">
        <v>6</v>
      </c>
      <c r="K679" s="373" t="s">
        <v>438</v>
      </c>
      <c r="L679" s="375">
        <v>86.42</v>
      </c>
      <c r="M679" s="336" t="s">
        <v>570</v>
      </c>
      <c r="N679" s="336" t="s">
        <v>571</v>
      </c>
      <c r="O679" s="287"/>
      <c r="P679" s="287"/>
    </row>
    <row r="680" spans="1:16" ht="15">
      <c r="A680" s="247" t="s">
        <v>176</v>
      </c>
      <c r="B680" s="247" t="s">
        <v>10668</v>
      </c>
      <c r="C680" s="287" t="s">
        <v>2749</v>
      </c>
      <c r="D680" s="305">
        <v>18</v>
      </c>
      <c r="E680" s="287" t="s">
        <v>13</v>
      </c>
      <c r="F680" s="372">
        <v>43677</v>
      </c>
      <c r="G680" s="373" t="s">
        <v>8841</v>
      </c>
      <c r="H680" s="373" t="s">
        <v>576</v>
      </c>
      <c r="I680" s="374">
        <v>786.95650000000001</v>
      </c>
      <c r="J680" s="374">
        <v>6</v>
      </c>
      <c r="K680" s="373" t="s">
        <v>438</v>
      </c>
      <c r="L680" s="375">
        <v>50.03</v>
      </c>
      <c r="M680" s="336" t="s">
        <v>577</v>
      </c>
      <c r="N680" s="336" t="s">
        <v>578</v>
      </c>
      <c r="O680" s="287"/>
      <c r="P680" s="287"/>
    </row>
    <row r="681" spans="1:16" ht="15">
      <c r="A681" s="247" t="s">
        <v>176</v>
      </c>
      <c r="B681" s="247" t="s">
        <v>10669</v>
      </c>
      <c r="C681" s="287" t="s">
        <v>2751</v>
      </c>
      <c r="D681" s="305">
        <v>19</v>
      </c>
      <c r="E681" s="287" t="s">
        <v>13</v>
      </c>
      <c r="F681" s="372">
        <v>43677</v>
      </c>
      <c r="G681" s="373" t="s">
        <v>8841</v>
      </c>
      <c r="H681" s="373" t="s">
        <v>1377</v>
      </c>
      <c r="I681" s="374">
        <v>472.22219999999999</v>
      </c>
      <c r="J681" s="374">
        <v>6</v>
      </c>
      <c r="K681" s="373" t="s">
        <v>438</v>
      </c>
      <c r="L681" s="375">
        <v>80.31</v>
      </c>
      <c r="M681" s="336" t="s">
        <v>1378</v>
      </c>
      <c r="N681" s="336" t="s">
        <v>1379</v>
      </c>
      <c r="O681" s="287"/>
      <c r="P681" s="287"/>
    </row>
    <row r="682" spans="1:16" ht="15">
      <c r="A682" s="247" t="s">
        <v>176</v>
      </c>
      <c r="B682" s="247" t="s">
        <v>10670</v>
      </c>
      <c r="C682" s="287" t="s">
        <v>2754</v>
      </c>
      <c r="D682" s="305">
        <v>20</v>
      </c>
      <c r="E682" s="287" t="s">
        <v>13</v>
      </c>
      <c r="F682" s="372">
        <v>43677</v>
      </c>
      <c r="G682" s="373" t="s">
        <v>8841</v>
      </c>
      <c r="H682" s="373" t="s">
        <v>4729</v>
      </c>
      <c r="I682" s="374">
        <v>750</v>
      </c>
      <c r="J682" s="374">
        <v>6</v>
      </c>
      <c r="K682" s="373" t="s">
        <v>438</v>
      </c>
      <c r="L682" s="375">
        <v>40.340000000000003</v>
      </c>
      <c r="M682" s="336" t="s">
        <v>4730</v>
      </c>
      <c r="N682" s="336" t="s">
        <v>4731</v>
      </c>
      <c r="O682" s="287"/>
      <c r="P682" s="287"/>
    </row>
    <row r="683" spans="1:16" ht="15">
      <c r="A683" s="247" t="s">
        <v>176</v>
      </c>
      <c r="B683" s="247" t="s">
        <v>10671</v>
      </c>
      <c r="C683" s="287" t="s">
        <v>2756</v>
      </c>
      <c r="D683" s="305">
        <v>21</v>
      </c>
      <c r="E683" s="287" t="s">
        <v>13</v>
      </c>
      <c r="F683" s="372">
        <v>43677</v>
      </c>
      <c r="G683" s="373" t="s">
        <v>8841</v>
      </c>
      <c r="H683" s="373" t="s">
        <v>1124</v>
      </c>
      <c r="I683" s="374">
        <v>1484.6153999999999</v>
      </c>
      <c r="J683" s="374">
        <v>3</v>
      </c>
      <c r="K683" s="373" t="s">
        <v>438</v>
      </c>
      <c r="L683" s="375">
        <v>31.93</v>
      </c>
      <c r="M683" s="336" t="s">
        <v>1125</v>
      </c>
      <c r="N683" s="336" t="s">
        <v>1126</v>
      </c>
      <c r="O683" s="287"/>
      <c r="P683" s="287"/>
    </row>
    <row r="684" spans="1:16" ht="15">
      <c r="A684" s="247" t="s">
        <v>176</v>
      </c>
      <c r="B684" s="247" t="s">
        <v>10672</v>
      </c>
      <c r="C684" s="287" t="s">
        <v>2758</v>
      </c>
      <c r="D684" s="305">
        <v>22</v>
      </c>
      <c r="E684" s="287" t="s">
        <v>13</v>
      </c>
      <c r="F684" s="372">
        <v>43677</v>
      </c>
      <c r="G684" s="373" t="s">
        <v>8841</v>
      </c>
      <c r="H684" s="373" t="s">
        <v>2589</v>
      </c>
      <c r="I684" s="374">
        <v>985.71429999999998</v>
      </c>
      <c r="J684" s="374">
        <v>7</v>
      </c>
      <c r="K684" s="373" t="s">
        <v>438</v>
      </c>
      <c r="L684" s="375">
        <v>23</v>
      </c>
      <c r="M684" s="336" t="s">
        <v>2590</v>
      </c>
      <c r="N684" s="336" t="s">
        <v>2591</v>
      </c>
      <c r="O684" s="287"/>
      <c r="P684" s="287"/>
    </row>
    <row r="685" spans="1:16" ht="15">
      <c r="A685" s="247" t="s">
        <v>176</v>
      </c>
      <c r="B685" s="247" t="s">
        <v>10673</v>
      </c>
      <c r="C685" s="287" t="s">
        <v>2760</v>
      </c>
      <c r="D685" s="305">
        <v>23</v>
      </c>
      <c r="E685" s="287" t="s">
        <v>13</v>
      </c>
      <c r="F685" s="372">
        <v>43677</v>
      </c>
      <c r="G685" s="373" t="s">
        <v>8841</v>
      </c>
      <c r="H685" s="373" t="s">
        <v>5417</v>
      </c>
      <c r="I685" s="374">
        <v>700</v>
      </c>
      <c r="J685" s="374">
        <v>6</v>
      </c>
      <c r="K685" s="373" t="s">
        <v>438</v>
      </c>
      <c r="L685" s="375">
        <v>16.09</v>
      </c>
      <c r="M685" s="336" t="s">
        <v>5418</v>
      </c>
      <c r="N685" s="336" t="s">
        <v>5419</v>
      </c>
      <c r="O685" s="287"/>
      <c r="P685" s="287"/>
    </row>
    <row r="686" spans="1:16" ht="15">
      <c r="A686" s="247" t="s">
        <v>176</v>
      </c>
      <c r="B686" s="247" t="s">
        <v>9798</v>
      </c>
      <c r="C686" s="287" t="s">
        <v>2763</v>
      </c>
      <c r="D686" s="305">
        <v>24</v>
      </c>
      <c r="E686" s="287" t="s">
        <v>13</v>
      </c>
      <c r="F686" s="372">
        <v>43677</v>
      </c>
      <c r="G686" s="373" t="s">
        <v>8841</v>
      </c>
      <c r="H686" s="373" t="s">
        <v>4490</v>
      </c>
      <c r="I686" s="374">
        <v>1362.1622</v>
      </c>
      <c r="J686" s="374">
        <v>10</v>
      </c>
      <c r="K686" s="373" t="s">
        <v>438</v>
      </c>
      <c r="L686" s="375">
        <v>57.63</v>
      </c>
      <c r="M686" s="336" t="s">
        <v>4491</v>
      </c>
      <c r="N686" s="336" t="s">
        <v>4492</v>
      </c>
      <c r="O686" s="287"/>
      <c r="P686" s="287"/>
    </row>
    <row r="687" spans="1:16" ht="15">
      <c r="A687" s="247" t="s">
        <v>176</v>
      </c>
      <c r="B687" s="247" t="s">
        <v>10674</v>
      </c>
      <c r="C687" s="287" t="s">
        <v>2768</v>
      </c>
      <c r="D687" s="305">
        <v>25</v>
      </c>
      <c r="E687" s="287" t="s">
        <v>13</v>
      </c>
      <c r="F687" s="372">
        <v>43677</v>
      </c>
      <c r="G687" s="373" t="s">
        <v>8841</v>
      </c>
      <c r="H687" s="373" t="s">
        <v>4284</v>
      </c>
      <c r="I687" s="374">
        <v>364.07769999999999</v>
      </c>
      <c r="J687" s="374">
        <v>6</v>
      </c>
      <c r="K687" s="373" t="s">
        <v>438</v>
      </c>
      <c r="L687" s="375">
        <v>172.46</v>
      </c>
      <c r="M687" s="336" t="s">
        <v>4285</v>
      </c>
      <c r="N687" s="336" t="s">
        <v>4286</v>
      </c>
      <c r="O687" s="287"/>
      <c r="P687" s="287"/>
    </row>
    <row r="688" spans="1:16" ht="15">
      <c r="A688" s="247" t="s">
        <v>176</v>
      </c>
      <c r="B688" s="247" t="s">
        <v>10675</v>
      </c>
      <c r="C688" s="287" t="s">
        <v>2770</v>
      </c>
      <c r="D688" s="305">
        <v>26</v>
      </c>
      <c r="E688" s="287" t="s">
        <v>13</v>
      </c>
      <c r="F688" s="372">
        <v>43677</v>
      </c>
      <c r="G688" s="373" t="s">
        <v>8841</v>
      </c>
      <c r="H688" s="373" t="s">
        <v>1395</v>
      </c>
      <c r="I688" s="374">
        <v>391.83670000000001</v>
      </c>
      <c r="J688" s="374">
        <v>1</v>
      </c>
      <c r="K688" s="373" t="s">
        <v>438</v>
      </c>
      <c r="L688" s="375">
        <v>84.92</v>
      </c>
      <c r="M688" s="336" t="s">
        <v>1396</v>
      </c>
      <c r="N688" s="336" t="s">
        <v>1397</v>
      </c>
      <c r="O688" s="287"/>
      <c r="P688" s="287"/>
    </row>
    <row r="689" spans="1:16" ht="15">
      <c r="A689" s="247" t="s">
        <v>176</v>
      </c>
      <c r="B689" s="247" t="s">
        <v>10676</v>
      </c>
      <c r="C689" s="287" t="s">
        <v>2772</v>
      </c>
      <c r="D689" s="305">
        <v>27</v>
      </c>
      <c r="E689" s="287" t="s">
        <v>13</v>
      </c>
      <c r="F689" s="372">
        <v>43677</v>
      </c>
      <c r="G689" s="373" t="s">
        <v>8841</v>
      </c>
      <c r="H689" s="373" t="s">
        <v>3863</v>
      </c>
      <c r="I689" s="374">
        <v>1100</v>
      </c>
      <c r="J689" s="374">
        <v>7</v>
      </c>
      <c r="K689" s="373" t="s">
        <v>438</v>
      </c>
      <c r="L689" s="375">
        <v>130.22</v>
      </c>
      <c r="M689" s="336" t="s">
        <v>3864</v>
      </c>
      <c r="N689" s="336" t="s">
        <v>3865</v>
      </c>
      <c r="O689" s="287"/>
      <c r="P689" s="287"/>
    </row>
    <row r="690" spans="1:16" ht="15">
      <c r="A690" s="247" t="s">
        <v>176</v>
      </c>
      <c r="B690" s="247" t="s">
        <v>10677</v>
      </c>
      <c r="C690" s="287" t="s">
        <v>2775</v>
      </c>
      <c r="D690" s="305">
        <v>28</v>
      </c>
      <c r="E690" s="287" t="s">
        <v>13</v>
      </c>
      <c r="F690" s="372">
        <v>43677</v>
      </c>
      <c r="G690" s="373" t="s">
        <v>8841</v>
      </c>
      <c r="H690" s="373" t="s">
        <v>4868</v>
      </c>
      <c r="I690" s="374">
        <v>650</v>
      </c>
      <c r="J690" s="374">
        <v>7</v>
      </c>
      <c r="K690" s="373" t="s">
        <v>438</v>
      </c>
      <c r="L690" s="375">
        <v>20.62</v>
      </c>
      <c r="M690" s="336" t="s">
        <v>4869</v>
      </c>
      <c r="N690" s="336" t="s">
        <v>4870</v>
      </c>
      <c r="O690" s="287"/>
      <c r="P690" s="287"/>
    </row>
    <row r="691" spans="1:16" ht="15">
      <c r="A691" s="247" t="s">
        <v>176</v>
      </c>
      <c r="B691" s="247" t="s">
        <v>10678</v>
      </c>
      <c r="C691" s="287" t="s">
        <v>2777</v>
      </c>
      <c r="D691" s="305">
        <v>29</v>
      </c>
      <c r="E691" s="287" t="s">
        <v>13</v>
      </c>
      <c r="F691" s="372">
        <v>43677</v>
      </c>
      <c r="G691" s="373" t="s">
        <v>8841</v>
      </c>
      <c r="H691" s="373" t="s">
        <v>1633</v>
      </c>
      <c r="I691" s="374">
        <v>3346.1538</v>
      </c>
      <c r="J691" s="374">
        <v>1</v>
      </c>
      <c r="K691" s="373" t="s">
        <v>438</v>
      </c>
      <c r="L691" s="375">
        <v>108.95</v>
      </c>
      <c r="M691" s="336" t="s">
        <v>1634</v>
      </c>
      <c r="N691" s="336" t="s">
        <v>1635</v>
      </c>
      <c r="O691" s="287"/>
      <c r="P691" s="287"/>
    </row>
    <row r="692" spans="1:16" ht="15">
      <c r="A692" s="247" t="s">
        <v>176</v>
      </c>
      <c r="B692" s="247" t="s">
        <v>10681</v>
      </c>
      <c r="C692" s="287" t="s">
        <v>2779</v>
      </c>
      <c r="D692" s="305">
        <v>30</v>
      </c>
      <c r="E692" s="287" t="s">
        <v>13</v>
      </c>
      <c r="F692" s="372">
        <v>43677</v>
      </c>
      <c r="G692" s="373" t="s">
        <v>8841</v>
      </c>
      <c r="H692" s="373" t="s">
        <v>2616</v>
      </c>
      <c r="I692" s="374">
        <v>322.44900000000001</v>
      </c>
      <c r="J692" s="374">
        <v>3</v>
      </c>
      <c r="K692" s="373" t="s">
        <v>438</v>
      </c>
      <c r="L692" s="375">
        <v>14.07</v>
      </c>
      <c r="M692" s="336" t="s">
        <v>2617</v>
      </c>
      <c r="N692" s="336" t="s">
        <v>2618</v>
      </c>
      <c r="O692" s="287"/>
      <c r="P692" s="287"/>
    </row>
    <row r="693" spans="1:16" ht="15">
      <c r="A693" s="247" t="s">
        <v>176</v>
      </c>
      <c r="B693" s="247" t="s">
        <v>10682</v>
      </c>
      <c r="C693" s="287" t="s">
        <v>2781</v>
      </c>
      <c r="D693" s="305">
        <v>31</v>
      </c>
      <c r="E693" s="287" t="s">
        <v>13</v>
      </c>
      <c r="F693" s="372">
        <v>43677</v>
      </c>
      <c r="G693" s="373" t="s">
        <v>8841</v>
      </c>
      <c r="H693" s="373" t="s">
        <v>3878</v>
      </c>
      <c r="I693" s="374">
        <v>258.85419999999999</v>
      </c>
      <c r="J693" s="374">
        <v>1</v>
      </c>
      <c r="K693" s="373" t="s">
        <v>438</v>
      </c>
      <c r="L693" s="375">
        <v>138.94999999999999</v>
      </c>
      <c r="M693" s="336" t="s">
        <v>3879</v>
      </c>
      <c r="N693" s="336" t="s">
        <v>3880</v>
      </c>
      <c r="O693" s="287"/>
      <c r="P693" s="287"/>
    </row>
    <row r="694" spans="1:16" ht="15">
      <c r="A694" s="247" t="s">
        <v>176</v>
      </c>
      <c r="B694" s="247" t="s">
        <v>10683</v>
      </c>
      <c r="C694" s="287" t="s">
        <v>2783</v>
      </c>
      <c r="D694" s="305">
        <v>32</v>
      </c>
      <c r="E694" s="287" t="s">
        <v>13</v>
      </c>
      <c r="F694" s="372">
        <v>43677</v>
      </c>
      <c r="G694" s="373" t="s">
        <v>8841</v>
      </c>
      <c r="H694" s="373" t="s">
        <v>4301</v>
      </c>
      <c r="I694" s="374">
        <v>616</v>
      </c>
      <c r="J694" s="374">
        <v>4</v>
      </c>
      <c r="K694" s="373" t="s">
        <v>438</v>
      </c>
      <c r="L694" s="375">
        <v>82.99</v>
      </c>
      <c r="M694" s="336" t="s">
        <v>4302</v>
      </c>
      <c r="N694" s="336" t="s">
        <v>4303</v>
      </c>
      <c r="O694" s="287"/>
      <c r="P694" s="287"/>
    </row>
    <row r="695" spans="1:16" ht="15">
      <c r="A695" s="247" t="s">
        <v>176</v>
      </c>
      <c r="B695" s="247" t="s">
        <v>10684</v>
      </c>
      <c r="C695" s="287" t="s">
        <v>2786</v>
      </c>
      <c r="D695" s="305">
        <v>33</v>
      </c>
      <c r="E695" s="287" t="s">
        <v>13</v>
      </c>
      <c r="F695" s="372">
        <v>43677</v>
      </c>
      <c r="G695" s="373" t="s">
        <v>8841</v>
      </c>
      <c r="H695" s="373" t="s">
        <v>670</v>
      </c>
      <c r="I695" s="374">
        <v>863.15790000000004</v>
      </c>
      <c r="J695" s="374">
        <v>6</v>
      </c>
      <c r="K695" s="373" t="s">
        <v>438</v>
      </c>
      <c r="L695" s="375">
        <v>25.19</v>
      </c>
      <c r="M695" s="336" t="s">
        <v>671</v>
      </c>
      <c r="N695" s="336" t="s">
        <v>672</v>
      </c>
      <c r="O695" s="287"/>
      <c r="P695" s="287"/>
    </row>
    <row r="696" spans="1:16" ht="15">
      <c r="A696" s="247" t="s">
        <v>176</v>
      </c>
      <c r="B696" s="247" t="s">
        <v>10685</v>
      </c>
      <c r="C696" s="287" t="s">
        <v>2788</v>
      </c>
      <c r="D696" s="305">
        <v>34</v>
      </c>
      <c r="E696" s="287" t="s">
        <v>13</v>
      </c>
      <c r="F696" s="372">
        <v>43677</v>
      </c>
      <c r="G696" s="373" t="s">
        <v>8841</v>
      </c>
      <c r="H696" s="373" t="s">
        <v>4992</v>
      </c>
      <c r="I696" s="374">
        <v>939.726</v>
      </c>
      <c r="J696" s="374">
        <v>6</v>
      </c>
      <c r="K696" s="373" t="s">
        <v>438</v>
      </c>
      <c r="L696" s="375">
        <v>165.96</v>
      </c>
      <c r="M696" s="336" t="s">
        <v>4993</v>
      </c>
      <c r="N696" s="336" t="s">
        <v>4994</v>
      </c>
      <c r="O696" s="287"/>
      <c r="P696" s="287"/>
    </row>
    <row r="697" spans="1:16" ht="15">
      <c r="A697" s="247" t="s">
        <v>2773</v>
      </c>
      <c r="B697" s="247" t="s">
        <v>2774</v>
      </c>
      <c r="C697" s="287" t="s">
        <v>2790</v>
      </c>
      <c r="D697" s="305">
        <v>35</v>
      </c>
      <c r="E697" s="287" t="s">
        <v>13</v>
      </c>
      <c r="F697" s="372">
        <v>43677</v>
      </c>
      <c r="G697" s="373" t="s">
        <v>8841</v>
      </c>
      <c r="H697" s="373" t="s">
        <v>951</v>
      </c>
      <c r="I697" s="374">
        <v>576.54319999999996</v>
      </c>
      <c r="J697" s="374">
        <v>12</v>
      </c>
      <c r="K697" s="373" t="s">
        <v>438</v>
      </c>
      <c r="L697" s="375">
        <v>28.46</v>
      </c>
      <c r="M697" s="336" t="s">
        <v>952</v>
      </c>
      <c r="N697" s="336" t="s">
        <v>953</v>
      </c>
      <c r="O697" s="287"/>
      <c r="P697" s="287"/>
    </row>
    <row r="698" spans="1:16" ht="15">
      <c r="A698" s="247" t="s">
        <v>176</v>
      </c>
      <c r="B698" s="247" t="s">
        <v>10686</v>
      </c>
      <c r="C698" s="287" t="s">
        <v>2795</v>
      </c>
      <c r="D698" s="305">
        <v>36</v>
      </c>
      <c r="E698" s="287" t="s">
        <v>13</v>
      </c>
      <c r="F698" s="372">
        <v>43677</v>
      </c>
      <c r="G698" s="373" t="s">
        <v>8841</v>
      </c>
      <c r="H698" s="373" t="s">
        <v>1659</v>
      </c>
      <c r="I698" s="374">
        <v>969.76739999999995</v>
      </c>
      <c r="J698" s="374">
        <v>6</v>
      </c>
      <c r="K698" s="373" t="s">
        <v>438</v>
      </c>
      <c r="L698" s="375">
        <v>58.49</v>
      </c>
      <c r="M698" s="336" t="s">
        <v>1660</v>
      </c>
      <c r="N698" s="336" t="s">
        <v>1661</v>
      </c>
      <c r="O698" s="287"/>
      <c r="P698" s="287"/>
    </row>
    <row r="699" spans="1:16" ht="15">
      <c r="A699" s="247" t="s">
        <v>176</v>
      </c>
      <c r="B699" s="247" t="s">
        <v>10689</v>
      </c>
      <c r="C699" s="287" t="s">
        <v>2797</v>
      </c>
      <c r="D699" s="305">
        <v>37</v>
      </c>
      <c r="E699" s="287" t="s">
        <v>13</v>
      </c>
      <c r="F699" s="372">
        <v>43677</v>
      </c>
      <c r="G699" s="373" t="s">
        <v>8841</v>
      </c>
      <c r="H699" s="373" t="s">
        <v>1450</v>
      </c>
      <c r="I699" s="374">
        <v>434.375</v>
      </c>
      <c r="J699" s="374">
        <v>3</v>
      </c>
      <c r="K699" s="373" t="s">
        <v>438</v>
      </c>
      <c r="L699" s="375">
        <v>73.290000000000006</v>
      </c>
      <c r="M699" s="336" t="s">
        <v>1451</v>
      </c>
      <c r="N699" s="336" t="s">
        <v>1452</v>
      </c>
      <c r="O699" s="287"/>
      <c r="P699" s="287"/>
    </row>
    <row r="700" spans="1:16" ht="15">
      <c r="A700" s="247" t="s">
        <v>176</v>
      </c>
      <c r="B700" s="247" t="s">
        <v>10690</v>
      </c>
      <c r="C700" s="287" t="s">
        <v>2802</v>
      </c>
      <c r="D700" s="305">
        <v>38</v>
      </c>
      <c r="E700" s="287" t="s">
        <v>13</v>
      </c>
      <c r="F700" s="372">
        <v>43677</v>
      </c>
      <c r="G700" s="373" t="s">
        <v>8841</v>
      </c>
      <c r="H700" s="373" t="s">
        <v>986</v>
      </c>
      <c r="I700" s="374">
        <v>342.30770000000001</v>
      </c>
      <c r="J700" s="374">
        <v>1</v>
      </c>
      <c r="K700" s="373" t="s">
        <v>438</v>
      </c>
      <c r="L700" s="375">
        <v>245.41</v>
      </c>
      <c r="M700" s="336" t="s">
        <v>987</v>
      </c>
      <c r="N700" s="336" t="s">
        <v>988</v>
      </c>
      <c r="O700" s="287"/>
      <c r="P700" s="287"/>
    </row>
    <row r="701" spans="1:16" ht="15">
      <c r="A701" s="247" t="s">
        <v>176</v>
      </c>
      <c r="B701" s="247" t="s">
        <v>10691</v>
      </c>
      <c r="C701" s="287" t="s">
        <v>2804</v>
      </c>
      <c r="D701" s="305">
        <v>39</v>
      </c>
      <c r="E701" s="287" t="s">
        <v>13</v>
      </c>
      <c r="F701" s="372">
        <v>43677</v>
      </c>
      <c r="G701" s="373" t="s">
        <v>8841</v>
      </c>
      <c r="H701" s="373" t="s">
        <v>2650</v>
      </c>
      <c r="I701" s="374">
        <v>374.5455</v>
      </c>
      <c r="J701" s="374">
        <v>5</v>
      </c>
      <c r="K701" s="373" t="s">
        <v>438</v>
      </c>
      <c r="L701" s="375">
        <v>39.97</v>
      </c>
      <c r="M701" s="336" t="s">
        <v>2651</v>
      </c>
      <c r="N701" s="336" t="s">
        <v>2652</v>
      </c>
      <c r="O701" s="287"/>
      <c r="P701" s="287"/>
    </row>
    <row r="702" spans="1:16" ht="15">
      <c r="A702" s="247" t="s">
        <v>176</v>
      </c>
      <c r="B702" s="247" t="s">
        <v>9281</v>
      </c>
      <c r="C702" s="287" t="s">
        <v>2809</v>
      </c>
      <c r="D702" s="305">
        <v>40</v>
      </c>
      <c r="E702" s="287" t="s">
        <v>13</v>
      </c>
      <c r="F702" s="372">
        <v>43677</v>
      </c>
      <c r="G702" s="373" t="s">
        <v>8841</v>
      </c>
      <c r="H702" s="373" t="s">
        <v>2959</v>
      </c>
      <c r="I702" s="374">
        <v>520.3125</v>
      </c>
      <c r="J702" s="374">
        <v>3</v>
      </c>
      <c r="K702" s="373" t="s">
        <v>438</v>
      </c>
      <c r="L702" s="375">
        <v>41.79</v>
      </c>
      <c r="M702" s="336" t="s">
        <v>2960</v>
      </c>
      <c r="N702" s="336" t="s">
        <v>2961</v>
      </c>
      <c r="O702" s="287"/>
      <c r="P702" s="287"/>
    </row>
    <row r="703" spans="1:16" ht="15">
      <c r="A703" s="247" t="s">
        <v>176</v>
      </c>
      <c r="B703" s="247" t="s">
        <v>10692</v>
      </c>
      <c r="C703" s="287" t="s">
        <v>2811</v>
      </c>
      <c r="D703" s="305">
        <v>41</v>
      </c>
      <c r="E703" s="287" t="s">
        <v>13</v>
      </c>
      <c r="F703" s="372">
        <v>43677</v>
      </c>
      <c r="G703" s="373" t="s">
        <v>8841</v>
      </c>
      <c r="H703" s="373" t="s">
        <v>2965</v>
      </c>
      <c r="I703" s="374">
        <v>622.64149999999995</v>
      </c>
      <c r="J703" s="374">
        <v>3</v>
      </c>
      <c r="K703" s="373" t="s">
        <v>438</v>
      </c>
      <c r="L703" s="375">
        <v>135.43</v>
      </c>
      <c r="M703" s="336" t="s">
        <v>2966</v>
      </c>
      <c r="N703" s="336" t="s">
        <v>2967</v>
      </c>
      <c r="O703" s="287"/>
      <c r="P703" s="287"/>
    </row>
    <row r="704" spans="1:16" ht="15">
      <c r="A704" s="247" t="s">
        <v>176</v>
      </c>
      <c r="B704" s="247" t="s">
        <v>10693</v>
      </c>
      <c r="C704" s="287" t="s">
        <v>2813</v>
      </c>
      <c r="D704" s="305">
        <v>42</v>
      </c>
      <c r="E704" s="287" t="s">
        <v>13</v>
      </c>
      <c r="F704" s="372">
        <v>43677</v>
      </c>
      <c r="G704" s="373" t="s">
        <v>8841</v>
      </c>
      <c r="H704" s="373" t="s">
        <v>1469</v>
      </c>
      <c r="I704" s="374">
        <v>534.375</v>
      </c>
      <c r="J704" s="374">
        <v>8</v>
      </c>
      <c r="K704" s="373" t="s">
        <v>438</v>
      </c>
      <c r="L704" s="375">
        <v>132.76</v>
      </c>
      <c r="M704" s="336" t="s">
        <v>1470</v>
      </c>
      <c r="N704" s="336" t="s">
        <v>1471</v>
      </c>
      <c r="O704" s="287"/>
      <c r="P704" s="287"/>
    </row>
    <row r="705" spans="1:16" ht="15">
      <c r="A705" s="247" t="s">
        <v>176</v>
      </c>
      <c r="B705" s="247" t="s">
        <v>10694</v>
      </c>
      <c r="C705" s="287" t="s">
        <v>2815</v>
      </c>
      <c r="D705" s="305">
        <v>43</v>
      </c>
      <c r="E705" s="287" t="s">
        <v>13</v>
      </c>
      <c r="F705" s="372">
        <v>43677</v>
      </c>
      <c r="G705" s="373" t="s">
        <v>8841</v>
      </c>
      <c r="H705" s="373" t="s">
        <v>1489</v>
      </c>
      <c r="I705" s="374">
        <v>610.52629999999999</v>
      </c>
      <c r="J705" s="374">
        <v>6</v>
      </c>
      <c r="K705" s="373" t="s">
        <v>438</v>
      </c>
      <c r="L705" s="375">
        <v>44.15</v>
      </c>
      <c r="M705" s="336" t="s">
        <v>1490</v>
      </c>
      <c r="N705" s="336" t="s">
        <v>1491</v>
      </c>
      <c r="O705" s="287"/>
      <c r="P705" s="287"/>
    </row>
    <row r="706" spans="1:16" ht="15">
      <c r="A706" s="247" t="s">
        <v>176</v>
      </c>
      <c r="B706" s="247" t="s">
        <v>10695</v>
      </c>
      <c r="C706" s="287" t="s">
        <v>2817</v>
      </c>
      <c r="D706" s="305">
        <v>44</v>
      </c>
      <c r="E706" s="287" t="s">
        <v>13</v>
      </c>
      <c r="F706" s="372">
        <v>43677</v>
      </c>
      <c r="G706" s="373" t="s">
        <v>8841</v>
      </c>
      <c r="H706" s="373" t="s">
        <v>1494</v>
      </c>
      <c r="I706" s="374">
        <v>930</v>
      </c>
      <c r="J706" s="374">
        <v>10</v>
      </c>
      <c r="K706" s="373" t="s">
        <v>438</v>
      </c>
      <c r="L706" s="375">
        <v>42.31</v>
      </c>
      <c r="M706" s="336" t="s">
        <v>1495</v>
      </c>
      <c r="N706" s="336" t="s">
        <v>1496</v>
      </c>
      <c r="O706" s="287"/>
      <c r="P706" s="287"/>
    </row>
    <row r="707" spans="1:16" ht="15">
      <c r="A707" s="247" t="s">
        <v>176</v>
      </c>
      <c r="B707" s="247" t="s">
        <v>10696</v>
      </c>
      <c r="C707" s="287" t="s">
        <v>2819</v>
      </c>
      <c r="D707" s="305">
        <v>45</v>
      </c>
      <c r="E707" s="287" t="s">
        <v>13</v>
      </c>
      <c r="F707" s="372">
        <v>43677</v>
      </c>
      <c r="G707" s="373" t="s">
        <v>8841</v>
      </c>
      <c r="H707" s="373" t="s">
        <v>1525</v>
      </c>
      <c r="I707" s="374">
        <v>429.26830000000001</v>
      </c>
      <c r="J707" s="374">
        <v>10</v>
      </c>
      <c r="K707" s="373" t="s">
        <v>438</v>
      </c>
      <c r="L707" s="375">
        <v>166.62</v>
      </c>
      <c r="M707" s="336" t="s">
        <v>1526</v>
      </c>
      <c r="N707" s="336" t="s">
        <v>1527</v>
      </c>
      <c r="O707" s="287"/>
      <c r="P707" s="287"/>
    </row>
    <row r="708" spans="1:16" ht="15">
      <c r="A708" s="247" t="s">
        <v>176</v>
      </c>
      <c r="B708" s="247" t="s">
        <v>10697</v>
      </c>
      <c r="C708" s="287" t="s">
        <v>2821</v>
      </c>
      <c r="D708" s="305">
        <v>46</v>
      </c>
      <c r="E708" s="287" t="s">
        <v>13</v>
      </c>
      <c r="F708" s="372">
        <v>43677</v>
      </c>
      <c r="G708" s="373" t="s">
        <v>8841</v>
      </c>
      <c r="H708" s="373" t="s">
        <v>1223</v>
      </c>
      <c r="I708" s="374">
        <v>1991.6667</v>
      </c>
      <c r="J708" s="374">
        <v>4</v>
      </c>
      <c r="K708" s="373" t="s">
        <v>438</v>
      </c>
      <c r="L708" s="375">
        <v>64.319999999999993</v>
      </c>
      <c r="M708" s="336" t="s">
        <v>1224</v>
      </c>
      <c r="N708" s="336" t="s">
        <v>1225</v>
      </c>
      <c r="O708" s="287"/>
      <c r="P708" s="287"/>
    </row>
    <row r="709" spans="1:16" ht="15">
      <c r="A709" s="247" t="s">
        <v>176</v>
      </c>
      <c r="B709" s="247" t="s">
        <v>10698</v>
      </c>
      <c r="C709" s="287" t="s">
        <v>2823</v>
      </c>
      <c r="D709" s="305">
        <v>47</v>
      </c>
      <c r="E709" s="287" t="s">
        <v>13</v>
      </c>
      <c r="F709" s="372">
        <v>43677</v>
      </c>
      <c r="G709" s="373" t="s">
        <v>8841</v>
      </c>
      <c r="H709" s="373" t="s">
        <v>1530</v>
      </c>
      <c r="I709" s="374">
        <v>1047.8261</v>
      </c>
      <c r="J709" s="374">
        <v>7</v>
      </c>
      <c r="K709" s="373" t="s">
        <v>438</v>
      </c>
      <c r="L709" s="375">
        <v>210.56</v>
      </c>
      <c r="M709" s="336" t="s">
        <v>1531</v>
      </c>
      <c r="N709" s="336" t="s">
        <v>1532</v>
      </c>
      <c r="O709" s="287"/>
      <c r="P709" s="287"/>
    </row>
    <row r="710" spans="1:16" ht="15">
      <c r="A710" s="247" t="s">
        <v>176</v>
      </c>
      <c r="B710" s="247" t="s">
        <v>10699</v>
      </c>
      <c r="C710" s="287" t="s">
        <v>2825</v>
      </c>
      <c r="D710" s="305">
        <v>48</v>
      </c>
      <c r="E710" s="287" t="s">
        <v>13</v>
      </c>
      <c r="F710" s="372">
        <v>43677</v>
      </c>
      <c r="G710" s="373" t="s">
        <v>8841</v>
      </c>
      <c r="H710" s="373" t="s">
        <v>3138</v>
      </c>
      <c r="I710" s="374">
        <v>263.3929</v>
      </c>
      <c r="J710" s="374">
        <v>6</v>
      </c>
      <c r="K710" s="373" t="s">
        <v>438</v>
      </c>
      <c r="L710" s="375">
        <v>21</v>
      </c>
      <c r="M710" s="336" t="s">
        <v>3139</v>
      </c>
      <c r="N710" s="336" t="s">
        <v>3140</v>
      </c>
      <c r="O710" s="287"/>
      <c r="P710" s="287"/>
    </row>
    <row r="711" spans="1:16" ht="15">
      <c r="A711" s="247" t="s">
        <v>176</v>
      </c>
      <c r="B711" s="247" t="s">
        <v>10700</v>
      </c>
      <c r="C711" s="287" t="s">
        <v>2828</v>
      </c>
      <c r="D711" s="305">
        <v>49</v>
      </c>
      <c r="E711" s="287" t="s">
        <v>13</v>
      </c>
      <c r="F711" s="372">
        <v>43677</v>
      </c>
      <c r="G711" s="373" t="s">
        <v>8841</v>
      </c>
      <c r="H711" s="373" t="s">
        <v>753</v>
      </c>
      <c r="I711" s="374">
        <v>279.3492</v>
      </c>
      <c r="J711" s="374">
        <v>1</v>
      </c>
      <c r="K711" s="373" t="s">
        <v>438</v>
      </c>
      <c r="L711" s="375">
        <v>145.47999999999999</v>
      </c>
      <c r="M711" s="336" t="s">
        <v>754</v>
      </c>
      <c r="N711" s="336" t="s">
        <v>755</v>
      </c>
      <c r="O711" s="287"/>
      <c r="P711" s="287"/>
    </row>
    <row r="712" spans="1:16" ht="15">
      <c r="A712" s="247" t="s">
        <v>10701</v>
      </c>
      <c r="B712" s="247" t="s">
        <v>12447</v>
      </c>
      <c r="C712" s="287" t="s">
        <v>2830</v>
      </c>
      <c r="D712" s="305">
        <v>50</v>
      </c>
      <c r="E712" s="287" t="s">
        <v>13</v>
      </c>
      <c r="F712" s="372">
        <v>43677</v>
      </c>
      <c r="G712" s="373" t="s">
        <v>8841</v>
      </c>
      <c r="H712" s="373" t="s">
        <v>7496</v>
      </c>
      <c r="I712" s="374">
        <v>465</v>
      </c>
      <c r="J712" s="374">
        <v>1</v>
      </c>
      <c r="K712" s="373" t="s">
        <v>438</v>
      </c>
      <c r="L712" s="375">
        <v>32.1</v>
      </c>
      <c r="M712" s="336" t="s">
        <v>2982</v>
      </c>
      <c r="N712" s="336" t="s">
        <v>2983</v>
      </c>
      <c r="O712" s="287"/>
      <c r="P712" s="287"/>
    </row>
    <row r="713" spans="1:16" ht="15">
      <c r="A713" s="247" t="s">
        <v>176</v>
      </c>
      <c r="B713" s="247" t="s">
        <v>9799</v>
      </c>
      <c r="C713" s="287" t="s">
        <v>2832</v>
      </c>
      <c r="D713" s="305">
        <v>1</v>
      </c>
      <c r="E713" s="287" t="s">
        <v>3</v>
      </c>
      <c r="F713" s="372">
        <v>43677</v>
      </c>
      <c r="G713" s="373" t="s">
        <v>8845</v>
      </c>
      <c r="H713" s="373" t="s">
        <v>3150</v>
      </c>
      <c r="I713" s="374">
        <v>0.30437999999999998</v>
      </c>
      <c r="J713" s="374">
        <v>7</v>
      </c>
      <c r="K713" s="373" t="s">
        <v>438</v>
      </c>
      <c r="L713" s="375">
        <v>66.62</v>
      </c>
      <c r="M713" s="336" t="s">
        <v>3151</v>
      </c>
      <c r="N713" s="336" t="s">
        <v>3152</v>
      </c>
      <c r="O713" s="287"/>
      <c r="P713" s="287"/>
    </row>
    <row r="714" spans="1:16" ht="15">
      <c r="A714" s="247" t="s">
        <v>12448</v>
      </c>
      <c r="B714" s="247" t="s">
        <v>9289</v>
      </c>
      <c r="C714" s="287" t="s">
        <v>2837</v>
      </c>
      <c r="D714" s="305">
        <v>2</v>
      </c>
      <c r="E714" s="287" t="s">
        <v>3</v>
      </c>
      <c r="F714" s="372">
        <v>43677</v>
      </c>
      <c r="G714" s="373" t="s">
        <v>8845</v>
      </c>
      <c r="H714" s="373" t="s">
        <v>7350</v>
      </c>
      <c r="I714" s="374">
        <v>0.84850999999999999</v>
      </c>
      <c r="J714" s="374">
        <v>15</v>
      </c>
      <c r="K714" s="373" t="s">
        <v>438</v>
      </c>
      <c r="L714" s="375">
        <v>73.66</v>
      </c>
      <c r="M714" s="336" t="s">
        <v>7351</v>
      </c>
      <c r="N714" s="336" t="s">
        <v>7352</v>
      </c>
      <c r="O714" s="287"/>
      <c r="P714" s="287"/>
    </row>
    <row r="715" spans="1:16" ht="15">
      <c r="A715" s="247" t="s">
        <v>176</v>
      </c>
      <c r="B715" s="247" t="s">
        <v>10703</v>
      </c>
      <c r="C715" s="287" t="s">
        <v>2842</v>
      </c>
      <c r="D715" s="305">
        <v>3</v>
      </c>
      <c r="E715" s="287" t="s">
        <v>3</v>
      </c>
      <c r="F715" s="372">
        <v>43677</v>
      </c>
      <c r="G715" s="373" t="s">
        <v>8845</v>
      </c>
      <c r="H715" s="373" t="s">
        <v>1062</v>
      </c>
      <c r="I715" s="374">
        <v>0.98177999999999999</v>
      </c>
      <c r="J715" s="374">
        <v>3</v>
      </c>
      <c r="K715" s="373" t="s">
        <v>438</v>
      </c>
      <c r="L715" s="375">
        <v>49.54</v>
      </c>
      <c r="M715" s="336" t="s">
        <v>1063</v>
      </c>
      <c r="N715" s="336" t="s">
        <v>1064</v>
      </c>
      <c r="O715" s="287"/>
      <c r="P715" s="287"/>
    </row>
    <row r="716" spans="1:16" ht="15">
      <c r="A716" s="247" t="s">
        <v>176</v>
      </c>
      <c r="B716" s="247" t="s">
        <v>10704</v>
      </c>
      <c r="C716" s="287" t="s">
        <v>2845</v>
      </c>
      <c r="D716" s="305">
        <v>4</v>
      </c>
      <c r="E716" s="287" t="s">
        <v>3</v>
      </c>
      <c r="F716" s="372">
        <v>43677</v>
      </c>
      <c r="G716" s="373" t="s">
        <v>8845</v>
      </c>
      <c r="H716" s="373" t="s">
        <v>3006</v>
      </c>
      <c r="I716" s="374">
        <v>0.83287</v>
      </c>
      <c r="J716" s="374">
        <v>9</v>
      </c>
      <c r="K716" s="373" t="s">
        <v>438</v>
      </c>
      <c r="L716" s="375">
        <v>49.37</v>
      </c>
      <c r="M716" s="336" t="s">
        <v>3007</v>
      </c>
      <c r="N716" s="336" t="s">
        <v>3008</v>
      </c>
      <c r="O716" s="287"/>
      <c r="P716" s="287"/>
    </row>
    <row r="717" spans="1:16" ht="15">
      <c r="A717" s="247" t="s">
        <v>176</v>
      </c>
      <c r="B717" s="247" t="s">
        <v>10705</v>
      </c>
      <c r="C717" s="287" t="s">
        <v>2847</v>
      </c>
      <c r="D717" s="305">
        <v>5</v>
      </c>
      <c r="E717" s="287" t="s">
        <v>3</v>
      </c>
      <c r="F717" s="372">
        <v>43677</v>
      </c>
      <c r="G717" s="373" t="s">
        <v>8845</v>
      </c>
      <c r="H717" s="373" t="s">
        <v>4691</v>
      </c>
      <c r="I717" s="374">
        <v>0.56416999999999995</v>
      </c>
      <c r="J717" s="374">
        <v>6</v>
      </c>
      <c r="K717" s="373" t="s">
        <v>438</v>
      </c>
      <c r="L717" s="375">
        <v>25.39</v>
      </c>
      <c r="M717" s="336" t="s">
        <v>4692</v>
      </c>
      <c r="N717" s="336" t="s">
        <v>4693</v>
      </c>
      <c r="O717" s="287"/>
      <c r="P717" s="287"/>
    </row>
    <row r="718" spans="1:16" ht="15">
      <c r="A718" s="247" t="s">
        <v>176</v>
      </c>
      <c r="B718" s="247" t="s">
        <v>10708</v>
      </c>
      <c r="C718" s="287" t="s">
        <v>2849</v>
      </c>
      <c r="D718" s="305">
        <v>6</v>
      </c>
      <c r="E718" s="287" t="s">
        <v>3</v>
      </c>
      <c r="F718" s="372">
        <v>43677</v>
      </c>
      <c r="G718" s="373" t="s">
        <v>8845</v>
      </c>
      <c r="H718" s="373" t="s">
        <v>2015</v>
      </c>
      <c r="I718" s="374">
        <v>0.53193000000000001</v>
      </c>
      <c r="J718" s="374">
        <v>16</v>
      </c>
      <c r="K718" s="373" t="s">
        <v>438</v>
      </c>
      <c r="L718" s="375">
        <v>289.99</v>
      </c>
      <c r="M718" s="336" t="s">
        <v>2016</v>
      </c>
      <c r="N718" s="336" t="s">
        <v>2017</v>
      </c>
      <c r="O718" s="287"/>
      <c r="P718" s="287"/>
    </row>
    <row r="719" spans="1:16" ht="15">
      <c r="A719" s="247" t="s">
        <v>176</v>
      </c>
      <c r="B719" s="247" t="s">
        <v>10709</v>
      </c>
      <c r="C719" s="287" t="s">
        <v>2854</v>
      </c>
      <c r="D719" s="305">
        <v>7</v>
      </c>
      <c r="E719" s="287" t="s">
        <v>3</v>
      </c>
      <c r="F719" s="372">
        <v>43677</v>
      </c>
      <c r="G719" s="373" t="s">
        <v>8845</v>
      </c>
      <c r="H719" s="373" t="s">
        <v>3779</v>
      </c>
      <c r="I719" s="374">
        <v>0.56328</v>
      </c>
      <c r="J719" s="374">
        <v>3</v>
      </c>
      <c r="K719" s="373" t="s">
        <v>438</v>
      </c>
      <c r="L719" s="375">
        <v>169.92</v>
      </c>
      <c r="M719" s="336" t="s">
        <v>3780</v>
      </c>
      <c r="N719" s="336" t="s">
        <v>3781</v>
      </c>
      <c r="O719" s="287"/>
      <c r="P719" s="287"/>
    </row>
    <row r="720" spans="1:16" ht="15">
      <c r="A720" s="247" t="s">
        <v>176</v>
      </c>
      <c r="B720" s="247" t="s">
        <v>10710</v>
      </c>
      <c r="C720" s="287" t="s">
        <v>2859</v>
      </c>
      <c r="D720" s="305">
        <v>8</v>
      </c>
      <c r="E720" s="287" t="s">
        <v>3</v>
      </c>
      <c r="F720" s="372">
        <v>43677</v>
      </c>
      <c r="G720" s="373" t="s">
        <v>8845</v>
      </c>
      <c r="H720" s="373" t="s">
        <v>2547</v>
      </c>
      <c r="I720" s="374">
        <v>1.1642699999999999</v>
      </c>
      <c r="J720" s="374">
        <v>9</v>
      </c>
      <c r="K720" s="373" t="s">
        <v>438</v>
      </c>
      <c r="L720" s="375">
        <v>50.67</v>
      </c>
      <c r="M720" s="336" t="s">
        <v>2548</v>
      </c>
      <c r="N720" s="336" t="s">
        <v>2549</v>
      </c>
      <c r="O720" s="287"/>
      <c r="P720" s="287"/>
    </row>
    <row r="721" spans="1:16" ht="15">
      <c r="A721" s="247" t="s">
        <v>176</v>
      </c>
      <c r="B721" s="247" t="s">
        <v>10713</v>
      </c>
      <c r="C721" s="287" t="s">
        <v>2861</v>
      </c>
      <c r="D721" s="305">
        <v>9</v>
      </c>
      <c r="E721" s="287" t="s">
        <v>3</v>
      </c>
      <c r="F721" s="372">
        <v>43677</v>
      </c>
      <c r="G721" s="373" t="s">
        <v>8845</v>
      </c>
      <c r="H721" s="373" t="s">
        <v>4005</v>
      </c>
      <c r="I721" s="374">
        <v>0.39772000000000002</v>
      </c>
      <c r="J721" s="374">
        <v>22</v>
      </c>
      <c r="K721" s="373" t="s">
        <v>438</v>
      </c>
      <c r="L721" s="375">
        <v>37.26</v>
      </c>
      <c r="M721" s="336" t="s">
        <v>4006</v>
      </c>
      <c r="N721" s="336" t="s">
        <v>4007</v>
      </c>
      <c r="O721" s="287"/>
      <c r="P721" s="287"/>
    </row>
    <row r="722" spans="1:16" ht="15">
      <c r="A722" s="247" t="s">
        <v>176</v>
      </c>
      <c r="B722" s="247" t="s">
        <v>9802</v>
      </c>
      <c r="C722" s="287" t="s">
        <v>2867</v>
      </c>
      <c r="D722" s="305">
        <v>10</v>
      </c>
      <c r="E722" s="287" t="s">
        <v>3</v>
      </c>
      <c r="F722" s="372">
        <v>43677</v>
      </c>
      <c r="G722" s="373" t="s">
        <v>8845</v>
      </c>
      <c r="H722" s="373" t="s">
        <v>4149</v>
      </c>
      <c r="I722" s="374">
        <v>0.51922999999999997</v>
      </c>
      <c r="J722" s="374">
        <v>1</v>
      </c>
      <c r="K722" s="373" t="s">
        <v>438</v>
      </c>
      <c r="L722" s="375">
        <v>43.17</v>
      </c>
      <c r="M722" s="336" t="s">
        <v>361</v>
      </c>
      <c r="N722" s="336" t="s">
        <v>4150</v>
      </c>
      <c r="O722" s="287"/>
      <c r="P722" s="287"/>
    </row>
    <row r="723" spans="1:16" ht="15">
      <c r="A723" s="247" t="s">
        <v>176</v>
      </c>
      <c r="B723" s="247" t="s">
        <v>10714</v>
      </c>
      <c r="C723" s="287" t="s">
        <v>2869</v>
      </c>
      <c r="D723" s="305">
        <v>11</v>
      </c>
      <c r="E723" s="287" t="s">
        <v>3</v>
      </c>
      <c r="F723" s="372">
        <v>43677</v>
      </c>
      <c r="G723" s="373" t="s">
        <v>8845</v>
      </c>
      <c r="H723" s="373" t="s">
        <v>4423</v>
      </c>
      <c r="I723" s="374">
        <v>0.86958999999999997</v>
      </c>
      <c r="J723" s="374">
        <v>10</v>
      </c>
      <c r="K723" s="373" t="s">
        <v>438</v>
      </c>
      <c r="L723" s="375">
        <v>73.2</v>
      </c>
      <c r="M723" s="336" t="s">
        <v>4424</v>
      </c>
      <c r="N723" s="336" t="s">
        <v>4425</v>
      </c>
      <c r="O723" s="287"/>
      <c r="P723" s="287"/>
    </row>
    <row r="724" spans="1:16" ht="15">
      <c r="A724" s="247" t="s">
        <v>176</v>
      </c>
      <c r="B724" s="247" t="s">
        <v>10717</v>
      </c>
      <c r="C724" s="287" t="s">
        <v>2874</v>
      </c>
      <c r="D724" s="305">
        <v>12</v>
      </c>
      <c r="E724" s="287" t="s">
        <v>3</v>
      </c>
      <c r="F724" s="372">
        <v>43677</v>
      </c>
      <c r="G724" s="373" t="s">
        <v>8845</v>
      </c>
      <c r="H724" s="373" t="s">
        <v>2312</v>
      </c>
      <c r="I724" s="374">
        <v>1.05826</v>
      </c>
      <c r="J724" s="374">
        <v>9</v>
      </c>
      <c r="K724" s="373" t="s">
        <v>438</v>
      </c>
      <c r="L724" s="375">
        <v>60.49</v>
      </c>
      <c r="M724" s="336" t="s">
        <v>2313</v>
      </c>
      <c r="N724" s="336" t="s">
        <v>2314</v>
      </c>
      <c r="O724" s="287"/>
      <c r="P724" s="287"/>
    </row>
    <row r="725" spans="1:16" ht="15">
      <c r="A725" s="247" t="s">
        <v>176</v>
      </c>
      <c r="B725" s="247" t="s">
        <v>10718</v>
      </c>
      <c r="C725" s="287" t="s">
        <v>2879</v>
      </c>
      <c r="D725" s="305">
        <v>13</v>
      </c>
      <c r="E725" s="287" t="s">
        <v>3</v>
      </c>
      <c r="F725" s="372">
        <v>43677</v>
      </c>
      <c r="G725" s="373" t="s">
        <v>8845</v>
      </c>
      <c r="H725" s="373" t="s">
        <v>569</v>
      </c>
      <c r="I725" s="374">
        <v>1.02834</v>
      </c>
      <c r="J725" s="374">
        <v>6</v>
      </c>
      <c r="K725" s="373" t="s">
        <v>438</v>
      </c>
      <c r="L725" s="375">
        <v>86.42</v>
      </c>
      <c r="M725" s="336" t="s">
        <v>570</v>
      </c>
      <c r="N725" s="336" t="s">
        <v>571</v>
      </c>
      <c r="O725" s="287"/>
      <c r="P725" s="287"/>
    </row>
    <row r="726" spans="1:16" ht="15">
      <c r="A726" s="247" t="s">
        <v>176</v>
      </c>
      <c r="B726" s="247" t="s">
        <v>10719</v>
      </c>
      <c r="C726" s="287" t="s">
        <v>2882</v>
      </c>
      <c r="D726" s="305">
        <v>14</v>
      </c>
      <c r="E726" s="287" t="s">
        <v>3</v>
      </c>
      <c r="F726" s="372">
        <v>43677</v>
      </c>
      <c r="G726" s="373" t="s">
        <v>8845</v>
      </c>
      <c r="H726" s="373" t="s">
        <v>8167</v>
      </c>
      <c r="I726" s="374">
        <v>0.50990000000000002</v>
      </c>
      <c r="J726" s="374">
        <v>1</v>
      </c>
      <c r="K726" s="373" t="s">
        <v>438</v>
      </c>
      <c r="L726" s="375">
        <v>30.8</v>
      </c>
      <c r="M726" s="336" t="s">
        <v>8168</v>
      </c>
      <c r="N726" s="336" t="s">
        <v>8169</v>
      </c>
      <c r="O726" s="287"/>
      <c r="P726" s="287"/>
    </row>
    <row r="727" spans="1:16" ht="15">
      <c r="A727" s="247" t="s">
        <v>176</v>
      </c>
      <c r="B727" s="247" t="s">
        <v>10720</v>
      </c>
      <c r="C727" s="287" t="s">
        <v>2884</v>
      </c>
      <c r="D727" s="305">
        <v>15</v>
      </c>
      <c r="E727" s="287" t="s">
        <v>3</v>
      </c>
      <c r="F727" s="372">
        <v>43677</v>
      </c>
      <c r="G727" s="373" t="s">
        <v>8845</v>
      </c>
      <c r="H727" s="373" t="s">
        <v>4470</v>
      </c>
      <c r="I727" s="374">
        <v>0.31607000000000002</v>
      </c>
      <c r="J727" s="374">
        <v>1</v>
      </c>
      <c r="K727" s="373" t="s">
        <v>438</v>
      </c>
      <c r="L727" s="375">
        <v>29.69</v>
      </c>
      <c r="M727" s="336" t="s">
        <v>4471</v>
      </c>
      <c r="N727" s="336" t="s">
        <v>4472</v>
      </c>
      <c r="O727" s="287"/>
      <c r="P727" s="287"/>
    </row>
    <row r="728" spans="1:16" ht="15">
      <c r="A728" s="247" t="s">
        <v>176</v>
      </c>
      <c r="B728" s="247" t="s">
        <v>10721</v>
      </c>
      <c r="C728" s="287" t="s">
        <v>2886</v>
      </c>
      <c r="D728" s="305">
        <v>16</v>
      </c>
      <c r="E728" s="287" t="s">
        <v>3</v>
      </c>
      <c r="F728" s="372">
        <v>43677</v>
      </c>
      <c r="G728" s="373" t="s">
        <v>8845</v>
      </c>
      <c r="H728" s="373" t="s">
        <v>597</v>
      </c>
      <c r="I728" s="374">
        <v>3.0027599999999999</v>
      </c>
      <c r="J728" s="374">
        <v>1</v>
      </c>
      <c r="K728" s="373" t="s">
        <v>438</v>
      </c>
      <c r="L728" s="375">
        <v>11.06</v>
      </c>
      <c r="M728" s="336" t="s">
        <v>598</v>
      </c>
      <c r="N728" s="336" t="s">
        <v>599</v>
      </c>
      <c r="O728" s="287"/>
      <c r="P728" s="287"/>
    </row>
    <row r="729" spans="1:16" ht="15">
      <c r="A729" s="247" t="s">
        <v>176</v>
      </c>
      <c r="B729" s="247" t="s">
        <v>10724</v>
      </c>
      <c r="C729" s="287" t="s">
        <v>2888</v>
      </c>
      <c r="D729" s="305">
        <v>17</v>
      </c>
      <c r="E729" s="287" t="s">
        <v>3</v>
      </c>
      <c r="F729" s="372">
        <v>43677</v>
      </c>
      <c r="G729" s="373" t="s">
        <v>8845</v>
      </c>
      <c r="H729" s="373" t="s">
        <v>4960</v>
      </c>
      <c r="I729" s="374">
        <v>1.10971</v>
      </c>
      <c r="J729" s="374">
        <v>4</v>
      </c>
      <c r="K729" s="373" t="s">
        <v>438</v>
      </c>
      <c r="L729" s="375">
        <v>133.51</v>
      </c>
      <c r="M729" s="336" t="s">
        <v>4961</v>
      </c>
      <c r="N729" s="336" t="s">
        <v>4962</v>
      </c>
      <c r="O729" s="287"/>
      <c r="P729" s="287"/>
    </row>
    <row r="730" spans="1:16" ht="15">
      <c r="A730" s="247" t="s">
        <v>12449</v>
      </c>
      <c r="B730" s="247" t="s">
        <v>12450</v>
      </c>
      <c r="C730" s="287" t="s">
        <v>2890</v>
      </c>
      <c r="D730" s="305">
        <v>18</v>
      </c>
      <c r="E730" s="287" t="s">
        <v>3</v>
      </c>
      <c r="F730" s="372">
        <v>43677</v>
      </c>
      <c r="G730" s="373" t="s">
        <v>8845</v>
      </c>
      <c r="H730" s="373" t="s">
        <v>918</v>
      </c>
      <c r="I730" s="374">
        <v>0.43506</v>
      </c>
      <c r="J730" s="374">
        <v>8</v>
      </c>
      <c r="K730" s="373" t="s">
        <v>438</v>
      </c>
      <c r="L730" s="375">
        <v>14.37</v>
      </c>
      <c r="M730" s="336" t="s">
        <v>919</v>
      </c>
      <c r="N730" s="336" t="s">
        <v>920</v>
      </c>
      <c r="O730" s="287"/>
      <c r="P730" s="287"/>
    </row>
    <row r="731" spans="1:16" ht="15">
      <c r="A731" s="247" t="s">
        <v>176</v>
      </c>
      <c r="B731" s="247" t="s">
        <v>10725</v>
      </c>
      <c r="C731" s="287" t="s">
        <v>2895</v>
      </c>
      <c r="D731" s="305">
        <v>19</v>
      </c>
      <c r="E731" s="287" t="s">
        <v>3</v>
      </c>
      <c r="F731" s="372">
        <v>43677</v>
      </c>
      <c r="G731" s="373" t="s">
        <v>8845</v>
      </c>
      <c r="H731" s="373" t="s">
        <v>4504</v>
      </c>
      <c r="I731" s="374">
        <v>0.31292999999999999</v>
      </c>
      <c r="J731" s="374">
        <v>31</v>
      </c>
      <c r="K731" s="373" t="s">
        <v>438</v>
      </c>
      <c r="L731" s="375">
        <v>14.25</v>
      </c>
      <c r="M731" s="336" t="s">
        <v>4505</v>
      </c>
      <c r="N731" s="336" t="s">
        <v>4506</v>
      </c>
      <c r="O731" s="287"/>
      <c r="P731" s="287"/>
    </row>
    <row r="732" spans="1:16" ht="15">
      <c r="A732" s="247" t="s">
        <v>176</v>
      </c>
      <c r="B732" s="247" t="s">
        <v>10726</v>
      </c>
      <c r="C732" s="287" t="s">
        <v>2897</v>
      </c>
      <c r="D732" s="305">
        <v>20</v>
      </c>
      <c r="E732" s="287" t="s">
        <v>3</v>
      </c>
      <c r="F732" s="372">
        <v>43677</v>
      </c>
      <c r="G732" s="373" t="s">
        <v>8845</v>
      </c>
      <c r="H732" s="373" t="s">
        <v>3217</v>
      </c>
      <c r="I732" s="374">
        <v>0.29543000000000003</v>
      </c>
      <c r="J732" s="374">
        <v>3</v>
      </c>
      <c r="K732" s="373" t="s">
        <v>438</v>
      </c>
      <c r="L732" s="375">
        <v>143.99</v>
      </c>
      <c r="M732" s="336" t="s">
        <v>3218</v>
      </c>
      <c r="N732" s="336" t="s">
        <v>3219</v>
      </c>
      <c r="O732" s="287"/>
      <c r="P732" s="287"/>
    </row>
    <row r="733" spans="1:16" ht="15">
      <c r="A733" s="247" t="s">
        <v>176</v>
      </c>
      <c r="B733" s="247" t="s">
        <v>10727</v>
      </c>
      <c r="C733" s="287" t="s">
        <v>2902</v>
      </c>
      <c r="D733" s="305">
        <v>21</v>
      </c>
      <c r="E733" s="287" t="s">
        <v>3</v>
      </c>
      <c r="F733" s="372">
        <v>43677</v>
      </c>
      <c r="G733" s="373" t="s">
        <v>8845</v>
      </c>
      <c r="H733" s="373" t="s">
        <v>3651</v>
      </c>
      <c r="I733" s="374">
        <v>0.29485</v>
      </c>
      <c r="J733" s="374">
        <v>1</v>
      </c>
      <c r="K733" s="373" t="s">
        <v>438</v>
      </c>
      <c r="L733" s="375">
        <v>116</v>
      </c>
      <c r="M733" s="336" t="s">
        <v>3652</v>
      </c>
      <c r="N733" s="336" t="s">
        <v>3653</v>
      </c>
      <c r="O733" s="287"/>
      <c r="P733" s="287"/>
    </row>
    <row r="734" spans="1:16" ht="15">
      <c r="A734" s="247" t="s">
        <v>176</v>
      </c>
      <c r="B734" s="247" t="s">
        <v>10728</v>
      </c>
      <c r="C734" s="287" t="s">
        <v>2904</v>
      </c>
      <c r="D734" s="305">
        <v>22</v>
      </c>
      <c r="E734" s="287" t="s">
        <v>3</v>
      </c>
      <c r="F734" s="372">
        <v>43677</v>
      </c>
      <c r="G734" s="373" t="s">
        <v>8845</v>
      </c>
      <c r="H734" s="373" t="s">
        <v>9001</v>
      </c>
      <c r="I734" s="374">
        <v>0.29126000000000002</v>
      </c>
      <c r="J734" s="374">
        <v>13</v>
      </c>
      <c r="K734" s="373" t="s">
        <v>438</v>
      </c>
      <c r="L734" s="375">
        <v>27.02</v>
      </c>
      <c r="M734" s="336" t="s">
        <v>8539</v>
      </c>
      <c r="N734" s="336" t="s">
        <v>9002</v>
      </c>
      <c r="O734" s="287"/>
      <c r="P734" s="287"/>
    </row>
    <row r="735" spans="1:16" ht="15">
      <c r="A735" s="247" t="s">
        <v>12451</v>
      </c>
      <c r="B735" s="247" t="s">
        <v>12452</v>
      </c>
      <c r="C735" s="287" t="s">
        <v>2909</v>
      </c>
      <c r="D735" s="305">
        <v>23</v>
      </c>
      <c r="E735" s="287" t="s">
        <v>3</v>
      </c>
      <c r="F735" s="372">
        <v>43677</v>
      </c>
      <c r="G735" s="373" t="s">
        <v>8845</v>
      </c>
      <c r="H735" s="373" t="s">
        <v>4734</v>
      </c>
      <c r="I735" s="374">
        <v>0.29120000000000001</v>
      </c>
      <c r="J735" s="374">
        <v>3</v>
      </c>
      <c r="K735" s="373" t="s">
        <v>438</v>
      </c>
      <c r="L735" s="375">
        <v>136.32</v>
      </c>
      <c r="M735" s="336" t="s">
        <v>4735</v>
      </c>
      <c r="N735" s="336" t="s">
        <v>4736</v>
      </c>
      <c r="O735" s="287"/>
      <c r="P735" s="287"/>
    </row>
    <row r="736" spans="1:16" ht="15">
      <c r="A736" s="247" t="s">
        <v>176</v>
      </c>
      <c r="B736" s="247" t="s">
        <v>10729</v>
      </c>
      <c r="C736" s="287" t="s">
        <v>2911</v>
      </c>
      <c r="D736" s="305">
        <v>24</v>
      </c>
      <c r="E736" s="287" t="s">
        <v>3</v>
      </c>
      <c r="F736" s="372">
        <v>43677</v>
      </c>
      <c r="G736" s="373" t="s">
        <v>8845</v>
      </c>
      <c r="H736" s="373" t="s">
        <v>4514</v>
      </c>
      <c r="I736" s="374">
        <v>0.5252</v>
      </c>
      <c r="J736" s="374">
        <v>10</v>
      </c>
      <c r="K736" s="373" t="s">
        <v>438</v>
      </c>
      <c r="L736" s="375">
        <v>18.37</v>
      </c>
      <c r="M736" s="336" t="s">
        <v>4515</v>
      </c>
      <c r="N736" s="336" t="s">
        <v>4516</v>
      </c>
      <c r="O736" s="287"/>
      <c r="P736" s="287"/>
    </row>
    <row r="737" spans="1:16" ht="15">
      <c r="A737" s="247" t="s">
        <v>176</v>
      </c>
      <c r="B737" s="247" t="s">
        <v>10730</v>
      </c>
      <c r="C737" s="287" t="s">
        <v>2914</v>
      </c>
      <c r="D737" s="305">
        <v>25</v>
      </c>
      <c r="E737" s="287" t="s">
        <v>3</v>
      </c>
      <c r="F737" s="372">
        <v>43677</v>
      </c>
      <c r="G737" s="373" t="s">
        <v>8845</v>
      </c>
      <c r="H737" s="373" t="s">
        <v>4868</v>
      </c>
      <c r="I737" s="374">
        <v>0.50248000000000004</v>
      </c>
      <c r="J737" s="374">
        <v>7</v>
      </c>
      <c r="K737" s="373" t="s">
        <v>438</v>
      </c>
      <c r="L737" s="375">
        <v>20.62</v>
      </c>
      <c r="M737" s="336" t="s">
        <v>4869</v>
      </c>
      <c r="N737" s="336" t="s">
        <v>4870</v>
      </c>
      <c r="O737" s="287"/>
      <c r="P737" s="287"/>
    </row>
    <row r="738" spans="1:16" ht="15">
      <c r="A738" s="247" t="s">
        <v>176</v>
      </c>
      <c r="B738" s="247" t="s">
        <v>10731</v>
      </c>
      <c r="C738" s="287" t="s">
        <v>2916</v>
      </c>
      <c r="D738" s="305">
        <v>26</v>
      </c>
      <c r="E738" s="287" t="s">
        <v>3</v>
      </c>
      <c r="F738" s="372">
        <v>43677</v>
      </c>
      <c r="G738" s="373" t="s">
        <v>8845</v>
      </c>
      <c r="H738" s="373" t="s">
        <v>7343</v>
      </c>
      <c r="I738" s="374">
        <v>0.62483</v>
      </c>
      <c r="J738" s="374">
        <v>13</v>
      </c>
      <c r="K738" s="373" t="s">
        <v>438</v>
      </c>
      <c r="L738" s="375">
        <v>208.61</v>
      </c>
      <c r="M738" s="336" t="s">
        <v>7344</v>
      </c>
      <c r="N738" s="336" t="s">
        <v>7345</v>
      </c>
      <c r="O738" s="287"/>
      <c r="P738" s="287"/>
    </row>
    <row r="739" spans="1:16" ht="15">
      <c r="A739" s="247" t="s">
        <v>176</v>
      </c>
      <c r="B739" s="247" t="s">
        <v>10732</v>
      </c>
      <c r="C739" s="287" t="s">
        <v>2919</v>
      </c>
      <c r="D739" s="305">
        <v>27</v>
      </c>
      <c r="E739" s="287" t="s">
        <v>3</v>
      </c>
      <c r="F739" s="372">
        <v>43677</v>
      </c>
      <c r="G739" s="373" t="s">
        <v>8845</v>
      </c>
      <c r="H739" s="373" t="s">
        <v>1794</v>
      </c>
      <c r="I739" s="374">
        <v>0.43195</v>
      </c>
      <c r="J739" s="374">
        <v>15</v>
      </c>
      <c r="K739" s="373" t="s">
        <v>438</v>
      </c>
      <c r="L739" s="375">
        <v>227.24</v>
      </c>
      <c r="M739" s="336" t="s">
        <v>1795</v>
      </c>
      <c r="N739" s="336" t="s">
        <v>1796</v>
      </c>
      <c r="O739" s="287"/>
      <c r="P739" s="287"/>
    </row>
    <row r="740" spans="1:16" ht="15">
      <c r="A740" s="247" t="s">
        <v>176</v>
      </c>
      <c r="B740" s="247" t="s">
        <v>10733</v>
      </c>
      <c r="C740" s="287" t="s">
        <v>2924</v>
      </c>
      <c r="D740" s="305">
        <v>28</v>
      </c>
      <c r="E740" s="287" t="s">
        <v>3</v>
      </c>
      <c r="F740" s="372">
        <v>43677</v>
      </c>
      <c r="G740" s="373" t="s">
        <v>8845</v>
      </c>
      <c r="H740" s="373" t="s">
        <v>2621</v>
      </c>
      <c r="I740" s="374">
        <v>0.37054999999999999</v>
      </c>
      <c r="J740" s="374">
        <v>3</v>
      </c>
      <c r="K740" s="373" t="s">
        <v>438</v>
      </c>
      <c r="L740" s="375">
        <v>56.39</v>
      </c>
      <c r="M740" s="336" t="s">
        <v>2622</v>
      </c>
      <c r="N740" s="336" t="s">
        <v>2623</v>
      </c>
      <c r="O740" s="287"/>
      <c r="P740" s="287"/>
    </row>
    <row r="741" spans="1:16" ht="15">
      <c r="A741" s="247" t="s">
        <v>176</v>
      </c>
      <c r="B741" s="247" t="s">
        <v>9282</v>
      </c>
      <c r="C741" s="287" t="s">
        <v>2929</v>
      </c>
      <c r="D741" s="305">
        <v>29</v>
      </c>
      <c r="E741" s="287" t="s">
        <v>3</v>
      </c>
      <c r="F741" s="372">
        <v>43677</v>
      </c>
      <c r="G741" s="373" t="s">
        <v>8845</v>
      </c>
      <c r="H741" s="373" t="s">
        <v>1659</v>
      </c>
      <c r="I741" s="374">
        <v>0.87453000000000003</v>
      </c>
      <c r="J741" s="374">
        <v>9</v>
      </c>
      <c r="K741" s="373" t="s">
        <v>438</v>
      </c>
      <c r="L741" s="375">
        <v>58.49</v>
      </c>
      <c r="M741" s="336" t="s">
        <v>1660</v>
      </c>
      <c r="N741" s="336" t="s">
        <v>1661</v>
      </c>
      <c r="O741" s="287"/>
      <c r="P741" s="287"/>
    </row>
    <row r="742" spans="1:16" ht="15">
      <c r="A742" s="247" t="s">
        <v>176</v>
      </c>
      <c r="B742" s="247" t="s">
        <v>10734</v>
      </c>
      <c r="C742" s="287" t="s">
        <v>2931</v>
      </c>
      <c r="D742" s="305">
        <v>30</v>
      </c>
      <c r="E742" s="287" t="s">
        <v>3</v>
      </c>
      <c r="F742" s="372">
        <v>43677</v>
      </c>
      <c r="G742" s="373" t="s">
        <v>8845</v>
      </c>
      <c r="H742" s="373" t="s">
        <v>966</v>
      </c>
      <c r="I742" s="374">
        <v>3.62609</v>
      </c>
      <c r="J742" s="374">
        <v>28</v>
      </c>
      <c r="K742" s="373" t="s">
        <v>438</v>
      </c>
      <c r="L742" s="375">
        <v>36.520000000000003</v>
      </c>
      <c r="M742" s="336" t="s">
        <v>967</v>
      </c>
      <c r="N742" s="336" t="s">
        <v>968</v>
      </c>
      <c r="O742" s="287"/>
      <c r="P742" s="287"/>
    </row>
    <row r="743" spans="1:16" ht="15">
      <c r="A743" s="247" t="s">
        <v>176</v>
      </c>
      <c r="B743" s="247" t="s">
        <v>10735</v>
      </c>
      <c r="C743" s="287" t="s">
        <v>2936</v>
      </c>
      <c r="D743" s="305">
        <v>31</v>
      </c>
      <c r="E743" s="287" t="s">
        <v>3</v>
      </c>
      <c r="F743" s="372">
        <v>43677</v>
      </c>
      <c r="G743" s="373" t="s">
        <v>8845</v>
      </c>
      <c r="H743" s="373" t="s">
        <v>1666</v>
      </c>
      <c r="I743" s="374">
        <v>0.35605999999999999</v>
      </c>
      <c r="J743" s="374">
        <v>2</v>
      </c>
      <c r="K743" s="373" t="s">
        <v>438</v>
      </c>
      <c r="L743" s="375">
        <v>86.03</v>
      </c>
      <c r="M743" s="336" t="s">
        <v>1667</v>
      </c>
      <c r="N743" s="336" t="s">
        <v>1668</v>
      </c>
      <c r="O743" s="287"/>
      <c r="P743" s="287"/>
    </row>
    <row r="744" spans="1:16" ht="15">
      <c r="A744" s="247" t="s">
        <v>176</v>
      </c>
      <c r="B744" s="247" t="s">
        <v>10736</v>
      </c>
      <c r="C744" s="287" t="s">
        <v>2938</v>
      </c>
      <c r="D744" s="305">
        <v>32</v>
      </c>
      <c r="E744" s="287" t="s">
        <v>3</v>
      </c>
      <c r="F744" s="372">
        <v>43677</v>
      </c>
      <c r="G744" s="373" t="s">
        <v>8845</v>
      </c>
      <c r="H744" s="373" t="s">
        <v>3662</v>
      </c>
      <c r="I744" s="374">
        <v>0.32473000000000002</v>
      </c>
      <c r="J744" s="374">
        <v>1</v>
      </c>
      <c r="K744" s="373" t="s">
        <v>438</v>
      </c>
      <c r="L744" s="375">
        <v>98</v>
      </c>
      <c r="M744" s="336" t="s">
        <v>3663</v>
      </c>
      <c r="N744" s="336" t="s">
        <v>3664</v>
      </c>
      <c r="O744" s="287"/>
      <c r="P744" s="287"/>
    </row>
    <row r="745" spans="1:16" ht="15">
      <c r="A745" s="247" t="s">
        <v>176</v>
      </c>
      <c r="B745" s="247" t="s">
        <v>10737</v>
      </c>
      <c r="C745" s="287" t="s">
        <v>2943</v>
      </c>
      <c r="D745" s="305">
        <v>33</v>
      </c>
      <c r="E745" s="287" t="s">
        <v>3</v>
      </c>
      <c r="F745" s="372">
        <v>43677</v>
      </c>
      <c r="G745" s="373" t="s">
        <v>8845</v>
      </c>
      <c r="H745" s="373" t="s">
        <v>5753</v>
      </c>
      <c r="I745" s="374">
        <v>0.41543000000000002</v>
      </c>
      <c r="J745" s="374">
        <v>19</v>
      </c>
      <c r="K745" s="373" t="s">
        <v>438</v>
      </c>
      <c r="L745" s="375">
        <v>70.14</v>
      </c>
      <c r="M745" s="336" t="s">
        <v>5754</v>
      </c>
      <c r="N745" s="336" t="s">
        <v>5755</v>
      </c>
      <c r="O745" s="287"/>
      <c r="P745" s="287"/>
    </row>
    <row r="746" spans="1:16" ht="15">
      <c r="A746" s="247" t="s">
        <v>176</v>
      </c>
      <c r="B746" s="247" t="s">
        <v>10738</v>
      </c>
      <c r="C746" s="287" t="s">
        <v>2945</v>
      </c>
      <c r="D746" s="305">
        <v>34</v>
      </c>
      <c r="E746" s="287" t="s">
        <v>3</v>
      </c>
      <c r="F746" s="372">
        <v>43677</v>
      </c>
      <c r="G746" s="373" t="s">
        <v>8845</v>
      </c>
      <c r="H746" s="373" t="s">
        <v>3397</v>
      </c>
      <c r="I746" s="374">
        <v>1.38215</v>
      </c>
      <c r="J746" s="374">
        <v>15</v>
      </c>
      <c r="K746" s="373" t="s">
        <v>438</v>
      </c>
      <c r="L746" s="375">
        <v>138.04</v>
      </c>
      <c r="M746" s="336" t="s">
        <v>3398</v>
      </c>
      <c r="N746" s="336" t="s">
        <v>3399</v>
      </c>
      <c r="O746" s="287"/>
      <c r="P746" s="287"/>
    </row>
    <row r="747" spans="1:16" ht="15">
      <c r="A747" s="247" t="s">
        <v>176</v>
      </c>
      <c r="B747" s="247" t="s">
        <v>10739</v>
      </c>
      <c r="C747" s="287" t="s">
        <v>2947</v>
      </c>
      <c r="D747" s="305">
        <v>35</v>
      </c>
      <c r="E747" s="287" t="s">
        <v>3</v>
      </c>
      <c r="F747" s="372">
        <v>43677</v>
      </c>
      <c r="G747" s="373" t="s">
        <v>8845</v>
      </c>
      <c r="H747" s="373" t="s">
        <v>4591</v>
      </c>
      <c r="I747" s="374">
        <v>1.33067</v>
      </c>
      <c r="J747" s="374">
        <v>16</v>
      </c>
      <c r="K747" s="373" t="s">
        <v>438</v>
      </c>
      <c r="L747" s="375">
        <v>80.98</v>
      </c>
      <c r="M747" s="336" t="s">
        <v>4592</v>
      </c>
      <c r="N747" s="336" t="s">
        <v>4593</v>
      </c>
      <c r="O747" s="287"/>
      <c r="P747" s="287"/>
    </row>
    <row r="748" spans="1:16" ht="15">
      <c r="A748" s="247" t="s">
        <v>176</v>
      </c>
      <c r="B748" s="247" t="s">
        <v>10740</v>
      </c>
      <c r="C748" s="287" t="s">
        <v>2952</v>
      </c>
      <c r="D748" s="305">
        <v>36</v>
      </c>
      <c r="E748" s="287" t="s">
        <v>3</v>
      </c>
      <c r="F748" s="372">
        <v>43677</v>
      </c>
      <c r="G748" s="373" t="s">
        <v>8845</v>
      </c>
      <c r="H748" s="373" t="s">
        <v>1175</v>
      </c>
      <c r="I748" s="374">
        <v>0.29891000000000001</v>
      </c>
      <c r="J748" s="374">
        <v>1</v>
      </c>
      <c r="K748" s="373" t="s">
        <v>438</v>
      </c>
      <c r="L748" s="375">
        <v>80.61</v>
      </c>
      <c r="M748" s="336" t="s">
        <v>1176</v>
      </c>
      <c r="N748" s="336" t="s">
        <v>1177</v>
      </c>
      <c r="O748" s="287"/>
      <c r="P748" s="287"/>
    </row>
    <row r="749" spans="1:16" ht="15">
      <c r="A749" s="247" t="s">
        <v>176</v>
      </c>
      <c r="B749" s="247" t="s">
        <v>10741</v>
      </c>
      <c r="C749" s="287" t="s">
        <v>2954</v>
      </c>
      <c r="D749" s="305">
        <v>37</v>
      </c>
      <c r="E749" s="287" t="s">
        <v>3</v>
      </c>
      <c r="F749" s="372">
        <v>43677</v>
      </c>
      <c r="G749" s="373" t="s">
        <v>8845</v>
      </c>
      <c r="H749" s="373" t="s">
        <v>6009</v>
      </c>
      <c r="I749" s="374">
        <v>0.41359000000000001</v>
      </c>
      <c r="J749" s="374">
        <v>1</v>
      </c>
      <c r="K749" s="373" t="s">
        <v>438</v>
      </c>
      <c r="L749" s="375">
        <v>182.29</v>
      </c>
      <c r="M749" s="336" t="s">
        <v>6010</v>
      </c>
      <c r="N749" s="336" t="s">
        <v>6011</v>
      </c>
      <c r="O749" s="287"/>
      <c r="P749" s="287"/>
    </row>
    <row r="750" spans="1:16" ht="15">
      <c r="A750" s="247" t="s">
        <v>176</v>
      </c>
      <c r="B750" s="247" t="s">
        <v>9283</v>
      </c>
      <c r="C750" s="287" t="s">
        <v>2956</v>
      </c>
      <c r="D750" s="305">
        <v>38</v>
      </c>
      <c r="E750" s="287" t="s">
        <v>3</v>
      </c>
      <c r="F750" s="372">
        <v>43677</v>
      </c>
      <c r="G750" s="373" t="s">
        <v>8845</v>
      </c>
      <c r="H750" s="373" t="s">
        <v>4614</v>
      </c>
      <c r="I750" s="374">
        <v>0.40510000000000002</v>
      </c>
      <c r="J750" s="374">
        <v>7</v>
      </c>
      <c r="K750" s="373" t="s">
        <v>438</v>
      </c>
      <c r="L750" s="375">
        <v>15.93</v>
      </c>
      <c r="M750" s="336" t="s">
        <v>4615</v>
      </c>
      <c r="N750" s="336" t="s">
        <v>4616</v>
      </c>
      <c r="O750" s="287"/>
      <c r="P750" s="287"/>
    </row>
    <row r="751" spans="1:16" ht="15">
      <c r="A751" s="247" t="s">
        <v>176</v>
      </c>
      <c r="B751" s="247" t="s">
        <v>10742</v>
      </c>
      <c r="C751" s="287" t="s">
        <v>2958</v>
      </c>
      <c r="D751" s="305">
        <v>39</v>
      </c>
      <c r="E751" s="287" t="s">
        <v>3</v>
      </c>
      <c r="F751" s="372">
        <v>43677</v>
      </c>
      <c r="G751" s="373" t="s">
        <v>8845</v>
      </c>
      <c r="H751" s="373" t="s">
        <v>1190</v>
      </c>
      <c r="I751" s="374">
        <v>0.69403000000000004</v>
      </c>
      <c r="J751" s="374">
        <v>7</v>
      </c>
      <c r="K751" s="373" t="s">
        <v>438</v>
      </c>
      <c r="L751" s="375">
        <v>33.53</v>
      </c>
      <c r="M751" s="336" t="s">
        <v>1191</v>
      </c>
      <c r="N751" s="336" t="s">
        <v>1192</v>
      </c>
      <c r="O751" s="287"/>
      <c r="P751" s="287"/>
    </row>
    <row r="752" spans="1:16" ht="15">
      <c r="A752" s="247" t="s">
        <v>176</v>
      </c>
      <c r="B752" s="247" t="s">
        <v>10743</v>
      </c>
      <c r="C752" s="287" t="s">
        <v>2964</v>
      </c>
      <c r="D752" s="305">
        <v>40</v>
      </c>
      <c r="E752" s="287" t="s">
        <v>3</v>
      </c>
      <c r="F752" s="372">
        <v>43677</v>
      </c>
      <c r="G752" s="373" t="s">
        <v>8845</v>
      </c>
      <c r="H752" s="373" t="s">
        <v>719</v>
      </c>
      <c r="I752" s="374">
        <v>0.65578000000000003</v>
      </c>
      <c r="J752" s="374">
        <v>10</v>
      </c>
      <c r="K752" s="373" t="s">
        <v>438</v>
      </c>
      <c r="L752" s="375">
        <v>43.22</v>
      </c>
      <c r="M752" s="336" t="s">
        <v>720</v>
      </c>
      <c r="N752" s="336" t="s">
        <v>721</v>
      </c>
      <c r="O752" s="287"/>
      <c r="P752" s="287"/>
    </row>
    <row r="753" spans="1:16" ht="15">
      <c r="A753" s="247" t="s">
        <v>12453</v>
      </c>
      <c r="B753" s="247" t="s">
        <v>12454</v>
      </c>
      <c r="C753" s="287" t="s">
        <v>2969</v>
      </c>
      <c r="D753" s="305">
        <v>41</v>
      </c>
      <c r="E753" s="287" t="s">
        <v>3</v>
      </c>
      <c r="F753" s="372">
        <v>43677</v>
      </c>
      <c r="G753" s="373" t="s">
        <v>8845</v>
      </c>
      <c r="H753" s="373" t="s">
        <v>3413</v>
      </c>
      <c r="I753" s="374">
        <v>0.28766999999999998</v>
      </c>
      <c r="J753" s="374">
        <v>7</v>
      </c>
      <c r="K753" s="373" t="s">
        <v>438</v>
      </c>
      <c r="L753" s="375">
        <v>45.45</v>
      </c>
      <c r="M753" s="336" t="s">
        <v>3414</v>
      </c>
      <c r="N753" s="336" t="s">
        <v>3415</v>
      </c>
      <c r="O753" s="287"/>
      <c r="P753" s="287"/>
    </row>
    <row r="754" spans="1:16" ht="15">
      <c r="A754" s="247" t="s">
        <v>9800</v>
      </c>
      <c r="B754" s="247" t="s">
        <v>9801</v>
      </c>
      <c r="C754" s="287" t="s">
        <v>2971</v>
      </c>
      <c r="D754" s="305">
        <v>42</v>
      </c>
      <c r="E754" s="287" t="s">
        <v>3</v>
      </c>
      <c r="F754" s="372">
        <v>43677</v>
      </c>
      <c r="G754" s="373" t="s">
        <v>8845</v>
      </c>
      <c r="H754" s="373" t="s">
        <v>7449</v>
      </c>
      <c r="I754" s="374">
        <v>0.37985999999999998</v>
      </c>
      <c r="J754" s="374">
        <v>4</v>
      </c>
      <c r="K754" s="373" t="s">
        <v>438</v>
      </c>
      <c r="L754" s="375">
        <v>91.32</v>
      </c>
      <c r="M754" s="336" t="s">
        <v>7450</v>
      </c>
      <c r="N754" s="336" t="s">
        <v>7451</v>
      </c>
      <c r="O754" s="287"/>
      <c r="P754" s="287"/>
    </row>
    <row r="755" spans="1:16" ht="15">
      <c r="A755" s="247" t="s">
        <v>12455</v>
      </c>
      <c r="B755" s="247" t="s">
        <v>12456</v>
      </c>
      <c r="C755" s="287" t="s">
        <v>2973</v>
      </c>
      <c r="D755" s="305">
        <v>43</v>
      </c>
      <c r="E755" s="287" t="s">
        <v>3</v>
      </c>
      <c r="F755" s="372">
        <v>43677</v>
      </c>
      <c r="G755" s="373" t="s">
        <v>8845</v>
      </c>
      <c r="H755" s="373" t="s">
        <v>9170</v>
      </c>
      <c r="I755" s="374">
        <v>0.28449999999999998</v>
      </c>
      <c r="J755" s="374">
        <v>55</v>
      </c>
      <c r="K755" s="373" t="s">
        <v>438</v>
      </c>
      <c r="L755" s="375">
        <v>79.5</v>
      </c>
      <c r="M755" s="336" t="s">
        <v>8711</v>
      </c>
      <c r="N755" s="336" t="s">
        <v>9171</v>
      </c>
      <c r="O755" s="287"/>
      <c r="P755" s="287"/>
    </row>
    <row r="756" spans="1:16" ht="15">
      <c r="A756" s="247" t="s">
        <v>176</v>
      </c>
      <c r="B756" s="247" t="s">
        <v>10744</v>
      </c>
      <c r="C756" s="287" t="s">
        <v>2975</v>
      </c>
      <c r="D756" s="305">
        <v>44</v>
      </c>
      <c r="E756" s="287" t="s">
        <v>3</v>
      </c>
      <c r="F756" s="372">
        <v>43677</v>
      </c>
      <c r="G756" s="373" t="s">
        <v>8845</v>
      </c>
      <c r="H756" s="373" t="s">
        <v>2670</v>
      </c>
      <c r="I756" s="374">
        <v>0.38668999999999998</v>
      </c>
      <c r="J756" s="374">
        <v>1</v>
      </c>
      <c r="K756" s="373" t="s">
        <v>438</v>
      </c>
      <c r="L756" s="375">
        <v>77.680000000000007</v>
      </c>
      <c r="M756" s="336" t="s">
        <v>2671</v>
      </c>
      <c r="N756" s="336" t="s">
        <v>2672</v>
      </c>
      <c r="O756" s="287"/>
      <c r="P756" s="287"/>
    </row>
    <row r="757" spans="1:16" ht="15">
      <c r="A757" s="247" t="s">
        <v>176</v>
      </c>
      <c r="B757" s="247" t="s">
        <v>10745</v>
      </c>
      <c r="C757" s="287" t="s">
        <v>2977</v>
      </c>
      <c r="D757" s="305">
        <v>45</v>
      </c>
      <c r="E757" s="287" t="s">
        <v>3</v>
      </c>
      <c r="F757" s="372">
        <v>43677</v>
      </c>
      <c r="G757" s="373" t="s">
        <v>8845</v>
      </c>
      <c r="H757" s="373" t="s">
        <v>758</v>
      </c>
      <c r="I757" s="374">
        <v>0.64766000000000001</v>
      </c>
      <c r="J757" s="374">
        <v>12</v>
      </c>
      <c r="K757" s="373" t="s">
        <v>438</v>
      </c>
      <c r="L757" s="375">
        <v>24.64</v>
      </c>
      <c r="M757" s="336" t="s">
        <v>759</v>
      </c>
      <c r="N757" s="336" t="s">
        <v>760</v>
      </c>
      <c r="O757" s="287"/>
      <c r="P757" s="287"/>
    </row>
    <row r="758" spans="1:16" ht="15">
      <c r="A758" s="247" t="s">
        <v>176</v>
      </c>
      <c r="B758" s="247" t="s">
        <v>10746</v>
      </c>
      <c r="C758" s="287" t="s">
        <v>2980</v>
      </c>
      <c r="D758" s="305">
        <v>46</v>
      </c>
      <c r="E758" s="287" t="s">
        <v>3</v>
      </c>
      <c r="F758" s="372">
        <v>43677</v>
      </c>
      <c r="G758" s="373" t="s">
        <v>8845</v>
      </c>
      <c r="H758" s="373" t="s">
        <v>2380</v>
      </c>
      <c r="I758" s="374">
        <v>0.57547999999999999</v>
      </c>
      <c r="J758" s="374">
        <v>7</v>
      </c>
      <c r="K758" s="373" t="s">
        <v>438</v>
      </c>
      <c r="L758" s="375">
        <v>130.07</v>
      </c>
      <c r="M758" s="336" t="s">
        <v>2381</v>
      </c>
      <c r="N758" s="336" t="s">
        <v>2382</v>
      </c>
      <c r="O758" s="287"/>
      <c r="P758" s="287"/>
    </row>
    <row r="759" spans="1:16" ht="15">
      <c r="A759" s="247" t="s">
        <v>176</v>
      </c>
      <c r="B759" s="247" t="s">
        <v>9285</v>
      </c>
      <c r="C759" s="287" t="s">
        <v>2985</v>
      </c>
      <c r="D759" s="305">
        <v>47</v>
      </c>
      <c r="E759" s="287" t="s">
        <v>3</v>
      </c>
      <c r="F759" s="372">
        <v>43677</v>
      </c>
      <c r="G759" s="373" t="s">
        <v>8845</v>
      </c>
      <c r="H759" s="373" t="s">
        <v>773</v>
      </c>
      <c r="I759" s="374">
        <v>0.56299999999999994</v>
      </c>
      <c r="J759" s="374">
        <v>27</v>
      </c>
      <c r="K759" s="373" t="s">
        <v>438</v>
      </c>
      <c r="L759" s="375">
        <v>45.07</v>
      </c>
      <c r="M759" s="336" t="s">
        <v>774</v>
      </c>
      <c r="N759" s="336" t="s">
        <v>775</v>
      </c>
      <c r="O759" s="287"/>
      <c r="P759" s="287"/>
    </row>
    <row r="760" spans="1:16" ht="15">
      <c r="A760" s="247" t="s">
        <v>176</v>
      </c>
      <c r="B760" s="247" t="s">
        <v>10748</v>
      </c>
      <c r="C760" s="287" t="s">
        <v>2990</v>
      </c>
      <c r="D760" s="305">
        <v>48</v>
      </c>
      <c r="E760" s="287" t="s">
        <v>3</v>
      </c>
      <c r="F760" s="372">
        <v>43677</v>
      </c>
      <c r="G760" s="373" t="s">
        <v>8845</v>
      </c>
      <c r="H760" s="373" t="s">
        <v>779</v>
      </c>
      <c r="I760" s="374">
        <v>0.28688999999999998</v>
      </c>
      <c r="J760" s="374">
        <v>5</v>
      </c>
      <c r="K760" s="373" t="s">
        <v>438</v>
      </c>
      <c r="L760" s="375">
        <v>103.54</v>
      </c>
      <c r="M760" s="336" t="s">
        <v>780</v>
      </c>
      <c r="N760" s="336" t="s">
        <v>781</v>
      </c>
      <c r="O760" s="287"/>
      <c r="P760" s="287"/>
    </row>
    <row r="761" spans="1:16" ht="15">
      <c r="A761" s="247" t="s">
        <v>176</v>
      </c>
      <c r="B761" s="247" t="s">
        <v>10751</v>
      </c>
      <c r="C761" s="287" t="s">
        <v>2992</v>
      </c>
      <c r="D761" s="305">
        <v>49</v>
      </c>
      <c r="E761" s="287" t="s">
        <v>3</v>
      </c>
      <c r="F761" s="372">
        <v>43677</v>
      </c>
      <c r="G761" s="373" t="s">
        <v>8845</v>
      </c>
      <c r="H761" s="373" t="s">
        <v>4916</v>
      </c>
      <c r="I761" s="374">
        <v>0.53446000000000005</v>
      </c>
      <c r="J761" s="374">
        <v>5</v>
      </c>
      <c r="K761" s="373" t="s">
        <v>438</v>
      </c>
      <c r="L761" s="375">
        <v>191.28</v>
      </c>
      <c r="M761" s="336" t="s">
        <v>4917</v>
      </c>
      <c r="N761" s="336" t="s">
        <v>4918</v>
      </c>
      <c r="O761" s="287"/>
      <c r="P761" s="287"/>
    </row>
    <row r="762" spans="1:16" ht="15">
      <c r="A762" s="247" t="s">
        <v>176</v>
      </c>
      <c r="B762" s="247" t="s">
        <v>10752</v>
      </c>
      <c r="C762" s="287" t="s">
        <v>2994</v>
      </c>
      <c r="D762" s="305">
        <v>50</v>
      </c>
      <c r="E762" s="287" t="s">
        <v>3</v>
      </c>
      <c r="F762" s="372">
        <v>43677</v>
      </c>
      <c r="G762" s="373" t="s">
        <v>8845</v>
      </c>
      <c r="H762" s="373" t="s">
        <v>1035</v>
      </c>
      <c r="I762" s="374">
        <v>0.29996</v>
      </c>
      <c r="J762" s="374">
        <v>6</v>
      </c>
      <c r="K762" s="373" t="s">
        <v>438</v>
      </c>
      <c r="L762" s="375">
        <v>27.54</v>
      </c>
      <c r="M762" s="336" t="s">
        <v>1036</v>
      </c>
      <c r="N762" s="336" t="s">
        <v>1037</v>
      </c>
      <c r="O762" s="287"/>
      <c r="P762" s="287"/>
    </row>
    <row r="763" spans="1:16" ht="15">
      <c r="A763" s="247" t="s">
        <v>176</v>
      </c>
      <c r="B763" s="247" t="s">
        <v>10753</v>
      </c>
      <c r="C763" s="287" t="s">
        <v>2996</v>
      </c>
      <c r="D763" s="305">
        <v>1</v>
      </c>
      <c r="E763" s="287" t="s">
        <v>48</v>
      </c>
      <c r="F763" s="372">
        <v>43677</v>
      </c>
      <c r="G763" s="373" t="s">
        <v>8849</v>
      </c>
      <c r="H763" s="373" t="s">
        <v>1042</v>
      </c>
      <c r="I763" s="374">
        <v>28.5</v>
      </c>
      <c r="J763" s="374">
        <v>3</v>
      </c>
      <c r="K763" s="373" t="s">
        <v>438</v>
      </c>
      <c r="L763" s="375">
        <v>278.56</v>
      </c>
      <c r="M763" s="336" t="s">
        <v>1043</v>
      </c>
      <c r="N763" s="336" t="s">
        <v>1044</v>
      </c>
      <c r="O763" s="287"/>
      <c r="P763" s="287"/>
    </row>
    <row r="764" spans="1:16" ht="15">
      <c r="A764" s="247" t="s">
        <v>176</v>
      </c>
      <c r="B764" s="247" t="s">
        <v>10754</v>
      </c>
      <c r="C764" s="287" t="s">
        <v>2998</v>
      </c>
      <c r="D764" s="305">
        <v>2</v>
      </c>
      <c r="E764" s="287" t="s">
        <v>48</v>
      </c>
      <c r="F764" s="372">
        <v>43677</v>
      </c>
      <c r="G764" s="373" t="s">
        <v>8849</v>
      </c>
      <c r="H764" s="373" t="s">
        <v>2833</v>
      </c>
      <c r="I764" s="374">
        <v>18.218399999999999</v>
      </c>
      <c r="J764" s="374">
        <v>2</v>
      </c>
      <c r="K764" s="373" t="s">
        <v>438</v>
      </c>
      <c r="L764" s="375">
        <v>150.63999999999999</v>
      </c>
      <c r="M764" s="336" t="s">
        <v>2834</v>
      </c>
      <c r="N764" s="336" t="s">
        <v>2835</v>
      </c>
      <c r="O764" s="287"/>
      <c r="P764" s="287"/>
    </row>
    <row r="765" spans="1:16" ht="15">
      <c r="A765" s="247" t="s">
        <v>176</v>
      </c>
      <c r="B765" s="247" t="s">
        <v>10755</v>
      </c>
      <c r="C765" s="287" t="s">
        <v>3000</v>
      </c>
      <c r="D765" s="305">
        <v>3</v>
      </c>
      <c r="E765" s="287" t="s">
        <v>48</v>
      </c>
      <c r="F765" s="372">
        <v>43677</v>
      </c>
      <c r="G765" s="373" t="s">
        <v>8849</v>
      </c>
      <c r="H765" s="373" t="s">
        <v>453</v>
      </c>
      <c r="I765" s="374">
        <v>42.817799999999998</v>
      </c>
      <c r="J765" s="374">
        <v>29</v>
      </c>
      <c r="K765" s="373" t="s">
        <v>438</v>
      </c>
      <c r="L765" s="375">
        <v>30.45</v>
      </c>
      <c r="M765" s="336" t="s">
        <v>454</v>
      </c>
      <c r="N765" s="336" t="s">
        <v>455</v>
      </c>
      <c r="O765" s="287"/>
      <c r="P765" s="287"/>
    </row>
    <row r="766" spans="1:16" ht="15">
      <c r="A766" s="247" t="s">
        <v>176</v>
      </c>
      <c r="B766" s="247" t="s">
        <v>10756</v>
      </c>
      <c r="C766" s="287" t="s">
        <v>3003</v>
      </c>
      <c r="D766" s="305">
        <v>4</v>
      </c>
      <c r="E766" s="287" t="s">
        <v>48</v>
      </c>
      <c r="F766" s="372">
        <v>43677</v>
      </c>
      <c r="G766" s="373" t="s">
        <v>8849</v>
      </c>
      <c r="H766" s="373" t="s">
        <v>2260</v>
      </c>
      <c r="I766" s="374">
        <v>21.502500000000001</v>
      </c>
      <c r="J766" s="374">
        <v>1</v>
      </c>
      <c r="K766" s="373" t="s">
        <v>438</v>
      </c>
      <c r="L766" s="375">
        <v>63.36</v>
      </c>
      <c r="M766" s="336" t="s">
        <v>2261</v>
      </c>
      <c r="N766" s="336" t="s">
        <v>2262</v>
      </c>
      <c r="O766" s="287"/>
      <c r="P766" s="287"/>
    </row>
    <row r="767" spans="1:16" ht="15">
      <c r="A767" s="247" t="s">
        <v>176</v>
      </c>
      <c r="B767" s="247" t="s">
        <v>10757</v>
      </c>
      <c r="C767" s="287" t="s">
        <v>3005</v>
      </c>
      <c r="D767" s="305">
        <v>5</v>
      </c>
      <c r="E767" s="287" t="s">
        <v>48</v>
      </c>
      <c r="F767" s="372">
        <v>43677</v>
      </c>
      <c r="G767" s="373" t="s">
        <v>8849</v>
      </c>
      <c r="H767" s="373" t="s">
        <v>474</v>
      </c>
      <c r="I767" s="374">
        <v>18.226800000000001</v>
      </c>
      <c r="J767" s="374">
        <v>26</v>
      </c>
      <c r="K767" s="373" t="s">
        <v>438</v>
      </c>
      <c r="L767" s="375">
        <v>209.08</v>
      </c>
      <c r="M767" s="336" t="s">
        <v>475</v>
      </c>
      <c r="N767" s="336" t="s">
        <v>476</v>
      </c>
      <c r="O767" s="287"/>
      <c r="P767" s="287"/>
    </row>
    <row r="768" spans="1:16" ht="15">
      <c r="A768" s="247" t="s">
        <v>176</v>
      </c>
      <c r="B768" s="247" t="s">
        <v>9296</v>
      </c>
      <c r="C768" s="287" t="s">
        <v>3010</v>
      </c>
      <c r="D768" s="305">
        <v>6</v>
      </c>
      <c r="E768" s="287" t="s">
        <v>48</v>
      </c>
      <c r="F768" s="372">
        <v>43677</v>
      </c>
      <c r="G768" s="373" t="s">
        <v>8849</v>
      </c>
      <c r="H768" s="373" t="s">
        <v>481</v>
      </c>
      <c r="I768" s="374">
        <v>26.9438</v>
      </c>
      <c r="J768" s="374">
        <v>18</v>
      </c>
      <c r="K768" s="373" t="s">
        <v>438</v>
      </c>
      <c r="L768" s="375">
        <v>1866.78</v>
      </c>
      <c r="M768" s="336" t="s">
        <v>482</v>
      </c>
      <c r="N768" s="336" t="s">
        <v>483</v>
      </c>
      <c r="O768" s="287"/>
      <c r="P768" s="287"/>
    </row>
    <row r="769" spans="1:16" ht="15">
      <c r="A769" s="247" t="s">
        <v>176</v>
      </c>
      <c r="B769" s="247" t="s">
        <v>9297</v>
      </c>
      <c r="C769" s="287" t="s">
        <v>3015</v>
      </c>
      <c r="D769" s="305">
        <v>7</v>
      </c>
      <c r="E769" s="287" t="s">
        <v>48</v>
      </c>
      <c r="F769" s="372">
        <v>43677</v>
      </c>
      <c r="G769" s="373" t="s">
        <v>8849</v>
      </c>
      <c r="H769" s="373" t="s">
        <v>1054</v>
      </c>
      <c r="I769" s="374">
        <v>23.933800000000002</v>
      </c>
      <c r="J769" s="374">
        <v>5</v>
      </c>
      <c r="K769" s="373" t="s">
        <v>438</v>
      </c>
      <c r="L769" s="375">
        <v>211.62</v>
      </c>
      <c r="M769" s="336" t="s">
        <v>1055</v>
      </c>
      <c r="N769" s="336" t="s">
        <v>1056</v>
      </c>
      <c r="O769" s="287"/>
      <c r="P769" s="287"/>
    </row>
    <row r="770" spans="1:16" ht="15">
      <c r="A770" s="247" t="s">
        <v>9803</v>
      </c>
      <c r="B770" s="247" t="s">
        <v>9804</v>
      </c>
      <c r="C770" s="287" t="s">
        <v>3017</v>
      </c>
      <c r="D770" s="305">
        <v>8</v>
      </c>
      <c r="E770" s="287" t="s">
        <v>48</v>
      </c>
      <c r="F770" s="372">
        <v>43677</v>
      </c>
      <c r="G770" s="373" t="s">
        <v>8849</v>
      </c>
      <c r="H770" s="373" t="s">
        <v>7350</v>
      </c>
      <c r="I770" s="374">
        <v>29.87</v>
      </c>
      <c r="J770" s="374">
        <v>6</v>
      </c>
      <c r="K770" s="373" t="s">
        <v>438</v>
      </c>
      <c r="L770" s="375">
        <v>73.66</v>
      </c>
      <c r="M770" s="336" t="s">
        <v>7351</v>
      </c>
      <c r="N770" s="336" t="s">
        <v>7352</v>
      </c>
      <c r="O770" s="287"/>
      <c r="P770" s="287"/>
    </row>
    <row r="771" spans="1:16" ht="15">
      <c r="A771" s="247" t="s">
        <v>176</v>
      </c>
      <c r="B771" s="247" t="s">
        <v>10762</v>
      </c>
      <c r="C771" s="287" t="s">
        <v>3019</v>
      </c>
      <c r="D771" s="305">
        <v>9</v>
      </c>
      <c r="E771" s="287" t="s">
        <v>48</v>
      </c>
      <c r="F771" s="372">
        <v>43677</v>
      </c>
      <c r="G771" s="373" t="s">
        <v>8849</v>
      </c>
      <c r="H771" s="373" t="s">
        <v>827</v>
      </c>
      <c r="I771" s="374">
        <v>69.566999999999993</v>
      </c>
      <c r="J771" s="374">
        <v>39</v>
      </c>
      <c r="K771" s="373" t="s">
        <v>438</v>
      </c>
      <c r="L771" s="375">
        <v>156.16999999999999</v>
      </c>
      <c r="M771" s="336" t="s">
        <v>828</v>
      </c>
      <c r="N771" s="336" t="s">
        <v>829</v>
      </c>
      <c r="O771" s="287"/>
      <c r="P771" s="287"/>
    </row>
    <row r="772" spans="1:16" ht="15">
      <c r="A772" s="247" t="s">
        <v>176</v>
      </c>
      <c r="B772" s="247" t="s">
        <v>10763</v>
      </c>
      <c r="C772" s="287" t="s">
        <v>3024</v>
      </c>
      <c r="D772" s="305">
        <v>10</v>
      </c>
      <c r="E772" s="287" t="s">
        <v>48</v>
      </c>
      <c r="F772" s="372">
        <v>43677</v>
      </c>
      <c r="G772" s="373" t="s">
        <v>8849</v>
      </c>
      <c r="H772" s="373" t="s">
        <v>4691</v>
      </c>
      <c r="I772" s="374">
        <v>46.3307</v>
      </c>
      <c r="J772" s="374">
        <v>10</v>
      </c>
      <c r="K772" s="373" t="s">
        <v>438</v>
      </c>
      <c r="L772" s="375">
        <v>25.39</v>
      </c>
      <c r="M772" s="336" t="s">
        <v>4692</v>
      </c>
      <c r="N772" s="336" t="s">
        <v>4693</v>
      </c>
      <c r="O772" s="287"/>
      <c r="P772" s="287"/>
    </row>
    <row r="773" spans="1:16" ht="15">
      <c r="A773" s="247" t="s">
        <v>12457</v>
      </c>
      <c r="B773" s="247" t="s">
        <v>12458</v>
      </c>
      <c r="C773" s="287" t="s">
        <v>3030</v>
      </c>
      <c r="D773" s="305">
        <v>11</v>
      </c>
      <c r="E773" s="287" t="s">
        <v>48</v>
      </c>
      <c r="F773" s="372">
        <v>43677</v>
      </c>
      <c r="G773" s="373" t="s">
        <v>8849</v>
      </c>
      <c r="H773" s="373" t="s">
        <v>1277</v>
      </c>
      <c r="I773" s="374">
        <v>23.3</v>
      </c>
      <c r="J773" s="374">
        <v>6</v>
      </c>
      <c r="K773" s="373" t="s">
        <v>438</v>
      </c>
      <c r="L773" s="375">
        <v>205.43</v>
      </c>
      <c r="M773" s="336" t="s">
        <v>1278</v>
      </c>
      <c r="N773" s="336" t="s">
        <v>1279</v>
      </c>
      <c r="O773" s="287"/>
      <c r="P773" s="287"/>
    </row>
    <row r="774" spans="1:16" ht="15">
      <c r="A774" s="247" t="s">
        <v>176</v>
      </c>
      <c r="B774" s="247" t="s">
        <v>10764</v>
      </c>
      <c r="C774" s="287" t="s">
        <v>3033</v>
      </c>
      <c r="D774" s="305">
        <v>12</v>
      </c>
      <c r="E774" s="287" t="s">
        <v>48</v>
      </c>
      <c r="F774" s="372">
        <v>43677</v>
      </c>
      <c r="G774" s="373" t="s">
        <v>8849</v>
      </c>
      <c r="H774" s="373" t="s">
        <v>1287</v>
      </c>
      <c r="I774" s="374">
        <v>20</v>
      </c>
      <c r="J774" s="374">
        <v>6</v>
      </c>
      <c r="K774" s="373" t="s">
        <v>438</v>
      </c>
      <c r="L774" s="375">
        <v>1886.61</v>
      </c>
      <c r="M774" s="336" t="s">
        <v>1288</v>
      </c>
      <c r="N774" s="336" t="s">
        <v>1289</v>
      </c>
      <c r="O774" s="287"/>
      <c r="P774" s="287"/>
    </row>
    <row r="775" spans="1:16" ht="15">
      <c r="A775" s="247" t="s">
        <v>176</v>
      </c>
      <c r="B775" s="247" t="s">
        <v>9294</v>
      </c>
      <c r="C775" s="287" t="s">
        <v>3038</v>
      </c>
      <c r="D775" s="305">
        <v>13</v>
      </c>
      <c r="E775" s="287" t="s">
        <v>48</v>
      </c>
      <c r="F775" s="372">
        <v>43677</v>
      </c>
      <c r="G775" s="373" t="s">
        <v>8849</v>
      </c>
      <c r="H775" s="373" t="s">
        <v>3296</v>
      </c>
      <c r="I775" s="374">
        <v>55.039099999999998</v>
      </c>
      <c r="J775" s="374">
        <v>52</v>
      </c>
      <c r="K775" s="373" t="s">
        <v>438</v>
      </c>
      <c r="L775" s="375">
        <v>19.16</v>
      </c>
      <c r="M775" s="336" t="s">
        <v>3297</v>
      </c>
      <c r="N775" s="336" t="s">
        <v>3298</v>
      </c>
      <c r="O775" s="287"/>
      <c r="P775" s="287"/>
    </row>
    <row r="776" spans="1:16" ht="15">
      <c r="A776" s="247" t="s">
        <v>12459</v>
      </c>
      <c r="B776" s="247" t="s">
        <v>9298</v>
      </c>
      <c r="C776" s="287" t="s">
        <v>3040</v>
      </c>
      <c r="D776" s="305">
        <v>14</v>
      </c>
      <c r="E776" s="287" t="s">
        <v>48</v>
      </c>
      <c r="F776" s="372">
        <v>43677</v>
      </c>
      <c r="G776" s="373" t="s">
        <v>8849</v>
      </c>
      <c r="H776" s="373" t="s">
        <v>1312</v>
      </c>
      <c r="I776" s="374">
        <v>17.850000000000001</v>
      </c>
      <c r="J776" s="374">
        <v>1</v>
      </c>
      <c r="K776" s="373" t="s">
        <v>438</v>
      </c>
      <c r="L776" s="375">
        <v>91.86</v>
      </c>
      <c r="M776" s="336" t="s">
        <v>1313</v>
      </c>
      <c r="N776" s="336" t="s">
        <v>1314</v>
      </c>
      <c r="O776" s="287"/>
      <c r="P776" s="287"/>
    </row>
    <row r="777" spans="1:16" ht="15">
      <c r="A777" s="247" t="s">
        <v>176</v>
      </c>
      <c r="B777" s="247" t="s">
        <v>10765</v>
      </c>
      <c r="C777" s="287" t="s">
        <v>3045</v>
      </c>
      <c r="D777" s="305">
        <v>15</v>
      </c>
      <c r="E777" s="287" t="s">
        <v>48</v>
      </c>
      <c r="F777" s="372">
        <v>43677</v>
      </c>
      <c r="G777" s="373" t="s">
        <v>8849</v>
      </c>
      <c r="H777" s="373" t="s">
        <v>1079</v>
      </c>
      <c r="I777" s="374">
        <v>46.133600000000001</v>
      </c>
      <c r="J777" s="374">
        <v>16</v>
      </c>
      <c r="K777" s="373" t="s">
        <v>438</v>
      </c>
      <c r="L777" s="375">
        <v>385.38</v>
      </c>
      <c r="M777" s="336" t="s">
        <v>1080</v>
      </c>
      <c r="N777" s="336" t="s">
        <v>1081</v>
      </c>
      <c r="O777" s="287"/>
      <c r="P777" s="287"/>
    </row>
    <row r="778" spans="1:16" ht="15">
      <c r="A778" s="247" t="s">
        <v>176</v>
      </c>
      <c r="B778" s="247" t="s">
        <v>9295</v>
      </c>
      <c r="C778" s="287" t="s">
        <v>3050</v>
      </c>
      <c r="D778" s="305">
        <v>16</v>
      </c>
      <c r="E778" s="287" t="s">
        <v>48</v>
      </c>
      <c r="F778" s="372">
        <v>43677</v>
      </c>
      <c r="G778" s="373" t="s">
        <v>8849</v>
      </c>
      <c r="H778" s="373" t="s">
        <v>843</v>
      </c>
      <c r="I778" s="374">
        <v>28.291</v>
      </c>
      <c r="J778" s="374">
        <v>10</v>
      </c>
      <c r="K778" s="373" t="s">
        <v>438</v>
      </c>
      <c r="L778" s="375">
        <v>795.53</v>
      </c>
      <c r="M778" s="336" t="s">
        <v>844</v>
      </c>
      <c r="N778" s="336" t="s">
        <v>845</v>
      </c>
      <c r="O778" s="287"/>
      <c r="P778" s="287"/>
    </row>
    <row r="779" spans="1:16" ht="15">
      <c r="A779" s="247" t="s">
        <v>176</v>
      </c>
      <c r="B779" s="247" t="s">
        <v>10766</v>
      </c>
      <c r="C779" s="287" t="s">
        <v>3055</v>
      </c>
      <c r="D779" s="305">
        <v>17</v>
      </c>
      <c r="E779" s="287" t="s">
        <v>48</v>
      </c>
      <c r="F779" s="372">
        <v>43677</v>
      </c>
      <c r="G779" s="373" t="s">
        <v>8849</v>
      </c>
      <c r="H779" s="373" t="s">
        <v>2547</v>
      </c>
      <c r="I779" s="374">
        <v>60.744999999999997</v>
      </c>
      <c r="J779" s="374">
        <v>36</v>
      </c>
      <c r="K779" s="373" t="s">
        <v>438</v>
      </c>
      <c r="L779" s="375">
        <v>50.67</v>
      </c>
      <c r="M779" s="336" t="s">
        <v>2548</v>
      </c>
      <c r="N779" s="336" t="s">
        <v>2549</v>
      </c>
      <c r="O779" s="287"/>
      <c r="P779" s="287"/>
    </row>
    <row r="780" spans="1:16" ht="15">
      <c r="A780" s="247" t="s">
        <v>176</v>
      </c>
      <c r="B780" s="247" t="s">
        <v>10767</v>
      </c>
      <c r="C780" s="287" t="s">
        <v>3057</v>
      </c>
      <c r="D780" s="305">
        <v>18</v>
      </c>
      <c r="E780" s="287" t="s">
        <v>48</v>
      </c>
      <c r="F780" s="372">
        <v>43677</v>
      </c>
      <c r="G780" s="373" t="s">
        <v>8849</v>
      </c>
      <c r="H780" s="373" t="s">
        <v>2557</v>
      </c>
      <c r="I780" s="374">
        <v>21.8459</v>
      </c>
      <c r="J780" s="374">
        <v>12</v>
      </c>
      <c r="K780" s="373" t="s">
        <v>438</v>
      </c>
      <c r="L780" s="375">
        <v>97.68</v>
      </c>
      <c r="M780" s="336" t="s">
        <v>2558</v>
      </c>
      <c r="N780" s="336" t="s">
        <v>2559</v>
      </c>
      <c r="O780" s="287"/>
      <c r="P780" s="287"/>
    </row>
    <row r="781" spans="1:16" ht="15">
      <c r="A781" s="247" t="s">
        <v>176</v>
      </c>
      <c r="B781" s="247" t="s">
        <v>10770</v>
      </c>
      <c r="C781" s="287" t="s">
        <v>3061</v>
      </c>
      <c r="D781" s="305">
        <v>19</v>
      </c>
      <c r="E781" s="287" t="s">
        <v>48</v>
      </c>
      <c r="F781" s="372">
        <v>43677</v>
      </c>
      <c r="G781" s="373" t="s">
        <v>8849</v>
      </c>
      <c r="H781" s="373" t="s">
        <v>859</v>
      </c>
      <c r="I781" s="374">
        <v>21</v>
      </c>
      <c r="J781" s="374">
        <v>7</v>
      </c>
      <c r="K781" s="373" t="s">
        <v>438</v>
      </c>
      <c r="L781" s="375">
        <v>133.26</v>
      </c>
      <c r="M781" s="336" t="s">
        <v>860</v>
      </c>
      <c r="N781" s="336" t="s">
        <v>861</v>
      </c>
      <c r="O781" s="287"/>
      <c r="P781" s="287"/>
    </row>
    <row r="782" spans="1:16" ht="15">
      <c r="A782" s="247" t="s">
        <v>176</v>
      </c>
      <c r="B782" s="247" t="s">
        <v>10771</v>
      </c>
      <c r="C782" s="287" t="s">
        <v>3063</v>
      </c>
      <c r="D782" s="305">
        <v>20</v>
      </c>
      <c r="E782" s="287" t="s">
        <v>48</v>
      </c>
      <c r="F782" s="372">
        <v>43677</v>
      </c>
      <c r="G782" s="373" t="s">
        <v>8849</v>
      </c>
      <c r="H782" s="373" t="s">
        <v>1331</v>
      </c>
      <c r="I782" s="374">
        <v>21.9605</v>
      </c>
      <c r="J782" s="374">
        <v>7</v>
      </c>
      <c r="K782" s="373" t="s">
        <v>438</v>
      </c>
      <c r="L782" s="375">
        <v>59.85</v>
      </c>
      <c r="M782" s="336" t="s">
        <v>1332</v>
      </c>
      <c r="N782" s="336" t="s">
        <v>1333</v>
      </c>
      <c r="O782" s="287"/>
      <c r="P782" s="287"/>
    </row>
    <row r="783" spans="1:16" ht="15">
      <c r="A783" s="247" t="s">
        <v>176</v>
      </c>
      <c r="B783" s="247" t="s">
        <v>10772</v>
      </c>
      <c r="C783" s="287" t="s">
        <v>3065</v>
      </c>
      <c r="D783" s="305">
        <v>21</v>
      </c>
      <c r="E783" s="287" t="s">
        <v>48</v>
      </c>
      <c r="F783" s="372">
        <v>43677</v>
      </c>
      <c r="G783" s="373" t="s">
        <v>8849</v>
      </c>
      <c r="H783" s="373" t="s">
        <v>4713</v>
      </c>
      <c r="I783" s="374">
        <v>17.952999999999999</v>
      </c>
      <c r="J783" s="374">
        <v>1</v>
      </c>
      <c r="K783" s="373" t="s">
        <v>438</v>
      </c>
      <c r="L783" s="375">
        <v>61.04</v>
      </c>
      <c r="M783" s="336" t="s">
        <v>4714</v>
      </c>
      <c r="N783" s="336" t="s">
        <v>4715</v>
      </c>
      <c r="O783" s="287"/>
      <c r="P783" s="287"/>
    </row>
    <row r="784" spans="1:16" ht="15">
      <c r="A784" s="247" t="s">
        <v>176</v>
      </c>
      <c r="B784" s="247" t="s">
        <v>10773</v>
      </c>
      <c r="C784" s="287" t="s">
        <v>3071</v>
      </c>
      <c r="D784" s="305">
        <v>22</v>
      </c>
      <c r="E784" s="287" t="s">
        <v>48</v>
      </c>
      <c r="F784" s="372">
        <v>43677</v>
      </c>
      <c r="G784" s="373" t="s">
        <v>8849</v>
      </c>
      <c r="H784" s="373" t="s">
        <v>3312</v>
      </c>
      <c r="I784" s="374">
        <v>21.943300000000001</v>
      </c>
      <c r="J784" s="374">
        <v>7</v>
      </c>
      <c r="K784" s="373" t="s">
        <v>438</v>
      </c>
      <c r="L784" s="375">
        <v>103.43</v>
      </c>
      <c r="M784" s="336" t="s">
        <v>3313</v>
      </c>
      <c r="N784" s="336" t="s">
        <v>3314</v>
      </c>
      <c r="O784" s="287"/>
      <c r="P784" s="287"/>
    </row>
    <row r="785" spans="1:16" ht="15">
      <c r="A785" s="247" t="s">
        <v>176</v>
      </c>
      <c r="B785" s="247" t="s">
        <v>10774</v>
      </c>
      <c r="C785" s="287" t="s">
        <v>3073</v>
      </c>
      <c r="D785" s="305">
        <v>23</v>
      </c>
      <c r="E785" s="287" t="s">
        <v>48</v>
      </c>
      <c r="F785" s="372">
        <v>43677</v>
      </c>
      <c r="G785" s="373" t="s">
        <v>8849</v>
      </c>
      <c r="H785" s="373" t="s">
        <v>1336</v>
      </c>
      <c r="I785" s="374">
        <v>18.287800000000001</v>
      </c>
      <c r="J785" s="374">
        <v>2</v>
      </c>
      <c r="K785" s="373" t="s">
        <v>438</v>
      </c>
      <c r="L785" s="375">
        <v>30.31</v>
      </c>
      <c r="M785" s="336" t="s">
        <v>1337</v>
      </c>
      <c r="N785" s="336" t="s">
        <v>1338</v>
      </c>
      <c r="O785" s="287"/>
      <c r="P785" s="287"/>
    </row>
    <row r="786" spans="1:16" ht="15">
      <c r="A786" s="247" t="s">
        <v>176</v>
      </c>
      <c r="B786" s="247" t="s">
        <v>10775</v>
      </c>
      <c r="C786" s="287" t="s">
        <v>3075</v>
      </c>
      <c r="D786" s="305">
        <v>24</v>
      </c>
      <c r="E786" s="287" t="s">
        <v>48</v>
      </c>
      <c r="F786" s="372">
        <v>43677</v>
      </c>
      <c r="G786" s="373" t="s">
        <v>8849</v>
      </c>
      <c r="H786" s="373" t="s">
        <v>1095</v>
      </c>
      <c r="I786" s="374">
        <v>18</v>
      </c>
      <c r="J786" s="374">
        <v>2</v>
      </c>
      <c r="K786" s="373" t="s">
        <v>438</v>
      </c>
      <c r="L786" s="375">
        <v>212.85</v>
      </c>
      <c r="M786" s="336" t="s">
        <v>1096</v>
      </c>
      <c r="N786" s="336" t="s">
        <v>1097</v>
      </c>
      <c r="O786" s="287"/>
      <c r="P786" s="287"/>
    </row>
    <row r="787" spans="1:16" ht="15">
      <c r="A787" s="247" t="s">
        <v>176</v>
      </c>
      <c r="B787" s="247" t="s">
        <v>10776</v>
      </c>
      <c r="C787" s="287" t="s">
        <v>3077</v>
      </c>
      <c r="D787" s="305">
        <v>25</v>
      </c>
      <c r="E787" s="287" t="s">
        <v>48</v>
      </c>
      <c r="F787" s="372">
        <v>43677</v>
      </c>
      <c r="G787" s="373" t="s">
        <v>8849</v>
      </c>
      <c r="H787" s="373" t="s">
        <v>3332</v>
      </c>
      <c r="I787" s="374">
        <v>17.780100000000001</v>
      </c>
      <c r="J787" s="374">
        <v>4</v>
      </c>
      <c r="K787" s="373" t="s">
        <v>438</v>
      </c>
      <c r="L787" s="375">
        <v>74.36</v>
      </c>
      <c r="M787" s="336" t="s">
        <v>3333</v>
      </c>
      <c r="N787" s="336" t="s">
        <v>3334</v>
      </c>
      <c r="O787" s="287"/>
      <c r="P787" s="287"/>
    </row>
    <row r="788" spans="1:16" ht="15">
      <c r="A788" s="247" t="s">
        <v>176</v>
      </c>
      <c r="B788" s="247" t="s">
        <v>10777</v>
      </c>
      <c r="C788" s="287" t="s">
        <v>3080</v>
      </c>
      <c r="D788" s="305">
        <v>26</v>
      </c>
      <c r="E788" s="287" t="s">
        <v>48</v>
      </c>
      <c r="F788" s="372">
        <v>43677</v>
      </c>
      <c r="G788" s="373" t="s">
        <v>8849</v>
      </c>
      <c r="H788" s="373" t="s">
        <v>576</v>
      </c>
      <c r="I788" s="374">
        <v>19.147400000000001</v>
      </c>
      <c r="J788" s="374">
        <v>3</v>
      </c>
      <c r="K788" s="373" t="s">
        <v>438</v>
      </c>
      <c r="L788" s="375">
        <v>50.03</v>
      </c>
      <c r="M788" s="336" t="s">
        <v>577</v>
      </c>
      <c r="N788" s="336" t="s">
        <v>578</v>
      </c>
      <c r="O788" s="287"/>
      <c r="P788" s="287"/>
    </row>
    <row r="789" spans="1:16" ht="15">
      <c r="A789" s="247" t="s">
        <v>176</v>
      </c>
      <c r="B789" s="247" t="s">
        <v>10778</v>
      </c>
      <c r="C789" s="287" t="s">
        <v>3082</v>
      </c>
      <c r="D789" s="305">
        <v>27</v>
      </c>
      <c r="E789" s="287" t="s">
        <v>48</v>
      </c>
      <c r="F789" s="372">
        <v>43677</v>
      </c>
      <c r="G789" s="373" t="s">
        <v>8849</v>
      </c>
      <c r="H789" s="373" t="s">
        <v>1377</v>
      </c>
      <c r="I789" s="374">
        <v>19</v>
      </c>
      <c r="J789" s="374">
        <v>3</v>
      </c>
      <c r="K789" s="373" t="s">
        <v>438</v>
      </c>
      <c r="L789" s="375">
        <v>80.31</v>
      </c>
      <c r="M789" s="336" t="s">
        <v>1378</v>
      </c>
      <c r="N789" s="336" t="s">
        <v>1379</v>
      </c>
      <c r="O789" s="287"/>
      <c r="P789" s="287"/>
    </row>
    <row r="790" spans="1:16" ht="15">
      <c r="A790" s="247" t="s">
        <v>176</v>
      </c>
      <c r="B790" s="247" t="s">
        <v>10779</v>
      </c>
      <c r="C790" s="287" t="s">
        <v>3084</v>
      </c>
      <c r="D790" s="305">
        <v>28</v>
      </c>
      <c r="E790" s="287" t="s">
        <v>48</v>
      </c>
      <c r="F790" s="372">
        <v>43677</v>
      </c>
      <c r="G790" s="373" t="s">
        <v>8849</v>
      </c>
      <c r="H790" s="373" t="s">
        <v>612</v>
      </c>
      <c r="I790" s="374">
        <v>51.965699999999998</v>
      </c>
      <c r="J790" s="374">
        <v>10</v>
      </c>
      <c r="K790" s="373" t="s">
        <v>438</v>
      </c>
      <c r="L790" s="375">
        <v>49.68</v>
      </c>
      <c r="M790" s="336" t="s">
        <v>613</v>
      </c>
      <c r="N790" s="336" t="s">
        <v>614</v>
      </c>
      <c r="O790" s="287"/>
      <c r="P790" s="287"/>
    </row>
    <row r="791" spans="1:16" ht="15">
      <c r="A791" s="247" t="s">
        <v>176</v>
      </c>
      <c r="B791" s="247" t="s">
        <v>10780</v>
      </c>
      <c r="C791" s="287" t="s">
        <v>3086</v>
      </c>
      <c r="D791" s="305">
        <v>29</v>
      </c>
      <c r="E791" s="287" t="s">
        <v>48</v>
      </c>
      <c r="F791" s="372">
        <v>43677</v>
      </c>
      <c r="G791" s="373" t="s">
        <v>8849</v>
      </c>
      <c r="H791" s="373" t="s">
        <v>2445</v>
      </c>
      <c r="I791" s="374">
        <v>40</v>
      </c>
      <c r="J791" s="374">
        <v>19</v>
      </c>
      <c r="K791" s="373" t="s">
        <v>438</v>
      </c>
      <c r="L791" s="375">
        <v>228.3</v>
      </c>
      <c r="M791" s="336" t="s">
        <v>2446</v>
      </c>
      <c r="N791" s="336" t="s">
        <v>2447</v>
      </c>
      <c r="O791" s="287"/>
      <c r="P791" s="287"/>
    </row>
    <row r="792" spans="1:16" ht="15">
      <c r="A792" s="247" t="s">
        <v>176</v>
      </c>
      <c r="B792" s="247" t="s">
        <v>10781</v>
      </c>
      <c r="C792" s="287" t="s">
        <v>3091</v>
      </c>
      <c r="D792" s="305">
        <v>30</v>
      </c>
      <c r="E792" s="287" t="s">
        <v>48</v>
      </c>
      <c r="F792" s="372">
        <v>43677</v>
      </c>
      <c r="G792" s="373" t="s">
        <v>8849</v>
      </c>
      <c r="H792" s="373" t="s">
        <v>1136</v>
      </c>
      <c r="I792" s="374">
        <v>25.560300000000002</v>
      </c>
      <c r="J792" s="374">
        <v>6</v>
      </c>
      <c r="K792" s="373" t="s">
        <v>438</v>
      </c>
      <c r="L792" s="375">
        <v>282.05</v>
      </c>
      <c r="M792" s="336" t="s">
        <v>1137</v>
      </c>
      <c r="N792" s="336" t="s">
        <v>1138</v>
      </c>
      <c r="O792" s="287"/>
      <c r="P792" s="287"/>
    </row>
    <row r="793" spans="1:16" ht="15">
      <c r="A793" s="247" t="s">
        <v>176</v>
      </c>
      <c r="B793" s="247" t="s">
        <v>10782</v>
      </c>
      <c r="C793" s="287" t="s">
        <v>3093</v>
      </c>
      <c r="D793" s="305">
        <v>31</v>
      </c>
      <c r="E793" s="287" t="s">
        <v>48</v>
      </c>
      <c r="F793" s="372">
        <v>43677</v>
      </c>
      <c r="G793" s="373" t="s">
        <v>8849</v>
      </c>
      <c r="H793" s="373" t="s">
        <v>1395</v>
      </c>
      <c r="I793" s="374">
        <v>44.670999999999999</v>
      </c>
      <c r="J793" s="374">
        <v>15</v>
      </c>
      <c r="K793" s="373" t="s">
        <v>438</v>
      </c>
      <c r="L793" s="375">
        <v>84.92</v>
      </c>
      <c r="M793" s="336" t="s">
        <v>1396</v>
      </c>
      <c r="N793" s="336" t="s">
        <v>1397</v>
      </c>
      <c r="O793" s="287"/>
      <c r="P793" s="287"/>
    </row>
    <row r="794" spans="1:16" ht="15">
      <c r="A794" s="247" t="s">
        <v>176</v>
      </c>
      <c r="B794" s="247" t="s">
        <v>10783</v>
      </c>
      <c r="C794" s="287" t="s">
        <v>3095</v>
      </c>
      <c r="D794" s="305">
        <v>32</v>
      </c>
      <c r="E794" s="287" t="s">
        <v>48</v>
      </c>
      <c r="F794" s="372">
        <v>43677</v>
      </c>
      <c r="G794" s="373" t="s">
        <v>8849</v>
      </c>
      <c r="H794" s="373" t="s">
        <v>2925</v>
      </c>
      <c r="I794" s="374">
        <v>20.7</v>
      </c>
      <c r="J794" s="374">
        <v>6</v>
      </c>
      <c r="K794" s="373" t="s">
        <v>438</v>
      </c>
      <c r="L794" s="375">
        <v>53.54</v>
      </c>
      <c r="M794" s="336" t="s">
        <v>2926</v>
      </c>
      <c r="N794" s="336" t="s">
        <v>2927</v>
      </c>
      <c r="O794" s="287"/>
      <c r="P794" s="287"/>
    </row>
    <row r="795" spans="1:16" ht="15">
      <c r="A795" s="247" t="s">
        <v>12460</v>
      </c>
      <c r="B795" s="247" t="s">
        <v>12461</v>
      </c>
      <c r="C795" s="287" t="s">
        <v>3097</v>
      </c>
      <c r="D795" s="305">
        <v>33</v>
      </c>
      <c r="E795" s="287" t="s">
        <v>48</v>
      </c>
      <c r="F795" s="372">
        <v>43677</v>
      </c>
      <c r="G795" s="373" t="s">
        <v>8849</v>
      </c>
      <c r="H795" s="373" t="s">
        <v>1652</v>
      </c>
      <c r="I795" s="374">
        <v>17.825700000000001</v>
      </c>
      <c r="J795" s="374">
        <v>1</v>
      </c>
      <c r="K795" s="373" t="s">
        <v>438</v>
      </c>
      <c r="L795" s="375">
        <v>272.27</v>
      </c>
      <c r="M795" s="336" t="s">
        <v>1653</v>
      </c>
      <c r="N795" s="336" t="s">
        <v>1654</v>
      </c>
      <c r="O795" s="287"/>
      <c r="P795" s="287"/>
    </row>
    <row r="796" spans="1:16" ht="15">
      <c r="A796" s="247" t="s">
        <v>176</v>
      </c>
      <c r="B796" s="247" t="s">
        <v>9301</v>
      </c>
      <c r="C796" s="287" t="s">
        <v>3102</v>
      </c>
      <c r="D796" s="305">
        <v>34</v>
      </c>
      <c r="E796" s="287" t="s">
        <v>48</v>
      </c>
      <c r="F796" s="372">
        <v>43677</v>
      </c>
      <c r="G796" s="373" t="s">
        <v>8849</v>
      </c>
      <c r="H796" s="373" t="s">
        <v>2939</v>
      </c>
      <c r="I796" s="374">
        <v>31.7287</v>
      </c>
      <c r="J796" s="374">
        <v>22</v>
      </c>
      <c r="K796" s="373" t="s">
        <v>438</v>
      </c>
      <c r="L796" s="375">
        <v>34.14</v>
      </c>
      <c r="M796" s="336" t="s">
        <v>2940</v>
      </c>
      <c r="N796" s="336" t="s">
        <v>2941</v>
      </c>
      <c r="O796" s="287"/>
      <c r="P796" s="287"/>
    </row>
    <row r="797" spans="1:16" ht="15">
      <c r="A797" s="247" t="s">
        <v>176</v>
      </c>
      <c r="B797" s="247" t="s">
        <v>10786</v>
      </c>
      <c r="C797" s="287" t="s">
        <v>3104</v>
      </c>
      <c r="D797" s="305">
        <v>35</v>
      </c>
      <c r="E797" s="287" t="s">
        <v>48</v>
      </c>
      <c r="F797" s="372">
        <v>43677</v>
      </c>
      <c r="G797" s="373" t="s">
        <v>8849</v>
      </c>
      <c r="H797" s="373" t="s">
        <v>945</v>
      </c>
      <c r="I797" s="374">
        <v>94.354100000000003</v>
      </c>
      <c r="J797" s="374">
        <v>1</v>
      </c>
      <c r="K797" s="373" t="s">
        <v>438</v>
      </c>
      <c r="L797" s="375">
        <v>23.82</v>
      </c>
      <c r="M797" s="336" t="s">
        <v>946</v>
      </c>
      <c r="N797" s="336" t="s">
        <v>947</v>
      </c>
      <c r="O797" s="287"/>
      <c r="P797" s="287"/>
    </row>
    <row r="798" spans="1:16" ht="15">
      <c r="A798" s="247" t="s">
        <v>176</v>
      </c>
      <c r="B798" s="247" t="s">
        <v>9302</v>
      </c>
      <c r="C798" s="287" t="s">
        <v>3106</v>
      </c>
      <c r="D798" s="305">
        <v>36</v>
      </c>
      <c r="E798" s="287" t="s">
        <v>48</v>
      </c>
      <c r="F798" s="372">
        <v>43677</v>
      </c>
      <c r="G798" s="373" t="s">
        <v>8849</v>
      </c>
      <c r="H798" s="373" t="s">
        <v>956</v>
      </c>
      <c r="I798" s="374">
        <v>30</v>
      </c>
      <c r="J798" s="374">
        <v>97</v>
      </c>
      <c r="K798" s="373" t="s">
        <v>438</v>
      </c>
      <c r="L798" s="375">
        <v>322.99</v>
      </c>
      <c r="M798" s="336" t="s">
        <v>957</v>
      </c>
      <c r="N798" s="336" t="s">
        <v>958</v>
      </c>
      <c r="O798" s="287"/>
      <c r="P798" s="287"/>
    </row>
    <row r="799" spans="1:16" ht="15">
      <c r="A799" s="247" t="s">
        <v>176</v>
      </c>
      <c r="B799" s="247" t="s">
        <v>10787</v>
      </c>
      <c r="C799" s="287" t="s">
        <v>3111</v>
      </c>
      <c r="D799" s="305">
        <v>37</v>
      </c>
      <c r="E799" s="287" t="s">
        <v>48</v>
      </c>
      <c r="F799" s="372">
        <v>43677</v>
      </c>
      <c r="G799" s="373" t="s">
        <v>8849</v>
      </c>
      <c r="H799" s="373" t="s">
        <v>981</v>
      </c>
      <c r="I799" s="374">
        <v>45.458100000000002</v>
      </c>
      <c r="J799" s="374">
        <v>1</v>
      </c>
      <c r="K799" s="373" t="s">
        <v>438</v>
      </c>
      <c r="L799" s="375">
        <v>22.08</v>
      </c>
      <c r="M799" s="336" t="s">
        <v>982</v>
      </c>
      <c r="N799" s="336" t="s">
        <v>983</v>
      </c>
      <c r="O799" s="287"/>
      <c r="P799" s="287"/>
    </row>
    <row r="800" spans="1:16" ht="15">
      <c r="A800" s="247" t="s">
        <v>176</v>
      </c>
      <c r="B800" s="247" t="s">
        <v>10788</v>
      </c>
      <c r="C800" s="287" t="s">
        <v>3113</v>
      </c>
      <c r="D800" s="305">
        <v>38</v>
      </c>
      <c r="E800" s="287" t="s">
        <v>48</v>
      </c>
      <c r="F800" s="372">
        <v>43677</v>
      </c>
      <c r="G800" s="373" t="s">
        <v>8849</v>
      </c>
      <c r="H800" s="373" t="s">
        <v>1445</v>
      </c>
      <c r="I800" s="374">
        <v>20.775700000000001</v>
      </c>
      <c r="J800" s="374">
        <v>9</v>
      </c>
      <c r="K800" s="373" t="s">
        <v>438</v>
      </c>
      <c r="L800" s="375">
        <v>110.4</v>
      </c>
      <c r="M800" s="336" t="s">
        <v>1446</v>
      </c>
      <c r="N800" s="336" t="s">
        <v>1447</v>
      </c>
      <c r="O800" s="287"/>
      <c r="P800" s="287"/>
    </row>
    <row r="801" spans="1:16" ht="15">
      <c r="A801" s="247" t="s">
        <v>176</v>
      </c>
      <c r="B801" s="247" t="s">
        <v>10789</v>
      </c>
      <c r="C801" s="287" t="s">
        <v>3115</v>
      </c>
      <c r="D801" s="305">
        <v>39</v>
      </c>
      <c r="E801" s="287" t="s">
        <v>48</v>
      </c>
      <c r="F801" s="372">
        <v>43677</v>
      </c>
      <c r="G801" s="373" t="s">
        <v>8849</v>
      </c>
      <c r="H801" s="373" t="s">
        <v>1676</v>
      </c>
      <c r="I801" s="374">
        <v>22.0578</v>
      </c>
      <c r="J801" s="374">
        <v>2</v>
      </c>
      <c r="K801" s="373" t="s">
        <v>438</v>
      </c>
      <c r="L801" s="375">
        <v>73.16</v>
      </c>
      <c r="M801" s="336" t="s">
        <v>1677</v>
      </c>
      <c r="N801" s="336" t="s">
        <v>1678</v>
      </c>
      <c r="O801" s="287"/>
      <c r="P801" s="287"/>
    </row>
    <row r="802" spans="1:16" ht="15">
      <c r="A802" s="247" t="s">
        <v>176</v>
      </c>
      <c r="B802" s="247" t="s">
        <v>9304</v>
      </c>
      <c r="C802" s="287" t="s">
        <v>3120</v>
      </c>
      <c r="D802" s="305">
        <v>40</v>
      </c>
      <c r="E802" s="287" t="s">
        <v>48</v>
      </c>
      <c r="F802" s="372">
        <v>43677</v>
      </c>
      <c r="G802" s="373" t="s">
        <v>8849</v>
      </c>
      <c r="H802" s="373" t="s">
        <v>991</v>
      </c>
      <c r="I802" s="374">
        <v>25</v>
      </c>
      <c r="J802" s="374">
        <v>131</v>
      </c>
      <c r="K802" s="373" t="s">
        <v>438</v>
      </c>
      <c r="L802" s="375">
        <v>154.5</v>
      </c>
      <c r="M802" s="336" t="s">
        <v>992</v>
      </c>
      <c r="N802" s="336" t="s">
        <v>993</v>
      </c>
      <c r="O802" s="287"/>
      <c r="P802" s="287"/>
    </row>
    <row r="803" spans="1:16" ht="15">
      <c r="A803" s="247" t="s">
        <v>176</v>
      </c>
      <c r="B803" s="247" t="s">
        <v>9290</v>
      </c>
      <c r="C803" s="287" t="s">
        <v>3122</v>
      </c>
      <c r="D803" s="305">
        <v>41</v>
      </c>
      <c r="E803" s="287" t="s">
        <v>48</v>
      </c>
      <c r="F803" s="372">
        <v>43677</v>
      </c>
      <c r="G803" s="373" t="s">
        <v>8849</v>
      </c>
      <c r="H803" s="373" t="s">
        <v>2222</v>
      </c>
      <c r="I803" s="374">
        <v>20</v>
      </c>
      <c r="J803" s="374">
        <v>6</v>
      </c>
      <c r="K803" s="373" t="s">
        <v>438</v>
      </c>
      <c r="L803" s="375">
        <v>94.69</v>
      </c>
      <c r="M803" s="336" t="s">
        <v>2223</v>
      </c>
      <c r="N803" s="336" t="s">
        <v>2224</v>
      </c>
      <c r="O803" s="287"/>
      <c r="P803" s="287"/>
    </row>
    <row r="804" spans="1:16" ht="15">
      <c r="A804" s="247" t="s">
        <v>176</v>
      </c>
      <c r="B804" s="247" t="s">
        <v>10790</v>
      </c>
      <c r="C804" s="287" t="s">
        <v>3124</v>
      </c>
      <c r="D804" s="305">
        <v>42</v>
      </c>
      <c r="E804" s="287" t="s">
        <v>48</v>
      </c>
      <c r="F804" s="372">
        <v>43677</v>
      </c>
      <c r="G804" s="373" t="s">
        <v>8849</v>
      </c>
      <c r="H804" s="373" t="s">
        <v>1474</v>
      </c>
      <c r="I804" s="374">
        <v>22.136700000000001</v>
      </c>
      <c r="J804" s="374">
        <v>1</v>
      </c>
      <c r="K804" s="373" t="s">
        <v>438</v>
      </c>
      <c r="L804" s="375">
        <v>79.73</v>
      </c>
      <c r="M804" s="336" t="s">
        <v>1475</v>
      </c>
      <c r="N804" s="336" t="s">
        <v>1476</v>
      </c>
      <c r="O804" s="287"/>
      <c r="P804" s="287"/>
    </row>
    <row r="805" spans="1:16" ht="15">
      <c r="A805" s="247" t="s">
        <v>176</v>
      </c>
      <c r="B805" s="247" t="s">
        <v>10791</v>
      </c>
      <c r="C805" s="287" t="s">
        <v>3129</v>
      </c>
      <c r="D805" s="305">
        <v>43</v>
      </c>
      <c r="E805" s="287" t="s">
        <v>48</v>
      </c>
      <c r="F805" s="372">
        <v>43677</v>
      </c>
      <c r="G805" s="373" t="s">
        <v>8849</v>
      </c>
      <c r="H805" s="373" t="s">
        <v>1494</v>
      </c>
      <c r="I805" s="374">
        <v>80</v>
      </c>
      <c r="J805" s="374">
        <v>14</v>
      </c>
      <c r="K805" s="373" t="s">
        <v>438</v>
      </c>
      <c r="L805" s="375">
        <v>42.31</v>
      </c>
      <c r="M805" s="336" t="s">
        <v>1495</v>
      </c>
      <c r="N805" s="336" t="s">
        <v>1496</v>
      </c>
      <c r="O805" s="287"/>
      <c r="P805" s="287"/>
    </row>
    <row r="806" spans="1:16" ht="15">
      <c r="A806" s="247" t="s">
        <v>176</v>
      </c>
      <c r="B806" s="247" t="s">
        <v>9291</v>
      </c>
      <c r="C806" s="287" t="s">
        <v>3131</v>
      </c>
      <c r="D806" s="305">
        <v>44</v>
      </c>
      <c r="E806" s="287" t="s">
        <v>48</v>
      </c>
      <c r="F806" s="372">
        <v>43677</v>
      </c>
      <c r="G806" s="373" t="s">
        <v>8849</v>
      </c>
      <c r="H806" s="373" t="s">
        <v>1001</v>
      </c>
      <c r="I806" s="374">
        <v>27.225999999999999</v>
      </c>
      <c r="J806" s="374">
        <v>18</v>
      </c>
      <c r="K806" s="373" t="s">
        <v>438</v>
      </c>
      <c r="L806" s="375">
        <v>23.07</v>
      </c>
      <c r="M806" s="336" t="s">
        <v>1002</v>
      </c>
      <c r="N806" s="336" t="s">
        <v>1003</v>
      </c>
      <c r="O806" s="287"/>
      <c r="P806" s="287"/>
    </row>
    <row r="807" spans="1:16" ht="15">
      <c r="A807" s="247" t="s">
        <v>176</v>
      </c>
      <c r="B807" s="247" t="s">
        <v>10792</v>
      </c>
      <c r="C807" s="287" t="s">
        <v>3133</v>
      </c>
      <c r="D807" s="305">
        <v>45</v>
      </c>
      <c r="E807" s="287" t="s">
        <v>48</v>
      </c>
      <c r="F807" s="372">
        <v>43677</v>
      </c>
      <c r="G807" s="373" t="s">
        <v>8849</v>
      </c>
      <c r="H807" s="373" t="s">
        <v>1508</v>
      </c>
      <c r="I807" s="374">
        <v>21.262899999999998</v>
      </c>
      <c r="J807" s="374">
        <v>3</v>
      </c>
      <c r="K807" s="373" t="s">
        <v>438</v>
      </c>
      <c r="L807" s="375">
        <v>91.91</v>
      </c>
      <c r="M807" s="336" t="s">
        <v>1509</v>
      </c>
      <c r="N807" s="336" t="s">
        <v>1510</v>
      </c>
      <c r="O807" s="287"/>
      <c r="P807" s="287"/>
    </row>
    <row r="808" spans="1:16" ht="15">
      <c r="A808" s="247" t="s">
        <v>176</v>
      </c>
      <c r="B808" s="247" t="s">
        <v>10793</v>
      </c>
      <c r="C808" s="287" t="s">
        <v>3135</v>
      </c>
      <c r="D808" s="305">
        <v>46</v>
      </c>
      <c r="E808" s="287" t="s">
        <v>48</v>
      </c>
      <c r="F808" s="372">
        <v>43677</v>
      </c>
      <c r="G808" s="373" t="s">
        <v>8849</v>
      </c>
      <c r="H808" s="373" t="s">
        <v>2665</v>
      </c>
      <c r="I808" s="374">
        <v>19.5579</v>
      </c>
      <c r="J808" s="374">
        <v>15</v>
      </c>
      <c r="K808" s="373" t="s">
        <v>438</v>
      </c>
      <c r="L808" s="375">
        <v>85.25</v>
      </c>
      <c r="M808" s="336" t="s">
        <v>2666</v>
      </c>
      <c r="N808" s="336" t="s">
        <v>2667</v>
      </c>
      <c r="O808" s="287"/>
      <c r="P808" s="287"/>
    </row>
    <row r="809" spans="1:16" ht="15">
      <c r="A809" s="247" t="s">
        <v>176</v>
      </c>
      <c r="B809" s="247" t="s">
        <v>9293</v>
      </c>
      <c r="C809" s="287" t="s">
        <v>3137</v>
      </c>
      <c r="D809" s="305">
        <v>47</v>
      </c>
      <c r="E809" s="287" t="s">
        <v>48</v>
      </c>
      <c r="F809" s="372">
        <v>43677</v>
      </c>
      <c r="G809" s="373" t="s">
        <v>8849</v>
      </c>
      <c r="H809" s="373" t="s">
        <v>1525</v>
      </c>
      <c r="I809" s="374">
        <v>42.149000000000001</v>
      </c>
      <c r="J809" s="374">
        <v>52</v>
      </c>
      <c r="K809" s="373" t="s">
        <v>438</v>
      </c>
      <c r="L809" s="375">
        <v>166.62</v>
      </c>
      <c r="M809" s="336" t="s">
        <v>1526</v>
      </c>
      <c r="N809" s="336" t="s">
        <v>1527</v>
      </c>
      <c r="O809" s="287"/>
      <c r="P809" s="287"/>
    </row>
    <row r="810" spans="1:16" ht="15">
      <c r="A810" s="247" t="s">
        <v>176</v>
      </c>
      <c r="B810" s="247" t="s">
        <v>10794</v>
      </c>
      <c r="C810" s="287" t="s">
        <v>3142</v>
      </c>
      <c r="D810" s="305">
        <v>48</v>
      </c>
      <c r="E810" s="287" t="s">
        <v>48</v>
      </c>
      <c r="F810" s="372">
        <v>43677</v>
      </c>
      <c r="G810" s="373" t="s">
        <v>8849</v>
      </c>
      <c r="H810" s="373" t="s">
        <v>1535</v>
      </c>
      <c r="I810" s="374">
        <v>19.663599999999999</v>
      </c>
      <c r="J810" s="374">
        <v>8</v>
      </c>
      <c r="K810" s="373" t="s">
        <v>438</v>
      </c>
      <c r="L810" s="375">
        <v>287.25</v>
      </c>
      <c r="M810" s="336" t="s">
        <v>1536</v>
      </c>
      <c r="N810" s="336" t="s">
        <v>1537</v>
      </c>
      <c r="O810" s="287"/>
      <c r="P810" s="287"/>
    </row>
    <row r="811" spans="1:16" ht="15">
      <c r="A811" s="247" t="s">
        <v>176</v>
      </c>
      <c r="B811" s="247" t="s">
        <v>10795</v>
      </c>
      <c r="C811" s="287" t="s">
        <v>3144</v>
      </c>
      <c r="D811" s="305">
        <v>49</v>
      </c>
      <c r="E811" s="287" t="s">
        <v>48</v>
      </c>
      <c r="F811" s="372">
        <v>43677</v>
      </c>
      <c r="G811" s="373" t="s">
        <v>8849</v>
      </c>
      <c r="H811" s="373" t="s">
        <v>2127</v>
      </c>
      <c r="I811" s="374">
        <v>75.42</v>
      </c>
      <c r="J811" s="374">
        <v>18</v>
      </c>
      <c r="K811" s="373" t="s">
        <v>438</v>
      </c>
      <c r="L811" s="375">
        <v>246.64</v>
      </c>
      <c r="M811" s="336" t="s">
        <v>2128</v>
      </c>
      <c r="N811" s="336" t="s">
        <v>2129</v>
      </c>
      <c r="O811" s="287"/>
      <c r="P811" s="287"/>
    </row>
    <row r="812" spans="1:16" ht="15">
      <c r="A812" s="247" t="s">
        <v>176</v>
      </c>
      <c r="B812" s="247" t="s">
        <v>10796</v>
      </c>
      <c r="C812" s="287" t="s">
        <v>3146</v>
      </c>
      <c r="D812" s="305">
        <v>50</v>
      </c>
      <c r="E812" s="287" t="s">
        <v>48</v>
      </c>
      <c r="F812" s="372">
        <v>43677</v>
      </c>
      <c r="G812" s="373" t="s">
        <v>8849</v>
      </c>
      <c r="H812" s="373" t="s">
        <v>1035</v>
      </c>
      <c r="I812" s="374">
        <v>37.247</v>
      </c>
      <c r="J812" s="374">
        <v>6</v>
      </c>
      <c r="K812" s="373" t="s">
        <v>438</v>
      </c>
      <c r="L812" s="375">
        <v>27.54</v>
      </c>
      <c r="M812" s="336" t="s">
        <v>1036</v>
      </c>
      <c r="N812" s="336" t="s">
        <v>1037</v>
      </c>
      <c r="O812" s="287"/>
      <c r="P812" s="287"/>
    </row>
    <row r="813" spans="1:16" ht="15">
      <c r="A813" s="247" t="s">
        <v>176</v>
      </c>
      <c r="B813" s="247" t="s">
        <v>10797</v>
      </c>
      <c r="C813" s="287" t="s">
        <v>3149</v>
      </c>
      <c r="D813" s="305">
        <v>1</v>
      </c>
      <c r="E813" s="287" t="s">
        <v>377</v>
      </c>
      <c r="F813" s="372">
        <v>43677</v>
      </c>
      <c r="G813" s="373" t="s">
        <v>8852</v>
      </c>
      <c r="H813" s="373" t="s">
        <v>2260</v>
      </c>
      <c r="I813" s="374">
        <v>0.71869000000000005</v>
      </c>
      <c r="J813" s="374">
        <v>2</v>
      </c>
      <c r="K813" s="373" t="s">
        <v>815</v>
      </c>
      <c r="L813" s="375">
        <v>63.36</v>
      </c>
      <c r="M813" s="336" t="s">
        <v>2261</v>
      </c>
      <c r="N813" s="336" t="s">
        <v>2262</v>
      </c>
      <c r="O813" s="287"/>
      <c r="P813" s="287"/>
    </row>
    <row r="814" spans="1:16" ht="15">
      <c r="A814" s="247" t="s">
        <v>12462</v>
      </c>
      <c r="B814" s="247" t="s">
        <v>12463</v>
      </c>
      <c r="C814" s="287" t="s">
        <v>3155</v>
      </c>
      <c r="D814" s="305">
        <v>2</v>
      </c>
      <c r="E814" s="287" t="s">
        <v>377</v>
      </c>
      <c r="F814" s="372">
        <v>43677</v>
      </c>
      <c r="G814" s="373" t="s">
        <v>8852</v>
      </c>
      <c r="H814" s="373" t="s">
        <v>468</v>
      </c>
      <c r="I814" s="374">
        <v>0.82740000000000002</v>
      </c>
      <c r="J814" s="374">
        <v>4</v>
      </c>
      <c r="K814" s="373" t="s">
        <v>815</v>
      </c>
      <c r="L814" s="375">
        <v>72.959999999999994</v>
      </c>
      <c r="M814" s="336" t="s">
        <v>469</v>
      </c>
      <c r="N814" s="336" t="s">
        <v>470</v>
      </c>
      <c r="O814" s="287"/>
      <c r="P814" s="287"/>
    </row>
    <row r="815" spans="1:16" ht="15">
      <c r="A815" s="247" t="s">
        <v>176</v>
      </c>
      <c r="B815" s="247" t="s">
        <v>10800</v>
      </c>
      <c r="C815" s="287" t="s">
        <v>3157</v>
      </c>
      <c r="D815" s="305">
        <v>3</v>
      </c>
      <c r="E815" s="287" t="s">
        <v>377</v>
      </c>
      <c r="F815" s="372">
        <v>43677</v>
      </c>
      <c r="G815" s="373" t="s">
        <v>8852</v>
      </c>
      <c r="H815" s="373" t="s">
        <v>2838</v>
      </c>
      <c r="I815" s="374">
        <v>0.54237000000000002</v>
      </c>
      <c r="J815" s="374">
        <v>3</v>
      </c>
      <c r="K815" s="373" t="s">
        <v>815</v>
      </c>
      <c r="L815" s="375">
        <v>30.51</v>
      </c>
      <c r="M815" s="336" t="s">
        <v>2839</v>
      </c>
      <c r="N815" s="336" t="s">
        <v>2840</v>
      </c>
      <c r="O815" s="287"/>
      <c r="P815" s="287"/>
    </row>
    <row r="816" spans="1:16" ht="15">
      <c r="A816" s="247" t="s">
        <v>176</v>
      </c>
      <c r="B816" s="247" t="s">
        <v>10801</v>
      </c>
      <c r="C816" s="287" t="s">
        <v>3160</v>
      </c>
      <c r="D816" s="305">
        <v>4</v>
      </c>
      <c r="E816" s="287" t="s">
        <v>377</v>
      </c>
      <c r="F816" s="372">
        <v>43677</v>
      </c>
      <c r="G816" s="373" t="s">
        <v>8852</v>
      </c>
      <c r="H816" s="373" t="s">
        <v>1998</v>
      </c>
      <c r="I816" s="374">
        <v>1.0707199999999999</v>
      </c>
      <c r="J816" s="374">
        <v>2</v>
      </c>
      <c r="K816" s="373" t="s">
        <v>815</v>
      </c>
      <c r="L816" s="375">
        <v>294.61</v>
      </c>
      <c r="M816" s="336" t="s">
        <v>1999</v>
      </c>
      <c r="N816" s="336" t="s">
        <v>2000</v>
      </c>
      <c r="O816" s="287"/>
      <c r="P816" s="287"/>
    </row>
    <row r="817" spans="1:16" ht="15">
      <c r="A817" s="247" t="s">
        <v>12464</v>
      </c>
      <c r="B817" s="247" t="s">
        <v>12465</v>
      </c>
      <c r="C817" s="287" t="s">
        <v>3163</v>
      </c>
      <c r="D817" s="305">
        <v>5</v>
      </c>
      <c r="E817" s="287" t="s">
        <v>377</v>
      </c>
      <c r="F817" s="372">
        <v>43677</v>
      </c>
      <c r="G817" s="373" t="s">
        <v>8852</v>
      </c>
      <c r="H817" s="373" t="s">
        <v>1277</v>
      </c>
      <c r="I817" s="374">
        <v>0.80961000000000005</v>
      </c>
      <c r="J817" s="374">
        <v>3</v>
      </c>
      <c r="K817" s="373" t="s">
        <v>815</v>
      </c>
      <c r="L817" s="375">
        <v>205.43</v>
      </c>
      <c r="M817" s="336" t="s">
        <v>1278</v>
      </c>
      <c r="N817" s="336" t="s">
        <v>1279</v>
      </c>
      <c r="O817" s="287"/>
      <c r="P817" s="287"/>
    </row>
    <row r="818" spans="1:16" ht="15">
      <c r="A818" s="247" t="s">
        <v>12466</v>
      </c>
      <c r="B818" s="247" t="s">
        <v>12467</v>
      </c>
      <c r="C818" s="287" t="s">
        <v>3165</v>
      </c>
      <c r="D818" s="305">
        <v>6</v>
      </c>
      <c r="E818" s="287" t="s">
        <v>377</v>
      </c>
      <c r="F818" s="372">
        <v>43677</v>
      </c>
      <c r="G818" s="373" t="s">
        <v>8852</v>
      </c>
      <c r="H818" s="373" t="s">
        <v>1287</v>
      </c>
      <c r="I818" s="374">
        <v>1.0629900000000001</v>
      </c>
      <c r="J818" s="374">
        <v>3</v>
      </c>
      <c r="K818" s="373" t="s">
        <v>815</v>
      </c>
      <c r="L818" s="375">
        <v>1886.61</v>
      </c>
      <c r="M818" s="336" t="s">
        <v>1288</v>
      </c>
      <c r="N818" s="336" t="s">
        <v>1289</v>
      </c>
      <c r="O818" s="287"/>
      <c r="P818" s="287"/>
    </row>
    <row r="819" spans="1:16" ht="15">
      <c r="A819" s="247" t="s">
        <v>176</v>
      </c>
      <c r="B819" s="247" t="s">
        <v>9305</v>
      </c>
      <c r="C819" s="287" t="s">
        <v>3168</v>
      </c>
      <c r="D819" s="305">
        <v>7</v>
      </c>
      <c r="E819" s="287" t="s">
        <v>377</v>
      </c>
      <c r="F819" s="372">
        <v>43677</v>
      </c>
      <c r="G819" s="373" t="s">
        <v>8852</v>
      </c>
      <c r="H819" s="373" t="s">
        <v>2850</v>
      </c>
      <c r="I819" s="374">
        <v>0.49891999999999997</v>
      </c>
      <c r="J819" s="374">
        <v>69</v>
      </c>
      <c r="K819" s="373" t="s">
        <v>815</v>
      </c>
      <c r="L819" s="375">
        <v>51.51</v>
      </c>
      <c r="M819" s="336" t="s">
        <v>2851</v>
      </c>
      <c r="N819" s="336" t="s">
        <v>2852</v>
      </c>
      <c r="O819" s="287"/>
      <c r="P819" s="287"/>
    </row>
    <row r="820" spans="1:16" ht="15">
      <c r="A820" s="247" t="s">
        <v>176</v>
      </c>
      <c r="B820" s="247" t="s">
        <v>9306</v>
      </c>
      <c r="C820" s="287" t="s">
        <v>3170</v>
      </c>
      <c r="D820" s="305">
        <v>8</v>
      </c>
      <c r="E820" s="287" t="s">
        <v>377</v>
      </c>
      <c r="F820" s="372">
        <v>43677</v>
      </c>
      <c r="G820" s="373" t="s">
        <v>8852</v>
      </c>
      <c r="H820" s="373" t="s">
        <v>3296</v>
      </c>
      <c r="I820" s="374">
        <v>0.1767</v>
      </c>
      <c r="J820" s="374">
        <v>6</v>
      </c>
      <c r="K820" s="373" t="s">
        <v>815</v>
      </c>
      <c r="L820" s="375">
        <v>19.16</v>
      </c>
      <c r="M820" s="336" t="s">
        <v>3297</v>
      </c>
      <c r="N820" s="336" t="s">
        <v>3298</v>
      </c>
      <c r="O820" s="287"/>
      <c r="P820" s="287"/>
    </row>
    <row r="821" spans="1:16" ht="15">
      <c r="A821" s="247" t="s">
        <v>176</v>
      </c>
      <c r="B821" s="247" t="s">
        <v>10802</v>
      </c>
      <c r="C821" s="287" t="s">
        <v>3172</v>
      </c>
      <c r="D821" s="305">
        <v>9</v>
      </c>
      <c r="E821" s="287" t="s">
        <v>377</v>
      </c>
      <c r="F821" s="372">
        <v>43677</v>
      </c>
      <c r="G821" s="373" t="s">
        <v>8852</v>
      </c>
      <c r="H821" s="373" t="s">
        <v>4700</v>
      </c>
      <c r="I821" s="374">
        <v>0.80828</v>
      </c>
      <c r="J821" s="374">
        <v>6</v>
      </c>
      <c r="K821" s="373" t="s">
        <v>815</v>
      </c>
      <c r="L821" s="375">
        <v>131.66999999999999</v>
      </c>
      <c r="M821" s="336" t="s">
        <v>4701</v>
      </c>
      <c r="N821" s="336" t="s">
        <v>4702</v>
      </c>
      <c r="O821" s="287"/>
      <c r="P821" s="287"/>
    </row>
    <row r="822" spans="1:16" ht="15">
      <c r="A822" s="247" t="s">
        <v>176</v>
      </c>
      <c r="B822" s="247" t="s">
        <v>10803</v>
      </c>
      <c r="C822" s="287" t="s">
        <v>3174</v>
      </c>
      <c r="D822" s="305">
        <v>10</v>
      </c>
      <c r="E822" s="287" t="s">
        <v>377</v>
      </c>
      <c r="F822" s="372">
        <v>43677</v>
      </c>
      <c r="G822" s="373" t="s">
        <v>8852</v>
      </c>
      <c r="H822" s="373" t="s">
        <v>1312</v>
      </c>
      <c r="I822" s="374">
        <v>0.68706999999999996</v>
      </c>
      <c r="J822" s="374">
        <v>7</v>
      </c>
      <c r="K822" s="373" t="s">
        <v>815</v>
      </c>
      <c r="L822" s="375">
        <v>91.86</v>
      </c>
      <c r="M822" s="336" t="s">
        <v>1313</v>
      </c>
      <c r="N822" s="336" t="s">
        <v>1314</v>
      </c>
      <c r="O822" s="287"/>
      <c r="P822" s="287"/>
    </row>
    <row r="823" spans="1:16" ht="15">
      <c r="A823" s="247" t="s">
        <v>176</v>
      </c>
      <c r="B823" s="247" t="s">
        <v>10806</v>
      </c>
      <c r="C823" s="287" t="s">
        <v>3176</v>
      </c>
      <c r="D823" s="305">
        <v>11</v>
      </c>
      <c r="E823" s="287" t="s">
        <v>377</v>
      </c>
      <c r="F823" s="372">
        <v>43677</v>
      </c>
      <c r="G823" s="373" t="s">
        <v>8852</v>
      </c>
      <c r="H823" s="373" t="s">
        <v>2547</v>
      </c>
      <c r="I823" s="374">
        <v>0.126</v>
      </c>
      <c r="J823" s="374">
        <v>24</v>
      </c>
      <c r="K823" s="373" t="s">
        <v>815</v>
      </c>
      <c r="L823" s="375">
        <v>50.67</v>
      </c>
      <c r="M823" s="336" t="s">
        <v>2548</v>
      </c>
      <c r="N823" s="336" t="s">
        <v>2549</v>
      </c>
      <c r="O823" s="287"/>
      <c r="P823" s="287"/>
    </row>
    <row r="824" spans="1:16" ht="15">
      <c r="A824" s="247" t="s">
        <v>176</v>
      </c>
      <c r="B824" s="247" t="s">
        <v>10807</v>
      </c>
      <c r="C824" s="287" t="s">
        <v>3178</v>
      </c>
      <c r="D824" s="305">
        <v>12</v>
      </c>
      <c r="E824" s="287" t="s">
        <v>377</v>
      </c>
      <c r="F824" s="372">
        <v>43677</v>
      </c>
      <c r="G824" s="373" t="s">
        <v>8852</v>
      </c>
      <c r="H824" s="373" t="s">
        <v>4001</v>
      </c>
      <c r="I824" s="374">
        <v>0.67667999999999995</v>
      </c>
      <c r="J824" s="374">
        <v>7</v>
      </c>
      <c r="K824" s="373" t="s">
        <v>815</v>
      </c>
      <c r="L824" s="375">
        <v>71.16</v>
      </c>
      <c r="M824" s="336" t="s">
        <v>456</v>
      </c>
      <c r="N824" s="336" t="s">
        <v>4002</v>
      </c>
      <c r="O824" s="287"/>
      <c r="P824" s="287"/>
    </row>
    <row r="825" spans="1:16" ht="15">
      <c r="A825" s="247" t="s">
        <v>176</v>
      </c>
      <c r="B825" s="247" t="s">
        <v>9309</v>
      </c>
      <c r="C825" s="287" t="s">
        <v>3183</v>
      </c>
      <c r="D825" s="305">
        <v>13</v>
      </c>
      <c r="E825" s="287" t="s">
        <v>377</v>
      </c>
      <c r="F825" s="372">
        <v>43677</v>
      </c>
      <c r="G825" s="373" t="s">
        <v>8852</v>
      </c>
      <c r="H825" s="373" t="s">
        <v>3607</v>
      </c>
      <c r="I825" s="374">
        <v>0.83781000000000005</v>
      </c>
      <c r="J825" s="374">
        <v>26</v>
      </c>
      <c r="K825" s="373" t="s">
        <v>815</v>
      </c>
      <c r="L825" s="375">
        <v>45.93</v>
      </c>
      <c r="M825" s="336" t="s">
        <v>3608</v>
      </c>
      <c r="N825" s="336" t="s">
        <v>3609</v>
      </c>
      <c r="O825" s="287"/>
      <c r="P825" s="287"/>
    </row>
    <row r="826" spans="1:16" ht="15">
      <c r="A826" s="247" t="s">
        <v>176</v>
      </c>
      <c r="B826" s="247" t="s">
        <v>10808</v>
      </c>
      <c r="C826" s="287" t="s">
        <v>3188</v>
      </c>
      <c r="D826" s="305">
        <v>14</v>
      </c>
      <c r="E826" s="287" t="s">
        <v>377</v>
      </c>
      <c r="F826" s="372">
        <v>43677</v>
      </c>
      <c r="G826" s="373" t="s">
        <v>8852</v>
      </c>
      <c r="H826" s="373" t="s">
        <v>1331</v>
      </c>
      <c r="I826" s="374">
        <v>0.82837000000000005</v>
      </c>
      <c r="J826" s="374">
        <v>7</v>
      </c>
      <c r="K826" s="373" t="s">
        <v>815</v>
      </c>
      <c r="L826" s="375">
        <v>59.85</v>
      </c>
      <c r="M826" s="336" t="s">
        <v>1332</v>
      </c>
      <c r="N826" s="336" t="s">
        <v>1333</v>
      </c>
      <c r="O826" s="287"/>
      <c r="P826" s="287"/>
    </row>
    <row r="827" spans="1:16" ht="15">
      <c r="A827" s="247" t="s">
        <v>176</v>
      </c>
      <c r="B827" s="247" t="s">
        <v>9310</v>
      </c>
      <c r="C827" s="287" t="s">
        <v>3190</v>
      </c>
      <c r="D827" s="305">
        <v>15</v>
      </c>
      <c r="E827" s="287" t="s">
        <v>377</v>
      </c>
      <c r="F827" s="372">
        <v>43677</v>
      </c>
      <c r="G827" s="373" t="s">
        <v>8852</v>
      </c>
      <c r="H827" s="373" t="s">
        <v>4713</v>
      </c>
      <c r="I827" s="374">
        <v>0.50519000000000003</v>
      </c>
      <c r="J827" s="374">
        <v>7</v>
      </c>
      <c r="K827" s="373" t="s">
        <v>815</v>
      </c>
      <c r="L827" s="375">
        <v>61.04</v>
      </c>
      <c r="M827" s="336" t="s">
        <v>4714</v>
      </c>
      <c r="N827" s="336" t="s">
        <v>4715</v>
      </c>
      <c r="O827" s="287"/>
      <c r="P827" s="287"/>
    </row>
    <row r="828" spans="1:16" ht="15">
      <c r="A828" s="247" t="s">
        <v>176</v>
      </c>
      <c r="B828" s="247" t="s">
        <v>10810</v>
      </c>
      <c r="C828" s="287" t="s">
        <v>3192</v>
      </c>
      <c r="D828" s="305">
        <v>16</v>
      </c>
      <c r="E828" s="287" t="s">
        <v>377</v>
      </c>
      <c r="F828" s="372">
        <v>43677</v>
      </c>
      <c r="G828" s="373" t="s">
        <v>8852</v>
      </c>
      <c r="H828" s="373" t="s">
        <v>3312</v>
      </c>
      <c r="I828" s="374">
        <v>0.73995</v>
      </c>
      <c r="J828" s="374">
        <v>8</v>
      </c>
      <c r="K828" s="373" t="s">
        <v>815</v>
      </c>
      <c r="L828" s="375">
        <v>103.43</v>
      </c>
      <c r="M828" s="336" t="s">
        <v>3313</v>
      </c>
      <c r="N828" s="336" t="s">
        <v>3314</v>
      </c>
      <c r="O828" s="287"/>
      <c r="P828" s="287"/>
    </row>
    <row r="829" spans="1:16" ht="15">
      <c r="A829" s="247" t="s">
        <v>176</v>
      </c>
      <c r="B829" s="247" t="s">
        <v>10811</v>
      </c>
      <c r="C829" s="287" t="s">
        <v>3195</v>
      </c>
      <c r="D829" s="305">
        <v>17</v>
      </c>
      <c r="E829" s="287" t="s">
        <v>377</v>
      </c>
      <c r="F829" s="372">
        <v>43677</v>
      </c>
      <c r="G829" s="373" t="s">
        <v>8852</v>
      </c>
      <c r="H829" s="373" t="s">
        <v>4014</v>
      </c>
      <c r="I829" s="374">
        <v>0.97226999999999997</v>
      </c>
      <c r="J829" s="374">
        <v>5</v>
      </c>
      <c r="K829" s="373" t="s">
        <v>815</v>
      </c>
      <c r="L829" s="375">
        <v>89.74</v>
      </c>
      <c r="M829" s="336" t="s">
        <v>4015</v>
      </c>
      <c r="N829" s="336" t="s">
        <v>4016</v>
      </c>
      <c r="O829" s="287"/>
      <c r="P829" s="287"/>
    </row>
    <row r="830" spans="1:16" ht="15">
      <c r="A830" s="247" t="s">
        <v>176</v>
      </c>
      <c r="B830" s="247" t="s">
        <v>9312</v>
      </c>
      <c r="C830" s="287" t="s">
        <v>3198</v>
      </c>
      <c r="D830" s="305">
        <v>18</v>
      </c>
      <c r="E830" s="287" t="s">
        <v>377</v>
      </c>
      <c r="F830" s="372">
        <v>43677</v>
      </c>
      <c r="G830" s="373" t="s">
        <v>8852</v>
      </c>
      <c r="H830" s="373" t="s">
        <v>4021</v>
      </c>
      <c r="I830" s="374">
        <v>0.93966000000000005</v>
      </c>
      <c r="J830" s="374">
        <v>4</v>
      </c>
      <c r="K830" s="373" t="s">
        <v>815</v>
      </c>
      <c r="L830" s="375">
        <v>48.79</v>
      </c>
      <c r="M830" s="336" t="s">
        <v>4022</v>
      </c>
      <c r="N830" s="336" t="s">
        <v>4023</v>
      </c>
      <c r="O830" s="287"/>
      <c r="P830" s="287"/>
    </row>
    <row r="831" spans="1:16" ht="15">
      <c r="A831" s="247" t="s">
        <v>12468</v>
      </c>
      <c r="B831" s="247" t="s">
        <v>12469</v>
      </c>
      <c r="C831" s="287" t="s">
        <v>3200</v>
      </c>
      <c r="D831" s="305">
        <v>19</v>
      </c>
      <c r="E831" s="287" t="s">
        <v>377</v>
      </c>
      <c r="F831" s="372">
        <v>43677</v>
      </c>
      <c r="G831" s="373" t="s">
        <v>8852</v>
      </c>
      <c r="H831" s="373" t="s">
        <v>4161</v>
      </c>
      <c r="I831" s="374">
        <v>1.08249</v>
      </c>
      <c r="J831" s="374">
        <v>4</v>
      </c>
      <c r="K831" s="373" t="s">
        <v>815</v>
      </c>
      <c r="L831" s="375">
        <v>41.19</v>
      </c>
      <c r="M831" s="336" t="s">
        <v>4162</v>
      </c>
      <c r="N831" s="336" t="s">
        <v>4163</v>
      </c>
      <c r="O831" s="287"/>
      <c r="P831" s="287"/>
    </row>
    <row r="832" spans="1:16" ht="15">
      <c r="A832" s="247" t="s">
        <v>176</v>
      </c>
      <c r="B832" s="247" t="s">
        <v>10814</v>
      </c>
      <c r="C832" s="287" t="s">
        <v>3202</v>
      </c>
      <c r="D832" s="305">
        <v>20</v>
      </c>
      <c r="E832" s="287" t="s">
        <v>377</v>
      </c>
      <c r="F832" s="372">
        <v>43677</v>
      </c>
      <c r="G832" s="373" t="s">
        <v>8852</v>
      </c>
      <c r="H832" s="373" t="s">
        <v>3332</v>
      </c>
      <c r="I832" s="374">
        <v>0.96364000000000005</v>
      </c>
      <c r="J832" s="374">
        <v>7</v>
      </c>
      <c r="K832" s="373" t="s">
        <v>815</v>
      </c>
      <c r="L832" s="375">
        <v>74.36</v>
      </c>
      <c r="M832" s="336" t="s">
        <v>3333</v>
      </c>
      <c r="N832" s="336" t="s">
        <v>3334</v>
      </c>
      <c r="O832" s="287"/>
      <c r="P832" s="287"/>
    </row>
    <row r="833" spans="1:16" ht="15">
      <c r="A833" s="247" t="s">
        <v>176</v>
      </c>
      <c r="B833" s="247" t="s">
        <v>9313</v>
      </c>
      <c r="C833" s="287" t="s">
        <v>3205</v>
      </c>
      <c r="D833" s="305">
        <v>21</v>
      </c>
      <c r="E833" s="287" t="s">
        <v>377</v>
      </c>
      <c r="F833" s="372">
        <v>43677</v>
      </c>
      <c r="G833" s="373" t="s">
        <v>8852</v>
      </c>
      <c r="H833" s="373" t="s">
        <v>4470</v>
      </c>
      <c r="I833" s="374">
        <v>1.05227</v>
      </c>
      <c r="J833" s="374">
        <v>5</v>
      </c>
      <c r="K833" s="373" t="s">
        <v>815</v>
      </c>
      <c r="L833" s="375">
        <v>29.69</v>
      </c>
      <c r="M833" s="336" t="s">
        <v>4471</v>
      </c>
      <c r="N833" s="336" t="s">
        <v>4472</v>
      </c>
      <c r="O833" s="287"/>
      <c r="P833" s="287"/>
    </row>
    <row r="834" spans="1:16" ht="15">
      <c r="A834" s="247" t="s">
        <v>12470</v>
      </c>
      <c r="B834" s="247" t="s">
        <v>12471</v>
      </c>
      <c r="C834" s="287" t="s">
        <v>3207</v>
      </c>
      <c r="D834" s="305">
        <v>22</v>
      </c>
      <c r="E834" s="287" t="s">
        <v>377</v>
      </c>
      <c r="F834" s="372">
        <v>43677</v>
      </c>
      <c r="G834" s="373" t="s">
        <v>8852</v>
      </c>
      <c r="H834" s="373" t="s">
        <v>7665</v>
      </c>
      <c r="I834" s="374">
        <v>0.87075000000000002</v>
      </c>
      <c r="J834" s="374">
        <v>3</v>
      </c>
      <c r="K834" s="373" t="s">
        <v>815</v>
      </c>
      <c r="L834" s="375">
        <v>41.06</v>
      </c>
      <c r="M834" s="336" t="s">
        <v>7666</v>
      </c>
      <c r="N834" s="336" t="s">
        <v>7667</v>
      </c>
      <c r="O834" s="287"/>
      <c r="P834" s="287"/>
    </row>
    <row r="835" spans="1:16" ht="15">
      <c r="A835" s="247" t="s">
        <v>176</v>
      </c>
      <c r="B835" s="247" t="s">
        <v>10815</v>
      </c>
      <c r="C835" s="287" t="s">
        <v>3210</v>
      </c>
      <c r="D835" s="305">
        <v>23</v>
      </c>
      <c r="E835" s="287" t="s">
        <v>377</v>
      </c>
      <c r="F835" s="372">
        <v>43677</v>
      </c>
      <c r="G835" s="373" t="s">
        <v>8852</v>
      </c>
      <c r="H835" s="373" t="s">
        <v>2584</v>
      </c>
      <c r="I835" s="374">
        <v>0.58452999999999999</v>
      </c>
      <c r="J835" s="374">
        <v>6</v>
      </c>
      <c r="K835" s="373" t="s">
        <v>815</v>
      </c>
      <c r="L835" s="375">
        <v>19.5</v>
      </c>
      <c r="M835" s="336" t="s">
        <v>2585</v>
      </c>
      <c r="N835" s="336" t="s">
        <v>2586</v>
      </c>
      <c r="O835" s="287"/>
      <c r="P835" s="287"/>
    </row>
    <row r="836" spans="1:16" ht="15">
      <c r="A836" s="247" t="s">
        <v>176</v>
      </c>
      <c r="B836" s="247" t="s">
        <v>10816</v>
      </c>
      <c r="C836" s="287" t="s">
        <v>3213</v>
      </c>
      <c r="D836" s="305">
        <v>24</v>
      </c>
      <c r="E836" s="287" t="s">
        <v>377</v>
      </c>
      <c r="F836" s="372">
        <v>43677</v>
      </c>
      <c r="G836" s="373" t="s">
        <v>8852</v>
      </c>
      <c r="H836" s="373" t="s">
        <v>4729</v>
      </c>
      <c r="I836" s="374">
        <v>0.40322999999999998</v>
      </c>
      <c r="J836" s="374">
        <v>6</v>
      </c>
      <c r="K836" s="373" t="s">
        <v>815</v>
      </c>
      <c r="L836" s="375">
        <v>40.340000000000003</v>
      </c>
      <c r="M836" s="336" t="s">
        <v>4730</v>
      </c>
      <c r="N836" s="336" t="s">
        <v>4731</v>
      </c>
      <c r="O836" s="287"/>
      <c r="P836" s="287"/>
    </row>
    <row r="837" spans="1:16" ht="15">
      <c r="A837" s="247" t="s">
        <v>176</v>
      </c>
      <c r="B837" s="247" t="s">
        <v>10817</v>
      </c>
      <c r="C837" s="287" t="s">
        <v>3216</v>
      </c>
      <c r="D837" s="305">
        <v>25</v>
      </c>
      <c r="E837" s="287" t="s">
        <v>377</v>
      </c>
      <c r="F837" s="372">
        <v>43677</v>
      </c>
      <c r="G837" s="373" t="s">
        <v>8852</v>
      </c>
      <c r="H837" s="373" t="s">
        <v>4960</v>
      </c>
      <c r="I837" s="374">
        <v>0.97716000000000003</v>
      </c>
      <c r="J837" s="374">
        <v>5</v>
      </c>
      <c r="K837" s="373" t="s">
        <v>815</v>
      </c>
      <c r="L837" s="375">
        <v>133.51</v>
      </c>
      <c r="M837" s="336" t="s">
        <v>4961</v>
      </c>
      <c r="N837" s="336" t="s">
        <v>4962</v>
      </c>
      <c r="O837" s="287"/>
      <c r="P837" s="287"/>
    </row>
    <row r="838" spans="1:16" ht="15">
      <c r="A838" s="247" t="s">
        <v>176</v>
      </c>
      <c r="B838" s="247" t="s">
        <v>10818</v>
      </c>
      <c r="C838" s="287" t="s">
        <v>3221</v>
      </c>
      <c r="D838" s="305">
        <v>26</v>
      </c>
      <c r="E838" s="287" t="s">
        <v>377</v>
      </c>
      <c r="F838" s="372">
        <v>43677</v>
      </c>
      <c r="G838" s="373" t="s">
        <v>8852</v>
      </c>
      <c r="H838" s="373" t="s">
        <v>2445</v>
      </c>
      <c r="I838" s="374">
        <v>0.30868000000000001</v>
      </c>
      <c r="J838" s="374">
        <v>19</v>
      </c>
      <c r="K838" s="373" t="s">
        <v>815</v>
      </c>
      <c r="L838" s="375">
        <v>228.3</v>
      </c>
      <c r="M838" s="336" t="s">
        <v>2446</v>
      </c>
      <c r="N838" s="336" t="s">
        <v>2447</v>
      </c>
      <c r="O838" s="287"/>
      <c r="P838" s="287"/>
    </row>
    <row r="839" spans="1:16" ht="15">
      <c r="A839" s="247" t="s">
        <v>176</v>
      </c>
      <c r="B839" s="247" t="s">
        <v>10819</v>
      </c>
      <c r="C839" s="287" t="s">
        <v>3224</v>
      </c>
      <c r="D839" s="305">
        <v>27</v>
      </c>
      <c r="E839" s="287" t="s">
        <v>377</v>
      </c>
      <c r="F839" s="372">
        <v>43677</v>
      </c>
      <c r="G839" s="373" t="s">
        <v>8852</v>
      </c>
      <c r="H839" s="373" t="s">
        <v>2603</v>
      </c>
      <c r="I839" s="374">
        <v>0.86412999999999995</v>
      </c>
      <c r="J839" s="374">
        <v>7</v>
      </c>
      <c r="K839" s="373" t="s">
        <v>815</v>
      </c>
      <c r="L839" s="375">
        <v>25.95</v>
      </c>
      <c r="M839" s="336" t="s">
        <v>2604</v>
      </c>
      <c r="N839" s="336" t="s">
        <v>2605</v>
      </c>
      <c r="O839" s="287"/>
      <c r="P839" s="287"/>
    </row>
    <row r="840" spans="1:16" ht="15">
      <c r="A840" s="247" t="s">
        <v>176</v>
      </c>
      <c r="B840" s="247" t="s">
        <v>9317</v>
      </c>
      <c r="C840" s="287" t="s">
        <v>3229</v>
      </c>
      <c r="D840" s="305">
        <v>28</v>
      </c>
      <c r="E840" s="287" t="s">
        <v>377</v>
      </c>
      <c r="F840" s="372">
        <v>43677</v>
      </c>
      <c r="G840" s="373" t="s">
        <v>8852</v>
      </c>
      <c r="H840" s="373" t="s">
        <v>4051</v>
      </c>
      <c r="I840" s="374">
        <v>0.85975000000000001</v>
      </c>
      <c r="J840" s="374">
        <v>18</v>
      </c>
      <c r="K840" s="373" t="s">
        <v>815</v>
      </c>
      <c r="L840" s="375">
        <v>65.34</v>
      </c>
      <c r="M840" s="336" t="s">
        <v>4052</v>
      </c>
      <c r="N840" s="336" t="s">
        <v>4053</v>
      </c>
      <c r="O840" s="287"/>
      <c r="P840" s="287"/>
    </row>
    <row r="841" spans="1:16" ht="15">
      <c r="A841" s="247" t="s">
        <v>176</v>
      </c>
      <c r="B841" s="247" t="s">
        <v>10820</v>
      </c>
      <c r="C841" s="287" t="s">
        <v>3231</v>
      </c>
      <c r="D841" s="305">
        <v>29</v>
      </c>
      <c r="E841" s="287" t="s">
        <v>377</v>
      </c>
      <c r="F841" s="372">
        <v>43677</v>
      </c>
      <c r="G841" s="373" t="s">
        <v>8852</v>
      </c>
      <c r="H841" s="373" t="s">
        <v>2925</v>
      </c>
      <c r="I841" s="374">
        <v>1.1053299999999999</v>
      </c>
      <c r="J841" s="374">
        <v>1</v>
      </c>
      <c r="K841" s="373" t="s">
        <v>815</v>
      </c>
      <c r="L841" s="375">
        <v>53.54</v>
      </c>
      <c r="M841" s="336" t="s">
        <v>2926</v>
      </c>
      <c r="N841" s="336" t="s">
        <v>2927</v>
      </c>
      <c r="O841" s="287"/>
      <c r="P841" s="287"/>
    </row>
    <row r="842" spans="1:16" ht="15">
      <c r="A842" s="247" t="s">
        <v>176</v>
      </c>
      <c r="B842" s="247" t="s">
        <v>10821</v>
      </c>
      <c r="C842" s="287" t="s">
        <v>3233</v>
      </c>
      <c r="D842" s="305">
        <v>30</v>
      </c>
      <c r="E842" s="287" t="s">
        <v>377</v>
      </c>
      <c r="F842" s="372">
        <v>43677</v>
      </c>
      <c r="G842" s="373" t="s">
        <v>8852</v>
      </c>
      <c r="H842" s="373" t="s">
        <v>2610</v>
      </c>
      <c r="I842" s="374">
        <v>0.52908999999999995</v>
      </c>
      <c r="J842" s="374">
        <v>27</v>
      </c>
      <c r="K842" s="373" t="s">
        <v>815</v>
      </c>
      <c r="L842" s="375">
        <v>22.73</v>
      </c>
      <c r="M842" s="336" t="s">
        <v>2611</v>
      </c>
      <c r="N842" s="336" t="s">
        <v>2612</v>
      </c>
      <c r="O842" s="287"/>
      <c r="P842" s="287"/>
    </row>
    <row r="843" spans="1:16" ht="15">
      <c r="A843" s="247" t="s">
        <v>12472</v>
      </c>
      <c r="B843" s="247" t="s">
        <v>12473</v>
      </c>
      <c r="C843" s="287" t="s">
        <v>3236</v>
      </c>
      <c r="D843" s="305">
        <v>31</v>
      </c>
      <c r="E843" s="287" t="s">
        <v>377</v>
      </c>
      <c r="F843" s="372">
        <v>43677</v>
      </c>
      <c r="G843" s="373" t="s">
        <v>8852</v>
      </c>
      <c r="H843" s="373" t="s">
        <v>1659</v>
      </c>
      <c r="I843" s="374">
        <v>0.92271999999999998</v>
      </c>
      <c r="J843" s="374">
        <v>2</v>
      </c>
      <c r="K843" s="373" t="s">
        <v>815</v>
      </c>
      <c r="L843" s="375">
        <v>58.49</v>
      </c>
      <c r="M843" s="336" t="s">
        <v>1660</v>
      </c>
      <c r="N843" s="336" t="s">
        <v>1661</v>
      </c>
      <c r="O843" s="287"/>
      <c r="P843" s="287"/>
    </row>
    <row r="844" spans="1:16" ht="15">
      <c r="A844" s="247" t="s">
        <v>176</v>
      </c>
      <c r="B844" s="247" t="s">
        <v>10825</v>
      </c>
      <c r="C844" s="287" t="s">
        <v>3238</v>
      </c>
      <c r="D844" s="305">
        <v>32</v>
      </c>
      <c r="E844" s="287" t="s">
        <v>377</v>
      </c>
      <c r="F844" s="372">
        <v>43677</v>
      </c>
      <c r="G844" s="373" t="s">
        <v>8852</v>
      </c>
      <c r="H844" s="373" t="s">
        <v>3386</v>
      </c>
      <c r="I844" s="374">
        <v>0.63826000000000005</v>
      </c>
      <c r="J844" s="374">
        <v>8</v>
      </c>
      <c r="K844" s="373" t="s">
        <v>815</v>
      </c>
      <c r="L844" s="375">
        <v>54.38</v>
      </c>
      <c r="M844" s="336" t="s">
        <v>3387</v>
      </c>
      <c r="N844" s="336" t="s">
        <v>3388</v>
      </c>
      <c r="O844" s="287"/>
      <c r="P844" s="287"/>
    </row>
    <row r="845" spans="1:16" ht="15">
      <c r="A845" s="247" t="s">
        <v>176</v>
      </c>
      <c r="B845" s="247" t="s">
        <v>10826</v>
      </c>
      <c r="C845" s="287" t="s">
        <v>3240</v>
      </c>
      <c r="D845" s="305">
        <v>33</v>
      </c>
      <c r="E845" s="287" t="s">
        <v>377</v>
      </c>
      <c r="F845" s="372">
        <v>43677</v>
      </c>
      <c r="G845" s="373" t="s">
        <v>8852</v>
      </c>
      <c r="H845" s="373" t="s">
        <v>5753</v>
      </c>
      <c r="I845" s="374">
        <v>0.85829</v>
      </c>
      <c r="J845" s="374">
        <v>6</v>
      </c>
      <c r="K845" s="373" t="s">
        <v>815</v>
      </c>
      <c r="L845" s="375">
        <v>70.14</v>
      </c>
      <c r="M845" s="336" t="s">
        <v>5754</v>
      </c>
      <c r="N845" s="336" t="s">
        <v>5755</v>
      </c>
      <c r="O845" s="287"/>
      <c r="P845" s="287"/>
    </row>
    <row r="846" spans="1:16" ht="15">
      <c r="A846" s="247" t="s">
        <v>176</v>
      </c>
      <c r="B846" s="247" t="s">
        <v>10827</v>
      </c>
      <c r="C846" s="287" t="s">
        <v>3242</v>
      </c>
      <c r="D846" s="305">
        <v>34</v>
      </c>
      <c r="E846" s="287" t="s">
        <v>377</v>
      </c>
      <c r="F846" s="372">
        <v>43677</v>
      </c>
      <c r="G846" s="373" t="s">
        <v>8852</v>
      </c>
      <c r="H846" s="373" t="s">
        <v>10828</v>
      </c>
      <c r="I846" s="374">
        <v>1.0852599999999999</v>
      </c>
      <c r="J846" s="374">
        <v>2</v>
      </c>
      <c r="K846" s="373" t="s">
        <v>815</v>
      </c>
      <c r="L846" s="375">
        <v>175.08</v>
      </c>
      <c r="M846" s="336" t="s">
        <v>8621</v>
      </c>
      <c r="N846" s="336" t="s">
        <v>10829</v>
      </c>
      <c r="O846" s="287"/>
      <c r="P846" s="287"/>
    </row>
    <row r="847" spans="1:16" ht="15">
      <c r="A847" s="247" t="s">
        <v>12474</v>
      </c>
      <c r="B847" s="247" t="s">
        <v>9319</v>
      </c>
      <c r="C847" s="287" t="s">
        <v>3248</v>
      </c>
      <c r="D847" s="305">
        <v>35</v>
      </c>
      <c r="E847" s="287" t="s">
        <v>377</v>
      </c>
      <c r="F847" s="372">
        <v>43677</v>
      </c>
      <c r="G847" s="373" t="s">
        <v>8852</v>
      </c>
      <c r="H847" s="373" t="s">
        <v>4632</v>
      </c>
      <c r="I847" s="374">
        <v>1.04393</v>
      </c>
      <c r="J847" s="374">
        <v>1</v>
      </c>
      <c r="K847" s="373" t="s">
        <v>815</v>
      </c>
      <c r="L847" s="375">
        <v>51.53</v>
      </c>
      <c r="M847" s="336" t="s">
        <v>4633</v>
      </c>
      <c r="N847" s="336" t="s">
        <v>4634</v>
      </c>
      <c r="O847" s="287"/>
      <c r="P847" s="287"/>
    </row>
    <row r="848" spans="1:16" ht="15">
      <c r="A848" s="247" t="s">
        <v>176</v>
      </c>
      <c r="B848" s="247" t="s">
        <v>10832</v>
      </c>
      <c r="C848" s="287" t="s">
        <v>3253</v>
      </c>
      <c r="D848" s="305">
        <v>36</v>
      </c>
      <c r="E848" s="287" t="s">
        <v>377</v>
      </c>
      <c r="F848" s="372">
        <v>43677</v>
      </c>
      <c r="G848" s="373" t="s">
        <v>8852</v>
      </c>
      <c r="H848" s="373" t="s">
        <v>4639</v>
      </c>
      <c r="I848" s="374">
        <v>0.67671999999999999</v>
      </c>
      <c r="J848" s="374">
        <v>13</v>
      </c>
      <c r="K848" s="373" t="s">
        <v>815</v>
      </c>
      <c r="L848" s="375">
        <v>35.880000000000003</v>
      </c>
      <c r="M848" s="336" t="s">
        <v>4640</v>
      </c>
      <c r="N848" s="336" t="s">
        <v>4641</v>
      </c>
      <c r="O848" s="287"/>
      <c r="P848" s="287"/>
    </row>
    <row r="849" spans="1:16" ht="15">
      <c r="A849" s="247" t="s">
        <v>176</v>
      </c>
      <c r="B849" s="247" t="s">
        <v>10833</v>
      </c>
      <c r="C849" s="287" t="s">
        <v>3255</v>
      </c>
      <c r="D849" s="305">
        <v>37</v>
      </c>
      <c r="E849" s="287" t="s">
        <v>377</v>
      </c>
      <c r="F849" s="372">
        <v>43677</v>
      </c>
      <c r="G849" s="373" t="s">
        <v>8852</v>
      </c>
      <c r="H849" s="373" t="s">
        <v>1474</v>
      </c>
      <c r="I849" s="374">
        <v>0.9355</v>
      </c>
      <c r="J849" s="374">
        <v>1</v>
      </c>
      <c r="K849" s="373" t="s">
        <v>815</v>
      </c>
      <c r="L849" s="375">
        <v>79.73</v>
      </c>
      <c r="M849" s="336" t="s">
        <v>1475</v>
      </c>
      <c r="N849" s="336" t="s">
        <v>1476</v>
      </c>
      <c r="O849" s="287"/>
      <c r="P849" s="287"/>
    </row>
    <row r="850" spans="1:16" ht="15">
      <c r="A850" s="247" t="s">
        <v>176</v>
      </c>
      <c r="B850" s="247" t="s">
        <v>10834</v>
      </c>
      <c r="C850" s="287" t="s">
        <v>3257</v>
      </c>
      <c r="D850" s="305">
        <v>38</v>
      </c>
      <c r="E850" s="287" t="s">
        <v>377</v>
      </c>
      <c r="F850" s="372">
        <v>43677</v>
      </c>
      <c r="G850" s="373" t="s">
        <v>8852</v>
      </c>
      <c r="H850" s="373" t="s">
        <v>2660</v>
      </c>
      <c r="I850" s="374">
        <v>0.84162999999999999</v>
      </c>
      <c r="J850" s="374">
        <v>6</v>
      </c>
      <c r="K850" s="373" t="s">
        <v>815</v>
      </c>
      <c r="L850" s="375">
        <v>30.93</v>
      </c>
      <c r="M850" s="336" t="s">
        <v>2661</v>
      </c>
      <c r="N850" s="336" t="s">
        <v>2662</v>
      </c>
      <c r="O850" s="287"/>
      <c r="P850" s="287"/>
    </row>
    <row r="851" spans="1:16" ht="15">
      <c r="A851" s="247" t="s">
        <v>176</v>
      </c>
      <c r="B851" s="247" t="s">
        <v>10835</v>
      </c>
      <c r="C851" s="287" t="s">
        <v>3259</v>
      </c>
      <c r="D851" s="305">
        <v>39</v>
      </c>
      <c r="E851" s="287" t="s">
        <v>377</v>
      </c>
      <c r="F851" s="372">
        <v>43677</v>
      </c>
      <c r="G851" s="373" t="s">
        <v>8852</v>
      </c>
      <c r="H851" s="373" t="s">
        <v>738</v>
      </c>
      <c r="I851" s="374">
        <v>0.82957999999999998</v>
      </c>
      <c r="J851" s="374">
        <v>7</v>
      </c>
      <c r="K851" s="373" t="s">
        <v>815</v>
      </c>
      <c r="L851" s="375">
        <v>49.3</v>
      </c>
      <c r="M851" s="336" t="s">
        <v>739</v>
      </c>
      <c r="N851" s="336" t="s">
        <v>740</v>
      </c>
      <c r="O851" s="287"/>
      <c r="P851" s="287"/>
    </row>
    <row r="852" spans="1:16" ht="15">
      <c r="A852" s="247" t="s">
        <v>12475</v>
      </c>
      <c r="B852" s="247" t="s">
        <v>12476</v>
      </c>
      <c r="C852" s="287" t="s">
        <v>3261</v>
      </c>
      <c r="D852" s="305">
        <v>40</v>
      </c>
      <c r="E852" s="287" t="s">
        <v>377</v>
      </c>
      <c r="F852" s="372">
        <v>43677</v>
      </c>
      <c r="G852" s="373" t="s">
        <v>8852</v>
      </c>
      <c r="H852" s="373" t="s">
        <v>9042</v>
      </c>
      <c r="I852" s="374">
        <v>1.0886199999999999</v>
      </c>
      <c r="J852" s="374">
        <v>2</v>
      </c>
      <c r="K852" s="373" t="s">
        <v>815</v>
      </c>
      <c r="L852" s="375">
        <v>146.62</v>
      </c>
      <c r="M852" s="336" t="s">
        <v>8707</v>
      </c>
      <c r="N852" s="336" t="s">
        <v>9043</v>
      </c>
      <c r="O852" s="287"/>
      <c r="P852" s="287"/>
    </row>
    <row r="853" spans="1:16" ht="15">
      <c r="A853" s="247" t="s">
        <v>176</v>
      </c>
      <c r="B853" s="247" t="s">
        <v>10836</v>
      </c>
      <c r="C853" s="287" t="s">
        <v>3263</v>
      </c>
      <c r="D853" s="305">
        <v>41</v>
      </c>
      <c r="E853" s="287" t="s">
        <v>377</v>
      </c>
      <c r="F853" s="372">
        <v>43677</v>
      </c>
      <c r="G853" s="373" t="s">
        <v>8852</v>
      </c>
      <c r="H853" s="373" t="s">
        <v>1494</v>
      </c>
      <c r="I853" s="374">
        <v>0.17115</v>
      </c>
      <c r="J853" s="374">
        <v>10</v>
      </c>
      <c r="K853" s="373" t="s">
        <v>815</v>
      </c>
      <c r="L853" s="375">
        <v>42.31</v>
      </c>
      <c r="M853" s="336" t="s">
        <v>1495</v>
      </c>
      <c r="N853" s="336" t="s">
        <v>1496</v>
      </c>
      <c r="O853" s="287"/>
      <c r="P853" s="287"/>
    </row>
    <row r="854" spans="1:16" ht="15">
      <c r="A854" s="247" t="s">
        <v>176</v>
      </c>
      <c r="B854" s="247" t="s">
        <v>10837</v>
      </c>
      <c r="C854" s="287" t="s">
        <v>3265</v>
      </c>
      <c r="D854" s="305">
        <v>42</v>
      </c>
      <c r="E854" s="287" t="s">
        <v>377</v>
      </c>
      <c r="F854" s="372">
        <v>43677</v>
      </c>
      <c r="G854" s="373" t="s">
        <v>8852</v>
      </c>
      <c r="H854" s="373" t="s">
        <v>1508</v>
      </c>
      <c r="I854" s="374">
        <v>0.43794</v>
      </c>
      <c r="J854" s="374">
        <v>18</v>
      </c>
      <c r="K854" s="373" t="s">
        <v>815</v>
      </c>
      <c r="L854" s="375">
        <v>91.91</v>
      </c>
      <c r="M854" s="336" t="s">
        <v>1509</v>
      </c>
      <c r="N854" s="336" t="s">
        <v>1510</v>
      </c>
      <c r="O854" s="287"/>
      <c r="P854" s="287"/>
    </row>
    <row r="855" spans="1:16" ht="15">
      <c r="A855" s="247" t="s">
        <v>176</v>
      </c>
      <c r="B855" s="247" t="s">
        <v>9321</v>
      </c>
      <c r="C855" s="287" t="s">
        <v>3267</v>
      </c>
      <c r="D855" s="305">
        <v>43</v>
      </c>
      <c r="E855" s="287" t="s">
        <v>377</v>
      </c>
      <c r="F855" s="372">
        <v>43677</v>
      </c>
      <c r="G855" s="373" t="s">
        <v>8852</v>
      </c>
      <c r="H855" s="373" t="s">
        <v>2665</v>
      </c>
      <c r="I855" s="374">
        <v>0.71809000000000001</v>
      </c>
      <c r="J855" s="374">
        <v>18</v>
      </c>
      <c r="K855" s="373" t="s">
        <v>815</v>
      </c>
      <c r="L855" s="375">
        <v>85.25</v>
      </c>
      <c r="M855" s="336" t="s">
        <v>2666</v>
      </c>
      <c r="N855" s="336" t="s">
        <v>2667</v>
      </c>
      <c r="O855" s="287"/>
      <c r="P855" s="287"/>
    </row>
    <row r="856" spans="1:16" ht="15">
      <c r="A856" s="247" t="s">
        <v>176</v>
      </c>
      <c r="B856" s="247" t="s">
        <v>10838</v>
      </c>
      <c r="C856" s="287" t="s">
        <v>3269</v>
      </c>
      <c r="D856" s="305">
        <v>44</v>
      </c>
      <c r="E856" s="287" t="s">
        <v>377</v>
      </c>
      <c r="F856" s="372">
        <v>43677</v>
      </c>
      <c r="G856" s="373" t="s">
        <v>8852</v>
      </c>
      <c r="H856" s="373" t="s">
        <v>1525</v>
      </c>
      <c r="I856" s="374">
        <v>0.45541999999999999</v>
      </c>
      <c r="J856" s="374">
        <v>6</v>
      </c>
      <c r="K856" s="373" t="s">
        <v>815</v>
      </c>
      <c r="L856" s="375">
        <v>166.62</v>
      </c>
      <c r="M856" s="336" t="s">
        <v>1526</v>
      </c>
      <c r="N856" s="336" t="s">
        <v>1527</v>
      </c>
      <c r="O856" s="287"/>
      <c r="P856" s="287"/>
    </row>
    <row r="857" spans="1:16" ht="15">
      <c r="A857" s="247" t="s">
        <v>12477</v>
      </c>
      <c r="B857" s="247" t="s">
        <v>12478</v>
      </c>
      <c r="C857" s="287" t="s">
        <v>3271</v>
      </c>
      <c r="D857" s="305">
        <v>45</v>
      </c>
      <c r="E857" s="287" t="s">
        <v>377</v>
      </c>
      <c r="F857" s="372">
        <v>43677</v>
      </c>
      <c r="G857" s="373" t="s">
        <v>8852</v>
      </c>
      <c r="H857" s="373" t="s">
        <v>1223</v>
      </c>
      <c r="I857" s="374">
        <v>0.92888000000000004</v>
      </c>
      <c r="J857" s="374">
        <v>1</v>
      </c>
      <c r="K857" s="373" t="s">
        <v>815</v>
      </c>
      <c r="L857" s="375">
        <v>64.319999999999993</v>
      </c>
      <c r="M857" s="336" t="s">
        <v>1224</v>
      </c>
      <c r="N857" s="336" t="s">
        <v>1225</v>
      </c>
      <c r="O857" s="287"/>
      <c r="P857" s="287"/>
    </row>
    <row r="858" spans="1:16" ht="15">
      <c r="A858" s="247" t="s">
        <v>176</v>
      </c>
      <c r="B858" s="247" t="s">
        <v>9322</v>
      </c>
      <c r="C858" s="287" t="s">
        <v>3273</v>
      </c>
      <c r="D858" s="305">
        <v>46</v>
      </c>
      <c r="E858" s="287" t="s">
        <v>377</v>
      </c>
      <c r="F858" s="372">
        <v>43677</v>
      </c>
      <c r="G858" s="373" t="s">
        <v>8852</v>
      </c>
      <c r="H858" s="373" t="s">
        <v>3720</v>
      </c>
      <c r="I858" s="374">
        <v>0.73989000000000005</v>
      </c>
      <c r="J858" s="374">
        <v>6</v>
      </c>
      <c r="K858" s="373" t="s">
        <v>815</v>
      </c>
      <c r="L858" s="375">
        <v>48.41</v>
      </c>
      <c r="M858" s="336" t="s">
        <v>3721</v>
      </c>
      <c r="N858" s="336" t="s">
        <v>3722</v>
      </c>
      <c r="O858" s="287"/>
      <c r="P858" s="287"/>
    </row>
    <row r="859" spans="1:16" ht="15">
      <c r="A859" s="247" t="s">
        <v>176</v>
      </c>
      <c r="B859" s="247" t="s">
        <v>10839</v>
      </c>
      <c r="C859" s="287" t="s">
        <v>3275</v>
      </c>
      <c r="D859" s="305">
        <v>47</v>
      </c>
      <c r="E859" s="287" t="s">
        <v>377</v>
      </c>
      <c r="F859" s="372">
        <v>43677</v>
      </c>
      <c r="G859" s="373" t="s">
        <v>8852</v>
      </c>
      <c r="H859" s="373" t="s">
        <v>4794</v>
      </c>
      <c r="I859" s="374">
        <v>1.0618799999999999</v>
      </c>
      <c r="J859" s="374">
        <v>1</v>
      </c>
      <c r="K859" s="373" t="s">
        <v>815</v>
      </c>
      <c r="L859" s="375">
        <v>82.19</v>
      </c>
      <c r="M859" s="336" t="s">
        <v>4795</v>
      </c>
      <c r="N859" s="336" t="s">
        <v>4796</v>
      </c>
      <c r="O859" s="287"/>
      <c r="P859" s="287"/>
    </row>
    <row r="860" spans="1:16" ht="15">
      <c r="A860" s="247" t="s">
        <v>176</v>
      </c>
      <c r="B860" s="247" t="s">
        <v>10840</v>
      </c>
      <c r="C860" s="287" t="s">
        <v>3277</v>
      </c>
      <c r="D860" s="305">
        <v>48</v>
      </c>
      <c r="E860" s="287" t="s">
        <v>377</v>
      </c>
      <c r="F860" s="372">
        <v>43677</v>
      </c>
      <c r="G860" s="373" t="s">
        <v>8852</v>
      </c>
      <c r="H860" s="373" t="s">
        <v>2127</v>
      </c>
      <c r="I860" s="374">
        <v>0.26118999999999998</v>
      </c>
      <c r="J860" s="374">
        <v>3</v>
      </c>
      <c r="K860" s="373" t="s">
        <v>815</v>
      </c>
      <c r="L860" s="375">
        <v>246.64</v>
      </c>
      <c r="M860" s="336" t="s">
        <v>2128</v>
      </c>
      <c r="N860" s="336" t="s">
        <v>2129</v>
      </c>
      <c r="O860" s="287"/>
      <c r="P860" s="287"/>
    </row>
    <row r="861" spans="1:16" ht="15">
      <c r="A861" s="247" t="s">
        <v>176</v>
      </c>
      <c r="B861" s="247" t="s">
        <v>9314</v>
      </c>
      <c r="C861" s="287" t="s">
        <v>3279</v>
      </c>
      <c r="D861" s="305">
        <v>49</v>
      </c>
      <c r="E861" s="287" t="s">
        <v>377</v>
      </c>
      <c r="F861" s="372">
        <v>43677</v>
      </c>
      <c r="G861" s="373" t="s">
        <v>8852</v>
      </c>
      <c r="H861" s="373" t="s">
        <v>9315</v>
      </c>
      <c r="I861" s="374">
        <v>0.99468000000000001</v>
      </c>
      <c r="J861" s="374">
        <v>1</v>
      </c>
      <c r="K861" s="373" t="s">
        <v>815</v>
      </c>
      <c r="L861" s="375">
        <v>92.4</v>
      </c>
      <c r="M861" s="336" t="s">
        <v>8691</v>
      </c>
      <c r="N861" s="336" t="s">
        <v>8692</v>
      </c>
      <c r="O861" s="287"/>
      <c r="P861" s="287"/>
    </row>
    <row r="862" spans="1:16" ht="15">
      <c r="A862" s="247" t="s">
        <v>176</v>
      </c>
      <c r="B862" s="247" t="s">
        <v>10841</v>
      </c>
      <c r="C862" s="287" t="s">
        <v>3281</v>
      </c>
      <c r="D862" s="305">
        <v>50</v>
      </c>
      <c r="E862" s="287" t="s">
        <v>377</v>
      </c>
      <c r="F862" s="372">
        <v>43677</v>
      </c>
      <c r="G862" s="373" t="s">
        <v>8852</v>
      </c>
      <c r="H862" s="373" t="s">
        <v>4801</v>
      </c>
      <c r="I862" s="374">
        <v>0.94330000000000003</v>
      </c>
      <c r="J862" s="374">
        <v>7</v>
      </c>
      <c r="K862" s="373" t="s">
        <v>815</v>
      </c>
      <c r="L862" s="375">
        <v>83.69</v>
      </c>
      <c r="M862" s="336" t="s">
        <v>4802</v>
      </c>
      <c r="N862" s="336" t="s">
        <v>4803</v>
      </c>
      <c r="O862" s="287"/>
      <c r="P862" s="287"/>
    </row>
    <row r="863" spans="1:16" ht="15">
      <c r="A863" s="247" t="s">
        <v>176</v>
      </c>
      <c r="B863" s="247" t="s">
        <v>5774</v>
      </c>
      <c r="C863" s="287" t="s">
        <v>5719</v>
      </c>
      <c r="D863" s="305">
        <v>1</v>
      </c>
      <c r="E863" s="287" t="s">
        <v>300</v>
      </c>
      <c r="F863" s="372">
        <v>43677</v>
      </c>
      <c r="G863" s="373" t="s">
        <v>5720</v>
      </c>
      <c r="H863" s="373" t="s">
        <v>511</v>
      </c>
      <c r="I863" s="374">
        <v>-3.5300000000000002E-3</v>
      </c>
      <c r="J863" s="374">
        <v>3</v>
      </c>
      <c r="K863" s="373" t="s">
        <v>815</v>
      </c>
      <c r="L863" s="375">
        <v>117.46</v>
      </c>
      <c r="M863" s="336" t="s">
        <v>512</v>
      </c>
      <c r="N863" s="336" t="s">
        <v>513</v>
      </c>
      <c r="O863" s="287"/>
      <c r="P863" s="287"/>
    </row>
    <row r="864" spans="1:16" ht="15">
      <c r="A864" s="247" t="s">
        <v>176</v>
      </c>
      <c r="B864" s="247" t="s">
        <v>5776</v>
      </c>
      <c r="C864" s="287" t="s">
        <v>5722</v>
      </c>
      <c r="D864" s="305">
        <v>2</v>
      </c>
      <c r="E864" s="287" t="s">
        <v>300</v>
      </c>
      <c r="F864" s="372">
        <v>43677</v>
      </c>
      <c r="G864" s="373" t="s">
        <v>5720</v>
      </c>
      <c r="H864" s="373" t="s">
        <v>822</v>
      </c>
      <c r="I864" s="374">
        <v>-1.949E-2</v>
      </c>
      <c r="J864" s="374">
        <v>6</v>
      </c>
      <c r="K864" s="373" t="s">
        <v>815</v>
      </c>
      <c r="L864" s="375">
        <v>24.42</v>
      </c>
      <c r="M864" s="336" t="s">
        <v>823</v>
      </c>
      <c r="N864" s="336" t="s">
        <v>824</v>
      </c>
      <c r="O864" s="287"/>
      <c r="P864" s="287"/>
    </row>
    <row r="865" spans="1:16" ht="15">
      <c r="A865" s="247" t="s">
        <v>176</v>
      </c>
      <c r="B865" s="247" t="s">
        <v>5782</v>
      </c>
      <c r="C865" s="287" t="s">
        <v>5724</v>
      </c>
      <c r="D865" s="305">
        <v>3</v>
      </c>
      <c r="E865" s="287" t="s">
        <v>300</v>
      </c>
      <c r="F865" s="372">
        <v>43677</v>
      </c>
      <c r="G865" s="373" t="s">
        <v>5720</v>
      </c>
      <c r="H865" s="373" t="s">
        <v>3006</v>
      </c>
      <c r="I865" s="374">
        <v>-1.677E-2</v>
      </c>
      <c r="J865" s="374">
        <v>9</v>
      </c>
      <c r="K865" s="373" t="s">
        <v>815</v>
      </c>
      <c r="L865" s="375">
        <v>49.37</v>
      </c>
      <c r="M865" s="336" t="s">
        <v>3007</v>
      </c>
      <c r="N865" s="336" t="s">
        <v>3008</v>
      </c>
      <c r="O865" s="287"/>
      <c r="P865" s="287"/>
    </row>
    <row r="866" spans="1:16" ht="15">
      <c r="A866" s="247" t="s">
        <v>176</v>
      </c>
      <c r="B866" s="247" t="s">
        <v>5784</v>
      </c>
      <c r="C866" s="287" t="s">
        <v>5727</v>
      </c>
      <c r="D866" s="305">
        <v>4</v>
      </c>
      <c r="E866" s="287" t="s">
        <v>300</v>
      </c>
      <c r="F866" s="372">
        <v>43677</v>
      </c>
      <c r="G866" s="373" t="s">
        <v>5720</v>
      </c>
      <c r="H866" s="373" t="s">
        <v>1568</v>
      </c>
      <c r="I866" s="374">
        <v>-3.64E-3</v>
      </c>
      <c r="J866" s="374">
        <v>14</v>
      </c>
      <c r="K866" s="373" t="s">
        <v>815</v>
      </c>
      <c r="L866" s="375">
        <v>27.69</v>
      </c>
      <c r="M866" s="336" t="s">
        <v>1569</v>
      </c>
      <c r="N866" s="336" t="s">
        <v>1570</v>
      </c>
      <c r="O866" s="287"/>
      <c r="P866" s="287"/>
    </row>
    <row r="867" spans="1:16" ht="15">
      <c r="A867" s="247" t="s">
        <v>176</v>
      </c>
      <c r="B867" s="247" t="s">
        <v>5803</v>
      </c>
      <c r="C867" s="287" t="s">
        <v>5729</v>
      </c>
      <c r="D867" s="305">
        <v>5</v>
      </c>
      <c r="E867" s="287" t="s">
        <v>300</v>
      </c>
      <c r="F867" s="372">
        <v>43677</v>
      </c>
      <c r="G867" s="373" t="s">
        <v>5720</v>
      </c>
      <c r="H867" s="373" t="s">
        <v>3011</v>
      </c>
      <c r="I867" s="374">
        <v>-6.45E-3</v>
      </c>
      <c r="J867" s="374">
        <v>1</v>
      </c>
      <c r="K867" s="373" t="s">
        <v>815</v>
      </c>
      <c r="L867" s="375">
        <v>37.799999999999997</v>
      </c>
      <c r="M867" s="336" t="s">
        <v>3012</v>
      </c>
      <c r="N867" s="336" t="s">
        <v>3013</v>
      </c>
      <c r="O867" s="287"/>
      <c r="P867" s="287"/>
    </row>
    <row r="868" spans="1:16" ht="15">
      <c r="A868" s="247" t="s">
        <v>7820</v>
      </c>
      <c r="B868" s="247" t="s">
        <v>7821</v>
      </c>
      <c r="C868" s="287" t="s">
        <v>5731</v>
      </c>
      <c r="D868" s="305">
        <v>6</v>
      </c>
      <c r="E868" s="287" t="s">
        <v>300</v>
      </c>
      <c r="F868" s="372">
        <v>43677</v>
      </c>
      <c r="G868" s="373" t="s">
        <v>5720</v>
      </c>
      <c r="H868" s="373" t="s">
        <v>1588</v>
      </c>
      <c r="I868" s="374">
        <v>-6.79E-3</v>
      </c>
      <c r="J868" s="374">
        <v>15</v>
      </c>
      <c r="K868" s="373" t="s">
        <v>815</v>
      </c>
      <c r="L868" s="375">
        <v>41.34</v>
      </c>
      <c r="M868" s="336" t="s">
        <v>1589</v>
      </c>
      <c r="N868" s="336" t="s">
        <v>1590</v>
      </c>
      <c r="O868" s="287"/>
      <c r="P868" s="287"/>
    </row>
    <row r="869" spans="1:16" ht="15">
      <c r="A869" s="247" t="s">
        <v>176</v>
      </c>
      <c r="B869" s="247" t="s">
        <v>5772</v>
      </c>
      <c r="C869" s="287" t="s">
        <v>5733</v>
      </c>
      <c r="D869" s="305">
        <v>7</v>
      </c>
      <c r="E869" s="287" t="s">
        <v>300</v>
      </c>
      <c r="F869" s="372">
        <v>43677</v>
      </c>
      <c r="G869" s="373" t="s">
        <v>5720</v>
      </c>
      <c r="H869" s="373" t="s">
        <v>4144</v>
      </c>
      <c r="I869" s="374">
        <v>-4.0499999999999998E-3</v>
      </c>
      <c r="J869" s="374">
        <v>3</v>
      </c>
      <c r="K869" s="373" t="s">
        <v>815</v>
      </c>
      <c r="L869" s="375">
        <v>65.14</v>
      </c>
      <c r="M869" s="336" t="s">
        <v>4145</v>
      </c>
      <c r="N869" s="336" t="s">
        <v>4146</v>
      </c>
      <c r="O869" s="287"/>
      <c r="P869" s="287"/>
    </row>
    <row r="870" spans="1:16" ht="15">
      <c r="A870" s="247" t="s">
        <v>176</v>
      </c>
      <c r="B870" s="247" t="s">
        <v>5789</v>
      </c>
      <c r="C870" s="287" t="s">
        <v>5736</v>
      </c>
      <c r="D870" s="305">
        <v>8</v>
      </c>
      <c r="E870" s="287" t="s">
        <v>300</v>
      </c>
      <c r="F870" s="372">
        <v>43677</v>
      </c>
      <c r="G870" s="373" t="s">
        <v>5720</v>
      </c>
      <c r="H870" s="373" t="s">
        <v>3025</v>
      </c>
      <c r="I870" s="374">
        <v>-4.3499999999999997E-3</v>
      </c>
      <c r="J870" s="374">
        <v>2</v>
      </c>
      <c r="K870" s="373" t="s">
        <v>815</v>
      </c>
      <c r="L870" s="375">
        <v>59.08</v>
      </c>
      <c r="M870" s="336" t="s">
        <v>3026</v>
      </c>
      <c r="N870" s="336" t="s">
        <v>3027</v>
      </c>
      <c r="O870" s="287"/>
      <c r="P870" s="287"/>
    </row>
    <row r="871" spans="1:16" ht="15">
      <c r="A871" s="247" t="s">
        <v>176</v>
      </c>
      <c r="B871" s="247" t="s">
        <v>5791</v>
      </c>
      <c r="C871" s="287" t="s">
        <v>5738</v>
      </c>
      <c r="D871" s="305">
        <v>9</v>
      </c>
      <c r="E871" s="287" t="s">
        <v>300</v>
      </c>
      <c r="F871" s="372">
        <v>43677</v>
      </c>
      <c r="G871" s="373" t="s">
        <v>5720</v>
      </c>
      <c r="H871" s="373" t="s">
        <v>3034</v>
      </c>
      <c r="I871" s="374">
        <v>-4.2700000000000004E-3</v>
      </c>
      <c r="J871" s="374">
        <v>6</v>
      </c>
      <c r="K871" s="373" t="s">
        <v>815</v>
      </c>
      <c r="L871" s="375">
        <v>143.01</v>
      </c>
      <c r="M871" s="336" t="s">
        <v>3035</v>
      </c>
      <c r="N871" s="336" t="s">
        <v>3036</v>
      </c>
      <c r="O871" s="287"/>
      <c r="P871" s="287"/>
    </row>
    <row r="872" spans="1:16" ht="15">
      <c r="A872" s="247" t="s">
        <v>176</v>
      </c>
      <c r="B872" s="247" t="s">
        <v>5793</v>
      </c>
      <c r="C872" s="287" t="s">
        <v>5740</v>
      </c>
      <c r="D872" s="305">
        <v>10</v>
      </c>
      <c r="E872" s="287" t="s">
        <v>300</v>
      </c>
      <c r="F872" s="372">
        <v>43677</v>
      </c>
      <c r="G872" s="373" t="s">
        <v>5720</v>
      </c>
      <c r="H872" s="373" t="s">
        <v>1343</v>
      </c>
      <c r="I872" s="374">
        <v>-3.1649999999999998E-2</v>
      </c>
      <c r="J872" s="374">
        <v>6</v>
      </c>
      <c r="K872" s="373" t="s">
        <v>815</v>
      </c>
      <c r="L872" s="375">
        <v>33.86</v>
      </c>
      <c r="M872" s="336" t="s">
        <v>1344</v>
      </c>
      <c r="N872" s="336" t="s">
        <v>1345</v>
      </c>
      <c r="O872" s="287"/>
      <c r="P872" s="287"/>
    </row>
    <row r="873" spans="1:16" ht="15">
      <c r="A873" s="247" t="s">
        <v>176</v>
      </c>
      <c r="B873" s="247" t="s">
        <v>5795</v>
      </c>
      <c r="C873" s="287" t="s">
        <v>5742</v>
      </c>
      <c r="D873" s="305">
        <v>11</v>
      </c>
      <c r="E873" s="287" t="s">
        <v>300</v>
      </c>
      <c r="F873" s="372">
        <v>43677</v>
      </c>
      <c r="G873" s="373" t="s">
        <v>5720</v>
      </c>
      <c r="H873" s="373" t="s">
        <v>550</v>
      </c>
      <c r="I873" s="374">
        <v>-0.11044</v>
      </c>
      <c r="J873" s="374">
        <v>2</v>
      </c>
      <c r="K873" s="373" t="s">
        <v>815</v>
      </c>
      <c r="L873" s="375">
        <v>72.16</v>
      </c>
      <c r="M873" s="336" t="s">
        <v>551</v>
      </c>
      <c r="N873" s="336" t="s">
        <v>552</v>
      </c>
      <c r="O873" s="287"/>
      <c r="P873" s="287"/>
    </row>
    <row r="874" spans="1:16" ht="15">
      <c r="A874" s="247" t="s">
        <v>176</v>
      </c>
      <c r="B874" s="247" t="s">
        <v>5797</v>
      </c>
      <c r="C874" s="287" t="s">
        <v>5744</v>
      </c>
      <c r="D874" s="305">
        <v>12</v>
      </c>
      <c r="E874" s="287" t="s">
        <v>300</v>
      </c>
      <c r="F874" s="372">
        <v>43677</v>
      </c>
      <c r="G874" s="373" t="s">
        <v>5720</v>
      </c>
      <c r="H874" s="373" t="s">
        <v>3041</v>
      </c>
      <c r="I874" s="374">
        <v>-1.7139999999999999E-2</v>
      </c>
      <c r="J874" s="374">
        <v>42</v>
      </c>
      <c r="K874" s="373" t="s">
        <v>815</v>
      </c>
      <c r="L874" s="375">
        <v>105.62</v>
      </c>
      <c r="M874" s="336" t="s">
        <v>3042</v>
      </c>
      <c r="N874" s="336" t="s">
        <v>3043</v>
      </c>
      <c r="O874" s="287"/>
      <c r="P874" s="287"/>
    </row>
    <row r="875" spans="1:16" ht="15">
      <c r="A875" s="247" t="s">
        <v>176</v>
      </c>
      <c r="B875" s="247" t="s">
        <v>5805</v>
      </c>
      <c r="C875" s="287" t="s">
        <v>5746</v>
      </c>
      <c r="D875" s="305">
        <v>13</v>
      </c>
      <c r="E875" s="287" t="s">
        <v>300</v>
      </c>
      <c r="F875" s="372">
        <v>43677</v>
      </c>
      <c r="G875" s="373" t="s">
        <v>5720</v>
      </c>
      <c r="H875" s="373" t="s">
        <v>2891</v>
      </c>
      <c r="I875" s="374">
        <v>-2.4570000000000002E-2</v>
      </c>
      <c r="J875" s="374">
        <v>13</v>
      </c>
      <c r="K875" s="373" t="s">
        <v>815</v>
      </c>
      <c r="L875" s="375">
        <v>32.630000000000003</v>
      </c>
      <c r="M875" s="336" t="s">
        <v>2892</v>
      </c>
      <c r="N875" s="336" t="s">
        <v>2893</v>
      </c>
      <c r="O875" s="287"/>
      <c r="P875" s="287"/>
    </row>
    <row r="876" spans="1:16" ht="15">
      <c r="A876" s="247" t="s">
        <v>176</v>
      </c>
      <c r="B876" s="247" t="s">
        <v>5828</v>
      </c>
      <c r="C876" s="287" t="s">
        <v>5748</v>
      </c>
      <c r="D876" s="305">
        <v>14</v>
      </c>
      <c r="E876" s="287" t="s">
        <v>300</v>
      </c>
      <c r="F876" s="372">
        <v>43677</v>
      </c>
      <c r="G876" s="373" t="s">
        <v>5720</v>
      </c>
      <c r="H876" s="373" t="s">
        <v>597</v>
      </c>
      <c r="I876" s="374">
        <v>-7.4230000000000004E-2</v>
      </c>
      <c r="J876" s="374">
        <v>15</v>
      </c>
      <c r="K876" s="373" t="s">
        <v>815</v>
      </c>
      <c r="L876" s="375">
        <v>11.06</v>
      </c>
      <c r="M876" s="336" t="s">
        <v>598</v>
      </c>
      <c r="N876" s="336" t="s">
        <v>599</v>
      </c>
      <c r="O876" s="287"/>
      <c r="P876" s="287"/>
    </row>
    <row r="877" spans="1:16" ht="15">
      <c r="A877" s="247" t="s">
        <v>176</v>
      </c>
      <c r="B877" s="247" t="s">
        <v>5826</v>
      </c>
      <c r="C877" s="287" t="s">
        <v>5750</v>
      </c>
      <c r="D877" s="305">
        <v>15</v>
      </c>
      <c r="E877" s="287" t="s">
        <v>300</v>
      </c>
      <c r="F877" s="372">
        <v>43677</v>
      </c>
      <c r="G877" s="373" t="s">
        <v>5720</v>
      </c>
      <c r="H877" s="373" t="s">
        <v>2584</v>
      </c>
      <c r="I877" s="374">
        <v>-2.2710000000000001E-2</v>
      </c>
      <c r="J877" s="374">
        <v>5</v>
      </c>
      <c r="K877" s="373" t="s">
        <v>815</v>
      </c>
      <c r="L877" s="375">
        <v>19.5</v>
      </c>
      <c r="M877" s="336" t="s">
        <v>2585</v>
      </c>
      <c r="N877" s="336" t="s">
        <v>2586</v>
      </c>
      <c r="O877" s="287"/>
      <c r="P877" s="287"/>
    </row>
    <row r="878" spans="1:16" ht="15">
      <c r="A878" s="247" t="s">
        <v>7824</v>
      </c>
      <c r="B878" s="247" t="s">
        <v>7825</v>
      </c>
      <c r="C878" s="287" t="s">
        <v>5752</v>
      </c>
      <c r="D878" s="305">
        <v>16</v>
      </c>
      <c r="E878" s="287" t="s">
        <v>300</v>
      </c>
      <c r="F878" s="372">
        <v>43677</v>
      </c>
      <c r="G878" s="373" t="s">
        <v>5720</v>
      </c>
      <c r="H878" s="373" t="s">
        <v>4729</v>
      </c>
      <c r="I878" s="374">
        <v>-7.1300000000000001E-3</v>
      </c>
      <c r="J878" s="374">
        <v>26</v>
      </c>
      <c r="K878" s="373" t="s">
        <v>815</v>
      </c>
      <c r="L878" s="375">
        <v>40.340000000000003</v>
      </c>
      <c r="M878" s="336" t="s">
        <v>4730</v>
      </c>
      <c r="N878" s="336" t="s">
        <v>4731</v>
      </c>
      <c r="O878" s="287"/>
      <c r="P878" s="287"/>
    </row>
    <row r="879" spans="1:16" ht="15">
      <c r="A879" s="247" t="s">
        <v>176</v>
      </c>
      <c r="B879" s="247" t="s">
        <v>5824</v>
      </c>
      <c r="C879" s="287" t="s">
        <v>5757</v>
      </c>
      <c r="D879" s="305">
        <v>17</v>
      </c>
      <c r="E879" s="287" t="s">
        <v>300</v>
      </c>
      <c r="F879" s="372">
        <v>43677</v>
      </c>
      <c r="G879" s="373" t="s">
        <v>5720</v>
      </c>
      <c r="H879" s="373" t="s">
        <v>2589</v>
      </c>
      <c r="I879" s="374">
        <v>-5.9100000000000003E-3</v>
      </c>
      <c r="J879" s="374">
        <v>1</v>
      </c>
      <c r="K879" s="373" t="s">
        <v>815</v>
      </c>
      <c r="L879" s="375">
        <v>23</v>
      </c>
      <c r="M879" s="336" t="s">
        <v>2590</v>
      </c>
      <c r="N879" s="336" t="s">
        <v>2591</v>
      </c>
      <c r="O879" s="287"/>
      <c r="P879" s="287"/>
    </row>
    <row r="880" spans="1:16" ht="15">
      <c r="A880" s="247" t="s">
        <v>176</v>
      </c>
      <c r="B880" s="247" t="s">
        <v>5822</v>
      </c>
      <c r="C880" s="287" t="s">
        <v>5759</v>
      </c>
      <c r="D880" s="305">
        <v>18</v>
      </c>
      <c r="E880" s="287" t="s">
        <v>300</v>
      </c>
      <c r="F880" s="372">
        <v>43677</v>
      </c>
      <c r="G880" s="373" t="s">
        <v>5720</v>
      </c>
      <c r="H880" s="373" t="s">
        <v>2898</v>
      </c>
      <c r="I880" s="374">
        <v>-5.64E-3</v>
      </c>
      <c r="J880" s="374">
        <v>1</v>
      </c>
      <c r="K880" s="373" t="s">
        <v>815</v>
      </c>
      <c r="L880" s="375">
        <v>35.78</v>
      </c>
      <c r="M880" s="336" t="s">
        <v>2899</v>
      </c>
      <c r="N880" s="336" t="s">
        <v>2900</v>
      </c>
      <c r="O880" s="287"/>
      <c r="P880" s="287"/>
    </row>
    <row r="881" spans="1:16" ht="15">
      <c r="A881" s="247" t="s">
        <v>176</v>
      </c>
      <c r="B881" s="247" t="s">
        <v>5799</v>
      </c>
      <c r="C881" s="287" t="s">
        <v>5761</v>
      </c>
      <c r="D881" s="305">
        <v>19</v>
      </c>
      <c r="E881" s="287" t="s">
        <v>300</v>
      </c>
      <c r="F881" s="372">
        <v>43677</v>
      </c>
      <c r="G881" s="373" t="s">
        <v>5720</v>
      </c>
      <c r="H881" s="373" t="s">
        <v>2594</v>
      </c>
      <c r="I881" s="374">
        <v>-2.053E-2</v>
      </c>
      <c r="J881" s="374">
        <v>6</v>
      </c>
      <c r="K881" s="373" t="s">
        <v>815</v>
      </c>
      <c r="L881" s="375">
        <v>49.77</v>
      </c>
      <c r="M881" s="336" t="s">
        <v>2595</v>
      </c>
      <c r="N881" s="336" t="s">
        <v>2596</v>
      </c>
      <c r="O881" s="287"/>
      <c r="P881" s="287"/>
    </row>
    <row r="882" spans="1:16" ht="15">
      <c r="A882" s="247" t="s">
        <v>7822</v>
      </c>
      <c r="B882" s="247" t="s">
        <v>7823</v>
      </c>
      <c r="C882" s="287" t="s">
        <v>5763</v>
      </c>
      <c r="D882" s="305">
        <v>20</v>
      </c>
      <c r="E882" s="287" t="s">
        <v>300</v>
      </c>
      <c r="F882" s="372">
        <v>43677</v>
      </c>
      <c r="G882" s="373" t="s">
        <v>5720</v>
      </c>
      <c r="H882" s="373" t="s">
        <v>3527</v>
      </c>
      <c r="I882" s="374">
        <v>-2.8500000000000001E-3</v>
      </c>
      <c r="J882" s="374">
        <v>3</v>
      </c>
      <c r="K882" s="373" t="s">
        <v>815</v>
      </c>
      <c r="L882" s="375">
        <v>40.99</v>
      </c>
      <c r="M882" s="336" t="s">
        <v>3528</v>
      </c>
      <c r="N882" s="336" t="s">
        <v>3529</v>
      </c>
      <c r="O882" s="287"/>
      <c r="P882" s="287"/>
    </row>
    <row r="883" spans="1:16" ht="15">
      <c r="A883" s="247" t="s">
        <v>176</v>
      </c>
      <c r="B883" s="247" t="s">
        <v>5809</v>
      </c>
      <c r="C883" s="287" t="s">
        <v>5765</v>
      </c>
      <c r="D883" s="305">
        <v>21</v>
      </c>
      <c r="E883" s="287" t="s">
        <v>300</v>
      </c>
      <c r="F883" s="372">
        <v>43677</v>
      </c>
      <c r="G883" s="373" t="s">
        <v>5720</v>
      </c>
      <c r="H883" s="373" t="s">
        <v>2445</v>
      </c>
      <c r="I883" s="374">
        <v>-8.3999999999999995E-3</v>
      </c>
      <c r="J883" s="374">
        <v>6</v>
      </c>
      <c r="K883" s="373" t="s">
        <v>815</v>
      </c>
      <c r="L883" s="375">
        <v>228.3</v>
      </c>
      <c r="M883" s="336" t="s">
        <v>2446</v>
      </c>
      <c r="N883" s="336" t="s">
        <v>2447</v>
      </c>
      <c r="O883" s="287"/>
      <c r="P883" s="287"/>
    </row>
    <row r="884" spans="1:16" ht="15">
      <c r="A884" s="247" t="s">
        <v>176</v>
      </c>
      <c r="B884" s="247" t="s">
        <v>5801</v>
      </c>
      <c r="C884" s="287" t="s">
        <v>5767</v>
      </c>
      <c r="D884" s="305">
        <v>22</v>
      </c>
      <c r="E884" s="287" t="s">
        <v>300</v>
      </c>
      <c r="F884" s="372">
        <v>43677</v>
      </c>
      <c r="G884" s="373" t="s">
        <v>5720</v>
      </c>
      <c r="H884" s="373" t="s">
        <v>1386</v>
      </c>
      <c r="I884" s="374">
        <v>-1.0189999999999999E-2</v>
      </c>
      <c r="J884" s="374">
        <v>5</v>
      </c>
      <c r="K884" s="373" t="s">
        <v>815</v>
      </c>
      <c r="L884" s="375">
        <v>131.01</v>
      </c>
      <c r="M884" s="336" t="s">
        <v>1387</v>
      </c>
      <c r="N884" s="336" t="s">
        <v>1388</v>
      </c>
      <c r="O884" s="287"/>
      <c r="P884" s="287"/>
    </row>
    <row r="885" spans="1:16" ht="15">
      <c r="A885" s="247" t="s">
        <v>176</v>
      </c>
      <c r="B885" s="247" t="s">
        <v>5811</v>
      </c>
      <c r="C885" s="287" t="s">
        <v>5769</v>
      </c>
      <c r="D885" s="305">
        <v>23</v>
      </c>
      <c r="E885" s="287" t="s">
        <v>300</v>
      </c>
      <c r="F885" s="372">
        <v>43677</v>
      </c>
      <c r="G885" s="373" t="s">
        <v>5720</v>
      </c>
      <c r="H885" s="373" t="s">
        <v>3358</v>
      </c>
      <c r="I885" s="374">
        <v>-2.614E-2</v>
      </c>
      <c r="J885" s="374">
        <v>7</v>
      </c>
      <c r="K885" s="373" t="s">
        <v>815</v>
      </c>
      <c r="L885" s="375">
        <v>43.91</v>
      </c>
      <c r="M885" s="336" t="s">
        <v>3359</v>
      </c>
      <c r="N885" s="336" t="s">
        <v>3360</v>
      </c>
      <c r="O885" s="287"/>
      <c r="P885" s="287"/>
    </row>
    <row r="886" spans="1:16" ht="15">
      <c r="A886" s="247" t="s">
        <v>176</v>
      </c>
      <c r="B886" s="247" t="s">
        <v>5807</v>
      </c>
      <c r="C886" s="287" t="s">
        <v>5771</v>
      </c>
      <c r="D886" s="305">
        <v>24</v>
      </c>
      <c r="E886" s="287" t="s">
        <v>300</v>
      </c>
      <c r="F886" s="372">
        <v>43677</v>
      </c>
      <c r="G886" s="373" t="s">
        <v>5720</v>
      </c>
      <c r="H886" s="373" t="s">
        <v>2764</v>
      </c>
      <c r="I886" s="374">
        <v>-5.11E-3</v>
      </c>
      <c r="J886" s="374">
        <v>6</v>
      </c>
      <c r="K886" s="373" t="s">
        <v>815</v>
      </c>
      <c r="L886" s="375">
        <v>58.22</v>
      </c>
      <c r="M886" s="336" t="s">
        <v>2765</v>
      </c>
      <c r="N886" s="336" t="s">
        <v>2766</v>
      </c>
      <c r="O886" s="287"/>
      <c r="P886" s="287"/>
    </row>
    <row r="887" spans="1:16" ht="15">
      <c r="A887" s="247" t="s">
        <v>176</v>
      </c>
      <c r="B887" s="247" t="s">
        <v>5780</v>
      </c>
      <c r="C887" s="287" t="s">
        <v>5773</v>
      </c>
      <c r="D887" s="305">
        <v>25</v>
      </c>
      <c r="E887" s="287" t="s">
        <v>300</v>
      </c>
      <c r="F887" s="372">
        <v>43677</v>
      </c>
      <c r="G887" s="373" t="s">
        <v>5720</v>
      </c>
      <c r="H887" s="373" t="s">
        <v>938</v>
      </c>
      <c r="I887" s="374">
        <v>-2.043E-2</v>
      </c>
      <c r="J887" s="374">
        <v>6</v>
      </c>
      <c r="K887" s="373" t="s">
        <v>815</v>
      </c>
      <c r="L887" s="375">
        <v>32.01</v>
      </c>
      <c r="M887" s="336" t="s">
        <v>939</v>
      </c>
      <c r="N887" s="336" t="s">
        <v>940</v>
      </c>
      <c r="O887" s="287"/>
      <c r="P887" s="287"/>
    </row>
    <row r="888" spans="1:16" ht="15">
      <c r="A888" s="247" t="s">
        <v>176</v>
      </c>
      <c r="B888" s="247" t="s">
        <v>5743</v>
      </c>
      <c r="C888" s="287" t="s">
        <v>5775</v>
      </c>
      <c r="D888" s="305">
        <v>26</v>
      </c>
      <c r="E888" s="287" t="s">
        <v>300</v>
      </c>
      <c r="F888" s="372">
        <v>43677</v>
      </c>
      <c r="G888" s="373" t="s">
        <v>5720</v>
      </c>
      <c r="H888" s="373" t="s">
        <v>2603</v>
      </c>
      <c r="I888" s="374">
        <v>-8.6999999999999994E-3</v>
      </c>
      <c r="J888" s="374">
        <v>17</v>
      </c>
      <c r="K888" s="373" t="s">
        <v>815</v>
      </c>
      <c r="L888" s="375">
        <v>25.95</v>
      </c>
      <c r="M888" s="336" t="s">
        <v>2604</v>
      </c>
      <c r="N888" s="336" t="s">
        <v>2605</v>
      </c>
      <c r="O888" s="287"/>
      <c r="P888" s="287"/>
    </row>
    <row r="889" spans="1:16" ht="15">
      <c r="A889" s="247" t="s">
        <v>176</v>
      </c>
      <c r="B889" s="247" t="s">
        <v>5721</v>
      </c>
      <c r="C889" s="287" t="s">
        <v>5777</v>
      </c>
      <c r="D889" s="305">
        <v>27</v>
      </c>
      <c r="E889" s="287" t="s">
        <v>300</v>
      </c>
      <c r="F889" s="372">
        <v>43677</v>
      </c>
      <c r="G889" s="373" t="s">
        <v>5720</v>
      </c>
      <c r="H889" s="373" t="s">
        <v>1150</v>
      </c>
      <c r="I889" s="374">
        <v>-2.7200000000000002E-3</v>
      </c>
      <c r="J889" s="374">
        <v>8</v>
      </c>
      <c r="K889" s="373" t="s">
        <v>815</v>
      </c>
      <c r="L889" s="375">
        <v>33.049999999999997</v>
      </c>
      <c r="M889" s="336" t="s">
        <v>1151</v>
      </c>
      <c r="N889" s="336" t="s">
        <v>1152</v>
      </c>
      <c r="O889" s="287"/>
      <c r="P889" s="287"/>
    </row>
    <row r="890" spans="1:16" ht="15">
      <c r="A890" s="247" t="s">
        <v>176</v>
      </c>
      <c r="B890" s="247" t="s">
        <v>5723</v>
      </c>
      <c r="C890" s="287" t="s">
        <v>5779</v>
      </c>
      <c r="D890" s="305">
        <v>28</v>
      </c>
      <c r="E890" s="287" t="s">
        <v>300</v>
      </c>
      <c r="F890" s="372">
        <v>43677</v>
      </c>
      <c r="G890" s="373" t="s">
        <v>5720</v>
      </c>
      <c r="H890" s="373" t="s">
        <v>2610</v>
      </c>
      <c r="I890" s="374">
        <v>-5.4280000000000002E-2</v>
      </c>
      <c r="J890" s="374">
        <v>39</v>
      </c>
      <c r="K890" s="373" t="s">
        <v>815</v>
      </c>
      <c r="L890" s="375">
        <v>22.73</v>
      </c>
      <c r="M890" s="336" t="s">
        <v>2611</v>
      </c>
      <c r="N890" s="336" t="s">
        <v>2612</v>
      </c>
      <c r="O890" s="287"/>
      <c r="P890" s="287"/>
    </row>
    <row r="891" spans="1:16" ht="15">
      <c r="A891" s="247" t="s">
        <v>176</v>
      </c>
      <c r="B891" s="247" t="s">
        <v>5728</v>
      </c>
      <c r="C891" s="287" t="s">
        <v>5781</v>
      </c>
      <c r="D891" s="305">
        <v>29</v>
      </c>
      <c r="E891" s="287" t="s">
        <v>300</v>
      </c>
      <c r="F891" s="372">
        <v>43677</v>
      </c>
      <c r="G891" s="373" t="s">
        <v>5720</v>
      </c>
      <c r="H891" s="373" t="s">
        <v>1421</v>
      </c>
      <c r="I891" s="374">
        <v>-0.21078</v>
      </c>
      <c r="J891" s="374">
        <v>11</v>
      </c>
      <c r="K891" s="373" t="s">
        <v>815</v>
      </c>
      <c r="L891" s="375">
        <v>44.89</v>
      </c>
      <c r="M891" s="336" t="s">
        <v>1422</v>
      </c>
      <c r="N891" s="336" t="s">
        <v>1423</v>
      </c>
      <c r="O891" s="287"/>
      <c r="P891" s="287"/>
    </row>
    <row r="892" spans="1:16" ht="15">
      <c r="A892" s="247" t="s">
        <v>176</v>
      </c>
      <c r="B892" s="247" t="s">
        <v>5730</v>
      </c>
      <c r="C892" s="287" t="s">
        <v>5783</v>
      </c>
      <c r="D892" s="305">
        <v>30</v>
      </c>
      <c r="E892" s="287" t="s">
        <v>300</v>
      </c>
      <c r="F892" s="372">
        <v>43677</v>
      </c>
      <c r="G892" s="373" t="s">
        <v>5720</v>
      </c>
      <c r="H892" s="373" t="s">
        <v>1426</v>
      </c>
      <c r="I892" s="374">
        <v>-1.044E-2</v>
      </c>
      <c r="J892" s="374">
        <v>4</v>
      </c>
      <c r="K892" s="373" t="s">
        <v>815</v>
      </c>
      <c r="L892" s="375">
        <v>124.69</v>
      </c>
      <c r="M892" s="336" t="s">
        <v>1427</v>
      </c>
      <c r="N892" s="336" t="s">
        <v>1428</v>
      </c>
      <c r="O892" s="287"/>
      <c r="P892" s="287"/>
    </row>
    <row r="893" spans="1:16" ht="15">
      <c r="A893" s="247" t="s">
        <v>176</v>
      </c>
      <c r="B893" s="247" t="s">
        <v>5732</v>
      </c>
      <c r="C893" s="287" t="s">
        <v>5785</v>
      </c>
      <c r="D893" s="305">
        <v>31</v>
      </c>
      <c r="E893" s="287" t="s">
        <v>300</v>
      </c>
      <c r="F893" s="372">
        <v>43677</v>
      </c>
      <c r="G893" s="373" t="s">
        <v>5720</v>
      </c>
      <c r="H893" s="373" t="s">
        <v>3098</v>
      </c>
      <c r="I893" s="374">
        <v>-7.4400000000000004E-3</v>
      </c>
      <c r="J893" s="374">
        <v>6</v>
      </c>
      <c r="K893" s="373" t="s">
        <v>815</v>
      </c>
      <c r="L893" s="375">
        <v>53.99</v>
      </c>
      <c r="M893" s="336" t="s">
        <v>3099</v>
      </c>
      <c r="N893" s="336" t="s">
        <v>3100</v>
      </c>
      <c r="O893" s="287"/>
      <c r="P893" s="287"/>
    </row>
    <row r="894" spans="1:16" ht="15">
      <c r="A894" s="247" t="s">
        <v>176</v>
      </c>
      <c r="B894" s="247" t="s">
        <v>5737</v>
      </c>
      <c r="C894" s="287" t="s">
        <v>5788</v>
      </c>
      <c r="D894" s="305">
        <v>32</v>
      </c>
      <c r="E894" s="287" t="s">
        <v>300</v>
      </c>
      <c r="F894" s="372">
        <v>43677</v>
      </c>
      <c r="G894" s="373" t="s">
        <v>5720</v>
      </c>
      <c r="H894" s="373" t="s">
        <v>951</v>
      </c>
      <c r="I894" s="374">
        <v>-0.22744</v>
      </c>
      <c r="J894" s="374">
        <v>17</v>
      </c>
      <c r="K894" s="373" t="s">
        <v>815</v>
      </c>
      <c r="L894" s="375">
        <v>28.46</v>
      </c>
      <c r="M894" s="336" t="s">
        <v>952</v>
      </c>
      <c r="N894" s="336" t="s">
        <v>953</v>
      </c>
      <c r="O894" s="287"/>
      <c r="P894" s="287"/>
    </row>
    <row r="895" spans="1:16" ht="15">
      <c r="A895" s="247" t="s">
        <v>176</v>
      </c>
      <c r="B895" s="247" t="s">
        <v>5739</v>
      </c>
      <c r="C895" s="287" t="s">
        <v>5790</v>
      </c>
      <c r="D895" s="305">
        <v>33</v>
      </c>
      <c r="E895" s="287" t="s">
        <v>300</v>
      </c>
      <c r="F895" s="372">
        <v>43677</v>
      </c>
      <c r="G895" s="373" t="s">
        <v>5720</v>
      </c>
      <c r="H895" s="373" t="s">
        <v>961</v>
      </c>
      <c r="I895" s="374">
        <v>-8.5339999999999999E-2</v>
      </c>
      <c r="J895" s="374">
        <v>14</v>
      </c>
      <c r="K895" s="373" t="s">
        <v>815</v>
      </c>
      <c r="L895" s="375">
        <v>14.19</v>
      </c>
      <c r="M895" s="336" t="s">
        <v>962</v>
      </c>
      <c r="N895" s="336" t="s">
        <v>963</v>
      </c>
      <c r="O895" s="287"/>
      <c r="P895" s="287"/>
    </row>
    <row r="896" spans="1:16" ht="15">
      <c r="A896" s="247" t="s">
        <v>176</v>
      </c>
      <c r="B896" s="247" t="s">
        <v>5741</v>
      </c>
      <c r="C896" s="287" t="s">
        <v>5792</v>
      </c>
      <c r="D896" s="305">
        <v>34</v>
      </c>
      <c r="E896" s="287" t="s">
        <v>300</v>
      </c>
      <c r="F896" s="372">
        <v>43677</v>
      </c>
      <c r="G896" s="373" t="s">
        <v>5720</v>
      </c>
      <c r="H896" s="373" t="s">
        <v>981</v>
      </c>
      <c r="I896" s="374">
        <v>-5.4799999999999996E-3</v>
      </c>
      <c r="J896" s="374">
        <v>1</v>
      </c>
      <c r="K896" s="373" t="s">
        <v>815</v>
      </c>
      <c r="L896" s="375">
        <v>22.08</v>
      </c>
      <c r="M896" s="336" t="s">
        <v>982</v>
      </c>
      <c r="N896" s="336" t="s">
        <v>983</v>
      </c>
      <c r="O896" s="287"/>
      <c r="P896" s="287"/>
    </row>
    <row r="897" spans="1:16" ht="15">
      <c r="A897" s="247" t="s">
        <v>176</v>
      </c>
      <c r="B897" s="247" t="s">
        <v>5770</v>
      </c>
      <c r="C897" s="287" t="s">
        <v>5794</v>
      </c>
      <c r="D897" s="305">
        <v>35</v>
      </c>
      <c r="E897" s="287" t="s">
        <v>300</v>
      </c>
      <c r="F897" s="372">
        <v>43677</v>
      </c>
      <c r="G897" s="373" t="s">
        <v>5720</v>
      </c>
      <c r="H897" s="373" t="s">
        <v>2636</v>
      </c>
      <c r="I897" s="374">
        <v>-3.5599999999999998E-3</v>
      </c>
      <c r="J897" s="374">
        <v>2</v>
      </c>
      <c r="K897" s="373" t="s">
        <v>815</v>
      </c>
      <c r="L897" s="375">
        <v>33.11</v>
      </c>
      <c r="M897" s="336" t="s">
        <v>2637</v>
      </c>
      <c r="N897" s="336" t="s">
        <v>2638</v>
      </c>
      <c r="O897" s="287"/>
      <c r="P897" s="287"/>
    </row>
    <row r="898" spans="1:16" ht="15">
      <c r="A898" s="247" t="s">
        <v>176</v>
      </c>
      <c r="B898" s="247" t="s">
        <v>5745</v>
      </c>
      <c r="C898" s="287" t="s">
        <v>5796</v>
      </c>
      <c r="D898" s="305">
        <v>36</v>
      </c>
      <c r="E898" s="287" t="s">
        <v>300</v>
      </c>
      <c r="F898" s="372">
        <v>43677</v>
      </c>
      <c r="G898" s="373" t="s">
        <v>5720</v>
      </c>
      <c r="H898" s="373" t="s">
        <v>3386</v>
      </c>
      <c r="I898" s="374">
        <v>-5.3800000000000001E-2</v>
      </c>
      <c r="J898" s="374">
        <v>7</v>
      </c>
      <c r="K898" s="373" t="s">
        <v>815</v>
      </c>
      <c r="L898" s="375">
        <v>54.38</v>
      </c>
      <c r="M898" s="336" t="s">
        <v>3387</v>
      </c>
      <c r="N898" s="336" t="s">
        <v>3388</v>
      </c>
      <c r="O898" s="287"/>
      <c r="P898" s="287"/>
    </row>
    <row r="899" spans="1:16" ht="15">
      <c r="A899" s="247" t="s">
        <v>176</v>
      </c>
      <c r="B899" s="247" t="s">
        <v>5749</v>
      </c>
      <c r="C899" s="287" t="s">
        <v>5798</v>
      </c>
      <c r="D899" s="305">
        <v>37</v>
      </c>
      <c r="E899" s="287" t="s">
        <v>300</v>
      </c>
      <c r="F899" s="372">
        <v>43677</v>
      </c>
      <c r="G899" s="373" t="s">
        <v>5720</v>
      </c>
      <c r="H899" s="373" t="s">
        <v>2643</v>
      </c>
      <c r="I899" s="374">
        <v>-3.6499999999999998E-2</v>
      </c>
      <c r="J899" s="374">
        <v>6</v>
      </c>
      <c r="K899" s="373" t="s">
        <v>815</v>
      </c>
      <c r="L899" s="375">
        <v>51.36</v>
      </c>
      <c r="M899" s="336" t="s">
        <v>2644</v>
      </c>
      <c r="N899" s="336" t="s">
        <v>2645</v>
      </c>
      <c r="O899" s="287"/>
      <c r="P899" s="287"/>
    </row>
    <row r="900" spans="1:16" ht="15">
      <c r="A900" s="247" t="s">
        <v>176</v>
      </c>
      <c r="B900" s="247" t="s">
        <v>5751</v>
      </c>
      <c r="C900" s="287" t="s">
        <v>5800</v>
      </c>
      <c r="D900" s="305">
        <v>38</v>
      </c>
      <c r="E900" s="287" t="s">
        <v>300</v>
      </c>
      <c r="F900" s="372">
        <v>43677</v>
      </c>
      <c r="G900" s="373" t="s">
        <v>5720</v>
      </c>
      <c r="H900" s="373" t="s">
        <v>5753</v>
      </c>
      <c r="I900" s="374">
        <v>-7.4700000000000001E-3</v>
      </c>
      <c r="J900" s="374">
        <v>7</v>
      </c>
      <c r="K900" s="373" t="s">
        <v>815</v>
      </c>
      <c r="L900" s="375">
        <v>70.14</v>
      </c>
      <c r="M900" s="336" t="s">
        <v>5754</v>
      </c>
      <c r="N900" s="336" t="s">
        <v>5755</v>
      </c>
      <c r="O900" s="287"/>
      <c r="P900" s="287"/>
    </row>
    <row r="901" spans="1:16" ht="15">
      <c r="A901" s="247" t="s">
        <v>176</v>
      </c>
      <c r="B901" s="247" t="s">
        <v>5756</v>
      </c>
      <c r="C901" s="287" t="s">
        <v>5802</v>
      </c>
      <c r="D901" s="305">
        <v>39</v>
      </c>
      <c r="E901" s="287" t="s">
        <v>300</v>
      </c>
      <c r="F901" s="372">
        <v>43677</v>
      </c>
      <c r="G901" s="373" t="s">
        <v>5720</v>
      </c>
      <c r="H901" s="373" t="s">
        <v>698</v>
      </c>
      <c r="I901" s="374">
        <v>-6.8300000000000001E-3</v>
      </c>
      <c r="J901" s="374">
        <v>4</v>
      </c>
      <c r="K901" s="373" t="s">
        <v>815</v>
      </c>
      <c r="L901" s="375">
        <v>100.97</v>
      </c>
      <c r="M901" s="336" t="s">
        <v>699</v>
      </c>
      <c r="N901" s="336" t="s">
        <v>700</v>
      </c>
      <c r="O901" s="287"/>
      <c r="P901" s="287"/>
    </row>
    <row r="902" spans="1:16" ht="15">
      <c r="A902" s="247" t="s">
        <v>176</v>
      </c>
      <c r="B902" s="247" t="s">
        <v>5747</v>
      </c>
      <c r="C902" s="287" t="s">
        <v>5804</v>
      </c>
      <c r="D902" s="305">
        <v>40</v>
      </c>
      <c r="E902" s="287" t="s">
        <v>300</v>
      </c>
      <c r="F902" s="372">
        <v>43677</v>
      </c>
      <c r="G902" s="373" t="s">
        <v>5720</v>
      </c>
      <c r="H902" s="373" t="s">
        <v>4316</v>
      </c>
      <c r="I902" s="374">
        <v>-3.8800000000000002E-3</v>
      </c>
      <c r="J902" s="374">
        <v>1</v>
      </c>
      <c r="K902" s="373" t="s">
        <v>815</v>
      </c>
      <c r="L902" s="375">
        <v>38.840000000000003</v>
      </c>
      <c r="M902" s="336" t="s">
        <v>4317</v>
      </c>
      <c r="N902" s="336" t="s">
        <v>4318</v>
      </c>
      <c r="O902" s="287"/>
      <c r="P902" s="287"/>
    </row>
    <row r="903" spans="1:16" ht="15">
      <c r="A903" s="247" t="s">
        <v>176</v>
      </c>
      <c r="B903" s="247" t="s">
        <v>5758</v>
      </c>
      <c r="C903" s="287" t="s">
        <v>5806</v>
      </c>
      <c r="D903" s="305">
        <v>41</v>
      </c>
      <c r="E903" s="287" t="s">
        <v>300</v>
      </c>
      <c r="F903" s="372">
        <v>43677</v>
      </c>
      <c r="G903" s="373" t="s">
        <v>5720</v>
      </c>
      <c r="H903" s="373" t="s">
        <v>3116</v>
      </c>
      <c r="I903" s="374">
        <v>-1.247E-2</v>
      </c>
      <c r="J903" s="374">
        <v>6</v>
      </c>
      <c r="K903" s="373" t="s">
        <v>815</v>
      </c>
      <c r="L903" s="375">
        <v>102.56</v>
      </c>
      <c r="M903" s="336" t="s">
        <v>3117</v>
      </c>
      <c r="N903" s="336" t="s">
        <v>3118</v>
      </c>
      <c r="O903" s="287"/>
      <c r="P903" s="287"/>
    </row>
    <row r="904" spans="1:16" ht="15">
      <c r="A904" s="247" t="s">
        <v>176</v>
      </c>
      <c r="B904" s="247" t="s">
        <v>5778</v>
      </c>
      <c r="C904" s="287" t="s">
        <v>5808</v>
      </c>
      <c r="D904" s="305">
        <v>42</v>
      </c>
      <c r="E904" s="287" t="s">
        <v>300</v>
      </c>
      <c r="F904" s="372">
        <v>43677</v>
      </c>
      <c r="G904" s="373" t="s">
        <v>5720</v>
      </c>
      <c r="H904" s="373" t="s">
        <v>1464</v>
      </c>
      <c r="I904" s="374">
        <v>-5.5700000000000003E-3</v>
      </c>
      <c r="J904" s="374">
        <v>6</v>
      </c>
      <c r="K904" s="373" t="s">
        <v>815</v>
      </c>
      <c r="L904" s="375">
        <v>66.540000000000006</v>
      </c>
      <c r="M904" s="336" t="s">
        <v>1465</v>
      </c>
      <c r="N904" s="336" t="s">
        <v>1466</v>
      </c>
      <c r="O904" s="287"/>
      <c r="P904" s="287"/>
    </row>
    <row r="905" spans="1:16" ht="15">
      <c r="A905" s="247" t="s">
        <v>176</v>
      </c>
      <c r="B905" s="247" t="s">
        <v>5760</v>
      </c>
      <c r="C905" s="287" t="s">
        <v>5810</v>
      </c>
      <c r="D905" s="305">
        <v>43</v>
      </c>
      <c r="E905" s="287" t="s">
        <v>300</v>
      </c>
      <c r="F905" s="372">
        <v>43677</v>
      </c>
      <c r="G905" s="373" t="s">
        <v>5720</v>
      </c>
      <c r="H905" s="373" t="s">
        <v>3125</v>
      </c>
      <c r="I905" s="374">
        <v>-6.8999999999999999E-3</v>
      </c>
      <c r="J905" s="374">
        <v>2</v>
      </c>
      <c r="K905" s="373" t="s">
        <v>815</v>
      </c>
      <c r="L905" s="375">
        <v>85.28</v>
      </c>
      <c r="M905" s="336" t="s">
        <v>3126</v>
      </c>
      <c r="N905" s="336" t="s">
        <v>3127</v>
      </c>
      <c r="O905" s="287"/>
      <c r="P905" s="287"/>
    </row>
    <row r="906" spans="1:16" ht="15">
      <c r="A906" s="247" t="s">
        <v>176</v>
      </c>
      <c r="B906" s="247" t="s">
        <v>5762</v>
      </c>
      <c r="C906" s="287" t="s">
        <v>5812</v>
      </c>
      <c r="D906" s="305">
        <v>44</v>
      </c>
      <c r="E906" s="287" t="s">
        <v>300</v>
      </c>
      <c r="F906" s="372">
        <v>43677</v>
      </c>
      <c r="G906" s="373" t="s">
        <v>5720</v>
      </c>
      <c r="H906" s="373" t="s">
        <v>2655</v>
      </c>
      <c r="I906" s="374">
        <v>-1.4489999999999999E-2</v>
      </c>
      <c r="J906" s="374">
        <v>2</v>
      </c>
      <c r="K906" s="373" t="s">
        <v>815</v>
      </c>
      <c r="L906" s="375">
        <v>58.09</v>
      </c>
      <c r="M906" s="336" t="s">
        <v>2656</v>
      </c>
      <c r="N906" s="336" t="s">
        <v>2657</v>
      </c>
      <c r="O906" s="287"/>
      <c r="P906" s="287"/>
    </row>
    <row r="907" spans="1:16" ht="15">
      <c r="A907" s="247" t="s">
        <v>176</v>
      </c>
      <c r="B907" s="247" t="s">
        <v>5764</v>
      </c>
      <c r="C907" s="287" t="s">
        <v>5815</v>
      </c>
      <c r="D907" s="305">
        <v>45</v>
      </c>
      <c r="E907" s="287" t="s">
        <v>300</v>
      </c>
      <c r="F907" s="372">
        <v>43677</v>
      </c>
      <c r="G907" s="373" t="s">
        <v>5720</v>
      </c>
      <c r="H907" s="373" t="s">
        <v>733</v>
      </c>
      <c r="I907" s="374">
        <v>-4.2599999999999999E-3</v>
      </c>
      <c r="J907" s="374">
        <v>1</v>
      </c>
      <c r="K907" s="373" t="s">
        <v>815</v>
      </c>
      <c r="L907" s="375">
        <v>66.599999999999994</v>
      </c>
      <c r="M907" s="336" t="s">
        <v>734</v>
      </c>
      <c r="N907" s="336" t="s">
        <v>735</v>
      </c>
      <c r="O907" s="287"/>
      <c r="P907" s="287"/>
    </row>
    <row r="908" spans="1:16" ht="15">
      <c r="A908" s="247" t="s">
        <v>176</v>
      </c>
      <c r="B908" s="247" t="s">
        <v>5766</v>
      </c>
      <c r="C908" s="287" t="s">
        <v>5821</v>
      </c>
      <c r="D908" s="305">
        <v>46</v>
      </c>
      <c r="E908" s="287" t="s">
        <v>300</v>
      </c>
      <c r="F908" s="372">
        <v>43677</v>
      </c>
      <c r="G908" s="373" t="s">
        <v>5720</v>
      </c>
      <c r="H908" s="373" t="s">
        <v>2683</v>
      </c>
      <c r="I908" s="374">
        <v>-1.3979999999999999E-2</v>
      </c>
      <c r="J908" s="374">
        <v>3</v>
      </c>
      <c r="K908" s="373" t="s">
        <v>815</v>
      </c>
      <c r="L908" s="375">
        <v>36.049999999999997</v>
      </c>
      <c r="M908" s="336" t="s">
        <v>2684</v>
      </c>
      <c r="N908" s="336" t="s">
        <v>2685</v>
      </c>
      <c r="O908" s="287"/>
      <c r="P908" s="287"/>
    </row>
    <row r="909" spans="1:16" ht="15">
      <c r="A909" s="247" t="s">
        <v>176</v>
      </c>
      <c r="B909" s="247" t="s">
        <v>5768</v>
      </c>
      <c r="C909" s="287" t="s">
        <v>5823</v>
      </c>
      <c r="D909" s="305">
        <v>47</v>
      </c>
      <c r="E909" s="287" t="s">
        <v>300</v>
      </c>
      <c r="F909" s="372">
        <v>43677</v>
      </c>
      <c r="G909" s="373" t="s">
        <v>5720</v>
      </c>
      <c r="H909" s="373" t="s">
        <v>2986</v>
      </c>
      <c r="I909" s="374">
        <v>-5.3E-3</v>
      </c>
      <c r="J909" s="374">
        <v>7</v>
      </c>
      <c r="K909" s="373" t="s">
        <v>815</v>
      </c>
      <c r="L909" s="375">
        <v>42.44</v>
      </c>
      <c r="M909" s="336" t="s">
        <v>2987</v>
      </c>
      <c r="N909" s="336" t="s">
        <v>2988</v>
      </c>
      <c r="O909" s="287"/>
      <c r="P909" s="287"/>
    </row>
    <row r="910" spans="1:16" ht="15">
      <c r="A910" s="247" t="s">
        <v>7818</v>
      </c>
      <c r="B910" s="247" t="s">
        <v>7819</v>
      </c>
      <c r="C910" s="287" t="s">
        <v>5825</v>
      </c>
      <c r="D910" s="305">
        <v>48</v>
      </c>
      <c r="E910" s="287" t="s">
        <v>300</v>
      </c>
      <c r="F910" s="372">
        <v>43677</v>
      </c>
      <c r="G910" s="373" t="s">
        <v>5720</v>
      </c>
      <c r="H910" s="373" t="s">
        <v>800</v>
      </c>
      <c r="I910" s="374">
        <v>-1.6060000000000001E-2</v>
      </c>
      <c r="J910" s="374">
        <v>9</v>
      </c>
      <c r="K910" s="373" t="s">
        <v>815</v>
      </c>
      <c r="L910" s="375">
        <v>46.31</v>
      </c>
      <c r="M910" s="336" t="s">
        <v>801</v>
      </c>
      <c r="N910" s="336" t="s">
        <v>802</v>
      </c>
      <c r="O910" s="287"/>
      <c r="P910" s="287"/>
    </row>
    <row r="911" spans="1:16" ht="15">
      <c r="A911" s="247" t="s">
        <v>176</v>
      </c>
      <c r="B911" s="247" t="s">
        <v>5718</v>
      </c>
      <c r="C911" s="287" t="s">
        <v>5827</v>
      </c>
      <c r="D911" s="305">
        <v>49</v>
      </c>
      <c r="E911" s="287" t="s">
        <v>300</v>
      </c>
      <c r="F911" s="372">
        <v>43677</v>
      </c>
      <c r="G911" s="373" t="s">
        <v>5720</v>
      </c>
      <c r="H911" s="373" t="s">
        <v>2697</v>
      </c>
      <c r="I911" s="374">
        <v>-5.2199999999999998E-3</v>
      </c>
      <c r="J911" s="374">
        <v>4</v>
      </c>
      <c r="K911" s="373" t="s">
        <v>815</v>
      </c>
      <c r="L911" s="375">
        <v>54.01</v>
      </c>
      <c r="M911" s="336" t="s">
        <v>2698</v>
      </c>
      <c r="N911" s="336" t="s">
        <v>2699</v>
      </c>
      <c r="O911" s="287"/>
      <c r="P911" s="287"/>
    </row>
    <row r="912" spans="1:16" ht="15">
      <c r="A912" s="247" t="s">
        <v>7816</v>
      </c>
      <c r="B912" s="247" t="s">
        <v>7817</v>
      </c>
      <c r="C912" s="287" t="s">
        <v>5829</v>
      </c>
      <c r="D912" s="305">
        <v>50</v>
      </c>
      <c r="E912" s="287" t="s">
        <v>300</v>
      </c>
      <c r="F912" s="372">
        <v>43677</v>
      </c>
      <c r="G912" s="373" t="s">
        <v>5720</v>
      </c>
      <c r="H912" s="373" t="s">
        <v>810</v>
      </c>
      <c r="I912" s="374">
        <v>-4.8300000000000001E-3</v>
      </c>
      <c r="J912" s="374">
        <v>3</v>
      </c>
      <c r="K912" s="373" t="s">
        <v>815</v>
      </c>
      <c r="L912" s="375">
        <v>20.9</v>
      </c>
      <c r="M912" s="336" t="s">
        <v>811</v>
      </c>
      <c r="N912" s="336" t="s">
        <v>812</v>
      </c>
      <c r="O912" s="287"/>
      <c r="P912" s="287"/>
    </row>
    <row r="913" spans="1:16" ht="15">
      <c r="A913" s="247" t="s">
        <v>176</v>
      </c>
      <c r="B913" s="247" t="s">
        <v>10844</v>
      </c>
      <c r="C913" s="287" t="s">
        <v>9324</v>
      </c>
      <c r="D913" s="305">
        <v>1</v>
      </c>
      <c r="E913" s="287" t="s">
        <v>42</v>
      </c>
      <c r="F913" s="372">
        <v>43677</v>
      </c>
      <c r="G913" s="373" t="s">
        <v>9325</v>
      </c>
      <c r="H913" s="373" t="s">
        <v>444</v>
      </c>
      <c r="I913" s="374">
        <v>1</v>
      </c>
      <c r="J913" s="374">
        <v>8</v>
      </c>
      <c r="K913" s="373" t="s">
        <v>815</v>
      </c>
      <c r="L913" s="375">
        <v>298.86</v>
      </c>
      <c r="M913" s="336" t="s">
        <v>445</v>
      </c>
      <c r="N913" s="336" t="s">
        <v>446</v>
      </c>
      <c r="O913" s="287"/>
      <c r="P913" s="287"/>
    </row>
    <row r="914" spans="1:16" ht="15">
      <c r="A914" s="247" t="s">
        <v>12479</v>
      </c>
      <c r="B914" s="247" t="s">
        <v>12480</v>
      </c>
      <c r="C914" s="287" t="s">
        <v>9326</v>
      </c>
      <c r="D914" s="305">
        <v>2</v>
      </c>
      <c r="E914" s="287" t="s">
        <v>42</v>
      </c>
      <c r="F914" s="372">
        <v>43677</v>
      </c>
      <c r="G914" s="373" t="s">
        <v>9325</v>
      </c>
      <c r="H914" s="373" t="s">
        <v>2833</v>
      </c>
      <c r="I914" s="374">
        <v>1</v>
      </c>
      <c r="J914" s="374">
        <v>10</v>
      </c>
      <c r="K914" s="373" t="s">
        <v>815</v>
      </c>
      <c r="L914" s="375">
        <v>150.63999999999999</v>
      </c>
      <c r="M914" s="336" t="s">
        <v>2834</v>
      </c>
      <c r="N914" s="336" t="s">
        <v>2835</v>
      </c>
      <c r="O914" s="287"/>
      <c r="P914" s="287"/>
    </row>
    <row r="915" spans="1:16" ht="15">
      <c r="A915" s="247" t="s">
        <v>176</v>
      </c>
      <c r="B915" s="247" t="s">
        <v>10845</v>
      </c>
      <c r="C915" s="287" t="s">
        <v>9327</v>
      </c>
      <c r="D915" s="305">
        <v>3</v>
      </c>
      <c r="E915" s="287" t="s">
        <v>42</v>
      </c>
      <c r="F915" s="372">
        <v>43677</v>
      </c>
      <c r="G915" s="373" t="s">
        <v>9325</v>
      </c>
      <c r="H915" s="373" t="s">
        <v>1256</v>
      </c>
      <c r="I915" s="374">
        <v>1</v>
      </c>
      <c r="J915" s="374">
        <v>22</v>
      </c>
      <c r="K915" s="373" t="s">
        <v>815</v>
      </c>
      <c r="L915" s="375">
        <v>1218.2</v>
      </c>
      <c r="M915" s="336" t="s">
        <v>1257</v>
      </c>
      <c r="N915" s="336" t="s">
        <v>1258</v>
      </c>
      <c r="O915" s="287"/>
      <c r="P915" s="287"/>
    </row>
    <row r="916" spans="1:16" ht="15">
      <c r="A916" s="247" t="s">
        <v>176</v>
      </c>
      <c r="B916" s="247" t="s">
        <v>9344</v>
      </c>
      <c r="C916" s="287" t="s">
        <v>9328</v>
      </c>
      <c r="D916" s="305">
        <v>4</v>
      </c>
      <c r="E916" s="287" t="s">
        <v>42</v>
      </c>
      <c r="F916" s="372">
        <v>43677</v>
      </c>
      <c r="G916" s="373" t="s">
        <v>9325</v>
      </c>
      <c r="H916" s="373" t="s">
        <v>481</v>
      </c>
      <c r="I916" s="374">
        <v>1</v>
      </c>
      <c r="J916" s="374">
        <v>67</v>
      </c>
      <c r="K916" s="373" t="s">
        <v>815</v>
      </c>
      <c r="L916" s="375">
        <v>1866.78</v>
      </c>
      <c r="M916" s="336" t="s">
        <v>482</v>
      </c>
      <c r="N916" s="336" t="s">
        <v>483</v>
      </c>
      <c r="O916" s="287"/>
      <c r="P916" s="287"/>
    </row>
    <row r="917" spans="1:16" ht="15">
      <c r="A917" s="247" t="s">
        <v>12481</v>
      </c>
      <c r="B917" s="247" t="s">
        <v>12482</v>
      </c>
      <c r="C917" s="287" t="s">
        <v>9329</v>
      </c>
      <c r="D917" s="305">
        <v>5</v>
      </c>
      <c r="E917" s="287" t="s">
        <v>42</v>
      </c>
      <c r="F917" s="372">
        <v>43677</v>
      </c>
      <c r="G917" s="373" t="s">
        <v>9325</v>
      </c>
      <c r="H917" s="373" t="s">
        <v>3460</v>
      </c>
      <c r="I917" s="374">
        <v>2</v>
      </c>
      <c r="J917" s="374">
        <v>6</v>
      </c>
      <c r="K917" s="373" t="s">
        <v>815</v>
      </c>
      <c r="L917" s="375">
        <v>109.04</v>
      </c>
      <c r="M917" s="336" t="s">
        <v>3461</v>
      </c>
      <c r="N917" s="336" t="s">
        <v>3462</v>
      </c>
      <c r="O917" s="287"/>
      <c r="P917" s="287"/>
    </row>
    <row r="918" spans="1:16" ht="15">
      <c r="A918" s="247" t="s">
        <v>176</v>
      </c>
      <c r="B918" s="247" t="s">
        <v>10848</v>
      </c>
      <c r="C918" s="287" t="s">
        <v>9330</v>
      </c>
      <c r="D918" s="305">
        <v>6</v>
      </c>
      <c r="E918" s="287" t="s">
        <v>42</v>
      </c>
      <c r="F918" s="372">
        <v>43677</v>
      </c>
      <c r="G918" s="373" t="s">
        <v>9325</v>
      </c>
      <c r="H918" s="373" t="s">
        <v>524</v>
      </c>
      <c r="I918" s="374">
        <v>2</v>
      </c>
      <c r="J918" s="374">
        <v>1</v>
      </c>
      <c r="K918" s="373" t="s">
        <v>815</v>
      </c>
      <c r="L918" s="375">
        <v>114.87</v>
      </c>
      <c r="M918" s="336" t="s">
        <v>525</v>
      </c>
      <c r="N918" s="336" t="s">
        <v>526</v>
      </c>
      <c r="O918" s="287"/>
      <c r="P918" s="287"/>
    </row>
    <row r="919" spans="1:16" ht="15">
      <c r="A919" s="247" t="s">
        <v>176</v>
      </c>
      <c r="B919" s="247" t="s">
        <v>9812</v>
      </c>
      <c r="C919" s="287" t="s">
        <v>9331</v>
      </c>
      <c r="D919" s="305">
        <v>7</v>
      </c>
      <c r="E919" s="287" t="s">
        <v>42</v>
      </c>
      <c r="F919" s="372">
        <v>43677</v>
      </c>
      <c r="G919" s="373" t="s">
        <v>9325</v>
      </c>
      <c r="H919" s="373" t="s">
        <v>4389</v>
      </c>
      <c r="I919" s="374">
        <v>1</v>
      </c>
      <c r="J919" s="374">
        <v>4</v>
      </c>
      <c r="K919" s="373" t="s">
        <v>815</v>
      </c>
      <c r="L919" s="375">
        <v>51.53</v>
      </c>
      <c r="M919" s="336" t="s">
        <v>4390</v>
      </c>
      <c r="N919" s="336" t="s">
        <v>4391</v>
      </c>
      <c r="O919" s="287"/>
      <c r="P919" s="287"/>
    </row>
    <row r="920" spans="1:16" ht="15">
      <c r="A920" s="247" t="s">
        <v>176</v>
      </c>
      <c r="B920" s="247" t="s">
        <v>9813</v>
      </c>
      <c r="C920" s="287" t="s">
        <v>9333</v>
      </c>
      <c r="D920" s="305">
        <v>8</v>
      </c>
      <c r="E920" s="287" t="s">
        <v>42</v>
      </c>
      <c r="F920" s="372">
        <v>43677</v>
      </c>
      <c r="G920" s="373" t="s">
        <v>9325</v>
      </c>
      <c r="H920" s="373" t="s">
        <v>531</v>
      </c>
      <c r="I920" s="374">
        <v>1</v>
      </c>
      <c r="J920" s="374">
        <v>7</v>
      </c>
      <c r="K920" s="373" t="s">
        <v>815</v>
      </c>
      <c r="L920" s="375">
        <v>467.68</v>
      </c>
      <c r="M920" s="336" t="s">
        <v>532</v>
      </c>
      <c r="N920" s="336" t="s">
        <v>533</v>
      </c>
      <c r="O920" s="287"/>
      <c r="P920" s="287"/>
    </row>
    <row r="921" spans="1:16" ht="15">
      <c r="A921" s="247" t="s">
        <v>12483</v>
      </c>
      <c r="B921" s="247" t="s">
        <v>12484</v>
      </c>
      <c r="C921" s="287" t="s">
        <v>9334</v>
      </c>
      <c r="D921" s="305">
        <v>9</v>
      </c>
      <c r="E921" s="287" t="s">
        <v>42</v>
      </c>
      <c r="F921" s="372">
        <v>43677</v>
      </c>
      <c r="G921" s="373" t="s">
        <v>9325</v>
      </c>
      <c r="H921" s="373" t="s">
        <v>2850</v>
      </c>
      <c r="I921" s="374">
        <v>2</v>
      </c>
      <c r="J921" s="374">
        <v>1</v>
      </c>
      <c r="K921" s="373" t="s">
        <v>815</v>
      </c>
      <c r="L921" s="375">
        <v>51.51</v>
      </c>
      <c r="M921" s="336" t="s">
        <v>2851</v>
      </c>
      <c r="N921" s="336" t="s">
        <v>2852</v>
      </c>
      <c r="O921" s="287"/>
      <c r="P921" s="287"/>
    </row>
    <row r="922" spans="1:16" ht="15">
      <c r="A922" s="247" t="s">
        <v>176</v>
      </c>
      <c r="B922" s="247" t="s">
        <v>10853</v>
      </c>
      <c r="C922" s="287" t="s">
        <v>9335</v>
      </c>
      <c r="D922" s="305">
        <v>10</v>
      </c>
      <c r="E922" s="287" t="s">
        <v>42</v>
      </c>
      <c r="F922" s="372">
        <v>43677</v>
      </c>
      <c r="G922" s="373" t="s">
        <v>9325</v>
      </c>
      <c r="H922" s="373" t="s">
        <v>1307</v>
      </c>
      <c r="I922" s="374">
        <v>1</v>
      </c>
      <c r="J922" s="374">
        <v>2</v>
      </c>
      <c r="K922" s="373" t="s">
        <v>815</v>
      </c>
      <c r="L922" s="375">
        <v>87.76</v>
      </c>
      <c r="M922" s="336" t="s">
        <v>1308</v>
      </c>
      <c r="N922" s="336" t="s">
        <v>1309</v>
      </c>
      <c r="O922" s="287"/>
      <c r="P922" s="287"/>
    </row>
    <row r="923" spans="1:16" ht="15">
      <c r="A923" s="247" t="s">
        <v>176</v>
      </c>
      <c r="B923" s="247" t="s">
        <v>10854</v>
      </c>
      <c r="C923" s="287" t="s">
        <v>9336</v>
      </c>
      <c r="D923" s="305">
        <v>11</v>
      </c>
      <c r="E923" s="287" t="s">
        <v>42</v>
      </c>
      <c r="F923" s="372">
        <v>43677</v>
      </c>
      <c r="G923" s="373" t="s">
        <v>9325</v>
      </c>
      <c r="H923" s="373" t="s">
        <v>2547</v>
      </c>
      <c r="I923" s="374">
        <v>1</v>
      </c>
      <c r="J923" s="374">
        <v>2</v>
      </c>
      <c r="K923" s="373" t="s">
        <v>815</v>
      </c>
      <c r="L923" s="375">
        <v>50.67</v>
      </c>
      <c r="M923" s="336" t="s">
        <v>2548</v>
      </c>
      <c r="N923" s="336" t="s">
        <v>2549</v>
      </c>
      <c r="O923" s="287"/>
      <c r="P923" s="287"/>
    </row>
    <row r="924" spans="1:16" ht="15">
      <c r="A924" s="247" t="s">
        <v>176</v>
      </c>
      <c r="B924" s="247" t="s">
        <v>9364</v>
      </c>
      <c r="C924" s="287" t="s">
        <v>9337</v>
      </c>
      <c r="D924" s="305">
        <v>12</v>
      </c>
      <c r="E924" s="287" t="s">
        <v>42</v>
      </c>
      <c r="F924" s="372">
        <v>43677</v>
      </c>
      <c r="G924" s="373" t="s">
        <v>9325</v>
      </c>
      <c r="H924" s="373" t="s">
        <v>3607</v>
      </c>
      <c r="I924" s="374">
        <v>1</v>
      </c>
      <c r="J924" s="374">
        <v>7</v>
      </c>
      <c r="K924" s="373" t="s">
        <v>815</v>
      </c>
      <c r="L924" s="375">
        <v>45.93</v>
      </c>
      <c r="M924" s="336" t="s">
        <v>3608</v>
      </c>
      <c r="N924" s="336" t="s">
        <v>3609</v>
      </c>
      <c r="O924" s="287"/>
      <c r="P924" s="287"/>
    </row>
    <row r="925" spans="1:16" ht="15">
      <c r="A925" s="247" t="s">
        <v>176</v>
      </c>
      <c r="B925" s="247" t="s">
        <v>9814</v>
      </c>
      <c r="C925" s="287" t="s">
        <v>9338</v>
      </c>
      <c r="D925" s="305">
        <v>13</v>
      </c>
      <c r="E925" s="287" t="s">
        <v>42</v>
      </c>
      <c r="F925" s="372">
        <v>43677</v>
      </c>
      <c r="G925" s="373" t="s">
        <v>9325</v>
      </c>
      <c r="H925" s="373" t="s">
        <v>3484</v>
      </c>
      <c r="I925" s="374">
        <v>2</v>
      </c>
      <c r="J925" s="374">
        <v>1</v>
      </c>
      <c r="K925" s="373" t="s">
        <v>815</v>
      </c>
      <c r="L925" s="375">
        <v>127.11</v>
      </c>
      <c r="M925" s="336" t="s">
        <v>3485</v>
      </c>
      <c r="N925" s="336" t="s">
        <v>3486</v>
      </c>
      <c r="O925" s="287"/>
      <c r="P925" s="287"/>
    </row>
    <row r="926" spans="1:16" ht="15">
      <c r="A926" s="247" t="s">
        <v>176</v>
      </c>
      <c r="B926" s="247" t="s">
        <v>10857</v>
      </c>
      <c r="C926" s="287" t="s">
        <v>9339</v>
      </c>
      <c r="D926" s="305">
        <v>14</v>
      </c>
      <c r="E926" s="287" t="s">
        <v>42</v>
      </c>
      <c r="F926" s="372">
        <v>43677</v>
      </c>
      <c r="G926" s="373" t="s">
        <v>9325</v>
      </c>
      <c r="H926" s="373" t="s">
        <v>4713</v>
      </c>
      <c r="I926" s="374">
        <v>2</v>
      </c>
      <c r="J926" s="374">
        <v>1</v>
      </c>
      <c r="K926" s="373" t="s">
        <v>815</v>
      </c>
      <c r="L926" s="375">
        <v>61.04</v>
      </c>
      <c r="M926" s="336" t="s">
        <v>4714</v>
      </c>
      <c r="N926" s="336" t="s">
        <v>4715</v>
      </c>
      <c r="O926" s="287"/>
      <c r="P926" s="287"/>
    </row>
    <row r="927" spans="1:16" ht="15">
      <c r="A927" s="247" t="s">
        <v>176</v>
      </c>
      <c r="B927" s="247" t="s">
        <v>10858</v>
      </c>
      <c r="C927" s="287" t="s">
        <v>9340</v>
      </c>
      <c r="D927" s="305">
        <v>15</v>
      </c>
      <c r="E927" s="287" t="s">
        <v>42</v>
      </c>
      <c r="F927" s="372">
        <v>43677</v>
      </c>
      <c r="G927" s="373" t="s">
        <v>9325</v>
      </c>
      <c r="H927" s="373" t="s">
        <v>4014</v>
      </c>
      <c r="I927" s="374">
        <v>2</v>
      </c>
      <c r="J927" s="374">
        <v>1</v>
      </c>
      <c r="K927" s="373" t="s">
        <v>815</v>
      </c>
      <c r="L927" s="375">
        <v>89.74</v>
      </c>
      <c r="M927" s="336" t="s">
        <v>4015</v>
      </c>
      <c r="N927" s="336" t="s">
        <v>4016</v>
      </c>
      <c r="O927" s="287"/>
      <c r="P927" s="287"/>
    </row>
    <row r="928" spans="1:16" ht="15">
      <c r="A928" s="247" t="s">
        <v>12485</v>
      </c>
      <c r="B928" s="247" t="s">
        <v>12486</v>
      </c>
      <c r="C928" s="287" t="s">
        <v>9341</v>
      </c>
      <c r="D928" s="305">
        <v>16</v>
      </c>
      <c r="E928" s="287" t="s">
        <v>42</v>
      </c>
      <c r="F928" s="372">
        <v>43677</v>
      </c>
      <c r="G928" s="373" t="s">
        <v>9325</v>
      </c>
      <c r="H928" s="373" t="s">
        <v>1336</v>
      </c>
      <c r="I928" s="374">
        <v>1</v>
      </c>
      <c r="J928" s="374">
        <v>2</v>
      </c>
      <c r="K928" s="373" t="s">
        <v>815</v>
      </c>
      <c r="L928" s="375">
        <v>30.31</v>
      </c>
      <c r="M928" s="336" t="s">
        <v>1337</v>
      </c>
      <c r="N928" s="336" t="s">
        <v>1338</v>
      </c>
      <c r="O928" s="287"/>
      <c r="P928" s="287"/>
    </row>
    <row r="929" spans="1:16" ht="15">
      <c r="A929" s="247" t="s">
        <v>12487</v>
      </c>
      <c r="B929" s="247" t="s">
        <v>12488</v>
      </c>
      <c r="C929" s="287" t="s">
        <v>9342</v>
      </c>
      <c r="D929" s="305">
        <v>17</v>
      </c>
      <c r="E929" s="287" t="s">
        <v>42</v>
      </c>
      <c r="F929" s="372">
        <v>43677</v>
      </c>
      <c r="G929" s="373" t="s">
        <v>9325</v>
      </c>
      <c r="H929" s="373" t="s">
        <v>1343</v>
      </c>
      <c r="I929" s="374">
        <v>2</v>
      </c>
      <c r="J929" s="374">
        <v>1</v>
      </c>
      <c r="K929" s="373" t="s">
        <v>815</v>
      </c>
      <c r="L929" s="375">
        <v>33.86</v>
      </c>
      <c r="M929" s="336" t="s">
        <v>1344</v>
      </c>
      <c r="N929" s="336" t="s">
        <v>1345</v>
      </c>
      <c r="O929" s="287"/>
      <c r="P929" s="287"/>
    </row>
    <row r="930" spans="1:16" ht="15">
      <c r="A930" s="247" t="s">
        <v>176</v>
      </c>
      <c r="B930" s="247" t="s">
        <v>9815</v>
      </c>
      <c r="C930" s="287" t="s">
        <v>9343</v>
      </c>
      <c r="D930" s="305">
        <v>18</v>
      </c>
      <c r="E930" s="287" t="s">
        <v>42</v>
      </c>
      <c r="F930" s="372">
        <v>43677</v>
      </c>
      <c r="G930" s="373" t="s">
        <v>9325</v>
      </c>
      <c r="H930" s="373" t="s">
        <v>4021</v>
      </c>
      <c r="I930" s="374">
        <v>1</v>
      </c>
      <c r="J930" s="374">
        <v>1</v>
      </c>
      <c r="K930" s="373" t="s">
        <v>815</v>
      </c>
      <c r="L930" s="375">
        <v>48.79</v>
      </c>
      <c r="M930" s="336" t="s">
        <v>4022</v>
      </c>
      <c r="N930" s="336" t="s">
        <v>4023</v>
      </c>
      <c r="O930" s="287"/>
      <c r="P930" s="287"/>
    </row>
    <row r="931" spans="1:16" ht="15">
      <c r="A931" s="247" t="s">
        <v>176</v>
      </c>
      <c r="B931" s="247" t="s">
        <v>10859</v>
      </c>
      <c r="C931" s="287" t="s">
        <v>9345</v>
      </c>
      <c r="D931" s="305">
        <v>19</v>
      </c>
      <c r="E931" s="287" t="s">
        <v>42</v>
      </c>
      <c r="F931" s="372">
        <v>43677</v>
      </c>
      <c r="G931" s="373" t="s">
        <v>9325</v>
      </c>
      <c r="H931" s="373" t="s">
        <v>1357</v>
      </c>
      <c r="I931" s="374">
        <v>1</v>
      </c>
      <c r="J931" s="374">
        <v>27</v>
      </c>
      <c r="K931" s="373" t="s">
        <v>815</v>
      </c>
      <c r="L931" s="375">
        <v>194.23</v>
      </c>
      <c r="M931" s="336" t="s">
        <v>1358</v>
      </c>
      <c r="N931" s="336" t="s">
        <v>1359</v>
      </c>
      <c r="O931" s="287"/>
      <c r="P931" s="287"/>
    </row>
    <row r="932" spans="1:16" ht="15">
      <c r="A932" s="247" t="s">
        <v>176</v>
      </c>
      <c r="B932" s="247" t="s">
        <v>10860</v>
      </c>
      <c r="C932" s="287" t="s">
        <v>9346</v>
      </c>
      <c r="D932" s="305">
        <v>20</v>
      </c>
      <c r="E932" s="287" t="s">
        <v>42</v>
      </c>
      <c r="F932" s="372">
        <v>43677</v>
      </c>
      <c r="G932" s="373" t="s">
        <v>9325</v>
      </c>
      <c r="H932" s="373" t="s">
        <v>576</v>
      </c>
      <c r="I932" s="374">
        <v>2</v>
      </c>
      <c r="J932" s="374">
        <v>24</v>
      </c>
      <c r="K932" s="373" t="s">
        <v>815</v>
      </c>
      <c r="L932" s="375">
        <v>50.03</v>
      </c>
      <c r="M932" s="336" t="s">
        <v>577</v>
      </c>
      <c r="N932" s="336" t="s">
        <v>578</v>
      </c>
      <c r="O932" s="287"/>
      <c r="P932" s="287"/>
    </row>
    <row r="933" spans="1:16" ht="15">
      <c r="A933" s="247" t="s">
        <v>12489</v>
      </c>
      <c r="B933" s="247" t="s">
        <v>12490</v>
      </c>
      <c r="C933" s="287" t="s">
        <v>9347</v>
      </c>
      <c r="D933" s="305">
        <v>21</v>
      </c>
      <c r="E933" s="287" t="s">
        <v>42</v>
      </c>
      <c r="F933" s="372">
        <v>43677</v>
      </c>
      <c r="G933" s="373" t="s">
        <v>9325</v>
      </c>
      <c r="H933" s="373" t="s">
        <v>4490</v>
      </c>
      <c r="I933" s="374">
        <v>2</v>
      </c>
      <c r="J933" s="374">
        <v>14</v>
      </c>
      <c r="K933" s="373" t="s">
        <v>815</v>
      </c>
      <c r="L933" s="375">
        <v>57.63</v>
      </c>
      <c r="M933" s="336" t="s">
        <v>4491</v>
      </c>
      <c r="N933" s="336" t="s">
        <v>4492</v>
      </c>
      <c r="O933" s="287"/>
      <c r="P933" s="287"/>
    </row>
    <row r="934" spans="1:16" ht="15">
      <c r="A934" s="247" t="s">
        <v>12491</v>
      </c>
      <c r="B934" s="247" t="s">
        <v>12492</v>
      </c>
      <c r="C934" s="287" t="s">
        <v>9350</v>
      </c>
      <c r="D934" s="305">
        <v>22</v>
      </c>
      <c r="E934" s="287" t="s">
        <v>42</v>
      </c>
      <c r="F934" s="372">
        <v>43677</v>
      </c>
      <c r="G934" s="373" t="s">
        <v>9325</v>
      </c>
      <c r="H934" s="373" t="s">
        <v>2594</v>
      </c>
      <c r="I934" s="374">
        <v>1</v>
      </c>
      <c r="J934" s="374">
        <v>2</v>
      </c>
      <c r="K934" s="373" t="s">
        <v>815</v>
      </c>
      <c r="L934" s="375">
        <v>49.77</v>
      </c>
      <c r="M934" s="336" t="s">
        <v>2595</v>
      </c>
      <c r="N934" s="336" t="s">
        <v>2596</v>
      </c>
      <c r="O934" s="287"/>
      <c r="P934" s="287"/>
    </row>
    <row r="935" spans="1:16" ht="15">
      <c r="A935" s="247" t="s">
        <v>176</v>
      </c>
      <c r="B935" s="247" t="s">
        <v>10866</v>
      </c>
      <c r="C935" s="287" t="s">
        <v>9351</v>
      </c>
      <c r="D935" s="305">
        <v>23</v>
      </c>
      <c r="E935" s="287" t="s">
        <v>42</v>
      </c>
      <c r="F935" s="372">
        <v>43677</v>
      </c>
      <c r="G935" s="373" t="s">
        <v>9325</v>
      </c>
      <c r="H935" s="373" t="s">
        <v>4499</v>
      </c>
      <c r="I935" s="374">
        <v>1</v>
      </c>
      <c r="J935" s="374">
        <v>1</v>
      </c>
      <c r="K935" s="373" t="s">
        <v>815</v>
      </c>
      <c r="L935" s="375">
        <v>102.37</v>
      </c>
      <c r="M935" s="336" t="s">
        <v>4500</v>
      </c>
      <c r="N935" s="336" t="s">
        <v>4501</v>
      </c>
      <c r="O935" s="287"/>
      <c r="P935" s="287"/>
    </row>
    <row r="936" spans="1:16" ht="15">
      <c r="A936" s="247" t="s">
        <v>176</v>
      </c>
      <c r="B936" s="247" t="s">
        <v>10869</v>
      </c>
      <c r="C936" s="287" t="s">
        <v>9352</v>
      </c>
      <c r="D936" s="305">
        <v>24</v>
      </c>
      <c r="E936" s="287" t="s">
        <v>42</v>
      </c>
      <c r="F936" s="372">
        <v>43677</v>
      </c>
      <c r="G936" s="373" t="s">
        <v>9325</v>
      </c>
      <c r="H936" s="373" t="s">
        <v>1143</v>
      </c>
      <c r="I936" s="374">
        <v>1</v>
      </c>
      <c r="J936" s="374">
        <v>11</v>
      </c>
      <c r="K936" s="373" t="s">
        <v>815</v>
      </c>
      <c r="L936" s="375">
        <v>277.31</v>
      </c>
      <c r="M936" s="336" t="s">
        <v>1144</v>
      </c>
      <c r="N936" s="336" t="s">
        <v>1145</v>
      </c>
      <c r="O936" s="287"/>
      <c r="P936" s="287"/>
    </row>
    <row r="937" spans="1:16" ht="15">
      <c r="A937" s="247" t="s">
        <v>176</v>
      </c>
      <c r="B937" s="247" t="s">
        <v>10870</v>
      </c>
      <c r="C937" s="287" t="s">
        <v>9353</v>
      </c>
      <c r="D937" s="305">
        <v>25</v>
      </c>
      <c r="E937" s="287" t="s">
        <v>42</v>
      </c>
      <c r="F937" s="372">
        <v>43677</v>
      </c>
      <c r="G937" s="373" t="s">
        <v>9325</v>
      </c>
      <c r="H937" s="373" t="s">
        <v>928</v>
      </c>
      <c r="I937" s="374">
        <v>1</v>
      </c>
      <c r="J937" s="374">
        <v>6</v>
      </c>
      <c r="K937" s="373" t="s">
        <v>815</v>
      </c>
      <c r="L937" s="375">
        <v>159.16999999999999</v>
      </c>
      <c r="M937" s="336" t="s">
        <v>929</v>
      </c>
      <c r="N937" s="336" t="s">
        <v>930</v>
      </c>
      <c r="O937" s="287"/>
      <c r="P937" s="287"/>
    </row>
    <row r="938" spans="1:16" ht="15">
      <c r="A938" s="247" t="s">
        <v>176</v>
      </c>
      <c r="B938" s="247" t="s">
        <v>9383</v>
      </c>
      <c r="C938" s="287" t="s">
        <v>9354</v>
      </c>
      <c r="D938" s="305">
        <v>26</v>
      </c>
      <c r="E938" s="287" t="s">
        <v>42</v>
      </c>
      <c r="F938" s="372">
        <v>43677</v>
      </c>
      <c r="G938" s="373" t="s">
        <v>9325</v>
      </c>
      <c r="H938" s="373" t="s">
        <v>4514</v>
      </c>
      <c r="I938" s="374">
        <v>2</v>
      </c>
      <c r="J938" s="374">
        <v>1</v>
      </c>
      <c r="K938" s="373" t="s">
        <v>815</v>
      </c>
      <c r="L938" s="375">
        <v>18.37</v>
      </c>
      <c r="M938" s="336" t="s">
        <v>4515</v>
      </c>
      <c r="N938" s="336" t="s">
        <v>4516</v>
      </c>
      <c r="O938" s="287"/>
      <c r="P938" s="287"/>
    </row>
    <row r="939" spans="1:16" ht="15">
      <c r="A939" s="247" t="s">
        <v>12493</v>
      </c>
      <c r="B939" s="247" t="s">
        <v>12494</v>
      </c>
      <c r="C939" s="287" t="s">
        <v>9355</v>
      </c>
      <c r="D939" s="305">
        <v>27</v>
      </c>
      <c r="E939" s="287" t="s">
        <v>42</v>
      </c>
      <c r="F939" s="372">
        <v>43677</v>
      </c>
      <c r="G939" s="373" t="s">
        <v>9325</v>
      </c>
      <c r="H939" s="373" t="s">
        <v>4868</v>
      </c>
      <c r="I939" s="374">
        <v>2</v>
      </c>
      <c r="J939" s="374">
        <v>1</v>
      </c>
      <c r="K939" s="373" t="s">
        <v>815</v>
      </c>
      <c r="L939" s="375">
        <v>20.62</v>
      </c>
      <c r="M939" s="336" t="s">
        <v>4869</v>
      </c>
      <c r="N939" s="336" t="s">
        <v>4870</v>
      </c>
      <c r="O939" s="287"/>
      <c r="P939" s="287"/>
    </row>
    <row r="940" spans="1:16" ht="15">
      <c r="A940" s="247" t="s">
        <v>12495</v>
      </c>
      <c r="B940" s="247" t="s">
        <v>12496</v>
      </c>
      <c r="C940" s="287" t="s">
        <v>9356</v>
      </c>
      <c r="D940" s="305">
        <v>28</v>
      </c>
      <c r="E940" s="287" t="s">
        <v>42</v>
      </c>
      <c r="F940" s="372">
        <v>43677</v>
      </c>
      <c r="G940" s="373" t="s">
        <v>9325</v>
      </c>
      <c r="H940" s="373" t="s">
        <v>1633</v>
      </c>
      <c r="I940" s="374">
        <v>2</v>
      </c>
      <c r="J940" s="374">
        <v>1</v>
      </c>
      <c r="K940" s="373" t="s">
        <v>815</v>
      </c>
      <c r="L940" s="375">
        <v>108.95</v>
      </c>
      <c r="M940" s="336" t="s">
        <v>1634</v>
      </c>
      <c r="N940" s="336" t="s">
        <v>1635</v>
      </c>
      <c r="O940" s="287"/>
      <c r="P940" s="287"/>
    </row>
    <row r="941" spans="1:16" ht="15">
      <c r="A941" s="247" t="s">
        <v>12497</v>
      </c>
      <c r="B941" s="247" t="s">
        <v>12498</v>
      </c>
      <c r="C941" s="287" t="s">
        <v>9357</v>
      </c>
      <c r="D941" s="305">
        <v>29</v>
      </c>
      <c r="E941" s="287" t="s">
        <v>42</v>
      </c>
      <c r="F941" s="372">
        <v>43677</v>
      </c>
      <c r="G941" s="373" t="s">
        <v>9325</v>
      </c>
      <c r="H941" s="373" t="s">
        <v>1643</v>
      </c>
      <c r="I941" s="374">
        <v>1</v>
      </c>
      <c r="J941" s="374">
        <v>6</v>
      </c>
      <c r="K941" s="373" t="s">
        <v>815</v>
      </c>
      <c r="L941" s="375">
        <v>101.4</v>
      </c>
      <c r="M941" s="336" t="s">
        <v>1644</v>
      </c>
      <c r="N941" s="336" t="s">
        <v>1645</v>
      </c>
      <c r="O941" s="287"/>
      <c r="P941" s="287"/>
    </row>
    <row r="942" spans="1:16" ht="15">
      <c r="A942" s="247" t="s">
        <v>12499</v>
      </c>
      <c r="B942" s="247" t="s">
        <v>12500</v>
      </c>
      <c r="C942" s="287" t="s">
        <v>9358</v>
      </c>
      <c r="D942" s="305">
        <v>30</v>
      </c>
      <c r="E942" s="287" t="s">
        <v>42</v>
      </c>
      <c r="F942" s="372">
        <v>43677</v>
      </c>
      <c r="G942" s="373" t="s">
        <v>9325</v>
      </c>
      <c r="H942" s="373" t="s">
        <v>9820</v>
      </c>
      <c r="I942" s="374">
        <v>2</v>
      </c>
      <c r="J942" s="374">
        <v>4</v>
      </c>
      <c r="K942" s="373" t="s">
        <v>815</v>
      </c>
      <c r="L942" s="375">
        <v>98.8</v>
      </c>
      <c r="M942" s="336" t="s">
        <v>8568</v>
      </c>
      <c r="N942" s="336" t="s">
        <v>9821</v>
      </c>
      <c r="O942" s="287"/>
      <c r="P942" s="287"/>
    </row>
    <row r="943" spans="1:16" ht="15">
      <c r="A943" s="247" t="s">
        <v>176</v>
      </c>
      <c r="B943" s="247" t="s">
        <v>10874</v>
      </c>
      <c r="C943" s="287" t="s">
        <v>9359</v>
      </c>
      <c r="D943" s="305">
        <v>31</v>
      </c>
      <c r="E943" s="287" t="s">
        <v>42</v>
      </c>
      <c r="F943" s="372">
        <v>43677</v>
      </c>
      <c r="G943" s="373" t="s">
        <v>9325</v>
      </c>
      <c r="H943" s="373" t="s">
        <v>2076</v>
      </c>
      <c r="I943" s="374">
        <v>1</v>
      </c>
      <c r="J943" s="374">
        <v>1</v>
      </c>
      <c r="K943" s="373" t="s">
        <v>815</v>
      </c>
      <c r="L943" s="375">
        <v>247.75</v>
      </c>
      <c r="M943" s="336" t="s">
        <v>2077</v>
      </c>
      <c r="N943" s="336" t="s">
        <v>2078</v>
      </c>
      <c r="O943" s="287"/>
      <c r="P943" s="287"/>
    </row>
    <row r="944" spans="1:16" ht="15">
      <c r="A944" s="247" t="s">
        <v>176</v>
      </c>
      <c r="B944" s="247" t="s">
        <v>10875</v>
      </c>
      <c r="C944" s="287" t="s">
        <v>9360</v>
      </c>
      <c r="D944" s="305">
        <v>32</v>
      </c>
      <c r="E944" s="287" t="s">
        <v>42</v>
      </c>
      <c r="F944" s="372">
        <v>43677</v>
      </c>
      <c r="G944" s="373" t="s">
        <v>9325</v>
      </c>
      <c r="H944" s="373" t="s">
        <v>9033</v>
      </c>
      <c r="I944" s="374">
        <v>2</v>
      </c>
      <c r="J944" s="374">
        <v>1</v>
      </c>
      <c r="K944" s="373" t="s">
        <v>815</v>
      </c>
      <c r="L944" s="375">
        <v>40.770000000000003</v>
      </c>
      <c r="M944" s="336" t="s">
        <v>8571</v>
      </c>
      <c r="N944" s="336" t="s">
        <v>9034</v>
      </c>
      <c r="O944" s="287"/>
      <c r="P944" s="287"/>
    </row>
    <row r="945" spans="1:16" ht="15">
      <c r="A945" s="247" t="s">
        <v>176</v>
      </c>
      <c r="B945" s="247" t="s">
        <v>9394</v>
      </c>
      <c r="C945" s="287" t="s">
        <v>9361</v>
      </c>
      <c r="D945" s="305">
        <v>33</v>
      </c>
      <c r="E945" s="287" t="s">
        <v>42</v>
      </c>
      <c r="F945" s="372">
        <v>43677</v>
      </c>
      <c r="G945" s="373" t="s">
        <v>9325</v>
      </c>
      <c r="H945" s="373" t="s">
        <v>4301</v>
      </c>
      <c r="I945" s="374">
        <v>1</v>
      </c>
      <c r="J945" s="374">
        <v>1</v>
      </c>
      <c r="K945" s="373" t="s">
        <v>815</v>
      </c>
      <c r="L945" s="375">
        <v>82.99</v>
      </c>
      <c r="M945" s="336" t="s">
        <v>4302</v>
      </c>
      <c r="N945" s="336" t="s">
        <v>4303</v>
      </c>
      <c r="O945" s="287"/>
      <c r="P945" s="287"/>
    </row>
    <row r="946" spans="1:16" ht="15">
      <c r="A946" s="247" t="s">
        <v>12501</v>
      </c>
      <c r="B946" s="247" t="s">
        <v>12502</v>
      </c>
      <c r="C946" s="287" t="s">
        <v>9362</v>
      </c>
      <c r="D946" s="305">
        <v>34</v>
      </c>
      <c r="E946" s="287" t="s">
        <v>42</v>
      </c>
      <c r="F946" s="372">
        <v>43677</v>
      </c>
      <c r="G946" s="373" t="s">
        <v>9325</v>
      </c>
      <c r="H946" s="373" t="s">
        <v>656</v>
      </c>
      <c r="I946" s="374">
        <v>2</v>
      </c>
      <c r="J946" s="374">
        <v>7</v>
      </c>
      <c r="K946" s="373" t="s">
        <v>815</v>
      </c>
      <c r="L946" s="375">
        <v>756.75</v>
      </c>
      <c r="M946" s="336" t="s">
        <v>411</v>
      </c>
      <c r="N946" s="336" t="s">
        <v>657</v>
      </c>
      <c r="O946" s="287"/>
      <c r="P946" s="287"/>
    </row>
    <row r="947" spans="1:16" ht="15">
      <c r="A947" s="247" t="s">
        <v>176</v>
      </c>
      <c r="B947" s="247" t="s">
        <v>10878</v>
      </c>
      <c r="C947" s="287" t="s">
        <v>9363</v>
      </c>
      <c r="D947" s="305">
        <v>35</v>
      </c>
      <c r="E947" s="287" t="s">
        <v>42</v>
      </c>
      <c r="F947" s="372">
        <v>43677</v>
      </c>
      <c r="G947" s="373" t="s">
        <v>9325</v>
      </c>
      <c r="H947" s="373" t="s">
        <v>1421</v>
      </c>
      <c r="I947" s="374">
        <v>2</v>
      </c>
      <c r="J947" s="374">
        <v>1</v>
      </c>
      <c r="K947" s="373" t="s">
        <v>815</v>
      </c>
      <c r="L947" s="375">
        <v>44.89</v>
      </c>
      <c r="M947" s="336" t="s">
        <v>1422</v>
      </c>
      <c r="N947" s="336" t="s">
        <v>1423</v>
      </c>
      <c r="O947" s="287"/>
      <c r="P947" s="287"/>
    </row>
    <row r="948" spans="1:16" ht="15">
      <c r="A948" s="247" t="s">
        <v>176</v>
      </c>
      <c r="B948" s="247" t="s">
        <v>10879</v>
      </c>
      <c r="C948" s="287" t="s">
        <v>9365</v>
      </c>
      <c r="D948" s="305">
        <v>36</v>
      </c>
      <c r="E948" s="287" t="s">
        <v>42</v>
      </c>
      <c r="F948" s="372">
        <v>43677</v>
      </c>
      <c r="G948" s="373" t="s">
        <v>9325</v>
      </c>
      <c r="H948" s="373" t="s">
        <v>2939</v>
      </c>
      <c r="I948" s="374">
        <v>2</v>
      </c>
      <c r="J948" s="374">
        <v>22</v>
      </c>
      <c r="K948" s="373" t="s">
        <v>815</v>
      </c>
      <c r="L948" s="375">
        <v>34.14</v>
      </c>
      <c r="M948" s="336" t="s">
        <v>2940</v>
      </c>
      <c r="N948" s="336" t="s">
        <v>2941</v>
      </c>
      <c r="O948" s="287"/>
      <c r="P948" s="287"/>
    </row>
    <row r="949" spans="1:16" ht="15">
      <c r="A949" s="247" t="s">
        <v>12503</v>
      </c>
      <c r="B949" s="247" t="s">
        <v>12504</v>
      </c>
      <c r="C949" s="287" t="s">
        <v>9366</v>
      </c>
      <c r="D949" s="305">
        <v>37</v>
      </c>
      <c r="E949" s="287" t="s">
        <v>42</v>
      </c>
      <c r="F949" s="372">
        <v>43677</v>
      </c>
      <c r="G949" s="373" t="s">
        <v>9325</v>
      </c>
      <c r="H949" s="373" t="s">
        <v>945</v>
      </c>
      <c r="I949" s="374">
        <v>1</v>
      </c>
      <c r="J949" s="374">
        <v>1</v>
      </c>
      <c r="K949" s="373" t="s">
        <v>815</v>
      </c>
      <c r="L949" s="375">
        <v>23.82</v>
      </c>
      <c r="M949" s="336" t="s">
        <v>946</v>
      </c>
      <c r="N949" s="336" t="s">
        <v>947</v>
      </c>
      <c r="O949" s="287"/>
      <c r="P949" s="287"/>
    </row>
    <row r="950" spans="1:16" ht="15">
      <c r="A950" s="247" t="s">
        <v>176</v>
      </c>
      <c r="B950" s="247" t="s">
        <v>9816</v>
      </c>
      <c r="C950" s="287" t="s">
        <v>9367</v>
      </c>
      <c r="D950" s="305">
        <v>38</v>
      </c>
      <c r="E950" s="287" t="s">
        <v>42</v>
      </c>
      <c r="F950" s="372">
        <v>43677</v>
      </c>
      <c r="G950" s="373" t="s">
        <v>9325</v>
      </c>
      <c r="H950" s="373" t="s">
        <v>956</v>
      </c>
      <c r="I950" s="374">
        <v>1</v>
      </c>
      <c r="J950" s="374">
        <v>7</v>
      </c>
      <c r="K950" s="373" t="s">
        <v>815</v>
      </c>
      <c r="L950" s="375">
        <v>322.99</v>
      </c>
      <c r="M950" s="336" t="s">
        <v>957</v>
      </c>
      <c r="N950" s="336" t="s">
        <v>958</v>
      </c>
      <c r="O950" s="287"/>
      <c r="P950" s="287"/>
    </row>
    <row r="951" spans="1:16" ht="15">
      <c r="A951" s="247" t="s">
        <v>176</v>
      </c>
      <c r="B951" s="247" t="s">
        <v>10880</v>
      </c>
      <c r="C951" s="287" t="s">
        <v>9368</v>
      </c>
      <c r="D951" s="305">
        <v>39</v>
      </c>
      <c r="E951" s="287" t="s">
        <v>42</v>
      </c>
      <c r="F951" s="372">
        <v>43677</v>
      </c>
      <c r="G951" s="373" t="s">
        <v>9325</v>
      </c>
      <c r="H951" s="373" t="s">
        <v>1666</v>
      </c>
      <c r="I951" s="374">
        <v>2</v>
      </c>
      <c r="J951" s="374">
        <v>1</v>
      </c>
      <c r="K951" s="373" t="s">
        <v>815</v>
      </c>
      <c r="L951" s="375">
        <v>86.03</v>
      </c>
      <c r="M951" s="336" t="s">
        <v>1667</v>
      </c>
      <c r="N951" s="336" t="s">
        <v>1668</v>
      </c>
      <c r="O951" s="287"/>
      <c r="P951" s="287"/>
    </row>
    <row r="952" spans="1:16" ht="15">
      <c r="A952" s="247" t="s">
        <v>9817</v>
      </c>
      <c r="B952" s="247" t="s">
        <v>9818</v>
      </c>
      <c r="C952" s="287" t="s">
        <v>9369</v>
      </c>
      <c r="D952" s="305">
        <v>40</v>
      </c>
      <c r="E952" s="287" t="s">
        <v>42</v>
      </c>
      <c r="F952" s="372">
        <v>43677</v>
      </c>
      <c r="G952" s="373" t="s">
        <v>9325</v>
      </c>
      <c r="H952" s="373" t="s">
        <v>981</v>
      </c>
      <c r="I952" s="374">
        <v>2</v>
      </c>
      <c r="J952" s="374">
        <v>1</v>
      </c>
      <c r="K952" s="373" t="s">
        <v>815</v>
      </c>
      <c r="L952" s="375">
        <v>22.08</v>
      </c>
      <c r="M952" s="336" t="s">
        <v>982</v>
      </c>
      <c r="N952" s="336" t="s">
        <v>983</v>
      </c>
      <c r="O952" s="287"/>
      <c r="P952" s="287"/>
    </row>
    <row r="953" spans="1:16" ht="15">
      <c r="A953" s="247" t="s">
        <v>176</v>
      </c>
      <c r="B953" s="247" t="s">
        <v>9810</v>
      </c>
      <c r="C953" s="287" t="s">
        <v>9370</v>
      </c>
      <c r="D953" s="305">
        <v>41</v>
      </c>
      <c r="E953" s="287" t="s">
        <v>42</v>
      </c>
      <c r="F953" s="372">
        <v>43677</v>
      </c>
      <c r="G953" s="373" t="s">
        <v>9325</v>
      </c>
      <c r="H953" s="373" t="s">
        <v>683</v>
      </c>
      <c r="I953" s="374">
        <v>1</v>
      </c>
      <c r="J953" s="374">
        <v>1</v>
      </c>
      <c r="K953" s="373" t="s">
        <v>815</v>
      </c>
      <c r="L953" s="375">
        <v>117.39</v>
      </c>
      <c r="M953" s="336" t="s">
        <v>684</v>
      </c>
      <c r="N953" s="336" t="s">
        <v>685</v>
      </c>
      <c r="O953" s="287"/>
      <c r="P953" s="287"/>
    </row>
    <row r="954" spans="1:16" ht="15">
      <c r="A954" s="247" t="s">
        <v>176</v>
      </c>
      <c r="B954" s="247" t="s">
        <v>9819</v>
      </c>
      <c r="C954" s="287" t="s">
        <v>9371</v>
      </c>
      <c r="D954" s="305">
        <v>42</v>
      </c>
      <c r="E954" s="287" t="s">
        <v>42</v>
      </c>
      <c r="F954" s="372">
        <v>43677</v>
      </c>
      <c r="G954" s="373" t="s">
        <v>9325</v>
      </c>
      <c r="H954" s="373" t="s">
        <v>9279</v>
      </c>
      <c r="I954" s="374">
        <v>2</v>
      </c>
      <c r="J954" s="374">
        <v>1</v>
      </c>
      <c r="K954" s="373" t="s">
        <v>815</v>
      </c>
      <c r="L954" s="375">
        <v>86.12</v>
      </c>
      <c r="M954" s="336" t="s">
        <v>8628</v>
      </c>
      <c r="N954" s="336" t="s">
        <v>9280</v>
      </c>
      <c r="O954" s="287"/>
      <c r="P954" s="287"/>
    </row>
    <row r="955" spans="1:16" ht="15">
      <c r="A955" s="247" t="s">
        <v>176</v>
      </c>
      <c r="B955" s="247" t="s">
        <v>10881</v>
      </c>
      <c r="C955" s="287" t="s">
        <v>9372</v>
      </c>
      <c r="D955" s="305">
        <v>43</v>
      </c>
      <c r="E955" s="287" t="s">
        <v>42</v>
      </c>
      <c r="F955" s="372">
        <v>43677</v>
      </c>
      <c r="G955" s="373" t="s">
        <v>9325</v>
      </c>
      <c r="H955" s="373" t="s">
        <v>4321</v>
      </c>
      <c r="I955" s="374">
        <v>1</v>
      </c>
      <c r="J955" s="374">
        <v>1</v>
      </c>
      <c r="K955" s="373" t="s">
        <v>815</v>
      </c>
      <c r="L955" s="375">
        <v>83.61</v>
      </c>
      <c r="M955" s="336" t="s">
        <v>4322</v>
      </c>
      <c r="N955" s="336" t="s">
        <v>4323</v>
      </c>
      <c r="O955" s="287"/>
      <c r="P955" s="287"/>
    </row>
    <row r="956" spans="1:16" ht="15">
      <c r="A956" s="247" t="s">
        <v>176</v>
      </c>
      <c r="B956" s="247" t="s">
        <v>10882</v>
      </c>
      <c r="C956" s="287" t="s">
        <v>9373</v>
      </c>
      <c r="D956" s="305">
        <v>44</v>
      </c>
      <c r="E956" s="287" t="s">
        <v>42</v>
      </c>
      <c r="F956" s="372">
        <v>43677</v>
      </c>
      <c r="G956" s="373" t="s">
        <v>9325</v>
      </c>
      <c r="H956" s="373" t="s">
        <v>1175</v>
      </c>
      <c r="I956" s="374">
        <v>2</v>
      </c>
      <c r="J956" s="374">
        <v>1</v>
      </c>
      <c r="K956" s="373" t="s">
        <v>815</v>
      </c>
      <c r="L956" s="375">
        <v>80.61</v>
      </c>
      <c r="M956" s="336" t="s">
        <v>1176</v>
      </c>
      <c r="N956" s="336" t="s">
        <v>1177</v>
      </c>
      <c r="O956" s="287"/>
      <c r="P956" s="287"/>
    </row>
    <row r="957" spans="1:16" ht="15">
      <c r="A957" s="247" t="s">
        <v>12505</v>
      </c>
      <c r="B957" s="247" t="s">
        <v>12506</v>
      </c>
      <c r="C957" s="287" t="s">
        <v>9374</v>
      </c>
      <c r="D957" s="305">
        <v>45</v>
      </c>
      <c r="E957" s="287" t="s">
        <v>42</v>
      </c>
      <c r="F957" s="372">
        <v>43677</v>
      </c>
      <c r="G957" s="373" t="s">
        <v>9325</v>
      </c>
      <c r="H957" s="373" t="s">
        <v>4771</v>
      </c>
      <c r="I957" s="374">
        <v>2</v>
      </c>
      <c r="J957" s="374">
        <v>1</v>
      </c>
      <c r="K957" s="373" t="s">
        <v>815</v>
      </c>
      <c r="L957" s="375">
        <v>101.31</v>
      </c>
      <c r="M957" s="336" t="s">
        <v>4772</v>
      </c>
      <c r="N957" s="336" t="s">
        <v>4773</v>
      </c>
      <c r="O957" s="287"/>
      <c r="P957" s="287"/>
    </row>
    <row r="958" spans="1:16" ht="15">
      <c r="A958" s="247" t="s">
        <v>9805</v>
      </c>
      <c r="B958" s="247" t="s">
        <v>9806</v>
      </c>
      <c r="C958" s="287" t="s">
        <v>9375</v>
      </c>
      <c r="D958" s="305">
        <v>46</v>
      </c>
      <c r="E958" s="287" t="s">
        <v>42</v>
      </c>
      <c r="F958" s="372">
        <v>43677</v>
      </c>
      <c r="G958" s="373" t="s">
        <v>9325</v>
      </c>
      <c r="H958" s="373" t="s">
        <v>1956</v>
      </c>
      <c r="I958" s="374">
        <v>1</v>
      </c>
      <c r="J958" s="374">
        <v>3</v>
      </c>
      <c r="K958" s="373" t="s">
        <v>815</v>
      </c>
      <c r="L958" s="375">
        <v>242.76</v>
      </c>
      <c r="M958" s="336" t="s">
        <v>1957</v>
      </c>
      <c r="N958" s="336" t="s">
        <v>1958</v>
      </c>
      <c r="O958" s="287"/>
      <c r="P958" s="287"/>
    </row>
    <row r="959" spans="1:16" ht="15">
      <c r="A959" s="247" t="s">
        <v>176</v>
      </c>
      <c r="B959" s="247" t="s">
        <v>9807</v>
      </c>
      <c r="C959" s="287" t="s">
        <v>9376</v>
      </c>
      <c r="D959" s="305">
        <v>47</v>
      </c>
      <c r="E959" s="287" t="s">
        <v>42</v>
      </c>
      <c r="F959" s="372">
        <v>43677</v>
      </c>
      <c r="G959" s="373" t="s">
        <v>9325</v>
      </c>
      <c r="H959" s="373" t="s">
        <v>4600</v>
      </c>
      <c r="I959" s="374">
        <v>2</v>
      </c>
      <c r="J959" s="374">
        <v>6</v>
      </c>
      <c r="K959" s="373" t="s">
        <v>815</v>
      </c>
      <c r="L959" s="375">
        <v>31.51</v>
      </c>
      <c r="M959" s="336" t="s">
        <v>4601</v>
      </c>
      <c r="N959" s="336" t="s">
        <v>4602</v>
      </c>
      <c r="O959" s="287"/>
      <c r="P959" s="287"/>
    </row>
    <row r="960" spans="1:16" ht="15">
      <c r="A960" s="247" t="s">
        <v>176</v>
      </c>
      <c r="B960" s="247" t="s">
        <v>10883</v>
      </c>
      <c r="C960" s="287" t="s">
        <v>9377</v>
      </c>
      <c r="D960" s="305">
        <v>48</v>
      </c>
      <c r="E960" s="287" t="s">
        <v>42</v>
      </c>
      <c r="F960" s="372">
        <v>43677</v>
      </c>
      <c r="G960" s="373" t="s">
        <v>9325</v>
      </c>
      <c r="H960" s="373" t="s">
        <v>3903</v>
      </c>
      <c r="I960" s="374">
        <v>2</v>
      </c>
      <c r="J960" s="374">
        <v>6</v>
      </c>
      <c r="K960" s="373" t="s">
        <v>815</v>
      </c>
      <c r="L960" s="375">
        <v>102.08</v>
      </c>
      <c r="M960" s="336" t="s">
        <v>3904</v>
      </c>
      <c r="N960" s="336" t="s">
        <v>3905</v>
      </c>
      <c r="O960" s="287"/>
      <c r="P960" s="287"/>
    </row>
    <row r="961" spans="1:16" ht="15">
      <c r="A961" s="247" t="s">
        <v>176</v>
      </c>
      <c r="B961" s="247" t="s">
        <v>9399</v>
      </c>
      <c r="C961" s="287" t="s">
        <v>9379</v>
      </c>
      <c r="D961" s="305">
        <v>49</v>
      </c>
      <c r="E961" s="287" t="s">
        <v>42</v>
      </c>
      <c r="F961" s="372">
        <v>43677</v>
      </c>
      <c r="G961" s="373" t="s">
        <v>9325</v>
      </c>
      <c r="H961" s="373" t="s">
        <v>4614</v>
      </c>
      <c r="I961" s="374">
        <v>1</v>
      </c>
      <c r="J961" s="374">
        <v>1</v>
      </c>
      <c r="K961" s="373" t="s">
        <v>815</v>
      </c>
      <c r="L961" s="375">
        <v>15.93</v>
      </c>
      <c r="M961" s="336" t="s">
        <v>4615</v>
      </c>
      <c r="N961" s="336" t="s">
        <v>4616</v>
      </c>
      <c r="O961" s="287"/>
      <c r="P961" s="287"/>
    </row>
    <row r="962" spans="1:16" ht="15">
      <c r="A962" s="247" t="s">
        <v>176</v>
      </c>
      <c r="B962" s="247" t="s">
        <v>10884</v>
      </c>
      <c r="C962" s="287" t="s">
        <v>9380</v>
      </c>
      <c r="D962" s="305">
        <v>50</v>
      </c>
      <c r="E962" s="287" t="s">
        <v>42</v>
      </c>
      <c r="F962" s="372">
        <v>43677</v>
      </c>
      <c r="G962" s="373" t="s">
        <v>9325</v>
      </c>
      <c r="H962" s="373" t="s">
        <v>1823</v>
      </c>
      <c r="I962" s="374">
        <v>2</v>
      </c>
      <c r="J962" s="374">
        <v>7</v>
      </c>
      <c r="K962" s="373" t="s">
        <v>815</v>
      </c>
      <c r="L962" s="375">
        <v>128.69999999999999</v>
      </c>
      <c r="M962" s="336" t="s">
        <v>1824</v>
      </c>
      <c r="N962" s="336" t="s">
        <v>1825</v>
      </c>
      <c r="O962" s="287"/>
      <c r="P962" s="287"/>
    </row>
    <row r="963" spans="1:16" ht="15">
      <c r="A963" s="247" t="s">
        <v>12507</v>
      </c>
      <c r="B963" s="247" t="s">
        <v>12508</v>
      </c>
      <c r="C963" s="287" t="s">
        <v>9381</v>
      </c>
      <c r="D963" s="305">
        <v>51</v>
      </c>
      <c r="E963" s="287" t="s">
        <v>42</v>
      </c>
      <c r="F963" s="372">
        <v>43677</v>
      </c>
      <c r="G963" s="373" t="s">
        <v>9325</v>
      </c>
      <c r="H963" s="373" t="s">
        <v>1464</v>
      </c>
      <c r="I963" s="374">
        <v>2</v>
      </c>
      <c r="J963" s="374">
        <v>1</v>
      </c>
      <c r="K963" s="373" t="s">
        <v>815</v>
      </c>
      <c r="L963" s="375">
        <v>66.540000000000006</v>
      </c>
      <c r="M963" s="336" t="s">
        <v>1465</v>
      </c>
      <c r="N963" s="336" t="s">
        <v>1466</v>
      </c>
      <c r="O963" s="287"/>
      <c r="P963" s="287"/>
    </row>
    <row r="964" spans="1:16" ht="15">
      <c r="A964" s="247" t="s">
        <v>12509</v>
      </c>
      <c r="B964" s="247" t="s">
        <v>12510</v>
      </c>
      <c r="C964" s="287" t="s">
        <v>9382</v>
      </c>
      <c r="D964" s="305">
        <v>52</v>
      </c>
      <c r="E964" s="287" t="s">
        <v>42</v>
      </c>
      <c r="F964" s="372">
        <v>43677</v>
      </c>
      <c r="G964" s="373" t="s">
        <v>9325</v>
      </c>
      <c r="H964" s="373" t="s">
        <v>1695</v>
      </c>
      <c r="I964" s="374">
        <v>1</v>
      </c>
      <c r="J964" s="374">
        <v>2</v>
      </c>
      <c r="K964" s="373" t="s">
        <v>815</v>
      </c>
      <c r="L964" s="375">
        <v>162.19999999999999</v>
      </c>
      <c r="M964" s="336" t="s">
        <v>1696</v>
      </c>
      <c r="N964" s="336" t="s">
        <v>1697</v>
      </c>
      <c r="O964" s="287"/>
      <c r="P964" s="287"/>
    </row>
    <row r="965" spans="1:16" ht="15">
      <c r="A965" s="247" t="s">
        <v>176</v>
      </c>
      <c r="B965" s="247" t="s">
        <v>9811</v>
      </c>
      <c r="C965" s="287" t="s">
        <v>9384</v>
      </c>
      <c r="D965" s="305">
        <v>53</v>
      </c>
      <c r="E965" s="287" t="s">
        <v>42</v>
      </c>
      <c r="F965" s="372">
        <v>43677</v>
      </c>
      <c r="G965" s="373" t="s">
        <v>9325</v>
      </c>
      <c r="H965" s="373" t="s">
        <v>3564</v>
      </c>
      <c r="I965" s="374">
        <v>2</v>
      </c>
      <c r="J965" s="374">
        <v>2</v>
      </c>
      <c r="K965" s="373" t="s">
        <v>815</v>
      </c>
      <c r="L965" s="375">
        <v>56.2</v>
      </c>
      <c r="M965" s="336" t="s">
        <v>3565</v>
      </c>
      <c r="N965" s="336" t="s">
        <v>3566</v>
      </c>
      <c r="O965" s="287"/>
      <c r="P965" s="287"/>
    </row>
    <row r="966" spans="1:16" ht="15">
      <c r="A966" s="247" t="s">
        <v>176</v>
      </c>
      <c r="B966" s="247" t="s">
        <v>9808</v>
      </c>
      <c r="C966" s="287" t="s">
        <v>9385</v>
      </c>
      <c r="D966" s="305">
        <v>54</v>
      </c>
      <c r="E966" s="287" t="s">
        <v>42</v>
      </c>
      <c r="F966" s="372">
        <v>43677</v>
      </c>
      <c r="G966" s="373" t="s">
        <v>9325</v>
      </c>
      <c r="H966" s="373" t="s">
        <v>2222</v>
      </c>
      <c r="I966" s="374">
        <v>1</v>
      </c>
      <c r="J966" s="374">
        <v>1</v>
      </c>
      <c r="K966" s="373" t="s">
        <v>815</v>
      </c>
      <c r="L966" s="375">
        <v>94.69</v>
      </c>
      <c r="M966" s="336" t="s">
        <v>2223</v>
      </c>
      <c r="N966" s="336" t="s">
        <v>2224</v>
      </c>
      <c r="O966" s="287"/>
      <c r="P966" s="287"/>
    </row>
    <row r="967" spans="1:16" ht="15">
      <c r="A967" s="247" t="s">
        <v>176</v>
      </c>
      <c r="B967" s="247" t="s">
        <v>9809</v>
      </c>
      <c r="C967" s="287" t="s">
        <v>9386</v>
      </c>
      <c r="D967" s="305">
        <v>55</v>
      </c>
      <c r="E967" s="287" t="s">
        <v>42</v>
      </c>
      <c r="F967" s="372">
        <v>43677</v>
      </c>
      <c r="G967" s="373" t="s">
        <v>9325</v>
      </c>
      <c r="H967" s="373" t="s">
        <v>733</v>
      </c>
      <c r="I967" s="374">
        <v>2</v>
      </c>
      <c r="J967" s="374">
        <v>1</v>
      </c>
      <c r="K967" s="373" t="s">
        <v>815</v>
      </c>
      <c r="L967" s="375">
        <v>66.599999999999994</v>
      </c>
      <c r="M967" s="336" t="s">
        <v>734</v>
      </c>
      <c r="N967" s="336" t="s">
        <v>735</v>
      </c>
      <c r="O967" s="287"/>
      <c r="P967" s="287"/>
    </row>
    <row r="968" spans="1:16" ht="15">
      <c r="A968" s="247" t="s">
        <v>176</v>
      </c>
      <c r="B968" s="247" t="s">
        <v>10887</v>
      </c>
      <c r="C968" s="287" t="s">
        <v>9387</v>
      </c>
      <c r="D968" s="305">
        <v>56</v>
      </c>
      <c r="E968" s="287" t="s">
        <v>42</v>
      </c>
      <c r="F968" s="372">
        <v>43677</v>
      </c>
      <c r="G968" s="373" t="s">
        <v>9325</v>
      </c>
      <c r="H968" s="373" t="s">
        <v>2660</v>
      </c>
      <c r="I968" s="374">
        <v>1</v>
      </c>
      <c r="J968" s="374">
        <v>3</v>
      </c>
      <c r="K968" s="373" t="s">
        <v>815</v>
      </c>
      <c r="L968" s="375">
        <v>30.93</v>
      </c>
      <c r="M968" s="336" t="s">
        <v>2661</v>
      </c>
      <c r="N968" s="336" t="s">
        <v>2662</v>
      </c>
      <c r="O968" s="287"/>
      <c r="P968" s="287"/>
    </row>
    <row r="969" spans="1:16" ht="15">
      <c r="A969" s="247" t="s">
        <v>176</v>
      </c>
      <c r="B969" s="247" t="s">
        <v>10890</v>
      </c>
      <c r="C969" s="287" t="s">
        <v>9388</v>
      </c>
      <c r="D969" s="305">
        <v>57</v>
      </c>
      <c r="E969" s="287" t="s">
        <v>42</v>
      </c>
      <c r="F969" s="372">
        <v>43677</v>
      </c>
      <c r="G969" s="373" t="s">
        <v>9325</v>
      </c>
      <c r="H969" s="373" t="s">
        <v>9042</v>
      </c>
      <c r="I969" s="374">
        <v>2</v>
      </c>
      <c r="J969" s="374">
        <v>10</v>
      </c>
      <c r="K969" s="373" t="s">
        <v>815</v>
      </c>
      <c r="L969" s="375">
        <v>146.62</v>
      </c>
      <c r="M969" s="336" t="s">
        <v>8707</v>
      </c>
      <c r="N969" s="336" t="s">
        <v>9043</v>
      </c>
      <c r="O969" s="287"/>
      <c r="P969" s="287"/>
    </row>
    <row r="970" spans="1:16" ht="15">
      <c r="A970" s="247" t="s">
        <v>176</v>
      </c>
      <c r="B970" s="247" t="s">
        <v>9332</v>
      </c>
      <c r="C970" s="287" t="s">
        <v>9390</v>
      </c>
      <c r="D970" s="305">
        <v>58</v>
      </c>
      <c r="E970" s="287" t="s">
        <v>42</v>
      </c>
      <c r="F970" s="372">
        <v>43677</v>
      </c>
      <c r="G970" s="373" t="s">
        <v>9325</v>
      </c>
      <c r="H970" s="373" t="s">
        <v>3711</v>
      </c>
      <c r="I970" s="374">
        <v>2</v>
      </c>
      <c r="J970" s="374">
        <v>1</v>
      </c>
      <c r="K970" s="373" t="s">
        <v>815</v>
      </c>
      <c r="L970" s="375">
        <v>57.15</v>
      </c>
      <c r="M970" s="336" t="s">
        <v>3712</v>
      </c>
      <c r="N970" s="336" t="s">
        <v>3713</v>
      </c>
      <c r="O970" s="287"/>
      <c r="P970" s="287"/>
    </row>
    <row r="971" spans="1:16" ht="15">
      <c r="A971" s="247" t="s">
        <v>12511</v>
      </c>
      <c r="B971" s="247" t="s">
        <v>12512</v>
      </c>
      <c r="C971" s="287" t="s">
        <v>9391</v>
      </c>
      <c r="D971" s="305">
        <v>59</v>
      </c>
      <c r="E971" s="287" t="s">
        <v>42</v>
      </c>
      <c r="F971" s="372">
        <v>43677</v>
      </c>
      <c r="G971" s="373" t="s">
        <v>9325</v>
      </c>
      <c r="H971" s="373" t="s">
        <v>789</v>
      </c>
      <c r="I971" s="374">
        <v>2</v>
      </c>
      <c r="J971" s="374">
        <v>1</v>
      </c>
      <c r="K971" s="373" t="s">
        <v>815</v>
      </c>
      <c r="L971" s="375">
        <v>87.65</v>
      </c>
      <c r="M971" s="336" t="s">
        <v>790</v>
      </c>
      <c r="N971" s="336" t="s">
        <v>791</v>
      </c>
      <c r="O971" s="287"/>
      <c r="P971" s="287"/>
    </row>
    <row r="972" spans="1:16" ht="15">
      <c r="A972" s="247" t="s">
        <v>12513</v>
      </c>
      <c r="B972" s="247" t="s">
        <v>12514</v>
      </c>
      <c r="C972" s="287" t="s">
        <v>9392</v>
      </c>
      <c r="D972" s="305">
        <v>60</v>
      </c>
      <c r="E972" s="287" t="s">
        <v>42</v>
      </c>
      <c r="F972" s="372">
        <v>43677</v>
      </c>
      <c r="G972" s="373" t="s">
        <v>9325</v>
      </c>
      <c r="H972" s="373" t="s">
        <v>7458</v>
      </c>
      <c r="I972" s="374">
        <v>2</v>
      </c>
      <c r="J972" s="374">
        <v>1</v>
      </c>
      <c r="K972" s="373" t="s">
        <v>815</v>
      </c>
      <c r="L972" s="375">
        <v>195.22</v>
      </c>
      <c r="M972" s="336" t="s">
        <v>7459</v>
      </c>
      <c r="N972" s="336" t="s">
        <v>7460</v>
      </c>
      <c r="O972" s="287"/>
      <c r="P972" s="287"/>
    </row>
    <row r="973" spans="1:16" ht="15">
      <c r="A973" s="247" t="s">
        <v>176</v>
      </c>
      <c r="B973" s="247" t="s">
        <v>10897</v>
      </c>
      <c r="C973" s="287" t="s">
        <v>9393</v>
      </c>
      <c r="D973" s="305">
        <v>61</v>
      </c>
      <c r="E973" s="287" t="s">
        <v>42</v>
      </c>
      <c r="F973" s="372">
        <v>43677</v>
      </c>
      <c r="G973" s="373" t="s">
        <v>9325</v>
      </c>
      <c r="H973" s="373" t="s">
        <v>10103</v>
      </c>
      <c r="I973" s="374">
        <v>2</v>
      </c>
      <c r="J973" s="374">
        <v>3</v>
      </c>
      <c r="K973" s="373" t="s">
        <v>815</v>
      </c>
      <c r="L973" s="375">
        <v>152.84</v>
      </c>
      <c r="M973" s="336" t="s">
        <v>8387</v>
      </c>
      <c r="N973" s="336" t="s">
        <v>8388</v>
      </c>
      <c r="O973" s="287"/>
      <c r="P973" s="287"/>
    </row>
    <row r="974" spans="1:16" ht="15">
      <c r="A974" s="247" t="s">
        <v>176</v>
      </c>
      <c r="B974" s="247" t="s">
        <v>5888</v>
      </c>
      <c r="C974" s="287" t="s">
        <v>5831</v>
      </c>
      <c r="D974" s="305">
        <v>1</v>
      </c>
      <c r="E974" s="287" t="s">
        <v>349</v>
      </c>
      <c r="F974" s="372">
        <v>43677</v>
      </c>
      <c r="G974" s="373" t="s">
        <v>5832</v>
      </c>
      <c r="H974" s="373" t="s">
        <v>2253</v>
      </c>
      <c r="I974" s="374">
        <v>9</v>
      </c>
      <c r="J974" s="374">
        <v>1</v>
      </c>
      <c r="K974" s="373" t="s">
        <v>438</v>
      </c>
      <c r="L974" s="375">
        <v>228.27</v>
      </c>
      <c r="M974" s="336" t="s">
        <v>2254</v>
      </c>
      <c r="N974" s="336" t="s">
        <v>2255</v>
      </c>
      <c r="O974" s="287"/>
      <c r="P974" s="287"/>
    </row>
    <row r="975" spans="1:16" ht="15">
      <c r="A975" s="247" t="s">
        <v>176</v>
      </c>
      <c r="B975" s="247" t="s">
        <v>5896</v>
      </c>
      <c r="C975" s="287" t="s">
        <v>5834</v>
      </c>
      <c r="D975" s="305">
        <v>2</v>
      </c>
      <c r="E975" s="287" t="s">
        <v>349</v>
      </c>
      <c r="F975" s="372">
        <v>43677</v>
      </c>
      <c r="G975" s="373" t="s">
        <v>5832</v>
      </c>
      <c r="H975" s="373" t="s">
        <v>3445</v>
      </c>
      <c r="I975" s="374">
        <v>10</v>
      </c>
      <c r="J975" s="374">
        <v>4</v>
      </c>
      <c r="K975" s="373" t="s">
        <v>438</v>
      </c>
      <c r="L975" s="375">
        <v>75.69</v>
      </c>
      <c r="M975" s="336" t="s">
        <v>3446</v>
      </c>
      <c r="N975" s="336" t="s">
        <v>3447</v>
      </c>
      <c r="O975" s="287"/>
      <c r="P975" s="287"/>
    </row>
    <row r="976" spans="1:16" ht="15">
      <c r="A976" s="247" t="s">
        <v>176</v>
      </c>
      <c r="B976" s="247" t="s">
        <v>5898</v>
      </c>
      <c r="C976" s="287" t="s">
        <v>5837</v>
      </c>
      <c r="D976" s="305">
        <v>3</v>
      </c>
      <c r="E976" s="287" t="s">
        <v>349</v>
      </c>
      <c r="F976" s="372">
        <v>43677</v>
      </c>
      <c r="G976" s="373" t="s">
        <v>5832</v>
      </c>
      <c r="H976" s="373" t="s">
        <v>3450</v>
      </c>
      <c r="I976" s="374">
        <v>9</v>
      </c>
      <c r="J976" s="374">
        <v>1</v>
      </c>
      <c r="K976" s="373" t="s">
        <v>438</v>
      </c>
      <c r="L976" s="375">
        <v>87.81</v>
      </c>
      <c r="M976" s="336" t="s">
        <v>3451</v>
      </c>
      <c r="N976" s="336" t="s">
        <v>3452</v>
      </c>
      <c r="O976" s="287"/>
      <c r="P976" s="287"/>
    </row>
    <row r="977" spans="1:16" ht="15">
      <c r="A977" s="247" t="s">
        <v>176</v>
      </c>
      <c r="B977" s="247" t="s">
        <v>5924</v>
      </c>
      <c r="C977" s="287" t="s">
        <v>5840</v>
      </c>
      <c r="D977" s="305">
        <v>4</v>
      </c>
      <c r="E977" s="287" t="s">
        <v>349</v>
      </c>
      <c r="F977" s="372">
        <v>43677</v>
      </c>
      <c r="G977" s="373" t="s">
        <v>5832</v>
      </c>
      <c r="H977" s="373" t="s">
        <v>3455</v>
      </c>
      <c r="I977" s="374">
        <v>9</v>
      </c>
      <c r="J977" s="374">
        <v>6</v>
      </c>
      <c r="K977" s="373" t="s">
        <v>438</v>
      </c>
      <c r="L977" s="375">
        <v>114.78</v>
      </c>
      <c r="M977" s="336" t="s">
        <v>3456</v>
      </c>
      <c r="N977" s="336" t="s">
        <v>3457</v>
      </c>
      <c r="O977" s="287"/>
      <c r="P977" s="287"/>
    </row>
    <row r="978" spans="1:16" ht="15">
      <c r="A978" s="247" t="s">
        <v>176</v>
      </c>
      <c r="B978" s="247" t="s">
        <v>5902</v>
      </c>
      <c r="C978" s="287" t="s">
        <v>5843</v>
      </c>
      <c r="D978" s="305">
        <v>5</v>
      </c>
      <c r="E978" s="287" t="s">
        <v>349</v>
      </c>
      <c r="F978" s="372">
        <v>43677</v>
      </c>
      <c r="G978" s="373" t="s">
        <v>5832</v>
      </c>
      <c r="H978" s="373" t="s">
        <v>496</v>
      </c>
      <c r="I978" s="374">
        <v>9</v>
      </c>
      <c r="J978" s="374">
        <v>1</v>
      </c>
      <c r="K978" s="373" t="s">
        <v>438</v>
      </c>
      <c r="L978" s="375">
        <v>89.61</v>
      </c>
      <c r="M978" s="336" t="s">
        <v>497</v>
      </c>
      <c r="N978" s="336" t="s">
        <v>498</v>
      </c>
      <c r="O978" s="287"/>
      <c r="P978" s="287"/>
    </row>
    <row r="979" spans="1:16" ht="15">
      <c r="A979" s="247" t="s">
        <v>7854</v>
      </c>
      <c r="B979" s="247" t="s">
        <v>7855</v>
      </c>
      <c r="C979" s="287" t="s">
        <v>5845</v>
      </c>
      <c r="D979" s="305">
        <v>6</v>
      </c>
      <c r="E979" s="287" t="s">
        <v>349</v>
      </c>
      <c r="F979" s="372">
        <v>43677</v>
      </c>
      <c r="G979" s="373" t="s">
        <v>5832</v>
      </c>
      <c r="H979" s="373" t="s">
        <v>511</v>
      </c>
      <c r="I979" s="374">
        <v>9</v>
      </c>
      <c r="J979" s="374">
        <v>5</v>
      </c>
      <c r="K979" s="373" t="s">
        <v>438</v>
      </c>
      <c r="L979" s="375">
        <v>117.46</v>
      </c>
      <c r="M979" s="336" t="s">
        <v>512</v>
      </c>
      <c r="N979" s="336" t="s">
        <v>513</v>
      </c>
      <c r="O979" s="287"/>
      <c r="P979" s="287"/>
    </row>
    <row r="980" spans="1:16" ht="15">
      <c r="A980" s="247" t="s">
        <v>176</v>
      </c>
      <c r="B980" s="247" t="s">
        <v>5900</v>
      </c>
      <c r="C980" s="287" t="s">
        <v>5847</v>
      </c>
      <c r="D980" s="305">
        <v>7</v>
      </c>
      <c r="E980" s="287" t="s">
        <v>349</v>
      </c>
      <c r="F980" s="372">
        <v>43677</v>
      </c>
      <c r="G980" s="373" t="s">
        <v>5832</v>
      </c>
      <c r="H980" s="373" t="s">
        <v>1998</v>
      </c>
      <c r="I980" s="374">
        <v>9</v>
      </c>
      <c r="J980" s="374">
        <v>3</v>
      </c>
      <c r="K980" s="373" t="s">
        <v>438</v>
      </c>
      <c r="L980" s="375">
        <v>294.61</v>
      </c>
      <c r="M980" s="336" t="s">
        <v>1999</v>
      </c>
      <c r="N980" s="336" t="s">
        <v>2000</v>
      </c>
      <c r="O980" s="287"/>
      <c r="P980" s="287"/>
    </row>
    <row r="981" spans="1:16" ht="15">
      <c r="A981" s="247" t="s">
        <v>176</v>
      </c>
      <c r="B981" s="247" t="s">
        <v>5907</v>
      </c>
      <c r="C981" s="287" t="s">
        <v>5849</v>
      </c>
      <c r="D981" s="305">
        <v>8</v>
      </c>
      <c r="E981" s="287" t="s">
        <v>349</v>
      </c>
      <c r="F981" s="372">
        <v>43677</v>
      </c>
      <c r="G981" s="373" t="s">
        <v>5832</v>
      </c>
      <c r="H981" s="373" t="s">
        <v>537</v>
      </c>
      <c r="I981" s="374">
        <v>9</v>
      </c>
      <c r="J981" s="374">
        <v>4</v>
      </c>
      <c r="K981" s="373" t="s">
        <v>438</v>
      </c>
      <c r="L981" s="375">
        <v>341.18</v>
      </c>
      <c r="M981" s="336" t="s">
        <v>538</v>
      </c>
      <c r="N981" s="336" t="s">
        <v>539</v>
      </c>
      <c r="O981" s="287"/>
      <c r="P981" s="287"/>
    </row>
    <row r="982" spans="1:16" ht="15">
      <c r="A982" s="247" t="s">
        <v>7848</v>
      </c>
      <c r="B982" s="247" t="s">
        <v>7849</v>
      </c>
      <c r="C982" s="287" t="s">
        <v>5851</v>
      </c>
      <c r="D982" s="305">
        <v>9</v>
      </c>
      <c r="E982" s="287" t="s">
        <v>349</v>
      </c>
      <c r="F982" s="372">
        <v>43677</v>
      </c>
      <c r="G982" s="373" t="s">
        <v>5832</v>
      </c>
      <c r="H982" s="373" t="s">
        <v>1292</v>
      </c>
      <c r="I982" s="374">
        <v>10</v>
      </c>
      <c r="J982" s="374">
        <v>1</v>
      </c>
      <c r="K982" s="373" t="s">
        <v>438</v>
      </c>
      <c r="L982" s="375">
        <v>42.46</v>
      </c>
      <c r="M982" s="336" t="s">
        <v>1293</v>
      </c>
      <c r="N982" s="336" t="s">
        <v>1294</v>
      </c>
      <c r="O982" s="287"/>
      <c r="P982" s="287"/>
    </row>
    <row r="983" spans="1:16" ht="15">
      <c r="A983" s="247" t="s">
        <v>7844</v>
      </c>
      <c r="B983" s="247" t="s">
        <v>7845</v>
      </c>
      <c r="C983" s="287" t="s">
        <v>5854</v>
      </c>
      <c r="D983" s="305">
        <v>10</v>
      </c>
      <c r="E983" s="287" t="s">
        <v>349</v>
      </c>
      <c r="F983" s="372">
        <v>43677</v>
      </c>
      <c r="G983" s="373" t="s">
        <v>5832</v>
      </c>
      <c r="H983" s="373" t="s">
        <v>2855</v>
      </c>
      <c r="I983" s="374">
        <v>10</v>
      </c>
      <c r="J983" s="374">
        <v>6</v>
      </c>
      <c r="K983" s="373" t="s">
        <v>438</v>
      </c>
      <c r="L983" s="375">
        <v>49.56</v>
      </c>
      <c r="M983" s="336" t="s">
        <v>2856</v>
      </c>
      <c r="N983" s="336" t="s">
        <v>2857</v>
      </c>
      <c r="O983" s="287"/>
      <c r="P983" s="287"/>
    </row>
    <row r="984" spans="1:16" ht="15">
      <c r="A984" s="247" t="s">
        <v>7850</v>
      </c>
      <c r="B984" s="247" t="s">
        <v>7851</v>
      </c>
      <c r="C984" s="287" t="s">
        <v>5856</v>
      </c>
      <c r="D984" s="305">
        <v>11</v>
      </c>
      <c r="E984" s="287" t="s">
        <v>349</v>
      </c>
      <c r="F984" s="372">
        <v>43677</v>
      </c>
      <c r="G984" s="373" t="s">
        <v>5832</v>
      </c>
      <c r="H984" s="373" t="s">
        <v>6718</v>
      </c>
      <c r="I984" s="374">
        <v>9</v>
      </c>
      <c r="J984" s="374">
        <v>1</v>
      </c>
      <c r="K984" s="373" t="s">
        <v>438</v>
      </c>
      <c r="L984" s="375">
        <v>83.73</v>
      </c>
      <c r="M984" s="336" t="s">
        <v>6719</v>
      </c>
      <c r="N984" s="336" t="s">
        <v>6720</v>
      </c>
      <c r="O984" s="287"/>
      <c r="P984" s="287"/>
    </row>
    <row r="985" spans="1:16" ht="15">
      <c r="A985" s="247" t="s">
        <v>7852</v>
      </c>
      <c r="B985" s="247" t="s">
        <v>7853</v>
      </c>
      <c r="C985" s="287" t="s">
        <v>5858</v>
      </c>
      <c r="D985" s="305">
        <v>12</v>
      </c>
      <c r="E985" s="287" t="s">
        <v>349</v>
      </c>
      <c r="F985" s="372">
        <v>43677</v>
      </c>
      <c r="G985" s="373" t="s">
        <v>5832</v>
      </c>
      <c r="H985" s="373" t="s">
        <v>1765</v>
      </c>
      <c r="I985" s="374">
        <v>9</v>
      </c>
      <c r="J985" s="374">
        <v>3</v>
      </c>
      <c r="K985" s="373" t="s">
        <v>438</v>
      </c>
      <c r="L985" s="375">
        <v>194.42</v>
      </c>
      <c r="M985" s="336" t="s">
        <v>359</v>
      </c>
      <c r="N985" s="336" t="s">
        <v>1766</v>
      </c>
      <c r="O985" s="287"/>
      <c r="P985" s="287"/>
    </row>
    <row r="986" spans="1:16" ht="15">
      <c r="A986" s="247" t="s">
        <v>176</v>
      </c>
      <c r="B986" s="247" t="s">
        <v>5912</v>
      </c>
      <c r="C986" s="287" t="s">
        <v>5861</v>
      </c>
      <c r="D986" s="305">
        <v>13</v>
      </c>
      <c r="E986" s="287" t="s">
        <v>349</v>
      </c>
      <c r="F986" s="372">
        <v>43677</v>
      </c>
      <c r="G986" s="373" t="s">
        <v>5832</v>
      </c>
      <c r="H986" s="373" t="s">
        <v>843</v>
      </c>
      <c r="I986" s="374">
        <v>10</v>
      </c>
      <c r="J986" s="374">
        <v>1</v>
      </c>
      <c r="K986" s="373" t="s">
        <v>438</v>
      </c>
      <c r="L986" s="375">
        <v>795.53</v>
      </c>
      <c r="M986" s="336" t="s">
        <v>844</v>
      </c>
      <c r="N986" s="336" t="s">
        <v>845</v>
      </c>
      <c r="O986" s="287"/>
      <c r="P986" s="287"/>
    </row>
    <row r="987" spans="1:16" ht="15">
      <c r="A987" s="247" t="s">
        <v>176</v>
      </c>
      <c r="B987" s="247" t="s">
        <v>5914</v>
      </c>
      <c r="C987" s="287" t="s">
        <v>5864</v>
      </c>
      <c r="D987" s="305">
        <v>14</v>
      </c>
      <c r="E987" s="287" t="s">
        <v>349</v>
      </c>
      <c r="F987" s="372">
        <v>43677</v>
      </c>
      <c r="G987" s="373" t="s">
        <v>5832</v>
      </c>
      <c r="H987" s="373" t="s">
        <v>4001</v>
      </c>
      <c r="I987" s="374">
        <v>9</v>
      </c>
      <c r="J987" s="374">
        <v>1</v>
      </c>
      <c r="K987" s="373" t="s">
        <v>438</v>
      </c>
      <c r="L987" s="375">
        <v>71.16</v>
      </c>
      <c r="M987" s="336" t="s">
        <v>456</v>
      </c>
      <c r="N987" s="336" t="s">
        <v>4002</v>
      </c>
      <c r="O987" s="287"/>
      <c r="P987" s="287"/>
    </row>
    <row r="988" spans="1:16" ht="15">
      <c r="A988" s="247" t="s">
        <v>176</v>
      </c>
      <c r="B988" s="247" t="s">
        <v>5916</v>
      </c>
      <c r="C988" s="287" t="s">
        <v>5867</v>
      </c>
      <c r="D988" s="305">
        <v>15</v>
      </c>
      <c r="E988" s="287" t="s">
        <v>349</v>
      </c>
      <c r="F988" s="372">
        <v>43677</v>
      </c>
      <c r="G988" s="373" t="s">
        <v>5832</v>
      </c>
      <c r="H988" s="373" t="s">
        <v>1605</v>
      </c>
      <c r="I988" s="374">
        <v>10</v>
      </c>
      <c r="J988" s="374">
        <v>4</v>
      </c>
      <c r="K988" s="373" t="s">
        <v>438</v>
      </c>
      <c r="L988" s="375">
        <v>52.63</v>
      </c>
      <c r="M988" s="336" t="s">
        <v>1606</v>
      </c>
      <c r="N988" s="336" t="s">
        <v>1607</v>
      </c>
      <c r="O988" s="287"/>
      <c r="P988" s="287"/>
    </row>
    <row r="989" spans="1:16" ht="15">
      <c r="A989" s="247" t="s">
        <v>176</v>
      </c>
      <c r="B989" s="247" t="s">
        <v>5918</v>
      </c>
      <c r="C989" s="287" t="s">
        <v>5869</v>
      </c>
      <c r="D989" s="305">
        <v>16</v>
      </c>
      <c r="E989" s="287" t="s">
        <v>349</v>
      </c>
      <c r="F989" s="372">
        <v>43677</v>
      </c>
      <c r="G989" s="373" t="s">
        <v>5832</v>
      </c>
      <c r="H989" s="373" t="s">
        <v>3025</v>
      </c>
      <c r="I989" s="374">
        <v>9</v>
      </c>
      <c r="J989" s="374">
        <v>6</v>
      </c>
      <c r="K989" s="373" t="s">
        <v>438</v>
      </c>
      <c r="L989" s="375">
        <v>59.08</v>
      </c>
      <c r="M989" s="336" t="s">
        <v>3026</v>
      </c>
      <c r="N989" s="336" t="s">
        <v>3027</v>
      </c>
      <c r="O989" s="287"/>
      <c r="P989" s="287"/>
    </row>
    <row r="990" spans="1:16" ht="15">
      <c r="A990" s="247" t="s">
        <v>176</v>
      </c>
      <c r="B990" s="247" t="s">
        <v>5920</v>
      </c>
      <c r="C990" s="287" t="s">
        <v>5871</v>
      </c>
      <c r="D990" s="305">
        <v>17</v>
      </c>
      <c r="E990" s="287" t="s">
        <v>349</v>
      </c>
      <c r="F990" s="372">
        <v>43677</v>
      </c>
      <c r="G990" s="373" t="s">
        <v>5832</v>
      </c>
      <c r="H990" s="373" t="s">
        <v>5710</v>
      </c>
      <c r="I990" s="374">
        <v>9</v>
      </c>
      <c r="J990" s="374">
        <v>4</v>
      </c>
      <c r="K990" s="373" t="s">
        <v>438</v>
      </c>
      <c r="L990" s="375">
        <v>196.82</v>
      </c>
      <c r="M990" s="336" t="s">
        <v>5711</v>
      </c>
      <c r="N990" s="336" t="s">
        <v>5712</v>
      </c>
      <c r="O990" s="287"/>
      <c r="P990" s="287"/>
    </row>
    <row r="991" spans="1:16" ht="15">
      <c r="A991" s="247" t="s">
        <v>176</v>
      </c>
      <c r="B991" s="247" t="s">
        <v>5922</v>
      </c>
      <c r="C991" s="287" t="s">
        <v>5873</v>
      </c>
      <c r="D991" s="305">
        <v>18</v>
      </c>
      <c r="E991" s="287" t="s">
        <v>349</v>
      </c>
      <c r="F991" s="372">
        <v>43677</v>
      </c>
      <c r="G991" s="373" t="s">
        <v>5832</v>
      </c>
      <c r="H991" s="373" t="s">
        <v>543</v>
      </c>
      <c r="I991" s="374">
        <v>9</v>
      </c>
      <c r="J991" s="374">
        <v>2</v>
      </c>
      <c r="K991" s="373" t="s">
        <v>438</v>
      </c>
      <c r="L991" s="375">
        <v>27</v>
      </c>
      <c r="M991" s="336" t="s">
        <v>544</v>
      </c>
      <c r="N991" s="336" t="s">
        <v>545</v>
      </c>
      <c r="O991" s="287"/>
      <c r="P991" s="287"/>
    </row>
    <row r="992" spans="1:16" ht="15">
      <c r="A992" s="247" t="s">
        <v>7840</v>
      </c>
      <c r="B992" s="247" t="s">
        <v>7841</v>
      </c>
      <c r="C992" s="287" t="s">
        <v>5876</v>
      </c>
      <c r="D992" s="305">
        <v>19</v>
      </c>
      <c r="E992" s="287" t="s">
        <v>349</v>
      </c>
      <c r="F992" s="372">
        <v>43677</v>
      </c>
      <c r="G992" s="373" t="s">
        <v>5832</v>
      </c>
      <c r="H992" s="373" t="s">
        <v>3612</v>
      </c>
      <c r="I992" s="374">
        <v>10</v>
      </c>
      <c r="J992" s="374">
        <v>5</v>
      </c>
      <c r="K992" s="373" t="s">
        <v>438</v>
      </c>
      <c r="L992" s="375">
        <v>134.02000000000001</v>
      </c>
      <c r="M992" s="336" t="s">
        <v>398</v>
      </c>
      <c r="N992" s="336" t="s">
        <v>3613</v>
      </c>
      <c r="O992" s="287"/>
      <c r="P992" s="287"/>
    </row>
    <row r="993" spans="1:16" ht="15">
      <c r="A993" s="247" t="s">
        <v>7830</v>
      </c>
      <c r="B993" s="247" t="s">
        <v>7831</v>
      </c>
      <c r="C993" s="287" t="s">
        <v>5879</v>
      </c>
      <c r="D993" s="305">
        <v>20</v>
      </c>
      <c r="E993" s="287" t="s">
        <v>349</v>
      </c>
      <c r="F993" s="372">
        <v>43677</v>
      </c>
      <c r="G993" s="373" t="s">
        <v>5832</v>
      </c>
      <c r="H993" s="373" t="s">
        <v>1090</v>
      </c>
      <c r="I993" s="374">
        <v>9</v>
      </c>
      <c r="J993" s="374">
        <v>3</v>
      </c>
      <c r="K993" s="373" t="s">
        <v>438</v>
      </c>
      <c r="L993" s="375">
        <v>33.33</v>
      </c>
      <c r="M993" s="336" t="s">
        <v>1091</v>
      </c>
      <c r="N993" s="336" t="s">
        <v>1092</v>
      </c>
      <c r="O993" s="287"/>
      <c r="P993" s="287"/>
    </row>
    <row r="994" spans="1:16" ht="15">
      <c r="A994" s="247" t="s">
        <v>176</v>
      </c>
      <c r="B994" s="247" t="s">
        <v>5844</v>
      </c>
      <c r="C994" s="287" t="s">
        <v>5882</v>
      </c>
      <c r="D994" s="305">
        <v>21</v>
      </c>
      <c r="E994" s="287" t="s">
        <v>349</v>
      </c>
      <c r="F994" s="372">
        <v>43677</v>
      </c>
      <c r="G994" s="373" t="s">
        <v>5832</v>
      </c>
      <c r="H994" s="373" t="s">
        <v>2312</v>
      </c>
      <c r="I994" s="374">
        <v>9</v>
      </c>
      <c r="J994" s="374">
        <v>6</v>
      </c>
      <c r="K994" s="373" t="s">
        <v>438</v>
      </c>
      <c r="L994" s="375">
        <v>60.49</v>
      </c>
      <c r="M994" s="336" t="s">
        <v>2313</v>
      </c>
      <c r="N994" s="336" t="s">
        <v>2314</v>
      </c>
      <c r="O994" s="287"/>
      <c r="P994" s="287"/>
    </row>
    <row r="995" spans="1:16" ht="15">
      <c r="A995" s="247" t="s">
        <v>7826</v>
      </c>
      <c r="B995" s="247" t="s">
        <v>7827</v>
      </c>
      <c r="C995" s="287" t="s">
        <v>5885</v>
      </c>
      <c r="D995" s="305">
        <v>22</v>
      </c>
      <c r="E995" s="287" t="s">
        <v>349</v>
      </c>
      <c r="F995" s="372">
        <v>43677</v>
      </c>
      <c r="G995" s="373" t="s">
        <v>5832</v>
      </c>
      <c r="H995" s="373" t="s">
        <v>3046</v>
      </c>
      <c r="I995" s="374">
        <v>9</v>
      </c>
      <c r="J995" s="374">
        <v>2</v>
      </c>
      <c r="K995" s="373" t="s">
        <v>438</v>
      </c>
      <c r="L995" s="375">
        <v>45.06</v>
      </c>
      <c r="M995" s="336" t="s">
        <v>3047</v>
      </c>
      <c r="N995" s="336" t="s">
        <v>3048</v>
      </c>
      <c r="O995" s="287"/>
      <c r="P995" s="287"/>
    </row>
    <row r="996" spans="1:16" ht="15">
      <c r="A996" s="247" t="s">
        <v>7832</v>
      </c>
      <c r="B996" s="247" t="s">
        <v>7833</v>
      </c>
      <c r="C996" s="287" t="s">
        <v>5887</v>
      </c>
      <c r="D996" s="305">
        <v>23</v>
      </c>
      <c r="E996" s="287" t="s">
        <v>349</v>
      </c>
      <c r="F996" s="372">
        <v>43677</v>
      </c>
      <c r="G996" s="373" t="s">
        <v>5832</v>
      </c>
      <c r="H996" s="373" t="s">
        <v>569</v>
      </c>
      <c r="I996" s="374">
        <v>10</v>
      </c>
      <c r="J996" s="374">
        <v>1</v>
      </c>
      <c r="K996" s="373" t="s">
        <v>438</v>
      </c>
      <c r="L996" s="375">
        <v>86.42</v>
      </c>
      <c r="M996" s="336" t="s">
        <v>570</v>
      </c>
      <c r="N996" s="336" t="s">
        <v>571</v>
      </c>
      <c r="O996" s="287"/>
      <c r="P996" s="287"/>
    </row>
    <row r="997" spans="1:16" ht="15">
      <c r="A997" s="247" t="s">
        <v>176</v>
      </c>
      <c r="B997" s="247" t="s">
        <v>5833</v>
      </c>
      <c r="C997" s="287" t="s">
        <v>5889</v>
      </c>
      <c r="D997" s="305">
        <v>24</v>
      </c>
      <c r="E997" s="287" t="s">
        <v>349</v>
      </c>
      <c r="F997" s="372">
        <v>43677</v>
      </c>
      <c r="G997" s="373" t="s">
        <v>5832</v>
      </c>
      <c r="H997" s="373" t="s">
        <v>3625</v>
      </c>
      <c r="I997" s="374">
        <v>10</v>
      </c>
      <c r="J997" s="374">
        <v>1</v>
      </c>
      <c r="K997" s="373" t="s">
        <v>438</v>
      </c>
      <c r="L997" s="375">
        <v>99.36</v>
      </c>
      <c r="M997" s="336" t="s">
        <v>3626</v>
      </c>
      <c r="N997" s="336" t="s">
        <v>3627</v>
      </c>
      <c r="O997" s="287"/>
      <c r="P997" s="287"/>
    </row>
    <row r="998" spans="1:16" ht="15">
      <c r="A998" s="247" t="s">
        <v>176</v>
      </c>
      <c r="B998" s="247" t="s">
        <v>5848</v>
      </c>
      <c r="C998" s="287" t="s">
        <v>5892</v>
      </c>
      <c r="D998" s="305">
        <v>25</v>
      </c>
      <c r="E998" s="287" t="s">
        <v>349</v>
      </c>
      <c r="F998" s="372">
        <v>43677</v>
      </c>
      <c r="G998" s="373" t="s">
        <v>5832</v>
      </c>
      <c r="H998" s="373" t="s">
        <v>2745</v>
      </c>
      <c r="I998" s="374">
        <v>9</v>
      </c>
      <c r="J998" s="374">
        <v>1</v>
      </c>
      <c r="K998" s="373" t="s">
        <v>438</v>
      </c>
      <c r="L998" s="375">
        <v>9.5299999999999994</v>
      </c>
      <c r="M998" s="336" t="s">
        <v>2746</v>
      </c>
      <c r="N998" s="336" t="s">
        <v>2747</v>
      </c>
      <c r="O998" s="287"/>
      <c r="P998" s="287"/>
    </row>
    <row r="999" spans="1:16" ht="15">
      <c r="A999" s="247" t="s">
        <v>7828</v>
      </c>
      <c r="B999" s="247" t="s">
        <v>7829</v>
      </c>
      <c r="C999" s="287" t="s">
        <v>5897</v>
      </c>
      <c r="D999" s="305">
        <v>26</v>
      </c>
      <c r="E999" s="287" t="s">
        <v>349</v>
      </c>
      <c r="F999" s="372">
        <v>43677</v>
      </c>
      <c r="G999" s="373" t="s">
        <v>5832</v>
      </c>
      <c r="H999" s="373" t="s">
        <v>3058</v>
      </c>
      <c r="I999" s="374">
        <v>9</v>
      </c>
      <c r="J999" s="374">
        <v>2</v>
      </c>
      <c r="K999" s="373" t="s">
        <v>438</v>
      </c>
      <c r="L999" s="375">
        <v>37.32</v>
      </c>
      <c r="M999" s="336" t="s">
        <v>360</v>
      </c>
      <c r="N999" s="336" t="s">
        <v>3059</v>
      </c>
      <c r="O999" s="287"/>
      <c r="P999" s="287"/>
    </row>
    <row r="1000" spans="1:16" ht="15">
      <c r="A1000" s="247" t="s">
        <v>176</v>
      </c>
      <c r="B1000" s="247" t="s">
        <v>5846</v>
      </c>
      <c r="C1000" s="287" t="s">
        <v>5899</v>
      </c>
      <c r="D1000" s="305">
        <v>27</v>
      </c>
      <c r="E1000" s="287" t="s">
        <v>349</v>
      </c>
      <c r="F1000" s="372">
        <v>43677</v>
      </c>
      <c r="G1000" s="373" t="s">
        <v>5832</v>
      </c>
      <c r="H1000" s="373" t="s">
        <v>2584</v>
      </c>
      <c r="I1000" s="374">
        <v>10</v>
      </c>
      <c r="J1000" s="374">
        <v>31</v>
      </c>
      <c r="K1000" s="373" t="s">
        <v>438</v>
      </c>
      <c r="L1000" s="375">
        <v>19.5</v>
      </c>
      <c r="M1000" s="336" t="s">
        <v>2585</v>
      </c>
      <c r="N1000" s="336" t="s">
        <v>2586</v>
      </c>
      <c r="O1000" s="287"/>
      <c r="P1000" s="287"/>
    </row>
    <row r="1001" spans="1:16" ht="15">
      <c r="A1001" s="247" t="s">
        <v>7834</v>
      </c>
      <c r="B1001" s="247" t="s">
        <v>7835</v>
      </c>
      <c r="C1001" s="287" t="s">
        <v>5901</v>
      </c>
      <c r="D1001" s="305">
        <v>28</v>
      </c>
      <c r="E1001" s="287" t="s">
        <v>349</v>
      </c>
      <c r="F1001" s="372">
        <v>43677</v>
      </c>
      <c r="G1001" s="373" t="s">
        <v>5832</v>
      </c>
      <c r="H1001" s="373" t="s">
        <v>3840</v>
      </c>
      <c r="I1001" s="374">
        <v>9</v>
      </c>
      <c r="J1001" s="374">
        <v>3</v>
      </c>
      <c r="K1001" s="373" t="s">
        <v>438</v>
      </c>
      <c r="L1001" s="375">
        <v>167.92</v>
      </c>
      <c r="M1001" s="336" t="s">
        <v>3841</v>
      </c>
      <c r="N1001" s="336" t="s">
        <v>3842</v>
      </c>
      <c r="O1001" s="287"/>
      <c r="P1001" s="287"/>
    </row>
    <row r="1002" spans="1:16" ht="15">
      <c r="A1002" s="247" t="s">
        <v>176</v>
      </c>
      <c r="B1002" s="247" t="s">
        <v>5850</v>
      </c>
      <c r="C1002" s="287" t="s">
        <v>5903</v>
      </c>
      <c r="D1002" s="305">
        <v>29</v>
      </c>
      <c r="E1002" s="287" t="s">
        <v>349</v>
      </c>
      <c r="F1002" s="372">
        <v>43677</v>
      </c>
      <c r="G1002" s="373" t="s">
        <v>5832</v>
      </c>
      <c r="H1002" s="373" t="s">
        <v>4960</v>
      </c>
      <c r="I1002" s="374">
        <v>9</v>
      </c>
      <c r="J1002" s="374">
        <v>1</v>
      </c>
      <c r="K1002" s="373" t="s">
        <v>438</v>
      </c>
      <c r="L1002" s="375">
        <v>133.51</v>
      </c>
      <c r="M1002" s="336" t="s">
        <v>4961</v>
      </c>
      <c r="N1002" s="336" t="s">
        <v>4962</v>
      </c>
      <c r="O1002" s="287"/>
      <c r="P1002" s="287"/>
    </row>
    <row r="1003" spans="1:16" ht="15">
      <c r="A1003" s="247" t="s">
        <v>7836</v>
      </c>
      <c r="B1003" s="247" t="s">
        <v>7837</v>
      </c>
      <c r="C1003" s="287" t="s">
        <v>5906</v>
      </c>
      <c r="D1003" s="305">
        <v>30</v>
      </c>
      <c r="E1003" s="287" t="s">
        <v>349</v>
      </c>
      <c r="F1003" s="372">
        <v>43677</v>
      </c>
      <c r="G1003" s="373" t="s">
        <v>5832</v>
      </c>
      <c r="H1003" s="373" t="s">
        <v>4965</v>
      </c>
      <c r="I1003" s="374">
        <v>10</v>
      </c>
      <c r="J1003" s="374">
        <v>6</v>
      </c>
      <c r="K1003" s="373" t="s">
        <v>438</v>
      </c>
      <c r="L1003" s="375">
        <v>21.04</v>
      </c>
      <c r="M1003" s="336" t="s">
        <v>4966</v>
      </c>
      <c r="N1003" s="336" t="s">
        <v>4967</v>
      </c>
      <c r="O1003" s="287"/>
      <c r="P1003" s="287"/>
    </row>
    <row r="1004" spans="1:16" ht="15">
      <c r="A1004" s="247" t="s">
        <v>176</v>
      </c>
      <c r="B1004" s="247" t="s">
        <v>5855</v>
      </c>
      <c r="C1004" s="287" t="s">
        <v>5908</v>
      </c>
      <c r="D1004" s="305">
        <v>31</v>
      </c>
      <c r="E1004" s="287" t="s">
        <v>349</v>
      </c>
      <c r="F1004" s="372">
        <v>43677</v>
      </c>
      <c r="G1004" s="373" t="s">
        <v>5832</v>
      </c>
      <c r="H1004" s="373" t="s">
        <v>1618</v>
      </c>
      <c r="I1004" s="374">
        <v>9</v>
      </c>
      <c r="J1004" s="374">
        <v>1</v>
      </c>
      <c r="K1004" s="373" t="s">
        <v>438</v>
      </c>
      <c r="L1004" s="375">
        <v>151.74</v>
      </c>
      <c r="M1004" s="336" t="s">
        <v>1619</v>
      </c>
      <c r="N1004" s="336" t="s">
        <v>1620</v>
      </c>
      <c r="O1004" s="287"/>
      <c r="P1004" s="287"/>
    </row>
    <row r="1005" spans="1:16" ht="15">
      <c r="A1005" s="247" t="s">
        <v>7838</v>
      </c>
      <c r="B1005" s="247" t="s">
        <v>7839</v>
      </c>
      <c r="C1005" s="287" t="s">
        <v>5911</v>
      </c>
      <c r="D1005" s="305">
        <v>32</v>
      </c>
      <c r="E1005" s="287" t="s">
        <v>349</v>
      </c>
      <c r="F1005" s="372">
        <v>43677</v>
      </c>
      <c r="G1005" s="373" t="s">
        <v>5832</v>
      </c>
      <c r="H1005" s="373" t="s">
        <v>918</v>
      </c>
      <c r="I1005" s="374">
        <v>9</v>
      </c>
      <c r="J1005" s="374">
        <v>3</v>
      </c>
      <c r="K1005" s="373" t="s">
        <v>438</v>
      </c>
      <c r="L1005" s="375">
        <v>14.37</v>
      </c>
      <c r="M1005" s="336" t="s">
        <v>919</v>
      </c>
      <c r="N1005" s="336" t="s">
        <v>920</v>
      </c>
      <c r="O1005" s="287"/>
      <c r="P1005" s="287"/>
    </row>
    <row r="1006" spans="1:16" ht="15">
      <c r="A1006" s="247" t="s">
        <v>176</v>
      </c>
      <c r="B1006" s="247" t="s">
        <v>5830</v>
      </c>
      <c r="C1006" s="287" t="s">
        <v>5913</v>
      </c>
      <c r="D1006" s="305">
        <v>33</v>
      </c>
      <c r="E1006" s="287" t="s">
        <v>349</v>
      </c>
      <c r="F1006" s="372">
        <v>43677</v>
      </c>
      <c r="G1006" s="373" t="s">
        <v>5832</v>
      </c>
      <c r="H1006" s="373" t="s">
        <v>2905</v>
      </c>
      <c r="I1006" s="374">
        <v>9</v>
      </c>
      <c r="J1006" s="374">
        <v>1</v>
      </c>
      <c r="K1006" s="373" t="s">
        <v>438</v>
      </c>
      <c r="L1006" s="375">
        <v>96.55</v>
      </c>
      <c r="M1006" s="336" t="s">
        <v>2906</v>
      </c>
      <c r="N1006" s="336" t="s">
        <v>2907</v>
      </c>
      <c r="O1006" s="287"/>
      <c r="P1006" s="287"/>
    </row>
    <row r="1007" spans="1:16" ht="15">
      <c r="A1007" s="247" t="s">
        <v>7842</v>
      </c>
      <c r="B1007" s="247" t="s">
        <v>7843</v>
      </c>
      <c r="C1007" s="287" t="s">
        <v>5915</v>
      </c>
      <c r="D1007" s="305">
        <v>34</v>
      </c>
      <c r="E1007" s="287" t="s">
        <v>349</v>
      </c>
      <c r="F1007" s="372">
        <v>43677</v>
      </c>
      <c r="G1007" s="373" t="s">
        <v>5832</v>
      </c>
      <c r="H1007" s="373" t="s">
        <v>2056</v>
      </c>
      <c r="I1007" s="374">
        <v>9</v>
      </c>
      <c r="J1007" s="374">
        <v>1</v>
      </c>
      <c r="K1007" s="373" t="s">
        <v>438</v>
      </c>
      <c r="L1007" s="375">
        <v>296.75</v>
      </c>
      <c r="M1007" s="336" t="s">
        <v>2057</v>
      </c>
      <c r="N1007" s="336" t="s">
        <v>2058</v>
      </c>
      <c r="O1007" s="287"/>
      <c r="P1007" s="287"/>
    </row>
    <row r="1008" spans="1:16" ht="15">
      <c r="A1008" s="247" t="s">
        <v>176</v>
      </c>
      <c r="B1008" s="247" t="s">
        <v>5857</v>
      </c>
      <c r="C1008" s="287" t="s">
        <v>5917</v>
      </c>
      <c r="D1008" s="305">
        <v>35</v>
      </c>
      <c r="E1008" s="287" t="s">
        <v>349</v>
      </c>
      <c r="F1008" s="372">
        <v>43677</v>
      </c>
      <c r="G1008" s="373" t="s">
        <v>5832</v>
      </c>
      <c r="H1008" s="373" t="s">
        <v>4504</v>
      </c>
      <c r="I1008" s="374">
        <v>10</v>
      </c>
      <c r="J1008" s="374">
        <v>1</v>
      </c>
      <c r="K1008" s="373" t="s">
        <v>438</v>
      </c>
      <c r="L1008" s="375">
        <v>14.25</v>
      </c>
      <c r="M1008" s="336" t="s">
        <v>4505</v>
      </c>
      <c r="N1008" s="336" t="s">
        <v>4506</v>
      </c>
      <c r="O1008" s="287"/>
      <c r="P1008" s="287"/>
    </row>
    <row r="1009" spans="1:16" ht="15">
      <c r="A1009" s="247" t="s">
        <v>176</v>
      </c>
      <c r="B1009" s="247" t="s">
        <v>5868</v>
      </c>
      <c r="C1009" s="287" t="s">
        <v>5919</v>
      </c>
      <c r="D1009" s="305">
        <v>36</v>
      </c>
      <c r="E1009" s="287" t="s">
        <v>349</v>
      </c>
      <c r="F1009" s="372">
        <v>43677</v>
      </c>
      <c r="G1009" s="373" t="s">
        <v>5832</v>
      </c>
      <c r="H1009" s="373" t="s">
        <v>1386</v>
      </c>
      <c r="I1009" s="374">
        <v>9</v>
      </c>
      <c r="J1009" s="374">
        <v>1</v>
      </c>
      <c r="K1009" s="373" t="s">
        <v>438</v>
      </c>
      <c r="L1009" s="375">
        <v>131.01</v>
      </c>
      <c r="M1009" s="336" t="s">
        <v>1387</v>
      </c>
      <c r="N1009" s="336" t="s">
        <v>1388</v>
      </c>
      <c r="O1009" s="287"/>
      <c r="P1009" s="287"/>
    </row>
    <row r="1010" spans="1:16" ht="15">
      <c r="A1010" s="247" t="s">
        <v>176</v>
      </c>
      <c r="B1010" s="247" t="s">
        <v>5870</v>
      </c>
      <c r="C1010" s="287" t="s">
        <v>5921</v>
      </c>
      <c r="D1010" s="305">
        <v>37</v>
      </c>
      <c r="E1010" s="287" t="s">
        <v>349</v>
      </c>
      <c r="F1010" s="372">
        <v>43677</v>
      </c>
      <c r="G1010" s="373" t="s">
        <v>5832</v>
      </c>
      <c r="H1010" s="373" t="s">
        <v>638</v>
      </c>
      <c r="I1010" s="374">
        <v>10</v>
      </c>
      <c r="J1010" s="374">
        <v>61</v>
      </c>
      <c r="K1010" s="373" t="s">
        <v>438</v>
      </c>
      <c r="L1010" s="375">
        <v>519.51</v>
      </c>
      <c r="M1010" s="336" t="s">
        <v>639</v>
      </c>
      <c r="N1010" s="336" t="s">
        <v>640</v>
      </c>
      <c r="O1010" s="287"/>
      <c r="P1010" s="287"/>
    </row>
    <row r="1011" spans="1:16" ht="15">
      <c r="A1011" s="247" t="s">
        <v>176</v>
      </c>
      <c r="B1011" s="247" t="s">
        <v>5872</v>
      </c>
      <c r="C1011" s="287" t="s">
        <v>5923</v>
      </c>
      <c r="D1011" s="305">
        <v>38</v>
      </c>
      <c r="E1011" s="287" t="s">
        <v>349</v>
      </c>
      <c r="F1011" s="372">
        <v>43677</v>
      </c>
      <c r="G1011" s="373" t="s">
        <v>5832</v>
      </c>
      <c r="H1011" s="373" t="s">
        <v>5430</v>
      </c>
      <c r="I1011" s="374">
        <v>10</v>
      </c>
      <c r="J1011" s="374">
        <v>3</v>
      </c>
      <c r="K1011" s="373" t="s">
        <v>438</v>
      </c>
      <c r="L1011" s="375">
        <v>29.41</v>
      </c>
      <c r="M1011" s="336" t="s">
        <v>5431</v>
      </c>
      <c r="N1011" s="336" t="s">
        <v>5432</v>
      </c>
      <c r="O1011" s="287"/>
      <c r="P1011" s="287"/>
    </row>
    <row r="1012" spans="1:16" ht="15">
      <c r="A1012" s="247" t="s">
        <v>176</v>
      </c>
      <c r="B1012" s="247" t="s">
        <v>5886</v>
      </c>
      <c r="C1012" s="287" t="s">
        <v>5925</v>
      </c>
      <c r="D1012" s="305">
        <v>39</v>
      </c>
      <c r="E1012" s="287" t="s">
        <v>349</v>
      </c>
      <c r="F1012" s="372">
        <v>43677</v>
      </c>
      <c r="G1012" s="373" t="s">
        <v>5832</v>
      </c>
      <c r="H1012" s="373" t="s">
        <v>3651</v>
      </c>
      <c r="I1012" s="374">
        <v>10</v>
      </c>
      <c r="J1012" s="374">
        <v>1</v>
      </c>
      <c r="K1012" s="373" t="s">
        <v>438</v>
      </c>
      <c r="L1012" s="375">
        <v>116</v>
      </c>
      <c r="M1012" s="336" t="s">
        <v>3652</v>
      </c>
      <c r="N1012" s="336" t="s">
        <v>3653</v>
      </c>
      <c r="O1012" s="287"/>
      <c r="P1012" s="287"/>
    </row>
    <row r="1013" spans="1:16" ht="15">
      <c r="A1013" s="247" t="s">
        <v>176</v>
      </c>
      <c r="B1013" s="247" t="s">
        <v>6023</v>
      </c>
      <c r="C1013" s="287" t="s">
        <v>5928</v>
      </c>
      <c r="D1013" s="305">
        <v>40</v>
      </c>
      <c r="E1013" s="287" t="s">
        <v>349</v>
      </c>
      <c r="F1013" s="372">
        <v>43677</v>
      </c>
      <c r="G1013" s="373" t="s">
        <v>5832</v>
      </c>
      <c r="H1013" s="373" t="s">
        <v>3863</v>
      </c>
      <c r="I1013" s="374">
        <v>10</v>
      </c>
      <c r="J1013" s="374">
        <v>1</v>
      </c>
      <c r="K1013" s="373" t="s">
        <v>438</v>
      </c>
      <c r="L1013" s="375">
        <v>130.22</v>
      </c>
      <c r="M1013" s="336" t="s">
        <v>3864</v>
      </c>
      <c r="N1013" s="336" t="s">
        <v>3865</v>
      </c>
      <c r="O1013" s="287"/>
      <c r="P1013" s="287"/>
    </row>
    <row r="1014" spans="1:16" ht="15">
      <c r="A1014" s="247" t="s">
        <v>7862</v>
      </c>
      <c r="B1014" s="247" t="s">
        <v>7863</v>
      </c>
      <c r="C1014" s="287" t="s">
        <v>5930</v>
      </c>
      <c r="D1014" s="305">
        <v>41</v>
      </c>
      <c r="E1014" s="287" t="s">
        <v>349</v>
      </c>
      <c r="F1014" s="372">
        <v>43677</v>
      </c>
      <c r="G1014" s="373" t="s">
        <v>5832</v>
      </c>
      <c r="H1014" s="373" t="s">
        <v>3225</v>
      </c>
      <c r="I1014" s="374">
        <v>10</v>
      </c>
      <c r="J1014" s="374">
        <v>1</v>
      </c>
      <c r="K1014" s="373" t="s">
        <v>438</v>
      </c>
      <c r="L1014" s="375">
        <v>19.21</v>
      </c>
      <c r="M1014" s="336" t="s">
        <v>3226</v>
      </c>
      <c r="N1014" s="336" t="s">
        <v>3227</v>
      </c>
      <c r="O1014" s="287"/>
      <c r="P1014" s="287"/>
    </row>
    <row r="1015" spans="1:16" ht="15">
      <c r="A1015" s="247" t="s">
        <v>7864</v>
      </c>
      <c r="B1015" s="247" t="s">
        <v>7865</v>
      </c>
      <c r="C1015" s="287" t="s">
        <v>5933</v>
      </c>
      <c r="D1015" s="305">
        <v>42</v>
      </c>
      <c r="E1015" s="287" t="s">
        <v>349</v>
      </c>
      <c r="F1015" s="372">
        <v>43677</v>
      </c>
      <c r="G1015" s="373" t="s">
        <v>5832</v>
      </c>
      <c r="H1015" s="373" t="s">
        <v>938</v>
      </c>
      <c r="I1015" s="374">
        <v>9</v>
      </c>
      <c r="J1015" s="374">
        <v>2</v>
      </c>
      <c r="K1015" s="373" t="s">
        <v>438</v>
      </c>
      <c r="L1015" s="375">
        <v>32.01</v>
      </c>
      <c r="M1015" s="336" t="s">
        <v>939</v>
      </c>
      <c r="N1015" s="336" t="s">
        <v>940</v>
      </c>
      <c r="O1015" s="287"/>
      <c r="P1015" s="287"/>
    </row>
    <row r="1016" spans="1:16" ht="15">
      <c r="A1016" s="247" t="s">
        <v>7866</v>
      </c>
      <c r="B1016" s="247" t="s">
        <v>7867</v>
      </c>
      <c r="C1016" s="287" t="s">
        <v>5935</v>
      </c>
      <c r="D1016" s="305">
        <v>43</v>
      </c>
      <c r="E1016" s="287" t="s">
        <v>349</v>
      </c>
      <c r="F1016" s="372">
        <v>43677</v>
      </c>
      <c r="G1016" s="373" t="s">
        <v>5832</v>
      </c>
      <c r="H1016" s="373" t="s">
        <v>1414</v>
      </c>
      <c r="I1016" s="374">
        <v>9</v>
      </c>
      <c r="J1016" s="374">
        <v>7</v>
      </c>
      <c r="K1016" s="373" t="s">
        <v>438</v>
      </c>
      <c r="L1016" s="375">
        <v>167.52</v>
      </c>
      <c r="M1016" s="336" t="s">
        <v>1415</v>
      </c>
      <c r="N1016" s="336" t="s">
        <v>1416</v>
      </c>
      <c r="O1016" s="287"/>
      <c r="P1016" s="287"/>
    </row>
    <row r="1017" spans="1:16" ht="15">
      <c r="A1017" s="247" t="s">
        <v>176</v>
      </c>
      <c r="B1017" s="247" t="s">
        <v>5981</v>
      </c>
      <c r="C1017" s="287" t="s">
        <v>5937</v>
      </c>
      <c r="D1017" s="305">
        <v>44</v>
      </c>
      <c r="E1017" s="287" t="s">
        <v>349</v>
      </c>
      <c r="F1017" s="372">
        <v>43677</v>
      </c>
      <c r="G1017" s="373" t="s">
        <v>5832</v>
      </c>
      <c r="H1017" s="373" t="s">
        <v>2616</v>
      </c>
      <c r="I1017" s="374">
        <v>9</v>
      </c>
      <c r="J1017" s="374">
        <v>1</v>
      </c>
      <c r="K1017" s="373" t="s">
        <v>438</v>
      </c>
      <c r="L1017" s="375">
        <v>14.07</v>
      </c>
      <c r="M1017" s="336" t="s">
        <v>2617</v>
      </c>
      <c r="N1017" s="336" t="s">
        <v>2618</v>
      </c>
      <c r="O1017" s="287"/>
      <c r="P1017" s="287"/>
    </row>
    <row r="1018" spans="1:16" ht="15">
      <c r="A1018" s="247" t="s">
        <v>7868</v>
      </c>
      <c r="B1018" s="247" t="s">
        <v>7869</v>
      </c>
      <c r="C1018" s="287" t="s">
        <v>5939</v>
      </c>
      <c r="D1018" s="305">
        <v>45</v>
      </c>
      <c r="E1018" s="287" t="s">
        <v>349</v>
      </c>
      <c r="F1018" s="372">
        <v>43677</v>
      </c>
      <c r="G1018" s="373" t="s">
        <v>5832</v>
      </c>
      <c r="H1018" s="373" t="s">
        <v>651</v>
      </c>
      <c r="I1018" s="374">
        <v>10</v>
      </c>
      <c r="J1018" s="374">
        <v>3</v>
      </c>
      <c r="K1018" s="373" t="s">
        <v>438</v>
      </c>
      <c r="L1018" s="375">
        <v>139.06</v>
      </c>
      <c r="M1018" s="336" t="s">
        <v>652</v>
      </c>
      <c r="N1018" s="336" t="s">
        <v>653</v>
      </c>
      <c r="O1018" s="287"/>
      <c r="P1018" s="287"/>
    </row>
    <row r="1019" spans="1:16" ht="15">
      <c r="A1019" s="247" t="s">
        <v>7860</v>
      </c>
      <c r="B1019" s="247" t="s">
        <v>7861</v>
      </c>
      <c r="C1019" s="287" t="s">
        <v>5942</v>
      </c>
      <c r="D1019" s="305">
        <v>46</v>
      </c>
      <c r="E1019" s="287" t="s">
        <v>349</v>
      </c>
      <c r="F1019" s="372">
        <v>43677</v>
      </c>
      <c r="G1019" s="373" t="s">
        <v>5832</v>
      </c>
      <c r="H1019" s="373" t="s">
        <v>7783</v>
      </c>
      <c r="I1019" s="374">
        <v>9</v>
      </c>
      <c r="J1019" s="374">
        <v>4</v>
      </c>
      <c r="K1019" s="373" t="s">
        <v>438</v>
      </c>
      <c r="L1019" s="375">
        <v>53.49</v>
      </c>
      <c r="M1019" s="336" t="s">
        <v>7784</v>
      </c>
      <c r="N1019" s="336" t="s">
        <v>7785</v>
      </c>
      <c r="O1019" s="287"/>
      <c r="P1019" s="287"/>
    </row>
    <row r="1020" spans="1:16" ht="15">
      <c r="A1020" s="247" t="s">
        <v>176</v>
      </c>
      <c r="B1020" s="247" t="s">
        <v>5986</v>
      </c>
      <c r="C1020" s="287" t="s">
        <v>5945</v>
      </c>
      <c r="D1020" s="305">
        <v>47</v>
      </c>
      <c r="E1020" s="287" t="s">
        <v>349</v>
      </c>
      <c r="F1020" s="372">
        <v>43677</v>
      </c>
      <c r="G1020" s="373" t="s">
        <v>5832</v>
      </c>
      <c r="H1020" s="373" t="s">
        <v>2471</v>
      </c>
      <c r="I1020" s="374">
        <v>10</v>
      </c>
      <c r="J1020" s="374">
        <v>1</v>
      </c>
      <c r="K1020" s="373" t="s">
        <v>438</v>
      </c>
      <c r="L1020" s="375">
        <v>96.37</v>
      </c>
      <c r="M1020" s="336" t="s">
        <v>2472</v>
      </c>
      <c r="N1020" s="336" t="s">
        <v>2473</v>
      </c>
      <c r="O1020" s="287"/>
      <c r="P1020" s="287"/>
    </row>
    <row r="1021" spans="1:16" ht="15">
      <c r="A1021" s="247" t="s">
        <v>7870</v>
      </c>
      <c r="B1021" s="247" t="s">
        <v>7871</v>
      </c>
      <c r="C1021" s="287" t="s">
        <v>5947</v>
      </c>
      <c r="D1021" s="305">
        <v>48</v>
      </c>
      <c r="E1021" s="287" t="s">
        <v>349</v>
      </c>
      <c r="F1021" s="372">
        <v>43677</v>
      </c>
      <c r="G1021" s="373" t="s">
        <v>5832</v>
      </c>
      <c r="H1021" s="373" t="s">
        <v>2346</v>
      </c>
      <c r="I1021" s="374">
        <v>9</v>
      </c>
      <c r="J1021" s="374">
        <v>1</v>
      </c>
      <c r="K1021" s="373" t="s">
        <v>438</v>
      </c>
      <c r="L1021" s="375">
        <v>207.17</v>
      </c>
      <c r="M1021" s="336" t="s">
        <v>2347</v>
      </c>
      <c r="N1021" s="336" t="s">
        <v>2348</v>
      </c>
      <c r="O1021" s="287"/>
      <c r="P1021" s="287"/>
    </row>
    <row r="1022" spans="1:16" ht="15">
      <c r="A1022" s="247" t="s">
        <v>176</v>
      </c>
      <c r="B1022" s="247" t="s">
        <v>5994</v>
      </c>
      <c r="C1022" s="287" t="s">
        <v>5949</v>
      </c>
      <c r="D1022" s="305">
        <v>49</v>
      </c>
      <c r="E1022" s="287" t="s">
        <v>349</v>
      </c>
      <c r="F1022" s="372">
        <v>43677</v>
      </c>
      <c r="G1022" s="373" t="s">
        <v>5832</v>
      </c>
      <c r="H1022" s="373" t="s">
        <v>2636</v>
      </c>
      <c r="I1022" s="374">
        <v>10</v>
      </c>
      <c r="J1022" s="374">
        <v>3</v>
      </c>
      <c r="K1022" s="373" t="s">
        <v>438</v>
      </c>
      <c r="L1022" s="375">
        <v>33.11</v>
      </c>
      <c r="M1022" s="336" t="s">
        <v>2637</v>
      </c>
      <c r="N1022" s="336" t="s">
        <v>2638</v>
      </c>
      <c r="O1022" s="287"/>
      <c r="P1022" s="287"/>
    </row>
    <row r="1023" spans="1:16" ht="15">
      <c r="A1023" s="247" t="s">
        <v>176</v>
      </c>
      <c r="B1023" s="247" t="s">
        <v>6025</v>
      </c>
      <c r="C1023" s="287" t="s">
        <v>5951</v>
      </c>
      <c r="D1023" s="305">
        <v>50</v>
      </c>
      <c r="E1023" s="287" t="s">
        <v>349</v>
      </c>
      <c r="F1023" s="372">
        <v>43677</v>
      </c>
      <c r="G1023" s="373" t="s">
        <v>5832</v>
      </c>
      <c r="H1023" s="373" t="s">
        <v>3386</v>
      </c>
      <c r="I1023" s="374">
        <v>10</v>
      </c>
      <c r="J1023" s="374">
        <v>1</v>
      </c>
      <c r="K1023" s="373" t="s">
        <v>438</v>
      </c>
      <c r="L1023" s="375">
        <v>54.38</v>
      </c>
      <c r="M1023" s="336" t="s">
        <v>3387</v>
      </c>
      <c r="N1023" s="336" t="s">
        <v>3388</v>
      </c>
      <c r="O1023" s="287"/>
      <c r="P1023" s="287"/>
    </row>
    <row r="1024" spans="1:16" ht="15">
      <c r="A1024" s="247" t="s">
        <v>7872</v>
      </c>
      <c r="B1024" s="247" t="s">
        <v>7873</v>
      </c>
      <c r="C1024" s="287" t="s">
        <v>5954</v>
      </c>
      <c r="D1024" s="305">
        <v>51</v>
      </c>
      <c r="E1024" s="287" t="s">
        <v>349</v>
      </c>
      <c r="F1024" s="372">
        <v>43677</v>
      </c>
      <c r="G1024" s="373" t="s">
        <v>5832</v>
      </c>
      <c r="H1024" s="373" t="s">
        <v>677</v>
      </c>
      <c r="I1024" s="374">
        <v>9</v>
      </c>
      <c r="J1024" s="374">
        <v>1</v>
      </c>
      <c r="K1024" s="373" t="s">
        <v>438</v>
      </c>
      <c r="L1024" s="375">
        <v>168.72</v>
      </c>
      <c r="M1024" s="336" t="s">
        <v>678</v>
      </c>
      <c r="N1024" s="336" t="s">
        <v>679</v>
      </c>
      <c r="O1024" s="287"/>
      <c r="P1024" s="287"/>
    </row>
    <row r="1025" spans="1:16" ht="15">
      <c r="A1025" s="247" t="s">
        <v>176</v>
      </c>
      <c r="B1025" s="247" t="s">
        <v>5999</v>
      </c>
      <c r="C1025" s="287" t="s">
        <v>5960</v>
      </c>
      <c r="D1025" s="305">
        <v>52</v>
      </c>
      <c r="E1025" s="287" t="s">
        <v>349</v>
      </c>
      <c r="F1025" s="372">
        <v>43677</v>
      </c>
      <c r="G1025" s="373" t="s">
        <v>5832</v>
      </c>
      <c r="H1025" s="373" t="s">
        <v>4074</v>
      </c>
      <c r="I1025" s="374">
        <v>10</v>
      </c>
      <c r="J1025" s="374">
        <v>7</v>
      </c>
      <c r="K1025" s="373" t="s">
        <v>438</v>
      </c>
      <c r="L1025" s="375">
        <v>142.9</v>
      </c>
      <c r="M1025" s="336" t="s">
        <v>4075</v>
      </c>
      <c r="N1025" s="336" t="s">
        <v>4076</v>
      </c>
      <c r="O1025" s="287"/>
      <c r="P1025" s="287"/>
    </row>
    <row r="1026" spans="1:16" ht="15">
      <c r="A1026" s="247" t="s">
        <v>7874</v>
      </c>
      <c r="B1026" s="247" t="s">
        <v>7875</v>
      </c>
      <c r="C1026" s="287" t="s">
        <v>5962</v>
      </c>
      <c r="D1026" s="305">
        <v>53</v>
      </c>
      <c r="E1026" s="287" t="s">
        <v>349</v>
      </c>
      <c r="F1026" s="372">
        <v>43677</v>
      </c>
      <c r="G1026" s="373" t="s">
        <v>5832</v>
      </c>
      <c r="H1026" s="373" t="s">
        <v>2356</v>
      </c>
      <c r="I1026" s="374">
        <v>10</v>
      </c>
      <c r="J1026" s="374">
        <v>1</v>
      </c>
      <c r="K1026" s="373" t="s">
        <v>438</v>
      </c>
      <c r="L1026" s="375">
        <v>91.22</v>
      </c>
      <c r="M1026" s="336" t="s">
        <v>2357</v>
      </c>
      <c r="N1026" s="336" t="s">
        <v>2358</v>
      </c>
      <c r="O1026" s="287"/>
      <c r="P1026" s="287"/>
    </row>
    <row r="1027" spans="1:16" ht="15">
      <c r="A1027" s="247" t="s">
        <v>176</v>
      </c>
      <c r="B1027" s="247" t="s">
        <v>5976</v>
      </c>
      <c r="C1027" s="287" t="s">
        <v>5965</v>
      </c>
      <c r="D1027" s="305">
        <v>54</v>
      </c>
      <c r="E1027" s="287" t="s">
        <v>349</v>
      </c>
      <c r="F1027" s="372">
        <v>43677</v>
      </c>
      <c r="G1027" s="373" t="s">
        <v>5832</v>
      </c>
      <c r="H1027" s="373" t="s">
        <v>3243</v>
      </c>
      <c r="I1027" s="374">
        <v>10</v>
      </c>
      <c r="J1027" s="374">
        <v>1</v>
      </c>
      <c r="K1027" s="373" t="s">
        <v>438</v>
      </c>
      <c r="L1027" s="375">
        <v>57.15</v>
      </c>
      <c r="M1027" s="336" t="s">
        <v>3244</v>
      </c>
      <c r="N1027" s="336" t="s">
        <v>3245</v>
      </c>
      <c r="O1027" s="287"/>
      <c r="P1027" s="287"/>
    </row>
    <row r="1028" spans="1:16" ht="15">
      <c r="A1028" s="247" t="s">
        <v>7856</v>
      </c>
      <c r="B1028" s="247" t="s">
        <v>7857</v>
      </c>
      <c r="C1028" s="287" t="s">
        <v>5967</v>
      </c>
      <c r="D1028" s="305">
        <v>55</v>
      </c>
      <c r="E1028" s="287" t="s">
        <v>349</v>
      </c>
      <c r="F1028" s="372">
        <v>43677</v>
      </c>
      <c r="G1028" s="373" t="s">
        <v>5832</v>
      </c>
      <c r="H1028" s="373" t="s">
        <v>1180</v>
      </c>
      <c r="I1028" s="374">
        <v>9</v>
      </c>
      <c r="J1028" s="374">
        <v>1</v>
      </c>
      <c r="K1028" s="373" t="s">
        <v>438</v>
      </c>
      <c r="L1028" s="375">
        <v>69.209999999999994</v>
      </c>
      <c r="M1028" s="336" t="s">
        <v>1181</v>
      </c>
      <c r="N1028" s="336" t="s">
        <v>1182</v>
      </c>
      <c r="O1028" s="287"/>
      <c r="P1028" s="287"/>
    </row>
    <row r="1029" spans="1:16" ht="15">
      <c r="A1029" s="247" t="s">
        <v>176</v>
      </c>
      <c r="B1029" s="247" t="s">
        <v>6012</v>
      </c>
      <c r="C1029" s="287" t="s">
        <v>5970</v>
      </c>
      <c r="D1029" s="305">
        <v>56</v>
      </c>
      <c r="E1029" s="287" t="s">
        <v>349</v>
      </c>
      <c r="F1029" s="372">
        <v>43677</v>
      </c>
      <c r="G1029" s="373" t="s">
        <v>5832</v>
      </c>
      <c r="H1029" s="373" t="s">
        <v>4079</v>
      </c>
      <c r="I1029" s="374">
        <v>9</v>
      </c>
      <c r="J1029" s="374">
        <v>1</v>
      </c>
      <c r="K1029" s="373" t="s">
        <v>438</v>
      </c>
      <c r="L1029" s="375">
        <v>88.65</v>
      </c>
      <c r="M1029" s="336" t="s">
        <v>4080</v>
      </c>
      <c r="N1029" s="336" t="s">
        <v>4081</v>
      </c>
      <c r="O1029" s="287"/>
      <c r="P1029" s="287"/>
    </row>
    <row r="1030" spans="1:16" ht="15">
      <c r="A1030" s="247" t="s">
        <v>176</v>
      </c>
      <c r="B1030" s="247" t="s">
        <v>6014</v>
      </c>
      <c r="C1030" s="287" t="s">
        <v>5973</v>
      </c>
      <c r="D1030" s="305">
        <v>57</v>
      </c>
      <c r="E1030" s="287" t="s">
        <v>349</v>
      </c>
      <c r="F1030" s="372">
        <v>43677</v>
      </c>
      <c r="G1030" s="373" t="s">
        <v>5832</v>
      </c>
      <c r="H1030" s="373" t="s">
        <v>705</v>
      </c>
      <c r="I1030" s="374">
        <v>10</v>
      </c>
      <c r="J1030" s="374">
        <v>1</v>
      </c>
      <c r="K1030" s="373" t="s">
        <v>438</v>
      </c>
      <c r="L1030" s="375">
        <v>160.78</v>
      </c>
      <c r="M1030" s="336" t="s">
        <v>706</v>
      </c>
      <c r="N1030" s="336" t="s">
        <v>707</v>
      </c>
      <c r="O1030" s="287"/>
      <c r="P1030" s="287"/>
    </row>
    <row r="1031" spans="1:16" ht="15">
      <c r="A1031" s="247" t="s">
        <v>176</v>
      </c>
      <c r="B1031" s="247" t="s">
        <v>6016</v>
      </c>
      <c r="C1031" s="287" t="s">
        <v>5975</v>
      </c>
      <c r="D1031" s="305">
        <v>58</v>
      </c>
      <c r="E1031" s="287" t="s">
        <v>349</v>
      </c>
      <c r="F1031" s="372">
        <v>43677</v>
      </c>
      <c r="G1031" s="373" t="s">
        <v>5832</v>
      </c>
      <c r="H1031" s="373" t="s">
        <v>1685</v>
      </c>
      <c r="I1031" s="374">
        <v>10</v>
      </c>
      <c r="J1031" s="374">
        <v>17</v>
      </c>
      <c r="K1031" s="373" t="s">
        <v>438</v>
      </c>
      <c r="L1031" s="375">
        <v>106.03</v>
      </c>
      <c r="M1031" s="336" t="s">
        <v>1686</v>
      </c>
      <c r="N1031" s="336" t="s">
        <v>1687</v>
      </c>
      <c r="O1031" s="287"/>
      <c r="P1031" s="287"/>
    </row>
    <row r="1032" spans="1:16" ht="15">
      <c r="A1032" s="247" t="s">
        <v>176</v>
      </c>
      <c r="B1032" s="247" t="s">
        <v>6021</v>
      </c>
      <c r="C1032" s="287" t="s">
        <v>5977</v>
      </c>
      <c r="D1032" s="305">
        <v>59</v>
      </c>
      <c r="E1032" s="287" t="s">
        <v>349</v>
      </c>
      <c r="F1032" s="372">
        <v>43677</v>
      </c>
      <c r="G1032" s="373" t="s">
        <v>5832</v>
      </c>
      <c r="H1032" s="373" t="s">
        <v>712</v>
      </c>
      <c r="I1032" s="374">
        <v>10</v>
      </c>
      <c r="J1032" s="374">
        <v>1</v>
      </c>
      <c r="K1032" s="373" t="s">
        <v>438</v>
      </c>
      <c r="L1032" s="375">
        <v>231.97</v>
      </c>
      <c r="M1032" s="336" t="s">
        <v>713</v>
      </c>
      <c r="N1032" s="336" t="s">
        <v>714</v>
      </c>
      <c r="O1032" s="287"/>
      <c r="P1032" s="287"/>
    </row>
    <row r="1033" spans="1:16" ht="15">
      <c r="A1033" s="247" t="s">
        <v>176</v>
      </c>
      <c r="B1033" s="247" t="s">
        <v>5950</v>
      </c>
      <c r="C1033" s="287" t="s">
        <v>5980</v>
      </c>
      <c r="D1033" s="305">
        <v>60</v>
      </c>
      <c r="E1033" s="287" t="s">
        <v>349</v>
      </c>
      <c r="F1033" s="372">
        <v>43677</v>
      </c>
      <c r="G1033" s="373" t="s">
        <v>5832</v>
      </c>
      <c r="H1033" s="373" t="s">
        <v>2965</v>
      </c>
      <c r="I1033" s="374">
        <v>9</v>
      </c>
      <c r="J1033" s="374">
        <v>1</v>
      </c>
      <c r="K1033" s="373" t="s">
        <v>438</v>
      </c>
      <c r="L1033" s="375">
        <v>135.43</v>
      </c>
      <c r="M1033" s="336" t="s">
        <v>2966</v>
      </c>
      <c r="N1033" s="336" t="s">
        <v>2967</v>
      </c>
      <c r="O1033" s="287"/>
      <c r="P1033" s="287"/>
    </row>
    <row r="1034" spans="1:16" ht="15">
      <c r="A1034" s="247" t="s">
        <v>176</v>
      </c>
      <c r="B1034" s="247" t="s">
        <v>6001</v>
      </c>
      <c r="C1034" s="287" t="s">
        <v>5982</v>
      </c>
      <c r="D1034" s="305">
        <v>61</v>
      </c>
      <c r="E1034" s="287" t="s">
        <v>349</v>
      </c>
      <c r="F1034" s="372">
        <v>43677</v>
      </c>
      <c r="G1034" s="373" t="s">
        <v>5832</v>
      </c>
      <c r="H1034" s="373" t="s">
        <v>1690</v>
      </c>
      <c r="I1034" s="374">
        <v>9</v>
      </c>
      <c r="J1034" s="374">
        <v>1</v>
      </c>
      <c r="K1034" s="373" t="s">
        <v>438</v>
      </c>
      <c r="L1034" s="375">
        <v>513.04</v>
      </c>
      <c r="M1034" s="336" t="s">
        <v>1691</v>
      </c>
      <c r="N1034" s="336" t="s">
        <v>1692</v>
      </c>
      <c r="O1034" s="287"/>
      <c r="P1034" s="287"/>
    </row>
    <row r="1035" spans="1:16" ht="15">
      <c r="A1035" s="247" t="s">
        <v>176</v>
      </c>
      <c r="B1035" s="247" t="s">
        <v>5929</v>
      </c>
      <c r="C1035" s="287" t="s">
        <v>5985</v>
      </c>
      <c r="D1035" s="305">
        <v>62</v>
      </c>
      <c r="E1035" s="287" t="s">
        <v>349</v>
      </c>
      <c r="F1035" s="372">
        <v>43677</v>
      </c>
      <c r="G1035" s="373" t="s">
        <v>5832</v>
      </c>
      <c r="H1035" s="373" t="s">
        <v>726</v>
      </c>
      <c r="I1035" s="374">
        <v>9</v>
      </c>
      <c r="J1035" s="374">
        <v>2</v>
      </c>
      <c r="K1035" s="373" t="s">
        <v>438</v>
      </c>
      <c r="L1035" s="375">
        <v>147.59</v>
      </c>
      <c r="M1035" s="336" t="s">
        <v>727</v>
      </c>
      <c r="N1035" s="336" t="s">
        <v>728</v>
      </c>
      <c r="O1035" s="287"/>
      <c r="P1035" s="287"/>
    </row>
    <row r="1036" spans="1:16" ht="15">
      <c r="A1036" s="247" t="s">
        <v>7846</v>
      </c>
      <c r="B1036" s="247" t="s">
        <v>7847</v>
      </c>
      <c r="C1036" s="287" t="s">
        <v>5987</v>
      </c>
      <c r="D1036" s="305">
        <v>63</v>
      </c>
      <c r="E1036" s="287" t="s">
        <v>349</v>
      </c>
      <c r="F1036" s="372">
        <v>43677</v>
      </c>
      <c r="G1036" s="373" t="s">
        <v>5832</v>
      </c>
      <c r="H1036" s="373" t="s">
        <v>996</v>
      </c>
      <c r="I1036" s="374">
        <v>10</v>
      </c>
      <c r="J1036" s="374">
        <v>7</v>
      </c>
      <c r="K1036" s="373" t="s">
        <v>438</v>
      </c>
      <c r="L1036" s="375">
        <v>21.56</v>
      </c>
      <c r="M1036" s="336" t="s">
        <v>997</v>
      </c>
      <c r="N1036" s="336" t="s">
        <v>998</v>
      </c>
      <c r="O1036" s="287"/>
      <c r="P1036" s="287"/>
    </row>
    <row r="1037" spans="1:16" ht="15">
      <c r="A1037" s="247" t="s">
        <v>176</v>
      </c>
      <c r="B1037" s="247" t="s">
        <v>5934</v>
      </c>
      <c r="C1037" s="287" t="s">
        <v>5990</v>
      </c>
      <c r="D1037" s="305">
        <v>64</v>
      </c>
      <c r="E1037" s="287" t="s">
        <v>349</v>
      </c>
      <c r="F1037" s="372">
        <v>43677</v>
      </c>
      <c r="G1037" s="373" t="s">
        <v>5832</v>
      </c>
      <c r="H1037" s="373" t="s">
        <v>5629</v>
      </c>
      <c r="I1037" s="374">
        <v>9</v>
      </c>
      <c r="J1037" s="374">
        <v>2</v>
      </c>
      <c r="K1037" s="373" t="s">
        <v>438</v>
      </c>
      <c r="L1037" s="375">
        <v>174.72</v>
      </c>
      <c r="M1037" s="336" t="s">
        <v>5630</v>
      </c>
      <c r="N1037" s="336" t="s">
        <v>5631</v>
      </c>
      <c r="O1037" s="287"/>
      <c r="P1037" s="287"/>
    </row>
    <row r="1038" spans="1:16" ht="15">
      <c r="A1038" s="247" t="s">
        <v>176</v>
      </c>
      <c r="B1038" s="247" t="s">
        <v>5946</v>
      </c>
      <c r="C1038" s="287" t="s">
        <v>5993</v>
      </c>
      <c r="D1038" s="305">
        <v>65</v>
      </c>
      <c r="E1038" s="287" t="s">
        <v>349</v>
      </c>
      <c r="F1038" s="372">
        <v>43677</v>
      </c>
      <c r="G1038" s="373" t="s">
        <v>5832</v>
      </c>
      <c r="H1038" s="373" t="s">
        <v>743</v>
      </c>
      <c r="I1038" s="374">
        <v>10</v>
      </c>
      <c r="J1038" s="374">
        <v>11</v>
      </c>
      <c r="K1038" s="373" t="s">
        <v>438</v>
      </c>
      <c r="L1038" s="375">
        <v>93.92</v>
      </c>
      <c r="M1038" s="336" t="s">
        <v>744</v>
      </c>
      <c r="N1038" s="336" t="s">
        <v>745</v>
      </c>
      <c r="O1038" s="287"/>
      <c r="P1038" s="287"/>
    </row>
    <row r="1039" spans="1:16" ht="15">
      <c r="A1039" s="247" t="s">
        <v>176</v>
      </c>
      <c r="B1039" s="247" t="s">
        <v>5936</v>
      </c>
      <c r="C1039" s="287" t="s">
        <v>5995</v>
      </c>
      <c r="D1039" s="305">
        <v>66</v>
      </c>
      <c r="E1039" s="287" t="s">
        <v>349</v>
      </c>
      <c r="F1039" s="372">
        <v>43677</v>
      </c>
      <c r="G1039" s="373" t="s">
        <v>5832</v>
      </c>
      <c r="H1039" s="373" t="s">
        <v>1489</v>
      </c>
      <c r="I1039" s="374">
        <v>9</v>
      </c>
      <c r="J1039" s="374">
        <v>9</v>
      </c>
      <c r="K1039" s="373" t="s">
        <v>438</v>
      </c>
      <c r="L1039" s="375">
        <v>44.15</v>
      </c>
      <c r="M1039" s="336" t="s">
        <v>1490</v>
      </c>
      <c r="N1039" s="336" t="s">
        <v>1491</v>
      </c>
      <c r="O1039" s="287"/>
      <c r="P1039" s="287"/>
    </row>
    <row r="1040" spans="1:16" ht="15">
      <c r="A1040" s="247" t="s">
        <v>176</v>
      </c>
      <c r="B1040" s="247" t="s">
        <v>5938</v>
      </c>
      <c r="C1040" s="287" t="s">
        <v>5998</v>
      </c>
      <c r="D1040" s="305">
        <v>67</v>
      </c>
      <c r="E1040" s="287" t="s">
        <v>349</v>
      </c>
      <c r="F1040" s="372">
        <v>43677</v>
      </c>
      <c r="G1040" s="373" t="s">
        <v>5832</v>
      </c>
      <c r="H1040" s="373" t="s">
        <v>2503</v>
      </c>
      <c r="I1040" s="374">
        <v>10</v>
      </c>
      <c r="J1040" s="374">
        <v>1</v>
      </c>
      <c r="K1040" s="373" t="s">
        <v>438</v>
      </c>
      <c r="L1040" s="375">
        <v>150.86000000000001</v>
      </c>
      <c r="M1040" s="336" t="s">
        <v>2504</v>
      </c>
      <c r="N1040" s="336" t="s">
        <v>2505</v>
      </c>
      <c r="O1040" s="287"/>
      <c r="P1040" s="287"/>
    </row>
    <row r="1041" spans="1:16" ht="15">
      <c r="A1041" s="247" t="s">
        <v>176</v>
      </c>
      <c r="B1041" s="247" t="s">
        <v>5974</v>
      </c>
      <c r="C1041" s="287" t="s">
        <v>6000</v>
      </c>
      <c r="D1041" s="305">
        <v>68</v>
      </c>
      <c r="E1041" s="287" t="s">
        <v>349</v>
      </c>
      <c r="F1041" s="372">
        <v>43677</v>
      </c>
      <c r="G1041" s="373" t="s">
        <v>5832</v>
      </c>
      <c r="H1041" s="373" t="s">
        <v>3576</v>
      </c>
      <c r="I1041" s="374">
        <v>10</v>
      </c>
      <c r="J1041" s="374">
        <v>3</v>
      </c>
      <c r="K1041" s="373" t="s">
        <v>438</v>
      </c>
      <c r="L1041" s="375">
        <v>110.38</v>
      </c>
      <c r="M1041" s="336" t="s">
        <v>3577</v>
      </c>
      <c r="N1041" s="336" t="s">
        <v>3578</v>
      </c>
      <c r="O1041" s="287"/>
      <c r="P1041" s="287"/>
    </row>
    <row r="1042" spans="1:16" ht="15">
      <c r="A1042" s="247" t="s">
        <v>176</v>
      </c>
      <c r="B1042" s="247" t="s">
        <v>5948</v>
      </c>
      <c r="C1042" s="287" t="s">
        <v>6002</v>
      </c>
      <c r="D1042" s="305">
        <v>69</v>
      </c>
      <c r="E1042" s="287" t="s">
        <v>349</v>
      </c>
      <c r="F1042" s="372">
        <v>43677</v>
      </c>
      <c r="G1042" s="373" t="s">
        <v>5832</v>
      </c>
      <c r="H1042" s="373" t="s">
        <v>3720</v>
      </c>
      <c r="I1042" s="374">
        <v>10</v>
      </c>
      <c r="J1042" s="374">
        <v>4</v>
      </c>
      <c r="K1042" s="373" t="s">
        <v>438</v>
      </c>
      <c r="L1042" s="375">
        <v>48.41</v>
      </c>
      <c r="M1042" s="336" t="s">
        <v>3721</v>
      </c>
      <c r="N1042" s="336" t="s">
        <v>3722</v>
      </c>
      <c r="O1042" s="287"/>
      <c r="P1042" s="287"/>
    </row>
    <row r="1043" spans="1:16" ht="15">
      <c r="A1043" s="247" t="s">
        <v>7858</v>
      </c>
      <c r="B1043" s="247" t="s">
        <v>7859</v>
      </c>
      <c r="C1043" s="287" t="s">
        <v>6005</v>
      </c>
      <c r="D1043" s="305">
        <v>70</v>
      </c>
      <c r="E1043" s="287" t="s">
        <v>349</v>
      </c>
      <c r="F1043" s="372">
        <v>43677</v>
      </c>
      <c r="G1043" s="373" t="s">
        <v>5832</v>
      </c>
      <c r="H1043" s="373" t="s">
        <v>758</v>
      </c>
      <c r="I1043" s="374">
        <v>9</v>
      </c>
      <c r="J1043" s="374">
        <v>1</v>
      </c>
      <c r="K1043" s="373" t="s">
        <v>438</v>
      </c>
      <c r="L1043" s="375">
        <v>24.64</v>
      </c>
      <c r="M1043" s="336" t="s">
        <v>759</v>
      </c>
      <c r="N1043" s="336" t="s">
        <v>760</v>
      </c>
      <c r="O1043" s="287"/>
      <c r="P1043" s="287"/>
    </row>
    <row r="1044" spans="1:16" ht="15">
      <c r="A1044" s="247" t="s">
        <v>176</v>
      </c>
      <c r="B1044" s="247" t="s">
        <v>5961</v>
      </c>
      <c r="C1044" s="287" t="s">
        <v>6008</v>
      </c>
      <c r="D1044" s="305">
        <v>71</v>
      </c>
      <c r="E1044" s="287" t="s">
        <v>349</v>
      </c>
      <c r="F1044" s="372">
        <v>43677</v>
      </c>
      <c r="G1044" s="373" t="s">
        <v>5832</v>
      </c>
      <c r="H1044" s="373" t="s">
        <v>779</v>
      </c>
      <c r="I1044" s="374">
        <v>9</v>
      </c>
      <c r="J1044" s="374">
        <v>1</v>
      </c>
      <c r="K1044" s="373" t="s">
        <v>438</v>
      </c>
      <c r="L1044" s="375">
        <v>103.54</v>
      </c>
      <c r="M1044" s="336" t="s">
        <v>780</v>
      </c>
      <c r="N1044" s="336" t="s">
        <v>781</v>
      </c>
      <c r="O1044" s="287"/>
      <c r="P1044" s="287"/>
    </row>
    <row r="1045" spans="1:16" ht="15">
      <c r="A1045" s="247" t="s">
        <v>176</v>
      </c>
      <c r="B1045" s="247" t="s">
        <v>5966</v>
      </c>
      <c r="C1045" s="287" t="s">
        <v>6013</v>
      </c>
      <c r="D1045" s="305">
        <v>72</v>
      </c>
      <c r="E1045" s="287" t="s">
        <v>349</v>
      </c>
      <c r="F1045" s="372">
        <v>43677</v>
      </c>
      <c r="G1045" s="373" t="s">
        <v>5832</v>
      </c>
      <c r="H1045" s="373" t="s">
        <v>3967</v>
      </c>
      <c r="I1045" s="374">
        <v>9</v>
      </c>
      <c r="J1045" s="374">
        <v>1</v>
      </c>
      <c r="K1045" s="373" t="s">
        <v>438</v>
      </c>
      <c r="L1045" s="375">
        <v>101.94</v>
      </c>
      <c r="M1045" s="336" t="s">
        <v>3968</v>
      </c>
      <c r="N1045" s="336" t="s">
        <v>3969</v>
      </c>
      <c r="O1045" s="287"/>
      <c r="P1045" s="287"/>
    </row>
    <row r="1046" spans="1:16" ht="15">
      <c r="A1046" s="247" t="s">
        <v>12515</v>
      </c>
      <c r="B1046" s="247" t="s">
        <v>12516</v>
      </c>
      <c r="C1046" s="287" t="s">
        <v>3283</v>
      </c>
      <c r="D1046" s="305">
        <v>1</v>
      </c>
      <c r="E1046" s="287" t="s">
        <v>14</v>
      </c>
      <c r="F1046" s="372">
        <v>43677</v>
      </c>
      <c r="G1046" s="373" t="s">
        <v>8857</v>
      </c>
      <c r="H1046" s="373" t="s">
        <v>1239</v>
      </c>
      <c r="I1046" s="374">
        <v>4.0869999999999997E-2</v>
      </c>
      <c r="J1046" s="374">
        <v>1</v>
      </c>
      <c r="K1046" s="373" t="s">
        <v>438</v>
      </c>
      <c r="L1046" s="375">
        <v>88.13</v>
      </c>
      <c r="M1046" s="336" t="s">
        <v>1240</v>
      </c>
      <c r="N1046" s="336" t="s">
        <v>1241</v>
      </c>
      <c r="O1046" s="287"/>
      <c r="P1046" s="287"/>
    </row>
    <row r="1047" spans="1:16" ht="15">
      <c r="A1047" s="247" t="s">
        <v>176</v>
      </c>
      <c r="B1047" s="247" t="s">
        <v>9408</v>
      </c>
      <c r="C1047" s="287" t="s">
        <v>3285</v>
      </c>
      <c r="D1047" s="305">
        <v>2</v>
      </c>
      <c r="E1047" s="287" t="s">
        <v>14</v>
      </c>
      <c r="F1047" s="372">
        <v>43677</v>
      </c>
      <c r="G1047" s="373" t="s">
        <v>8857</v>
      </c>
      <c r="H1047" s="373" t="s">
        <v>1244</v>
      </c>
      <c r="I1047" s="374">
        <v>6.2289999999999998E-2</v>
      </c>
      <c r="J1047" s="374">
        <v>1</v>
      </c>
      <c r="K1047" s="373" t="s">
        <v>438</v>
      </c>
      <c r="L1047" s="375">
        <v>113.29</v>
      </c>
      <c r="M1047" s="336" t="s">
        <v>1245</v>
      </c>
      <c r="N1047" s="336" t="s">
        <v>1246</v>
      </c>
      <c r="O1047" s="287"/>
      <c r="P1047" s="287"/>
    </row>
    <row r="1048" spans="1:16" ht="15">
      <c r="A1048" s="247" t="s">
        <v>176</v>
      </c>
      <c r="B1048" s="247" t="s">
        <v>9824</v>
      </c>
      <c r="C1048" s="287" t="s">
        <v>3287</v>
      </c>
      <c r="D1048" s="305">
        <v>3</v>
      </c>
      <c r="E1048" s="287" t="s">
        <v>14</v>
      </c>
      <c r="F1048" s="372">
        <v>43677</v>
      </c>
      <c r="G1048" s="373" t="s">
        <v>8857</v>
      </c>
      <c r="H1048" s="373" t="s">
        <v>489</v>
      </c>
      <c r="I1048" s="374">
        <v>0.13278999999999999</v>
      </c>
      <c r="J1048" s="374">
        <v>3</v>
      </c>
      <c r="K1048" s="373" t="s">
        <v>438</v>
      </c>
      <c r="L1048" s="375">
        <v>55.99</v>
      </c>
      <c r="M1048" s="336" t="s">
        <v>490</v>
      </c>
      <c r="N1048" s="336" t="s">
        <v>491</v>
      </c>
      <c r="O1048" s="287"/>
      <c r="P1048" s="287"/>
    </row>
    <row r="1049" spans="1:16" ht="15">
      <c r="A1049" s="247" t="s">
        <v>176</v>
      </c>
      <c r="B1049" s="247" t="s">
        <v>10902</v>
      </c>
      <c r="C1049" s="287" t="s">
        <v>3292</v>
      </c>
      <c r="D1049" s="305">
        <v>4</v>
      </c>
      <c r="E1049" s="287" t="s">
        <v>14</v>
      </c>
      <c r="F1049" s="372">
        <v>43677</v>
      </c>
      <c r="G1049" s="373" t="s">
        <v>8857</v>
      </c>
      <c r="H1049" s="373" t="s">
        <v>2272</v>
      </c>
      <c r="I1049" s="374">
        <v>0.13414000000000001</v>
      </c>
      <c r="J1049" s="374">
        <v>4</v>
      </c>
      <c r="K1049" s="373" t="s">
        <v>438</v>
      </c>
      <c r="L1049" s="375">
        <v>25.04</v>
      </c>
      <c r="M1049" s="336" t="s">
        <v>2273</v>
      </c>
      <c r="N1049" s="336" t="s">
        <v>2274</v>
      </c>
      <c r="O1049" s="287"/>
      <c r="P1049" s="287"/>
    </row>
    <row r="1050" spans="1:16" ht="15">
      <c r="A1050" s="247" t="s">
        <v>176</v>
      </c>
      <c r="B1050" s="247" t="s">
        <v>9413</v>
      </c>
      <c r="C1050" s="287" t="s">
        <v>3295</v>
      </c>
      <c r="D1050" s="305">
        <v>5</v>
      </c>
      <c r="E1050" s="287" t="s">
        <v>14</v>
      </c>
      <c r="F1050" s="372">
        <v>43677</v>
      </c>
      <c r="G1050" s="373" t="s">
        <v>8857</v>
      </c>
      <c r="H1050" s="373" t="s">
        <v>1282</v>
      </c>
      <c r="I1050" s="374">
        <v>0.11675000000000001</v>
      </c>
      <c r="J1050" s="374">
        <v>1</v>
      </c>
      <c r="K1050" s="373" t="s">
        <v>438</v>
      </c>
      <c r="L1050" s="375">
        <v>237.82</v>
      </c>
      <c r="M1050" s="336" t="s">
        <v>1283</v>
      </c>
      <c r="N1050" s="336" t="s">
        <v>1284</v>
      </c>
      <c r="O1050" s="287"/>
      <c r="P1050" s="287"/>
    </row>
    <row r="1051" spans="1:16" ht="15">
      <c r="A1051" s="247" t="s">
        <v>12517</v>
      </c>
      <c r="B1051" s="247" t="s">
        <v>12518</v>
      </c>
      <c r="C1051" s="287" t="s">
        <v>3300</v>
      </c>
      <c r="D1051" s="305">
        <v>6</v>
      </c>
      <c r="E1051" s="287" t="s">
        <v>14</v>
      </c>
      <c r="F1051" s="372">
        <v>43677</v>
      </c>
      <c r="G1051" s="373" t="s">
        <v>8857</v>
      </c>
      <c r="H1051" s="373" t="s">
        <v>1302</v>
      </c>
      <c r="I1051" s="374">
        <v>6.157E-2</v>
      </c>
      <c r="J1051" s="374">
        <v>1</v>
      </c>
      <c r="K1051" s="373" t="s">
        <v>438</v>
      </c>
      <c r="L1051" s="375">
        <v>73.91</v>
      </c>
      <c r="M1051" s="336" t="s">
        <v>1303</v>
      </c>
      <c r="N1051" s="336" t="s">
        <v>1304</v>
      </c>
      <c r="O1051" s="287"/>
      <c r="P1051" s="287"/>
    </row>
    <row r="1052" spans="1:16" ht="15">
      <c r="A1052" s="247" t="s">
        <v>12519</v>
      </c>
      <c r="B1052" s="247" t="s">
        <v>12520</v>
      </c>
      <c r="C1052" s="287" t="s">
        <v>3302</v>
      </c>
      <c r="D1052" s="305">
        <v>7</v>
      </c>
      <c r="E1052" s="287" t="s">
        <v>14</v>
      </c>
      <c r="F1052" s="372">
        <v>43677</v>
      </c>
      <c r="G1052" s="373" t="s">
        <v>8857</v>
      </c>
      <c r="H1052" s="373" t="s">
        <v>1317</v>
      </c>
      <c r="I1052" s="374">
        <v>4.07E-2</v>
      </c>
      <c r="J1052" s="374">
        <v>1</v>
      </c>
      <c r="K1052" s="373" t="s">
        <v>438</v>
      </c>
      <c r="L1052" s="375">
        <v>52.09</v>
      </c>
      <c r="M1052" s="336" t="s">
        <v>1318</v>
      </c>
      <c r="N1052" s="336" t="s">
        <v>1319</v>
      </c>
      <c r="O1052" s="287"/>
      <c r="P1052" s="287"/>
    </row>
    <row r="1053" spans="1:16" ht="15">
      <c r="A1053" s="247" t="s">
        <v>176</v>
      </c>
      <c r="B1053" s="247" t="s">
        <v>10905</v>
      </c>
      <c r="C1053" s="287" t="s">
        <v>3304</v>
      </c>
      <c r="D1053" s="305">
        <v>8</v>
      </c>
      <c r="E1053" s="287" t="s">
        <v>14</v>
      </c>
      <c r="F1053" s="372">
        <v>43677</v>
      </c>
      <c r="G1053" s="373" t="s">
        <v>8857</v>
      </c>
      <c r="H1053" s="373" t="s">
        <v>838</v>
      </c>
      <c r="I1053" s="374">
        <v>0.11864</v>
      </c>
      <c r="J1053" s="374">
        <v>3</v>
      </c>
      <c r="K1053" s="373" t="s">
        <v>438</v>
      </c>
      <c r="L1053" s="375">
        <v>12.09</v>
      </c>
      <c r="M1053" s="336" t="s">
        <v>839</v>
      </c>
      <c r="N1053" s="336" t="s">
        <v>840</v>
      </c>
      <c r="O1053" s="287"/>
      <c r="P1053" s="287"/>
    </row>
    <row r="1054" spans="1:16" ht="15">
      <c r="A1054" s="247" t="s">
        <v>12521</v>
      </c>
      <c r="B1054" s="247" t="s">
        <v>9414</v>
      </c>
      <c r="C1054" s="287" t="s">
        <v>3306</v>
      </c>
      <c r="D1054" s="305">
        <v>9</v>
      </c>
      <c r="E1054" s="287" t="s">
        <v>14</v>
      </c>
      <c r="F1054" s="372">
        <v>43677</v>
      </c>
      <c r="G1054" s="373" t="s">
        <v>8857</v>
      </c>
      <c r="H1054" s="373" t="s">
        <v>843</v>
      </c>
      <c r="I1054" s="374">
        <v>6.9330000000000003E-2</v>
      </c>
      <c r="J1054" s="374">
        <v>6</v>
      </c>
      <c r="K1054" s="373" t="s">
        <v>438</v>
      </c>
      <c r="L1054" s="375">
        <v>795.53</v>
      </c>
      <c r="M1054" s="336" t="s">
        <v>844</v>
      </c>
      <c r="N1054" s="336" t="s">
        <v>845</v>
      </c>
      <c r="O1054" s="287"/>
      <c r="P1054" s="287"/>
    </row>
    <row r="1055" spans="1:16" ht="15">
      <c r="A1055" s="247" t="s">
        <v>176</v>
      </c>
      <c r="B1055" s="247" t="s">
        <v>9415</v>
      </c>
      <c r="C1055" s="287" t="s">
        <v>3308</v>
      </c>
      <c r="D1055" s="305">
        <v>10</v>
      </c>
      <c r="E1055" s="287" t="s">
        <v>14</v>
      </c>
      <c r="F1055" s="372">
        <v>43677</v>
      </c>
      <c r="G1055" s="373" t="s">
        <v>8857</v>
      </c>
      <c r="H1055" s="373" t="s">
        <v>2870</v>
      </c>
      <c r="I1055" s="374">
        <v>5.4129999999999998E-2</v>
      </c>
      <c r="J1055" s="374">
        <v>6</v>
      </c>
      <c r="K1055" s="373" t="s">
        <v>438</v>
      </c>
      <c r="L1055" s="375">
        <v>107.33</v>
      </c>
      <c r="M1055" s="336" t="s">
        <v>2871</v>
      </c>
      <c r="N1055" s="336" t="s">
        <v>2872</v>
      </c>
      <c r="O1055" s="287"/>
      <c r="P1055" s="287"/>
    </row>
    <row r="1056" spans="1:16" ht="15">
      <c r="A1056" s="247" t="s">
        <v>12522</v>
      </c>
      <c r="B1056" s="247" t="s">
        <v>12523</v>
      </c>
      <c r="C1056" s="287" t="s">
        <v>3311</v>
      </c>
      <c r="D1056" s="305">
        <v>11</v>
      </c>
      <c r="E1056" s="287" t="s">
        <v>14</v>
      </c>
      <c r="F1056" s="372">
        <v>43677</v>
      </c>
      <c r="G1056" s="373" t="s">
        <v>8857</v>
      </c>
      <c r="H1056" s="373" t="s">
        <v>4149</v>
      </c>
      <c r="I1056" s="374">
        <v>4.6730000000000001E-2</v>
      </c>
      <c r="J1056" s="374">
        <v>4</v>
      </c>
      <c r="K1056" s="373" t="s">
        <v>438</v>
      </c>
      <c r="L1056" s="375">
        <v>43.17</v>
      </c>
      <c r="M1056" s="336" t="s">
        <v>361</v>
      </c>
      <c r="N1056" s="336" t="s">
        <v>4150</v>
      </c>
      <c r="O1056" s="287"/>
      <c r="P1056" s="287"/>
    </row>
    <row r="1057" spans="1:16" ht="15">
      <c r="A1057" s="247" t="s">
        <v>176</v>
      </c>
      <c r="B1057" s="247" t="s">
        <v>10906</v>
      </c>
      <c r="C1057" s="287" t="s">
        <v>3317</v>
      </c>
      <c r="D1057" s="305">
        <v>12</v>
      </c>
      <c r="E1057" s="287" t="s">
        <v>14</v>
      </c>
      <c r="F1057" s="372">
        <v>43677</v>
      </c>
      <c r="G1057" s="373" t="s">
        <v>8857</v>
      </c>
      <c r="H1057" s="373" t="s">
        <v>3607</v>
      </c>
      <c r="I1057" s="374">
        <v>4.0800000000000003E-2</v>
      </c>
      <c r="J1057" s="374">
        <v>1</v>
      </c>
      <c r="K1057" s="373" t="s">
        <v>438</v>
      </c>
      <c r="L1057" s="375">
        <v>45.93</v>
      </c>
      <c r="M1057" s="336" t="s">
        <v>3608</v>
      </c>
      <c r="N1057" s="336" t="s">
        <v>3609</v>
      </c>
      <c r="O1057" s="287"/>
      <c r="P1057" s="287"/>
    </row>
    <row r="1058" spans="1:16" ht="15">
      <c r="A1058" s="247" t="s">
        <v>176</v>
      </c>
      <c r="B1058" s="247" t="s">
        <v>9825</v>
      </c>
      <c r="C1058" s="287" t="s">
        <v>3319</v>
      </c>
      <c r="D1058" s="305">
        <v>13</v>
      </c>
      <c r="E1058" s="287" t="s">
        <v>14</v>
      </c>
      <c r="F1058" s="372">
        <v>43677</v>
      </c>
      <c r="G1058" s="373" t="s">
        <v>8857</v>
      </c>
      <c r="H1058" s="373" t="s">
        <v>4713</v>
      </c>
      <c r="I1058" s="374">
        <v>6.5509999999999999E-2</v>
      </c>
      <c r="J1058" s="374">
        <v>1</v>
      </c>
      <c r="K1058" s="373" t="s">
        <v>438</v>
      </c>
      <c r="L1058" s="375">
        <v>61.04</v>
      </c>
      <c r="M1058" s="336" t="s">
        <v>4714</v>
      </c>
      <c r="N1058" s="336" t="s">
        <v>4715</v>
      </c>
      <c r="O1058" s="287"/>
      <c r="P1058" s="287"/>
    </row>
    <row r="1059" spans="1:16" ht="15">
      <c r="A1059" s="247" t="s">
        <v>12524</v>
      </c>
      <c r="B1059" s="247" t="s">
        <v>12525</v>
      </c>
      <c r="C1059" s="287" t="s">
        <v>3324</v>
      </c>
      <c r="D1059" s="305">
        <v>14</v>
      </c>
      <c r="E1059" s="287" t="s">
        <v>14</v>
      </c>
      <c r="F1059" s="372">
        <v>43677</v>
      </c>
      <c r="G1059" s="373" t="s">
        <v>8857</v>
      </c>
      <c r="H1059" s="373" t="s">
        <v>4014</v>
      </c>
      <c r="I1059" s="374">
        <v>4.181E-2</v>
      </c>
      <c r="J1059" s="374">
        <v>1</v>
      </c>
      <c r="K1059" s="373" t="s">
        <v>438</v>
      </c>
      <c r="L1059" s="375">
        <v>89.74</v>
      </c>
      <c r="M1059" s="336" t="s">
        <v>4015</v>
      </c>
      <c r="N1059" s="336" t="s">
        <v>4016</v>
      </c>
      <c r="O1059" s="287"/>
      <c r="P1059" s="287"/>
    </row>
    <row r="1060" spans="1:16" ht="15">
      <c r="A1060" s="247" t="s">
        <v>3325</v>
      </c>
      <c r="B1060" s="247" t="s">
        <v>3326</v>
      </c>
      <c r="C1060" s="287" t="s">
        <v>3327</v>
      </c>
      <c r="D1060" s="305">
        <v>15</v>
      </c>
      <c r="E1060" s="287" t="s">
        <v>14</v>
      </c>
      <c r="F1060" s="372">
        <v>43677</v>
      </c>
      <c r="G1060" s="373" t="s">
        <v>8857</v>
      </c>
      <c r="H1060" s="373" t="s">
        <v>2305</v>
      </c>
      <c r="I1060" s="374">
        <v>5.4829999999999997E-2</v>
      </c>
      <c r="J1060" s="374">
        <v>4</v>
      </c>
      <c r="K1060" s="373" t="s">
        <v>438</v>
      </c>
      <c r="L1060" s="375">
        <v>85.85</v>
      </c>
      <c r="M1060" s="336" t="s">
        <v>2306</v>
      </c>
      <c r="N1060" s="336" t="s">
        <v>2307</v>
      </c>
      <c r="O1060" s="287"/>
      <c r="P1060" s="287"/>
    </row>
    <row r="1061" spans="1:16" ht="15">
      <c r="A1061" s="247" t="s">
        <v>176</v>
      </c>
      <c r="B1061" s="247" t="s">
        <v>9420</v>
      </c>
      <c r="C1061" s="287" t="s">
        <v>3329</v>
      </c>
      <c r="D1061" s="305">
        <v>16</v>
      </c>
      <c r="E1061" s="287" t="s">
        <v>14</v>
      </c>
      <c r="F1061" s="372">
        <v>43677</v>
      </c>
      <c r="G1061" s="373" t="s">
        <v>8857</v>
      </c>
      <c r="H1061" s="373" t="s">
        <v>887</v>
      </c>
      <c r="I1061" s="374">
        <v>4.6739999999999997E-2</v>
      </c>
      <c r="J1061" s="374">
        <v>1</v>
      </c>
      <c r="K1061" s="373" t="s">
        <v>438</v>
      </c>
      <c r="L1061" s="375">
        <v>74.540000000000006</v>
      </c>
      <c r="M1061" s="336" t="s">
        <v>888</v>
      </c>
      <c r="N1061" s="336" t="s">
        <v>889</v>
      </c>
      <c r="O1061" s="287"/>
      <c r="P1061" s="287"/>
    </row>
    <row r="1062" spans="1:16" ht="15">
      <c r="A1062" s="247" t="s">
        <v>176</v>
      </c>
      <c r="B1062" s="247" t="s">
        <v>10909</v>
      </c>
      <c r="C1062" s="287" t="s">
        <v>3331</v>
      </c>
      <c r="D1062" s="305">
        <v>17</v>
      </c>
      <c r="E1062" s="287" t="s">
        <v>14</v>
      </c>
      <c r="F1062" s="372">
        <v>43677</v>
      </c>
      <c r="G1062" s="373" t="s">
        <v>8857</v>
      </c>
      <c r="H1062" s="373" t="s">
        <v>1367</v>
      </c>
      <c r="I1062" s="374">
        <v>0.1</v>
      </c>
      <c r="J1062" s="374">
        <v>1</v>
      </c>
      <c r="K1062" s="373" t="s">
        <v>438</v>
      </c>
      <c r="L1062" s="375">
        <v>105.43</v>
      </c>
      <c r="M1062" s="336" t="s">
        <v>1368</v>
      </c>
      <c r="N1062" s="336" t="s">
        <v>1369</v>
      </c>
      <c r="O1062" s="287"/>
      <c r="P1062" s="287"/>
    </row>
    <row r="1063" spans="1:16" ht="15">
      <c r="A1063" s="247" t="s">
        <v>12526</v>
      </c>
      <c r="B1063" s="247" t="s">
        <v>12527</v>
      </c>
      <c r="C1063" s="287" t="s">
        <v>3336</v>
      </c>
      <c r="D1063" s="305">
        <v>18</v>
      </c>
      <c r="E1063" s="287" t="s">
        <v>14</v>
      </c>
      <c r="F1063" s="372">
        <v>43677</v>
      </c>
      <c r="G1063" s="373" t="s">
        <v>8857</v>
      </c>
      <c r="H1063" s="373" t="s">
        <v>2745</v>
      </c>
      <c r="I1063" s="374">
        <v>7.6660000000000006E-2</v>
      </c>
      <c r="J1063" s="374">
        <v>3</v>
      </c>
      <c r="K1063" s="373" t="s">
        <v>438</v>
      </c>
      <c r="L1063" s="375">
        <v>9.5299999999999994</v>
      </c>
      <c r="M1063" s="336" t="s">
        <v>2746</v>
      </c>
      <c r="N1063" s="336" t="s">
        <v>2747</v>
      </c>
      <c r="O1063" s="287"/>
      <c r="P1063" s="287"/>
    </row>
    <row r="1064" spans="1:16" ht="15">
      <c r="A1064" s="247" t="s">
        <v>12528</v>
      </c>
      <c r="B1064" s="247" t="s">
        <v>12529</v>
      </c>
      <c r="C1064" s="287" t="s">
        <v>3338</v>
      </c>
      <c r="D1064" s="305">
        <v>19</v>
      </c>
      <c r="E1064" s="287" t="s">
        <v>14</v>
      </c>
      <c r="F1064" s="372">
        <v>43677</v>
      </c>
      <c r="G1064" s="373" t="s">
        <v>8857</v>
      </c>
      <c r="H1064" s="373" t="s">
        <v>3058</v>
      </c>
      <c r="I1064" s="374">
        <v>6.4030000000000004E-2</v>
      </c>
      <c r="J1064" s="374">
        <v>1</v>
      </c>
      <c r="K1064" s="373" t="s">
        <v>438</v>
      </c>
      <c r="L1064" s="375">
        <v>37.32</v>
      </c>
      <c r="M1064" s="336" t="s">
        <v>360</v>
      </c>
      <c r="N1064" s="336" t="s">
        <v>3059</v>
      </c>
      <c r="O1064" s="287"/>
      <c r="P1064" s="287"/>
    </row>
    <row r="1065" spans="1:16" ht="15">
      <c r="A1065" s="247" t="s">
        <v>176</v>
      </c>
      <c r="B1065" s="247" t="s">
        <v>10912</v>
      </c>
      <c r="C1065" s="287" t="s">
        <v>3341</v>
      </c>
      <c r="D1065" s="305">
        <v>20</v>
      </c>
      <c r="E1065" s="287" t="s">
        <v>14</v>
      </c>
      <c r="F1065" s="372">
        <v>43677</v>
      </c>
      <c r="G1065" s="373" t="s">
        <v>8857</v>
      </c>
      <c r="H1065" s="373" t="s">
        <v>905</v>
      </c>
      <c r="I1065" s="374">
        <v>4.2099999999999999E-2</v>
      </c>
      <c r="J1065" s="374">
        <v>1</v>
      </c>
      <c r="K1065" s="373" t="s">
        <v>438</v>
      </c>
      <c r="L1065" s="375">
        <v>10.45</v>
      </c>
      <c r="M1065" s="336" t="s">
        <v>906</v>
      </c>
      <c r="N1065" s="336" t="s">
        <v>907</v>
      </c>
      <c r="O1065" s="287"/>
      <c r="P1065" s="287"/>
    </row>
    <row r="1066" spans="1:16" ht="15">
      <c r="A1066" s="247" t="s">
        <v>12530</v>
      </c>
      <c r="B1066" s="247" t="s">
        <v>9416</v>
      </c>
      <c r="C1066" s="287" t="s">
        <v>3343</v>
      </c>
      <c r="D1066" s="305">
        <v>21</v>
      </c>
      <c r="E1066" s="287" t="s">
        <v>14</v>
      </c>
      <c r="F1066" s="372">
        <v>43677</v>
      </c>
      <c r="G1066" s="373" t="s">
        <v>8857</v>
      </c>
      <c r="H1066" s="373" t="s">
        <v>7521</v>
      </c>
      <c r="I1066" s="374">
        <v>5.5739999999999998E-2</v>
      </c>
      <c r="J1066" s="374">
        <v>1</v>
      </c>
      <c r="K1066" s="373" t="s">
        <v>438</v>
      </c>
      <c r="L1066" s="375">
        <v>65.52</v>
      </c>
      <c r="M1066" s="336" t="s">
        <v>7522</v>
      </c>
      <c r="N1066" s="336" t="s">
        <v>7523</v>
      </c>
      <c r="O1066" s="287"/>
      <c r="P1066" s="287"/>
    </row>
    <row r="1067" spans="1:16" ht="15">
      <c r="A1067" s="247" t="s">
        <v>176</v>
      </c>
      <c r="B1067" s="247" t="s">
        <v>10915</v>
      </c>
      <c r="C1067" s="287" t="s">
        <v>3345</v>
      </c>
      <c r="D1067" s="305">
        <v>22</v>
      </c>
      <c r="E1067" s="287" t="s">
        <v>14</v>
      </c>
      <c r="F1067" s="372">
        <v>43677</v>
      </c>
      <c r="G1067" s="373" t="s">
        <v>8857</v>
      </c>
      <c r="H1067" s="373" t="s">
        <v>7385</v>
      </c>
      <c r="I1067" s="374">
        <v>9.0459999999999999E-2</v>
      </c>
      <c r="J1067" s="374">
        <v>1</v>
      </c>
      <c r="K1067" s="373" t="s">
        <v>438</v>
      </c>
      <c r="L1067" s="375">
        <v>121.16</v>
      </c>
      <c r="M1067" s="336" t="s">
        <v>7386</v>
      </c>
      <c r="N1067" s="336" t="s">
        <v>7387</v>
      </c>
      <c r="O1067" s="287"/>
      <c r="P1067" s="287"/>
    </row>
    <row r="1068" spans="1:16" ht="15">
      <c r="A1068" s="247" t="s">
        <v>3348</v>
      </c>
      <c r="B1068" s="247" t="s">
        <v>3349</v>
      </c>
      <c r="C1068" s="287" t="s">
        <v>3347</v>
      </c>
      <c r="D1068" s="305">
        <v>23</v>
      </c>
      <c r="E1068" s="287" t="s">
        <v>14</v>
      </c>
      <c r="F1068" s="372">
        <v>43677</v>
      </c>
      <c r="G1068" s="373" t="s">
        <v>8857</v>
      </c>
      <c r="H1068" s="373" t="s">
        <v>912</v>
      </c>
      <c r="I1068" s="374">
        <v>0.67691999999999997</v>
      </c>
      <c r="J1068" s="374">
        <v>4</v>
      </c>
      <c r="K1068" s="373" t="s">
        <v>438</v>
      </c>
      <c r="L1068" s="375">
        <v>64.84</v>
      </c>
      <c r="M1068" s="336" t="s">
        <v>913</v>
      </c>
      <c r="N1068" s="336" t="s">
        <v>914</v>
      </c>
      <c r="O1068" s="287"/>
      <c r="P1068" s="287"/>
    </row>
    <row r="1069" spans="1:16" ht="15">
      <c r="A1069" s="247" t="s">
        <v>176</v>
      </c>
      <c r="B1069" s="247" t="s">
        <v>10920</v>
      </c>
      <c r="C1069" s="287" t="s">
        <v>3350</v>
      </c>
      <c r="D1069" s="305">
        <v>24</v>
      </c>
      <c r="E1069" s="287" t="s">
        <v>14</v>
      </c>
      <c r="F1069" s="372">
        <v>43677</v>
      </c>
      <c r="G1069" s="373" t="s">
        <v>8857</v>
      </c>
      <c r="H1069" s="373" t="s">
        <v>1395</v>
      </c>
      <c r="I1069" s="374">
        <v>0.22908000000000001</v>
      </c>
      <c r="J1069" s="374">
        <v>3</v>
      </c>
      <c r="K1069" s="373" t="s">
        <v>438</v>
      </c>
      <c r="L1069" s="375">
        <v>84.92</v>
      </c>
      <c r="M1069" s="336" t="s">
        <v>1396</v>
      </c>
      <c r="N1069" s="336" t="s">
        <v>1397</v>
      </c>
      <c r="O1069" s="287"/>
      <c r="P1069" s="287"/>
    </row>
    <row r="1070" spans="1:16" ht="15">
      <c r="A1070" s="247" t="s">
        <v>176</v>
      </c>
      <c r="B1070" s="247" t="s">
        <v>10924</v>
      </c>
      <c r="C1070" s="287" t="s">
        <v>3352</v>
      </c>
      <c r="D1070" s="305">
        <v>25</v>
      </c>
      <c r="E1070" s="287" t="s">
        <v>14</v>
      </c>
      <c r="F1070" s="372">
        <v>43677</v>
      </c>
      <c r="G1070" s="373" t="s">
        <v>8857</v>
      </c>
      <c r="H1070" s="373" t="s">
        <v>933</v>
      </c>
      <c r="I1070" s="374">
        <v>1.5430999999999999</v>
      </c>
      <c r="J1070" s="374">
        <v>1</v>
      </c>
      <c r="K1070" s="373" t="s">
        <v>438</v>
      </c>
      <c r="L1070" s="375">
        <v>21.33</v>
      </c>
      <c r="M1070" s="336" t="s">
        <v>934</v>
      </c>
      <c r="N1070" s="336" t="s">
        <v>935</v>
      </c>
      <c r="O1070" s="287"/>
      <c r="P1070" s="287"/>
    </row>
    <row r="1071" spans="1:16" ht="15">
      <c r="A1071" s="247" t="s">
        <v>176</v>
      </c>
      <c r="B1071" s="247" t="s">
        <v>10925</v>
      </c>
      <c r="C1071" s="287" t="s">
        <v>3355</v>
      </c>
      <c r="D1071" s="305">
        <v>26</v>
      </c>
      <c r="E1071" s="287" t="s">
        <v>14</v>
      </c>
      <c r="F1071" s="372">
        <v>43677</v>
      </c>
      <c r="G1071" s="373" t="s">
        <v>8857</v>
      </c>
      <c r="H1071" s="373" t="s">
        <v>1404</v>
      </c>
      <c r="I1071" s="374">
        <v>6.7919999999999994E-2</v>
      </c>
      <c r="J1071" s="374">
        <v>6</v>
      </c>
      <c r="K1071" s="373" t="s">
        <v>438</v>
      </c>
      <c r="L1071" s="375">
        <v>89.52</v>
      </c>
      <c r="M1071" s="336" t="s">
        <v>1405</v>
      </c>
      <c r="N1071" s="336" t="s">
        <v>1406</v>
      </c>
      <c r="O1071" s="287"/>
      <c r="P1071" s="287"/>
    </row>
    <row r="1072" spans="1:16" ht="15">
      <c r="A1072" s="247" t="s">
        <v>176</v>
      </c>
      <c r="B1072" s="247" t="s">
        <v>10931</v>
      </c>
      <c r="C1072" s="287" t="s">
        <v>3357</v>
      </c>
      <c r="D1072" s="305">
        <v>27</v>
      </c>
      <c r="E1072" s="287" t="s">
        <v>14</v>
      </c>
      <c r="F1072" s="372">
        <v>43677</v>
      </c>
      <c r="G1072" s="373" t="s">
        <v>8857</v>
      </c>
      <c r="H1072" s="373" t="s">
        <v>1638</v>
      </c>
      <c r="I1072" s="374">
        <v>8.2890000000000005E-2</v>
      </c>
      <c r="J1072" s="374">
        <v>4</v>
      </c>
      <c r="K1072" s="373" t="s">
        <v>438</v>
      </c>
      <c r="L1072" s="375">
        <v>362.17</v>
      </c>
      <c r="M1072" s="336" t="s">
        <v>1639</v>
      </c>
      <c r="N1072" s="336" t="s">
        <v>1640</v>
      </c>
      <c r="O1072" s="287"/>
      <c r="P1072" s="287"/>
    </row>
    <row r="1073" spans="1:16" ht="15">
      <c r="A1073" s="247" t="s">
        <v>12531</v>
      </c>
      <c r="B1073" s="247" t="s">
        <v>12532</v>
      </c>
      <c r="C1073" s="287" t="s">
        <v>3362</v>
      </c>
      <c r="D1073" s="305">
        <v>28</v>
      </c>
      <c r="E1073" s="287" t="s">
        <v>14</v>
      </c>
      <c r="F1073" s="372">
        <v>43677</v>
      </c>
      <c r="G1073" s="373" t="s">
        <v>8857</v>
      </c>
      <c r="H1073" s="373" t="s">
        <v>2616</v>
      </c>
      <c r="I1073" s="374">
        <v>0.22857</v>
      </c>
      <c r="J1073" s="374">
        <v>4</v>
      </c>
      <c r="K1073" s="373" t="s">
        <v>438</v>
      </c>
      <c r="L1073" s="375">
        <v>14.07</v>
      </c>
      <c r="M1073" s="336" t="s">
        <v>2617</v>
      </c>
      <c r="N1073" s="336" t="s">
        <v>2618</v>
      </c>
      <c r="O1073" s="287"/>
      <c r="P1073" s="287"/>
    </row>
    <row r="1074" spans="1:16" ht="15">
      <c r="A1074" s="247" t="s">
        <v>12533</v>
      </c>
      <c r="B1074" s="247" t="s">
        <v>12534</v>
      </c>
      <c r="C1074" s="287" t="s">
        <v>3367</v>
      </c>
      <c r="D1074" s="305">
        <v>29</v>
      </c>
      <c r="E1074" s="287" t="s">
        <v>14</v>
      </c>
      <c r="F1074" s="372">
        <v>43677</v>
      </c>
      <c r="G1074" s="373" t="s">
        <v>8857</v>
      </c>
      <c r="H1074" s="373" t="s">
        <v>2076</v>
      </c>
      <c r="I1074" s="374">
        <v>4.7699999999999999E-2</v>
      </c>
      <c r="J1074" s="374">
        <v>1</v>
      </c>
      <c r="K1074" s="373" t="s">
        <v>438</v>
      </c>
      <c r="L1074" s="375">
        <v>247.75</v>
      </c>
      <c r="M1074" s="336" t="s">
        <v>2077</v>
      </c>
      <c r="N1074" s="336" t="s">
        <v>2078</v>
      </c>
      <c r="O1074" s="287"/>
      <c r="P1074" s="287"/>
    </row>
    <row r="1075" spans="1:16" ht="15">
      <c r="A1075" s="247" t="s">
        <v>12535</v>
      </c>
      <c r="B1075" s="247" t="s">
        <v>12536</v>
      </c>
      <c r="C1075" s="287" t="s">
        <v>3369</v>
      </c>
      <c r="D1075" s="305">
        <v>30</v>
      </c>
      <c r="E1075" s="287" t="s">
        <v>14</v>
      </c>
      <c r="F1075" s="372">
        <v>43677</v>
      </c>
      <c r="G1075" s="373" t="s">
        <v>8857</v>
      </c>
      <c r="H1075" s="373" t="s">
        <v>1942</v>
      </c>
      <c r="I1075" s="374">
        <v>4.6199999999999998E-2</v>
      </c>
      <c r="J1075" s="374">
        <v>1</v>
      </c>
      <c r="K1075" s="373" t="s">
        <v>438</v>
      </c>
      <c r="L1075" s="375">
        <v>136.27000000000001</v>
      </c>
      <c r="M1075" s="336" t="s">
        <v>1943</v>
      </c>
      <c r="N1075" s="336" t="s">
        <v>1944</v>
      </c>
      <c r="O1075" s="287"/>
      <c r="P1075" s="287"/>
    </row>
    <row r="1076" spans="1:16" ht="15">
      <c r="A1076" s="247" t="s">
        <v>12537</v>
      </c>
      <c r="B1076" s="247" t="s">
        <v>12538</v>
      </c>
      <c r="C1076" s="287" t="s">
        <v>3371</v>
      </c>
      <c r="D1076" s="305">
        <v>31</v>
      </c>
      <c r="E1076" s="287" t="s">
        <v>14</v>
      </c>
      <c r="F1076" s="372">
        <v>43677</v>
      </c>
      <c r="G1076" s="373" t="s">
        <v>8857</v>
      </c>
      <c r="H1076" s="373" t="s">
        <v>5753</v>
      </c>
      <c r="I1076" s="374">
        <v>5.9749999999999998E-2</v>
      </c>
      <c r="J1076" s="374">
        <v>5</v>
      </c>
      <c r="K1076" s="373" t="s">
        <v>438</v>
      </c>
      <c r="L1076" s="375">
        <v>70.14</v>
      </c>
      <c r="M1076" s="336" t="s">
        <v>5754</v>
      </c>
      <c r="N1076" s="336" t="s">
        <v>5755</v>
      </c>
      <c r="O1076" s="287"/>
      <c r="P1076" s="287"/>
    </row>
    <row r="1077" spans="1:16" ht="15">
      <c r="A1077" s="247" t="s">
        <v>176</v>
      </c>
      <c r="B1077" s="247" t="s">
        <v>10934</v>
      </c>
      <c r="C1077" s="287" t="s">
        <v>3376</v>
      </c>
      <c r="D1077" s="305">
        <v>32</v>
      </c>
      <c r="E1077" s="287" t="s">
        <v>14</v>
      </c>
      <c r="F1077" s="372">
        <v>43677</v>
      </c>
      <c r="G1077" s="373" t="s">
        <v>8857</v>
      </c>
      <c r="H1077" s="373" t="s">
        <v>1445</v>
      </c>
      <c r="I1077" s="374">
        <v>9.0620000000000006E-2</v>
      </c>
      <c r="J1077" s="374">
        <v>1</v>
      </c>
      <c r="K1077" s="373" t="s">
        <v>438</v>
      </c>
      <c r="L1077" s="375">
        <v>110.4</v>
      </c>
      <c r="M1077" s="336" t="s">
        <v>1446</v>
      </c>
      <c r="N1077" s="336" t="s">
        <v>1447</v>
      </c>
      <c r="O1077" s="287"/>
      <c r="P1077" s="287"/>
    </row>
    <row r="1078" spans="1:16" ht="15">
      <c r="A1078" s="247" t="s">
        <v>3394</v>
      </c>
      <c r="B1078" s="247" t="s">
        <v>3395</v>
      </c>
      <c r="C1078" s="287" t="s">
        <v>3379</v>
      </c>
      <c r="D1078" s="305">
        <v>33</v>
      </c>
      <c r="E1078" s="287" t="s">
        <v>14</v>
      </c>
      <c r="F1078" s="372">
        <v>43677</v>
      </c>
      <c r="G1078" s="373" t="s">
        <v>8857</v>
      </c>
      <c r="H1078" s="373" t="s">
        <v>3397</v>
      </c>
      <c r="I1078" s="374">
        <v>0.11956</v>
      </c>
      <c r="J1078" s="374">
        <v>3</v>
      </c>
      <c r="K1078" s="373" t="s">
        <v>438</v>
      </c>
      <c r="L1078" s="375">
        <v>138.04</v>
      </c>
      <c r="M1078" s="336" t="s">
        <v>3398</v>
      </c>
      <c r="N1078" s="336" t="s">
        <v>3399</v>
      </c>
      <c r="O1078" s="287"/>
      <c r="P1078" s="287"/>
    </row>
    <row r="1079" spans="1:16" ht="15">
      <c r="A1079" s="247" t="s">
        <v>176</v>
      </c>
      <c r="B1079" s="247" t="s">
        <v>10937</v>
      </c>
      <c r="C1079" s="287" t="s">
        <v>3381</v>
      </c>
      <c r="D1079" s="305">
        <v>34</v>
      </c>
      <c r="E1079" s="287" t="s">
        <v>14</v>
      </c>
      <c r="F1079" s="372">
        <v>43677</v>
      </c>
      <c r="G1079" s="373" t="s">
        <v>8857</v>
      </c>
      <c r="H1079" s="373" t="s">
        <v>4586</v>
      </c>
      <c r="I1079" s="374">
        <v>9.7049999999999997E-2</v>
      </c>
      <c r="J1079" s="374">
        <v>4</v>
      </c>
      <c r="K1079" s="373" t="s">
        <v>438</v>
      </c>
      <c r="L1079" s="375">
        <v>113.39</v>
      </c>
      <c r="M1079" s="336" t="s">
        <v>4587</v>
      </c>
      <c r="N1079" s="336" t="s">
        <v>4588</v>
      </c>
      <c r="O1079" s="287"/>
      <c r="P1079" s="287"/>
    </row>
    <row r="1080" spans="1:16" ht="15">
      <c r="A1080" s="247" t="s">
        <v>9827</v>
      </c>
      <c r="B1080" s="247" t="s">
        <v>9828</v>
      </c>
      <c r="C1080" s="287" t="s">
        <v>3383</v>
      </c>
      <c r="D1080" s="305">
        <v>35</v>
      </c>
      <c r="E1080" s="287" t="s">
        <v>14</v>
      </c>
      <c r="F1080" s="372">
        <v>43677</v>
      </c>
      <c r="G1080" s="373" t="s">
        <v>8857</v>
      </c>
      <c r="H1080" s="373" t="s">
        <v>3893</v>
      </c>
      <c r="I1080" s="374">
        <v>5.3159999999999999E-2</v>
      </c>
      <c r="J1080" s="374">
        <v>2</v>
      </c>
      <c r="K1080" s="373" t="s">
        <v>438</v>
      </c>
      <c r="L1080" s="375">
        <v>58.04</v>
      </c>
      <c r="M1080" s="336" t="s">
        <v>3894</v>
      </c>
      <c r="N1080" s="336" t="s">
        <v>3895</v>
      </c>
      <c r="O1080" s="287"/>
      <c r="P1080" s="287"/>
    </row>
    <row r="1081" spans="1:16" ht="15">
      <c r="A1081" s="247" t="s">
        <v>9411</v>
      </c>
      <c r="B1081" s="247" t="s">
        <v>9412</v>
      </c>
      <c r="C1081" s="287" t="s">
        <v>3385</v>
      </c>
      <c r="D1081" s="305">
        <v>36</v>
      </c>
      <c r="E1081" s="287" t="s">
        <v>14</v>
      </c>
      <c r="F1081" s="372">
        <v>43677</v>
      </c>
      <c r="G1081" s="373" t="s">
        <v>8857</v>
      </c>
      <c r="H1081" s="373" t="s">
        <v>4591</v>
      </c>
      <c r="I1081" s="374">
        <v>4.521E-2</v>
      </c>
      <c r="J1081" s="374">
        <v>2</v>
      </c>
      <c r="K1081" s="373" t="s">
        <v>438</v>
      </c>
      <c r="L1081" s="375">
        <v>80.98</v>
      </c>
      <c r="M1081" s="336" t="s">
        <v>4592</v>
      </c>
      <c r="N1081" s="336" t="s">
        <v>4593</v>
      </c>
      <c r="O1081" s="287"/>
      <c r="P1081" s="287"/>
    </row>
    <row r="1082" spans="1:16" ht="15">
      <c r="A1082" s="247" t="s">
        <v>12539</v>
      </c>
      <c r="B1082" s="247" t="s">
        <v>12540</v>
      </c>
      <c r="C1082" s="287" t="s">
        <v>3390</v>
      </c>
      <c r="D1082" s="305">
        <v>37</v>
      </c>
      <c r="E1082" s="287" t="s">
        <v>14</v>
      </c>
      <c r="F1082" s="372">
        <v>43677</v>
      </c>
      <c r="G1082" s="373" t="s">
        <v>8857</v>
      </c>
      <c r="H1082" s="373" t="s">
        <v>4600</v>
      </c>
      <c r="I1082" s="374">
        <v>8.1009999999999999E-2</v>
      </c>
      <c r="J1082" s="374">
        <v>3</v>
      </c>
      <c r="K1082" s="373" t="s">
        <v>438</v>
      </c>
      <c r="L1082" s="375">
        <v>31.51</v>
      </c>
      <c r="M1082" s="336" t="s">
        <v>4601</v>
      </c>
      <c r="N1082" s="336" t="s">
        <v>4602</v>
      </c>
      <c r="O1082" s="287"/>
      <c r="P1082" s="287"/>
    </row>
    <row r="1083" spans="1:16" ht="15">
      <c r="A1083" s="247" t="s">
        <v>3405</v>
      </c>
      <c r="B1083" s="247" t="s">
        <v>3406</v>
      </c>
      <c r="C1083" s="287" t="s">
        <v>3393</v>
      </c>
      <c r="D1083" s="305">
        <v>38</v>
      </c>
      <c r="E1083" s="287" t="s">
        <v>14</v>
      </c>
      <c r="F1083" s="372">
        <v>43677</v>
      </c>
      <c r="G1083" s="373" t="s">
        <v>8857</v>
      </c>
      <c r="H1083" s="373" t="s">
        <v>3408</v>
      </c>
      <c r="I1083" s="374">
        <v>5.058E-2</v>
      </c>
      <c r="J1083" s="374">
        <v>6</v>
      </c>
      <c r="K1083" s="373" t="s">
        <v>438</v>
      </c>
      <c r="L1083" s="375">
        <v>37.42</v>
      </c>
      <c r="M1083" s="336" t="s">
        <v>3409</v>
      </c>
      <c r="N1083" s="336" t="s">
        <v>3410</v>
      </c>
      <c r="O1083" s="287"/>
      <c r="P1083" s="287"/>
    </row>
    <row r="1084" spans="1:16" ht="15">
      <c r="A1084" s="247" t="s">
        <v>12541</v>
      </c>
      <c r="B1084" s="247" t="s">
        <v>12542</v>
      </c>
      <c r="C1084" s="287" t="s">
        <v>3396</v>
      </c>
      <c r="D1084" s="305">
        <v>39</v>
      </c>
      <c r="E1084" s="287" t="s">
        <v>14</v>
      </c>
      <c r="F1084" s="372">
        <v>43677</v>
      </c>
      <c r="G1084" s="373" t="s">
        <v>8857</v>
      </c>
      <c r="H1084" s="373" t="s">
        <v>2098</v>
      </c>
      <c r="I1084" s="374">
        <v>5.7860000000000002E-2</v>
      </c>
      <c r="J1084" s="374">
        <v>2</v>
      </c>
      <c r="K1084" s="373" t="s">
        <v>438</v>
      </c>
      <c r="L1084" s="375">
        <v>363.65</v>
      </c>
      <c r="M1084" s="336" t="s">
        <v>2099</v>
      </c>
      <c r="N1084" s="336" t="s">
        <v>2100</v>
      </c>
      <c r="O1084" s="287"/>
      <c r="P1084" s="287"/>
    </row>
    <row r="1085" spans="1:16" ht="15">
      <c r="A1085" s="247" t="s">
        <v>176</v>
      </c>
      <c r="B1085" s="247" t="s">
        <v>10940</v>
      </c>
      <c r="C1085" s="287" t="s">
        <v>3401</v>
      </c>
      <c r="D1085" s="305">
        <v>40</v>
      </c>
      <c r="E1085" s="287" t="s">
        <v>14</v>
      </c>
      <c r="F1085" s="372">
        <v>43677</v>
      </c>
      <c r="G1085" s="373" t="s">
        <v>8857</v>
      </c>
      <c r="H1085" s="373" t="s">
        <v>712</v>
      </c>
      <c r="I1085" s="374">
        <v>5.2229999999999999E-2</v>
      </c>
      <c r="J1085" s="374">
        <v>1</v>
      </c>
      <c r="K1085" s="373" t="s">
        <v>438</v>
      </c>
      <c r="L1085" s="375">
        <v>231.97</v>
      </c>
      <c r="M1085" s="336" t="s">
        <v>713</v>
      </c>
      <c r="N1085" s="336" t="s">
        <v>714</v>
      </c>
      <c r="O1085" s="287"/>
      <c r="P1085" s="287"/>
    </row>
    <row r="1086" spans="1:16" ht="15">
      <c r="A1086" s="247" t="s">
        <v>176</v>
      </c>
      <c r="B1086" s="247" t="s">
        <v>10941</v>
      </c>
      <c r="C1086" s="287" t="s">
        <v>3404</v>
      </c>
      <c r="D1086" s="305">
        <v>41</v>
      </c>
      <c r="E1086" s="287" t="s">
        <v>14</v>
      </c>
      <c r="F1086" s="372">
        <v>43677</v>
      </c>
      <c r="G1086" s="373" t="s">
        <v>8857</v>
      </c>
      <c r="H1086" s="373" t="s">
        <v>991</v>
      </c>
      <c r="I1086" s="374">
        <v>7.6200000000000004E-2</v>
      </c>
      <c r="J1086" s="374">
        <v>2</v>
      </c>
      <c r="K1086" s="373" t="s">
        <v>438</v>
      </c>
      <c r="L1086" s="375">
        <v>154.5</v>
      </c>
      <c r="M1086" s="336" t="s">
        <v>992</v>
      </c>
      <c r="N1086" s="336" t="s">
        <v>993</v>
      </c>
      <c r="O1086" s="287"/>
      <c r="P1086" s="287"/>
    </row>
    <row r="1087" spans="1:16" ht="15">
      <c r="A1087" s="247" t="s">
        <v>12543</v>
      </c>
      <c r="B1087" s="247" t="s">
        <v>12544</v>
      </c>
      <c r="C1087" s="287" t="s">
        <v>3407</v>
      </c>
      <c r="D1087" s="305">
        <v>42</v>
      </c>
      <c r="E1087" s="287" t="s">
        <v>14</v>
      </c>
      <c r="F1087" s="372">
        <v>43677</v>
      </c>
      <c r="G1087" s="373" t="s">
        <v>8857</v>
      </c>
      <c r="H1087" s="373" t="s">
        <v>2222</v>
      </c>
      <c r="I1087" s="374">
        <v>4.1689999999999998E-2</v>
      </c>
      <c r="J1087" s="374">
        <v>1</v>
      </c>
      <c r="K1087" s="373" t="s">
        <v>438</v>
      </c>
      <c r="L1087" s="375">
        <v>94.69</v>
      </c>
      <c r="M1087" s="336" t="s">
        <v>2223</v>
      </c>
      <c r="N1087" s="336" t="s">
        <v>2224</v>
      </c>
      <c r="O1087" s="287"/>
      <c r="P1087" s="287"/>
    </row>
    <row r="1088" spans="1:16" ht="15">
      <c r="A1088" s="247" t="s">
        <v>176</v>
      </c>
      <c r="B1088" s="247" t="s">
        <v>10946</v>
      </c>
      <c r="C1088" s="287" t="s">
        <v>3412</v>
      </c>
      <c r="D1088" s="305">
        <v>43</v>
      </c>
      <c r="E1088" s="287" t="s">
        <v>14</v>
      </c>
      <c r="F1088" s="372">
        <v>43677</v>
      </c>
      <c r="G1088" s="373" t="s">
        <v>8857</v>
      </c>
      <c r="H1088" s="373" t="s">
        <v>1494</v>
      </c>
      <c r="I1088" s="374">
        <v>1.78488</v>
      </c>
      <c r="J1088" s="374">
        <v>4</v>
      </c>
      <c r="K1088" s="373" t="s">
        <v>438</v>
      </c>
      <c r="L1088" s="375">
        <v>42.31</v>
      </c>
      <c r="M1088" s="336" t="s">
        <v>1495</v>
      </c>
      <c r="N1088" s="336" t="s">
        <v>1496</v>
      </c>
      <c r="O1088" s="287"/>
      <c r="P1088" s="287"/>
    </row>
    <row r="1089" spans="1:16" ht="15">
      <c r="A1089" s="247" t="s">
        <v>176</v>
      </c>
      <c r="B1089" s="247" t="s">
        <v>10947</v>
      </c>
      <c r="C1089" s="287" t="s">
        <v>3417</v>
      </c>
      <c r="D1089" s="305">
        <v>44</v>
      </c>
      <c r="E1089" s="287" t="s">
        <v>14</v>
      </c>
      <c r="F1089" s="372">
        <v>43677</v>
      </c>
      <c r="G1089" s="373" t="s">
        <v>8857</v>
      </c>
      <c r="H1089" s="373" t="s">
        <v>1508</v>
      </c>
      <c r="I1089" s="374">
        <v>4.5179999999999998E-2</v>
      </c>
      <c r="J1089" s="374">
        <v>1</v>
      </c>
      <c r="K1089" s="373" t="s">
        <v>438</v>
      </c>
      <c r="L1089" s="375">
        <v>91.91</v>
      </c>
      <c r="M1089" s="336" t="s">
        <v>1509</v>
      </c>
      <c r="N1089" s="336" t="s">
        <v>1510</v>
      </c>
      <c r="O1089" s="287"/>
      <c r="P1089" s="287"/>
    </row>
    <row r="1090" spans="1:16" ht="15">
      <c r="A1090" s="247" t="s">
        <v>176</v>
      </c>
      <c r="B1090" s="247" t="s">
        <v>10948</v>
      </c>
      <c r="C1090" s="287" t="s">
        <v>3420</v>
      </c>
      <c r="D1090" s="305">
        <v>45</v>
      </c>
      <c r="E1090" s="287" t="s">
        <v>14</v>
      </c>
      <c r="F1090" s="372">
        <v>43677</v>
      </c>
      <c r="G1090" s="373" t="s">
        <v>8857</v>
      </c>
      <c r="H1090" s="373" t="s">
        <v>1525</v>
      </c>
      <c r="I1090" s="374">
        <v>5.7070000000000003E-2</v>
      </c>
      <c r="J1090" s="374">
        <v>2</v>
      </c>
      <c r="K1090" s="373" t="s">
        <v>438</v>
      </c>
      <c r="L1090" s="375">
        <v>166.62</v>
      </c>
      <c r="M1090" s="336" t="s">
        <v>1526</v>
      </c>
      <c r="N1090" s="336" t="s">
        <v>1527</v>
      </c>
      <c r="O1090" s="287"/>
      <c r="P1090" s="287"/>
    </row>
    <row r="1091" spans="1:16" ht="15">
      <c r="A1091" s="247" t="s">
        <v>3427</v>
      </c>
      <c r="B1091" s="247" t="s">
        <v>3428</v>
      </c>
      <c r="C1091" s="287" t="s">
        <v>3422</v>
      </c>
      <c r="D1091" s="305">
        <v>46</v>
      </c>
      <c r="E1091" s="287" t="s">
        <v>14</v>
      </c>
      <c r="F1091" s="372">
        <v>43677</v>
      </c>
      <c r="G1091" s="373" t="s">
        <v>8857</v>
      </c>
      <c r="H1091" s="373" t="s">
        <v>3138</v>
      </c>
      <c r="I1091" s="374">
        <v>4.4909999999999999E-2</v>
      </c>
      <c r="J1091" s="374">
        <v>2</v>
      </c>
      <c r="K1091" s="373" t="s">
        <v>438</v>
      </c>
      <c r="L1091" s="375">
        <v>21</v>
      </c>
      <c r="M1091" s="336" t="s">
        <v>3139</v>
      </c>
      <c r="N1091" s="336" t="s">
        <v>3140</v>
      </c>
      <c r="O1091" s="287"/>
      <c r="P1091" s="287"/>
    </row>
    <row r="1092" spans="1:16" ht="15">
      <c r="A1092" s="247" t="s">
        <v>12545</v>
      </c>
      <c r="B1092" s="247" t="s">
        <v>12546</v>
      </c>
      <c r="C1092" s="287" t="s">
        <v>3424</v>
      </c>
      <c r="D1092" s="305">
        <v>47</v>
      </c>
      <c r="E1092" s="287" t="s">
        <v>14</v>
      </c>
      <c r="F1092" s="372">
        <v>43677</v>
      </c>
      <c r="G1092" s="373" t="s">
        <v>8857</v>
      </c>
      <c r="H1092" s="373" t="s">
        <v>753</v>
      </c>
      <c r="I1092" s="374">
        <v>4.2169999999999999E-2</v>
      </c>
      <c r="J1092" s="374">
        <v>1</v>
      </c>
      <c r="K1092" s="373" t="s">
        <v>438</v>
      </c>
      <c r="L1092" s="375">
        <v>145.47999999999999</v>
      </c>
      <c r="M1092" s="336" t="s">
        <v>754</v>
      </c>
      <c r="N1092" s="336" t="s">
        <v>755</v>
      </c>
      <c r="O1092" s="287"/>
      <c r="P1092" s="287"/>
    </row>
    <row r="1093" spans="1:16" ht="15">
      <c r="A1093" s="247" t="s">
        <v>12547</v>
      </c>
      <c r="B1093" s="247" t="s">
        <v>12548</v>
      </c>
      <c r="C1093" s="287" t="s">
        <v>3426</v>
      </c>
      <c r="D1093" s="305">
        <v>48</v>
      </c>
      <c r="E1093" s="287" t="s">
        <v>14</v>
      </c>
      <c r="F1093" s="372">
        <v>43677</v>
      </c>
      <c r="G1093" s="373" t="s">
        <v>8857</v>
      </c>
      <c r="H1093" s="373" t="s">
        <v>2127</v>
      </c>
      <c r="I1093" s="374">
        <v>6.2080000000000003E-2</v>
      </c>
      <c r="J1093" s="374">
        <v>2</v>
      </c>
      <c r="K1093" s="373" t="s">
        <v>438</v>
      </c>
      <c r="L1093" s="375">
        <v>246.64</v>
      </c>
      <c r="M1093" s="336" t="s">
        <v>2128</v>
      </c>
      <c r="N1093" s="336" t="s">
        <v>2129</v>
      </c>
      <c r="O1093" s="287"/>
      <c r="P1093" s="287"/>
    </row>
    <row r="1094" spans="1:16" ht="15">
      <c r="A1094" s="247" t="s">
        <v>12549</v>
      </c>
      <c r="B1094" s="247" t="s">
        <v>12550</v>
      </c>
      <c r="C1094" s="287" t="s">
        <v>3429</v>
      </c>
      <c r="D1094" s="305">
        <v>49</v>
      </c>
      <c r="E1094" s="287" t="s">
        <v>14</v>
      </c>
      <c r="F1094" s="372">
        <v>43677</v>
      </c>
      <c r="G1094" s="373" t="s">
        <v>8857</v>
      </c>
      <c r="H1094" s="373" t="s">
        <v>2692</v>
      </c>
      <c r="I1094" s="374">
        <v>7.85E-2</v>
      </c>
      <c r="J1094" s="374">
        <v>3</v>
      </c>
      <c r="K1094" s="373" t="s">
        <v>438</v>
      </c>
      <c r="L1094" s="375">
        <v>19.190000000000001</v>
      </c>
      <c r="M1094" s="336" t="s">
        <v>2693</v>
      </c>
      <c r="N1094" s="336" t="s">
        <v>2694</v>
      </c>
      <c r="O1094" s="287"/>
      <c r="P1094" s="287"/>
    </row>
    <row r="1095" spans="1:16" ht="15">
      <c r="A1095" s="247" t="s">
        <v>12551</v>
      </c>
      <c r="B1095" s="247" t="s">
        <v>12552</v>
      </c>
      <c r="C1095" s="287" t="s">
        <v>3432</v>
      </c>
      <c r="D1095" s="305">
        <v>50</v>
      </c>
      <c r="E1095" s="287" t="s">
        <v>14</v>
      </c>
      <c r="F1095" s="372">
        <v>43677</v>
      </c>
      <c r="G1095" s="373" t="s">
        <v>8857</v>
      </c>
      <c r="H1095" s="373" t="s">
        <v>2986</v>
      </c>
      <c r="I1095" s="374">
        <v>5.1090000000000003E-2</v>
      </c>
      <c r="J1095" s="374">
        <v>3</v>
      </c>
      <c r="K1095" s="373" t="s">
        <v>438</v>
      </c>
      <c r="L1095" s="375">
        <v>42.44</v>
      </c>
      <c r="M1095" s="336" t="s">
        <v>2987</v>
      </c>
      <c r="N1095" s="336" t="s">
        <v>2988</v>
      </c>
      <c r="O1095" s="287"/>
      <c r="P1095" s="287"/>
    </row>
    <row r="1096" spans="1:16" ht="15">
      <c r="A1096" s="247" t="s">
        <v>176</v>
      </c>
      <c r="B1096" s="247" t="s">
        <v>10956</v>
      </c>
      <c r="C1096" s="287" t="s">
        <v>3434</v>
      </c>
      <c r="D1096" s="305">
        <v>1</v>
      </c>
      <c r="E1096" s="287" t="s">
        <v>4</v>
      </c>
      <c r="F1096" s="372">
        <v>43677</v>
      </c>
      <c r="G1096" s="373" t="s">
        <v>8860</v>
      </c>
      <c r="H1096" s="373" t="s">
        <v>453</v>
      </c>
      <c r="I1096" s="374">
        <v>2.36</v>
      </c>
      <c r="J1096" s="374">
        <v>29</v>
      </c>
      <c r="K1096" s="373" t="s">
        <v>438</v>
      </c>
      <c r="L1096" s="375">
        <v>30.45</v>
      </c>
      <c r="M1096" s="336" t="s">
        <v>454</v>
      </c>
      <c r="N1096" s="336" t="s">
        <v>455</v>
      </c>
      <c r="O1096" s="287"/>
      <c r="P1096" s="287"/>
    </row>
    <row r="1097" spans="1:16" ht="15">
      <c r="A1097" s="247" t="s">
        <v>176</v>
      </c>
      <c r="B1097" s="247" t="s">
        <v>9421</v>
      </c>
      <c r="C1097" s="287" t="s">
        <v>3439</v>
      </c>
      <c r="D1097" s="305">
        <v>2</v>
      </c>
      <c r="E1097" s="287" t="s">
        <v>4</v>
      </c>
      <c r="F1097" s="372">
        <v>43677</v>
      </c>
      <c r="G1097" s="373" t="s">
        <v>8860</v>
      </c>
      <c r="H1097" s="373" t="s">
        <v>461</v>
      </c>
      <c r="I1097" s="374">
        <v>1.42</v>
      </c>
      <c r="J1097" s="374">
        <v>3</v>
      </c>
      <c r="K1097" s="373" t="s">
        <v>438</v>
      </c>
      <c r="L1097" s="375">
        <v>85.79</v>
      </c>
      <c r="M1097" s="336" t="s">
        <v>462</v>
      </c>
      <c r="N1097" s="336" t="s">
        <v>463</v>
      </c>
      <c r="O1097" s="287"/>
      <c r="P1097" s="287"/>
    </row>
    <row r="1098" spans="1:16" ht="15">
      <c r="A1098" s="247" t="s">
        <v>176</v>
      </c>
      <c r="B1098" s="247" t="s">
        <v>10957</v>
      </c>
      <c r="C1098" s="287" t="s">
        <v>3444</v>
      </c>
      <c r="D1098" s="305">
        <v>3</v>
      </c>
      <c r="E1098" s="287" t="s">
        <v>4</v>
      </c>
      <c r="F1098" s="372">
        <v>43677</v>
      </c>
      <c r="G1098" s="373" t="s">
        <v>8860</v>
      </c>
      <c r="H1098" s="373" t="s">
        <v>468</v>
      </c>
      <c r="I1098" s="374">
        <v>1.4</v>
      </c>
      <c r="J1098" s="374">
        <v>26</v>
      </c>
      <c r="K1098" s="373" t="s">
        <v>438</v>
      </c>
      <c r="L1098" s="375">
        <v>72.959999999999994</v>
      </c>
      <c r="M1098" s="336" t="s">
        <v>469</v>
      </c>
      <c r="N1098" s="336" t="s">
        <v>470</v>
      </c>
      <c r="O1098" s="287"/>
      <c r="P1098" s="287"/>
    </row>
    <row r="1099" spans="1:16" ht="15">
      <c r="A1099" s="247" t="s">
        <v>176</v>
      </c>
      <c r="B1099" s="247" t="s">
        <v>10958</v>
      </c>
      <c r="C1099" s="287" t="s">
        <v>3449</v>
      </c>
      <c r="D1099" s="305">
        <v>4</v>
      </c>
      <c r="E1099" s="287" t="s">
        <v>4</v>
      </c>
      <c r="F1099" s="372">
        <v>43677</v>
      </c>
      <c r="G1099" s="373" t="s">
        <v>8860</v>
      </c>
      <c r="H1099" s="373" t="s">
        <v>1244</v>
      </c>
      <c r="I1099" s="374">
        <v>1.44</v>
      </c>
      <c r="J1099" s="374">
        <v>2</v>
      </c>
      <c r="K1099" s="373" t="s">
        <v>438</v>
      </c>
      <c r="L1099" s="375">
        <v>113.29</v>
      </c>
      <c r="M1099" s="336" t="s">
        <v>1245</v>
      </c>
      <c r="N1099" s="336" t="s">
        <v>1246</v>
      </c>
      <c r="O1099" s="287"/>
      <c r="P1099" s="287"/>
    </row>
    <row r="1100" spans="1:16" ht="15">
      <c r="A1100" s="247" t="s">
        <v>176</v>
      </c>
      <c r="B1100" s="247" t="s">
        <v>10959</v>
      </c>
      <c r="C1100" s="287" t="s">
        <v>3454</v>
      </c>
      <c r="D1100" s="305">
        <v>5</v>
      </c>
      <c r="E1100" s="287" t="s">
        <v>4</v>
      </c>
      <c r="F1100" s="372">
        <v>43677</v>
      </c>
      <c r="G1100" s="373" t="s">
        <v>8860</v>
      </c>
      <c r="H1100" s="373" t="s">
        <v>474</v>
      </c>
      <c r="I1100" s="374">
        <v>1.63</v>
      </c>
      <c r="J1100" s="374">
        <v>16</v>
      </c>
      <c r="K1100" s="373" t="s">
        <v>438</v>
      </c>
      <c r="L1100" s="375">
        <v>209.08</v>
      </c>
      <c r="M1100" s="336" t="s">
        <v>475</v>
      </c>
      <c r="N1100" s="336" t="s">
        <v>476</v>
      </c>
      <c r="O1100" s="287"/>
      <c r="P1100" s="287"/>
    </row>
    <row r="1101" spans="1:16" ht="15">
      <c r="A1101" s="247" t="s">
        <v>176</v>
      </c>
      <c r="B1101" s="247" t="s">
        <v>10960</v>
      </c>
      <c r="C1101" s="287" t="s">
        <v>3459</v>
      </c>
      <c r="D1101" s="305">
        <v>6</v>
      </c>
      <c r="E1101" s="287" t="s">
        <v>4</v>
      </c>
      <c r="F1101" s="372">
        <v>43677</v>
      </c>
      <c r="G1101" s="373" t="s">
        <v>8860</v>
      </c>
      <c r="H1101" s="373" t="s">
        <v>2529</v>
      </c>
      <c r="I1101" s="374">
        <v>1.42</v>
      </c>
      <c r="J1101" s="374">
        <v>24</v>
      </c>
      <c r="K1101" s="373" t="s">
        <v>438</v>
      </c>
      <c r="L1101" s="375">
        <v>156.91999999999999</v>
      </c>
      <c r="M1101" s="336" t="s">
        <v>2530</v>
      </c>
      <c r="N1101" s="336" t="s">
        <v>2531</v>
      </c>
      <c r="O1101" s="287"/>
      <c r="P1101" s="287"/>
    </row>
    <row r="1102" spans="1:16" ht="15">
      <c r="A1102" s="247" t="s">
        <v>176</v>
      </c>
      <c r="B1102" s="247" t="s">
        <v>10961</v>
      </c>
      <c r="C1102" s="287" t="s">
        <v>3464</v>
      </c>
      <c r="D1102" s="305">
        <v>7</v>
      </c>
      <c r="E1102" s="287" t="s">
        <v>4</v>
      </c>
      <c r="F1102" s="372">
        <v>43677</v>
      </c>
      <c r="G1102" s="373" t="s">
        <v>8860</v>
      </c>
      <c r="H1102" s="373" t="s">
        <v>2838</v>
      </c>
      <c r="I1102" s="374">
        <v>1.44</v>
      </c>
      <c r="J1102" s="374">
        <v>4</v>
      </c>
      <c r="K1102" s="373" t="s">
        <v>438</v>
      </c>
      <c r="L1102" s="375">
        <v>30.51</v>
      </c>
      <c r="M1102" s="336" t="s">
        <v>2839</v>
      </c>
      <c r="N1102" s="336" t="s">
        <v>2840</v>
      </c>
      <c r="O1102" s="287"/>
      <c r="P1102" s="287"/>
    </row>
    <row r="1103" spans="1:16" ht="15">
      <c r="A1103" s="247" t="s">
        <v>176</v>
      </c>
      <c r="B1103" s="247" t="s">
        <v>10962</v>
      </c>
      <c r="C1103" s="287" t="s">
        <v>3466</v>
      </c>
      <c r="D1103" s="305">
        <v>8</v>
      </c>
      <c r="E1103" s="287" t="s">
        <v>4</v>
      </c>
      <c r="F1103" s="372">
        <v>43677</v>
      </c>
      <c r="G1103" s="373" t="s">
        <v>8860</v>
      </c>
      <c r="H1103" s="373" t="s">
        <v>4374</v>
      </c>
      <c r="I1103" s="374">
        <v>1.52</v>
      </c>
      <c r="J1103" s="374">
        <v>34</v>
      </c>
      <c r="K1103" s="373" t="s">
        <v>438</v>
      </c>
      <c r="L1103" s="375">
        <v>145.51</v>
      </c>
      <c r="M1103" s="336" t="s">
        <v>4375</v>
      </c>
      <c r="N1103" s="336" t="s">
        <v>4376</v>
      </c>
      <c r="O1103" s="287"/>
      <c r="P1103" s="287"/>
    </row>
    <row r="1104" spans="1:16" ht="15">
      <c r="A1104" s="247" t="s">
        <v>12553</v>
      </c>
      <c r="B1104" s="247" t="s">
        <v>9422</v>
      </c>
      <c r="C1104" s="287" t="s">
        <v>3468</v>
      </c>
      <c r="D1104" s="305">
        <v>9</v>
      </c>
      <c r="E1104" s="287" t="s">
        <v>4</v>
      </c>
      <c r="F1104" s="372">
        <v>43677</v>
      </c>
      <c r="G1104" s="373" t="s">
        <v>8860</v>
      </c>
      <c r="H1104" s="373" t="s">
        <v>7350</v>
      </c>
      <c r="I1104" s="374">
        <v>1.44</v>
      </c>
      <c r="J1104" s="374">
        <v>8</v>
      </c>
      <c r="K1104" s="373" t="s">
        <v>438</v>
      </c>
      <c r="L1104" s="375">
        <v>73.66</v>
      </c>
      <c r="M1104" s="336" t="s">
        <v>7351</v>
      </c>
      <c r="N1104" s="336" t="s">
        <v>7352</v>
      </c>
      <c r="O1104" s="287"/>
      <c r="P1104" s="287"/>
    </row>
    <row r="1105" spans="1:16" ht="15">
      <c r="A1105" s="247" t="s">
        <v>176</v>
      </c>
      <c r="B1105" s="247" t="s">
        <v>10963</v>
      </c>
      <c r="C1105" s="287" t="s">
        <v>3470</v>
      </c>
      <c r="D1105" s="305">
        <v>10</v>
      </c>
      <c r="E1105" s="287" t="s">
        <v>4</v>
      </c>
      <c r="F1105" s="372">
        <v>43677</v>
      </c>
      <c r="G1105" s="373" t="s">
        <v>8860</v>
      </c>
      <c r="H1105" s="373" t="s">
        <v>822</v>
      </c>
      <c r="I1105" s="374">
        <v>1.53</v>
      </c>
      <c r="J1105" s="374">
        <v>8</v>
      </c>
      <c r="K1105" s="373" t="s">
        <v>438</v>
      </c>
      <c r="L1105" s="375">
        <v>24.42</v>
      </c>
      <c r="M1105" s="336" t="s">
        <v>823</v>
      </c>
      <c r="N1105" s="336" t="s">
        <v>824</v>
      </c>
      <c r="O1105" s="287"/>
      <c r="P1105" s="287"/>
    </row>
    <row r="1106" spans="1:16" ht="15">
      <c r="A1106" s="247" t="s">
        <v>176</v>
      </c>
      <c r="B1106" s="247" t="s">
        <v>10964</v>
      </c>
      <c r="C1106" s="287" t="s">
        <v>3475</v>
      </c>
      <c r="D1106" s="305">
        <v>11</v>
      </c>
      <c r="E1106" s="287" t="s">
        <v>4</v>
      </c>
      <c r="F1106" s="372">
        <v>43677</v>
      </c>
      <c r="G1106" s="373" t="s">
        <v>8860</v>
      </c>
      <c r="H1106" s="373" t="s">
        <v>3006</v>
      </c>
      <c r="I1106" s="374">
        <v>1.45</v>
      </c>
      <c r="J1106" s="374">
        <v>10</v>
      </c>
      <c r="K1106" s="373" t="s">
        <v>438</v>
      </c>
      <c r="L1106" s="375">
        <v>49.37</v>
      </c>
      <c r="M1106" s="336" t="s">
        <v>3007</v>
      </c>
      <c r="N1106" s="336" t="s">
        <v>3008</v>
      </c>
      <c r="O1106" s="287"/>
      <c r="P1106" s="287"/>
    </row>
    <row r="1107" spans="1:16" ht="15">
      <c r="A1107" s="247" t="s">
        <v>176</v>
      </c>
      <c r="B1107" s="247" t="s">
        <v>10965</v>
      </c>
      <c r="C1107" s="287" t="s">
        <v>3477</v>
      </c>
      <c r="D1107" s="305">
        <v>12</v>
      </c>
      <c r="E1107" s="287" t="s">
        <v>4</v>
      </c>
      <c r="F1107" s="372">
        <v>43677</v>
      </c>
      <c r="G1107" s="373" t="s">
        <v>8860</v>
      </c>
      <c r="H1107" s="373" t="s">
        <v>2272</v>
      </c>
      <c r="I1107" s="374">
        <v>1.65</v>
      </c>
      <c r="J1107" s="374">
        <v>11</v>
      </c>
      <c r="K1107" s="373" t="s">
        <v>438</v>
      </c>
      <c r="L1107" s="375">
        <v>25.04</v>
      </c>
      <c r="M1107" s="336" t="s">
        <v>2273</v>
      </c>
      <c r="N1107" s="336" t="s">
        <v>2274</v>
      </c>
      <c r="O1107" s="287"/>
      <c r="P1107" s="287"/>
    </row>
    <row r="1108" spans="1:16" ht="15">
      <c r="A1108" s="247" t="s">
        <v>176</v>
      </c>
      <c r="B1108" s="247" t="s">
        <v>9423</v>
      </c>
      <c r="C1108" s="287" t="s">
        <v>3479</v>
      </c>
      <c r="D1108" s="305">
        <v>13</v>
      </c>
      <c r="E1108" s="287" t="s">
        <v>4</v>
      </c>
      <c r="F1108" s="372">
        <v>43677</v>
      </c>
      <c r="G1108" s="373" t="s">
        <v>8860</v>
      </c>
      <c r="H1108" s="373" t="s">
        <v>827</v>
      </c>
      <c r="I1108" s="374">
        <v>1.52</v>
      </c>
      <c r="J1108" s="374">
        <v>64</v>
      </c>
      <c r="K1108" s="373" t="s">
        <v>438</v>
      </c>
      <c r="L1108" s="375">
        <v>156.16999999999999</v>
      </c>
      <c r="M1108" s="336" t="s">
        <v>828</v>
      </c>
      <c r="N1108" s="336" t="s">
        <v>829</v>
      </c>
      <c r="O1108" s="287"/>
      <c r="P1108" s="287"/>
    </row>
    <row r="1109" spans="1:16" ht="15">
      <c r="A1109" s="247" t="s">
        <v>176</v>
      </c>
      <c r="B1109" s="247" t="s">
        <v>10966</v>
      </c>
      <c r="C1109" s="287" t="s">
        <v>3481</v>
      </c>
      <c r="D1109" s="305">
        <v>14</v>
      </c>
      <c r="E1109" s="287" t="s">
        <v>4</v>
      </c>
      <c r="F1109" s="372">
        <v>43677</v>
      </c>
      <c r="G1109" s="373" t="s">
        <v>8860</v>
      </c>
      <c r="H1109" s="373" t="s">
        <v>3011</v>
      </c>
      <c r="I1109" s="374">
        <v>1.54</v>
      </c>
      <c r="J1109" s="374">
        <v>40</v>
      </c>
      <c r="K1109" s="373" t="s">
        <v>438</v>
      </c>
      <c r="L1109" s="375">
        <v>37.799999999999997</v>
      </c>
      <c r="M1109" s="336" t="s">
        <v>3012</v>
      </c>
      <c r="N1109" s="336" t="s">
        <v>3013</v>
      </c>
      <c r="O1109" s="287"/>
      <c r="P1109" s="287"/>
    </row>
    <row r="1110" spans="1:16" ht="15">
      <c r="A1110" s="247" t="s">
        <v>176</v>
      </c>
      <c r="B1110" s="247" t="s">
        <v>9424</v>
      </c>
      <c r="C1110" s="287" t="s">
        <v>3483</v>
      </c>
      <c r="D1110" s="305">
        <v>15</v>
      </c>
      <c r="E1110" s="287" t="s">
        <v>4</v>
      </c>
      <c r="F1110" s="372">
        <v>43677</v>
      </c>
      <c r="G1110" s="373" t="s">
        <v>8860</v>
      </c>
      <c r="H1110" s="373" t="s">
        <v>1297</v>
      </c>
      <c r="I1110" s="374">
        <v>1.46</v>
      </c>
      <c r="J1110" s="374">
        <v>94</v>
      </c>
      <c r="K1110" s="373" t="s">
        <v>438</v>
      </c>
      <c r="L1110" s="375">
        <v>53.01</v>
      </c>
      <c r="M1110" s="336" t="s">
        <v>1298</v>
      </c>
      <c r="N1110" s="336" t="s">
        <v>1299</v>
      </c>
      <c r="O1110" s="287"/>
      <c r="P1110" s="287"/>
    </row>
    <row r="1111" spans="1:16" ht="15">
      <c r="A1111" s="247" t="s">
        <v>176</v>
      </c>
      <c r="B1111" s="247" t="s">
        <v>9426</v>
      </c>
      <c r="C1111" s="287" t="s">
        <v>3488</v>
      </c>
      <c r="D1111" s="305">
        <v>16</v>
      </c>
      <c r="E1111" s="287" t="s">
        <v>4</v>
      </c>
      <c r="F1111" s="372">
        <v>43677</v>
      </c>
      <c r="G1111" s="373" t="s">
        <v>8860</v>
      </c>
      <c r="H1111" s="373" t="s">
        <v>4001</v>
      </c>
      <c r="I1111" s="374">
        <v>1.51</v>
      </c>
      <c r="J1111" s="374">
        <v>8</v>
      </c>
      <c r="K1111" s="373" t="s">
        <v>438</v>
      </c>
      <c r="L1111" s="375">
        <v>71.16</v>
      </c>
      <c r="M1111" s="336" t="s">
        <v>456</v>
      </c>
      <c r="N1111" s="336" t="s">
        <v>4002</v>
      </c>
      <c r="O1111" s="287"/>
      <c r="P1111" s="287"/>
    </row>
    <row r="1112" spans="1:16" ht="15">
      <c r="A1112" s="247" t="s">
        <v>176</v>
      </c>
      <c r="B1112" s="247" t="s">
        <v>10967</v>
      </c>
      <c r="C1112" s="287" t="s">
        <v>3493</v>
      </c>
      <c r="D1112" s="305">
        <v>17</v>
      </c>
      <c r="E1112" s="287" t="s">
        <v>4</v>
      </c>
      <c r="F1112" s="372">
        <v>43677</v>
      </c>
      <c r="G1112" s="373" t="s">
        <v>8860</v>
      </c>
      <c r="H1112" s="373" t="s">
        <v>2562</v>
      </c>
      <c r="I1112" s="374">
        <v>1.5</v>
      </c>
      <c r="J1112" s="374">
        <v>3</v>
      </c>
      <c r="K1112" s="373" t="s">
        <v>438</v>
      </c>
      <c r="L1112" s="375">
        <v>55.77</v>
      </c>
      <c r="M1112" s="336" t="s">
        <v>2563</v>
      </c>
      <c r="N1112" s="336" t="s">
        <v>2564</v>
      </c>
      <c r="O1112" s="287"/>
      <c r="P1112" s="287"/>
    </row>
    <row r="1113" spans="1:16" ht="15">
      <c r="A1113" s="247" t="s">
        <v>176</v>
      </c>
      <c r="B1113" s="247" t="s">
        <v>10968</v>
      </c>
      <c r="C1113" s="287" t="s">
        <v>3495</v>
      </c>
      <c r="D1113" s="305">
        <v>18</v>
      </c>
      <c r="E1113" s="287" t="s">
        <v>4</v>
      </c>
      <c r="F1113" s="372">
        <v>43677</v>
      </c>
      <c r="G1113" s="373" t="s">
        <v>8860</v>
      </c>
      <c r="H1113" s="373" t="s">
        <v>1331</v>
      </c>
      <c r="I1113" s="374">
        <v>1.4</v>
      </c>
      <c r="J1113" s="374">
        <v>2</v>
      </c>
      <c r="K1113" s="373" t="s">
        <v>438</v>
      </c>
      <c r="L1113" s="375">
        <v>59.85</v>
      </c>
      <c r="M1113" s="336" t="s">
        <v>1332</v>
      </c>
      <c r="N1113" s="336" t="s">
        <v>1333</v>
      </c>
      <c r="O1113" s="287"/>
      <c r="P1113" s="287"/>
    </row>
    <row r="1114" spans="1:16" ht="15">
      <c r="A1114" s="247" t="s">
        <v>176</v>
      </c>
      <c r="B1114" s="247" t="s">
        <v>10969</v>
      </c>
      <c r="C1114" s="287" t="s">
        <v>3500</v>
      </c>
      <c r="D1114" s="305">
        <v>19</v>
      </c>
      <c r="E1114" s="287" t="s">
        <v>4</v>
      </c>
      <c r="F1114" s="372">
        <v>43677</v>
      </c>
      <c r="G1114" s="373" t="s">
        <v>8860</v>
      </c>
      <c r="H1114" s="373" t="s">
        <v>543</v>
      </c>
      <c r="I1114" s="374">
        <v>1.86</v>
      </c>
      <c r="J1114" s="374">
        <v>44</v>
      </c>
      <c r="K1114" s="373" t="s">
        <v>438</v>
      </c>
      <c r="L1114" s="375">
        <v>27</v>
      </c>
      <c r="M1114" s="336" t="s">
        <v>544</v>
      </c>
      <c r="N1114" s="336" t="s">
        <v>545</v>
      </c>
      <c r="O1114" s="287"/>
      <c r="P1114" s="287"/>
    </row>
    <row r="1115" spans="1:16" ht="15">
      <c r="A1115" s="247" t="s">
        <v>176</v>
      </c>
      <c r="B1115" s="247" t="s">
        <v>10970</v>
      </c>
      <c r="C1115" s="287" t="s">
        <v>3502</v>
      </c>
      <c r="D1115" s="305">
        <v>20</v>
      </c>
      <c r="E1115" s="287" t="s">
        <v>4</v>
      </c>
      <c r="F1115" s="372">
        <v>43677</v>
      </c>
      <c r="G1115" s="373" t="s">
        <v>8860</v>
      </c>
      <c r="H1115" s="373" t="s">
        <v>2577</v>
      </c>
      <c r="I1115" s="374">
        <v>1.44</v>
      </c>
      <c r="J1115" s="374">
        <v>8</v>
      </c>
      <c r="K1115" s="373" t="s">
        <v>438</v>
      </c>
      <c r="L1115" s="375">
        <v>170.53</v>
      </c>
      <c r="M1115" s="336" t="s">
        <v>2578</v>
      </c>
      <c r="N1115" s="336" t="s">
        <v>2579</v>
      </c>
      <c r="O1115" s="287"/>
      <c r="P1115" s="287"/>
    </row>
    <row r="1116" spans="1:16" ht="15">
      <c r="A1116" s="247" t="s">
        <v>176</v>
      </c>
      <c r="B1116" s="247" t="s">
        <v>9427</v>
      </c>
      <c r="C1116" s="287" t="s">
        <v>3505</v>
      </c>
      <c r="D1116" s="305">
        <v>21</v>
      </c>
      <c r="E1116" s="287" t="s">
        <v>4</v>
      </c>
      <c r="F1116" s="372">
        <v>43677</v>
      </c>
      <c r="G1116" s="373" t="s">
        <v>8860</v>
      </c>
      <c r="H1116" s="373" t="s">
        <v>576</v>
      </c>
      <c r="I1116" s="374">
        <v>1.41</v>
      </c>
      <c r="J1116" s="374">
        <v>2</v>
      </c>
      <c r="K1116" s="373" t="s">
        <v>438</v>
      </c>
      <c r="L1116" s="375">
        <v>50.03</v>
      </c>
      <c r="M1116" s="336" t="s">
        <v>577</v>
      </c>
      <c r="N1116" s="336" t="s">
        <v>578</v>
      </c>
      <c r="O1116" s="287"/>
      <c r="P1116" s="287"/>
    </row>
    <row r="1117" spans="1:16" ht="15">
      <c r="A1117" s="247" t="s">
        <v>176</v>
      </c>
      <c r="B1117" s="247" t="s">
        <v>9430</v>
      </c>
      <c r="C1117" s="287" t="s">
        <v>3507</v>
      </c>
      <c r="D1117" s="305">
        <v>22</v>
      </c>
      <c r="E1117" s="287" t="s">
        <v>4</v>
      </c>
      <c r="F1117" s="372">
        <v>43677</v>
      </c>
      <c r="G1117" s="373" t="s">
        <v>8860</v>
      </c>
      <c r="H1117" s="373" t="s">
        <v>597</v>
      </c>
      <c r="I1117" s="374">
        <v>1.89</v>
      </c>
      <c r="J1117" s="374">
        <v>66</v>
      </c>
      <c r="K1117" s="373" t="s">
        <v>438</v>
      </c>
      <c r="L1117" s="375">
        <v>11.06</v>
      </c>
      <c r="M1117" s="336" t="s">
        <v>598</v>
      </c>
      <c r="N1117" s="336" t="s">
        <v>599</v>
      </c>
      <c r="O1117" s="287"/>
      <c r="P1117" s="287"/>
    </row>
    <row r="1118" spans="1:16" ht="15">
      <c r="A1118" s="247" t="s">
        <v>176</v>
      </c>
      <c r="B1118" s="247" t="s">
        <v>10971</v>
      </c>
      <c r="C1118" s="287" t="s">
        <v>3509</v>
      </c>
      <c r="D1118" s="305">
        <v>23</v>
      </c>
      <c r="E1118" s="287" t="s">
        <v>4</v>
      </c>
      <c r="F1118" s="372">
        <v>43677</v>
      </c>
      <c r="G1118" s="373" t="s">
        <v>8860</v>
      </c>
      <c r="H1118" s="373" t="s">
        <v>912</v>
      </c>
      <c r="I1118" s="374">
        <v>1.65</v>
      </c>
      <c r="J1118" s="374">
        <v>10</v>
      </c>
      <c r="K1118" s="373" t="s">
        <v>438</v>
      </c>
      <c r="L1118" s="375">
        <v>64.84</v>
      </c>
      <c r="M1118" s="336" t="s">
        <v>913</v>
      </c>
      <c r="N1118" s="336" t="s">
        <v>914</v>
      </c>
      <c r="O1118" s="287"/>
      <c r="P1118" s="287"/>
    </row>
    <row r="1119" spans="1:16" ht="15">
      <c r="A1119" s="247" t="s">
        <v>176</v>
      </c>
      <c r="B1119" s="247" t="s">
        <v>10972</v>
      </c>
      <c r="C1119" s="287" t="s">
        <v>3511</v>
      </c>
      <c r="D1119" s="305">
        <v>24</v>
      </c>
      <c r="E1119" s="287" t="s">
        <v>4</v>
      </c>
      <c r="F1119" s="372">
        <v>43677</v>
      </c>
      <c r="G1119" s="373" t="s">
        <v>8860</v>
      </c>
      <c r="H1119" s="373" t="s">
        <v>918</v>
      </c>
      <c r="I1119" s="374">
        <v>1.4</v>
      </c>
      <c r="J1119" s="374">
        <v>22</v>
      </c>
      <c r="K1119" s="373" t="s">
        <v>438</v>
      </c>
      <c r="L1119" s="375">
        <v>14.37</v>
      </c>
      <c r="M1119" s="336" t="s">
        <v>919</v>
      </c>
      <c r="N1119" s="336" t="s">
        <v>920</v>
      </c>
      <c r="O1119" s="287"/>
      <c r="P1119" s="287"/>
    </row>
    <row r="1120" spans="1:16" ht="15">
      <c r="A1120" s="247" t="s">
        <v>176</v>
      </c>
      <c r="B1120" s="247" t="s">
        <v>10973</v>
      </c>
      <c r="C1120" s="287" t="s">
        <v>3516</v>
      </c>
      <c r="D1120" s="305">
        <v>25</v>
      </c>
      <c r="E1120" s="287" t="s">
        <v>4</v>
      </c>
      <c r="F1120" s="372">
        <v>43677</v>
      </c>
      <c r="G1120" s="373" t="s">
        <v>8860</v>
      </c>
      <c r="H1120" s="373" t="s">
        <v>1386</v>
      </c>
      <c r="I1120" s="374">
        <v>1.75</v>
      </c>
      <c r="J1120" s="374">
        <v>17</v>
      </c>
      <c r="K1120" s="373" t="s">
        <v>438</v>
      </c>
      <c r="L1120" s="375">
        <v>131.01</v>
      </c>
      <c r="M1120" s="336" t="s">
        <v>1387</v>
      </c>
      <c r="N1120" s="336" t="s">
        <v>1388</v>
      </c>
      <c r="O1120" s="287"/>
      <c r="P1120" s="287"/>
    </row>
    <row r="1121" spans="1:16" ht="15">
      <c r="A1121" s="247" t="s">
        <v>176</v>
      </c>
      <c r="B1121" s="247" t="s">
        <v>10974</v>
      </c>
      <c r="C1121" s="287" t="s">
        <v>3518</v>
      </c>
      <c r="D1121" s="305">
        <v>26</v>
      </c>
      <c r="E1121" s="287" t="s">
        <v>4</v>
      </c>
      <c r="F1121" s="372">
        <v>43677</v>
      </c>
      <c r="G1121" s="373" t="s">
        <v>8860</v>
      </c>
      <c r="H1121" s="373" t="s">
        <v>4734</v>
      </c>
      <c r="I1121" s="374">
        <v>1.45</v>
      </c>
      <c r="J1121" s="374">
        <v>5</v>
      </c>
      <c r="K1121" s="373" t="s">
        <v>438</v>
      </c>
      <c r="L1121" s="375">
        <v>136.32</v>
      </c>
      <c r="M1121" s="336" t="s">
        <v>4735</v>
      </c>
      <c r="N1121" s="336" t="s">
        <v>4736</v>
      </c>
      <c r="O1121" s="287"/>
      <c r="P1121" s="287"/>
    </row>
    <row r="1122" spans="1:16" ht="15">
      <c r="A1122" s="247" t="s">
        <v>176</v>
      </c>
      <c r="B1122" s="247" t="s">
        <v>10975</v>
      </c>
      <c r="C1122" s="287" t="s">
        <v>3520</v>
      </c>
      <c r="D1122" s="305">
        <v>27</v>
      </c>
      <c r="E1122" s="287" t="s">
        <v>4</v>
      </c>
      <c r="F1122" s="372">
        <v>43677</v>
      </c>
      <c r="G1122" s="373" t="s">
        <v>8860</v>
      </c>
      <c r="H1122" s="373" t="s">
        <v>7343</v>
      </c>
      <c r="I1122" s="374">
        <v>1.42</v>
      </c>
      <c r="J1122" s="374">
        <v>5</v>
      </c>
      <c r="K1122" s="373" t="s">
        <v>438</v>
      </c>
      <c r="L1122" s="375">
        <v>208.61</v>
      </c>
      <c r="M1122" s="336" t="s">
        <v>7344</v>
      </c>
      <c r="N1122" s="336" t="s">
        <v>7345</v>
      </c>
      <c r="O1122" s="287"/>
      <c r="P1122" s="287"/>
    </row>
    <row r="1123" spans="1:16" ht="15">
      <c r="A1123" s="247" t="s">
        <v>176</v>
      </c>
      <c r="B1123" s="247" t="s">
        <v>9428</v>
      </c>
      <c r="C1123" s="287" t="s">
        <v>3522</v>
      </c>
      <c r="D1123" s="305">
        <v>28</v>
      </c>
      <c r="E1123" s="287" t="s">
        <v>4</v>
      </c>
      <c r="F1123" s="372">
        <v>43677</v>
      </c>
      <c r="G1123" s="373" t="s">
        <v>8860</v>
      </c>
      <c r="H1123" s="373" t="s">
        <v>4051</v>
      </c>
      <c r="I1123" s="374">
        <v>1.6</v>
      </c>
      <c r="J1123" s="374">
        <v>130</v>
      </c>
      <c r="K1123" s="373" t="s">
        <v>438</v>
      </c>
      <c r="L1123" s="375">
        <v>65.34</v>
      </c>
      <c r="M1123" s="336" t="s">
        <v>4052</v>
      </c>
      <c r="N1123" s="336" t="s">
        <v>4053</v>
      </c>
      <c r="O1123" s="287"/>
      <c r="P1123" s="287"/>
    </row>
    <row r="1124" spans="1:16" ht="15">
      <c r="A1124" s="247" t="s">
        <v>176</v>
      </c>
      <c r="B1124" s="247" t="s">
        <v>10976</v>
      </c>
      <c r="C1124" s="287" t="s">
        <v>3524</v>
      </c>
      <c r="D1124" s="305">
        <v>29</v>
      </c>
      <c r="E1124" s="287" t="s">
        <v>4</v>
      </c>
      <c r="F1124" s="372">
        <v>43677</v>
      </c>
      <c r="G1124" s="373" t="s">
        <v>8860</v>
      </c>
      <c r="H1124" s="373" t="s">
        <v>2616</v>
      </c>
      <c r="I1124" s="374">
        <v>1.84</v>
      </c>
      <c r="J1124" s="374">
        <v>46</v>
      </c>
      <c r="K1124" s="373" t="s">
        <v>438</v>
      </c>
      <c r="L1124" s="375">
        <v>14.07</v>
      </c>
      <c r="M1124" s="336" t="s">
        <v>2617</v>
      </c>
      <c r="N1124" s="336" t="s">
        <v>2618</v>
      </c>
      <c r="O1124" s="287"/>
      <c r="P1124" s="287"/>
    </row>
    <row r="1125" spans="1:16" ht="15">
      <c r="A1125" s="247" t="s">
        <v>176</v>
      </c>
      <c r="B1125" s="247" t="s">
        <v>9429</v>
      </c>
      <c r="C1125" s="287" t="s">
        <v>3526</v>
      </c>
      <c r="D1125" s="305">
        <v>30</v>
      </c>
      <c r="E1125" s="287" t="s">
        <v>4</v>
      </c>
      <c r="F1125" s="372">
        <v>43677</v>
      </c>
      <c r="G1125" s="373" t="s">
        <v>8860</v>
      </c>
      <c r="H1125" s="373" t="s">
        <v>2621</v>
      </c>
      <c r="I1125" s="374">
        <v>1.46</v>
      </c>
      <c r="J1125" s="374">
        <v>2</v>
      </c>
      <c r="K1125" s="373" t="s">
        <v>438</v>
      </c>
      <c r="L1125" s="375">
        <v>56.39</v>
      </c>
      <c r="M1125" s="336" t="s">
        <v>2622</v>
      </c>
      <c r="N1125" s="336" t="s">
        <v>2623</v>
      </c>
      <c r="O1125" s="287"/>
      <c r="P1125" s="287"/>
    </row>
    <row r="1126" spans="1:16" ht="15">
      <c r="A1126" s="247" t="s">
        <v>176</v>
      </c>
      <c r="B1126" s="247" t="s">
        <v>10977</v>
      </c>
      <c r="C1126" s="287" t="s">
        <v>3531</v>
      </c>
      <c r="D1126" s="305">
        <v>31</v>
      </c>
      <c r="E1126" s="287" t="s">
        <v>4</v>
      </c>
      <c r="F1126" s="372">
        <v>43677</v>
      </c>
      <c r="G1126" s="373" t="s">
        <v>8860</v>
      </c>
      <c r="H1126" s="373" t="s">
        <v>1421</v>
      </c>
      <c r="I1126" s="374">
        <v>1.64</v>
      </c>
      <c r="J1126" s="374">
        <v>14</v>
      </c>
      <c r="K1126" s="373" t="s">
        <v>438</v>
      </c>
      <c r="L1126" s="375">
        <v>44.89</v>
      </c>
      <c r="M1126" s="336" t="s">
        <v>1422</v>
      </c>
      <c r="N1126" s="336" t="s">
        <v>1423</v>
      </c>
      <c r="O1126" s="287"/>
      <c r="P1126" s="287"/>
    </row>
    <row r="1127" spans="1:16" ht="15">
      <c r="A1127" s="247" t="s">
        <v>176</v>
      </c>
      <c r="B1127" s="247" t="s">
        <v>10980</v>
      </c>
      <c r="C1127" s="287" t="s">
        <v>3536</v>
      </c>
      <c r="D1127" s="305">
        <v>32</v>
      </c>
      <c r="E1127" s="287" t="s">
        <v>4</v>
      </c>
      <c r="F1127" s="372">
        <v>43677</v>
      </c>
      <c r="G1127" s="373" t="s">
        <v>8860</v>
      </c>
      <c r="H1127" s="373" t="s">
        <v>951</v>
      </c>
      <c r="I1127" s="374">
        <v>2.1</v>
      </c>
      <c r="J1127" s="374">
        <v>17</v>
      </c>
      <c r="K1127" s="373" t="s">
        <v>438</v>
      </c>
      <c r="L1127" s="375">
        <v>28.46</v>
      </c>
      <c r="M1127" s="336" t="s">
        <v>952</v>
      </c>
      <c r="N1127" s="336" t="s">
        <v>953</v>
      </c>
      <c r="O1127" s="287"/>
      <c r="P1127" s="287"/>
    </row>
    <row r="1128" spans="1:16" ht="15">
      <c r="A1128" s="247" t="s">
        <v>176</v>
      </c>
      <c r="B1128" s="247" t="s">
        <v>10981</v>
      </c>
      <c r="C1128" s="287" t="s">
        <v>3538</v>
      </c>
      <c r="D1128" s="305">
        <v>33</v>
      </c>
      <c r="E1128" s="287" t="s">
        <v>4</v>
      </c>
      <c r="F1128" s="372">
        <v>43677</v>
      </c>
      <c r="G1128" s="373" t="s">
        <v>8860</v>
      </c>
      <c r="H1128" s="373" t="s">
        <v>3386</v>
      </c>
      <c r="I1128" s="374">
        <v>1.42</v>
      </c>
      <c r="J1128" s="374">
        <v>2</v>
      </c>
      <c r="K1128" s="373" t="s">
        <v>438</v>
      </c>
      <c r="L1128" s="375">
        <v>54.38</v>
      </c>
      <c r="M1128" s="336" t="s">
        <v>3387</v>
      </c>
      <c r="N1128" s="336" t="s">
        <v>3388</v>
      </c>
      <c r="O1128" s="287"/>
      <c r="P1128" s="287"/>
    </row>
    <row r="1129" spans="1:16" ht="15">
      <c r="A1129" s="247" t="s">
        <v>176</v>
      </c>
      <c r="B1129" s="247" t="s">
        <v>10982</v>
      </c>
      <c r="C1129" s="287" t="s">
        <v>3540</v>
      </c>
      <c r="D1129" s="305">
        <v>34</v>
      </c>
      <c r="E1129" s="287" t="s">
        <v>4</v>
      </c>
      <c r="F1129" s="372">
        <v>43677</v>
      </c>
      <c r="G1129" s="373" t="s">
        <v>8860</v>
      </c>
      <c r="H1129" s="373" t="s">
        <v>677</v>
      </c>
      <c r="I1129" s="374">
        <v>1.71</v>
      </c>
      <c r="J1129" s="374">
        <v>17</v>
      </c>
      <c r="K1129" s="373" t="s">
        <v>438</v>
      </c>
      <c r="L1129" s="375">
        <v>168.72</v>
      </c>
      <c r="M1129" s="336" t="s">
        <v>678</v>
      </c>
      <c r="N1129" s="336" t="s">
        <v>679</v>
      </c>
      <c r="O1129" s="287"/>
      <c r="P1129" s="287"/>
    </row>
    <row r="1130" spans="1:16" ht="15">
      <c r="A1130" s="247" t="s">
        <v>176</v>
      </c>
      <c r="B1130" s="247" t="s">
        <v>10983</v>
      </c>
      <c r="C1130" s="287" t="s">
        <v>3542</v>
      </c>
      <c r="D1130" s="305">
        <v>35</v>
      </c>
      <c r="E1130" s="287" t="s">
        <v>4</v>
      </c>
      <c r="F1130" s="372">
        <v>43677</v>
      </c>
      <c r="G1130" s="373" t="s">
        <v>8860</v>
      </c>
      <c r="H1130" s="373" t="s">
        <v>698</v>
      </c>
      <c r="I1130" s="374">
        <v>1.48</v>
      </c>
      <c r="J1130" s="374">
        <v>25</v>
      </c>
      <c r="K1130" s="373" t="s">
        <v>438</v>
      </c>
      <c r="L1130" s="375">
        <v>100.97</v>
      </c>
      <c r="M1130" s="336" t="s">
        <v>699</v>
      </c>
      <c r="N1130" s="336" t="s">
        <v>700</v>
      </c>
      <c r="O1130" s="287"/>
      <c r="P1130" s="287"/>
    </row>
    <row r="1131" spans="1:16" ht="15">
      <c r="A1131" s="247" t="s">
        <v>176</v>
      </c>
      <c r="B1131" s="247" t="s">
        <v>10984</v>
      </c>
      <c r="C1131" s="287" t="s">
        <v>3544</v>
      </c>
      <c r="D1131" s="305">
        <v>36</v>
      </c>
      <c r="E1131" s="287" t="s">
        <v>4</v>
      </c>
      <c r="F1131" s="372">
        <v>43677</v>
      </c>
      <c r="G1131" s="373" t="s">
        <v>8860</v>
      </c>
      <c r="H1131" s="373" t="s">
        <v>1676</v>
      </c>
      <c r="I1131" s="374">
        <v>1.42</v>
      </c>
      <c r="J1131" s="374">
        <v>3</v>
      </c>
      <c r="K1131" s="373" t="s">
        <v>438</v>
      </c>
      <c r="L1131" s="375">
        <v>73.16</v>
      </c>
      <c r="M1131" s="336" t="s">
        <v>1677</v>
      </c>
      <c r="N1131" s="336" t="s">
        <v>1678</v>
      </c>
      <c r="O1131" s="287"/>
      <c r="P1131" s="287"/>
    </row>
    <row r="1132" spans="1:16" ht="15">
      <c r="A1132" s="247" t="s">
        <v>176</v>
      </c>
      <c r="B1132" s="247" t="s">
        <v>10985</v>
      </c>
      <c r="C1132" s="287" t="s">
        <v>3546</v>
      </c>
      <c r="D1132" s="305">
        <v>37</v>
      </c>
      <c r="E1132" s="287" t="s">
        <v>4</v>
      </c>
      <c r="F1132" s="372">
        <v>43677</v>
      </c>
      <c r="G1132" s="373" t="s">
        <v>8860</v>
      </c>
      <c r="H1132" s="373" t="s">
        <v>712</v>
      </c>
      <c r="I1132" s="374">
        <v>1.71</v>
      </c>
      <c r="J1132" s="374">
        <v>10</v>
      </c>
      <c r="K1132" s="373" t="s">
        <v>438</v>
      </c>
      <c r="L1132" s="375">
        <v>231.97</v>
      </c>
      <c r="M1132" s="336" t="s">
        <v>713</v>
      </c>
      <c r="N1132" s="336" t="s">
        <v>714</v>
      </c>
      <c r="O1132" s="287"/>
      <c r="P1132" s="287"/>
    </row>
    <row r="1133" spans="1:16" ht="15">
      <c r="A1133" s="247" t="s">
        <v>176</v>
      </c>
      <c r="B1133" s="247" t="s">
        <v>9434</v>
      </c>
      <c r="C1133" s="287" t="s">
        <v>3548</v>
      </c>
      <c r="D1133" s="305">
        <v>38</v>
      </c>
      <c r="E1133" s="287" t="s">
        <v>4</v>
      </c>
      <c r="F1133" s="372">
        <v>43677</v>
      </c>
      <c r="G1133" s="373" t="s">
        <v>8860</v>
      </c>
      <c r="H1133" s="373" t="s">
        <v>738</v>
      </c>
      <c r="I1133" s="374">
        <v>1.5</v>
      </c>
      <c r="J1133" s="374">
        <v>10</v>
      </c>
      <c r="K1133" s="373" t="s">
        <v>438</v>
      </c>
      <c r="L1133" s="375">
        <v>49.3</v>
      </c>
      <c r="M1133" s="336" t="s">
        <v>739</v>
      </c>
      <c r="N1133" s="336" t="s">
        <v>740</v>
      </c>
      <c r="O1133" s="287"/>
      <c r="P1133" s="287"/>
    </row>
    <row r="1134" spans="1:16" ht="15">
      <c r="A1134" s="247" t="s">
        <v>176</v>
      </c>
      <c r="B1134" s="247" t="s">
        <v>9438</v>
      </c>
      <c r="C1134" s="287" t="s">
        <v>3550</v>
      </c>
      <c r="D1134" s="305">
        <v>39</v>
      </c>
      <c r="E1134" s="287" t="s">
        <v>4</v>
      </c>
      <c r="F1134" s="372">
        <v>43677</v>
      </c>
      <c r="G1134" s="373" t="s">
        <v>8860</v>
      </c>
      <c r="H1134" s="373" t="s">
        <v>1513</v>
      </c>
      <c r="I1134" s="374">
        <v>2.09</v>
      </c>
      <c r="J1134" s="374">
        <v>59</v>
      </c>
      <c r="K1134" s="373" t="s">
        <v>438</v>
      </c>
      <c r="L1134" s="375">
        <v>126.55</v>
      </c>
      <c r="M1134" s="336" t="s">
        <v>1514</v>
      </c>
      <c r="N1134" s="336" t="s">
        <v>1515</v>
      </c>
      <c r="O1134" s="287"/>
      <c r="P1134" s="287"/>
    </row>
    <row r="1135" spans="1:16" ht="15">
      <c r="A1135" s="247" t="s">
        <v>176</v>
      </c>
      <c r="B1135" s="247" t="s">
        <v>10986</v>
      </c>
      <c r="C1135" s="287" t="s">
        <v>3553</v>
      </c>
      <c r="D1135" s="305">
        <v>40</v>
      </c>
      <c r="E1135" s="287" t="s">
        <v>4</v>
      </c>
      <c r="F1135" s="372">
        <v>43677</v>
      </c>
      <c r="G1135" s="373" t="s">
        <v>8860</v>
      </c>
      <c r="H1135" s="373" t="s">
        <v>1011</v>
      </c>
      <c r="I1135" s="374">
        <v>1.59</v>
      </c>
      <c r="J1135" s="374">
        <v>3</v>
      </c>
      <c r="K1135" s="373" t="s">
        <v>438</v>
      </c>
      <c r="L1135" s="375">
        <v>53.89</v>
      </c>
      <c r="M1135" s="336" t="s">
        <v>1012</v>
      </c>
      <c r="N1135" s="336" t="s">
        <v>1013</v>
      </c>
      <c r="O1135" s="287"/>
      <c r="P1135" s="287"/>
    </row>
    <row r="1136" spans="1:16" ht="15">
      <c r="A1136" s="247" t="s">
        <v>176</v>
      </c>
      <c r="B1136" s="247" t="s">
        <v>10987</v>
      </c>
      <c r="C1136" s="287" t="s">
        <v>3555</v>
      </c>
      <c r="D1136" s="305">
        <v>41</v>
      </c>
      <c r="E1136" s="287" t="s">
        <v>4</v>
      </c>
      <c r="F1136" s="372">
        <v>43677</v>
      </c>
      <c r="G1136" s="373" t="s">
        <v>8860</v>
      </c>
      <c r="H1136" s="373" t="s">
        <v>2683</v>
      </c>
      <c r="I1136" s="374">
        <v>1.43</v>
      </c>
      <c r="J1136" s="374">
        <v>11</v>
      </c>
      <c r="K1136" s="373" t="s">
        <v>438</v>
      </c>
      <c r="L1136" s="375">
        <v>36.049999999999997</v>
      </c>
      <c r="M1136" s="336" t="s">
        <v>2684</v>
      </c>
      <c r="N1136" s="336" t="s">
        <v>2685</v>
      </c>
      <c r="O1136" s="287"/>
      <c r="P1136" s="287"/>
    </row>
    <row r="1137" spans="1:16" ht="15">
      <c r="A1137" s="247" t="s">
        <v>176</v>
      </c>
      <c r="B1137" s="247" t="s">
        <v>10988</v>
      </c>
      <c r="C1137" s="287" t="s">
        <v>3557</v>
      </c>
      <c r="D1137" s="305">
        <v>42</v>
      </c>
      <c r="E1137" s="287" t="s">
        <v>4</v>
      </c>
      <c r="F1137" s="372">
        <v>43677</v>
      </c>
      <c r="G1137" s="373" t="s">
        <v>8860</v>
      </c>
      <c r="H1137" s="373" t="s">
        <v>1016</v>
      </c>
      <c r="I1137" s="374">
        <v>1.46</v>
      </c>
      <c r="J1137" s="374">
        <v>8</v>
      </c>
      <c r="K1137" s="373" t="s">
        <v>438</v>
      </c>
      <c r="L1137" s="375">
        <v>25.41</v>
      </c>
      <c r="M1137" s="336" t="s">
        <v>1017</v>
      </c>
      <c r="N1137" s="336" t="s">
        <v>1018</v>
      </c>
      <c r="O1137" s="287"/>
      <c r="P1137" s="287"/>
    </row>
    <row r="1138" spans="1:16" ht="15">
      <c r="A1138" s="247" t="s">
        <v>176</v>
      </c>
      <c r="B1138" s="247" t="s">
        <v>10989</v>
      </c>
      <c r="C1138" s="287" t="s">
        <v>3559</v>
      </c>
      <c r="D1138" s="305">
        <v>43</v>
      </c>
      <c r="E1138" s="287" t="s">
        <v>4</v>
      </c>
      <c r="F1138" s="372">
        <v>43677</v>
      </c>
      <c r="G1138" s="373" t="s">
        <v>8860</v>
      </c>
      <c r="H1138" s="373" t="s">
        <v>753</v>
      </c>
      <c r="I1138" s="374">
        <v>1.55</v>
      </c>
      <c r="J1138" s="374">
        <v>8</v>
      </c>
      <c r="K1138" s="373" t="s">
        <v>438</v>
      </c>
      <c r="L1138" s="375">
        <v>145.47999999999999</v>
      </c>
      <c r="M1138" s="336" t="s">
        <v>754</v>
      </c>
      <c r="N1138" s="336" t="s">
        <v>755</v>
      </c>
      <c r="O1138" s="287"/>
      <c r="P1138" s="287"/>
    </row>
    <row r="1139" spans="1:16" ht="15">
      <c r="A1139" s="247" t="s">
        <v>176</v>
      </c>
      <c r="B1139" s="247" t="s">
        <v>10990</v>
      </c>
      <c r="C1139" s="287" t="s">
        <v>3561</v>
      </c>
      <c r="D1139" s="305">
        <v>44</v>
      </c>
      <c r="E1139" s="287" t="s">
        <v>4</v>
      </c>
      <c r="F1139" s="372">
        <v>43677</v>
      </c>
      <c r="G1139" s="373" t="s">
        <v>8860</v>
      </c>
      <c r="H1139" s="373" t="s">
        <v>2380</v>
      </c>
      <c r="I1139" s="374">
        <v>1.63</v>
      </c>
      <c r="J1139" s="374">
        <v>7</v>
      </c>
      <c r="K1139" s="373" t="s">
        <v>438</v>
      </c>
      <c r="L1139" s="375">
        <v>130.07</v>
      </c>
      <c r="M1139" s="336" t="s">
        <v>2381</v>
      </c>
      <c r="N1139" s="336" t="s">
        <v>2382</v>
      </c>
      <c r="O1139" s="287"/>
      <c r="P1139" s="287"/>
    </row>
    <row r="1140" spans="1:16" ht="15">
      <c r="A1140" s="247" t="s">
        <v>10991</v>
      </c>
      <c r="B1140" s="247" t="s">
        <v>12554</v>
      </c>
      <c r="C1140" s="287" t="s">
        <v>3563</v>
      </c>
      <c r="D1140" s="305">
        <v>45</v>
      </c>
      <c r="E1140" s="287" t="s">
        <v>4</v>
      </c>
      <c r="F1140" s="372">
        <v>43677</v>
      </c>
      <c r="G1140" s="373" t="s">
        <v>8860</v>
      </c>
      <c r="H1140" s="373" t="s">
        <v>7496</v>
      </c>
      <c r="I1140" s="374">
        <v>1.51</v>
      </c>
      <c r="J1140" s="374">
        <v>7</v>
      </c>
      <c r="K1140" s="373" t="s">
        <v>438</v>
      </c>
      <c r="L1140" s="375">
        <v>32.1</v>
      </c>
      <c r="M1140" s="336" t="s">
        <v>2982</v>
      </c>
      <c r="N1140" s="336" t="s">
        <v>2983</v>
      </c>
      <c r="O1140" s="287"/>
      <c r="P1140" s="287"/>
    </row>
    <row r="1141" spans="1:16" ht="15">
      <c r="A1141" s="247" t="s">
        <v>176</v>
      </c>
      <c r="B1141" s="247" t="s">
        <v>10993</v>
      </c>
      <c r="C1141" s="287" t="s">
        <v>3568</v>
      </c>
      <c r="D1141" s="305">
        <v>46</v>
      </c>
      <c r="E1141" s="287" t="s">
        <v>4</v>
      </c>
      <c r="F1141" s="372">
        <v>43677</v>
      </c>
      <c r="G1141" s="373" t="s">
        <v>8860</v>
      </c>
      <c r="H1141" s="373" t="s">
        <v>1025</v>
      </c>
      <c r="I1141" s="374">
        <v>1.42</v>
      </c>
      <c r="J1141" s="374">
        <v>2</v>
      </c>
      <c r="K1141" s="373" t="s">
        <v>438</v>
      </c>
      <c r="L1141" s="375">
        <v>160.5</v>
      </c>
      <c r="M1141" s="336" t="s">
        <v>1026</v>
      </c>
      <c r="N1141" s="336" t="s">
        <v>1027</v>
      </c>
      <c r="O1141" s="287"/>
      <c r="P1141" s="287"/>
    </row>
    <row r="1142" spans="1:16" ht="15">
      <c r="A1142" s="247" t="s">
        <v>176</v>
      </c>
      <c r="B1142" s="247" t="s">
        <v>10994</v>
      </c>
      <c r="C1142" s="287" t="s">
        <v>3570</v>
      </c>
      <c r="D1142" s="305">
        <v>47</v>
      </c>
      <c r="E1142" s="287" t="s">
        <v>4</v>
      </c>
      <c r="F1142" s="372">
        <v>43677</v>
      </c>
      <c r="G1142" s="373" t="s">
        <v>8860</v>
      </c>
      <c r="H1142" s="373" t="s">
        <v>789</v>
      </c>
      <c r="I1142" s="374">
        <v>1.71</v>
      </c>
      <c r="J1142" s="374">
        <v>15</v>
      </c>
      <c r="K1142" s="373" t="s">
        <v>438</v>
      </c>
      <c r="L1142" s="375">
        <v>87.65</v>
      </c>
      <c r="M1142" s="336" t="s">
        <v>790</v>
      </c>
      <c r="N1142" s="336" t="s">
        <v>791</v>
      </c>
      <c r="O1142" s="287"/>
      <c r="P1142" s="287"/>
    </row>
    <row r="1143" spans="1:16" ht="15">
      <c r="A1143" s="247" t="s">
        <v>176</v>
      </c>
      <c r="B1143" s="247" t="s">
        <v>10995</v>
      </c>
      <c r="C1143" s="287" t="s">
        <v>3575</v>
      </c>
      <c r="D1143" s="305">
        <v>48</v>
      </c>
      <c r="E1143" s="287" t="s">
        <v>4</v>
      </c>
      <c r="F1143" s="372">
        <v>43677</v>
      </c>
      <c r="G1143" s="373" t="s">
        <v>8860</v>
      </c>
      <c r="H1143" s="373" t="s">
        <v>795</v>
      </c>
      <c r="I1143" s="374">
        <v>1.45</v>
      </c>
      <c r="J1143" s="374">
        <v>10</v>
      </c>
      <c r="K1143" s="373" t="s">
        <v>438</v>
      </c>
      <c r="L1143" s="375">
        <v>49.44</v>
      </c>
      <c r="M1143" s="336" t="s">
        <v>796</v>
      </c>
      <c r="N1143" s="336" t="s">
        <v>797</v>
      </c>
      <c r="O1143" s="287"/>
      <c r="P1143" s="287"/>
    </row>
    <row r="1144" spans="1:16" ht="15">
      <c r="A1144" s="247" t="s">
        <v>176</v>
      </c>
      <c r="B1144" s="247" t="s">
        <v>9433</v>
      </c>
      <c r="C1144" s="287" t="s">
        <v>3580</v>
      </c>
      <c r="D1144" s="305">
        <v>49</v>
      </c>
      <c r="E1144" s="287" t="s">
        <v>4</v>
      </c>
      <c r="F1144" s="372">
        <v>43677</v>
      </c>
      <c r="G1144" s="373" t="s">
        <v>8860</v>
      </c>
      <c r="H1144" s="373" t="s">
        <v>800</v>
      </c>
      <c r="I1144" s="374">
        <v>1.47</v>
      </c>
      <c r="J1144" s="374">
        <v>85</v>
      </c>
      <c r="K1144" s="373" t="s">
        <v>438</v>
      </c>
      <c r="L1144" s="375">
        <v>46.31</v>
      </c>
      <c r="M1144" s="336" t="s">
        <v>801</v>
      </c>
      <c r="N1144" s="336" t="s">
        <v>802</v>
      </c>
      <c r="O1144" s="287"/>
      <c r="P1144" s="287"/>
    </row>
    <row r="1145" spans="1:16" ht="15">
      <c r="A1145" s="247" t="s">
        <v>176</v>
      </c>
      <c r="B1145" s="247" t="s">
        <v>10996</v>
      </c>
      <c r="C1145" s="287" t="s">
        <v>3582</v>
      </c>
      <c r="D1145" s="305">
        <v>50</v>
      </c>
      <c r="E1145" s="287" t="s">
        <v>4</v>
      </c>
      <c r="F1145" s="372">
        <v>43677</v>
      </c>
      <c r="G1145" s="373" t="s">
        <v>8860</v>
      </c>
      <c r="H1145" s="373" t="s">
        <v>1035</v>
      </c>
      <c r="I1145" s="374">
        <v>1.52</v>
      </c>
      <c r="J1145" s="374">
        <v>2</v>
      </c>
      <c r="K1145" s="373" t="s">
        <v>438</v>
      </c>
      <c r="L1145" s="375">
        <v>27.54</v>
      </c>
      <c r="M1145" s="336" t="s">
        <v>1036</v>
      </c>
      <c r="N1145" s="336" t="s">
        <v>1037</v>
      </c>
      <c r="O1145" s="287"/>
      <c r="P1145" s="287"/>
    </row>
    <row r="1146" spans="1:16" ht="15">
      <c r="A1146" s="247" t="s">
        <v>176</v>
      </c>
      <c r="B1146" s="247" t="s">
        <v>10997</v>
      </c>
      <c r="C1146" s="287" t="s">
        <v>3587</v>
      </c>
      <c r="D1146" s="305">
        <v>51</v>
      </c>
      <c r="E1146" s="287" t="s">
        <v>4</v>
      </c>
      <c r="F1146" s="372">
        <v>43677</v>
      </c>
      <c r="G1146" s="373" t="s">
        <v>8860</v>
      </c>
      <c r="H1146" s="373" t="s">
        <v>810</v>
      </c>
      <c r="I1146" s="374">
        <v>1.52</v>
      </c>
      <c r="J1146" s="374">
        <v>3</v>
      </c>
      <c r="K1146" s="373" t="s">
        <v>438</v>
      </c>
      <c r="L1146" s="375">
        <v>20.9</v>
      </c>
      <c r="M1146" s="336" t="s">
        <v>811</v>
      </c>
      <c r="N1146" s="336" t="s">
        <v>812</v>
      </c>
      <c r="O1146" s="287"/>
      <c r="P1146" s="287"/>
    </row>
    <row r="1147" spans="1:16" ht="15">
      <c r="A1147" s="247" t="s">
        <v>176</v>
      </c>
      <c r="B1147" s="247" t="s">
        <v>9459</v>
      </c>
      <c r="C1147" s="287" t="s">
        <v>3589</v>
      </c>
      <c r="D1147" s="305">
        <v>1</v>
      </c>
      <c r="E1147" s="287" t="s">
        <v>243</v>
      </c>
      <c r="F1147" s="372">
        <v>43677</v>
      </c>
      <c r="G1147" s="373" t="s">
        <v>8863</v>
      </c>
      <c r="H1147" s="373" t="s">
        <v>3732</v>
      </c>
      <c r="I1147" s="374">
        <v>9</v>
      </c>
      <c r="J1147" s="374">
        <v>7</v>
      </c>
      <c r="K1147" s="373" t="s">
        <v>815</v>
      </c>
      <c r="L1147" s="375">
        <v>87.1</v>
      </c>
      <c r="M1147" s="336" t="s">
        <v>3733</v>
      </c>
      <c r="N1147" s="336" t="s">
        <v>3734</v>
      </c>
      <c r="O1147" s="287"/>
      <c r="P1147" s="287"/>
    </row>
    <row r="1148" spans="1:16" ht="15">
      <c r="A1148" s="247" t="s">
        <v>176</v>
      </c>
      <c r="B1148" s="247" t="s">
        <v>10998</v>
      </c>
      <c r="C1148" s="287" t="s">
        <v>3591</v>
      </c>
      <c r="D1148" s="305">
        <v>2</v>
      </c>
      <c r="E1148" s="287" t="s">
        <v>243</v>
      </c>
      <c r="F1148" s="372">
        <v>43677</v>
      </c>
      <c r="G1148" s="373" t="s">
        <v>8863</v>
      </c>
      <c r="H1148" s="373" t="s">
        <v>1042</v>
      </c>
      <c r="I1148" s="374">
        <v>10</v>
      </c>
      <c r="J1148" s="374">
        <v>15</v>
      </c>
      <c r="K1148" s="373" t="s">
        <v>815</v>
      </c>
      <c r="L1148" s="375">
        <v>278.56</v>
      </c>
      <c r="M1148" s="336" t="s">
        <v>1043</v>
      </c>
      <c r="N1148" s="336" t="s">
        <v>1044</v>
      </c>
      <c r="O1148" s="287"/>
      <c r="P1148" s="287"/>
    </row>
    <row r="1149" spans="1:16" ht="15">
      <c r="A1149" s="247" t="s">
        <v>176</v>
      </c>
      <c r="B1149" s="247" t="s">
        <v>11001</v>
      </c>
      <c r="C1149" s="287" t="s">
        <v>3593</v>
      </c>
      <c r="D1149" s="305">
        <v>3</v>
      </c>
      <c r="E1149" s="287" t="s">
        <v>243</v>
      </c>
      <c r="F1149" s="372">
        <v>43677</v>
      </c>
      <c r="G1149" s="373" t="s">
        <v>8863</v>
      </c>
      <c r="H1149" s="373" t="s">
        <v>468</v>
      </c>
      <c r="I1149" s="374">
        <v>9</v>
      </c>
      <c r="J1149" s="374">
        <v>18</v>
      </c>
      <c r="K1149" s="373" t="s">
        <v>815</v>
      </c>
      <c r="L1149" s="375">
        <v>72.959999999999994</v>
      </c>
      <c r="M1149" s="336" t="s">
        <v>469</v>
      </c>
      <c r="N1149" s="336" t="s">
        <v>470</v>
      </c>
      <c r="O1149" s="287"/>
      <c r="P1149" s="287"/>
    </row>
    <row r="1150" spans="1:16" ht="15">
      <c r="A1150" s="247" t="s">
        <v>176</v>
      </c>
      <c r="B1150" s="247" t="s">
        <v>11002</v>
      </c>
      <c r="C1150" s="287" t="s">
        <v>3598</v>
      </c>
      <c r="D1150" s="305">
        <v>4</v>
      </c>
      <c r="E1150" s="287" t="s">
        <v>243</v>
      </c>
      <c r="F1150" s="372">
        <v>43677</v>
      </c>
      <c r="G1150" s="373" t="s">
        <v>8863</v>
      </c>
      <c r="H1150" s="373" t="s">
        <v>1047</v>
      </c>
      <c r="I1150" s="374">
        <v>9</v>
      </c>
      <c r="J1150" s="374">
        <v>13</v>
      </c>
      <c r="K1150" s="373" t="s">
        <v>815</v>
      </c>
      <c r="L1150" s="375">
        <v>146.36000000000001</v>
      </c>
      <c r="M1150" s="336" t="s">
        <v>1048</v>
      </c>
      <c r="N1150" s="336" t="s">
        <v>1049</v>
      </c>
      <c r="O1150" s="287"/>
      <c r="P1150" s="287"/>
    </row>
    <row r="1151" spans="1:16" ht="15">
      <c r="A1151" s="247" t="s">
        <v>176</v>
      </c>
      <c r="B1151" s="247" t="s">
        <v>11003</v>
      </c>
      <c r="C1151" s="287" t="s">
        <v>3600</v>
      </c>
      <c r="D1151" s="305">
        <v>5</v>
      </c>
      <c r="E1151" s="287" t="s">
        <v>243</v>
      </c>
      <c r="F1151" s="372">
        <v>43677</v>
      </c>
      <c r="G1151" s="373" t="s">
        <v>8863</v>
      </c>
      <c r="H1151" s="373" t="s">
        <v>1244</v>
      </c>
      <c r="I1151" s="374">
        <v>10</v>
      </c>
      <c r="J1151" s="374">
        <v>38</v>
      </c>
      <c r="K1151" s="373" t="s">
        <v>815</v>
      </c>
      <c r="L1151" s="375">
        <v>113.29</v>
      </c>
      <c r="M1151" s="336" t="s">
        <v>1245</v>
      </c>
      <c r="N1151" s="336" t="s">
        <v>1246</v>
      </c>
      <c r="O1151" s="287"/>
      <c r="P1151" s="287"/>
    </row>
    <row r="1152" spans="1:16" ht="15">
      <c r="A1152" s="247" t="s">
        <v>176</v>
      </c>
      <c r="B1152" s="247" t="s">
        <v>11004</v>
      </c>
      <c r="C1152" s="287" t="s">
        <v>3602</v>
      </c>
      <c r="D1152" s="305">
        <v>6</v>
      </c>
      <c r="E1152" s="287" t="s">
        <v>243</v>
      </c>
      <c r="F1152" s="372">
        <v>43677</v>
      </c>
      <c r="G1152" s="373" t="s">
        <v>8863</v>
      </c>
      <c r="H1152" s="373" t="s">
        <v>2838</v>
      </c>
      <c r="I1152" s="374">
        <v>9</v>
      </c>
      <c r="J1152" s="374">
        <v>5</v>
      </c>
      <c r="K1152" s="373" t="s">
        <v>815</v>
      </c>
      <c r="L1152" s="375">
        <v>30.51</v>
      </c>
      <c r="M1152" s="336" t="s">
        <v>2839</v>
      </c>
      <c r="N1152" s="336" t="s">
        <v>2840</v>
      </c>
      <c r="O1152" s="287"/>
      <c r="P1152" s="287"/>
    </row>
    <row r="1153" spans="1:16" ht="15">
      <c r="A1153" s="247" t="s">
        <v>176</v>
      </c>
      <c r="B1153" s="247" t="s">
        <v>11005</v>
      </c>
      <c r="C1153" s="287" t="s">
        <v>3604</v>
      </c>
      <c r="D1153" s="305">
        <v>7</v>
      </c>
      <c r="E1153" s="287" t="s">
        <v>243</v>
      </c>
      <c r="F1153" s="372">
        <v>43677</v>
      </c>
      <c r="G1153" s="373" t="s">
        <v>8863</v>
      </c>
      <c r="H1153" s="373" t="s">
        <v>3450</v>
      </c>
      <c r="I1153" s="374">
        <v>9</v>
      </c>
      <c r="J1153" s="374">
        <v>4</v>
      </c>
      <c r="K1153" s="373" t="s">
        <v>815</v>
      </c>
      <c r="L1153" s="375">
        <v>87.81</v>
      </c>
      <c r="M1153" s="336" t="s">
        <v>3451</v>
      </c>
      <c r="N1153" s="336" t="s">
        <v>3452</v>
      </c>
      <c r="O1153" s="287"/>
      <c r="P1153" s="287"/>
    </row>
    <row r="1154" spans="1:16" ht="15">
      <c r="A1154" s="247" t="s">
        <v>176</v>
      </c>
      <c r="B1154" s="247" t="s">
        <v>11006</v>
      </c>
      <c r="C1154" s="287" t="s">
        <v>3606</v>
      </c>
      <c r="D1154" s="305">
        <v>8</v>
      </c>
      <c r="E1154" s="287" t="s">
        <v>243</v>
      </c>
      <c r="F1154" s="372">
        <v>43677</v>
      </c>
      <c r="G1154" s="373" t="s">
        <v>8863</v>
      </c>
      <c r="H1154" s="373" t="s">
        <v>3753</v>
      </c>
      <c r="I1154" s="374">
        <v>10</v>
      </c>
      <c r="J1154" s="374">
        <v>55</v>
      </c>
      <c r="K1154" s="373" t="s">
        <v>815</v>
      </c>
      <c r="L1154" s="375">
        <v>87.15</v>
      </c>
      <c r="M1154" s="336" t="s">
        <v>3754</v>
      </c>
      <c r="N1154" s="336" t="s">
        <v>3755</v>
      </c>
      <c r="O1154" s="287"/>
      <c r="P1154" s="287"/>
    </row>
    <row r="1155" spans="1:16" ht="15">
      <c r="A1155" s="247" t="s">
        <v>176</v>
      </c>
      <c r="B1155" s="247" t="s">
        <v>11007</v>
      </c>
      <c r="C1155" s="287" t="s">
        <v>3611</v>
      </c>
      <c r="D1155" s="305">
        <v>9</v>
      </c>
      <c r="E1155" s="287" t="s">
        <v>243</v>
      </c>
      <c r="F1155" s="372">
        <v>43677</v>
      </c>
      <c r="G1155" s="373" t="s">
        <v>8863</v>
      </c>
      <c r="H1155" s="373" t="s">
        <v>4246</v>
      </c>
      <c r="I1155" s="374">
        <v>9</v>
      </c>
      <c r="J1155" s="374">
        <v>1</v>
      </c>
      <c r="K1155" s="373" t="s">
        <v>815</v>
      </c>
      <c r="L1155" s="375">
        <v>186.58</v>
      </c>
      <c r="M1155" s="336" t="s">
        <v>4247</v>
      </c>
      <c r="N1155" s="336" t="s">
        <v>4248</v>
      </c>
      <c r="O1155" s="287"/>
      <c r="P1155" s="287"/>
    </row>
    <row r="1156" spans="1:16" ht="15">
      <c r="A1156" s="247" t="s">
        <v>12555</v>
      </c>
      <c r="B1156" s="247" t="s">
        <v>12556</v>
      </c>
      <c r="C1156" s="287" t="s">
        <v>3616</v>
      </c>
      <c r="D1156" s="305">
        <v>10</v>
      </c>
      <c r="E1156" s="287" t="s">
        <v>243</v>
      </c>
      <c r="F1156" s="372">
        <v>43677</v>
      </c>
      <c r="G1156" s="373" t="s">
        <v>8863</v>
      </c>
      <c r="H1156" s="373" t="s">
        <v>2397</v>
      </c>
      <c r="I1156" s="374">
        <v>9</v>
      </c>
      <c r="J1156" s="374">
        <v>1</v>
      </c>
      <c r="K1156" s="373" t="s">
        <v>815</v>
      </c>
      <c r="L1156" s="375">
        <v>113.36</v>
      </c>
      <c r="M1156" s="336" t="s">
        <v>2398</v>
      </c>
      <c r="N1156" s="336" t="s">
        <v>2399</v>
      </c>
      <c r="O1156" s="287"/>
      <c r="P1156" s="287"/>
    </row>
    <row r="1157" spans="1:16" ht="15">
      <c r="A1157" s="247" t="s">
        <v>176</v>
      </c>
      <c r="B1157" s="247" t="s">
        <v>11008</v>
      </c>
      <c r="C1157" s="287" t="s">
        <v>3618</v>
      </c>
      <c r="D1157" s="305">
        <v>11</v>
      </c>
      <c r="E1157" s="287" t="s">
        <v>243</v>
      </c>
      <c r="F1157" s="372">
        <v>43677</v>
      </c>
      <c r="G1157" s="373" t="s">
        <v>8863</v>
      </c>
      <c r="H1157" s="373" t="s">
        <v>3768</v>
      </c>
      <c r="I1157" s="374">
        <v>10</v>
      </c>
      <c r="J1157" s="374">
        <v>40</v>
      </c>
      <c r="K1157" s="373" t="s">
        <v>815</v>
      </c>
      <c r="L1157" s="375">
        <v>83.97</v>
      </c>
      <c r="M1157" s="336" t="s">
        <v>3769</v>
      </c>
      <c r="N1157" s="336" t="s">
        <v>3770</v>
      </c>
      <c r="O1157" s="287"/>
      <c r="P1157" s="287"/>
    </row>
    <row r="1158" spans="1:16" ht="15">
      <c r="A1158" s="247" t="s">
        <v>176</v>
      </c>
      <c r="B1158" s="247" t="s">
        <v>11009</v>
      </c>
      <c r="C1158" s="287" t="s">
        <v>3620</v>
      </c>
      <c r="D1158" s="305">
        <v>12</v>
      </c>
      <c r="E1158" s="287" t="s">
        <v>243</v>
      </c>
      <c r="F1158" s="372">
        <v>43677</v>
      </c>
      <c r="G1158" s="373" t="s">
        <v>8863</v>
      </c>
      <c r="H1158" s="373" t="s">
        <v>833</v>
      </c>
      <c r="I1158" s="374">
        <v>9</v>
      </c>
      <c r="J1158" s="374">
        <v>3</v>
      </c>
      <c r="K1158" s="373" t="s">
        <v>815</v>
      </c>
      <c r="L1158" s="375">
        <v>252.8</v>
      </c>
      <c r="M1158" s="336" t="s">
        <v>834</v>
      </c>
      <c r="N1158" s="336" t="s">
        <v>835</v>
      </c>
      <c r="O1158" s="287"/>
      <c r="P1158" s="287"/>
    </row>
    <row r="1159" spans="1:16" ht="15">
      <c r="A1159" s="247" t="s">
        <v>176</v>
      </c>
      <c r="B1159" s="247" t="s">
        <v>11010</v>
      </c>
      <c r="C1159" s="287" t="s">
        <v>3622</v>
      </c>
      <c r="D1159" s="305">
        <v>13</v>
      </c>
      <c r="E1159" s="287" t="s">
        <v>243</v>
      </c>
      <c r="F1159" s="372">
        <v>43677</v>
      </c>
      <c r="G1159" s="373" t="s">
        <v>8863</v>
      </c>
      <c r="H1159" s="373" t="s">
        <v>1277</v>
      </c>
      <c r="I1159" s="374">
        <v>9</v>
      </c>
      <c r="J1159" s="374">
        <v>6</v>
      </c>
      <c r="K1159" s="373" t="s">
        <v>815</v>
      </c>
      <c r="L1159" s="375">
        <v>205.43</v>
      </c>
      <c r="M1159" s="336" t="s">
        <v>1278</v>
      </c>
      <c r="N1159" s="336" t="s">
        <v>1279</v>
      </c>
      <c r="O1159" s="287"/>
      <c r="P1159" s="287"/>
    </row>
    <row r="1160" spans="1:16" ht="15">
      <c r="A1160" s="247" t="s">
        <v>176</v>
      </c>
      <c r="B1160" s="247" t="s">
        <v>9439</v>
      </c>
      <c r="C1160" s="287" t="s">
        <v>3624</v>
      </c>
      <c r="D1160" s="305">
        <v>14</v>
      </c>
      <c r="E1160" s="287" t="s">
        <v>243</v>
      </c>
      <c r="F1160" s="372">
        <v>43677</v>
      </c>
      <c r="G1160" s="373" t="s">
        <v>8863</v>
      </c>
      <c r="H1160" s="373" t="s">
        <v>3011</v>
      </c>
      <c r="I1160" s="374">
        <v>9</v>
      </c>
      <c r="J1160" s="374">
        <v>10</v>
      </c>
      <c r="K1160" s="373" t="s">
        <v>815</v>
      </c>
      <c r="L1160" s="375">
        <v>37.799999999999997</v>
      </c>
      <c r="M1160" s="336" t="s">
        <v>3012</v>
      </c>
      <c r="N1160" s="336" t="s">
        <v>3013</v>
      </c>
      <c r="O1160" s="287"/>
      <c r="P1160" s="287"/>
    </row>
    <row r="1161" spans="1:16" ht="15">
      <c r="A1161" s="247" t="s">
        <v>176</v>
      </c>
      <c r="B1161" s="247" t="s">
        <v>11011</v>
      </c>
      <c r="C1161" s="287" t="s">
        <v>3629</v>
      </c>
      <c r="D1161" s="305">
        <v>15</v>
      </c>
      <c r="E1161" s="287" t="s">
        <v>243</v>
      </c>
      <c r="F1161" s="372">
        <v>43677</v>
      </c>
      <c r="G1161" s="373" t="s">
        <v>8863</v>
      </c>
      <c r="H1161" s="373" t="s">
        <v>6361</v>
      </c>
      <c r="I1161" s="374">
        <v>10</v>
      </c>
      <c r="J1161" s="374">
        <v>13</v>
      </c>
      <c r="K1161" s="373" t="s">
        <v>815</v>
      </c>
      <c r="L1161" s="375">
        <v>44.41</v>
      </c>
      <c r="M1161" s="336" t="s">
        <v>6362</v>
      </c>
      <c r="N1161" s="336" t="s">
        <v>6363</v>
      </c>
      <c r="O1161" s="287"/>
      <c r="P1161" s="287"/>
    </row>
    <row r="1162" spans="1:16" ht="15">
      <c r="A1162" s="247" t="s">
        <v>176</v>
      </c>
      <c r="B1162" s="247" t="s">
        <v>11012</v>
      </c>
      <c r="C1162" s="287" t="s">
        <v>3631</v>
      </c>
      <c r="D1162" s="305">
        <v>16</v>
      </c>
      <c r="E1162" s="287" t="s">
        <v>243</v>
      </c>
      <c r="F1162" s="372">
        <v>43677</v>
      </c>
      <c r="G1162" s="373" t="s">
        <v>8863</v>
      </c>
      <c r="H1162" s="373" t="s">
        <v>2015</v>
      </c>
      <c r="I1162" s="374">
        <v>10</v>
      </c>
      <c r="J1162" s="374">
        <v>16</v>
      </c>
      <c r="K1162" s="373" t="s">
        <v>815</v>
      </c>
      <c r="L1162" s="375">
        <v>289.99</v>
      </c>
      <c r="M1162" s="336" t="s">
        <v>2016</v>
      </c>
      <c r="N1162" s="336" t="s">
        <v>2017</v>
      </c>
      <c r="O1162" s="287"/>
      <c r="P1162" s="287"/>
    </row>
    <row r="1163" spans="1:16" ht="15">
      <c r="A1163" s="247" t="s">
        <v>176</v>
      </c>
      <c r="B1163" s="247" t="s">
        <v>11013</v>
      </c>
      <c r="C1163" s="287" t="s">
        <v>3636</v>
      </c>
      <c r="D1163" s="305">
        <v>17</v>
      </c>
      <c r="E1163" s="287" t="s">
        <v>243</v>
      </c>
      <c r="F1163" s="372">
        <v>43677</v>
      </c>
      <c r="G1163" s="373" t="s">
        <v>8863</v>
      </c>
      <c r="H1163" s="373" t="s">
        <v>2855</v>
      </c>
      <c r="I1163" s="374">
        <v>10</v>
      </c>
      <c r="J1163" s="374">
        <v>33</v>
      </c>
      <c r="K1163" s="373" t="s">
        <v>815</v>
      </c>
      <c r="L1163" s="375">
        <v>49.56</v>
      </c>
      <c r="M1163" s="336" t="s">
        <v>2856</v>
      </c>
      <c r="N1163" s="336" t="s">
        <v>2857</v>
      </c>
      <c r="O1163" s="287"/>
      <c r="P1163" s="287"/>
    </row>
    <row r="1164" spans="1:16" ht="15">
      <c r="A1164" s="247" t="s">
        <v>176</v>
      </c>
      <c r="B1164" s="247" t="s">
        <v>11014</v>
      </c>
      <c r="C1164" s="287" t="s">
        <v>3641</v>
      </c>
      <c r="D1164" s="305">
        <v>18</v>
      </c>
      <c r="E1164" s="287" t="s">
        <v>243</v>
      </c>
      <c r="F1164" s="372">
        <v>43677</v>
      </c>
      <c r="G1164" s="373" t="s">
        <v>8863</v>
      </c>
      <c r="H1164" s="373" t="s">
        <v>3790</v>
      </c>
      <c r="I1164" s="374">
        <v>10</v>
      </c>
      <c r="J1164" s="374">
        <v>12</v>
      </c>
      <c r="K1164" s="373" t="s">
        <v>815</v>
      </c>
      <c r="L1164" s="375">
        <v>45.73</v>
      </c>
      <c r="M1164" s="336" t="s">
        <v>3791</v>
      </c>
      <c r="N1164" s="336" t="s">
        <v>3792</v>
      </c>
      <c r="O1164" s="287"/>
      <c r="P1164" s="287"/>
    </row>
    <row r="1165" spans="1:16" ht="15">
      <c r="A1165" s="247" t="s">
        <v>176</v>
      </c>
      <c r="B1165" s="247" t="s">
        <v>11015</v>
      </c>
      <c r="C1165" s="287" t="s">
        <v>3643</v>
      </c>
      <c r="D1165" s="305">
        <v>19</v>
      </c>
      <c r="E1165" s="287" t="s">
        <v>243</v>
      </c>
      <c r="F1165" s="372">
        <v>43677</v>
      </c>
      <c r="G1165" s="373" t="s">
        <v>8863</v>
      </c>
      <c r="H1165" s="373" t="s">
        <v>4700</v>
      </c>
      <c r="I1165" s="374">
        <v>10</v>
      </c>
      <c r="J1165" s="374">
        <v>25</v>
      </c>
      <c r="K1165" s="373" t="s">
        <v>815</v>
      </c>
      <c r="L1165" s="375">
        <v>131.66999999999999</v>
      </c>
      <c r="M1165" s="336" t="s">
        <v>4701</v>
      </c>
      <c r="N1165" s="336" t="s">
        <v>4702</v>
      </c>
      <c r="O1165" s="287"/>
      <c r="P1165" s="287"/>
    </row>
    <row r="1166" spans="1:16" ht="15">
      <c r="A1166" s="247" t="s">
        <v>176</v>
      </c>
      <c r="B1166" s="247" t="s">
        <v>11016</v>
      </c>
      <c r="C1166" s="287" t="s">
        <v>3645</v>
      </c>
      <c r="D1166" s="305">
        <v>20</v>
      </c>
      <c r="E1166" s="287" t="s">
        <v>243</v>
      </c>
      <c r="F1166" s="372">
        <v>43677</v>
      </c>
      <c r="G1166" s="373" t="s">
        <v>8863</v>
      </c>
      <c r="H1166" s="373" t="s">
        <v>3020</v>
      </c>
      <c r="I1166" s="374">
        <v>10</v>
      </c>
      <c r="J1166" s="374">
        <v>40</v>
      </c>
      <c r="K1166" s="373" t="s">
        <v>815</v>
      </c>
      <c r="L1166" s="375">
        <v>123.11</v>
      </c>
      <c r="M1166" s="336" t="s">
        <v>3021</v>
      </c>
      <c r="N1166" s="336" t="s">
        <v>3022</v>
      </c>
      <c r="O1166" s="287"/>
      <c r="P1166" s="287"/>
    </row>
    <row r="1167" spans="1:16" ht="15">
      <c r="A1167" s="247" t="s">
        <v>176</v>
      </c>
      <c r="B1167" s="247" t="s">
        <v>11017</v>
      </c>
      <c r="C1167" s="287" t="s">
        <v>3648</v>
      </c>
      <c r="D1167" s="305">
        <v>21</v>
      </c>
      <c r="E1167" s="287" t="s">
        <v>243</v>
      </c>
      <c r="F1167" s="372">
        <v>43677</v>
      </c>
      <c r="G1167" s="373" t="s">
        <v>8863</v>
      </c>
      <c r="H1167" s="373" t="s">
        <v>843</v>
      </c>
      <c r="I1167" s="374">
        <v>10</v>
      </c>
      <c r="J1167" s="374">
        <v>30</v>
      </c>
      <c r="K1167" s="373" t="s">
        <v>815</v>
      </c>
      <c r="L1167" s="375">
        <v>795.53</v>
      </c>
      <c r="M1167" s="336" t="s">
        <v>844</v>
      </c>
      <c r="N1167" s="336" t="s">
        <v>845</v>
      </c>
      <c r="O1167" s="287"/>
      <c r="P1167" s="287"/>
    </row>
    <row r="1168" spans="1:16" ht="15">
      <c r="A1168" s="247" t="s">
        <v>176</v>
      </c>
      <c r="B1168" s="247" t="s">
        <v>11018</v>
      </c>
      <c r="C1168" s="287" t="s">
        <v>3650</v>
      </c>
      <c r="D1168" s="305">
        <v>22</v>
      </c>
      <c r="E1168" s="287" t="s">
        <v>243</v>
      </c>
      <c r="F1168" s="372">
        <v>43677</v>
      </c>
      <c r="G1168" s="373" t="s">
        <v>8863</v>
      </c>
      <c r="H1168" s="373" t="s">
        <v>4263</v>
      </c>
      <c r="I1168" s="374">
        <v>10</v>
      </c>
      <c r="J1168" s="374">
        <v>12</v>
      </c>
      <c r="K1168" s="373" t="s">
        <v>815</v>
      </c>
      <c r="L1168" s="375">
        <v>55.4</v>
      </c>
      <c r="M1168" s="336" t="s">
        <v>4264</v>
      </c>
      <c r="N1168" s="336" t="s">
        <v>4265</v>
      </c>
      <c r="O1168" s="287"/>
      <c r="P1168" s="287"/>
    </row>
    <row r="1169" spans="1:16" ht="15">
      <c r="A1169" s="247" t="s">
        <v>176</v>
      </c>
      <c r="B1169" s="247" t="s">
        <v>11019</v>
      </c>
      <c r="C1169" s="287" t="s">
        <v>3655</v>
      </c>
      <c r="D1169" s="305">
        <v>23</v>
      </c>
      <c r="E1169" s="287" t="s">
        <v>243</v>
      </c>
      <c r="F1169" s="372">
        <v>43677</v>
      </c>
      <c r="G1169" s="373" t="s">
        <v>8863</v>
      </c>
      <c r="H1169" s="373" t="s">
        <v>1595</v>
      </c>
      <c r="I1169" s="374">
        <v>10</v>
      </c>
      <c r="J1169" s="374">
        <v>18</v>
      </c>
      <c r="K1169" s="373" t="s">
        <v>815</v>
      </c>
      <c r="L1169" s="375">
        <v>94.24</v>
      </c>
      <c r="M1169" s="336" t="s">
        <v>1596</v>
      </c>
      <c r="N1169" s="336" t="s">
        <v>1597</v>
      </c>
      <c r="O1169" s="287"/>
      <c r="P1169" s="287"/>
    </row>
    <row r="1170" spans="1:16" ht="15">
      <c r="A1170" s="247" t="s">
        <v>176</v>
      </c>
      <c r="B1170" s="247" t="s">
        <v>11020</v>
      </c>
      <c r="C1170" s="287" t="s">
        <v>3657</v>
      </c>
      <c r="D1170" s="305">
        <v>24</v>
      </c>
      <c r="E1170" s="287" t="s">
        <v>243</v>
      </c>
      <c r="F1170" s="372">
        <v>43677</v>
      </c>
      <c r="G1170" s="373" t="s">
        <v>8863</v>
      </c>
      <c r="H1170" s="373" t="s">
        <v>1605</v>
      </c>
      <c r="I1170" s="374">
        <v>9</v>
      </c>
      <c r="J1170" s="374">
        <v>4</v>
      </c>
      <c r="K1170" s="373" t="s">
        <v>815</v>
      </c>
      <c r="L1170" s="375">
        <v>52.63</v>
      </c>
      <c r="M1170" s="336" t="s">
        <v>1606</v>
      </c>
      <c r="N1170" s="336" t="s">
        <v>1607</v>
      </c>
      <c r="O1170" s="287"/>
      <c r="P1170" s="287"/>
    </row>
    <row r="1171" spans="1:16" ht="15">
      <c r="A1171" s="247" t="s">
        <v>176</v>
      </c>
      <c r="B1171" s="247" t="s">
        <v>11021</v>
      </c>
      <c r="C1171" s="287" t="s">
        <v>3659</v>
      </c>
      <c r="D1171" s="305">
        <v>25</v>
      </c>
      <c r="E1171" s="287" t="s">
        <v>243</v>
      </c>
      <c r="F1171" s="372">
        <v>43677</v>
      </c>
      <c r="G1171" s="373" t="s">
        <v>8863</v>
      </c>
      <c r="H1171" s="373" t="s">
        <v>2552</v>
      </c>
      <c r="I1171" s="374">
        <v>9</v>
      </c>
      <c r="J1171" s="374">
        <v>43</v>
      </c>
      <c r="K1171" s="373" t="s">
        <v>815</v>
      </c>
      <c r="L1171" s="375">
        <v>28.87</v>
      </c>
      <c r="M1171" s="336" t="s">
        <v>2553</v>
      </c>
      <c r="N1171" s="336" t="s">
        <v>2554</v>
      </c>
      <c r="O1171" s="287"/>
      <c r="P1171" s="287"/>
    </row>
    <row r="1172" spans="1:16" ht="15">
      <c r="A1172" s="247" t="s">
        <v>176</v>
      </c>
      <c r="B1172" s="247" t="s">
        <v>11022</v>
      </c>
      <c r="C1172" s="287" t="s">
        <v>3661</v>
      </c>
      <c r="D1172" s="305">
        <v>26</v>
      </c>
      <c r="E1172" s="287" t="s">
        <v>243</v>
      </c>
      <c r="F1172" s="372">
        <v>43677</v>
      </c>
      <c r="G1172" s="373" t="s">
        <v>8863</v>
      </c>
      <c r="H1172" s="373" t="s">
        <v>2557</v>
      </c>
      <c r="I1172" s="374">
        <v>10</v>
      </c>
      <c r="J1172" s="374">
        <v>42</v>
      </c>
      <c r="K1172" s="373" t="s">
        <v>815</v>
      </c>
      <c r="L1172" s="375">
        <v>97.68</v>
      </c>
      <c r="M1172" s="336" t="s">
        <v>2558</v>
      </c>
      <c r="N1172" s="336" t="s">
        <v>2559</v>
      </c>
      <c r="O1172" s="287"/>
      <c r="P1172" s="287"/>
    </row>
    <row r="1173" spans="1:16" ht="15">
      <c r="A1173" s="247" t="s">
        <v>176</v>
      </c>
      <c r="B1173" s="247" t="s">
        <v>11023</v>
      </c>
      <c r="C1173" s="287" t="s">
        <v>3666</v>
      </c>
      <c r="D1173" s="305">
        <v>27</v>
      </c>
      <c r="E1173" s="287" t="s">
        <v>243</v>
      </c>
      <c r="F1173" s="372">
        <v>43677</v>
      </c>
      <c r="G1173" s="373" t="s">
        <v>8863</v>
      </c>
      <c r="H1173" s="373" t="s">
        <v>7426</v>
      </c>
      <c r="I1173" s="374">
        <v>9</v>
      </c>
      <c r="J1173" s="374">
        <v>19</v>
      </c>
      <c r="K1173" s="373" t="s">
        <v>815</v>
      </c>
      <c r="L1173" s="375">
        <v>30.75</v>
      </c>
      <c r="M1173" s="336" t="s">
        <v>7427</v>
      </c>
      <c r="N1173" s="336" t="s">
        <v>7428</v>
      </c>
      <c r="O1173" s="287"/>
      <c r="P1173" s="287"/>
    </row>
    <row r="1174" spans="1:16" ht="15">
      <c r="A1174" s="247" t="s">
        <v>176</v>
      </c>
      <c r="B1174" s="247" t="s">
        <v>9440</v>
      </c>
      <c r="C1174" s="287" t="s">
        <v>3668</v>
      </c>
      <c r="D1174" s="305">
        <v>28</v>
      </c>
      <c r="E1174" s="287" t="s">
        <v>243</v>
      </c>
      <c r="F1174" s="372">
        <v>43677</v>
      </c>
      <c r="G1174" s="373" t="s">
        <v>8863</v>
      </c>
      <c r="H1174" s="373" t="s">
        <v>4713</v>
      </c>
      <c r="I1174" s="374">
        <v>9</v>
      </c>
      <c r="J1174" s="374">
        <v>64</v>
      </c>
      <c r="K1174" s="373" t="s">
        <v>815</v>
      </c>
      <c r="L1174" s="375">
        <v>61.04</v>
      </c>
      <c r="M1174" s="336" t="s">
        <v>4714</v>
      </c>
      <c r="N1174" s="336" t="s">
        <v>4715</v>
      </c>
      <c r="O1174" s="287"/>
      <c r="P1174" s="287"/>
    </row>
    <row r="1175" spans="1:16" ht="15">
      <c r="A1175" s="247" t="s">
        <v>176</v>
      </c>
      <c r="B1175" s="247" t="s">
        <v>11024</v>
      </c>
      <c r="C1175" s="287" t="s">
        <v>3670</v>
      </c>
      <c r="D1175" s="305">
        <v>29</v>
      </c>
      <c r="E1175" s="287" t="s">
        <v>243</v>
      </c>
      <c r="F1175" s="372">
        <v>43677</v>
      </c>
      <c r="G1175" s="373" t="s">
        <v>8863</v>
      </c>
      <c r="H1175" s="373" t="s">
        <v>550</v>
      </c>
      <c r="I1175" s="374">
        <v>9</v>
      </c>
      <c r="J1175" s="374">
        <v>2</v>
      </c>
      <c r="K1175" s="373" t="s">
        <v>815</v>
      </c>
      <c r="L1175" s="375">
        <v>72.16</v>
      </c>
      <c r="M1175" s="336" t="s">
        <v>551</v>
      </c>
      <c r="N1175" s="336" t="s">
        <v>552</v>
      </c>
      <c r="O1175" s="287"/>
      <c r="P1175" s="287"/>
    </row>
    <row r="1176" spans="1:16" ht="15">
      <c r="A1176" s="247" t="s">
        <v>176</v>
      </c>
      <c r="B1176" s="247" t="s">
        <v>11025</v>
      </c>
      <c r="C1176" s="287" t="s">
        <v>3675</v>
      </c>
      <c r="D1176" s="305">
        <v>30</v>
      </c>
      <c r="E1176" s="287" t="s">
        <v>243</v>
      </c>
      <c r="F1176" s="372">
        <v>43677</v>
      </c>
      <c r="G1176" s="373" t="s">
        <v>8863</v>
      </c>
      <c r="H1176" s="373" t="s">
        <v>1102</v>
      </c>
      <c r="I1176" s="374">
        <v>10</v>
      </c>
      <c r="J1176" s="374">
        <v>37</v>
      </c>
      <c r="K1176" s="373" t="s">
        <v>815</v>
      </c>
      <c r="L1176" s="375">
        <v>78.89</v>
      </c>
      <c r="M1176" s="336" t="s">
        <v>1103</v>
      </c>
      <c r="N1176" s="336" t="s">
        <v>1104</v>
      </c>
      <c r="O1176" s="287"/>
      <c r="P1176" s="287"/>
    </row>
    <row r="1177" spans="1:16" ht="15">
      <c r="A1177" s="247" t="s">
        <v>176</v>
      </c>
      <c r="B1177" s="247" t="s">
        <v>11026</v>
      </c>
      <c r="C1177" s="287" t="s">
        <v>3680</v>
      </c>
      <c r="D1177" s="305">
        <v>31</v>
      </c>
      <c r="E1177" s="287" t="s">
        <v>243</v>
      </c>
      <c r="F1177" s="372">
        <v>43677</v>
      </c>
      <c r="G1177" s="373" t="s">
        <v>8863</v>
      </c>
      <c r="H1177" s="373" t="s">
        <v>2577</v>
      </c>
      <c r="I1177" s="374">
        <v>9</v>
      </c>
      <c r="J1177" s="374">
        <v>2</v>
      </c>
      <c r="K1177" s="373" t="s">
        <v>815</v>
      </c>
      <c r="L1177" s="375">
        <v>170.53</v>
      </c>
      <c r="M1177" s="336" t="s">
        <v>2578</v>
      </c>
      <c r="N1177" s="336" t="s">
        <v>2579</v>
      </c>
      <c r="O1177" s="287"/>
      <c r="P1177" s="287"/>
    </row>
    <row r="1178" spans="1:16" ht="15">
      <c r="A1178" s="247" t="s">
        <v>176</v>
      </c>
      <c r="B1178" s="247" t="s">
        <v>11027</v>
      </c>
      <c r="C1178" s="287" t="s">
        <v>3685</v>
      </c>
      <c r="D1178" s="305">
        <v>32</v>
      </c>
      <c r="E1178" s="287" t="s">
        <v>243</v>
      </c>
      <c r="F1178" s="372">
        <v>43677</v>
      </c>
      <c r="G1178" s="373" t="s">
        <v>8863</v>
      </c>
      <c r="H1178" s="373" t="s">
        <v>576</v>
      </c>
      <c r="I1178" s="374">
        <v>10</v>
      </c>
      <c r="J1178" s="374">
        <v>18</v>
      </c>
      <c r="K1178" s="373" t="s">
        <v>815</v>
      </c>
      <c r="L1178" s="375">
        <v>50.03</v>
      </c>
      <c r="M1178" s="336" t="s">
        <v>577</v>
      </c>
      <c r="N1178" s="336" t="s">
        <v>578</v>
      </c>
      <c r="O1178" s="287"/>
      <c r="P1178" s="287"/>
    </row>
    <row r="1179" spans="1:16" ht="15">
      <c r="A1179" s="247" t="s">
        <v>176</v>
      </c>
      <c r="B1179" s="247" t="s">
        <v>11028</v>
      </c>
      <c r="C1179" s="287" t="s">
        <v>3687</v>
      </c>
      <c r="D1179" s="305">
        <v>33</v>
      </c>
      <c r="E1179" s="287" t="s">
        <v>243</v>
      </c>
      <c r="F1179" s="372">
        <v>43677</v>
      </c>
      <c r="G1179" s="373" t="s">
        <v>8863</v>
      </c>
      <c r="H1179" s="373" t="s">
        <v>1377</v>
      </c>
      <c r="I1179" s="374">
        <v>10</v>
      </c>
      <c r="J1179" s="374">
        <v>10</v>
      </c>
      <c r="K1179" s="373" t="s">
        <v>815</v>
      </c>
      <c r="L1179" s="375">
        <v>80.31</v>
      </c>
      <c r="M1179" s="336" t="s">
        <v>1378</v>
      </c>
      <c r="N1179" s="336" t="s">
        <v>1379</v>
      </c>
      <c r="O1179" s="287"/>
      <c r="P1179" s="287"/>
    </row>
    <row r="1180" spans="1:16" ht="15">
      <c r="A1180" s="247" t="s">
        <v>176</v>
      </c>
      <c r="B1180" s="247" t="s">
        <v>11029</v>
      </c>
      <c r="C1180" s="287" t="s">
        <v>3689</v>
      </c>
      <c r="D1180" s="305">
        <v>34</v>
      </c>
      <c r="E1180" s="287" t="s">
        <v>243</v>
      </c>
      <c r="F1180" s="372">
        <v>43677</v>
      </c>
      <c r="G1180" s="373" t="s">
        <v>8863</v>
      </c>
      <c r="H1180" s="373" t="s">
        <v>604</v>
      </c>
      <c r="I1180" s="374">
        <v>10</v>
      </c>
      <c r="J1180" s="374">
        <v>18</v>
      </c>
      <c r="K1180" s="373" t="s">
        <v>815</v>
      </c>
      <c r="L1180" s="375">
        <v>139.33000000000001</v>
      </c>
      <c r="M1180" s="336" t="s">
        <v>605</v>
      </c>
      <c r="N1180" s="336" t="s">
        <v>606</v>
      </c>
      <c r="O1180" s="287"/>
      <c r="P1180" s="287"/>
    </row>
    <row r="1181" spans="1:16" ht="15">
      <c r="A1181" s="247" t="s">
        <v>176</v>
      </c>
      <c r="B1181" s="247" t="s">
        <v>9441</v>
      </c>
      <c r="C1181" s="287" t="s">
        <v>3691</v>
      </c>
      <c r="D1181" s="305">
        <v>35</v>
      </c>
      <c r="E1181" s="287" t="s">
        <v>243</v>
      </c>
      <c r="F1181" s="372">
        <v>43677</v>
      </c>
      <c r="G1181" s="373" t="s">
        <v>8863</v>
      </c>
      <c r="H1181" s="373" t="s">
        <v>4729</v>
      </c>
      <c r="I1181" s="374">
        <v>10</v>
      </c>
      <c r="J1181" s="374">
        <v>18</v>
      </c>
      <c r="K1181" s="373" t="s">
        <v>815</v>
      </c>
      <c r="L1181" s="375">
        <v>40.340000000000003</v>
      </c>
      <c r="M1181" s="336" t="s">
        <v>4730</v>
      </c>
      <c r="N1181" s="336" t="s">
        <v>4731</v>
      </c>
      <c r="O1181" s="287"/>
      <c r="P1181" s="287"/>
    </row>
    <row r="1182" spans="1:16" ht="15">
      <c r="A1182" s="247" t="s">
        <v>176</v>
      </c>
      <c r="B1182" s="247" t="s">
        <v>11030</v>
      </c>
      <c r="C1182" s="287" t="s">
        <v>3693</v>
      </c>
      <c r="D1182" s="305">
        <v>36</v>
      </c>
      <c r="E1182" s="287" t="s">
        <v>243</v>
      </c>
      <c r="F1182" s="372">
        <v>43677</v>
      </c>
      <c r="G1182" s="373" t="s">
        <v>8863</v>
      </c>
      <c r="H1182" s="373" t="s">
        <v>7521</v>
      </c>
      <c r="I1182" s="374">
        <v>9</v>
      </c>
      <c r="J1182" s="374">
        <v>18</v>
      </c>
      <c r="K1182" s="373" t="s">
        <v>815</v>
      </c>
      <c r="L1182" s="375">
        <v>65.52</v>
      </c>
      <c r="M1182" s="336" t="s">
        <v>7522</v>
      </c>
      <c r="N1182" s="336" t="s">
        <v>7523</v>
      </c>
      <c r="O1182" s="287"/>
      <c r="P1182" s="287"/>
    </row>
    <row r="1183" spans="1:16" ht="15">
      <c r="A1183" s="247" t="s">
        <v>176</v>
      </c>
      <c r="B1183" s="247" t="s">
        <v>11031</v>
      </c>
      <c r="C1183" s="287" t="s">
        <v>3695</v>
      </c>
      <c r="D1183" s="305">
        <v>37</v>
      </c>
      <c r="E1183" s="287" t="s">
        <v>243</v>
      </c>
      <c r="F1183" s="372">
        <v>43677</v>
      </c>
      <c r="G1183" s="373" t="s">
        <v>8863</v>
      </c>
      <c r="H1183" s="373" t="s">
        <v>5417</v>
      </c>
      <c r="I1183" s="374">
        <v>10</v>
      </c>
      <c r="J1183" s="374">
        <v>15</v>
      </c>
      <c r="K1183" s="373" t="s">
        <v>815</v>
      </c>
      <c r="L1183" s="375">
        <v>16.09</v>
      </c>
      <c r="M1183" s="336" t="s">
        <v>5418</v>
      </c>
      <c r="N1183" s="336" t="s">
        <v>5419</v>
      </c>
      <c r="O1183" s="287"/>
      <c r="P1183" s="287"/>
    </row>
    <row r="1184" spans="1:16" ht="15">
      <c r="A1184" s="247" t="s">
        <v>176</v>
      </c>
      <c r="B1184" s="247" t="s">
        <v>9442</v>
      </c>
      <c r="C1184" s="287" t="s">
        <v>3697</v>
      </c>
      <c r="D1184" s="305">
        <v>38</v>
      </c>
      <c r="E1184" s="287" t="s">
        <v>243</v>
      </c>
      <c r="F1184" s="372">
        <v>43677</v>
      </c>
      <c r="G1184" s="373" t="s">
        <v>8863</v>
      </c>
      <c r="H1184" s="373" t="s">
        <v>4490</v>
      </c>
      <c r="I1184" s="374">
        <v>9</v>
      </c>
      <c r="J1184" s="374">
        <v>6</v>
      </c>
      <c r="K1184" s="373" t="s">
        <v>815</v>
      </c>
      <c r="L1184" s="375">
        <v>57.63</v>
      </c>
      <c r="M1184" s="336" t="s">
        <v>4491</v>
      </c>
      <c r="N1184" s="336" t="s">
        <v>4492</v>
      </c>
      <c r="O1184" s="287"/>
      <c r="P1184" s="287"/>
    </row>
    <row r="1185" spans="1:16" ht="15">
      <c r="A1185" s="247" t="s">
        <v>176</v>
      </c>
      <c r="B1185" s="247" t="s">
        <v>11032</v>
      </c>
      <c r="C1185" s="287" t="s">
        <v>3699</v>
      </c>
      <c r="D1185" s="305">
        <v>39</v>
      </c>
      <c r="E1185" s="287" t="s">
        <v>243</v>
      </c>
      <c r="F1185" s="372">
        <v>43677</v>
      </c>
      <c r="G1185" s="373" t="s">
        <v>8863</v>
      </c>
      <c r="H1185" s="373" t="s">
        <v>918</v>
      </c>
      <c r="I1185" s="374">
        <v>10</v>
      </c>
      <c r="J1185" s="374">
        <v>12</v>
      </c>
      <c r="K1185" s="373" t="s">
        <v>815</v>
      </c>
      <c r="L1185" s="375">
        <v>14.37</v>
      </c>
      <c r="M1185" s="336" t="s">
        <v>919</v>
      </c>
      <c r="N1185" s="336" t="s">
        <v>920</v>
      </c>
      <c r="O1185" s="287"/>
      <c r="P1185" s="287"/>
    </row>
    <row r="1186" spans="1:16" ht="15">
      <c r="A1186" s="247" t="s">
        <v>176</v>
      </c>
      <c r="B1186" s="247" t="s">
        <v>11033</v>
      </c>
      <c r="C1186" s="287" t="s">
        <v>3701</v>
      </c>
      <c r="D1186" s="305">
        <v>40</v>
      </c>
      <c r="E1186" s="287" t="s">
        <v>243</v>
      </c>
      <c r="F1186" s="372">
        <v>43677</v>
      </c>
      <c r="G1186" s="373" t="s">
        <v>8863</v>
      </c>
      <c r="H1186" s="373" t="s">
        <v>2594</v>
      </c>
      <c r="I1186" s="374">
        <v>9</v>
      </c>
      <c r="J1186" s="374">
        <v>14</v>
      </c>
      <c r="K1186" s="373" t="s">
        <v>815</v>
      </c>
      <c r="L1186" s="375">
        <v>49.77</v>
      </c>
      <c r="M1186" s="336" t="s">
        <v>2595</v>
      </c>
      <c r="N1186" s="336" t="s">
        <v>2596</v>
      </c>
      <c r="O1186" s="287"/>
      <c r="P1186" s="287"/>
    </row>
    <row r="1187" spans="1:16" ht="15">
      <c r="A1187" s="247" t="s">
        <v>176</v>
      </c>
      <c r="B1187" s="247" t="s">
        <v>11034</v>
      </c>
      <c r="C1187" s="287" t="s">
        <v>3703</v>
      </c>
      <c r="D1187" s="305">
        <v>41</v>
      </c>
      <c r="E1187" s="287" t="s">
        <v>243</v>
      </c>
      <c r="F1187" s="372">
        <v>43677</v>
      </c>
      <c r="G1187" s="373" t="s">
        <v>8863</v>
      </c>
      <c r="H1187" s="373" t="s">
        <v>928</v>
      </c>
      <c r="I1187" s="374">
        <v>10</v>
      </c>
      <c r="J1187" s="374">
        <v>21</v>
      </c>
      <c r="K1187" s="373" t="s">
        <v>815</v>
      </c>
      <c r="L1187" s="375">
        <v>159.16999999999999</v>
      </c>
      <c r="M1187" s="336" t="s">
        <v>929</v>
      </c>
      <c r="N1187" s="336" t="s">
        <v>930</v>
      </c>
      <c r="O1187" s="287"/>
      <c r="P1187" s="287"/>
    </row>
    <row r="1188" spans="1:16" ht="15">
      <c r="A1188" s="247" t="s">
        <v>176</v>
      </c>
      <c r="B1188" s="247" t="s">
        <v>11035</v>
      </c>
      <c r="C1188" s="287" t="s">
        <v>3705</v>
      </c>
      <c r="D1188" s="305">
        <v>42</v>
      </c>
      <c r="E1188" s="287" t="s">
        <v>243</v>
      </c>
      <c r="F1188" s="372">
        <v>43677</v>
      </c>
      <c r="G1188" s="373" t="s">
        <v>8863</v>
      </c>
      <c r="H1188" s="373" t="s">
        <v>5430</v>
      </c>
      <c r="I1188" s="374">
        <v>9</v>
      </c>
      <c r="J1188" s="374">
        <v>36</v>
      </c>
      <c r="K1188" s="373" t="s">
        <v>815</v>
      </c>
      <c r="L1188" s="375">
        <v>29.41</v>
      </c>
      <c r="M1188" s="336" t="s">
        <v>5431</v>
      </c>
      <c r="N1188" s="336" t="s">
        <v>5432</v>
      </c>
      <c r="O1188" s="287"/>
      <c r="P1188" s="287"/>
    </row>
    <row r="1189" spans="1:16" ht="15">
      <c r="A1189" s="247" t="s">
        <v>176</v>
      </c>
      <c r="B1189" s="247" t="s">
        <v>11036</v>
      </c>
      <c r="C1189" s="287" t="s">
        <v>3710</v>
      </c>
      <c r="D1189" s="305">
        <v>43</v>
      </c>
      <c r="E1189" s="287" t="s">
        <v>243</v>
      </c>
      <c r="F1189" s="372">
        <v>43677</v>
      </c>
      <c r="G1189" s="373" t="s">
        <v>8863</v>
      </c>
      <c r="H1189" s="373" t="s">
        <v>3863</v>
      </c>
      <c r="I1189" s="374">
        <v>10</v>
      </c>
      <c r="J1189" s="374">
        <v>19</v>
      </c>
      <c r="K1189" s="373" t="s">
        <v>815</v>
      </c>
      <c r="L1189" s="375">
        <v>130.22</v>
      </c>
      <c r="M1189" s="336" t="s">
        <v>3864</v>
      </c>
      <c r="N1189" s="336" t="s">
        <v>3865</v>
      </c>
      <c r="O1189" s="287"/>
      <c r="P1189" s="287"/>
    </row>
    <row r="1190" spans="1:16" ht="15">
      <c r="A1190" s="247" t="s">
        <v>12557</v>
      </c>
      <c r="B1190" s="247" t="s">
        <v>12558</v>
      </c>
      <c r="C1190" s="287" t="s">
        <v>3715</v>
      </c>
      <c r="D1190" s="305">
        <v>44</v>
      </c>
      <c r="E1190" s="287" t="s">
        <v>243</v>
      </c>
      <c r="F1190" s="372">
        <v>43677</v>
      </c>
      <c r="G1190" s="373" t="s">
        <v>8863</v>
      </c>
      <c r="H1190" s="373" t="s">
        <v>2764</v>
      </c>
      <c r="I1190" s="374">
        <v>9</v>
      </c>
      <c r="J1190" s="374">
        <v>17</v>
      </c>
      <c r="K1190" s="373" t="s">
        <v>815</v>
      </c>
      <c r="L1190" s="375">
        <v>58.22</v>
      </c>
      <c r="M1190" s="336" t="s">
        <v>2765</v>
      </c>
      <c r="N1190" s="336" t="s">
        <v>2766</v>
      </c>
      <c r="O1190" s="287"/>
      <c r="P1190" s="287"/>
    </row>
    <row r="1191" spans="1:16" ht="15">
      <c r="A1191" s="247" t="s">
        <v>176</v>
      </c>
      <c r="B1191" s="247" t="s">
        <v>11037</v>
      </c>
      <c r="C1191" s="287" t="s">
        <v>3717</v>
      </c>
      <c r="D1191" s="305">
        <v>45</v>
      </c>
      <c r="E1191" s="287" t="s">
        <v>243</v>
      </c>
      <c r="F1191" s="372">
        <v>43677</v>
      </c>
      <c r="G1191" s="373" t="s">
        <v>8863</v>
      </c>
      <c r="H1191" s="373" t="s">
        <v>4868</v>
      </c>
      <c r="I1191" s="374">
        <v>10</v>
      </c>
      <c r="J1191" s="374">
        <v>43</v>
      </c>
      <c r="K1191" s="373" t="s">
        <v>815</v>
      </c>
      <c r="L1191" s="375">
        <v>20.62</v>
      </c>
      <c r="M1191" s="336" t="s">
        <v>4869</v>
      </c>
      <c r="N1191" s="336" t="s">
        <v>4870</v>
      </c>
      <c r="O1191" s="287"/>
      <c r="P1191" s="287"/>
    </row>
    <row r="1192" spans="1:16" ht="15">
      <c r="A1192" s="247" t="s">
        <v>176</v>
      </c>
      <c r="B1192" s="247" t="s">
        <v>11038</v>
      </c>
      <c r="C1192" s="287" t="s">
        <v>3719</v>
      </c>
      <c r="D1192" s="305">
        <v>46</v>
      </c>
      <c r="E1192" s="287" t="s">
        <v>243</v>
      </c>
      <c r="F1192" s="372">
        <v>43677</v>
      </c>
      <c r="G1192" s="373" t="s">
        <v>8863</v>
      </c>
      <c r="H1192" s="373" t="s">
        <v>2925</v>
      </c>
      <c r="I1192" s="374">
        <v>10</v>
      </c>
      <c r="J1192" s="374">
        <v>36</v>
      </c>
      <c r="K1192" s="373" t="s">
        <v>815</v>
      </c>
      <c r="L1192" s="375">
        <v>53.54</v>
      </c>
      <c r="M1192" s="336" t="s">
        <v>2926</v>
      </c>
      <c r="N1192" s="336" t="s">
        <v>2927</v>
      </c>
      <c r="O1192" s="287"/>
      <c r="P1192" s="287"/>
    </row>
    <row r="1193" spans="1:16" ht="15">
      <c r="A1193" s="247" t="s">
        <v>176</v>
      </c>
      <c r="B1193" s="247" t="s">
        <v>9444</v>
      </c>
      <c r="C1193" s="287" t="s">
        <v>3724</v>
      </c>
      <c r="D1193" s="305">
        <v>47</v>
      </c>
      <c r="E1193" s="287" t="s">
        <v>243</v>
      </c>
      <c r="F1193" s="372">
        <v>43677</v>
      </c>
      <c r="G1193" s="373" t="s">
        <v>8863</v>
      </c>
      <c r="H1193" s="373" t="s">
        <v>1150</v>
      </c>
      <c r="I1193" s="374">
        <v>10</v>
      </c>
      <c r="J1193" s="374">
        <v>75</v>
      </c>
      <c r="K1193" s="373" t="s">
        <v>815</v>
      </c>
      <c r="L1193" s="375">
        <v>33.049999999999997</v>
      </c>
      <c r="M1193" s="336" t="s">
        <v>1151</v>
      </c>
      <c r="N1193" s="336" t="s">
        <v>1152</v>
      </c>
      <c r="O1193" s="287"/>
      <c r="P1193" s="287"/>
    </row>
    <row r="1194" spans="1:16" ht="15">
      <c r="A1194" s="247" t="s">
        <v>176</v>
      </c>
      <c r="B1194" s="247" t="s">
        <v>11039</v>
      </c>
      <c r="C1194" s="287" t="s">
        <v>9448</v>
      </c>
      <c r="D1194" s="305">
        <v>48</v>
      </c>
      <c r="E1194" s="287" t="s">
        <v>243</v>
      </c>
      <c r="F1194" s="372">
        <v>43677</v>
      </c>
      <c r="G1194" s="373" t="s">
        <v>8863</v>
      </c>
      <c r="H1194" s="373" t="s">
        <v>3372</v>
      </c>
      <c r="I1194" s="374">
        <v>9</v>
      </c>
      <c r="J1194" s="374">
        <v>8</v>
      </c>
      <c r="K1194" s="373" t="s">
        <v>815</v>
      </c>
      <c r="L1194" s="375">
        <v>59.19</v>
      </c>
      <c r="M1194" s="336" t="s">
        <v>3373</v>
      </c>
      <c r="N1194" s="336" t="s">
        <v>3374</v>
      </c>
      <c r="O1194" s="287"/>
      <c r="P1194" s="287"/>
    </row>
    <row r="1195" spans="1:16" ht="15">
      <c r="A1195" s="247" t="s">
        <v>176</v>
      </c>
      <c r="B1195" s="247" t="s">
        <v>11040</v>
      </c>
      <c r="C1195" s="287" t="s">
        <v>9449</v>
      </c>
      <c r="D1195" s="305">
        <v>49</v>
      </c>
      <c r="E1195" s="287" t="s">
        <v>243</v>
      </c>
      <c r="F1195" s="372">
        <v>43677</v>
      </c>
      <c r="G1195" s="373" t="s">
        <v>8863</v>
      </c>
      <c r="H1195" s="373" t="s">
        <v>3878</v>
      </c>
      <c r="I1195" s="374">
        <v>10</v>
      </c>
      <c r="J1195" s="374">
        <v>15</v>
      </c>
      <c r="K1195" s="373" t="s">
        <v>815</v>
      </c>
      <c r="L1195" s="375">
        <v>138.94999999999999</v>
      </c>
      <c r="M1195" s="336" t="s">
        <v>3879</v>
      </c>
      <c r="N1195" s="336" t="s">
        <v>3880</v>
      </c>
      <c r="O1195" s="287"/>
      <c r="P1195" s="287"/>
    </row>
    <row r="1196" spans="1:16" ht="15">
      <c r="A1196" s="247" t="s">
        <v>176</v>
      </c>
      <c r="B1196" s="247" t="s">
        <v>9445</v>
      </c>
      <c r="C1196" s="287" t="s">
        <v>9452</v>
      </c>
      <c r="D1196" s="305">
        <v>50</v>
      </c>
      <c r="E1196" s="287" t="s">
        <v>243</v>
      </c>
      <c r="F1196" s="372">
        <v>43677</v>
      </c>
      <c r="G1196" s="373" t="s">
        <v>8863</v>
      </c>
      <c r="H1196" s="373" t="s">
        <v>4301</v>
      </c>
      <c r="I1196" s="374">
        <v>9</v>
      </c>
      <c r="J1196" s="374">
        <v>4</v>
      </c>
      <c r="K1196" s="373" t="s">
        <v>815</v>
      </c>
      <c r="L1196" s="375">
        <v>82.99</v>
      </c>
      <c r="M1196" s="336" t="s">
        <v>4302</v>
      </c>
      <c r="N1196" s="336" t="s">
        <v>4303</v>
      </c>
      <c r="O1196" s="287"/>
      <c r="P1196" s="287"/>
    </row>
    <row r="1197" spans="1:16" ht="15">
      <c r="A1197" s="247" t="s">
        <v>176</v>
      </c>
      <c r="B1197" s="247" t="s">
        <v>11041</v>
      </c>
      <c r="C1197" s="287" t="s">
        <v>9454</v>
      </c>
      <c r="D1197" s="305">
        <v>51</v>
      </c>
      <c r="E1197" s="287" t="s">
        <v>243</v>
      </c>
      <c r="F1197" s="372">
        <v>43677</v>
      </c>
      <c r="G1197" s="373" t="s">
        <v>8863</v>
      </c>
      <c r="H1197" s="373" t="s">
        <v>663</v>
      </c>
      <c r="I1197" s="374">
        <v>10</v>
      </c>
      <c r="J1197" s="374">
        <v>33</v>
      </c>
      <c r="K1197" s="373" t="s">
        <v>815</v>
      </c>
      <c r="L1197" s="375">
        <v>94.42</v>
      </c>
      <c r="M1197" s="336" t="s">
        <v>664</v>
      </c>
      <c r="N1197" s="336" t="s">
        <v>665</v>
      </c>
      <c r="O1197" s="287"/>
      <c r="P1197" s="287"/>
    </row>
    <row r="1198" spans="1:16" ht="15">
      <c r="A1198" s="247" t="s">
        <v>176</v>
      </c>
      <c r="B1198" s="247" t="s">
        <v>11042</v>
      </c>
      <c r="C1198" s="287" t="s">
        <v>9455</v>
      </c>
      <c r="D1198" s="305">
        <v>52</v>
      </c>
      <c r="E1198" s="287" t="s">
        <v>243</v>
      </c>
      <c r="F1198" s="372">
        <v>43677</v>
      </c>
      <c r="G1198" s="373" t="s">
        <v>8863</v>
      </c>
      <c r="H1198" s="373" t="s">
        <v>1421</v>
      </c>
      <c r="I1198" s="374">
        <v>10</v>
      </c>
      <c r="J1198" s="374">
        <v>20</v>
      </c>
      <c r="K1198" s="373" t="s">
        <v>815</v>
      </c>
      <c r="L1198" s="375">
        <v>44.89</v>
      </c>
      <c r="M1198" s="336" t="s">
        <v>1422</v>
      </c>
      <c r="N1198" s="336" t="s">
        <v>1423</v>
      </c>
      <c r="O1198" s="287"/>
      <c r="P1198" s="287"/>
    </row>
    <row r="1199" spans="1:16" ht="15">
      <c r="A1199" s="247" t="s">
        <v>176</v>
      </c>
      <c r="B1199" s="247" t="s">
        <v>11043</v>
      </c>
      <c r="C1199" s="287" t="s">
        <v>9456</v>
      </c>
      <c r="D1199" s="305">
        <v>53</v>
      </c>
      <c r="E1199" s="287" t="s">
        <v>243</v>
      </c>
      <c r="F1199" s="372">
        <v>43677</v>
      </c>
      <c r="G1199" s="373" t="s">
        <v>8863</v>
      </c>
      <c r="H1199" s="373" t="s">
        <v>3098</v>
      </c>
      <c r="I1199" s="374">
        <v>9</v>
      </c>
      <c r="J1199" s="374">
        <v>7</v>
      </c>
      <c r="K1199" s="373" t="s">
        <v>815</v>
      </c>
      <c r="L1199" s="375">
        <v>53.99</v>
      </c>
      <c r="M1199" s="336" t="s">
        <v>3099</v>
      </c>
      <c r="N1199" s="336" t="s">
        <v>3100</v>
      </c>
      <c r="O1199" s="287"/>
      <c r="P1199" s="287"/>
    </row>
    <row r="1200" spans="1:16" ht="15">
      <c r="A1200" s="247" t="s">
        <v>176</v>
      </c>
      <c r="B1200" s="247" t="s">
        <v>11044</v>
      </c>
      <c r="C1200" s="287" t="s">
        <v>9457</v>
      </c>
      <c r="D1200" s="305">
        <v>54</v>
      </c>
      <c r="E1200" s="287" t="s">
        <v>243</v>
      </c>
      <c r="F1200" s="372">
        <v>43677</v>
      </c>
      <c r="G1200" s="373" t="s">
        <v>8863</v>
      </c>
      <c r="H1200" s="373" t="s">
        <v>7783</v>
      </c>
      <c r="I1200" s="374">
        <v>9</v>
      </c>
      <c r="J1200" s="374">
        <v>40</v>
      </c>
      <c r="K1200" s="373" t="s">
        <v>815</v>
      </c>
      <c r="L1200" s="375">
        <v>53.49</v>
      </c>
      <c r="M1200" s="336" t="s">
        <v>7784</v>
      </c>
      <c r="N1200" s="336" t="s">
        <v>7785</v>
      </c>
      <c r="O1200" s="287"/>
      <c r="P1200" s="287"/>
    </row>
    <row r="1201" spans="1:16" ht="15">
      <c r="A1201" s="247" t="s">
        <v>176</v>
      </c>
      <c r="B1201" s="247" t="s">
        <v>9453</v>
      </c>
      <c r="C1201" s="287" t="s">
        <v>9458</v>
      </c>
      <c r="D1201" s="305">
        <v>55</v>
      </c>
      <c r="E1201" s="287" t="s">
        <v>243</v>
      </c>
      <c r="F1201" s="372">
        <v>43677</v>
      </c>
      <c r="G1201" s="373" t="s">
        <v>8863</v>
      </c>
      <c r="H1201" s="373" t="s">
        <v>670</v>
      </c>
      <c r="I1201" s="374">
        <v>10</v>
      </c>
      <c r="J1201" s="374">
        <v>27</v>
      </c>
      <c r="K1201" s="373" t="s">
        <v>815</v>
      </c>
      <c r="L1201" s="375">
        <v>25.19</v>
      </c>
      <c r="M1201" s="336" t="s">
        <v>671</v>
      </c>
      <c r="N1201" s="336" t="s">
        <v>672</v>
      </c>
      <c r="O1201" s="287"/>
      <c r="P1201" s="287"/>
    </row>
    <row r="1202" spans="1:16" ht="15">
      <c r="A1202" s="247" t="s">
        <v>176</v>
      </c>
      <c r="B1202" s="247" t="s">
        <v>11045</v>
      </c>
      <c r="C1202" s="287" t="s">
        <v>9460</v>
      </c>
      <c r="D1202" s="305">
        <v>56</v>
      </c>
      <c r="E1202" s="287" t="s">
        <v>243</v>
      </c>
      <c r="F1202" s="372">
        <v>43677</v>
      </c>
      <c r="G1202" s="373" t="s">
        <v>8863</v>
      </c>
      <c r="H1202" s="373" t="s">
        <v>2471</v>
      </c>
      <c r="I1202" s="374">
        <v>9</v>
      </c>
      <c r="J1202" s="374">
        <v>13</v>
      </c>
      <c r="K1202" s="373" t="s">
        <v>815</v>
      </c>
      <c r="L1202" s="375">
        <v>96.37</v>
      </c>
      <c r="M1202" s="336" t="s">
        <v>2472</v>
      </c>
      <c r="N1202" s="336" t="s">
        <v>2473</v>
      </c>
      <c r="O1202" s="287"/>
      <c r="P1202" s="287"/>
    </row>
    <row r="1203" spans="1:16" ht="15">
      <c r="A1203" s="247" t="s">
        <v>176</v>
      </c>
      <c r="B1203" s="247" t="s">
        <v>11046</v>
      </c>
      <c r="C1203" s="287" t="s">
        <v>9461</v>
      </c>
      <c r="D1203" s="305">
        <v>57</v>
      </c>
      <c r="E1203" s="287" t="s">
        <v>243</v>
      </c>
      <c r="F1203" s="372">
        <v>43677</v>
      </c>
      <c r="G1203" s="373" t="s">
        <v>8863</v>
      </c>
      <c r="H1203" s="373" t="s">
        <v>1659</v>
      </c>
      <c r="I1203" s="374">
        <v>10</v>
      </c>
      <c r="J1203" s="374">
        <v>6</v>
      </c>
      <c r="K1203" s="373" t="s">
        <v>815</v>
      </c>
      <c r="L1203" s="375">
        <v>58.49</v>
      </c>
      <c r="M1203" s="336" t="s">
        <v>1660</v>
      </c>
      <c r="N1203" s="336" t="s">
        <v>1661</v>
      </c>
      <c r="O1203" s="287"/>
      <c r="P1203" s="287"/>
    </row>
    <row r="1204" spans="1:16" ht="15">
      <c r="A1204" s="247" t="s">
        <v>176</v>
      </c>
      <c r="B1204" s="247" t="s">
        <v>11047</v>
      </c>
      <c r="C1204" s="287" t="s">
        <v>9462</v>
      </c>
      <c r="D1204" s="305">
        <v>58</v>
      </c>
      <c r="E1204" s="287" t="s">
        <v>243</v>
      </c>
      <c r="F1204" s="372">
        <v>43677</v>
      </c>
      <c r="G1204" s="373" t="s">
        <v>8863</v>
      </c>
      <c r="H1204" s="373" t="s">
        <v>3249</v>
      </c>
      <c r="I1204" s="374">
        <v>9</v>
      </c>
      <c r="J1204" s="374">
        <v>3</v>
      </c>
      <c r="K1204" s="373" t="s">
        <v>815</v>
      </c>
      <c r="L1204" s="375">
        <v>104.23</v>
      </c>
      <c r="M1204" s="336" t="s">
        <v>3250</v>
      </c>
      <c r="N1204" s="336" t="s">
        <v>3251</v>
      </c>
      <c r="O1204" s="287"/>
      <c r="P1204" s="287"/>
    </row>
    <row r="1205" spans="1:16" ht="15">
      <c r="A1205" s="247" t="s">
        <v>176</v>
      </c>
      <c r="B1205" s="247" t="s">
        <v>11048</v>
      </c>
      <c r="C1205" s="287" t="s">
        <v>9464</v>
      </c>
      <c r="D1205" s="305">
        <v>59</v>
      </c>
      <c r="E1205" s="287" t="s">
        <v>243</v>
      </c>
      <c r="F1205" s="372">
        <v>43677</v>
      </c>
      <c r="G1205" s="373" t="s">
        <v>8863</v>
      </c>
      <c r="H1205" s="373" t="s">
        <v>1197</v>
      </c>
      <c r="I1205" s="374">
        <v>9</v>
      </c>
      <c r="J1205" s="374">
        <v>53</v>
      </c>
      <c r="K1205" s="373" t="s">
        <v>815</v>
      </c>
      <c r="L1205" s="375">
        <v>81.08</v>
      </c>
      <c r="M1205" s="336" t="s">
        <v>1198</v>
      </c>
      <c r="N1205" s="336" t="s">
        <v>1199</v>
      </c>
      <c r="O1205" s="287"/>
      <c r="P1205" s="287"/>
    </row>
    <row r="1206" spans="1:16" ht="15">
      <c r="A1206" s="247" t="s">
        <v>176</v>
      </c>
      <c r="B1206" s="247" t="s">
        <v>11049</v>
      </c>
      <c r="C1206" s="287" t="s">
        <v>9465</v>
      </c>
      <c r="D1206" s="305">
        <v>60</v>
      </c>
      <c r="E1206" s="287" t="s">
        <v>243</v>
      </c>
      <c r="F1206" s="372">
        <v>43677</v>
      </c>
      <c r="G1206" s="373" t="s">
        <v>8863</v>
      </c>
      <c r="H1206" s="373" t="s">
        <v>2965</v>
      </c>
      <c r="I1206" s="374">
        <v>9</v>
      </c>
      <c r="J1206" s="374">
        <v>15</v>
      </c>
      <c r="K1206" s="373" t="s">
        <v>815</v>
      </c>
      <c r="L1206" s="375">
        <v>135.43</v>
      </c>
      <c r="M1206" s="336" t="s">
        <v>2966</v>
      </c>
      <c r="N1206" s="336" t="s">
        <v>2967</v>
      </c>
      <c r="O1206" s="287"/>
      <c r="P1206" s="287"/>
    </row>
    <row r="1207" spans="1:16" ht="15">
      <c r="A1207" s="247" t="s">
        <v>176</v>
      </c>
      <c r="B1207" s="247" t="s">
        <v>11050</v>
      </c>
      <c r="C1207" s="287" t="s">
        <v>9466</v>
      </c>
      <c r="D1207" s="305">
        <v>61</v>
      </c>
      <c r="E1207" s="287" t="s">
        <v>243</v>
      </c>
      <c r="F1207" s="372">
        <v>43677</v>
      </c>
      <c r="G1207" s="373" t="s">
        <v>8863</v>
      </c>
      <c r="H1207" s="373" t="s">
        <v>3564</v>
      </c>
      <c r="I1207" s="374">
        <v>9</v>
      </c>
      <c r="J1207" s="374">
        <v>3</v>
      </c>
      <c r="K1207" s="373" t="s">
        <v>815</v>
      </c>
      <c r="L1207" s="375">
        <v>56.2</v>
      </c>
      <c r="M1207" s="336" t="s">
        <v>3565</v>
      </c>
      <c r="N1207" s="336" t="s">
        <v>3566</v>
      </c>
      <c r="O1207" s="287"/>
      <c r="P1207" s="287"/>
    </row>
    <row r="1208" spans="1:16" ht="15">
      <c r="A1208" s="247" t="s">
        <v>176</v>
      </c>
      <c r="B1208" s="247" t="s">
        <v>11051</v>
      </c>
      <c r="C1208" s="287" t="s">
        <v>11053</v>
      </c>
      <c r="D1208" s="305">
        <v>62</v>
      </c>
      <c r="E1208" s="287" t="s">
        <v>243</v>
      </c>
      <c r="F1208" s="372">
        <v>43677</v>
      </c>
      <c r="G1208" s="373" t="s">
        <v>8863</v>
      </c>
      <c r="H1208" s="373" t="s">
        <v>1469</v>
      </c>
      <c r="I1208" s="374">
        <v>9</v>
      </c>
      <c r="J1208" s="374">
        <v>8</v>
      </c>
      <c r="K1208" s="373" t="s">
        <v>815</v>
      </c>
      <c r="L1208" s="375">
        <v>132.76</v>
      </c>
      <c r="M1208" s="336" t="s">
        <v>1470</v>
      </c>
      <c r="N1208" s="336" t="s">
        <v>1471</v>
      </c>
      <c r="O1208" s="287"/>
      <c r="P1208" s="287"/>
    </row>
    <row r="1209" spans="1:16" ht="15">
      <c r="A1209" s="247" t="s">
        <v>176</v>
      </c>
      <c r="B1209" s="247" t="s">
        <v>11052</v>
      </c>
      <c r="C1209" s="287" t="s">
        <v>11054</v>
      </c>
      <c r="D1209" s="305">
        <v>63</v>
      </c>
      <c r="E1209" s="287" t="s">
        <v>243</v>
      </c>
      <c r="F1209" s="372">
        <v>43677</v>
      </c>
      <c r="G1209" s="373" t="s">
        <v>8863</v>
      </c>
      <c r="H1209" s="373" t="s">
        <v>1508</v>
      </c>
      <c r="I1209" s="374">
        <v>9</v>
      </c>
      <c r="J1209" s="374">
        <v>22</v>
      </c>
      <c r="K1209" s="373" t="s">
        <v>815</v>
      </c>
      <c r="L1209" s="375">
        <v>91.91</v>
      </c>
      <c r="M1209" s="336" t="s">
        <v>1509</v>
      </c>
      <c r="N1209" s="336" t="s">
        <v>1510</v>
      </c>
      <c r="O1209" s="287"/>
      <c r="P1209" s="287"/>
    </row>
    <row r="1210" spans="1:16" ht="15">
      <c r="A1210" s="247" t="s">
        <v>176</v>
      </c>
      <c r="B1210" s="247" t="s">
        <v>9446</v>
      </c>
      <c r="C1210" s="287" t="s">
        <v>11056</v>
      </c>
      <c r="D1210" s="305">
        <v>64</v>
      </c>
      <c r="E1210" s="287" t="s">
        <v>243</v>
      </c>
      <c r="F1210" s="372">
        <v>43677</v>
      </c>
      <c r="G1210" s="373" t="s">
        <v>8863</v>
      </c>
      <c r="H1210" s="373" t="s">
        <v>1223</v>
      </c>
      <c r="I1210" s="374">
        <v>10</v>
      </c>
      <c r="J1210" s="374">
        <v>7</v>
      </c>
      <c r="K1210" s="373" t="s">
        <v>815</v>
      </c>
      <c r="L1210" s="375">
        <v>64.319999999999993</v>
      </c>
      <c r="M1210" s="336" t="s">
        <v>1224</v>
      </c>
      <c r="N1210" s="336" t="s">
        <v>1225</v>
      </c>
      <c r="O1210" s="287"/>
      <c r="P1210" s="287"/>
    </row>
    <row r="1211" spans="1:16" ht="15">
      <c r="A1211" s="247" t="s">
        <v>176</v>
      </c>
      <c r="B1211" s="247" t="s">
        <v>11055</v>
      </c>
      <c r="C1211" s="287" t="s">
        <v>11058</v>
      </c>
      <c r="D1211" s="305">
        <v>65</v>
      </c>
      <c r="E1211" s="287" t="s">
        <v>243</v>
      </c>
      <c r="F1211" s="372">
        <v>43677</v>
      </c>
      <c r="G1211" s="373" t="s">
        <v>8863</v>
      </c>
      <c r="H1211" s="373" t="s">
        <v>1530</v>
      </c>
      <c r="I1211" s="374">
        <v>10</v>
      </c>
      <c r="J1211" s="374">
        <v>19</v>
      </c>
      <c r="K1211" s="373" t="s">
        <v>815</v>
      </c>
      <c r="L1211" s="375">
        <v>210.56</v>
      </c>
      <c r="M1211" s="336" t="s">
        <v>1531</v>
      </c>
      <c r="N1211" s="336" t="s">
        <v>1532</v>
      </c>
      <c r="O1211" s="287"/>
      <c r="P1211" s="287"/>
    </row>
    <row r="1212" spans="1:16" ht="15">
      <c r="A1212" s="247" t="s">
        <v>176</v>
      </c>
      <c r="B1212" s="247" t="s">
        <v>11057</v>
      </c>
      <c r="C1212" s="287" t="s">
        <v>11060</v>
      </c>
      <c r="D1212" s="305">
        <v>66</v>
      </c>
      <c r="E1212" s="287" t="s">
        <v>243</v>
      </c>
      <c r="F1212" s="372">
        <v>43677</v>
      </c>
      <c r="G1212" s="373" t="s">
        <v>8863</v>
      </c>
      <c r="H1212" s="373" t="s">
        <v>1011</v>
      </c>
      <c r="I1212" s="374">
        <v>9</v>
      </c>
      <c r="J1212" s="374">
        <v>22</v>
      </c>
      <c r="K1212" s="373" t="s">
        <v>815</v>
      </c>
      <c r="L1212" s="375">
        <v>53.89</v>
      </c>
      <c r="M1212" s="336" t="s">
        <v>1012</v>
      </c>
      <c r="N1212" s="336" t="s">
        <v>1013</v>
      </c>
      <c r="O1212" s="287"/>
      <c r="P1212" s="287"/>
    </row>
    <row r="1213" spans="1:16" ht="15">
      <c r="A1213" s="247" t="s">
        <v>176</v>
      </c>
      <c r="B1213" s="247" t="s">
        <v>11059</v>
      </c>
      <c r="C1213" s="287" t="s">
        <v>11062</v>
      </c>
      <c r="D1213" s="305">
        <v>67</v>
      </c>
      <c r="E1213" s="287" t="s">
        <v>243</v>
      </c>
      <c r="F1213" s="372">
        <v>43677</v>
      </c>
      <c r="G1213" s="373" t="s">
        <v>8863</v>
      </c>
      <c r="H1213" s="373" t="s">
        <v>3138</v>
      </c>
      <c r="I1213" s="374">
        <v>9</v>
      </c>
      <c r="J1213" s="374">
        <v>6</v>
      </c>
      <c r="K1213" s="373" t="s">
        <v>815</v>
      </c>
      <c r="L1213" s="375">
        <v>21</v>
      </c>
      <c r="M1213" s="336" t="s">
        <v>3139</v>
      </c>
      <c r="N1213" s="336" t="s">
        <v>3140</v>
      </c>
      <c r="O1213" s="287"/>
      <c r="P1213" s="287"/>
    </row>
    <row r="1214" spans="1:16" ht="15">
      <c r="A1214" s="247" t="s">
        <v>176</v>
      </c>
      <c r="B1214" s="247" t="s">
        <v>11061</v>
      </c>
      <c r="C1214" s="287" t="s">
        <v>11065</v>
      </c>
      <c r="D1214" s="305">
        <v>68</v>
      </c>
      <c r="E1214" s="287" t="s">
        <v>243</v>
      </c>
      <c r="F1214" s="372">
        <v>43677</v>
      </c>
      <c r="G1214" s="373" t="s">
        <v>8863</v>
      </c>
      <c r="H1214" s="373" t="s">
        <v>2683</v>
      </c>
      <c r="I1214" s="374">
        <v>10</v>
      </c>
      <c r="J1214" s="374">
        <v>43</v>
      </c>
      <c r="K1214" s="373" t="s">
        <v>815</v>
      </c>
      <c r="L1214" s="375">
        <v>36.049999999999997</v>
      </c>
      <c r="M1214" s="336" t="s">
        <v>2684</v>
      </c>
      <c r="N1214" s="336" t="s">
        <v>2685</v>
      </c>
      <c r="O1214" s="287"/>
      <c r="P1214" s="287"/>
    </row>
    <row r="1215" spans="1:16" ht="15">
      <c r="A1215" s="247" t="s">
        <v>12559</v>
      </c>
      <c r="B1215" s="247" t="s">
        <v>9447</v>
      </c>
      <c r="C1215" s="287" t="s">
        <v>11067</v>
      </c>
      <c r="D1215" s="305">
        <v>69</v>
      </c>
      <c r="E1215" s="287" t="s">
        <v>243</v>
      </c>
      <c r="F1215" s="372">
        <v>43677</v>
      </c>
      <c r="G1215" s="373" t="s">
        <v>8863</v>
      </c>
      <c r="H1215" s="373" t="s">
        <v>2380</v>
      </c>
      <c r="I1215" s="374">
        <v>9</v>
      </c>
      <c r="J1215" s="374">
        <v>9</v>
      </c>
      <c r="K1215" s="373" t="s">
        <v>815</v>
      </c>
      <c r="L1215" s="375">
        <v>130.07</v>
      </c>
      <c r="M1215" s="336" t="s">
        <v>2381</v>
      </c>
      <c r="N1215" s="336" t="s">
        <v>2382</v>
      </c>
      <c r="O1215" s="287"/>
      <c r="P1215" s="287"/>
    </row>
    <row r="1216" spans="1:16" ht="15">
      <c r="A1216" s="247" t="s">
        <v>11063</v>
      </c>
      <c r="B1216" s="247" t="s">
        <v>12560</v>
      </c>
      <c r="C1216" s="287" t="s">
        <v>11069</v>
      </c>
      <c r="D1216" s="305">
        <v>70</v>
      </c>
      <c r="E1216" s="287" t="s">
        <v>243</v>
      </c>
      <c r="F1216" s="372">
        <v>43677</v>
      </c>
      <c r="G1216" s="373" t="s">
        <v>8863</v>
      </c>
      <c r="H1216" s="373" t="s">
        <v>7496</v>
      </c>
      <c r="I1216" s="374">
        <v>10</v>
      </c>
      <c r="J1216" s="374">
        <v>10</v>
      </c>
      <c r="K1216" s="373" t="s">
        <v>815</v>
      </c>
      <c r="L1216" s="375">
        <v>32.1</v>
      </c>
      <c r="M1216" s="336" t="s">
        <v>2982</v>
      </c>
      <c r="N1216" s="336" t="s">
        <v>2983</v>
      </c>
      <c r="O1216" s="287"/>
      <c r="P1216" s="287"/>
    </row>
    <row r="1217" spans="1:16" ht="15">
      <c r="A1217" s="247" t="s">
        <v>176</v>
      </c>
      <c r="B1217" s="247" t="s">
        <v>11066</v>
      </c>
      <c r="C1217" s="287" t="s">
        <v>11070</v>
      </c>
      <c r="D1217" s="305">
        <v>71</v>
      </c>
      <c r="E1217" s="287" t="s">
        <v>243</v>
      </c>
      <c r="F1217" s="372">
        <v>43677</v>
      </c>
      <c r="G1217" s="373" t="s">
        <v>8863</v>
      </c>
      <c r="H1217" s="373" t="s">
        <v>768</v>
      </c>
      <c r="I1217" s="374">
        <v>10</v>
      </c>
      <c r="J1217" s="374">
        <v>40</v>
      </c>
      <c r="K1217" s="373" t="s">
        <v>815</v>
      </c>
      <c r="L1217" s="375">
        <v>135.13</v>
      </c>
      <c r="M1217" s="336" t="s">
        <v>769</v>
      </c>
      <c r="N1217" s="336" t="s">
        <v>770</v>
      </c>
      <c r="O1217" s="287"/>
      <c r="P1217" s="287"/>
    </row>
    <row r="1218" spans="1:16" ht="15">
      <c r="A1218" s="247" t="s">
        <v>176</v>
      </c>
      <c r="B1218" s="247" t="s">
        <v>11068</v>
      </c>
      <c r="C1218" s="287" t="s">
        <v>11072</v>
      </c>
      <c r="D1218" s="305">
        <v>72</v>
      </c>
      <c r="E1218" s="287" t="s">
        <v>243</v>
      </c>
      <c r="F1218" s="372">
        <v>43677</v>
      </c>
      <c r="G1218" s="373" t="s">
        <v>8863</v>
      </c>
      <c r="H1218" s="373" t="s">
        <v>2127</v>
      </c>
      <c r="I1218" s="374">
        <v>9</v>
      </c>
      <c r="J1218" s="374">
        <v>6</v>
      </c>
      <c r="K1218" s="373" t="s">
        <v>815</v>
      </c>
      <c r="L1218" s="375">
        <v>246.64</v>
      </c>
      <c r="M1218" s="336" t="s">
        <v>2128</v>
      </c>
      <c r="N1218" s="336" t="s">
        <v>2129</v>
      </c>
      <c r="O1218" s="287"/>
      <c r="P1218" s="287"/>
    </row>
    <row r="1219" spans="1:16" ht="15">
      <c r="A1219" s="247" t="s">
        <v>176</v>
      </c>
      <c r="B1219" s="247" t="s">
        <v>9463</v>
      </c>
      <c r="C1219" s="287" t="s">
        <v>11074</v>
      </c>
      <c r="D1219" s="305">
        <v>73</v>
      </c>
      <c r="E1219" s="287" t="s">
        <v>243</v>
      </c>
      <c r="F1219" s="372">
        <v>43677</v>
      </c>
      <c r="G1219" s="373" t="s">
        <v>8863</v>
      </c>
      <c r="H1219" s="373" t="s">
        <v>800</v>
      </c>
      <c r="I1219" s="374">
        <v>9</v>
      </c>
      <c r="J1219" s="374">
        <v>13</v>
      </c>
      <c r="K1219" s="373" t="s">
        <v>815</v>
      </c>
      <c r="L1219" s="375">
        <v>46.31</v>
      </c>
      <c r="M1219" s="336" t="s">
        <v>801</v>
      </c>
      <c r="N1219" s="336" t="s">
        <v>802</v>
      </c>
      <c r="O1219" s="287"/>
      <c r="P1219" s="287"/>
    </row>
    <row r="1220" spans="1:16" ht="15">
      <c r="A1220" s="247" t="s">
        <v>176</v>
      </c>
      <c r="B1220" s="247" t="s">
        <v>11071</v>
      </c>
      <c r="C1220" s="287" t="s">
        <v>12561</v>
      </c>
      <c r="D1220" s="305">
        <v>74</v>
      </c>
      <c r="E1220" s="287" t="s">
        <v>243</v>
      </c>
      <c r="F1220" s="372">
        <v>43677</v>
      </c>
      <c r="G1220" s="373" t="s">
        <v>8863</v>
      </c>
      <c r="H1220" s="373" t="s">
        <v>1035</v>
      </c>
      <c r="I1220" s="374">
        <v>10</v>
      </c>
      <c r="J1220" s="374">
        <v>20</v>
      </c>
      <c r="K1220" s="373" t="s">
        <v>815</v>
      </c>
      <c r="L1220" s="375">
        <v>27.54</v>
      </c>
      <c r="M1220" s="336" t="s">
        <v>1036</v>
      </c>
      <c r="N1220" s="336" t="s">
        <v>1037</v>
      </c>
      <c r="O1220" s="287"/>
      <c r="P1220" s="287"/>
    </row>
    <row r="1221" spans="1:16" ht="15">
      <c r="A1221" s="247" t="s">
        <v>176</v>
      </c>
      <c r="B1221" s="247" t="s">
        <v>11073</v>
      </c>
      <c r="C1221" s="287" t="s">
        <v>12562</v>
      </c>
      <c r="D1221" s="305">
        <v>75</v>
      </c>
      <c r="E1221" s="287" t="s">
        <v>243</v>
      </c>
      <c r="F1221" s="372">
        <v>43677</v>
      </c>
      <c r="G1221" s="373" t="s">
        <v>8863</v>
      </c>
      <c r="H1221" s="373" t="s">
        <v>810</v>
      </c>
      <c r="I1221" s="374">
        <v>9</v>
      </c>
      <c r="J1221" s="374">
        <v>1</v>
      </c>
      <c r="K1221" s="373" t="s">
        <v>815</v>
      </c>
      <c r="L1221" s="375">
        <v>20.9</v>
      </c>
      <c r="M1221" s="336" t="s">
        <v>811</v>
      </c>
      <c r="N1221" s="336" t="s">
        <v>812</v>
      </c>
      <c r="O1221" s="287"/>
      <c r="P1221" s="287"/>
    </row>
    <row r="1222" spans="1:16" ht="15">
      <c r="A1222" s="247" t="s">
        <v>9467</v>
      </c>
      <c r="B1222" s="247" t="s">
        <v>9468</v>
      </c>
      <c r="C1222" s="287" t="s">
        <v>3726</v>
      </c>
      <c r="D1222" s="305">
        <v>1</v>
      </c>
      <c r="E1222" s="287" t="s">
        <v>5</v>
      </c>
      <c r="F1222" s="372">
        <v>43677</v>
      </c>
      <c r="G1222" s="373" t="s">
        <v>8866</v>
      </c>
      <c r="H1222" s="373" t="s">
        <v>7350</v>
      </c>
      <c r="I1222" s="374">
        <v>10</v>
      </c>
      <c r="J1222" s="374">
        <v>58</v>
      </c>
      <c r="K1222" s="373" t="s">
        <v>438</v>
      </c>
      <c r="L1222" s="375">
        <v>73.66</v>
      </c>
      <c r="M1222" s="336" t="s">
        <v>7351</v>
      </c>
      <c r="N1222" s="336" t="s">
        <v>7352</v>
      </c>
      <c r="O1222" s="287"/>
      <c r="P1222" s="287"/>
    </row>
    <row r="1223" spans="1:16" ht="15">
      <c r="A1223" s="247" t="s">
        <v>176</v>
      </c>
      <c r="B1223" s="247" t="s">
        <v>9469</v>
      </c>
      <c r="C1223" s="287" t="s">
        <v>3731</v>
      </c>
      <c r="D1223" s="305">
        <v>2</v>
      </c>
      <c r="E1223" s="287" t="s">
        <v>5</v>
      </c>
      <c r="F1223" s="372">
        <v>43677</v>
      </c>
      <c r="G1223" s="373" t="s">
        <v>8866</v>
      </c>
      <c r="H1223" s="373" t="s">
        <v>822</v>
      </c>
      <c r="I1223" s="374">
        <v>10</v>
      </c>
      <c r="J1223" s="374">
        <v>60</v>
      </c>
      <c r="K1223" s="373" t="s">
        <v>438</v>
      </c>
      <c r="L1223" s="375">
        <v>24.42</v>
      </c>
      <c r="M1223" s="336" t="s">
        <v>823</v>
      </c>
      <c r="N1223" s="336" t="s">
        <v>824</v>
      </c>
      <c r="O1223" s="287"/>
      <c r="P1223" s="287"/>
    </row>
    <row r="1224" spans="1:16" ht="15">
      <c r="A1224" s="247" t="s">
        <v>12563</v>
      </c>
      <c r="B1224" s="247" t="s">
        <v>12564</v>
      </c>
      <c r="C1224" s="287" t="s">
        <v>3737</v>
      </c>
      <c r="D1224" s="305">
        <v>3</v>
      </c>
      <c r="E1224" s="287" t="s">
        <v>5</v>
      </c>
      <c r="F1224" s="372">
        <v>43677</v>
      </c>
      <c r="G1224" s="373" t="s">
        <v>8866</v>
      </c>
      <c r="H1224" s="373" t="s">
        <v>2855</v>
      </c>
      <c r="I1224" s="374">
        <v>9</v>
      </c>
      <c r="J1224" s="374">
        <v>6</v>
      </c>
      <c r="K1224" s="373" t="s">
        <v>438</v>
      </c>
      <c r="L1224" s="375">
        <v>49.56</v>
      </c>
      <c r="M1224" s="336" t="s">
        <v>2856</v>
      </c>
      <c r="N1224" s="336" t="s">
        <v>2857</v>
      </c>
      <c r="O1224" s="287"/>
      <c r="P1224" s="287"/>
    </row>
    <row r="1225" spans="1:16" ht="15">
      <c r="A1225" s="247" t="s">
        <v>176</v>
      </c>
      <c r="B1225" s="247" t="s">
        <v>9470</v>
      </c>
      <c r="C1225" s="287" t="s">
        <v>3741</v>
      </c>
      <c r="D1225" s="305">
        <v>4</v>
      </c>
      <c r="E1225" s="287" t="s">
        <v>5</v>
      </c>
      <c r="F1225" s="372">
        <v>43677</v>
      </c>
      <c r="G1225" s="373" t="s">
        <v>8866</v>
      </c>
      <c r="H1225" s="373" t="s">
        <v>3296</v>
      </c>
      <c r="I1225" s="374">
        <v>9</v>
      </c>
      <c r="J1225" s="374">
        <v>1</v>
      </c>
      <c r="K1225" s="373" t="s">
        <v>438</v>
      </c>
      <c r="L1225" s="375">
        <v>19.16</v>
      </c>
      <c r="M1225" s="336" t="s">
        <v>3297</v>
      </c>
      <c r="N1225" s="336" t="s">
        <v>3298</v>
      </c>
      <c r="O1225" s="287"/>
      <c r="P1225" s="287"/>
    </row>
    <row r="1226" spans="1:16" ht="15">
      <c r="A1226" s="247" t="s">
        <v>176</v>
      </c>
      <c r="B1226" s="247" t="s">
        <v>9471</v>
      </c>
      <c r="C1226" s="287" t="s">
        <v>3743</v>
      </c>
      <c r="D1226" s="305">
        <v>5</v>
      </c>
      <c r="E1226" s="287" t="s">
        <v>5</v>
      </c>
      <c r="F1226" s="372">
        <v>43677</v>
      </c>
      <c r="G1226" s="373" t="s">
        <v>8866</v>
      </c>
      <c r="H1226" s="373" t="s">
        <v>2547</v>
      </c>
      <c r="I1226" s="374">
        <v>9</v>
      </c>
      <c r="J1226" s="374">
        <v>9</v>
      </c>
      <c r="K1226" s="373" t="s">
        <v>438</v>
      </c>
      <c r="L1226" s="375">
        <v>50.67</v>
      </c>
      <c r="M1226" s="336" t="s">
        <v>2548</v>
      </c>
      <c r="N1226" s="336" t="s">
        <v>2549</v>
      </c>
      <c r="O1226" s="287"/>
      <c r="P1226" s="287"/>
    </row>
    <row r="1227" spans="1:16" ht="15">
      <c r="A1227" s="247" t="s">
        <v>176</v>
      </c>
      <c r="B1227" s="247" t="s">
        <v>11077</v>
      </c>
      <c r="C1227" s="287" t="s">
        <v>3745</v>
      </c>
      <c r="D1227" s="305">
        <v>6</v>
      </c>
      <c r="E1227" s="287" t="s">
        <v>5</v>
      </c>
      <c r="F1227" s="372">
        <v>43677</v>
      </c>
      <c r="G1227" s="373" t="s">
        <v>8866</v>
      </c>
      <c r="H1227" s="373" t="s">
        <v>2557</v>
      </c>
      <c r="I1227" s="374">
        <v>9</v>
      </c>
      <c r="J1227" s="374">
        <v>42</v>
      </c>
      <c r="K1227" s="373" t="s">
        <v>438</v>
      </c>
      <c r="L1227" s="375">
        <v>97.68</v>
      </c>
      <c r="M1227" s="336" t="s">
        <v>2558</v>
      </c>
      <c r="N1227" s="336" t="s">
        <v>2559</v>
      </c>
      <c r="O1227" s="287"/>
      <c r="P1227" s="287"/>
    </row>
    <row r="1228" spans="1:16" ht="15">
      <c r="A1228" s="247" t="s">
        <v>176</v>
      </c>
      <c r="B1228" s="247" t="s">
        <v>11078</v>
      </c>
      <c r="C1228" s="287" t="s">
        <v>3747</v>
      </c>
      <c r="D1228" s="305">
        <v>7</v>
      </c>
      <c r="E1228" s="287" t="s">
        <v>5</v>
      </c>
      <c r="F1228" s="372">
        <v>43677</v>
      </c>
      <c r="G1228" s="373" t="s">
        <v>8866</v>
      </c>
      <c r="H1228" s="373" t="s">
        <v>3025</v>
      </c>
      <c r="I1228" s="374">
        <v>9</v>
      </c>
      <c r="J1228" s="374">
        <v>9</v>
      </c>
      <c r="K1228" s="373" t="s">
        <v>438</v>
      </c>
      <c r="L1228" s="375">
        <v>59.08</v>
      </c>
      <c r="M1228" s="336" t="s">
        <v>3026</v>
      </c>
      <c r="N1228" s="336" t="s">
        <v>3027</v>
      </c>
      <c r="O1228" s="287"/>
      <c r="P1228" s="287"/>
    </row>
    <row r="1229" spans="1:16" ht="15">
      <c r="A1229" s="247" t="s">
        <v>176</v>
      </c>
      <c r="B1229" s="247" t="s">
        <v>11079</v>
      </c>
      <c r="C1229" s="287" t="s">
        <v>3749</v>
      </c>
      <c r="D1229" s="305">
        <v>8</v>
      </c>
      <c r="E1229" s="287" t="s">
        <v>5</v>
      </c>
      <c r="F1229" s="372">
        <v>43677</v>
      </c>
      <c r="G1229" s="373" t="s">
        <v>8866</v>
      </c>
      <c r="H1229" s="373" t="s">
        <v>543</v>
      </c>
      <c r="I1229" s="374">
        <v>10</v>
      </c>
      <c r="J1229" s="374">
        <v>19</v>
      </c>
      <c r="K1229" s="373" t="s">
        <v>438</v>
      </c>
      <c r="L1229" s="375">
        <v>27</v>
      </c>
      <c r="M1229" s="336" t="s">
        <v>544</v>
      </c>
      <c r="N1229" s="336" t="s">
        <v>545</v>
      </c>
      <c r="O1229" s="287"/>
      <c r="P1229" s="287"/>
    </row>
    <row r="1230" spans="1:16" ht="15">
      <c r="A1230" s="247" t="s">
        <v>176</v>
      </c>
      <c r="B1230" s="247" t="s">
        <v>11080</v>
      </c>
      <c r="C1230" s="287" t="s">
        <v>3752</v>
      </c>
      <c r="D1230" s="305">
        <v>9</v>
      </c>
      <c r="E1230" s="287" t="s">
        <v>5</v>
      </c>
      <c r="F1230" s="372">
        <v>43677</v>
      </c>
      <c r="G1230" s="373" t="s">
        <v>8866</v>
      </c>
      <c r="H1230" s="373" t="s">
        <v>3312</v>
      </c>
      <c r="I1230" s="374">
        <v>9</v>
      </c>
      <c r="J1230" s="374">
        <v>8</v>
      </c>
      <c r="K1230" s="373" t="s">
        <v>438</v>
      </c>
      <c r="L1230" s="375">
        <v>103.43</v>
      </c>
      <c r="M1230" s="336" t="s">
        <v>3313</v>
      </c>
      <c r="N1230" s="336" t="s">
        <v>3314</v>
      </c>
      <c r="O1230" s="287"/>
      <c r="P1230" s="287"/>
    </row>
    <row r="1231" spans="1:16" ht="15">
      <c r="A1231" s="247" t="s">
        <v>176</v>
      </c>
      <c r="B1231" s="247" t="s">
        <v>11081</v>
      </c>
      <c r="C1231" s="287" t="s">
        <v>3757</v>
      </c>
      <c r="D1231" s="305">
        <v>10</v>
      </c>
      <c r="E1231" s="287" t="s">
        <v>5</v>
      </c>
      <c r="F1231" s="372">
        <v>43677</v>
      </c>
      <c r="G1231" s="373" t="s">
        <v>8866</v>
      </c>
      <c r="H1231" s="373" t="s">
        <v>1343</v>
      </c>
      <c r="I1231" s="374">
        <v>9</v>
      </c>
      <c r="J1231" s="374">
        <v>6</v>
      </c>
      <c r="K1231" s="373" t="s">
        <v>438</v>
      </c>
      <c r="L1231" s="375">
        <v>33.86</v>
      </c>
      <c r="M1231" s="336" t="s">
        <v>1344</v>
      </c>
      <c r="N1231" s="336" t="s">
        <v>1345</v>
      </c>
      <c r="O1231" s="287"/>
      <c r="P1231" s="287"/>
    </row>
    <row r="1232" spans="1:16" ht="15">
      <c r="A1232" s="247" t="s">
        <v>176</v>
      </c>
      <c r="B1232" s="247" t="s">
        <v>9472</v>
      </c>
      <c r="C1232" s="287" t="s">
        <v>3759</v>
      </c>
      <c r="D1232" s="305">
        <v>11</v>
      </c>
      <c r="E1232" s="287" t="s">
        <v>5</v>
      </c>
      <c r="F1232" s="372">
        <v>43677</v>
      </c>
      <c r="G1232" s="373" t="s">
        <v>8866</v>
      </c>
      <c r="H1232" s="373" t="s">
        <v>2305</v>
      </c>
      <c r="I1232" s="374">
        <v>9</v>
      </c>
      <c r="J1232" s="374">
        <v>13</v>
      </c>
      <c r="K1232" s="373" t="s">
        <v>438</v>
      </c>
      <c r="L1232" s="375">
        <v>85.85</v>
      </c>
      <c r="M1232" s="336" t="s">
        <v>2306</v>
      </c>
      <c r="N1232" s="336" t="s">
        <v>2307</v>
      </c>
      <c r="O1232" s="287"/>
      <c r="P1232" s="287"/>
    </row>
    <row r="1233" spans="1:16" ht="15">
      <c r="A1233" s="247" t="s">
        <v>176</v>
      </c>
      <c r="B1233" s="247" t="s">
        <v>11082</v>
      </c>
      <c r="C1233" s="287" t="s">
        <v>3761</v>
      </c>
      <c r="D1233" s="305">
        <v>12</v>
      </c>
      <c r="E1233" s="287" t="s">
        <v>5</v>
      </c>
      <c r="F1233" s="372">
        <v>43677</v>
      </c>
      <c r="G1233" s="373" t="s">
        <v>8866</v>
      </c>
      <c r="H1233" s="373" t="s">
        <v>3332</v>
      </c>
      <c r="I1233" s="374">
        <v>9</v>
      </c>
      <c r="J1233" s="374">
        <v>8</v>
      </c>
      <c r="K1233" s="373" t="s">
        <v>438</v>
      </c>
      <c r="L1233" s="375">
        <v>74.36</v>
      </c>
      <c r="M1233" s="336" t="s">
        <v>3333</v>
      </c>
      <c r="N1233" s="336" t="s">
        <v>3334</v>
      </c>
      <c r="O1233" s="287"/>
      <c r="P1233" s="287"/>
    </row>
    <row r="1234" spans="1:16" ht="15">
      <c r="A1234" s="247" t="s">
        <v>176</v>
      </c>
      <c r="B1234" s="247" t="s">
        <v>9473</v>
      </c>
      <c r="C1234" s="287" t="s">
        <v>3763</v>
      </c>
      <c r="D1234" s="305">
        <v>13</v>
      </c>
      <c r="E1234" s="287" t="s">
        <v>5</v>
      </c>
      <c r="F1234" s="372">
        <v>43677</v>
      </c>
      <c r="G1234" s="373" t="s">
        <v>8866</v>
      </c>
      <c r="H1234" s="373" t="s">
        <v>597</v>
      </c>
      <c r="I1234" s="374">
        <v>10</v>
      </c>
      <c r="J1234" s="374">
        <v>64</v>
      </c>
      <c r="K1234" s="373" t="s">
        <v>438</v>
      </c>
      <c r="L1234" s="375">
        <v>11.06</v>
      </c>
      <c r="M1234" s="336" t="s">
        <v>598</v>
      </c>
      <c r="N1234" s="336" t="s">
        <v>599</v>
      </c>
      <c r="O1234" s="287"/>
      <c r="P1234" s="287"/>
    </row>
    <row r="1235" spans="1:16" ht="15">
      <c r="A1235" s="247" t="s">
        <v>176</v>
      </c>
      <c r="B1235" s="247" t="s">
        <v>11083</v>
      </c>
      <c r="C1235" s="287" t="s">
        <v>3765</v>
      </c>
      <c r="D1235" s="305">
        <v>14</v>
      </c>
      <c r="E1235" s="287" t="s">
        <v>5</v>
      </c>
      <c r="F1235" s="372">
        <v>43677</v>
      </c>
      <c r="G1235" s="373" t="s">
        <v>8866</v>
      </c>
      <c r="H1235" s="373" t="s">
        <v>612</v>
      </c>
      <c r="I1235" s="374">
        <v>10</v>
      </c>
      <c r="J1235" s="374">
        <v>56</v>
      </c>
      <c r="K1235" s="373" t="s">
        <v>438</v>
      </c>
      <c r="L1235" s="375">
        <v>49.68</v>
      </c>
      <c r="M1235" s="336" t="s">
        <v>613</v>
      </c>
      <c r="N1235" s="336" t="s">
        <v>614</v>
      </c>
      <c r="O1235" s="287"/>
      <c r="P1235" s="287"/>
    </row>
    <row r="1236" spans="1:16" ht="15">
      <c r="A1236" s="247" t="s">
        <v>176</v>
      </c>
      <c r="B1236" s="247" t="s">
        <v>9474</v>
      </c>
      <c r="C1236" s="287" t="s">
        <v>3767</v>
      </c>
      <c r="D1236" s="305">
        <v>15</v>
      </c>
      <c r="E1236" s="287" t="s">
        <v>5</v>
      </c>
      <c r="F1236" s="372">
        <v>43677</v>
      </c>
      <c r="G1236" s="373" t="s">
        <v>8866</v>
      </c>
      <c r="H1236" s="373" t="s">
        <v>912</v>
      </c>
      <c r="I1236" s="374">
        <v>10</v>
      </c>
      <c r="J1236" s="374">
        <v>68</v>
      </c>
      <c r="K1236" s="373" t="s">
        <v>438</v>
      </c>
      <c r="L1236" s="375">
        <v>64.84</v>
      </c>
      <c r="M1236" s="336" t="s">
        <v>913</v>
      </c>
      <c r="N1236" s="336" t="s">
        <v>914</v>
      </c>
      <c r="O1236" s="287"/>
      <c r="P1236" s="287"/>
    </row>
    <row r="1237" spans="1:16" ht="15">
      <c r="A1237" s="247" t="s">
        <v>176</v>
      </c>
      <c r="B1237" s="247" t="s">
        <v>11084</v>
      </c>
      <c r="C1237" s="287" t="s">
        <v>3772</v>
      </c>
      <c r="D1237" s="305">
        <v>16</v>
      </c>
      <c r="E1237" s="287" t="s">
        <v>5</v>
      </c>
      <c r="F1237" s="372">
        <v>43677</v>
      </c>
      <c r="G1237" s="373" t="s">
        <v>8866</v>
      </c>
      <c r="H1237" s="373" t="s">
        <v>1395</v>
      </c>
      <c r="I1237" s="374">
        <v>9</v>
      </c>
      <c r="J1237" s="374">
        <v>2</v>
      </c>
      <c r="K1237" s="373" t="s">
        <v>438</v>
      </c>
      <c r="L1237" s="375">
        <v>84.92</v>
      </c>
      <c r="M1237" s="336" t="s">
        <v>1396</v>
      </c>
      <c r="N1237" s="336" t="s">
        <v>1397</v>
      </c>
      <c r="O1237" s="287"/>
      <c r="P1237" s="287"/>
    </row>
    <row r="1238" spans="1:16" ht="15">
      <c r="A1238" s="247" t="s">
        <v>176</v>
      </c>
      <c r="B1238" s="247" t="s">
        <v>9475</v>
      </c>
      <c r="C1238" s="287" t="s">
        <v>3774</v>
      </c>
      <c r="D1238" s="305">
        <v>17</v>
      </c>
      <c r="E1238" s="287" t="s">
        <v>5</v>
      </c>
      <c r="F1238" s="372">
        <v>43677</v>
      </c>
      <c r="G1238" s="373" t="s">
        <v>8866</v>
      </c>
      <c r="H1238" s="373" t="s">
        <v>2616</v>
      </c>
      <c r="I1238" s="374">
        <v>10</v>
      </c>
      <c r="J1238" s="374">
        <v>62</v>
      </c>
      <c r="K1238" s="373" t="s">
        <v>438</v>
      </c>
      <c r="L1238" s="375">
        <v>14.07</v>
      </c>
      <c r="M1238" s="336" t="s">
        <v>2617</v>
      </c>
      <c r="N1238" s="336" t="s">
        <v>2618</v>
      </c>
      <c r="O1238" s="287"/>
      <c r="P1238" s="287"/>
    </row>
    <row r="1239" spans="1:16" ht="15">
      <c r="A1239" s="247" t="s">
        <v>176</v>
      </c>
      <c r="B1239" s="247" t="s">
        <v>9476</v>
      </c>
      <c r="C1239" s="287" t="s">
        <v>3776</v>
      </c>
      <c r="D1239" s="305">
        <v>18</v>
      </c>
      <c r="E1239" s="287" t="s">
        <v>5</v>
      </c>
      <c r="F1239" s="372">
        <v>43677</v>
      </c>
      <c r="G1239" s="373" t="s">
        <v>8866</v>
      </c>
      <c r="H1239" s="373" t="s">
        <v>1421</v>
      </c>
      <c r="I1239" s="374">
        <v>10</v>
      </c>
      <c r="J1239" s="374">
        <v>11</v>
      </c>
      <c r="K1239" s="373" t="s">
        <v>438</v>
      </c>
      <c r="L1239" s="375">
        <v>44.89</v>
      </c>
      <c r="M1239" s="336" t="s">
        <v>1422</v>
      </c>
      <c r="N1239" s="336" t="s">
        <v>1423</v>
      </c>
      <c r="O1239" s="287"/>
      <c r="P1239" s="287"/>
    </row>
    <row r="1240" spans="1:16" ht="15">
      <c r="A1240" s="247" t="s">
        <v>12565</v>
      </c>
      <c r="B1240" s="247" t="s">
        <v>9477</v>
      </c>
      <c r="C1240" s="287" t="s">
        <v>3778</v>
      </c>
      <c r="D1240" s="305">
        <v>19</v>
      </c>
      <c r="E1240" s="287" t="s">
        <v>5</v>
      </c>
      <c r="F1240" s="372">
        <v>43677</v>
      </c>
      <c r="G1240" s="373" t="s">
        <v>8866</v>
      </c>
      <c r="H1240" s="373" t="s">
        <v>2939</v>
      </c>
      <c r="I1240" s="374">
        <v>9</v>
      </c>
      <c r="J1240" s="374">
        <v>3</v>
      </c>
      <c r="K1240" s="373" t="s">
        <v>438</v>
      </c>
      <c r="L1240" s="375">
        <v>34.14</v>
      </c>
      <c r="M1240" s="336" t="s">
        <v>2940</v>
      </c>
      <c r="N1240" s="336" t="s">
        <v>2941</v>
      </c>
      <c r="O1240" s="287"/>
      <c r="P1240" s="287"/>
    </row>
    <row r="1241" spans="1:16" ht="15">
      <c r="A1241" s="247" t="s">
        <v>176</v>
      </c>
      <c r="B1241" s="247" t="s">
        <v>11085</v>
      </c>
      <c r="C1241" s="287" t="s">
        <v>3783</v>
      </c>
      <c r="D1241" s="305">
        <v>20</v>
      </c>
      <c r="E1241" s="287" t="s">
        <v>5</v>
      </c>
      <c r="F1241" s="372">
        <v>43677</v>
      </c>
      <c r="G1241" s="373" t="s">
        <v>8866</v>
      </c>
      <c r="H1241" s="373" t="s">
        <v>945</v>
      </c>
      <c r="I1241" s="374">
        <v>10</v>
      </c>
      <c r="J1241" s="374">
        <v>46</v>
      </c>
      <c r="K1241" s="373" t="s">
        <v>438</v>
      </c>
      <c r="L1241" s="375">
        <v>23.82</v>
      </c>
      <c r="M1241" s="336" t="s">
        <v>946</v>
      </c>
      <c r="N1241" s="336" t="s">
        <v>947</v>
      </c>
      <c r="O1241" s="287"/>
      <c r="P1241" s="287"/>
    </row>
    <row r="1242" spans="1:16" ht="15">
      <c r="A1242" s="247" t="s">
        <v>176</v>
      </c>
      <c r="B1242" s="247" t="s">
        <v>11086</v>
      </c>
      <c r="C1242" s="287" t="s">
        <v>3786</v>
      </c>
      <c r="D1242" s="305">
        <v>21</v>
      </c>
      <c r="E1242" s="287" t="s">
        <v>5</v>
      </c>
      <c r="F1242" s="372">
        <v>43677</v>
      </c>
      <c r="G1242" s="373" t="s">
        <v>8866</v>
      </c>
      <c r="H1242" s="373" t="s">
        <v>951</v>
      </c>
      <c r="I1242" s="374">
        <v>9</v>
      </c>
      <c r="J1242" s="374">
        <v>17</v>
      </c>
      <c r="K1242" s="373" t="s">
        <v>438</v>
      </c>
      <c r="L1242" s="375">
        <v>28.46</v>
      </c>
      <c r="M1242" s="336" t="s">
        <v>952</v>
      </c>
      <c r="N1242" s="336" t="s">
        <v>953</v>
      </c>
      <c r="O1242" s="287"/>
      <c r="P1242" s="287"/>
    </row>
    <row r="1243" spans="1:16" ht="15">
      <c r="A1243" s="247" t="s">
        <v>176</v>
      </c>
      <c r="B1243" s="247" t="s">
        <v>9478</v>
      </c>
      <c r="C1243" s="287" t="s">
        <v>3789</v>
      </c>
      <c r="D1243" s="305">
        <v>22</v>
      </c>
      <c r="E1243" s="287" t="s">
        <v>5</v>
      </c>
      <c r="F1243" s="372">
        <v>43677</v>
      </c>
      <c r="G1243" s="373" t="s">
        <v>8866</v>
      </c>
      <c r="H1243" s="373" t="s">
        <v>966</v>
      </c>
      <c r="I1243" s="374">
        <v>9</v>
      </c>
      <c r="J1243" s="374">
        <v>1</v>
      </c>
      <c r="K1243" s="373" t="s">
        <v>438</v>
      </c>
      <c r="L1243" s="375">
        <v>36.520000000000003</v>
      </c>
      <c r="M1243" s="336" t="s">
        <v>967</v>
      </c>
      <c r="N1243" s="336" t="s">
        <v>968</v>
      </c>
      <c r="O1243" s="287"/>
      <c r="P1243" s="287"/>
    </row>
    <row r="1244" spans="1:16" ht="15">
      <c r="A1244" s="247" t="s">
        <v>176</v>
      </c>
      <c r="B1244" s="247" t="s">
        <v>9480</v>
      </c>
      <c r="C1244" s="287" t="s">
        <v>3794</v>
      </c>
      <c r="D1244" s="305">
        <v>23</v>
      </c>
      <c r="E1244" s="287" t="s">
        <v>5</v>
      </c>
      <c r="F1244" s="372">
        <v>43677</v>
      </c>
      <c r="G1244" s="373" t="s">
        <v>8866</v>
      </c>
      <c r="H1244" s="373" t="s">
        <v>981</v>
      </c>
      <c r="I1244" s="374">
        <v>10</v>
      </c>
      <c r="J1244" s="374">
        <v>61</v>
      </c>
      <c r="K1244" s="373" t="s">
        <v>438</v>
      </c>
      <c r="L1244" s="375">
        <v>22.08</v>
      </c>
      <c r="M1244" s="336" t="s">
        <v>982</v>
      </c>
      <c r="N1244" s="336" t="s">
        <v>983</v>
      </c>
      <c r="O1244" s="287"/>
      <c r="P1244" s="287"/>
    </row>
    <row r="1245" spans="1:16" ht="15">
      <c r="A1245" s="247" t="s">
        <v>176</v>
      </c>
      <c r="B1245" s="247" t="s">
        <v>11088</v>
      </c>
      <c r="C1245" s="287" t="s">
        <v>3797</v>
      </c>
      <c r="D1245" s="305">
        <v>24</v>
      </c>
      <c r="E1245" s="287" t="s">
        <v>5</v>
      </c>
      <c r="F1245" s="372">
        <v>43677</v>
      </c>
      <c r="G1245" s="373" t="s">
        <v>8866</v>
      </c>
      <c r="H1245" s="373" t="s">
        <v>2643</v>
      </c>
      <c r="I1245" s="374">
        <v>10</v>
      </c>
      <c r="J1245" s="374">
        <v>1</v>
      </c>
      <c r="K1245" s="373" t="s">
        <v>438</v>
      </c>
      <c r="L1245" s="375">
        <v>51.36</v>
      </c>
      <c r="M1245" s="336" t="s">
        <v>2644</v>
      </c>
      <c r="N1245" s="336" t="s">
        <v>2645</v>
      </c>
      <c r="O1245" s="287"/>
      <c r="P1245" s="287"/>
    </row>
    <row r="1246" spans="1:16" ht="15">
      <c r="A1246" s="247" t="s">
        <v>176</v>
      </c>
      <c r="B1246" s="247" t="s">
        <v>9481</v>
      </c>
      <c r="C1246" s="287" t="s">
        <v>3800</v>
      </c>
      <c r="D1246" s="305">
        <v>25</v>
      </c>
      <c r="E1246" s="287" t="s">
        <v>5</v>
      </c>
      <c r="F1246" s="372">
        <v>43677</v>
      </c>
      <c r="G1246" s="373" t="s">
        <v>8866</v>
      </c>
      <c r="H1246" s="373" t="s">
        <v>3397</v>
      </c>
      <c r="I1246" s="374">
        <v>9</v>
      </c>
      <c r="J1246" s="374">
        <v>8</v>
      </c>
      <c r="K1246" s="373" t="s">
        <v>438</v>
      </c>
      <c r="L1246" s="375">
        <v>138.04</v>
      </c>
      <c r="M1246" s="336" t="s">
        <v>3398</v>
      </c>
      <c r="N1246" s="336" t="s">
        <v>3399</v>
      </c>
      <c r="O1246" s="287"/>
      <c r="P1246" s="287"/>
    </row>
    <row r="1247" spans="1:16" ht="15">
      <c r="A1247" s="247" t="s">
        <v>176</v>
      </c>
      <c r="B1247" s="247" t="s">
        <v>11089</v>
      </c>
      <c r="C1247" s="287" t="s">
        <v>3802</v>
      </c>
      <c r="D1247" s="305">
        <v>26</v>
      </c>
      <c r="E1247" s="287" t="s">
        <v>5</v>
      </c>
      <c r="F1247" s="372">
        <v>43677</v>
      </c>
      <c r="G1247" s="373" t="s">
        <v>8866</v>
      </c>
      <c r="H1247" s="373" t="s">
        <v>1494</v>
      </c>
      <c r="I1247" s="374">
        <v>9</v>
      </c>
      <c r="J1247" s="374">
        <v>1</v>
      </c>
      <c r="K1247" s="373" t="s">
        <v>438</v>
      </c>
      <c r="L1247" s="375">
        <v>42.31</v>
      </c>
      <c r="M1247" s="336" t="s">
        <v>1495</v>
      </c>
      <c r="N1247" s="336" t="s">
        <v>1496</v>
      </c>
      <c r="O1247" s="287"/>
      <c r="P1247" s="287"/>
    </row>
    <row r="1248" spans="1:16" ht="15">
      <c r="A1248" s="247" t="s">
        <v>176</v>
      </c>
      <c r="B1248" s="247" t="s">
        <v>11090</v>
      </c>
      <c r="C1248" s="287" t="s">
        <v>3804</v>
      </c>
      <c r="D1248" s="305">
        <v>27</v>
      </c>
      <c r="E1248" s="287" t="s">
        <v>5</v>
      </c>
      <c r="F1248" s="372">
        <v>43677</v>
      </c>
      <c r="G1248" s="373" t="s">
        <v>8866</v>
      </c>
      <c r="H1248" s="373" t="s">
        <v>1011</v>
      </c>
      <c r="I1248" s="374">
        <v>9</v>
      </c>
      <c r="J1248" s="374">
        <v>10</v>
      </c>
      <c r="K1248" s="373" t="s">
        <v>438</v>
      </c>
      <c r="L1248" s="375">
        <v>53.89</v>
      </c>
      <c r="M1248" s="336" t="s">
        <v>1012</v>
      </c>
      <c r="N1248" s="336" t="s">
        <v>1013</v>
      </c>
      <c r="O1248" s="287"/>
      <c r="P1248" s="287"/>
    </row>
    <row r="1249" spans="1:16" ht="15">
      <c r="A1249" s="247" t="s">
        <v>12566</v>
      </c>
      <c r="B1249" s="247" t="s">
        <v>12567</v>
      </c>
      <c r="C1249" s="287" t="s">
        <v>3806</v>
      </c>
      <c r="D1249" s="305">
        <v>28</v>
      </c>
      <c r="E1249" s="287" t="s">
        <v>5</v>
      </c>
      <c r="F1249" s="372">
        <v>43677</v>
      </c>
      <c r="G1249" s="373" t="s">
        <v>8866</v>
      </c>
      <c r="H1249" s="373" t="s">
        <v>2683</v>
      </c>
      <c r="I1249" s="374">
        <v>9</v>
      </c>
      <c r="J1249" s="374">
        <v>1</v>
      </c>
      <c r="K1249" s="373" t="s">
        <v>438</v>
      </c>
      <c r="L1249" s="375">
        <v>36.049999999999997</v>
      </c>
      <c r="M1249" s="336" t="s">
        <v>2684</v>
      </c>
      <c r="N1249" s="336" t="s">
        <v>2685</v>
      </c>
      <c r="O1249" s="287"/>
      <c r="P1249" s="287"/>
    </row>
    <row r="1250" spans="1:16" ht="15">
      <c r="A1250" s="247" t="s">
        <v>176</v>
      </c>
      <c r="B1250" s="247" t="s">
        <v>9485</v>
      </c>
      <c r="C1250" s="287" t="s">
        <v>3972</v>
      </c>
      <c r="D1250" s="305">
        <v>1</v>
      </c>
      <c r="E1250" s="287" t="s">
        <v>49</v>
      </c>
      <c r="F1250" s="372">
        <v>43677</v>
      </c>
      <c r="G1250" s="373" t="s">
        <v>8869</v>
      </c>
      <c r="H1250" s="373" t="s">
        <v>9022</v>
      </c>
      <c r="I1250" s="374">
        <v>0.68600000000000005</v>
      </c>
      <c r="J1250" s="374">
        <v>8</v>
      </c>
      <c r="K1250" s="373" t="s">
        <v>815</v>
      </c>
      <c r="L1250" s="375">
        <v>52.64</v>
      </c>
      <c r="M1250" s="336" t="s">
        <v>8293</v>
      </c>
      <c r="N1250" s="336" t="s">
        <v>9023</v>
      </c>
      <c r="O1250" s="287"/>
      <c r="P1250" s="287"/>
    </row>
    <row r="1251" spans="1:16" ht="15">
      <c r="A1251" s="247" t="s">
        <v>176</v>
      </c>
      <c r="B1251" s="247" t="s">
        <v>9509</v>
      </c>
      <c r="C1251" s="287" t="s">
        <v>3975</v>
      </c>
      <c r="D1251" s="305">
        <v>2</v>
      </c>
      <c r="E1251" s="287" t="s">
        <v>49</v>
      </c>
      <c r="F1251" s="372">
        <v>43677</v>
      </c>
      <c r="G1251" s="373" t="s">
        <v>8869</v>
      </c>
      <c r="H1251" s="373" t="s">
        <v>2704</v>
      </c>
      <c r="I1251" s="374">
        <v>0.55379999999999996</v>
      </c>
      <c r="J1251" s="374">
        <v>8</v>
      </c>
      <c r="K1251" s="373" t="s">
        <v>815</v>
      </c>
      <c r="L1251" s="375">
        <v>34.049999999999997</v>
      </c>
      <c r="M1251" s="336" t="s">
        <v>2705</v>
      </c>
      <c r="N1251" s="336" t="s">
        <v>2706</v>
      </c>
      <c r="O1251" s="287"/>
      <c r="P1251" s="287"/>
    </row>
    <row r="1252" spans="1:16" ht="15">
      <c r="A1252" s="247" t="s">
        <v>176</v>
      </c>
      <c r="B1252" s="247" t="s">
        <v>11093</v>
      </c>
      <c r="C1252" s="287" t="s">
        <v>3977</v>
      </c>
      <c r="D1252" s="305">
        <v>3</v>
      </c>
      <c r="E1252" s="287" t="s">
        <v>49</v>
      </c>
      <c r="F1252" s="372">
        <v>43677</v>
      </c>
      <c r="G1252" s="373" t="s">
        <v>8869</v>
      </c>
      <c r="H1252" s="373" t="s">
        <v>3150</v>
      </c>
      <c r="I1252" s="374">
        <v>0.70820000000000005</v>
      </c>
      <c r="J1252" s="374">
        <v>12</v>
      </c>
      <c r="K1252" s="373" t="s">
        <v>815</v>
      </c>
      <c r="L1252" s="375">
        <v>66.62</v>
      </c>
      <c r="M1252" s="336" t="s">
        <v>3151</v>
      </c>
      <c r="N1252" s="336" t="s">
        <v>3152</v>
      </c>
      <c r="O1252" s="287"/>
      <c r="P1252" s="287"/>
    </row>
    <row r="1253" spans="1:16" ht="15">
      <c r="A1253" s="247" t="s">
        <v>176</v>
      </c>
      <c r="B1253" s="247" t="s">
        <v>11094</v>
      </c>
      <c r="C1253" s="287" t="s">
        <v>3979</v>
      </c>
      <c r="D1253" s="305">
        <v>4</v>
      </c>
      <c r="E1253" s="287" t="s">
        <v>49</v>
      </c>
      <c r="F1253" s="372">
        <v>43677</v>
      </c>
      <c r="G1253" s="373" t="s">
        <v>8869</v>
      </c>
      <c r="H1253" s="373" t="s">
        <v>1256</v>
      </c>
      <c r="I1253" s="374">
        <v>0.70389999999999997</v>
      </c>
      <c r="J1253" s="374">
        <v>5</v>
      </c>
      <c r="K1253" s="373" t="s">
        <v>815</v>
      </c>
      <c r="L1253" s="375">
        <v>1218.2</v>
      </c>
      <c r="M1253" s="336" t="s">
        <v>1257</v>
      </c>
      <c r="N1253" s="336" t="s">
        <v>1258</v>
      </c>
      <c r="O1253" s="287"/>
      <c r="P1253" s="287"/>
    </row>
    <row r="1254" spans="1:16" ht="15">
      <c r="A1254" s="247" t="s">
        <v>176</v>
      </c>
      <c r="B1254" s="247" t="s">
        <v>9486</v>
      </c>
      <c r="C1254" s="287" t="s">
        <v>3984</v>
      </c>
      <c r="D1254" s="305">
        <v>5</v>
      </c>
      <c r="E1254" s="287" t="s">
        <v>49</v>
      </c>
      <c r="F1254" s="372">
        <v>43677</v>
      </c>
      <c r="G1254" s="373" t="s">
        <v>8869</v>
      </c>
      <c r="H1254" s="373" t="s">
        <v>3440</v>
      </c>
      <c r="I1254" s="374">
        <v>0.65439999999999998</v>
      </c>
      <c r="J1254" s="374">
        <v>83</v>
      </c>
      <c r="K1254" s="373" t="s">
        <v>815</v>
      </c>
      <c r="L1254" s="375">
        <v>47.07</v>
      </c>
      <c r="M1254" s="336" t="s">
        <v>3441</v>
      </c>
      <c r="N1254" s="336" t="s">
        <v>3442</v>
      </c>
      <c r="O1254" s="287"/>
      <c r="P1254" s="287"/>
    </row>
    <row r="1255" spans="1:16" ht="15">
      <c r="A1255" s="247" t="s">
        <v>176</v>
      </c>
      <c r="B1255" s="247" t="s">
        <v>11095</v>
      </c>
      <c r="C1255" s="287" t="s">
        <v>3989</v>
      </c>
      <c r="D1255" s="305">
        <v>6</v>
      </c>
      <c r="E1255" s="287" t="s">
        <v>49</v>
      </c>
      <c r="F1255" s="372">
        <v>43677</v>
      </c>
      <c r="G1255" s="373" t="s">
        <v>8869</v>
      </c>
      <c r="H1255" s="373" t="s">
        <v>481</v>
      </c>
      <c r="I1255" s="374">
        <v>0.68799999999999994</v>
      </c>
      <c r="J1255" s="374">
        <v>8</v>
      </c>
      <c r="K1255" s="373" t="s">
        <v>815</v>
      </c>
      <c r="L1255" s="375">
        <v>1866.78</v>
      </c>
      <c r="M1255" s="336" t="s">
        <v>482</v>
      </c>
      <c r="N1255" s="336" t="s">
        <v>483</v>
      </c>
      <c r="O1255" s="287"/>
      <c r="P1255" s="287"/>
    </row>
    <row r="1256" spans="1:16" ht="15">
      <c r="A1256" s="247" t="s">
        <v>176</v>
      </c>
      <c r="B1256" s="247" t="s">
        <v>9487</v>
      </c>
      <c r="C1256" s="287" t="s">
        <v>3992</v>
      </c>
      <c r="D1256" s="305">
        <v>7</v>
      </c>
      <c r="E1256" s="287" t="s">
        <v>49</v>
      </c>
      <c r="F1256" s="372">
        <v>43677</v>
      </c>
      <c r="G1256" s="373" t="s">
        <v>8869</v>
      </c>
      <c r="H1256" s="373" t="s">
        <v>3445</v>
      </c>
      <c r="I1256" s="374">
        <v>0.72870000000000001</v>
      </c>
      <c r="J1256" s="374">
        <v>7</v>
      </c>
      <c r="K1256" s="373" t="s">
        <v>815</v>
      </c>
      <c r="L1256" s="375">
        <v>75.69</v>
      </c>
      <c r="M1256" s="336" t="s">
        <v>3446</v>
      </c>
      <c r="N1256" s="336" t="s">
        <v>3447</v>
      </c>
      <c r="O1256" s="287"/>
      <c r="P1256" s="287"/>
    </row>
    <row r="1257" spans="1:16" ht="15">
      <c r="A1257" s="247" t="s">
        <v>176</v>
      </c>
      <c r="B1257" s="247" t="s">
        <v>9488</v>
      </c>
      <c r="C1257" s="287" t="s">
        <v>3994</v>
      </c>
      <c r="D1257" s="305">
        <v>8</v>
      </c>
      <c r="E1257" s="287" t="s">
        <v>49</v>
      </c>
      <c r="F1257" s="372">
        <v>43677</v>
      </c>
      <c r="G1257" s="373" t="s">
        <v>8869</v>
      </c>
      <c r="H1257" s="373" t="s">
        <v>4121</v>
      </c>
      <c r="I1257" s="374">
        <v>0.64100000000000001</v>
      </c>
      <c r="J1257" s="374">
        <v>8</v>
      </c>
      <c r="K1257" s="373" t="s">
        <v>815</v>
      </c>
      <c r="L1257" s="375">
        <v>213.04</v>
      </c>
      <c r="M1257" s="336" t="s">
        <v>4122</v>
      </c>
      <c r="N1257" s="336" t="s">
        <v>4123</v>
      </c>
      <c r="O1257" s="287"/>
      <c r="P1257" s="287"/>
    </row>
    <row r="1258" spans="1:16" ht="15">
      <c r="A1258" s="247" t="s">
        <v>12568</v>
      </c>
      <c r="B1258" s="247" t="s">
        <v>9489</v>
      </c>
      <c r="C1258" s="287" t="s">
        <v>3996</v>
      </c>
      <c r="D1258" s="305">
        <v>9</v>
      </c>
      <c r="E1258" s="287" t="s">
        <v>49</v>
      </c>
      <c r="F1258" s="372">
        <v>43677</v>
      </c>
      <c r="G1258" s="373" t="s">
        <v>8869</v>
      </c>
      <c r="H1258" s="373" t="s">
        <v>4389</v>
      </c>
      <c r="I1258" s="374">
        <v>0.70189999999999997</v>
      </c>
      <c r="J1258" s="374">
        <v>8</v>
      </c>
      <c r="K1258" s="373" t="s">
        <v>815</v>
      </c>
      <c r="L1258" s="375">
        <v>51.53</v>
      </c>
      <c r="M1258" s="336" t="s">
        <v>4390</v>
      </c>
      <c r="N1258" s="336" t="s">
        <v>4391</v>
      </c>
      <c r="O1258" s="287"/>
      <c r="P1258" s="287"/>
    </row>
    <row r="1259" spans="1:16" ht="15">
      <c r="A1259" s="247" t="s">
        <v>176</v>
      </c>
      <c r="B1259" s="247" t="s">
        <v>9510</v>
      </c>
      <c r="C1259" s="287" t="s">
        <v>3998</v>
      </c>
      <c r="D1259" s="305">
        <v>10</v>
      </c>
      <c r="E1259" s="287" t="s">
        <v>49</v>
      </c>
      <c r="F1259" s="372">
        <v>43677</v>
      </c>
      <c r="G1259" s="373" t="s">
        <v>8869</v>
      </c>
      <c r="H1259" s="373" t="s">
        <v>1277</v>
      </c>
      <c r="I1259" s="374">
        <v>0.48359999999999997</v>
      </c>
      <c r="J1259" s="374">
        <v>41</v>
      </c>
      <c r="K1259" s="373" t="s">
        <v>815</v>
      </c>
      <c r="L1259" s="375">
        <v>205.43</v>
      </c>
      <c r="M1259" s="336" t="s">
        <v>1278</v>
      </c>
      <c r="N1259" s="336" t="s">
        <v>1279</v>
      </c>
      <c r="O1259" s="287"/>
      <c r="P1259" s="287"/>
    </row>
    <row r="1260" spans="1:16" ht="15">
      <c r="A1260" s="247" t="s">
        <v>176</v>
      </c>
      <c r="B1260" s="247" t="s">
        <v>9511</v>
      </c>
      <c r="C1260" s="287" t="s">
        <v>4000</v>
      </c>
      <c r="D1260" s="305">
        <v>11</v>
      </c>
      <c r="E1260" s="287" t="s">
        <v>49</v>
      </c>
      <c r="F1260" s="372">
        <v>43677</v>
      </c>
      <c r="G1260" s="373" t="s">
        <v>8869</v>
      </c>
      <c r="H1260" s="373" t="s">
        <v>4700</v>
      </c>
      <c r="I1260" s="374">
        <v>0.68359999999999999</v>
      </c>
      <c r="J1260" s="374">
        <v>8</v>
      </c>
      <c r="K1260" s="373" t="s">
        <v>815</v>
      </c>
      <c r="L1260" s="375">
        <v>131.66999999999999</v>
      </c>
      <c r="M1260" s="336" t="s">
        <v>4701</v>
      </c>
      <c r="N1260" s="336" t="s">
        <v>4702</v>
      </c>
      <c r="O1260" s="287"/>
      <c r="P1260" s="287"/>
    </row>
    <row r="1261" spans="1:16" ht="15">
      <c r="A1261" s="247" t="s">
        <v>176</v>
      </c>
      <c r="B1261" s="247" t="s">
        <v>9490</v>
      </c>
      <c r="C1261" s="287" t="s">
        <v>4004</v>
      </c>
      <c r="D1261" s="305">
        <v>12</v>
      </c>
      <c r="E1261" s="287" t="s">
        <v>49</v>
      </c>
      <c r="F1261" s="372">
        <v>43677</v>
      </c>
      <c r="G1261" s="373" t="s">
        <v>8869</v>
      </c>
      <c r="H1261" s="373" t="s">
        <v>3020</v>
      </c>
      <c r="I1261" s="374">
        <v>0.68230000000000002</v>
      </c>
      <c r="J1261" s="374">
        <v>73</v>
      </c>
      <c r="K1261" s="373" t="s">
        <v>815</v>
      </c>
      <c r="L1261" s="375">
        <v>123.11</v>
      </c>
      <c r="M1261" s="336" t="s">
        <v>3021</v>
      </c>
      <c r="N1261" s="336" t="s">
        <v>3022</v>
      </c>
      <c r="O1261" s="287"/>
      <c r="P1261" s="287"/>
    </row>
    <row r="1262" spans="1:16" ht="15">
      <c r="A1262" s="247" t="s">
        <v>176</v>
      </c>
      <c r="B1262" s="247" t="s">
        <v>9491</v>
      </c>
      <c r="C1262" s="287" t="s">
        <v>4009</v>
      </c>
      <c r="D1262" s="305">
        <v>13</v>
      </c>
      <c r="E1262" s="287" t="s">
        <v>49</v>
      </c>
      <c r="F1262" s="372">
        <v>43677</v>
      </c>
      <c r="G1262" s="373" t="s">
        <v>8869</v>
      </c>
      <c r="H1262" s="373" t="s">
        <v>2870</v>
      </c>
      <c r="I1262" s="374">
        <v>0.69989999999999997</v>
      </c>
      <c r="J1262" s="374">
        <v>8</v>
      </c>
      <c r="K1262" s="373" t="s">
        <v>815</v>
      </c>
      <c r="L1262" s="375">
        <v>107.33</v>
      </c>
      <c r="M1262" s="336" t="s">
        <v>2871</v>
      </c>
      <c r="N1262" s="336" t="s">
        <v>2872</v>
      </c>
      <c r="O1262" s="287"/>
      <c r="P1262" s="287"/>
    </row>
    <row r="1263" spans="1:16" ht="15">
      <c r="A1263" s="247" t="s">
        <v>176</v>
      </c>
      <c r="B1263" s="247" t="s">
        <v>9494</v>
      </c>
      <c r="C1263" s="287" t="s">
        <v>4011</v>
      </c>
      <c r="D1263" s="305">
        <v>14</v>
      </c>
      <c r="E1263" s="287" t="s">
        <v>49</v>
      </c>
      <c r="F1263" s="372">
        <v>43677</v>
      </c>
      <c r="G1263" s="373" t="s">
        <v>8869</v>
      </c>
      <c r="H1263" s="373" t="s">
        <v>3184</v>
      </c>
      <c r="I1263" s="374">
        <v>0.62290000000000001</v>
      </c>
      <c r="J1263" s="374">
        <v>8</v>
      </c>
      <c r="K1263" s="373" t="s">
        <v>815</v>
      </c>
      <c r="L1263" s="375">
        <v>84.96</v>
      </c>
      <c r="M1263" s="336" t="s">
        <v>3185</v>
      </c>
      <c r="N1263" s="336" t="s">
        <v>3186</v>
      </c>
      <c r="O1263" s="287"/>
      <c r="P1263" s="287"/>
    </row>
    <row r="1264" spans="1:16" ht="15">
      <c r="A1264" s="247" t="s">
        <v>12569</v>
      </c>
      <c r="B1264" s="247" t="s">
        <v>12570</v>
      </c>
      <c r="C1264" s="287" t="s">
        <v>4013</v>
      </c>
      <c r="D1264" s="305">
        <v>15</v>
      </c>
      <c r="E1264" s="287" t="s">
        <v>49</v>
      </c>
      <c r="F1264" s="372">
        <v>43677</v>
      </c>
      <c r="G1264" s="373" t="s">
        <v>8869</v>
      </c>
      <c r="H1264" s="373" t="s">
        <v>7426</v>
      </c>
      <c r="I1264" s="374">
        <v>0.73129999999999995</v>
      </c>
      <c r="J1264" s="374">
        <v>6</v>
      </c>
      <c r="K1264" s="373" t="s">
        <v>815</v>
      </c>
      <c r="L1264" s="375">
        <v>30.75</v>
      </c>
      <c r="M1264" s="336" t="s">
        <v>7427</v>
      </c>
      <c r="N1264" s="336" t="s">
        <v>7428</v>
      </c>
      <c r="O1264" s="287"/>
      <c r="P1264" s="287"/>
    </row>
    <row r="1265" spans="1:16" ht="15">
      <c r="A1265" s="247" t="s">
        <v>176</v>
      </c>
      <c r="B1265" s="247" t="s">
        <v>11096</v>
      </c>
      <c r="C1265" s="287" t="s">
        <v>4018</v>
      </c>
      <c r="D1265" s="305">
        <v>16</v>
      </c>
      <c r="E1265" s="287" t="s">
        <v>49</v>
      </c>
      <c r="F1265" s="372">
        <v>43677</v>
      </c>
      <c r="G1265" s="373" t="s">
        <v>8869</v>
      </c>
      <c r="H1265" s="373" t="s">
        <v>848</v>
      </c>
      <c r="I1265" s="374">
        <v>3.9100000000000003E-2</v>
      </c>
      <c r="J1265" s="374">
        <v>2</v>
      </c>
      <c r="K1265" s="373" t="s">
        <v>815</v>
      </c>
      <c r="L1265" s="375">
        <v>29.5</v>
      </c>
      <c r="M1265" s="336" t="s">
        <v>849</v>
      </c>
      <c r="N1265" s="336" t="s">
        <v>850</v>
      </c>
      <c r="O1265" s="287"/>
      <c r="P1265" s="287"/>
    </row>
    <row r="1266" spans="1:16" ht="15">
      <c r="A1266" s="247" t="s">
        <v>176</v>
      </c>
      <c r="B1266" s="247" t="s">
        <v>11099</v>
      </c>
      <c r="C1266" s="287" t="s">
        <v>4020</v>
      </c>
      <c r="D1266" s="305">
        <v>17</v>
      </c>
      <c r="E1266" s="287" t="s">
        <v>49</v>
      </c>
      <c r="F1266" s="372">
        <v>43677</v>
      </c>
      <c r="G1266" s="373" t="s">
        <v>8869</v>
      </c>
      <c r="H1266" s="373" t="s">
        <v>3034</v>
      </c>
      <c r="I1266" s="374">
        <v>0.68589999999999995</v>
      </c>
      <c r="J1266" s="374">
        <v>54</v>
      </c>
      <c r="K1266" s="373" t="s">
        <v>815</v>
      </c>
      <c r="L1266" s="375">
        <v>143.01</v>
      </c>
      <c r="M1266" s="336" t="s">
        <v>3035</v>
      </c>
      <c r="N1266" s="336" t="s">
        <v>3036</v>
      </c>
      <c r="O1266" s="287"/>
      <c r="P1266" s="287"/>
    </row>
    <row r="1267" spans="1:16" ht="15">
      <c r="A1267" s="247" t="s">
        <v>176</v>
      </c>
      <c r="B1267" s="247" t="s">
        <v>9495</v>
      </c>
      <c r="C1267" s="287" t="s">
        <v>4025</v>
      </c>
      <c r="D1267" s="305">
        <v>18</v>
      </c>
      <c r="E1267" s="287" t="s">
        <v>49</v>
      </c>
      <c r="F1267" s="372">
        <v>43677</v>
      </c>
      <c r="G1267" s="373" t="s">
        <v>8869</v>
      </c>
      <c r="H1267" s="373" t="s">
        <v>2734</v>
      </c>
      <c r="I1267" s="374">
        <v>0.68779999999999997</v>
      </c>
      <c r="J1267" s="374">
        <v>8</v>
      </c>
      <c r="K1267" s="373" t="s">
        <v>815</v>
      </c>
      <c r="L1267" s="375">
        <v>74.290000000000006</v>
      </c>
      <c r="M1267" s="336" t="s">
        <v>2735</v>
      </c>
      <c r="N1267" s="336" t="s">
        <v>2736</v>
      </c>
      <c r="O1267" s="287"/>
      <c r="P1267" s="287"/>
    </row>
    <row r="1268" spans="1:16" ht="15">
      <c r="A1268" s="247" t="s">
        <v>176</v>
      </c>
      <c r="B1268" s="247" t="s">
        <v>11100</v>
      </c>
      <c r="C1268" s="287" t="s">
        <v>4027</v>
      </c>
      <c r="D1268" s="305">
        <v>19</v>
      </c>
      <c r="E1268" s="287" t="s">
        <v>49</v>
      </c>
      <c r="F1268" s="372">
        <v>43677</v>
      </c>
      <c r="G1268" s="373" t="s">
        <v>8869</v>
      </c>
      <c r="H1268" s="373" t="s">
        <v>3320</v>
      </c>
      <c r="I1268" s="374">
        <v>6.1600000000000002E-2</v>
      </c>
      <c r="J1268" s="374">
        <v>4</v>
      </c>
      <c r="K1268" s="373" t="s">
        <v>815</v>
      </c>
      <c r="L1268" s="375">
        <v>48.44</v>
      </c>
      <c r="M1268" s="336" t="s">
        <v>3321</v>
      </c>
      <c r="N1268" s="336" t="s">
        <v>3322</v>
      </c>
      <c r="O1268" s="287"/>
      <c r="P1268" s="287"/>
    </row>
    <row r="1269" spans="1:16" ht="15">
      <c r="A1269" s="247" t="s">
        <v>176</v>
      </c>
      <c r="B1269" s="247" t="s">
        <v>9512</v>
      </c>
      <c r="C1269" s="287" t="s">
        <v>4029</v>
      </c>
      <c r="D1269" s="305">
        <v>20</v>
      </c>
      <c r="E1269" s="287" t="s">
        <v>49</v>
      </c>
      <c r="F1269" s="372">
        <v>43677</v>
      </c>
      <c r="G1269" s="373" t="s">
        <v>8869</v>
      </c>
      <c r="H1269" s="373" t="s">
        <v>3496</v>
      </c>
      <c r="I1269" s="374">
        <v>0.61299999999999999</v>
      </c>
      <c r="J1269" s="374">
        <v>8</v>
      </c>
      <c r="K1269" s="373" t="s">
        <v>815</v>
      </c>
      <c r="L1269" s="375">
        <v>86.72</v>
      </c>
      <c r="M1269" s="336" t="s">
        <v>3497</v>
      </c>
      <c r="N1269" s="336" t="s">
        <v>3498</v>
      </c>
      <c r="O1269" s="287"/>
      <c r="P1269" s="287"/>
    </row>
    <row r="1270" spans="1:16" ht="15">
      <c r="A1270" s="247" t="s">
        <v>176</v>
      </c>
      <c r="B1270" s="247" t="s">
        <v>11101</v>
      </c>
      <c r="C1270" s="287" t="s">
        <v>4032</v>
      </c>
      <c r="D1270" s="305">
        <v>21</v>
      </c>
      <c r="E1270" s="287" t="s">
        <v>49</v>
      </c>
      <c r="F1270" s="372">
        <v>43677</v>
      </c>
      <c r="G1270" s="373" t="s">
        <v>8869</v>
      </c>
      <c r="H1270" s="373" t="s">
        <v>550</v>
      </c>
      <c r="I1270" s="374">
        <v>0.71750000000000003</v>
      </c>
      <c r="J1270" s="374">
        <v>2</v>
      </c>
      <c r="K1270" s="373" t="s">
        <v>815</v>
      </c>
      <c r="L1270" s="375">
        <v>72.16</v>
      </c>
      <c r="M1270" s="336" t="s">
        <v>551</v>
      </c>
      <c r="N1270" s="336" t="s">
        <v>552</v>
      </c>
      <c r="O1270" s="287"/>
      <c r="P1270" s="287"/>
    </row>
    <row r="1271" spans="1:16" ht="15">
      <c r="A1271" s="247" t="s">
        <v>176</v>
      </c>
      <c r="B1271" s="247" t="s">
        <v>11102</v>
      </c>
      <c r="C1271" s="287" t="s">
        <v>4034</v>
      </c>
      <c r="D1271" s="305">
        <v>22</v>
      </c>
      <c r="E1271" s="287" t="s">
        <v>49</v>
      </c>
      <c r="F1271" s="372">
        <v>43677</v>
      </c>
      <c r="G1271" s="373" t="s">
        <v>8869</v>
      </c>
      <c r="H1271" s="373" t="s">
        <v>557</v>
      </c>
      <c r="I1271" s="374">
        <v>0.72529999999999994</v>
      </c>
      <c r="J1271" s="374">
        <v>6</v>
      </c>
      <c r="K1271" s="373" t="s">
        <v>815</v>
      </c>
      <c r="L1271" s="375">
        <v>64.88</v>
      </c>
      <c r="M1271" s="336" t="s">
        <v>558</v>
      </c>
      <c r="N1271" s="336" t="s">
        <v>559</v>
      </c>
      <c r="O1271" s="287"/>
      <c r="P1271" s="287"/>
    </row>
    <row r="1272" spans="1:16" ht="15">
      <c r="A1272" s="247" t="s">
        <v>176</v>
      </c>
      <c r="B1272" s="247" t="s">
        <v>9496</v>
      </c>
      <c r="C1272" s="287" t="s">
        <v>4036</v>
      </c>
      <c r="D1272" s="305">
        <v>23</v>
      </c>
      <c r="E1272" s="287" t="s">
        <v>49</v>
      </c>
      <c r="F1272" s="372">
        <v>43677</v>
      </c>
      <c r="G1272" s="373" t="s">
        <v>8869</v>
      </c>
      <c r="H1272" s="373" t="s">
        <v>3332</v>
      </c>
      <c r="I1272" s="374">
        <v>0.56879999999999997</v>
      </c>
      <c r="J1272" s="374">
        <v>8</v>
      </c>
      <c r="K1272" s="373" t="s">
        <v>815</v>
      </c>
      <c r="L1272" s="375">
        <v>74.36</v>
      </c>
      <c r="M1272" s="336" t="s">
        <v>3333</v>
      </c>
      <c r="N1272" s="336" t="s">
        <v>3334</v>
      </c>
      <c r="O1272" s="287"/>
      <c r="P1272" s="287"/>
    </row>
    <row r="1273" spans="1:16" ht="15">
      <c r="A1273" s="247" t="s">
        <v>12571</v>
      </c>
      <c r="B1273" s="247" t="s">
        <v>12572</v>
      </c>
      <c r="C1273" s="287" t="s">
        <v>4038</v>
      </c>
      <c r="D1273" s="305">
        <v>24</v>
      </c>
      <c r="E1273" s="287" t="s">
        <v>49</v>
      </c>
      <c r="F1273" s="372">
        <v>43677</v>
      </c>
      <c r="G1273" s="373" t="s">
        <v>8869</v>
      </c>
      <c r="H1273" s="373" t="s">
        <v>1367</v>
      </c>
      <c r="I1273" s="374">
        <v>0.72230000000000005</v>
      </c>
      <c r="J1273" s="374">
        <v>1</v>
      </c>
      <c r="K1273" s="373" t="s">
        <v>815</v>
      </c>
      <c r="L1273" s="375">
        <v>105.43</v>
      </c>
      <c r="M1273" s="336" t="s">
        <v>1368</v>
      </c>
      <c r="N1273" s="336" t="s">
        <v>1369</v>
      </c>
      <c r="O1273" s="287"/>
      <c r="P1273" s="287"/>
    </row>
    <row r="1274" spans="1:16" ht="15">
      <c r="A1274" s="247" t="s">
        <v>176</v>
      </c>
      <c r="B1274" s="247" t="s">
        <v>9497</v>
      </c>
      <c r="C1274" s="287" t="s">
        <v>4040</v>
      </c>
      <c r="D1274" s="305">
        <v>25</v>
      </c>
      <c r="E1274" s="287" t="s">
        <v>49</v>
      </c>
      <c r="F1274" s="372">
        <v>43677</v>
      </c>
      <c r="G1274" s="373" t="s">
        <v>8869</v>
      </c>
      <c r="H1274" s="373" t="s">
        <v>2745</v>
      </c>
      <c r="I1274" s="374">
        <v>0.55220000000000002</v>
      </c>
      <c r="J1274" s="374">
        <v>8</v>
      </c>
      <c r="K1274" s="373" t="s">
        <v>815</v>
      </c>
      <c r="L1274" s="375">
        <v>9.5299999999999994</v>
      </c>
      <c r="M1274" s="336" t="s">
        <v>2746</v>
      </c>
      <c r="N1274" s="336" t="s">
        <v>2747</v>
      </c>
      <c r="O1274" s="287"/>
      <c r="P1274" s="287"/>
    </row>
    <row r="1275" spans="1:16" ht="15">
      <c r="A1275" s="247" t="s">
        <v>176</v>
      </c>
      <c r="B1275" s="247" t="s">
        <v>11106</v>
      </c>
      <c r="C1275" s="287" t="s">
        <v>4042</v>
      </c>
      <c r="D1275" s="305">
        <v>26</v>
      </c>
      <c r="E1275" s="287" t="s">
        <v>49</v>
      </c>
      <c r="F1275" s="372">
        <v>43677</v>
      </c>
      <c r="G1275" s="373" t="s">
        <v>8869</v>
      </c>
      <c r="H1275" s="373" t="s">
        <v>8998</v>
      </c>
      <c r="I1275" s="374">
        <v>0.72019999999999995</v>
      </c>
      <c r="J1275" s="374">
        <v>8</v>
      </c>
      <c r="K1275" s="373" t="s">
        <v>815</v>
      </c>
      <c r="L1275" s="375">
        <v>53.11</v>
      </c>
      <c r="M1275" s="336" t="s">
        <v>8488</v>
      </c>
      <c r="N1275" s="336" t="s">
        <v>8999</v>
      </c>
      <c r="O1275" s="287"/>
      <c r="P1275" s="287"/>
    </row>
    <row r="1276" spans="1:16" ht="15">
      <c r="A1276" s="247" t="s">
        <v>176</v>
      </c>
      <c r="B1276" s="247" t="s">
        <v>11107</v>
      </c>
      <c r="C1276" s="287" t="s">
        <v>4044</v>
      </c>
      <c r="D1276" s="305">
        <v>27</v>
      </c>
      <c r="E1276" s="287" t="s">
        <v>49</v>
      </c>
      <c r="F1276" s="372">
        <v>43677</v>
      </c>
      <c r="G1276" s="373" t="s">
        <v>8869</v>
      </c>
      <c r="H1276" s="373" t="s">
        <v>2051</v>
      </c>
      <c r="I1276" s="374">
        <v>0.72219999999999995</v>
      </c>
      <c r="J1276" s="374">
        <v>16</v>
      </c>
      <c r="K1276" s="373" t="s">
        <v>815</v>
      </c>
      <c r="L1276" s="375">
        <v>213.69</v>
      </c>
      <c r="M1276" s="336" t="s">
        <v>2052</v>
      </c>
      <c r="N1276" s="336" t="s">
        <v>2053</v>
      </c>
      <c r="O1276" s="287"/>
      <c r="P1276" s="287"/>
    </row>
    <row r="1277" spans="1:16" ht="15">
      <c r="A1277" s="247" t="s">
        <v>176</v>
      </c>
      <c r="B1277" s="247" t="s">
        <v>9499</v>
      </c>
      <c r="C1277" s="287" t="s">
        <v>4046</v>
      </c>
      <c r="D1277" s="305">
        <v>28</v>
      </c>
      <c r="E1277" s="287" t="s">
        <v>49</v>
      </c>
      <c r="F1277" s="372">
        <v>43677</v>
      </c>
      <c r="G1277" s="373" t="s">
        <v>8869</v>
      </c>
      <c r="H1277" s="373" t="s">
        <v>4183</v>
      </c>
      <c r="I1277" s="374">
        <v>0.68659999999999999</v>
      </c>
      <c r="J1277" s="374">
        <v>8</v>
      </c>
      <c r="K1277" s="373" t="s">
        <v>815</v>
      </c>
      <c r="L1277" s="375">
        <v>50.55</v>
      </c>
      <c r="M1277" s="336" t="s">
        <v>4184</v>
      </c>
      <c r="N1277" s="336" t="s">
        <v>4185</v>
      </c>
      <c r="O1277" s="287"/>
      <c r="P1277" s="287"/>
    </row>
    <row r="1278" spans="1:16" ht="15">
      <c r="A1278" s="247" t="s">
        <v>176</v>
      </c>
      <c r="B1278" s="247" t="s">
        <v>9482</v>
      </c>
      <c r="C1278" s="287" t="s">
        <v>4048</v>
      </c>
      <c r="D1278" s="305">
        <v>29</v>
      </c>
      <c r="E1278" s="287" t="s">
        <v>49</v>
      </c>
      <c r="F1278" s="372">
        <v>43677</v>
      </c>
      <c r="G1278" s="373" t="s">
        <v>8869</v>
      </c>
      <c r="H1278" s="373" t="s">
        <v>632</v>
      </c>
      <c r="I1278" s="374">
        <v>0.58230000000000004</v>
      </c>
      <c r="J1278" s="374">
        <v>34</v>
      </c>
      <c r="K1278" s="373" t="s">
        <v>815</v>
      </c>
      <c r="L1278" s="375">
        <v>148.24</v>
      </c>
      <c r="M1278" s="336" t="s">
        <v>633</v>
      </c>
      <c r="N1278" s="336" t="s">
        <v>634</v>
      </c>
      <c r="O1278" s="287"/>
      <c r="P1278" s="287"/>
    </row>
    <row r="1279" spans="1:16" ht="15">
      <c r="A1279" s="247" t="s">
        <v>176</v>
      </c>
      <c r="B1279" s="247" t="s">
        <v>9483</v>
      </c>
      <c r="C1279" s="287" t="s">
        <v>4050</v>
      </c>
      <c r="D1279" s="305">
        <v>30</v>
      </c>
      <c r="E1279" s="287" t="s">
        <v>49</v>
      </c>
      <c r="F1279" s="372">
        <v>43677</v>
      </c>
      <c r="G1279" s="373" t="s">
        <v>8869</v>
      </c>
      <c r="H1279" s="373" t="s">
        <v>3863</v>
      </c>
      <c r="I1279" s="374">
        <v>0.69379999999999997</v>
      </c>
      <c r="J1279" s="374">
        <v>16</v>
      </c>
      <c r="K1279" s="373" t="s">
        <v>815</v>
      </c>
      <c r="L1279" s="375">
        <v>130.22</v>
      </c>
      <c r="M1279" s="336" t="s">
        <v>3864</v>
      </c>
      <c r="N1279" s="336" t="s">
        <v>3865</v>
      </c>
      <c r="O1279" s="287"/>
      <c r="P1279" s="287"/>
    </row>
    <row r="1280" spans="1:16" ht="15">
      <c r="A1280" s="247" t="s">
        <v>176</v>
      </c>
      <c r="B1280" s="247" t="s">
        <v>11108</v>
      </c>
      <c r="C1280" s="287" t="s">
        <v>4055</v>
      </c>
      <c r="D1280" s="305">
        <v>31</v>
      </c>
      <c r="E1280" s="287" t="s">
        <v>49</v>
      </c>
      <c r="F1280" s="372">
        <v>43677</v>
      </c>
      <c r="G1280" s="373" t="s">
        <v>8869</v>
      </c>
      <c r="H1280" s="373" t="s">
        <v>10928</v>
      </c>
      <c r="I1280" s="374">
        <v>0.52490000000000003</v>
      </c>
      <c r="J1280" s="374">
        <v>1</v>
      </c>
      <c r="K1280" s="373" t="s">
        <v>815</v>
      </c>
      <c r="L1280" s="375">
        <v>207.6</v>
      </c>
      <c r="M1280" s="336" t="s">
        <v>8549</v>
      </c>
      <c r="N1280" s="336" t="s">
        <v>8550</v>
      </c>
      <c r="O1280" s="287"/>
      <c r="P1280" s="287"/>
    </row>
    <row r="1281" spans="1:16" ht="15">
      <c r="A1281" s="247" t="s">
        <v>176</v>
      </c>
      <c r="B1281" s="247" t="s">
        <v>9484</v>
      </c>
      <c r="C1281" s="287" t="s">
        <v>4057</v>
      </c>
      <c r="D1281" s="305">
        <v>32</v>
      </c>
      <c r="E1281" s="287" t="s">
        <v>49</v>
      </c>
      <c r="F1281" s="372">
        <v>43677</v>
      </c>
      <c r="G1281" s="373" t="s">
        <v>8869</v>
      </c>
      <c r="H1281" s="373" t="s">
        <v>1937</v>
      </c>
      <c r="I1281" s="374">
        <v>0.7046</v>
      </c>
      <c r="J1281" s="374">
        <v>8</v>
      </c>
      <c r="K1281" s="373" t="s">
        <v>815</v>
      </c>
      <c r="L1281" s="375">
        <v>210.72</v>
      </c>
      <c r="M1281" s="336" t="s">
        <v>1938</v>
      </c>
      <c r="N1281" s="336" t="s">
        <v>1939</v>
      </c>
      <c r="O1281" s="287"/>
      <c r="P1281" s="287"/>
    </row>
    <row r="1282" spans="1:16" ht="15">
      <c r="A1282" s="247" t="s">
        <v>12573</v>
      </c>
      <c r="B1282" s="247" t="s">
        <v>12574</v>
      </c>
      <c r="C1282" s="287" t="s">
        <v>4060</v>
      </c>
      <c r="D1282" s="305">
        <v>33</v>
      </c>
      <c r="E1282" s="287" t="s">
        <v>49</v>
      </c>
      <c r="F1282" s="372">
        <v>43677</v>
      </c>
      <c r="G1282" s="373" t="s">
        <v>8869</v>
      </c>
      <c r="H1282" s="373" t="s">
        <v>966</v>
      </c>
      <c r="I1282" s="374">
        <v>0.64859999999999995</v>
      </c>
      <c r="J1282" s="374">
        <v>4</v>
      </c>
      <c r="K1282" s="373" t="s">
        <v>815</v>
      </c>
      <c r="L1282" s="375">
        <v>36.520000000000003</v>
      </c>
      <c r="M1282" s="336" t="s">
        <v>967</v>
      </c>
      <c r="N1282" s="336" t="s">
        <v>968</v>
      </c>
      <c r="O1282" s="287"/>
      <c r="P1282" s="287"/>
    </row>
    <row r="1283" spans="1:16" ht="15">
      <c r="A1283" s="247" t="s">
        <v>176</v>
      </c>
      <c r="B1283" s="247" t="s">
        <v>11109</v>
      </c>
      <c r="C1283" s="287" t="s">
        <v>4062</v>
      </c>
      <c r="D1283" s="305">
        <v>34</v>
      </c>
      <c r="E1283" s="287" t="s">
        <v>49</v>
      </c>
      <c r="F1283" s="372">
        <v>43677</v>
      </c>
      <c r="G1283" s="373" t="s">
        <v>8869</v>
      </c>
      <c r="H1283" s="373" t="s">
        <v>677</v>
      </c>
      <c r="I1283" s="374">
        <v>0.70299999999999996</v>
      </c>
      <c r="J1283" s="374">
        <v>8</v>
      </c>
      <c r="K1283" s="373" t="s">
        <v>815</v>
      </c>
      <c r="L1283" s="375">
        <v>168.72</v>
      </c>
      <c r="M1283" s="336" t="s">
        <v>678</v>
      </c>
      <c r="N1283" s="336" t="s">
        <v>679</v>
      </c>
      <c r="O1283" s="287"/>
      <c r="P1283" s="287"/>
    </row>
    <row r="1284" spans="1:16" ht="15">
      <c r="A1284" s="247" t="s">
        <v>176</v>
      </c>
      <c r="B1284" s="247" t="s">
        <v>9502</v>
      </c>
      <c r="C1284" s="287" t="s">
        <v>4064</v>
      </c>
      <c r="D1284" s="305">
        <v>35</v>
      </c>
      <c r="E1284" s="287" t="s">
        <v>49</v>
      </c>
      <c r="F1284" s="372">
        <v>43677</v>
      </c>
      <c r="G1284" s="373" t="s">
        <v>8869</v>
      </c>
      <c r="H1284" s="373" t="s">
        <v>5753</v>
      </c>
      <c r="I1284" s="374">
        <v>0.66649999999999998</v>
      </c>
      <c r="J1284" s="374">
        <v>8</v>
      </c>
      <c r="K1284" s="373" t="s">
        <v>815</v>
      </c>
      <c r="L1284" s="375">
        <v>70.14</v>
      </c>
      <c r="M1284" s="336" t="s">
        <v>5754</v>
      </c>
      <c r="N1284" s="336" t="s">
        <v>5755</v>
      </c>
      <c r="O1284" s="287"/>
      <c r="P1284" s="287"/>
    </row>
    <row r="1285" spans="1:16" ht="15">
      <c r="A1285" s="247" t="s">
        <v>176</v>
      </c>
      <c r="B1285" s="247" t="s">
        <v>11110</v>
      </c>
      <c r="C1285" s="287" t="s">
        <v>4069</v>
      </c>
      <c r="D1285" s="305">
        <v>36</v>
      </c>
      <c r="E1285" s="287" t="s">
        <v>49</v>
      </c>
      <c r="F1285" s="372">
        <v>43677</v>
      </c>
      <c r="G1285" s="373" t="s">
        <v>8869</v>
      </c>
      <c r="H1285" s="373" t="s">
        <v>4586</v>
      </c>
      <c r="I1285" s="374">
        <v>0.71850000000000003</v>
      </c>
      <c r="J1285" s="374">
        <v>3</v>
      </c>
      <c r="K1285" s="373" t="s">
        <v>815</v>
      </c>
      <c r="L1285" s="375">
        <v>113.39</v>
      </c>
      <c r="M1285" s="336" t="s">
        <v>4587</v>
      </c>
      <c r="N1285" s="336" t="s">
        <v>4588</v>
      </c>
      <c r="O1285" s="287"/>
      <c r="P1285" s="287"/>
    </row>
    <row r="1286" spans="1:16" ht="15">
      <c r="A1286" s="247" t="s">
        <v>176</v>
      </c>
      <c r="B1286" s="247" t="s">
        <v>9503</v>
      </c>
      <c r="C1286" s="287" t="s">
        <v>4071</v>
      </c>
      <c r="D1286" s="305">
        <v>37</v>
      </c>
      <c r="E1286" s="287" t="s">
        <v>49</v>
      </c>
      <c r="F1286" s="372">
        <v>43677</v>
      </c>
      <c r="G1286" s="373" t="s">
        <v>8869</v>
      </c>
      <c r="H1286" s="373" t="s">
        <v>1818</v>
      </c>
      <c r="I1286" s="374">
        <v>0.64710000000000001</v>
      </c>
      <c r="J1286" s="374">
        <v>144</v>
      </c>
      <c r="K1286" s="373" t="s">
        <v>815</v>
      </c>
      <c r="L1286" s="375">
        <v>118.04</v>
      </c>
      <c r="M1286" s="336" t="s">
        <v>1819</v>
      </c>
      <c r="N1286" s="336" t="s">
        <v>1820</v>
      </c>
      <c r="O1286" s="287"/>
      <c r="P1286" s="287"/>
    </row>
    <row r="1287" spans="1:16" ht="15">
      <c r="A1287" s="247" t="s">
        <v>176</v>
      </c>
      <c r="B1287" s="247" t="s">
        <v>9504</v>
      </c>
      <c r="C1287" s="287" t="s">
        <v>4073</v>
      </c>
      <c r="D1287" s="305">
        <v>38</v>
      </c>
      <c r="E1287" s="287" t="s">
        <v>49</v>
      </c>
      <c r="F1287" s="372">
        <v>43677</v>
      </c>
      <c r="G1287" s="373" t="s">
        <v>8869</v>
      </c>
      <c r="H1287" s="373" t="s">
        <v>4771</v>
      </c>
      <c r="I1287" s="374">
        <v>0.67479999999999996</v>
      </c>
      <c r="J1287" s="374">
        <v>8</v>
      </c>
      <c r="K1287" s="373" t="s">
        <v>815</v>
      </c>
      <c r="L1287" s="375">
        <v>101.31</v>
      </c>
      <c r="M1287" s="336" t="s">
        <v>4772</v>
      </c>
      <c r="N1287" s="336" t="s">
        <v>4773</v>
      </c>
      <c r="O1287" s="287"/>
      <c r="P1287" s="287"/>
    </row>
    <row r="1288" spans="1:16" ht="15">
      <c r="A1288" s="247" t="s">
        <v>176</v>
      </c>
      <c r="B1288" s="247" t="s">
        <v>9505</v>
      </c>
      <c r="C1288" s="287" t="s">
        <v>4078</v>
      </c>
      <c r="D1288" s="305">
        <v>39</v>
      </c>
      <c r="E1288" s="287" t="s">
        <v>49</v>
      </c>
      <c r="F1288" s="372">
        <v>43677</v>
      </c>
      <c r="G1288" s="373" t="s">
        <v>8869</v>
      </c>
      <c r="H1288" s="373" t="s">
        <v>3243</v>
      </c>
      <c r="I1288" s="374">
        <v>0.71319999999999995</v>
      </c>
      <c r="J1288" s="374">
        <v>8</v>
      </c>
      <c r="K1288" s="373" t="s">
        <v>815</v>
      </c>
      <c r="L1288" s="375">
        <v>57.15</v>
      </c>
      <c r="M1288" s="336" t="s">
        <v>3244</v>
      </c>
      <c r="N1288" s="336" t="s">
        <v>3245</v>
      </c>
      <c r="O1288" s="287"/>
      <c r="P1288" s="287"/>
    </row>
    <row r="1289" spans="1:16" ht="15">
      <c r="A1289" s="247" t="s">
        <v>12575</v>
      </c>
      <c r="B1289" s="247" t="s">
        <v>12576</v>
      </c>
      <c r="C1289" s="287" t="s">
        <v>4084</v>
      </c>
      <c r="D1289" s="305">
        <v>40</v>
      </c>
      <c r="E1289" s="287" t="s">
        <v>49</v>
      </c>
      <c r="F1289" s="372">
        <v>43677</v>
      </c>
      <c r="G1289" s="373" t="s">
        <v>8869</v>
      </c>
      <c r="H1289" s="373" t="s">
        <v>1180</v>
      </c>
      <c r="I1289" s="374">
        <v>0.71719999999999995</v>
      </c>
      <c r="J1289" s="374">
        <v>2</v>
      </c>
      <c r="K1289" s="373" t="s">
        <v>815</v>
      </c>
      <c r="L1289" s="375">
        <v>69.209999999999994</v>
      </c>
      <c r="M1289" s="336" t="s">
        <v>1181</v>
      </c>
      <c r="N1289" s="336" t="s">
        <v>1182</v>
      </c>
      <c r="O1289" s="287"/>
      <c r="P1289" s="287"/>
    </row>
    <row r="1290" spans="1:16" ht="15">
      <c r="A1290" s="247" t="s">
        <v>176</v>
      </c>
      <c r="B1290" s="247" t="s">
        <v>11111</v>
      </c>
      <c r="C1290" s="287" t="s">
        <v>4086</v>
      </c>
      <c r="D1290" s="305">
        <v>41</v>
      </c>
      <c r="E1290" s="287" t="s">
        <v>49</v>
      </c>
      <c r="F1290" s="372">
        <v>43677</v>
      </c>
      <c r="G1290" s="373" t="s">
        <v>8869</v>
      </c>
      <c r="H1290" s="373" t="s">
        <v>1823</v>
      </c>
      <c r="I1290" s="374">
        <v>0.72219999999999995</v>
      </c>
      <c r="J1290" s="374">
        <v>5</v>
      </c>
      <c r="K1290" s="373" t="s">
        <v>815</v>
      </c>
      <c r="L1290" s="375">
        <v>128.69999999999999</v>
      </c>
      <c r="M1290" s="336" t="s">
        <v>1824</v>
      </c>
      <c r="N1290" s="336" t="s">
        <v>1825</v>
      </c>
      <c r="O1290" s="287"/>
      <c r="P1290" s="287"/>
    </row>
    <row r="1291" spans="1:16" ht="15">
      <c r="A1291" s="247" t="s">
        <v>176</v>
      </c>
      <c r="B1291" s="247" t="s">
        <v>9506</v>
      </c>
      <c r="C1291" s="287" t="s">
        <v>4088</v>
      </c>
      <c r="D1291" s="305">
        <v>42</v>
      </c>
      <c r="E1291" s="287" t="s">
        <v>49</v>
      </c>
      <c r="F1291" s="372">
        <v>43677</v>
      </c>
      <c r="G1291" s="373" t="s">
        <v>8869</v>
      </c>
      <c r="H1291" s="373" t="s">
        <v>3564</v>
      </c>
      <c r="I1291" s="374">
        <v>0.58260000000000001</v>
      </c>
      <c r="J1291" s="374">
        <v>150</v>
      </c>
      <c r="K1291" s="373" t="s">
        <v>815</v>
      </c>
      <c r="L1291" s="375">
        <v>56.2</v>
      </c>
      <c r="M1291" s="336" t="s">
        <v>3565</v>
      </c>
      <c r="N1291" s="336" t="s">
        <v>3566</v>
      </c>
      <c r="O1291" s="287"/>
      <c r="P1291" s="287"/>
    </row>
    <row r="1292" spans="1:16" ht="15">
      <c r="A1292" s="247" t="s">
        <v>176</v>
      </c>
      <c r="B1292" s="247" t="s">
        <v>11114</v>
      </c>
      <c r="C1292" s="287" t="s">
        <v>4090</v>
      </c>
      <c r="D1292" s="305">
        <v>43</v>
      </c>
      <c r="E1292" s="287" t="s">
        <v>49</v>
      </c>
      <c r="F1292" s="372">
        <v>43677</v>
      </c>
      <c r="G1292" s="373" t="s">
        <v>8869</v>
      </c>
      <c r="H1292" s="373" t="s">
        <v>5629</v>
      </c>
      <c r="I1292" s="374">
        <v>0.69220000000000004</v>
      </c>
      <c r="J1292" s="374">
        <v>8</v>
      </c>
      <c r="K1292" s="373" t="s">
        <v>815</v>
      </c>
      <c r="L1292" s="375">
        <v>174.72</v>
      </c>
      <c r="M1292" s="336" t="s">
        <v>5630</v>
      </c>
      <c r="N1292" s="336" t="s">
        <v>5631</v>
      </c>
      <c r="O1292" s="287"/>
      <c r="P1292" s="287"/>
    </row>
    <row r="1293" spans="1:16" ht="15">
      <c r="A1293" s="247" t="s">
        <v>12577</v>
      </c>
      <c r="B1293" s="247" t="s">
        <v>12578</v>
      </c>
      <c r="C1293" s="287" t="s">
        <v>4092</v>
      </c>
      <c r="D1293" s="305">
        <v>44</v>
      </c>
      <c r="E1293" s="287" t="s">
        <v>49</v>
      </c>
      <c r="F1293" s="372">
        <v>43677</v>
      </c>
      <c r="G1293" s="373" t="s">
        <v>8869</v>
      </c>
      <c r="H1293" s="373" t="s">
        <v>1494</v>
      </c>
      <c r="I1293" s="374">
        <v>0.73119999999999996</v>
      </c>
      <c r="J1293" s="374">
        <v>8</v>
      </c>
      <c r="K1293" s="373" t="s">
        <v>815</v>
      </c>
      <c r="L1293" s="375">
        <v>42.31</v>
      </c>
      <c r="M1293" s="336" t="s">
        <v>1495</v>
      </c>
      <c r="N1293" s="336" t="s">
        <v>1496</v>
      </c>
      <c r="O1293" s="287"/>
      <c r="P1293" s="287"/>
    </row>
    <row r="1294" spans="1:16" ht="15">
      <c r="A1294" s="247" t="s">
        <v>176</v>
      </c>
      <c r="B1294" s="247" t="s">
        <v>11115</v>
      </c>
      <c r="C1294" s="287" t="s">
        <v>4094</v>
      </c>
      <c r="D1294" s="305">
        <v>45</v>
      </c>
      <c r="E1294" s="287" t="s">
        <v>49</v>
      </c>
      <c r="F1294" s="372">
        <v>43677</v>
      </c>
      <c r="G1294" s="373" t="s">
        <v>8869</v>
      </c>
      <c r="H1294" s="373" t="s">
        <v>1001</v>
      </c>
      <c r="I1294" s="374">
        <v>0.71560000000000001</v>
      </c>
      <c r="J1294" s="374">
        <v>7</v>
      </c>
      <c r="K1294" s="373" t="s">
        <v>815</v>
      </c>
      <c r="L1294" s="375">
        <v>23.07</v>
      </c>
      <c r="M1294" s="336" t="s">
        <v>1002</v>
      </c>
      <c r="N1294" s="336" t="s">
        <v>1003</v>
      </c>
      <c r="O1294" s="287"/>
      <c r="P1294" s="287"/>
    </row>
    <row r="1295" spans="1:16" ht="15">
      <c r="A1295" s="247" t="s">
        <v>176</v>
      </c>
      <c r="B1295" s="247" t="s">
        <v>11116</v>
      </c>
      <c r="C1295" s="287" t="s">
        <v>4096</v>
      </c>
      <c r="D1295" s="305">
        <v>46</v>
      </c>
      <c r="E1295" s="287" t="s">
        <v>49</v>
      </c>
      <c r="F1295" s="372">
        <v>43677</v>
      </c>
      <c r="G1295" s="373" t="s">
        <v>8869</v>
      </c>
      <c r="H1295" s="373" t="s">
        <v>1715</v>
      </c>
      <c r="I1295" s="374">
        <v>0.70720000000000005</v>
      </c>
      <c r="J1295" s="374">
        <v>8</v>
      </c>
      <c r="K1295" s="373" t="s">
        <v>815</v>
      </c>
      <c r="L1295" s="375">
        <v>119.47</v>
      </c>
      <c r="M1295" s="336" t="s">
        <v>1716</v>
      </c>
      <c r="N1295" s="336" t="s">
        <v>1717</v>
      </c>
      <c r="O1295" s="287"/>
      <c r="P1295" s="287"/>
    </row>
    <row r="1296" spans="1:16" ht="15">
      <c r="A1296" s="247" t="s">
        <v>176</v>
      </c>
      <c r="B1296" s="247" t="s">
        <v>9507</v>
      </c>
      <c r="C1296" s="287" t="s">
        <v>4098</v>
      </c>
      <c r="D1296" s="305">
        <v>47</v>
      </c>
      <c r="E1296" s="287" t="s">
        <v>49</v>
      </c>
      <c r="F1296" s="372">
        <v>43677</v>
      </c>
      <c r="G1296" s="373" t="s">
        <v>8869</v>
      </c>
      <c r="H1296" s="373" t="s">
        <v>2805</v>
      </c>
      <c r="I1296" s="374">
        <v>0.68340000000000001</v>
      </c>
      <c r="J1296" s="374">
        <v>64</v>
      </c>
      <c r="K1296" s="373" t="s">
        <v>815</v>
      </c>
      <c r="L1296" s="375">
        <v>55.27</v>
      </c>
      <c r="M1296" s="336" t="s">
        <v>2806</v>
      </c>
      <c r="N1296" s="336" t="s">
        <v>2807</v>
      </c>
      <c r="O1296" s="287"/>
      <c r="P1296" s="287"/>
    </row>
    <row r="1297" spans="1:16" ht="15">
      <c r="A1297" s="247" t="s">
        <v>176</v>
      </c>
      <c r="B1297" s="247" t="s">
        <v>9508</v>
      </c>
      <c r="C1297" s="287" t="s">
        <v>4100</v>
      </c>
      <c r="D1297" s="305">
        <v>48</v>
      </c>
      <c r="E1297" s="287" t="s">
        <v>49</v>
      </c>
      <c r="F1297" s="372">
        <v>43677</v>
      </c>
      <c r="G1297" s="373" t="s">
        <v>8869</v>
      </c>
      <c r="H1297" s="373" t="s">
        <v>3576</v>
      </c>
      <c r="I1297" s="374">
        <v>0.62270000000000003</v>
      </c>
      <c r="J1297" s="374">
        <v>221</v>
      </c>
      <c r="K1297" s="373" t="s">
        <v>815</v>
      </c>
      <c r="L1297" s="375">
        <v>110.38</v>
      </c>
      <c r="M1297" s="336" t="s">
        <v>3577</v>
      </c>
      <c r="N1297" s="336" t="s">
        <v>3578</v>
      </c>
      <c r="O1297" s="287"/>
      <c r="P1297" s="287"/>
    </row>
    <row r="1298" spans="1:16" ht="15">
      <c r="A1298" s="247" t="s">
        <v>176</v>
      </c>
      <c r="B1298" s="247" t="s">
        <v>11119</v>
      </c>
      <c r="C1298" s="287" t="s">
        <v>4103</v>
      </c>
      <c r="D1298" s="305">
        <v>49</v>
      </c>
      <c r="E1298" s="287" t="s">
        <v>49</v>
      </c>
      <c r="F1298" s="372">
        <v>43677</v>
      </c>
      <c r="G1298" s="373" t="s">
        <v>8869</v>
      </c>
      <c r="H1298" s="373" t="s">
        <v>7367</v>
      </c>
      <c r="I1298" s="374">
        <v>0.2787</v>
      </c>
      <c r="J1298" s="374">
        <v>2</v>
      </c>
      <c r="K1298" s="373" t="s">
        <v>815</v>
      </c>
      <c r="L1298" s="375">
        <v>10.6</v>
      </c>
      <c r="M1298" s="336" t="s">
        <v>7368</v>
      </c>
      <c r="N1298" s="336" t="s">
        <v>7369</v>
      </c>
      <c r="O1298" s="287"/>
      <c r="P1298" s="287"/>
    </row>
    <row r="1299" spans="1:16" ht="15">
      <c r="A1299" s="247" t="s">
        <v>176</v>
      </c>
      <c r="B1299" s="247" t="s">
        <v>11120</v>
      </c>
      <c r="C1299" s="287" t="s">
        <v>4106</v>
      </c>
      <c r="D1299" s="305">
        <v>50</v>
      </c>
      <c r="E1299" s="287" t="s">
        <v>49</v>
      </c>
      <c r="F1299" s="372">
        <v>43677</v>
      </c>
      <c r="G1299" s="373" t="s">
        <v>8869</v>
      </c>
      <c r="H1299" s="373" t="s">
        <v>9403</v>
      </c>
      <c r="I1299" s="374">
        <v>0.72589999999999999</v>
      </c>
      <c r="J1299" s="374">
        <v>5</v>
      </c>
      <c r="K1299" s="373" t="s">
        <v>815</v>
      </c>
      <c r="L1299" s="375">
        <v>78.59</v>
      </c>
      <c r="M1299" s="336" t="s">
        <v>8483</v>
      </c>
      <c r="N1299" s="336" t="s">
        <v>9404</v>
      </c>
      <c r="O1299" s="287"/>
      <c r="P1299" s="287"/>
    </row>
    <row r="1300" spans="1:16" ht="15">
      <c r="A1300" s="247" t="s">
        <v>176</v>
      </c>
      <c r="B1300" s="247" t="s">
        <v>9532</v>
      </c>
      <c r="C1300" s="287" t="s">
        <v>4108</v>
      </c>
      <c r="D1300" s="305">
        <v>1</v>
      </c>
      <c r="E1300" s="287" t="s">
        <v>44</v>
      </c>
      <c r="F1300" s="372">
        <v>43677</v>
      </c>
      <c r="G1300" s="373" t="s">
        <v>8872</v>
      </c>
      <c r="H1300" s="373" t="s">
        <v>3727</v>
      </c>
      <c r="I1300" s="374">
        <v>10</v>
      </c>
      <c r="J1300" s="374">
        <v>28</v>
      </c>
      <c r="K1300" s="373" t="s">
        <v>815</v>
      </c>
      <c r="L1300" s="375">
        <v>16.79</v>
      </c>
      <c r="M1300" s="336" t="s">
        <v>3728</v>
      </c>
      <c r="N1300" s="336" t="s">
        <v>3729</v>
      </c>
      <c r="O1300" s="287"/>
      <c r="P1300" s="287"/>
    </row>
    <row r="1301" spans="1:16" ht="15">
      <c r="A1301" s="247" t="s">
        <v>176</v>
      </c>
      <c r="B1301" s="247" t="s">
        <v>11121</v>
      </c>
      <c r="C1301" s="287" t="s">
        <v>4110</v>
      </c>
      <c r="D1301" s="305">
        <v>2</v>
      </c>
      <c r="E1301" s="287" t="s">
        <v>44</v>
      </c>
      <c r="F1301" s="372">
        <v>43677</v>
      </c>
      <c r="G1301" s="373" t="s">
        <v>8872</v>
      </c>
      <c r="H1301" s="373" t="s">
        <v>1042</v>
      </c>
      <c r="I1301" s="374">
        <v>9</v>
      </c>
      <c r="J1301" s="374">
        <v>15</v>
      </c>
      <c r="K1301" s="373" t="s">
        <v>815</v>
      </c>
      <c r="L1301" s="375">
        <v>278.56</v>
      </c>
      <c r="M1301" s="336" t="s">
        <v>1043</v>
      </c>
      <c r="N1301" s="336" t="s">
        <v>1044</v>
      </c>
      <c r="O1301" s="287"/>
      <c r="P1301" s="287"/>
    </row>
    <row r="1302" spans="1:16" ht="15">
      <c r="A1302" s="247" t="s">
        <v>176</v>
      </c>
      <c r="B1302" s="247" t="s">
        <v>9533</v>
      </c>
      <c r="C1302" s="287" t="s">
        <v>4112</v>
      </c>
      <c r="D1302" s="305">
        <v>3</v>
      </c>
      <c r="E1302" s="287" t="s">
        <v>44</v>
      </c>
      <c r="F1302" s="372">
        <v>43677</v>
      </c>
      <c r="G1302" s="373" t="s">
        <v>8872</v>
      </c>
      <c r="H1302" s="373" t="s">
        <v>461</v>
      </c>
      <c r="I1302" s="374">
        <v>9</v>
      </c>
      <c r="J1302" s="374">
        <v>61</v>
      </c>
      <c r="K1302" s="373" t="s">
        <v>815</v>
      </c>
      <c r="L1302" s="375">
        <v>85.79</v>
      </c>
      <c r="M1302" s="336" t="s">
        <v>462</v>
      </c>
      <c r="N1302" s="336" t="s">
        <v>463</v>
      </c>
      <c r="O1302" s="287"/>
      <c r="P1302" s="287"/>
    </row>
    <row r="1303" spans="1:16" ht="15">
      <c r="A1303" s="247" t="s">
        <v>176</v>
      </c>
      <c r="B1303" s="247" t="s">
        <v>11122</v>
      </c>
      <c r="C1303" s="287" t="s">
        <v>4114</v>
      </c>
      <c r="D1303" s="305">
        <v>4</v>
      </c>
      <c r="E1303" s="287" t="s">
        <v>44</v>
      </c>
      <c r="F1303" s="372">
        <v>43677</v>
      </c>
      <c r="G1303" s="373" t="s">
        <v>8872</v>
      </c>
      <c r="H1303" s="373" t="s">
        <v>1047</v>
      </c>
      <c r="I1303" s="374">
        <v>10</v>
      </c>
      <c r="J1303" s="374">
        <v>7</v>
      </c>
      <c r="K1303" s="373" t="s">
        <v>815</v>
      </c>
      <c r="L1303" s="375">
        <v>146.36000000000001</v>
      </c>
      <c r="M1303" s="336" t="s">
        <v>1048</v>
      </c>
      <c r="N1303" s="336" t="s">
        <v>1049</v>
      </c>
      <c r="O1303" s="287"/>
      <c r="P1303" s="287"/>
    </row>
    <row r="1304" spans="1:16" ht="15">
      <c r="A1304" s="247" t="s">
        <v>176</v>
      </c>
      <c r="B1304" s="247" t="s">
        <v>11123</v>
      </c>
      <c r="C1304" s="287" t="s">
        <v>4116</v>
      </c>
      <c r="D1304" s="305">
        <v>5</v>
      </c>
      <c r="E1304" s="287" t="s">
        <v>44</v>
      </c>
      <c r="F1304" s="372">
        <v>43677</v>
      </c>
      <c r="G1304" s="373" t="s">
        <v>8872</v>
      </c>
      <c r="H1304" s="373" t="s">
        <v>3435</v>
      </c>
      <c r="I1304" s="374">
        <v>10</v>
      </c>
      <c r="J1304" s="374">
        <v>37</v>
      </c>
      <c r="K1304" s="373" t="s">
        <v>815</v>
      </c>
      <c r="L1304" s="375">
        <v>49.54</v>
      </c>
      <c r="M1304" s="336" t="s">
        <v>3436</v>
      </c>
      <c r="N1304" s="336" t="s">
        <v>3437</v>
      </c>
      <c r="O1304" s="287"/>
      <c r="P1304" s="287"/>
    </row>
    <row r="1305" spans="1:16" ht="15">
      <c r="A1305" s="247" t="s">
        <v>176</v>
      </c>
      <c r="B1305" s="247" t="s">
        <v>9531</v>
      </c>
      <c r="C1305" s="287" t="s">
        <v>4118</v>
      </c>
      <c r="D1305" s="305">
        <v>6</v>
      </c>
      <c r="E1305" s="287" t="s">
        <v>44</v>
      </c>
      <c r="F1305" s="372">
        <v>43677</v>
      </c>
      <c r="G1305" s="373" t="s">
        <v>8872</v>
      </c>
      <c r="H1305" s="373" t="s">
        <v>3445</v>
      </c>
      <c r="I1305" s="374">
        <v>11</v>
      </c>
      <c r="J1305" s="374">
        <v>69</v>
      </c>
      <c r="K1305" s="373" t="s">
        <v>815</v>
      </c>
      <c r="L1305" s="375">
        <v>75.69</v>
      </c>
      <c r="M1305" s="336" t="s">
        <v>3446</v>
      </c>
      <c r="N1305" s="336" t="s">
        <v>3447</v>
      </c>
      <c r="O1305" s="287"/>
      <c r="P1305" s="287"/>
    </row>
    <row r="1306" spans="1:16" ht="15">
      <c r="A1306" s="247" t="s">
        <v>176</v>
      </c>
      <c r="B1306" s="247" t="s">
        <v>11124</v>
      </c>
      <c r="C1306" s="287" t="s">
        <v>4120</v>
      </c>
      <c r="D1306" s="305">
        <v>7</v>
      </c>
      <c r="E1306" s="287" t="s">
        <v>44</v>
      </c>
      <c r="F1306" s="372">
        <v>43677</v>
      </c>
      <c r="G1306" s="373" t="s">
        <v>8872</v>
      </c>
      <c r="H1306" s="373" t="s">
        <v>2272</v>
      </c>
      <c r="I1306" s="374">
        <v>11</v>
      </c>
      <c r="J1306" s="374">
        <v>9</v>
      </c>
      <c r="K1306" s="373" t="s">
        <v>815</v>
      </c>
      <c r="L1306" s="375">
        <v>25.04</v>
      </c>
      <c r="M1306" s="336" t="s">
        <v>2273</v>
      </c>
      <c r="N1306" s="336" t="s">
        <v>2274</v>
      </c>
      <c r="O1306" s="287"/>
      <c r="P1306" s="287"/>
    </row>
    <row r="1307" spans="1:16" ht="15">
      <c r="A1307" s="247" t="s">
        <v>176</v>
      </c>
      <c r="B1307" s="247" t="s">
        <v>9514</v>
      </c>
      <c r="C1307" s="287" t="s">
        <v>4125</v>
      </c>
      <c r="D1307" s="305">
        <v>8</v>
      </c>
      <c r="E1307" s="287" t="s">
        <v>44</v>
      </c>
      <c r="F1307" s="372">
        <v>43677</v>
      </c>
      <c r="G1307" s="373" t="s">
        <v>8872</v>
      </c>
      <c r="H1307" s="373" t="s">
        <v>2397</v>
      </c>
      <c r="I1307" s="374">
        <v>5</v>
      </c>
      <c r="J1307" s="374">
        <v>66</v>
      </c>
      <c r="K1307" s="373" t="s">
        <v>815</v>
      </c>
      <c r="L1307" s="375">
        <v>113.36</v>
      </c>
      <c r="M1307" s="336" t="s">
        <v>2398</v>
      </c>
      <c r="N1307" s="336" t="s">
        <v>2399</v>
      </c>
      <c r="O1307" s="287"/>
      <c r="P1307" s="287"/>
    </row>
    <row r="1308" spans="1:16" ht="15">
      <c r="A1308" s="247" t="s">
        <v>176</v>
      </c>
      <c r="B1308" s="247" t="s">
        <v>11125</v>
      </c>
      <c r="C1308" s="287" t="s">
        <v>4127</v>
      </c>
      <c r="D1308" s="305">
        <v>9</v>
      </c>
      <c r="E1308" s="287" t="s">
        <v>44</v>
      </c>
      <c r="F1308" s="372">
        <v>43677</v>
      </c>
      <c r="G1308" s="373" t="s">
        <v>8872</v>
      </c>
      <c r="H1308" s="373" t="s">
        <v>3460</v>
      </c>
      <c r="I1308" s="374">
        <v>9</v>
      </c>
      <c r="J1308" s="374">
        <v>6</v>
      </c>
      <c r="K1308" s="373" t="s">
        <v>815</v>
      </c>
      <c r="L1308" s="375">
        <v>109.04</v>
      </c>
      <c r="M1308" s="336" t="s">
        <v>3461</v>
      </c>
      <c r="N1308" s="336" t="s">
        <v>3462</v>
      </c>
      <c r="O1308" s="287"/>
      <c r="P1308" s="287"/>
    </row>
    <row r="1309" spans="1:16" ht="15">
      <c r="A1309" s="247" t="s">
        <v>176</v>
      </c>
      <c r="B1309" s="247" t="s">
        <v>9515</v>
      </c>
      <c r="C1309" s="287" t="s">
        <v>4129</v>
      </c>
      <c r="D1309" s="305">
        <v>10</v>
      </c>
      <c r="E1309" s="287" t="s">
        <v>44</v>
      </c>
      <c r="F1309" s="372">
        <v>43677</v>
      </c>
      <c r="G1309" s="373" t="s">
        <v>8872</v>
      </c>
      <c r="H1309" s="373" t="s">
        <v>524</v>
      </c>
      <c r="I1309" s="374">
        <v>10</v>
      </c>
      <c r="J1309" s="374">
        <v>121</v>
      </c>
      <c r="K1309" s="373" t="s">
        <v>815</v>
      </c>
      <c r="L1309" s="375">
        <v>114.87</v>
      </c>
      <c r="M1309" s="336" t="s">
        <v>525</v>
      </c>
      <c r="N1309" s="336" t="s">
        <v>526</v>
      </c>
      <c r="O1309" s="287"/>
      <c r="P1309" s="287"/>
    </row>
    <row r="1310" spans="1:16" ht="15">
      <c r="A1310" s="247" t="s">
        <v>176</v>
      </c>
      <c r="B1310" s="247" t="s">
        <v>9516</v>
      </c>
      <c r="C1310" s="287" t="s">
        <v>4131</v>
      </c>
      <c r="D1310" s="305">
        <v>11</v>
      </c>
      <c r="E1310" s="287" t="s">
        <v>44</v>
      </c>
      <c r="F1310" s="372">
        <v>43677</v>
      </c>
      <c r="G1310" s="373" t="s">
        <v>8872</v>
      </c>
      <c r="H1310" s="373" t="s">
        <v>1568</v>
      </c>
      <c r="I1310" s="374">
        <v>8</v>
      </c>
      <c r="J1310" s="374">
        <v>118</v>
      </c>
      <c r="K1310" s="373" t="s">
        <v>815</v>
      </c>
      <c r="L1310" s="375">
        <v>27.69</v>
      </c>
      <c r="M1310" s="336" t="s">
        <v>1569</v>
      </c>
      <c r="N1310" s="336" t="s">
        <v>1570</v>
      </c>
      <c r="O1310" s="287"/>
      <c r="P1310" s="287"/>
    </row>
    <row r="1311" spans="1:16" ht="15">
      <c r="A1311" s="247" t="s">
        <v>176</v>
      </c>
      <c r="B1311" s="247" t="s">
        <v>11126</v>
      </c>
      <c r="C1311" s="287" t="s">
        <v>4133</v>
      </c>
      <c r="D1311" s="305">
        <v>12</v>
      </c>
      <c r="E1311" s="287" t="s">
        <v>44</v>
      </c>
      <c r="F1311" s="372">
        <v>43677</v>
      </c>
      <c r="G1311" s="373" t="s">
        <v>8872</v>
      </c>
      <c r="H1311" s="373" t="s">
        <v>1575</v>
      </c>
      <c r="I1311" s="374">
        <v>8</v>
      </c>
      <c r="J1311" s="374">
        <v>14</v>
      </c>
      <c r="K1311" s="373" t="s">
        <v>815</v>
      </c>
      <c r="L1311" s="375">
        <v>127.12</v>
      </c>
      <c r="M1311" s="336" t="s">
        <v>1576</v>
      </c>
      <c r="N1311" s="336" t="s">
        <v>1577</v>
      </c>
      <c r="O1311" s="287"/>
      <c r="P1311" s="287"/>
    </row>
    <row r="1312" spans="1:16" ht="15">
      <c r="A1312" s="247" t="s">
        <v>176</v>
      </c>
      <c r="B1312" s="247" t="s">
        <v>9517</v>
      </c>
      <c r="C1312" s="287" t="s">
        <v>4135</v>
      </c>
      <c r="D1312" s="305">
        <v>13</v>
      </c>
      <c r="E1312" s="287" t="s">
        <v>44</v>
      </c>
      <c r="F1312" s="372">
        <v>43677</v>
      </c>
      <c r="G1312" s="373" t="s">
        <v>8872</v>
      </c>
      <c r="H1312" s="373" t="s">
        <v>1297</v>
      </c>
      <c r="I1312" s="374">
        <v>8</v>
      </c>
      <c r="J1312" s="374">
        <v>94</v>
      </c>
      <c r="K1312" s="373" t="s">
        <v>815</v>
      </c>
      <c r="L1312" s="375">
        <v>53.01</v>
      </c>
      <c r="M1312" s="336" t="s">
        <v>1298</v>
      </c>
      <c r="N1312" s="336" t="s">
        <v>1299</v>
      </c>
      <c r="O1312" s="287"/>
      <c r="P1312" s="287"/>
    </row>
    <row r="1313" spans="1:16" ht="15">
      <c r="A1313" s="247" t="s">
        <v>176</v>
      </c>
      <c r="B1313" s="247" t="s">
        <v>11127</v>
      </c>
      <c r="C1313" s="287" t="s">
        <v>4137</v>
      </c>
      <c r="D1313" s="305">
        <v>14</v>
      </c>
      <c r="E1313" s="287" t="s">
        <v>44</v>
      </c>
      <c r="F1313" s="372">
        <v>43677</v>
      </c>
      <c r="G1313" s="373" t="s">
        <v>8872</v>
      </c>
      <c r="H1313" s="373" t="s">
        <v>1302</v>
      </c>
      <c r="I1313" s="374">
        <v>10</v>
      </c>
      <c r="J1313" s="374">
        <v>23</v>
      </c>
      <c r="K1313" s="373" t="s">
        <v>815</v>
      </c>
      <c r="L1313" s="375">
        <v>73.91</v>
      </c>
      <c r="M1313" s="336" t="s">
        <v>1303</v>
      </c>
      <c r="N1313" s="336" t="s">
        <v>1304</v>
      </c>
      <c r="O1313" s="287"/>
      <c r="P1313" s="287"/>
    </row>
    <row r="1314" spans="1:16" ht="15">
      <c r="A1314" s="247" t="s">
        <v>176</v>
      </c>
      <c r="B1314" s="247" t="s">
        <v>9518</v>
      </c>
      <c r="C1314" s="287" t="s">
        <v>4139</v>
      </c>
      <c r="D1314" s="305">
        <v>15</v>
      </c>
      <c r="E1314" s="287" t="s">
        <v>44</v>
      </c>
      <c r="F1314" s="372">
        <v>43677</v>
      </c>
      <c r="G1314" s="373" t="s">
        <v>8872</v>
      </c>
      <c r="H1314" s="373" t="s">
        <v>2870</v>
      </c>
      <c r="I1314" s="374">
        <v>9</v>
      </c>
      <c r="J1314" s="374">
        <v>143</v>
      </c>
      <c r="K1314" s="373" t="s">
        <v>815</v>
      </c>
      <c r="L1314" s="375">
        <v>107.33</v>
      </c>
      <c r="M1314" s="336" t="s">
        <v>2871</v>
      </c>
      <c r="N1314" s="336" t="s">
        <v>2872</v>
      </c>
      <c r="O1314" s="287"/>
      <c r="P1314" s="287"/>
    </row>
    <row r="1315" spans="1:16" ht="15">
      <c r="A1315" s="247" t="s">
        <v>176</v>
      </c>
      <c r="B1315" s="247" t="s">
        <v>11128</v>
      </c>
      <c r="C1315" s="287" t="s">
        <v>4141</v>
      </c>
      <c r="D1315" s="305">
        <v>16</v>
      </c>
      <c r="E1315" s="287" t="s">
        <v>44</v>
      </c>
      <c r="F1315" s="372">
        <v>43677</v>
      </c>
      <c r="G1315" s="373" t="s">
        <v>8872</v>
      </c>
      <c r="H1315" s="373" t="s">
        <v>1326</v>
      </c>
      <c r="I1315" s="374">
        <v>11</v>
      </c>
      <c r="J1315" s="374">
        <v>2</v>
      </c>
      <c r="K1315" s="373" t="s">
        <v>815</v>
      </c>
      <c r="L1315" s="375">
        <v>77.53</v>
      </c>
      <c r="M1315" s="336" t="s">
        <v>1327</v>
      </c>
      <c r="N1315" s="336" t="s">
        <v>1328</v>
      </c>
      <c r="O1315" s="287"/>
      <c r="P1315" s="287"/>
    </row>
    <row r="1316" spans="1:16" ht="15">
      <c r="A1316" s="247" t="s">
        <v>176</v>
      </c>
      <c r="B1316" s="247" t="s">
        <v>11129</v>
      </c>
      <c r="C1316" s="287" t="s">
        <v>4143</v>
      </c>
      <c r="D1316" s="305">
        <v>17</v>
      </c>
      <c r="E1316" s="287" t="s">
        <v>44</v>
      </c>
      <c r="F1316" s="372">
        <v>43677</v>
      </c>
      <c r="G1316" s="373" t="s">
        <v>8872</v>
      </c>
      <c r="H1316" s="373" t="s">
        <v>2312</v>
      </c>
      <c r="I1316" s="374">
        <v>9</v>
      </c>
      <c r="J1316" s="374">
        <v>14</v>
      </c>
      <c r="K1316" s="373" t="s">
        <v>815</v>
      </c>
      <c r="L1316" s="375">
        <v>60.49</v>
      </c>
      <c r="M1316" s="336" t="s">
        <v>2313</v>
      </c>
      <c r="N1316" s="336" t="s">
        <v>2314</v>
      </c>
      <c r="O1316" s="287"/>
      <c r="P1316" s="287"/>
    </row>
    <row r="1317" spans="1:16" ht="15">
      <c r="A1317" s="247" t="s">
        <v>12579</v>
      </c>
      <c r="B1317" s="247" t="s">
        <v>12580</v>
      </c>
      <c r="C1317" s="287" t="s">
        <v>4148</v>
      </c>
      <c r="D1317" s="305">
        <v>18</v>
      </c>
      <c r="E1317" s="287" t="s">
        <v>44</v>
      </c>
      <c r="F1317" s="372">
        <v>43677</v>
      </c>
      <c r="G1317" s="373" t="s">
        <v>8872</v>
      </c>
      <c r="H1317" s="373" t="s">
        <v>1112</v>
      </c>
      <c r="I1317" s="374">
        <v>11</v>
      </c>
      <c r="J1317" s="374">
        <v>3</v>
      </c>
      <c r="K1317" s="373" t="s">
        <v>815</v>
      </c>
      <c r="L1317" s="375">
        <v>112.39</v>
      </c>
      <c r="M1317" s="336" t="s">
        <v>1113</v>
      </c>
      <c r="N1317" s="336" t="s">
        <v>1114</v>
      </c>
      <c r="O1317" s="287"/>
      <c r="P1317" s="287"/>
    </row>
    <row r="1318" spans="1:16" ht="15">
      <c r="A1318" s="247" t="s">
        <v>176</v>
      </c>
      <c r="B1318" s="247" t="s">
        <v>11130</v>
      </c>
      <c r="C1318" s="287" t="s">
        <v>4152</v>
      </c>
      <c r="D1318" s="305">
        <v>19</v>
      </c>
      <c r="E1318" s="287" t="s">
        <v>44</v>
      </c>
      <c r="F1318" s="372">
        <v>43677</v>
      </c>
      <c r="G1318" s="373" t="s">
        <v>8872</v>
      </c>
      <c r="H1318" s="373" t="s">
        <v>6752</v>
      </c>
      <c r="I1318" s="374">
        <v>9</v>
      </c>
      <c r="J1318" s="374">
        <v>55</v>
      </c>
      <c r="K1318" s="373" t="s">
        <v>815</v>
      </c>
      <c r="L1318" s="375">
        <v>49.66</v>
      </c>
      <c r="M1318" s="336" t="s">
        <v>6753</v>
      </c>
      <c r="N1318" s="336" t="s">
        <v>6754</v>
      </c>
      <c r="O1318" s="287"/>
      <c r="P1318" s="287"/>
    </row>
    <row r="1319" spans="1:16" ht="15">
      <c r="A1319" s="247" t="s">
        <v>176</v>
      </c>
      <c r="B1319" s="247" t="s">
        <v>11131</v>
      </c>
      <c r="C1319" s="287" t="s">
        <v>4154</v>
      </c>
      <c r="D1319" s="305">
        <v>20</v>
      </c>
      <c r="E1319" s="287" t="s">
        <v>44</v>
      </c>
      <c r="F1319" s="372">
        <v>43677</v>
      </c>
      <c r="G1319" s="373" t="s">
        <v>8872</v>
      </c>
      <c r="H1319" s="373" t="s">
        <v>604</v>
      </c>
      <c r="I1319" s="374">
        <v>10</v>
      </c>
      <c r="J1319" s="374">
        <v>17</v>
      </c>
      <c r="K1319" s="373" t="s">
        <v>815</v>
      </c>
      <c r="L1319" s="375">
        <v>139.33000000000001</v>
      </c>
      <c r="M1319" s="336" t="s">
        <v>605</v>
      </c>
      <c r="N1319" s="336" t="s">
        <v>606</v>
      </c>
      <c r="O1319" s="287"/>
      <c r="P1319" s="287"/>
    </row>
    <row r="1320" spans="1:16" ht="15">
      <c r="A1320" s="247" t="s">
        <v>176</v>
      </c>
      <c r="B1320" s="247" t="s">
        <v>11134</v>
      </c>
      <c r="C1320" s="287" t="s">
        <v>4156</v>
      </c>
      <c r="D1320" s="305">
        <v>21</v>
      </c>
      <c r="E1320" s="287" t="s">
        <v>44</v>
      </c>
      <c r="F1320" s="372">
        <v>43677</v>
      </c>
      <c r="G1320" s="373" t="s">
        <v>8872</v>
      </c>
      <c r="H1320" s="373" t="s">
        <v>1129</v>
      </c>
      <c r="I1320" s="374">
        <v>11</v>
      </c>
      <c r="J1320" s="374">
        <v>9</v>
      </c>
      <c r="K1320" s="373" t="s">
        <v>815</v>
      </c>
      <c r="L1320" s="375">
        <v>139.69999999999999</v>
      </c>
      <c r="M1320" s="336" t="s">
        <v>1130</v>
      </c>
      <c r="N1320" s="336" t="s">
        <v>1131</v>
      </c>
      <c r="O1320" s="287"/>
      <c r="P1320" s="287"/>
    </row>
    <row r="1321" spans="1:16" ht="15">
      <c r="A1321" s="247" t="s">
        <v>176</v>
      </c>
      <c r="B1321" s="247" t="s">
        <v>11136</v>
      </c>
      <c r="C1321" s="287" t="s">
        <v>4158</v>
      </c>
      <c r="D1321" s="305">
        <v>22</v>
      </c>
      <c r="E1321" s="287" t="s">
        <v>44</v>
      </c>
      <c r="F1321" s="372">
        <v>43677</v>
      </c>
      <c r="G1321" s="373" t="s">
        <v>8872</v>
      </c>
      <c r="H1321" s="373" t="s">
        <v>1136</v>
      </c>
      <c r="I1321" s="374">
        <v>8</v>
      </c>
      <c r="J1321" s="374">
        <v>31</v>
      </c>
      <c r="K1321" s="373" t="s">
        <v>815</v>
      </c>
      <c r="L1321" s="375">
        <v>282.05</v>
      </c>
      <c r="M1321" s="336" t="s">
        <v>1137</v>
      </c>
      <c r="N1321" s="336" t="s">
        <v>1138</v>
      </c>
      <c r="O1321" s="287"/>
      <c r="P1321" s="287"/>
    </row>
    <row r="1322" spans="1:16" ht="15">
      <c r="A1322" s="247" t="s">
        <v>176</v>
      </c>
      <c r="B1322" s="247" t="s">
        <v>11137</v>
      </c>
      <c r="C1322" s="287" t="s">
        <v>4160</v>
      </c>
      <c r="D1322" s="305">
        <v>23</v>
      </c>
      <c r="E1322" s="287" t="s">
        <v>44</v>
      </c>
      <c r="F1322" s="372">
        <v>43677</v>
      </c>
      <c r="G1322" s="373" t="s">
        <v>8872</v>
      </c>
      <c r="H1322" s="373" t="s">
        <v>5430</v>
      </c>
      <c r="I1322" s="374">
        <v>11</v>
      </c>
      <c r="J1322" s="374">
        <v>55</v>
      </c>
      <c r="K1322" s="373" t="s">
        <v>815</v>
      </c>
      <c r="L1322" s="375">
        <v>29.41</v>
      </c>
      <c r="M1322" s="336" t="s">
        <v>5431</v>
      </c>
      <c r="N1322" s="336" t="s">
        <v>5432</v>
      </c>
      <c r="O1322" s="287"/>
      <c r="P1322" s="287"/>
    </row>
    <row r="1323" spans="1:16" ht="15">
      <c r="A1323" s="247" t="s">
        <v>176</v>
      </c>
      <c r="B1323" s="247" t="s">
        <v>11138</v>
      </c>
      <c r="C1323" s="287" t="s">
        <v>4165</v>
      </c>
      <c r="D1323" s="305">
        <v>24</v>
      </c>
      <c r="E1323" s="287" t="s">
        <v>44</v>
      </c>
      <c r="F1323" s="372">
        <v>43677</v>
      </c>
      <c r="G1323" s="373" t="s">
        <v>8872</v>
      </c>
      <c r="H1323" s="373" t="s">
        <v>933</v>
      </c>
      <c r="I1323" s="374">
        <v>2</v>
      </c>
      <c r="J1323" s="374">
        <v>15</v>
      </c>
      <c r="K1323" s="373" t="s">
        <v>815</v>
      </c>
      <c r="L1323" s="375">
        <v>21.33</v>
      </c>
      <c r="M1323" s="336" t="s">
        <v>934</v>
      </c>
      <c r="N1323" s="336" t="s">
        <v>935</v>
      </c>
      <c r="O1323" s="287"/>
      <c r="P1323" s="287"/>
    </row>
    <row r="1324" spans="1:16" ht="15">
      <c r="A1324" s="247" t="s">
        <v>176</v>
      </c>
      <c r="B1324" s="247" t="s">
        <v>11139</v>
      </c>
      <c r="C1324" s="287" t="s">
        <v>4167</v>
      </c>
      <c r="D1324" s="305">
        <v>25</v>
      </c>
      <c r="E1324" s="287" t="s">
        <v>44</v>
      </c>
      <c r="F1324" s="372">
        <v>43677</v>
      </c>
      <c r="G1324" s="373" t="s">
        <v>8872</v>
      </c>
      <c r="H1324" s="373" t="s">
        <v>1404</v>
      </c>
      <c r="I1324" s="374">
        <v>9</v>
      </c>
      <c r="J1324" s="374">
        <v>9</v>
      </c>
      <c r="K1324" s="373" t="s">
        <v>815</v>
      </c>
      <c r="L1324" s="375">
        <v>89.52</v>
      </c>
      <c r="M1324" s="336" t="s">
        <v>1405</v>
      </c>
      <c r="N1324" s="336" t="s">
        <v>1406</v>
      </c>
      <c r="O1324" s="287"/>
      <c r="P1324" s="287"/>
    </row>
    <row r="1325" spans="1:16" ht="15">
      <c r="A1325" s="247" t="s">
        <v>176</v>
      </c>
      <c r="B1325" s="247" t="s">
        <v>11140</v>
      </c>
      <c r="C1325" s="287" t="s">
        <v>4172</v>
      </c>
      <c r="D1325" s="305">
        <v>26</v>
      </c>
      <c r="E1325" s="287" t="s">
        <v>44</v>
      </c>
      <c r="F1325" s="372">
        <v>43677</v>
      </c>
      <c r="G1325" s="373" t="s">
        <v>8872</v>
      </c>
      <c r="H1325" s="373" t="s">
        <v>3532</v>
      </c>
      <c r="I1325" s="374">
        <v>7</v>
      </c>
      <c r="J1325" s="374">
        <v>8</v>
      </c>
      <c r="K1325" s="373" t="s">
        <v>815</v>
      </c>
      <c r="L1325" s="375">
        <v>67.12</v>
      </c>
      <c r="M1325" s="336" t="s">
        <v>3533</v>
      </c>
      <c r="N1325" s="336" t="s">
        <v>3534</v>
      </c>
      <c r="O1325" s="287"/>
      <c r="P1325" s="287"/>
    </row>
    <row r="1326" spans="1:16" ht="15">
      <c r="A1326" s="247" t="s">
        <v>176</v>
      </c>
      <c r="B1326" s="247" t="s">
        <v>9520</v>
      </c>
      <c r="C1326" s="287" t="s">
        <v>4174</v>
      </c>
      <c r="D1326" s="305">
        <v>27</v>
      </c>
      <c r="E1326" s="287" t="s">
        <v>44</v>
      </c>
      <c r="F1326" s="372">
        <v>43677</v>
      </c>
      <c r="G1326" s="373" t="s">
        <v>8872</v>
      </c>
      <c r="H1326" s="373" t="s">
        <v>7272</v>
      </c>
      <c r="I1326" s="374">
        <v>6</v>
      </c>
      <c r="J1326" s="374">
        <v>164</v>
      </c>
      <c r="K1326" s="373" t="s">
        <v>815</v>
      </c>
      <c r="L1326" s="375">
        <v>39.97</v>
      </c>
      <c r="M1326" s="336" t="s">
        <v>7273</v>
      </c>
      <c r="N1326" s="336" t="s">
        <v>7274</v>
      </c>
      <c r="O1326" s="287"/>
      <c r="P1326" s="287"/>
    </row>
    <row r="1327" spans="1:16" ht="15">
      <c r="A1327" s="247" t="s">
        <v>176</v>
      </c>
      <c r="B1327" s="247" t="s">
        <v>9530</v>
      </c>
      <c r="C1327" s="287" t="s">
        <v>4176</v>
      </c>
      <c r="D1327" s="305">
        <v>28</v>
      </c>
      <c r="E1327" s="287" t="s">
        <v>44</v>
      </c>
      <c r="F1327" s="372">
        <v>43677</v>
      </c>
      <c r="G1327" s="373" t="s">
        <v>8872</v>
      </c>
      <c r="H1327" s="373" t="s">
        <v>2925</v>
      </c>
      <c r="I1327" s="374">
        <v>2</v>
      </c>
      <c r="J1327" s="374">
        <v>202</v>
      </c>
      <c r="K1327" s="373" t="s">
        <v>815</v>
      </c>
      <c r="L1327" s="375">
        <v>53.54</v>
      </c>
      <c r="M1327" s="336" t="s">
        <v>2926</v>
      </c>
      <c r="N1327" s="336" t="s">
        <v>2927</v>
      </c>
      <c r="O1327" s="287"/>
      <c r="P1327" s="287"/>
    </row>
    <row r="1328" spans="1:16" ht="15">
      <c r="A1328" s="247" t="s">
        <v>176</v>
      </c>
      <c r="B1328" s="247" t="s">
        <v>11143</v>
      </c>
      <c r="C1328" s="287" t="s">
        <v>4178</v>
      </c>
      <c r="D1328" s="305">
        <v>29</v>
      </c>
      <c r="E1328" s="287" t="s">
        <v>44</v>
      </c>
      <c r="F1328" s="372">
        <v>43677</v>
      </c>
      <c r="G1328" s="373" t="s">
        <v>8872</v>
      </c>
      <c r="H1328" s="373" t="s">
        <v>1794</v>
      </c>
      <c r="I1328" s="374">
        <v>11</v>
      </c>
      <c r="J1328" s="374">
        <v>1</v>
      </c>
      <c r="K1328" s="373" t="s">
        <v>815</v>
      </c>
      <c r="L1328" s="375">
        <v>227.24</v>
      </c>
      <c r="M1328" s="336" t="s">
        <v>1795</v>
      </c>
      <c r="N1328" s="336" t="s">
        <v>1796</v>
      </c>
      <c r="O1328" s="287"/>
      <c r="P1328" s="287"/>
    </row>
    <row r="1329" spans="1:16" ht="15">
      <c r="A1329" s="247" t="s">
        <v>12581</v>
      </c>
      <c r="B1329" s="247" t="s">
        <v>12582</v>
      </c>
      <c r="C1329" s="287" t="s">
        <v>4180</v>
      </c>
      <c r="D1329" s="305">
        <v>30</v>
      </c>
      <c r="E1329" s="287" t="s">
        <v>44</v>
      </c>
      <c r="F1329" s="372">
        <v>43677</v>
      </c>
      <c r="G1329" s="373" t="s">
        <v>8872</v>
      </c>
      <c r="H1329" s="373" t="s">
        <v>1155</v>
      </c>
      <c r="I1329" s="374">
        <v>11</v>
      </c>
      <c r="J1329" s="374">
        <v>1</v>
      </c>
      <c r="K1329" s="373" t="s">
        <v>815</v>
      </c>
      <c r="L1329" s="375">
        <v>337.04</v>
      </c>
      <c r="M1329" s="336" t="s">
        <v>1156</v>
      </c>
      <c r="N1329" s="336" t="s">
        <v>1157</v>
      </c>
      <c r="O1329" s="287"/>
      <c r="P1329" s="287"/>
    </row>
    <row r="1330" spans="1:16" ht="15">
      <c r="A1330" s="247" t="s">
        <v>176</v>
      </c>
      <c r="B1330" s="247" t="s">
        <v>9521</v>
      </c>
      <c r="C1330" s="287" t="s">
        <v>4182</v>
      </c>
      <c r="D1330" s="305">
        <v>31</v>
      </c>
      <c r="E1330" s="287" t="s">
        <v>44</v>
      </c>
      <c r="F1330" s="372">
        <v>43677</v>
      </c>
      <c r="G1330" s="373" t="s">
        <v>8872</v>
      </c>
      <c r="H1330" s="373" t="s">
        <v>2197</v>
      </c>
      <c r="I1330" s="374">
        <v>10</v>
      </c>
      <c r="J1330" s="374">
        <v>10</v>
      </c>
      <c r="K1330" s="373" t="s">
        <v>815</v>
      </c>
      <c r="L1330" s="375">
        <v>158.54</v>
      </c>
      <c r="M1330" s="336" t="s">
        <v>2198</v>
      </c>
      <c r="N1330" s="336" t="s">
        <v>2199</v>
      </c>
      <c r="O1330" s="287"/>
      <c r="P1330" s="287"/>
    </row>
    <row r="1331" spans="1:16" ht="15">
      <c r="A1331" s="247" t="s">
        <v>176</v>
      </c>
      <c r="B1331" s="247" t="s">
        <v>11144</v>
      </c>
      <c r="C1331" s="287" t="s">
        <v>4187</v>
      </c>
      <c r="D1331" s="305">
        <v>32</v>
      </c>
      <c r="E1331" s="287" t="s">
        <v>44</v>
      </c>
      <c r="F1331" s="372">
        <v>43677</v>
      </c>
      <c r="G1331" s="373" t="s">
        <v>8872</v>
      </c>
      <c r="H1331" s="373" t="s">
        <v>2939</v>
      </c>
      <c r="I1331" s="374">
        <v>10</v>
      </c>
      <c r="J1331" s="374">
        <v>25</v>
      </c>
      <c r="K1331" s="373" t="s">
        <v>815</v>
      </c>
      <c r="L1331" s="375">
        <v>34.14</v>
      </c>
      <c r="M1331" s="336" t="s">
        <v>2940</v>
      </c>
      <c r="N1331" s="336" t="s">
        <v>2941</v>
      </c>
      <c r="O1331" s="287"/>
      <c r="P1331" s="287"/>
    </row>
    <row r="1332" spans="1:16" ht="15">
      <c r="A1332" s="247" t="s">
        <v>176</v>
      </c>
      <c r="B1332" s="247" t="s">
        <v>9522</v>
      </c>
      <c r="C1332" s="287" t="s">
        <v>4189</v>
      </c>
      <c r="D1332" s="305">
        <v>33</v>
      </c>
      <c r="E1332" s="287" t="s">
        <v>44</v>
      </c>
      <c r="F1332" s="372">
        <v>43677</v>
      </c>
      <c r="G1332" s="373" t="s">
        <v>8872</v>
      </c>
      <c r="H1332" s="373" t="s">
        <v>3107</v>
      </c>
      <c r="I1332" s="374">
        <v>8</v>
      </c>
      <c r="J1332" s="374">
        <v>23</v>
      </c>
      <c r="K1332" s="373" t="s">
        <v>815</v>
      </c>
      <c r="L1332" s="375">
        <v>13.16</v>
      </c>
      <c r="M1332" s="336" t="s">
        <v>3108</v>
      </c>
      <c r="N1332" s="336" t="s">
        <v>3109</v>
      </c>
      <c r="O1332" s="287"/>
      <c r="P1332" s="287"/>
    </row>
    <row r="1333" spans="1:16" ht="15">
      <c r="A1333" s="247" t="s">
        <v>12583</v>
      </c>
      <c r="B1333" s="247" t="s">
        <v>12584</v>
      </c>
      <c r="C1333" s="287" t="s">
        <v>4191</v>
      </c>
      <c r="D1333" s="305">
        <v>34</v>
      </c>
      <c r="E1333" s="287" t="s">
        <v>44</v>
      </c>
      <c r="F1333" s="372">
        <v>43677</v>
      </c>
      <c r="G1333" s="373" t="s">
        <v>8872</v>
      </c>
      <c r="H1333" s="373" t="s">
        <v>3681</v>
      </c>
      <c r="I1333" s="374">
        <v>11</v>
      </c>
      <c r="J1333" s="374">
        <v>2</v>
      </c>
      <c r="K1333" s="373" t="s">
        <v>815</v>
      </c>
      <c r="L1333" s="375">
        <v>16.420000000000002</v>
      </c>
      <c r="M1333" s="336" t="s">
        <v>3682</v>
      </c>
      <c r="N1333" s="336" t="s">
        <v>3683</v>
      </c>
      <c r="O1333" s="287"/>
      <c r="P1333" s="287"/>
    </row>
    <row r="1334" spans="1:16" ht="15">
      <c r="A1334" s="247" t="s">
        <v>176</v>
      </c>
      <c r="B1334" s="247" t="s">
        <v>11145</v>
      </c>
      <c r="C1334" s="287" t="s">
        <v>4193</v>
      </c>
      <c r="D1334" s="305">
        <v>35</v>
      </c>
      <c r="E1334" s="287" t="s">
        <v>44</v>
      </c>
      <c r="F1334" s="372">
        <v>43677</v>
      </c>
      <c r="G1334" s="373" t="s">
        <v>8872</v>
      </c>
      <c r="H1334" s="373" t="s">
        <v>7299</v>
      </c>
      <c r="I1334" s="374">
        <v>9</v>
      </c>
      <c r="J1334" s="374">
        <v>29</v>
      </c>
      <c r="K1334" s="373" t="s">
        <v>815</v>
      </c>
      <c r="L1334" s="375">
        <v>80.67</v>
      </c>
      <c r="M1334" s="336" t="s">
        <v>7300</v>
      </c>
      <c r="N1334" s="336" t="s">
        <v>7301</v>
      </c>
      <c r="O1334" s="287"/>
      <c r="P1334" s="287"/>
    </row>
    <row r="1335" spans="1:16" ht="15">
      <c r="A1335" s="247" t="s">
        <v>176</v>
      </c>
      <c r="B1335" s="247" t="s">
        <v>9529</v>
      </c>
      <c r="C1335" s="287" t="s">
        <v>4195</v>
      </c>
      <c r="D1335" s="305">
        <v>36</v>
      </c>
      <c r="E1335" s="287" t="s">
        <v>44</v>
      </c>
      <c r="F1335" s="372">
        <v>43677</v>
      </c>
      <c r="G1335" s="373" t="s">
        <v>8872</v>
      </c>
      <c r="H1335" s="373" t="s">
        <v>4079</v>
      </c>
      <c r="I1335" s="374">
        <v>10</v>
      </c>
      <c r="J1335" s="374">
        <v>1</v>
      </c>
      <c r="K1335" s="373" t="s">
        <v>815</v>
      </c>
      <c r="L1335" s="375">
        <v>88.65</v>
      </c>
      <c r="M1335" s="336" t="s">
        <v>4080</v>
      </c>
      <c r="N1335" s="336" t="s">
        <v>4081</v>
      </c>
      <c r="O1335" s="287"/>
      <c r="P1335" s="287"/>
    </row>
    <row r="1336" spans="1:16" ht="15">
      <c r="A1336" s="247" t="s">
        <v>176</v>
      </c>
      <c r="B1336" s="247" t="s">
        <v>11146</v>
      </c>
      <c r="C1336" s="287" t="s">
        <v>4197</v>
      </c>
      <c r="D1336" s="305">
        <v>37</v>
      </c>
      <c r="E1336" s="287" t="s">
        <v>44</v>
      </c>
      <c r="F1336" s="372">
        <v>43677</v>
      </c>
      <c r="G1336" s="373" t="s">
        <v>8872</v>
      </c>
      <c r="H1336" s="373" t="s">
        <v>1823</v>
      </c>
      <c r="I1336" s="374">
        <v>9</v>
      </c>
      <c r="J1336" s="374">
        <v>23</v>
      </c>
      <c r="K1336" s="373" t="s">
        <v>815</v>
      </c>
      <c r="L1336" s="375">
        <v>128.69999999999999</v>
      </c>
      <c r="M1336" s="336" t="s">
        <v>1824</v>
      </c>
      <c r="N1336" s="336" t="s">
        <v>1825</v>
      </c>
      <c r="O1336" s="287"/>
      <c r="P1336" s="287"/>
    </row>
    <row r="1337" spans="1:16" ht="15">
      <c r="A1337" s="247" t="s">
        <v>176</v>
      </c>
      <c r="B1337" s="247" t="s">
        <v>11147</v>
      </c>
      <c r="C1337" s="287" t="s">
        <v>4199</v>
      </c>
      <c r="D1337" s="305">
        <v>38</v>
      </c>
      <c r="E1337" s="287" t="s">
        <v>44</v>
      </c>
      <c r="F1337" s="372">
        <v>43677</v>
      </c>
      <c r="G1337" s="373" t="s">
        <v>8872</v>
      </c>
      <c r="H1337" s="373" t="s">
        <v>1190</v>
      </c>
      <c r="I1337" s="374">
        <v>4</v>
      </c>
      <c r="J1337" s="374">
        <v>10</v>
      </c>
      <c r="K1337" s="373" t="s">
        <v>815</v>
      </c>
      <c r="L1337" s="375">
        <v>33.53</v>
      </c>
      <c r="M1337" s="336" t="s">
        <v>1191</v>
      </c>
      <c r="N1337" s="336" t="s">
        <v>1192</v>
      </c>
      <c r="O1337" s="287"/>
      <c r="P1337" s="287"/>
    </row>
    <row r="1338" spans="1:16" ht="15">
      <c r="A1338" s="247" t="s">
        <v>176</v>
      </c>
      <c r="B1338" s="247" t="s">
        <v>11148</v>
      </c>
      <c r="C1338" s="287" t="s">
        <v>4201</v>
      </c>
      <c r="D1338" s="305">
        <v>39</v>
      </c>
      <c r="E1338" s="287" t="s">
        <v>44</v>
      </c>
      <c r="F1338" s="372">
        <v>43677</v>
      </c>
      <c r="G1338" s="373" t="s">
        <v>8872</v>
      </c>
      <c r="H1338" s="373" t="s">
        <v>3413</v>
      </c>
      <c r="I1338" s="374">
        <v>11</v>
      </c>
      <c r="J1338" s="374">
        <v>3</v>
      </c>
      <c r="K1338" s="373" t="s">
        <v>815</v>
      </c>
      <c r="L1338" s="375">
        <v>45.45</v>
      </c>
      <c r="M1338" s="336" t="s">
        <v>3414</v>
      </c>
      <c r="N1338" s="336" t="s">
        <v>3415</v>
      </c>
      <c r="O1338" s="287"/>
      <c r="P1338" s="287"/>
    </row>
    <row r="1339" spans="1:16" ht="15">
      <c r="A1339" s="247" t="s">
        <v>176</v>
      </c>
      <c r="B1339" s="247" t="s">
        <v>9523</v>
      </c>
      <c r="C1339" s="287" t="s">
        <v>4203</v>
      </c>
      <c r="D1339" s="305">
        <v>40</v>
      </c>
      <c r="E1339" s="287" t="s">
        <v>44</v>
      </c>
      <c r="F1339" s="372">
        <v>43677</v>
      </c>
      <c r="G1339" s="373" t="s">
        <v>8872</v>
      </c>
      <c r="H1339" s="373" t="s">
        <v>2493</v>
      </c>
      <c r="I1339" s="374">
        <v>8</v>
      </c>
      <c r="J1339" s="374">
        <v>202</v>
      </c>
      <c r="K1339" s="373" t="s">
        <v>815</v>
      </c>
      <c r="L1339" s="375">
        <v>152.61000000000001</v>
      </c>
      <c r="M1339" s="336" t="s">
        <v>2494</v>
      </c>
      <c r="N1339" s="336" t="s">
        <v>2495</v>
      </c>
      <c r="O1339" s="287"/>
      <c r="P1339" s="287"/>
    </row>
    <row r="1340" spans="1:16" ht="15">
      <c r="A1340" s="247" t="s">
        <v>176</v>
      </c>
      <c r="B1340" s="247" t="s">
        <v>11149</v>
      </c>
      <c r="C1340" s="287" t="s">
        <v>4205</v>
      </c>
      <c r="D1340" s="305">
        <v>41</v>
      </c>
      <c r="E1340" s="287" t="s">
        <v>44</v>
      </c>
      <c r="F1340" s="372">
        <v>43677</v>
      </c>
      <c r="G1340" s="373" t="s">
        <v>8872</v>
      </c>
      <c r="H1340" s="373" t="s">
        <v>1469</v>
      </c>
      <c r="I1340" s="374">
        <v>10</v>
      </c>
      <c r="J1340" s="374">
        <v>29</v>
      </c>
      <c r="K1340" s="373" t="s">
        <v>815</v>
      </c>
      <c r="L1340" s="375">
        <v>132.76</v>
      </c>
      <c r="M1340" s="336" t="s">
        <v>1470</v>
      </c>
      <c r="N1340" s="336" t="s">
        <v>1471</v>
      </c>
      <c r="O1340" s="287"/>
      <c r="P1340" s="287"/>
    </row>
    <row r="1341" spans="1:16" ht="15">
      <c r="A1341" s="247" t="s">
        <v>12585</v>
      </c>
      <c r="B1341" s="247" t="s">
        <v>12586</v>
      </c>
      <c r="C1341" s="287" t="s">
        <v>4207</v>
      </c>
      <c r="D1341" s="305">
        <v>42</v>
      </c>
      <c r="E1341" s="287" t="s">
        <v>44</v>
      </c>
      <c r="F1341" s="372">
        <v>43677</v>
      </c>
      <c r="G1341" s="373" t="s">
        <v>8872</v>
      </c>
      <c r="H1341" s="373" t="s">
        <v>7449</v>
      </c>
      <c r="I1341" s="374">
        <v>9</v>
      </c>
      <c r="J1341" s="374">
        <v>31</v>
      </c>
      <c r="K1341" s="373" t="s">
        <v>815</v>
      </c>
      <c r="L1341" s="375">
        <v>91.32</v>
      </c>
      <c r="M1341" s="336" t="s">
        <v>7450</v>
      </c>
      <c r="N1341" s="336" t="s">
        <v>7451</v>
      </c>
      <c r="O1341" s="287"/>
      <c r="P1341" s="287"/>
    </row>
    <row r="1342" spans="1:16" ht="15">
      <c r="A1342" s="247" t="s">
        <v>176</v>
      </c>
      <c r="B1342" s="247" t="s">
        <v>9524</v>
      </c>
      <c r="C1342" s="287" t="s">
        <v>4209</v>
      </c>
      <c r="D1342" s="305">
        <v>43</v>
      </c>
      <c r="E1342" s="287" t="s">
        <v>44</v>
      </c>
      <c r="F1342" s="372">
        <v>43677</v>
      </c>
      <c r="G1342" s="373" t="s">
        <v>8872</v>
      </c>
      <c r="H1342" s="373" t="s">
        <v>1518</v>
      </c>
      <c r="I1342" s="374">
        <v>9</v>
      </c>
      <c r="J1342" s="374">
        <v>37</v>
      </c>
      <c r="K1342" s="373" t="s">
        <v>815</v>
      </c>
      <c r="L1342" s="375">
        <v>117.37</v>
      </c>
      <c r="M1342" s="336" t="s">
        <v>1519</v>
      </c>
      <c r="N1342" s="336" t="s">
        <v>1520</v>
      </c>
      <c r="O1342" s="287"/>
      <c r="P1342" s="287"/>
    </row>
    <row r="1343" spans="1:16" ht="15">
      <c r="A1343" s="247" t="s">
        <v>176</v>
      </c>
      <c r="B1343" s="247" t="s">
        <v>9525</v>
      </c>
      <c r="C1343" s="287" t="s">
        <v>4211</v>
      </c>
      <c r="D1343" s="305">
        <v>44</v>
      </c>
      <c r="E1343" s="287" t="s">
        <v>44</v>
      </c>
      <c r="F1343" s="372">
        <v>43677</v>
      </c>
      <c r="G1343" s="373" t="s">
        <v>8872</v>
      </c>
      <c r="H1343" s="373" t="s">
        <v>1218</v>
      </c>
      <c r="I1343" s="374">
        <v>3</v>
      </c>
      <c r="J1343" s="374">
        <v>69</v>
      </c>
      <c r="K1343" s="373" t="s">
        <v>815</v>
      </c>
      <c r="L1343" s="375">
        <v>211.09</v>
      </c>
      <c r="M1343" s="336" t="s">
        <v>1219</v>
      </c>
      <c r="N1343" s="336" t="s">
        <v>1220</v>
      </c>
      <c r="O1343" s="287"/>
      <c r="P1343" s="287"/>
    </row>
    <row r="1344" spans="1:16" ht="15">
      <c r="A1344" s="247" t="s">
        <v>12587</v>
      </c>
      <c r="B1344" s="247" t="s">
        <v>12588</v>
      </c>
      <c r="C1344" s="287" t="s">
        <v>4213</v>
      </c>
      <c r="D1344" s="305">
        <v>45</v>
      </c>
      <c r="E1344" s="287" t="s">
        <v>44</v>
      </c>
      <c r="F1344" s="372">
        <v>43677</v>
      </c>
      <c r="G1344" s="373" t="s">
        <v>8872</v>
      </c>
      <c r="H1344" s="373" t="s">
        <v>9450</v>
      </c>
      <c r="I1344" s="374">
        <v>11</v>
      </c>
      <c r="J1344" s="374">
        <v>2</v>
      </c>
      <c r="K1344" s="373" t="s">
        <v>815</v>
      </c>
      <c r="L1344" s="375">
        <v>117</v>
      </c>
      <c r="M1344" s="336" t="s">
        <v>8739</v>
      </c>
      <c r="N1344" s="336" t="s">
        <v>9451</v>
      </c>
      <c r="O1344" s="287"/>
      <c r="P1344" s="287"/>
    </row>
    <row r="1345" spans="1:16" ht="15">
      <c r="A1345" s="247" t="s">
        <v>176</v>
      </c>
      <c r="B1345" s="247" t="s">
        <v>9526</v>
      </c>
      <c r="C1345" s="287" t="s">
        <v>4215</v>
      </c>
      <c r="D1345" s="305">
        <v>46</v>
      </c>
      <c r="E1345" s="287" t="s">
        <v>44</v>
      </c>
      <c r="F1345" s="372">
        <v>43677</v>
      </c>
      <c r="G1345" s="373" t="s">
        <v>8872</v>
      </c>
      <c r="H1345" s="373" t="s">
        <v>753</v>
      </c>
      <c r="I1345" s="374">
        <v>10</v>
      </c>
      <c r="J1345" s="374">
        <v>17</v>
      </c>
      <c r="K1345" s="373" t="s">
        <v>815</v>
      </c>
      <c r="L1345" s="375">
        <v>145.47999999999999</v>
      </c>
      <c r="M1345" s="336" t="s">
        <v>754</v>
      </c>
      <c r="N1345" s="336" t="s">
        <v>755</v>
      </c>
      <c r="O1345" s="287"/>
      <c r="P1345" s="287"/>
    </row>
    <row r="1346" spans="1:16" ht="15">
      <c r="A1346" s="247" t="s">
        <v>11150</v>
      </c>
      <c r="B1346" s="247" t="s">
        <v>12589</v>
      </c>
      <c r="C1346" s="287" t="s">
        <v>4217</v>
      </c>
      <c r="D1346" s="305">
        <v>47</v>
      </c>
      <c r="E1346" s="287" t="s">
        <v>44</v>
      </c>
      <c r="F1346" s="372">
        <v>43677</v>
      </c>
      <c r="G1346" s="373" t="s">
        <v>8872</v>
      </c>
      <c r="H1346" s="373" t="s">
        <v>7496</v>
      </c>
      <c r="I1346" s="374">
        <v>6</v>
      </c>
      <c r="J1346" s="374">
        <v>26</v>
      </c>
      <c r="K1346" s="373" t="s">
        <v>815</v>
      </c>
      <c r="L1346" s="375">
        <v>32.1</v>
      </c>
      <c r="M1346" s="336" t="s">
        <v>2982</v>
      </c>
      <c r="N1346" s="336" t="s">
        <v>2983</v>
      </c>
      <c r="O1346" s="287"/>
      <c r="P1346" s="287"/>
    </row>
    <row r="1347" spans="1:16" ht="15">
      <c r="A1347" s="247" t="s">
        <v>176</v>
      </c>
      <c r="B1347" s="247" t="s">
        <v>9528</v>
      </c>
      <c r="C1347" s="287" t="s">
        <v>4219</v>
      </c>
      <c r="D1347" s="305">
        <v>48</v>
      </c>
      <c r="E1347" s="287" t="s">
        <v>44</v>
      </c>
      <c r="F1347" s="372">
        <v>43677</v>
      </c>
      <c r="G1347" s="373" t="s">
        <v>8872</v>
      </c>
      <c r="H1347" s="373" t="s">
        <v>779</v>
      </c>
      <c r="I1347" s="374">
        <v>11</v>
      </c>
      <c r="J1347" s="374">
        <v>29</v>
      </c>
      <c r="K1347" s="373" t="s">
        <v>815</v>
      </c>
      <c r="L1347" s="375">
        <v>103.54</v>
      </c>
      <c r="M1347" s="336" t="s">
        <v>780</v>
      </c>
      <c r="N1347" s="336" t="s">
        <v>781</v>
      </c>
      <c r="O1347" s="287"/>
      <c r="P1347" s="287"/>
    </row>
    <row r="1348" spans="1:16" ht="15">
      <c r="A1348" s="247" t="s">
        <v>176</v>
      </c>
      <c r="B1348" s="247" t="s">
        <v>11152</v>
      </c>
      <c r="C1348" s="287" t="s">
        <v>4221</v>
      </c>
      <c r="D1348" s="305">
        <v>49</v>
      </c>
      <c r="E1348" s="287" t="s">
        <v>44</v>
      </c>
      <c r="F1348" s="372">
        <v>43677</v>
      </c>
      <c r="G1348" s="373" t="s">
        <v>8872</v>
      </c>
      <c r="H1348" s="373" t="s">
        <v>7367</v>
      </c>
      <c r="I1348" s="374">
        <v>2</v>
      </c>
      <c r="J1348" s="374">
        <v>2</v>
      </c>
      <c r="K1348" s="373" t="s">
        <v>815</v>
      </c>
      <c r="L1348" s="375">
        <v>10.6</v>
      </c>
      <c r="M1348" s="336" t="s">
        <v>7368</v>
      </c>
      <c r="N1348" s="336" t="s">
        <v>7369</v>
      </c>
      <c r="O1348" s="287"/>
      <c r="P1348" s="287"/>
    </row>
    <row r="1349" spans="1:16" ht="15">
      <c r="A1349" s="247" t="s">
        <v>176</v>
      </c>
      <c r="B1349" s="247" t="s">
        <v>11153</v>
      </c>
      <c r="C1349" s="287" t="s">
        <v>4223</v>
      </c>
      <c r="D1349" s="305">
        <v>50</v>
      </c>
      <c r="E1349" s="287" t="s">
        <v>44</v>
      </c>
      <c r="F1349" s="372">
        <v>43677</v>
      </c>
      <c r="G1349" s="373" t="s">
        <v>8872</v>
      </c>
      <c r="H1349" s="373" t="s">
        <v>2127</v>
      </c>
      <c r="I1349" s="374">
        <v>11</v>
      </c>
      <c r="J1349" s="374">
        <v>4</v>
      </c>
      <c r="K1349" s="373" t="s">
        <v>815</v>
      </c>
      <c r="L1349" s="375">
        <v>246.64</v>
      </c>
      <c r="M1349" s="336" t="s">
        <v>2128</v>
      </c>
      <c r="N1349" s="336" t="s">
        <v>2129</v>
      </c>
      <c r="O1349" s="287"/>
      <c r="P1349" s="287"/>
    </row>
    <row r="1350" spans="1:16" ht="15">
      <c r="A1350" s="247" t="s">
        <v>176</v>
      </c>
      <c r="B1350" s="247" t="s">
        <v>11154</v>
      </c>
      <c r="C1350" s="287" t="s">
        <v>4225</v>
      </c>
      <c r="D1350" s="305">
        <v>51</v>
      </c>
      <c r="E1350" s="287" t="s">
        <v>44</v>
      </c>
      <c r="F1350" s="372">
        <v>43677</v>
      </c>
      <c r="G1350" s="373" t="s">
        <v>8872</v>
      </c>
      <c r="H1350" s="373" t="s">
        <v>9403</v>
      </c>
      <c r="I1350" s="374">
        <v>9</v>
      </c>
      <c r="J1350" s="374">
        <v>14</v>
      </c>
      <c r="K1350" s="373" t="s">
        <v>815</v>
      </c>
      <c r="L1350" s="375">
        <v>78.59</v>
      </c>
      <c r="M1350" s="336" t="s">
        <v>8483</v>
      </c>
      <c r="N1350" s="336" t="s">
        <v>9404</v>
      </c>
      <c r="O1350" s="287"/>
      <c r="P1350" s="287"/>
    </row>
    <row r="1351" spans="1:16" ht="15">
      <c r="A1351" s="247" t="s">
        <v>176</v>
      </c>
      <c r="B1351" s="247" t="s">
        <v>11155</v>
      </c>
      <c r="C1351" s="287" t="s">
        <v>4233</v>
      </c>
      <c r="D1351" s="305">
        <v>1</v>
      </c>
      <c r="E1351" s="287" t="s">
        <v>21</v>
      </c>
      <c r="F1351" s="372">
        <v>43677</v>
      </c>
      <c r="G1351" s="373" t="s">
        <v>8875</v>
      </c>
      <c r="H1351" s="373" t="s">
        <v>461</v>
      </c>
      <c r="I1351" s="374">
        <v>4392362.21</v>
      </c>
      <c r="J1351" s="374">
        <v>14</v>
      </c>
      <c r="K1351" s="373" t="s">
        <v>815</v>
      </c>
      <c r="L1351" s="375">
        <v>85.79</v>
      </c>
      <c r="M1351" s="336" t="s">
        <v>462</v>
      </c>
      <c r="N1351" s="336" t="s">
        <v>463</v>
      </c>
      <c r="O1351" s="287"/>
      <c r="P1351" s="287"/>
    </row>
    <row r="1352" spans="1:16" ht="15">
      <c r="A1352" s="247" t="s">
        <v>176</v>
      </c>
      <c r="B1352" s="247" t="s">
        <v>11156</v>
      </c>
      <c r="C1352" s="287" t="s">
        <v>4235</v>
      </c>
      <c r="D1352" s="305">
        <v>2</v>
      </c>
      <c r="E1352" s="287" t="s">
        <v>21</v>
      </c>
      <c r="F1352" s="372">
        <v>43677</v>
      </c>
      <c r="G1352" s="373" t="s">
        <v>8875</v>
      </c>
      <c r="H1352" s="373" t="s">
        <v>2260</v>
      </c>
      <c r="I1352" s="374">
        <v>7825213.4400000004</v>
      </c>
      <c r="J1352" s="374">
        <v>7</v>
      </c>
      <c r="K1352" s="373" t="s">
        <v>815</v>
      </c>
      <c r="L1352" s="375">
        <v>63.36</v>
      </c>
      <c r="M1352" s="336" t="s">
        <v>2261</v>
      </c>
      <c r="N1352" s="336" t="s">
        <v>2262</v>
      </c>
      <c r="O1352" s="287"/>
      <c r="P1352" s="287"/>
    </row>
    <row r="1353" spans="1:16" ht="15">
      <c r="A1353" s="247" t="s">
        <v>176</v>
      </c>
      <c r="B1353" s="247" t="s">
        <v>11157</v>
      </c>
      <c r="C1353" s="287" t="s">
        <v>4237</v>
      </c>
      <c r="D1353" s="305">
        <v>3</v>
      </c>
      <c r="E1353" s="287" t="s">
        <v>21</v>
      </c>
      <c r="F1353" s="372">
        <v>43677</v>
      </c>
      <c r="G1353" s="373" t="s">
        <v>8875</v>
      </c>
      <c r="H1353" s="373" t="s">
        <v>468</v>
      </c>
      <c r="I1353" s="374">
        <v>7730622.7199999997</v>
      </c>
      <c r="J1353" s="374">
        <v>4</v>
      </c>
      <c r="K1353" s="373" t="s">
        <v>815</v>
      </c>
      <c r="L1353" s="375">
        <v>72.959999999999994</v>
      </c>
      <c r="M1353" s="336" t="s">
        <v>469</v>
      </c>
      <c r="N1353" s="336" t="s">
        <v>470</v>
      </c>
      <c r="O1353" s="287"/>
      <c r="P1353" s="287"/>
    </row>
    <row r="1354" spans="1:16" ht="15">
      <c r="A1354" s="247" t="s">
        <v>176</v>
      </c>
      <c r="B1354" s="247" t="s">
        <v>11158</v>
      </c>
      <c r="C1354" s="287" t="s">
        <v>4239</v>
      </c>
      <c r="D1354" s="305">
        <v>4</v>
      </c>
      <c r="E1354" s="287" t="s">
        <v>21</v>
      </c>
      <c r="F1354" s="372">
        <v>43677</v>
      </c>
      <c r="G1354" s="373" t="s">
        <v>8875</v>
      </c>
      <c r="H1354" s="373" t="s">
        <v>2529</v>
      </c>
      <c r="I1354" s="374">
        <v>7069283.6607999997</v>
      </c>
      <c r="J1354" s="374">
        <v>4</v>
      </c>
      <c r="K1354" s="373" t="s">
        <v>815</v>
      </c>
      <c r="L1354" s="375">
        <v>156.91999999999999</v>
      </c>
      <c r="M1354" s="336" t="s">
        <v>2530</v>
      </c>
      <c r="N1354" s="336" t="s">
        <v>2531</v>
      </c>
      <c r="O1354" s="287"/>
      <c r="P1354" s="287"/>
    </row>
    <row r="1355" spans="1:16" ht="15">
      <c r="A1355" s="247" t="s">
        <v>176</v>
      </c>
      <c r="B1355" s="247" t="s">
        <v>11159</v>
      </c>
      <c r="C1355" s="287" t="s">
        <v>4241</v>
      </c>
      <c r="D1355" s="305">
        <v>5</v>
      </c>
      <c r="E1355" s="287" t="s">
        <v>21</v>
      </c>
      <c r="F1355" s="372">
        <v>43677</v>
      </c>
      <c r="G1355" s="373" t="s">
        <v>8875</v>
      </c>
      <c r="H1355" s="373" t="s">
        <v>1062</v>
      </c>
      <c r="I1355" s="374">
        <v>7372939.1200000001</v>
      </c>
      <c r="J1355" s="374">
        <v>2</v>
      </c>
      <c r="K1355" s="373" t="s">
        <v>815</v>
      </c>
      <c r="L1355" s="375">
        <v>49.54</v>
      </c>
      <c r="M1355" s="336" t="s">
        <v>1063</v>
      </c>
      <c r="N1355" s="336" t="s">
        <v>1064</v>
      </c>
      <c r="O1355" s="287"/>
      <c r="P1355" s="287"/>
    </row>
    <row r="1356" spans="1:16" ht="15">
      <c r="A1356" s="247" t="s">
        <v>176</v>
      </c>
      <c r="B1356" s="247" t="s">
        <v>9536</v>
      </c>
      <c r="C1356" s="287" t="s">
        <v>4243</v>
      </c>
      <c r="D1356" s="305">
        <v>6</v>
      </c>
      <c r="E1356" s="287" t="s">
        <v>21</v>
      </c>
      <c r="F1356" s="372">
        <v>43677</v>
      </c>
      <c r="G1356" s="373" t="s">
        <v>8875</v>
      </c>
      <c r="H1356" s="373" t="s">
        <v>2397</v>
      </c>
      <c r="I1356" s="374">
        <v>6968806</v>
      </c>
      <c r="J1356" s="374">
        <v>89</v>
      </c>
      <c r="K1356" s="373" t="s">
        <v>815</v>
      </c>
      <c r="L1356" s="375">
        <v>113.36</v>
      </c>
      <c r="M1356" s="336" t="s">
        <v>2398</v>
      </c>
      <c r="N1356" s="336" t="s">
        <v>2399</v>
      </c>
      <c r="O1356" s="287"/>
      <c r="P1356" s="287"/>
    </row>
    <row r="1357" spans="1:16" ht="15">
      <c r="A1357" s="247" t="s">
        <v>176</v>
      </c>
      <c r="B1357" s="247" t="s">
        <v>11160</v>
      </c>
      <c r="C1357" s="287" t="s">
        <v>4245</v>
      </c>
      <c r="D1357" s="305">
        <v>7</v>
      </c>
      <c r="E1357" s="287" t="s">
        <v>21</v>
      </c>
      <c r="F1357" s="372">
        <v>43677</v>
      </c>
      <c r="G1357" s="373" t="s">
        <v>8875</v>
      </c>
      <c r="H1357" s="373" t="s">
        <v>1568</v>
      </c>
      <c r="I1357" s="374">
        <v>5629183.1699999999</v>
      </c>
      <c r="J1357" s="374">
        <v>41</v>
      </c>
      <c r="K1357" s="373" t="s">
        <v>815</v>
      </c>
      <c r="L1357" s="375">
        <v>27.69</v>
      </c>
      <c r="M1357" s="336" t="s">
        <v>1569</v>
      </c>
      <c r="N1357" s="336" t="s">
        <v>1570</v>
      </c>
      <c r="O1357" s="287"/>
      <c r="P1357" s="287"/>
    </row>
    <row r="1358" spans="1:16" ht="15">
      <c r="A1358" s="247" t="s">
        <v>176</v>
      </c>
      <c r="B1358" s="247" t="s">
        <v>11161</v>
      </c>
      <c r="C1358" s="287" t="s">
        <v>4250</v>
      </c>
      <c r="D1358" s="305">
        <v>8</v>
      </c>
      <c r="E1358" s="287" t="s">
        <v>21</v>
      </c>
      <c r="F1358" s="372">
        <v>43677</v>
      </c>
      <c r="G1358" s="373" t="s">
        <v>8875</v>
      </c>
      <c r="H1358" s="373" t="s">
        <v>3011</v>
      </c>
      <c r="I1358" s="374">
        <v>7834654.7999999998</v>
      </c>
      <c r="J1358" s="374">
        <v>1</v>
      </c>
      <c r="K1358" s="373" t="s">
        <v>815</v>
      </c>
      <c r="L1358" s="375">
        <v>37.799999999999997</v>
      </c>
      <c r="M1358" s="336" t="s">
        <v>3012</v>
      </c>
      <c r="N1358" s="336" t="s">
        <v>3013</v>
      </c>
      <c r="O1358" s="287"/>
      <c r="P1358" s="287"/>
    </row>
    <row r="1359" spans="1:16" ht="15">
      <c r="A1359" s="247" t="s">
        <v>12590</v>
      </c>
      <c r="B1359" s="247" t="s">
        <v>12591</v>
      </c>
      <c r="C1359" s="287" t="s">
        <v>4252</v>
      </c>
      <c r="D1359" s="305">
        <v>9</v>
      </c>
      <c r="E1359" s="287" t="s">
        <v>21</v>
      </c>
      <c r="F1359" s="372">
        <v>43677</v>
      </c>
      <c r="G1359" s="373" t="s">
        <v>8875</v>
      </c>
      <c r="H1359" s="373" t="s">
        <v>1588</v>
      </c>
      <c r="I1359" s="374">
        <v>7967706.2400000002</v>
      </c>
      <c r="J1359" s="374">
        <v>16</v>
      </c>
      <c r="K1359" s="373" t="s">
        <v>815</v>
      </c>
      <c r="L1359" s="375">
        <v>41.34</v>
      </c>
      <c r="M1359" s="336" t="s">
        <v>1589</v>
      </c>
      <c r="N1359" s="336" t="s">
        <v>1590</v>
      </c>
      <c r="O1359" s="287"/>
      <c r="P1359" s="287"/>
    </row>
    <row r="1360" spans="1:16" ht="15">
      <c r="A1360" s="247" t="s">
        <v>176</v>
      </c>
      <c r="B1360" s="247" t="s">
        <v>11164</v>
      </c>
      <c r="C1360" s="287" t="s">
        <v>4254</v>
      </c>
      <c r="D1360" s="305">
        <v>10</v>
      </c>
      <c r="E1360" s="287" t="s">
        <v>21</v>
      </c>
      <c r="F1360" s="372">
        <v>43677</v>
      </c>
      <c r="G1360" s="373" t="s">
        <v>8875</v>
      </c>
      <c r="H1360" s="373" t="s">
        <v>2547</v>
      </c>
      <c r="I1360" s="374">
        <v>5139610.1100000003</v>
      </c>
      <c r="J1360" s="374">
        <v>10</v>
      </c>
      <c r="K1360" s="373" t="s">
        <v>815</v>
      </c>
      <c r="L1360" s="375">
        <v>50.67</v>
      </c>
      <c r="M1360" s="336" t="s">
        <v>2548</v>
      </c>
      <c r="N1360" s="336" t="s">
        <v>2549</v>
      </c>
      <c r="O1360" s="287"/>
      <c r="P1360" s="287"/>
    </row>
    <row r="1361" spans="1:16" ht="15">
      <c r="A1361" s="247" t="s">
        <v>176</v>
      </c>
      <c r="B1361" s="247" t="s">
        <v>11165</v>
      </c>
      <c r="C1361" s="287" t="s">
        <v>4256</v>
      </c>
      <c r="D1361" s="305">
        <v>11</v>
      </c>
      <c r="E1361" s="287" t="s">
        <v>21</v>
      </c>
      <c r="F1361" s="372">
        <v>43677</v>
      </c>
      <c r="G1361" s="373" t="s">
        <v>8875</v>
      </c>
      <c r="H1361" s="373" t="s">
        <v>853</v>
      </c>
      <c r="I1361" s="374">
        <v>3279100.872</v>
      </c>
      <c r="J1361" s="374">
        <v>16</v>
      </c>
      <c r="K1361" s="373" t="s">
        <v>815</v>
      </c>
      <c r="L1361" s="375">
        <v>10.91</v>
      </c>
      <c r="M1361" s="336" t="s">
        <v>854</v>
      </c>
      <c r="N1361" s="336" t="s">
        <v>855</v>
      </c>
      <c r="O1361" s="287"/>
      <c r="P1361" s="287"/>
    </row>
    <row r="1362" spans="1:16" ht="15">
      <c r="A1362" s="247" t="s">
        <v>176</v>
      </c>
      <c r="B1362" s="247" t="s">
        <v>11166</v>
      </c>
      <c r="C1362" s="287" t="s">
        <v>4258</v>
      </c>
      <c r="D1362" s="305">
        <v>12</v>
      </c>
      <c r="E1362" s="287" t="s">
        <v>21</v>
      </c>
      <c r="F1362" s="372">
        <v>43677</v>
      </c>
      <c r="G1362" s="373" t="s">
        <v>8875</v>
      </c>
      <c r="H1362" s="373" t="s">
        <v>1331</v>
      </c>
      <c r="I1362" s="374">
        <v>7568870.4000000004</v>
      </c>
      <c r="J1362" s="374">
        <v>8</v>
      </c>
      <c r="K1362" s="373" t="s">
        <v>815</v>
      </c>
      <c r="L1362" s="375">
        <v>59.85</v>
      </c>
      <c r="M1362" s="336" t="s">
        <v>1332</v>
      </c>
      <c r="N1362" s="336" t="s">
        <v>1333</v>
      </c>
      <c r="O1362" s="287"/>
      <c r="P1362" s="287"/>
    </row>
    <row r="1363" spans="1:16" ht="15">
      <c r="A1363" s="247" t="s">
        <v>12592</v>
      </c>
      <c r="B1363" s="247" t="s">
        <v>12593</v>
      </c>
      <c r="C1363" s="287" t="s">
        <v>4260</v>
      </c>
      <c r="D1363" s="305">
        <v>13</v>
      </c>
      <c r="E1363" s="287" t="s">
        <v>21</v>
      </c>
      <c r="F1363" s="372">
        <v>43677</v>
      </c>
      <c r="G1363" s="373" t="s">
        <v>8875</v>
      </c>
      <c r="H1363" s="373" t="s">
        <v>1343</v>
      </c>
      <c r="I1363" s="374">
        <v>7812585.5199999996</v>
      </c>
      <c r="J1363" s="374">
        <v>1</v>
      </c>
      <c r="K1363" s="373" t="s">
        <v>815</v>
      </c>
      <c r="L1363" s="375">
        <v>33.86</v>
      </c>
      <c r="M1363" s="336" t="s">
        <v>1344</v>
      </c>
      <c r="N1363" s="336" t="s">
        <v>1345</v>
      </c>
      <c r="O1363" s="287"/>
      <c r="P1363" s="287"/>
    </row>
    <row r="1364" spans="1:16" ht="15">
      <c r="A1364" s="247" t="s">
        <v>176</v>
      </c>
      <c r="B1364" s="247" t="s">
        <v>9537</v>
      </c>
      <c r="C1364" s="287" t="s">
        <v>4262</v>
      </c>
      <c r="D1364" s="305">
        <v>14</v>
      </c>
      <c r="E1364" s="287" t="s">
        <v>21</v>
      </c>
      <c r="F1364" s="372">
        <v>43677</v>
      </c>
      <c r="G1364" s="373" t="s">
        <v>8875</v>
      </c>
      <c r="H1364" s="373" t="s">
        <v>6752</v>
      </c>
      <c r="I1364" s="374">
        <v>6725006.8600000003</v>
      </c>
      <c r="J1364" s="374">
        <v>88</v>
      </c>
      <c r="K1364" s="373" t="s">
        <v>815</v>
      </c>
      <c r="L1364" s="375">
        <v>49.66</v>
      </c>
      <c r="M1364" s="336" t="s">
        <v>6753</v>
      </c>
      <c r="N1364" s="336" t="s">
        <v>6754</v>
      </c>
      <c r="O1364" s="287"/>
      <c r="P1364" s="287"/>
    </row>
    <row r="1365" spans="1:16" ht="15">
      <c r="A1365" s="247" t="s">
        <v>176</v>
      </c>
      <c r="B1365" s="247" t="s">
        <v>11167</v>
      </c>
      <c r="C1365" s="287" t="s">
        <v>4267</v>
      </c>
      <c r="D1365" s="305">
        <v>15</v>
      </c>
      <c r="E1365" s="287" t="s">
        <v>21</v>
      </c>
      <c r="F1365" s="372">
        <v>43677</v>
      </c>
      <c r="G1365" s="373" t="s">
        <v>8875</v>
      </c>
      <c r="H1365" s="373" t="s">
        <v>576</v>
      </c>
      <c r="I1365" s="374">
        <v>6560834.1399999997</v>
      </c>
      <c r="J1365" s="374">
        <v>49</v>
      </c>
      <c r="K1365" s="373" t="s">
        <v>815</v>
      </c>
      <c r="L1365" s="375">
        <v>50.03</v>
      </c>
      <c r="M1365" s="336" t="s">
        <v>577</v>
      </c>
      <c r="N1365" s="336" t="s">
        <v>578</v>
      </c>
      <c r="O1365" s="287"/>
      <c r="P1365" s="287"/>
    </row>
    <row r="1366" spans="1:16" ht="15">
      <c r="A1366" s="247" t="s">
        <v>12594</v>
      </c>
      <c r="B1366" s="247" t="s">
        <v>12595</v>
      </c>
      <c r="C1366" s="287" t="s">
        <v>4269</v>
      </c>
      <c r="D1366" s="305">
        <v>16</v>
      </c>
      <c r="E1366" s="287" t="s">
        <v>21</v>
      </c>
      <c r="F1366" s="372">
        <v>43677</v>
      </c>
      <c r="G1366" s="373" t="s">
        <v>8875</v>
      </c>
      <c r="H1366" s="373" t="s">
        <v>7665</v>
      </c>
      <c r="I1366" s="374">
        <v>4611489.66</v>
      </c>
      <c r="J1366" s="374">
        <v>26</v>
      </c>
      <c r="K1366" s="373" t="s">
        <v>815</v>
      </c>
      <c r="L1366" s="375">
        <v>41.06</v>
      </c>
      <c r="M1366" s="336" t="s">
        <v>7666</v>
      </c>
      <c r="N1366" s="336" t="s">
        <v>7667</v>
      </c>
      <c r="O1366" s="287"/>
      <c r="P1366" s="287"/>
    </row>
    <row r="1367" spans="1:16" ht="15">
      <c r="A1367" s="247" t="s">
        <v>176</v>
      </c>
      <c r="B1367" s="247" t="s">
        <v>11168</v>
      </c>
      <c r="C1367" s="287" t="s">
        <v>4271</v>
      </c>
      <c r="D1367" s="305">
        <v>17</v>
      </c>
      <c r="E1367" s="287" t="s">
        <v>21</v>
      </c>
      <c r="F1367" s="372">
        <v>43677</v>
      </c>
      <c r="G1367" s="373" t="s">
        <v>8875</v>
      </c>
      <c r="H1367" s="373" t="s">
        <v>590</v>
      </c>
      <c r="I1367" s="374">
        <v>7685062.1399999997</v>
      </c>
      <c r="J1367" s="374">
        <v>16</v>
      </c>
      <c r="K1367" s="373" t="s">
        <v>815</v>
      </c>
      <c r="L1367" s="375">
        <v>54.94</v>
      </c>
      <c r="M1367" s="336" t="s">
        <v>591</v>
      </c>
      <c r="N1367" s="336" t="s">
        <v>592</v>
      </c>
      <c r="O1367" s="287"/>
      <c r="P1367" s="287"/>
    </row>
    <row r="1368" spans="1:16" ht="15">
      <c r="A1368" s="247" t="s">
        <v>176</v>
      </c>
      <c r="B1368" s="247" t="s">
        <v>11169</v>
      </c>
      <c r="C1368" s="287" t="s">
        <v>4273</v>
      </c>
      <c r="D1368" s="305">
        <v>18</v>
      </c>
      <c r="E1368" s="287" t="s">
        <v>21</v>
      </c>
      <c r="F1368" s="372">
        <v>43677</v>
      </c>
      <c r="G1368" s="373" t="s">
        <v>8875</v>
      </c>
      <c r="H1368" s="373" t="s">
        <v>2584</v>
      </c>
      <c r="I1368" s="374">
        <v>4127454.24</v>
      </c>
      <c r="J1368" s="374">
        <v>16</v>
      </c>
      <c r="K1368" s="373" t="s">
        <v>815</v>
      </c>
      <c r="L1368" s="375">
        <v>19.5</v>
      </c>
      <c r="M1368" s="336" t="s">
        <v>2585</v>
      </c>
      <c r="N1368" s="336" t="s">
        <v>2586</v>
      </c>
      <c r="O1368" s="287"/>
      <c r="P1368" s="287"/>
    </row>
    <row r="1369" spans="1:16" ht="15">
      <c r="A1369" s="247" t="s">
        <v>176</v>
      </c>
      <c r="B1369" s="247" t="s">
        <v>11170</v>
      </c>
      <c r="C1369" s="287" t="s">
        <v>4275</v>
      </c>
      <c r="D1369" s="305">
        <v>19</v>
      </c>
      <c r="E1369" s="287" t="s">
        <v>21</v>
      </c>
      <c r="F1369" s="372">
        <v>43677</v>
      </c>
      <c r="G1369" s="373" t="s">
        <v>8875</v>
      </c>
      <c r="H1369" s="373" t="s">
        <v>5417</v>
      </c>
      <c r="I1369" s="374">
        <v>5816068.3899999997</v>
      </c>
      <c r="J1369" s="374">
        <v>21</v>
      </c>
      <c r="K1369" s="373" t="s">
        <v>815</v>
      </c>
      <c r="L1369" s="375">
        <v>16.09</v>
      </c>
      <c r="M1369" s="336" t="s">
        <v>5418</v>
      </c>
      <c r="N1369" s="336" t="s">
        <v>5419</v>
      </c>
      <c r="O1369" s="287"/>
      <c r="P1369" s="287"/>
    </row>
    <row r="1370" spans="1:16" ht="15">
      <c r="A1370" s="247" t="s">
        <v>176</v>
      </c>
      <c r="B1370" s="247" t="s">
        <v>11171</v>
      </c>
      <c r="C1370" s="287" t="s">
        <v>4277</v>
      </c>
      <c r="D1370" s="305">
        <v>20</v>
      </c>
      <c r="E1370" s="287" t="s">
        <v>21</v>
      </c>
      <c r="F1370" s="372">
        <v>43677</v>
      </c>
      <c r="G1370" s="373" t="s">
        <v>8875</v>
      </c>
      <c r="H1370" s="373" t="s">
        <v>2898</v>
      </c>
      <c r="I1370" s="374">
        <v>5691631.9400000004</v>
      </c>
      <c r="J1370" s="374">
        <v>21</v>
      </c>
      <c r="K1370" s="373" t="s">
        <v>815</v>
      </c>
      <c r="L1370" s="375">
        <v>35.78</v>
      </c>
      <c r="M1370" s="336" t="s">
        <v>2899</v>
      </c>
      <c r="N1370" s="336" t="s">
        <v>2900</v>
      </c>
      <c r="O1370" s="287"/>
      <c r="P1370" s="287"/>
    </row>
    <row r="1371" spans="1:16" ht="15">
      <c r="A1371" s="247" t="s">
        <v>176</v>
      </c>
      <c r="B1371" s="247" t="s">
        <v>11172</v>
      </c>
      <c r="C1371" s="287" t="s">
        <v>4279</v>
      </c>
      <c r="D1371" s="305">
        <v>21</v>
      </c>
      <c r="E1371" s="287" t="s">
        <v>21</v>
      </c>
      <c r="F1371" s="372">
        <v>43677</v>
      </c>
      <c r="G1371" s="373" t="s">
        <v>8875</v>
      </c>
      <c r="H1371" s="373" t="s">
        <v>612</v>
      </c>
      <c r="I1371" s="374">
        <v>5490136.7999999998</v>
      </c>
      <c r="J1371" s="374">
        <v>29</v>
      </c>
      <c r="K1371" s="373" t="s">
        <v>815</v>
      </c>
      <c r="L1371" s="375">
        <v>49.68</v>
      </c>
      <c r="M1371" s="336" t="s">
        <v>613</v>
      </c>
      <c r="N1371" s="336" t="s">
        <v>614</v>
      </c>
      <c r="O1371" s="287"/>
      <c r="P1371" s="287"/>
    </row>
    <row r="1372" spans="1:16" ht="15">
      <c r="A1372" s="247" t="s">
        <v>176</v>
      </c>
      <c r="B1372" s="247" t="s">
        <v>11173</v>
      </c>
      <c r="C1372" s="287" t="s">
        <v>4281</v>
      </c>
      <c r="D1372" s="305">
        <v>22</v>
      </c>
      <c r="E1372" s="287" t="s">
        <v>21</v>
      </c>
      <c r="F1372" s="372">
        <v>43677</v>
      </c>
      <c r="G1372" s="373" t="s">
        <v>8875</v>
      </c>
      <c r="H1372" s="373" t="s">
        <v>2594</v>
      </c>
      <c r="I1372" s="374">
        <v>7819056.1260000002</v>
      </c>
      <c r="J1372" s="374">
        <v>6</v>
      </c>
      <c r="K1372" s="373" t="s">
        <v>815</v>
      </c>
      <c r="L1372" s="375">
        <v>49.77</v>
      </c>
      <c r="M1372" s="336" t="s">
        <v>2595</v>
      </c>
      <c r="N1372" s="336" t="s">
        <v>2596</v>
      </c>
      <c r="O1372" s="287"/>
      <c r="P1372" s="287"/>
    </row>
    <row r="1373" spans="1:16" ht="15">
      <c r="A1373" s="247" t="s">
        <v>176</v>
      </c>
      <c r="B1373" s="247" t="s">
        <v>11174</v>
      </c>
      <c r="C1373" s="287" t="s">
        <v>4283</v>
      </c>
      <c r="D1373" s="305">
        <v>23</v>
      </c>
      <c r="E1373" s="287" t="s">
        <v>21</v>
      </c>
      <c r="F1373" s="372">
        <v>43677</v>
      </c>
      <c r="G1373" s="373" t="s">
        <v>8875</v>
      </c>
      <c r="H1373" s="373" t="s">
        <v>1386</v>
      </c>
      <c r="I1373" s="374">
        <v>4664804.9447999997</v>
      </c>
      <c r="J1373" s="374">
        <v>14</v>
      </c>
      <c r="K1373" s="373" t="s">
        <v>815</v>
      </c>
      <c r="L1373" s="375">
        <v>131.01</v>
      </c>
      <c r="M1373" s="336" t="s">
        <v>1387</v>
      </c>
      <c r="N1373" s="336" t="s">
        <v>1388</v>
      </c>
      <c r="O1373" s="287"/>
      <c r="P1373" s="287"/>
    </row>
    <row r="1374" spans="1:16" ht="15">
      <c r="A1374" s="247" t="s">
        <v>176</v>
      </c>
      <c r="B1374" s="247" t="s">
        <v>11175</v>
      </c>
      <c r="C1374" s="287" t="s">
        <v>4288</v>
      </c>
      <c r="D1374" s="305">
        <v>24</v>
      </c>
      <c r="E1374" s="287" t="s">
        <v>21</v>
      </c>
      <c r="F1374" s="372">
        <v>43677</v>
      </c>
      <c r="G1374" s="373" t="s">
        <v>8875</v>
      </c>
      <c r="H1374" s="373" t="s">
        <v>933</v>
      </c>
      <c r="I1374" s="374">
        <v>5404514.1327</v>
      </c>
      <c r="J1374" s="374">
        <v>15</v>
      </c>
      <c r="K1374" s="373" t="s">
        <v>815</v>
      </c>
      <c r="L1374" s="375">
        <v>21.33</v>
      </c>
      <c r="M1374" s="336" t="s">
        <v>934</v>
      </c>
      <c r="N1374" s="336" t="s">
        <v>935</v>
      </c>
      <c r="O1374" s="287"/>
      <c r="P1374" s="287"/>
    </row>
    <row r="1375" spans="1:16" ht="15">
      <c r="A1375" s="247" t="s">
        <v>176</v>
      </c>
      <c r="B1375" s="247" t="s">
        <v>11176</v>
      </c>
      <c r="C1375" s="287" t="s">
        <v>4290</v>
      </c>
      <c r="D1375" s="305">
        <v>25</v>
      </c>
      <c r="E1375" s="287" t="s">
        <v>21</v>
      </c>
      <c r="F1375" s="372">
        <v>43677</v>
      </c>
      <c r="G1375" s="373" t="s">
        <v>8875</v>
      </c>
      <c r="H1375" s="373" t="s">
        <v>2603</v>
      </c>
      <c r="I1375" s="374">
        <v>5951949.0899999999</v>
      </c>
      <c r="J1375" s="374">
        <v>13</v>
      </c>
      <c r="K1375" s="373" t="s">
        <v>815</v>
      </c>
      <c r="L1375" s="375">
        <v>25.95</v>
      </c>
      <c r="M1375" s="336" t="s">
        <v>2604</v>
      </c>
      <c r="N1375" s="336" t="s">
        <v>2605</v>
      </c>
      <c r="O1375" s="287"/>
      <c r="P1375" s="287"/>
    </row>
    <row r="1376" spans="1:16" ht="15">
      <c r="A1376" s="247" t="s">
        <v>176</v>
      </c>
      <c r="B1376" s="247" t="s">
        <v>9539</v>
      </c>
      <c r="C1376" s="287" t="s">
        <v>4292</v>
      </c>
      <c r="D1376" s="305">
        <v>26</v>
      </c>
      <c r="E1376" s="287" t="s">
        <v>21</v>
      </c>
      <c r="F1376" s="372">
        <v>43677</v>
      </c>
      <c r="G1376" s="373" t="s">
        <v>8875</v>
      </c>
      <c r="H1376" s="373" t="s">
        <v>7272</v>
      </c>
      <c r="I1376" s="374">
        <v>5246821.93</v>
      </c>
      <c r="J1376" s="374">
        <v>35</v>
      </c>
      <c r="K1376" s="373" t="s">
        <v>815</v>
      </c>
      <c r="L1376" s="375">
        <v>39.97</v>
      </c>
      <c r="M1376" s="336" t="s">
        <v>7273</v>
      </c>
      <c r="N1376" s="336" t="s">
        <v>7274</v>
      </c>
      <c r="O1376" s="287"/>
      <c r="P1376" s="287"/>
    </row>
    <row r="1377" spans="1:16" ht="15">
      <c r="A1377" s="247" t="s">
        <v>176</v>
      </c>
      <c r="B1377" s="247" t="s">
        <v>11177</v>
      </c>
      <c r="C1377" s="287" t="s">
        <v>4294</v>
      </c>
      <c r="D1377" s="305">
        <v>27</v>
      </c>
      <c r="E1377" s="287" t="s">
        <v>21</v>
      </c>
      <c r="F1377" s="372">
        <v>43677</v>
      </c>
      <c r="G1377" s="373" t="s">
        <v>8875</v>
      </c>
      <c r="H1377" s="373" t="s">
        <v>1150</v>
      </c>
      <c r="I1377" s="374">
        <v>3500961.7124999999</v>
      </c>
      <c r="J1377" s="374">
        <v>19</v>
      </c>
      <c r="K1377" s="373" t="s">
        <v>815</v>
      </c>
      <c r="L1377" s="375">
        <v>33.049999999999997</v>
      </c>
      <c r="M1377" s="336" t="s">
        <v>1151</v>
      </c>
      <c r="N1377" s="336" t="s">
        <v>1152</v>
      </c>
      <c r="O1377" s="287"/>
      <c r="P1377" s="287"/>
    </row>
    <row r="1378" spans="1:16" ht="15">
      <c r="A1378" s="247" t="s">
        <v>176</v>
      </c>
      <c r="B1378" s="247" t="s">
        <v>11178</v>
      </c>
      <c r="C1378" s="287" t="s">
        <v>4296</v>
      </c>
      <c r="D1378" s="305">
        <v>28</v>
      </c>
      <c r="E1378" s="287" t="s">
        <v>21</v>
      </c>
      <c r="F1378" s="372">
        <v>43677</v>
      </c>
      <c r="G1378" s="373" t="s">
        <v>8875</v>
      </c>
      <c r="H1378" s="373" t="s">
        <v>2610</v>
      </c>
      <c r="I1378" s="374">
        <v>7020660.5599999996</v>
      </c>
      <c r="J1378" s="374">
        <v>6</v>
      </c>
      <c r="K1378" s="373" t="s">
        <v>815</v>
      </c>
      <c r="L1378" s="375">
        <v>22.73</v>
      </c>
      <c r="M1378" s="336" t="s">
        <v>2611</v>
      </c>
      <c r="N1378" s="336" t="s">
        <v>2612</v>
      </c>
      <c r="O1378" s="287"/>
      <c r="P1378" s="287"/>
    </row>
    <row r="1379" spans="1:16" ht="15">
      <c r="A1379" s="247" t="s">
        <v>176</v>
      </c>
      <c r="B1379" s="247" t="s">
        <v>11179</v>
      </c>
      <c r="C1379" s="287" t="s">
        <v>4298</v>
      </c>
      <c r="D1379" s="305">
        <v>29</v>
      </c>
      <c r="E1379" s="287" t="s">
        <v>21</v>
      </c>
      <c r="F1379" s="372">
        <v>43677</v>
      </c>
      <c r="G1379" s="373" t="s">
        <v>8875</v>
      </c>
      <c r="H1379" s="373" t="s">
        <v>1426</v>
      </c>
      <c r="I1379" s="374">
        <v>7675648.3164999997</v>
      </c>
      <c r="J1379" s="374">
        <v>1</v>
      </c>
      <c r="K1379" s="373" t="s">
        <v>815</v>
      </c>
      <c r="L1379" s="375">
        <v>124.69</v>
      </c>
      <c r="M1379" s="336" t="s">
        <v>1427</v>
      </c>
      <c r="N1379" s="336" t="s">
        <v>1428</v>
      </c>
      <c r="O1379" s="287"/>
      <c r="P1379" s="287"/>
    </row>
    <row r="1380" spans="1:16" ht="15">
      <c r="A1380" s="247" t="s">
        <v>176</v>
      </c>
      <c r="B1380" s="247" t="s">
        <v>11182</v>
      </c>
      <c r="C1380" s="287" t="s">
        <v>4300</v>
      </c>
      <c r="D1380" s="305">
        <v>30</v>
      </c>
      <c r="E1380" s="287" t="s">
        <v>21</v>
      </c>
      <c r="F1380" s="372">
        <v>43677</v>
      </c>
      <c r="G1380" s="373" t="s">
        <v>8875</v>
      </c>
      <c r="H1380" s="373" t="s">
        <v>951</v>
      </c>
      <c r="I1380" s="374">
        <v>4960777.22</v>
      </c>
      <c r="J1380" s="374">
        <v>10</v>
      </c>
      <c r="K1380" s="373" t="s">
        <v>815</v>
      </c>
      <c r="L1380" s="375">
        <v>28.46</v>
      </c>
      <c r="M1380" s="336" t="s">
        <v>952</v>
      </c>
      <c r="N1380" s="336" t="s">
        <v>953</v>
      </c>
      <c r="O1380" s="287"/>
      <c r="P1380" s="287"/>
    </row>
    <row r="1381" spans="1:16" ht="15">
      <c r="A1381" s="247" t="s">
        <v>176</v>
      </c>
      <c r="B1381" s="247" t="s">
        <v>11183</v>
      </c>
      <c r="C1381" s="287" t="s">
        <v>4305</v>
      </c>
      <c r="D1381" s="305">
        <v>31</v>
      </c>
      <c r="E1381" s="287" t="s">
        <v>21</v>
      </c>
      <c r="F1381" s="372">
        <v>43677</v>
      </c>
      <c r="G1381" s="373" t="s">
        <v>8875</v>
      </c>
      <c r="H1381" s="373" t="s">
        <v>961</v>
      </c>
      <c r="I1381" s="374">
        <v>5523485.8799999999</v>
      </c>
      <c r="J1381" s="374">
        <v>6</v>
      </c>
      <c r="K1381" s="373" t="s">
        <v>815</v>
      </c>
      <c r="L1381" s="375">
        <v>14.19</v>
      </c>
      <c r="M1381" s="336" t="s">
        <v>962</v>
      </c>
      <c r="N1381" s="336" t="s">
        <v>963</v>
      </c>
      <c r="O1381" s="287"/>
      <c r="P1381" s="287"/>
    </row>
    <row r="1382" spans="1:16" ht="15">
      <c r="A1382" s="247" t="s">
        <v>12596</v>
      </c>
      <c r="B1382" s="247" t="s">
        <v>12597</v>
      </c>
      <c r="C1382" s="287" t="s">
        <v>4307</v>
      </c>
      <c r="D1382" s="305">
        <v>32</v>
      </c>
      <c r="E1382" s="287" t="s">
        <v>21</v>
      </c>
      <c r="F1382" s="372">
        <v>43677</v>
      </c>
      <c r="G1382" s="373" t="s">
        <v>8875</v>
      </c>
      <c r="H1382" s="373" t="s">
        <v>3107</v>
      </c>
      <c r="I1382" s="374">
        <v>7699587</v>
      </c>
      <c r="J1382" s="374">
        <v>13</v>
      </c>
      <c r="K1382" s="373" t="s">
        <v>815</v>
      </c>
      <c r="L1382" s="375">
        <v>13.16</v>
      </c>
      <c r="M1382" s="336" t="s">
        <v>3108</v>
      </c>
      <c r="N1382" s="336" t="s">
        <v>3109</v>
      </c>
      <c r="O1382" s="287"/>
      <c r="P1382" s="287"/>
    </row>
    <row r="1383" spans="1:16" ht="15">
      <c r="A1383" s="247" t="s">
        <v>176</v>
      </c>
      <c r="B1383" s="247" t="s">
        <v>11184</v>
      </c>
      <c r="C1383" s="287" t="s">
        <v>4309</v>
      </c>
      <c r="D1383" s="305">
        <v>33</v>
      </c>
      <c r="E1383" s="287" t="s">
        <v>21</v>
      </c>
      <c r="F1383" s="372">
        <v>43677</v>
      </c>
      <c r="G1383" s="373" t="s">
        <v>8875</v>
      </c>
      <c r="H1383" s="373" t="s">
        <v>2636</v>
      </c>
      <c r="I1383" s="374">
        <v>3481958.8495999998</v>
      </c>
      <c r="J1383" s="374">
        <v>40</v>
      </c>
      <c r="K1383" s="373" t="s">
        <v>815</v>
      </c>
      <c r="L1383" s="375">
        <v>33.11</v>
      </c>
      <c r="M1383" s="336" t="s">
        <v>2637</v>
      </c>
      <c r="N1383" s="336" t="s">
        <v>2638</v>
      </c>
      <c r="O1383" s="287"/>
      <c r="P1383" s="287"/>
    </row>
    <row r="1384" spans="1:16" ht="15">
      <c r="A1384" s="247" t="s">
        <v>176</v>
      </c>
      <c r="B1384" s="247" t="s">
        <v>11185</v>
      </c>
      <c r="C1384" s="287" t="s">
        <v>4311</v>
      </c>
      <c r="D1384" s="305">
        <v>34</v>
      </c>
      <c r="E1384" s="287" t="s">
        <v>21</v>
      </c>
      <c r="F1384" s="372">
        <v>43677</v>
      </c>
      <c r="G1384" s="373" t="s">
        <v>8875</v>
      </c>
      <c r="H1384" s="373" t="s">
        <v>691</v>
      </c>
      <c r="I1384" s="374">
        <v>6661263.96</v>
      </c>
      <c r="J1384" s="374">
        <v>3</v>
      </c>
      <c r="K1384" s="373" t="s">
        <v>815</v>
      </c>
      <c r="L1384" s="375">
        <v>88.92</v>
      </c>
      <c r="M1384" s="336" t="s">
        <v>692</v>
      </c>
      <c r="N1384" s="336" t="s">
        <v>693</v>
      </c>
      <c r="O1384" s="287"/>
      <c r="P1384" s="287"/>
    </row>
    <row r="1385" spans="1:16" ht="15">
      <c r="A1385" s="247" t="s">
        <v>176</v>
      </c>
      <c r="B1385" s="247" t="s">
        <v>9540</v>
      </c>
      <c r="C1385" s="287" t="s">
        <v>4313</v>
      </c>
      <c r="D1385" s="305">
        <v>35</v>
      </c>
      <c r="E1385" s="287" t="s">
        <v>21</v>
      </c>
      <c r="F1385" s="372">
        <v>43677</v>
      </c>
      <c r="G1385" s="373" t="s">
        <v>8875</v>
      </c>
      <c r="H1385" s="373" t="s">
        <v>3681</v>
      </c>
      <c r="I1385" s="374">
        <v>6475660.4879999999</v>
      </c>
      <c r="J1385" s="374">
        <v>72</v>
      </c>
      <c r="K1385" s="373" t="s">
        <v>815</v>
      </c>
      <c r="L1385" s="375">
        <v>16.420000000000002</v>
      </c>
      <c r="M1385" s="336" t="s">
        <v>3682</v>
      </c>
      <c r="N1385" s="336" t="s">
        <v>3683</v>
      </c>
      <c r="O1385" s="287"/>
      <c r="P1385" s="287"/>
    </row>
    <row r="1386" spans="1:16" ht="15">
      <c r="A1386" s="247" t="s">
        <v>12598</v>
      </c>
      <c r="B1386" s="247" t="s">
        <v>9542</v>
      </c>
      <c r="C1386" s="287" t="s">
        <v>4315</v>
      </c>
      <c r="D1386" s="305">
        <v>36</v>
      </c>
      <c r="E1386" s="287" t="s">
        <v>21</v>
      </c>
      <c r="F1386" s="372">
        <v>43677</v>
      </c>
      <c r="G1386" s="373" t="s">
        <v>8875</v>
      </c>
      <c r="H1386" s="373" t="s">
        <v>4600</v>
      </c>
      <c r="I1386" s="374">
        <v>8033979.9204000002</v>
      </c>
      <c r="J1386" s="374">
        <v>1</v>
      </c>
      <c r="K1386" s="373" t="s">
        <v>815</v>
      </c>
      <c r="L1386" s="375">
        <v>31.51</v>
      </c>
      <c r="M1386" s="336" t="s">
        <v>4601</v>
      </c>
      <c r="N1386" s="336" t="s">
        <v>4602</v>
      </c>
      <c r="O1386" s="287"/>
      <c r="P1386" s="287"/>
    </row>
    <row r="1387" spans="1:16" ht="15">
      <c r="A1387" s="247" t="s">
        <v>176</v>
      </c>
      <c r="B1387" s="247" t="s">
        <v>11186</v>
      </c>
      <c r="C1387" s="287" t="s">
        <v>4320</v>
      </c>
      <c r="D1387" s="305">
        <v>37</v>
      </c>
      <c r="E1387" s="287" t="s">
        <v>21</v>
      </c>
      <c r="F1387" s="372">
        <v>43677</v>
      </c>
      <c r="G1387" s="373" t="s">
        <v>8875</v>
      </c>
      <c r="H1387" s="373" t="s">
        <v>3408</v>
      </c>
      <c r="I1387" s="374">
        <v>5316671.0199999996</v>
      </c>
      <c r="J1387" s="374">
        <v>57</v>
      </c>
      <c r="K1387" s="373" t="s">
        <v>815</v>
      </c>
      <c r="L1387" s="375">
        <v>37.42</v>
      </c>
      <c r="M1387" s="336" t="s">
        <v>3409</v>
      </c>
      <c r="N1387" s="336" t="s">
        <v>3410</v>
      </c>
      <c r="O1387" s="287"/>
      <c r="P1387" s="287"/>
    </row>
    <row r="1388" spans="1:16" ht="15">
      <c r="A1388" s="247" t="s">
        <v>176</v>
      </c>
      <c r="B1388" s="247" t="s">
        <v>11187</v>
      </c>
      <c r="C1388" s="287" t="s">
        <v>4325</v>
      </c>
      <c r="D1388" s="305">
        <v>38</v>
      </c>
      <c r="E1388" s="287" t="s">
        <v>21</v>
      </c>
      <c r="F1388" s="372">
        <v>43677</v>
      </c>
      <c r="G1388" s="373" t="s">
        <v>8875</v>
      </c>
      <c r="H1388" s="373" t="s">
        <v>3249</v>
      </c>
      <c r="I1388" s="374">
        <v>5439972.1600000001</v>
      </c>
      <c r="J1388" s="374">
        <v>16</v>
      </c>
      <c r="K1388" s="373" t="s">
        <v>815</v>
      </c>
      <c r="L1388" s="375">
        <v>104.23</v>
      </c>
      <c r="M1388" s="336" t="s">
        <v>3250</v>
      </c>
      <c r="N1388" s="336" t="s">
        <v>3251</v>
      </c>
      <c r="O1388" s="287"/>
      <c r="P1388" s="287"/>
    </row>
    <row r="1389" spans="1:16" ht="15">
      <c r="A1389" s="247" t="s">
        <v>176</v>
      </c>
      <c r="B1389" s="247" t="s">
        <v>11188</v>
      </c>
      <c r="C1389" s="287" t="s">
        <v>4327</v>
      </c>
      <c r="D1389" s="305">
        <v>39</v>
      </c>
      <c r="E1389" s="287" t="s">
        <v>21</v>
      </c>
      <c r="F1389" s="372">
        <v>43677</v>
      </c>
      <c r="G1389" s="373" t="s">
        <v>8875</v>
      </c>
      <c r="H1389" s="373" t="s">
        <v>8100</v>
      </c>
      <c r="I1389" s="374">
        <v>7157074.75</v>
      </c>
      <c r="J1389" s="374">
        <v>5</v>
      </c>
      <c r="K1389" s="373" t="s">
        <v>815</v>
      </c>
      <c r="L1389" s="375">
        <v>60.41</v>
      </c>
      <c r="M1389" s="336" t="s">
        <v>8101</v>
      </c>
      <c r="N1389" s="336" t="s">
        <v>8102</v>
      </c>
      <c r="O1389" s="287"/>
      <c r="P1389" s="287"/>
    </row>
    <row r="1390" spans="1:16" ht="15">
      <c r="A1390" s="247" t="s">
        <v>176</v>
      </c>
      <c r="B1390" s="247" t="s">
        <v>11189</v>
      </c>
      <c r="C1390" s="287" t="s">
        <v>4329</v>
      </c>
      <c r="D1390" s="305">
        <v>40</v>
      </c>
      <c r="E1390" s="287" t="s">
        <v>21</v>
      </c>
      <c r="F1390" s="372">
        <v>43677</v>
      </c>
      <c r="G1390" s="373" t="s">
        <v>8875</v>
      </c>
      <c r="H1390" s="373" t="s">
        <v>1190</v>
      </c>
      <c r="I1390" s="374">
        <v>4941936.4050000003</v>
      </c>
      <c r="J1390" s="374">
        <v>10</v>
      </c>
      <c r="K1390" s="373" t="s">
        <v>815</v>
      </c>
      <c r="L1390" s="375">
        <v>33.53</v>
      </c>
      <c r="M1390" s="336" t="s">
        <v>1191</v>
      </c>
      <c r="N1390" s="336" t="s">
        <v>1192</v>
      </c>
      <c r="O1390" s="287"/>
      <c r="P1390" s="287"/>
    </row>
    <row r="1391" spans="1:16" ht="15">
      <c r="A1391" s="247" t="s">
        <v>176</v>
      </c>
      <c r="B1391" s="247" t="s">
        <v>11190</v>
      </c>
      <c r="C1391" s="287" t="s">
        <v>4331</v>
      </c>
      <c r="D1391" s="305">
        <v>41</v>
      </c>
      <c r="E1391" s="287" t="s">
        <v>21</v>
      </c>
      <c r="F1391" s="372">
        <v>43677</v>
      </c>
      <c r="G1391" s="373" t="s">
        <v>8875</v>
      </c>
      <c r="H1391" s="373" t="s">
        <v>1197</v>
      </c>
      <c r="I1391" s="374">
        <v>6837233.1600000001</v>
      </c>
      <c r="J1391" s="374">
        <v>8</v>
      </c>
      <c r="K1391" s="373" t="s">
        <v>815</v>
      </c>
      <c r="L1391" s="375">
        <v>81.08</v>
      </c>
      <c r="M1391" s="336" t="s">
        <v>1198</v>
      </c>
      <c r="N1391" s="336" t="s">
        <v>1199</v>
      </c>
      <c r="O1391" s="287"/>
      <c r="P1391" s="287"/>
    </row>
    <row r="1392" spans="1:16" ht="15">
      <c r="A1392" s="247" t="s">
        <v>176</v>
      </c>
      <c r="B1392" s="247" t="s">
        <v>11191</v>
      </c>
      <c r="C1392" s="287" t="s">
        <v>4333</v>
      </c>
      <c r="D1392" s="305">
        <v>42</v>
      </c>
      <c r="E1392" s="287" t="s">
        <v>21</v>
      </c>
      <c r="F1392" s="372">
        <v>43677</v>
      </c>
      <c r="G1392" s="373" t="s">
        <v>8875</v>
      </c>
      <c r="H1392" s="373" t="s">
        <v>2959</v>
      </c>
      <c r="I1392" s="374">
        <v>6506870.1600000001</v>
      </c>
      <c r="J1392" s="374">
        <v>21</v>
      </c>
      <c r="K1392" s="373" t="s">
        <v>815</v>
      </c>
      <c r="L1392" s="375">
        <v>41.79</v>
      </c>
      <c r="M1392" s="336" t="s">
        <v>2960</v>
      </c>
      <c r="N1392" s="336" t="s">
        <v>2961</v>
      </c>
      <c r="O1392" s="287"/>
      <c r="P1392" s="287"/>
    </row>
    <row r="1393" spans="1:16" ht="15">
      <c r="A1393" s="247" t="s">
        <v>176</v>
      </c>
      <c r="B1393" s="247" t="s">
        <v>11192</v>
      </c>
      <c r="C1393" s="287" t="s">
        <v>4335</v>
      </c>
      <c r="D1393" s="305">
        <v>43</v>
      </c>
      <c r="E1393" s="287" t="s">
        <v>21</v>
      </c>
      <c r="F1393" s="372">
        <v>43677</v>
      </c>
      <c r="G1393" s="373" t="s">
        <v>8875</v>
      </c>
      <c r="H1393" s="373" t="s">
        <v>3413</v>
      </c>
      <c r="I1393" s="374">
        <v>6414676.6500000004</v>
      </c>
      <c r="J1393" s="374">
        <v>14</v>
      </c>
      <c r="K1393" s="373" t="s">
        <v>815</v>
      </c>
      <c r="L1393" s="375">
        <v>45.45</v>
      </c>
      <c r="M1393" s="336" t="s">
        <v>3414</v>
      </c>
      <c r="N1393" s="336" t="s">
        <v>3415</v>
      </c>
      <c r="O1393" s="287"/>
      <c r="P1393" s="287"/>
    </row>
    <row r="1394" spans="1:16" ht="15">
      <c r="A1394" s="247" t="s">
        <v>176</v>
      </c>
      <c r="B1394" s="247" t="s">
        <v>11195</v>
      </c>
      <c r="C1394" s="287" t="s">
        <v>4340</v>
      </c>
      <c r="D1394" s="305">
        <v>44</v>
      </c>
      <c r="E1394" s="287" t="s">
        <v>21</v>
      </c>
      <c r="F1394" s="372">
        <v>43677</v>
      </c>
      <c r="G1394" s="373" t="s">
        <v>8875</v>
      </c>
      <c r="H1394" s="373" t="s">
        <v>1489</v>
      </c>
      <c r="I1394" s="374">
        <v>4569868.4869999997</v>
      </c>
      <c r="J1394" s="374">
        <v>33</v>
      </c>
      <c r="K1394" s="373" t="s">
        <v>815</v>
      </c>
      <c r="L1394" s="375">
        <v>44.15</v>
      </c>
      <c r="M1394" s="336" t="s">
        <v>1490</v>
      </c>
      <c r="N1394" s="336" t="s">
        <v>1491</v>
      </c>
      <c r="O1394" s="287"/>
      <c r="P1394" s="287"/>
    </row>
    <row r="1395" spans="1:16" ht="15">
      <c r="A1395" s="247" t="s">
        <v>176</v>
      </c>
      <c r="B1395" s="247" t="s">
        <v>11196</v>
      </c>
      <c r="C1395" s="287" t="s">
        <v>4342</v>
      </c>
      <c r="D1395" s="305">
        <v>45</v>
      </c>
      <c r="E1395" s="287" t="s">
        <v>21</v>
      </c>
      <c r="F1395" s="372">
        <v>43677</v>
      </c>
      <c r="G1395" s="373" t="s">
        <v>8875</v>
      </c>
      <c r="H1395" s="373" t="s">
        <v>2798</v>
      </c>
      <c r="I1395" s="374">
        <v>6769597.9500000002</v>
      </c>
      <c r="J1395" s="374">
        <v>5</v>
      </c>
      <c r="K1395" s="373" t="s">
        <v>815</v>
      </c>
      <c r="L1395" s="375">
        <v>31.95</v>
      </c>
      <c r="M1395" s="336" t="s">
        <v>2799</v>
      </c>
      <c r="N1395" s="336" t="s">
        <v>2800</v>
      </c>
      <c r="O1395" s="287"/>
      <c r="P1395" s="287"/>
    </row>
    <row r="1396" spans="1:16" ht="15">
      <c r="A1396" s="247" t="s">
        <v>11197</v>
      </c>
      <c r="B1396" s="247" t="s">
        <v>12599</v>
      </c>
      <c r="C1396" s="287" t="s">
        <v>4344</v>
      </c>
      <c r="D1396" s="305">
        <v>46</v>
      </c>
      <c r="E1396" s="287" t="s">
        <v>21</v>
      </c>
      <c r="F1396" s="372">
        <v>43677</v>
      </c>
      <c r="G1396" s="373" t="s">
        <v>8875</v>
      </c>
      <c r="H1396" s="373" t="s">
        <v>7496</v>
      </c>
      <c r="I1396" s="374">
        <v>6273158.2290000003</v>
      </c>
      <c r="J1396" s="374">
        <v>26</v>
      </c>
      <c r="K1396" s="373" t="s">
        <v>815</v>
      </c>
      <c r="L1396" s="375">
        <v>32.1</v>
      </c>
      <c r="M1396" s="336" t="s">
        <v>2982</v>
      </c>
      <c r="N1396" s="336" t="s">
        <v>2983</v>
      </c>
      <c r="O1396" s="287"/>
      <c r="P1396" s="287"/>
    </row>
    <row r="1397" spans="1:16" ht="15">
      <c r="A1397" s="247" t="s">
        <v>176</v>
      </c>
      <c r="B1397" s="247" t="s">
        <v>11200</v>
      </c>
      <c r="C1397" s="287" t="s">
        <v>4346</v>
      </c>
      <c r="D1397" s="305">
        <v>47</v>
      </c>
      <c r="E1397" s="287" t="s">
        <v>21</v>
      </c>
      <c r="F1397" s="372">
        <v>43677</v>
      </c>
      <c r="G1397" s="373" t="s">
        <v>8875</v>
      </c>
      <c r="H1397" s="373" t="s">
        <v>1540</v>
      </c>
      <c r="I1397" s="374">
        <v>5371919.0099999998</v>
      </c>
      <c r="J1397" s="374">
        <v>7</v>
      </c>
      <c r="K1397" s="373" t="s">
        <v>815</v>
      </c>
      <c r="L1397" s="375">
        <v>35.590000000000003</v>
      </c>
      <c r="M1397" s="336" t="s">
        <v>1541</v>
      </c>
      <c r="N1397" s="336" t="s">
        <v>1542</v>
      </c>
      <c r="O1397" s="287"/>
      <c r="P1397" s="287"/>
    </row>
    <row r="1398" spans="1:16" ht="15">
      <c r="A1398" s="247" t="s">
        <v>176</v>
      </c>
      <c r="B1398" s="247" t="s">
        <v>11201</v>
      </c>
      <c r="C1398" s="287" t="s">
        <v>4348</v>
      </c>
      <c r="D1398" s="305">
        <v>48</v>
      </c>
      <c r="E1398" s="287" t="s">
        <v>21</v>
      </c>
      <c r="F1398" s="372">
        <v>43677</v>
      </c>
      <c r="G1398" s="373" t="s">
        <v>8875</v>
      </c>
      <c r="H1398" s="373" t="s">
        <v>2692</v>
      </c>
      <c r="I1398" s="374">
        <v>7687201.7786999997</v>
      </c>
      <c r="J1398" s="374">
        <v>1</v>
      </c>
      <c r="K1398" s="373" t="s">
        <v>815</v>
      </c>
      <c r="L1398" s="375">
        <v>19.190000000000001</v>
      </c>
      <c r="M1398" s="336" t="s">
        <v>2693</v>
      </c>
      <c r="N1398" s="336" t="s">
        <v>2694</v>
      </c>
      <c r="O1398" s="287"/>
      <c r="P1398" s="287"/>
    </row>
    <row r="1399" spans="1:16" ht="15">
      <c r="A1399" s="247" t="s">
        <v>176</v>
      </c>
      <c r="B1399" s="247" t="s">
        <v>11204</v>
      </c>
      <c r="C1399" s="287" t="s">
        <v>4350</v>
      </c>
      <c r="D1399" s="305">
        <v>49</v>
      </c>
      <c r="E1399" s="287" t="s">
        <v>21</v>
      </c>
      <c r="F1399" s="372">
        <v>43677</v>
      </c>
      <c r="G1399" s="373" t="s">
        <v>8875</v>
      </c>
      <c r="H1399" s="373" t="s">
        <v>805</v>
      </c>
      <c r="I1399" s="374">
        <v>6137438.2384000001</v>
      </c>
      <c r="J1399" s="374">
        <v>16</v>
      </c>
      <c r="K1399" s="373" t="s">
        <v>815</v>
      </c>
      <c r="L1399" s="375">
        <v>38.81</v>
      </c>
      <c r="M1399" s="336" t="s">
        <v>806</v>
      </c>
      <c r="N1399" s="336" t="s">
        <v>807</v>
      </c>
      <c r="O1399" s="287"/>
      <c r="P1399" s="287"/>
    </row>
    <row r="1400" spans="1:16" ht="15">
      <c r="A1400" s="247" t="s">
        <v>176</v>
      </c>
      <c r="B1400" s="247" t="s">
        <v>11205</v>
      </c>
      <c r="C1400" s="287" t="s">
        <v>4352</v>
      </c>
      <c r="D1400" s="305">
        <v>50</v>
      </c>
      <c r="E1400" s="287" t="s">
        <v>21</v>
      </c>
      <c r="F1400" s="372">
        <v>43677</v>
      </c>
      <c r="G1400" s="373" t="s">
        <v>8875</v>
      </c>
      <c r="H1400" s="373" t="s">
        <v>2697</v>
      </c>
      <c r="I1400" s="374">
        <v>6757283.9972000001</v>
      </c>
      <c r="J1400" s="374">
        <v>9</v>
      </c>
      <c r="K1400" s="373" t="s">
        <v>815</v>
      </c>
      <c r="L1400" s="375">
        <v>54.01</v>
      </c>
      <c r="M1400" s="336" t="s">
        <v>2698</v>
      </c>
      <c r="N1400" s="336" t="s">
        <v>2699</v>
      </c>
      <c r="O1400" s="287"/>
      <c r="P1400" s="287"/>
    </row>
    <row r="1401" spans="1:16" ht="15">
      <c r="A1401" s="247" t="s">
        <v>176</v>
      </c>
      <c r="B1401" s="247" t="s">
        <v>9566</v>
      </c>
      <c r="C1401" s="287" t="s">
        <v>4354</v>
      </c>
      <c r="D1401" s="305">
        <v>1</v>
      </c>
      <c r="E1401" s="287" t="s">
        <v>7</v>
      </c>
      <c r="F1401" s="372">
        <v>43677</v>
      </c>
      <c r="G1401" s="373" t="s">
        <v>8878</v>
      </c>
      <c r="H1401" s="373" t="s">
        <v>9022</v>
      </c>
      <c r="I1401" s="374">
        <v>0.70689999999999997</v>
      </c>
      <c r="J1401" s="374">
        <v>174</v>
      </c>
      <c r="K1401" s="373" t="s">
        <v>438</v>
      </c>
      <c r="L1401" s="375">
        <v>52.64</v>
      </c>
      <c r="M1401" s="336" t="s">
        <v>8293</v>
      </c>
      <c r="N1401" s="336" t="s">
        <v>9023</v>
      </c>
      <c r="O1401" s="287"/>
      <c r="P1401" s="287"/>
    </row>
    <row r="1402" spans="1:16" ht="15">
      <c r="A1402" s="247" t="s">
        <v>176</v>
      </c>
      <c r="B1402" s="247" t="s">
        <v>9567</v>
      </c>
      <c r="C1402" s="287" t="s">
        <v>4356</v>
      </c>
      <c r="D1402" s="305">
        <v>2</v>
      </c>
      <c r="E1402" s="287" t="s">
        <v>7</v>
      </c>
      <c r="F1402" s="372">
        <v>43677</v>
      </c>
      <c r="G1402" s="373" t="s">
        <v>8878</v>
      </c>
      <c r="H1402" s="373" t="s">
        <v>3727</v>
      </c>
      <c r="I1402" s="374">
        <v>0.69230000000000003</v>
      </c>
      <c r="J1402" s="374">
        <v>250</v>
      </c>
      <c r="K1402" s="373" t="s">
        <v>438</v>
      </c>
      <c r="L1402" s="375">
        <v>16.79</v>
      </c>
      <c r="M1402" s="336" t="s">
        <v>3728</v>
      </c>
      <c r="N1402" s="336" t="s">
        <v>3729</v>
      </c>
      <c r="O1402" s="287"/>
      <c r="P1402" s="287"/>
    </row>
    <row r="1403" spans="1:16" ht="15">
      <c r="A1403" s="247" t="s">
        <v>176</v>
      </c>
      <c r="B1403" s="247" t="s">
        <v>11206</v>
      </c>
      <c r="C1403" s="287" t="s">
        <v>4358</v>
      </c>
      <c r="D1403" s="305">
        <v>3</v>
      </c>
      <c r="E1403" s="287" t="s">
        <v>7</v>
      </c>
      <c r="F1403" s="372">
        <v>43677</v>
      </c>
      <c r="G1403" s="373" t="s">
        <v>8878</v>
      </c>
      <c r="H1403" s="373" t="s">
        <v>453</v>
      </c>
      <c r="I1403" s="374">
        <v>0.74404000000000003</v>
      </c>
      <c r="J1403" s="374">
        <v>29</v>
      </c>
      <c r="K1403" s="373" t="s">
        <v>438</v>
      </c>
      <c r="L1403" s="375">
        <v>30.45</v>
      </c>
      <c r="M1403" s="336" t="s">
        <v>454</v>
      </c>
      <c r="N1403" s="336" t="s">
        <v>455</v>
      </c>
      <c r="O1403" s="287"/>
      <c r="P1403" s="287"/>
    </row>
    <row r="1404" spans="1:16" ht="15">
      <c r="A1404" s="247" t="s">
        <v>176</v>
      </c>
      <c r="B1404" s="247" t="s">
        <v>9568</v>
      </c>
      <c r="C1404" s="287" t="s">
        <v>4360</v>
      </c>
      <c r="D1404" s="305">
        <v>4</v>
      </c>
      <c r="E1404" s="287" t="s">
        <v>7</v>
      </c>
      <c r="F1404" s="372">
        <v>43677</v>
      </c>
      <c r="G1404" s="373" t="s">
        <v>8878</v>
      </c>
      <c r="H1404" s="373" t="s">
        <v>3738</v>
      </c>
      <c r="I1404" s="374">
        <v>0.70616999999999996</v>
      </c>
      <c r="J1404" s="374">
        <v>40</v>
      </c>
      <c r="K1404" s="373" t="s">
        <v>438</v>
      </c>
      <c r="L1404" s="375">
        <v>69.41</v>
      </c>
      <c r="M1404" s="336" t="s">
        <v>399</v>
      </c>
      <c r="N1404" s="336" t="s">
        <v>3739</v>
      </c>
      <c r="O1404" s="287"/>
      <c r="P1404" s="287"/>
    </row>
    <row r="1405" spans="1:16" ht="15">
      <c r="A1405" s="247" t="s">
        <v>176</v>
      </c>
      <c r="B1405" s="247" t="s">
        <v>11207</v>
      </c>
      <c r="C1405" s="287" t="s">
        <v>4362</v>
      </c>
      <c r="D1405" s="305">
        <v>5</v>
      </c>
      <c r="E1405" s="287" t="s">
        <v>7</v>
      </c>
      <c r="F1405" s="372">
        <v>43677</v>
      </c>
      <c r="G1405" s="373" t="s">
        <v>8878</v>
      </c>
      <c r="H1405" s="373" t="s">
        <v>468</v>
      </c>
      <c r="I1405" s="374">
        <v>0.72636000000000001</v>
      </c>
      <c r="J1405" s="374">
        <v>37</v>
      </c>
      <c r="K1405" s="373" t="s">
        <v>438</v>
      </c>
      <c r="L1405" s="375">
        <v>72.959999999999994</v>
      </c>
      <c r="M1405" s="336" t="s">
        <v>469</v>
      </c>
      <c r="N1405" s="336" t="s">
        <v>470</v>
      </c>
      <c r="O1405" s="287"/>
      <c r="P1405" s="287"/>
    </row>
    <row r="1406" spans="1:16" ht="15">
      <c r="A1406" s="247" t="s">
        <v>176</v>
      </c>
      <c r="B1406" s="247" t="s">
        <v>11208</v>
      </c>
      <c r="C1406" s="287" t="s">
        <v>4364</v>
      </c>
      <c r="D1406" s="305">
        <v>6</v>
      </c>
      <c r="E1406" s="287" t="s">
        <v>7</v>
      </c>
      <c r="F1406" s="372">
        <v>43677</v>
      </c>
      <c r="G1406" s="373" t="s">
        <v>8878</v>
      </c>
      <c r="H1406" s="373" t="s">
        <v>504</v>
      </c>
      <c r="I1406" s="374">
        <v>0.71782000000000001</v>
      </c>
      <c r="J1406" s="374">
        <v>40</v>
      </c>
      <c r="K1406" s="373" t="s">
        <v>438</v>
      </c>
      <c r="L1406" s="375">
        <v>93.32</v>
      </c>
      <c r="M1406" s="336" t="s">
        <v>505</v>
      </c>
      <c r="N1406" s="336" t="s">
        <v>506</v>
      </c>
      <c r="O1406" s="287"/>
      <c r="P1406" s="287"/>
    </row>
    <row r="1407" spans="1:16" ht="15">
      <c r="A1407" s="247" t="s">
        <v>176</v>
      </c>
      <c r="B1407" s="247" t="s">
        <v>9570</v>
      </c>
      <c r="C1407" s="287" t="s">
        <v>4366</v>
      </c>
      <c r="D1407" s="305">
        <v>7</v>
      </c>
      <c r="E1407" s="287" t="s">
        <v>7</v>
      </c>
      <c r="F1407" s="372">
        <v>43677</v>
      </c>
      <c r="G1407" s="373" t="s">
        <v>8878</v>
      </c>
      <c r="H1407" s="373" t="s">
        <v>3006</v>
      </c>
      <c r="I1407" s="374">
        <v>0.89859999999999995</v>
      </c>
      <c r="J1407" s="374">
        <v>231</v>
      </c>
      <c r="K1407" s="373" t="s">
        <v>438</v>
      </c>
      <c r="L1407" s="375">
        <v>49.37</v>
      </c>
      <c r="M1407" s="336" t="s">
        <v>3007</v>
      </c>
      <c r="N1407" s="336" t="s">
        <v>3008</v>
      </c>
      <c r="O1407" s="287"/>
      <c r="P1407" s="287"/>
    </row>
    <row r="1408" spans="1:16" ht="15">
      <c r="A1408" s="247" t="s">
        <v>176</v>
      </c>
      <c r="B1408" s="247" t="s">
        <v>9556</v>
      </c>
      <c r="C1408" s="287" t="s">
        <v>4368</v>
      </c>
      <c r="D1408" s="305">
        <v>8</v>
      </c>
      <c r="E1408" s="287" t="s">
        <v>7</v>
      </c>
      <c r="F1408" s="372">
        <v>43677</v>
      </c>
      <c r="G1408" s="373" t="s">
        <v>8878</v>
      </c>
      <c r="H1408" s="373" t="s">
        <v>524</v>
      </c>
      <c r="I1408" s="374">
        <v>0.76446000000000003</v>
      </c>
      <c r="J1408" s="374">
        <v>7</v>
      </c>
      <c r="K1408" s="373" t="s">
        <v>438</v>
      </c>
      <c r="L1408" s="375">
        <v>114.87</v>
      </c>
      <c r="M1408" s="336" t="s">
        <v>525</v>
      </c>
      <c r="N1408" s="336" t="s">
        <v>526</v>
      </c>
      <c r="O1408" s="287"/>
      <c r="P1408" s="287"/>
    </row>
    <row r="1409" spans="1:16" ht="15">
      <c r="A1409" s="247" t="s">
        <v>176</v>
      </c>
      <c r="B1409" s="247" t="s">
        <v>11209</v>
      </c>
      <c r="C1409" s="287" t="s">
        <v>4370</v>
      </c>
      <c r="D1409" s="305">
        <v>9</v>
      </c>
      <c r="E1409" s="287" t="s">
        <v>7</v>
      </c>
      <c r="F1409" s="372">
        <v>43677</v>
      </c>
      <c r="G1409" s="373" t="s">
        <v>8878</v>
      </c>
      <c r="H1409" s="373" t="s">
        <v>4691</v>
      </c>
      <c r="I1409" s="374">
        <v>0.8</v>
      </c>
      <c r="J1409" s="374">
        <v>7</v>
      </c>
      <c r="K1409" s="373" t="s">
        <v>438</v>
      </c>
      <c r="L1409" s="375">
        <v>25.39</v>
      </c>
      <c r="M1409" s="336" t="s">
        <v>4692</v>
      </c>
      <c r="N1409" s="336" t="s">
        <v>4693</v>
      </c>
      <c r="O1409" s="287"/>
      <c r="P1409" s="287"/>
    </row>
    <row r="1410" spans="1:16" ht="15">
      <c r="A1410" s="247" t="s">
        <v>176</v>
      </c>
      <c r="B1410" s="247" t="s">
        <v>11210</v>
      </c>
      <c r="C1410" s="287" t="s">
        <v>4373</v>
      </c>
      <c r="D1410" s="305">
        <v>10</v>
      </c>
      <c r="E1410" s="287" t="s">
        <v>7</v>
      </c>
      <c r="F1410" s="372">
        <v>43677</v>
      </c>
      <c r="G1410" s="373" t="s">
        <v>8878</v>
      </c>
      <c r="H1410" s="373" t="s">
        <v>1287</v>
      </c>
      <c r="I1410" s="374">
        <v>0.87228000000000006</v>
      </c>
      <c r="J1410" s="374">
        <v>18</v>
      </c>
      <c r="K1410" s="373" t="s">
        <v>438</v>
      </c>
      <c r="L1410" s="375">
        <v>1886.61</v>
      </c>
      <c r="M1410" s="336" t="s">
        <v>1288</v>
      </c>
      <c r="N1410" s="336" t="s">
        <v>1289</v>
      </c>
      <c r="O1410" s="287"/>
      <c r="P1410" s="287"/>
    </row>
    <row r="1411" spans="1:16" ht="15">
      <c r="A1411" s="247" t="s">
        <v>176</v>
      </c>
      <c r="B1411" s="247" t="s">
        <v>9564</v>
      </c>
      <c r="C1411" s="287" t="s">
        <v>4378</v>
      </c>
      <c r="D1411" s="305">
        <v>11</v>
      </c>
      <c r="E1411" s="287" t="s">
        <v>7</v>
      </c>
      <c r="F1411" s="372">
        <v>43677</v>
      </c>
      <c r="G1411" s="373" t="s">
        <v>8878</v>
      </c>
      <c r="H1411" s="373" t="s">
        <v>3011</v>
      </c>
      <c r="I1411" s="374">
        <v>0.76732999999999996</v>
      </c>
      <c r="J1411" s="374">
        <v>92</v>
      </c>
      <c r="K1411" s="373" t="s">
        <v>438</v>
      </c>
      <c r="L1411" s="375">
        <v>37.799999999999997</v>
      </c>
      <c r="M1411" s="336" t="s">
        <v>3012</v>
      </c>
      <c r="N1411" s="336" t="s">
        <v>3013</v>
      </c>
      <c r="O1411" s="287"/>
      <c r="P1411" s="287"/>
    </row>
    <row r="1412" spans="1:16" ht="15">
      <c r="A1412" s="247" t="s">
        <v>176</v>
      </c>
      <c r="B1412" s="247" t="s">
        <v>11211</v>
      </c>
      <c r="C1412" s="287" t="s">
        <v>4380</v>
      </c>
      <c r="D1412" s="305">
        <v>12</v>
      </c>
      <c r="E1412" s="287" t="s">
        <v>7</v>
      </c>
      <c r="F1412" s="372">
        <v>43677</v>
      </c>
      <c r="G1412" s="373" t="s">
        <v>8878</v>
      </c>
      <c r="H1412" s="373" t="s">
        <v>2015</v>
      </c>
      <c r="I1412" s="374">
        <v>0.92820999999999998</v>
      </c>
      <c r="J1412" s="374">
        <v>16</v>
      </c>
      <c r="K1412" s="373" t="s">
        <v>438</v>
      </c>
      <c r="L1412" s="375">
        <v>289.99</v>
      </c>
      <c r="M1412" s="336" t="s">
        <v>2016</v>
      </c>
      <c r="N1412" s="336" t="s">
        <v>2017</v>
      </c>
      <c r="O1412" s="287"/>
      <c r="P1412" s="287"/>
    </row>
    <row r="1413" spans="1:16" ht="15">
      <c r="A1413" s="247" t="s">
        <v>176</v>
      </c>
      <c r="B1413" s="247" t="s">
        <v>11212</v>
      </c>
      <c r="C1413" s="287" t="s">
        <v>4382</v>
      </c>
      <c r="D1413" s="305">
        <v>13</v>
      </c>
      <c r="E1413" s="287" t="s">
        <v>7</v>
      </c>
      <c r="F1413" s="372">
        <v>43677</v>
      </c>
      <c r="G1413" s="373" t="s">
        <v>8878</v>
      </c>
      <c r="H1413" s="373" t="s">
        <v>11213</v>
      </c>
      <c r="I1413" s="374">
        <v>0.70569999999999999</v>
      </c>
      <c r="J1413" s="374">
        <v>8</v>
      </c>
      <c r="K1413" s="373" t="s">
        <v>438</v>
      </c>
      <c r="L1413" s="375">
        <v>112.17</v>
      </c>
      <c r="M1413" s="336" t="s">
        <v>8373</v>
      </c>
      <c r="N1413" s="336" t="s">
        <v>11214</v>
      </c>
      <c r="O1413" s="287"/>
      <c r="P1413" s="287"/>
    </row>
    <row r="1414" spans="1:16" ht="15">
      <c r="A1414" s="247" t="s">
        <v>176</v>
      </c>
      <c r="B1414" s="247" t="s">
        <v>9571</v>
      </c>
      <c r="C1414" s="287" t="s">
        <v>4384</v>
      </c>
      <c r="D1414" s="305">
        <v>14</v>
      </c>
      <c r="E1414" s="287" t="s">
        <v>7</v>
      </c>
      <c r="F1414" s="372">
        <v>43677</v>
      </c>
      <c r="G1414" s="373" t="s">
        <v>8878</v>
      </c>
      <c r="H1414" s="373" t="s">
        <v>3020</v>
      </c>
      <c r="I1414" s="374">
        <v>0.66849999999999998</v>
      </c>
      <c r="J1414" s="374">
        <v>25</v>
      </c>
      <c r="K1414" s="373" t="s">
        <v>438</v>
      </c>
      <c r="L1414" s="375">
        <v>123.11</v>
      </c>
      <c r="M1414" s="336" t="s">
        <v>3021</v>
      </c>
      <c r="N1414" s="336" t="s">
        <v>3022</v>
      </c>
      <c r="O1414" s="287"/>
      <c r="P1414" s="287"/>
    </row>
    <row r="1415" spans="1:16" ht="15">
      <c r="A1415" s="247" t="s">
        <v>176</v>
      </c>
      <c r="B1415" s="247" t="s">
        <v>9558</v>
      </c>
      <c r="C1415" s="287" t="s">
        <v>4386</v>
      </c>
      <c r="D1415" s="305">
        <v>15</v>
      </c>
      <c r="E1415" s="287" t="s">
        <v>7</v>
      </c>
      <c r="F1415" s="372">
        <v>43677</v>
      </c>
      <c r="G1415" s="373" t="s">
        <v>8878</v>
      </c>
      <c r="H1415" s="373" t="s">
        <v>3179</v>
      </c>
      <c r="I1415" s="374">
        <v>0.73397999999999997</v>
      </c>
      <c r="J1415" s="374">
        <v>86</v>
      </c>
      <c r="K1415" s="373" t="s">
        <v>438</v>
      </c>
      <c r="L1415" s="375">
        <v>71.739999999999995</v>
      </c>
      <c r="M1415" s="336" t="s">
        <v>3180</v>
      </c>
      <c r="N1415" s="336" t="s">
        <v>3181</v>
      </c>
      <c r="O1415" s="287"/>
      <c r="P1415" s="287"/>
    </row>
    <row r="1416" spans="1:16" ht="15">
      <c r="A1416" s="247" t="s">
        <v>176</v>
      </c>
      <c r="B1416" s="247" t="s">
        <v>9559</v>
      </c>
      <c r="C1416" s="287" t="s">
        <v>4388</v>
      </c>
      <c r="D1416" s="305">
        <v>16</v>
      </c>
      <c r="E1416" s="287" t="s">
        <v>7</v>
      </c>
      <c r="F1416" s="372">
        <v>43677</v>
      </c>
      <c r="G1416" s="373" t="s">
        <v>8878</v>
      </c>
      <c r="H1416" s="373" t="s">
        <v>7426</v>
      </c>
      <c r="I1416" s="374">
        <v>0.68899999999999995</v>
      </c>
      <c r="J1416" s="374">
        <v>125</v>
      </c>
      <c r="K1416" s="373" t="s">
        <v>438</v>
      </c>
      <c r="L1416" s="375">
        <v>30.75</v>
      </c>
      <c r="M1416" s="336" t="s">
        <v>7427</v>
      </c>
      <c r="N1416" s="336" t="s">
        <v>7428</v>
      </c>
      <c r="O1416" s="287"/>
      <c r="P1416" s="287"/>
    </row>
    <row r="1417" spans="1:16" ht="15">
      <c r="A1417" s="247" t="s">
        <v>176</v>
      </c>
      <c r="B1417" s="247" t="s">
        <v>11215</v>
      </c>
      <c r="C1417" s="287" t="s">
        <v>4393</v>
      </c>
      <c r="D1417" s="305">
        <v>17</v>
      </c>
      <c r="E1417" s="287" t="s">
        <v>7</v>
      </c>
      <c r="F1417" s="372">
        <v>43677</v>
      </c>
      <c r="G1417" s="373" t="s">
        <v>8878</v>
      </c>
      <c r="H1417" s="373" t="s">
        <v>853</v>
      </c>
      <c r="I1417" s="374">
        <v>0.71970999999999996</v>
      </c>
      <c r="J1417" s="374">
        <v>25</v>
      </c>
      <c r="K1417" s="373" t="s">
        <v>438</v>
      </c>
      <c r="L1417" s="375">
        <v>10.91</v>
      </c>
      <c r="M1417" s="336" t="s">
        <v>854</v>
      </c>
      <c r="N1417" s="336" t="s">
        <v>855</v>
      </c>
      <c r="O1417" s="287"/>
      <c r="P1417" s="287"/>
    </row>
    <row r="1418" spans="1:16" ht="15">
      <c r="A1418" s="247" t="s">
        <v>176</v>
      </c>
      <c r="B1418" s="247" t="s">
        <v>9573</v>
      </c>
      <c r="C1418" s="287" t="s">
        <v>4395</v>
      </c>
      <c r="D1418" s="305">
        <v>18</v>
      </c>
      <c r="E1418" s="287" t="s">
        <v>7</v>
      </c>
      <c r="F1418" s="372">
        <v>43677</v>
      </c>
      <c r="G1418" s="373" t="s">
        <v>8878</v>
      </c>
      <c r="H1418" s="373" t="s">
        <v>9574</v>
      </c>
      <c r="I1418" s="374">
        <v>0.73248999999999997</v>
      </c>
      <c r="J1418" s="374">
        <v>85</v>
      </c>
      <c r="K1418" s="373" t="s">
        <v>438</v>
      </c>
      <c r="L1418" s="375">
        <v>76.349999999999994</v>
      </c>
      <c r="M1418" s="336" t="s">
        <v>8456</v>
      </c>
      <c r="N1418" s="336" t="s">
        <v>9575</v>
      </c>
      <c r="O1418" s="287"/>
      <c r="P1418" s="287"/>
    </row>
    <row r="1419" spans="1:16" ht="15">
      <c r="A1419" s="247" t="s">
        <v>176</v>
      </c>
      <c r="B1419" s="247" t="s">
        <v>11220</v>
      </c>
      <c r="C1419" s="287" t="s">
        <v>4397</v>
      </c>
      <c r="D1419" s="305">
        <v>19</v>
      </c>
      <c r="E1419" s="287" t="s">
        <v>7</v>
      </c>
      <c r="F1419" s="372">
        <v>43677</v>
      </c>
      <c r="G1419" s="373" t="s">
        <v>8878</v>
      </c>
      <c r="H1419" s="373" t="s">
        <v>569</v>
      </c>
      <c r="I1419" s="374">
        <v>0.77237999999999996</v>
      </c>
      <c r="J1419" s="374">
        <v>40</v>
      </c>
      <c r="K1419" s="373" t="s">
        <v>438</v>
      </c>
      <c r="L1419" s="375">
        <v>86.42</v>
      </c>
      <c r="M1419" s="336" t="s">
        <v>570</v>
      </c>
      <c r="N1419" s="336" t="s">
        <v>571</v>
      </c>
      <c r="O1419" s="287"/>
      <c r="P1419" s="287"/>
    </row>
    <row r="1420" spans="1:16" ht="15">
      <c r="A1420" s="247" t="s">
        <v>176</v>
      </c>
      <c r="B1420" s="247" t="s">
        <v>11221</v>
      </c>
      <c r="C1420" s="287" t="s">
        <v>4399</v>
      </c>
      <c r="D1420" s="305">
        <v>20</v>
      </c>
      <c r="E1420" s="287" t="s">
        <v>7</v>
      </c>
      <c r="F1420" s="372">
        <v>43677</v>
      </c>
      <c r="G1420" s="373" t="s">
        <v>8878</v>
      </c>
      <c r="H1420" s="373" t="s">
        <v>1377</v>
      </c>
      <c r="I1420" s="374">
        <v>0.66756000000000004</v>
      </c>
      <c r="J1420" s="374">
        <v>7</v>
      </c>
      <c r="K1420" s="373" t="s">
        <v>438</v>
      </c>
      <c r="L1420" s="375">
        <v>80.31</v>
      </c>
      <c r="M1420" s="336" t="s">
        <v>1378</v>
      </c>
      <c r="N1420" s="336" t="s">
        <v>1379</v>
      </c>
      <c r="O1420" s="287"/>
      <c r="P1420" s="287"/>
    </row>
    <row r="1421" spans="1:16" ht="15">
      <c r="A1421" s="247" t="s">
        <v>176</v>
      </c>
      <c r="B1421" s="247" t="s">
        <v>11222</v>
      </c>
      <c r="C1421" s="287" t="s">
        <v>4404</v>
      </c>
      <c r="D1421" s="305">
        <v>21</v>
      </c>
      <c r="E1421" s="287" t="s">
        <v>7</v>
      </c>
      <c r="F1421" s="372">
        <v>43677</v>
      </c>
      <c r="G1421" s="373" t="s">
        <v>8878</v>
      </c>
      <c r="H1421" s="373" t="s">
        <v>597</v>
      </c>
      <c r="I1421" s="374">
        <v>0.67420000000000002</v>
      </c>
      <c r="J1421" s="374">
        <v>7</v>
      </c>
      <c r="K1421" s="373" t="s">
        <v>438</v>
      </c>
      <c r="L1421" s="375">
        <v>11.06</v>
      </c>
      <c r="M1421" s="336" t="s">
        <v>598</v>
      </c>
      <c r="N1421" s="336" t="s">
        <v>599</v>
      </c>
      <c r="O1421" s="287"/>
      <c r="P1421" s="287"/>
    </row>
    <row r="1422" spans="1:16" ht="15">
      <c r="A1422" s="247" t="s">
        <v>12600</v>
      </c>
      <c r="B1422" s="247" t="s">
        <v>12601</v>
      </c>
      <c r="C1422" s="287" t="s">
        <v>4406</v>
      </c>
      <c r="D1422" s="305">
        <v>22</v>
      </c>
      <c r="E1422" s="287" t="s">
        <v>7</v>
      </c>
      <c r="F1422" s="372">
        <v>43677</v>
      </c>
      <c r="G1422" s="373" t="s">
        <v>8878</v>
      </c>
      <c r="H1422" s="373" t="s">
        <v>918</v>
      </c>
      <c r="I1422" s="374">
        <v>0.65664</v>
      </c>
      <c r="J1422" s="374">
        <v>2</v>
      </c>
      <c r="K1422" s="373" t="s">
        <v>438</v>
      </c>
      <c r="L1422" s="375">
        <v>14.37</v>
      </c>
      <c r="M1422" s="336" t="s">
        <v>919</v>
      </c>
      <c r="N1422" s="336" t="s">
        <v>920</v>
      </c>
      <c r="O1422" s="287"/>
      <c r="P1422" s="287"/>
    </row>
    <row r="1423" spans="1:16" ht="15">
      <c r="A1423" s="247" t="s">
        <v>176</v>
      </c>
      <c r="B1423" s="247" t="s">
        <v>11223</v>
      </c>
      <c r="C1423" s="287" t="s">
        <v>4408</v>
      </c>
      <c r="D1423" s="305">
        <v>23</v>
      </c>
      <c r="E1423" s="287" t="s">
        <v>7</v>
      </c>
      <c r="F1423" s="372">
        <v>43677</v>
      </c>
      <c r="G1423" s="373" t="s">
        <v>8878</v>
      </c>
      <c r="H1423" s="373" t="s">
        <v>1386</v>
      </c>
      <c r="I1423" s="374">
        <v>0.88261999999999996</v>
      </c>
      <c r="J1423" s="374">
        <v>17</v>
      </c>
      <c r="K1423" s="373" t="s">
        <v>438</v>
      </c>
      <c r="L1423" s="375">
        <v>131.01</v>
      </c>
      <c r="M1423" s="336" t="s">
        <v>1387</v>
      </c>
      <c r="N1423" s="336" t="s">
        <v>1388</v>
      </c>
      <c r="O1423" s="287"/>
      <c r="P1423" s="287"/>
    </row>
    <row r="1424" spans="1:16" ht="15">
      <c r="A1424" s="247" t="s">
        <v>176</v>
      </c>
      <c r="B1424" s="247" t="s">
        <v>9543</v>
      </c>
      <c r="C1424" s="287" t="s">
        <v>4410</v>
      </c>
      <c r="D1424" s="305">
        <v>24</v>
      </c>
      <c r="E1424" s="287" t="s">
        <v>7</v>
      </c>
      <c r="F1424" s="372">
        <v>43677</v>
      </c>
      <c r="G1424" s="373" t="s">
        <v>8878</v>
      </c>
      <c r="H1424" s="373" t="s">
        <v>4183</v>
      </c>
      <c r="I1424" s="374">
        <v>0.80013999999999996</v>
      </c>
      <c r="J1424" s="374">
        <v>269</v>
      </c>
      <c r="K1424" s="373" t="s">
        <v>438</v>
      </c>
      <c r="L1424" s="375">
        <v>50.55</v>
      </c>
      <c r="M1424" s="336" t="s">
        <v>4184</v>
      </c>
      <c r="N1424" s="336" t="s">
        <v>4185</v>
      </c>
      <c r="O1424" s="287"/>
      <c r="P1424" s="287"/>
    </row>
    <row r="1425" spans="1:16" ht="15">
      <c r="A1425" s="247" t="s">
        <v>176</v>
      </c>
      <c r="B1425" s="247" t="s">
        <v>9544</v>
      </c>
      <c r="C1425" s="287" t="s">
        <v>4412</v>
      </c>
      <c r="D1425" s="305">
        <v>25</v>
      </c>
      <c r="E1425" s="287" t="s">
        <v>7</v>
      </c>
      <c r="F1425" s="372">
        <v>43677</v>
      </c>
      <c r="G1425" s="373" t="s">
        <v>8878</v>
      </c>
      <c r="H1425" s="373" t="s">
        <v>3217</v>
      </c>
      <c r="I1425" s="374">
        <v>0.73465000000000003</v>
      </c>
      <c r="J1425" s="374">
        <v>231</v>
      </c>
      <c r="K1425" s="373" t="s">
        <v>438</v>
      </c>
      <c r="L1425" s="375">
        <v>143.99</v>
      </c>
      <c r="M1425" s="336" t="s">
        <v>3218</v>
      </c>
      <c r="N1425" s="336" t="s">
        <v>3219</v>
      </c>
      <c r="O1425" s="287"/>
      <c r="P1425" s="287"/>
    </row>
    <row r="1426" spans="1:16" ht="15">
      <c r="A1426" s="247" t="s">
        <v>176</v>
      </c>
      <c r="B1426" s="247" t="s">
        <v>9563</v>
      </c>
      <c r="C1426" s="287" t="s">
        <v>4414</v>
      </c>
      <c r="D1426" s="305">
        <v>26</v>
      </c>
      <c r="E1426" s="287" t="s">
        <v>7</v>
      </c>
      <c r="F1426" s="372">
        <v>43677</v>
      </c>
      <c r="G1426" s="373" t="s">
        <v>8878</v>
      </c>
      <c r="H1426" s="373" t="s">
        <v>4734</v>
      </c>
      <c r="I1426" s="374">
        <v>0.89639999999999997</v>
      </c>
      <c r="J1426" s="374">
        <v>60</v>
      </c>
      <c r="K1426" s="373" t="s">
        <v>438</v>
      </c>
      <c r="L1426" s="375">
        <v>136.32</v>
      </c>
      <c r="M1426" s="336" t="s">
        <v>4735</v>
      </c>
      <c r="N1426" s="336" t="s">
        <v>4736</v>
      </c>
      <c r="O1426" s="287"/>
      <c r="P1426" s="287"/>
    </row>
    <row r="1427" spans="1:16" ht="15">
      <c r="A1427" s="247" t="s">
        <v>12602</v>
      </c>
      <c r="B1427" s="247" t="s">
        <v>12603</v>
      </c>
      <c r="C1427" s="287" t="s">
        <v>4416</v>
      </c>
      <c r="D1427" s="305">
        <v>27</v>
      </c>
      <c r="E1427" s="287" t="s">
        <v>7</v>
      </c>
      <c r="F1427" s="372">
        <v>43677</v>
      </c>
      <c r="G1427" s="373" t="s">
        <v>8878</v>
      </c>
      <c r="H1427" s="373" t="s">
        <v>1404</v>
      </c>
      <c r="I1427" s="374">
        <v>0.66947999999999996</v>
      </c>
      <c r="J1427" s="374">
        <v>9</v>
      </c>
      <c r="K1427" s="373" t="s">
        <v>438</v>
      </c>
      <c r="L1427" s="375">
        <v>89.52</v>
      </c>
      <c r="M1427" s="336" t="s">
        <v>1405</v>
      </c>
      <c r="N1427" s="336" t="s">
        <v>1406</v>
      </c>
      <c r="O1427" s="287"/>
      <c r="P1427" s="287"/>
    </row>
    <row r="1428" spans="1:16" ht="15">
      <c r="A1428" s="247" t="s">
        <v>176</v>
      </c>
      <c r="B1428" s="247" t="s">
        <v>9545</v>
      </c>
      <c r="C1428" s="287" t="s">
        <v>4418</v>
      </c>
      <c r="D1428" s="305">
        <v>28</v>
      </c>
      <c r="E1428" s="287" t="s">
        <v>7</v>
      </c>
      <c r="F1428" s="372">
        <v>43677</v>
      </c>
      <c r="G1428" s="373" t="s">
        <v>8878</v>
      </c>
      <c r="H1428" s="373" t="s">
        <v>7343</v>
      </c>
      <c r="I1428" s="374">
        <v>0.92139000000000004</v>
      </c>
      <c r="J1428" s="374">
        <v>86</v>
      </c>
      <c r="K1428" s="373" t="s">
        <v>438</v>
      </c>
      <c r="L1428" s="375">
        <v>208.61</v>
      </c>
      <c r="M1428" s="336" t="s">
        <v>7344</v>
      </c>
      <c r="N1428" s="336" t="s">
        <v>7345</v>
      </c>
      <c r="O1428" s="287"/>
      <c r="P1428" s="287"/>
    </row>
    <row r="1429" spans="1:16" ht="15">
      <c r="A1429" s="247" t="s">
        <v>176</v>
      </c>
      <c r="B1429" s="247" t="s">
        <v>11226</v>
      </c>
      <c r="C1429" s="287" t="s">
        <v>4420</v>
      </c>
      <c r="D1429" s="305">
        <v>29</v>
      </c>
      <c r="E1429" s="287" t="s">
        <v>7</v>
      </c>
      <c r="F1429" s="372">
        <v>43677</v>
      </c>
      <c r="G1429" s="373" t="s">
        <v>8878</v>
      </c>
      <c r="H1429" s="373" t="s">
        <v>3372</v>
      </c>
      <c r="I1429" s="374">
        <v>0.87661</v>
      </c>
      <c r="J1429" s="374">
        <v>8</v>
      </c>
      <c r="K1429" s="373" t="s">
        <v>438</v>
      </c>
      <c r="L1429" s="375">
        <v>59.19</v>
      </c>
      <c r="M1429" s="336" t="s">
        <v>3373</v>
      </c>
      <c r="N1429" s="336" t="s">
        <v>3374</v>
      </c>
      <c r="O1429" s="287"/>
      <c r="P1429" s="287"/>
    </row>
    <row r="1430" spans="1:16" ht="15">
      <c r="A1430" s="247" t="s">
        <v>176</v>
      </c>
      <c r="B1430" s="247" t="s">
        <v>11227</v>
      </c>
      <c r="C1430" s="287" t="s">
        <v>4422</v>
      </c>
      <c r="D1430" s="305">
        <v>30</v>
      </c>
      <c r="E1430" s="287" t="s">
        <v>7</v>
      </c>
      <c r="F1430" s="372">
        <v>43677</v>
      </c>
      <c r="G1430" s="373" t="s">
        <v>8878</v>
      </c>
      <c r="H1430" s="373" t="s">
        <v>656</v>
      </c>
      <c r="I1430" s="374">
        <v>0.67403999999999997</v>
      </c>
      <c r="J1430" s="374">
        <v>25</v>
      </c>
      <c r="K1430" s="373" t="s">
        <v>438</v>
      </c>
      <c r="L1430" s="375">
        <v>756.75</v>
      </c>
      <c r="M1430" s="336" t="s">
        <v>411</v>
      </c>
      <c r="N1430" s="336" t="s">
        <v>657</v>
      </c>
      <c r="O1430" s="287"/>
      <c r="P1430" s="287"/>
    </row>
    <row r="1431" spans="1:16" ht="15">
      <c r="A1431" s="247" t="s">
        <v>176</v>
      </c>
      <c r="B1431" s="247" t="s">
        <v>9547</v>
      </c>
      <c r="C1431" s="287" t="s">
        <v>4427</v>
      </c>
      <c r="D1431" s="305">
        <v>31</v>
      </c>
      <c r="E1431" s="287" t="s">
        <v>7</v>
      </c>
      <c r="F1431" s="372">
        <v>43677</v>
      </c>
      <c r="G1431" s="373" t="s">
        <v>8878</v>
      </c>
      <c r="H1431" s="373" t="s">
        <v>663</v>
      </c>
      <c r="I1431" s="374">
        <v>0.85</v>
      </c>
      <c r="J1431" s="374">
        <v>143</v>
      </c>
      <c r="K1431" s="373" t="s">
        <v>438</v>
      </c>
      <c r="L1431" s="375">
        <v>94.42</v>
      </c>
      <c r="M1431" s="336" t="s">
        <v>664</v>
      </c>
      <c r="N1431" s="336" t="s">
        <v>665</v>
      </c>
      <c r="O1431" s="287"/>
      <c r="P1431" s="287"/>
    </row>
    <row r="1432" spans="1:16" ht="15">
      <c r="A1432" s="247" t="s">
        <v>176</v>
      </c>
      <c r="B1432" s="247" t="s">
        <v>9557</v>
      </c>
      <c r="C1432" s="287" t="s">
        <v>4429</v>
      </c>
      <c r="D1432" s="305">
        <v>32</v>
      </c>
      <c r="E1432" s="287" t="s">
        <v>7</v>
      </c>
      <c r="F1432" s="372">
        <v>43677</v>
      </c>
      <c r="G1432" s="373" t="s">
        <v>8878</v>
      </c>
      <c r="H1432" s="373" t="s">
        <v>1421</v>
      </c>
      <c r="I1432" s="374">
        <v>0.86402999999999996</v>
      </c>
      <c r="J1432" s="374">
        <v>165</v>
      </c>
      <c r="K1432" s="373" t="s">
        <v>438</v>
      </c>
      <c r="L1432" s="375">
        <v>44.89</v>
      </c>
      <c r="M1432" s="336" t="s">
        <v>1422</v>
      </c>
      <c r="N1432" s="336" t="s">
        <v>1423</v>
      </c>
      <c r="O1432" s="287"/>
      <c r="P1432" s="287"/>
    </row>
    <row r="1433" spans="1:16" ht="15">
      <c r="A1433" s="247" t="s">
        <v>176</v>
      </c>
      <c r="B1433" s="247" t="s">
        <v>9548</v>
      </c>
      <c r="C1433" s="287" t="s">
        <v>4431</v>
      </c>
      <c r="D1433" s="305">
        <v>33</v>
      </c>
      <c r="E1433" s="287" t="s">
        <v>7</v>
      </c>
      <c r="F1433" s="372">
        <v>43677</v>
      </c>
      <c r="G1433" s="373" t="s">
        <v>8878</v>
      </c>
      <c r="H1433" s="373" t="s">
        <v>7783</v>
      </c>
      <c r="I1433" s="374">
        <v>0.75768000000000002</v>
      </c>
      <c r="J1433" s="374">
        <v>77</v>
      </c>
      <c r="K1433" s="373" t="s">
        <v>438</v>
      </c>
      <c r="L1433" s="375">
        <v>53.49</v>
      </c>
      <c r="M1433" s="336" t="s">
        <v>7784</v>
      </c>
      <c r="N1433" s="336" t="s">
        <v>7785</v>
      </c>
      <c r="O1433" s="287"/>
      <c r="P1433" s="287"/>
    </row>
    <row r="1434" spans="1:16" ht="15">
      <c r="A1434" s="247" t="s">
        <v>176</v>
      </c>
      <c r="B1434" s="247" t="s">
        <v>11230</v>
      </c>
      <c r="C1434" s="287" t="s">
        <v>4433</v>
      </c>
      <c r="D1434" s="305">
        <v>34</v>
      </c>
      <c r="E1434" s="287" t="s">
        <v>7</v>
      </c>
      <c r="F1434" s="372">
        <v>43677</v>
      </c>
      <c r="G1434" s="373" t="s">
        <v>8878</v>
      </c>
      <c r="H1434" s="373" t="s">
        <v>966</v>
      </c>
      <c r="I1434" s="374">
        <v>0.98760999999999999</v>
      </c>
      <c r="J1434" s="374">
        <v>40</v>
      </c>
      <c r="K1434" s="373" t="s">
        <v>438</v>
      </c>
      <c r="L1434" s="375">
        <v>36.520000000000003</v>
      </c>
      <c r="M1434" s="336" t="s">
        <v>967</v>
      </c>
      <c r="N1434" s="336" t="s">
        <v>968</v>
      </c>
      <c r="O1434" s="287"/>
      <c r="P1434" s="287"/>
    </row>
    <row r="1435" spans="1:16" ht="15">
      <c r="A1435" s="247" t="s">
        <v>176</v>
      </c>
      <c r="B1435" s="247" t="s">
        <v>9549</v>
      </c>
      <c r="C1435" s="287" t="s">
        <v>4435</v>
      </c>
      <c r="D1435" s="305">
        <v>35</v>
      </c>
      <c r="E1435" s="287" t="s">
        <v>7</v>
      </c>
      <c r="F1435" s="372">
        <v>43677</v>
      </c>
      <c r="G1435" s="373" t="s">
        <v>8878</v>
      </c>
      <c r="H1435" s="373" t="s">
        <v>677</v>
      </c>
      <c r="I1435" s="374">
        <v>0.86883999999999995</v>
      </c>
      <c r="J1435" s="374">
        <v>213</v>
      </c>
      <c r="K1435" s="373" t="s">
        <v>438</v>
      </c>
      <c r="L1435" s="375">
        <v>168.72</v>
      </c>
      <c r="M1435" s="336" t="s">
        <v>678</v>
      </c>
      <c r="N1435" s="336" t="s">
        <v>679</v>
      </c>
      <c r="O1435" s="287"/>
      <c r="P1435" s="287"/>
    </row>
    <row r="1436" spans="1:16" ht="15">
      <c r="A1436" s="247" t="s">
        <v>176</v>
      </c>
      <c r="B1436" s="247" t="s">
        <v>9550</v>
      </c>
      <c r="C1436" s="287" t="s">
        <v>4437</v>
      </c>
      <c r="D1436" s="305">
        <v>36</v>
      </c>
      <c r="E1436" s="287" t="s">
        <v>7</v>
      </c>
      <c r="F1436" s="372">
        <v>43677</v>
      </c>
      <c r="G1436" s="373" t="s">
        <v>8878</v>
      </c>
      <c r="H1436" s="373" t="s">
        <v>4321</v>
      </c>
      <c r="I1436" s="374">
        <v>1</v>
      </c>
      <c r="J1436" s="374">
        <v>86</v>
      </c>
      <c r="K1436" s="373" t="s">
        <v>438</v>
      </c>
      <c r="L1436" s="375">
        <v>83.61</v>
      </c>
      <c r="M1436" s="336" t="s">
        <v>4322</v>
      </c>
      <c r="N1436" s="336" t="s">
        <v>4323</v>
      </c>
      <c r="O1436" s="287"/>
      <c r="P1436" s="287"/>
    </row>
    <row r="1437" spans="1:16" ht="15">
      <c r="A1437" s="247" t="s">
        <v>176</v>
      </c>
      <c r="B1437" s="247" t="s">
        <v>11233</v>
      </c>
      <c r="C1437" s="287" t="s">
        <v>4439</v>
      </c>
      <c r="D1437" s="305">
        <v>37</v>
      </c>
      <c r="E1437" s="287" t="s">
        <v>7</v>
      </c>
      <c r="F1437" s="372">
        <v>43677</v>
      </c>
      <c r="G1437" s="373" t="s">
        <v>8878</v>
      </c>
      <c r="H1437" s="373" t="s">
        <v>1450</v>
      </c>
      <c r="I1437" s="374">
        <v>0.84599000000000002</v>
      </c>
      <c r="J1437" s="374">
        <v>50</v>
      </c>
      <c r="K1437" s="373" t="s">
        <v>438</v>
      </c>
      <c r="L1437" s="375">
        <v>73.290000000000006</v>
      </c>
      <c r="M1437" s="336" t="s">
        <v>1451</v>
      </c>
      <c r="N1437" s="336" t="s">
        <v>1452</v>
      </c>
      <c r="O1437" s="287"/>
      <c r="P1437" s="287"/>
    </row>
    <row r="1438" spans="1:16" ht="15">
      <c r="A1438" s="247" t="s">
        <v>176</v>
      </c>
      <c r="B1438" s="247" t="s">
        <v>9560</v>
      </c>
      <c r="C1438" s="287" t="s">
        <v>4441</v>
      </c>
      <c r="D1438" s="305">
        <v>38</v>
      </c>
      <c r="E1438" s="287" t="s">
        <v>7</v>
      </c>
      <c r="F1438" s="372">
        <v>43677</v>
      </c>
      <c r="G1438" s="373" t="s">
        <v>8878</v>
      </c>
      <c r="H1438" s="373" t="s">
        <v>1676</v>
      </c>
      <c r="I1438" s="374">
        <v>0.97697999999999996</v>
      </c>
      <c r="J1438" s="374">
        <v>213</v>
      </c>
      <c r="K1438" s="373" t="s">
        <v>438</v>
      </c>
      <c r="L1438" s="375">
        <v>73.16</v>
      </c>
      <c r="M1438" s="336" t="s">
        <v>1677</v>
      </c>
      <c r="N1438" s="336" t="s">
        <v>1678</v>
      </c>
      <c r="O1438" s="287"/>
      <c r="P1438" s="287"/>
    </row>
    <row r="1439" spans="1:16" ht="15">
      <c r="A1439" s="247" t="s">
        <v>176</v>
      </c>
      <c r="B1439" s="247" t="s">
        <v>11234</v>
      </c>
      <c r="C1439" s="287" t="s">
        <v>4443</v>
      </c>
      <c r="D1439" s="305">
        <v>39</v>
      </c>
      <c r="E1439" s="287" t="s">
        <v>7</v>
      </c>
      <c r="F1439" s="372">
        <v>43677</v>
      </c>
      <c r="G1439" s="373" t="s">
        <v>8878</v>
      </c>
      <c r="H1439" s="373" t="s">
        <v>2650</v>
      </c>
      <c r="I1439" s="374">
        <v>0.68301000000000001</v>
      </c>
      <c r="J1439" s="374">
        <v>40</v>
      </c>
      <c r="K1439" s="373" t="s">
        <v>438</v>
      </c>
      <c r="L1439" s="375">
        <v>39.97</v>
      </c>
      <c r="M1439" s="336" t="s">
        <v>2651</v>
      </c>
      <c r="N1439" s="336" t="s">
        <v>2652</v>
      </c>
      <c r="O1439" s="287"/>
      <c r="P1439" s="287"/>
    </row>
    <row r="1440" spans="1:16" ht="15">
      <c r="A1440" s="247" t="s">
        <v>12604</v>
      </c>
      <c r="B1440" s="247" t="s">
        <v>12605</v>
      </c>
      <c r="C1440" s="287" t="s">
        <v>4445</v>
      </c>
      <c r="D1440" s="305">
        <v>40</v>
      </c>
      <c r="E1440" s="287" t="s">
        <v>7</v>
      </c>
      <c r="F1440" s="372">
        <v>43677</v>
      </c>
      <c r="G1440" s="373" t="s">
        <v>8878</v>
      </c>
      <c r="H1440" s="373" t="s">
        <v>3125</v>
      </c>
      <c r="I1440" s="374">
        <v>0.98</v>
      </c>
      <c r="J1440" s="374">
        <v>53</v>
      </c>
      <c r="K1440" s="373" t="s">
        <v>438</v>
      </c>
      <c r="L1440" s="375">
        <v>85.28</v>
      </c>
      <c r="M1440" s="336" t="s">
        <v>3126</v>
      </c>
      <c r="N1440" s="336" t="s">
        <v>3127</v>
      </c>
      <c r="O1440" s="287"/>
      <c r="P1440" s="287"/>
    </row>
    <row r="1441" spans="1:16" ht="15">
      <c r="A1441" s="247" t="s">
        <v>12606</v>
      </c>
      <c r="B1441" s="247" t="s">
        <v>12607</v>
      </c>
      <c r="C1441" s="287" t="s">
        <v>4447</v>
      </c>
      <c r="D1441" s="305">
        <v>41</v>
      </c>
      <c r="E1441" s="287" t="s">
        <v>7</v>
      </c>
      <c r="F1441" s="372">
        <v>43677</v>
      </c>
      <c r="G1441" s="373" t="s">
        <v>8878</v>
      </c>
      <c r="H1441" s="373" t="s">
        <v>1841</v>
      </c>
      <c r="I1441" s="374">
        <v>0.72319999999999995</v>
      </c>
      <c r="J1441" s="374">
        <v>7</v>
      </c>
      <c r="K1441" s="373" t="s">
        <v>438</v>
      </c>
      <c r="L1441" s="375">
        <v>339.74</v>
      </c>
      <c r="M1441" s="336" t="s">
        <v>1842</v>
      </c>
      <c r="N1441" s="336" t="s">
        <v>1843</v>
      </c>
      <c r="O1441" s="287"/>
      <c r="P1441" s="287"/>
    </row>
    <row r="1442" spans="1:16" ht="15">
      <c r="A1442" s="247" t="s">
        <v>176</v>
      </c>
      <c r="B1442" s="247" t="s">
        <v>9551</v>
      </c>
      <c r="C1442" s="287" t="s">
        <v>4449</v>
      </c>
      <c r="D1442" s="305">
        <v>42</v>
      </c>
      <c r="E1442" s="287" t="s">
        <v>7</v>
      </c>
      <c r="F1442" s="372">
        <v>43677</v>
      </c>
      <c r="G1442" s="373" t="s">
        <v>8878</v>
      </c>
      <c r="H1442" s="373" t="s">
        <v>1710</v>
      </c>
      <c r="I1442" s="374">
        <v>0.87292999999999998</v>
      </c>
      <c r="J1442" s="374">
        <v>245</v>
      </c>
      <c r="K1442" s="373" t="s">
        <v>438</v>
      </c>
      <c r="L1442" s="375">
        <v>125.01</v>
      </c>
      <c r="M1442" s="336" t="s">
        <v>1711</v>
      </c>
      <c r="N1442" s="336" t="s">
        <v>1712</v>
      </c>
      <c r="O1442" s="287"/>
      <c r="P1442" s="287"/>
    </row>
    <row r="1443" spans="1:16" ht="15">
      <c r="A1443" s="247" t="s">
        <v>12608</v>
      </c>
      <c r="B1443" s="247" t="s">
        <v>12609</v>
      </c>
      <c r="C1443" s="287" t="s">
        <v>4451</v>
      </c>
      <c r="D1443" s="305">
        <v>43</v>
      </c>
      <c r="E1443" s="287" t="s">
        <v>7</v>
      </c>
      <c r="F1443" s="372">
        <v>43677</v>
      </c>
      <c r="G1443" s="373" t="s">
        <v>8878</v>
      </c>
      <c r="H1443" s="373" t="s">
        <v>2670</v>
      </c>
      <c r="I1443" s="374">
        <v>0.66535999999999995</v>
      </c>
      <c r="J1443" s="374">
        <v>6</v>
      </c>
      <c r="K1443" s="373" t="s">
        <v>438</v>
      </c>
      <c r="L1443" s="375">
        <v>77.680000000000007</v>
      </c>
      <c r="M1443" s="336" t="s">
        <v>2671</v>
      </c>
      <c r="N1443" s="336" t="s">
        <v>2672</v>
      </c>
      <c r="O1443" s="287"/>
      <c r="P1443" s="287"/>
    </row>
    <row r="1444" spans="1:16" ht="15">
      <c r="A1444" s="247" t="s">
        <v>176</v>
      </c>
      <c r="B1444" s="247" t="s">
        <v>9552</v>
      </c>
      <c r="C1444" s="287" t="s">
        <v>4453</v>
      </c>
      <c r="D1444" s="305">
        <v>44</v>
      </c>
      <c r="E1444" s="287" t="s">
        <v>7</v>
      </c>
      <c r="F1444" s="372">
        <v>43677</v>
      </c>
      <c r="G1444" s="373" t="s">
        <v>8878</v>
      </c>
      <c r="H1444" s="373" t="s">
        <v>1530</v>
      </c>
      <c r="I1444" s="374">
        <v>0.71014999999999995</v>
      </c>
      <c r="J1444" s="374">
        <v>64</v>
      </c>
      <c r="K1444" s="373" t="s">
        <v>438</v>
      </c>
      <c r="L1444" s="375">
        <v>210.56</v>
      </c>
      <c r="M1444" s="336" t="s">
        <v>1531</v>
      </c>
      <c r="N1444" s="336" t="s">
        <v>1532</v>
      </c>
      <c r="O1444" s="287"/>
      <c r="P1444" s="287"/>
    </row>
    <row r="1445" spans="1:16" ht="15">
      <c r="A1445" s="247" t="s">
        <v>176</v>
      </c>
      <c r="B1445" s="247" t="s">
        <v>9553</v>
      </c>
      <c r="C1445" s="287" t="s">
        <v>4455</v>
      </c>
      <c r="D1445" s="305">
        <v>45</v>
      </c>
      <c r="E1445" s="287" t="s">
        <v>7</v>
      </c>
      <c r="F1445" s="372">
        <v>43677</v>
      </c>
      <c r="G1445" s="373" t="s">
        <v>8878</v>
      </c>
      <c r="H1445" s="373" t="s">
        <v>1011</v>
      </c>
      <c r="I1445" s="374">
        <v>0.79673000000000005</v>
      </c>
      <c r="J1445" s="374">
        <v>121</v>
      </c>
      <c r="K1445" s="373" t="s">
        <v>438</v>
      </c>
      <c r="L1445" s="375">
        <v>53.89</v>
      </c>
      <c r="M1445" s="336" t="s">
        <v>1012</v>
      </c>
      <c r="N1445" s="336" t="s">
        <v>1013</v>
      </c>
      <c r="O1445" s="287"/>
      <c r="P1445" s="287"/>
    </row>
    <row r="1446" spans="1:16" ht="15">
      <c r="A1446" s="247" t="s">
        <v>176</v>
      </c>
      <c r="B1446" s="247" t="s">
        <v>9554</v>
      </c>
      <c r="C1446" s="287" t="s">
        <v>4457</v>
      </c>
      <c r="D1446" s="305">
        <v>46</v>
      </c>
      <c r="E1446" s="287" t="s">
        <v>7</v>
      </c>
      <c r="F1446" s="372">
        <v>43677</v>
      </c>
      <c r="G1446" s="373" t="s">
        <v>8878</v>
      </c>
      <c r="H1446" s="373" t="s">
        <v>2380</v>
      </c>
      <c r="I1446" s="374">
        <v>0.73336999999999997</v>
      </c>
      <c r="J1446" s="374">
        <v>7</v>
      </c>
      <c r="K1446" s="373" t="s">
        <v>438</v>
      </c>
      <c r="L1446" s="375">
        <v>130.07</v>
      </c>
      <c r="M1446" s="336" t="s">
        <v>2381</v>
      </c>
      <c r="N1446" s="336" t="s">
        <v>2382</v>
      </c>
      <c r="O1446" s="287"/>
      <c r="P1446" s="287"/>
    </row>
    <row r="1447" spans="1:16" ht="15">
      <c r="A1447" s="247" t="s">
        <v>176</v>
      </c>
      <c r="B1447" s="247" t="s">
        <v>9562</v>
      </c>
      <c r="C1447" s="287" t="s">
        <v>4459</v>
      </c>
      <c r="D1447" s="305">
        <v>47</v>
      </c>
      <c r="E1447" s="287" t="s">
        <v>7</v>
      </c>
      <c r="F1447" s="372">
        <v>43677</v>
      </c>
      <c r="G1447" s="373" t="s">
        <v>8878</v>
      </c>
      <c r="H1447" s="373" t="s">
        <v>763</v>
      </c>
      <c r="I1447" s="374">
        <v>0.73553999999999997</v>
      </c>
      <c r="J1447" s="374">
        <v>96</v>
      </c>
      <c r="K1447" s="373" t="s">
        <v>438</v>
      </c>
      <c r="L1447" s="375">
        <v>114.21</v>
      </c>
      <c r="M1447" s="336" t="s">
        <v>764</v>
      </c>
      <c r="N1447" s="336" t="s">
        <v>765</v>
      </c>
      <c r="O1447" s="287"/>
      <c r="P1447" s="287"/>
    </row>
    <row r="1448" spans="1:16" ht="15">
      <c r="A1448" s="247" t="s">
        <v>12610</v>
      </c>
      <c r="B1448" s="247" t="s">
        <v>9555</v>
      </c>
      <c r="C1448" s="287" t="s">
        <v>4461</v>
      </c>
      <c r="D1448" s="305">
        <v>48</v>
      </c>
      <c r="E1448" s="287" t="s">
        <v>7</v>
      </c>
      <c r="F1448" s="372">
        <v>43677</v>
      </c>
      <c r="G1448" s="373" t="s">
        <v>8878</v>
      </c>
      <c r="H1448" s="373" t="s">
        <v>800</v>
      </c>
      <c r="I1448" s="374">
        <v>0.67179999999999995</v>
      </c>
      <c r="J1448" s="374">
        <v>85</v>
      </c>
      <c r="K1448" s="373" t="s">
        <v>438</v>
      </c>
      <c r="L1448" s="375">
        <v>46.31</v>
      </c>
      <c r="M1448" s="336" t="s">
        <v>801</v>
      </c>
      <c r="N1448" s="336" t="s">
        <v>802</v>
      </c>
      <c r="O1448" s="287"/>
      <c r="P1448" s="287"/>
    </row>
    <row r="1449" spans="1:16" ht="15">
      <c r="A1449" s="247" t="s">
        <v>176</v>
      </c>
      <c r="B1449" s="247" t="s">
        <v>11237</v>
      </c>
      <c r="C1449" s="287" t="s">
        <v>4463</v>
      </c>
      <c r="D1449" s="305">
        <v>49</v>
      </c>
      <c r="E1449" s="287" t="s">
        <v>7</v>
      </c>
      <c r="F1449" s="372">
        <v>43677</v>
      </c>
      <c r="G1449" s="373" t="s">
        <v>8878</v>
      </c>
      <c r="H1449" s="373" t="s">
        <v>1035</v>
      </c>
      <c r="I1449" s="374">
        <v>0.88566</v>
      </c>
      <c r="J1449" s="374">
        <v>20</v>
      </c>
      <c r="K1449" s="373" t="s">
        <v>438</v>
      </c>
      <c r="L1449" s="375">
        <v>27.54</v>
      </c>
      <c r="M1449" s="336" t="s">
        <v>1036</v>
      </c>
      <c r="N1449" s="336" t="s">
        <v>1037</v>
      </c>
      <c r="O1449" s="287"/>
      <c r="P1449" s="287"/>
    </row>
    <row r="1450" spans="1:16" ht="15">
      <c r="A1450" s="247" t="s">
        <v>176</v>
      </c>
      <c r="B1450" s="247" t="s">
        <v>9565</v>
      </c>
      <c r="C1450" s="287" t="s">
        <v>4465</v>
      </c>
      <c r="D1450" s="305">
        <v>50</v>
      </c>
      <c r="E1450" s="287" t="s">
        <v>7</v>
      </c>
      <c r="F1450" s="372">
        <v>43677</v>
      </c>
      <c r="G1450" s="373" t="s">
        <v>8878</v>
      </c>
      <c r="H1450" s="373" t="s">
        <v>9315</v>
      </c>
      <c r="I1450" s="374">
        <v>0.69015000000000004</v>
      </c>
      <c r="J1450" s="374">
        <v>68</v>
      </c>
      <c r="K1450" s="373" t="s">
        <v>438</v>
      </c>
      <c r="L1450" s="375">
        <v>92.4</v>
      </c>
      <c r="M1450" s="336" t="s">
        <v>8691</v>
      </c>
      <c r="N1450" s="336" t="s">
        <v>8692</v>
      </c>
      <c r="O1450" s="287"/>
      <c r="P1450" s="287"/>
    </row>
    <row r="1451" spans="1:16" ht="15">
      <c r="A1451" s="247" t="s">
        <v>176</v>
      </c>
      <c r="B1451" s="247" t="s">
        <v>9580</v>
      </c>
      <c r="C1451" s="287" t="s">
        <v>4675</v>
      </c>
      <c r="D1451" s="305">
        <v>1</v>
      </c>
      <c r="E1451" s="287" t="s">
        <v>9</v>
      </c>
      <c r="F1451" s="372">
        <v>43677</v>
      </c>
      <c r="G1451" s="373" t="s">
        <v>8882</v>
      </c>
      <c r="H1451" s="373" t="s">
        <v>444</v>
      </c>
      <c r="I1451" s="374">
        <v>50.58379</v>
      </c>
      <c r="J1451" s="374">
        <v>71</v>
      </c>
      <c r="K1451" s="373" t="s">
        <v>438</v>
      </c>
      <c r="L1451" s="375">
        <v>298.86</v>
      </c>
      <c r="M1451" s="336" t="s">
        <v>445</v>
      </c>
      <c r="N1451" s="336" t="s">
        <v>446</v>
      </c>
      <c r="O1451" s="287"/>
      <c r="P1451" s="287"/>
    </row>
    <row r="1452" spans="1:16" ht="15">
      <c r="A1452" s="247" t="s">
        <v>176</v>
      </c>
      <c r="B1452" s="247" t="s">
        <v>11240</v>
      </c>
      <c r="C1452" s="287" t="s">
        <v>4677</v>
      </c>
      <c r="D1452" s="305">
        <v>2</v>
      </c>
      <c r="E1452" s="287" t="s">
        <v>9</v>
      </c>
      <c r="F1452" s="372">
        <v>43677</v>
      </c>
      <c r="G1452" s="373" t="s">
        <v>8882</v>
      </c>
      <c r="H1452" s="373" t="s">
        <v>489</v>
      </c>
      <c r="I1452" s="374">
        <v>42.69529</v>
      </c>
      <c r="J1452" s="374">
        <v>3</v>
      </c>
      <c r="K1452" s="373" t="s">
        <v>438</v>
      </c>
      <c r="L1452" s="375">
        <v>55.99</v>
      </c>
      <c r="M1452" s="336" t="s">
        <v>490</v>
      </c>
      <c r="N1452" s="336" t="s">
        <v>491</v>
      </c>
      <c r="O1452" s="287"/>
      <c r="P1452" s="287"/>
    </row>
    <row r="1453" spans="1:16" ht="15">
      <c r="A1453" s="247" t="s">
        <v>176</v>
      </c>
      <c r="B1453" s="247" t="s">
        <v>11241</v>
      </c>
      <c r="C1453" s="287" t="s">
        <v>4679</v>
      </c>
      <c r="D1453" s="305">
        <v>3</v>
      </c>
      <c r="E1453" s="287" t="s">
        <v>9</v>
      </c>
      <c r="F1453" s="372">
        <v>43677</v>
      </c>
      <c r="G1453" s="373" t="s">
        <v>8882</v>
      </c>
      <c r="H1453" s="373" t="s">
        <v>3455</v>
      </c>
      <c r="I1453" s="374">
        <v>41.766129999999997</v>
      </c>
      <c r="J1453" s="374">
        <v>6</v>
      </c>
      <c r="K1453" s="373" t="s">
        <v>438</v>
      </c>
      <c r="L1453" s="375">
        <v>114.78</v>
      </c>
      <c r="M1453" s="336" t="s">
        <v>3456</v>
      </c>
      <c r="N1453" s="336" t="s">
        <v>3457</v>
      </c>
      <c r="O1453" s="287"/>
      <c r="P1453" s="287"/>
    </row>
    <row r="1454" spans="1:16" ht="15">
      <c r="A1454" s="247" t="s">
        <v>176</v>
      </c>
      <c r="B1454" s="247" t="s">
        <v>11242</v>
      </c>
      <c r="C1454" s="287" t="s">
        <v>4681</v>
      </c>
      <c r="D1454" s="305">
        <v>4</v>
      </c>
      <c r="E1454" s="287" t="s">
        <v>9</v>
      </c>
      <c r="F1454" s="372">
        <v>43677</v>
      </c>
      <c r="G1454" s="373" t="s">
        <v>8882</v>
      </c>
      <c r="H1454" s="373" t="s">
        <v>496</v>
      </c>
      <c r="I1454" s="374">
        <v>47.193779999999997</v>
      </c>
      <c r="J1454" s="374">
        <v>6</v>
      </c>
      <c r="K1454" s="373" t="s">
        <v>438</v>
      </c>
      <c r="L1454" s="375">
        <v>89.61</v>
      </c>
      <c r="M1454" s="336" t="s">
        <v>497</v>
      </c>
      <c r="N1454" s="336" t="s">
        <v>498</v>
      </c>
      <c r="O1454" s="287"/>
      <c r="P1454" s="287"/>
    </row>
    <row r="1455" spans="1:16" ht="15">
      <c r="A1455" s="247" t="s">
        <v>176</v>
      </c>
      <c r="B1455" s="247" t="s">
        <v>11243</v>
      </c>
      <c r="C1455" s="287" t="s">
        <v>4683</v>
      </c>
      <c r="D1455" s="305">
        <v>5</v>
      </c>
      <c r="E1455" s="287" t="s">
        <v>9</v>
      </c>
      <c r="F1455" s="372">
        <v>43677</v>
      </c>
      <c r="G1455" s="373" t="s">
        <v>8882</v>
      </c>
      <c r="H1455" s="373" t="s">
        <v>504</v>
      </c>
      <c r="I1455" s="374">
        <v>49.431109999999997</v>
      </c>
      <c r="J1455" s="374">
        <v>55</v>
      </c>
      <c r="K1455" s="373" t="s">
        <v>438</v>
      </c>
      <c r="L1455" s="375">
        <v>93.32</v>
      </c>
      <c r="M1455" s="336" t="s">
        <v>505</v>
      </c>
      <c r="N1455" s="336" t="s">
        <v>506</v>
      </c>
      <c r="O1455" s="287"/>
      <c r="P1455" s="287"/>
    </row>
    <row r="1456" spans="1:16" ht="15">
      <c r="A1456" s="247" t="s">
        <v>176</v>
      </c>
      <c r="B1456" s="247" t="s">
        <v>11244</v>
      </c>
      <c r="C1456" s="287" t="s">
        <v>4685</v>
      </c>
      <c r="D1456" s="305">
        <v>6</v>
      </c>
      <c r="E1456" s="287" t="s">
        <v>9</v>
      </c>
      <c r="F1456" s="372">
        <v>43677</v>
      </c>
      <c r="G1456" s="373" t="s">
        <v>8882</v>
      </c>
      <c r="H1456" s="373" t="s">
        <v>3460</v>
      </c>
      <c r="I1456" s="374">
        <v>41.717179999999999</v>
      </c>
      <c r="J1456" s="374">
        <v>5</v>
      </c>
      <c r="K1456" s="373" t="s">
        <v>438</v>
      </c>
      <c r="L1456" s="375">
        <v>109.04</v>
      </c>
      <c r="M1456" s="336" t="s">
        <v>3461</v>
      </c>
      <c r="N1456" s="336" t="s">
        <v>3462</v>
      </c>
      <c r="O1456" s="287"/>
      <c r="P1456" s="287"/>
    </row>
    <row r="1457" spans="1:16" ht="15">
      <c r="A1457" s="247" t="s">
        <v>176</v>
      </c>
      <c r="B1457" s="247" t="s">
        <v>9576</v>
      </c>
      <c r="C1457" s="287" t="s">
        <v>4687</v>
      </c>
      <c r="D1457" s="305">
        <v>7</v>
      </c>
      <c r="E1457" s="287" t="s">
        <v>9</v>
      </c>
      <c r="F1457" s="372">
        <v>43677</v>
      </c>
      <c r="G1457" s="373" t="s">
        <v>8882</v>
      </c>
      <c r="H1457" s="373" t="s">
        <v>2281</v>
      </c>
      <c r="I1457" s="374">
        <v>51.944040000000001</v>
      </c>
      <c r="J1457" s="374">
        <v>37</v>
      </c>
      <c r="K1457" s="373" t="s">
        <v>438</v>
      </c>
      <c r="L1457" s="375">
        <v>71.48</v>
      </c>
      <c r="M1457" s="336" t="s">
        <v>2282</v>
      </c>
      <c r="N1457" s="336" t="s">
        <v>2283</v>
      </c>
      <c r="O1457" s="287"/>
      <c r="P1457" s="287"/>
    </row>
    <row r="1458" spans="1:16" ht="15">
      <c r="A1458" s="247" t="s">
        <v>176</v>
      </c>
      <c r="B1458" s="247" t="s">
        <v>11245</v>
      </c>
      <c r="C1458" s="287" t="s">
        <v>4690</v>
      </c>
      <c r="D1458" s="305">
        <v>8</v>
      </c>
      <c r="E1458" s="287" t="s">
        <v>9</v>
      </c>
      <c r="F1458" s="372">
        <v>43677</v>
      </c>
      <c r="G1458" s="373" t="s">
        <v>8882</v>
      </c>
      <c r="H1458" s="373" t="s">
        <v>1292</v>
      </c>
      <c r="I1458" s="374">
        <v>46.549840000000003</v>
      </c>
      <c r="J1458" s="374">
        <v>55</v>
      </c>
      <c r="K1458" s="373" t="s">
        <v>438</v>
      </c>
      <c r="L1458" s="375">
        <v>42.46</v>
      </c>
      <c r="M1458" s="336" t="s">
        <v>1293</v>
      </c>
      <c r="N1458" s="336" t="s">
        <v>1294</v>
      </c>
      <c r="O1458" s="287"/>
      <c r="P1458" s="287"/>
    </row>
    <row r="1459" spans="1:16" ht="15">
      <c r="A1459" s="247" t="s">
        <v>176</v>
      </c>
      <c r="B1459" s="247" t="s">
        <v>9577</v>
      </c>
      <c r="C1459" s="287" t="s">
        <v>4695</v>
      </c>
      <c r="D1459" s="305">
        <v>9</v>
      </c>
      <c r="E1459" s="287" t="s">
        <v>9</v>
      </c>
      <c r="F1459" s="372">
        <v>43677</v>
      </c>
      <c r="G1459" s="373" t="s">
        <v>8882</v>
      </c>
      <c r="H1459" s="373" t="s">
        <v>1580</v>
      </c>
      <c r="I1459" s="374">
        <v>41.806620000000002</v>
      </c>
      <c r="J1459" s="374">
        <v>25</v>
      </c>
      <c r="K1459" s="373" t="s">
        <v>438</v>
      </c>
      <c r="L1459" s="375">
        <v>54.81</v>
      </c>
      <c r="M1459" s="336" t="s">
        <v>1581</v>
      </c>
      <c r="N1459" s="336" t="s">
        <v>1582</v>
      </c>
      <c r="O1459" s="287"/>
      <c r="P1459" s="287"/>
    </row>
    <row r="1460" spans="1:16" ht="15">
      <c r="A1460" s="247" t="s">
        <v>176</v>
      </c>
      <c r="B1460" s="247" t="s">
        <v>11246</v>
      </c>
      <c r="C1460" s="287" t="s">
        <v>4697</v>
      </c>
      <c r="D1460" s="305">
        <v>10</v>
      </c>
      <c r="E1460" s="287" t="s">
        <v>9</v>
      </c>
      <c r="F1460" s="372">
        <v>43677</v>
      </c>
      <c r="G1460" s="373" t="s">
        <v>8882</v>
      </c>
      <c r="H1460" s="373" t="s">
        <v>2414</v>
      </c>
      <c r="I1460" s="374">
        <v>49.220260000000003</v>
      </c>
      <c r="J1460" s="374">
        <v>4</v>
      </c>
      <c r="K1460" s="373" t="s">
        <v>438</v>
      </c>
      <c r="L1460" s="375">
        <v>109.31</v>
      </c>
      <c r="M1460" s="336" t="s">
        <v>2415</v>
      </c>
      <c r="N1460" s="336" t="s">
        <v>2416</v>
      </c>
      <c r="O1460" s="287"/>
      <c r="P1460" s="287"/>
    </row>
    <row r="1461" spans="1:16" ht="15">
      <c r="A1461" s="247" t="s">
        <v>176</v>
      </c>
      <c r="B1461" s="247" t="s">
        <v>11247</v>
      </c>
      <c r="C1461" s="287" t="s">
        <v>4699</v>
      </c>
      <c r="D1461" s="305">
        <v>11</v>
      </c>
      <c r="E1461" s="287" t="s">
        <v>9</v>
      </c>
      <c r="F1461" s="372">
        <v>43677</v>
      </c>
      <c r="G1461" s="373" t="s">
        <v>8882</v>
      </c>
      <c r="H1461" s="373" t="s">
        <v>2855</v>
      </c>
      <c r="I1461" s="374">
        <v>44.388010000000001</v>
      </c>
      <c r="J1461" s="374">
        <v>6</v>
      </c>
      <c r="K1461" s="373" t="s">
        <v>438</v>
      </c>
      <c r="L1461" s="375">
        <v>49.56</v>
      </c>
      <c r="M1461" s="336" t="s">
        <v>2856</v>
      </c>
      <c r="N1461" s="336" t="s">
        <v>2857</v>
      </c>
      <c r="O1461" s="287"/>
      <c r="P1461" s="287"/>
    </row>
    <row r="1462" spans="1:16" ht="15">
      <c r="A1462" s="247" t="s">
        <v>176</v>
      </c>
      <c r="B1462" s="247" t="s">
        <v>11248</v>
      </c>
      <c r="C1462" s="287" t="s">
        <v>4704</v>
      </c>
      <c r="D1462" s="305">
        <v>12</v>
      </c>
      <c r="E1462" s="287" t="s">
        <v>9</v>
      </c>
      <c r="F1462" s="372">
        <v>43677</v>
      </c>
      <c r="G1462" s="373" t="s">
        <v>8882</v>
      </c>
      <c r="H1462" s="373" t="s">
        <v>1765</v>
      </c>
      <c r="I1462" s="374">
        <v>41.840359999999997</v>
      </c>
      <c r="J1462" s="374">
        <v>3</v>
      </c>
      <c r="K1462" s="373" t="s">
        <v>438</v>
      </c>
      <c r="L1462" s="375">
        <v>194.42</v>
      </c>
      <c r="M1462" s="336" t="s">
        <v>359</v>
      </c>
      <c r="N1462" s="336" t="s">
        <v>1766</v>
      </c>
      <c r="O1462" s="287"/>
      <c r="P1462" s="287"/>
    </row>
    <row r="1463" spans="1:16" ht="15">
      <c r="A1463" s="247" t="s">
        <v>176</v>
      </c>
      <c r="B1463" s="247" t="s">
        <v>11249</v>
      </c>
      <c r="C1463" s="287" t="s">
        <v>4706</v>
      </c>
      <c r="D1463" s="305">
        <v>13</v>
      </c>
      <c r="E1463" s="287" t="s">
        <v>9</v>
      </c>
      <c r="F1463" s="372">
        <v>43677</v>
      </c>
      <c r="G1463" s="373" t="s">
        <v>8882</v>
      </c>
      <c r="H1463" s="373" t="s">
        <v>2157</v>
      </c>
      <c r="I1463" s="374">
        <v>43.858719999999998</v>
      </c>
      <c r="J1463" s="374">
        <v>10</v>
      </c>
      <c r="K1463" s="373" t="s">
        <v>438</v>
      </c>
      <c r="L1463" s="375">
        <v>75.44</v>
      </c>
      <c r="M1463" s="336" t="s">
        <v>2158</v>
      </c>
      <c r="N1463" s="336" t="s">
        <v>2159</v>
      </c>
      <c r="O1463" s="287"/>
      <c r="P1463" s="287"/>
    </row>
    <row r="1464" spans="1:16" ht="15">
      <c r="A1464" s="247" t="s">
        <v>176</v>
      </c>
      <c r="B1464" s="247" t="s">
        <v>11250</v>
      </c>
      <c r="C1464" s="287" t="s">
        <v>4708</v>
      </c>
      <c r="D1464" s="305">
        <v>14</v>
      </c>
      <c r="E1464" s="287" t="s">
        <v>9</v>
      </c>
      <c r="F1464" s="372">
        <v>43677</v>
      </c>
      <c r="G1464" s="373" t="s">
        <v>8882</v>
      </c>
      <c r="H1464" s="373" t="s">
        <v>2024</v>
      </c>
      <c r="I1464" s="374">
        <v>47.201509999999999</v>
      </c>
      <c r="J1464" s="374">
        <v>6</v>
      </c>
      <c r="K1464" s="373" t="s">
        <v>438</v>
      </c>
      <c r="L1464" s="375">
        <v>260.44</v>
      </c>
      <c r="M1464" s="336" t="s">
        <v>2025</v>
      </c>
      <c r="N1464" s="336" t="s">
        <v>2026</v>
      </c>
      <c r="O1464" s="287"/>
      <c r="P1464" s="287"/>
    </row>
    <row r="1465" spans="1:16" ht="15">
      <c r="A1465" s="247" t="s">
        <v>176</v>
      </c>
      <c r="B1465" s="247" t="s">
        <v>9578</v>
      </c>
      <c r="C1465" s="287" t="s">
        <v>4710</v>
      </c>
      <c r="D1465" s="305">
        <v>15</v>
      </c>
      <c r="E1465" s="287" t="s">
        <v>9</v>
      </c>
      <c r="F1465" s="372">
        <v>43677</v>
      </c>
      <c r="G1465" s="373" t="s">
        <v>8882</v>
      </c>
      <c r="H1465" s="373" t="s">
        <v>1595</v>
      </c>
      <c r="I1465" s="374">
        <v>43.381010000000003</v>
      </c>
      <c r="J1465" s="374">
        <v>1</v>
      </c>
      <c r="K1465" s="373" t="s">
        <v>438</v>
      </c>
      <c r="L1465" s="375">
        <v>94.24</v>
      </c>
      <c r="M1465" s="336" t="s">
        <v>1596</v>
      </c>
      <c r="N1465" s="336" t="s">
        <v>1597</v>
      </c>
      <c r="O1465" s="287"/>
      <c r="P1465" s="287"/>
    </row>
    <row r="1466" spans="1:16" ht="15">
      <c r="A1466" s="247" t="s">
        <v>176</v>
      </c>
      <c r="B1466" s="247" t="s">
        <v>11253</v>
      </c>
      <c r="C1466" s="287" t="s">
        <v>4712</v>
      </c>
      <c r="D1466" s="305">
        <v>16</v>
      </c>
      <c r="E1466" s="287" t="s">
        <v>9</v>
      </c>
      <c r="F1466" s="372">
        <v>43677</v>
      </c>
      <c r="G1466" s="373" t="s">
        <v>8882</v>
      </c>
      <c r="H1466" s="373" t="s">
        <v>3179</v>
      </c>
      <c r="I1466" s="374">
        <v>42.079839999999997</v>
      </c>
      <c r="J1466" s="374">
        <v>7</v>
      </c>
      <c r="K1466" s="373" t="s">
        <v>438</v>
      </c>
      <c r="L1466" s="375">
        <v>71.739999999999995</v>
      </c>
      <c r="M1466" s="336" t="s">
        <v>3180</v>
      </c>
      <c r="N1466" s="336" t="s">
        <v>3181</v>
      </c>
      <c r="O1466" s="287"/>
      <c r="P1466" s="287"/>
    </row>
    <row r="1467" spans="1:16" ht="15">
      <c r="A1467" s="247" t="s">
        <v>176</v>
      </c>
      <c r="B1467" s="247" t="s">
        <v>11254</v>
      </c>
      <c r="C1467" s="287" t="s">
        <v>4718</v>
      </c>
      <c r="D1467" s="305">
        <v>17</v>
      </c>
      <c r="E1467" s="287" t="s">
        <v>9</v>
      </c>
      <c r="F1467" s="372">
        <v>43677</v>
      </c>
      <c r="G1467" s="373" t="s">
        <v>8882</v>
      </c>
      <c r="H1467" s="373" t="s">
        <v>5710</v>
      </c>
      <c r="I1467" s="374">
        <v>44.073999999999998</v>
      </c>
      <c r="J1467" s="374">
        <v>4</v>
      </c>
      <c r="K1467" s="373" t="s">
        <v>438</v>
      </c>
      <c r="L1467" s="375">
        <v>196.82</v>
      </c>
      <c r="M1467" s="336" t="s">
        <v>5711</v>
      </c>
      <c r="N1467" s="336" t="s">
        <v>5712</v>
      </c>
      <c r="O1467" s="287"/>
      <c r="P1467" s="287"/>
    </row>
    <row r="1468" spans="1:16" ht="15">
      <c r="A1468" s="247" t="s">
        <v>176</v>
      </c>
      <c r="B1468" s="247" t="s">
        <v>9579</v>
      </c>
      <c r="C1468" s="287" t="s">
        <v>4720</v>
      </c>
      <c r="D1468" s="305">
        <v>18</v>
      </c>
      <c r="E1468" s="287" t="s">
        <v>9</v>
      </c>
      <c r="F1468" s="372">
        <v>43677</v>
      </c>
      <c r="G1468" s="373" t="s">
        <v>8882</v>
      </c>
      <c r="H1468" s="373" t="s">
        <v>2034</v>
      </c>
      <c r="I1468" s="374">
        <v>45.904260000000001</v>
      </c>
      <c r="J1468" s="374">
        <v>16</v>
      </c>
      <c r="K1468" s="373" t="s">
        <v>438</v>
      </c>
      <c r="L1468" s="375">
        <v>275.63</v>
      </c>
      <c r="M1468" s="336" t="s">
        <v>2035</v>
      </c>
      <c r="N1468" s="336" t="s">
        <v>2036</v>
      </c>
      <c r="O1468" s="287"/>
      <c r="P1468" s="287"/>
    </row>
    <row r="1469" spans="1:16" ht="15">
      <c r="A1469" s="247" t="s">
        <v>176</v>
      </c>
      <c r="B1469" s="247" t="s">
        <v>11255</v>
      </c>
      <c r="C1469" s="287" t="s">
        <v>4722</v>
      </c>
      <c r="D1469" s="305">
        <v>19</v>
      </c>
      <c r="E1469" s="287" t="s">
        <v>9</v>
      </c>
      <c r="F1469" s="372">
        <v>43677</v>
      </c>
      <c r="G1469" s="373" t="s">
        <v>8882</v>
      </c>
      <c r="H1469" s="373" t="s">
        <v>2168</v>
      </c>
      <c r="I1469" s="374">
        <v>47.226599999999998</v>
      </c>
      <c r="J1469" s="374">
        <v>37</v>
      </c>
      <c r="K1469" s="373" t="s">
        <v>438</v>
      </c>
      <c r="L1469" s="375">
        <v>140.5</v>
      </c>
      <c r="M1469" s="336" t="s">
        <v>2169</v>
      </c>
      <c r="N1469" s="336" t="s">
        <v>2170</v>
      </c>
      <c r="O1469" s="287"/>
      <c r="P1469" s="287"/>
    </row>
    <row r="1470" spans="1:16" ht="15">
      <c r="A1470" s="247" t="s">
        <v>12611</v>
      </c>
      <c r="B1470" s="247" t="s">
        <v>12612</v>
      </c>
      <c r="C1470" s="287" t="s">
        <v>4724</v>
      </c>
      <c r="D1470" s="305">
        <v>20</v>
      </c>
      <c r="E1470" s="287" t="s">
        <v>9</v>
      </c>
      <c r="F1470" s="372">
        <v>43677</v>
      </c>
      <c r="G1470" s="373" t="s">
        <v>8882</v>
      </c>
      <c r="H1470" s="373" t="s">
        <v>3034</v>
      </c>
      <c r="I1470" s="374">
        <v>46.306240000000003</v>
      </c>
      <c r="J1470" s="374">
        <v>5</v>
      </c>
      <c r="K1470" s="373" t="s">
        <v>438</v>
      </c>
      <c r="L1470" s="375">
        <v>143.01</v>
      </c>
      <c r="M1470" s="336" t="s">
        <v>3035</v>
      </c>
      <c r="N1470" s="336" t="s">
        <v>3036</v>
      </c>
      <c r="O1470" s="287"/>
      <c r="P1470" s="287"/>
    </row>
    <row r="1471" spans="1:16" ht="15">
      <c r="A1471" s="247" t="s">
        <v>176</v>
      </c>
      <c r="B1471" s="247" t="s">
        <v>11258</v>
      </c>
      <c r="C1471" s="287" t="s">
        <v>4726</v>
      </c>
      <c r="D1471" s="305">
        <v>21</v>
      </c>
      <c r="E1471" s="287" t="s">
        <v>9</v>
      </c>
      <c r="F1471" s="372">
        <v>43677</v>
      </c>
      <c r="G1471" s="373" t="s">
        <v>8882</v>
      </c>
      <c r="H1471" s="373" t="s">
        <v>1352</v>
      </c>
      <c r="I1471" s="374">
        <v>46.390450000000001</v>
      </c>
      <c r="J1471" s="374">
        <v>1</v>
      </c>
      <c r="K1471" s="373" t="s">
        <v>438</v>
      </c>
      <c r="L1471" s="375">
        <v>92.5</v>
      </c>
      <c r="M1471" s="336" t="s">
        <v>1353</v>
      </c>
      <c r="N1471" s="336" t="s">
        <v>1354</v>
      </c>
      <c r="O1471" s="287"/>
      <c r="P1471" s="287"/>
    </row>
    <row r="1472" spans="1:16" ht="15">
      <c r="A1472" s="247" t="s">
        <v>176</v>
      </c>
      <c r="B1472" s="247" t="s">
        <v>11259</v>
      </c>
      <c r="C1472" s="287" t="s">
        <v>4728</v>
      </c>
      <c r="D1472" s="305">
        <v>22</v>
      </c>
      <c r="E1472" s="287" t="s">
        <v>9</v>
      </c>
      <c r="F1472" s="372">
        <v>43677</v>
      </c>
      <c r="G1472" s="373" t="s">
        <v>8882</v>
      </c>
      <c r="H1472" s="373" t="s">
        <v>563</v>
      </c>
      <c r="I1472" s="374">
        <v>43.3476</v>
      </c>
      <c r="J1472" s="374">
        <v>5</v>
      </c>
      <c r="K1472" s="373" t="s">
        <v>438</v>
      </c>
      <c r="L1472" s="375">
        <v>139.09</v>
      </c>
      <c r="M1472" s="336" t="s">
        <v>564</v>
      </c>
      <c r="N1472" s="336" t="s">
        <v>565</v>
      </c>
      <c r="O1472" s="287"/>
      <c r="P1472" s="287"/>
    </row>
    <row r="1473" spans="1:16" ht="15">
      <c r="A1473" s="247" t="s">
        <v>12613</v>
      </c>
      <c r="B1473" s="247" t="s">
        <v>12614</v>
      </c>
      <c r="C1473" s="287" t="s">
        <v>4733</v>
      </c>
      <c r="D1473" s="305">
        <v>23</v>
      </c>
      <c r="E1473" s="287" t="s">
        <v>9</v>
      </c>
      <c r="F1473" s="372">
        <v>43677</v>
      </c>
      <c r="G1473" s="373" t="s">
        <v>8882</v>
      </c>
      <c r="H1473" s="373" t="s">
        <v>1362</v>
      </c>
      <c r="I1473" s="374">
        <v>41.430959999999999</v>
      </c>
      <c r="J1473" s="374">
        <v>7</v>
      </c>
      <c r="K1473" s="373" t="s">
        <v>438</v>
      </c>
      <c r="L1473" s="375">
        <v>146.72</v>
      </c>
      <c r="M1473" s="336" t="s">
        <v>1363</v>
      </c>
      <c r="N1473" s="336" t="s">
        <v>1364</v>
      </c>
      <c r="O1473" s="287"/>
      <c r="P1473" s="287"/>
    </row>
    <row r="1474" spans="1:16" ht="15">
      <c r="A1474" s="247" t="s">
        <v>176</v>
      </c>
      <c r="B1474" s="247" t="s">
        <v>11262</v>
      </c>
      <c r="C1474" s="287" t="s">
        <v>4738</v>
      </c>
      <c r="D1474" s="305">
        <v>24</v>
      </c>
      <c r="E1474" s="287" t="s">
        <v>9</v>
      </c>
      <c r="F1474" s="372">
        <v>43677</v>
      </c>
      <c r="G1474" s="373" t="s">
        <v>8882</v>
      </c>
      <c r="H1474" s="373" t="s">
        <v>3625</v>
      </c>
      <c r="I1474" s="374">
        <v>43.979909999999997</v>
      </c>
      <c r="J1474" s="374">
        <v>1</v>
      </c>
      <c r="K1474" s="373" t="s">
        <v>438</v>
      </c>
      <c r="L1474" s="375">
        <v>99.36</v>
      </c>
      <c r="M1474" s="336" t="s">
        <v>3626</v>
      </c>
      <c r="N1474" s="336" t="s">
        <v>3627</v>
      </c>
      <c r="O1474" s="287"/>
      <c r="P1474" s="287"/>
    </row>
    <row r="1475" spans="1:16" ht="15">
      <c r="A1475" s="247" t="s">
        <v>176</v>
      </c>
      <c r="B1475" s="247" t="s">
        <v>11263</v>
      </c>
      <c r="C1475" s="287" t="s">
        <v>4740</v>
      </c>
      <c r="D1475" s="305">
        <v>25</v>
      </c>
      <c r="E1475" s="287" t="s">
        <v>9</v>
      </c>
      <c r="F1475" s="372">
        <v>43677</v>
      </c>
      <c r="G1475" s="373" t="s">
        <v>8882</v>
      </c>
      <c r="H1475" s="373" t="s">
        <v>582</v>
      </c>
      <c r="I1475" s="374">
        <v>44.984119999999997</v>
      </c>
      <c r="J1475" s="374">
        <v>7</v>
      </c>
      <c r="K1475" s="373" t="s">
        <v>438</v>
      </c>
      <c r="L1475" s="375">
        <v>76.05</v>
      </c>
      <c r="M1475" s="336" t="s">
        <v>583</v>
      </c>
      <c r="N1475" s="336" t="s">
        <v>584</v>
      </c>
      <c r="O1475" s="287"/>
      <c r="P1475" s="287"/>
    </row>
    <row r="1476" spans="1:16" ht="15">
      <c r="A1476" s="247" t="s">
        <v>176</v>
      </c>
      <c r="B1476" s="247" t="s">
        <v>11264</v>
      </c>
      <c r="C1476" s="287" t="s">
        <v>4742</v>
      </c>
      <c r="D1476" s="305">
        <v>26</v>
      </c>
      <c r="E1476" s="287" t="s">
        <v>9</v>
      </c>
      <c r="F1476" s="372">
        <v>43677</v>
      </c>
      <c r="G1476" s="373" t="s">
        <v>8882</v>
      </c>
      <c r="H1476" s="373" t="s">
        <v>604</v>
      </c>
      <c r="I1476" s="374">
        <v>46.890009999999997</v>
      </c>
      <c r="J1476" s="374">
        <v>10</v>
      </c>
      <c r="K1476" s="373" t="s">
        <v>438</v>
      </c>
      <c r="L1476" s="375">
        <v>139.33000000000001</v>
      </c>
      <c r="M1476" s="336" t="s">
        <v>605</v>
      </c>
      <c r="N1476" s="336" t="s">
        <v>606</v>
      </c>
      <c r="O1476" s="287"/>
      <c r="P1476" s="287"/>
    </row>
    <row r="1477" spans="1:16" ht="15">
      <c r="A1477" s="247" t="s">
        <v>12615</v>
      </c>
      <c r="B1477" s="247" t="s">
        <v>12616</v>
      </c>
      <c r="C1477" s="287" t="s">
        <v>4744</v>
      </c>
      <c r="D1477" s="305">
        <v>27</v>
      </c>
      <c r="E1477" s="287" t="s">
        <v>9</v>
      </c>
      <c r="F1477" s="372">
        <v>43677</v>
      </c>
      <c r="G1477" s="373" t="s">
        <v>8882</v>
      </c>
      <c r="H1477" s="373" t="s">
        <v>905</v>
      </c>
      <c r="I1477" s="374">
        <v>43.413739999999997</v>
      </c>
      <c r="J1477" s="374">
        <v>7</v>
      </c>
      <c r="K1477" s="373" t="s">
        <v>438</v>
      </c>
      <c r="L1477" s="375">
        <v>10.45</v>
      </c>
      <c r="M1477" s="336" t="s">
        <v>906</v>
      </c>
      <c r="N1477" s="336" t="s">
        <v>907</v>
      </c>
      <c r="O1477" s="287"/>
      <c r="P1477" s="287"/>
    </row>
    <row r="1478" spans="1:16" ht="15">
      <c r="A1478" s="247" t="s">
        <v>176</v>
      </c>
      <c r="B1478" s="247" t="s">
        <v>11265</v>
      </c>
      <c r="C1478" s="287" t="s">
        <v>4746</v>
      </c>
      <c r="D1478" s="305">
        <v>28</v>
      </c>
      <c r="E1478" s="287" t="s">
        <v>9</v>
      </c>
      <c r="F1478" s="372">
        <v>43677</v>
      </c>
      <c r="G1478" s="373" t="s">
        <v>8882</v>
      </c>
      <c r="H1478" s="373" t="s">
        <v>2905</v>
      </c>
      <c r="I1478" s="374">
        <v>41.871980000000001</v>
      </c>
      <c r="J1478" s="374">
        <v>4</v>
      </c>
      <c r="K1478" s="373" t="s">
        <v>438</v>
      </c>
      <c r="L1478" s="375">
        <v>96.55</v>
      </c>
      <c r="M1478" s="336" t="s">
        <v>2906</v>
      </c>
      <c r="N1478" s="336" t="s">
        <v>2907</v>
      </c>
      <c r="O1478" s="287"/>
      <c r="P1478" s="287"/>
    </row>
    <row r="1479" spans="1:16" ht="15">
      <c r="A1479" s="247" t="s">
        <v>176</v>
      </c>
      <c r="B1479" s="247" t="s">
        <v>11266</v>
      </c>
      <c r="C1479" s="287" t="s">
        <v>4748</v>
      </c>
      <c r="D1479" s="305">
        <v>29</v>
      </c>
      <c r="E1479" s="287" t="s">
        <v>9</v>
      </c>
      <c r="F1479" s="372">
        <v>43677</v>
      </c>
      <c r="G1479" s="373" t="s">
        <v>8882</v>
      </c>
      <c r="H1479" s="373" t="s">
        <v>923</v>
      </c>
      <c r="I1479" s="374">
        <v>42.70626</v>
      </c>
      <c r="J1479" s="374">
        <v>11</v>
      </c>
      <c r="K1479" s="373" t="s">
        <v>438</v>
      </c>
      <c r="L1479" s="375">
        <v>51.25</v>
      </c>
      <c r="M1479" s="336" t="s">
        <v>924</v>
      </c>
      <c r="N1479" s="336" t="s">
        <v>925</v>
      </c>
      <c r="O1479" s="287"/>
      <c r="P1479" s="287"/>
    </row>
    <row r="1480" spans="1:16" ht="15">
      <c r="A1480" s="247" t="s">
        <v>176</v>
      </c>
      <c r="B1480" s="247" t="s">
        <v>11267</v>
      </c>
      <c r="C1480" s="287" t="s">
        <v>4750</v>
      </c>
      <c r="D1480" s="305">
        <v>30</v>
      </c>
      <c r="E1480" s="287" t="s">
        <v>9</v>
      </c>
      <c r="F1480" s="372">
        <v>43677</v>
      </c>
      <c r="G1480" s="373" t="s">
        <v>8882</v>
      </c>
      <c r="H1480" s="373" t="s">
        <v>625</v>
      </c>
      <c r="I1480" s="374">
        <v>49.82396</v>
      </c>
      <c r="J1480" s="374">
        <v>1</v>
      </c>
      <c r="K1480" s="373" t="s">
        <v>438</v>
      </c>
      <c r="L1480" s="375">
        <v>299.38</v>
      </c>
      <c r="M1480" s="336" t="s">
        <v>626</v>
      </c>
      <c r="N1480" s="336" t="s">
        <v>627</v>
      </c>
      <c r="O1480" s="287"/>
      <c r="P1480" s="287"/>
    </row>
    <row r="1481" spans="1:16" ht="15">
      <c r="A1481" s="247" t="s">
        <v>12617</v>
      </c>
      <c r="B1481" s="247" t="s">
        <v>12618</v>
      </c>
      <c r="C1481" s="287" t="s">
        <v>4752</v>
      </c>
      <c r="D1481" s="305">
        <v>31</v>
      </c>
      <c r="E1481" s="287" t="s">
        <v>9</v>
      </c>
      <c r="F1481" s="372">
        <v>43677</v>
      </c>
      <c r="G1481" s="373" t="s">
        <v>8882</v>
      </c>
      <c r="H1481" s="373" t="s">
        <v>1143</v>
      </c>
      <c r="I1481" s="374">
        <v>42.252510000000001</v>
      </c>
      <c r="J1481" s="374">
        <v>3</v>
      </c>
      <c r="K1481" s="373" t="s">
        <v>438</v>
      </c>
      <c r="L1481" s="375">
        <v>277.31</v>
      </c>
      <c r="M1481" s="336" t="s">
        <v>1144</v>
      </c>
      <c r="N1481" s="336" t="s">
        <v>1145</v>
      </c>
      <c r="O1481" s="287"/>
      <c r="P1481" s="287"/>
    </row>
    <row r="1482" spans="1:16" ht="15">
      <c r="A1482" s="247" t="s">
        <v>176</v>
      </c>
      <c r="B1482" s="247" t="s">
        <v>9583</v>
      </c>
      <c r="C1482" s="287" t="s">
        <v>4755</v>
      </c>
      <c r="D1482" s="305">
        <v>32</v>
      </c>
      <c r="E1482" s="287" t="s">
        <v>9</v>
      </c>
      <c r="F1482" s="372">
        <v>43677</v>
      </c>
      <c r="G1482" s="373" t="s">
        <v>8882</v>
      </c>
      <c r="H1482" s="373" t="s">
        <v>638</v>
      </c>
      <c r="I1482" s="374">
        <v>47.972709999999999</v>
      </c>
      <c r="J1482" s="374">
        <v>43</v>
      </c>
      <c r="K1482" s="373" t="s">
        <v>438</v>
      </c>
      <c r="L1482" s="375">
        <v>519.51</v>
      </c>
      <c r="M1482" s="336" t="s">
        <v>639</v>
      </c>
      <c r="N1482" s="336" t="s">
        <v>640</v>
      </c>
      <c r="O1482" s="287"/>
      <c r="P1482" s="287"/>
    </row>
    <row r="1483" spans="1:16" ht="15">
      <c r="A1483" s="247" t="s">
        <v>176</v>
      </c>
      <c r="B1483" s="247" t="s">
        <v>9581</v>
      </c>
      <c r="C1483" s="287" t="s">
        <v>4757</v>
      </c>
      <c r="D1483" s="305">
        <v>33</v>
      </c>
      <c r="E1483" s="287" t="s">
        <v>9</v>
      </c>
      <c r="F1483" s="372">
        <v>43677</v>
      </c>
      <c r="G1483" s="373" t="s">
        <v>8882</v>
      </c>
      <c r="H1483" s="373" t="s">
        <v>1627</v>
      </c>
      <c r="I1483" s="374">
        <v>43.291350000000001</v>
      </c>
      <c r="J1483" s="374">
        <v>12</v>
      </c>
      <c r="K1483" s="373" t="s">
        <v>438</v>
      </c>
      <c r="L1483" s="375">
        <v>184.19</v>
      </c>
      <c r="M1483" s="336" t="s">
        <v>1628</v>
      </c>
      <c r="N1483" s="336" t="s">
        <v>1629</v>
      </c>
      <c r="O1483" s="287"/>
      <c r="P1483" s="287"/>
    </row>
    <row r="1484" spans="1:16" ht="15">
      <c r="A1484" s="247" t="s">
        <v>12619</v>
      </c>
      <c r="B1484" s="247" t="s">
        <v>12620</v>
      </c>
      <c r="C1484" s="287" t="s">
        <v>4759</v>
      </c>
      <c r="D1484" s="305">
        <v>34</v>
      </c>
      <c r="E1484" s="287" t="s">
        <v>9</v>
      </c>
      <c r="F1484" s="372">
        <v>43677</v>
      </c>
      <c r="G1484" s="373" t="s">
        <v>8882</v>
      </c>
      <c r="H1484" s="373" t="s">
        <v>644</v>
      </c>
      <c r="I1484" s="374">
        <v>41.807980000000001</v>
      </c>
      <c r="J1484" s="374">
        <v>2</v>
      </c>
      <c r="K1484" s="373" t="s">
        <v>438</v>
      </c>
      <c r="L1484" s="375">
        <v>30.02</v>
      </c>
      <c r="M1484" s="336" t="s">
        <v>645</v>
      </c>
      <c r="N1484" s="336" t="s">
        <v>646</v>
      </c>
      <c r="O1484" s="287"/>
      <c r="P1484" s="287"/>
    </row>
    <row r="1485" spans="1:16" ht="15">
      <c r="A1485" s="247" t="s">
        <v>176</v>
      </c>
      <c r="B1485" s="247" t="s">
        <v>11270</v>
      </c>
      <c r="C1485" s="287" t="s">
        <v>4762</v>
      </c>
      <c r="D1485" s="305">
        <v>35</v>
      </c>
      <c r="E1485" s="287" t="s">
        <v>9</v>
      </c>
      <c r="F1485" s="372">
        <v>43677</v>
      </c>
      <c r="G1485" s="373" t="s">
        <v>8882</v>
      </c>
      <c r="H1485" s="373" t="s">
        <v>656</v>
      </c>
      <c r="I1485" s="374">
        <v>44.39817</v>
      </c>
      <c r="J1485" s="374">
        <v>28</v>
      </c>
      <c r="K1485" s="373" t="s">
        <v>438</v>
      </c>
      <c r="L1485" s="375">
        <v>756.75</v>
      </c>
      <c r="M1485" s="336" t="s">
        <v>411</v>
      </c>
      <c r="N1485" s="336" t="s">
        <v>657</v>
      </c>
      <c r="O1485" s="287"/>
      <c r="P1485" s="287"/>
    </row>
    <row r="1486" spans="1:16" ht="15">
      <c r="A1486" s="247" t="s">
        <v>176</v>
      </c>
      <c r="B1486" s="247" t="s">
        <v>11271</v>
      </c>
      <c r="C1486" s="287" t="s">
        <v>4764</v>
      </c>
      <c r="D1486" s="305">
        <v>36</v>
      </c>
      <c r="E1486" s="287" t="s">
        <v>9</v>
      </c>
      <c r="F1486" s="372">
        <v>43677</v>
      </c>
      <c r="G1486" s="373" t="s">
        <v>8882</v>
      </c>
      <c r="H1486" s="373" t="s">
        <v>677</v>
      </c>
      <c r="I1486" s="374">
        <v>49.742989999999999</v>
      </c>
      <c r="J1486" s="374">
        <v>39</v>
      </c>
      <c r="K1486" s="373" t="s">
        <v>438</v>
      </c>
      <c r="L1486" s="375">
        <v>168.72</v>
      </c>
      <c r="M1486" s="336" t="s">
        <v>678</v>
      </c>
      <c r="N1486" s="336" t="s">
        <v>679</v>
      </c>
      <c r="O1486" s="287"/>
      <c r="P1486" s="287"/>
    </row>
    <row r="1487" spans="1:16" ht="15">
      <c r="A1487" s="247" t="s">
        <v>12621</v>
      </c>
      <c r="B1487" s="247" t="s">
        <v>12622</v>
      </c>
      <c r="C1487" s="287" t="s">
        <v>4766</v>
      </c>
      <c r="D1487" s="305">
        <v>37</v>
      </c>
      <c r="E1487" s="287" t="s">
        <v>9</v>
      </c>
      <c r="F1487" s="372">
        <v>43677</v>
      </c>
      <c r="G1487" s="373" t="s">
        <v>8882</v>
      </c>
      <c r="H1487" s="373" t="s">
        <v>1450</v>
      </c>
      <c r="I1487" s="374">
        <v>44.169780000000003</v>
      </c>
      <c r="J1487" s="374">
        <v>2</v>
      </c>
      <c r="K1487" s="373" t="s">
        <v>438</v>
      </c>
      <c r="L1487" s="375">
        <v>73.290000000000006</v>
      </c>
      <c r="M1487" s="336" t="s">
        <v>1451</v>
      </c>
      <c r="N1487" s="336" t="s">
        <v>1452</v>
      </c>
      <c r="O1487" s="287"/>
      <c r="P1487" s="287"/>
    </row>
    <row r="1488" spans="1:16" ht="15">
      <c r="A1488" s="247" t="s">
        <v>12623</v>
      </c>
      <c r="B1488" s="247" t="s">
        <v>12624</v>
      </c>
      <c r="C1488" s="287" t="s">
        <v>4768</v>
      </c>
      <c r="D1488" s="305">
        <v>38</v>
      </c>
      <c r="E1488" s="287" t="s">
        <v>9</v>
      </c>
      <c r="F1488" s="372">
        <v>43677</v>
      </c>
      <c r="G1488" s="373" t="s">
        <v>8882</v>
      </c>
      <c r="H1488" s="373" t="s">
        <v>719</v>
      </c>
      <c r="I1488" s="374">
        <v>42.945360000000001</v>
      </c>
      <c r="J1488" s="374">
        <v>1</v>
      </c>
      <c r="K1488" s="373" t="s">
        <v>438</v>
      </c>
      <c r="L1488" s="375">
        <v>43.22</v>
      </c>
      <c r="M1488" s="336" t="s">
        <v>720</v>
      </c>
      <c r="N1488" s="336" t="s">
        <v>721</v>
      </c>
      <c r="O1488" s="287"/>
      <c r="P1488" s="287"/>
    </row>
    <row r="1489" spans="1:16" ht="15">
      <c r="A1489" s="247" t="s">
        <v>176</v>
      </c>
      <c r="B1489" s="247" t="s">
        <v>11274</v>
      </c>
      <c r="C1489" s="287" t="s">
        <v>4770</v>
      </c>
      <c r="D1489" s="305">
        <v>39</v>
      </c>
      <c r="E1489" s="287" t="s">
        <v>9</v>
      </c>
      <c r="F1489" s="372">
        <v>43677</v>
      </c>
      <c r="G1489" s="373" t="s">
        <v>8882</v>
      </c>
      <c r="H1489" s="373" t="s">
        <v>3919</v>
      </c>
      <c r="I1489" s="374">
        <v>41.804490000000001</v>
      </c>
      <c r="J1489" s="374">
        <v>3</v>
      </c>
      <c r="K1489" s="373" t="s">
        <v>438</v>
      </c>
      <c r="L1489" s="375">
        <v>209.78</v>
      </c>
      <c r="M1489" s="336" t="s">
        <v>3920</v>
      </c>
      <c r="N1489" s="336" t="s">
        <v>3921</v>
      </c>
      <c r="O1489" s="287"/>
      <c r="P1489" s="287"/>
    </row>
    <row r="1490" spans="1:16" ht="15">
      <c r="A1490" s="247" t="s">
        <v>12625</v>
      </c>
      <c r="B1490" s="247" t="s">
        <v>12626</v>
      </c>
      <c r="C1490" s="287" t="s">
        <v>4775</v>
      </c>
      <c r="D1490" s="305">
        <v>40</v>
      </c>
      <c r="E1490" s="287" t="s">
        <v>9</v>
      </c>
      <c r="F1490" s="372">
        <v>43677</v>
      </c>
      <c r="G1490" s="373" t="s">
        <v>8882</v>
      </c>
      <c r="H1490" s="373" t="s">
        <v>1484</v>
      </c>
      <c r="I1490" s="374">
        <v>43.200380000000003</v>
      </c>
      <c r="J1490" s="374">
        <v>3</v>
      </c>
      <c r="K1490" s="373" t="s">
        <v>438</v>
      </c>
      <c r="L1490" s="375">
        <v>485.44</v>
      </c>
      <c r="M1490" s="336" t="s">
        <v>1485</v>
      </c>
      <c r="N1490" s="336" t="s">
        <v>1486</v>
      </c>
      <c r="O1490" s="287"/>
      <c r="P1490" s="287"/>
    </row>
    <row r="1491" spans="1:16" ht="15">
      <c r="A1491" s="247" t="s">
        <v>176</v>
      </c>
      <c r="B1491" s="247" t="s">
        <v>9586</v>
      </c>
      <c r="C1491" s="287" t="s">
        <v>4777</v>
      </c>
      <c r="D1491" s="305">
        <v>41</v>
      </c>
      <c r="E1491" s="287" t="s">
        <v>9</v>
      </c>
      <c r="F1491" s="372">
        <v>43677</v>
      </c>
      <c r="G1491" s="373" t="s">
        <v>8882</v>
      </c>
      <c r="H1491" s="373" t="s">
        <v>2503</v>
      </c>
      <c r="I1491" s="374">
        <v>43.865580000000001</v>
      </c>
      <c r="J1491" s="374">
        <v>4</v>
      </c>
      <c r="K1491" s="373" t="s">
        <v>438</v>
      </c>
      <c r="L1491" s="375">
        <v>150.86000000000001</v>
      </c>
      <c r="M1491" s="336" t="s">
        <v>2504</v>
      </c>
      <c r="N1491" s="336" t="s">
        <v>2505</v>
      </c>
      <c r="O1491" s="287"/>
      <c r="P1491" s="287"/>
    </row>
    <row r="1492" spans="1:16" ht="15">
      <c r="A1492" s="247" t="s">
        <v>176</v>
      </c>
      <c r="B1492" s="247" t="s">
        <v>11277</v>
      </c>
      <c r="C1492" s="287" t="s">
        <v>4779</v>
      </c>
      <c r="D1492" s="305">
        <v>42</v>
      </c>
      <c r="E1492" s="287" t="s">
        <v>9</v>
      </c>
      <c r="F1492" s="372">
        <v>43677</v>
      </c>
      <c r="G1492" s="373" t="s">
        <v>8882</v>
      </c>
      <c r="H1492" s="373" t="s">
        <v>1721</v>
      </c>
      <c r="I1492" s="374">
        <v>49.035690000000002</v>
      </c>
      <c r="J1492" s="374">
        <v>10</v>
      </c>
      <c r="K1492" s="373" t="s">
        <v>438</v>
      </c>
      <c r="L1492" s="375">
        <v>151.72</v>
      </c>
      <c r="M1492" s="336" t="s">
        <v>1722</v>
      </c>
      <c r="N1492" s="336" t="s">
        <v>1723</v>
      </c>
      <c r="O1492" s="287"/>
      <c r="P1492" s="287"/>
    </row>
    <row r="1493" spans="1:16" ht="15">
      <c r="A1493" s="247" t="s">
        <v>12627</v>
      </c>
      <c r="B1493" s="247" t="s">
        <v>12628</v>
      </c>
      <c r="C1493" s="287" t="s">
        <v>4781</v>
      </c>
      <c r="D1493" s="305">
        <v>43</v>
      </c>
      <c r="E1493" s="287" t="s">
        <v>9</v>
      </c>
      <c r="F1493" s="372">
        <v>43677</v>
      </c>
      <c r="G1493" s="373" t="s">
        <v>8882</v>
      </c>
      <c r="H1493" s="373" t="s">
        <v>3576</v>
      </c>
      <c r="I1493" s="374">
        <v>43.690440000000002</v>
      </c>
      <c r="J1493" s="374">
        <v>12</v>
      </c>
      <c r="K1493" s="373" t="s">
        <v>438</v>
      </c>
      <c r="L1493" s="375">
        <v>110.38</v>
      </c>
      <c r="M1493" s="336" t="s">
        <v>3577</v>
      </c>
      <c r="N1493" s="336" t="s">
        <v>3578</v>
      </c>
      <c r="O1493" s="287"/>
      <c r="P1493" s="287"/>
    </row>
    <row r="1494" spans="1:16" ht="15">
      <c r="A1494" s="247" t="s">
        <v>176</v>
      </c>
      <c r="B1494" s="247" t="s">
        <v>9587</v>
      </c>
      <c r="C1494" s="287" t="s">
        <v>4784</v>
      </c>
      <c r="D1494" s="305">
        <v>44</v>
      </c>
      <c r="E1494" s="287" t="s">
        <v>9</v>
      </c>
      <c r="F1494" s="372">
        <v>43677</v>
      </c>
      <c r="G1494" s="373" t="s">
        <v>8882</v>
      </c>
      <c r="H1494" s="373" t="s">
        <v>1530</v>
      </c>
      <c r="I1494" s="374">
        <v>42.825119999999998</v>
      </c>
      <c r="J1494" s="374">
        <v>6</v>
      </c>
      <c r="K1494" s="373" t="s">
        <v>438</v>
      </c>
      <c r="L1494" s="375">
        <v>210.56</v>
      </c>
      <c r="M1494" s="336" t="s">
        <v>1531</v>
      </c>
      <c r="N1494" s="336" t="s">
        <v>1532</v>
      </c>
      <c r="O1494" s="287"/>
      <c r="P1494" s="287"/>
    </row>
    <row r="1495" spans="1:16" ht="15">
      <c r="A1495" s="247" t="s">
        <v>176</v>
      </c>
      <c r="B1495" s="247" t="s">
        <v>11282</v>
      </c>
      <c r="C1495" s="287" t="s">
        <v>4786</v>
      </c>
      <c r="D1495" s="305">
        <v>45</v>
      </c>
      <c r="E1495" s="287" t="s">
        <v>9</v>
      </c>
      <c r="F1495" s="372">
        <v>43677</v>
      </c>
      <c r="G1495" s="373" t="s">
        <v>8882</v>
      </c>
      <c r="H1495" s="373" t="s">
        <v>763</v>
      </c>
      <c r="I1495" s="374">
        <v>43.018979999999999</v>
      </c>
      <c r="J1495" s="374">
        <v>13</v>
      </c>
      <c r="K1495" s="373" t="s">
        <v>438</v>
      </c>
      <c r="L1495" s="375">
        <v>114.21</v>
      </c>
      <c r="M1495" s="336" t="s">
        <v>764</v>
      </c>
      <c r="N1495" s="336" t="s">
        <v>765</v>
      </c>
      <c r="O1495" s="287"/>
      <c r="P1495" s="287"/>
    </row>
    <row r="1496" spans="1:16" ht="15">
      <c r="A1496" s="247" t="s">
        <v>176</v>
      </c>
      <c r="B1496" s="247" t="s">
        <v>9588</v>
      </c>
      <c r="C1496" s="287" t="s">
        <v>4788</v>
      </c>
      <c r="D1496" s="305">
        <v>46</v>
      </c>
      <c r="E1496" s="287" t="s">
        <v>9</v>
      </c>
      <c r="F1496" s="372">
        <v>43677</v>
      </c>
      <c r="G1496" s="373" t="s">
        <v>8882</v>
      </c>
      <c r="H1496" s="373" t="s">
        <v>768</v>
      </c>
      <c r="I1496" s="374">
        <v>42.286270000000002</v>
      </c>
      <c r="J1496" s="374">
        <v>1</v>
      </c>
      <c r="K1496" s="373" t="s">
        <v>438</v>
      </c>
      <c r="L1496" s="375">
        <v>135.13</v>
      </c>
      <c r="M1496" s="336" t="s">
        <v>769</v>
      </c>
      <c r="N1496" s="336" t="s">
        <v>770</v>
      </c>
      <c r="O1496" s="287"/>
      <c r="P1496" s="287"/>
    </row>
    <row r="1497" spans="1:16" ht="15">
      <c r="A1497" s="247" t="s">
        <v>176</v>
      </c>
      <c r="B1497" s="247" t="s">
        <v>11283</v>
      </c>
      <c r="C1497" s="287" t="s">
        <v>4791</v>
      </c>
      <c r="D1497" s="305">
        <v>47</v>
      </c>
      <c r="E1497" s="287" t="s">
        <v>9</v>
      </c>
      <c r="F1497" s="372">
        <v>43677</v>
      </c>
      <c r="G1497" s="373" t="s">
        <v>8882</v>
      </c>
      <c r="H1497" s="373" t="s">
        <v>1733</v>
      </c>
      <c r="I1497" s="374">
        <v>47.647570000000002</v>
      </c>
      <c r="J1497" s="374">
        <v>4</v>
      </c>
      <c r="K1497" s="373" t="s">
        <v>438</v>
      </c>
      <c r="L1497" s="375">
        <v>114.89</v>
      </c>
      <c r="M1497" s="336" t="s">
        <v>1734</v>
      </c>
      <c r="N1497" s="336" t="s">
        <v>1735</v>
      </c>
      <c r="O1497" s="287"/>
      <c r="P1497" s="287"/>
    </row>
    <row r="1498" spans="1:16" ht="15">
      <c r="A1498" s="247" t="s">
        <v>176</v>
      </c>
      <c r="B1498" s="247" t="s">
        <v>11284</v>
      </c>
      <c r="C1498" s="287" t="s">
        <v>4793</v>
      </c>
      <c r="D1498" s="305">
        <v>48</v>
      </c>
      <c r="E1498" s="287" t="s">
        <v>9</v>
      </c>
      <c r="F1498" s="372">
        <v>43677</v>
      </c>
      <c r="G1498" s="373" t="s">
        <v>8882</v>
      </c>
      <c r="H1498" s="373" t="s">
        <v>784</v>
      </c>
      <c r="I1498" s="374">
        <v>80.651859999999999</v>
      </c>
      <c r="J1498" s="374">
        <v>36</v>
      </c>
      <c r="K1498" s="373" t="s">
        <v>438</v>
      </c>
      <c r="L1498" s="375">
        <v>189.25</v>
      </c>
      <c r="M1498" s="336" t="s">
        <v>785</v>
      </c>
      <c r="N1498" s="336" t="s">
        <v>786</v>
      </c>
      <c r="O1498" s="287"/>
      <c r="P1498" s="287"/>
    </row>
    <row r="1499" spans="1:16" ht="15">
      <c r="A1499" s="247" t="s">
        <v>176</v>
      </c>
      <c r="B1499" s="247" t="s">
        <v>11285</v>
      </c>
      <c r="C1499" s="287" t="s">
        <v>4798</v>
      </c>
      <c r="D1499" s="305">
        <v>49</v>
      </c>
      <c r="E1499" s="287" t="s">
        <v>9</v>
      </c>
      <c r="F1499" s="372">
        <v>43677</v>
      </c>
      <c r="G1499" s="373" t="s">
        <v>8882</v>
      </c>
      <c r="H1499" s="373" t="s">
        <v>1545</v>
      </c>
      <c r="I1499" s="374">
        <v>48.310639999999999</v>
      </c>
      <c r="J1499" s="374">
        <v>18</v>
      </c>
      <c r="K1499" s="373" t="s">
        <v>438</v>
      </c>
      <c r="L1499" s="375">
        <v>64.42</v>
      </c>
      <c r="M1499" s="336" t="s">
        <v>1546</v>
      </c>
      <c r="N1499" s="336" t="s">
        <v>1547</v>
      </c>
      <c r="O1499" s="287"/>
      <c r="P1499" s="287"/>
    </row>
    <row r="1500" spans="1:16" ht="15">
      <c r="A1500" s="247" t="s">
        <v>176</v>
      </c>
      <c r="B1500" s="247" t="s">
        <v>9589</v>
      </c>
      <c r="C1500" s="287" t="s">
        <v>4800</v>
      </c>
      <c r="D1500" s="305">
        <v>50</v>
      </c>
      <c r="E1500" s="287" t="s">
        <v>9</v>
      </c>
      <c r="F1500" s="372">
        <v>43677</v>
      </c>
      <c r="G1500" s="373" t="s">
        <v>8882</v>
      </c>
      <c r="H1500" s="373" t="s">
        <v>805</v>
      </c>
      <c r="I1500" s="374">
        <v>82.652850000000001</v>
      </c>
      <c r="J1500" s="374">
        <v>31</v>
      </c>
      <c r="K1500" s="373" t="s">
        <v>438</v>
      </c>
      <c r="L1500" s="375">
        <v>38.81</v>
      </c>
      <c r="M1500" s="336" t="s">
        <v>806</v>
      </c>
      <c r="N1500" s="336" t="s">
        <v>807</v>
      </c>
      <c r="O1500" s="287"/>
      <c r="P1500" s="287"/>
    </row>
    <row r="1501" spans="1:16" ht="15">
      <c r="A1501" s="247" t="s">
        <v>176</v>
      </c>
      <c r="B1501" s="247" t="s">
        <v>11288</v>
      </c>
      <c r="C1501" s="287" t="s">
        <v>4805</v>
      </c>
      <c r="D1501" s="305">
        <v>1</v>
      </c>
      <c r="E1501" s="287" t="s">
        <v>8</v>
      </c>
      <c r="F1501" s="372">
        <v>43677</v>
      </c>
      <c r="G1501" s="373" t="s">
        <v>8886</v>
      </c>
      <c r="H1501" s="373" t="s">
        <v>4374</v>
      </c>
      <c r="I1501" s="374">
        <v>-7.6780000000000001E-2</v>
      </c>
      <c r="J1501" s="374">
        <v>7</v>
      </c>
      <c r="K1501" s="373" t="s">
        <v>815</v>
      </c>
      <c r="L1501" s="375">
        <v>145.51</v>
      </c>
      <c r="M1501" s="336" t="s">
        <v>4375</v>
      </c>
      <c r="N1501" s="336" t="s">
        <v>4376</v>
      </c>
      <c r="O1501" s="287"/>
      <c r="P1501" s="287"/>
    </row>
    <row r="1502" spans="1:16" ht="15">
      <c r="A1502" s="247" t="s">
        <v>176</v>
      </c>
      <c r="B1502" s="247" t="s">
        <v>11289</v>
      </c>
      <c r="C1502" s="287" t="s">
        <v>4807</v>
      </c>
      <c r="D1502" s="305">
        <v>2</v>
      </c>
      <c r="E1502" s="287" t="s">
        <v>8</v>
      </c>
      <c r="F1502" s="372">
        <v>43677</v>
      </c>
      <c r="G1502" s="373" t="s">
        <v>8886</v>
      </c>
      <c r="H1502" s="373" t="s">
        <v>4246</v>
      </c>
      <c r="I1502" s="374">
        <v>-7.2260000000000005E-2</v>
      </c>
      <c r="J1502" s="374">
        <v>4</v>
      </c>
      <c r="K1502" s="373" t="s">
        <v>815</v>
      </c>
      <c r="L1502" s="375">
        <v>186.58</v>
      </c>
      <c r="M1502" s="336" t="s">
        <v>4247</v>
      </c>
      <c r="N1502" s="336" t="s">
        <v>4248</v>
      </c>
      <c r="O1502" s="287"/>
      <c r="P1502" s="287"/>
    </row>
    <row r="1503" spans="1:16" ht="15">
      <c r="A1503" s="247" t="s">
        <v>176</v>
      </c>
      <c r="B1503" s="247" t="s">
        <v>9595</v>
      </c>
      <c r="C1503" s="287" t="s">
        <v>4809</v>
      </c>
      <c r="D1503" s="305">
        <v>3</v>
      </c>
      <c r="E1503" s="287" t="s">
        <v>8</v>
      </c>
      <c r="F1503" s="372">
        <v>43677</v>
      </c>
      <c r="G1503" s="373" t="s">
        <v>8886</v>
      </c>
      <c r="H1503" s="373" t="s">
        <v>4121</v>
      </c>
      <c r="I1503" s="374">
        <v>-6.4320000000000002E-2</v>
      </c>
      <c r="J1503" s="374">
        <v>1</v>
      </c>
      <c r="K1503" s="373" t="s">
        <v>815</v>
      </c>
      <c r="L1503" s="375">
        <v>213.04</v>
      </c>
      <c r="M1503" s="336" t="s">
        <v>4122</v>
      </c>
      <c r="N1503" s="336" t="s">
        <v>4123</v>
      </c>
      <c r="O1503" s="287"/>
      <c r="P1503" s="287"/>
    </row>
    <row r="1504" spans="1:16" ht="15">
      <c r="A1504" s="247" t="s">
        <v>176</v>
      </c>
      <c r="B1504" s="247" t="s">
        <v>11292</v>
      </c>
      <c r="C1504" s="287" t="s">
        <v>4811</v>
      </c>
      <c r="D1504" s="305">
        <v>4</v>
      </c>
      <c r="E1504" s="287" t="s">
        <v>8</v>
      </c>
      <c r="F1504" s="372">
        <v>43677</v>
      </c>
      <c r="G1504" s="373" t="s">
        <v>8886</v>
      </c>
      <c r="H1504" s="373" t="s">
        <v>2272</v>
      </c>
      <c r="I1504" s="374">
        <v>-6.1699999999999998E-2</v>
      </c>
      <c r="J1504" s="374">
        <v>2</v>
      </c>
      <c r="K1504" s="373" t="s">
        <v>815</v>
      </c>
      <c r="L1504" s="375">
        <v>25.04</v>
      </c>
      <c r="M1504" s="336" t="s">
        <v>2273</v>
      </c>
      <c r="N1504" s="336" t="s">
        <v>2274</v>
      </c>
      <c r="O1504" s="287"/>
      <c r="P1504" s="287"/>
    </row>
    <row r="1505" spans="1:16" ht="15">
      <c r="A1505" s="247" t="s">
        <v>12629</v>
      </c>
      <c r="B1505" s="247" t="s">
        <v>9590</v>
      </c>
      <c r="C1505" s="287" t="s">
        <v>4813</v>
      </c>
      <c r="D1505" s="305">
        <v>5</v>
      </c>
      <c r="E1505" s="287" t="s">
        <v>8</v>
      </c>
      <c r="F1505" s="372">
        <v>43677</v>
      </c>
      <c r="G1505" s="373" t="s">
        <v>8886</v>
      </c>
      <c r="H1505" s="373" t="s">
        <v>1272</v>
      </c>
      <c r="I1505" s="374">
        <v>-7.6920000000000002E-2</v>
      </c>
      <c r="J1505" s="374">
        <v>8</v>
      </c>
      <c r="K1505" s="373" t="s">
        <v>815</v>
      </c>
      <c r="L1505" s="375">
        <v>1123.04</v>
      </c>
      <c r="M1505" s="336" t="s">
        <v>1273</v>
      </c>
      <c r="N1505" s="336" t="s">
        <v>1274</v>
      </c>
      <c r="O1505" s="287"/>
      <c r="P1505" s="287"/>
    </row>
    <row r="1506" spans="1:16" ht="15">
      <c r="A1506" s="247" t="s">
        <v>12630</v>
      </c>
      <c r="B1506" s="247" t="s">
        <v>12631</v>
      </c>
      <c r="C1506" s="287" t="s">
        <v>4815</v>
      </c>
      <c r="D1506" s="305">
        <v>6</v>
      </c>
      <c r="E1506" s="287" t="s">
        <v>8</v>
      </c>
      <c r="F1506" s="372">
        <v>43677</v>
      </c>
      <c r="G1506" s="373" t="s">
        <v>8886</v>
      </c>
      <c r="H1506" s="373" t="s">
        <v>3594</v>
      </c>
      <c r="I1506" s="374">
        <v>-5.7279999999999998E-2</v>
      </c>
      <c r="J1506" s="374">
        <v>1</v>
      </c>
      <c r="K1506" s="373" t="s">
        <v>815</v>
      </c>
      <c r="L1506" s="375">
        <v>46.92</v>
      </c>
      <c r="M1506" s="336" t="s">
        <v>3595</v>
      </c>
      <c r="N1506" s="336" t="s">
        <v>3596</v>
      </c>
      <c r="O1506" s="287"/>
      <c r="P1506" s="287"/>
    </row>
    <row r="1507" spans="1:16" ht="15">
      <c r="A1507" s="247" t="s">
        <v>176</v>
      </c>
      <c r="B1507" s="247" t="s">
        <v>11293</v>
      </c>
      <c r="C1507" s="287" t="s">
        <v>4817</v>
      </c>
      <c r="D1507" s="305">
        <v>7</v>
      </c>
      <c r="E1507" s="287" t="s">
        <v>8</v>
      </c>
      <c r="F1507" s="372">
        <v>43677</v>
      </c>
      <c r="G1507" s="373" t="s">
        <v>8886</v>
      </c>
      <c r="H1507" s="373" t="s">
        <v>1282</v>
      </c>
      <c r="I1507" s="374">
        <v>-8.4370000000000001E-2</v>
      </c>
      <c r="J1507" s="374">
        <v>1</v>
      </c>
      <c r="K1507" s="373" t="s">
        <v>815</v>
      </c>
      <c r="L1507" s="375">
        <v>237.82</v>
      </c>
      <c r="M1507" s="336" t="s">
        <v>1283</v>
      </c>
      <c r="N1507" s="336" t="s">
        <v>1284</v>
      </c>
      <c r="O1507" s="287"/>
      <c r="P1507" s="287"/>
    </row>
    <row r="1508" spans="1:16" ht="15">
      <c r="A1508" s="247" t="s">
        <v>176</v>
      </c>
      <c r="B1508" s="247" t="s">
        <v>11294</v>
      </c>
      <c r="C1508" s="287" t="s">
        <v>4819</v>
      </c>
      <c r="D1508" s="305">
        <v>8</v>
      </c>
      <c r="E1508" s="287" t="s">
        <v>8</v>
      </c>
      <c r="F1508" s="372">
        <v>43677</v>
      </c>
      <c r="G1508" s="373" t="s">
        <v>8886</v>
      </c>
      <c r="H1508" s="373" t="s">
        <v>1287</v>
      </c>
      <c r="I1508" s="374">
        <v>-7.4899999999999994E-2</v>
      </c>
      <c r="J1508" s="374">
        <v>3</v>
      </c>
      <c r="K1508" s="373" t="s">
        <v>815</v>
      </c>
      <c r="L1508" s="375">
        <v>1886.61</v>
      </c>
      <c r="M1508" s="336" t="s">
        <v>1288</v>
      </c>
      <c r="N1508" s="336" t="s">
        <v>1289</v>
      </c>
      <c r="O1508" s="287"/>
      <c r="P1508" s="287"/>
    </row>
    <row r="1509" spans="1:16" ht="15">
      <c r="A1509" s="247" t="s">
        <v>176</v>
      </c>
      <c r="B1509" s="247" t="s">
        <v>11296</v>
      </c>
      <c r="C1509" s="287" t="s">
        <v>4821</v>
      </c>
      <c r="D1509" s="305">
        <v>9</v>
      </c>
      <c r="E1509" s="287" t="s">
        <v>8</v>
      </c>
      <c r="F1509" s="372">
        <v>43677</v>
      </c>
      <c r="G1509" s="373" t="s">
        <v>8886</v>
      </c>
      <c r="H1509" s="373" t="s">
        <v>4400</v>
      </c>
      <c r="I1509" s="374">
        <v>-7.0599999999999996E-2</v>
      </c>
      <c r="J1509" s="374">
        <v>6</v>
      </c>
      <c r="K1509" s="373" t="s">
        <v>815</v>
      </c>
      <c r="L1509" s="375">
        <v>70.400000000000006</v>
      </c>
      <c r="M1509" s="336" t="s">
        <v>4401</v>
      </c>
      <c r="N1509" s="336" t="s">
        <v>4402</v>
      </c>
      <c r="O1509" s="287"/>
      <c r="P1509" s="287"/>
    </row>
    <row r="1510" spans="1:16" ht="15">
      <c r="A1510" s="247" t="s">
        <v>12632</v>
      </c>
      <c r="B1510" s="247" t="s">
        <v>12633</v>
      </c>
      <c r="C1510" s="287" t="s">
        <v>4823</v>
      </c>
      <c r="D1510" s="305">
        <v>10</v>
      </c>
      <c r="E1510" s="287" t="s">
        <v>8</v>
      </c>
      <c r="F1510" s="372">
        <v>43677</v>
      </c>
      <c r="G1510" s="373" t="s">
        <v>8886</v>
      </c>
      <c r="H1510" s="373" t="s">
        <v>1307</v>
      </c>
      <c r="I1510" s="374">
        <v>-6.4079999999999998E-2</v>
      </c>
      <c r="J1510" s="374">
        <v>2</v>
      </c>
      <c r="K1510" s="373" t="s">
        <v>815</v>
      </c>
      <c r="L1510" s="375">
        <v>87.76</v>
      </c>
      <c r="M1510" s="336" t="s">
        <v>1308</v>
      </c>
      <c r="N1510" s="336" t="s">
        <v>1309</v>
      </c>
      <c r="O1510" s="287"/>
      <c r="P1510" s="287"/>
    </row>
    <row r="1511" spans="1:16" ht="15">
      <c r="A1511" s="247" t="s">
        <v>176</v>
      </c>
      <c r="B1511" s="247" t="s">
        <v>11297</v>
      </c>
      <c r="C1511" s="287" t="s">
        <v>4825</v>
      </c>
      <c r="D1511" s="305">
        <v>11</v>
      </c>
      <c r="E1511" s="287" t="s">
        <v>8</v>
      </c>
      <c r="F1511" s="372">
        <v>43677</v>
      </c>
      <c r="G1511" s="373" t="s">
        <v>8886</v>
      </c>
      <c r="H1511" s="373" t="s">
        <v>11213</v>
      </c>
      <c r="I1511" s="374">
        <v>-8.3519999999999997E-2</v>
      </c>
      <c r="J1511" s="374">
        <v>5</v>
      </c>
      <c r="K1511" s="373" t="s">
        <v>815</v>
      </c>
      <c r="L1511" s="375">
        <v>112.17</v>
      </c>
      <c r="M1511" s="336" t="s">
        <v>8373</v>
      </c>
      <c r="N1511" s="336" t="s">
        <v>11214</v>
      </c>
      <c r="O1511" s="287"/>
      <c r="P1511" s="287"/>
    </row>
    <row r="1512" spans="1:16" ht="15">
      <c r="A1512" s="247" t="s">
        <v>176</v>
      </c>
      <c r="B1512" s="247" t="s">
        <v>9829</v>
      </c>
      <c r="C1512" s="287" t="s">
        <v>4827</v>
      </c>
      <c r="D1512" s="305">
        <v>12</v>
      </c>
      <c r="E1512" s="287" t="s">
        <v>8</v>
      </c>
      <c r="F1512" s="372">
        <v>43677</v>
      </c>
      <c r="G1512" s="373" t="s">
        <v>8886</v>
      </c>
      <c r="H1512" s="373" t="s">
        <v>4263</v>
      </c>
      <c r="I1512" s="374">
        <v>-6.5229999999999996E-2</v>
      </c>
      <c r="J1512" s="374">
        <v>11</v>
      </c>
      <c r="K1512" s="373" t="s">
        <v>815</v>
      </c>
      <c r="L1512" s="375">
        <v>55.4</v>
      </c>
      <c r="M1512" s="336" t="s">
        <v>4264</v>
      </c>
      <c r="N1512" s="336" t="s">
        <v>4265</v>
      </c>
      <c r="O1512" s="287"/>
      <c r="P1512" s="287"/>
    </row>
    <row r="1513" spans="1:16" ht="15">
      <c r="A1513" s="247" t="s">
        <v>176</v>
      </c>
      <c r="B1513" s="247" t="s">
        <v>11298</v>
      </c>
      <c r="C1513" s="287" t="s">
        <v>4829</v>
      </c>
      <c r="D1513" s="305">
        <v>13</v>
      </c>
      <c r="E1513" s="287" t="s">
        <v>8</v>
      </c>
      <c r="F1513" s="372">
        <v>43677</v>
      </c>
      <c r="G1513" s="373" t="s">
        <v>8886</v>
      </c>
      <c r="H1513" s="373" t="s">
        <v>4001</v>
      </c>
      <c r="I1513" s="374">
        <v>-0.10231999999999999</v>
      </c>
      <c r="J1513" s="374">
        <v>31</v>
      </c>
      <c r="K1513" s="373" t="s">
        <v>815</v>
      </c>
      <c r="L1513" s="375">
        <v>71.16</v>
      </c>
      <c r="M1513" s="336" t="s">
        <v>456</v>
      </c>
      <c r="N1513" s="336" t="s">
        <v>4002</v>
      </c>
      <c r="O1513" s="287"/>
      <c r="P1513" s="287"/>
    </row>
    <row r="1514" spans="1:16" ht="15">
      <c r="A1514" s="247" t="s">
        <v>12634</v>
      </c>
      <c r="B1514" s="247" t="s">
        <v>12635</v>
      </c>
      <c r="C1514" s="287" t="s">
        <v>4831</v>
      </c>
      <c r="D1514" s="305">
        <v>14</v>
      </c>
      <c r="E1514" s="287" t="s">
        <v>8</v>
      </c>
      <c r="F1514" s="372">
        <v>43677</v>
      </c>
      <c r="G1514" s="373" t="s">
        <v>8886</v>
      </c>
      <c r="H1514" s="373" t="s">
        <v>4005</v>
      </c>
      <c r="I1514" s="374">
        <v>-5.4019999999999999E-2</v>
      </c>
      <c r="J1514" s="374">
        <v>1</v>
      </c>
      <c r="K1514" s="373" t="s">
        <v>815</v>
      </c>
      <c r="L1514" s="375">
        <v>37.26</v>
      </c>
      <c r="M1514" s="336" t="s">
        <v>4006</v>
      </c>
      <c r="N1514" s="336" t="s">
        <v>4007</v>
      </c>
      <c r="O1514" s="287"/>
      <c r="P1514" s="287"/>
    </row>
    <row r="1515" spans="1:16" ht="15">
      <c r="A1515" s="247" t="s">
        <v>176</v>
      </c>
      <c r="B1515" s="247" t="s">
        <v>11299</v>
      </c>
      <c r="C1515" s="287" t="s">
        <v>4833</v>
      </c>
      <c r="D1515" s="305">
        <v>15</v>
      </c>
      <c r="E1515" s="287" t="s">
        <v>8</v>
      </c>
      <c r="F1515" s="372">
        <v>43677</v>
      </c>
      <c r="G1515" s="373" t="s">
        <v>8886</v>
      </c>
      <c r="H1515" s="373" t="s">
        <v>4423</v>
      </c>
      <c r="I1515" s="374">
        <v>-0.12353</v>
      </c>
      <c r="J1515" s="374">
        <v>7</v>
      </c>
      <c r="K1515" s="373" t="s">
        <v>815</v>
      </c>
      <c r="L1515" s="375">
        <v>73.2</v>
      </c>
      <c r="M1515" s="336" t="s">
        <v>4424</v>
      </c>
      <c r="N1515" s="336" t="s">
        <v>4425</v>
      </c>
      <c r="O1515" s="287"/>
      <c r="P1515" s="287"/>
    </row>
    <row r="1516" spans="1:16" ht="15">
      <c r="A1516" s="247" t="s">
        <v>176</v>
      </c>
      <c r="B1516" s="247" t="s">
        <v>11302</v>
      </c>
      <c r="C1516" s="287" t="s">
        <v>4835</v>
      </c>
      <c r="D1516" s="305">
        <v>16</v>
      </c>
      <c r="E1516" s="287" t="s">
        <v>8</v>
      </c>
      <c r="F1516" s="372">
        <v>43677</v>
      </c>
      <c r="G1516" s="373" t="s">
        <v>8886</v>
      </c>
      <c r="H1516" s="373" t="s">
        <v>4713</v>
      </c>
      <c r="I1516" s="374">
        <v>-5.9490000000000001E-2</v>
      </c>
      <c r="J1516" s="374">
        <v>4</v>
      </c>
      <c r="K1516" s="373" t="s">
        <v>815</v>
      </c>
      <c r="L1516" s="375">
        <v>61.04</v>
      </c>
      <c r="M1516" s="336" t="s">
        <v>4714</v>
      </c>
      <c r="N1516" s="336" t="s">
        <v>4715</v>
      </c>
      <c r="O1516" s="287"/>
      <c r="P1516" s="287"/>
    </row>
    <row r="1517" spans="1:16" ht="15">
      <c r="A1517" s="247" t="s">
        <v>176</v>
      </c>
      <c r="B1517" s="247" t="s">
        <v>11303</v>
      </c>
      <c r="C1517" s="287" t="s">
        <v>4838</v>
      </c>
      <c r="D1517" s="305">
        <v>17</v>
      </c>
      <c r="E1517" s="287" t="s">
        <v>8</v>
      </c>
      <c r="F1517" s="372">
        <v>43677</v>
      </c>
      <c r="G1517" s="373" t="s">
        <v>8886</v>
      </c>
      <c r="H1517" s="373" t="s">
        <v>543</v>
      </c>
      <c r="I1517" s="374">
        <v>-0.1895</v>
      </c>
      <c r="J1517" s="374">
        <v>9</v>
      </c>
      <c r="K1517" s="373" t="s">
        <v>815</v>
      </c>
      <c r="L1517" s="375">
        <v>27</v>
      </c>
      <c r="M1517" s="336" t="s">
        <v>544</v>
      </c>
      <c r="N1517" s="336" t="s">
        <v>545</v>
      </c>
      <c r="O1517" s="287"/>
      <c r="P1517" s="287"/>
    </row>
    <row r="1518" spans="1:16" ht="15">
      <c r="A1518" s="247" t="s">
        <v>176</v>
      </c>
      <c r="B1518" s="247" t="s">
        <v>11304</v>
      </c>
      <c r="C1518" s="287" t="s">
        <v>4841</v>
      </c>
      <c r="D1518" s="305">
        <v>18</v>
      </c>
      <c r="E1518" s="287" t="s">
        <v>8</v>
      </c>
      <c r="F1518" s="372">
        <v>43677</v>
      </c>
      <c r="G1518" s="373" t="s">
        <v>8886</v>
      </c>
      <c r="H1518" s="373" t="s">
        <v>4014</v>
      </c>
      <c r="I1518" s="374">
        <v>-7.2400000000000006E-2</v>
      </c>
      <c r="J1518" s="374">
        <v>34</v>
      </c>
      <c r="K1518" s="373" t="s">
        <v>815</v>
      </c>
      <c r="L1518" s="375">
        <v>89.74</v>
      </c>
      <c r="M1518" s="336" t="s">
        <v>4015</v>
      </c>
      <c r="N1518" s="336" t="s">
        <v>4016</v>
      </c>
      <c r="O1518" s="287"/>
      <c r="P1518" s="287"/>
    </row>
    <row r="1519" spans="1:16" ht="15">
      <c r="A1519" s="247" t="s">
        <v>176</v>
      </c>
      <c r="B1519" s="247" t="s">
        <v>11305</v>
      </c>
      <c r="C1519" s="287" t="s">
        <v>4843</v>
      </c>
      <c r="D1519" s="305">
        <v>19</v>
      </c>
      <c r="E1519" s="287" t="s">
        <v>8</v>
      </c>
      <c r="F1519" s="372">
        <v>43677</v>
      </c>
      <c r="G1519" s="373" t="s">
        <v>8886</v>
      </c>
      <c r="H1519" s="373" t="s">
        <v>4021</v>
      </c>
      <c r="I1519" s="374">
        <v>-8.3280000000000007E-2</v>
      </c>
      <c r="J1519" s="374">
        <v>7</v>
      </c>
      <c r="K1519" s="373" t="s">
        <v>815</v>
      </c>
      <c r="L1519" s="375">
        <v>48.79</v>
      </c>
      <c r="M1519" s="336" t="s">
        <v>4022</v>
      </c>
      <c r="N1519" s="336" t="s">
        <v>4023</v>
      </c>
      <c r="O1519" s="287"/>
      <c r="P1519" s="287"/>
    </row>
    <row r="1520" spans="1:16" ht="15">
      <c r="A1520" s="247" t="s">
        <v>176</v>
      </c>
      <c r="B1520" s="247" t="s">
        <v>11306</v>
      </c>
      <c r="C1520" s="287" t="s">
        <v>4845</v>
      </c>
      <c r="D1520" s="305">
        <v>20</v>
      </c>
      <c r="E1520" s="287" t="s">
        <v>8</v>
      </c>
      <c r="F1520" s="372">
        <v>43677</v>
      </c>
      <c r="G1520" s="373" t="s">
        <v>8886</v>
      </c>
      <c r="H1520" s="373" t="s">
        <v>4161</v>
      </c>
      <c r="I1520" s="374">
        <v>-0.14863000000000001</v>
      </c>
      <c r="J1520" s="374">
        <v>18</v>
      </c>
      <c r="K1520" s="373" t="s">
        <v>815</v>
      </c>
      <c r="L1520" s="375">
        <v>41.19</v>
      </c>
      <c r="M1520" s="336" t="s">
        <v>4162</v>
      </c>
      <c r="N1520" s="336" t="s">
        <v>4163</v>
      </c>
      <c r="O1520" s="287"/>
      <c r="P1520" s="287"/>
    </row>
    <row r="1521" spans="1:16" ht="15">
      <c r="A1521" s="247" t="s">
        <v>176</v>
      </c>
      <c r="B1521" s="247" t="s">
        <v>11307</v>
      </c>
      <c r="C1521" s="287" t="s">
        <v>4847</v>
      </c>
      <c r="D1521" s="305">
        <v>21</v>
      </c>
      <c r="E1521" s="287" t="s">
        <v>8</v>
      </c>
      <c r="F1521" s="372">
        <v>43677</v>
      </c>
      <c r="G1521" s="373" t="s">
        <v>8886</v>
      </c>
      <c r="H1521" s="373" t="s">
        <v>2312</v>
      </c>
      <c r="I1521" s="374">
        <v>-9.8820000000000005E-2</v>
      </c>
      <c r="J1521" s="374">
        <v>2</v>
      </c>
      <c r="K1521" s="373" t="s">
        <v>815</v>
      </c>
      <c r="L1521" s="375">
        <v>60.49</v>
      </c>
      <c r="M1521" s="336" t="s">
        <v>2313</v>
      </c>
      <c r="N1521" s="336" t="s">
        <v>2314</v>
      </c>
      <c r="O1521" s="287"/>
      <c r="P1521" s="287"/>
    </row>
    <row r="1522" spans="1:16" ht="15">
      <c r="A1522" s="247" t="s">
        <v>176</v>
      </c>
      <c r="B1522" s="247" t="s">
        <v>11310</v>
      </c>
      <c r="C1522" s="287" t="s">
        <v>4849</v>
      </c>
      <c r="D1522" s="305">
        <v>22</v>
      </c>
      <c r="E1522" s="287" t="s">
        <v>8</v>
      </c>
      <c r="F1522" s="372">
        <v>43677</v>
      </c>
      <c r="G1522" s="373" t="s">
        <v>8886</v>
      </c>
      <c r="H1522" s="373" t="s">
        <v>918</v>
      </c>
      <c r="I1522" s="374">
        <v>-9.1609999999999997E-2</v>
      </c>
      <c r="J1522" s="374">
        <v>18</v>
      </c>
      <c r="K1522" s="373" t="s">
        <v>815</v>
      </c>
      <c r="L1522" s="375">
        <v>14.37</v>
      </c>
      <c r="M1522" s="336" t="s">
        <v>919</v>
      </c>
      <c r="N1522" s="336" t="s">
        <v>920</v>
      </c>
      <c r="O1522" s="287"/>
      <c r="P1522" s="287"/>
    </row>
    <row r="1523" spans="1:16" ht="15">
      <c r="A1523" s="247" t="s">
        <v>176</v>
      </c>
      <c r="B1523" s="247" t="s">
        <v>11311</v>
      </c>
      <c r="C1523" s="287" t="s">
        <v>4851</v>
      </c>
      <c r="D1523" s="305">
        <v>23</v>
      </c>
      <c r="E1523" s="287" t="s">
        <v>8</v>
      </c>
      <c r="F1523" s="372">
        <v>43677</v>
      </c>
      <c r="G1523" s="373" t="s">
        <v>8886</v>
      </c>
      <c r="H1523" s="373" t="s">
        <v>4504</v>
      </c>
      <c r="I1523" s="374">
        <v>-6.0109999999999997E-2</v>
      </c>
      <c r="J1523" s="374">
        <v>2</v>
      </c>
      <c r="K1523" s="373" t="s">
        <v>815</v>
      </c>
      <c r="L1523" s="375">
        <v>14.25</v>
      </c>
      <c r="M1523" s="336" t="s">
        <v>4505</v>
      </c>
      <c r="N1523" s="336" t="s">
        <v>4506</v>
      </c>
      <c r="O1523" s="287"/>
      <c r="P1523" s="287"/>
    </row>
    <row r="1524" spans="1:16" ht="15">
      <c r="A1524" s="247" t="s">
        <v>176</v>
      </c>
      <c r="B1524" s="247" t="s">
        <v>11312</v>
      </c>
      <c r="C1524" s="287" t="s">
        <v>4853</v>
      </c>
      <c r="D1524" s="305">
        <v>24</v>
      </c>
      <c r="E1524" s="287" t="s">
        <v>8</v>
      </c>
      <c r="F1524" s="372">
        <v>43677</v>
      </c>
      <c r="G1524" s="373" t="s">
        <v>8886</v>
      </c>
      <c r="H1524" s="373" t="s">
        <v>933</v>
      </c>
      <c r="I1524" s="374">
        <v>-0.12787999999999999</v>
      </c>
      <c r="J1524" s="374">
        <v>12</v>
      </c>
      <c r="K1524" s="373" t="s">
        <v>815</v>
      </c>
      <c r="L1524" s="375">
        <v>21.33</v>
      </c>
      <c r="M1524" s="336" t="s">
        <v>934</v>
      </c>
      <c r="N1524" s="336" t="s">
        <v>935</v>
      </c>
      <c r="O1524" s="287"/>
      <c r="P1524" s="287"/>
    </row>
    <row r="1525" spans="1:16" ht="15">
      <c r="A1525" s="247" t="s">
        <v>176</v>
      </c>
      <c r="B1525" s="247" t="s">
        <v>11313</v>
      </c>
      <c r="C1525" s="287" t="s">
        <v>4855</v>
      </c>
      <c r="D1525" s="305">
        <v>25</v>
      </c>
      <c r="E1525" s="287" t="s">
        <v>8</v>
      </c>
      <c r="F1525" s="372">
        <v>43677</v>
      </c>
      <c r="G1525" s="373" t="s">
        <v>8886</v>
      </c>
      <c r="H1525" s="373" t="s">
        <v>7343</v>
      </c>
      <c r="I1525" s="374">
        <v>-7.9409999999999994E-2</v>
      </c>
      <c r="J1525" s="374">
        <v>1</v>
      </c>
      <c r="K1525" s="373" t="s">
        <v>815</v>
      </c>
      <c r="L1525" s="375">
        <v>208.61</v>
      </c>
      <c r="M1525" s="336" t="s">
        <v>7344</v>
      </c>
      <c r="N1525" s="336" t="s">
        <v>7345</v>
      </c>
      <c r="O1525" s="287"/>
      <c r="P1525" s="287"/>
    </row>
    <row r="1526" spans="1:16" ht="15">
      <c r="A1526" s="247" t="s">
        <v>176</v>
      </c>
      <c r="B1526" s="247" t="s">
        <v>9592</v>
      </c>
      <c r="C1526" s="287" t="s">
        <v>4857</v>
      </c>
      <c r="D1526" s="305">
        <v>26</v>
      </c>
      <c r="E1526" s="287" t="s">
        <v>8</v>
      </c>
      <c r="F1526" s="372">
        <v>43677</v>
      </c>
      <c r="G1526" s="373" t="s">
        <v>8886</v>
      </c>
      <c r="H1526" s="373" t="s">
        <v>1633</v>
      </c>
      <c r="I1526" s="374">
        <v>-0.14260999999999999</v>
      </c>
      <c r="J1526" s="374">
        <v>5</v>
      </c>
      <c r="K1526" s="373" t="s">
        <v>815</v>
      </c>
      <c r="L1526" s="375">
        <v>108.95</v>
      </c>
      <c r="M1526" s="336" t="s">
        <v>1634</v>
      </c>
      <c r="N1526" s="336" t="s">
        <v>1635</v>
      </c>
      <c r="O1526" s="287"/>
      <c r="P1526" s="287"/>
    </row>
    <row r="1527" spans="1:16" ht="15">
      <c r="A1527" s="247" t="s">
        <v>176</v>
      </c>
      <c r="B1527" s="247" t="s">
        <v>11314</v>
      </c>
      <c r="C1527" s="287" t="s">
        <v>4859</v>
      </c>
      <c r="D1527" s="305">
        <v>27</v>
      </c>
      <c r="E1527" s="287" t="s">
        <v>8</v>
      </c>
      <c r="F1527" s="372">
        <v>43677</v>
      </c>
      <c r="G1527" s="373" t="s">
        <v>8886</v>
      </c>
      <c r="H1527" s="373" t="s">
        <v>4051</v>
      </c>
      <c r="I1527" s="374">
        <v>-7.5899999999999995E-2</v>
      </c>
      <c r="J1527" s="374">
        <v>3</v>
      </c>
      <c r="K1527" s="373" t="s">
        <v>815</v>
      </c>
      <c r="L1527" s="375">
        <v>65.34</v>
      </c>
      <c r="M1527" s="336" t="s">
        <v>4052</v>
      </c>
      <c r="N1527" s="336" t="s">
        <v>4053</v>
      </c>
      <c r="O1527" s="287"/>
      <c r="P1527" s="287"/>
    </row>
    <row r="1528" spans="1:16" ht="15">
      <c r="A1528" s="247" t="s">
        <v>176</v>
      </c>
      <c r="B1528" s="247" t="s">
        <v>11315</v>
      </c>
      <c r="C1528" s="287" t="s">
        <v>4861</v>
      </c>
      <c r="D1528" s="305">
        <v>28</v>
      </c>
      <c r="E1528" s="287" t="s">
        <v>8</v>
      </c>
      <c r="F1528" s="372">
        <v>43677</v>
      </c>
      <c r="G1528" s="373" t="s">
        <v>8886</v>
      </c>
      <c r="H1528" s="373" t="s">
        <v>3087</v>
      </c>
      <c r="I1528" s="374">
        <v>-6.9580000000000003E-2</v>
      </c>
      <c r="J1528" s="374">
        <v>3</v>
      </c>
      <c r="K1528" s="373" t="s">
        <v>815</v>
      </c>
      <c r="L1528" s="375">
        <v>164.25</v>
      </c>
      <c r="M1528" s="336" t="s">
        <v>3088</v>
      </c>
      <c r="N1528" s="336" t="s">
        <v>3089</v>
      </c>
      <c r="O1528" s="287"/>
      <c r="P1528" s="287"/>
    </row>
    <row r="1529" spans="1:16" ht="15">
      <c r="A1529" s="247" t="s">
        <v>12636</v>
      </c>
      <c r="B1529" s="247" t="s">
        <v>12637</v>
      </c>
      <c r="C1529" s="287" t="s">
        <v>4863</v>
      </c>
      <c r="D1529" s="305">
        <v>29</v>
      </c>
      <c r="E1529" s="287" t="s">
        <v>8</v>
      </c>
      <c r="F1529" s="372">
        <v>43677</v>
      </c>
      <c r="G1529" s="373" t="s">
        <v>8886</v>
      </c>
      <c r="H1529" s="373" t="s">
        <v>9033</v>
      </c>
      <c r="I1529" s="374">
        <v>-5.7700000000000001E-2</v>
      </c>
      <c r="J1529" s="374">
        <v>1</v>
      </c>
      <c r="K1529" s="373" t="s">
        <v>815</v>
      </c>
      <c r="L1529" s="375">
        <v>40.770000000000003</v>
      </c>
      <c r="M1529" s="336" t="s">
        <v>8571</v>
      </c>
      <c r="N1529" s="336" t="s">
        <v>9034</v>
      </c>
      <c r="O1529" s="287"/>
      <c r="P1529" s="287"/>
    </row>
    <row r="1530" spans="1:16" ht="15">
      <c r="A1530" s="247" t="s">
        <v>176</v>
      </c>
      <c r="B1530" s="247" t="s">
        <v>11318</v>
      </c>
      <c r="C1530" s="287" t="s">
        <v>4865</v>
      </c>
      <c r="D1530" s="305">
        <v>30</v>
      </c>
      <c r="E1530" s="287" t="s">
        <v>8</v>
      </c>
      <c r="F1530" s="372">
        <v>43677</v>
      </c>
      <c r="G1530" s="373" t="s">
        <v>8886</v>
      </c>
      <c r="H1530" s="373" t="s">
        <v>2932</v>
      </c>
      <c r="I1530" s="374">
        <v>-6.4240000000000005E-2</v>
      </c>
      <c r="J1530" s="374">
        <v>9</v>
      </c>
      <c r="K1530" s="373" t="s">
        <v>815</v>
      </c>
      <c r="L1530" s="375">
        <v>49.42</v>
      </c>
      <c r="M1530" s="336" t="s">
        <v>2933</v>
      </c>
      <c r="N1530" s="336" t="s">
        <v>2934</v>
      </c>
      <c r="O1530" s="287"/>
      <c r="P1530" s="287"/>
    </row>
    <row r="1531" spans="1:16" ht="15">
      <c r="A1531" s="247" t="s">
        <v>176</v>
      </c>
      <c r="B1531" s="247" t="s">
        <v>11319</v>
      </c>
      <c r="C1531" s="287" t="s">
        <v>4867</v>
      </c>
      <c r="D1531" s="305">
        <v>31</v>
      </c>
      <c r="E1531" s="287" t="s">
        <v>8</v>
      </c>
      <c r="F1531" s="372">
        <v>43677</v>
      </c>
      <c r="G1531" s="373" t="s">
        <v>8886</v>
      </c>
      <c r="H1531" s="373" t="s">
        <v>2939</v>
      </c>
      <c r="I1531" s="374">
        <v>-0.11828</v>
      </c>
      <c r="J1531" s="374">
        <v>9</v>
      </c>
      <c r="K1531" s="373" t="s">
        <v>815</v>
      </c>
      <c r="L1531" s="375">
        <v>34.14</v>
      </c>
      <c r="M1531" s="336" t="s">
        <v>2940</v>
      </c>
      <c r="N1531" s="336" t="s">
        <v>2941</v>
      </c>
      <c r="O1531" s="287"/>
      <c r="P1531" s="287"/>
    </row>
    <row r="1532" spans="1:16" ht="15">
      <c r="A1532" s="247" t="s">
        <v>176</v>
      </c>
      <c r="B1532" s="247" t="s">
        <v>11320</v>
      </c>
      <c r="C1532" s="287" t="s">
        <v>4872</v>
      </c>
      <c r="D1532" s="305">
        <v>32</v>
      </c>
      <c r="E1532" s="287" t="s">
        <v>8</v>
      </c>
      <c r="F1532" s="372">
        <v>43677</v>
      </c>
      <c r="G1532" s="373" t="s">
        <v>8886</v>
      </c>
      <c r="H1532" s="373" t="s">
        <v>1659</v>
      </c>
      <c r="I1532" s="374">
        <v>-7.6920000000000002E-2</v>
      </c>
      <c r="J1532" s="374">
        <v>2</v>
      </c>
      <c r="K1532" s="373" t="s">
        <v>815</v>
      </c>
      <c r="L1532" s="375">
        <v>58.49</v>
      </c>
      <c r="M1532" s="336" t="s">
        <v>1660</v>
      </c>
      <c r="N1532" s="336" t="s">
        <v>1661</v>
      </c>
      <c r="O1532" s="287"/>
      <c r="P1532" s="287"/>
    </row>
    <row r="1533" spans="1:16" ht="15">
      <c r="A1533" s="247" t="s">
        <v>176</v>
      </c>
      <c r="B1533" s="247" t="s">
        <v>11321</v>
      </c>
      <c r="C1533" s="287" t="s">
        <v>4874</v>
      </c>
      <c r="D1533" s="305">
        <v>33</v>
      </c>
      <c r="E1533" s="287" t="s">
        <v>8</v>
      </c>
      <c r="F1533" s="372">
        <v>43677</v>
      </c>
      <c r="G1533" s="373" t="s">
        <v>8886</v>
      </c>
      <c r="H1533" s="373" t="s">
        <v>961</v>
      </c>
      <c r="I1533" s="374">
        <v>-0.12942000000000001</v>
      </c>
      <c r="J1533" s="374">
        <v>5</v>
      </c>
      <c r="K1533" s="373" t="s">
        <v>815</v>
      </c>
      <c r="L1533" s="375">
        <v>14.19</v>
      </c>
      <c r="M1533" s="336" t="s">
        <v>962</v>
      </c>
      <c r="N1533" s="336" t="s">
        <v>963</v>
      </c>
      <c r="O1533" s="287"/>
      <c r="P1533" s="287"/>
    </row>
    <row r="1534" spans="1:16" ht="15">
      <c r="A1534" s="247" t="s">
        <v>176</v>
      </c>
      <c r="B1534" s="247" t="s">
        <v>11322</v>
      </c>
      <c r="C1534" s="287" t="s">
        <v>4876</v>
      </c>
      <c r="D1534" s="305">
        <v>34</v>
      </c>
      <c r="E1534" s="287" t="s">
        <v>8</v>
      </c>
      <c r="F1534" s="372">
        <v>43677</v>
      </c>
      <c r="G1534" s="373" t="s">
        <v>8886</v>
      </c>
      <c r="H1534" s="373" t="s">
        <v>2636</v>
      </c>
      <c r="I1534" s="374">
        <v>-7.7009999999999995E-2</v>
      </c>
      <c r="J1534" s="374">
        <v>5</v>
      </c>
      <c r="K1534" s="373" t="s">
        <v>815</v>
      </c>
      <c r="L1534" s="375">
        <v>33.11</v>
      </c>
      <c r="M1534" s="336" t="s">
        <v>2637</v>
      </c>
      <c r="N1534" s="336" t="s">
        <v>2638</v>
      </c>
      <c r="O1534" s="287"/>
      <c r="P1534" s="287"/>
    </row>
    <row r="1535" spans="1:16" ht="15">
      <c r="A1535" s="247" t="s">
        <v>12638</v>
      </c>
      <c r="B1535" s="247" t="s">
        <v>12639</v>
      </c>
      <c r="C1535" s="287" t="s">
        <v>4878</v>
      </c>
      <c r="D1535" s="305">
        <v>35</v>
      </c>
      <c r="E1535" s="287" t="s">
        <v>8</v>
      </c>
      <c r="F1535" s="372">
        <v>43677</v>
      </c>
      <c r="G1535" s="373" t="s">
        <v>8886</v>
      </c>
      <c r="H1535" s="373" t="s">
        <v>4561</v>
      </c>
      <c r="I1535" s="374">
        <v>-5.9360000000000003E-2</v>
      </c>
      <c r="J1535" s="374">
        <v>2</v>
      </c>
      <c r="K1535" s="373" t="s">
        <v>815</v>
      </c>
      <c r="L1535" s="375">
        <v>191.12</v>
      </c>
      <c r="M1535" s="336" t="s">
        <v>4562</v>
      </c>
      <c r="N1535" s="336" t="s">
        <v>4563</v>
      </c>
      <c r="O1535" s="287"/>
      <c r="P1535" s="287"/>
    </row>
    <row r="1536" spans="1:16" ht="15">
      <c r="A1536" s="247" t="s">
        <v>176</v>
      </c>
      <c r="B1536" s="247" t="s">
        <v>11323</v>
      </c>
      <c r="C1536" s="287" t="s">
        <v>4883</v>
      </c>
      <c r="D1536" s="305">
        <v>36</v>
      </c>
      <c r="E1536" s="287" t="s">
        <v>8</v>
      </c>
      <c r="F1536" s="372">
        <v>43677</v>
      </c>
      <c r="G1536" s="373" t="s">
        <v>8886</v>
      </c>
      <c r="H1536" s="373" t="s">
        <v>2948</v>
      </c>
      <c r="I1536" s="374">
        <v>-0.15961</v>
      </c>
      <c r="J1536" s="374">
        <v>11</v>
      </c>
      <c r="K1536" s="373" t="s">
        <v>815</v>
      </c>
      <c r="L1536" s="375">
        <v>56.3</v>
      </c>
      <c r="M1536" s="336" t="s">
        <v>2949</v>
      </c>
      <c r="N1536" s="336" t="s">
        <v>2950</v>
      </c>
      <c r="O1536" s="287"/>
      <c r="P1536" s="287"/>
    </row>
    <row r="1537" spans="1:16" ht="15">
      <c r="A1537" s="247" t="s">
        <v>176</v>
      </c>
      <c r="B1537" s="247" t="s">
        <v>11326</v>
      </c>
      <c r="C1537" s="287" t="s">
        <v>4885</v>
      </c>
      <c r="D1537" s="305">
        <v>37</v>
      </c>
      <c r="E1537" s="287" t="s">
        <v>8</v>
      </c>
      <c r="F1537" s="372">
        <v>43677</v>
      </c>
      <c r="G1537" s="373" t="s">
        <v>8886</v>
      </c>
      <c r="H1537" s="373" t="s">
        <v>1676</v>
      </c>
      <c r="I1537" s="374">
        <v>-0.17358000000000001</v>
      </c>
      <c r="J1537" s="374">
        <v>9</v>
      </c>
      <c r="K1537" s="373" t="s">
        <v>815</v>
      </c>
      <c r="L1537" s="375">
        <v>73.16</v>
      </c>
      <c r="M1537" s="336" t="s">
        <v>1677</v>
      </c>
      <c r="N1537" s="336" t="s">
        <v>1678</v>
      </c>
      <c r="O1537" s="287"/>
      <c r="P1537" s="287"/>
    </row>
    <row r="1538" spans="1:16" ht="15">
      <c r="A1538" s="247" t="s">
        <v>176</v>
      </c>
      <c r="B1538" s="247" t="s">
        <v>11327</v>
      </c>
      <c r="C1538" s="287" t="s">
        <v>4887</v>
      </c>
      <c r="D1538" s="305">
        <v>38</v>
      </c>
      <c r="E1538" s="287" t="s">
        <v>8</v>
      </c>
      <c r="F1538" s="372">
        <v>43677</v>
      </c>
      <c r="G1538" s="373" t="s">
        <v>8886</v>
      </c>
      <c r="H1538" s="373" t="s">
        <v>4614</v>
      </c>
      <c r="I1538" s="374">
        <v>-9.9049999999999999E-2</v>
      </c>
      <c r="J1538" s="374">
        <v>10</v>
      </c>
      <c r="K1538" s="373" t="s">
        <v>815</v>
      </c>
      <c r="L1538" s="375">
        <v>15.93</v>
      </c>
      <c r="M1538" s="336" t="s">
        <v>4615</v>
      </c>
      <c r="N1538" s="336" t="s">
        <v>4616</v>
      </c>
      <c r="O1538" s="287"/>
      <c r="P1538" s="287"/>
    </row>
    <row r="1539" spans="1:16" ht="15">
      <c r="A1539" s="247" t="s">
        <v>176</v>
      </c>
      <c r="B1539" s="247" t="s">
        <v>11328</v>
      </c>
      <c r="C1539" s="287" t="s">
        <v>4889</v>
      </c>
      <c r="D1539" s="305">
        <v>39</v>
      </c>
      <c r="E1539" s="287" t="s">
        <v>8</v>
      </c>
      <c r="F1539" s="372">
        <v>43677</v>
      </c>
      <c r="G1539" s="373" t="s">
        <v>8886</v>
      </c>
      <c r="H1539" s="373" t="s">
        <v>4632</v>
      </c>
      <c r="I1539" s="374">
        <v>-6.1949999999999998E-2</v>
      </c>
      <c r="J1539" s="374">
        <v>3</v>
      </c>
      <c r="K1539" s="373" t="s">
        <v>815</v>
      </c>
      <c r="L1539" s="375">
        <v>51.53</v>
      </c>
      <c r="M1539" s="336" t="s">
        <v>4633</v>
      </c>
      <c r="N1539" s="336" t="s">
        <v>4634</v>
      </c>
      <c r="O1539" s="287"/>
      <c r="P1539" s="287"/>
    </row>
    <row r="1540" spans="1:16" ht="15">
      <c r="A1540" s="247" t="s">
        <v>176</v>
      </c>
      <c r="B1540" s="247" t="s">
        <v>11329</v>
      </c>
      <c r="C1540" s="287" t="s">
        <v>4891</v>
      </c>
      <c r="D1540" s="305">
        <v>40</v>
      </c>
      <c r="E1540" s="287" t="s">
        <v>8</v>
      </c>
      <c r="F1540" s="372">
        <v>43677</v>
      </c>
      <c r="G1540" s="373" t="s">
        <v>8886</v>
      </c>
      <c r="H1540" s="373" t="s">
        <v>2222</v>
      </c>
      <c r="I1540" s="374">
        <v>-0.11695</v>
      </c>
      <c r="J1540" s="374">
        <v>9</v>
      </c>
      <c r="K1540" s="373" t="s">
        <v>815</v>
      </c>
      <c r="L1540" s="375">
        <v>94.69</v>
      </c>
      <c r="M1540" s="336" t="s">
        <v>2223</v>
      </c>
      <c r="N1540" s="336" t="s">
        <v>2224</v>
      </c>
      <c r="O1540" s="287"/>
      <c r="P1540" s="287"/>
    </row>
    <row r="1541" spans="1:16" ht="15">
      <c r="A1541" s="247" t="s">
        <v>176</v>
      </c>
      <c r="B1541" s="247" t="s">
        <v>11330</v>
      </c>
      <c r="C1541" s="287" t="s">
        <v>4894</v>
      </c>
      <c r="D1541" s="305">
        <v>41</v>
      </c>
      <c r="E1541" s="287" t="s">
        <v>8</v>
      </c>
      <c r="F1541" s="372">
        <v>43677</v>
      </c>
      <c r="G1541" s="373" t="s">
        <v>8886</v>
      </c>
      <c r="H1541" s="373" t="s">
        <v>4639</v>
      </c>
      <c r="I1541" s="374">
        <v>-0.10405</v>
      </c>
      <c r="J1541" s="374">
        <v>4</v>
      </c>
      <c r="K1541" s="373" t="s">
        <v>815</v>
      </c>
      <c r="L1541" s="375">
        <v>35.880000000000003</v>
      </c>
      <c r="M1541" s="336" t="s">
        <v>4640</v>
      </c>
      <c r="N1541" s="336" t="s">
        <v>4641</v>
      </c>
      <c r="O1541" s="287"/>
      <c r="P1541" s="287"/>
    </row>
    <row r="1542" spans="1:16" ht="15">
      <c r="A1542" s="247" t="s">
        <v>176</v>
      </c>
      <c r="B1542" s="247" t="s">
        <v>11331</v>
      </c>
      <c r="C1542" s="287" t="s">
        <v>4896</v>
      </c>
      <c r="D1542" s="305">
        <v>42</v>
      </c>
      <c r="E1542" s="287" t="s">
        <v>8</v>
      </c>
      <c r="F1542" s="372">
        <v>43677</v>
      </c>
      <c r="G1542" s="373" t="s">
        <v>8886</v>
      </c>
      <c r="H1542" s="373" t="s">
        <v>738</v>
      </c>
      <c r="I1542" s="374">
        <v>-7.5730000000000006E-2</v>
      </c>
      <c r="J1542" s="374">
        <v>13</v>
      </c>
      <c r="K1542" s="373" t="s">
        <v>815</v>
      </c>
      <c r="L1542" s="375">
        <v>49.3</v>
      </c>
      <c r="M1542" s="336" t="s">
        <v>739</v>
      </c>
      <c r="N1542" s="336" t="s">
        <v>740</v>
      </c>
      <c r="O1542" s="287"/>
      <c r="P1542" s="287"/>
    </row>
    <row r="1543" spans="1:16" ht="15">
      <c r="A1543" s="247" t="s">
        <v>12640</v>
      </c>
      <c r="B1543" s="247" t="s">
        <v>12641</v>
      </c>
      <c r="C1543" s="287" t="s">
        <v>4898</v>
      </c>
      <c r="D1543" s="305">
        <v>43</v>
      </c>
      <c r="E1543" s="287" t="s">
        <v>8</v>
      </c>
      <c r="F1543" s="372">
        <v>43677</v>
      </c>
      <c r="G1543" s="373" t="s">
        <v>8886</v>
      </c>
      <c r="H1543" s="373" t="s">
        <v>1508</v>
      </c>
      <c r="I1543" s="374">
        <v>-5.5989999999999998E-2</v>
      </c>
      <c r="J1543" s="374">
        <v>1</v>
      </c>
      <c r="K1543" s="373" t="s">
        <v>815</v>
      </c>
      <c r="L1543" s="375">
        <v>91.91</v>
      </c>
      <c r="M1543" s="336" t="s">
        <v>1509</v>
      </c>
      <c r="N1543" s="336" t="s">
        <v>1510</v>
      </c>
      <c r="O1543" s="287"/>
      <c r="P1543" s="287"/>
    </row>
    <row r="1544" spans="1:16" ht="15">
      <c r="A1544" s="247" t="s">
        <v>176</v>
      </c>
      <c r="B1544" s="247" t="s">
        <v>11332</v>
      </c>
      <c r="C1544" s="287" t="s">
        <v>4903</v>
      </c>
      <c r="D1544" s="305">
        <v>44</v>
      </c>
      <c r="E1544" s="287" t="s">
        <v>8</v>
      </c>
      <c r="F1544" s="372">
        <v>43677</v>
      </c>
      <c r="G1544" s="373" t="s">
        <v>8886</v>
      </c>
      <c r="H1544" s="373" t="s">
        <v>1513</v>
      </c>
      <c r="I1544" s="374">
        <v>-6.59E-2</v>
      </c>
      <c r="J1544" s="374">
        <v>1</v>
      </c>
      <c r="K1544" s="373" t="s">
        <v>815</v>
      </c>
      <c r="L1544" s="375">
        <v>126.55</v>
      </c>
      <c r="M1544" s="336" t="s">
        <v>1514</v>
      </c>
      <c r="N1544" s="336" t="s">
        <v>1515</v>
      </c>
      <c r="O1544" s="287"/>
      <c r="P1544" s="287"/>
    </row>
    <row r="1545" spans="1:16" ht="15">
      <c r="A1545" s="247" t="s">
        <v>12642</v>
      </c>
      <c r="B1545" s="247" t="s">
        <v>12643</v>
      </c>
      <c r="C1545" s="287" t="s">
        <v>4905</v>
      </c>
      <c r="D1545" s="305">
        <v>45</v>
      </c>
      <c r="E1545" s="287" t="s">
        <v>8</v>
      </c>
      <c r="F1545" s="372">
        <v>43677</v>
      </c>
      <c r="G1545" s="373" t="s">
        <v>8886</v>
      </c>
      <c r="H1545" s="373" t="s">
        <v>2676</v>
      </c>
      <c r="I1545" s="374">
        <v>-8.9950000000000002E-2</v>
      </c>
      <c r="J1545" s="374">
        <v>4</v>
      </c>
      <c r="K1545" s="373" t="s">
        <v>815</v>
      </c>
      <c r="L1545" s="375">
        <v>54.49</v>
      </c>
      <c r="M1545" s="336" t="s">
        <v>2677</v>
      </c>
      <c r="N1545" s="336" t="s">
        <v>2678</v>
      </c>
      <c r="O1545" s="287"/>
      <c r="P1545" s="287"/>
    </row>
    <row r="1546" spans="1:16" ht="15">
      <c r="A1546" s="247" t="s">
        <v>176</v>
      </c>
      <c r="B1546" s="247" t="s">
        <v>11333</v>
      </c>
      <c r="C1546" s="287" t="s">
        <v>4907</v>
      </c>
      <c r="D1546" s="305">
        <v>46</v>
      </c>
      <c r="E1546" s="287" t="s">
        <v>8</v>
      </c>
      <c r="F1546" s="372">
        <v>43677</v>
      </c>
      <c r="G1546" s="373" t="s">
        <v>8886</v>
      </c>
      <c r="H1546" s="373" t="s">
        <v>1530</v>
      </c>
      <c r="I1546" s="374">
        <v>-0.12218</v>
      </c>
      <c r="J1546" s="374">
        <v>5</v>
      </c>
      <c r="K1546" s="373" t="s">
        <v>815</v>
      </c>
      <c r="L1546" s="375">
        <v>210.56</v>
      </c>
      <c r="M1546" s="336" t="s">
        <v>1531</v>
      </c>
      <c r="N1546" s="336" t="s">
        <v>1532</v>
      </c>
      <c r="O1546" s="287"/>
      <c r="P1546" s="287"/>
    </row>
    <row r="1547" spans="1:16" ht="15">
      <c r="A1547" s="247" t="s">
        <v>176</v>
      </c>
      <c r="B1547" s="247" t="s">
        <v>11334</v>
      </c>
      <c r="C1547" s="287" t="s">
        <v>4909</v>
      </c>
      <c r="D1547" s="305">
        <v>47</v>
      </c>
      <c r="E1547" s="287" t="s">
        <v>8</v>
      </c>
      <c r="F1547" s="372">
        <v>43677</v>
      </c>
      <c r="G1547" s="373" t="s">
        <v>8886</v>
      </c>
      <c r="H1547" s="373" t="s">
        <v>3720</v>
      </c>
      <c r="I1547" s="374">
        <v>-8.856E-2</v>
      </c>
      <c r="J1547" s="374">
        <v>5</v>
      </c>
      <c r="K1547" s="373" t="s">
        <v>815</v>
      </c>
      <c r="L1547" s="375">
        <v>48.41</v>
      </c>
      <c r="M1547" s="336" t="s">
        <v>3721</v>
      </c>
      <c r="N1547" s="336" t="s">
        <v>3722</v>
      </c>
      <c r="O1547" s="287"/>
      <c r="P1547" s="287"/>
    </row>
    <row r="1548" spans="1:16" ht="15">
      <c r="A1548" s="247" t="s">
        <v>11335</v>
      </c>
      <c r="B1548" s="247" t="s">
        <v>12644</v>
      </c>
      <c r="C1548" s="287" t="s">
        <v>4911</v>
      </c>
      <c r="D1548" s="305">
        <v>48</v>
      </c>
      <c r="E1548" s="287" t="s">
        <v>8</v>
      </c>
      <c r="F1548" s="372">
        <v>43677</v>
      </c>
      <c r="G1548" s="373" t="s">
        <v>8886</v>
      </c>
      <c r="H1548" s="373" t="s">
        <v>7496</v>
      </c>
      <c r="I1548" s="374">
        <v>-0.13450999999999999</v>
      </c>
      <c r="J1548" s="374">
        <v>7</v>
      </c>
      <c r="K1548" s="373" t="s">
        <v>815</v>
      </c>
      <c r="L1548" s="375">
        <v>32.1</v>
      </c>
      <c r="M1548" s="336" t="s">
        <v>2982</v>
      </c>
      <c r="N1548" s="336" t="s">
        <v>2983</v>
      </c>
      <c r="O1548" s="287"/>
      <c r="P1548" s="287"/>
    </row>
    <row r="1549" spans="1:16" ht="15">
      <c r="A1549" s="247" t="s">
        <v>176</v>
      </c>
      <c r="B1549" s="247" t="s">
        <v>11337</v>
      </c>
      <c r="C1549" s="287" t="s">
        <v>4913</v>
      </c>
      <c r="D1549" s="305">
        <v>49</v>
      </c>
      <c r="E1549" s="287" t="s">
        <v>8</v>
      </c>
      <c r="F1549" s="372">
        <v>43677</v>
      </c>
      <c r="G1549" s="373" t="s">
        <v>8886</v>
      </c>
      <c r="H1549" s="373" t="s">
        <v>773</v>
      </c>
      <c r="I1549" s="374">
        <v>-9.4460000000000002E-2</v>
      </c>
      <c r="J1549" s="374">
        <v>4</v>
      </c>
      <c r="K1549" s="373" t="s">
        <v>815</v>
      </c>
      <c r="L1549" s="375">
        <v>45.07</v>
      </c>
      <c r="M1549" s="336" t="s">
        <v>774</v>
      </c>
      <c r="N1549" s="336" t="s">
        <v>775</v>
      </c>
      <c r="O1549" s="287"/>
      <c r="P1549" s="287"/>
    </row>
    <row r="1550" spans="1:16" ht="15">
      <c r="A1550" s="247" t="s">
        <v>176</v>
      </c>
      <c r="B1550" s="247" t="s">
        <v>11338</v>
      </c>
      <c r="C1550" s="287" t="s">
        <v>4915</v>
      </c>
      <c r="D1550" s="305">
        <v>50</v>
      </c>
      <c r="E1550" s="287" t="s">
        <v>8</v>
      </c>
      <c r="F1550" s="372">
        <v>43677</v>
      </c>
      <c r="G1550" s="373" t="s">
        <v>8886</v>
      </c>
      <c r="H1550" s="373" t="s">
        <v>2986</v>
      </c>
      <c r="I1550" s="374">
        <v>-0.13971</v>
      </c>
      <c r="J1550" s="374">
        <v>1</v>
      </c>
      <c r="K1550" s="373" t="s">
        <v>815</v>
      </c>
      <c r="L1550" s="375">
        <v>42.44</v>
      </c>
      <c r="M1550" s="336" t="s">
        <v>2987</v>
      </c>
      <c r="N1550" s="336" t="s">
        <v>2988</v>
      </c>
      <c r="O1550" s="287"/>
      <c r="P1550" s="287"/>
    </row>
    <row r="1551" spans="1:16" ht="15">
      <c r="A1551" s="247" t="s">
        <v>176</v>
      </c>
      <c r="B1551" s="247" t="s">
        <v>11340</v>
      </c>
      <c r="C1551" s="287" t="s">
        <v>4920</v>
      </c>
      <c r="D1551" s="305">
        <v>1</v>
      </c>
      <c r="E1551" s="287" t="s">
        <v>15</v>
      </c>
      <c r="F1551" s="372">
        <v>43677</v>
      </c>
      <c r="G1551" s="373" t="s">
        <v>8890</v>
      </c>
      <c r="H1551" s="373" t="s">
        <v>4246</v>
      </c>
      <c r="I1551" s="374">
        <v>61.92</v>
      </c>
      <c r="J1551" s="374">
        <v>4</v>
      </c>
      <c r="K1551" s="373" t="s">
        <v>438</v>
      </c>
      <c r="L1551" s="375">
        <v>186.58</v>
      </c>
      <c r="M1551" s="336" t="s">
        <v>4247</v>
      </c>
      <c r="N1551" s="336" t="s">
        <v>4248</v>
      </c>
      <c r="O1551" s="287"/>
      <c r="P1551" s="287"/>
    </row>
    <row r="1552" spans="1:16" ht="15">
      <c r="A1552" s="247" t="s">
        <v>176</v>
      </c>
      <c r="B1552" s="247" t="s">
        <v>11341</v>
      </c>
      <c r="C1552" s="287" t="s">
        <v>4922</v>
      </c>
      <c r="D1552" s="305">
        <v>2</v>
      </c>
      <c r="E1552" s="287" t="s">
        <v>15</v>
      </c>
      <c r="F1552" s="372">
        <v>43677</v>
      </c>
      <c r="G1552" s="373" t="s">
        <v>8890</v>
      </c>
      <c r="H1552" s="373" t="s">
        <v>1062</v>
      </c>
      <c r="I1552" s="374">
        <v>48.2</v>
      </c>
      <c r="J1552" s="374">
        <v>3</v>
      </c>
      <c r="K1552" s="373" t="s">
        <v>438</v>
      </c>
      <c r="L1552" s="375">
        <v>49.54</v>
      </c>
      <c r="M1552" s="336" t="s">
        <v>1063</v>
      </c>
      <c r="N1552" s="336" t="s">
        <v>1064</v>
      </c>
      <c r="O1552" s="287"/>
      <c r="P1552" s="287"/>
    </row>
    <row r="1553" spans="1:16" ht="15">
      <c r="A1553" s="247" t="s">
        <v>176</v>
      </c>
      <c r="B1553" s="247" t="s">
        <v>11342</v>
      </c>
      <c r="C1553" s="287" t="s">
        <v>4924</v>
      </c>
      <c r="D1553" s="305">
        <v>3</v>
      </c>
      <c r="E1553" s="287" t="s">
        <v>15</v>
      </c>
      <c r="F1553" s="372">
        <v>43677</v>
      </c>
      <c r="G1553" s="373" t="s">
        <v>8890</v>
      </c>
      <c r="H1553" s="373" t="s">
        <v>4121</v>
      </c>
      <c r="I1553" s="374">
        <v>52.69</v>
      </c>
      <c r="J1553" s="374">
        <v>5</v>
      </c>
      <c r="K1553" s="373" t="s">
        <v>438</v>
      </c>
      <c r="L1553" s="375">
        <v>213.04</v>
      </c>
      <c r="M1553" s="336" t="s">
        <v>4122</v>
      </c>
      <c r="N1553" s="336" t="s">
        <v>4123</v>
      </c>
      <c r="O1553" s="287"/>
      <c r="P1553" s="287"/>
    </row>
    <row r="1554" spans="1:16" ht="15">
      <c r="A1554" s="247" t="s">
        <v>12645</v>
      </c>
      <c r="B1554" s="247" t="s">
        <v>12646</v>
      </c>
      <c r="C1554" s="287" t="s">
        <v>4926</v>
      </c>
      <c r="D1554" s="305">
        <v>4</v>
      </c>
      <c r="E1554" s="287" t="s">
        <v>15</v>
      </c>
      <c r="F1554" s="372">
        <v>43677</v>
      </c>
      <c r="G1554" s="373" t="s">
        <v>8890</v>
      </c>
      <c r="H1554" s="373" t="s">
        <v>3006</v>
      </c>
      <c r="I1554" s="374">
        <v>45.73</v>
      </c>
      <c r="J1554" s="374">
        <v>6</v>
      </c>
      <c r="K1554" s="373" t="s">
        <v>438</v>
      </c>
      <c r="L1554" s="375">
        <v>49.37</v>
      </c>
      <c r="M1554" s="336" t="s">
        <v>3007</v>
      </c>
      <c r="N1554" s="336" t="s">
        <v>3008</v>
      </c>
      <c r="O1554" s="287"/>
      <c r="P1554" s="287"/>
    </row>
    <row r="1555" spans="1:16" ht="15">
      <c r="A1555" s="247" t="s">
        <v>176</v>
      </c>
      <c r="B1555" s="247" t="s">
        <v>11343</v>
      </c>
      <c r="C1555" s="287" t="s">
        <v>4928</v>
      </c>
      <c r="D1555" s="305">
        <v>5</v>
      </c>
      <c r="E1555" s="287" t="s">
        <v>15</v>
      </c>
      <c r="F1555" s="372">
        <v>43677</v>
      </c>
      <c r="G1555" s="373" t="s">
        <v>8890</v>
      </c>
      <c r="H1555" s="373" t="s">
        <v>1562</v>
      </c>
      <c r="I1555" s="374">
        <v>51.75</v>
      </c>
      <c r="J1555" s="374">
        <v>1</v>
      </c>
      <c r="K1555" s="373" t="s">
        <v>438</v>
      </c>
      <c r="L1555" s="375">
        <v>166.52</v>
      </c>
      <c r="M1555" s="336" t="s">
        <v>1563</v>
      </c>
      <c r="N1555" s="336" t="s">
        <v>1564</v>
      </c>
      <c r="O1555" s="287"/>
      <c r="P1555" s="287"/>
    </row>
    <row r="1556" spans="1:16" ht="15">
      <c r="A1556" s="247" t="s">
        <v>176</v>
      </c>
      <c r="B1556" s="247" t="s">
        <v>9607</v>
      </c>
      <c r="C1556" s="287" t="s">
        <v>4930</v>
      </c>
      <c r="D1556" s="305">
        <v>6</v>
      </c>
      <c r="E1556" s="287" t="s">
        <v>15</v>
      </c>
      <c r="F1556" s="372">
        <v>43677</v>
      </c>
      <c r="G1556" s="373" t="s">
        <v>8890</v>
      </c>
      <c r="H1556" s="373" t="s">
        <v>1568</v>
      </c>
      <c r="I1556" s="374">
        <v>95.21</v>
      </c>
      <c r="J1556" s="374">
        <v>2</v>
      </c>
      <c r="K1556" s="373" t="s">
        <v>438</v>
      </c>
      <c r="L1556" s="375">
        <v>27.69</v>
      </c>
      <c r="M1556" s="336" t="s">
        <v>1569</v>
      </c>
      <c r="N1556" s="336" t="s">
        <v>1570</v>
      </c>
      <c r="O1556" s="287"/>
      <c r="P1556" s="287"/>
    </row>
    <row r="1557" spans="1:16" ht="15">
      <c r="A1557" s="247" t="s">
        <v>176</v>
      </c>
      <c r="B1557" s="247" t="s">
        <v>11346</v>
      </c>
      <c r="C1557" s="287" t="s">
        <v>4932</v>
      </c>
      <c r="D1557" s="305">
        <v>7</v>
      </c>
      <c r="E1557" s="287" t="s">
        <v>15</v>
      </c>
      <c r="F1557" s="372">
        <v>43677</v>
      </c>
      <c r="G1557" s="373" t="s">
        <v>8890</v>
      </c>
      <c r="H1557" s="373" t="s">
        <v>1287</v>
      </c>
      <c r="I1557" s="374">
        <v>47.35</v>
      </c>
      <c r="J1557" s="374">
        <v>3</v>
      </c>
      <c r="K1557" s="373" t="s">
        <v>438</v>
      </c>
      <c r="L1557" s="375">
        <v>1886.61</v>
      </c>
      <c r="M1557" s="336" t="s">
        <v>1288</v>
      </c>
      <c r="N1557" s="336" t="s">
        <v>1289</v>
      </c>
      <c r="O1557" s="287"/>
      <c r="P1557" s="287"/>
    </row>
    <row r="1558" spans="1:16" ht="15">
      <c r="A1558" s="247" t="s">
        <v>176</v>
      </c>
      <c r="B1558" s="247" t="s">
        <v>9612</v>
      </c>
      <c r="C1558" s="287" t="s">
        <v>4934</v>
      </c>
      <c r="D1558" s="305">
        <v>8</v>
      </c>
      <c r="E1558" s="287" t="s">
        <v>15</v>
      </c>
      <c r="F1558" s="372">
        <v>43677</v>
      </c>
      <c r="G1558" s="373" t="s">
        <v>8890</v>
      </c>
      <c r="H1558" s="373" t="s">
        <v>1580</v>
      </c>
      <c r="I1558" s="374">
        <v>56.36</v>
      </c>
      <c r="J1558" s="374">
        <v>49</v>
      </c>
      <c r="K1558" s="373" t="s">
        <v>438</v>
      </c>
      <c r="L1558" s="375">
        <v>54.81</v>
      </c>
      <c r="M1558" s="336" t="s">
        <v>1581</v>
      </c>
      <c r="N1558" s="336" t="s">
        <v>1582</v>
      </c>
      <c r="O1558" s="287"/>
      <c r="P1558" s="287"/>
    </row>
    <row r="1559" spans="1:16" ht="15">
      <c r="A1559" s="247" t="s">
        <v>176</v>
      </c>
      <c r="B1559" s="247" t="s">
        <v>11347</v>
      </c>
      <c r="C1559" s="287" t="s">
        <v>4936</v>
      </c>
      <c r="D1559" s="305">
        <v>9</v>
      </c>
      <c r="E1559" s="287" t="s">
        <v>15</v>
      </c>
      <c r="F1559" s="372">
        <v>43677</v>
      </c>
      <c r="G1559" s="373" t="s">
        <v>8890</v>
      </c>
      <c r="H1559" s="373" t="s">
        <v>2850</v>
      </c>
      <c r="I1559" s="374">
        <v>95.76</v>
      </c>
      <c r="J1559" s="374">
        <v>18</v>
      </c>
      <c r="K1559" s="373" t="s">
        <v>438</v>
      </c>
      <c r="L1559" s="375">
        <v>51.51</v>
      </c>
      <c r="M1559" s="336" t="s">
        <v>2851</v>
      </c>
      <c r="N1559" s="336" t="s">
        <v>2852</v>
      </c>
      <c r="O1559" s="287"/>
      <c r="P1559" s="287"/>
    </row>
    <row r="1560" spans="1:16" ht="15">
      <c r="A1560" s="247" t="s">
        <v>176</v>
      </c>
      <c r="B1560" s="247" t="s">
        <v>9608</v>
      </c>
      <c r="C1560" s="287" t="s">
        <v>4938</v>
      </c>
      <c r="D1560" s="305">
        <v>10</v>
      </c>
      <c r="E1560" s="287" t="s">
        <v>15</v>
      </c>
      <c r="F1560" s="372">
        <v>43677</v>
      </c>
      <c r="G1560" s="373" t="s">
        <v>8890</v>
      </c>
      <c r="H1560" s="373" t="s">
        <v>1588</v>
      </c>
      <c r="I1560" s="374">
        <v>48.93</v>
      </c>
      <c r="J1560" s="374">
        <v>2</v>
      </c>
      <c r="K1560" s="373" t="s">
        <v>438</v>
      </c>
      <c r="L1560" s="375">
        <v>41.34</v>
      </c>
      <c r="M1560" s="336" t="s">
        <v>1589</v>
      </c>
      <c r="N1560" s="336" t="s">
        <v>1590</v>
      </c>
      <c r="O1560" s="287"/>
      <c r="P1560" s="287"/>
    </row>
    <row r="1561" spans="1:16" ht="15">
      <c r="A1561" s="247" t="s">
        <v>176</v>
      </c>
      <c r="B1561" s="247" t="s">
        <v>11348</v>
      </c>
      <c r="C1561" s="287" t="s">
        <v>4940</v>
      </c>
      <c r="D1561" s="305">
        <v>11</v>
      </c>
      <c r="E1561" s="287" t="s">
        <v>15</v>
      </c>
      <c r="F1561" s="372">
        <v>43677</v>
      </c>
      <c r="G1561" s="373" t="s">
        <v>8890</v>
      </c>
      <c r="H1561" s="373" t="s">
        <v>1312</v>
      </c>
      <c r="I1561" s="374">
        <v>78.19</v>
      </c>
      <c r="J1561" s="374">
        <v>7</v>
      </c>
      <c r="K1561" s="373" t="s">
        <v>438</v>
      </c>
      <c r="L1561" s="375">
        <v>91.86</v>
      </c>
      <c r="M1561" s="336" t="s">
        <v>1313</v>
      </c>
      <c r="N1561" s="336" t="s">
        <v>1314</v>
      </c>
      <c r="O1561" s="287"/>
      <c r="P1561" s="287"/>
    </row>
    <row r="1562" spans="1:16" ht="15">
      <c r="A1562" s="247" t="s">
        <v>176</v>
      </c>
      <c r="B1562" s="247" t="s">
        <v>11349</v>
      </c>
      <c r="C1562" s="287" t="s">
        <v>4942</v>
      </c>
      <c r="D1562" s="305">
        <v>12</v>
      </c>
      <c r="E1562" s="287" t="s">
        <v>15</v>
      </c>
      <c r="F1562" s="372">
        <v>43677</v>
      </c>
      <c r="G1562" s="373" t="s">
        <v>8890</v>
      </c>
      <c r="H1562" s="373" t="s">
        <v>1595</v>
      </c>
      <c r="I1562" s="374">
        <v>90.15</v>
      </c>
      <c r="J1562" s="374">
        <v>7</v>
      </c>
      <c r="K1562" s="373" t="s">
        <v>438</v>
      </c>
      <c r="L1562" s="375">
        <v>94.24</v>
      </c>
      <c r="M1562" s="336" t="s">
        <v>1596</v>
      </c>
      <c r="N1562" s="336" t="s">
        <v>1597</v>
      </c>
      <c r="O1562" s="287"/>
      <c r="P1562" s="287"/>
    </row>
    <row r="1563" spans="1:16" ht="15">
      <c r="A1563" s="247" t="s">
        <v>176</v>
      </c>
      <c r="B1563" s="247" t="s">
        <v>9609</v>
      </c>
      <c r="C1563" s="287" t="s">
        <v>4944</v>
      </c>
      <c r="D1563" s="305">
        <v>13</v>
      </c>
      <c r="E1563" s="287" t="s">
        <v>15</v>
      </c>
      <c r="F1563" s="372">
        <v>43677</v>
      </c>
      <c r="G1563" s="373" t="s">
        <v>8890</v>
      </c>
      <c r="H1563" s="373" t="s">
        <v>1600</v>
      </c>
      <c r="I1563" s="374">
        <v>98.39</v>
      </c>
      <c r="J1563" s="374">
        <v>66</v>
      </c>
      <c r="K1563" s="373" t="s">
        <v>438</v>
      </c>
      <c r="L1563" s="375">
        <v>162.6</v>
      </c>
      <c r="M1563" s="336" t="s">
        <v>1601</v>
      </c>
      <c r="N1563" s="336" t="s">
        <v>1602</v>
      </c>
      <c r="O1563" s="287"/>
      <c r="P1563" s="287"/>
    </row>
    <row r="1564" spans="1:16" ht="15">
      <c r="A1564" s="247" t="s">
        <v>176</v>
      </c>
      <c r="B1564" s="247" t="s">
        <v>11350</v>
      </c>
      <c r="C1564" s="287" t="s">
        <v>4946</v>
      </c>
      <c r="D1564" s="305">
        <v>14</v>
      </c>
      <c r="E1564" s="287" t="s">
        <v>15</v>
      </c>
      <c r="F1564" s="372">
        <v>43677</v>
      </c>
      <c r="G1564" s="373" t="s">
        <v>8890</v>
      </c>
      <c r="H1564" s="373" t="s">
        <v>5417</v>
      </c>
      <c r="I1564" s="374">
        <v>63.44</v>
      </c>
      <c r="J1564" s="374">
        <v>6</v>
      </c>
      <c r="K1564" s="373" t="s">
        <v>438</v>
      </c>
      <c r="L1564" s="375">
        <v>16.09</v>
      </c>
      <c r="M1564" s="336" t="s">
        <v>5418</v>
      </c>
      <c r="N1564" s="336" t="s">
        <v>5419</v>
      </c>
      <c r="O1564" s="287"/>
      <c r="P1564" s="287"/>
    </row>
    <row r="1565" spans="1:16" ht="15">
      <c r="A1565" s="247" t="s">
        <v>176</v>
      </c>
      <c r="B1565" s="247" t="s">
        <v>9597</v>
      </c>
      <c r="C1565" s="287" t="s">
        <v>4949</v>
      </c>
      <c r="D1565" s="305">
        <v>15</v>
      </c>
      <c r="E1565" s="287" t="s">
        <v>15</v>
      </c>
      <c r="F1565" s="372">
        <v>43677</v>
      </c>
      <c r="G1565" s="373" t="s">
        <v>8890</v>
      </c>
      <c r="H1565" s="373" t="s">
        <v>1618</v>
      </c>
      <c r="I1565" s="374">
        <v>89.37</v>
      </c>
      <c r="J1565" s="374">
        <v>93</v>
      </c>
      <c r="K1565" s="373" t="s">
        <v>438</v>
      </c>
      <c r="L1565" s="375">
        <v>151.74</v>
      </c>
      <c r="M1565" s="336" t="s">
        <v>1619</v>
      </c>
      <c r="N1565" s="336" t="s">
        <v>1620</v>
      </c>
      <c r="O1565" s="287"/>
      <c r="P1565" s="287"/>
    </row>
    <row r="1566" spans="1:16" ht="15">
      <c r="A1566" s="247" t="s">
        <v>176</v>
      </c>
      <c r="B1566" s="247" t="s">
        <v>11351</v>
      </c>
      <c r="C1566" s="287" t="s">
        <v>4951</v>
      </c>
      <c r="D1566" s="305">
        <v>16</v>
      </c>
      <c r="E1566" s="287" t="s">
        <v>15</v>
      </c>
      <c r="F1566" s="372">
        <v>43677</v>
      </c>
      <c r="G1566" s="373" t="s">
        <v>8890</v>
      </c>
      <c r="H1566" s="373" t="s">
        <v>2905</v>
      </c>
      <c r="I1566" s="374">
        <v>306.27999999999997</v>
      </c>
      <c r="J1566" s="374">
        <v>16</v>
      </c>
      <c r="K1566" s="373" t="s">
        <v>438</v>
      </c>
      <c r="L1566" s="375">
        <v>96.55</v>
      </c>
      <c r="M1566" s="336" t="s">
        <v>2906</v>
      </c>
      <c r="N1566" s="336" t="s">
        <v>2907</v>
      </c>
      <c r="O1566" s="287"/>
      <c r="P1566" s="287"/>
    </row>
    <row r="1567" spans="1:16" ht="15">
      <c r="A1567" s="247" t="s">
        <v>12647</v>
      </c>
      <c r="B1567" s="247" t="s">
        <v>12648</v>
      </c>
      <c r="C1567" s="287" t="s">
        <v>4953</v>
      </c>
      <c r="D1567" s="305">
        <v>17</v>
      </c>
      <c r="E1567" s="287" t="s">
        <v>15</v>
      </c>
      <c r="F1567" s="372">
        <v>43677</v>
      </c>
      <c r="G1567" s="373" t="s">
        <v>8890</v>
      </c>
      <c r="H1567" s="373" t="s">
        <v>2445</v>
      </c>
      <c r="I1567" s="374">
        <v>48.64</v>
      </c>
      <c r="J1567" s="374">
        <v>6</v>
      </c>
      <c r="K1567" s="373" t="s">
        <v>438</v>
      </c>
      <c r="L1567" s="375">
        <v>228.3</v>
      </c>
      <c r="M1567" s="336" t="s">
        <v>2446</v>
      </c>
      <c r="N1567" s="336" t="s">
        <v>2447</v>
      </c>
      <c r="O1567" s="287"/>
      <c r="P1567" s="287"/>
    </row>
    <row r="1568" spans="1:16" ht="15">
      <c r="A1568" s="247" t="s">
        <v>176</v>
      </c>
      <c r="B1568" s="247" t="s">
        <v>11354</v>
      </c>
      <c r="C1568" s="287" t="s">
        <v>4955</v>
      </c>
      <c r="D1568" s="305">
        <v>18</v>
      </c>
      <c r="E1568" s="287" t="s">
        <v>15</v>
      </c>
      <c r="F1568" s="372">
        <v>43677</v>
      </c>
      <c r="G1568" s="373" t="s">
        <v>8890</v>
      </c>
      <c r="H1568" s="373" t="s">
        <v>618</v>
      </c>
      <c r="I1568" s="374">
        <v>71.69</v>
      </c>
      <c r="J1568" s="374">
        <v>6</v>
      </c>
      <c r="K1568" s="373" t="s">
        <v>438</v>
      </c>
      <c r="L1568" s="375">
        <v>154.22999999999999</v>
      </c>
      <c r="M1568" s="336" t="s">
        <v>619</v>
      </c>
      <c r="N1568" s="336" t="s">
        <v>620</v>
      </c>
      <c r="O1568" s="287"/>
      <c r="P1568" s="287"/>
    </row>
    <row r="1569" spans="1:16" ht="15">
      <c r="A1569" s="247" t="s">
        <v>176</v>
      </c>
      <c r="B1569" s="247" t="s">
        <v>9610</v>
      </c>
      <c r="C1569" s="287" t="s">
        <v>4957</v>
      </c>
      <c r="D1569" s="305">
        <v>19</v>
      </c>
      <c r="E1569" s="287" t="s">
        <v>15</v>
      </c>
      <c r="F1569" s="372">
        <v>43677</v>
      </c>
      <c r="G1569" s="373" t="s">
        <v>8890</v>
      </c>
      <c r="H1569" s="373" t="s">
        <v>632</v>
      </c>
      <c r="I1569" s="374">
        <v>48.32</v>
      </c>
      <c r="J1569" s="374">
        <v>7</v>
      </c>
      <c r="K1569" s="373" t="s">
        <v>438</v>
      </c>
      <c r="L1569" s="375">
        <v>148.24</v>
      </c>
      <c r="M1569" s="336" t="s">
        <v>633</v>
      </c>
      <c r="N1569" s="336" t="s">
        <v>634</v>
      </c>
      <c r="O1569" s="287"/>
      <c r="P1569" s="287"/>
    </row>
    <row r="1570" spans="1:16" ht="15">
      <c r="A1570" s="247" t="s">
        <v>176</v>
      </c>
      <c r="B1570" s="247" t="s">
        <v>11355</v>
      </c>
      <c r="C1570" s="287" t="s">
        <v>4959</v>
      </c>
      <c r="D1570" s="305">
        <v>20</v>
      </c>
      <c r="E1570" s="287" t="s">
        <v>15</v>
      </c>
      <c r="F1570" s="372">
        <v>43677</v>
      </c>
      <c r="G1570" s="373" t="s">
        <v>8890</v>
      </c>
      <c r="H1570" s="373" t="s">
        <v>1143</v>
      </c>
      <c r="I1570" s="374">
        <v>51.29</v>
      </c>
      <c r="J1570" s="374">
        <v>39</v>
      </c>
      <c r="K1570" s="373" t="s">
        <v>438</v>
      </c>
      <c r="L1570" s="375">
        <v>277.31</v>
      </c>
      <c r="M1570" s="336" t="s">
        <v>1144</v>
      </c>
      <c r="N1570" s="336" t="s">
        <v>1145</v>
      </c>
      <c r="O1570" s="287"/>
      <c r="P1570" s="287"/>
    </row>
    <row r="1571" spans="1:16" ht="15">
      <c r="A1571" s="247" t="s">
        <v>176</v>
      </c>
      <c r="B1571" s="247" t="s">
        <v>11356</v>
      </c>
      <c r="C1571" s="287" t="s">
        <v>4964</v>
      </c>
      <c r="D1571" s="305">
        <v>21</v>
      </c>
      <c r="E1571" s="287" t="s">
        <v>15</v>
      </c>
      <c r="F1571" s="372">
        <v>43677</v>
      </c>
      <c r="G1571" s="373" t="s">
        <v>8890</v>
      </c>
      <c r="H1571" s="373" t="s">
        <v>4734</v>
      </c>
      <c r="I1571" s="374">
        <v>61.93</v>
      </c>
      <c r="J1571" s="374">
        <v>43</v>
      </c>
      <c r="K1571" s="373" t="s">
        <v>438</v>
      </c>
      <c r="L1571" s="375">
        <v>136.32</v>
      </c>
      <c r="M1571" s="336" t="s">
        <v>4735</v>
      </c>
      <c r="N1571" s="336" t="s">
        <v>4736</v>
      </c>
      <c r="O1571" s="287"/>
      <c r="P1571" s="287"/>
    </row>
    <row r="1572" spans="1:16" ht="15">
      <c r="A1572" s="247" t="s">
        <v>12649</v>
      </c>
      <c r="B1572" s="247" t="s">
        <v>9598</v>
      </c>
      <c r="C1572" s="287" t="s">
        <v>4969</v>
      </c>
      <c r="D1572" s="305">
        <v>22</v>
      </c>
      <c r="E1572" s="287" t="s">
        <v>15</v>
      </c>
      <c r="F1572" s="372">
        <v>43677</v>
      </c>
      <c r="G1572" s="373" t="s">
        <v>8890</v>
      </c>
      <c r="H1572" s="373" t="s">
        <v>2764</v>
      </c>
      <c r="I1572" s="374">
        <v>46.3</v>
      </c>
      <c r="J1572" s="374">
        <v>18</v>
      </c>
      <c r="K1572" s="373" t="s">
        <v>438</v>
      </c>
      <c r="L1572" s="375">
        <v>58.22</v>
      </c>
      <c r="M1572" s="336" t="s">
        <v>2765</v>
      </c>
      <c r="N1572" s="336" t="s">
        <v>2766</v>
      </c>
      <c r="O1572" s="287"/>
      <c r="P1572" s="287"/>
    </row>
    <row r="1573" spans="1:16" ht="15">
      <c r="A1573" s="247" t="s">
        <v>176</v>
      </c>
      <c r="B1573" s="247" t="s">
        <v>9599</v>
      </c>
      <c r="C1573" s="287" t="s">
        <v>4971</v>
      </c>
      <c r="D1573" s="305">
        <v>23</v>
      </c>
      <c r="E1573" s="287" t="s">
        <v>15</v>
      </c>
      <c r="F1573" s="372">
        <v>43677</v>
      </c>
      <c r="G1573" s="373" t="s">
        <v>8890</v>
      </c>
      <c r="H1573" s="373" t="s">
        <v>1638</v>
      </c>
      <c r="I1573" s="374">
        <v>358.23</v>
      </c>
      <c r="J1573" s="374">
        <v>4</v>
      </c>
      <c r="K1573" s="373" t="s">
        <v>438</v>
      </c>
      <c r="L1573" s="375">
        <v>362.17</v>
      </c>
      <c r="M1573" s="336" t="s">
        <v>1639</v>
      </c>
      <c r="N1573" s="336" t="s">
        <v>1640</v>
      </c>
      <c r="O1573" s="287"/>
      <c r="P1573" s="287"/>
    </row>
    <row r="1574" spans="1:16" ht="15">
      <c r="A1574" s="247" t="s">
        <v>176</v>
      </c>
      <c r="B1574" s="247" t="s">
        <v>11357</v>
      </c>
      <c r="C1574" s="287" t="s">
        <v>4974</v>
      </c>
      <c r="D1574" s="305">
        <v>24</v>
      </c>
      <c r="E1574" s="287" t="s">
        <v>15</v>
      </c>
      <c r="F1574" s="372">
        <v>43677</v>
      </c>
      <c r="G1574" s="373" t="s">
        <v>8890</v>
      </c>
      <c r="H1574" s="373" t="s">
        <v>1643</v>
      </c>
      <c r="I1574" s="374">
        <v>52.82</v>
      </c>
      <c r="J1574" s="374">
        <v>29</v>
      </c>
      <c r="K1574" s="373" t="s">
        <v>438</v>
      </c>
      <c r="L1574" s="375">
        <v>101.4</v>
      </c>
      <c r="M1574" s="336" t="s">
        <v>1644</v>
      </c>
      <c r="N1574" s="336" t="s">
        <v>1645</v>
      </c>
      <c r="O1574" s="287"/>
      <c r="P1574" s="287"/>
    </row>
    <row r="1575" spans="1:16" ht="15">
      <c r="A1575" s="247" t="s">
        <v>176</v>
      </c>
      <c r="B1575" s="247" t="s">
        <v>11358</v>
      </c>
      <c r="C1575" s="287" t="s">
        <v>4976</v>
      </c>
      <c r="D1575" s="305">
        <v>25</v>
      </c>
      <c r="E1575" s="287" t="s">
        <v>15</v>
      </c>
      <c r="F1575" s="372">
        <v>43677</v>
      </c>
      <c r="G1575" s="373" t="s">
        <v>8890</v>
      </c>
      <c r="H1575" s="373" t="s">
        <v>651</v>
      </c>
      <c r="I1575" s="374">
        <v>72.040000000000006</v>
      </c>
      <c r="J1575" s="374">
        <v>5</v>
      </c>
      <c r="K1575" s="373" t="s">
        <v>438</v>
      </c>
      <c r="L1575" s="375">
        <v>139.06</v>
      </c>
      <c r="M1575" s="336" t="s">
        <v>652</v>
      </c>
      <c r="N1575" s="336" t="s">
        <v>653</v>
      </c>
      <c r="O1575" s="287"/>
      <c r="P1575" s="287"/>
    </row>
    <row r="1576" spans="1:16" ht="15">
      <c r="A1576" s="247" t="s">
        <v>176</v>
      </c>
      <c r="B1576" s="247" t="s">
        <v>9596</v>
      </c>
      <c r="C1576" s="287" t="s">
        <v>4978</v>
      </c>
      <c r="D1576" s="305">
        <v>26</v>
      </c>
      <c r="E1576" s="287" t="s">
        <v>15</v>
      </c>
      <c r="F1576" s="372">
        <v>43677</v>
      </c>
      <c r="G1576" s="373" t="s">
        <v>8890</v>
      </c>
      <c r="H1576" s="373" t="s">
        <v>1652</v>
      </c>
      <c r="I1576" s="374">
        <v>130.69</v>
      </c>
      <c r="J1576" s="374">
        <v>88</v>
      </c>
      <c r="K1576" s="373" t="s">
        <v>438</v>
      </c>
      <c r="L1576" s="375">
        <v>272.27</v>
      </c>
      <c r="M1576" s="336" t="s">
        <v>1653</v>
      </c>
      <c r="N1576" s="336" t="s">
        <v>1654</v>
      </c>
      <c r="O1576" s="287"/>
      <c r="P1576" s="287"/>
    </row>
    <row r="1577" spans="1:16" ht="15">
      <c r="A1577" s="247" t="s">
        <v>176</v>
      </c>
      <c r="B1577" s="247" t="s">
        <v>11361</v>
      </c>
      <c r="C1577" s="287" t="s">
        <v>4983</v>
      </c>
      <c r="D1577" s="305">
        <v>27</v>
      </c>
      <c r="E1577" s="287" t="s">
        <v>15</v>
      </c>
      <c r="F1577" s="372">
        <v>43677</v>
      </c>
      <c r="G1577" s="373" t="s">
        <v>8890</v>
      </c>
      <c r="H1577" s="373" t="s">
        <v>656</v>
      </c>
      <c r="I1577" s="374">
        <v>94.63</v>
      </c>
      <c r="J1577" s="374">
        <v>35</v>
      </c>
      <c r="K1577" s="373" t="s">
        <v>438</v>
      </c>
      <c r="L1577" s="375">
        <v>756.75</v>
      </c>
      <c r="M1577" s="336" t="s">
        <v>411</v>
      </c>
      <c r="N1577" s="336" t="s">
        <v>657</v>
      </c>
      <c r="O1577" s="287"/>
      <c r="P1577" s="287"/>
    </row>
    <row r="1578" spans="1:16" ht="15">
      <c r="A1578" s="247" t="s">
        <v>176</v>
      </c>
      <c r="B1578" s="247" t="s">
        <v>9614</v>
      </c>
      <c r="C1578" s="287" t="s">
        <v>4985</v>
      </c>
      <c r="D1578" s="305">
        <v>28</v>
      </c>
      <c r="E1578" s="287" t="s">
        <v>15</v>
      </c>
      <c r="F1578" s="372">
        <v>43677</v>
      </c>
      <c r="G1578" s="373" t="s">
        <v>8890</v>
      </c>
      <c r="H1578" s="373" t="s">
        <v>1806</v>
      </c>
      <c r="I1578" s="374">
        <v>304.23</v>
      </c>
      <c r="J1578" s="374">
        <v>4</v>
      </c>
      <c r="K1578" s="373" t="s">
        <v>438</v>
      </c>
      <c r="L1578" s="375">
        <v>214.34</v>
      </c>
      <c r="M1578" s="336" t="s">
        <v>1807</v>
      </c>
      <c r="N1578" s="336" t="s">
        <v>1808</v>
      </c>
      <c r="O1578" s="287"/>
      <c r="P1578" s="287"/>
    </row>
    <row r="1579" spans="1:16" ht="15">
      <c r="A1579" s="247" t="s">
        <v>5000</v>
      </c>
      <c r="B1579" s="247" t="s">
        <v>5001</v>
      </c>
      <c r="C1579" s="287" t="s">
        <v>4987</v>
      </c>
      <c r="D1579" s="305">
        <v>29</v>
      </c>
      <c r="E1579" s="287" t="s">
        <v>15</v>
      </c>
      <c r="F1579" s="372">
        <v>43677</v>
      </c>
      <c r="G1579" s="373" t="s">
        <v>8890</v>
      </c>
      <c r="H1579" s="373" t="s">
        <v>951</v>
      </c>
      <c r="I1579" s="374">
        <v>77.849999999999994</v>
      </c>
      <c r="J1579" s="374">
        <v>12</v>
      </c>
      <c r="K1579" s="373" t="s">
        <v>438</v>
      </c>
      <c r="L1579" s="375">
        <v>28.46</v>
      </c>
      <c r="M1579" s="336" t="s">
        <v>952</v>
      </c>
      <c r="N1579" s="336" t="s">
        <v>953</v>
      </c>
      <c r="O1579" s="287"/>
      <c r="P1579" s="287"/>
    </row>
    <row r="1580" spans="1:16" ht="15">
      <c r="A1580" s="247" t="s">
        <v>176</v>
      </c>
      <c r="B1580" s="247" t="s">
        <v>11362</v>
      </c>
      <c r="C1580" s="287" t="s">
        <v>4989</v>
      </c>
      <c r="D1580" s="305">
        <v>30</v>
      </c>
      <c r="E1580" s="287" t="s">
        <v>15</v>
      </c>
      <c r="F1580" s="372">
        <v>43677</v>
      </c>
      <c r="G1580" s="373" t="s">
        <v>8890</v>
      </c>
      <c r="H1580" s="373" t="s">
        <v>1659</v>
      </c>
      <c r="I1580" s="374">
        <v>74.05</v>
      </c>
      <c r="J1580" s="374">
        <v>6</v>
      </c>
      <c r="K1580" s="373" t="s">
        <v>438</v>
      </c>
      <c r="L1580" s="375">
        <v>58.49</v>
      </c>
      <c r="M1580" s="336" t="s">
        <v>1660</v>
      </c>
      <c r="N1580" s="336" t="s">
        <v>1661</v>
      </c>
      <c r="O1580" s="287"/>
      <c r="P1580" s="287"/>
    </row>
    <row r="1581" spans="1:16" ht="15">
      <c r="A1581" s="247" t="s">
        <v>176</v>
      </c>
      <c r="B1581" s="247" t="s">
        <v>11363</v>
      </c>
      <c r="C1581" s="287" t="s">
        <v>4991</v>
      </c>
      <c r="D1581" s="305">
        <v>31</v>
      </c>
      <c r="E1581" s="287" t="s">
        <v>15</v>
      </c>
      <c r="F1581" s="372">
        <v>43677</v>
      </c>
      <c r="G1581" s="373" t="s">
        <v>8890</v>
      </c>
      <c r="H1581" s="373" t="s">
        <v>2636</v>
      </c>
      <c r="I1581" s="374">
        <v>59.73</v>
      </c>
      <c r="J1581" s="374">
        <v>28</v>
      </c>
      <c r="K1581" s="373" t="s">
        <v>438</v>
      </c>
      <c r="L1581" s="375">
        <v>33.11</v>
      </c>
      <c r="M1581" s="336" t="s">
        <v>2637</v>
      </c>
      <c r="N1581" s="336" t="s">
        <v>2638</v>
      </c>
      <c r="O1581" s="287"/>
      <c r="P1581" s="287"/>
    </row>
    <row r="1582" spans="1:16" ht="15">
      <c r="A1582" s="247" t="s">
        <v>176</v>
      </c>
      <c r="B1582" s="247" t="s">
        <v>9600</v>
      </c>
      <c r="C1582" s="287" t="s">
        <v>4997</v>
      </c>
      <c r="D1582" s="305">
        <v>32</v>
      </c>
      <c r="E1582" s="287" t="s">
        <v>15</v>
      </c>
      <c r="F1582" s="372">
        <v>43677</v>
      </c>
      <c r="G1582" s="373" t="s">
        <v>8890</v>
      </c>
      <c r="H1582" s="373" t="s">
        <v>1440</v>
      </c>
      <c r="I1582" s="374">
        <v>506.48</v>
      </c>
      <c r="J1582" s="374">
        <v>58</v>
      </c>
      <c r="K1582" s="373" t="s">
        <v>438</v>
      </c>
      <c r="L1582" s="375">
        <v>380.76</v>
      </c>
      <c r="M1582" s="336" t="s">
        <v>1441</v>
      </c>
      <c r="N1582" s="336" t="s">
        <v>1442</v>
      </c>
      <c r="O1582" s="287"/>
      <c r="P1582" s="287"/>
    </row>
    <row r="1583" spans="1:16" ht="15">
      <c r="A1583" s="247" t="s">
        <v>176</v>
      </c>
      <c r="B1583" s="247" t="s">
        <v>11364</v>
      </c>
      <c r="C1583" s="287" t="s">
        <v>4999</v>
      </c>
      <c r="D1583" s="305">
        <v>33</v>
      </c>
      <c r="E1583" s="287" t="s">
        <v>15</v>
      </c>
      <c r="F1583" s="372">
        <v>43677</v>
      </c>
      <c r="G1583" s="373" t="s">
        <v>8890</v>
      </c>
      <c r="H1583" s="373" t="s">
        <v>3671</v>
      </c>
      <c r="I1583" s="374">
        <v>56.3</v>
      </c>
      <c r="J1583" s="374">
        <v>27</v>
      </c>
      <c r="K1583" s="373" t="s">
        <v>438</v>
      </c>
      <c r="L1583" s="375">
        <v>80.22</v>
      </c>
      <c r="M1583" s="336" t="s">
        <v>3672</v>
      </c>
      <c r="N1583" s="336" t="s">
        <v>3673</v>
      </c>
      <c r="O1583" s="287"/>
      <c r="P1583" s="287"/>
    </row>
    <row r="1584" spans="1:16" ht="15">
      <c r="A1584" s="247" t="s">
        <v>176</v>
      </c>
      <c r="B1584" s="247" t="s">
        <v>11365</v>
      </c>
      <c r="C1584" s="287" t="s">
        <v>5002</v>
      </c>
      <c r="D1584" s="305">
        <v>34</v>
      </c>
      <c r="E1584" s="287" t="s">
        <v>15</v>
      </c>
      <c r="F1584" s="372">
        <v>43677</v>
      </c>
      <c r="G1584" s="373" t="s">
        <v>8890</v>
      </c>
      <c r="H1584" s="373" t="s">
        <v>1671</v>
      </c>
      <c r="I1584" s="374">
        <v>106.38</v>
      </c>
      <c r="J1584" s="374">
        <v>6</v>
      </c>
      <c r="K1584" s="373" t="s">
        <v>438</v>
      </c>
      <c r="L1584" s="375">
        <v>127.81</v>
      </c>
      <c r="M1584" s="336" t="s">
        <v>1672</v>
      </c>
      <c r="N1584" s="336" t="s">
        <v>1673</v>
      </c>
      <c r="O1584" s="287"/>
      <c r="P1584" s="287"/>
    </row>
    <row r="1585" spans="1:16" ht="15">
      <c r="A1585" s="247" t="s">
        <v>176</v>
      </c>
      <c r="B1585" s="247" t="s">
        <v>11366</v>
      </c>
      <c r="C1585" s="287" t="s">
        <v>5004</v>
      </c>
      <c r="D1585" s="305">
        <v>35</v>
      </c>
      <c r="E1585" s="287" t="s">
        <v>15</v>
      </c>
      <c r="F1585" s="372">
        <v>43677</v>
      </c>
      <c r="G1585" s="373" t="s">
        <v>8890</v>
      </c>
      <c r="H1585" s="373" t="s">
        <v>705</v>
      </c>
      <c r="I1585" s="374">
        <v>79.48</v>
      </c>
      <c r="J1585" s="374">
        <v>7</v>
      </c>
      <c r="K1585" s="373" t="s">
        <v>438</v>
      </c>
      <c r="L1585" s="375">
        <v>160.78</v>
      </c>
      <c r="M1585" s="336" t="s">
        <v>706</v>
      </c>
      <c r="N1585" s="336" t="s">
        <v>707</v>
      </c>
      <c r="O1585" s="287"/>
      <c r="P1585" s="287"/>
    </row>
    <row r="1586" spans="1:16" ht="15">
      <c r="A1586" s="247" t="s">
        <v>176</v>
      </c>
      <c r="B1586" s="247" t="s">
        <v>9604</v>
      </c>
      <c r="C1586" s="287" t="s">
        <v>5006</v>
      </c>
      <c r="D1586" s="305">
        <v>36</v>
      </c>
      <c r="E1586" s="287" t="s">
        <v>15</v>
      </c>
      <c r="F1586" s="372">
        <v>43677</v>
      </c>
      <c r="G1586" s="373" t="s">
        <v>8890</v>
      </c>
      <c r="H1586" s="373" t="s">
        <v>1685</v>
      </c>
      <c r="I1586" s="374">
        <v>49.71</v>
      </c>
      <c r="J1586" s="374">
        <v>77</v>
      </c>
      <c r="K1586" s="373" t="s">
        <v>438</v>
      </c>
      <c r="L1586" s="375">
        <v>106.03</v>
      </c>
      <c r="M1586" s="336" t="s">
        <v>1686</v>
      </c>
      <c r="N1586" s="336" t="s">
        <v>1687</v>
      </c>
      <c r="O1586" s="287"/>
      <c r="P1586" s="287"/>
    </row>
    <row r="1587" spans="1:16" ht="15">
      <c r="A1587" s="247" t="s">
        <v>176</v>
      </c>
      <c r="B1587" s="247" t="s">
        <v>11369</v>
      </c>
      <c r="C1587" s="287" t="s">
        <v>5009</v>
      </c>
      <c r="D1587" s="305">
        <v>37</v>
      </c>
      <c r="E1587" s="287" t="s">
        <v>15</v>
      </c>
      <c r="F1587" s="372">
        <v>43677</v>
      </c>
      <c r="G1587" s="373" t="s">
        <v>8890</v>
      </c>
      <c r="H1587" s="373" t="s">
        <v>1695</v>
      </c>
      <c r="I1587" s="374">
        <v>73.63</v>
      </c>
      <c r="J1587" s="374">
        <v>31</v>
      </c>
      <c r="K1587" s="373" t="s">
        <v>438</v>
      </c>
      <c r="L1587" s="375">
        <v>162.19999999999999</v>
      </c>
      <c r="M1587" s="336" t="s">
        <v>1696</v>
      </c>
      <c r="N1587" s="336" t="s">
        <v>1697</v>
      </c>
      <c r="O1587" s="287"/>
      <c r="P1587" s="287"/>
    </row>
    <row r="1588" spans="1:16" ht="15">
      <c r="A1588" s="247" t="s">
        <v>176</v>
      </c>
      <c r="B1588" s="247" t="s">
        <v>11370</v>
      </c>
      <c r="C1588" s="287" t="s">
        <v>5011</v>
      </c>
      <c r="D1588" s="305">
        <v>38</v>
      </c>
      <c r="E1588" s="287" t="s">
        <v>15</v>
      </c>
      <c r="F1588" s="372">
        <v>43677</v>
      </c>
      <c r="G1588" s="373" t="s">
        <v>8890</v>
      </c>
      <c r="H1588" s="373" t="s">
        <v>1700</v>
      </c>
      <c r="I1588" s="374">
        <v>67.36</v>
      </c>
      <c r="J1588" s="374">
        <v>21</v>
      </c>
      <c r="K1588" s="373" t="s">
        <v>438</v>
      </c>
      <c r="L1588" s="375">
        <v>68.569999999999993</v>
      </c>
      <c r="M1588" s="336" t="s">
        <v>1701</v>
      </c>
      <c r="N1588" s="336" t="s">
        <v>1702</v>
      </c>
      <c r="O1588" s="287"/>
      <c r="P1588" s="287"/>
    </row>
    <row r="1589" spans="1:16" ht="15">
      <c r="A1589" s="247" t="s">
        <v>176</v>
      </c>
      <c r="B1589" s="247" t="s">
        <v>9605</v>
      </c>
      <c r="C1589" s="287" t="s">
        <v>5014</v>
      </c>
      <c r="D1589" s="305">
        <v>39</v>
      </c>
      <c r="E1589" s="287" t="s">
        <v>15</v>
      </c>
      <c r="F1589" s="372">
        <v>43677</v>
      </c>
      <c r="G1589" s="373" t="s">
        <v>8890</v>
      </c>
      <c r="H1589" s="373" t="s">
        <v>1705</v>
      </c>
      <c r="I1589" s="374">
        <v>58.56</v>
      </c>
      <c r="J1589" s="374">
        <v>138</v>
      </c>
      <c r="K1589" s="373" t="s">
        <v>438</v>
      </c>
      <c r="L1589" s="375">
        <v>54.56</v>
      </c>
      <c r="M1589" s="336" t="s">
        <v>1706</v>
      </c>
      <c r="N1589" s="336" t="s">
        <v>1707</v>
      </c>
      <c r="O1589" s="287"/>
      <c r="P1589" s="287"/>
    </row>
    <row r="1590" spans="1:16" ht="15">
      <c r="A1590" s="247" t="s">
        <v>176</v>
      </c>
      <c r="B1590" s="247" t="s">
        <v>11371</v>
      </c>
      <c r="C1590" s="287" t="s">
        <v>5017</v>
      </c>
      <c r="D1590" s="305">
        <v>40</v>
      </c>
      <c r="E1590" s="287" t="s">
        <v>15</v>
      </c>
      <c r="F1590" s="372">
        <v>43677</v>
      </c>
      <c r="G1590" s="373" t="s">
        <v>8890</v>
      </c>
      <c r="H1590" s="373" t="s">
        <v>1710</v>
      </c>
      <c r="I1590" s="374">
        <v>55.76</v>
      </c>
      <c r="J1590" s="374">
        <v>7</v>
      </c>
      <c r="K1590" s="373" t="s">
        <v>438</v>
      </c>
      <c r="L1590" s="375">
        <v>125.01</v>
      </c>
      <c r="M1590" s="336" t="s">
        <v>1711</v>
      </c>
      <c r="N1590" s="336" t="s">
        <v>1712</v>
      </c>
      <c r="O1590" s="287"/>
      <c r="P1590" s="287"/>
    </row>
    <row r="1591" spans="1:16" ht="15">
      <c r="A1591" s="247" t="s">
        <v>176</v>
      </c>
      <c r="B1591" s="247" t="s">
        <v>11372</v>
      </c>
      <c r="C1591" s="287" t="s">
        <v>5020</v>
      </c>
      <c r="D1591" s="305">
        <v>41</v>
      </c>
      <c r="E1591" s="287" t="s">
        <v>15</v>
      </c>
      <c r="F1591" s="372">
        <v>43677</v>
      </c>
      <c r="G1591" s="373" t="s">
        <v>8890</v>
      </c>
      <c r="H1591" s="373" t="s">
        <v>5629</v>
      </c>
      <c r="I1591" s="374">
        <v>48</v>
      </c>
      <c r="J1591" s="374">
        <v>7</v>
      </c>
      <c r="K1591" s="373" t="s">
        <v>438</v>
      </c>
      <c r="L1591" s="375">
        <v>174.72</v>
      </c>
      <c r="M1591" s="336" t="s">
        <v>5630</v>
      </c>
      <c r="N1591" s="336" t="s">
        <v>5631</v>
      </c>
      <c r="O1591" s="287"/>
      <c r="P1591" s="287"/>
    </row>
    <row r="1592" spans="1:16" ht="15">
      <c r="A1592" s="247" t="s">
        <v>176</v>
      </c>
      <c r="B1592" s="247" t="s">
        <v>9830</v>
      </c>
      <c r="C1592" s="287" t="s">
        <v>5023</v>
      </c>
      <c r="D1592" s="305">
        <v>42</v>
      </c>
      <c r="E1592" s="287" t="s">
        <v>15</v>
      </c>
      <c r="F1592" s="372">
        <v>43677</v>
      </c>
      <c r="G1592" s="373" t="s">
        <v>8890</v>
      </c>
      <c r="H1592" s="373" t="s">
        <v>1715</v>
      </c>
      <c r="I1592" s="374">
        <v>141.30000000000001</v>
      </c>
      <c r="J1592" s="374">
        <v>33</v>
      </c>
      <c r="K1592" s="373" t="s">
        <v>438</v>
      </c>
      <c r="L1592" s="375">
        <v>119.47</v>
      </c>
      <c r="M1592" s="336" t="s">
        <v>1716</v>
      </c>
      <c r="N1592" s="336" t="s">
        <v>1717</v>
      </c>
      <c r="O1592" s="287"/>
      <c r="P1592" s="287"/>
    </row>
    <row r="1593" spans="1:16" ht="15">
      <c r="A1593" s="247" t="s">
        <v>176</v>
      </c>
      <c r="B1593" s="247" t="s">
        <v>11373</v>
      </c>
      <c r="C1593" s="287" t="s">
        <v>5026</v>
      </c>
      <c r="D1593" s="305">
        <v>43</v>
      </c>
      <c r="E1593" s="287" t="s">
        <v>15</v>
      </c>
      <c r="F1593" s="372">
        <v>43677</v>
      </c>
      <c r="G1593" s="373" t="s">
        <v>8890</v>
      </c>
      <c r="H1593" s="373" t="s">
        <v>1525</v>
      </c>
      <c r="I1593" s="374">
        <v>57.12</v>
      </c>
      <c r="J1593" s="374">
        <v>6</v>
      </c>
      <c r="K1593" s="373" t="s">
        <v>438</v>
      </c>
      <c r="L1593" s="375">
        <v>166.62</v>
      </c>
      <c r="M1593" s="336" t="s">
        <v>1526</v>
      </c>
      <c r="N1593" s="336" t="s">
        <v>1527</v>
      </c>
      <c r="O1593" s="287"/>
      <c r="P1593" s="287"/>
    </row>
    <row r="1594" spans="1:16" ht="15">
      <c r="A1594" s="247" t="s">
        <v>176</v>
      </c>
      <c r="B1594" s="247" t="s">
        <v>11374</v>
      </c>
      <c r="C1594" s="287" t="s">
        <v>5029</v>
      </c>
      <c r="D1594" s="305">
        <v>44</v>
      </c>
      <c r="E1594" s="287" t="s">
        <v>15</v>
      </c>
      <c r="F1594" s="372">
        <v>43677</v>
      </c>
      <c r="G1594" s="373" t="s">
        <v>8890</v>
      </c>
      <c r="H1594" s="373" t="s">
        <v>1223</v>
      </c>
      <c r="I1594" s="374">
        <v>52.46</v>
      </c>
      <c r="J1594" s="374">
        <v>1</v>
      </c>
      <c r="K1594" s="373" t="s">
        <v>438</v>
      </c>
      <c r="L1594" s="375">
        <v>64.319999999999993</v>
      </c>
      <c r="M1594" s="336" t="s">
        <v>1224</v>
      </c>
      <c r="N1594" s="336" t="s">
        <v>1225</v>
      </c>
      <c r="O1594" s="287"/>
      <c r="P1594" s="287"/>
    </row>
    <row r="1595" spans="1:16" ht="15">
      <c r="A1595" s="247" t="s">
        <v>176</v>
      </c>
      <c r="B1595" s="247" t="s">
        <v>11375</v>
      </c>
      <c r="C1595" s="287" t="s">
        <v>5032</v>
      </c>
      <c r="D1595" s="305">
        <v>45</v>
      </c>
      <c r="E1595" s="287" t="s">
        <v>15</v>
      </c>
      <c r="F1595" s="372">
        <v>43677</v>
      </c>
      <c r="G1595" s="373" t="s">
        <v>8890</v>
      </c>
      <c r="H1595" s="373" t="s">
        <v>1530</v>
      </c>
      <c r="I1595" s="374">
        <v>45.79</v>
      </c>
      <c r="J1595" s="374">
        <v>1</v>
      </c>
      <c r="K1595" s="373" t="s">
        <v>438</v>
      </c>
      <c r="L1595" s="375">
        <v>210.56</v>
      </c>
      <c r="M1595" s="336" t="s">
        <v>1531</v>
      </c>
      <c r="N1595" s="336" t="s">
        <v>1532</v>
      </c>
      <c r="O1595" s="287"/>
      <c r="P1595" s="287"/>
    </row>
    <row r="1596" spans="1:16" ht="15">
      <c r="A1596" s="247" t="s">
        <v>12650</v>
      </c>
      <c r="B1596" s="247" t="s">
        <v>12651</v>
      </c>
      <c r="C1596" s="287" t="s">
        <v>5034</v>
      </c>
      <c r="D1596" s="305">
        <v>46</v>
      </c>
      <c r="E1596" s="287" t="s">
        <v>15</v>
      </c>
      <c r="F1596" s="372">
        <v>43677</v>
      </c>
      <c r="G1596" s="373" t="s">
        <v>8890</v>
      </c>
      <c r="H1596" s="373" t="s">
        <v>2380</v>
      </c>
      <c r="I1596" s="374">
        <v>63.2</v>
      </c>
      <c r="J1596" s="374">
        <v>3</v>
      </c>
      <c r="K1596" s="373" t="s">
        <v>438</v>
      </c>
      <c r="L1596" s="375">
        <v>130.07</v>
      </c>
      <c r="M1596" s="336" t="s">
        <v>2381</v>
      </c>
      <c r="N1596" s="336" t="s">
        <v>2382</v>
      </c>
      <c r="O1596" s="287"/>
      <c r="P1596" s="287"/>
    </row>
    <row r="1597" spans="1:16" ht="15">
      <c r="A1597" s="247" t="s">
        <v>176</v>
      </c>
      <c r="B1597" s="247" t="s">
        <v>9606</v>
      </c>
      <c r="C1597" s="287" t="s">
        <v>5036</v>
      </c>
      <c r="D1597" s="305">
        <v>47</v>
      </c>
      <c r="E1597" s="287" t="s">
        <v>15</v>
      </c>
      <c r="F1597" s="372">
        <v>43677</v>
      </c>
      <c r="G1597" s="373" t="s">
        <v>8890</v>
      </c>
      <c r="H1597" s="373" t="s">
        <v>1733</v>
      </c>
      <c r="I1597" s="374">
        <v>64.900000000000006</v>
      </c>
      <c r="J1597" s="374">
        <v>36</v>
      </c>
      <c r="K1597" s="373" t="s">
        <v>438</v>
      </c>
      <c r="L1597" s="375">
        <v>114.89</v>
      </c>
      <c r="M1597" s="336" t="s">
        <v>1734</v>
      </c>
      <c r="N1597" s="336" t="s">
        <v>1735</v>
      </c>
      <c r="O1597" s="287"/>
      <c r="P1597" s="287"/>
    </row>
    <row r="1598" spans="1:16" ht="15">
      <c r="A1598" s="247" t="s">
        <v>176</v>
      </c>
      <c r="B1598" s="247" t="s">
        <v>11376</v>
      </c>
      <c r="C1598" s="287" t="s">
        <v>5038</v>
      </c>
      <c r="D1598" s="305">
        <v>48</v>
      </c>
      <c r="E1598" s="287" t="s">
        <v>15</v>
      </c>
      <c r="F1598" s="372">
        <v>43677</v>
      </c>
      <c r="G1598" s="373" t="s">
        <v>8890</v>
      </c>
      <c r="H1598" s="373" t="s">
        <v>779</v>
      </c>
      <c r="I1598" s="374">
        <v>75.14</v>
      </c>
      <c r="J1598" s="374">
        <v>40</v>
      </c>
      <c r="K1598" s="373" t="s">
        <v>438</v>
      </c>
      <c r="L1598" s="375">
        <v>103.54</v>
      </c>
      <c r="M1598" s="336" t="s">
        <v>780</v>
      </c>
      <c r="N1598" s="336" t="s">
        <v>781</v>
      </c>
      <c r="O1598" s="287"/>
      <c r="P1598" s="287"/>
    </row>
    <row r="1599" spans="1:16" ht="15">
      <c r="A1599" s="247" t="s">
        <v>12652</v>
      </c>
      <c r="B1599" s="247" t="s">
        <v>12653</v>
      </c>
      <c r="C1599" s="287" t="s">
        <v>5040</v>
      </c>
      <c r="D1599" s="305">
        <v>49</v>
      </c>
      <c r="E1599" s="287" t="s">
        <v>15</v>
      </c>
      <c r="F1599" s="372">
        <v>43677</v>
      </c>
      <c r="G1599" s="373" t="s">
        <v>8890</v>
      </c>
      <c r="H1599" s="373" t="s">
        <v>7367</v>
      </c>
      <c r="I1599" s="374">
        <v>70.17</v>
      </c>
      <c r="J1599" s="374">
        <v>2</v>
      </c>
      <c r="K1599" s="373" t="s">
        <v>438</v>
      </c>
      <c r="L1599" s="375">
        <v>10.6</v>
      </c>
      <c r="M1599" s="336" t="s">
        <v>7368</v>
      </c>
      <c r="N1599" s="336" t="s">
        <v>7369</v>
      </c>
      <c r="O1599" s="287"/>
      <c r="P1599" s="287"/>
    </row>
    <row r="1600" spans="1:16" ht="15">
      <c r="A1600" s="247" t="s">
        <v>176</v>
      </c>
      <c r="B1600" s="247" t="s">
        <v>9611</v>
      </c>
      <c r="C1600" s="287" t="s">
        <v>5042</v>
      </c>
      <c r="D1600" s="305">
        <v>50</v>
      </c>
      <c r="E1600" s="287" t="s">
        <v>15</v>
      </c>
      <c r="F1600" s="372">
        <v>43677</v>
      </c>
      <c r="G1600" s="373" t="s">
        <v>8890</v>
      </c>
      <c r="H1600" s="373" t="s">
        <v>800</v>
      </c>
      <c r="I1600" s="374">
        <v>97.6</v>
      </c>
      <c r="J1600" s="374">
        <v>28</v>
      </c>
      <c r="K1600" s="373" t="s">
        <v>438</v>
      </c>
      <c r="L1600" s="375">
        <v>46.31</v>
      </c>
      <c r="M1600" s="336" t="s">
        <v>801</v>
      </c>
      <c r="N1600" s="336" t="s">
        <v>802</v>
      </c>
      <c r="O1600" s="287"/>
      <c r="P1600" s="287"/>
    </row>
    <row r="1601" spans="1:16" ht="15">
      <c r="A1601" s="247" t="s">
        <v>176</v>
      </c>
      <c r="B1601" s="247" t="s">
        <v>9615</v>
      </c>
      <c r="C1601" s="287" t="s">
        <v>5044</v>
      </c>
      <c r="D1601" s="305">
        <v>1</v>
      </c>
      <c r="E1601" s="287" t="s">
        <v>16</v>
      </c>
      <c r="F1601" s="372">
        <v>43677</v>
      </c>
      <c r="G1601" s="373" t="s">
        <v>8894</v>
      </c>
      <c r="H1601" s="373" t="s">
        <v>3150</v>
      </c>
      <c r="I1601" s="374">
        <v>121.41</v>
      </c>
      <c r="J1601" s="374">
        <v>77</v>
      </c>
      <c r="K1601" s="373" t="s">
        <v>438</v>
      </c>
      <c r="L1601" s="375">
        <v>66.62</v>
      </c>
      <c r="M1601" s="336" t="s">
        <v>3151</v>
      </c>
      <c r="N1601" s="336" t="s">
        <v>3152</v>
      </c>
      <c r="O1601" s="287"/>
      <c r="P1601" s="287"/>
    </row>
    <row r="1602" spans="1:16" ht="15">
      <c r="A1602" s="247" t="s">
        <v>176</v>
      </c>
      <c r="B1602" s="247" t="s">
        <v>9616</v>
      </c>
      <c r="C1602" s="287" t="s">
        <v>5046</v>
      </c>
      <c r="D1602" s="305">
        <v>2</v>
      </c>
      <c r="E1602" s="287" t="s">
        <v>16</v>
      </c>
      <c r="F1602" s="372">
        <v>43677</v>
      </c>
      <c r="G1602" s="373" t="s">
        <v>8894</v>
      </c>
      <c r="H1602" s="373" t="s">
        <v>3440</v>
      </c>
      <c r="I1602" s="374">
        <v>124.15</v>
      </c>
      <c r="J1602" s="374">
        <v>113</v>
      </c>
      <c r="K1602" s="373" t="s">
        <v>438</v>
      </c>
      <c r="L1602" s="375">
        <v>47.07</v>
      </c>
      <c r="M1602" s="336" t="s">
        <v>3441</v>
      </c>
      <c r="N1602" s="336" t="s">
        <v>3442</v>
      </c>
      <c r="O1602" s="287"/>
      <c r="P1602" s="287"/>
    </row>
    <row r="1603" spans="1:16" ht="15">
      <c r="A1603" s="247" t="s">
        <v>176</v>
      </c>
      <c r="B1603" s="247" t="s">
        <v>11377</v>
      </c>
      <c r="C1603" s="287" t="s">
        <v>5048</v>
      </c>
      <c r="D1603" s="305">
        <v>3</v>
      </c>
      <c r="E1603" s="287" t="s">
        <v>16</v>
      </c>
      <c r="F1603" s="372">
        <v>43677</v>
      </c>
      <c r="G1603" s="373" t="s">
        <v>8894</v>
      </c>
      <c r="H1603" s="373" t="s">
        <v>2838</v>
      </c>
      <c r="I1603" s="374">
        <v>95.13</v>
      </c>
      <c r="J1603" s="374">
        <v>42</v>
      </c>
      <c r="K1603" s="373" t="s">
        <v>438</v>
      </c>
      <c r="L1603" s="375">
        <v>30.51</v>
      </c>
      <c r="M1603" s="336" t="s">
        <v>2839</v>
      </c>
      <c r="N1603" s="336" t="s">
        <v>2840</v>
      </c>
      <c r="O1603" s="287"/>
      <c r="P1603" s="287"/>
    </row>
    <row r="1604" spans="1:16" ht="15">
      <c r="A1604" s="247" t="s">
        <v>176</v>
      </c>
      <c r="B1604" s="247" t="s">
        <v>11378</v>
      </c>
      <c r="C1604" s="287" t="s">
        <v>5050</v>
      </c>
      <c r="D1604" s="305">
        <v>4</v>
      </c>
      <c r="E1604" s="287" t="s">
        <v>16</v>
      </c>
      <c r="F1604" s="372">
        <v>43677</v>
      </c>
      <c r="G1604" s="373" t="s">
        <v>8894</v>
      </c>
      <c r="H1604" s="373" t="s">
        <v>1568</v>
      </c>
      <c r="I1604" s="374">
        <v>135.49</v>
      </c>
      <c r="J1604" s="374">
        <v>14</v>
      </c>
      <c r="K1604" s="373" t="s">
        <v>438</v>
      </c>
      <c r="L1604" s="375">
        <v>27.69</v>
      </c>
      <c r="M1604" s="336" t="s">
        <v>1569</v>
      </c>
      <c r="N1604" s="336" t="s">
        <v>1570</v>
      </c>
      <c r="O1604" s="287"/>
      <c r="P1604" s="287"/>
    </row>
    <row r="1605" spans="1:16" ht="15">
      <c r="A1605" s="247" t="s">
        <v>176</v>
      </c>
      <c r="B1605" s="247" t="s">
        <v>9617</v>
      </c>
      <c r="C1605" s="287" t="s">
        <v>5052</v>
      </c>
      <c r="D1605" s="305">
        <v>5</v>
      </c>
      <c r="E1605" s="287" t="s">
        <v>16</v>
      </c>
      <c r="F1605" s="372">
        <v>43677</v>
      </c>
      <c r="G1605" s="373" t="s">
        <v>8894</v>
      </c>
      <c r="H1605" s="373" t="s">
        <v>537</v>
      </c>
      <c r="I1605" s="374">
        <v>933.07</v>
      </c>
      <c r="J1605" s="374">
        <v>126</v>
      </c>
      <c r="K1605" s="373" t="s">
        <v>438</v>
      </c>
      <c r="L1605" s="375">
        <v>341.18</v>
      </c>
      <c r="M1605" s="336" t="s">
        <v>538</v>
      </c>
      <c r="N1605" s="336" t="s">
        <v>539</v>
      </c>
      <c r="O1605" s="287"/>
      <c r="P1605" s="287"/>
    </row>
    <row r="1606" spans="1:16" ht="15">
      <c r="A1606" s="247" t="s">
        <v>176</v>
      </c>
      <c r="B1606" s="247" t="s">
        <v>11379</v>
      </c>
      <c r="C1606" s="287" t="s">
        <v>5054</v>
      </c>
      <c r="D1606" s="305">
        <v>6</v>
      </c>
      <c r="E1606" s="287" t="s">
        <v>16</v>
      </c>
      <c r="F1606" s="372">
        <v>43677</v>
      </c>
      <c r="G1606" s="373" t="s">
        <v>8894</v>
      </c>
      <c r="H1606" s="373" t="s">
        <v>1580</v>
      </c>
      <c r="I1606" s="374">
        <v>50.33</v>
      </c>
      <c r="J1606" s="374">
        <v>26</v>
      </c>
      <c r="K1606" s="373" t="s">
        <v>438</v>
      </c>
      <c r="L1606" s="375">
        <v>54.81</v>
      </c>
      <c r="M1606" s="336" t="s">
        <v>1581</v>
      </c>
      <c r="N1606" s="336" t="s">
        <v>1582</v>
      </c>
      <c r="O1606" s="287"/>
      <c r="P1606" s="287"/>
    </row>
    <row r="1607" spans="1:16" ht="15">
      <c r="A1607" s="247" t="s">
        <v>176</v>
      </c>
      <c r="B1607" s="247" t="s">
        <v>11380</v>
      </c>
      <c r="C1607" s="287" t="s">
        <v>5056</v>
      </c>
      <c r="D1607" s="305">
        <v>7</v>
      </c>
      <c r="E1607" s="287" t="s">
        <v>16</v>
      </c>
      <c r="F1607" s="372">
        <v>43677</v>
      </c>
      <c r="G1607" s="373" t="s">
        <v>8894</v>
      </c>
      <c r="H1607" s="373" t="s">
        <v>2414</v>
      </c>
      <c r="I1607" s="374">
        <v>50.49</v>
      </c>
      <c r="J1607" s="374">
        <v>29</v>
      </c>
      <c r="K1607" s="373" t="s">
        <v>438</v>
      </c>
      <c r="L1607" s="375">
        <v>109.31</v>
      </c>
      <c r="M1607" s="336" t="s">
        <v>2415</v>
      </c>
      <c r="N1607" s="336" t="s">
        <v>2416</v>
      </c>
      <c r="O1607" s="287"/>
      <c r="P1607" s="287"/>
    </row>
    <row r="1608" spans="1:16" ht="15">
      <c r="A1608" s="247" t="s">
        <v>176</v>
      </c>
      <c r="B1608" s="247" t="s">
        <v>11381</v>
      </c>
      <c r="C1608" s="287" t="s">
        <v>5058</v>
      </c>
      <c r="D1608" s="305">
        <v>8</v>
      </c>
      <c r="E1608" s="287" t="s">
        <v>16</v>
      </c>
      <c r="F1608" s="372">
        <v>43677</v>
      </c>
      <c r="G1608" s="373" t="s">
        <v>8894</v>
      </c>
      <c r="H1608" s="373" t="s">
        <v>1600</v>
      </c>
      <c r="I1608" s="374">
        <v>285.98</v>
      </c>
      <c r="J1608" s="374">
        <v>12</v>
      </c>
      <c r="K1608" s="373" t="s">
        <v>438</v>
      </c>
      <c r="L1608" s="375">
        <v>162.6</v>
      </c>
      <c r="M1608" s="336" t="s">
        <v>1601</v>
      </c>
      <c r="N1608" s="336" t="s">
        <v>1602</v>
      </c>
      <c r="O1608" s="287"/>
      <c r="P1608" s="287"/>
    </row>
    <row r="1609" spans="1:16" ht="15">
      <c r="A1609" s="247" t="s">
        <v>176</v>
      </c>
      <c r="B1609" s="247" t="s">
        <v>9618</v>
      </c>
      <c r="C1609" s="287" t="s">
        <v>5060</v>
      </c>
      <c r="D1609" s="305">
        <v>9</v>
      </c>
      <c r="E1609" s="287" t="s">
        <v>16</v>
      </c>
      <c r="F1609" s="372">
        <v>43677</v>
      </c>
      <c r="G1609" s="373" t="s">
        <v>8894</v>
      </c>
      <c r="H1609" s="373" t="s">
        <v>3179</v>
      </c>
      <c r="I1609" s="374">
        <v>226.78</v>
      </c>
      <c r="J1609" s="374">
        <v>199</v>
      </c>
      <c r="K1609" s="373" t="s">
        <v>438</v>
      </c>
      <c r="L1609" s="375">
        <v>71.739999999999995</v>
      </c>
      <c r="M1609" s="336" t="s">
        <v>3180</v>
      </c>
      <c r="N1609" s="336" t="s">
        <v>3181</v>
      </c>
      <c r="O1609" s="287"/>
      <c r="P1609" s="287"/>
    </row>
    <row r="1610" spans="1:16" ht="15">
      <c r="A1610" s="247" t="s">
        <v>176</v>
      </c>
      <c r="B1610" s="247" t="s">
        <v>11382</v>
      </c>
      <c r="C1610" s="287" t="s">
        <v>5062</v>
      </c>
      <c r="D1610" s="305">
        <v>10</v>
      </c>
      <c r="E1610" s="287" t="s">
        <v>16</v>
      </c>
      <c r="F1610" s="372">
        <v>43677</v>
      </c>
      <c r="G1610" s="373" t="s">
        <v>8894</v>
      </c>
      <c r="H1610" s="373" t="s">
        <v>604</v>
      </c>
      <c r="I1610" s="374">
        <v>326.31</v>
      </c>
      <c r="J1610" s="374">
        <v>28</v>
      </c>
      <c r="K1610" s="373" t="s">
        <v>438</v>
      </c>
      <c r="L1610" s="375">
        <v>139.33000000000001</v>
      </c>
      <c r="M1610" s="336" t="s">
        <v>605</v>
      </c>
      <c r="N1610" s="336" t="s">
        <v>606</v>
      </c>
      <c r="O1610" s="287"/>
      <c r="P1610" s="287"/>
    </row>
    <row r="1611" spans="1:16" ht="15">
      <c r="A1611" s="247" t="s">
        <v>176</v>
      </c>
      <c r="B1611" s="247" t="s">
        <v>9633</v>
      </c>
      <c r="C1611" s="287" t="s">
        <v>5064</v>
      </c>
      <c r="D1611" s="305">
        <v>11</v>
      </c>
      <c r="E1611" s="287" t="s">
        <v>16</v>
      </c>
      <c r="F1611" s="372">
        <v>43677</v>
      </c>
      <c r="G1611" s="373" t="s">
        <v>8894</v>
      </c>
      <c r="H1611" s="373" t="s">
        <v>7521</v>
      </c>
      <c r="I1611" s="374">
        <v>63.68</v>
      </c>
      <c r="J1611" s="374">
        <v>101</v>
      </c>
      <c r="K1611" s="373" t="s">
        <v>438</v>
      </c>
      <c r="L1611" s="375">
        <v>65.52</v>
      </c>
      <c r="M1611" s="336" t="s">
        <v>7522</v>
      </c>
      <c r="N1611" s="336" t="s">
        <v>7523</v>
      </c>
      <c r="O1611" s="287"/>
      <c r="P1611" s="287"/>
    </row>
    <row r="1612" spans="1:16" ht="15">
      <c r="A1612" s="247" t="s">
        <v>176</v>
      </c>
      <c r="B1612" s="247" t="s">
        <v>9619</v>
      </c>
      <c r="C1612" s="287" t="s">
        <v>5066</v>
      </c>
      <c r="D1612" s="305">
        <v>12</v>
      </c>
      <c r="E1612" s="287" t="s">
        <v>16</v>
      </c>
      <c r="F1612" s="372">
        <v>43677</v>
      </c>
      <c r="G1612" s="373" t="s">
        <v>8894</v>
      </c>
      <c r="H1612" s="373" t="s">
        <v>1618</v>
      </c>
      <c r="I1612" s="374">
        <v>74.34</v>
      </c>
      <c r="J1612" s="374">
        <v>149</v>
      </c>
      <c r="K1612" s="373" t="s">
        <v>438</v>
      </c>
      <c r="L1612" s="375">
        <v>151.74</v>
      </c>
      <c r="M1612" s="336" t="s">
        <v>1619</v>
      </c>
      <c r="N1612" s="336" t="s">
        <v>1620</v>
      </c>
      <c r="O1612" s="287"/>
      <c r="P1612" s="287"/>
    </row>
    <row r="1613" spans="1:16" ht="15">
      <c r="A1613" s="247" t="s">
        <v>176</v>
      </c>
      <c r="B1613" s="247" t="s">
        <v>11383</v>
      </c>
      <c r="C1613" s="287" t="s">
        <v>5068</v>
      </c>
      <c r="D1613" s="305">
        <v>13</v>
      </c>
      <c r="E1613" s="287" t="s">
        <v>16</v>
      </c>
      <c r="F1613" s="372">
        <v>43677</v>
      </c>
      <c r="G1613" s="373" t="s">
        <v>8894</v>
      </c>
      <c r="H1613" s="373" t="s">
        <v>2051</v>
      </c>
      <c r="I1613" s="374">
        <v>148.85</v>
      </c>
      <c r="J1613" s="374">
        <v>41</v>
      </c>
      <c r="K1613" s="373" t="s">
        <v>438</v>
      </c>
      <c r="L1613" s="375">
        <v>213.69</v>
      </c>
      <c r="M1613" s="336" t="s">
        <v>2052</v>
      </c>
      <c r="N1613" s="336" t="s">
        <v>2053</v>
      </c>
      <c r="O1613" s="287"/>
      <c r="P1613" s="287"/>
    </row>
    <row r="1614" spans="1:16" ht="15">
      <c r="A1614" s="247" t="s">
        <v>176</v>
      </c>
      <c r="B1614" s="247" t="s">
        <v>11384</v>
      </c>
      <c r="C1614" s="287" t="s">
        <v>5070</v>
      </c>
      <c r="D1614" s="305">
        <v>14</v>
      </c>
      <c r="E1614" s="287" t="s">
        <v>16</v>
      </c>
      <c r="F1614" s="372">
        <v>43677</v>
      </c>
      <c r="G1614" s="373" t="s">
        <v>8894</v>
      </c>
      <c r="H1614" s="373" t="s">
        <v>1136</v>
      </c>
      <c r="I1614" s="374">
        <v>603.85</v>
      </c>
      <c r="J1614" s="374">
        <v>31</v>
      </c>
      <c r="K1614" s="373" t="s">
        <v>438</v>
      </c>
      <c r="L1614" s="375">
        <v>282.05</v>
      </c>
      <c r="M1614" s="336" t="s">
        <v>1137</v>
      </c>
      <c r="N1614" s="336" t="s">
        <v>1138</v>
      </c>
      <c r="O1614" s="287"/>
      <c r="P1614" s="287"/>
    </row>
    <row r="1615" spans="1:16" ht="15">
      <c r="A1615" s="247" t="s">
        <v>176</v>
      </c>
      <c r="B1615" s="247" t="s">
        <v>9620</v>
      </c>
      <c r="C1615" s="287" t="s">
        <v>5072</v>
      </c>
      <c r="D1615" s="305">
        <v>15</v>
      </c>
      <c r="E1615" s="287" t="s">
        <v>16</v>
      </c>
      <c r="F1615" s="372">
        <v>43677</v>
      </c>
      <c r="G1615" s="373" t="s">
        <v>8894</v>
      </c>
      <c r="H1615" s="373" t="s">
        <v>632</v>
      </c>
      <c r="I1615" s="374">
        <v>69.819999999999993</v>
      </c>
      <c r="J1615" s="374">
        <v>125</v>
      </c>
      <c r="K1615" s="373" t="s">
        <v>438</v>
      </c>
      <c r="L1615" s="375">
        <v>148.24</v>
      </c>
      <c r="M1615" s="336" t="s">
        <v>633</v>
      </c>
      <c r="N1615" s="336" t="s">
        <v>634</v>
      </c>
      <c r="O1615" s="287"/>
      <c r="P1615" s="287"/>
    </row>
    <row r="1616" spans="1:16" ht="15">
      <c r="A1616" s="247" t="s">
        <v>176</v>
      </c>
      <c r="B1616" s="247" t="s">
        <v>11385</v>
      </c>
      <c r="C1616" s="287" t="s">
        <v>5074</v>
      </c>
      <c r="D1616" s="305">
        <v>16</v>
      </c>
      <c r="E1616" s="287" t="s">
        <v>16</v>
      </c>
      <c r="F1616" s="372">
        <v>43677</v>
      </c>
      <c r="G1616" s="373" t="s">
        <v>8894</v>
      </c>
      <c r="H1616" s="373" t="s">
        <v>1143</v>
      </c>
      <c r="I1616" s="374">
        <v>46</v>
      </c>
      <c r="J1616" s="374">
        <v>12</v>
      </c>
      <c r="K1616" s="373" t="s">
        <v>438</v>
      </c>
      <c r="L1616" s="375">
        <v>277.31</v>
      </c>
      <c r="M1616" s="336" t="s">
        <v>1144</v>
      </c>
      <c r="N1616" s="336" t="s">
        <v>1145</v>
      </c>
      <c r="O1616" s="287"/>
      <c r="P1616" s="287"/>
    </row>
    <row r="1617" spans="1:16" ht="15">
      <c r="A1617" s="247" t="s">
        <v>176</v>
      </c>
      <c r="B1617" s="247" t="s">
        <v>11386</v>
      </c>
      <c r="C1617" s="287" t="s">
        <v>5076</v>
      </c>
      <c r="D1617" s="305">
        <v>17</v>
      </c>
      <c r="E1617" s="287" t="s">
        <v>16</v>
      </c>
      <c r="F1617" s="372">
        <v>43677</v>
      </c>
      <c r="G1617" s="373" t="s">
        <v>8894</v>
      </c>
      <c r="H1617" s="373" t="s">
        <v>4734</v>
      </c>
      <c r="I1617" s="374">
        <v>61.48</v>
      </c>
      <c r="J1617" s="374">
        <v>36</v>
      </c>
      <c r="K1617" s="373" t="s">
        <v>438</v>
      </c>
      <c r="L1617" s="375">
        <v>136.32</v>
      </c>
      <c r="M1617" s="336" t="s">
        <v>4735</v>
      </c>
      <c r="N1617" s="336" t="s">
        <v>4736</v>
      </c>
      <c r="O1617" s="287"/>
      <c r="P1617" s="287"/>
    </row>
    <row r="1618" spans="1:16" ht="15">
      <c r="A1618" s="247" t="s">
        <v>176</v>
      </c>
      <c r="B1618" s="247" t="s">
        <v>9621</v>
      </c>
      <c r="C1618" s="287" t="s">
        <v>5078</v>
      </c>
      <c r="D1618" s="305">
        <v>18</v>
      </c>
      <c r="E1618" s="287" t="s">
        <v>16</v>
      </c>
      <c r="F1618" s="372">
        <v>43677</v>
      </c>
      <c r="G1618" s="373" t="s">
        <v>8894</v>
      </c>
      <c r="H1618" s="373" t="s">
        <v>4979</v>
      </c>
      <c r="I1618" s="374">
        <v>526.74</v>
      </c>
      <c r="J1618" s="374">
        <v>113</v>
      </c>
      <c r="K1618" s="373" t="s">
        <v>438</v>
      </c>
      <c r="L1618" s="375">
        <v>135.65</v>
      </c>
      <c r="M1618" s="336" t="s">
        <v>4980</v>
      </c>
      <c r="N1618" s="336" t="s">
        <v>4981</v>
      </c>
      <c r="O1618" s="287"/>
      <c r="P1618" s="287"/>
    </row>
    <row r="1619" spans="1:16" ht="15">
      <c r="A1619" s="247" t="s">
        <v>176</v>
      </c>
      <c r="B1619" s="247" t="s">
        <v>11387</v>
      </c>
      <c r="C1619" s="287" t="s">
        <v>5080</v>
      </c>
      <c r="D1619" s="305">
        <v>19</v>
      </c>
      <c r="E1619" s="287" t="s">
        <v>16</v>
      </c>
      <c r="F1619" s="372">
        <v>43677</v>
      </c>
      <c r="G1619" s="373" t="s">
        <v>8894</v>
      </c>
      <c r="H1619" s="373" t="s">
        <v>3532</v>
      </c>
      <c r="I1619" s="374">
        <v>53.73</v>
      </c>
      <c r="J1619" s="374">
        <v>8</v>
      </c>
      <c r="K1619" s="373" t="s">
        <v>438</v>
      </c>
      <c r="L1619" s="375">
        <v>67.12</v>
      </c>
      <c r="M1619" s="336" t="s">
        <v>3533</v>
      </c>
      <c r="N1619" s="336" t="s">
        <v>3534</v>
      </c>
      <c r="O1619" s="287"/>
      <c r="P1619" s="287"/>
    </row>
    <row r="1620" spans="1:16" ht="15">
      <c r="A1620" s="247" t="s">
        <v>176</v>
      </c>
      <c r="B1620" s="247" t="s">
        <v>9628</v>
      </c>
      <c r="C1620" s="287" t="s">
        <v>5082</v>
      </c>
      <c r="D1620" s="305">
        <v>20</v>
      </c>
      <c r="E1620" s="287" t="s">
        <v>16</v>
      </c>
      <c r="F1620" s="372">
        <v>43677</v>
      </c>
      <c r="G1620" s="373" t="s">
        <v>8894</v>
      </c>
      <c r="H1620" s="373" t="s">
        <v>1638</v>
      </c>
      <c r="I1620" s="374">
        <v>449.22</v>
      </c>
      <c r="J1620" s="374">
        <v>114</v>
      </c>
      <c r="K1620" s="373" t="s">
        <v>438</v>
      </c>
      <c r="L1620" s="375">
        <v>362.17</v>
      </c>
      <c r="M1620" s="336" t="s">
        <v>1639</v>
      </c>
      <c r="N1620" s="336" t="s">
        <v>1640</v>
      </c>
      <c r="O1620" s="287"/>
      <c r="P1620" s="287"/>
    </row>
    <row r="1621" spans="1:16" ht="15">
      <c r="A1621" s="247" t="s">
        <v>176</v>
      </c>
      <c r="B1621" s="247" t="s">
        <v>11388</v>
      </c>
      <c r="C1621" s="287" t="s">
        <v>5084</v>
      </c>
      <c r="D1621" s="305">
        <v>21</v>
      </c>
      <c r="E1621" s="287" t="s">
        <v>16</v>
      </c>
      <c r="F1621" s="372">
        <v>43677</v>
      </c>
      <c r="G1621" s="373" t="s">
        <v>8894</v>
      </c>
      <c r="H1621" s="373" t="s">
        <v>1794</v>
      </c>
      <c r="I1621" s="374">
        <v>118.69</v>
      </c>
      <c r="J1621" s="374">
        <v>5</v>
      </c>
      <c r="K1621" s="373" t="s">
        <v>438</v>
      </c>
      <c r="L1621" s="375">
        <v>227.24</v>
      </c>
      <c r="M1621" s="336" t="s">
        <v>1795</v>
      </c>
      <c r="N1621" s="336" t="s">
        <v>1796</v>
      </c>
      <c r="O1621" s="287"/>
      <c r="P1621" s="287"/>
    </row>
    <row r="1622" spans="1:16" ht="15">
      <c r="A1622" s="247" t="s">
        <v>176</v>
      </c>
      <c r="B1622" s="247" t="s">
        <v>11389</v>
      </c>
      <c r="C1622" s="287" t="s">
        <v>5086</v>
      </c>
      <c r="D1622" s="305">
        <v>22</v>
      </c>
      <c r="E1622" s="287" t="s">
        <v>16</v>
      </c>
      <c r="F1622" s="372">
        <v>43677</v>
      </c>
      <c r="G1622" s="373" t="s">
        <v>8894</v>
      </c>
      <c r="H1622" s="373" t="s">
        <v>651</v>
      </c>
      <c r="I1622" s="374">
        <v>60.83</v>
      </c>
      <c r="J1622" s="374">
        <v>54</v>
      </c>
      <c r="K1622" s="373" t="s">
        <v>438</v>
      </c>
      <c r="L1622" s="375">
        <v>139.06</v>
      </c>
      <c r="M1622" s="336" t="s">
        <v>652</v>
      </c>
      <c r="N1622" s="336" t="s">
        <v>653</v>
      </c>
      <c r="O1622" s="287"/>
      <c r="P1622" s="287"/>
    </row>
    <row r="1623" spans="1:16" ht="15">
      <c r="A1623" s="247" t="s">
        <v>176</v>
      </c>
      <c r="B1623" s="247" t="s">
        <v>11390</v>
      </c>
      <c r="C1623" s="287" t="s">
        <v>5088</v>
      </c>
      <c r="D1623" s="305">
        <v>23</v>
      </c>
      <c r="E1623" s="287" t="s">
        <v>16</v>
      </c>
      <c r="F1623" s="372">
        <v>43677</v>
      </c>
      <c r="G1623" s="373" t="s">
        <v>8894</v>
      </c>
      <c r="H1623" s="373" t="s">
        <v>9033</v>
      </c>
      <c r="I1623" s="374">
        <v>104.26</v>
      </c>
      <c r="J1623" s="374">
        <v>42</v>
      </c>
      <c r="K1623" s="373" t="s">
        <v>438</v>
      </c>
      <c r="L1623" s="375">
        <v>40.770000000000003</v>
      </c>
      <c r="M1623" s="336" t="s">
        <v>8571</v>
      </c>
      <c r="N1623" s="336" t="s">
        <v>9034</v>
      </c>
      <c r="O1623" s="287"/>
      <c r="P1623" s="287"/>
    </row>
    <row r="1624" spans="1:16" ht="15">
      <c r="A1624" s="247" t="s">
        <v>176</v>
      </c>
      <c r="B1624" s="247" t="s">
        <v>9631</v>
      </c>
      <c r="C1624" s="287" t="s">
        <v>5090</v>
      </c>
      <c r="D1624" s="305">
        <v>24</v>
      </c>
      <c r="E1624" s="287" t="s">
        <v>16</v>
      </c>
      <c r="F1624" s="372">
        <v>43677</v>
      </c>
      <c r="G1624" s="373" t="s">
        <v>8894</v>
      </c>
      <c r="H1624" s="373" t="s">
        <v>1652</v>
      </c>
      <c r="I1624" s="374">
        <v>71.56</v>
      </c>
      <c r="J1624" s="374">
        <v>66</v>
      </c>
      <c r="K1624" s="373" t="s">
        <v>438</v>
      </c>
      <c r="L1624" s="375">
        <v>272.27</v>
      </c>
      <c r="M1624" s="336" t="s">
        <v>1653</v>
      </c>
      <c r="N1624" s="336" t="s">
        <v>1654</v>
      </c>
      <c r="O1624" s="287"/>
      <c r="P1624" s="287"/>
    </row>
    <row r="1625" spans="1:16" ht="15">
      <c r="A1625" s="247" t="s">
        <v>176</v>
      </c>
      <c r="B1625" s="247" t="s">
        <v>9629</v>
      </c>
      <c r="C1625" s="287" t="s">
        <v>5093</v>
      </c>
      <c r="D1625" s="305">
        <v>25</v>
      </c>
      <c r="E1625" s="287" t="s">
        <v>16</v>
      </c>
      <c r="F1625" s="372">
        <v>43677</v>
      </c>
      <c r="G1625" s="373" t="s">
        <v>8894</v>
      </c>
      <c r="H1625" s="373" t="s">
        <v>1937</v>
      </c>
      <c r="I1625" s="374">
        <v>90.1</v>
      </c>
      <c r="J1625" s="374">
        <v>30</v>
      </c>
      <c r="K1625" s="373" t="s">
        <v>438</v>
      </c>
      <c r="L1625" s="375">
        <v>210.72</v>
      </c>
      <c r="M1625" s="336" t="s">
        <v>1938</v>
      </c>
      <c r="N1625" s="336" t="s">
        <v>1939</v>
      </c>
      <c r="O1625" s="287"/>
      <c r="P1625" s="287"/>
    </row>
    <row r="1626" spans="1:16" ht="15">
      <c r="A1626" s="247" t="s">
        <v>176</v>
      </c>
      <c r="B1626" s="247" t="s">
        <v>11391</v>
      </c>
      <c r="C1626" s="287" t="s">
        <v>5095</v>
      </c>
      <c r="D1626" s="305">
        <v>26</v>
      </c>
      <c r="E1626" s="287" t="s">
        <v>16</v>
      </c>
      <c r="F1626" s="372">
        <v>43677</v>
      </c>
      <c r="G1626" s="373" t="s">
        <v>8894</v>
      </c>
      <c r="H1626" s="373" t="s">
        <v>656</v>
      </c>
      <c r="I1626" s="374">
        <v>67.510000000000005</v>
      </c>
      <c r="J1626" s="374">
        <v>35</v>
      </c>
      <c r="K1626" s="373" t="s">
        <v>438</v>
      </c>
      <c r="L1626" s="375">
        <v>756.75</v>
      </c>
      <c r="M1626" s="336" t="s">
        <v>411</v>
      </c>
      <c r="N1626" s="336" t="s">
        <v>657</v>
      </c>
      <c r="O1626" s="287"/>
      <c r="P1626" s="287"/>
    </row>
    <row r="1627" spans="1:16" ht="15">
      <c r="A1627" s="247" t="s">
        <v>176</v>
      </c>
      <c r="B1627" s="247" t="s">
        <v>9632</v>
      </c>
      <c r="C1627" s="287" t="s">
        <v>5097</v>
      </c>
      <c r="D1627" s="305">
        <v>27</v>
      </c>
      <c r="E1627" s="287" t="s">
        <v>16</v>
      </c>
      <c r="F1627" s="372">
        <v>43677</v>
      </c>
      <c r="G1627" s="373" t="s">
        <v>8894</v>
      </c>
      <c r="H1627" s="373" t="s">
        <v>2636</v>
      </c>
      <c r="I1627" s="374">
        <v>43.41</v>
      </c>
      <c r="J1627" s="374">
        <v>5</v>
      </c>
      <c r="K1627" s="373" t="s">
        <v>438</v>
      </c>
      <c r="L1627" s="375">
        <v>33.11</v>
      </c>
      <c r="M1627" s="336" t="s">
        <v>2637</v>
      </c>
      <c r="N1627" s="336" t="s">
        <v>2638</v>
      </c>
      <c r="O1627" s="287"/>
      <c r="P1627" s="287"/>
    </row>
    <row r="1628" spans="1:16" ht="15">
      <c r="A1628" s="247" t="s">
        <v>176</v>
      </c>
      <c r="B1628" s="247" t="s">
        <v>11392</v>
      </c>
      <c r="C1628" s="287" t="s">
        <v>5099</v>
      </c>
      <c r="D1628" s="305">
        <v>28</v>
      </c>
      <c r="E1628" s="287" t="s">
        <v>16</v>
      </c>
      <c r="F1628" s="372">
        <v>43677</v>
      </c>
      <c r="G1628" s="373" t="s">
        <v>8894</v>
      </c>
      <c r="H1628" s="373" t="s">
        <v>1440</v>
      </c>
      <c r="I1628" s="374">
        <v>101.25</v>
      </c>
      <c r="J1628" s="374">
        <v>17</v>
      </c>
      <c r="K1628" s="373" t="s">
        <v>438</v>
      </c>
      <c r="L1628" s="375">
        <v>380.76</v>
      </c>
      <c r="M1628" s="336" t="s">
        <v>1441</v>
      </c>
      <c r="N1628" s="336" t="s">
        <v>1442</v>
      </c>
      <c r="O1628" s="287"/>
      <c r="P1628" s="287"/>
    </row>
    <row r="1629" spans="1:16" ht="15">
      <c r="A1629" s="247" t="s">
        <v>176</v>
      </c>
      <c r="B1629" s="247" t="s">
        <v>11393</v>
      </c>
      <c r="C1629" s="287" t="s">
        <v>5101</v>
      </c>
      <c r="D1629" s="305">
        <v>29</v>
      </c>
      <c r="E1629" s="287" t="s">
        <v>16</v>
      </c>
      <c r="F1629" s="372">
        <v>43677</v>
      </c>
      <c r="G1629" s="373" t="s">
        <v>8894</v>
      </c>
      <c r="H1629" s="373" t="s">
        <v>3671</v>
      </c>
      <c r="I1629" s="374">
        <v>44.46</v>
      </c>
      <c r="J1629" s="374">
        <v>6</v>
      </c>
      <c r="K1629" s="373" t="s">
        <v>438</v>
      </c>
      <c r="L1629" s="375">
        <v>80.22</v>
      </c>
      <c r="M1629" s="336" t="s">
        <v>3672</v>
      </c>
      <c r="N1629" s="336" t="s">
        <v>3673</v>
      </c>
      <c r="O1629" s="287"/>
      <c r="P1629" s="287"/>
    </row>
    <row r="1630" spans="1:16" ht="15">
      <c r="A1630" s="247" t="s">
        <v>176</v>
      </c>
      <c r="B1630" s="247" t="s">
        <v>11394</v>
      </c>
      <c r="C1630" s="287" t="s">
        <v>5103</v>
      </c>
      <c r="D1630" s="305">
        <v>30</v>
      </c>
      <c r="E1630" s="287" t="s">
        <v>16</v>
      </c>
      <c r="F1630" s="372">
        <v>43677</v>
      </c>
      <c r="G1630" s="373" t="s">
        <v>8894</v>
      </c>
      <c r="H1630" s="373" t="s">
        <v>4571</v>
      </c>
      <c r="I1630" s="374">
        <v>48.7</v>
      </c>
      <c r="J1630" s="374">
        <v>29</v>
      </c>
      <c r="K1630" s="373" t="s">
        <v>438</v>
      </c>
      <c r="L1630" s="375">
        <v>70.08</v>
      </c>
      <c r="M1630" s="336" t="s">
        <v>4572</v>
      </c>
      <c r="N1630" s="336" t="s">
        <v>4573</v>
      </c>
      <c r="O1630" s="287"/>
      <c r="P1630" s="287"/>
    </row>
    <row r="1631" spans="1:16" ht="15">
      <c r="A1631" s="247" t="s">
        <v>176</v>
      </c>
      <c r="B1631" s="247" t="s">
        <v>11395</v>
      </c>
      <c r="C1631" s="287" t="s">
        <v>5105</v>
      </c>
      <c r="D1631" s="305">
        <v>31</v>
      </c>
      <c r="E1631" s="287" t="s">
        <v>16</v>
      </c>
      <c r="F1631" s="372">
        <v>43677</v>
      </c>
      <c r="G1631" s="373" t="s">
        <v>8894</v>
      </c>
      <c r="H1631" s="373" t="s">
        <v>1671</v>
      </c>
      <c r="I1631" s="374">
        <v>53.21</v>
      </c>
      <c r="J1631" s="374">
        <v>6</v>
      </c>
      <c r="K1631" s="373" t="s">
        <v>438</v>
      </c>
      <c r="L1631" s="375">
        <v>127.81</v>
      </c>
      <c r="M1631" s="336" t="s">
        <v>1672</v>
      </c>
      <c r="N1631" s="336" t="s">
        <v>1673</v>
      </c>
      <c r="O1631" s="287"/>
      <c r="P1631" s="287"/>
    </row>
    <row r="1632" spans="1:16" ht="15">
      <c r="A1632" s="247" t="s">
        <v>176</v>
      </c>
      <c r="B1632" s="247" t="s">
        <v>9630</v>
      </c>
      <c r="C1632" s="287" t="s">
        <v>5107</v>
      </c>
      <c r="D1632" s="305">
        <v>32</v>
      </c>
      <c r="E1632" s="287" t="s">
        <v>16</v>
      </c>
      <c r="F1632" s="372">
        <v>43677</v>
      </c>
      <c r="G1632" s="373" t="s">
        <v>8894</v>
      </c>
      <c r="H1632" s="373" t="s">
        <v>1685</v>
      </c>
      <c r="I1632" s="374">
        <v>45.18</v>
      </c>
      <c r="J1632" s="374">
        <v>101</v>
      </c>
      <c r="K1632" s="373" t="s">
        <v>438</v>
      </c>
      <c r="L1632" s="375">
        <v>106.03</v>
      </c>
      <c r="M1632" s="336" t="s">
        <v>1686</v>
      </c>
      <c r="N1632" s="336" t="s">
        <v>1687</v>
      </c>
      <c r="O1632" s="287"/>
      <c r="P1632" s="287"/>
    </row>
    <row r="1633" spans="1:16" ht="15">
      <c r="A1633" s="247" t="s">
        <v>176</v>
      </c>
      <c r="B1633" s="247" t="s">
        <v>11396</v>
      </c>
      <c r="C1633" s="287" t="s">
        <v>5109</v>
      </c>
      <c r="D1633" s="305">
        <v>33</v>
      </c>
      <c r="E1633" s="287" t="s">
        <v>16</v>
      </c>
      <c r="F1633" s="372">
        <v>43677</v>
      </c>
      <c r="G1633" s="373" t="s">
        <v>8894</v>
      </c>
      <c r="H1633" s="373" t="s">
        <v>1830</v>
      </c>
      <c r="I1633" s="374">
        <v>263.51</v>
      </c>
      <c r="J1633" s="374">
        <v>40</v>
      </c>
      <c r="K1633" s="373" t="s">
        <v>438</v>
      </c>
      <c r="L1633" s="375">
        <v>244.95</v>
      </c>
      <c r="M1633" s="336" t="s">
        <v>1831</v>
      </c>
      <c r="N1633" s="336" t="s">
        <v>1832</v>
      </c>
      <c r="O1633" s="287"/>
      <c r="P1633" s="287"/>
    </row>
    <row r="1634" spans="1:16" ht="15">
      <c r="A1634" s="247" t="s">
        <v>176</v>
      </c>
      <c r="B1634" s="247" t="s">
        <v>11397</v>
      </c>
      <c r="C1634" s="287" t="s">
        <v>5111</v>
      </c>
      <c r="D1634" s="305">
        <v>34</v>
      </c>
      <c r="E1634" s="287" t="s">
        <v>16</v>
      </c>
      <c r="F1634" s="372">
        <v>43677</v>
      </c>
      <c r="G1634" s="373" t="s">
        <v>8894</v>
      </c>
      <c r="H1634" s="373" t="s">
        <v>1690</v>
      </c>
      <c r="I1634" s="374">
        <v>70.599999999999994</v>
      </c>
      <c r="J1634" s="374">
        <v>54</v>
      </c>
      <c r="K1634" s="373" t="s">
        <v>438</v>
      </c>
      <c r="L1634" s="375">
        <v>513.04</v>
      </c>
      <c r="M1634" s="336" t="s">
        <v>1691</v>
      </c>
      <c r="N1634" s="336" t="s">
        <v>1692</v>
      </c>
      <c r="O1634" s="287"/>
      <c r="P1634" s="287"/>
    </row>
    <row r="1635" spans="1:16" ht="15">
      <c r="A1635" s="247" t="s">
        <v>176</v>
      </c>
      <c r="B1635" s="247" t="s">
        <v>11398</v>
      </c>
      <c r="C1635" s="287" t="s">
        <v>5113</v>
      </c>
      <c r="D1635" s="305">
        <v>35</v>
      </c>
      <c r="E1635" s="287" t="s">
        <v>16</v>
      </c>
      <c r="F1635" s="372">
        <v>43677</v>
      </c>
      <c r="G1635" s="373" t="s">
        <v>8894</v>
      </c>
      <c r="H1635" s="373" t="s">
        <v>1695</v>
      </c>
      <c r="I1635" s="374">
        <v>44.81</v>
      </c>
      <c r="J1635" s="374">
        <v>6</v>
      </c>
      <c r="K1635" s="373" t="s">
        <v>438</v>
      </c>
      <c r="L1635" s="375">
        <v>162.19999999999999</v>
      </c>
      <c r="M1635" s="336" t="s">
        <v>1696</v>
      </c>
      <c r="N1635" s="336" t="s">
        <v>1697</v>
      </c>
      <c r="O1635" s="287"/>
      <c r="P1635" s="287"/>
    </row>
    <row r="1636" spans="1:16" ht="15">
      <c r="A1636" s="247" t="s">
        <v>176</v>
      </c>
      <c r="B1636" s="247" t="s">
        <v>11399</v>
      </c>
      <c r="C1636" s="287" t="s">
        <v>5115</v>
      </c>
      <c r="D1636" s="305">
        <v>36</v>
      </c>
      <c r="E1636" s="287" t="s">
        <v>16</v>
      </c>
      <c r="F1636" s="372">
        <v>43677</v>
      </c>
      <c r="G1636" s="373" t="s">
        <v>8894</v>
      </c>
      <c r="H1636" s="373" t="s">
        <v>2222</v>
      </c>
      <c r="I1636" s="374">
        <v>65.540000000000006</v>
      </c>
      <c r="J1636" s="374">
        <v>9</v>
      </c>
      <c r="K1636" s="373" t="s">
        <v>438</v>
      </c>
      <c r="L1636" s="375">
        <v>94.69</v>
      </c>
      <c r="M1636" s="336" t="s">
        <v>2223</v>
      </c>
      <c r="N1636" s="336" t="s">
        <v>2224</v>
      </c>
      <c r="O1636" s="287"/>
      <c r="P1636" s="287"/>
    </row>
    <row r="1637" spans="1:16" ht="15">
      <c r="A1637" s="247" t="s">
        <v>176</v>
      </c>
      <c r="B1637" s="247" t="s">
        <v>9622</v>
      </c>
      <c r="C1637" s="287" t="s">
        <v>5117</v>
      </c>
      <c r="D1637" s="305">
        <v>37</v>
      </c>
      <c r="E1637" s="287" t="s">
        <v>16</v>
      </c>
      <c r="F1637" s="372">
        <v>43677</v>
      </c>
      <c r="G1637" s="373" t="s">
        <v>8894</v>
      </c>
      <c r="H1637" s="373" t="s">
        <v>1705</v>
      </c>
      <c r="I1637" s="374">
        <v>54.28</v>
      </c>
      <c r="J1637" s="374">
        <v>219</v>
      </c>
      <c r="K1637" s="373" t="s">
        <v>438</v>
      </c>
      <c r="L1637" s="375">
        <v>54.56</v>
      </c>
      <c r="M1637" s="336" t="s">
        <v>1706</v>
      </c>
      <c r="N1637" s="336" t="s">
        <v>1707</v>
      </c>
      <c r="O1637" s="287"/>
      <c r="P1637" s="287"/>
    </row>
    <row r="1638" spans="1:16" ht="15">
      <c r="A1638" s="247" t="s">
        <v>176</v>
      </c>
      <c r="B1638" s="247" t="s">
        <v>11400</v>
      </c>
      <c r="C1638" s="287" t="s">
        <v>5119</v>
      </c>
      <c r="D1638" s="305">
        <v>38</v>
      </c>
      <c r="E1638" s="287" t="s">
        <v>16</v>
      </c>
      <c r="F1638" s="372">
        <v>43677</v>
      </c>
      <c r="G1638" s="373" t="s">
        <v>8894</v>
      </c>
      <c r="H1638" s="373" t="s">
        <v>1508</v>
      </c>
      <c r="I1638" s="374">
        <v>48.8</v>
      </c>
      <c r="J1638" s="374">
        <v>18</v>
      </c>
      <c r="K1638" s="373" t="s">
        <v>438</v>
      </c>
      <c r="L1638" s="375">
        <v>91.91</v>
      </c>
      <c r="M1638" s="336" t="s">
        <v>1509</v>
      </c>
      <c r="N1638" s="336" t="s">
        <v>1510</v>
      </c>
      <c r="O1638" s="287"/>
      <c r="P1638" s="287"/>
    </row>
    <row r="1639" spans="1:16" ht="15">
      <c r="A1639" s="247" t="s">
        <v>176</v>
      </c>
      <c r="B1639" s="247" t="s">
        <v>9623</v>
      </c>
      <c r="C1639" s="287" t="s">
        <v>5121</v>
      </c>
      <c r="D1639" s="305">
        <v>39</v>
      </c>
      <c r="E1639" s="287" t="s">
        <v>16</v>
      </c>
      <c r="F1639" s="372">
        <v>43677</v>
      </c>
      <c r="G1639" s="373" t="s">
        <v>8894</v>
      </c>
      <c r="H1639" s="373" t="s">
        <v>1715</v>
      </c>
      <c r="I1639" s="374">
        <v>291.27999999999997</v>
      </c>
      <c r="J1639" s="374">
        <v>77</v>
      </c>
      <c r="K1639" s="373" t="s">
        <v>438</v>
      </c>
      <c r="L1639" s="375">
        <v>119.47</v>
      </c>
      <c r="M1639" s="336" t="s">
        <v>1716</v>
      </c>
      <c r="N1639" s="336" t="s">
        <v>1717</v>
      </c>
      <c r="O1639" s="287"/>
      <c r="P1639" s="287"/>
    </row>
    <row r="1640" spans="1:16" ht="15">
      <c r="A1640" s="247" t="s">
        <v>176</v>
      </c>
      <c r="B1640" s="247" t="s">
        <v>11401</v>
      </c>
      <c r="C1640" s="287" t="s">
        <v>5123</v>
      </c>
      <c r="D1640" s="305">
        <v>40</v>
      </c>
      <c r="E1640" s="287" t="s">
        <v>16</v>
      </c>
      <c r="F1640" s="372">
        <v>43677</v>
      </c>
      <c r="G1640" s="373" t="s">
        <v>8894</v>
      </c>
      <c r="H1640" s="373" t="s">
        <v>2805</v>
      </c>
      <c r="I1640" s="374">
        <v>70.7</v>
      </c>
      <c r="J1640" s="374">
        <v>42</v>
      </c>
      <c r="K1640" s="373" t="s">
        <v>438</v>
      </c>
      <c r="L1640" s="375">
        <v>55.27</v>
      </c>
      <c r="M1640" s="336" t="s">
        <v>2806</v>
      </c>
      <c r="N1640" s="336" t="s">
        <v>2807</v>
      </c>
      <c r="O1640" s="287"/>
      <c r="P1640" s="287"/>
    </row>
    <row r="1641" spans="1:16" ht="15">
      <c r="A1641" s="247" t="s">
        <v>176</v>
      </c>
      <c r="B1641" s="247" t="s">
        <v>11402</v>
      </c>
      <c r="C1641" s="287" t="s">
        <v>5125</v>
      </c>
      <c r="D1641" s="305">
        <v>41</v>
      </c>
      <c r="E1641" s="287" t="s">
        <v>16</v>
      </c>
      <c r="F1641" s="372">
        <v>43677</v>
      </c>
      <c r="G1641" s="373" t="s">
        <v>8894</v>
      </c>
      <c r="H1641" s="373" t="s">
        <v>1721</v>
      </c>
      <c r="I1641" s="374">
        <v>51.86</v>
      </c>
      <c r="J1641" s="374">
        <v>46</v>
      </c>
      <c r="K1641" s="373" t="s">
        <v>438</v>
      </c>
      <c r="L1641" s="375">
        <v>151.72</v>
      </c>
      <c r="M1641" s="336" t="s">
        <v>1722</v>
      </c>
      <c r="N1641" s="336" t="s">
        <v>1723</v>
      </c>
      <c r="O1641" s="287"/>
      <c r="P1641" s="287"/>
    </row>
    <row r="1642" spans="1:16" ht="15">
      <c r="A1642" s="247" t="s">
        <v>176</v>
      </c>
      <c r="B1642" s="247" t="s">
        <v>11403</v>
      </c>
      <c r="C1642" s="287" t="s">
        <v>5127</v>
      </c>
      <c r="D1642" s="305">
        <v>42</v>
      </c>
      <c r="E1642" s="287" t="s">
        <v>16</v>
      </c>
      <c r="F1642" s="372">
        <v>43677</v>
      </c>
      <c r="G1642" s="373" t="s">
        <v>8894</v>
      </c>
      <c r="H1642" s="373" t="s">
        <v>2380</v>
      </c>
      <c r="I1642" s="374">
        <v>408.76</v>
      </c>
      <c r="J1642" s="374">
        <v>42</v>
      </c>
      <c r="K1642" s="373" t="s">
        <v>438</v>
      </c>
      <c r="L1642" s="375">
        <v>130.07</v>
      </c>
      <c r="M1642" s="336" t="s">
        <v>2381</v>
      </c>
      <c r="N1642" s="336" t="s">
        <v>2382</v>
      </c>
      <c r="O1642" s="287"/>
      <c r="P1642" s="287"/>
    </row>
    <row r="1643" spans="1:16" ht="15">
      <c r="A1643" s="247" t="s">
        <v>176</v>
      </c>
      <c r="B1643" s="247" t="s">
        <v>9624</v>
      </c>
      <c r="C1643" s="287" t="s">
        <v>5129</v>
      </c>
      <c r="D1643" s="305">
        <v>43</v>
      </c>
      <c r="E1643" s="287" t="s">
        <v>16</v>
      </c>
      <c r="F1643" s="372">
        <v>43677</v>
      </c>
      <c r="G1643" s="373" t="s">
        <v>8894</v>
      </c>
      <c r="H1643" s="373" t="s">
        <v>5955</v>
      </c>
      <c r="I1643" s="374">
        <v>80.900000000000006</v>
      </c>
      <c r="J1643" s="374">
        <v>146</v>
      </c>
      <c r="K1643" s="373" t="s">
        <v>438</v>
      </c>
      <c r="L1643" s="375">
        <v>112.52</v>
      </c>
      <c r="M1643" s="336" t="s">
        <v>5956</v>
      </c>
      <c r="N1643" s="336" t="s">
        <v>5957</v>
      </c>
      <c r="O1643" s="287"/>
      <c r="P1643" s="287"/>
    </row>
    <row r="1644" spans="1:16" ht="15">
      <c r="A1644" s="247" t="s">
        <v>176</v>
      </c>
      <c r="B1644" s="247" t="s">
        <v>11404</v>
      </c>
      <c r="C1644" s="287" t="s">
        <v>5131</v>
      </c>
      <c r="D1644" s="305">
        <v>44</v>
      </c>
      <c r="E1644" s="287" t="s">
        <v>16</v>
      </c>
      <c r="F1644" s="372">
        <v>43677</v>
      </c>
      <c r="G1644" s="373" t="s">
        <v>8894</v>
      </c>
      <c r="H1644" s="373" t="s">
        <v>1733</v>
      </c>
      <c r="I1644" s="374">
        <v>53.96</v>
      </c>
      <c r="J1644" s="374">
        <v>18</v>
      </c>
      <c r="K1644" s="373" t="s">
        <v>438</v>
      </c>
      <c r="L1644" s="375">
        <v>114.89</v>
      </c>
      <c r="M1644" s="336" t="s">
        <v>1734</v>
      </c>
      <c r="N1644" s="336" t="s">
        <v>1735</v>
      </c>
      <c r="O1644" s="287"/>
      <c r="P1644" s="287"/>
    </row>
    <row r="1645" spans="1:16" ht="15">
      <c r="A1645" s="247" t="s">
        <v>176</v>
      </c>
      <c r="B1645" s="247" t="s">
        <v>11405</v>
      </c>
      <c r="C1645" s="287" t="s">
        <v>5133</v>
      </c>
      <c r="D1645" s="305">
        <v>45</v>
      </c>
      <c r="E1645" s="287" t="s">
        <v>16</v>
      </c>
      <c r="F1645" s="372">
        <v>43677</v>
      </c>
      <c r="G1645" s="373" t="s">
        <v>8894</v>
      </c>
      <c r="H1645" s="373" t="s">
        <v>779</v>
      </c>
      <c r="I1645" s="374">
        <v>500.58</v>
      </c>
      <c r="J1645" s="374">
        <v>42</v>
      </c>
      <c r="K1645" s="373" t="s">
        <v>438</v>
      </c>
      <c r="L1645" s="375">
        <v>103.54</v>
      </c>
      <c r="M1645" s="336" t="s">
        <v>780</v>
      </c>
      <c r="N1645" s="336" t="s">
        <v>781</v>
      </c>
      <c r="O1645" s="287"/>
      <c r="P1645" s="287"/>
    </row>
    <row r="1646" spans="1:16" ht="15">
      <c r="A1646" s="247" t="s">
        <v>176</v>
      </c>
      <c r="B1646" s="247" t="s">
        <v>11406</v>
      </c>
      <c r="C1646" s="287" t="s">
        <v>5135</v>
      </c>
      <c r="D1646" s="305">
        <v>46</v>
      </c>
      <c r="E1646" s="287" t="s">
        <v>16</v>
      </c>
      <c r="F1646" s="372">
        <v>43677</v>
      </c>
      <c r="G1646" s="373" t="s">
        <v>8894</v>
      </c>
      <c r="H1646" s="373" t="s">
        <v>7367</v>
      </c>
      <c r="I1646" s="374">
        <v>47.9</v>
      </c>
      <c r="J1646" s="374">
        <v>2</v>
      </c>
      <c r="K1646" s="373" t="s">
        <v>438</v>
      </c>
      <c r="L1646" s="375">
        <v>10.6</v>
      </c>
      <c r="M1646" s="336" t="s">
        <v>7368</v>
      </c>
      <c r="N1646" s="336" t="s">
        <v>7369</v>
      </c>
      <c r="O1646" s="287"/>
      <c r="P1646" s="287"/>
    </row>
    <row r="1647" spans="1:16" ht="15">
      <c r="A1647" s="247" t="s">
        <v>176</v>
      </c>
      <c r="B1647" s="247" t="s">
        <v>9625</v>
      </c>
      <c r="C1647" s="287" t="s">
        <v>5137</v>
      </c>
      <c r="D1647" s="305">
        <v>47</v>
      </c>
      <c r="E1647" s="287" t="s">
        <v>16</v>
      </c>
      <c r="F1647" s="372">
        <v>43677</v>
      </c>
      <c r="G1647" s="373" t="s">
        <v>8894</v>
      </c>
      <c r="H1647" s="373" t="s">
        <v>3956</v>
      </c>
      <c r="I1647" s="374">
        <v>50.07</v>
      </c>
      <c r="J1647" s="374">
        <v>97</v>
      </c>
      <c r="K1647" s="373" t="s">
        <v>438</v>
      </c>
      <c r="L1647" s="375">
        <v>192.58</v>
      </c>
      <c r="M1647" s="336" t="s">
        <v>3957</v>
      </c>
      <c r="N1647" s="336" t="s">
        <v>3958</v>
      </c>
      <c r="O1647" s="287"/>
      <c r="P1647" s="287"/>
    </row>
    <row r="1648" spans="1:16" ht="15">
      <c r="A1648" s="247" t="s">
        <v>176</v>
      </c>
      <c r="B1648" s="247" t="s">
        <v>11407</v>
      </c>
      <c r="C1648" s="287" t="s">
        <v>5139</v>
      </c>
      <c r="D1648" s="305">
        <v>48</v>
      </c>
      <c r="E1648" s="287" t="s">
        <v>16</v>
      </c>
      <c r="F1648" s="372">
        <v>43677</v>
      </c>
      <c r="G1648" s="373" t="s">
        <v>8894</v>
      </c>
      <c r="H1648" s="373" t="s">
        <v>789</v>
      </c>
      <c r="I1648" s="374">
        <v>43.33</v>
      </c>
      <c r="J1648" s="374">
        <v>20</v>
      </c>
      <c r="K1648" s="373" t="s">
        <v>438</v>
      </c>
      <c r="L1648" s="375">
        <v>87.65</v>
      </c>
      <c r="M1648" s="336" t="s">
        <v>790</v>
      </c>
      <c r="N1648" s="336" t="s">
        <v>791</v>
      </c>
      <c r="O1648" s="287"/>
      <c r="P1648" s="287"/>
    </row>
    <row r="1649" spans="1:16" ht="15">
      <c r="A1649" s="247" t="s">
        <v>176</v>
      </c>
      <c r="B1649" s="247" t="s">
        <v>9626</v>
      </c>
      <c r="C1649" s="287" t="s">
        <v>5141</v>
      </c>
      <c r="D1649" s="305">
        <v>49</v>
      </c>
      <c r="E1649" s="287" t="s">
        <v>16</v>
      </c>
      <c r="F1649" s="372">
        <v>43677</v>
      </c>
      <c r="G1649" s="373" t="s">
        <v>8894</v>
      </c>
      <c r="H1649" s="373" t="s">
        <v>800</v>
      </c>
      <c r="I1649" s="374">
        <v>50.04</v>
      </c>
      <c r="J1649" s="374">
        <v>60</v>
      </c>
      <c r="K1649" s="373" t="s">
        <v>438</v>
      </c>
      <c r="L1649" s="375">
        <v>46.31</v>
      </c>
      <c r="M1649" s="336" t="s">
        <v>801</v>
      </c>
      <c r="N1649" s="336" t="s">
        <v>802</v>
      </c>
      <c r="O1649" s="287"/>
      <c r="P1649" s="287"/>
    </row>
    <row r="1650" spans="1:16" ht="15">
      <c r="A1650" s="247" t="s">
        <v>176</v>
      </c>
      <c r="B1650" s="247" t="s">
        <v>9627</v>
      </c>
      <c r="C1650" s="287" t="s">
        <v>5143</v>
      </c>
      <c r="D1650" s="305">
        <v>50</v>
      </c>
      <c r="E1650" s="287" t="s">
        <v>16</v>
      </c>
      <c r="F1650" s="372">
        <v>43677</v>
      </c>
      <c r="G1650" s="373" t="s">
        <v>8894</v>
      </c>
      <c r="H1650" s="373" t="s">
        <v>4801</v>
      </c>
      <c r="I1650" s="374">
        <v>55.14</v>
      </c>
      <c r="J1650" s="374">
        <v>30</v>
      </c>
      <c r="K1650" s="373" t="s">
        <v>438</v>
      </c>
      <c r="L1650" s="375">
        <v>83.69</v>
      </c>
      <c r="M1650" s="336" t="s">
        <v>4802</v>
      </c>
      <c r="N1650" s="336" t="s">
        <v>4803</v>
      </c>
      <c r="O1650" s="287"/>
      <c r="P1650" s="287"/>
    </row>
    <row r="1651" spans="1:16" ht="15">
      <c r="A1651" s="247" t="s">
        <v>176</v>
      </c>
      <c r="B1651" s="247" t="s">
        <v>11408</v>
      </c>
      <c r="C1651" s="287" t="s">
        <v>5145</v>
      </c>
      <c r="D1651" s="305">
        <v>1</v>
      </c>
      <c r="E1651" s="287" t="s">
        <v>19</v>
      </c>
      <c r="F1651" s="372">
        <v>43677</v>
      </c>
      <c r="G1651" s="373" t="s">
        <v>8898</v>
      </c>
      <c r="H1651" s="373" t="s">
        <v>1042</v>
      </c>
      <c r="I1651" s="374">
        <v>28.14</v>
      </c>
      <c r="J1651" s="374">
        <v>15</v>
      </c>
      <c r="K1651" s="373" t="s">
        <v>438</v>
      </c>
      <c r="L1651" s="375">
        <v>278.56</v>
      </c>
      <c r="M1651" s="336" t="s">
        <v>1043</v>
      </c>
      <c r="N1651" s="336" t="s">
        <v>1044</v>
      </c>
      <c r="O1651" s="287"/>
      <c r="P1651" s="287"/>
    </row>
    <row r="1652" spans="1:16" ht="15">
      <c r="A1652" s="247" t="s">
        <v>176</v>
      </c>
      <c r="B1652" s="247" t="s">
        <v>11409</v>
      </c>
      <c r="C1652" s="287" t="s">
        <v>5147</v>
      </c>
      <c r="D1652" s="305">
        <v>2</v>
      </c>
      <c r="E1652" s="287" t="s">
        <v>19</v>
      </c>
      <c r="F1652" s="372">
        <v>43677</v>
      </c>
      <c r="G1652" s="373" t="s">
        <v>8898</v>
      </c>
      <c r="H1652" s="373" t="s">
        <v>474</v>
      </c>
      <c r="I1652" s="374">
        <v>19.57</v>
      </c>
      <c r="J1652" s="374">
        <v>26</v>
      </c>
      <c r="K1652" s="373" t="s">
        <v>438</v>
      </c>
      <c r="L1652" s="375">
        <v>209.08</v>
      </c>
      <c r="M1652" s="336" t="s">
        <v>475</v>
      </c>
      <c r="N1652" s="336" t="s">
        <v>476</v>
      </c>
      <c r="O1652" s="287"/>
      <c r="P1652" s="287"/>
    </row>
    <row r="1653" spans="1:16" ht="15">
      <c r="A1653" s="247" t="s">
        <v>12654</v>
      </c>
      <c r="B1653" s="247" t="s">
        <v>12655</v>
      </c>
      <c r="C1653" s="287" t="s">
        <v>5149</v>
      </c>
      <c r="D1653" s="305">
        <v>3</v>
      </c>
      <c r="E1653" s="287" t="s">
        <v>19</v>
      </c>
      <c r="F1653" s="372">
        <v>43677</v>
      </c>
      <c r="G1653" s="373" t="s">
        <v>8898</v>
      </c>
      <c r="H1653" s="373" t="s">
        <v>3006</v>
      </c>
      <c r="I1653" s="374">
        <v>18.7</v>
      </c>
      <c r="J1653" s="374">
        <v>30</v>
      </c>
      <c r="K1653" s="373" t="s">
        <v>438</v>
      </c>
      <c r="L1653" s="375">
        <v>49.37</v>
      </c>
      <c r="M1653" s="336" t="s">
        <v>3007</v>
      </c>
      <c r="N1653" s="336" t="s">
        <v>3008</v>
      </c>
      <c r="O1653" s="287"/>
      <c r="P1653" s="287"/>
    </row>
    <row r="1654" spans="1:16" ht="15">
      <c r="A1654" s="247" t="s">
        <v>176</v>
      </c>
      <c r="B1654" s="247" t="s">
        <v>9635</v>
      </c>
      <c r="C1654" s="287" t="s">
        <v>5152</v>
      </c>
      <c r="D1654" s="305">
        <v>4</v>
      </c>
      <c r="E1654" s="287" t="s">
        <v>19</v>
      </c>
      <c r="F1654" s="372">
        <v>43677</v>
      </c>
      <c r="G1654" s="373" t="s">
        <v>8898</v>
      </c>
      <c r="H1654" s="373" t="s">
        <v>1282</v>
      </c>
      <c r="I1654" s="374">
        <v>21.07</v>
      </c>
      <c r="J1654" s="374">
        <v>7</v>
      </c>
      <c r="K1654" s="373" t="s">
        <v>438</v>
      </c>
      <c r="L1654" s="375">
        <v>237.82</v>
      </c>
      <c r="M1654" s="336" t="s">
        <v>1283</v>
      </c>
      <c r="N1654" s="336" t="s">
        <v>1284</v>
      </c>
      <c r="O1654" s="287"/>
      <c r="P1654" s="287"/>
    </row>
    <row r="1655" spans="1:16" ht="15">
      <c r="A1655" s="247" t="s">
        <v>176</v>
      </c>
      <c r="B1655" s="247" t="s">
        <v>11413</v>
      </c>
      <c r="C1655" s="287" t="s">
        <v>5155</v>
      </c>
      <c r="D1655" s="305">
        <v>5</v>
      </c>
      <c r="E1655" s="287" t="s">
        <v>19</v>
      </c>
      <c r="F1655" s="372">
        <v>43677</v>
      </c>
      <c r="G1655" s="373" t="s">
        <v>8898</v>
      </c>
      <c r="H1655" s="373" t="s">
        <v>1287</v>
      </c>
      <c r="I1655" s="374">
        <v>17.54</v>
      </c>
      <c r="J1655" s="374">
        <v>6</v>
      </c>
      <c r="K1655" s="373" t="s">
        <v>438</v>
      </c>
      <c r="L1655" s="375">
        <v>1886.61</v>
      </c>
      <c r="M1655" s="336" t="s">
        <v>1288</v>
      </c>
      <c r="N1655" s="336" t="s">
        <v>1289</v>
      </c>
      <c r="O1655" s="287"/>
      <c r="P1655" s="287"/>
    </row>
    <row r="1656" spans="1:16" ht="15">
      <c r="A1656" s="247" t="s">
        <v>176</v>
      </c>
      <c r="B1656" s="247" t="s">
        <v>11414</v>
      </c>
      <c r="C1656" s="287" t="s">
        <v>5157</v>
      </c>
      <c r="D1656" s="305">
        <v>6</v>
      </c>
      <c r="E1656" s="287" t="s">
        <v>19</v>
      </c>
      <c r="F1656" s="372">
        <v>43677</v>
      </c>
      <c r="G1656" s="373" t="s">
        <v>8898</v>
      </c>
      <c r="H1656" s="373" t="s">
        <v>3296</v>
      </c>
      <c r="I1656" s="374">
        <v>18.77</v>
      </c>
      <c r="J1656" s="374">
        <v>1</v>
      </c>
      <c r="K1656" s="373" t="s">
        <v>438</v>
      </c>
      <c r="L1656" s="375">
        <v>19.16</v>
      </c>
      <c r="M1656" s="336" t="s">
        <v>3297</v>
      </c>
      <c r="N1656" s="336" t="s">
        <v>3298</v>
      </c>
      <c r="O1656" s="287"/>
      <c r="P1656" s="287"/>
    </row>
    <row r="1657" spans="1:16" ht="15">
      <c r="A1657" s="247" t="s">
        <v>176</v>
      </c>
      <c r="B1657" s="247" t="s">
        <v>9636</v>
      </c>
      <c r="C1657" s="287" t="s">
        <v>5160</v>
      </c>
      <c r="D1657" s="305">
        <v>7</v>
      </c>
      <c r="E1657" s="287" t="s">
        <v>19</v>
      </c>
      <c r="F1657" s="372">
        <v>43677</v>
      </c>
      <c r="G1657" s="373" t="s">
        <v>8898</v>
      </c>
      <c r="H1657" s="373" t="s">
        <v>3179</v>
      </c>
      <c r="I1657" s="374">
        <v>17.63</v>
      </c>
      <c r="J1657" s="374">
        <v>31</v>
      </c>
      <c r="K1657" s="373" t="s">
        <v>438</v>
      </c>
      <c r="L1657" s="375">
        <v>71.739999999999995</v>
      </c>
      <c r="M1657" s="336" t="s">
        <v>3180</v>
      </c>
      <c r="N1657" s="336" t="s">
        <v>3181</v>
      </c>
      <c r="O1657" s="287"/>
      <c r="P1657" s="287"/>
    </row>
    <row r="1658" spans="1:16" ht="15">
      <c r="A1658" s="247" t="s">
        <v>176</v>
      </c>
      <c r="B1658" s="247" t="s">
        <v>11417</v>
      </c>
      <c r="C1658" s="287" t="s">
        <v>5162</v>
      </c>
      <c r="D1658" s="305">
        <v>8</v>
      </c>
      <c r="E1658" s="287" t="s">
        <v>19</v>
      </c>
      <c r="F1658" s="372">
        <v>43677</v>
      </c>
      <c r="G1658" s="373" t="s">
        <v>8898</v>
      </c>
      <c r="H1658" s="373" t="s">
        <v>1326</v>
      </c>
      <c r="I1658" s="374">
        <v>24.04</v>
      </c>
      <c r="J1658" s="374">
        <v>13</v>
      </c>
      <c r="K1658" s="373" t="s">
        <v>438</v>
      </c>
      <c r="L1658" s="375">
        <v>77.53</v>
      </c>
      <c r="M1658" s="336" t="s">
        <v>1327</v>
      </c>
      <c r="N1658" s="336" t="s">
        <v>1328</v>
      </c>
      <c r="O1658" s="287"/>
      <c r="P1658" s="287"/>
    </row>
    <row r="1659" spans="1:16" ht="15">
      <c r="A1659" s="247" t="s">
        <v>176</v>
      </c>
      <c r="B1659" s="247" t="s">
        <v>11418</v>
      </c>
      <c r="C1659" s="287" t="s">
        <v>5164</v>
      </c>
      <c r="D1659" s="305">
        <v>9</v>
      </c>
      <c r="E1659" s="287" t="s">
        <v>19</v>
      </c>
      <c r="F1659" s="372">
        <v>43677</v>
      </c>
      <c r="G1659" s="373" t="s">
        <v>8898</v>
      </c>
      <c r="H1659" s="373" t="s">
        <v>1352</v>
      </c>
      <c r="I1659" s="374">
        <v>23.86</v>
      </c>
      <c r="J1659" s="374">
        <v>1</v>
      </c>
      <c r="K1659" s="373" t="s">
        <v>438</v>
      </c>
      <c r="L1659" s="375">
        <v>92.5</v>
      </c>
      <c r="M1659" s="336" t="s">
        <v>1353</v>
      </c>
      <c r="N1659" s="336" t="s">
        <v>1354</v>
      </c>
      <c r="O1659" s="287"/>
      <c r="P1659" s="287"/>
    </row>
    <row r="1660" spans="1:16" ht="15">
      <c r="A1660" s="247" t="s">
        <v>176</v>
      </c>
      <c r="B1660" s="247" t="s">
        <v>11419</v>
      </c>
      <c r="C1660" s="287" t="s">
        <v>5166</v>
      </c>
      <c r="D1660" s="305">
        <v>10</v>
      </c>
      <c r="E1660" s="287" t="s">
        <v>19</v>
      </c>
      <c r="F1660" s="372">
        <v>43677</v>
      </c>
      <c r="G1660" s="373" t="s">
        <v>8898</v>
      </c>
      <c r="H1660" s="373" t="s">
        <v>9574</v>
      </c>
      <c r="I1660" s="374">
        <v>18.149999999999999</v>
      </c>
      <c r="J1660" s="374">
        <v>48</v>
      </c>
      <c r="K1660" s="373" t="s">
        <v>438</v>
      </c>
      <c r="L1660" s="375">
        <v>76.349999999999994</v>
      </c>
      <c r="M1660" s="336" t="s">
        <v>8456</v>
      </c>
      <c r="N1660" s="336" t="s">
        <v>9575</v>
      </c>
      <c r="O1660" s="287"/>
      <c r="P1660" s="287"/>
    </row>
    <row r="1661" spans="1:16" ht="15">
      <c r="A1661" s="247" t="s">
        <v>176</v>
      </c>
      <c r="B1661" s="247" t="s">
        <v>9637</v>
      </c>
      <c r="C1661" s="287" t="s">
        <v>5168</v>
      </c>
      <c r="D1661" s="305">
        <v>11</v>
      </c>
      <c r="E1661" s="287" t="s">
        <v>19</v>
      </c>
      <c r="F1661" s="372">
        <v>43677</v>
      </c>
      <c r="G1661" s="373" t="s">
        <v>8898</v>
      </c>
      <c r="H1661" s="373" t="s">
        <v>8167</v>
      </c>
      <c r="I1661" s="374">
        <v>22.31</v>
      </c>
      <c r="J1661" s="374">
        <v>131</v>
      </c>
      <c r="K1661" s="373" t="s">
        <v>438</v>
      </c>
      <c r="L1661" s="375">
        <v>30.8</v>
      </c>
      <c r="M1661" s="336" t="s">
        <v>8168</v>
      </c>
      <c r="N1661" s="336" t="s">
        <v>8169</v>
      </c>
      <c r="O1661" s="287"/>
      <c r="P1661" s="287"/>
    </row>
    <row r="1662" spans="1:16" ht="15">
      <c r="A1662" s="247" t="s">
        <v>176</v>
      </c>
      <c r="B1662" s="247" t="s">
        <v>11420</v>
      </c>
      <c r="C1662" s="287" t="s">
        <v>5171</v>
      </c>
      <c r="D1662" s="305">
        <v>12</v>
      </c>
      <c r="E1662" s="287" t="s">
        <v>19</v>
      </c>
      <c r="F1662" s="372">
        <v>43677</v>
      </c>
      <c r="G1662" s="373" t="s">
        <v>8898</v>
      </c>
      <c r="H1662" s="373" t="s">
        <v>2051</v>
      </c>
      <c r="I1662" s="374">
        <v>22.87</v>
      </c>
      <c r="J1662" s="374">
        <v>54</v>
      </c>
      <c r="K1662" s="373" t="s">
        <v>438</v>
      </c>
      <c r="L1662" s="375">
        <v>213.69</v>
      </c>
      <c r="M1662" s="336" t="s">
        <v>2052</v>
      </c>
      <c r="N1662" s="336" t="s">
        <v>2053</v>
      </c>
      <c r="O1662" s="287"/>
      <c r="P1662" s="287"/>
    </row>
    <row r="1663" spans="1:16" ht="15">
      <c r="A1663" s="247" t="s">
        <v>176</v>
      </c>
      <c r="B1663" s="247" t="s">
        <v>11421</v>
      </c>
      <c r="C1663" s="287" t="s">
        <v>5173</v>
      </c>
      <c r="D1663" s="305">
        <v>13</v>
      </c>
      <c r="E1663" s="287" t="s">
        <v>19</v>
      </c>
      <c r="F1663" s="372">
        <v>43677</v>
      </c>
      <c r="G1663" s="373" t="s">
        <v>8898</v>
      </c>
      <c r="H1663" s="373" t="s">
        <v>1136</v>
      </c>
      <c r="I1663" s="374">
        <v>24.77</v>
      </c>
      <c r="J1663" s="374">
        <v>31</v>
      </c>
      <c r="K1663" s="373" t="s">
        <v>438</v>
      </c>
      <c r="L1663" s="375">
        <v>282.05</v>
      </c>
      <c r="M1663" s="336" t="s">
        <v>1137</v>
      </c>
      <c r="N1663" s="336" t="s">
        <v>1138</v>
      </c>
      <c r="O1663" s="287"/>
      <c r="P1663" s="287"/>
    </row>
    <row r="1664" spans="1:16" ht="15">
      <c r="A1664" s="247" t="s">
        <v>176</v>
      </c>
      <c r="B1664" s="247" t="s">
        <v>9638</v>
      </c>
      <c r="C1664" s="287" t="s">
        <v>5175</v>
      </c>
      <c r="D1664" s="305">
        <v>14</v>
      </c>
      <c r="E1664" s="287" t="s">
        <v>19</v>
      </c>
      <c r="F1664" s="372">
        <v>43677</v>
      </c>
      <c r="G1664" s="373" t="s">
        <v>8898</v>
      </c>
      <c r="H1664" s="373" t="s">
        <v>1143</v>
      </c>
      <c r="I1664" s="374">
        <v>25.97</v>
      </c>
      <c r="J1664" s="374">
        <v>39</v>
      </c>
      <c r="K1664" s="373" t="s">
        <v>438</v>
      </c>
      <c r="L1664" s="375">
        <v>277.31</v>
      </c>
      <c r="M1664" s="336" t="s">
        <v>1144</v>
      </c>
      <c r="N1664" s="336" t="s">
        <v>1145</v>
      </c>
      <c r="O1664" s="287"/>
      <c r="P1664" s="287"/>
    </row>
    <row r="1665" spans="1:16" ht="15">
      <c r="A1665" s="247" t="s">
        <v>12656</v>
      </c>
      <c r="B1665" s="247" t="s">
        <v>12657</v>
      </c>
      <c r="C1665" s="287" t="s">
        <v>5178</v>
      </c>
      <c r="D1665" s="305">
        <v>15</v>
      </c>
      <c r="E1665" s="287" t="s">
        <v>19</v>
      </c>
      <c r="F1665" s="372">
        <v>43677</v>
      </c>
      <c r="G1665" s="373" t="s">
        <v>8898</v>
      </c>
      <c r="H1665" s="373" t="s">
        <v>4734</v>
      </c>
      <c r="I1665" s="374">
        <v>17.670000000000002</v>
      </c>
      <c r="J1665" s="374">
        <v>10</v>
      </c>
      <c r="K1665" s="373" t="s">
        <v>438</v>
      </c>
      <c r="L1665" s="375">
        <v>136.32</v>
      </c>
      <c r="M1665" s="336" t="s">
        <v>4735</v>
      </c>
      <c r="N1665" s="336" t="s">
        <v>4736</v>
      </c>
      <c r="O1665" s="287"/>
      <c r="P1665" s="287"/>
    </row>
    <row r="1666" spans="1:16" ht="15">
      <c r="A1666" s="247" t="s">
        <v>176</v>
      </c>
      <c r="B1666" s="247" t="s">
        <v>11422</v>
      </c>
      <c r="C1666" s="287" t="s">
        <v>5181</v>
      </c>
      <c r="D1666" s="305">
        <v>16</v>
      </c>
      <c r="E1666" s="287" t="s">
        <v>19</v>
      </c>
      <c r="F1666" s="372">
        <v>43677</v>
      </c>
      <c r="G1666" s="373" t="s">
        <v>8898</v>
      </c>
      <c r="H1666" s="373" t="s">
        <v>7343</v>
      </c>
      <c r="I1666" s="374">
        <v>17.899999999999999</v>
      </c>
      <c r="J1666" s="374">
        <v>16</v>
      </c>
      <c r="K1666" s="373" t="s">
        <v>438</v>
      </c>
      <c r="L1666" s="375">
        <v>208.61</v>
      </c>
      <c r="M1666" s="336" t="s">
        <v>7344</v>
      </c>
      <c r="N1666" s="336" t="s">
        <v>7345</v>
      </c>
      <c r="O1666" s="287"/>
      <c r="P1666" s="287"/>
    </row>
    <row r="1667" spans="1:16" ht="15">
      <c r="A1667" s="247" t="s">
        <v>12658</v>
      </c>
      <c r="B1667" s="247" t="s">
        <v>12659</v>
      </c>
      <c r="C1667" s="287" t="s">
        <v>5183</v>
      </c>
      <c r="D1667" s="305">
        <v>17</v>
      </c>
      <c r="E1667" s="287" t="s">
        <v>19</v>
      </c>
      <c r="F1667" s="372">
        <v>43677</v>
      </c>
      <c r="G1667" s="373" t="s">
        <v>8898</v>
      </c>
      <c r="H1667" s="373" t="s">
        <v>1794</v>
      </c>
      <c r="I1667" s="374">
        <v>17.190000000000001</v>
      </c>
      <c r="J1667" s="374">
        <v>3</v>
      </c>
      <c r="K1667" s="373" t="s">
        <v>438</v>
      </c>
      <c r="L1667" s="375">
        <v>227.24</v>
      </c>
      <c r="M1667" s="336" t="s">
        <v>1795</v>
      </c>
      <c r="N1667" s="336" t="s">
        <v>1796</v>
      </c>
      <c r="O1667" s="287"/>
      <c r="P1667" s="287"/>
    </row>
    <row r="1668" spans="1:16" ht="15">
      <c r="A1668" s="247" t="s">
        <v>176</v>
      </c>
      <c r="B1668" s="247" t="s">
        <v>11425</v>
      </c>
      <c r="C1668" s="287" t="s">
        <v>5185</v>
      </c>
      <c r="D1668" s="305">
        <v>18</v>
      </c>
      <c r="E1668" s="287" t="s">
        <v>19</v>
      </c>
      <c r="F1668" s="372">
        <v>43677</v>
      </c>
      <c r="G1668" s="373" t="s">
        <v>8898</v>
      </c>
      <c r="H1668" s="373" t="s">
        <v>1155</v>
      </c>
      <c r="I1668" s="374">
        <v>25.88</v>
      </c>
      <c r="J1668" s="374">
        <v>1</v>
      </c>
      <c r="K1668" s="373" t="s">
        <v>438</v>
      </c>
      <c r="L1668" s="375">
        <v>337.04</v>
      </c>
      <c r="M1668" s="336" t="s">
        <v>1156</v>
      </c>
      <c r="N1668" s="336" t="s">
        <v>1157</v>
      </c>
      <c r="O1668" s="287"/>
      <c r="P1668" s="287"/>
    </row>
    <row r="1669" spans="1:16" ht="15">
      <c r="A1669" s="247" t="s">
        <v>176</v>
      </c>
      <c r="B1669" s="247" t="s">
        <v>9639</v>
      </c>
      <c r="C1669" s="287" t="s">
        <v>5187</v>
      </c>
      <c r="D1669" s="305">
        <v>19</v>
      </c>
      <c r="E1669" s="287" t="s">
        <v>19</v>
      </c>
      <c r="F1669" s="372">
        <v>43677</v>
      </c>
      <c r="G1669" s="373" t="s">
        <v>8898</v>
      </c>
      <c r="H1669" s="373" t="s">
        <v>1652</v>
      </c>
      <c r="I1669" s="374">
        <v>28.42</v>
      </c>
      <c r="J1669" s="374">
        <v>117</v>
      </c>
      <c r="K1669" s="373" t="s">
        <v>438</v>
      </c>
      <c r="L1669" s="375">
        <v>272.27</v>
      </c>
      <c r="M1669" s="336" t="s">
        <v>1653</v>
      </c>
      <c r="N1669" s="336" t="s">
        <v>1654</v>
      </c>
      <c r="O1669" s="287"/>
      <c r="P1669" s="287"/>
    </row>
    <row r="1670" spans="1:16" ht="15">
      <c r="A1670" s="247" t="s">
        <v>176</v>
      </c>
      <c r="B1670" s="247" t="s">
        <v>11426</v>
      </c>
      <c r="C1670" s="287" t="s">
        <v>5189</v>
      </c>
      <c r="D1670" s="305">
        <v>20</v>
      </c>
      <c r="E1670" s="287" t="s">
        <v>19</v>
      </c>
      <c r="F1670" s="372">
        <v>43677</v>
      </c>
      <c r="G1670" s="373" t="s">
        <v>8898</v>
      </c>
      <c r="H1670" s="373" t="s">
        <v>3372</v>
      </c>
      <c r="I1670" s="374">
        <v>20.190000000000001</v>
      </c>
      <c r="J1670" s="374">
        <v>1</v>
      </c>
      <c r="K1670" s="373" t="s">
        <v>438</v>
      </c>
      <c r="L1670" s="375">
        <v>59.19</v>
      </c>
      <c r="M1670" s="336" t="s">
        <v>3373</v>
      </c>
      <c r="N1670" s="336" t="s">
        <v>3374</v>
      </c>
      <c r="O1670" s="287"/>
      <c r="P1670" s="287"/>
    </row>
    <row r="1671" spans="1:16" ht="15">
      <c r="A1671" s="247" t="s">
        <v>176</v>
      </c>
      <c r="B1671" s="247" t="s">
        <v>11427</v>
      </c>
      <c r="C1671" s="287" t="s">
        <v>5192</v>
      </c>
      <c r="D1671" s="305">
        <v>21</v>
      </c>
      <c r="E1671" s="287" t="s">
        <v>19</v>
      </c>
      <c r="F1671" s="372">
        <v>43677</v>
      </c>
      <c r="G1671" s="373" t="s">
        <v>8898</v>
      </c>
      <c r="H1671" s="373" t="s">
        <v>656</v>
      </c>
      <c r="I1671" s="374">
        <v>20.63</v>
      </c>
      <c r="J1671" s="374">
        <v>35</v>
      </c>
      <c r="K1671" s="373" t="s">
        <v>438</v>
      </c>
      <c r="L1671" s="375">
        <v>756.75</v>
      </c>
      <c r="M1671" s="336" t="s">
        <v>411</v>
      </c>
      <c r="N1671" s="336" t="s">
        <v>657</v>
      </c>
      <c r="O1671" s="287"/>
      <c r="P1671" s="287"/>
    </row>
    <row r="1672" spans="1:16" ht="15">
      <c r="A1672" s="247" t="s">
        <v>176</v>
      </c>
      <c r="B1672" s="247" t="s">
        <v>9640</v>
      </c>
      <c r="C1672" s="287" t="s">
        <v>5194</v>
      </c>
      <c r="D1672" s="305">
        <v>22</v>
      </c>
      <c r="E1672" s="287" t="s">
        <v>19</v>
      </c>
      <c r="F1672" s="372">
        <v>43677</v>
      </c>
      <c r="G1672" s="373" t="s">
        <v>8898</v>
      </c>
      <c r="H1672" s="373" t="s">
        <v>1421</v>
      </c>
      <c r="I1672" s="374">
        <v>22.86</v>
      </c>
      <c r="J1672" s="374">
        <v>23</v>
      </c>
      <c r="K1672" s="373" t="s">
        <v>438</v>
      </c>
      <c r="L1672" s="375">
        <v>44.89</v>
      </c>
      <c r="M1672" s="336" t="s">
        <v>1422</v>
      </c>
      <c r="N1672" s="336" t="s">
        <v>1423</v>
      </c>
      <c r="O1672" s="287"/>
      <c r="P1672" s="287"/>
    </row>
    <row r="1673" spans="1:16" ht="15">
      <c r="A1673" s="247" t="s">
        <v>176</v>
      </c>
      <c r="B1673" s="247" t="s">
        <v>11428</v>
      </c>
      <c r="C1673" s="287" t="s">
        <v>5196</v>
      </c>
      <c r="D1673" s="305">
        <v>23</v>
      </c>
      <c r="E1673" s="287" t="s">
        <v>19</v>
      </c>
      <c r="F1673" s="372">
        <v>43677</v>
      </c>
      <c r="G1673" s="373" t="s">
        <v>8898</v>
      </c>
      <c r="H1673" s="373" t="s">
        <v>1431</v>
      </c>
      <c r="I1673" s="374">
        <v>22.1</v>
      </c>
      <c r="J1673" s="374">
        <v>24</v>
      </c>
      <c r="K1673" s="373" t="s">
        <v>438</v>
      </c>
      <c r="L1673" s="375">
        <v>64.47</v>
      </c>
      <c r="M1673" s="336" t="s">
        <v>1432</v>
      </c>
      <c r="N1673" s="336" t="s">
        <v>1433</v>
      </c>
      <c r="O1673" s="287"/>
      <c r="P1673" s="287"/>
    </row>
    <row r="1674" spans="1:16" ht="15">
      <c r="A1674" s="247" t="s">
        <v>5217</v>
      </c>
      <c r="B1674" s="247" t="s">
        <v>5218</v>
      </c>
      <c r="C1674" s="287" t="s">
        <v>5199</v>
      </c>
      <c r="D1674" s="305">
        <v>24</v>
      </c>
      <c r="E1674" s="287" t="s">
        <v>19</v>
      </c>
      <c r="F1674" s="372">
        <v>43677</v>
      </c>
      <c r="G1674" s="373" t="s">
        <v>8898</v>
      </c>
      <c r="H1674" s="373" t="s">
        <v>951</v>
      </c>
      <c r="I1674" s="374">
        <v>49.45</v>
      </c>
      <c r="J1674" s="374">
        <v>12</v>
      </c>
      <c r="K1674" s="373" t="s">
        <v>438</v>
      </c>
      <c r="L1674" s="375">
        <v>28.46</v>
      </c>
      <c r="M1674" s="336" t="s">
        <v>952</v>
      </c>
      <c r="N1674" s="336" t="s">
        <v>953</v>
      </c>
      <c r="O1674" s="287"/>
      <c r="P1674" s="287"/>
    </row>
    <row r="1675" spans="1:16" ht="15">
      <c r="A1675" s="247" t="s">
        <v>176</v>
      </c>
      <c r="B1675" s="247" t="s">
        <v>9650</v>
      </c>
      <c r="C1675" s="287" t="s">
        <v>5202</v>
      </c>
      <c r="D1675" s="305">
        <v>25</v>
      </c>
      <c r="E1675" s="287" t="s">
        <v>19</v>
      </c>
      <c r="F1675" s="372">
        <v>43677</v>
      </c>
      <c r="G1675" s="373" t="s">
        <v>8898</v>
      </c>
      <c r="H1675" s="373" t="s">
        <v>1666</v>
      </c>
      <c r="I1675" s="374">
        <v>17.420000000000002</v>
      </c>
      <c r="J1675" s="374">
        <v>5</v>
      </c>
      <c r="K1675" s="373" t="s">
        <v>438</v>
      </c>
      <c r="L1675" s="375">
        <v>86.03</v>
      </c>
      <c r="M1675" s="336" t="s">
        <v>1667</v>
      </c>
      <c r="N1675" s="336" t="s">
        <v>1668</v>
      </c>
      <c r="O1675" s="287"/>
      <c r="P1675" s="287"/>
    </row>
    <row r="1676" spans="1:16" ht="15">
      <c r="A1676" s="247" t="s">
        <v>176</v>
      </c>
      <c r="B1676" s="247" t="s">
        <v>11429</v>
      </c>
      <c r="C1676" s="287" t="s">
        <v>5205</v>
      </c>
      <c r="D1676" s="305">
        <v>26</v>
      </c>
      <c r="E1676" s="287" t="s">
        <v>19</v>
      </c>
      <c r="F1676" s="372">
        <v>43677</v>
      </c>
      <c r="G1676" s="373" t="s">
        <v>8898</v>
      </c>
      <c r="H1676" s="373" t="s">
        <v>677</v>
      </c>
      <c r="I1676" s="374">
        <v>25.83</v>
      </c>
      <c r="J1676" s="374">
        <v>33</v>
      </c>
      <c r="K1676" s="373" t="s">
        <v>438</v>
      </c>
      <c r="L1676" s="375">
        <v>168.72</v>
      </c>
      <c r="M1676" s="336" t="s">
        <v>678</v>
      </c>
      <c r="N1676" s="336" t="s">
        <v>679</v>
      </c>
      <c r="O1676" s="287"/>
      <c r="P1676" s="287"/>
    </row>
    <row r="1677" spans="1:16" ht="15">
      <c r="A1677" s="247" t="s">
        <v>176</v>
      </c>
      <c r="B1677" s="247" t="s">
        <v>11430</v>
      </c>
      <c r="C1677" s="287" t="s">
        <v>5208</v>
      </c>
      <c r="D1677" s="305">
        <v>27</v>
      </c>
      <c r="E1677" s="287" t="s">
        <v>19</v>
      </c>
      <c r="F1677" s="372">
        <v>43677</v>
      </c>
      <c r="G1677" s="373" t="s">
        <v>8898</v>
      </c>
      <c r="H1677" s="373" t="s">
        <v>1671</v>
      </c>
      <c r="I1677" s="374">
        <v>16.64</v>
      </c>
      <c r="J1677" s="374">
        <v>4</v>
      </c>
      <c r="K1677" s="373" t="s">
        <v>438</v>
      </c>
      <c r="L1677" s="375">
        <v>127.81</v>
      </c>
      <c r="M1677" s="336" t="s">
        <v>1672</v>
      </c>
      <c r="N1677" s="336" t="s">
        <v>1673</v>
      </c>
      <c r="O1677" s="287"/>
      <c r="P1677" s="287"/>
    </row>
    <row r="1678" spans="1:16" ht="15">
      <c r="A1678" s="247" t="s">
        <v>176</v>
      </c>
      <c r="B1678" s="247" t="s">
        <v>9649</v>
      </c>
      <c r="C1678" s="287" t="s">
        <v>5211</v>
      </c>
      <c r="D1678" s="305">
        <v>28</v>
      </c>
      <c r="E1678" s="287" t="s">
        <v>19</v>
      </c>
      <c r="F1678" s="372">
        <v>43677</v>
      </c>
      <c r="G1678" s="373" t="s">
        <v>8898</v>
      </c>
      <c r="H1678" s="373" t="s">
        <v>4321</v>
      </c>
      <c r="I1678" s="374">
        <v>19.41</v>
      </c>
      <c r="J1678" s="374">
        <v>126</v>
      </c>
      <c r="K1678" s="373" t="s">
        <v>438</v>
      </c>
      <c r="L1678" s="375">
        <v>83.61</v>
      </c>
      <c r="M1678" s="336" t="s">
        <v>4322</v>
      </c>
      <c r="N1678" s="336" t="s">
        <v>4323</v>
      </c>
      <c r="O1678" s="287"/>
      <c r="P1678" s="287"/>
    </row>
    <row r="1679" spans="1:16" ht="15">
      <c r="A1679" s="247" t="s">
        <v>176</v>
      </c>
      <c r="B1679" s="247" t="s">
        <v>9641</v>
      </c>
      <c r="C1679" s="287" t="s">
        <v>5214</v>
      </c>
      <c r="D1679" s="305">
        <v>29</v>
      </c>
      <c r="E1679" s="287" t="s">
        <v>19</v>
      </c>
      <c r="F1679" s="372">
        <v>43677</v>
      </c>
      <c r="G1679" s="373" t="s">
        <v>8898</v>
      </c>
      <c r="H1679" s="373" t="s">
        <v>4586</v>
      </c>
      <c r="I1679" s="374">
        <v>23.51</v>
      </c>
      <c r="J1679" s="374">
        <v>115</v>
      </c>
      <c r="K1679" s="373" t="s">
        <v>438</v>
      </c>
      <c r="L1679" s="375">
        <v>113.39</v>
      </c>
      <c r="M1679" s="336" t="s">
        <v>4587</v>
      </c>
      <c r="N1679" s="336" t="s">
        <v>4588</v>
      </c>
      <c r="O1679" s="287"/>
      <c r="P1679" s="287"/>
    </row>
    <row r="1680" spans="1:16" ht="15">
      <c r="A1680" s="247" t="s">
        <v>176</v>
      </c>
      <c r="B1680" s="247" t="s">
        <v>11431</v>
      </c>
      <c r="C1680" s="287" t="s">
        <v>5216</v>
      </c>
      <c r="D1680" s="305">
        <v>30</v>
      </c>
      <c r="E1680" s="287" t="s">
        <v>19</v>
      </c>
      <c r="F1680" s="372">
        <v>43677</v>
      </c>
      <c r="G1680" s="373" t="s">
        <v>8898</v>
      </c>
      <c r="H1680" s="373" t="s">
        <v>1455</v>
      </c>
      <c r="I1680" s="374">
        <v>21.84</v>
      </c>
      <c r="J1680" s="374">
        <v>24</v>
      </c>
      <c r="K1680" s="373" t="s">
        <v>438</v>
      </c>
      <c r="L1680" s="375">
        <v>304.76</v>
      </c>
      <c r="M1680" s="336" t="s">
        <v>1456</v>
      </c>
      <c r="N1680" s="336" t="s">
        <v>1457</v>
      </c>
      <c r="O1680" s="287"/>
      <c r="P1680" s="287"/>
    </row>
    <row r="1681" spans="1:16" ht="15">
      <c r="A1681" s="247" t="s">
        <v>176</v>
      </c>
      <c r="B1681" s="247" t="s">
        <v>9642</v>
      </c>
      <c r="C1681" s="287" t="s">
        <v>5219</v>
      </c>
      <c r="D1681" s="305">
        <v>31</v>
      </c>
      <c r="E1681" s="287" t="s">
        <v>19</v>
      </c>
      <c r="F1681" s="372">
        <v>43677</v>
      </c>
      <c r="G1681" s="373" t="s">
        <v>8898</v>
      </c>
      <c r="H1681" s="373" t="s">
        <v>8100</v>
      </c>
      <c r="I1681" s="374">
        <v>21.72</v>
      </c>
      <c r="J1681" s="374">
        <v>79</v>
      </c>
      <c r="K1681" s="373" t="s">
        <v>438</v>
      </c>
      <c r="L1681" s="375">
        <v>60.41</v>
      </c>
      <c r="M1681" s="336" t="s">
        <v>8101</v>
      </c>
      <c r="N1681" s="336" t="s">
        <v>8102</v>
      </c>
      <c r="O1681" s="287"/>
      <c r="P1681" s="287"/>
    </row>
    <row r="1682" spans="1:16" ht="15">
      <c r="A1682" s="247" t="s">
        <v>176</v>
      </c>
      <c r="B1682" s="247" t="s">
        <v>11432</v>
      </c>
      <c r="C1682" s="287" t="s">
        <v>5221</v>
      </c>
      <c r="D1682" s="305">
        <v>32</v>
      </c>
      <c r="E1682" s="287" t="s">
        <v>19</v>
      </c>
      <c r="F1682" s="372">
        <v>43677</v>
      </c>
      <c r="G1682" s="373" t="s">
        <v>8898</v>
      </c>
      <c r="H1682" s="373" t="s">
        <v>705</v>
      </c>
      <c r="I1682" s="374">
        <v>17.23</v>
      </c>
      <c r="J1682" s="374">
        <v>1</v>
      </c>
      <c r="K1682" s="373" t="s">
        <v>438</v>
      </c>
      <c r="L1682" s="375">
        <v>160.78</v>
      </c>
      <c r="M1682" s="336" t="s">
        <v>706</v>
      </c>
      <c r="N1682" s="336" t="s">
        <v>707</v>
      </c>
      <c r="O1682" s="287"/>
      <c r="P1682" s="287"/>
    </row>
    <row r="1683" spans="1:16" ht="15">
      <c r="A1683" s="247" t="s">
        <v>176</v>
      </c>
      <c r="B1683" s="247" t="s">
        <v>9651</v>
      </c>
      <c r="C1683" s="287" t="s">
        <v>5223</v>
      </c>
      <c r="D1683" s="305">
        <v>33</v>
      </c>
      <c r="E1683" s="287" t="s">
        <v>19</v>
      </c>
      <c r="F1683" s="372">
        <v>43677</v>
      </c>
      <c r="G1683" s="373" t="s">
        <v>8898</v>
      </c>
      <c r="H1683" s="373" t="s">
        <v>1685</v>
      </c>
      <c r="I1683" s="374">
        <v>21.1</v>
      </c>
      <c r="J1683" s="374">
        <v>77</v>
      </c>
      <c r="K1683" s="373" t="s">
        <v>438</v>
      </c>
      <c r="L1683" s="375">
        <v>106.03</v>
      </c>
      <c r="M1683" s="336" t="s">
        <v>1686</v>
      </c>
      <c r="N1683" s="336" t="s">
        <v>1687</v>
      </c>
      <c r="O1683" s="287"/>
      <c r="P1683" s="287"/>
    </row>
    <row r="1684" spans="1:16" ht="15">
      <c r="A1684" s="247" t="s">
        <v>176</v>
      </c>
      <c r="B1684" s="247" t="s">
        <v>11433</v>
      </c>
      <c r="C1684" s="287" t="s">
        <v>5225</v>
      </c>
      <c r="D1684" s="305">
        <v>34</v>
      </c>
      <c r="E1684" s="287" t="s">
        <v>19</v>
      </c>
      <c r="F1684" s="372">
        <v>43677</v>
      </c>
      <c r="G1684" s="373" t="s">
        <v>8898</v>
      </c>
      <c r="H1684" s="373" t="s">
        <v>1830</v>
      </c>
      <c r="I1684" s="374">
        <v>20.6</v>
      </c>
      <c r="J1684" s="374">
        <v>40</v>
      </c>
      <c r="K1684" s="373" t="s">
        <v>438</v>
      </c>
      <c r="L1684" s="375">
        <v>244.95</v>
      </c>
      <c r="M1684" s="336" t="s">
        <v>1831</v>
      </c>
      <c r="N1684" s="336" t="s">
        <v>1832</v>
      </c>
      <c r="O1684" s="287"/>
      <c r="P1684" s="287"/>
    </row>
    <row r="1685" spans="1:16" ht="15">
      <c r="A1685" s="247" t="s">
        <v>176</v>
      </c>
      <c r="B1685" s="247" t="s">
        <v>11434</v>
      </c>
      <c r="C1685" s="287" t="s">
        <v>5228</v>
      </c>
      <c r="D1685" s="305">
        <v>35</v>
      </c>
      <c r="E1685" s="287" t="s">
        <v>19</v>
      </c>
      <c r="F1685" s="372">
        <v>43677</v>
      </c>
      <c r="G1685" s="373" t="s">
        <v>8898</v>
      </c>
      <c r="H1685" s="373" t="s">
        <v>3125</v>
      </c>
      <c r="I1685" s="374">
        <v>22.51</v>
      </c>
      <c r="J1685" s="374">
        <v>53</v>
      </c>
      <c r="K1685" s="373" t="s">
        <v>438</v>
      </c>
      <c r="L1685" s="375">
        <v>85.28</v>
      </c>
      <c r="M1685" s="336" t="s">
        <v>3126</v>
      </c>
      <c r="N1685" s="336" t="s">
        <v>3127</v>
      </c>
      <c r="O1685" s="287"/>
      <c r="P1685" s="287"/>
    </row>
    <row r="1686" spans="1:16" ht="15">
      <c r="A1686" s="247" t="s">
        <v>176</v>
      </c>
      <c r="B1686" s="247" t="s">
        <v>9643</v>
      </c>
      <c r="C1686" s="287" t="s">
        <v>5230</v>
      </c>
      <c r="D1686" s="305">
        <v>36</v>
      </c>
      <c r="E1686" s="287" t="s">
        <v>19</v>
      </c>
      <c r="F1686" s="372">
        <v>43677</v>
      </c>
      <c r="G1686" s="373" t="s">
        <v>8898</v>
      </c>
      <c r="H1686" s="373" t="s">
        <v>2222</v>
      </c>
      <c r="I1686" s="374">
        <v>18.649999999999999</v>
      </c>
      <c r="J1686" s="374">
        <v>3</v>
      </c>
      <c r="K1686" s="373" t="s">
        <v>438</v>
      </c>
      <c r="L1686" s="375">
        <v>94.69</v>
      </c>
      <c r="M1686" s="336" t="s">
        <v>2223</v>
      </c>
      <c r="N1686" s="336" t="s">
        <v>2224</v>
      </c>
      <c r="O1686" s="287"/>
      <c r="P1686" s="287"/>
    </row>
    <row r="1687" spans="1:16" ht="15">
      <c r="A1687" s="247" t="s">
        <v>176</v>
      </c>
      <c r="B1687" s="247" t="s">
        <v>9644</v>
      </c>
      <c r="C1687" s="287" t="s">
        <v>5233</v>
      </c>
      <c r="D1687" s="305">
        <v>37</v>
      </c>
      <c r="E1687" s="287" t="s">
        <v>19</v>
      </c>
      <c r="F1687" s="372">
        <v>43677</v>
      </c>
      <c r="G1687" s="373" t="s">
        <v>8898</v>
      </c>
      <c r="H1687" s="373" t="s">
        <v>1705</v>
      </c>
      <c r="I1687" s="374">
        <v>16.670000000000002</v>
      </c>
      <c r="J1687" s="374">
        <v>124</v>
      </c>
      <c r="K1687" s="373" t="s">
        <v>438</v>
      </c>
      <c r="L1687" s="375">
        <v>54.56</v>
      </c>
      <c r="M1687" s="336" t="s">
        <v>1706</v>
      </c>
      <c r="N1687" s="336" t="s">
        <v>1707</v>
      </c>
      <c r="O1687" s="287"/>
      <c r="P1687" s="287"/>
    </row>
    <row r="1688" spans="1:16" ht="15">
      <c r="A1688" s="247" t="s">
        <v>176</v>
      </c>
      <c r="B1688" s="247" t="s">
        <v>11435</v>
      </c>
      <c r="C1688" s="287" t="s">
        <v>5236</v>
      </c>
      <c r="D1688" s="305">
        <v>38</v>
      </c>
      <c r="E1688" s="287" t="s">
        <v>19</v>
      </c>
      <c r="F1688" s="372">
        <v>43677</v>
      </c>
      <c r="G1688" s="373" t="s">
        <v>8898</v>
      </c>
      <c r="H1688" s="373" t="s">
        <v>1710</v>
      </c>
      <c r="I1688" s="374">
        <v>29.69</v>
      </c>
      <c r="J1688" s="374">
        <v>55</v>
      </c>
      <c r="K1688" s="373" t="s">
        <v>438</v>
      </c>
      <c r="L1688" s="375">
        <v>125.01</v>
      </c>
      <c r="M1688" s="336" t="s">
        <v>1711</v>
      </c>
      <c r="N1688" s="336" t="s">
        <v>1712</v>
      </c>
      <c r="O1688" s="287"/>
      <c r="P1688" s="287"/>
    </row>
    <row r="1689" spans="1:16" ht="15">
      <c r="A1689" s="247" t="s">
        <v>176</v>
      </c>
      <c r="B1689" s="247" t="s">
        <v>11436</v>
      </c>
      <c r="C1689" s="287" t="s">
        <v>5239</v>
      </c>
      <c r="D1689" s="305">
        <v>39</v>
      </c>
      <c r="E1689" s="287" t="s">
        <v>19</v>
      </c>
      <c r="F1689" s="372">
        <v>43677</v>
      </c>
      <c r="G1689" s="373" t="s">
        <v>8898</v>
      </c>
      <c r="H1689" s="373" t="s">
        <v>1494</v>
      </c>
      <c r="I1689" s="374">
        <v>22.02</v>
      </c>
      <c r="J1689" s="374">
        <v>1</v>
      </c>
      <c r="K1689" s="373" t="s">
        <v>438</v>
      </c>
      <c r="L1689" s="375">
        <v>42.31</v>
      </c>
      <c r="M1689" s="336" t="s">
        <v>1495</v>
      </c>
      <c r="N1689" s="336" t="s">
        <v>1496</v>
      </c>
      <c r="O1689" s="287"/>
      <c r="P1689" s="287"/>
    </row>
    <row r="1690" spans="1:16" ht="15">
      <c r="A1690" s="247" t="s">
        <v>176</v>
      </c>
      <c r="B1690" s="247" t="s">
        <v>11437</v>
      </c>
      <c r="C1690" s="287" t="s">
        <v>5241</v>
      </c>
      <c r="D1690" s="305">
        <v>40</v>
      </c>
      <c r="E1690" s="287" t="s">
        <v>19</v>
      </c>
      <c r="F1690" s="372">
        <v>43677</v>
      </c>
      <c r="G1690" s="373" t="s">
        <v>8898</v>
      </c>
      <c r="H1690" s="373" t="s">
        <v>1499</v>
      </c>
      <c r="I1690" s="374">
        <v>17.62</v>
      </c>
      <c r="J1690" s="374">
        <v>40</v>
      </c>
      <c r="K1690" s="373" t="s">
        <v>438</v>
      </c>
      <c r="L1690" s="375">
        <v>349.25</v>
      </c>
      <c r="M1690" s="336" t="s">
        <v>1500</v>
      </c>
      <c r="N1690" s="336" t="s">
        <v>1501</v>
      </c>
      <c r="O1690" s="287"/>
      <c r="P1690" s="287"/>
    </row>
    <row r="1691" spans="1:16" ht="15">
      <c r="A1691" s="247" t="s">
        <v>176</v>
      </c>
      <c r="B1691" s="247" t="s">
        <v>9645</v>
      </c>
      <c r="C1691" s="287" t="s">
        <v>5244</v>
      </c>
      <c r="D1691" s="305">
        <v>41</v>
      </c>
      <c r="E1691" s="287" t="s">
        <v>19</v>
      </c>
      <c r="F1691" s="372">
        <v>43677</v>
      </c>
      <c r="G1691" s="373" t="s">
        <v>8898</v>
      </c>
      <c r="H1691" s="373" t="s">
        <v>1218</v>
      </c>
      <c r="I1691" s="374">
        <v>33.14</v>
      </c>
      <c r="J1691" s="374">
        <v>49</v>
      </c>
      <c r="K1691" s="373" t="s">
        <v>438</v>
      </c>
      <c r="L1691" s="375">
        <v>211.09</v>
      </c>
      <c r="M1691" s="336" t="s">
        <v>1219</v>
      </c>
      <c r="N1691" s="336" t="s">
        <v>1220</v>
      </c>
      <c r="O1691" s="287"/>
      <c r="P1691" s="287"/>
    </row>
    <row r="1692" spans="1:16" ht="15">
      <c r="A1692" s="247" t="s">
        <v>176</v>
      </c>
      <c r="B1692" s="247" t="s">
        <v>11438</v>
      </c>
      <c r="C1692" s="287" t="s">
        <v>5246</v>
      </c>
      <c r="D1692" s="305">
        <v>42</v>
      </c>
      <c r="E1692" s="287" t="s">
        <v>19</v>
      </c>
      <c r="F1692" s="372">
        <v>43677</v>
      </c>
      <c r="G1692" s="373" t="s">
        <v>8898</v>
      </c>
      <c r="H1692" s="373" t="s">
        <v>1525</v>
      </c>
      <c r="I1692" s="374">
        <v>38.97</v>
      </c>
      <c r="J1692" s="374">
        <v>10</v>
      </c>
      <c r="K1692" s="373" t="s">
        <v>438</v>
      </c>
      <c r="L1692" s="375">
        <v>166.62</v>
      </c>
      <c r="M1692" s="336" t="s">
        <v>1526</v>
      </c>
      <c r="N1692" s="336" t="s">
        <v>1527</v>
      </c>
      <c r="O1692" s="287"/>
      <c r="P1692" s="287"/>
    </row>
    <row r="1693" spans="1:16" ht="15">
      <c r="A1693" s="247" t="s">
        <v>176</v>
      </c>
      <c r="B1693" s="247" t="s">
        <v>9831</v>
      </c>
      <c r="C1693" s="287" t="s">
        <v>5248</v>
      </c>
      <c r="D1693" s="305">
        <v>43</v>
      </c>
      <c r="E1693" s="287" t="s">
        <v>19</v>
      </c>
      <c r="F1693" s="372">
        <v>43677</v>
      </c>
      <c r="G1693" s="373" t="s">
        <v>8898</v>
      </c>
      <c r="H1693" s="373" t="s">
        <v>1726</v>
      </c>
      <c r="I1693" s="374">
        <v>17.190000000000001</v>
      </c>
      <c r="J1693" s="374">
        <v>4</v>
      </c>
      <c r="K1693" s="373" t="s">
        <v>438</v>
      </c>
      <c r="L1693" s="375">
        <v>178</v>
      </c>
      <c r="M1693" s="336" t="s">
        <v>1727</v>
      </c>
      <c r="N1693" s="336" t="s">
        <v>1728</v>
      </c>
      <c r="O1693" s="287"/>
      <c r="P1693" s="287"/>
    </row>
    <row r="1694" spans="1:16" ht="15">
      <c r="A1694" s="247" t="s">
        <v>176</v>
      </c>
      <c r="B1694" s="247" t="s">
        <v>11439</v>
      </c>
      <c r="C1694" s="287" t="s">
        <v>5251</v>
      </c>
      <c r="D1694" s="305">
        <v>44</v>
      </c>
      <c r="E1694" s="287" t="s">
        <v>19</v>
      </c>
      <c r="F1694" s="372">
        <v>43677</v>
      </c>
      <c r="G1694" s="373" t="s">
        <v>8898</v>
      </c>
      <c r="H1694" s="373" t="s">
        <v>1223</v>
      </c>
      <c r="I1694" s="374">
        <v>16.8</v>
      </c>
      <c r="J1694" s="374">
        <v>1</v>
      </c>
      <c r="K1694" s="373" t="s">
        <v>438</v>
      </c>
      <c r="L1694" s="375">
        <v>64.319999999999993</v>
      </c>
      <c r="M1694" s="336" t="s">
        <v>1224</v>
      </c>
      <c r="N1694" s="336" t="s">
        <v>1225</v>
      </c>
      <c r="O1694" s="287"/>
      <c r="P1694" s="287"/>
    </row>
    <row r="1695" spans="1:16" ht="15">
      <c r="A1695" s="247" t="s">
        <v>176</v>
      </c>
      <c r="B1695" s="247" t="s">
        <v>11440</v>
      </c>
      <c r="C1695" s="287" t="s">
        <v>5253</v>
      </c>
      <c r="D1695" s="305">
        <v>45</v>
      </c>
      <c r="E1695" s="287" t="s">
        <v>19</v>
      </c>
      <c r="F1695" s="372">
        <v>43677</v>
      </c>
      <c r="G1695" s="373" t="s">
        <v>8898</v>
      </c>
      <c r="H1695" s="373" t="s">
        <v>1530</v>
      </c>
      <c r="I1695" s="374">
        <v>16.600000000000001</v>
      </c>
      <c r="J1695" s="374">
        <v>1</v>
      </c>
      <c r="K1695" s="373" t="s">
        <v>438</v>
      </c>
      <c r="L1695" s="375">
        <v>210.56</v>
      </c>
      <c r="M1695" s="336" t="s">
        <v>1531</v>
      </c>
      <c r="N1695" s="336" t="s">
        <v>1532</v>
      </c>
      <c r="O1695" s="287"/>
      <c r="P1695" s="287"/>
    </row>
    <row r="1696" spans="1:16" ht="15">
      <c r="A1696" s="247" t="s">
        <v>176</v>
      </c>
      <c r="B1696" s="247" t="s">
        <v>11441</v>
      </c>
      <c r="C1696" s="287" t="s">
        <v>5255</v>
      </c>
      <c r="D1696" s="305">
        <v>46</v>
      </c>
      <c r="E1696" s="287" t="s">
        <v>19</v>
      </c>
      <c r="F1696" s="372">
        <v>43677</v>
      </c>
      <c r="G1696" s="373" t="s">
        <v>8898</v>
      </c>
      <c r="H1696" s="373" t="s">
        <v>763</v>
      </c>
      <c r="I1696" s="374">
        <v>18.78</v>
      </c>
      <c r="J1696" s="374">
        <v>4</v>
      </c>
      <c r="K1696" s="373" t="s">
        <v>438</v>
      </c>
      <c r="L1696" s="375">
        <v>114.21</v>
      </c>
      <c r="M1696" s="336" t="s">
        <v>764</v>
      </c>
      <c r="N1696" s="336" t="s">
        <v>765</v>
      </c>
      <c r="O1696" s="287"/>
      <c r="P1696" s="287"/>
    </row>
    <row r="1697" spans="1:16" ht="15">
      <c r="A1697" s="247" t="s">
        <v>176</v>
      </c>
      <c r="B1697" s="247" t="s">
        <v>9646</v>
      </c>
      <c r="C1697" s="287" t="s">
        <v>5257</v>
      </c>
      <c r="D1697" s="305">
        <v>47</v>
      </c>
      <c r="E1697" s="287" t="s">
        <v>19</v>
      </c>
      <c r="F1697" s="372">
        <v>43677</v>
      </c>
      <c r="G1697" s="373" t="s">
        <v>8898</v>
      </c>
      <c r="H1697" s="373" t="s">
        <v>5955</v>
      </c>
      <c r="I1697" s="374">
        <v>28.62</v>
      </c>
      <c r="J1697" s="374">
        <v>42</v>
      </c>
      <c r="K1697" s="373" t="s">
        <v>438</v>
      </c>
      <c r="L1697" s="375">
        <v>112.52</v>
      </c>
      <c r="M1697" s="336" t="s">
        <v>5956</v>
      </c>
      <c r="N1697" s="336" t="s">
        <v>5957</v>
      </c>
      <c r="O1697" s="287"/>
      <c r="P1697" s="287"/>
    </row>
    <row r="1698" spans="1:16" ht="15">
      <c r="A1698" s="247" t="s">
        <v>176</v>
      </c>
      <c r="B1698" s="247" t="s">
        <v>9647</v>
      </c>
      <c r="C1698" s="287" t="s">
        <v>5259</v>
      </c>
      <c r="D1698" s="305">
        <v>48</v>
      </c>
      <c r="E1698" s="287" t="s">
        <v>19</v>
      </c>
      <c r="F1698" s="372">
        <v>43677</v>
      </c>
      <c r="G1698" s="373" t="s">
        <v>8898</v>
      </c>
      <c r="H1698" s="373" t="s">
        <v>3956</v>
      </c>
      <c r="I1698" s="374">
        <v>18.2</v>
      </c>
      <c r="J1698" s="374">
        <v>97</v>
      </c>
      <c r="K1698" s="373" t="s">
        <v>438</v>
      </c>
      <c r="L1698" s="375">
        <v>192.58</v>
      </c>
      <c r="M1698" s="336" t="s">
        <v>3957</v>
      </c>
      <c r="N1698" s="336" t="s">
        <v>3958</v>
      </c>
      <c r="O1698" s="287"/>
      <c r="P1698" s="287"/>
    </row>
    <row r="1699" spans="1:16" ht="15">
      <c r="A1699" s="247" t="s">
        <v>176</v>
      </c>
      <c r="B1699" s="247" t="s">
        <v>9648</v>
      </c>
      <c r="C1699" s="287" t="s">
        <v>5262</v>
      </c>
      <c r="D1699" s="305">
        <v>49</v>
      </c>
      <c r="E1699" s="287" t="s">
        <v>19</v>
      </c>
      <c r="F1699" s="372">
        <v>43677</v>
      </c>
      <c r="G1699" s="373" t="s">
        <v>8898</v>
      </c>
      <c r="H1699" s="373" t="s">
        <v>800</v>
      </c>
      <c r="I1699" s="374">
        <v>16.920000000000002</v>
      </c>
      <c r="J1699" s="374">
        <v>6</v>
      </c>
      <c r="K1699" s="373" t="s">
        <v>438</v>
      </c>
      <c r="L1699" s="375">
        <v>46.31</v>
      </c>
      <c r="M1699" s="336" t="s">
        <v>801</v>
      </c>
      <c r="N1699" s="336" t="s">
        <v>802</v>
      </c>
      <c r="O1699" s="287"/>
      <c r="P1699" s="287"/>
    </row>
    <row r="1700" spans="1:16" ht="15">
      <c r="A1700" s="247" t="s">
        <v>176</v>
      </c>
      <c r="B1700" s="247" t="s">
        <v>11442</v>
      </c>
      <c r="C1700" s="287" t="s">
        <v>5264</v>
      </c>
      <c r="D1700" s="305">
        <v>50</v>
      </c>
      <c r="E1700" s="287" t="s">
        <v>19</v>
      </c>
      <c r="F1700" s="372">
        <v>43677</v>
      </c>
      <c r="G1700" s="373" t="s">
        <v>8898</v>
      </c>
      <c r="H1700" s="373" t="s">
        <v>9315</v>
      </c>
      <c r="I1700" s="374">
        <v>16.73</v>
      </c>
      <c r="J1700" s="374">
        <v>1</v>
      </c>
      <c r="K1700" s="373" t="s">
        <v>438</v>
      </c>
      <c r="L1700" s="375">
        <v>92.4</v>
      </c>
      <c r="M1700" s="336" t="s">
        <v>8691</v>
      </c>
      <c r="N1700" s="336" t="s">
        <v>8692</v>
      </c>
      <c r="O1700" s="287"/>
      <c r="P1700" s="287"/>
    </row>
    <row r="1701" spans="1:16" ht="15">
      <c r="A1701" s="247" t="s">
        <v>176</v>
      </c>
      <c r="B1701" s="247" t="s">
        <v>11443</v>
      </c>
      <c r="C1701" s="287" t="s">
        <v>5267</v>
      </c>
      <c r="D1701" s="305">
        <v>1</v>
      </c>
      <c r="E1701" s="287" t="s">
        <v>20</v>
      </c>
      <c r="F1701" s="372">
        <v>43677</v>
      </c>
      <c r="G1701" s="373" t="s">
        <v>8902</v>
      </c>
      <c r="H1701" s="373" t="s">
        <v>1042</v>
      </c>
      <c r="I1701" s="374">
        <v>0.31</v>
      </c>
      <c r="J1701" s="374">
        <v>3</v>
      </c>
      <c r="K1701" s="373" t="s">
        <v>438</v>
      </c>
      <c r="L1701" s="375">
        <v>278.56</v>
      </c>
      <c r="M1701" s="336" t="s">
        <v>1043</v>
      </c>
      <c r="N1701" s="336" t="s">
        <v>1044</v>
      </c>
      <c r="O1701" s="287"/>
      <c r="P1701" s="287"/>
    </row>
    <row r="1702" spans="1:16" ht="15">
      <c r="A1702" s="247" t="s">
        <v>176</v>
      </c>
      <c r="B1702" s="247" t="s">
        <v>11444</v>
      </c>
      <c r="C1702" s="287" t="s">
        <v>5269</v>
      </c>
      <c r="D1702" s="305">
        <v>2</v>
      </c>
      <c r="E1702" s="287" t="s">
        <v>20</v>
      </c>
      <c r="F1702" s="372">
        <v>43677</v>
      </c>
      <c r="G1702" s="373" t="s">
        <v>8902</v>
      </c>
      <c r="H1702" s="373" t="s">
        <v>474</v>
      </c>
      <c r="I1702" s="374">
        <v>0.31</v>
      </c>
      <c r="J1702" s="374">
        <v>3</v>
      </c>
      <c r="K1702" s="373" t="s">
        <v>438</v>
      </c>
      <c r="L1702" s="375">
        <v>209.08</v>
      </c>
      <c r="M1702" s="336" t="s">
        <v>475</v>
      </c>
      <c r="N1702" s="336" t="s">
        <v>476</v>
      </c>
      <c r="O1702" s="287"/>
      <c r="P1702" s="287"/>
    </row>
    <row r="1703" spans="1:16" ht="15">
      <c r="A1703" s="247" t="s">
        <v>176</v>
      </c>
      <c r="B1703" s="247" t="s">
        <v>11448</v>
      </c>
      <c r="C1703" s="287" t="s">
        <v>5271</v>
      </c>
      <c r="D1703" s="305">
        <v>3</v>
      </c>
      <c r="E1703" s="287" t="s">
        <v>20</v>
      </c>
      <c r="F1703" s="372">
        <v>43677</v>
      </c>
      <c r="G1703" s="373" t="s">
        <v>8902</v>
      </c>
      <c r="H1703" s="373" t="s">
        <v>1562</v>
      </c>
      <c r="I1703" s="374">
        <v>0.37</v>
      </c>
      <c r="J1703" s="374">
        <v>5</v>
      </c>
      <c r="K1703" s="373" t="s">
        <v>438</v>
      </c>
      <c r="L1703" s="375">
        <v>166.52</v>
      </c>
      <c r="M1703" s="336" t="s">
        <v>1563</v>
      </c>
      <c r="N1703" s="336" t="s">
        <v>1564</v>
      </c>
      <c r="O1703" s="287"/>
      <c r="P1703" s="287"/>
    </row>
    <row r="1704" spans="1:16" ht="15">
      <c r="A1704" s="247" t="s">
        <v>176</v>
      </c>
      <c r="B1704" s="247" t="s">
        <v>9652</v>
      </c>
      <c r="C1704" s="287" t="s">
        <v>5273</v>
      </c>
      <c r="D1704" s="305">
        <v>4</v>
      </c>
      <c r="E1704" s="287" t="s">
        <v>20</v>
      </c>
      <c r="F1704" s="372">
        <v>43677</v>
      </c>
      <c r="G1704" s="373" t="s">
        <v>8902</v>
      </c>
      <c r="H1704" s="373" t="s">
        <v>1272</v>
      </c>
      <c r="I1704" s="374">
        <v>0.45</v>
      </c>
      <c r="J1704" s="374">
        <v>130</v>
      </c>
      <c r="K1704" s="373" t="s">
        <v>438</v>
      </c>
      <c r="L1704" s="375">
        <v>1123.04</v>
      </c>
      <c r="M1704" s="336" t="s">
        <v>1273</v>
      </c>
      <c r="N1704" s="336" t="s">
        <v>1274</v>
      </c>
      <c r="O1704" s="287"/>
      <c r="P1704" s="287"/>
    </row>
    <row r="1705" spans="1:16" ht="15">
      <c r="A1705" s="247" t="s">
        <v>176</v>
      </c>
      <c r="B1705" s="247" t="s">
        <v>11449</v>
      </c>
      <c r="C1705" s="287" t="s">
        <v>5276</v>
      </c>
      <c r="D1705" s="305">
        <v>5</v>
      </c>
      <c r="E1705" s="287" t="s">
        <v>20</v>
      </c>
      <c r="F1705" s="372">
        <v>43677</v>
      </c>
      <c r="G1705" s="373" t="s">
        <v>8902</v>
      </c>
      <c r="H1705" s="373" t="s">
        <v>9025</v>
      </c>
      <c r="I1705" s="374">
        <v>0.28999999999999998</v>
      </c>
      <c r="J1705" s="374">
        <v>6</v>
      </c>
      <c r="K1705" s="373" t="s">
        <v>438</v>
      </c>
      <c r="L1705" s="375">
        <v>76.53</v>
      </c>
      <c r="M1705" s="336" t="s">
        <v>8348</v>
      </c>
      <c r="N1705" s="336" t="s">
        <v>9026</v>
      </c>
      <c r="O1705" s="287"/>
      <c r="P1705" s="287"/>
    </row>
    <row r="1706" spans="1:16" ht="15">
      <c r="A1706" s="247" t="s">
        <v>176</v>
      </c>
      <c r="B1706" s="247" t="s">
        <v>11450</v>
      </c>
      <c r="C1706" s="287" t="s">
        <v>5278</v>
      </c>
      <c r="D1706" s="305">
        <v>6</v>
      </c>
      <c r="E1706" s="287" t="s">
        <v>20</v>
      </c>
      <c r="F1706" s="372">
        <v>43677</v>
      </c>
      <c r="G1706" s="373" t="s">
        <v>8902</v>
      </c>
      <c r="H1706" s="373" t="s">
        <v>1282</v>
      </c>
      <c r="I1706" s="374">
        <v>0.28999999999999998</v>
      </c>
      <c r="J1706" s="374">
        <v>1</v>
      </c>
      <c r="K1706" s="373" t="s">
        <v>438</v>
      </c>
      <c r="L1706" s="375">
        <v>237.82</v>
      </c>
      <c r="M1706" s="336" t="s">
        <v>1283</v>
      </c>
      <c r="N1706" s="336" t="s">
        <v>1284</v>
      </c>
      <c r="O1706" s="287"/>
      <c r="P1706" s="287"/>
    </row>
    <row r="1707" spans="1:16" ht="15">
      <c r="A1707" s="247" t="s">
        <v>176</v>
      </c>
      <c r="B1707" s="247" t="s">
        <v>9667</v>
      </c>
      <c r="C1707" s="287" t="s">
        <v>5280</v>
      </c>
      <c r="D1707" s="305">
        <v>7</v>
      </c>
      <c r="E1707" s="287" t="s">
        <v>20</v>
      </c>
      <c r="F1707" s="372">
        <v>43677</v>
      </c>
      <c r="G1707" s="373" t="s">
        <v>8902</v>
      </c>
      <c r="H1707" s="373" t="s">
        <v>537</v>
      </c>
      <c r="I1707" s="374">
        <v>0.56999999999999995</v>
      </c>
      <c r="J1707" s="374">
        <v>66</v>
      </c>
      <c r="K1707" s="373" t="s">
        <v>438</v>
      </c>
      <c r="L1707" s="375">
        <v>341.18</v>
      </c>
      <c r="M1707" s="336" t="s">
        <v>538</v>
      </c>
      <c r="N1707" s="336" t="s">
        <v>539</v>
      </c>
      <c r="O1707" s="287"/>
      <c r="P1707" s="287"/>
    </row>
    <row r="1708" spans="1:16" ht="15">
      <c r="A1708" s="247" t="s">
        <v>176</v>
      </c>
      <c r="B1708" s="247" t="s">
        <v>11452</v>
      </c>
      <c r="C1708" s="287" t="s">
        <v>5282</v>
      </c>
      <c r="D1708" s="305">
        <v>8</v>
      </c>
      <c r="E1708" s="287" t="s">
        <v>20</v>
      </c>
      <c r="F1708" s="372">
        <v>43677</v>
      </c>
      <c r="G1708" s="373" t="s">
        <v>8902</v>
      </c>
      <c r="H1708" s="373" t="s">
        <v>1595</v>
      </c>
      <c r="I1708" s="374">
        <v>0.41</v>
      </c>
      <c r="J1708" s="374">
        <v>3</v>
      </c>
      <c r="K1708" s="373" t="s">
        <v>438</v>
      </c>
      <c r="L1708" s="375">
        <v>94.24</v>
      </c>
      <c r="M1708" s="336" t="s">
        <v>1596</v>
      </c>
      <c r="N1708" s="336" t="s">
        <v>1597</v>
      </c>
      <c r="O1708" s="287"/>
      <c r="P1708" s="287"/>
    </row>
    <row r="1709" spans="1:16" ht="15">
      <c r="A1709" s="247" t="s">
        <v>176</v>
      </c>
      <c r="B1709" s="247" t="s">
        <v>9663</v>
      </c>
      <c r="C1709" s="287" t="s">
        <v>5285</v>
      </c>
      <c r="D1709" s="305">
        <v>9</v>
      </c>
      <c r="E1709" s="287" t="s">
        <v>20</v>
      </c>
      <c r="F1709" s="372">
        <v>43677</v>
      </c>
      <c r="G1709" s="373" t="s">
        <v>8902</v>
      </c>
      <c r="H1709" s="373" t="s">
        <v>1600</v>
      </c>
      <c r="I1709" s="374">
        <v>0.31</v>
      </c>
      <c r="J1709" s="374">
        <v>90</v>
      </c>
      <c r="K1709" s="373" t="s">
        <v>438</v>
      </c>
      <c r="L1709" s="375">
        <v>162.6</v>
      </c>
      <c r="M1709" s="336" t="s">
        <v>1601</v>
      </c>
      <c r="N1709" s="336" t="s">
        <v>1602</v>
      </c>
      <c r="O1709" s="287"/>
      <c r="P1709" s="287"/>
    </row>
    <row r="1710" spans="1:16" ht="15">
      <c r="A1710" s="247" t="s">
        <v>176</v>
      </c>
      <c r="B1710" s="247" t="s">
        <v>9664</v>
      </c>
      <c r="C1710" s="287" t="s">
        <v>5287</v>
      </c>
      <c r="D1710" s="305">
        <v>10</v>
      </c>
      <c r="E1710" s="287" t="s">
        <v>20</v>
      </c>
      <c r="F1710" s="372">
        <v>43677</v>
      </c>
      <c r="G1710" s="373" t="s">
        <v>8902</v>
      </c>
      <c r="H1710" s="373" t="s">
        <v>3179</v>
      </c>
      <c r="I1710" s="374">
        <v>0.39</v>
      </c>
      <c r="J1710" s="374">
        <v>33</v>
      </c>
      <c r="K1710" s="373" t="s">
        <v>438</v>
      </c>
      <c r="L1710" s="375">
        <v>71.739999999999995</v>
      </c>
      <c r="M1710" s="336" t="s">
        <v>3180</v>
      </c>
      <c r="N1710" s="336" t="s">
        <v>3181</v>
      </c>
      <c r="O1710" s="287"/>
      <c r="P1710" s="287"/>
    </row>
    <row r="1711" spans="1:16" ht="15">
      <c r="A1711" s="247" t="s">
        <v>176</v>
      </c>
      <c r="B1711" s="247" t="s">
        <v>11453</v>
      </c>
      <c r="C1711" s="287" t="s">
        <v>5289</v>
      </c>
      <c r="D1711" s="305">
        <v>11</v>
      </c>
      <c r="E1711" s="287" t="s">
        <v>20</v>
      </c>
      <c r="F1711" s="372">
        <v>43677</v>
      </c>
      <c r="G1711" s="373" t="s">
        <v>8902</v>
      </c>
      <c r="H1711" s="373" t="s">
        <v>1326</v>
      </c>
      <c r="I1711" s="374">
        <v>0.28999999999999998</v>
      </c>
      <c r="J1711" s="374">
        <v>3</v>
      </c>
      <c r="K1711" s="373" t="s">
        <v>438</v>
      </c>
      <c r="L1711" s="375">
        <v>77.53</v>
      </c>
      <c r="M1711" s="336" t="s">
        <v>1327</v>
      </c>
      <c r="N1711" s="336" t="s">
        <v>1328</v>
      </c>
      <c r="O1711" s="287"/>
      <c r="P1711" s="287"/>
    </row>
    <row r="1712" spans="1:16" ht="15">
      <c r="A1712" s="247" t="s">
        <v>176</v>
      </c>
      <c r="B1712" s="247" t="s">
        <v>11454</v>
      </c>
      <c r="C1712" s="287" t="s">
        <v>5291</v>
      </c>
      <c r="D1712" s="305">
        <v>12</v>
      </c>
      <c r="E1712" s="287" t="s">
        <v>20</v>
      </c>
      <c r="F1712" s="372">
        <v>43677</v>
      </c>
      <c r="G1712" s="373" t="s">
        <v>8902</v>
      </c>
      <c r="H1712" s="373" t="s">
        <v>9307</v>
      </c>
      <c r="I1712" s="374">
        <v>0.28999999999999998</v>
      </c>
      <c r="J1712" s="374">
        <v>1</v>
      </c>
      <c r="K1712" s="373" t="s">
        <v>438</v>
      </c>
      <c r="L1712" s="375">
        <v>164</v>
      </c>
      <c r="M1712" s="336" t="s">
        <v>8415</v>
      </c>
      <c r="N1712" s="336" t="s">
        <v>9308</v>
      </c>
      <c r="O1712" s="287"/>
      <c r="P1712" s="287"/>
    </row>
    <row r="1713" spans="1:16" ht="15">
      <c r="A1713" s="247" t="s">
        <v>176</v>
      </c>
      <c r="B1713" s="247" t="s">
        <v>11455</v>
      </c>
      <c r="C1713" s="287" t="s">
        <v>5293</v>
      </c>
      <c r="D1713" s="305">
        <v>13</v>
      </c>
      <c r="E1713" s="287" t="s">
        <v>20</v>
      </c>
      <c r="F1713" s="372">
        <v>43677</v>
      </c>
      <c r="G1713" s="373" t="s">
        <v>8902</v>
      </c>
      <c r="H1713" s="373" t="s">
        <v>1352</v>
      </c>
      <c r="I1713" s="374">
        <v>0.31</v>
      </c>
      <c r="J1713" s="374">
        <v>1</v>
      </c>
      <c r="K1713" s="373" t="s">
        <v>438</v>
      </c>
      <c r="L1713" s="375">
        <v>92.5</v>
      </c>
      <c r="M1713" s="336" t="s">
        <v>1353</v>
      </c>
      <c r="N1713" s="336" t="s">
        <v>1354</v>
      </c>
      <c r="O1713" s="287"/>
      <c r="P1713" s="287"/>
    </row>
    <row r="1714" spans="1:16" ht="15">
      <c r="A1714" s="247" t="s">
        <v>176</v>
      </c>
      <c r="B1714" s="247" t="s">
        <v>11458</v>
      </c>
      <c r="C1714" s="287" t="s">
        <v>5296</v>
      </c>
      <c r="D1714" s="305">
        <v>14</v>
      </c>
      <c r="E1714" s="287" t="s">
        <v>20</v>
      </c>
      <c r="F1714" s="372">
        <v>43677</v>
      </c>
      <c r="G1714" s="373" t="s">
        <v>8902</v>
      </c>
      <c r="H1714" s="373" t="s">
        <v>1362</v>
      </c>
      <c r="I1714" s="374">
        <v>0.32</v>
      </c>
      <c r="J1714" s="374">
        <v>49</v>
      </c>
      <c r="K1714" s="373" t="s">
        <v>438</v>
      </c>
      <c r="L1714" s="375">
        <v>146.72</v>
      </c>
      <c r="M1714" s="336" t="s">
        <v>1363</v>
      </c>
      <c r="N1714" s="336" t="s">
        <v>1364</v>
      </c>
      <c r="O1714" s="287"/>
      <c r="P1714" s="287"/>
    </row>
    <row r="1715" spans="1:16" ht="15">
      <c r="A1715" s="247" t="s">
        <v>176</v>
      </c>
      <c r="B1715" s="247" t="s">
        <v>11459</v>
      </c>
      <c r="C1715" s="287" t="s">
        <v>5298</v>
      </c>
      <c r="D1715" s="305">
        <v>15</v>
      </c>
      <c r="E1715" s="287" t="s">
        <v>20</v>
      </c>
      <c r="F1715" s="372">
        <v>43677</v>
      </c>
      <c r="G1715" s="373" t="s">
        <v>8902</v>
      </c>
      <c r="H1715" s="373" t="s">
        <v>1377</v>
      </c>
      <c r="I1715" s="374">
        <v>0.39</v>
      </c>
      <c r="J1715" s="374">
        <v>6</v>
      </c>
      <c r="K1715" s="373" t="s">
        <v>438</v>
      </c>
      <c r="L1715" s="375">
        <v>80.31</v>
      </c>
      <c r="M1715" s="336" t="s">
        <v>1378</v>
      </c>
      <c r="N1715" s="336" t="s">
        <v>1379</v>
      </c>
      <c r="O1715" s="287"/>
      <c r="P1715" s="287"/>
    </row>
    <row r="1716" spans="1:16" ht="15">
      <c r="A1716" s="247" t="s">
        <v>176</v>
      </c>
      <c r="B1716" s="247" t="s">
        <v>11460</v>
      </c>
      <c r="C1716" s="287" t="s">
        <v>5300</v>
      </c>
      <c r="D1716" s="305">
        <v>16</v>
      </c>
      <c r="E1716" s="287" t="s">
        <v>20</v>
      </c>
      <c r="F1716" s="372">
        <v>43677</v>
      </c>
      <c r="G1716" s="373" t="s">
        <v>8902</v>
      </c>
      <c r="H1716" s="373" t="s">
        <v>4965</v>
      </c>
      <c r="I1716" s="374">
        <v>1.41</v>
      </c>
      <c r="J1716" s="374">
        <v>30</v>
      </c>
      <c r="K1716" s="373" t="s">
        <v>438</v>
      </c>
      <c r="L1716" s="375">
        <v>21.04</v>
      </c>
      <c r="M1716" s="336" t="s">
        <v>4966</v>
      </c>
      <c r="N1716" s="336" t="s">
        <v>4967</v>
      </c>
      <c r="O1716" s="287"/>
      <c r="P1716" s="287"/>
    </row>
    <row r="1717" spans="1:16" ht="15">
      <c r="A1717" s="247" t="s">
        <v>176</v>
      </c>
      <c r="B1717" s="247" t="s">
        <v>9653</v>
      </c>
      <c r="C1717" s="287" t="s">
        <v>5302</v>
      </c>
      <c r="D1717" s="305">
        <v>17</v>
      </c>
      <c r="E1717" s="287" t="s">
        <v>20</v>
      </c>
      <c r="F1717" s="372">
        <v>43677</v>
      </c>
      <c r="G1717" s="373" t="s">
        <v>8902</v>
      </c>
      <c r="H1717" s="373" t="s">
        <v>1618</v>
      </c>
      <c r="I1717" s="374">
        <v>0.3</v>
      </c>
      <c r="J1717" s="374">
        <v>17</v>
      </c>
      <c r="K1717" s="373" t="s">
        <v>438</v>
      </c>
      <c r="L1717" s="375">
        <v>151.74</v>
      </c>
      <c r="M1717" s="336" t="s">
        <v>1619</v>
      </c>
      <c r="N1717" s="336" t="s">
        <v>1620</v>
      </c>
      <c r="O1717" s="287"/>
      <c r="P1717" s="287"/>
    </row>
    <row r="1718" spans="1:16" ht="15">
      <c r="A1718" s="247" t="s">
        <v>176</v>
      </c>
      <c r="B1718" s="247" t="s">
        <v>11461</v>
      </c>
      <c r="C1718" s="287" t="s">
        <v>5304</v>
      </c>
      <c r="D1718" s="305">
        <v>18</v>
      </c>
      <c r="E1718" s="287" t="s">
        <v>20</v>
      </c>
      <c r="F1718" s="372">
        <v>43677</v>
      </c>
      <c r="G1718" s="373" t="s">
        <v>8902</v>
      </c>
      <c r="H1718" s="373" t="s">
        <v>2051</v>
      </c>
      <c r="I1718" s="374">
        <v>0.44</v>
      </c>
      <c r="J1718" s="374">
        <v>53</v>
      </c>
      <c r="K1718" s="373" t="s">
        <v>438</v>
      </c>
      <c r="L1718" s="375">
        <v>213.69</v>
      </c>
      <c r="M1718" s="336" t="s">
        <v>2052</v>
      </c>
      <c r="N1718" s="336" t="s">
        <v>2053</v>
      </c>
      <c r="O1718" s="287"/>
      <c r="P1718" s="287"/>
    </row>
    <row r="1719" spans="1:16" ht="15">
      <c r="A1719" s="247" t="s">
        <v>176</v>
      </c>
      <c r="B1719" s="247" t="s">
        <v>11462</v>
      </c>
      <c r="C1719" s="287" t="s">
        <v>5306</v>
      </c>
      <c r="D1719" s="305">
        <v>19</v>
      </c>
      <c r="E1719" s="287" t="s">
        <v>20</v>
      </c>
      <c r="F1719" s="372">
        <v>43677</v>
      </c>
      <c r="G1719" s="373" t="s">
        <v>8902</v>
      </c>
      <c r="H1719" s="373" t="s">
        <v>1136</v>
      </c>
      <c r="I1719" s="374">
        <v>0.61</v>
      </c>
      <c r="J1719" s="374">
        <v>31</v>
      </c>
      <c r="K1719" s="373" t="s">
        <v>438</v>
      </c>
      <c r="L1719" s="375">
        <v>282.05</v>
      </c>
      <c r="M1719" s="336" t="s">
        <v>1137</v>
      </c>
      <c r="N1719" s="336" t="s">
        <v>1138</v>
      </c>
      <c r="O1719" s="287"/>
      <c r="P1719" s="287"/>
    </row>
    <row r="1720" spans="1:16" ht="15">
      <c r="A1720" s="247" t="s">
        <v>176</v>
      </c>
      <c r="B1720" s="247" t="s">
        <v>11463</v>
      </c>
      <c r="C1720" s="287" t="s">
        <v>5308</v>
      </c>
      <c r="D1720" s="305">
        <v>20</v>
      </c>
      <c r="E1720" s="287" t="s">
        <v>20</v>
      </c>
      <c r="F1720" s="372">
        <v>43677</v>
      </c>
      <c r="G1720" s="373" t="s">
        <v>8902</v>
      </c>
      <c r="H1720" s="373" t="s">
        <v>1143</v>
      </c>
      <c r="I1720" s="374">
        <v>0.46</v>
      </c>
      <c r="J1720" s="374">
        <v>42</v>
      </c>
      <c r="K1720" s="373" t="s">
        <v>438</v>
      </c>
      <c r="L1720" s="375">
        <v>277.31</v>
      </c>
      <c r="M1720" s="336" t="s">
        <v>1144</v>
      </c>
      <c r="N1720" s="336" t="s">
        <v>1145</v>
      </c>
      <c r="O1720" s="287"/>
      <c r="P1720" s="287"/>
    </row>
    <row r="1721" spans="1:16" ht="15">
      <c r="A1721" s="247" t="s">
        <v>176</v>
      </c>
      <c r="B1721" s="247" t="s">
        <v>11464</v>
      </c>
      <c r="C1721" s="287" t="s">
        <v>5310</v>
      </c>
      <c r="D1721" s="305">
        <v>21</v>
      </c>
      <c r="E1721" s="287" t="s">
        <v>20</v>
      </c>
      <c r="F1721" s="372">
        <v>43677</v>
      </c>
      <c r="G1721" s="373" t="s">
        <v>8902</v>
      </c>
      <c r="H1721" s="373" t="s">
        <v>4979</v>
      </c>
      <c r="I1721" s="374">
        <v>0.33</v>
      </c>
      <c r="J1721" s="374">
        <v>4</v>
      </c>
      <c r="K1721" s="373" t="s">
        <v>438</v>
      </c>
      <c r="L1721" s="375">
        <v>135.65</v>
      </c>
      <c r="M1721" s="336" t="s">
        <v>4980</v>
      </c>
      <c r="N1721" s="336" t="s">
        <v>4981</v>
      </c>
      <c r="O1721" s="287"/>
      <c r="P1721" s="287"/>
    </row>
    <row r="1722" spans="1:16" ht="15">
      <c r="A1722" s="247" t="s">
        <v>176</v>
      </c>
      <c r="B1722" s="247" t="s">
        <v>9665</v>
      </c>
      <c r="C1722" s="287" t="s">
        <v>5312</v>
      </c>
      <c r="D1722" s="305">
        <v>22</v>
      </c>
      <c r="E1722" s="287" t="s">
        <v>20</v>
      </c>
      <c r="F1722" s="372">
        <v>43677</v>
      </c>
      <c r="G1722" s="373" t="s">
        <v>8902</v>
      </c>
      <c r="H1722" s="373" t="s">
        <v>1638</v>
      </c>
      <c r="I1722" s="374">
        <v>0.43</v>
      </c>
      <c r="J1722" s="374">
        <v>7</v>
      </c>
      <c r="K1722" s="373" t="s">
        <v>438</v>
      </c>
      <c r="L1722" s="375">
        <v>362.17</v>
      </c>
      <c r="M1722" s="336" t="s">
        <v>1639</v>
      </c>
      <c r="N1722" s="336" t="s">
        <v>1640</v>
      </c>
      <c r="O1722" s="287"/>
      <c r="P1722" s="287"/>
    </row>
    <row r="1723" spans="1:16" ht="15">
      <c r="A1723" s="247" t="s">
        <v>12660</v>
      </c>
      <c r="B1723" s="247" t="s">
        <v>12661</v>
      </c>
      <c r="C1723" s="287" t="s">
        <v>5314</v>
      </c>
      <c r="D1723" s="305">
        <v>23</v>
      </c>
      <c r="E1723" s="287" t="s">
        <v>20</v>
      </c>
      <c r="F1723" s="372">
        <v>43677</v>
      </c>
      <c r="G1723" s="373" t="s">
        <v>8902</v>
      </c>
      <c r="H1723" s="373" t="s">
        <v>1794</v>
      </c>
      <c r="I1723" s="374">
        <v>0.28000000000000003</v>
      </c>
      <c r="J1723" s="374">
        <v>1</v>
      </c>
      <c r="K1723" s="373" t="s">
        <v>438</v>
      </c>
      <c r="L1723" s="375">
        <v>227.24</v>
      </c>
      <c r="M1723" s="336" t="s">
        <v>1795</v>
      </c>
      <c r="N1723" s="336" t="s">
        <v>1796</v>
      </c>
      <c r="O1723" s="287"/>
      <c r="P1723" s="287"/>
    </row>
    <row r="1724" spans="1:16" ht="15">
      <c r="A1724" s="247" t="s">
        <v>12662</v>
      </c>
      <c r="B1724" s="247" t="s">
        <v>12663</v>
      </c>
      <c r="C1724" s="287" t="s">
        <v>5316</v>
      </c>
      <c r="D1724" s="305">
        <v>24</v>
      </c>
      <c r="E1724" s="287" t="s">
        <v>20</v>
      </c>
      <c r="F1724" s="372">
        <v>43677</v>
      </c>
      <c r="G1724" s="373" t="s">
        <v>8902</v>
      </c>
      <c r="H1724" s="373" t="s">
        <v>1155</v>
      </c>
      <c r="I1724" s="374">
        <v>0.28000000000000003</v>
      </c>
      <c r="J1724" s="374">
        <v>1</v>
      </c>
      <c r="K1724" s="373" t="s">
        <v>438</v>
      </c>
      <c r="L1724" s="375">
        <v>337.04</v>
      </c>
      <c r="M1724" s="336" t="s">
        <v>1156</v>
      </c>
      <c r="N1724" s="336" t="s">
        <v>1157</v>
      </c>
      <c r="O1724" s="287"/>
      <c r="P1724" s="287"/>
    </row>
    <row r="1725" spans="1:16" ht="15">
      <c r="A1725" s="247" t="s">
        <v>176</v>
      </c>
      <c r="B1725" s="247" t="s">
        <v>9669</v>
      </c>
      <c r="C1725" s="287" t="s">
        <v>5318</v>
      </c>
      <c r="D1725" s="305">
        <v>25</v>
      </c>
      <c r="E1725" s="287" t="s">
        <v>20</v>
      </c>
      <c r="F1725" s="372">
        <v>43677</v>
      </c>
      <c r="G1725" s="373" t="s">
        <v>8902</v>
      </c>
      <c r="H1725" s="373" t="s">
        <v>9033</v>
      </c>
      <c r="I1725" s="374">
        <v>0.31</v>
      </c>
      <c r="J1725" s="374">
        <v>18</v>
      </c>
      <c r="K1725" s="373" t="s">
        <v>438</v>
      </c>
      <c r="L1725" s="375">
        <v>40.770000000000003</v>
      </c>
      <c r="M1725" s="336" t="s">
        <v>8571</v>
      </c>
      <c r="N1725" s="336" t="s">
        <v>9034</v>
      </c>
      <c r="O1725" s="287"/>
      <c r="P1725" s="287"/>
    </row>
    <row r="1726" spans="1:16" ht="15">
      <c r="A1726" s="247" t="s">
        <v>176</v>
      </c>
      <c r="B1726" s="247" t="s">
        <v>9670</v>
      </c>
      <c r="C1726" s="287" t="s">
        <v>5321</v>
      </c>
      <c r="D1726" s="305">
        <v>26</v>
      </c>
      <c r="E1726" s="287" t="s">
        <v>20</v>
      </c>
      <c r="F1726" s="372">
        <v>43677</v>
      </c>
      <c r="G1726" s="373" t="s">
        <v>8902</v>
      </c>
      <c r="H1726" s="373" t="s">
        <v>1652</v>
      </c>
      <c r="I1726" s="374">
        <v>0.56000000000000005</v>
      </c>
      <c r="J1726" s="374">
        <v>121</v>
      </c>
      <c r="K1726" s="373" t="s">
        <v>438</v>
      </c>
      <c r="L1726" s="375">
        <v>272.27</v>
      </c>
      <c r="M1726" s="336" t="s">
        <v>1653</v>
      </c>
      <c r="N1726" s="336" t="s">
        <v>1654</v>
      </c>
      <c r="O1726" s="287"/>
      <c r="P1726" s="287"/>
    </row>
    <row r="1727" spans="1:16" ht="15">
      <c r="A1727" s="247" t="s">
        <v>176</v>
      </c>
      <c r="B1727" s="247" t="s">
        <v>11467</v>
      </c>
      <c r="C1727" s="287" t="s">
        <v>5323</v>
      </c>
      <c r="D1727" s="305">
        <v>27</v>
      </c>
      <c r="E1727" s="287" t="s">
        <v>20</v>
      </c>
      <c r="F1727" s="372">
        <v>43677</v>
      </c>
      <c r="G1727" s="373" t="s">
        <v>8902</v>
      </c>
      <c r="H1727" s="373" t="s">
        <v>656</v>
      </c>
      <c r="I1727" s="374">
        <v>0.35</v>
      </c>
      <c r="J1727" s="374">
        <v>35</v>
      </c>
      <c r="K1727" s="373" t="s">
        <v>438</v>
      </c>
      <c r="L1727" s="375">
        <v>756.75</v>
      </c>
      <c r="M1727" s="336" t="s">
        <v>411</v>
      </c>
      <c r="N1727" s="336" t="s">
        <v>657</v>
      </c>
      <c r="O1727" s="287"/>
      <c r="P1727" s="287"/>
    </row>
    <row r="1728" spans="1:16" ht="15">
      <c r="A1728" s="247" t="s">
        <v>176</v>
      </c>
      <c r="B1728" s="247" t="s">
        <v>11468</v>
      </c>
      <c r="C1728" s="287" t="s">
        <v>5326</v>
      </c>
      <c r="D1728" s="305">
        <v>28</v>
      </c>
      <c r="E1728" s="287" t="s">
        <v>20</v>
      </c>
      <c r="F1728" s="372">
        <v>43677</v>
      </c>
      <c r="G1728" s="373" t="s">
        <v>8902</v>
      </c>
      <c r="H1728" s="373" t="s">
        <v>4992</v>
      </c>
      <c r="I1728" s="374">
        <v>0.28999999999999998</v>
      </c>
      <c r="J1728" s="374">
        <v>6</v>
      </c>
      <c r="K1728" s="373" t="s">
        <v>438</v>
      </c>
      <c r="L1728" s="375">
        <v>165.96</v>
      </c>
      <c r="M1728" s="336" t="s">
        <v>4993</v>
      </c>
      <c r="N1728" s="336" t="s">
        <v>4994</v>
      </c>
      <c r="O1728" s="287"/>
      <c r="P1728" s="287"/>
    </row>
    <row r="1729" spans="1:16" ht="15">
      <c r="A1729" s="247" t="s">
        <v>5329</v>
      </c>
      <c r="B1729" s="247" t="s">
        <v>5330</v>
      </c>
      <c r="C1729" s="287" t="s">
        <v>5328</v>
      </c>
      <c r="D1729" s="305">
        <v>29</v>
      </c>
      <c r="E1729" s="287" t="s">
        <v>20</v>
      </c>
      <c r="F1729" s="372">
        <v>43677</v>
      </c>
      <c r="G1729" s="373" t="s">
        <v>8902</v>
      </c>
      <c r="H1729" s="373" t="s">
        <v>951</v>
      </c>
      <c r="I1729" s="374">
        <v>0.56999999999999995</v>
      </c>
      <c r="J1729" s="374">
        <v>12</v>
      </c>
      <c r="K1729" s="373" t="s">
        <v>438</v>
      </c>
      <c r="L1729" s="375">
        <v>28.46</v>
      </c>
      <c r="M1729" s="336" t="s">
        <v>952</v>
      </c>
      <c r="N1729" s="336" t="s">
        <v>953</v>
      </c>
      <c r="O1729" s="287"/>
      <c r="P1729" s="287"/>
    </row>
    <row r="1730" spans="1:16" ht="15">
      <c r="A1730" s="247" t="s">
        <v>176</v>
      </c>
      <c r="B1730" s="247" t="s">
        <v>11469</v>
      </c>
      <c r="C1730" s="287" t="s">
        <v>5331</v>
      </c>
      <c r="D1730" s="305">
        <v>30</v>
      </c>
      <c r="E1730" s="287" t="s">
        <v>20</v>
      </c>
      <c r="F1730" s="372">
        <v>43677</v>
      </c>
      <c r="G1730" s="373" t="s">
        <v>8902</v>
      </c>
      <c r="H1730" s="373" t="s">
        <v>1659</v>
      </c>
      <c r="I1730" s="374">
        <v>0.42</v>
      </c>
      <c r="J1730" s="374">
        <v>6</v>
      </c>
      <c r="K1730" s="373" t="s">
        <v>438</v>
      </c>
      <c r="L1730" s="375">
        <v>58.49</v>
      </c>
      <c r="M1730" s="336" t="s">
        <v>1660</v>
      </c>
      <c r="N1730" s="336" t="s">
        <v>1661</v>
      </c>
      <c r="O1730" s="287"/>
      <c r="P1730" s="287"/>
    </row>
    <row r="1731" spans="1:16" ht="15">
      <c r="A1731" s="247" t="s">
        <v>176</v>
      </c>
      <c r="B1731" s="247" t="s">
        <v>11470</v>
      </c>
      <c r="C1731" s="287" t="s">
        <v>5333</v>
      </c>
      <c r="D1731" s="305">
        <v>31</v>
      </c>
      <c r="E1731" s="287" t="s">
        <v>20</v>
      </c>
      <c r="F1731" s="372">
        <v>43677</v>
      </c>
      <c r="G1731" s="373" t="s">
        <v>8902</v>
      </c>
      <c r="H1731" s="373" t="s">
        <v>1666</v>
      </c>
      <c r="I1731" s="374">
        <v>0.32</v>
      </c>
      <c r="J1731" s="374">
        <v>5</v>
      </c>
      <c r="K1731" s="373" t="s">
        <v>438</v>
      </c>
      <c r="L1731" s="375">
        <v>86.03</v>
      </c>
      <c r="M1731" s="336" t="s">
        <v>1667</v>
      </c>
      <c r="N1731" s="336" t="s">
        <v>1668</v>
      </c>
      <c r="O1731" s="287"/>
      <c r="P1731" s="287"/>
    </row>
    <row r="1732" spans="1:16" ht="15">
      <c r="A1732" s="247" t="s">
        <v>12664</v>
      </c>
      <c r="B1732" s="247" t="s">
        <v>12665</v>
      </c>
      <c r="C1732" s="287" t="s">
        <v>5335</v>
      </c>
      <c r="D1732" s="305">
        <v>32</v>
      </c>
      <c r="E1732" s="287" t="s">
        <v>20</v>
      </c>
      <c r="F1732" s="372">
        <v>43677</v>
      </c>
      <c r="G1732" s="373" t="s">
        <v>8902</v>
      </c>
      <c r="H1732" s="373" t="s">
        <v>677</v>
      </c>
      <c r="I1732" s="374">
        <v>0.3</v>
      </c>
      <c r="J1732" s="374">
        <v>30</v>
      </c>
      <c r="K1732" s="373" t="s">
        <v>438</v>
      </c>
      <c r="L1732" s="375">
        <v>168.72</v>
      </c>
      <c r="M1732" s="336" t="s">
        <v>678</v>
      </c>
      <c r="N1732" s="336" t="s">
        <v>679</v>
      </c>
      <c r="O1732" s="287"/>
      <c r="P1732" s="287"/>
    </row>
    <row r="1733" spans="1:16" ht="15">
      <c r="A1733" s="247" t="s">
        <v>176</v>
      </c>
      <c r="B1733" s="247" t="s">
        <v>11471</v>
      </c>
      <c r="C1733" s="287" t="s">
        <v>5337</v>
      </c>
      <c r="D1733" s="305">
        <v>33</v>
      </c>
      <c r="E1733" s="287" t="s">
        <v>20</v>
      </c>
      <c r="F1733" s="372">
        <v>43677</v>
      </c>
      <c r="G1733" s="373" t="s">
        <v>8902</v>
      </c>
      <c r="H1733" s="373" t="s">
        <v>1440</v>
      </c>
      <c r="I1733" s="374">
        <v>0.32</v>
      </c>
      <c r="J1733" s="374">
        <v>49</v>
      </c>
      <c r="K1733" s="373" t="s">
        <v>438</v>
      </c>
      <c r="L1733" s="375">
        <v>380.76</v>
      </c>
      <c r="M1733" s="336" t="s">
        <v>1441</v>
      </c>
      <c r="N1733" s="336" t="s">
        <v>1442</v>
      </c>
      <c r="O1733" s="287"/>
      <c r="P1733" s="287"/>
    </row>
    <row r="1734" spans="1:16" ht="15">
      <c r="A1734" s="247" t="s">
        <v>176</v>
      </c>
      <c r="B1734" s="247" t="s">
        <v>9654</v>
      </c>
      <c r="C1734" s="287" t="s">
        <v>5339</v>
      </c>
      <c r="D1734" s="305">
        <v>34</v>
      </c>
      <c r="E1734" s="287" t="s">
        <v>20</v>
      </c>
      <c r="F1734" s="372">
        <v>43677</v>
      </c>
      <c r="G1734" s="373" t="s">
        <v>8902</v>
      </c>
      <c r="H1734" s="373" t="s">
        <v>3676</v>
      </c>
      <c r="I1734" s="374">
        <v>0.38</v>
      </c>
      <c r="J1734" s="374">
        <v>144</v>
      </c>
      <c r="K1734" s="373" t="s">
        <v>438</v>
      </c>
      <c r="L1734" s="375">
        <v>83.05</v>
      </c>
      <c r="M1734" s="336" t="s">
        <v>3677</v>
      </c>
      <c r="N1734" s="336" t="s">
        <v>3678</v>
      </c>
      <c r="O1734" s="287"/>
      <c r="P1734" s="287"/>
    </row>
    <row r="1735" spans="1:16" ht="15">
      <c r="A1735" s="247" t="s">
        <v>176</v>
      </c>
      <c r="B1735" s="247" t="s">
        <v>11472</v>
      </c>
      <c r="C1735" s="287" t="s">
        <v>5341</v>
      </c>
      <c r="D1735" s="305">
        <v>35</v>
      </c>
      <c r="E1735" s="287" t="s">
        <v>20</v>
      </c>
      <c r="F1735" s="372">
        <v>43677</v>
      </c>
      <c r="G1735" s="373" t="s">
        <v>8902</v>
      </c>
      <c r="H1735" s="373" t="s">
        <v>1671</v>
      </c>
      <c r="I1735" s="374">
        <v>0.33</v>
      </c>
      <c r="J1735" s="374">
        <v>6</v>
      </c>
      <c r="K1735" s="373" t="s">
        <v>438</v>
      </c>
      <c r="L1735" s="375">
        <v>127.81</v>
      </c>
      <c r="M1735" s="336" t="s">
        <v>1672</v>
      </c>
      <c r="N1735" s="336" t="s">
        <v>1673</v>
      </c>
      <c r="O1735" s="287"/>
      <c r="P1735" s="287"/>
    </row>
    <row r="1736" spans="1:16" ht="15">
      <c r="A1736" s="247" t="s">
        <v>176</v>
      </c>
      <c r="B1736" s="247" t="s">
        <v>9668</v>
      </c>
      <c r="C1736" s="287" t="s">
        <v>5343</v>
      </c>
      <c r="D1736" s="305">
        <v>36</v>
      </c>
      <c r="E1736" s="287" t="s">
        <v>20</v>
      </c>
      <c r="F1736" s="372">
        <v>43677</v>
      </c>
      <c r="G1736" s="373" t="s">
        <v>8902</v>
      </c>
      <c r="H1736" s="373" t="s">
        <v>4321</v>
      </c>
      <c r="I1736" s="374">
        <v>0.56000000000000005</v>
      </c>
      <c r="J1736" s="374">
        <v>137</v>
      </c>
      <c r="K1736" s="373" t="s">
        <v>438</v>
      </c>
      <c r="L1736" s="375">
        <v>83.61</v>
      </c>
      <c r="M1736" s="336" t="s">
        <v>4322</v>
      </c>
      <c r="N1736" s="336" t="s">
        <v>4323</v>
      </c>
      <c r="O1736" s="287"/>
      <c r="P1736" s="287"/>
    </row>
    <row r="1737" spans="1:16" ht="15">
      <c r="A1737" s="247" t="s">
        <v>176</v>
      </c>
      <c r="B1737" s="247" t="s">
        <v>11473</v>
      </c>
      <c r="C1737" s="287" t="s">
        <v>5346</v>
      </c>
      <c r="D1737" s="305">
        <v>37</v>
      </c>
      <c r="E1737" s="287" t="s">
        <v>20</v>
      </c>
      <c r="F1737" s="372">
        <v>43677</v>
      </c>
      <c r="G1737" s="373" t="s">
        <v>8902</v>
      </c>
      <c r="H1737" s="373" t="s">
        <v>4586</v>
      </c>
      <c r="I1737" s="374">
        <v>0.3</v>
      </c>
      <c r="J1737" s="374">
        <v>4</v>
      </c>
      <c r="K1737" s="373" t="s">
        <v>438</v>
      </c>
      <c r="L1737" s="375">
        <v>113.39</v>
      </c>
      <c r="M1737" s="336" t="s">
        <v>4587</v>
      </c>
      <c r="N1737" s="336" t="s">
        <v>4588</v>
      </c>
      <c r="O1737" s="287"/>
      <c r="P1737" s="287"/>
    </row>
    <row r="1738" spans="1:16" ht="15">
      <c r="A1738" s="247" t="s">
        <v>12666</v>
      </c>
      <c r="B1738" s="247" t="s">
        <v>12667</v>
      </c>
      <c r="C1738" s="287" t="s">
        <v>5348</v>
      </c>
      <c r="D1738" s="305">
        <v>38</v>
      </c>
      <c r="E1738" s="287" t="s">
        <v>20</v>
      </c>
      <c r="F1738" s="372">
        <v>43677</v>
      </c>
      <c r="G1738" s="373" t="s">
        <v>8902</v>
      </c>
      <c r="H1738" s="373" t="s">
        <v>4591</v>
      </c>
      <c r="I1738" s="374">
        <v>0.35</v>
      </c>
      <c r="J1738" s="374">
        <v>1</v>
      </c>
      <c r="K1738" s="373" t="s">
        <v>438</v>
      </c>
      <c r="L1738" s="375">
        <v>80.98</v>
      </c>
      <c r="M1738" s="336" t="s">
        <v>4592</v>
      </c>
      <c r="N1738" s="336" t="s">
        <v>4593</v>
      </c>
      <c r="O1738" s="287"/>
      <c r="P1738" s="287"/>
    </row>
    <row r="1739" spans="1:16" ht="15">
      <c r="A1739" s="247" t="s">
        <v>176</v>
      </c>
      <c r="B1739" s="247" t="s">
        <v>9655</v>
      </c>
      <c r="C1739" s="287" t="s">
        <v>5350</v>
      </c>
      <c r="D1739" s="305">
        <v>39</v>
      </c>
      <c r="E1739" s="287" t="s">
        <v>20</v>
      </c>
      <c r="F1739" s="372">
        <v>43677</v>
      </c>
      <c r="G1739" s="373" t="s">
        <v>8902</v>
      </c>
      <c r="H1739" s="373" t="s">
        <v>8100</v>
      </c>
      <c r="I1739" s="374">
        <v>0.4</v>
      </c>
      <c r="J1739" s="374">
        <v>73</v>
      </c>
      <c r="K1739" s="373" t="s">
        <v>438</v>
      </c>
      <c r="L1739" s="375">
        <v>60.41</v>
      </c>
      <c r="M1739" s="336" t="s">
        <v>8101</v>
      </c>
      <c r="N1739" s="336" t="s">
        <v>8102</v>
      </c>
      <c r="O1739" s="287"/>
      <c r="P1739" s="287"/>
    </row>
    <row r="1740" spans="1:16" ht="15">
      <c r="A1740" s="247" t="s">
        <v>176</v>
      </c>
      <c r="B1740" s="247" t="s">
        <v>9656</v>
      </c>
      <c r="C1740" s="287" t="s">
        <v>5352</v>
      </c>
      <c r="D1740" s="305">
        <v>40</v>
      </c>
      <c r="E1740" s="287" t="s">
        <v>20</v>
      </c>
      <c r="F1740" s="372">
        <v>43677</v>
      </c>
      <c r="G1740" s="373" t="s">
        <v>8902</v>
      </c>
      <c r="H1740" s="373" t="s">
        <v>705</v>
      </c>
      <c r="I1740" s="374">
        <v>0.38</v>
      </c>
      <c r="J1740" s="374">
        <v>7</v>
      </c>
      <c r="K1740" s="373" t="s">
        <v>438</v>
      </c>
      <c r="L1740" s="375">
        <v>160.78</v>
      </c>
      <c r="M1740" s="336" t="s">
        <v>706</v>
      </c>
      <c r="N1740" s="336" t="s">
        <v>707</v>
      </c>
      <c r="O1740" s="287"/>
      <c r="P1740" s="287"/>
    </row>
    <row r="1741" spans="1:16" ht="15">
      <c r="A1741" s="247" t="s">
        <v>176</v>
      </c>
      <c r="B1741" s="247" t="s">
        <v>9657</v>
      </c>
      <c r="C1741" s="287" t="s">
        <v>5355</v>
      </c>
      <c r="D1741" s="305">
        <v>41</v>
      </c>
      <c r="E1741" s="287" t="s">
        <v>20</v>
      </c>
      <c r="F1741" s="372">
        <v>43677</v>
      </c>
      <c r="G1741" s="373" t="s">
        <v>8902</v>
      </c>
      <c r="H1741" s="373" t="s">
        <v>1685</v>
      </c>
      <c r="I1741" s="374">
        <v>0.33</v>
      </c>
      <c r="J1741" s="374">
        <v>116</v>
      </c>
      <c r="K1741" s="373" t="s">
        <v>438</v>
      </c>
      <c r="L1741" s="375">
        <v>106.03</v>
      </c>
      <c r="M1741" s="336" t="s">
        <v>1686</v>
      </c>
      <c r="N1741" s="336" t="s">
        <v>1687</v>
      </c>
      <c r="O1741" s="287"/>
      <c r="P1741" s="287"/>
    </row>
    <row r="1742" spans="1:16" ht="15">
      <c r="A1742" s="247" t="s">
        <v>176</v>
      </c>
      <c r="B1742" s="247" t="s">
        <v>11474</v>
      </c>
      <c r="C1742" s="287" t="s">
        <v>5357</v>
      </c>
      <c r="D1742" s="305">
        <v>42</v>
      </c>
      <c r="E1742" s="287" t="s">
        <v>20</v>
      </c>
      <c r="F1742" s="372">
        <v>43677</v>
      </c>
      <c r="G1742" s="373" t="s">
        <v>8902</v>
      </c>
      <c r="H1742" s="373" t="s">
        <v>1830</v>
      </c>
      <c r="I1742" s="374">
        <v>0.53</v>
      </c>
      <c r="J1742" s="374">
        <v>40</v>
      </c>
      <c r="K1742" s="373" t="s">
        <v>438</v>
      </c>
      <c r="L1742" s="375">
        <v>244.95</v>
      </c>
      <c r="M1742" s="336" t="s">
        <v>1831</v>
      </c>
      <c r="N1742" s="336" t="s">
        <v>1832</v>
      </c>
      <c r="O1742" s="287"/>
      <c r="P1742" s="287"/>
    </row>
    <row r="1743" spans="1:16" ht="15">
      <c r="A1743" s="247" t="s">
        <v>176</v>
      </c>
      <c r="B1743" s="247" t="s">
        <v>9658</v>
      </c>
      <c r="C1743" s="287" t="s">
        <v>5359</v>
      </c>
      <c r="D1743" s="305">
        <v>43</v>
      </c>
      <c r="E1743" s="287" t="s">
        <v>20</v>
      </c>
      <c r="F1743" s="372">
        <v>43677</v>
      </c>
      <c r="G1743" s="373" t="s">
        <v>8902</v>
      </c>
      <c r="H1743" s="373" t="s">
        <v>2222</v>
      </c>
      <c r="I1743" s="374">
        <v>0.45</v>
      </c>
      <c r="J1743" s="374">
        <v>58</v>
      </c>
      <c r="K1743" s="373" t="s">
        <v>438</v>
      </c>
      <c r="L1743" s="375">
        <v>94.69</v>
      </c>
      <c r="M1743" s="336" t="s">
        <v>2223</v>
      </c>
      <c r="N1743" s="336" t="s">
        <v>2224</v>
      </c>
      <c r="O1743" s="287"/>
      <c r="P1743" s="287"/>
    </row>
    <row r="1744" spans="1:16" ht="15">
      <c r="A1744" s="247" t="s">
        <v>176</v>
      </c>
      <c r="B1744" s="247" t="s">
        <v>11475</v>
      </c>
      <c r="C1744" s="287" t="s">
        <v>5362</v>
      </c>
      <c r="D1744" s="305">
        <v>44</v>
      </c>
      <c r="E1744" s="287" t="s">
        <v>20</v>
      </c>
      <c r="F1744" s="372">
        <v>43677</v>
      </c>
      <c r="G1744" s="373" t="s">
        <v>8902</v>
      </c>
      <c r="H1744" s="373" t="s">
        <v>1710</v>
      </c>
      <c r="I1744" s="374">
        <v>0.38</v>
      </c>
      <c r="J1744" s="374">
        <v>34</v>
      </c>
      <c r="K1744" s="373" t="s">
        <v>438</v>
      </c>
      <c r="L1744" s="375">
        <v>125.01</v>
      </c>
      <c r="M1744" s="336" t="s">
        <v>1711</v>
      </c>
      <c r="N1744" s="336" t="s">
        <v>1712</v>
      </c>
      <c r="O1744" s="287"/>
      <c r="P1744" s="287"/>
    </row>
    <row r="1745" spans="1:16" ht="15">
      <c r="A1745" s="247" t="s">
        <v>176</v>
      </c>
      <c r="B1745" s="247" t="s">
        <v>9659</v>
      </c>
      <c r="C1745" s="287" t="s">
        <v>5364</v>
      </c>
      <c r="D1745" s="305">
        <v>45</v>
      </c>
      <c r="E1745" s="287" t="s">
        <v>20</v>
      </c>
      <c r="F1745" s="372">
        <v>43677</v>
      </c>
      <c r="G1745" s="373" t="s">
        <v>8902</v>
      </c>
      <c r="H1745" s="373" t="s">
        <v>1218</v>
      </c>
      <c r="I1745" s="374">
        <v>1.87</v>
      </c>
      <c r="J1745" s="374">
        <v>40</v>
      </c>
      <c r="K1745" s="373" t="s">
        <v>438</v>
      </c>
      <c r="L1745" s="375">
        <v>211.09</v>
      </c>
      <c r="M1745" s="336" t="s">
        <v>1219</v>
      </c>
      <c r="N1745" s="336" t="s">
        <v>1220</v>
      </c>
      <c r="O1745" s="287"/>
      <c r="P1745" s="287"/>
    </row>
    <row r="1746" spans="1:16" ht="15">
      <c r="A1746" s="247" t="s">
        <v>176</v>
      </c>
      <c r="B1746" s="247" t="s">
        <v>11476</v>
      </c>
      <c r="C1746" s="287" t="s">
        <v>5366</v>
      </c>
      <c r="D1746" s="305">
        <v>46</v>
      </c>
      <c r="E1746" s="287" t="s">
        <v>20</v>
      </c>
      <c r="F1746" s="372">
        <v>43677</v>
      </c>
      <c r="G1746" s="373" t="s">
        <v>8902</v>
      </c>
      <c r="H1746" s="373" t="s">
        <v>1525</v>
      </c>
      <c r="I1746" s="374">
        <v>0.54</v>
      </c>
      <c r="J1746" s="374">
        <v>6</v>
      </c>
      <c r="K1746" s="373" t="s">
        <v>438</v>
      </c>
      <c r="L1746" s="375">
        <v>166.62</v>
      </c>
      <c r="M1746" s="336" t="s">
        <v>1526</v>
      </c>
      <c r="N1746" s="336" t="s">
        <v>1527</v>
      </c>
      <c r="O1746" s="287"/>
      <c r="P1746" s="287"/>
    </row>
    <row r="1747" spans="1:16" ht="15">
      <c r="A1747" s="247" t="s">
        <v>176</v>
      </c>
      <c r="B1747" s="247" t="s">
        <v>11477</v>
      </c>
      <c r="C1747" s="287" t="s">
        <v>5368</v>
      </c>
      <c r="D1747" s="305">
        <v>47</v>
      </c>
      <c r="E1747" s="287" t="s">
        <v>20</v>
      </c>
      <c r="F1747" s="372">
        <v>43677</v>
      </c>
      <c r="G1747" s="373" t="s">
        <v>8902</v>
      </c>
      <c r="H1747" s="373" t="s">
        <v>3138</v>
      </c>
      <c r="I1747" s="374">
        <v>0.35</v>
      </c>
      <c r="J1747" s="374">
        <v>6</v>
      </c>
      <c r="K1747" s="373" t="s">
        <v>438</v>
      </c>
      <c r="L1747" s="375">
        <v>21</v>
      </c>
      <c r="M1747" s="336" t="s">
        <v>3139</v>
      </c>
      <c r="N1747" s="336" t="s">
        <v>3140</v>
      </c>
      <c r="O1747" s="287"/>
      <c r="P1747" s="287"/>
    </row>
    <row r="1748" spans="1:16" ht="15">
      <c r="A1748" s="247" t="s">
        <v>176</v>
      </c>
      <c r="B1748" s="247" t="s">
        <v>9660</v>
      </c>
      <c r="C1748" s="287" t="s">
        <v>5370</v>
      </c>
      <c r="D1748" s="305">
        <v>48</v>
      </c>
      <c r="E1748" s="287" t="s">
        <v>20</v>
      </c>
      <c r="F1748" s="372">
        <v>43677</v>
      </c>
      <c r="G1748" s="373" t="s">
        <v>8902</v>
      </c>
      <c r="H1748" s="373" t="s">
        <v>5955</v>
      </c>
      <c r="I1748" s="374">
        <v>0.71</v>
      </c>
      <c r="J1748" s="374">
        <v>42</v>
      </c>
      <c r="K1748" s="373" t="s">
        <v>438</v>
      </c>
      <c r="L1748" s="375">
        <v>112.52</v>
      </c>
      <c r="M1748" s="336" t="s">
        <v>5956</v>
      </c>
      <c r="N1748" s="336" t="s">
        <v>5957</v>
      </c>
      <c r="O1748" s="287"/>
      <c r="P1748" s="287"/>
    </row>
    <row r="1749" spans="1:16" ht="15">
      <c r="A1749" s="247" t="s">
        <v>176</v>
      </c>
      <c r="B1749" s="247" t="s">
        <v>9661</v>
      </c>
      <c r="C1749" s="287" t="s">
        <v>5372</v>
      </c>
      <c r="D1749" s="305">
        <v>49</v>
      </c>
      <c r="E1749" s="287" t="s">
        <v>20</v>
      </c>
      <c r="F1749" s="372">
        <v>43677</v>
      </c>
      <c r="G1749" s="373" t="s">
        <v>8902</v>
      </c>
      <c r="H1749" s="373" t="s">
        <v>3956</v>
      </c>
      <c r="I1749" s="374">
        <v>0.4</v>
      </c>
      <c r="J1749" s="374">
        <v>97</v>
      </c>
      <c r="K1749" s="373" t="s">
        <v>438</v>
      </c>
      <c r="L1749" s="375">
        <v>192.58</v>
      </c>
      <c r="M1749" s="336" t="s">
        <v>3957</v>
      </c>
      <c r="N1749" s="336" t="s">
        <v>3958</v>
      </c>
      <c r="O1749" s="287"/>
      <c r="P1749" s="287"/>
    </row>
    <row r="1750" spans="1:16" ht="15">
      <c r="A1750" s="247" t="s">
        <v>176</v>
      </c>
      <c r="B1750" s="247" t="s">
        <v>9662</v>
      </c>
      <c r="C1750" s="287" t="s">
        <v>5374</v>
      </c>
      <c r="D1750" s="305">
        <v>50</v>
      </c>
      <c r="E1750" s="287" t="s">
        <v>20</v>
      </c>
      <c r="F1750" s="372">
        <v>43677</v>
      </c>
      <c r="G1750" s="373" t="s">
        <v>8902</v>
      </c>
      <c r="H1750" s="373" t="s">
        <v>800</v>
      </c>
      <c r="I1750" s="374">
        <v>0.28000000000000003</v>
      </c>
      <c r="J1750" s="374">
        <v>2</v>
      </c>
      <c r="K1750" s="373" t="s">
        <v>438</v>
      </c>
      <c r="L1750" s="375">
        <v>46.31</v>
      </c>
      <c r="M1750" s="336" t="s">
        <v>801</v>
      </c>
      <c r="N1750" s="336" t="s">
        <v>802</v>
      </c>
      <c r="O1750" s="287"/>
      <c r="P1750" s="287"/>
    </row>
    <row r="1751" spans="1:16" ht="15">
      <c r="A1751" s="247" t="s">
        <v>176</v>
      </c>
      <c r="B1751" s="247" t="s">
        <v>11480</v>
      </c>
      <c r="C1751" s="287" t="s">
        <v>5376</v>
      </c>
      <c r="D1751" s="305">
        <v>1</v>
      </c>
      <c r="E1751" s="287" t="s">
        <v>17</v>
      </c>
      <c r="F1751" s="372">
        <v>43677</v>
      </c>
      <c r="G1751" s="373" t="s">
        <v>8906</v>
      </c>
      <c r="H1751" s="373" t="s">
        <v>444</v>
      </c>
      <c r="I1751" s="374">
        <v>25.619980000000002</v>
      </c>
      <c r="J1751" s="374">
        <v>26</v>
      </c>
      <c r="K1751" s="373" t="s">
        <v>438</v>
      </c>
      <c r="L1751" s="375">
        <v>298.86</v>
      </c>
      <c r="M1751" s="336" t="s">
        <v>445</v>
      </c>
      <c r="N1751" s="336" t="s">
        <v>446</v>
      </c>
      <c r="O1751" s="287"/>
      <c r="P1751" s="287"/>
    </row>
    <row r="1752" spans="1:16" ht="15">
      <c r="A1752" s="247" t="s">
        <v>176</v>
      </c>
      <c r="B1752" s="247" t="s">
        <v>11483</v>
      </c>
      <c r="C1752" s="287" t="s">
        <v>5378</v>
      </c>
      <c r="D1752" s="305">
        <v>2</v>
      </c>
      <c r="E1752" s="287" t="s">
        <v>17</v>
      </c>
      <c r="F1752" s="372">
        <v>43677</v>
      </c>
      <c r="G1752" s="373" t="s">
        <v>8906</v>
      </c>
      <c r="H1752" s="373" t="s">
        <v>474</v>
      </c>
      <c r="I1752" s="374">
        <v>30.79458</v>
      </c>
      <c r="J1752" s="374">
        <v>4</v>
      </c>
      <c r="K1752" s="373" t="s">
        <v>438</v>
      </c>
      <c r="L1752" s="375">
        <v>209.08</v>
      </c>
      <c r="M1752" s="336" t="s">
        <v>475</v>
      </c>
      <c r="N1752" s="336" t="s">
        <v>476</v>
      </c>
      <c r="O1752" s="287"/>
      <c r="P1752" s="287"/>
    </row>
    <row r="1753" spans="1:16" ht="15">
      <c r="A1753" s="247" t="s">
        <v>176</v>
      </c>
      <c r="B1753" s="247" t="s">
        <v>11484</v>
      </c>
      <c r="C1753" s="287" t="s">
        <v>5381</v>
      </c>
      <c r="D1753" s="305">
        <v>3</v>
      </c>
      <c r="E1753" s="287" t="s">
        <v>17</v>
      </c>
      <c r="F1753" s="372">
        <v>43677</v>
      </c>
      <c r="G1753" s="373" t="s">
        <v>8906</v>
      </c>
      <c r="H1753" s="373" t="s">
        <v>1256</v>
      </c>
      <c r="I1753" s="374">
        <v>18.267029999999998</v>
      </c>
      <c r="J1753" s="374">
        <v>1</v>
      </c>
      <c r="K1753" s="373" t="s">
        <v>438</v>
      </c>
      <c r="L1753" s="375">
        <v>1218.2</v>
      </c>
      <c r="M1753" s="336" t="s">
        <v>1257</v>
      </c>
      <c r="N1753" s="336" t="s">
        <v>1258</v>
      </c>
      <c r="O1753" s="287"/>
      <c r="P1753" s="287"/>
    </row>
    <row r="1754" spans="1:16" ht="15">
      <c r="A1754" s="247" t="s">
        <v>12668</v>
      </c>
      <c r="B1754" s="247" t="s">
        <v>12669</v>
      </c>
      <c r="C1754" s="287" t="s">
        <v>5383</v>
      </c>
      <c r="D1754" s="305">
        <v>4</v>
      </c>
      <c r="E1754" s="287" t="s">
        <v>17</v>
      </c>
      <c r="F1754" s="372">
        <v>43677</v>
      </c>
      <c r="G1754" s="373" t="s">
        <v>8906</v>
      </c>
      <c r="H1754" s="373" t="s">
        <v>1263</v>
      </c>
      <c r="I1754" s="374">
        <v>16.00234</v>
      </c>
      <c r="J1754" s="374">
        <v>3</v>
      </c>
      <c r="K1754" s="373" t="s">
        <v>438</v>
      </c>
      <c r="L1754" s="375">
        <v>203.12</v>
      </c>
      <c r="M1754" s="336" t="s">
        <v>1264</v>
      </c>
      <c r="N1754" s="336" t="s">
        <v>1265</v>
      </c>
      <c r="O1754" s="287"/>
      <c r="P1754" s="287"/>
    </row>
    <row r="1755" spans="1:16" ht="15">
      <c r="A1755" s="247" t="s">
        <v>12670</v>
      </c>
      <c r="B1755" s="247" t="s">
        <v>12671</v>
      </c>
      <c r="C1755" s="287" t="s">
        <v>5385</v>
      </c>
      <c r="D1755" s="305">
        <v>5</v>
      </c>
      <c r="E1755" s="287" t="s">
        <v>17</v>
      </c>
      <c r="F1755" s="372">
        <v>43677</v>
      </c>
      <c r="G1755" s="373" t="s">
        <v>8906</v>
      </c>
      <c r="H1755" s="373" t="s">
        <v>3006</v>
      </c>
      <c r="I1755" s="374">
        <v>16.115069999999999</v>
      </c>
      <c r="J1755" s="374">
        <v>6</v>
      </c>
      <c r="K1755" s="373" t="s">
        <v>438</v>
      </c>
      <c r="L1755" s="375">
        <v>49.37</v>
      </c>
      <c r="M1755" s="336" t="s">
        <v>3007</v>
      </c>
      <c r="N1755" s="336" t="s">
        <v>3008</v>
      </c>
      <c r="O1755" s="287"/>
      <c r="P1755" s="287"/>
    </row>
    <row r="1756" spans="1:16" ht="15">
      <c r="A1756" s="247" t="s">
        <v>176</v>
      </c>
      <c r="B1756" s="247" t="s">
        <v>11485</v>
      </c>
      <c r="C1756" s="287" t="s">
        <v>5387</v>
      </c>
      <c r="D1756" s="305">
        <v>6</v>
      </c>
      <c r="E1756" s="287" t="s">
        <v>17</v>
      </c>
      <c r="F1756" s="372">
        <v>43677</v>
      </c>
      <c r="G1756" s="373" t="s">
        <v>8906</v>
      </c>
      <c r="H1756" s="373" t="s">
        <v>518</v>
      </c>
      <c r="I1756" s="374">
        <v>17.403690000000001</v>
      </c>
      <c r="J1756" s="374">
        <v>6</v>
      </c>
      <c r="K1756" s="373" t="s">
        <v>438</v>
      </c>
      <c r="L1756" s="375">
        <v>273.45</v>
      </c>
      <c r="M1756" s="336" t="s">
        <v>519</v>
      </c>
      <c r="N1756" s="336" t="s">
        <v>520</v>
      </c>
      <c r="O1756" s="287"/>
      <c r="P1756" s="287"/>
    </row>
    <row r="1757" spans="1:16" ht="15">
      <c r="A1757" s="247" t="s">
        <v>176</v>
      </c>
      <c r="B1757" s="247" t="s">
        <v>9673</v>
      </c>
      <c r="C1757" s="287" t="s">
        <v>5389</v>
      </c>
      <c r="D1757" s="305">
        <v>7</v>
      </c>
      <c r="E1757" s="287" t="s">
        <v>17</v>
      </c>
      <c r="F1757" s="372">
        <v>43677</v>
      </c>
      <c r="G1757" s="373" t="s">
        <v>8906</v>
      </c>
      <c r="H1757" s="373" t="s">
        <v>1562</v>
      </c>
      <c r="I1757" s="374">
        <v>32.561889999999998</v>
      </c>
      <c r="J1757" s="374">
        <v>138</v>
      </c>
      <c r="K1757" s="373" t="s">
        <v>438</v>
      </c>
      <c r="L1757" s="375">
        <v>166.52</v>
      </c>
      <c r="M1757" s="336" t="s">
        <v>1563</v>
      </c>
      <c r="N1757" s="336" t="s">
        <v>1564</v>
      </c>
      <c r="O1757" s="287"/>
      <c r="P1757" s="287"/>
    </row>
    <row r="1758" spans="1:16" ht="15">
      <c r="A1758" s="247" t="s">
        <v>176</v>
      </c>
      <c r="B1758" s="247" t="s">
        <v>9674</v>
      </c>
      <c r="C1758" s="287" t="s">
        <v>5391</v>
      </c>
      <c r="D1758" s="305">
        <v>8</v>
      </c>
      <c r="E1758" s="287" t="s">
        <v>17</v>
      </c>
      <c r="F1758" s="372">
        <v>43677</v>
      </c>
      <c r="G1758" s="373" t="s">
        <v>8906</v>
      </c>
      <c r="H1758" s="373" t="s">
        <v>1282</v>
      </c>
      <c r="I1758" s="374">
        <v>21.33522</v>
      </c>
      <c r="J1758" s="374">
        <v>7</v>
      </c>
      <c r="K1758" s="373" t="s">
        <v>438</v>
      </c>
      <c r="L1758" s="375">
        <v>237.82</v>
      </c>
      <c r="M1758" s="336" t="s">
        <v>1283</v>
      </c>
      <c r="N1758" s="336" t="s">
        <v>1284</v>
      </c>
      <c r="O1758" s="287"/>
      <c r="P1758" s="287"/>
    </row>
    <row r="1759" spans="1:16" ht="15">
      <c r="A1759" s="247" t="s">
        <v>176</v>
      </c>
      <c r="B1759" s="247" t="s">
        <v>11486</v>
      </c>
      <c r="C1759" s="287" t="s">
        <v>5393</v>
      </c>
      <c r="D1759" s="305">
        <v>9</v>
      </c>
      <c r="E1759" s="287" t="s">
        <v>17</v>
      </c>
      <c r="F1759" s="372">
        <v>43677</v>
      </c>
      <c r="G1759" s="373" t="s">
        <v>8906</v>
      </c>
      <c r="H1759" s="373" t="s">
        <v>3296</v>
      </c>
      <c r="I1759" s="374">
        <v>17.404170000000001</v>
      </c>
      <c r="J1759" s="374">
        <v>1</v>
      </c>
      <c r="K1759" s="373" t="s">
        <v>438</v>
      </c>
      <c r="L1759" s="375">
        <v>19.16</v>
      </c>
      <c r="M1759" s="336" t="s">
        <v>3297</v>
      </c>
      <c r="N1759" s="336" t="s">
        <v>3298</v>
      </c>
      <c r="O1759" s="287"/>
      <c r="P1759" s="287"/>
    </row>
    <row r="1760" spans="1:16" ht="15">
      <c r="A1760" s="247" t="s">
        <v>176</v>
      </c>
      <c r="B1760" s="247" t="s">
        <v>11487</v>
      </c>
      <c r="C1760" s="287" t="s">
        <v>5395</v>
      </c>
      <c r="D1760" s="305">
        <v>10</v>
      </c>
      <c r="E1760" s="287" t="s">
        <v>17</v>
      </c>
      <c r="F1760" s="372">
        <v>43677</v>
      </c>
      <c r="G1760" s="373" t="s">
        <v>8906</v>
      </c>
      <c r="H1760" s="373" t="s">
        <v>1302</v>
      </c>
      <c r="I1760" s="374">
        <v>22.524159999999998</v>
      </c>
      <c r="J1760" s="374">
        <v>6</v>
      </c>
      <c r="K1760" s="373" t="s">
        <v>438</v>
      </c>
      <c r="L1760" s="375">
        <v>73.91</v>
      </c>
      <c r="M1760" s="336" t="s">
        <v>1303</v>
      </c>
      <c r="N1760" s="336" t="s">
        <v>1304</v>
      </c>
      <c r="O1760" s="287"/>
      <c r="P1760" s="287"/>
    </row>
    <row r="1761" spans="1:16" ht="15">
      <c r="A1761" s="247" t="s">
        <v>176</v>
      </c>
      <c r="B1761" s="247" t="s">
        <v>11488</v>
      </c>
      <c r="C1761" s="287" t="s">
        <v>5397</v>
      </c>
      <c r="D1761" s="305">
        <v>11</v>
      </c>
      <c r="E1761" s="287" t="s">
        <v>17</v>
      </c>
      <c r="F1761" s="372">
        <v>43677</v>
      </c>
      <c r="G1761" s="373" t="s">
        <v>8906</v>
      </c>
      <c r="H1761" s="373" t="s">
        <v>4263</v>
      </c>
      <c r="I1761" s="374">
        <v>17.969909999999999</v>
      </c>
      <c r="J1761" s="374">
        <v>6</v>
      </c>
      <c r="K1761" s="373" t="s">
        <v>438</v>
      </c>
      <c r="L1761" s="375">
        <v>55.4</v>
      </c>
      <c r="M1761" s="336" t="s">
        <v>4264</v>
      </c>
      <c r="N1761" s="336" t="s">
        <v>4265</v>
      </c>
      <c r="O1761" s="287"/>
      <c r="P1761" s="287"/>
    </row>
    <row r="1762" spans="1:16" ht="15">
      <c r="A1762" s="247" t="s">
        <v>176</v>
      </c>
      <c r="B1762" s="247" t="s">
        <v>11489</v>
      </c>
      <c r="C1762" s="287" t="s">
        <v>5399</v>
      </c>
      <c r="D1762" s="305">
        <v>12</v>
      </c>
      <c r="E1762" s="287" t="s">
        <v>17</v>
      </c>
      <c r="F1762" s="372">
        <v>43677</v>
      </c>
      <c r="G1762" s="373" t="s">
        <v>8906</v>
      </c>
      <c r="H1762" s="373" t="s">
        <v>4144</v>
      </c>
      <c r="I1762" s="374">
        <v>16.980309999999999</v>
      </c>
      <c r="J1762" s="374">
        <v>6</v>
      </c>
      <c r="K1762" s="373" t="s">
        <v>438</v>
      </c>
      <c r="L1762" s="375">
        <v>65.14</v>
      </c>
      <c r="M1762" s="336" t="s">
        <v>4145</v>
      </c>
      <c r="N1762" s="336" t="s">
        <v>4146</v>
      </c>
      <c r="O1762" s="287"/>
      <c r="P1762" s="287"/>
    </row>
    <row r="1763" spans="1:16" ht="15">
      <c r="A1763" s="247" t="s">
        <v>176</v>
      </c>
      <c r="B1763" s="247" t="s">
        <v>11490</v>
      </c>
      <c r="C1763" s="287" t="s">
        <v>5401</v>
      </c>
      <c r="D1763" s="305">
        <v>13</v>
      </c>
      <c r="E1763" s="287" t="s">
        <v>17</v>
      </c>
      <c r="F1763" s="372">
        <v>43677</v>
      </c>
      <c r="G1763" s="373" t="s">
        <v>8906</v>
      </c>
      <c r="H1763" s="373" t="s">
        <v>1326</v>
      </c>
      <c r="I1763" s="374">
        <v>26.821719999999999</v>
      </c>
      <c r="J1763" s="374">
        <v>13</v>
      </c>
      <c r="K1763" s="373" t="s">
        <v>438</v>
      </c>
      <c r="L1763" s="375">
        <v>77.53</v>
      </c>
      <c r="M1763" s="336" t="s">
        <v>1327</v>
      </c>
      <c r="N1763" s="336" t="s">
        <v>1328</v>
      </c>
      <c r="O1763" s="287"/>
      <c r="P1763" s="287"/>
    </row>
    <row r="1764" spans="1:16" ht="15">
      <c r="A1764" s="247" t="s">
        <v>176</v>
      </c>
      <c r="B1764" s="247" t="s">
        <v>11491</v>
      </c>
      <c r="C1764" s="287" t="s">
        <v>5403</v>
      </c>
      <c r="D1764" s="305">
        <v>14</v>
      </c>
      <c r="E1764" s="287" t="s">
        <v>17</v>
      </c>
      <c r="F1764" s="372">
        <v>43677</v>
      </c>
      <c r="G1764" s="373" t="s">
        <v>8906</v>
      </c>
      <c r="H1764" s="373" t="s">
        <v>2034</v>
      </c>
      <c r="I1764" s="374">
        <v>18.1021</v>
      </c>
      <c r="J1764" s="374">
        <v>5</v>
      </c>
      <c r="K1764" s="373" t="s">
        <v>438</v>
      </c>
      <c r="L1764" s="375">
        <v>275.63</v>
      </c>
      <c r="M1764" s="336" t="s">
        <v>2035</v>
      </c>
      <c r="N1764" s="336" t="s">
        <v>2036</v>
      </c>
      <c r="O1764" s="287"/>
      <c r="P1764" s="287"/>
    </row>
    <row r="1765" spans="1:16" ht="15">
      <c r="A1765" s="247" t="s">
        <v>176</v>
      </c>
      <c r="B1765" s="247" t="s">
        <v>9675</v>
      </c>
      <c r="C1765" s="287" t="s">
        <v>5405</v>
      </c>
      <c r="D1765" s="305">
        <v>15</v>
      </c>
      <c r="E1765" s="287" t="s">
        <v>17</v>
      </c>
      <c r="F1765" s="372">
        <v>43677</v>
      </c>
      <c r="G1765" s="373" t="s">
        <v>8906</v>
      </c>
      <c r="H1765" s="373" t="s">
        <v>9307</v>
      </c>
      <c r="I1765" s="374">
        <v>25.621179999999999</v>
      </c>
      <c r="J1765" s="374">
        <v>6</v>
      </c>
      <c r="K1765" s="373" t="s">
        <v>438</v>
      </c>
      <c r="L1765" s="375">
        <v>164</v>
      </c>
      <c r="M1765" s="336" t="s">
        <v>8415</v>
      </c>
      <c r="N1765" s="336" t="s">
        <v>9308</v>
      </c>
      <c r="O1765" s="287"/>
      <c r="P1765" s="287"/>
    </row>
    <row r="1766" spans="1:16" ht="15">
      <c r="A1766" s="247" t="s">
        <v>176</v>
      </c>
      <c r="B1766" s="247" t="s">
        <v>11492</v>
      </c>
      <c r="C1766" s="287" t="s">
        <v>5410</v>
      </c>
      <c r="D1766" s="305">
        <v>16</v>
      </c>
      <c r="E1766" s="287" t="s">
        <v>17</v>
      </c>
      <c r="F1766" s="372">
        <v>43677</v>
      </c>
      <c r="G1766" s="373" t="s">
        <v>8906</v>
      </c>
      <c r="H1766" s="373" t="s">
        <v>3489</v>
      </c>
      <c r="I1766" s="374">
        <v>16.97034</v>
      </c>
      <c r="J1766" s="374">
        <v>23</v>
      </c>
      <c r="K1766" s="373" t="s">
        <v>438</v>
      </c>
      <c r="L1766" s="375">
        <v>121.56</v>
      </c>
      <c r="M1766" s="336" t="s">
        <v>3490</v>
      </c>
      <c r="N1766" s="336" t="s">
        <v>3491</v>
      </c>
      <c r="O1766" s="287"/>
      <c r="P1766" s="287"/>
    </row>
    <row r="1767" spans="1:16" ht="15">
      <c r="A1767" s="247" t="s">
        <v>176</v>
      </c>
      <c r="B1767" s="247" t="s">
        <v>9676</v>
      </c>
      <c r="C1767" s="287" t="s">
        <v>5412</v>
      </c>
      <c r="D1767" s="305">
        <v>17</v>
      </c>
      <c r="E1767" s="287" t="s">
        <v>17</v>
      </c>
      <c r="F1767" s="372">
        <v>43677</v>
      </c>
      <c r="G1767" s="373" t="s">
        <v>8906</v>
      </c>
      <c r="H1767" s="373" t="s">
        <v>1095</v>
      </c>
      <c r="I1767" s="374">
        <v>17.745229999999999</v>
      </c>
      <c r="J1767" s="374">
        <v>61</v>
      </c>
      <c r="K1767" s="373" t="s">
        <v>438</v>
      </c>
      <c r="L1767" s="375">
        <v>212.85</v>
      </c>
      <c r="M1767" s="336" t="s">
        <v>1096</v>
      </c>
      <c r="N1767" s="336" t="s">
        <v>1097</v>
      </c>
      <c r="O1767" s="287"/>
      <c r="P1767" s="287"/>
    </row>
    <row r="1768" spans="1:16" ht="15">
      <c r="A1768" s="247" t="s">
        <v>176</v>
      </c>
      <c r="B1768" s="247" t="s">
        <v>11493</v>
      </c>
      <c r="C1768" s="287" t="s">
        <v>5414</v>
      </c>
      <c r="D1768" s="305">
        <v>18</v>
      </c>
      <c r="E1768" s="287" t="s">
        <v>17</v>
      </c>
      <c r="F1768" s="372">
        <v>43677</v>
      </c>
      <c r="G1768" s="373" t="s">
        <v>8906</v>
      </c>
      <c r="H1768" s="373" t="s">
        <v>1352</v>
      </c>
      <c r="I1768" s="374">
        <v>30.950559999999999</v>
      </c>
      <c r="J1768" s="374">
        <v>10</v>
      </c>
      <c r="K1768" s="373" t="s">
        <v>438</v>
      </c>
      <c r="L1768" s="375">
        <v>92.5</v>
      </c>
      <c r="M1768" s="336" t="s">
        <v>1353</v>
      </c>
      <c r="N1768" s="336" t="s">
        <v>1354</v>
      </c>
      <c r="O1768" s="287"/>
      <c r="P1768" s="287"/>
    </row>
    <row r="1769" spans="1:16" ht="15">
      <c r="A1769" s="247" t="s">
        <v>176</v>
      </c>
      <c r="B1769" s="247" t="s">
        <v>11494</v>
      </c>
      <c r="C1769" s="287" t="s">
        <v>5416</v>
      </c>
      <c r="D1769" s="305">
        <v>19</v>
      </c>
      <c r="E1769" s="287" t="s">
        <v>17</v>
      </c>
      <c r="F1769" s="372">
        <v>43677</v>
      </c>
      <c r="G1769" s="373" t="s">
        <v>8906</v>
      </c>
      <c r="H1769" s="373" t="s">
        <v>9574</v>
      </c>
      <c r="I1769" s="374">
        <v>26.187190000000001</v>
      </c>
      <c r="J1769" s="374">
        <v>3</v>
      </c>
      <c r="K1769" s="373" t="s">
        <v>438</v>
      </c>
      <c r="L1769" s="375">
        <v>76.349999999999994</v>
      </c>
      <c r="M1769" s="336" t="s">
        <v>8456</v>
      </c>
      <c r="N1769" s="336" t="s">
        <v>9575</v>
      </c>
      <c r="O1769" s="287"/>
      <c r="P1769" s="287"/>
    </row>
    <row r="1770" spans="1:16" ht="15">
      <c r="A1770" s="247" t="s">
        <v>176</v>
      </c>
      <c r="B1770" s="247" t="s">
        <v>11495</v>
      </c>
      <c r="C1770" s="287" t="s">
        <v>5421</v>
      </c>
      <c r="D1770" s="305">
        <v>20</v>
      </c>
      <c r="E1770" s="287" t="s">
        <v>17</v>
      </c>
      <c r="F1770" s="372">
        <v>43677</v>
      </c>
      <c r="G1770" s="373" t="s">
        <v>8906</v>
      </c>
      <c r="H1770" s="373" t="s">
        <v>1357</v>
      </c>
      <c r="I1770" s="374">
        <v>18.661989999999999</v>
      </c>
      <c r="J1770" s="374">
        <v>4</v>
      </c>
      <c r="K1770" s="373" t="s">
        <v>438</v>
      </c>
      <c r="L1770" s="375">
        <v>194.23</v>
      </c>
      <c r="M1770" s="336" t="s">
        <v>1358</v>
      </c>
      <c r="N1770" s="336" t="s">
        <v>1359</v>
      </c>
      <c r="O1770" s="287"/>
      <c r="P1770" s="287"/>
    </row>
    <row r="1771" spans="1:16" ht="15">
      <c r="A1771" s="247" t="s">
        <v>176</v>
      </c>
      <c r="B1771" s="247" t="s">
        <v>11496</v>
      </c>
      <c r="C1771" s="287" t="s">
        <v>5423</v>
      </c>
      <c r="D1771" s="305">
        <v>21</v>
      </c>
      <c r="E1771" s="287" t="s">
        <v>17</v>
      </c>
      <c r="F1771" s="372">
        <v>43677</v>
      </c>
      <c r="G1771" s="373" t="s">
        <v>8906</v>
      </c>
      <c r="H1771" s="373" t="s">
        <v>8167</v>
      </c>
      <c r="I1771" s="374">
        <v>24.097729999999999</v>
      </c>
      <c r="J1771" s="374">
        <v>49</v>
      </c>
      <c r="K1771" s="373" t="s">
        <v>438</v>
      </c>
      <c r="L1771" s="375">
        <v>30.8</v>
      </c>
      <c r="M1771" s="336" t="s">
        <v>8168</v>
      </c>
      <c r="N1771" s="336" t="s">
        <v>8169</v>
      </c>
      <c r="O1771" s="287"/>
      <c r="P1771" s="287"/>
    </row>
    <row r="1772" spans="1:16" ht="15">
      <c r="A1772" s="247" t="s">
        <v>176</v>
      </c>
      <c r="B1772" s="247" t="s">
        <v>11497</v>
      </c>
      <c r="C1772" s="287" t="s">
        <v>5425</v>
      </c>
      <c r="D1772" s="305">
        <v>22</v>
      </c>
      <c r="E1772" s="287" t="s">
        <v>17</v>
      </c>
      <c r="F1772" s="372">
        <v>43677</v>
      </c>
      <c r="G1772" s="373" t="s">
        <v>8906</v>
      </c>
      <c r="H1772" s="373" t="s">
        <v>1377</v>
      </c>
      <c r="I1772" s="374">
        <v>38.853250000000003</v>
      </c>
      <c r="J1772" s="374">
        <v>3</v>
      </c>
      <c r="K1772" s="373" t="s">
        <v>438</v>
      </c>
      <c r="L1772" s="375">
        <v>80.31</v>
      </c>
      <c r="M1772" s="336" t="s">
        <v>1378</v>
      </c>
      <c r="N1772" s="336" t="s">
        <v>1379</v>
      </c>
      <c r="O1772" s="287"/>
      <c r="P1772" s="287"/>
    </row>
    <row r="1773" spans="1:16" ht="15">
      <c r="A1773" s="247" t="s">
        <v>176</v>
      </c>
      <c r="B1773" s="247" t="s">
        <v>9677</v>
      </c>
      <c r="C1773" s="287" t="s">
        <v>5427</v>
      </c>
      <c r="D1773" s="305">
        <v>23</v>
      </c>
      <c r="E1773" s="287" t="s">
        <v>17</v>
      </c>
      <c r="F1773" s="372">
        <v>43677</v>
      </c>
      <c r="G1773" s="373" t="s">
        <v>8906</v>
      </c>
      <c r="H1773" s="373" t="s">
        <v>4284</v>
      </c>
      <c r="I1773" s="374">
        <v>19.390370000000001</v>
      </c>
      <c r="J1773" s="374">
        <v>6</v>
      </c>
      <c r="K1773" s="373" t="s">
        <v>438</v>
      </c>
      <c r="L1773" s="375">
        <v>172.46</v>
      </c>
      <c r="M1773" s="336" t="s">
        <v>4285</v>
      </c>
      <c r="N1773" s="336" t="s">
        <v>4286</v>
      </c>
      <c r="O1773" s="287"/>
      <c r="P1773" s="287"/>
    </row>
    <row r="1774" spans="1:16" ht="15">
      <c r="A1774" s="247" t="s">
        <v>176</v>
      </c>
      <c r="B1774" s="247" t="s">
        <v>9684</v>
      </c>
      <c r="C1774" s="287" t="s">
        <v>5429</v>
      </c>
      <c r="D1774" s="305">
        <v>24</v>
      </c>
      <c r="E1774" s="287" t="s">
        <v>17</v>
      </c>
      <c r="F1774" s="372">
        <v>43677</v>
      </c>
      <c r="G1774" s="373" t="s">
        <v>8906</v>
      </c>
      <c r="H1774" s="373" t="s">
        <v>3527</v>
      </c>
      <c r="I1774" s="374">
        <v>17.04542</v>
      </c>
      <c r="J1774" s="374">
        <v>61</v>
      </c>
      <c r="K1774" s="373" t="s">
        <v>438</v>
      </c>
      <c r="L1774" s="375">
        <v>40.99</v>
      </c>
      <c r="M1774" s="336" t="s">
        <v>3528</v>
      </c>
      <c r="N1774" s="336" t="s">
        <v>3529</v>
      </c>
      <c r="O1774" s="287"/>
      <c r="P1774" s="287"/>
    </row>
    <row r="1775" spans="1:16" ht="15">
      <c r="A1775" s="247" t="s">
        <v>176</v>
      </c>
      <c r="B1775" s="247" t="s">
        <v>11498</v>
      </c>
      <c r="C1775" s="287" t="s">
        <v>5434</v>
      </c>
      <c r="D1775" s="305">
        <v>25</v>
      </c>
      <c r="E1775" s="287" t="s">
        <v>17</v>
      </c>
      <c r="F1775" s="372">
        <v>43677</v>
      </c>
      <c r="G1775" s="373" t="s">
        <v>8906</v>
      </c>
      <c r="H1775" s="373" t="s">
        <v>4183</v>
      </c>
      <c r="I1775" s="374">
        <v>17.847670000000001</v>
      </c>
      <c r="J1775" s="374">
        <v>7</v>
      </c>
      <c r="K1775" s="373" t="s">
        <v>438</v>
      </c>
      <c r="L1775" s="375">
        <v>50.55</v>
      </c>
      <c r="M1775" s="336" t="s">
        <v>4184</v>
      </c>
      <c r="N1775" s="336" t="s">
        <v>4185</v>
      </c>
      <c r="O1775" s="287"/>
      <c r="P1775" s="287"/>
    </row>
    <row r="1776" spans="1:16" ht="15">
      <c r="A1776" s="247" t="s">
        <v>176</v>
      </c>
      <c r="B1776" s="247" t="s">
        <v>9678</v>
      </c>
      <c r="C1776" s="287" t="s">
        <v>5437</v>
      </c>
      <c r="D1776" s="305">
        <v>26</v>
      </c>
      <c r="E1776" s="287" t="s">
        <v>17</v>
      </c>
      <c r="F1776" s="372">
        <v>43677</v>
      </c>
      <c r="G1776" s="373" t="s">
        <v>8906</v>
      </c>
      <c r="H1776" s="373" t="s">
        <v>1143</v>
      </c>
      <c r="I1776" s="374">
        <v>46.274410000000003</v>
      </c>
      <c r="J1776" s="374">
        <v>39</v>
      </c>
      <c r="K1776" s="373" t="s">
        <v>438</v>
      </c>
      <c r="L1776" s="375">
        <v>277.31</v>
      </c>
      <c r="M1776" s="336" t="s">
        <v>1144</v>
      </c>
      <c r="N1776" s="336" t="s">
        <v>1145</v>
      </c>
      <c r="O1776" s="287"/>
      <c r="P1776" s="287"/>
    </row>
    <row r="1777" spans="1:16" ht="15">
      <c r="A1777" s="247" t="s">
        <v>176</v>
      </c>
      <c r="B1777" s="247" t="s">
        <v>11499</v>
      </c>
      <c r="C1777" s="287" t="s">
        <v>5439</v>
      </c>
      <c r="D1777" s="305">
        <v>27</v>
      </c>
      <c r="E1777" s="287" t="s">
        <v>17</v>
      </c>
      <c r="F1777" s="372">
        <v>43677</v>
      </c>
      <c r="G1777" s="373" t="s">
        <v>8906</v>
      </c>
      <c r="H1777" s="373" t="s">
        <v>638</v>
      </c>
      <c r="I1777" s="374">
        <v>18.253440000000001</v>
      </c>
      <c r="J1777" s="374">
        <v>4</v>
      </c>
      <c r="K1777" s="373" t="s">
        <v>438</v>
      </c>
      <c r="L1777" s="375">
        <v>519.51</v>
      </c>
      <c r="M1777" s="336" t="s">
        <v>639</v>
      </c>
      <c r="N1777" s="336" t="s">
        <v>640</v>
      </c>
      <c r="O1777" s="287"/>
      <c r="P1777" s="287"/>
    </row>
    <row r="1778" spans="1:16" ht="15">
      <c r="A1778" s="247" t="s">
        <v>176</v>
      </c>
      <c r="B1778" s="247" t="s">
        <v>11500</v>
      </c>
      <c r="C1778" s="287" t="s">
        <v>5441</v>
      </c>
      <c r="D1778" s="305">
        <v>28</v>
      </c>
      <c r="E1778" s="287" t="s">
        <v>17</v>
      </c>
      <c r="F1778" s="372">
        <v>43677</v>
      </c>
      <c r="G1778" s="373" t="s">
        <v>8906</v>
      </c>
      <c r="H1778" s="373" t="s">
        <v>1155</v>
      </c>
      <c r="I1778" s="374">
        <v>26.23649</v>
      </c>
      <c r="J1778" s="374">
        <v>1</v>
      </c>
      <c r="K1778" s="373" t="s">
        <v>438</v>
      </c>
      <c r="L1778" s="375">
        <v>337.04</v>
      </c>
      <c r="M1778" s="336" t="s">
        <v>1156</v>
      </c>
      <c r="N1778" s="336" t="s">
        <v>1157</v>
      </c>
      <c r="O1778" s="287"/>
      <c r="P1778" s="287"/>
    </row>
    <row r="1779" spans="1:16" ht="15">
      <c r="A1779" s="247" t="s">
        <v>176</v>
      </c>
      <c r="B1779" s="247" t="s">
        <v>11501</v>
      </c>
      <c r="C1779" s="287" t="s">
        <v>5443</v>
      </c>
      <c r="D1779" s="305">
        <v>29</v>
      </c>
      <c r="E1779" s="287" t="s">
        <v>17</v>
      </c>
      <c r="F1779" s="372">
        <v>43677</v>
      </c>
      <c r="G1779" s="373" t="s">
        <v>8906</v>
      </c>
      <c r="H1779" s="373" t="s">
        <v>3372</v>
      </c>
      <c r="I1779" s="374">
        <v>20.24898</v>
      </c>
      <c r="J1779" s="374">
        <v>1</v>
      </c>
      <c r="K1779" s="373" t="s">
        <v>438</v>
      </c>
      <c r="L1779" s="375">
        <v>59.19</v>
      </c>
      <c r="M1779" s="336" t="s">
        <v>3373</v>
      </c>
      <c r="N1779" s="336" t="s">
        <v>3374</v>
      </c>
      <c r="O1779" s="287"/>
      <c r="P1779" s="287"/>
    </row>
    <row r="1780" spans="1:16" ht="15">
      <c r="A1780" s="247" t="s">
        <v>176</v>
      </c>
      <c r="B1780" s="247" t="s">
        <v>9679</v>
      </c>
      <c r="C1780" s="287" t="s">
        <v>5445</v>
      </c>
      <c r="D1780" s="305">
        <v>30</v>
      </c>
      <c r="E1780" s="287" t="s">
        <v>17</v>
      </c>
      <c r="F1780" s="372">
        <v>43677</v>
      </c>
      <c r="G1780" s="373" t="s">
        <v>8906</v>
      </c>
      <c r="H1780" s="373" t="s">
        <v>1421</v>
      </c>
      <c r="I1780" s="374">
        <v>28.322620000000001</v>
      </c>
      <c r="J1780" s="374">
        <v>23</v>
      </c>
      <c r="K1780" s="373" t="s">
        <v>438</v>
      </c>
      <c r="L1780" s="375">
        <v>44.89</v>
      </c>
      <c r="M1780" s="336" t="s">
        <v>1422</v>
      </c>
      <c r="N1780" s="336" t="s">
        <v>1423</v>
      </c>
      <c r="O1780" s="287"/>
      <c r="P1780" s="287"/>
    </row>
    <row r="1781" spans="1:16" ht="15">
      <c r="A1781" s="247" t="s">
        <v>176</v>
      </c>
      <c r="B1781" s="247" t="s">
        <v>11502</v>
      </c>
      <c r="C1781" s="287" t="s">
        <v>5447</v>
      </c>
      <c r="D1781" s="305">
        <v>31</v>
      </c>
      <c r="E1781" s="287" t="s">
        <v>17</v>
      </c>
      <c r="F1781" s="372">
        <v>43677</v>
      </c>
      <c r="G1781" s="373" t="s">
        <v>8906</v>
      </c>
      <c r="H1781" s="373" t="s">
        <v>1431</v>
      </c>
      <c r="I1781" s="374">
        <v>27.26858</v>
      </c>
      <c r="J1781" s="374">
        <v>3</v>
      </c>
      <c r="K1781" s="373" t="s">
        <v>438</v>
      </c>
      <c r="L1781" s="375">
        <v>64.47</v>
      </c>
      <c r="M1781" s="336" t="s">
        <v>1432</v>
      </c>
      <c r="N1781" s="336" t="s">
        <v>1433</v>
      </c>
      <c r="O1781" s="287"/>
      <c r="P1781" s="287"/>
    </row>
    <row r="1782" spans="1:16" ht="15">
      <c r="A1782" s="247" t="s">
        <v>12672</v>
      </c>
      <c r="B1782" s="247" t="s">
        <v>12673</v>
      </c>
      <c r="C1782" s="287" t="s">
        <v>5449</v>
      </c>
      <c r="D1782" s="305">
        <v>32</v>
      </c>
      <c r="E1782" s="287" t="s">
        <v>17</v>
      </c>
      <c r="F1782" s="372">
        <v>43677</v>
      </c>
      <c r="G1782" s="373" t="s">
        <v>8906</v>
      </c>
      <c r="H1782" s="373" t="s">
        <v>951</v>
      </c>
      <c r="I1782" s="374">
        <v>57.67886</v>
      </c>
      <c r="J1782" s="374">
        <v>12</v>
      </c>
      <c r="K1782" s="373" t="s">
        <v>438</v>
      </c>
      <c r="L1782" s="375">
        <v>28.46</v>
      </c>
      <c r="M1782" s="336" t="s">
        <v>952</v>
      </c>
      <c r="N1782" s="336" t="s">
        <v>953</v>
      </c>
      <c r="O1782" s="287"/>
      <c r="P1782" s="287"/>
    </row>
    <row r="1783" spans="1:16" ht="15">
      <c r="A1783" s="247" t="s">
        <v>176</v>
      </c>
      <c r="B1783" s="247" t="s">
        <v>9680</v>
      </c>
      <c r="C1783" s="287" t="s">
        <v>5451</v>
      </c>
      <c r="D1783" s="305">
        <v>33</v>
      </c>
      <c r="E1783" s="287" t="s">
        <v>17</v>
      </c>
      <c r="F1783" s="372">
        <v>43677</v>
      </c>
      <c r="G1783" s="373" t="s">
        <v>8906</v>
      </c>
      <c r="H1783" s="373" t="s">
        <v>1666</v>
      </c>
      <c r="I1783" s="374">
        <v>26.362629999999999</v>
      </c>
      <c r="J1783" s="374">
        <v>5</v>
      </c>
      <c r="K1783" s="373" t="s">
        <v>438</v>
      </c>
      <c r="L1783" s="375">
        <v>86.03</v>
      </c>
      <c r="M1783" s="336" t="s">
        <v>1667</v>
      </c>
      <c r="N1783" s="336" t="s">
        <v>1668</v>
      </c>
      <c r="O1783" s="287"/>
      <c r="P1783" s="287"/>
    </row>
    <row r="1784" spans="1:16" ht="15">
      <c r="A1784" s="247" t="s">
        <v>176</v>
      </c>
      <c r="B1784" s="247" t="s">
        <v>11503</v>
      </c>
      <c r="C1784" s="287" t="s">
        <v>5453</v>
      </c>
      <c r="D1784" s="305">
        <v>34</v>
      </c>
      <c r="E1784" s="287" t="s">
        <v>17</v>
      </c>
      <c r="F1784" s="372">
        <v>43677</v>
      </c>
      <c r="G1784" s="373" t="s">
        <v>8906</v>
      </c>
      <c r="H1784" s="373" t="s">
        <v>677</v>
      </c>
      <c r="I1784" s="374">
        <v>28.148119999999999</v>
      </c>
      <c r="J1784" s="374">
        <v>42</v>
      </c>
      <c r="K1784" s="373" t="s">
        <v>438</v>
      </c>
      <c r="L1784" s="375">
        <v>168.72</v>
      </c>
      <c r="M1784" s="336" t="s">
        <v>678</v>
      </c>
      <c r="N1784" s="336" t="s">
        <v>679</v>
      </c>
      <c r="O1784" s="287"/>
      <c r="P1784" s="287"/>
    </row>
    <row r="1785" spans="1:16" ht="15">
      <c r="A1785" s="247" t="s">
        <v>176</v>
      </c>
      <c r="B1785" s="247" t="s">
        <v>11504</v>
      </c>
      <c r="C1785" s="287" t="s">
        <v>5455</v>
      </c>
      <c r="D1785" s="305">
        <v>35</v>
      </c>
      <c r="E1785" s="287" t="s">
        <v>17</v>
      </c>
      <c r="F1785" s="372">
        <v>43677</v>
      </c>
      <c r="G1785" s="373" t="s">
        <v>8906</v>
      </c>
      <c r="H1785" s="373" t="s">
        <v>3676</v>
      </c>
      <c r="I1785" s="374">
        <v>30.998609999999999</v>
      </c>
      <c r="J1785" s="374">
        <v>5</v>
      </c>
      <c r="K1785" s="373" t="s">
        <v>438</v>
      </c>
      <c r="L1785" s="375">
        <v>83.05</v>
      </c>
      <c r="M1785" s="336" t="s">
        <v>3677</v>
      </c>
      <c r="N1785" s="336" t="s">
        <v>3678</v>
      </c>
      <c r="O1785" s="287"/>
      <c r="P1785" s="287"/>
    </row>
    <row r="1786" spans="1:16" ht="15">
      <c r="A1786" s="247" t="s">
        <v>176</v>
      </c>
      <c r="B1786" s="247" t="s">
        <v>11507</v>
      </c>
      <c r="C1786" s="287" t="s">
        <v>5457</v>
      </c>
      <c r="D1786" s="305">
        <v>36</v>
      </c>
      <c r="E1786" s="287" t="s">
        <v>17</v>
      </c>
      <c r="F1786" s="372">
        <v>43677</v>
      </c>
      <c r="G1786" s="373" t="s">
        <v>8906</v>
      </c>
      <c r="H1786" s="373" t="s">
        <v>4586</v>
      </c>
      <c r="I1786" s="374">
        <v>30.37753</v>
      </c>
      <c r="J1786" s="374">
        <v>4</v>
      </c>
      <c r="K1786" s="373" t="s">
        <v>438</v>
      </c>
      <c r="L1786" s="375">
        <v>113.39</v>
      </c>
      <c r="M1786" s="336" t="s">
        <v>4587</v>
      </c>
      <c r="N1786" s="336" t="s">
        <v>4588</v>
      </c>
      <c r="O1786" s="287"/>
      <c r="P1786" s="287"/>
    </row>
    <row r="1787" spans="1:16" ht="15">
      <c r="A1787" s="247" t="s">
        <v>176</v>
      </c>
      <c r="B1787" s="247" t="s">
        <v>11508</v>
      </c>
      <c r="C1787" s="287" t="s">
        <v>5459</v>
      </c>
      <c r="D1787" s="305">
        <v>37</v>
      </c>
      <c r="E1787" s="287" t="s">
        <v>17</v>
      </c>
      <c r="F1787" s="372">
        <v>43677</v>
      </c>
      <c r="G1787" s="373" t="s">
        <v>8906</v>
      </c>
      <c r="H1787" s="373" t="s">
        <v>4591</v>
      </c>
      <c r="I1787" s="374">
        <v>16.58568</v>
      </c>
      <c r="J1787" s="374">
        <v>3</v>
      </c>
      <c r="K1787" s="373" t="s">
        <v>438</v>
      </c>
      <c r="L1787" s="375">
        <v>80.98</v>
      </c>
      <c r="M1787" s="336" t="s">
        <v>4592</v>
      </c>
      <c r="N1787" s="336" t="s">
        <v>4593</v>
      </c>
      <c r="O1787" s="287"/>
      <c r="P1787" s="287"/>
    </row>
    <row r="1788" spans="1:16" ht="15">
      <c r="A1788" s="247" t="s">
        <v>176</v>
      </c>
      <c r="B1788" s="247" t="s">
        <v>11509</v>
      </c>
      <c r="C1788" s="287" t="s">
        <v>5461</v>
      </c>
      <c r="D1788" s="305">
        <v>38</v>
      </c>
      <c r="E1788" s="287" t="s">
        <v>17</v>
      </c>
      <c r="F1788" s="372">
        <v>43677</v>
      </c>
      <c r="G1788" s="373" t="s">
        <v>8906</v>
      </c>
      <c r="H1788" s="373" t="s">
        <v>6009</v>
      </c>
      <c r="I1788" s="374">
        <v>15.965249999999999</v>
      </c>
      <c r="J1788" s="374">
        <v>7</v>
      </c>
      <c r="K1788" s="373" t="s">
        <v>438</v>
      </c>
      <c r="L1788" s="375">
        <v>182.29</v>
      </c>
      <c r="M1788" s="336" t="s">
        <v>6010</v>
      </c>
      <c r="N1788" s="336" t="s">
        <v>6011</v>
      </c>
      <c r="O1788" s="287"/>
      <c r="P1788" s="287"/>
    </row>
    <row r="1789" spans="1:16" ht="15">
      <c r="A1789" s="247" t="s">
        <v>176</v>
      </c>
      <c r="B1789" s="247" t="s">
        <v>9672</v>
      </c>
      <c r="C1789" s="287" t="s">
        <v>5463</v>
      </c>
      <c r="D1789" s="305">
        <v>39</v>
      </c>
      <c r="E1789" s="287" t="s">
        <v>17</v>
      </c>
      <c r="F1789" s="372">
        <v>43677</v>
      </c>
      <c r="G1789" s="373" t="s">
        <v>8906</v>
      </c>
      <c r="H1789" s="373" t="s">
        <v>1455</v>
      </c>
      <c r="I1789" s="374">
        <v>28.041029999999999</v>
      </c>
      <c r="J1789" s="374">
        <v>48</v>
      </c>
      <c r="K1789" s="373" t="s">
        <v>438</v>
      </c>
      <c r="L1789" s="375">
        <v>304.76</v>
      </c>
      <c r="M1789" s="336" t="s">
        <v>1456</v>
      </c>
      <c r="N1789" s="336" t="s">
        <v>1457</v>
      </c>
      <c r="O1789" s="287"/>
      <c r="P1789" s="287"/>
    </row>
    <row r="1790" spans="1:16" ht="15">
      <c r="A1790" s="247" t="s">
        <v>176</v>
      </c>
      <c r="B1790" s="247" t="s">
        <v>9681</v>
      </c>
      <c r="C1790" s="287" t="s">
        <v>5465</v>
      </c>
      <c r="D1790" s="305">
        <v>40</v>
      </c>
      <c r="E1790" s="287" t="s">
        <v>17</v>
      </c>
      <c r="F1790" s="372">
        <v>43677</v>
      </c>
      <c r="G1790" s="373" t="s">
        <v>8906</v>
      </c>
      <c r="H1790" s="373" t="s">
        <v>8100</v>
      </c>
      <c r="I1790" s="374">
        <v>33.262909999999998</v>
      </c>
      <c r="J1790" s="374">
        <v>91</v>
      </c>
      <c r="K1790" s="373" t="s">
        <v>438</v>
      </c>
      <c r="L1790" s="375">
        <v>60.41</v>
      </c>
      <c r="M1790" s="336" t="s">
        <v>8101</v>
      </c>
      <c r="N1790" s="336" t="s">
        <v>8102</v>
      </c>
      <c r="O1790" s="287"/>
      <c r="P1790" s="287"/>
    </row>
    <row r="1791" spans="1:16" ht="15">
      <c r="A1791" s="247" t="s">
        <v>176</v>
      </c>
      <c r="B1791" s="247" t="s">
        <v>11510</v>
      </c>
      <c r="C1791" s="287" t="s">
        <v>5467</v>
      </c>
      <c r="D1791" s="305">
        <v>41</v>
      </c>
      <c r="E1791" s="287" t="s">
        <v>17</v>
      </c>
      <c r="F1791" s="372">
        <v>43677</v>
      </c>
      <c r="G1791" s="373" t="s">
        <v>8906</v>
      </c>
      <c r="H1791" s="373" t="s">
        <v>712</v>
      </c>
      <c r="I1791" s="374">
        <v>18.86843</v>
      </c>
      <c r="J1791" s="374">
        <v>13</v>
      </c>
      <c r="K1791" s="373" t="s">
        <v>438</v>
      </c>
      <c r="L1791" s="375">
        <v>231.97</v>
      </c>
      <c r="M1791" s="336" t="s">
        <v>713</v>
      </c>
      <c r="N1791" s="336" t="s">
        <v>714</v>
      </c>
      <c r="O1791" s="287"/>
      <c r="P1791" s="287"/>
    </row>
    <row r="1792" spans="1:16" ht="15">
      <c r="A1792" s="247" t="s">
        <v>176</v>
      </c>
      <c r="B1792" s="247" t="s">
        <v>11511</v>
      </c>
      <c r="C1792" s="287" t="s">
        <v>5469</v>
      </c>
      <c r="D1792" s="305">
        <v>42</v>
      </c>
      <c r="E1792" s="287" t="s">
        <v>17</v>
      </c>
      <c r="F1792" s="372">
        <v>43677</v>
      </c>
      <c r="G1792" s="373" t="s">
        <v>8906</v>
      </c>
      <c r="H1792" s="373" t="s">
        <v>3413</v>
      </c>
      <c r="I1792" s="374">
        <v>18.89067</v>
      </c>
      <c r="J1792" s="374">
        <v>25</v>
      </c>
      <c r="K1792" s="373" t="s">
        <v>438</v>
      </c>
      <c r="L1792" s="375">
        <v>45.45</v>
      </c>
      <c r="M1792" s="336" t="s">
        <v>3414</v>
      </c>
      <c r="N1792" s="336" t="s">
        <v>3415</v>
      </c>
      <c r="O1792" s="287"/>
      <c r="P1792" s="287"/>
    </row>
    <row r="1793" spans="1:16" ht="15">
      <c r="A1793" s="247" t="s">
        <v>176</v>
      </c>
      <c r="B1793" s="247" t="s">
        <v>11512</v>
      </c>
      <c r="C1793" s="287" t="s">
        <v>5471</v>
      </c>
      <c r="D1793" s="305">
        <v>43</v>
      </c>
      <c r="E1793" s="287" t="s">
        <v>17</v>
      </c>
      <c r="F1793" s="372">
        <v>43677</v>
      </c>
      <c r="G1793" s="373" t="s">
        <v>8906</v>
      </c>
      <c r="H1793" s="373" t="s">
        <v>1469</v>
      </c>
      <c r="I1793" s="374">
        <v>16.344999999999999</v>
      </c>
      <c r="J1793" s="374">
        <v>6</v>
      </c>
      <c r="K1793" s="373" t="s">
        <v>438</v>
      </c>
      <c r="L1793" s="375">
        <v>132.76</v>
      </c>
      <c r="M1793" s="336" t="s">
        <v>1470</v>
      </c>
      <c r="N1793" s="336" t="s">
        <v>1471</v>
      </c>
      <c r="O1793" s="287"/>
      <c r="P1793" s="287"/>
    </row>
    <row r="1794" spans="1:16" ht="15">
      <c r="A1794" s="247" t="s">
        <v>176</v>
      </c>
      <c r="B1794" s="247" t="s">
        <v>11513</v>
      </c>
      <c r="C1794" s="287" t="s">
        <v>5473</v>
      </c>
      <c r="D1794" s="305">
        <v>44</v>
      </c>
      <c r="E1794" s="287" t="s">
        <v>17</v>
      </c>
      <c r="F1794" s="372">
        <v>43677</v>
      </c>
      <c r="G1794" s="373" t="s">
        <v>8906</v>
      </c>
      <c r="H1794" s="373" t="s">
        <v>1710</v>
      </c>
      <c r="I1794" s="374">
        <v>25.810189999999999</v>
      </c>
      <c r="J1794" s="374">
        <v>55</v>
      </c>
      <c r="K1794" s="373" t="s">
        <v>438</v>
      </c>
      <c r="L1794" s="375">
        <v>125.01</v>
      </c>
      <c r="M1794" s="336" t="s">
        <v>1711</v>
      </c>
      <c r="N1794" s="336" t="s">
        <v>1712</v>
      </c>
      <c r="O1794" s="287"/>
      <c r="P1794" s="287"/>
    </row>
    <row r="1795" spans="1:16" ht="15">
      <c r="A1795" s="247" t="s">
        <v>176</v>
      </c>
      <c r="B1795" s="247" t="s">
        <v>11514</v>
      </c>
      <c r="C1795" s="287" t="s">
        <v>5475</v>
      </c>
      <c r="D1795" s="305">
        <v>45</v>
      </c>
      <c r="E1795" s="287" t="s">
        <v>17</v>
      </c>
      <c r="F1795" s="372">
        <v>43677</v>
      </c>
      <c r="G1795" s="373" t="s">
        <v>8906</v>
      </c>
      <c r="H1795" s="373" t="s">
        <v>1494</v>
      </c>
      <c r="I1795" s="374">
        <v>24.128240000000002</v>
      </c>
      <c r="J1795" s="374">
        <v>1</v>
      </c>
      <c r="K1795" s="373" t="s">
        <v>438</v>
      </c>
      <c r="L1795" s="375">
        <v>42.31</v>
      </c>
      <c r="M1795" s="336" t="s">
        <v>1495</v>
      </c>
      <c r="N1795" s="336" t="s">
        <v>1496</v>
      </c>
      <c r="O1795" s="287"/>
      <c r="P1795" s="287"/>
    </row>
    <row r="1796" spans="1:16" ht="15">
      <c r="A1796" s="247" t="s">
        <v>176</v>
      </c>
      <c r="B1796" s="247" t="s">
        <v>11515</v>
      </c>
      <c r="C1796" s="287" t="s">
        <v>5477</v>
      </c>
      <c r="D1796" s="305">
        <v>46</v>
      </c>
      <c r="E1796" s="287" t="s">
        <v>17</v>
      </c>
      <c r="F1796" s="372">
        <v>43677</v>
      </c>
      <c r="G1796" s="373" t="s">
        <v>8906</v>
      </c>
      <c r="H1796" s="373" t="s">
        <v>1525</v>
      </c>
      <c r="I1796" s="374">
        <v>50.09131</v>
      </c>
      <c r="J1796" s="374">
        <v>13</v>
      </c>
      <c r="K1796" s="373" t="s">
        <v>438</v>
      </c>
      <c r="L1796" s="375">
        <v>166.62</v>
      </c>
      <c r="M1796" s="336" t="s">
        <v>1526</v>
      </c>
      <c r="N1796" s="336" t="s">
        <v>1527</v>
      </c>
      <c r="O1796" s="287"/>
      <c r="P1796" s="287"/>
    </row>
    <row r="1797" spans="1:16" ht="15">
      <c r="A1797" s="247" t="s">
        <v>176</v>
      </c>
      <c r="B1797" s="247" t="s">
        <v>11516</v>
      </c>
      <c r="C1797" s="287" t="s">
        <v>5479</v>
      </c>
      <c r="D1797" s="305">
        <v>47</v>
      </c>
      <c r="E1797" s="287" t="s">
        <v>17</v>
      </c>
      <c r="F1797" s="372">
        <v>43677</v>
      </c>
      <c r="G1797" s="373" t="s">
        <v>8906</v>
      </c>
      <c r="H1797" s="373" t="s">
        <v>763</v>
      </c>
      <c r="I1797" s="374">
        <v>19.27094</v>
      </c>
      <c r="J1797" s="374">
        <v>7</v>
      </c>
      <c r="K1797" s="373" t="s">
        <v>438</v>
      </c>
      <c r="L1797" s="375">
        <v>114.21</v>
      </c>
      <c r="M1797" s="336" t="s">
        <v>764</v>
      </c>
      <c r="N1797" s="336" t="s">
        <v>765</v>
      </c>
      <c r="O1797" s="287"/>
      <c r="P1797" s="287"/>
    </row>
    <row r="1798" spans="1:16" ht="15">
      <c r="A1798" s="247" t="s">
        <v>176</v>
      </c>
      <c r="B1798" s="247" t="s">
        <v>9683</v>
      </c>
      <c r="C1798" s="287" t="s">
        <v>5481</v>
      </c>
      <c r="D1798" s="305">
        <v>48</v>
      </c>
      <c r="E1798" s="287" t="s">
        <v>17</v>
      </c>
      <c r="F1798" s="372">
        <v>43677</v>
      </c>
      <c r="G1798" s="373" t="s">
        <v>8906</v>
      </c>
      <c r="H1798" s="373" t="s">
        <v>3956</v>
      </c>
      <c r="I1798" s="374">
        <v>39.692540000000001</v>
      </c>
      <c r="J1798" s="374">
        <v>71</v>
      </c>
      <c r="K1798" s="373" t="s">
        <v>438</v>
      </c>
      <c r="L1798" s="375">
        <v>192.58</v>
      </c>
      <c r="M1798" s="336" t="s">
        <v>3957</v>
      </c>
      <c r="N1798" s="336" t="s">
        <v>3958</v>
      </c>
      <c r="O1798" s="287"/>
      <c r="P1798" s="287"/>
    </row>
    <row r="1799" spans="1:16" ht="15">
      <c r="A1799" s="247" t="s">
        <v>176</v>
      </c>
      <c r="B1799" s="247" t="s">
        <v>11517</v>
      </c>
      <c r="C1799" s="287" t="s">
        <v>5483</v>
      </c>
      <c r="D1799" s="305">
        <v>49</v>
      </c>
      <c r="E1799" s="287" t="s">
        <v>17</v>
      </c>
      <c r="F1799" s="372">
        <v>43677</v>
      </c>
      <c r="G1799" s="373" t="s">
        <v>8906</v>
      </c>
      <c r="H1799" s="373" t="s">
        <v>9403</v>
      </c>
      <c r="I1799" s="374">
        <v>18.45195</v>
      </c>
      <c r="J1799" s="374">
        <v>3</v>
      </c>
      <c r="K1799" s="373" t="s">
        <v>438</v>
      </c>
      <c r="L1799" s="375">
        <v>78.59</v>
      </c>
      <c r="M1799" s="336" t="s">
        <v>8483</v>
      </c>
      <c r="N1799" s="336" t="s">
        <v>9404</v>
      </c>
      <c r="O1799" s="287"/>
      <c r="P1799" s="287"/>
    </row>
    <row r="1800" spans="1:16" ht="15">
      <c r="A1800" s="247" t="s">
        <v>176</v>
      </c>
      <c r="B1800" s="247" t="s">
        <v>11518</v>
      </c>
      <c r="C1800" s="287" t="s">
        <v>5485</v>
      </c>
      <c r="D1800" s="305">
        <v>50</v>
      </c>
      <c r="E1800" s="287" t="s">
        <v>17</v>
      </c>
      <c r="F1800" s="372">
        <v>43677</v>
      </c>
      <c r="G1800" s="373" t="s">
        <v>8906</v>
      </c>
      <c r="H1800" s="373" t="s">
        <v>9315</v>
      </c>
      <c r="I1800" s="374">
        <v>21.82385</v>
      </c>
      <c r="J1800" s="374">
        <v>10</v>
      </c>
      <c r="K1800" s="373" t="s">
        <v>438</v>
      </c>
      <c r="L1800" s="375">
        <v>92.4</v>
      </c>
      <c r="M1800" s="336" t="s">
        <v>8691</v>
      </c>
      <c r="N1800" s="336" t="s">
        <v>8692</v>
      </c>
      <c r="O1800" s="287"/>
      <c r="P1800" s="287"/>
    </row>
    <row r="1801" spans="1:16" ht="15">
      <c r="A1801" s="247" t="s">
        <v>176</v>
      </c>
      <c r="B1801" s="247" t="s">
        <v>11519</v>
      </c>
      <c r="C1801" s="287" t="s">
        <v>5487</v>
      </c>
      <c r="D1801" s="305">
        <v>1</v>
      </c>
      <c r="E1801" s="287" t="s">
        <v>18</v>
      </c>
      <c r="F1801" s="372">
        <v>43677</v>
      </c>
      <c r="G1801" s="373" t="s">
        <v>8910</v>
      </c>
      <c r="H1801" s="373" t="s">
        <v>9022</v>
      </c>
      <c r="I1801" s="374">
        <v>12.228210000000001</v>
      </c>
      <c r="J1801" s="374">
        <v>1</v>
      </c>
      <c r="K1801" s="373" t="s">
        <v>438</v>
      </c>
      <c r="L1801" s="375">
        <v>52.64</v>
      </c>
      <c r="M1801" s="336" t="s">
        <v>8293</v>
      </c>
      <c r="N1801" s="336" t="s">
        <v>9023</v>
      </c>
      <c r="O1801" s="287"/>
      <c r="P1801" s="287"/>
    </row>
    <row r="1802" spans="1:16" ht="15">
      <c r="A1802" s="247" t="s">
        <v>176</v>
      </c>
      <c r="B1802" s="247" t="s">
        <v>11522</v>
      </c>
      <c r="C1802" s="287" t="s">
        <v>5489</v>
      </c>
      <c r="D1802" s="305">
        <v>2</v>
      </c>
      <c r="E1802" s="287" t="s">
        <v>18</v>
      </c>
      <c r="F1802" s="372">
        <v>43677</v>
      </c>
      <c r="G1802" s="373" t="s">
        <v>8910</v>
      </c>
      <c r="H1802" s="373" t="s">
        <v>444</v>
      </c>
      <c r="I1802" s="374">
        <v>14.35439</v>
      </c>
      <c r="J1802" s="374">
        <v>2</v>
      </c>
      <c r="K1802" s="373" t="s">
        <v>438</v>
      </c>
      <c r="L1802" s="375">
        <v>298.86</v>
      </c>
      <c r="M1802" s="336" t="s">
        <v>445</v>
      </c>
      <c r="N1802" s="336" t="s">
        <v>446</v>
      </c>
      <c r="O1802" s="287"/>
      <c r="P1802" s="287"/>
    </row>
    <row r="1803" spans="1:16" ht="15">
      <c r="A1803" s="247" t="s">
        <v>176</v>
      </c>
      <c r="B1803" s="247" t="s">
        <v>11523</v>
      </c>
      <c r="C1803" s="287" t="s">
        <v>5491</v>
      </c>
      <c r="D1803" s="305">
        <v>3</v>
      </c>
      <c r="E1803" s="287" t="s">
        <v>18</v>
      </c>
      <c r="F1803" s="372">
        <v>43677</v>
      </c>
      <c r="G1803" s="373" t="s">
        <v>8910</v>
      </c>
      <c r="H1803" s="373" t="s">
        <v>474</v>
      </c>
      <c r="I1803" s="374">
        <v>21.904530000000001</v>
      </c>
      <c r="J1803" s="374">
        <v>4</v>
      </c>
      <c r="K1803" s="373" t="s">
        <v>438</v>
      </c>
      <c r="L1803" s="375">
        <v>209.08</v>
      </c>
      <c r="M1803" s="336" t="s">
        <v>475</v>
      </c>
      <c r="N1803" s="336" t="s">
        <v>476</v>
      </c>
      <c r="O1803" s="287"/>
      <c r="P1803" s="287"/>
    </row>
    <row r="1804" spans="1:16" ht="15">
      <c r="A1804" s="247" t="s">
        <v>176</v>
      </c>
      <c r="B1804" s="247" t="s">
        <v>11524</v>
      </c>
      <c r="C1804" s="287" t="s">
        <v>5493</v>
      </c>
      <c r="D1804" s="305">
        <v>4</v>
      </c>
      <c r="E1804" s="287" t="s">
        <v>18</v>
      </c>
      <c r="F1804" s="372">
        <v>43677</v>
      </c>
      <c r="G1804" s="373" t="s">
        <v>8910</v>
      </c>
      <c r="H1804" s="373" t="s">
        <v>1256</v>
      </c>
      <c r="I1804" s="374">
        <v>13.292730000000001</v>
      </c>
      <c r="J1804" s="374">
        <v>46</v>
      </c>
      <c r="K1804" s="373" t="s">
        <v>438</v>
      </c>
      <c r="L1804" s="375">
        <v>1218.2</v>
      </c>
      <c r="M1804" s="336" t="s">
        <v>1257</v>
      </c>
      <c r="N1804" s="336" t="s">
        <v>1258</v>
      </c>
      <c r="O1804" s="287"/>
      <c r="P1804" s="287"/>
    </row>
    <row r="1805" spans="1:16" ht="15">
      <c r="A1805" s="247" t="s">
        <v>176</v>
      </c>
      <c r="B1805" s="247" t="s">
        <v>11525</v>
      </c>
      <c r="C1805" s="287" t="s">
        <v>5495</v>
      </c>
      <c r="D1805" s="305">
        <v>5</v>
      </c>
      <c r="E1805" s="287" t="s">
        <v>18</v>
      </c>
      <c r="F1805" s="372">
        <v>43677</v>
      </c>
      <c r="G1805" s="373" t="s">
        <v>8910</v>
      </c>
      <c r="H1805" s="373" t="s">
        <v>1263</v>
      </c>
      <c r="I1805" s="374">
        <v>12.37424</v>
      </c>
      <c r="J1805" s="374">
        <v>3</v>
      </c>
      <c r="K1805" s="373" t="s">
        <v>438</v>
      </c>
      <c r="L1805" s="375">
        <v>203.12</v>
      </c>
      <c r="M1805" s="336" t="s">
        <v>1264</v>
      </c>
      <c r="N1805" s="336" t="s">
        <v>1265</v>
      </c>
      <c r="O1805" s="287"/>
      <c r="P1805" s="287"/>
    </row>
    <row r="1806" spans="1:16" ht="15">
      <c r="A1806" s="247" t="s">
        <v>176</v>
      </c>
      <c r="B1806" s="247" t="s">
        <v>11526</v>
      </c>
      <c r="C1806" s="287" t="s">
        <v>5497</v>
      </c>
      <c r="D1806" s="305">
        <v>6</v>
      </c>
      <c r="E1806" s="287" t="s">
        <v>18</v>
      </c>
      <c r="F1806" s="372">
        <v>43677</v>
      </c>
      <c r="G1806" s="373" t="s">
        <v>8910</v>
      </c>
      <c r="H1806" s="373" t="s">
        <v>518</v>
      </c>
      <c r="I1806" s="374">
        <v>21.651309999999999</v>
      </c>
      <c r="J1806" s="374">
        <v>12</v>
      </c>
      <c r="K1806" s="373" t="s">
        <v>438</v>
      </c>
      <c r="L1806" s="375">
        <v>273.45</v>
      </c>
      <c r="M1806" s="336" t="s">
        <v>519</v>
      </c>
      <c r="N1806" s="336" t="s">
        <v>520</v>
      </c>
      <c r="O1806" s="287"/>
      <c r="P1806" s="287"/>
    </row>
    <row r="1807" spans="1:16" ht="15">
      <c r="A1807" s="247" t="s">
        <v>176</v>
      </c>
      <c r="B1807" s="247" t="s">
        <v>9685</v>
      </c>
      <c r="C1807" s="287" t="s">
        <v>5499</v>
      </c>
      <c r="D1807" s="305">
        <v>7</v>
      </c>
      <c r="E1807" s="287" t="s">
        <v>18</v>
      </c>
      <c r="F1807" s="372">
        <v>43677</v>
      </c>
      <c r="G1807" s="373" t="s">
        <v>8910</v>
      </c>
      <c r="H1807" s="373" t="s">
        <v>1562</v>
      </c>
      <c r="I1807" s="374">
        <v>20.644549999999999</v>
      </c>
      <c r="J1807" s="374">
        <v>27</v>
      </c>
      <c r="K1807" s="373" t="s">
        <v>438</v>
      </c>
      <c r="L1807" s="375">
        <v>166.52</v>
      </c>
      <c r="M1807" s="336" t="s">
        <v>1563</v>
      </c>
      <c r="N1807" s="336" t="s">
        <v>1564</v>
      </c>
      <c r="O1807" s="287"/>
      <c r="P1807" s="287"/>
    </row>
    <row r="1808" spans="1:16" ht="15">
      <c r="A1808" s="247" t="s">
        <v>176</v>
      </c>
      <c r="B1808" s="247" t="s">
        <v>9686</v>
      </c>
      <c r="C1808" s="287" t="s">
        <v>5501</v>
      </c>
      <c r="D1808" s="305">
        <v>8</v>
      </c>
      <c r="E1808" s="287" t="s">
        <v>18</v>
      </c>
      <c r="F1808" s="372">
        <v>43677</v>
      </c>
      <c r="G1808" s="373" t="s">
        <v>8910</v>
      </c>
      <c r="H1808" s="373" t="s">
        <v>1282</v>
      </c>
      <c r="I1808" s="374">
        <v>15.73085</v>
      </c>
      <c r="J1808" s="374">
        <v>31</v>
      </c>
      <c r="K1808" s="373" t="s">
        <v>438</v>
      </c>
      <c r="L1808" s="375">
        <v>237.82</v>
      </c>
      <c r="M1808" s="336" t="s">
        <v>1283</v>
      </c>
      <c r="N1808" s="336" t="s">
        <v>1284</v>
      </c>
      <c r="O1808" s="287"/>
      <c r="P1808" s="287"/>
    </row>
    <row r="1809" spans="1:16" ht="15">
      <c r="A1809" s="247" t="s">
        <v>176</v>
      </c>
      <c r="B1809" s="247" t="s">
        <v>11527</v>
      </c>
      <c r="C1809" s="287" t="s">
        <v>5503</v>
      </c>
      <c r="D1809" s="305">
        <v>9</v>
      </c>
      <c r="E1809" s="287" t="s">
        <v>18</v>
      </c>
      <c r="F1809" s="372">
        <v>43677</v>
      </c>
      <c r="G1809" s="373" t="s">
        <v>8910</v>
      </c>
      <c r="H1809" s="373" t="s">
        <v>2414</v>
      </c>
      <c r="I1809" s="374">
        <v>35.641440000000003</v>
      </c>
      <c r="J1809" s="374">
        <v>27</v>
      </c>
      <c r="K1809" s="373" t="s">
        <v>438</v>
      </c>
      <c r="L1809" s="375">
        <v>109.31</v>
      </c>
      <c r="M1809" s="336" t="s">
        <v>2415</v>
      </c>
      <c r="N1809" s="336" t="s">
        <v>2416</v>
      </c>
      <c r="O1809" s="287"/>
      <c r="P1809" s="287"/>
    </row>
    <row r="1810" spans="1:16" ht="15">
      <c r="A1810" s="247" t="s">
        <v>176</v>
      </c>
      <c r="B1810" s="247" t="s">
        <v>11528</v>
      </c>
      <c r="C1810" s="287" t="s">
        <v>5505</v>
      </c>
      <c r="D1810" s="305">
        <v>10</v>
      </c>
      <c r="E1810" s="287" t="s">
        <v>18</v>
      </c>
      <c r="F1810" s="372">
        <v>43677</v>
      </c>
      <c r="G1810" s="373" t="s">
        <v>8910</v>
      </c>
      <c r="H1810" s="373" t="s">
        <v>1302</v>
      </c>
      <c r="I1810" s="374">
        <v>14.484769999999999</v>
      </c>
      <c r="J1810" s="374">
        <v>8</v>
      </c>
      <c r="K1810" s="373" t="s">
        <v>438</v>
      </c>
      <c r="L1810" s="375">
        <v>73.91</v>
      </c>
      <c r="M1810" s="336" t="s">
        <v>1303</v>
      </c>
      <c r="N1810" s="336" t="s">
        <v>1304</v>
      </c>
      <c r="O1810" s="287"/>
      <c r="P1810" s="287"/>
    </row>
    <row r="1811" spans="1:16" ht="15">
      <c r="A1811" s="247" t="s">
        <v>12674</v>
      </c>
      <c r="B1811" s="247" t="s">
        <v>12675</v>
      </c>
      <c r="C1811" s="287" t="s">
        <v>5507</v>
      </c>
      <c r="D1811" s="305">
        <v>11</v>
      </c>
      <c r="E1811" s="287" t="s">
        <v>18</v>
      </c>
      <c r="F1811" s="372">
        <v>43677</v>
      </c>
      <c r="G1811" s="373" t="s">
        <v>8910</v>
      </c>
      <c r="H1811" s="373" t="s">
        <v>9708</v>
      </c>
      <c r="I1811" s="374">
        <v>11.99573</v>
      </c>
      <c r="J1811" s="374">
        <v>37</v>
      </c>
      <c r="K1811" s="373" t="s">
        <v>438</v>
      </c>
      <c r="L1811" s="375">
        <v>71.650000000000006</v>
      </c>
      <c r="M1811" s="336" t="s">
        <v>8379</v>
      </c>
      <c r="N1811" s="336" t="s">
        <v>9709</v>
      </c>
      <c r="O1811" s="287"/>
      <c r="P1811" s="287"/>
    </row>
    <row r="1812" spans="1:16" ht="15">
      <c r="A1812" s="247" t="s">
        <v>176</v>
      </c>
      <c r="B1812" s="247" t="s">
        <v>11529</v>
      </c>
      <c r="C1812" s="287" t="s">
        <v>5509</v>
      </c>
      <c r="D1812" s="305">
        <v>12</v>
      </c>
      <c r="E1812" s="287" t="s">
        <v>18</v>
      </c>
      <c r="F1812" s="372">
        <v>43677</v>
      </c>
      <c r="G1812" s="373" t="s">
        <v>8910</v>
      </c>
      <c r="H1812" s="373" t="s">
        <v>4144</v>
      </c>
      <c r="I1812" s="374">
        <v>15.34041</v>
      </c>
      <c r="J1812" s="374">
        <v>54</v>
      </c>
      <c r="K1812" s="373" t="s">
        <v>438</v>
      </c>
      <c r="L1812" s="375">
        <v>65.14</v>
      </c>
      <c r="M1812" s="336" t="s">
        <v>4145</v>
      </c>
      <c r="N1812" s="336" t="s">
        <v>4146</v>
      </c>
      <c r="O1812" s="287"/>
      <c r="P1812" s="287"/>
    </row>
    <row r="1813" spans="1:16" ht="15">
      <c r="A1813" s="247" t="s">
        <v>176</v>
      </c>
      <c r="B1813" s="247" t="s">
        <v>11530</v>
      </c>
      <c r="C1813" s="287" t="s">
        <v>5511</v>
      </c>
      <c r="D1813" s="305">
        <v>13</v>
      </c>
      <c r="E1813" s="287" t="s">
        <v>18</v>
      </c>
      <c r="F1813" s="372">
        <v>43677</v>
      </c>
      <c r="G1813" s="373" t="s">
        <v>8910</v>
      </c>
      <c r="H1813" s="373" t="s">
        <v>1326</v>
      </c>
      <c r="I1813" s="374">
        <v>22.14921</v>
      </c>
      <c r="J1813" s="374">
        <v>13</v>
      </c>
      <c r="K1813" s="373" t="s">
        <v>438</v>
      </c>
      <c r="L1813" s="375">
        <v>77.53</v>
      </c>
      <c r="M1813" s="336" t="s">
        <v>1327</v>
      </c>
      <c r="N1813" s="336" t="s">
        <v>1328</v>
      </c>
      <c r="O1813" s="287"/>
      <c r="P1813" s="287"/>
    </row>
    <row r="1814" spans="1:16" ht="15">
      <c r="A1814" s="247" t="s">
        <v>176</v>
      </c>
      <c r="B1814" s="247" t="s">
        <v>11531</v>
      </c>
      <c r="C1814" s="287" t="s">
        <v>5513</v>
      </c>
      <c r="D1814" s="305">
        <v>14</v>
      </c>
      <c r="E1814" s="287" t="s">
        <v>18</v>
      </c>
      <c r="F1814" s="372">
        <v>43677</v>
      </c>
      <c r="G1814" s="373" t="s">
        <v>8910</v>
      </c>
      <c r="H1814" s="373" t="s">
        <v>2034</v>
      </c>
      <c r="I1814" s="374">
        <v>14.611409999999999</v>
      </c>
      <c r="J1814" s="374">
        <v>5</v>
      </c>
      <c r="K1814" s="373" t="s">
        <v>438</v>
      </c>
      <c r="L1814" s="375">
        <v>275.63</v>
      </c>
      <c r="M1814" s="336" t="s">
        <v>2035</v>
      </c>
      <c r="N1814" s="336" t="s">
        <v>2036</v>
      </c>
      <c r="O1814" s="287"/>
      <c r="P1814" s="287"/>
    </row>
    <row r="1815" spans="1:16" ht="15">
      <c r="A1815" s="247" t="s">
        <v>176</v>
      </c>
      <c r="B1815" s="247" t="s">
        <v>9687</v>
      </c>
      <c r="C1815" s="287" t="s">
        <v>5516</v>
      </c>
      <c r="D1815" s="305">
        <v>15</v>
      </c>
      <c r="E1815" s="287" t="s">
        <v>18</v>
      </c>
      <c r="F1815" s="372">
        <v>43677</v>
      </c>
      <c r="G1815" s="373" t="s">
        <v>8910</v>
      </c>
      <c r="H1815" s="373" t="s">
        <v>9307</v>
      </c>
      <c r="I1815" s="374">
        <v>15.767469999999999</v>
      </c>
      <c r="J1815" s="374">
        <v>144</v>
      </c>
      <c r="K1815" s="373" t="s">
        <v>438</v>
      </c>
      <c r="L1815" s="375">
        <v>164</v>
      </c>
      <c r="M1815" s="336" t="s">
        <v>8415</v>
      </c>
      <c r="N1815" s="336" t="s">
        <v>9308</v>
      </c>
      <c r="O1815" s="287"/>
      <c r="P1815" s="287"/>
    </row>
    <row r="1816" spans="1:16" ht="15">
      <c r="A1816" s="247" t="s">
        <v>176</v>
      </c>
      <c r="B1816" s="247" t="s">
        <v>11532</v>
      </c>
      <c r="C1816" s="287" t="s">
        <v>5518</v>
      </c>
      <c r="D1816" s="305">
        <v>16</v>
      </c>
      <c r="E1816" s="287" t="s">
        <v>18</v>
      </c>
      <c r="F1816" s="372">
        <v>43677</v>
      </c>
      <c r="G1816" s="373" t="s">
        <v>8910</v>
      </c>
      <c r="H1816" s="373" t="s">
        <v>3034</v>
      </c>
      <c r="I1816" s="374">
        <v>12.277559999999999</v>
      </c>
      <c r="J1816" s="374">
        <v>1</v>
      </c>
      <c r="K1816" s="373" t="s">
        <v>438</v>
      </c>
      <c r="L1816" s="375">
        <v>143.01</v>
      </c>
      <c r="M1816" s="336" t="s">
        <v>3035</v>
      </c>
      <c r="N1816" s="336" t="s">
        <v>3036</v>
      </c>
      <c r="O1816" s="287"/>
      <c r="P1816" s="287"/>
    </row>
    <row r="1817" spans="1:16" ht="15">
      <c r="A1817" s="247" t="s">
        <v>176</v>
      </c>
      <c r="B1817" s="247" t="s">
        <v>11533</v>
      </c>
      <c r="C1817" s="287" t="s">
        <v>5520</v>
      </c>
      <c r="D1817" s="305">
        <v>17</v>
      </c>
      <c r="E1817" s="287" t="s">
        <v>18</v>
      </c>
      <c r="F1817" s="372">
        <v>43677</v>
      </c>
      <c r="G1817" s="373" t="s">
        <v>8910</v>
      </c>
      <c r="H1817" s="373" t="s">
        <v>1095</v>
      </c>
      <c r="I1817" s="374">
        <v>21.4085</v>
      </c>
      <c r="J1817" s="374">
        <v>54</v>
      </c>
      <c r="K1817" s="373" t="s">
        <v>438</v>
      </c>
      <c r="L1817" s="375">
        <v>212.85</v>
      </c>
      <c r="M1817" s="336" t="s">
        <v>1096</v>
      </c>
      <c r="N1817" s="336" t="s">
        <v>1097</v>
      </c>
      <c r="O1817" s="287"/>
      <c r="P1817" s="287"/>
    </row>
    <row r="1818" spans="1:16" ht="15">
      <c r="A1818" s="247" t="s">
        <v>176</v>
      </c>
      <c r="B1818" s="247" t="s">
        <v>11534</v>
      </c>
      <c r="C1818" s="287" t="s">
        <v>5522</v>
      </c>
      <c r="D1818" s="305">
        <v>18</v>
      </c>
      <c r="E1818" s="287" t="s">
        <v>18</v>
      </c>
      <c r="F1818" s="372">
        <v>43677</v>
      </c>
      <c r="G1818" s="373" t="s">
        <v>8910</v>
      </c>
      <c r="H1818" s="373" t="s">
        <v>1352</v>
      </c>
      <c r="I1818" s="374">
        <v>23.45842</v>
      </c>
      <c r="J1818" s="374">
        <v>27</v>
      </c>
      <c r="K1818" s="373" t="s">
        <v>438</v>
      </c>
      <c r="L1818" s="375">
        <v>92.5</v>
      </c>
      <c r="M1818" s="336" t="s">
        <v>1353</v>
      </c>
      <c r="N1818" s="336" t="s">
        <v>1354</v>
      </c>
      <c r="O1818" s="287"/>
      <c r="P1818" s="287"/>
    </row>
    <row r="1819" spans="1:16" ht="15">
      <c r="A1819" s="247" t="s">
        <v>12676</v>
      </c>
      <c r="B1819" s="247" t="s">
        <v>12677</v>
      </c>
      <c r="C1819" s="287" t="s">
        <v>5524</v>
      </c>
      <c r="D1819" s="305">
        <v>19</v>
      </c>
      <c r="E1819" s="287" t="s">
        <v>18</v>
      </c>
      <c r="F1819" s="372">
        <v>43677</v>
      </c>
      <c r="G1819" s="373" t="s">
        <v>8910</v>
      </c>
      <c r="H1819" s="373" t="s">
        <v>557</v>
      </c>
      <c r="I1819" s="374">
        <v>12.892390000000001</v>
      </c>
      <c r="J1819" s="374">
        <v>23</v>
      </c>
      <c r="K1819" s="373" t="s">
        <v>438</v>
      </c>
      <c r="L1819" s="375">
        <v>64.88</v>
      </c>
      <c r="M1819" s="336" t="s">
        <v>558</v>
      </c>
      <c r="N1819" s="336" t="s">
        <v>559</v>
      </c>
      <c r="O1819" s="287"/>
      <c r="P1819" s="287"/>
    </row>
    <row r="1820" spans="1:16" ht="15">
      <c r="A1820" s="247" t="s">
        <v>176</v>
      </c>
      <c r="B1820" s="247" t="s">
        <v>11535</v>
      </c>
      <c r="C1820" s="287" t="s">
        <v>5526</v>
      </c>
      <c r="D1820" s="305">
        <v>20</v>
      </c>
      <c r="E1820" s="287" t="s">
        <v>18</v>
      </c>
      <c r="F1820" s="372">
        <v>43677</v>
      </c>
      <c r="G1820" s="373" t="s">
        <v>8910</v>
      </c>
      <c r="H1820" s="373" t="s">
        <v>9574</v>
      </c>
      <c r="I1820" s="374">
        <v>21.704619999999998</v>
      </c>
      <c r="J1820" s="374">
        <v>3</v>
      </c>
      <c r="K1820" s="373" t="s">
        <v>438</v>
      </c>
      <c r="L1820" s="375">
        <v>76.349999999999994</v>
      </c>
      <c r="M1820" s="336" t="s">
        <v>8456</v>
      </c>
      <c r="N1820" s="336" t="s">
        <v>9575</v>
      </c>
      <c r="O1820" s="287"/>
      <c r="P1820" s="287"/>
    </row>
    <row r="1821" spans="1:16" ht="15">
      <c r="A1821" s="247" t="s">
        <v>176</v>
      </c>
      <c r="B1821" s="247" t="s">
        <v>11536</v>
      </c>
      <c r="C1821" s="287" t="s">
        <v>5528</v>
      </c>
      <c r="D1821" s="305">
        <v>21</v>
      </c>
      <c r="E1821" s="287" t="s">
        <v>18</v>
      </c>
      <c r="F1821" s="372">
        <v>43677</v>
      </c>
      <c r="G1821" s="373" t="s">
        <v>8910</v>
      </c>
      <c r="H1821" s="373" t="s">
        <v>1357</v>
      </c>
      <c r="I1821" s="374">
        <v>16.942029999999999</v>
      </c>
      <c r="J1821" s="374">
        <v>4</v>
      </c>
      <c r="K1821" s="373" t="s">
        <v>438</v>
      </c>
      <c r="L1821" s="375">
        <v>194.23</v>
      </c>
      <c r="M1821" s="336" t="s">
        <v>1358</v>
      </c>
      <c r="N1821" s="336" t="s">
        <v>1359</v>
      </c>
      <c r="O1821" s="287"/>
      <c r="P1821" s="287"/>
    </row>
    <row r="1822" spans="1:16" ht="15">
      <c r="A1822" s="247" t="s">
        <v>176</v>
      </c>
      <c r="B1822" s="247" t="s">
        <v>11537</v>
      </c>
      <c r="C1822" s="287" t="s">
        <v>5530</v>
      </c>
      <c r="D1822" s="305">
        <v>22</v>
      </c>
      <c r="E1822" s="287" t="s">
        <v>18</v>
      </c>
      <c r="F1822" s="372">
        <v>43677</v>
      </c>
      <c r="G1822" s="373" t="s">
        <v>8910</v>
      </c>
      <c r="H1822" s="373" t="s">
        <v>8167</v>
      </c>
      <c r="I1822" s="374">
        <v>21.489750000000001</v>
      </c>
      <c r="J1822" s="374">
        <v>49</v>
      </c>
      <c r="K1822" s="373" t="s">
        <v>438</v>
      </c>
      <c r="L1822" s="375">
        <v>30.8</v>
      </c>
      <c r="M1822" s="336" t="s">
        <v>8168</v>
      </c>
      <c r="N1822" s="336" t="s">
        <v>8169</v>
      </c>
      <c r="O1822" s="287"/>
      <c r="P1822" s="287"/>
    </row>
    <row r="1823" spans="1:16" ht="15">
      <c r="A1823" s="247" t="s">
        <v>176</v>
      </c>
      <c r="B1823" s="247" t="s">
        <v>9694</v>
      </c>
      <c r="C1823" s="287" t="s">
        <v>5532</v>
      </c>
      <c r="D1823" s="305">
        <v>23</v>
      </c>
      <c r="E1823" s="287" t="s">
        <v>18</v>
      </c>
      <c r="F1823" s="372">
        <v>43677</v>
      </c>
      <c r="G1823" s="373" t="s">
        <v>8910</v>
      </c>
      <c r="H1823" s="373" t="s">
        <v>2891</v>
      </c>
      <c r="I1823" s="374">
        <v>13.85214</v>
      </c>
      <c r="J1823" s="374">
        <v>66</v>
      </c>
      <c r="K1823" s="373" t="s">
        <v>438</v>
      </c>
      <c r="L1823" s="375">
        <v>32.630000000000003</v>
      </c>
      <c r="M1823" s="336" t="s">
        <v>2892</v>
      </c>
      <c r="N1823" s="336" t="s">
        <v>2893</v>
      </c>
      <c r="O1823" s="287"/>
      <c r="P1823" s="287"/>
    </row>
    <row r="1824" spans="1:16" ht="15">
      <c r="A1824" s="247" t="s">
        <v>12678</v>
      </c>
      <c r="B1824" s="247" t="s">
        <v>12679</v>
      </c>
      <c r="C1824" s="287" t="s">
        <v>5534</v>
      </c>
      <c r="D1824" s="305">
        <v>24</v>
      </c>
      <c r="E1824" s="287" t="s">
        <v>18</v>
      </c>
      <c r="F1824" s="372">
        <v>43677</v>
      </c>
      <c r="G1824" s="373" t="s">
        <v>8910</v>
      </c>
      <c r="H1824" s="373" t="s">
        <v>4284</v>
      </c>
      <c r="I1824" s="374">
        <v>12.096920000000001</v>
      </c>
      <c r="J1824" s="374">
        <v>3</v>
      </c>
      <c r="K1824" s="373" t="s">
        <v>438</v>
      </c>
      <c r="L1824" s="375">
        <v>172.46</v>
      </c>
      <c r="M1824" s="336" t="s">
        <v>4285</v>
      </c>
      <c r="N1824" s="336" t="s">
        <v>4286</v>
      </c>
      <c r="O1824" s="287"/>
      <c r="P1824" s="287"/>
    </row>
    <row r="1825" spans="1:16" ht="15">
      <c r="A1825" s="247" t="s">
        <v>176</v>
      </c>
      <c r="B1825" s="247" t="s">
        <v>9688</v>
      </c>
      <c r="C1825" s="287" t="s">
        <v>5536</v>
      </c>
      <c r="D1825" s="305">
        <v>25</v>
      </c>
      <c r="E1825" s="287" t="s">
        <v>18</v>
      </c>
      <c r="F1825" s="372">
        <v>43677</v>
      </c>
      <c r="G1825" s="373" t="s">
        <v>8910</v>
      </c>
      <c r="H1825" s="373" t="s">
        <v>3527</v>
      </c>
      <c r="I1825" s="374">
        <v>17.96472</v>
      </c>
      <c r="J1825" s="374">
        <v>69</v>
      </c>
      <c r="K1825" s="373" t="s">
        <v>438</v>
      </c>
      <c r="L1825" s="375">
        <v>40.99</v>
      </c>
      <c r="M1825" s="336" t="s">
        <v>3528</v>
      </c>
      <c r="N1825" s="336" t="s">
        <v>3529</v>
      </c>
      <c r="O1825" s="287"/>
      <c r="P1825" s="287"/>
    </row>
    <row r="1826" spans="1:16" ht="15">
      <c r="A1826" s="247" t="s">
        <v>176</v>
      </c>
      <c r="B1826" s="247" t="s">
        <v>11540</v>
      </c>
      <c r="C1826" s="287" t="s">
        <v>5538</v>
      </c>
      <c r="D1826" s="305">
        <v>26</v>
      </c>
      <c r="E1826" s="287" t="s">
        <v>18</v>
      </c>
      <c r="F1826" s="372">
        <v>43677</v>
      </c>
      <c r="G1826" s="373" t="s">
        <v>8910</v>
      </c>
      <c r="H1826" s="373" t="s">
        <v>1386</v>
      </c>
      <c r="I1826" s="374">
        <v>19.328990000000001</v>
      </c>
      <c r="J1826" s="374">
        <v>17</v>
      </c>
      <c r="K1826" s="373" t="s">
        <v>438</v>
      </c>
      <c r="L1826" s="375">
        <v>131.01</v>
      </c>
      <c r="M1826" s="336" t="s">
        <v>1387</v>
      </c>
      <c r="N1826" s="336" t="s">
        <v>1388</v>
      </c>
      <c r="O1826" s="287"/>
      <c r="P1826" s="287"/>
    </row>
    <row r="1827" spans="1:16" ht="15">
      <c r="A1827" s="247" t="s">
        <v>176</v>
      </c>
      <c r="B1827" s="247" t="s">
        <v>11541</v>
      </c>
      <c r="C1827" s="287" t="s">
        <v>5540</v>
      </c>
      <c r="D1827" s="305">
        <v>27</v>
      </c>
      <c r="E1827" s="287" t="s">
        <v>18</v>
      </c>
      <c r="F1827" s="372">
        <v>43677</v>
      </c>
      <c r="G1827" s="373" t="s">
        <v>8910</v>
      </c>
      <c r="H1827" s="373" t="s">
        <v>625</v>
      </c>
      <c r="I1827" s="374">
        <v>14.97837</v>
      </c>
      <c r="J1827" s="374">
        <v>18</v>
      </c>
      <c r="K1827" s="373" t="s">
        <v>438</v>
      </c>
      <c r="L1827" s="375">
        <v>299.38</v>
      </c>
      <c r="M1827" s="336" t="s">
        <v>626</v>
      </c>
      <c r="N1827" s="336" t="s">
        <v>627</v>
      </c>
      <c r="O1827" s="287"/>
      <c r="P1827" s="287"/>
    </row>
    <row r="1828" spans="1:16" ht="15">
      <c r="A1828" s="247" t="s">
        <v>176</v>
      </c>
      <c r="B1828" s="247" t="s">
        <v>9689</v>
      </c>
      <c r="C1828" s="287" t="s">
        <v>5542</v>
      </c>
      <c r="D1828" s="305">
        <v>28</v>
      </c>
      <c r="E1828" s="287" t="s">
        <v>18</v>
      </c>
      <c r="F1828" s="372">
        <v>43677</v>
      </c>
      <c r="G1828" s="373" t="s">
        <v>8910</v>
      </c>
      <c r="H1828" s="373" t="s">
        <v>4183</v>
      </c>
      <c r="I1828" s="374">
        <v>13.00651</v>
      </c>
      <c r="J1828" s="374">
        <v>3</v>
      </c>
      <c r="K1828" s="373" t="s">
        <v>438</v>
      </c>
      <c r="L1828" s="375">
        <v>50.55</v>
      </c>
      <c r="M1828" s="336" t="s">
        <v>4184</v>
      </c>
      <c r="N1828" s="336" t="s">
        <v>4185</v>
      </c>
      <c r="O1828" s="287"/>
      <c r="P1828" s="287"/>
    </row>
    <row r="1829" spans="1:16" ht="15">
      <c r="A1829" s="247" t="s">
        <v>176</v>
      </c>
      <c r="B1829" s="247" t="s">
        <v>9690</v>
      </c>
      <c r="C1829" s="287" t="s">
        <v>5544</v>
      </c>
      <c r="D1829" s="305">
        <v>29</v>
      </c>
      <c r="E1829" s="287" t="s">
        <v>18</v>
      </c>
      <c r="F1829" s="372">
        <v>43677</v>
      </c>
      <c r="G1829" s="373" t="s">
        <v>8910</v>
      </c>
      <c r="H1829" s="373" t="s">
        <v>1143</v>
      </c>
      <c r="I1829" s="374">
        <v>41.501710000000003</v>
      </c>
      <c r="J1829" s="374">
        <v>27</v>
      </c>
      <c r="K1829" s="373" t="s">
        <v>438</v>
      </c>
      <c r="L1829" s="375">
        <v>277.31</v>
      </c>
      <c r="M1829" s="336" t="s">
        <v>1144</v>
      </c>
      <c r="N1829" s="336" t="s">
        <v>1145</v>
      </c>
      <c r="O1829" s="287"/>
      <c r="P1829" s="287"/>
    </row>
    <row r="1830" spans="1:16" ht="15">
      <c r="A1830" s="247" t="s">
        <v>176</v>
      </c>
      <c r="B1830" s="247" t="s">
        <v>11542</v>
      </c>
      <c r="C1830" s="287" t="s">
        <v>5546</v>
      </c>
      <c r="D1830" s="305">
        <v>30</v>
      </c>
      <c r="E1830" s="287" t="s">
        <v>18</v>
      </c>
      <c r="F1830" s="372">
        <v>43677</v>
      </c>
      <c r="G1830" s="373" t="s">
        <v>8910</v>
      </c>
      <c r="H1830" s="373" t="s">
        <v>638</v>
      </c>
      <c r="I1830" s="374">
        <v>14.727539999999999</v>
      </c>
      <c r="J1830" s="374">
        <v>4</v>
      </c>
      <c r="K1830" s="373" t="s">
        <v>438</v>
      </c>
      <c r="L1830" s="375">
        <v>519.51</v>
      </c>
      <c r="M1830" s="336" t="s">
        <v>639</v>
      </c>
      <c r="N1830" s="336" t="s">
        <v>640</v>
      </c>
      <c r="O1830" s="287"/>
      <c r="P1830" s="287"/>
    </row>
    <row r="1831" spans="1:16" ht="15">
      <c r="A1831" s="247" t="s">
        <v>176</v>
      </c>
      <c r="B1831" s="247" t="s">
        <v>11543</v>
      </c>
      <c r="C1831" s="287" t="s">
        <v>5548</v>
      </c>
      <c r="D1831" s="305">
        <v>31</v>
      </c>
      <c r="E1831" s="287" t="s">
        <v>18</v>
      </c>
      <c r="F1831" s="372">
        <v>43677</v>
      </c>
      <c r="G1831" s="373" t="s">
        <v>8910</v>
      </c>
      <c r="H1831" s="373" t="s">
        <v>1404</v>
      </c>
      <c r="I1831" s="374">
        <v>13.407590000000001</v>
      </c>
      <c r="J1831" s="374">
        <v>3</v>
      </c>
      <c r="K1831" s="373" t="s">
        <v>438</v>
      </c>
      <c r="L1831" s="375">
        <v>89.52</v>
      </c>
      <c r="M1831" s="336" t="s">
        <v>1405</v>
      </c>
      <c r="N1831" s="336" t="s">
        <v>1406</v>
      </c>
      <c r="O1831" s="287"/>
      <c r="P1831" s="287"/>
    </row>
    <row r="1832" spans="1:16" ht="15">
      <c r="A1832" s="247" t="s">
        <v>176</v>
      </c>
      <c r="B1832" s="247" t="s">
        <v>11544</v>
      </c>
      <c r="C1832" s="287" t="s">
        <v>5550</v>
      </c>
      <c r="D1832" s="305">
        <v>32</v>
      </c>
      <c r="E1832" s="287" t="s">
        <v>18</v>
      </c>
      <c r="F1832" s="372">
        <v>43677</v>
      </c>
      <c r="G1832" s="373" t="s">
        <v>8910</v>
      </c>
      <c r="H1832" s="373" t="s">
        <v>1155</v>
      </c>
      <c r="I1832" s="374">
        <v>24.204999999999998</v>
      </c>
      <c r="J1832" s="374">
        <v>1</v>
      </c>
      <c r="K1832" s="373" t="s">
        <v>438</v>
      </c>
      <c r="L1832" s="375">
        <v>337.04</v>
      </c>
      <c r="M1832" s="336" t="s">
        <v>1156</v>
      </c>
      <c r="N1832" s="336" t="s">
        <v>1157</v>
      </c>
      <c r="O1832" s="287"/>
      <c r="P1832" s="287"/>
    </row>
    <row r="1833" spans="1:16" ht="15">
      <c r="A1833" s="247" t="s">
        <v>176</v>
      </c>
      <c r="B1833" s="247" t="s">
        <v>11545</v>
      </c>
      <c r="C1833" s="287" t="s">
        <v>5552</v>
      </c>
      <c r="D1833" s="305">
        <v>33</v>
      </c>
      <c r="E1833" s="287" t="s">
        <v>18</v>
      </c>
      <c r="F1833" s="372">
        <v>43677</v>
      </c>
      <c r="G1833" s="373" t="s">
        <v>8910</v>
      </c>
      <c r="H1833" s="373" t="s">
        <v>1421</v>
      </c>
      <c r="I1833" s="374">
        <v>25.50834</v>
      </c>
      <c r="J1833" s="374">
        <v>20</v>
      </c>
      <c r="K1833" s="373" t="s">
        <v>438</v>
      </c>
      <c r="L1833" s="375">
        <v>44.89</v>
      </c>
      <c r="M1833" s="336" t="s">
        <v>1422</v>
      </c>
      <c r="N1833" s="336" t="s">
        <v>1423</v>
      </c>
      <c r="O1833" s="287"/>
      <c r="P1833" s="287"/>
    </row>
    <row r="1834" spans="1:16" ht="15">
      <c r="A1834" s="247" t="s">
        <v>176</v>
      </c>
      <c r="B1834" s="247" t="s">
        <v>11546</v>
      </c>
      <c r="C1834" s="287" t="s">
        <v>5554</v>
      </c>
      <c r="D1834" s="305">
        <v>34</v>
      </c>
      <c r="E1834" s="287" t="s">
        <v>18</v>
      </c>
      <c r="F1834" s="372">
        <v>43677</v>
      </c>
      <c r="G1834" s="373" t="s">
        <v>8910</v>
      </c>
      <c r="H1834" s="373" t="s">
        <v>1431</v>
      </c>
      <c r="I1834" s="374">
        <v>24.37359</v>
      </c>
      <c r="J1834" s="374">
        <v>3</v>
      </c>
      <c r="K1834" s="373" t="s">
        <v>438</v>
      </c>
      <c r="L1834" s="375">
        <v>64.47</v>
      </c>
      <c r="M1834" s="336" t="s">
        <v>1432</v>
      </c>
      <c r="N1834" s="336" t="s">
        <v>1433</v>
      </c>
      <c r="O1834" s="287"/>
      <c r="P1834" s="287"/>
    </row>
    <row r="1835" spans="1:16" ht="15">
      <c r="A1835" s="247" t="s">
        <v>176</v>
      </c>
      <c r="B1835" s="247" t="s">
        <v>9691</v>
      </c>
      <c r="C1835" s="287" t="s">
        <v>5556</v>
      </c>
      <c r="D1835" s="305">
        <v>35</v>
      </c>
      <c r="E1835" s="287" t="s">
        <v>18</v>
      </c>
      <c r="F1835" s="372">
        <v>43677</v>
      </c>
      <c r="G1835" s="373" t="s">
        <v>8910</v>
      </c>
      <c r="H1835" s="373" t="s">
        <v>1666</v>
      </c>
      <c r="I1835" s="374">
        <v>18.806660000000001</v>
      </c>
      <c r="J1835" s="374">
        <v>197</v>
      </c>
      <c r="K1835" s="373" t="s">
        <v>438</v>
      </c>
      <c r="L1835" s="375">
        <v>86.03</v>
      </c>
      <c r="M1835" s="336" t="s">
        <v>1667</v>
      </c>
      <c r="N1835" s="336" t="s">
        <v>1668</v>
      </c>
      <c r="O1835" s="287"/>
      <c r="P1835" s="287"/>
    </row>
    <row r="1836" spans="1:16" ht="15">
      <c r="A1836" s="247" t="s">
        <v>176</v>
      </c>
      <c r="B1836" s="247" t="s">
        <v>11547</v>
      </c>
      <c r="C1836" s="287" t="s">
        <v>5558</v>
      </c>
      <c r="D1836" s="305">
        <v>36</v>
      </c>
      <c r="E1836" s="287" t="s">
        <v>18</v>
      </c>
      <c r="F1836" s="372">
        <v>43677</v>
      </c>
      <c r="G1836" s="373" t="s">
        <v>8910</v>
      </c>
      <c r="H1836" s="373" t="s">
        <v>677</v>
      </c>
      <c r="I1836" s="374">
        <v>23.23077</v>
      </c>
      <c r="J1836" s="374">
        <v>18</v>
      </c>
      <c r="K1836" s="373" t="s">
        <v>438</v>
      </c>
      <c r="L1836" s="375">
        <v>168.72</v>
      </c>
      <c r="M1836" s="336" t="s">
        <v>678</v>
      </c>
      <c r="N1836" s="336" t="s">
        <v>679</v>
      </c>
      <c r="O1836" s="287"/>
      <c r="P1836" s="287"/>
    </row>
    <row r="1837" spans="1:16" ht="15">
      <c r="A1837" s="247" t="s">
        <v>176</v>
      </c>
      <c r="B1837" s="247" t="s">
        <v>11548</v>
      </c>
      <c r="C1837" s="287" t="s">
        <v>5560</v>
      </c>
      <c r="D1837" s="305">
        <v>37</v>
      </c>
      <c r="E1837" s="287" t="s">
        <v>18</v>
      </c>
      <c r="F1837" s="372">
        <v>43677</v>
      </c>
      <c r="G1837" s="373" t="s">
        <v>8910</v>
      </c>
      <c r="H1837" s="373" t="s">
        <v>3676</v>
      </c>
      <c r="I1837" s="374">
        <v>29.585789999999999</v>
      </c>
      <c r="J1837" s="374">
        <v>5</v>
      </c>
      <c r="K1837" s="373" t="s">
        <v>438</v>
      </c>
      <c r="L1837" s="375">
        <v>83.05</v>
      </c>
      <c r="M1837" s="336" t="s">
        <v>3677</v>
      </c>
      <c r="N1837" s="336" t="s">
        <v>3678</v>
      </c>
      <c r="O1837" s="287"/>
      <c r="P1837" s="287"/>
    </row>
    <row r="1838" spans="1:16" ht="15">
      <c r="A1838" s="247" t="s">
        <v>176</v>
      </c>
      <c r="B1838" s="247" t="s">
        <v>11549</v>
      </c>
      <c r="C1838" s="287" t="s">
        <v>5562</v>
      </c>
      <c r="D1838" s="305">
        <v>38</v>
      </c>
      <c r="E1838" s="287" t="s">
        <v>18</v>
      </c>
      <c r="F1838" s="372">
        <v>43677</v>
      </c>
      <c r="G1838" s="373" t="s">
        <v>8910</v>
      </c>
      <c r="H1838" s="373" t="s">
        <v>4586</v>
      </c>
      <c r="I1838" s="374">
        <v>25.661249999999999</v>
      </c>
      <c r="J1838" s="374">
        <v>4</v>
      </c>
      <c r="K1838" s="373" t="s">
        <v>438</v>
      </c>
      <c r="L1838" s="375">
        <v>113.39</v>
      </c>
      <c r="M1838" s="336" t="s">
        <v>4587</v>
      </c>
      <c r="N1838" s="336" t="s">
        <v>4588</v>
      </c>
      <c r="O1838" s="287"/>
      <c r="P1838" s="287"/>
    </row>
    <row r="1839" spans="1:16" ht="15">
      <c r="A1839" s="247" t="s">
        <v>176</v>
      </c>
      <c r="B1839" s="247" t="s">
        <v>11552</v>
      </c>
      <c r="C1839" s="287" t="s">
        <v>5564</v>
      </c>
      <c r="D1839" s="305">
        <v>39</v>
      </c>
      <c r="E1839" s="287" t="s">
        <v>18</v>
      </c>
      <c r="F1839" s="372">
        <v>43677</v>
      </c>
      <c r="G1839" s="373" t="s">
        <v>8910</v>
      </c>
      <c r="H1839" s="373" t="s">
        <v>6009</v>
      </c>
      <c r="I1839" s="374">
        <v>13.19383</v>
      </c>
      <c r="J1839" s="374">
        <v>6</v>
      </c>
      <c r="K1839" s="373" t="s">
        <v>438</v>
      </c>
      <c r="L1839" s="375">
        <v>182.29</v>
      </c>
      <c r="M1839" s="336" t="s">
        <v>6010</v>
      </c>
      <c r="N1839" s="336" t="s">
        <v>6011</v>
      </c>
      <c r="O1839" s="287"/>
      <c r="P1839" s="287"/>
    </row>
    <row r="1840" spans="1:16" ht="15">
      <c r="A1840" s="247" t="s">
        <v>176</v>
      </c>
      <c r="B1840" s="247" t="s">
        <v>11553</v>
      </c>
      <c r="C1840" s="287" t="s">
        <v>5566</v>
      </c>
      <c r="D1840" s="305">
        <v>40</v>
      </c>
      <c r="E1840" s="287" t="s">
        <v>18</v>
      </c>
      <c r="F1840" s="372">
        <v>43677</v>
      </c>
      <c r="G1840" s="373" t="s">
        <v>8910</v>
      </c>
      <c r="H1840" s="373" t="s">
        <v>1455</v>
      </c>
      <c r="I1840" s="374">
        <v>21.003019999999999</v>
      </c>
      <c r="J1840" s="374">
        <v>42</v>
      </c>
      <c r="K1840" s="373" t="s">
        <v>438</v>
      </c>
      <c r="L1840" s="375">
        <v>304.76</v>
      </c>
      <c r="M1840" s="336" t="s">
        <v>1456</v>
      </c>
      <c r="N1840" s="336" t="s">
        <v>1457</v>
      </c>
      <c r="O1840" s="287"/>
      <c r="P1840" s="287"/>
    </row>
    <row r="1841" spans="1:16" ht="15">
      <c r="A1841" s="247" t="s">
        <v>176</v>
      </c>
      <c r="B1841" s="247" t="s">
        <v>9692</v>
      </c>
      <c r="C1841" s="287" t="s">
        <v>5568</v>
      </c>
      <c r="D1841" s="305">
        <v>41</v>
      </c>
      <c r="E1841" s="287" t="s">
        <v>18</v>
      </c>
      <c r="F1841" s="372">
        <v>43677</v>
      </c>
      <c r="G1841" s="373" t="s">
        <v>8910</v>
      </c>
      <c r="H1841" s="373" t="s">
        <v>8100</v>
      </c>
      <c r="I1841" s="374">
        <v>27.310600000000001</v>
      </c>
      <c r="J1841" s="374">
        <v>74</v>
      </c>
      <c r="K1841" s="373" t="s">
        <v>438</v>
      </c>
      <c r="L1841" s="375">
        <v>60.41</v>
      </c>
      <c r="M1841" s="336" t="s">
        <v>8101</v>
      </c>
      <c r="N1841" s="336" t="s">
        <v>8102</v>
      </c>
      <c r="O1841" s="287"/>
      <c r="P1841" s="287"/>
    </row>
    <row r="1842" spans="1:16" ht="15">
      <c r="A1842" s="247" t="s">
        <v>176</v>
      </c>
      <c r="B1842" s="247" t="s">
        <v>11554</v>
      </c>
      <c r="C1842" s="287" t="s">
        <v>5570</v>
      </c>
      <c r="D1842" s="305">
        <v>42</v>
      </c>
      <c r="E1842" s="287" t="s">
        <v>18</v>
      </c>
      <c r="F1842" s="372">
        <v>43677</v>
      </c>
      <c r="G1842" s="373" t="s">
        <v>8910</v>
      </c>
      <c r="H1842" s="373" t="s">
        <v>3413</v>
      </c>
      <c r="I1842" s="374">
        <v>15.853009999999999</v>
      </c>
      <c r="J1842" s="374">
        <v>25</v>
      </c>
      <c r="K1842" s="373" t="s">
        <v>438</v>
      </c>
      <c r="L1842" s="375">
        <v>45.45</v>
      </c>
      <c r="M1842" s="336" t="s">
        <v>3414</v>
      </c>
      <c r="N1842" s="336" t="s">
        <v>3415</v>
      </c>
      <c r="O1842" s="287"/>
      <c r="P1842" s="287"/>
    </row>
    <row r="1843" spans="1:16" ht="15">
      <c r="A1843" s="247" t="s">
        <v>176</v>
      </c>
      <c r="B1843" s="247" t="s">
        <v>11555</v>
      </c>
      <c r="C1843" s="287" t="s">
        <v>5572</v>
      </c>
      <c r="D1843" s="305">
        <v>43</v>
      </c>
      <c r="E1843" s="287" t="s">
        <v>18</v>
      </c>
      <c r="F1843" s="372">
        <v>43677</v>
      </c>
      <c r="G1843" s="373" t="s">
        <v>8910</v>
      </c>
      <c r="H1843" s="373" t="s">
        <v>2493</v>
      </c>
      <c r="I1843" s="374">
        <v>14.59587</v>
      </c>
      <c r="J1843" s="374">
        <v>40</v>
      </c>
      <c r="K1843" s="373" t="s">
        <v>438</v>
      </c>
      <c r="L1843" s="375">
        <v>152.61000000000001</v>
      </c>
      <c r="M1843" s="336" t="s">
        <v>2494</v>
      </c>
      <c r="N1843" s="336" t="s">
        <v>2495</v>
      </c>
      <c r="O1843" s="287"/>
      <c r="P1843" s="287"/>
    </row>
    <row r="1844" spans="1:16" ht="15">
      <c r="A1844" s="247" t="s">
        <v>176</v>
      </c>
      <c r="B1844" s="247" t="s">
        <v>11556</v>
      </c>
      <c r="C1844" s="287" t="s">
        <v>5574</v>
      </c>
      <c r="D1844" s="305">
        <v>44</v>
      </c>
      <c r="E1844" s="287" t="s">
        <v>18</v>
      </c>
      <c r="F1844" s="372">
        <v>43677</v>
      </c>
      <c r="G1844" s="373" t="s">
        <v>8910</v>
      </c>
      <c r="H1844" s="373" t="s">
        <v>4632</v>
      </c>
      <c r="I1844" s="374">
        <v>17.64256</v>
      </c>
      <c r="J1844" s="374">
        <v>25</v>
      </c>
      <c r="K1844" s="373" t="s">
        <v>438</v>
      </c>
      <c r="L1844" s="375">
        <v>51.53</v>
      </c>
      <c r="M1844" s="336" t="s">
        <v>4633</v>
      </c>
      <c r="N1844" s="336" t="s">
        <v>4634</v>
      </c>
      <c r="O1844" s="287"/>
      <c r="P1844" s="287"/>
    </row>
    <row r="1845" spans="1:16" ht="15">
      <c r="A1845" s="247" t="s">
        <v>176</v>
      </c>
      <c r="B1845" s="247" t="s">
        <v>11557</v>
      </c>
      <c r="C1845" s="287" t="s">
        <v>5576</v>
      </c>
      <c r="D1845" s="305">
        <v>45</v>
      </c>
      <c r="E1845" s="287" t="s">
        <v>18</v>
      </c>
      <c r="F1845" s="372">
        <v>43677</v>
      </c>
      <c r="G1845" s="373" t="s">
        <v>8910</v>
      </c>
      <c r="H1845" s="373" t="s">
        <v>1710</v>
      </c>
      <c r="I1845" s="374">
        <v>17.06175</v>
      </c>
      <c r="J1845" s="374">
        <v>51</v>
      </c>
      <c r="K1845" s="373" t="s">
        <v>438</v>
      </c>
      <c r="L1845" s="375">
        <v>125.01</v>
      </c>
      <c r="M1845" s="336" t="s">
        <v>1711</v>
      </c>
      <c r="N1845" s="336" t="s">
        <v>1712</v>
      </c>
      <c r="O1845" s="287"/>
      <c r="P1845" s="287"/>
    </row>
    <row r="1846" spans="1:16" ht="15">
      <c r="A1846" s="247" t="s">
        <v>176</v>
      </c>
      <c r="B1846" s="247" t="s">
        <v>11558</v>
      </c>
      <c r="C1846" s="287" t="s">
        <v>5578</v>
      </c>
      <c r="D1846" s="305">
        <v>46</v>
      </c>
      <c r="E1846" s="287" t="s">
        <v>18</v>
      </c>
      <c r="F1846" s="372">
        <v>43677</v>
      </c>
      <c r="G1846" s="373" t="s">
        <v>8910</v>
      </c>
      <c r="H1846" s="373" t="s">
        <v>763</v>
      </c>
      <c r="I1846" s="374">
        <v>12.64198</v>
      </c>
      <c r="J1846" s="374">
        <v>3</v>
      </c>
      <c r="K1846" s="373" t="s">
        <v>438</v>
      </c>
      <c r="L1846" s="375">
        <v>114.21</v>
      </c>
      <c r="M1846" s="336" t="s">
        <v>764</v>
      </c>
      <c r="N1846" s="336" t="s">
        <v>765</v>
      </c>
      <c r="O1846" s="287"/>
      <c r="P1846" s="287"/>
    </row>
    <row r="1847" spans="1:16" ht="15">
      <c r="A1847" s="247" t="s">
        <v>176</v>
      </c>
      <c r="B1847" s="247" t="s">
        <v>9693</v>
      </c>
      <c r="C1847" s="287" t="s">
        <v>5580</v>
      </c>
      <c r="D1847" s="305">
        <v>47</v>
      </c>
      <c r="E1847" s="287" t="s">
        <v>18</v>
      </c>
      <c r="F1847" s="372">
        <v>43677</v>
      </c>
      <c r="G1847" s="373" t="s">
        <v>8910</v>
      </c>
      <c r="H1847" s="373" t="s">
        <v>3956</v>
      </c>
      <c r="I1847" s="374">
        <v>49.997630000000001</v>
      </c>
      <c r="J1847" s="374">
        <v>71</v>
      </c>
      <c r="K1847" s="373" t="s">
        <v>438</v>
      </c>
      <c r="L1847" s="375">
        <v>192.58</v>
      </c>
      <c r="M1847" s="336" t="s">
        <v>3957</v>
      </c>
      <c r="N1847" s="336" t="s">
        <v>3958</v>
      </c>
      <c r="O1847" s="287"/>
      <c r="P1847" s="287"/>
    </row>
    <row r="1848" spans="1:16" ht="15">
      <c r="A1848" s="247" t="s">
        <v>176</v>
      </c>
      <c r="B1848" s="247" t="s">
        <v>11559</v>
      </c>
      <c r="C1848" s="287" t="s">
        <v>5582</v>
      </c>
      <c r="D1848" s="305">
        <v>48</v>
      </c>
      <c r="E1848" s="287" t="s">
        <v>18</v>
      </c>
      <c r="F1848" s="372">
        <v>43677</v>
      </c>
      <c r="G1848" s="373" t="s">
        <v>8910</v>
      </c>
      <c r="H1848" s="373" t="s">
        <v>4916</v>
      </c>
      <c r="I1848" s="374">
        <v>19.089400000000001</v>
      </c>
      <c r="J1848" s="374">
        <v>5</v>
      </c>
      <c r="K1848" s="373" t="s">
        <v>438</v>
      </c>
      <c r="L1848" s="375">
        <v>191.28</v>
      </c>
      <c r="M1848" s="336" t="s">
        <v>4917</v>
      </c>
      <c r="N1848" s="336" t="s">
        <v>4918</v>
      </c>
      <c r="O1848" s="287"/>
      <c r="P1848" s="287"/>
    </row>
    <row r="1849" spans="1:16" ht="15">
      <c r="A1849" s="247" t="s">
        <v>176</v>
      </c>
      <c r="B1849" s="247" t="s">
        <v>11560</v>
      </c>
      <c r="C1849" s="287" t="s">
        <v>5584</v>
      </c>
      <c r="D1849" s="305">
        <v>49</v>
      </c>
      <c r="E1849" s="287" t="s">
        <v>18</v>
      </c>
      <c r="F1849" s="372">
        <v>43677</v>
      </c>
      <c r="G1849" s="373" t="s">
        <v>8910</v>
      </c>
      <c r="H1849" s="373" t="s">
        <v>9403</v>
      </c>
      <c r="I1849" s="374">
        <v>14.951420000000001</v>
      </c>
      <c r="J1849" s="374">
        <v>3</v>
      </c>
      <c r="K1849" s="373" t="s">
        <v>438</v>
      </c>
      <c r="L1849" s="375">
        <v>78.59</v>
      </c>
      <c r="M1849" s="336" t="s">
        <v>8483</v>
      </c>
      <c r="N1849" s="336" t="s">
        <v>9404</v>
      </c>
      <c r="O1849" s="287"/>
      <c r="P1849" s="287"/>
    </row>
    <row r="1850" spans="1:16" ht="15">
      <c r="A1850" s="247" t="s">
        <v>176</v>
      </c>
      <c r="B1850" s="247" t="s">
        <v>11561</v>
      </c>
      <c r="C1850" s="287" t="s">
        <v>5586</v>
      </c>
      <c r="D1850" s="305">
        <v>50</v>
      </c>
      <c r="E1850" s="287" t="s">
        <v>18</v>
      </c>
      <c r="F1850" s="372">
        <v>43677</v>
      </c>
      <c r="G1850" s="373" t="s">
        <v>8910</v>
      </c>
      <c r="H1850" s="373" t="s">
        <v>9315</v>
      </c>
      <c r="I1850" s="374">
        <v>13.37176</v>
      </c>
      <c r="J1850" s="374">
        <v>10</v>
      </c>
      <c r="K1850" s="373" t="s">
        <v>438</v>
      </c>
      <c r="L1850" s="375">
        <v>92.4</v>
      </c>
      <c r="M1850" s="336" t="s">
        <v>8691</v>
      </c>
      <c r="N1850" s="336" t="s">
        <v>8692</v>
      </c>
      <c r="O1850" s="287"/>
      <c r="P1850" s="287"/>
    </row>
    <row r="1851" spans="1:16" ht="15">
      <c r="A1851" s="247" t="s">
        <v>176</v>
      </c>
      <c r="B1851" s="247" t="s">
        <v>11562</v>
      </c>
      <c r="C1851" s="287" t="s">
        <v>6028</v>
      </c>
      <c r="D1851" s="305">
        <v>1</v>
      </c>
      <c r="E1851" s="287" t="s">
        <v>34</v>
      </c>
      <c r="F1851" s="372">
        <v>43677</v>
      </c>
      <c r="G1851" s="373" t="s">
        <v>8946</v>
      </c>
      <c r="H1851" s="373" t="s">
        <v>453</v>
      </c>
      <c r="I1851" s="374">
        <v>1.2371565</v>
      </c>
      <c r="J1851" s="374">
        <v>4</v>
      </c>
      <c r="K1851" s="373" t="s">
        <v>438</v>
      </c>
      <c r="L1851" s="375">
        <v>30.45</v>
      </c>
      <c r="M1851" s="336" t="s">
        <v>454</v>
      </c>
      <c r="N1851" s="336" t="s">
        <v>455</v>
      </c>
      <c r="O1851" s="287"/>
      <c r="P1851" s="287"/>
    </row>
    <row r="1852" spans="1:16" ht="15">
      <c r="A1852" s="247" t="s">
        <v>176</v>
      </c>
      <c r="B1852" s="247" t="s">
        <v>11563</v>
      </c>
      <c r="C1852" s="287" t="s">
        <v>6030</v>
      </c>
      <c r="D1852" s="305">
        <v>2</v>
      </c>
      <c r="E1852" s="287" t="s">
        <v>34</v>
      </c>
      <c r="F1852" s="372">
        <v>43677</v>
      </c>
      <c r="G1852" s="373" t="s">
        <v>8946</v>
      </c>
      <c r="H1852" s="373" t="s">
        <v>2253</v>
      </c>
      <c r="I1852" s="374">
        <v>1.1941181000000001</v>
      </c>
      <c r="J1852" s="374">
        <v>4</v>
      </c>
      <c r="K1852" s="373" t="s">
        <v>438</v>
      </c>
      <c r="L1852" s="375">
        <v>228.27</v>
      </c>
      <c r="M1852" s="336" t="s">
        <v>2254</v>
      </c>
      <c r="N1852" s="336" t="s">
        <v>2255</v>
      </c>
      <c r="O1852" s="287"/>
      <c r="P1852" s="287"/>
    </row>
    <row r="1853" spans="1:16" ht="15">
      <c r="A1853" s="247" t="s">
        <v>176</v>
      </c>
      <c r="B1853" s="247" t="s">
        <v>11564</v>
      </c>
      <c r="C1853" s="287" t="s">
        <v>6032</v>
      </c>
      <c r="D1853" s="305">
        <v>3</v>
      </c>
      <c r="E1853" s="287" t="s">
        <v>34</v>
      </c>
      <c r="F1853" s="372">
        <v>43677</v>
      </c>
      <c r="G1853" s="373" t="s">
        <v>8946</v>
      </c>
      <c r="H1853" s="373" t="s">
        <v>489</v>
      </c>
      <c r="I1853" s="374">
        <v>1.1716055000000001</v>
      </c>
      <c r="J1853" s="374">
        <v>1</v>
      </c>
      <c r="K1853" s="373" t="s">
        <v>438</v>
      </c>
      <c r="L1853" s="375">
        <v>55.99</v>
      </c>
      <c r="M1853" s="336" t="s">
        <v>490</v>
      </c>
      <c r="N1853" s="336" t="s">
        <v>491</v>
      </c>
      <c r="O1853" s="287"/>
      <c r="P1853" s="287"/>
    </row>
    <row r="1854" spans="1:16" ht="15">
      <c r="A1854" s="247" t="s">
        <v>12680</v>
      </c>
      <c r="B1854" s="247" t="s">
        <v>12681</v>
      </c>
      <c r="C1854" s="287" t="s">
        <v>6034</v>
      </c>
      <c r="D1854" s="305">
        <v>4</v>
      </c>
      <c r="E1854" s="287" t="s">
        <v>34</v>
      </c>
      <c r="F1854" s="372">
        <v>43677</v>
      </c>
      <c r="G1854" s="373" t="s">
        <v>8946</v>
      </c>
      <c r="H1854" s="373" t="s">
        <v>1054</v>
      </c>
      <c r="I1854" s="374">
        <v>1.1424615</v>
      </c>
      <c r="J1854" s="374">
        <v>8</v>
      </c>
      <c r="K1854" s="373" t="s">
        <v>438</v>
      </c>
      <c r="L1854" s="375">
        <v>211.62</v>
      </c>
      <c r="M1854" s="336" t="s">
        <v>1055</v>
      </c>
      <c r="N1854" s="336" t="s">
        <v>1056</v>
      </c>
      <c r="O1854" s="287"/>
      <c r="P1854" s="287"/>
    </row>
    <row r="1855" spans="1:16" ht="15">
      <c r="A1855" s="247" t="s">
        <v>9832</v>
      </c>
      <c r="B1855" s="247" t="s">
        <v>9833</v>
      </c>
      <c r="C1855" s="287" t="s">
        <v>6037</v>
      </c>
      <c r="D1855" s="305">
        <v>5</v>
      </c>
      <c r="E1855" s="287" t="s">
        <v>34</v>
      </c>
      <c r="F1855" s="372">
        <v>43677</v>
      </c>
      <c r="G1855" s="373" t="s">
        <v>8946</v>
      </c>
      <c r="H1855" s="373" t="s">
        <v>7350</v>
      </c>
      <c r="I1855" s="374">
        <v>1.2403550999999999</v>
      </c>
      <c r="J1855" s="374">
        <v>2</v>
      </c>
      <c r="K1855" s="373" t="s">
        <v>438</v>
      </c>
      <c r="L1855" s="375">
        <v>73.66</v>
      </c>
      <c r="M1855" s="336" t="s">
        <v>7351</v>
      </c>
      <c r="N1855" s="336" t="s">
        <v>7352</v>
      </c>
      <c r="O1855" s="287"/>
      <c r="P1855" s="287"/>
    </row>
    <row r="1856" spans="1:16" ht="15">
      <c r="A1856" s="247" t="s">
        <v>176</v>
      </c>
      <c r="B1856" s="247" t="s">
        <v>11569</v>
      </c>
      <c r="C1856" s="287" t="s">
        <v>6039</v>
      </c>
      <c r="D1856" s="305">
        <v>6</v>
      </c>
      <c r="E1856" s="287" t="s">
        <v>34</v>
      </c>
      <c r="F1856" s="372">
        <v>43677</v>
      </c>
      <c r="G1856" s="373" t="s">
        <v>8946</v>
      </c>
      <c r="H1856" s="373" t="s">
        <v>2272</v>
      </c>
      <c r="I1856" s="374">
        <v>1.1630336999999999</v>
      </c>
      <c r="J1856" s="374">
        <v>1</v>
      </c>
      <c r="K1856" s="373" t="s">
        <v>438</v>
      </c>
      <c r="L1856" s="375">
        <v>25.04</v>
      </c>
      <c r="M1856" s="336" t="s">
        <v>2273</v>
      </c>
      <c r="N1856" s="336" t="s">
        <v>2274</v>
      </c>
      <c r="O1856" s="287"/>
      <c r="P1856" s="287"/>
    </row>
    <row r="1857" spans="1:16" ht="15">
      <c r="A1857" s="247" t="s">
        <v>12682</v>
      </c>
      <c r="B1857" s="247" t="s">
        <v>12683</v>
      </c>
      <c r="C1857" s="287" t="s">
        <v>6041</v>
      </c>
      <c r="D1857" s="305">
        <v>7</v>
      </c>
      <c r="E1857" s="287" t="s">
        <v>34</v>
      </c>
      <c r="F1857" s="372">
        <v>43677</v>
      </c>
      <c r="G1857" s="373" t="s">
        <v>8946</v>
      </c>
      <c r="H1857" s="373" t="s">
        <v>1272</v>
      </c>
      <c r="I1857" s="374">
        <v>1.1710545000000001</v>
      </c>
      <c r="J1857" s="374">
        <v>9</v>
      </c>
      <c r="K1857" s="373" t="s">
        <v>438</v>
      </c>
      <c r="L1857" s="375">
        <v>1123.04</v>
      </c>
      <c r="M1857" s="336" t="s">
        <v>1273</v>
      </c>
      <c r="N1857" s="336" t="s">
        <v>1274</v>
      </c>
      <c r="O1857" s="287"/>
      <c r="P1857" s="287"/>
    </row>
    <row r="1858" spans="1:16" ht="15">
      <c r="A1858" s="247" t="s">
        <v>176</v>
      </c>
      <c r="B1858" s="247" t="s">
        <v>11570</v>
      </c>
      <c r="C1858" s="287" t="s">
        <v>6043</v>
      </c>
      <c r="D1858" s="305">
        <v>8</v>
      </c>
      <c r="E1858" s="287" t="s">
        <v>34</v>
      </c>
      <c r="F1858" s="372">
        <v>43677</v>
      </c>
      <c r="G1858" s="373" t="s">
        <v>8946</v>
      </c>
      <c r="H1858" s="373" t="s">
        <v>2281</v>
      </c>
      <c r="I1858" s="374">
        <v>1.1991141999999999</v>
      </c>
      <c r="J1858" s="374">
        <v>9</v>
      </c>
      <c r="K1858" s="373" t="s">
        <v>438</v>
      </c>
      <c r="L1858" s="375">
        <v>71.48</v>
      </c>
      <c r="M1858" s="336" t="s">
        <v>2282</v>
      </c>
      <c r="N1858" s="336" t="s">
        <v>2283</v>
      </c>
      <c r="O1858" s="287"/>
      <c r="P1858" s="287"/>
    </row>
    <row r="1859" spans="1:16" ht="15">
      <c r="A1859" s="247" t="s">
        <v>176</v>
      </c>
      <c r="B1859" s="247" t="s">
        <v>11571</v>
      </c>
      <c r="C1859" s="287" t="s">
        <v>6046</v>
      </c>
      <c r="D1859" s="305">
        <v>9</v>
      </c>
      <c r="E1859" s="287" t="s">
        <v>34</v>
      </c>
      <c r="F1859" s="372">
        <v>43677</v>
      </c>
      <c r="G1859" s="373" t="s">
        <v>8946</v>
      </c>
      <c r="H1859" s="373" t="s">
        <v>1575</v>
      </c>
      <c r="I1859" s="374">
        <v>1.1626424</v>
      </c>
      <c r="J1859" s="374">
        <v>1</v>
      </c>
      <c r="K1859" s="373" t="s">
        <v>438</v>
      </c>
      <c r="L1859" s="375">
        <v>127.12</v>
      </c>
      <c r="M1859" s="336" t="s">
        <v>1576</v>
      </c>
      <c r="N1859" s="336" t="s">
        <v>1577</v>
      </c>
      <c r="O1859" s="287"/>
      <c r="P1859" s="287"/>
    </row>
    <row r="1860" spans="1:16" ht="15">
      <c r="A1860" s="247" t="s">
        <v>176</v>
      </c>
      <c r="B1860" s="247" t="s">
        <v>11572</v>
      </c>
      <c r="C1860" s="287" t="s">
        <v>6048</v>
      </c>
      <c r="D1860" s="305">
        <v>10</v>
      </c>
      <c r="E1860" s="287" t="s">
        <v>34</v>
      </c>
      <c r="F1860" s="372">
        <v>43677</v>
      </c>
      <c r="G1860" s="373" t="s">
        <v>8946</v>
      </c>
      <c r="H1860" s="373" t="s">
        <v>1302</v>
      </c>
      <c r="I1860" s="374">
        <v>1.2309673999999999</v>
      </c>
      <c r="J1860" s="374">
        <v>5</v>
      </c>
      <c r="K1860" s="373" t="s">
        <v>438</v>
      </c>
      <c r="L1860" s="375">
        <v>73.91</v>
      </c>
      <c r="M1860" s="336" t="s">
        <v>1303</v>
      </c>
      <c r="N1860" s="336" t="s">
        <v>1304</v>
      </c>
      <c r="O1860" s="287"/>
      <c r="P1860" s="287"/>
    </row>
    <row r="1861" spans="1:16" ht="15">
      <c r="A1861" s="247" t="s">
        <v>176</v>
      </c>
      <c r="B1861" s="247" t="s">
        <v>11573</v>
      </c>
      <c r="C1861" s="287" t="s">
        <v>6050</v>
      </c>
      <c r="D1861" s="305">
        <v>11</v>
      </c>
      <c r="E1861" s="287" t="s">
        <v>34</v>
      </c>
      <c r="F1861" s="372">
        <v>43677</v>
      </c>
      <c r="G1861" s="373" t="s">
        <v>8946</v>
      </c>
      <c r="H1861" s="373" t="s">
        <v>1307</v>
      </c>
      <c r="I1861" s="374">
        <v>1.1900172</v>
      </c>
      <c r="J1861" s="374">
        <v>2</v>
      </c>
      <c r="K1861" s="373" t="s">
        <v>438</v>
      </c>
      <c r="L1861" s="375">
        <v>87.76</v>
      </c>
      <c r="M1861" s="336" t="s">
        <v>1308</v>
      </c>
      <c r="N1861" s="336" t="s">
        <v>1309</v>
      </c>
      <c r="O1861" s="287"/>
      <c r="P1861" s="287"/>
    </row>
    <row r="1862" spans="1:16" ht="15">
      <c r="A1862" s="247" t="s">
        <v>176</v>
      </c>
      <c r="B1862" s="247" t="s">
        <v>11574</v>
      </c>
      <c r="C1862" s="287" t="s">
        <v>6052</v>
      </c>
      <c r="D1862" s="305">
        <v>12</v>
      </c>
      <c r="E1862" s="287" t="s">
        <v>34</v>
      </c>
      <c r="F1862" s="372">
        <v>43677</v>
      </c>
      <c r="G1862" s="373" t="s">
        <v>8946</v>
      </c>
      <c r="H1862" s="373" t="s">
        <v>9708</v>
      </c>
      <c r="I1862" s="374">
        <v>1.1734806</v>
      </c>
      <c r="J1862" s="374">
        <v>2</v>
      </c>
      <c r="K1862" s="373" t="s">
        <v>438</v>
      </c>
      <c r="L1862" s="375">
        <v>71.650000000000006</v>
      </c>
      <c r="M1862" s="336" t="s">
        <v>8379</v>
      </c>
      <c r="N1862" s="336" t="s">
        <v>9709</v>
      </c>
      <c r="O1862" s="287"/>
      <c r="P1862" s="287"/>
    </row>
    <row r="1863" spans="1:16" ht="15">
      <c r="A1863" s="247" t="s">
        <v>176</v>
      </c>
      <c r="B1863" s="247" t="s">
        <v>9696</v>
      </c>
      <c r="C1863" s="287" t="s">
        <v>6054</v>
      </c>
      <c r="D1863" s="305">
        <v>13</v>
      </c>
      <c r="E1863" s="287" t="s">
        <v>34</v>
      </c>
      <c r="F1863" s="372">
        <v>43677</v>
      </c>
      <c r="G1863" s="373" t="s">
        <v>8946</v>
      </c>
      <c r="H1863" s="373" t="s">
        <v>843</v>
      </c>
      <c r="I1863" s="374">
        <v>1.2054836</v>
      </c>
      <c r="J1863" s="374">
        <v>6</v>
      </c>
      <c r="K1863" s="373" t="s">
        <v>438</v>
      </c>
      <c r="L1863" s="375">
        <v>795.53</v>
      </c>
      <c r="M1863" s="336" t="s">
        <v>844</v>
      </c>
      <c r="N1863" s="336" t="s">
        <v>845</v>
      </c>
      <c r="O1863" s="287"/>
      <c r="P1863" s="287"/>
    </row>
    <row r="1864" spans="1:16" ht="15">
      <c r="A1864" s="247" t="s">
        <v>176</v>
      </c>
      <c r="B1864" s="247" t="s">
        <v>11575</v>
      </c>
      <c r="C1864" s="287" t="s">
        <v>6057</v>
      </c>
      <c r="D1864" s="305">
        <v>14</v>
      </c>
      <c r="E1864" s="287" t="s">
        <v>34</v>
      </c>
      <c r="F1864" s="372">
        <v>43677</v>
      </c>
      <c r="G1864" s="373" t="s">
        <v>8946</v>
      </c>
      <c r="H1864" s="373" t="s">
        <v>2870</v>
      </c>
      <c r="I1864" s="374">
        <v>1.1803222</v>
      </c>
      <c r="J1864" s="374">
        <v>2</v>
      </c>
      <c r="K1864" s="373" t="s">
        <v>438</v>
      </c>
      <c r="L1864" s="375">
        <v>107.33</v>
      </c>
      <c r="M1864" s="336" t="s">
        <v>2871</v>
      </c>
      <c r="N1864" s="336" t="s">
        <v>2872</v>
      </c>
      <c r="O1864" s="287"/>
      <c r="P1864" s="287"/>
    </row>
    <row r="1865" spans="1:16" ht="15">
      <c r="A1865" s="247" t="s">
        <v>176</v>
      </c>
      <c r="B1865" s="247" t="s">
        <v>11576</v>
      </c>
      <c r="C1865" s="287" t="s">
        <v>6059</v>
      </c>
      <c r="D1865" s="305">
        <v>15</v>
      </c>
      <c r="E1865" s="287" t="s">
        <v>34</v>
      </c>
      <c r="F1865" s="372">
        <v>43677</v>
      </c>
      <c r="G1865" s="373" t="s">
        <v>8946</v>
      </c>
      <c r="H1865" s="373" t="s">
        <v>2024</v>
      </c>
      <c r="I1865" s="374">
        <v>1.171605</v>
      </c>
      <c r="J1865" s="374">
        <v>2</v>
      </c>
      <c r="K1865" s="373" t="s">
        <v>438</v>
      </c>
      <c r="L1865" s="375">
        <v>260.44</v>
      </c>
      <c r="M1865" s="336" t="s">
        <v>2025</v>
      </c>
      <c r="N1865" s="336" t="s">
        <v>2026</v>
      </c>
      <c r="O1865" s="287"/>
      <c r="P1865" s="287"/>
    </row>
    <row r="1866" spans="1:16" ht="15">
      <c r="A1866" s="247" t="s">
        <v>176</v>
      </c>
      <c r="B1866" s="247" t="s">
        <v>11577</v>
      </c>
      <c r="C1866" s="287" t="s">
        <v>6061</v>
      </c>
      <c r="D1866" s="305">
        <v>16</v>
      </c>
      <c r="E1866" s="287" t="s">
        <v>34</v>
      </c>
      <c r="F1866" s="372">
        <v>43677</v>
      </c>
      <c r="G1866" s="373" t="s">
        <v>8946</v>
      </c>
      <c r="H1866" s="373" t="s">
        <v>1326</v>
      </c>
      <c r="I1866" s="374">
        <v>1.2441595999999999</v>
      </c>
      <c r="J1866" s="374">
        <v>3</v>
      </c>
      <c r="K1866" s="373" t="s">
        <v>438</v>
      </c>
      <c r="L1866" s="375">
        <v>77.53</v>
      </c>
      <c r="M1866" s="336" t="s">
        <v>1327</v>
      </c>
      <c r="N1866" s="336" t="s">
        <v>1328</v>
      </c>
      <c r="O1866" s="287"/>
      <c r="P1866" s="287"/>
    </row>
    <row r="1867" spans="1:16" ht="15">
      <c r="A1867" s="247" t="s">
        <v>12684</v>
      </c>
      <c r="B1867" s="247" t="s">
        <v>12685</v>
      </c>
      <c r="C1867" s="287" t="s">
        <v>6063</v>
      </c>
      <c r="D1867" s="305">
        <v>17</v>
      </c>
      <c r="E1867" s="287" t="s">
        <v>34</v>
      </c>
      <c r="F1867" s="372">
        <v>43677</v>
      </c>
      <c r="G1867" s="373" t="s">
        <v>8946</v>
      </c>
      <c r="H1867" s="373" t="s">
        <v>853</v>
      </c>
      <c r="I1867" s="374">
        <v>1.1899902</v>
      </c>
      <c r="J1867" s="374">
        <v>3</v>
      </c>
      <c r="K1867" s="373" t="s">
        <v>438</v>
      </c>
      <c r="L1867" s="375">
        <v>10.91</v>
      </c>
      <c r="M1867" s="336" t="s">
        <v>854</v>
      </c>
      <c r="N1867" s="336" t="s">
        <v>855</v>
      </c>
      <c r="O1867" s="287"/>
      <c r="P1867" s="287"/>
    </row>
    <row r="1868" spans="1:16" ht="15">
      <c r="A1868" s="247" t="s">
        <v>12686</v>
      </c>
      <c r="B1868" s="247" t="s">
        <v>12687</v>
      </c>
      <c r="C1868" s="287" t="s">
        <v>6065</v>
      </c>
      <c r="D1868" s="305">
        <v>18</v>
      </c>
      <c r="E1868" s="287" t="s">
        <v>34</v>
      </c>
      <c r="F1868" s="372">
        <v>43677</v>
      </c>
      <c r="G1868" s="373" t="s">
        <v>8946</v>
      </c>
      <c r="H1868" s="373" t="s">
        <v>2168</v>
      </c>
      <c r="I1868" s="374">
        <v>1.1568757999999999</v>
      </c>
      <c r="J1868" s="374">
        <v>5</v>
      </c>
      <c r="K1868" s="373" t="s">
        <v>438</v>
      </c>
      <c r="L1868" s="375">
        <v>140.5</v>
      </c>
      <c r="M1868" s="336" t="s">
        <v>2169</v>
      </c>
      <c r="N1868" s="336" t="s">
        <v>2170</v>
      </c>
      <c r="O1868" s="287"/>
      <c r="P1868" s="287"/>
    </row>
    <row r="1869" spans="1:16" ht="15">
      <c r="A1869" s="247" t="s">
        <v>12688</v>
      </c>
      <c r="B1869" s="247" t="s">
        <v>12689</v>
      </c>
      <c r="C1869" s="287" t="s">
        <v>6067</v>
      </c>
      <c r="D1869" s="305">
        <v>19</v>
      </c>
      <c r="E1869" s="287" t="s">
        <v>34</v>
      </c>
      <c r="F1869" s="372">
        <v>43677</v>
      </c>
      <c r="G1869" s="373" t="s">
        <v>8946</v>
      </c>
      <c r="H1869" s="373" t="s">
        <v>864</v>
      </c>
      <c r="I1869" s="374">
        <v>1.2147397</v>
      </c>
      <c r="J1869" s="374">
        <v>5</v>
      </c>
      <c r="K1869" s="373" t="s">
        <v>438</v>
      </c>
      <c r="L1869" s="375">
        <v>54.45</v>
      </c>
      <c r="M1869" s="336" t="s">
        <v>865</v>
      </c>
      <c r="N1869" s="336" t="s">
        <v>866</v>
      </c>
      <c r="O1869" s="287"/>
      <c r="P1869" s="287"/>
    </row>
    <row r="1870" spans="1:16" ht="15">
      <c r="A1870" s="247" t="s">
        <v>12690</v>
      </c>
      <c r="B1870" s="247" t="s">
        <v>12691</v>
      </c>
      <c r="C1870" s="287" t="s">
        <v>6069</v>
      </c>
      <c r="D1870" s="305">
        <v>20</v>
      </c>
      <c r="E1870" s="287" t="s">
        <v>34</v>
      </c>
      <c r="F1870" s="372">
        <v>43677</v>
      </c>
      <c r="G1870" s="373" t="s">
        <v>8946</v>
      </c>
      <c r="H1870" s="373" t="s">
        <v>3034</v>
      </c>
      <c r="I1870" s="374">
        <v>1.1418166000000001</v>
      </c>
      <c r="J1870" s="374">
        <v>2</v>
      </c>
      <c r="K1870" s="373" t="s">
        <v>438</v>
      </c>
      <c r="L1870" s="375">
        <v>143.01</v>
      </c>
      <c r="M1870" s="336" t="s">
        <v>3035</v>
      </c>
      <c r="N1870" s="336" t="s">
        <v>3036</v>
      </c>
      <c r="O1870" s="287"/>
      <c r="P1870" s="287"/>
    </row>
    <row r="1871" spans="1:16" ht="15">
      <c r="A1871" s="247" t="s">
        <v>12692</v>
      </c>
      <c r="B1871" s="247" t="s">
        <v>12693</v>
      </c>
      <c r="C1871" s="287" t="s">
        <v>6071</v>
      </c>
      <c r="D1871" s="305">
        <v>21</v>
      </c>
      <c r="E1871" s="287" t="s">
        <v>34</v>
      </c>
      <c r="F1871" s="372">
        <v>43677</v>
      </c>
      <c r="G1871" s="373" t="s">
        <v>8946</v>
      </c>
      <c r="H1871" s="373" t="s">
        <v>1343</v>
      </c>
      <c r="I1871" s="374">
        <v>1.1506727000000001</v>
      </c>
      <c r="J1871" s="374">
        <v>1</v>
      </c>
      <c r="K1871" s="373" t="s">
        <v>438</v>
      </c>
      <c r="L1871" s="375">
        <v>33.86</v>
      </c>
      <c r="M1871" s="336" t="s">
        <v>1344</v>
      </c>
      <c r="N1871" s="336" t="s">
        <v>1345</v>
      </c>
      <c r="O1871" s="287"/>
      <c r="P1871" s="287"/>
    </row>
    <row r="1872" spans="1:16" ht="15">
      <c r="A1872" s="247" t="s">
        <v>176</v>
      </c>
      <c r="B1872" s="247" t="s">
        <v>11580</v>
      </c>
      <c r="C1872" s="287" t="s">
        <v>6073</v>
      </c>
      <c r="D1872" s="305">
        <v>22</v>
      </c>
      <c r="E1872" s="287" t="s">
        <v>34</v>
      </c>
      <c r="F1872" s="372">
        <v>43677</v>
      </c>
      <c r="G1872" s="373" t="s">
        <v>8946</v>
      </c>
      <c r="H1872" s="373" t="s">
        <v>563</v>
      </c>
      <c r="I1872" s="374">
        <v>1.1544151</v>
      </c>
      <c r="J1872" s="374">
        <v>1</v>
      </c>
      <c r="K1872" s="373" t="s">
        <v>438</v>
      </c>
      <c r="L1872" s="375">
        <v>139.09</v>
      </c>
      <c r="M1872" s="336" t="s">
        <v>564</v>
      </c>
      <c r="N1872" s="336" t="s">
        <v>565</v>
      </c>
      <c r="O1872" s="287"/>
      <c r="P1872" s="287"/>
    </row>
    <row r="1873" spans="1:16" ht="15">
      <c r="A1873" s="247" t="s">
        <v>176</v>
      </c>
      <c r="B1873" s="247" t="s">
        <v>11581</v>
      </c>
      <c r="C1873" s="287" t="s">
        <v>6075</v>
      </c>
      <c r="D1873" s="305">
        <v>23</v>
      </c>
      <c r="E1873" s="287" t="s">
        <v>34</v>
      </c>
      <c r="F1873" s="372">
        <v>43677</v>
      </c>
      <c r="G1873" s="373" t="s">
        <v>8946</v>
      </c>
      <c r="H1873" s="373" t="s">
        <v>895</v>
      </c>
      <c r="I1873" s="374">
        <v>1.1563553</v>
      </c>
      <c r="J1873" s="374">
        <v>2</v>
      </c>
      <c r="K1873" s="373" t="s">
        <v>438</v>
      </c>
      <c r="L1873" s="375">
        <v>502.1</v>
      </c>
      <c r="M1873" s="336" t="s">
        <v>896</v>
      </c>
      <c r="N1873" s="336" t="s">
        <v>897</v>
      </c>
      <c r="O1873" s="287"/>
      <c r="P1873" s="287"/>
    </row>
    <row r="1874" spans="1:16" ht="15">
      <c r="A1874" s="247" t="s">
        <v>12694</v>
      </c>
      <c r="B1874" s="247" t="s">
        <v>9701</v>
      </c>
      <c r="C1874" s="287" t="s">
        <v>6077</v>
      </c>
      <c r="D1874" s="305">
        <v>24</v>
      </c>
      <c r="E1874" s="287" t="s">
        <v>34</v>
      </c>
      <c r="F1874" s="372">
        <v>43677</v>
      </c>
      <c r="G1874" s="373" t="s">
        <v>8946</v>
      </c>
      <c r="H1874" s="373" t="s">
        <v>1357</v>
      </c>
      <c r="I1874" s="374">
        <v>1.1378978</v>
      </c>
      <c r="J1874" s="374">
        <v>3</v>
      </c>
      <c r="K1874" s="373" t="s">
        <v>438</v>
      </c>
      <c r="L1874" s="375">
        <v>194.23</v>
      </c>
      <c r="M1874" s="336" t="s">
        <v>1358</v>
      </c>
      <c r="N1874" s="336" t="s">
        <v>1359</v>
      </c>
      <c r="O1874" s="287"/>
      <c r="P1874" s="287"/>
    </row>
    <row r="1875" spans="1:16" ht="15">
      <c r="A1875" s="247" t="s">
        <v>176</v>
      </c>
      <c r="B1875" s="247" t="s">
        <v>11584</v>
      </c>
      <c r="C1875" s="287" t="s">
        <v>6079</v>
      </c>
      <c r="D1875" s="305">
        <v>25</v>
      </c>
      <c r="E1875" s="287" t="s">
        <v>34</v>
      </c>
      <c r="F1875" s="372">
        <v>43677</v>
      </c>
      <c r="G1875" s="373" t="s">
        <v>8946</v>
      </c>
      <c r="H1875" s="373" t="s">
        <v>1372</v>
      </c>
      <c r="I1875" s="374">
        <v>1.1955560000000001</v>
      </c>
      <c r="J1875" s="374">
        <v>4</v>
      </c>
      <c r="K1875" s="373" t="s">
        <v>438</v>
      </c>
      <c r="L1875" s="375">
        <v>284.17</v>
      </c>
      <c r="M1875" s="336" t="s">
        <v>1373</v>
      </c>
      <c r="N1875" s="336" t="s">
        <v>1374</v>
      </c>
      <c r="O1875" s="287"/>
      <c r="P1875" s="287"/>
    </row>
    <row r="1876" spans="1:16" ht="15">
      <c r="A1876" s="247" t="s">
        <v>176</v>
      </c>
      <c r="B1876" s="247" t="s">
        <v>11585</v>
      </c>
      <c r="C1876" s="287" t="s">
        <v>6081</v>
      </c>
      <c r="D1876" s="305">
        <v>26</v>
      </c>
      <c r="E1876" s="287" t="s">
        <v>34</v>
      </c>
      <c r="F1876" s="372">
        <v>43677</v>
      </c>
      <c r="G1876" s="373" t="s">
        <v>8946</v>
      </c>
      <c r="H1876" s="373" t="s">
        <v>3840</v>
      </c>
      <c r="I1876" s="374">
        <v>1.219743</v>
      </c>
      <c r="J1876" s="374">
        <v>4</v>
      </c>
      <c r="K1876" s="373" t="s">
        <v>438</v>
      </c>
      <c r="L1876" s="375">
        <v>167.92</v>
      </c>
      <c r="M1876" s="336" t="s">
        <v>3841</v>
      </c>
      <c r="N1876" s="336" t="s">
        <v>3842</v>
      </c>
      <c r="O1876" s="287"/>
      <c r="P1876" s="287"/>
    </row>
    <row r="1877" spans="1:16" ht="15">
      <c r="A1877" s="247" t="s">
        <v>176</v>
      </c>
      <c r="B1877" s="247" t="s">
        <v>11588</v>
      </c>
      <c r="C1877" s="287" t="s">
        <v>6083</v>
      </c>
      <c r="D1877" s="305">
        <v>27</v>
      </c>
      <c r="E1877" s="287" t="s">
        <v>34</v>
      </c>
      <c r="F1877" s="372">
        <v>43677</v>
      </c>
      <c r="G1877" s="373" t="s">
        <v>8946</v>
      </c>
      <c r="H1877" s="373" t="s">
        <v>1618</v>
      </c>
      <c r="I1877" s="374">
        <v>1.1756532</v>
      </c>
      <c r="J1877" s="374">
        <v>2</v>
      </c>
      <c r="K1877" s="373" t="s">
        <v>438</v>
      </c>
      <c r="L1877" s="375">
        <v>151.74</v>
      </c>
      <c r="M1877" s="336" t="s">
        <v>1619</v>
      </c>
      <c r="N1877" s="336" t="s">
        <v>1620</v>
      </c>
      <c r="O1877" s="287"/>
      <c r="P1877" s="287"/>
    </row>
    <row r="1878" spans="1:16" ht="15">
      <c r="A1878" s="247" t="s">
        <v>12695</v>
      </c>
      <c r="B1878" s="247" t="s">
        <v>12696</v>
      </c>
      <c r="C1878" s="287" t="s">
        <v>6085</v>
      </c>
      <c r="D1878" s="305">
        <v>28</v>
      </c>
      <c r="E1878" s="287" t="s">
        <v>34</v>
      </c>
      <c r="F1878" s="372">
        <v>43677</v>
      </c>
      <c r="G1878" s="373" t="s">
        <v>8946</v>
      </c>
      <c r="H1878" s="373" t="s">
        <v>2905</v>
      </c>
      <c r="I1878" s="374">
        <v>1.1505323999999999</v>
      </c>
      <c r="J1878" s="374">
        <v>3</v>
      </c>
      <c r="K1878" s="373" t="s">
        <v>438</v>
      </c>
      <c r="L1878" s="375">
        <v>96.55</v>
      </c>
      <c r="M1878" s="336" t="s">
        <v>2906</v>
      </c>
      <c r="N1878" s="336" t="s">
        <v>2907</v>
      </c>
      <c r="O1878" s="287"/>
      <c r="P1878" s="287"/>
    </row>
    <row r="1879" spans="1:16" ht="15">
      <c r="A1879" s="247" t="s">
        <v>176</v>
      </c>
      <c r="B1879" s="247" t="s">
        <v>11589</v>
      </c>
      <c r="C1879" s="287" t="s">
        <v>6087</v>
      </c>
      <c r="D1879" s="305">
        <v>29</v>
      </c>
      <c r="E1879" s="287" t="s">
        <v>34</v>
      </c>
      <c r="F1879" s="372">
        <v>43677</v>
      </c>
      <c r="G1879" s="373" t="s">
        <v>8946</v>
      </c>
      <c r="H1879" s="373" t="s">
        <v>1136</v>
      </c>
      <c r="I1879" s="374">
        <v>1.2009318</v>
      </c>
      <c r="J1879" s="374">
        <v>2</v>
      </c>
      <c r="K1879" s="373" t="s">
        <v>438</v>
      </c>
      <c r="L1879" s="375">
        <v>282.05</v>
      </c>
      <c r="M1879" s="336" t="s">
        <v>1137</v>
      </c>
      <c r="N1879" s="336" t="s">
        <v>1138</v>
      </c>
      <c r="O1879" s="287"/>
      <c r="P1879" s="287"/>
    </row>
    <row r="1880" spans="1:16" ht="15">
      <c r="A1880" s="247" t="s">
        <v>176</v>
      </c>
      <c r="B1880" s="247" t="s">
        <v>11592</v>
      </c>
      <c r="C1880" s="287" t="s">
        <v>6089</v>
      </c>
      <c r="D1880" s="305">
        <v>30</v>
      </c>
      <c r="E1880" s="287" t="s">
        <v>34</v>
      </c>
      <c r="F1880" s="372">
        <v>43677</v>
      </c>
      <c r="G1880" s="373" t="s">
        <v>8946</v>
      </c>
      <c r="H1880" s="373" t="s">
        <v>10928</v>
      </c>
      <c r="I1880" s="374">
        <v>1.1655781999999999</v>
      </c>
      <c r="J1880" s="374">
        <v>1</v>
      </c>
      <c r="K1880" s="373" t="s">
        <v>438</v>
      </c>
      <c r="L1880" s="375">
        <v>207.6</v>
      </c>
      <c r="M1880" s="336" t="s">
        <v>8549</v>
      </c>
      <c r="N1880" s="336" t="s">
        <v>8550</v>
      </c>
      <c r="O1880" s="287"/>
      <c r="P1880" s="287"/>
    </row>
    <row r="1881" spans="1:16" ht="15">
      <c r="A1881" s="247" t="s">
        <v>176</v>
      </c>
      <c r="B1881" s="247" t="s">
        <v>11593</v>
      </c>
      <c r="C1881" s="287" t="s">
        <v>6091</v>
      </c>
      <c r="D1881" s="305">
        <v>31</v>
      </c>
      <c r="E1881" s="287" t="s">
        <v>34</v>
      </c>
      <c r="F1881" s="372">
        <v>43677</v>
      </c>
      <c r="G1881" s="373" t="s">
        <v>8946</v>
      </c>
      <c r="H1881" s="373" t="s">
        <v>1627</v>
      </c>
      <c r="I1881" s="374">
        <v>1.1562319000000001</v>
      </c>
      <c r="J1881" s="374">
        <v>4</v>
      </c>
      <c r="K1881" s="373" t="s">
        <v>438</v>
      </c>
      <c r="L1881" s="375">
        <v>184.19</v>
      </c>
      <c r="M1881" s="336" t="s">
        <v>1628</v>
      </c>
      <c r="N1881" s="336" t="s">
        <v>1629</v>
      </c>
      <c r="O1881" s="287"/>
      <c r="P1881" s="287"/>
    </row>
    <row r="1882" spans="1:16" ht="15">
      <c r="A1882" s="247" t="s">
        <v>176</v>
      </c>
      <c r="B1882" s="247" t="s">
        <v>11598</v>
      </c>
      <c r="C1882" s="287" t="s">
        <v>6093</v>
      </c>
      <c r="D1882" s="305">
        <v>32</v>
      </c>
      <c r="E1882" s="287" t="s">
        <v>34</v>
      </c>
      <c r="F1882" s="372">
        <v>43677</v>
      </c>
      <c r="G1882" s="373" t="s">
        <v>8946</v>
      </c>
      <c r="H1882" s="373" t="s">
        <v>1794</v>
      </c>
      <c r="I1882" s="374">
        <v>1.2300576999999999</v>
      </c>
      <c r="J1882" s="374">
        <v>4</v>
      </c>
      <c r="K1882" s="373" t="s">
        <v>438</v>
      </c>
      <c r="L1882" s="375">
        <v>227.24</v>
      </c>
      <c r="M1882" s="336" t="s">
        <v>1795</v>
      </c>
      <c r="N1882" s="336" t="s">
        <v>1796</v>
      </c>
      <c r="O1882" s="287"/>
      <c r="P1882" s="287"/>
    </row>
    <row r="1883" spans="1:16" ht="15">
      <c r="A1883" s="247" t="s">
        <v>176</v>
      </c>
      <c r="B1883" s="247" t="s">
        <v>11599</v>
      </c>
      <c r="C1883" s="287" t="s">
        <v>6095</v>
      </c>
      <c r="D1883" s="305">
        <v>33</v>
      </c>
      <c r="E1883" s="287" t="s">
        <v>34</v>
      </c>
      <c r="F1883" s="372">
        <v>43677</v>
      </c>
      <c r="G1883" s="373" t="s">
        <v>8946</v>
      </c>
      <c r="H1883" s="373" t="s">
        <v>1155</v>
      </c>
      <c r="I1883" s="374">
        <v>1.2870132000000001</v>
      </c>
      <c r="J1883" s="374">
        <v>1</v>
      </c>
      <c r="K1883" s="373" t="s">
        <v>438</v>
      </c>
      <c r="L1883" s="375">
        <v>337.04</v>
      </c>
      <c r="M1883" s="336" t="s">
        <v>1156</v>
      </c>
      <c r="N1883" s="336" t="s">
        <v>1157</v>
      </c>
      <c r="O1883" s="287"/>
      <c r="P1883" s="287"/>
    </row>
    <row r="1884" spans="1:16" ht="15">
      <c r="A1884" s="247" t="s">
        <v>176</v>
      </c>
      <c r="B1884" s="247" t="s">
        <v>11602</v>
      </c>
      <c r="C1884" s="287" t="s">
        <v>6097</v>
      </c>
      <c r="D1884" s="305">
        <v>34</v>
      </c>
      <c r="E1884" s="287" t="s">
        <v>34</v>
      </c>
      <c r="F1884" s="372">
        <v>43677</v>
      </c>
      <c r="G1884" s="373" t="s">
        <v>8946</v>
      </c>
      <c r="H1884" s="373" t="s">
        <v>1652</v>
      </c>
      <c r="I1884" s="374">
        <v>1.1682748999999999</v>
      </c>
      <c r="J1884" s="374">
        <v>3</v>
      </c>
      <c r="K1884" s="373" t="s">
        <v>438</v>
      </c>
      <c r="L1884" s="375">
        <v>272.27</v>
      </c>
      <c r="M1884" s="336" t="s">
        <v>1653</v>
      </c>
      <c r="N1884" s="336" t="s">
        <v>1654</v>
      </c>
      <c r="O1884" s="287"/>
      <c r="P1884" s="287"/>
    </row>
    <row r="1885" spans="1:16" ht="15">
      <c r="A1885" s="247" t="s">
        <v>12697</v>
      </c>
      <c r="B1885" s="247" t="s">
        <v>12698</v>
      </c>
      <c r="C1885" s="287" t="s">
        <v>6100</v>
      </c>
      <c r="D1885" s="305">
        <v>35</v>
      </c>
      <c r="E1885" s="287" t="s">
        <v>34</v>
      </c>
      <c r="F1885" s="372">
        <v>43677</v>
      </c>
      <c r="G1885" s="373" t="s">
        <v>8946</v>
      </c>
      <c r="H1885" s="373" t="s">
        <v>656</v>
      </c>
      <c r="I1885" s="374">
        <v>1.169797</v>
      </c>
      <c r="J1885" s="374">
        <v>5</v>
      </c>
      <c r="K1885" s="373" t="s">
        <v>438</v>
      </c>
      <c r="L1885" s="375">
        <v>756.75</v>
      </c>
      <c r="M1885" s="336" t="s">
        <v>411</v>
      </c>
      <c r="N1885" s="336" t="s">
        <v>657</v>
      </c>
      <c r="O1885" s="287"/>
      <c r="P1885" s="287"/>
    </row>
    <row r="1886" spans="1:16" ht="15">
      <c r="A1886" s="247" t="s">
        <v>9699</v>
      </c>
      <c r="B1886" s="247" t="s">
        <v>9700</v>
      </c>
      <c r="C1886" s="287" t="s">
        <v>6102</v>
      </c>
      <c r="D1886" s="305">
        <v>36</v>
      </c>
      <c r="E1886" s="287" t="s">
        <v>34</v>
      </c>
      <c r="F1886" s="372">
        <v>43677</v>
      </c>
      <c r="G1886" s="373" t="s">
        <v>8946</v>
      </c>
      <c r="H1886" s="373" t="s">
        <v>1942</v>
      </c>
      <c r="I1886" s="374">
        <v>1.1411761</v>
      </c>
      <c r="J1886" s="374">
        <v>1</v>
      </c>
      <c r="K1886" s="373" t="s">
        <v>438</v>
      </c>
      <c r="L1886" s="375">
        <v>136.27000000000001</v>
      </c>
      <c r="M1886" s="336" t="s">
        <v>1943</v>
      </c>
      <c r="N1886" s="336" t="s">
        <v>1944</v>
      </c>
      <c r="O1886" s="287"/>
      <c r="P1886" s="287"/>
    </row>
    <row r="1887" spans="1:16" ht="15">
      <c r="A1887" s="247" t="s">
        <v>176</v>
      </c>
      <c r="B1887" s="247" t="s">
        <v>11603</v>
      </c>
      <c r="C1887" s="287" t="s">
        <v>6104</v>
      </c>
      <c r="D1887" s="305">
        <v>37</v>
      </c>
      <c r="E1887" s="287" t="s">
        <v>34</v>
      </c>
      <c r="F1887" s="372">
        <v>43677</v>
      </c>
      <c r="G1887" s="373" t="s">
        <v>8946</v>
      </c>
      <c r="H1887" s="373" t="s">
        <v>4992</v>
      </c>
      <c r="I1887" s="374">
        <v>1.1763688000000001</v>
      </c>
      <c r="J1887" s="374">
        <v>2</v>
      </c>
      <c r="K1887" s="373" t="s">
        <v>438</v>
      </c>
      <c r="L1887" s="375">
        <v>165.96</v>
      </c>
      <c r="M1887" s="336" t="s">
        <v>4993</v>
      </c>
      <c r="N1887" s="336" t="s">
        <v>4994</v>
      </c>
      <c r="O1887" s="287"/>
      <c r="P1887" s="287"/>
    </row>
    <row r="1888" spans="1:16" ht="15">
      <c r="A1888" s="247" t="s">
        <v>12699</v>
      </c>
      <c r="B1888" s="247" t="s">
        <v>12700</v>
      </c>
      <c r="C1888" s="287" t="s">
        <v>6106</v>
      </c>
      <c r="D1888" s="305">
        <v>38</v>
      </c>
      <c r="E1888" s="287" t="s">
        <v>34</v>
      </c>
      <c r="F1888" s="372">
        <v>43677</v>
      </c>
      <c r="G1888" s="373" t="s">
        <v>8946</v>
      </c>
      <c r="H1888" s="373" t="s">
        <v>1445</v>
      </c>
      <c r="I1888" s="374">
        <v>1.1604110999999999</v>
      </c>
      <c r="J1888" s="374">
        <v>5</v>
      </c>
      <c r="K1888" s="373" t="s">
        <v>438</v>
      </c>
      <c r="L1888" s="375">
        <v>110.4</v>
      </c>
      <c r="M1888" s="336" t="s">
        <v>1446</v>
      </c>
      <c r="N1888" s="336" t="s">
        <v>1447</v>
      </c>
      <c r="O1888" s="287"/>
      <c r="P1888" s="287"/>
    </row>
    <row r="1889" spans="1:16" ht="15">
      <c r="A1889" s="247" t="s">
        <v>176</v>
      </c>
      <c r="B1889" s="247" t="s">
        <v>11612</v>
      </c>
      <c r="C1889" s="287" t="s">
        <v>6108</v>
      </c>
      <c r="D1889" s="305">
        <v>39</v>
      </c>
      <c r="E1889" s="287" t="s">
        <v>34</v>
      </c>
      <c r="F1889" s="372">
        <v>43677</v>
      </c>
      <c r="G1889" s="373" t="s">
        <v>8946</v>
      </c>
      <c r="H1889" s="373" t="s">
        <v>986</v>
      </c>
      <c r="I1889" s="374">
        <v>1.1811562</v>
      </c>
      <c r="J1889" s="374">
        <v>6</v>
      </c>
      <c r="K1889" s="373" t="s">
        <v>438</v>
      </c>
      <c r="L1889" s="375">
        <v>245.41</v>
      </c>
      <c r="M1889" s="336" t="s">
        <v>987</v>
      </c>
      <c r="N1889" s="336" t="s">
        <v>988</v>
      </c>
      <c r="O1889" s="287"/>
      <c r="P1889" s="287"/>
    </row>
    <row r="1890" spans="1:16" ht="15">
      <c r="A1890" s="247" t="s">
        <v>176</v>
      </c>
      <c r="B1890" s="247" t="s">
        <v>11613</v>
      </c>
      <c r="C1890" s="287" t="s">
        <v>6111</v>
      </c>
      <c r="D1890" s="305">
        <v>40</v>
      </c>
      <c r="E1890" s="287" t="s">
        <v>34</v>
      </c>
      <c r="F1890" s="372">
        <v>43677</v>
      </c>
      <c r="G1890" s="373" t="s">
        <v>8946</v>
      </c>
      <c r="H1890" s="373" t="s">
        <v>2222</v>
      </c>
      <c r="I1890" s="374">
        <v>1.1677827999999999</v>
      </c>
      <c r="J1890" s="374">
        <v>8</v>
      </c>
      <c r="K1890" s="373" t="s">
        <v>438</v>
      </c>
      <c r="L1890" s="375">
        <v>94.69</v>
      </c>
      <c r="M1890" s="336" t="s">
        <v>2223</v>
      </c>
      <c r="N1890" s="336" t="s">
        <v>2224</v>
      </c>
      <c r="O1890" s="287"/>
      <c r="P1890" s="287"/>
    </row>
    <row r="1891" spans="1:16" ht="15">
      <c r="A1891" s="247" t="s">
        <v>176</v>
      </c>
      <c r="B1891" s="247" t="s">
        <v>11614</v>
      </c>
      <c r="C1891" s="287" t="s">
        <v>6113</v>
      </c>
      <c r="D1891" s="305">
        <v>41</v>
      </c>
      <c r="E1891" s="287" t="s">
        <v>34</v>
      </c>
      <c r="F1891" s="372">
        <v>43677</v>
      </c>
      <c r="G1891" s="373" t="s">
        <v>8946</v>
      </c>
      <c r="H1891" s="373" t="s">
        <v>1469</v>
      </c>
      <c r="I1891" s="374">
        <v>1.2006049999999999</v>
      </c>
      <c r="J1891" s="374">
        <v>4</v>
      </c>
      <c r="K1891" s="373" t="s">
        <v>438</v>
      </c>
      <c r="L1891" s="375">
        <v>132.76</v>
      </c>
      <c r="M1891" s="336" t="s">
        <v>1470</v>
      </c>
      <c r="N1891" s="336" t="s">
        <v>1471</v>
      </c>
      <c r="O1891" s="287"/>
      <c r="P1891" s="287"/>
    </row>
    <row r="1892" spans="1:16" ht="15">
      <c r="A1892" s="247" t="s">
        <v>176</v>
      </c>
      <c r="B1892" s="247" t="s">
        <v>11619</v>
      </c>
      <c r="C1892" s="287" t="s">
        <v>6115</v>
      </c>
      <c r="D1892" s="305">
        <v>42</v>
      </c>
      <c r="E1892" s="287" t="s">
        <v>34</v>
      </c>
      <c r="F1892" s="372">
        <v>43677</v>
      </c>
      <c r="G1892" s="373" t="s">
        <v>8946</v>
      </c>
      <c r="H1892" s="373" t="s">
        <v>3929</v>
      </c>
      <c r="I1892" s="374">
        <v>1.2678893</v>
      </c>
      <c r="J1892" s="374">
        <v>2</v>
      </c>
      <c r="K1892" s="373" t="s">
        <v>438</v>
      </c>
      <c r="L1892" s="375">
        <v>135.72</v>
      </c>
      <c r="M1892" s="336" t="s">
        <v>3930</v>
      </c>
      <c r="N1892" s="336" t="s">
        <v>3931</v>
      </c>
      <c r="O1892" s="287"/>
      <c r="P1892" s="287"/>
    </row>
    <row r="1893" spans="1:16" ht="15">
      <c r="A1893" s="247" t="s">
        <v>176</v>
      </c>
      <c r="B1893" s="247" t="s">
        <v>11620</v>
      </c>
      <c r="C1893" s="287" t="s">
        <v>6117</v>
      </c>
      <c r="D1893" s="305">
        <v>43</v>
      </c>
      <c r="E1893" s="287" t="s">
        <v>34</v>
      </c>
      <c r="F1893" s="372">
        <v>43677</v>
      </c>
      <c r="G1893" s="373" t="s">
        <v>8946</v>
      </c>
      <c r="H1893" s="373" t="s">
        <v>1484</v>
      </c>
      <c r="I1893" s="374">
        <v>1.1461612000000001</v>
      </c>
      <c r="J1893" s="374">
        <v>6</v>
      </c>
      <c r="K1893" s="373" t="s">
        <v>438</v>
      </c>
      <c r="L1893" s="375">
        <v>485.44</v>
      </c>
      <c r="M1893" s="336" t="s">
        <v>1485</v>
      </c>
      <c r="N1893" s="336" t="s">
        <v>1486</v>
      </c>
      <c r="O1893" s="287"/>
      <c r="P1893" s="287"/>
    </row>
    <row r="1894" spans="1:16" ht="15">
      <c r="A1894" s="247" t="s">
        <v>176</v>
      </c>
      <c r="B1894" s="247" t="s">
        <v>11621</v>
      </c>
      <c r="C1894" s="287" t="s">
        <v>6119</v>
      </c>
      <c r="D1894" s="305">
        <v>44</v>
      </c>
      <c r="E1894" s="287" t="s">
        <v>34</v>
      </c>
      <c r="F1894" s="372">
        <v>43677</v>
      </c>
      <c r="G1894" s="373" t="s">
        <v>8946</v>
      </c>
      <c r="H1894" s="373" t="s">
        <v>9170</v>
      </c>
      <c r="I1894" s="374">
        <v>1.1867254</v>
      </c>
      <c r="J1894" s="374">
        <v>3</v>
      </c>
      <c r="K1894" s="373" t="s">
        <v>438</v>
      </c>
      <c r="L1894" s="375">
        <v>79.5</v>
      </c>
      <c r="M1894" s="336" t="s">
        <v>8711</v>
      </c>
      <c r="N1894" s="336" t="s">
        <v>9171</v>
      </c>
      <c r="O1894" s="287"/>
      <c r="P1894" s="287"/>
    </row>
    <row r="1895" spans="1:16" ht="15">
      <c r="A1895" s="247" t="s">
        <v>12701</v>
      </c>
      <c r="B1895" s="247" t="s">
        <v>9702</v>
      </c>
      <c r="C1895" s="287" t="s">
        <v>6121</v>
      </c>
      <c r="D1895" s="305">
        <v>45</v>
      </c>
      <c r="E1895" s="287" t="s">
        <v>34</v>
      </c>
      <c r="F1895" s="372">
        <v>43677</v>
      </c>
      <c r="G1895" s="373" t="s">
        <v>8946</v>
      </c>
      <c r="H1895" s="373" t="s">
        <v>1001</v>
      </c>
      <c r="I1895" s="374">
        <v>1.1553253999999999</v>
      </c>
      <c r="J1895" s="374">
        <v>1</v>
      </c>
      <c r="K1895" s="373" t="s">
        <v>438</v>
      </c>
      <c r="L1895" s="375">
        <v>23.07</v>
      </c>
      <c r="M1895" s="336" t="s">
        <v>1002</v>
      </c>
      <c r="N1895" s="336" t="s">
        <v>1003</v>
      </c>
      <c r="O1895" s="287"/>
      <c r="P1895" s="287"/>
    </row>
    <row r="1896" spans="1:16" ht="15">
      <c r="A1896" s="247" t="s">
        <v>12702</v>
      </c>
      <c r="B1896" s="247" t="s">
        <v>12703</v>
      </c>
      <c r="C1896" s="287" t="s">
        <v>6123</v>
      </c>
      <c r="D1896" s="305">
        <v>46</v>
      </c>
      <c r="E1896" s="287" t="s">
        <v>34</v>
      </c>
      <c r="F1896" s="372">
        <v>43677</v>
      </c>
      <c r="G1896" s="373" t="s">
        <v>8946</v>
      </c>
      <c r="H1896" s="373" t="s">
        <v>1218</v>
      </c>
      <c r="I1896" s="374">
        <v>1.1687156999999999</v>
      </c>
      <c r="J1896" s="374">
        <v>7</v>
      </c>
      <c r="K1896" s="373" t="s">
        <v>438</v>
      </c>
      <c r="L1896" s="375">
        <v>211.09</v>
      </c>
      <c r="M1896" s="336" t="s">
        <v>1219</v>
      </c>
      <c r="N1896" s="336" t="s">
        <v>1220</v>
      </c>
      <c r="O1896" s="287"/>
      <c r="P1896" s="287"/>
    </row>
    <row r="1897" spans="1:16" ht="15">
      <c r="A1897" s="247" t="s">
        <v>176</v>
      </c>
      <c r="B1897" s="247" t="s">
        <v>11622</v>
      </c>
      <c r="C1897" s="287" t="s">
        <v>6125</v>
      </c>
      <c r="D1897" s="305">
        <v>47</v>
      </c>
      <c r="E1897" s="287" t="s">
        <v>34</v>
      </c>
      <c r="F1897" s="372">
        <v>43677</v>
      </c>
      <c r="G1897" s="373" t="s">
        <v>8946</v>
      </c>
      <c r="H1897" s="373" t="s">
        <v>9013</v>
      </c>
      <c r="I1897" s="374">
        <v>1.1622060000000001</v>
      </c>
      <c r="J1897" s="374">
        <v>3</v>
      </c>
      <c r="K1897" s="373" t="s">
        <v>438</v>
      </c>
      <c r="L1897" s="375">
        <v>138.35</v>
      </c>
      <c r="M1897" s="336" t="s">
        <v>8734</v>
      </c>
      <c r="N1897" s="336" t="s">
        <v>9014</v>
      </c>
      <c r="O1897" s="287"/>
      <c r="P1897" s="287"/>
    </row>
    <row r="1898" spans="1:16" ht="15">
      <c r="A1898" s="247" t="s">
        <v>12704</v>
      </c>
      <c r="B1898" s="247" t="s">
        <v>12705</v>
      </c>
      <c r="C1898" s="287" t="s">
        <v>6127</v>
      </c>
      <c r="D1898" s="305">
        <v>48</v>
      </c>
      <c r="E1898" s="287" t="s">
        <v>34</v>
      </c>
      <c r="F1898" s="372">
        <v>43677</v>
      </c>
      <c r="G1898" s="373" t="s">
        <v>8946</v>
      </c>
      <c r="H1898" s="373" t="s">
        <v>7496</v>
      </c>
      <c r="I1898" s="374">
        <v>1.1477565000000001</v>
      </c>
      <c r="J1898" s="374">
        <v>5</v>
      </c>
      <c r="K1898" s="373" t="s">
        <v>438</v>
      </c>
      <c r="L1898" s="375">
        <v>32.1</v>
      </c>
      <c r="M1898" s="336" t="s">
        <v>2982</v>
      </c>
      <c r="N1898" s="336" t="s">
        <v>2983</v>
      </c>
      <c r="O1898" s="287"/>
      <c r="P1898" s="287"/>
    </row>
    <row r="1899" spans="1:16" ht="15">
      <c r="A1899" s="247" t="s">
        <v>176</v>
      </c>
      <c r="B1899" s="247" t="s">
        <v>9695</v>
      </c>
      <c r="C1899" s="287" t="s">
        <v>6130</v>
      </c>
      <c r="D1899" s="305">
        <v>49</v>
      </c>
      <c r="E1899" s="287" t="s">
        <v>34</v>
      </c>
      <c r="F1899" s="372">
        <v>43677</v>
      </c>
      <c r="G1899" s="373" t="s">
        <v>8946</v>
      </c>
      <c r="H1899" s="373" t="s">
        <v>1733</v>
      </c>
      <c r="I1899" s="374">
        <v>1.1400779999999999</v>
      </c>
      <c r="J1899" s="374">
        <v>1</v>
      </c>
      <c r="K1899" s="373" t="s">
        <v>438</v>
      </c>
      <c r="L1899" s="375">
        <v>114.89</v>
      </c>
      <c r="M1899" s="336" t="s">
        <v>1734</v>
      </c>
      <c r="N1899" s="336" t="s">
        <v>1735</v>
      </c>
      <c r="O1899" s="287"/>
      <c r="P1899" s="287"/>
    </row>
    <row r="1900" spans="1:16" ht="15">
      <c r="A1900" s="247" t="s">
        <v>12706</v>
      </c>
      <c r="B1900" s="247" t="s">
        <v>12707</v>
      </c>
      <c r="C1900" s="287" t="s">
        <v>6132</v>
      </c>
      <c r="D1900" s="305">
        <v>50</v>
      </c>
      <c r="E1900" s="287" t="s">
        <v>34</v>
      </c>
      <c r="F1900" s="372">
        <v>43677</v>
      </c>
      <c r="G1900" s="373" t="s">
        <v>8946</v>
      </c>
      <c r="H1900" s="373" t="s">
        <v>3962</v>
      </c>
      <c r="I1900" s="374">
        <v>1.1403642000000001</v>
      </c>
      <c r="J1900" s="374">
        <v>3</v>
      </c>
      <c r="K1900" s="373" t="s">
        <v>438</v>
      </c>
      <c r="L1900" s="375">
        <v>123.66</v>
      </c>
      <c r="M1900" s="336" t="s">
        <v>3963</v>
      </c>
      <c r="N1900" s="336" t="s">
        <v>3964</v>
      </c>
      <c r="O1900" s="287"/>
      <c r="P1900" s="287"/>
    </row>
    <row r="1901" spans="1:16" ht="15">
      <c r="A1901" s="247" t="s">
        <v>12708</v>
      </c>
      <c r="B1901" s="247" t="s">
        <v>12709</v>
      </c>
      <c r="C1901" s="287" t="s">
        <v>6134</v>
      </c>
      <c r="D1901" s="305">
        <v>1</v>
      </c>
      <c r="E1901" s="287" t="s">
        <v>33</v>
      </c>
      <c r="F1901" s="372">
        <v>43677</v>
      </c>
      <c r="G1901" s="373" t="s">
        <v>8934</v>
      </c>
      <c r="H1901" s="373" t="s">
        <v>453</v>
      </c>
      <c r="I1901" s="374">
        <v>1.2289661000000001</v>
      </c>
      <c r="J1901" s="374">
        <v>4</v>
      </c>
      <c r="K1901" s="373" t="s">
        <v>438</v>
      </c>
      <c r="L1901" s="375">
        <v>30.45</v>
      </c>
      <c r="M1901" s="336" t="s">
        <v>454</v>
      </c>
      <c r="N1901" s="336" t="s">
        <v>455</v>
      </c>
      <c r="O1901" s="287"/>
      <c r="P1901" s="287"/>
    </row>
    <row r="1902" spans="1:16" ht="15">
      <c r="A1902" s="247" t="s">
        <v>12710</v>
      </c>
      <c r="B1902" s="247" t="s">
        <v>12711</v>
      </c>
      <c r="C1902" s="287" t="s">
        <v>6136</v>
      </c>
      <c r="D1902" s="305">
        <v>2</v>
      </c>
      <c r="E1902" s="287" t="s">
        <v>33</v>
      </c>
      <c r="F1902" s="372">
        <v>43677</v>
      </c>
      <c r="G1902" s="373" t="s">
        <v>8934</v>
      </c>
      <c r="H1902" s="373" t="s">
        <v>2253</v>
      </c>
      <c r="I1902" s="374">
        <v>1.1695515000000001</v>
      </c>
      <c r="J1902" s="374">
        <v>5</v>
      </c>
      <c r="K1902" s="373" t="s">
        <v>438</v>
      </c>
      <c r="L1902" s="375">
        <v>228.27</v>
      </c>
      <c r="M1902" s="336" t="s">
        <v>2254</v>
      </c>
      <c r="N1902" s="336" t="s">
        <v>2255</v>
      </c>
      <c r="O1902" s="287"/>
      <c r="P1902" s="287"/>
    </row>
    <row r="1903" spans="1:16" ht="15">
      <c r="A1903" s="247" t="s">
        <v>12712</v>
      </c>
      <c r="B1903" s="247" t="s">
        <v>12713</v>
      </c>
      <c r="C1903" s="287" t="s">
        <v>6138</v>
      </c>
      <c r="D1903" s="305">
        <v>3</v>
      </c>
      <c r="E1903" s="287" t="s">
        <v>33</v>
      </c>
      <c r="F1903" s="372">
        <v>43677</v>
      </c>
      <c r="G1903" s="373" t="s">
        <v>8934</v>
      </c>
      <c r="H1903" s="373" t="s">
        <v>489</v>
      </c>
      <c r="I1903" s="374">
        <v>1.1658744999999999</v>
      </c>
      <c r="J1903" s="374">
        <v>3</v>
      </c>
      <c r="K1903" s="373" t="s">
        <v>438</v>
      </c>
      <c r="L1903" s="375">
        <v>55.99</v>
      </c>
      <c r="M1903" s="336" t="s">
        <v>490</v>
      </c>
      <c r="N1903" s="336" t="s">
        <v>491</v>
      </c>
      <c r="O1903" s="287"/>
      <c r="P1903" s="287"/>
    </row>
    <row r="1904" spans="1:16" ht="15">
      <c r="A1904" s="247" t="s">
        <v>12714</v>
      </c>
      <c r="B1904" s="247" t="s">
        <v>12715</v>
      </c>
      <c r="C1904" s="287" t="s">
        <v>6141</v>
      </c>
      <c r="D1904" s="305">
        <v>4</v>
      </c>
      <c r="E1904" s="287" t="s">
        <v>33</v>
      </c>
      <c r="F1904" s="372">
        <v>43677</v>
      </c>
      <c r="G1904" s="373" t="s">
        <v>8934</v>
      </c>
      <c r="H1904" s="373" t="s">
        <v>7350</v>
      </c>
      <c r="I1904" s="374">
        <v>1.2381991000000001</v>
      </c>
      <c r="J1904" s="374">
        <v>3</v>
      </c>
      <c r="K1904" s="373" t="s">
        <v>438</v>
      </c>
      <c r="L1904" s="375">
        <v>73.66</v>
      </c>
      <c r="M1904" s="336" t="s">
        <v>7351</v>
      </c>
      <c r="N1904" s="336" t="s">
        <v>7352</v>
      </c>
      <c r="O1904" s="287"/>
      <c r="P1904" s="287"/>
    </row>
    <row r="1905" spans="1:16" ht="15">
      <c r="A1905" s="247" t="s">
        <v>12716</v>
      </c>
      <c r="B1905" s="247" t="s">
        <v>12717</v>
      </c>
      <c r="C1905" s="287" t="s">
        <v>6144</v>
      </c>
      <c r="D1905" s="305">
        <v>5</v>
      </c>
      <c r="E1905" s="287" t="s">
        <v>33</v>
      </c>
      <c r="F1905" s="372">
        <v>43677</v>
      </c>
      <c r="G1905" s="373" t="s">
        <v>8934</v>
      </c>
      <c r="H1905" s="373" t="s">
        <v>1263</v>
      </c>
      <c r="I1905" s="374">
        <v>1.1384167999999999</v>
      </c>
      <c r="J1905" s="374">
        <v>1</v>
      </c>
      <c r="K1905" s="373" t="s">
        <v>438</v>
      </c>
      <c r="L1905" s="375">
        <v>203.12</v>
      </c>
      <c r="M1905" s="336" t="s">
        <v>1264</v>
      </c>
      <c r="N1905" s="336" t="s">
        <v>1265</v>
      </c>
      <c r="O1905" s="287"/>
      <c r="P1905" s="287"/>
    </row>
    <row r="1906" spans="1:16" ht="15">
      <c r="A1906" s="247" t="s">
        <v>12718</v>
      </c>
      <c r="B1906" s="247" t="s">
        <v>12719</v>
      </c>
      <c r="C1906" s="287" t="s">
        <v>6146</v>
      </c>
      <c r="D1906" s="305">
        <v>6</v>
      </c>
      <c r="E1906" s="287" t="s">
        <v>33</v>
      </c>
      <c r="F1906" s="372">
        <v>43677</v>
      </c>
      <c r="G1906" s="373" t="s">
        <v>8934</v>
      </c>
      <c r="H1906" s="373" t="s">
        <v>3006</v>
      </c>
      <c r="I1906" s="374">
        <v>1.1500375</v>
      </c>
      <c r="J1906" s="374">
        <v>1</v>
      </c>
      <c r="K1906" s="373" t="s">
        <v>438</v>
      </c>
      <c r="L1906" s="375">
        <v>49.37</v>
      </c>
      <c r="M1906" s="336" t="s">
        <v>3007</v>
      </c>
      <c r="N1906" s="336" t="s">
        <v>3008</v>
      </c>
      <c r="O1906" s="287"/>
      <c r="P1906" s="287"/>
    </row>
    <row r="1907" spans="1:16" ht="15">
      <c r="A1907" s="247" t="s">
        <v>176</v>
      </c>
      <c r="B1907" s="247" t="s">
        <v>11629</v>
      </c>
      <c r="C1907" s="287" t="s">
        <v>6149</v>
      </c>
      <c r="D1907" s="305">
        <v>7</v>
      </c>
      <c r="E1907" s="287" t="s">
        <v>33</v>
      </c>
      <c r="F1907" s="372">
        <v>43677</v>
      </c>
      <c r="G1907" s="373" t="s">
        <v>8934</v>
      </c>
      <c r="H1907" s="373" t="s">
        <v>2272</v>
      </c>
      <c r="I1907" s="374">
        <v>1.2150178</v>
      </c>
      <c r="J1907" s="374">
        <v>2</v>
      </c>
      <c r="K1907" s="373" t="s">
        <v>438</v>
      </c>
      <c r="L1907" s="375">
        <v>25.04</v>
      </c>
      <c r="M1907" s="336" t="s">
        <v>2273</v>
      </c>
      <c r="N1907" s="336" t="s">
        <v>2274</v>
      </c>
      <c r="O1907" s="287"/>
      <c r="P1907" s="287"/>
    </row>
    <row r="1908" spans="1:16" ht="15">
      <c r="A1908" s="247" t="s">
        <v>12720</v>
      </c>
      <c r="B1908" s="247" t="s">
        <v>12721</v>
      </c>
      <c r="C1908" s="287" t="s">
        <v>6151</v>
      </c>
      <c r="D1908" s="305">
        <v>8</v>
      </c>
      <c r="E1908" s="287" t="s">
        <v>33</v>
      </c>
      <c r="F1908" s="372">
        <v>43677</v>
      </c>
      <c r="G1908" s="373" t="s">
        <v>8934</v>
      </c>
      <c r="H1908" s="373" t="s">
        <v>1272</v>
      </c>
      <c r="I1908" s="374">
        <v>1.1451671000000001</v>
      </c>
      <c r="J1908" s="374">
        <v>2</v>
      </c>
      <c r="K1908" s="373" t="s">
        <v>438</v>
      </c>
      <c r="L1908" s="375">
        <v>1123.04</v>
      </c>
      <c r="M1908" s="336" t="s">
        <v>1273</v>
      </c>
      <c r="N1908" s="336" t="s">
        <v>1274</v>
      </c>
      <c r="O1908" s="287"/>
      <c r="P1908" s="287"/>
    </row>
    <row r="1909" spans="1:16" ht="15">
      <c r="A1909" s="247" t="s">
        <v>176</v>
      </c>
      <c r="B1909" s="247" t="s">
        <v>11632</v>
      </c>
      <c r="C1909" s="287" t="s">
        <v>6153</v>
      </c>
      <c r="D1909" s="305">
        <v>9</v>
      </c>
      <c r="E1909" s="287" t="s">
        <v>33</v>
      </c>
      <c r="F1909" s="372">
        <v>43677</v>
      </c>
      <c r="G1909" s="373" t="s">
        <v>8934</v>
      </c>
      <c r="H1909" s="373" t="s">
        <v>2281</v>
      </c>
      <c r="I1909" s="374">
        <v>1.191184</v>
      </c>
      <c r="J1909" s="374">
        <v>10</v>
      </c>
      <c r="K1909" s="373" t="s">
        <v>438</v>
      </c>
      <c r="L1909" s="375">
        <v>71.48</v>
      </c>
      <c r="M1909" s="336" t="s">
        <v>2282</v>
      </c>
      <c r="N1909" s="336" t="s">
        <v>2283</v>
      </c>
      <c r="O1909" s="287"/>
      <c r="P1909" s="287"/>
    </row>
    <row r="1910" spans="1:16" ht="15">
      <c r="A1910" s="247" t="s">
        <v>12722</v>
      </c>
      <c r="B1910" s="247" t="s">
        <v>12723</v>
      </c>
      <c r="C1910" s="287" t="s">
        <v>6156</v>
      </c>
      <c r="D1910" s="305">
        <v>10</v>
      </c>
      <c r="E1910" s="287" t="s">
        <v>33</v>
      </c>
      <c r="F1910" s="372">
        <v>43677</v>
      </c>
      <c r="G1910" s="373" t="s">
        <v>8934</v>
      </c>
      <c r="H1910" s="373" t="s">
        <v>1575</v>
      </c>
      <c r="I1910" s="374">
        <v>1.1628813</v>
      </c>
      <c r="J1910" s="374">
        <v>3</v>
      </c>
      <c r="K1910" s="373" t="s">
        <v>438</v>
      </c>
      <c r="L1910" s="375">
        <v>127.12</v>
      </c>
      <c r="M1910" s="336" t="s">
        <v>1576</v>
      </c>
      <c r="N1910" s="336" t="s">
        <v>1577</v>
      </c>
      <c r="O1910" s="287"/>
      <c r="P1910" s="287"/>
    </row>
    <row r="1911" spans="1:16" ht="15">
      <c r="A1911" s="247" t="s">
        <v>12724</v>
      </c>
      <c r="B1911" s="247" t="s">
        <v>12725</v>
      </c>
      <c r="C1911" s="287" t="s">
        <v>6158</v>
      </c>
      <c r="D1911" s="305">
        <v>11</v>
      </c>
      <c r="E1911" s="287" t="s">
        <v>33</v>
      </c>
      <c r="F1911" s="372">
        <v>43677</v>
      </c>
      <c r="G1911" s="373" t="s">
        <v>8934</v>
      </c>
      <c r="H1911" s="373" t="s">
        <v>1302</v>
      </c>
      <c r="I1911" s="374">
        <v>1.2013582</v>
      </c>
      <c r="J1911" s="374">
        <v>6</v>
      </c>
      <c r="K1911" s="373" t="s">
        <v>438</v>
      </c>
      <c r="L1911" s="375">
        <v>73.91</v>
      </c>
      <c r="M1911" s="336" t="s">
        <v>1303</v>
      </c>
      <c r="N1911" s="336" t="s">
        <v>1304</v>
      </c>
      <c r="O1911" s="287"/>
      <c r="P1911" s="287"/>
    </row>
    <row r="1912" spans="1:16" ht="15">
      <c r="A1912" s="247" t="s">
        <v>176</v>
      </c>
      <c r="B1912" s="247" t="s">
        <v>11635</v>
      </c>
      <c r="C1912" s="287" t="s">
        <v>6161</v>
      </c>
      <c r="D1912" s="305">
        <v>12</v>
      </c>
      <c r="E1912" s="287" t="s">
        <v>33</v>
      </c>
      <c r="F1912" s="372">
        <v>43677</v>
      </c>
      <c r="G1912" s="373" t="s">
        <v>8934</v>
      </c>
      <c r="H1912" s="373" t="s">
        <v>1307</v>
      </c>
      <c r="I1912" s="374">
        <v>1.2086709</v>
      </c>
      <c r="J1912" s="374">
        <v>3</v>
      </c>
      <c r="K1912" s="373" t="s">
        <v>438</v>
      </c>
      <c r="L1912" s="375">
        <v>87.76</v>
      </c>
      <c r="M1912" s="336" t="s">
        <v>1308</v>
      </c>
      <c r="N1912" s="336" t="s">
        <v>1309</v>
      </c>
      <c r="O1912" s="287"/>
      <c r="P1912" s="287"/>
    </row>
    <row r="1913" spans="1:16" ht="15">
      <c r="A1913" s="247" t="s">
        <v>9706</v>
      </c>
      <c r="B1913" s="247" t="s">
        <v>9707</v>
      </c>
      <c r="C1913" s="287" t="s">
        <v>6164</v>
      </c>
      <c r="D1913" s="305">
        <v>13</v>
      </c>
      <c r="E1913" s="287" t="s">
        <v>33</v>
      </c>
      <c r="F1913" s="372">
        <v>43677</v>
      </c>
      <c r="G1913" s="373" t="s">
        <v>8934</v>
      </c>
      <c r="H1913" s="373" t="s">
        <v>9708</v>
      </c>
      <c r="I1913" s="374">
        <v>1.1671853000000001</v>
      </c>
      <c r="J1913" s="374">
        <v>3</v>
      </c>
      <c r="K1913" s="373" t="s">
        <v>438</v>
      </c>
      <c r="L1913" s="375">
        <v>71.650000000000006</v>
      </c>
      <c r="M1913" s="336" t="s">
        <v>8379</v>
      </c>
      <c r="N1913" s="336" t="s">
        <v>9709</v>
      </c>
      <c r="O1913" s="287"/>
      <c r="P1913" s="287"/>
    </row>
    <row r="1914" spans="1:16" ht="15">
      <c r="A1914" s="247" t="s">
        <v>176</v>
      </c>
      <c r="B1914" s="247" t="s">
        <v>9834</v>
      </c>
      <c r="C1914" s="287" t="s">
        <v>6166</v>
      </c>
      <c r="D1914" s="305">
        <v>14</v>
      </c>
      <c r="E1914" s="287" t="s">
        <v>33</v>
      </c>
      <c r="F1914" s="372">
        <v>43677</v>
      </c>
      <c r="G1914" s="373" t="s">
        <v>8934</v>
      </c>
      <c r="H1914" s="373" t="s">
        <v>843</v>
      </c>
      <c r="I1914" s="374">
        <v>1.1521565</v>
      </c>
      <c r="J1914" s="374">
        <v>7</v>
      </c>
      <c r="K1914" s="373" t="s">
        <v>438</v>
      </c>
      <c r="L1914" s="375">
        <v>795.53</v>
      </c>
      <c r="M1914" s="336" t="s">
        <v>844</v>
      </c>
      <c r="N1914" s="336" t="s">
        <v>845</v>
      </c>
      <c r="O1914" s="287"/>
      <c r="P1914" s="287"/>
    </row>
    <row r="1915" spans="1:16" ht="15">
      <c r="A1915" s="247" t="s">
        <v>176</v>
      </c>
      <c r="B1915" s="247" t="s">
        <v>11636</v>
      </c>
      <c r="C1915" s="287" t="s">
        <v>6169</v>
      </c>
      <c r="D1915" s="305">
        <v>15</v>
      </c>
      <c r="E1915" s="287" t="s">
        <v>33</v>
      </c>
      <c r="F1915" s="372">
        <v>43677</v>
      </c>
      <c r="G1915" s="373" t="s">
        <v>8934</v>
      </c>
      <c r="H1915" s="373" t="s">
        <v>2870</v>
      </c>
      <c r="I1915" s="374">
        <v>1.1631277</v>
      </c>
      <c r="J1915" s="374">
        <v>3</v>
      </c>
      <c r="K1915" s="373" t="s">
        <v>438</v>
      </c>
      <c r="L1915" s="375">
        <v>107.33</v>
      </c>
      <c r="M1915" s="336" t="s">
        <v>2871</v>
      </c>
      <c r="N1915" s="336" t="s">
        <v>2872</v>
      </c>
      <c r="O1915" s="287"/>
      <c r="P1915" s="287"/>
    </row>
    <row r="1916" spans="1:16" ht="15">
      <c r="A1916" s="247" t="s">
        <v>176</v>
      </c>
      <c r="B1916" s="247" t="s">
        <v>9711</v>
      </c>
      <c r="C1916" s="287" t="s">
        <v>6171</v>
      </c>
      <c r="D1916" s="305">
        <v>16</v>
      </c>
      <c r="E1916" s="287" t="s">
        <v>33</v>
      </c>
      <c r="F1916" s="372">
        <v>43677</v>
      </c>
      <c r="G1916" s="373" t="s">
        <v>8934</v>
      </c>
      <c r="H1916" s="373" t="s">
        <v>2024</v>
      </c>
      <c r="I1916" s="374">
        <v>1.1670400999999999</v>
      </c>
      <c r="J1916" s="374">
        <v>3</v>
      </c>
      <c r="K1916" s="373" t="s">
        <v>438</v>
      </c>
      <c r="L1916" s="375">
        <v>260.44</v>
      </c>
      <c r="M1916" s="336" t="s">
        <v>2025</v>
      </c>
      <c r="N1916" s="336" t="s">
        <v>2026</v>
      </c>
      <c r="O1916" s="287"/>
      <c r="P1916" s="287"/>
    </row>
    <row r="1917" spans="1:16" ht="15">
      <c r="A1917" s="247" t="s">
        <v>176</v>
      </c>
      <c r="B1917" s="247" t="s">
        <v>11637</v>
      </c>
      <c r="C1917" s="287" t="s">
        <v>6174</v>
      </c>
      <c r="D1917" s="305">
        <v>17</v>
      </c>
      <c r="E1917" s="287" t="s">
        <v>33</v>
      </c>
      <c r="F1917" s="372">
        <v>43677</v>
      </c>
      <c r="G1917" s="373" t="s">
        <v>8934</v>
      </c>
      <c r="H1917" s="373" t="s">
        <v>1326</v>
      </c>
      <c r="I1917" s="374">
        <v>1.2074696</v>
      </c>
      <c r="J1917" s="374">
        <v>4</v>
      </c>
      <c r="K1917" s="373" t="s">
        <v>438</v>
      </c>
      <c r="L1917" s="375">
        <v>77.53</v>
      </c>
      <c r="M1917" s="336" t="s">
        <v>1327</v>
      </c>
      <c r="N1917" s="336" t="s">
        <v>1328</v>
      </c>
      <c r="O1917" s="287"/>
      <c r="P1917" s="287"/>
    </row>
    <row r="1918" spans="1:16" ht="15">
      <c r="A1918" s="247" t="s">
        <v>176</v>
      </c>
      <c r="B1918" s="247" t="s">
        <v>9710</v>
      </c>
      <c r="C1918" s="287" t="s">
        <v>6177</v>
      </c>
      <c r="D1918" s="305">
        <v>18</v>
      </c>
      <c r="E1918" s="287" t="s">
        <v>33</v>
      </c>
      <c r="F1918" s="372">
        <v>43677</v>
      </c>
      <c r="G1918" s="373" t="s">
        <v>8934</v>
      </c>
      <c r="H1918" s="373" t="s">
        <v>2034</v>
      </c>
      <c r="I1918" s="374">
        <v>1.1477040000000001</v>
      </c>
      <c r="J1918" s="374">
        <v>1</v>
      </c>
      <c r="K1918" s="373" t="s">
        <v>438</v>
      </c>
      <c r="L1918" s="375">
        <v>275.63</v>
      </c>
      <c r="M1918" s="336" t="s">
        <v>2035</v>
      </c>
      <c r="N1918" s="336" t="s">
        <v>2036</v>
      </c>
      <c r="O1918" s="287"/>
      <c r="P1918" s="287"/>
    </row>
    <row r="1919" spans="1:16" ht="15">
      <c r="A1919" s="247" t="s">
        <v>12726</v>
      </c>
      <c r="B1919" s="247" t="s">
        <v>12727</v>
      </c>
      <c r="C1919" s="287" t="s">
        <v>6179</v>
      </c>
      <c r="D1919" s="305">
        <v>19</v>
      </c>
      <c r="E1919" s="287" t="s">
        <v>33</v>
      </c>
      <c r="F1919" s="372">
        <v>43677</v>
      </c>
      <c r="G1919" s="373" t="s">
        <v>8934</v>
      </c>
      <c r="H1919" s="373" t="s">
        <v>864</v>
      </c>
      <c r="I1919" s="374">
        <v>1.144609</v>
      </c>
      <c r="J1919" s="374">
        <v>6</v>
      </c>
      <c r="K1919" s="373" t="s">
        <v>438</v>
      </c>
      <c r="L1919" s="375">
        <v>54.45</v>
      </c>
      <c r="M1919" s="336" t="s">
        <v>865</v>
      </c>
      <c r="N1919" s="336" t="s">
        <v>866</v>
      </c>
      <c r="O1919" s="287"/>
      <c r="P1919" s="287"/>
    </row>
    <row r="1920" spans="1:16" ht="15">
      <c r="A1920" s="247" t="s">
        <v>12728</v>
      </c>
      <c r="B1920" s="247" t="s">
        <v>12729</v>
      </c>
      <c r="C1920" s="287" t="s">
        <v>6181</v>
      </c>
      <c r="D1920" s="305">
        <v>20</v>
      </c>
      <c r="E1920" s="287" t="s">
        <v>33</v>
      </c>
      <c r="F1920" s="372">
        <v>43677</v>
      </c>
      <c r="G1920" s="373" t="s">
        <v>8934</v>
      </c>
      <c r="H1920" s="373" t="s">
        <v>3034</v>
      </c>
      <c r="I1920" s="374">
        <v>1.1402781</v>
      </c>
      <c r="J1920" s="374">
        <v>3</v>
      </c>
      <c r="K1920" s="373" t="s">
        <v>438</v>
      </c>
      <c r="L1920" s="375">
        <v>143.01</v>
      </c>
      <c r="M1920" s="336" t="s">
        <v>3035</v>
      </c>
      <c r="N1920" s="336" t="s">
        <v>3036</v>
      </c>
      <c r="O1920" s="287"/>
      <c r="P1920" s="287"/>
    </row>
    <row r="1921" spans="1:16" ht="15">
      <c r="A1921" s="247" t="s">
        <v>12730</v>
      </c>
      <c r="B1921" s="247" t="s">
        <v>12731</v>
      </c>
      <c r="C1921" s="287" t="s">
        <v>6184</v>
      </c>
      <c r="D1921" s="305">
        <v>21</v>
      </c>
      <c r="E1921" s="287" t="s">
        <v>33</v>
      </c>
      <c r="F1921" s="372">
        <v>43677</v>
      </c>
      <c r="G1921" s="373" t="s">
        <v>8934</v>
      </c>
      <c r="H1921" s="373" t="s">
        <v>1343</v>
      </c>
      <c r="I1921" s="374">
        <v>1.1729031000000001</v>
      </c>
      <c r="J1921" s="374">
        <v>2</v>
      </c>
      <c r="K1921" s="373" t="s">
        <v>438</v>
      </c>
      <c r="L1921" s="375">
        <v>33.86</v>
      </c>
      <c r="M1921" s="336" t="s">
        <v>1344</v>
      </c>
      <c r="N1921" s="336" t="s">
        <v>1345</v>
      </c>
      <c r="O1921" s="287"/>
      <c r="P1921" s="287"/>
    </row>
    <row r="1922" spans="1:16" ht="15">
      <c r="A1922" s="247" t="s">
        <v>176</v>
      </c>
      <c r="B1922" s="247" t="s">
        <v>11641</v>
      </c>
      <c r="C1922" s="287" t="s">
        <v>6186</v>
      </c>
      <c r="D1922" s="305">
        <v>22</v>
      </c>
      <c r="E1922" s="287" t="s">
        <v>33</v>
      </c>
      <c r="F1922" s="372">
        <v>43677</v>
      </c>
      <c r="G1922" s="373" t="s">
        <v>8934</v>
      </c>
      <c r="H1922" s="373" t="s">
        <v>563</v>
      </c>
      <c r="I1922" s="374">
        <v>1.1588445000000001</v>
      </c>
      <c r="J1922" s="374">
        <v>2</v>
      </c>
      <c r="K1922" s="373" t="s">
        <v>438</v>
      </c>
      <c r="L1922" s="375">
        <v>139.09</v>
      </c>
      <c r="M1922" s="336" t="s">
        <v>564</v>
      </c>
      <c r="N1922" s="336" t="s">
        <v>565</v>
      </c>
      <c r="O1922" s="287"/>
      <c r="P1922" s="287"/>
    </row>
    <row r="1923" spans="1:16" ht="15">
      <c r="A1923" s="247" t="s">
        <v>12732</v>
      </c>
      <c r="B1923" s="247" t="s">
        <v>9716</v>
      </c>
      <c r="C1923" s="287" t="s">
        <v>6189</v>
      </c>
      <c r="D1923" s="305">
        <v>23</v>
      </c>
      <c r="E1923" s="287" t="s">
        <v>33</v>
      </c>
      <c r="F1923" s="372">
        <v>43677</v>
      </c>
      <c r="G1923" s="373" t="s">
        <v>8934</v>
      </c>
      <c r="H1923" s="373" t="s">
        <v>1357</v>
      </c>
      <c r="I1923" s="374">
        <v>1.1389573</v>
      </c>
      <c r="J1923" s="374">
        <v>1</v>
      </c>
      <c r="K1923" s="373" t="s">
        <v>438</v>
      </c>
      <c r="L1923" s="375">
        <v>194.23</v>
      </c>
      <c r="M1923" s="336" t="s">
        <v>1358</v>
      </c>
      <c r="N1923" s="336" t="s">
        <v>1359</v>
      </c>
      <c r="O1923" s="287"/>
      <c r="P1923" s="287"/>
    </row>
    <row r="1924" spans="1:16" ht="15">
      <c r="A1924" s="247" t="s">
        <v>176</v>
      </c>
      <c r="B1924" s="247" t="s">
        <v>11650</v>
      </c>
      <c r="C1924" s="287" t="s">
        <v>6191</v>
      </c>
      <c r="D1924" s="305">
        <v>24</v>
      </c>
      <c r="E1924" s="287" t="s">
        <v>33</v>
      </c>
      <c r="F1924" s="372">
        <v>43677</v>
      </c>
      <c r="G1924" s="373" t="s">
        <v>8934</v>
      </c>
      <c r="H1924" s="373" t="s">
        <v>1372</v>
      </c>
      <c r="I1924" s="374">
        <v>1.1739564</v>
      </c>
      <c r="J1924" s="374">
        <v>5</v>
      </c>
      <c r="K1924" s="373" t="s">
        <v>438</v>
      </c>
      <c r="L1924" s="375">
        <v>284.17</v>
      </c>
      <c r="M1924" s="336" t="s">
        <v>1373</v>
      </c>
      <c r="N1924" s="336" t="s">
        <v>1374</v>
      </c>
      <c r="O1924" s="287"/>
      <c r="P1924" s="287"/>
    </row>
    <row r="1925" spans="1:16" ht="15">
      <c r="A1925" s="247" t="s">
        <v>12733</v>
      </c>
      <c r="B1925" s="247" t="s">
        <v>12734</v>
      </c>
      <c r="C1925" s="287" t="s">
        <v>6193</v>
      </c>
      <c r="D1925" s="305">
        <v>25</v>
      </c>
      <c r="E1925" s="287" t="s">
        <v>33</v>
      </c>
      <c r="F1925" s="372">
        <v>43677</v>
      </c>
      <c r="G1925" s="373" t="s">
        <v>8934</v>
      </c>
      <c r="H1925" s="373" t="s">
        <v>3840</v>
      </c>
      <c r="I1925" s="374">
        <v>1.1843292000000001</v>
      </c>
      <c r="J1925" s="374">
        <v>5</v>
      </c>
      <c r="K1925" s="373" t="s">
        <v>438</v>
      </c>
      <c r="L1925" s="375">
        <v>167.92</v>
      </c>
      <c r="M1925" s="336" t="s">
        <v>3841</v>
      </c>
      <c r="N1925" s="336" t="s">
        <v>3842</v>
      </c>
      <c r="O1925" s="287"/>
      <c r="P1925" s="287"/>
    </row>
    <row r="1926" spans="1:16" ht="15">
      <c r="A1926" s="247" t="s">
        <v>176</v>
      </c>
      <c r="B1926" s="247" t="s">
        <v>11651</v>
      </c>
      <c r="C1926" s="287" t="s">
        <v>6196</v>
      </c>
      <c r="D1926" s="305">
        <v>26</v>
      </c>
      <c r="E1926" s="287" t="s">
        <v>33</v>
      </c>
      <c r="F1926" s="372">
        <v>43677</v>
      </c>
      <c r="G1926" s="373" t="s">
        <v>8934</v>
      </c>
      <c r="H1926" s="373" t="s">
        <v>7385</v>
      </c>
      <c r="I1926" s="374">
        <v>1.1709864999999999</v>
      </c>
      <c r="J1926" s="374">
        <v>2</v>
      </c>
      <c r="K1926" s="373" t="s">
        <v>438</v>
      </c>
      <c r="L1926" s="375">
        <v>121.16</v>
      </c>
      <c r="M1926" s="336" t="s">
        <v>7386</v>
      </c>
      <c r="N1926" s="336" t="s">
        <v>7387</v>
      </c>
      <c r="O1926" s="287"/>
      <c r="P1926" s="287"/>
    </row>
    <row r="1927" spans="1:16" ht="15">
      <c r="A1927" s="247" t="s">
        <v>176</v>
      </c>
      <c r="B1927" s="247" t="s">
        <v>11652</v>
      </c>
      <c r="C1927" s="287" t="s">
        <v>6198</v>
      </c>
      <c r="D1927" s="305">
        <v>27</v>
      </c>
      <c r="E1927" s="287" t="s">
        <v>33</v>
      </c>
      <c r="F1927" s="372">
        <v>43677</v>
      </c>
      <c r="G1927" s="373" t="s">
        <v>8934</v>
      </c>
      <c r="H1927" s="373" t="s">
        <v>1618</v>
      </c>
      <c r="I1927" s="374">
        <v>1.1710016999999999</v>
      </c>
      <c r="J1927" s="374">
        <v>3</v>
      </c>
      <c r="K1927" s="373" t="s">
        <v>438</v>
      </c>
      <c r="L1927" s="375">
        <v>151.74</v>
      </c>
      <c r="M1927" s="336" t="s">
        <v>1619</v>
      </c>
      <c r="N1927" s="336" t="s">
        <v>1620</v>
      </c>
      <c r="O1927" s="287"/>
      <c r="P1927" s="287"/>
    </row>
    <row r="1928" spans="1:16" ht="15">
      <c r="A1928" s="247" t="s">
        <v>176</v>
      </c>
      <c r="B1928" s="247" t="s">
        <v>11653</v>
      </c>
      <c r="C1928" s="287" t="s">
        <v>6200</v>
      </c>
      <c r="D1928" s="305">
        <v>28</v>
      </c>
      <c r="E1928" s="287" t="s">
        <v>33</v>
      </c>
      <c r="F1928" s="372">
        <v>43677</v>
      </c>
      <c r="G1928" s="373" t="s">
        <v>8934</v>
      </c>
      <c r="H1928" s="373" t="s">
        <v>1136</v>
      </c>
      <c r="I1928" s="374">
        <v>1.2049695</v>
      </c>
      <c r="J1928" s="374">
        <v>3</v>
      </c>
      <c r="K1928" s="373" t="s">
        <v>438</v>
      </c>
      <c r="L1928" s="375">
        <v>282.05</v>
      </c>
      <c r="M1928" s="336" t="s">
        <v>1137</v>
      </c>
      <c r="N1928" s="336" t="s">
        <v>1138</v>
      </c>
      <c r="O1928" s="287"/>
      <c r="P1928" s="287"/>
    </row>
    <row r="1929" spans="1:16" ht="15">
      <c r="A1929" s="247" t="s">
        <v>12735</v>
      </c>
      <c r="B1929" s="247" t="s">
        <v>12736</v>
      </c>
      <c r="C1929" s="287" t="s">
        <v>6202</v>
      </c>
      <c r="D1929" s="305">
        <v>29</v>
      </c>
      <c r="E1929" s="287" t="s">
        <v>33</v>
      </c>
      <c r="F1929" s="372">
        <v>43677</v>
      </c>
      <c r="G1929" s="373" t="s">
        <v>8934</v>
      </c>
      <c r="H1929" s="373" t="s">
        <v>928</v>
      </c>
      <c r="I1929" s="374">
        <v>1.1380490000000001</v>
      </c>
      <c r="J1929" s="374">
        <v>1</v>
      </c>
      <c r="K1929" s="373" t="s">
        <v>438</v>
      </c>
      <c r="L1929" s="375">
        <v>159.16999999999999</v>
      </c>
      <c r="M1929" s="336" t="s">
        <v>929</v>
      </c>
      <c r="N1929" s="336" t="s">
        <v>930</v>
      </c>
      <c r="O1929" s="287"/>
      <c r="P1929" s="287"/>
    </row>
    <row r="1930" spans="1:16" ht="15">
      <c r="A1930" s="247" t="s">
        <v>12737</v>
      </c>
      <c r="B1930" s="247" t="s">
        <v>12738</v>
      </c>
      <c r="C1930" s="287" t="s">
        <v>6205</v>
      </c>
      <c r="D1930" s="305">
        <v>30</v>
      </c>
      <c r="E1930" s="287" t="s">
        <v>33</v>
      </c>
      <c r="F1930" s="372">
        <v>43677</v>
      </c>
      <c r="G1930" s="373" t="s">
        <v>8934</v>
      </c>
      <c r="H1930" s="373" t="s">
        <v>1627</v>
      </c>
      <c r="I1930" s="374">
        <v>1.1507334</v>
      </c>
      <c r="J1930" s="374">
        <v>1</v>
      </c>
      <c r="K1930" s="373" t="s">
        <v>438</v>
      </c>
      <c r="L1930" s="375">
        <v>184.19</v>
      </c>
      <c r="M1930" s="336" t="s">
        <v>1628</v>
      </c>
      <c r="N1930" s="336" t="s">
        <v>1629</v>
      </c>
      <c r="O1930" s="287"/>
      <c r="P1930" s="287"/>
    </row>
    <row r="1931" spans="1:16" ht="15">
      <c r="A1931" s="247" t="s">
        <v>176</v>
      </c>
      <c r="B1931" s="247" t="s">
        <v>11658</v>
      </c>
      <c r="C1931" s="287" t="s">
        <v>6208</v>
      </c>
      <c r="D1931" s="305">
        <v>31</v>
      </c>
      <c r="E1931" s="287" t="s">
        <v>33</v>
      </c>
      <c r="F1931" s="372">
        <v>43677</v>
      </c>
      <c r="G1931" s="373" t="s">
        <v>8934</v>
      </c>
      <c r="H1931" s="373" t="s">
        <v>1638</v>
      </c>
      <c r="I1931" s="374">
        <v>1.1394058</v>
      </c>
      <c r="J1931" s="374">
        <v>2</v>
      </c>
      <c r="K1931" s="373" t="s">
        <v>438</v>
      </c>
      <c r="L1931" s="375">
        <v>362.17</v>
      </c>
      <c r="M1931" s="336" t="s">
        <v>1639</v>
      </c>
      <c r="N1931" s="336" t="s">
        <v>1640</v>
      </c>
      <c r="O1931" s="287"/>
      <c r="P1931" s="287"/>
    </row>
    <row r="1932" spans="1:16" ht="15">
      <c r="A1932" s="247" t="s">
        <v>12739</v>
      </c>
      <c r="B1932" s="247" t="s">
        <v>12740</v>
      </c>
      <c r="C1932" s="287" t="s">
        <v>6210</v>
      </c>
      <c r="D1932" s="305">
        <v>32</v>
      </c>
      <c r="E1932" s="287" t="s">
        <v>33</v>
      </c>
      <c r="F1932" s="372">
        <v>43677</v>
      </c>
      <c r="G1932" s="373" t="s">
        <v>8934</v>
      </c>
      <c r="H1932" s="373" t="s">
        <v>1794</v>
      </c>
      <c r="I1932" s="374">
        <v>1.1686586000000001</v>
      </c>
      <c r="J1932" s="374">
        <v>5</v>
      </c>
      <c r="K1932" s="373" t="s">
        <v>438</v>
      </c>
      <c r="L1932" s="375">
        <v>227.24</v>
      </c>
      <c r="M1932" s="336" t="s">
        <v>1795</v>
      </c>
      <c r="N1932" s="336" t="s">
        <v>1796</v>
      </c>
      <c r="O1932" s="287"/>
      <c r="P1932" s="287"/>
    </row>
    <row r="1933" spans="1:16" ht="15">
      <c r="A1933" s="247" t="s">
        <v>176</v>
      </c>
      <c r="B1933" s="247" t="s">
        <v>11659</v>
      </c>
      <c r="C1933" s="287" t="s">
        <v>6212</v>
      </c>
      <c r="D1933" s="305">
        <v>33</v>
      </c>
      <c r="E1933" s="287" t="s">
        <v>33</v>
      </c>
      <c r="F1933" s="372">
        <v>43677</v>
      </c>
      <c r="G1933" s="373" t="s">
        <v>8934</v>
      </c>
      <c r="H1933" s="373" t="s">
        <v>1155</v>
      </c>
      <c r="I1933" s="374">
        <v>1.2781716999999999</v>
      </c>
      <c r="J1933" s="374">
        <v>1</v>
      </c>
      <c r="K1933" s="373" t="s">
        <v>438</v>
      </c>
      <c r="L1933" s="375">
        <v>337.04</v>
      </c>
      <c r="M1933" s="336" t="s">
        <v>1156</v>
      </c>
      <c r="N1933" s="336" t="s">
        <v>1157</v>
      </c>
      <c r="O1933" s="287"/>
      <c r="P1933" s="287"/>
    </row>
    <row r="1934" spans="1:16" ht="15">
      <c r="A1934" s="247" t="s">
        <v>12741</v>
      </c>
      <c r="B1934" s="247" t="s">
        <v>12742</v>
      </c>
      <c r="C1934" s="287" t="s">
        <v>6214</v>
      </c>
      <c r="D1934" s="305">
        <v>34</v>
      </c>
      <c r="E1934" s="287" t="s">
        <v>33</v>
      </c>
      <c r="F1934" s="372">
        <v>43677</v>
      </c>
      <c r="G1934" s="373" t="s">
        <v>8934</v>
      </c>
      <c r="H1934" s="373" t="s">
        <v>1652</v>
      </c>
      <c r="I1934" s="374">
        <v>1.1528273</v>
      </c>
      <c r="J1934" s="374">
        <v>3</v>
      </c>
      <c r="K1934" s="373" t="s">
        <v>438</v>
      </c>
      <c r="L1934" s="375">
        <v>272.27</v>
      </c>
      <c r="M1934" s="336" t="s">
        <v>1653</v>
      </c>
      <c r="N1934" s="336" t="s">
        <v>1654</v>
      </c>
      <c r="O1934" s="287"/>
      <c r="P1934" s="287"/>
    </row>
    <row r="1935" spans="1:16" ht="15">
      <c r="A1935" s="247" t="s">
        <v>12743</v>
      </c>
      <c r="B1935" s="247" t="s">
        <v>12744</v>
      </c>
      <c r="C1935" s="287" t="s">
        <v>6216</v>
      </c>
      <c r="D1935" s="305">
        <v>35</v>
      </c>
      <c r="E1935" s="287" t="s">
        <v>33</v>
      </c>
      <c r="F1935" s="372">
        <v>43677</v>
      </c>
      <c r="G1935" s="373" t="s">
        <v>8934</v>
      </c>
      <c r="H1935" s="373" t="s">
        <v>656</v>
      </c>
      <c r="I1935" s="374">
        <v>1.1503417</v>
      </c>
      <c r="J1935" s="374">
        <v>2</v>
      </c>
      <c r="K1935" s="373" t="s">
        <v>438</v>
      </c>
      <c r="L1935" s="375">
        <v>756.75</v>
      </c>
      <c r="M1935" s="336" t="s">
        <v>411</v>
      </c>
      <c r="N1935" s="336" t="s">
        <v>657</v>
      </c>
      <c r="O1935" s="287"/>
      <c r="P1935" s="287"/>
    </row>
    <row r="1936" spans="1:16" ht="15">
      <c r="A1936" s="247" t="s">
        <v>12745</v>
      </c>
      <c r="B1936" s="247" t="s">
        <v>12746</v>
      </c>
      <c r="C1936" s="287" t="s">
        <v>6218</v>
      </c>
      <c r="D1936" s="305">
        <v>36</v>
      </c>
      <c r="E1936" s="287" t="s">
        <v>33</v>
      </c>
      <c r="F1936" s="372">
        <v>43677</v>
      </c>
      <c r="G1936" s="373" t="s">
        <v>8934</v>
      </c>
      <c r="H1936" s="373" t="s">
        <v>1942</v>
      </c>
      <c r="I1936" s="374">
        <v>1.1407189</v>
      </c>
      <c r="J1936" s="374">
        <v>1</v>
      </c>
      <c r="K1936" s="373" t="s">
        <v>438</v>
      </c>
      <c r="L1936" s="375">
        <v>136.27000000000001</v>
      </c>
      <c r="M1936" s="336" t="s">
        <v>1943</v>
      </c>
      <c r="N1936" s="336" t="s">
        <v>1944</v>
      </c>
      <c r="O1936" s="287"/>
      <c r="P1936" s="287"/>
    </row>
    <row r="1937" spans="1:16" ht="15">
      <c r="A1937" s="247" t="s">
        <v>176</v>
      </c>
      <c r="B1937" s="247" t="s">
        <v>11662</v>
      </c>
      <c r="C1937" s="287" t="s">
        <v>6220</v>
      </c>
      <c r="D1937" s="305">
        <v>37</v>
      </c>
      <c r="E1937" s="287" t="s">
        <v>33</v>
      </c>
      <c r="F1937" s="372">
        <v>43677</v>
      </c>
      <c r="G1937" s="373" t="s">
        <v>8934</v>
      </c>
      <c r="H1937" s="373" t="s">
        <v>4992</v>
      </c>
      <c r="I1937" s="374">
        <v>1.1752532</v>
      </c>
      <c r="J1937" s="374">
        <v>2</v>
      </c>
      <c r="K1937" s="373" t="s">
        <v>438</v>
      </c>
      <c r="L1937" s="375">
        <v>165.96</v>
      </c>
      <c r="M1937" s="336" t="s">
        <v>4993</v>
      </c>
      <c r="N1937" s="336" t="s">
        <v>4994</v>
      </c>
      <c r="O1937" s="287"/>
      <c r="P1937" s="287"/>
    </row>
    <row r="1938" spans="1:16" ht="15">
      <c r="A1938" s="247" t="s">
        <v>12747</v>
      </c>
      <c r="B1938" s="247" t="s">
        <v>12748</v>
      </c>
      <c r="C1938" s="287" t="s">
        <v>6222</v>
      </c>
      <c r="D1938" s="305">
        <v>38</v>
      </c>
      <c r="E1938" s="287" t="s">
        <v>33</v>
      </c>
      <c r="F1938" s="372">
        <v>43677</v>
      </c>
      <c r="G1938" s="373" t="s">
        <v>8934</v>
      </c>
      <c r="H1938" s="373" t="s">
        <v>1676</v>
      </c>
      <c r="I1938" s="374">
        <v>1.1557215000000001</v>
      </c>
      <c r="J1938" s="374">
        <v>1</v>
      </c>
      <c r="K1938" s="373" t="s">
        <v>438</v>
      </c>
      <c r="L1938" s="375">
        <v>73.16</v>
      </c>
      <c r="M1938" s="336" t="s">
        <v>1677</v>
      </c>
      <c r="N1938" s="336" t="s">
        <v>1678</v>
      </c>
      <c r="O1938" s="287"/>
      <c r="P1938" s="287"/>
    </row>
    <row r="1939" spans="1:16" ht="15">
      <c r="A1939" s="247" t="s">
        <v>176</v>
      </c>
      <c r="B1939" s="247" t="s">
        <v>11669</v>
      </c>
      <c r="C1939" s="287" t="s">
        <v>6225</v>
      </c>
      <c r="D1939" s="305">
        <v>39</v>
      </c>
      <c r="E1939" s="287" t="s">
        <v>33</v>
      </c>
      <c r="F1939" s="372">
        <v>43677</v>
      </c>
      <c r="G1939" s="373" t="s">
        <v>8934</v>
      </c>
      <c r="H1939" s="373" t="s">
        <v>986</v>
      </c>
      <c r="I1939" s="374">
        <v>1.1592908</v>
      </c>
      <c r="J1939" s="374">
        <v>2</v>
      </c>
      <c r="K1939" s="373" t="s">
        <v>438</v>
      </c>
      <c r="L1939" s="375">
        <v>245.41</v>
      </c>
      <c r="M1939" s="336" t="s">
        <v>987</v>
      </c>
      <c r="N1939" s="336" t="s">
        <v>988</v>
      </c>
      <c r="O1939" s="287"/>
      <c r="P1939" s="287"/>
    </row>
    <row r="1940" spans="1:16" ht="15">
      <c r="A1940" s="247" t="s">
        <v>176</v>
      </c>
      <c r="B1940" s="247" t="s">
        <v>11672</v>
      </c>
      <c r="C1940" s="287" t="s">
        <v>6227</v>
      </c>
      <c r="D1940" s="305">
        <v>40</v>
      </c>
      <c r="E1940" s="287" t="s">
        <v>33</v>
      </c>
      <c r="F1940" s="372">
        <v>43677</v>
      </c>
      <c r="G1940" s="373" t="s">
        <v>8934</v>
      </c>
      <c r="H1940" s="373" t="s">
        <v>2222</v>
      </c>
      <c r="I1940" s="374">
        <v>1.1821328</v>
      </c>
      <c r="J1940" s="374">
        <v>1</v>
      </c>
      <c r="K1940" s="373" t="s">
        <v>438</v>
      </c>
      <c r="L1940" s="375">
        <v>94.69</v>
      </c>
      <c r="M1940" s="336" t="s">
        <v>2223</v>
      </c>
      <c r="N1940" s="336" t="s">
        <v>2224</v>
      </c>
      <c r="O1940" s="287"/>
      <c r="P1940" s="287"/>
    </row>
    <row r="1941" spans="1:16" ht="15">
      <c r="A1941" s="247" t="s">
        <v>12749</v>
      </c>
      <c r="B1941" s="247" t="s">
        <v>12750</v>
      </c>
      <c r="C1941" s="287" t="s">
        <v>6230</v>
      </c>
      <c r="D1941" s="305">
        <v>41</v>
      </c>
      <c r="E1941" s="287" t="s">
        <v>33</v>
      </c>
      <c r="F1941" s="372">
        <v>43677</v>
      </c>
      <c r="G1941" s="373" t="s">
        <v>8934</v>
      </c>
      <c r="H1941" s="373" t="s">
        <v>1469</v>
      </c>
      <c r="I1941" s="374">
        <v>1.1914960999999999</v>
      </c>
      <c r="J1941" s="374">
        <v>5</v>
      </c>
      <c r="K1941" s="373" t="s">
        <v>438</v>
      </c>
      <c r="L1941" s="375">
        <v>132.76</v>
      </c>
      <c r="M1941" s="336" t="s">
        <v>1470</v>
      </c>
      <c r="N1941" s="336" t="s">
        <v>1471</v>
      </c>
      <c r="O1941" s="287"/>
      <c r="P1941" s="287"/>
    </row>
    <row r="1942" spans="1:16" ht="15">
      <c r="A1942" s="247" t="s">
        <v>176</v>
      </c>
      <c r="B1942" s="247" t="s">
        <v>11673</v>
      </c>
      <c r="C1942" s="287" t="s">
        <v>6233</v>
      </c>
      <c r="D1942" s="305">
        <v>42</v>
      </c>
      <c r="E1942" s="287" t="s">
        <v>33</v>
      </c>
      <c r="F1942" s="372">
        <v>43677</v>
      </c>
      <c r="G1942" s="373" t="s">
        <v>8934</v>
      </c>
      <c r="H1942" s="373" t="s">
        <v>1479</v>
      </c>
      <c r="I1942" s="374">
        <v>1.1430906999999999</v>
      </c>
      <c r="J1942" s="374">
        <v>1</v>
      </c>
      <c r="K1942" s="373" t="s">
        <v>438</v>
      </c>
      <c r="L1942" s="375">
        <v>122.52</v>
      </c>
      <c r="M1942" s="336" t="s">
        <v>1480</v>
      </c>
      <c r="N1942" s="336" t="s">
        <v>1481</v>
      </c>
      <c r="O1942" s="287"/>
      <c r="P1942" s="287"/>
    </row>
    <row r="1943" spans="1:16" ht="15">
      <c r="A1943" s="247" t="s">
        <v>176</v>
      </c>
      <c r="B1943" s="247" t="s">
        <v>11678</v>
      </c>
      <c r="C1943" s="287" t="s">
        <v>6235</v>
      </c>
      <c r="D1943" s="305">
        <v>43</v>
      </c>
      <c r="E1943" s="287" t="s">
        <v>33</v>
      </c>
      <c r="F1943" s="372">
        <v>43677</v>
      </c>
      <c r="G1943" s="373" t="s">
        <v>8934</v>
      </c>
      <c r="H1943" s="373" t="s">
        <v>3929</v>
      </c>
      <c r="I1943" s="374">
        <v>1.2650014999999999</v>
      </c>
      <c r="J1943" s="374">
        <v>2</v>
      </c>
      <c r="K1943" s="373" t="s">
        <v>438</v>
      </c>
      <c r="L1943" s="375">
        <v>135.72</v>
      </c>
      <c r="M1943" s="336" t="s">
        <v>3930</v>
      </c>
      <c r="N1943" s="336" t="s">
        <v>3931</v>
      </c>
      <c r="O1943" s="287"/>
      <c r="P1943" s="287"/>
    </row>
    <row r="1944" spans="1:16" ht="15">
      <c r="A1944" s="247" t="s">
        <v>176</v>
      </c>
      <c r="B1944" s="247" t="s">
        <v>11681</v>
      </c>
      <c r="C1944" s="287" t="s">
        <v>6237</v>
      </c>
      <c r="D1944" s="305">
        <v>44</v>
      </c>
      <c r="E1944" s="287" t="s">
        <v>33</v>
      </c>
      <c r="F1944" s="372">
        <v>43677</v>
      </c>
      <c r="G1944" s="373" t="s">
        <v>8934</v>
      </c>
      <c r="H1944" s="373" t="s">
        <v>9170</v>
      </c>
      <c r="I1944" s="374">
        <v>1.1443832</v>
      </c>
      <c r="J1944" s="374">
        <v>4</v>
      </c>
      <c r="K1944" s="373" t="s">
        <v>438</v>
      </c>
      <c r="L1944" s="375">
        <v>79.5</v>
      </c>
      <c r="M1944" s="336" t="s">
        <v>8711</v>
      </c>
      <c r="N1944" s="336" t="s">
        <v>9171</v>
      </c>
      <c r="O1944" s="287"/>
      <c r="P1944" s="287"/>
    </row>
    <row r="1945" spans="1:16" ht="15">
      <c r="A1945" s="247" t="s">
        <v>12751</v>
      </c>
      <c r="B1945" s="247" t="s">
        <v>9703</v>
      </c>
      <c r="C1945" s="287" t="s">
        <v>6239</v>
      </c>
      <c r="D1945" s="305">
        <v>45</v>
      </c>
      <c r="E1945" s="287" t="s">
        <v>33</v>
      </c>
      <c r="F1945" s="372">
        <v>43677</v>
      </c>
      <c r="G1945" s="373" t="s">
        <v>8934</v>
      </c>
      <c r="H1945" s="373" t="s">
        <v>1001</v>
      </c>
      <c r="I1945" s="374">
        <v>1.1582015999999999</v>
      </c>
      <c r="J1945" s="374">
        <v>2</v>
      </c>
      <c r="K1945" s="373" t="s">
        <v>438</v>
      </c>
      <c r="L1945" s="375">
        <v>23.07</v>
      </c>
      <c r="M1945" s="336" t="s">
        <v>1002</v>
      </c>
      <c r="N1945" s="336" t="s">
        <v>1003</v>
      </c>
      <c r="O1945" s="287"/>
      <c r="P1945" s="287"/>
    </row>
    <row r="1946" spans="1:16" ht="15">
      <c r="A1946" s="247" t="s">
        <v>12752</v>
      </c>
      <c r="B1946" s="247" t="s">
        <v>12753</v>
      </c>
      <c r="C1946" s="287" t="s">
        <v>6242</v>
      </c>
      <c r="D1946" s="305">
        <v>46</v>
      </c>
      <c r="E1946" s="287" t="s">
        <v>33</v>
      </c>
      <c r="F1946" s="372">
        <v>43677</v>
      </c>
      <c r="G1946" s="373" t="s">
        <v>8934</v>
      </c>
      <c r="H1946" s="373" t="s">
        <v>1218</v>
      </c>
      <c r="I1946" s="374">
        <v>1.1450366999999999</v>
      </c>
      <c r="J1946" s="374">
        <v>7</v>
      </c>
      <c r="K1946" s="373" t="s">
        <v>438</v>
      </c>
      <c r="L1946" s="375">
        <v>211.09</v>
      </c>
      <c r="M1946" s="336" t="s">
        <v>1219</v>
      </c>
      <c r="N1946" s="336" t="s">
        <v>1220</v>
      </c>
      <c r="O1946" s="287"/>
      <c r="P1946" s="287"/>
    </row>
    <row r="1947" spans="1:16" ht="15">
      <c r="A1947" s="247" t="s">
        <v>176</v>
      </c>
      <c r="B1947" s="247" t="s">
        <v>11684</v>
      </c>
      <c r="C1947" s="287" t="s">
        <v>6245</v>
      </c>
      <c r="D1947" s="305">
        <v>47</v>
      </c>
      <c r="E1947" s="287" t="s">
        <v>33</v>
      </c>
      <c r="F1947" s="372">
        <v>43677</v>
      </c>
      <c r="G1947" s="373" t="s">
        <v>8934</v>
      </c>
      <c r="H1947" s="373" t="s">
        <v>9013</v>
      </c>
      <c r="I1947" s="374">
        <v>1.138584</v>
      </c>
      <c r="J1947" s="374">
        <v>3</v>
      </c>
      <c r="K1947" s="373" t="s">
        <v>438</v>
      </c>
      <c r="L1947" s="375">
        <v>138.35</v>
      </c>
      <c r="M1947" s="336" t="s">
        <v>8734</v>
      </c>
      <c r="N1947" s="336" t="s">
        <v>9014</v>
      </c>
      <c r="O1947" s="287"/>
      <c r="P1947" s="287"/>
    </row>
    <row r="1948" spans="1:16" ht="15">
      <c r="A1948" s="247" t="s">
        <v>176</v>
      </c>
      <c r="B1948" s="247" t="s">
        <v>9715</v>
      </c>
      <c r="C1948" s="287" t="s">
        <v>6247</v>
      </c>
      <c r="D1948" s="305">
        <v>48</v>
      </c>
      <c r="E1948" s="287" t="s">
        <v>33</v>
      </c>
      <c r="F1948" s="372">
        <v>43677</v>
      </c>
      <c r="G1948" s="373" t="s">
        <v>8934</v>
      </c>
      <c r="H1948" s="373" t="s">
        <v>1733</v>
      </c>
      <c r="I1948" s="374">
        <v>1.1443357000000001</v>
      </c>
      <c r="J1948" s="374">
        <v>2</v>
      </c>
      <c r="K1948" s="373" t="s">
        <v>438</v>
      </c>
      <c r="L1948" s="375">
        <v>114.89</v>
      </c>
      <c r="M1948" s="336" t="s">
        <v>1734</v>
      </c>
      <c r="N1948" s="336" t="s">
        <v>1735</v>
      </c>
      <c r="O1948" s="287"/>
      <c r="P1948" s="287"/>
    </row>
    <row r="1949" spans="1:16" ht="15">
      <c r="A1949" s="247" t="s">
        <v>12754</v>
      </c>
      <c r="B1949" s="247" t="s">
        <v>12755</v>
      </c>
      <c r="C1949" s="287" t="s">
        <v>6250</v>
      </c>
      <c r="D1949" s="305">
        <v>49</v>
      </c>
      <c r="E1949" s="287" t="s">
        <v>33</v>
      </c>
      <c r="F1949" s="372">
        <v>43677</v>
      </c>
      <c r="G1949" s="373" t="s">
        <v>8934</v>
      </c>
      <c r="H1949" s="373" t="s">
        <v>779</v>
      </c>
      <c r="I1949" s="374">
        <v>1.1378022000000001</v>
      </c>
      <c r="J1949" s="374">
        <v>1</v>
      </c>
      <c r="K1949" s="373" t="s">
        <v>438</v>
      </c>
      <c r="L1949" s="375">
        <v>103.54</v>
      </c>
      <c r="M1949" s="336" t="s">
        <v>780</v>
      </c>
      <c r="N1949" s="336" t="s">
        <v>781</v>
      </c>
      <c r="O1949" s="287"/>
      <c r="P1949" s="287"/>
    </row>
    <row r="1950" spans="1:16" ht="15">
      <c r="A1950" s="247" t="s">
        <v>12756</v>
      </c>
      <c r="B1950" s="247" t="s">
        <v>12757</v>
      </c>
      <c r="C1950" s="287" t="s">
        <v>6252</v>
      </c>
      <c r="D1950" s="305">
        <v>50</v>
      </c>
      <c r="E1950" s="287" t="s">
        <v>33</v>
      </c>
      <c r="F1950" s="372">
        <v>43677</v>
      </c>
      <c r="G1950" s="373" t="s">
        <v>8934</v>
      </c>
      <c r="H1950" s="373" t="s">
        <v>1545</v>
      </c>
      <c r="I1950" s="374">
        <v>1.1534968999999999</v>
      </c>
      <c r="J1950" s="374">
        <v>1</v>
      </c>
      <c r="K1950" s="373" t="s">
        <v>438</v>
      </c>
      <c r="L1950" s="375">
        <v>64.42</v>
      </c>
      <c r="M1950" s="336" t="s">
        <v>1546</v>
      </c>
      <c r="N1950" s="336" t="s">
        <v>1547</v>
      </c>
      <c r="O1950" s="287"/>
      <c r="P1950" s="287"/>
    </row>
    <row r="1951" spans="1:16" ht="15">
      <c r="A1951" s="247" t="s">
        <v>12758</v>
      </c>
      <c r="B1951" s="247" t="s">
        <v>12759</v>
      </c>
      <c r="C1951" s="287" t="s">
        <v>6255</v>
      </c>
      <c r="D1951" s="305">
        <v>1</v>
      </c>
      <c r="E1951" s="287" t="s">
        <v>30</v>
      </c>
      <c r="F1951" s="372">
        <v>43677</v>
      </c>
      <c r="G1951" s="373" t="s">
        <v>8918</v>
      </c>
      <c r="H1951" s="373" t="s">
        <v>4246</v>
      </c>
      <c r="I1951" s="374">
        <v>7.6475550000000003E-2</v>
      </c>
      <c r="J1951" s="374">
        <v>5</v>
      </c>
      <c r="K1951" s="373" t="s">
        <v>438</v>
      </c>
      <c r="L1951" s="375">
        <v>186.58</v>
      </c>
      <c r="M1951" s="336" t="s">
        <v>4247</v>
      </c>
      <c r="N1951" s="336" t="s">
        <v>4248</v>
      </c>
      <c r="O1951" s="287"/>
      <c r="P1951" s="287"/>
    </row>
    <row r="1952" spans="1:16" ht="15">
      <c r="A1952" s="247" t="s">
        <v>176</v>
      </c>
      <c r="B1952" s="247" t="s">
        <v>11692</v>
      </c>
      <c r="C1952" s="287" t="s">
        <v>6257</v>
      </c>
      <c r="D1952" s="305">
        <v>2</v>
      </c>
      <c r="E1952" s="287" t="s">
        <v>30</v>
      </c>
      <c r="F1952" s="372">
        <v>43677</v>
      </c>
      <c r="G1952" s="373" t="s">
        <v>8918</v>
      </c>
      <c r="H1952" s="373" t="s">
        <v>1282</v>
      </c>
      <c r="I1952" s="374">
        <v>0.11012702000000001</v>
      </c>
      <c r="J1952" s="374">
        <v>5</v>
      </c>
      <c r="K1952" s="373" t="s">
        <v>438</v>
      </c>
      <c r="L1952" s="375">
        <v>237.82</v>
      </c>
      <c r="M1952" s="336" t="s">
        <v>1283</v>
      </c>
      <c r="N1952" s="336" t="s">
        <v>1284</v>
      </c>
      <c r="O1952" s="287"/>
      <c r="P1952" s="287"/>
    </row>
    <row r="1953" spans="1:16" ht="15">
      <c r="A1953" s="247" t="s">
        <v>176</v>
      </c>
      <c r="B1953" s="247" t="s">
        <v>11693</v>
      </c>
      <c r="C1953" s="287" t="s">
        <v>6259</v>
      </c>
      <c r="D1953" s="305">
        <v>3</v>
      </c>
      <c r="E1953" s="287" t="s">
        <v>30</v>
      </c>
      <c r="F1953" s="372">
        <v>43677</v>
      </c>
      <c r="G1953" s="373" t="s">
        <v>8918</v>
      </c>
      <c r="H1953" s="373" t="s">
        <v>1568</v>
      </c>
      <c r="I1953" s="374">
        <v>9.4148350000000006E-2</v>
      </c>
      <c r="J1953" s="374">
        <v>14</v>
      </c>
      <c r="K1953" s="373" t="s">
        <v>438</v>
      </c>
      <c r="L1953" s="375">
        <v>27.69</v>
      </c>
      <c r="M1953" s="336" t="s">
        <v>1569</v>
      </c>
      <c r="N1953" s="336" t="s">
        <v>1570</v>
      </c>
      <c r="O1953" s="287"/>
      <c r="P1953" s="287"/>
    </row>
    <row r="1954" spans="1:16" ht="15">
      <c r="A1954" s="247" t="s">
        <v>176</v>
      </c>
      <c r="B1954" s="247" t="s">
        <v>11696</v>
      </c>
      <c r="C1954" s="287" t="s">
        <v>6262</v>
      </c>
      <c r="D1954" s="305">
        <v>4</v>
      </c>
      <c r="E1954" s="287" t="s">
        <v>30</v>
      </c>
      <c r="F1954" s="372">
        <v>43677</v>
      </c>
      <c r="G1954" s="373" t="s">
        <v>8918</v>
      </c>
      <c r="H1954" s="373" t="s">
        <v>6361</v>
      </c>
      <c r="I1954" s="374">
        <v>8.7589020000000004E-2</v>
      </c>
      <c r="J1954" s="374">
        <v>1</v>
      </c>
      <c r="K1954" s="373" t="s">
        <v>438</v>
      </c>
      <c r="L1954" s="375">
        <v>44.41</v>
      </c>
      <c r="M1954" s="336" t="s">
        <v>6362</v>
      </c>
      <c r="N1954" s="336" t="s">
        <v>6363</v>
      </c>
      <c r="O1954" s="287"/>
      <c r="P1954" s="287"/>
    </row>
    <row r="1955" spans="1:16" ht="15">
      <c r="A1955" s="247" t="s">
        <v>176</v>
      </c>
      <c r="B1955" s="247" t="s">
        <v>11697</v>
      </c>
      <c r="C1955" s="287" t="s">
        <v>6264</v>
      </c>
      <c r="D1955" s="305">
        <v>5</v>
      </c>
      <c r="E1955" s="287" t="s">
        <v>30</v>
      </c>
      <c r="F1955" s="372">
        <v>43677</v>
      </c>
      <c r="G1955" s="373" t="s">
        <v>8918</v>
      </c>
      <c r="H1955" s="373" t="s">
        <v>2850</v>
      </c>
      <c r="I1955" s="374">
        <v>0.10616393</v>
      </c>
      <c r="J1955" s="374">
        <v>3</v>
      </c>
      <c r="K1955" s="373" t="s">
        <v>438</v>
      </c>
      <c r="L1955" s="375">
        <v>51.51</v>
      </c>
      <c r="M1955" s="336" t="s">
        <v>2851</v>
      </c>
      <c r="N1955" s="336" t="s">
        <v>2852</v>
      </c>
      <c r="O1955" s="287"/>
      <c r="P1955" s="287"/>
    </row>
    <row r="1956" spans="1:16" ht="15">
      <c r="A1956" s="247" t="s">
        <v>12760</v>
      </c>
      <c r="B1956" s="247" t="s">
        <v>12761</v>
      </c>
      <c r="C1956" s="287" t="s">
        <v>6267</v>
      </c>
      <c r="D1956" s="305">
        <v>6</v>
      </c>
      <c r="E1956" s="287" t="s">
        <v>30</v>
      </c>
      <c r="F1956" s="372">
        <v>43677</v>
      </c>
      <c r="G1956" s="373" t="s">
        <v>8918</v>
      </c>
      <c r="H1956" s="373" t="s">
        <v>1312</v>
      </c>
      <c r="I1956" s="374">
        <v>7.4153330000000003E-2</v>
      </c>
      <c r="J1956" s="374">
        <v>1</v>
      </c>
      <c r="K1956" s="373" t="s">
        <v>438</v>
      </c>
      <c r="L1956" s="375">
        <v>91.86</v>
      </c>
      <c r="M1956" s="336" t="s">
        <v>1313</v>
      </c>
      <c r="N1956" s="336" t="s">
        <v>1314</v>
      </c>
      <c r="O1956" s="287"/>
      <c r="P1956" s="287"/>
    </row>
    <row r="1957" spans="1:16" ht="15">
      <c r="A1957" s="247" t="s">
        <v>176</v>
      </c>
      <c r="B1957" s="247" t="s">
        <v>11700</v>
      </c>
      <c r="C1957" s="287" t="s">
        <v>6269</v>
      </c>
      <c r="D1957" s="305">
        <v>7</v>
      </c>
      <c r="E1957" s="287" t="s">
        <v>30</v>
      </c>
      <c r="F1957" s="372">
        <v>43677</v>
      </c>
      <c r="G1957" s="373" t="s">
        <v>8918</v>
      </c>
      <c r="H1957" s="373" t="s">
        <v>3020</v>
      </c>
      <c r="I1957" s="374">
        <v>7.3134669999999999E-2</v>
      </c>
      <c r="J1957" s="374">
        <v>6</v>
      </c>
      <c r="K1957" s="373" t="s">
        <v>438</v>
      </c>
      <c r="L1957" s="375">
        <v>123.11</v>
      </c>
      <c r="M1957" s="336" t="s">
        <v>3021</v>
      </c>
      <c r="N1957" s="336" t="s">
        <v>3022</v>
      </c>
      <c r="O1957" s="287"/>
      <c r="P1957" s="287"/>
    </row>
    <row r="1958" spans="1:16" ht="15">
      <c r="A1958" s="247" t="s">
        <v>176</v>
      </c>
      <c r="B1958" s="247" t="s">
        <v>11701</v>
      </c>
      <c r="C1958" s="287" t="s">
        <v>6271</v>
      </c>
      <c r="D1958" s="305">
        <v>8</v>
      </c>
      <c r="E1958" s="287" t="s">
        <v>30</v>
      </c>
      <c r="F1958" s="372">
        <v>43677</v>
      </c>
      <c r="G1958" s="373" t="s">
        <v>8918</v>
      </c>
      <c r="H1958" s="373" t="s">
        <v>3025</v>
      </c>
      <c r="I1958" s="374">
        <v>9.3448710000000004E-2</v>
      </c>
      <c r="J1958" s="374">
        <v>3</v>
      </c>
      <c r="K1958" s="373" t="s">
        <v>438</v>
      </c>
      <c r="L1958" s="375">
        <v>59.08</v>
      </c>
      <c r="M1958" s="336" t="s">
        <v>3026</v>
      </c>
      <c r="N1958" s="336" t="s">
        <v>3027</v>
      </c>
      <c r="O1958" s="287"/>
      <c r="P1958" s="287"/>
    </row>
    <row r="1959" spans="1:16" ht="15">
      <c r="A1959" s="247" t="s">
        <v>176</v>
      </c>
      <c r="B1959" s="247" t="s">
        <v>11702</v>
      </c>
      <c r="C1959" s="287" t="s">
        <v>6273</v>
      </c>
      <c r="D1959" s="305">
        <v>9</v>
      </c>
      <c r="E1959" s="287" t="s">
        <v>30</v>
      </c>
      <c r="F1959" s="372">
        <v>43677</v>
      </c>
      <c r="G1959" s="373" t="s">
        <v>8918</v>
      </c>
      <c r="H1959" s="373" t="s">
        <v>9307</v>
      </c>
      <c r="I1959" s="374">
        <v>8.8957640000000004E-2</v>
      </c>
      <c r="J1959" s="374">
        <v>3</v>
      </c>
      <c r="K1959" s="373" t="s">
        <v>438</v>
      </c>
      <c r="L1959" s="375">
        <v>164</v>
      </c>
      <c r="M1959" s="336" t="s">
        <v>8415</v>
      </c>
      <c r="N1959" s="336" t="s">
        <v>9308</v>
      </c>
      <c r="O1959" s="287"/>
      <c r="P1959" s="287"/>
    </row>
    <row r="1960" spans="1:16" ht="15">
      <c r="A1960" s="247" t="s">
        <v>12762</v>
      </c>
      <c r="B1960" s="247" t="s">
        <v>12763</v>
      </c>
      <c r="C1960" s="287" t="s">
        <v>6275</v>
      </c>
      <c r="D1960" s="305">
        <v>10</v>
      </c>
      <c r="E1960" s="287" t="s">
        <v>30</v>
      </c>
      <c r="F1960" s="372">
        <v>43677</v>
      </c>
      <c r="G1960" s="373" t="s">
        <v>8918</v>
      </c>
      <c r="H1960" s="373" t="s">
        <v>3607</v>
      </c>
      <c r="I1960" s="374">
        <v>7.4121679999999995E-2</v>
      </c>
      <c r="J1960" s="374">
        <v>2</v>
      </c>
      <c r="K1960" s="373" t="s">
        <v>438</v>
      </c>
      <c r="L1960" s="375">
        <v>45.93</v>
      </c>
      <c r="M1960" s="336" t="s">
        <v>3608</v>
      </c>
      <c r="N1960" s="336" t="s">
        <v>3609</v>
      </c>
      <c r="O1960" s="287"/>
      <c r="P1960" s="287"/>
    </row>
    <row r="1961" spans="1:16" ht="15">
      <c r="A1961" s="247" t="s">
        <v>176</v>
      </c>
      <c r="B1961" s="247" t="s">
        <v>11703</v>
      </c>
      <c r="C1961" s="287" t="s">
        <v>6277</v>
      </c>
      <c r="D1961" s="305">
        <v>11</v>
      </c>
      <c r="E1961" s="287" t="s">
        <v>30</v>
      </c>
      <c r="F1961" s="372">
        <v>43677</v>
      </c>
      <c r="G1961" s="373" t="s">
        <v>8918</v>
      </c>
      <c r="H1961" s="373" t="s">
        <v>2562</v>
      </c>
      <c r="I1961" s="374">
        <v>0.14798658000000001</v>
      </c>
      <c r="J1961" s="374">
        <v>15</v>
      </c>
      <c r="K1961" s="373" t="s">
        <v>438</v>
      </c>
      <c r="L1961" s="375">
        <v>55.77</v>
      </c>
      <c r="M1961" s="336" t="s">
        <v>2563</v>
      </c>
      <c r="N1961" s="336" t="s">
        <v>2564</v>
      </c>
      <c r="O1961" s="287"/>
      <c r="P1961" s="287"/>
    </row>
    <row r="1962" spans="1:16" ht="15">
      <c r="A1962" s="247" t="s">
        <v>176</v>
      </c>
      <c r="B1962" s="247" t="s">
        <v>11704</v>
      </c>
      <c r="C1962" s="287" t="s">
        <v>6279</v>
      </c>
      <c r="D1962" s="305">
        <v>12</v>
      </c>
      <c r="E1962" s="287" t="s">
        <v>30</v>
      </c>
      <c r="F1962" s="372">
        <v>43677</v>
      </c>
      <c r="G1962" s="373" t="s">
        <v>8918</v>
      </c>
      <c r="H1962" s="373" t="s">
        <v>543</v>
      </c>
      <c r="I1962" s="374">
        <v>0.15832294999999999</v>
      </c>
      <c r="J1962" s="374">
        <v>9</v>
      </c>
      <c r="K1962" s="373" t="s">
        <v>438</v>
      </c>
      <c r="L1962" s="375">
        <v>27</v>
      </c>
      <c r="M1962" s="336" t="s">
        <v>544</v>
      </c>
      <c r="N1962" s="336" t="s">
        <v>545</v>
      </c>
      <c r="O1962" s="287"/>
      <c r="P1962" s="287"/>
    </row>
    <row r="1963" spans="1:16" ht="15">
      <c r="A1963" s="247" t="s">
        <v>176</v>
      </c>
      <c r="B1963" s="247" t="s">
        <v>9724</v>
      </c>
      <c r="C1963" s="287" t="s">
        <v>6282</v>
      </c>
      <c r="D1963" s="305">
        <v>13</v>
      </c>
      <c r="E1963" s="287" t="s">
        <v>30</v>
      </c>
      <c r="F1963" s="372">
        <v>43677</v>
      </c>
      <c r="G1963" s="373" t="s">
        <v>8918</v>
      </c>
      <c r="H1963" s="373" t="s">
        <v>1336</v>
      </c>
      <c r="I1963" s="374">
        <v>0.14403257</v>
      </c>
      <c r="J1963" s="374">
        <v>7</v>
      </c>
      <c r="K1963" s="373" t="s">
        <v>438</v>
      </c>
      <c r="L1963" s="375">
        <v>30.31</v>
      </c>
      <c r="M1963" s="336" t="s">
        <v>1337</v>
      </c>
      <c r="N1963" s="336" t="s">
        <v>1338</v>
      </c>
      <c r="O1963" s="287"/>
      <c r="P1963" s="287"/>
    </row>
    <row r="1964" spans="1:16" ht="15">
      <c r="A1964" s="247" t="s">
        <v>12764</v>
      </c>
      <c r="B1964" s="247" t="s">
        <v>12765</v>
      </c>
      <c r="C1964" s="287" t="s">
        <v>6284</v>
      </c>
      <c r="D1964" s="305">
        <v>14</v>
      </c>
      <c r="E1964" s="287" t="s">
        <v>30</v>
      </c>
      <c r="F1964" s="372">
        <v>43677</v>
      </c>
      <c r="G1964" s="373" t="s">
        <v>8918</v>
      </c>
      <c r="H1964" s="373" t="s">
        <v>7665</v>
      </c>
      <c r="I1964" s="374">
        <v>8.1009020000000001E-2</v>
      </c>
      <c r="J1964" s="374">
        <v>4</v>
      </c>
      <c r="K1964" s="373" t="s">
        <v>438</v>
      </c>
      <c r="L1964" s="375">
        <v>41.06</v>
      </c>
      <c r="M1964" s="336" t="s">
        <v>7666</v>
      </c>
      <c r="N1964" s="336" t="s">
        <v>7667</v>
      </c>
      <c r="O1964" s="287"/>
      <c r="P1964" s="287"/>
    </row>
    <row r="1965" spans="1:16" ht="15">
      <c r="A1965" s="247" t="s">
        <v>176</v>
      </c>
      <c r="B1965" s="247" t="s">
        <v>11707</v>
      </c>
      <c r="C1965" s="287" t="s">
        <v>6286</v>
      </c>
      <c r="D1965" s="305">
        <v>15</v>
      </c>
      <c r="E1965" s="287" t="s">
        <v>30</v>
      </c>
      <c r="F1965" s="372">
        <v>43677</v>
      </c>
      <c r="G1965" s="373" t="s">
        <v>8918</v>
      </c>
      <c r="H1965" s="373" t="s">
        <v>7521</v>
      </c>
      <c r="I1965" s="374">
        <v>0.11918653999999999</v>
      </c>
      <c r="J1965" s="374">
        <v>4</v>
      </c>
      <c r="K1965" s="373" t="s">
        <v>438</v>
      </c>
      <c r="L1965" s="375">
        <v>65.52</v>
      </c>
      <c r="M1965" s="336" t="s">
        <v>7522</v>
      </c>
      <c r="N1965" s="336" t="s">
        <v>7523</v>
      </c>
      <c r="O1965" s="287"/>
      <c r="P1965" s="287"/>
    </row>
    <row r="1966" spans="1:16" ht="15">
      <c r="A1966" s="247" t="s">
        <v>176</v>
      </c>
      <c r="B1966" s="247" t="s">
        <v>11708</v>
      </c>
      <c r="C1966" s="287" t="s">
        <v>6288</v>
      </c>
      <c r="D1966" s="305">
        <v>16</v>
      </c>
      <c r="E1966" s="287" t="s">
        <v>30</v>
      </c>
      <c r="F1966" s="372">
        <v>43677</v>
      </c>
      <c r="G1966" s="373" t="s">
        <v>8918</v>
      </c>
      <c r="H1966" s="373" t="s">
        <v>4965</v>
      </c>
      <c r="I1966" s="374">
        <v>0.11851075</v>
      </c>
      <c r="J1966" s="374">
        <v>17</v>
      </c>
      <c r="K1966" s="373" t="s">
        <v>438</v>
      </c>
      <c r="L1966" s="375">
        <v>21.04</v>
      </c>
      <c r="M1966" s="336" t="s">
        <v>4966</v>
      </c>
      <c r="N1966" s="336" t="s">
        <v>4967</v>
      </c>
      <c r="O1966" s="287"/>
      <c r="P1966" s="287"/>
    </row>
    <row r="1967" spans="1:16" ht="15">
      <c r="A1967" s="247" t="s">
        <v>176</v>
      </c>
      <c r="B1967" s="247" t="s">
        <v>11709</v>
      </c>
      <c r="C1967" s="287" t="s">
        <v>6290</v>
      </c>
      <c r="D1967" s="305">
        <v>17</v>
      </c>
      <c r="E1967" s="287" t="s">
        <v>30</v>
      </c>
      <c r="F1967" s="372">
        <v>43677</v>
      </c>
      <c r="G1967" s="373" t="s">
        <v>8918</v>
      </c>
      <c r="H1967" s="373" t="s">
        <v>2594</v>
      </c>
      <c r="I1967" s="374">
        <v>0.1076384</v>
      </c>
      <c r="J1967" s="374">
        <v>14</v>
      </c>
      <c r="K1967" s="373" t="s">
        <v>438</v>
      </c>
      <c r="L1967" s="375">
        <v>49.77</v>
      </c>
      <c r="M1967" s="336" t="s">
        <v>2595</v>
      </c>
      <c r="N1967" s="336" t="s">
        <v>2596</v>
      </c>
      <c r="O1967" s="287"/>
      <c r="P1967" s="287"/>
    </row>
    <row r="1968" spans="1:16" ht="15">
      <c r="A1968" s="247" t="s">
        <v>176</v>
      </c>
      <c r="B1968" s="247" t="s">
        <v>9837</v>
      </c>
      <c r="C1968" s="287" t="s">
        <v>6292</v>
      </c>
      <c r="D1968" s="305">
        <v>18</v>
      </c>
      <c r="E1968" s="287" t="s">
        <v>30</v>
      </c>
      <c r="F1968" s="372">
        <v>43677</v>
      </c>
      <c r="G1968" s="373" t="s">
        <v>8918</v>
      </c>
      <c r="H1968" s="373" t="s">
        <v>2056</v>
      </c>
      <c r="I1968" s="374">
        <v>7.6254580000000002E-2</v>
      </c>
      <c r="J1968" s="374">
        <v>1</v>
      </c>
      <c r="K1968" s="373" t="s">
        <v>438</v>
      </c>
      <c r="L1968" s="375">
        <v>296.75</v>
      </c>
      <c r="M1968" s="336" t="s">
        <v>2057</v>
      </c>
      <c r="N1968" s="336" t="s">
        <v>2058</v>
      </c>
      <c r="O1968" s="287"/>
      <c r="P1968" s="287"/>
    </row>
    <row r="1969" spans="1:16" ht="15">
      <c r="A1969" s="247" t="s">
        <v>176</v>
      </c>
      <c r="B1969" s="247" t="s">
        <v>11710</v>
      </c>
      <c r="C1969" s="287" t="s">
        <v>6294</v>
      </c>
      <c r="D1969" s="305">
        <v>19</v>
      </c>
      <c r="E1969" s="287" t="s">
        <v>30</v>
      </c>
      <c r="F1969" s="372">
        <v>43677</v>
      </c>
      <c r="G1969" s="373" t="s">
        <v>8918</v>
      </c>
      <c r="H1969" s="373" t="s">
        <v>9001</v>
      </c>
      <c r="I1969" s="374">
        <v>7.3277590000000004E-2</v>
      </c>
      <c r="J1969" s="374">
        <v>6</v>
      </c>
      <c r="K1969" s="373" t="s">
        <v>438</v>
      </c>
      <c r="L1969" s="375">
        <v>27.02</v>
      </c>
      <c r="M1969" s="336" t="s">
        <v>8539</v>
      </c>
      <c r="N1969" s="336" t="s">
        <v>9002</v>
      </c>
      <c r="O1969" s="287"/>
      <c r="P1969" s="287"/>
    </row>
    <row r="1970" spans="1:16" ht="15">
      <c r="A1970" s="247" t="s">
        <v>176</v>
      </c>
      <c r="B1970" s="247" t="s">
        <v>11711</v>
      </c>
      <c r="C1970" s="287" t="s">
        <v>6296</v>
      </c>
      <c r="D1970" s="305">
        <v>20</v>
      </c>
      <c r="E1970" s="287" t="s">
        <v>30</v>
      </c>
      <c r="F1970" s="372">
        <v>43677</v>
      </c>
      <c r="G1970" s="373" t="s">
        <v>8918</v>
      </c>
      <c r="H1970" s="373" t="s">
        <v>3363</v>
      </c>
      <c r="I1970" s="374">
        <v>7.4006769999999999E-2</v>
      </c>
      <c r="J1970" s="374">
        <v>17</v>
      </c>
      <c r="K1970" s="373" t="s">
        <v>438</v>
      </c>
      <c r="L1970" s="375">
        <v>53.86</v>
      </c>
      <c r="M1970" s="336" t="s">
        <v>3364</v>
      </c>
      <c r="N1970" s="336" t="s">
        <v>3365</v>
      </c>
      <c r="O1970" s="287"/>
      <c r="P1970" s="287"/>
    </row>
    <row r="1971" spans="1:16" ht="15">
      <c r="A1971" s="247" t="s">
        <v>176</v>
      </c>
      <c r="B1971" s="247" t="s">
        <v>9722</v>
      </c>
      <c r="C1971" s="287" t="s">
        <v>6298</v>
      </c>
      <c r="D1971" s="305">
        <v>21</v>
      </c>
      <c r="E1971" s="287" t="s">
        <v>30</v>
      </c>
      <c r="F1971" s="372">
        <v>43677</v>
      </c>
      <c r="G1971" s="373" t="s">
        <v>8918</v>
      </c>
      <c r="H1971" s="373" t="s">
        <v>7343</v>
      </c>
      <c r="I1971" s="374">
        <v>8.9423569999999994E-2</v>
      </c>
      <c r="J1971" s="374">
        <v>14</v>
      </c>
      <c r="K1971" s="373" t="s">
        <v>438</v>
      </c>
      <c r="L1971" s="375">
        <v>208.61</v>
      </c>
      <c r="M1971" s="336" t="s">
        <v>7344</v>
      </c>
      <c r="N1971" s="336" t="s">
        <v>7345</v>
      </c>
      <c r="O1971" s="287"/>
      <c r="P1971" s="287"/>
    </row>
    <row r="1972" spans="1:16" ht="15">
      <c r="A1972" s="247" t="s">
        <v>176</v>
      </c>
      <c r="B1972" s="247" t="s">
        <v>9718</v>
      </c>
      <c r="C1972" s="287" t="s">
        <v>6300</v>
      </c>
      <c r="D1972" s="305">
        <v>22</v>
      </c>
      <c r="E1972" s="287" t="s">
        <v>30</v>
      </c>
      <c r="F1972" s="372">
        <v>43677</v>
      </c>
      <c r="G1972" s="373" t="s">
        <v>8918</v>
      </c>
      <c r="H1972" s="373" t="s">
        <v>2610</v>
      </c>
      <c r="I1972" s="374">
        <v>9.4275929999999994E-2</v>
      </c>
      <c r="J1972" s="374">
        <v>30</v>
      </c>
      <c r="K1972" s="373" t="s">
        <v>438</v>
      </c>
      <c r="L1972" s="375">
        <v>22.73</v>
      </c>
      <c r="M1972" s="336" t="s">
        <v>2611</v>
      </c>
      <c r="N1972" s="336" t="s">
        <v>2612</v>
      </c>
      <c r="O1972" s="287"/>
      <c r="P1972" s="287"/>
    </row>
    <row r="1973" spans="1:16" ht="15">
      <c r="A1973" s="247" t="s">
        <v>176</v>
      </c>
      <c r="B1973" s="247" t="s">
        <v>9839</v>
      </c>
      <c r="C1973" s="287" t="s">
        <v>6302</v>
      </c>
      <c r="D1973" s="305">
        <v>23</v>
      </c>
      <c r="E1973" s="287" t="s">
        <v>30</v>
      </c>
      <c r="F1973" s="372">
        <v>43677</v>
      </c>
      <c r="G1973" s="373" t="s">
        <v>8918</v>
      </c>
      <c r="H1973" s="373" t="s">
        <v>1421</v>
      </c>
      <c r="I1973" s="374">
        <v>0.10808130000000001</v>
      </c>
      <c r="J1973" s="374">
        <v>22</v>
      </c>
      <c r="K1973" s="373" t="s">
        <v>438</v>
      </c>
      <c r="L1973" s="375">
        <v>44.89</v>
      </c>
      <c r="M1973" s="336" t="s">
        <v>1422</v>
      </c>
      <c r="N1973" s="336" t="s">
        <v>1423</v>
      </c>
      <c r="O1973" s="287"/>
      <c r="P1973" s="287"/>
    </row>
    <row r="1974" spans="1:16" ht="15">
      <c r="A1974" s="247" t="s">
        <v>6318</v>
      </c>
      <c r="B1974" s="247" t="s">
        <v>6319</v>
      </c>
      <c r="C1974" s="287" t="s">
        <v>6304</v>
      </c>
      <c r="D1974" s="305">
        <v>24</v>
      </c>
      <c r="E1974" s="287" t="s">
        <v>30</v>
      </c>
      <c r="F1974" s="372">
        <v>43677</v>
      </c>
      <c r="G1974" s="373" t="s">
        <v>8918</v>
      </c>
      <c r="H1974" s="373" t="s">
        <v>951</v>
      </c>
      <c r="I1974" s="374">
        <v>0.16509573</v>
      </c>
      <c r="J1974" s="374">
        <v>12</v>
      </c>
      <c r="K1974" s="373" t="s">
        <v>438</v>
      </c>
      <c r="L1974" s="375">
        <v>28.46</v>
      </c>
      <c r="M1974" s="336" t="s">
        <v>952</v>
      </c>
      <c r="N1974" s="336" t="s">
        <v>953</v>
      </c>
      <c r="O1974" s="287"/>
      <c r="P1974" s="287"/>
    </row>
    <row r="1975" spans="1:16" ht="15">
      <c r="A1975" s="247" t="s">
        <v>176</v>
      </c>
      <c r="B1975" s="247" t="s">
        <v>9717</v>
      </c>
      <c r="C1975" s="287" t="s">
        <v>6306</v>
      </c>
      <c r="D1975" s="305">
        <v>25</v>
      </c>
      <c r="E1975" s="287" t="s">
        <v>30</v>
      </c>
      <c r="F1975" s="372">
        <v>43677</v>
      </c>
      <c r="G1975" s="373" t="s">
        <v>8918</v>
      </c>
      <c r="H1975" s="373" t="s">
        <v>1659</v>
      </c>
      <c r="I1975" s="374">
        <v>0.10062554</v>
      </c>
      <c r="J1975" s="374">
        <v>3</v>
      </c>
      <c r="K1975" s="373" t="s">
        <v>438</v>
      </c>
      <c r="L1975" s="375">
        <v>58.49</v>
      </c>
      <c r="M1975" s="336" t="s">
        <v>1660</v>
      </c>
      <c r="N1975" s="336" t="s">
        <v>1661</v>
      </c>
      <c r="O1975" s="287"/>
      <c r="P1975" s="287"/>
    </row>
    <row r="1976" spans="1:16" ht="15">
      <c r="A1976" s="247" t="s">
        <v>176</v>
      </c>
      <c r="B1976" s="247" t="s">
        <v>11716</v>
      </c>
      <c r="C1976" s="287" t="s">
        <v>6308</v>
      </c>
      <c r="D1976" s="305">
        <v>26</v>
      </c>
      <c r="E1976" s="287" t="s">
        <v>30</v>
      </c>
      <c r="F1976" s="372">
        <v>43677</v>
      </c>
      <c r="G1976" s="373" t="s">
        <v>8918</v>
      </c>
      <c r="H1976" s="373" t="s">
        <v>3386</v>
      </c>
      <c r="I1976" s="374">
        <v>0.10603346</v>
      </c>
      <c r="J1976" s="374">
        <v>12</v>
      </c>
      <c r="K1976" s="373" t="s">
        <v>438</v>
      </c>
      <c r="L1976" s="375">
        <v>54.38</v>
      </c>
      <c r="M1976" s="336" t="s">
        <v>3387</v>
      </c>
      <c r="N1976" s="336" t="s">
        <v>3388</v>
      </c>
      <c r="O1976" s="287"/>
      <c r="P1976" s="287"/>
    </row>
    <row r="1977" spans="1:16" ht="15">
      <c r="A1977" s="247" t="s">
        <v>12766</v>
      </c>
      <c r="B1977" s="247" t="s">
        <v>9723</v>
      </c>
      <c r="C1977" s="287" t="s">
        <v>6311</v>
      </c>
      <c r="D1977" s="305">
        <v>27</v>
      </c>
      <c r="E1977" s="287" t="s">
        <v>30</v>
      </c>
      <c r="F1977" s="372">
        <v>43677</v>
      </c>
      <c r="G1977" s="373" t="s">
        <v>8918</v>
      </c>
      <c r="H1977" s="373" t="s">
        <v>4316</v>
      </c>
      <c r="I1977" s="374">
        <v>7.2060070000000004E-2</v>
      </c>
      <c r="J1977" s="374">
        <v>1</v>
      </c>
      <c r="K1977" s="373" t="s">
        <v>438</v>
      </c>
      <c r="L1977" s="375">
        <v>38.840000000000003</v>
      </c>
      <c r="M1977" s="336" t="s">
        <v>4317</v>
      </c>
      <c r="N1977" s="336" t="s">
        <v>4318</v>
      </c>
      <c r="O1977" s="287"/>
      <c r="P1977" s="287"/>
    </row>
    <row r="1978" spans="1:16" ht="15">
      <c r="A1978" s="247" t="s">
        <v>176</v>
      </c>
      <c r="B1978" s="247" t="s">
        <v>9838</v>
      </c>
      <c r="C1978" s="287" t="s">
        <v>6313</v>
      </c>
      <c r="D1978" s="305">
        <v>28</v>
      </c>
      <c r="E1978" s="287" t="s">
        <v>30</v>
      </c>
      <c r="F1978" s="372">
        <v>43677</v>
      </c>
      <c r="G1978" s="373" t="s">
        <v>8918</v>
      </c>
      <c r="H1978" s="373" t="s">
        <v>4600</v>
      </c>
      <c r="I1978" s="374">
        <v>8.2842840000000001E-2</v>
      </c>
      <c r="J1978" s="374">
        <v>6</v>
      </c>
      <c r="K1978" s="373" t="s">
        <v>438</v>
      </c>
      <c r="L1978" s="375">
        <v>31.51</v>
      </c>
      <c r="M1978" s="336" t="s">
        <v>4601</v>
      </c>
      <c r="N1978" s="336" t="s">
        <v>4602</v>
      </c>
      <c r="O1978" s="287"/>
      <c r="P1978" s="287"/>
    </row>
    <row r="1979" spans="1:16" ht="15">
      <c r="A1979" s="247" t="s">
        <v>176</v>
      </c>
      <c r="B1979" s="247" t="s">
        <v>11717</v>
      </c>
      <c r="C1979" s="287" t="s">
        <v>6315</v>
      </c>
      <c r="D1979" s="305">
        <v>29</v>
      </c>
      <c r="E1979" s="287" t="s">
        <v>30</v>
      </c>
      <c r="F1979" s="372">
        <v>43677</v>
      </c>
      <c r="G1979" s="373" t="s">
        <v>8918</v>
      </c>
      <c r="H1979" s="373" t="s">
        <v>2493</v>
      </c>
      <c r="I1979" s="374">
        <v>7.2770020000000005E-2</v>
      </c>
      <c r="J1979" s="374">
        <v>1</v>
      </c>
      <c r="K1979" s="373" t="s">
        <v>438</v>
      </c>
      <c r="L1979" s="375">
        <v>152.61000000000001</v>
      </c>
      <c r="M1979" s="336" t="s">
        <v>2494</v>
      </c>
      <c r="N1979" s="336" t="s">
        <v>2495</v>
      </c>
      <c r="O1979" s="287"/>
      <c r="P1979" s="287"/>
    </row>
    <row r="1980" spans="1:16" ht="15">
      <c r="A1980" s="247" t="s">
        <v>176</v>
      </c>
      <c r="B1980" s="247" t="s">
        <v>11718</v>
      </c>
      <c r="C1980" s="287" t="s">
        <v>6317</v>
      </c>
      <c r="D1980" s="305">
        <v>30</v>
      </c>
      <c r="E1980" s="287" t="s">
        <v>30</v>
      </c>
      <c r="F1980" s="372">
        <v>43677</v>
      </c>
      <c r="G1980" s="373" t="s">
        <v>8918</v>
      </c>
      <c r="H1980" s="373" t="s">
        <v>4632</v>
      </c>
      <c r="I1980" s="374">
        <v>7.9145099999999996E-2</v>
      </c>
      <c r="J1980" s="374">
        <v>1</v>
      </c>
      <c r="K1980" s="373" t="s">
        <v>438</v>
      </c>
      <c r="L1980" s="375">
        <v>51.53</v>
      </c>
      <c r="M1980" s="336" t="s">
        <v>4633</v>
      </c>
      <c r="N1980" s="336" t="s">
        <v>4634</v>
      </c>
      <c r="O1980" s="287"/>
      <c r="P1980" s="287"/>
    </row>
    <row r="1981" spans="1:16" ht="15">
      <c r="A1981" s="247" t="s">
        <v>176</v>
      </c>
      <c r="B1981" s="247" t="s">
        <v>11719</v>
      </c>
      <c r="C1981" s="287" t="s">
        <v>6320</v>
      </c>
      <c r="D1981" s="305">
        <v>31</v>
      </c>
      <c r="E1981" s="287" t="s">
        <v>30</v>
      </c>
      <c r="F1981" s="372">
        <v>43677</v>
      </c>
      <c r="G1981" s="373" t="s">
        <v>8918</v>
      </c>
      <c r="H1981" s="373" t="s">
        <v>2660</v>
      </c>
      <c r="I1981" s="374">
        <v>7.5982610000000006E-2</v>
      </c>
      <c r="J1981" s="374">
        <v>5</v>
      </c>
      <c r="K1981" s="373" t="s">
        <v>438</v>
      </c>
      <c r="L1981" s="375">
        <v>30.93</v>
      </c>
      <c r="M1981" s="336" t="s">
        <v>2661</v>
      </c>
      <c r="N1981" s="336" t="s">
        <v>2662</v>
      </c>
      <c r="O1981" s="287"/>
      <c r="P1981" s="287"/>
    </row>
    <row r="1982" spans="1:16" ht="15">
      <c r="A1982" s="247" t="s">
        <v>176</v>
      </c>
      <c r="B1982" s="247" t="s">
        <v>11720</v>
      </c>
      <c r="C1982" s="287" t="s">
        <v>6322</v>
      </c>
      <c r="D1982" s="305">
        <v>32</v>
      </c>
      <c r="E1982" s="287" t="s">
        <v>30</v>
      </c>
      <c r="F1982" s="372">
        <v>43677</v>
      </c>
      <c r="G1982" s="373" t="s">
        <v>8918</v>
      </c>
      <c r="H1982" s="373" t="s">
        <v>738</v>
      </c>
      <c r="I1982" s="374">
        <v>8.5623710000000006E-2</v>
      </c>
      <c r="J1982" s="374">
        <v>6</v>
      </c>
      <c r="K1982" s="373" t="s">
        <v>438</v>
      </c>
      <c r="L1982" s="375">
        <v>49.3</v>
      </c>
      <c r="M1982" s="336" t="s">
        <v>739</v>
      </c>
      <c r="N1982" s="336" t="s">
        <v>740</v>
      </c>
      <c r="O1982" s="287"/>
      <c r="P1982" s="287"/>
    </row>
    <row r="1983" spans="1:16" ht="15">
      <c r="A1983" s="247" t="s">
        <v>176</v>
      </c>
      <c r="B1983" s="247" t="s">
        <v>11723</v>
      </c>
      <c r="C1983" s="287" t="s">
        <v>6324</v>
      </c>
      <c r="D1983" s="305">
        <v>33</v>
      </c>
      <c r="E1983" s="287" t="s">
        <v>30</v>
      </c>
      <c r="F1983" s="372">
        <v>43677</v>
      </c>
      <c r="G1983" s="373" t="s">
        <v>8918</v>
      </c>
      <c r="H1983" s="373" t="s">
        <v>7072</v>
      </c>
      <c r="I1983" s="374">
        <v>7.7769160000000004E-2</v>
      </c>
      <c r="J1983" s="374">
        <v>5</v>
      </c>
      <c r="K1983" s="373" t="s">
        <v>438</v>
      </c>
      <c r="L1983" s="375">
        <v>30.35</v>
      </c>
      <c r="M1983" s="336" t="s">
        <v>7073</v>
      </c>
      <c r="N1983" s="336" t="s">
        <v>7074</v>
      </c>
      <c r="O1983" s="287"/>
      <c r="P1983" s="287"/>
    </row>
    <row r="1984" spans="1:16" ht="15">
      <c r="A1984" s="247" t="s">
        <v>176</v>
      </c>
      <c r="B1984" s="247" t="s">
        <v>11724</v>
      </c>
      <c r="C1984" s="287" t="s">
        <v>6326</v>
      </c>
      <c r="D1984" s="305">
        <v>34</v>
      </c>
      <c r="E1984" s="287" t="s">
        <v>30</v>
      </c>
      <c r="F1984" s="372">
        <v>43677</v>
      </c>
      <c r="G1984" s="373" t="s">
        <v>8918</v>
      </c>
      <c r="H1984" s="373" t="s">
        <v>2676</v>
      </c>
      <c r="I1984" s="374">
        <v>7.7620889999999998E-2</v>
      </c>
      <c r="J1984" s="374">
        <v>5</v>
      </c>
      <c r="K1984" s="373" t="s">
        <v>438</v>
      </c>
      <c r="L1984" s="375">
        <v>54.49</v>
      </c>
      <c r="M1984" s="336" t="s">
        <v>2677</v>
      </c>
      <c r="N1984" s="336" t="s">
        <v>2678</v>
      </c>
      <c r="O1984" s="287"/>
      <c r="P1984" s="287"/>
    </row>
    <row r="1985" spans="1:16" ht="15">
      <c r="A1985" s="247" t="s">
        <v>176</v>
      </c>
      <c r="B1985" s="247" t="s">
        <v>9726</v>
      </c>
      <c r="C1985" s="287" t="s">
        <v>6328</v>
      </c>
      <c r="D1985" s="305">
        <v>35</v>
      </c>
      <c r="E1985" s="287" t="s">
        <v>30</v>
      </c>
      <c r="F1985" s="372">
        <v>43677</v>
      </c>
      <c r="G1985" s="373" t="s">
        <v>8918</v>
      </c>
      <c r="H1985" s="373" t="s">
        <v>3138</v>
      </c>
      <c r="I1985" s="374">
        <v>7.9663929999999994E-2</v>
      </c>
      <c r="J1985" s="374">
        <v>6</v>
      </c>
      <c r="K1985" s="373" t="s">
        <v>438</v>
      </c>
      <c r="L1985" s="375">
        <v>21</v>
      </c>
      <c r="M1985" s="336" t="s">
        <v>3139</v>
      </c>
      <c r="N1985" s="336" t="s">
        <v>3140</v>
      </c>
      <c r="O1985" s="287"/>
      <c r="P1985" s="287"/>
    </row>
    <row r="1986" spans="1:16" ht="15">
      <c r="A1986" s="247" t="s">
        <v>12767</v>
      </c>
      <c r="B1986" s="247" t="s">
        <v>12768</v>
      </c>
      <c r="C1986" s="287" t="s">
        <v>6330</v>
      </c>
      <c r="D1986" s="305">
        <v>36</v>
      </c>
      <c r="E1986" s="287" t="s">
        <v>30</v>
      </c>
      <c r="F1986" s="372">
        <v>43677</v>
      </c>
      <c r="G1986" s="373" t="s">
        <v>8918</v>
      </c>
      <c r="H1986" s="373" t="s">
        <v>1540</v>
      </c>
      <c r="I1986" s="374">
        <v>7.5796950000000002E-2</v>
      </c>
      <c r="J1986" s="374">
        <v>8</v>
      </c>
      <c r="K1986" s="373" t="s">
        <v>438</v>
      </c>
      <c r="L1986" s="375">
        <v>35.590000000000003</v>
      </c>
      <c r="M1986" s="336" t="s">
        <v>1541</v>
      </c>
      <c r="N1986" s="336" t="s">
        <v>1542</v>
      </c>
      <c r="O1986" s="287"/>
      <c r="P1986" s="287"/>
    </row>
    <row r="1987" spans="1:16" ht="15">
      <c r="A1987" s="247" t="s">
        <v>176</v>
      </c>
      <c r="B1987" s="247" t="s">
        <v>9721</v>
      </c>
      <c r="C1987" s="287" t="s">
        <v>6332</v>
      </c>
      <c r="D1987" s="305">
        <v>37</v>
      </c>
      <c r="E1987" s="287" t="s">
        <v>30</v>
      </c>
      <c r="F1987" s="372">
        <v>43677</v>
      </c>
      <c r="G1987" s="373" t="s">
        <v>8918</v>
      </c>
      <c r="H1987" s="373" t="s">
        <v>800</v>
      </c>
      <c r="I1987" s="374">
        <v>9.2995910000000001E-2</v>
      </c>
      <c r="J1987" s="374">
        <v>12</v>
      </c>
      <c r="K1987" s="373" t="s">
        <v>438</v>
      </c>
      <c r="L1987" s="375">
        <v>46.31</v>
      </c>
      <c r="M1987" s="336" t="s">
        <v>801</v>
      </c>
      <c r="N1987" s="336" t="s">
        <v>802</v>
      </c>
      <c r="O1987" s="287"/>
      <c r="P1987" s="287"/>
    </row>
    <row r="1988" spans="1:16" ht="15">
      <c r="A1988" s="247" t="s">
        <v>176</v>
      </c>
      <c r="B1988" s="247" t="s">
        <v>11729</v>
      </c>
      <c r="C1988" s="287" t="s">
        <v>6334</v>
      </c>
      <c r="D1988" s="305">
        <v>38</v>
      </c>
      <c r="E1988" s="287" t="s">
        <v>30</v>
      </c>
      <c r="F1988" s="372">
        <v>43677</v>
      </c>
      <c r="G1988" s="373" t="s">
        <v>8918</v>
      </c>
      <c r="H1988" s="373" t="s">
        <v>9315</v>
      </c>
      <c r="I1988" s="374">
        <v>8.6398020000000006E-2</v>
      </c>
      <c r="J1988" s="374">
        <v>3</v>
      </c>
      <c r="K1988" s="373" t="s">
        <v>438</v>
      </c>
      <c r="L1988" s="375">
        <v>92.4</v>
      </c>
      <c r="M1988" s="336" t="s">
        <v>8691</v>
      </c>
      <c r="N1988" s="336" t="s">
        <v>8692</v>
      </c>
      <c r="O1988" s="287"/>
      <c r="P1988" s="287"/>
    </row>
    <row r="1989" spans="1:16" ht="15">
      <c r="A1989" s="247" t="s">
        <v>9719</v>
      </c>
      <c r="B1989" s="247" t="s">
        <v>9720</v>
      </c>
      <c r="C1989" s="287" t="s">
        <v>6337</v>
      </c>
      <c r="D1989" s="305">
        <v>39</v>
      </c>
      <c r="E1989" s="287" t="s">
        <v>30</v>
      </c>
      <c r="F1989" s="372">
        <v>43677</v>
      </c>
      <c r="G1989" s="373" t="s">
        <v>8918</v>
      </c>
      <c r="H1989" s="373" t="s">
        <v>4801</v>
      </c>
      <c r="I1989" s="374">
        <v>7.7477939999999995E-2</v>
      </c>
      <c r="J1989" s="374">
        <v>22</v>
      </c>
      <c r="K1989" s="373" t="s">
        <v>438</v>
      </c>
      <c r="L1989" s="375">
        <v>83.69</v>
      </c>
      <c r="M1989" s="336" t="s">
        <v>4802</v>
      </c>
      <c r="N1989" s="336" t="s">
        <v>4803</v>
      </c>
      <c r="O1989" s="287"/>
      <c r="P1989" s="287"/>
    </row>
    <row r="1990" spans="1:16" ht="15">
      <c r="A1990" s="247" t="s">
        <v>176</v>
      </c>
      <c r="B1990" s="247" t="s">
        <v>11730</v>
      </c>
      <c r="C1990" s="287" t="s">
        <v>6339</v>
      </c>
      <c r="D1990" s="305">
        <v>40</v>
      </c>
      <c r="E1990" s="287" t="s">
        <v>30</v>
      </c>
      <c r="F1990" s="372">
        <v>43677</v>
      </c>
      <c r="G1990" s="373" t="s">
        <v>8918</v>
      </c>
      <c r="H1990" s="373" t="s">
        <v>810</v>
      </c>
      <c r="I1990" s="374">
        <v>7.4764059999999993E-2</v>
      </c>
      <c r="J1990" s="374">
        <v>6</v>
      </c>
      <c r="K1990" s="373" t="s">
        <v>438</v>
      </c>
      <c r="L1990" s="375">
        <v>20.9</v>
      </c>
      <c r="M1990" s="336" t="s">
        <v>811</v>
      </c>
      <c r="N1990" s="336" t="s">
        <v>812</v>
      </c>
      <c r="O1990" s="287"/>
      <c r="P1990" s="287"/>
    </row>
    <row r="1991" spans="1:16" ht="15">
      <c r="A1991" s="247" t="s">
        <v>12769</v>
      </c>
      <c r="B1991" s="247" t="s">
        <v>12770</v>
      </c>
      <c r="C1991" s="287" t="s">
        <v>6342</v>
      </c>
      <c r="D1991" s="305">
        <v>1</v>
      </c>
      <c r="E1991" s="287" t="s">
        <v>38</v>
      </c>
      <c r="F1991" s="372">
        <v>43677</v>
      </c>
      <c r="G1991" s="373" t="s">
        <v>8938</v>
      </c>
      <c r="H1991" s="373" t="s">
        <v>453</v>
      </c>
      <c r="I1991" s="374">
        <v>0.65684675999999997</v>
      </c>
      <c r="J1991" s="374">
        <v>11</v>
      </c>
      <c r="K1991" s="373" t="s">
        <v>438</v>
      </c>
      <c r="L1991" s="375">
        <v>30.45</v>
      </c>
      <c r="M1991" s="336" t="s">
        <v>454</v>
      </c>
      <c r="N1991" s="336" t="s">
        <v>455</v>
      </c>
      <c r="O1991" s="287"/>
      <c r="P1991" s="287"/>
    </row>
    <row r="1992" spans="1:16" ht="15">
      <c r="A1992" s="247" t="s">
        <v>176</v>
      </c>
      <c r="B1992" s="247" t="s">
        <v>11733</v>
      </c>
      <c r="C1992" s="287" t="s">
        <v>6344</v>
      </c>
      <c r="D1992" s="305">
        <v>2</v>
      </c>
      <c r="E1992" s="287" t="s">
        <v>38</v>
      </c>
      <c r="F1992" s="372">
        <v>43677</v>
      </c>
      <c r="G1992" s="373" t="s">
        <v>8938</v>
      </c>
      <c r="H1992" s="373" t="s">
        <v>2253</v>
      </c>
      <c r="I1992" s="374">
        <v>0.37887549999999998</v>
      </c>
      <c r="J1992" s="374">
        <v>2</v>
      </c>
      <c r="K1992" s="373" t="s">
        <v>438</v>
      </c>
      <c r="L1992" s="375">
        <v>228.27</v>
      </c>
      <c r="M1992" s="336" t="s">
        <v>2254</v>
      </c>
      <c r="N1992" s="336" t="s">
        <v>2255</v>
      </c>
      <c r="O1992" s="287"/>
      <c r="P1992" s="287"/>
    </row>
    <row r="1993" spans="1:16" ht="15">
      <c r="A1993" s="247" t="s">
        <v>176</v>
      </c>
      <c r="B1993" s="247" t="s">
        <v>11734</v>
      </c>
      <c r="C1993" s="287" t="s">
        <v>6346</v>
      </c>
      <c r="D1993" s="305">
        <v>3</v>
      </c>
      <c r="E1993" s="287" t="s">
        <v>38</v>
      </c>
      <c r="F1993" s="372">
        <v>43677</v>
      </c>
      <c r="G1993" s="373" t="s">
        <v>8938</v>
      </c>
      <c r="H1993" s="373" t="s">
        <v>1054</v>
      </c>
      <c r="I1993" s="374">
        <v>0.37918234000000001</v>
      </c>
      <c r="J1993" s="374">
        <v>4</v>
      </c>
      <c r="K1993" s="373" t="s">
        <v>438</v>
      </c>
      <c r="L1993" s="375">
        <v>211.62</v>
      </c>
      <c r="M1993" s="336" t="s">
        <v>1055</v>
      </c>
      <c r="N1993" s="336" t="s">
        <v>1056</v>
      </c>
      <c r="O1993" s="287"/>
      <c r="P1993" s="287"/>
    </row>
    <row r="1994" spans="1:16" ht="15">
      <c r="A1994" s="247" t="s">
        <v>176</v>
      </c>
      <c r="B1994" s="247" t="s">
        <v>11735</v>
      </c>
      <c r="C1994" s="287" t="s">
        <v>6348</v>
      </c>
      <c r="D1994" s="305">
        <v>4</v>
      </c>
      <c r="E1994" s="287" t="s">
        <v>38</v>
      </c>
      <c r="F1994" s="372">
        <v>43677</v>
      </c>
      <c r="G1994" s="373" t="s">
        <v>8938</v>
      </c>
      <c r="H1994" s="373" t="s">
        <v>3455</v>
      </c>
      <c r="I1994" s="374">
        <v>0.31444763999999997</v>
      </c>
      <c r="J1994" s="374">
        <v>2</v>
      </c>
      <c r="K1994" s="373" t="s">
        <v>438</v>
      </c>
      <c r="L1994" s="375">
        <v>114.78</v>
      </c>
      <c r="M1994" s="336" t="s">
        <v>3456</v>
      </c>
      <c r="N1994" s="336" t="s">
        <v>3457</v>
      </c>
      <c r="O1994" s="287"/>
      <c r="P1994" s="287"/>
    </row>
    <row r="1995" spans="1:16" ht="15">
      <c r="A1995" s="247" t="s">
        <v>176</v>
      </c>
      <c r="B1995" s="247" t="s">
        <v>11736</v>
      </c>
      <c r="C1995" s="287" t="s">
        <v>6351</v>
      </c>
      <c r="D1995" s="305">
        <v>5</v>
      </c>
      <c r="E1995" s="287" t="s">
        <v>38</v>
      </c>
      <c r="F1995" s="372">
        <v>43677</v>
      </c>
      <c r="G1995" s="373" t="s">
        <v>8938</v>
      </c>
      <c r="H1995" s="373" t="s">
        <v>1272</v>
      </c>
      <c r="I1995" s="374">
        <v>0.55836019999999997</v>
      </c>
      <c r="J1995" s="374">
        <v>6</v>
      </c>
      <c r="K1995" s="373" t="s">
        <v>438</v>
      </c>
      <c r="L1995" s="375">
        <v>1123.04</v>
      </c>
      <c r="M1995" s="336" t="s">
        <v>1273</v>
      </c>
      <c r="N1995" s="336" t="s">
        <v>1274</v>
      </c>
      <c r="O1995" s="287"/>
      <c r="P1995" s="287"/>
    </row>
    <row r="1996" spans="1:16" ht="15">
      <c r="A1996" s="247" t="s">
        <v>176</v>
      </c>
      <c r="B1996" s="247" t="s">
        <v>11737</v>
      </c>
      <c r="C1996" s="287" t="s">
        <v>6353</v>
      </c>
      <c r="D1996" s="305">
        <v>6</v>
      </c>
      <c r="E1996" s="287" t="s">
        <v>38</v>
      </c>
      <c r="F1996" s="372">
        <v>43677</v>
      </c>
      <c r="G1996" s="373" t="s">
        <v>8938</v>
      </c>
      <c r="H1996" s="373" t="s">
        <v>2281</v>
      </c>
      <c r="I1996" s="374">
        <v>0.79599679999999995</v>
      </c>
      <c r="J1996" s="374">
        <v>7</v>
      </c>
      <c r="K1996" s="373" t="s">
        <v>438</v>
      </c>
      <c r="L1996" s="375">
        <v>71.48</v>
      </c>
      <c r="M1996" s="336" t="s">
        <v>2282</v>
      </c>
      <c r="N1996" s="336" t="s">
        <v>2283</v>
      </c>
      <c r="O1996" s="287"/>
      <c r="P1996" s="287"/>
    </row>
    <row r="1997" spans="1:16" ht="15">
      <c r="A1997" s="247" t="s">
        <v>176</v>
      </c>
      <c r="B1997" s="247" t="s">
        <v>11738</v>
      </c>
      <c r="C1997" s="287" t="s">
        <v>6355</v>
      </c>
      <c r="D1997" s="305">
        <v>7</v>
      </c>
      <c r="E1997" s="287" t="s">
        <v>38</v>
      </c>
      <c r="F1997" s="372">
        <v>43677</v>
      </c>
      <c r="G1997" s="373" t="s">
        <v>8938</v>
      </c>
      <c r="H1997" s="373" t="s">
        <v>2015</v>
      </c>
      <c r="I1997" s="374">
        <v>0.29801129999999998</v>
      </c>
      <c r="J1997" s="374">
        <v>1</v>
      </c>
      <c r="K1997" s="373" t="s">
        <v>438</v>
      </c>
      <c r="L1997" s="375">
        <v>289.99</v>
      </c>
      <c r="M1997" s="336" t="s">
        <v>2016</v>
      </c>
      <c r="N1997" s="336" t="s">
        <v>2017</v>
      </c>
      <c r="O1997" s="287"/>
      <c r="P1997" s="287"/>
    </row>
    <row r="1998" spans="1:16" ht="15">
      <c r="A1998" s="247" t="s">
        <v>176</v>
      </c>
      <c r="B1998" s="247" t="s">
        <v>11739</v>
      </c>
      <c r="C1998" s="287" t="s">
        <v>6357</v>
      </c>
      <c r="D1998" s="305">
        <v>8</v>
      </c>
      <c r="E1998" s="287" t="s">
        <v>38</v>
      </c>
      <c r="F1998" s="372">
        <v>43677</v>
      </c>
      <c r="G1998" s="373" t="s">
        <v>8938</v>
      </c>
      <c r="H1998" s="373" t="s">
        <v>1302</v>
      </c>
      <c r="I1998" s="374">
        <v>0.60603309999999999</v>
      </c>
      <c r="J1998" s="374">
        <v>6</v>
      </c>
      <c r="K1998" s="373" t="s">
        <v>438</v>
      </c>
      <c r="L1998" s="375">
        <v>73.91</v>
      </c>
      <c r="M1998" s="336" t="s">
        <v>1303</v>
      </c>
      <c r="N1998" s="336" t="s">
        <v>1304</v>
      </c>
      <c r="O1998" s="287"/>
      <c r="P1998" s="287"/>
    </row>
    <row r="1999" spans="1:16" ht="15">
      <c r="A1999" s="247" t="s">
        <v>12771</v>
      </c>
      <c r="B1999" s="247" t="s">
        <v>12772</v>
      </c>
      <c r="C1999" s="287" t="s">
        <v>6360</v>
      </c>
      <c r="D1999" s="305">
        <v>9</v>
      </c>
      <c r="E1999" s="287" t="s">
        <v>38</v>
      </c>
      <c r="F1999" s="372">
        <v>43677</v>
      </c>
      <c r="G1999" s="373" t="s">
        <v>8938</v>
      </c>
      <c r="H1999" s="373" t="s">
        <v>1079</v>
      </c>
      <c r="I1999" s="374">
        <v>0.29745890000000003</v>
      </c>
      <c r="J1999" s="374">
        <v>3</v>
      </c>
      <c r="K1999" s="373" t="s">
        <v>438</v>
      </c>
      <c r="L1999" s="375">
        <v>385.38</v>
      </c>
      <c r="M1999" s="336" t="s">
        <v>1080</v>
      </c>
      <c r="N1999" s="336" t="s">
        <v>1081</v>
      </c>
      <c r="O1999" s="287"/>
      <c r="P1999" s="287"/>
    </row>
    <row r="2000" spans="1:16" ht="15">
      <c r="A2000" s="247" t="s">
        <v>176</v>
      </c>
      <c r="B2000" s="247" t="s">
        <v>9840</v>
      </c>
      <c r="C2000" s="287" t="s">
        <v>6366</v>
      </c>
      <c r="D2000" s="305">
        <v>10</v>
      </c>
      <c r="E2000" s="287" t="s">
        <v>38</v>
      </c>
      <c r="F2000" s="372">
        <v>43677</v>
      </c>
      <c r="G2000" s="373" t="s">
        <v>8938</v>
      </c>
      <c r="H2000" s="373" t="s">
        <v>843</v>
      </c>
      <c r="I2000" s="374">
        <v>0.68998753999999995</v>
      </c>
      <c r="J2000" s="374">
        <v>11</v>
      </c>
      <c r="K2000" s="373" t="s">
        <v>438</v>
      </c>
      <c r="L2000" s="375">
        <v>795.53</v>
      </c>
      <c r="M2000" s="336" t="s">
        <v>844</v>
      </c>
      <c r="N2000" s="336" t="s">
        <v>845</v>
      </c>
      <c r="O2000" s="287"/>
      <c r="P2000" s="287"/>
    </row>
    <row r="2001" spans="1:16" ht="15">
      <c r="A2001" s="247" t="s">
        <v>176</v>
      </c>
      <c r="B2001" s="247" t="s">
        <v>11740</v>
      </c>
      <c r="C2001" s="287" t="s">
        <v>6368</v>
      </c>
      <c r="D2001" s="305">
        <v>11</v>
      </c>
      <c r="E2001" s="287" t="s">
        <v>38</v>
      </c>
      <c r="F2001" s="372">
        <v>43677</v>
      </c>
      <c r="G2001" s="373" t="s">
        <v>8938</v>
      </c>
      <c r="H2001" s="373" t="s">
        <v>2157</v>
      </c>
      <c r="I2001" s="374">
        <v>0.30697668</v>
      </c>
      <c r="J2001" s="374">
        <v>8</v>
      </c>
      <c r="K2001" s="373" t="s">
        <v>438</v>
      </c>
      <c r="L2001" s="375">
        <v>75.44</v>
      </c>
      <c r="M2001" s="336" t="s">
        <v>2158</v>
      </c>
      <c r="N2001" s="336" t="s">
        <v>2159</v>
      </c>
      <c r="O2001" s="287"/>
      <c r="P2001" s="287"/>
    </row>
    <row r="2002" spans="1:16" ht="15">
      <c r="A2002" s="247" t="s">
        <v>176</v>
      </c>
      <c r="B2002" s="247" t="s">
        <v>11741</v>
      </c>
      <c r="C2002" s="287" t="s">
        <v>6370</v>
      </c>
      <c r="D2002" s="305">
        <v>12</v>
      </c>
      <c r="E2002" s="287" t="s">
        <v>38</v>
      </c>
      <c r="F2002" s="372">
        <v>43677</v>
      </c>
      <c r="G2002" s="373" t="s">
        <v>8938</v>
      </c>
      <c r="H2002" s="373" t="s">
        <v>2870</v>
      </c>
      <c r="I2002" s="374">
        <v>0.37075233000000002</v>
      </c>
      <c r="J2002" s="374">
        <v>3</v>
      </c>
      <c r="K2002" s="373" t="s">
        <v>438</v>
      </c>
      <c r="L2002" s="375">
        <v>107.33</v>
      </c>
      <c r="M2002" s="336" t="s">
        <v>2871</v>
      </c>
      <c r="N2002" s="336" t="s">
        <v>2872</v>
      </c>
      <c r="O2002" s="287"/>
      <c r="P2002" s="287"/>
    </row>
    <row r="2003" spans="1:16" ht="15">
      <c r="A2003" s="247" t="s">
        <v>12773</v>
      </c>
      <c r="B2003" s="247" t="s">
        <v>12774</v>
      </c>
      <c r="C2003" s="287" t="s">
        <v>6372</v>
      </c>
      <c r="D2003" s="305">
        <v>13</v>
      </c>
      <c r="E2003" s="287" t="s">
        <v>38</v>
      </c>
      <c r="F2003" s="372">
        <v>43677</v>
      </c>
      <c r="G2003" s="373" t="s">
        <v>8938</v>
      </c>
      <c r="H2003" s="373" t="s">
        <v>4263</v>
      </c>
      <c r="I2003" s="374">
        <v>0.29415930000000001</v>
      </c>
      <c r="J2003" s="374">
        <v>1</v>
      </c>
      <c r="K2003" s="373" t="s">
        <v>438</v>
      </c>
      <c r="L2003" s="375">
        <v>55.4</v>
      </c>
      <c r="M2003" s="336" t="s">
        <v>4264</v>
      </c>
      <c r="N2003" s="336" t="s">
        <v>4265</v>
      </c>
      <c r="O2003" s="287"/>
      <c r="P2003" s="287"/>
    </row>
    <row r="2004" spans="1:16" ht="15">
      <c r="A2004" s="247" t="s">
        <v>12775</v>
      </c>
      <c r="B2004" s="247" t="s">
        <v>12776</v>
      </c>
      <c r="C2004" s="287" t="s">
        <v>6374</v>
      </c>
      <c r="D2004" s="305">
        <v>14</v>
      </c>
      <c r="E2004" s="287" t="s">
        <v>38</v>
      </c>
      <c r="F2004" s="372">
        <v>43677</v>
      </c>
      <c r="G2004" s="373" t="s">
        <v>8938</v>
      </c>
      <c r="H2004" s="373" t="s">
        <v>1326</v>
      </c>
      <c r="I2004" s="374">
        <v>0.30231750000000002</v>
      </c>
      <c r="J2004" s="374">
        <v>1</v>
      </c>
      <c r="K2004" s="373" t="s">
        <v>438</v>
      </c>
      <c r="L2004" s="375">
        <v>77.53</v>
      </c>
      <c r="M2004" s="336" t="s">
        <v>1327</v>
      </c>
      <c r="N2004" s="336" t="s">
        <v>1328</v>
      </c>
      <c r="O2004" s="287"/>
      <c r="P2004" s="287"/>
    </row>
    <row r="2005" spans="1:16" ht="15">
      <c r="A2005" s="247" t="s">
        <v>176</v>
      </c>
      <c r="B2005" s="247" t="s">
        <v>11744</v>
      </c>
      <c r="C2005" s="287" t="s">
        <v>6376</v>
      </c>
      <c r="D2005" s="305">
        <v>15</v>
      </c>
      <c r="E2005" s="287" t="s">
        <v>38</v>
      </c>
      <c r="F2005" s="372">
        <v>43677</v>
      </c>
      <c r="G2005" s="373" t="s">
        <v>8938</v>
      </c>
      <c r="H2005" s="373" t="s">
        <v>2168</v>
      </c>
      <c r="I2005" s="374">
        <v>0.39325404000000003</v>
      </c>
      <c r="J2005" s="374">
        <v>5</v>
      </c>
      <c r="K2005" s="373" t="s">
        <v>438</v>
      </c>
      <c r="L2005" s="375">
        <v>140.5</v>
      </c>
      <c r="M2005" s="336" t="s">
        <v>2169</v>
      </c>
      <c r="N2005" s="336" t="s">
        <v>2170</v>
      </c>
      <c r="O2005" s="287"/>
      <c r="P2005" s="287"/>
    </row>
    <row r="2006" spans="1:16" ht="15">
      <c r="A2006" s="247" t="s">
        <v>12777</v>
      </c>
      <c r="B2006" s="247" t="s">
        <v>12778</v>
      </c>
      <c r="C2006" s="287" t="s">
        <v>6378</v>
      </c>
      <c r="D2006" s="305">
        <v>16</v>
      </c>
      <c r="E2006" s="287" t="s">
        <v>38</v>
      </c>
      <c r="F2006" s="372">
        <v>43677</v>
      </c>
      <c r="G2006" s="373" t="s">
        <v>8938</v>
      </c>
      <c r="H2006" s="373" t="s">
        <v>3612</v>
      </c>
      <c r="I2006" s="374">
        <v>0.37707590000000002</v>
      </c>
      <c r="J2006" s="374">
        <v>3</v>
      </c>
      <c r="K2006" s="373" t="s">
        <v>438</v>
      </c>
      <c r="L2006" s="375">
        <v>134.02000000000001</v>
      </c>
      <c r="M2006" s="336" t="s">
        <v>398</v>
      </c>
      <c r="N2006" s="336" t="s">
        <v>3613</v>
      </c>
      <c r="O2006" s="287"/>
      <c r="P2006" s="287"/>
    </row>
    <row r="2007" spans="1:16" ht="15">
      <c r="A2007" s="247" t="s">
        <v>176</v>
      </c>
      <c r="B2007" s="247" t="s">
        <v>11751</v>
      </c>
      <c r="C2007" s="287" t="s">
        <v>6380</v>
      </c>
      <c r="D2007" s="305">
        <v>17</v>
      </c>
      <c r="E2007" s="287" t="s">
        <v>38</v>
      </c>
      <c r="F2007" s="372">
        <v>43677</v>
      </c>
      <c r="G2007" s="373" t="s">
        <v>8938</v>
      </c>
      <c r="H2007" s="373" t="s">
        <v>3813</v>
      </c>
      <c r="I2007" s="374">
        <v>0.4032694</v>
      </c>
      <c r="J2007" s="374">
        <v>2</v>
      </c>
      <c r="K2007" s="373" t="s">
        <v>438</v>
      </c>
      <c r="L2007" s="375">
        <v>201.73</v>
      </c>
      <c r="M2007" s="336" t="s">
        <v>3814</v>
      </c>
      <c r="N2007" s="336" t="s">
        <v>3815</v>
      </c>
      <c r="O2007" s="287"/>
      <c r="P2007" s="287"/>
    </row>
    <row r="2008" spans="1:16" ht="15">
      <c r="A2008" s="247" t="s">
        <v>176</v>
      </c>
      <c r="B2008" s="247" t="s">
        <v>9729</v>
      </c>
      <c r="C2008" s="287" t="s">
        <v>6382</v>
      </c>
      <c r="D2008" s="305">
        <v>18</v>
      </c>
      <c r="E2008" s="287" t="s">
        <v>38</v>
      </c>
      <c r="F2008" s="372">
        <v>43677</v>
      </c>
      <c r="G2008" s="373" t="s">
        <v>8938</v>
      </c>
      <c r="H2008" s="373" t="s">
        <v>1095</v>
      </c>
      <c r="I2008" s="374">
        <v>0.29687619999999998</v>
      </c>
      <c r="J2008" s="374">
        <v>1</v>
      </c>
      <c r="K2008" s="373" t="s">
        <v>438</v>
      </c>
      <c r="L2008" s="375">
        <v>212.85</v>
      </c>
      <c r="M2008" s="336" t="s">
        <v>1096</v>
      </c>
      <c r="N2008" s="336" t="s">
        <v>1097</v>
      </c>
      <c r="O2008" s="287"/>
      <c r="P2008" s="287"/>
    </row>
    <row r="2009" spans="1:16" ht="15">
      <c r="A2009" s="247" t="s">
        <v>176</v>
      </c>
      <c r="B2009" s="247" t="s">
        <v>11754</v>
      </c>
      <c r="C2009" s="287" t="s">
        <v>6384</v>
      </c>
      <c r="D2009" s="305">
        <v>19</v>
      </c>
      <c r="E2009" s="287" t="s">
        <v>38</v>
      </c>
      <c r="F2009" s="372">
        <v>43677</v>
      </c>
      <c r="G2009" s="373" t="s">
        <v>8938</v>
      </c>
      <c r="H2009" s="373" t="s">
        <v>1372</v>
      </c>
      <c r="I2009" s="374">
        <v>0.29423964000000002</v>
      </c>
      <c r="J2009" s="374">
        <v>1</v>
      </c>
      <c r="K2009" s="373" t="s">
        <v>438</v>
      </c>
      <c r="L2009" s="375">
        <v>284.17</v>
      </c>
      <c r="M2009" s="336" t="s">
        <v>1373</v>
      </c>
      <c r="N2009" s="336" t="s">
        <v>1374</v>
      </c>
      <c r="O2009" s="287"/>
      <c r="P2009" s="287"/>
    </row>
    <row r="2010" spans="1:16" ht="15">
      <c r="A2010" s="247" t="s">
        <v>176</v>
      </c>
      <c r="B2010" s="247" t="s">
        <v>11755</v>
      </c>
      <c r="C2010" s="287" t="s">
        <v>6386</v>
      </c>
      <c r="D2010" s="305">
        <v>20</v>
      </c>
      <c r="E2010" s="287" t="s">
        <v>38</v>
      </c>
      <c r="F2010" s="372">
        <v>43677</v>
      </c>
      <c r="G2010" s="373" t="s">
        <v>8938</v>
      </c>
      <c r="H2010" s="373" t="s">
        <v>3840</v>
      </c>
      <c r="I2010" s="374">
        <v>0.42249273999999998</v>
      </c>
      <c r="J2010" s="374">
        <v>3</v>
      </c>
      <c r="K2010" s="373" t="s">
        <v>438</v>
      </c>
      <c r="L2010" s="375">
        <v>167.92</v>
      </c>
      <c r="M2010" s="336" t="s">
        <v>3841</v>
      </c>
      <c r="N2010" s="336" t="s">
        <v>3842</v>
      </c>
      <c r="O2010" s="287"/>
      <c r="P2010" s="287"/>
    </row>
    <row r="2011" spans="1:16" ht="15">
      <c r="A2011" s="247" t="s">
        <v>176</v>
      </c>
      <c r="B2011" s="247" t="s">
        <v>11756</v>
      </c>
      <c r="C2011" s="287" t="s">
        <v>6388</v>
      </c>
      <c r="D2011" s="305">
        <v>21</v>
      </c>
      <c r="E2011" s="287" t="s">
        <v>38</v>
      </c>
      <c r="F2011" s="372">
        <v>43677</v>
      </c>
      <c r="G2011" s="373" t="s">
        <v>8938</v>
      </c>
      <c r="H2011" s="373" t="s">
        <v>1618</v>
      </c>
      <c r="I2011" s="374">
        <v>0.36472870000000002</v>
      </c>
      <c r="J2011" s="374">
        <v>3</v>
      </c>
      <c r="K2011" s="373" t="s">
        <v>438</v>
      </c>
      <c r="L2011" s="375">
        <v>151.74</v>
      </c>
      <c r="M2011" s="336" t="s">
        <v>1619</v>
      </c>
      <c r="N2011" s="336" t="s">
        <v>1620</v>
      </c>
      <c r="O2011" s="287"/>
      <c r="P2011" s="287"/>
    </row>
    <row r="2012" spans="1:16" ht="15">
      <c r="A2012" s="247" t="s">
        <v>12779</v>
      </c>
      <c r="B2012" s="247" t="s">
        <v>12780</v>
      </c>
      <c r="C2012" s="287" t="s">
        <v>6390</v>
      </c>
      <c r="D2012" s="305">
        <v>22</v>
      </c>
      <c r="E2012" s="287" t="s">
        <v>38</v>
      </c>
      <c r="F2012" s="372">
        <v>43677</v>
      </c>
      <c r="G2012" s="373" t="s">
        <v>8938</v>
      </c>
      <c r="H2012" s="373" t="s">
        <v>928</v>
      </c>
      <c r="I2012" s="374">
        <v>0.31950128</v>
      </c>
      <c r="J2012" s="374">
        <v>7</v>
      </c>
      <c r="K2012" s="373" t="s">
        <v>438</v>
      </c>
      <c r="L2012" s="375">
        <v>159.16999999999999</v>
      </c>
      <c r="M2012" s="336" t="s">
        <v>929</v>
      </c>
      <c r="N2012" s="336" t="s">
        <v>930</v>
      </c>
      <c r="O2012" s="287"/>
      <c r="P2012" s="287"/>
    </row>
    <row r="2013" spans="1:16" ht="15">
      <c r="A2013" s="247" t="s">
        <v>176</v>
      </c>
      <c r="B2013" s="247" t="s">
        <v>11759</v>
      </c>
      <c r="C2013" s="287" t="s">
        <v>6392</v>
      </c>
      <c r="D2013" s="305">
        <v>23</v>
      </c>
      <c r="E2013" s="287" t="s">
        <v>38</v>
      </c>
      <c r="F2013" s="372">
        <v>43677</v>
      </c>
      <c r="G2013" s="373" t="s">
        <v>8938</v>
      </c>
      <c r="H2013" s="373" t="s">
        <v>1404</v>
      </c>
      <c r="I2013" s="374">
        <v>0.54844820000000005</v>
      </c>
      <c r="J2013" s="374">
        <v>1</v>
      </c>
      <c r="K2013" s="373" t="s">
        <v>438</v>
      </c>
      <c r="L2013" s="375">
        <v>89.52</v>
      </c>
      <c r="M2013" s="336" t="s">
        <v>1405</v>
      </c>
      <c r="N2013" s="336" t="s">
        <v>1406</v>
      </c>
      <c r="O2013" s="287"/>
      <c r="P2013" s="287"/>
    </row>
    <row r="2014" spans="1:16" ht="15">
      <c r="A2014" s="247" t="s">
        <v>176</v>
      </c>
      <c r="B2014" s="247" t="s">
        <v>11762</v>
      </c>
      <c r="C2014" s="287" t="s">
        <v>6395</v>
      </c>
      <c r="D2014" s="305">
        <v>24</v>
      </c>
      <c r="E2014" s="287" t="s">
        <v>38</v>
      </c>
      <c r="F2014" s="372">
        <v>43677</v>
      </c>
      <c r="G2014" s="373" t="s">
        <v>8938</v>
      </c>
      <c r="H2014" s="373" t="s">
        <v>1627</v>
      </c>
      <c r="I2014" s="374">
        <v>0.3569734</v>
      </c>
      <c r="J2014" s="374">
        <v>1</v>
      </c>
      <c r="K2014" s="373" t="s">
        <v>438</v>
      </c>
      <c r="L2014" s="375">
        <v>184.19</v>
      </c>
      <c r="M2014" s="336" t="s">
        <v>1628</v>
      </c>
      <c r="N2014" s="336" t="s">
        <v>1629</v>
      </c>
      <c r="O2014" s="287"/>
      <c r="P2014" s="287"/>
    </row>
    <row r="2015" spans="1:16" ht="15">
      <c r="A2015" s="247" t="s">
        <v>12781</v>
      </c>
      <c r="B2015" s="247" t="s">
        <v>12782</v>
      </c>
      <c r="C2015" s="287" t="s">
        <v>6397</v>
      </c>
      <c r="D2015" s="305">
        <v>25</v>
      </c>
      <c r="E2015" s="287" t="s">
        <v>38</v>
      </c>
      <c r="F2015" s="372">
        <v>43677</v>
      </c>
      <c r="G2015" s="373" t="s">
        <v>8938</v>
      </c>
      <c r="H2015" s="373" t="s">
        <v>1794</v>
      </c>
      <c r="I2015" s="374">
        <v>0.43684936000000002</v>
      </c>
      <c r="J2015" s="374">
        <v>4</v>
      </c>
      <c r="K2015" s="373" t="s">
        <v>438</v>
      </c>
      <c r="L2015" s="375">
        <v>227.24</v>
      </c>
      <c r="M2015" s="336" t="s">
        <v>1795</v>
      </c>
      <c r="N2015" s="336" t="s">
        <v>1796</v>
      </c>
      <c r="O2015" s="287"/>
      <c r="P2015" s="287"/>
    </row>
    <row r="2016" spans="1:16" ht="15">
      <c r="A2016" s="247" t="s">
        <v>176</v>
      </c>
      <c r="B2016" s="247" t="s">
        <v>11763</v>
      </c>
      <c r="C2016" s="287" t="s">
        <v>6399</v>
      </c>
      <c r="D2016" s="305">
        <v>26</v>
      </c>
      <c r="E2016" s="287" t="s">
        <v>38</v>
      </c>
      <c r="F2016" s="372">
        <v>43677</v>
      </c>
      <c r="G2016" s="373" t="s">
        <v>8938</v>
      </c>
      <c r="H2016" s="373" t="s">
        <v>1155</v>
      </c>
      <c r="I2016" s="374">
        <v>0.65877079999999999</v>
      </c>
      <c r="J2016" s="374">
        <v>1</v>
      </c>
      <c r="K2016" s="373" t="s">
        <v>438</v>
      </c>
      <c r="L2016" s="375">
        <v>337.04</v>
      </c>
      <c r="M2016" s="336" t="s">
        <v>1156</v>
      </c>
      <c r="N2016" s="336" t="s">
        <v>1157</v>
      </c>
      <c r="O2016" s="287"/>
      <c r="P2016" s="287"/>
    </row>
    <row r="2017" spans="1:16" ht="15">
      <c r="A2017" s="247" t="s">
        <v>12783</v>
      </c>
      <c r="B2017" s="247" t="s">
        <v>12784</v>
      </c>
      <c r="C2017" s="287" t="s">
        <v>6401</v>
      </c>
      <c r="D2017" s="305">
        <v>27</v>
      </c>
      <c r="E2017" s="287" t="s">
        <v>38</v>
      </c>
      <c r="F2017" s="372">
        <v>43677</v>
      </c>
      <c r="G2017" s="373" t="s">
        <v>8938</v>
      </c>
      <c r="H2017" s="373" t="s">
        <v>1652</v>
      </c>
      <c r="I2017" s="374">
        <v>0.33601009999999998</v>
      </c>
      <c r="J2017" s="374">
        <v>5</v>
      </c>
      <c r="K2017" s="373" t="s">
        <v>438</v>
      </c>
      <c r="L2017" s="375">
        <v>272.27</v>
      </c>
      <c r="M2017" s="336" t="s">
        <v>1653</v>
      </c>
      <c r="N2017" s="336" t="s">
        <v>1654</v>
      </c>
      <c r="O2017" s="287"/>
      <c r="P2017" s="287"/>
    </row>
    <row r="2018" spans="1:16" ht="15">
      <c r="A2018" s="247" t="s">
        <v>176</v>
      </c>
      <c r="B2018" s="247" t="s">
        <v>11764</v>
      </c>
      <c r="C2018" s="287" t="s">
        <v>6403</v>
      </c>
      <c r="D2018" s="305">
        <v>28</v>
      </c>
      <c r="E2018" s="287" t="s">
        <v>38</v>
      </c>
      <c r="F2018" s="372">
        <v>43677</v>
      </c>
      <c r="G2018" s="373" t="s">
        <v>8938</v>
      </c>
      <c r="H2018" s="373" t="s">
        <v>2197</v>
      </c>
      <c r="I2018" s="374">
        <v>0.31878507</v>
      </c>
      <c r="J2018" s="374">
        <v>5</v>
      </c>
      <c r="K2018" s="373" t="s">
        <v>438</v>
      </c>
      <c r="L2018" s="375">
        <v>158.54</v>
      </c>
      <c r="M2018" s="336" t="s">
        <v>2198</v>
      </c>
      <c r="N2018" s="336" t="s">
        <v>2199</v>
      </c>
      <c r="O2018" s="287"/>
      <c r="P2018" s="287"/>
    </row>
    <row r="2019" spans="1:16" ht="15">
      <c r="A2019" s="247" t="s">
        <v>176</v>
      </c>
      <c r="B2019" s="247" t="s">
        <v>11765</v>
      </c>
      <c r="C2019" s="287" t="s">
        <v>6406</v>
      </c>
      <c r="D2019" s="305">
        <v>29</v>
      </c>
      <c r="E2019" s="287" t="s">
        <v>38</v>
      </c>
      <c r="F2019" s="372">
        <v>43677</v>
      </c>
      <c r="G2019" s="373" t="s">
        <v>8938</v>
      </c>
      <c r="H2019" s="373" t="s">
        <v>1937</v>
      </c>
      <c r="I2019" s="374">
        <v>0.31814145999999999</v>
      </c>
      <c r="J2019" s="374">
        <v>1</v>
      </c>
      <c r="K2019" s="373" t="s">
        <v>438</v>
      </c>
      <c r="L2019" s="375">
        <v>210.72</v>
      </c>
      <c r="M2019" s="336" t="s">
        <v>1938</v>
      </c>
      <c r="N2019" s="336" t="s">
        <v>1939</v>
      </c>
      <c r="O2019" s="287"/>
      <c r="P2019" s="287"/>
    </row>
    <row r="2020" spans="1:16" ht="15">
      <c r="A2020" s="247" t="s">
        <v>176</v>
      </c>
      <c r="B2020" s="247" t="s">
        <v>11766</v>
      </c>
      <c r="C2020" s="287" t="s">
        <v>6408</v>
      </c>
      <c r="D2020" s="305">
        <v>30</v>
      </c>
      <c r="E2020" s="287" t="s">
        <v>38</v>
      </c>
      <c r="F2020" s="372">
        <v>43677</v>
      </c>
      <c r="G2020" s="373" t="s">
        <v>8938</v>
      </c>
      <c r="H2020" s="373" t="s">
        <v>656</v>
      </c>
      <c r="I2020" s="374">
        <v>0.41769754999999997</v>
      </c>
      <c r="J2020" s="374">
        <v>1</v>
      </c>
      <c r="K2020" s="373" t="s">
        <v>438</v>
      </c>
      <c r="L2020" s="375">
        <v>756.75</v>
      </c>
      <c r="M2020" s="336" t="s">
        <v>411</v>
      </c>
      <c r="N2020" s="336" t="s">
        <v>657</v>
      </c>
      <c r="O2020" s="287"/>
      <c r="P2020" s="287"/>
    </row>
    <row r="2021" spans="1:16" ht="15">
      <c r="A2021" s="247" t="s">
        <v>176</v>
      </c>
      <c r="B2021" s="247" t="s">
        <v>11767</v>
      </c>
      <c r="C2021" s="287" t="s">
        <v>6410</v>
      </c>
      <c r="D2021" s="305">
        <v>31</v>
      </c>
      <c r="E2021" s="287" t="s">
        <v>38</v>
      </c>
      <c r="F2021" s="372">
        <v>43677</v>
      </c>
      <c r="G2021" s="373" t="s">
        <v>8938</v>
      </c>
      <c r="H2021" s="373" t="s">
        <v>4992</v>
      </c>
      <c r="I2021" s="374">
        <v>0.37452590000000002</v>
      </c>
      <c r="J2021" s="374">
        <v>3</v>
      </c>
      <c r="K2021" s="373" t="s">
        <v>438</v>
      </c>
      <c r="L2021" s="375">
        <v>165.96</v>
      </c>
      <c r="M2021" s="336" t="s">
        <v>4993</v>
      </c>
      <c r="N2021" s="336" t="s">
        <v>4994</v>
      </c>
      <c r="O2021" s="287"/>
      <c r="P2021" s="287"/>
    </row>
    <row r="2022" spans="1:16" ht="15">
      <c r="A2022" s="247" t="s">
        <v>12785</v>
      </c>
      <c r="B2022" s="247" t="s">
        <v>12786</v>
      </c>
      <c r="C2022" s="287" t="s">
        <v>6413</v>
      </c>
      <c r="D2022" s="305">
        <v>32</v>
      </c>
      <c r="E2022" s="287" t="s">
        <v>38</v>
      </c>
      <c r="F2022" s="372">
        <v>43677</v>
      </c>
      <c r="G2022" s="373" t="s">
        <v>8938</v>
      </c>
      <c r="H2022" s="373" t="s">
        <v>1445</v>
      </c>
      <c r="I2022" s="374">
        <v>0.39347458000000002</v>
      </c>
      <c r="J2022" s="374">
        <v>5</v>
      </c>
      <c r="K2022" s="373" t="s">
        <v>438</v>
      </c>
      <c r="L2022" s="375">
        <v>110.4</v>
      </c>
      <c r="M2022" s="336" t="s">
        <v>1446</v>
      </c>
      <c r="N2022" s="336" t="s">
        <v>1447</v>
      </c>
      <c r="O2022" s="287"/>
      <c r="P2022" s="287"/>
    </row>
    <row r="2023" spans="1:16" ht="15">
      <c r="A2023" s="247" t="s">
        <v>176</v>
      </c>
      <c r="B2023" s="247" t="s">
        <v>11768</v>
      </c>
      <c r="C2023" s="287" t="s">
        <v>6415</v>
      </c>
      <c r="D2023" s="305">
        <v>33</v>
      </c>
      <c r="E2023" s="287" t="s">
        <v>38</v>
      </c>
      <c r="F2023" s="372">
        <v>43677</v>
      </c>
      <c r="G2023" s="373" t="s">
        <v>8938</v>
      </c>
      <c r="H2023" s="373" t="s">
        <v>1818</v>
      </c>
      <c r="I2023" s="374">
        <v>0.35571217999999999</v>
      </c>
      <c r="J2023" s="374">
        <v>4</v>
      </c>
      <c r="K2023" s="373" t="s">
        <v>438</v>
      </c>
      <c r="L2023" s="375">
        <v>118.04</v>
      </c>
      <c r="M2023" s="336" t="s">
        <v>1819</v>
      </c>
      <c r="N2023" s="336" t="s">
        <v>1820</v>
      </c>
      <c r="O2023" s="287"/>
      <c r="P2023" s="287"/>
    </row>
    <row r="2024" spans="1:16" ht="15">
      <c r="A2024" s="247" t="s">
        <v>12787</v>
      </c>
      <c r="B2024" s="247" t="s">
        <v>12788</v>
      </c>
      <c r="C2024" s="287" t="s">
        <v>6417</v>
      </c>
      <c r="D2024" s="305">
        <v>34</v>
      </c>
      <c r="E2024" s="287" t="s">
        <v>38</v>
      </c>
      <c r="F2024" s="372">
        <v>43677</v>
      </c>
      <c r="G2024" s="373" t="s">
        <v>8938</v>
      </c>
      <c r="H2024" s="373" t="s">
        <v>4591</v>
      </c>
      <c r="I2024" s="374">
        <v>0.33194469999999998</v>
      </c>
      <c r="J2024" s="374">
        <v>2</v>
      </c>
      <c r="K2024" s="373" t="s">
        <v>438</v>
      </c>
      <c r="L2024" s="375">
        <v>80.98</v>
      </c>
      <c r="M2024" s="336" t="s">
        <v>4592</v>
      </c>
      <c r="N2024" s="336" t="s">
        <v>4593</v>
      </c>
      <c r="O2024" s="287"/>
      <c r="P2024" s="287"/>
    </row>
    <row r="2025" spans="1:16" ht="15">
      <c r="A2025" s="247" t="s">
        <v>176</v>
      </c>
      <c r="B2025" s="247" t="s">
        <v>11769</v>
      </c>
      <c r="C2025" s="287" t="s">
        <v>6419</v>
      </c>
      <c r="D2025" s="305">
        <v>35</v>
      </c>
      <c r="E2025" s="287" t="s">
        <v>38</v>
      </c>
      <c r="F2025" s="372">
        <v>43677</v>
      </c>
      <c r="G2025" s="373" t="s">
        <v>8938</v>
      </c>
      <c r="H2025" s="373" t="s">
        <v>986</v>
      </c>
      <c r="I2025" s="374">
        <v>0.42078984000000003</v>
      </c>
      <c r="J2025" s="374">
        <v>2</v>
      </c>
      <c r="K2025" s="373" t="s">
        <v>438</v>
      </c>
      <c r="L2025" s="375">
        <v>245.41</v>
      </c>
      <c r="M2025" s="336" t="s">
        <v>987</v>
      </c>
      <c r="N2025" s="336" t="s">
        <v>988</v>
      </c>
      <c r="O2025" s="287"/>
      <c r="P2025" s="287"/>
    </row>
    <row r="2026" spans="1:16" ht="15">
      <c r="A2026" s="247" t="s">
        <v>176</v>
      </c>
      <c r="B2026" s="247" t="s">
        <v>11772</v>
      </c>
      <c r="C2026" s="287" t="s">
        <v>6421</v>
      </c>
      <c r="D2026" s="305">
        <v>36</v>
      </c>
      <c r="E2026" s="287" t="s">
        <v>38</v>
      </c>
      <c r="F2026" s="372">
        <v>43677</v>
      </c>
      <c r="G2026" s="373" t="s">
        <v>8938</v>
      </c>
      <c r="H2026" s="373" t="s">
        <v>2222</v>
      </c>
      <c r="I2026" s="374">
        <v>0.60011460000000005</v>
      </c>
      <c r="J2026" s="374">
        <v>3</v>
      </c>
      <c r="K2026" s="373" t="s">
        <v>438</v>
      </c>
      <c r="L2026" s="375">
        <v>94.69</v>
      </c>
      <c r="M2026" s="336" t="s">
        <v>2223</v>
      </c>
      <c r="N2026" s="336" t="s">
        <v>2224</v>
      </c>
      <c r="O2026" s="287"/>
      <c r="P2026" s="287"/>
    </row>
    <row r="2027" spans="1:16" ht="15">
      <c r="A2027" s="247" t="s">
        <v>176</v>
      </c>
      <c r="B2027" s="247" t="s">
        <v>11773</v>
      </c>
      <c r="C2027" s="287" t="s">
        <v>6423</v>
      </c>
      <c r="D2027" s="305">
        <v>37</v>
      </c>
      <c r="E2027" s="287" t="s">
        <v>38</v>
      </c>
      <c r="F2027" s="372">
        <v>43677</v>
      </c>
      <c r="G2027" s="373" t="s">
        <v>8938</v>
      </c>
      <c r="H2027" s="373" t="s">
        <v>1469</v>
      </c>
      <c r="I2027" s="374">
        <v>0.43900263</v>
      </c>
      <c r="J2027" s="374">
        <v>4</v>
      </c>
      <c r="K2027" s="373" t="s">
        <v>438</v>
      </c>
      <c r="L2027" s="375">
        <v>132.76</v>
      </c>
      <c r="M2027" s="336" t="s">
        <v>1470</v>
      </c>
      <c r="N2027" s="336" t="s">
        <v>1471</v>
      </c>
      <c r="O2027" s="287"/>
      <c r="P2027" s="287"/>
    </row>
    <row r="2028" spans="1:16" ht="15">
      <c r="A2028" s="247" t="s">
        <v>176</v>
      </c>
      <c r="B2028" s="247" t="s">
        <v>11776</v>
      </c>
      <c r="C2028" s="287" t="s">
        <v>6425</v>
      </c>
      <c r="D2028" s="305">
        <v>38</v>
      </c>
      <c r="E2028" s="287" t="s">
        <v>38</v>
      </c>
      <c r="F2028" s="372">
        <v>43677</v>
      </c>
      <c r="G2028" s="373" t="s">
        <v>8938</v>
      </c>
      <c r="H2028" s="373" t="s">
        <v>3929</v>
      </c>
      <c r="I2028" s="374">
        <v>0.40124536</v>
      </c>
      <c r="J2028" s="374">
        <v>2</v>
      </c>
      <c r="K2028" s="373" t="s">
        <v>438</v>
      </c>
      <c r="L2028" s="375">
        <v>135.72</v>
      </c>
      <c r="M2028" s="336" t="s">
        <v>3930</v>
      </c>
      <c r="N2028" s="336" t="s">
        <v>3931</v>
      </c>
      <c r="O2028" s="287"/>
      <c r="P2028" s="287"/>
    </row>
    <row r="2029" spans="1:16" ht="15">
      <c r="A2029" s="247" t="s">
        <v>12789</v>
      </c>
      <c r="B2029" s="247" t="s">
        <v>12790</v>
      </c>
      <c r="C2029" s="287" t="s">
        <v>6427</v>
      </c>
      <c r="D2029" s="305">
        <v>39</v>
      </c>
      <c r="E2029" s="287" t="s">
        <v>38</v>
      </c>
      <c r="F2029" s="372">
        <v>43677</v>
      </c>
      <c r="G2029" s="373" t="s">
        <v>8938</v>
      </c>
      <c r="H2029" s="373" t="s">
        <v>3706</v>
      </c>
      <c r="I2029" s="374">
        <v>0.39415679999999997</v>
      </c>
      <c r="J2029" s="374">
        <v>6</v>
      </c>
      <c r="K2029" s="373" t="s">
        <v>438</v>
      </c>
      <c r="L2029" s="375">
        <v>108.81</v>
      </c>
      <c r="M2029" s="336" t="s">
        <v>3707</v>
      </c>
      <c r="N2029" s="336" t="s">
        <v>3708</v>
      </c>
      <c r="O2029" s="287"/>
      <c r="P2029" s="287"/>
    </row>
    <row r="2030" spans="1:16" ht="15">
      <c r="A2030" s="247" t="s">
        <v>176</v>
      </c>
      <c r="B2030" s="247" t="s">
        <v>9728</v>
      </c>
      <c r="C2030" s="287" t="s">
        <v>6429</v>
      </c>
      <c r="D2030" s="305">
        <v>40</v>
      </c>
      <c r="E2030" s="287" t="s">
        <v>38</v>
      </c>
      <c r="F2030" s="372">
        <v>43677</v>
      </c>
      <c r="G2030" s="373" t="s">
        <v>8938</v>
      </c>
      <c r="H2030" s="373" t="s">
        <v>9170</v>
      </c>
      <c r="I2030" s="374">
        <v>0.40052031999999999</v>
      </c>
      <c r="J2030" s="374">
        <v>1</v>
      </c>
      <c r="K2030" s="373" t="s">
        <v>438</v>
      </c>
      <c r="L2030" s="375">
        <v>79.5</v>
      </c>
      <c r="M2030" s="336" t="s">
        <v>8711</v>
      </c>
      <c r="N2030" s="336" t="s">
        <v>9171</v>
      </c>
      <c r="O2030" s="287"/>
      <c r="P2030" s="287"/>
    </row>
    <row r="2031" spans="1:16" ht="15">
      <c r="A2031" s="247" t="s">
        <v>176</v>
      </c>
      <c r="B2031" s="247" t="s">
        <v>11779</v>
      </c>
      <c r="C2031" s="287" t="s">
        <v>6431</v>
      </c>
      <c r="D2031" s="305">
        <v>41</v>
      </c>
      <c r="E2031" s="287" t="s">
        <v>38</v>
      </c>
      <c r="F2031" s="372">
        <v>43677</v>
      </c>
      <c r="G2031" s="373" t="s">
        <v>8938</v>
      </c>
      <c r="H2031" s="373" t="s">
        <v>1499</v>
      </c>
      <c r="I2031" s="374">
        <v>0.41941166000000002</v>
      </c>
      <c r="J2031" s="374">
        <v>6</v>
      </c>
      <c r="K2031" s="373" t="s">
        <v>438</v>
      </c>
      <c r="L2031" s="375">
        <v>349.25</v>
      </c>
      <c r="M2031" s="336" t="s">
        <v>1500</v>
      </c>
      <c r="N2031" s="336" t="s">
        <v>1501</v>
      </c>
      <c r="O2031" s="287"/>
      <c r="P2031" s="287"/>
    </row>
    <row r="2032" spans="1:16" ht="15">
      <c r="A2032" s="247" t="s">
        <v>176</v>
      </c>
      <c r="B2032" s="247" t="s">
        <v>11780</v>
      </c>
      <c r="C2032" s="287" t="s">
        <v>6434</v>
      </c>
      <c r="D2032" s="305">
        <v>42</v>
      </c>
      <c r="E2032" s="287" t="s">
        <v>38</v>
      </c>
      <c r="F2032" s="372">
        <v>43677</v>
      </c>
      <c r="G2032" s="373" t="s">
        <v>8938</v>
      </c>
      <c r="H2032" s="373" t="s">
        <v>1218</v>
      </c>
      <c r="I2032" s="374">
        <v>0.44019841999999998</v>
      </c>
      <c r="J2032" s="374">
        <v>8</v>
      </c>
      <c r="K2032" s="373" t="s">
        <v>438</v>
      </c>
      <c r="L2032" s="375">
        <v>211.09</v>
      </c>
      <c r="M2032" s="336" t="s">
        <v>1219</v>
      </c>
      <c r="N2032" s="336" t="s">
        <v>1220</v>
      </c>
      <c r="O2032" s="287"/>
      <c r="P2032" s="287"/>
    </row>
    <row r="2033" spans="1:16" ht="15">
      <c r="A2033" s="247" t="s">
        <v>176</v>
      </c>
      <c r="B2033" s="247" t="s">
        <v>11781</v>
      </c>
      <c r="C2033" s="287" t="s">
        <v>6436</v>
      </c>
      <c r="D2033" s="305">
        <v>43</v>
      </c>
      <c r="E2033" s="287" t="s">
        <v>38</v>
      </c>
      <c r="F2033" s="372">
        <v>43677</v>
      </c>
      <c r="G2033" s="373" t="s">
        <v>8938</v>
      </c>
      <c r="H2033" s="373" t="s">
        <v>1721</v>
      </c>
      <c r="I2033" s="374">
        <v>0.323992</v>
      </c>
      <c r="J2033" s="374">
        <v>3</v>
      </c>
      <c r="K2033" s="373" t="s">
        <v>438</v>
      </c>
      <c r="L2033" s="375">
        <v>151.72</v>
      </c>
      <c r="M2033" s="336" t="s">
        <v>1722</v>
      </c>
      <c r="N2033" s="336" t="s">
        <v>1723</v>
      </c>
      <c r="O2033" s="287"/>
      <c r="P2033" s="287"/>
    </row>
    <row r="2034" spans="1:16" ht="15">
      <c r="A2034" s="247" t="s">
        <v>12791</v>
      </c>
      <c r="B2034" s="247" t="s">
        <v>12792</v>
      </c>
      <c r="C2034" s="287" t="s">
        <v>6438</v>
      </c>
      <c r="D2034" s="305">
        <v>44</v>
      </c>
      <c r="E2034" s="287" t="s">
        <v>38</v>
      </c>
      <c r="F2034" s="372">
        <v>43677</v>
      </c>
      <c r="G2034" s="373" t="s">
        <v>8938</v>
      </c>
      <c r="H2034" s="373" t="s">
        <v>1228</v>
      </c>
      <c r="I2034" s="374">
        <v>0.30239618000000001</v>
      </c>
      <c r="J2034" s="374">
        <v>2</v>
      </c>
      <c r="K2034" s="373" t="s">
        <v>438</v>
      </c>
      <c r="L2034" s="375">
        <v>83.12</v>
      </c>
      <c r="M2034" s="336" t="s">
        <v>1229</v>
      </c>
      <c r="N2034" s="336" t="s">
        <v>1230</v>
      </c>
      <c r="O2034" s="287"/>
      <c r="P2034" s="287"/>
    </row>
    <row r="2035" spans="1:16" ht="15">
      <c r="A2035" s="247" t="s">
        <v>176</v>
      </c>
      <c r="B2035" s="247" t="s">
        <v>11786</v>
      </c>
      <c r="C2035" s="287" t="s">
        <v>6440</v>
      </c>
      <c r="D2035" s="305">
        <v>45</v>
      </c>
      <c r="E2035" s="287" t="s">
        <v>38</v>
      </c>
      <c r="F2035" s="372">
        <v>43677</v>
      </c>
      <c r="G2035" s="373" t="s">
        <v>8938</v>
      </c>
      <c r="H2035" s="373" t="s">
        <v>763</v>
      </c>
      <c r="I2035" s="374">
        <v>0.63618710000000001</v>
      </c>
      <c r="J2035" s="374">
        <v>8</v>
      </c>
      <c r="K2035" s="373" t="s">
        <v>438</v>
      </c>
      <c r="L2035" s="375">
        <v>114.21</v>
      </c>
      <c r="M2035" s="336" t="s">
        <v>764</v>
      </c>
      <c r="N2035" s="336" t="s">
        <v>765</v>
      </c>
      <c r="O2035" s="287"/>
      <c r="P2035" s="287"/>
    </row>
    <row r="2036" spans="1:16" ht="15">
      <c r="A2036" s="247" t="s">
        <v>12793</v>
      </c>
      <c r="B2036" s="247" t="s">
        <v>12794</v>
      </c>
      <c r="C2036" s="287" t="s">
        <v>6443</v>
      </c>
      <c r="D2036" s="305">
        <v>46</v>
      </c>
      <c r="E2036" s="287" t="s">
        <v>38</v>
      </c>
      <c r="F2036" s="372">
        <v>43677</v>
      </c>
      <c r="G2036" s="373" t="s">
        <v>8938</v>
      </c>
      <c r="H2036" s="373" t="s">
        <v>7496</v>
      </c>
      <c r="I2036" s="374">
        <v>0.36349641999999999</v>
      </c>
      <c r="J2036" s="374">
        <v>2</v>
      </c>
      <c r="K2036" s="373" t="s">
        <v>438</v>
      </c>
      <c r="L2036" s="375">
        <v>32.1</v>
      </c>
      <c r="M2036" s="336" t="s">
        <v>2982</v>
      </c>
      <c r="N2036" s="336" t="s">
        <v>2983</v>
      </c>
      <c r="O2036" s="287"/>
      <c r="P2036" s="287"/>
    </row>
    <row r="2037" spans="1:16" ht="15">
      <c r="A2037" s="247" t="s">
        <v>176</v>
      </c>
      <c r="B2037" s="247" t="s">
        <v>11787</v>
      </c>
      <c r="C2037" s="287" t="s">
        <v>6445</v>
      </c>
      <c r="D2037" s="305">
        <v>47</v>
      </c>
      <c r="E2037" s="287" t="s">
        <v>38</v>
      </c>
      <c r="F2037" s="372">
        <v>43677</v>
      </c>
      <c r="G2037" s="373" t="s">
        <v>8938</v>
      </c>
      <c r="H2037" s="373" t="s">
        <v>5955</v>
      </c>
      <c r="I2037" s="374">
        <v>0.39576232</v>
      </c>
      <c r="J2037" s="374">
        <v>2</v>
      </c>
      <c r="K2037" s="373" t="s">
        <v>438</v>
      </c>
      <c r="L2037" s="375">
        <v>112.52</v>
      </c>
      <c r="M2037" s="336" t="s">
        <v>5956</v>
      </c>
      <c r="N2037" s="336" t="s">
        <v>5957</v>
      </c>
      <c r="O2037" s="287"/>
      <c r="P2037" s="287"/>
    </row>
    <row r="2038" spans="1:16" ht="15">
      <c r="A2038" s="247" t="s">
        <v>176</v>
      </c>
      <c r="B2038" s="247" t="s">
        <v>11788</v>
      </c>
      <c r="C2038" s="287" t="s">
        <v>6447</v>
      </c>
      <c r="D2038" s="305">
        <v>48</v>
      </c>
      <c r="E2038" s="287" t="s">
        <v>38</v>
      </c>
      <c r="F2038" s="372">
        <v>43677</v>
      </c>
      <c r="G2038" s="373" t="s">
        <v>8938</v>
      </c>
      <c r="H2038" s="373" t="s">
        <v>1733</v>
      </c>
      <c r="I2038" s="374">
        <v>0.31232642999999999</v>
      </c>
      <c r="J2038" s="374">
        <v>1</v>
      </c>
      <c r="K2038" s="373" t="s">
        <v>438</v>
      </c>
      <c r="L2038" s="375">
        <v>114.89</v>
      </c>
      <c r="M2038" s="336" t="s">
        <v>1734</v>
      </c>
      <c r="N2038" s="336" t="s">
        <v>1735</v>
      </c>
      <c r="O2038" s="287"/>
      <c r="P2038" s="287"/>
    </row>
    <row r="2039" spans="1:16" ht="15">
      <c r="A2039" s="247" t="s">
        <v>12795</v>
      </c>
      <c r="B2039" s="247" t="s">
        <v>12796</v>
      </c>
      <c r="C2039" s="287" t="s">
        <v>6450</v>
      </c>
      <c r="D2039" s="305">
        <v>49</v>
      </c>
      <c r="E2039" s="287" t="s">
        <v>38</v>
      </c>
      <c r="F2039" s="372">
        <v>43677</v>
      </c>
      <c r="G2039" s="373" t="s">
        <v>8938</v>
      </c>
      <c r="H2039" s="373" t="s">
        <v>779</v>
      </c>
      <c r="I2039" s="374">
        <v>0.35577629999999999</v>
      </c>
      <c r="J2039" s="374">
        <v>1</v>
      </c>
      <c r="K2039" s="373" t="s">
        <v>438</v>
      </c>
      <c r="L2039" s="375">
        <v>103.54</v>
      </c>
      <c r="M2039" s="336" t="s">
        <v>780</v>
      </c>
      <c r="N2039" s="336" t="s">
        <v>781</v>
      </c>
      <c r="O2039" s="287"/>
      <c r="P2039" s="287"/>
    </row>
    <row r="2040" spans="1:16" ht="15">
      <c r="A2040" s="247" t="s">
        <v>176</v>
      </c>
      <c r="B2040" s="247" t="s">
        <v>11789</v>
      </c>
      <c r="C2040" s="287" t="s">
        <v>6452</v>
      </c>
      <c r="D2040" s="305">
        <v>50</v>
      </c>
      <c r="E2040" s="287" t="s">
        <v>38</v>
      </c>
      <c r="F2040" s="372">
        <v>43677</v>
      </c>
      <c r="G2040" s="373" t="s">
        <v>8938</v>
      </c>
      <c r="H2040" s="373" t="s">
        <v>784</v>
      </c>
      <c r="I2040" s="374">
        <v>0.34433985</v>
      </c>
      <c r="J2040" s="374">
        <v>2</v>
      </c>
      <c r="K2040" s="373" t="s">
        <v>438</v>
      </c>
      <c r="L2040" s="375">
        <v>189.25</v>
      </c>
      <c r="M2040" s="336" t="s">
        <v>785</v>
      </c>
      <c r="N2040" s="336" t="s">
        <v>786</v>
      </c>
      <c r="O2040" s="287"/>
      <c r="P2040" s="287"/>
    </row>
    <row r="2041" spans="1:16" ht="15">
      <c r="A2041" s="247" t="s">
        <v>12797</v>
      </c>
      <c r="B2041" s="247" t="s">
        <v>12798</v>
      </c>
      <c r="C2041" s="287" t="s">
        <v>6455</v>
      </c>
      <c r="D2041" s="305">
        <v>1</v>
      </c>
      <c r="E2041" s="287" t="s">
        <v>35</v>
      </c>
      <c r="F2041" s="372">
        <v>43677</v>
      </c>
      <c r="G2041" s="373" t="s">
        <v>8950</v>
      </c>
      <c r="H2041" s="373" t="s">
        <v>3732</v>
      </c>
      <c r="I2041" s="374">
        <v>0.32895934999999998</v>
      </c>
      <c r="J2041" s="374">
        <v>2</v>
      </c>
      <c r="K2041" s="373" t="s">
        <v>438</v>
      </c>
      <c r="L2041" s="375">
        <v>87.1</v>
      </c>
      <c r="M2041" s="336" t="s">
        <v>3733</v>
      </c>
      <c r="N2041" s="336" t="s">
        <v>3734</v>
      </c>
      <c r="O2041" s="287"/>
      <c r="P2041" s="287"/>
    </row>
    <row r="2042" spans="1:16" ht="15">
      <c r="A2042" s="247" t="s">
        <v>12799</v>
      </c>
      <c r="B2042" s="247" t="s">
        <v>12800</v>
      </c>
      <c r="C2042" s="287" t="s">
        <v>6457</v>
      </c>
      <c r="D2042" s="305">
        <v>2</v>
      </c>
      <c r="E2042" s="287" t="s">
        <v>35</v>
      </c>
      <c r="F2042" s="372">
        <v>43677</v>
      </c>
      <c r="G2042" s="373" t="s">
        <v>8950</v>
      </c>
      <c r="H2042" s="373" t="s">
        <v>453</v>
      </c>
      <c r="I2042" s="374">
        <v>0.66121112999999998</v>
      </c>
      <c r="J2042" s="374">
        <v>12</v>
      </c>
      <c r="K2042" s="373" t="s">
        <v>438</v>
      </c>
      <c r="L2042" s="375">
        <v>30.45</v>
      </c>
      <c r="M2042" s="336" t="s">
        <v>454</v>
      </c>
      <c r="N2042" s="336" t="s">
        <v>455</v>
      </c>
      <c r="O2042" s="287"/>
      <c r="P2042" s="287"/>
    </row>
    <row r="2043" spans="1:16" ht="15">
      <c r="A2043" s="247" t="s">
        <v>176</v>
      </c>
      <c r="B2043" s="247" t="s">
        <v>11792</v>
      </c>
      <c r="C2043" s="287" t="s">
        <v>6460</v>
      </c>
      <c r="D2043" s="305">
        <v>3</v>
      </c>
      <c r="E2043" s="287" t="s">
        <v>35</v>
      </c>
      <c r="F2043" s="372">
        <v>43677</v>
      </c>
      <c r="G2043" s="373" t="s">
        <v>8950</v>
      </c>
      <c r="H2043" s="373" t="s">
        <v>2253</v>
      </c>
      <c r="I2043" s="374">
        <v>0.39044893000000003</v>
      </c>
      <c r="J2043" s="374">
        <v>2</v>
      </c>
      <c r="K2043" s="373" t="s">
        <v>438</v>
      </c>
      <c r="L2043" s="375">
        <v>228.27</v>
      </c>
      <c r="M2043" s="336" t="s">
        <v>2254</v>
      </c>
      <c r="N2043" s="336" t="s">
        <v>2255</v>
      </c>
      <c r="O2043" s="287"/>
      <c r="P2043" s="287"/>
    </row>
    <row r="2044" spans="1:16" ht="15">
      <c r="A2044" s="247" t="s">
        <v>176</v>
      </c>
      <c r="B2044" s="247" t="s">
        <v>11793</v>
      </c>
      <c r="C2044" s="287" t="s">
        <v>6462</v>
      </c>
      <c r="D2044" s="305">
        <v>4</v>
      </c>
      <c r="E2044" s="287" t="s">
        <v>35</v>
      </c>
      <c r="F2044" s="372">
        <v>43677</v>
      </c>
      <c r="G2044" s="373" t="s">
        <v>8950</v>
      </c>
      <c r="H2044" s="373" t="s">
        <v>1054</v>
      </c>
      <c r="I2044" s="374">
        <v>0.42754984000000001</v>
      </c>
      <c r="J2044" s="374">
        <v>5</v>
      </c>
      <c r="K2044" s="373" t="s">
        <v>438</v>
      </c>
      <c r="L2044" s="375">
        <v>211.62</v>
      </c>
      <c r="M2044" s="336" t="s">
        <v>1055</v>
      </c>
      <c r="N2044" s="336" t="s">
        <v>1056</v>
      </c>
      <c r="O2044" s="287"/>
      <c r="P2044" s="287"/>
    </row>
    <row r="2045" spans="1:16" ht="15">
      <c r="A2045" s="247" t="s">
        <v>176</v>
      </c>
      <c r="B2045" s="247" t="s">
        <v>11796</v>
      </c>
      <c r="C2045" s="287" t="s">
        <v>6464</v>
      </c>
      <c r="D2045" s="305">
        <v>5</v>
      </c>
      <c r="E2045" s="287" t="s">
        <v>35</v>
      </c>
      <c r="F2045" s="372">
        <v>43677</v>
      </c>
      <c r="G2045" s="373" t="s">
        <v>8950</v>
      </c>
      <c r="H2045" s="373" t="s">
        <v>1272</v>
      </c>
      <c r="I2045" s="374">
        <v>0.59176790000000001</v>
      </c>
      <c r="J2045" s="374">
        <v>6</v>
      </c>
      <c r="K2045" s="373" t="s">
        <v>438</v>
      </c>
      <c r="L2045" s="375">
        <v>1123.04</v>
      </c>
      <c r="M2045" s="336" t="s">
        <v>1273</v>
      </c>
      <c r="N2045" s="336" t="s">
        <v>1274</v>
      </c>
      <c r="O2045" s="287"/>
      <c r="P2045" s="287"/>
    </row>
    <row r="2046" spans="1:16" ht="15">
      <c r="A2046" s="247" t="s">
        <v>176</v>
      </c>
      <c r="B2046" s="247" t="s">
        <v>11797</v>
      </c>
      <c r="C2046" s="287" t="s">
        <v>6467</v>
      </c>
      <c r="D2046" s="305">
        <v>6</v>
      </c>
      <c r="E2046" s="287" t="s">
        <v>35</v>
      </c>
      <c r="F2046" s="372">
        <v>43677</v>
      </c>
      <c r="G2046" s="373" t="s">
        <v>8950</v>
      </c>
      <c r="H2046" s="373" t="s">
        <v>2281</v>
      </c>
      <c r="I2046" s="374">
        <v>0.83423150000000001</v>
      </c>
      <c r="J2046" s="374">
        <v>8</v>
      </c>
      <c r="K2046" s="373" t="s">
        <v>438</v>
      </c>
      <c r="L2046" s="375">
        <v>71.48</v>
      </c>
      <c r="M2046" s="336" t="s">
        <v>2282</v>
      </c>
      <c r="N2046" s="336" t="s">
        <v>2283</v>
      </c>
      <c r="O2046" s="287"/>
      <c r="P2046" s="287"/>
    </row>
    <row r="2047" spans="1:16" ht="15">
      <c r="A2047" s="247" t="s">
        <v>12801</v>
      </c>
      <c r="B2047" s="247" t="s">
        <v>12802</v>
      </c>
      <c r="C2047" s="287" t="s">
        <v>6469</v>
      </c>
      <c r="D2047" s="305">
        <v>7</v>
      </c>
      <c r="E2047" s="287" t="s">
        <v>35</v>
      </c>
      <c r="F2047" s="372">
        <v>43677</v>
      </c>
      <c r="G2047" s="373" t="s">
        <v>8950</v>
      </c>
      <c r="H2047" s="373" t="s">
        <v>2015</v>
      </c>
      <c r="I2047" s="374">
        <v>0.30761588000000001</v>
      </c>
      <c r="J2047" s="374">
        <v>1</v>
      </c>
      <c r="K2047" s="373" t="s">
        <v>438</v>
      </c>
      <c r="L2047" s="375">
        <v>289.99</v>
      </c>
      <c r="M2047" s="336" t="s">
        <v>2016</v>
      </c>
      <c r="N2047" s="336" t="s">
        <v>2017</v>
      </c>
      <c r="O2047" s="287"/>
      <c r="P2047" s="287"/>
    </row>
    <row r="2048" spans="1:16" ht="15">
      <c r="A2048" s="247" t="s">
        <v>176</v>
      </c>
      <c r="B2048" s="247" t="s">
        <v>11798</v>
      </c>
      <c r="C2048" s="287" t="s">
        <v>6471</v>
      </c>
      <c r="D2048" s="305">
        <v>8</v>
      </c>
      <c r="E2048" s="287" t="s">
        <v>35</v>
      </c>
      <c r="F2048" s="372">
        <v>43677</v>
      </c>
      <c r="G2048" s="373" t="s">
        <v>8950</v>
      </c>
      <c r="H2048" s="373" t="s">
        <v>1302</v>
      </c>
      <c r="I2048" s="374">
        <v>0.6763439</v>
      </c>
      <c r="J2048" s="374">
        <v>6</v>
      </c>
      <c r="K2048" s="373" t="s">
        <v>438</v>
      </c>
      <c r="L2048" s="375">
        <v>73.91</v>
      </c>
      <c r="M2048" s="336" t="s">
        <v>1303</v>
      </c>
      <c r="N2048" s="336" t="s">
        <v>1304</v>
      </c>
      <c r="O2048" s="287"/>
      <c r="P2048" s="287"/>
    </row>
    <row r="2049" spans="1:16" ht="15">
      <c r="A2049" s="247" t="s">
        <v>176</v>
      </c>
      <c r="B2049" s="247" t="s">
        <v>9841</v>
      </c>
      <c r="C2049" s="287" t="s">
        <v>6474</v>
      </c>
      <c r="D2049" s="305">
        <v>9</v>
      </c>
      <c r="E2049" s="287" t="s">
        <v>35</v>
      </c>
      <c r="F2049" s="372">
        <v>43677</v>
      </c>
      <c r="G2049" s="373" t="s">
        <v>8950</v>
      </c>
      <c r="H2049" s="373" t="s">
        <v>843</v>
      </c>
      <c r="I2049" s="374">
        <v>0.83445559999999996</v>
      </c>
      <c r="J2049" s="374">
        <v>10</v>
      </c>
      <c r="K2049" s="373" t="s">
        <v>438</v>
      </c>
      <c r="L2049" s="375">
        <v>795.53</v>
      </c>
      <c r="M2049" s="336" t="s">
        <v>844</v>
      </c>
      <c r="N2049" s="336" t="s">
        <v>845</v>
      </c>
      <c r="O2049" s="287"/>
      <c r="P2049" s="287"/>
    </row>
    <row r="2050" spans="1:16" ht="15">
      <c r="A2050" s="247" t="s">
        <v>176</v>
      </c>
      <c r="B2050" s="247" t="s">
        <v>11801</v>
      </c>
      <c r="C2050" s="287" t="s">
        <v>6476</v>
      </c>
      <c r="D2050" s="305">
        <v>10</v>
      </c>
      <c r="E2050" s="287" t="s">
        <v>35</v>
      </c>
      <c r="F2050" s="372">
        <v>43677</v>
      </c>
      <c r="G2050" s="373" t="s">
        <v>8950</v>
      </c>
      <c r="H2050" s="373" t="s">
        <v>2157</v>
      </c>
      <c r="I2050" s="374">
        <v>0.34955275000000002</v>
      </c>
      <c r="J2050" s="374">
        <v>9</v>
      </c>
      <c r="K2050" s="373" t="s">
        <v>438</v>
      </c>
      <c r="L2050" s="375">
        <v>75.44</v>
      </c>
      <c r="M2050" s="336" t="s">
        <v>2158</v>
      </c>
      <c r="N2050" s="336" t="s">
        <v>2159</v>
      </c>
      <c r="O2050" s="287"/>
      <c r="P2050" s="287"/>
    </row>
    <row r="2051" spans="1:16" ht="15">
      <c r="A2051" s="247" t="s">
        <v>176</v>
      </c>
      <c r="B2051" s="247" t="s">
        <v>11802</v>
      </c>
      <c r="C2051" s="287" t="s">
        <v>6478</v>
      </c>
      <c r="D2051" s="305">
        <v>11</v>
      </c>
      <c r="E2051" s="287" t="s">
        <v>35</v>
      </c>
      <c r="F2051" s="372">
        <v>43677</v>
      </c>
      <c r="G2051" s="373" t="s">
        <v>8950</v>
      </c>
      <c r="H2051" s="373" t="s">
        <v>2870</v>
      </c>
      <c r="I2051" s="374">
        <v>0.41914593999999999</v>
      </c>
      <c r="J2051" s="374">
        <v>4</v>
      </c>
      <c r="K2051" s="373" t="s">
        <v>438</v>
      </c>
      <c r="L2051" s="375">
        <v>107.33</v>
      </c>
      <c r="M2051" s="336" t="s">
        <v>2871</v>
      </c>
      <c r="N2051" s="336" t="s">
        <v>2872</v>
      </c>
      <c r="O2051" s="287"/>
      <c r="P2051" s="287"/>
    </row>
    <row r="2052" spans="1:16" ht="15">
      <c r="A2052" s="247" t="s">
        <v>12803</v>
      </c>
      <c r="B2052" s="247" t="s">
        <v>12804</v>
      </c>
      <c r="C2052" s="287" t="s">
        <v>6481</v>
      </c>
      <c r="D2052" s="305">
        <v>12</v>
      </c>
      <c r="E2052" s="287" t="s">
        <v>35</v>
      </c>
      <c r="F2052" s="372">
        <v>43677</v>
      </c>
      <c r="G2052" s="373" t="s">
        <v>8950</v>
      </c>
      <c r="H2052" s="373" t="s">
        <v>4263</v>
      </c>
      <c r="I2052" s="374">
        <v>0.31000232999999999</v>
      </c>
      <c r="J2052" s="374">
        <v>1</v>
      </c>
      <c r="K2052" s="373" t="s">
        <v>438</v>
      </c>
      <c r="L2052" s="375">
        <v>55.4</v>
      </c>
      <c r="M2052" s="336" t="s">
        <v>4264</v>
      </c>
      <c r="N2052" s="336" t="s">
        <v>4265</v>
      </c>
      <c r="O2052" s="287"/>
      <c r="P2052" s="287"/>
    </row>
    <row r="2053" spans="1:16" ht="15">
      <c r="A2053" s="247" t="s">
        <v>12805</v>
      </c>
      <c r="B2053" s="247" t="s">
        <v>12806</v>
      </c>
      <c r="C2053" s="287" t="s">
        <v>6483</v>
      </c>
      <c r="D2053" s="305">
        <v>13</v>
      </c>
      <c r="E2053" s="287" t="s">
        <v>35</v>
      </c>
      <c r="F2053" s="372">
        <v>43677</v>
      </c>
      <c r="G2053" s="373" t="s">
        <v>8950</v>
      </c>
      <c r="H2053" s="373" t="s">
        <v>1326</v>
      </c>
      <c r="I2053" s="374">
        <v>0.35093224000000001</v>
      </c>
      <c r="J2053" s="374">
        <v>1</v>
      </c>
      <c r="K2053" s="373" t="s">
        <v>438</v>
      </c>
      <c r="L2053" s="375">
        <v>77.53</v>
      </c>
      <c r="M2053" s="336" t="s">
        <v>1327</v>
      </c>
      <c r="N2053" s="336" t="s">
        <v>1328</v>
      </c>
      <c r="O2053" s="287"/>
      <c r="P2053" s="287"/>
    </row>
    <row r="2054" spans="1:16" ht="15">
      <c r="A2054" s="247" t="s">
        <v>176</v>
      </c>
      <c r="B2054" s="247" t="s">
        <v>11803</v>
      </c>
      <c r="C2054" s="287" t="s">
        <v>6485</v>
      </c>
      <c r="D2054" s="305">
        <v>14</v>
      </c>
      <c r="E2054" s="287" t="s">
        <v>35</v>
      </c>
      <c r="F2054" s="372">
        <v>43677</v>
      </c>
      <c r="G2054" s="373" t="s">
        <v>8950</v>
      </c>
      <c r="H2054" s="373" t="s">
        <v>2168</v>
      </c>
      <c r="I2054" s="374">
        <v>0.36966263999999999</v>
      </c>
      <c r="J2054" s="374">
        <v>3</v>
      </c>
      <c r="K2054" s="373" t="s">
        <v>438</v>
      </c>
      <c r="L2054" s="375">
        <v>140.5</v>
      </c>
      <c r="M2054" s="336" t="s">
        <v>2169</v>
      </c>
      <c r="N2054" s="336" t="s">
        <v>2170</v>
      </c>
      <c r="O2054" s="287"/>
      <c r="P2054" s="287"/>
    </row>
    <row r="2055" spans="1:16" ht="15">
      <c r="A2055" s="247" t="s">
        <v>176</v>
      </c>
      <c r="B2055" s="247" t="s">
        <v>11806</v>
      </c>
      <c r="C2055" s="287" t="s">
        <v>6487</v>
      </c>
      <c r="D2055" s="305">
        <v>15</v>
      </c>
      <c r="E2055" s="287" t="s">
        <v>35</v>
      </c>
      <c r="F2055" s="372">
        <v>43677</v>
      </c>
      <c r="G2055" s="373" t="s">
        <v>8950</v>
      </c>
      <c r="H2055" s="373" t="s">
        <v>3612</v>
      </c>
      <c r="I2055" s="374">
        <v>0.36546099999999998</v>
      </c>
      <c r="J2055" s="374">
        <v>3</v>
      </c>
      <c r="K2055" s="373" t="s">
        <v>438</v>
      </c>
      <c r="L2055" s="375">
        <v>134.02000000000001</v>
      </c>
      <c r="M2055" s="336" t="s">
        <v>398</v>
      </c>
      <c r="N2055" s="336" t="s">
        <v>3613</v>
      </c>
      <c r="O2055" s="287"/>
      <c r="P2055" s="287"/>
    </row>
    <row r="2056" spans="1:16" ht="15">
      <c r="A2056" s="247" t="s">
        <v>176</v>
      </c>
      <c r="B2056" s="247" t="s">
        <v>11807</v>
      </c>
      <c r="C2056" s="287" t="s">
        <v>6489</v>
      </c>
      <c r="D2056" s="305">
        <v>16</v>
      </c>
      <c r="E2056" s="287" t="s">
        <v>35</v>
      </c>
      <c r="F2056" s="372">
        <v>43677</v>
      </c>
      <c r="G2056" s="373" t="s">
        <v>8950</v>
      </c>
      <c r="H2056" s="373" t="s">
        <v>3813</v>
      </c>
      <c r="I2056" s="374">
        <v>0.43375979999999997</v>
      </c>
      <c r="J2056" s="374">
        <v>2</v>
      </c>
      <c r="K2056" s="373" t="s">
        <v>438</v>
      </c>
      <c r="L2056" s="375">
        <v>201.73</v>
      </c>
      <c r="M2056" s="336" t="s">
        <v>3814</v>
      </c>
      <c r="N2056" s="336" t="s">
        <v>3815</v>
      </c>
      <c r="O2056" s="287"/>
      <c r="P2056" s="287"/>
    </row>
    <row r="2057" spans="1:16" ht="15">
      <c r="A2057" s="247" t="s">
        <v>176</v>
      </c>
      <c r="B2057" s="247" t="s">
        <v>9730</v>
      </c>
      <c r="C2057" s="287" t="s">
        <v>6491</v>
      </c>
      <c r="D2057" s="305">
        <v>17</v>
      </c>
      <c r="E2057" s="287" t="s">
        <v>35</v>
      </c>
      <c r="F2057" s="372">
        <v>43677</v>
      </c>
      <c r="G2057" s="373" t="s">
        <v>8950</v>
      </c>
      <c r="H2057" s="373" t="s">
        <v>1095</v>
      </c>
      <c r="I2057" s="374">
        <v>0.49420857000000001</v>
      </c>
      <c r="J2057" s="374">
        <v>1</v>
      </c>
      <c r="K2057" s="373" t="s">
        <v>438</v>
      </c>
      <c r="L2057" s="375">
        <v>212.85</v>
      </c>
      <c r="M2057" s="336" t="s">
        <v>1096</v>
      </c>
      <c r="N2057" s="336" t="s">
        <v>1097</v>
      </c>
      <c r="O2057" s="287"/>
      <c r="P2057" s="287"/>
    </row>
    <row r="2058" spans="1:16" ht="15">
      <c r="A2058" s="247" t="s">
        <v>176</v>
      </c>
      <c r="B2058" s="247" t="s">
        <v>11814</v>
      </c>
      <c r="C2058" s="287" t="s">
        <v>6493</v>
      </c>
      <c r="D2058" s="305">
        <v>18</v>
      </c>
      <c r="E2058" s="287" t="s">
        <v>35</v>
      </c>
      <c r="F2058" s="372">
        <v>43677</v>
      </c>
      <c r="G2058" s="373" t="s">
        <v>8950</v>
      </c>
      <c r="H2058" s="373" t="s">
        <v>1367</v>
      </c>
      <c r="I2058" s="374">
        <v>0.39679384000000001</v>
      </c>
      <c r="J2058" s="374">
        <v>1</v>
      </c>
      <c r="K2058" s="373" t="s">
        <v>438</v>
      </c>
      <c r="L2058" s="375">
        <v>105.43</v>
      </c>
      <c r="M2058" s="336" t="s">
        <v>1368</v>
      </c>
      <c r="N2058" s="336" t="s">
        <v>1369</v>
      </c>
      <c r="O2058" s="287"/>
      <c r="P2058" s="287"/>
    </row>
    <row r="2059" spans="1:16" ht="15">
      <c r="A2059" s="247" t="s">
        <v>176</v>
      </c>
      <c r="B2059" s="247" t="s">
        <v>11815</v>
      </c>
      <c r="C2059" s="287" t="s">
        <v>6495</v>
      </c>
      <c r="D2059" s="305">
        <v>19</v>
      </c>
      <c r="E2059" s="287" t="s">
        <v>35</v>
      </c>
      <c r="F2059" s="372">
        <v>43677</v>
      </c>
      <c r="G2059" s="373" t="s">
        <v>8950</v>
      </c>
      <c r="H2059" s="373" t="s">
        <v>1372</v>
      </c>
      <c r="I2059" s="374">
        <v>0.30953920000000001</v>
      </c>
      <c r="J2059" s="374">
        <v>1</v>
      </c>
      <c r="K2059" s="373" t="s">
        <v>438</v>
      </c>
      <c r="L2059" s="375">
        <v>284.17</v>
      </c>
      <c r="M2059" s="336" t="s">
        <v>1373</v>
      </c>
      <c r="N2059" s="336" t="s">
        <v>1374</v>
      </c>
      <c r="O2059" s="287"/>
      <c r="P2059" s="287"/>
    </row>
    <row r="2060" spans="1:16" ht="15">
      <c r="A2060" s="247" t="s">
        <v>176</v>
      </c>
      <c r="B2060" s="247" t="s">
        <v>11816</v>
      </c>
      <c r="C2060" s="287" t="s">
        <v>6498</v>
      </c>
      <c r="D2060" s="305">
        <v>20</v>
      </c>
      <c r="E2060" s="287" t="s">
        <v>35</v>
      </c>
      <c r="F2060" s="372">
        <v>43677</v>
      </c>
      <c r="G2060" s="373" t="s">
        <v>8950</v>
      </c>
      <c r="H2060" s="373" t="s">
        <v>3840</v>
      </c>
      <c r="I2060" s="374">
        <v>0.49169410000000002</v>
      </c>
      <c r="J2060" s="374">
        <v>3</v>
      </c>
      <c r="K2060" s="373" t="s">
        <v>438</v>
      </c>
      <c r="L2060" s="375">
        <v>167.92</v>
      </c>
      <c r="M2060" s="336" t="s">
        <v>3841</v>
      </c>
      <c r="N2060" s="336" t="s">
        <v>3842</v>
      </c>
      <c r="O2060" s="287"/>
      <c r="P2060" s="287"/>
    </row>
    <row r="2061" spans="1:16" ht="15">
      <c r="A2061" s="247" t="s">
        <v>176</v>
      </c>
      <c r="B2061" s="247" t="s">
        <v>11817</v>
      </c>
      <c r="C2061" s="287" t="s">
        <v>6500</v>
      </c>
      <c r="D2061" s="305">
        <v>21</v>
      </c>
      <c r="E2061" s="287" t="s">
        <v>35</v>
      </c>
      <c r="F2061" s="372">
        <v>43677</v>
      </c>
      <c r="G2061" s="373" t="s">
        <v>8950</v>
      </c>
      <c r="H2061" s="373" t="s">
        <v>1618</v>
      </c>
      <c r="I2061" s="374">
        <v>0.5450566</v>
      </c>
      <c r="J2061" s="374">
        <v>4</v>
      </c>
      <c r="K2061" s="373" t="s">
        <v>438</v>
      </c>
      <c r="L2061" s="375">
        <v>151.74</v>
      </c>
      <c r="M2061" s="336" t="s">
        <v>1619</v>
      </c>
      <c r="N2061" s="336" t="s">
        <v>1620</v>
      </c>
      <c r="O2061" s="287"/>
      <c r="P2061" s="287"/>
    </row>
    <row r="2062" spans="1:16" ht="15">
      <c r="A2062" s="247" t="s">
        <v>176</v>
      </c>
      <c r="B2062" s="247" t="s">
        <v>11818</v>
      </c>
      <c r="C2062" s="287" t="s">
        <v>6503</v>
      </c>
      <c r="D2062" s="305">
        <v>22</v>
      </c>
      <c r="E2062" s="287" t="s">
        <v>35</v>
      </c>
      <c r="F2062" s="372">
        <v>43677</v>
      </c>
      <c r="G2062" s="373" t="s">
        <v>8950</v>
      </c>
      <c r="H2062" s="373" t="s">
        <v>1143</v>
      </c>
      <c r="I2062" s="374">
        <v>0.35776532</v>
      </c>
      <c r="J2062" s="374">
        <v>1</v>
      </c>
      <c r="K2062" s="373" t="s">
        <v>438</v>
      </c>
      <c r="L2062" s="375">
        <v>277.31</v>
      </c>
      <c r="M2062" s="336" t="s">
        <v>1144</v>
      </c>
      <c r="N2062" s="336" t="s">
        <v>1145</v>
      </c>
      <c r="O2062" s="287"/>
      <c r="P2062" s="287"/>
    </row>
    <row r="2063" spans="1:16" ht="15">
      <c r="A2063" s="247" t="s">
        <v>12807</v>
      </c>
      <c r="B2063" s="247" t="s">
        <v>12808</v>
      </c>
      <c r="C2063" s="287" t="s">
        <v>6505</v>
      </c>
      <c r="D2063" s="305">
        <v>23</v>
      </c>
      <c r="E2063" s="287" t="s">
        <v>35</v>
      </c>
      <c r="F2063" s="372">
        <v>43677</v>
      </c>
      <c r="G2063" s="373" t="s">
        <v>8950</v>
      </c>
      <c r="H2063" s="373" t="s">
        <v>928</v>
      </c>
      <c r="I2063" s="374">
        <v>0.30531406</v>
      </c>
      <c r="J2063" s="374">
        <v>8</v>
      </c>
      <c r="K2063" s="373" t="s">
        <v>438</v>
      </c>
      <c r="L2063" s="375">
        <v>159.16999999999999</v>
      </c>
      <c r="M2063" s="336" t="s">
        <v>929</v>
      </c>
      <c r="N2063" s="336" t="s">
        <v>930</v>
      </c>
      <c r="O2063" s="287"/>
      <c r="P2063" s="287"/>
    </row>
    <row r="2064" spans="1:16" ht="15">
      <c r="A2064" s="247" t="s">
        <v>176</v>
      </c>
      <c r="B2064" s="247" t="s">
        <v>11819</v>
      </c>
      <c r="C2064" s="287" t="s">
        <v>6507</v>
      </c>
      <c r="D2064" s="305">
        <v>24</v>
      </c>
      <c r="E2064" s="287" t="s">
        <v>35</v>
      </c>
      <c r="F2064" s="372">
        <v>43677</v>
      </c>
      <c r="G2064" s="373" t="s">
        <v>8950</v>
      </c>
      <c r="H2064" s="373" t="s">
        <v>1404</v>
      </c>
      <c r="I2064" s="374">
        <v>0.54344820000000005</v>
      </c>
      <c r="J2064" s="374">
        <v>2</v>
      </c>
      <c r="K2064" s="373" t="s">
        <v>438</v>
      </c>
      <c r="L2064" s="375">
        <v>89.52</v>
      </c>
      <c r="M2064" s="336" t="s">
        <v>1405</v>
      </c>
      <c r="N2064" s="336" t="s">
        <v>1406</v>
      </c>
      <c r="O2064" s="287"/>
      <c r="P2064" s="287"/>
    </row>
    <row r="2065" spans="1:16" ht="15">
      <c r="A2065" s="247" t="s">
        <v>176</v>
      </c>
      <c r="B2065" s="247" t="s">
        <v>11820</v>
      </c>
      <c r="C2065" s="287" t="s">
        <v>6509</v>
      </c>
      <c r="D2065" s="305">
        <v>25</v>
      </c>
      <c r="E2065" s="287" t="s">
        <v>35</v>
      </c>
      <c r="F2065" s="372">
        <v>43677</v>
      </c>
      <c r="G2065" s="373" t="s">
        <v>8950</v>
      </c>
      <c r="H2065" s="373" t="s">
        <v>1627</v>
      </c>
      <c r="I2065" s="374">
        <v>0.364977</v>
      </c>
      <c r="J2065" s="374">
        <v>1</v>
      </c>
      <c r="K2065" s="373" t="s">
        <v>438</v>
      </c>
      <c r="L2065" s="375">
        <v>184.19</v>
      </c>
      <c r="M2065" s="336" t="s">
        <v>1628</v>
      </c>
      <c r="N2065" s="336" t="s">
        <v>1629</v>
      </c>
      <c r="O2065" s="287"/>
      <c r="P2065" s="287"/>
    </row>
    <row r="2066" spans="1:16" ht="15">
      <c r="A2066" s="247" t="s">
        <v>12809</v>
      </c>
      <c r="B2066" s="247" t="s">
        <v>12810</v>
      </c>
      <c r="C2066" s="287" t="s">
        <v>6512</v>
      </c>
      <c r="D2066" s="305">
        <v>26</v>
      </c>
      <c r="E2066" s="287" t="s">
        <v>35</v>
      </c>
      <c r="F2066" s="372">
        <v>43677</v>
      </c>
      <c r="G2066" s="373" t="s">
        <v>8950</v>
      </c>
      <c r="H2066" s="373" t="s">
        <v>1794</v>
      </c>
      <c r="I2066" s="374">
        <v>0.36735057999999998</v>
      </c>
      <c r="J2066" s="374">
        <v>7</v>
      </c>
      <c r="K2066" s="373" t="s">
        <v>438</v>
      </c>
      <c r="L2066" s="375">
        <v>227.24</v>
      </c>
      <c r="M2066" s="336" t="s">
        <v>1795</v>
      </c>
      <c r="N2066" s="336" t="s">
        <v>1796</v>
      </c>
      <c r="O2066" s="287"/>
      <c r="P2066" s="287"/>
    </row>
    <row r="2067" spans="1:16" ht="15">
      <c r="A2067" s="247" t="s">
        <v>176</v>
      </c>
      <c r="B2067" s="247" t="s">
        <v>11821</v>
      </c>
      <c r="C2067" s="287" t="s">
        <v>6514</v>
      </c>
      <c r="D2067" s="305">
        <v>27</v>
      </c>
      <c r="E2067" s="287" t="s">
        <v>35</v>
      </c>
      <c r="F2067" s="372">
        <v>43677</v>
      </c>
      <c r="G2067" s="373" t="s">
        <v>8950</v>
      </c>
      <c r="H2067" s="373" t="s">
        <v>1155</v>
      </c>
      <c r="I2067" s="374">
        <v>0.73938179999999998</v>
      </c>
      <c r="J2067" s="374">
        <v>1</v>
      </c>
      <c r="K2067" s="373" t="s">
        <v>438</v>
      </c>
      <c r="L2067" s="375">
        <v>337.04</v>
      </c>
      <c r="M2067" s="336" t="s">
        <v>1156</v>
      </c>
      <c r="N2067" s="336" t="s">
        <v>1157</v>
      </c>
      <c r="O2067" s="287"/>
      <c r="P2067" s="287"/>
    </row>
    <row r="2068" spans="1:16" ht="15">
      <c r="A2068" s="247" t="s">
        <v>176</v>
      </c>
      <c r="B2068" s="247" t="s">
        <v>11822</v>
      </c>
      <c r="C2068" s="287" t="s">
        <v>6516</v>
      </c>
      <c r="D2068" s="305">
        <v>28</v>
      </c>
      <c r="E2068" s="287" t="s">
        <v>35</v>
      </c>
      <c r="F2068" s="372">
        <v>43677</v>
      </c>
      <c r="G2068" s="373" t="s">
        <v>8950</v>
      </c>
      <c r="H2068" s="373" t="s">
        <v>1652</v>
      </c>
      <c r="I2068" s="374">
        <v>0.37510096999999998</v>
      </c>
      <c r="J2068" s="374">
        <v>1</v>
      </c>
      <c r="K2068" s="373" t="s">
        <v>438</v>
      </c>
      <c r="L2068" s="375">
        <v>272.27</v>
      </c>
      <c r="M2068" s="336" t="s">
        <v>1653</v>
      </c>
      <c r="N2068" s="336" t="s">
        <v>1654</v>
      </c>
      <c r="O2068" s="287"/>
      <c r="P2068" s="287"/>
    </row>
    <row r="2069" spans="1:16" ht="15">
      <c r="A2069" s="247" t="s">
        <v>176</v>
      </c>
      <c r="B2069" s="247" t="s">
        <v>11823</v>
      </c>
      <c r="C2069" s="287" t="s">
        <v>6518</v>
      </c>
      <c r="D2069" s="305">
        <v>29</v>
      </c>
      <c r="E2069" s="287" t="s">
        <v>35</v>
      </c>
      <c r="F2069" s="372">
        <v>43677</v>
      </c>
      <c r="G2069" s="373" t="s">
        <v>8950</v>
      </c>
      <c r="H2069" s="373" t="s">
        <v>2197</v>
      </c>
      <c r="I2069" s="374">
        <v>0.34881735000000003</v>
      </c>
      <c r="J2069" s="374">
        <v>1</v>
      </c>
      <c r="K2069" s="373" t="s">
        <v>438</v>
      </c>
      <c r="L2069" s="375">
        <v>158.54</v>
      </c>
      <c r="M2069" s="336" t="s">
        <v>2198</v>
      </c>
      <c r="N2069" s="336" t="s">
        <v>2199</v>
      </c>
      <c r="O2069" s="287"/>
      <c r="P2069" s="287"/>
    </row>
    <row r="2070" spans="1:16" ht="15">
      <c r="A2070" s="247" t="s">
        <v>176</v>
      </c>
      <c r="B2070" s="247" t="s">
        <v>11824</v>
      </c>
      <c r="C2070" s="287" t="s">
        <v>6520</v>
      </c>
      <c r="D2070" s="305">
        <v>30</v>
      </c>
      <c r="E2070" s="287" t="s">
        <v>35</v>
      </c>
      <c r="F2070" s="372">
        <v>43677</v>
      </c>
      <c r="G2070" s="373" t="s">
        <v>8950</v>
      </c>
      <c r="H2070" s="373" t="s">
        <v>1937</v>
      </c>
      <c r="I2070" s="374">
        <v>0.33756518000000002</v>
      </c>
      <c r="J2070" s="374">
        <v>1</v>
      </c>
      <c r="K2070" s="373" t="s">
        <v>438</v>
      </c>
      <c r="L2070" s="375">
        <v>210.72</v>
      </c>
      <c r="M2070" s="336" t="s">
        <v>1938</v>
      </c>
      <c r="N2070" s="336" t="s">
        <v>1939</v>
      </c>
      <c r="O2070" s="287"/>
      <c r="P2070" s="287"/>
    </row>
    <row r="2071" spans="1:16" ht="15">
      <c r="A2071" s="247" t="s">
        <v>176</v>
      </c>
      <c r="B2071" s="247" t="s">
        <v>11825</v>
      </c>
      <c r="C2071" s="287" t="s">
        <v>6522</v>
      </c>
      <c r="D2071" s="305">
        <v>31</v>
      </c>
      <c r="E2071" s="287" t="s">
        <v>35</v>
      </c>
      <c r="F2071" s="372">
        <v>43677</v>
      </c>
      <c r="G2071" s="373" t="s">
        <v>8950</v>
      </c>
      <c r="H2071" s="373" t="s">
        <v>4992</v>
      </c>
      <c r="I2071" s="374">
        <v>0.36817812999999999</v>
      </c>
      <c r="J2071" s="374">
        <v>3</v>
      </c>
      <c r="K2071" s="373" t="s">
        <v>438</v>
      </c>
      <c r="L2071" s="375">
        <v>165.96</v>
      </c>
      <c r="M2071" s="336" t="s">
        <v>4993</v>
      </c>
      <c r="N2071" s="336" t="s">
        <v>4994</v>
      </c>
      <c r="O2071" s="287"/>
      <c r="P2071" s="287"/>
    </row>
    <row r="2072" spans="1:16" ht="15">
      <c r="A2072" s="247" t="s">
        <v>12811</v>
      </c>
      <c r="B2072" s="247" t="s">
        <v>12812</v>
      </c>
      <c r="C2072" s="287" t="s">
        <v>6525</v>
      </c>
      <c r="D2072" s="305">
        <v>32</v>
      </c>
      <c r="E2072" s="287" t="s">
        <v>35</v>
      </c>
      <c r="F2072" s="372">
        <v>43677</v>
      </c>
      <c r="G2072" s="373" t="s">
        <v>8950</v>
      </c>
      <c r="H2072" s="373" t="s">
        <v>1445</v>
      </c>
      <c r="I2072" s="374">
        <v>0.34404683000000003</v>
      </c>
      <c r="J2072" s="374">
        <v>5</v>
      </c>
      <c r="K2072" s="373" t="s">
        <v>438</v>
      </c>
      <c r="L2072" s="375">
        <v>110.4</v>
      </c>
      <c r="M2072" s="336" t="s">
        <v>1446</v>
      </c>
      <c r="N2072" s="336" t="s">
        <v>1447</v>
      </c>
      <c r="O2072" s="287"/>
      <c r="P2072" s="287"/>
    </row>
    <row r="2073" spans="1:16" ht="15">
      <c r="A2073" s="247" t="s">
        <v>176</v>
      </c>
      <c r="B2073" s="247" t="s">
        <v>11826</v>
      </c>
      <c r="C2073" s="287" t="s">
        <v>6527</v>
      </c>
      <c r="D2073" s="305">
        <v>33</v>
      </c>
      <c r="E2073" s="287" t="s">
        <v>35</v>
      </c>
      <c r="F2073" s="372">
        <v>43677</v>
      </c>
      <c r="G2073" s="373" t="s">
        <v>8950</v>
      </c>
      <c r="H2073" s="373" t="s">
        <v>1818</v>
      </c>
      <c r="I2073" s="374">
        <v>0.45944620000000003</v>
      </c>
      <c r="J2073" s="374">
        <v>5</v>
      </c>
      <c r="K2073" s="373" t="s">
        <v>438</v>
      </c>
      <c r="L2073" s="375">
        <v>118.04</v>
      </c>
      <c r="M2073" s="336" t="s">
        <v>1819</v>
      </c>
      <c r="N2073" s="336" t="s">
        <v>1820</v>
      </c>
      <c r="O2073" s="287"/>
      <c r="P2073" s="287"/>
    </row>
    <row r="2074" spans="1:16" ht="15">
      <c r="A2074" s="247" t="s">
        <v>12813</v>
      </c>
      <c r="B2074" s="247" t="s">
        <v>12814</v>
      </c>
      <c r="C2074" s="287" t="s">
        <v>6529</v>
      </c>
      <c r="D2074" s="305">
        <v>34</v>
      </c>
      <c r="E2074" s="287" t="s">
        <v>35</v>
      </c>
      <c r="F2074" s="372">
        <v>43677</v>
      </c>
      <c r="G2074" s="373" t="s">
        <v>8950</v>
      </c>
      <c r="H2074" s="373" t="s">
        <v>4591</v>
      </c>
      <c r="I2074" s="374">
        <v>0.34944190000000003</v>
      </c>
      <c r="J2074" s="374">
        <v>2</v>
      </c>
      <c r="K2074" s="373" t="s">
        <v>438</v>
      </c>
      <c r="L2074" s="375">
        <v>80.98</v>
      </c>
      <c r="M2074" s="336" t="s">
        <v>4592</v>
      </c>
      <c r="N2074" s="336" t="s">
        <v>4593</v>
      </c>
      <c r="O2074" s="287"/>
      <c r="P2074" s="287"/>
    </row>
    <row r="2075" spans="1:16" ht="15">
      <c r="A2075" s="247" t="s">
        <v>176</v>
      </c>
      <c r="B2075" s="247" t="s">
        <v>11827</v>
      </c>
      <c r="C2075" s="287" t="s">
        <v>6532</v>
      </c>
      <c r="D2075" s="305">
        <v>35</v>
      </c>
      <c r="E2075" s="287" t="s">
        <v>35</v>
      </c>
      <c r="F2075" s="372">
        <v>43677</v>
      </c>
      <c r="G2075" s="373" t="s">
        <v>8950</v>
      </c>
      <c r="H2075" s="373" t="s">
        <v>986</v>
      </c>
      <c r="I2075" s="374">
        <v>0.55077410000000004</v>
      </c>
      <c r="J2075" s="374">
        <v>3</v>
      </c>
      <c r="K2075" s="373" t="s">
        <v>438</v>
      </c>
      <c r="L2075" s="375">
        <v>245.41</v>
      </c>
      <c r="M2075" s="336" t="s">
        <v>987</v>
      </c>
      <c r="N2075" s="336" t="s">
        <v>988</v>
      </c>
      <c r="O2075" s="287"/>
      <c r="P2075" s="287"/>
    </row>
    <row r="2076" spans="1:16" ht="15">
      <c r="A2076" s="247" t="s">
        <v>176</v>
      </c>
      <c r="B2076" s="247" t="s">
        <v>11830</v>
      </c>
      <c r="C2076" s="287" t="s">
        <v>6534</v>
      </c>
      <c r="D2076" s="305">
        <v>36</v>
      </c>
      <c r="E2076" s="287" t="s">
        <v>35</v>
      </c>
      <c r="F2076" s="372">
        <v>43677</v>
      </c>
      <c r="G2076" s="373" t="s">
        <v>8950</v>
      </c>
      <c r="H2076" s="373" t="s">
        <v>2222</v>
      </c>
      <c r="I2076" s="374">
        <v>0.80740606999999998</v>
      </c>
      <c r="J2076" s="374">
        <v>3</v>
      </c>
      <c r="K2076" s="373" t="s">
        <v>438</v>
      </c>
      <c r="L2076" s="375">
        <v>94.69</v>
      </c>
      <c r="M2076" s="336" t="s">
        <v>2223</v>
      </c>
      <c r="N2076" s="336" t="s">
        <v>2224</v>
      </c>
      <c r="O2076" s="287"/>
      <c r="P2076" s="287"/>
    </row>
    <row r="2077" spans="1:16" ht="15">
      <c r="A2077" s="247" t="s">
        <v>176</v>
      </c>
      <c r="B2077" s="247" t="s">
        <v>11833</v>
      </c>
      <c r="C2077" s="287" t="s">
        <v>6536</v>
      </c>
      <c r="D2077" s="305">
        <v>37</v>
      </c>
      <c r="E2077" s="287" t="s">
        <v>35</v>
      </c>
      <c r="F2077" s="372">
        <v>43677</v>
      </c>
      <c r="G2077" s="373" t="s">
        <v>8950</v>
      </c>
      <c r="H2077" s="373" t="s">
        <v>1469</v>
      </c>
      <c r="I2077" s="374">
        <v>0.48451293000000001</v>
      </c>
      <c r="J2077" s="374">
        <v>5</v>
      </c>
      <c r="K2077" s="373" t="s">
        <v>438</v>
      </c>
      <c r="L2077" s="375">
        <v>132.76</v>
      </c>
      <c r="M2077" s="336" t="s">
        <v>1470</v>
      </c>
      <c r="N2077" s="336" t="s">
        <v>1471</v>
      </c>
      <c r="O2077" s="287"/>
      <c r="P2077" s="287"/>
    </row>
    <row r="2078" spans="1:16" ht="15">
      <c r="A2078" s="247" t="s">
        <v>12815</v>
      </c>
      <c r="B2078" s="247" t="s">
        <v>12816</v>
      </c>
      <c r="C2078" s="287" t="s">
        <v>6538</v>
      </c>
      <c r="D2078" s="305">
        <v>38</v>
      </c>
      <c r="E2078" s="287" t="s">
        <v>35</v>
      </c>
      <c r="F2078" s="372">
        <v>43677</v>
      </c>
      <c r="G2078" s="373" t="s">
        <v>8950</v>
      </c>
      <c r="H2078" s="373" t="s">
        <v>1474</v>
      </c>
      <c r="I2078" s="374">
        <v>0.32883333999999997</v>
      </c>
      <c r="J2078" s="374">
        <v>1</v>
      </c>
      <c r="K2078" s="373" t="s">
        <v>438</v>
      </c>
      <c r="L2078" s="375">
        <v>79.73</v>
      </c>
      <c r="M2078" s="336" t="s">
        <v>1475</v>
      </c>
      <c r="N2078" s="336" t="s">
        <v>1476</v>
      </c>
      <c r="O2078" s="287"/>
      <c r="P2078" s="287"/>
    </row>
    <row r="2079" spans="1:16" ht="15">
      <c r="A2079" s="247" t="s">
        <v>176</v>
      </c>
      <c r="B2079" s="247" t="s">
        <v>11836</v>
      </c>
      <c r="C2079" s="287" t="s">
        <v>6540</v>
      </c>
      <c r="D2079" s="305">
        <v>39</v>
      </c>
      <c r="E2079" s="287" t="s">
        <v>35</v>
      </c>
      <c r="F2079" s="372">
        <v>43677</v>
      </c>
      <c r="G2079" s="373" t="s">
        <v>8950</v>
      </c>
      <c r="H2079" s="373" t="s">
        <v>3929</v>
      </c>
      <c r="I2079" s="374">
        <v>0.48263050000000002</v>
      </c>
      <c r="J2079" s="374">
        <v>3</v>
      </c>
      <c r="K2079" s="373" t="s">
        <v>438</v>
      </c>
      <c r="L2079" s="375">
        <v>135.72</v>
      </c>
      <c r="M2079" s="336" t="s">
        <v>3930</v>
      </c>
      <c r="N2079" s="336" t="s">
        <v>3931</v>
      </c>
      <c r="O2079" s="287"/>
      <c r="P2079" s="287"/>
    </row>
    <row r="2080" spans="1:16" ht="15">
      <c r="A2080" s="247" t="s">
        <v>12817</v>
      </c>
      <c r="B2080" s="247" t="s">
        <v>12818</v>
      </c>
      <c r="C2080" s="287" t="s">
        <v>6543</v>
      </c>
      <c r="D2080" s="305">
        <v>40</v>
      </c>
      <c r="E2080" s="287" t="s">
        <v>35</v>
      </c>
      <c r="F2080" s="372">
        <v>43677</v>
      </c>
      <c r="G2080" s="373" t="s">
        <v>8950</v>
      </c>
      <c r="H2080" s="373" t="s">
        <v>3706</v>
      </c>
      <c r="I2080" s="374">
        <v>0.39428496000000002</v>
      </c>
      <c r="J2080" s="374">
        <v>6</v>
      </c>
      <c r="K2080" s="373" t="s">
        <v>438</v>
      </c>
      <c r="L2080" s="375">
        <v>108.81</v>
      </c>
      <c r="M2080" s="336" t="s">
        <v>3707</v>
      </c>
      <c r="N2080" s="336" t="s">
        <v>3708</v>
      </c>
      <c r="O2080" s="287"/>
      <c r="P2080" s="287"/>
    </row>
    <row r="2081" spans="1:16" ht="15">
      <c r="A2081" s="247" t="s">
        <v>12819</v>
      </c>
      <c r="B2081" s="247" t="s">
        <v>12820</v>
      </c>
      <c r="C2081" s="287" t="s">
        <v>6545</v>
      </c>
      <c r="D2081" s="305">
        <v>41</v>
      </c>
      <c r="E2081" s="287" t="s">
        <v>35</v>
      </c>
      <c r="F2081" s="372">
        <v>43677</v>
      </c>
      <c r="G2081" s="373" t="s">
        <v>8950</v>
      </c>
      <c r="H2081" s="373" t="s">
        <v>1494</v>
      </c>
      <c r="I2081" s="374">
        <v>0.32758080000000001</v>
      </c>
      <c r="J2081" s="374">
        <v>1</v>
      </c>
      <c r="K2081" s="373" t="s">
        <v>438</v>
      </c>
      <c r="L2081" s="375">
        <v>42.31</v>
      </c>
      <c r="M2081" s="336" t="s">
        <v>1495</v>
      </c>
      <c r="N2081" s="336" t="s">
        <v>1496</v>
      </c>
      <c r="O2081" s="287"/>
      <c r="P2081" s="287"/>
    </row>
    <row r="2082" spans="1:16" ht="15">
      <c r="A2082" s="247" t="s">
        <v>176</v>
      </c>
      <c r="B2082" s="247" t="s">
        <v>9731</v>
      </c>
      <c r="C2082" s="287" t="s">
        <v>6547</v>
      </c>
      <c r="D2082" s="305">
        <v>42</v>
      </c>
      <c r="E2082" s="287" t="s">
        <v>35</v>
      </c>
      <c r="F2082" s="372">
        <v>43677</v>
      </c>
      <c r="G2082" s="373" t="s">
        <v>8950</v>
      </c>
      <c r="H2082" s="373" t="s">
        <v>9170</v>
      </c>
      <c r="I2082" s="374">
        <v>0.37901127000000001</v>
      </c>
      <c r="J2082" s="374">
        <v>1</v>
      </c>
      <c r="K2082" s="373" t="s">
        <v>438</v>
      </c>
      <c r="L2082" s="375">
        <v>79.5</v>
      </c>
      <c r="M2082" s="336" t="s">
        <v>8711</v>
      </c>
      <c r="N2082" s="336" t="s">
        <v>9171</v>
      </c>
      <c r="O2082" s="287"/>
      <c r="P2082" s="287"/>
    </row>
    <row r="2083" spans="1:16" ht="15">
      <c r="A2083" s="247" t="s">
        <v>12821</v>
      </c>
      <c r="B2083" s="247" t="s">
        <v>12822</v>
      </c>
      <c r="C2083" s="287" t="s">
        <v>6549</v>
      </c>
      <c r="D2083" s="305">
        <v>43</v>
      </c>
      <c r="E2083" s="287" t="s">
        <v>35</v>
      </c>
      <c r="F2083" s="372">
        <v>43677</v>
      </c>
      <c r="G2083" s="373" t="s">
        <v>8950</v>
      </c>
      <c r="H2083" s="373" t="s">
        <v>1499</v>
      </c>
      <c r="I2083" s="374">
        <v>0.42906833</v>
      </c>
      <c r="J2083" s="374">
        <v>7</v>
      </c>
      <c r="K2083" s="373" t="s">
        <v>438</v>
      </c>
      <c r="L2083" s="375">
        <v>349.25</v>
      </c>
      <c r="M2083" s="336" t="s">
        <v>1500</v>
      </c>
      <c r="N2083" s="336" t="s">
        <v>1501</v>
      </c>
      <c r="O2083" s="287"/>
      <c r="P2083" s="287"/>
    </row>
    <row r="2084" spans="1:16" ht="15">
      <c r="A2084" s="247" t="s">
        <v>12823</v>
      </c>
      <c r="B2084" s="247" t="s">
        <v>12824</v>
      </c>
      <c r="C2084" s="287" t="s">
        <v>6551</v>
      </c>
      <c r="D2084" s="305">
        <v>44</v>
      </c>
      <c r="E2084" s="287" t="s">
        <v>35</v>
      </c>
      <c r="F2084" s="372">
        <v>43677</v>
      </c>
      <c r="G2084" s="373" t="s">
        <v>8950</v>
      </c>
      <c r="H2084" s="373" t="s">
        <v>1218</v>
      </c>
      <c r="I2084" s="374">
        <v>0.45348762999999997</v>
      </c>
      <c r="J2084" s="374">
        <v>9</v>
      </c>
      <c r="K2084" s="373" t="s">
        <v>438</v>
      </c>
      <c r="L2084" s="375">
        <v>211.09</v>
      </c>
      <c r="M2084" s="336" t="s">
        <v>1219</v>
      </c>
      <c r="N2084" s="336" t="s">
        <v>1220</v>
      </c>
      <c r="O2084" s="287"/>
      <c r="P2084" s="287"/>
    </row>
    <row r="2085" spans="1:16" ht="15">
      <c r="A2085" s="247" t="s">
        <v>176</v>
      </c>
      <c r="B2085" s="247" t="s">
        <v>11839</v>
      </c>
      <c r="C2085" s="287" t="s">
        <v>6553</v>
      </c>
      <c r="D2085" s="305">
        <v>45</v>
      </c>
      <c r="E2085" s="287" t="s">
        <v>35</v>
      </c>
      <c r="F2085" s="372">
        <v>43677</v>
      </c>
      <c r="G2085" s="373" t="s">
        <v>8950</v>
      </c>
      <c r="H2085" s="373" t="s">
        <v>1721</v>
      </c>
      <c r="I2085" s="374">
        <v>0.37154221999999998</v>
      </c>
      <c r="J2085" s="374">
        <v>3</v>
      </c>
      <c r="K2085" s="373" t="s">
        <v>438</v>
      </c>
      <c r="L2085" s="375">
        <v>151.72</v>
      </c>
      <c r="M2085" s="336" t="s">
        <v>1722</v>
      </c>
      <c r="N2085" s="336" t="s">
        <v>1723</v>
      </c>
      <c r="O2085" s="287"/>
      <c r="P2085" s="287"/>
    </row>
    <row r="2086" spans="1:16" ht="15">
      <c r="A2086" s="247" t="s">
        <v>176</v>
      </c>
      <c r="B2086" s="247" t="s">
        <v>11844</v>
      </c>
      <c r="C2086" s="287" t="s">
        <v>6555</v>
      </c>
      <c r="D2086" s="305">
        <v>46</v>
      </c>
      <c r="E2086" s="287" t="s">
        <v>35</v>
      </c>
      <c r="F2086" s="372">
        <v>43677</v>
      </c>
      <c r="G2086" s="373" t="s">
        <v>8950</v>
      </c>
      <c r="H2086" s="373" t="s">
        <v>1228</v>
      </c>
      <c r="I2086" s="374">
        <v>0.32779562000000001</v>
      </c>
      <c r="J2086" s="374">
        <v>1</v>
      </c>
      <c r="K2086" s="373" t="s">
        <v>438</v>
      </c>
      <c r="L2086" s="375">
        <v>83.12</v>
      </c>
      <c r="M2086" s="336" t="s">
        <v>1229</v>
      </c>
      <c r="N2086" s="336" t="s">
        <v>1230</v>
      </c>
      <c r="O2086" s="287"/>
      <c r="P2086" s="287"/>
    </row>
    <row r="2087" spans="1:16" ht="15">
      <c r="A2087" s="247" t="s">
        <v>176</v>
      </c>
      <c r="B2087" s="247" t="s">
        <v>11847</v>
      </c>
      <c r="C2087" s="287" t="s">
        <v>6557</v>
      </c>
      <c r="D2087" s="305">
        <v>47</v>
      </c>
      <c r="E2087" s="287" t="s">
        <v>35</v>
      </c>
      <c r="F2087" s="372">
        <v>43677</v>
      </c>
      <c r="G2087" s="373" t="s">
        <v>8950</v>
      </c>
      <c r="H2087" s="373" t="s">
        <v>763</v>
      </c>
      <c r="I2087" s="374">
        <v>0.58470929999999999</v>
      </c>
      <c r="J2087" s="374">
        <v>9</v>
      </c>
      <c r="K2087" s="373" t="s">
        <v>438</v>
      </c>
      <c r="L2087" s="375">
        <v>114.21</v>
      </c>
      <c r="M2087" s="336" t="s">
        <v>764</v>
      </c>
      <c r="N2087" s="336" t="s">
        <v>765</v>
      </c>
      <c r="O2087" s="287"/>
      <c r="P2087" s="287"/>
    </row>
    <row r="2088" spans="1:16" ht="15">
      <c r="A2088" s="247" t="s">
        <v>176</v>
      </c>
      <c r="B2088" s="247" t="s">
        <v>11848</v>
      </c>
      <c r="C2088" s="287" t="s">
        <v>6559</v>
      </c>
      <c r="D2088" s="305">
        <v>48</v>
      </c>
      <c r="E2088" s="287" t="s">
        <v>35</v>
      </c>
      <c r="F2088" s="372">
        <v>43677</v>
      </c>
      <c r="G2088" s="373" t="s">
        <v>8950</v>
      </c>
      <c r="H2088" s="373" t="s">
        <v>5955</v>
      </c>
      <c r="I2088" s="374">
        <v>0.41909444000000001</v>
      </c>
      <c r="J2088" s="374">
        <v>2</v>
      </c>
      <c r="K2088" s="373" t="s">
        <v>438</v>
      </c>
      <c r="L2088" s="375">
        <v>112.52</v>
      </c>
      <c r="M2088" s="336" t="s">
        <v>5956</v>
      </c>
      <c r="N2088" s="336" t="s">
        <v>5957</v>
      </c>
      <c r="O2088" s="287"/>
      <c r="P2088" s="287"/>
    </row>
    <row r="2089" spans="1:16" ht="15">
      <c r="A2089" s="247" t="s">
        <v>176</v>
      </c>
      <c r="B2089" s="247" t="s">
        <v>11849</v>
      </c>
      <c r="C2089" s="287" t="s">
        <v>6561</v>
      </c>
      <c r="D2089" s="305">
        <v>49</v>
      </c>
      <c r="E2089" s="287" t="s">
        <v>35</v>
      </c>
      <c r="F2089" s="372">
        <v>43677</v>
      </c>
      <c r="G2089" s="373" t="s">
        <v>8950</v>
      </c>
      <c r="H2089" s="373" t="s">
        <v>1733</v>
      </c>
      <c r="I2089" s="374">
        <v>0.32851517000000002</v>
      </c>
      <c r="J2089" s="374">
        <v>1</v>
      </c>
      <c r="K2089" s="373" t="s">
        <v>438</v>
      </c>
      <c r="L2089" s="375">
        <v>114.89</v>
      </c>
      <c r="M2089" s="336" t="s">
        <v>1734</v>
      </c>
      <c r="N2089" s="336" t="s">
        <v>1735</v>
      </c>
      <c r="O2089" s="287"/>
      <c r="P2089" s="287"/>
    </row>
    <row r="2090" spans="1:16" ht="15">
      <c r="A2090" s="247" t="s">
        <v>176</v>
      </c>
      <c r="B2090" s="247" t="s">
        <v>11850</v>
      </c>
      <c r="C2090" s="287" t="s">
        <v>6563</v>
      </c>
      <c r="D2090" s="305">
        <v>50</v>
      </c>
      <c r="E2090" s="287" t="s">
        <v>35</v>
      </c>
      <c r="F2090" s="372">
        <v>43677</v>
      </c>
      <c r="G2090" s="373" t="s">
        <v>8950</v>
      </c>
      <c r="H2090" s="373" t="s">
        <v>784</v>
      </c>
      <c r="I2090" s="374">
        <v>0.31835592000000001</v>
      </c>
      <c r="J2090" s="374">
        <v>2</v>
      </c>
      <c r="K2090" s="373" t="s">
        <v>438</v>
      </c>
      <c r="L2090" s="375">
        <v>189.25</v>
      </c>
      <c r="M2090" s="336" t="s">
        <v>785</v>
      </c>
      <c r="N2090" s="336" t="s">
        <v>786</v>
      </c>
      <c r="O2090" s="287"/>
      <c r="P2090" s="287"/>
    </row>
    <row r="2091" spans="1:16" ht="15">
      <c r="A2091" s="247" t="s">
        <v>12825</v>
      </c>
      <c r="B2091" s="247" t="s">
        <v>12826</v>
      </c>
      <c r="C2091" s="287" t="s">
        <v>6566</v>
      </c>
      <c r="D2091" s="305">
        <v>1</v>
      </c>
      <c r="E2091" s="287" t="s">
        <v>39</v>
      </c>
      <c r="F2091" s="372">
        <v>43677</v>
      </c>
      <c r="G2091" s="373" t="s">
        <v>8954</v>
      </c>
      <c r="H2091" s="373" t="s">
        <v>3732</v>
      </c>
      <c r="I2091" s="374">
        <v>18.083483000000001</v>
      </c>
      <c r="J2091" s="374">
        <v>2</v>
      </c>
      <c r="K2091" s="373" t="s">
        <v>815</v>
      </c>
      <c r="L2091" s="375">
        <v>87.1</v>
      </c>
      <c r="M2091" s="336" t="s">
        <v>3733</v>
      </c>
      <c r="N2091" s="336" t="s">
        <v>3734</v>
      </c>
      <c r="O2091" s="287"/>
      <c r="P2091" s="287"/>
    </row>
    <row r="2092" spans="1:16" ht="15">
      <c r="A2092" s="247" t="s">
        <v>12827</v>
      </c>
      <c r="B2092" s="247" t="s">
        <v>12828</v>
      </c>
      <c r="C2092" s="287" t="s">
        <v>6568</v>
      </c>
      <c r="D2092" s="305">
        <v>2</v>
      </c>
      <c r="E2092" s="287" t="s">
        <v>39</v>
      </c>
      <c r="F2092" s="372">
        <v>43677</v>
      </c>
      <c r="G2092" s="373" t="s">
        <v>8954</v>
      </c>
      <c r="H2092" s="373" t="s">
        <v>1239</v>
      </c>
      <c r="I2092" s="374">
        <v>17.566890000000001</v>
      </c>
      <c r="J2092" s="374">
        <v>1</v>
      </c>
      <c r="K2092" s="373" t="s">
        <v>815</v>
      </c>
      <c r="L2092" s="375">
        <v>88.13</v>
      </c>
      <c r="M2092" s="336" t="s">
        <v>1240</v>
      </c>
      <c r="N2092" s="336" t="s">
        <v>1241</v>
      </c>
      <c r="O2092" s="287"/>
      <c r="P2092" s="287"/>
    </row>
    <row r="2093" spans="1:16" ht="15">
      <c r="A2093" s="247" t="s">
        <v>176</v>
      </c>
      <c r="B2093" s="247" t="s">
        <v>11853</v>
      </c>
      <c r="C2093" s="287" t="s">
        <v>6571</v>
      </c>
      <c r="D2093" s="305">
        <v>3</v>
      </c>
      <c r="E2093" s="287" t="s">
        <v>39</v>
      </c>
      <c r="F2093" s="372">
        <v>43677</v>
      </c>
      <c r="G2093" s="373" t="s">
        <v>8954</v>
      </c>
      <c r="H2093" s="373" t="s">
        <v>1054</v>
      </c>
      <c r="I2093" s="374">
        <v>16.065422000000002</v>
      </c>
      <c r="J2093" s="374">
        <v>1</v>
      </c>
      <c r="K2093" s="373" t="s">
        <v>815</v>
      </c>
      <c r="L2093" s="375">
        <v>211.62</v>
      </c>
      <c r="M2093" s="336" t="s">
        <v>1055</v>
      </c>
      <c r="N2093" s="336" t="s">
        <v>1056</v>
      </c>
      <c r="O2093" s="287"/>
      <c r="P2093" s="287"/>
    </row>
    <row r="2094" spans="1:16" ht="15">
      <c r="A2094" s="247" t="s">
        <v>12829</v>
      </c>
      <c r="B2094" s="247" t="s">
        <v>12830</v>
      </c>
      <c r="C2094" s="287" t="s">
        <v>6573</v>
      </c>
      <c r="D2094" s="305">
        <v>4</v>
      </c>
      <c r="E2094" s="287" t="s">
        <v>39</v>
      </c>
      <c r="F2094" s="372">
        <v>43677</v>
      </c>
      <c r="G2094" s="373" t="s">
        <v>8954</v>
      </c>
      <c r="H2094" s="373" t="s">
        <v>511</v>
      </c>
      <c r="I2094" s="374">
        <v>22.572949999999999</v>
      </c>
      <c r="J2094" s="374">
        <v>2</v>
      </c>
      <c r="K2094" s="373" t="s">
        <v>815</v>
      </c>
      <c r="L2094" s="375">
        <v>117.46</v>
      </c>
      <c r="M2094" s="336" t="s">
        <v>512</v>
      </c>
      <c r="N2094" s="336" t="s">
        <v>513</v>
      </c>
      <c r="O2094" s="287"/>
      <c r="P2094" s="287"/>
    </row>
    <row r="2095" spans="1:16" ht="15">
      <c r="A2095" s="247" t="s">
        <v>12831</v>
      </c>
      <c r="B2095" s="247" t="s">
        <v>12832</v>
      </c>
      <c r="C2095" s="287" t="s">
        <v>6576</v>
      </c>
      <c r="D2095" s="305">
        <v>5</v>
      </c>
      <c r="E2095" s="287" t="s">
        <v>39</v>
      </c>
      <c r="F2095" s="372">
        <v>43677</v>
      </c>
      <c r="G2095" s="373" t="s">
        <v>8954</v>
      </c>
      <c r="H2095" s="373" t="s">
        <v>1272</v>
      </c>
      <c r="I2095" s="374">
        <v>20.455131999999999</v>
      </c>
      <c r="J2095" s="374">
        <v>1</v>
      </c>
      <c r="K2095" s="373" t="s">
        <v>815</v>
      </c>
      <c r="L2095" s="375">
        <v>1123.04</v>
      </c>
      <c r="M2095" s="336" t="s">
        <v>1273</v>
      </c>
      <c r="N2095" s="336" t="s">
        <v>1274</v>
      </c>
      <c r="O2095" s="287"/>
      <c r="P2095" s="287"/>
    </row>
    <row r="2096" spans="1:16" ht="15">
      <c r="A2096" s="247" t="s">
        <v>176</v>
      </c>
      <c r="B2096" s="247" t="s">
        <v>11858</v>
      </c>
      <c r="C2096" s="287" t="s">
        <v>6578</v>
      </c>
      <c r="D2096" s="305">
        <v>6</v>
      </c>
      <c r="E2096" s="287" t="s">
        <v>39</v>
      </c>
      <c r="F2096" s="372">
        <v>43677</v>
      </c>
      <c r="G2096" s="373" t="s">
        <v>8954</v>
      </c>
      <c r="H2096" s="373" t="s">
        <v>2281</v>
      </c>
      <c r="I2096" s="374">
        <v>20.321165000000001</v>
      </c>
      <c r="J2096" s="374">
        <v>3</v>
      </c>
      <c r="K2096" s="373" t="s">
        <v>815</v>
      </c>
      <c r="L2096" s="375">
        <v>71.48</v>
      </c>
      <c r="M2096" s="336" t="s">
        <v>2282</v>
      </c>
      <c r="N2096" s="336" t="s">
        <v>2283</v>
      </c>
      <c r="O2096" s="287"/>
      <c r="P2096" s="287"/>
    </row>
    <row r="2097" spans="1:16" ht="15">
      <c r="A2097" s="247" t="s">
        <v>12833</v>
      </c>
      <c r="B2097" s="247" t="s">
        <v>12834</v>
      </c>
      <c r="C2097" s="287" t="s">
        <v>6580</v>
      </c>
      <c r="D2097" s="305">
        <v>7</v>
      </c>
      <c r="E2097" s="287" t="s">
        <v>39</v>
      </c>
      <c r="F2097" s="372">
        <v>43677</v>
      </c>
      <c r="G2097" s="373" t="s">
        <v>8954</v>
      </c>
      <c r="H2097" s="373" t="s">
        <v>1302</v>
      </c>
      <c r="I2097" s="374">
        <v>11.990930000000001</v>
      </c>
      <c r="J2097" s="374">
        <v>2</v>
      </c>
      <c r="K2097" s="373" t="s">
        <v>815</v>
      </c>
      <c r="L2097" s="375">
        <v>73.91</v>
      </c>
      <c r="M2097" s="336" t="s">
        <v>1303</v>
      </c>
      <c r="N2097" s="336" t="s">
        <v>1304</v>
      </c>
      <c r="O2097" s="287"/>
      <c r="P2097" s="287"/>
    </row>
    <row r="2098" spans="1:16" ht="15">
      <c r="A2098" s="247" t="s">
        <v>176</v>
      </c>
      <c r="B2098" s="247" t="s">
        <v>11867</v>
      </c>
      <c r="C2098" s="287" t="s">
        <v>6583</v>
      </c>
      <c r="D2098" s="305">
        <v>8</v>
      </c>
      <c r="E2098" s="287" t="s">
        <v>39</v>
      </c>
      <c r="F2098" s="372">
        <v>43677</v>
      </c>
      <c r="G2098" s="373" t="s">
        <v>8954</v>
      </c>
      <c r="H2098" s="373" t="s">
        <v>843</v>
      </c>
      <c r="I2098" s="374">
        <v>5.3137083000000001</v>
      </c>
      <c r="J2098" s="374">
        <v>2</v>
      </c>
      <c r="K2098" s="373" t="s">
        <v>815</v>
      </c>
      <c r="L2098" s="375">
        <v>795.53</v>
      </c>
      <c r="M2098" s="336" t="s">
        <v>844</v>
      </c>
      <c r="N2098" s="336" t="s">
        <v>845</v>
      </c>
      <c r="O2098" s="287"/>
      <c r="P2098" s="287"/>
    </row>
    <row r="2099" spans="1:16" ht="15">
      <c r="A2099" s="247" t="s">
        <v>176</v>
      </c>
      <c r="B2099" s="247" t="s">
        <v>11868</v>
      </c>
      <c r="C2099" s="287" t="s">
        <v>6586</v>
      </c>
      <c r="D2099" s="305">
        <v>9</v>
      </c>
      <c r="E2099" s="287" t="s">
        <v>39</v>
      </c>
      <c r="F2099" s="372">
        <v>43677</v>
      </c>
      <c r="G2099" s="373" t="s">
        <v>8954</v>
      </c>
      <c r="H2099" s="373" t="s">
        <v>2157</v>
      </c>
      <c r="I2099" s="374">
        <v>19.070429000000001</v>
      </c>
      <c r="J2099" s="374">
        <v>1</v>
      </c>
      <c r="K2099" s="373" t="s">
        <v>815</v>
      </c>
      <c r="L2099" s="375">
        <v>75.44</v>
      </c>
      <c r="M2099" s="336" t="s">
        <v>2158</v>
      </c>
      <c r="N2099" s="336" t="s">
        <v>2159</v>
      </c>
      <c r="O2099" s="287"/>
      <c r="P2099" s="287"/>
    </row>
    <row r="2100" spans="1:16" ht="15">
      <c r="A2100" s="247" t="s">
        <v>176</v>
      </c>
      <c r="B2100" s="247" t="s">
        <v>11869</v>
      </c>
      <c r="C2100" s="287" t="s">
        <v>6588</v>
      </c>
      <c r="D2100" s="305">
        <v>10</v>
      </c>
      <c r="E2100" s="287" t="s">
        <v>39</v>
      </c>
      <c r="F2100" s="372">
        <v>43677</v>
      </c>
      <c r="G2100" s="373" t="s">
        <v>8954</v>
      </c>
      <c r="H2100" s="373" t="s">
        <v>2870</v>
      </c>
      <c r="I2100" s="374">
        <v>16.067867</v>
      </c>
      <c r="J2100" s="374">
        <v>1</v>
      </c>
      <c r="K2100" s="373" t="s">
        <v>815</v>
      </c>
      <c r="L2100" s="375">
        <v>107.33</v>
      </c>
      <c r="M2100" s="336" t="s">
        <v>2871</v>
      </c>
      <c r="N2100" s="336" t="s">
        <v>2872</v>
      </c>
      <c r="O2100" s="287"/>
      <c r="P2100" s="287"/>
    </row>
    <row r="2101" spans="1:16" ht="15">
      <c r="A2101" s="247" t="s">
        <v>9845</v>
      </c>
      <c r="B2101" s="247" t="s">
        <v>9846</v>
      </c>
      <c r="C2101" s="287" t="s">
        <v>6591</v>
      </c>
      <c r="D2101" s="305">
        <v>11</v>
      </c>
      <c r="E2101" s="287" t="s">
        <v>39</v>
      </c>
      <c r="F2101" s="372">
        <v>43677</v>
      </c>
      <c r="G2101" s="373" t="s">
        <v>8954</v>
      </c>
      <c r="H2101" s="373" t="s">
        <v>2024</v>
      </c>
      <c r="I2101" s="374">
        <v>10.121943999999999</v>
      </c>
      <c r="J2101" s="374">
        <v>1</v>
      </c>
      <c r="K2101" s="373" t="s">
        <v>815</v>
      </c>
      <c r="L2101" s="375">
        <v>260.44</v>
      </c>
      <c r="M2101" s="336" t="s">
        <v>2025</v>
      </c>
      <c r="N2101" s="336" t="s">
        <v>2026</v>
      </c>
      <c r="O2101" s="287"/>
      <c r="P2101" s="287"/>
    </row>
    <row r="2102" spans="1:16" ht="15">
      <c r="A2102" s="247" t="s">
        <v>12835</v>
      </c>
      <c r="B2102" s="247" t="s">
        <v>12836</v>
      </c>
      <c r="C2102" s="287" t="s">
        <v>6593</v>
      </c>
      <c r="D2102" s="305">
        <v>12</v>
      </c>
      <c r="E2102" s="287" t="s">
        <v>39</v>
      </c>
      <c r="F2102" s="372">
        <v>43677</v>
      </c>
      <c r="G2102" s="373" t="s">
        <v>8954</v>
      </c>
      <c r="H2102" s="373" t="s">
        <v>1600</v>
      </c>
      <c r="I2102" s="374">
        <v>20.085923999999999</v>
      </c>
      <c r="J2102" s="374">
        <v>1</v>
      </c>
      <c r="K2102" s="373" t="s">
        <v>815</v>
      </c>
      <c r="L2102" s="375">
        <v>162.6</v>
      </c>
      <c r="M2102" s="336" t="s">
        <v>1601</v>
      </c>
      <c r="N2102" s="336" t="s">
        <v>1602</v>
      </c>
      <c r="O2102" s="287"/>
      <c r="P2102" s="287"/>
    </row>
    <row r="2103" spans="1:16" ht="15">
      <c r="A2103" s="247" t="s">
        <v>12837</v>
      </c>
      <c r="B2103" s="247" t="s">
        <v>12838</v>
      </c>
      <c r="C2103" s="287" t="s">
        <v>6596</v>
      </c>
      <c r="D2103" s="305">
        <v>13</v>
      </c>
      <c r="E2103" s="287" t="s">
        <v>39</v>
      </c>
      <c r="F2103" s="372">
        <v>43677</v>
      </c>
      <c r="G2103" s="373" t="s">
        <v>8954</v>
      </c>
      <c r="H2103" s="373" t="s">
        <v>1326</v>
      </c>
      <c r="I2103" s="374">
        <v>16.589673999999999</v>
      </c>
      <c r="J2103" s="374">
        <v>1</v>
      </c>
      <c r="K2103" s="373" t="s">
        <v>815</v>
      </c>
      <c r="L2103" s="375">
        <v>77.53</v>
      </c>
      <c r="M2103" s="336" t="s">
        <v>1327</v>
      </c>
      <c r="N2103" s="336" t="s">
        <v>1328</v>
      </c>
      <c r="O2103" s="287"/>
      <c r="P2103" s="287"/>
    </row>
    <row r="2104" spans="1:16" ht="15">
      <c r="A2104" s="247" t="s">
        <v>176</v>
      </c>
      <c r="B2104" s="247" t="s">
        <v>11870</v>
      </c>
      <c r="C2104" s="287" t="s">
        <v>6598</v>
      </c>
      <c r="D2104" s="305">
        <v>14</v>
      </c>
      <c r="E2104" s="287" t="s">
        <v>39</v>
      </c>
      <c r="F2104" s="372">
        <v>43677</v>
      </c>
      <c r="G2104" s="373" t="s">
        <v>8954</v>
      </c>
      <c r="H2104" s="373" t="s">
        <v>2034</v>
      </c>
      <c r="I2104" s="374">
        <v>18.596267999999998</v>
      </c>
      <c r="J2104" s="374">
        <v>2</v>
      </c>
      <c r="K2104" s="373" t="s">
        <v>815</v>
      </c>
      <c r="L2104" s="375">
        <v>275.63</v>
      </c>
      <c r="M2104" s="336" t="s">
        <v>2035</v>
      </c>
      <c r="N2104" s="336" t="s">
        <v>2036</v>
      </c>
      <c r="O2104" s="287"/>
      <c r="P2104" s="287"/>
    </row>
    <row r="2105" spans="1:16" ht="15">
      <c r="A2105" s="247" t="s">
        <v>12839</v>
      </c>
      <c r="B2105" s="247" t="s">
        <v>12840</v>
      </c>
      <c r="C2105" s="287" t="s">
        <v>6600</v>
      </c>
      <c r="D2105" s="305">
        <v>15</v>
      </c>
      <c r="E2105" s="287" t="s">
        <v>39</v>
      </c>
      <c r="F2105" s="372">
        <v>43677</v>
      </c>
      <c r="G2105" s="373" t="s">
        <v>8954</v>
      </c>
      <c r="H2105" s="373" t="s">
        <v>4014</v>
      </c>
      <c r="I2105" s="374">
        <v>9.0091710000000003</v>
      </c>
      <c r="J2105" s="374">
        <v>1</v>
      </c>
      <c r="K2105" s="373" t="s">
        <v>815</v>
      </c>
      <c r="L2105" s="375">
        <v>89.74</v>
      </c>
      <c r="M2105" s="336" t="s">
        <v>4015</v>
      </c>
      <c r="N2105" s="336" t="s">
        <v>4016</v>
      </c>
      <c r="O2105" s="287"/>
      <c r="P2105" s="287"/>
    </row>
    <row r="2106" spans="1:16" ht="15">
      <c r="A2106" s="247" t="s">
        <v>12841</v>
      </c>
      <c r="B2106" s="247" t="s">
        <v>12842</v>
      </c>
      <c r="C2106" s="287" t="s">
        <v>6603</v>
      </c>
      <c r="D2106" s="305">
        <v>16</v>
      </c>
      <c r="E2106" s="287" t="s">
        <v>39</v>
      </c>
      <c r="F2106" s="372">
        <v>43677</v>
      </c>
      <c r="G2106" s="373" t="s">
        <v>8954</v>
      </c>
      <c r="H2106" s="373" t="s">
        <v>4161</v>
      </c>
      <c r="I2106" s="374">
        <v>21.578959000000001</v>
      </c>
      <c r="J2106" s="374">
        <v>1</v>
      </c>
      <c r="K2106" s="373" t="s">
        <v>815</v>
      </c>
      <c r="L2106" s="375">
        <v>41.19</v>
      </c>
      <c r="M2106" s="336" t="s">
        <v>4162</v>
      </c>
      <c r="N2106" s="336" t="s">
        <v>4163</v>
      </c>
      <c r="O2106" s="287"/>
      <c r="P2106" s="287"/>
    </row>
    <row r="2107" spans="1:16" ht="15">
      <c r="A2107" s="247" t="s">
        <v>12843</v>
      </c>
      <c r="B2107" s="247" t="s">
        <v>12844</v>
      </c>
      <c r="C2107" s="287" t="s">
        <v>6605</v>
      </c>
      <c r="D2107" s="305">
        <v>17</v>
      </c>
      <c r="E2107" s="287" t="s">
        <v>39</v>
      </c>
      <c r="F2107" s="372">
        <v>43677</v>
      </c>
      <c r="G2107" s="373" t="s">
        <v>8954</v>
      </c>
      <c r="H2107" s="373" t="s">
        <v>3813</v>
      </c>
      <c r="I2107" s="374">
        <v>21.514714999999999</v>
      </c>
      <c r="J2107" s="374">
        <v>1</v>
      </c>
      <c r="K2107" s="373" t="s">
        <v>815</v>
      </c>
      <c r="L2107" s="375">
        <v>201.73</v>
      </c>
      <c r="M2107" s="336" t="s">
        <v>3814</v>
      </c>
      <c r="N2107" s="336" t="s">
        <v>3815</v>
      </c>
      <c r="O2107" s="287"/>
      <c r="P2107" s="287"/>
    </row>
    <row r="2108" spans="1:16" ht="15">
      <c r="A2108" s="247" t="s">
        <v>9736</v>
      </c>
      <c r="B2108" s="247" t="s">
        <v>9737</v>
      </c>
      <c r="C2108" s="287" t="s">
        <v>6608</v>
      </c>
      <c r="D2108" s="305">
        <v>18</v>
      </c>
      <c r="E2108" s="287" t="s">
        <v>39</v>
      </c>
      <c r="F2108" s="372">
        <v>43677</v>
      </c>
      <c r="G2108" s="373" t="s">
        <v>8954</v>
      </c>
      <c r="H2108" s="373" t="s">
        <v>887</v>
      </c>
      <c r="I2108" s="374">
        <v>22.024533999999999</v>
      </c>
      <c r="J2108" s="374">
        <v>1</v>
      </c>
      <c r="K2108" s="373" t="s">
        <v>815</v>
      </c>
      <c r="L2108" s="375">
        <v>74.540000000000006</v>
      </c>
      <c r="M2108" s="336" t="s">
        <v>888</v>
      </c>
      <c r="N2108" s="336" t="s">
        <v>889</v>
      </c>
      <c r="O2108" s="287"/>
      <c r="P2108" s="287"/>
    </row>
    <row r="2109" spans="1:16" ht="15">
      <c r="A2109" s="247" t="s">
        <v>176</v>
      </c>
      <c r="B2109" s="247" t="s">
        <v>9734</v>
      </c>
      <c r="C2109" s="287" t="s">
        <v>6610</v>
      </c>
      <c r="D2109" s="305">
        <v>19</v>
      </c>
      <c r="E2109" s="287" t="s">
        <v>39</v>
      </c>
      <c r="F2109" s="372">
        <v>43677</v>
      </c>
      <c r="G2109" s="373" t="s">
        <v>8954</v>
      </c>
      <c r="H2109" s="373" t="s">
        <v>1095</v>
      </c>
      <c r="I2109" s="374">
        <v>3.0112890000000001</v>
      </c>
      <c r="J2109" s="374">
        <v>1</v>
      </c>
      <c r="K2109" s="373" t="s">
        <v>815</v>
      </c>
      <c r="L2109" s="375">
        <v>212.85</v>
      </c>
      <c r="M2109" s="336" t="s">
        <v>1096</v>
      </c>
      <c r="N2109" s="336" t="s">
        <v>1097</v>
      </c>
      <c r="O2109" s="287"/>
      <c r="P2109" s="287"/>
    </row>
    <row r="2110" spans="1:16" ht="15">
      <c r="A2110" s="247" t="s">
        <v>176</v>
      </c>
      <c r="B2110" s="247" t="s">
        <v>9735</v>
      </c>
      <c r="C2110" s="287" t="s">
        <v>6613</v>
      </c>
      <c r="D2110" s="305">
        <v>20</v>
      </c>
      <c r="E2110" s="287" t="s">
        <v>39</v>
      </c>
      <c r="F2110" s="372">
        <v>43677</v>
      </c>
      <c r="G2110" s="373" t="s">
        <v>8954</v>
      </c>
      <c r="H2110" s="373" t="s">
        <v>1107</v>
      </c>
      <c r="I2110" s="374">
        <v>21.575157000000001</v>
      </c>
      <c r="J2110" s="374">
        <v>1</v>
      </c>
      <c r="K2110" s="373" t="s">
        <v>815</v>
      </c>
      <c r="L2110" s="375">
        <v>302.22000000000003</v>
      </c>
      <c r="M2110" s="336" t="s">
        <v>1108</v>
      </c>
      <c r="N2110" s="336" t="s">
        <v>1109</v>
      </c>
      <c r="O2110" s="287"/>
      <c r="P2110" s="287"/>
    </row>
    <row r="2111" spans="1:16" ht="15">
      <c r="A2111" s="247" t="s">
        <v>176</v>
      </c>
      <c r="B2111" s="247" t="s">
        <v>11879</v>
      </c>
      <c r="C2111" s="287" t="s">
        <v>6616</v>
      </c>
      <c r="D2111" s="305">
        <v>21</v>
      </c>
      <c r="E2111" s="287" t="s">
        <v>39</v>
      </c>
      <c r="F2111" s="372">
        <v>43677</v>
      </c>
      <c r="G2111" s="373" t="s">
        <v>8954</v>
      </c>
      <c r="H2111" s="373" t="s">
        <v>1112</v>
      </c>
      <c r="I2111" s="374">
        <v>21.080856000000001</v>
      </c>
      <c r="J2111" s="374">
        <v>1</v>
      </c>
      <c r="K2111" s="373" t="s">
        <v>815</v>
      </c>
      <c r="L2111" s="375">
        <v>112.39</v>
      </c>
      <c r="M2111" s="336" t="s">
        <v>1113</v>
      </c>
      <c r="N2111" s="336" t="s">
        <v>1114</v>
      </c>
      <c r="O2111" s="287"/>
      <c r="P2111" s="287"/>
    </row>
    <row r="2112" spans="1:16" ht="15">
      <c r="A2112" s="247" t="s">
        <v>12845</v>
      </c>
      <c r="B2112" s="247" t="s">
        <v>12846</v>
      </c>
      <c r="C2112" s="287" t="s">
        <v>6619</v>
      </c>
      <c r="D2112" s="305">
        <v>22</v>
      </c>
      <c r="E2112" s="287" t="s">
        <v>39</v>
      </c>
      <c r="F2112" s="372">
        <v>43677</v>
      </c>
      <c r="G2112" s="373" t="s">
        <v>8954</v>
      </c>
      <c r="H2112" s="373" t="s">
        <v>1906</v>
      </c>
      <c r="I2112" s="374">
        <v>11.123976000000001</v>
      </c>
      <c r="J2112" s="374">
        <v>1</v>
      </c>
      <c r="K2112" s="373" t="s">
        <v>815</v>
      </c>
      <c r="L2112" s="375">
        <v>133.25</v>
      </c>
      <c r="M2112" s="336" t="s">
        <v>1907</v>
      </c>
      <c r="N2112" s="336" t="s">
        <v>1908</v>
      </c>
      <c r="O2112" s="287"/>
      <c r="P2112" s="287"/>
    </row>
    <row r="2113" spans="1:16" ht="15">
      <c r="A2113" s="247" t="s">
        <v>12847</v>
      </c>
      <c r="B2113" s="247" t="s">
        <v>12848</v>
      </c>
      <c r="C2113" s="287" t="s">
        <v>6622</v>
      </c>
      <c r="D2113" s="305">
        <v>23</v>
      </c>
      <c r="E2113" s="287" t="s">
        <v>39</v>
      </c>
      <c r="F2113" s="372">
        <v>43677</v>
      </c>
      <c r="G2113" s="373" t="s">
        <v>8954</v>
      </c>
      <c r="H2113" s="373" t="s">
        <v>1367</v>
      </c>
      <c r="I2113" s="374">
        <v>4.0185323000000004</v>
      </c>
      <c r="J2113" s="374">
        <v>1</v>
      </c>
      <c r="K2113" s="373" t="s">
        <v>815</v>
      </c>
      <c r="L2113" s="375">
        <v>105.43</v>
      </c>
      <c r="M2113" s="336" t="s">
        <v>1368</v>
      </c>
      <c r="N2113" s="336" t="s">
        <v>1369</v>
      </c>
      <c r="O2113" s="287"/>
      <c r="P2113" s="287"/>
    </row>
    <row r="2114" spans="1:16" ht="15">
      <c r="A2114" s="247" t="s">
        <v>12849</v>
      </c>
      <c r="B2114" s="247" t="s">
        <v>12850</v>
      </c>
      <c r="C2114" s="287" t="s">
        <v>6625</v>
      </c>
      <c r="D2114" s="305">
        <v>24</v>
      </c>
      <c r="E2114" s="287" t="s">
        <v>39</v>
      </c>
      <c r="F2114" s="372">
        <v>43677</v>
      </c>
      <c r="G2114" s="373" t="s">
        <v>8954</v>
      </c>
      <c r="H2114" s="373" t="s">
        <v>1377</v>
      </c>
      <c r="I2114" s="374">
        <v>17.599335</v>
      </c>
      <c r="J2114" s="374">
        <v>1</v>
      </c>
      <c r="K2114" s="373" t="s">
        <v>815</v>
      </c>
      <c r="L2114" s="375">
        <v>80.31</v>
      </c>
      <c r="M2114" s="336" t="s">
        <v>1378</v>
      </c>
      <c r="N2114" s="336" t="s">
        <v>1379</v>
      </c>
      <c r="O2114" s="287"/>
      <c r="P2114" s="287"/>
    </row>
    <row r="2115" spans="1:16" ht="15">
      <c r="A2115" s="247" t="s">
        <v>12851</v>
      </c>
      <c r="B2115" s="247" t="s">
        <v>12852</v>
      </c>
      <c r="C2115" s="287" t="s">
        <v>6628</v>
      </c>
      <c r="D2115" s="305">
        <v>25</v>
      </c>
      <c r="E2115" s="287" t="s">
        <v>39</v>
      </c>
      <c r="F2115" s="372">
        <v>43677</v>
      </c>
      <c r="G2115" s="373" t="s">
        <v>8954</v>
      </c>
      <c r="H2115" s="373" t="s">
        <v>7678</v>
      </c>
      <c r="I2115" s="374">
        <v>22.068686</v>
      </c>
      <c r="J2115" s="374">
        <v>1</v>
      </c>
      <c r="K2115" s="373" t="s">
        <v>815</v>
      </c>
      <c r="L2115" s="375">
        <v>90.43</v>
      </c>
      <c r="M2115" s="336" t="s">
        <v>7679</v>
      </c>
      <c r="N2115" s="336" t="s">
        <v>7680</v>
      </c>
      <c r="O2115" s="287"/>
      <c r="P2115" s="287"/>
    </row>
    <row r="2116" spans="1:16" ht="15">
      <c r="A2116" s="247" t="s">
        <v>12853</v>
      </c>
      <c r="B2116" s="247" t="s">
        <v>12854</v>
      </c>
      <c r="C2116" s="287" t="s">
        <v>6631</v>
      </c>
      <c r="D2116" s="305">
        <v>26</v>
      </c>
      <c r="E2116" s="287" t="s">
        <v>39</v>
      </c>
      <c r="F2116" s="372">
        <v>43677</v>
      </c>
      <c r="G2116" s="373" t="s">
        <v>8954</v>
      </c>
      <c r="H2116" s="373" t="s">
        <v>3840</v>
      </c>
      <c r="I2116" s="374">
        <v>12.067116</v>
      </c>
      <c r="J2116" s="374">
        <v>1</v>
      </c>
      <c r="K2116" s="373" t="s">
        <v>815</v>
      </c>
      <c r="L2116" s="375">
        <v>167.92</v>
      </c>
      <c r="M2116" s="336" t="s">
        <v>3841</v>
      </c>
      <c r="N2116" s="336" t="s">
        <v>3842</v>
      </c>
      <c r="O2116" s="287"/>
      <c r="P2116" s="287"/>
    </row>
    <row r="2117" spans="1:16" ht="15">
      <c r="A2117" s="247" t="s">
        <v>12855</v>
      </c>
      <c r="B2117" s="247" t="s">
        <v>12856</v>
      </c>
      <c r="C2117" s="287" t="s">
        <v>6634</v>
      </c>
      <c r="D2117" s="305">
        <v>27</v>
      </c>
      <c r="E2117" s="287" t="s">
        <v>39</v>
      </c>
      <c r="F2117" s="372">
        <v>43677</v>
      </c>
      <c r="G2117" s="373" t="s">
        <v>8954</v>
      </c>
      <c r="H2117" s="373" t="s">
        <v>7385</v>
      </c>
      <c r="I2117" s="374">
        <v>12.546616999999999</v>
      </c>
      <c r="J2117" s="374">
        <v>1</v>
      </c>
      <c r="K2117" s="373" t="s">
        <v>815</v>
      </c>
      <c r="L2117" s="375">
        <v>121.16</v>
      </c>
      <c r="M2117" s="336" t="s">
        <v>7386</v>
      </c>
      <c r="N2117" s="336" t="s">
        <v>7387</v>
      </c>
      <c r="O2117" s="287"/>
      <c r="P2117" s="287"/>
    </row>
    <row r="2118" spans="1:16" ht="15">
      <c r="A2118" s="247" t="s">
        <v>176</v>
      </c>
      <c r="B2118" s="247" t="s">
        <v>11884</v>
      </c>
      <c r="C2118" s="287" t="s">
        <v>6636</v>
      </c>
      <c r="D2118" s="305">
        <v>28</v>
      </c>
      <c r="E2118" s="287" t="s">
        <v>39</v>
      </c>
      <c r="F2118" s="372">
        <v>43677</v>
      </c>
      <c r="G2118" s="373" t="s">
        <v>8954</v>
      </c>
      <c r="H2118" s="373" t="s">
        <v>1618</v>
      </c>
      <c r="I2118" s="374">
        <v>3.0398592999999998</v>
      </c>
      <c r="J2118" s="374">
        <v>1</v>
      </c>
      <c r="K2118" s="373" t="s">
        <v>815</v>
      </c>
      <c r="L2118" s="375">
        <v>151.74</v>
      </c>
      <c r="M2118" s="336" t="s">
        <v>1619</v>
      </c>
      <c r="N2118" s="336" t="s">
        <v>1620</v>
      </c>
      <c r="O2118" s="287"/>
      <c r="P2118" s="287"/>
    </row>
    <row r="2119" spans="1:16" ht="15">
      <c r="A2119" s="247" t="s">
        <v>12857</v>
      </c>
      <c r="B2119" s="247" t="s">
        <v>12858</v>
      </c>
      <c r="C2119" s="287" t="s">
        <v>6639</v>
      </c>
      <c r="D2119" s="305">
        <v>29</v>
      </c>
      <c r="E2119" s="287" t="s">
        <v>39</v>
      </c>
      <c r="F2119" s="372">
        <v>43677</v>
      </c>
      <c r="G2119" s="373" t="s">
        <v>8954</v>
      </c>
      <c r="H2119" s="373" t="s">
        <v>923</v>
      </c>
      <c r="I2119" s="374">
        <v>20.082249999999998</v>
      </c>
      <c r="J2119" s="374">
        <v>1</v>
      </c>
      <c r="K2119" s="373" t="s">
        <v>815</v>
      </c>
      <c r="L2119" s="375">
        <v>51.25</v>
      </c>
      <c r="M2119" s="336" t="s">
        <v>924</v>
      </c>
      <c r="N2119" s="336" t="s">
        <v>925</v>
      </c>
      <c r="O2119" s="287"/>
      <c r="P2119" s="287"/>
    </row>
    <row r="2120" spans="1:16" ht="15">
      <c r="A2120" s="247" t="s">
        <v>9842</v>
      </c>
      <c r="B2120" s="247" t="s">
        <v>9843</v>
      </c>
      <c r="C2120" s="287" t="s">
        <v>6642</v>
      </c>
      <c r="D2120" s="305">
        <v>30</v>
      </c>
      <c r="E2120" s="287" t="s">
        <v>39</v>
      </c>
      <c r="F2120" s="372">
        <v>43677</v>
      </c>
      <c r="G2120" s="373" t="s">
        <v>8954</v>
      </c>
      <c r="H2120" s="373" t="s">
        <v>1143</v>
      </c>
      <c r="I2120" s="374">
        <v>11.619826</v>
      </c>
      <c r="J2120" s="374">
        <v>1</v>
      </c>
      <c r="K2120" s="373" t="s">
        <v>815</v>
      </c>
      <c r="L2120" s="375">
        <v>277.31</v>
      </c>
      <c r="M2120" s="336" t="s">
        <v>1144</v>
      </c>
      <c r="N2120" s="336" t="s">
        <v>1145</v>
      </c>
      <c r="O2120" s="287"/>
      <c r="P2120" s="287"/>
    </row>
    <row r="2121" spans="1:16" ht="15">
      <c r="A2121" s="247" t="s">
        <v>176</v>
      </c>
      <c r="B2121" s="247" t="s">
        <v>9844</v>
      </c>
      <c r="C2121" s="287" t="s">
        <v>6645</v>
      </c>
      <c r="D2121" s="305">
        <v>31</v>
      </c>
      <c r="E2121" s="287" t="s">
        <v>39</v>
      </c>
      <c r="F2121" s="372">
        <v>43677</v>
      </c>
      <c r="G2121" s="373" t="s">
        <v>8954</v>
      </c>
      <c r="H2121" s="373" t="s">
        <v>4734</v>
      </c>
      <c r="I2121" s="374">
        <v>15.991576</v>
      </c>
      <c r="J2121" s="374">
        <v>2</v>
      </c>
      <c r="K2121" s="373" t="s">
        <v>815</v>
      </c>
      <c r="L2121" s="375">
        <v>136.32</v>
      </c>
      <c r="M2121" s="336" t="s">
        <v>4735</v>
      </c>
      <c r="N2121" s="336" t="s">
        <v>4736</v>
      </c>
      <c r="O2121" s="287"/>
      <c r="P2121" s="287"/>
    </row>
    <row r="2122" spans="1:16" ht="15">
      <c r="A2122" s="247" t="s">
        <v>12859</v>
      </c>
      <c r="B2122" s="247" t="s">
        <v>12860</v>
      </c>
      <c r="C2122" s="287" t="s">
        <v>6648</v>
      </c>
      <c r="D2122" s="305">
        <v>32</v>
      </c>
      <c r="E2122" s="287" t="s">
        <v>39</v>
      </c>
      <c r="F2122" s="372">
        <v>43677</v>
      </c>
      <c r="G2122" s="373" t="s">
        <v>8954</v>
      </c>
      <c r="H2122" s="373" t="s">
        <v>10928</v>
      </c>
      <c r="I2122" s="374">
        <v>11.115444</v>
      </c>
      <c r="J2122" s="374">
        <v>1</v>
      </c>
      <c r="K2122" s="373" t="s">
        <v>815</v>
      </c>
      <c r="L2122" s="375">
        <v>207.6</v>
      </c>
      <c r="M2122" s="336" t="s">
        <v>8549</v>
      </c>
      <c r="N2122" s="336" t="s">
        <v>8550</v>
      </c>
      <c r="O2122" s="287"/>
      <c r="P2122" s="287"/>
    </row>
    <row r="2123" spans="1:16" ht="15">
      <c r="A2123" s="247" t="s">
        <v>176</v>
      </c>
      <c r="B2123" s="247" t="s">
        <v>11891</v>
      </c>
      <c r="C2123" s="287" t="s">
        <v>6651</v>
      </c>
      <c r="D2123" s="305">
        <v>33</v>
      </c>
      <c r="E2123" s="287" t="s">
        <v>39</v>
      </c>
      <c r="F2123" s="372">
        <v>43677</v>
      </c>
      <c r="G2123" s="373" t="s">
        <v>8954</v>
      </c>
      <c r="H2123" s="373" t="s">
        <v>1155</v>
      </c>
      <c r="I2123" s="374">
        <v>10.976167999999999</v>
      </c>
      <c r="J2123" s="374">
        <v>1</v>
      </c>
      <c r="K2123" s="373" t="s">
        <v>815</v>
      </c>
      <c r="L2123" s="375">
        <v>337.04</v>
      </c>
      <c r="M2123" s="336" t="s">
        <v>1156</v>
      </c>
      <c r="N2123" s="336" t="s">
        <v>1157</v>
      </c>
      <c r="O2123" s="287"/>
      <c r="P2123" s="287"/>
    </row>
    <row r="2124" spans="1:16" ht="15">
      <c r="A2124" s="247" t="s">
        <v>12861</v>
      </c>
      <c r="B2124" s="247" t="s">
        <v>12862</v>
      </c>
      <c r="C2124" s="287" t="s">
        <v>6653</v>
      </c>
      <c r="D2124" s="305">
        <v>34</v>
      </c>
      <c r="E2124" s="287" t="s">
        <v>39</v>
      </c>
      <c r="F2124" s="372">
        <v>43677</v>
      </c>
      <c r="G2124" s="373" t="s">
        <v>8954</v>
      </c>
      <c r="H2124" s="373" t="s">
        <v>2076</v>
      </c>
      <c r="I2124" s="374">
        <v>14.117610000000001</v>
      </c>
      <c r="J2124" s="374">
        <v>1</v>
      </c>
      <c r="K2124" s="373" t="s">
        <v>815</v>
      </c>
      <c r="L2124" s="375">
        <v>247.75</v>
      </c>
      <c r="M2124" s="336" t="s">
        <v>2077</v>
      </c>
      <c r="N2124" s="336" t="s">
        <v>2078</v>
      </c>
      <c r="O2124" s="287"/>
      <c r="P2124" s="287"/>
    </row>
    <row r="2125" spans="1:16" ht="15">
      <c r="A2125" s="247" t="s">
        <v>12863</v>
      </c>
      <c r="B2125" s="247" t="s">
        <v>12864</v>
      </c>
      <c r="C2125" s="287" t="s">
        <v>6655</v>
      </c>
      <c r="D2125" s="305">
        <v>35</v>
      </c>
      <c r="E2125" s="287" t="s">
        <v>39</v>
      </c>
      <c r="F2125" s="372">
        <v>43677</v>
      </c>
      <c r="G2125" s="373" t="s">
        <v>8954</v>
      </c>
      <c r="H2125" s="373" t="s">
        <v>1652</v>
      </c>
      <c r="I2125" s="374">
        <v>19.553046999999999</v>
      </c>
      <c r="J2125" s="374">
        <v>1</v>
      </c>
      <c r="K2125" s="373" t="s">
        <v>815</v>
      </c>
      <c r="L2125" s="375">
        <v>272.27</v>
      </c>
      <c r="M2125" s="336" t="s">
        <v>1653</v>
      </c>
      <c r="N2125" s="336" t="s">
        <v>1654</v>
      </c>
      <c r="O2125" s="287"/>
      <c r="P2125" s="287"/>
    </row>
    <row r="2126" spans="1:16" ht="15">
      <c r="A2126" s="247" t="s">
        <v>12865</v>
      </c>
      <c r="B2126" s="247" t="s">
        <v>12866</v>
      </c>
      <c r="C2126" s="287" t="s">
        <v>6658</v>
      </c>
      <c r="D2126" s="305">
        <v>36</v>
      </c>
      <c r="E2126" s="287" t="s">
        <v>39</v>
      </c>
      <c r="F2126" s="372">
        <v>43677</v>
      </c>
      <c r="G2126" s="373" t="s">
        <v>8954</v>
      </c>
      <c r="H2126" s="373" t="s">
        <v>1806</v>
      </c>
      <c r="I2126" s="374">
        <v>12.113723</v>
      </c>
      <c r="J2126" s="374">
        <v>1</v>
      </c>
      <c r="K2126" s="373" t="s">
        <v>815</v>
      </c>
      <c r="L2126" s="375">
        <v>214.34</v>
      </c>
      <c r="M2126" s="336" t="s">
        <v>1807</v>
      </c>
      <c r="N2126" s="336" t="s">
        <v>1808</v>
      </c>
      <c r="O2126" s="287"/>
      <c r="P2126" s="287"/>
    </row>
    <row r="2127" spans="1:16" ht="15">
      <c r="A2127" s="247" t="s">
        <v>12867</v>
      </c>
      <c r="B2127" s="247" t="s">
        <v>12868</v>
      </c>
      <c r="C2127" s="287" t="s">
        <v>6661</v>
      </c>
      <c r="D2127" s="305">
        <v>37</v>
      </c>
      <c r="E2127" s="287" t="s">
        <v>39</v>
      </c>
      <c r="F2127" s="372">
        <v>43677</v>
      </c>
      <c r="G2127" s="373" t="s">
        <v>8954</v>
      </c>
      <c r="H2127" s="373" t="s">
        <v>1818</v>
      </c>
      <c r="I2127" s="374">
        <v>8.0950790000000001</v>
      </c>
      <c r="J2127" s="374">
        <v>1</v>
      </c>
      <c r="K2127" s="373" t="s">
        <v>815</v>
      </c>
      <c r="L2127" s="375">
        <v>118.04</v>
      </c>
      <c r="M2127" s="336" t="s">
        <v>1819</v>
      </c>
      <c r="N2127" s="336" t="s">
        <v>1820</v>
      </c>
      <c r="O2127" s="287"/>
      <c r="P2127" s="287"/>
    </row>
    <row r="2128" spans="1:16" ht="15">
      <c r="A2128" s="247" t="s">
        <v>176</v>
      </c>
      <c r="B2128" s="247" t="s">
        <v>11904</v>
      </c>
      <c r="C2128" s="287" t="s">
        <v>6663</v>
      </c>
      <c r="D2128" s="305">
        <v>38</v>
      </c>
      <c r="E2128" s="287" t="s">
        <v>39</v>
      </c>
      <c r="F2128" s="372">
        <v>43677</v>
      </c>
      <c r="G2128" s="373" t="s">
        <v>8954</v>
      </c>
      <c r="H2128" s="373" t="s">
        <v>1823</v>
      </c>
      <c r="I2128" s="374">
        <v>20.585190000000001</v>
      </c>
      <c r="J2128" s="374">
        <v>1</v>
      </c>
      <c r="K2128" s="373" t="s">
        <v>815</v>
      </c>
      <c r="L2128" s="375">
        <v>128.69999999999999</v>
      </c>
      <c r="M2128" s="336" t="s">
        <v>1824</v>
      </c>
      <c r="N2128" s="336" t="s">
        <v>1825</v>
      </c>
      <c r="O2128" s="287"/>
      <c r="P2128" s="287"/>
    </row>
    <row r="2129" spans="1:16" ht="15">
      <c r="A2129" s="247" t="s">
        <v>12869</v>
      </c>
      <c r="B2129" s="247" t="s">
        <v>12870</v>
      </c>
      <c r="C2129" s="287" t="s">
        <v>6665</v>
      </c>
      <c r="D2129" s="305">
        <v>39</v>
      </c>
      <c r="E2129" s="287" t="s">
        <v>39</v>
      </c>
      <c r="F2129" s="372">
        <v>43677</v>
      </c>
      <c r="G2129" s="373" t="s">
        <v>8954</v>
      </c>
      <c r="H2129" s="373" t="s">
        <v>1685</v>
      </c>
      <c r="I2129" s="374">
        <v>18.591564000000002</v>
      </c>
      <c r="J2129" s="374">
        <v>1</v>
      </c>
      <c r="K2129" s="373" t="s">
        <v>815</v>
      </c>
      <c r="L2129" s="375">
        <v>106.03</v>
      </c>
      <c r="M2129" s="336" t="s">
        <v>1686</v>
      </c>
      <c r="N2129" s="336" t="s">
        <v>1687</v>
      </c>
      <c r="O2129" s="287"/>
      <c r="P2129" s="287"/>
    </row>
    <row r="2130" spans="1:16" ht="15">
      <c r="A2130" s="247" t="s">
        <v>12871</v>
      </c>
      <c r="B2130" s="247" t="s">
        <v>12872</v>
      </c>
      <c r="C2130" s="287" t="s">
        <v>6668</v>
      </c>
      <c r="D2130" s="305">
        <v>40</v>
      </c>
      <c r="E2130" s="287" t="s">
        <v>39</v>
      </c>
      <c r="F2130" s="372">
        <v>43677</v>
      </c>
      <c r="G2130" s="373" t="s">
        <v>8954</v>
      </c>
      <c r="H2130" s="373" t="s">
        <v>1830</v>
      </c>
      <c r="I2130" s="374">
        <v>17.101181</v>
      </c>
      <c r="J2130" s="374">
        <v>1</v>
      </c>
      <c r="K2130" s="373" t="s">
        <v>815</v>
      </c>
      <c r="L2130" s="375">
        <v>244.95</v>
      </c>
      <c r="M2130" s="336" t="s">
        <v>1831</v>
      </c>
      <c r="N2130" s="336" t="s">
        <v>1832</v>
      </c>
      <c r="O2130" s="287"/>
      <c r="P2130" s="287"/>
    </row>
    <row r="2131" spans="1:16" ht="15">
      <c r="A2131" s="247" t="s">
        <v>176</v>
      </c>
      <c r="B2131" s="247" t="s">
        <v>11905</v>
      </c>
      <c r="C2131" s="287" t="s">
        <v>6671</v>
      </c>
      <c r="D2131" s="305">
        <v>41</v>
      </c>
      <c r="E2131" s="287" t="s">
        <v>39</v>
      </c>
      <c r="F2131" s="372">
        <v>43677</v>
      </c>
      <c r="G2131" s="373" t="s">
        <v>8954</v>
      </c>
      <c r="H2131" s="373" t="s">
        <v>986</v>
      </c>
      <c r="I2131" s="374">
        <v>5.0657019999999999</v>
      </c>
      <c r="J2131" s="374">
        <v>1</v>
      </c>
      <c r="K2131" s="373" t="s">
        <v>815</v>
      </c>
      <c r="L2131" s="375">
        <v>245.41</v>
      </c>
      <c r="M2131" s="336" t="s">
        <v>987</v>
      </c>
      <c r="N2131" s="336" t="s">
        <v>988</v>
      </c>
      <c r="O2131" s="287"/>
      <c r="P2131" s="287"/>
    </row>
    <row r="2132" spans="1:16" ht="15">
      <c r="A2132" s="247" t="s">
        <v>12873</v>
      </c>
      <c r="B2132" s="247" t="s">
        <v>12874</v>
      </c>
      <c r="C2132" s="287" t="s">
        <v>6674</v>
      </c>
      <c r="D2132" s="305">
        <v>42</v>
      </c>
      <c r="E2132" s="287" t="s">
        <v>39</v>
      </c>
      <c r="F2132" s="372">
        <v>43677</v>
      </c>
      <c r="G2132" s="373" t="s">
        <v>8954</v>
      </c>
      <c r="H2132" s="373" t="s">
        <v>1690</v>
      </c>
      <c r="I2132" s="374">
        <v>17.054614999999998</v>
      </c>
      <c r="J2132" s="374">
        <v>1</v>
      </c>
      <c r="K2132" s="373" t="s">
        <v>815</v>
      </c>
      <c r="L2132" s="375">
        <v>513.04</v>
      </c>
      <c r="M2132" s="336" t="s">
        <v>1691</v>
      </c>
      <c r="N2132" s="336" t="s">
        <v>1692</v>
      </c>
      <c r="O2132" s="287"/>
      <c r="P2132" s="287"/>
    </row>
    <row r="2133" spans="1:16" ht="15">
      <c r="A2133" s="247" t="s">
        <v>12875</v>
      </c>
      <c r="B2133" s="247" t="s">
        <v>12876</v>
      </c>
      <c r="C2133" s="287" t="s">
        <v>6676</v>
      </c>
      <c r="D2133" s="305">
        <v>43</v>
      </c>
      <c r="E2133" s="287" t="s">
        <v>39</v>
      </c>
      <c r="F2133" s="372">
        <v>43677</v>
      </c>
      <c r="G2133" s="373" t="s">
        <v>8954</v>
      </c>
      <c r="H2133" s="373" t="s">
        <v>2222</v>
      </c>
      <c r="I2133" s="374">
        <v>2.4360735</v>
      </c>
      <c r="J2133" s="374">
        <v>2</v>
      </c>
      <c r="K2133" s="373" t="s">
        <v>815</v>
      </c>
      <c r="L2133" s="375">
        <v>94.69</v>
      </c>
      <c r="M2133" s="336" t="s">
        <v>2223</v>
      </c>
      <c r="N2133" s="336" t="s">
        <v>2224</v>
      </c>
      <c r="O2133" s="287"/>
      <c r="P2133" s="287"/>
    </row>
    <row r="2134" spans="1:16" ht="15">
      <c r="A2134" s="247" t="s">
        <v>176</v>
      </c>
      <c r="B2134" s="247" t="s">
        <v>11908</v>
      </c>
      <c r="C2134" s="287" t="s">
        <v>6678</v>
      </c>
      <c r="D2134" s="305">
        <v>44</v>
      </c>
      <c r="E2134" s="287" t="s">
        <v>39</v>
      </c>
      <c r="F2134" s="372">
        <v>43677</v>
      </c>
      <c r="G2134" s="373" t="s">
        <v>8954</v>
      </c>
      <c r="H2134" s="373" t="s">
        <v>1469</v>
      </c>
      <c r="I2134" s="374">
        <v>17.036037</v>
      </c>
      <c r="J2134" s="374">
        <v>2</v>
      </c>
      <c r="K2134" s="373" t="s">
        <v>815</v>
      </c>
      <c r="L2134" s="375">
        <v>132.76</v>
      </c>
      <c r="M2134" s="336" t="s">
        <v>1470</v>
      </c>
      <c r="N2134" s="336" t="s">
        <v>1471</v>
      </c>
      <c r="O2134" s="287"/>
      <c r="P2134" s="287"/>
    </row>
    <row r="2135" spans="1:16" ht="15">
      <c r="A2135" s="247" t="s">
        <v>12877</v>
      </c>
      <c r="B2135" s="247" t="s">
        <v>12878</v>
      </c>
      <c r="C2135" s="287" t="s">
        <v>6680</v>
      </c>
      <c r="D2135" s="305">
        <v>45</v>
      </c>
      <c r="E2135" s="287" t="s">
        <v>39</v>
      </c>
      <c r="F2135" s="372">
        <v>43677</v>
      </c>
      <c r="G2135" s="373" t="s">
        <v>8954</v>
      </c>
      <c r="H2135" s="373" t="s">
        <v>1474</v>
      </c>
      <c r="I2135" s="374">
        <v>11.123214000000001</v>
      </c>
      <c r="J2135" s="374">
        <v>1</v>
      </c>
      <c r="K2135" s="373" t="s">
        <v>815</v>
      </c>
      <c r="L2135" s="375">
        <v>79.73</v>
      </c>
      <c r="M2135" s="336" t="s">
        <v>1475</v>
      </c>
      <c r="N2135" s="336" t="s">
        <v>1476</v>
      </c>
      <c r="O2135" s="287"/>
      <c r="P2135" s="287"/>
    </row>
    <row r="2136" spans="1:16" ht="15">
      <c r="A2136" s="247" t="s">
        <v>12879</v>
      </c>
      <c r="B2136" s="247" t="s">
        <v>12880</v>
      </c>
      <c r="C2136" s="287" t="s">
        <v>6683</v>
      </c>
      <c r="D2136" s="305">
        <v>46</v>
      </c>
      <c r="E2136" s="287" t="s">
        <v>39</v>
      </c>
      <c r="F2136" s="372">
        <v>43677</v>
      </c>
      <c r="G2136" s="373" t="s">
        <v>8954</v>
      </c>
      <c r="H2136" s="373" t="s">
        <v>3929</v>
      </c>
      <c r="I2136" s="374">
        <v>10.58581</v>
      </c>
      <c r="J2136" s="374">
        <v>1</v>
      </c>
      <c r="K2136" s="373" t="s">
        <v>815</v>
      </c>
      <c r="L2136" s="375">
        <v>135.72</v>
      </c>
      <c r="M2136" s="336" t="s">
        <v>3930</v>
      </c>
      <c r="N2136" s="336" t="s">
        <v>3931</v>
      </c>
      <c r="O2136" s="287"/>
      <c r="P2136" s="287"/>
    </row>
    <row r="2137" spans="1:16" ht="15">
      <c r="A2137" s="247" t="s">
        <v>12881</v>
      </c>
      <c r="B2137" s="247" t="s">
        <v>12882</v>
      </c>
      <c r="C2137" s="287" t="s">
        <v>6686</v>
      </c>
      <c r="D2137" s="305">
        <v>47</v>
      </c>
      <c r="E2137" s="287" t="s">
        <v>39</v>
      </c>
      <c r="F2137" s="372">
        <v>43677</v>
      </c>
      <c r="G2137" s="373" t="s">
        <v>8954</v>
      </c>
      <c r="H2137" s="373" t="s">
        <v>1494</v>
      </c>
      <c r="I2137" s="374">
        <v>5.3158336000000004</v>
      </c>
      <c r="J2137" s="374">
        <v>1</v>
      </c>
      <c r="K2137" s="373" t="s">
        <v>815</v>
      </c>
      <c r="L2137" s="375">
        <v>42.31</v>
      </c>
      <c r="M2137" s="336" t="s">
        <v>1495</v>
      </c>
      <c r="N2137" s="336" t="s">
        <v>1496</v>
      </c>
      <c r="O2137" s="287"/>
      <c r="P2137" s="287"/>
    </row>
    <row r="2138" spans="1:16" ht="15">
      <c r="A2138" s="247" t="s">
        <v>12883</v>
      </c>
      <c r="B2138" s="247" t="s">
        <v>9740</v>
      </c>
      <c r="C2138" s="287" t="s">
        <v>6689</v>
      </c>
      <c r="D2138" s="305">
        <v>48</v>
      </c>
      <c r="E2138" s="287" t="s">
        <v>39</v>
      </c>
      <c r="F2138" s="372">
        <v>43677</v>
      </c>
      <c r="G2138" s="373" t="s">
        <v>8954</v>
      </c>
      <c r="H2138" s="373" t="s">
        <v>4336</v>
      </c>
      <c r="I2138" s="374">
        <v>20.085087000000001</v>
      </c>
      <c r="J2138" s="374">
        <v>1</v>
      </c>
      <c r="K2138" s="373" t="s">
        <v>815</v>
      </c>
      <c r="L2138" s="375">
        <v>179.95</v>
      </c>
      <c r="M2138" s="336" t="s">
        <v>4337</v>
      </c>
      <c r="N2138" s="336" t="s">
        <v>4338</v>
      </c>
      <c r="O2138" s="287"/>
      <c r="P2138" s="287"/>
    </row>
    <row r="2139" spans="1:16" ht="15">
      <c r="A2139" s="247" t="s">
        <v>12884</v>
      </c>
      <c r="B2139" s="247" t="s">
        <v>12885</v>
      </c>
      <c r="C2139" s="287" t="s">
        <v>6691</v>
      </c>
      <c r="D2139" s="305">
        <v>49</v>
      </c>
      <c r="E2139" s="287" t="s">
        <v>39</v>
      </c>
      <c r="F2139" s="372">
        <v>43677</v>
      </c>
      <c r="G2139" s="373" t="s">
        <v>8954</v>
      </c>
      <c r="H2139" s="373" t="s">
        <v>2503</v>
      </c>
      <c r="I2139" s="374">
        <v>10.446735</v>
      </c>
      <c r="J2139" s="374">
        <v>1</v>
      </c>
      <c r="K2139" s="373" t="s">
        <v>815</v>
      </c>
      <c r="L2139" s="375">
        <v>150.86000000000001</v>
      </c>
      <c r="M2139" s="336" t="s">
        <v>2504</v>
      </c>
      <c r="N2139" s="336" t="s">
        <v>2505</v>
      </c>
      <c r="O2139" s="287"/>
      <c r="P2139" s="287"/>
    </row>
    <row r="2140" spans="1:16" ht="15">
      <c r="A2140" s="247" t="s">
        <v>176</v>
      </c>
      <c r="B2140" s="247" t="s">
        <v>11917</v>
      </c>
      <c r="C2140" s="287" t="s">
        <v>6694</v>
      </c>
      <c r="D2140" s="305">
        <v>50</v>
      </c>
      <c r="E2140" s="287" t="s">
        <v>39</v>
      </c>
      <c r="F2140" s="372">
        <v>43677</v>
      </c>
      <c r="G2140" s="373" t="s">
        <v>8954</v>
      </c>
      <c r="H2140" s="373" t="s">
        <v>1721</v>
      </c>
      <c r="I2140" s="374">
        <v>16.578768</v>
      </c>
      <c r="J2140" s="374">
        <v>1</v>
      </c>
      <c r="K2140" s="373" t="s">
        <v>815</v>
      </c>
      <c r="L2140" s="375">
        <v>151.72</v>
      </c>
      <c r="M2140" s="336" t="s">
        <v>1722</v>
      </c>
      <c r="N2140" s="336" t="s">
        <v>1723</v>
      </c>
      <c r="O2140" s="287"/>
      <c r="P2140" s="287"/>
    </row>
    <row r="2141" spans="1:16" ht="15">
      <c r="A2141" s="247" t="s">
        <v>12886</v>
      </c>
      <c r="B2141" s="247" t="s">
        <v>12887</v>
      </c>
      <c r="C2141" s="287" t="s">
        <v>6697</v>
      </c>
      <c r="D2141" s="305">
        <v>1</v>
      </c>
      <c r="E2141" s="287" t="s">
        <v>41</v>
      </c>
      <c r="F2141" s="372">
        <v>43677</v>
      </c>
      <c r="G2141" s="373" t="s">
        <v>8922</v>
      </c>
      <c r="H2141" s="373" t="s">
        <v>9022</v>
      </c>
      <c r="I2141" s="374">
        <v>25.226862000000001</v>
      </c>
      <c r="J2141" s="374">
        <v>1</v>
      </c>
      <c r="K2141" s="373" t="s">
        <v>815</v>
      </c>
      <c r="L2141" s="375">
        <v>52.64</v>
      </c>
      <c r="M2141" s="336" t="s">
        <v>8293</v>
      </c>
      <c r="N2141" s="336" t="s">
        <v>9023</v>
      </c>
      <c r="O2141" s="287"/>
      <c r="P2141" s="287"/>
    </row>
    <row r="2142" spans="1:16" ht="15">
      <c r="A2142" s="247" t="s">
        <v>12888</v>
      </c>
      <c r="B2142" s="247" t="s">
        <v>12889</v>
      </c>
      <c r="C2142" s="287" t="s">
        <v>6699</v>
      </c>
      <c r="D2142" s="305">
        <v>2</v>
      </c>
      <c r="E2142" s="287" t="s">
        <v>41</v>
      </c>
      <c r="F2142" s="372">
        <v>43677</v>
      </c>
      <c r="G2142" s="373" t="s">
        <v>8922</v>
      </c>
      <c r="H2142" s="373" t="s">
        <v>453</v>
      </c>
      <c r="I2142" s="374">
        <v>23.073435</v>
      </c>
      <c r="J2142" s="374">
        <v>1</v>
      </c>
      <c r="K2142" s="373" t="s">
        <v>815</v>
      </c>
      <c r="L2142" s="375">
        <v>30.45</v>
      </c>
      <c r="M2142" s="336" t="s">
        <v>454</v>
      </c>
      <c r="N2142" s="336" t="s">
        <v>455</v>
      </c>
      <c r="O2142" s="287"/>
      <c r="P2142" s="287"/>
    </row>
    <row r="2143" spans="1:16" ht="15">
      <c r="A2143" s="247" t="s">
        <v>12890</v>
      </c>
      <c r="B2143" s="247" t="s">
        <v>12891</v>
      </c>
      <c r="C2143" s="287" t="s">
        <v>6702</v>
      </c>
      <c r="D2143" s="305">
        <v>3</v>
      </c>
      <c r="E2143" s="287" t="s">
        <v>41</v>
      </c>
      <c r="F2143" s="372">
        <v>43677</v>
      </c>
      <c r="G2143" s="373" t="s">
        <v>8922</v>
      </c>
      <c r="H2143" s="373" t="s">
        <v>3455</v>
      </c>
      <c r="I2143" s="374">
        <v>22.218723000000001</v>
      </c>
      <c r="J2143" s="374">
        <v>2</v>
      </c>
      <c r="K2143" s="373" t="s">
        <v>815</v>
      </c>
      <c r="L2143" s="375">
        <v>114.78</v>
      </c>
      <c r="M2143" s="336" t="s">
        <v>3456</v>
      </c>
      <c r="N2143" s="336" t="s">
        <v>3457</v>
      </c>
      <c r="O2143" s="287"/>
      <c r="P2143" s="287"/>
    </row>
    <row r="2144" spans="1:16" ht="15">
      <c r="A2144" s="247" t="s">
        <v>12892</v>
      </c>
      <c r="B2144" s="247" t="s">
        <v>12893</v>
      </c>
      <c r="C2144" s="287" t="s">
        <v>6705</v>
      </c>
      <c r="D2144" s="305">
        <v>4</v>
      </c>
      <c r="E2144" s="287" t="s">
        <v>41</v>
      </c>
      <c r="F2144" s="372">
        <v>43677</v>
      </c>
      <c r="G2144" s="373" t="s">
        <v>8922</v>
      </c>
      <c r="H2144" s="373" t="s">
        <v>2272</v>
      </c>
      <c r="I2144" s="374">
        <v>25.223769999999998</v>
      </c>
      <c r="J2144" s="374">
        <v>1</v>
      </c>
      <c r="K2144" s="373" t="s">
        <v>815</v>
      </c>
      <c r="L2144" s="375">
        <v>25.04</v>
      </c>
      <c r="M2144" s="336" t="s">
        <v>2273</v>
      </c>
      <c r="N2144" s="336" t="s">
        <v>2274</v>
      </c>
      <c r="O2144" s="287"/>
      <c r="P2144" s="287"/>
    </row>
    <row r="2145" spans="1:16" ht="15">
      <c r="A2145" s="247" t="s">
        <v>12894</v>
      </c>
      <c r="B2145" s="247" t="s">
        <v>12895</v>
      </c>
      <c r="C2145" s="287" t="s">
        <v>6708</v>
      </c>
      <c r="D2145" s="305">
        <v>5</v>
      </c>
      <c r="E2145" s="287" t="s">
        <v>41</v>
      </c>
      <c r="F2145" s="372">
        <v>43677</v>
      </c>
      <c r="G2145" s="373" t="s">
        <v>8922</v>
      </c>
      <c r="H2145" s="373" t="s">
        <v>827</v>
      </c>
      <c r="I2145" s="374">
        <v>18.282478000000001</v>
      </c>
      <c r="J2145" s="374">
        <v>3</v>
      </c>
      <c r="K2145" s="373" t="s">
        <v>815</v>
      </c>
      <c r="L2145" s="375">
        <v>156.16999999999999</v>
      </c>
      <c r="M2145" s="336" t="s">
        <v>828</v>
      </c>
      <c r="N2145" s="336" t="s">
        <v>829</v>
      </c>
      <c r="O2145" s="287"/>
      <c r="P2145" s="287"/>
    </row>
    <row r="2146" spans="1:16" ht="15">
      <c r="A2146" s="247" t="s">
        <v>12896</v>
      </c>
      <c r="B2146" s="247" t="s">
        <v>12897</v>
      </c>
      <c r="C2146" s="287" t="s">
        <v>6711</v>
      </c>
      <c r="D2146" s="305">
        <v>6</v>
      </c>
      <c r="E2146" s="287" t="s">
        <v>41</v>
      </c>
      <c r="F2146" s="372">
        <v>43677</v>
      </c>
      <c r="G2146" s="373" t="s">
        <v>8922</v>
      </c>
      <c r="H2146" s="373" t="s">
        <v>1568</v>
      </c>
      <c r="I2146" s="374">
        <v>25.725186999999998</v>
      </c>
      <c r="J2146" s="374">
        <v>1</v>
      </c>
      <c r="K2146" s="373" t="s">
        <v>815</v>
      </c>
      <c r="L2146" s="375">
        <v>27.69</v>
      </c>
      <c r="M2146" s="336" t="s">
        <v>1569</v>
      </c>
      <c r="N2146" s="336" t="s">
        <v>1570</v>
      </c>
      <c r="O2146" s="287"/>
      <c r="P2146" s="287"/>
    </row>
    <row r="2147" spans="1:16" ht="15">
      <c r="A2147" s="247" t="s">
        <v>12898</v>
      </c>
      <c r="B2147" s="247" t="s">
        <v>12899</v>
      </c>
      <c r="C2147" s="287" t="s">
        <v>6714</v>
      </c>
      <c r="D2147" s="305">
        <v>7</v>
      </c>
      <c r="E2147" s="287" t="s">
        <v>41</v>
      </c>
      <c r="F2147" s="372">
        <v>43677</v>
      </c>
      <c r="G2147" s="373" t="s">
        <v>8922</v>
      </c>
      <c r="H2147" s="373" t="s">
        <v>1292</v>
      </c>
      <c r="I2147" s="374">
        <v>22.725097999999999</v>
      </c>
      <c r="J2147" s="374">
        <v>1</v>
      </c>
      <c r="K2147" s="373" t="s">
        <v>815</v>
      </c>
      <c r="L2147" s="375">
        <v>42.46</v>
      </c>
      <c r="M2147" s="336" t="s">
        <v>1293</v>
      </c>
      <c r="N2147" s="336" t="s">
        <v>1294</v>
      </c>
      <c r="O2147" s="287"/>
      <c r="P2147" s="287"/>
    </row>
    <row r="2148" spans="1:16" ht="15">
      <c r="A2148" s="247" t="s">
        <v>12900</v>
      </c>
      <c r="B2148" s="247" t="s">
        <v>12901</v>
      </c>
      <c r="C2148" s="287" t="s">
        <v>6717</v>
      </c>
      <c r="D2148" s="305">
        <v>8</v>
      </c>
      <c r="E2148" s="287" t="s">
        <v>41</v>
      </c>
      <c r="F2148" s="372">
        <v>43677</v>
      </c>
      <c r="G2148" s="373" t="s">
        <v>8922</v>
      </c>
      <c r="H2148" s="373" t="s">
        <v>9708</v>
      </c>
      <c r="I2148" s="374">
        <v>27.205089999999998</v>
      </c>
      <c r="J2148" s="374">
        <v>1</v>
      </c>
      <c r="K2148" s="373" t="s">
        <v>815</v>
      </c>
      <c r="L2148" s="375">
        <v>71.650000000000006</v>
      </c>
      <c r="M2148" s="336" t="s">
        <v>8379</v>
      </c>
      <c r="N2148" s="336" t="s">
        <v>9709</v>
      </c>
      <c r="O2148" s="287"/>
      <c r="P2148" s="287"/>
    </row>
    <row r="2149" spans="1:16" ht="15">
      <c r="A2149" s="247" t="s">
        <v>12902</v>
      </c>
      <c r="B2149" s="247" t="s">
        <v>12903</v>
      </c>
      <c r="C2149" s="287" t="s">
        <v>6723</v>
      </c>
      <c r="D2149" s="305">
        <v>9</v>
      </c>
      <c r="E2149" s="287" t="s">
        <v>41</v>
      </c>
      <c r="F2149" s="372">
        <v>43677</v>
      </c>
      <c r="G2149" s="373" t="s">
        <v>8922</v>
      </c>
      <c r="H2149" s="373" t="s">
        <v>1079</v>
      </c>
      <c r="I2149" s="374">
        <v>18.761889</v>
      </c>
      <c r="J2149" s="374">
        <v>2</v>
      </c>
      <c r="K2149" s="373" t="s">
        <v>815</v>
      </c>
      <c r="L2149" s="375">
        <v>385.38</v>
      </c>
      <c r="M2149" s="336" t="s">
        <v>1080</v>
      </c>
      <c r="N2149" s="336" t="s">
        <v>1081</v>
      </c>
      <c r="O2149" s="287"/>
      <c r="P2149" s="287"/>
    </row>
    <row r="2150" spans="1:16" ht="15">
      <c r="A2150" s="247" t="s">
        <v>176</v>
      </c>
      <c r="B2150" s="247" t="s">
        <v>11945</v>
      </c>
      <c r="C2150" s="287" t="s">
        <v>6726</v>
      </c>
      <c r="D2150" s="305">
        <v>10</v>
      </c>
      <c r="E2150" s="287" t="s">
        <v>41</v>
      </c>
      <c r="F2150" s="372">
        <v>43677</v>
      </c>
      <c r="G2150" s="373" t="s">
        <v>8922</v>
      </c>
      <c r="H2150" s="373" t="s">
        <v>2029</v>
      </c>
      <c r="I2150" s="374">
        <v>27.175056000000001</v>
      </c>
      <c r="J2150" s="374">
        <v>1</v>
      </c>
      <c r="K2150" s="373" t="s">
        <v>815</v>
      </c>
      <c r="L2150" s="375">
        <v>337.4</v>
      </c>
      <c r="M2150" s="336" t="s">
        <v>2030</v>
      </c>
      <c r="N2150" s="336" t="s">
        <v>2031</v>
      </c>
      <c r="O2150" s="287"/>
      <c r="P2150" s="287"/>
    </row>
    <row r="2151" spans="1:16" ht="15">
      <c r="A2151" s="247" t="s">
        <v>176</v>
      </c>
      <c r="B2151" s="247" t="s">
        <v>11946</v>
      </c>
      <c r="C2151" s="287" t="s">
        <v>6728</v>
      </c>
      <c r="D2151" s="305">
        <v>11</v>
      </c>
      <c r="E2151" s="287" t="s">
        <v>41</v>
      </c>
      <c r="F2151" s="372">
        <v>43677</v>
      </c>
      <c r="G2151" s="373" t="s">
        <v>8922</v>
      </c>
      <c r="H2151" s="373" t="s">
        <v>9307</v>
      </c>
      <c r="I2151" s="374">
        <v>23.243925000000001</v>
      </c>
      <c r="J2151" s="374">
        <v>1</v>
      </c>
      <c r="K2151" s="373" t="s">
        <v>815</v>
      </c>
      <c r="L2151" s="375">
        <v>164</v>
      </c>
      <c r="M2151" s="336" t="s">
        <v>8415</v>
      </c>
      <c r="N2151" s="336" t="s">
        <v>9308</v>
      </c>
      <c r="O2151" s="287"/>
      <c r="P2151" s="287"/>
    </row>
    <row r="2152" spans="1:16" ht="15">
      <c r="A2152" s="247" t="s">
        <v>176</v>
      </c>
      <c r="B2152" s="247" t="s">
        <v>11947</v>
      </c>
      <c r="C2152" s="287" t="s">
        <v>6731</v>
      </c>
      <c r="D2152" s="305">
        <v>12</v>
      </c>
      <c r="E2152" s="287" t="s">
        <v>41</v>
      </c>
      <c r="F2152" s="372">
        <v>43677</v>
      </c>
      <c r="G2152" s="373" t="s">
        <v>8922</v>
      </c>
      <c r="H2152" s="373" t="s">
        <v>2168</v>
      </c>
      <c r="I2152" s="374">
        <v>17.238530000000001</v>
      </c>
      <c r="J2152" s="374">
        <v>1</v>
      </c>
      <c r="K2152" s="373" t="s">
        <v>815</v>
      </c>
      <c r="L2152" s="375">
        <v>140.5</v>
      </c>
      <c r="M2152" s="336" t="s">
        <v>2169</v>
      </c>
      <c r="N2152" s="336" t="s">
        <v>2170</v>
      </c>
      <c r="O2152" s="287"/>
      <c r="P2152" s="287"/>
    </row>
    <row r="2153" spans="1:16" ht="15">
      <c r="A2153" s="247" t="s">
        <v>176</v>
      </c>
      <c r="B2153" s="247" t="s">
        <v>11950</v>
      </c>
      <c r="C2153" s="287" t="s">
        <v>6733</v>
      </c>
      <c r="D2153" s="305">
        <v>13</v>
      </c>
      <c r="E2153" s="287" t="s">
        <v>41</v>
      </c>
      <c r="F2153" s="372">
        <v>43677</v>
      </c>
      <c r="G2153" s="373" t="s">
        <v>8922</v>
      </c>
      <c r="H2153" s="373" t="s">
        <v>864</v>
      </c>
      <c r="I2153" s="374">
        <v>20.769545000000001</v>
      </c>
      <c r="J2153" s="374">
        <v>1</v>
      </c>
      <c r="K2153" s="373" t="s">
        <v>815</v>
      </c>
      <c r="L2153" s="375">
        <v>54.45</v>
      </c>
      <c r="M2153" s="336" t="s">
        <v>865</v>
      </c>
      <c r="N2153" s="336" t="s">
        <v>866</v>
      </c>
      <c r="O2153" s="287"/>
      <c r="P2153" s="287"/>
    </row>
    <row r="2154" spans="1:16" ht="15">
      <c r="A2154" s="247" t="s">
        <v>12904</v>
      </c>
      <c r="B2154" s="247" t="s">
        <v>12905</v>
      </c>
      <c r="C2154" s="287" t="s">
        <v>6736</v>
      </c>
      <c r="D2154" s="305">
        <v>14</v>
      </c>
      <c r="E2154" s="287" t="s">
        <v>41</v>
      </c>
      <c r="F2154" s="372">
        <v>43677</v>
      </c>
      <c r="G2154" s="373" t="s">
        <v>8922</v>
      </c>
      <c r="H2154" s="373" t="s">
        <v>1343</v>
      </c>
      <c r="I2154" s="374">
        <v>23.746331999999999</v>
      </c>
      <c r="J2154" s="374">
        <v>1</v>
      </c>
      <c r="K2154" s="373" t="s">
        <v>815</v>
      </c>
      <c r="L2154" s="375">
        <v>33.86</v>
      </c>
      <c r="M2154" s="336" t="s">
        <v>1344</v>
      </c>
      <c r="N2154" s="336" t="s">
        <v>1345</v>
      </c>
      <c r="O2154" s="287"/>
      <c r="P2154" s="287"/>
    </row>
    <row r="2155" spans="1:16" ht="15">
      <c r="A2155" s="247" t="s">
        <v>12906</v>
      </c>
      <c r="B2155" s="247" t="s">
        <v>12907</v>
      </c>
      <c r="C2155" s="287" t="s">
        <v>6739</v>
      </c>
      <c r="D2155" s="305">
        <v>15</v>
      </c>
      <c r="E2155" s="287" t="s">
        <v>41</v>
      </c>
      <c r="F2155" s="372">
        <v>43677</v>
      </c>
      <c r="G2155" s="373" t="s">
        <v>8922</v>
      </c>
      <c r="H2155" s="373" t="s">
        <v>3612</v>
      </c>
      <c r="I2155" s="374">
        <v>20.711010000000002</v>
      </c>
      <c r="J2155" s="374">
        <v>1</v>
      </c>
      <c r="K2155" s="373" t="s">
        <v>815</v>
      </c>
      <c r="L2155" s="375">
        <v>134.02000000000001</v>
      </c>
      <c r="M2155" s="336" t="s">
        <v>398</v>
      </c>
      <c r="N2155" s="336" t="s">
        <v>3613</v>
      </c>
      <c r="O2155" s="287"/>
      <c r="P2155" s="287"/>
    </row>
    <row r="2156" spans="1:16" ht="15">
      <c r="A2156" s="247" t="s">
        <v>176</v>
      </c>
      <c r="B2156" s="247" t="s">
        <v>11955</v>
      </c>
      <c r="C2156" s="287" t="s">
        <v>6742</v>
      </c>
      <c r="D2156" s="305">
        <v>16</v>
      </c>
      <c r="E2156" s="287" t="s">
        <v>41</v>
      </c>
      <c r="F2156" s="372">
        <v>43677</v>
      </c>
      <c r="G2156" s="373" t="s">
        <v>8922</v>
      </c>
      <c r="H2156" s="373" t="s">
        <v>879</v>
      </c>
      <c r="I2156" s="374">
        <v>25.228981000000001</v>
      </c>
      <c r="J2156" s="374">
        <v>1</v>
      </c>
      <c r="K2156" s="373" t="s">
        <v>815</v>
      </c>
      <c r="L2156" s="375">
        <v>101.75</v>
      </c>
      <c r="M2156" s="336" t="s">
        <v>880</v>
      </c>
      <c r="N2156" s="336" t="s">
        <v>881</v>
      </c>
      <c r="O2156" s="287"/>
      <c r="P2156" s="287"/>
    </row>
    <row r="2157" spans="1:16" ht="15">
      <c r="A2157" s="247" t="s">
        <v>12908</v>
      </c>
      <c r="B2157" s="247" t="s">
        <v>12909</v>
      </c>
      <c r="C2157" s="287" t="s">
        <v>6745</v>
      </c>
      <c r="D2157" s="305">
        <v>17</v>
      </c>
      <c r="E2157" s="287" t="s">
        <v>41</v>
      </c>
      <c r="F2157" s="372">
        <v>43677</v>
      </c>
      <c r="G2157" s="373" t="s">
        <v>8922</v>
      </c>
      <c r="H2157" s="373" t="s">
        <v>2875</v>
      </c>
      <c r="I2157" s="374">
        <v>23.241291</v>
      </c>
      <c r="J2157" s="374">
        <v>1</v>
      </c>
      <c r="K2157" s="373" t="s">
        <v>815</v>
      </c>
      <c r="L2157" s="375">
        <v>96.85</v>
      </c>
      <c r="M2157" s="336" t="s">
        <v>2876</v>
      </c>
      <c r="N2157" s="336" t="s">
        <v>2877</v>
      </c>
      <c r="O2157" s="287"/>
      <c r="P2157" s="287"/>
    </row>
    <row r="2158" spans="1:16" ht="15">
      <c r="A2158" s="247" t="s">
        <v>176</v>
      </c>
      <c r="B2158" s="247" t="s">
        <v>11956</v>
      </c>
      <c r="C2158" s="287" t="s">
        <v>6748</v>
      </c>
      <c r="D2158" s="305">
        <v>18</v>
      </c>
      <c r="E2158" s="287" t="s">
        <v>41</v>
      </c>
      <c r="F2158" s="372">
        <v>43677</v>
      </c>
      <c r="G2158" s="373" t="s">
        <v>8922</v>
      </c>
      <c r="H2158" s="373" t="s">
        <v>3320</v>
      </c>
      <c r="I2158" s="374">
        <v>26.868912000000002</v>
      </c>
      <c r="J2158" s="374">
        <v>1</v>
      </c>
      <c r="K2158" s="373" t="s">
        <v>815</v>
      </c>
      <c r="L2158" s="375">
        <v>48.44</v>
      </c>
      <c r="M2158" s="336" t="s">
        <v>3321</v>
      </c>
      <c r="N2158" s="336" t="s">
        <v>3322</v>
      </c>
      <c r="O2158" s="287"/>
      <c r="P2158" s="287"/>
    </row>
    <row r="2159" spans="1:16" ht="15">
      <c r="A2159" s="247" t="s">
        <v>12910</v>
      </c>
      <c r="B2159" s="247" t="s">
        <v>12911</v>
      </c>
      <c r="C2159" s="287" t="s">
        <v>6751</v>
      </c>
      <c r="D2159" s="305">
        <v>19</v>
      </c>
      <c r="E2159" s="287" t="s">
        <v>41</v>
      </c>
      <c r="F2159" s="372">
        <v>43677</v>
      </c>
      <c r="G2159" s="373" t="s">
        <v>8922</v>
      </c>
      <c r="H2159" s="373" t="s">
        <v>8167</v>
      </c>
      <c r="I2159" s="374">
        <v>26.716456999999998</v>
      </c>
      <c r="J2159" s="374">
        <v>1</v>
      </c>
      <c r="K2159" s="373" t="s">
        <v>815</v>
      </c>
      <c r="L2159" s="375">
        <v>30.8</v>
      </c>
      <c r="M2159" s="336" t="s">
        <v>8168</v>
      </c>
      <c r="N2159" s="336" t="s">
        <v>8169</v>
      </c>
      <c r="O2159" s="287"/>
      <c r="P2159" s="287"/>
    </row>
    <row r="2160" spans="1:16" ht="15">
      <c r="A2160" s="247" t="s">
        <v>12912</v>
      </c>
      <c r="B2160" s="247" t="s">
        <v>12913</v>
      </c>
      <c r="C2160" s="287" t="s">
        <v>6757</v>
      </c>
      <c r="D2160" s="305">
        <v>20</v>
      </c>
      <c r="E2160" s="287" t="s">
        <v>41</v>
      </c>
      <c r="F2160" s="372">
        <v>43677</v>
      </c>
      <c r="G2160" s="373" t="s">
        <v>8922</v>
      </c>
      <c r="H2160" s="373" t="s">
        <v>576</v>
      </c>
      <c r="I2160" s="374">
        <v>24.236968999999998</v>
      </c>
      <c r="J2160" s="374">
        <v>1</v>
      </c>
      <c r="K2160" s="373" t="s">
        <v>815</v>
      </c>
      <c r="L2160" s="375">
        <v>50.03</v>
      </c>
      <c r="M2160" s="336" t="s">
        <v>577</v>
      </c>
      <c r="N2160" s="336" t="s">
        <v>578</v>
      </c>
      <c r="O2160" s="287"/>
      <c r="P2160" s="287"/>
    </row>
    <row r="2161" spans="1:16" ht="15">
      <c r="A2161" s="247" t="s">
        <v>176</v>
      </c>
      <c r="B2161" s="247" t="s">
        <v>11965</v>
      </c>
      <c r="C2161" s="287" t="s">
        <v>6759</v>
      </c>
      <c r="D2161" s="305">
        <v>21</v>
      </c>
      <c r="E2161" s="287" t="s">
        <v>41</v>
      </c>
      <c r="F2161" s="372">
        <v>43677</v>
      </c>
      <c r="G2161" s="373" t="s">
        <v>8922</v>
      </c>
      <c r="H2161" s="373" t="s">
        <v>2905</v>
      </c>
      <c r="I2161" s="374">
        <v>25.708714000000001</v>
      </c>
      <c r="J2161" s="374">
        <v>1</v>
      </c>
      <c r="K2161" s="373" t="s">
        <v>815</v>
      </c>
      <c r="L2161" s="375">
        <v>96.55</v>
      </c>
      <c r="M2161" s="336" t="s">
        <v>2906</v>
      </c>
      <c r="N2161" s="336" t="s">
        <v>2907</v>
      </c>
      <c r="O2161" s="287"/>
      <c r="P2161" s="287"/>
    </row>
    <row r="2162" spans="1:16" ht="15">
      <c r="A2162" s="247" t="s">
        <v>12914</v>
      </c>
      <c r="B2162" s="247" t="s">
        <v>12915</v>
      </c>
      <c r="C2162" s="287" t="s">
        <v>6762</v>
      </c>
      <c r="D2162" s="305">
        <v>22</v>
      </c>
      <c r="E2162" s="287" t="s">
        <v>41</v>
      </c>
      <c r="F2162" s="372">
        <v>43677</v>
      </c>
      <c r="G2162" s="373" t="s">
        <v>8922</v>
      </c>
      <c r="H2162" s="373" t="s">
        <v>1395</v>
      </c>
      <c r="I2162" s="374">
        <v>27.180212000000001</v>
      </c>
      <c r="J2162" s="374">
        <v>1</v>
      </c>
      <c r="K2162" s="373" t="s">
        <v>815</v>
      </c>
      <c r="L2162" s="375">
        <v>84.92</v>
      </c>
      <c r="M2162" s="336" t="s">
        <v>1396</v>
      </c>
      <c r="N2162" s="336" t="s">
        <v>1397</v>
      </c>
      <c r="O2162" s="287"/>
      <c r="P2162" s="287"/>
    </row>
    <row r="2163" spans="1:16" ht="15">
      <c r="A2163" s="247" t="s">
        <v>176</v>
      </c>
      <c r="B2163" s="247" t="s">
        <v>11970</v>
      </c>
      <c r="C2163" s="287" t="s">
        <v>6764</v>
      </c>
      <c r="D2163" s="305">
        <v>23</v>
      </c>
      <c r="E2163" s="287" t="s">
        <v>41</v>
      </c>
      <c r="F2163" s="372">
        <v>43677</v>
      </c>
      <c r="G2163" s="373" t="s">
        <v>8922</v>
      </c>
      <c r="H2163" s="373" t="s">
        <v>928</v>
      </c>
      <c r="I2163" s="374">
        <v>21.226768</v>
      </c>
      <c r="J2163" s="374">
        <v>1</v>
      </c>
      <c r="K2163" s="373" t="s">
        <v>815</v>
      </c>
      <c r="L2163" s="375">
        <v>159.16999999999999</v>
      </c>
      <c r="M2163" s="336" t="s">
        <v>929</v>
      </c>
      <c r="N2163" s="336" t="s">
        <v>930</v>
      </c>
      <c r="O2163" s="287"/>
      <c r="P2163" s="287"/>
    </row>
    <row r="2164" spans="1:16" ht="15">
      <c r="A2164" s="247" t="s">
        <v>12916</v>
      </c>
      <c r="B2164" s="247" t="s">
        <v>12917</v>
      </c>
      <c r="C2164" s="287" t="s">
        <v>6767</v>
      </c>
      <c r="D2164" s="305">
        <v>24</v>
      </c>
      <c r="E2164" s="287" t="s">
        <v>41</v>
      </c>
      <c r="F2164" s="372">
        <v>43677</v>
      </c>
      <c r="G2164" s="373" t="s">
        <v>8922</v>
      </c>
      <c r="H2164" s="373" t="s">
        <v>7620</v>
      </c>
      <c r="I2164" s="374">
        <v>23.233929</v>
      </c>
      <c r="J2164" s="374">
        <v>1</v>
      </c>
      <c r="K2164" s="373" t="s">
        <v>815</v>
      </c>
      <c r="L2164" s="375">
        <v>82.51</v>
      </c>
      <c r="M2164" s="336" t="s">
        <v>7621</v>
      </c>
      <c r="N2164" s="336" t="s">
        <v>7622</v>
      </c>
      <c r="O2164" s="287"/>
      <c r="P2164" s="287"/>
    </row>
    <row r="2165" spans="1:16" ht="15">
      <c r="A2165" s="247" t="s">
        <v>12918</v>
      </c>
      <c r="B2165" s="247" t="s">
        <v>12919</v>
      </c>
      <c r="C2165" s="287" t="s">
        <v>6770</v>
      </c>
      <c r="D2165" s="305">
        <v>25</v>
      </c>
      <c r="E2165" s="287" t="s">
        <v>41</v>
      </c>
      <c r="F2165" s="372">
        <v>43677</v>
      </c>
      <c r="G2165" s="373" t="s">
        <v>8922</v>
      </c>
      <c r="H2165" s="373" t="s">
        <v>1404</v>
      </c>
      <c r="I2165" s="374">
        <v>21.141044999999998</v>
      </c>
      <c r="J2165" s="374">
        <v>1</v>
      </c>
      <c r="K2165" s="373" t="s">
        <v>815</v>
      </c>
      <c r="L2165" s="375">
        <v>89.52</v>
      </c>
      <c r="M2165" s="336" t="s">
        <v>1405</v>
      </c>
      <c r="N2165" s="336" t="s">
        <v>1406</v>
      </c>
      <c r="O2165" s="287"/>
      <c r="P2165" s="287"/>
    </row>
    <row r="2166" spans="1:16" ht="15">
      <c r="A2166" s="247" t="s">
        <v>12920</v>
      </c>
      <c r="B2166" s="247" t="s">
        <v>12921</v>
      </c>
      <c r="C2166" s="287" t="s">
        <v>6773</v>
      </c>
      <c r="D2166" s="305">
        <v>26</v>
      </c>
      <c r="E2166" s="287" t="s">
        <v>41</v>
      </c>
      <c r="F2166" s="372">
        <v>43677</v>
      </c>
      <c r="G2166" s="373" t="s">
        <v>8922</v>
      </c>
      <c r="H2166" s="373" t="s">
        <v>1627</v>
      </c>
      <c r="I2166" s="374">
        <v>27.152740000000001</v>
      </c>
      <c r="J2166" s="374">
        <v>1</v>
      </c>
      <c r="K2166" s="373" t="s">
        <v>815</v>
      </c>
      <c r="L2166" s="375">
        <v>184.19</v>
      </c>
      <c r="M2166" s="336" t="s">
        <v>1628</v>
      </c>
      <c r="N2166" s="336" t="s">
        <v>1629</v>
      </c>
      <c r="O2166" s="287"/>
      <c r="P2166" s="287"/>
    </row>
    <row r="2167" spans="1:16" ht="15">
      <c r="A2167" s="247" t="s">
        <v>12922</v>
      </c>
      <c r="B2167" s="247" t="s">
        <v>12923</v>
      </c>
      <c r="C2167" s="287" t="s">
        <v>6776</v>
      </c>
      <c r="D2167" s="305">
        <v>27</v>
      </c>
      <c r="E2167" s="287" t="s">
        <v>41</v>
      </c>
      <c r="F2167" s="372">
        <v>43677</v>
      </c>
      <c r="G2167" s="373" t="s">
        <v>8922</v>
      </c>
      <c r="H2167" s="373" t="s">
        <v>1794</v>
      </c>
      <c r="I2167" s="374">
        <v>9.8126069999999999</v>
      </c>
      <c r="J2167" s="374">
        <v>1</v>
      </c>
      <c r="K2167" s="373" t="s">
        <v>815</v>
      </c>
      <c r="L2167" s="375">
        <v>227.24</v>
      </c>
      <c r="M2167" s="336" t="s">
        <v>1795</v>
      </c>
      <c r="N2167" s="336" t="s">
        <v>1796</v>
      </c>
      <c r="O2167" s="287"/>
      <c r="P2167" s="287"/>
    </row>
    <row r="2168" spans="1:16" ht="15">
      <c r="A2168" s="247" t="s">
        <v>9743</v>
      </c>
      <c r="B2168" s="247" t="s">
        <v>9744</v>
      </c>
      <c r="C2168" s="287" t="s">
        <v>6779</v>
      </c>
      <c r="D2168" s="305">
        <v>28</v>
      </c>
      <c r="E2168" s="287" t="s">
        <v>41</v>
      </c>
      <c r="F2168" s="372">
        <v>43677</v>
      </c>
      <c r="G2168" s="373" t="s">
        <v>8922</v>
      </c>
      <c r="H2168" s="373" t="s">
        <v>4301</v>
      </c>
      <c r="I2168" s="374">
        <v>24.211872</v>
      </c>
      <c r="J2168" s="374">
        <v>1</v>
      </c>
      <c r="K2168" s="373" t="s">
        <v>815</v>
      </c>
      <c r="L2168" s="375">
        <v>82.99</v>
      </c>
      <c r="M2168" s="336" t="s">
        <v>4302</v>
      </c>
      <c r="N2168" s="336" t="s">
        <v>4303</v>
      </c>
      <c r="O2168" s="287"/>
      <c r="P2168" s="287"/>
    </row>
    <row r="2169" spans="1:16" ht="15">
      <c r="A2169" s="247" t="s">
        <v>176</v>
      </c>
      <c r="B2169" s="247" t="s">
        <v>11975</v>
      </c>
      <c r="C2169" s="287" t="s">
        <v>6781</v>
      </c>
      <c r="D2169" s="305">
        <v>29</v>
      </c>
      <c r="E2169" s="287" t="s">
        <v>41</v>
      </c>
      <c r="F2169" s="372">
        <v>43677</v>
      </c>
      <c r="G2169" s="373" t="s">
        <v>8922</v>
      </c>
      <c r="H2169" s="373" t="s">
        <v>656</v>
      </c>
      <c r="I2169" s="374">
        <v>8.3574295000000003</v>
      </c>
      <c r="J2169" s="374">
        <v>1</v>
      </c>
      <c r="K2169" s="373" t="s">
        <v>815</v>
      </c>
      <c r="L2169" s="375">
        <v>756.75</v>
      </c>
      <c r="M2169" s="336" t="s">
        <v>411</v>
      </c>
      <c r="N2169" s="336" t="s">
        <v>657</v>
      </c>
      <c r="O2169" s="287"/>
      <c r="P2169" s="287"/>
    </row>
    <row r="2170" spans="1:16" ht="15">
      <c r="A2170" s="247" t="s">
        <v>12924</v>
      </c>
      <c r="B2170" s="247" t="s">
        <v>12925</v>
      </c>
      <c r="C2170" s="287" t="s">
        <v>6784</v>
      </c>
      <c r="D2170" s="305">
        <v>30</v>
      </c>
      <c r="E2170" s="287" t="s">
        <v>41</v>
      </c>
      <c r="F2170" s="372">
        <v>43677</v>
      </c>
      <c r="G2170" s="373" t="s">
        <v>8922</v>
      </c>
      <c r="H2170" s="373" t="s">
        <v>7783</v>
      </c>
      <c r="I2170" s="374">
        <v>27.193587999999998</v>
      </c>
      <c r="J2170" s="374">
        <v>1</v>
      </c>
      <c r="K2170" s="373" t="s">
        <v>815</v>
      </c>
      <c r="L2170" s="375">
        <v>53.49</v>
      </c>
      <c r="M2170" s="336" t="s">
        <v>7784</v>
      </c>
      <c r="N2170" s="336" t="s">
        <v>7785</v>
      </c>
      <c r="O2170" s="287"/>
      <c r="P2170" s="287"/>
    </row>
    <row r="2171" spans="1:16" ht="15">
      <c r="A2171" s="247" t="s">
        <v>12926</v>
      </c>
      <c r="B2171" s="247" t="s">
        <v>12927</v>
      </c>
      <c r="C2171" s="287" t="s">
        <v>6787</v>
      </c>
      <c r="D2171" s="305">
        <v>31</v>
      </c>
      <c r="E2171" s="287" t="s">
        <v>41</v>
      </c>
      <c r="F2171" s="372">
        <v>43677</v>
      </c>
      <c r="G2171" s="373" t="s">
        <v>8922</v>
      </c>
      <c r="H2171" s="373" t="s">
        <v>4992</v>
      </c>
      <c r="I2171" s="374">
        <v>21.698675000000001</v>
      </c>
      <c r="J2171" s="374">
        <v>1</v>
      </c>
      <c r="K2171" s="373" t="s">
        <v>815</v>
      </c>
      <c r="L2171" s="375">
        <v>165.96</v>
      </c>
      <c r="M2171" s="336" t="s">
        <v>4993</v>
      </c>
      <c r="N2171" s="336" t="s">
        <v>4994</v>
      </c>
      <c r="O2171" s="287"/>
      <c r="P2171" s="287"/>
    </row>
    <row r="2172" spans="1:16" ht="15">
      <c r="A2172" s="247" t="s">
        <v>176</v>
      </c>
      <c r="B2172" s="247" t="s">
        <v>9747</v>
      </c>
      <c r="C2172" s="287" t="s">
        <v>6790</v>
      </c>
      <c r="D2172" s="305">
        <v>32</v>
      </c>
      <c r="E2172" s="287" t="s">
        <v>41</v>
      </c>
      <c r="F2172" s="372">
        <v>43677</v>
      </c>
      <c r="G2172" s="373" t="s">
        <v>8922</v>
      </c>
      <c r="H2172" s="373" t="s">
        <v>4561</v>
      </c>
      <c r="I2172" s="374">
        <v>25.22683</v>
      </c>
      <c r="J2172" s="374">
        <v>3</v>
      </c>
      <c r="K2172" s="373" t="s">
        <v>815</v>
      </c>
      <c r="L2172" s="375">
        <v>191.12</v>
      </c>
      <c r="M2172" s="336" t="s">
        <v>4562</v>
      </c>
      <c r="N2172" s="336" t="s">
        <v>4563</v>
      </c>
      <c r="O2172" s="287"/>
      <c r="P2172" s="287"/>
    </row>
    <row r="2173" spans="1:16" ht="15">
      <c r="A2173" s="247" t="s">
        <v>12928</v>
      </c>
      <c r="B2173" s="247" t="s">
        <v>12929</v>
      </c>
      <c r="C2173" s="287" t="s">
        <v>6793</v>
      </c>
      <c r="D2173" s="305">
        <v>33</v>
      </c>
      <c r="E2173" s="287" t="s">
        <v>41</v>
      </c>
      <c r="F2173" s="372">
        <v>43677</v>
      </c>
      <c r="G2173" s="373" t="s">
        <v>8922</v>
      </c>
      <c r="H2173" s="373" t="s">
        <v>3671</v>
      </c>
      <c r="I2173" s="374">
        <v>27.203434000000001</v>
      </c>
      <c r="J2173" s="374">
        <v>1</v>
      </c>
      <c r="K2173" s="373" t="s">
        <v>815</v>
      </c>
      <c r="L2173" s="375">
        <v>80.22</v>
      </c>
      <c r="M2173" s="336" t="s">
        <v>3672</v>
      </c>
      <c r="N2173" s="336" t="s">
        <v>3673</v>
      </c>
      <c r="O2173" s="287"/>
      <c r="P2173" s="287"/>
    </row>
    <row r="2174" spans="1:16" ht="15">
      <c r="A2174" s="247" t="s">
        <v>12930</v>
      </c>
      <c r="B2174" s="247" t="s">
        <v>12931</v>
      </c>
      <c r="C2174" s="287" t="s">
        <v>6795</v>
      </c>
      <c r="D2174" s="305">
        <v>34</v>
      </c>
      <c r="E2174" s="287" t="s">
        <v>41</v>
      </c>
      <c r="F2174" s="372">
        <v>43677</v>
      </c>
      <c r="G2174" s="373" t="s">
        <v>8922</v>
      </c>
      <c r="H2174" s="373" t="s">
        <v>1445</v>
      </c>
      <c r="I2174" s="374">
        <v>12.79556</v>
      </c>
      <c r="J2174" s="374">
        <v>3</v>
      </c>
      <c r="K2174" s="373" t="s">
        <v>815</v>
      </c>
      <c r="L2174" s="375">
        <v>110.4</v>
      </c>
      <c r="M2174" s="336" t="s">
        <v>1446</v>
      </c>
      <c r="N2174" s="336" t="s">
        <v>1447</v>
      </c>
      <c r="O2174" s="287"/>
      <c r="P2174" s="287"/>
    </row>
    <row r="2175" spans="1:16" ht="15">
      <c r="A2175" s="247" t="s">
        <v>12932</v>
      </c>
      <c r="B2175" s="247" t="s">
        <v>12933</v>
      </c>
      <c r="C2175" s="287" t="s">
        <v>6798</v>
      </c>
      <c r="D2175" s="305">
        <v>35</v>
      </c>
      <c r="E2175" s="287" t="s">
        <v>41</v>
      </c>
      <c r="F2175" s="372">
        <v>43677</v>
      </c>
      <c r="G2175" s="373" t="s">
        <v>8922</v>
      </c>
      <c r="H2175" s="373" t="s">
        <v>9279</v>
      </c>
      <c r="I2175" s="374">
        <v>22.754325999999999</v>
      </c>
      <c r="J2175" s="374">
        <v>1</v>
      </c>
      <c r="K2175" s="373" t="s">
        <v>815</v>
      </c>
      <c r="L2175" s="375">
        <v>86.12</v>
      </c>
      <c r="M2175" s="336" t="s">
        <v>8628</v>
      </c>
      <c r="N2175" s="336" t="s">
        <v>9280</v>
      </c>
      <c r="O2175" s="287"/>
      <c r="P2175" s="287"/>
    </row>
    <row r="2176" spans="1:16" ht="15">
      <c r="A2176" s="247" t="s">
        <v>12934</v>
      </c>
      <c r="B2176" s="247" t="s">
        <v>12935</v>
      </c>
      <c r="C2176" s="287" t="s">
        <v>6801</v>
      </c>
      <c r="D2176" s="305">
        <v>36</v>
      </c>
      <c r="E2176" s="287" t="s">
        <v>41</v>
      </c>
      <c r="F2176" s="372">
        <v>43677</v>
      </c>
      <c r="G2176" s="373" t="s">
        <v>8922</v>
      </c>
      <c r="H2176" s="373" t="s">
        <v>1676</v>
      </c>
      <c r="I2176" s="374">
        <v>24.730692000000001</v>
      </c>
      <c r="J2176" s="374">
        <v>1</v>
      </c>
      <c r="K2176" s="373" t="s">
        <v>815</v>
      </c>
      <c r="L2176" s="375">
        <v>73.16</v>
      </c>
      <c r="M2176" s="336" t="s">
        <v>1677</v>
      </c>
      <c r="N2176" s="336" t="s">
        <v>1678</v>
      </c>
      <c r="O2176" s="287"/>
      <c r="P2176" s="287"/>
    </row>
    <row r="2177" spans="1:16" ht="15">
      <c r="A2177" s="247" t="s">
        <v>9751</v>
      </c>
      <c r="B2177" s="247" t="s">
        <v>9752</v>
      </c>
      <c r="C2177" s="287" t="s">
        <v>6804</v>
      </c>
      <c r="D2177" s="305">
        <v>37</v>
      </c>
      <c r="E2177" s="287" t="s">
        <v>41</v>
      </c>
      <c r="F2177" s="372">
        <v>43677</v>
      </c>
      <c r="G2177" s="373" t="s">
        <v>8922</v>
      </c>
      <c r="H2177" s="373" t="s">
        <v>2111</v>
      </c>
      <c r="I2177" s="374">
        <v>18.782322000000001</v>
      </c>
      <c r="J2177" s="374">
        <v>1</v>
      </c>
      <c r="K2177" s="373" t="s">
        <v>815</v>
      </c>
      <c r="L2177" s="375">
        <v>277.68</v>
      </c>
      <c r="M2177" s="336" t="s">
        <v>2112</v>
      </c>
      <c r="N2177" s="336" t="s">
        <v>2113</v>
      </c>
      <c r="O2177" s="287"/>
      <c r="P2177" s="287"/>
    </row>
    <row r="2178" spans="1:16" ht="15">
      <c r="A2178" s="247" t="s">
        <v>176</v>
      </c>
      <c r="B2178" s="247" t="s">
        <v>11992</v>
      </c>
      <c r="C2178" s="287" t="s">
        <v>6807</v>
      </c>
      <c r="D2178" s="305">
        <v>38</v>
      </c>
      <c r="E2178" s="287" t="s">
        <v>41</v>
      </c>
      <c r="F2178" s="372">
        <v>43677</v>
      </c>
      <c r="G2178" s="373" t="s">
        <v>8922</v>
      </c>
      <c r="H2178" s="373" t="s">
        <v>3706</v>
      </c>
      <c r="I2178" s="374">
        <v>23.668175000000002</v>
      </c>
      <c r="J2178" s="374">
        <v>1</v>
      </c>
      <c r="K2178" s="373" t="s">
        <v>815</v>
      </c>
      <c r="L2178" s="375">
        <v>108.81</v>
      </c>
      <c r="M2178" s="336" t="s">
        <v>3707</v>
      </c>
      <c r="N2178" s="336" t="s">
        <v>3708</v>
      </c>
      <c r="O2178" s="287"/>
      <c r="P2178" s="287"/>
    </row>
    <row r="2179" spans="1:16" ht="15">
      <c r="A2179" s="247" t="s">
        <v>9745</v>
      </c>
      <c r="B2179" s="247" t="s">
        <v>9746</v>
      </c>
      <c r="C2179" s="287" t="s">
        <v>6810</v>
      </c>
      <c r="D2179" s="305">
        <v>39</v>
      </c>
      <c r="E2179" s="287" t="s">
        <v>41</v>
      </c>
      <c r="F2179" s="372">
        <v>43677</v>
      </c>
      <c r="G2179" s="373" t="s">
        <v>8922</v>
      </c>
      <c r="H2179" s="373" t="s">
        <v>9170</v>
      </c>
      <c r="I2179" s="374">
        <v>17.232755999999998</v>
      </c>
      <c r="J2179" s="374">
        <v>1</v>
      </c>
      <c r="K2179" s="373" t="s">
        <v>815</v>
      </c>
      <c r="L2179" s="375">
        <v>79.5</v>
      </c>
      <c r="M2179" s="336" t="s">
        <v>8711</v>
      </c>
      <c r="N2179" s="336" t="s">
        <v>9171</v>
      </c>
      <c r="O2179" s="287"/>
      <c r="P2179" s="287"/>
    </row>
    <row r="2180" spans="1:16" ht="15">
      <c r="A2180" s="247" t="s">
        <v>176</v>
      </c>
      <c r="B2180" s="247" t="s">
        <v>11993</v>
      </c>
      <c r="C2180" s="287" t="s">
        <v>6813</v>
      </c>
      <c r="D2180" s="305">
        <v>40</v>
      </c>
      <c r="E2180" s="287" t="s">
        <v>41</v>
      </c>
      <c r="F2180" s="372">
        <v>43677</v>
      </c>
      <c r="G2180" s="373" t="s">
        <v>8922</v>
      </c>
      <c r="H2180" s="373" t="s">
        <v>1499</v>
      </c>
      <c r="I2180" s="374">
        <v>26.132152999999999</v>
      </c>
      <c r="J2180" s="374">
        <v>4</v>
      </c>
      <c r="K2180" s="373" t="s">
        <v>815</v>
      </c>
      <c r="L2180" s="375">
        <v>349.25</v>
      </c>
      <c r="M2180" s="336" t="s">
        <v>1500</v>
      </c>
      <c r="N2180" s="336" t="s">
        <v>1501</v>
      </c>
      <c r="O2180" s="287"/>
      <c r="P2180" s="287"/>
    </row>
    <row r="2181" spans="1:16" ht="15">
      <c r="A2181" s="247" t="s">
        <v>176</v>
      </c>
      <c r="B2181" s="247" t="s">
        <v>9742</v>
      </c>
      <c r="C2181" s="287" t="s">
        <v>6816</v>
      </c>
      <c r="D2181" s="305">
        <v>41</v>
      </c>
      <c r="E2181" s="287" t="s">
        <v>41</v>
      </c>
      <c r="F2181" s="372">
        <v>43677</v>
      </c>
      <c r="G2181" s="373" t="s">
        <v>8922</v>
      </c>
      <c r="H2181" s="373" t="s">
        <v>1001</v>
      </c>
      <c r="I2181" s="374">
        <v>17.299557</v>
      </c>
      <c r="J2181" s="374">
        <v>1</v>
      </c>
      <c r="K2181" s="373" t="s">
        <v>815</v>
      </c>
      <c r="L2181" s="375">
        <v>23.07</v>
      </c>
      <c r="M2181" s="336" t="s">
        <v>1002</v>
      </c>
      <c r="N2181" s="336" t="s">
        <v>1003</v>
      </c>
      <c r="O2181" s="287"/>
      <c r="P2181" s="287"/>
    </row>
    <row r="2182" spans="1:16" ht="15">
      <c r="A2182" s="247" t="s">
        <v>12936</v>
      </c>
      <c r="B2182" s="247" t="s">
        <v>12937</v>
      </c>
      <c r="C2182" s="287" t="s">
        <v>6819</v>
      </c>
      <c r="D2182" s="305">
        <v>42</v>
      </c>
      <c r="E2182" s="287" t="s">
        <v>41</v>
      </c>
      <c r="F2182" s="372">
        <v>43677</v>
      </c>
      <c r="G2182" s="373" t="s">
        <v>8922</v>
      </c>
      <c r="H2182" s="373" t="s">
        <v>1213</v>
      </c>
      <c r="I2182" s="374">
        <v>27.201042000000001</v>
      </c>
      <c r="J2182" s="374">
        <v>1</v>
      </c>
      <c r="K2182" s="373" t="s">
        <v>815</v>
      </c>
      <c r="L2182" s="375">
        <v>67.290000000000006</v>
      </c>
      <c r="M2182" s="336" t="s">
        <v>1214</v>
      </c>
      <c r="N2182" s="336" t="s">
        <v>1215</v>
      </c>
      <c r="O2182" s="287"/>
      <c r="P2182" s="287"/>
    </row>
    <row r="2183" spans="1:16" ht="15">
      <c r="A2183" s="247" t="s">
        <v>176</v>
      </c>
      <c r="B2183" s="247" t="s">
        <v>12000</v>
      </c>
      <c r="C2183" s="287" t="s">
        <v>6822</v>
      </c>
      <c r="D2183" s="305">
        <v>43</v>
      </c>
      <c r="E2183" s="287" t="s">
        <v>41</v>
      </c>
      <c r="F2183" s="372">
        <v>43677</v>
      </c>
      <c r="G2183" s="373" t="s">
        <v>8922</v>
      </c>
      <c r="H2183" s="373" t="s">
        <v>763</v>
      </c>
      <c r="I2183" s="374">
        <v>10.714573</v>
      </c>
      <c r="J2183" s="374">
        <v>1</v>
      </c>
      <c r="K2183" s="373" t="s">
        <v>815</v>
      </c>
      <c r="L2183" s="375">
        <v>114.21</v>
      </c>
      <c r="M2183" s="336" t="s">
        <v>764</v>
      </c>
      <c r="N2183" s="336" t="s">
        <v>765</v>
      </c>
      <c r="O2183" s="287"/>
      <c r="P2183" s="287"/>
    </row>
    <row r="2184" spans="1:16" ht="15">
      <c r="A2184" s="247" t="s">
        <v>9748</v>
      </c>
      <c r="B2184" s="247" t="s">
        <v>12938</v>
      </c>
      <c r="C2184" s="287" t="s">
        <v>6824</v>
      </c>
      <c r="D2184" s="305">
        <v>44</v>
      </c>
      <c r="E2184" s="287" t="s">
        <v>41</v>
      </c>
      <c r="F2184" s="372">
        <v>43677</v>
      </c>
      <c r="G2184" s="373" t="s">
        <v>8922</v>
      </c>
      <c r="H2184" s="373" t="s">
        <v>7496</v>
      </c>
      <c r="I2184" s="374">
        <v>11.342764000000001</v>
      </c>
      <c r="J2184" s="374">
        <v>1</v>
      </c>
      <c r="K2184" s="373" t="s">
        <v>815</v>
      </c>
      <c r="L2184" s="375">
        <v>32.1</v>
      </c>
      <c r="M2184" s="336" t="s">
        <v>2982</v>
      </c>
      <c r="N2184" s="336" t="s">
        <v>2983</v>
      </c>
      <c r="O2184" s="287"/>
      <c r="P2184" s="287"/>
    </row>
    <row r="2185" spans="1:16" ht="15">
      <c r="A2185" s="247" t="s">
        <v>176</v>
      </c>
      <c r="B2185" s="247" t="s">
        <v>9849</v>
      </c>
      <c r="C2185" s="287" t="s">
        <v>6827</v>
      </c>
      <c r="D2185" s="305">
        <v>45</v>
      </c>
      <c r="E2185" s="287" t="s">
        <v>41</v>
      </c>
      <c r="F2185" s="372">
        <v>43677</v>
      </c>
      <c r="G2185" s="373" t="s">
        <v>8922</v>
      </c>
      <c r="H2185" s="373" t="s">
        <v>779</v>
      </c>
      <c r="I2185" s="374">
        <v>11.331823</v>
      </c>
      <c r="J2185" s="374">
        <v>1</v>
      </c>
      <c r="K2185" s="373" t="s">
        <v>815</v>
      </c>
      <c r="L2185" s="375">
        <v>103.54</v>
      </c>
      <c r="M2185" s="336" t="s">
        <v>780</v>
      </c>
      <c r="N2185" s="336" t="s">
        <v>781</v>
      </c>
      <c r="O2185" s="287"/>
      <c r="P2185" s="287"/>
    </row>
    <row r="2186" spans="1:16" ht="15">
      <c r="A2186" s="247" t="s">
        <v>176</v>
      </c>
      <c r="B2186" s="247" t="s">
        <v>12002</v>
      </c>
      <c r="C2186" s="287" t="s">
        <v>6830</v>
      </c>
      <c r="D2186" s="305">
        <v>46</v>
      </c>
      <c r="E2186" s="287" t="s">
        <v>41</v>
      </c>
      <c r="F2186" s="372">
        <v>43677</v>
      </c>
      <c r="G2186" s="373" t="s">
        <v>8922</v>
      </c>
      <c r="H2186" s="373" t="s">
        <v>7367</v>
      </c>
      <c r="I2186" s="374">
        <v>6.0675125000000003</v>
      </c>
      <c r="J2186" s="374">
        <v>1</v>
      </c>
      <c r="K2186" s="373" t="s">
        <v>815</v>
      </c>
      <c r="L2186" s="375">
        <v>10.6</v>
      </c>
      <c r="M2186" s="336" t="s">
        <v>7368</v>
      </c>
      <c r="N2186" s="336" t="s">
        <v>7369</v>
      </c>
      <c r="O2186" s="287"/>
      <c r="P2186" s="287"/>
    </row>
    <row r="2187" spans="1:16" ht="15">
      <c r="A2187" s="247" t="s">
        <v>12939</v>
      </c>
      <c r="B2187" s="247" t="s">
        <v>12940</v>
      </c>
      <c r="C2187" s="287" t="s">
        <v>6833</v>
      </c>
      <c r="D2187" s="305">
        <v>47</v>
      </c>
      <c r="E2187" s="287" t="s">
        <v>41</v>
      </c>
      <c r="F2187" s="372">
        <v>43677</v>
      </c>
      <c r="G2187" s="373" t="s">
        <v>8922</v>
      </c>
      <c r="H2187" s="373" t="s">
        <v>784</v>
      </c>
      <c r="I2187" s="374">
        <v>18.251049999999999</v>
      </c>
      <c r="J2187" s="374">
        <v>1</v>
      </c>
      <c r="K2187" s="373" t="s">
        <v>815</v>
      </c>
      <c r="L2187" s="375">
        <v>189.25</v>
      </c>
      <c r="M2187" s="336" t="s">
        <v>785</v>
      </c>
      <c r="N2187" s="336" t="s">
        <v>786</v>
      </c>
      <c r="O2187" s="287"/>
      <c r="P2187" s="287"/>
    </row>
    <row r="2188" spans="1:16" ht="15">
      <c r="A2188" s="247" t="s">
        <v>12941</v>
      </c>
      <c r="B2188" s="247" t="s">
        <v>12942</v>
      </c>
      <c r="C2188" s="287" t="s">
        <v>6836</v>
      </c>
      <c r="D2188" s="305">
        <v>48</v>
      </c>
      <c r="E2188" s="287" t="s">
        <v>41</v>
      </c>
      <c r="F2188" s="372">
        <v>43677</v>
      </c>
      <c r="G2188" s="373" t="s">
        <v>8922</v>
      </c>
      <c r="H2188" s="373" t="s">
        <v>3962</v>
      </c>
      <c r="I2188" s="374">
        <v>19.757429999999999</v>
      </c>
      <c r="J2188" s="374">
        <v>1</v>
      </c>
      <c r="K2188" s="373" t="s">
        <v>815</v>
      </c>
      <c r="L2188" s="375">
        <v>123.66</v>
      </c>
      <c r="M2188" s="336" t="s">
        <v>3963</v>
      </c>
      <c r="N2188" s="336" t="s">
        <v>3964</v>
      </c>
      <c r="O2188" s="287"/>
      <c r="P2188" s="287"/>
    </row>
    <row r="2189" spans="1:16" ht="15">
      <c r="A2189" s="247" t="s">
        <v>12943</v>
      </c>
      <c r="B2189" s="247" t="s">
        <v>12944</v>
      </c>
      <c r="C2189" s="287" t="s">
        <v>6839</v>
      </c>
      <c r="D2189" s="305">
        <v>49</v>
      </c>
      <c r="E2189" s="287" t="s">
        <v>41</v>
      </c>
      <c r="F2189" s="372">
        <v>43677</v>
      </c>
      <c r="G2189" s="373" t="s">
        <v>8922</v>
      </c>
      <c r="H2189" s="373" t="s">
        <v>4916</v>
      </c>
      <c r="I2189" s="374">
        <v>23.244527999999999</v>
      </c>
      <c r="J2189" s="374">
        <v>1</v>
      </c>
      <c r="K2189" s="373" t="s">
        <v>815</v>
      </c>
      <c r="L2189" s="375">
        <v>191.28</v>
      </c>
      <c r="M2189" s="336" t="s">
        <v>4917</v>
      </c>
      <c r="N2189" s="336" t="s">
        <v>4918</v>
      </c>
      <c r="O2189" s="287"/>
      <c r="P2189" s="287"/>
    </row>
    <row r="2190" spans="1:16" ht="15">
      <c r="A2190" s="247" t="s">
        <v>12945</v>
      </c>
      <c r="B2190" s="247" t="s">
        <v>12946</v>
      </c>
      <c r="C2190" s="287" t="s">
        <v>6841</v>
      </c>
      <c r="D2190" s="305">
        <v>50</v>
      </c>
      <c r="E2190" s="287" t="s">
        <v>41</v>
      </c>
      <c r="F2190" s="372">
        <v>43677</v>
      </c>
      <c r="G2190" s="373" t="s">
        <v>8922</v>
      </c>
      <c r="H2190" s="373" t="s">
        <v>9403</v>
      </c>
      <c r="I2190" s="374">
        <v>22.232004</v>
      </c>
      <c r="J2190" s="374">
        <v>1</v>
      </c>
      <c r="K2190" s="373" t="s">
        <v>815</v>
      </c>
      <c r="L2190" s="375">
        <v>78.59</v>
      </c>
      <c r="M2190" s="336" t="s">
        <v>8483</v>
      </c>
      <c r="N2190" s="336" t="s">
        <v>9404</v>
      </c>
      <c r="O2190" s="287"/>
      <c r="P2190" s="287"/>
    </row>
    <row r="2191" spans="1:16" ht="15">
      <c r="A2191" s="247" t="s">
        <v>176</v>
      </c>
      <c r="B2191" s="247" t="s">
        <v>12005</v>
      </c>
      <c r="C2191" s="287" t="s">
        <v>6843</v>
      </c>
      <c r="D2191" s="305">
        <v>1</v>
      </c>
      <c r="E2191" s="287" t="s">
        <v>40</v>
      </c>
      <c r="F2191" s="372">
        <v>43677</v>
      </c>
      <c r="G2191" s="373" t="s">
        <v>8942</v>
      </c>
      <c r="H2191" s="373" t="s">
        <v>453</v>
      </c>
      <c r="I2191" s="374">
        <v>1.213133</v>
      </c>
      <c r="J2191" s="374">
        <v>5</v>
      </c>
      <c r="K2191" s="373" t="s">
        <v>438</v>
      </c>
      <c r="L2191" s="375">
        <v>30.45</v>
      </c>
      <c r="M2191" s="336" t="s">
        <v>454</v>
      </c>
      <c r="N2191" s="336" t="s">
        <v>455</v>
      </c>
      <c r="O2191" s="287"/>
      <c r="P2191" s="287"/>
    </row>
    <row r="2192" spans="1:16" ht="15">
      <c r="A2192" s="247" t="s">
        <v>12947</v>
      </c>
      <c r="B2192" s="247" t="s">
        <v>12948</v>
      </c>
      <c r="C2192" s="287" t="s">
        <v>6845</v>
      </c>
      <c r="D2192" s="305">
        <v>2</v>
      </c>
      <c r="E2192" s="287" t="s">
        <v>40</v>
      </c>
      <c r="F2192" s="372">
        <v>43677</v>
      </c>
      <c r="G2192" s="373" t="s">
        <v>8942</v>
      </c>
      <c r="H2192" s="373" t="s">
        <v>2253</v>
      </c>
      <c r="I2192" s="374">
        <v>1.2324215999999999</v>
      </c>
      <c r="J2192" s="374">
        <v>5</v>
      </c>
      <c r="K2192" s="373" t="s">
        <v>438</v>
      </c>
      <c r="L2192" s="375">
        <v>228.27</v>
      </c>
      <c r="M2192" s="336" t="s">
        <v>2254</v>
      </c>
      <c r="N2192" s="336" t="s">
        <v>2255</v>
      </c>
      <c r="O2192" s="287"/>
      <c r="P2192" s="287"/>
    </row>
    <row r="2193" spans="1:16" ht="15">
      <c r="A2193" s="247" t="s">
        <v>176</v>
      </c>
      <c r="B2193" s="247" t="s">
        <v>12006</v>
      </c>
      <c r="C2193" s="287" t="s">
        <v>6847</v>
      </c>
      <c r="D2193" s="305">
        <v>3</v>
      </c>
      <c r="E2193" s="287" t="s">
        <v>40</v>
      </c>
      <c r="F2193" s="372">
        <v>43677</v>
      </c>
      <c r="G2193" s="373" t="s">
        <v>8942</v>
      </c>
      <c r="H2193" s="373" t="s">
        <v>1239</v>
      </c>
      <c r="I2193" s="374">
        <v>1.222008</v>
      </c>
      <c r="J2193" s="374">
        <v>1</v>
      </c>
      <c r="K2193" s="373" t="s">
        <v>438</v>
      </c>
      <c r="L2193" s="375">
        <v>88.13</v>
      </c>
      <c r="M2193" s="336" t="s">
        <v>1240</v>
      </c>
      <c r="N2193" s="336" t="s">
        <v>1241</v>
      </c>
      <c r="O2193" s="287"/>
      <c r="P2193" s="287"/>
    </row>
    <row r="2194" spans="1:16" ht="15">
      <c r="A2194" s="247" t="s">
        <v>12949</v>
      </c>
      <c r="B2194" s="247" t="s">
        <v>12950</v>
      </c>
      <c r="C2194" s="287" t="s">
        <v>6850</v>
      </c>
      <c r="D2194" s="305">
        <v>4</v>
      </c>
      <c r="E2194" s="287" t="s">
        <v>40</v>
      </c>
      <c r="F2194" s="372">
        <v>43677</v>
      </c>
      <c r="G2194" s="373" t="s">
        <v>8942</v>
      </c>
      <c r="H2194" s="373" t="s">
        <v>489</v>
      </c>
      <c r="I2194" s="374">
        <v>1.210893</v>
      </c>
      <c r="J2194" s="374">
        <v>1</v>
      </c>
      <c r="K2194" s="373" t="s">
        <v>438</v>
      </c>
      <c r="L2194" s="375">
        <v>55.99</v>
      </c>
      <c r="M2194" s="336" t="s">
        <v>490</v>
      </c>
      <c r="N2194" s="336" t="s">
        <v>491</v>
      </c>
      <c r="O2194" s="287"/>
      <c r="P2194" s="287"/>
    </row>
    <row r="2195" spans="1:16" ht="15">
      <c r="A2195" s="247" t="s">
        <v>12951</v>
      </c>
      <c r="B2195" s="247" t="s">
        <v>12952</v>
      </c>
      <c r="C2195" s="287" t="s">
        <v>6852</v>
      </c>
      <c r="D2195" s="305">
        <v>5</v>
      </c>
      <c r="E2195" s="287" t="s">
        <v>40</v>
      </c>
      <c r="F2195" s="372">
        <v>43677</v>
      </c>
      <c r="G2195" s="373" t="s">
        <v>8942</v>
      </c>
      <c r="H2195" s="373" t="s">
        <v>7350</v>
      </c>
      <c r="I2195" s="374">
        <v>1.2786952</v>
      </c>
      <c r="J2195" s="374">
        <v>4</v>
      </c>
      <c r="K2195" s="373" t="s">
        <v>438</v>
      </c>
      <c r="L2195" s="375">
        <v>73.66</v>
      </c>
      <c r="M2195" s="336" t="s">
        <v>7351</v>
      </c>
      <c r="N2195" s="336" t="s">
        <v>7352</v>
      </c>
      <c r="O2195" s="287"/>
      <c r="P2195" s="287"/>
    </row>
    <row r="2196" spans="1:16" ht="15">
      <c r="A2196" s="247" t="s">
        <v>12953</v>
      </c>
      <c r="B2196" s="247" t="s">
        <v>12954</v>
      </c>
      <c r="C2196" s="287" t="s">
        <v>6855</v>
      </c>
      <c r="D2196" s="305">
        <v>6</v>
      </c>
      <c r="E2196" s="287" t="s">
        <v>40</v>
      </c>
      <c r="F2196" s="372">
        <v>43677</v>
      </c>
      <c r="G2196" s="373" t="s">
        <v>8942</v>
      </c>
      <c r="H2196" s="373" t="s">
        <v>3006</v>
      </c>
      <c r="I2196" s="374">
        <v>1.2592219</v>
      </c>
      <c r="J2196" s="374">
        <v>1</v>
      </c>
      <c r="K2196" s="373" t="s">
        <v>438</v>
      </c>
      <c r="L2196" s="375">
        <v>49.37</v>
      </c>
      <c r="M2196" s="336" t="s">
        <v>3007</v>
      </c>
      <c r="N2196" s="336" t="s">
        <v>3008</v>
      </c>
      <c r="O2196" s="287"/>
      <c r="P2196" s="287"/>
    </row>
    <row r="2197" spans="1:16" ht="15">
      <c r="A2197" s="247" t="s">
        <v>176</v>
      </c>
      <c r="B2197" s="247" t="s">
        <v>12011</v>
      </c>
      <c r="C2197" s="287" t="s">
        <v>6858</v>
      </c>
      <c r="D2197" s="305">
        <v>7</v>
      </c>
      <c r="E2197" s="287" t="s">
        <v>40</v>
      </c>
      <c r="F2197" s="372">
        <v>43677</v>
      </c>
      <c r="G2197" s="373" t="s">
        <v>8942</v>
      </c>
      <c r="H2197" s="373" t="s">
        <v>2272</v>
      </c>
      <c r="I2197" s="374">
        <v>1.1999723</v>
      </c>
      <c r="J2197" s="374">
        <v>2</v>
      </c>
      <c r="K2197" s="373" t="s">
        <v>438</v>
      </c>
      <c r="L2197" s="375">
        <v>25.04</v>
      </c>
      <c r="M2197" s="336" t="s">
        <v>2273</v>
      </c>
      <c r="N2197" s="336" t="s">
        <v>2274</v>
      </c>
      <c r="O2197" s="287"/>
      <c r="P2197" s="287"/>
    </row>
    <row r="2198" spans="1:16" ht="15">
      <c r="A2198" s="247" t="s">
        <v>12955</v>
      </c>
      <c r="B2198" s="247" t="s">
        <v>12956</v>
      </c>
      <c r="C2198" s="287" t="s">
        <v>6860</v>
      </c>
      <c r="D2198" s="305">
        <v>8</v>
      </c>
      <c r="E2198" s="287" t="s">
        <v>40</v>
      </c>
      <c r="F2198" s="372">
        <v>43677</v>
      </c>
      <c r="G2198" s="373" t="s">
        <v>8942</v>
      </c>
      <c r="H2198" s="373" t="s">
        <v>1272</v>
      </c>
      <c r="I2198" s="374">
        <v>1.1827174</v>
      </c>
      <c r="J2198" s="374">
        <v>9</v>
      </c>
      <c r="K2198" s="373" t="s">
        <v>438</v>
      </c>
      <c r="L2198" s="375">
        <v>1123.04</v>
      </c>
      <c r="M2198" s="336" t="s">
        <v>1273</v>
      </c>
      <c r="N2198" s="336" t="s">
        <v>1274</v>
      </c>
      <c r="O2198" s="287"/>
      <c r="P2198" s="287"/>
    </row>
    <row r="2199" spans="1:16" ht="15">
      <c r="A2199" s="247" t="s">
        <v>176</v>
      </c>
      <c r="B2199" s="247" t="s">
        <v>12014</v>
      </c>
      <c r="C2199" s="287" t="s">
        <v>6862</v>
      </c>
      <c r="D2199" s="305">
        <v>9</v>
      </c>
      <c r="E2199" s="287" t="s">
        <v>40</v>
      </c>
      <c r="F2199" s="372">
        <v>43677</v>
      </c>
      <c r="G2199" s="373" t="s">
        <v>8942</v>
      </c>
      <c r="H2199" s="373" t="s">
        <v>2281</v>
      </c>
      <c r="I2199" s="374">
        <v>1.2689115</v>
      </c>
      <c r="J2199" s="374">
        <v>10</v>
      </c>
      <c r="K2199" s="373" t="s">
        <v>438</v>
      </c>
      <c r="L2199" s="375">
        <v>71.48</v>
      </c>
      <c r="M2199" s="336" t="s">
        <v>2282</v>
      </c>
      <c r="N2199" s="336" t="s">
        <v>2283</v>
      </c>
      <c r="O2199" s="287"/>
      <c r="P2199" s="287"/>
    </row>
    <row r="2200" spans="1:16" ht="15">
      <c r="A2200" s="247" t="s">
        <v>12957</v>
      </c>
      <c r="B2200" s="247" t="s">
        <v>12958</v>
      </c>
      <c r="C2200" s="287" t="s">
        <v>6864</v>
      </c>
      <c r="D2200" s="305">
        <v>10</v>
      </c>
      <c r="E2200" s="287" t="s">
        <v>40</v>
      </c>
      <c r="F2200" s="372">
        <v>43677</v>
      </c>
      <c r="G2200" s="373" t="s">
        <v>8942</v>
      </c>
      <c r="H2200" s="373" t="s">
        <v>1302</v>
      </c>
      <c r="I2200" s="374">
        <v>1.2921758999999999</v>
      </c>
      <c r="J2200" s="374">
        <v>6</v>
      </c>
      <c r="K2200" s="373" t="s">
        <v>438</v>
      </c>
      <c r="L2200" s="375">
        <v>73.91</v>
      </c>
      <c r="M2200" s="336" t="s">
        <v>1303</v>
      </c>
      <c r="N2200" s="336" t="s">
        <v>1304</v>
      </c>
      <c r="O2200" s="287"/>
      <c r="P2200" s="287"/>
    </row>
    <row r="2201" spans="1:16" ht="15">
      <c r="A2201" s="247" t="s">
        <v>9754</v>
      </c>
      <c r="B2201" s="247" t="s">
        <v>9755</v>
      </c>
      <c r="C2201" s="287" t="s">
        <v>6866</v>
      </c>
      <c r="D2201" s="305">
        <v>11</v>
      </c>
      <c r="E2201" s="287" t="s">
        <v>40</v>
      </c>
      <c r="F2201" s="372">
        <v>43677</v>
      </c>
      <c r="G2201" s="373" t="s">
        <v>8942</v>
      </c>
      <c r="H2201" s="373" t="s">
        <v>1307</v>
      </c>
      <c r="I2201" s="374">
        <v>1.2417974000000001</v>
      </c>
      <c r="J2201" s="374">
        <v>3</v>
      </c>
      <c r="K2201" s="373" t="s">
        <v>438</v>
      </c>
      <c r="L2201" s="375">
        <v>87.76</v>
      </c>
      <c r="M2201" s="336" t="s">
        <v>1308</v>
      </c>
      <c r="N2201" s="336" t="s">
        <v>1309</v>
      </c>
      <c r="O2201" s="287"/>
      <c r="P2201" s="287"/>
    </row>
    <row r="2202" spans="1:16" ht="15">
      <c r="A2202" s="247" t="s">
        <v>176</v>
      </c>
      <c r="B2202" s="247" t="s">
        <v>9850</v>
      </c>
      <c r="C2202" s="287" t="s">
        <v>6868</v>
      </c>
      <c r="D2202" s="305">
        <v>12</v>
      </c>
      <c r="E2202" s="287" t="s">
        <v>40</v>
      </c>
      <c r="F2202" s="372">
        <v>43677</v>
      </c>
      <c r="G2202" s="373" t="s">
        <v>8942</v>
      </c>
      <c r="H2202" s="373" t="s">
        <v>843</v>
      </c>
      <c r="I2202" s="374">
        <v>1.3155049000000001</v>
      </c>
      <c r="J2202" s="374">
        <v>7</v>
      </c>
      <c r="K2202" s="373" t="s">
        <v>438</v>
      </c>
      <c r="L2202" s="375">
        <v>795.53</v>
      </c>
      <c r="M2202" s="336" t="s">
        <v>844</v>
      </c>
      <c r="N2202" s="336" t="s">
        <v>845</v>
      </c>
      <c r="O2202" s="287"/>
      <c r="P2202" s="287"/>
    </row>
    <row r="2203" spans="1:16" ht="15">
      <c r="A2203" s="247" t="s">
        <v>176</v>
      </c>
      <c r="B2203" s="247" t="s">
        <v>12015</v>
      </c>
      <c r="C2203" s="287" t="s">
        <v>6871</v>
      </c>
      <c r="D2203" s="305">
        <v>13</v>
      </c>
      <c r="E2203" s="287" t="s">
        <v>40</v>
      </c>
      <c r="F2203" s="372">
        <v>43677</v>
      </c>
      <c r="G2203" s="373" t="s">
        <v>8942</v>
      </c>
      <c r="H2203" s="373" t="s">
        <v>2870</v>
      </c>
      <c r="I2203" s="374">
        <v>1.2163514</v>
      </c>
      <c r="J2203" s="374">
        <v>4</v>
      </c>
      <c r="K2203" s="373" t="s">
        <v>438</v>
      </c>
      <c r="L2203" s="375">
        <v>107.33</v>
      </c>
      <c r="M2203" s="336" t="s">
        <v>2871</v>
      </c>
      <c r="N2203" s="336" t="s">
        <v>2872</v>
      </c>
      <c r="O2203" s="287"/>
      <c r="P2203" s="287"/>
    </row>
    <row r="2204" spans="1:16" ht="15">
      <c r="A2204" s="247" t="s">
        <v>176</v>
      </c>
      <c r="B2204" s="247" t="s">
        <v>9757</v>
      </c>
      <c r="C2204" s="287" t="s">
        <v>6873</v>
      </c>
      <c r="D2204" s="305">
        <v>14</v>
      </c>
      <c r="E2204" s="287" t="s">
        <v>40</v>
      </c>
      <c r="F2204" s="372">
        <v>43677</v>
      </c>
      <c r="G2204" s="373" t="s">
        <v>8942</v>
      </c>
      <c r="H2204" s="373" t="s">
        <v>2024</v>
      </c>
      <c r="I2204" s="374">
        <v>1.2773422999999999</v>
      </c>
      <c r="J2204" s="374">
        <v>3</v>
      </c>
      <c r="K2204" s="373" t="s">
        <v>438</v>
      </c>
      <c r="L2204" s="375">
        <v>260.44</v>
      </c>
      <c r="M2204" s="336" t="s">
        <v>2025</v>
      </c>
      <c r="N2204" s="336" t="s">
        <v>2026</v>
      </c>
      <c r="O2204" s="287"/>
      <c r="P2204" s="287"/>
    </row>
    <row r="2205" spans="1:16" ht="15">
      <c r="A2205" s="247" t="s">
        <v>176</v>
      </c>
      <c r="B2205" s="247" t="s">
        <v>12016</v>
      </c>
      <c r="C2205" s="287" t="s">
        <v>6876</v>
      </c>
      <c r="D2205" s="305">
        <v>15</v>
      </c>
      <c r="E2205" s="287" t="s">
        <v>40</v>
      </c>
      <c r="F2205" s="372">
        <v>43677</v>
      </c>
      <c r="G2205" s="373" t="s">
        <v>8942</v>
      </c>
      <c r="H2205" s="373" t="s">
        <v>1326</v>
      </c>
      <c r="I2205" s="374">
        <v>1.2940905</v>
      </c>
      <c r="J2205" s="374">
        <v>4</v>
      </c>
      <c r="K2205" s="373" t="s">
        <v>438</v>
      </c>
      <c r="L2205" s="375">
        <v>77.53</v>
      </c>
      <c r="M2205" s="336" t="s">
        <v>1327</v>
      </c>
      <c r="N2205" s="336" t="s">
        <v>1328</v>
      </c>
      <c r="O2205" s="287"/>
      <c r="P2205" s="287"/>
    </row>
    <row r="2206" spans="1:16" ht="15">
      <c r="A2206" s="247" t="s">
        <v>12959</v>
      </c>
      <c r="B2206" s="247" t="s">
        <v>12960</v>
      </c>
      <c r="C2206" s="287" t="s">
        <v>6878</v>
      </c>
      <c r="D2206" s="305">
        <v>16</v>
      </c>
      <c r="E2206" s="287" t="s">
        <v>40</v>
      </c>
      <c r="F2206" s="372">
        <v>43677</v>
      </c>
      <c r="G2206" s="373" t="s">
        <v>8942</v>
      </c>
      <c r="H2206" s="373" t="s">
        <v>4014</v>
      </c>
      <c r="I2206" s="374">
        <v>1.2329311000000001</v>
      </c>
      <c r="J2206" s="374">
        <v>1</v>
      </c>
      <c r="K2206" s="373" t="s">
        <v>438</v>
      </c>
      <c r="L2206" s="375">
        <v>89.74</v>
      </c>
      <c r="M2206" s="336" t="s">
        <v>4015</v>
      </c>
      <c r="N2206" s="336" t="s">
        <v>4016</v>
      </c>
      <c r="O2206" s="287"/>
      <c r="P2206" s="287"/>
    </row>
    <row r="2207" spans="1:16" ht="15">
      <c r="A2207" s="247" t="s">
        <v>12961</v>
      </c>
      <c r="B2207" s="247" t="s">
        <v>12962</v>
      </c>
      <c r="C2207" s="287" t="s">
        <v>6881</v>
      </c>
      <c r="D2207" s="305">
        <v>17</v>
      </c>
      <c r="E2207" s="287" t="s">
        <v>40</v>
      </c>
      <c r="F2207" s="372">
        <v>43677</v>
      </c>
      <c r="G2207" s="373" t="s">
        <v>8942</v>
      </c>
      <c r="H2207" s="373" t="s">
        <v>4161</v>
      </c>
      <c r="I2207" s="374">
        <v>1.1882851000000001</v>
      </c>
      <c r="J2207" s="374">
        <v>1</v>
      </c>
      <c r="K2207" s="373" t="s">
        <v>438</v>
      </c>
      <c r="L2207" s="375">
        <v>41.19</v>
      </c>
      <c r="M2207" s="336" t="s">
        <v>4162</v>
      </c>
      <c r="N2207" s="336" t="s">
        <v>4163</v>
      </c>
      <c r="O2207" s="287"/>
      <c r="P2207" s="287"/>
    </row>
    <row r="2208" spans="1:16" ht="15">
      <c r="A2208" s="247" t="s">
        <v>12963</v>
      </c>
      <c r="B2208" s="247" t="s">
        <v>12964</v>
      </c>
      <c r="C2208" s="287" t="s">
        <v>6883</v>
      </c>
      <c r="D2208" s="305">
        <v>18</v>
      </c>
      <c r="E2208" s="287" t="s">
        <v>40</v>
      </c>
      <c r="F2208" s="372">
        <v>43677</v>
      </c>
      <c r="G2208" s="373" t="s">
        <v>8942</v>
      </c>
      <c r="H2208" s="373" t="s">
        <v>887</v>
      </c>
      <c r="I2208" s="374">
        <v>1.2038639</v>
      </c>
      <c r="J2208" s="374">
        <v>1</v>
      </c>
      <c r="K2208" s="373" t="s">
        <v>438</v>
      </c>
      <c r="L2208" s="375">
        <v>74.540000000000006</v>
      </c>
      <c r="M2208" s="336" t="s">
        <v>888</v>
      </c>
      <c r="N2208" s="336" t="s">
        <v>889</v>
      </c>
      <c r="O2208" s="287"/>
      <c r="P2208" s="287"/>
    </row>
    <row r="2209" spans="1:16" ht="15">
      <c r="A2209" s="247" t="s">
        <v>176</v>
      </c>
      <c r="B2209" s="247" t="s">
        <v>9753</v>
      </c>
      <c r="C2209" s="287" t="s">
        <v>6885</v>
      </c>
      <c r="D2209" s="305">
        <v>19</v>
      </c>
      <c r="E2209" s="287" t="s">
        <v>40</v>
      </c>
      <c r="F2209" s="372">
        <v>43677</v>
      </c>
      <c r="G2209" s="373" t="s">
        <v>8942</v>
      </c>
      <c r="H2209" s="373" t="s">
        <v>1095</v>
      </c>
      <c r="I2209" s="374">
        <v>1.2375807000000001</v>
      </c>
      <c r="J2209" s="374">
        <v>1</v>
      </c>
      <c r="K2209" s="373" t="s">
        <v>438</v>
      </c>
      <c r="L2209" s="375">
        <v>212.85</v>
      </c>
      <c r="M2209" s="336" t="s">
        <v>1096</v>
      </c>
      <c r="N2209" s="336" t="s">
        <v>1097</v>
      </c>
      <c r="O2209" s="287"/>
      <c r="P2209" s="287"/>
    </row>
    <row r="2210" spans="1:16" ht="15">
      <c r="A2210" s="247" t="s">
        <v>176</v>
      </c>
      <c r="B2210" s="247" t="s">
        <v>12021</v>
      </c>
      <c r="C2210" s="287" t="s">
        <v>6888</v>
      </c>
      <c r="D2210" s="305">
        <v>20</v>
      </c>
      <c r="E2210" s="287" t="s">
        <v>40</v>
      </c>
      <c r="F2210" s="372">
        <v>43677</v>
      </c>
      <c r="G2210" s="373" t="s">
        <v>8942</v>
      </c>
      <c r="H2210" s="373" t="s">
        <v>563</v>
      </c>
      <c r="I2210" s="374">
        <v>1.2088475000000001</v>
      </c>
      <c r="J2210" s="374">
        <v>2</v>
      </c>
      <c r="K2210" s="373" t="s">
        <v>438</v>
      </c>
      <c r="L2210" s="375">
        <v>139.09</v>
      </c>
      <c r="M2210" s="336" t="s">
        <v>564</v>
      </c>
      <c r="N2210" s="336" t="s">
        <v>565</v>
      </c>
      <c r="O2210" s="287"/>
      <c r="P2210" s="287"/>
    </row>
    <row r="2211" spans="1:16" ht="15">
      <c r="A2211" s="247" t="s">
        <v>12965</v>
      </c>
      <c r="B2211" s="247" t="s">
        <v>12966</v>
      </c>
      <c r="C2211" s="287" t="s">
        <v>6891</v>
      </c>
      <c r="D2211" s="305">
        <v>21</v>
      </c>
      <c r="E2211" s="287" t="s">
        <v>40</v>
      </c>
      <c r="F2211" s="372">
        <v>43677</v>
      </c>
      <c r="G2211" s="373" t="s">
        <v>8942</v>
      </c>
      <c r="H2211" s="373" t="s">
        <v>1906</v>
      </c>
      <c r="I2211" s="374">
        <v>1.1915492999999999</v>
      </c>
      <c r="J2211" s="374">
        <v>1</v>
      </c>
      <c r="K2211" s="373" t="s">
        <v>438</v>
      </c>
      <c r="L2211" s="375">
        <v>133.25</v>
      </c>
      <c r="M2211" s="336" t="s">
        <v>1907</v>
      </c>
      <c r="N2211" s="336" t="s">
        <v>1908</v>
      </c>
      <c r="O2211" s="287"/>
      <c r="P2211" s="287"/>
    </row>
    <row r="2212" spans="1:16" ht="15">
      <c r="A2212" s="247" t="s">
        <v>176</v>
      </c>
      <c r="B2212" s="247" t="s">
        <v>12024</v>
      </c>
      <c r="C2212" s="287" t="s">
        <v>6893</v>
      </c>
      <c r="D2212" s="305">
        <v>22</v>
      </c>
      <c r="E2212" s="287" t="s">
        <v>40</v>
      </c>
      <c r="F2212" s="372">
        <v>43677</v>
      </c>
      <c r="G2212" s="373" t="s">
        <v>8942</v>
      </c>
      <c r="H2212" s="373" t="s">
        <v>1367</v>
      </c>
      <c r="I2212" s="374">
        <v>1.2536497</v>
      </c>
      <c r="J2212" s="374">
        <v>1</v>
      </c>
      <c r="K2212" s="373" t="s">
        <v>438</v>
      </c>
      <c r="L2212" s="375">
        <v>105.43</v>
      </c>
      <c r="M2212" s="336" t="s">
        <v>1368</v>
      </c>
      <c r="N2212" s="336" t="s">
        <v>1369</v>
      </c>
      <c r="O2212" s="287"/>
      <c r="P2212" s="287"/>
    </row>
    <row r="2213" spans="1:16" ht="15">
      <c r="A2213" s="247" t="s">
        <v>176</v>
      </c>
      <c r="B2213" s="247" t="s">
        <v>12025</v>
      </c>
      <c r="C2213" s="287" t="s">
        <v>6895</v>
      </c>
      <c r="D2213" s="305">
        <v>23</v>
      </c>
      <c r="E2213" s="287" t="s">
        <v>40</v>
      </c>
      <c r="F2213" s="372">
        <v>43677</v>
      </c>
      <c r="G2213" s="373" t="s">
        <v>8942</v>
      </c>
      <c r="H2213" s="373" t="s">
        <v>1372</v>
      </c>
      <c r="I2213" s="374">
        <v>1.2246693</v>
      </c>
      <c r="J2213" s="374">
        <v>5</v>
      </c>
      <c r="K2213" s="373" t="s">
        <v>438</v>
      </c>
      <c r="L2213" s="375">
        <v>284.17</v>
      </c>
      <c r="M2213" s="336" t="s">
        <v>1373</v>
      </c>
      <c r="N2213" s="336" t="s">
        <v>1374</v>
      </c>
      <c r="O2213" s="287"/>
      <c r="P2213" s="287"/>
    </row>
    <row r="2214" spans="1:16" ht="15">
      <c r="A2214" s="247" t="s">
        <v>176</v>
      </c>
      <c r="B2214" s="247" t="s">
        <v>12026</v>
      </c>
      <c r="C2214" s="287" t="s">
        <v>6897</v>
      </c>
      <c r="D2214" s="305">
        <v>24</v>
      </c>
      <c r="E2214" s="287" t="s">
        <v>40</v>
      </c>
      <c r="F2214" s="372">
        <v>43677</v>
      </c>
      <c r="G2214" s="373" t="s">
        <v>8942</v>
      </c>
      <c r="H2214" s="373" t="s">
        <v>3840</v>
      </c>
      <c r="I2214" s="374">
        <v>1.2789661000000001</v>
      </c>
      <c r="J2214" s="374">
        <v>5</v>
      </c>
      <c r="K2214" s="373" t="s">
        <v>438</v>
      </c>
      <c r="L2214" s="375">
        <v>167.92</v>
      </c>
      <c r="M2214" s="336" t="s">
        <v>3841</v>
      </c>
      <c r="N2214" s="336" t="s">
        <v>3842</v>
      </c>
      <c r="O2214" s="287"/>
      <c r="P2214" s="287"/>
    </row>
    <row r="2215" spans="1:16" ht="15">
      <c r="A2215" s="247" t="s">
        <v>12967</v>
      </c>
      <c r="B2215" s="247" t="s">
        <v>12968</v>
      </c>
      <c r="C2215" s="287" t="s">
        <v>6900</v>
      </c>
      <c r="D2215" s="305">
        <v>25</v>
      </c>
      <c r="E2215" s="287" t="s">
        <v>40</v>
      </c>
      <c r="F2215" s="372">
        <v>43677</v>
      </c>
      <c r="G2215" s="373" t="s">
        <v>8942</v>
      </c>
      <c r="H2215" s="373" t="s">
        <v>7385</v>
      </c>
      <c r="I2215" s="374">
        <v>1.2792635000000001</v>
      </c>
      <c r="J2215" s="374">
        <v>1</v>
      </c>
      <c r="K2215" s="373" t="s">
        <v>438</v>
      </c>
      <c r="L2215" s="375">
        <v>121.16</v>
      </c>
      <c r="M2215" s="336" t="s">
        <v>7386</v>
      </c>
      <c r="N2215" s="336" t="s">
        <v>7387</v>
      </c>
      <c r="O2215" s="287"/>
      <c r="P2215" s="287"/>
    </row>
    <row r="2216" spans="1:16" ht="15">
      <c r="A2216" s="247" t="s">
        <v>176</v>
      </c>
      <c r="B2216" s="247" t="s">
        <v>12027</v>
      </c>
      <c r="C2216" s="287" t="s">
        <v>6902</v>
      </c>
      <c r="D2216" s="305">
        <v>26</v>
      </c>
      <c r="E2216" s="287" t="s">
        <v>40</v>
      </c>
      <c r="F2216" s="372">
        <v>43677</v>
      </c>
      <c r="G2216" s="373" t="s">
        <v>8942</v>
      </c>
      <c r="H2216" s="373" t="s">
        <v>1618</v>
      </c>
      <c r="I2216" s="374">
        <v>1.2877171000000001</v>
      </c>
      <c r="J2216" s="374">
        <v>1</v>
      </c>
      <c r="K2216" s="373" t="s">
        <v>438</v>
      </c>
      <c r="L2216" s="375">
        <v>151.74</v>
      </c>
      <c r="M2216" s="336" t="s">
        <v>1619</v>
      </c>
      <c r="N2216" s="336" t="s">
        <v>1620</v>
      </c>
      <c r="O2216" s="287"/>
      <c r="P2216" s="287"/>
    </row>
    <row r="2217" spans="1:16" ht="15">
      <c r="A2217" s="247" t="s">
        <v>176</v>
      </c>
      <c r="B2217" s="247" t="s">
        <v>12028</v>
      </c>
      <c r="C2217" s="287" t="s">
        <v>6904</v>
      </c>
      <c r="D2217" s="305">
        <v>27</v>
      </c>
      <c r="E2217" s="287" t="s">
        <v>40</v>
      </c>
      <c r="F2217" s="372">
        <v>43677</v>
      </c>
      <c r="G2217" s="373" t="s">
        <v>8942</v>
      </c>
      <c r="H2217" s="373" t="s">
        <v>1136</v>
      </c>
      <c r="I2217" s="374">
        <v>1.2482690000000001</v>
      </c>
      <c r="J2217" s="374">
        <v>3</v>
      </c>
      <c r="K2217" s="373" t="s">
        <v>438</v>
      </c>
      <c r="L2217" s="375">
        <v>282.05</v>
      </c>
      <c r="M2217" s="336" t="s">
        <v>1137</v>
      </c>
      <c r="N2217" s="336" t="s">
        <v>1138</v>
      </c>
      <c r="O2217" s="287"/>
      <c r="P2217" s="287"/>
    </row>
    <row r="2218" spans="1:16" ht="15">
      <c r="A2218" s="247" t="s">
        <v>12969</v>
      </c>
      <c r="B2218" s="247" t="s">
        <v>12970</v>
      </c>
      <c r="C2218" s="287" t="s">
        <v>6907</v>
      </c>
      <c r="D2218" s="305">
        <v>28</v>
      </c>
      <c r="E2218" s="287" t="s">
        <v>40</v>
      </c>
      <c r="F2218" s="372">
        <v>43677</v>
      </c>
      <c r="G2218" s="373" t="s">
        <v>8942</v>
      </c>
      <c r="H2218" s="373" t="s">
        <v>928</v>
      </c>
      <c r="I2218" s="374">
        <v>1.1812004</v>
      </c>
      <c r="J2218" s="374">
        <v>2</v>
      </c>
      <c r="K2218" s="373" t="s">
        <v>438</v>
      </c>
      <c r="L2218" s="375">
        <v>159.16999999999999</v>
      </c>
      <c r="M2218" s="336" t="s">
        <v>929</v>
      </c>
      <c r="N2218" s="336" t="s">
        <v>930</v>
      </c>
      <c r="O2218" s="287"/>
      <c r="P2218" s="287"/>
    </row>
    <row r="2219" spans="1:16" ht="15">
      <c r="A2219" s="247" t="s">
        <v>176</v>
      </c>
      <c r="B2219" s="247" t="s">
        <v>9851</v>
      </c>
      <c r="C2219" s="287" t="s">
        <v>6909</v>
      </c>
      <c r="D2219" s="305">
        <v>29</v>
      </c>
      <c r="E2219" s="287" t="s">
        <v>40</v>
      </c>
      <c r="F2219" s="372">
        <v>43677</v>
      </c>
      <c r="G2219" s="373" t="s">
        <v>8942</v>
      </c>
      <c r="H2219" s="373" t="s">
        <v>4734</v>
      </c>
      <c r="I2219" s="374">
        <v>1.2592361999999999</v>
      </c>
      <c r="J2219" s="374">
        <v>1</v>
      </c>
      <c r="K2219" s="373" t="s">
        <v>438</v>
      </c>
      <c r="L2219" s="375">
        <v>136.32</v>
      </c>
      <c r="M2219" s="336" t="s">
        <v>4735</v>
      </c>
      <c r="N2219" s="336" t="s">
        <v>4736</v>
      </c>
      <c r="O2219" s="287"/>
      <c r="P2219" s="287"/>
    </row>
    <row r="2220" spans="1:16" ht="15">
      <c r="A2220" s="247" t="s">
        <v>176</v>
      </c>
      <c r="B2220" s="247" t="s">
        <v>12033</v>
      </c>
      <c r="C2220" s="287" t="s">
        <v>6911</v>
      </c>
      <c r="D2220" s="305">
        <v>30</v>
      </c>
      <c r="E2220" s="287" t="s">
        <v>40</v>
      </c>
      <c r="F2220" s="372">
        <v>43677</v>
      </c>
      <c r="G2220" s="373" t="s">
        <v>8942</v>
      </c>
      <c r="H2220" s="373" t="s">
        <v>10928</v>
      </c>
      <c r="I2220" s="374">
        <v>1.2565655</v>
      </c>
      <c r="J2220" s="374">
        <v>1</v>
      </c>
      <c r="K2220" s="373" t="s">
        <v>438</v>
      </c>
      <c r="L2220" s="375">
        <v>207.6</v>
      </c>
      <c r="M2220" s="336" t="s">
        <v>8549</v>
      </c>
      <c r="N2220" s="336" t="s">
        <v>8550</v>
      </c>
      <c r="O2220" s="287"/>
      <c r="P2220" s="287"/>
    </row>
    <row r="2221" spans="1:16" ht="15">
      <c r="A2221" s="247" t="s">
        <v>12971</v>
      </c>
      <c r="B2221" s="247" t="s">
        <v>9756</v>
      </c>
      <c r="C2221" s="287" t="s">
        <v>6913</v>
      </c>
      <c r="D2221" s="305">
        <v>31</v>
      </c>
      <c r="E2221" s="287" t="s">
        <v>40</v>
      </c>
      <c r="F2221" s="372">
        <v>43677</v>
      </c>
      <c r="G2221" s="373" t="s">
        <v>8942</v>
      </c>
      <c r="H2221" s="373" t="s">
        <v>7343</v>
      </c>
      <c r="I2221" s="374">
        <v>1.2209890000000001</v>
      </c>
      <c r="J2221" s="374">
        <v>1</v>
      </c>
      <c r="K2221" s="373" t="s">
        <v>438</v>
      </c>
      <c r="L2221" s="375">
        <v>208.61</v>
      </c>
      <c r="M2221" s="336" t="s">
        <v>7344</v>
      </c>
      <c r="N2221" s="336" t="s">
        <v>7345</v>
      </c>
      <c r="O2221" s="287"/>
      <c r="P2221" s="287"/>
    </row>
    <row r="2222" spans="1:16" ht="15">
      <c r="A2222" s="247" t="s">
        <v>176</v>
      </c>
      <c r="B2222" s="247" t="s">
        <v>12034</v>
      </c>
      <c r="C2222" s="287" t="s">
        <v>6915</v>
      </c>
      <c r="D2222" s="305">
        <v>32</v>
      </c>
      <c r="E2222" s="287" t="s">
        <v>40</v>
      </c>
      <c r="F2222" s="372">
        <v>43677</v>
      </c>
      <c r="G2222" s="373" t="s">
        <v>8942</v>
      </c>
      <c r="H2222" s="373" t="s">
        <v>1627</v>
      </c>
      <c r="I2222" s="374">
        <v>1.1823437000000001</v>
      </c>
      <c r="J2222" s="374">
        <v>2</v>
      </c>
      <c r="K2222" s="373" t="s">
        <v>438</v>
      </c>
      <c r="L2222" s="375">
        <v>184.19</v>
      </c>
      <c r="M2222" s="336" t="s">
        <v>1628</v>
      </c>
      <c r="N2222" s="336" t="s">
        <v>1629</v>
      </c>
      <c r="O2222" s="287"/>
      <c r="P2222" s="287"/>
    </row>
    <row r="2223" spans="1:16" ht="15">
      <c r="A2223" s="247" t="s">
        <v>12972</v>
      </c>
      <c r="B2223" s="247" t="s">
        <v>12973</v>
      </c>
      <c r="C2223" s="287" t="s">
        <v>6917</v>
      </c>
      <c r="D2223" s="305">
        <v>33</v>
      </c>
      <c r="E2223" s="287" t="s">
        <v>40</v>
      </c>
      <c r="F2223" s="372">
        <v>43677</v>
      </c>
      <c r="G2223" s="373" t="s">
        <v>8942</v>
      </c>
      <c r="H2223" s="373" t="s">
        <v>1794</v>
      </c>
      <c r="I2223" s="374">
        <v>1.1942614</v>
      </c>
      <c r="J2223" s="374">
        <v>5</v>
      </c>
      <c r="K2223" s="373" t="s">
        <v>438</v>
      </c>
      <c r="L2223" s="375">
        <v>227.24</v>
      </c>
      <c r="M2223" s="336" t="s">
        <v>1795</v>
      </c>
      <c r="N2223" s="336" t="s">
        <v>1796</v>
      </c>
      <c r="O2223" s="287"/>
      <c r="P2223" s="287"/>
    </row>
    <row r="2224" spans="1:16" ht="15">
      <c r="A2224" s="247" t="s">
        <v>176</v>
      </c>
      <c r="B2224" s="247" t="s">
        <v>12037</v>
      </c>
      <c r="C2224" s="287" t="s">
        <v>6919</v>
      </c>
      <c r="D2224" s="305">
        <v>34</v>
      </c>
      <c r="E2224" s="287" t="s">
        <v>40</v>
      </c>
      <c r="F2224" s="372">
        <v>43677</v>
      </c>
      <c r="G2224" s="373" t="s">
        <v>8942</v>
      </c>
      <c r="H2224" s="373" t="s">
        <v>1155</v>
      </c>
      <c r="I2224" s="374">
        <v>1.3193295</v>
      </c>
      <c r="J2224" s="374">
        <v>1</v>
      </c>
      <c r="K2224" s="373" t="s">
        <v>438</v>
      </c>
      <c r="L2224" s="375">
        <v>337.04</v>
      </c>
      <c r="M2224" s="336" t="s">
        <v>1156</v>
      </c>
      <c r="N2224" s="336" t="s">
        <v>1157</v>
      </c>
      <c r="O2224" s="287"/>
      <c r="P2224" s="287"/>
    </row>
    <row r="2225" spans="1:16" ht="15">
      <c r="A2225" s="247" t="s">
        <v>176</v>
      </c>
      <c r="B2225" s="247" t="s">
        <v>12038</v>
      </c>
      <c r="C2225" s="287" t="s">
        <v>6921</v>
      </c>
      <c r="D2225" s="305">
        <v>35</v>
      </c>
      <c r="E2225" s="287" t="s">
        <v>40</v>
      </c>
      <c r="F2225" s="372">
        <v>43677</v>
      </c>
      <c r="G2225" s="373" t="s">
        <v>8942</v>
      </c>
      <c r="H2225" s="373" t="s">
        <v>2076</v>
      </c>
      <c r="I2225" s="374">
        <v>1.2508527</v>
      </c>
      <c r="J2225" s="374">
        <v>2</v>
      </c>
      <c r="K2225" s="373" t="s">
        <v>438</v>
      </c>
      <c r="L2225" s="375">
        <v>247.75</v>
      </c>
      <c r="M2225" s="336" t="s">
        <v>2077</v>
      </c>
      <c r="N2225" s="336" t="s">
        <v>2078</v>
      </c>
      <c r="O2225" s="287"/>
      <c r="P2225" s="287"/>
    </row>
    <row r="2226" spans="1:16" ht="15">
      <c r="A2226" s="247" t="s">
        <v>176</v>
      </c>
      <c r="B2226" s="247" t="s">
        <v>12039</v>
      </c>
      <c r="C2226" s="287" t="s">
        <v>6923</v>
      </c>
      <c r="D2226" s="305">
        <v>36</v>
      </c>
      <c r="E2226" s="287" t="s">
        <v>40</v>
      </c>
      <c r="F2226" s="372">
        <v>43677</v>
      </c>
      <c r="G2226" s="373" t="s">
        <v>8942</v>
      </c>
      <c r="H2226" s="373" t="s">
        <v>1652</v>
      </c>
      <c r="I2226" s="374">
        <v>1.1950383</v>
      </c>
      <c r="J2226" s="374">
        <v>4</v>
      </c>
      <c r="K2226" s="373" t="s">
        <v>438</v>
      </c>
      <c r="L2226" s="375">
        <v>272.27</v>
      </c>
      <c r="M2226" s="336" t="s">
        <v>1653</v>
      </c>
      <c r="N2226" s="336" t="s">
        <v>1654</v>
      </c>
      <c r="O2226" s="287"/>
      <c r="P2226" s="287"/>
    </row>
    <row r="2227" spans="1:16" ht="15">
      <c r="A2227" s="247" t="s">
        <v>176</v>
      </c>
      <c r="B2227" s="247" t="s">
        <v>12040</v>
      </c>
      <c r="C2227" s="287" t="s">
        <v>6925</v>
      </c>
      <c r="D2227" s="305">
        <v>37</v>
      </c>
      <c r="E2227" s="287" t="s">
        <v>40</v>
      </c>
      <c r="F2227" s="372">
        <v>43677</v>
      </c>
      <c r="G2227" s="373" t="s">
        <v>8942</v>
      </c>
      <c r="H2227" s="373" t="s">
        <v>1806</v>
      </c>
      <c r="I2227" s="374">
        <v>1.2433894000000001</v>
      </c>
      <c r="J2227" s="374">
        <v>1</v>
      </c>
      <c r="K2227" s="373" t="s">
        <v>438</v>
      </c>
      <c r="L2227" s="375">
        <v>214.34</v>
      </c>
      <c r="M2227" s="336" t="s">
        <v>1807</v>
      </c>
      <c r="N2227" s="336" t="s">
        <v>1808</v>
      </c>
      <c r="O2227" s="287"/>
      <c r="P2227" s="287"/>
    </row>
    <row r="2228" spans="1:16" ht="15">
      <c r="A2228" s="247" t="s">
        <v>176</v>
      </c>
      <c r="B2228" s="247" t="s">
        <v>12041</v>
      </c>
      <c r="C2228" s="287" t="s">
        <v>6927</v>
      </c>
      <c r="D2228" s="305">
        <v>38</v>
      </c>
      <c r="E2228" s="287" t="s">
        <v>40</v>
      </c>
      <c r="F2228" s="372">
        <v>43677</v>
      </c>
      <c r="G2228" s="373" t="s">
        <v>8942</v>
      </c>
      <c r="H2228" s="373" t="s">
        <v>4992</v>
      </c>
      <c r="I2228" s="374">
        <v>1.1922482000000001</v>
      </c>
      <c r="J2228" s="374">
        <v>3</v>
      </c>
      <c r="K2228" s="373" t="s">
        <v>438</v>
      </c>
      <c r="L2228" s="375">
        <v>165.96</v>
      </c>
      <c r="M2228" s="336" t="s">
        <v>4993</v>
      </c>
      <c r="N2228" s="336" t="s">
        <v>4994</v>
      </c>
      <c r="O2228" s="287"/>
      <c r="P2228" s="287"/>
    </row>
    <row r="2229" spans="1:16" ht="15">
      <c r="A2229" s="247" t="s">
        <v>176</v>
      </c>
      <c r="B2229" s="247" t="s">
        <v>12042</v>
      </c>
      <c r="C2229" s="287" t="s">
        <v>6929</v>
      </c>
      <c r="D2229" s="305">
        <v>39</v>
      </c>
      <c r="E2229" s="287" t="s">
        <v>40</v>
      </c>
      <c r="F2229" s="372">
        <v>43677</v>
      </c>
      <c r="G2229" s="373" t="s">
        <v>8942</v>
      </c>
      <c r="H2229" s="373" t="s">
        <v>2087</v>
      </c>
      <c r="I2229" s="374">
        <v>1.2066311999999999</v>
      </c>
      <c r="J2229" s="374">
        <v>1</v>
      </c>
      <c r="K2229" s="373" t="s">
        <v>438</v>
      </c>
      <c r="L2229" s="375">
        <v>345.57</v>
      </c>
      <c r="M2229" s="336" t="s">
        <v>2088</v>
      </c>
      <c r="N2229" s="336" t="s">
        <v>2089</v>
      </c>
      <c r="O2229" s="287"/>
      <c r="P2229" s="287"/>
    </row>
    <row r="2230" spans="1:16" ht="15">
      <c r="A2230" s="247" t="s">
        <v>176</v>
      </c>
      <c r="B2230" s="247" t="s">
        <v>12045</v>
      </c>
      <c r="C2230" s="287" t="s">
        <v>6931</v>
      </c>
      <c r="D2230" s="305">
        <v>40</v>
      </c>
      <c r="E2230" s="287" t="s">
        <v>40</v>
      </c>
      <c r="F2230" s="372">
        <v>43677</v>
      </c>
      <c r="G2230" s="373" t="s">
        <v>8942</v>
      </c>
      <c r="H2230" s="373" t="s">
        <v>1823</v>
      </c>
      <c r="I2230" s="374">
        <v>1.1811365</v>
      </c>
      <c r="J2230" s="374">
        <v>1</v>
      </c>
      <c r="K2230" s="373" t="s">
        <v>438</v>
      </c>
      <c r="L2230" s="375">
        <v>128.69999999999999</v>
      </c>
      <c r="M2230" s="336" t="s">
        <v>1824</v>
      </c>
      <c r="N2230" s="336" t="s">
        <v>1825</v>
      </c>
      <c r="O2230" s="287"/>
      <c r="P2230" s="287"/>
    </row>
    <row r="2231" spans="1:16" ht="15">
      <c r="A2231" s="247" t="s">
        <v>176</v>
      </c>
      <c r="B2231" s="247" t="s">
        <v>12046</v>
      </c>
      <c r="C2231" s="287" t="s">
        <v>6934</v>
      </c>
      <c r="D2231" s="305">
        <v>41</v>
      </c>
      <c r="E2231" s="287" t="s">
        <v>40</v>
      </c>
      <c r="F2231" s="372">
        <v>43677</v>
      </c>
      <c r="G2231" s="373" t="s">
        <v>8942</v>
      </c>
      <c r="H2231" s="373" t="s">
        <v>1830</v>
      </c>
      <c r="I2231" s="374">
        <v>1.2123765</v>
      </c>
      <c r="J2231" s="374">
        <v>1</v>
      </c>
      <c r="K2231" s="373" t="s">
        <v>438</v>
      </c>
      <c r="L2231" s="375">
        <v>244.95</v>
      </c>
      <c r="M2231" s="336" t="s">
        <v>1831</v>
      </c>
      <c r="N2231" s="336" t="s">
        <v>1832</v>
      </c>
      <c r="O2231" s="287"/>
      <c r="P2231" s="287"/>
    </row>
    <row r="2232" spans="1:16" ht="15">
      <c r="A2232" s="247" t="s">
        <v>176</v>
      </c>
      <c r="B2232" s="247" t="s">
        <v>12047</v>
      </c>
      <c r="C2232" s="287" t="s">
        <v>6936</v>
      </c>
      <c r="D2232" s="305">
        <v>42</v>
      </c>
      <c r="E2232" s="287" t="s">
        <v>40</v>
      </c>
      <c r="F2232" s="372">
        <v>43677</v>
      </c>
      <c r="G2232" s="373" t="s">
        <v>8942</v>
      </c>
      <c r="H2232" s="373" t="s">
        <v>986</v>
      </c>
      <c r="I2232" s="374">
        <v>1.2789135</v>
      </c>
      <c r="J2232" s="374">
        <v>5</v>
      </c>
      <c r="K2232" s="373" t="s">
        <v>438</v>
      </c>
      <c r="L2232" s="375">
        <v>245.41</v>
      </c>
      <c r="M2232" s="336" t="s">
        <v>987</v>
      </c>
      <c r="N2232" s="336" t="s">
        <v>988</v>
      </c>
      <c r="O2232" s="287"/>
      <c r="P2232" s="287"/>
    </row>
    <row r="2233" spans="1:16" ht="15">
      <c r="A2233" s="247" t="s">
        <v>12974</v>
      </c>
      <c r="B2233" s="247" t="s">
        <v>12975</v>
      </c>
      <c r="C2233" s="287" t="s">
        <v>6938</v>
      </c>
      <c r="D2233" s="305">
        <v>43</v>
      </c>
      <c r="E2233" s="287" t="s">
        <v>40</v>
      </c>
      <c r="F2233" s="372">
        <v>43677</v>
      </c>
      <c r="G2233" s="373" t="s">
        <v>8942</v>
      </c>
      <c r="H2233" s="373" t="s">
        <v>1690</v>
      </c>
      <c r="I2233" s="374">
        <v>1.1961714999999999</v>
      </c>
      <c r="J2233" s="374">
        <v>1</v>
      </c>
      <c r="K2233" s="373" t="s">
        <v>438</v>
      </c>
      <c r="L2233" s="375">
        <v>513.04</v>
      </c>
      <c r="M2233" s="336" t="s">
        <v>1691</v>
      </c>
      <c r="N2233" s="336" t="s">
        <v>1692</v>
      </c>
      <c r="O2233" s="287"/>
      <c r="P2233" s="287"/>
    </row>
    <row r="2234" spans="1:16" ht="15">
      <c r="A2234" s="247" t="s">
        <v>176</v>
      </c>
      <c r="B2234" s="247" t="s">
        <v>12048</v>
      </c>
      <c r="C2234" s="287" t="s">
        <v>6940</v>
      </c>
      <c r="D2234" s="305">
        <v>44</v>
      </c>
      <c r="E2234" s="287" t="s">
        <v>40</v>
      </c>
      <c r="F2234" s="372">
        <v>43677</v>
      </c>
      <c r="G2234" s="373" t="s">
        <v>8942</v>
      </c>
      <c r="H2234" s="373" t="s">
        <v>2222</v>
      </c>
      <c r="I2234" s="374">
        <v>1.3003502</v>
      </c>
      <c r="J2234" s="374">
        <v>9</v>
      </c>
      <c r="K2234" s="373" t="s">
        <v>438</v>
      </c>
      <c r="L2234" s="375">
        <v>94.69</v>
      </c>
      <c r="M2234" s="336" t="s">
        <v>2223</v>
      </c>
      <c r="N2234" s="336" t="s">
        <v>2224</v>
      </c>
      <c r="O2234" s="287"/>
      <c r="P2234" s="287"/>
    </row>
    <row r="2235" spans="1:16" ht="15">
      <c r="A2235" s="247" t="s">
        <v>176</v>
      </c>
      <c r="B2235" s="247" t="s">
        <v>12049</v>
      </c>
      <c r="C2235" s="287" t="s">
        <v>6943</v>
      </c>
      <c r="D2235" s="305">
        <v>45</v>
      </c>
      <c r="E2235" s="287" t="s">
        <v>40</v>
      </c>
      <c r="F2235" s="372">
        <v>43677</v>
      </c>
      <c r="G2235" s="373" t="s">
        <v>8942</v>
      </c>
      <c r="H2235" s="373" t="s">
        <v>1469</v>
      </c>
      <c r="I2235" s="374">
        <v>1.2423854000000001</v>
      </c>
      <c r="J2235" s="374">
        <v>5</v>
      </c>
      <c r="K2235" s="373" t="s">
        <v>438</v>
      </c>
      <c r="L2235" s="375">
        <v>132.76</v>
      </c>
      <c r="M2235" s="336" t="s">
        <v>1470</v>
      </c>
      <c r="N2235" s="336" t="s">
        <v>1471</v>
      </c>
      <c r="O2235" s="287"/>
      <c r="P2235" s="287"/>
    </row>
    <row r="2236" spans="1:16" ht="15">
      <c r="A2236" s="247" t="s">
        <v>176</v>
      </c>
      <c r="B2236" s="247" t="s">
        <v>12054</v>
      </c>
      <c r="C2236" s="287" t="s">
        <v>6946</v>
      </c>
      <c r="D2236" s="305">
        <v>46</v>
      </c>
      <c r="E2236" s="287" t="s">
        <v>40</v>
      </c>
      <c r="F2236" s="372">
        <v>43677</v>
      </c>
      <c r="G2236" s="373" t="s">
        <v>8942</v>
      </c>
      <c r="H2236" s="373" t="s">
        <v>1841</v>
      </c>
      <c r="I2236" s="374">
        <v>1.1897439000000001</v>
      </c>
      <c r="J2236" s="374">
        <v>2</v>
      </c>
      <c r="K2236" s="373" t="s">
        <v>438</v>
      </c>
      <c r="L2236" s="375">
        <v>339.74</v>
      </c>
      <c r="M2236" s="336" t="s">
        <v>1842</v>
      </c>
      <c r="N2236" s="336" t="s">
        <v>1843</v>
      </c>
      <c r="O2236" s="287"/>
      <c r="P2236" s="287"/>
    </row>
    <row r="2237" spans="1:16" ht="15">
      <c r="A2237" s="247" t="s">
        <v>176</v>
      </c>
      <c r="B2237" s="247" t="s">
        <v>12055</v>
      </c>
      <c r="C2237" s="287" t="s">
        <v>6948</v>
      </c>
      <c r="D2237" s="305">
        <v>47</v>
      </c>
      <c r="E2237" s="287" t="s">
        <v>40</v>
      </c>
      <c r="F2237" s="372">
        <v>43677</v>
      </c>
      <c r="G2237" s="373" t="s">
        <v>8942</v>
      </c>
      <c r="H2237" s="373" t="s">
        <v>3929</v>
      </c>
      <c r="I2237" s="374">
        <v>1.3518044</v>
      </c>
      <c r="J2237" s="374">
        <v>3</v>
      </c>
      <c r="K2237" s="373" t="s">
        <v>438</v>
      </c>
      <c r="L2237" s="375">
        <v>135.72</v>
      </c>
      <c r="M2237" s="336" t="s">
        <v>3930</v>
      </c>
      <c r="N2237" s="336" t="s">
        <v>3931</v>
      </c>
      <c r="O2237" s="287"/>
      <c r="P2237" s="287"/>
    </row>
    <row r="2238" spans="1:16" ht="15">
      <c r="A2238" s="247" t="s">
        <v>176</v>
      </c>
      <c r="B2238" s="247" t="s">
        <v>12058</v>
      </c>
      <c r="C2238" s="287" t="s">
        <v>6950</v>
      </c>
      <c r="D2238" s="305">
        <v>48</v>
      </c>
      <c r="E2238" s="287" t="s">
        <v>40</v>
      </c>
      <c r="F2238" s="372">
        <v>43677</v>
      </c>
      <c r="G2238" s="373" t="s">
        <v>8942</v>
      </c>
      <c r="H2238" s="373" t="s">
        <v>1494</v>
      </c>
      <c r="I2238" s="374">
        <v>1.2434354000000001</v>
      </c>
      <c r="J2238" s="374">
        <v>1</v>
      </c>
      <c r="K2238" s="373" t="s">
        <v>438</v>
      </c>
      <c r="L2238" s="375">
        <v>42.31</v>
      </c>
      <c r="M2238" s="336" t="s">
        <v>1495</v>
      </c>
      <c r="N2238" s="336" t="s">
        <v>1496</v>
      </c>
      <c r="O2238" s="287"/>
      <c r="P2238" s="287"/>
    </row>
    <row r="2239" spans="1:16" ht="15">
      <c r="A2239" s="247" t="s">
        <v>12976</v>
      </c>
      <c r="B2239" s="247" t="s">
        <v>12977</v>
      </c>
      <c r="C2239" s="287" t="s">
        <v>6953</v>
      </c>
      <c r="D2239" s="305">
        <v>49</v>
      </c>
      <c r="E2239" s="287" t="s">
        <v>40</v>
      </c>
      <c r="F2239" s="372">
        <v>43677</v>
      </c>
      <c r="G2239" s="373" t="s">
        <v>8942</v>
      </c>
      <c r="H2239" s="373" t="s">
        <v>1218</v>
      </c>
      <c r="I2239" s="374">
        <v>1.1833788999999999</v>
      </c>
      <c r="J2239" s="374">
        <v>7</v>
      </c>
      <c r="K2239" s="373" t="s">
        <v>438</v>
      </c>
      <c r="L2239" s="375">
        <v>211.09</v>
      </c>
      <c r="M2239" s="336" t="s">
        <v>1219</v>
      </c>
      <c r="N2239" s="336" t="s">
        <v>1220</v>
      </c>
      <c r="O2239" s="287"/>
      <c r="P2239" s="287"/>
    </row>
    <row r="2240" spans="1:16" ht="15">
      <c r="A2240" s="247" t="s">
        <v>12978</v>
      </c>
      <c r="B2240" s="247" t="s">
        <v>12979</v>
      </c>
      <c r="C2240" s="287" t="s">
        <v>6955</v>
      </c>
      <c r="D2240" s="305">
        <v>50</v>
      </c>
      <c r="E2240" s="287" t="s">
        <v>40</v>
      </c>
      <c r="F2240" s="372">
        <v>43677</v>
      </c>
      <c r="G2240" s="373" t="s">
        <v>8942</v>
      </c>
      <c r="H2240" s="373" t="s">
        <v>9013</v>
      </c>
      <c r="I2240" s="374">
        <v>1.2003824000000001</v>
      </c>
      <c r="J2240" s="374">
        <v>3</v>
      </c>
      <c r="K2240" s="373" t="s">
        <v>438</v>
      </c>
      <c r="L2240" s="375">
        <v>138.35</v>
      </c>
      <c r="M2240" s="336" t="s">
        <v>8734</v>
      </c>
      <c r="N2240" s="336" t="s">
        <v>9014</v>
      </c>
      <c r="O2240" s="287"/>
      <c r="P2240" s="287"/>
    </row>
    <row r="2241" spans="1:16" ht="15">
      <c r="A2241" s="247" t="s">
        <v>12980</v>
      </c>
      <c r="B2241" s="247" t="s">
        <v>12981</v>
      </c>
      <c r="C2241" s="287" t="s">
        <v>6957</v>
      </c>
      <c r="D2241" s="305">
        <v>1</v>
      </c>
      <c r="E2241" s="287" t="s">
        <v>37</v>
      </c>
      <c r="F2241" s="372">
        <v>43677</v>
      </c>
      <c r="G2241" s="373" t="s">
        <v>8930</v>
      </c>
      <c r="H2241" s="373" t="s">
        <v>489</v>
      </c>
      <c r="I2241" s="374">
        <v>0.17700231</v>
      </c>
      <c r="J2241" s="374">
        <v>3</v>
      </c>
      <c r="K2241" s="373" t="s">
        <v>438</v>
      </c>
      <c r="L2241" s="375">
        <v>55.99</v>
      </c>
      <c r="M2241" s="336" t="s">
        <v>490</v>
      </c>
      <c r="N2241" s="336" t="s">
        <v>491</v>
      </c>
      <c r="O2241" s="287"/>
      <c r="P2241" s="287"/>
    </row>
    <row r="2242" spans="1:16" ht="15">
      <c r="A2242" s="247" t="s">
        <v>12982</v>
      </c>
      <c r="B2242" s="247" t="s">
        <v>12983</v>
      </c>
      <c r="C2242" s="287" t="s">
        <v>6960</v>
      </c>
      <c r="D2242" s="305">
        <v>2</v>
      </c>
      <c r="E2242" s="287" t="s">
        <v>37</v>
      </c>
      <c r="F2242" s="372">
        <v>43677</v>
      </c>
      <c r="G2242" s="373" t="s">
        <v>8930</v>
      </c>
      <c r="H2242" s="373" t="s">
        <v>3753</v>
      </c>
      <c r="I2242" s="374">
        <v>0.16573035999999999</v>
      </c>
      <c r="J2242" s="374">
        <v>1</v>
      </c>
      <c r="K2242" s="373" t="s">
        <v>438</v>
      </c>
      <c r="L2242" s="375">
        <v>87.15</v>
      </c>
      <c r="M2242" s="336" t="s">
        <v>3754</v>
      </c>
      <c r="N2242" s="336" t="s">
        <v>3755</v>
      </c>
      <c r="O2242" s="287"/>
      <c r="P2242" s="287"/>
    </row>
    <row r="2243" spans="1:16" ht="15">
      <c r="A2243" s="247" t="s">
        <v>12984</v>
      </c>
      <c r="B2243" s="247" t="s">
        <v>12985</v>
      </c>
      <c r="C2243" s="287" t="s">
        <v>6962</v>
      </c>
      <c r="D2243" s="305">
        <v>3</v>
      </c>
      <c r="E2243" s="287" t="s">
        <v>37</v>
      </c>
      <c r="F2243" s="372">
        <v>43677</v>
      </c>
      <c r="G2243" s="373" t="s">
        <v>8930</v>
      </c>
      <c r="H2243" s="373" t="s">
        <v>1998</v>
      </c>
      <c r="I2243" s="374">
        <v>0.12006235</v>
      </c>
      <c r="J2243" s="374">
        <v>1</v>
      </c>
      <c r="K2243" s="373" t="s">
        <v>438</v>
      </c>
      <c r="L2243" s="375">
        <v>294.61</v>
      </c>
      <c r="M2243" s="336" t="s">
        <v>1999</v>
      </c>
      <c r="N2243" s="336" t="s">
        <v>2000</v>
      </c>
      <c r="O2243" s="287"/>
      <c r="P2243" s="287"/>
    </row>
    <row r="2244" spans="1:16" ht="15">
      <c r="A2244" s="247" t="s">
        <v>176</v>
      </c>
      <c r="B2244" s="247" t="s">
        <v>12068</v>
      </c>
      <c r="C2244" s="287" t="s">
        <v>6964</v>
      </c>
      <c r="D2244" s="305">
        <v>4</v>
      </c>
      <c r="E2244" s="287" t="s">
        <v>37</v>
      </c>
      <c r="F2244" s="372">
        <v>43677</v>
      </c>
      <c r="G2244" s="373" t="s">
        <v>8930</v>
      </c>
      <c r="H2244" s="373" t="s">
        <v>3006</v>
      </c>
      <c r="I2244" s="374">
        <v>0.12026322</v>
      </c>
      <c r="J2244" s="374">
        <v>1</v>
      </c>
      <c r="K2244" s="373" t="s">
        <v>438</v>
      </c>
      <c r="L2244" s="375">
        <v>49.37</v>
      </c>
      <c r="M2244" s="336" t="s">
        <v>3007</v>
      </c>
      <c r="N2244" s="336" t="s">
        <v>3008</v>
      </c>
      <c r="O2244" s="287"/>
      <c r="P2244" s="287"/>
    </row>
    <row r="2245" spans="1:16" ht="15">
      <c r="A2245" s="247" t="s">
        <v>12986</v>
      </c>
      <c r="B2245" s="247" t="s">
        <v>12987</v>
      </c>
      <c r="C2245" s="287" t="s">
        <v>6966</v>
      </c>
      <c r="D2245" s="305">
        <v>5</v>
      </c>
      <c r="E2245" s="287" t="s">
        <v>37</v>
      </c>
      <c r="F2245" s="372">
        <v>43677</v>
      </c>
      <c r="G2245" s="373" t="s">
        <v>8930</v>
      </c>
      <c r="H2245" s="373" t="s">
        <v>2272</v>
      </c>
      <c r="I2245" s="374">
        <v>0.16573560000000001</v>
      </c>
      <c r="J2245" s="374">
        <v>3</v>
      </c>
      <c r="K2245" s="373" t="s">
        <v>438</v>
      </c>
      <c r="L2245" s="375">
        <v>25.04</v>
      </c>
      <c r="M2245" s="336" t="s">
        <v>2273</v>
      </c>
      <c r="N2245" s="336" t="s">
        <v>2274</v>
      </c>
      <c r="O2245" s="287"/>
      <c r="P2245" s="287"/>
    </row>
    <row r="2246" spans="1:16" ht="15">
      <c r="A2246" s="247" t="s">
        <v>176</v>
      </c>
      <c r="B2246" s="247" t="s">
        <v>12069</v>
      </c>
      <c r="C2246" s="287" t="s">
        <v>6968</v>
      </c>
      <c r="D2246" s="305">
        <v>6</v>
      </c>
      <c r="E2246" s="287" t="s">
        <v>37</v>
      </c>
      <c r="F2246" s="372">
        <v>43677</v>
      </c>
      <c r="G2246" s="373" t="s">
        <v>8930</v>
      </c>
      <c r="H2246" s="373" t="s">
        <v>2397</v>
      </c>
      <c r="I2246" s="374">
        <v>0.19326317000000001</v>
      </c>
      <c r="J2246" s="374">
        <v>1</v>
      </c>
      <c r="K2246" s="373" t="s">
        <v>438</v>
      </c>
      <c r="L2246" s="375">
        <v>113.36</v>
      </c>
      <c r="M2246" s="336" t="s">
        <v>2398</v>
      </c>
      <c r="N2246" s="336" t="s">
        <v>2399</v>
      </c>
      <c r="O2246" s="287"/>
      <c r="P2246" s="287"/>
    </row>
    <row r="2247" spans="1:16" ht="15">
      <c r="A2247" s="247" t="s">
        <v>176</v>
      </c>
      <c r="B2247" s="247" t="s">
        <v>12070</v>
      </c>
      <c r="C2247" s="287" t="s">
        <v>6971</v>
      </c>
      <c r="D2247" s="305">
        <v>7</v>
      </c>
      <c r="E2247" s="287" t="s">
        <v>37</v>
      </c>
      <c r="F2247" s="372">
        <v>43677</v>
      </c>
      <c r="G2247" s="373" t="s">
        <v>8930</v>
      </c>
      <c r="H2247" s="373" t="s">
        <v>2281</v>
      </c>
      <c r="I2247" s="374">
        <v>0.19252598000000001</v>
      </c>
      <c r="J2247" s="374">
        <v>3</v>
      </c>
      <c r="K2247" s="373" t="s">
        <v>438</v>
      </c>
      <c r="L2247" s="375">
        <v>71.48</v>
      </c>
      <c r="M2247" s="336" t="s">
        <v>2282</v>
      </c>
      <c r="N2247" s="336" t="s">
        <v>2283</v>
      </c>
      <c r="O2247" s="287"/>
      <c r="P2247" s="287"/>
    </row>
    <row r="2248" spans="1:16" ht="15">
      <c r="A2248" s="247" t="s">
        <v>12988</v>
      </c>
      <c r="B2248" s="247" t="s">
        <v>12989</v>
      </c>
      <c r="C2248" s="287" t="s">
        <v>6973</v>
      </c>
      <c r="D2248" s="305">
        <v>8</v>
      </c>
      <c r="E2248" s="287" t="s">
        <v>37</v>
      </c>
      <c r="F2248" s="372">
        <v>43677</v>
      </c>
      <c r="G2248" s="373" t="s">
        <v>8930</v>
      </c>
      <c r="H2248" s="373" t="s">
        <v>1292</v>
      </c>
      <c r="I2248" s="374">
        <v>0.14385771999999999</v>
      </c>
      <c r="J2248" s="374">
        <v>1</v>
      </c>
      <c r="K2248" s="373" t="s">
        <v>438</v>
      </c>
      <c r="L2248" s="375">
        <v>42.46</v>
      </c>
      <c r="M2248" s="336" t="s">
        <v>1293</v>
      </c>
      <c r="N2248" s="336" t="s">
        <v>1294</v>
      </c>
      <c r="O2248" s="287"/>
      <c r="P2248" s="287"/>
    </row>
    <row r="2249" spans="1:16" ht="15">
      <c r="A2249" s="247" t="s">
        <v>12990</v>
      </c>
      <c r="B2249" s="247" t="s">
        <v>12991</v>
      </c>
      <c r="C2249" s="287" t="s">
        <v>6975</v>
      </c>
      <c r="D2249" s="305">
        <v>9</v>
      </c>
      <c r="E2249" s="287" t="s">
        <v>37</v>
      </c>
      <c r="F2249" s="372">
        <v>43677</v>
      </c>
      <c r="G2249" s="373" t="s">
        <v>8930</v>
      </c>
      <c r="H2249" s="373" t="s">
        <v>1307</v>
      </c>
      <c r="I2249" s="374">
        <v>0.12715137000000001</v>
      </c>
      <c r="J2249" s="374">
        <v>4</v>
      </c>
      <c r="K2249" s="373" t="s">
        <v>438</v>
      </c>
      <c r="L2249" s="375">
        <v>87.76</v>
      </c>
      <c r="M2249" s="336" t="s">
        <v>1308</v>
      </c>
      <c r="N2249" s="336" t="s">
        <v>1309</v>
      </c>
      <c r="O2249" s="287"/>
      <c r="P2249" s="287"/>
    </row>
    <row r="2250" spans="1:16" ht="15">
      <c r="A2250" s="247" t="s">
        <v>176</v>
      </c>
      <c r="B2250" s="247" t="s">
        <v>9854</v>
      </c>
      <c r="C2250" s="287" t="s">
        <v>6978</v>
      </c>
      <c r="D2250" s="305">
        <v>10</v>
      </c>
      <c r="E2250" s="287" t="s">
        <v>37</v>
      </c>
      <c r="F2250" s="372">
        <v>43677</v>
      </c>
      <c r="G2250" s="373" t="s">
        <v>8930</v>
      </c>
      <c r="H2250" s="373" t="s">
        <v>843</v>
      </c>
      <c r="I2250" s="374">
        <v>0.15622652000000001</v>
      </c>
      <c r="J2250" s="374">
        <v>1</v>
      </c>
      <c r="K2250" s="373" t="s">
        <v>438</v>
      </c>
      <c r="L2250" s="375">
        <v>795.53</v>
      </c>
      <c r="M2250" s="336" t="s">
        <v>844</v>
      </c>
      <c r="N2250" s="336" t="s">
        <v>845</v>
      </c>
      <c r="O2250" s="287"/>
      <c r="P2250" s="287"/>
    </row>
    <row r="2251" spans="1:16" ht="15">
      <c r="A2251" s="247" t="s">
        <v>12992</v>
      </c>
      <c r="B2251" s="247" t="s">
        <v>12993</v>
      </c>
      <c r="C2251" s="287" t="s">
        <v>6980</v>
      </c>
      <c r="D2251" s="305">
        <v>11</v>
      </c>
      <c r="E2251" s="287" t="s">
        <v>37</v>
      </c>
      <c r="F2251" s="372">
        <v>43677</v>
      </c>
      <c r="G2251" s="373" t="s">
        <v>8930</v>
      </c>
      <c r="H2251" s="373" t="s">
        <v>2870</v>
      </c>
      <c r="I2251" s="374">
        <v>0.11592853</v>
      </c>
      <c r="J2251" s="374">
        <v>3</v>
      </c>
      <c r="K2251" s="373" t="s">
        <v>438</v>
      </c>
      <c r="L2251" s="375">
        <v>107.33</v>
      </c>
      <c r="M2251" s="336" t="s">
        <v>2871</v>
      </c>
      <c r="N2251" s="336" t="s">
        <v>2872</v>
      </c>
      <c r="O2251" s="287"/>
      <c r="P2251" s="287"/>
    </row>
    <row r="2252" spans="1:16" ht="15">
      <c r="A2252" s="247" t="s">
        <v>12994</v>
      </c>
      <c r="B2252" s="247" t="s">
        <v>9762</v>
      </c>
      <c r="C2252" s="287" t="s">
        <v>6982</v>
      </c>
      <c r="D2252" s="305">
        <v>12</v>
      </c>
      <c r="E2252" s="287" t="s">
        <v>37</v>
      </c>
      <c r="F2252" s="372">
        <v>43677</v>
      </c>
      <c r="G2252" s="373" t="s">
        <v>8930</v>
      </c>
      <c r="H2252" s="373" t="s">
        <v>2024</v>
      </c>
      <c r="I2252" s="374">
        <v>0.19941055999999999</v>
      </c>
      <c r="J2252" s="374">
        <v>2</v>
      </c>
      <c r="K2252" s="373" t="s">
        <v>438</v>
      </c>
      <c r="L2252" s="375">
        <v>260.44</v>
      </c>
      <c r="M2252" s="336" t="s">
        <v>2025</v>
      </c>
      <c r="N2252" s="336" t="s">
        <v>2026</v>
      </c>
      <c r="O2252" s="287"/>
      <c r="P2252" s="287"/>
    </row>
    <row r="2253" spans="1:16" ht="15">
      <c r="A2253" s="247" t="s">
        <v>12995</v>
      </c>
      <c r="B2253" s="247" t="s">
        <v>12996</v>
      </c>
      <c r="C2253" s="287" t="s">
        <v>6985</v>
      </c>
      <c r="D2253" s="305">
        <v>13</v>
      </c>
      <c r="E2253" s="287" t="s">
        <v>37</v>
      </c>
      <c r="F2253" s="372">
        <v>43677</v>
      </c>
      <c r="G2253" s="373" t="s">
        <v>8930</v>
      </c>
      <c r="H2253" s="373" t="s">
        <v>2029</v>
      </c>
      <c r="I2253" s="374">
        <v>0.16376925000000001</v>
      </c>
      <c r="J2253" s="374">
        <v>1</v>
      </c>
      <c r="K2253" s="373" t="s">
        <v>438</v>
      </c>
      <c r="L2253" s="375">
        <v>337.4</v>
      </c>
      <c r="M2253" s="336" t="s">
        <v>2030</v>
      </c>
      <c r="N2253" s="336" t="s">
        <v>2031</v>
      </c>
      <c r="O2253" s="287"/>
      <c r="P2253" s="287"/>
    </row>
    <row r="2254" spans="1:16" ht="15">
      <c r="A2254" s="247" t="s">
        <v>12997</v>
      </c>
      <c r="B2254" s="247" t="s">
        <v>12998</v>
      </c>
      <c r="C2254" s="287" t="s">
        <v>6988</v>
      </c>
      <c r="D2254" s="305">
        <v>14</v>
      </c>
      <c r="E2254" s="287" t="s">
        <v>37</v>
      </c>
      <c r="F2254" s="372">
        <v>43677</v>
      </c>
      <c r="G2254" s="373" t="s">
        <v>8930</v>
      </c>
      <c r="H2254" s="373" t="s">
        <v>1326</v>
      </c>
      <c r="I2254" s="374">
        <v>0.15166366000000001</v>
      </c>
      <c r="J2254" s="374">
        <v>4</v>
      </c>
      <c r="K2254" s="373" t="s">
        <v>438</v>
      </c>
      <c r="L2254" s="375">
        <v>77.53</v>
      </c>
      <c r="M2254" s="336" t="s">
        <v>1327</v>
      </c>
      <c r="N2254" s="336" t="s">
        <v>1328</v>
      </c>
      <c r="O2254" s="287"/>
      <c r="P2254" s="287"/>
    </row>
    <row r="2255" spans="1:16" ht="15">
      <c r="A2255" s="247" t="s">
        <v>176</v>
      </c>
      <c r="B2255" s="247" t="s">
        <v>12073</v>
      </c>
      <c r="C2255" s="287" t="s">
        <v>6990</v>
      </c>
      <c r="D2255" s="305">
        <v>15</v>
      </c>
      <c r="E2255" s="287" t="s">
        <v>37</v>
      </c>
      <c r="F2255" s="372">
        <v>43677</v>
      </c>
      <c r="G2255" s="373" t="s">
        <v>8930</v>
      </c>
      <c r="H2255" s="373" t="s">
        <v>2034</v>
      </c>
      <c r="I2255" s="374">
        <v>0.12259196999999999</v>
      </c>
      <c r="J2255" s="374">
        <v>1</v>
      </c>
      <c r="K2255" s="373" t="s">
        <v>438</v>
      </c>
      <c r="L2255" s="375">
        <v>275.63</v>
      </c>
      <c r="M2255" s="336" t="s">
        <v>2035</v>
      </c>
      <c r="N2255" s="336" t="s">
        <v>2036</v>
      </c>
      <c r="O2255" s="287"/>
      <c r="P2255" s="287"/>
    </row>
    <row r="2256" spans="1:16" ht="15">
      <c r="A2256" s="247" t="s">
        <v>176</v>
      </c>
      <c r="B2256" s="247" t="s">
        <v>12078</v>
      </c>
      <c r="C2256" s="287" t="s">
        <v>6992</v>
      </c>
      <c r="D2256" s="305">
        <v>16</v>
      </c>
      <c r="E2256" s="287" t="s">
        <v>37</v>
      </c>
      <c r="F2256" s="372">
        <v>43677</v>
      </c>
      <c r="G2256" s="373" t="s">
        <v>8930</v>
      </c>
      <c r="H2256" s="373" t="s">
        <v>887</v>
      </c>
      <c r="I2256" s="374">
        <v>0.16888821000000001</v>
      </c>
      <c r="J2256" s="374">
        <v>1</v>
      </c>
      <c r="K2256" s="373" t="s">
        <v>438</v>
      </c>
      <c r="L2256" s="375">
        <v>74.540000000000006</v>
      </c>
      <c r="M2256" s="336" t="s">
        <v>888</v>
      </c>
      <c r="N2256" s="336" t="s">
        <v>889</v>
      </c>
      <c r="O2256" s="287"/>
      <c r="P2256" s="287"/>
    </row>
    <row r="2257" spans="1:16" ht="15">
      <c r="A2257" s="247" t="s">
        <v>176</v>
      </c>
      <c r="B2257" s="247" t="s">
        <v>9763</v>
      </c>
      <c r="C2257" s="287" t="s">
        <v>6994</v>
      </c>
      <c r="D2257" s="305">
        <v>17</v>
      </c>
      <c r="E2257" s="287" t="s">
        <v>37</v>
      </c>
      <c r="F2257" s="372">
        <v>43677</v>
      </c>
      <c r="G2257" s="373" t="s">
        <v>8930</v>
      </c>
      <c r="H2257" s="373" t="s">
        <v>1095</v>
      </c>
      <c r="I2257" s="374">
        <v>0.20889413000000001</v>
      </c>
      <c r="J2257" s="374">
        <v>1</v>
      </c>
      <c r="K2257" s="373" t="s">
        <v>438</v>
      </c>
      <c r="L2257" s="375">
        <v>212.85</v>
      </c>
      <c r="M2257" s="336" t="s">
        <v>1096</v>
      </c>
      <c r="N2257" s="336" t="s">
        <v>1097</v>
      </c>
      <c r="O2257" s="287"/>
      <c r="P2257" s="287"/>
    </row>
    <row r="2258" spans="1:16" ht="15">
      <c r="A2258" s="247" t="s">
        <v>12999</v>
      </c>
      <c r="B2258" s="247" t="s">
        <v>13000</v>
      </c>
      <c r="C2258" s="287" t="s">
        <v>6997</v>
      </c>
      <c r="D2258" s="305">
        <v>18</v>
      </c>
      <c r="E2258" s="287" t="s">
        <v>37</v>
      </c>
      <c r="F2258" s="372">
        <v>43677</v>
      </c>
      <c r="G2258" s="373" t="s">
        <v>8930</v>
      </c>
      <c r="H2258" s="373" t="s">
        <v>1906</v>
      </c>
      <c r="I2258" s="374">
        <v>0.14940047000000001</v>
      </c>
      <c r="J2258" s="374">
        <v>1</v>
      </c>
      <c r="K2258" s="373" t="s">
        <v>438</v>
      </c>
      <c r="L2258" s="375">
        <v>133.25</v>
      </c>
      <c r="M2258" s="336" t="s">
        <v>1907</v>
      </c>
      <c r="N2258" s="336" t="s">
        <v>1908</v>
      </c>
      <c r="O2258" s="287"/>
      <c r="P2258" s="287"/>
    </row>
    <row r="2259" spans="1:16" ht="15">
      <c r="A2259" s="247" t="s">
        <v>176</v>
      </c>
      <c r="B2259" s="247" t="s">
        <v>12081</v>
      </c>
      <c r="C2259" s="287" t="s">
        <v>6999</v>
      </c>
      <c r="D2259" s="305">
        <v>19</v>
      </c>
      <c r="E2259" s="287" t="s">
        <v>37</v>
      </c>
      <c r="F2259" s="372">
        <v>43677</v>
      </c>
      <c r="G2259" s="373" t="s">
        <v>8930</v>
      </c>
      <c r="H2259" s="373" t="s">
        <v>1367</v>
      </c>
      <c r="I2259" s="374">
        <v>0.20850526999999999</v>
      </c>
      <c r="J2259" s="374">
        <v>1</v>
      </c>
      <c r="K2259" s="373" t="s">
        <v>438</v>
      </c>
      <c r="L2259" s="375">
        <v>105.43</v>
      </c>
      <c r="M2259" s="336" t="s">
        <v>1368</v>
      </c>
      <c r="N2259" s="336" t="s">
        <v>1369</v>
      </c>
      <c r="O2259" s="287"/>
      <c r="P2259" s="287"/>
    </row>
    <row r="2260" spans="1:16" ht="15">
      <c r="A2260" s="247" t="s">
        <v>13001</v>
      </c>
      <c r="B2260" s="247" t="s">
        <v>13002</v>
      </c>
      <c r="C2260" s="287" t="s">
        <v>7001</v>
      </c>
      <c r="D2260" s="305">
        <v>20</v>
      </c>
      <c r="E2260" s="287" t="s">
        <v>37</v>
      </c>
      <c r="F2260" s="372">
        <v>43677</v>
      </c>
      <c r="G2260" s="373" t="s">
        <v>8930</v>
      </c>
      <c r="H2260" s="373" t="s">
        <v>3840</v>
      </c>
      <c r="I2260" s="374">
        <v>0.14958572000000001</v>
      </c>
      <c r="J2260" s="374">
        <v>6</v>
      </c>
      <c r="K2260" s="373" t="s">
        <v>438</v>
      </c>
      <c r="L2260" s="375">
        <v>167.92</v>
      </c>
      <c r="M2260" s="336" t="s">
        <v>3841</v>
      </c>
      <c r="N2260" s="336" t="s">
        <v>3842</v>
      </c>
      <c r="O2260" s="287"/>
      <c r="P2260" s="287"/>
    </row>
    <row r="2261" spans="1:16" ht="15">
      <c r="A2261" s="247" t="s">
        <v>9767</v>
      </c>
      <c r="B2261" s="247" t="s">
        <v>9768</v>
      </c>
      <c r="C2261" s="287" t="s">
        <v>7004</v>
      </c>
      <c r="D2261" s="305">
        <v>21</v>
      </c>
      <c r="E2261" s="287" t="s">
        <v>37</v>
      </c>
      <c r="F2261" s="372">
        <v>43677</v>
      </c>
      <c r="G2261" s="373" t="s">
        <v>8930</v>
      </c>
      <c r="H2261" s="373" t="s">
        <v>7385</v>
      </c>
      <c r="I2261" s="374">
        <v>0.18947576999999999</v>
      </c>
      <c r="J2261" s="374">
        <v>3</v>
      </c>
      <c r="K2261" s="373" t="s">
        <v>438</v>
      </c>
      <c r="L2261" s="375">
        <v>121.16</v>
      </c>
      <c r="M2261" s="336" t="s">
        <v>7386</v>
      </c>
      <c r="N2261" s="336" t="s">
        <v>7387</v>
      </c>
      <c r="O2261" s="287"/>
      <c r="P2261" s="287"/>
    </row>
    <row r="2262" spans="1:16" ht="15">
      <c r="A2262" s="247" t="s">
        <v>13003</v>
      </c>
      <c r="B2262" s="247" t="s">
        <v>13004</v>
      </c>
      <c r="C2262" s="287" t="s">
        <v>7006</v>
      </c>
      <c r="D2262" s="305">
        <v>22</v>
      </c>
      <c r="E2262" s="287" t="s">
        <v>37</v>
      </c>
      <c r="F2262" s="372">
        <v>43677</v>
      </c>
      <c r="G2262" s="373" t="s">
        <v>8930</v>
      </c>
      <c r="H2262" s="373" t="s">
        <v>1618</v>
      </c>
      <c r="I2262" s="374">
        <v>0.21537851999999999</v>
      </c>
      <c r="J2262" s="374">
        <v>3</v>
      </c>
      <c r="K2262" s="373" t="s">
        <v>438</v>
      </c>
      <c r="L2262" s="375">
        <v>151.74</v>
      </c>
      <c r="M2262" s="336" t="s">
        <v>1619</v>
      </c>
      <c r="N2262" s="336" t="s">
        <v>1620</v>
      </c>
      <c r="O2262" s="287"/>
      <c r="P2262" s="287"/>
    </row>
    <row r="2263" spans="1:16" ht="15">
      <c r="A2263" s="247" t="s">
        <v>9760</v>
      </c>
      <c r="B2263" s="247" t="s">
        <v>9761</v>
      </c>
      <c r="C2263" s="287" t="s">
        <v>7008</v>
      </c>
      <c r="D2263" s="305">
        <v>23</v>
      </c>
      <c r="E2263" s="287" t="s">
        <v>37</v>
      </c>
      <c r="F2263" s="372">
        <v>43677</v>
      </c>
      <c r="G2263" s="373" t="s">
        <v>8930</v>
      </c>
      <c r="H2263" s="373" t="s">
        <v>2056</v>
      </c>
      <c r="I2263" s="374">
        <v>0.16185737</v>
      </c>
      <c r="J2263" s="374">
        <v>1</v>
      </c>
      <c r="K2263" s="373" t="s">
        <v>438</v>
      </c>
      <c r="L2263" s="375">
        <v>296.75</v>
      </c>
      <c r="M2263" s="336" t="s">
        <v>2057</v>
      </c>
      <c r="N2263" s="336" t="s">
        <v>2058</v>
      </c>
      <c r="O2263" s="287"/>
      <c r="P2263" s="287"/>
    </row>
    <row r="2264" spans="1:16" ht="15">
      <c r="A2264" s="247" t="s">
        <v>13005</v>
      </c>
      <c r="B2264" s="247" t="s">
        <v>13006</v>
      </c>
      <c r="C2264" s="287" t="s">
        <v>7011</v>
      </c>
      <c r="D2264" s="305">
        <v>24</v>
      </c>
      <c r="E2264" s="287" t="s">
        <v>37</v>
      </c>
      <c r="F2264" s="372">
        <v>43677</v>
      </c>
      <c r="G2264" s="373" t="s">
        <v>8930</v>
      </c>
      <c r="H2264" s="373" t="s">
        <v>1136</v>
      </c>
      <c r="I2264" s="374">
        <v>0.2157327</v>
      </c>
      <c r="J2264" s="374">
        <v>3</v>
      </c>
      <c r="K2264" s="373" t="s">
        <v>438</v>
      </c>
      <c r="L2264" s="375">
        <v>282.05</v>
      </c>
      <c r="M2264" s="336" t="s">
        <v>1137</v>
      </c>
      <c r="N2264" s="336" t="s">
        <v>1138</v>
      </c>
      <c r="O2264" s="287"/>
      <c r="P2264" s="287"/>
    </row>
    <row r="2265" spans="1:16" ht="15">
      <c r="A2265" s="247" t="s">
        <v>13007</v>
      </c>
      <c r="B2265" s="247" t="s">
        <v>13008</v>
      </c>
      <c r="C2265" s="287" t="s">
        <v>7014</v>
      </c>
      <c r="D2265" s="305">
        <v>25</v>
      </c>
      <c r="E2265" s="287" t="s">
        <v>37</v>
      </c>
      <c r="F2265" s="372">
        <v>43677</v>
      </c>
      <c r="G2265" s="373" t="s">
        <v>8930</v>
      </c>
      <c r="H2265" s="373" t="s">
        <v>928</v>
      </c>
      <c r="I2265" s="374">
        <v>0.14593232</v>
      </c>
      <c r="J2265" s="374">
        <v>1</v>
      </c>
      <c r="K2265" s="373" t="s">
        <v>438</v>
      </c>
      <c r="L2265" s="375">
        <v>159.16999999999999</v>
      </c>
      <c r="M2265" s="336" t="s">
        <v>929</v>
      </c>
      <c r="N2265" s="336" t="s">
        <v>930</v>
      </c>
      <c r="O2265" s="287"/>
      <c r="P2265" s="287"/>
    </row>
    <row r="2266" spans="1:16" ht="15">
      <c r="A2266" s="247" t="s">
        <v>13009</v>
      </c>
      <c r="B2266" s="247" t="s">
        <v>13010</v>
      </c>
      <c r="C2266" s="287" t="s">
        <v>7017</v>
      </c>
      <c r="D2266" s="305">
        <v>26</v>
      </c>
      <c r="E2266" s="287" t="s">
        <v>37</v>
      </c>
      <c r="F2266" s="372">
        <v>43677</v>
      </c>
      <c r="G2266" s="373" t="s">
        <v>8930</v>
      </c>
      <c r="H2266" s="373" t="s">
        <v>10928</v>
      </c>
      <c r="I2266" s="374">
        <v>0.23204756000000001</v>
      </c>
      <c r="J2266" s="374">
        <v>1</v>
      </c>
      <c r="K2266" s="373" t="s">
        <v>438</v>
      </c>
      <c r="L2266" s="375">
        <v>207.6</v>
      </c>
      <c r="M2266" s="336" t="s">
        <v>8549</v>
      </c>
      <c r="N2266" s="336" t="s">
        <v>8550</v>
      </c>
      <c r="O2266" s="287"/>
      <c r="P2266" s="287"/>
    </row>
    <row r="2267" spans="1:16" ht="15">
      <c r="A2267" s="247" t="s">
        <v>13011</v>
      </c>
      <c r="B2267" s="247" t="s">
        <v>13012</v>
      </c>
      <c r="C2267" s="287" t="s">
        <v>7020</v>
      </c>
      <c r="D2267" s="305">
        <v>27</v>
      </c>
      <c r="E2267" s="287" t="s">
        <v>37</v>
      </c>
      <c r="F2267" s="372">
        <v>43677</v>
      </c>
      <c r="G2267" s="373" t="s">
        <v>8930</v>
      </c>
      <c r="H2267" s="373" t="s">
        <v>644</v>
      </c>
      <c r="I2267" s="374">
        <v>0.12730014000000001</v>
      </c>
      <c r="J2267" s="374">
        <v>1</v>
      </c>
      <c r="K2267" s="373" t="s">
        <v>438</v>
      </c>
      <c r="L2267" s="375">
        <v>30.02</v>
      </c>
      <c r="M2267" s="336" t="s">
        <v>645</v>
      </c>
      <c r="N2267" s="336" t="s">
        <v>646</v>
      </c>
      <c r="O2267" s="287"/>
      <c r="P2267" s="287"/>
    </row>
    <row r="2268" spans="1:16" ht="15">
      <c r="A2268" s="247" t="s">
        <v>176</v>
      </c>
      <c r="B2268" s="247" t="s">
        <v>12092</v>
      </c>
      <c r="C2268" s="287" t="s">
        <v>7022</v>
      </c>
      <c r="D2268" s="305">
        <v>28</v>
      </c>
      <c r="E2268" s="287" t="s">
        <v>37</v>
      </c>
      <c r="F2268" s="372">
        <v>43677</v>
      </c>
      <c r="G2268" s="373" t="s">
        <v>8930</v>
      </c>
      <c r="H2268" s="373" t="s">
        <v>1155</v>
      </c>
      <c r="I2268" s="374">
        <v>0.21093677999999999</v>
      </c>
      <c r="J2268" s="374">
        <v>1</v>
      </c>
      <c r="K2268" s="373" t="s">
        <v>438</v>
      </c>
      <c r="L2268" s="375">
        <v>337.04</v>
      </c>
      <c r="M2268" s="336" t="s">
        <v>1156</v>
      </c>
      <c r="N2268" s="336" t="s">
        <v>1157</v>
      </c>
      <c r="O2268" s="287"/>
      <c r="P2268" s="287"/>
    </row>
    <row r="2269" spans="1:16" ht="15">
      <c r="A2269" s="247" t="s">
        <v>176</v>
      </c>
      <c r="B2269" s="247" t="s">
        <v>12093</v>
      </c>
      <c r="C2269" s="287" t="s">
        <v>7025</v>
      </c>
      <c r="D2269" s="305">
        <v>29</v>
      </c>
      <c r="E2269" s="287" t="s">
        <v>37</v>
      </c>
      <c r="F2269" s="372">
        <v>43677</v>
      </c>
      <c r="G2269" s="373" t="s">
        <v>8930</v>
      </c>
      <c r="H2269" s="373" t="s">
        <v>2076</v>
      </c>
      <c r="I2269" s="374">
        <v>0.11649394</v>
      </c>
      <c r="J2269" s="374">
        <v>1</v>
      </c>
      <c r="K2269" s="373" t="s">
        <v>438</v>
      </c>
      <c r="L2269" s="375">
        <v>247.75</v>
      </c>
      <c r="M2269" s="336" t="s">
        <v>2077</v>
      </c>
      <c r="N2269" s="336" t="s">
        <v>2078</v>
      </c>
      <c r="O2269" s="287"/>
      <c r="P2269" s="287"/>
    </row>
    <row r="2270" spans="1:16" ht="15">
      <c r="A2270" s="247" t="s">
        <v>13013</v>
      </c>
      <c r="B2270" s="247" t="s">
        <v>13014</v>
      </c>
      <c r="C2270" s="287" t="s">
        <v>7028</v>
      </c>
      <c r="D2270" s="305">
        <v>30</v>
      </c>
      <c r="E2270" s="287" t="s">
        <v>37</v>
      </c>
      <c r="F2270" s="372">
        <v>43677</v>
      </c>
      <c r="G2270" s="373" t="s">
        <v>8930</v>
      </c>
      <c r="H2270" s="373" t="s">
        <v>3878</v>
      </c>
      <c r="I2270" s="374">
        <v>0.16519916000000001</v>
      </c>
      <c r="J2270" s="374">
        <v>1</v>
      </c>
      <c r="K2270" s="373" t="s">
        <v>438</v>
      </c>
      <c r="L2270" s="375">
        <v>138.94999999999999</v>
      </c>
      <c r="M2270" s="336" t="s">
        <v>3879</v>
      </c>
      <c r="N2270" s="336" t="s">
        <v>3880</v>
      </c>
      <c r="O2270" s="287"/>
      <c r="P2270" s="287"/>
    </row>
    <row r="2271" spans="1:16" ht="15">
      <c r="A2271" s="247" t="s">
        <v>176</v>
      </c>
      <c r="B2271" s="247" t="s">
        <v>12096</v>
      </c>
      <c r="C2271" s="287" t="s">
        <v>7031</v>
      </c>
      <c r="D2271" s="305">
        <v>31</v>
      </c>
      <c r="E2271" s="287" t="s">
        <v>37</v>
      </c>
      <c r="F2271" s="372">
        <v>43677</v>
      </c>
      <c r="G2271" s="373" t="s">
        <v>8930</v>
      </c>
      <c r="H2271" s="373" t="s">
        <v>4992</v>
      </c>
      <c r="I2271" s="374">
        <v>0.14526259999999999</v>
      </c>
      <c r="J2271" s="374">
        <v>2</v>
      </c>
      <c r="K2271" s="373" t="s">
        <v>438</v>
      </c>
      <c r="L2271" s="375">
        <v>165.96</v>
      </c>
      <c r="M2271" s="336" t="s">
        <v>4993</v>
      </c>
      <c r="N2271" s="336" t="s">
        <v>4994</v>
      </c>
      <c r="O2271" s="287"/>
      <c r="P2271" s="287"/>
    </row>
    <row r="2272" spans="1:16" ht="15">
      <c r="A2272" s="247" t="s">
        <v>176</v>
      </c>
      <c r="B2272" s="247" t="s">
        <v>12097</v>
      </c>
      <c r="C2272" s="287" t="s">
        <v>7034</v>
      </c>
      <c r="D2272" s="305">
        <v>32</v>
      </c>
      <c r="E2272" s="287" t="s">
        <v>37</v>
      </c>
      <c r="F2272" s="372">
        <v>43677</v>
      </c>
      <c r="G2272" s="373" t="s">
        <v>8930</v>
      </c>
      <c r="H2272" s="373" t="s">
        <v>966</v>
      </c>
      <c r="I2272" s="374">
        <v>0.17578888000000001</v>
      </c>
      <c r="J2272" s="374">
        <v>1</v>
      </c>
      <c r="K2272" s="373" t="s">
        <v>438</v>
      </c>
      <c r="L2272" s="375">
        <v>36.520000000000003</v>
      </c>
      <c r="M2272" s="336" t="s">
        <v>967</v>
      </c>
      <c r="N2272" s="336" t="s">
        <v>968</v>
      </c>
      <c r="O2272" s="287"/>
      <c r="P2272" s="287"/>
    </row>
    <row r="2273" spans="1:16" ht="15">
      <c r="A2273" s="247" t="s">
        <v>176</v>
      </c>
      <c r="B2273" s="247" t="s">
        <v>12100</v>
      </c>
      <c r="C2273" s="287" t="s">
        <v>7036</v>
      </c>
      <c r="D2273" s="305">
        <v>33</v>
      </c>
      <c r="E2273" s="287" t="s">
        <v>37</v>
      </c>
      <c r="F2273" s="372">
        <v>43677</v>
      </c>
      <c r="G2273" s="373" t="s">
        <v>8930</v>
      </c>
      <c r="H2273" s="373" t="s">
        <v>2087</v>
      </c>
      <c r="I2273" s="374">
        <v>0.19199061000000001</v>
      </c>
      <c r="J2273" s="374">
        <v>2</v>
      </c>
      <c r="K2273" s="373" t="s">
        <v>438</v>
      </c>
      <c r="L2273" s="375">
        <v>345.57</v>
      </c>
      <c r="M2273" s="336" t="s">
        <v>2088</v>
      </c>
      <c r="N2273" s="336" t="s">
        <v>2089</v>
      </c>
      <c r="O2273" s="287"/>
      <c r="P2273" s="287"/>
    </row>
    <row r="2274" spans="1:16" ht="15">
      <c r="A2274" s="247" t="s">
        <v>176</v>
      </c>
      <c r="B2274" s="247" t="s">
        <v>12105</v>
      </c>
      <c r="C2274" s="287" t="s">
        <v>7038</v>
      </c>
      <c r="D2274" s="305">
        <v>34</v>
      </c>
      <c r="E2274" s="287" t="s">
        <v>37</v>
      </c>
      <c r="F2274" s="372">
        <v>43677</v>
      </c>
      <c r="G2274" s="373" t="s">
        <v>8930</v>
      </c>
      <c r="H2274" s="373" t="s">
        <v>1823</v>
      </c>
      <c r="I2274" s="374">
        <v>0.23146105</v>
      </c>
      <c r="J2274" s="374">
        <v>3</v>
      </c>
      <c r="K2274" s="373" t="s">
        <v>438</v>
      </c>
      <c r="L2274" s="375">
        <v>128.69999999999999</v>
      </c>
      <c r="M2274" s="336" t="s">
        <v>1824</v>
      </c>
      <c r="N2274" s="336" t="s">
        <v>1825</v>
      </c>
      <c r="O2274" s="287"/>
      <c r="P2274" s="287"/>
    </row>
    <row r="2275" spans="1:16" ht="15">
      <c r="A2275" s="247" t="s">
        <v>176</v>
      </c>
      <c r="B2275" s="247" t="s">
        <v>12108</v>
      </c>
      <c r="C2275" s="287" t="s">
        <v>7040</v>
      </c>
      <c r="D2275" s="305">
        <v>35</v>
      </c>
      <c r="E2275" s="287" t="s">
        <v>37</v>
      </c>
      <c r="F2275" s="372">
        <v>43677</v>
      </c>
      <c r="G2275" s="373" t="s">
        <v>8930</v>
      </c>
      <c r="H2275" s="373" t="s">
        <v>986</v>
      </c>
      <c r="I2275" s="374">
        <v>0.20458460000000001</v>
      </c>
      <c r="J2275" s="374">
        <v>1</v>
      </c>
      <c r="K2275" s="373" t="s">
        <v>438</v>
      </c>
      <c r="L2275" s="375">
        <v>245.41</v>
      </c>
      <c r="M2275" s="336" t="s">
        <v>987</v>
      </c>
      <c r="N2275" s="336" t="s">
        <v>988</v>
      </c>
      <c r="O2275" s="287"/>
      <c r="P2275" s="287"/>
    </row>
    <row r="2276" spans="1:16" ht="15">
      <c r="A2276" s="247" t="s">
        <v>176</v>
      </c>
      <c r="B2276" s="247" t="s">
        <v>12109</v>
      </c>
      <c r="C2276" s="287" t="s">
        <v>7043</v>
      </c>
      <c r="D2276" s="305">
        <v>36</v>
      </c>
      <c r="E2276" s="287" t="s">
        <v>37</v>
      </c>
      <c r="F2276" s="372">
        <v>43677</v>
      </c>
      <c r="G2276" s="373" t="s">
        <v>8930</v>
      </c>
      <c r="H2276" s="373" t="s">
        <v>1690</v>
      </c>
      <c r="I2276" s="374">
        <v>0.12798190000000001</v>
      </c>
      <c r="J2276" s="374">
        <v>1</v>
      </c>
      <c r="K2276" s="373" t="s">
        <v>438</v>
      </c>
      <c r="L2276" s="375">
        <v>513.04</v>
      </c>
      <c r="M2276" s="336" t="s">
        <v>1691</v>
      </c>
      <c r="N2276" s="336" t="s">
        <v>1692</v>
      </c>
      <c r="O2276" s="287"/>
      <c r="P2276" s="287"/>
    </row>
    <row r="2277" spans="1:16" ht="15">
      <c r="A2277" s="247" t="s">
        <v>176</v>
      </c>
      <c r="B2277" s="247" t="s">
        <v>12110</v>
      </c>
      <c r="C2277" s="287" t="s">
        <v>7045</v>
      </c>
      <c r="D2277" s="305">
        <v>37</v>
      </c>
      <c r="E2277" s="287" t="s">
        <v>37</v>
      </c>
      <c r="F2277" s="372">
        <v>43677</v>
      </c>
      <c r="G2277" s="373" t="s">
        <v>8930</v>
      </c>
      <c r="H2277" s="373" t="s">
        <v>2222</v>
      </c>
      <c r="I2277" s="374">
        <v>0.21897530000000001</v>
      </c>
      <c r="J2277" s="374">
        <v>1</v>
      </c>
      <c r="K2277" s="373" t="s">
        <v>438</v>
      </c>
      <c r="L2277" s="375">
        <v>94.69</v>
      </c>
      <c r="M2277" s="336" t="s">
        <v>2223</v>
      </c>
      <c r="N2277" s="336" t="s">
        <v>2224</v>
      </c>
      <c r="O2277" s="287"/>
      <c r="P2277" s="287"/>
    </row>
    <row r="2278" spans="1:16" ht="15">
      <c r="A2278" s="247" t="s">
        <v>176</v>
      </c>
      <c r="B2278" s="247" t="s">
        <v>12117</v>
      </c>
      <c r="C2278" s="287" t="s">
        <v>7048</v>
      </c>
      <c r="D2278" s="305">
        <v>38</v>
      </c>
      <c r="E2278" s="287" t="s">
        <v>37</v>
      </c>
      <c r="F2278" s="372">
        <v>43677</v>
      </c>
      <c r="G2278" s="373" t="s">
        <v>8930</v>
      </c>
      <c r="H2278" s="373" t="s">
        <v>1479</v>
      </c>
      <c r="I2278" s="374">
        <v>0.2653103</v>
      </c>
      <c r="J2278" s="374">
        <v>3</v>
      </c>
      <c r="K2278" s="373" t="s">
        <v>438</v>
      </c>
      <c r="L2278" s="375">
        <v>122.52</v>
      </c>
      <c r="M2278" s="336" t="s">
        <v>1480</v>
      </c>
      <c r="N2278" s="336" t="s">
        <v>1481</v>
      </c>
      <c r="O2278" s="287"/>
      <c r="P2278" s="287"/>
    </row>
    <row r="2279" spans="1:16" ht="15">
      <c r="A2279" s="247" t="s">
        <v>176</v>
      </c>
      <c r="B2279" s="247" t="s">
        <v>12118</v>
      </c>
      <c r="C2279" s="287" t="s">
        <v>7050</v>
      </c>
      <c r="D2279" s="305">
        <v>39</v>
      </c>
      <c r="E2279" s="287" t="s">
        <v>37</v>
      </c>
      <c r="F2279" s="372">
        <v>43677</v>
      </c>
      <c r="G2279" s="373" t="s">
        <v>8930</v>
      </c>
      <c r="H2279" s="373" t="s">
        <v>4646</v>
      </c>
      <c r="I2279" s="374">
        <v>0.11599076</v>
      </c>
      <c r="J2279" s="374">
        <v>1</v>
      </c>
      <c r="K2279" s="373" t="s">
        <v>438</v>
      </c>
      <c r="L2279" s="375">
        <v>86.4</v>
      </c>
      <c r="M2279" s="336" t="s">
        <v>4647</v>
      </c>
      <c r="N2279" s="336" t="s">
        <v>4648</v>
      </c>
      <c r="O2279" s="287"/>
      <c r="P2279" s="287"/>
    </row>
    <row r="2280" spans="1:16" ht="15">
      <c r="A2280" s="247" t="s">
        <v>176</v>
      </c>
      <c r="B2280" s="247" t="s">
        <v>12119</v>
      </c>
      <c r="C2280" s="287" t="s">
        <v>7052</v>
      </c>
      <c r="D2280" s="305">
        <v>40</v>
      </c>
      <c r="E2280" s="287" t="s">
        <v>37</v>
      </c>
      <c r="F2280" s="372">
        <v>43677</v>
      </c>
      <c r="G2280" s="373" t="s">
        <v>8930</v>
      </c>
      <c r="H2280" s="373" t="s">
        <v>1841</v>
      </c>
      <c r="I2280" s="374">
        <v>0.18715488999999999</v>
      </c>
      <c r="J2280" s="374">
        <v>1</v>
      </c>
      <c r="K2280" s="373" t="s">
        <v>438</v>
      </c>
      <c r="L2280" s="375">
        <v>339.74</v>
      </c>
      <c r="M2280" s="336" t="s">
        <v>1842</v>
      </c>
      <c r="N2280" s="336" t="s">
        <v>1843</v>
      </c>
      <c r="O2280" s="287"/>
      <c r="P2280" s="287"/>
    </row>
    <row r="2281" spans="1:16" ht="15">
      <c r="A2281" s="247" t="s">
        <v>13015</v>
      </c>
      <c r="B2281" s="247" t="s">
        <v>13016</v>
      </c>
      <c r="C2281" s="287" t="s">
        <v>7055</v>
      </c>
      <c r="D2281" s="305">
        <v>41</v>
      </c>
      <c r="E2281" s="287" t="s">
        <v>37</v>
      </c>
      <c r="F2281" s="372">
        <v>43677</v>
      </c>
      <c r="G2281" s="373" t="s">
        <v>8930</v>
      </c>
      <c r="H2281" s="373" t="s">
        <v>3929</v>
      </c>
      <c r="I2281" s="374">
        <v>0.32746481999999999</v>
      </c>
      <c r="J2281" s="374">
        <v>3</v>
      </c>
      <c r="K2281" s="373" t="s">
        <v>438</v>
      </c>
      <c r="L2281" s="375">
        <v>135.72</v>
      </c>
      <c r="M2281" s="336" t="s">
        <v>3930</v>
      </c>
      <c r="N2281" s="336" t="s">
        <v>3931</v>
      </c>
      <c r="O2281" s="287"/>
      <c r="P2281" s="287"/>
    </row>
    <row r="2282" spans="1:16" ht="15">
      <c r="A2282" s="247" t="s">
        <v>176</v>
      </c>
      <c r="B2282" s="247" t="s">
        <v>12124</v>
      </c>
      <c r="C2282" s="287" t="s">
        <v>7058</v>
      </c>
      <c r="D2282" s="305">
        <v>42</v>
      </c>
      <c r="E2282" s="287" t="s">
        <v>37</v>
      </c>
      <c r="F2282" s="372">
        <v>43677</v>
      </c>
      <c r="G2282" s="373" t="s">
        <v>8930</v>
      </c>
      <c r="H2282" s="373" t="s">
        <v>1715</v>
      </c>
      <c r="I2282" s="374">
        <v>0.12474108</v>
      </c>
      <c r="J2282" s="374">
        <v>1</v>
      </c>
      <c r="K2282" s="373" t="s">
        <v>438</v>
      </c>
      <c r="L2282" s="375">
        <v>119.47</v>
      </c>
      <c r="M2282" s="336" t="s">
        <v>1716</v>
      </c>
      <c r="N2282" s="336" t="s">
        <v>1717</v>
      </c>
      <c r="O2282" s="287"/>
      <c r="P2282" s="287"/>
    </row>
    <row r="2283" spans="1:16" ht="15">
      <c r="A2283" s="247" t="s">
        <v>176</v>
      </c>
      <c r="B2283" s="247" t="s">
        <v>12125</v>
      </c>
      <c r="C2283" s="287" t="s">
        <v>7061</v>
      </c>
      <c r="D2283" s="305">
        <v>43</v>
      </c>
      <c r="E2283" s="287" t="s">
        <v>37</v>
      </c>
      <c r="F2283" s="372">
        <v>43677</v>
      </c>
      <c r="G2283" s="373" t="s">
        <v>8930</v>
      </c>
      <c r="H2283" s="373" t="s">
        <v>2503</v>
      </c>
      <c r="I2283" s="374">
        <v>0.18909119999999999</v>
      </c>
      <c r="J2283" s="374">
        <v>1</v>
      </c>
      <c r="K2283" s="373" t="s">
        <v>438</v>
      </c>
      <c r="L2283" s="375">
        <v>150.86000000000001</v>
      </c>
      <c r="M2283" s="336" t="s">
        <v>2504</v>
      </c>
      <c r="N2283" s="336" t="s">
        <v>2505</v>
      </c>
      <c r="O2283" s="287"/>
      <c r="P2283" s="287"/>
    </row>
    <row r="2284" spans="1:16" ht="15">
      <c r="A2284" s="247" t="s">
        <v>13017</v>
      </c>
      <c r="B2284" s="247" t="s">
        <v>13018</v>
      </c>
      <c r="C2284" s="287" t="s">
        <v>7064</v>
      </c>
      <c r="D2284" s="305">
        <v>44</v>
      </c>
      <c r="E2284" s="287" t="s">
        <v>37</v>
      </c>
      <c r="F2284" s="372">
        <v>43677</v>
      </c>
      <c r="G2284" s="373" t="s">
        <v>8930</v>
      </c>
      <c r="H2284" s="373" t="s">
        <v>1228</v>
      </c>
      <c r="I2284" s="374">
        <v>0.11525571</v>
      </c>
      <c r="J2284" s="374">
        <v>1</v>
      </c>
      <c r="K2284" s="373" t="s">
        <v>438</v>
      </c>
      <c r="L2284" s="375">
        <v>83.12</v>
      </c>
      <c r="M2284" s="336" t="s">
        <v>1229</v>
      </c>
      <c r="N2284" s="336" t="s">
        <v>1230</v>
      </c>
      <c r="O2284" s="287"/>
      <c r="P2284" s="287"/>
    </row>
    <row r="2285" spans="1:16" ht="15">
      <c r="A2285" s="247" t="s">
        <v>176</v>
      </c>
      <c r="B2285" s="247" t="s">
        <v>9857</v>
      </c>
      <c r="C2285" s="287" t="s">
        <v>7066</v>
      </c>
      <c r="D2285" s="305">
        <v>45</v>
      </c>
      <c r="E2285" s="287" t="s">
        <v>37</v>
      </c>
      <c r="F2285" s="372">
        <v>43677</v>
      </c>
      <c r="G2285" s="373" t="s">
        <v>8930</v>
      </c>
      <c r="H2285" s="373" t="s">
        <v>1733</v>
      </c>
      <c r="I2285" s="374">
        <v>0.12814223999999999</v>
      </c>
      <c r="J2285" s="374">
        <v>1</v>
      </c>
      <c r="K2285" s="373" t="s">
        <v>438</v>
      </c>
      <c r="L2285" s="375">
        <v>114.89</v>
      </c>
      <c r="M2285" s="336" t="s">
        <v>1734</v>
      </c>
      <c r="N2285" s="336" t="s">
        <v>1735</v>
      </c>
      <c r="O2285" s="287"/>
      <c r="P2285" s="287"/>
    </row>
    <row r="2286" spans="1:16" ht="15">
      <c r="A2286" s="247" t="s">
        <v>13019</v>
      </c>
      <c r="B2286" s="247" t="s">
        <v>13020</v>
      </c>
      <c r="C2286" s="287" t="s">
        <v>7068</v>
      </c>
      <c r="D2286" s="305">
        <v>46</v>
      </c>
      <c r="E2286" s="287" t="s">
        <v>37</v>
      </c>
      <c r="F2286" s="372">
        <v>43677</v>
      </c>
      <c r="G2286" s="373" t="s">
        <v>8930</v>
      </c>
      <c r="H2286" s="373" t="s">
        <v>1545</v>
      </c>
      <c r="I2286" s="374">
        <v>0.12504362999999999</v>
      </c>
      <c r="J2286" s="374">
        <v>2</v>
      </c>
      <c r="K2286" s="373" t="s">
        <v>438</v>
      </c>
      <c r="L2286" s="375">
        <v>64.42</v>
      </c>
      <c r="M2286" s="336" t="s">
        <v>1546</v>
      </c>
      <c r="N2286" s="336" t="s">
        <v>1547</v>
      </c>
      <c r="O2286" s="287"/>
      <c r="P2286" s="287"/>
    </row>
    <row r="2287" spans="1:16" ht="15">
      <c r="A2287" s="247" t="s">
        <v>13021</v>
      </c>
      <c r="B2287" s="247" t="s">
        <v>13022</v>
      </c>
      <c r="C2287" s="287" t="s">
        <v>7071</v>
      </c>
      <c r="D2287" s="305">
        <v>47</v>
      </c>
      <c r="E2287" s="287" t="s">
        <v>37</v>
      </c>
      <c r="F2287" s="372">
        <v>43677</v>
      </c>
      <c r="G2287" s="373" t="s">
        <v>8930</v>
      </c>
      <c r="H2287" s="373" t="s">
        <v>2986</v>
      </c>
      <c r="I2287" s="374">
        <v>0.1317333</v>
      </c>
      <c r="J2287" s="374">
        <v>1</v>
      </c>
      <c r="K2287" s="373" t="s">
        <v>438</v>
      </c>
      <c r="L2287" s="375">
        <v>42.44</v>
      </c>
      <c r="M2287" s="336" t="s">
        <v>2987</v>
      </c>
      <c r="N2287" s="336" t="s">
        <v>2988</v>
      </c>
      <c r="O2287" s="287"/>
      <c r="P2287" s="287"/>
    </row>
    <row r="2288" spans="1:16" ht="15">
      <c r="A2288" s="247" t="s">
        <v>13023</v>
      </c>
      <c r="B2288" s="247" t="s">
        <v>13024</v>
      </c>
      <c r="C2288" s="287" t="s">
        <v>7076</v>
      </c>
      <c r="D2288" s="305">
        <v>48</v>
      </c>
      <c r="E2288" s="287" t="s">
        <v>37</v>
      </c>
      <c r="F2288" s="372">
        <v>43677</v>
      </c>
      <c r="G2288" s="373" t="s">
        <v>8930</v>
      </c>
      <c r="H2288" s="373" t="s">
        <v>3967</v>
      </c>
      <c r="I2288" s="374">
        <v>0.14784372000000001</v>
      </c>
      <c r="J2288" s="374">
        <v>1</v>
      </c>
      <c r="K2288" s="373" t="s">
        <v>438</v>
      </c>
      <c r="L2288" s="375">
        <v>101.94</v>
      </c>
      <c r="M2288" s="336" t="s">
        <v>3968</v>
      </c>
      <c r="N2288" s="336" t="s">
        <v>3969</v>
      </c>
      <c r="O2288" s="287"/>
      <c r="P2288" s="287"/>
    </row>
    <row r="2289" spans="1:16" ht="15">
      <c r="A2289" s="247" t="s">
        <v>13025</v>
      </c>
      <c r="B2289" s="247" t="s">
        <v>13026</v>
      </c>
      <c r="C2289" s="287" t="s">
        <v>7078</v>
      </c>
      <c r="D2289" s="305">
        <v>49</v>
      </c>
      <c r="E2289" s="287" t="s">
        <v>37</v>
      </c>
      <c r="F2289" s="372">
        <v>43677</v>
      </c>
      <c r="G2289" s="373" t="s">
        <v>8930</v>
      </c>
      <c r="H2289" s="373" t="s">
        <v>1035</v>
      </c>
      <c r="I2289" s="374">
        <v>0.11996746</v>
      </c>
      <c r="J2289" s="374">
        <v>1</v>
      </c>
      <c r="K2289" s="373" t="s">
        <v>438</v>
      </c>
      <c r="L2289" s="375">
        <v>27.54</v>
      </c>
      <c r="M2289" s="336" t="s">
        <v>1036</v>
      </c>
      <c r="N2289" s="336" t="s">
        <v>1037</v>
      </c>
      <c r="O2289" s="287"/>
      <c r="P2289" s="287"/>
    </row>
    <row r="2290" spans="1:16" ht="15">
      <c r="A2290" s="247" t="s">
        <v>13027</v>
      </c>
      <c r="B2290" s="247" t="s">
        <v>13028</v>
      </c>
      <c r="C2290" s="287" t="s">
        <v>7081</v>
      </c>
      <c r="D2290" s="305">
        <v>50</v>
      </c>
      <c r="E2290" s="287" t="s">
        <v>37</v>
      </c>
      <c r="F2290" s="372">
        <v>43677</v>
      </c>
      <c r="G2290" s="373" t="s">
        <v>8930</v>
      </c>
      <c r="H2290" s="373" t="s">
        <v>2697</v>
      </c>
      <c r="I2290" s="374">
        <v>0.12708688000000001</v>
      </c>
      <c r="J2290" s="374">
        <v>1</v>
      </c>
      <c r="K2290" s="373" t="s">
        <v>438</v>
      </c>
      <c r="L2290" s="375">
        <v>54.01</v>
      </c>
      <c r="M2290" s="336" t="s">
        <v>2698</v>
      </c>
      <c r="N2290" s="336" t="s">
        <v>2699</v>
      </c>
      <c r="O2290" s="287"/>
      <c r="P2290" s="287"/>
    </row>
    <row r="2291" spans="1:16" ht="15">
      <c r="A2291" s="247" t="s">
        <v>176</v>
      </c>
      <c r="B2291" s="247" t="s">
        <v>12134</v>
      </c>
      <c r="C2291" s="287" t="s">
        <v>7087</v>
      </c>
      <c r="D2291" s="305">
        <v>1</v>
      </c>
      <c r="E2291" s="287" t="s">
        <v>36</v>
      </c>
      <c r="F2291" s="372">
        <v>43677</v>
      </c>
      <c r="G2291" s="373" t="s">
        <v>8926</v>
      </c>
      <c r="H2291" s="373" t="s">
        <v>453</v>
      </c>
      <c r="I2291" s="374">
        <v>0.67215824000000002</v>
      </c>
      <c r="J2291" s="374">
        <v>1</v>
      </c>
      <c r="K2291" s="373" t="s">
        <v>438</v>
      </c>
      <c r="L2291" s="375">
        <v>30.45</v>
      </c>
      <c r="M2291" s="336" t="s">
        <v>454</v>
      </c>
      <c r="N2291" s="336" t="s">
        <v>455</v>
      </c>
      <c r="O2291" s="287"/>
      <c r="P2291" s="287"/>
    </row>
    <row r="2292" spans="1:16" ht="15">
      <c r="A2292" s="247" t="s">
        <v>176</v>
      </c>
      <c r="B2292" s="247" t="s">
        <v>12135</v>
      </c>
      <c r="C2292" s="287" t="s">
        <v>7089</v>
      </c>
      <c r="D2292" s="305">
        <v>2</v>
      </c>
      <c r="E2292" s="287" t="s">
        <v>36</v>
      </c>
      <c r="F2292" s="372">
        <v>43677</v>
      </c>
      <c r="G2292" s="373" t="s">
        <v>8926</v>
      </c>
      <c r="H2292" s="373" t="s">
        <v>2253</v>
      </c>
      <c r="I2292" s="374">
        <v>0.47891151999999998</v>
      </c>
      <c r="J2292" s="374">
        <v>4</v>
      </c>
      <c r="K2292" s="373" t="s">
        <v>438</v>
      </c>
      <c r="L2292" s="375">
        <v>228.27</v>
      </c>
      <c r="M2292" s="336" t="s">
        <v>2254</v>
      </c>
      <c r="N2292" s="336" t="s">
        <v>2255</v>
      </c>
      <c r="O2292" s="287"/>
      <c r="P2292" s="287"/>
    </row>
    <row r="2293" spans="1:16" ht="15">
      <c r="A2293" s="247" t="s">
        <v>13029</v>
      </c>
      <c r="B2293" s="247" t="s">
        <v>13030</v>
      </c>
      <c r="C2293" s="287" t="s">
        <v>7091</v>
      </c>
      <c r="D2293" s="305">
        <v>3</v>
      </c>
      <c r="E2293" s="287" t="s">
        <v>36</v>
      </c>
      <c r="F2293" s="372">
        <v>43677</v>
      </c>
      <c r="G2293" s="373" t="s">
        <v>8926</v>
      </c>
      <c r="H2293" s="373" t="s">
        <v>489</v>
      </c>
      <c r="I2293" s="374">
        <v>0.35601842</v>
      </c>
      <c r="J2293" s="374">
        <v>1</v>
      </c>
      <c r="K2293" s="373" t="s">
        <v>438</v>
      </c>
      <c r="L2293" s="375">
        <v>55.99</v>
      </c>
      <c r="M2293" s="336" t="s">
        <v>490</v>
      </c>
      <c r="N2293" s="336" t="s">
        <v>491</v>
      </c>
      <c r="O2293" s="287"/>
      <c r="P2293" s="287"/>
    </row>
    <row r="2294" spans="1:16" ht="15">
      <c r="A2294" s="247" t="s">
        <v>176</v>
      </c>
      <c r="B2294" s="247" t="s">
        <v>12136</v>
      </c>
      <c r="C2294" s="287" t="s">
        <v>7093</v>
      </c>
      <c r="D2294" s="305">
        <v>4</v>
      </c>
      <c r="E2294" s="287" t="s">
        <v>36</v>
      </c>
      <c r="F2294" s="372">
        <v>43677</v>
      </c>
      <c r="G2294" s="373" t="s">
        <v>8926</v>
      </c>
      <c r="H2294" s="373" t="s">
        <v>1054</v>
      </c>
      <c r="I2294" s="374">
        <v>0.35819267999999999</v>
      </c>
      <c r="J2294" s="374">
        <v>7</v>
      </c>
      <c r="K2294" s="373" t="s">
        <v>438</v>
      </c>
      <c r="L2294" s="375">
        <v>211.62</v>
      </c>
      <c r="M2294" s="336" t="s">
        <v>1055</v>
      </c>
      <c r="N2294" s="336" t="s">
        <v>1056</v>
      </c>
      <c r="O2294" s="287"/>
      <c r="P2294" s="287"/>
    </row>
    <row r="2295" spans="1:16" ht="15">
      <c r="A2295" s="247" t="s">
        <v>9858</v>
      </c>
      <c r="B2295" s="247" t="s">
        <v>9859</v>
      </c>
      <c r="C2295" s="287" t="s">
        <v>7095</v>
      </c>
      <c r="D2295" s="305">
        <v>5</v>
      </c>
      <c r="E2295" s="287" t="s">
        <v>36</v>
      </c>
      <c r="F2295" s="372">
        <v>43677</v>
      </c>
      <c r="G2295" s="373" t="s">
        <v>8926</v>
      </c>
      <c r="H2295" s="373" t="s">
        <v>7350</v>
      </c>
      <c r="I2295" s="374">
        <v>0.38458657000000002</v>
      </c>
      <c r="J2295" s="374">
        <v>1</v>
      </c>
      <c r="K2295" s="373" t="s">
        <v>438</v>
      </c>
      <c r="L2295" s="375">
        <v>73.66</v>
      </c>
      <c r="M2295" s="336" t="s">
        <v>7351</v>
      </c>
      <c r="N2295" s="336" t="s">
        <v>7352</v>
      </c>
      <c r="O2295" s="287"/>
      <c r="P2295" s="287"/>
    </row>
    <row r="2296" spans="1:16" ht="15">
      <c r="A2296" s="247" t="s">
        <v>13031</v>
      </c>
      <c r="B2296" s="247" t="s">
        <v>13032</v>
      </c>
      <c r="C2296" s="287" t="s">
        <v>7098</v>
      </c>
      <c r="D2296" s="305">
        <v>6</v>
      </c>
      <c r="E2296" s="287" t="s">
        <v>36</v>
      </c>
      <c r="F2296" s="372">
        <v>43677</v>
      </c>
      <c r="G2296" s="373" t="s">
        <v>8926</v>
      </c>
      <c r="H2296" s="373" t="s">
        <v>511</v>
      </c>
      <c r="I2296" s="374">
        <v>0.40317762000000001</v>
      </c>
      <c r="J2296" s="374">
        <v>1</v>
      </c>
      <c r="K2296" s="373" t="s">
        <v>438</v>
      </c>
      <c r="L2296" s="375">
        <v>117.46</v>
      </c>
      <c r="M2296" s="336" t="s">
        <v>512</v>
      </c>
      <c r="N2296" s="336" t="s">
        <v>513</v>
      </c>
      <c r="O2296" s="287"/>
      <c r="P2296" s="287"/>
    </row>
    <row r="2297" spans="1:16" ht="15">
      <c r="A2297" s="247" t="s">
        <v>13033</v>
      </c>
      <c r="B2297" s="247" t="s">
        <v>13034</v>
      </c>
      <c r="C2297" s="287" t="s">
        <v>7100</v>
      </c>
      <c r="D2297" s="305">
        <v>7</v>
      </c>
      <c r="E2297" s="287" t="s">
        <v>36</v>
      </c>
      <c r="F2297" s="372">
        <v>43677</v>
      </c>
      <c r="G2297" s="373" t="s">
        <v>8926</v>
      </c>
      <c r="H2297" s="373" t="s">
        <v>1263</v>
      </c>
      <c r="I2297" s="374">
        <v>0.35820794</v>
      </c>
      <c r="J2297" s="374">
        <v>1</v>
      </c>
      <c r="K2297" s="373" t="s">
        <v>438</v>
      </c>
      <c r="L2297" s="375">
        <v>203.12</v>
      </c>
      <c r="M2297" s="336" t="s">
        <v>1264</v>
      </c>
      <c r="N2297" s="336" t="s">
        <v>1265</v>
      </c>
      <c r="O2297" s="287"/>
      <c r="P2297" s="287"/>
    </row>
    <row r="2298" spans="1:16" ht="15">
      <c r="A2298" s="247" t="s">
        <v>13035</v>
      </c>
      <c r="B2298" s="247" t="s">
        <v>13036</v>
      </c>
      <c r="C2298" s="287" t="s">
        <v>7102</v>
      </c>
      <c r="D2298" s="305">
        <v>8</v>
      </c>
      <c r="E2298" s="287" t="s">
        <v>36</v>
      </c>
      <c r="F2298" s="372">
        <v>43677</v>
      </c>
      <c r="G2298" s="373" t="s">
        <v>8926</v>
      </c>
      <c r="H2298" s="373" t="s">
        <v>3006</v>
      </c>
      <c r="I2298" s="374">
        <v>0.50152063000000002</v>
      </c>
      <c r="J2298" s="374">
        <v>1</v>
      </c>
      <c r="K2298" s="373" t="s">
        <v>438</v>
      </c>
      <c r="L2298" s="375">
        <v>49.37</v>
      </c>
      <c r="M2298" s="336" t="s">
        <v>3007</v>
      </c>
      <c r="N2298" s="336" t="s">
        <v>3008</v>
      </c>
      <c r="O2298" s="287"/>
      <c r="P2298" s="287"/>
    </row>
    <row r="2299" spans="1:16" ht="15">
      <c r="A2299" s="247" t="s">
        <v>176</v>
      </c>
      <c r="B2299" s="247" t="s">
        <v>12139</v>
      </c>
      <c r="C2299" s="287" t="s">
        <v>7104</v>
      </c>
      <c r="D2299" s="305">
        <v>9</v>
      </c>
      <c r="E2299" s="287" t="s">
        <v>36</v>
      </c>
      <c r="F2299" s="372">
        <v>43677</v>
      </c>
      <c r="G2299" s="373" t="s">
        <v>8926</v>
      </c>
      <c r="H2299" s="373" t="s">
        <v>1272</v>
      </c>
      <c r="I2299" s="374">
        <v>0.53113294</v>
      </c>
      <c r="J2299" s="374">
        <v>8</v>
      </c>
      <c r="K2299" s="373" t="s">
        <v>438</v>
      </c>
      <c r="L2299" s="375">
        <v>1123.04</v>
      </c>
      <c r="M2299" s="336" t="s">
        <v>1273</v>
      </c>
      <c r="N2299" s="336" t="s">
        <v>1274</v>
      </c>
      <c r="O2299" s="287"/>
      <c r="P2299" s="287"/>
    </row>
    <row r="2300" spans="1:16" ht="15">
      <c r="A2300" s="247" t="s">
        <v>176</v>
      </c>
      <c r="B2300" s="247" t="s">
        <v>12140</v>
      </c>
      <c r="C2300" s="287" t="s">
        <v>7106</v>
      </c>
      <c r="D2300" s="305">
        <v>10</v>
      </c>
      <c r="E2300" s="287" t="s">
        <v>36</v>
      </c>
      <c r="F2300" s="372">
        <v>43677</v>
      </c>
      <c r="G2300" s="373" t="s">
        <v>8926</v>
      </c>
      <c r="H2300" s="373" t="s">
        <v>2281</v>
      </c>
      <c r="I2300" s="374">
        <v>0.59553590000000001</v>
      </c>
      <c r="J2300" s="374">
        <v>8</v>
      </c>
      <c r="K2300" s="373" t="s">
        <v>438</v>
      </c>
      <c r="L2300" s="375">
        <v>71.48</v>
      </c>
      <c r="M2300" s="336" t="s">
        <v>2282</v>
      </c>
      <c r="N2300" s="336" t="s">
        <v>2283</v>
      </c>
      <c r="O2300" s="287"/>
      <c r="P2300" s="287"/>
    </row>
    <row r="2301" spans="1:16" ht="15">
      <c r="A2301" s="247" t="s">
        <v>13037</v>
      </c>
      <c r="B2301" s="247" t="s">
        <v>13038</v>
      </c>
      <c r="C2301" s="287" t="s">
        <v>7109</v>
      </c>
      <c r="D2301" s="305">
        <v>11</v>
      </c>
      <c r="E2301" s="287" t="s">
        <v>36</v>
      </c>
      <c r="F2301" s="372">
        <v>43677</v>
      </c>
      <c r="G2301" s="373" t="s">
        <v>8926</v>
      </c>
      <c r="H2301" s="373" t="s">
        <v>3768</v>
      </c>
      <c r="I2301" s="374">
        <v>0.34330509999999997</v>
      </c>
      <c r="J2301" s="374">
        <v>1</v>
      </c>
      <c r="K2301" s="373" t="s">
        <v>438</v>
      </c>
      <c r="L2301" s="375">
        <v>83.97</v>
      </c>
      <c r="M2301" s="336" t="s">
        <v>3769</v>
      </c>
      <c r="N2301" s="336" t="s">
        <v>3770</v>
      </c>
      <c r="O2301" s="287"/>
      <c r="P2301" s="287"/>
    </row>
    <row r="2302" spans="1:16" ht="15">
      <c r="A2302" s="247" t="s">
        <v>176</v>
      </c>
      <c r="B2302" s="247" t="s">
        <v>12141</v>
      </c>
      <c r="C2302" s="287" t="s">
        <v>7111</v>
      </c>
      <c r="D2302" s="305">
        <v>12</v>
      </c>
      <c r="E2302" s="287" t="s">
        <v>36</v>
      </c>
      <c r="F2302" s="372">
        <v>43677</v>
      </c>
      <c r="G2302" s="373" t="s">
        <v>8926</v>
      </c>
      <c r="H2302" s="373" t="s">
        <v>1302</v>
      </c>
      <c r="I2302" s="374">
        <v>0.65829040000000005</v>
      </c>
      <c r="J2302" s="374">
        <v>6</v>
      </c>
      <c r="K2302" s="373" t="s">
        <v>438</v>
      </c>
      <c r="L2302" s="375">
        <v>73.91</v>
      </c>
      <c r="M2302" s="336" t="s">
        <v>1303</v>
      </c>
      <c r="N2302" s="336" t="s">
        <v>1304</v>
      </c>
      <c r="O2302" s="287"/>
      <c r="P2302" s="287"/>
    </row>
    <row r="2303" spans="1:16" ht="15">
      <c r="A2303" s="247" t="s">
        <v>176</v>
      </c>
      <c r="B2303" s="247" t="s">
        <v>12142</v>
      </c>
      <c r="C2303" s="287" t="s">
        <v>7113</v>
      </c>
      <c r="D2303" s="305">
        <v>13</v>
      </c>
      <c r="E2303" s="287" t="s">
        <v>36</v>
      </c>
      <c r="F2303" s="372">
        <v>43677</v>
      </c>
      <c r="G2303" s="373" t="s">
        <v>8926</v>
      </c>
      <c r="H2303" s="373" t="s">
        <v>843</v>
      </c>
      <c r="I2303" s="374">
        <v>0.72817339999999997</v>
      </c>
      <c r="J2303" s="374">
        <v>14</v>
      </c>
      <c r="K2303" s="373" t="s">
        <v>438</v>
      </c>
      <c r="L2303" s="375">
        <v>795.53</v>
      </c>
      <c r="M2303" s="336" t="s">
        <v>844</v>
      </c>
      <c r="N2303" s="336" t="s">
        <v>845</v>
      </c>
      <c r="O2303" s="287"/>
      <c r="P2303" s="287"/>
    </row>
    <row r="2304" spans="1:16" ht="15">
      <c r="A2304" s="247" t="s">
        <v>176</v>
      </c>
      <c r="B2304" s="247" t="s">
        <v>12143</v>
      </c>
      <c r="C2304" s="287" t="s">
        <v>7115</v>
      </c>
      <c r="D2304" s="305">
        <v>14</v>
      </c>
      <c r="E2304" s="287" t="s">
        <v>36</v>
      </c>
      <c r="F2304" s="372">
        <v>43677</v>
      </c>
      <c r="G2304" s="373" t="s">
        <v>8926</v>
      </c>
      <c r="H2304" s="373" t="s">
        <v>2870</v>
      </c>
      <c r="I2304" s="374">
        <v>0.36482703999999999</v>
      </c>
      <c r="J2304" s="374">
        <v>6</v>
      </c>
      <c r="K2304" s="373" t="s">
        <v>438</v>
      </c>
      <c r="L2304" s="375">
        <v>107.33</v>
      </c>
      <c r="M2304" s="336" t="s">
        <v>2871</v>
      </c>
      <c r="N2304" s="336" t="s">
        <v>2872</v>
      </c>
      <c r="O2304" s="287"/>
      <c r="P2304" s="287"/>
    </row>
    <row r="2305" spans="1:16" ht="15">
      <c r="A2305" s="247" t="s">
        <v>176</v>
      </c>
      <c r="B2305" s="247" t="s">
        <v>12144</v>
      </c>
      <c r="C2305" s="287" t="s">
        <v>7117</v>
      </c>
      <c r="D2305" s="305">
        <v>15</v>
      </c>
      <c r="E2305" s="287" t="s">
        <v>36</v>
      </c>
      <c r="F2305" s="372">
        <v>43677</v>
      </c>
      <c r="G2305" s="373" t="s">
        <v>8926</v>
      </c>
      <c r="H2305" s="373" t="s">
        <v>2024</v>
      </c>
      <c r="I2305" s="374">
        <v>0.43201195999999997</v>
      </c>
      <c r="J2305" s="374">
        <v>1</v>
      </c>
      <c r="K2305" s="373" t="s">
        <v>438</v>
      </c>
      <c r="L2305" s="375">
        <v>260.44</v>
      </c>
      <c r="M2305" s="336" t="s">
        <v>2025</v>
      </c>
      <c r="N2305" s="336" t="s">
        <v>2026</v>
      </c>
      <c r="O2305" s="287"/>
      <c r="P2305" s="287"/>
    </row>
    <row r="2306" spans="1:16" ht="15">
      <c r="A2306" s="247" t="s">
        <v>176</v>
      </c>
      <c r="B2306" s="247" t="s">
        <v>12145</v>
      </c>
      <c r="C2306" s="287" t="s">
        <v>7119</v>
      </c>
      <c r="D2306" s="305">
        <v>16</v>
      </c>
      <c r="E2306" s="287" t="s">
        <v>36</v>
      </c>
      <c r="F2306" s="372">
        <v>43677</v>
      </c>
      <c r="G2306" s="373" t="s">
        <v>8926</v>
      </c>
      <c r="H2306" s="373" t="s">
        <v>1326</v>
      </c>
      <c r="I2306" s="374">
        <v>0.58515644</v>
      </c>
      <c r="J2306" s="374">
        <v>2</v>
      </c>
      <c r="K2306" s="373" t="s">
        <v>438</v>
      </c>
      <c r="L2306" s="375">
        <v>77.53</v>
      </c>
      <c r="M2306" s="336" t="s">
        <v>1327</v>
      </c>
      <c r="N2306" s="336" t="s">
        <v>1328</v>
      </c>
      <c r="O2306" s="287"/>
      <c r="P2306" s="287"/>
    </row>
    <row r="2307" spans="1:16" ht="15">
      <c r="A2307" s="247" t="s">
        <v>13039</v>
      </c>
      <c r="B2307" s="247" t="s">
        <v>13040</v>
      </c>
      <c r="C2307" s="287" t="s">
        <v>7121</v>
      </c>
      <c r="D2307" s="305">
        <v>17</v>
      </c>
      <c r="E2307" s="287" t="s">
        <v>36</v>
      </c>
      <c r="F2307" s="372">
        <v>43677</v>
      </c>
      <c r="G2307" s="373" t="s">
        <v>8926</v>
      </c>
      <c r="H2307" s="373" t="s">
        <v>2168</v>
      </c>
      <c r="I2307" s="374">
        <v>0.41348088</v>
      </c>
      <c r="J2307" s="374">
        <v>6</v>
      </c>
      <c r="K2307" s="373" t="s">
        <v>438</v>
      </c>
      <c r="L2307" s="375">
        <v>140.5</v>
      </c>
      <c r="M2307" s="336" t="s">
        <v>2169</v>
      </c>
      <c r="N2307" s="336" t="s">
        <v>2170</v>
      </c>
      <c r="O2307" s="287"/>
      <c r="P2307" s="287"/>
    </row>
    <row r="2308" spans="1:16" ht="15">
      <c r="A2308" s="247" t="s">
        <v>176</v>
      </c>
      <c r="B2308" s="247" t="s">
        <v>12146</v>
      </c>
      <c r="C2308" s="287" t="s">
        <v>7123</v>
      </c>
      <c r="D2308" s="305">
        <v>18</v>
      </c>
      <c r="E2308" s="287" t="s">
        <v>36</v>
      </c>
      <c r="F2308" s="372">
        <v>43677</v>
      </c>
      <c r="G2308" s="373" t="s">
        <v>8926</v>
      </c>
      <c r="H2308" s="373" t="s">
        <v>864</v>
      </c>
      <c r="I2308" s="374">
        <v>0.57233610000000001</v>
      </c>
      <c r="J2308" s="374">
        <v>3</v>
      </c>
      <c r="K2308" s="373" t="s">
        <v>438</v>
      </c>
      <c r="L2308" s="375">
        <v>54.45</v>
      </c>
      <c r="M2308" s="336" t="s">
        <v>865</v>
      </c>
      <c r="N2308" s="336" t="s">
        <v>866</v>
      </c>
      <c r="O2308" s="287"/>
      <c r="P2308" s="287"/>
    </row>
    <row r="2309" spans="1:16" ht="15">
      <c r="A2309" s="247" t="s">
        <v>176</v>
      </c>
      <c r="B2309" s="247" t="s">
        <v>12149</v>
      </c>
      <c r="C2309" s="287" t="s">
        <v>7125</v>
      </c>
      <c r="D2309" s="305">
        <v>19</v>
      </c>
      <c r="E2309" s="287" t="s">
        <v>36</v>
      </c>
      <c r="F2309" s="372">
        <v>43677</v>
      </c>
      <c r="G2309" s="373" t="s">
        <v>8926</v>
      </c>
      <c r="H2309" s="373" t="s">
        <v>4161</v>
      </c>
      <c r="I2309" s="374">
        <v>0.4188769</v>
      </c>
      <c r="J2309" s="374">
        <v>1</v>
      </c>
      <c r="K2309" s="373" t="s">
        <v>438</v>
      </c>
      <c r="L2309" s="375">
        <v>41.19</v>
      </c>
      <c r="M2309" s="336" t="s">
        <v>4162</v>
      </c>
      <c r="N2309" s="336" t="s">
        <v>4163</v>
      </c>
      <c r="O2309" s="287"/>
      <c r="P2309" s="287"/>
    </row>
    <row r="2310" spans="1:16" ht="15">
      <c r="A2310" s="247" t="s">
        <v>176</v>
      </c>
      <c r="B2310" s="247" t="s">
        <v>9771</v>
      </c>
      <c r="C2310" s="287" t="s">
        <v>7127</v>
      </c>
      <c r="D2310" s="305">
        <v>20</v>
      </c>
      <c r="E2310" s="287" t="s">
        <v>36</v>
      </c>
      <c r="F2310" s="372">
        <v>43677</v>
      </c>
      <c r="G2310" s="373" t="s">
        <v>8926</v>
      </c>
      <c r="H2310" s="373" t="s">
        <v>1095</v>
      </c>
      <c r="I2310" s="374">
        <v>0.4420731</v>
      </c>
      <c r="J2310" s="374">
        <v>1</v>
      </c>
      <c r="K2310" s="373" t="s">
        <v>438</v>
      </c>
      <c r="L2310" s="375">
        <v>212.85</v>
      </c>
      <c r="M2310" s="336" t="s">
        <v>1096</v>
      </c>
      <c r="N2310" s="336" t="s">
        <v>1097</v>
      </c>
      <c r="O2310" s="287"/>
      <c r="P2310" s="287"/>
    </row>
    <row r="2311" spans="1:16" ht="15">
      <c r="A2311" s="247" t="s">
        <v>176</v>
      </c>
      <c r="B2311" s="247" t="s">
        <v>12150</v>
      </c>
      <c r="C2311" s="287" t="s">
        <v>7129</v>
      </c>
      <c r="D2311" s="305">
        <v>21</v>
      </c>
      <c r="E2311" s="287" t="s">
        <v>36</v>
      </c>
      <c r="F2311" s="372">
        <v>43677</v>
      </c>
      <c r="G2311" s="373" t="s">
        <v>8926</v>
      </c>
      <c r="H2311" s="373" t="s">
        <v>563</v>
      </c>
      <c r="I2311" s="374">
        <v>0.37115525999999999</v>
      </c>
      <c r="J2311" s="374">
        <v>1</v>
      </c>
      <c r="K2311" s="373" t="s">
        <v>438</v>
      </c>
      <c r="L2311" s="375">
        <v>139.09</v>
      </c>
      <c r="M2311" s="336" t="s">
        <v>564</v>
      </c>
      <c r="N2311" s="336" t="s">
        <v>565</v>
      </c>
      <c r="O2311" s="287"/>
      <c r="P2311" s="287"/>
    </row>
    <row r="2312" spans="1:16" ht="15">
      <c r="A2312" s="247" t="s">
        <v>176</v>
      </c>
      <c r="B2312" s="247" t="s">
        <v>12155</v>
      </c>
      <c r="C2312" s="287" t="s">
        <v>7131</v>
      </c>
      <c r="D2312" s="305">
        <v>22</v>
      </c>
      <c r="E2312" s="287" t="s">
        <v>36</v>
      </c>
      <c r="F2312" s="372">
        <v>43677</v>
      </c>
      <c r="G2312" s="373" t="s">
        <v>8926</v>
      </c>
      <c r="H2312" s="373" t="s">
        <v>1372</v>
      </c>
      <c r="I2312" s="374">
        <v>0.42063699999999998</v>
      </c>
      <c r="J2312" s="374">
        <v>1</v>
      </c>
      <c r="K2312" s="373" t="s">
        <v>438</v>
      </c>
      <c r="L2312" s="375">
        <v>284.17</v>
      </c>
      <c r="M2312" s="336" t="s">
        <v>1373</v>
      </c>
      <c r="N2312" s="336" t="s">
        <v>1374</v>
      </c>
      <c r="O2312" s="287"/>
      <c r="P2312" s="287"/>
    </row>
    <row r="2313" spans="1:16" ht="15">
      <c r="A2313" s="247" t="s">
        <v>176</v>
      </c>
      <c r="B2313" s="247" t="s">
        <v>12156</v>
      </c>
      <c r="C2313" s="287" t="s">
        <v>7133</v>
      </c>
      <c r="D2313" s="305">
        <v>23</v>
      </c>
      <c r="E2313" s="287" t="s">
        <v>36</v>
      </c>
      <c r="F2313" s="372">
        <v>43677</v>
      </c>
      <c r="G2313" s="373" t="s">
        <v>8926</v>
      </c>
      <c r="H2313" s="373" t="s">
        <v>3840</v>
      </c>
      <c r="I2313" s="374">
        <v>0.47001660000000001</v>
      </c>
      <c r="J2313" s="374">
        <v>4</v>
      </c>
      <c r="K2313" s="373" t="s">
        <v>438</v>
      </c>
      <c r="L2313" s="375">
        <v>167.92</v>
      </c>
      <c r="M2313" s="336" t="s">
        <v>3841</v>
      </c>
      <c r="N2313" s="336" t="s">
        <v>3842</v>
      </c>
      <c r="O2313" s="287"/>
      <c r="P2313" s="287"/>
    </row>
    <row r="2314" spans="1:16" ht="15">
      <c r="A2314" s="247" t="s">
        <v>176</v>
      </c>
      <c r="B2314" s="247" t="s">
        <v>12157</v>
      </c>
      <c r="C2314" s="287" t="s">
        <v>7135</v>
      </c>
      <c r="D2314" s="305">
        <v>24</v>
      </c>
      <c r="E2314" s="287" t="s">
        <v>36</v>
      </c>
      <c r="F2314" s="372">
        <v>43677</v>
      </c>
      <c r="G2314" s="373" t="s">
        <v>8926</v>
      </c>
      <c r="H2314" s="373" t="s">
        <v>1618</v>
      </c>
      <c r="I2314" s="374">
        <v>0.41614556000000003</v>
      </c>
      <c r="J2314" s="374">
        <v>4</v>
      </c>
      <c r="K2314" s="373" t="s">
        <v>438</v>
      </c>
      <c r="L2314" s="375">
        <v>151.74</v>
      </c>
      <c r="M2314" s="336" t="s">
        <v>1619</v>
      </c>
      <c r="N2314" s="336" t="s">
        <v>1620</v>
      </c>
      <c r="O2314" s="287"/>
      <c r="P2314" s="287"/>
    </row>
    <row r="2315" spans="1:16" ht="15">
      <c r="A2315" s="247" t="s">
        <v>13041</v>
      </c>
      <c r="B2315" s="247" t="s">
        <v>13042</v>
      </c>
      <c r="C2315" s="287" t="s">
        <v>7137</v>
      </c>
      <c r="D2315" s="305">
        <v>25</v>
      </c>
      <c r="E2315" s="287" t="s">
        <v>36</v>
      </c>
      <c r="F2315" s="372">
        <v>43677</v>
      </c>
      <c r="G2315" s="373" t="s">
        <v>8926</v>
      </c>
      <c r="H2315" s="373" t="s">
        <v>2905</v>
      </c>
      <c r="I2315" s="374">
        <v>0.35661100000000001</v>
      </c>
      <c r="J2315" s="374">
        <v>1</v>
      </c>
      <c r="K2315" s="373" t="s">
        <v>438</v>
      </c>
      <c r="L2315" s="375">
        <v>96.55</v>
      </c>
      <c r="M2315" s="336" t="s">
        <v>2906</v>
      </c>
      <c r="N2315" s="336" t="s">
        <v>2907</v>
      </c>
      <c r="O2315" s="287"/>
      <c r="P2315" s="287"/>
    </row>
    <row r="2316" spans="1:16" ht="15">
      <c r="A2316" s="247" t="s">
        <v>176</v>
      </c>
      <c r="B2316" s="247" t="s">
        <v>12164</v>
      </c>
      <c r="C2316" s="287" t="s">
        <v>7139</v>
      </c>
      <c r="D2316" s="305">
        <v>26</v>
      </c>
      <c r="E2316" s="287" t="s">
        <v>36</v>
      </c>
      <c r="F2316" s="372">
        <v>43677</v>
      </c>
      <c r="G2316" s="373" t="s">
        <v>8926</v>
      </c>
      <c r="H2316" s="373" t="s">
        <v>4734</v>
      </c>
      <c r="I2316" s="374">
        <v>0.48918509999999998</v>
      </c>
      <c r="J2316" s="374">
        <v>1</v>
      </c>
      <c r="K2316" s="373" t="s">
        <v>438</v>
      </c>
      <c r="L2316" s="375">
        <v>136.32</v>
      </c>
      <c r="M2316" s="336" t="s">
        <v>4735</v>
      </c>
      <c r="N2316" s="336" t="s">
        <v>4736</v>
      </c>
      <c r="O2316" s="287"/>
      <c r="P2316" s="287"/>
    </row>
    <row r="2317" spans="1:16" ht="15">
      <c r="A2317" s="247" t="s">
        <v>176</v>
      </c>
      <c r="B2317" s="247" t="s">
        <v>12165</v>
      </c>
      <c r="C2317" s="287" t="s">
        <v>7141</v>
      </c>
      <c r="D2317" s="305">
        <v>27</v>
      </c>
      <c r="E2317" s="287" t="s">
        <v>36</v>
      </c>
      <c r="F2317" s="372">
        <v>43677</v>
      </c>
      <c r="G2317" s="373" t="s">
        <v>8926</v>
      </c>
      <c r="H2317" s="373" t="s">
        <v>1404</v>
      </c>
      <c r="I2317" s="374">
        <v>0.56832503999999995</v>
      </c>
      <c r="J2317" s="374">
        <v>2</v>
      </c>
      <c r="K2317" s="373" t="s">
        <v>438</v>
      </c>
      <c r="L2317" s="375">
        <v>89.52</v>
      </c>
      <c r="M2317" s="336" t="s">
        <v>1405</v>
      </c>
      <c r="N2317" s="336" t="s">
        <v>1406</v>
      </c>
      <c r="O2317" s="287"/>
      <c r="P2317" s="287"/>
    </row>
    <row r="2318" spans="1:16" ht="15">
      <c r="A2318" s="247" t="s">
        <v>176</v>
      </c>
      <c r="B2318" s="247" t="s">
        <v>12166</v>
      </c>
      <c r="C2318" s="287" t="s">
        <v>7143</v>
      </c>
      <c r="D2318" s="305">
        <v>28</v>
      </c>
      <c r="E2318" s="287" t="s">
        <v>36</v>
      </c>
      <c r="F2318" s="372">
        <v>43677</v>
      </c>
      <c r="G2318" s="373" t="s">
        <v>8926</v>
      </c>
      <c r="H2318" s="373" t="s">
        <v>10928</v>
      </c>
      <c r="I2318" s="374">
        <v>0.39600563</v>
      </c>
      <c r="J2318" s="374">
        <v>1</v>
      </c>
      <c r="K2318" s="373" t="s">
        <v>438</v>
      </c>
      <c r="L2318" s="375">
        <v>207.6</v>
      </c>
      <c r="M2318" s="336" t="s">
        <v>8549</v>
      </c>
      <c r="N2318" s="336" t="s">
        <v>8550</v>
      </c>
      <c r="O2318" s="287"/>
      <c r="P2318" s="287"/>
    </row>
    <row r="2319" spans="1:16" ht="15">
      <c r="A2319" s="247" t="s">
        <v>176</v>
      </c>
      <c r="B2319" s="247" t="s">
        <v>9770</v>
      </c>
      <c r="C2319" s="287" t="s">
        <v>7145</v>
      </c>
      <c r="D2319" s="305">
        <v>29</v>
      </c>
      <c r="E2319" s="287" t="s">
        <v>36</v>
      </c>
      <c r="F2319" s="372">
        <v>43677</v>
      </c>
      <c r="G2319" s="373" t="s">
        <v>8926</v>
      </c>
      <c r="H2319" s="373" t="s">
        <v>7343</v>
      </c>
      <c r="I2319" s="374">
        <v>0.47188318000000001</v>
      </c>
      <c r="J2319" s="374">
        <v>1</v>
      </c>
      <c r="K2319" s="373" t="s">
        <v>438</v>
      </c>
      <c r="L2319" s="375">
        <v>208.61</v>
      </c>
      <c r="M2319" s="336" t="s">
        <v>7344</v>
      </c>
      <c r="N2319" s="336" t="s">
        <v>7345</v>
      </c>
      <c r="O2319" s="287"/>
      <c r="P2319" s="287"/>
    </row>
    <row r="2320" spans="1:16" ht="15">
      <c r="A2320" s="247" t="s">
        <v>176</v>
      </c>
      <c r="B2320" s="247" t="s">
        <v>12167</v>
      </c>
      <c r="C2320" s="287" t="s">
        <v>7147</v>
      </c>
      <c r="D2320" s="305">
        <v>30</v>
      </c>
      <c r="E2320" s="287" t="s">
        <v>36</v>
      </c>
      <c r="F2320" s="372">
        <v>43677</v>
      </c>
      <c r="G2320" s="373" t="s">
        <v>8926</v>
      </c>
      <c r="H2320" s="373" t="s">
        <v>1627</v>
      </c>
      <c r="I2320" s="374">
        <v>0.34014844999999999</v>
      </c>
      <c r="J2320" s="374">
        <v>2</v>
      </c>
      <c r="K2320" s="373" t="s">
        <v>438</v>
      </c>
      <c r="L2320" s="375">
        <v>184.19</v>
      </c>
      <c r="M2320" s="336" t="s">
        <v>1628</v>
      </c>
      <c r="N2320" s="336" t="s">
        <v>1629</v>
      </c>
      <c r="O2320" s="287"/>
      <c r="P2320" s="287"/>
    </row>
    <row r="2321" spans="1:16" ht="15">
      <c r="A2321" s="247" t="s">
        <v>176</v>
      </c>
      <c r="B2321" s="247" t="s">
        <v>12170</v>
      </c>
      <c r="C2321" s="287" t="s">
        <v>7149</v>
      </c>
      <c r="D2321" s="305">
        <v>31</v>
      </c>
      <c r="E2321" s="287" t="s">
        <v>36</v>
      </c>
      <c r="F2321" s="372">
        <v>43677</v>
      </c>
      <c r="G2321" s="373" t="s">
        <v>8926</v>
      </c>
      <c r="H2321" s="373" t="s">
        <v>1794</v>
      </c>
      <c r="I2321" s="374">
        <v>0.51110520000000004</v>
      </c>
      <c r="J2321" s="374">
        <v>4</v>
      </c>
      <c r="K2321" s="373" t="s">
        <v>438</v>
      </c>
      <c r="L2321" s="375">
        <v>227.24</v>
      </c>
      <c r="M2321" s="336" t="s">
        <v>1795</v>
      </c>
      <c r="N2321" s="336" t="s">
        <v>1796</v>
      </c>
      <c r="O2321" s="287"/>
      <c r="P2321" s="287"/>
    </row>
    <row r="2322" spans="1:16" ht="15">
      <c r="A2322" s="247" t="s">
        <v>176</v>
      </c>
      <c r="B2322" s="247" t="s">
        <v>12171</v>
      </c>
      <c r="C2322" s="287" t="s">
        <v>7151</v>
      </c>
      <c r="D2322" s="305">
        <v>32</v>
      </c>
      <c r="E2322" s="287" t="s">
        <v>36</v>
      </c>
      <c r="F2322" s="372">
        <v>43677</v>
      </c>
      <c r="G2322" s="373" t="s">
        <v>8926</v>
      </c>
      <c r="H2322" s="373" t="s">
        <v>1155</v>
      </c>
      <c r="I2322" s="374">
        <v>0.60747850000000003</v>
      </c>
      <c r="J2322" s="374">
        <v>1</v>
      </c>
      <c r="K2322" s="373" t="s">
        <v>438</v>
      </c>
      <c r="L2322" s="375">
        <v>337.04</v>
      </c>
      <c r="M2322" s="336" t="s">
        <v>1156</v>
      </c>
      <c r="N2322" s="336" t="s">
        <v>1157</v>
      </c>
      <c r="O2322" s="287"/>
      <c r="P2322" s="287"/>
    </row>
    <row r="2323" spans="1:16" ht="15">
      <c r="A2323" s="247" t="s">
        <v>176</v>
      </c>
      <c r="B2323" s="247" t="s">
        <v>9860</v>
      </c>
      <c r="C2323" s="287" t="s">
        <v>7153</v>
      </c>
      <c r="D2323" s="305">
        <v>33</v>
      </c>
      <c r="E2323" s="287" t="s">
        <v>36</v>
      </c>
      <c r="F2323" s="372">
        <v>43677</v>
      </c>
      <c r="G2323" s="373" t="s">
        <v>8926</v>
      </c>
      <c r="H2323" s="373" t="s">
        <v>2076</v>
      </c>
      <c r="I2323" s="374">
        <v>0.44646192000000001</v>
      </c>
      <c r="J2323" s="374">
        <v>2</v>
      </c>
      <c r="K2323" s="373" t="s">
        <v>438</v>
      </c>
      <c r="L2323" s="375">
        <v>247.75</v>
      </c>
      <c r="M2323" s="336" t="s">
        <v>2077</v>
      </c>
      <c r="N2323" s="336" t="s">
        <v>2078</v>
      </c>
      <c r="O2323" s="287"/>
      <c r="P2323" s="287"/>
    </row>
    <row r="2324" spans="1:16" ht="15">
      <c r="A2324" s="247" t="s">
        <v>13043</v>
      </c>
      <c r="B2324" s="247" t="s">
        <v>13044</v>
      </c>
      <c r="C2324" s="287" t="s">
        <v>7155</v>
      </c>
      <c r="D2324" s="305">
        <v>34</v>
      </c>
      <c r="E2324" s="287" t="s">
        <v>36</v>
      </c>
      <c r="F2324" s="372">
        <v>43677</v>
      </c>
      <c r="G2324" s="373" t="s">
        <v>8926</v>
      </c>
      <c r="H2324" s="373" t="s">
        <v>9033</v>
      </c>
      <c r="I2324" s="374">
        <v>0.35899997</v>
      </c>
      <c r="J2324" s="374">
        <v>1</v>
      </c>
      <c r="K2324" s="373" t="s">
        <v>438</v>
      </c>
      <c r="L2324" s="375">
        <v>40.770000000000003</v>
      </c>
      <c r="M2324" s="336" t="s">
        <v>8571</v>
      </c>
      <c r="N2324" s="336" t="s">
        <v>9034</v>
      </c>
      <c r="O2324" s="287"/>
      <c r="P2324" s="287"/>
    </row>
    <row r="2325" spans="1:16" ht="15">
      <c r="A2325" s="247" t="s">
        <v>176</v>
      </c>
      <c r="B2325" s="247" t="s">
        <v>12172</v>
      </c>
      <c r="C2325" s="287" t="s">
        <v>7158</v>
      </c>
      <c r="D2325" s="305">
        <v>35</v>
      </c>
      <c r="E2325" s="287" t="s">
        <v>36</v>
      </c>
      <c r="F2325" s="372">
        <v>43677</v>
      </c>
      <c r="G2325" s="373" t="s">
        <v>8926</v>
      </c>
      <c r="H2325" s="373" t="s">
        <v>1652</v>
      </c>
      <c r="I2325" s="374">
        <v>0.37739657999999998</v>
      </c>
      <c r="J2325" s="374">
        <v>1</v>
      </c>
      <c r="K2325" s="373" t="s">
        <v>438</v>
      </c>
      <c r="L2325" s="375">
        <v>272.27</v>
      </c>
      <c r="M2325" s="336" t="s">
        <v>1653</v>
      </c>
      <c r="N2325" s="336" t="s">
        <v>1654</v>
      </c>
      <c r="O2325" s="287"/>
      <c r="P2325" s="287"/>
    </row>
    <row r="2326" spans="1:16" ht="15">
      <c r="A2326" s="247" t="s">
        <v>13045</v>
      </c>
      <c r="B2326" s="247" t="s">
        <v>13046</v>
      </c>
      <c r="C2326" s="287" t="s">
        <v>7160</v>
      </c>
      <c r="D2326" s="305">
        <v>36</v>
      </c>
      <c r="E2326" s="287" t="s">
        <v>36</v>
      </c>
      <c r="F2326" s="372">
        <v>43677</v>
      </c>
      <c r="G2326" s="373" t="s">
        <v>8926</v>
      </c>
      <c r="H2326" s="373" t="s">
        <v>656</v>
      </c>
      <c r="I2326" s="374">
        <v>0.38391054000000002</v>
      </c>
      <c r="J2326" s="374">
        <v>5</v>
      </c>
      <c r="K2326" s="373" t="s">
        <v>438</v>
      </c>
      <c r="L2326" s="375">
        <v>756.75</v>
      </c>
      <c r="M2326" s="336" t="s">
        <v>411</v>
      </c>
      <c r="N2326" s="336" t="s">
        <v>657</v>
      </c>
      <c r="O2326" s="287"/>
      <c r="P2326" s="287"/>
    </row>
    <row r="2327" spans="1:16" ht="15">
      <c r="A2327" s="247" t="s">
        <v>13047</v>
      </c>
      <c r="B2327" s="247" t="s">
        <v>13048</v>
      </c>
      <c r="C2327" s="287" t="s">
        <v>7162</v>
      </c>
      <c r="D2327" s="305">
        <v>37</v>
      </c>
      <c r="E2327" s="287" t="s">
        <v>36</v>
      </c>
      <c r="F2327" s="372">
        <v>43677</v>
      </c>
      <c r="G2327" s="373" t="s">
        <v>8926</v>
      </c>
      <c r="H2327" s="373" t="s">
        <v>663</v>
      </c>
      <c r="I2327" s="374">
        <v>0.43539070000000002</v>
      </c>
      <c r="J2327" s="374">
        <v>1</v>
      </c>
      <c r="K2327" s="373" t="s">
        <v>438</v>
      </c>
      <c r="L2327" s="375">
        <v>94.42</v>
      </c>
      <c r="M2327" s="336" t="s">
        <v>664</v>
      </c>
      <c r="N2327" s="336" t="s">
        <v>665</v>
      </c>
      <c r="O2327" s="287"/>
      <c r="P2327" s="287"/>
    </row>
    <row r="2328" spans="1:16" ht="15">
      <c r="A2328" s="247" t="s">
        <v>176</v>
      </c>
      <c r="B2328" s="247" t="s">
        <v>9769</v>
      </c>
      <c r="C2328" s="287" t="s">
        <v>7164</v>
      </c>
      <c r="D2328" s="305">
        <v>38</v>
      </c>
      <c r="E2328" s="287" t="s">
        <v>36</v>
      </c>
      <c r="F2328" s="372">
        <v>43677</v>
      </c>
      <c r="G2328" s="373" t="s">
        <v>8926</v>
      </c>
      <c r="H2328" s="373" t="s">
        <v>1806</v>
      </c>
      <c r="I2328" s="374">
        <v>0.47332965999999999</v>
      </c>
      <c r="J2328" s="374">
        <v>1</v>
      </c>
      <c r="K2328" s="373" t="s">
        <v>438</v>
      </c>
      <c r="L2328" s="375">
        <v>214.34</v>
      </c>
      <c r="M2328" s="336" t="s">
        <v>1807</v>
      </c>
      <c r="N2328" s="336" t="s">
        <v>1808</v>
      </c>
      <c r="O2328" s="287"/>
      <c r="P2328" s="287"/>
    </row>
    <row r="2329" spans="1:16" ht="15">
      <c r="A2329" s="247" t="s">
        <v>176</v>
      </c>
      <c r="B2329" s="247" t="s">
        <v>12173</v>
      </c>
      <c r="C2329" s="287" t="s">
        <v>7166</v>
      </c>
      <c r="D2329" s="305">
        <v>39</v>
      </c>
      <c r="E2329" s="287" t="s">
        <v>36</v>
      </c>
      <c r="F2329" s="372">
        <v>43677</v>
      </c>
      <c r="G2329" s="373" t="s">
        <v>8926</v>
      </c>
      <c r="H2329" s="373" t="s">
        <v>4992</v>
      </c>
      <c r="I2329" s="374">
        <v>0.35411239999999999</v>
      </c>
      <c r="J2329" s="374">
        <v>2</v>
      </c>
      <c r="K2329" s="373" t="s">
        <v>438</v>
      </c>
      <c r="L2329" s="375">
        <v>165.96</v>
      </c>
      <c r="M2329" s="336" t="s">
        <v>4993</v>
      </c>
      <c r="N2329" s="336" t="s">
        <v>4994</v>
      </c>
      <c r="O2329" s="287"/>
      <c r="P2329" s="287"/>
    </row>
    <row r="2330" spans="1:16" ht="15">
      <c r="A2330" s="247" t="s">
        <v>176</v>
      </c>
      <c r="B2330" s="247" t="s">
        <v>12178</v>
      </c>
      <c r="C2330" s="287" t="s">
        <v>7168</v>
      </c>
      <c r="D2330" s="305">
        <v>40</v>
      </c>
      <c r="E2330" s="287" t="s">
        <v>36</v>
      </c>
      <c r="F2330" s="372">
        <v>43677</v>
      </c>
      <c r="G2330" s="373" t="s">
        <v>8926</v>
      </c>
      <c r="H2330" s="373" t="s">
        <v>1830</v>
      </c>
      <c r="I2330" s="374">
        <v>0.34351683</v>
      </c>
      <c r="J2330" s="374">
        <v>1</v>
      </c>
      <c r="K2330" s="373" t="s">
        <v>438</v>
      </c>
      <c r="L2330" s="375">
        <v>244.95</v>
      </c>
      <c r="M2330" s="336" t="s">
        <v>1831</v>
      </c>
      <c r="N2330" s="336" t="s">
        <v>1832</v>
      </c>
      <c r="O2330" s="287"/>
      <c r="P2330" s="287"/>
    </row>
    <row r="2331" spans="1:16" ht="15">
      <c r="A2331" s="247" t="s">
        <v>176</v>
      </c>
      <c r="B2331" s="247" t="s">
        <v>12179</v>
      </c>
      <c r="C2331" s="287" t="s">
        <v>7171</v>
      </c>
      <c r="D2331" s="305">
        <v>41</v>
      </c>
      <c r="E2331" s="287" t="s">
        <v>36</v>
      </c>
      <c r="F2331" s="372">
        <v>43677</v>
      </c>
      <c r="G2331" s="373" t="s">
        <v>8926</v>
      </c>
      <c r="H2331" s="373" t="s">
        <v>986</v>
      </c>
      <c r="I2331" s="374">
        <v>0.51328859999999998</v>
      </c>
      <c r="J2331" s="374">
        <v>4</v>
      </c>
      <c r="K2331" s="373" t="s">
        <v>438</v>
      </c>
      <c r="L2331" s="375">
        <v>245.41</v>
      </c>
      <c r="M2331" s="336" t="s">
        <v>987</v>
      </c>
      <c r="N2331" s="336" t="s">
        <v>988</v>
      </c>
      <c r="O2331" s="287"/>
      <c r="P2331" s="287"/>
    </row>
    <row r="2332" spans="1:16" ht="15">
      <c r="A2332" s="247" t="s">
        <v>176</v>
      </c>
      <c r="B2332" s="247" t="s">
        <v>12180</v>
      </c>
      <c r="C2332" s="287" t="s">
        <v>7173</v>
      </c>
      <c r="D2332" s="305">
        <v>42</v>
      </c>
      <c r="E2332" s="287" t="s">
        <v>36</v>
      </c>
      <c r="F2332" s="372">
        <v>43677</v>
      </c>
      <c r="G2332" s="373" t="s">
        <v>8926</v>
      </c>
      <c r="H2332" s="373" t="s">
        <v>2222</v>
      </c>
      <c r="I2332" s="374">
        <v>0.62502146000000003</v>
      </c>
      <c r="J2332" s="374">
        <v>5</v>
      </c>
      <c r="K2332" s="373" t="s">
        <v>438</v>
      </c>
      <c r="L2332" s="375">
        <v>94.69</v>
      </c>
      <c r="M2332" s="336" t="s">
        <v>2223</v>
      </c>
      <c r="N2332" s="336" t="s">
        <v>2224</v>
      </c>
      <c r="O2332" s="287"/>
      <c r="P2332" s="287"/>
    </row>
    <row r="2333" spans="1:16" ht="15">
      <c r="A2333" s="247" t="s">
        <v>176</v>
      </c>
      <c r="B2333" s="247" t="s">
        <v>12181</v>
      </c>
      <c r="C2333" s="287" t="s">
        <v>7176</v>
      </c>
      <c r="D2333" s="305">
        <v>43</v>
      </c>
      <c r="E2333" s="287" t="s">
        <v>36</v>
      </c>
      <c r="F2333" s="372">
        <v>43677</v>
      </c>
      <c r="G2333" s="373" t="s">
        <v>8926</v>
      </c>
      <c r="H2333" s="373" t="s">
        <v>1469</v>
      </c>
      <c r="I2333" s="374">
        <v>0.48285484000000001</v>
      </c>
      <c r="J2333" s="374">
        <v>2</v>
      </c>
      <c r="K2333" s="373" t="s">
        <v>438</v>
      </c>
      <c r="L2333" s="375">
        <v>132.76</v>
      </c>
      <c r="M2333" s="336" t="s">
        <v>1470</v>
      </c>
      <c r="N2333" s="336" t="s">
        <v>1471</v>
      </c>
      <c r="O2333" s="287"/>
      <c r="P2333" s="287"/>
    </row>
    <row r="2334" spans="1:16" ht="15">
      <c r="A2334" s="247" t="s">
        <v>13049</v>
      </c>
      <c r="B2334" s="247" t="s">
        <v>13050</v>
      </c>
      <c r="C2334" s="287" t="s">
        <v>7179</v>
      </c>
      <c r="D2334" s="305">
        <v>44</v>
      </c>
      <c r="E2334" s="287" t="s">
        <v>36</v>
      </c>
      <c r="F2334" s="372">
        <v>43677</v>
      </c>
      <c r="G2334" s="373" t="s">
        <v>8926</v>
      </c>
      <c r="H2334" s="373" t="s">
        <v>1841</v>
      </c>
      <c r="I2334" s="374">
        <v>0.41123199999999999</v>
      </c>
      <c r="J2334" s="374">
        <v>2</v>
      </c>
      <c r="K2334" s="373" t="s">
        <v>438</v>
      </c>
      <c r="L2334" s="375">
        <v>339.74</v>
      </c>
      <c r="M2334" s="336" t="s">
        <v>1842</v>
      </c>
      <c r="N2334" s="336" t="s">
        <v>1843</v>
      </c>
      <c r="O2334" s="287"/>
      <c r="P2334" s="287"/>
    </row>
    <row r="2335" spans="1:16" ht="15">
      <c r="A2335" s="247" t="s">
        <v>13051</v>
      </c>
      <c r="B2335" s="247" t="s">
        <v>13052</v>
      </c>
      <c r="C2335" s="287" t="s">
        <v>7182</v>
      </c>
      <c r="D2335" s="305">
        <v>45</v>
      </c>
      <c r="E2335" s="287" t="s">
        <v>36</v>
      </c>
      <c r="F2335" s="372">
        <v>43677</v>
      </c>
      <c r="G2335" s="373" t="s">
        <v>8926</v>
      </c>
      <c r="H2335" s="373" t="s">
        <v>1710</v>
      </c>
      <c r="I2335" s="374">
        <v>0.34665512999999998</v>
      </c>
      <c r="J2335" s="374">
        <v>1</v>
      </c>
      <c r="K2335" s="373" t="s">
        <v>438</v>
      </c>
      <c r="L2335" s="375">
        <v>125.01</v>
      </c>
      <c r="M2335" s="336" t="s">
        <v>1711</v>
      </c>
      <c r="N2335" s="336" t="s">
        <v>1712</v>
      </c>
      <c r="O2335" s="287"/>
      <c r="P2335" s="287"/>
    </row>
    <row r="2336" spans="1:16" ht="15">
      <c r="A2336" s="247" t="s">
        <v>176</v>
      </c>
      <c r="B2336" s="247" t="s">
        <v>12184</v>
      </c>
      <c r="C2336" s="287" t="s">
        <v>7184</v>
      </c>
      <c r="D2336" s="305">
        <v>46</v>
      </c>
      <c r="E2336" s="287" t="s">
        <v>36</v>
      </c>
      <c r="F2336" s="372">
        <v>43677</v>
      </c>
      <c r="G2336" s="373" t="s">
        <v>8926</v>
      </c>
      <c r="H2336" s="373" t="s">
        <v>3929</v>
      </c>
      <c r="I2336" s="374">
        <v>0.48897420000000003</v>
      </c>
      <c r="J2336" s="374">
        <v>3</v>
      </c>
      <c r="K2336" s="373" t="s">
        <v>438</v>
      </c>
      <c r="L2336" s="375">
        <v>135.72</v>
      </c>
      <c r="M2336" s="336" t="s">
        <v>3930</v>
      </c>
      <c r="N2336" s="336" t="s">
        <v>3931</v>
      </c>
      <c r="O2336" s="287"/>
      <c r="P2336" s="287"/>
    </row>
    <row r="2337" spans="1:16" ht="15">
      <c r="A2337" s="247" t="s">
        <v>176</v>
      </c>
      <c r="B2337" s="247" t="s">
        <v>12185</v>
      </c>
      <c r="C2337" s="287" t="s">
        <v>7187</v>
      </c>
      <c r="D2337" s="305">
        <v>47</v>
      </c>
      <c r="E2337" s="287" t="s">
        <v>36</v>
      </c>
      <c r="F2337" s="372">
        <v>43677</v>
      </c>
      <c r="G2337" s="373" t="s">
        <v>8926</v>
      </c>
      <c r="H2337" s="373" t="s">
        <v>1484</v>
      </c>
      <c r="I2337" s="374">
        <v>0.46991670000000002</v>
      </c>
      <c r="J2337" s="374">
        <v>7</v>
      </c>
      <c r="K2337" s="373" t="s">
        <v>438</v>
      </c>
      <c r="L2337" s="375">
        <v>485.44</v>
      </c>
      <c r="M2337" s="336" t="s">
        <v>1485</v>
      </c>
      <c r="N2337" s="336" t="s">
        <v>1486</v>
      </c>
      <c r="O2337" s="287"/>
      <c r="P2337" s="287"/>
    </row>
    <row r="2338" spans="1:16" ht="15">
      <c r="A2338" s="247" t="s">
        <v>13053</v>
      </c>
      <c r="B2338" s="247" t="s">
        <v>13054</v>
      </c>
      <c r="C2338" s="287" t="s">
        <v>7189</v>
      </c>
      <c r="D2338" s="305">
        <v>48</v>
      </c>
      <c r="E2338" s="287" t="s">
        <v>36</v>
      </c>
      <c r="F2338" s="372">
        <v>43677</v>
      </c>
      <c r="G2338" s="373" t="s">
        <v>8926</v>
      </c>
      <c r="H2338" s="373" t="s">
        <v>1218</v>
      </c>
      <c r="I2338" s="374">
        <v>0.4809177</v>
      </c>
      <c r="J2338" s="374">
        <v>12</v>
      </c>
      <c r="K2338" s="373" t="s">
        <v>438</v>
      </c>
      <c r="L2338" s="375">
        <v>211.09</v>
      </c>
      <c r="M2338" s="336" t="s">
        <v>1219</v>
      </c>
      <c r="N2338" s="336" t="s">
        <v>1220</v>
      </c>
      <c r="O2338" s="287"/>
      <c r="P2338" s="287"/>
    </row>
    <row r="2339" spans="1:16" ht="15">
      <c r="A2339" s="247" t="s">
        <v>176</v>
      </c>
      <c r="B2339" s="247" t="s">
        <v>12190</v>
      </c>
      <c r="C2339" s="287" t="s">
        <v>7191</v>
      </c>
      <c r="D2339" s="305">
        <v>49</v>
      </c>
      <c r="E2339" s="287" t="s">
        <v>36</v>
      </c>
      <c r="F2339" s="372">
        <v>43677</v>
      </c>
      <c r="G2339" s="373" t="s">
        <v>8926</v>
      </c>
      <c r="H2339" s="373" t="s">
        <v>9013</v>
      </c>
      <c r="I2339" s="374">
        <v>0.36790597000000003</v>
      </c>
      <c r="J2339" s="374">
        <v>1</v>
      </c>
      <c r="K2339" s="373" t="s">
        <v>438</v>
      </c>
      <c r="L2339" s="375">
        <v>138.35</v>
      </c>
      <c r="M2339" s="336" t="s">
        <v>8734</v>
      </c>
      <c r="N2339" s="336" t="s">
        <v>9014</v>
      </c>
      <c r="O2339" s="287"/>
      <c r="P2339" s="287"/>
    </row>
    <row r="2340" spans="1:16" ht="15">
      <c r="A2340" s="247" t="s">
        <v>13055</v>
      </c>
      <c r="B2340" s="247" t="s">
        <v>13056</v>
      </c>
      <c r="C2340" s="287" t="s">
        <v>7193</v>
      </c>
      <c r="D2340" s="305">
        <v>50</v>
      </c>
      <c r="E2340" s="287" t="s">
        <v>36</v>
      </c>
      <c r="F2340" s="372">
        <v>43677</v>
      </c>
      <c r="G2340" s="373" t="s">
        <v>8926</v>
      </c>
      <c r="H2340" s="373" t="s">
        <v>7458</v>
      </c>
      <c r="I2340" s="374">
        <v>0.363649</v>
      </c>
      <c r="J2340" s="374">
        <v>3</v>
      </c>
      <c r="K2340" s="373" t="s">
        <v>438</v>
      </c>
      <c r="L2340" s="375">
        <v>195.22</v>
      </c>
      <c r="M2340" s="336" t="s">
        <v>7459</v>
      </c>
      <c r="N2340" s="336" t="s">
        <v>7460</v>
      </c>
      <c r="O2340" s="287"/>
      <c r="P2340" s="287"/>
    </row>
    <row r="2341" spans="1:16" ht="15">
      <c r="A2341" s="247" t="s">
        <v>13057</v>
      </c>
      <c r="B2341" s="247" t="s">
        <v>13058</v>
      </c>
      <c r="C2341" s="287" t="s">
        <v>7195</v>
      </c>
      <c r="D2341" s="305">
        <v>1</v>
      </c>
      <c r="E2341" s="287" t="s">
        <v>291</v>
      </c>
      <c r="F2341" s="372">
        <v>43677</v>
      </c>
      <c r="G2341" s="373" t="s">
        <v>8914</v>
      </c>
      <c r="H2341" s="373" t="s">
        <v>1244</v>
      </c>
      <c r="I2341" s="374">
        <v>-1.6816158000000001</v>
      </c>
      <c r="J2341" s="374">
        <v>3</v>
      </c>
      <c r="K2341" s="373" t="s">
        <v>815</v>
      </c>
      <c r="L2341" s="375">
        <v>113.29</v>
      </c>
      <c r="M2341" s="336" t="s">
        <v>1245</v>
      </c>
      <c r="N2341" s="336" t="s">
        <v>1246</v>
      </c>
      <c r="O2341" s="287"/>
      <c r="P2341" s="287"/>
    </row>
    <row r="2342" spans="1:16" ht="15">
      <c r="A2342" s="247" t="s">
        <v>13059</v>
      </c>
      <c r="B2342" s="247" t="s">
        <v>13060</v>
      </c>
      <c r="C2342" s="287" t="s">
        <v>7197</v>
      </c>
      <c r="D2342" s="305">
        <v>2</v>
      </c>
      <c r="E2342" s="287" t="s">
        <v>291</v>
      </c>
      <c r="F2342" s="372">
        <v>43677</v>
      </c>
      <c r="G2342" s="373" t="s">
        <v>8914</v>
      </c>
      <c r="H2342" s="373" t="s">
        <v>481</v>
      </c>
      <c r="I2342" s="374">
        <v>-1.3497699999999999</v>
      </c>
      <c r="J2342" s="374">
        <v>4</v>
      </c>
      <c r="K2342" s="373" t="s">
        <v>815</v>
      </c>
      <c r="L2342" s="375">
        <v>1866.78</v>
      </c>
      <c r="M2342" s="336" t="s">
        <v>482</v>
      </c>
      <c r="N2342" s="336" t="s">
        <v>483</v>
      </c>
      <c r="O2342" s="287"/>
      <c r="P2342" s="287"/>
    </row>
    <row r="2343" spans="1:16" ht="15">
      <c r="A2343" s="247" t="s">
        <v>176</v>
      </c>
      <c r="B2343" s="247" t="s">
        <v>12197</v>
      </c>
      <c r="C2343" s="287" t="s">
        <v>7200</v>
      </c>
      <c r="D2343" s="305">
        <v>3</v>
      </c>
      <c r="E2343" s="287" t="s">
        <v>291</v>
      </c>
      <c r="F2343" s="372">
        <v>43677</v>
      </c>
      <c r="G2343" s="373" t="s">
        <v>8914</v>
      </c>
      <c r="H2343" s="373" t="s">
        <v>1054</v>
      </c>
      <c r="I2343" s="374">
        <v>-1.6848056</v>
      </c>
      <c r="J2343" s="374">
        <v>2</v>
      </c>
      <c r="K2343" s="373" t="s">
        <v>815</v>
      </c>
      <c r="L2343" s="375">
        <v>211.62</v>
      </c>
      <c r="M2343" s="336" t="s">
        <v>1055</v>
      </c>
      <c r="N2343" s="336" t="s">
        <v>1056</v>
      </c>
      <c r="O2343" s="287"/>
      <c r="P2343" s="287"/>
    </row>
    <row r="2344" spans="1:16" ht="15">
      <c r="A2344" s="247" t="s">
        <v>13061</v>
      </c>
      <c r="B2344" s="247" t="s">
        <v>13062</v>
      </c>
      <c r="C2344" s="287" t="s">
        <v>7203</v>
      </c>
      <c r="D2344" s="305">
        <v>4</v>
      </c>
      <c r="E2344" s="287" t="s">
        <v>291</v>
      </c>
      <c r="F2344" s="372">
        <v>43677</v>
      </c>
      <c r="G2344" s="373" t="s">
        <v>8914</v>
      </c>
      <c r="H2344" s="373" t="s">
        <v>4374</v>
      </c>
      <c r="I2344" s="374">
        <v>-1.4748387000000001</v>
      </c>
      <c r="J2344" s="374">
        <v>1</v>
      </c>
      <c r="K2344" s="373" t="s">
        <v>815</v>
      </c>
      <c r="L2344" s="375">
        <v>145.51</v>
      </c>
      <c r="M2344" s="336" t="s">
        <v>4375</v>
      </c>
      <c r="N2344" s="336" t="s">
        <v>4376</v>
      </c>
      <c r="O2344" s="287"/>
      <c r="P2344" s="287"/>
    </row>
    <row r="2345" spans="1:16" ht="15">
      <c r="A2345" s="247" t="s">
        <v>176</v>
      </c>
      <c r="B2345" s="247" t="s">
        <v>12198</v>
      </c>
      <c r="C2345" s="287" t="s">
        <v>7206</v>
      </c>
      <c r="D2345" s="305">
        <v>5</v>
      </c>
      <c r="E2345" s="287" t="s">
        <v>291</v>
      </c>
      <c r="F2345" s="372">
        <v>43677</v>
      </c>
      <c r="G2345" s="373" t="s">
        <v>8914</v>
      </c>
      <c r="H2345" s="373" t="s">
        <v>504</v>
      </c>
      <c r="I2345" s="374">
        <v>-1.6539248</v>
      </c>
      <c r="J2345" s="374">
        <v>3</v>
      </c>
      <c r="K2345" s="373" t="s">
        <v>815</v>
      </c>
      <c r="L2345" s="375">
        <v>93.32</v>
      </c>
      <c r="M2345" s="336" t="s">
        <v>505</v>
      </c>
      <c r="N2345" s="336" t="s">
        <v>506</v>
      </c>
      <c r="O2345" s="287"/>
      <c r="P2345" s="287"/>
    </row>
    <row r="2346" spans="1:16" ht="15">
      <c r="A2346" s="247" t="s">
        <v>176</v>
      </c>
      <c r="B2346" s="247" t="s">
        <v>12199</v>
      </c>
      <c r="C2346" s="287" t="s">
        <v>7209</v>
      </c>
      <c r="D2346" s="305">
        <v>6</v>
      </c>
      <c r="E2346" s="287" t="s">
        <v>291</v>
      </c>
      <c r="F2346" s="372">
        <v>43677</v>
      </c>
      <c r="G2346" s="373" t="s">
        <v>8914</v>
      </c>
      <c r="H2346" s="373" t="s">
        <v>511</v>
      </c>
      <c r="I2346" s="374">
        <v>-1.7504461</v>
      </c>
      <c r="J2346" s="374">
        <v>4</v>
      </c>
      <c r="K2346" s="373" t="s">
        <v>815</v>
      </c>
      <c r="L2346" s="375">
        <v>117.46</v>
      </c>
      <c r="M2346" s="336" t="s">
        <v>512</v>
      </c>
      <c r="N2346" s="336" t="s">
        <v>513</v>
      </c>
      <c r="O2346" s="287"/>
      <c r="P2346" s="287"/>
    </row>
    <row r="2347" spans="1:16" ht="15">
      <c r="A2347" s="247" t="s">
        <v>176</v>
      </c>
      <c r="B2347" s="247" t="s">
        <v>12202</v>
      </c>
      <c r="C2347" s="287" t="s">
        <v>7212</v>
      </c>
      <c r="D2347" s="305">
        <v>7</v>
      </c>
      <c r="E2347" s="287" t="s">
        <v>291</v>
      </c>
      <c r="F2347" s="372">
        <v>43677</v>
      </c>
      <c r="G2347" s="373" t="s">
        <v>8914</v>
      </c>
      <c r="H2347" s="373" t="s">
        <v>2281</v>
      </c>
      <c r="I2347" s="374">
        <v>-1.4725682</v>
      </c>
      <c r="J2347" s="374">
        <v>2</v>
      </c>
      <c r="K2347" s="373" t="s">
        <v>815</v>
      </c>
      <c r="L2347" s="375">
        <v>71.48</v>
      </c>
      <c r="M2347" s="336" t="s">
        <v>2282</v>
      </c>
      <c r="N2347" s="336" t="s">
        <v>2283</v>
      </c>
    </row>
    <row r="2348" spans="1:16" ht="15">
      <c r="A2348" s="247" t="s">
        <v>176</v>
      </c>
      <c r="B2348" s="247" t="s">
        <v>12203</v>
      </c>
      <c r="C2348" s="287" t="s">
        <v>7214</v>
      </c>
      <c r="D2348" s="305">
        <v>8</v>
      </c>
      <c r="E2348" s="287" t="s">
        <v>291</v>
      </c>
      <c r="F2348" s="372">
        <v>43677</v>
      </c>
      <c r="G2348" s="373" t="s">
        <v>8914</v>
      </c>
      <c r="H2348" s="373" t="s">
        <v>9025</v>
      </c>
      <c r="I2348" s="374">
        <v>-1.5698780999999999</v>
      </c>
      <c r="J2348" s="374">
        <v>7</v>
      </c>
      <c r="K2348" s="373" t="s">
        <v>815</v>
      </c>
      <c r="L2348" s="375">
        <v>76.53</v>
      </c>
      <c r="M2348" s="336" t="s">
        <v>8348</v>
      </c>
      <c r="N2348" s="336" t="s">
        <v>9026</v>
      </c>
    </row>
    <row r="2349" spans="1:16" ht="15">
      <c r="A2349" s="247" t="s">
        <v>176</v>
      </c>
      <c r="B2349" s="247" t="s">
        <v>12204</v>
      </c>
      <c r="C2349" s="287" t="s">
        <v>7216</v>
      </c>
      <c r="D2349" s="305">
        <v>9</v>
      </c>
      <c r="E2349" s="287" t="s">
        <v>291</v>
      </c>
      <c r="F2349" s="372">
        <v>43677</v>
      </c>
      <c r="G2349" s="373" t="s">
        <v>8914</v>
      </c>
      <c r="H2349" s="373" t="s">
        <v>4400</v>
      </c>
      <c r="I2349" s="374">
        <v>-1.5454171999999999</v>
      </c>
      <c r="J2349" s="374">
        <v>1</v>
      </c>
      <c r="K2349" s="373" t="s">
        <v>815</v>
      </c>
      <c r="L2349" s="375">
        <v>70.400000000000006</v>
      </c>
      <c r="M2349" s="336" t="s">
        <v>4401</v>
      </c>
      <c r="N2349" s="336" t="s">
        <v>4402</v>
      </c>
    </row>
    <row r="2350" spans="1:16" ht="15">
      <c r="A2350" s="247" t="s">
        <v>13063</v>
      </c>
      <c r="B2350" s="247" t="s">
        <v>13064</v>
      </c>
      <c r="C2350" s="287" t="s">
        <v>7218</v>
      </c>
      <c r="D2350" s="305">
        <v>10</v>
      </c>
      <c r="E2350" s="287" t="s">
        <v>291</v>
      </c>
      <c r="F2350" s="372">
        <v>43677</v>
      </c>
      <c r="G2350" s="373" t="s">
        <v>8914</v>
      </c>
      <c r="H2350" s="373" t="s">
        <v>3184</v>
      </c>
      <c r="I2350" s="374">
        <v>-1.3995312</v>
      </c>
      <c r="J2350" s="374">
        <v>3</v>
      </c>
      <c r="K2350" s="373" t="s">
        <v>815</v>
      </c>
      <c r="L2350" s="375">
        <v>84.96</v>
      </c>
      <c r="M2350" s="336" t="s">
        <v>3185</v>
      </c>
      <c r="N2350" s="336" t="s">
        <v>3186</v>
      </c>
    </row>
    <row r="2351" spans="1:16" ht="15">
      <c r="A2351" s="247" t="s">
        <v>176</v>
      </c>
      <c r="B2351" s="247" t="s">
        <v>12207</v>
      </c>
      <c r="C2351" s="287" t="s">
        <v>7220</v>
      </c>
      <c r="D2351" s="305">
        <v>11</v>
      </c>
      <c r="E2351" s="287" t="s">
        <v>291</v>
      </c>
      <c r="F2351" s="372">
        <v>43677</v>
      </c>
      <c r="G2351" s="373" t="s">
        <v>8914</v>
      </c>
      <c r="H2351" s="373" t="s">
        <v>2029</v>
      </c>
      <c r="I2351" s="374">
        <v>-1.4398445</v>
      </c>
      <c r="J2351" s="374">
        <v>1</v>
      </c>
      <c r="K2351" s="373" t="s">
        <v>815</v>
      </c>
      <c r="L2351" s="375">
        <v>337.4</v>
      </c>
      <c r="M2351" s="336" t="s">
        <v>2030</v>
      </c>
      <c r="N2351" s="336" t="s">
        <v>2031</v>
      </c>
    </row>
    <row r="2352" spans="1:16" ht="15">
      <c r="A2352" s="247" t="s">
        <v>13065</v>
      </c>
      <c r="B2352" s="247" t="s">
        <v>13066</v>
      </c>
      <c r="C2352" s="287" t="s">
        <v>7223</v>
      </c>
      <c r="D2352" s="305">
        <v>12</v>
      </c>
      <c r="E2352" s="287" t="s">
        <v>291</v>
      </c>
      <c r="F2352" s="372">
        <v>43677</v>
      </c>
      <c r="G2352" s="373" t="s">
        <v>8914</v>
      </c>
      <c r="H2352" s="373" t="s">
        <v>859</v>
      </c>
      <c r="I2352" s="374">
        <v>-1.7147747</v>
      </c>
      <c r="J2352" s="374">
        <v>2</v>
      </c>
      <c r="K2352" s="373" t="s">
        <v>815</v>
      </c>
      <c r="L2352" s="375">
        <v>133.26</v>
      </c>
      <c r="M2352" s="336" t="s">
        <v>860</v>
      </c>
      <c r="N2352" s="336" t="s">
        <v>861</v>
      </c>
    </row>
    <row r="2353" spans="1:14" ht="15">
      <c r="A2353" s="247" t="s">
        <v>13067</v>
      </c>
      <c r="B2353" s="247" t="s">
        <v>13068</v>
      </c>
      <c r="C2353" s="287" t="s">
        <v>7225</v>
      </c>
      <c r="D2353" s="305">
        <v>13</v>
      </c>
      <c r="E2353" s="287" t="s">
        <v>291</v>
      </c>
      <c r="F2353" s="372">
        <v>43677</v>
      </c>
      <c r="G2353" s="373" t="s">
        <v>8914</v>
      </c>
      <c r="H2353" s="373" t="s">
        <v>2168</v>
      </c>
      <c r="I2353" s="374">
        <v>-1.3537394</v>
      </c>
      <c r="J2353" s="374">
        <v>1</v>
      </c>
      <c r="K2353" s="373" t="s">
        <v>815</v>
      </c>
      <c r="L2353" s="375">
        <v>140.5</v>
      </c>
      <c r="M2353" s="336" t="s">
        <v>2169</v>
      </c>
      <c r="N2353" s="336" t="s">
        <v>2170</v>
      </c>
    </row>
    <row r="2354" spans="1:14" ht="15">
      <c r="A2354" s="247" t="s">
        <v>13069</v>
      </c>
      <c r="B2354" s="247" t="s">
        <v>13070</v>
      </c>
      <c r="C2354" s="287" t="s">
        <v>7227</v>
      </c>
      <c r="D2354" s="305">
        <v>14</v>
      </c>
      <c r="E2354" s="287" t="s">
        <v>291</v>
      </c>
      <c r="F2354" s="372">
        <v>43677</v>
      </c>
      <c r="G2354" s="373" t="s">
        <v>8914</v>
      </c>
      <c r="H2354" s="373" t="s">
        <v>864</v>
      </c>
      <c r="I2354" s="374">
        <v>-1.577861</v>
      </c>
      <c r="J2354" s="374">
        <v>2</v>
      </c>
      <c r="K2354" s="373" t="s">
        <v>815</v>
      </c>
      <c r="L2354" s="375">
        <v>54.45</v>
      </c>
      <c r="M2354" s="336" t="s">
        <v>865</v>
      </c>
      <c r="N2354" s="336" t="s">
        <v>866</v>
      </c>
    </row>
    <row r="2355" spans="1:14" ht="15">
      <c r="A2355" s="247" t="s">
        <v>176</v>
      </c>
      <c r="B2355" s="247" t="s">
        <v>12214</v>
      </c>
      <c r="C2355" s="287" t="s">
        <v>7230</v>
      </c>
      <c r="D2355" s="305">
        <v>15</v>
      </c>
      <c r="E2355" s="287" t="s">
        <v>291</v>
      </c>
      <c r="F2355" s="372">
        <v>43677</v>
      </c>
      <c r="G2355" s="373" t="s">
        <v>8914</v>
      </c>
      <c r="H2355" s="373" t="s">
        <v>3034</v>
      </c>
      <c r="I2355" s="374">
        <v>-1.4342115</v>
      </c>
      <c r="J2355" s="374">
        <v>2</v>
      </c>
      <c r="K2355" s="373" t="s">
        <v>815</v>
      </c>
      <c r="L2355" s="375">
        <v>143.01</v>
      </c>
      <c r="M2355" s="336" t="s">
        <v>3035</v>
      </c>
      <c r="N2355" s="336" t="s">
        <v>3036</v>
      </c>
    </row>
    <row r="2356" spans="1:14" ht="15">
      <c r="A2356" s="247" t="s">
        <v>176</v>
      </c>
      <c r="B2356" s="247" t="s">
        <v>12223</v>
      </c>
      <c r="C2356" s="287" t="s">
        <v>7233</v>
      </c>
      <c r="D2356" s="305">
        <v>16</v>
      </c>
      <c r="E2356" s="287" t="s">
        <v>291</v>
      </c>
      <c r="F2356" s="372">
        <v>43677</v>
      </c>
      <c r="G2356" s="373" t="s">
        <v>8914</v>
      </c>
      <c r="H2356" s="373" t="s">
        <v>9574</v>
      </c>
      <c r="I2356" s="374">
        <v>-1.5788827000000001</v>
      </c>
      <c r="J2356" s="374">
        <v>1</v>
      </c>
      <c r="K2356" s="373" t="s">
        <v>815</v>
      </c>
      <c r="L2356" s="375">
        <v>76.349999999999994</v>
      </c>
      <c r="M2356" s="336" t="s">
        <v>8456</v>
      </c>
      <c r="N2356" s="336" t="s">
        <v>9575</v>
      </c>
    </row>
    <row r="2357" spans="1:14" ht="15">
      <c r="A2357" s="247" t="s">
        <v>176</v>
      </c>
      <c r="B2357" s="247" t="s">
        <v>12224</v>
      </c>
      <c r="C2357" s="287" t="s">
        <v>7235</v>
      </c>
      <c r="D2357" s="305">
        <v>17</v>
      </c>
      <c r="E2357" s="287" t="s">
        <v>291</v>
      </c>
      <c r="F2357" s="372">
        <v>43677</v>
      </c>
      <c r="G2357" s="373" t="s">
        <v>8914</v>
      </c>
      <c r="H2357" s="373" t="s">
        <v>1112</v>
      </c>
      <c r="I2357" s="374">
        <v>-1.7319206</v>
      </c>
      <c r="J2357" s="374">
        <v>3</v>
      </c>
      <c r="K2357" s="373" t="s">
        <v>815</v>
      </c>
      <c r="L2357" s="375">
        <v>112.39</v>
      </c>
      <c r="M2357" s="336" t="s">
        <v>1113</v>
      </c>
      <c r="N2357" s="336" t="s">
        <v>1114</v>
      </c>
    </row>
    <row r="2358" spans="1:14" ht="15">
      <c r="A2358" s="247" t="s">
        <v>13071</v>
      </c>
      <c r="B2358" s="247" t="s">
        <v>13072</v>
      </c>
      <c r="C2358" s="287" t="s">
        <v>7238</v>
      </c>
      <c r="D2358" s="305">
        <v>18</v>
      </c>
      <c r="E2358" s="287" t="s">
        <v>291</v>
      </c>
      <c r="F2358" s="372">
        <v>43677</v>
      </c>
      <c r="G2358" s="373" t="s">
        <v>8914</v>
      </c>
      <c r="H2358" s="373" t="s">
        <v>1117</v>
      </c>
      <c r="I2358" s="374">
        <v>-1.596166</v>
      </c>
      <c r="J2358" s="374">
        <v>3</v>
      </c>
      <c r="K2358" s="373" t="s">
        <v>815</v>
      </c>
      <c r="L2358" s="375">
        <v>132.01</v>
      </c>
      <c r="M2358" s="336" t="s">
        <v>1118</v>
      </c>
      <c r="N2358" s="336" t="s">
        <v>1119</v>
      </c>
    </row>
    <row r="2359" spans="1:14" ht="15">
      <c r="A2359" s="247" t="s">
        <v>13073</v>
      </c>
      <c r="B2359" s="247" t="s">
        <v>13074</v>
      </c>
      <c r="C2359" s="287" t="s">
        <v>7240</v>
      </c>
      <c r="D2359" s="305">
        <v>19</v>
      </c>
      <c r="E2359" s="287" t="s">
        <v>291</v>
      </c>
      <c r="F2359" s="372">
        <v>43677</v>
      </c>
      <c r="G2359" s="373" t="s">
        <v>8914</v>
      </c>
      <c r="H2359" s="373" t="s">
        <v>4470</v>
      </c>
      <c r="I2359" s="374">
        <v>-1.4057382</v>
      </c>
      <c r="J2359" s="374">
        <v>1</v>
      </c>
      <c r="K2359" s="373" t="s">
        <v>815</v>
      </c>
      <c r="L2359" s="375">
        <v>29.69</v>
      </c>
      <c r="M2359" s="336" t="s">
        <v>4471</v>
      </c>
      <c r="N2359" s="336" t="s">
        <v>4472</v>
      </c>
    </row>
    <row r="2360" spans="1:14" ht="15">
      <c r="A2360" s="247" t="s">
        <v>13075</v>
      </c>
      <c r="B2360" s="247" t="s">
        <v>13076</v>
      </c>
      <c r="C2360" s="287" t="s">
        <v>7243</v>
      </c>
      <c r="D2360" s="305">
        <v>20</v>
      </c>
      <c r="E2360" s="287" t="s">
        <v>291</v>
      </c>
      <c r="F2360" s="372">
        <v>43677</v>
      </c>
      <c r="G2360" s="373" t="s">
        <v>8914</v>
      </c>
      <c r="H2360" s="373" t="s">
        <v>576</v>
      </c>
      <c r="I2360" s="374">
        <v>-1.3653666</v>
      </c>
      <c r="J2360" s="374">
        <v>1</v>
      </c>
      <c r="K2360" s="373" t="s">
        <v>815</v>
      </c>
      <c r="L2360" s="375">
        <v>50.03</v>
      </c>
      <c r="M2360" s="336" t="s">
        <v>577</v>
      </c>
      <c r="N2360" s="336" t="s">
        <v>578</v>
      </c>
    </row>
    <row r="2361" spans="1:14" ht="15">
      <c r="A2361" s="247" t="s">
        <v>13077</v>
      </c>
      <c r="B2361" s="247" t="s">
        <v>13078</v>
      </c>
      <c r="C2361" s="287" t="s">
        <v>7246</v>
      </c>
      <c r="D2361" s="305">
        <v>21</v>
      </c>
      <c r="E2361" s="287" t="s">
        <v>291</v>
      </c>
      <c r="F2361" s="372">
        <v>43677</v>
      </c>
      <c r="G2361" s="373" t="s">
        <v>8914</v>
      </c>
      <c r="H2361" s="373" t="s">
        <v>905</v>
      </c>
      <c r="I2361" s="374">
        <v>-1.5822666000000001</v>
      </c>
      <c r="J2361" s="374">
        <v>1</v>
      </c>
      <c r="K2361" s="373" t="s">
        <v>815</v>
      </c>
      <c r="L2361" s="375">
        <v>10.45</v>
      </c>
      <c r="M2361" s="336" t="s">
        <v>906</v>
      </c>
      <c r="N2361" s="336" t="s">
        <v>907</v>
      </c>
    </row>
    <row r="2362" spans="1:14" ht="15">
      <c r="A2362" s="247" t="s">
        <v>13079</v>
      </c>
      <c r="B2362" s="247" t="s">
        <v>13080</v>
      </c>
      <c r="C2362" s="287" t="s">
        <v>7248</v>
      </c>
      <c r="D2362" s="305">
        <v>22</v>
      </c>
      <c r="E2362" s="287" t="s">
        <v>291</v>
      </c>
      <c r="F2362" s="372">
        <v>43677</v>
      </c>
      <c r="G2362" s="373" t="s">
        <v>8914</v>
      </c>
      <c r="H2362" s="373" t="s">
        <v>8998</v>
      </c>
      <c r="I2362" s="374">
        <v>-1.3519721</v>
      </c>
      <c r="J2362" s="374">
        <v>1</v>
      </c>
      <c r="K2362" s="373" t="s">
        <v>815</v>
      </c>
      <c r="L2362" s="375">
        <v>53.11</v>
      </c>
      <c r="M2362" s="336" t="s">
        <v>8488</v>
      </c>
      <c r="N2362" s="336" t="s">
        <v>8999</v>
      </c>
    </row>
    <row r="2363" spans="1:14" ht="15">
      <c r="A2363" s="247" t="s">
        <v>13081</v>
      </c>
      <c r="B2363" s="247" t="s">
        <v>13082</v>
      </c>
      <c r="C2363" s="287" t="s">
        <v>7250</v>
      </c>
      <c r="D2363" s="305">
        <v>23</v>
      </c>
      <c r="E2363" s="287" t="s">
        <v>291</v>
      </c>
      <c r="F2363" s="372">
        <v>43677</v>
      </c>
      <c r="G2363" s="373" t="s">
        <v>8914</v>
      </c>
      <c r="H2363" s="373" t="s">
        <v>4965</v>
      </c>
      <c r="I2363" s="374">
        <v>-1.5362041</v>
      </c>
      <c r="J2363" s="374">
        <v>1</v>
      </c>
      <c r="K2363" s="373" t="s">
        <v>815</v>
      </c>
      <c r="L2363" s="375">
        <v>21.04</v>
      </c>
      <c r="M2363" s="336" t="s">
        <v>4966</v>
      </c>
      <c r="N2363" s="336" t="s">
        <v>4967</v>
      </c>
    </row>
    <row r="2364" spans="1:14" ht="15">
      <c r="A2364" s="247" t="s">
        <v>13083</v>
      </c>
      <c r="B2364" s="247" t="s">
        <v>13084</v>
      </c>
      <c r="C2364" s="287" t="s">
        <v>7252</v>
      </c>
      <c r="D2364" s="305">
        <v>24</v>
      </c>
      <c r="E2364" s="287" t="s">
        <v>291</v>
      </c>
      <c r="F2364" s="372">
        <v>43677</v>
      </c>
      <c r="G2364" s="373" t="s">
        <v>8914</v>
      </c>
      <c r="H2364" s="373" t="s">
        <v>912</v>
      </c>
      <c r="I2364" s="374">
        <v>-1.4025439</v>
      </c>
      <c r="J2364" s="374">
        <v>3</v>
      </c>
      <c r="K2364" s="373" t="s">
        <v>815</v>
      </c>
      <c r="L2364" s="375">
        <v>64.84</v>
      </c>
      <c r="M2364" s="336" t="s">
        <v>913</v>
      </c>
      <c r="N2364" s="336" t="s">
        <v>914</v>
      </c>
    </row>
    <row r="2365" spans="1:14" ht="15">
      <c r="A2365" s="247" t="s">
        <v>13085</v>
      </c>
      <c r="B2365" s="247" t="s">
        <v>13086</v>
      </c>
      <c r="C2365" s="287" t="s">
        <v>7254</v>
      </c>
      <c r="D2365" s="305">
        <v>25</v>
      </c>
      <c r="E2365" s="287" t="s">
        <v>291</v>
      </c>
      <c r="F2365" s="372">
        <v>43677</v>
      </c>
      <c r="G2365" s="373" t="s">
        <v>8914</v>
      </c>
      <c r="H2365" s="373" t="s">
        <v>2594</v>
      </c>
      <c r="I2365" s="374">
        <v>-1.345898</v>
      </c>
      <c r="J2365" s="374">
        <v>3</v>
      </c>
      <c r="K2365" s="373" t="s">
        <v>815</v>
      </c>
      <c r="L2365" s="375">
        <v>49.77</v>
      </c>
      <c r="M2365" s="336" t="s">
        <v>2595</v>
      </c>
      <c r="N2365" s="336" t="s">
        <v>2596</v>
      </c>
    </row>
    <row r="2366" spans="1:14" ht="15">
      <c r="A2366" s="247" t="s">
        <v>13087</v>
      </c>
      <c r="B2366" s="247" t="s">
        <v>13088</v>
      </c>
      <c r="C2366" s="287" t="s">
        <v>7256</v>
      </c>
      <c r="D2366" s="305">
        <v>26</v>
      </c>
      <c r="E2366" s="287" t="s">
        <v>291</v>
      </c>
      <c r="F2366" s="372">
        <v>43677</v>
      </c>
      <c r="G2366" s="373" t="s">
        <v>8914</v>
      </c>
      <c r="H2366" s="373" t="s">
        <v>923</v>
      </c>
      <c r="I2366" s="374">
        <v>-1.4845467999999999</v>
      </c>
      <c r="J2366" s="374">
        <v>1</v>
      </c>
      <c r="K2366" s="373" t="s">
        <v>815</v>
      </c>
      <c r="L2366" s="375">
        <v>51.25</v>
      </c>
      <c r="M2366" s="336" t="s">
        <v>924</v>
      </c>
      <c r="N2366" s="336" t="s">
        <v>925</v>
      </c>
    </row>
    <row r="2367" spans="1:14" ht="15">
      <c r="A2367" s="247" t="s">
        <v>176</v>
      </c>
      <c r="B2367" s="247" t="s">
        <v>12237</v>
      </c>
      <c r="C2367" s="287" t="s">
        <v>7259</v>
      </c>
      <c r="D2367" s="305">
        <v>27</v>
      </c>
      <c r="E2367" s="287" t="s">
        <v>291</v>
      </c>
      <c r="F2367" s="372">
        <v>43677</v>
      </c>
      <c r="G2367" s="373" t="s">
        <v>8914</v>
      </c>
      <c r="H2367" s="373" t="s">
        <v>3363</v>
      </c>
      <c r="I2367" s="374">
        <v>-1.9743402000000001</v>
      </c>
      <c r="J2367" s="374">
        <v>1</v>
      </c>
      <c r="K2367" s="373" t="s">
        <v>815</v>
      </c>
      <c r="L2367" s="375">
        <v>53.86</v>
      </c>
      <c r="M2367" s="336" t="s">
        <v>3364</v>
      </c>
      <c r="N2367" s="336" t="s">
        <v>3365</v>
      </c>
    </row>
    <row r="2368" spans="1:14" ht="15">
      <c r="A2368" s="247" t="s">
        <v>176</v>
      </c>
      <c r="B2368" s="247" t="s">
        <v>12242</v>
      </c>
      <c r="C2368" s="287" t="s">
        <v>7261</v>
      </c>
      <c r="D2368" s="305">
        <v>28</v>
      </c>
      <c r="E2368" s="287" t="s">
        <v>291</v>
      </c>
      <c r="F2368" s="372">
        <v>43677</v>
      </c>
      <c r="G2368" s="373" t="s">
        <v>8914</v>
      </c>
      <c r="H2368" s="373" t="s">
        <v>1421</v>
      </c>
      <c r="I2368" s="374">
        <v>-1.7061982</v>
      </c>
      <c r="J2368" s="374">
        <v>5</v>
      </c>
      <c r="K2368" s="373" t="s">
        <v>815</v>
      </c>
      <c r="L2368" s="375">
        <v>44.89</v>
      </c>
      <c r="M2368" s="336" t="s">
        <v>1422</v>
      </c>
      <c r="N2368" s="336" t="s">
        <v>1423</v>
      </c>
    </row>
    <row r="2369" spans="1:14" ht="15">
      <c r="A2369" s="247" t="s">
        <v>176</v>
      </c>
      <c r="B2369" s="247" t="s">
        <v>12249</v>
      </c>
      <c r="C2369" s="287" t="s">
        <v>7264</v>
      </c>
      <c r="D2369" s="305">
        <v>29</v>
      </c>
      <c r="E2369" s="287" t="s">
        <v>291</v>
      </c>
      <c r="F2369" s="372">
        <v>43677</v>
      </c>
      <c r="G2369" s="373" t="s">
        <v>8914</v>
      </c>
      <c r="H2369" s="373" t="s">
        <v>4591</v>
      </c>
      <c r="I2369" s="374">
        <v>-1.4928668</v>
      </c>
      <c r="J2369" s="374">
        <v>4</v>
      </c>
      <c r="K2369" s="373" t="s">
        <v>815</v>
      </c>
      <c r="L2369" s="375">
        <v>80.98</v>
      </c>
      <c r="M2369" s="336" t="s">
        <v>4592</v>
      </c>
      <c r="N2369" s="336" t="s">
        <v>4593</v>
      </c>
    </row>
    <row r="2370" spans="1:14" ht="15">
      <c r="A2370" s="247" t="s">
        <v>13089</v>
      </c>
      <c r="B2370" s="247" t="s">
        <v>13090</v>
      </c>
      <c r="C2370" s="287" t="s">
        <v>7266</v>
      </c>
      <c r="D2370" s="305">
        <v>30</v>
      </c>
      <c r="E2370" s="287" t="s">
        <v>291</v>
      </c>
      <c r="F2370" s="372">
        <v>43677</v>
      </c>
      <c r="G2370" s="373" t="s">
        <v>8914</v>
      </c>
      <c r="H2370" s="373" t="s">
        <v>1956</v>
      </c>
      <c r="I2370" s="374">
        <v>-1.3525138999999999</v>
      </c>
      <c r="J2370" s="374">
        <v>5</v>
      </c>
      <c r="K2370" s="373" t="s">
        <v>815</v>
      </c>
      <c r="L2370" s="375">
        <v>242.76</v>
      </c>
      <c r="M2370" s="336" t="s">
        <v>1957</v>
      </c>
      <c r="N2370" s="336" t="s">
        <v>1958</v>
      </c>
    </row>
    <row r="2371" spans="1:14" ht="15">
      <c r="A2371" s="247" t="s">
        <v>7296</v>
      </c>
      <c r="B2371" s="247" t="s">
        <v>7297</v>
      </c>
      <c r="C2371" s="287" t="s">
        <v>7269</v>
      </c>
      <c r="D2371" s="305">
        <v>31</v>
      </c>
      <c r="E2371" s="287" t="s">
        <v>291</v>
      </c>
      <c r="F2371" s="372">
        <v>43677</v>
      </c>
      <c r="G2371" s="373" t="s">
        <v>8914</v>
      </c>
      <c r="H2371" s="373" t="s">
        <v>7299</v>
      </c>
      <c r="I2371" s="374">
        <v>-1.4170898999999999</v>
      </c>
      <c r="J2371" s="374">
        <v>1</v>
      </c>
      <c r="K2371" s="373" t="s">
        <v>815</v>
      </c>
      <c r="L2371" s="375">
        <v>80.67</v>
      </c>
      <c r="M2371" s="336" t="s">
        <v>7300</v>
      </c>
      <c r="N2371" s="336" t="s">
        <v>7301</v>
      </c>
    </row>
    <row r="2372" spans="1:14" ht="15">
      <c r="A2372" s="247" t="s">
        <v>176</v>
      </c>
      <c r="B2372" s="247" t="s">
        <v>12250</v>
      </c>
      <c r="C2372" s="287" t="s">
        <v>7271</v>
      </c>
      <c r="D2372" s="305">
        <v>32</v>
      </c>
      <c r="E2372" s="287" t="s">
        <v>291</v>
      </c>
      <c r="F2372" s="372">
        <v>43677</v>
      </c>
      <c r="G2372" s="373" t="s">
        <v>8914</v>
      </c>
      <c r="H2372" s="373" t="s">
        <v>1180</v>
      </c>
      <c r="I2372" s="374">
        <v>-2.0054173</v>
      </c>
      <c r="J2372" s="374">
        <v>8</v>
      </c>
      <c r="K2372" s="373" t="s">
        <v>815</v>
      </c>
      <c r="L2372" s="375">
        <v>69.209999999999994</v>
      </c>
      <c r="M2372" s="336" t="s">
        <v>1181</v>
      </c>
      <c r="N2372" s="336" t="s">
        <v>1182</v>
      </c>
    </row>
    <row r="2373" spans="1:14" ht="15">
      <c r="A2373" s="247" t="s">
        <v>176</v>
      </c>
      <c r="B2373" s="247" t="s">
        <v>12253</v>
      </c>
      <c r="C2373" s="287" t="s">
        <v>7277</v>
      </c>
      <c r="D2373" s="305">
        <v>33</v>
      </c>
      <c r="E2373" s="287" t="s">
        <v>291</v>
      </c>
      <c r="F2373" s="376">
        <v>43677</v>
      </c>
      <c r="G2373" s="377" t="s">
        <v>8914</v>
      </c>
      <c r="H2373" s="377" t="s">
        <v>986</v>
      </c>
      <c r="I2373" s="378">
        <v>-1.8834491</v>
      </c>
      <c r="J2373" s="378">
        <v>2</v>
      </c>
      <c r="K2373" s="377" t="s">
        <v>815</v>
      </c>
      <c r="L2373" s="375">
        <v>245.41</v>
      </c>
      <c r="M2373" s="336" t="s">
        <v>987</v>
      </c>
      <c r="N2373" s="336" t="s">
        <v>988</v>
      </c>
    </row>
    <row r="2374" spans="1:14" ht="15">
      <c r="A2374" s="247" t="s">
        <v>176</v>
      </c>
      <c r="B2374" s="247" t="s">
        <v>12254</v>
      </c>
      <c r="C2374" s="287" t="s">
        <v>7279</v>
      </c>
      <c r="D2374" s="305">
        <v>34</v>
      </c>
      <c r="E2374" s="287" t="s">
        <v>291</v>
      </c>
      <c r="F2374" s="376">
        <v>43677</v>
      </c>
      <c r="G2374" s="377" t="s">
        <v>8914</v>
      </c>
      <c r="H2374" s="377" t="s">
        <v>2959</v>
      </c>
      <c r="I2374" s="378">
        <v>-1.6838466999999999</v>
      </c>
      <c r="J2374" s="378">
        <v>1</v>
      </c>
      <c r="K2374" s="377" t="s">
        <v>815</v>
      </c>
      <c r="L2374" s="375">
        <v>41.79</v>
      </c>
      <c r="M2374" s="336" t="s">
        <v>2960</v>
      </c>
      <c r="N2374" s="336" t="s">
        <v>2961</v>
      </c>
    </row>
    <row r="2375" spans="1:14" ht="15">
      <c r="A2375" s="247" t="s">
        <v>13091</v>
      </c>
      <c r="B2375" s="247" t="s">
        <v>13092</v>
      </c>
      <c r="C2375" s="287" t="s">
        <v>7281</v>
      </c>
      <c r="D2375" s="305">
        <v>35</v>
      </c>
      <c r="E2375" s="287" t="s">
        <v>291</v>
      </c>
      <c r="F2375" s="376">
        <v>43677</v>
      </c>
      <c r="G2375" s="377" t="s">
        <v>8914</v>
      </c>
      <c r="H2375" s="377" t="s">
        <v>4632</v>
      </c>
      <c r="I2375" s="378">
        <v>-1.6724994</v>
      </c>
      <c r="J2375" s="378">
        <v>1</v>
      </c>
      <c r="K2375" s="377" t="s">
        <v>815</v>
      </c>
      <c r="L2375" s="375">
        <v>51.53</v>
      </c>
      <c r="M2375" s="336" t="s">
        <v>4633</v>
      </c>
      <c r="N2375" s="336" t="s">
        <v>4634</v>
      </c>
    </row>
    <row r="2376" spans="1:14" ht="15">
      <c r="A2376" s="247" t="s">
        <v>176</v>
      </c>
      <c r="B2376" s="247" t="s">
        <v>12255</v>
      </c>
      <c r="C2376" s="287" t="s">
        <v>7284</v>
      </c>
      <c r="D2376" s="305">
        <v>36</v>
      </c>
      <c r="E2376" s="287" t="s">
        <v>291</v>
      </c>
      <c r="F2376" s="376">
        <v>43677</v>
      </c>
      <c r="G2376" s="377" t="s">
        <v>8914</v>
      </c>
      <c r="H2376" s="377" t="s">
        <v>996</v>
      </c>
      <c r="I2376" s="378">
        <v>-1.7413263000000001</v>
      </c>
      <c r="J2376" s="378">
        <v>1</v>
      </c>
      <c r="K2376" s="377" t="s">
        <v>815</v>
      </c>
      <c r="L2376" s="375">
        <v>21.56</v>
      </c>
      <c r="M2376" s="336" t="s">
        <v>997</v>
      </c>
      <c r="N2376" s="336" t="s">
        <v>998</v>
      </c>
    </row>
    <row r="2377" spans="1:14" ht="15">
      <c r="A2377" s="247" t="s">
        <v>13093</v>
      </c>
      <c r="B2377" s="247" t="s">
        <v>13094</v>
      </c>
      <c r="C2377" s="287" t="s">
        <v>7286</v>
      </c>
      <c r="D2377" s="305">
        <v>37</v>
      </c>
      <c r="E2377" s="287" t="s">
        <v>291</v>
      </c>
      <c r="F2377" s="376">
        <v>43677</v>
      </c>
      <c r="G2377" s="377" t="s">
        <v>8914</v>
      </c>
      <c r="H2377" s="377" t="s">
        <v>1700</v>
      </c>
      <c r="I2377" s="378">
        <v>-1.8723828</v>
      </c>
      <c r="J2377" s="378">
        <v>3</v>
      </c>
      <c r="K2377" s="377" t="s">
        <v>815</v>
      </c>
      <c r="L2377" s="375">
        <v>68.569999999999993</v>
      </c>
      <c r="M2377" s="336" t="s">
        <v>1701</v>
      </c>
      <c r="N2377" s="336" t="s">
        <v>1702</v>
      </c>
    </row>
    <row r="2378" spans="1:14" ht="15">
      <c r="A2378" s="247" t="s">
        <v>13095</v>
      </c>
      <c r="B2378" s="247" t="s">
        <v>13096</v>
      </c>
      <c r="C2378" s="287" t="s">
        <v>7288</v>
      </c>
      <c r="D2378" s="305">
        <v>38</v>
      </c>
      <c r="E2378" s="287" t="s">
        <v>291</v>
      </c>
      <c r="F2378" s="376">
        <v>43677</v>
      </c>
      <c r="G2378" s="377" t="s">
        <v>8914</v>
      </c>
      <c r="H2378" s="377" t="s">
        <v>1489</v>
      </c>
      <c r="I2378" s="378">
        <v>-1.3835740000000001</v>
      </c>
      <c r="J2378" s="378">
        <v>2</v>
      </c>
      <c r="K2378" s="377" t="s">
        <v>815</v>
      </c>
      <c r="L2378" s="375">
        <v>44.15</v>
      </c>
      <c r="M2378" s="336" t="s">
        <v>1490</v>
      </c>
      <c r="N2378" s="336" t="s">
        <v>1491</v>
      </c>
    </row>
    <row r="2379" spans="1:14" ht="15">
      <c r="A2379" s="247" t="s">
        <v>176</v>
      </c>
      <c r="B2379" s="247" t="s">
        <v>12258</v>
      </c>
      <c r="C2379" s="287" t="s">
        <v>7291</v>
      </c>
      <c r="D2379" s="305">
        <v>39</v>
      </c>
      <c r="E2379" s="287" t="s">
        <v>291</v>
      </c>
      <c r="F2379" s="376">
        <v>43677</v>
      </c>
      <c r="G2379" s="377" t="s">
        <v>8914</v>
      </c>
      <c r="H2379" s="377" t="s">
        <v>9170</v>
      </c>
      <c r="I2379" s="378">
        <v>-1.4513307</v>
      </c>
      <c r="J2379" s="378">
        <v>1</v>
      </c>
      <c r="K2379" s="377" t="s">
        <v>815</v>
      </c>
      <c r="L2379" s="375">
        <v>79.5</v>
      </c>
      <c r="M2379" s="336" t="s">
        <v>8711</v>
      </c>
      <c r="N2379" s="336" t="s">
        <v>9171</v>
      </c>
    </row>
    <row r="2380" spans="1:14" ht="15">
      <c r="A2380" s="247" t="s">
        <v>176</v>
      </c>
      <c r="B2380" s="247" t="s">
        <v>12259</v>
      </c>
      <c r="C2380" s="287" t="s">
        <v>7293</v>
      </c>
      <c r="D2380" s="305">
        <v>40</v>
      </c>
      <c r="E2380" s="287" t="s">
        <v>291</v>
      </c>
      <c r="F2380" s="376">
        <v>43677</v>
      </c>
      <c r="G2380" s="377" t="s">
        <v>8914</v>
      </c>
      <c r="H2380" s="377" t="s">
        <v>1204</v>
      </c>
      <c r="I2380" s="378">
        <v>-2.2062596999999999</v>
      </c>
      <c r="J2380" s="378">
        <v>1</v>
      </c>
      <c r="K2380" s="377" t="s">
        <v>815</v>
      </c>
      <c r="L2380" s="375">
        <v>46.06</v>
      </c>
      <c r="M2380" s="336" t="s">
        <v>1205</v>
      </c>
      <c r="N2380" s="336" t="s">
        <v>1206</v>
      </c>
    </row>
    <row r="2381" spans="1:14" ht="15">
      <c r="A2381" s="247" t="s">
        <v>13097</v>
      </c>
      <c r="B2381" s="247" t="s">
        <v>13098</v>
      </c>
      <c r="C2381" s="287" t="s">
        <v>7295</v>
      </c>
      <c r="D2381" s="305">
        <v>41</v>
      </c>
      <c r="E2381" s="287" t="s">
        <v>291</v>
      </c>
      <c r="F2381" s="376">
        <v>43677</v>
      </c>
      <c r="G2381" s="377" t="s">
        <v>8914</v>
      </c>
      <c r="H2381" s="377" t="s">
        <v>4336</v>
      </c>
      <c r="I2381" s="378">
        <v>-1.4206532999999999</v>
      </c>
      <c r="J2381" s="378">
        <v>1</v>
      </c>
      <c r="K2381" s="377" t="s">
        <v>815</v>
      </c>
      <c r="L2381" s="375">
        <v>179.95</v>
      </c>
      <c r="M2381" s="336" t="s">
        <v>4337</v>
      </c>
      <c r="N2381" s="336" t="s">
        <v>4338</v>
      </c>
    </row>
    <row r="2382" spans="1:14" s="326" customFormat="1" ht="15">
      <c r="A2382" s="247" t="s">
        <v>176</v>
      </c>
      <c r="B2382" s="247" t="s">
        <v>12260</v>
      </c>
      <c r="C2382" s="287" t="s">
        <v>7298</v>
      </c>
      <c r="D2382" s="305">
        <v>42</v>
      </c>
      <c r="E2382" s="287" t="s">
        <v>291</v>
      </c>
      <c r="F2382" s="376">
        <v>43677</v>
      </c>
      <c r="G2382" s="377" t="s">
        <v>8914</v>
      </c>
      <c r="H2382" s="377" t="s">
        <v>4899</v>
      </c>
      <c r="I2382" s="378">
        <v>-1.4307635000000001</v>
      </c>
      <c r="J2382" s="378">
        <v>2</v>
      </c>
      <c r="K2382" s="377" t="s">
        <v>815</v>
      </c>
      <c r="L2382" s="379">
        <v>133.6</v>
      </c>
      <c r="M2382" s="336" t="s">
        <v>4900</v>
      </c>
      <c r="N2382" s="336" t="s">
        <v>4901</v>
      </c>
    </row>
    <row r="2383" spans="1:14" s="326" customFormat="1" ht="15">
      <c r="A2383" s="247" t="s">
        <v>176</v>
      </c>
      <c r="B2383" s="247" t="s">
        <v>12261</v>
      </c>
      <c r="C2383" s="287" t="s">
        <v>7303</v>
      </c>
      <c r="D2383" s="305">
        <v>43</v>
      </c>
      <c r="E2383" s="287" t="s">
        <v>291</v>
      </c>
      <c r="F2383" s="376">
        <v>43677</v>
      </c>
      <c r="G2383" s="377" t="s">
        <v>8914</v>
      </c>
      <c r="H2383" s="377" t="s">
        <v>1721</v>
      </c>
      <c r="I2383" s="378">
        <v>-2.0056704999999999</v>
      </c>
      <c r="J2383" s="378">
        <v>4</v>
      </c>
      <c r="K2383" s="377" t="s">
        <v>815</v>
      </c>
      <c r="L2383" s="379">
        <v>151.72</v>
      </c>
      <c r="M2383" s="336" t="s">
        <v>1722</v>
      </c>
      <c r="N2383" s="336" t="s">
        <v>1723</v>
      </c>
    </row>
    <row r="2384" spans="1:14" s="326" customFormat="1" ht="15">
      <c r="A2384" s="247" t="s">
        <v>13099</v>
      </c>
      <c r="B2384" s="247" t="s">
        <v>13100</v>
      </c>
      <c r="C2384" s="287" t="s">
        <v>7306</v>
      </c>
      <c r="D2384" s="305">
        <v>44</v>
      </c>
      <c r="E2384" s="287" t="s">
        <v>291</v>
      </c>
      <c r="F2384" s="376">
        <v>43677</v>
      </c>
      <c r="G2384" s="377" t="s">
        <v>8914</v>
      </c>
      <c r="H2384" s="377" t="s">
        <v>768</v>
      </c>
      <c r="I2384" s="378">
        <v>-1.7143379999999999</v>
      </c>
      <c r="J2384" s="378">
        <v>2</v>
      </c>
      <c r="K2384" s="377" t="s">
        <v>815</v>
      </c>
      <c r="L2384" s="379">
        <v>135.13</v>
      </c>
      <c r="M2384" s="336" t="s">
        <v>769</v>
      </c>
      <c r="N2384" s="336" t="s">
        <v>770</v>
      </c>
    </row>
    <row r="2385" spans="1:14" s="326" customFormat="1" ht="15">
      <c r="A2385" s="247" t="s">
        <v>13101</v>
      </c>
      <c r="B2385" s="247" t="s">
        <v>13102</v>
      </c>
      <c r="C2385" s="287" t="s">
        <v>7308</v>
      </c>
      <c r="D2385" s="305">
        <v>45</v>
      </c>
      <c r="E2385" s="287" t="s">
        <v>291</v>
      </c>
      <c r="F2385" s="376">
        <v>43677</v>
      </c>
      <c r="G2385" s="377" t="s">
        <v>8914</v>
      </c>
      <c r="H2385" s="377" t="s">
        <v>1030</v>
      </c>
      <c r="I2385" s="378">
        <v>-1.4586482999999999</v>
      </c>
      <c r="J2385" s="378">
        <v>2</v>
      </c>
      <c r="K2385" s="377" t="s">
        <v>815</v>
      </c>
      <c r="L2385" s="379">
        <v>23.16</v>
      </c>
      <c r="M2385" s="336" t="s">
        <v>1031</v>
      </c>
      <c r="N2385" s="336" t="s">
        <v>1032</v>
      </c>
    </row>
    <row r="2386" spans="1:14" s="326" customFormat="1" ht="15">
      <c r="A2386" s="247" t="s">
        <v>176</v>
      </c>
      <c r="B2386" s="247" t="s">
        <v>12266</v>
      </c>
      <c r="C2386" s="287" t="s">
        <v>7311</v>
      </c>
      <c r="D2386" s="305">
        <v>46</v>
      </c>
      <c r="E2386" s="287" t="s">
        <v>291</v>
      </c>
      <c r="F2386" s="376">
        <v>43677</v>
      </c>
      <c r="G2386" s="377" t="s">
        <v>8914</v>
      </c>
      <c r="H2386" s="377" t="s">
        <v>7458</v>
      </c>
      <c r="I2386" s="378">
        <v>-1.3929977</v>
      </c>
      <c r="J2386" s="378">
        <v>1</v>
      </c>
      <c r="K2386" s="377" t="s">
        <v>815</v>
      </c>
      <c r="L2386" s="379">
        <v>195.22</v>
      </c>
      <c r="M2386" s="336" t="s">
        <v>7459</v>
      </c>
      <c r="N2386" s="336" t="s">
        <v>7460</v>
      </c>
    </row>
    <row r="2387" spans="1:14" s="326" customFormat="1" ht="15">
      <c r="A2387" s="247" t="s">
        <v>176</v>
      </c>
      <c r="B2387" s="247" t="s">
        <v>12267</v>
      </c>
      <c r="C2387" s="287" t="s">
        <v>7314</v>
      </c>
      <c r="D2387" s="305">
        <v>47</v>
      </c>
      <c r="E2387" s="287" t="s">
        <v>291</v>
      </c>
      <c r="F2387" s="376">
        <v>43677</v>
      </c>
      <c r="G2387" s="377" t="s">
        <v>8914</v>
      </c>
      <c r="H2387" s="377" t="s">
        <v>9403</v>
      </c>
      <c r="I2387" s="378">
        <v>-1.5395479999999999</v>
      </c>
      <c r="J2387" s="378">
        <v>10</v>
      </c>
      <c r="K2387" s="377" t="s">
        <v>815</v>
      </c>
      <c r="L2387" s="379">
        <v>78.59</v>
      </c>
      <c r="M2387" s="336" t="s">
        <v>8483</v>
      </c>
      <c r="N2387" s="336" t="s">
        <v>9404</v>
      </c>
    </row>
    <row r="2388" spans="1:14" s="326" customFormat="1" ht="15">
      <c r="A2388" s="247" t="s">
        <v>13103</v>
      </c>
      <c r="B2388" s="247" t="s">
        <v>13104</v>
      </c>
      <c r="C2388" s="287" t="s">
        <v>7317</v>
      </c>
      <c r="D2388" s="305">
        <v>48</v>
      </c>
      <c r="E2388" s="287" t="s">
        <v>291</v>
      </c>
      <c r="F2388" s="376">
        <v>43677</v>
      </c>
      <c r="G2388" s="377" t="s">
        <v>8914</v>
      </c>
      <c r="H2388" s="377" t="s">
        <v>9315</v>
      </c>
      <c r="I2388" s="378">
        <v>-1.6488011</v>
      </c>
      <c r="J2388" s="378">
        <v>2</v>
      </c>
      <c r="K2388" s="377" t="s">
        <v>815</v>
      </c>
      <c r="L2388" s="379">
        <v>92.4</v>
      </c>
      <c r="M2388" s="336" t="s">
        <v>8691</v>
      </c>
      <c r="N2388" s="336" t="s">
        <v>8692</v>
      </c>
    </row>
    <row r="2389" spans="1:14" s="326" customFormat="1" ht="15">
      <c r="A2389" s="247"/>
      <c r="B2389" s="247"/>
      <c r="C2389" s="287"/>
      <c r="D2389" s="305"/>
      <c r="E2389" s="287"/>
      <c r="F2389" s="376"/>
      <c r="G2389" s="377"/>
      <c r="H2389" s="377"/>
      <c r="I2389" s="378"/>
      <c r="J2389" s="378"/>
      <c r="K2389" s="377"/>
      <c r="L2389" s="379"/>
      <c r="M2389" s="336"/>
      <c r="N2389" s="336"/>
    </row>
    <row r="2390" spans="1:14" s="326" customFormat="1" ht="15">
      <c r="A2390" s="247"/>
      <c r="B2390" s="247"/>
      <c r="C2390" s="287"/>
      <c r="D2390" s="305"/>
      <c r="E2390" s="287"/>
      <c r="F2390" s="376"/>
      <c r="G2390" s="377"/>
      <c r="H2390" s="377"/>
      <c r="I2390" s="378"/>
      <c r="J2390" s="378"/>
      <c r="K2390" s="377"/>
      <c r="L2390" s="379"/>
      <c r="M2390" s="336"/>
      <c r="N2390" s="336"/>
    </row>
    <row r="2391" spans="1:14" s="326" customFormat="1" ht="15">
      <c r="A2391" s="247"/>
      <c r="B2391" s="247"/>
      <c r="C2391" s="287"/>
      <c r="D2391" s="305"/>
      <c r="E2391" s="287"/>
      <c r="F2391" s="376"/>
      <c r="G2391" s="377"/>
      <c r="H2391" s="377"/>
      <c r="I2391" s="378"/>
      <c r="J2391" s="378"/>
      <c r="K2391" s="377"/>
      <c r="L2391" s="379"/>
      <c r="M2391" s="336"/>
      <c r="N2391" s="336"/>
    </row>
    <row r="2392" spans="1:14" s="326" customFormat="1" ht="15">
      <c r="A2392" s="247"/>
      <c r="B2392" s="247"/>
      <c r="C2392" s="287"/>
      <c r="D2392" s="305"/>
      <c r="E2392" s="287"/>
      <c r="F2392" s="376"/>
      <c r="G2392" s="377"/>
      <c r="H2392" s="377"/>
      <c r="I2392" s="378"/>
      <c r="J2392" s="378"/>
      <c r="K2392" s="377"/>
      <c r="L2392" s="379"/>
      <c r="M2392" s="336"/>
      <c r="N2392" s="336"/>
    </row>
    <row r="2393" spans="1:14" s="326" customFormat="1" ht="15">
      <c r="A2393" s="247"/>
      <c r="B2393" s="247"/>
      <c r="C2393" s="287"/>
      <c r="D2393" s="305"/>
      <c r="E2393" s="287"/>
      <c r="F2393" s="376"/>
      <c r="G2393" s="377"/>
      <c r="H2393" s="377"/>
      <c r="I2393" s="378"/>
      <c r="J2393" s="378"/>
      <c r="K2393" s="377"/>
      <c r="L2393" s="379"/>
      <c r="M2393" s="336"/>
      <c r="N2393" s="336"/>
    </row>
    <row r="2394" spans="1:14" s="326" customFormat="1" ht="15">
      <c r="A2394" s="247"/>
      <c r="B2394" s="247"/>
      <c r="C2394" s="287"/>
      <c r="D2394" s="305"/>
      <c r="E2394" s="287"/>
      <c r="F2394" s="376"/>
      <c r="G2394" s="377"/>
      <c r="H2394" s="377"/>
      <c r="I2394" s="378"/>
      <c r="J2394" s="378"/>
      <c r="K2394" s="377"/>
      <c r="L2394" s="379"/>
      <c r="M2394" s="336"/>
      <c r="N2394" s="336"/>
    </row>
    <row r="2395" spans="1:14" s="326" customFormat="1" ht="15">
      <c r="A2395" s="247"/>
      <c r="B2395" s="247"/>
      <c r="C2395" s="287"/>
      <c r="D2395" s="305"/>
      <c r="E2395" s="287"/>
      <c r="F2395" s="376"/>
      <c r="G2395" s="377"/>
      <c r="H2395" s="377"/>
      <c r="I2395" s="378"/>
      <c r="J2395" s="378"/>
      <c r="K2395" s="377"/>
      <c r="L2395" s="379"/>
      <c r="M2395" s="336"/>
      <c r="N2395" s="336"/>
    </row>
    <row r="2396" spans="1:14" s="326" customFormat="1" ht="15">
      <c r="A2396" s="247"/>
      <c r="B2396" s="247"/>
      <c r="C2396" s="287"/>
      <c r="D2396" s="305"/>
      <c r="E2396" s="287"/>
      <c r="F2396" s="376"/>
      <c r="G2396" s="377"/>
      <c r="H2396" s="377"/>
      <c r="I2396" s="378"/>
      <c r="J2396" s="378"/>
      <c r="K2396" s="377"/>
      <c r="L2396" s="379"/>
      <c r="M2396" s="336"/>
      <c r="N2396" s="336"/>
    </row>
    <row r="2397" spans="1:14" s="326" customFormat="1" ht="15">
      <c r="A2397" s="247"/>
      <c r="B2397" s="247"/>
      <c r="C2397" s="287"/>
      <c r="D2397" s="305"/>
      <c r="E2397" s="287"/>
      <c r="F2397" s="376"/>
      <c r="G2397" s="377"/>
      <c r="H2397" s="377"/>
      <c r="I2397" s="378"/>
      <c r="J2397" s="378"/>
      <c r="K2397" s="377"/>
      <c r="L2397" s="379"/>
      <c r="M2397" s="336"/>
      <c r="N2397" s="336"/>
    </row>
    <row r="2398" spans="1:14" s="326" customFormat="1" ht="15">
      <c r="A2398" s="247"/>
      <c r="B2398" s="247"/>
      <c r="C2398" s="287"/>
      <c r="D2398" s="305"/>
      <c r="E2398" s="287"/>
      <c r="F2398" s="376"/>
      <c r="G2398" s="377"/>
      <c r="H2398" s="377"/>
      <c r="I2398" s="378"/>
      <c r="J2398" s="378"/>
      <c r="K2398" s="377"/>
      <c r="L2398" s="379"/>
      <c r="M2398" s="336"/>
      <c r="N2398" s="336"/>
    </row>
    <row r="2399" spans="1:14" s="326" customFormat="1" ht="15">
      <c r="A2399" s="247"/>
      <c r="B2399" s="247"/>
      <c r="C2399" s="287"/>
      <c r="D2399" s="305"/>
      <c r="E2399" s="287"/>
      <c r="F2399" s="376"/>
      <c r="G2399" s="377"/>
      <c r="H2399" s="377"/>
      <c r="I2399" s="378"/>
      <c r="J2399" s="378"/>
      <c r="K2399" s="377"/>
      <c r="L2399" s="379"/>
      <c r="M2399" s="336"/>
      <c r="N2399" s="336"/>
    </row>
    <row r="2400" spans="1:14" s="326" customFormat="1" ht="15">
      <c r="A2400" s="247"/>
      <c r="B2400" s="247"/>
      <c r="C2400" s="287"/>
      <c r="D2400" s="305"/>
      <c r="E2400" s="287"/>
      <c r="F2400" s="376"/>
      <c r="G2400" s="377"/>
      <c r="H2400" s="377"/>
      <c r="I2400" s="378"/>
      <c r="J2400" s="378"/>
      <c r="K2400" s="377"/>
      <c r="L2400" s="379"/>
      <c r="M2400" s="336"/>
      <c r="N2400" s="336"/>
    </row>
    <row r="2401" spans="1:14" s="326" customFormat="1" ht="15">
      <c r="A2401" s="247"/>
      <c r="B2401" s="247"/>
      <c r="C2401" s="287"/>
      <c r="D2401" s="305"/>
      <c r="E2401" s="287"/>
      <c r="F2401" s="376"/>
      <c r="G2401" s="377"/>
      <c r="H2401" s="377"/>
      <c r="I2401" s="378"/>
      <c r="J2401" s="378"/>
      <c r="K2401" s="377"/>
      <c r="L2401" s="379"/>
      <c r="M2401" s="336"/>
      <c r="N2401" s="336"/>
    </row>
    <row r="2402" spans="1:14" s="326" customFormat="1" ht="15">
      <c r="A2402" s="247"/>
      <c r="B2402" s="247"/>
      <c r="C2402" s="287"/>
      <c r="D2402" s="305"/>
      <c r="E2402" s="287"/>
      <c r="F2402" s="376"/>
      <c r="G2402" s="377"/>
      <c r="H2402" s="377"/>
      <c r="I2402" s="378"/>
      <c r="J2402" s="378"/>
      <c r="K2402" s="377"/>
      <c r="L2402" s="379"/>
      <c r="M2402" s="336"/>
      <c r="N2402" s="336"/>
    </row>
    <row r="2403" spans="1:14" s="326" customFormat="1" ht="15">
      <c r="A2403" s="247"/>
      <c r="B2403" s="247"/>
      <c r="C2403" s="287"/>
      <c r="D2403" s="305"/>
      <c r="E2403" s="287"/>
      <c r="F2403" s="376"/>
      <c r="G2403" s="377"/>
      <c r="H2403" s="377"/>
      <c r="I2403" s="378"/>
      <c r="J2403" s="378"/>
      <c r="K2403" s="377"/>
      <c r="L2403" s="379"/>
      <c r="M2403" s="336"/>
      <c r="N2403" s="336"/>
    </row>
    <row r="2404" spans="1:14" s="326" customFormat="1" ht="15">
      <c r="A2404" s="247"/>
      <c r="B2404" s="247"/>
      <c r="C2404" s="287"/>
      <c r="D2404" s="305"/>
      <c r="E2404" s="287"/>
      <c r="F2404" s="376"/>
      <c r="G2404" s="377"/>
      <c r="H2404" s="377"/>
      <c r="I2404" s="378"/>
      <c r="J2404" s="378"/>
      <c r="K2404" s="377"/>
      <c r="L2404" s="379"/>
      <c r="M2404" s="336"/>
      <c r="N2404" s="336"/>
    </row>
    <row r="2405" spans="1:14" s="326" customFormat="1" ht="15">
      <c r="A2405" s="247"/>
      <c r="B2405" s="247"/>
      <c r="C2405" s="287"/>
      <c r="D2405" s="305"/>
      <c r="E2405" s="287"/>
      <c r="F2405" s="376"/>
      <c r="G2405" s="377"/>
      <c r="H2405" s="377"/>
      <c r="I2405" s="378"/>
      <c r="J2405" s="378"/>
      <c r="K2405" s="377"/>
      <c r="L2405" s="379"/>
      <c r="M2405" s="336"/>
      <c r="N2405" s="336"/>
    </row>
    <row r="2406" spans="1:14" s="326" customFormat="1" ht="15">
      <c r="A2406" s="247"/>
      <c r="B2406" s="247"/>
      <c r="C2406" s="287"/>
      <c r="D2406" s="305"/>
      <c r="E2406" s="287"/>
      <c r="F2406" s="376"/>
      <c r="G2406" s="377"/>
      <c r="H2406" s="377"/>
      <c r="I2406" s="378"/>
      <c r="J2406" s="378"/>
      <c r="K2406" s="377"/>
      <c r="L2406" s="379"/>
      <c r="M2406" s="336"/>
      <c r="N2406" s="336"/>
    </row>
    <row r="2407" spans="1:14" s="326" customFormat="1" ht="15">
      <c r="A2407" s="247"/>
      <c r="B2407" s="247"/>
      <c r="C2407" s="287"/>
      <c r="D2407" s="305"/>
      <c r="E2407" s="287"/>
      <c r="F2407" s="376"/>
      <c r="G2407" s="377"/>
      <c r="H2407" s="377"/>
      <c r="I2407" s="378"/>
      <c r="J2407" s="378"/>
      <c r="K2407" s="377"/>
      <c r="L2407" s="379"/>
      <c r="M2407" s="336"/>
      <c r="N2407" s="336"/>
    </row>
    <row r="2408" spans="1:14" s="326" customFormat="1" ht="15">
      <c r="A2408" s="247"/>
      <c r="B2408" s="247"/>
      <c r="C2408" s="287"/>
      <c r="D2408" s="305"/>
      <c r="E2408" s="287"/>
      <c r="F2408" s="376"/>
      <c r="G2408" s="377"/>
      <c r="H2408" s="377"/>
      <c r="I2408" s="378"/>
      <c r="J2408" s="378"/>
      <c r="K2408" s="377"/>
      <c r="L2408" s="379"/>
      <c r="M2408" s="336"/>
      <c r="N2408" s="336"/>
    </row>
    <row r="2409" spans="1:14" s="326" customFormat="1" ht="15">
      <c r="A2409" s="247"/>
      <c r="B2409" s="247"/>
      <c r="C2409" s="287"/>
      <c r="D2409" s="305"/>
      <c r="E2409" s="287"/>
      <c r="F2409" s="376"/>
      <c r="G2409" s="377"/>
      <c r="H2409" s="377"/>
      <c r="I2409" s="378"/>
      <c r="J2409" s="378"/>
      <c r="K2409" s="377"/>
      <c r="L2409" s="379"/>
      <c r="M2409" s="336"/>
      <c r="N2409" s="336"/>
    </row>
    <row r="2410" spans="1:14" s="326" customFormat="1" ht="15">
      <c r="A2410" s="247"/>
      <c r="B2410" s="247"/>
      <c r="C2410" s="287"/>
      <c r="D2410" s="305"/>
      <c r="E2410" s="287"/>
      <c r="F2410" s="376"/>
      <c r="G2410" s="377"/>
      <c r="H2410" s="377"/>
      <c r="I2410" s="378"/>
      <c r="J2410" s="378"/>
      <c r="K2410" s="377"/>
      <c r="L2410" s="379"/>
      <c r="M2410" s="336"/>
      <c r="N2410" s="336"/>
    </row>
    <row r="2411" spans="1:14" s="326" customFormat="1" ht="15">
      <c r="A2411" s="247"/>
      <c r="B2411" s="247"/>
      <c r="C2411" s="287"/>
      <c r="D2411" s="305"/>
      <c r="E2411" s="287"/>
      <c r="F2411" s="376"/>
      <c r="G2411" s="377"/>
      <c r="H2411" s="377"/>
      <c r="I2411" s="378"/>
      <c r="J2411" s="378"/>
      <c r="K2411" s="377"/>
      <c r="L2411" s="379"/>
      <c r="M2411" s="336"/>
      <c r="N2411" s="336"/>
    </row>
    <row r="2412" spans="1:14" s="326" customFormat="1" ht="15">
      <c r="A2412" s="247"/>
      <c r="B2412" s="247"/>
      <c r="C2412" s="287"/>
      <c r="D2412" s="305"/>
      <c r="E2412" s="287"/>
      <c r="F2412" s="376"/>
      <c r="G2412" s="377"/>
      <c r="H2412" s="377"/>
      <c r="I2412" s="378"/>
      <c r="J2412" s="378"/>
      <c r="K2412" s="377"/>
      <c r="L2412" s="379"/>
      <c r="M2412" s="336"/>
      <c r="N2412" s="336"/>
    </row>
    <row r="2413" spans="1:14" s="326" customFormat="1" ht="15">
      <c r="A2413" s="247"/>
      <c r="B2413" s="247"/>
      <c r="C2413" s="287"/>
      <c r="D2413" s="305"/>
      <c r="E2413" s="287"/>
      <c r="F2413" s="376"/>
      <c r="G2413" s="377"/>
      <c r="H2413" s="377"/>
      <c r="I2413" s="378"/>
      <c r="J2413" s="378"/>
      <c r="K2413" s="377"/>
      <c r="L2413" s="379"/>
      <c r="M2413" s="336"/>
      <c r="N2413" s="336"/>
    </row>
    <row r="2414" spans="1:14" s="326" customFormat="1" ht="15">
      <c r="A2414" s="247"/>
      <c r="B2414" s="247"/>
      <c r="C2414" s="287"/>
      <c r="D2414" s="305"/>
      <c r="E2414" s="287"/>
      <c r="F2414" s="376"/>
      <c r="G2414" s="377"/>
      <c r="H2414" s="377"/>
      <c r="I2414" s="378"/>
      <c r="J2414" s="378"/>
      <c r="K2414" s="377"/>
      <c r="L2414" s="379"/>
      <c r="M2414" s="336"/>
      <c r="N2414" s="336"/>
    </row>
    <row r="2415" spans="1:14" s="326" customFormat="1" ht="15">
      <c r="A2415" s="247"/>
      <c r="B2415" s="247"/>
      <c r="C2415" s="287"/>
      <c r="D2415" s="305"/>
      <c r="E2415" s="287"/>
      <c r="F2415" s="376"/>
      <c r="G2415" s="377"/>
      <c r="H2415" s="377"/>
      <c r="I2415" s="378"/>
      <c r="J2415" s="378"/>
      <c r="K2415" s="377"/>
      <c r="L2415" s="379"/>
      <c r="M2415" s="336"/>
      <c r="N2415" s="336"/>
    </row>
    <row r="2416" spans="1:14" s="326" customFormat="1" ht="15">
      <c r="A2416" s="247"/>
      <c r="B2416" s="247"/>
      <c r="C2416" s="287"/>
      <c r="D2416" s="305"/>
      <c r="E2416" s="287"/>
      <c r="F2416" s="376"/>
      <c r="G2416" s="377"/>
      <c r="H2416" s="377"/>
      <c r="I2416" s="378"/>
      <c r="J2416" s="378"/>
      <c r="K2416" s="377"/>
      <c r="L2416" s="379"/>
      <c r="M2416" s="336"/>
      <c r="N2416" s="336"/>
    </row>
    <row r="2417" spans="1:14" s="326" customFormat="1" ht="15">
      <c r="A2417" s="247"/>
      <c r="B2417" s="247"/>
      <c r="C2417" s="287"/>
      <c r="D2417" s="305"/>
      <c r="E2417" s="287"/>
      <c r="F2417" s="376"/>
      <c r="G2417" s="377"/>
      <c r="H2417" s="377"/>
      <c r="I2417" s="378"/>
      <c r="J2417" s="378"/>
      <c r="K2417" s="377"/>
      <c r="L2417" s="379"/>
      <c r="M2417" s="336"/>
      <c r="N2417" s="336"/>
    </row>
    <row r="2418" spans="1:14" ht="15">
      <c r="C2418" s="287"/>
      <c r="D2418" s="305"/>
      <c r="E2418" s="287"/>
      <c r="F2418" s="376"/>
      <c r="G2418" s="377"/>
      <c r="H2418" s="377"/>
      <c r="I2418" s="378"/>
      <c r="J2418" s="378"/>
      <c r="K2418" s="377"/>
      <c r="L2418" s="379"/>
      <c r="M2418" s="336"/>
      <c r="N2418" s="336"/>
    </row>
    <row r="2419" spans="1:14" ht="15">
      <c r="C2419" s="287"/>
      <c r="D2419" s="305"/>
      <c r="E2419" s="287"/>
      <c r="F2419" s="376"/>
      <c r="G2419" s="377"/>
      <c r="H2419" s="377"/>
      <c r="I2419" s="378"/>
      <c r="J2419" s="378"/>
      <c r="K2419" s="377"/>
      <c r="L2419" s="379"/>
      <c r="M2419" s="336"/>
      <c r="N2419" s="336"/>
    </row>
    <row r="2420" spans="1:14" ht="15">
      <c r="C2420" s="287"/>
      <c r="D2420" s="305"/>
      <c r="E2420" s="287"/>
      <c r="F2420" s="376"/>
      <c r="G2420" s="377"/>
      <c r="H2420" s="377"/>
      <c r="I2420" s="378"/>
      <c r="J2420" s="378"/>
      <c r="K2420" s="377"/>
      <c r="L2420" s="379"/>
      <c r="M2420" s="336"/>
      <c r="N2420" s="336"/>
    </row>
    <row r="2421" spans="1:14" ht="15">
      <c r="C2421" s="287"/>
      <c r="D2421" s="305"/>
      <c r="E2421" s="287"/>
      <c r="F2421" s="376"/>
      <c r="G2421" s="377"/>
      <c r="H2421" s="377"/>
      <c r="I2421" s="378"/>
      <c r="J2421" s="378"/>
      <c r="K2421" s="377"/>
      <c r="L2421" s="379"/>
      <c r="M2421" s="336"/>
      <c r="N2421" s="336"/>
    </row>
    <row r="2422" spans="1:14" ht="15">
      <c r="C2422" s="287"/>
      <c r="D2422" s="305"/>
      <c r="E2422" s="287"/>
      <c r="F2422" s="376"/>
      <c r="G2422" s="377"/>
      <c r="H2422" s="377"/>
      <c r="I2422" s="378"/>
      <c r="J2422" s="378"/>
      <c r="K2422" s="377"/>
      <c r="L2422" s="379"/>
      <c r="M2422" s="336"/>
      <c r="N2422" s="336"/>
    </row>
    <row r="2423" spans="1:14" ht="15">
      <c r="C2423" s="287"/>
      <c r="D2423" s="305"/>
      <c r="E2423" s="287"/>
      <c r="F2423" s="376"/>
      <c r="G2423" s="377"/>
      <c r="H2423" s="377"/>
      <c r="I2423" s="378"/>
      <c r="J2423" s="378"/>
      <c r="K2423" s="377"/>
      <c r="L2423" s="379"/>
      <c r="M2423" s="336"/>
      <c r="N2423" s="336"/>
    </row>
    <row r="2424" spans="1:14" ht="15">
      <c r="C2424" s="287"/>
      <c r="D2424" s="305"/>
      <c r="E2424" s="287"/>
      <c r="F2424" s="376"/>
      <c r="G2424" s="377"/>
      <c r="H2424" s="377"/>
      <c r="I2424" s="378"/>
      <c r="J2424" s="378"/>
      <c r="K2424" s="377"/>
      <c r="L2424" s="379"/>
      <c r="M2424" s="336"/>
      <c r="N2424" s="336"/>
    </row>
    <row r="2425" spans="1:14" ht="15">
      <c r="C2425" s="287"/>
      <c r="D2425" s="305"/>
      <c r="E2425" s="287"/>
      <c r="F2425" s="376"/>
      <c r="G2425" s="377"/>
      <c r="H2425" s="377"/>
      <c r="I2425" s="378"/>
      <c r="J2425" s="378"/>
      <c r="K2425" s="377"/>
      <c r="L2425" s="379"/>
      <c r="M2425" s="336"/>
      <c r="N2425" s="336"/>
    </row>
    <row r="2426" spans="1:14" ht="15">
      <c r="C2426" s="287"/>
      <c r="D2426" s="305"/>
      <c r="E2426" s="287"/>
      <c r="F2426" s="376"/>
      <c r="G2426" s="377"/>
      <c r="H2426" s="377"/>
      <c r="I2426" s="378"/>
      <c r="J2426" s="378"/>
      <c r="K2426" s="377"/>
      <c r="L2426" s="379"/>
      <c r="M2426" s="336"/>
      <c r="N2426" s="336"/>
    </row>
    <row r="2427" spans="1:14" ht="15">
      <c r="C2427" s="287"/>
      <c r="D2427" s="305"/>
      <c r="E2427" s="287"/>
      <c r="F2427" s="376"/>
      <c r="G2427" s="377"/>
      <c r="H2427" s="377"/>
      <c r="I2427" s="378"/>
      <c r="J2427" s="378"/>
      <c r="K2427" s="377"/>
      <c r="L2427" s="379"/>
      <c r="M2427" s="336"/>
      <c r="N2427" s="336"/>
    </row>
    <row r="2428" spans="1:14" ht="15">
      <c r="C2428" s="287"/>
      <c r="D2428" s="305"/>
      <c r="E2428" s="287"/>
      <c r="F2428" s="376"/>
      <c r="G2428" s="377"/>
      <c r="H2428" s="377"/>
      <c r="I2428" s="378"/>
      <c r="J2428" s="378"/>
      <c r="K2428" s="377"/>
      <c r="L2428" s="379"/>
      <c r="M2428" s="336"/>
      <c r="N2428" s="336"/>
    </row>
    <row r="2429" spans="1:14" ht="15">
      <c r="C2429" s="287"/>
      <c r="D2429" s="305"/>
      <c r="E2429" s="287"/>
      <c r="F2429" s="376"/>
      <c r="G2429" s="377"/>
      <c r="H2429" s="377"/>
      <c r="I2429" s="378"/>
      <c r="J2429" s="378"/>
      <c r="K2429" s="377"/>
      <c r="L2429" s="379"/>
      <c r="M2429" s="336"/>
      <c r="N2429" s="336"/>
    </row>
    <row r="2430" spans="1:14" ht="15">
      <c r="C2430" s="287"/>
      <c r="D2430" s="305"/>
      <c r="E2430" s="287"/>
      <c r="F2430" s="376"/>
      <c r="G2430" s="377"/>
      <c r="H2430" s="377"/>
      <c r="I2430" s="378"/>
      <c r="J2430" s="378"/>
      <c r="K2430" s="377"/>
      <c r="L2430" s="379"/>
      <c r="M2430" s="336"/>
      <c r="N2430" s="33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21"/>
  <sheetViews>
    <sheetView workbookViewId="0">
      <selection activeCell="F5" sqref="F5"/>
    </sheetView>
  </sheetViews>
  <sheetFormatPr defaultRowHeight="12.75"/>
  <cols>
    <col min="1" max="2" width="9.140625" style="247"/>
    <col min="3" max="3" width="8.85546875" style="247" customWidth="1"/>
    <col min="4" max="4" width="12.7109375" style="247" customWidth="1"/>
    <col min="5" max="5" width="9.140625" style="247"/>
    <col min="6" max="6" width="22.28515625" style="247" customWidth="1"/>
    <col min="7" max="7" width="26" style="247" customWidth="1"/>
    <col min="8" max="8" width="13" style="247" customWidth="1"/>
    <col min="9" max="13" width="9.140625" style="247"/>
    <col min="14" max="14" width="21.42578125" style="247" customWidth="1"/>
    <col min="15" max="16384" width="9.140625" style="247"/>
  </cols>
  <sheetData>
    <row r="1" spans="1:14">
      <c r="D1" s="337" t="s">
        <v>8272</v>
      </c>
      <c r="E1" s="337" t="s">
        <v>8273</v>
      </c>
      <c r="F1" s="337" t="s">
        <v>8274</v>
      </c>
      <c r="G1" s="264" t="s">
        <v>8275</v>
      </c>
      <c r="H1" s="247" t="s">
        <v>8276</v>
      </c>
      <c r="I1" s="338" t="s">
        <v>8277</v>
      </c>
      <c r="M1" s="269" t="s">
        <v>376</v>
      </c>
      <c r="N1" s="269" t="s">
        <v>414</v>
      </c>
    </row>
    <row r="2" spans="1:14">
      <c r="A2" s="339" t="s">
        <v>8278</v>
      </c>
      <c r="C2" s="305">
        <f>H2</f>
        <v>1</v>
      </c>
      <c r="D2" s="340">
        <v>43677</v>
      </c>
      <c r="E2" s="339" t="s">
        <v>5630</v>
      </c>
      <c r="F2" s="339" t="s">
        <v>8279</v>
      </c>
      <c r="G2" s="247" t="str">
        <f>'Portfolio-WORK'!$F$6&amp;'Deletions (2)'!E2</f>
        <v>PEG RatioMMM</v>
      </c>
      <c r="H2" s="247">
        <f>COUNTIF($F$2:$F$902, "&lt;="&amp;F2)</f>
        <v>1</v>
      </c>
      <c r="I2" s="247" t="str">
        <f>IF(ISERROR(VLOOKUP(G2, Constituents_Prev!A:A, 1, 0)), "", H2)</f>
        <v/>
      </c>
      <c r="K2" s="247">
        <v>1</v>
      </c>
      <c r="L2" s="247">
        <f>SMALL(I:I, K2)</f>
        <v>18</v>
      </c>
      <c r="M2" s="247" t="str">
        <f t="shared" ref="M2:M58" si="0">IFERROR(VLOOKUP(L2,C:F, 3, 0), "")</f>
        <v>ALB</v>
      </c>
      <c r="N2" s="247" t="str">
        <f t="shared" ref="N2:N58" si="1">IFERROR(VLOOKUP(L2,C:F, 4, 0), "")</f>
        <v>Albemarle Corp</v>
      </c>
    </row>
    <row r="3" spans="1:14">
      <c r="A3" s="264" t="s">
        <v>8280</v>
      </c>
      <c r="C3" s="305">
        <f t="shared" ref="C3:C66" si="2">H3</f>
        <v>2</v>
      </c>
      <c r="D3" s="340">
        <v>43677</v>
      </c>
      <c r="E3" s="339" t="s">
        <v>3414</v>
      </c>
      <c r="F3" s="339" t="s">
        <v>8281</v>
      </c>
      <c r="G3" s="247" t="str">
        <f>'Portfolio-WORK'!$F$6&amp;'Deletions (2)'!E3</f>
        <v>PEG RatioAOS</v>
      </c>
      <c r="H3" s="247">
        <f t="shared" ref="H3:H66" si="3">COUNTIF($F$2:$F$902, "&lt;="&amp;F3)</f>
        <v>2</v>
      </c>
      <c r="I3" s="247" t="str">
        <f>IF(ISERROR(VLOOKUP(G3, Constituents_Prev!A:A, 1, 0)), "", H3)</f>
        <v/>
      </c>
      <c r="K3" s="247">
        <f>K2+1</f>
        <v>2</v>
      </c>
      <c r="L3" s="247">
        <f t="shared" ref="L3:L58" si="4">SMALL(I:I, K3)</f>
        <v>72</v>
      </c>
      <c r="M3" s="247" t="str">
        <f t="shared" si="0"/>
        <v>BRK.B</v>
      </c>
      <c r="N3" s="247" t="str">
        <f t="shared" si="1"/>
        <v>Berkshire Hathaway B</v>
      </c>
    </row>
    <row r="4" spans="1:14">
      <c r="A4" s="264" t="s">
        <v>8282</v>
      </c>
      <c r="C4" s="305">
        <f t="shared" si="2"/>
        <v>3</v>
      </c>
      <c r="D4" s="340">
        <v>43677</v>
      </c>
      <c r="E4" s="339" t="s">
        <v>3733</v>
      </c>
      <c r="F4" s="339" t="s">
        <v>3734</v>
      </c>
      <c r="G4" s="247" t="str">
        <f>'Portfolio-WORK'!$F$6&amp;'Deletions (2)'!E4</f>
        <v>PEG RatioABT</v>
      </c>
      <c r="H4" s="247">
        <f t="shared" si="3"/>
        <v>3</v>
      </c>
      <c r="I4" s="247" t="str">
        <f>IF(ISERROR(VLOOKUP(G4, Constituents_Prev!A:A, 1, 0)), "", H4)</f>
        <v/>
      </c>
      <c r="K4" s="247">
        <f t="shared" ref="K4:K58" si="5">K3+1</f>
        <v>3</v>
      </c>
      <c r="L4" s="247">
        <f t="shared" si="4"/>
        <v>77</v>
      </c>
      <c r="M4" s="247" t="str">
        <f t="shared" si="0"/>
        <v>BKNG</v>
      </c>
      <c r="N4" s="247" t="str">
        <f t="shared" si="1"/>
        <v>Booking Holdings Inc</v>
      </c>
    </row>
    <row r="5" spans="1:14">
      <c r="C5" s="305">
        <f t="shared" si="2"/>
        <v>4</v>
      </c>
      <c r="D5" s="340">
        <v>43677</v>
      </c>
      <c r="E5" s="339" t="s">
        <v>3151</v>
      </c>
      <c r="F5" s="339" t="s">
        <v>8283</v>
      </c>
      <c r="G5" s="247" t="str">
        <f>'Portfolio-WORK'!$F$6&amp;'Deletions (2)'!E5</f>
        <v>PEG RatioABBV</v>
      </c>
      <c r="H5" s="247">
        <f t="shared" si="3"/>
        <v>4</v>
      </c>
      <c r="I5" s="247" t="str">
        <f>IF(ISERROR(VLOOKUP(G5, Constituents_Prev!A:A, 1, 0)), "", H5)</f>
        <v/>
      </c>
      <c r="K5" s="247">
        <f t="shared" si="5"/>
        <v>4</v>
      </c>
      <c r="L5" s="247">
        <f t="shared" si="4"/>
        <v>168</v>
      </c>
      <c r="M5" s="247" t="str">
        <f t="shared" si="0"/>
        <v>EBAY</v>
      </c>
      <c r="N5" s="247" t="str">
        <f t="shared" si="1"/>
        <v>eBay Inc.</v>
      </c>
    </row>
    <row r="6" spans="1:14">
      <c r="A6" s="264" t="s">
        <v>8284</v>
      </c>
      <c r="B6" s="341" t="b">
        <f>D2=Constituents_Prev!F8</f>
        <v>1</v>
      </c>
      <c r="C6" s="305">
        <f t="shared" si="2"/>
        <v>5</v>
      </c>
      <c r="D6" s="340">
        <v>43677</v>
      </c>
      <c r="E6" s="339" t="s">
        <v>1043</v>
      </c>
      <c r="F6" s="339" t="s">
        <v>8285</v>
      </c>
      <c r="G6" s="247" t="str">
        <f>'Portfolio-WORK'!$F$6&amp;'Deletions (2)'!E6</f>
        <v>PEG RatioABMD</v>
      </c>
      <c r="H6" s="247">
        <f t="shared" si="3"/>
        <v>5</v>
      </c>
      <c r="I6" s="247" t="str">
        <f>IF(ISERROR(VLOOKUP(G6, Constituents_Prev!A:A, 1, 0)), "", H6)</f>
        <v/>
      </c>
      <c r="K6" s="247">
        <f t="shared" si="5"/>
        <v>5</v>
      </c>
      <c r="L6" s="247">
        <f t="shared" si="4"/>
        <v>204</v>
      </c>
      <c r="M6" s="247" t="str">
        <f t="shared" si="0"/>
        <v>FL</v>
      </c>
      <c r="N6" s="247" t="str">
        <f t="shared" si="1"/>
        <v>Foot Locker Inc</v>
      </c>
    </row>
    <row r="7" spans="1:14">
      <c r="C7" s="305">
        <f t="shared" si="2"/>
        <v>6</v>
      </c>
      <c r="D7" s="340">
        <v>43677</v>
      </c>
      <c r="E7" s="339" t="s">
        <v>3957</v>
      </c>
      <c r="F7" s="339" t="s">
        <v>8286</v>
      </c>
      <c r="G7" s="247" t="str">
        <f>'Portfolio-WORK'!$F$6&amp;'Deletions (2)'!E7</f>
        <v>PEG RatioACN</v>
      </c>
      <c r="H7" s="247">
        <f t="shared" si="3"/>
        <v>6</v>
      </c>
      <c r="I7" s="247" t="str">
        <f>IF(ISERROR(VLOOKUP(G7, Constituents_Prev!A:A, 1, 0)), "", H7)</f>
        <v/>
      </c>
      <c r="K7" s="247">
        <f t="shared" si="5"/>
        <v>6</v>
      </c>
      <c r="L7" s="247">
        <f t="shared" si="4"/>
        <v>337</v>
      </c>
      <c r="M7" s="247" t="str">
        <f t="shared" si="0"/>
        <v>NTAP</v>
      </c>
      <c r="N7" s="247" t="str">
        <f t="shared" si="1"/>
        <v>NetApp Inc</v>
      </c>
    </row>
    <row r="8" spans="1:14">
      <c r="B8" s="342" t="s">
        <v>8287</v>
      </c>
      <c r="C8" s="305">
        <f t="shared" si="2"/>
        <v>7</v>
      </c>
      <c r="D8" s="340">
        <v>43677</v>
      </c>
      <c r="E8" s="339" t="s">
        <v>439</v>
      </c>
      <c r="F8" s="339" t="s">
        <v>8288</v>
      </c>
      <c r="G8" s="247" t="str">
        <f>'Portfolio-WORK'!$F$6&amp;'Deletions (2)'!E8</f>
        <v>PEG RatioATVI</v>
      </c>
      <c r="H8" s="247">
        <f t="shared" si="3"/>
        <v>7</v>
      </c>
      <c r="I8" s="247" t="str">
        <f>IF(ISERROR(VLOOKUP(G8, Constituents_Prev!A:A, 1, 0)), "", H8)</f>
        <v/>
      </c>
      <c r="K8" s="247">
        <f t="shared" si="5"/>
        <v>7</v>
      </c>
      <c r="L8" s="247">
        <f t="shared" si="4"/>
        <v>420</v>
      </c>
      <c r="M8" s="247" t="str">
        <f t="shared" si="0"/>
        <v>LUV</v>
      </c>
      <c r="N8" s="247" t="str">
        <f t="shared" si="1"/>
        <v>Southwest Airlines Co</v>
      </c>
    </row>
    <row r="9" spans="1:14">
      <c r="C9" s="305">
        <f t="shared" si="2"/>
        <v>8</v>
      </c>
      <c r="D9" s="340">
        <v>43677</v>
      </c>
      <c r="E9" s="339" t="s">
        <v>445</v>
      </c>
      <c r="F9" s="339" t="s">
        <v>446</v>
      </c>
      <c r="G9" s="247" t="str">
        <f>'Portfolio-WORK'!$F$6&amp;'Deletions (2)'!E9</f>
        <v>PEG RatioADBE</v>
      </c>
      <c r="H9" s="247">
        <f t="shared" si="3"/>
        <v>8</v>
      </c>
      <c r="I9" s="247" t="str">
        <f>IF(ISERROR(VLOOKUP(G9, Constituents_Prev!A:A, 1, 0)), "", H9)</f>
        <v/>
      </c>
      <c r="K9" s="247">
        <f t="shared" si="5"/>
        <v>8</v>
      </c>
      <c r="L9" s="247">
        <f t="shared" si="4"/>
        <v>451</v>
      </c>
      <c r="M9" s="247" t="str">
        <f t="shared" si="0"/>
        <v>TRV</v>
      </c>
      <c r="N9" s="247" t="str">
        <f t="shared" si="1"/>
        <v>Travelers Cos Inc</v>
      </c>
    </row>
    <row r="10" spans="1:14">
      <c r="C10" s="305">
        <f t="shared" si="2"/>
        <v>9</v>
      </c>
      <c r="D10" s="340">
        <v>43677</v>
      </c>
      <c r="E10" s="339" t="s">
        <v>2834</v>
      </c>
      <c r="F10" s="339" t="s">
        <v>8289</v>
      </c>
      <c r="G10" s="247" t="str">
        <f>'Portfolio-WORK'!$F$6&amp;'Deletions (2)'!E10</f>
        <v>PEG RatioAAP</v>
      </c>
      <c r="H10" s="247">
        <f t="shared" si="3"/>
        <v>9</v>
      </c>
      <c r="I10" s="247" t="str">
        <f>IF(ISERROR(VLOOKUP(G10, Constituents_Prev!A:A, 1, 0)), "", H10)</f>
        <v/>
      </c>
      <c r="K10" s="247">
        <f t="shared" si="5"/>
        <v>9</v>
      </c>
      <c r="L10" s="247">
        <f t="shared" si="4"/>
        <v>478</v>
      </c>
      <c r="M10" s="247" t="str">
        <f t="shared" si="0"/>
        <v>VNO</v>
      </c>
      <c r="N10" s="247" t="str">
        <f t="shared" si="1"/>
        <v>Vornado Realty Trust</v>
      </c>
    </row>
    <row r="11" spans="1:14">
      <c r="C11" s="305">
        <f t="shared" si="2"/>
        <v>10</v>
      </c>
      <c r="D11" s="340">
        <v>43677</v>
      </c>
      <c r="E11" s="339" t="s">
        <v>454</v>
      </c>
      <c r="F11" s="339" t="s">
        <v>8290</v>
      </c>
      <c r="G11" s="247" t="str">
        <f>'Portfolio-WORK'!$F$6&amp;'Deletions (2)'!E11</f>
        <v>PEG RatioAMD</v>
      </c>
      <c r="H11" s="247">
        <f t="shared" si="3"/>
        <v>10</v>
      </c>
      <c r="I11" s="247" t="str">
        <f>IF(ISERROR(VLOOKUP(G11, Constituents_Prev!A:A, 1, 0)), "", H11)</f>
        <v/>
      </c>
      <c r="K11" s="247">
        <f t="shared" si="5"/>
        <v>10</v>
      </c>
      <c r="L11" s="247" t="e">
        <f t="shared" si="4"/>
        <v>#NUM!</v>
      </c>
      <c r="M11" s="247" t="str">
        <f t="shared" si="0"/>
        <v/>
      </c>
      <c r="N11" s="247" t="str">
        <f t="shared" si="1"/>
        <v/>
      </c>
    </row>
    <row r="12" spans="1:14">
      <c r="C12" s="305">
        <f t="shared" si="2"/>
        <v>11</v>
      </c>
      <c r="D12" s="340">
        <v>43677</v>
      </c>
      <c r="E12" s="339" t="s">
        <v>3728</v>
      </c>
      <c r="F12" s="339" t="s">
        <v>8291</v>
      </c>
      <c r="G12" s="247" t="str">
        <f>'Portfolio-WORK'!$F$6&amp;'Deletions (2)'!E12</f>
        <v>PEG RatioAES</v>
      </c>
      <c r="H12" s="247">
        <f t="shared" si="3"/>
        <v>11</v>
      </c>
      <c r="I12" s="247" t="str">
        <f>IF(ISERROR(VLOOKUP(G12, Constituents_Prev!A:A, 1, 0)), "", H12)</f>
        <v/>
      </c>
      <c r="K12" s="247">
        <f t="shared" si="5"/>
        <v>11</v>
      </c>
      <c r="L12" s="247" t="e">
        <f t="shared" si="4"/>
        <v>#NUM!</v>
      </c>
      <c r="M12" s="247" t="str">
        <f t="shared" si="0"/>
        <v/>
      </c>
      <c r="N12" s="247" t="str">
        <f t="shared" si="1"/>
        <v/>
      </c>
    </row>
    <row r="13" spans="1:14">
      <c r="C13" s="305">
        <f t="shared" si="2"/>
        <v>12</v>
      </c>
      <c r="D13" s="340">
        <v>43677</v>
      </c>
      <c r="E13" s="339" t="s">
        <v>462</v>
      </c>
      <c r="F13" s="339" t="s">
        <v>8292</v>
      </c>
      <c r="G13" s="247" t="str">
        <f>'Portfolio-WORK'!$F$6&amp;'Deletions (2)'!E13</f>
        <v>PEG RatioAMG</v>
      </c>
      <c r="H13" s="247">
        <f t="shared" si="3"/>
        <v>12</v>
      </c>
      <c r="I13" s="247" t="str">
        <f>IF(ISERROR(VLOOKUP(G13, Constituents_Prev!A:A, 1, 0)), "", H13)</f>
        <v/>
      </c>
      <c r="K13" s="247">
        <f t="shared" si="5"/>
        <v>12</v>
      </c>
      <c r="L13" s="247" t="e">
        <f t="shared" si="4"/>
        <v>#NUM!</v>
      </c>
      <c r="M13" s="247" t="str">
        <f t="shared" si="0"/>
        <v/>
      </c>
      <c r="N13" s="247" t="str">
        <f t="shared" si="1"/>
        <v/>
      </c>
    </row>
    <row r="14" spans="1:14">
      <c r="C14" s="305">
        <f t="shared" si="2"/>
        <v>13</v>
      </c>
      <c r="D14" s="340">
        <v>43677</v>
      </c>
      <c r="E14" s="339" t="s">
        <v>8293</v>
      </c>
      <c r="F14" s="339" t="s">
        <v>8294</v>
      </c>
      <c r="G14" s="247" t="str">
        <f>'Portfolio-WORK'!$F$6&amp;'Deletions (2)'!E14</f>
        <v>PEG RatioAFL</v>
      </c>
      <c r="H14" s="247">
        <f t="shared" si="3"/>
        <v>13</v>
      </c>
      <c r="I14" s="247" t="str">
        <f>IF(ISERROR(VLOOKUP(G14, Constituents_Prev!A:A, 1, 0)), "", H14)</f>
        <v/>
      </c>
      <c r="K14" s="247">
        <f t="shared" si="5"/>
        <v>13</v>
      </c>
      <c r="L14" s="247" t="e">
        <f t="shared" si="4"/>
        <v>#NUM!</v>
      </c>
      <c r="M14" s="247" t="str">
        <f t="shared" si="0"/>
        <v/>
      </c>
      <c r="N14" s="247" t="str">
        <f t="shared" si="1"/>
        <v/>
      </c>
    </row>
    <row r="15" spans="1:14">
      <c r="C15" s="305">
        <f t="shared" si="2"/>
        <v>14</v>
      </c>
      <c r="D15" s="340">
        <v>43677</v>
      </c>
      <c r="E15" s="339" t="s">
        <v>399</v>
      </c>
      <c r="F15" s="339" t="s">
        <v>8295</v>
      </c>
      <c r="G15" s="247" t="str">
        <f>'Portfolio-WORK'!$F$6&amp;'Deletions (2)'!E15</f>
        <v>PEG RatioA</v>
      </c>
      <c r="H15" s="247">
        <f t="shared" si="3"/>
        <v>14</v>
      </c>
      <c r="I15" s="247" t="str">
        <f>IF(ISERROR(VLOOKUP(G15, Constituents_Prev!A:A, 1, 0)), "", H15)</f>
        <v/>
      </c>
      <c r="K15" s="247">
        <f t="shared" si="5"/>
        <v>14</v>
      </c>
      <c r="L15" s="247" t="e">
        <f t="shared" si="4"/>
        <v>#NUM!</v>
      </c>
      <c r="M15" s="247" t="str">
        <f t="shared" si="0"/>
        <v/>
      </c>
      <c r="N15" s="247" t="str">
        <f t="shared" si="1"/>
        <v/>
      </c>
    </row>
    <row r="16" spans="1:14">
      <c r="C16" s="305">
        <f t="shared" si="2"/>
        <v>15</v>
      </c>
      <c r="D16" s="340">
        <v>43677</v>
      </c>
      <c r="E16" s="339" t="s">
        <v>2254</v>
      </c>
      <c r="F16" s="339" t="s">
        <v>8296</v>
      </c>
      <c r="G16" s="247" t="str">
        <f>'Portfolio-WORK'!$F$6&amp;'Deletions (2)'!E16</f>
        <v>PEG RatioAPD</v>
      </c>
      <c r="H16" s="247">
        <f t="shared" si="3"/>
        <v>15</v>
      </c>
      <c r="I16" s="247" t="str">
        <f>IF(ISERROR(VLOOKUP(G16, Constituents_Prev!A:A, 1, 0)), "", H16)</f>
        <v/>
      </c>
      <c r="K16" s="247">
        <f t="shared" si="5"/>
        <v>15</v>
      </c>
      <c r="L16" s="247" t="e">
        <f t="shared" si="4"/>
        <v>#NUM!</v>
      </c>
      <c r="M16" s="247" t="str">
        <f t="shared" si="0"/>
        <v/>
      </c>
      <c r="N16" s="247" t="str">
        <f t="shared" si="1"/>
        <v/>
      </c>
    </row>
    <row r="17" spans="3:14">
      <c r="C17" s="305">
        <f t="shared" si="2"/>
        <v>16</v>
      </c>
      <c r="D17" s="340">
        <v>43677</v>
      </c>
      <c r="E17" s="339" t="s">
        <v>1240</v>
      </c>
      <c r="F17" s="339" t="s">
        <v>8297</v>
      </c>
      <c r="G17" s="247" t="str">
        <f>'Portfolio-WORK'!$F$6&amp;'Deletions (2)'!E17</f>
        <v>PEG RatioAKAM</v>
      </c>
      <c r="H17" s="247">
        <f t="shared" si="3"/>
        <v>16</v>
      </c>
      <c r="I17" s="247" t="str">
        <f>IF(ISERROR(VLOOKUP(G17, Constituents_Prev!A:A, 1, 0)), "", H17)</f>
        <v/>
      </c>
      <c r="K17" s="247">
        <f t="shared" si="5"/>
        <v>16</v>
      </c>
      <c r="L17" s="247" t="e">
        <f t="shared" si="4"/>
        <v>#NUM!</v>
      </c>
      <c r="M17" s="247" t="str">
        <f t="shared" si="0"/>
        <v/>
      </c>
      <c r="N17" s="247" t="str">
        <f t="shared" si="1"/>
        <v/>
      </c>
    </row>
    <row r="18" spans="3:14">
      <c r="C18" s="305">
        <f t="shared" si="2"/>
        <v>17</v>
      </c>
      <c r="D18" s="340">
        <v>43677</v>
      </c>
      <c r="E18" s="339" t="s">
        <v>2261</v>
      </c>
      <c r="F18" s="339" t="s">
        <v>8298</v>
      </c>
      <c r="G18" s="247" t="str">
        <f>'Portfolio-WORK'!$F$6&amp;'Deletions (2)'!E18</f>
        <v>PEG RatioALK</v>
      </c>
      <c r="H18" s="247">
        <f t="shared" si="3"/>
        <v>17</v>
      </c>
      <c r="I18" s="247" t="str">
        <f>IF(ISERROR(VLOOKUP(G18, Constituents_Prev!A:A, 1, 0)), "", H18)</f>
        <v/>
      </c>
      <c r="K18" s="247">
        <f t="shared" si="5"/>
        <v>17</v>
      </c>
      <c r="L18" s="247" t="e">
        <f t="shared" si="4"/>
        <v>#NUM!</v>
      </c>
      <c r="M18" s="247" t="str">
        <f t="shared" si="0"/>
        <v/>
      </c>
      <c r="N18" s="247" t="str">
        <f t="shared" si="1"/>
        <v/>
      </c>
    </row>
    <row r="19" spans="3:14">
      <c r="C19" s="305">
        <f t="shared" si="2"/>
        <v>18</v>
      </c>
      <c r="D19" s="340">
        <v>43677</v>
      </c>
      <c r="E19" s="339" t="s">
        <v>469</v>
      </c>
      <c r="F19" s="339" t="s">
        <v>8299</v>
      </c>
      <c r="G19" s="247" t="str">
        <f>'Portfolio-WORK'!$F$6&amp;'Deletions (2)'!E19</f>
        <v>PEG RatioALB</v>
      </c>
      <c r="H19" s="247">
        <f t="shared" si="3"/>
        <v>18</v>
      </c>
      <c r="I19" s="247">
        <f>IF(ISERROR(VLOOKUP(G19, Constituents_Prev!A:A, 1, 0)), "", H19)</f>
        <v>18</v>
      </c>
      <c r="K19" s="247">
        <f t="shared" si="5"/>
        <v>18</v>
      </c>
      <c r="L19" s="247" t="e">
        <f t="shared" si="4"/>
        <v>#NUM!</v>
      </c>
      <c r="M19" s="247" t="str">
        <f t="shared" si="0"/>
        <v/>
      </c>
      <c r="N19" s="247" t="str">
        <f t="shared" si="1"/>
        <v/>
      </c>
    </row>
    <row r="20" spans="3:14">
      <c r="C20" s="305">
        <f t="shared" si="2"/>
        <v>19</v>
      </c>
      <c r="D20" s="340">
        <v>43677</v>
      </c>
      <c r="E20" s="339" t="s">
        <v>1048</v>
      </c>
      <c r="F20" s="339" t="s">
        <v>8300</v>
      </c>
      <c r="G20" s="247" t="str">
        <f>'Portfolio-WORK'!$F$6&amp;'Deletions (2)'!E20</f>
        <v>PEG RatioARE</v>
      </c>
      <c r="H20" s="247">
        <f t="shared" si="3"/>
        <v>19</v>
      </c>
      <c r="I20" s="247" t="str">
        <f>IF(ISERROR(VLOOKUP(G20, Constituents_Prev!A:A, 1, 0)), "", H20)</f>
        <v/>
      </c>
      <c r="K20" s="247">
        <f t="shared" si="5"/>
        <v>19</v>
      </c>
      <c r="L20" s="247" t="e">
        <f t="shared" si="4"/>
        <v>#NUM!</v>
      </c>
      <c r="M20" s="247" t="str">
        <f t="shared" si="0"/>
        <v/>
      </c>
      <c r="N20" s="247" t="str">
        <f t="shared" si="1"/>
        <v/>
      </c>
    </row>
    <row r="21" spans="3:14">
      <c r="C21" s="305">
        <f t="shared" si="2"/>
        <v>20</v>
      </c>
      <c r="D21" s="340">
        <v>43677</v>
      </c>
      <c r="E21" s="339" t="s">
        <v>1245</v>
      </c>
      <c r="F21" s="339" t="s">
        <v>8301</v>
      </c>
      <c r="G21" s="247" t="str">
        <f>'Portfolio-WORK'!$F$6&amp;'Deletions (2)'!E21</f>
        <v>PEG RatioALXN</v>
      </c>
      <c r="H21" s="247">
        <f t="shared" si="3"/>
        <v>20</v>
      </c>
      <c r="I21" s="247" t="str">
        <f>IF(ISERROR(VLOOKUP(G21, Constituents_Prev!A:A, 1, 0)), "", H21)</f>
        <v/>
      </c>
      <c r="K21" s="247">
        <f t="shared" si="5"/>
        <v>20</v>
      </c>
      <c r="L21" s="247" t="e">
        <f t="shared" si="4"/>
        <v>#NUM!</v>
      </c>
      <c r="M21" s="247" t="str">
        <f t="shared" si="0"/>
        <v/>
      </c>
      <c r="N21" s="247" t="str">
        <f t="shared" si="1"/>
        <v/>
      </c>
    </row>
    <row r="22" spans="3:14">
      <c r="C22" s="305">
        <f t="shared" si="2"/>
        <v>21</v>
      </c>
      <c r="D22" s="340">
        <v>43677</v>
      </c>
      <c r="E22" s="339" t="s">
        <v>475</v>
      </c>
      <c r="F22" s="339" t="s">
        <v>8302</v>
      </c>
      <c r="G22" s="247" t="str">
        <f>'Portfolio-WORK'!$F$6&amp;'Deletions (2)'!E22</f>
        <v>PEG RatioALGN</v>
      </c>
      <c r="H22" s="247">
        <f t="shared" si="3"/>
        <v>21</v>
      </c>
      <c r="I22" s="247" t="str">
        <f>IF(ISERROR(VLOOKUP(G22, Constituents_Prev!A:A, 1, 0)), "", H22)</f>
        <v/>
      </c>
      <c r="K22" s="247">
        <f t="shared" si="5"/>
        <v>21</v>
      </c>
      <c r="L22" s="247" t="e">
        <f t="shared" si="4"/>
        <v>#NUM!</v>
      </c>
      <c r="M22" s="247" t="str">
        <f t="shared" si="0"/>
        <v/>
      </c>
      <c r="N22" s="247" t="str">
        <f t="shared" si="1"/>
        <v/>
      </c>
    </row>
    <row r="23" spans="3:14">
      <c r="C23" s="305">
        <f t="shared" si="2"/>
        <v>22</v>
      </c>
      <c r="D23" s="340">
        <v>43677</v>
      </c>
      <c r="E23" s="339" t="s">
        <v>780</v>
      </c>
      <c r="F23" s="339" t="s">
        <v>8303</v>
      </c>
      <c r="G23" s="247" t="str">
        <f>'Portfolio-WORK'!$F$6&amp;'Deletions (2)'!E23</f>
        <v>PEG RatioALLE</v>
      </c>
      <c r="H23" s="247">
        <f t="shared" si="3"/>
        <v>22</v>
      </c>
      <c r="I23" s="247" t="str">
        <f>IF(ISERROR(VLOOKUP(G23, Constituents_Prev!A:A, 1, 0)), "", H23)</f>
        <v/>
      </c>
      <c r="K23" s="247">
        <f t="shared" si="5"/>
        <v>22</v>
      </c>
      <c r="L23" s="247" t="e">
        <f t="shared" si="4"/>
        <v>#NUM!</v>
      </c>
      <c r="M23" s="247" t="str">
        <f t="shared" si="0"/>
        <v/>
      </c>
      <c r="N23" s="247" t="str">
        <f t="shared" si="1"/>
        <v/>
      </c>
    </row>
    <row r="24" spans="3:14">
      <c r="C24" s="305">
        <f t="shared" si="2"/>
        <v>23</v>
      </c>
      <c r="D24" s="340">
        <v>43677</v>
      </c>
      <c r="E24" s="339" t="s">
        <v>1026</v>
      </c>
      <c r="F24" s="339" t="s">
        <v>1027</v>
      </c>
      <c r="G24" s="247" t="str">
        <f>'Portfolio-WORK'!$F$6&amp;'Deletions (2)'!E24</f>
        <v>PEG RatioAGN</v>
      </c>
      <c r="H24" s="247">
        <f t="shared" si="3"/>
        <v>23</v>
      </c>
      <c r="I24" s="247" t="str">
        <f>IF(ISERROR(VLOOKUP(G24, Constituents_Prev!A:A, 1, 0)), "", H24)</f>
        <v/>
      </c>
      <c r="K24" s="247">
        <f t="shared" si="5"/>
        <v>23</v>
      </c>
      <c r="L24" s="247" t="e">
        <f t="shared" si="4"/>
        <v>#NUM!</v>
      </c>
      <c r="M24" s="247" t="str">
        <f t="shared" si="0"/>
        <v/>
      </c>
      <c r="N24" s="247" t="str">
        <f t="shared" si="1"/>
        <v/>
      </c>
    </row>
    <row r="25" spans="3:14">
      <c r="C25" s="305">
        <f t="shared" si="2"/>
        <v>24</v>
      </c>
      <c r="D25" s="340">
        <v>43677</v>
      </c>
      <c r="E25" s="339" t="s">
        <v>2530</v>
      </c>
      <c r="F25" s="339" t="s">
        <v>8304</v>
      </c>
      <c r="G25" s="247" t="str">
        <f>'Portfolio-WORK'!$F$6&amp;'Deletions (2)'!E25</f>
        <v>PEG RatioADS</v>
      </c>
      <c r="H25" s="247">
        <f t="shared" si="3"/>
        <v>24</v>
      </c>
      <c r="I25" s="247" t="str">
        <f>IF(ISERROR(VLOOKUP(G25, Constituents_Prev!A:A, 1, 0)), "", H25)</f>
        <v/>
      </c>
      <c r="K25" s="247">
        <f t="shared" si="5"/>
        <v>24</v>
      </c>
      <c r="L25" s="247" t="e">
        <f t="shared" si="4"/>
        <v>#NUM!</v>
      </c>
      <c r="M25" s="247" t="str">
        <f t="shared" si="0"/>
        <v/>
      </c>
      <c r="N25" s="247" t="str">
        <f t="shared" si="1"/>
        <v/>
      </c>
    </row>
    <row r="26" spans="3:14">
      <c r="C26" s="305">
        <f t="shared" si="2"/>
        <v>25</v>
      </c>
      <c r="D26" s="340">
        <v>43677</v>
      </c>
      <c r="E26" s="339" t="s">
        <v>3436</v>
      </c>
      <c r="F26" s="339" t="s">
        <v>3437</v>
      </c>
      <c r="G26" s="247" t="str">
        <f>'Portfolio-WORK'!$F$6&amp;'Deletions (2)'!E26</f>
        <v>PEG RatioLNT</v>
      </c>
      <c r="H26" s="247">
        <f t="shared" si="3"/>
        <v>25</v>
      </c>
      <c r="I26" s="247" t="str">
        <f>IF(ISERROR(VLOOKUP(G26, Constituents_Prev!A:A, 1, 0)), "", H26)</f>
        <v/>
      </c>
      <c r="K26" s="247">
        <f t="shared" si="5"/>
        <v>25</v>
      </c>
      <c r="L26" s="247" t="e">
        <f t="shared" si="4"/>
        <v>#NUM!</v>
      </c>
      <c r="M26" s="247" t="str">
        <f t="shared" si="0"/>
        <v/>
      </c>
      <c r="N26" s="247" t="str">
        <f t="shared" si="1"/>
        <v/>
      </c>
    </row>
    <row r="27" spans="3:14">
      <c r="C27" s="305">
        <f t="shared" si="2"/>
        <v>26</v>
      </c>
      <c r="D27" s="340">
        <v>43677</v>
      </c>
      <c r="E27" s="339" t="s">
        <v>5894</v>
      </c>
      <c r="F27" s="339" t="s">
        <v>8305</v>
      </c>
      <c r="G27" s="247" t="str">
        <f>'Portfolio-WORK'!$F$6&amp;'Deletions (2)'!E27</f>
        <v>PEG RatioALL</v>
      </c>
      <c r="H27" s="247">
        <f t="shared" si="3"/>
        <v>26</v>
      </c>
      <c r="I27" s="247" t="str">
        <f>IF(ISERROR(VLOOKUP(G27, Constituents_Prev!A:A, 1, 0)), "", H27)</f>
        <v/>
      </c>
      <c r="K27" s="247">
        <f t="shared" si="5"/>
        <v>26</v>
      </c>
      <c r="L27" s="247" t="e">
        <f t="shared" si="4"/>
        <v>#NUM!</v>
      </c>
      <c r="M27" s="247" t="str">
        <f t="shared" si="0"/>
        <v/>
      </c>
      <c r="N27" s="247" t="str">
        <f t="shared" si="1"/>
        <v/>
      </c>
    </row>
    <row r="28" spans="3:14">
      <c r="C28" s="305">
        <f t="shared" si="2"/>
        <v>27</v>
      </c>
      <c r="D28" s="340">
        <v>43677</v>
      </c>
      <c r="E28" s="339" t="s">
        <v>1257</v>
      </c>
      <c r="F28" s="339" t="s">
        <v>8306</v>
      </c>
      <c r="G28" s="247" t="str">
        <f>'Portfolio-WORK'!$F$6&amp;'Deletions (2)'!E28</f>
        <v>PEG RatioGOOGL</v>
      </c>
      <c r="H28" s="247">
        <f t="shared" si="3"/>
        <v>27</v>
      </c>
      <c r="I28" s="247" t="str">
        <f>IF(ISERROR(VLOOKUP(G28, Constituents_Prev!A:A, 1, 0)), "", H28)</f>
        <v/>
      </c>
      <c r="K28" s="247">
        <f t="shared" si="5"/>
        <v>27</v>
      </c>
      <c r="L28" s="247" t="e">
        <f t="shared" si="4"/>
        <v>#NUM!</v>
      </c>
      <c r="M28" s="247" t="str">
        <f t="shared" si="0"/>
        <v/>
      </c>
      <c r="N28" s="247" t="str">
        <f t="shared" si="1"/>
        <v/>
      </c>
    </row>
    <row r="29" spans="3:14">
      <c r="C29" s="305">
        <f t="shared" si="2"/>
        <v>28</v>
      </c>
      <c r="D29" s="340">
        <v>43677</v>
      </c>
      <c r="E29" s="339" t="s">
        <v>1252</v>
      </c>
      <c r="F29" s="339" t="s">
        <v>8307</v>
      </c>
      <c r="G29" s="247" t="str">
        <f>'Portfolio-WORK'!$F$6&amp;'Deletions (2)'!E29</f>
        <v>PEG RatioGOOG</v>
      </c>
      <c r="H29" s="247">
        <f t="shared" si="3"/>
        <v>28</v>
      </c>
      <c r="I29" s="247" t="str">
        <f>IF(ISERROR(VLOOKUP(G29, Constituents_Prev!A:A, 1, 0)), "", H29)</f>
        <v/>
      </c>
      <c r="K29" s="247">
        <f t="shared" si="5"/>
        <v>28</v>
      </c>
      <c r="L29" s="247" t="e">
        <f t="shared" si="4"/>
        <v>#NUM!</v>
      </c>
      <c r="M29" s="247" t="str">
        <f t="shared" si="0"/>
        <v/>
      </c>
      <c r="N29" s="247" t="str">
        <f t="shared" si="1"/>
        <v/>
      </c>
    </row>
    <row r="30" spans="3:14">
      <c r="C30" s="305">
        <f t="shared" si="2"/>
        <v>29</v>
      </c>
      <c r="D30" s="340">
        <v>43677</v>
      </c>
      <c r="E30" s="339" t="s">
        <v>3441</v>
      </c>
      <c r="F30" s="339" t="s">
        <v>3442</v>
      </c>
      <c r="G30" s="247" t="str">
        <f>'Portfolio-WORK'!$F$6&amp;'Deletions (2)'!E30</f>
        <v>PEG RatioMO</v>
      </c>
      <c r="H30" s="247">
        <f t="shared" si="3"/>
        <v>29</v>
      </c>
      <c r="I30" s="247" t="str">
        <f>IF(ISERROR(VLOOKUP(G30, Constituents_Prev!A:A, 1, 0)), "", H30)</f>
        <v/>
      </c>
      <c r="K30" s="247">
        <f t="shared" si="5"/>
        <v>29</v>
      </c>
      <c r="L30" s="247" t="e">
        <f t="shared" si="4"/>
        <v>#NUM!</v>
      </c>
      <c r="M30" s="247" t="str">
        <f t="shared" si="0"/>
        <v/>
      </c>
      <c r="N30" s="247" t="str">
        <f t="shared" si="1"/>
        <v/>
      </c>
    </row>
    <row r="31" spans="3:14">
      <c r="C31" s="305">
        <f t="shared" si="2"/>
        <v>30</v>
      </c>
      <c r="D31" s="340">
        <v>43677</v>
      </c>
      <c r="E31" s="339" t="s">
        <v>482</v>
      </c>
      <c r="F31" s="339" t="s">
        <v>8308</v>
      </c>
      <c r="G31" s="247" t="str">
        <f>'Portfolio-WORK'!$F$6&amp;'Deletions (2)'!E31</f>
        <v>PEG RatioAMZN</v>
      </c>
      <c r="H31" s="247">
        <f t="shared" si="3"/>
        <v>30</v>
      </c>
      <c r="I31" s="247" t="str">
        <f>IF(ISERROR(VLOOKUP(G31, Constituents_Prev!A:A, 1, 0)), "", H31)</f>
        <v/>
      </c>
      <c r="K31" s="247">
        <f t="shared" si="5"/>
        <v>30</v>
      </c>
      <c r="L31" s="247" t="e">
        <f t="shared" si="4"/>
        <v>#NUM!</v>
      </c>
      <c r="M31" s="247" t="str">
        <f t="shared" si="0"/>
        <v/>
      </c>
      <c r="N31" s="247" t="str">
        <f t="shared" si="1"/>
        <v/>
      </c>
    </row>
    <row r="32" spans="3:14">
      <c r="C32" s="305">
        <f t="shared" si="2"/>
        <v>31</v>
      </c>
      <c r="D32" s="340">
        <v>43677</v>
      </c>
      <c r="E32" s="339" t="s">
        <v>7368</v>
      </c>
      <c r="F32" s="339" t="s">
        <v>8309</v>
      </c>
      <c r="G32" s="247" t="str">
        <f>'Portfolio-WORK'!$F$6&amp;'Deletions (2)'!E32</f>
        <v>PEG RatioAMCR</v>
      </c>
      <c r="H32" s="247">
        <f t="shared" si="3"/>
        <v>31</v>
      </c>
      <c r="I32" s="247" t="str">
        <f>IF(ISERROR(VLOOKUP(G32, Constituents_Prev!A:A, 1, 0)), "", H32)</f>
        <v/>
      </c>
      <c r="K32" s="247">
        <f t="shared" si="5"/>
        <v>31</v>
      </c>
      <c r="L32" s="247" t="e">
        <f t="shared" si="4"/>
        <v>#NUM!</v>
      </c>
      <c r="M32" s="247" t="str">
        <f t="shared" si="0"/>
        <v/>
      </c>
      <c r="N32" s="247" t="str">
        <f t="shared" si="1"/>
        <v/>
      </c>
    </row>
    <row r="33" spans="3:14">
      <c r="C33" s="305">
        <f t="shared" si="2"/>
        <v>32</v>
      </c>
      <c r="D33" s="340">
        <v>43677</v>
      </c>
      <c r="E33" s="339" t="s">
        <v>3446</v>
      </c>
      <c r="F33" s="339" t="s">
        <v>8310</v>
      </c>
      <c r="G33" s="247" t="str">
        <f>'Portfolio-WORK'!$F$6&amp;'Deletions (2)'!E33</f>
        <v>PEG RatioAEE</v>
      </c>
      <c r="H33" s="247">
        <f t="shared" si="3"/>
        <v>32</v>
      </c>
      <c r="I33" s="247" t="str">
        <f>IF(ISERROR(VLOOKUP(G33, Constituents_Prev!A:A, 1, 0)), "", H33)</f>
        <v/>
      </c>
      <c r="K33" s="247">
        <f t="shared" si="5"/>
        <v>32</v>
      </c>
      <c r="L33" s="247" t="e">
        <f t="shared" si="4"/>
        <v>#NUM!</v>
      </c>
      <c r="M33" s="247" t="str">
        <f t="shared" si="0"/>
        <v/>
      </c>
      <c r="N33" s="247" t="str">
        <f t="shared" si="1"/>
        <v/>
      </c>
    </row>
    <row r="34" spans="3:14">
      <c r="C34" s="305">
        <f t="shared" si="2"/>
        <v>33</v>
      </c>
      <c r="D34" s="340">
        <v>43677</v>
      </c>
      <c r="E34" s="339" t="s">
        <v>2839</v>
      </c>
      <c r="F34" s="339" t="s">
        <v>8311</v>
      </c>
      <c r="G34" s="247" t="str">
        <f>'Portfolio-WORK'!$F$6&amp;'Deletions (2)'!E34</f>
        <v>PEG RatioAAL</v>
      </c>
      <c r="H34" s="247">
        <f t="shared" si="3"/>
        <v>33</v>
      </c>
      <c r="I34" s="247" t="str">
        <f>IF(ISERROR(VLOOKUP(G34, Constituents_Prev!A:A, 1, 0)), "", H34)</f>
        <v/>
      </c>
      <c r="K34" s="247">
        <f t="shared" si="5"/>
        <v>33</v>
      </c>
      <c r="L34" s="247" t="e">
        <f t="shared" si="4"/>
        <v>#NUM!</v>
      </c>
      <c r="M34" s="247" t="str">
        <f t="shared" si="0"/>
        <v/>
      </c>
      <c r="N34" s="247" t="str">
        <f t="shared" si="1"/>
        <v/>
      </c>
    </row>
    <row r="35" spans="3:14">
      <c r="C35" s="305">
        <f t="shared" si="2"/>
        <v>34</v>
      </c>
      <c r="D35" s="340">
        <v>43677</v>
      </c>
      <c r="E35" s="339" t="s">
        <v>3451</v>
      </c>
      <c r="F35" s="339" t="s">
        <v>8312</v>
      </c>
      <c r="G35" s="247" t="str">
        <f>'Portfolio-WORK'!$F$6&amp;'Deletions (2)'!E35</f>
        <v>PEG RatioAEP</v>
      </c>
      <c r="H35" s="247">
        <f t="shared" si="3"/>
        <v>34</v>
      </c>
      <c r="I35" s="247" t="str">
        <f>IF(ISERROR(VLOOKUP(G35, Constituents_Prev!A:A, 1, 0)), "", H35)</f>
        <v/>
      </c>
      <c r="K35" s="247">
        <f t="shared" si="5"/>
        <v>34</v>
      </c>
      <c r="L35" s="247" t="e">
        <f t="shared" si="4"/>
        <v>#NUM!</v>
      </c>
      <c r="M35" s="247" t="str">
        <f t="shared" si="0"/>
        <v/>
      </c>
      <c r="N35" s="247" t="str">
        <f t="shared" si="1"/>
        <v/>
      </c>
    </row>
    <row r="36" spans="3:14">
      <c r="C36" s="305">
        <f t="shared" si="2"/>
        <v>35</v>
      </c>
      <c r="D36" s="340">
        <v>43677</v>
      </c>
      <c r="E36" s="339" t="s">
        <v>3981</v>
      </c>
      <c r="F36" s="339" t="s">
        <v>8313</v>
      </c>
      <c r="G36" s="247" t="str">
        <f>'Portfolio-WORK'!$F$6&amp;'Deletions (2)'!E36</f>
        <v>PEG RatioAXP</v>
      </c>
      <c r="H36" s="247">
        <f t="shared" si="3"/>
        <v>35</v>
      </c>
      <c r="I36" s="247" t="str">
        <f>IF(ISERROR(VLOOKUP(G36, Constituents_Prev!A:A, 1, 0)), "", H36)</f>
        <v/>
      </c>
      <c r="K36" s="247">
        <f t="shared" si="5"/>
        <v>35</v>
      </c>
      <c r="L36" s="247" t="e">
        <f t="shared" si="4"/>
        <v>#NUM!</v>
      </c>
      <c r="M36" s="247" t="str">
        <f t="shared" si="0"/>
        <v/>
      </c>
      <c r="N36" s="247" t="str">
        <f t="shared" si="1"/>
        <v/>
      </c>
    </row>
    <row r="37" spans="3:14">
      <c r="C37" s="305">
        <f t="shared" si="2"/>
        <v>36</v>
      </c>
      <c r="D37" s="340">
        <v>43677</v>
      </c>
      <c r="E37" s="339" t="s">
        <v>490</v>
      </c>
      <c r="F37" s="339" t="s">
        <v>8314</v>
      </c>
      <c r="G37" s="247" t="str">
        <f>'Portfolio-WORK'!$F$6&amp;'Deletions (2)'!E37</f>
        <v>PEG RatioAIG</v>
      </c>
      <c r="H37" s="247">
        <f t="shared" si="3"/>
        <v>36</v>
      </c>
      <c r="I37" s="247" t="str">
        <f>IF(ISERROR(VLOOKUP(G37, Constituents_Prev!A:A, 1, 0)), "", H37)</f>
        <v/>
      </c>
      <c r="K37" s="247">
        <f t="shared" si="5"/>
        <v>36</v>
      </c>
      <c r="L37" s="247" t="e">
        <f t="shared" si="4"/>
        <v>#NUM!</v>
      </c>
      <c r="M37" s="247" t="str">
        <f t="shared" si="0"/>
        <v/>
      </c>
      <c r="N37" s="247" t="str">
        <f t="shared" si="1"/>
        <v/>
      </c>
    </row>
    <row r="38" spans="3:14">
      <c r="C38" s="305">
        <f t="shared" si="2"/>
        <v>37</v>
      </c>
      <c r="D38" s="340">
        <v>43677</v>
      </c>
      <c r="E38" s="339" t="s">
        <v>1055</v>
      </c>
      <c r="F38" s="339" t="s">
        <v>8315</v>
      </c>
      <c r="G38" s="247" t="str">
        <f>'Portfolio-WORK'!$F$6&amp;'Deletions (2)'!E38</f>
        <v>PEG RatioAMT</v>
      </c>
      <c r="H38" s="247">
        <f t="shared" si="3"/>
        <v>37</v>
      </c>
      <c r="I38" s="247" t="str">
        <f>IF(ISERROR(VLOOKUP(G38, Constituents_Prev!A:A, 1, 0)), "", H38)</f>
        <v/>
      </c>
      <c r="K38" s="247">
        <f t="shared" si="5"/>
        <v>37</v>
      </c>
      <c r="L38" s="247" t="e">
        <f t="shared" si="4"/>
        <v>#NUM!</v>
      </c>
      <c r="M38" s="247" t="str">
        <f t="shared" si="0"/>
        <v/>
      </c>
      <c r="N38" s="247" t="str">
        <f t="shared" si="1"/>
        <v/>
      </c>
    </row>
    <row r="39" spans="3:14">
      <c r="C39" s="305">
        <f t="shared" si="2"/>
        <v>38</v>
      </c>
      <c r="D39" s="340">
        <v>43677</v>
      </c>
      <c r="E39" s="339" t="s">
        <v>3456</v>
      </c>
      <c r="F39" s="339" t="s">
        <v>8316</v>
      </c>
      <c r="G39" s="247" t="str">
        <f>'Portfolio-WORK'!$F$6&amp;'Deletions (2)'!E39</f>
        <v>PEG RatioAWK</v>
      </c>
      <c r="H39" s="247">
        <f t="shared" si="3"/>
        <v>38</v>
      </c>
      <c r="I39" s="247" t="str">
        <f>IF(ISERROR(VLOOKUP(G39, Constituents_Prev!A:A, 1, 0)), "", H39)</f>
        <v/>
      </c>
      <c r="K39" s="247">
        <f t="shared" si="5"/>
        <v>38</v>
      </c>
      <c r="L39" s="247" t="e">
        <f t="shared" si="4"/>
        <v>#NUM!</v>
      </c>
      <c r="M39" s="247" t="str">
        <f t="shared" si="0"/>
        <v/>
      </c>
      <c r="N39" s="247" t="str">
        <f t="shared" si="1"/>
        <v/>
      </c>
    </row>
    <row r="40" spans="3:14">
      <c r="C40" s="305">
        <f t="shared" si="2"/>
        <v>39</v>
      </c>
      <c r="D40" s="340">
        <v>43677</v>
      </c>
      <c r="E40" s="339" t="s">
        <v>4375</v>
      </c>
      <c r="F40" s="339" t="s">
        <v>8317</v>
      </c>
      <c r="G40" s="247" t="str">
        <f>'Portfolio-WORK'!$F$6&amp;'Deletions (2)'!E40</f>
        <v>PEG RatioAMP</v>
      </c>
      <c r="H40" s="247">
        <f t="shared" si="3"/>
        <v>39</v>
      </c>
      <c r="I40" s="247" t="str">
        <f>IF(ISERROR(VLOOKUP(G40, Constituents_Prev!A:A, 1, 0)), "", H40)</f>
        <v/>
      </c>
      <c r="K40" s="247">
        <f t="shared" si="5"/>
        <v>39</v>
      </c>
      <c r="L40" s="247" t="e">
        <f t="shared" si="4"/>
        <v>#NUM!</v>
      </c>
      <c r="M40" s="247" t="str">
        <f t="shared" si="0"/>
        <v/>
      </c>
      <c r="N40" s="247" t="str">
        <f t="shared" si="1"/>
        <v/>
      </c>
    </row>
    <row r="41" spans="3:14">
      <c r="C41" s="305">
        <f t="shared" si="2"/>
        <v>40</v>
      </c>
      <c r="D41" s="340">
        <v>43677</v>
      </c>
      <c r="E41" s="339" t="s">
        <v>3754</v>
      </c>
      <c r="F41" s="339" t="s">
        <v>8318</v>
      </c>
      <c r="G41" s="247" t="str">
        <f>'Portfolio-WORK'!$F$6&amp;'Deletions (2)'!E41</f>
        <v>PEG RatioABC</v>
      </c>
      <c r="H41" s="247">
        <f t="shared" si="3"/>
        <v>40</v>
      </c>
      <c r="I41" s="247" t="str">
        <f>IF(ISERROR(VLOOKUP(G41, Constituents_Prev!A:A, 1, 0)), "", H41)</f>
        <v/>
      </c>
      <c r="K41" s="247">
        <f t="shared" si="5"/>
        <v>40</v>
      </c>
      <c r="L41" s="247" t="e">
        <f t="shared" si="4"/>
        <v>#NUM!</v>
      </c>
      <c r="M41" s="247" t="str">
        <f t="shared" si="0"/>
        <v/>
      </c>
      <c r="N41" s="247" t="str">
        <f t="shared" si="1"/>
        <v/>
      </c>
    </row>
    <row r="42" spans="3:14">
      <c r="C42" s="305">
        <f t="shared" si="2"/>
        <v>41</v>
      </c>
      <c r="D42" s="340">
        <v>43677</v>
      </c>
      <c r="E42" s="339" t="s">
        <v>497</v>
      </c>
      <c r="F42" s="339" t="s">
        <v>8319</v>
      </c>
      <c r="G42" s="247" t="str">
        <f>'Portfolio-WORK'!$F$6&amp;'Deletions (2)'!E42</f>
        <v>PEG RatioAME</v>
      </c>
      <c r="H42" s="247">
        <f t="shared" si="3"/>
        <v>41</v>
      </c>
      <c r="I42" s="247" t="str">
        <f>IF(ISERROR(VLOOKUP(G42, Constituents_Prev!A:A, 1, 0)), "", H42)</f>
        <v/>
      </c>
      <c r="K42" s="247">
        <f t="shared" si="5"/>
        <v>41</v>
      </c>
      <c r="L42" s="247" t="e">
        <f t="shared" si="4"/>
        <v>#NUM!</v>
      </c>
      <c r="M42" s="247" t="str">
        <f t="shared" si="0"/>
        <v/>
      </c>
      <c r="N42" s="247" t="str">
        <f t="shared" si="1"/>
        <v/>
      </c>
    </row>
    <row r="43" spans="3:14">
      <c r="C43" s="305">
        <f t="shared" si="2"/>
        <v>42</v>
      </c>
      <c r="D43" s="340">
        <v>43677</v>
      </c>
      <c r="E43" s="339" t="s">
        <v>4247</v>
      </c>
      <c r="F43" s="339" t="s">
        <v>8320</v>
      </c>
      <c r="G43" s="247" t="str">
        <f>'Portfolio-WORK'!$F$6&amp;'Deletions (2)'!E43</f>
        <v>PEG RatioAMGN</v>
      </c>
      <c r="H43" s="247">
        <f t="shared" si="3"/>
        <v>42</v>
      </c>
      <c r="I43" s="247" t="str">
        <f>IF(ISERROR(VLOOKUP(G43, Constituents_Prev!A:A, 1, 0)), "", H43)</f>
        <v/>
      </c>
      <c r="K43" s="247">
        <f t="shared" si="5"/>
        <v>42</v>
      </c>
      <c r="L43" s="247" t="e">
        <f t="shared" si="4"/>
        <v>#NUM!</v>
      </c>
      <c r="M43" s="247" t="str">
        <f t="shared" si="0"/>
        <v/>
      </c>
      <c r="N43" s="247" t="str">
        <f t="shared" si="1"/>
        <v/>
      </c>
    </row>
    <row r="44" spans="3:14">
      <c r="C44" s="305">
        <f t="shared" si="2"/>
        <v>43</v>
      </c>
      <c r="D44" s="340">
        <v>43677</v>
      </c>
      <c r="E44" s="339" t="s">
        <v>505</v>
      </c>
      <c r="F44" s="339" t="s">
        <v>8321</v>
      </c>
      <c r="G44" s="247" t="str">
        <f>'Portfolio-WORK'!$F$6&amp;'Deletions (2)'!E44</f>
        <v>PEG RatioAPH</v>
      </c>
      <c r="H44" s="247">
        <f t="shared" si="3"/>
        <v>43</v>
      </c>
      <c r="I44" s="247" t="str">
        <f>IF(ISERROR(VLOOKUP(G44, Constituents_Prev!A:A, 1, 0)), "", H44)</f>
        <v/>
      </c>
      <c r="K44" s="247">
        <f t="shared" si="5"/>
        <v>43</v>
      </c>
      <c r="L44" s="247" t="e">
        <f t="shared" si="4"/>
        <v>#NUM!</v>
      </c>
      <c r="M44" s="247" t="str">
        <f t="shared" si="0"/>
        <v/>
      </c>
      <c r="N44" s="247" t="str">
        <f t="shared" si="1"/>
        <v/>
      </c>
    </row>
    <row r="45" spans="3:14">
      <c r="C45" s="305">
        <f t="shared" si="2"/>
        <v>44</v>
      </c>
      <c r="D45" s="340">
        <v>43677</v>
      </c>
      <c r="E45" s="339" t="s">
        <v>7351</v>
      </c>
      <c r="F45" s="339" t="s">
        <v>8322</v>
      </c>
      <c r="G45" s="247" t="str">
        <f>'Portfolio-WORK'!$F$6&amp;'Deletions (2)'!E45</f>
        <v>PEG RatioAPC</v>
      </c>
      <c r="H45" s="247">
        <f t="shared" si="3"/>
        <v>44</v>
      </c>
      <c r="I45" s="247" t="str">
        <f>IF(ISERROR(VLOOKUP(G45, Constituents_Prev!A:A, 1, 0)), "", H45)</f>
        <v/>
      </c>
      <c r="K45" s="247">
        <f t="shared" si="5"/>
        <v>44</v>
      </c>
      <c r="L45" s="247" t="e">
        <f t="shared" si="4"/>
        <v>#NUM!</v>
      </c>
      <c r="M45" s="247" t="str">
        <f t="shared" si="0"/>
        <v/>
      </c>
      <c r="N45" s="247" t="str">
        <f t="shared" si="1"/>
        <v/>
      </c>
    </row>
    <row r="46" spans="3:14">
      <c r="C46" s="305">
        <f t="shared" si="2"/>
        <v>45</v>
      </c>
      <c r="D46" s="340">
        <v>43677</v>
      </c>
      <c r="E46" s="339" t="s">
        <v>512</v>
      </c>
      <c r="F46" s="339" t="s">
        <v>8323</v>
      </c>
      <c r="G46" s="247" t="str">
        <f>'Portfolio-WORK'!$F$6&amp;'Deletions (2)'!E46</f>
        <v>PEG RatioADI</v>
      </c>
      <c r="H46" s="247">
        <f t="shared" si="3"/>
        <v>45</v>
      </c>
      <c r="I46" s="247" t="str">
        <f>IF(ISERROR(VLOOKUP(G46, Constituents_Prev!A:A, 1, 0)), "", H46)</f>
        <v/>
      </c>
      <c r="K46" s="247">
        <f t="shared" si="5"/>
        <v>45</v>
      </c>
      <c r="L46" s="247" t="e">
        <f t="shared" si="4"/>
        <v>#NUM!</v>
      </c>
      <c r="M46" s="247" t="str">
        <f t="shared" si="0"/>
        <v/>
      </c>
      <c r="N46" s="247" t="str">
        <f t="shared" si="1"/>
        <v/>
      </c>
    </row>
    <row r="47" spans="3:14">
      <c r="C47" s="305">
        <f t="shared" si="2"/>
        <v>46</v>
      </c>
      <c r="D47" s="340">
        <v>43677</v>
      </c>
      <c r="E47" s="339" t="s">
        <v>1264</v>
      </c>
      <c r="F47" s="339" t="s">
        <v>8324</v>
      </c>
      <c r="G47" s="247" t="str">
        <f>'Portfolio-WORK'!$F$6&amp;'Deletions (2)'!E47</f>
        <v>PEG RatioANSS</v>
      </c>
      <c r="H47" s="247">
        <f t="shared" si="3"/>
        <v>46</v>
      </c>
      <c r="I47" s="247" t="str">
        <f>IF(ISERROR(VLOOKUP(G47, Constituents_Prev!A:A, 1, 0)), "", H47)</f>
        <v/>
      </c>
      <c r="K47" s="247">
        <f t="shared" si="5"/>
        <v>46</v>
      </c>
      <c r="L47" s="247" t="e">
        <f t="shared" si="4"/>
        <v>#NUM!</v>
      </c>
      <c r="M47" s="247" t="str">
        <f t="shared" si="0"/>
        <v/>
      </c>
      <c r="N47" s="247" t="str">
        <f t="shared" si="1"/>
        <v/>
      </c>
    </row>
    <row r="48" spans="3:14">
      <c r="C48" s="305">
        <f t="shared" si="2"/>
        <v>47</v>
      </c>
      <c r="D48" s="340">
        <v>43677</v>
      </c>
      <c r="E48" s="339" t="s">
        <v>1999</v>
      </c>
      <c r="F48" s="339" t="s">
        <v>8325</v>
      </c>
      <c r="G48" s="247" t="str">
        <f>'Portfolio-WORK'!$F$6&amp;'Deletions (2)'!E48</f>
        <v>PEG RatioANTM</v>
      </c>
      <c r="H48" s="247">
        <f t="shared" si="3"/>
        <v>47</v>
      </c>
      <c r="I48" s="247" t="str">
        <f>IF(ISERROR(VLOOKUP(G48, Constituents_Prev!A:A, 1, 0)), "", H48)</f>
        <v/>
      </c>
      <c r="K48" s="247">
        <f t="shared" si="5"/>
        <v>47</v>
      </c>
      <c r="L48" s="247" t="e">
        <f t="shared" si="4"/>
        <v>#NUM!</v>
      </c>
      <c r="M48" s="247" t="str">
        <f t="shared" si="0"/>
        <v/>
      </c>
      <c r="N48" s="247" t="str">
        <f t="shared" si="1"/>
        <v/>
      </c>
    </row>
    <row r="49" spans="3:14">
      <c r="C49" s="305">
        <f t="shared" si="2"/>
        <v>48</v>
      </c>
      <c r="D49" s="340">
        <v>43677</v>
      </c>
      <c r="E49" s="339" t="s">
        <v>785</v>
      </c>
      <c r="F49" s="339" t="s">
        <v>786</v>
      </c>
      <c r="G49" s="247" t="str">
        <f>'Portfolio-WORK'!$F$6&amp;'Deletions (2)'!E49</f>
        <v>PEG RatioAON</v>
      </c>
      <c r="H49" s="247">
        <f t="shared" si="3"/>
        <v>48</v>
      </c>
      <c r="I49" s="247" t="str">
        <f>IF(ISERROR(VLOOKUP(G49, Constituents_Prev!A:A, 1, 0)), "", H49)</f>
        <v/>
      </c>
      <c r="K49" s="247">
        <f t="shared" si="5"/>
        <v>48</v>
      </c>
      <c r="L49" s="247" t="e">
        <f t="shared" si="4"/>
        <v>#NUM!</v>
      </c>
      <c r="M49" s="247" t="str">
        <f t="shared" si="0"/>
        <v/>
      </c>
      <c r="N49" s="247" t="str">
        <f t="shared" si="1"/>
        <v/>
      </c>
    </row>
    <row r="50" spans="3:14">
      <c r="C50" s="305">
        <f t="shared" si="2"/>
        <v>49</v>
      </c>
      <c r="D50" s="340">
        <v>43677</v>
      </c>
      <c r="E50" s="339" t="s">
        <v>823</v>
      </c>
      <c r="F50" s="339" t="s">
        <v>8326</v>
      </c>
      <c r="G50" s="247" t="str">
        <f>'Portfolio-WORK'!$F$6&amp;'Deletions (2)'!E50</f>
        <v>PEG RatioAPA</v>
      </c>
      <c r="H50" s="247">
        <f t="shared" si="3"/>
        <v>49</v>
      </c>
      <c r="I50" s="247" t="str">
        <f>IF(ISERROR(VLOOKUP(G50, Constituents_Prev!A:A, 1, 0)), "", H50)</f>
        <v/>
      </c>
      <c r="K50" s="247">
        <f t="shared" si="5"/>
        <v>49</v>
      </c>
      <c r="L50" s="247" t="e">
        <f t="shared" si="4"/>
        <v>#NUM!</v>
      </c>
      <c r="M50" s="247" t="str">
        <f t="shared" si="0"/>
        <v/>
      </c>
      <c r="N50" s="247" t="str">
        <f t="shared" si="1"/>
        <v/>
      </c>
    </row>
    <row r="51" spans="3:14">
      <c r="C51" s="305">
        <f t="shared" si="2"/>
        <v>50</v>
      </c>
      <c r="D51" s="340">
        <v>43677</v>
      </c>
      <c r="E51" s="339" t="s">
        <v>1063</v>
      </c>
      <c r="F51" s="339" t="s">
        <v>8327</v>
      </c>
      <c r="G51" s="247" t="str">
        <f>'Portfolio-WORK'!$F$6&amp;'Deletions (2)'!E51</f>
        <v>PEG RatioAIV</v>
      </c>
      <c r="H51" s="247">
        <f t="shared" si="3"/>
        <v>50</v>
      </c>
      <c r="I51" s="247" t="str">
        <f>IF(ISERROR(VLOOKUP(G51, Constituents_Prev!A:A, 1, 0)), "", H51)</f>
        <v/>
      </c>
      <c r="K51" s="247">
        <f t="shared" si="5"/>
        <v>50</v>
      </c>
      <c r="L51" s="247" t="e">
        <f t="shared" si="4"/>
        <v>#NUM!</v>
      </c>
      <c r="M51" s="247" t="str">
        <f t="shared" si="0"/>
        <v/>
      </c>
      <c r="N51" s="247" t="str">
        <f t="shared" si="1"/>
        <v/>
      </c>
    </row>
    <row r="52" spans="3:14">
      <c r="C52" s="305">
        <f t="shared" si="2"/>
        <v>51</v>
      </c>
      <c r="D52" s="340">
        <v>43677</v>
      </c>
      <c r="E52" s="339" t="s">
        <v>4122</v>
      </c>
      <c r="F52" s="339" t="s">
        <v>4123</v>
      </c>
      <c r="G52" s="247" t="str">
        <f>'Portfolio-WORK'!$F$6&amp;'Deletions (2)'!E52</f>
        <v>PEG RatioAAPL</v>
      </c>
      <c r="H52" s="247">
        <f t="shared" si="3"/>
        <v>51</v>
      </c>
      <c r="I52" s="247" t="str">
        <f>IF(ISERROR(VLOOKUP(G52, Constituents_Prev!A:A, 1, 0)), "", H52)</f>
        <v/>
      </c>
      <c r="K52" s="247">
        <f t="shared" si="5"/>
        <v>51</v>
      </c>
      <c r="L52" s="247" t="e">
        <f t="shared" si="4"/>
        <v>#NUM!</v>
      </c>
      <c r="M52" s="247" t="str">
        <f t="shared" si="0"/>
        <v/>
      </c>
      <c r="N52" s="247" t="str">
        <f t="shared" si="1"/>
        <v/>
      </c>
    </row>
    <row r="53" spans="3:14">
      <c r="C53" s="305">
        <f t="shared" si="2"/>
        <v>52</v>
      </c>
      <c r="D53" s="340">
        <v>43677</v>
      </c>
      <c r="E53" s="339" t="s">
        <v>3007</v>
      </c>
      <c r="F53" s="339" t="s">
        <v>8328</v>
      </c>
      <c r="G53" s="247" t="str">
        <f>'Portfolio-WORK'!$F$6&amp;'Deletions (2)'!E53</f>
        <v>PEG RatioAMAT</v>
      </c>
      <c r="H53" s="247">
        <f t="shared" si="3"/>
        <v>52</v>
      </c>
      <c r="I53" s="247" t="str">
        <f>IF(ISERROR(VLOOKUP(G53, Constituents_Prev!A:A, 1, 0)), "", H53)</f>
        <v/>
      </c>
      <c r="K53" s="247">
        <f t="shared" si="5"/>
        <v>52</v>
      </c>
      <c r="L53" s="247" t="e">
        <f t="shared" si="4"/>
        <v>#NUM!</v>
      </c>
      <c r="M53" s="247" t="str">
        <f t="shared" si="0"/>
        <v/>
      </c>
      <c r="N53" s="247" t="str">
        <f t="shared" si="1"/>
        <v/>
      </c>
    </row>
    <row r="54" spans="3:14">
      <c r="C54" s="305">
        <f t="shared" si="2"/>
        <v>53</v>
      </c>
      <c r="D54" s="340">
        <v>43677</v>
      </c>
      <c r="E54" s="339" t="s">
        <v>790</v>
      </c>
      <c r="F54" s="339" t="s">
        <v>8329</v>
      </c>
      <c r="G54" s="247" t="str">
        <f>'Portfolio-WORK'!$F$6&amp;'Deletions (2)'!E54</f>
        <v>PEG RatioAPTV</v>
      </c>
      <c r="H54" s="247">
        <f t="shared" si="3"/>
        <v>53</v>
      </c>
      <c r="I54" s="247" t="str">
        <f>IF(ISERROR(VLOOKUP(G54, Constituents_Prev!A:A, 1, 0)), "", H54)</f>
        <v/>
      </c>
      <c r="K54" s="247">
        <f t="shared" si="5"/>
        <v>53</v>
      </c>
      <c r="L54" s="247" t="e">
        <f t="shared" si="4"/>
        <v>#NUM!</v>
      </c>
      <c r="M54" s="247" t="str">
        <f t="shared" si="0"/>
        <v/>
      </c>
      <c r="N54" s="247" t="str">
        <f t="shared" si="1"/>
        <v/>
      </c>
    </row>
    <row r="55" spans="3:14">
      <c r="C55" s="305">
        <f t="shared" si="2"/>
        <v>54</v>
      </c>
      <c r="D55" s="340">
        <v>43677</v>
      </c>
      <c r="E55" s="339" t="s">
        <v>3289</v>
      </c>
      <c r="F55" s="339" t="s">
        <v>8330</v>
      </c>
      <c r="G55" s="247" t="str">
        <f>'Portfolio-WORK'!$F$6&amp;'Deletions (2)'!E55</f>
        <v>PEG RatioADM</v>
      </c>
      <c r="H55" s="247">
        <f t="shared" si="3"/>
        <v>54</v>
      </c>
      <c r="I55" s="247" t="str">
        <f>IF(ISERROR(VLOOKUP(G55, Constituents_Prev!A:A, 1, 0)), "", H55)</f>
        <v/>
      </c>
      <c r="K55" s="247">
        <f t="shared" si="5"/>
        <v>54</v>
      </c>
      <c r="L55" s="247" t="e">
        <f t="shared" si="4"/>
        <v>#NUM!</v>
      </c>
      <c r="M55" s="247" t="str">
        <f t="shared" si="0"/>
        <v/>
      </c>
      <c r="N55" s="247" t="str">
        <f t="shared" si="1"/>
        <v/>
      </c>
    </row>
    <row r="56" spans="3:14">
      <c r="C56" s="305">
        <f t="shared" si="2"/>
        <v>55</v>
      </c>
      <c r="D56" s="340">
        <v>43677</v>
      </c>
      <c r="E56" s="339" t="s">
        <v>2273</v>
      </c>
      <c r="F56" s="339" t="s">
        <v>8331</v>
      </c>
      <c r="G56" s="247" t="str">
        <f>'Portfolio-WORK'!$F$6&amp;'Deletions (2)'!E56</f>
        <v>PEG RatioARNC</v>
      </c>
      <c r="H56" s="247">
        <f t="shared" si="3"/>
        <v>55</v>
      </c>
      <c r="I56" s="247" t="str">
        <f>IF(ISERROR(VLOOKUP(G56, Constituents_Prev!A:A, 1, 0)), "", H56)</f>
        <v/>
      </c>
      <c r="K56" s="247">
        <f t="shared" si="5"/>
        <v>55</v>
      </c>
      <c r="L56" s="247" t="e">
        <f t="shared" si="4"/>
        <v>#NUM!</v>
      </c>
      <c r="M56" s="247" t="str">
        <f t="shared" si="0"/>
        <v/>
      </c>
      <c r="N56" s="247" t="str">
        <f t="shared" si="1"/>
        <v/>
      </c>
    </row>
    <row r="57" spans="3:14">
      <c r="C57" s="305">
        <f t="shared" si="2"/>
        <v>56</v>
      </c>
      <c r="D57" s="340">
        <v>43677</v>
      </c>
      <c r="E57" s="339" t="s">
        <v>519</v>
      </c>
      <c r="F57" s="339" t="s">
        <v>8332</v>
      </c>
      <c r="G57" s="247" t="str">
        <f>'Portfolio-WORK'!$F$6&amp;'Deletions (2)'!E57</f>
        <v>PEG RatioANET</v>
      </c>
      <c r="H57" s="247">
        <f t="shared" si="3"/>
        <v>56</v>
      </c>
      <c r="I57" s="247" t="str">
        <f>IF(ISERROR(VLOOKUP(G57, Constituents_Prev!A:A, 1, 0)), "", H57)</f>
        <v/>
      </c>
      <c r="K57" s="247">
        <f t="shared" si="5"/>
        <v>56</v>
      </c>
      <c r="L57" s="247" t="e">
        <f t="shared" si="4"/>
        <v>#NUM!</v>
      </c>
      <c r="M57" s="247" t="str">
        <f t="shared" si="0"/>
        <v/>
      </c>
      <c r="N57" s="247" t="str">
        <f t="shared" si="1"/>
        <v/>
      </c>
    </row>
    <row r="58" spans="3:14">
      <c r="C58" s="305">
        <f t="shared" si="2"/>
        <v>57</v>
      </c>
      <c r="D58" s="340">
        <v>43677</v>
      </c>
      <c r="E58" s="339" t="s">
        <v>7679</v>
      </c>
      <c r="F58" s="339" t="s">
        <v>8333</v>
      </c>
      <c r="G58" s="247" t="str">
        <f>'Portfolio-WORK'!$F$6&amp;'Deletions (2)'!E58</f>
        <v>PEG RatioAJG</v>
      </c>
      <c r="H58" s="247">
        <f t="shared" si="3"/>
        <v>57</v>
      </c>
      <c r="I58" s="247" t="str">
        <f>IF(ISERROR(VLOOKUP(G58, Constituents_Prev!A:A, 1, 0)), "", H58)</f>
        <v/>
      </c>
      <c r="K58" s="247">
        <f t="shared" si="5"/>
        <v>57</v>
      </c>
      <c r="L58" s="247" t="e">
        <f t="shared" si="4"/>
        <v>#NUM!</v>
      </c>
      <c r="M58" s="247" t="str">
        <f t="shared" si="0"/>
        <v/>
      </c>
      <c r="N58" s="247" t="str">
        <f t="shared" si="1"/>
        <v/>
      </c>
    </row>
    <row r="59" spans="3:14">
      <c r="C59" s="305">
        <f t="shared" si="2"/>
        <v>58</v>
      </c>
      <c r="D59" s="340">
        <v>43677</v>
      </c>
      <c r="E59" s="339" t="s">
        <v>2398</v>
      </c>
      <c r="F59" s="339" t="s">
        <v>8334</v>
      </c>
      <c r="G59" s="247" t="str">
        <f>'Portfolio-WORK'!$F$6&amp;'Deletions (2)'!E59</f>
        <v>PEG RatioAIZ</v>
      </c>
      <c r="H59" s="247">
        <f t="shared" si="3"/>
        <v>58</v>
      </c>
      <c r="I59" s="247" t="str">
        <f>IF(ISERROR(VLOOKUP(G59, Constituents_Prev!A:A, 1, 0)), "", H59)</f>
        <v/>
      </c>
    </row>
    <row r="60" spans="3:14">
      <c r="C60" s="305">
        <f t="shared" si="2"/>
        <v>59</v>
      </c>
      <c r="D60" s="340">
        <v>43677</v>
      </c>
      <c r="E60" s="339" t="s">
        <v>2705</v>
      </c>
      <c r="F60" s="339" t="s">
        <v>8335</v>
      </c>
      <c r="G60" s="247" t="str">
        <f>'Portfolio-WORK'!$F$6&amp;'Deletions (2)'!E60</f>
        <v>PEG RatioT</v>
      </c>
      <c r="H60" s="247">
        <f t="shared" si="3"/>
        <v>59</v>
      </c>
      <c r="I60" s="247" t="str">
        <f>IF(ISERROR(VLOOKUP(G60, Constituents_Prev!A:A, 1, 0)), "", H60)</f>
        <v/>
      </c>
    </row>
    <row r="61" spans="3:14">
      <c r="C61" s="305">
        <f t="shared" si="2"/>
        <v>60</v>
      </c>
      <c r="D61" s="340">
        <v>43677</v>
      </c>
      <c r="E61" s="339" t="s">
        <v>3461</v>
      </c>
      <c r="F61" s="339" t="s">
        <v>8336</v>
      </c>
      <c r="G61" s="247" t="str">
        <f>'Portfolio-WORK'!$F$6&amp;'Deletions (2)'!E61</f>
        <v>PEG RatioATO</v>
      </c>
      <c r="H61" s="247">
        <f t="shared" si="3"/>
        <v>60</v>
      </c>
      <c r="I61" s="247" t="str">
        <f>IF(ISERROR(VLOOKUP(G61, Constituents_Prev!A:A, 1, 0)), "", H61)</f>
        <v/>
      </c>
    </row>
    <row r="62" spans="3:14">
      <c r="C62" s="305">
        <f t="shared" si="2"/>
        <v>61</v>
      </c>
      <c r="D62" s="340">
        <v>43677</v>
      </c>
      <c r="E62" s="339" t="s">
        <v>828</v>
      </c>
      <c r="F62" s="339" t="s">
        <v>8337</v>
      </c>
      <c r="G62" s="247" t="str">
        <f>'Portfolio-WORK'!$F$6&amp;'Deletions (2)'!E62</f>
        <v>PEG RatioADSK</v>
      </c>
      <c r="H62" s="247">
        <f t="shared" si="3"/>
        <v>61</v>
      </c>
      <c r="I62" s="247" t="str">
        <f>IF(ISERROR(VLOOKUP(G62, Constituents_Prev!A:A, 1, 0)), "", H62)</f>
        <v/>
      </c>
    </row>
    <row r="63" spans="3:14">
      <c r="C63" s="305">
        <f t="shared" si="2"/>
        <v>62</v>
      </c>
      <c r="D63" s="340">
        <v>43677</v>
      </c>
      <c r="E63" s="339" t="s">
        <v>1563</v>
      </c>
      <c r="F63" s="339" t="s">
        <v>8338</v>
      </c>
      <c r="G63" s="247" t="str">
        <f>'Portfolio-WORK'!$F$6&amp;'Deletions (2)'!E63</f>
        <v>PEG RatioADP</v>
      </c>
      <c r="H63" s="247">
        <f t="shared" si="3"/>
        <v>62</v>
      </c>
      <c r="I63" s="247" t="str">
        <f>IF(ISERROR(VLOOKUP(G63, Constituents_Prev!A:A, 1, 0)), "", H63)</f>
        <v/>
      </c>
    </row>
    <row r="64" spans="3:14">
      <c r="C64" s="305">
        <f t="shared" si="2"/>
        <v>63</v>
      </c>
      <c r="D64" s="340">
        <v>43677</v>
      </c>
      <c r="E64" s="339" t="s">
        <v>1273</v>
      </c>
      <c r="F64" s="339" t="s">
        <v>8339</v>
      </c>
      <c r="G64" s="247" t="str">
        <f>'Portfolio-WORK'!$F$6&amp;'Deletions (2)'!E64</f>
        <v>PEG RatioAZO</v>
      </c>
      <c r="H64" s="247">
        <f t="shared" si="3"/>
        <v>63</v>
      </c>
      <c r="I64" s="247" t="str">
        <f>IF(ISERROR(VLOOKUP(G64, Constituents_Prev!A:A, 1, 0)), "", H64)</f>
        <v/>
      </c>
    </row>
    <row r="65" spans="3:9">
      <c r="C65" s="305">
        <f t="shared" si="2"/>
        <v>64</v>
      </c>
      <c r="D65" s="340">
        <v>43677</v>
      </c>
      <c r="E65" s="339" t="s">
        <v>1070</v>
      </c>
      <c r="F65" s="339" t="s">
        <v>8340</v>
      </c>
      <c r="G65" s="247" t="str">
        <f>'Portfolio-WORK'!$F$6&amp;'Deletions (2)'!E65</f>
        <v>PEG RatioAVB</v>
      </c>
      <c r="H65" s="247">
        <f t="shared" si="3"/>
        <v>64</v>
      </c>
      <c r="I65" s="247" t="str">
        <f>IF(ISERROR(VLOOKUP(G65, Constituents_Prev!A:A, 1, 0)), "", H65)</f>
        <v/>
      </c>
    </row>
    <row r="66" spans="3:9">
      <c r="C66" s="305">
        <f t="shared" si="2"/>
        <v>65</v>
      </c>
      <c r="D66" s="340">
        <v>43677</v>
      </c>
      <c r="E66" s="339" t="s">
        <v>525</v>
      </c>
      <c r="F66" s="339" t="s">
        <v>8341</v>
      </c>
      <c r="G66" s="247" t="str">
        <f>'Portfolio-WORK'!$F$6&amp;'Deletions (2)'!E66</f>
        <v>PEG RatioAVY</v>
      </c>
      <c r="H66" s="247">
        <f t="shared" si="3"/>
        <v>65</v>
      </c>
      <c r="I66" s="247" t="str">
        <f>IF(ISERROR(VLOOKUP(G66, Constituents_Prev!A:A, 1, 0)), "", H66)</f>
        <v/>
      </c>
    </row>
    <row r="67" spans="3:9">
      <c r="C67" s="305">
        <f t="shared" ref="C67:C130" si="6">H67</f>
        <v>66</v>
      </c>
      <c r="D67" s="340">
        <v>43677</v>
      </c>
      <c r="E67" s="339" t="s">
        <v>4692</v>
      </c>
      <c r="F67" s="339" t="s">
        <v>8342</v>
      </c>
      <c r="G67" s="247" t="str">
        <f>'Portfolio-WORK'!$F$6&amp;'Deletions (2)'!E67</f>
        <v>PEG RatioBHGE</v>
      </c>
      <c r="H67" s="247">
        <f t="shared" ref="H67:H130" si="7">COUNTIF($F$2:$F$902, "&lt;="&amp;F67)</f>
        <v>66</v>
      </c>
      <c r="I67" s="247" t="str">
        <f>IF(ISERROR(VLOOKUP(G67, Constituents_Prev!A:A, 1, 0)), "", H67)</f>
        <v/>
      </c>
    </row>
    <row r="68" spans="3:9">
      <c r="C68" s="305">
        <f t="shared" si="6"/>
        <v>67</v>
      </c>
      <c r="D68" s="340">
        <v>43677</v>
      </c>
      <c r="E68" s="339" t="s">
        <v>2282</v>
      </c>
      <c r="F68" s="339" t="s">
        <v>8343</v>
      </c>
      <c r="G68" s="247" t="str">
        <f>'Portfolio-WORK'!$F$6&amp;'Deletions (2)'!E68</f>
        <v>PEG RatioBLL</v>
      </c>
      <c r="H68" s="247">
        <f t="shared" si="7"/>
        <v>67</v>
      </c>
      <c r="I68" s="247" t="str">
        <f>IF(ISERROR(VLOOKUP(G68, Constituents_Prev!A:A, 1, 0)), "", H68)</f>
        <v/>
      </c>
    </row>
    <row r="69" spans="3:9">
      <c r="C69" s="305">
        <f t="shared" si="6"/>
        <v>68</v>
      </c>
      <c r="D69" s="340">
        <v>43677</v>
      </c>
      <c r="E69" s="339" t="s">
        <v>3986</v>
      </c>
      <c r="F69" s="339" t="s">
        <v>3987</v>
      </c>
      <c r="G69" s="247" t="str">
        <f>'Portfolio-WORK'!$F$6&amp;'Deletions (2)'!E69</f>
        <v>PEG RatioBAC</v>
      </c>
      <c r="H69" s="247">
        <f t="shared" si="7"/>
        <v>68</v>
      </c>
      <c r="I69" s="247" t="str">
        <f>IF(ISERROR(VLOOKUP(G69, Constituents_Prev!A:A, 1, 0)), "", H69)</f>
        <v/>
      </c>
    </row>
    <row r="70" spans="3:9">
      <c r="C70" s="305">
        <f t="shared" si="6"/>
        <v>69</v>
      </c>
      <c r="D70" s="340">
        <v>43677</v>
      </c>
      <c r="E70" s="339" t="s">
        <v>3769</v>
      </c>
      <c r="F70" s="339" t="s">
        <v>8344</v>
      </c>
      <c r="G70" s="247" t="str">
        <f>'Portfolio-WORK'!$F$6&amp;'Deletions (2)'!E70</f>
        <v>PEG RatioBAX</v>
      </c>
      <c r="H70" s="247">
        <f t="shared" si="7"/>
        <v>69</v>
      </c>
      <c r="I70" s="247" t="str">
        <f>IF(ISERROR(VLOOKUP(G70, Constituents_Prev!A:A, 1, 0)), "", H70)</f>
        <v/>
      </c>
    </row>
    <row r="71" spans="3:9">
      <c r="C71" s="305">
        <f t="shared" si="6"/>
        <v>70</v>
      </c>
      <c r="D71" s="340">
        <v>43677</v>
      </c>
      <c r="E71" s="339" t="s">
        <v>4390</v>
      </c>
      <c r="F71" s="339" t="s">
        <v>8345</v>
      </c>
      <c r="G71" s="247" t="str">
        <f>'Portfolio-WORK'!$F$6&amp;'Deletions (2)'!E71</f>
        <v>PEG RatioBBT</v>
      </c>
      <c r="H71" s="247">
        <f t="shared" si="7"/>
        <v>70</v>
      </c>
      <c r="I71" s="247" t="str">
        <f>IF(ISERROR(VLOOKUP(G71, Constituents_Prev!A:A, 1, 0)), "", H71)</f>
        <v/>
      </c>
    </row>
    <row r="72" spans="3:9">
      <c r="C72" s="305">
        <f t="shared" si="6"/>
        <v>71</v>
      </c>
      <c r="D72" s="340">
        <v>43677</v>
      </c>
      <c r="E72" s="339" t="s">
        <v>834</v>
      </c>
      <c r="F72" s="339" t="s">
        <v>8346</v>
      </c>
      <c r="G72" s="247" t="str">
        <f>'Portfolio-WORK'!$F$6&amp;'Deletions (2)'!E72</f>
        <v>PEG RatioBDX</v>
      </c>
      <c r="H72" s="247">
        <f t="shared" si="7"/>
        <v>71</v>
      </c>
      <c r="I72" s="247" t="str">
        <f>IF(ISERROR(VLOOKUP(G72, Constituents_Prev!A:A, 1, 0)), "", H72)</f>
        <v/>
      </c>
    </row>
    <row r="73" spans="3:9">
      <c r="C73" s="305">
        <f t="shared" si="6"/>
        <v>72</v>
      </c>
      <c r="D73" s="340">
        <v>43677</v>
      </c>
      <c r="E73" s="339" t="s">
        <v>1278</v>
      </c>
      <c r="F73" s="339" t="s">
        <v>8347</v>
      </c>
      <c r="G73" s="247" t="str">
        <f>'Portfolio-WORK'!$F$6&amp;'Deletions (2)'!E73</f>
        <v>PEG RatioBRK.B</v>
      </c>
      <c r="H73" s="247">
        <f t="shared" si="7"/>
        <v>72</v>
      </c>
      <c r="I73" s="247">
        <f>IF(ISERROR(VLOOKUP(G73, Constituents_Prev!A:A, 1, 0)), "", H73)</f>
        <v>72</v>
      </c>
    </row>
    <row r="74" spans="3:9">
      <c r="C74" s="305">
        <f t="shared" si="6"/>
        <v>73</v>
      </c>
      <c r="D74" s="340">
        <v>43677</v>
      </c>
      <c r="E74" s="339" t="s">
        <v>8348</v>
      </c>
      <c r="F74" s="339" t="s">
        <v>8349</v>
      </c>
      <c r="G74" s="247" t="str">
        <f>'Portfolio-WORK'!$F$6&amp;'Deletions (2)'!E74</f>
        <v>PEG RatioBBY</v>
      </c>
      <c r="H74" s="247">
        <f t="shared" si="7"/>
        <v>73</v>
      </c>
      <c r="I74" s="247" t="str">
        <f>IF(ISERROR(VLOOKUP(G74, Constituents_Prev!A:A, 1, 0)), "", H74)</f>
        <v/>
      </c>
    </row>
    <row r="75" spans="3:9">
      <c r="C75" s="305">
        <f t="shared" si="6"/>
        <v>74</v>
      </c>
      <c r="D75" s="340">
        <v>43677</v>
      </c>
      <c r="E75" s="339" t="s">
        <v>1283</v>
      </c>
      <c r="F75" s="339" t="s">
        <v>8350</v>
      </c>
      <c r="G75" s="247" t="str">
        <f>'Portfolio-WORK'!$F$6&amp;'Deletions (2)'!E75</f>
        <v>PEG RatioBIIB</v>
      </c>
      <c r="H75" s="247">
        <f t="shared" si="7"/>
        <v>74</v>
      </c>
      <c r="I75" s="247" t="str">
        <f>IF(ISERROR(VLOOKUP(G75, Constituents_Prev!A:A, 1, 0)), "", H75)</f>
        <v/>
      </c>
    </row>
    <row r="76" spans="3:9">
      <c r="C76" s="305">
        <f t="shared" si="6"/>
        <v>75</v>
      </c>
      <c r="D76" s="340">
        <v>43677</v>
      </c>
      <c r="E76" s="339" t="s">
        <v>532</v>
      </c>
      <c r="F76" s="339" t="s">
        <v>8351</v>
      </c>
      <c r="G76" s="247" t="str">
        <f>'Portfolio-WORK'!$F$6&amp;'Deletions (2)'!E76</f>
        <v>PEG RatioBLK</v>
      </c>
      <c r="H76" s="247">
        <f t="shared" si="7"/>
        <v>75</v>
      </c>
      <c r="I76" s="247" t="str">
        <f>IF(ISERROR(VLOOKUP(G76, Constituents_Prev!A:A, 1, 0)), "", H76)</f>
        <v/>
      </c>
    </row>
    <row r="77" spans="3:9">
      <c r="C77" s="305">
        <f t="shared" si="6"/>
        <v>76</v>
      </c>
      <c r="D77" s="340">
        <v>43677</v>
      </c>
      <c r="E77" s="339" t="s">
        <v>538</v>
      </c>
      <c r="F77" s="339" t="s">
        <v>8352</v>
      </c>
      <c r="G77" s="247" t="str">
        <f>'Portfolio-WORK'!$F$6&amp;'Deletions (2)'!E77</f>
        <v>PEG RatioBA</v>
      </c>
      <c r="H77" s="247">
        <f t="shared" si="7"/>
        <v>76</v>
      </c>
      <c r="I77" s="247" t="str">
        <f>IF(ISERROR(VLOOKUP(G77, Constituents_Prev!A:A, 1, 0)), "", H77)</f>
        <v/>
      </c>
    </row>
    <row r="78" spans="3:9">
      <c r="C78" s="305">
        <f t="shared" si="6"/>
        <v>77</v>
      </c>
      <c r="D78" s="340">
        <v>43677</v>
      </c>
      <c r="E78" s="339" t="s">
        <v>1288</v>
      </c>
      <c r="F78" s="339" t="s">
        <v>8353</v>
      </c>
      <c r="G78" s="247" t="str">
        <f>'Portfolio-WORK'!$F$6&amp;'Deletions (2)'!E78</f>
        <v>PEG RatioBKNG</v>
      </c>
      <c r="H78" s="247">
        <f t="shared" si="7"/>
        <v>77</v>
      </c>
      <c r="I78" s="247">
        <f>IF(ISERROR(VLOOKUP(G78, Constituents_Prev!A:A, 1, 0)), "", H78)</f>
        <v>77</v>
      </c>
    </row>
    <row r="79" spans="3:9">
      <c r="C79" s="305">
        <f t="shared" si="6"/>
        <v>78</v>
      </c>
      <c r="D79" s="340">
        <v>43677</v>
      </c>
      <c r="E79" s="339" t="s">
        <v>3012</v>
      </c>
      <c r="F79" s="339" t="s">
        <v>8354</v>
      </c>
      <c r="G79" s="247" t="str">
        <f>'Portfolio-WORK'!$F$6&amp;'Deletions (2)'!E79</f>
        <v>PEG RatioBWA</v>
      </c>
      <c r="H79" s="247">
        <f t="shared" si="7"/>
        <v>78</v>
      </c>
      <c r="I79" s="247" t="str">
        <f>IF(ISERROR(VLOOKUP(G79, Constituents_Prev!A:A, 1, 0)), "", H79)</f>
        <v/>
      </c>
    </row>
    <row r="80" spans="3:9">
      <c r="C80" s="305">
        <f t="shared" si="6"/>
        <v>79</v>
      </c>
      <c r="D80" s="340">
        <v>43677</v>
      </c>
      <c r="E80" s="339" t="s">
        <v>1075</v>
      </c>
      <c r="F80" s="339" t="s">
        <v>8355</v>
      </c>
      <c r="G80" s="247" t="str">
        <f>'Portfolio-WORK'!$F$6&amp;'Deletions (2)'!E80</f>
        <v>PEG RatioBXP</v>
      </c>
      <c r="H80" s="247">
        <f t="shared" si="7"/>
        <v>79</v>
      </c>
      <c r="I80" s="247" t="str">
        <f>IF(ISERROR(VLOOKUP(G80, Constituents_Prev!A:A, 1, 0)), "", H80)</f>
        <v/>
      </c>
    </row>
    <row r="81" spans="3:9">
      <c r="C81" s="305">
        <f t="shared" si="6"/>
        <v>80</v>
      </c>
      <c r="D81" s="340">
        <v>43677</v>
      </c>
      <c r="E81" s="339" t="s">
        <v>1293</v>
      </c>
      <c r="F81" s="339" t="s">
        <v>8356</v>
      </c>
      <c r="G81" s="247" t="str">
        <f>'Portfolio-WORK'!$F$6&amp;'Deletions (2)'!E81</f>
        <v>PEG RatioBSX</v>
      </c>
      <c r="H81" s="247">
        <f t="shared" si="7"/>
        <v>80</v>
      </c>
      <c r="I81" s="247" t="str">
        <f>IF(ISERROR(VLOOKUP(G81, Constituents_Prev!A:A, 1, 0)), "", H81)</f>
        <v/>
      </c>
    </row>
    <row r="82" spans="3:9">
      <c r="C82" s="305">
        <f t="shared" si="6"/>
        <v>81</v>
      </c>
      <c r="D82" s="340">
        <v>43677</v>
      </c>
      <c r="E82" s="339" t="s">
        <v>6362</v>
      </c>
      <c r="F82" s="339" t="s">
        <v>8357</v>
      </c>
      <c r="G82" s="247" t="str">
        <f>'Portfolio-WORK'!$F$6&amp;'Deletions (2)'!E82</f>
        <v>PEG RatioBMY</v>
      </c>
      <c r="H82" s="247">
        <f t="shared" si="7"/>
        <v>81</v>
      </c>
      <c r="I82" s="247" t="str">
        <f>IF(ISERROR(VLOOKUP(G82, Constituents_Prev!A:A, 1, 0)), "", H82)</f>
        <v/>
      </c>
    </row>
    <row r="83" spans="3:9">
      <c r="C83" s="305">
        <f t="shared" si="6"/>
        <v>82</v>
      </c>
      <c r="D83" s="340">
        <v>43677</v>
      </c>
      <c r="E83" s="339" t="s">
        <v>2016</v>
      </c>
      <c r="F83" s="339" t="s">
        <v>8358</v>
      </c>
      <c r="G83" s="247" t="str">
        <f>'Portfolio-WORK'!$F$6&amp;'Deletions (2)'!E83</f>
        <v>PEG RatioAVGO</v>
      </c>
      <c r="H83" s="247">
        <f t="shared" si="7"/>
        <v>82</v>
      </c>
      <c r="I83" s="247" t="str">
        <f>IF(ISERROR(VLOOKUP(G83, Constituents_Prev!A:A, 1, 0)), "", H83)</f>
        <v/>
      </c>
    </row>
    <row r="84" spans="3:9">
      <c r="C84" s="305">
        <f t="shared" si="6"/>
        <v>83</v>
      </c>
      <c r="D84" s="340">
        <v>43677</v>
      </c>
      <c r="E84" s="339" t="s">
        <v>1576</v>
      </c>
      <c r="F84" s="339" t="s">
        <v>8359</v>
      </c>
      <c r="G84" s="247" t="str">
        <f>'Portfolio-WORK'!$F$6&amp;'Deletions (2)'!E84</f>
        <v>PEG RatioBR</v>
      </c>
      <c r="H84" s="247">
        <f t="shared" si="7"/>
        <v>83</v>
      </c>
      <c r="I84" s="247" t="str">
        <f>IF(ISERROR(VLOOKUP(G84, Constituents_Prev!A:A, 1, 0)), "", H84)</f>
        <v/>
      </c>
    </row>
    <row r="85" spans="3:9">
      <c r="C85" s="305">
        <f t="shared" si="6"/>
        <v>84</v>
      </c>
      <c r="D85" s="340">
        <v>43677</v>
      </c>
      <c r="E85" s="339" t="s">
        <v>1581</v>
      </c>
      <c r="F85" s="339" t="s">
        <v>8360</v>
      </c>
      <c r="G85" s="247" t="str">
        <f>'Portfolio-WORK'!$F$6&amp;'Deletions (2)'!E85</f>
        <v>PEG RatioBF.B</v>
      </c>
      <c r="H85" s="247">
        <f t="shared" si="7"/>
        <v>84</v>
      </c>
      <c r="I85" s="247" t="str">
        <f>IF(ISERROR(VLOOKUP(G85, Constituents_Prev!A:A, 1, 0)), "", H85)</f>
        <v/>
      </c>
    </row>
    <row r="86" spans="3:9">
      <c r="C86" s="305">
        <f t="shared" si="6"/>
        <v>85</v>
      </c>
      <c r="D86" s="340">
        <v>43677</v>
      </c>
      <c r="E86" s="339" t="s">
        <v>3297</v>
      </c>
      <c r="F86" s="339" t="s">
        <v>8361</v>
      </c>
      <c r="G86" s="247" t="str">
        <f>'Portfolio-WORK'!$F$6&amp;'Deletions (2)'!E86</f>
        <v>PEG RatioCOG</v>
      </c>
      <c r="H86" s="247">
        <f t="shared" si="7"/>
        <v>85</v>
      </c>
      <c r="I86" s="247" t="str">
        <f>IF(ISERROR(VLOOKUP(G86, Constituents_Prev!A:A, 1, 0)), "", H86)</f>
        <v/>
      </c>
    </row>
    <row r="87" spans="3:9">
      <c r="C87" s="305">
        <f t="shared" si="6"/>
        <v>86</v>
      </c>
      <c r="D87" s="340">
        <v>43677</v>
      </c>
      <c r="E87" s="339" t="s">
        <v>1303</v>
      </c>
      <c r="F87" s="339" t="s">
        <v>8362</v>
      </c>
      <c r="G87" s="247" t="str">
        <f>'Portfolio-WORK'!$F$6&amp;'Deletions (2)'!E87</f>
        <v>PEG RatioCDNS</v>
      </c>
      <c r="H87" s="247">
        <f t="shared" si="7"/>
        <v>86</v>
      </c>
      <c r="I87" s="247" t="str">
        <f>IF(ISERROR(VLOOKUP(G87, Constituents_Prev!A:A, 1, 0)), "", H87)</f>
        <v/>
      </c>
    </row>
    <row r="88" spans="3:9">
      <c r="C88" s="305">
        <f t="shared" si="6"/>
        <v>87</v>
      </c>
      <c r="D88" s="340">
        <v>43677</v>
      </c>
      <c r="E88" s="339" t="s">
        <v>1589</v>
      </c>
      <c r="F88" s="339" t="s">
        <v>8363</v>
      </c>
      <c r="G88" s="247" t="str">
        <f>'Portfolio-WORK'!$F$6&amp;'Deletions (2)'!E88</f>
        <v>PEG RatioCPB</v>
      </c>
      <c r="H88" s="247">
        <f t="shared" si="7"/>
        <v>87</v>
      </c>
      <c r="I88" s="247" t="str">
        <f>IF(ISERROR(VLOOKUP(G88, Constituents_Prev!A:A, 1, 0)), "", H88)</f>
        <v/>
      </c>
    </row>
    <row r="89" spans="3:9">
      <c r="C89" s="305">
        <f t="shared" si="6"/>
        <v>88</v>
      </c>
      <c r="D89" s="340">
        <v>43677</v>
      </c>
      <c r="E89" s="339" t="s">
        <v>2863</v>
      </c>
      <c r="F89" s="339" t="s">
        <v>8364</v>
      </c>
      <c r="G89" s="247" t="str">
        <f>'Portfolio-WORK'!$F$6&amp;'Deletions (2)'!E89</f>
        <v>PEG RatioCOF</v>
      </c>
      <c r="H89" s="247">
        <f t="shared" si="7"/>
        <v>88</v>
      </c>
      <c r="I89" s="247" t="str">
        <f>IF(ISERROR(VLOOKUP(G89, Constituents_Prev!A:A, 1, 0)), "", H89)</f>
        <v/>
      </c>
    </row>
    <row r="90" spans="3:9">
      <c r="C90" s="305">
        <f t="shared" si="6"/>
        <v>89</v>
      </c>
      <c r="D90" s="340">
        <v>43677</v>
      </c>
      <c r="E90" s="339" t="s">
        <v>1541</v>
      </c>
      <c r="F90" s="339" t="s">
        <v>8365</v>
      </c>
      <c r="G90" s="247" t="str">
        <f>'Portfolio-WORK'!$F$6&amp;'Deletions (2)'!E90</f>
        <v>PEG RatioCPRI</v>
      </c>
      <c r="H90" s="247">
        <f t="shared" si="7"/>
        <v>89</v>
      </c>
      <c r="I90" s="247" t="str">
        <f>IF(ISERROR(VLOOKUP(G90, Constituents_Prev!A:A, 1, 0)), "", H90)</f>
        <v/>
      </c>
    </row>
    <row r="91" spans="3:9">
      <c r="C91" s="305">
        <f t="shared" si="6"/>
        <v>90</v>
      </c>
      <c r="D91" s="340">
        <v>43677</v>
      </c>
      <c r="E91" s="339" t="s">
        <v>3791</v>
      </c>
      <c r="F91" s="339" t="s">
        <v>8366</v>
      </c>
      <c r="G91" s="247" t="str">
        <f>'Portfolio-WORK'!$F$6&amp;'Deletions (2)'!E91</f>
        <v>PEG RatioCAH</v>
      </c>
      <c r="H91" s="247">
        <f t="shared" si="7"/>
        <v>90</v>
      </c>
      <c r="I91" s="247" t="str">
        <f>IF(ISERROR(VLOOKUP(G91, Constituents_Prev!A:A, 1, 0)), "", H91)</f>
        <v/>
      </c>
    </row>
    <row r="92" spans="3:9">
      <c r="C92" s="305">
        <f t="shared" si="6"/>
        <v>91</v>
      </c>
      <c r="D92" s="340">
        <v>43677</v>
      </c>
      <c r="E92" s="339" t="s">
        <v>1308</v>
      </c>
      <c r="F92" s="339" t="s">
        <v>8367</v>
      </c>
      <c r="G92" s="247" t="str">
        <f>'Portfolio-WORK'!$F$6&amp;'Deletions (2)'!E92</f>
        <v>PEG RatioKMX</v>
      </c>
      <c r="H92" s="247">
        <f t="shared" si="7"/>
        <v>91</v>
      </c>
      <c r="I92" s="247" t="str">
        <f>IF(ISERROR(VLOOKUP(G92, Constituents_Prev!A:A, 1, 0)), "", H92)</f>
        <v/>
      </c>
    </row>
    <row r="93" spans="3:9">
      <c r="C93" s="305">
        <f t="shared" si="6"/>
        <v>92</v>
      </c>
      <c r="D93" s="340">
        <v>43677</v>
      </c>
      <c r="E93" s="339" t="s">
        <v>2287</v>
      </c>
      <c r="F93" s="339" t="s">
        <v>8368</v>
      </c>
      <c r="G93" s="247" t="str">
        <f>'Portfolio-WORK'!$F$6&amp;'Deletions (2)'!E93</f>
        <v>PEG RatioCCL</v>
      </c>
      <c r="H93" s="247">
        <f t="shared" si="7"/>
        <v>92</v>
      </c>
      <c r="I93" s="247" t="str">
        <f>IF(ISERROR(VLOOKUP(G93, Constituents_Prev!A:A, 1, 0)), "", H93)</f>
        <v/>
      </c>
    </row>
    <row r="94" spans="3:9">
      <c r="C94" s="305">
        <f t="shared" si="6"/>
        <v>93</v>
      </c>
      <c r="D94" s="340">
        <v>43677</v>
      </c>
      <c r="E94" s="339" t="s">
        <v>4701</v>
      </c>
      <c r="F94" s="339" t="s">
        <v>8369</v>
      </c>
      <c r="G94" s="247" t="str">
        <f>'Portfolio-WORK'!$F$6&amp;'Deletions (2)'!E94</f>
        <v>PEG RatioCAT</v>
      </c>
      <c r="H94" s="247">
        <f t="shared" si="7"/>
        <v>93</v>
      </c>
      <c r="I94" s="247" t="str">
        <f>IF(ISERROR(VLOOKUP(G94, Constituents_Prev!A:A, 1, 0)), "", H94)</f>
        <v/>
      </c>
    </row>
    <row r="95" spans="3:9">
      <c r="C95" s="305">
        <f t="shared" si="6"/>
        <v>94</v>
      </c>
      <c r="D95" s="340">
        <v>43677</v>
      </c>
      <c r="E95" s="339" t="s">
        <v>2415</v>
      </c>
      <c r="F95" s="339" t="s">
        <v>8370</v>
      </c>
      <c r="G95" s="247" t="str">
        <f>'Portfolio-WORK'!$F$6&amp;'Deletions (2)'!E95</f>
        <v>PEG RatioCBOE</v>
      </c>
      <c r="H95" s="247">
        <f t="shared" si="7"/>
        <v>94</v>
      </c>
      <c r="I95" s="247" t="str">
        <f>IF(ISERROR(VLOOKUP(G95, Constituents_Prev!A:A, 1, 0)), "", H95)</f>
        <v/>
      </c>
    </row>
    <row r="96" spans="3:9">
      <c r="C96" s="305">
        <f t="shared" si="6"/>
        <v>95</v>
      </c>
      <c r="D96" s="340">
        <v>43677</v>
      </c>
      <c r="E96" s="339" t="s">
        <v>1298</v>
      </c>
      <c r="F96" s="339" t="s">
        <v>8371</v>
      </c>
      <c r="G96" s="247" t="str">
        <f>'Portfolio-WORK'!$F$6&amp;'Deletions (2)'!E96</f>
        <v>PEG RatioCBRE</v>
      </c>
      <c r="H96" s="247">
        <f t="shared" si="7"/>
        <v>95</v>
      </c>
      <c r="I96" s="247" t="str">
        <f>IF(ISERROR(VLOOKUP(G96, Constituents_Prev!A:A, 1, 0)), "", H96)</f>
        <v/>
      </c>
    </row>
    <row r="97" spans="3:9">
      <c r="C97" s="305">
        <f t="shared" si="6"/>
        <v>96</v>
      </c>
      <c r="D97" s="340">
        <v>43677</v>
      </c>
      <c r="E97" s="339" t="s">
        <v>2851</v>
      </c>
      <c r="F97" s="339" t="s">
        <v>8372</v>
      </c>
      <c r="G97" s="247" t="str">
        <f>'Portfolio-WORK'!$F$6&amp;'Deletions (2)'!E97</f>
        <v>PEG RatioCBS</v>
      </c>
      <c r="H97" s="247">
        <f t="shared" si="7"/>
        <v>96</v>
      </c>
      <c r="I97" s="247" t="str">
        <f>IF(ISERROR(VLOOKUP(G97, Constituents_Prev!A:A, 1, 0)), "", H97)</f>
        <v/>
      </c>
    </row>
    <row r="98" spans="3:9">
      <c r="C98" s="305">
        <f t="shared" si="6"/>
        <v>97</v>
      </c>
      <c r="D98" s="340">
        <v>43677</v>
      </c>
      <c r="E98" s="339" t="s">
        <v>8373</v>
      </c>
      <c r="F98" s="339" t="s">
        <v>8374</v>
      </c>
      <c r="G98" s="247" t="str">
        <f>'Portfolio-WORK'!$F$6&amp;'Deletions (2)'!E98</f>
        <v>PEG RatioCE</v>
      </c>
      <c r="H98" s="247">
        <f t="shared" si="7"/>
        <v>97</v>
      </c>
      <c r="I98" s="247" t="str">
        <f>IF(ISERROR(VLOOKUP(G98, Constituents_Prev!A:A, 1, 0)), "", H98)</f>
        <v/>
      </c>
    </row>
    <row r="99" spans="3:9">
      <c r="C99" s="305">
        <f t="shared" si="6"/>
        <v>98</v>
      </c>
      <c r="D99" s="340">
        <v>43677</v>
      </c>
      <c r="E99" s="339" t="s">
        <v>1313</v>
      </c>
      <c r="F99" s="339" t="s">
        <v>8375</v>
      </c>
      <c r="G99" s="247" t="str">
        <f>'Portfolio-WORK'!$F$6&amp;'Deletions (2)'!E99</f>
        <v>PEG RatioCELG</v>
      </c>
      <c r="H99" s="247">
        <f t="shared" si="7"/>
        <v>98</v>
      </c>
      <c r="I99" s="247" t="str">
        <f>IF(ISERROR(VLOOKUP(G99, Constituents_Prev!A:A, 1, 0)), "", H99)</f>
        <v/>
      </c>
    </row>
    <row r="100" spans="3:9">
      <c r="C100" s="305">
        <f t="shared" si="6"/>
        <v>99</v>
      </c>
      <c r="D100" s="340">
        <v>43677</v>
      </c>
      <c r="E100" s="339" t="s">
        <v>1318</v>
      </c>
      <c r="F100" s="339" t="s">
        <v>8376</v>
      </c>
      <c r="G100" s="247" t="str">
        <f>'Portfolio-WORK'!$F$6&amp;'Deletions (2)'!E100</f>
        <v>PEG RatioCNC</v>
      </c>
      <c r="H100" s="247">
        <f t="shared" si="7"/>
        <v>99</v>
      </c>
      <c r="I100" s="247" t="str">
        <f>IF(ISERROR(VLOOKUP(G100, Constituents_Prev!A:A, 1, 0)), "", H100)</f>
        <v/>
      </c>
    </row>
    <row r="101" spans="3:9">
      <c r="C101" s="305">
        <f t="shared" si="6"/>
        <v>100</v>
      </c>
      <c r="D101" s="340">
        <v>43677</v>
      </c>
      <c r="E101" s="339" t="s">
        <v>2718</v>
      </c>
      <c r="F101" s="339" t="s">
        <v>8377</v>
      </c>
      <c r="G101" s="247" t="str">
        <f>'Portfolio-WORK'!$F$6&amp;'Deletions (2)'!E101</f>
        <v>PEG RatioCNP</v>
      </c>
      <c r="H101" s="247">
        <f t="shared" si="7"/>
        <v>100</v>
      </c>
      <c r="I101" s="247" t="str">
        <f>IF(ISERROR(VLOOKUP(G101, Constituents_Prev!A:A, 1, 0)), "", H101)</f>
        <v/>
      </c>
    </row>
    <row r="102" spans="3:9">
      <c r="C102" s="305">
        <f t="shared" si="6"/>
        <v>101</v>
      </c>
      <c r="D102" s="340">
        <v>43677</v>
      </c>
      <c r="E102" s="339" t="s">
        <v>839</v>
      </c>
      <c r="F102" s="339" t="s">
        <v>8378</v>
      </c>
      <c r="G102" s="247" t="str">
        <f>'Portfolio-WORK'!$F$6&amp;'Deletions (2)'!E102</f>
        <v>PEG RatioCTL</v>
      </c>
      <c r="H102" s="247">
        <f t="shared" si="7"/>
        <v>101</v>
      </c>
      <c r="I102" s="247" t="str">
        <f>IF(ISERROR(VLOOKUP(G102, Constituents_Prev!A:A, 1, 0)), "", H102)</f>
        <v/>
      </c>
    </row>
    <row r="103" spans="3:9">
      <c r="C103" s="305">
        <f t="shared" si="6"/>
        <v>102</v>
      </c>
      <c r="D103" s="340">
        <v>43677</v>
      </c>
      <c r="E103" s="339" t="s">
        <v>8379</v>
      </c>
      <c r="F103" s="339" t="s">
        <v>8380</v>
      </c>
      <c r="G103" s="247" t="str">
        <f>'Portfolio-WORK'!$F$6&amp;'Deletions (2)'!E103</f>
        <v>PEG RatioCERN</v>
      </c>
      <c r="H103" s="247">
        <f t="shared" si="7"/>
        <v>102</v>
      </c>
      <c r="I103" s="247" t="str">
        <f>IF(ISERROR(VLOOKUP(G103, Constituents_Prev!A:A, 1, 0)), "", H103)</f>
        <v/>
      </c>
    </row>
    <row r="104" spans="3:9">
      <c r="C104" s="305">
        <f t="shared" si="6"/>
        <v>103</v>
      </c>
      <c r="D104" s="340">
        <v>43677</v>
      </c>
      <c r="E104" s="339" t="s">
        <v>2856</v>
      </c>
      <c r="F104" s="339" t="s">
        <v>8381</v>
      </c>
      <c r="G104" s="247" t="str">
        <f>'Portfolio-WORK'!$F$6&amp;'Deletions (2)'!E104</f>
        <v>PEG RatioCF</v>
      </c>
      <c r="H104" s="247">
        <f t="shared" si="7"/>
        <v>103</v>
      </c>
      <c r="I104" s="247" t="str">
        <f>IF(ISERROR(VLOOKUP(G104, Constituents_Prev!A:A, 1, 0)), "", H104)</f>
        <v/>
      </c>
    </row>
    <row r="105" spans="3:9">
      <c r="C105" s="305">
        <f t="shared" si="6"/>
        <v>104</v>
      </c>
      <c r="D105" s="340">
        <v>43677</v>
      </c>
      <c r="E105" s="339" t="s">
        <v>6719</v>
      </c>
      <c r="F105" s="339" t="s">
        <v>8382</v>
      </c>
      <c r="G105" s="247" t="str">
        <f>'Portfolio-WORK'!$F$6&amp;'Deletions (2)'!E105</f>
        <v>PEG RatioCHRW</v>
      </c>
      <c r="H105" s="247">
        <f t="shared" si="7"/>
        <v>104</v>
      </c>
      <c r="I105" s="247" t="str">
        <f>IF(ISERROR(VLOOKUP(G105, Constituents_Prev!A:A, 1, 0)), "", H105)</f>
        <v/>
      </c>
    </row>
    <row r="106" spans="3:9">
      <c r="C106" s="305">
        <f t="shared" si="6"/>
        <v>105</v>
      </c>
      <c r="D106" s="340">
        <v>43677</v>
      </c>
      <c r="E106" s="339" t="s">
        <v>720</v>
      </c>
      <c r="F106" s="339" t="s">
        <v>8383</v>
      </c>
      <c r="G106" s="247" t="str">
        <f>'Portfolio-WORK'!$F$6&amp;'Deletions (2)'!E106</f>
        <v>PEG RatioSCHW</v>
      </c>
      <c r="H106" s="247">
        <f t="shared" si="7"/>
        <v>105</v>
      </c>
      <c r="I106" s="247" t="str">
        <f>IF(ISERROR(VLOOKUP(G106, Constituents_Prev!A:A, 1, 0)), "", H106)</f>
        <v/>
      </c>
    </row>
    <row r="107" spans="3:9">
      <c r="C107" s="305">
        <f t="shared" si="6"/>
        <v>106</v>
      </c>
      <c r="D107" s="340">
        <v>43677</v>
      </c>
      <c r="E107" s="339" t="s">
        <v>1080</v>
      </c>
      <c r="F107" s="339" t="s">
        <v>8384</v>
      </c>
      <c r="G107" s="247" t="str">
        <f>'Portfolio-WORK'!$F$6&amp;'Deletions (2)'!E107</f>
        <v>PEG RatioCHTR</v>
      </c>
      <c r="H107" s="247">
        <f t="shared" si="7"/>
        <v>106</v>
      </c>
      <c r="I107" s="247" t="str">
        <f>IF(ISERROR(VLOOKUP(G107, Constituents_Prev!A:A, 1, 0)), "", H107)</f>
        <v/>
      </c>
    </row>
    <row r="108" spans="3:9">
      <c r="C108" s="305">
        <f t="shared" si="6"/>
        <v>107</v>
      </c>
      <c r="D108" s="340">
        <v>43677</v>
      </c>
      <c r="E108" s="339" t="s">
        <v>3021</v>
      </c>
      <c r="F108" s="339" t="s">
        <v>8385</v>
      </c>
      <c r="G108" s="247" t="str">
        <f>'Portfolio-WORK'!$F$6&amp;'Deletions (2)'!E108</f>
        <v>PEG RatioCVX</v>
      </c>
      <c r="H108" s="247">
        <f t="shared" si="7"/>
        <v>107</v>
      </c>
      <c r="I108" s="247" t="str">
        <f>IF(ISERROR(VLOOKUP(G108, Constituents_Prev!A:A, 1, 0)), "", H108)</f>
        <v/>
      </c>
    </row>
    <row r="109" spans="3:9">
      <c r="C109" s="305">
        <f t="shared" si="6"/>
        <v>108</v>
      </c>
      <c r="D109" s="340">
        <v>43677</v>
      </c>
      <c r="E109" s="339" t="s">
        <v>844</v>
      </c>
      <c r="F109" s="339" t="s">
        <v>8386</v>
      </c>
      <c r="G109" s="247" t="str">
        <f>'Portfolio-WORK'!$F$6&amp;'Deletions (2)'!E109</f>
        <v>PEG RatioCMG</v>
      </c>
      <c r="H109" s="247">
        <f t="shared" si="7"/>
        <v>108</v>
      </c>
      <c r="I109" s="247" t="str">
        <f>IF(ISERROR(VLOOKUP(G109, Constituents_Prev!A:A, 1, 0)), "", H109)</f>
        <v/>
      </c>
    </row>
    <row r="110" spans="3:9">
      <c r="C110" s="305">
        <f t="shared" si="6"/>
        <v>109</v>
      </c>
      <c r="D110" s="340">
        <v>43677</v>
      </c>
      <c r="E110" s="339" t="s">
        <v>8387</v>
      </c>
      <c r="F110" s="339" t="s">
        <v>8388</v>
      </c>
      <c r="G110" s="247" t="str">
        <f>'Portfolio-WORK'!$F$6&amp;'Deletions (2)'!E110</f>
        <v>PEG RatioCB</v>
      </c>
      <c r="H110" s="247">
        <f t="shared" si="7"/>
        <v>109</v>
      </c>
      <c r="I110" s="247" t="str">
        <f>IF(ISERROR(VLOOKUP(G110, Constituents_Prev!A:A, 1, 0)), "", H110)</f>
        <v/>
      </c>
    </row>
    <row r="111" spans="3:9">
      <c r="C111" s="305">
        <f t="shared" si="6"/>
        <v>110</v>
      </c>
      <c r="D111" s="340">
        <v>43677</v>
      </c>
      <c r="E111" s="339" t="s">
        <v>2158</v>
      </c>
      <c r="F111" s="339" t="s">
        <v>8389</v>
      </c>
      <c r="G111" s="247" t="str">
        <f>'Portfolio-WORK'!$F$6&amp;'Deletions (2)'!E111</f>
        <v>PEG RatioCHD</v>
      </c>
      <c r="H111" s="247">
        <f t="shared" si="7"/>
        <v>110</v>
      </c>
      <c r="I111" s="247" t="str">
        <f>IF(ISERROR(VLOOKUP(G111, Constituents_Prev!A:A, 1, 0)), "", H111)</f>
        <v/>
      </c>
    </row>
    <row r="112" spans="3:9">
      <c r="C112" s="305">
        <f t="shared" si="6"/>
        <v>111</v>
      </c>
      <c r="D112" s="340">
        <v>43677</v>
      </c>
      <c r="E112" s="339" t="s">
        <v>3780</v>
      </c>
      <c r="F112" s="339" t="s">
        <v>3781</v>
      </c>
      <c r="G112" s="247" t="str">
        <f>'Portfolio-WORK'!$F$6&amp;'Deletions (2)'!E112</f>
        <v>PEG RatioCI</v>
      </c>
      <c r="H112" s="247">
        <f t="shared" si="7"/>
        <v>111</v>
      </c>
      <c r="I112" s="247" t="str">
        <f>IF(ISERROR(VLOOKUP(G112, Constituents_Prev!A:A, 1, 0)), "", H112)</f>
        <v/>
      </c>
    </row>
    <row r="113" spans="3:9">
      <c r="C113" s="305">
        <f t="shared" si="6"/>
        <v>112</v>
      </c>
      <c r="D113" s="340">
        <v>43677</v>
      </c>
      <c r="E113" s="339" t="s">
        <v>2548</v>
      </c>
      <c r="F113" s="339" t="s">
        <v>8390</v>
      </c>
      <c r="G113" s="247" t="str">
        <f>'Portfolio-WORK'!$F$6&amp;'Deletions (2)'!E113</f>
        <v>PEG RatioXEC</v>
      </c>
      <c r="H113" s="247">
        <f t="shared" si="7"/>
        <v>112</v>
      </c>
      <c r="I113" s="247" t="str">
        <f>IF(ISERROR(VLOOKUP(G113, Constituents_Prev!A:A, 1, 0)), "", H113)</f>
        <v/>
      </c>
    </row>
    <row r="114" spans="3:9">
      <c r="C114" s="305">
        <f t="shared" si="6"/>
        <v>113</v>
      </c>
      <c r="D114" s="340">
        <v>43677</v>
      </c>
      <c r="E114" s="339" t="s">
        <v>2871</v>
      </c>
      <c r="F114" s="339" t="s">
        <v>8391</v>
      </c>
      <c r="G114" s="247" t="str">
        <f>'Portfolio-WORK'!$F$6&amp;'Deletions (2)'!E114</f>
        <v>PEG RatioCINF</v>
      </c>
      <c r="H114" s="247">
        <f t="shared" si="7"/>
        <v>113</v>
      </c>
      <c r="I114" s="247" t="str">
        <f>IF(ISERROR(VLOOKUP(G114, Constituents_Prev!A:A, 1, 0)), "", H114)</f>
        <v/>
      </c>
    </row>
    <row r="115" spans="3:9">
      <c r="C115" s="305">
        <f t="shared" si="6"/>
        <v>114</v>
      </c>
      <c r="D115" s="340">
        <v>43677</v>
      </c>
      <c r="E115" s="339" t="s">
        <v>2025</v>
      </c>
      <c r="F115" s="339" t="s">
        <v>8392</v>
      </c>
      <c r="G115" s="247" t="str">
        <f>'Portfolio-WORK'!$F$6&amp;'Deletions (2)'!E115</f>
        <v>PEG RatioCTAS</v>
      </c>
      <c r="H115" s="247">
        <f t="shared" si="7"/>
        <v>114</v>
      </c>
      <c r="I115" s="247" t="str">
        <f>IF(ISERROR(VLOOKUP(G115, Constituents_Prev!A:A, 1, 0)), "", H115)</f>
        <v/>
      </c>
    </row>
    <row r="116" spans="3:9">
      <c r="C116" s="305">
        <f t="shared" si="6"/>
        <v>115</v>
      </c>
      <c r="D116" s="340">
        <v>43677</v>
      </c>
      <c r="E116" s="339" t="s">
        <v>4264</v>
      </c>
      <c r="F116" s="339" t="s">
        <v>8393</v>
      </c>
      <c r="G116" s="247" t="str">
        <f>'Portfolio-WORK'!$F$6&amp;'Deletions (2)'!E116</f>
        <v>PEG RatioCSCO</v>
      </c>
      <c r="H116" s="247">
        <f t="shared" si="7"/>
        <v>115</v>
      </c>
      <c r="I116" s="247" t="str">
        <f>IF(ISERROR(VLOOKUP(G116, Constituents_Prev!A:A, 1, 0)), "", H116)</f>
        <v/>
      </c>
    </row>
    <row r="117" spans="3:9">
      <c r="C117" s="305">
        <f t="shared" si="6"/>
        <v>116</v>
      </c>
      <c r="D117" s="340">
        <v>43677</v>
      </c>
      <c r="E117" s="339" t="s">
        <v>456</v>
      </c>
      <c r="F117" s="339" t="s">
        <v>8394</v>
      </c>
      <c r="G117" s="247" t="str">
        <f>'Portfolio-WORK'!$F$6&amp;'Deletions (2)'!E117</f>
        <v>PEG RatioC</v>
      </c>
      <c r="H117" s="247">
        <f t="shared" si="7"/>
        <v>116</v>
      </c>
      <c r="I117" s="247" t="str">
        <f>IF(ISERROR(VLOOKUP(G117, Constituents_Prev!A:A, 1, 0)), "", H117)</f>
        <v/>
      </c>
    </row>
    <row r="118" spans="3:9">
      <c r="C118" s="305">
        <f t="shared" si="6"/>
        <v>117</v>
      </c>
      <c r="D118" s="340">
        <v>43677</v>
      </c>
      <c r="E118" s="339" t="s">
        <v>4006</v>
      </c>
      <c r="F118" s="339" t="s">
        <v>8395</v>
      </c>
      <c r="G118" s="247" t="str">
        <f>'Portfolio-WORK'!$F$6&amp;'Deletions (2)'!E118</f>
        <v>PEG RatioCFG</v>
      </c>
      <c r="H118" s="247">
        <f t="shared" si="7"/>
        <v>117</v>
      </c>
      <c r="I118" s="247" t="str">
        <f>IF(ISERROR(VLOOKUP(G118, Constituents_Prev!A:A, 1, 0)), "", H118)</f>
        <v/>
      </c>
    </row>
    <row r="119" spans="3:9">
      <c r="C119" s="305">
        <f t="shared" si="6"/>
        <v>118</v>
      </c>
      <c r="D119" s="340">
        <v>43677</v>
      </c>
      <c r="E119" s="339" t="s">
        <v>1596</v>
      </c>
      <c r="F119" s="339" t="s">
        <v>8396</v>
      </c>
      <c r="G119" s="247" t="str">
        <f>'Portfolio-WORK'!$F$6&amp;'Deletions (2)'!E119</f>
        <v>PEG RatioCTXS</v>
      </c>
      <c r="H119" s="247">
        <f t="shared" si="7"/>
        <v>118</v>
      </c>
      <c r="I119" s="247" t="str">
        <f>IF(ISERROR(VLOOKUP(G119, Constituents_Prev!A:A, 1, 0)), "", H119)</f>
        <v/>
      </c>
    </row>
    <row r="120" spans="3:9">
      <c r="C120" s="305">
        <f t="shared" si="6"/>
        <v>119</v>
      </c>
      <c r="D120" s="340">
        <v>43677</v>
      </c>
      <c r="E120" s="339" t="s">
        <v>1601</v>
      </c>
      <c r="F120" s="339" t="s">
        <v>8397</v>
      </c>
      <c r="G120" s="247" t="str">
        <f>'Portfolio-WORK'!$F$6&amp;'Deletions (2)'!E120</f>
        <v>PEG RatioCLX</v>
      </c>
      <c r="H120" s="247">
        <f t="shared" si="7"/>
        <v>119</v>
      </c>
      <c r="I120" s="247" t="str">
        <f>IF(ISERROR(VLOOKUP(G120, Constituents_Prev!A:A, 1, 0)), "", H120)</f>
        <v/>
      </c>
    </row>
    <row r="121" spans="3:9">
      <c r="C121" s="305">
        <f t="shared" si="6"/>
        <v>120</v>
      </c>
      <c r="D121" s="340">
        <v>43677</v>
      </c>
      <c r="E121" s="339" t="s">
        <v>359</v>
      </c>
      <c r="F121" s="339" t="s">
        <v>8398</v>
      </c>
      <c r="G121" s="247" t="str">
        <f>'Portfolio-WORK'!$F$6&amp;'Deletions (2)'!E121</f>
        <v>PEG RatioCME</v>
      </c>
      <c r="H121" s="247">
        <f t="shared" si="7"/>
        <v>120</v>
      </c>
      <c r="I121" s="247" t="str">
        <f>IF(ISERROR(VLOOKUP(G121, Constituents_Prev!A:A, 1, 0)), "", H121)</f>
        <v/>
      </c>
    </row>
    <row r="122" spans="3:9">
      <c r="C122" s="305">
        <f t="shared" si="6"/>
        <v>121</v>
      </c>
      <c r="D122" s="340">
        <v>43677</v>
      </c>
      <c r="E122" s="339" t="s">
        <v>3472</v>
      </c>
      <c r="F122" s="339" t="s">
        <v>8399</v>
      </c>
      <c r="G122" s="247" t="str">
        <f>'Portfolio-WORK'!$F$6&amp;'Deletions (2)'!E122</f>
        <v>PEG RatioCMS</v>
      </c>
      <c r="H122" s="247">
        <f t="shared" si="7"/>
        <v>121</v>
      </c>
      <c r="I122" s="247" t="str">
        <f>IF(ISERROR(VLOOKUP(G122, Constituents_Prev!A:A, 1, 0)), "", H122)</f>
        <v/>
      </c>
    </row>
    <row r="123" spans="3:9">
      <c r="C123" s="305">
        <f t="shared" si="6"/>
        <v>122</v>
      </c>
      <c r="D123" s="340">
        <v>43677</v>
      </c>
      <c r="E123" s="339" t="s">
        <v>1606</v>
      </c>
      <c r="F123" s="339" t="s">
        <v>8400</v>
      </c>
      <c r="G123" s="247" t="str">
        <f>'Portfolio-WORK'!$F$6&amp;'Deletions (2)'!E123</f>
        <v>PEG RatioKO</v>
      </c>
      <c r="H123" s="247">
        <f t="shared" si="7"/>
        <v>122</v>
      </c>
      <c r="I123" s="247" t="str">
        <f>IF(ISERROR(VLOOKUP(G123, Constituents_Prev!A:A, 1, 0)), "", H123)</f>
        <v/>
      </c>
    </row>
    <row r="124" spans="3:9">
      <c r="C124" s="305">
        <f t="shared" si="6"/>
        <v>123</v>
      </c>
      <c r="D124" s="340">
        <v>43677</v>
      </c>
      <c r="E124" s="339" t="s">
        <v>4145</v>
      </c>
      <c r="F124" s="339" t="s">
        <v>8401</v>
      </c>
      <c r="G124" s="247" t="str">
        <f>'Portfolio-WORK'!$F$6&amp;'Deletions (2)'!E124</f>
        <v>PEG RatioCTSH</v>
      </c>
      <c r="H124" s="247">
        <f t="shared" si="7"/>
        <v>123</v>
      </c>
      <c r="I124" s="247" t="str">
        <f>IF(ISERROR(VLOOKUP(G124, Constituents_Prev!A:A, 1, 0)), "", H124)</f>
        <v/>
      </c>
    </row>
    <row r="125" spans="3:9">
      <c r="C125" s="305">
        <f t="shared" si="6"/>
        <v>124</v>
      </c>
      <c r="D125" s="340">
        <v>43677</v>
      </c>
      <c r="E125" s="339" t="s">
        <v>3180</v>
      </c>
      <c r="F125" s="339" t="s">
        <v>8402</v>
      </c>
      <c r="G125" s="247" t="str">
        <f>'Portfolio-WORK'!$F$6&amp;'Deletions (2)'!E125</f>
        <v>PEG RatioCL</v>
      </c>
      <c r="H125" s="247">
        <f t="shared" si="7"/>
        <v>124</v>
      </c>
      <c r="I125" s="247" t="str">
        <f>IF(ISERROR(VLOOKUP(G125, Constituents_Prev!A:A, 1, 0)), "", H125)</f>
        <v/>
      </c>
    </row>
    <row r="126" spans="3:9">
      <c r="C126" s="305">
        <f t="shared" si="6"/>
        <v>125</v>
      </c>
      <c r="D126" s="340">
        <v>43677</v>
      </c>
      <c r="E126" s="339" t="s">
        <v>361</v>
      </c>
      <c r="F126" s="339" t="s">
        <v>8403</v>
      </c>
      <c r="G126" s="247" t="str">
        <f>'Portfolio-WORK'!$F$6&amp;'Deletions (2)'!E126</f>
        <v>PEG RatioCMCSA</v>
      </c>
      <c r="H126" s="247">
        <f t="shared" si="7"/>
        <v>125</v>
      </c>
      <c r="I126" s="247" t="str">
        <f>IF(ISERROR(VLOOKUP(G126, Constituents_Prev!A:A, 1, 0)), "", H126)</f>
        <v/>
      </c>
    </row>
    <row r="127" spans="3:9">
      <c r="C127" s="305">
        <f t="shared" si="6"/>
        <v>126</v>
      </c>
      <c r="D127" s="340">
        <v>43677</v>
      </c>
      <c r="E127" s="339" t="s">
        <v>4424</v>
      </c>
      <c r="F127" s="339" t="s">
        <v>8404</v>
      </c>
      <c r="G127" s="247" t="str">
        <f>'Portfolio-WORK'!$F$6&amp;'Deletions (2)'!E127</f>
        <v>PEG RatioCMA</v>
      </c>
      <c r="H127" s="247">
        <f t="shared" si="7"/>
        <v>126</v>
      </c>
      <c r="I127" s="247" t="str">
        <f>IF(ISERROR(VLOOKUP(G127, Constituents_Prev!A:A, 1, 0)), "", H127)</f>
        <v/>
      </c>
    </row>
    <row r="128" spans="3:9">
      <c r="C128" s="305">
        <f t="shared" si="6"/>
        <v>127</v>
      </c>
      <c r="D128" s="340">
        <v>43677</v>
      </c>
      <c r="E128" s="339" t="s">
        <v>2553</v>
      </c>
      <c r="F128" s="339" t="s">
        <v>8405</v>
      </c>
      <c r="G128" s="247" t="str">
        <f>'Portfolio-WORK'!$F$6&amp;'Deletions (2)'!E128</f>
        <v>PEG RatioCAG</v>
      </c>
      <c r="H128" s="247">
        <f t="shared" si="7"/>
        <v>127</v>
      </c>
      <c r="I128" s="247" t="str">
        <f>IF(ISERROR(VLOOKUP(G128, Constituents_Prev!A:A, 1, 0)), "", H128)</f>
        <v/>
      </c>
    </row>
    <row r="129" spans="3:9">
      <c r="C129" s="305">
        <f t="shared" si="6"/>
        <v>128</v>
      </c>
      <c r="D129" s="340">
        <v>43677</v>
      </c>
      <c r="E129" s="339" t="s">
        <v>2558</v>
      </c>
      <c r="F129" s="339" t="s">
        <v>8406</v>
      </c>
      <c r="G129" s="247" t="str">
        <f>'Portfolio-WORK'!$F$6&amp;'Deletions (2)'!E129</f>
        <v>PEG RatioCXO</v>
      </c>
      <c r="H129" s="247">
        <f t="shared" si="7"/>
        <v>128</v>
      </c>
      <c r="I129" s="247" t="str">
        <f>IF(ISERROR(VLOOKUP(G129, Constituents_Prev!A:A, 1, 0)), "", H129)</f>
        <v/>
      </c>
    </row>
    <row r="130" spans="3:9">
      <c r="C130" s="305">
        <f t="shared" si="6"/>
        <v>129</v>
      </c>
      <c r="D130" s="340">
        <v>43677</v>
      </c>
      <c r="E130" s="339" t="s">
        <v>3026</v>
      </c>
      <c r="F130" s="339" t="s">
        <v>3027</v>
      </c>
      <c r="G130" s="247" t="str">
        <f>'Portfolio-WORK'!$F$6&amp;'Deletions (2)'!E130</f>
        <v>PEG RatioCOP</v>
      </c>
      <c r="H130" s="247">
        <f t="shared" si="7"/>
        <v>129</v>
      </c>
      <c r="I130" s="247" t="str">
        <f>IF(ISERROR(VLOOKUP(G130, Constituents_Prev!A:A, 1, 0)), "", H130)</f>
        <v/>
      </c>
    </row>
    <row r="131" spans="3:9">
      <c r="C131" s="305">
        <f t="shared" ref="C131:C194" si="8">H131</f>
        <v>130</v>
      </c>
      <c r="D131" s="340">
        <v>43677</v>
      </c>
      <c r="E131" s="339" t="s">
        <v>3185</v>
      </c>
      <c r="F131" s="339" t="s">
        <v>8407</v>
      </c>
      <c r="G131" s="247" t="str">
        <f>'Portfolio-WORK'!$F$6&amp;'Deletions (2)'!E131</f>
        <v>PEG RatioED</v>
      </c>
      <c r="H131" s="247">
        <f t="shared" ref="H131:H194" si="9">COUNTIF($F$2:$F$902, "&lt;="&amp;F131)</f>
        <v>130</v>
      </c>
      <c r="I131" s="247" t="str">
        <f>IF(ISERROR(VLOOKUP(G131, Constituents_Prev!A:A, 1, 0)), "", H131)</f>
        <v/>
      </c>
    </row>
    <row r="132" spans="3:9">
      <c r="C132" s="305">
        <f t="shared" si="8"/>
        <v>131</v>
      </c>
      <c r="D132" s="340">
        <v>43677</v>
      </c>
      <c r="E132" s="339" t="s">
        <v>5711</v>
      </c>
      <c r="F132" s="339" t="s">
        <v>8408</v>
      </c>
      <c r="G132" s="247" t="str">
        <f>'Portfolio-WORK'!$F$6&amp;'Deletions (2)'!E132</f>
        <v>PEG RatioSTZ</v>
      </c>
      <c r="H132" s="247">
        <f t="shared" si="9"/>
        <v>131</v>
      </c>
      <c r="I132" s="247" t="str">
        <f>IF(ISERROR(VLOOKUP(G132, Constituents_Prev!A:A, 1, 0)), "", H132)</f>
        <v/>
      </c>
    </row>
    <row r="133" spans="3:9">
      <c r="C133" s="305">
        <f t="shared" si="8"/>
        <v>132</v>
      </c>
      <c r="D133" s="340">
        <v>43677</v>
      </c>
      <c r="E133" s="339" t="s">
        <v>2030</v>
      </c>
      <c r="F133" s="339" t="s">
        <v>8409</v>
      </c>
      <c r="G133" s="247" t="str">
        <f>'Portfolio-WORK'!$F$6&amp;'Deletions (2)'!E133</f>
        <v>PEG RatioCOO</v>
      </c>
      <c r="H133" s="247">
        <f t="shared" si="9"/>
        <v>132</v>
      </c>
      <c r="I133" s="247" t="str">
        <f>IF(ISERROR(VLOOKUP(G133, Constituents_Prev!A:A, 1, 0)), "", H133)</f>
        <v/>
      </c>
    </row>
    <row r="134" spans="3:9">
      <c r="C134" s="305">
        <f t="shared" si="8"/>
        <v>133</v>
      </c>
      <c r="D134" s="340">
        <v>43677</v>
      </c>
      <c r="E134" s="339" t="s">
        <v>1327</v>
      </c>
      <c r="F134" s="339" t="s">
        <v>8410</v>
      </c>
      <c r="G134" s="247" t="str">
        <f>'Portfolio-WORK'!$F$6&amp;'Deletions (2)'!E134</f>
        <v>PEG RatioCPRT</v>
      </c>
      <c r="H134" s="247">
        <f t="shared" si="9"/>
        <v>133</v>
      </c>
      <c r="I134" s="247" t="str">
        <f>IF(ISERROR(VLOOKUP(G134, Constituents_Prev!A:A, 1, 0)), "", H134)</f>
        <v/>
      </c>
    </row>
    <row r="135" spans="3:9">
      <c r="C135" s="305">
        <f t="shared" si="8"/>
        <v>134</v>
      </c>
      <c r="D135" s="340">
        <v>43677</v>
      </c>
      <c r="E135" s="339" t="s">
        <v>7427</v>
      </c>
      <c r="F135" s="339" t="s">
        <v>7428</v>
      </c>
      <c r="G135" s="247" t="str">
        <f>'Portfolio-WORK'!$F$6&amp;'Deletions (2)'!E135</f>
        <v>PEG RatioGLW</v>
      </c>
      <c r="H135" s="247">
        <f t="shared" si="9"/>
        <v>134</v>
      </c>
      <c r="I135" s="247" t="str">
        <f>IF(ISERROR(VLOOKUP(G135, Constituents_Prev!A:A, 1, 0)), "", H135)</f>
        <v/>
      </c>
    </row>
    <row r="136" spans="3:9">
      <c r="C136" s="305">
        <f t="shared" si="8"/>
        <v>135</v>
      </c>
      <c r="D136" s="340">
        <v>43677</v>
      </c>
      <c r="E136" s="339" t="s">
        <v>849</v>
      </c>
      <c r="F136" s="339" t="s">
        <v>8411</v>
      </c>
      <c r="G136" s="247" t="str">
        <f>'Portfolio-WORK'!$F$6&amp;'Deletions (2)'!E136</f>
        <v>PEG RatioCTVA</v>
      </c>
      <c r="H136" s="247">
        <f t="shared" si="9"/>
        <v>135</v>
      </c>
      <c r="I136" s="247" t="str">
        <f>IF(ISERROR(VLOOKUP(G136, Constituents_Prev!A:A, 1, 0)), "", H136)</f>
        <v/>
      </c>
    </row>
    <row r="137" spans="3:9">
      <c r="C137" s="305">
        <f t="shared" si="8"/>
        <v>136</v>
      </c>
      <c r="D137" s="340">
        <v>43677</v>
      </c>
      <c r="E137" s="339" t="s">
        <v>2035</v>
      </c>
      <c r="F137" s="339" t="s">
        <v>8412</v>
      </c>
      <c r="G137" s="247" t="str">
        <f>'Portfolio-WORK'!$F$6&amp;'Deletions (2)'!E137</f>
        <v>PEG RatioCOST</v>
      </c>
      <c r="H137" s="247">
        <f t="shared" si="9"/>
        <v>136</v>
      </c>
      <c r="I137" s="247" t="str">
        <f>IF(ISERROR(VLOOKUP(G137, Constituents_Prev!A:A, 1, 0)), "", H137)</f>
        <v/>
      </c>
    </row>
    <row r="138" spans="3:9">
      <c r="C138" s="305">
        <f t="shared" si="8"/>
        <v>137</v>
      </c>
      <c r="D138" s="340">
        <v>43677</v>
      </c>
      <c r="E138" s="339" t="s">
        <v>854</v>
      </c>
      <c r="F138" s="339" t="s">
        <v>8413</v>
      </c>
      <c r="G138" s="247" t="str">
        <f>'Portfolio-WORK'!$F$6&amp;'Deletions (2)'!E138</f>
        <v>PEG RatioCOTY</v>
      </c>
      <c r="H138" s="247">
        <f t="shared" si="9"/>
        <v>137</v>
      </c>
      <c r="I138" s="247" t="str">
        <f>IF(ISERROR(VLOOKUP(G138, Constituents_Prev!A:A, 1, 0)), "", H138)</f>
        <v/>
      </c>
    </row>
    <row r="139" spans="3:9">
      <c r="C139" s="305">
        <f t="shared" si="8"/>
        <v>138</v>
      </c>
      <c r="D139" s="340">
        <v>43677</v>
      </c>
      <c r="E139" s="339" t="s">
        <v>860</v>
      </c>
      <c r="F139" s="339" t="s">
        <v>8414</v>
      </c>
      <c r="G139" s="247" t="str">
        <f>'Portfolio-WORK'!$F$6&amp;'Deletions (2)'!E139</f>
        <v>PEG RatioCCI</v>
      </c>
      <c r="H139" s="247">
        <f t="shared" si="9"/>
        <v>138</v>
      </c>
      <c r="I139" s="247" t="str">
        <f>IF(ISERROR(VLOOKUP(G139, Constituents_Prev!A:A, 1, 0)), "", H139)</f>
        <v/>
      </c>
    </row>
    <row r="140" spans="3:9">
      <c r="C140" s="305">
        <f t="shared" si="8"/>
        <v>139</v>
      </c>
      <c r="D140" s="340">
        <v>43677</v>
      </c>
      <c r="E140" s="339" t="s">
        <v>4401</v>
      </c>
      <c r="F140" s="339" t="s">
        <v>4402</v>
      </c>
      <c r="G140" s="247" t="str">
        <f>'Portfolio-WORK'!$F$6&amp;'Deletions (2)'!E140</f>
        <v>PEG RatioCSX</v>
      </c>
      <c r="H140" s="247">
        <f t="shared" si="9"/>
        <v>139</v>
      </c>
      <c r="I140" s="247" t="str">
        <f>IF(ISERROR(VLOOKUP(G140, Constituents_Prev!A:A, 1, 0)), "", H140)</f>
        <v/>
      </c>
    </row>
    <row r="141" spans="3:9">
      <c r="C141" s="305">
        <f t="shared" si="8"/>
        <v>140</v>
      </c>
      <c r="D141" s="340">
        <v>43677</v>
      </c>
      <c r="E141" s="339" t="s">
        <v>8415</v>
      </c>
      <c r="F141" s="339" t="s">
        <v>8416</v>
      </c>
      <c r="G141" s="247" t="str">
        <f>'Portfolio-WORK'!$F$6&amp;'Deletions (2)'!E141</f>
        <v>PEG RatioCMI</v>
      </c>
      <c r="H141" s="247">
        <f t="shared" si="9"/>
        <v>140</v>
      </c>
      <c r="I141" s="247" t="str">
        <f>IF(ISERROR(VLOOKUP(G141, Constituents_Prev!A:A, 1, 0)), "", H141)</f>
        <v/>
      </c>
    </row>
    <row r="142" spans="3:9">
      <c r="C142" s="305">
        <f t="shared" si="8"/>
        <v>141</v>
      </c>
      <c r="D142" s="340">
        <v>43677</v>
      </c>
      <c r="E142" s="339" t="s">
        <v>2541</v>
      </c>
      <c r="F142" s="339" t="s">
        <v>2542</v>
      </c>
      <c r="G142" s="247" t="str">
        <f>'Portfolio-WORK'!$F$6&amp;'Deletions (2)'!E142</f>
        <v>PEG RatioCVS</v>
      </c>
      <c r="H142" s="247">
        <f t="shared" si="9"/>
        <v>141</v>
      </c>
      <c r="I142" s="247" t="str">
        <f>IF(ISERROR(VLOOKUP(G142, Constituents_Prev!A:A, 1, 0)), "", H142)</f>
        <v/>
      </c>
    </row>
    <row r="143" spans="3:9">
      <c r="C143" s="305">
        <f t="shared" si="8"/>
        <v>142</v>
      </c>
      <c r="D143" s="340">
        <v>43677</v>
      </c>
      <c r="E143" s="339" t="s">
        <v>2169</v>
      </c>
      <c r="F143" s="339" t="s">
        <v>8417</v>
      </c>
      <c r="G143" s="247" t="str">
        <f>'Portfolio-WORK'!$F$6&amp;'Deletions (2)'!E143</f>
        <v>PEG RatioDHR</v>
      </c>
      <c r="H143" s="247">
        <f t="shared" si="9"/>
        <v>142</v>
      </c>
      <c r="I143" s="247" t="str">
        <f>IF(ISERROR(VLOOKUP(G143, Constituents_Prev!A:A, 1, 0)), "", H143)</f>
        <v/>
      </c>
    </row>
    <row r="144" spans="3:9">
      <c r="C144" s="305">
        <f t="shared" si="8"/>
        <v>143</v>
      </c>
      <c r="D144" s="340">
        <v>43677</v>
      </c>
      <c r="E144" s="339" t="s">
        <v>3490</v>
      </c>
      <c r="F144" s="339" t="s">
        <v>8418</v>
      </c>
      <c r="G144" s="247" t="str">
        <f>'Portfolio-WORK'!$F$6&amp;'Deletions (2)'!E144</f>
        <v>PEG RatioDRI</v>
      </c>
      <c r="H144" s="247">
        <f t="shared" si="9"/>
        <v>143</v>
      </c>
      <c r="I144" s="247" t="str">
        <f>IF(ISERROR(VLOOKUP(G144, Constituents_Prev!A:A, 1, 0)), "", H144)</f>
        <v/>
      </c>
    </row>
    <row r="145" spans="3:9">
      <c r="C145" s="305">
        <f t="shared" si="8"/>
        <v>144</v>
      </c>
      <c r="D145" s="340">
        <v>43677</v>
      </c>
      <c r="E145" s="339" t="s">
        <v>1332</v>
      </c>
      <c r="F145" s="339" t="s">
        <v>8419</v>
      </c>
      <c r="G145" s="247" t="str">
        <f>'Portfolio-WORK'!$F$6&amp;'Deletions (2)'!E145</f>
        <v>PEG RatioDVA</v>
      </c>
      <c r="H145" s="247">
        <f t="shared" si="9"/>
        <v>144</v>
      </c>
      <c r="I145" s="247" t="str">
        <f>IF(ISERROR(VLOOKUP(G145, Constituents_Prev!A:A, 1, 0)), "", H145)</f>
        <v/>
      </c>
    </row>
    <row r="146" spans="3:9">
      <c r="C146" s="305">
        <f t="shared" si="8"/>
        <v>145</v>
      </c>
      <c r="D146" s="340">
        <v>43677</v>
      </c>
      <c r="E146" s="339" t="s">
        <v>5407</v>
      </c>
      <c r="F146" s="339" t="s">
        <v>8420</v>
      </c>
      <c r="G146" s="247" t="str">
        <f>'Portfolio-WORK'!$F$6&amp;'Deletions (2)'!E146</f>
        <v>PEG RatioDE</v>
      </c>
      <c r="H146" s="247">
        <f t="shared" si="9"/>
        <v>145</v>
      </c>
      <c r="I146" s="247" t="str">
        <f>IF(ISERROR(VLOOKUP(G146, Constituents_Prev!A:A, 1, 0)), "", H146)</f>
        <v/>
      </c>
    </row>
    <row r="147" spans="3:9">
      <c r="C147" s="305">
        <f t="shared" si="8"/>
        <v>146</v>
      </c>
      <c r="D147" s="340">
        <v>43677</v>
      </c>
      <c r="E147" s="339" t="s">
        <v>4714</v>
      </c>
      <c r="F147" s="339" t="s">
        <v>8421</v>
      </c>
      <c r="G147" s="247" t="str">
        <f>'Portfolio-WORK'!$F$6&amp;'Deletions (2)'!E147</f>
        <v>PEG RatioDAL</v>
      </c>
      <c r="H147" s="247">
        <f t="shared" si="9"/>
        <v>146</v>
      </c>
      <c r="I147" s="247" t="str">
        <f>IF(ISERROR(VLOOKUP(G147, Constituents_Prev!A:A, 1, 0)), "", H147)</f>
        <v/>
      </c>
    </row>
    <row r="148" spans="3:9">
      <c r="C148" s="305">
        <f t="shared" si="8"/>
        <v>147</v>
      </c>
      <c r="D148" s="340">
        <v>43677</v>
      </c>
      <c r="E148" s="339" t="s">
        <v>865</v>
      </c>
      <c r="F148" s="339" t="s">
        <v>8422</v>
      </c>
      <c r="G148" s="247" t="str">
        <f>'Portfolio-WORK'!$F$6&amp;'Deletions (2)'!E148</f>
        <v>PEG RatioXRAY</v>
      </c>
      <c r="H148" s="247">
        <f t="shared" si="9"/>
        <v>147</v>
      </c>
      <c r="I148" s="247" t="str">
        <f>IF(ISERROR(VLOOKUP(G148, Constituents_Prev!A:A, 1, 0)), "", H148)</f>
        <v/>
      </c>
    </row>
    <row r="149" spans="3:9">
      <c r="C149" s="305">
        <f t="shared" si="8"/>
        <v>148</v>
      </c>
      <c r="D149" s="340">
        <v>43677</v>
      </c>
      <c r="E149" s="339" t="s">
        <v>544</v>
      </c>
      <c r="F149" s="339" t="s">
        <v>8423</v>
      </c>
      <c r="G149" s="247" t="str">
        <f>'Portfolio-WORK'!$F$6&amp;'Deletions (2)'!E149</f>
        <v>PEG RatioDVN</v>
      </c>
      <c r="H149" s="247">
        <f t="shared" si="9"/>
        <v>148</v>
      </c>
      <c r="I149" s="247" t="str">
        <f>IF(ISERROR(VLOOKUP(G149, Constituents_Prev!A:A, 1, 0)), "", H149)</f>
        <v/>
      </c>
    </row>
    <row r="150" spans="3:9">
      <c r="C150" s="305">
        <f t="shared" si="8"/>
        <v>149</v>
      </c>
      <c r="D150" s="340">
        <v>43677</v>
      </c>
      <c r="E150" s="339" t="s">
        <v>3313</v>
      </c>
      <c r="F150" s="339" t="s">
        <v>8424</v>
      </c>
      <c r="G150" s="247" t="str">
        <f>'Portfolio-WORK'!$F$6&amp;'Deletions (2)'!E150</f>
        <v>PEG RatioFANG</v>
      </c>
      <c r="H150" s="247">
        <f t="shared" si="9"/>
        <v>149</v>
      </c>
      <c r="I150" s="247" t="str">
        <f>IF(ISERROR(VLOOKUP(G150, Constituents_Prev!A:A, 1, 0)), "", H150)</f>
        <v/>
      </c>
    </row>
    <row r="151" spans="3:9">
      <c r="C151" s="305">
        <f t="shared" si="8"/>
        <v>150</v>
      </c>
      <c r="D151" s="340">
        <v>43677</v>
      </c>
      <c r="E151" s="339" t="s">
        <v>870</v>
      </c>
      <c r="F151" s="339" t="s">
        <v>8425</v>
      </c>
      <c r="G151" s="247" t="str">
        <f>'Portfolio-WORK'!$F$6&amp;'Deletions (2)'!E151</f>
        <v>PEG RatioDLR</v>
      </c>
      <c r="H151" s="247">
        <f t="shared" si="9"/>
        <v>150</v>
      </c>
      <c r="I151" s="247" t="str">
        <f>IF(ISERROR(VLOOKUP(G151, Constituents_Prev!A:A, 1, 0)), "", H151)</f>
        <v/>
      </c>
    </row>
    <row r="152" spans="3:9">
      <c r="C152" s="305">
        <f t="shared" si="8"/>
        <v>151</v>
      </c>
      <c r="D152" s="340">
        <v>43677</v>
      </c>
      <c r="E152" s="339" t="s">
        <v>4015</v>
      </c>
      <c r="F152" s="339" t="s">
        <v>4016</v>
      </c>
      <c r="G152" s="247" t="str">
        <f>'Portfolio-WORK'!$F$6&amp;'Deletions (2)'!E152</f>
        <v>PEG RatioDFS</v>
      </c>
      <c r="H152" s="247">
        <f t="shared" si="9"/>
        <v>151</v>
      </c>
      <c r="I152" s="247" t="str">
        <f>IF(ISERROR(VLOOKUP(G152, Constituents_Prev!A:A, 1, 0)), "", H152)</f>
        <v/>
      </c>
    </row>
    <row r="153" spans="3:9">
      <c r="C153" s="305">
        <f t="shared" si="8"/>
        <v>152</v>
      </c>
      <c r="D153" s="340">
        <v>43677</v>
      </c>
      <c r="E153" s="339" t="s">
        <v>1337</v>
      </c>
      <c r="F153" s="339" t="s">
        <v>8426</v>
      </c>
      <c r="G153" s="247" t="str">
        <f>'Portfolio-WORK'!$F$6&amp;'Deletions (2)'!E153</f>
        <v>PEG RatioDISCA</v>
      </c>
      <c r="H153" s="247">
        <f t="shared" si="9"/>
        <v>152</v>
      </c>
      <c r="I153" s="247" t="str">
        <f>IF(ISERROR(VLOOKUP(G153, Constituents_Prev!A:A, 1, 0)), "", H153)</f>
        <v/>
      </c>
    </row>
    <row r="154" spans="3:9">
      <c r="C154" s="305">
        <f t="shared" si="8"/>
        <v>153</v>
      </c>
      <c r="D154" s="340">
        <v>43677</v>
      </c>
      <c r="E154" s="339" t="s">
        <v>875</v>
      </c>
      <c r="F154" s="339" t="s">
        <v>8427</v>
      </c>
      <c r="G154" s="247" t="str">
        <f>'Portfolio-WORK'!$F$6&amp;'Deletions (2)'!E154</f>
        <v>PEG RatioDISCK</v>
      </c>
      <c r="H154" s="247">
        <f t="shared" si="9"/>
        <v>153</v>
      </c>
      <c r="I154" s="247" t="str">
        <f>IF(ISERROR(VLOOKUP(G154, Constituents_Prev!A:A, 1, 0)), "", H154)</f>
        <v/>
      </c>
    </row>
    <row r="155" spans="3:9">
      <c r="C155" s="305">
        <f t="shared" si="8"/>
        <v>154</v>
      </c>
      <c r="D155" s="340">
        <v>43677</v>
      </c>
      <c r="E155" s="339" t="s">
        <v>1344</v>
      </c>
      <c r="F155" s="339" t="s">
        <v>8428</v>
      </c>
      <c r="G155" s="247" t="str">
        <f>'Portfolio-WORK'!$F$6&amp;'Deletions (2)'!E155</f>
        <v>PEG RatioDISH</v>
      </c>
      <c r="H155" s="247">
        <f t="shared" si="9"/>
        <v>154</v>
      </c>
      <c r="I155" s="247" t="str">
        <f>IF(ISERROR(VLOOKUP(G155, Constituents_Prev!A:A, 1, 0)), "", H155)</f>
        <v/>
      </c>
    </row>
    <row r="156" spans="3:9">
      <c r="C156" s="305">
        <f t="shared" si="8"/>
        <v>155</v>
      </c>
      <c r="D156" s="340">
        <v>43677</v>
      </c>
      <c r="E156" s="339" t="s">
        <v>398</v>
      </c>
      <c r="F156" s="339" t="s">
        <v>8429</v>
      </c>
      <c r="G156" s="247" t="str">
        <f>'Portfolio-WORK'!$F$6&amp;'Deletions (2)'!E156</f>
        <v>PEG RatioDG</v>
      </c>
      <c r="H156" s="247">
        <f t="shared" si="9"/>
        <v>155</v>
      </c>
      <c r="I156" s="247" t="str">
        <f>IF(ISERROR(VLOOKUP(G156, Constituents_Prev!A:A, 1, 0)), "", H156)</f>
        <v/>
      </c>
    </row>
    <row r="157" spans="3:9">
      <c r="C157" s="305">
        <f t="shared" si="8"/>
        <v>156</v>
      </c>
      <c r="D157" s="340">
        <v>43677</v>
      </c>
      <c r="E157" s="339" t="s">
        <v>880</v>
      </c>
      <c r="F157" s="339" t="s">
        <v>8430</v>
      </c>
      <c r="G157" s="247" t="str">
        <f>'Portfolio-WORK'!$F$6&amp;'Deletions (2)'!E157</f>
        <v>PEG RatioDLTR</v>
      </c>
      <c r="H157" s="247">
        <f t="shared" si="9"/>
        <v>156</v>
      </c>
      <c r="I157" s="247" t="str">
        <f>IF(ISERROR(VLOOKUP(G157, Constituents_Prev!A:A, 1, 0)), "", H157)</f>
        <v/>
      </c>
    </row>
    <row r="158" spans="3:9">
      <c r="C158" s="305">
        <f t="shared" si="8"/>
        <v>157</v>
      </c>
      <c r="D158" s="340">
        <v>43677</v>
      </c>
      <c r="E158" s="339" t="s">
        <v>2735</v>
      </c>
      <c r="F158" s="339" t="s">
        <v>2736</v>
      </c>
      <c r="G158" s="247" t="str">
        <f>'Portfolio-WORK'!$F$6&amp;'Deletions (2)'!E158</f>
        <v>PEG RatioD</v>
      </c>
      <c r="H158" s="247">
        <f t="shared" si="9"/>
        <v>157</v>
      </c>
      <c r="I158" s="247" t="str">
        <f>IF(ISERROR(VLOOKUP(G158, Constituents_Prev!A:A, 1, 0)), "", H158)</f>
        <v/>
      </c>
    </row>
    <row r="159" spans="3:9">
      <c r="C159" s="305">
        <f t="shared" si="8"/>
        <v>158</v>
      </c>
      <c r="D159" s="340">
        <v>43677</v>
      </c>
      <c r="E159" s="339" t="s">
        <v>2876</v>
      </c>
      <c r="F159" s="339" t="s">
        <v>8431</v>
      </c>
      <c r="G159" s="247" t="str">
        <f>'Portfolio-WORK'!$F$6&amp;'Deletions (2)'!E159</f>
        <v>PEG RatioDOV</v>
      </c>
      <c r="H159" s="247">
        <f t="shared" si="9"/>
        <v>158</v>
      </c>
      <c r="I159" s="247" t="str">
        <f>IF(ISERROR(VLOOKUP(G159, Constituents_Prev!A:A, 1, 0)), "", H159)</f>
        <v/>
      </c>
    </row>
    <row r="160" spans="3:9">
      <c r="C160" s="305">
        <f t="shared" si="8"/>
        <v>159</v>
      </c>
      <c r="D160" s="340">
        <v>43677</v>
      </c>
      <c r="E160" s="339" t="s">
        <v>3321</v>
      </c>
      <c r="F160" s="339" t="s">
        <v>8432</v>
      </c>
      <c r="G160" s="247" t="str">
        <f>'Portfolio-WORK'!$F$6&amp;'Deletions (2)'!E160</f>
        <v>PEG RatioDOW</v>
      </c>
      <c r="H160" s="247">
        <f t="shared" si="9"/>
        <v>159</v>
      </c>
      <c r="I160" s="247" t="str">
        <f>IF(ISERROR(VLOOKUP(G160, Constituents_Prev!A:A, 1, 0)), "", H160)</f>
        <v/>
      </c>
    </row>
    <row r="161" spans="3:9">
      <c r="C161" s="305">
        <f t="shared" si="8"/>
        <v>160</v>
      </c>
      <c r="D161" s="340">
        <v>43677</v>
      </c>
      <c r="E161" s="339" t="s">
        <v>3485</v>
      </c>
      <c r="F161" s="339" t="s">
        <v>8433</v>
      </c>
      <c r="G161" s="247" t="str">
        <f>'Portfolio-WORK'!$F$6&amp;'Deletions (2)'!E161</f>
        <v>PEG RatioDTE</v>
      </c>
      <c r="H161" s="247">
        <f t="shared" si="9"/>
        <v>160</v>
      </c>
      <c r="I161" s="247" t="str">
        <f>IF(ISERROR(VLOOKUP(G161, Constituents_Prev!A:A, 1, 0)), "", H161)</f>
        <v/>
      </c>
    </row>
    <row r="162" spans="3:9">
      <c r="C162" s="305">
        <f t="shared" si="8"/>
        <v>161</v>
      </c>
      <c r="D162" s="340">
        <v>43677</v>
      </c>
      <c r="E162" s="339" t="s">
        <v>3497</v>
      </c>
      <c r="F162" s="339" t="s">
        <v>8434</v>
      </c>
      <c r="G162" s="247" t="str">
        <f>'Portfolio-WORK'!$F$6&amp;'Deletions (2)'!E162</f>
        <v>PEG RatioDUK</v>
      </c>
      <c r="H162" s="247">
        <f t="shared" si="9"/>
        <v>161</v>
      </c>
      <c r="I162" s="247" t="str">
        <f>IF(ISERROR(VLOOKUP(G162, Constituents_Prev!A:A, 1, 0)), "", H162)</f>
        <v/>
      </c>
    </row>
    <row r="163" spans="3:9">
      <c r="C163" s="305">
        <f t="shared" si="8"/>
        <v>162</v>
      </c>
      <c r="D163" s="340">
        <v>43677</v>
      </c>
      <c r="E163" s="339" t="s">
        <v>1091</v>
      </c>
      <c r="F163" s="339" t="s">
        <v>8435</v>
      </c>
      <c r="G163" s="247" t="str">
        <f>'Portfolio-WORK'!$F$6&amp;'Deletions (2)'!E163</f>
        <v>PEG RatioDRE</v>
      </c>
      <c r="H163" s="247">
        <f t="shared" si="9"/>
        <v>162</v>
      </c>
      <c r="I163" s="247" t="str">
        <f>IF(ISERROR(VLOOKUP(G163, Constituents_Prev!A:A, 1, 0)), "", H163)</f>
        <v/>
      </c>
    </row>
    <row r="164" spans="3:9">
      <c r="C164" s="305">
        <f t="shared" si="8"/>
        <v>163</v>
      </c>
      <c r="D164" s="340">
        <v>43677</v>
      </c>
      <c r="E164" s="339" t="s">
        <v>551</v>
      </c>
      <c r="F164" s="339" t="s">
        <v>8436</v>
      </c>
      <c r="G164" s="247" t="str">
        <f>'Portfolio-WORK'!$F$6&amp;'Deletions (2)'!E164</f>
        <v>PEG RatioDD</v>
      </c>
      <c r="H164" s="247">
        <f t="shared" si="9"/>
        <v>163</v>
      </c>
      <c r="I164" s="247" t="str">
        <f>IF(ISERROR(VLOOKUP(G164, Constituents_Prev!A:A, 1, 0)), "", H164)</f>
        <v/>
      </c>
    </row>
    <row r="165" spans="3:9">
      <c r="C165" s="305">
        <f t="shared" si="8"/>
        <v>164</v>
      </c>
      <c r="D165" s="340">
        <v>43677</v>
      </c>
      <c r="E165" s="339" t="s">
        <v>2563</v>
      </c>
      <c r="F165" s="339" t="s">
        <v>8437</v>
      </c>
      <c r="G165" s="247" t="str">
        <f>'Portfolio-WORK'!$F$6&amp;'Deletions (2)'!E165</f>
        <v>PEG RatioDXC</v>
      </c>
      <c r="H165" s="247">
        <f t="shared" si="9"/>
        <v>164</v>
      </c>
      <c r="I165" s="247" t="str">
        <f>IF(ISERROR(VLOOKUP(G165, Constituents_Prev!A:A, 1, 0)), "", H165)</f>
        <v/>
      </c>
    </row>
    <row r="166" spans="3:9">
      <c r="C166" s="305">
        <f t="shared" si="8"/>
        <v>165</v>
      </c>
      <c r="D166" s="340">
        <v>43677</v>
      </c>
      <c r="E166" s="339" t="s">
        <v>4022</v>
      </c>
      <c r="F166" s="339" t="s">
        <v>8438</v>
      </c>
      <c r="G166" s="247" t="str">
        <f>'Portfolio-WORK'!$F$6&amp;'Deletions (2)'!E166</f>
        <v>PEG RatioETFC</v>
      </c>
      <c r="H166" s="247">
        <f t="shared" si="9"/>
        <v>165</v>
      </c>
      <c r="I166" s="247" t="str">
        <f>IF(ISERROR(VLOOKUP(G166, Constituents_Prev!A:A, 1, 0)), "", H166)</f>
        <v/>
      </c>
    </row>
    <row r="167" spans="3:9">
      <c r="C167" s="305">
        <f t="shared" si="8"/>
        <v>166</v>
      </c>
      <c r="D167" s="340">
        <v>43677</v>
      </c>
      <c r="E167" s="339" t="s">
        <v>2573</v>
      </c>
      <c r="F167" s="339" t="s">
        <v>8439</v>
      </c>
      <c r="G167" s="247" t="str">
        <f>'Portfolio-WORK'!$F$6&amp;'Deletions (2)'!E167</f>
        <v>PEG RatioEMN</v>
      </c>
      <c r="H167" s="247">
        <f t="shared" si="9"/>
        <v>166</v>
      </c>
      <c r="I167" s="247" t="str">
        <f>IF(ISERROR(VLOOKUP(G167, Constituents_Prev!A:A, 1, 0)), "", H167)</f>
        <v/>
      </c>
    </row>
    <row r="168" spans="3:9">
      <c r="C168" s="305">
        <f t="shared" si="8"/>
        <v>167</v>
      </c>
      <c r="D168" s="340">
        <v>43677</v>
      </c>
      <c r="E168" s="339" t="s">
        <v>4795</v>
      </c>
      <c r="F168" s="339" t="s">
        <v>8440</v>
      </c>
      <c r="G168" s="247" t="str">
        <f>'Portfolio-WORK'!$F$6&amp;'Deletions (2)'!E168</f>
        <v>PEG RatioETN</v>
      </c>
      <c r="H168" s="247">
        <f t="shared" si="9"/>
        <v>167</v>
      </c>
      <c r="I168" s="247" t="str">
        <f>IF(ISERROR(VLOOKUP(G168, Constituents_Prev!A:A, 1, 0)), "", H168)</f>
        <v/>
      </c>
    </row>
    <row r="169" spans="3:9">
      <c r="C169" s="305">
        <f t="shared" si="8"/>
        <v>168</v>
      </c>
      <c r="D169" s="340">
        <v>43677</v>
      </c>
      <c r="E169" s="339" t="s">
        <v>4162</v>
      </c>
      <c r="F169" s="339" t="s">
        <v>4163</v>
      </c>
      <c r="G169" s="247" t="str">
        <f>'Portfolio-WORK'!$F$6&amp;'Deletions (2)'!E169</f>
        <v>PEG RatioEBAY</v>
      </c>
      <c r="H169" s="247">
        <f t="shared" si="9"/>
        <v>168</v>
      </c>
      <c r="I169" s="247">
        <f>IF(ISERROR(VLOOKUP(G169, Constituents_Prev!A:A, 1, 0)), "", H169)</f>
        <v>168</v>
      </c>
    </row>
    <row r="170" spans="3:9">
      <c r="C170" s="305">
        <f t="shared" si="8"/>
        <v>169</v>
      </c>
      <c r="D170" s="340">
        <v>43677</v>
      </c>
      <c r="E170" s="339" t="s">
        <v>3814</v>
      </c>
      <c r="F170" s="339" t="s">
        <v>8441</v>
      </c>
      <c r="G170" s="247" t="str">
        <f>'Portfolio-WORK'!$F$6&amp;'Deletions (2)'!E170</f>
        <v>PEG RatioECL</v>
      </c>
      <c r="H170" s="247">
        <f t="shared" si="9"/>
        <v>169</v>
      </c>
      <c r="I170" s="247" t="str">
        <f>IF(ISERROR(VLOOKUP(G170, Constituents_Prev!A:A, 1, 0)), "", H170)</f>
        <v/>
      </c>
    </row>
    <row r="171" spans="3:9">
      <c r="C171" s="305">
        <f t="shared" si="8"/>
        <v>170</v>
      </c>
      <c r="D171" s="340">
        <v>43677</v>
      </c>
      <c r="E171" s="339" t="s">
        <v>888</v>
      </c>
      <c r="F171" s="339" t="s">
        <v>8442</v>
      </c>
      <c r="G171" s="247" t="str">
        <f>'Portfolio-WORK'!$F$6&amp;'Deletions (2)'!E171</f>
        <v>PEG RatioEIX</v>
      </c>
      <c r="H171" s="247">
        <f t="shared" si="9"/>
        <v>170</v>
      </c>
      <c r="I171" s="247" t="str">
        <f>IF(ISERROR(VLOOKUP(G171, Constituents_Prev!A:A, 1, 0)), "", H171)</f>
        <v/>
      </c>
    </row>
    <row r="172" spans="3:9">
      <c r="C172" s="305">
        <f t="shared" si="8"/>
        <v>171</v>
      </c>
      <c r="D172" s="340">
        <v>43677</v>
      </c>
      <c r="E172" s="339" t="s">
        <v>1096</v>
      </c>
      <c r="F172" s="339" t="s">
        <v>8443</v>
      </c>
      <c r="G172" s="247" t="str">
        <f>'Portfolio-WORK'!$F$6&amp;'Deletions (2)'!E172</f>
        <v>PEG RatioEW</v>
      </c>
      <c r="H172" s="247">
        <f t="shared" si="9"/>
        <v>171</v>
      </c>
      <c r="I172" s="247" t="str">
        <f>IF(ISERROR(VLOOKUP(G172, Constituents_Prev!A:A, 1, 0)), "", H172)</f>
        <v/>
      </c>
    </row>
    <row r="173" spans="3:9">
      <c r="C173" s="305">
        <f t="shared" si="8"/>
        <v>172</v>
      </c>
      <c r="D173" s="340">
        <v>43677</v>
      </c>
      <c r="E173" s="339" t="s">
        <v>1353</v>
      </c>
      <c r="F173" s="339" t="s">
        <v>8444</v>
      </c>
      <c r="G173" s="247" t="str">
        <f>'Portfolio-WORK'!$F$6&amp;'Deletions (2)'!E173</f>
        <v>PEG RatioEA</v>
      </c>
      <c r="H173" s="247">
        <f t="shared" si="9"/>
        <v>172</v>
      </c>
      <c r="I173" s="247" t="str">
        <f>IF(ISERROR(VLOOKUP(G173, Constituents_Prev!A:A, 1, 0)), "", H173)</f>
        <v/>
      </c>
    </row>
    <row r="174" spans="3:9">
      <c r="C174" s="305">
        <f t="shared" si="8"/>
        <v>173</v>
      </c>
      <c r="D174" s="340">
        <v>43677</v>
      </c>
      <c r="E174" s="339" t="s">
        <v>1634</v>
      </c>
      <c r="F174" s="339" t="s">
        <v>8445</v>
      </c>
      <c r="G174" s="247" t="str">
        <f>'Portfolio-WORK'!$F$6&amp;'Deletions (2)'!E174</f>
        <v>PEG RatioLLY</v>
      </c>
      <c r="H174" s="247">
        <f t="shared" si="9"/>
        <v>173</v>
      </c>
      <c r="I174" s="247" t="str">
        <f>IF(ISERROR(VLOOKUP(G174, Constituents_Prev!A:A, 1, 0)), "", H174)</f>
        <v/>
      </c>
    </row>
    <row r="175" spans="3:9">
      <c r="C175" s="305">
        <f t="shared" si="8"/>
        <v>174</v>
      </c>
      <c r="D175" s="340">
        <v>43677</v>
      </c>
      <c r="E175" s="339" t="s">
        <v>558</v>
      </c>
      <c r="F175" s="339" t="s">
        <v>8446</v>
      </c>
      <c r="G175" s="247" t="str">
        <f>'Portfolio-WORK'!$F$6&amp;'Deletions (2)'!E175</f>
        <v>PEG RatioEMR</v>
      </c>
      <c r="H175" s="247">
        <f t="shared" si="9"/>
        <v>174</v>
      </c>
      <c r="I175" s="247" t="str">
        <f>IF(ISERROR(VLOOKUP(G175, Constituents_Prev!A:A, 1, 0)), "", H175)</f>
        <v/>
      </c>
    </row>
    <row r="176" spans="3:9">
      <c r="C176" s="305">
        <f t="shared" si="8"/>
        <v>175</v>
      </c>
      <c r="D176" s="340">
        <v>43677</v>
      </c>
      <c r="E176" s="339" t="s">
        <v>3042</v>
      </c>
      <c r="F176" s="339" t="s">
        <v>8447</v>
      </c>
      <c r="G176" s="247" t="str">
        <f>'Portfolio-WORK'!$F$6&amp;'Deletions (2)'!E176</f>
        <v>PEG RatioETR</v>
      </c>
      <c r="H176" s="247">
        <f t="shared" si="9"/>
        <v>175</v>
      </c>
      <c r="I176" s="247" t="str">
        <f>IF(ISERROR(VLOOKUP(G176, Constituents_Prev!A:A, 1, 0)), "", H176)</f>
        <v/>
      </c>
    </row>
    <row r="177" spans="3:9">
      <c r="C177" s="305">
        <f t="shared" si="8"/>
        <v>176</v>
      </c>
      <c r="D177" s="340">
        <v>43677</v>
      </c>
      <c r="E177" s="339" t="s">
        <v>2306</v>
      </c>
      <c r="F177" s="339" t="s">
        <v>8448</v>
      </c>
      <c r="G177" s="247" t="str">
        <f>'Portfolio-WORK'!$F$6&amp;'Deletions (2)'!E177</f>
        <v>PEG RatioEOG</v>
      </c>
      <c r="H177" s="247">
        <f t="shared" si="9"/>
        <v>176</v>
      </c>
      <c r="I177" s="247" t="str">
        <f>IF(ISERROR(VLOOKUP(G177, Constituents_Prev!A:A, 1, 0)), "", H177)</f>
        <v/>
      </c>
    </row>
    <row r="178" spans="3:9">
      <c r="C178" s="305">
        <f t="shared" si="8"/>
        <v>177</v>
      </c>
      <c r="D178" s="340">
        <v>43677</v>
      </c>
      <c r="E178" s="339" t="s">
        <v>564</v>
      </c>
      <c r="F178" s="339" t="s">
        <v>8449</v>
      </c>
      <c r="G178" s="247" t="str">
        <f>'Portfolio-WORK'!$F$6&amp;'Deletions (2)'!E178</f>
        <v>PEG RatioEFX</v>
      </c>
      <c r="H178" s="247">
        <f t="shared" si="9"/>
        <v>177</v>
      </c>
      <c r="I178" s="247" t="str">
        <f>IF(ISERROR(VLOOKUP(G178, Constituents_Prev!A:A, 1, 0)), "", H178)</f>
        <v/>
      </c>
    </row>
    <row r="179" spans="3:9">
      <c r="C179" s="305">
        <f t="shared" si="8"/>
        <v>178</v>
      </c>
      <c r="D179" s="340">
        <v>43677</v>
      </c>
      <c r="E179" s="339" t="s">
        <v>896</v>
      </c>
      <c r="F179" s="339" t="s">
        <v>8450</v>
      </c>
      <c r="G179" s="247" t="str">
        <f>'Portfolio-WORK'!$F$6&amp;'Deletions (2)'!E179</f>
        <v>PEG RatioEQIX</v>
      </c>
      <c r="H179" s="247">
        <f t="shared" si="9"/>
        <v>178</v>
      </c>
      <c r="I179" s="247" t="str">
        <f>IF(ISERROR(VLOOKUP(G179, Constituents_Prev!A:A, 1, 0)), "", H179)</f>
        <v/>
      </c>
    </row>
    <row r="180" spans="3:9">
      <c r="C180" s="305">
        <f t="shared" si="8"/>
        <v>179</v>
      </c>
      <c r="D180" s="340">
        <v>43677</v>
      </c>
      <c r="E180" s="339" t="s">
        <v>1103</v>
      </c>
      <c r="F180" s="339" t="s">
        <v>1104</v>
      </c>
      <c r="G180" s="247" t="str">
        <f>'Portfolio-WORK'!$F$6&amp;'Deletions (2)'!E180</f>
        <v>PEG RatioEQR</v>
      </c>
      <c r="H180" s="247">
        <f t="shared" si="9"/>
        <v>179</v>
      </c>
      <c r="I180" s="247" t="str">
        <f>IF(ISERROR(VLOOKUP(G180, Constituents_Prev!A:A, 1, 0)), "", H180)</f>
        <v/>
      </c>
    </row>
    <row r="181" spans="3:9">
      <c r="C181" s="305">
        <f t="shared" si="8"/>
        <v>180</v>
      </c>
      <c r="D181" s="340">
        <v>43677</v>
      </c>
      <c r="E181" s="339" t="s">
        <v>1108</v>
      </c>
      <c r="F181" s="339" t="s">
        <v>8451</v>
      </c>
      <c r="G181" s="247" t="str">
        <f>'Portfolio-WORK'!$F$6&amp;'Deletions (2)'!E181</f>
        <v>PEG RatioESS</v>
      </c>
      <c r="H181" s="247">
        <f t="shared" si="9"/>
        <v>180</v>
      </c>
      <c r="I181" s="247" t="str">
        <f>IF(ISERROR(VLOOKUP(G181, Constituents_Prev!A:A, 1, 0)), "", H181)</f>
        <v/>
      </c>
    </row>
    <row r="182" spans="3:9">
      <c r="C182" s="305">
        <f t="shared" si="8"/>
        <v>181</v>
      </c>
      <c r="D182" s="340">
        <v>43677</v>
      </c>
      <c r="E182" s="339" t="s">
        <v>1628</v>
      </c>
      <c r="F182" s="339" t="s">
        <v>8452</v>
      </c>
      <c r="G182" s="247" t="str">
        <f>'Portfolio-WORK'!$F$6&amp;'Deletions (2)'!E182</f>
        <v>PEG RatioEL</v>
      </c>
      <c r="H182" s="247">
        <f t="shared" si="9"/>
        <v>181</v>
      </c>
      <c r="I182" s="247" t="str">
        <f>IF(ISERROR(VLOOKUP(G182, Constituents_Prev!A:A, 1, 0)), "", H182)</f>
        <v/>
      </c>
    </row>
    <row r="183" spans="3:9">
      <c r="C183" s="305">
        <f t="shared" si="8"/>
        <v>182</v>
      </c>
      <c r="D183" s="340">
        <v>43677</v>
      </c>
      <c r="E183" s="339" t="s">
        <v>2128</v>
      </c>
      <c r="F183" s="339" t="s">
        <v>8453</v>
      </c>
      <c r="G183" s="247" t="str">
        <f>'Portfolio-WORK'!$F$6&amp;'Deletions (2)'!E183</f>
        <v>PEG RatioRE</v>
      </c>
      <c r="H183" s="247">
        <f t="shared" si="9"/>
        <v>182</v>
      </c>
      <c r="I183" s="247" t="str">
        <f>IF(ISERROR(VLOOKUP(G183, Constituents_Prev!A:A, 1, 0)), "", H183)</f>
        <v/>
      </c>
    </row>
    <row r="184" spans="3:9">
      <c r="C184" s="305">
        <f t="shared" si="8"/>
        <v>183</v>
      </c>
      <c r="D184" s="340">
        <v>43677</v>
      </c>
      <c r="E184" s="339" t="s">
        <v>2313</v>
      </c>
      <c r="F184" s="339" t="s">
        <v>8454</v>
      </c>
      <c r="G184" s="247" t="str">
        <f>'Portfolio-WORK'!$F$6&amp;'Deletions (2)'!E184</f>
        <v>PEG RatioEVRG</v>
      </c>
      <c r="H184" s="247">
        <f t="shared" si="9"/>
        <v>183</v>
      </c>
      <c r="I184" s="247" t="str">
        <f>IF(ISERROR(VLOOKUP(G184, Constituents_Prev!A:A, 1, 0)), "", H184)</f>
        <v/>
      </c>
    </row>
    <row r="185" spans="3:9">
      <c r="C185" s="305">
        <f t="shared" si="8"/>
        <v>184</v>
      </c>
      <c r="D185" s="340">
        <v>43677</v>
      </c>
      <c r="E185" s="339" t="s">
        <v>3513</v>
      </c>
      <c r="F185" s="339" t="s">
        <v>3514</v>
      </c>
      <c r="G185" s="247" t="str">
        <f>'Portfolio-WORK'!$F$6&amp;'Deletions (2)'!E185</f>
        <v>PEG RatioES</v>
      </c>
      <c r="H185" s="247">
        <f t="shared" si="9"/>
        <v>184</v>
      </c>
      <c r="I185" s="247" t="str">
        <f>IF(ISERROR(VLOOKUP(G185, Constituents_Prev!A:A, 1, 0)), "", H185)</f>
        <v/>
      </c>
    </row>
    <row r="186" spans="3:9">
      <c r="C186" s="305">
        <f t="shared" si="8"/>
        <v>185</v>
      </c>
      <c r="D186" s="340">
        <v>43677</v>
      </c>
      <c r="E186" s="339" t="s">
        <v>3047</v>
      </c>
      <c r="F186" s="339" t="s">
        <v>8455</v>
      </c>
      <c r="G186" s="247" t="str">
        <f>'Portfolio-WORK'!$F$6&amp;'Deletions (2)'!E186</f>
        <v>PEG RatioEXC</v>
      </c>
      <c r="H186" s="247">
        <f t="shared" si="9"/>
        <v>185</v>
      </c>
      <c r="I186" s="247" t="str">
        <f>IF(ISERROR(VLOOKUP(G186, Constituents_Prev!A:A, 1, 0)), "", H186)</f>
        <v/>
      </c>
    </row>
    <row r="187" spans="3:9">
      <c r="C187" s="305">
        <f t="shared" si="8"/>
        <v>186</v>
      </c>
      <c r="D187" s="340">
        <v>43677</v>
      </c>
      <c r="E187" s="339" t="s">
        <v>4169</v>
      </c>
      <c r="F187" s="339" t="s">
        <v>4170</v>
      </c>
      <c r="G187" s="247" t="str">
        <f>'Portfolio-WORK'!$F$6&amp;'Deletions (2)'!E187</f>
        <v>PEG RatioEXPE</v>
      </c>
      <c r="H187" s="247">
        <f t="shared" si="9"/>
        <v>186</v>
      </c>
      <c r="I187" s="247" t="str">
        <f>IF(ISERROR(VLOOKUP(G187, Constituents_Prev!A:A, 1, 0)), "", H187)</f>
        <v/>
      </c>
    </row>
    <row r="188" spans="3:9">
      <c r="C188" s="305">
        <f t="shared" si="8"/>
        <v>187</v>
      </c>
      <c r="D188" s="340">
        <v>43677</v>
      </c>
      <c r="E188" s="339" t="s">
        <v>8456</v>
      </c>
      <c r="F188" s="339" t="s">
        <v>8457</v>
      </c>
      <c r="G188" s="247" t="str">
        <f>'Portfolio-WORK'!$F$6&amp;'Deletions (2)'!E188</f>
        <v>PEG RatioEXPD</v>
      </c>
      <c r="H188" s="247">
        <f t="shared" si="9"/>
        <v>187</v>
      </c>
      <c r="I188" s="247" t="str">
        <f>IF(ISERROR(VLOOKUP(G188, Constituents_Prev!A:A, 1, 0)), "", H188)</f>
        <v/>
      </c>
    </row>
    <row r="189" spans="3:9">
      <c r="C189" s="305">
        <f t="shared" si="8"/>
        <v>188</v>
      </c>
      <c r="D189" s="340">
        <v>43677</v>
      </c>
      <c r="E189" s="339" t="s">
        <v>1113</v>
      </c>
      <c r="F189" s="339" t="s">
        <v>8458</v>
      </c>
      <c r="G189" s="247" t="str">
        <f>'Portfolio-WORK'!$F$6&amp;'Deletions (2)'!E189</f>
        <v>PEG RatioEXR</v>
      </c>
      <c r="H189" s="247">
        <f t="shared" si="9"/>
        <v>188</v>
      </c>
      <c r="I189" s="247" t="str">
        <f>IF(ISERROR(VLOOKUP(G189, Constituents_Prev!A:A, 1, 0)), "", H189)</f>
        <v/>
      </c>
    </row>
    <row r="190" spans="3:9">
      <c r="C190" s="305">
        <f t="shared" si="8"/>
        <v>189</v>
      </c>
      <c r="D190" s="340">
        <v>43677</v>
      </c>
      <c r="E190" s="339" t="s">
        <v>3333</v>
      </c>
      <c r="F190" s="339" t="s">
        <v>8459</v>
      </c>
      <c r="G190" s="247" t="str">
        <f>'Portfolio-WORK'!$F$6&amp;'Deletions (2)'!E190</f>
        <v>PEG RatioXOM</v>
      </c>
      <c r="H190" s="247">
        <f t="shared" si="9"/>
        <v>189</v>
      </c>
      <c r="I190" s="247" t="str">
        <f>IF(ISERROR(VLOOKUP(G190, Constituents_Prev!A:A, 1, 0)), "", H190)</f>
        <v/>
      </c>
    </row>
    <row r="191" spans="3:9">
      <c r="C191" s="305">
        <f t="shared" si="8"/>
        <v>190</v>
      </c>
      <c r="D191" s="340">
        <v>43677</v>
      </c>
      <c r="E191" s="339" t="s">
        <v>1363</v>
      </c>
      <c r="F191" s="339" t="s">
        <v>8460</v>
      </c>
      <c r="G191" s="247" t="str">
        <f>'Portfolio-WORK'!$F$6&amp;'Deletions (2)'!E191</f>
        <v>PEG RatioFFIV</v>
      </c>
      <c r="H191" s="247">
        <f t="shared" si="9"/>
        <v>190</v>
      </c>
      <c r="I191" s="247" t="str">
        <f>IF(ISERROR(VLOOKUP(G191, Constituents_Prev!A:A, 1, 0)), "", H191)</f>
        <v/>
      </c>
    </row>
    <row r="192" spans="3:9">
      <c r="C192" s="305">
        <f t="shared" si="8"/>
        <v>191</v>
      </c>
      <c r="D192" s="340">
        <v>43677</v>
      </c>
      <c r="E192" s="339" t="s">
        <v>1358</v>
      </c>
      <c r="F192" s="339" t="s">
        <v>8461</v>
      </c>
      <c r="G192" s="247" t="str">
        <f>'Portfolio-WORK'!$F$6&amp;'Deletions (2)'!E192</f>
        <v>PEG RatioFB</v>
      </c>
      <c r="H192" s="247">
        <f t="shared" si="9"/>
        <v>191</v>
      </c>
      <c r="I192" s="247" t="str">
        <f>IF(ISERROR(VLOOKUP(G192, Constituents_Prev!A:A, 1, 0)), "", H192)</f>
        <v/>
      </c>
    </row>
    <row r="193" spans="3:9">
      <c r="C193" s="305">
        <f t="shared" si="8"/>
        <v>192</v>
      </c>
      <c r="D193" s="340">
        <v>43677</v>
      </c>
      <c r="E193" s="339" t="s">
        <v>8168</v>
      </c>
      <c r="F193" s="339" t="s">
        <v>8462</v>
      </c>
      <c r="G193" s="247" t="str">
        <f>'Portfolio-WORK'!$F$6&amp;'Deletions (2)'!E193</f>
        <v>PEG RatioFAST</v>
      </c>
      <c r="H193" s="247">
        <f t="shared" si="9"/>
        <v>192</v>
      </c>
      <c r="I193" s="247" t="str">
        <f>IF(ISERROR(VLOOKUP(G193, Constituents_Prev!A:A, 1, 0)), "", H193)</f>
        <v/>
      </c>
    </row>
    <row r="194" spans="3:9">
      <c r="C194" s="305">
        <f t="shared" si="8"/>
        <v>193</v>
      </c>
      <c r="D194" s="340">
        <v>43677</v>
      </c>
      <c r="E194" s="339" t="s">
        <v>1118</v>
      </c>
      <c r="F194" s="339" t="s">
        <v>8463</v>
      </c>
      <c r="G194" s="247" t="str">
        <f>'Portfolio-WORK'!$F$6&amp;'Deletions (2)'!E194</f>
        <v>PEG RatioFRT</v>
      </c>
      <c r="H194" s="247">
        <f t="shared" si="9"/>
        <v>193</v>
      </c>
      <c r="I194" s="247" t="str">
        <f>IF(ISERROR(VLOOKUP(G194, Constituents_Prev!A:A, 1, 0)), "", H194)</f>
        <v/>
      </c>
    </row>
    <row r="195" spans="3:9">
      <c r="C195" s="305">
        <f t="shared" ref="C195:C258" si="10">H195</f>
        <v>194</v>
      </c>
      <c r="D195" s="340">
        <v>43677</v>
      </c>
      <c r="E195" s="339" t="s">
        <v>2578</v>
      </c>
      <c r="F195" s="339" t="s">
        <v>8464</v>
      </c>
      <c r="G195" s="247" t="str">
        <f>'Portfolio-WORK'!$F$6&amp;'Deletions (2)'!E195</f>
        <v>PEG RatioFDX</v>
      </c>
      <c r="H195" s="247">
        <f t="shared" ref="H195:H258" si="11">COUNTIF($F$2:$F$902, "&lt;="&amp;F195)</f>
        <v>194</v>
      </c>
      <c r="I195" s="247" t="str">
        <f>IF(ISERROR(VLOOKUP(G195, Constituents_Prev!A:A, 1, 0)), "", H195)</f>
        <v/>
      </c>
    </row>
    <row r="196" spans="3:9">
      <c r="C196" s="305">
        <f t="shared" si="10"/>
        <v>195</v>
      </c>
      <c r="D196" s="340">
        <v>43677</v>
      </c>
      <c r="E196" s="339" t="s">
        <v>1907</v>
      </c>
      <c r="F196" s="339" t="s">
        <v>8465</v>
      </c>
      <c r="G196" s="247" t="str">
        <f>'Portfolio-WORK'!$F$6&amp;'Deletions (2)'!E196</f>
        <v>PEG RatioFIS</v>
      </c>
      <c r="H196" s="247">
        <f t="shared" si="11"/>
        <v>195</v>
      </c>
      <c r="I196" s="247" t="str">
        <f>IF(ISERROR(VLOOKUP(G196, Constituents_Prev!A:A, 1, 0)), "", H196)</f>
        <v/>
      </c>
    </row>
    <row r="197" spans="3:9">
      <c r="C197" s="305">
        <f t="shared" si="10"/>
        <v>196</v>
      </c>
      <c r="D197" s="340">
        <v>43677</v>
      </c>
      <c r="E197" s="339" t="s">
        <v>4471</v>
      </c>
      <c r="F197" s="339" t="s">
        <v>8466</v>
      </c>
      <c r="G197" s="247" t="str">
        <f>'Portfolio-WORK'!$F$6&amp;'Deletions (2)'!E197</f>
        <v>PEG RatioFITB</v>
      </c>
      <c r="H197" s="247">
        <f t="shared" si="11"/>
        <v>196</v>
      </c>
      <c r="I197" s="247" t="str">
        <f>IF(ISERROR(VLOOKUP(G197, Constituents_Prev!A:A, 1, 0)), "", H197)</f>
        <v/>
      </c>
    </row>
    <row r="198" spans="3:9">
      <c r="C198" s="305">
        <f t="shared" si="10"/>
        <v>197</v>
      </c>
      <c r="D198" s="340">
        <v>43677</v>
      </c>
      <c r="E198" s="339" t="s">
        <v>3626</v>
      </c>
      <c r="F198" s="339" t="s">
        <v>3627</v>
      </c>
      <c r="G198" s="247" t="str">
        <f>'Portfolio-WORK'!$F$6&amp;'Deletions (2)'!E198</f>
        <v>PEG RatioFRC</v>
      </c>
      <c r="H198" s="247">
        <f t="shared" si="11"/>
        <v>197</v>
      </c>
      <c r="I198" s="247" t="str">
        <f>IF(ISERROR(VLOOKUP(G198, Constituents_Prev!A:A, 1, 0)), "", H198)</f>
        <v/>
      </c>
    </row>
    <row r="199" spans="3:9">
      <c r="C199" s="305">
        <f t="shared" si="10"/>
        <v>198</v>
      </c>
      <c r="D199" s="340">
        <v>43677</v>
      </c>
      <c r="E199" s="339" t="s">
        <v>3052</v>
      </c>
      <c r="F199" s="339" t="s">
        <v>8467</v>
      </c>
      <c r="G199" s="247" t="str">
        <f>'Portfolio-WORK'!$F$6&amp;'Deletions (2)'!E199</f>
        <v>PEG RatioFE</v>
      </c>
      <c r="H199" s="247">
        <f t="shared" si="11"/>
        <v>198</v>
      </c>
      <c r="I199" s="247" t="str">
        <f>IF(ISERROR(VLOOKUP(G199, Constituents_Prev!A:A, 1, 0)), "", H199)</f>
        <v/>
      </c>
    </row>
    <row r="200" spans="3:9">
      <c r="C200" s="305">
        <f t="shared" si="10"/>
        <v>199</v>
      </c>
      <c r="D200" s="340">
        <v>43677</v>
      </c>
      <c r="E200" s="339" t="s">
        <v>1368</v>
      </c>
      <c r="F200" s="339" t="s">
        <v>8468</v>
      </c>
      <c r="G200" s="247" t="str">
        <f>'Portfolio-WORK'!$F$6&amp;'Deletions (2)'!E200</f>
        <v>PEG RatioFISV</v>
      </c>
      <c r="H200" s="247">
        <f t="shared" si="11"/>
        <v>199</v>
      </c>
      <c r="I200" s="247" t="str">
        <f>IF(ISERROR(VLOOKUP(G200, Constituents_Prev!A:A, 1, 0)), "", H200)</f>
        <v/>
      </c>
    </row>
    <row r="201" spans="3:9">
      <c r="C201" s="305">
        <f t="shared" si="10"/>
        <v>200</v>
      </c>
      <c r="D201" s="340">
        <v>43677</v>
      </c>
      <c r="E201" s="339" t="s">
        <v>1373</v>
      </c>
      <c r="F201" s="339" t="s">
        <v>8469</v>
      </c>
      <c r="G201" s="247" t="str">
        <f>'Portfolio-WORK'!$F$6&amp;'Deletions (2)'!E201</f>
        <v>PEG RatioFLT</v>
      </c>
      <c r="H201" s="247">
        <f t="shared" si="11"/>
        <v>200</v>
      </c>
      <c r="I201" s="247" t="str">
        <f>IF(ISERROR(VLOOKUP(G201, Constituents_Prev!A:A, 1, 0)), "", H201)</f>
        <v/>
      </c>
    </row>
    <row r="202" spans="3:9">
      <c r="C202" s="305">
        <f t="shared" si="10"/>
        <v>201</v>
      </c>
      <c r="D202" s="340">
        <v>43677</v>
      </c>
      <c r="E202" s="339" t="s">
        <v>6753</v>
      </c>
      <c r="F202" s="339" t="s">
        <v>8470</v>
      </c>
      <c r="G202" s="247" t="str">
        <f>'Portfolio-WORK'!$F$6&amp;'Deletions (2)'!E202</f>
        <v>PEG RatioFLIR</v>
      </c>
      <c r="H202" s="247">
        <f t="shared" si="11"/>
        <v>201</v>
      </c>
      <c r="I202" s="247" t="str">
        <f>IF(ISERROR(VLOOKUP(G202, Constituents_Prev!A:A, 1, 0)), "", H202)</f>
        <v/>
      </c>
    </row>
    <row r="203" spans="3:9">
      <c r="C203" s="305">
        <f t="shared" si="10"/>
        <v>202</v>
      </c>
      <c r="D203" s="340">
        <v>43677</v>
      </c>
      <c r="E203" s="339" t="s">
        <v>577</v>
      </c>
      <c r="F203" s="339" t="s">
        <v>8471</v>
      </c>
      <c r="G203" s="247" t="str">
        <f>'Portfolio-WORK'!$F$6&amp;'Deletions (2)'!E203</f>
        <v>PEG RatioFLS</v>
      </c>
      <c r="H203" s="247">
        <f t="shared" si="11"/>
        <v>202</v>
      </c>
      <c r="I203" s="247" t="str">
        <f>IF(ISERROR(VLOOKUP(G203, Constituents_Prev!A:A, 1, 0)), "", H203)</f>
        <v/>
      </c>
    </row>
    <row r="204" spans="3:9">
      <c r="C204" s="305">
        <f t="shared" si="10"/>
        <v>203</v>
      </c>
      <c r="D204" s="340">
        <v>43677</v>
      </c>
      <c r="E204" s="339" t="s">
        <v>570</v>
      </c>
      <c r="F204" s="339" t="s">
        <v>8472</v>
      </c>
      <c r="G204" s="247" t="str">
        <f>'Portfolio-WORK'!$F$6&amp;'Deletions (2)'!E204</f>
        <v>PEG RatioFMC</v>
      </c>
      <c r="H204" s="247">
        <f t="shared" si="11"/>
        <v>203</v>
      </c>
      <c r="I204" s="247" t="str">
        <f>IF(ISERROR(VLOOKUP(G204, Constituents_Prev!A:A, 1, 0)), "", H204)</f>
        <v/>
      </c>
    </row>
    <row r="205" spans="3:9">
      <c r="C205" s="305">
        <f t="shared" si="10"/>
        <v>204</v>
      </c>
      <c r="D205" s="340">
        <v>43677</v>
      </c>
      <c r="E205" s="339" t="s">
        <v>7666</v>
      </c>
      <c r="F205" s="339" t="s">
        <v>8473</v>
      </c>
      <c r="G205" s="247" t="str">
        <f>'Portfolio-WORK'!$F$6&amp;'Deletions (2)'!E205</f>
        <v>PEG RatioFL</v>
      </c>
      <c r="H205" s="247">
        <f t="shared" si="11"/>
        <v>204</v>
      </c>
      <c r="I205" s="247">
        <f>IF(ISERROR(VLOOKUP(G205, Constituents_Prev!A:A, 1, 0)), "", H205)</f>
        <v>204</v>
      </c>
    </row>
    <row r="206" spans="3:9">
      <c r="C206" s="305">
        <f t="shared" si="10"/>
        <v>205</v>
      </c>
      <c r="D206" s="340">
        <v>43677</v>
      </c>
      <c r="E206" s="339" t="s">
        <v>2746</v>
      </c>
      <c r="F206" s="339" t="s">
        <v>8474</v>
      </c>
      <c r="G206" s="247" t="str">
        <f>'Portfolio-WORK'!$F$6&amp;'Deletions (2)'!E206</f>
        <v>PEG RatioF</v>
      </c>
      <c r="H206" s="247">
        <f t="shared" si="11"/>
        <v>205</v>
      </c>
      <c r="I206" s="247" t="str">
        <f>IF(ISERROR(VLOOKUP(G206, Constituents_Prev!A:A, 1, 0)), "", H206)</f>
        <v/>
      </c>
    </row>
    <row r="207" spans="3:9">
      <c r="C207" s="305">
        <f t="shared" si="10"/>
        <v>206</v>
      </c>
      <c r="D207" s="340">
        <v>43677</v>
      </c>
      <c r="E207" s="339" t="s">
        <v>1378</v>
      </c>
      <c r="F207" s="339" t="s">
        <v>8475</v>
      </c>
      <c r="G207" s="247" t="str">
        <f>'Portfolio-WORK'!$F$6&amp;'Deletions (2)'!E207</f>
        <v>PEG RatioFTNT</v>
      </c>
      <c r="H207" s="247">
        <f t="shared" si="11"/>
        <v>206</v>
      </c>
      <c r="I207" s="247" t="str">
        <f>IF(ISERROR(VLOOKUP(G207, Constituents_Prev!A:A, 1, 0)), "", H207)</f>
        <v/>
      </c>
    </row>
    <row r="208" spans="3:9">
      <c r="C208" s="305">
        <f t="shared" si="10"/>
        <v>207</v>
      </c>
      <c r="D208" s="340">
        <v>43677</v>
      </c>
      <c r="E208" s="339" t="s">
        <v>583</v>
      </c>
      <c r="F208" s="339" t="s">
        <v>8476</v>
      </c>
      <c r="G208" s="247" t="str">
        <f>'Portfolio-WORK'!$F$6&amp;'Deletions (2)'!E208</f>
        <v>PEG RatioFTV</v>
      </c>
      <c r="H208" s="247">
        <f t="shared" si="11"/>
        <v>207</v>
      </c>
      <c r="I208" s="247" t="str">
        <f>IF(ISERROR(VLOOKUP(G208, Constituents_Prev!A:A, 1, 0)), "", H208)</f>
        <v/>
      </c>
    </row>
    <row r="209" spans="3:9">
      <c r="C209" s="305">
        <f t="shared" si="10"/>
        <v>208</v>
      </c>
      <c r="D209" s="340">
        <v>43677</v>
      </c>
      <c r="E209" s="339" t="s">
        <v>591</v>
      </c>
      <c r="F209" s="339" t="s">
        <v>8477</v>
      </c>
      <c r="G209" s="247" t="str">
        <f>'Portfolio-WORK'!$F$6&amp;'Deletions (2)'!E209</f>
        <v>PEG RatioFBHS</v>
      </c>
      <c r="H209" s="247">
        <f t="shared" si="11"/>
        <v>208</v>
      </c>
      <c r="I209" s="247" t="str">
        <f>IF(ISERROR(VLOOKUP(G209, Constituents_Prev!A:A, 1, 0)), "", H209)</f>
        <v/>
      </c>
    </row>
    <row r="210" spans="3:9">
      <c r="C210" s="305">
        <f t="shared" si="10"/>
        <v>209</v>
      </c>
      <c r="D210" s="340">
        <v>43677</v>
      </c>
      <c r="E210" s="339" t="s">
        <v>360</v>
      </c>
      <c r="F210" s="339" t="s">
        <v>8478</v>
      </c>
      <c r="G210" s="247" t="str">
        <f>'Portfolio-WORK'!$F$6&amp;'Deletions (2)'!E210</f>
        <v>PEG RatioFOXA</v>
      </c>
      <c r="H210" s="247">
        <f t="shared" si="11"/>
        <v>209</v>
      </c>
      <c r="I210" s="247" t="str">
        <f>IF(ISERROR(VLOOKUP(G210, Constituents_Prev!A:A, 1, 0)), "", H210)</f>
        <v/>
      </c>
    </row>
    <row r="211" spans="3:9">
      <c r="C211" s="305">
        <f t="shared" si="10"/>
        <v>210</v>
      </c>
      <c r="D211" s="340">
        <v>43677</v>
      </c>
      <c r="E211" s="339" t="s">
        <v>901</v>
      </c>
      <c r="F211" s="339" t="s">
        <v>8479</v>
      </c>
      <c r="G211" s="247" t="str">
        <f>'Portfolio-WORK'!$F$6&amp;'Deletions (2)'!E211</f>
        <v>PEG RatioFOX</v>
      </c>
      <c r="H211" s="247">
        <f t="shared" si="11"/>
        <v>210</v>
      </c>
      <c r="I211" s="247" t="str">
        <f>IF(ISERROR(VLOOKUP(G211, Constituents_Prev!A:A, 1, 0)), "", H211)</f>
        <v/>
      </c>
    </row>
    <row r="212" spans="3:9">
      <c r="C212" s="305">
        <f t="shared" si="10"/>
        <v>211</v>
      </c>
      <c r="D212" s="340">
        <v>43677</v>
      </c>
      <c r="E212" s="339" t="s">
        <v>2892</v>
      </c>
      <c r="F212" s="339" t="s">
        <v>8480</v>
      </c>
      <c r="G212" s="247" t="str">
        <f>'Portfolio-WORK'!$F$6&amp;'Deletions (2)'!E212</f>
        <v>PEG RatioBEN</v>
      </c>
      <c r="H212" s="247">
        <f t="shared" si="11"/>
        <v>211</v>
      </c>
      <c r="I212" s="247" t="str">
        <f>IF(ISERROR(VLOOKUP(G212, Constituents_Prev!A:A, 1, 0)), "", H212)</f>
        <v/>
      </c>
    </row>
    <row r="213" spans="3:9">
      <c r="C213" s="305">
        <f t="shared" si="10"/>
        <v>212</v>
      </c>
      <c r="D213" s="340">
        <v>43677</v>
      </c>
      <c r="E213" s="339" t="s">
        <v>598</v>
      </c>
      <c r="F213" s="339" t="s">
        <v>8481</v>
      </c>
      <c r="G213" s="247" t="str">
        <f>'Portfolio-WORK'!$F$6&amp;'Deletions (2)'!E213</f>
        <v>PEG RatioFCX</v>
      </c>
      <c r="H213" s="247">
        <f t="shared" si="11"/>
        <v>212</v>
      </c>
      <c r="I213" s="247" t="str">
        <f>IF(ISERROR(VLOOKUP(G213, Constituents_Prev!A:A, 1, 0)), "", H213)</f>
        <v/>
      </c>
    </row>
    <row r="214" spans="3:9">
      <c r="C214" s="305">
        <f t="shared" si="10"/>
        <v>213</v>
      </c>
      <c r="D214" s="340">
        <v>43677</v>
      </c>
      <c r="E214" s="339" t="s">
        <v>2585</v>
      </c>
      <c r="F214" s="339" t="s">
        <v>8482</v>
      </c>
      <c r="G214" s="247" t="str">
        <f>'Portfolio-WORK'!$F$6&amp;'Deletions (2)'!E214</f>
        <v>PEG RatioGPS</v>
      </c>
      <c r="H214" s="247">
        <f t="shared" si="11"/>
        <v>213</v>
      </c>
      <c r="I214" s="247" t="str">
        <f>IF(ISERROR(VLOOKUP(G214, Constituents_Prev!A:A, 1, 0)), "", H214)</f>
        <v/>
      </c>
    </row>
    <row r="215" spans="3:9">
      <c r="C215" s="305">
        <f t="shared" si="10"/>
        <v>214</v>
      </c>
      <c r="D215" s="340">
        <v>43677</v>
      </c>
      <c r="E215" s="339" t="s">
        <v>8483</v>
      </c>
      <c r="F215" s="339" t="s">
        <v>8484</v>
      </c>
      <c r="G215" s="247" t="str">
        <f>'Portfolio-WORK'!$F$6&amp;'Deletions (2)'!E215</f>
        <v>PEG RatioGRMN</v>
      </c>
      <c r="H215" s="247">
        <f t="shared" si="11"/>
        <v>214</v>
      </c>
      <c r="I215" s="247" t="str">
        <f>IF(ISERROR(VLOOKUP(G215, Constituents_Prev!A:A, 1, 0)), "", H215)</f>
        <v/>
      </c>
    </row>
    <row r="216" spans="3:9">
      <c r="C216" s="305">
        <f t="shared" si="10"/>
        <v>215</v>
      </c>
      <c r="D216" s="340">
        <v>43677</v>
      </c>
      <c r="E216" s="339" t="s">
        <v>605</v>
      </c>
      <c r="F216" s="339" t="s">
        <v>8485</v>
      </c>
      <c r="G216" s="247" t="str">
        <f>'Portfolio-WORK'!$F$6&amp;'Deletions (2)'!E216</f>
        <v>PEG RatioIT</v>
      </c>
      <c r="H216" s="247">
        <f t="shared" si="11"/>
        <v>215</v>
      </c>
      <c r="I216" s="247" t="str">
        <f>IF(ISERROR(VLOOKUP(G216, Constituents_Prev!A:A, 1, 0)), "", H216)</f>
        <v/>
      </c>
    </row>
    <row r="217" spans="3:9">
      <c r="C217" s="305">
        <f t="shared" si="10"/>
        <v>216</v>
      </c>
      <c r="D217" s="340">
        <v>43677</v>
      </c>
      <c r="E217" s="339" t="s">
        <v>3633</v>
      </c>
      <c r="F217" s="339" t="s">
        <v>8486</v>
      </c>
      <c r="G217" s="247" t="str">
        <f>'Portfolio-WORK'!$F$6&amp;'Deletions (2)'!E217</f>
        <v>PEG RatioGD</v>
      </c>
      <c r="H217" s="247">
        <f t="shared" si="11"/>
        <v>216</v>
      </c>
      <c r="I217" s="247" t="str">
        <f>IF(ISERROR(VLOOKUP(G217, Constituents_Prev!A:A, 1, 0)), "", H217)</f>
        <v/>
      </c>
    </row>
    <row r="218" spans="3:9">
      <c r="C218" s="305">
        <f t="shared" si="10"/>
        <v>217</v>
      </c>
      <c r="D218" s="340">
        <v>43677</v>
      </c>
      <c r="E218" s="339" t="s">
        <v>906</v>
      </c>
      <c r="F218" s="339" t="s">
        <v>8487</v>
      </c>
      <c r="G218" s="247" t="str">
        <f>'Portfolio-WORK'!$F$6&amp;'Deletions (2)'!E218</f>
        <v>PEG RatioGE</v>
      </c>
      <c r="H218" s="247">
        <f t="shared" si="11"/>
        <v>217</v>
      </c>
      <c r="I218" s="247" t="str">
        <f>IF(ISERROR(VLOOKUP(G218, Constituents_Prev!A:A, 1, 0)), "", H218)</f>
        <v/>
      </c>
    </row>
    <row r="219" spans="3:9">
      <c r="C219" s="305">
        <f t="shared" si="10"/>
        <v>218</v>
      </c>
      <c r="D219" s="340">
        <v>43677</v>
      </c>
      <c r="E219" s="339" t="s">
        <v>8488</v>
      </c>
      <c r="F219" s="339" t="s">
        <v>8489</v>
      </c>
      <c r="G219" s="247" t="str">
        <f>'Portfolio-WORK'!$F$6&amp;'Deletions (2)'!E219</f>
        <v>PEG RatioGIS</v>
      </c>
      <c r="H219" s="247">
        <f t="shared" si="11"/>
        <v>218</v>
      </c>
      <c r="I219" s="247" t="str">
        <f>IF(ISERROR(VLOOKUP(G219, Constituents_Prev!A:A, 1, 0)), "", H219)</f>
        <v/>
      </c>
    </row>
    <row r="220" spans="3:9">
      <c r="C220" s="305">
        <f t="shared" si="10"/>
        <v>219</v>
      </c>
      <c r="D220" s="340">
        <v>43677</v>
      </c>
      <c r="E220" s="339" t="s">
        <v>4730</v>
      </c>
      <c r="F220" s="339" t="s">
        <v>4731</v>
      </c>
      <c r="G220" s="247" t="str">
        <f>'Portfolio-WORK'!$F$6&amp;'Deletions (2)'!E220</f>
        <v>PEG RatioGM</v>
      </c>
      <c r="H220" s="247">
        <f t="shared" si="11"/>
        <v>219</v>
      </c>
      <c r="I220" s="247" t="str">
        <f>IF(ISERROR(VLOOKUP(G220, Constituents_Prev!A:A, 1, 0)), "", H220)</f>
        <v/>
      </c>
    </row>
    <row r="221" spans="3:9">
      <c r="C221" s="305">
        <f t="shared" si="10"/>
        <v>220</v>
      </c>
      <c r="D221" s="340">
        <v>43677</v>
      </c>
      <c r="E221" s="339" t="s">
        <v>3638</v>
      </c>
      <c r="F221" s="339" t="s">
        <v>8490</v>
      </c>
      <c r="G221" s="247" t="str">
        <f>'Portfolio-WORK'!$F$6&amp;'Deletions (2)'!E221</f>
        <v>PEG RatioGPC</v>
      </c>
      <c r="H221" s="247">
        <f t="shared" si="11"/>
        <v>220</v>
      </c>
      <c r="I221" s="247" t="str">
        <f>IF(ISERROR(VLOOKUP(G221, Constituents_Prev!A:A, 1, 0)), "", H221)</f>
        <v/>
      </c>
    </row>
    <row r="222" spans="3:9">
      <c r="C222" s="305">
        <f t="shared" si="10"/>
        <v>221</v>
      </c>
      <c r="D222" s="340">
        <v>43677</v>
      </c>
      <c r="E222" s="339" t="s">
        <v>7522</v>
      </c>
      <c r="F222" s="339" t="s">
        <v>8491</v>
      </c>
      <c r="G222" s="247" t="str">
        <f>'Portfolio-WORK'!$F$6&amp;'Deletions (2)'!E222</f>
        <v>PEG RatioGILD</v>
      </c>
      <c r="H222" s="247">
        <f t="shared" si="11"/>
        <v>221</v>
      </c>
      <c r="I222" s="247" t="str">
        <f>IF(ISERROR(VLOOKUP(G222, Constituents_Prev!A:A, 1, 0)), "", H222)</f>
        <v/>
      </c>
    </row>
    <row r="223" spans="3:9">
      <c r="C223" s="305">
        <f t="shared" si="10"/>
        <v>222</v>
      </c>
      <c r="D223" s="340">
        <v>43677</v>
      </c>
      <c r="E223" s="339" t="s">
        <v>3841</v>
      </c>
      <c r="F223" s="339" t="s">
        <v>8492</v>
      </c>
      <c r="G223" s="247" t="str">
        <f>'Portfolio-WORK'!$F$6&amp;'Deletions (2)'!E223</f>
        <v>PEG RatioGPN</v>
      </c>
      <c r="H223" s="247">
        <f t="shared" si="11"/>
        <v>222</v>
      </c>
      <c r="I223" s="247" t="str">
        <f>IF(ISERROR(VLOOKUP(G223, Constituents_Prev!A:A, 1, 0)), "", H223)</f>
        <v/>
      </c>
    </row>
    <row r="224" spans="3:9">
      <c r="C224" s="305">
        <f t="shared" si="10"/>
        <v>223</v>
      </c>
      <c r="D224" s="340">
        <v>43677</v>
      </c>
      <c r="E224" s="339" t="s">
        <v>3067</v>
      </c>
      <c r="F224" s="339" t="s">
        <v>8493</v>
      </c>
      <c r="G224" s="247" t="str">
        <f>'Portfolio-WORK'!$F$6&amp;'Deletions (2)'!E224</f>
        <v>PEG RatioGS</v>
      </c>
      <c r="H224" s="247">
        <f t="shared" si="11"/>
        <v>223</v>
      </c>
      <c r="I224" s="247" t="str">
        <f>IF(ISERROR(VLOOKUP(G224, Constituents_Prev!A:A, 1, 0)), "", H224)</f>
        <v/>
      </c>
    </row>
    <row r="225" spans="3:9">
      <c r="C225" s="305">
        <f t="shared" si="10"/>
        <v>224</v>
      </c>
      <c r="D225" s="340">
        <v>43677</v>
      </c>
      <c r="E225" s="339" t="s">
        <v>1569</v>
      </c>
      <c r="F225" s="339" t="s">
        <v>8494</v>
      </c>
      <c r="G225" s="247" t="str">
        <f>'Portfolio-WORK'!$F$6&amp;'Deletions (2)'!E225</f>
        <v>PEG RatioHRB</v>
      </c>
      <c r="H225" s="247">
        <f t="shared" si="11"/>
        <v>224</v>
      </c>
      <c r="I225" s="247" t="str">
        <f>IF(ISERROR(VLOOKUP(G225, Constituents_Prev!A:A, 1, 0)), "", H225)</f>
        <v/>
      </c>
    </row>
    <row r="226" spans="3:9">
      <c r="C226" s="305">
        <f t="shared" si="10"/>
        <v>225</v>
      </c>
      <c r="D226" s="340">
        <v>43677</v>
      </c>
      <c r="E226" s="339" t="s">
        <v>2590</v>
      </c>
      <c r="F226" s="339" t="s">
        <v>8495</v>
      </c>
      <c r="G226" s="247" t="str">
        <f>'Portfolio-WORK'!$F$6&amp;'Deletions (2)'!E226</f>
        <v>PEG RatioHAL</v>
      </c>
      <c r="H226" s="247">
        <f t="shared" si="11"/>
        <v>225</v>
      </c>
      <c r="I226" s="247" t="str">
        <f>IF(ISERROR(VLOOKUP(G226, Constituents_Prev!A:A, 1, 0)), "", H226)</f>
        <v/>
      </c>
    </row>
    <row r="227" spans="3:9">
      <c r="C227" s="305">
        <f t="shared" si="10"/>
        <v>226</v>
      </c>
      <c r="D227" s="340">
        <v>43677</v>
      </c>
      <c r="E227" s="339" t="s">
        <v>5418</v>
      </c>
      <c r="F227" s="339" t="s">
        <v>8496</v>
      </c>
      <c r="G227" s="247" t="str">
        <f>'Portfolio-WORK'!$F$6&amp;'Deletions (2)'!E227</f>
        <v>PEG RatioHBI</v>
      </c>
      <c r="H227" s="247">
        <f t="shared" si="11"/>
        <v>226</v>
      </c>
      <c r="I227" s="247" t="str">
        <f>IF(ISERROR(VLOOKUP(G227, Constituents_Prev!A:A, 1, 0)), "", H227)</f>
        <v/>
      </c>
    </row>
    <row r="228" spans="3:9">
      <c r="C228" s="305">
        <f t="shared" si="10"/>
        <v>227</v>
      </c>
      <c r="D228" s="340">
        <v>43677</v>
      </c>
      <c r="E228" s="339" t="s">
        <v>2899</v>
      </c>
      <c r="F228" s="339" t="s">
        <v>8497</v>
      </c>
      <c r="G228" s="247" t="str">
        <f>'Portfolio-WORK'!$F$6&amp;'Deletions (2)'!E228</f>
        <v>PEG RatioHOG</v>
      </c>
      <c r="H228" s="247">
        <f t="shared" si="11"/>
        <v>227</v>
      </c>
      <c r="I228" s="247" t="str">
        <f>IF(ISERROR(VLOOKUP(G228, Constituents_Prev!A:A, 1, 0)), "", H228)</f>
        <v/>
      </c>
    </row>
    <row r="229" spans="3:9">
      <c r="C229" s="305">
        <f t="shared" si="10"/>
        <v>228</v>
      </c>
      <c r="D229" s="340">
        <v>43677</v>
      </c>
      <c r="E229" s="339" t="s">
        <v>4491</v>
      </c>
      <c r="F229" s="339" t="s">
        <v>8498</v>
      </c>
      <c r="G229" s="247" t="str">
        <f>'Portfolio-WORK'!$F$6&amp;'Deletions (2)'!E229</f>
        <v>PEG RatioHIG</v>
      </c>
      <c r="H229" s="247">
        <f t="shared" si="11"/>
        <v>228</v>
      </c>
      <c r="I229" s="247" t="str">
        <f>IF(ISERROR(VLOOKUP(G229, Constituents_Prev!A:A, 1, 0)), "", H229)</f>
        <v/>
      </c>
    </row>
    <row r="230" spans="3:9">
      <c r="C230" s="305">
        <f t="shared" si="10"/>
        <v>229</v>
      </c>
      <c r="D230" s="340">
        <v>43677</v>
      </c>
      <c r="E230" s="339" t="s">
        <v>7386</v>
      </c>
      <c r="F230" s="339" t="s">
        <v>8499</v>
      </c>
      <c r="G230" s="247" t="str">
        <f>'Portfolio-WORK'!$F$6&amp;'Deletions (2)'!E230</f>
        <v>PEG RatioHAS</v>
      </c>
      <c r="H230" s="247">
        <f t="shared" si="11"/>
        <v>229</v>
      </c>
      <c r="I230" s="247" t="str">
        <f>IF(ISERROR(VLOOKUP(G230, Constituents_Prev!A:A, 1, 0)), "", H230)</f>
        <v/>
      </c>
    </row>
    <row r="231" spans="3:9">
      <c r="C231" s="305">
        <f t="shared" si="10"/>
        <v>230</v>
      </c>
      <c r="D231" s="340">
        <v>43677</v>
      </c>
      <c r="E231" s="339" t="s">
        <v>4961</v>
      </c>
      <c r="F231" s="339" t="s">
        <v>4962</v>
      </c>
      <c r="G231" s="247" t="str">
        <f>'Portfolio-WORK'!$F$6&amp;'Deletions (2)'!E231</f>
        <v>PEG RatioHCA</v>
      </c>
      <c r="H231" s="247">
        <f t="shared" si="11"/>
        <v>230</v>
      </c>
      <c r="I231" s="247" t="str">
        <f>IF(ISERROR(VLOOKUP(G231, Constituents_Prev!A:A, 1, 0)), "", H231)</f>
        <v/>
      </c>
    </row>
    <row r="232" spans="3:9">
      <c r="C232" s="305">
        <f t="shared" si="10"/>
        <v>231</v>
      </c>
      <c r="D232" s="340">
        <v>43677</v>
      </c>
      <c r="E232" s="339" t="s">
        <v>1125</v>
      </c>
      <c r="F232" s="339" t="s">
        <v>8500</v>
      </c>
      <c r="G232" s="247" t="str">
        <f>'Portfolio-WORK'!$F$6&amp;'Deletions (2)'!E232</f>
        <v>PEG RatioHCP</v>
      </c>
      <c r="H232" s="247">
        <f t="shared" si="11"/>
        <v>231</v>
      </c>
      <c r="I232" s="247" t="str">
        <f>IF(ISERROR(VLOOKUP(G232, Constituents_Prev!A:A, 1, 0)), "", H232)</f>
        <v/>
      </c>
    </row>
    <row r="233" spans="3:9">
      <c r="C233" s="305">
        <f t="shared" si="10"/>
        <v>232</v>
      </c>
      <c r="D233" s="340">
        <v>43677</v>
      </c>
      <c r="E233" s="339" t="s">
        <v>613</v>
      </c>
      <c r="F233" s="339" t="s">
        <v>8501</v>
      </c>
      <c r="G233" s="247" t="str">
        <f>'Portfolio-WORK'!$F$6&amp;'Deletions (2)'!E233</f>
        <v>PEG RatioHP</v>
      </c>
      <c r="H233" s="247">
        <f t="shared" si="11"/>
        <v>232</v>
      </c>
      <c r="I233" s="247" t="str">
        <f>IF(ISERROR(VLOOKUP(G233, Constituents_Prev!A:A, 1, 0)), "", H233)</f>
        <v/>
      </c>
    </row>
    <row r="234" spans="3:9">
      <c r="C234" s="305">
        <f t="shared" si="10"/>
        <v>233</v>
      </c>
      <c r="D234" s="340">
        <v>43677</v>
      </c>
      <c r="E234" s="339" t="s">
        <v>1465</v>
      </c>
      <c r="F234" s="339" t="s">
        <v>8502</v>
      </c>
      <c r="G234" s="247" t="str">
        <f>'Portfolio-WORK'!$F$6&amp;'Deletions (2)'!E234</f>
        <v>PEG RatioHSIC</v>
      </c>
      <c r="H234" s="247">
        <f t="shared" si="11"/>
        <v>233</v>
      </c>
      <c r="I234" s="247" t="str">
        <f>IF(ISERROR(VLOOKUP(G234, Constituents_Prev!A:A, 1, 0)), "", H234)</f>
        <v/>
      </c>
    </row>
    <row r="235" spans="3:9">
      <c r="C235" s="305">
        <f t="shared" si="10"/>
        <v>234</v>
      </c>
      <c r="D235" s="340">
        <v>43677</v>
      </c>
      <c r="E235" s="339" t="s">
        <v>1619</v>
      </c>
      <c r="F235" s="339" t="s">
        <v>8503</v>
      </c>
      <c r="G235" s="247" t="str">
        <f>'Portfolio-WORK'!$F$6&amp;'Deletions (2)'!E235</f>
        <v>PEG RatioHSY</v>
      </c>
      <c r="H235" s="247">
        <f t="shared" si="11"/>
        <v>234</v>
      </c>
      <c r="I235" s="247" t="str">
        <f>IF(ISERROR(VLOOKUP(G235, Constituents_Prev!A:A, 1, 0)), "", H235)</f>
        <v/>
      </c>
    </row>
    <row r="236" spans="3:9">
      <c r="C236" s="305">
        <f t="shared" si="10"/>
        <v>235</v>
      </c>
      <c r="D236" s="340">
        <v>43677</v>
      </c>
      <c r="E236" s="339" t="s">
        <v>913</v>
      </c>
      <c r="F236" s="339" t="s">
        <v>8504</v>
      </c>
      <c r="G236" s="247" t="str">
        <f>'Portfolio-WORK'!$F$6&amp;'Deletions (2)'!E236</f>
        <v>PEG RatioHES</v>
      </c>
      <c r="H236" s="247">
        <f t="shared" si="11"/>
        <v>235</v>
      </c>
      <c r="I236" s="247" t="str">
        <f>IF(ISERROR(VLOOKUP(G236, Constituents_Prev!A:A, 1, 0)), "", H236)</f>
        <v/>
      </c>
    </row>
    <row r="237" spans="3:9">
      <c r="C237" s="305">
        <f t="shared" si="10"/>
        <v>236</v>
      </c>
      <c r="D237" s="340">
        <v>43677</v>
      </c>
      <c r="E237" s="339" t="s">
        <v>919</v>
      </c>
      <c r="F237" s="339" t="s">
        <v>8505</v>
      </c>
      <c r="G237" s="247" t="str">
        <f>'Portfolio-WORK'!$F$6&amp;'Deletions (2)'!E237</f>
        <v>PEG RatioHPE</v>
      </c>
      <c r="H237" s="247">
        <f t="shared" si="11"/>
        <v>236</v>
      </c>
      <c r="I237" s="247" t="str">
        <f>IF(ISERROR(VLOOKUP(G237, Constituents_Prev!A:A, 1, 0)), "", H237)</f>
        <v/>
      </c>
    </row>
    <row r="238" spans="3:9">
      <c r="C238" s="305">
        <f t="shared" si="10"/>
        <v>237</v>
      </c>
      <c r="D238" s="340">
        <v>43677</v>
      </c>
      <c r="E238" s="339" t="s">
        <v>2906</v>
      </c>
      <c r="F238" s="339" t="s">
        <v>8506</v>
      </c>
      <c r="G238" s="247" t="str">
        <f>'Portfolio-WORK'!$F$6&amp;'Deletions (2)'!E238</f>
        <v>PEG RatioHLT</v>
      </c>
      <c r="H238" s="247">
        <f t="shared" si="11"/>
        <v>237</v>
      </c>
      <c r="I238" s="247" t="str">
        <f>IF(ISERROR(VLOOKUP(G238, Constituents_Prev!A:A, 1, 0)), "", H238)</f>
        <v/>
      </c>
    </row>
    <row r="239" spans="3:9">
      <c r="C239" s="305">
        <f t="shared" si="10"/>
        <v>238</v>
      </c>
      <c r="D239" s="340">
        <v>43677</v>
      </c>
      <c r="E239" s="339" t="s">
        <v>2595</v>
      </c>
      <c r="F239" s="339" t="s">
        <v>2596</v>
      </c>
      <c r="G239" s="247" t="str">
        <f>'Portfolio-WORK'!$F$6&amp;'Deletions (2)'!E239</f>
        <v>PEG RatioHFC</v>
      </c>
      <c r="H239" s="247">
        <f t="shared" si="11"/>
        <v>238</v>
      </c>
      <c r="I239" s="247" t="str">
        <f>IF(ISERROR(VLOOKUP(G239, Constituents_Prev!A:A, 1, 0)), "", H239)</f>
        <v/>
      </c>
    </row>
    <row r="240" spans="3:9">
      <c r="C240" s="305">
        <f t="shared" si="10"/>
        <v>239</v>
      </c>
      <c r="D240" s="340">
        <v>43677</v>
      </c>
      <c r="E240" s="339" t="s">
        <v>924</v>
      </c>
      <c r="F240" s="339" t="s">
        <v>8507</v>
      </c>
      <c r="G240" s="247" t="str">
        <f>'Portfolio-WORK'!$F$6&amp;'Deletions (2)'!E240</f>
        <v>PEG RatioHOLX</v>
      </c>
      <c r="H240" s="247">
        <f t="shared" si="11"/>
        <v>239</v>
      </c>
      <c r="I240" s="247" t="str">
        <f>IF(ISERROR(VLOOKUP(G240, Constituents_Prev!A:A, 1, 0)), "", H240)</f>
        <v/>
      </c>
    </row>
    <row r="241" spans="3:9">
      <c r="C241" s="305">
        <f t="shared" si="10"/>
        <v>240</v>
      </c>
      <c r="D241" s="340">
        <v>43677</v>
      </c>
      <c r="E241" s="339" t="s">
        <v>2052</v>
      </c>
      <c r="F241" s="339" t="s">
        <v>8508</v>
      </c>
      <c r="G241" s="247" t="str">
        <f>'Portfolio-WORK'!$F$6&amp;'Deletions (2)'!E241</f>
        <v>PEG RatioHD</v>
      </c>
      <c r="H241" s="247">
        <f t="shared" si="11"/>
        <v>240</v>
      </c>
      <c r="I241" s="247" t="str">
        <f>IF(ISERROR(VLOOKUP(G241, Constituents_Prev!A:A, 1, 0)), "", H241)</f>
        <v/>
      </c>
    </row>
    <row r="242" spans="3:9">
      <c r="C242" s="305">
        <f t="shared" si="10"/>
        <v>241</v>
      </c>
      <c r="D242" s="340">
        <v>43677</v>
      </c>
      <c r="E242" s="339" t="s">
        <v>4285</v>
      </c>
      <c r="F242" s="339" t="s">
        <v>8509</v>
      </c>
      <c r="G242" s="247" t="str">
        <f>'Portfolio-WORK'!$F$6&amp;'Deletions (2)'!E242</f>
        <v>PEG RatioHON</v>
      </c>
      <c r="H242" s="247">
        <f t="shared" si="11"/>
        <v>241</v>
      </c>
      <c r="I242" s="247" t="str">
        <f>IF(ISERROR(VLOOKUP(G242, Constituents_Prev!A:A, 1, 0)), "", H242)</f>
        <v/>
      </c>
    </row>
    <row r="243" spans="3:9">
      <c r="C243" s="305">
        <f t="shared" si="10"/>
        <v>242</v>
      </c>
      <c r="D243" s="340">
        <v>43677</v>
      </c>
      <c r="E243" s="339" t="s">
        <v>3528</v>
      </c>
      <c r="F243" s="339" t="s">
        <v>8510</v>
      </c>
      <c r="G243" s="247" t="str">
        <f>'Portfolio-WORK'!$F$6&amp;'Deletions (2)'!E243</f>
        <v>PEG RatioHRL</v>
      </c>
      <c r="H243" s="247">
        <f t="shared" si="11"/>
        <v>242</v>
      </c>
      <c r="I243" s="247" t="str">
        <f>IF(ISERROR(VLOOKUP(G243, Constituents_Prev!A:A, 1, 0)), "", H243)</f>
        <v/>
      </c>
    </row>
    <row r="244" spans="3:9">
      <c r="C244" s="305">
        <f t="shared" si="10"/>
        <v>243</v>
      </c>
      <c r="D244" s="340">
        <v>43677</v>
      </c>
      <c r="E244" s="339" t="s">
        <v>3608</v>
      </c>
      <c r="F244" s="339" t="s">
        <v>8511</v>
      </c>
      <c r="G244" s="247" t="str">
        <f>'Portfolio-WORK'!$F$6&amp;'Deletions (2)'!E244</f>
        <v>PEG RatioDHI</v>
      </c>
      <c r="H244" s="247">
        <f t="shared" si="11"/>
        <v>243</v>
      </c>
      <c r="I244" s="247" t="str">
        <f>IF(ISERROR(VLOOKUP(G244, Constituents_Prev!A:A, 1, 0)), "", H244)</f>
        <v/>
      </c>
    </row>
    <row r="245" spans="3:9">
      <c r="C245" s="305">
        <f t="shared" si="10"/>
        <v>244</v>
      </c>
      <c r="D245" s="340">
        <v>43677</v>
      </c>
      <c r="E245" s="339" t="s">
        <v>5817</v>
      </c>
      <c r="F245" s="339" t="s">
        <v>8512</v>
      </c>
      <c r="G245" s="247" t="str">
        <f>'Portfolio-WORK'!$F$6&amp;'Deletions (2)'!E245</f>
        <v>PEG RatioHST</v>
      </c>
      <c r="H245" s="247">
        <f t="shared" si="11"/>
        <v>244</v>
      </c>
      <c r="I245" s="247" t="str">
        <f>IF(ISERROR(VLOOKUP(G245, Constituents_Prev!A:A, 1, 0)), "", H245)</f>
        <v/>
      </c>
    </row>
    <row r="246" spans="3:9">
      <c r="C246" s="305">
        <f t="shared" si="10"/>
        <v>245</v>
      </c>
      <c r="D246" s="340">
        <v>43677</v>
      </c>
      <c r="E246" s="339" t="s">
        <v>4966</v>
      </c>
      <c r="F246" s="339" t="s">
        <v>8513</v>
      </c>
      <c r="G246" s="247" t="str">
        <f>'Portfolio-WORK'!$F$6&amp;'Deletions (2)'!E246</f>
        <v>PEG RatioHPQ</v>
      </c>
      <c r="H246" s="247">
        <f t="shared" si="11"/>
        <v>245</v>
      </c>
      <c r="I246" s="247" t="str">
        <f>IF(ISERROR(VLOOKUP(G246, Constituents_Prev!A:A, 1, 0)), "", H246)</f>
        <v/>
      </c>
    </row>
    <row r="247" spans="3:9">
      <c r="C247" s="305">
        <f t="shared" si="10"/>
        <v>246</v>
      </c>
      <c r="D247" s="340">
        <v>43677</v>
      </c>
      <c r="E247" s="339" t="s">
        <v>2057</v>
      </c>
      <c r="F247" s="339" t="s">
        <v>8514</v>
      </c>
      <c r="G247" s="247" t="str">
        <f>'Portfolio-WORK'!$F$6&amp;'Deletions (2)'!E247</f>
        <v>PEG RatioHUM</v>
      </c>
      <c r="H247" s="247">
        <f t="shared" si="11"/>
        <v>246</v>
      </c>
      <c r="I247" s="247" t="str">
        <f>IF(ISERROR(VLOOKUP(G247, Constituents_Prev!A:A, 1, 0)), "", H247)</f>
        <v/>
      </c>
    </row>
    <row r="248" spans="3:9">
      <c r="C248" s="305">
        <f t="shared" si="10"/>
        <v>247</v>
      </c>
      <c r="D248" s="340">
        <v>43677</v>
      </c>
      <c r="E248" s="339" t="s">
        <v>4505</v>
      </c>
      <c r="F248" s="339" t="s">
        <v>8515</v>
      </c>
      <c r="G248" s="247" t="str">
        <f>'Portfolio-WORK'!$F$6&amp;'Deletions (2)'!E248</f>
        <v>PEG RatioHBAN</v>
      </c>
      <c r="H248" s="247">
        <f t="shared" si="11"/>
        <v>247</v>
      </c>
      <c r="I248" s="247" t="str">
        <f>IF(ISERROR(VLOOKUP(G248, Constituents_Prev!A:A, 1, 0)), "", H248)</f>
        <v/>
      </c>
    </row>
    <row r="249" spans="3:9">
      <c r="C249" s="305">
        <f t="shared" si="10"/>
        <v>248</v>
      </c>
      <c r="D249" s="340">
        <v>43677</v>
      </c>
      <c r="E249" s="339" t="s">
        <v>2446</v>
      </c>
      <c r="F249" s="339" t="s">
        <v>8516</v>
      </c>
      <c r="G249" s="247" t="str">
        <f>'Portfolio-WORK'!$F$6&amp;'Deletions (2)'!E249</f>
        <v>PEG RatioHII</v>
      </c>
      <c r="H249" s="247">
        <f t="shared" si="11"/>
        <v>248</v>
      </c>
      <c r="I249" s="247" t="str">
        <f>IF(ISERROR(VLOOKUP(G249, Constituents_Prev!A:A, 1, 0)), "", H249)</f>
        <v/>
      </c>
    </row>
    <row r="250" spans="3:9">
      <c r="C250" s="305">
        <f t="shared" si="10"/>
        <v>249</v>
      </c>
      <c r="D250" s="340">
        <v>43677</v>
      </c>
      <c r="E250" s="339" t="s">
        <v>1137</v>
      </c>
      <c r="F250" s="339" t="s">
        <v>8517</v>
      </c>
      <c r="G250" s="247" t="str">
        <f>'Portfolio-WORK'!$F$6&amp;'Deletions (2)'!E250</f>
        <v>PEG RatioIDXX</v>
      </c>
      <c r="H250" s="247">
        <f t="shared" si="11"/>
        <v>249</v>
      </c>
      <c r="I250" s="247" t="str">
        <f>IF(ISERROR(VLOOKUP(G250, Constituents_Prev!A:A, 1, 0)), "", H250)</f>
        <v/>
      </c>
    </row>
    <row r="251" spans="3:9">
      <c r="C251" s="305">
        <f t="shared" si="10"/>
        <v>250</v>
      </c>
      <c r="D251" s="340">
        <v>43677</v>
      </c>
      <c r="E251" s="339" t="s">
        <v>1546</v>
      </c>
      <c r="F251" s="339" t="s">
        <v>8518</v>
      </c>
      <c r="G251" s="247" t="str">
        <f>'Portfolio-WORK'!$F$6&amp;'Deletions (2)'!E251</f>
        <v>PEG RatioINFO</v>
      </c>
      <c r="H251" s="247">
        <f t="shared" si="11"/>
        <v>250</v>
      </c>
      <c r="I251" s="247" t="str">
        <f>IF(ISERROR(VLOOKUP(G251, Constituents_Prev!A:A, 1, 0)), "", H251)</f>
        <v/>
      </c>
    </row>
    <row r="252" spans="3:9">
      <c r="C252" s="305">
        <f t="shared" si="10"/>
        <v>251</v>
      </c>
      <c r="D252" s="340">
        <v>43677</v>
      </c>
      <c r="E252" s="339" t="s">
        <v>619</v>
      </c>
      <c r="F252" s="339" t="s">
        <v>8519</v>
      </c>
      <c r="G252" s="247" t="str">
        <f>'Portfolio-WORK'!$F$6&amp;'Deletions (2)'!E252</f>
        <v>PEG RatioITW</v>
      </c>
      <c r="H252" s="247">
        <f t="shared" si="11"/>
        <v>251</v>
      </c>
      <c r="I252" s="247" t="str">
        <f>IF(ISERROR(VLOOKUP(G252, Constituents_Prev!A:A, 1, 0)), "", H252)</f>
        <v/>
      </c>
    </row>
    <row r="253" spans="3:9">
      <c r="C253" s="305">
        <f t="shared" si="10"/>
        <v>252</v>
      </c>
      <c r="D253" s="340">
        <v>43677</v>
      </c>
      <c r="E253" s="339" t="s">
        <v>626</v>
      </c>
      <c r="F253" s="339" t="s">
        <v>8520</v>
      </c>
      <c r="G253" s="247" t="str">
        <f>'Portfolio-WORK'!$F$6&amp;'Deletions (2)'!E253</f>
        <v>PEG RatioILMN</v>
      </c>
      <c r="H253" s="247">
        <f t="shared" si="11"/>
        <v>252</v>
      </c>
      <c r="I253" s="247" t="str">
        <f>IF(ISERROR(VLOOKUP(G253, Constituents_Prev!A:A, 1, 0)), "", H253)</f>
        <v/>
      </c>
    </row>
    <row r="254" spans="3:9">
      <c r="C254" s="305">
        <f t="shared" si="10"/>
        <v>253</v>
      </c>
      <c r="D254" s="340">
        <v>43677</v>
      </c>
      <c r="E254" s="339" t="s">
        <v>1396</v>
      </c>
      <c r="F254" s="339" t="s">
        <v>8521</v>
      </c>
      <c r="G254" s="247" t="str">
        <f>'Portfolio-WORK'!$F$6&amp;'Deletions (2)'!E254</f>
        <v>PEG RatioINCY</v>
      </c>
      <c r="H254" s="247">
        <f t="shared" si="11"/>
        <v>253</v>
      </c>
      <c r="I254" s="247" t="str">
        <f>IF(ISERROR(VLOOKUP(G254, Constituents_Prev!A:A, 1, 0)), "", H254)</f>
        <v/>
      </c>
    </row>
    <row r="255" spans="3:9">
      <c r="C255" s="305">
        <f t="shared" si="10"/>
        <v>254</v>
      </c>
      <c r="D255" s="340">
        <v>43677</v>
      </c>
      <c r="E255" s="339" t="s">
        <v>3963</v>
      </c>
      <c r="F255" s="339" t="s">
        <v>3964</v>
      </c>
      <c r="G255" s="247" t="str">
        <f>'Portfolio-WORK'!$F$6&amp;'Deletions (2)'!E255</f>
        <v>PEG RatioIR</v>
      </c>
      <c r="H255" s="247">
        <f t="shared" si="11"/>
        <v>254</v>
      </c>
      <c r="I255" s="247" t="str">
        <f>IF(ISERROR(VLOOKUP(G255, Constituents_Prev!A:A, 1, 0)), "", H255)</f>
        <v/>
      </c>
    </row>
    <row r="256" spans="3:9">
      <c r="C256" s="305">
        <f t="shared" si="10"/>
        <v>255</v>
      </c>
      <c r="D256" s="340">
        <v>43677</v>
      </c>
      <c r="E256" s="339" t="s">
        <v>4184</v>
      </c>
      <c r="F256" s="339" t="s">
        <v>8522</v>
      </c>
      <c r="G256" s="247" t="str">
        <f>'Portfolio-WORK'!$F$6&amp;'Deletions (2)'!E256</f>
        <v>PEG RatioINTC</v>
      </c>
      <c r="H256" s="247">
        <f t="shared" si="11"/>
        <v>255</v>
      </c>
      <c r="I256" s="247" t="str">
        <f>IF(ISERROR(VLOOKUP(G256, Constituents_Prev!A:A, 1, 0)), "", H256)</f>
        <v/>
      </c>
    </row>
    <row r="257" spans="3:9">
      <c r="C257" s="305">
        <f t="shared" si="10"/>
        <v>256</v>
      </c>
      <c r="D257" s="340">
        <v>43677</v>
      </c>
      <c r="E257" s="339" t="s">
        <v>1922</v>
      </c>
      <c r="F257" s="339" t="s">
        <v>8523</v>
      </c>
      <c r="G257" s="247" t="str">
        <f>'Portfolio-WORK'!$F$6&amp;'Deletions (2)'!E257</f>
        <v>PEG RatioICE</v>
      </c>
      <c r="H257" s="247">
        <f t="shared" si="11"/>
        <v>256</v>
      </c>
      <c r="I257" s="247" t="str">
        <f>IF(ISERROR(VLOOKUP(G257, Constituents_Prev!A:A, 1, 0)), "", H257)</f>
        <v/>
      </c>
    </row>
    <row r="258" spans="3:9">
      <c r="C258" s="305">
        <f t="shared" si="10"/>
        <v>257</v>
      </c>
      <c r="D258" s="340">
        <v>43677</v>
      </c>
      <c r="E258" s="339" t="s">
        <v>8524</v>
      </c>
      <c r="F258" s="339" t="s">
        <v>8525</v>
      </c>
      <c r="G258" s="247" t="str">
        <f>'Portfolio-WORK'!$F$6&amp;'Deletions (2)'!E258</f>
        <v>PEG RatioIPG</v>
      </c>
      <c r="H258" s="247">
        <f t="shared" si="11"/>
        <v>257</v>
      </c>
      <c r="I258" s="247" t="str">
        <f>IF(ISERROR(VLOOKUP(G258, Constituents_Prev!A:A, 1, 0)), "", H258)</f>
        <v/>
      </c>
    </row>
    <row r="259" spans="3:9">
      <c r="C259" s="305">
        <f t="shared" ref="C259:C322" si="12">H259</f>
        <v>258</v>
      </c>
      <c r="D259" s="340">
        <v>43677</v>
      </c>
      <c r="E259" s="339" t="s">
        <v>633</v>
      </c>
      <c r="F259" s="339" t="s">
        <v>8526</v>
      </c>
      <c r="G259" s="247" t="str">
        <f>'Portfolio-WORK'!$F$6&amp;'Deletions (2)'!E259</f>
        <v>PEG RatioIBM</v>
      </c>
      <c r="H259" s="247">
        <f t="shared" ref="H259:H322" si="13">COUNTIF($F$2:$F$902, "&lt;="&amp;F259)</f>
        <v>258</v>
      </c>
      <c r="I259" s="247" t="str">
        <f>IF(ISERROR(VLOOKUP(G259, Constituents_Prev!A:A, 1, 0)), "", H259)</f>
        <v/>
      </c>
    </row>
    <row r="260" spans="3:9">
      <c r="C260" s="305">
        <f t="shared" si="12"/>
        <v>259</v>
      </c>
      <c r="D260" s="340">
        <v>43677</v>
      </c>
      <c r="E260" s="339" t="s">
        <v>3218</v>
      </c>
      <c r="F260" s="339" t="s">
        <v>8527</v>
      </c>
      <c r="G260" s="247" t="str">
        <f>'Portfolio-WORK'!$F$6&amp;'Deletions (2)'!E260</f>
        <v>PEG RatioIFF</v>
      </c>
      <c r="H260" s="247">
        <f t="shared" si="13"/>
        <v>259</v>
      </c>
      <c r="I260" s="247" t="str">
        <f>IF(ISERROR(VLOOKUP(G260, Constituents_Prev!A:A, 1, 0)), "", H260)</f>
        <v/>
      </c>
    </row>
    <row r="261" spans="3:9">
      <c r="C261" s="305">
        <f t="shared" si="12"/>
        <v>260</v>
      </c>
      <c r="D261" s="340">
        <v>43677</v>
      </c>
      <c r="E261" s="339" t="s">
        <v>3359</v>
      </c>
      <c r="F261" s="339" t="s">
        <v>8528</v>
      </c>
      <c r="G261" s="247" t="str">
        <f>'Portfolio-WORK'!$F$6&amp;'Deletions (2)'!E261</f>
        <v>PEG RatioIP</v>
      </c>
      <c r="H261" s="247">
        <f t="shared" si="13"/>
        <v>260</v>
      </c>
      <c r="I261" s="247" t="str">
        <f>IF(ISERROR(VLOOKUP(G261, Constituents_Prev!A:A, 1, 0)), "", H261)</f>
        <v/>
      </c>
    </row>
    <row r="262" spans="3:9">
      <c r="C262" s="305">
        <f t="shared" si="12"/>
        <v>261</v>
      </c>
      <c r="D262" s="340">
        <v>43677</v>
      </c>
      <c r="E262" s="339" t="s">
        <v>1144</v>
      </c>
      <c r="F262" s="339" t="s">
        <v>8529</v>
      </c>
      <c r="G262" s="247" t="str">
        <f>'Portfolio-WORK'!$F$6&amp;'Deletions (2)'!E262</f>
        <v>PEG RatioINTU</v>
      </c>
      <c r="H262" s="247">
        <f t="shared" si="13"/>
        <v>261</v>
      </c>
      <c r="I262" s="247" t="str">
        <f>IF(ISERROR(VLOOKUP(G262, Constituents_Prev!A:A, 1, 0)), "", H262)</f>
        <v/>
      </c>
    </row>
    <row r="263" spans="3:9">
      <c r="C263" s="305">
        <f t="shared" si="12"/>
        <v>262</v>
      </c>
      <c r="D263" s="340">
        <v>43677</v>
      </c>
      <c r="E263" s="339" t="s">
        <v>639</v>
      </c>
      <c r="F263" s="339" t="s">
        <v>8530</v>
      </c>
      <c r="G263" s="247" t="str">
        <f>'Portfolio-WORK'!$F$6&amp;'Deletions (2)'!E263</f>
        <v>PEG RatioISRG</v>
      </c>
      <c r="H263" s="247">
        <f t="shared" si="13"/>
        <v>262</v>
      </c>
      <c r="I263" s="247" t="str">
        <f>IF(ISERROR(VLOOKUP(G263, Constituents_Prev!A:A, 1, 0)), "", H263)</f>
        <v/>
      </c>
    </row>
    <row r="264" spans="3:9">
      <c r="C264" s="305">
        <f t="shared" si="12"/>
        <v>263</v>
      </c>
      <c r="D264" s="340">
        <v>43677</v>
      </c>
      <c r="E264" s="339" t="s">
        <v>2693</v>
      </c>
      <c r="F264" s="339" t="s">
        <v>8531</v>
      </c>
      <c r="G264" s="247" t="str">
        <f>'Portfolio-WORK'!$F$6&amp;'Deletions (2)'!E264</f>
        <v>PEG RatioIVZ</v>
      </c>
      <c r="H264" s="247">
        <f t="shared" si="13"/>
        <v>263</v>
      </c>
      <c r="I264" s="247" t="str">
        <f>IF(ISERROR(VLOOKUP(G264, Constituents_Prev!A:A, 1, 0)), "", H264)</f>
        <v/>
      </c>
    </row>
    <row r="265" spans="3:9">
      <c r="C265" s="305">
        <f t="shared" si="12"/>
        <v>264</v>
      </c>
      <c r="D265" s="340">
        <v>43677</v>
      </c>
      <c r="E265" s="339" t="s">
        <v>1387</v>
      </c>
      <c r="F265" s="339" t="s">
        <v>8532</v>
      </c>
      <c r="G265" s="247" t="str">
        <f>'Portfolio-WORK'!$F$6&amp;'Deletions (2)'!E265</f>
        <v>PEG RatioIPGP</v>
      </c>
      <c r="H265" s="247">
        <f t="shared" si="13"/>
        <v>264</v>
      </c>
      <c r="I265" s="247" t="str">
        <f>IF(ISERROR(VLOOKUP(G265, Constituents_Prev!A:A, 1, 0)), "", H265)</f>
        <v/>
      </c>
    </row>
    <row r="266" spans="3:9">
      <c r="C266" s="305">
        <f t="shared" si="12"/>
        <v>265</v>
      </c>
      <c r="D266" s="340">
        <v>43677</v>
      </c>
      <c r="E266" s="339" t="s">
        <v>929</v>
      </c>
      <c r="F266" s="339" t="s">
        <v>930</v>
      </c>
      <c r="G266" s="247" t="str">
        <f>'Portfolio-WORK'!$F$6&amp;'Deletions (2)'!E266</f>
        <v>PEG RatioIQV</v>
      </c>
      <c r="H266" s="247">
        <f t="shared" si="13"/>
        <v>265</v>
      </c>
      <c r="I266" s="247" t="str">
        <f>IF(ISERROR(VLOOKUP(G266, Constituents_Prev!A:A, 1, 0)), "", H266)</f>
        <v/>
      </c>
    </row>
    <row r="267" spans="3:9">
      <c r="C267" s="305">
        <f t="shared" si="12"/>
        <v>266</v>
      </c>
      <c r="D267" s="340">
        <v>43677</v>
      </c>
      <c r="E267" s="339" t="s">
        <v>5431</v>
      </c>
      <c r="F267" s="339" t="s">
        <v>8533</v>
      </c>
      <c r="G267" s="247" t="str">
        <f>'Portfolio-WORK'!$F$6&amp;'Deletions (2)'!E267</f>
        <v>PEG RatioIRM</v>
      </c>
      <c r="H267" s="247">
        <f t="shared" si="13"/>
        <v>266</v>
      </c>
      <c r="I267" s="247" t="str">
        <f>IF(ISERROR(VLOOKUP(G267, Constituents_Prev!A:A, 1, 0)), "", H267)</f>
        <v/>
      </c>
    </row>
    <row r="268" spans="3:9">
      <c r="C268" s="305">
        <f t="shared" si="12"/>
        <v>267</v>
      </c>
      <c r="D268" s="340">
        <v>43677</v>
      </c>
      <c r="E268" s="339" t="s">
        <v>4500</v>
      </c>
      <c r="F268" s="339" t="s">
        <v>8534</v>
      </c>
      <c r="G268" s="247" t="str">
        <f>'Portfolio-WORK'!$F$6&amp;'Deletions (2)'!E268</f>
        <v>PEG RatioJBHT</v>
      </c>
      <c r="H268" s="247">
        <f t="shared" si="13"/>
        <v>267</v>
      </c>
      <c r="I268" s="247" t="str">
        <f>IF(ISERROR(VLOOKUP(G268, Constituents_Prev!A:A, 1, 0)), "", H268)</f>
        <v/>
      </c>
    </row>
    <row r="269" spans="3:9">
      <c r="C269" s="305">
        <f t="shared" si="12"/>
        <v>268</v>
      </c>
      <c r="D269" s="340">
        <v>43677</v>
      </c>
      <c r="E269" s="339" t="s">
        <v>2792</v>
      </c>
      <c r="F269" s="339" t="s">
        <v>8535</v>
      </c>
      <c r="G269" s="247" t="str">
        <f>'Portfolio-WORK'!$F$6&amp;'Deletions (2)'!E269</f>
        <v>PEG RatioSJM</v>
      </c>
      <c r="H269" s="247">
        <f t="shared" si="13"/>
        <v>268</v>
      </c>
      <c r="I269" s="247" t="str">
        <f>IF(ISERROR(VLOOKUP(G269, Constituents_Prev!A:A, 1, 0)), "", H269)</f>
        <v/>
      </c>
    </row>
    <row r="270" spans="3:9">
      <c r="C270" s="305">
        <f t="shared" si="12"/>
        <v>269</v>
      </c>
      <c r="D270" s="340">
        <v>43677</v>
      </c>
      <c r="E270" s="339" t="s">
        <v>1130</v>
      </c>
      <c r="F270" s="339" t="s">
        <v>8536</v>
      </c>
      <c r="G270" s="247" t="str">
        <f>'Portfolio-WORK'!$F$6&amp;'Deletions (2)'!E270</f>
        <v>PEG RatioJKHY</v>
      </c>
      <c r="H270" s="247">
        <f t="shared" si="13"/>
        <v>269</v>
      </c>
      <c r="I270" s="247" t="str">
        <f>IF(ISERROR(VLOOKUP(G270, Constituents_Prev!A:A, 1, 0)), "", H270)</f>
        <v/>
      </c>
    </row>
    <row r="271" spans="3:9">
      <c r="C271" s="305">
        <f t="shared" si="12"/>
        <v>270</v>
      </c>
      <c r="D271" s="340">
        <v>43677</v>
      </c>
      <c r="E271" s="339" t="s">
        <v>7621</v>
      </c>
      <c r="F271" s="339" t="s">
        <v>8537</v>
      </c>
      <c r="G271" s="247" t="str">
        <f>'Portfolio-WORK'!$F$6&amp;'Deletions (2)'!E271</f>
        <v>PEG RatioJEC</v>
      </c>
      <c r="H271" s="247">
        <f t="shared" si="13"/>
        <v>270</v>
      </c>
      <c r="I271" s="247" t="str">
        <f>IF(ISERROR(VLOOKUP(G271, Constituents_Prev!A:A, 1, 0)), "", H271)</f>
        <v/>
      </c>
    </row>
    <row r="272" spans="3:9">
      <c r="C272" s="305">
        <f t="shared" si="12"/>
        <v>271</v>
      </c>
      <c r="D272" s="340">
        <v>43677</v>
      </c>
      <c r="E272" s="339" t="s">
        <v>934</v>
      </c>
      <c r="F272" s="339" t="s">
        <v>935</v>
      </c>
      <c r="G272" s="247" t="str">
        <f>'Portfolio-WORK'!$F$6&amp;'Deletions (2)'!E272</f>
        <v>PEG RatioJEF</v>
      </c>
      <c r="H272" s="247">
        <f t="shared" si="13"/>
        <v>271</v>
      </c>
      <c r="I272" s="247" t="str">
        <f>IF(ISERROR(VLOOKUP(G272, Constituents_Prev!A:A, 1, 0)), "", H272)</f>
        <v/>
      </c>
    </row>
    <row r="273" spans="3:9">
      <c r="C273" s="305">
        <f t="shared" si="12"/>
        <v>272</v>
      </c>
      <c r="D273" s="340">
        <v>43677</v>
      </c>
      <c r="E273" s="339" t="s">
        <v>3864</v>
      </c>
      <c r="F273" s="339" t="s">
        <v>3865</v>
      </c>
      <c r="G273" s="247" t="str">
        <f>'Portfolio-WORK'!$F$6&amp;'Deletions (2)'!E273</f>
        <v>PEG RatioJNJ</v>
      </c>
      <c r="H273" s="247">
        <f t="shared" si="13"/>
        <v>272</v>
      </c>
      <c r="I273" s="247" t="str">
        <f>IF(ISERROR(VLOOKUP(G273, Constituents_Prev!A:A, 1, 0)), "", H273)</f>
        <v/>
      </c>
    </row>
    <row r="274" spans="3:9">
      <c r="C274" s="305">
        <f t="shared" si="12"/>
        <v>273</v>
      </c>
      <c r="D274" s="340">
        <v>43677</v>
      </c>
      <c r="E274" s="339" t="s">
        <v>2987</v>
      </c>
      <c r="F274" s="339" t="s">
        <v>2988</v>
      </c>
      <c r="G274" s="247" t="str">
        <f>'Portfolio-WORK'!$F$6&amp;'Deletions (2)'!E274</f>
        <v>PEG RatioJCI</v>
      </c>
      <c r="H274" s="247">
        <f t="shared" si="13"/>
        <v>273</v>
      </c>
      <c r="I274" s="247" t="str">
        <f>IF(ISERROR(VLOOKUP(G274, Constituents_Prev!A:A, 1, 0)), "", H274)</f>
        <v/>
      </c>
    </row>
    <row r="275" spans="3:9">
      <c r="C275" s="305">
        <f t="shared" si="12"/>
        <v>274</v>
      </c>
      <c r="D275" s="340">
        <v>43677</v>
      </c>
      <c r="E275" s="339" t="s">
        <v>3652</v>
      </c>
      <c r="F275" s="339" t="s">
        <v>8538</v>
      </c>
      <c r="G275" s="247" t="str">
        <f>'Portfolio-WORK'!$F$6&amp;'Deletions (2)'!E275</f>
        <v>PEG RatioJPM</v>
      </c>
      <c r="H275" s="247">
        <f t="shared" si="13"/>
        <v>274</v>
      </c>
      <c r="I275" s="247" t="str">
        <f>IF(ISERROR(VLOOKUP(G275, Constituents_Prev!A:A, 1, 0)), "", H275)</f>
        <v/>
      </c>
    </row>
    <row r="276" spans="3:9">
      <c r="C276" s="305">
        <f t="shared" si="12"/>
        <v>275</v>
      </c>
      <c r="D276" s="340">
        <v>43677</v>
      </c>
      <c r="E276" s="339" t="s">
        <v>8539</v>
      </c>
      <c r="F276" s="339" t="s">
        <v>8540</v>
      </c>
      <c r="G276" s="247" t="str">
        <f>'Portfolio-WORK'!$F$6&amp;'Deletions (2)'!E276</f>
        <v>PEG RatioJNPR</v>
      </c>
      <c r="H276" s="247">
        <f t="shared" si="13"/>
        <v>275</v>
      </c>
      <c r="I276" s="247" t="str">
        <f>IF(ISERROR(VLOOKUP(G276, Constituents_Prev!A:A, 1, 0)), "", H276)</f>
        <v/>
      </c>
    </row>
    <row r="277" spans="3:9">
      <c r="C277" s="305">
        <f t="shared" si="12"/>
        <v>276</v>
      </c>
      <c r="D277" s="340">
        <v>43677</v>
      </c>
      <c r="E277" s="339" t="s">
        <v>2329</v>
      </c>
      <c r="F277" s="339" t="s">
        <v>8541</v>
      </c>
      <c r="G277" s="247" t="str">
        <f>'Portfolio-WORK'!$F$6&amp;'Deletions (2)'!E277</f>
        <v>PEG RatioKSU</v>
      </c>
      <c r="H277" s="247">
        <f t="shared" si="13"/>
        <v>276</v>
      </c>
      <c r="I277" s="247" t="str">
        <f>IF(ISERROR(VLOOKUP(G277, Constituents_Prev!A:A, 1, 0)), "", H277)</f>
        <v/>
      </c>
    </row>
    <row r="278" spans="3:9">
      <c r="C278" s="305">
        <f t="shared" si="12"/>
        <v>277</v>
      </c>
      <c r="D278" s="340">
        <v>43677</v>
      </c>
      <c r="E278" s="339" t="s">
        <v>2765</v>
      </c>
      <c r="F278" s="339" t="s">
        <v>8542</v>
      </c>
      <c r="G278" s="247" t="str">
        <f>'Portfolio-WORK'!$F$6&amp;'Deletions (2)'!E278</f>
        <v>PEG RatioK</v>
      </c>
      <c r="H278" s="247">
        <f t="shared" si="13"/>
        <v>277</v>
      </c>
      <c r="I278" s="247" t="str">
        <f>IF(ISERROR(VLOOKUP(G278, Constituents_Prev!A:A, 1, 0)), "", H278)</f>
        <v/>
      </c>
    </row>
    <row r="279" spans="3:9">
      <c r="C279" s="305">
        <f t="shared" si="12"/>
        <v>278</v>
      </c>
      <c r="D279" s="340">
        <v>43677</v>
      </c>
      <c r="E279" s="339" t="s">
        <v>4515</v>
      </c>
      <c r="F279" s="339" t="s">
        <v>4516</v>
      </c>
      <c r="G279" s="247" t="str">
        <f>'Portfolio-WORK'!$F$6&amp;'Deletions (2)'!E279</f>
        <v>PEG RatioKEY</v>
      </c>
      <c r="H279" s="247">
        <f t="shared" si="13"/>
        <v>278</v>
      </c>
      <c r="I279" s="247" t="str">
        <f>IF(ISERROR(VLOOKUP(G279, Constituents_Prev!A:A, 1, 0)), "", H279)</f>
        <v/>
      </c>
    </row>
    <row r="280" spans="3:9">
      <c r="C280" s="305">
        <f t="shared" si="12"/>
        <v>279</v>
      </c>
      <c r="D280" s="340">
        <v>43677</v>
      </c>
      <c r="E280" s="339" t="s">
        <v>1405</v>
      </c>
      <c r="F280" s="339" t="s">
        <v>1406</v>
      </c>
      <c r="G280" s="247" t="str">
        <f>'Portfolio-WORK'!$F$6&amp;'Deletions (2)'!E280</f>
        <v>PEG RatioKEYS</v>
      </c>
      <c r="H280" s="247">
        <f t="shared" si="13"/>
        <v>279</v>
      </c>
      <c r="I280" s="247" t="str">
        <f>IF(ISERROR(VLOOKUP(G280, Constituents_Prev!A:A, 1, 0)), "", H280)</f>
        <v/>
      </c>
    </row>
    <row r="281" spans="3:9">
      <c r="C281" s="305">
        <f t="shared" si="12"/>
        <v>280</v>
      </c>
      <c r="D281" s="340">
        <v>43677</v>
      </c>
      <c r="E281" s="339" t="s">
        <v>4980</v>
      </c>
      <c r="F281" s="339" t="s">
        <v>8543</v>
      </c>
      <c r="G281" s="247" t="str">
        <f>'Portfolio-WORK'!$F$6&amp;'Deletions (2)'!E281</f>
        <v>PEG RatioKMB</v>
      </c>
      <c r="H281" s="247">
        <f t="shared" si="13"/>
        <v>280</v>
      </c>
      <c r="I281" s="247" t="str">
        <f>IF(ISERROR(VLOOKUP(G281, Constituents_Prev!A:A, 1, 0)), "", H281)</f>
        <v/>
      </c>
    </row>
    <row r="282" spans="3:9">
      <c r="C282" s="305">
        <f t="shared" si="12"/>
        <v>281</v>
      </c>
      <c r="D282" s="340">
        <v>43677</v>
      </c>
      <c r="E282" s="339" t="s">
        <v>3226</v>
      </c>
      <c r="F282" s="339" t="s">
        <v>8544</v>
      </c>
      <c r="G282" s="247" t="str">
        <f>'Portfolio-WORK'!$F$6&amp;'Deletions (2)'!E282</f>
        <v>PEG RatioKIM</v>
      </c>
      <c r="H282" s="247">
        <f t="shared" si="13"/>
        <v>281</v>
      </c>
      <c r="I282" s="247" t="str">
        <f>IF(ISERROR(VLOOKUP(G282, Constituents_Prev!A:A, 1, 0)), "", H282)</f>
        <v/>
      </c>
    </row>
    <row r="283" spans="3:9">
      <c r="C283" s="305">
        <f t="shared" si="12"/>
        <v>282</v>
      </c>
      <c r="D283" s="340">
        <v>43677</v>
      </c>
      <c r="E283" s="339" t="s">
        <v>4869</v>
      </c>
      <c r="F283" s="339" t="s">
        <v>8545</v>
      </c>
      <c r="G283" s="247" t="str">
        <f>'Portfolio-WORK'!$F$6&amp;'Deletions (2)'!E283</f>
        <v>PEG RatioKMI</v>
      </c>
      <c r="H283" s="247">
        <f t="shared" si="13"/>
        <v>282</v>
      </c>
      <c r="I283" s="247" t="str">
        <f>IF(ISERROR(VLOOKUP(G283, Constituents_Prev!A:A, 1, 0)), "", H283)</f>
        <v/>
      </c>
    </row>
    <row r="284" spans="3:9">
      <c r="C284" s="305">
        <f t="shared" si="12"/>
        <v>283</v>
      </c>
      <c r="D284" s="340">
        <v>43677</v>
      </c>
      <c r="E284" s="339" t="s">
        <v>4735</v>
      </c>
      <c r="F284" s="339" t="s">
        <v>4736</v>
      </c>
      <c r="G284" s="247" t="str">
        <f>'Portfolio-WORK'!$F$6&amp;'Deletions (2)'!E284</f>
        <v>PEG RatioKLAC</v>
      </c>
      <c r="H284" s="247">
        <f t="shared" si="13"/>
        <v>283</v>
      </c>
      <c r="I284" s="247" t="str">
        <f>IF(ISERROR(VLOOKUP(G284, Constituents_Prev!A:A, 1, 0)), "", H284)</f>
        <v/>
      </c>
    </row>
    <row r="285" spans="3:9">
      <c r="C285" s="305">
        <f t="shared" si="12"/>
        <v>284</v>
      </c>
      <c r="D285" s="340">
        <v>43677</v>
      </c>
      <c r="E285" s="339" t="s">
        <v>3364</v>
      </c>
      <c r="F285" s="339" t="s">
        <v>8546</v>
      </c>
      <c r="G285" s="247" t="str">
        <f>'Portfolio-WORK'!$F$6&amp;'Deletions (2)'!E285</f>
        <v>PEG RatioKSS</v>
      </c>
      <c r="H285" s="247">
        <f t="shared" si="13"/>
        <v>284</v>
      </c>
      <c r="I285" s="247" t="str">
        <f>IF(ISERROR(VLOOKUP(G285, Constituents_Prev!A:A, 1, 0)), "", H285)</f>
        <v/>
      </c>
    </row>
    <row r="286" spans="3:9">
      <c r="C286" s="305">
        <f t="shared" si="12"/>
        <v>285</v>
      </c>
      <c r="D286" s="340">
        <v>43677</v>
      </c>
      <c r="E286" s="339" t="s">
        <v>4524</v>
      </c>
      <c r="F286" s="339" t="s">
        <v>8547</v>
      </c>
      <c r="G286" s="247" t="str">
        <f>'Portfolio-WORK'!$F$6&amp;'Deletions (2)'!E286</f>
        <v>PEG RatioKR</v>
      </c>
      <c r="H286" s="247">
        <f t="shared" si="13"/>
        <v>285</v>
      </c>
      <c r="I286" s="247" t="str">
        <f>IF(ISERROR(VLOOKUP(G286, Constituents_Prev!A:A, 1, 0)), "", H286)</f>
        <v/>
      </c>
    </row>
    <row r="287" spans="3:9">
      <c r="C287" s="305">
        <f t="shared" si="12"/>
        <v>286</v>
      </c>
      <c r="D287" s="340">
        <v>43677</v>
      </c>
      <c r="E287" s="339" t="s">
        <v>2604</v>
      </c>
      <c r="F287" s="339" t="s">
        <v>8548</v>
      </c>
      <c r="G287" s="247" t="str">
        <f>'Portfolio-WORK'!$F$6&amp;'Deletions (2)'!E287</f>
        <v>PEG RatioLB</v>
      </c>
      <c r="H287" s="247">
        <f t="shared" si="13"/>
        <v>286</v>
      </c>
      <c r="I287" s="247" t="str">
        <f>IF(ISERROR(VLOOKUP(G287, Constituents_Prev!A:A, 1, 0)), "", H287)</f>
        <v/>
      </c>
    </row>
    <row r="288" spans="3:9">
      <c r="C288" s="305">
        <f t="shared" si="12"/>
        <v>287</v>
      </c>
      <c r="D288" s="340">
        <v>43677</v>
      </c>
      <c r="E288" s="339" t="s">
        <v>8549</v>
      </c>
      <c r="F288" s="339" t="s">
        <v>8550</v>
      </c>
      <c r="G288" s="247" t="str">
        <f>'Portfolio-WORK'!$F$6&amp;'Deletions (2)'!E288</f>
        <v>PEG RatioLHX</v>
      </c>
      <c r="H288" s="247">
        <f t="shared" si="13"/>
        <v>287</v>
      </c>
      <c r="I288" s="247" t="str">
        <f>IF(ISERROR(VLOOKUP(G288, Constituents_Prev!A:A, 1, 0)), "", H288)</f>
        <v/>
      </c>
    </row>
    <row r="289" spans="3:9">
      <c r="C289" s="305">
        <f t="shared" si="12"/>
        <v>288</v>
      </c>
      <c r="D289" s="340">
        <v>43677</v>
      </c>
      <c r="E289" s="339" t="s">
        <v>1415</v>
      </c>
      <c r="F289" s="339" t="s">
        <v>8551</v>
      </c>
      <c r="G289" s="247" t="str">
        <f>'Portfolio-WORK'!$F$6&amp;'Deletions (2)'!E289</f>
        <v>PEG RatioLH</v>
      </c>
      <c r="H289" s="247">
        <f t="shared" si="13"/>
        <v>288</v>
      </c>
      <c r="I289" s="247" t="str">
        <f>IF(ISERROR(VLOOKUP(G289, Constituents_Prev!A:A, 1, 0)), "", H289)</f>
        <v/>
      </c>
    </row>
    <row r="290" spans="3:9">
      <c r="C290" s="305">
        <f t="shared" si="12"/>
        <v>289</v>
      </c>
      <c r="D290" s="340">
        <v>43677</v>
      </c>
      <c r="E290" s="339" t="s">
        <v>7344</v>
      </c>
      <c r="F290" s="339" t="s">
        <v>8552</v>
      </c>
      <c r="G290" s="247" t="str">
        <f>'Portfolio-WORK'!$F$6&amp;'Deletions (2)'!E290</f>
        <v>PEG RatioLRCX</v>
      </c>
      <c r="H290" s="247">
        <f t="shared" si="13"/>
        <v>289</v>
      </c>
      <c r="I290" s="247" t="str">
        <f>IF(ISERROR(VLOOKUP(G290, Constituents_Prev!A:A, 1, 0)), "", H290)</f>
        <v/>
      </c>
    </row>
    <row r="291" spans="3:9">
      <c r="C291" s="305">
        <f t="shared" si="12"/>
        <v>290</v>
      </c>
      <c r="D291" s="340">
        <v>43677</v>
      </c>
      <c r="E291" s="339" t="s">
        <v>3533</v>
      </c>
      <c r="F291" s="339" t="s">
        <v>8553</v>
      </c>
      <c r="G291" s="247" t="str">
        <f>'Portfolio-WORK'!$F$6&amp;'Deletions (2)'!E291</f>
        <v>PEG RatioLW</v>
      </c>
      <c r="H291" s="247">
        <f t="shared" si="13"/>
        <v>290</v>
      </c>
      <c r="I291" s="247" t="str">
        <f>IF(ISERROR(VLOOKUP(G291, Constituents_Prev!A:A, 1, 0)), "", H291)</f>
        <v/>
      </c>
    </row>
    <row r="292" spans="3:9">
      <c r="C292" s="305">
        <f t="shared" si="12"/>
        <v>291</v>
      </c>
      <c r="D292" s="340">
        <v>43677</v>
      </c>
      <c r="E292" s="339" t="s">
        <v>7273</v>
      </c>
      <c r="F292" s="339" t="s">
        <v>8554</v>
      </c>
      <c r="G292" s="247" t="str">
        <f>'Portfolio-WORK'!$F$6&amp;'Deletions (2)'!E292</f>
        <v>PEG RatioLEG</v>
      </c>
      <c r="H292" s="247">
        <f t="shared" si="13"/>
        <v>291</v>
      </c>
      <c r="I292" s="247" t="str">
        <f>IF(ISERROR(VLOOKUP(G292, Constituents_Prev!A:A, 1, 0)), "", H292)</f>
        <v/>
      </c>
    </row>
    <row r="293" spans="3:9">
      <c r="C293" s="305">
        <f t="shared" si="12"/>
        <v>292</v>
      </c>
      <c r="D293" s="340">
        <v>43677</v>
      </c>
      <c r="E293" s="339" t="s">
        <v>4532</v>
      </c>
      <c r="F293" s="339" t="s">
        <v>8555</v>
      </c>
      <c r="G293" s="247" t="str">
        <f>'Portfolio-WORK'!$F$6&amp;'Deletions (2)'!E293</f>
        <v>PEG RatioLEN</v>
      </c>
      <c r="H293" s="247">
        <f t="shared" si="13"/>
        <v>292</v>
      </c>
      <c r="I293" s="247" t="str">
        <f>IF(ISERROR(VLOOKUP(G293, Constituents_Prev!A:A, 1, 0)), "", H293)</f>
        <v/>
      </c>
    </row>
    <row r="294" spans="3:9">
      <c r="C294" s="305">
        <f t="shared" si="12"/>
        <v>293</v>
      </c>
      <c r="D294" s="340">
        <v>43677</v>
      </c>
      <c r="E294" s="339" t="s">
        <v>4052</v>
      </c>
      <c r="F294" s="339" t="s">
        <v>8556</v>
      </c>
      <c r="G294" s="247" t="str">
        <f>'Portfolio-WORK'!$F$6&amp;'Deletions (2)'!E294</f>
        <v>PEG RatioLNC</v>
      </c>
      <c r="H294" s="247">
        <f t="shared" si="13"/>
        <v>293</v>
      </c>
      <c r="I294" s="247" t="str">
        <f>IF(ISERROR(VLOOKUP(G294, Constituents_Prev!A:A, 1, 0)), "", H294)</f>
        <v/>
      </c>
    </row>
    <row r="295" spans="3:9">
      <c r="C295" s="305">
        <f t="shared" si="12"/>
        <v>294</v>
      </c>
      <c r="D295" s="340">
        <v>43677</v>
      </c>
      <c r="E295" s="339" t="s">
        <v>4917</v>
      </c>
      <c r="F295" s="339" t="s">
        <v>4918</v>
      </c>
      <c r="G295" s="247" t="str">
        <f>'Portfolio-WORK'!$F$6&amp;'Deletions (2)'!E295</f>
        <v>PEG RatioLIN</v>
      </c>
      <c r="H295" s="247">
        <f t="shared" si="13"/>
        <v>294</v>
      </c>
      <c r="I295" s="247" t="str">
        <f>IF(ISERROR(VLOOKUP(G295, Constituents_Prev!A:A, 1, 0)), "", H295)</f>
        <v/>
      </c>
    </row>
    <row r="296" spans="3:9">
      <c r="C296" s="305">
        <f t="shared" si="12"/>
        <v>295</v>
      </c>
      <c r="D296" s="340">
        <v>43677</v>
      </c>
      <c r="E296" s="339" t="s">
        <v>1410</v>
      </c>
      <c r="F296" s="339" t="s">
        <v>8557</v>
      </c>
      <c r="G296" s="247" t="str">
        <f>'Portfolio-WORK'!$F$6&amp;'Deletions (2)'!E296</f>
        <v>PEG RatioLKQ</v>
      </c>
      <c r="H296" s="247">
        <f t="shared" si="13"/>
        <v>295</v>
      </c>
      <c r="I296" s="247" t="str">
        <f>IF(ISERROR(VLOOKUP(G296, Constituents_Prev!A:A, 1, 0)), "", H296)</f>
        <v/>
      </c>
    </row>
    <row r="297" spans="3:9">
      <c r="C297" s="305">
        <f t="shared" si="12"/>
        <v>296</v>
      </c>
      <c r="D297" s="340">
        <v>43677</v>
      </c>
      <c r="E297" s="339" t="s">
        <v>1639</v>
      </c>
      <c r="F297" s="339" t="s">
        <v>8558</v>
      </c>
      <c r="G297" s="247" t="str">
        <f>'Portfolio-WORK'!$F$6&amp;'Deletions (2)'!E297</f>
        <v>PEG RatioLMT</v>
      </c>
      <c r="H297" s="247">
        <f t="shared" si="13"/>
        <v>296</v>
      </c>
      <c r="I297" s="247" t="str">
        <f>IF(ISERROR(VLOOKUP(G297, Constituents_Prev!A:A, 1, 0)), "", H297)</f>
        <v/>
      </c>
    </row>
    <row r="298" spans="3:9">
      <c r="C298" s="305">
        <f t="shared" si="12"/>
        <v>297</v>
      </c>
      <c r="D298" s="340">
        <v>43677</v>
      </c>
      <c r="E298" s="339" t="s">
        <v>2926</v>
      </c>
      <c r="F298" s="339" t="s">
        <v>8559</v>
      </c>
      <c r="G298" s="247" t="str">
        <f>'Portfolio-WORK'!$F$6&amp;'Deletions (2)'!E298</f>
        <v>PEG RatioL</v>
      </c>
      <c r="H298" s="247">
        <f t="shared" si="13"/>
        <v>297</v>
      </c>
      <c r="I298" s="247" t="str">
        <f>IF(ISERROR(VLOOKUP(G298, Constituents_Prev!A:A, 1, 0)), "", H298)</f>
        <v/>
      </c>
    </row>
    <row r="299" spans="3:9">
      <c r="C299" s="305">
        <f t="shared" si="12"/>
        <v>298</v>
      </c>
      <c r="D299" s="340">
        <v>43677</v>
      </c>
      <c r="E299" s="339" t="s">
        <v>1644</v>
      </c>
      <c r="F299" s="339" t="s">
        <v>8560</v>
      </c>
      <c r="G299" s="247" t="str">
        <f>'Portfolio-WORK'!$F$6&amp;'Deletions (2)'!E299</f>
        <v>PEG RatioLOW</v>
      </c>
      <c r="H299" s="247">
        <f t="shared" si="13"/>
        <v>298</v>
      </c>
      <c r="I299" s="247" t="str">
        <f>IF(ISERROR(VLOOKUP(G299, Constituents_Prev!A:A, 1, 0)), "", H299)</f>
        <v/>
      </c>
    </row>
    <row r="300" spans="3:9">
      <c r="C300" s="305">
        <f t="shared" si="12"/>
        <v>299</v>
      </c>
      <c r="D300" s="340">
        <v>43677</v>
      </c>
      <c r="E300" s="339" t="s">
        <v>4802</v>
      </c>
      <c r="F300" s="339" t="s">
        <v>8561</v>
      </c>
      <c r="G300" s="247" t="str">
        <f>'Portfolio-WORK'!$F$6&amp;'Deletions (2)'!E300</f>
        <v>PEG RatioLYB</v>
      </c>
      <c r="H300" s="247">
        <f t="shared" si="13"/>
        <v>299</v>
      </c>
      <c r="I300" s="247" t="str">
        <f>IF(ISERROR(VLOOKUP(G300, Constituents_Prev!A:A, 1, 0)), "", H300)</f>
        <v/>
      </c>
    </row>
    <row r="301" spans="3:9">
      <c r="C301" s="305">
        <f t="shared" si="12"/>
        <v>300</v>
      </c>
      <c r="D301" s="340">
        <v>43677</v>
      </c>
      <c r="E301" s="339" t="s">
        <v>3088</v>
      </c>
      <c r="F301" s="339" t="s">
        <v>8562</v>
      </c>
      <c r="G301" s="247" t="str">
        <f>'Portfolio-WORK'!$F$6&amp;'Deletions (2)'!E301</f>
        <v>PEG RatioMTB</v>
      </c>
      <c r="H301" s="247">
        <f t="shared" si="13"/>
        <v>300</v>
      </c>
      <c r="I301" s="247" t="str">
        <f>IF(ISERROR(VLOOKUP(G301, Constituents_Prev!A:A, 1, 0)), "", H301)</f>
        <v/>
      </c>
    </row>
    <row r="302" spans="3:9">
      <c r="C302" s="305">
        <f t="shared" si="12"/>
        <v>301</v>
      </c>
      <c r="D302" s="340">
        <v>43677</v>
      </c>
      <c r="E302" s="339" t="s">
        <v>1151</v>
      </c>
      <c r="F302" s="339" t="s">
        <v>8563</v>
      </c>
      <c r="G302" s="247" t="str">
        <f>'Portfolio-WORK'!$F$6&amp;'Deletions (2)'!E302</f>
        <v>PEG RatioMAC</v>
      </c>
      <c r="H302" s="247">
        <f t="shared" si="13"/>
        <v>301</v>
      </c>
      <c r="I302" s="247" t="str">
        <f>IF(ISERROR(VLOOKUP(G302, Constituents_Prev!A:A, 1, 0)), "", H302)</f>
        <v/>
      </c>
    </row>
    <row r="303" spans="3:9">
      <c r="C303" s="305">
        <f t="shared" si="12"/>
        <v>302</v>
      </c>
      <c r="D303" s="340">
        <v>43677</v>
      </c>
      <c r="E303" s="339" t="s">
        <v>2611</v>
      </c>
      <c r="F303" s="339" t="s">
        <v>2612</v>
      </c>
      <c r="G303" s="247" t="str">
        <f>'Portfolio-WORK'!$F$6&amp;'Deletions (2)'!E303</f>
        <v>PEG RatioM</v>
      </c>
      <c r="H303" s="247">
        <f t="shared" si="13"/>
        <v>302</v>
      </c>
      <c r="I303" s="247" t="str">
        <f>IF(ISERROR(VLOOKUP(G303, Constituents_Prev!A:A, 1, 0)), "", H303)</f>
        <v/>
      </c>
    </row>
    <row r="304" spans="3:9">
      <c r="C304" s="305">
        <f t="shared" si="12"/>
        <v>303</v>
      </c>
      <c r="D304" s="340">
        <v>43677</v>
      </c>
      <c r="E304" s="339" t="s">
        <v>2617</v>
      </c>
      <c r="F304" s="339" t="s">
        <v>8564</v>
      </c>
      <c r="G304" s="247" t="str">
        <f>'Portfolio-WORK'!$F$6&amp;'Deletions (2)'!E304</f>
        <v>PEG RatioMRO</v>
      </c>
      <c r="H304" s="247">
        <f t="shared" si="13"/>
        <v>303</v>
      </c>
      <c r="I304" s="247" t="str">
        <f>IF(ISERROR(VLOOKUP(G304, Constituents_Prev!A:A, 1, 0)), "", H304)</f>
        <v/>
      </c>
    </row>
    <row r="305" spans="3:9">
      <c r="C305" s="305">
        <f t="shared" si="12"/>
        <v>304</v>
      </c>
      <c r="D305" s="340">
        <v>43677</v>
      </c>
      <c r="E305" s="339" t="s">
        <v>2622</v>
      </c>
      <c r="F305" s="339" t="s">
        <v>8565</v>
      </c>
      <c r="G305" s="247" t="str">
        <f>'Portfolio-WORK'!$F$6&amp;'Deletions (2)'!E305</f>
        <v>PEG RatioMPC</v>
      </c>
      <c r="H305" s="247">
        <f t="shared" si="13"/>
        <v>304</v>
      </c>
      <c r="I305" s="247" t="str">
        <f>IF(ISERROR(VLOOKUP(G305, Constituents_Prev!A:A, 1, 0)), "", H305)</f>
        <v/>
      </c>
    </row>
    <row r="306" spans="3:9">
      <c r="C306" s="305">
        <f t="shared" si="12"/>
        <v>305</v>
      </c>
      <c r="D306" s="340">
        <v>43677</v>
      </c>
      <c r="E306" s="339" t="s">
        <v>1156</v>
      </c>
      <c r="F306" s="339" t="s">
        <v>8566</v>
      </c>
      <c r="G306" s="247" t="str">
        <f>'Portfolio-WORK'!$F$6&amp;'Deletions (2)'!E306</f>
        <v>PEG RatioMKTX</v>
      </c>
      <c r="H306" s="247">
        <f t="shared" si="13"/>
        <v>305</v>
      </c>
      <c r="I306" s="247" t="str">
        <f>IF(ISERROR(VLOOKUP(G306, Constituents_Prev!A:A, 1, 0)), "", H306)</f>
        <v/>
      </c>
    </row>
    <row r="307" spans="3:9">
      <c r="C307" s="305">
        <f t="shared" si="12"/>
        <v>306</v>
      </c>
      <c r="D307" s="340">
        <v>43677</v>
      </c>
      <c r="E307" s="339" t="s">
        <v>652</v>
      </c>
      <c r="F307" s="339" t="s">
        <v>8567</v>
      </c>
      <c r="G307" s="247" t="str">
        <f>'Portfolio-WORK'!$F$6&amp;'Deletions (2)'!E307</f>
        <v>PEG RatioMAR</v>
      </c>
      <c r="H307" s="247">
        <f t="shared" si="13"/>
        <v>306</v>
      </c>
      <c r="I307" s="247" t="str">
        <f>IF(ISERROR(VLOOKUP(G307, Constituents_Prev!A:A, 1, 0)), "", H307)</f>
        <v/>
      </c>
    </row>
    <row r="308" spans="3:9">
      <c r="C308" s="305">
        <f t="shared" si="12"/>
        <v>307</v>
      </c>
      <c r="D308" s="340">
        <v>43677</v>
      </c>
      <c r="E308" s="339" t="s">
        <v>8568</v>
      </c>
      <c r="F308" s="339" t="s">
        <v>8569</v>
      </c>
      <c r="G308" s="247" t="str">
        <f>'Portfolio-WORK'!$F$6&amp;'Deletions (2)'!E308</f>
        <v>PEG RatioMMC</v>
      </c>
      <c r="H308" s="247">
        <f t="shared" si="13"/>
        <v>307</v>
      </c>
      <c r="I308" s="247" t="str">
        <f>IF(ISERROR(VLOOKUP(G308, Constituents_Prev!A:A, 1, 0)), "", H308)</f>
        <v/>
      </c>
    </row>
    <row r="309" spans="3:9">
      <c r="C309" s="305">
        <f t="shared" si="12"/>
        <v>308</v>
      </c>
      <c r="D309" s="340">
        <v>43677</v>
      </c>
      <c r="E309" s="339" t="s">
        <v>2077</v>
      </c>
      <c r="F309" s="339" t="s">
        <v>8570</v>
      </c>
      <c r="G309" s="247" t="str">
        <f>'Portfolio-WORK'!$F$6&amp;'Deletions (2)'!E309</f>
        <v>PEG RatioMLM</v>
      </c>
      <c r="H309" s="247">
        <f t="shared" si="13"/>
        <v>308</v>
      </c>
      <c r="I309" s="247" t="str">
        <f>IF(ISERROR(VLOOKUP(G309, Constituents_Prev!A:A, 1, 0)), "", H309)</f>
        <v/>
      </c>
    </row>
    <row r="310" spans="3:9">
      <c r="C310" s="305">
        <f t="shared" si="12"/>
        <v>309</v>
      </c>
      <c r="D310" s="340">
        <v>43677</v>
      </c>
      <c r="E310" s="339" t="s">
        <v>8571</v>
      </c>
      <c r="F310" s="339" t="s">
        <v>8572</v>
      </c>
      <c r="G310" s="247" t="str">
        <f>'Portfolio-WORK'!$F$6&amp;'Deletions (2)'!E310</f>
        <v>PEG RatioMAS</v>
      </c>
      <c r="H310" s="247">
        <f t="shared" si="13"/>
        <v>309</v>
      </c>
      <c r="I310" s="247" t="str">
        <f>IF(ISERROR(VLOOKUP(G310, Constituents_Prev!A:A, 1, 0)), "", H310)</f>
        <v/>
      </c>
    </row>
    <row r="311" spans="3:9">
      <c r="C311" s="305">
        <f t="shared" si="12"/>
        <v>310</v>
      </c>
      <c r="D311" s="340">
        <v>43677</v>
      </c>
      <c r="E311" s="339" t="s">
        <v>1653</v>
      </c>
      <c r="F311" s="339" t="s">
        <v>8573</v>
      </c>
      <c r="G311" s="247" t="str">
        <f>'Portfolio-WORK'!$F$6&amp;'Deletions (2)'!E311</f>
        <v>PEG RatioMA</v>
      </c>
      <c r="H311" s="247">
        <f t="shared" si="13"/>
        <v>310</v>
      </c>
      <c r="I311" s="247" t="str">
        <f>IF(ISERROR(VLOOKUP(G311, Constituents_Prev!A:A, 1, 0)), "", H311)</f>
        <v/>
      </c>
    </row>
    <row r="312" spans="3:9">
      <c r="C312" s="305">
        <f t="shared" si="12"/>
        <v>311</v>
      </c>
      <c r="D312" s="340">
        <v>43677</v>
      </c>
      <c r="E312" s="339" t="s">
        <v>3373</v>
      </c>
      <c r="F312" s="339" t="s">
        <v>8574</v>
      </c>
      <c r="G312" s="247" t="str">
        <f>'Portfolio-WORK'!$F$6&amp;'Deletions (2)'!E312</f>
        <v>PEG RatioMXIM</v>
      </c>
      <c r="H312" s="247">
        <f t="shared" si="13"/>
        <v>311</v>
      </c>
      <c r="I312" s="247" t="str">
        <f>IF(ISERROR(VLOOKUP(G312, Constituents_Prev!A:A, 1, 0)), "", H312)</f>
        <v/>
      </c>
    </row>
    <row r="313" spans="3:9">
      <c r="C313" s="305">
        <f t="shared" si="12"/>
        <v>312</v>
      </c>
      <c r="D313" s="340">
        <v>43677</v>
      </c>
      <c r="E313" s="339" t="s">
        <v>2198</v>
      </c>
      <c r="F313" s="339" t="s">
        <v>8575</v>
      </c>
      <c r="G313" s="247" t="str">
        <f>'Portfolio-WORK'!$F$6&amp;'Deletions (2)'!E313</f>
        <v>PEG RatioMKC</v>
      </c>
      <c r="H313" s="247">
        <f t="shared" si="13"/>
        <v>312</v>
      </c>
      <c r="I313" s="247" t="str">
        <f>IF(ISERROR(VLOOKUP(G313, Constituents_Prev!A:A, 1, 0)), "", H313)</f>
        <v/>
      </c>
    </row>
    <row r="314" spans="3:9">
      <c r="C314" s="305">
        <f t="shared" si="12"/>
        <v>313</v>
      </c>
      <c r="D314" s="340">
        <v>43677</v>
      </c>
      <c r="E314" s="339" t="s">
        <v>1938</v>
      </c>
      <c r="F314" s="339" t="s">
        <v>8576</v>
      </c>
      <c r="G314" s="247" t="str">
        <f>'Portfolio-WORK'!$F$6&amp;'Deletions (2)'!E314</f>
        <v>PEG RatioMCD</v>
      </c>
      <c r="H314" s="247">
        <f t="shared" si="13"/>
        <v>313</v>
      </c>
      <c r="I314" s="247" t="str">
        <f>IF(ISERROR(VLOOKUP(G314, Constituents_Prev!A:A, 1, 0)), "", H314)</f>
        <v/>
      </c>
    </row>
    <row r="315" spans="3:9">
      <c r="C315" s="305">
        <f t="shared" si="12"/>
        <v>314</v>
      </c>
      <c r="D315" s="340">
        <v>43677</v>
      </c>
      <c r="E315" s="339" t="s">
        <v>3879</v>
      </c>
      <c r="F315" s="339" t="s">
        <v>8577</v>
      </c>
      <c r="G315" s="247" t="str">
        <f>'Portfolio-WORK'!$F$6&amp;'Deletions (2)'!E315</f>
        <v>PEG RatioMCK</v>
      </c>
      <c r="H315" s="247">
        <f t="shared" si="13"/>
        <v>314</v>
      </c>
      <c r="I315" s="247" t="str">
        <f>IF(ISERROR(VLOOKUP(G315, Constituents_Prev!A:A, 1, 0)), "", H315)</f>
        <v/>
      </c>
    </row>
    <row r="316" spans="3:9">
      <c r="C316" s="305">
        <f t="shared" si="12"/>
        <v>315</v>
      </c>
      <c r="D316" s="340">
        <v>43677</v>
      </c>
      <c r="E316" s="339" t="s">
        <v>3968</v>
      </c>
      <c r="F316" s="339" t="s">
        <v>8578</v>
      </c>
      <c r="G316" s="247" t="str">
        <f>'Portfolio-WORK'!$F$6&amp;'Deletions (2)'!E316</f>
        <v>PEG RatioMDT</v>
      </c>
      <c r="H316" s="247">
        <f t="shared" si="13"/>
        <v>315</v>
      </c>
      <c r="I316" s="247" t="str">
        <f>IF(ISERROR(VLOOKUP(G316, Constituents_Prev!A:A, 1, 0)), "", H316)</f>
        <v/>
      </c>
    </row>
    <row r="317" spans="3:9">
      <c r="C317" s="305">
        <f t="shared" si="12"/>
        <v>316</v>
      </c>
      <c r="D317" s="340">
        <v>43677</v>
      </c>
      <c r="E317" s="339" t="s">
        <v>4302</v>
      </c>
      <c r="F317" s="339" t="s">
        <v>8579</v>
      </c>
      <c r="G317" s="247" t="str">
        <f>'Portfolio-WORK'!$F$6&amp;'Deletions (2)'!E317</f>
        <v>PEG RatioMRK</v>
      </c>
      <c r="H317" s="247">
        <f t="shared" si="13"/>
        <v>316</v>
      </c>
      <c r="I317" s="247" t="str">
        <f>IF(ISERROR(VLOOKUP(G317, Constituents_Prev!A:A, 1, 0)), "", H317)</f>
        <v/>
      </c>
    </row>
    <row r="318" spans="3:9">
      <c r="C318" s="305">
        <f t="shared" si="12"/>
        <v>317</v>
      </c>
      <c r="D318" s="340">
        <v>43677</v>
      </c>
      <c r="E318" s="339" t="s">
        <v>2933</v>
      </c>
      <c r="F318" s="339" t="s">
        <v>8580</v>
      </c>
      <c r="G318" s="247" t="str">
        <f>'Portfolio-WORK'!$F$6&amp;'Deletions (2)'!E318</f>
        <v>PEG RatioMET</v>
      </c>
      <c r="H318" s="247">
        <f t="shared" si="13"/>
        <v>317</v>
      </c>
      <c r="I318" s="247" t="str">
        <f>IF(ISERROR(VLOOKUP(G318, Constituents_Prev!A:A, 1, 0)), "", H318)</f>
        <v/>
      </c>
    </row>
    <row r="319" spans="3:9">
      <c r="C319" s="305">
        <f t="shared" si="12"/>
        <v>318</v>
      </c>
      <c r="D319" s="340">
        <v>43677</v>
      </c>
      <c r="E319" s="339" t="s">
        <v>411</v>
      </c>
      <c r="F319" s="339" t="s">
        <v>8581</v>
      </c>
      <c r="G319" s="247" t="str">
        <f>'Portfolio-WORK'!$F$6&amp;'Deletions (2)'!E319</f>
        <v>PEG RatioMTD</v>
      </c>
      <c r="H319" s="247">
        <f t="shared" si="13"/>
        <v>318</v>
      </c>
      <c r="I319" s="247" t="str">
        <f>IF(ISERROR(VLOOKUP(G319, Constituents_Prev!A:A, 1, 0)), "", H319)</f>
        <v/>
      </c>
    </row>
    <row r="320" spans="3:9">
      <c r="C320" s="305">
        <f t="shared" si="12"/>
        <v>319</v>
      </c>
      <c r="D320" s="340">
        <v>43677</v>
      </c>
      <c r="E320" s="339" t="s">
        <v>645</v>
      </c>
      <c r="F320" s="339" t="s">
        <v>646</v>
      </c>
      <c r="G320" s="247" t="str">
        <f>'Portfolio-WORK'!$F$6&amp;'Deletions (2)'!E320</f>
        <v>PEG RatioMGM</v>
      </c>
      <c r="H320" s="247">
        <f t="shared" si="13"/>
        <v>319</v>
      </c>
      <c r="I320" s="247" t="str">
        <f>IF(ISERROR(VLOOKUP(G320, Constituents_Prev!A:A, 1, 0)), "", H320)</f>
        <v/>
      </c>
    </row>
    <row r="321" spans="3:9">
      <c r="C321" s="305">
        <f t="shared" si="12"/>
        <v>320</v>
      </c>
      <c r="D321" s="340">
        <v>43677</v>
      </c>
      <c r="E321" s="339" t="s">
        <v>664</v>
      </c>
      <c r="F321" s="339" t="s">
        <v>8582</v>
      </c>
      <c r="G321" s="247" t="str">
        <f>'Portfolio-WORK'!$F$6&amp;'Deletions (2)'!E321</f>
        <v>PEG RatioMCHP</v>
      </c>
      <c r="H321" s="247">
        <f t="shared" si="13"/>
        <v>320</v>
      </c>
      <c r="I321" s="247" t="str">
        <f>IF(ISERROR(VLOOKUP(G321, Constituents_Prev!A:A, 1, 0)), "", H321)</f>
        <v/>
      </c>
    </row>
    <row r="322" spans="3:9">
      <c r="C322" s="305">
        <f t="shared" si="12"/>
        <v>321</v>
      </c>
      <c r="D322" s="340">
        <v>43677</v>
      </c>
      <c r="E322" s="339" t="s">
        <v>1422</v>
      </c>
      <c r="F322" s="339" t="s">
        <v>8583</v>
      </c>
      <c r="G322" s="247" t="str">
        <f>'Portfolio-WORK'!$F$6&amp;'Deletions (2)'!E322</f>
        <v>PEG RatioMU</v>
      </c>
      <c r="H322" s="247">
        <f t="shared" si="13"/>
        <v>321</v>
      </c>
      <c r="I322" s="247" t="str">
        <f>IF(ISERROR(VLOOKUP(G322, Constituents_Prev!A:A, 1, 0)), "", H322)</f>
        <v/>
      </c>
    </row>
    <row r="323" spans="3:9">
      <c r="C323" s="305">
        <f t="shared" ref="C323:C386" si="14">H323</f>
        <v>322</v>
      </c>
      <c r="D323" s="340">
        <v>43677</v>
      </c>
      <c r="E323" s="339" t="s">
        <v>1943</v>
      </c>
      <c r="F323" s="339" t="s">
        <v>8584</v>
      </c>
      <c r="G323" s="247" t="str">
        <f>'Portfolio-WORK'!$F$6&amp;'Deletions (2)'!E323</f>
        <v>PEG RatioMSFT</v>
      </c>
      <c r="H323" s="247">
        <f t="shared" ref="H323:H386" si="15">COUNTIF($F$2:$F$902, "&lt;="&amp;F323)</f>
        <v>322</v>
      </c>
      <c r="I323" s="247" t="str">
        <f>IF(ISERROR(VLOOKUP(G323, Constituents_Prev!A:A, 1, 0)), "", H323)</f>
        <v/>
      </c>
    </row>
    <row r="324" spans="3:9">
      <c r="C324" s="305">
        <f t="shared" si="14"/>
        <v>323</v>
      </c>
      <c r="D324" s="340">
        <v>43677</v>
      </c>
      <c r="E324" s="339" t="s">
        <v>1161</v>
      </c>
      <c r="F324" s="339" t="s">
        <v>8585</v>
      </c>
      <c r="G324" s="247" t="str">
        <f>'Portfolio-WORK'!$F$6&amp;'Deletions (2)'!E324</f>
        <v>PEG RatioMAA</v>
      </c>
      <c r="H324" s="247">
        <f t="shared" si="15"/>
        <v>323</v>
      </c>
      <c r="I324" s="247" t="str">
        <f>IF(ISERROR(VLOOKUP(G324, Constituents_Prev!A:A, 1, 0)), "", H324)</f>
        <v/>
      </c>
    </row>
    <row r="325" spans="3:9">
      <c r="C325" s="305">
        <f t="shared" si="14"/>
        <v>324</v>
      </c>
      <c r="D325" s="340">
        <v>43677</v>
      </c>
      <c r="E325" s="339" t="s">
        <v>1427</v>
      </c>
      <c r="F325" s="339" t="s">
        <v>8586</v>
      </c>
      <c r="G325" s="247" t="str">
        <f>'Portfolio-WORK'!$F$6&amp;'Deletions (2)'!E325</f>
        <v>PEG RatioMHK</v>
      </c>
      <c r="H325" s="247">
        <f t="shared" si="15"/>
        <v>324</v>
      </c>
      <c r="I325" s="247" t="str">
        <f>IF(ISERROR(VLOOKUP(G325, Constituents_Prev!A:A, 1, 0)), "", H325)</f>
        <v/>
      </c>
    </row>
    <row r="326" spans="3:9">
      <c r="C326" s="305">
        <f t="shared" si="14"/>
        <v>325</v>
      </c>
      <c r="D326" s="340">
        <v>43677</v>
      </c>
      <c r="E326" s="339" t="s">
        <v>3099</v>
      </c>
      <c r="F326" s="339" t="s">
        <v>8587</v>
      </c>
      <c r="G326" s="247" t="str">
        <f>'Portfolio-WORK'!$F$6&amp;'Deletions (2)'!E326</f>
        <v>PEG RatioTAP</v>
      </c>
      <c r="H326" s="247">
        <f t="shared" si="15"/>
        <v>325</v>
      </c>
      <c r="I326" s="247" t="str">
        <f>IF(ISERROR(VLOOKUP(G326, Constituents_Prev!A:A, 1, 0)), "", H326)</f>
        <v/>
      </c>
    </row>
    <row r="327" spans="3:9">
      <c r="C327" s="305">
        <f t="shared" si="14"/>
        <v>326</v>
      </c>
      <c r="D327" s="340">
        <v>43677</v>
      </c>
      <c r="E327" s="339" t="s">
        <v>7784</v>
      </c>
      <c r="F327" s="339" t="s">
        <v>8588</v>
      </c>
      <c r="G327" s="247" t="str">
        <f>'Portfolio-WORK'!$F$6&amp;'Deletions (2)'!E327</f>
        <v>PEG RatioMDLZ</v>
      </c>
      <c r="H327" s="247">
        <f t="shared" si="15"/>
        <v>326</v>
      </c>
      <c r="I327" s="247" t="str">
        <f>IF(ISERROR(VLOOKUP(G327, Constituents_Prev!A:A, 1, 0)), "", H327)</f>
        <v/>
      </c>
    </row>
    <row r="328" spans="3:9">
      <c r="C328" s="305">
        <f t="shared" si="14"/>
        <v>327</v>
      </c>
      <c r="D328" s="340">
        <v>43677</v>
      </c>
      <c r="E328" s="339" t="s">
        <v>1432</v>
      </c>
      <c r="F328" s="339" t="s">
        <v>8589</v>
      </c>
      <c r="G328" s="247" t="str">
        <f>'Portfolio-WORK'!$F$6&amp;'Deletions (2)'!E328</f>
        <v>PEG RatioMNST</v>
      </c>
      <c r="H328" s="247">
        <f t="shared" si="15"/>
        <v>327</v>
      </c>
      <c r="I328" s="247" t="str">
        <f>IF(ISERROR(VLOOKUP(G328, Constituents_Prev!A:A, 1, 0)), "", H328)</f>
        <v/>
      </c>
    </row>
    <row r="329" spans="3:9">
      <c r="C329" s="305">
        <f t="shared" si="14"/>
        <v>328</v>
      </c>
      <c r="D329" s="340">
        <v>43677</v>
      </c>
      <c r="E329" s="339" t="s">
        <v>1807</v>
      </c>
      <c r="F329" s="339" t="s">
        <v>8590</v>
      </c>
      <c r="G329" s="247" t="str">
        <f>'Portfolio-WORK'!$F$6&amp;'Deletions (2)'!E329</f>
        <v>PEG RatioMCO</v>
      </c>
      <c r="H329" s="247">
        <f t="shared" si="15"/>
        <v>328</v>
      </c>
      <c r="I329" s="247" t="str">
        <f>IF(ISERROR(VLOOKUP(G329, Constituents_Prev!A:A, 1, 0)), "", H329)</f>
        <v/>
      </c>
    </row>
    <row r="330" spans="3:9">
      <c r="C330" s="305">
        <f t="shared" si="14"/>
        <v>329</v>
      </c>
      <c r="D330" s="340">
        <v>43677</v>
      </c>
      <c r="E330" s="339" t="s">
        <v>4066</v>
      </c>
      <c r="F330" s="339" t="s">
        <v>4067</v>
      </c>
      <c r="G330" s="247" t="str">
        <f>'Portfolio-WORK'!$F$6&amp;'Deletions (2)'!E330</f>
        <v>PEG RatioMS</v>
      </c>
      <c r="H330" s="247">
        <f t="shared" si="15"/>
        <v>329</v>
      </c>
      <c r="I330" s="247" t="str">
        <f>IF(ISERROR(VLOOKUP(G330, Constituents_Prev!A:A, 1, 0)), "", H330)</f>
        <v/>
      </c>
    </row>
    <row r="331" spans="3:9">
      <c r="C331" s="305">
        <f t="shared" si="14"/>
        <v>330</v>
      </c>
      <c r="D331" s="340">
        <v>43677</v>
      </c>
      <c r="E331" s="339" t="s">
        <v>671</v>
      </c>
      <c r="F331" s="339" t="s">
        <v>8591</v>
      </c>
      <c r="G331" s="247" t="str">
        <f>'Portfolio-WORK'!$F$6&amp;'Deletions (2)'!E331</f>
        <v>PEG RatioMOS</v>
      </c>
      <c r="H331" s="247">
        <f t="shared" si="15"/>
        <v>330</v>
      </c>
      <c r="I331" s="247" t="str">
        <f>IF(ISERROR(VLOOKUP(G331, Constituents_Prev!A:A, 1, 0)), "", H331)</f>
        <v/>
      </c>
    </row>
    <row r="332" spans="3:9">
      <c r="C332" s="305">
        <f t="shared" si="14"/>
        <v>331</v>
      </c>
      <c r="D332" s="340">
        <v>43677</v>
      </c>
      <c r="E332" s="339" t="s">
        <v>4993</v>
      </c>
      <c r="F332" s="339" t="s">
        <v>8592</v>
      </c>
      <c r="G332" s="247" t="str">
        <f>'Portfolio-WORK'!$F$6&amp;'Deletions (2)'!E332</f>
        <v>PEG RatioMSI</v>
      </c>
      <c r="H332" s="247">
        <f t="shared" si="15"/>
        <v>331</v>
      </c>
      <c r="I332" s="247" t="str">
        <f>IF(ISERROR(VLOOKUP(G332, Constituents_Prev!A:A, 1, 0)), "", H332)</f>
        <v/>
      </c>
    </row>
    <row r="333" spans="3:9">
      <c r="C333" s="305">
        <f t="shared" si="14"/>
        <v>332</v>
      </c>
      <c r="D333" s="340">
        <v>43677</v>
      </c>
      <c r="E333" s="339" t="s">
        <v>1795</v>
      </c>
      <c r="F333" s="339" t="s">
        <v>8593</v>
      </c>
      <c r="G333" s="247" t="str">
        <f>'Portfolio-WORK'!$F$6&amp;'Deletions (2)'!E333</f>
        <v>PEG RatioMSCI</v>
      </c>
      <c r="H333" s="247">
        <f t="shared" si="15"/>
        <v>332</v>
      </c>
      <c r="I333" s="247" t="str">
        <f>IF(ISERROR(VLOOKUP(G333, Constituents_Prev!A:A, 1, 0)), "", H333)</f>
        <v/>
      </c>
    </row>
    <row r="334" spans="3:9">
      <c r="C334" s="305">
        <f t="shared" si="14"/>
        <v>333</v>
      </c>
      <c r="D334" s="340">
        <v>43677</v>
      </c>
      <c r="E334" s="339" t="s">
        <v>811</v>
      </c>
      <c r="F334" s="339" t="s">
        <v>8594</v>
      </c>
      <c r="G334" s="247" t="str">
        <f>'Portfolio-WORK'!$F$6&amp;'Deletions (2)'!E334</f>
        <v>PEG RatioMYL</v>
      </c>
      <c r="H334" s="247">
        <f t="shared" si="15"/>
        <v>333</v>
      </c>
      <c r="I334" s="247" t="str">
        <f>IF(ISERROR(VLOOKUP(G334, Constituents_Prev!A:A, 1, 0)), "", H334)</f>
        <v/>
      </c>
    </row>
    <row r="335" spans="3:9">
      <c r="C335" s="305">
        <f t="shared" si="14"/>
        <v>334</v>
      </c>
      <c r="D335" s="340">
        <v>43677</v>
      </c>
      <c r="E335" s="339" t="s">
        <v>2472</v>
      </c>
      <c r="F335" s="339" t="s">
        <v>8595</v>
      </c>
      <c r="G335" s="247" t="str">
        <f>'Portfolio-WORK'!$F$6&amp;'Deletions (2)'!E335</f>
        <v>PEG RatioNDAQ</v>
      </c>
      <c r="H335" s="247">
        <f t="shared" si="15"/>
        <v>334</v>
      </c>
      <c r="I335" s="247" t="str">
        <f>IF(ISERROR(VLOOKUP(G335, Constituents_Prev!A:A, 1, 0)), "", H335)</f>
        <v/>
      </c>
    </row>
    <row r="336" spans="3:9">
      <c r="C336" s="305">
        <f t="shared" si="14"/>
        <v>335</v>
      </c>
      <c r="D336" s="340">
        <v>43677</v>
      </c>
      <c r="E336" s="339" t="s">
        <v>946</v>
      </c>
      <c r="F336" s="339" t="s">
        <v>8596</v>
      </c>
      <c r="G336" s="247" t="str">
        <f>'Portfolio-WORK'!$F$6&amp;'Deletions (2)'!E336</f>
        <v>PEG RatioNOV</v>
      </c>
      <c r="H336" s="247">
        <f t="shared" si="15"/>
        <v>335</v>
      </c>
      <c r="I336" s="247" t="str">
        <f>IF(ISERROR(VLOOKUP(G336, Constituents_Prev!A:A, 1, 0)), "", H336)</f>
        <v/>
      </c>
    </row>
    <row r="337" spans="3:9">
      <c r="C337" s="305">
        <f t="shared" si="14"/>
        <v>336</v>
      </c>
      <c r="D337" s="340">
        <v>43677</v>
      </c>
      <c r="E337" s="339" t="s">
        <v>952</v>
      </c>
      <c r="F337" s="339" t="s">
        <v>953</v>
      </c>
      <c r="G337" s="247" t="str">
        <f>'Portfolio-WORK'!$F$6&amp;'Deletions (2)'!E337</f>
        <v>PEG RatioNKTR</v>
      </c>
      <c r="H337" s="247">
        <f t="shared" si="15"/>
        <v>336</v>
      </c>
      <c r="I337" s="247" t="str">
        <f>IF(ISERROR(VLOOKUP(G337, Constituents_Prev!A:A, 1, 0)), "", H337)</f>
        <v/>
      </c>
    </row>
    <row r="338" spans="3:9">
      <c r="C338" s="305">
        <f t="shared" si="14"/>
        <v>337</v>
      </c>
      <c r="D338" s="340">
        <v>43677</v>
      </c>
      <c r="E338" s="339" t="s">
        <v>1660</v>
      </c>
      <c r="F338" s="339" t="s">
        <v>8597</v>
      </c>
      <c r="G338" s="247" t="str">
        <f>'Portfolio-WORK'!$F$6&amp;'Deletions (2)'!E338</f>
        <v>PEG RatioNTAP</v>
      </c>
      <c r="H338" s="247">
        <f t="shared" si="15"/>
        <v>337</v>
      </c>
      <c r="I338" s="247">
        <f>IF(ISERROR(VLOOKUP(G338, Constituents_Prev!A:A, 1, 0)), "", H338)</f>
        <v>337</v>
      </c>
    </row>
    <row r="339" spans="3:9">
      <c r="C339" s="305">
        <f t="shared" si="14"/>
        <v>338</v>
      </c>
      <c r="D339" s="340">
        <v>43677</v>
      </c>
      <c r="E339" s="339" t="s">
        <v>957</v>
      </c>
      <c r="F339" s="339" t="s">
        <v>8598</v>
      </c>
      <c r="G339" s="247" t="str">
        <f>'Portfolio-WORK'!$F$6&amp;'Deletions (2)'!E339</f>
        <v>PEG RatioNFLX</v>
      </c>
      <c r="H339" s="247">
        <f t="shared" si="15"/>
        <v>338</v>
      </c>
      <c r="I339" s="247" t="str">
        <f>IF(ISERROR(VLOOKUP(G339, Constituents_Prev!A:A, 1, 0)), "", H339)</f>
        <v/>
      </c>
    </row>
    <row r="340" spans="3:9">
      <c r="C340" s="305">
        <f t="shared" si="14"/>
        <v>339</v>
      </c>
      <c r="D340" s="340">
        <v>43677</v>
      </c>
      <c r="E340" s="339" t="s">
        <v>962</v>
      </c>
      <c r="F340" s="339" t="s">
        <v>963</v>
      </c>
      <c r="G340" s="247" t="str">
        <f>'Portfolio-WORK'!$F$6&amp;'Deletions (2)'!E340</f>
        <v>PEG RatioNWL</v>
      </c>
      <c r="H340" s="247">
        <f t="shared" si="15"/>
        <v>339</v>
      </c>
      <c r="I340" s="247" t="str">
        <f>IF(ISERROR(VLOOKUP(G340, Constituents_Prev!A:A, 1, 0)), "", H340)</f>
        <v/>
      </c>
    </row>
    <row r="341" spans="3:9">
      <c r="C341" s="305">
        <f t="shared" si="14"/>
        <v>340</v>
      </c>
      <c r="D341" s="340">
        <v>43677</v>
      </c>
      <c r="E341" s="339" t="s">
        <v>967</v>
      </c>
      <c r="F341" s="339" t="s">
        <v>8599</v>
      </c>
      <c r="G341" s="247" t="str">
        <f>'Portfolio-WORK'!$F$6&amp;'Deletions (2)'!E341</f>
        <v>PEG RatioNEM</v>
      </c>
      <c r="H341" s="247">
        <f t="shared" si="15"/>
        <v>340</v>
      </c>
      <c r="I341" s="247" t="str">
        <f>IF(ISERROR(VLOOKUP(G341, Constituents_Prev!A:A, 1, 0)), "", H341)</f>
        <v/>
      </c>
    </row>
    <row r="342" spans="3:9">
      <c r="C342" s="305">
        <f t="shared" si="14"/>
        <v>341</v>
      </c>
      <c r="D342" s="340">
        <v>43677</v>
      </c>
      <c r="E342" s="339" t="s">
        <v>3108</v>
      </c>
      <c r="F342" s="339" t="s">
        <v>8600</v>
      </c>
      <c r="G342" s="247" t="str">
        <f>'Portfolio-WORK'!$F$6&amp;'Deletions (2)'!E342</f>
        <v>PEG RatioNWSA</v>
      </c>
      <c r="H342" s="247">
        <f t="shared" si="15"/>
        <v>341</v>
      </c>
      <c r="I342" s="247" t="str">
        <f>IF(ISERROR(VLOOKUP(G342, Constituents_Prev!A:A, 1, 0)), "", H342)</f>
        <v/>
      </c>
    </row>
    <row r="343" spans="3:9">
      <c r="C343" s="305">
        <f t="shared" si="14"/>
        <v>342</v>
      </c>
      <c r="D343" s="340">
        <v>43677</v>
      </c>
      <c r="E343" s="339" t="s">
        <v>972</v>
      </c>
      <c r="F343" s="339" t="s">
        <v>8601</v>
      </c>
      <c r="G343" s="247" t="str">
        <f>'Portfolio-WORK'!$F$6&amp;'Deletions (2)'!E343</f>
        <v>PEG RatioNWS</v>
      </c>
      <c r="H343" s="247">
        <f t="shared" si="15"/>
        <v>342</v>
      </c>
      <c r="I343" s="247" t="str">
        <f>IF(ISERROR(VLOOKUP(G343, Constituents_Prev!A:A, 1, 0)), "", H343)</f>
        <v/>
      </c>
    </row>
    <row r="344" spans="3:9">
      <c r="C344" s="305">
        <f t="shared" si="14"/>
        <v>343</v>
      </c>
      <c r="D344" s="340">
        <v>43677</v>
      </c>
      <c r="E344" s="339" t="s">
        <v>2347</v>
      </c>
      <c r="F344" s="339" t="s">
        <v>8602</v>
      </c>
      <c r="G344" s="247" t="str">
        <f>'Portfolio-WORK'!$F$6&amp;'Deletions (2)'!E344</f>
        <v>PEG RatioNEE</v>
      </c>
      <c r="H344" s="247">
        <f t="shared" si="15"/>
        <v>343</v>
      </c>
      <c r="I344" s="247" t="str">
        <f>IF(ISERROR(VLOOKUP(G344, Constituents_Prev!A:A, 1, 0)), "", H344)</f>
        <v/>
      </c>
    </row>
    <row r="345" spans="3:9">
      <c r="C345" s="305">
        <f t="shared" si="14"/>
        <v>344</v>
      </c>
      <c r="D345" s="340">
        <v>43677</v>
      </c>
      <c r="E345" s="339" t="s">
        <v>1031</v>
      </c>
      <c r="F345" s="339" t="s">
        <v>8603</v>
      </c>
      <c r="G345" s="247" t="str">
        <f>'Portfolio-WORK'!$F$6&amp;'Deletions (2)'!E345</f>
        <v>PEG RatioNLSN</v>
      </c>
      <c r="H345" s="247">
        <f t="shared" si="15"/>
        <v>344</v>
      </c>
      <c r="I345" s="247" t="str">
        <f>IF(ISERROR(VLOOKUP(G345, Constituents_Prev!A:A, 1, 0)), "", H345)</f>
        <v/>
      </c>
    </row>
    <row r="346" spans="3:9">
      <c r="C346" s="305">
        <f t="shared" si="14"/>
        <v>345</v>
      </c>
      <c r="D346" s="340">
        <v>43677</v>
      </c>
      <c r="E346" s="339" t="s">
        <v>1667</v>
      </c>
      <c r="F346" s="339" t="s">
        <v>8604</v>
      </c>
      <c r="G346" s="247" t="str">
        <f>'Portfolio-WORK'!$F$6&amp;'Deletions (2)'!E346</f>
        <v>PEG RatioNKE</v>
      </c>
      <c r="H346" s="247">
        <f t="shared" si="15"/>
        <v>345</v>
      </c>
      <c r="I346" s="247" t="str">
        <f>IF(ISERROR(VLOOKUP(G346, Constituents_Prev!A:A, 1, 0)), "", H346)</f>
        <v/>
      </c>
    </row>
    <row r="347" spans="3:9">
      <c r="C347" s="305">
        <f t="shared" si="14"/>
        <v>346</v>
      </c>
      <c r="D347" s="340">
        <v>43677</v>
      </c>
      <c r="E347" s="339" t="s">
        <v>977</v>
      </c>
      <c r="F347" s="339" t="s">
        <v>8605</v>
      </c>
      <c r="G347" s="247" t="str">
        <f>'Portfolio-WORK'!$F$6&amp;'Deletions (2)'!E347</f>
        <v>PEG RatioNI</v>
      </c>
      <c r="H347" s="247">
        <f t="shared" si="15"/>
        <v>346</v>
      </c>
      <c r="I347" s="247" t="str">
        <f>IF(ISERROR(VLOOKUP(G347, Constituents_Prev!A:A, 1, 0)), "", H347)</f>
        <v/>
      </c>
    </row>
    <row r="348" spans="3:9">
      <c r="C348" s="305">
        <f t="shared" si="14"/>
        <v>347</v>
      </c>
      <c r="D348" s="340">
        <v>43677</v>
      </c>
      <c r="E348" s="339" t="s">
        <v>982</v>
      </c>
      <c r="F348" s="339" t="s">
        <v>8606</v>
      </c>
      <c r="G348" s="247" t="str">
        <f>'Portfolio-WORK'!$F$6&amp;'Deletions (2)'!E348</f>
        <v>PEG RatioNBL</v>
      </c>
      <c r="H348" s="247">
        <f t="shared" si="15"/>
        <v>347</v>
      </c>
      <c r="I348" s="247" t="str">
        <f>IF(ISERROR(VLOOKUP(G348, Constituents_Prev!A:A, 1, 0)), "", H348)</f>
        <v/>
      </c>
    </row>
    <row r="349" spans="3:9">
      <c r="C349" s="305">
        <f t="shared" si="14"/>
        <v>348</v>
      </c>
      <c r="D349" s="340">
        <v>43677</v>
      </c>
      <c r="E349" s="339" t="s">
        <v>2637</v>
      </c>
      <c r="F349" s="339" t="s">
        <v>8607</v>
      </c>
      <c r="G349" s="247" t="str">
        <f>'Portfolio-WORK'!$F$6&amp;'Deletions (2)'!E349</f>
        <v>PEG RatioJWN</v>
      </c>
      <c r="H349" s="247">
        <f t="shared" si="15"/>
        <v>348</v>
      </c>
      <c r="I349" s="247" t="str">
        <f>IF(ISERROR(VLOOKUP(G349, Constituents_Prev!A:A, 1, 0)), "", H349)</f>
        <v/>
      </c>
    </row>
    <row r="350" spans="3:9">
      <c r="C350" s="305">
        <f t="shared" si="14"/>
        <v>349</v>
      </c>
      <c r="D350" s="340">
        <v>43677</v>
      </c>
      <c r="E350" s="339" t="s">
        <v>4562</v>
      </c>
      <c r="F350" s="339" t="s">
        <v>8608</v>
      </c>
      <c r="G350" s="247" t="str">
        <f>'Portfolio-WORK'!$F$6&amp;'Deletions (2)'!E350</f>
        <v>PEG RatioNSC</v>
      </c>
      <c r="H350" s="247">
        <f t="shared" si="15"/>
        <v>349</v>
      </c>
      <c r="I350" s="247" t="str">
        <f>IF(ISERROR(VLOOKUP(G350, Constituents_Prev!A:A, 1, 0)), "", H350)</f>
        <v/>
      </c>
    </row>
    <row r="351" spans="3:9">
      <c r="C351" s="305">
        <f t="shared" si="14"/>
        <v>350</v>
      </c>
      <c r="D351" s="340">
        <v>43677</v>
      </c>
      <c r="E351" s="339" t="s">
        <v>3663</v>
      </c>
      <c r="F351" s="339" t="s">
        <v>8609</v>
      </c>
      <c r="G351" s="247" t="str">
        <f>'Portfolio-WORK'!$F$6&amp;'Deletions (2)'!E351</f>
        <v>PEG RatioNTRS</v>
      </c>
      <c r="H351" s="247">
        <f t="shared" si="15"/>
        <v>350</v>
      </c>
      <c r="I351" s="247" t="str">
        <f>IF(ISERROR(VLOOKUP(G351, Constituents_Prev!A:A, 1, 0)), "", H351)</f>
        <v/>
      </c>
    </row>
    <row r="352" spans="3:9">
      <c r="C352" s="305">
        <f t="shared" si="14"/>
        <v>351</v>
      </c>
      <c r="D352" s="340">
        <v>43677</v>
      </c>
      <c r="E352" s="339" t="s">
        <v>2088</v>
      </c>
      <c r="F352" s="339" t="s">
        <v>8610</v>
      </c>
      <c r="G352" s="247" t="str">
        <f>'Portfolio-WORK'!$F$6&amp;'Deletions (2)'!E352</f>
        <v>PEG RatioNOC</v>
      </c>
      <c r="H352" s="247">
        <f t="shared" si="15"/>
        <v>351</v>
      </c>
      <c r="I352" s="247" t="str">
        <f>IF(ISERROR(VLOOKUP(G352, Constituents_Prev!A:A, 1, 0)), "", H352)</f>
        <v/>
      </c>
    </row>
    <row r="353" spans="3:9">
      <c r="C353" s="305">
        <f t="shared" si="14"/>
        <v>352</v>
      </c>
      <c r="D353" s="340">
        <v>43677</v>
      </c>
      <c r="E353" s="339" t="s">
        <v>796</v>
      </c>
      <c r="F353" s="339" t="s">
        <v>8611</v>
      </c>
      <c r="G353" s="247" t="str">
        <f>'Portfolio-WORK'!$F$6&amp;'Deletions (2)'!E353</f>
        <v>PEG RatioNCLH</v>
      </c>
      <c r="H353" s="247">
        <f t="shared" si="15"/>
        <v>352</v>
      </c>
      <c r="I353" s="247" t="str">
        <f>IF(ISERROR(VLOOKUP(G353, Constituents_Prev!A:A, 1, 0)), "", H353)</f>
        <v/>
      </c>
    </row>
    <row r="354" spans="3:9">
      <c r="C354" s="305">
        <f t="shared" si="14"/>
        <v>353</v>
      </c>
      <c r="D354" s="340">
        <v>43677</v>
      </c>
      <c r="E354" s="339" t="s">
        <v>2940</v>
      </c>
      <c r="F354" s="339" t="s">
        <v>8612</v>
      </c>
      <c r="G354" s="247" t="str">
        <f>'Portfolio-WORK'!$F$6&amp;'Deletions (2)'!E354</f>
        <v>PEG RatioNRG</v>
      </c>
      <c r="H354" s="247">
        <f t="shared" si="15"/>
        <v>353</v>
      </c>
      <c r="I354" s="247" t="str">
        <f>IF(ISERROR(VLOOKUP(G354, Constituents_Prev!A:A, 1, 0)), "", H354)</f>
        <v/>
      </c>
    </row>
    <row r="355" spans="3:9">
      <c r="C355" s="305">
        <f t="shared" si="14"/>
        <v>354</v>
      </c>
      <c r="D355" s="340">
        <v>43677</v>
      </c>
      <c r="E355" s="339" t="s">
        <v>3387</v>
      </c>
      <c r="F355" s="339" t="s">
        <v>8613</v>
      </c>
      <c r="G355" s="247" t="str">
        <f>'Portfolio-WORK'!$F$6&amp;'Deletions (2)'!E355</f>
        <v>PEG RatioNUE</v>
      </c>
      <c r="H355" s="247">
        <f t="shared" si="15"/>
        <v>354</v>
      </c>
      <c r="I355" s="247" t="str">
        <f>IF(ISERROR(VLOOKUP(G355, Constituents_Prev!A:A, 1, 0)), "", H355)</f>
        <v/>
      </c>
    </row>
    <row r="356" spans="3:9">
      <c r="C356" s="305">
        <f t="shared" si="14"/>
        <v>355</v>
      </c>
      <c r="D356" s="340">
        <v>43677</v>
      </c>
      <c r="E356" s="339" t="s">
        <v>678</v>
      </c>
      <c r="F356" s="339" t="s">
        <v>8614</v>
      </c>
      <c r="G356" s="247" t="str">
        <f>'Portfolio-WORK'!$F$6&amp;'Deletions (2)'!E356</f>
        <v>PEG RatioNVDA</v>
      </c>
      <c r="H356" s="247">
        <f t="shared" si="15"/>
        <v>355</v>
      </c>
      <c r="I356" s="247" t="str">
        <f>IF(ISERROR(VLOOKUP(G356, Constituents_Prev!A:A, 1, 0)), "", H356)</f>
        <v/>
      </c>
    </row>
    <row r="357" spans="3:9">
      <c r="C357" s="305">
        <f t="shared" si="14"/>
        <v>360</v>
      </c>
      <c r="D357" s="340">
        <v>43677</v>
      </c>
      <c r="E357" s="339" t="s">
        <v>1441</v>
      </c>
      <c r="F357" s="339" t="s">
        <v>8615</v>
      </c>
      <c r="G357" s="247" t="str">
        <f>'Portfolio-WORK'!$F$6&amp;'Deletions (2)'!E357</f>
        <v>PEG RatioORLY</v>
      </c>
      <c r="H357" s="247">
        <f t="shared" si="15"/>
        <v>360</v>
      </c>
      <c r="I357" s="247" t="str">
        <f>IF(ISERROR(VLOOKUP(G357, Constituents_Prev!A:A, 1, 0)), "", H357)</f>
        <v/>
      </c>
    </row>
    <row r="358" spans="3:9">
      <c r="C358" s="305">
        <f t="shared" si="14"/>
        <v>356</v>
      </c>
      <c r="D358" s="340">
        <v>43677</v>
      </c>
      <c r="E358" s="339" t="s">
        <v>2644</v>
      </c>
      <c r="F358" s="339" t="s">
        <v>8616</v>
      </c>
      <c r="G358" s="247" t="str">
        <f>'Portfolio-WORK'!$F$6&amp;'Deletions (2)'!E358</f>
        <v>PEG RatioOXY</v>
      </c>
      <c r="H358" s="247">
        <f t="shared" si="15"/>
        <v>356</v>
      </c>
      <c r="I358" s="247" t="str">
        <f>IF(ISERROR(VLOOKUP(G358, Constituents_Prev!A:A, 1, 0)), "", H358)</f>
        <v/>
      </c>
    </row>
    <row r="359" spans="3:9">
      <c r="C359" s="305">
        <f t="shared" si="14"/>
        <v>357</v>
      </c>
      <c r="D359" s="340">
        <v>43677</v>
      </c>
      <c r="E359" s="339" t="s">
        <v>3672</v>
      </c>
      <c r="F359" s="339" t="s">
        <v>8617</v>
      </c>
      <c r="G359" s="247" t="str">
        <f>'Portfolio-WORK'!$F$6&amp;'Deletions (2)'!E359</f>
        <v>PEG RatioOMC</v>
      </c>
      <c r="H359" s="247">
        <f t="shared" si="15"/>
        <v>357</v>
      </c>
      <c r="I359" s="247" t="str">
        <f>IF(ISERROR(VLOOKUP(G359, Constituents_Prev!A:A, 1, 0)), "", H359)</f>
        <v/>
      </c>
    </row>
    <row r="360" spans="3:9">
      <c r="C360" s="305">
        <f t="shared" si="14"/>
        <v>358</v>
      </c>
      <c r="D360" s="340">
        <v>43677</v>
      </c>
      <c r="E360" s="339" t="s">
        <v>4572</v>
      </c>
      <c r="F360" s="339" t="s">
        <v>8618</v>
      </c>
      <c r="G360" s="247" t="str">
        <f>'Portfolio-WORK'!$F$6&amp;'Deletions (2)'!E360</f>
        <v>PEG RatioOKE</v>
      </c>
      <c r="H360" s="247">
        <f t="shared" si="15"/>
        <v>358</v>
      </c>
      <c r="I360" s="247" t="str">
        <f>IF(ISERROR(VLOOKUP(G360, Constituents_Prev!A:A, 1, 0)), "", H360)</f>
        <v/>
      </c>
    </row>
    <row r="361" spans="3:9">
      <c r="C361" s="305">
        <f t="shared" si="14"/>
        <v>359</v>
      </c>
      <c r="D361" s="340">
        <v>43677</v>
      </c>
      <c r="E361" s="339" t="s">
        <v>2949</v>
      </c>
      <c r="F361" s="339" t="s">
        <v>8619</v>
      </c>
      <c r="G361" s="247" t="str">
        <f>'Portfolio-WORK'!$F$6&amp;'Deletions (2)'!E361</f>
        <v>PEG RatioORCL</v>
      </c>
      <c r="H361" s="247">
        <f t="shared" si="15"/>
        <v>359</v>
      </c>
      <c r="I361" s="247" t="str">
        <f>IF(ISERROR(VLOOKUP(G361, Constituents_Prev!A:A, 1, 0)), "", H361)</f>
        <v/>
      </c>
    </row>
    <row r="362" spans="3:9">
      <c r="C362" s="305">
        <f t="shared" si="14"/>
        <v>361</v>
      </c>
      <c r="D362" s="340">
        <v>43677</v>
      </c>
      <c r="E362" s="339" t="s">
        <v>5754</v>
      </c>
      <c r="F362" s="339" t="s">
        <v>5755</v>
      </c>
      <c r="G362" s="247" t="str">
        <f>'Portfolio-WORK'!$F$6&amp;'Deletions (2)'!E362</f>
        <v>PEG RatioPCAR</v>
      </c>
      <c r="H362" s="247">
        <f t="shared" si="15"/>
        <v>361</v>
      </c>
      <c r="I362" s="247" t="str">
        <f>IF(ISERROR(VLOOKUP(G362, Constituents_Prev!A:A, 1, 0)), "", H362)</f>
        <v/>
      </c>
    </row>
    <row r="363" spans="3:9">
      <c r="C363" s="305">
        <f t="shared" si="14"/>
        <v>362</v>
      </c>
      <c r="D363" s="340">
        <v>43677</v>
      </c>
      <c r="E363" s="339" t="s">
        <v>699</v>
      </c>
      <c r="F363" s="339" t="s">
        <v>8620</v>
      </c>
      <c r="G363" s="247" t="str">
        <f>'Portfolio-WORK'!$F$6&amp;'Deletions (2)'!E363</f>
        <v>PEG RatioPKG</v>
      </c>
      <c r="H363" s="247">
        <f t="shared" si="15"/>
        <v>362</v>
      </c>
      <c r="I363" s="247" t="str">
        <f>IF(ISERROR(VLOOKUP(G363, Constituents_Prev!A:A, 1, 0)), "", H363)</f>
        <v/>
      </c>
    </row>
    <row r="364" spans="3:9">
      <c r="C364" s="305">
        <f t="shared" si="14"/>
        <v>363</v>
      </c>
      <c r="D364" s="340">
        <v>43677</v>
      </c>
      <c r="E364" s="339" t="s">
        <v>8621</v>
      </c>
      <c r="F364" s="339" t="s">
        <v>8622</v>
      </c>
      <c r="G364" s="247" t="str">
        <f>'Portfolio-WORK'!$F$6&amp;'Deletions (2)'!E364</f>
        <v>PEG RatioPH</v>
      </c>
      <c r="H364" s="247">
        <f t="shared" si="15"/>
        <v>363</v>
      </c>
      <c r="I364" s="247" t="str">
        <f>IF(ISERROR(VLOOKUP(G364, Constituents_Prev!A:A, 1, 0)), "", H364)</f>
        <v/>
      </c>
    </row>
    <row r="365" spans="3:9">
      <c r="C365" s="305">
        <f t="shared" si="14"/>
        <v>364</v>
      </c>
      <c r="D365" s="340">
        <v>43677</v>
      </c>
      <c r="E365" s="339" t="s">
        <v>3677</v>
      </c>
      <c r="F365" s="339" t="s">
        <v>8623</v>
      </c>
      <c r="G365" s="247" t="str">
        <f>'Portfolio-WORK'!$F$6&amp;'Deletions (2)'!E365</f>
        <v>PEG RatioPAYX</v>
      </c>
      <c r="H365" s="247">
        <f t="shared" si="15"/>
        <v>364</v>
      </c>
      <c r="I365" s="247" t="str">
        <f>IF(ISERROR(VLOOKUP(G365, Constituents_Prev!A:A, 1, 0)), "", H365)</f>
        <v/>
      </c>
    </row>
    <row r="366" spans="3:9">
      <c r="C366" s="305">
        <f t="shared" si="14"/>
        <v>365</v>
      </c>
      <c r="D366" s="340">
        <v>43677</v>
      </c>
      <c r="E366" s="339" t="s">
        <v>1446</v>
      </c>
      <c r="F366" s="339" t="s">
        <v>8624</v>
      </c>
      <c r="G366" s="247" t="str">
        <f>'Portfolio-WORK'!$F$6&amp;'Deletions (2)'!E366</f>
        <v>PEG RatioPYPL</v>
      </c>
      <c r="H366" s="247">
        <f t="shared" si="15"/>
        <v>365</v>
      </c>
      <c r="I366" s="247" t="str">
        <f>IF(ISERROR(VLOOKUP(G366, Constituents_Prev!A:A, 1, 0)), "", H366)</f>
        <v/>
      </c>
    </row>
    <row r="367" spans="3:9">
      <c r="C367" s="305">
        <f t="shared" si="14"/>
        <v>366</v>
      </c>
      <c r="D367" s="340">
        <v>43677</v>
      </c>
      <c r="E367" s="339" t="s">
        <v>806</v>
      </c>
      <c r="F367" s="339" t="s">
        <v>8625</v>
      </c>
      <c r="G367" s="247" t="str">
        <f>'Portfolio-WORK'!$F$6&amp;'Deletions (2)'!E367</f>
        <v>PEG RatioPNR</v>
      </c>
      <c r="H367" s="247">
        <f t="shared" si="15"/>
        <v>366</v>
      </c>
      <c r="I367" s="247" t="str">
        <f>IF(ISERROR(VLOOKUP(G367, Constituents_Prev!A:A, 1, 0)), "", H367)</f>
        <v/>
      </c>
    </row>
    <row r="368" spans="3:9">
      <c r="C368" s="305">
        <f t="shared" si="14"/>
        <v>367</v>
      </c>
      <c r="D368" s="340">
        <v>43677</v>
      </c>
      <c r="E368" s="339" t="s">
        <v>3682</v>
      </c>
      <c r="F368" s="339" t="s">
        <v>8626</v>
      </c>
      <c r="G368" s="247" t="str">
        <f>'Portfolio-WORK'!$F$6&amp;'Deletions (2)'!E368</f>
        <v>PEG RatioPBCT</v>
      </c>
      <c r="H368" s="247">
        <f t="shared" si="15"/>
        <v>367</v>
      </c>
      <c r="I368" s="247" t="str">
        <f>IF(ISERROR(VLOOKUP(G368, Constituents_Prev!A:A, 1, 0)), "", H368)</f>
        <v/>
      </c>
    </row>
    <row r="369" spans="3:9">
      <c r="C369" s="305">
        <f t="shared" si="14"/>
        <v>368</v>
      </c>
      <c r="D369" s="340">
        <v>43677</v>
      </c>
      <c r="E369" s="339" t="s">
        <v>1672</v>
      </c>
      <c r="F369" s="339" t="s">
        <v>8627</v>
      </c>
      <c r="G369" s="247" t="str">
        <f>'Portfolio-WORK'!$F$6&amp;'Deletions (2)'!E369</f>
        <v>PEG RatioPEP</v>
      </c>
      <c r="H369" s="247">
        <f t="shared" si="15"/>
        <v>368</v>
      </c>
      <c r="I369" s="247" t="str">
        <f>IF(ISERROR(VLOOKUP(G369, Constituents_Prev!A:A, 1, 0)), "", H369)</f>
        <v/>
      </c>
    </row>
    <row r="370" spans="3:9">
      <c r="C370" s="305">
        <f t="shared" si="14"/>
        <v>369</v>
      </c>
      <c r="D370" s="340">
        <v>43677</v>
      </c>
      <c r="E370" s="339" t="s">
        <v>8628</v>
      </c>
      <c r="F370" s="339" t="s">
        <v>8629</v>
      </c>
      <c r="G370" s="247" t="str">
        <f>'Portfolio-WORK'!$F$6&amp;'Deletions (2)'!E370</f>
        <v>PEG RatioPKI</v>
      </c>
      <c r="H370" s="247">
        <f t="shared" si="15"/>
        <v>369</v>
      </c>
      <c r="I370" s="247" t="str">
        <f>IF(ISERROR(VLOOKUP(G370, Constituents_Prev!A:A, 1, 0)), "", H370)</f>
        <v/>
      </c>
    </row>
    <row r="371" spans="3:9">
      <c r="C371" s="305">
        <f t="shared" si="14"/>
        <v>370</v>
      </c>
      <c r="D371" s="340">
        <v>43677</v>
      </c>
      <c r="E371" s="339" t="s">
        <v>2698</v>
      </c>
      <c r="F371" s="339" t="s">
        <v>8630</v>
      </c>
      <c r="G371" s="247" t="str">
        <f>'Portfolio-WORK'!$F$6&amp;'Deletions (2)'!E371</f>
        <v>PEG RatioPRGO</v>
      </c>
      <c r="H371" s="247">
        <f t="shared" si="15"/>
        <v>370</v>
      </c>
      <c r="I371" s="247" t="str">
        <f>IF(ISERROR(VLOOKUP(G371, Constituents_Prev!A:A, 1, 0)), "", H371)</f>
        <v/>
      </c>
    </row>
    <row r="372" spans="3:9">
      <c r="C372" s="305">
        <f t="shared" si="14"/>
        <v>371</v>
      </c>
      <c r="D372" s="340">
        <v>43677</v>
      </c>
      <c r="E372" s="339" t="s">
        <v>4317</v>
      </c>
      <c r="F372" s="339" t="s">
        <v>8631</v>
      </c>
      <c r="G372" s="247" t="str">
        <f>'Portfolio-WORK'!$F$6&amp;'Deletions (2)'!E372</f>
        <v>PEG RatioPFE</v>
      </c>
      <c r="H372" s="247">
        <f t="shared" si="15"/>
        <v>371</v>
      </c>
      <c r="I372" s="247" t="str">
        <f>IF(ISERROR(VLOOKUP(G372, Constituents_Prev!A:A, 1, 0)), "", H372)</f>
        <v/>
      </c>
    </row>
    <row r="373" spans="3:9">
      <c r="C373" s="305">
        <f t="shared" si="14"/>
        <v>372</v>
      </c>
      <c r="D373" s="340">
        <v>43677</v>
      </c>
      <c r="E373" s="339" t="s">
        <v>4322</v>
      </c>
      <c r="F373" s="339" t="s">
        <v>8632</v>
      </c>
      <c r="G373" s="247" t="str">
        <f>'Portfolio-WORK'!$F$6&amp;'Deletions (2)'!E373</f>
        <v>PEG RatioPM</v>
      </c>
      <c r="H373" s="247">
        <f t="shared" si="15"/>
        <v>372</v>
      </c>
      <c r="I373" s="247" t="str">
        <f>IF(ISERROR(VLOOKUP(G373, Constituents_Prev!A:A, 1, 0)), "", H373)</f>
        <v/>
      </c>
    </row>
    <row r="374" spans="3:9">
      <c r="C374" s="305">
        <f t="shared" si="14"/>
        <v>373</v>
      </c>
      <c r="D374" s="340">
        <v>43677</v>
      </c>
      <c r="E374" s="339" t="s">
        <v>3117</v>
      </c>
      <c r="F374" s="339" t="s">
        <v>3118</v>
      </c>
      <c r="G374" s="247" t="str">
        <f>'Portfolio-WORK'!$F$6&amp;'Deletions (2)'!E374</f>
        <v>PEG RatioPSX</v>
      </c>
      <c r="H374" s="247">
        <f t="shared" si="15"/>
        <v>373</v>
      </c>
      <c r="I374" s="247" t="str">
        <f>IF(ISERROR(VLOOKUP(G374, Constituents_Prev!A:A, 1, 0)), "", H374)</f>
        <v/>
      </c>
    </row>
    <row r="375" spans="3:9">
      <c r="C375" s="305">
        <f t="shared" si="14"/>
        <v>374</v>
      </c>
      <c r="D375" s="340">
        <v>43677</v>
      </c>
      <c r="E375" s="339" t="s">
        <v>2357</v>
      </c>
      <c r="F375" s="339" t="s">
        <v>8633</v>
      </c>
      <c r="G375" s="247" t="str">
        <f>'Portfolio-WORK'!$F$6&amp;'Deletions (2)'!E375</f>
        <v>PEG RatioPNW</v>
      </c>
      <c r="H375" s="247">
        <f t="shared" si="15"/>
        <v>374</v>
      </c>
      <c r="I375" s="247" t="str">
        <f>IF(ISERROR(VLOOKUP(G375, Constituents_Prev!A:A, 1, 0)), "", H375)</f>
        <v/>
      </c>
    </row>
    <row r="376" spans="3:9">
      <c r="C376" s="305">
        <f t="shared" si="14"/>
        <v>375</v>
      </c>
      <c r="D376" s="340">
        <v>43677</v>
      </c>
      <c r="E376" s="339" t="s">
        <v>3398</v>
      </c>
      <c r="F376" s="339" t="s">
        <v>8634</v>
      </c>
      <c r="G376" s="247" t="str">
        <f>'Portfolio-WORK'!$F$6&amp;'Deletions (2)'!E376</f>
        <v>PEG RatioPXD</v>
      </c>
      <c r="H376" s="247">
        <f t="shared" si="15"/>
        <v>375</v>
      </c>
      <c r="I376" s="247" t="str">
        <f>IF(ISERROR(VLOOKUP(G376, Constituents_Prev!A:A, 1, 0)), "", H376)</f>
        <v/>
      </c>
    </row>
    <row r="377" spans="3:9">
      <c r="C377" s="305">
        <f t="shared" si="14"/>
        <v>376</v>
      </c>
      <c r="D377" s="340">
        <v>43677</v>
      </c>
      <c r="E377" s="339" t="s">
        <v>4075</v>
      </c>
      <c r="F377" s="339" t="s">
        <v>8635</v>
      </c>
      <c r="G377" s="247" t="str">
        <f>'Portfolio-WORK'!$F$6&amp;'Deletions (2)'!E377</f>
        <v>PEG RatioPNC</v>
      </c>
      <c r="H377" s="247">
        <f t="shared" si="15"/>
        <v>376</v>
      </c>
      <c r="I377" s="247" t="str">
        <f>IF(ISERROR(VLOOKUP(G377, Constituents_Prev!A:A, 1, 0)), "", H377)</f>
        <v/>
      </c>
    </row>
    <row r="378" spans="3:9">
      <c r="C378" s="305">
        <f t="shared" si="14"/>
        <v>377</v>
      </c>
      <c r="D378" s="340">
        <v>43677</v>
      </c>
      <c r="E378" s="339" t="s">
        <v>684</v>
      </c>
      <c r="F378" s="339" t="s">
        <v>8636</v>
      </c>
      <c r="G378" s="247" t="str">
        <f>'Portfolio-WORK'!$F$6&amp;'Deletions (2)'!E378</f>
        <v>PEG RatioPPG</v>
      </c>
      <c r="H378" s="247">
        <f t="shared" si="15"/>
        <v>377</v>
      </c>
      <c r="I378" s="247" t="str">
        <f>IF(ISERROR(VLOOKUP(G378, Constituents_Prev!A:A, 1, 0)), "", H378)</f>
        <v/>
      </c>
    </row>
    <row r="379" spans="3:9">
      <c r="C379" s="305">
        <f t="shared" si="14"/>
        <v>378</v>
      </c>
      <c r="D379" s="340">
        <v>43677</v>
      </c>
      <c r="E379" s="339" t="s">
        <v>4880</v>
      </c>
      <c r="F379" s="339" t="s">
        <v>8637</v>
      </c>
      <c r="G379" s="247" t="str">
        <f>'Portfolio-WORK'!$F$6&amp;'Deletions (2)'!E379</f>
        <v>PEG RatioPPL</v>
      </c>
      <c r="H379" s="247">
        <f t="shared" si="15"/>
        <v>378</v>
      </c>
      <c r="I379" s="247" t="str">
        <f>IF(ISERROR(VLOOKUP(G379, Constituents_Prev!A:A, 1, 0)), "", H379)</f>
        <v/>
      </c>
    </row>
    <row r="380" spans="3:9">
      <c r="C380" s="305">
        <f t="shared" si="14"/>
        <v>379</v>
      </c>
      <c r="D380" s="340">
        <v>43677</v>
      </c>
      <c r="E380" s="339" t="s">
        <v>3894</v>
      </c>
      <c r="F380" s="339" t="s">
        <v>8638</v>
      </c>
      <c r="G380" s="247" t="str">
        <f>'Portfolio-WORK'!$F$6&amp;'Deletions (2)'!E380</f>
        <v>PEG RatioPFG</v>
      </c>
      <c r="H380" s="247">
        <f t="shared" si="15"/>
        <v>379</v>
      </c>
      <c r="I380" s="247" t="str">
        <f>IF(ISERROR(VLOOKUP(G380, Constituents_Prev!A:A, 1, 0)), "", H380)</f>
        <v/>
      </c>
    </row>
    <row r="381" spans="3:9">
      <c r="C381" s="305">
        <f t="shared" si="14"/>
        <v>380</v>
      </c>
      <c r="D381" s="340">
        <v>43677</v>
      </c>
      <c r="E381" s="339" t="s">
        <v>1819</v>
      </c>
      <c r="F381" s="339" t="s">
        <v>8639</v>
      </c>
      <c r="G381" s="247" t="str">
        <f>'Portfolio-WORK'!$F$6&amp;'Deletions (2)'!E381</f>
        <v>PEG RatioPG</v>
      </c>
      <c r="H381" s="247">
        <f t="shared" si="15"/>
        <v>380</v>
      </c>
      <c r="I381" s="247" t="str">
        <f>IF(ISERROR(VLOOKUP(G381, Constituents_Prev!A:A, 1, 0)), "", H381)</f>
        <v/>
      </c>
    </row>
    <row r="382" spans="3:9">
      <c r="C382" s="305">
        <f t="shared" si="14"/>
        <v>381</v>
      </c>
      <c r="D382" s="340">
        <v>43677</v>
      </c>
      <c r="E382" s="339" t="s">
        <v>4592</v>
      </c>
      <c r="F382" s="339" t="s">
        <v>8640</v>
      </c>
      <c r="G382" s="247" t="str">
        <f>'Portfolio-WORK'!$F$6&amp;'Deletions (2)'!E382</f>
        <v>PEG RatioPGR</v>
      </c>
      <c r="H382" s="247">
        <f t="shared" si="15"/>
        <v>381</v>
      </c>
      <c r="I382" s="247" t="str">
        <f>IF(ISERROR(VLOOKUP(G382, Constituents_Prev!A:A, 1, 0)), "", H382)</f>
        <v/>
      </c>
    </row>
    <row r="383" spans="3:9">
      <c r="C383" s="305">
        <f t="shared" si="14"/>
        <v>382</v>
      </c>
      <c r="D383" s="340">
        <v>43677</v>
      </c>
      <c r="E383" s="339" t="s">
        <v>1176</v>
      </c>
      <c r="F383" s="339" t="s">
        <v>8641</v>
      </c>
      <c r="G383" s="247" t="str">
        <f>'Portfolio-WORK'!$F$6&amp;'Deletions (2)'!E383</f>
        <v>PEG RatioPLD</v>
      </c>
      <c r="H383" s="247">
        <f t="shared" si="15"/>
        <v>382</v>
      </c>
      <c r="I383" s="247" t="str">
        <f>IF(ISERROR(VLOOKUP(G383, Constituents_Prev!A:A, 1, 0)), "", H383)</f>
        <v/>
      </c>
    </row>
    <row r="384" spans="3:9">
      <c r="C384" s="305">
        <f t="shared" si="14"/>
        <v>383</v>
      </c>
      <c r="D384" s="340">
        <v>43677</v>
      </c>
      <c r="E384" s="339" t="s">
        <v>4772</v>
      </c>
      <c r="F384" s="339" t="s">
        <v>8642</v>
      </c>
      <c r="G384" s="247" t="str">
        <f>'Portfolio-WORK'!$F$6&amp;'Deletions (2)'!E384</f>
        <v>PEG RatioPRU</v>
      </c>
      <c r="H384" s="247">
        <f t="shared" si="15"/>
        <v>383</v>
      </c>
      <c r="I384" s="247" t="str">
        <f>IF(ISERROR(VLOOKUP(G384, Constituents_Prev!A:A, 1, 0)), "", H384)</f>
        <v/>
      </c>
    </row>
    <row r="385" spans="3:9">
      <c r="C385" s="305">
        <f t="shared" si="14"/>
        <v>384</v>
      </c>
      <c r="D385" s="340">
        <v>43677</v>
      </c>
      <c r="E385" s="339" t="s">
        <v>3244</v>
      </c>
      <c r="F385" s="339" t="s">
        <v>8643</v>
      </c>
      <c r="G385" s="247" t="str">
        <f>'Portfolio-WORK'!$F$6&amp;'Deletions (2)'!E385</f>
        <v>PEG RatioPEG</v>
      </c>
      <c r="H385" s="247">
        <f t="shared" si="15"/>
        <v>384</v>
      </c>
      <c r="I385" s="247" t="str">
        <f>IF(ISERROR(VLOOKUP(G385, Constituents_Prev!A:A, 1, 0)), "", H385)</f>
        <v/>
      </c>
    </row>
    <row r="386" spans="3:9">
      <c r="C386" s="305">
        <f t="shared" si="14"/>
        <v>385</v>
      </c>
      <c r="D386" s="340">
        <v>43677</v>
      </c>
      <c r="E386" s="339" t="s">
        <v>1957</v>
      </c>
      <c r="F386" s="339" t="s">
        <v>1958</v>
      </c>
      <c r="G386" s="247" t="str">
        <f>'Portfolio-WORK'!$F$6&amp;'Deletions (2)'!E386</f>
        <v>PEG RatioPSA</v>
      </c>
      <c r="H386" s="247">
        <f t="shared" si="15"/>
        <v>385</v>
      </c>
      <c r="I386" s="247" t="str">
        <f>IF(ISERROR(VLOOKUP(G386, Constituents_Prev!A:A, 1, 0)), "", H386)</f>
        <v/>
      </c>
    </row>
    <row r="387" spans="3:9">
      <c r="C387" s="305">
        <f t="shared" ref="C387:C450" si="16">H387</f>
        <v>386</v>
      </c>
      <c r="D387" s="340">
        <v>43677</v>
      </c>
      <c r="E387" s="339" t="s">
        <v>4601</v>
      </c>
      <c r="F387" s="339" t="s">
        <v>8644</v>
      </c>
      <c r="G387" s="247" t="str">
        <f>'Portfolio-WORK'!$F$6&amp;'Deletions (2)'!E387</f>
        <v>PEG RatioPHM</v>
      </c>
      <c r="H387" s="247">
        <f t="shared" ref="H387:H450" si="17">COUNTIF($F$2:$F$902, "&lt;="&amp;F387)</f>
        <v>386</v>
      </c>
      <c r="I387" s="247" t="str">
        <f>IF(ISERROR(VLOOKUP(G387, Constituents_Prev!A:A, 1, 0)), "", H387)</f>
        <v/>
      </c>
    </row>
    <row r="388" spans="3:9">
      <c r="C388" s="305">
        <f t="shared" si="16"/>
        <v>387</v>
      </c>
      <c r="D388" s="340">
        <v>43677</v>
      </c>
      <c r="E388" s="339" t="s">
        <v>692</v>
      </c>
      <c r="F388" s="339" t="s">
        <v>8645</v>
      </c>
      <c r="G388" s="247" t="str">
        <f>'Portfolio-WORK'!$F$6&amp;'Deletions (2)'!E388</f>
        <v>PEG RatioPVH</v>
      </c>
      <c r="H388" s="247">
        <f t="shared" si="17"/>
        <v>387</v>
      </c>
      <c r="I388" s="247" t="str">
        <f>IF(ISERROR(VLOOKUP(G388, Constituents_Prev!A:A, 1, 0)), "", H388)</f>
        <v/>
      </c>
    </row>
    <row r="389" spans="3:9">
      <c r="C389" s="305">
        <f t="shared" si="16"/>
        <v>388</v>
      </c>
      <c r="D389" s="340">
        <v>43677</v>
      </c>
      <c r="E389" s="339" t="s">
        <v>1451</v>
      </c>
      <c r="F389" s="339" t="s">
        <v>8646</v>
      </c>
      <c r="G389" s="247" t="str">
        <f>'Portfolio-WORK'!$F$6&amp;'Deletions (2)'!E389</f>
        <v>PEG RatioQRVO</v>
      </c>
      <c r="H389" s="247">
        <f t="shared" si="17"/>
        <v>388</v>
      </c>
      <c r="I389" s="247" t="str">
        <f>IF(ISERROR(VLOOKUP(G389, Constituents_Prev!A:A, 1, 0)), "", H389)</f>
        <v/>
      </c>
    </row>
    <row r="390" spans="3:9">
      <c r="C390" s="305">
        <f t="shared" si="16"/>
        <v>389</v>
      </c>
      <c r="D390" s="340">
        <v>43677</v>
      </c>
      <c r="E390" s="339" t="s">
        <v>1677</v>
      </c>
      <c r="F390" s="339" t="s">
        <v>8647</v>
      </c>
      <c r="G390" s="247" t="str">
        <f>'Portfolio-WORK'!$F$6&amp;'Deletions (2)'!E390</f>
        <v>PEG RatioQCOM</v>
      </c>
      <c r="H390" s="247">
        <f t="shared" si="17"/>
        <v>389</v>
      </c>
      <c r="I390" s="247" t="str">
        <f>IF(ISERROR(VLOOKUP(G390, Constituents_Prev!A:A, 1, 0)), "", H390)</f>
        <v/>
      </c>
    </row>
    <row r="391" spans="3:9">
      <c r="C391" s="305">
        <f t="shared" si="16"/>
        <v>390</v>
      </c>
      <c r="D391" s="340">
        <v>43677</v>
      </c>
      <c r="E391" s="339" t="s">
        <v>3409</v>
      </c>
      <c r="F391" s="339" t="s">
        <v>8648</v>
      </c>
      <c r="G391" s="247" t="str">
        <f>'Portfolio-WORK'!$F$6&amp;'Deletions (2)'!E391</f>
        <v>PEG RatioPWR</v>
      </c>
      <c r="H391" s="247">
        <f t="shared" si="17"/>
        <v>390</v>
      </c>
      <c r="I391" s="247" t="str">
        <f>IF(ISERROR(VLOOKUP(G391, Constituents_Prev!A:A, 1, 0)), "", H391)</f>
        <v/>
      </c>
    </row>
    <row r="392" spans="3:9">
      <c r="C392" s="305">
        <f t="shared" si="16"/>
        <v>391</v>
      </c>
      <c r="D392" s="340">
        <v>43677</v>
      </c>
      <c r="E392" s="339" t="s">
        <v>3904</v>
      </c>
      <c r="F392" s="339" t="s">
        <v>8649</v>
      </c>
      <c r="G392" s="247" t="str">
        <f>'Portfolio-WORK'!$F$6&amp;'Deletions (2)'!E392</f>
        <v>PEG RatioDGX</v>
      </c>
      <c r="H392" s="247">
        <f t="shared" si="17"/>
        <v>391</v>
      </c>
      <c r="I392" s="247" t="str">
        <f>IF(ISERROR(VLOOKUP(G392, Constituents_Prev!A:A, 1, 0)), "", H392)</f>
        <v/>
      </c>
    </row>
    <row r="393" spans="3:9">
      <c r="C393" s="305">
        <f t="shared" si="16"/>
        <v>392</v>
      </c>
      <c r="D393" s="340">
        <v>43677</v>
      </c>
      <c r="E393" s="339" t="s">
        <v>3250</v>
      </c>
      <c r="F393" s="339" t="s">
        <v>8650</v>
      </c>
      <c r="G393" s="247" t="str">
        <f>'Portfolio-WORK'!$F$6&amp;'Deletions (2)'!E393</f>
        <v>PEG RatioRL</v>
      </c>
      <c r="H393" s="247">
        <f t="shared" si="17"/>
        <v>392</v>
      </c>
      <c r="I393" s="247" t="str">
        <f>IF(ISERROR(VLOOKUP(G393, Constituents_Prev!A:A, 1, 0)), "", H393)</f>
        <v/>
      </c>
    </row>
    <row r="394" spans="3:9">
      <c r="C394" s="305">
        <f t="shared" si="16"/>
        <v>393</v>
      </c>
      <c r="D394" s="340">
        <v>43677</v>
      </c>
      <c r="E394" s="339" t="s">
        <v>7300</v>
      </c>
      <c r="F394" s="339" t="s">
        <v>8651</v>
      </c>
      <c r="G394" s="247" t="str">
        <f>'Portfolio-WORK'!$F$6&amp;'Deletions (2)'!E394</f>
        <v>PEG RatioRJF</v>
      </c>
      <c r="H394" s="247">
        <f t="shared" si="17"/>
        <v>393</v>
      </c>
      <c r="I394" s="247" t="str">
        <f>IF(ISERROR(VLOOKUP(G394, Constituents_Prev!A:A, 1, 0)), "", H394)</f>
        <v/>
      </c>
    </row>
    <row r="395" spans="3:9">
      <c r="C395" s="305">
        <f t="shared" si="16"/>
        <v>394</v>
      </c>
      <c r="D395" s="340">
        <v>43677</v>
      </c>
      <c r="E395" s="339" t="s">
        <v>6010</v>
      </c>
      <c r="F395" s="339" t="s">
        <v>8652</v>
      </c>
      <c r="G395" s="247" t="str">
        <f>'Portfolio-WORK'!$F$6&amp;'Deletions (2)'!E395</f>
        <v>PEG RatioRTN</v>
      </c>
      <c r="H395" s="247">
        <f t="shared" si="17"/>
        <v>394</v>
      </c>
      <c r="I395" s="247" t="str">
        <f>IF(ISERROR(VLOOKUP(G395, Constituents_Prev!A:A, 1, 0)), "", H395)</f>
        <v/>
      </c>
    </row>
    <row r="396" spans="3:9">
      <c r="C396" s="305">
        <f t="shared" si="16"/>
        <v>395</v>
      </c>
      <c r="D396" s="340">
        <v>43677</v>
      </c>
      <c r="E396" s="339" t="s">
        <v>1181</v>
      </c>
      <c r="F396" s="339" t="s">
        <v>8653</v>
      </c>
      <c r="G396" s="247" t="str">
        <f>'Portfolio-WORK'!$F$6&amp;'Deletions (2)'!E396</f>
        <v>PEG RatioO</v>
      </c>
      <c r="H396" s="247">
        <f t="shared" si="17"/>
        <v>395</v>
      </c>
      <c r="I396" s="247" t="str">
        <f>IF(ISERROR(VLOOKUP(G396, Constituents_Prev!A:A, 1, 0)), "", H396)</f>
        <v/>
      </c>
    </row>
    <row r="397" spans="3:9">
      <c r="C397" s="305">
        <f t="shared" si="16"/>
        <v>396</v>
      </c>
      <c r="D397" s="340">
        <v>43677</v>
      </c>
      <c r="E397" s="339" t="s">
        <v>1186</v>
      </c>
      <c r="F397" s="339" t="s">
        <v>8654</v>
      </c>
      <c r="G397" s="247" t="str">
        <f>'Portfolio-WORK'!$F$6&amp;'Deletions (2)'!E397</f>
        <v>PEG RatioREG</v>
      </c>
      <c r="H397" s="247">
        <f t="shared" si="17"/>
        <v>396</v>
      </c>
      <c r="I397" s="247" t="str">
        <f>IF(ISERROR(VLOOKUP(G397, Constituents_Prev!A:A, 1, 0)), "", H397)</f>
        <v/>
      </c>
    </row>
    <row r="398" spans="3:9">
      <c r="C398" s="305">
        <f t="shared" si="16"/>
        <v>397</v>
      </c>
      <c r="D398" s="340">
        <v>43677</v>
      </c>
      <c r="E398" s="339" t="s">
        <v>1456</v>
      </c>
      <c r="F398" s="339" t="s">
        <v>8655</v>
      </c>
      <c r="G398" s="247" t="str">
        <f>'Portfolio-WORK'!$F$6&amp;'Deletions (2)'!E398</f>
        <v>PEG RatioREGN</v>
      </c>
      <c r="H398" s="247">
        <f t="shared" si="17"/>
        <v>397</v>
      </c>
      <c r="I398" s="247" t="str">
        <f>IF(ISERROR(VLOOKUP(G398, Constituents_Prev!A:A, 1, 0)), "", H398)</f>
        <v/>
      </c>
    </row>
    <row r="399" spans="3:9">
      <c r="C399" s="305">
        <f t="shared" si="16"/>
        <v>398</v>
      </c>
      <c r="D399" s="340">
        <v>43677</v>
      </c>
      <c r="E399" s="339" t="s">
        <v>4615</v>
      </c>
      <c r="F399" s="339" t="s">
        <v>8656</v>
      </c>
      <c r="G399" s="247" t="str">
        <f>'Portfolio-WORK'!$F$6&amp;'Deletions (2)'!E399</f>
        <v>PEG RatioRF</v>
      </c>
      <c r="H399" s="247">
        <f t="shared" si="17"/>
        <v>398</v>
      </c>
      <c r="I399" s="247" t="str">
        <f>IF(ISERROR(VLOOKUP(G399, Constituents_Prev!A:A, 1, 0)), "", H399)</f>
        <v/>
      </c>
    </row>
    <row r="400" spans="3:9">
      <c r="C400" s="305">
        <f t="shared" si="16"/>
        <v>399</v>
      </c>
      <c r="D400" s="340">
        <v>43677</v>
      </c>
      <c r="E400" s="339" t="s">
        <v>4080</v>
      </c>
      <c r="F400" s="339" t="s">
        <v>8657</v>
      </c>
      <c r="G400" s="247" t="str">
        <f>'Portfolio-WORK'!$F$6&amp;'Deletions (2)'!E400</f>
        <v>PEG RatioRSG</v>
      </c>
      <c r="H400" s="247">
        <f t="shared" si="17"/>
        <v>399</v>
      </c>
      <c r="I400" s="247" t="str">
        <f>IF(ISERROR(VLOOKUP(G400, Constituents_Prev!A:A, 1, 0)), "", H400)</f>
        <v/>
      </c>
    </row>
    <row r="401" spans="3:9">
      <c r="C401" s="305">
        <f t="shared" si="16"/>
        <v>400</v>
      </c>
      <c r="D401" s="340">
        <v>43677</v>
      </c>
      <c r="E401" s="339" t="s">
        <v>1824</v>
      </c>
      <c r="F401" s="339" t="s">
        <v>8658</v>
      </c>
      <c r="G401" s="247" t="str">
        <f>'Portfolio-WORK'!$F$6&amp;'Deletions (2)'!E401</f>
        <v>PEG RatioRMD</v>
      </c>
      <c r="H401" s="247">
        <f t="shared" si="17"/>
        <v>400</v>
      </c>
      <c r="I401" s="247" t="str">
        <f>IF(ISERROR(VLOOKUP(G401, Constituents_Prev!A:A, 1, 0)), "", H401)</f>
        <v/>
      </c>
    </row>
    <row r="402" spans="3:9">
      <c r="C402" s="305">
        <f t="shared" si="16"/>
        <v>401</v>
      </c>
      <c r="D402" s="340">
        <v>43677</v>
      </c>
      <c r="E402" s="339" t="s">
        <v>8101</v>
      </c>
      <c r="F402" s="339" t="s">
        <v>8659</v>
      </c>
      <c r="G402" s="247" t="str">
        <f>'Portfolio-WORK'!$F$6&amp;'Deletions (2)'!E402</f>
        <v>PEG RatioRHI</v>
      </c>
      <c r="H402" s="247">
        <f t="shared" si="17"/>
        <v>401</v>
      </c>
      <c r="I402" s="247" t="str">
        <f>IF(ISERROR(VLOOKUP(G402, Constituents_Prev!A:A, 1, 0)), "", H402)</f>
        <v/>
      </c>
    </row>
    <row r="403" spans="3:9">
      <c r="C403" s="305">
        <f t="shared" si="16"/>
        <v>402</v>
      </c>
      <c r="D403" s="340">
        <v>43677</v>
      </c>
      <c r="E403" s="339" t="s">
        <v>706</v>
      </c>
      <c r="F403" s="339" t="s">
        <v>8660</v>
      </c>
      <c r="G403" s="247" t="str">
        <f>'Portfolio-WORK'!$F$6&amp;'Deletions (2)'!E403</f>
        <v>PEG RatioROK</v>
      </c>
      <c r="H403" s="247">
        <f t="shared" si="17"/>
        <v>402</v>
      </c>
      <c r="I403" s="247" t="str">
        <f>IF(ISERROR(VLOOKUP(G403, Constituents_Prev!A:A, 1, 0)), "", H403)</f>
        <v/>
      </c>
    </row>
    <row r="404" spans="3:9">
      <c r="C404" s="305">
        <f t="shared" si="16"/>
        <v>403</v>
      </c>
      <c r="D404" s="340">
        <v>43677</v>
      </c>
      <c r="E404" s="339" t="s">
        <v>1191</v>
      </c>
      <c r="F404" s="339" t="s">
        <v>8661</v>
      </c>
      <c r="G404" s="247" t="str">
        <f>'Portfolio-WORK'!$F$6&amp;'Deletions (2)'!E404</f>
        <v>PEG RatioROL</v>
      </c>
      <c r="H404" s="247">
        <f t="shared" si="17"/>
        <v>403</v>
      </c>
      <c r="I404" s="247" t="str">
        <f>IF(ISERROR(VLOOKUP(G404, Constituents_Prev!A:A, 1, 0)), "", H404)</f>
        <v/>
      </c>
    </row>
    <row r="405" spans="3:9">
      <c r="C405" s="305">
        <f t="shared" si="16"/>
        <v>404</v>
      </c>
      <c r="D405" s="340">
        <v>43677</v>
      </c>
      <c r="E405" s="339" t="s">
        <v>2099</v>
      </c>
      <c r="F405" s="339" t="s">
        <v>8662</v>
      </c>
      <c r="G405" s="247" t="str">
        <f>'Portfolio-WORK'!$F$6&amp;'Deletions (2)'!E405</f>
        <v>PEG RatioROP</v>
      </c>
      <c r="H405" s="247">
        <f t="shared" si="17"/>
        <v>404</v>
      </c>
      <c r="I405" s="247" t="str">
        <f>IF(ISERROR(VLOOKUP(G405, Constituents_Prev!A:A, 1, 0)), "", H405)</f>
        <v/>
      </c>
    </row>
    <row r="406" spans="3:9">
      <c r="C406" s="305">
        <f t="shared" si="16"/>
        <v>405</v>
      </c>
      <c r="D406" s="340">
        <v>43677</v>
      </c>
      <c r="E406" s="339" t="s">
        <v>1686</v>
      </c>
      <c r="F406" s="339" t="s">
        <v>8663</v>
      </c>
      <c r="G406" s="247" t="str">
        <f>'Portfolio-WORK'!$F$6&amp;'Deletions (2)'!E406</f>
        <v>PEG RatioROST</v>
      </c>
      <c r="H406" s="247">
        <f t="shared" si="17"/>
        <v>405</v>
      </c>
      <c r="I406" s="247" t="str">
        <f>IF(ISERROR(VLOOKUP(G406, Constituents_Prev!A:A, 1, 0)), "", H406)</f>
        <v/>
      </c>
    </row>
    <row r="407" spans="3:9">
      <c r="C407" s="305">
        <f t="shared" si="16"/>
        <v>406</v>
      </c>
      <c r="D407" s="340">
        <v>43677</v>
      </c>
      <c r="E407" s="339" t="s">
        <v>7083</v>
      </c>
      <c r="F407" s="339" t="s">
        <v>8664</v>
      </c>
      <c r="G407" s="247" t="str">
        <f>'Portfolio-WORK'!$F$6&amp;'Deletions (2)'!E407</f>
        <v>PEG RatioRCL</v>
      </c>
      <c r="H407" s="247">
        <f t="shared" si="17"/>
        <v>406</v>
      </c>
      <c r="I407" s="247" t="str">
        <f>IF(ISERROR(VLOOKUP(G407, Constituents_Prev!A:A, 1, 0)), "", H407)</f>
        <v/>
      </c>
    </row>
    <row r="408" spans="3:9">
      <c r="C408" s="305">
        <f t="shared" si="16"/>
        <v>407</v>
      </c>
      <c r="D408" s="340">
        <v>43677</v>
      </c>
      <c r="E408" s="339" t="s">
        <v>1831</v>
      </c>
      <c r="F408" s="339" t="s">
        <v>8665</v>
      </c>
      <c r="G408" s="247" t="str">
        <f>'Portfolio-WORK'!$F$6&amp;'Deletions (2)'!E408</f>
        <v>PEG RatioSPGI</v>
      </c>
      <c r="H408" s="247">
        <f t="shared" si="17"/>
        <v>407</v>
      </c>
      <c r="I408" s="247" t="str">
        <f>IF(ISERROR(VLOOKUP(G408, Constituents_Prev!A:A, 1, 0)), "", H408)</f>
        <v/>
      </c>
    </row>
    <row r="409" spans="3:9">
      <c r="C409" s="305">
        <f t="shared" si="16"/>
        <v>408</v>
      </c>
      <c r="D409" s="340">
        <v>43677</v>
      </c>
      <c r="E409" s="339" t="s">
        <v>992</v>
      </c>
      <c r="F409" s="339" t="s">
        <v>8666</v>
      </c>
      <c r="G409" s="247" t="str">
        <f>'Portfolio-WORK'!$F$6&amp;'Deletions (2)'!E409</f>
        <v>PEG RatioCRM</v>
      </c>
      <c r="H409" s="247">
        <f t="shared" si="17"/>
        <v>408</v>
      </c>
      <c r="I409" s="247" t="str">
        <f>IF(ISERROR(VLOOKUP(G409, Constituents_Prev!A:A, 1, 0)), "", H409)</f>
        <v/>
      </c>
    </row>
    <row r="410" spans="3:9">
      <c r="C410" s="305">
        <f t="shared" si="16"/>
        <v>409</v>
      </c>
      <c r="D410" s="340">
        <v>43677</v>
      </c>
      <c r="E410" s="339" t="s">
        <v>987</v>
      </c>
      <c r="F410" s="339" t="s">
        <v>8667</v>
      </c>
      <c r="G410" s="247" t="str">
        <f>'Portfolio-WORK'!$F$6&amp;'Deletions (2)'!E410</f>
        <v>PEG RatioSBAC</v>
      </c>
      <c r="H410" s="247">
        <f t="shared" si="17"/>
        <v>409</v>
      </c>
      <c r="I410" s="247" t="str">
        <f>IF(ISERROR(VLOOKUP(G410, Constituents_Prev!A:A, 1, 0)), "", H410)</f>
        <v/>
      </c>
    </row>
    <row r="411" spans="3:9">
      <c r="C411" s="305">
        <f t="shared" si="16"/>
        <v>410</v>
      </c>
      <c r="D411" s="340">
        <v>43677</v>
      </c>
      <c r="E411" s="339" t="s">
        <v>2651</v>
      </c>
      <c r="F411" s="339" t="s">
        <v>8668</v>
      </c>
      <c r="G411" s="247" t="str">
        <f>'Portfolio-WORK'!$F$6&amp;'Deletions (2)'!E411</f>
        <v>PEG RatioSLB</v>
      </c>
      <c r="H411" s="247">
        <f t="shared" si="17"/>
        <v>410</v>
      </c>
      <c r="I411" s="247" t="str">
        <f>IF(ISERROR(VLOOKUP(G411, Constituents_Prev!A:A, 1, 0)), "", H411)</f>
        <v/>
      </c>
    </row>
    <row r="412" spans="3:9">
      <c r="C412" s="305">
        <f t="shared" si="16"/>
        <v>411</v>
      </c>
      <c r="D412" s="340">
        <v>43677</v>
      </c>
      <c r="E412" s="339" t="s">
        <v>801</v>
      </c>
      <c r="F412" s="339" t="s">
        <v>8669</v>
      </c>
      <c r="G412" s="247" t="str">
        <f>'Portfolio-WORK'!$F$6&amp;'Deletions (2)'!E412</f>
        <v>PEG RatioSTX</v>
      </c>
      <c r="H412" s="247">
        <f t="shared" si="17"/>
        <v>411</v>
      </c>
      <c r="I412" s="247" t="str">
        <f>IF(ISERROR(VLOOKUP(G412, Constituents_Prev!A:A, 1, 0)), "", H412)</f>
        <v/>
      </c>
    </row>
    <row r="413" spans="3:9">
      <c r="C413" s="305">
        <f t="shared" si="16"/>
        <v>412</v>
      </c>
      <c r="D413" s="340">
        <v>43677</v>
      </c>
      <c r="E413" s="339" t="s">
        <v>2960</v>
      </c>
      <c r="F413" s="339" t="s">
        <v>8670</v>
      </c>
      <c r="G413" s="247" t="str">
        <f>'Portfolio-WORK'!$F$6&amp;'Deletions (2)'!E413</f>
        <v>PEG RatioSEE</v>
      </c>
      <c r="H413" s="247">
        <f t="shared" si="17"/>
        <v>412</v>
      </c>
      <c r="I413" s="247" t="str">
        <f>IF(ISERROR(VLOOKUP(G413, Constituents_Prev!A:A, 1, 0)), "", H413)</f>
        <v/>
      </c>
    </row>
    <row r="414" spans="3:9">
      <c r="C414" s="305">
        <f t="shared" si="16"/>
        <v>413</v>
      </c>
      <c r="D414" s="340">
        <v>43677</v>
      </c>
      <c r="E414" s="339" t="s">
        <v>2966</v>
      </c>
      <c r="F414" s="339" t="s">
        <v>2967</v>
      </c>
      <c r="G414" s="247" t="str">
        <f>'Portfolio-WORK'!$F$6&amp;'Deletions (2)'!E414</f>
        <v>PEG RatioSRE</v>
      </c>
      <c r="H414" s="247">
        <f t="shared" si="17"/>
        <v>413</v>
      </c>
      <c r="I414" s="247" t="str">
        <f>IF(ISERROR(VLOOKUP(G414, Constituents_Prev!A:A, 1, 0)), "", H414)</f>
        <v/>
      </c>
    </row>
    <row r="415" spans="3:9">
      <c r="C415" s="305">
        <f t="shared" si="16"/>
        <v>414</v>
      </c>
      <c r="D415" s="340">
        <v>43677</v>
      </c>
      <c r="E415" s="339" t="s">
        <v>1691</v>
      </c>
      <c r="F415" s="339" t="s">
        <v>8671</v>
      </c>
      <c r="G415" s="247" t="str">
        <f>'Portfolio-WORK'!$F$6&amp;'Deletions (2)'!E415</f>
        <v>PEG RatioSHW</v>
      </c>
      <c r="H415" s="247">
        <f t="shared" si="17"/>
        <v>414</v>
      </c>
      <c r="I415" s="247" t="str">
        <f>IF(ISERROR(VLOOKUP(G415, Constituents_Prev!A:A, 1, 0)), "", H415)</f>
        <v/>
      </c>
    </row>
    <row r="416" spans="3:9">
      <c r="C416" s="305">
        <f t="shared" si="16"/>
        <v>415</v>
      </c>
      <c r="D416" s="340">
        <v>43677</v>
      </c>
      <c r="E416" s="339" t="s">
        <v>1696</v>
      </c>
      <c r="F416" s="339" t="s">
        <v>8672</v>
      </c>
      <c r="G416" s="247" t="str">
        <f>'Portfolio-WORK'!$F$6&amp;'Deletions (2)'!E416</f>
        <v>PEG RatioSPG</v>
      </c>
      <c r="H416" s="247">
        <f t="shared" si="17"/>
        <v>415</v>
      </c>
      <c r="I416" s="247" t="str">
        <f>IF(ISERROR(VLOOKUP(G416, Constituents_Prev!A:A, 1, 0)), "", H416)</f>
        <v/>
      </c>
    </row>
    <row r="417" spans="3:9">
      <c r="C417" s="305">
        <f t="shared" si="16"/>
        <v>416</v>
      </c>
      <c r="D417" s="340">
        <v>43677</v>
      </c>
      <c r="E417" s="339" t="s">
        <v>3126</v>
      </c>
      <c r="F417" s="339" t="s">
        <v>8673</v>
      </c>
      <c r="G417" s="247" t="str">
        <f>'Portfolio-WORK'!$F$6&amp;'Deletions (2)'!E417</f>
        <v>PEG RatioSWKS</v>
      </c>
      <c r="H417" s="247">
        <f t="shared" si="17"/>
        <v>416</v>
      </c>
      <c r="I417" s="247" t="str">
        <f>IF(ISERROR(VLOOKUP(G417, Constituents_Prev!A:A, 1, 0)), "", H417)</f>
        <v/>
      </c>
    </row>
    <row r="418" spans="3:9">
      <c r="C418" s="305">
        <f t="shared" si="16"/>
        <v>417</v>
      </c>
      <c r="D418" s="340">
        <v>43677</v>
      </c>
      <c r="E418" s="339" t="s">
        <v>1198</v>
      </c>
      <c r="F418" s="339" t="s">
        <v>8674</v>
      </c>
      <c r="G418" s="247" t="str">
        <f>'Portfolio-WORK'!$F$6&amp;'Deletions (2)'!E418</f>
        <v>PEG RatioSLG</v>
      </c>
      <c r="H418" s="247">
        <f t="shared" si="17"/>
        <v>417</v>
      </c>
      <c r="I418" s="247" t="str">
        <f>IF(ISERROR(VLOOKUP(G418, Constituents_Prev!A:A, 1, 0)), "", H418)</f>
        <v/>
      </c>
    </row>
    <row r="419" spans="3:9">
      <c r="C419" s="305">
        <f t="shared" si="16"/>
        <v>418</v>
      </c>
      <c r="D419" s="340">
        <v>43677</v>
      </c>
      <c r="E419" s="339" t="s">
        <v>2494</v>
      </c>
      <c r="F419" s="339" t="s">
        <v>8675</v>
      </c>
      <c r="G419" s="247" t="str">
        <f>'Portfolio-WORK'!$F$6&amp;'Deletions (2)'!E419</f>
        <v>PEG RatioSNA</v>
      </c>
      <c r="H419" s="247">
        <f t="shared" si="17"/>
        <v>418</v>
      </c>
      <c r="I419" s="247" t="str">
        <f>IF(ISERROR(VLOOKUP(G419, Constituents_Prev!A:A, 1, 0)), "", H419)</f>
        <v/>
      </c>
    </row>
    <row r="420" spans="3:9">
      <c r="C420" s="305">
        <f t="shared" si="16"/>
        <v>419</v>
      </c>
      <c r="D420" s="340">
        <v>43677</v>
      </c>
      <c r="E420" s="339" t="s">
        <v>3565</v>
      </c>
      <c r="F420" s="339" t="s">
        <v>8676</v>
      </c>
      <c r="G420" s="247" t="str">
        <f>'Portfolio-WORK'!$F$6&amp;'Deletions (2)'!E420</f>
        <v>PEG RatioSO</v>
      </c>
      <c r="H420" s="247">
        <f t="shared" si="17"/>
        <v>419</v>
      </c>
      <c r="I420" s="247" t="str">
        <f>IF(ISERROR(VLOOKUP(G420, Constituents_Prev!A:A, 1, 0)), "", H420)</f>
        <v/>
      </c>
    </row>
    <row r="421" spans="3:9">
      <c r="C421" s="305">
        <f t="shared" si="16"/>
        <v>420</v>
      </c>
      <c r="D421" s="340">
        <v>43677</v>
      </c>
      <c r="E421" s="339" t="s">
        <v>4633</v>
      </c>
      <c r="F421" s="339" t="s">
        <v>8677</v>
      </c>
      <c r="G421" s="247" t="str">
        <f>'Portfolio-WORK'!$F$6&amp;'Deletions (2)'!E421</f>
        <v>PEG RatioLUV</v>
      </c>
      <c r="H421" s="247">
        <f t="shared" si="17"/>
        <v>420</v>
      </c>
      <c r="I421" s="247">
        <f>IF(ISERROR(VLOOKUP(G421, Constituents_Prev!A:A, 1, 0)), "", H421)</f>
        <v>420</v>
      </c>
    </row>
    <row r="422" spans="3:9">
      <c r="C422" s="305">
        <f t="shared" si="16"/>
        <v>421</v>
      </c>
      <c r="D422" s="340">
        <v>43677</v>
      </c>
      <c r="E422" s="339" t="s">
        <v>727</v>
      </c>
      <c r="F422" s="339" t="s">
        <v>8678</v>
      </c>
      <c r="G422" s="247" t="str">
        <f>'Portfolio-WORK'!$F$6&amp;'Deletions (2)'!E422</f>
        <v>PEG RatioSWK</v>
      </c>
      <c r="H422" s="247">
        <f t="shared" si="17"/>
        <v>421</v>
      </c>
      <c r="I422" s="247" t="str">
        <f>IF(ISERROR(VLOOKUP(G422, Constituents_Prev!A:A, 1, 0)), "", H422)</f>
        <v/>
      </c>
    </row>
    <row r="423" spans="3:9">
      <c r="C423" s="305">
        <f t="shared" si="16"/>
        <v>422</v>
      </c>
      <c r="D423" s="340">
        <v>43677</v>
      </c>
      <c r="E423" s="339" t="s">
        <v>2223</v>
      </c>
      <c r="F423" s="339" t="s">
        <v>8679</v>
      </c>
      <c r="G423" s="247" t="str">
        <f>'Portfolio-WORK'!$F$6&amp;'Deletions (2)'!E423</f>
        <v>PEG RatioSBUX</v>
      </c>
      <c r="H423" s="247">
        <f t="shared" si="17"/>
        <v>422</v>
      </c>
      <c r="I423" s="247" t="str">
        <f>IF(ISERROR(VLOOKUP(G423, Constituents_Prev!A:A, 1, 0)), "", H423)</f>
        <v/>
      </c>
    </row>
    <row r="424" spans="3:9">
      <c r="C424" s="305">
        <f t="shared" si="16"/>
        <v>423</v>
      </c>
      <c r="D424" s="340">
        <v>43677</v>
      </c>
      <c r="E424" s="339" t="s">
        <v>2656</v>
      </c>
      <c r="F424" s="339" t="s">
        <v>8680</v>
      </c>
      <c r="G424" s="247" t="str">
        <f>'Portfolio-WORK'!$F$6&amp;'Deletions (2)'!E424</f>
        <v>PEG RatioSTT</v>
      </c>
      <c r="H424" s="247">
        <f t="shared" si="17"/>
        <v>423</v>
      </c>
      <c r="I424" s="247" t="str">
        <f>IF(ISERROR(VLOOKUP(G424, Constituents_Prev!A:A, 1, 0)), "", H424)</f>
        <v/>
      </c>
    </row>
    <row r="425" spans="3:9">
      <c r="C425" s="305">
        <f t="shared" si="16"/>
        <v>424</v>
      </c>
      <c r="D425" s="340">
        <v>43677</v>
      </c>
      <c r="E425" s="339" t="s">
        <v>3920</v>
      </c>
      <c r="F425" s="339" t="s">
        <v>8681</v>
      </c>
      <c r="G425" s="247" t="str">
        <f>'Portfolio-WORK'!$F$6&amp;'Deletions (2)'!E425</f>
        <v>PEG RatioSYK</v>
      </c>
      <c r="H425" s="247">
        <f t="shared" si="17"/>
        <v>424</v>
      </c>
      <c r="I425" s="247" t="str">
        <f>IF(ISERROR(VLOOKUP(G425, Constituents_Prev!A:A, 1, 0)), "", H425)</f>
        <v/>
      </c>
    </row>
    <row r="426" spans="3:9">
      <c r="C426" s="305">
        <f t="shared" si="16"/>
        <v>425</v>
      </c>
      <c r="D426" s="340">
        <v>43677</v>
      </c>
      <c r="E426" s="339" t="s">
        <v>734</v>
      </c>
      <c r="F426" s="339" t="s">
        <v>8682</v>
      </c>
      <c r="G426" s="247" t="str">
        <f>'Portfolio-WORK'!$F$6&amp;'Deletions (2)'!E426</f>
        <v>PEG RatioSTI</v>
      </c>
      <c r="H426" s="247">
        <f t="shared" si="17"/>
        <v>425</v>
      </c>
      <c r="I426" s="247" t="str">
        <f>IF(ISERROR(VLOOKUP(G426, Constituents_Prev!A:A, 1, 0)), "", H426)</f>
        <v/>
      </c>
    </row>
    <row r="427" spans="3:9">
      <c r="C427" s="305">
        <f t="shared" si="16"/>
        <v>426</v>
      </c>
      <c r="D427" s="340">
        <v>43677</v>
      </c>
      <c r="E427" s="339" t="s">
        <v>713</v>
      </c>
      <c r="F427" s="339" t="s">
        <v>714</v>
      </c>
      <c r="G427" s="247" t="str">
        <f>'Portfolio-WORK'!$F$6&amp;'Deletions (2)'!E427</f>
        <v>PEG RatioSIVB</v>
      </c>
      <c r="H427" s="247">
        <f t="shared" si="17"/>
        <v>426</v>
      </c>
      <c r="I427" s="247" t="str">
        <f>IF(ISERROR(VLOOKUP(G427, Constituents_Prev!A:A, 1, 0)), "", H427)</f>
        <v/>
      </c>
    </row>
    <row r="428" spans="3:9">
      <c r="C428" s="305">
        <f t="shared" si="16"/>
        <v>427</v>
      </c>
      <c r="D428" s="340">
        <v>43677</v>
      </c>
      <c r="E428" s="339" t="s">
        <v>997</v>
      </c>
      <c r="F428" s="339" t="s">
        <v>8683</v>
      </c>
      <c r="G428" s="247" t="str">
        <f>'Portfolio-WORK'!$F$6&amp;'Deletions (2)'!E428</f>
        <v>PEG RatioSYMC</v>
      </c>
      <c r="H428" s="247">
        <f t="shared" si="17"/>
        <v>427</v>
      </c>
      <c r="I428" s="247" t="str">
        <f>IF(ISERROR(VLOOKUP(G428, Constituents_Prev!A:A, 1, 0)), "", H428)</f>
        <v/>
      </c>
    </row>
    <row r="429" spans="3:9">
      <c r="C429" s="305">
        <f t="shared" si="16"/>
        <v>428</v>
      </c>
      <c r="D429" s="340">
        <v>43677</v>
      </c>
      <c r="E429" s="339" t="s">
        <v>4640</v>
      </c>
      <c r="F429" s="339" t="s">
        <v>4641</v>
      </c>
      <c r="G429" s="247" t="str">
        <f>'Portfolio-WORK'!$F$6&amp;'Deletions (2)'!E429</f>
        <v>PEG RatioSYF</v>
      </c>
      <c r="H429" s="247">
        <f t="shared" si="17"/>
        <v>428</v>
      </c>
      <c r="I429" s="247" t="str">
        <f>IF(ISERROR(VLOOKUP(G429, Constituents_Prev!A:A, 1, 0)), "", H429)</f>
        <v/>
      </c>
    </row>
    <row r="430" spans="3:9">
      <c r="C430" s="305">
        <f t="shared" si="16"/>
        <v>429</v>
      </c>
      <c r="D430" s="340">
        <v>43677</v>
      </c>
      <c r="E430" s="339" t="s">
        <v>1470</v>
      </c>
      <c r="F430" s="339" t="s">
        <v>8684</v>
      </c>
      <c r="G430" s="247" t="str">
        <f>'Portfolio-WORK'!$F$6&amp;'Deletions (2)'!E430</f>
        <v>PEG RatioSNPS</v>
      </c>
      <c r="H430" s="247">
        <f t="shared" si="17"/>
        <v>429</v>
      </c>
      <c r="I430" s="247" t="str">
        <f>IF(ISERROR(VLOOKUP(G430, Constituents_Prev!A:A, 1, 0)), "", H430)</f>
        <v/>
      </c>
    </row>
    <row r="431" spans="3:9">
      <c r="C431" s="305">
        <f t="shared" si="16"/>
        <v>430</v>
      </c>
      <c r="D431" s="340">
        <v>43677</v>
      </c>
      <c r="E431" s="339" t="s">
        <v>1701</v>
      </c>
      <c r="F431" s="339" t="s">
        <v>8685</v>
      </c>
      <c r="G431" s="247" t="str">
        <f>'Portfolio-WORK'!$F$6&amp;'Deletions (2)'!E431</f>
        <v>PEG RatioSYY</v>
      </c>
      <c r="H431" s="247">
        <f t="shared" si="17"/>
        <v>430</v>
      </c>
      <c r="I431" s="247" t="str">
        <f>IF(ISERROR(VLOOKUP(G431, Constituents_Prev!A:A, 1, 0)), "", H431)</f>
        <v/>
      </c>
    </row>
    <row r="432" spans="3:9">
      <c r="C432" s="305">
        <f t="shared" si="16"/>
        <v>431</v>
      </c>
      <c r="D432" s="340">
        <v>43677</v>
      </c>
      <c r="E432" s="339" t="s">
        <v>4587</v>
      </c>
      <c r="F432" s="339" t="s">
        <v>8686</v>
      </c>
      <c r="G432" s="247" t="str">
        <f>'Portfolio-WORK'!$F$6&amp;'Deletions (2)'!E432</f>
        <v>PEG RatioTROW</v>
      </c>
      <c r="H432" s="247">
        <f t="shared" si="17"/>
        <v>431</v>
      </c>
      <c r="I432" s="247" t="str">
        <f>IF(ISERROR(VLOOKUP(G432, Constituents_Prev!A:A, 1, 0)), "", H432)</f>
        <v/>
      </c>
    </row>
    <row r="433" spans="3:9">
      <c r="C433" s="305">
        <f t="shared" si="16"/>
        <v>446</v>
      </c>
      <c r="D433" s="340">
        <v>43677</v>
      </c>
      <c r="E433" s="339" t="s">
        <v>1475</v>
      </c>
      <c r="F433" s="339" t="s">
        <v>8687</v>
      </c>
      <c r="G433" s="247" t="str">
        <f>'Portfolio-WORK'!$F$6&amp;'Deletions (2)'!E433</f>
        <v>PEG RatioTMUS</v>
      </c>
      <c r="H433" s="247">
        <f t="shared" si="17"/>
        <v>446</v>
      </c>
      <c r="I433" s="247" t="str">
        <f>IF(ISERROR(VLOOKUP(G433, Constituents_Prev!A:A, 1, 0)), "", H433)</f>
        <v/>
      </c>
    </row>
    <row r="434" spans="3:9">
      <c r="C434" s="305">
        <f t="shared" si="16"/>
        <v>432</v>
      </c>
      <c r="D434" s="340">
        <v>43677</v>
      </c>
      <c r="E434" s="339" t="s">
        <v>1480</v>
      </c>
      <c r="F434" s="339" t="s">
        <v>8688</v>
      </c>
      <c r="G434" s="247" t="str">
        <f>'Portfolio-WORK'!$F$6&amp;'Deletions (2)'!E434</f>
        <v>PEG RatioTTWO</v>
      </c>
      <c r="H434" s="247">
        <f t="shared" si="17"/>
        <v>432</v>
      </c>
      <c r="I434" s="247" t="str">
        <f>IF(ISERROR(VLOOKUP(G434, Constituents_Prev!A:A, 1, 0)), "", H434)</f>
        <v/>
      </c>
    </row>
    <row r="435" spans="3:9">
      <c r="C435" s="305">
        <f t="shared" si="16"/>
        <v>433</v>
      </c>
      <c r="D435" s="340">
        <v>43677</v>
      </c>
      <c r="E435" s="339" t="s">
        <v>2661</v>
      </c>
      <c r="F435" s="339" t="s">
        <v>8689</v>
      </c>
      <c r="G435" s="247" t="str">
        <f>'Portfolio-WORK'!$F$6&amp;'Deletions (2)'!E435</f>
        <v>PEG RatioTPR</v>
      </c>
      <c r="H435" s="247">
        <f t="shared" si="17"/>
        <v>433</v>
      </c>
      <c r="I435" s="247" t="str">
        <f>IF(ISERROR(VLOOKUP(G435, Constituents_Prev!A:A, 1, 0)), "", H435)</f>
        <v/>
      </c>
    </row>
    <row r="436" spans="3:9">
      <c r="C436" s="305">
        <f t="shared" si="16"/>
        <v>434</v>
      </c>
      <c r="D436" s="340">
        <v>43677</v>
      </c>
      <c r="E436" s="339" t="s">
        <v>4647</v>
      </c>
      <c r="F436" s="339" t="s">
        <v>8690</v>
      </c>
      <c r="G436" s="247" t="str">
        <f>'Portfolio-WORK'!$F$6&amp;'Deletions (2)'!E436</f>
        <v>PEG RatioTGT</v>
      </c>
      <c r="H436" s="247">
        <f t="shared" si="17"/>
        <v>434</v>
      </c>
      <c r="I436" s="247" t="str">
        <f>IF(ISERROR(VLOOKUP(G436, Constituents_Prev!A:A, 1, 0)), "", H436)</f>
        <v/>
      </c>
    </row>
    <row r="437" spans="3:9">
      <c r="C437" s="305">
        <f t="shared" si="16"/>
        <v>435</v>
      </c>
      <c r="D437" s="340">
        <v>43677</v>
      </c>
      <c r="E437" s="339" t="s">
        <v>8691</v>
      </c>
      <c r="F437" s="339" t="s">
        <v>8692</v>
      </c>
      <c r="G437" s="247" t="str">
        <f>'Portfolio-WORK'!$F$6&amp;'Deletions (2)'!E437</f>
        <v>PEG RatioTEL</v>
      </c>
      <c r="H437" s="247">
        <f t="shared" si="17"/>
        <v>435</v>
      </c>
      <c r="I437" s="247" t="str">
        <f>IF(ISERROR(VLOOKUP(G437, Constituents_Prev!A:A, 1, 0)), "", H437)</f>
        <v/>
      </c>
    </row>
    <row r="438" spans="3:9">
      <c r="C438" s="305">
        <f t="shared" si="16"/>
        <v>436</v>
      </c>
      <c r="D438" s="340">
        <v>43677</v>
      </c>
      <c r="E438" s="339" t="s">
        <v>1036</v>
      </c>
      <c r="F438" s="339" t="s">
        <v>8693</v>
      </c>
      <c r="G438" s="247" t="str">
        <f>'Portfolio-WORK'!$F$6&amp;'Deletions (2)'!E438</f>
        <v>PEG RatioFTI</v>
      </c>
      <c r="H438" s="247">
        <f t="shared" si="17"/>
        <v>436</v>
      </c>
      <c r="I438" s="247" t="str">
        <f>IF(ISERROR(VLOOKUP(G438, Constituents_Prev!A:A, 1, 0)), "", H438)</f>
        <v/>
      </c>
    </row>
    <row r="439" spans="3:9">
      <c r="C439" s="305">
        <f t="shared" si="16"/>
        <v>437</v>
      </c>
      <c r="D439" s="340">
        <v>43677</v>
      </c>
      <c r="E439" s="339" t="s">
        <v>1842</v>
      </c>
      <c r="F439" s="339" t="s">
        <v>8694</v>
      </c>
      <c r="G439" s="247" t="str">
        <f>'Portfolio-WORK'!$F$6&amp;'Deletions (2)'!E439</f>
        <v>PEG RatioTFX</v>
      </c>
      <c r="H439" s="247">
        <f t="shared" si="17"/>
        <v>437</v>
      </c>
      <c r="I439" s="247" t="str">
        <f>IF(ISERROR(VLOOKUP(G439, Constituents_Prev!A:A, 1, 0)), "", H439)</f>
        <v/>
      </c>
    </row>
    <row r="440" spans="3:9">
      <c r="C440" s="305">
        <f t="shared" si="16"/>
        <v>438</v>
      </c>
      <c r="D440" s="340">
        <v>43677</v>
      </c>
      <c r="E440" s="339" t="s">
        <v>1711</v>
      </c>
      <c r="F440" s="339" t="s">
        <v>8695</v>
      </c>
      <c r="G440" s="247" t="str">
        <f>'Portfolio-WORK'!$F$6&amp;'Deletions (2)'!E440</f>
        <v>PEG RatioTXN</v>
      </c>
      <c r="H440" s="247">
        <f t="shared" si="17"/>
        <v>438</v>
      </c>
      <c r="I440" s="247" t="str">
        <f>IF(ISERROR(VLOOKUP(G440, Constituents_Prev!A:A, 1, 0)), "", H440)</f>
        <v/>
      </c>
    </row>
    <row r="441" spans="3:9">
      <c r="C441" s="305">
        <f t="shared" si="16"/>
        <v>439</v>
      </c>
      <c r="D441" s="340">
        <v>43677</v>
      </c>
      <c r="E441" s="339" t="s">
        <v>739</v>
      </c>
      <c r="F441" s="339" t="s">
        <v>8696</v>
      </c>
      <c r="G441" s="247" t="str">
        <f>'Portfolio-WORK'!$F$6&amp;'Deletions (2)'!E441</f>
        <v>PEG RatioTXT</v>
      </c>
      <c r="H441" s="247">
        <f t="shared" si="17"/>
        <v>439</v>
      </c>
      <c r="I441" s="247" t="str">
        <f>IF(ISERROR(VLOOKUP(G441, Constituents_Prev!A:A, 1, 0)), "", H441)</f>
        <v/>
      </c>
    </row>
    <row r="442" spans="3:9">
      <c r="C442" s="305">
        <f t="shared" si="16"/>
        <v>440</v>
      </c>
      <c r="D442" s="340">
        <v>43677</v>
      </c>
      <c r="E442" s="339" t="s">
        <v>3595</v>
      </c>
      <c r="F442" s="339" t="s">
        <v>8697</v>
      </c>
      <c r="G442" s="247" t="str">
        <f>'Portfolio-WORK'!$F$6&amp;'Deletions (2)'!E442</f>
        <v>PEG RatioBK</v>
      </c>
      <c r="H442" s="247">
        <f t="shared" si="17"/>
        <v>440</v>
      </c>
      <c r="I442" s="247" t="str">
        <f>IF(ISERROR(VLOOKUP(G442, Constituents_Prev!A:A, 1, 0)), "", H442)</f>
        <v/>
      </c>
    </row>
    <row r="443" spans="3:9">
      <c r="C443" s="305">
        <f t="shared" si="16"/>
        <v>441</v>
      </c>
      <c r="D443" s="340">
        <v>43677</v>
      </c>
      <c r="E443" s="339" t="s">
        <v>939</v>
      </c>
      <c r="F443" s="339" t="s">
        <v>8698</v>
      </c>
      <c r="G443" s="247" t="str">
        <f>'Portfolio-WORK'!$F$6&amp;'Deletions (2)'!E443</f>
        <v>PEG RatioKHC</v>
      </c>
      <c r="H443" s="247">
        <f t="shared" si="17"/>
        <v>441</v>
      </c>
      <c r="I443" s="247" t="str">
        <f>IF(ISERROR(VLOOKUP(G443, Constituents_Prev!A:A, 1, 0)), "", H443)</f>
        <v/>
      </c>
    </row>
    <row r="444" spans="3:9">
      <c r="C444" s="305">
        <f t="shared" si="16"/>
        <v>442</v>
      </c>
      <c r="D444" s="340">
        <v>43677</v>
      </c>
      <c r="E444" s="339" t="s">
        <v>759</v>
      </c>
      <c r="F444" s="339" t="s">
        <v>8699</v>
      </c>
      <c r="G444" s="247" t="str">
        <f>'Portfolio-WORK'!$F$6&amp;'Deletions (2)'!E444</f>
        <v>PEG RatioWMB</v>
      </c>
      <c r="H444" s="247">
        <f t="shared" si="17"/>
        <v>442</v>
      </c>
      <c r="I444" s="247" t="str">
        <f>IF(ISERROR(VLOOKUP(G444, Constituents_Prev!A:A, 1, 0)), "", H444)</f>
        <v/>
      </c>
    </row>
    <row r="445" spans="3:9">
      <c r="C445" s="305">
        <f t="shared" si="16"/>
        <v>443</v>
      </c>
      <c r="D445" s="340">
        <v>43677</v>
      </c>
      <c r="E445" s="339" t="s">
        <v>2112</v>
      </c>
      <c r="F445" s="339" t="s">
        <v>8700</v>
      </c>
      <c r="G445" s="247" t="str">
        <f>'Portfolio-WORK'!$F$6&amp;'Deletions (2)'!E445</f>
        <v>PEG RatioTMO</v>
      </c>
      <c r="H445" s="247">
        <f t="shared" si="17"/>
        <v>443</v>
      </c>
      <c r="I445" s="247" t="str">
        <f>IF(ISERROR(VLOOKUP(G445, Constituents_Prev!A:A, 1, 0)), "", H445)</f>
        <v/>
      </c>
    </row>
    <row r="446" spans="3:9">
      <c r="C446" s="305">
        <f t="shared" si="16"/>
        <v>444</v>
      </c>
      <c r="D446" s="340">
        <v>43677</v>
      </c>
      <c r="E446" s="339" t="s">
        <v>744</v>
      </c>
      <c r="F446" s="339" t="s">
        <v>8701</v>
      </c>
      <c r="G446" s="247" t="str">
        <f>'Portfolio-WORK'!$F$6&amp;'Deletions (2)'!E446</f>
        <v>PEG RatioTIF</v>
      </c>
      <c r="H446" s="247">
        <f t="shared" si="17"/>
        <v>444</v>
      </c>
      <c r="I446" s="247" t="str">
        <f>IF(ISERROR(VLOOKUP(G446, Constituents_Prev!A:A, 1, 0)), "", H446)</f>
        <v/>
      </c>
    </row>
    <row r="447" spans="3:9">
      <c r="C447" s="305">
        <f t="shared" si="16"/>
        <v>445</v>
      </c>
      <c r="D447" s="340">
        <v>43677</v>
      </c>
      <c r="E447" s="339" t="s">
        <v>1706</v>
      </c>
      <c r="F447" s="339" t="s">
        <v>8702</v>
      </c>
      <c r="G447" s="247" t="str">
        <f>'Portfolio-WORK'!$F$6&amp;'Deletions (2)'!E447</f>
        <v>PEG RatioTJX</v>
      </c>
      <c r="H447" s="247">
        <f t="shared" si="17"/>
        <v>445</v>
      </c>
      <c r="I447" s="247" t="str">
        <f>IF(ISERROR(VLOOKUP(G447, Constituents_Prev!A:A, 1, 0)), "", H447)</f>
        <v/>
      </c>
    </row>
    <row r="448" spans="3:9">
      <c r="C448" s="305">
        <f t="shared" si="16"/>
        <v>447</v>
      </c>
      <c r="D448" s="340">
        <v>43677</v>
      </c>
      <c r="E448" s="339" t="s">
        <v>7450</v>
      </c>
      <c r="F448" s="339" t="s">
        <v>8703</v>
      </c>
      <c r="G448" s="247" t="str">
        <f>'Portfolio-WORK'!$F$6&amp;'Deletions (2)'!E448</f>
        <v>PEG RatioTMK</v>
      </c>
      <c r="H448" s="247">
        <f t="shared" si="17"/>
        <v>447</v>
      </c>
      <c r="I448" s="247" t="str">
        <f>IF(ISERROR(VLOOKUP(G448, Constituents_Prev!A:A, 1, 0)), "", H448)</f>
        <v/>
      </c>
    </row>
    <row r="449" spans="3:9">
      <c r="C449" s="305">
        <f t="shared" si="16"/>
        <v>448</v>
      </c>
      <c r="D449" s="340">
        <v>43677</v>
      </c>
      <c r="E449" s="339" t="s">
        <v>3930</v>
      </c>
      <c r="F449" s="339" t="s">
        <v>8704</v>
      </c>
      <c r="G449" s="247" t="str">
        <f>'Portfolio-WORK'!$F$6&amp;'Deletions (2)'!E449</f>
        <v>PEG RatioTSS</v>
      </c>
      <c r="H449" s="247">
        <f t="shared" si="17"/>
        <v>448</v>
      </c>
      <c r="I449" s="247" t="str">
        <f>IF(ISERROR(VLOOKUP(G449, Constituents_Prev!A:A, 1, 0)), "", H449)</f>
        <v/>
      </c>
    </row>
    <row r="450" spans="3:9">
      <c r="C450" s="305">
        <f t="shared" si="16"/>
        <v>449</v>
      </c>
      <c r="D450" s="340">
        <v>43677</v>
      </c>
      <c r="E450" s="339" t="s">
        <v>3707</v>
      </c>
      <c r="F450" s="339" t="s">
        <v>8705</v>
      </c>
      <c r="G450" s="247" t="str">
        <f>'Portfolio-WORK'!$F$6&amp;'Deletions (2)'!E450</f>
        <v>PEG RatioTSCO</v>
      </c>
      <c r="H450" s="247">
        <f t="shared" si="17"/>
        <v>449</v>
      </c>
      <c r="I450" s="247" t="str">
        <f>IF(ISERROR(VLOOKUP(G450, Constituents_Prev!A:A, 1, 0)), "", H450)</f>
        <v/>
      </c>
    </row>
    <row r="451" spans="3:9">
      <c r="C451" s="305">
        <f t="shared" ref="C451:C506" si="18">H451</f>
        <v>450</v>
      </c>
      <c r="D451" s="340">
        <v>43677</v>
      </c>
      <c r="E451" s="339" t="s">
        <v>1485</v>
      </c>
      <c r="F451" s="339" t="s">
        <v>8706</v>
      </c>
      <c r="G451" s="247" t="str">
        <f>'Portfolio-WORK'!$F$6&amp;'Deletions (2)'!E451</f>
        <v>PEG RatioTDG</v>
      </c>
      <c r="H451" s="247">
        <f t="shared" ref="H451:H506" si="19">COUNTIF($F$2:$F$902, "&lt;="&amp;F451)</f>
        <v>450</v>
      </c>
      <c r="I451" s="247" t="str">
        <f>IF(ISERROR(VLOOKUP(G451, Constituents_Prev!A:A, 1, 0)), "", H451)</f>
        <v/>
      </c>
    </row>
    <row r="452" spans="3:9">
      <c r="C452" s="305">
        <f t="shared" si="18"/>
        <v>451</v>
      </c>
      <c r="D452" s="340">
        <v>43677</v>
      </c>
      <c r="E452" s="339" t="s">
        <v>8707</v>
      </c>
      <c r="F452" s="339" t="s">
        <v>8708</v>
      </c>
      <c r="G452" s="247" t="str">
        <f>'Portfolio-WORK'!$F$6&amp;'Deletions (2)'!E452</f>
        <v>PEG RatioTRV</v>
      </c>
      <c r="H452" s="247">
        <f t="shared" si="19"/>
        <v>451</v>
      </c>
      <c r="I452" s="247">
        <f>IF(ISERROR(VLOOKUP(G452, Constituents_Prev!A:A, 1, 0)), "", H452)</f>
        <v>451</v>
      </c>
    </row>
    <row r="453" spans="3:9">
      <c r="C453" s="305">
        <f t="shared" si="18"/>
        <v>452</v>
      </c>
      <c r="D453" s="340">
        <v>43677</v>
      </c>
      <c r="E453" s="339" t="s">
        <v>1490</v>
      </c>
      <c r="F453" s="339" t="s">
        <v>8709</v>
      </c>
      <c r="G453" s="247" t="str">
        <f>'Portfolio-WORK'!$F$6&amp;'Deletions (2)'!E453</f>
        <v>PEG RatioTRIP</v>
      </c>
      <c r="H453" s="247">
        <f t="shared" si="19"/>
        <v>452</v>
      </c>
      <c r="I453" s="247" t="str">
        <f>IF(ISERROR(VLOOKUP(G453, Constituents_Prev!A:A, 1, 0)), "", H453)</f>
        <v/>
      </c>
    </row>
    <row r="454" spans="3:9">
      <c r="C454" s="305">
        <f t="shared" si="18"/>
        <v>453</v>
      </c>
      <c r="D454" s="340">
        <v>43677</v>
      </c>
      <c r="E454" s="339" t="s">
        <v>1495</v>
      </c>
      <c r="F454" s="339" t="s">
        <v>8710</v>
      </c>
      <c r="G454" s="247" t="str">
        <f>'Portfolio-WORK'!$F$6&amp;'Deletions (2)'!E454</f>
        <v>PEG RatioTWTR</v>
      </c>
      <c r="H454" s="247">
        <f t="shared" si="19"/>
        <v>453</v>
      </c>
      <c r="I454" s="247" t="str">
        <f>IF(ISERROR(VLOOKUP(G454, Constituents_Prev!A:A, 1, 0)), "", H454)</f>
        <v/>
      </c>
    </row>
    <row r="455" spans="3:9">
      <c r="C455" s="305">
        <f t="shared" si="18"/>
        <v>454</v>
      </c>
      <c r="D455" s="340">
        <v>43677</v>
      </c>
      <c r="E455" s="339" t="s">
        <v>8711</v>
      </c>
      <c r="F455" s="339" t="s">
        <v>8712</v>
      </c>
      <c r="G455" s="247" t="str">
        <f>'Portfolio-WORK'!$F$6&amp;'Deletions (2)'!E455</f>
        <v>PEG RatioTSN</v>
      </c>
      <c r="H455" s="247">
        <f t="shared" si="19"/>
        <v>454</v>
      </c>
      <c r="I455" s="247" t="str">
        <f>IF(ISERROR(VLOOKUP(G455, Constituents_Prev!A:A, 1, 0)), "", H455)</f>
        <v/>
      </c>
    </row>
    <row r="456" spans="3:9">
      <c r="C456" s="305">
        <f t="shared" si="18"/>
        <v>455</v>
      </c>
      <c r="D456" s="340">
        <v>43677</v>
      </c>
      <c r="E456" s="339" t="s">
        <v>1205</v>
      </c>
      <c r="F456" s="339" t="s">
        <v>8713</v>
      </c>
      <c r="G456" s="247" t="str">
        <f>'Portfolio-WORK'!$F$6&amp;'Deletions (2)'!E456</f>
        <v>PEG RatioUDR</v>
      </c>
      <c r="H456" s="247">
        <f t="shared" si="19"/>
        <v>455</v>
      </c>
      <c r="I456" s="247" t="str">
        <f>IF(ISERROR(VLOOKUP(G456, Constituents_Prev!A:A, 1, 0)), "", H456)</f>
        <v/>
      </c>
    </row>
    <row r="457" spans="3:9">
      <c r="C457" s="305">
        <f t="shared" si="18"/>
        <v>456</v>
      </c>
      <c r="D457" s="340">
        <v>43677</v>
      </c>
      <c r="E457" s="339" t="s">
        <v>1500</v>
      </c>
      <c r="F457" s="339" t="s">
        <v>8714</v>
      </c>
      <c r="G457" s="247" t="str">
        <f>'Portfolio-WORK'!$F$6&amp;'Deletions (2)'!E457</f>
        <v>PEG RatioULTA</v>
      </c>
      <c r="H457" s="247">
        <f t="shared" si="19"/>
        <v>456</v>
      </c>
      <c r="I457" s="247" t="str">
        <f>IF(ISERROR(VLOOKUP(G457, Constituents_Prev!A:A, 1, 0)), "", H457)</f>
        <v/>
      </c>
    </row>
    <row r="458" spans="3:9">
      <c r="C458" s="305">
        <f t="shared" si="18"/>
        <v>457</v>
      </c>
      <c r="D458" s="340">
        <v>43677</v>
      </c>
      <c r="E458" s="339" t="s">
        <v>1002</v>
      </c>
      <c r="F458" s="339" t="s">
        <v>8715</v>
      </c>
      <c r="G458" s="247" t="str">
        <f>'Portfolio-WORK'!$F$6&amp;'Deletions (2)'!E458</f>
        <v>PEG RatioUAA</v>
      </c>
      <c r="H458" s="247">
        <f t="shared" si="19"/>
        <v>457</v>
      </c>
      <c r="I458" s="247" t="str">
        <f>IF(ISERROR(VLOOKUP(G458, Constituents_Prev!A:A, 1, 0)), "", H458)</f>
        <v/>
      </c>
    </row>
    <row r="459" spans="3:9">
      <c r="C459" s="305">
        <f t="shared" si="18"/>
        <v>458</v>
      </c>
      <c r="D459" s="340">
        <v>43677</v>
      </c>
      <c r="E459" s="339" t="s">
        <v>1007</v>
      </c>
      <c r="F459" s="339" t="s">
        <v>8716</v>
      </c>
      <c r="G459" s="247" t="str">
        <f>'Portfolio-WORK'!$F$6&amp;'Deletions (2)'!E459</f>
        <v>PEG RatioUA</v>
      </c>
      <c r="H459" s="247">
        <f t="shared" si="19"/>
        <v>458</v>
      </c>
      <c r="I459" s="247" t="str">
        <f>IF(ISERROR(VLOOKUP(G459, Constituents_Prev!A:A, 1, 0)), "", H459)</f>
        <v/>
      </c>
    </row>
    <row r="460" spans="3:9">
      <c r="C460" s="305">
        <f t="shared" si="18"/>
        <v>459</v>
      </c>
      <c r="D460" s="340">
        <v>43677</v>
      </c>
      <c r="E460" s="339" t="s">
        <v>4337</v>
      </c>
      <c r="F460" s="339" t="s">
        <v>8717</v>
      </c>
      <c r="G460" s="247" t="str">
        <f>'Portfolio-WORK'!$F$6&amp;'Deletions (2)'!E460</f>
        <v>PEG RatioUNP</v>
      </c>
      <c r="H460" s="247">
        <f t="shared" si="19"/>
        <v>459</v>
      </c>
      <c r="I460" s="247" t="str">
        <f>IF(ISERROR(VLOOKUP(G460, Constituents_Prev!A:A, 1, 0)), "", H460)</f>
        <v/>
      </c>
    </row>
    <row r="461" spans="3:9">
      <c r="C461" s="305">
        <f t="shared" si="18"/>
        <v>460</v>
      </c>
      <c r="D461" s="340">
        <v>43677</v>
      </c>
      <c r="E461" s="339" t="s">
        <v>1509</v>
      </c>
      <c r="F461" s="339" t="s">
        <v>8718</v>
      </c>
      <c r="G461" s="247" t="str">
        <f>'Portfolio-WORK'!$F$6&amp;'Deletions (2)'!E461</f>
        <v>PEG RatioUAL</v>
      </c>
      <c r="H461" s="247">
        <f t="shared" si="19"/>
        <v>460</v>
      </c>
      <c r="I461" s="247" t="str">
        <f>IF(ISERROR(VLOOKUP(G461, Constituents_Prev!A:A, 1, 0)), "", H461)</f>
        <v/>
      </c>
    </row>
    <row r="462" spans="3:9">
      <c r="C462" s="305">
        <f t="shared" si="18"/>
        <v>461</v>
      </c>
      <c r="D462" s="340">
        <v>43677</v>
      </c>
      <c r="E462" s="339" t="s">
        <v>1716</v>
      </c>
      <c r="F462" s="339" t="s">
        <v>8719</v>
      </c>
      <c r="G462" s="247" t="str">
        <f>'Portfolio-WORK'!$F$6&amp;'Deletions (2)'!E462</f>
        <v>PEG RatioUPS</v>
      </c>
      <c r="H462" s="247">
        <f t="shared" si="19"/>
        <v>461</v>
      </c>
      <c r="I462" s="247" t="str">
        <f>IF(ISERROR(VLOOKUP(G462, Constituents_Prev!A:A, 1, 0)), "", H462)</f>
        <v/>
      </c>
    </row>
    <row r="463" spans="3:9">
      <c r="C463" s="305">
        <f t="shared" si="18"/>
        <v>462</v>
      </c>
      <c r="D463" s="340">
        <v>43677</v>
      </c>
      <c r="E463" s="339" t="s">
        <v>1514</v>
      </c>
      <c r="F463" s="339" t="s">
        <v>8720</v>
      </c>
      <c r="G463" s="247" t="str">
        <f>'Portfolio-WORK'!$F$6&amp;'Deletions (2)'!E463</f>
        <v>PEG RatioURI</v>
      </c>
      <c r="H463" s="247">
        <f t="shared" si="19"/>
        <v>462</v>
      </c>
      <c r="I463" s="247" t="str">
        <f>IF(ISERROR(VLOOKUP(G463, Constituents_Prev!A:A, 1, 0)), "", H463)</f>
        <v/>
      </c>
    </row>
    <row r="464" spans="3:9">
      <c r="C464" s="305">
        <f t="shared" si="18"/>
        <v>463</v>
      </c>
      <c r="D464" s="340">
        <v>43677</v>
      </c>
      <c r="E464" s="339" t="s">
        <v>4900</v>
      </c>
      <c r="F464" s="339" t="s">
        <v>8721</v>
      </c>
      <c r="G464" s="247" t="str">
        <f>'Portfolio-WORK'!$F$6&amp;'Deletions (2)'!E464</f>
        <v>PEG RatioUTX</v>
      </c>
      <c r="H464" s="247">
        <f t="shared" si="19"/>
        <v>463</v>
      </c>
      <c r="I464" s="247" t="str">
        <f>IF(ISERROR(VLOOKUP(G464, Constituents_Prev!A:A, 1, 0)), "", H464)</f>
        <v/>
      </c>
    </row>
    <row r="465" spans="3:9">
      <c r="C465" s="305">
        <f t="shared" si="18"/>
        <v>464</v>
      </c>
      <c r="D465" s="340">
        <v>43677</v>
      </c>
      <c r="E465" s="339" t="s">
        <v>2121</v>
      </c>
      <c r="F465" s="339" t="s">
        <v>8722</v>
      </c>
      <c r="G465" s="247" t="str">
        <f>'Portfolio-WORK'!$F$6&amp;'Deletions (2)'!E465</f>
        <v>PEG RatioUNH</v>
      </c>
      <c r="H465" s="247">
        <f t="shared" si="19"/>
        <v>464</v>
      </c>
      <c r="I465" s="247" t="str">
        <f>IF(ISERROR(VLOOKUP(G465, Constituents_Prev!A:A, 1, 0)), "", H465)</f>
        <v/>
      </c>
    </row>
    <row r="466" spans="3:9">
      <c r="C466" s="305">
        <f t="shared" si="18"/>
        <v>465</v>
      </c>
      <c r="D466" s="340">
        <v>43677</v>
      </c>
      <c r="E466" s="339" t="s">
        <v>2504</v>
      </c>
      <c r="F466" s="339" t="s">
        <v>8723</v>
      </c>
      <c r="G466" s="247" t="str">
        <f>'Portfolio-WORK'!$F$6&amp;'Deletions (2)'!E466</f>
        <v>PEG RatioUHS</v>
      </c>
      <c r="H466" s="247">
        <f t="shared" si="19"/>
        <v>465</v>
      </c>
      <c r="I466" s="247" t="str">
        <f>IF(ISERROR(VLOOKUP(G466, Constituents_Prev!A:A, 1, 0)), "", H466)</f>
        <v/>
      </c>
    </row>
    <row r="467" spans="3:9">
      <c r="C467" s="305">
        <f t="shared" si="18"/>
        <v>466</v>
      </c>
      <c r="D467" s="340">
        <v>43677</v>
      </c>
      <c r="E467" s="339" t="s">
        <v>2799</v>
      </c>
      <c r="F467" s="339" t="s">
        <v>2800</v>
      </c>
      <c r="G467" s="247" t="str">
        <f>'Portfolio-WORK'!$F$6&amp;'Deletions (2)'!E467</f>
        <v>PEG RatioUNM</v>
      </c>
      <c r="H467" s="247">
        <f t="shared" si="19"/>
        <v>466</v>
      </c>
      <c r="I467" s="247" t="str">
        <f>IF(ISERROR(VLOOKUP(G467, Constituents_Prev!A:A, 1, 0)), "", H467)</f>
        <v/>
      </c>
    </row>
    <row r="468" spans="3:9">
      <c r="C468" s="305">
        <f t="shared" si="18"/>
        <v>467</v>
      </c>
      <c r="D468" s="340">
        <v>43677</v>
      </c>
      <c r="E468" s="339" t="s">
        <v>3712</v>
      </c>
      <c r="F468" s="339" t="s">
        <v>8724</v>
      </c>
      <c r="G468" s="247" t="str">
        <f>'Portfolio-WORK'!$F$6&amp;'Deletions (2)'!E468</f>
        <v>PEG RatioUSB</v>
      </c>
      <c r="H468" s="247">
        <f t="shared" si="19"/>
        <v>467</v>
      </c>
      <c r="I468" s="247" t="str">
        <f>IF(ISERROR(VLOOKUP(G468, Constituents_Prev!A:A, 1, 0)), "", H468)</f>
        <v/>
      </c>
    </row>
    <row r="469" spans="3:9">
      <c r="C469" s="305">
        <f t="shared" si="18"/>
        <v>468</v>
      </c>
      <c r="D469" s="340">
        <v>43677</v>
      </c>
      <c r="E469" s="339" t="s">
        <v>2666</v>
      </c>
      <c r="F469" s="339" t="s">
        <v>8725</v>
      </c>
      <c r="G469" s="247" t="str">
        <f>'Portfolio-WORK'!$F$6&amp;'Deletions (2)'!E469</f>
        <v>PEG RatioVLO</v>
      </c>
      <c r="H469" s="247">
        <f t="shared" si="19"/>
        <v>468</v>
      </c>
      <c r="I469" s="247" t="str">
        <f>IF(ISERROR(VLOOKUP(G469, Constituents_Prev!A:A, 1, 0)), "", H469)</f>
        <v/>
      </c>
    </row>
    <row r="470" spans="3:9">
      <c r="C470" s="305">
        <f t="shared" si="18"/>
        <v>469</v>
      </c>
      <c r="D470" s="340">
        <v>43677</v>
      </c>
      <c r="E470" s="339" t="s">
        <v>1519</v>
      </c>
      <c r="F470" s="339" t="s">
        <v>8726</v>
      </c>
      <c r="G470" s="247" t="str">
        <f>'Portfolio-WORK'!$F$6&amp;'Deletions (2)'!E470</f>
        <v>PEG RatioVAR</v>
      </c>
      <c r="H470" s="247">
        <f t="shared" si="19"/>
        <v>469</v>
      </c>
      <c r="I470" s="247" t="str">
        <f>IF(ISERROR(VLOOKUP(G470, Constituents_Prev!A:A, 1, 0)), "", H470)</f>
        <v/>
      </c>
    </row>
    <row r="471" spans="3:9">
      <c r="C471" s="305">
        <f t="shared" si="18"/>
        <v>470</v>
      </c>
      <c r="D471" s="340">
        <v>43677</v>
      </c>
      <c r="E471" s="339" t="s">
        <v>1214</v>
      </c>
      <c r="F471" s="339" t="s">
        <v>8727</v>
      </c>
      <c r="G471" s="247" t="str">
        <f>'Portfolio-WORK'!$F$6&amp;'Deletions (2)'!E471</f>
        <v>PEG RatioVTR</v>
      </c>
      <c r="H471" s="247">
        <f t="shared" si="19"/>
        <v>470</v>
      </c>
      <c r="I471" s="247" t="str">
        <f>IF(ISERROR(VLOOKUP(G471, Constituents_Prev!A:A, 1, 0)), "", H471)</f>
        <v/>
      </c>
    </row>
    <row r="472" spans="3:9">
      <c r="C472" s="305">
        <f t="shared" si="18"/>
        <v>471</v>
      </c>
      <c r="D472" s="340">
        <v>43677</v>
      </c>
      <c r="E472" s="339" t="s">
        <v>1219</v>
      </c>
      <c r="F472" s="339" t="s">
        <v>8728</v>
      </c>
      <c r="G472" s="247" t="str">
        <f>'Portfolio-WORK'!$F$6&amp;'Deletions (2)'!E472</f>
        <v>PEG RatioVRSN</v>
      </c>
      <c r="H472" s="247">
        <f t="shared" si="19"/>
        <v>471</v>
      </c>
      <c r="I472" s="247" t="str">
        <f>IF(ISERROR(VLOOKUP(G472, Constituents_Prev!A:A, 1, 0)), "", H472)</f>
        <v/>
      </c>
    </row>
    <row r="473" spans="3:9">
      <c r="C473" s="305">
        <f t="shared" si="18"/>
        <v>472</v>
      </c>
      <c r="D473" s="340">
        <v>43677</v>
      </c>
      <c r="E473" s="339" t="s">
        <v>1722</v>
      </c>
      <c r="F473" s="339" t="s">
        <v>1723</v>
      </c>
      <c r="G473" s="247" t="str">
        <f>'Portfolio-WORK'!$F$6&amp;'Deletions (2)'!E473</f>
        <v>PEG RatioVRSK</v>
      </c>
      <c r="H473" s="247">
        <f t="shared" si="19"/>
        <v>472</v>
      </c>
      <c r="I473" s="247" t="str">
        <f>IF(ISERROR(VLOOKUP(G473, Constituents_Prev!A:A, 1, 0)), "", H473)</f>
        <v/>
      </c>
    </row>
    <row r="474" spans="3:9">
      <c r="C474" s="305">
        <f t="shared" si="18"/>
        <v>473</v>
      </c>
      <c r="D474" s="340">
        <v>43677</v>
      </c>
      <c r="E474" s="339" t="s">
        <v>2806</v>
      </c>
      <c r="F474" s="339" t="s">
        <v>8729</v>
      </c>
      <c r="G474" s="247" t="str">
        <f>'Portfolio-WORK'!$F$6&amp;'Deletions (2)'!E474</f>
        <v>PEG RatioVZ</v>
      </c>
      <c r="H474" s="247">
        <f t="shared" si="19"/>
        <v>473</v>
      </c>
      <c r="I474" s="247" t="str">
        <f>IF(ISERROR(VLOOKUP(G474, Constituents_Prev!A:A, 1, 0)), "", H474)</f>
        <v/>
      </c>
    </row>
    <row r="475" spans="3:9">
      <c r="C475" s="305">
        <f t="shared" si="18"/>
        <v>474</v>
      </c>
      <c r="D475" s="340">
        <v>43677</v>
      </c>
      <c r="E475" s="339" t="s">
        <v>1526</v>
      </c>
      <c r="F475" s="339" t="s">
        <v>8730</v>
      </c>
      <c r="G475" s="247" t="str">
        <f>'Portfolio-WORK'!$F$6&amp;'Deletions (2)'!E475</f>
        <v>PEG RatioVRTX</v>
      </c>
      <c r="H475" s="247">
        <f t="shared" si="19"/>
        <v>474</v>
      </c>
      <c r="I475" s="247" t="str">
        <f>IF(ISERROR(VLOOKUP(G475, Constituents_Prev!A:A, 1, 0)), "", H475)</f>
        <v/>
      </c>
    </row>
    <row r="476" spans="3:9">
      <c r="C476" s="305">
        <f t="shared" si="18"/>
        <v>475</v>
      </c>
      <c r="D476" s="340">
        <v>43677</v>
      </c>
      <c r="E476" s="339" t="s">
        <v>749</v>
      </c>
      <c r="F476" s="339" t="s">
        <v>8731</v>
      </c>
      <c r="G476" s="247" t="str">
        <f>'Portfolio-WORK'!$F$6&amp;'Deletions (2)'!E476</f>
        <v>PEG RatioVFC</v>
      </c>
      <c r="H476" s="247">
        <f t="shared" si="19"/>
        <v>475</v>
      </c>
      <c r="I476" s="247" t="str">
        <f>IF(ISERROR(VLOOKUP(G476, Constituents_Prev!A:A, 1, 0)), "", H476)</f>
        <v/>
      </c>
    </row>
    <row r="477" spans="3:9">
      <c r="C477" s="305">
        <f t="shared" si="18"/>
        <v>476</v>
      </c>
      <c r="D477" s="340">
        <v>43677</v>
      </c>
      <c r="E477" s="339" t="s">
        <v>7073</v>
      </c>
      <c r="F477" s="339" t="s">
        <v>8732</v>
      </c>
      <c r="G477" s="247" t="str">
        <f>'Portfolio-WORK'!$F$6&amp;'Deletions (2)'!E477</f>
        <v>PEG RatioVIAB</v>
      </c>
      <c r="H477" s="247">
        <f t="shared" si="19"/>
        <v>476</v>
      </c>
      <c r="I477" s="247" t="str">
        <f>IF(ISERROR(VLOOKUP(G477, Constituents_Prev!A:A, 1, 0)), "", H477)</f>
        <v/>
      </c>
    </row>
    <row r="478" spans="3:9">
      <c r="C478" s="305">
        <f t="shared" si="18"/>
        <v>477</v>
      </c>
      <c r="D478" s="340">
        <v>43677</v>
      </c>
      <c r="E478" s="339" t="s">
        <v>1727</v>
      </c>
      <c r="F478" s="339" t="s">
        <v>8733</v>
      </c>
      <c r="G478" s="247" t="str">
        <f>'Portfolio-WORK'!$F$6&amp;'Deletions (2)'!E478</f>
        <v>PEG RatioV</v>
      </c>
      <c r="H478" s="247">
        <f t="shared" si="19"/>
        <v>477</v>
      </c>
      <c r="I478" s="247" t="str">
        <f>IF(ISERROR(VLOOKUP(G478, Constituents_Prev!A:A, 1, 0)), "", H478)</f>
        <v/>
      </c>
    </row>
    <row r="479" spans="3:9">
      <c r="C479" s="305">
        <f t="shared" si="18"/>
        <v>478</v>
      </c>
      <c r="D479" s="340">
        <v>43677</v>
      </c>
      <c r="E479" s="339" t="s">
        <v>1224</v>
      </c>
      <c r="F479" s="339" t="s">
        <v>1225</v>
      </c>
      <c r="G479" s="247" t="str">
        <f>'Portfolio-WORK'!$F$6&amp;'Deletions (2)'!E479</f>
        <v>PEG RatioVNO</v>
      </c>
      <c r="H479" s="247">
        <f t="shared" si="19"/>
        <v>478</v>
      </c>
      <c r="I479" s="247">
        <f>IF(ISERROR(VLOOKUP(G479, Constituents_Prev!A:A, 1, 0)), "", H479)</f>
        <v>478</v>
      </c>
    </row>
    <row r="480" spans="3:9">
      <c r="C480" s="305">
        <f t="shared" si="18"/>
        <v>479</v>
      </c>
      <c r="D480" s="340">
        <v>43677</v>
      </c>
      <c r="E480" s="339" t="s">
        <v>8734</v>
      </c>
      <c r="F480" s="339" t="s">
        <v>8735</v>
      </c>
      <c r="G480" s="247" t="str">
        <f>'Portfolio-WORK'!$F$6&amp;'Deletions (2)'!E480</f>
        <v>PEG RatioVMC</v>
      </c>
      <c r="H480" s="247">
        <f t="shared" si="19"/>
        <v>479</v>
      </c>
      <c r="I480" s="247" t="str">
        <f>IF(ISERROR(VLOOKUP(G480, Constituents_Prev!A:A, 1, 0)), "", H480)</f>
        <v/>
      </c>
    </row>
    <row r="481" spans="3:9">
      <c r="C481" s="305">
        <f t="shared" si="18"/>
        <v>480</v>
      </c>
      <c r="D481" s="340">
        <v>43677</v>
      </c>
      <c r="E481" s="339" t="s">
        <v>2046</v>
      </c>
      <c r="F481" s="339" t="s">
        <v>8736</v>
      </c>
      <c r="G481" s="247" t="str">
        <f>'Portfolio-WORK'!$F$6&amp;'Deletions (2)'!E481</f>
        <v>PEG RatioGWW</v>
      </c>
      <c r="H481" s="247">
        <f t="shared" si="19"/>
        <v>480</v>
      </c>
      <c r="I481" s="247" t="str">
        <f>IF(ISERROR(VLOOKUP(G481, Constituents_Prev!A:A, 1, 0)), "", H481)</f>
        <v/>
      </c>
    </row>
    <row r="482" spans="3:9">
      <c r="C482" s="305">
        <f t="shared" si="18"/>
        <v>481</v>
      </c>
      <c r="D482" s="340">
        <v>43677</v>
      </c>
      <c r="E482" s="339" t="s">
        <v>2671</v>
      </c>
      <c r="F482" s="339" t="s">
        <v>8737</v>
      </c>
      <c r="G482" s="247" t="str">
        <f>'Portfolio-WORK'!$F$6&amp;'Deletions (2)'!E482</f>
        <v>PEG RatioWAB</v>
      </c>
      <c r="H482" s="247">
        <f t="shared" si="19"/>
        <v>481</v>
      </c>
      <c r="I482" s="247" t="str">
        <f>IF(ISERROR(VLOOKUP(G482, Constituents_Prev!A:A, 1, 0)), "", H482)</f>
        <v/>
      </c>
    </row>
    <row r="483" spans="3:9">
      <c r="C483" s="305">
        <f t="shared" si="18"/>
        <v>482</v>
      </c>
      <c r="D483" s="340">
        <v>43677</v>
      </c>
      <c r="E483" s="339" t="s">
        <v>2677</v>
      </c>
      <c r="F483" s="339" t="s">
        <v>2678</v>
      </c>
      <c r="G483" s="247" t="str">
        <f>'Portfolio-WORK'!$F$6&amp;'Deletions (2)'!E483</f>
        <v>PEG RatioWBA</v>
      </c>
      <c r="H483" s="247">
        <f t="shared" si="19"/>
        <v>482</v>
      </c>
      <c r="I483" s="247" t="str">
        <f>IF(ISERROR(VLOOKUP(G483, Constituents_Prev!A:A, 1, 0)), "", H483)</f>
        <v/>
      </c>
    </row>
    <row r="484" spans="3:9">
      <c r="C484" s="305">
        <f t="shared" si="18"/>
        <v>483</v>
      </c>
      <c r="D484" s="340">
        <v>43677</v>
      </c>
      <c r="E484" s="339" t="s">
        <v>3577</v>
      </c>
      <c r="F484" s="339" t="s">
        <v>3578</v>
      </c>
      <c r="G484" s="247" t="str">
        <f>'Portfolio-WORK'!$F$6&amp;'Deletions (2)'!E484</f>
        <v>PEG RatioWMT</v>
      </c>
      <c r="H484" s="247">
        <f t="shared" si="19"/>
        <v>483</v>
      </c>
      <c r="I484" s="247" t="str">
        <f>IF(ISERROR(VLOOKUP(G484, Constituents_Prev!A:A, 1, 0)), "", H484)</f>
        <v/>
      </c>
    </row>
    <row r="485" spans="3:9">
      <c r="C485" s="305">
        <f t="shared" si="18"/>
        <v>484</v>
      </c>
      <c r="D485" s="340">
        <v>43677</v>
      </c>
      <c r="E485" s="339" t="s">
        <v>3035</v>
      </c>
      <c r="F485" s="339" t="s">
        <v>8738</v>
      </c>
      <c r="G485" s="247" t="str">
        <f>'Portfolio-WORK'!$F$6&amp;'Deletions (2)'!E485</f>
        <v>PEG RatioDIS</v>
      </c>
      <c r="H485" s="247">
        <f t="shared" si="19"/>
        <v>484</v>
      </c>
      <c r="I485" s="247" t="str">
        <f>IF(ISERROR(VLOOKUP(G485, Constituents_Prev!A:A, 1, 0)), "", H485)</f>
        <v/>
      </c>
    </row>
    <row r="486" spans="3:9">
      <c r="C486" s="305">
        <f t="shared" si="18"/>
        <v>485</v>
      </c>
      <c r="D486" s="340">
        <v>43677</v>
      </c>
      <c r="E486" s="339" t="s">
        <v>8739</v>
      </c>
      <c r="F486" s="339" t="s">
        <v>8740</v>
      </c>
      <c r="G486" s="247" t="str">
        <f>'Portfolio-WORK'!$F$6&amp;'Deletions (2)'!E486</f>
        <v>PEG RatioWM</v>
      </c>
      <c r="H486" s="247">
        <f t="shared" si="19"/>
        <v>485</v>
      </c>
      <c r="I486" s="247" t="str">
        <f>IF(ISERROR(VLOOKUP(G486, Constituents_Prev!A:A, 1, 0)), "", H486)</f>
        <v/>
      </c>
    </row>
    <row r="487" spans="3:9">
      <c r="C487" s="305">
        <f t="shared" si="18"/>
        <v>486</v>
      </c>
      <c r="D487" s="340">
        <v>43677</v>
      </c>
      <c r="E487" s="339" t="s">
        <v>1531</v>
      </c>
      <c r="F487" s="339" t="s">
        <v>8741</v>
      </c>
      <c r="G487" s="247" t="str">
        <f>'Portfolio-WORK'!$F$6&amp;'Deletions (2)'!E487</f>
        <v>PEG RatioWAT</v>
      </c>
      <c r="H487" s="247">
        <f t="shared" si="19"/>
        <v>486</v>
      </c>
      <c r="I487" s="247" t="str">
        <f>IF(ISERROR(VLOOKUP(G487, Constituents_Prev!A:A, 1, 0)), "", H487)</f>
        <v/>
      </c>
    </row>
    <row r="488" spans="3:9">
      <c r="C488" s="305">
        <f t="shared" si="18"/>
        <v>487</v>
      </c>
      <c r="D488" s="340">
        <v>43677</v>
      </c>
      <c r="E488" s="339" t="s">
        <v>3572</v>
      </c>
      <c r="F488" s="339" t="s">
        <v>3573</v>
      </c>
      <c r="G488" s="247" t="str">
        <f>'Portfolio-WORK'!$F$6&amp;'Deletions (2)'!E488</f>
        <v>PEG RatioWEC</v>
      </c>
      <c r="H488" s="247">
        <f t="shared" si="19"/>
        <v>487</v>
      </c>
      <c r="I488" s="247" t="str">
        <f>IF(ISERROR(VLOOKUP(G488, Constituents_Prev!A:A, 1, 0)), "", H488)</f>
        <v/>
      </c>
    </row>
    <row r="489" spans="3:9">
      <c r="C489" s="305">
        <f t="shared" si="18"/>
        <v>488</v>
      </c>
      <c r="D489" s="340">
        <v>43677</v>
      </c>
      <c r="E489" s="339" t="s">
        <v>1536</v>
      </c>
      <c r="F489" s="339" t="s">
        <v>8742</v>
      </c>
      <c r="G489" s="247" t="str">
        <f>'Portfolio-WORK'!$F$6&amp;'Deletions (2)'!E489</f>
        <v>PEG RatioWCG</v>
      </c>
      <c r="H489" s="247">
        <f t="shared" si="19"/>
        <v>488</v>
      </c>
      <c r="I489" s="247" t="str">
        <f>IF(ISERROR(VLOOKUP(G489, Constituents_Prev!A:A, 1, 0)), "", H489)</f>
        <v/>
      </c>
    </row>
    <row r="490" spans="3:9">
      <c r="C490" s="305">
        <f t="shared" si="18"/>
        <v>489</v>
      </c>
      <c r="D490" s="340">
        <v>43677</v>
      </c>
      <c r="E490" s="339" t="s">
        <v>3721</v>
      </c>
      <c r="F490" s="339" t="s">
        <v>8743</v>
      </c>
      <c r="G490" s="247" t="str">
        <f>'Portfolio-WORK'!$F$6&amp;'Deletions (2)'!E490</f>
        <v>PEG RatioWFC</v>
      </c>
      <c r="H490" s="247">
        <f t="shared" si="19"/>
        <v>489</v>
      </c>
      <c r="I490" s="247" t="str">
        <f>IF(ISERROR(VLOOKUP(G490, Constituents_Prev!A:A, 1, 0)), "", H490)</f>
        <v/>
      </c>
    </row>
    <row r="491" spans="3:9">
      <c r="C491" s="305">
        <f t="shared" si="18"/>
        <v>490</v>
      </c>
      <c r="D491" s="340">
        <v>43677</v>
      </c>
      <c r="E491" s="339" t="s">
        <v>1229</v>
      </c>
      <c r="F491" s="339" t="s">
        <v>8744</v>
      </c>
      <c r="G491" s="247" t="str">
        <f>'Portfolio-WORK'!$F$6&amp;'Deletions (2)'!E491</f>
        <v>PEG RatioWELL</v>
      </c>
      <c r="H491" s="247">
        <f t="shared" si="19"/>
        <v>490</v>
      </c>
      <c r="I491" s="247" t="str">
        <f>IF(ISERROR(VLOOKUP(G491, Constituents_Prev!A:A, 1, 0)), "", H491)</f>
        <v/>
      </c>
    </row>
    <row r="492" spans="3:9">
      <c r="C492" s="305">
        <f t="shared" si="18"/>
        <v>491</v>
      </c>
      <c r="D492" s="340">
        <v>43677</v>
      </c>
      <c r="E492" s="339" t="s">
        <v>1012</v>
      </c>
      <c r="F492" s="339" t="s">
        <v>8745</v>
      </c>
      <c r="G492" s="247" t="str">
        <f>'Portfolio-WORK'!$F$6&amp;'Deletions (2)'!E492</f>
        <v>PEG RatioWDC</v>
      </c>
      <c r="H492" s="247">
        <f t="shared" si="19"/>
        <v>491</v>
      </c>
      <c r="I492" s="247" t="str">
        <f>IF(ISERROR(VLOOKUP(G492, Constituents_Prev!A:A, 1, 0)), "", H492)</f>
        <v/>
      </c>
    </row>
    <row r="493" spans="3:9">
      <c r="C493" s="305">
        <f t="shared" si="18"/>
        <v>492</v>
      </c>
      <c r="D493" s="340">
        <v>43677</v>
      </c>
      <c r="E493" s="339" t="s">
        <v>3139</v>
      </c>
      <c r="F493" s="339" t="s">
        <v>8746</v>
      </c>
      <c r="G493" s="247" t="str">
        <f>'Portfolio-WORK'!$F$6&amp;'Deletions (2)'!E493</f>
        <v>PEG RatioWU</v>
      </c>
      <c r="H493" s="247">
        <f t="shared" si="19"/>
        <v>492</v>
      </c>
      <c r="I493" s="247" t="str">
        <f>IF(ISERROR(VLOOKUP(G493, Constituents_Prev!A:A, 1, 0)), "", H493)</f>
        <v/>
      </c>
    </row>
    <row r="494" spans="3:9">
      <c r="C494" s="305">
        <f t="shared" si="18"/>
        <v>493</v>
      </c>
      <c r="D494" s="340">
        <v>43677</v>
      </c>
      <c r="E494" s="339" t="s">
        <v>2684</v>
      </c>
      <c r="F494" s="339" t="s">
        <v>8747</v>
      </c>
      <c r="G494" s="247" t="str">
        <f>'Portfolio-WORK'!$F$6&amp;'Deletions (2)'!E494</f>
        <v>PEG RatioWRK</v>
      </c>
      <c r="H494" s="247">
        <f t="shared" si="19"/>
        <v>493</v>
      </c>
      <c r="I494" s="247" t="str">
        <f>IF(ISERROR(VLOOKUP(G494, Constituents_Prev!A:A, 1, 0)), "", H494)</f>
        <v/>
      </c>
    </row>
    <row r="495" spans="3:9">
      <c r="C495" s="305">
        <f t="shared" si="18"/>
        <v>494</v>
      </c>
      <c r="D495" s="340">
        <v>43677</v>
      </c>
      <c r="E495" s="339" t="s">
        <v>1017</v>
      </c>
      <c r="F495" s="339" t="s">
        <v>8748</v>
      </c>
      <c r="G495" s="247" t="str">
        <f>'Portfolio-WORK'!$F$6&amp;'Deletions (2)'!E495</f>
        <v>PEG RatioWY</v>
      </c>
      <c r="H495" s="247">
        <f t="shared" si="19"/>
        <v>494</v>
      </c>
      <c r="I495" s="247" t="str">
        <f>IF(ISERROR(VLOOKUP(G495, Constituents_Prev!A:A, 1, 0)), "", H495)</f>
        <v/>
      </c>
    </row>
    <row r="496" spans="3:9">
      <c r="C496" s="305">
        <f t="shared" si="18"/>
        <v>495</v>
      </c>
      <c r="D496" s="340">
        <v>43677</v>
      </c>
      <c r="E496" s="339" t="s">
        <v>754</v>
      </c>
      <c r="F496" s="339" t="s">
        <v>8749</v>
      </c>
      <c r="G496" s="247" t="str">
        <f>'Portfolio-WORK'!$F$6&amp;'Deletions (2)'!E496</f>
        <v>PEG RatioWHR</v>
      </c>
      <c r="H496" s="247">
        <f t="shared" si="19"/>
        <v>495</v>
      </c>
      <c r="I496" s="247" t="str">
        <f>IF(ISERROR(VLOOKUP(G496, Constituents_Prev!A:A, 1, 0)), "", H496)</f>
        <v/>
      </c>
    </row>
    <row r="497" spans="3:9">
      <c r="C497" s="305">
        <f t="shared" si="18"/>
        <v>496</v>
      </c>
      <c r="D497" s="340">
        <v>43677</v>
      </c>
      <c r="E497" s="339" t="s">
        <v>7459</v>
      </c>
      <c r="F497" s="339" t="s">
        <v>8750</v>
      </c>
      <c r="G497" s="247" t="str">
        <f>'Portfolio-WORK'!$F$6&amp;'Deletions (2)'!E497</f>
        <v>PEG RatioWLTW</v>
      </c>
      <c r="H497" s="247">
        <f t="shared" si="19"/>
        <v>496</v>
      </c>
      <c r="I497" s="247" t="str">
        <f>IF(ISERROR(VLOOKUP(G497, Constituents_Prev!A:A, 1, 0)), "", H497)</f>
        <v/>
      </c>
    </row>
    <row r="498" spans="3:9">
      <c r="C498" s="305">
        <f t="shared" si="18"/>
        <v>497</v>
      </c>
      <c r="D498" s="340">
        <v>43677</v>
      </c>
      <c r="E498" s="339" t="s">
        <v>2381</v>
      </c>
      <c r="F498" s="339" t="s">
        <v>8751</v>
      </c>
      <c r="G498" s="247" t="str">
        <f>'Portfolio-WORK'!$F$6&amp;'Deletions (2)'!E498</f>
        <v>PEG RatioWYNN</v>
      </c>
      <c r="H498" s="247">
        <f t="shared" si="19"/>
        <v>497</v>
      </c>
      <c r="I498" s="247" t="str">
        <f>IF(ISERROR(VLOOKUP(G498, Constituents_Prev!A:A, 1, 0)), "", H498)</f>
        <v/>
      </c>
    </row>
    <row r="499" spans="3:9">
      <c r="C499" s="305">
        <f t="shared" si="18"/>
        <v>498</v>
      </c>
      <c r="D499" s="340">
        <v>43677</v>
      </c>
      <c r="E499" s="339" t="s">
        <v>3584</v>
      </c>
      <c r="F499" s="339" t="s">
        <v>8752</v>
      </c>
      <c r="G499" s="247" t="str">
        <f>'Portfolio-WORK'!$F$6&amp;'Deletions (2)'!E499</f>
        <v>PEG RatioXEL</v>
      </c>
      <c r="H499" s="247">
        <f t="shared" si="19"/>
        <v>498</v>
      </c>
      <c r="I499" s="247" t="str">
        <f>IF(ISERROR(VLOOKUP(G499, Constituents_Prev!A:A, 1, 0)), "", H499)</f>
        <v/>
      </c>
    </row>
    <row r="500" spans="3:9">
      <c r="C500" s="305">
        <f t="shared" si="18"/>
        <v>499</v>
      </c>
      <c r="D500" s="340">
        <v>43677</v>
      </c>
      <c r="E500" s="339" t="s">
        <v>2982</v>
      </c>
      <c r="F500" s="339" t="s">
        <v>8753</v>
      </c>
      <c r="G500" s="247" t="str">
        <f>'Portfolio-WORK'!$F$6&amp;'Deletions (2)'!E500</f>
        <v>PEG RatioXRX</v>
      </c>
      <c r="H500" s="247">
        <f t="shared" si="19"/>
        <v>499</v>
      </c>
      <c r="I500" s="247" t="str">
        <f>IF(ISERROR(VLOOKUP(G500, Constituents_Prev!A:A, 1, 0)), "", H500)</f>
        <v/>
      </c>
    </row>
    <row r="501" spans="3:9">
      <c r="C501" s="305">
        <f t="shared" si="18"/>
        <v>500</v>
      </c>
      <c r="D501" s="340">
        <v>43677</v>
      </c>
      <c r="E501" s="339" t="s">
        <v>764</v>
      </c>
      <c r="F501" s="339" t="s">
        <v>8754</v>
      </c>
      <c r="G501" s="247" t="str">
        <f>'Portfolio-WORK'!$F$6&amp;'Deletions (2)'!E501</f>
        <v>PEG RatioXLNX</v>
      </c>
      <c r="H501" s="247">
        <f t="shared" si="19"/>
        <v>500</v>
      </c>
      <c r="I501" s="247" t="str">
        <f>IF(ISERROR(VLOOKUP(G501, Constituents_Prev!A:A, 1, 0)), "", H501)</f>
        <v/>
      </c>
    </row>
    <row r="502" spans="3:9">
      <c r="C502" s="305">
        <f t="shared" si="18"/>
        <v>501</v>
      </c>
      <c r="D502" s="340">
        <v>43677</v>
      </c>
      <c r="E502" s="339" t="s">
        <v>8755</v>
      </c>
      <c r="F502" s="339" t="s">
        <v>8756</v>
      </c>
      <c r="G502" s="247" t="str">
        <f>'Portfolio-WORK'!$F$6&amp;'Deletions (2)'!E502</f>
        <v>PEG RatioXYL</v>
      </c>
      <c r="H502" s="247">
        <f t="shared" si="19"/>
        <v>501</v>
      </c>
      <c r="I502" s="247" t="str">
        <f>IF(ISERROR(VLOOKUP(G502, Constituents_Prev!A:A, 1, 0)), "", H502)</f>
        <v/>
      </c>
    </row>
    <row r="503" spans="3:9">
      <c r="C503" s="305">
        <f t="shared" si="18"/>
        <v>502</v>
      </c>
      <c r="D503" s="340">
        <v>43677</v>
      </c>
      <c r="E503" s="339" t="s">
        <v>5956</v>
      </c>
      <c r="F503" s="339" t="s">
        <v>8757</v>
      </c>
      <c r="G503" s="247" t="str">
        <f>'Portfolio-WORK'!$F$6&amp;'Deletions (2)'!E503</f>
        <v>PEG RatioYUM</v>
      </c>
      <c r="H503" s="247">
        <f t="shared" si="19"/>
        <v>502</v>
      </c>
      <c r="I503" s="247" t="str">
        <f>IF(ISERROR(VLOOKUP(G503, Constituents_Prev!A:A, 1, 0)), "", H503)</f>
        <v/>
      </c>
    </row>
    <row r="504" spans="3:9">
      <c r="C504" s="305">
        <f t="shared" si="18"/>
        <v>503</v>
      </c>
      <c r="D504" s="340">
        <v>43677</v>
      </c>
      <c r="E504" s="339" t="s">
        <v>769</v>
      </c>
      <c r="F504" s="339" t="s">
        <v>8758</v>
      </c>
      <c r="G504" s="247" t="str">
        <f>'Portfolio-WORK'!$F$6&amp;'Deletions (2)'!E504</f>
        <v>PEG RatioZBH</v>
      </c>
      <c r="H504" s="247">
        <f t="shared" si="19"/>
        <v>503</v>
      </c>
      <c r="I504" s="247" t="str">
        <f>IF(ISERROR(VLOOKUP(G504, Constituents_Prev!A:A, 1, 0)), "", H504)</f>
        <v/>
      </c>
    </row>
    <row r="505" spans="3:9">
      <c r="C505" s="305">
        <f t="shared" si="18"/>
        <v>504</v>
      </c>
      <c r="D505" s="340">
        <v>43677</v>
      </c>
      <c r="E505" s="339" t="s">
        <v>774</v>
      </c>
      <c r="F505" s="339" t="s">
        <v>8759</v>
      </c>
      <c r="G505" s="247" t="str">
        <f>'Portfolio-WORK'!$F$6&amp;'Deletions (2)'!E505</f>
        <v>PEG RatioZION</v>
      </c>
      <c r="H505" s="247">
        <f t="shared" si="19"/>
        <v>504</v>
      </c>
      <c r="I505" s="247" t="str">
        <f>IF(ISERROR(VLOOKUP(G505, Constituents_Prev!A:A, 1, 0)), "", H505)</f>
        <v/>
      </c>
    </row>
    <row r="506" spans="3:9">
      <c r="C506" s="305">
        <f t="shared" si="18"/>
        <v>505</v>
      </c>
      <c r="D506" s="340">
        <v>43677</v>
      </c>
      <c r="E506" s="339" t="s">
        <v>1734</v>
      </c>
      <c r="F506" s="339" t="s">
        <v>8760</v>
      </c>
      <c r="G506" s="247" t="str">
        <f>'Portfolio-WORK'!$F$6&amp;'Deletions (2)'!E506</f>
        <v>PEG RatioZTS</v>
      </c>
      <c r="H506" s="247">
        <f t="shared" si="19"/>
        <v>505</v>
      </c>
      <c r="I506" s="247" t="str">
        <f>IF(ISERROR(VLOOKUP(G506, Constituents_Prev!A:A, 1, 0)), "", H506)</f>
        <v/>
      </c>
    </row>
    <row r="507" spans="3:9">
      <c r="I507" s="247" t="str">
        <f>IF(ISERROR(VLOOKUP(G507, Constituents_Prev!A:A, 1, 0)), "", H507)</f>
        <v/>
      </c>
    </row>
    <row r="508" spans="3:9">
      <c r="I508" s="247" t="str">
        <f>IF(ISERROR(VLOOKUP(G508, Constituents_Prev!A:A, 1, 0)), "", H508)</f>
        <v/>
      </c>
    </row>
    <row r="509" spans="3:9">
      <c r="I509" s="247" t="str">
        <f>IF(ISERROR(VLOOKUP(G509, Constituents_Prev!A:A, 1, 0)), "", H509)</f>
        <v/>
      </c>
    </row>
    <row r="510" spans="3:9">
      <c r="I510" s="247" t="str">
        <f>IF(ISERROR(VLOOKUP(G510, Constituents_Prev!A:A, 1, 0)), "", H510)</f>
        <v/>
      </c>
    </row>
    <row r="511" spans="3:9">
      <c r="I511" s="247" t="str">
        <f>IF(ISERROR(VLOOKUP(G511, Constituents_Prev!A:A, 1, 0)), "", H511)</f>
        <v/>
      </c>
    </row>
    <row r="512" spans="3:9">
      <c r="I512" s="247" t="str">
        <f>IF(ISERROR(VLOOKUP(G512, Constituents_Prev!A:A, 1, 0)), "", H512)</f>
        <v/>
      </c>
    </row>
    <row r="513" spans="9:9">
      <c r="I513" s="247" t="str">
        <f>IF(ISERROR(VLOOKUP(G513, Constituents_Prev!A:A, 1, 0)), "", H513)</f>
        <v/>
      </c>
    </row>
    <row r="514" spans="9:9">
      <c r="I514" s="247" t="str">
        <f>IF(ISERROR(VLOOKUP(G514, Constituents_Prev!A:A, 1, 0)), "", H514)</f>
        <v/>
      </c>
    </row>
    <row r="515" spans="9:9">
      <c r="I515" s="247" t="str">
        <f>IF(ISERROR(VLOOKUP(G515, Constituents_Prev!A:A, 1, 0)), "", H515)</f>
        <v/>
      </c>
    </row>
    <row r="516" spans="9:9">
      <c r="I516" s="247" t="str">
        <f>IF(ISERROR(VLOOKUP(G516, Constituents_Prev!A:A, 1, 0)), "", H516)</f>
        <v/>
      </c>
    </row>
    <row r="517" spans="9:9">
      <c r="I517" s="247" t="str">
        <f>IF(ISERROR(VLOOKUP(G517, Constituents_Prev!A:A, 1, 0)), "", H517)</f>
        <v/>
      </c>
    </row>
    <row r="518" spans="9:9">
      <c r="I518" s="247" t="str">
        <f>IF(ISERROR(VLOOKUP(G518, Constituents_Prev!A:A, 1, 0)), "", H518)</f>
        <v/>
      </c>
    </row>
    <row r="519" spans="9:9">
      <c r="I519" s="247" t="str">
        <f>IF(ISERROR(VLOOKUP(G519, Constituents_Prev!A:A, 1, 0)), "", H519)</f>
        <v/>
      </c>
    </row>
    <row r="520" spans="9:9">
      <c r="I520" s="247" t="str">
        <f>IF(ISERROR(VLOOKUP(G520, Constituents_Prev!A:A, 1, 0)), "", H520)</f>
        <v/>
      </c>
    </row>
    <row r="521" spans="9:9">
      <c r="I521" s="247" t="str">
        <f>IF(ISERROR(VLOOKUP(G521, Constituents_Prev!A:A, 1, 0)), "", H521)</f>
        <v/>
      </c>
    </row>
  </sheetData>
  <hyperlinks>
    <hyperlink ref="B8"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56"/>
  <sheetViews>
    <sheetView topLeftCell="I1" workbookViewId="0">
      <selection activeCell="F5" sqref="F5"/>
    </sheetView>
  </sheetViews>
  <sheetFormatPr defaultRowHeight="12.75"/>
  <cols>
    <col min="1" max="2" width="5.140625" style="247" customWidth="1"/>
    <col min="3" max="3" width="12.28515625" style="247" customWidth="1"/>
    <col min="4" max="4" width="42.5703125" style="247" customWidth="1"/>
    <col min="5" max="5" width="23.28515625" style="247" customWidth="1"/>
    <col min="6" max="6" width="11.140625" style="265" customWidth="1"/>
    <col min="7" max="7" width="12.140625" style="265" customWidth="1"/>
    <col min="8" max="8" width="7.28515625" style="247" customWidth="1"/>
    <col min="9" max="12" width="10.28515625" style="247" customWidth="1"/>
    <col min="13" max="13" width="13.5703125" style="247" customWidth="1"/>
    <col min="14" max="14" width="28.5703125" style="247" customWidth="1"/>
    <col min="15" max="15" width="36" style="247" customWidth="1"/>
    <col min="16" max="17" width="13.5703125" style="247" customWidth="1"/>
    <col min="18" max="18" width="18" style="247" customWidth="1"/>
    <col min="19" max="21" width="9.140625" style="247"/>
    <col min="22" max="22" width="17.42578125" style="247" customWidth="1"/>
    <col min="23" max="23" width="17" style="247" customWidth="1"/>
    <col min="24" max="24" width="13.42578125" style="247" customWidth="1"/>
    <col min="25" max="16384" width="9.140625" style="247"/>
  </cols>
  <sheetData>
    <row r="2" spans="2:24">
      <c r="C2" s="342" t="s">
        <v>8761</v>
      </c>
    </row>
    <row r="3" spans="2:24" ht="15">
      <c r="C3" s="343" t="s">
        <v>429</v>
      </c>
      <c r="D3" s="343" t="s">
        <v>8762</v>
      </c>
      <c r="E3" s="343" t="s">
        <v>8763</v>
      </c>
      <c r="F3" s="270" t="s">
        <v>8764</v>
      </c>
      <c r="G3" s="265" t="s">
        <v>8765</v>
      </c>
      <c r="H3" s="247" t="s">
        <v>8766</v>
      </c>
      <c r="K3" s="247" t="s">
        <v>8767</v>
      </c>
      <c r="L3" s="247" t="s">
        <v>8768</v>
      </c>
      <c r="N3" s="323" t="s">
        <v>8769</v>
      </c>
      <c r="O3" s="247" t="s">
        <v>8770</v>
      </c>
      <c r="P3" s="247" t="s">
        <v>8771</v>
      </c>
      <c r="R3" s="344" t="s">
        <v>416</v>
      </c>
      <c r="S3" s="344" t="s">
        <v>8772</v>
      </c>
      <c r="U3" s="247" t="s">
        <v>8774</v>
      </c>
      <c r="V3" s="269" t="s">
        <v>8775</v>
      </c>
      <c r="W3" s="269" t="s">
        <v>8776</v>
      </c>
      <c r="X3" s="269" t="s">
        <v>430</v>
      </c>
    </row>
    <row r="4" spans="2:24" ht="15">
      <c r="B4" s="247">
        <f>G4</f>
        <v>1</v>
      </c>
      <c r="C4" s="247" t="s">
        <v>8966</v>
      </c>
      <c r="D4" s="247" t="s">
        <v>23</v>
      </c>
      <c r="E4" s="247" t="s">
        <v>8779</v>
      </c>
      <c r="F4" s="265">
        <v>2</v>
      </c>
      <c r="G4" s="265">
        <v>1</v>
      </c>
      <c r="H4" s="247">
        <v>0</v>
      </c>
      <c r="I4" s="247" t="s">
        <v>8780</v>
      </c>
      <c r="J4" s="247" t="str">
        <f>C4</f>
        <v>1500110</v>
      </c>
      <c r="K4" s="246" t="s">
        <v>8781</v>
      </c>
      <c r="L4" s="246" t="s">
        <v>8782</v>
      </c>
      <c r="M4" s="247">
        <v>1</v>
      </c>
      <c r="N4" s="247" t="str">
        <f>VLOOKUP(M4,B:D, 3, 0)</f>
        <v>Alpha Surprise Model</v>
      </c>
      <c r="O4" s="246" t="s">
        <v>8781</v>
      </c>
      <c r="P4" s="246" t="s">
        <v>8782</v>
      </c>
      <c r="Q4" s="247" t="s">
        <v>8784</v>
      </c>
      <c r="R4" s="347" t="s">
        <v>436</v>
      </c>
      <c r="S4" s="347" t="s">
        <v>8785</v>
      </c>
      <c r="U4" s="247" t="s">
        <v>8774</v>
      </c>
      <c r="V4" s="348" t="s">
        <v>23</v>
      </c>
      <c r="W4" s="349" t="s">
        <v>23</v>
      </c>
      <c r="X4" s="349" t="s">
        <v>186</v>
      </c>
    </row>
    <row r="5" spans="2:24" ht="15">
      <c r="B5" s="247">
        <f t="shared" ref="B5:B50" si="0">G5</f>
        <v>39</v>
      </c>
      <c r="C5" s="247" t="s">
        <v>8860</v>
      </c>
      <c r="D5" s="247" t="s">
        <v>4</v>
      </c>
      <c r="E5" s="247" t="s">
        <v>4</v>
      </c>
      <c r="F5" s="265">
        <v>2</v>
      </c>
      <c r="G5" s="265">
        <v>39</v>
      </c>
      <c r="H5" s="247">
        <v>1</v>
      </c>
      <c r="I5" s="247" t="s">
        <v>8787</v>
      </c>
      <c r="J5" s="247" t="str">
        <f t="shared" ref="J5:J50" si="1">C5</f>
        <v>1500650</v>
      </c>
      <c r="M5" s="247">
        <v>2</v>
      </c>
      <c r="N5" s="247" t="str">
        <f t="shared" ref="N5:N50" si="2">VLOOKUP(M5,B:D, 3, 0)</f>
        <v>PEG Ratio</v>
      </c>
      <c r="O5" s="246" t="s">
        <v>10022</v>
      </c>
      <c r="P5" s="246" t="s">
        <v>8789</v>
      </c>
      <c r="Q5" s="247" t="s">
        <v>8784</v>
      </c>
      <c r="R5" s="347" t="s">
        <v>579</v>
      </c>
      <c r="S5" s="347" t="s">
        <v>8790</v>
      </c>
      <c r="U5" s="247" t="s">
        <v>8774</v>
      </c>
      <c r="V5" s="348" t="s">
        <v>377</v>
      </c>
      <c r="W5" s="349" t="s">
        <v>222</v>
      </c>
      <c r="X5" s="349" t="s">
        <v>186</v>
      </c>
    </row>
    <row r="6" spans="2:24" ht="15">
      <c r="B6" s="247">
        <f t="shared" si="0"/>
        <v>3</v>
      </c>
      <c r="C6" s="247" t="s">
        <v>8786</v>
      </c>
      <c r="D6" s="247" t="s">
        <v>25</v>
      </c>
      <c r="E6" s="247" t="s">
        <v>8792</v>
      </c>
      <c r="F6" s="265">
        <v>2</v>
      </c>
      <c r="G6" s="265">
        <v>3</v>
      </c>
      <c r="H6" s="247">
        <v>2</v>
      </c>
      <c r="I6" s="247" t="s">
        <v>8793</v>
      </c>
      <c r="J6" s="247" t="str">
        <f t="shared" si="1"/>
        <v>1500120</v>
      </c>
      <c r="M6" s="247">
        <v>3</v>
      </c>
      <c r="N6" s="247" t="str">
        <f t="shared" si="2"/>
        <v>Dividend Discount Model Alpha</v>
      </c>
      <c r="O6" s="246" t="s">
        <v>10023</v>
      </c>
      <c r="P6" s="246" t="s">
        <v>8795</v>
      </c>
      <c r="Q6" s="247" t="s">
        <v>8784</v>
      </c>
      <c r="R6" s="347" t="s">
        <v>464</v>
      </c>
      <c r="S6" s="347" t="s">
        <v>8796</v>
      </c>
      <c r="U6" s="247" t="s">
        <v>8774</v>
      </c>
      <c r="V6" s="348" t="s">
        <v>25</v>
      </c>
      <c r="W6" s="349" t="s">
        <v>168</v>
      </c>
      <c r="X6" s="349" t="s">
        <v>169</v>
      </c>
    </row>
    <row r="7" spans="2:24" ht="15">
      <c r="B7" s="247">
        <f t="shared" si="0"/>
        <v>13</v>
      </c>
      <c r="C7" s="247" t="s">
        <v>8845</v>
      </c>
      <c r="D7" s="247" t="s">
        <v>3</v>
      </c>
      <c r="E7" s="247" t="s">
        <v>3</v>
      </c>
      <c r="F7" s="265">
        <v>5</v>
      </c>
      <c r="G7" s="265">
        <v>13</v>
      </c>
      <c r="H7" s="247">
        <v>3</v>
      </c>
      <c r="I7" s="247" t="s">
        <v>8798</v>
      </c>
      <c r="J7" s="247" t="str">
        <f t="shared" si="1"/>
        <v>1500515</v>
      </c>
      <c r="M7" s="247">
        <v>4</v>
      </c>
      <c r="N7" s="247" t="str">
        <f t="shared" si="2"/>
        <v>Earnings Yield</v>
      </c>
      <c r="O7" s="246" t="s">
        <v>10024</v>
      </c>
      <c r="P7" s="246" t="s">
        <v>8800</v>
      </c>
      <c r="Q7" s="247" t="s">
        <v>8784</v>
      </c>
      <c r="R7" s="347" t="s">
        <v>615</v>
      </c>
      <c r="S7" s="347" t="s">
        <v>8801</v>
      </c>
      <c r="U7" s="247" t="s">
        <v>8774</v>
      </c>
      <c r="V7" s="348" t="s">
        <v>27</v>
      </c>
      <c r="W7" s="349" t="s">
        <v>27</v>
      </c>
      <c r="X7" s="349" t="s">
        <v>169</v>
      </c>
    </row>
    <row r="8" spans="2:24" ht="15">
      <c r="B8" s="247">
        <f t="shared" si="0"/>
        <v>12</v>
      </c>
      <c r="C8" s="247" t="s">
        <v>8802</v>
      </c>
      <c r="D8" s="247" t="s">
        <v>31</v>
      </c>
      <c r="E8" s="247" t="str">
        <f>D8</f>
        <v>Dividend Yield</v>
      </c>
      <c r="F8" s="265">
        <v>4</v>
      </c>
      <c r="G8" s="265">
        <v>12</v>
      </c>
      <c r="H8" s="247">
        <v>4</v>
      </c>
      <c r="I8" s="247" t="s">
        <v>8803</v>
      </c>
      <c r="J8" s="247" t="str">
        <f t="shared" si="1"/>
        <v>1500220</v>
      </c>
      <c r="M8" s="247">
        <v>5</v>
      </c>
      <c r="N8" s="247" t="str">
        <f t="shared" si="2"/>
        <v>Forward Earnings Yield</v>
      </c>
      <c r="O8" s="246" t="s">
        <v>10025</v>
      </c>
      <c r="P8" s="246" t="s">
        <v>8805</v>
      </c>
      <c r="Q8" s="247" t="s">
        <v>8784</v>
      </c>
      <c r="R8" s="347" t="s">
        <v>546</v>
      </c>
      <c r="S8" s="347" t="s">
        <v>8806</v>
      </c>
      <c r="U8" s="247" t="s">
        <v>8774</v>
      </c>
      <c r="V8" s="348" t="s">
        <v>1</v>
      </c>
      <c r="W8" s="349" t="s">
        <v>1</v>
      </c>
      <c r="X8" s="349" t="s">
        <v>169</v>
      </c>
    </row>
    <row r="9" spans="2:24" ht="15">
      <c r="B9" s="247">
        <f t="shared" si="0"/>
        <v>4</v>
      </c>
      <c r="C9" s="247" t="s">
        <v>8791</v>
      </c>
      <c r="D9" s="247" t="s">
        <v>27</v>
      </c>
      <c r="E9" s="247" t="str">
        <f t="shared" ref="E9:E50" si="3">D9</f>
        <v>Earnings Yield</v>
      </c>
      <c r="F9" s="265">
        <v>4</v>
      </c>
      <c r="G9" s="265">
        <v>4</v>
      </c>
      <c r="H9" s="247">
        <v>5</v>
      </c>
      <c r="I9" s="247" t="s">
        <v>8808</v>
      </c>
      <c r="J9" s="247" t="str">
        <f t="shared" si="1"/>
        <v>1500210</v>
      </c>
      <c r="M9" s="247">
        <v>6</v>
      </c>
      <c r="N9" s="247" t="str">
        <f t="shared" si="2"/>
        <v>Price/ Book Value</v>
      </c>
      <c r="O9" s="246" t="s">
        <v>10026</v>
      </c>
      <c r="P9" s="246" t="s">
        <v>8810</v>
      </c>
      <c r="Q9" s="247" t="s">
        <v>8784</v>
      </c>
      <c r="R9" s="347" t="s">
        <v>553</v>
      </c>
      <c r="S9" s="347" t="s">
        <v>8811</v>
      </c>
      <c r="U9" s="247" t="s">
        <v>8774</v>
      </c>
      <c r="V9" s="348" t="s">
        <v>46</v>
      </c>
      <c r="W9" s="349" t="s">
        <v>195</v>
      </c>
      <c r="X9" s="349" t="s">
        <v>169</v>
      </c>
    </row>
    <row r="10" spans="2:24" ht="15">
      <c r="B10" s="247">
        <f t="shared" si="0"/>
        <v>26</v>
      </c>
      <c r="C10" s="247" t="s">
        <v>8841</v>
      </c>
      <c r="D10" s="247" t="s">
        <v>13</v>
      </c>
      <c r="E10" s="247" t="str">
        <f t="shared" si="3"/>
        <v>Earning Momentum</v>
      </c>
      <c r="F10" s="265">
        <v>2</v>
      </c>
      <c r="G10" s="265">
        <v>26</v>
      </c>
      <c r="J10" s="247" t="str">
        <f t="shared" si="1"/>
        <v>1500510</v>
      </c>
      <c r="M10" s="247">
        <v>7</v>
      </c>
      <c r="N10" s="247" t="str">
        <f t="shared" si="2"/>
        <v>Price/ Cash Flow</v>
      </c>
      <c r="O10" s="246" t="s">
        <v>10027</v>
      </c>
      <c r="P10" s="246" t="s">
        <v>8814</v>
      </c>
      <c r="Q10" s="247" t="s">
        <v>8784</v>
      </c>
      <c r="R10" s="347" t="s">
        <v>457</v>
      </c>
      <c r="S10" s="347" t="s">
        <v>8815</v>
      </c>
      <c r="U10" s="247" t="s">
        <v>8774</v>
      </c>
      <c r="V10" s="348" t="s">
        <v>47</v>
      </c>
      <c r="W10" s="349" t="s">
        <v>179</v>
      </c>
      <c r="X10" s="349" t="s">
        <v>169</v>
      </c>
    </row>
    <row r="11" spans="2:24" ht="15">
      <c r="B11" s="247">
        <f t="shared" si="0"/>
        <v>46</v>
      </c>
      <c r="C11" s="247" t="s">
        <v>8878</v>
      </c>
      <c r="D11" s="247" t="s">
        <v>7</v>
      </c>
      <c r="E11" s="247" t="str">
        <f t="shared" si="3"/>
        <v>Foreign Exposure</v>
      </c>
      <c r="F11" s="265">
        <v>5</v>
      </c>
      <c r="G11" s="265">
        <v>46</v>
      </c>
      <c r="J11" s="247" t="str">
        <f t="shared" si="1"/>
        <v>1500700</v>
      </c>
      <c r="M11" s="247">
        <v>8</v>
      </c>
      <c r="N11" s="247" t="str">
        <f t="shared" si="2"/>
        <v>Price/ Free Cash Flow</v>
      </c>
      <c r="O11" s="246" t="s">
        <v>10028</v>
      </c>
      <c r="P11" s="246" t="s">
        <v>8818</v>
      </c>
      <c r="Q11" s="247" t="s">
        <v>8784</v>
      </c>
      <c r="R11" s="347" t="s">
        <v>471</v>
      </c>
      <c r="S11" s="347" t="s">
        <v>8819</v>
      </c>
      <c r="U11" s="247" t="s">
        <v>8774</v>
      </c>
      <c r="V11" s="348" t="s">
        <v>45</v>
      </c>
      <c r="W11" s="349" t="s">
        <v>207</v>
      </c>
      <c r="X11" s="349" t="s">
        <v>169</v>
      </c>
    </row>
    <row r="12" spans="2:24" ht="15">
      <c r="B12" s="247">
        <f t="shared" si="0"/>
        <v>5</v>
      </c>
      <c r="C12" s="247" t="s">
        <v>8797</v>
      </c>
      <c r="D12" s="247" t="s">
        <v>1</v>
      </c>
      <c r="E12" s="247" t="str">
        <f t="shared" si="3"/>
        <v>Forward Earnings Yield</v>
      </c>
      <c r="F12" s="265">
        <v>4</v>
      </c>
      <c r="G12" s="265">
        <v>5</v>
      </c>
      <c r="J12" s="247" t="str">
        <f t="shared" si="1"/>
        <v>1500215</v>
      </c>
      <c r="M12" s="247">
        <v>9</v>
      </c>
      <c r="N12" s="247" t="str">
        <f t="shared" si="2"/>
        <v>Price/ Sales</v>
      </c>
      <c r="O12" s="246" t="s">
        <v>10029</v>
      </c>
      <c r="P12" s="246" t="s">
        <v>8822</v>
      </c>
      <c r="Q12" s="247" t="s">
        <v>8784</v>
      </c>
      <c r="R12" s="347" t="s">
        <v>527</v>
      </c>
      <c r="S12" s="347" t="s">
        <v>8823</v>
      </c>
      <c r="U12" s="247" t="s">
        <v>8774</v>
      </c>
      <c r="V12" s="348" t="s">
        <v>28</v>
      </c>
      <c r="W12" s="349" t="s">
        <v>203</v>
      </c>
      <c r="X12" s="349" t="s">
        <v>169</v>
      </c>
    </row>
    <row r="13" spans="2:24" ht="15">
      <c r="B13" s="247">
        <f t="shared" si="0"/>
        <v>30</v>
      </c>
      <c r="C13" s="247" t="s">
        <v>8882</v>
      </c>
      <c r="D13" s="247" t="s">
        <v>9</v>
      </c>
      <c r="E13" s="247" t="str">
        <f t="shared" si="3"/>
        <v>Equity Duration</v>
      </c>
      <c r="F13" s="265">
        <v>2</v>
      </c>
      <c r="G13" s="265">
        <v>30</v>
      </c>
      <c r="J13" s="247" t="str">
        <f t="shared" si="1"/>
        <v>1500710</v>
      </c>
      <c r="M13" s="247">
        <v>10</v>
      </c>
      <c r="N13" s="247" t="str">
        <f t="shared" si="2"/>
        <v>EV/ EBITDA</v>
      </c>
      <c r="O13" s="246" t="s">
        <v>10030</v>
      </c>
      <c r="P13" s="246" t="s">
        <v>8826</v>
      </c>
      <c r="Q13" s="247" t="s">
        <v>8784</v>
      </c>
      <c r="R13" s="347" t="s">
        <v>566</v>
      </c>
      <c r="S13" s="347" t="s">
        <v>8827</v>
      </c>
      <c r="U13" s="247" t="s">
        <v>8774</v>
      </c>
      <c r="V13" s="348" t="s">
        <v>29</v>
      </c>
      <c r="W13" s="349" t="s">
        <v>208</v>
      </c>
      <c r="X13" s="349" t="s">
        <v>169</v>
      </c>
    </row>
    <row r="14" spans="2:24" ht="15">
      <c r="B14" s="247">
        <f t="shared" si="0"/>
        <v>44</v>
      </c>
      <c r="C14" s="247" t="s">
        <v>8872</v>
      </c>
      <c r="D14" s="247" t="s">
        <v>44</v>
      </c>
      <c r="E14" s="247" t="str">
        <f t="shared" si="3"/>
        <v>Neglect - Analyst Coverage</v>
      </c>
      <c r="F14" s="265">
        <v>0</v>
      </c>
      <c r="G14" s="265">
        <v>44</v>
      </c>
      <c r="J14" s="247" t="str">
        <f t="shared" si="1"/>
        <v>1500685</v>
      </c>
      <c r="M14" s="247">
        <v>11</v>
      </c>
      <c r="N14" s="247" t="str">
        <f t="shared" si="2"/>
        <v>Free Cash Flow/ EV</v>
      </c>
      <c r="O14" s="246" t="s">
        <v>10031</v>
      </c>
      <c r="P14" s="246" t="s">
        <v>8830</v>
      </c>
      <c r="Q14" s="247" t="s">
        <v>8784</v>
      </c>
      <c r="R14" s="347" t="s">
        <v>492</v>
      </c>
      <c r="S14" s="347" t="s">
        <v>8831</v>
      </c>
      <c r="U14" s="247" t="s">
        <v>8774</v>
      </c>
      <c r="V14" s="348" t="s">
        <v>30</v>
      </c>
      <c r="W14" s="349" t="s">
        <v>210</v>
      </c>
      <c r="X14" s="349" t="s">
        <v>169</v>
      </c>
    </row>
    <row r="15" spans="2:24" ht="15">
      <c r="B15" s="247">
        <f t="shared" si="0"/>
        <v>43</v>
      </c>
      <c r="C15" s="247" t="s">
        <v>8869</v>
      </c>
      <c r="D15" s="247" t="s">
        <v>49</v>
      </c>
      <c r="E15" s="247" t="str">
        <f t="shared" si="3"/>
        <v>Neglect - Institutional Ownership</v>
      </c>
      <c r="F15" s="265">
        <v>2</v>
      </c>
      <c r="G15" s="265">
        <v>43</v>
      </c>
      <c r="J15" s="247" t="str">
        <f t="shared" si="1"/>
        <v>1500680</v>
      </c>
      <c r="M15" s="247">
        <v>12</v>
      </c>
      <c r="N15" s="247" t="str">
        <f t="shared" si="2"/>
        <v>Dividend Yield</v>
      </c>
      <c r="O15" s="246" t="s">
        <v>10032</v>
      </c>
      <c r="P15" s="246" t="s">
        <v>8834</v>
      </c>
      <c r="Q15" s="247" t="s">
        <v>8784</v>
      </c>
      <c r="R15" s="347" t="s">
        <v>694</v>
      </c>
      <c r="S15" s="347" t="s">
        <v>8835</v>
      </c>
      <c r="U15" s="247" t="s">
        <v>8774</v>
      </c>
      <c r="V15" s="348" t="s">
        <v>31</v>
      </c>
      <c r="W15" s="349" t="s">
        <v>31</v>
      </c>
      <c r="X15" s="349" t="s">
        <v>171</v>
      </c>
    </row>
    <row r="16" spans="2:24" ht="15">
      <c r="B16" s="247">
        <f t="shared" si="0"/>
        <v>2</v>
      </c>
      <c r="C16" s="247" t="s">
        <v>8852</v>
      </c>
      <c r="D16" s="247" t="s">
        <v>377</v>
      </c>
      <c r="E16" s="247" t="str">
        <f t="shared" si="3"/>
        <v>PEG Ratio</v>
      </c>
      <c r="F16" s="265">
        <v>2</v>
      </c>
      <c r="G16" s="265">
        <v>2</v>
      </c>
      <c r="J16" s="247" t="str">
        <f t="shared" si="1"/>
        <v>1500601</v>
      </c>
      <c r="M16" s="247">
        <v>13</v>
      </c>
      <c r="N16" s="247" t="str">
        <f t="shared" si="2"/>
        <v>Dividend Growth</v>
      </c>
      <c r="O16" s="246" t="s">
        <v>10033</v>
      </c>
      <c r="P16" s="246" t="s">
        <v>8838</v>
      </c>
      <c r="Q16" s="247" t="s">
        <v>8784</v>
      </c>
      <c r="R16" s="347" t="s">
        <v>600</v>
      </c>
      <c r="S16" s="347" t="s">
        <v>8839</v>
      </c>
      <c r="U16" s="247" t="s">
        <v>8774</v>
      </c>
      <c r="V16" s="348" t="s">
        <v>3</v>
      </c>
      <c r="W16" s="349" t="s">
        <v>8840</v>
      </c>
      <c r="X16" s="349" t="s">
        <v>171</v>
      </c>
    </row>
    <row r="17" spans="2:24" ht="15">
      <c r="B17" s="247">
        <f t="shared" si="0"/>
        <v>42</v>
      </c>
      <c r="C17" s="247" t="s">
        <v>8820</v>
      </c>
      <c r="D17" s="247" t="s">
        <v>43</v>
      </c>
      <c r="E17" s="247" t="str">
        <f t="shared" si="3"/>
        <v>Low Price</v>
      </c>
      <c r="F17" s="265">
        <v>2</v>
      </c>
      <c r="G17" s="265">
        <v>42</v>
      </c>
      <c r="J17" s="247" t="str">
        <f t="shared" si="1"/>
        <v>1500340</v>
      </c>
      <c r="M17" s="247">
        <v>14</v>
      </c>
      <c r="N17" s="247" t="str">
        <f t="shared" si="2"/>
        <v>Share Repurchase</v>
      </c>
      <c r="O17" s="246" t="s">
        <v>10034</v>
      </c>
      <c r="P17" s="246" t="s">
        <v>8843</v>
      </c>
      <c r="Q17" s="247" t="s">
        <v>8784</v>
      </c>
      <c r="R17" s="347" t="s">
        <v>572</v>
      </c>
      <c r="S17" s="347" t="s">
        <v>8844</v>
      </c>
      <c r="U17" s="247" t="s">
        <v>8774</v>
      </c>
      <c r="V17" s="348" t="s">
        <v>8</v>
      </c>
      <c r="W17" s="349" t="s">
        <v>8</v>
      </c>
      <c r="X17" s="349" t="s">
        <v>171</v>
      </c>
    </row>
    <row r="18" spans="2:24" ht="15">
      <c r="B18" s="247">
        <f t="shared" si="0"/>
        <v>6</v>
      </c>
      <c r="C18" s="247" t="s">
        <v>8807</v>
      </c>
      <c r="D18" s="247" t="s">
        <v>46</v>
      </c>
      <c r="E18" s="247" t="str">
        <f t="shared" si="3"/>
        <v>Price/ Book Value</v>
      </c>
      <c r="F18" s="265">
        <v>2</v>
      </c>
      <c r="G18" s="265">
        <v>6</v>
      </c>
      <c r="J18" s="247" t="str">
        <f t="shared" si="1"/>
        <v>1500310</v>
      </c>
      <c r="M18" s="247">
        <v>15</v>
      </c>
      <c r="N18" s="247" t="str">
        <f t="shared" si="2"/>
        <v>Relative Strength - 30wk/75wk MA</v>
      </c>
      <c r="O18" s="246" t="s">
        <v>10035</v>
      </c>
      <c r="P18" s="246" t="s">
        <v>8847</v>
      </c>
      <c r="Q18" s="247" t="s">
        <v>8784</v>
      </c>
      <c r="R18" s="347" t="s">
        <v>607</v>
      </c>
      <c r="S18" s="347" t="s">
        <v>8848</v>
      </c>
      <c r="U18" s="247" t="s">
        <v>8774</v>
      </c>
      <c r="V18" s="348" t="s">
        <v>32</v>
      </c>
      <c r="W18" s="349" t="s">
        <v>184</v>
      </c>
      <c r="X18" s="349" t="s">
        <v>175</v>
      </c>
    </row>
    <row r="19" spans="2:24" ht="15">
      <c r="B19" s="247">
        <f t="shared" si="0"/>
        <v>7</v>
      </c>
      <c r="C19" s="247" t="s">
        <v>8812</v>
      </c>
      <c r="D19" s="247" t="s">
        <v>47</v>
      </c>
      <c r="E19" s="247" t="str">
        <f t="shared" si="3"/>
        <v>Price/ Cash Flow</v>
      </c>
      <c r="F19" s="265">
        <v>2</v>
      </c>
      <c r="G19" s="265">
        <v>7</v>
      </c>
      <c r="J19" s="247" t="str">
        <f t="shared" si="1"/>
        <v>1500320</v>
      </c>
      <c r="M19" s="247">
        <v>16</v>
      </c>
      <c r="N19" s="247" t="str">
        <f t="shared" si="2"/>
        <v>Relative Strength - 10wk/40wk MA</v>
      </c>
      <c r="O19" s="246" t="s">
        <v>10037</v>
      </c>
      <c r="P19" s="246" t="s">
        <v>8847</v>
      </c>
      <c r="Q19" s="247" t="s">
        <v>8784</v>
      </c>
      <c r="R19" s="347" t="s">
        <v>485</v>
      </c>
      <c r="S19" s="347" t="s">
        <v>8851</v>
      </c>
      <c r="U19" s="247" t="s">
        <v>8774</v>
      </c>
      <c r="V19" s="348" t="s">
        <v>34</v>
      </c>
      <c r="W19" s="349" t="s">
        <v>205</v>
      </c>
      <c r="X19" s="349" t="s">
        <v>175</v>
      </c>
    </row>
    <row r="20" spans="2:24" ht="15">
      <c r="B20" s="247">
        <f t="shared" si="0"/>
        <v>8</v>
      </c>
      <c r="C20" s="247" t="s">
        <v>8828</v>
      </c>
      <c r="D20" s="247" t="s">
        <v>45</v>
      </c>
      <c r="E20" s="247" t="str">
        <f t="shared" si="3"/>
        <v>Price/ Free Cash Flow</v>
      </c>
      <c r="F20" s="265">
        <v>2</v>
      </c>
      <c r="G20" s="265">
        <v>8</v>
      </c>
      <c r="J20" s="247" t="str">
        <f t="shared" si="1"/>
        <v>1500360</v>
      </c>
      <c r="M20" s="247">
        <v>17</v>
      </c>
      <c r="N20" s="247" t="str">
        <f t="shared" si="2"/>
        <v>Relative Strength - 5wk/30wk MA</v>
      </c>
      <c r="O20" s="246" t="s">
        <v>10036</v>
      </c>
      <c r="P20" s="246" t="s">
        <v>8774</v>
      </c>
      <c r="Q20" s="247" t="s">
        <v>8784</v>
      </c>
      <c r="R20" s="347" t="s">
        <v>8854</v>
      </c>
      <c r="S20" s="347" t="s">
        <v>8855</v>
      </c>
      <c r="U20" s="247" t="s">
        <v>8774</v>
      </c>
      <c r="V20" s="348" t="s">
        <v>33</v>
      </c>
      <c r="W20" s="349" t="s">
        <v>185</v>
      </c>
      <c r="X20" s="349" t="s">
        <v>175</v>
      </c>
    </row>
    <row r="21" spans="2:24" ht="15">
      <c r="B21" s="247">
        <f t="shared" si="0"/>
        <v>9</v>
      </c>
      <c r="C21" s="247" t="s">
        <v>8816</v>
      </c>
      <c r="D21" s="247" t="s">
        <v>28</v>
      </c>
      <c r="E21" s="247" t="str">
        <f t="shared" si="3"/>
        <v>Price/ Sales</v>
      </c>
      <c r="F21" s="265">
        <v>2</v>
      </c>
      <c r="G21" s="265">
        <v>9</v>
      </c>
      <c r="J21" s="247" t="str">
        <f t="shared" si="1"/>
        <v>1500330</v>
      </c>
      <c r="M21" s="247">
        <v>18</v>
      </c>
      <c r="N21" s="247" t="str">
        <f t="shared" si="2"/>
        <v>Price to Moving Average (200 day)</v>
      </c>
      <c r="O21" s="246" t="s">
        <v>10038</v>
      </c>
      <c r="P21" s="246" t="s">
        <v>8774</v>
      </c>
      <c r="Q21" s="247" t="s">
        <v>8784</v>
      </c>
      <c r="R21" s="347" t="s">
        <v>701</v>
      </c>
      <c r="S21" s="347" t="s">
        <v>8859</v>
      </c>
      <c r="U21" s="247" t="s">
        <v>8774</v>
      </c>
      <c r="V21" s="348" t="s">
        <v>40</v>
      </c>
      <c r="W21" s="349" t="s">
        <v>194</v>
      </c>
      <c r="X21" s="349" t="s">
        <v>175</v>
      </c>
    </row>
    <row r="22" spans="2:24" ht="15">
      <c r="B22" s="247">
        <f t="shared" si="0"/>
        <v>25</v>
      </c>
      <c r="C22" s="247" t="s">
        <v>8832</v>
      </c>
      <c r="D22" s="247" t="s">
        <v>2</v>
      </c>
      <c r="E22" s="247" t="str">
        <f t="shared" si="3"/>
        <v>Most Active</v>
      </c>
      <c r="F22" s="265">
        <v>2</v>
      </c>
      <c r="G22" s="265">
        <v>25</v>
      </c>
      <c r="J22" s="247" t="str">
        <f t="shared" si="1"/>
        <v>1500370</v>
      </c>
      <c r="M22" s="247">
        <v>19</v>
      </c>
      <c r="N22" s="247" t="str">
        <f t="shared" si="2"/>
        <v>Price Return - 12-mth Perf.</v>
      </c>
      <c r="O22" s="246" t="s">
        <v>10039</v>
      </c>
      <c r="P22" s="246" t="s">
        <v>8774</v>
      </c>
      <c r="Q22" s="247" t="s">
        <v>8784</v>
      </c>
      <c r="R22" s="347" t="s">
        <v>441</v>
      </c>
      <c r="S22" s="347" t="s">
        <v>8862</v>
      </c>
      <c r="U22" s="247" t="s">
        <v>8774</v>
      </c>
      <c r="V22" s="348" t="s">
        <v>35</v>
      </c>
      <c r="W22" s="349" t="s">
        <v>188</v>
      </c>
      <c r="X22" s="349" t="s">
        <v>175</v>
      </c>
    </row>
    <row r="23" spans="2:24" ht="15">
      <c r="B23" s="247">
        <f t="shared" si="0"/>
        <v>27</v>
      </c>
      <c r="C23" s="247" t="s">
        <v>8849</v>
      </c>
      <c r="D23" s="247" t="s">
        <v>48</v>
      </c>
      <c r="E23" s="247" t="str">
        <f t="shared" si="3"/>
        <v>Proj. 5yr EPS Growth</v>
      </c>
      <c r="F23" s="265">
        <v>1</v>
      </c>
      <c r="G23" s="265">
        <v>27</v>
      </c>
      <c r="J23" s="247" t="str">
        <f t="shared" si="1"/>
        <v>1500600</v>
      </c>
      <c r="M23" s="247">
        <v>20</v>
      </c>
      <c r="N23" s="247" t="str">
        <f t="shared" si="2"/>
        <v>Price Return - 9-mth Perf.</v>
      </c>
      <c r="O23" s="246" t="s">
        <v>10040</v>
      </c>
      <c r="P23" s="246" t="s">
        <v>8774</v>
      </c>
      <c r="Q23" s="247" t="s">
        <v>8784</v>
      </c>
      <c r="R23" s="347" t="s">
        <v>507</v>
      </c>
      <c r="S23" s="347" t="s">
        <v>8865</v>
      </c>
      <c r="U23" s="247" t="s">
        <v>8774</v>
      </c>
      <c r="V23" s="348" t="s">
        <v>36</v>
      </c>
      <c r="W23" s="349" t="s">
        <v>198</v>
      </c>
      <c r="X23" s="349" t="s">
        <v>175</v>
      </c>
    </row>
    <row r="24" spans="2:24" ht="15">
      <c r="B24" s="247">
        <f t="shared" si="0"/>
        <v>15</v>
      </c>
      <c r="C24" s="247" t="s">
        <v>8836</v>
      </c>
      <c r="D24" s="247" t="s">
        <v>32</v>
      </c>
      <c r="E24" s="247" t="str">
        <f t="shared" si="3"/>
        <v>Relative Strength - 30wk/75wk MA</v>
      </c>
      <c r="F24" s="265">
        <v>1</v>
      </c>
      <c r="G24" s="265">
        <v>15</v>
      </c>
      <c r="J24" s="247" t="str">
        <f t="shared" si="1"/>
        <v>1500410</v>
      </c>
      <c r="M24" s="247">
        <v>21</v>
      </c>
      <c r="N24" s="247" t="str">
        <f t="shared" si="2"/>
        <v>Price Return - 3-mth Perf.</v>
      </c>
      <c r="O24" s="246" t="s">
        <v>10041</v>
      </c>
      <c r="P24" s="246" t="s">
        <v>8774</v>
      </c>
      <c r="Q24" s="247" t="s">
        <v>8784</v>
      </c>
      <c r="R24" s="347" t="s">
        <v>448</v>
      </c>
      <c r="S24" s="347" t="s">
        <v>8868</v>
      </c>
      <c r="U24" s="247" t="s">
        <v>8774</v>
      </c>
      <c r="V24" s="348" t="s">
        <v>37</v>
      </c>
      <c r="W24" s="349" t="s">
        <v>174</v>
      </c>
      <c r="X24" s="349" t="s">
        <v>175</v>
      </c>
    </row>
    <row r="25" spans="2:24" ht="15">
      <c r="B25" s="247">
        <f t="shared" si="0"/>
        <v>38</v>
      </c>
      <c r="C25" s="247" t="s">
        <v>8902</v>
      </c>
      <c r="D25" s="247" t="s">
        <v>20</v>
      </c>
      <c r="E25" s="247" t="str">
        <f t="shared" si="3"/>
        <v>ROC</v>
      </c>
      <c r="F25" s="265">
        <v>2</v>
      </c>
      <c r="G25" s="265">
        <v>38</v>
      </c>
      <c r="J25" s="247" t="str">
        <f t="shared" si="1"/>
        <v>1501040</v>
      </c>
      <c r="M25" s="247">
        <v>22</v>
      </c>
      <c r="N25" s="247" t="str">
        <f t="shared" si="2"/>
        <v>Price Return - 11-mth Perf.</v>
      </c>
      <c r="O25" s="246" t="s">
        <v>10042</v>
      </c>
      <c r="P25" s="246" t="s">
        <v>8774</v>
      </c>
      <c r="Q25" s="247" t="s">
        <v>8784</v>
      </c>
      <c r="R25" s="347" t="s">
        <v>635</v>
      </c>
      <c r="S25" s="347" t="s">
        <v>8871</v>
      </c>
      <c r="U25" s="247" t="s">
        <v>8774</v>
      </c>
      <c r="V25" s="348" t="s">
        <v>38</v>
      </c>
      <c r="W25" s="349" t="s">
        <v>190</v>
      </c>
      <c r="X25" s="349" t="s">
        <v>175</v>
      </c>
    </row>
    <row r="26" spans="2:24" ht="15">
      <c r="B26" s="247">
        <f t="shared" si="0"/>
        <v>37</v>
      </c>
      <c r="C26" s="247" t="s">
        <v>8898</v>
      </c>
      <c r="D26" s="247" t="s">
        <v>19</v>
      </c>
      <c r="E26" s="247" t="str">
        <f t="shared" si="3"/>
        <v>ROA</v>
      </c>
      <c r="F26" s="265">
        <v>2</v>
      </c>
      <c r="G26" s="265">
        <v>37</v>
      </c>
      <c r="J26" s="247" t="str">
        <f t="shared" si="1"/>
        <v>1501030</v>
      </c>
      <c r="M26" s="247">
        <v>23</v>
      </c>
      <c r="N26" s="247" t="str">
        <f t="shared" si="2"/>
        <v>Price Return - 12-mth and 1-mth Performance</v>
      </c>
      <c r="O26" s="246" t="s">
        <v>10043</v>
      </c>
      <c r="P26" s="246" t="s">
        <v>8774</v>
      </c>
      <c r="Q26" s="247" t="s">
        <v>8784</v>
      </c>
      <c r="R26" s="347" t="s">
        <v>641</v>
      </c>
      <c r="S26" s="347" t="s">
        <v>8874</v>
      </c>
      <c r="U26" s="247" t="s">
        <v>8774</v>
      </c>
      <c r="V26" s="348" t="s">
        <v>39</v>
      </c>
      <c r="W26" s="349" t="s">
        <v>191</v>
      </c>
      <c r="X26" s="349" t="s">
        <v>175</v>
      </c>
    </row>
    <row r="27" spans="2:24" ht="15">
      <c r="B27" s="247">
        <f t="shared" si="0"/>
        <v>33</v>
      </c>
      <c r="C27" s="247" t="s">
        <v>8890</v>
      </c>
      <c r="D27" s="247" t="s">
        <v>15</v>
      </c>
      <c r="E27" s="247" t="str">
        <f t="shared" si="3"/>
        <v>1yr ROE</v>
      </c>
      <c r="F27" s="265">
        <v>2</v>
      </c>
      <c r="G27" s="265">
        <v>33</v>
      </c>
      <c r="J27" s="247" t="str">
        <f t="shared" si="1"/>
        <v>1501010</v>
      </c>
      <c r="M27" s="247">
        <v>24</v>
      </c>
      <c r="N27" s="247" t="str">
        <f t="shared" si="2"/>
        <v>Price Return - 12-mth and 1-mth Reversal</v>
      </c>
      <c r="O27" s="246" t="s">
        <v>10044</v>
      </c>
      <c r="P27" s="246" t="s">
        <v>8774</v>
      </c>
      <c r="Q27" s="247" t="s">
        <v>8784</v>
      </c>
      <c r="R27" s="347" t="s">
        <v>540</v>
      </c>
      <c r="S27" s="347" t="s">
        <v>8877</v>
      </c>
      <c r="U27" s="247" t="s">
        <v>8774</v>
      </c>
      <c r="V27" s="348" t="s">
        <v>41</v>
      </c>
      <c r="W27" s="349" t="s">
        <v>180</v>
      </c>
      <c r="X27" s="349" t="s">
        <v>175</v>
      </c>
    </row>
    <row r="28" spans="2:24" ht="15">
      <c r="B28" s="247">
        <f t="shared" si="0"/>
        <v>35</v>
      </c>
      <c r="C28" s="247" t="s">
        <v>8906</v>
      </c>
      <c r="D28" s="247" t="s">
        <v>17</v>
      </c>
      <c r="E28" s="247" t="str">
        <f t="shared" si="3"/>
        <v>1yr ROE Adj</v>
      </c>
      <c r="F28" s="265">
        <v>2</v>
      </c>
      <c r="G28" s="265">
        <v>35</v>
      </c>
      <c r="J28" s="247" t="str">
        <f t="shared" si="1"/>
        <v>1501050</v>
      </c>
      <c r="M28" s="247">
        <v>25</v>
      </c>
      <c r="N28" s="247" t="str">
        <f t="shared" si="2"/>
        <v>Most Active</v>
      </c>
      <c r="O28" s="246" t="s">
        <v>10045</v>
      </c>
      <c r="P28" s="246" t="s">
        <v>8880</v>
      </c>
      <c r="Q28" s="247" t="s">
        <v>8784</v>
      </c>
      <c r="R28" s="347" t="s">
        <v>521</v>
      </c>
      <c r="S28" s="347" t="s">
        <v>8881</v>
      </c>
      <c r="U28" s="247" t="s">
        <v>8774</v>
      </c>
      <c r="V28" s="348" t="s">
        <v>2</v>
      </c>
      <c r="W28" s="349" t="s">
        <v>2</v>
      </c>
      <c r="X28" s="349" t="s">
        <v>175</v>
      </c>
    </row>
    <row r="29" spans="2:24" ht="15">
      <c r="B29" s="247">
        <f t="shared" si="0"/>
        <v>34</v>
      </c>
      <c r="C29" s="247" t="s">
        <v>8894</v>
      </c>
      <c r="D29" s="247" t="s">
        <v>16</v>
      </c>
      <c r="E29" s="247" t="str">
        <f t="shared" si="3"/>
        <v>5y ROE</v>
      </c>
      <c r="F29" s="265">
        <v>2</v>
      </c>
      <c r="G29" s="265">
        <v>34</v>
      </c>
      <c r="J29" s="247" t="str">
        <f t="shared" si="1"/>
        <v>1501020</v>
      </c>
      <c r="M29" s="247">
        <v>26</v>
      </c>
      <c r="N29" s="247" t="str">
        <f t="shared" si="2"/>
        <v>Earning Momentum</v>
      </c>
      <c r="O29" s="246" t="s">
        <v>10046</v>
      </c>
      <c r="P29" s="246" t="s">
        <v>8884</v>
      </c>
      <c r="Q29" s="247" t="s">
        <v>8784</v>
      </c>
      <c r="R29" s="347" t="s">
        <v>680</v>
      </c>
      <c r="S29" s="347" t="s">
        <v>8885</v>
      </c>
      <c r="U29" s="247" t="s">
        <v>8774</v>
      </c>
      <c r="V29" s="348" t="s">
        <v>13</v>
      </c>
      <c r="W29" s="349" t="s">
        <v>189</v>
      </c>
      <c r="X29" s="349" t="s">
        <v>10</v>
      </c>
    </row>
    <row r="30" spans="2:24" ht="15">
      <c r="B30" s="247">
        <f t="shared" si="0"/>
        <v>36</v>
      </c>
      <c r="C30" s="247" t="s">
        <v>8910</v>
      </c>
      <c r="D30" s="247" t="s">
        <v>18</v>
      </c>
      <c r="E30" s="247" t="str">
        <f t="shared" si="3"/>
        <v>5yr ROE Adj</v>
      </c>
      <c r="F30" s="265">
        <v>2</v>
      </c>
      <c r="G30" s="265">
        <v>36</v>
      </c>
      <c r="J30" s="247" t="str">
        <f t="shared" si="1"/>
        <v>1501060</v>
      </c>
      <c r="M30" s="247">
        <v>27</v>
      </c>
      <c r="N30" s="247" t="str">
        <f t="shared" si="2"/>
        <v>Proj. 5yr EPS Growth</v>
      </c>
      <c r="O30" s="246" t="s">
        <v>10047</v>
      </c>
      <c r="P30" s="246" t="s">
        <v>8888</v>
      </c>
      <c r="Q30" s="247" t="s">
        <v>8784</v>
      </c>
      <c r="R30" s="347" t="s">
        <v>514</v>
      </c>
      <c r="S30" s="347" t="s">
        <v>8889</v>
      </c>
      <c r="U30" s="247" t="s">
        <v>8774</v>
      </c>
      <c r="V30" s="348" t="s">
        <v>48</v>
      </c>
      <c r="W30" s="349" t="s">
        <v>197</v>
      </c>
      <c r="X30" s="349" t="s">
        <v>10</v>
      </c>
    </row>
    <row r="31" spans="2:24" ht="15">
      <c r="B31" s="247">
        <f t="shared" si="0"/>
        <v>45</v>
      </c>
      <c r="C31" s="247" t="s">
        <v>8875</v>
      </c>
      <c r="D31" s="247" t="s">
        <v>21</v>
      </c>
      <c r="E31" s="247" t="str">
        <f t="shared" si="3"/>
        <v>Size</v>
      </c>
      <c r="F31" s="265">
        <v>0</v>
      </c>
      <c r="G31" s="265">
        <v>45</v>
      </c>
      <c r="J31" s="247" t="str">
        <f t="shared" si="1"/>
        <v>1500690</v>
      </c>
      <c r="M31" s="247">
        <v>28</v>
      </c>
      <c r="N31" s="247" t="str">
        <f t="shared" si="2"/>
        <v>Positive EPS Surprise</v>
      </c>
      <c r="O31" s="246" t="s">
        <v>8891</v>
      </c>
      <c r="P31" s="246" t="s">
        <v>8892</v>
      </c>
      <c r="Q31" s="247" t="s">
        <v>8784</v>
      </c>
      <c r="R31" s="347" t="s">
        <v>534</v>
      </c>
      <c r="S31" s="347" t="s">
        <v>8893</v>
      </c>
      <c r="U31" s="247" t="s">
        <v>8774</v>
      </c>
      <c r="V31" s="348" t="s">
        <v>42</v>
      </c>
      <c r="W31" s="349" t="s">
        <v>252</v>
      </c>
      <c r="X31" s="349" t="s">
        <v>10</v>
      </c>
    </row>
    <row r="32" spans="2:24" ht="15">
      <c r="B32" s="247">
        <f t="shared" si="0"/>
        <v>14</v>
      </c>
      <c r="C32" s="247" t="s">
        <v>8886</v>
      </c>
      <c r="D32" s="247" t="s">
        <v>8</v>
      </c>
      <c r="E32" s="247" t="str">
        <f t="shared" si="3"/>
        <v>Share Repurchase</v>
      </c>
      <c r="F32" s="265">
        <v>4</v>
      </c>
      <c r="G32" s="265">
        <v>14</v>
      </c>
      <c r="J32" s="247" t="str">
        <f t="shared" si="1"/>
        <v>1500800</v>
      </c>
      <c r="M32" s="247">
        <v>29</v>
      </c>
      <c r="N32" s="247" t="str">
        <f t="shared" si="2"/>
        <v>EPS Estimate Revisions</v>
      </c>
      <c r="O32" s="246" t="s">
        <v>10048</v>
      </c>
      <c r="P32" s="246" t="s">
        <v>8896</v>
      </c>
      <c r="Q32" s="247" t="s">
        <v>8784</v>
      </c>
      <c r="R32" s="347" t="s">
        <v>593</v>
      </c>
      <c r="S32" s="347" t="s">
        <v>8897</v>
      </c>
      <c r="U32" s="247" t="s">
        <v>8774</v>
      </c>
      <c r="V32" s="348" t="s">
        <v>14</v>
      </c>
      <c r="W32" s="349" t="s">
        <v>209</v>
      </c>
      <c r="X32" s="349" t="s">
        <v>10</v>
      </c>
    </row>
    <row r="33" spans="2:24" ht="15">
      <c r="B33" s="247">
        <f t="shared" si="0"/>
        <v>29</v>
      </c>
      <c r="C33" s="247" t="s">
        <v>8857</v>
      </c>
      <c r="D33" s="247" t="s">
        <v>14</v>
      </c>
      <c r="E33" s="247" t="str">
        <f t="shared" si="3"/>
        <v>EPS Estimate Revisions</v>
      </c>
      <c r="F33" s="265">
        <v>2</v>
      </c>
      <c r="G33" s="265">
        <v>29</v>
      </c>
      <c r="J33" s="247" t="str">
        <f t="shared" si="1"/>
        <v>1500640</v>
      </c>
      <c r="M33" s="247">
        <v>30</v>
      </c>
      <c r="N33" s="247" t="str">
        <f t="shared" si="2"/>
        <v>Equity Duration</v>
      </c>
      <c r="O33" s="246" t="s">
        <v>10049</v>
      </c>
      <c r="P33" s="246" t="s">
        <v>8900</v>
      </c>
      <c r="Q33" s="247" t="s">
        <v>8784</v>
      </c>
      <c r="R33" s="347" t="s">
        <v>560</v>
      </c>
      <c r="S33" s="347" t="s">
        <v>8901</v>
      </c>
      <c r="U33" s="247" t="s">
        <v>8774</v>
      </c>
      <c r="V33" s="348" t="s">
        <v>9</v>
      </c>
      <c r="W33" s="349" t="s">
        <v>206</v>
      </c>
      <c r="X33" s="349" t="s">
        <v>10</v>
      </c>
    </row>
    <row r="34" spans="2:24" ht="15">
      <c r="B34" s="247">
        <f t="shared" si="0"/>
        <v>10</v>
      </c>
      <c r="C34" s="247" t="s">
        <v>8824</v>
      </c>
      <c r="D34" s="247" t="s">
        <v>29</v>
      </c>
      <c r="E34" s="247" t="str">
        <f t="shared" si="3"/>
        <v>EV/ EBITDA</v>
      </c>
      <c r="F34" s="265">
        <v>2</v>
      </c>
      <c r="G34" s="265">
        <v>10</v>
      </c>
      <c r="J34" s="247" t="str">
        <f t="shared" si="1"/>
        <v>1500350</v>
      </c>
      <c r="M34" s="247">
        <v>31</v>
      </c>
      <c r="N34" s="247" t="str">
        <f t="shared" si="2"/>
        <v>Earnings Torpedo</v>
      </c>
      <c r="O34" s="246" t="s">
        <v>8903</v>
      </c>
      <c r="P34" s="246" t="s">
        <v>8904</v>
      </c>
      <c r="Q34" s="247" t="s">
        <v>8784</v>
      </c>
      <c r="R34" s="347" t="s">
        <v>621</v>
      </c>
      <c r="S34" s="347" t="s">
        <v>8905</v>
      </c>
      <c r="U34" s="247" t="s">
        <v>8774</v>
      </c>
      <c r="V34" s="348" t="s">
        <v>300</v>
      </c>
      <c r="W34" s="349" t="s">
        <v>204</v>
      </c>
      <c r="X34" s="349" t="s">
        <v>196</v>
      </c>
    </row>
    <row r="35" spans="2:24" ht="15">
      <c r="B35" s="247">
        <f t="shared" si="0"/>
        <v>41</v>
      </c>
      <c r="C35" s="247" t="s">
        <v>8866</v>
      </c>
      <c r="D35" s="247" t="s">
        <v>5</v>
      </c>
      <c r="E35" s="247" t="str">
        <f t="shared" si="3"/>
        <v>Estimate Dispersion</v>
      </c>
      <c r="F35" s="265">
        <v>0</v>
      </c>
      <c r="G35" s="265">
        <v>41</v>
      </c>
      <c r="J35" s="247" t="str">
        <f t="shared" si="1"/>
        <v>1500670</v>
      </c>
      <c r="M35" s="247">
        <v>32</v>
      </c>
      <c r="N35" s="247" t="str">
        <f t="shared" si="2"/>
        <v>Negative EPS Surprise</v>
      </c>
      <c r="O35" s="246" t="s">
        <v>8907</v>
      </c>
      <c r="P35" s="246" t="s">
        <v>8774</v>
      </c>
      <c r="Q35" s="247" t="s">
        <v>8784</v>
      </c>
      <c r="R35" s="347" t="s">
        <v>499</v>
      </c>
      <c r="S35" s="347" t="s">
        <v>8909</v>
      </c>
      <c r="U35" s="247" t="s">
        <v>8774</v>
      </c>
      <c r="V35" s="348" t="s">
        <v>349</v>
      </c>
      <c r="W35" s="349" t="s">
        <v>253</v>
      </c>
      <c r="X35" s="349" t="s">
        <v>196</v>
      </c>
    </row>
    <row r="36" spans="2:24" ht="15">
      <c r="B36" s="247">
        <f t="shared" si="0"/>
        <v>40</v>
      </c>
      <c r="C36" s="247" t="s">
        <v>8863</v>
      </c>
      <c r="D36" s="247" t="s">
        <v>243</v>
      </c>
      <c r="E36" s="247" t="str">
        <f t="shared" si="3"/>
        <v>Variability of Earnings</v>
      </c>
      <c r="F36" s="265">
        <v>0</v>
      </c>
      <c r="G36" s="265">
        <v>40</v>
      </c>
      <c r="J36" s="247" t="str">
        <f t="shared" si="1"/>
        <v>1500660</v>
      </c>
      <c r="M36" s="247">
        <v>33</v>
      </c>
      <c r="N36" s="247" t="str">
        <f t="shared" si="2"/>
        <v>1yr ROE</v>
      </c>
      <c r="O36" s="246" t="s">
        <v>10050</v>
      </c>
      <c r="P36" s="246" t="s">
        <v>8912</v>
      </c>
      <c r="Q36" s="247" t="s">
        <v>8784</v>
      </c>
      <c r="R36" s="347" t="s">
        <v>477</v>
      </c>
      <c r="S36" s="347" t="s">
        <v>8913</v>
      </c>
      <c r="U36" s="247" t="s">
        <v>8774</v>
      </c>
      <c r="V36" s="348" t="s">
        <v>15</v>
      </c>
      <c r="W36" s="349" t="s">
        <v>202</v>
      </c>
      <c r="X36" s="349" t="s">
        <v>12</v>
      </c>
    </row>
    <row r="37" spans="2:24" ht="15">
      <c r="B37" s="247">
        <f t="shared" si="0"/>
        <v>31</v>
      </c>
      <c r="C37" s="247" t="s">
        <v>5720</v>
      </c>
      <c r="D37" s="247" t="s">
        <v>300</v>
      </c>
      <c r="E37" s="247" t="str">
        <f t="shared" si="3"/>
        <v>Earnings Torpedo</v>
      </c>
      <c r="F37" s="265">
        <v>3</v>
      </c>
      <c r="G37" s="265">
        <v>31</v>
      </c>
      <c r="J37" s="247" t="str">
        <f t="shared" si="1"/>
        <v>1500610</v>
      </c>
      <c r="M37" s="247">
        <v>34</v>
      </c>
      <c r="N37" s="247" t="str">
        <f t="shared" si="2"/>
        <v>5y ROE</v>
      </c>
      <c r="O37" s="246" t="s">
        <v>10051</v>
      </c>
      <c r="P37" s="246" t="s">
        <v>8916</v>
      </c>
      <c r="Q37" s="247" t="s">
        <v>8784</v>
      </c>
      <c r="R37" s="347" t="s">
        <v>686</v>
      </c>
      <c r="S37" s="347" t="s">
        <v>8917</v>
      </c>
      <c r="U37" s="247" t="s">
        <v>8774</v>
      </c>
      <c r="V37" s="348" t="s">
        <v>16</v>
      </c>
      <c r="W37" s="349" t="s">
        <v>201</v>
      </c>
      <c r="X37" s="349" t="s">
        <v>12</v>
      </c>
    </row>
    <row r="38" spans="2:24" ht="15">
      <c r="B38" s="247">
        <f t="shared" si="0"/>
        <v>32</v>
      </c>
      <c r="C38" s="247" t="s">
        <v>5832</v>
      </c>
      <c r="D38" s="247" t="s">
        <v>349</v>
      </c>
      <c r="E38" s="247" t="str">
        <f t="shared" si="3"/>
        <v>Negative EPS Surprise</v>
      </c>
      <c r="F38" s="265">
        <v>0</v>
      </c>
      <c r="G38" s="265">
        <v>32</v>
      </c>
      <c r="J38" s="247" t="str">
        <f t="shared" si="1"/>
        <v>1500630</v>
      </c>
      <c r="M38" s="247">
        <v>35</v>
      </c>
      <c r="N38" s="247" t="str">
        <f t="shared" si="2"/>
        <v>1yr ROE Adj</v>
      </c>
      <c r="O38" s="246" t="s">
        <v>10052</v>
      </c>
      <c r="P38" s="246" t="s">
        <v>8920</v>
      </c>
      <c r="Q38" s="247" t="s">
        <v>8784</v>
      </c>
      <c r="R38" s="347" t="s">
        <v>658</v>
      </c>
      <c r="S38" s="347" t="s">
        <v>8921</v>
      </c>
      <c r="U38" s="247" t="s">
        <v>8774</v>
      </c>
      <c r="V38" s="348" t="s">
        <v>17</v>
      </c>
      <c r="W38" s="349" t="s">
        <v>192</v>
      </c>
      <c r="X38" s="349" t="s">
        <v>12</v>
      </c>
    </row>
    <row r="39" spans="2:24" ht="15">
      <c r="B39" s="247">
        <f t="shared" si="0"/>
        <v>28</v>
      </c>
      <c r="C39" s="247" t="s">
        <v>9325</v>
      </c>
      <c r="D39" s="247" t="s">
        <v>42</v>
      </c>
      <c r="E39" s="247" t="str">
        <f t="shared" si="3"/>
        <v>Positive EPS Surprise</v>
      </c>
      <c r="F39" s="265">
        <v>0</v>
      </c>
      <c r="G39" s="265">
        <v>28</v>
      </c>
      <c r="J39" s="247" t="str">
        <f t="shared" si="1"/>
        <v>1500620</v>
      </c>
      <c r="M39" s="247">
        <v>36</v>
      </c>
      <c r="N39" s="247" t="str">
        <f t="shared" si="2"/>
        <v>5yr ROE Adj</v>
      </c>
      <c r="O39" s="246" t="s">
        <v>10053</v>
      </c>
      <c r="P39" s="246" t="s">
        <v>8924</v>
      </c>
      <c r="Q39" s="247" t="s">
        <v>8784</v>
      </c>
      <c r="R39" s="347" t="s">
        <v>585</v>
      </c>
      <c r="S39" s="347" t="s">
        <v>8925</v>
      </c>
      <c r="U39" s="247" t="s">
        <v>8774</v>
      </c>
      <c r="V39" s="348" t="s">
        <v>18</v>
      </c>
      <c r="W39" s="349" t="s">
        <v>193</v>
      </c>
      <c r="X39" s="349" t="s">
        <v>12</v>
      </c>
    </row>
    <row r="40" spans="2:24" ht="15">
      <c r="B40" s="247">
        <f t="shared" si="0"/>
        <v>16</v>
      </c>
      <c r="C40" s="247" t="s">
        <v>8946</v>
      </c>
      <c r="D40" s="247" t="s">
        <v>34</v>
      </c>
      <c r="E40" s="247" t="str">
        <f t="shared" si="3"/>
        <v>Relative Strength - 10wk/40wk MA</v>
      </c>
      <c r="F40" s="265">
        <v>2</v>
      </c>
      <c r="G40" s="265">
        <v>16</v>
      </c>
      <c r="J40" s="247" t="str">
        <f t="shared" si="1"/>
        <v>10W40W</v>
      </c>
      <c r="M40" s="247">
        <v>37</v>
      </c>
      <c r="N40" s="247" t="str">
        <f t="shared" si="2"/>
        <v>ROA</v>
      </c>
      <c r="O40" s="246" t="s">
        <v>10054</v>
      </c>
      <c r="P40" s="246" t="s">
        <v>8928</v>
      </c>
      <c r="Q40" s="247" t="s">
        <v>8784</v>
      </c>
      <c r="R40" s="347" t="s">
        <v>729</v>
      </c>
      <c r="S40" s="347" t="s">
        <v>8929</v>
      </c>
      <c r="U40" s="247" t="s">
        <v>8774</v>
      </c>
      <c r="V40" s="348" t="s">
        <v>19</v>
      </c>
      <c r="W40" s="349" t="s">
        <v>19</v>
      </c>
      <c r="X40" s="349" t="s">
        <v>12</v>
      </c>
    </row>
    <row r="41" spans="2:24" ht="15">
      <c r="B41" s="247">
        <f t="shared" si="0"/>
        <v>17</v>
      </c>
      <c r="C41" s="247" t="s">
        <v>8934</v>
      </c>
      <c r="D41" s="247" t="s">
        <v>33</v>
      </c>
      <c r="E41" s="247" t="str">
        <f t="shared" si="3"/>
        <v>Relative Strength - 5wk/30wk MA</v>
      </c>
      <c r="F41" s="265">
        <v>2</v>
      </c>
      <c r="G41" s="265">
        <v>17</v>
      </c>
      <c r="J41" s="247" t="str">
        <f t="shared" si="1"/>
        <v>5W30W</v>
      </c>
      <c r="M41" s="247">
        <v>38</v>
      </c>
      <c r="N41" s="247" t="str">
        <f t="shared" si="2"/>
        <v>ROC</v>
      </c>
      <c r="O41" s="246" t="s">
        <v>10055</v>
      </c>
      <c r="P41" s="246" t="s">
        <v>8932</v>
      </c>
      <c r="Q41" s="247" t="s">
        <v>8784</v>
      </c>
      <c r="R41" s="347" t="s">
        <v>708</v>
      </c>
      <c r="S41" s="347" t="s">
        <v>8933</v>
      </c>
      <c r="U41" s="247" t="s">
        <v>8774</v>
      </c>
      <c r="V41" s="348" t="s">
        <v>20</v>
      </c>
      <c r="W41" s="349" t="s">
        <v>20</v>
      </c>
      <c r="X41" s="349" t="s">
        <v>12</v>
      </c>
    </row>
    <row r="42" spans="2:24" ht="15">
      <c r="B42" s="247">
        <f t="shared" si="0"/>
        <v>11</v>
      </c>
      <c r="C42" s="247" t="s">
        <v>8918</v>
      </c>
      <c r="D42" s="247" t="s">
        <v>30</v>
      </c>
      <c r="E42" s="247" t="str">
        <f t="shared" si="3"/>
        <v>Free Cash Flow/ EV</v>
      </c>
      <c r="F42" s="265">
        <v>2</v>
      </c>
      <c r="G42" s="265">
        <v>11</v>
      </c>
      <c r="J42" s="247" t="str">
        <f t="shared" si="1"/>
        <v>FCFEV</v>
      </c>
      <c r="M42" s="247">
        <v>39</v>
      </c>
      <c r="N42" s="247" t="str">
        <f t="shared" si="2"/>
        <v>Beta</v>
      </c>
      <c r="O42" s="246" t="s">
        <v>10056</v>
      </c>
      <c r="P42" s="246" t="s">
        <v>8936</v>
      </c>
      <c r="Q42" s="247" t="s">
        <v>8784</v>
      </c>
      <c r="R42" s="347" t="s">
        <v>647</v>
      </c>
      <c r="S42" s="347" t="s">
        <v>8937</v>
      </c>
      <c r="U42" s="247" t="s">
        <v>8774</v>
      </c>
      <c r="V42" s="348" t="s">
        <v>4</v>
      </c>
      <c r="W42" s="349" t="s">
        <v>211</v>
      </c>
      <c r="X42" s="349" t="s">
        <v>178</v>
      </c>
    </row>
    <row r="43" spans="2:24" ht="15">
      <c r="B43" s="247">
        <f t="shared" si="0"/>
        <v>22</v>
      </c>
      <c r="C43" s="247" t="s">
        <v>8938</v>
      </c>
      <c r="D43" s="247" t="s">
        <v>38</v>
      </c>
      <c r="E43" s="247" t="str">
        <f t="shared" si="3"/>
        <v>Price Return - 11-mth Perf.</v>
      </c>
      <c r="F43" s="265">
        <v>4</v>
      </c>
      <c r="G43" s="265">
        <v>22</v>
      </c>
      <c r="J43" s="247" t="str">
        <f t="shared" si="1"/>
        <v>P11M</v>
      </c>
      <c r="M43" s="247">
        <v>40</v>
      </c>
      <c r="N43" s="247" t="str">
        <f t="shared" si="2"/>
        <v>Variability of Earnings</v>
      </c>
      <c r="O43" s="246" t="s">
        <v>10057</v>
      </c>
      <c r="P43" s="246" t="s">
        <v>8940</v>
      </c>
      <c r="Q43" s="247" t="s">
        <v>8784</v>
      </c>
      <c r="R43" s="347" t="s">
        <v>666</v>
      </c>
      <c r="S43" s="347" t="s">
        <v>8941</v>
      </c>
      <c r="U43" s="247" t="s">
        <v>8774</v>
      </c>
      <c r="V43" s="348" t="s">
        <v>243</v>
      </c>
      <c r="W43" s="349" t="s">
        <v>200</v>
      </c>
      <c r="X43" s="349" t="s">
        <v>178</v>
      </c>
    </row>
    <row r="44" spans="2:24" ht="15">
      <c r="B44" s="247">
        <f t="shared" si="0"/>
        <v>19</v>
      </c>
      <c r="C44" s="247" t="s">
        <v>8950</v>
      </c>
      <c r="D44" s="247" t="s">
        <v>35</v>
      </c>
      <c r="E44" s="247" t="str">
        <f t="shared" si="3"/>
        <v>Price Return - 12-mth Perf.</v>
      </c>
      <c r="F44" s="265">
        <v>4</v>
      </c>
      <c r="G44" s="265">
        <v>19</v>
      </c>
      <c r="J44" s="247" t="str">
        <f t="shared" si="1"/>
        <v>P12M</v>
      </c>
      <c r="M44" s="247">
        <v>41</v>
      </c>
      <c r="N44" s="247" t="str">
        <f t="shared" si="2"/>
        <v>Estimate Dispersion</v>
      </c>
      <c r="O44" s="246" t="s">
        <v>10058</v>
      </c>
      <c r="P44" s="246" t="s">
        <v>8944</v>
      </c>
      <c r="Q44" s="247" t="s">
        <v>8784</v>
      </c>
      <c r="R44" s="347" t="s">
        <v>673</v>
      </c>
      <c r="S44" s="347" t="s">
        <v>8945</v>
      </c>
      <c r="U44" s="247" t="s">
        <v>8774</v>
      </c>
      <c r="V44" s="348" t="s">
        <v>5</v>
      </c>
      <c r="W44" s="349" t="s">
        <v>177</v>
      </c>
      <c r="X44" s="349" t="s">
        <v>178</v>
      </c>
    </row>
    <row r="45" spans="2:24" ht="15">
      <c r="B45" s="247">
        <f t="shared" si="0"/>
        <v>23</v>
      </c>
      <c r="C45" s="247" t="s">
        <v>8954</v>
      </c>
      <c r="D45" s="247" t="s">
        <v>39</v>
      </c>
      <c r="E45" s="247" t="str">
        <f t="shared" si="3"/>
        <v>Price Return - 12-mth and 1-mth Performance</v>
      </c>
      <c r="F45" s="265">
        <v>1</v>
      </c>
      <c r="G45" s="265">
        <v>23</v>
      </c>
      <c r="J45" s="247" t="str">
        <f t="shared" si="1"/>
        <v>P12MP1M</v>
      </c>
      <c r="M45" s="247">
        <v>42</v>
      </c>
      <c r="N45" s="247" t="str">
        <f t="shared" si="2"/>
        <v>Low Price</v>
      </c>
      <c r="O45" s="246" t="s">
        <v>10059</v>
      </c>
      <c r="P45" s="246" t="s">
        <v>8948</v>
      </c>
      <c r="Q45" s="247" t="s">
        <v>8784</v>
      </c>
      <c r="R45" s="347" t="s">
        <v>715</v>
      </c>
      <c r="S45" s="347" t="s">
        <v>8949</v>
      </c>
      <c r="U45" s="247" t="s">
        <v>8774</v>
      </c>
      <c r="V45" s="348" t="s">
        <v>43</v>
      </c>
      <c r="W45" s="349" t="s">
        <v>43</v>
      </c>
      <c r="X45" s="349" t="s">
        <v>178</v>
      </c>
    </row>
    <row r="46" spans="2:24" ht="15">
      <c r="B46" s="247">
        <f t="shared" si="0"/>
        <v>24</v>
      </c>
      <c r="C46" s="247" t="s">
        <v>8922</v>
      </c>
      <c r="D46" s="247" t="s">
        <v>41</v>
      </c>
      <c r="E46" s="247" t="str">
        <f t="shared" si="3"/>
        <v>Price Return - 12-mth and 1-mth Reversal</v>
      </c>
      <c r="F46" s="265">
        <v>1</v>
      </c>
      <c r="G46" s="265">
        <v>24</v>
      </c>
      <c r="J46" s="247" t="str">
        <f t="shared" si="1"/>
        <v>P12MRP1M</v>
      </c>
      <c r="M46" s="247">
        <v>43</v>
      </c>
      <c r="N46" s="247" t="str">
        <f t="shared" si="2"/>
        <v>Neglect - Institutional Ownership</v>
      </c>
      <c r="O46" s="246" t="s">
        <v>10060</v>
      </c>
      <c r="P46" s="246" t="s">
        <v>8952</v>
      </c>
      <c r="Q46" s="247" t="s">
        <v>8784</v>
      </c>
      <c r="R46" s="347" t="s">
        <v>722</v>
      </c>
      <c r="S46" s="347" t="s">
        <v>8953</v>
      </c>
      <c r="U46" s="247" t="s">
        <v>8774</v>
      </c>
      <c r="V46" s="348" t="s">
        <v>49</v>
      </c>
      <c r="W46" s="349" t="s">
        <v>172</v>
      </c>
      <c r="X46" s="349" t="s">
        <v>173</v>
      </c>
    </row>
    <row r="47" spans="2:24" ht="13.5">
      <c r="B47" s="247">
        <f t="shared" si="0"/>
        <v>18</v>
      </c>
      <c r="C47" s="247" t="s">
        <v>8942</v>
      </c>
      <c r="D47" s="247" t="s">
        <v>40</v>
      </c>
      <c r="E47" s="247" t="str">
        <f t="shared" si="3"/>
        <v>Price to Moving Average (200 day)</v>
      </c>
      <c r="F47" s="265">
        <v>1</v>
      </c>
      <c r="G47" s="265">
        <v>18</v>
      </c>
      <c r="J47" s="247" t="str">
        <f t="shared" si="1"/>
        <v>P200MDA</v>
      </c>
      <c r="M47" s="247">
        <v>44</v>
      </c>
      <c r="N47" s="247" t="str">
        <f t="shared" si="2"/>
        <v>Neglect - Analyst Coverage</v>
      </c>
      <c r="O47" s="246" t="s">
        <v>10061</v>
      </c>
      <c r="P47" s="246" t="s">
        <v>8956</v>
      </c>
      <c r="Q47" s="247" t="s">
        <v>8784</v>
      </c>
      <c r="U47" s="247" t="s">
        <v>8774</v>
      </c>
      <c r="V47" s="348" t="s">
        <v>44</v>
      </c>
      <c r="W47" s="349" t="s">
        <v>183</v>
      </c>
      <c r="X47" s="349" t="s">
        <v>173</v>
      </c>
    </row>
    <row r="48" spans="2:24" ht="13.5">
      <c r="B48" s="247">
        <f t="shared" si="0"/>
        <v>21</v>
      </c>
      <c r="C48" s="247" t="s">
        <v>8930</v>
      </c>
      <c r="D48" s="247" t="s">
        <v>37</v>
      </c>
      <c r="E48" s="247" t="str">
        <f t="shared" si="3"/>
        <v>Price Return - 3-mth Perf.</v>
      </c>
      <c r="F48" s="265">
        <v>4</v>
      </c>
      <c r="G48" s="265">
        <v>21</v>
      </c>
      <c r="J48" s="247" t="str">
        <f t="shared" si="1"/>
        <v>P3M</v>
      </c>
      <c r="M48" s="247">
        <v>45</v>
      </c>
      <c r="N48" s="247" t="str">
        <f t="shared" si="2"/>
        <v>Size</v>
      </c>
      <c r="O48" s="246" t="s">
        <v>10062</v>
      </c>
      <c r="P48" s="246" t="s">
        <v>8958</v>
      </c>
      <c r="Q48" s="247" t="s">
        <v>8784</v>
      </c>
      <c r="U48" s="247" t="s">
        <v>8774</v>
      </c>
      <c r="V48" s="348" t="s">
        <v>21</v>
      </c>
      <c r="W48" s="349" t="s">
        <v>6</v>
      </c>
      <c r="X48" s="349" t="s">
        <v>173</v>
      </c>
    </row>
    <row r="49" spans="2:24" ht="13.5">
      <c r="B49" s="247">
        <f t="shared" si="0"/>
        <v>20</v>
      </c>
      <c r="C49" s="247" t="s">
        <v>8926</v>
      </c>
      <c r="D49" s="247" t="s">
        <v>36</v>
      </c>
      <c r="E49" s="247" t="str">
        <f t="shared" si="3"/>
        <v>Price Return - 9-mth Perf.</v>
      </c>
      <c r="F49" s="265">
        <v>4</v>
      </c>
      <c r="G49" s="265">
        <v>20</v>
      </c>
      <c r="J49" s="247" t="str">
        <f t="shared" si="1"/>
        <v>P9M</v>
      </c>
      <c r="M49" s="247">
        <v>46</v>
      </c>
      <c r="N49" s="247" t="str">
        <f t="shared" si="2"/>
        <v>Foreign Exposure</v>
      </c>
      <c r="O49" s="246" t="s">
        <v>10063</v>
      </c>
      <c r="P49" s="246" t="s">
        <v>8960</v>
      </c>
      <c r="Q49" s="247" t="s">
        <v>8784</v>
      </c>
      <c r="U49" s="247" t="s">
        <v>8774</v>
      </c>
      <c r="V49" s="348" t="s">
        <v>7</v>
      </c>
      <c r="W49" s="349" t="s">
        <v>182</v>
      </c>
      <c r="X49" s="349" t="s">
        <v>173</v>
      </c>
    </row>
    <row r="50" spans="2:24" ht="13.5">
      <c r="B50" s="247">
        <f t="shared" si="0"/>
        <v>47</v>
      </c>
      <c r="C50" s="247" t="s">
        <v>8914</v>
      </c>
      <c r="D50" s="247" t="s">
        <v>291</v>
      </c>
      <c r="E50" s="247" t="str">
        <f t="shared" si="3"/>
        <v>Short Interest</v>
      </c>
      <c r="F50" s="265">
        <v>2</v>
      </c>
      <c r="G50" s="265">
        <v>47</v>
      </c>
      <c r="J50" s="247" t="str">
        <f t="shared" si="1"/>
        <v>SI</v>
      </c>
      <c r="M50" s="247">
        <v>47</v>
      </c>
      <c r="N50" s="247" t="str">
        <f t="shared" si="2"/>
        <v>Short Interest</v>
      </c>
      <c r="O50" s="247" t="s">
        <v>13105</v>
      </c>
      <c r="P50" s="247" t="s">
        <v>13106</v>
      </c>
      <c r="Q50" s="247" t="s">
        <v>8784</v>
      </c>
      <c r="U50" s="247" t="s">
        <v>8774</v>
      </c>
      <c r="V50" s="348" t="s">
        <v>291</v>
      </c>
      <c r="W50" s="350" t="s">
        <v>291</v>
      </c>
      <c r="X50" s="349" t="s">
        <v>173</v>
      </c>
    </row>
    <row r="55" spans="2:24" ht="15">
      <c r="G55" s="351"/>
      <c r="H55" s="347"/>
      <c r="I55" s="347"/>
      <c r="J55" s="352"/>
      <c r="K55" s="352"/>
      <c r="L55" s="352"/>
      <c r="M55" s="352"/>
      <c r="N55" s="352"/>
      <c r="O55" s="352"/>
      <c r="P55" s="352"/>
      <c r="Q55" s="352"/>
    </row>
    <row r="56" spans="2:24" ht="15">
      <c r="G56" s="351"/>
      <c r="H56" s="347"/>
      <c r="I56" s="347"/>
      <c r="J56" s="352"/>
      <c r="K56" s="352"/>
      <c r="L56" s="352"/>
      <c r="M56" s="352"/>
      <c r="N56" s="352"/>
      <c r="O56" s="352"/>
      <c r="P56" s="352"/>
      <c r="Q56" s="352"/>
    </row>
  </sheetData>
  <hyperlinks>
    <hyperlink ref="C2" r:id="rId1"/>
  </hyperlinks>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211"/>
  <sheetViews>
    <sheetView workbookViewId="0">
      <pane ySplit="11" topLeftCell="A12" activePane="bottomLeft" state="frozenSplit"/>
      <selection activeCell="E18" sqref="E18"/>
      <selection pane="bottomLeft" activeCell="A12" sqref="A12"/>
    </sheetView>
  </sheetViews>
  <sheetFormatPr defaultRowHeight="12.75"/>
  <cols>
    <col min="1" max="1" width="4.85546875" style="219" customWidth="1"/>
    <col min="2" max="2" width="7.140625" style="219" customWidth="1"/>
    <col min="3" max="3" width="38.42578125" style="219" customWidth="1"/>
    <col min="4" max="4" width="9.140625" style="219"/>
    <col min="5" max="5" width="10.85546875" style="219" customWidth="1"/>
    <col min="6" max="6" width="9" style="219" customWidth="1"/>
    <col min="7" max="7" width="5.85546875" style="219" customWidth="1"/>
    <col min="8" max="8" width="8.140625" style="219" customWidth="1"/>
    <col min="9" max="9" width="24.7109375" style="219" customWidth="1"/>
    <col min="10" max="10" width="6.7109375" style="219" customWidth="1"/>
    <col min="11" max="11" width="9.140625" style="213"/>
    <col min="12" max="12" width="24.85546875" style="219" customWidth="1"/>
    <col min="13" max="13" width="9.140625" style="219"/>
    <col min="14" max="14" width="8.85546875" style="219" customWidth="1"/>
    <col min="15" max="15" width="3" style="222" customWidth="1"/>
    <col min="16" max="16384" width="9.140625" style="219"/>
  </cols>
  <sheetData>
    <row r="1" spans="1:20" s="213" customFormat="1">
      <c r="B1" s="214"/>
      <c r="C1" s="214"/>
      <c r="D1" s="215"/>
      <c r="E1" s="214"/>
      <c r="F1" s="216" t="s">
        <v>365</v>
      </c>
      <c r="G1" s="217"/>
      <c r="I1" s="217">
        <v>6468553878</v>
      </c>
      <c r="K1" s="214"/>
      <c r="L1" s="214"/>
      <c r="M1" s="214"/>
      <c r="N1" s="214"/>
      <c r="O1" s="218"/>
      <c r="P1" s="214"/>
      <c r="Q1" s="214"/>
      <c r="R1" s="214"/>
      <c r="S1" s="214"/>
      <c r="T1" s="214"/>
    </row>
    <row r="2" spans="1:20" s="213" customFormat="1">
      <c r="B2" s="214"/>
      <c r="C2" s="214"/>
      <c r="D2" s="215"/>
      <c r="E2" s="214"/>
      <c r="F2" s="219" t="s">
        <v>239</v>
      </c>
      <c r="G2" s="220"/>
      <c r="I2" s="220">
        <v>6468555982</v>
      </c>
      <c r="K2" s="214"/>
      <c r="L2" s="214"/>
      <c r="M2" s="214"/>
      <c r="N2" s="214"/>
      <c r="O2" s="221"/>
    </row>
    <row r="3" spans="1:20" s="213" customFormat="1">
      <c r="B3" s="214"/>
      <c r="C3" s="214"/>
      <c r="D3" s="215"/>
      <c r="E3" s="214"/>
      <c r="F3" s="219" t="s">
        <v>240</v>
      </c>
      <c r="G3" s="220"/>
      <c r="I3" s="220">
        <v>6468553327</v>
      </c>
      <c r="K3" s="214"/>
      <c r="L3" s="214"/>
      <c r="M3" s="214"/>
      <c r="N3" s="214"/>
      <c r="O3" s="221"/>
    </row>
    <row r="4" spans="1:20" s="213" customFormat="1">
      <c r="B4" s="214"/>
      <c r="C4" s="214"/>
      <c r="D4" s="215"/>
      <c r="E4" s="214"/>
      <c r="F4" s="219" t="s">
        <v>367</v>
      </c>
      <c r="G4" s="220"/>
      <c r="H4" s="219"/>
      <c r="I4" s="220">
        <v>6468551444</v>
      </c>
      <c r="K4" s="214"/>
      <c r="L4" s="214"/>
      <c r="M4" s="214"/>
      <c r="N4" s="214"/>
      <c r="O4" s="221"/>
    </row>
    <row r="5" spans="1:20">
      <c r="F5" s="219" t="s">
        <v>295</v>
      </c>
      <c r="G5" s="220"/>
      <c r="I5" s="220">
        <v>6468551142</v>
      </c>
    </row>
    <row r="6" spans="1:20" ht="17.25" customHeight="1">
      <c r="B6" s="223" t="s">
        <v>370</v>
      </c>
      <c r="C6" s="224" t="s">
        <v>377</v>
      </c>
      <c r="E6" s="225"/>
      <c r="F6" s="219" t="s">
        <v>294</v>
      </c>
      <c r="G6" s="220"/>
      <c r="I6" s="220">
        <v>6467430187</v>
      </c>
    </row>
    <row r="7" spans="1:20" ht="17.25" customHeight="1">
      <c r="B7" s="226"/>
      <c r="C7" s="216" t="str">
        <f>'Portfolio-WORK (S)'!F2</f>
        <v>Top 50 S&amp;P 500 Companies By High PE to GROWTH</v>
      </c>
      <c r="E7" s="225"/>
      <c r="F7" s="219" t="s">
        <v>366</v>
      </c>
      <c r="G7" s="220"/>
      <c r="I7" s="220">
        <v>6468551683</v>
      </c>
    </row>
    <row r="8" spans="1:20" ht="42" customHeight="1">
      <c r="B8" s="226"/>
      <c r="C8" s="433" t="str">
        <f>'Portfolio-WORK (S)'!F3</f>
        <v>P/E-to-Growth: Trailing twelve months P/E divided by the five-year EPS growth rate estimated by BofAML Fundamental Equity Research. If no BofAML estimate exist, then IBES Mean Long Term Growth Estimate is used.</v>
      </c>
      <c r="D8" s="434"/>
      <c r="E8" s="434"/>
      <c r="F8" s="434"/>
    </row>
    <row r="9" spans="1:20" ht="42" customHeight="1">
      <c r="B9" s="433" t="s">
        <v>371</v>
      </c>
      <c r="C9" s="435"/>
      <c r="D9" s="435"/>
      <c r="E9" s="435"/>
      <c r="F9" s="435"/>
    </row>
    <row r="10" spans="1:20" ht="17.25" customHeight="1">
      <c r="B10" s="227" t="str">
        <f>'Portfolio-WORK (S)'!E8</f>
        <v>Screen for September</v>
      </c>
      <c r="C10" s="228"/>
      <c r="D10" s="228"/>
      <c r="E10" s="228"/>
      <c r="F10" s="228"/>
      <c r="H10" s="229" t="s">
        <v>372</v>
      </c>
      <c r="I10" s="229"/>
      <c r="K10" s="229" t="s">
        <v>373</v>
      </c>
      <c r="L10" s="229"/>
    </row>
    <row r="11" spans="1:20" ht="38.25" customHeight="1">
      <c r="A11" s="230"/>
      <c r="B11" s="231" t="s">
        <v>374</v>
      </c>
      <c r="C11" s="232" t="s">
        <v>375</v>
      </c>
      <c r="D11" s="229" t="s">
        <v>376</v>
      </c>
      <c r="E11" s="231" t="str">
        <f>'Portfolio-WORK (S)'!H10</f>
        <v>PEG Ratio</v>
      </c>
      <c r="F11" s="233" t="str">
        <f>'Portfolio-WORK (S)'!I10</f>
        <v>Price 08/30/2019</v>
      </c>
      <c r="H11" s="229" t="s">
        <v>376</v>
      </c>
      <c r="I11" s="229" t="s">
        <v>375</v>
      </c>
      <c r="J11" s="234"/>
      <c r="K11" s="229" t="s">
        <v>376</v>
      </c>
      <c r="L11" s="229" t="s">
        <v>375</v>
      </c>
    </row>
    <row r="12" spans="1:20">
      <c r="B12" s="235">
        <f>IFERROR('Portfolio-WORK (S)'!Q11, "")</f>
        <v>4</v>
      </c>
      <c r="C12" s="236" t="str">
        <f>IFERROR('Portfolio-WORK (S)'!R11, "")</f>
        <v>Discovery, Inc. Class C</v>
      </c>
      <c r="D12" s="236" t="str">
        <f>IFERROR('Portfolio-WORK (S)'!S11, "")</f>
        <v>DISCK</v>
      </c>
      <c r="E12" s="235">
        <f>IFERROR('Portfolio-WORK (S)'!T11, "")</f>
        <v>23663.636363639998</v>
      </c>
      <c r="F12" s="237">
        <f>IFERROR('Portfolio-WORK (S)'!U11, "")</f>
        <v>26.03</v>
      </c>
      <c r="H12" s="238" t="str">
        <f>'Portfolio-WORK (S)'!AA11</f>
        <v>ABBV</v>
      </c>
      <c r="I12" s="238" t="str">
        <f>'Portfolio-WORK (S)'!AB11</f>
        <v>AbbVie, Inc.</v>
      </c>
      <c r="J12" s="239"/>
      <c r="K12" s="239" t="str">
        <f>'Deletions (S)'!M2</f>
        <v>AMAT</v>
      </c>
      <c r="L12" s="240" t="str">
        <f>'Deletions (S)'!N2</f>
        <v>Applied Materials Inc</v>
      </c>
      <c r="O12" s="222" t="s">
        <v>23</v>
      </c>
    </row>
    <row r="13" spans="1:20">
      <c r="B13" s="235">
        <f>IFERROR('Portfolio-WORK (S)'!Q12, "")</f>
        <v>19</v>
      </c>
      <c r="C13" s="236" t="str">
        <f>IFERROR('Portfolio-WORK (S)'!R12, "")</f>
        <v>Under Armour, Inc. Class C</v>
      </c>
      <c r="D13" s="236" t="str">
        <f>IFERROR('Portfolio-WORK (S)'!S12, "")</f>
        <v>UA</v>
      </c>
      <c r="E13" s="235">
        <f>IFERROR('Portfolio-WORK (S)'!T12, "")</f>
        <v>6214.64776317</v>
      </c>
      <c r="F13" s="237">
        <f>IFERROR('Portfolio-WORK (S)'!U12, "")</f>
        <v>16.920000000000002</v>
      </c>
      <c r="H13" s="238" t="str">
        <f>'Portfolio-WORK (S)'!AA12</f>
        <v>ATVI</v>
      </c>
      <c r="I13" s="238" t="str">
        <f>'Portfolio-WORK (S)'!AB12</f>
        <v>Activision Blizzard, Inc.</v>
      </c>
      <c r="J13" s="239"/>
      <c r="K13" s="239" t="str">
        <f>'Deletions (S)'!M3</f>
        <v>CAH</v>
      </c>
      <c r="L13" s="240" t="str">
        <f>'Deletions (S)'!N3</f>
        <v>Cardinal Health Inc</v>
      </c>
      <c r="O13" s="222" t="s">
        <v>377</v>
      </c>
    </row>
    <row r="14" spans="1:20">
      <c r="B14" s="235">
        <f>IFERROR('Portfolio-WORK (S)'!Q13, "")</f>
        <v>13</v>
      </c>
      <c r="C14" s="236" t="str">
        <f>IFERROR('Portfolio-WORK (S)'!R13, "")</f>
        <v>Mylan N.V.</v>
      </c>
      <c r="D14" s="236" t="str">
        <f>IFERROR('Portfolio-WORK (S)'!S13, "")</f>
        <v>MYL</v>
      </c>
      <c r="E14" s="235">
        <f>IFERROR('Portfolio-WORK (S)'!T13, "")</f>
        <v>187.62648164000001</v>
      </c>
      <c r="F14" s="237">
        <f>IFERROR('Portfolio-WORK (S)'!U13, "")</f>
        <v>19.47</v>
      </c>
      <c r="H14" s="238" t="str">
        <f>'Portfolio-WORK (S)'!AA13</f>
        <v>AIV</v>
      </c>
      <c r="I14" s="238" t="str">
        <f>'Portfolio-WORK (S)'!AB13</f>
        <v>Apartment Investment and Management Company Class A</v>
      </c>
      <c r="J14" s="239"/>
      <c r="K14" s="239" t="str">
        <f>'Deletions (S)'!M4</f>
        <v>CNP</v>
      </c>
      <c r="L14" s="240" t="str">
        <f>'Deletions (S)'!N4</f>
        <v>Centerpoint Energy Inc</v>
      </c>
      <c r="O14" s="222" t="s">
        <v>25</v>
      </c>
    </row>
    <row r="15" spans="1:20">
      <c r="B15" s="235" t="str">
        <f>IFERROR('Portfolio-WORK (S)'!Q14, "")</f>
        <v>New</v>
      </c>
      <c r="C15" s="236" t="str">
        <f>IFERROR('Portfolio-WORK (S)'!R14, "")</f>
        <v>Activision Blizzard, Inc.</v>
      </c>
      <c r="D15" s="236" t="str">
        <f>IFERROR('Portfolio-WORK (S)'!S14, "")</f>
        <v>ATVI</v>
      </c>
      <c r="E15" s="235">
        <f>IFERROR('Portfolio-WORK (S)'!T14, "")</f>
        <v>59.802392099999999</v>
      </c>
      <c r="F15" s="237">
        <f>IFERROR('Portfolio-WORK (S)'!U14, "")</f>
        <v>50.6</v>
      </c>
      <c r="H15" s="238" t="str">
        <f>'Portfolio-WORK (S)'!AA14</f>
        <v>ADSK</v>
      </c>
      <c r="I15" s="238" t="str">
        <f>'Portfolio-WORK (S)'!AB14</f>
        <v>Autodesk, Inc.</v>
      </c>
      <c r="J15" s="239"/>
      <c r="K15" s="239" t="str">
        <f>'Deletions (S)'!M5</f>
        <v>CVX</v>
      </c>
      <c r="L15" s="240" t="str">
        <f>'Deletions (S)'!N5</f>
        <v>Chevron Corp</v>
      </c>
      <c r="O15" s="222" t="s">
        <v>27</v>
      </c>
    </row>
    <row r="16" spans="1:20">
      <c r="B16" s="235">
        <f>IFERROR('Portfolio-WORK (S)'!Q15, "")</f>
        <v>3</v>
      </c>
      <c r="C16" s="236" t="str">
        <f>IFERROR('Portfolio-WORK (S)'!R15, "")</f>
        <v>Western Union Company</v>
      </c>
      <c r="D16" s="236" t="str">
        <f>IFERROR('Portfolio-WORK (S)'!S15, "")</f>
        <v>WU</v>
      </c>
      <c r="E16" s="235">
        <f>IFERROR('Portfolio-WORK (S)'!T15, "")</f>
        <v>56.275965939999999</v>
      </c>
      <c r="F16" s="237">
        <f>IFERROR('Portfolio-WORK (S)'!U15, "")</f>
        <v>22.12</v>
      </c>
      <c r="H16" s="238" t="str">
        <f>'Portfolio-WORK (S)'!AA15</f>
        <v>BDX</v>
      </c>
      <c r="I16" s="238" t="str">
        <f>'Portfolio-WORK (S)'!AB15</f>
        <v>Becton, Dickinson and Company</v>
      </c>
      <c r="J16" s="239"/>
      <c r="K16" s="239" t="str">
        <f>'Deletions (S)'!M6</f>
        <v>DOW</v>
      </c>
      <c r="L16" s="240" t="str">
        <f>'Deletions (S)'!N6</f>
        <v>Dow Inc</v>
      </c>
      <c r="O16" s="222" t="s">
        <v>1</v>
      </c>
    </row>
    <row r="17" spans="2:18">
      <c r="B17" s="235">
        <f>IFERROR('Portfolio-WORK (S)'!Q16, "")</f>
        <v>5</v>
      </c>
      <c r="C17" s="236" t="str">
        <f>IFERROR('Portfolio-WORK (S)'!R16, "")</f>
        <v>Cboe Global Markets Inc</v>
      </c>
      <c r="D17" s="236" t="str">
        <f>IFERROR('Portfolio-WORK (S)'!S16, "")</f>
        <v>CBOE</v>
      </c>
      <c r="E17" s="235">
        <f>IFERROR('Portfolio-WORK (S)'!T16, "")</f>
        <v>47.603562519999997</v>
      </c>
      <c r="F17" s="237">
        <f>IFERROR('Portfolio-WORK (S)'!U16, "")</f>
        <v>119.16</v>
      </c>
      <c r="G17" s="241"/>
      <c r="H17" s="238" t="str">
        <f>'Portfolio-WORK (S)'!AA16</f>
        <v>DRE</v>
      </c>
      <c r="I17" s="238" t="str">
        <f>'Portfolio-WORK (S)'!AB16</f>
        <v>Duke Realty Corporation</v>
      </c>
      <c r="J17" s="239"/>
      <c r="K17" s="239" t="str">
        <f>'Deletions (S)'!M7</f>
        <v>FRT</v>
      </c>
      <c r="L17" s="240" t="str">
        <f>'Deletions (S)'!N7</f>
        <v>Federal Realty Invt Trust</v>
      </c>
      <c r="O17" s="222" t="s">
        <v>46</v>
      </c>
    </row>
    <row r="18" spans="2:18">
      <c r="B18" s="235">
        <f>IFERROR('Portfolio-WORK (S)'!Q17, "")</f>
        <v>18</v>
      </c>
      <c r="C18" s="236" t="str">
        <f>IFERROR('Portfolio-WORK (S)'!R17, "")</f>
        <v>Perrigo Co. Plc</v>
      </c>
      <c r="D18" s="236" t="str">
        <f>IFERROR('Portfolio-WORK (S)'!S17, "")</f>
        <v>PRGO</v>
      </c>
      <c r="E18" s="235">
        <f>IFERROR('Portfolio-WORK (S)'!T17, "")</f>
        <v>42.33484163</v>
      </c>
      <c r="F18" s="237">
        <f>IFERROR('Portfolio-WORK (S)'!U17, "")</f>
        <v>46.78</v>
      </c>
      <c r="G18" s="241"/>
      <c r="H18" s="238" t="str">
        <f>'Portfolio-WORK (S)'!AA17</f>
        <v>EQR</v>
      </c>
      <c r="I18" s="238" t="str">
        <f>'Portfolio-WORK (S)'!AB17</f>
        <v>Equity Residential</v>
      </c>
      <c r="J18" s="239"/>
      <c r="K18" s="239" t="str">
        <f>'Deletions (S)'!M8</f>
        <v>GILD</v>
      </c>
      <c r="L18" s="240" t="str">
        <f>'Deletions (S)'!N8</f>
        <v>Gilead Sciences Inc</v>
      </c>
      <c r="O18" s="222" t="s">
        <v>47</v>
      </c>
    </row>
    <row r="19" spans="2:18">
      <c r="B19" s="235">
        <f>IFERROR('Portfolio-WORK (S)'!Q18, "")</f>
        <v>2</v>
      </c>
      <c r="C19" s="236" t="str">
        <f>IFERROR('Portfolio-WORK (S)'!R18, "")</f>
        <v>Williams Companies, Inc.</v>
      </c>
      <c r="D19" s="236" t="str">
        <f>IFERROR('Portfolio-WORK (S)'!S18, "")</f>
        <v>WMB</v>
      </c>
      <c r="E19" s="235">
        <f>IFERROR('Portfolio-WORK (S)'!T18, "")</f>
        <v>36.875</v>
      </c>
      <c r="F19" s="237">
        <f>IFERROR('Portfolio-WORK (S)'!U18, "")</f>
        <v>23.6</v>
      </c>
      <c r="G19" s="241"/>
      <c r="H19" s="238" t="str">
        <f>'Portfolio-WORK (S)'!AA18</f>
        <v>FIS</v>
      </c>
      <c r="I19" s="238" t="str">
        <f>'Portfolio-WORK (S)'!AB18</f>
        <v>Fidelity National Information Services, Inc.</v>
      </c>
      <c r="J19" s="239"/>
      <c r="K19" s="239" t="str">
        <f>'Deletions (S)'!M9</f>
        <v>HPE</v>
      </c>
      <c r="L19" s="240" t="str">
        <f>'Deletions (S)'!N9</f>
        <v>Hewlett Packard Enterprise Co</v>
      </c>
      <c r="O19" s="222" t="s">
        <v>45</v>
      </c>
    </row>
    <row r="20" spans="2:18">
      <c r="B20" s="235">
        <f>IFERROR('Portfolio-WORK (S)'!Q19, "")</f>
        <v>11</v>
      </c>
      <c r="C20" s="236" t="str">
        <f>IFERROR('Portfolio-WORK (S)'!R19, "")</f>
        <v>Ventas, Inc.</v>
      </c>
      <c r="D20" s="236" t="str">
        <f>IFERROR('Portfolio-WORK (S)'!S19, "")</f>
        <v>VTR</v>
      </c>
      <c r="E20" s="235">
        <f>IFERROR('Portfolio-WORK (S)'!T19, "")</f>
        <v>34.62445744</v>
      </c>
      <c r="F20" s="237">
        <f>IFERROR('Portfolio-WORK (S)'!U19, "")</f>
        <v>73.39</v>
      </c>
      <c r="G20" s="241"/>
      <c r="H20" s="238" t="str">
        <f>'Portfolio-WORK (S)'!AA19</f>
        <v>ITW</v>
      </c>
      <c r="I20" s="238" t="str">
        <f>'Portfolio-WORK (S)'!AB19</f>
        <v>Illinois Tool Works Inc.</v>
      </c>
      <c r="J20" s="239"/>
      <c r="K20" s="239" t="str">
        <f>'Deletions (S)'!M10</f>
        <v>IRM</v>
      </c>
      <c r="L20" s="240" t="str">
        <f>'Deletions (S)'!N10</f>
        <v>Iron Mountain Inc</v>
      </c>
      <c r="N20" s="235"/>
      <c r="O20" s="222" t="s">
        <v>28</v>
      </c>
      <c r="R20" s="242"/>
    </row>
    <row r="21" spans="2:18">
      <c r="B21" s="235">
        <f>IFERROR('Portfolio-WORK (S)'!Q20, "")</f>
        <v>2</v>
      </c>
      <c r="C21" s="236" t="str">
        <f>IFERROR('Portfolio-WORK (S)'!R20, "")</f>
        <v>SunTrust Banks, Inc.</v>
      </c>
      <c r="D21" s="236" t="str">
        <f>IFERROR('Portfolio-WORK (S)'!S20, "")</f>
        <v>STI</v>
      </c>
      <c r="E21" s="235">
        <f>IFERROR('Portfolio-WORK (S)'!T20, "")</f>
        <v>24.314223089999999</v>
      </c>
      <c r="F21" s="237">
        <f>IFERROR('Portfolio-WORK (S)'!U20, "")</f>
        <v>61.51</v>
      </c>
      <c r="G21" s="241"/>
      <c r="H21" s="238" t="str">
        <f>'Portfolio-WORK (S)'!AA20</f>
        <v>IBM</v>
      </c>
      <c r="I21" s="238" t="str">
        <f>'Portfolio-WORK (S)'!AB20</f>
        <v>International Business Machines Corporation</v>
      </c>
      <c r="J21" s="239"/>
      <c r="K21" s="239" t="str">
        <f>'Deletions (S)'!M11</f>
        <v>LRCX</v>
      </c>
      <c r="L21" s="240" t="str">
        <f>'Deletions (S)'!N11</f>
        <v>Lam Research Corp</v>
      </c>
      <c r="N21" s="235"/>
      <c r="O21" s="222" t="s">
        <v>29</v>
      </c>
      <c r="R21" s="242"/>
    </row>
    <row r="22" spans="2:18">
      <c r="B22" s="235" t="str">
        <f>IFERROR('Portfolio-WORK (S)'!Q21, "")</f>
        <v>New</v>
      </c>
      <c r="C22" s="236" t="str">
        <f>IFERROR('Portfolio-WORK (S)'!R21, "")</f>
        <v>Fidelity National Information Services, Inc.</v>
      </c>
      <c r="D22" s="236" t="str">
        <f>IFERROR('Portfolio-WORK (S)'!S21, "")</f>
        <v>FIS</v>
      </c>
      <c r="E22" s="235">
        <f>IFERROR('Portfolio-WORK (S)'!T21, "")</f>
        <v>20.921260369999999</v>
      </c>
      <c r="F22" s="237">
        <f>IFERROR('Portfolio-WORK (S)'!U21, "")</f>
        <v>136.22</v>
      </c>
      <c r="G22" s="241"/>
      <c r="H22" s="238" t="str">
        <f>'Portfolio-WORK (S)'!AA21</f>
        <v>IFF</v>
      </c>
      <c r="I22" s="238" t="str">
        <f>'Portfolio-WORK (S)'!AB21</f>
        <v>International Flavors &amp; Fragrances Inc.</v>
      </c>
      <c r="J22" s="239"/>
      <c r="K22" s="239" t="str">
        <f>'Deletions (S)'!M12</f>
        <v>QRVO</v>
      </c>
      <c r="L22" s="240" t="str">
        <f>'Deletions (S)'!N12</f>
        <v>Qorvo, Inc</v>
      </c>
      <c r="N22" s="235"/>
      <c r="O22" s="222" t="s">
        <v>30</v>
      </c>
      <c r="R22" s="242"/>
    </row>
    <row r="23" spans="2:18">
      <c r="B23" s="235">
        <f>IFERROR('Portfolio-WORK (S)'!Q22, "")</f>
        <v>2</v>
      </c>
      <c r="C23" s="236" t="str">
        <f>IFERROR('Portfolio-WORK (S)'!R22, "")</f>
        <v>NiSource Inc</v>
      </c>
      <c r="D23" s="236" t="str">
        <f>IFERROR('Portfolio-WORK (S)'!S22, "")</f>
        <v>NI</v>
      </c>
      <c r="E23" s="235">
        <f>IFERROR('Portfolio-WORK (S)'!T22, "")</f>
        <v>18.55680203</v>
      </c>
      <c r="F23" s="237">
        <f>IFERROR('Portfolio-WORK (S)'!U22, "")</f>
        <v>29.55</v>
      </c>
      <c r="G23" s="241"/>
      <c r="H23" s="238" t="str">
        <f>'Portfolio-WORK (S)'!AA22</f>
        <v>KIM</v>
      </c>
      <c r="I23" s="238" t="str">
        <f>'Portfolio-WORK (S)'!AB22</f>
        <v>Kimco Realty Corporation</v>
      </c>
      <c r="J23" s="239"/>
      <c r="K23" s="239" t="str">
        <f>'Deletions (S)'!M13</f>
        <v>SWKS</v>
      </c>
      <c r="L23" s="240" t="str">
        <f>'Deletions (S)'!N13</f>
        <v>Skyworks Solutions Inc</v>
      </c>
      <c r="N23" s="235"/>
      <c r="O23" s="222" t="s">
        <v>31</v>
      </c>
      <c r="R23" s="242"/>
    </row>
    <row r="24" spans="2:18">
      <c r="B24" s="235">
        <f>IFERROR('Portfolio-WORK (S)'!Q23, "")</f>
        <v>2</v>
      </c>
      <c r="C24" s="236" t="str">
        <f>IFERROR('Portfolio-WORK (S)'!R23, "")</f>
        <v>Goldman Sachs Group, Inc.</v>
      </c>
      <c r="D24" s="236" t="str">
        <f>IFERROR('Portfolio-WORK (S)'!S23, "")</f>
        <v>GS</v>
      </c>
      <c r="E24" s="235">
        <f>IFERROR('Portfolio-WORK (S)'!T23, "")</f>
        <v>17.793465430000001</v>
      </c>
      <c r="F24" s="237">
        <f>IFERROR('Portfolio-WORK (S)'!U23, "")</f>
        <v>203.91</v>
      </c>
      <c r="G24" s="241"/>
      <c r="H24" s="238" t="str">
        <f>'Portfolio-WORK (S)'!AA23</f>
        <v>MCHP</v>
      </c>
      <c r="I24" s="238" t="str">
        <f>'Portfolio-WORK (S)'!AB23</f>
        <v>Microchip Technology Incorporated</v>
      </c>
      <c r="J24" s="239"/>
      <c r="K24" s="239" t="str">
        <f>'Deletions (S)'!M14</f>
        <v>WMT</v>
      </c>
      <c r="L24" s="240" t="str">
        <f>'Deletions (S)'!N14</f>
        <v>Walmart Inc.</v>
      </c>
      <c r="N24" s="235"/>
      <c r="O24" s="222" t="s">
        <v>3</v>
      </c>
      <c r="R24" s="242"/>
    </row>
    <row r="25" spans="2:18">
      <c r="B25" s="235">
        <f>IFERROR('Portfolio-WORK (S)'!Q24, "")</f>
        <v>40</v>
      </c>
      <c r="C25" s="236" t="str">
        <f>IFERROR('Portfolio-WORK (S)'!R24, "")</f>
        <v>Digital Realty Trust, Inc.</v>
      </c>
      <c r="D25" s="236" t="str">
        <f>IFERROR('Portfolio-WORK (S)'!S24, "")</f>
        <v>DLR</v>
      </c>
      <c r="E25" s="235">
        <f>IFERROR('Portfolio-WORK (S)'!T24, "")</f>
        <v>17.21541169</v>
      </c>
      <c r="F25" s="237">
        <f>IFERROR('Portfolio-WORK (S)'!U24, "")</f>
        <v>123.63</v>
      </c>
      <c r="G25" s="241"/>
      <c r="H25" s="238" t="str">
        <f>'Portfolio-WORK (S)'!AA24</f>
        <v>RL</v>
      </c>
      <c r="I25" s="238" t="str">
        <f>'Portfolio-WORK (S)'!AB24</f>
        <v>Ralph Lauren Corporation Class A</v>
      </c>
      <c r="J25" s="239"/>
      <c r="K25" s="239" t="str">
        <f>'Deletions (S)'!M15</f>
        <v>ZION</v>
      </c>
      <c r="L25" s="240" t="str">
        <f>'Deletions (S)'!N15</f>
        <v>Zions Bancorporation N.A.</v>
      </c>
      <c r="N25" s="235"/>
      <c r="O25" s="222" t="s">
        <v>8</v>
      </c>
      <c r="R25" s="242"/>
    </row>
    <row r="26" spans="2:18">
      <c r="B26" s="235">
        <f>IFERROR('Portfolio-WORK (S)'!Q25, "")</f>
        <v>29</v>
      </c>
      <c r="C26" s="236" t="str">
        <f>IFERROR('Portfolio-WORK (S)'!R25, "")</f>
        <v>Macerich Company</v>
      </c>
      <c r="D26" s="236" t="str">
        <f>IFERROR('Portfolio-WORK (S)'!S25, "")</f>
        <v>MAC</v>
      </c>
      <c r="E26" s="235">
        <f>IFERROR('Portfolio-WORK (S)'!T25, "")</f>
        <v>16.29176013</v>
      </c>
      <c r="F26" s="237">
        <f>IFERROR('Portfolio-WORK (S)'!U25, "")</f>
        <v>28.53</v>
      </c>
      <c r="G26" s="241"/>
      <c r="H26" s="238" t="str">
        <f>'Portfolio-WORK (S)'!AA25</f>
        <v/>
      </c>
      <c r="I26" s="238" t="str">
        <f>'Portfolio-WORK (S)'!AB25</f>
        <v/>
      </c>
      <c r="J26" s="239"/>
      <c r="K26" s="239" t="str">
        <f>'Deletions (S)'!M16</f>
        <v/>
      </c>
      <c r="L26" s="240" t="str">
        <f>'Deletions (S)'!N16</f>
        <v/>
      </c>
      <c r="N26" s="235"/>
      <c r="O26" s="222" t="s">
        <v>32</v>
      </c>
      <c r="R26" s="242"/>
    </row>
    <row r="27" spans="2:18">
      <c r="B27" s="235" t="str">
        <f>IFERROR('Portfolio-WORK (S)'!Q26, "")</f>
        <v>New</v>
      </c>
      <c r="C27" s="236" t="str">
        <f>IFERROR('Portfolio-WORK (S)'!R26, "")</f>
        <v>International Business Machines Corporation</v>
      </c>
      <c r="D27" s="236" t="str">
        <f>IFERROR('Portfolio-WORK (S)'!S26, "")</f>
        <v>IBM</v>
      </c>
      <c r="E27" s="235">
        <f>IFERROR('Portfolio-WORK (S)'!T26, "")</f>
        <v>15.735523390000001</v>
      </c>
      <c r="F27" s="237">
        <f>IFERROR('Portfolio-WORK (S)'!U26, "")</f>
        <v>135.53</v>
      </c>
      <c r="G27" s="241"/>
      <c r="H27" s="238" t="str">
        <f>'Portfolio-WORK (S)'!AA26</f>
        <v/>
      </c>
      <c r="I27" s="238" t="str">
        <f>'Portfolio-WORK (S)'!AB26</f>
        <v/>
      </c>
      <c r="J27" s="239"/>
      <c r="K27" s="239" t="str">
        <f>'Deletions (S)'!M17</f>
        <v/>
      </c>
      <c r="L27" s="240" t="str">
        <f>'Deletions (S)'!N17</f>
        <v/>
      </c>
      <c r="N27" s="235"/>
      <c r="O27" s="222" t="s">
        <v>34</v>
      </c>
      <c r="R27" s="242"/>
    </row>
    <row r="28" spans="2:18">
      <c r="B28" s="235">
        <f>IFERROR('Portfolio-WORK (S)'!Q27, "")</f>
        <v>2</v>
      </c>
      <c r="C28" s="236" t="str">
        <f>IFERROR('Portfolio-WORK (S)'!R27, "")</f>
        <v>Boeing Company</v>
      </c>
      <c r="D28" s="236" t="str">
        <f>IFERROR('Portfolio-WORK (S)'!S27, "")</f>
        <v>BA</v>
      </c>
      <c r="E28" s="235">
        <f>IFERROR('Portfolio-WORK (S)'!T27, "")</f>
        <v>15.16135712</v>
      </c>
      <c r="F28" s="237">
        <f>IFERROR('Portfolio-WORK (S)'!U27, "")</f>
        <v>364.09</v>
      </c>
      <c r="G28" s="241"/>
      <c r="H28" s="238" t="str">
        <f>'Portfolio-WORK (S)'!AA27</f>
        <v/>
      </c>
      <c r="I28" s="238" t="str">
        <f>'Portfolio-WORK (S)'!AB27</f>
        <v/>
      </c>
      <c r="J28" s="239"/>
      <c r="K28" s="239" t="str">
        <f>'Deletions (S)'!M18</f>
        <v/>
      </c>
      <c r="L28" s="240" t="str">
        <f>'Deletions (S)'!N18</f>
        <v/>
      </c>
      <c r="N28" s="235"/>
      <c r="O28" s="222" t="s">
        <v>33</v>
      </c>
      <c r="R28" s="242"/>
    </row>
    <row r="29" spans="2:18">
      <c r="B29" s="235">
        <f>IFERROR('Portfolio-WORK (S)'!Q28, "")</f>
        <v>31</v>
      </c>
      <c r="C29" s="236" t="str">
        <f>IFERROR('Portfolio-WORK (S)'!R28, "")</f>
        <v>UDR, Inc.</v>
      </c>
      <c r="D29" s="236" t="str">
        <f>IFERROR('Portfolio-WORK (S)'!S28, "")</f>
        <v>UDR</v>
      </c>
      <c r="E29" s="235">
        <f>IFERROR('Portfolio-WORK (S)'!T28, "")</f>
        <v>15.000896689999999</v>
      </c>
      <c r="F29" s="237">
        <f>IFERROR('Portfolio-WORK (S)'!U28, "")</f>
        <v>48.18</v>
      </c>
      <c r="G29" s="241"/>
      <c r="H29" s="238" t="str">
        <f>'Portfolio-WORK (S)'!AA28</f>
        <v/>
      </c>
      <c r="I29" s="238" t="str">
        <f>'Portfolio-WORK (S)'!AB28</f>
        <v/>
      </c>
      <c r="J29" s="239"/>
      <c r="K29" s="239" t="str">
        <f>'Deletions (S)'!M19</f>
        <v/>
      </c>
      <c r="L29" s="240" t="str">
        <f>'Deletions (S)'!N19</f>
        <v/>
      </c>
      <c r="N29" s="235"/>
      <c r="O29" s="222" t="s">
        <v>40</v>
      </c>
      <c r="R29" s="242"/>
    </row>
    <row r="30" spans="2:18">
      <c r="B30" s="235">
        <f>IFERROR('Portfolio-WORK (S)'!Q29, "")</f>
        <v>4</v>
      </c>
      <c r="C30" s="236" t="str">
        <f>IFERROR('Portfolio-WORK (S)'!R29, "")</f>
        <v>Welltower, Inc.</v>
      </c>
      <c r="D30" s="236" t="str">
        <f>IFERROR('Portfolio-WORK (S)'!S29, "")</f>
        <v>WELL</v>
      </c>
      <c r="E30" s="235">
        <f>IFERROR('Portfolio-WORK (S)'!T29, "")</f>
        <v>14.76295777</v>
      </c>
      <c r="F30" s="237">
        <f>IFERROR('Portfolio-WORK (S)'!U29, "")</f>
        <v>89.56</v>
      </c>
      <c r="G30" s="241"/>
      <c r="H30" s="238" t="str">
        <f>'Portfolio-WORK (S)'!AA29</f>
        <v/>
      </c>
      <c r="I30" s="238" t="str">
        <f>'Portfolio-WORK (S)'!AB29</f>
        <v/>
      </c>
      <c r="J30" s="239"/>
      <c r="K30" s="239" t="str">
        <f>'Deletions (S)'!M20</f>
        <v/>
      </c>
      <c r="L30" s="240" t="str">
        <f>'Deletions (S)'!N20</f>
        <v/>
      </c>
      <c r="N30" s="235"/>
      <c r="O30" s="222" t="s">
        <v>35</v>
      </c>
      <c r="R30" s="242"/>
    </row>
    <row r="31" spans="2:18">
      <c r="B31" s="235">
        <f>IFERROR('Portfolio-WORK (S)'!Q30, "")</f>
        <v>19</v>
      </c>
      <c r="C31" s="236" t="str">
        <f>IFERROR('Portfolio-WORK (S)'!R30, "")</f>
        <v>SL Green Realty Corp.</v>
      </c>
      <c r="D31" s="236" t="str">
        <f>IFERROR('Portfolio-WORK (S)'!S30, "")</f>
        <v>SLG</v>
      </c>
      <c r="E31" s="235">
        <f>IFERROR('Portfolio-WORK (S)'!T30, "")</f>
        <v>14.31361046</v>
      </c>
      <c r="F31" s="237">
        <f>IFERROR('Portfolio-WORK (S)'!U30, "")</f>
        <v>80.22</v>
      </c>
      <c r="G31" s="241"/>
      <c r="H31" s="238" t="str">
        <f>'Portfolio-WORK (S)'!AA30</f>
        <v/>
      </c>
      <c r="I31" s="238" t="str">
        <f>'Portfolio-WORK (S)'!AB30</f>
        <v/>
      </c>
      <c r="J31" s="239"/>
      <c r="K31" s="239" t="str">
        <f>'Deletions (S)'!M21</f>
        <v/>
      </c>
      <c r="L31" s="240" t="str">
        <f>'Deletions (S)'!N21</f>
        <v/>
      </c>
      <c r="N31" s="235"/>
      <c r="O31" s="222" t="s">
        <v>36</v>
      </c>
      <c r="R31" s="242"/>
    </row>
    <row r="32" spans="2:18">
      <c r="B32" s="235">
        <f>IFERROR('Portfolio-WORK (S)'!Q31, "")</f>
        <v>16</v>
      </c>
      <c r="C32" s="236" t="str">
        <f>IFERROR('Portfolio-WORK (S)'!R31, "")</f>
        <v>Realty Income Corporation</v>
      </c>
      <c r="D32" s="236" t="str">
        <f>IFERROR('Portfolio-WORK (S)'!S31, "")</f>
        <v>O</v>
      </c>
      <c r="E32" s="235">
        <f>IFERROR('Portfolio-WORK (S)'!T31, "")</f>
        <v>14.11623855</v>
      </c>
      <c r="F32" s="237">
        <f>IFERROR('Portfolio-WORK (S)'!U31, "")</f>
        <v>73.81</v>
      </c>
      <c r="G32" s="241"/>
      <c r="H32" s="238" t="str">
        <f>'Portfolio-WORK (S)'!AA31</f>
        <v/>
      </c>
      <c r="I32" s="238" t="str">
        <f>'Portfolio-WORK (S)'!AB31</f>
        <v/>
      </c>
      <c r="J32" s="239"/>
      <c r="K32" s="239" t="str">
        <f>'Deletions (S)'!M22</f>
        <v/>
      </c>
      <c r="L32" s="240" t="str">
        <f>'Deletions (S)'!N22</f>
        <v/>
      </c>
      <c r="N32" s="235"/>
      <c r="O32" s="222" t="s">
        <v>37</v>
      </c>
      <c r="R32" s="242"/>
    </row>
    <row r="33" spans="2:18">
      <c r="B33" s="235">
        <f>IFERROR('Portfolio-WORK (S)'!Q32, "")</f>
        <v>2</v>
      </c>
      <c r="C33" s="236" t="str">
        <f>IFERROR('Portfolio-WORK (S)'!R32, "")</f>
        <v>Charles Schwab Corporation</v>
      </c>
      <c r="D33" s="236" t="str">
        <f>IFERROR('Portfolio-WORK (S)'!S32, "")</f>
        <v>SCHW</v>
      </c>
      <c r="E33" s="235">
        <f>IFERROR('Portfolio-WORK (S)'!T32, "")</f>
        <v>14.064661429999999</v>
      </c>
      <c r="F33" s="237">
        <f>IFERROR('Portfolio-WORK (S)'!U32, "")</f>
        <v>38.270000000000003</v>
      </c>
      <c r="G33" s="241"/>
      <c r="H33" s="238" t="str">
        <f>'Portfolio-WORK (S)'!AA32</f>
        <v/>
      </c>
      <c r="I33" s="238" t="str">
        <f>'Portfolio-WORK (S)'!AB32</f>
        <v/>
      </c>
      <c r="J33" s="239"/>
      <c r="K33" s="239" t="str">
        <f>'Deletions (S)'!M23</f>
        <v/>
      </c>
      <c r="L33" s="240" t="str">
        <f>'Deletions (S)'!N23</f>
        <v/>
      </c>
      <c r="N33" s="235"/>
      <c r="O33" s="222" t="s">
        <v>38</v>
      </c>
      <c r="R33" s="242"/>
    </row>
    <row r="34" spans="2:18">
      <c r="B34" s="235">
        <f>IFERROR('Portfolio-WORK (S)'!Q33, "")</f>
        <v>4</v>
      </c>
      <c r="C34" s="236" t="str">
        <f>IFERROR('Portfolio-WORK (S)'!R33, "")</f>
        <v>Symantec Corporation</v>
      </c>
      <c r="D34" s="236" t="str">
        <f>IFERROR('Portfolio-WORK (S)'!S33, "")</f>
        <v>SYMC</v>
      </c>
      <c r="E34" s="235">
        <f>IFERROR('Portfolio-WORK (S)'!T33, "")</f>
        <v>13.676470589999999</v>
      </c>
      <c r="F34" s="237">
        <f>IFERROR('Portfolio-WORK (S)'!U33, "")</f>
        <v>23.25</v>
      </c>
      <c r="G34" s="241"/>
      <c r="H34" s="238" t="str">
        <f>'Portfolio-WORK (S)'!AA33</f>
        <v/>
      </c>
      <c r="I34" s="238" t="str">
        <f>'Portfolio-WORK (S)'!AB33</f>
        <v/>
      </c>
      <c r="J34" s="239"/>
      <c r="K34" s="239" t="str">
        <f>'Deletions (S)'!M24</f>
        <v/>
      </c>
      <c r="L34" s="240" t="str">
        <f>'Deletions (S)'!N24</f>
        <v/>
      </c>
      <c r="N34" s="235"/>
      <c r="O34" s="222" t="s">
        <v>39</v>
      </c>
      <c r="R34" s="242"/>
    </row>
    <row r="35" spans="2:18">
      <c r="B35" s="235">
        <f>IFERROR('Portfolio-WORK (S)'!Q34, "")</f>
        <v>2</v>
      </c>
      <c r="C35" s="236" t="str">
        <f>IFERROR('Portfolio-WORK (S)'!R34, "")</f>
        <v>Clorox Company</v>
      </c>
      <c r="D35" s="236" t="str">
        <f>IFERROR('Portfolio-WORK (S)'!S34, "")</f>
        <v>CLX</v>
      </c>
      <c r="E35" s="235">
        <f>IFERROR('Portfolio-WORK (S)'!T34, "")</f>
        <v>13.44073</v>
      </c>
      <c r="F35" s="237">
        <f>IFERROR('Portfolio-WORK (S)'!U34, "")</f>
        <v>158.16</v>
      </c>
      <c r="G35" s="241"/>
      <c r="H35" s="238" t="str">
        <f>'Portfolio-WORK (S)'!AA34</f>
        <v/>
      </c>
      <c r="I35" s="238" t="str">
        <f>'Portfolio-WORK (S)'!AB34</f>
        <v/>
      </c>
      <c r="J35" s="239"/>
      <c r="K35" s="239" t="str">
        <f>'Deletions (S)'!M25</f>
        <v/>
      </c>
      <c r="L35" s="240" t="str">
        <f>'Deletions (S)'!N25</f>
        <v/>
      </c>
      <c r="N35" s="235"/>
      <c r="O35" s="222" t="s">
        <v>41</v>
      </c>
      <c r="R35" s="242"/>
    </row>
    <row r="36" spans="2:18">
      <c r="B36" s="235">
        <f>IFERROR('Portfolio-WORK (S)'!Q35, "")</f>
        <v>2</v>
      </c>
      <c r="C36" s="236" t="str">
        <f>IFERROR('Portfolio-WORK (S)'!R35, "")</f>
        <v>Procter &amp; Gamble Company</v>
      </c>
      <c r="D36" s="236" t="str">
        <f>IFERROR('Portfolio-WORK (S)'!S35, "")</f>
        <v>PG</v>
      </c>
      <c r="E36" s="235">
        <f>IFERROR('Portfolio-WORK (S)'!T35, "")</f>
        <v>11.932598629999999</v>
      </c>
      <c r="F36" s="237">
        <f>IFERROR('Portfolio-WORK (S)'!U35, "")</f>
        <v>120.23</v>
      </c>
      <c r="G36" s="241"/>
      <c r="H36" s="238" t="str">
        <f>'Portfolio-WORK (S)'!AA35</f>
        <v/>
      </c>
      <c r="I36" s="238" t="str">
        <f>'Portfolio-WORK (S)'!AB35</f>
        <v/>
      </c>
      <c r="J36" s="239"/>
      <c r="K36" s="239" t="str">
        <f>'Deletions (S)'!M26</f>
        <v/>
      </c>
      <c r="L36" s="240" t="str">
        <f>'Deletions (S)'!N26</f>
        <v/>
      </c>
      <c r="N36" s="235"/>
      <c r="O36" s="222" t="s">
        <v>2</v>
      </c>
      <c r="R36" s="242"/>
    </row>
    <row r="37" spans="2:18">
      <c r="B37" s="235">
        <f>IFERROR('Portfolio-WORK (S)'!Q36, "")</f>
        <v>4</v>
      </c>
      <c r="C37" s="236" t="str">
        <f>IFERROR('Portfolio-WORK (S)'!R36, "")</f>
        <v>Dominion Energy Inc</v>
      </c>
      <c r="D37" s="236" t="str">
        <f>IFERROR('Portfolio-WORK (S)'!S36, "")</f>
        <v>D</v>
      </c>
      <c r="E37" s="235">
        <f>IFERROR('Portfolio-WORK (S)'!T36, "")</f>
        <v>11.46939107</v>
      </c>
      <c r="F37" s="237">
        <f>IFERROR('Portfolio-WORK (S)'!U36, "")</f>
        <v>77.63</v>
      </c>
      <c r="G37" s="241"/>
      <c r="H37" s="238" t="str">
        <f>'Portfolio-WORK (S)'!AA36</f>
        <v/>
      </c>
      <c r="I37" s="238" t="str">
        <f>'Portfolio-WORK (S)'!AB36</f>
        <v/>
      </c>
      <c r="J37" s="239"/>
      <c r="K37" s="239" t="str">
        <f>'Deletions (S)'!M27</f>
        <v/>
      </c>
      <c r="L37" s="240" t="str">
        <f>'Deletions (S)'!N27</f>
        <v/>
      </c>
      <c r="N37" s="235"/>
      <c r="O37" s="222" t="s">
        <v>13</v>
      </c>
      <c r="R37" s="242"/>
    </row>
    <row r="38" spans="2:18">
      <c r="B38" s="235">
        <f>IFERROR('Portfolio-WORK (S)'!Q37, "")</f>
        <v>4</v>
      </c>
      <c r="C38" s="236" t="str">
        <f>IFERROR('Portfolio-WORK (S)'!R37, "")</f>
        <v>CME Group Inc. Class A</v>
      </c>
      <c r="D38" s="236" t="str">
        <f>IFERROR('Portfolio-WORK (S)'!S37, "")</f>
        <v>CME</v>
      </c>
      <c r="E38" s="235">
        <f>IFERROR('Portfolio-WORK (S)'!T37, "")</f>
        <v>11.087182739999999</v>
      </c>
      <c r="F38" s="237">
        <f>IFERROR('Portfolio-WORK (S)'!U37, "")</f>
        <v>217.29</v>
      </c>
      <c r="G38" s="241"/>
      <c r="H38" s="238" t="str">
        <f>'Portfolio-WORK (S)'!AA37</f>
        <v/>
      </c>
      <c r="I38" s="238" t="str">
        <f>'Portfolio-WORK (S)'!AB37</f>
        <v/>
      </c>
      <c r="J38" s="239"/>
      <c r="K38" s="239" t="str">
        <f>'Deletions (S)'!M28</f>
        <v/>
      </c>
      <c r="L38" s="240" t="str">
        <f>'Deletions (S)'!N28</f>
        <v/>
      </c>
      <c r="N38" s="235"/>
      <c r="O38" s="222" t="s">
        <v>48</v>
      </c>
      <c r="R38" s="242"/>
    </row>
    <row r="39" spans="2:18">
      <c r="B39" s="235">
        <f>IFERROR('Portfolio-WORK (S)'!Q38, "")</f>
        <v>16</v>
      </c>
      <c r="C39" s="236" t="str">
        <f>IFERROR('Portfolio-WORK (S)'!R38, "")</f>
        <v>Consolidated Edison, Inc.</v>
      </c>
      <c r="D39" s="236" t="str">
        <f>IFERROR('Portfolio-WORK (S)'!S38, "")</f>
        <v>ED</v>
      </c>
      <c r="E39" s="235">
        <f>IFERROR('Portfolio-WORK (S)'!T38, "")</f>
        <v>10.50827423</v>
      </c>
      <c r="F39" s="237">
        <f>IFERROR('Portfolio-WORK (S)'!U38, "")</f>
        <v>88.9</v>
      </c>
      <c r="G39" s="241"/>
      <c r="H39" s="238" t="str">
        <f>'Portfolio-WORK (S)'!AA38</f>
        <v/>
      </c>
      <c r="I39" s="238" t="str">
        <f>'Portfolio-WORK (S)'!AB38</f>
        <v/>
      </c>
      <c r="J39" s="239"/>
      <c r="K39" s="239" t="str">
        <f>'Deletions (S)'!M29</f>
        <v/>
      </c>
      <c r="L39" s="240" t="str">
        <f>'Deletions (S)'!N29</f>
        <v/>
      </c>
      <c r="N39" s="235"/>
      <c r="O39" s="222" t="s">
        <v>14</v>
      </c>
      <c r="R39" s="242"/>
    </row>
    <row r="40" spans="2:18">
      <c r="B40" s="235">
        <f>IFERROR('Portfolio-WORK (S)'!Q39, "")</f>
        <v>10</v>
      </c>
      <c r="C40" s="236" t="str">
        <f>IFERROR('Portfolio-WORK (S)'!R39, "")</f>
        <v>Ball Corporation</v>
      </c>
      <c r="D40" s="236" t="str">
        <f>IFERROR('Portfolio-WORK (S)'!S39, "")</f>
        <v>BLL</v>
      </c>
      <c r="E40" s="235">
        <f>IFERROR('Portfolio-WORK (S)'!T39, "")</f>
        <v>10.308974360000001</v>
      </c>
      <c r="F40" s="237">
        <f>IFERROR('Portfolio-WORK (S)'!U39, "")</f>
        <v>80.41</v>
      </c>
      <c r="G40" s="241"/>
      <c r="H40" s="238" t="str">
        <f>'Portfolio-WORK (S)'!AA39</f>
        <v/>
      </c>
      <c r="I40" s="238" t="str">
        <f>'Portfolio-WORK (S)'!AB39</f>
        <v/>
      </c>
      <c r="J40" s="239"/>
      <c r="K40" s="239" t="str">
        <f>'Deletions (S)'!M30</f>
        <v/>
      </c>
      <c r="L40" s="240" t="str">
        <f>'Deletions (S)'!N30</f>
        <v/>
      </c>
      <c r="N40" s="235"/>
      <c r="O40" s="222" t="s">
        <v>9</v>
      </c>
      <c r="R40" s="242"/>
    </row>
    <row r="41" spans="2:18">
      <c r="B41" s="235" t="str">
        <f>IFERROR('Portfolio-WORK (S)'!Q40, "")</f>
        <v>New</v>
      </c>
      <c r="C41" s="236" t="str">
        <f>IFERROR('Portfolio-WORK (S)'!R40, "")</f>
        <v>Microchip Technology Incorporated</v>
      </c>
      <c r="D41" s="236" t="str">
        <f>IFERROR('Portfolio-WORK (S)'!S40, "")</f>
        <v>MCHP</v>
      </c>
      <c r="E41" s="235">
        <f>IFERROR('Portfolio-WORK (S)'!T40, "")</f>
        <v>10.092368609999999</v>
      </c>
      <c r="F41" s="237">
        <f>IFERROR('Portfolio-WORK (S)'!U40, "")</f>
        <v>86.33</v>
      </c>
      <c r="G41" s="241"/>
      <c r="H41" s="238" t="str">
        <f>'Portfolio-WORK (S)'!AA40</f>
        <v/>
      </c>
      <c r="I41" s="238" t="str">
        <f>'Portfolio-WORK (S)'!AB40</f>
        <v/>
      </c>
      <c r="J41" s="239"/>
      <c r="K41" s="239" t="str">
        <f>'Deletions (S)'!M31</f>
        <v/>
      </c>
      <c r="L41" s="240" t="str">
        <f>'Deletions (S)'!N31</f>
        <v/>
      </c>
      <c r="N41" s="235"/>
      <c r="O41" s="222" t="s">
        <v>300</v>
      </c>
      <c r="R41" s="242"/>
    </row>
    <row r="42" spans="2:18">
      <c r="B42" s="235" t="str">
        <f>IFERROR('Portfolio-WORK (S)'!Q41, "")</f>
        <v>New</v>
      </c>
      <c r="C42" s="236" t="str">
        <f>IFERROR('Portfolio-WORK (S)'!R41, "")</f>
        <v>Ralph Lauren Corporation Class A</v>
      </c>
      <c r="D42" s="236" t="str">
        <f>IFERROR('Portfolio-WORK (S)'!S41, "")</f>
        <v>RL</v>
      </c>
      <c r="E42" s="235">
        <f>IFERROR('Portfolio-WORK (S)'!T41, "")</f>
        <v>10.07581383</v>
      </c>
      <c r="F42" s="237">
        <f>IFERROR('Portfolio-WORK (S)'!U41, "")</f>
        <v>88.34</v>
      </c>
      <c r="G42" s="241"/>
      <c r="H42" s="238" t="str">
        <f>'Portfolio-WORK (S)'!AA41</f>
        <v/>
      </c>
      <c r="I42" s="238" t="str">
        <f>'Portfolio-WORK (S)'!AB41</f>
        <v/>
      </c>
      <c r="J42" s="239"/>
      <c r="K42" s="239" t="str">
        <f>'Deletions (S)'!M32</f>
        <v/>
      </c>
      <c r="L42" s="240" t="str">
        <f>'Deletions (S)'!N32</f>
        <v/>
      </c>
      <c r="N42" s="235"/>
      <c r="O42" s="222" t="s">
        <v>349</v>
      </c>
      <c r="R42" s="242"/>
    </row>
    <row r="43" spans="2:18">
      <c r="B43" s="235">
        <f>IFERROR('Portfolio-WORK (S)'!Q42, "")</f>
        <v>7</v>
      </c>
      <c r="C43" s="236" t="str">
        <f>IFERROR('Portfolio-WORK (S)'!R42, "")</f>
        <v>Regency Centers Corporation</v>
      </c>
      <c r="D43" s="236" t="str">
        <f>IFERROR('Portfolio-WORK (S)'!S42, "")</f>
        <v>REG</v>
      </c>
      <c r="E43" s="235">
        <f>IFERROR('Portfolio-WORK (S)'!T42, "")</f>
        <v>9.6902412499999997</v>
      </c>
      <c r="F43" s="237">
        <f>IFERROR('Portfolio-WORK (S)'!U42, "")</f>
        <v>64.510000000000005</v>
      </c>
      <c r="G43" s="241"/>
      <c r="H43" s="238" t="str">
        <f>'Portfolio-WORK (S)'!AA42</f>
        <v/>
      </c>
      <c r="I43" s="238" t="str">
        <f>'Portfolio-WORK (S)'!AB42</f>
        <v/>
      </c>
      <c r="J43" s="239"/>
      <c r="K43" s="239" t="str">
        <f>'Deletions (S)'!M33</f>
        <v/>
      </c>
      <c r="L43" s="240" t="str">
        <f>'Deletions (S)'!N33</f>
        <v/>
      </c>
      <c r="N43" s="235"/>
      <c r="O43" s="222" t="s">
        <v>15</v>
      </c>
      <c r="R43" s="242"/>
    </row>
    <row r="44" spans="2:18">
      <c r="B44" s="235" t="str">
        <f>IFERROR('Portfolio-WORK (S)'!Q43, "")</f>
        <v>New</v>
      </c>
      <c r="C44" s="236" t="str">
        <f>IFERROR('Portfolio-WORK (S)'!R43, "")</f>
        <v>Apartment Investment and Management Company Class A</v>
      </c>
      <c r="D44" s="236" t="str">
        <f>IFERROR('Portfolio-WORK (S)'!S43, "")</f>
        <v>AIV</v>
      </c>
      <c r="E44" s="235">
        <f>IFERROR('Portfolio-WORK (S)'!T43, "")</f>
        <v>9.48070974</v>
      </c>
      <c r="F44" s="237">
        <f>IFERROR('Portfolio-WORK (S)'!U43, "")</f>
        <v>51</v>
      </c>
      <c r="G44" s="241"/>
      <c r="H44" s="238" t="str">
        <f>'Portfolio-WORK (S)'!AA43</f>
        <v/>
      </c>
      <c r="I44" s="238" t="str">
        <f>'Portfolio-WORK (S)'!AB43</f>
        <v/>
      </c>
      <c r="J44" s="239"/>
      <c r="K44" s="239" t="str">
        <f>'Deletions (S)'!M34</f>
        <v/>
      </c>
      <c r="L44" s="240" t="str">
        <f>'Deletions (S)'!N34</f>
        <v/>
      </c>
      <c r="N44" s="235"/>
      <c r="O44" s="222" t="s">
        <v>16</v>
      </c>
      <c r="R44" s="242"/>
    </row>
    <row r="45" spans="2:18">
      <c r="B45" s="235" t="str">
        <f>IFERROR('Portfolio-WORK (S)'!Q44, "")</f>
        <v>New</v>
      </c>
      <c r="C45" s="236" t="str">
        <f>IFERROR('Portfolio-WORK (S)'!R44, "")</f>
        <v>Duke Realty Corporation</v>
      </c>
      <c r="D45" s="236" t="str">
        <f>IFERROR('Portfolio-WORK (S)'!S44, "")</f>
        <v>DRE</v>
      </c>
      <c r="E45" s="235">
        <f>IFERROR('Portfolio-WORK (S)'!T44, "")</f>
        <v>9.3334455500000004</v>
      </c>
      <c r="F45" s="237">
        <f>IFERROR('Portfolio-WORK (S)'!U44, "")</f>
        <v>33.270000000000003</v>
      </c>
      <c r="G45" s="241"/>
      <c r="H45" s="238" t="str">
        <f>'Portfolio-WORK (S)'!AA44</f>
        <v/>
      </c>
      <c r="I45" s="238" t="str">
        <f>'Portfolio-WORK (S)'!AB44</f>
        <v/>
      </c>
      <c r="J45" s="239"/>
      <c r="K45" s="239" t="str">
        <f>'Deletions (S)'!M35</f>
        <v/>
      </c>
      <c r="L45" s="240" t="str">
        <f>'Deletions (S)'!N35</f>
        <v/>
      </c>
      <c r="N45" s="235"/>
      <c r="O45" s="222" t="s">
        <v>17</v>
      </c>
      <c r="R45" s="242"/>
    </row>
    <row r="46" spans="2:18">
      <c r="B46" s="235">
        <f>IFERROR('Portfolio-WORK (S)'!Q45, "")</f>
        <v>2</v>
      </c>
      <c r="C46" s="236" t="str">
        <f>IFERROR('Portfolio-WORK (S)'!R45, "")</f>
        <v>Public Service Enterprise Group Inc</v>
      </c>
      <c r="D46" s="236" t="str">
        <f>IFERROR('Portfolio-WORK (S)'!S45, "")</f>
        <v>PEG</v>
      </c>
      <c r="E46" s="235">
        <f>IFERROR('Portfolio-WORK (S)'!T45, "")</f>
        <v>9.1991547800000006</v>
      </c>
      <c r="F46" s="237">
        <f>IFERROR('Portfolio-WORK (S)'!U45, "")</f>
        <v>60.47</v>
      </c>
      <c r="G46" s="241"/>
      <c r="H46" s="238" t="str">
        <f>'Portfolio-WORK (S)'!AA45</f>
        <v/>
      </c>
      <c r="I46" s="238" t="str">
        <f>'Portfolio-WORK (S)'!AB45</f>
        <v/>
      </c>
      <c r="J46" s="239"/>
      <c r="K46" s="239" t="str">
        <f>'Deletions (S)'!M36</f>
        <v/>
      </c>
      <c r="L46" s="240" t="str">
        <f>'Deletions (S)'!N36</f>
        <v/>
      </c>
      <c r="N46" s="235"/>
      <c r="O46" s="222" t="s">
        <v>18</v>
      </c>
      <c r="R46" s="242"/>
    </row>
    <row r="47" spans="2:18">
      <c r="B47" s="235" t="str">
        <f>IFERROR('Portfolio-WORK (S)'!Q46, "")</f>
        <v>New</v>
      </c>
      <c r="C47" s="236" t="str">
        <f>IFERROR('Portfolio-WORK (S)'!R46, "")</f>
        <v>Becton, Dickinson and Company</v>
      </c>
      <c r="D47" s="236" t="str">
        <f>IFERROR('Portfolio-WORK (S)'!S46, "")</f>
        <v>BDX</v>
      </c>
      <c r="E47" s="235">
        <f>IFERROR('Portfolio-WORK (S)'!T46, "")</f>
        <v>9.1165066699999997</v>
      </c>
      <c r="F47" s="237">
        <f>IFERROR('Portfolio-WORK (S)'!U46, "")</f>
        <v>253.92</v>
      </c>
      <c r="G47" s="241"/>
      <c r="H47" s="238" t="str">
        <f>'Portfolio-WORK (S)'!AA46</f>
        <v/>
      </c>
      <c r="I47" s="238" t="str">
        <f>'Portfolio-WORK (S)'!AB46</f>
        <v/>
      </c>
      <c r="J47" s="239"/>
      <c r="K47" s="239" t="str">
        <f>'Deletions (S)'!M37</f>
        <v/>
      </c>
      <c r="L47" s="240" t="str">
        <f>'Deletions (S)'!N37</f>
        <v/>
      </c>
      <c r="N47" s="235"/>
      <c r="O47" s="222" t="s">
        <v>19</v>
      </c>
      <c r="R47" s="242"/>
    </row>
    <row r="48" spans="2:18">
      <c r="B48" s="235">
        <f>IFERROR('Portfolio-WORK (S)'!Q47, "")</f>
        <v>16</v>
      </c>
      <c r="C48" s="236" t="str">
        <f>IFERROR('Portfolio-WORK (S)'!R47, "")</f>
        <v>Essex Property Trust, Inc.</v>
      </c>
      <c r="D48" s="236" t="str">
        <f>IFERROR('Portfolio-WORK (S)'!S47, "")</f>
        <v>ESS</v>
      </c>
      <c r="E48" s="235">
        <f>IFERROR('Portfolio-WORK (S)'!T47, "")</f>
        <v>9.0242718800000006</v>
      </c>
      <c r="F48" s="237">
        <f>IFERROR('Portfolio-WORK (S)'!U47, "")</f>
        <v>321.26</v>
      </c>
      <c r="G48" s="241"/>
      <c r="H48" s="238" t="str">
        <f>'Portfolio-WORK (S)'!AA47</f>
        <v/>
      </c>
      <c r="I48" s="238" t="str">
        <f>'Portfolio-WORK (S)'!AB47</f>
        <v/>
      </c>
      <c r="J48" s="239"/>
      <c r="K48" s="239" t="str">
        <f>'Deletions (S)'!M38</f>
        <v/>
      </c>
      <c r="L48" s="240" t="str">
        <f>'Deletions (S)'!N38</f>
        <v/>
      </c>
      <c r="N48" s="235"/>
      <c r="O48" s="222" t="s">
        <v>20</v>
      </c>
      <c r="R48" s="242"/>
    </row>
    <row r="49" spans="2:18">
      <c r="B49" s="235">
        <f>IFERROR('Portfolio-WORK (S)'!Q48, "")</f>
        <v>7</v>
      </c>
      <c r="C49" s="236" t="str">
        <f>IFERROR('Portfolio-WORK (S)'!R48, "")</f>
        <v>Alexandria Real Estate Equities, Inc.</v>
      </c>
      <c r="D49" s="236" t="str">
        <f>IFERROR('Portfolio-WORK (S)'!S48, "")</f>
        <v>ARE</v>
      </c>
      <c r="E49" s="235">
        <f>IFERROR('Portfolio-WORK (S)'!T48, "")</f>
        <v>8.9570832300000003</v>
      </c>
      <c r="F49" s="237">
        <f>IFERROR('Portfolio-WORK (S)'!U48, "")</f>
        <v>149.84</v>
      </c>
      <c r="G49" s="241"/>
      <c r="H49" s="238" t="str">
        <f>'Portfolio-WORK (S)'!AA48</f>
        <v/>
      </c>
      <c r="I49" s="238" t="str">
        <f>'Portfolio-WORK (S)'!AB48</f>
        <v/>
      </c>
      <c r="J49" s="239"/>
      <c r="K49" s="239" t="str">
        <f>'Deletions (S)'!M39</f>
        <v/>
      </c>
      <c r="L49" s="240" t="str">
        <f>'Deletions (S)'!N39</f>
        <v/>
      </c>
      <c r="N49" s="235"/>
      <c r="O49" s="222" t="s">
        <v>4</v>
      </c>
      <c r="R49" s="242"/>
    </row>
    <row r="50" spans="2:18">
      <c r="B50" s="235">
        <f>IFERROR('Portfolio-WORK (S)'!Q49, "")</f>
        <v>7</v>
      </c>
      <c r="C50" s="236" t="str">
        <f>IFERROR('Portfolio-WORK (S)'!R49, "")</f>
        <v>IQVIA Holdings Inc</v>
      </c>
      <c r="D50" s="236" t="str">
        <f>IFERROR('Portfolio-WORK (S)'!S49, "")</f>
        <v>IQV</v>
      </c>
      <c r="E50" s="235">
        <f>IFERROR('Portfolio-WORK (S)'!T49, "")</f>
        <v>8.85937603</v>
      </c>
      <c r="F50" s="237">
        <f>IFERROR('Portfolio-WORK (S)'!U49, "")</f>
        <v>155.15</v>
      </c>
      <c r="G50" s="241"/>
      <c r="H50" s="238" t="str">
        <f>'Portfolio-WORK (S)'!AA49</f>
        <v/>
      </c>
      <c r="I50" s="238" t="str">
        <f>'Portfolio-WORK (S)'!AB49</f>
        <v/>
      </c>
      <c r="J50" s="239"/>
      <c r="K50" s="239" t="str">
        <f>'Deletions (S)'!M40</f>
        <v/>
      </c>
      <c r="L50" s="240" t="str">
        <f>'Deletions (S)'!N40</f>
        <v/>
      </c>
      <c r="N50" s="235"/>
      <c r="O50" s="222" t="s">
        <v>243</v>
      </c>
      <c r="R50" s="242"/>
    </row>
    <row r="51" spans="2:18">
      <c r="B51" s="235" t="str">
        <f>IFERROR('Portfolio-WORK (S)'!Q50, "")</f>
        <v>New</v>
      </c>
      <c r="C51" s="236" t="str">
        <f>IFERROR('Portfolio-WORK (S)'!R50, "")</f>
        <v>Illinois Tool Works Inc.</v>
      </c>
      <c r="D51" s="236" t="str">
        <f>IFERROR('Portfolio-WORK (S)'!S50, "")</f>
        <v>ITW</v>
      </c>
      <c r="E51" s="235">
        <f>IFERROR('Portfolio-WORK (S)'!T50, "")</f>
        <v>8.4912832300000005</v>
      </c>
      <c r="F51" s="237">
        <f>IFERROR('Portfolio-WORK (S)'!U50, "")</f>
        <v>149.86000000000001</v>
      </c>
      <c r="G51" s="241"/>
      <c r="H51" s="238" t="str">
        <f>'Portfolio-WORK (S)'!AA50</f>
        <v/>
      </c>
      <c r="I51" s="238" t="str">
        <f>'Portfolio-WORK (S)'!AB50</f>
        <v/>
      </c>
      <c r="J51" s="239"/>
      <c r="K51" s="239" t="str">
        <f>'Deletions (S)'!M41</f>
        <v/>
      </c>
      <c r="L51" s="240" t="str">
        <f>'Deletions (S)'!N41</f>
        <v/>
      </c>
      <c r="N51" s="235"/>
      <c r="O51" s="222" t="s">
        <v>5</v>
      </c>
      <c r="R51" s="242"/>
    </row>
    <row r="52" spans="2:18">
      <c r="B52" s="235">
        <f>IFERROR('Portfolio-WORK (S)'!Q51, "")</f>
        <v>3</v>
      </c>
      <c r="C52" s="236" t="str">
        <f>IFERROR('Portfolio-WORK (S)'!R51, "")</f>
        <v>MGM Resorts International</v>
      </c>
      <c r="D52" s="236" t="str">
        <f>IFERROR('Portfolio-WORK (S)'!S51, "")</f>
        <v>MGM</v>
      </c>
      <c r="E52" s="235">
        <f>IFERROR('Portfolio-WORK (S)'!T51, "")</f>
        <v>8.4487890799999992</v>
      </c>
      <c r="F52" s="237">
        <f>IFERROR('Portfolio-WORK (S)'!U51, "")</f>
        <v>28.06</v>
      </c>
      <c r="G52" s="241"/>
      <c r="H52" s="238" t="str">
        <f>'Portfolio-WORK (S)'!AA51</f>
        <v/>
      </c>
      <c r="I52" s="238" t="str">
        <f>'Portfolio-WORK (S)'!AB51</f>
        <v/>
      </c>
      <c r="J52" s="239"/>
      <c r="K52" s="239" t="str">
        <f>'Deletions (S)'!M42</f>
        <v/>
      </c>
      <c r="L52" s="240" t="str">
        <f>'Deletions (S)'!N42</f>
        <v/>
      </c>
      <c r="N52" s="235"/>
      <c r="O52" s="222" t="s">
        <v>43</v>
      </c>
      <c r="R52" s="242"/>
    </row>
    <row r="53" spans="2:18">
      <c r="B53" s="235">
        <f>IFERROR('Portfolio-WORK (S)'!Q52, "")</f>
        <v>8</v>
      </c>
      <c r="C53" s="236" t="str">
        <f>IFERROR('Portfolio-WORK (S)'!R52, "")</f>
        <v>Colgate-Palmolive Company</v>
      </c>
      <c r="D53" s="236" t="str">
        <f>IFERROR('Portfolio-WORK (S)'!S52, "")</f>
        <v>CL</v>
      </c>
      <c r="E53" s="235">
        <f>IFERROR('Portfolio-WORK (S)'!T52, "")</f>
        <v>8.3790764200000005</v>
      </c>
      <c r="F53" s="237">
        <f>IFERROR('Portfolio-WORK (S)'!U52, "")</f>
        <v>74.150000000000006</v>
      </c>
      <c r="G53" s="241"/>
      <c r="H53" s="238" t="str">
        <f>'Portfolio-WORK (S)'!AA52</f>
        <v/>
      </c>
      <c r="I53" s="238" t="str">
        <f>'Portfolio-WORK (S)'!AB52</f>
        <v/>
      </c>
      <c r="J53" s="239"/>
      <c r="K53" s="239" t="str">
        <f>'Deletions (S)'!M43</f>
        <v/>
      </c>
      <c r="L53" s="240" t="str">
        <f>'Deletions (S)'!N43</f>
        <v/>
      </c>
      <c r="N53" s="235"/>
      <c r="O53" s="222" t="s">
        <v>49</v>
      </c>
      <c r="R53" s="242"/>
    </row>
    <row r="54" spans="2:18">
      <c r="B54" s="235" t="str">
        <f>IFERROR('Portfolio-WORK (S)'!Q53, "")</f>
        <v>New</v>
      </c>
      <c r="C54" s="236" t="str">
        <f>IFERROR('Portfolio-WORK (S)'!R53, "")</f>
        <v>International Flavors &amp; Fragrances Inc.</v>
      </c>
      <c r="D54" s="236" t="str">
        <f>IFERROR('Portfolio-WORK (S)'!S53, "")</f>
        <v>IFF</v>
      </c>
      <c r="E54" s="235">
        <f>IFERROR('Portfolio-WORK (S)'!T53, "")</f>
        <v>8.34727715</v>
      </c>
      <c r="F54" s="237">
        <f>IFERROR('Portfolio-WORK (S)'!U53, "")</f>
        <v>109.75</v>
      </c>
      <c r="G54" s="241"/>
      <c r="H54" s="238" t="str">
        <f>'Portfolio-WORK (S)'!AA53</f>
        <v/>
      </c>
      <c r="I54" s="238" t="str">
        <f>'Portfolio-WORK (S)'!AB53</f>
        <v/>
      </c>
      <c r="J54" s="239"/>
      <c r="K54" s="239" t="str">
        <f>'Deletions (S)'!M44</f>
        <v/>
      </c>
      <c r="L54" s="240" t="str">
        <f>'Deletions (S)'!N44</f>
        <v/>
      </c>
      <c r="N54" s="235"/>
      <c r="O54" s="222" t="s">
        <v>44</v>
      </c>
      <c r="R54" s="242"/>
    </row>
    <row r="55" spans="2:18">
      <c r="B55" s="235">
        <f>IFERROR('Portfolio-WORK (S)'!Q54, "")</f>
        <v>6</v>
      </c>
      <c r="C55" s="236" t="str">
        <f>IFERROR('Portfolio-WORK (S)'!R54, "")</f>
        <v>IHS Markit Ltd.</v>
      </c>
      <c r="D55" s="236" t="str">
        <f>IFERROR('Portfolio-WORK (S)'!S54, "")</f>
        <v>INFO</v>
      </c>
      <c r="E55" s="235">
        <f>IFERROR('Portfolio-WORK (S)'!T54, "")</f>
        <v>8.3060894600000008</v>
      </c>
      <c r="F55" s="237">
        <f>IFERROR('Portfolio-WORK (S)'!U54, "")</f>
        <v>65.61</v>
      </c>
      <c r="G55" s="241"/>
      <c r="H55" s="238" t="str">
        <f>'Portfolio-WORK (S)'!AA54</f>
        <v/>
      </c>
      <c r="I55" s="238" t="str">
        <f>'Portfolio-WORK (S)'!AB54</f>
        <v/>
      </c>
      <c r="J55" s="239"/>
      <c r="K55" s="239" t="str">
        <f>'Deletions (S)'!M45</f>
        <v/>
      </c>
      <c r="L55" s="240" t="str">
        <f>'Deletions (S)'!N45</f>
        <v/>
      </c>
      <c r="N55" s="235"/>
      <c r="O55" s="222" t="s">
        <v>21</v>
      </c>
      <c r="R55" s="242"/>
    </row>
    <row r="56" spans="2:18">
      <c r="B56" s="235" t="str">
        <f>IFERROR('Portfolio-WORK (S)'!Q55, "")</f>
        <v>New</v>
      </c>
      <c r="C56" s="236" t="str">
        <f>IFERROR('Portfolio-WORK (S)'!R55, "")</f>
        <v>Autodesk, Inc.</v>
      </c>
      <c r="D56" s="236" t="str">
        <f>IFERROR('Portfolio-WORK (S)'!S55, "")</f>
        <v>ADSK</v>
      </c>
      <c r="E56" s="235">
        <f>IFERROR('Portfolio-WORK (S)'!T55, "")</f>
        <v>8.3019505799999997</v>
      </c>
      <c r="F56" s="237">
        <f>IFERROR('Portfolio-WORK (S)'!U55, "")</f>
        <v>142.82</v>
      </c>
      <c r="G56" s="241"/>
      <c r="H56" s="238" t="str">
        <f>'Portfolio-WORK (S)'!AA55</f>
        <v/>
      </c>
      <c r="I56" s="238" t="str">
        <f>'Portfolio-WORK (S)'!AB55</f>
        <v/>
      </c>
      <c r="J56" s="239"/>
      <c r="K56" s="239" t="str">
        <f>'Deletions (S)'!M46</f>
        <v/>
      </c>
      <c r="L56" s="240" t="str">
        <f>'Deletions (S)'!N46</f>
        <v/>
      </c>
      <c r="N56" s="235"/>
      <c r="O56" s="222" t="s">
        <v>7</v>
      </c>
      <c r="R56" s="242"/>
    </row>
    <row r="57" spans="2:18">
      <c r="B57" s="235">
        <f>IFERROR('Portfolio-WORK (S)'!Q56, "")</f>
        <v>2</v>
      </c>
      <c r="C57" s="236" t="str">
        <f>IFERROR('Portfolio-WORK (S)'!R56, "")</f>
        <v>M&amp;T Bank Corporation</v>
      </c>
      <c r="D57" s="236" t="str">
        <f>IFERROR('Portfolio-WORK (S)'!S56, "")</f>
        <v>MTB</v>
      </c>
      <c r="E57" s="235">
        <f>IFERROR('Portfolio-WORK (S)'!T56, "")</f>
        <v>8.0598891500000001</v>
      </c>
      <c r="F57" s="237">
        <f>IFERROR('Portfolio-WORK (S)'!U56, "")</f>
        <v>146.21</v>
      </c>
      <c r="G57" s="241"/>
      <c r="H57" s="238" t="str">
        <f>'Portfolio-WORK (S)'!AA56</f>
        <v/>
      </c>
      <c r="I57" s="238" t="str">
        <f>'Portfolio-WORK (S)'!AB56</f>
        <v/>
      </c>
      <c r="J57" s="239"/>
      <c r="K57" s="239" t="str">
        <f>'Deletions (S)'!M47</f>
        <v/>
      </c>
      <c r="L57" s="240" t="str">
        <f>'Deletions (S)'!N47</f>
        <v/>
      </c>
      <c r="N57" s="235"/>
      <c r="O57" s="222" t="s">
        <v>291</v>
      </c>
      <c r="R57" s="242"/>
    </row>
    <row r="58" spans="2:18">
      <c r="B58" s="235" t="str">
        <f>IFERROR('Portfolio-WORK (S)'!Q57, "")</f>
        <v>New</v>
      </c>
      <c r="C58" s="236" t="str">
        <f>IFERROR('Portfolio-WORK (S)'!R57, "")</f>
        <v>Kimco Realty Corporation</v>
      </c>
      <c r="D58" s="236" t="str">
        <f>IFERROR('Portfolio-WORK (S)'!S57, "")</f>
        <v>KIM</v>
      </c>
      <c r="E58" s="235">
        <f>IFERROR('Portfolio-WORK (S)'!T57, "")</f>
        <v>8.0221162499999998</v>
      </c>
      <c r="F58" s="237">
        <f>IFERROR('Portfolio-WORK (S)'!U57, "")</f>
        <v>18.38</v>
      </c>
      <c r="G58" s="241"/>
      <c r="H58" s="238" t="str">
        <f>'Portfolio-WORK (S)'!AA57</f>
        <v/>
      </c>
      <c r="I58" s="238" t="str">
        <f>'Portfolio-WORK (S)'!AB57</f>
        <v/>
      </c>
      <c r="J58" s="239"/>
      <c r="K58" s="239" t="str">
        <f>'Deletions (S)'!M48</f>
        <v/>
      </c>
      <c r="L58" s="240" t="str">
        <f>'Deletions (S)'!N48</f>
        <v/>
      </c>
      <c r="N58" s="235"/>
      <c r="O58" s="243"/>
      <c r="R58" s="242"/>
    </row>
    <row r="59" spans="2:18">
      <c r="B59" s="235" t="str">
        <f>IFERROR('Portfolio-WORK (S)'!Q58, "")</f>
        <v>New</v>
      </c>
      <c r="C59" s="236" t="str">
        <f>IFERROR('Portfolio-WORK (S)'!R58, "")</f>
        <v>Equity Residential</v>
      </c>
      <c r="D59" s="236" t="str">
        <f>IFERROR('Portfolio-WORK (S)'!S58, "")</f>
        <v>EQR</v>
      </c>
      <c r="E59" s="235">
        <f>IFERROR('Portfolio-WORK (S)'!T58, "")</f>
        <v>7.6559829800000001</v>
      </c>
      <c r="F59" s="237">
        <f>IFERROR('Portfolio-WORK (S)'!U58, "")</f>
        <v>84.76</v>
      </c>
      <c r="G59" s="241"/>
      <c r="H59" s="238" t="str">
        <f>'Portfolio-WORK (S)'!AA58</f>
        <v/>
      </c>
      <c r="I59" s="238" t="str">
        <f>'Portfolio-WORK (S)'!AB58</f>
        <v/>
      </c>
      <c r="J59" s="239"/>
      <c r="K59" s="239" t="str">
        <f>'Deletions (S)'!M49</f>
        <v/>
      </c>
      <c r="L59" s="240" t="str">
        <f>'Deletions (S)'!N49</f>
        <v/>
      </c>
      <c r="N59" s="235"/>
      <c r="R59" s="242"/>
    </row>
    <row r="60" spans="2:18">
      <c r="B60" s="235" t="str">
        <f>IFERROR('Portfolio-WORK (S)'!Q59, "")</f>
        <v>New</v>
      </c>
      <c r="C60" s="236" t="str">
        <f>IFERROR('Portfolio-WORK (S)'!R59, "")</f>
        <v>AbbVie, Inc.</v>
      </c>
      <c r="D60" s="236" t="str">
        <f>IFERROR('Portfolio-WORK (S)'!S59, "")</f>
        <v>ABBV</v>
      </c>
      <c r="E60" s="235">
        <f>IFERROR('Portfolio-WORK (S)'!T59, "")</f>
        <v>7.5211875199999998</v>
      </c>
      <c r="F60" s="237">
        <f>IFERROR('Portfolio-WORK (S)'!U59, "")</f>
        <v>65.739999999999995</v>
      </c>
      <c r="G60" s="241"/>
      <c r="H60" s="238" t="str">
        <f>'Portfolio-WORK (S)'!AA59</f>
        <v/>
      </c>
      <c r="I60" s="238" t="str">
        <f>'Portfolio-WORK (S)'!AB59</f>
        <v/>
      </c>
      <c r="J60" s="239"/>
      <c r="K60" s="239" t="str">
        <f>'Deletions (S)'!M50</f>
        <v/>
      </c>
      <c r="L60" s="240" t="str">
        <f>'Deletions (S)'!N50</f>
        <v/>
      </c>
      <c r="N60" s="235"/>
      <c r="R60" s="242"/>
    </row>
    <row r="61" spans="2:18">
      <c r="B61" s="235">
        <f>IFERROR('Portfolio-WORK (S)'!Q60, "")</f>
        <v>2</v>
      </c>
      <c r="C61" s="236" t="str">
        <f>IFERROR('Portfolio-WORK (S)'!R60, "")</f>
        <v>Extra Space Storage Inc.</v>
      </c>
      <c r="D61" s="236" t="str">
        <f>IFERROR('Portfolio-WORK (S)'!S60, "")</f>
        <v>EXR</v>
      </c>
      <c r="E61" s="235">
        <f>IFERROR('Portfolio-WORK (S)'!T60, "")</f>
        <v>7.4033227899999998</v>
      </c>
      <c r="F61" s="237">
        <f>IFERROR('Portfolio-WORK (S)'!U60, "")</f>
        <v>121.92</v>
      </c>
      <c r="G61" s="241"/>
      <c r="H61" s="238" t="str">
        <f>'Portfolio-WORK (S)'!AA60</f>
        <v/>
      </c>
      <c r="I61" s="238" t="str">
        <f>'Portfolio-WORK (S)'!AB60</f>
        <v/>
      </c>
      <c r="J61" s="239"/>
      <c r="K61" s="239" t="str">
        <f>'Deletions (S)'!M51</f>
        <v/>
      </c>
      <c r="L61" s="240" t="str">
        <f>'Deletions (S)'!N51</f>
        <v/>
      </c>
      <c r="N61" s="235"/>
      <c r="R61" s="242"/>
    </row>
    <row r="62" spans="2:18">
      <c r="B62" s="235" t="str">
        <f>IFERROR('Portfolio-WORK (S)'!Q61, "")</f>
        <v/>
      </c>
      <c r="C62" s="236" t="str">
        <f>IFERROR('Portfolio-WORK (S)'!R61, "")</f>
        <v/>
      </c>
      <c r="D62" s="236" t="str">
        <f>IFERROR('Portfolio-WORK (S)'!S61, "")</f>
        <v/>
      </c>
      <c r="E62" s="235" t="str">
        <f>IFERROR('Portfolio-WORK (S)'!T61, "")</f>
        <v/>
      </c>
      <c r="F62" s="237" t="str">
        <f>IFERROR('Portfolio-WORK (S)'!U61, "")</f>
        <v/>
      </c>
      <c r="G62" s="241"/>
      <c r="H62" s="238" t="str">
        <f>'Portfolio-WORK (S)'!AA61</f>
        <v/>
      </c>
      <c r="I62" s="238" t="str">
        <f>'Portfolio-WORK (S)'!AB61</f>
        <v/>
      </c>
      <c r="J62" s="239"/>
      <c r="K62" s="239" t="str">
        <f>'Deletions (S)'!M52</f>
        <v/>
      </c>
      <c r="L62" s="240" t="str">
        <f>'Deletions (S)'!N52</f>
        <v/>
      </c>
      <c r="N62" s="235"/>
      <c r="R62" s="242"/>
    </row>
    <row r="63" spans="2:18">
      <c r="B63" s="235" t="str">
        <f>IFERROR('Portfolio-WORK (S)'!Q62, "")</f>
        <v/>
      </c>
      <c r="C63" s="236" t="str">
        <f>IFERROR('Portfolio-WORK (S)'!R62, "")</f>
        <v/>
      </c>
      <c r="D63" s="236" t="str">
        <f>IFERROR('Portfolio-WORK (S)'!S62, "")</f>
        <v/>
      </c>
      <c r="E63" s="235" t="str">
        <f>IFERROR('Portfolio-WORK (S)'!T62, "")</f>
        <v/>
      </c>
      <c r="F63" s="237" t="str">
        <f>IFERROR('Portfolio-WORK (S)'!U62, "")</f>
        <v/>
      </c>
      <c r="G63" s="241"/>
      <c r="H63" s="238" t="str">
        <f>'Portfolio-WORK (S)'!AA62</f>
        <v/>
      </c>
      <c r="I63" s="238" t="str">
        <f>'Portfolio-WORK (S)'!AB62</f>
        <v/>
      </c>
      <c r="J63" s="239"/>
      <c r="K63" s="239" t="str">
        <f>'Deletions (S)'!M53</f>
        <v/>
      </c>
      <c r="L63" s="240" t="str">
        <f>'Deletions (S)'!N53</f>
        <v/>
      </c>
      <c r="N63" s="235"/>
      <c r="R63" s="242"/>
    </row>
    <row r="64" spans="2:18">
      <c r="B64" s="235" t="str">
        <f>IFERROR('Portfolio-WORK (S)'!Q63, "")</f>
        <v/>
      </c>
      <c r="C64" s="236" t="str">
        <f>IFERROR('Portfolio-WORK (S)'!R63, "")</f>
        <v/>
      </c>
      <c r="D64" s="236" t="str">
        <f>IFERROR('Portfolio-WORK (S)'!S63, "")</f>
        <v/>
      </c>
      <c r="E64" s="235" t="str">
        <f>IFERROR('Portfolio-WORK (S)'!T63, "")</f>
        <v/>
      </c>
      <c r="F64" s="237" t="str">
        <f>IFERROR('Portfolio-WORK (S)'!U63, "")</f>
        <v/>
      </c>
      <c r="G64" s="241"/>
      <c r="H64" s="238" t="str">
        <f>'Portfolio-WORK (S)'!AA63</f>
        <v/>
      </c>
      <c r="I64" s="238" t="str">
        <f>'Portfolio-WORK (S)'!AB63</f>
        <v/>
      </c>
      <c r="J64" s="239"/>
      <c r="K64" s="239" t="str">
        <f>'Deletions (S)'!M54</f>
        <v/>
      </c>
      <c r="L64" s="240" t="str">
        <f>'Deletions (S)'!N54</f>
        <v/>
      </c>
      <c r="N64" s="235"/>
      <c r="R64" s="242"/>
    </row>
    <row r="65" spans="2:18">
      <c r="B65" s="235" t="str">
        <f>IFERROR('Portfolio-WORK (S)'!Q64, "")</f>
        <v/>
      </c>
      <c r="C65" s="236" t="str">
        <f>IFERROR('Portfolio-WORK (S)'!R64, "")</f>
        <v/>
      </c>
      <c r="D65" s="236" t="str">
        <f>IFERROR('Portfolio-WORK (S)'!S64, "")</f>
        <v/>
      </c>
      <c r="E65" s="235" t="str">
        <f>IFERROR('Portfolio-WORK (S)'!T64, "")</f>
        <v/>
      </c>
      <c r="F65" s="237" t="str">
        <f>IFERROR('Portfolio-WORK (S)'!U64, "")</f>
        <v/>
      </c>
      <c r="G65" s="241"/>
      <c r="H65" s="238" t="str">
        <f>'Portfolio-WORK (S)'!AA64</f>
        <v/>
      </c>
      <c r="I65" s="238" t="str">
        <f>'Portfolio-WORK (S)'!AB64</f>
        <v/>
      </c>
      <c r="J65" s="239"/>
      <c r="K65" s="239" t="str">
        <f>'Deletions (S)'!M55</f>
        <v/>
      </c>
      <c r="L65" s="240" t="str">
        <f>'Deletions (S)'!N55</f>
        <v/>
      </c>
      <c r="N65" s="235"/>
      <c r="R65" s="242"/>
    </row>
    <row r="66" spans="2:18">
      <c r="B66" s="235" t="str">
        <f>IFERROR('Portfolio-WORK (S)'!Q65, "")</f>
        <v/>
      </c>
      <c r="C66" s="236" t="str">
        <f>IFERROR('Portfolio-WORK (S)'!R65, "")</f>
        <v/>
      </c>
      <c r="D66" s="236" t="str">
        <f>IFERROR('Portfolio-WORK (S)'!S65, "")</f>
        <v/>
      </c>
      <c r="E66" s="235" t="str">
        <f>IFERROR('Portfolio-WORK (S)'!T65, "")</f>
        <v/>
      </c>
      <c r="F66" s="237" t="str">
        <f>IFERROR('Portfolio-WORK (S)'!U65, "")</f>
        <v/>
      </c>
      <c r="G66" s="241"/>
      <c r="H66" s="238" t="str">
        <f>'Portfolio-WORK (S)'!AA65</f>
        <v/>
      </c>
      <c r="I66" s="238" t="str">
        <f>'Portfolio-WORK (S)'!AB65</f>
        <v/>
      </c>
      <c r="J66" s="239"/>
      <c r="K66" s="239" t="str">
        <f>'Deletions (S)'!M56</f>
        <v/>
      </c>
      <c r="L66" s="240" t="str">
        <f>'Deletions (S)'!N56</f>
        <v/>
      </c>
      <c r="N66" s="235"/>
      <c r="R66" s="242"/>
    </row>
    <row r="67" spans="2:18">
      <c r="B67" s="235" t="str">
        <f>IFERROR('Portfolio-WORK (S)'!Q66, "")</f>
        <v/>
      </c>
      <c r="C67" s="236" t="str">
        <f>IFERROR('Portfolio-WORK (S)'!R66, "")</f>
        <v/>
      </c>
      <c r="D67" s="236" t="str">
        <f>IFERROR('Portfolio-WORK (S)'!S66, "")</f>
        <v/>
      </c>
      <c r="E67" s="235" t="str">
        <f>IFERROR('Portfolio-WORK (S)'!T66, "")</f>
        <v/>
      </c>
      <c r="F67" s="237" t="str">
        <f>IFERROR('Portfolio-WORK (S)'!U66, "")</f>
        <v/>
      </c>
      <c r="G67" s="241"/>
      <c r="H67" s="244"/>
      <c r="J67" s="239"/>
      <c r="K67" s="239"/>
      <c r="L67" s="240"/>
      <c r="N67" s="235"/>
      <c r="R67" s="242"/>
    </row>
    <row r="68" spans="2:18">
      <c r="B68" s="235" t="str">
        <f>IFERROR('Portfolio-WORK (S)'!Q67, "")</f>
        <v/>
      </c>
      <c r="C68" s="236" t="str">
        <f>IFERROR('Portfolio-WORK (S)'!R67, "")</f>
        <v/>
      </c>
      <c r="D68" s="236" t="str">
        <f>IFERROR('Portfolio-WORK (S)'!S67, "")</f>
        <v/>
      </c>
      <c r="E68" s="235" t="str">
        <f>IFERROR('Portfolio-WORK (S)'!T67, "")</f>
        <v/>
      </c>
      <c r="F68" s="237" t="str">
        <f>IFERROR('Portfolio-WORK (S)'!U67, "")</f>
        <v/>
      </c>
      <c r="G68" s="241"/>
      <c r="H68" s="244"/>
      <c r="J68" s="239"/>
      <c r="K68" s="239"/>
      <c r="L68" s="240"/>
      <c r="N68" s="235"/>
      <c r="R68" s="242"/>
    </row>
    <row r="69" spans="2:18">
      <c r="B69" s="235" t="str">
        <f>IFERROR('Portfolio-WORK (S)'!Q68, "")</f>
        <v/>
      </c>
      <c r="C69" s="236" t="str">
        <f>IFERROR('Portfolio-WORK (S)'!R68, "")</f>
        <v/>
      </c>
      <c r="D69" s="236" t="str">
        <f>IFERROR('Portfolio-WORK (S)'!S68, "")</f>
        <v/>
      </c>
      <c r="E69" s="235" t="str">
        <f>IFERROR('Portfolio-WORK (S)'!T68, "")</f>
        <v/>
      </c>
      <c r="F69" s="237" t="str">
        <f>IFERROR('Portfolio-WORK (S)'!U68, "")</f>
        <v/>
      </c>
      <c r="G69" s="241"/>
      <c r="H69" s="244"/>
      <c r="J69" s="239"/>
      <c r="K69" s="239"/>
      <c r="L69" s="240"/>
      <c r="N69" s="235"/>
      <c r="R69" s="242"/>
    </row>
    <row r="70" spans="2:18">
      <c r="B70" s="235" t="str">
        <f>IFERROR('Portfolio-WORK (S)'!Q69, "")</f>
        <v/>
      </c>
      <c r="C70" s="236" t="str">
        <f>IFERROR('Portfolio-WORK (S)'!R69, "")</f>
        <v/>
      </c>
      <c r="D70" s="236" t="str">
        <f>IFERROR('Portfolio-WORK (S)'!S69, "")</f>
        <v/>
      </c>
      <c r="E70" s="235" t="str">
        <f>IFERROR('Portfolio-WORK (S)'!T69, "")</f>
        <v/>
      </c>
      <c r="F70" s="237" t="str">
        <f>IFERROR('Portfolio-WORK (S)'!U69, "")</f>
        <v/>
      </c>
      <c r="G70" s="241"/>
      <c r="H70" s="244"/>
      <c r="J70" s="239"/>
      <c r="K70" s="239"/>
      <c r="L70" s="240"/>
      <c r="N70" s="235"/>
      <c r="R70" s="242"/>
    </row>
    <row r="71" spans="2:18">
      <c r="B71" s="235" t="str">
        <f>IFERROR('Portfolio-WORK (S)'!Q70, "")</f>
        <v/>
      </c>
      <c r="C71" s="236" t="str">
        <f>IFERROR('Portfolio-WORK (S)'!R70, "")</f>
        <v/>
      </c>
      <c r="D71" s="236" t="str">
        <f>IFERROR('Portfolio-WORK (S)'!S70, "")</f>
        <v/>
      </c>
      <c r="E71" s="235" t="str">
        <f>IFERROR('Portfolio-WORK (S)'!T70, "")</f>
        <v/>
      </c>
      <c r="F71" s="237" t="str">
        <f>IFERROR('Portfolio-WORK (S)'!U70, "")</f>
        <v/>
      </c>
      <c r="G71" s="241"/>
      <c r="H71" s="244"/>
      <c r="J71" s="239"/>
      <c r="K71" s="239"/>
      <c r="L71" s="240"/>
      <c r="N71" s="235"/>
      <c r="R71" s="242"/>
    </row>
    <row r="72" spans="2:18">
      <c r="B72" s="235" t="str">
        <f>IFERROR('Portfolio-WORK (S)'!Q71, "")</f>
        <v/>
      </c>
      <c r="C72" s="236" t="str">
        <f>IFERROR('Portfolio-WORK (S)'!R71, "")</f>
        <v/>
      </c>
      <c r="D72" s="236" t="str">
        <f>IFERROR('Portfolio-WORK (S)'!S71, "")</f>
        <v/>
      </c>
      <c r="E72" s="235" t="str">
        <f>IFERROR('Portfolio-WORK (S)'!T71, "")</f>
        <v/>
      </c>
      <c r="F72" s="237" t="str">
        <f>IFERROR('Portfolio-WORK (S)'!U71, "")</f>
        <v/>
      </c>
      <c r="G72" s="241"/>
      <c r="H72" s="244"/>
      <c r="J72" s="239"/>
      <c r="K72" s="239"/>
      <c r="L72" s="240"/>
      <c r="N72" s="235"/>
      <c r="R72" s="242"/>
    </row>
    <row r="73" spans="2:18">
      <c r="B73" s="235" t="str">
        <f>IFERROR('Portfolio-WORK (S)'!Q72, "")</f>
        <v/>
      </c>
      <c r="C73" s="236" t="str">
        <f>IFERROR('Portfolio-WORK (S)'!R72, "")</f>
        <v/>
      </c>
      <c r="D73" s="236" t="str">
        <f>IFERROR('Portfolio-WORK (S)'!S72, "")</f>
        <v/>
      </c>
      <c r="E73" s="235" t="str">
        <f>IFERROR('Portfolio-WORK (S)'!T72, "")</f>
        <v/>
      </c>
      <c r="F73" s="237" t="str">
        <f>IFERROR('Portfolio-WORK (S)'!U72, "")</f>
        <v/>
      </c>
      <c r="G73" s="241"/>
      <c r="H73" s="244"/>
      <c r="J73" s="239"/>
      <c r="K73" s="239"/>
      <c r="L73" s="240"/>
      <c r="N73" s="235"/>
      <c r="R73" s="242"/>
    </row>
    <row r="74" spans="2:18">
      <c r="B74" s="235" t="str">
        <f>IFERROR('Portfolio-WORK (S)'!Q73, "")</f>
        <v/>
      </c>
      <c r="C74" s="236" t="str">
        <f>IFERROR('Portfolio-WORK (S)'!R73, "")</f>
        <v/>
      </c>
      <c r="D74" s="236" t="str">
        <f>IFERROR('Portfolio-WORK (S)'!S73, "")</f>
        <v/>
      </c>
      <c r="E74" s="235" t="str">
        <f>IFERROR('Portfolio-WORK (S)'!T73, "")</f>
        <v/>
      </c>
      <c r="F74" s="237" t="str">
        <f>IFERROR('Portfolio-WORK (S)'!U73, "")</f>
        <v/>
      </c>
      <c r="G74" s="241"/>
      <c r="H74" s="244"/>
      <c r="J74" s="239"/>
      <c r="K74" s="239"/>
      <c r="L74" s="240"/>
      <c r="N74" s="235"/>
      <c r="R74" s="242"/>
    </row>
    <row r="75" spans="2:18">
      <c r="B75" s="235" t="str">
        <f>IFERROR('Portfolio-WORK (S)'!Q74, "")</f>
        <v/>
      </c>
      <c r="C75" s="236" t="str">
        <f>IFERROR('Portfolio-WORK (S)'!R74, "")</f>
        <v/>
      </c>
      <c r="D75" s="236" t="str">
        <f>IFERROR('Portfolio-WORK (S)'!S74, "")</f>
        <v/>
      </c>
      <c r="E75" s="235" t="str">
        <f>IFERROR('Portfolio-WORK (S)'!T74, "")</f>
        <v/>
      </c>
      <c r="F75" s="237" t="str">
        <f>IFERROR('Portfolio-WORK (S)'!U74, "")</f>
        <v/>
      </c>
      <c r="G75" s="241"/>
      <c r="H75" s="244"/>
      <c r="J75" s="239"/>
      <c r="K75" s="239"/>
      <c r="L75" s="240"/>
      <c r="N75" s="235"/>
      <c r="R75" s="242"/>
    </row>
    <row r="76" spans="2:18">
      <c r="B76" s="235" t="str">
        <f>IFERROR('Portfolio-WORK (S)'!Q75, "")</f>
        <v/>
      </c>
      <c r="C76" s="236" t="str">
        <f>IFERROR('Portfolio-WORK (S)'!R75, "")</f>
        <v/>
      </c>
      <c r="D76" s="236" t="str">
        <f>IFERROR('Portfolio-WORK (S)'!S75, "")</f>
        <v/>
      </c>
      <c r="E76" s="235" t="str">
        <f>IFERROR('Portfolio-WORK (S)'!T75, "")</f>
        <v/>
      </c>
      <c r="F76" s="237" t="str">
        <f>IFERROR('Portfolio-WORK (S)'!U75, "")</f>
        <v/>
      </c>
      <c r="G76" s="241"/>
      <c r="H76" s="244"/>
      <c r="J76" s="239"/>
      <c r="K76" s="239"/>
      <c r="L76" s="240"/>
      <c r="N76" s="235"/>
      <c r="R76" s="242"/>
    </row>
    <row r="77" spans="2:18">
      <c r="B77" s="235" t="str">
        <f>IFERROR('Portfolio-WORK (S)'!Q76, "")</f>
        <v/>
      </c>
      <c r="C77" s="236" t="str">
        <f>IFERROR('Portfolio-WORK (S)'!R76, "")</f>
        <v/>
      </c>
      <c r="D77" s="236" t="str">
        <f>IFERROR('Portfolio-WORK (S)'!S76, "")</f>
        <v/>
      </c>
      <c r="E77" s="235" t="str">
        <f>IFERROR('Portfolio-WORK (S)'!T76, "")</f>
        <v/>
      </c>
      <c r="F77" s="237" t="str">
        <f>IFERROR('Portfolio-WORK (S)'!U76, "")</f>
        <v/>
      </c>
      <c r="G77" s="241"/>
      <c r="H77" s="244"/>
      <c r="J77" s="239"/>
      <c r="K77" s="239"/>
      <c r="L77" s="240"/>
      <c r="N77" s="235"/>
      <c r="R77" s="242"/>
    </row>
    <row r="78" spans="2:18">
      <c r="B78" s="235" t="str">
        <f>IFERROR('Portfolio-WORK (S)'!Q77, "")</f>
        <v/>
      </c>
      <c r="C78" s="236" t="str">
        <f>IFERROR('Portfolio-WORK (S)'!R77, "")</f>
        <v/>
      </c>
      <c r="D78" s="236" t="str">
        <f>IFERROR('Portfolio-WORK (S)'!S77, "")</f>
        <v/>
      </c>
      <c r="E78" s="235" t="str">
        <f>IFERROR('Portfolio-WORK (S)'!T77, "")</f>
        <v/>
      </c>
      <c r="F78" s="237" t="str">
        <f>IFERROR('Portfolio-WORK (S)'!U77, "")</f>
        <v/>
      </c>
      <c r="G78" s="241"/>
      <c r="H78" s="244"/>
      <c r="J78" s="239"/>
      <c r="K78" s="239"/>
      <c r="L78" s="240"/>
      <c r="N78" s="235"/>
      <c r="R78" s="242"/>
    </row>
    <row r="79" spans="2:18">
      <c r="B79" s="235" t="str">
        <f>IFERROR('Portfolio-WORK (S)'!Q78, "")</f>
        <v/>
      </c>
      <c r="C79" s="236" t="str">
        <f>IFERROR('Portfolio-WORK (S)'!R78, "")</f>
        <v/>
      </c>
      <c r="D79" s="236" t="str">
        <f>IFERROR('Portfolio-WORK (S)'!S78, "")</f>
        <v/>
      </c>
      <c r="E79" s="235" t="str">
        <f>IFERROR('Portfolio-WORK (S)'!T78, "")</f>
        <v/>
      </c>
      <c r="F79" s="237" t="str">
        <f>IFERROR('Portfolio-WORK (S)'!U78, "")</f>
        <v/>
      </c>
      <c r="G79" s="241"/>
      <c r="H79" s="244"/>
      <c r="J79" s="239"/>
      <c r="K79" s="239"/>
      <c r="L79" s="240"/>
      <c r="N79" s="235"/>
      <c r="R79" s="242"/>
    </row>
    <row r="80" spans="2:18">
      <c r="B80" s="235" t="str">
        <f>IFERROR('Portfolio-WORK (S)'!Q79, "")</f>
        <v/>
      </c>
      <c r="C80" s="236" t="str">
        <f>IFERROR('Portfolio-WORK (S)'!R79, "")</f>
        <v/>
      </c>
      <c r="D80" s="236" t="str">
        <f>IFERROR('Portfolio-WORK (S)'!S79, "")</f>
        <v/>
      </c>
      <c r="E80" s="235" t="str">
        <f>IFERROR('Portfolio-WORK (S)'!T79, "")</f>
        <v/>
      </c>
      <c r="F80" s="237" t="str">
        <f>IFERROR('Portfolio-WORK (S)'!U79, "")</f>
        <v/>
      </c>
      <c r="G80" s="241"/>
      <c r="H80" s="244"/>
      <c r="J80" s="239"/>
      <c r="K80" s="239"/>
      <c r="L80" s="240"/>
      <c r="N80" s="235"/>
      <c r="R80" s="242"/>
    </row>
    <row r="81" spans="2:18">
      <c r="B81" s="235" t="str">
        <f>IFERROR('Portfolio-WORK (S)'!Q80, "")</f>
        <v/>
      </c>
      <c r="C81" s="236" t="str">
        <f>IFERROR('Portfolio-WORK (S)'!R80, "")</f>
        <v/>
      </c>
      <c r="D81" s="236" t="str">
        <f>IFERROR('Portfolio-WORK (S)'!S80, "")</f>
        <v/>
      </c>
      <c r="E81" s="235" t="str">
        <f>IFERROR('Portfolio-WORK (S)'!T80, "")</f>
        <v/>
      </c>
      <c r="F81" s="237" t="str">
        <f>IFERROR('Portfolio-WORK (S)'!U80, "")</f>
        <v/>
      </c>
      <c r="G81" s="241"/>
      <c r="H81" s="244"/>
      <c r="J81" s="239"/>
      <c r="K81" s="239"/>
      <c r="L81" s="240"/>
      <c r="N81" s="235"/>
      <c r="R81" s="242"/>
    </row>
    <row r="82" spans="2:18">
      <c r="B82" s="235" t="str">
        <f>IFERROR('Portfolio-WORK (S)'!Q81, "")</f>
        <v/>
      </c>
      <c r="C82" s="236" t="str">
        <f>IFERROR('Portfolio-WORK (S)'!R81, "")</f>
        <v/>
      </c>
      <c r="D82" s="236" t="str">
        <f>IFERROR('Portfolio-WORK (S)'!S81, "")</f>
        <v/>
      </c>
      <c r="E82" s="235" t="str">
        <f>IFERROR('Portfolio-WORK (S)'!T81, "")</f>
        <v/>
      </c>
      <c r="F82" s="237" t="str">
        <f>IFERROR('Portfolio-WORK (S)'!U81, "")</f>
        <v/>
      </c>
      <c r="H82" s="245"/>
      <c r="J82" s="239"/>
      <c r="L82" s="240"/>
    </row>
    <row r="83" spans="2:18">
      <c r="B83" s="235" t="str">
        <f>IFERROR('Portfolio-WORK (S)'!Q82, "")</f>
        <v/>
      </c>
      <c r="C83" s="236" t="str">
        <f>IFERROR('Portfolio-WORK (S)'!R82, "")</f>
        <v/>
      </c>
      <c r="D83" s="236" t="str">
        <f>IFERROR('Portfolio-WORK (S)'!S82, "")</f>
        <v/>
      </c>
      <c r="E83" s="235" t="str">
        <f>IFERROR('Portfolio-WORK (S)'!T82, "")</f>
        <v/>
      </c>
      <c r="F83" s="237" t="str">
        <f>IFERROR('Portfolio-WORK (S)'!U82, "")</f>
        <v/>
      </c>
      <c r="H83" s="245"/>
    </row>
    <row r="84" spans="2:18">
      <c r="B84" s="235" t="str">
        <f>IFERROR('Portfolio-WORK (S)'!Q83, "")</f>
        <v/>
      </c>
      <c r="C84" s="236" t="str">
        <f>IFERROR('Portfolio-WORK (S)'!R83, "")</f>
        <v/>
      </c>
      <c r="D84" s="236" t="str">
        <f>IFERROR('Portfolio-WORK (S)'!S83, "")</f>
        <v/>
      </c>
      <c r="E84" s="235" t="str">
        <f>IFERROR('Portfolio-WORK (S)'!T83, "")</f>
        <v/>
      </c>
      <c r="F84" s="237" t="str">
        <f>IFERROR('Portfolio-WORK (S)'!U83, "")</f>
        <v/>
      </c>
      <c r="H84" s="245"/>
    </row>
    <row r="85" spans="2:18">
      <c r="B85" s="235" t="str">
        <f>IFERROR('Portfolio-WORK (S)'!Q84, "")</f>
        <v/>
      </c>
      <c r="C85" s="236" t="str">
        <f>IFERROR('Portfolio-WORK (S)'!R84, "")</f>
        <v/>
      </c>
      <c r="D85" s="236" t="str">
        <f>IFERROR('Portfolio-WORK (S)'!S84, "")</f>
        <v/>
      </c>
      <c r="E85" s="235" t="str">
        <f>IFERROR('Portfolio-WORK (S)'!T84, "")</f>
        <v/>
      </c>
      <c r="F85" s="237" t="str">
        <f>IFERROR('Portfolio-WORK (S)'!U84, "")</f>
        <v/>
      </c>
      <c r="H85" s="245"/>
    </row>
    <row r="86" spans="2:18">
      <c r="B86" s="235" t="str">
        <f>IFERROR('Portfolio-WORK (S)'!Q85, "")</f>
        <v/>
      </c>
      <c r="C86" s="236" t="str">
        <f>IFERROR('Portfolio-WORK (S)'!R85, "")</f>
        <v/>
      </c>
      <c r="D86" s="236" t="str">
        <f>IFERROR('Portfolio-WORK (S)'!S85, "")</f>
        <v/>
      </c>
      <c r="E86" s="235" t="str">
        <f>IFERROR('Portfolio-WORK (S)'!T85, "")</f>
        <v/>
      </c>
      <c r="F86" s="237" t="str">
        <f>IFERROR('Portfolio-WORK (S)'!U85, "")</f>
        <v/>
      </c>
      <c r="H86" s="245"/>
    </row>
    <row r="87" spans="2:18">
      <c r="B87" s="235" t="str">
        <f>IFERROR('Portfolio-WORK (S)'!Q86, "")</f>
        <v/>
      </c>
      <c r="C87" s="236" t="str">
        <f>IFERROR('Portfolio-WORK (S)'!R86, "")</f>
        <v/>
      </c>
      <c r="D87" s="236" t="str">
        <f>IFERROR('Portfolio-WORK (S)'!S86, "")</f>
        <v/>
      </c>
      <c r="E87" s="235" t="str">
        <f>IFERROR('Portfolio-WORK (S)'!T86, "")</f>
        <v/>
      </c>
      <c r="F87" s="237" t="str">
        <f>IFERROR('Portfolio-WORK (S)'!U86, "")</f>
        <v/>
      </c>
      <c r="H87" s="245"/>
    </row>
    <row r="88" spans="2:18">
      <c r="B88" s="235" t="str">
        <f>IFERROR('Portfolio-WORK (S)'!Q87, "")</f>
        <v/>
      </c>
      <c r="C88" s="236" t="str">
        <f>IFERROR('Portfolio-WORK (S)'!R87, "")</f>
        <v/>
      </c>
      <c r="D88" s="236" t="str">
        <f>IFERROR('Portfolio-WORK (S)'!S87, "")</f>
        <v/>
      </c>
      <c r="E88" s="235" t="str">
        <f>IFERROR('Portfolio-WORK (S)'!T87, "")</f>
        <v/>
      </c>
      <c r="F88" s="237" t="str">
        <f>IFERROR('Portfolio-WORK (S)'!U87, "")</f>
        <v/>
      </c>
      <c r="H88" s="245"/>
    </row>
    <row r="89" spans="2:18">
      <c r="B89" s="235" t="str">
        <f>IFERROR('Portfolio-WORK (S)'!Q88, "")</f>
        <v/>
      </c>
      <c r="C89" s="236" t="str">
        <f>IFERROR('Portfolio-WORK (S)'!R88, "")</f>
        <v/>
      </c>
      <c r="D89" s="236" t="str">
        <f>IFERROR('Portfolio-WORK (S)'!S88, "")</f>
        <v/>
      </c>
      <c r="E89" s="235" t="str">
        <f>IFERROR('Portfolio-WORK (S)'!T88, "")</f>
        <v/>
      </c>
      <c r="F89" s="237" t="str">
        <f>IFERROR('Portfolio-WORK (S)'!U88, "")</f>
        <v/>
      </c>
      <c r="H89" s="245"/>
    </row>
    <row r="90" spans="2:18">
      <c r="B90" s="235" t="str">
        <f>IFERROR('Portfolio-WORK (S)'!Q89, "")</f>
        <v/>
      </c>
      <c r="C90" s="236" t="str">
        <f>IFERROR('Portfolio-WORK (S)'!R89, "")</f>
        <v/>
      </c>
      <c r="D90" s="236" t="str">
        <f>IFERROR('Portfolio-WORK (S)'!S89, "")</f>
        <v/>
      </c>
      <c r="E90" s="235" t="str">
        <f>IFERROR('Portfolio-WORK (S)'!T89, "")</f>
        <v/>
      </c>
      <c r="F90" s="237" t="str">
        <f>IFERROR('Portfolio-WORK (S)'!U89, "")</f>
        <v/>
      </c>
      <c r="H90" s="245"/>
    </row>
    <row r="91" spans="2:18">
      <c r="B91" s="235" t="str">
        <f>IFERROR('Portfolio-WORK (S)'!Q90, "")</f>
        <v/>
      </c>
      <c r="C91" s="236" t="str">
        <f>IFERROR('Portfolio-WORK (S)'!R90, "")</f>
        <v/>
      </c>
      <c r="D91" s="236" t="str">
        <f>IFERROR('Portfolio-WORK (S)'!S90, "")</f>
        <v/>
      </c>
      <c r="E91" s="235" t="str">
        <f>IFERROR('Portfolio-WORK (S)'!T90, "")</f>
        <v/>
      </c>
      <c r="F91" s="237" t="str">
        <f>IFERROR('Portfolio-WORK (S)'!U90, "")</f>
        <v/>
      </c>
      <c r="H91" s="245"/>
    </row>
    <row r="92" spans="2:18">
      <c r="B92" s="235" t="str">
        <f>IFERROR('Portfolio-WORK (S)'!Q91, "")</f>
        <v/>
      </c>
      <c r="C92" s="236" t="str">
        <f>IFERROR('Portfolio-WORK (S)'!R91, "")</f>
        <v/>
      </c>
      <c r="D92" s="236" t="str">
        <f>IFERROR('Portfolio-WORK (S)'!S91, "")</f>
        <v/>
      </c>
      <c r="E92" s="235" t="str">
        <f>IFERROR('Portfolio-WORK (S)'!T91, "")</f>
        <v/>
      </c>
      <c r="F92" s="237" t="str">
        <f>IFERROR('Portfolio-WORK (S)'!U91, "")</f>
        <v/>
      </c>
      <c r="H92" s="245"/>
    </row>
    <row r="93" spans="2:18">
      <c r="B93" s="235" t="str">
        <f>IFERROR('Portfolio-WORK (S)'!Q92, "")</f>
        <v/>
      </c>
      <c r="C93" s="236" t="str">
        <f>IFERROR('Portfolio-WORK (S)'!R92, "")</f>
        <v/>
      </c>
      <c r="D93" s="236" t="str">
        <f>IFERROR('Portfolio-WORK (S)'!S92, "")</f>
        <v/>
      </c>
      <c r="E93" s="235" t="str">
        <f>IFERROR('Portfolio-WORK (S)'!T92, "")</f>
        <v/>
      </c>
      <c r="F93" s="237" t="str">
        <f>IFERROR('Portfolio-WORK (S)'!U92, "")</f>
        <v/>
      </c>
      <c r="H93" s="245"/>
    </row>
    <row r="94" spans="2:18">
      <c r="B94" s="235" t="str">
        <f>IFERROR('Portfolio-WORK (S)'!Q93, "")</f>
        <v/>
      </c>
      <c r="C94" s="236" t="str">
        <f>IFERROR('Portfolio-WORK (S)'!R93, "")</f>
        <v/>
      </c>
      <c r="D94" s="236" t="str">
        <f>IFERROR('Portfolio-WORK (S)'!S93, "")</f>
        <v/>
      </c>
      <c r="E94" s="235" t="str">
        <f>IFERROR('Portfolio-WORK (S)'!T93, "")</f>
        <v/>
      </c>
      <c r="F94" s="237" t="str">
        <f>IFERROR('Portfolio-WORK (S)'!U93, "")</f>
        <v/>
      </c>
      <c r="H94" s="245"/>
    </row>
    <row r="95" spans="2:18">
      <c r="B95" s="235" t="str">
        <f>IFERROR('Portfolio-WORK (S)'!Q94, "")</f>
        <v/>
      </c>
      <c r="C95" s="236" t="str">
        <f>IFERROR('Portfolio-WORK (S)'!R94, "")</f>
        <v/>
      </c>
      <c r="D95" s="236" t="str">
        <f>IFERROR('Portfolio-WORK (S)'!S94, "")</f>
        <v/>
      </c>
      <c r="E95" s="235" t="str">
        <f>IFERROR('Portfolio-WORK (S)'!T94, "")</f>
        <v/>
      </c>
      <c r="F95" s="237" t="str">
        <f>IFERROR('Portfolio-WORK (S)'!U94, "")</f>
        <v/>
      </c>
      <c r="H95" s="245"/>
    </row>
    <row r="96" spans="2:18">
      <c r="B96" s="235" t="str">
        <f>IFERROR('Portfolio-WORK (S)'!Q95, "")</f>
        <v/>
      </c>
      <c r="C96" s="236" t="str">
        <f>IFERROR('Portfolio-WORK (S)'!R95, "")</f>
        <v/>
      </c>
      <c r="D96" s="236" t="str">
        <f>IFERROR('Portfolio-WORK (S)'!S95, "")</f>
        <v/>
      </c>
      <c r="E96" s="235" t="str">
        <f>IFERROR('Portfolio-WORK (S)'!T95, "")</f>
        <v/>
      </c>
      <c r="F96" s="237" t="str">
        <f>IFERROR('Portfolio-WORK (S)'!U95, "")</f>
        <v/>
      </c>
      <c r="H96" s="245"/>
    </row>
    <row r="97" spans="2:8">
      <c r="B97" s="235" t="str">
        <f>IFERROR('Portfolio-WORK (S)'!Q96, "")</f>
        <v/>
      </c>
      <c r="C97" s="236" t="str">
        <f>IFERROR('Portfolio-WORK (S)'!R96, "")</f>
        <v/>
      </c>
      <c r="D97" s="236" t="str">
        <f>IFERROR('Portfolio-WORK (S)'!S96, "")</f>
        <v/>
      </c>
      <c r="E97" s="235" t="str">
        <f>IFERROR('Portfolio-WORK (S)'!T96, "")</f>
        <v/>
      </c>
      <c r="F97" s="237" t="str">
        <f>IFERROR('Portfolio-WORK (S)'!U96, "")</f>
        <v/>
      </c>
      <c r="H97" s="245"/>
    </row>
    <row r="98" spans="2:8">
      <c r="B98" s="235" t="str">
        <f>IFERROR('Portfolio-WORK (S)'!Q97, "")</f>
        <v/>
      </c>
      <c r="C98" s="236" t="str">
        <f>IFERROR('Portfolio-WORK (S)'!R97, "")</f>
        <v/>
      </c>
      <c r="D98" s="236" t="str">
        <f>IFERROR('Portfolio-WORK (S)'!S97, "")</f>
        <v/>
      </c>
      <c r="E98" s="235" t="str">
        <f>IFERROR('Portfolio-WORK (S)'!T97, "")</f>
        <v/>
      </c>
      <c r="F98" s="237" t="str">
        <f>IFERROR('Portfolio-WORK (S)'!U97, "")</f>
        <v/>
      </c>
      <c r="H98" s="245"/>
    </row>
    <row r="99" spans="2:8">
      <c r="B99" s="235" t="str">
        <f>IFERROR('Portfolio-WORK (S)'!Q98, "")</f>
        <v/>
      </c>
      <c r="C99" s="236" t="str">
        <f>IFERROR('Portfolio-WORK (S)'!R98, "")</f>
        <v/>
      </c>
      <c r="D99" s="236" t="str">
        <f>IFERROR('Portfolio-WORK (S)'!S98, "")</f>
        <v/>
      </c>
      <c r="E99" s="235" t="str">
        <f>IFERROR('Portfolio-WORK (S)'!T98, "")</f>
        <v/>
      </c>
      <c r="F99" s="237" t="str">
        <f>IFERROR('Portfolio-WORK (S)'!U98, "")</f>
        <v/>
      </c>
      <c r="H99" s="245"/>
    </row>
    <row r="100" spans="2:8">
      <c r="B100" s="235" t="str">
        <f>IFERROR('Portfolio-WORK (S)'!Q99, "")</f>
        <v/>
      </c>
      <c r="C100" s="236" t="str">
        <f>IFERROR('Portfolio-WORK (S)'!R99, "")</f>
        <v/>
      </c>
      <c r="D100" s="236" t="str">
        <f>IFERROR('Portfolio-WORK (S)'!S99, "")</f>
        <v/>
      </c>
      <c r="E100" s="235" t="str">
        <f>IFERROR('Portfolio-WORK (S)'!T99, "")</f>
        <v/>
      </c>
      <c r="F100" s="237" t="str">
        <f>IFERROR('Portfolio-WORK (S)'!U99, "")</f>
        <v/>
      </c>
      <c r="H100" s="245"/>
    </row>
    <row r="101" spans="2:8">
      <c r="B101" s="235" t="str">
        <f>IFERROR('Portfolio-WORK (S)'!Q100, "")</f>
        <v/>
      </c>
      <c r="C101" s="236" t="str">
        <f>IFERROR('Portfolio-WORK (S)'!R100, "")</f>
        <v/>
      </c>
      <c r="D101" s="236" t="str">
        <f>IFERROR('Portfolio-WORK (S)'!S100, "")</f>
        <v/>
      </c>
      <c r="E101" s="235" t="str">
        <f>IFERROR('Portfolio-WORK (S)'!T100, "")</f>
        <v/>
      </c>
      <c r="F101" s="237" t="str">
        <f>IFERROR('Portfolio-WORK (S)'!U100, "")</f>
        <v/>
      </c>
      <c r="H101" s="245"/>
    </row>
    <row r="102" spans="2:8">
      <c r="B102" s="235" t="str">
        <f>IFERROR('Portfolio-WORK (S)'!Q101, "")</f>
        <v/>
      </c>
      <c r="C102" s="236" t="str">
        <f>IFERROR('Portfolio-WORK (S)'!R101, "")</f>
        <v/>
      </c>
      <c r="D102" s="236" t="str">
        <f>IFERROR('Portfolio-WORK (S)'!S101, "")</f>
        <v/>
      </c>
      <c r="E102" s="235" t="str">
        <f>IFERROR('Portfolio-WORK (S)'!T101, "")</f>
        <v/>
      </c>
      <c r="F102" s="237" t="str">
        <f>IFERROR('Portfolio-WORK (S)'!U101, "")</f>
        <v/>
      </c>
      <c r="H102" s="245"/>
    </row>
    <row r="103" spans="2:8">
      <c r="B103" s="235" t="str">
        <f>IFERROR('Portfolio-WORK (S)'!Q102, "")</f>
        <v/>
      </c>
      <c r="C103" s="236" t="str">
        <f>IFERROR('Portfolio-WORK (S)'!R102, "")</f>
        <v/>
      </c>
      <c r="D103" s="236" t="str">
        <f>IFERROR('Portfolio-WORK (S)'!S102, "")</f>
        <v/>
      </c>
      <c r="E103" s="235" t="str">
        <f>IFERROR('Portfolio-WORK (S)'!T102, "")</f>
        <v/>
      </c>
      <c r="F103" s="237" t="str">
        <f>IFERROR('Portfolio-WORK (S)'!U102, "")</f>
        <v/>
      </c>
      <c r="H103" s="245"/>
    </row>
    <row r="104" spans="2:8">
      <c r="B104" s="235" t="str">
        <f>IFERROR('Portfolio-WORK (S)'!Q103, "")</f>
        <v/>
      </c>
      <c r="C104" s="236" t="str">
        <f>IFERROR('Portfolio-WORK (S)'!R103, "")</f>
        <v/>
      </c>
      <c r="D104" s="236" t="str">
        <f>IFERROR('Portfolio-WORK (S)'!S103, "")</f>
        <v/>
      </c>
      <c r="E104" s="235" t="str">
        <f>IFERROR('Portfolio-WORK (S)'!T103, "")</f>
        <v/>
      </c>
      <c r="F104" s="237" t="str">
        <f>IFERROR('Portfolio-WORK (S)'!U103, "")</f>
        <v/>
      </c>
      <c r="H104" s="245"/>
    </row>
    <row r="105" spans="2:8">
      <c r="B105" s="235" t="str">
        <f>IFERROR('Portfolio-WORK (S)'!Q104, "")</f>
        <v/>
      </c>
      <c r="C105" s="236" t="str">
        <f>IFERROR('Portfolio-WORK (S)'!R104, "")</f>
        <v/>
      </c>
      <c r="D105" s="236" t="str">
        <f>IFERROR('Portfolio-WORK (S)'!S104, "")</f>
        <v/>
      </c>
      <c r="E105" s="235" t="str">
        <f>IFERROR('Portfolio-WORK (S)'!T104, "")</f>
        <v/>
      </c>
      <c r="F105" s="237" t="str">
        <f>IFERROR('Portfolio-WORK (S)'!U104, "")</f>
        <v/>
      </c>
      <c r="H105" s="245"/>
    </row>
    <row r="106" spans="2:8">
      <c r="B106" s="235" t="str">
        <f>IFERROR('Portfolio-WORK (S)'!Q105, "")</f>
        <v/>
      </c>
      <c r="C106" s="236" t="str">
        <f>IFERROR('Portfolio-WORK (S)'!R105, "")</f>
        <v/>
      </c>
      <c r="D106" s="236" t="str">
        <f>IFERROR('Portfolio-WORK (S)'!S105, "")</f>
        <v/>
      </c>
      <c r="E106" s="235" t="str">
        <f>IFERROR('Portfolio-WORK (S)'!T105, "")</f>
        <v/>
      </c>
      <c r="F106" s="237" t="str">
        <f>IFERROR('Portfolio-WORK (S)'!U105, "")</f>
        <v/>
      </c>
      <c r="H106" s="245"/>
    </row>
    <row r="107" spans="2:8">
      <c r="B107" s="235" t="str">
        <f>IFERROR('Portfolio-WORK (S)'!Q106, "")</f>
        <v/>
      </c>
      <c r="C107" s="236" t="str">
        <f>IFERROR('Portfolio-WORK (S)'!R106, "")</f>
        <v/>
      </c>
      <c r="D107" s="236" t="str">
        <f>IFERROR('Portfolio-WORK (S)'!S106, "")</f>
        <v/>
      </c>
      <c r="E107" s="235" t="str">
        <f>IFERROR('Portfolio-WORK (S)'!T106, "")</f>
        <v/>
      </c>
      <c r="F107" s="237" t="str">
        <f>IFERROR('Portfolio-WORK (S)'!U106, "")</f>
        <v/>
      </c>
      <c r="H107" s="245"/>
    </row>
    <row r="108" spans="2:8">
      <c r="B108" s="235" t="str">
        <f>IFERROR('Portfolio-WORK (S)'!Q107, "")</f>
        <v/>
      </c>
      <c r="C108" s="236" t="str">
        <f>IFERROR('Portfolio-WORK (S)'!R107, "")</f>
        <v/>
      </c>
      <c r="D108" s="236" t="str">
        <f>IFERROR('Portfolio-WORK (S)'!S107, "")</f>
        <v/>
      </c>
      <c r="E108" s="235" t="str">
        <f>IFERROR('Portfolio-WORK (S)'!T107, "")</f>
        <v/>
      </c>
      <c r="F108" s="237" t="str">
        <f>IFERROR('Portfolio-WORK (S)'!U107, "")</f>
        <v/>
      </c>
      <c r="H108" s="245"/>
    </row>
    <row r="109" spans="2:8">
      <c r="B109" s="235" t="str">
        <f>IFERROR('Portfolio-WORK (S)'!Q108, "")</f>
        <v/>
      </c>
      <c r="C109" s="236" t="str">
        <f>IFERROR('Portfolio-WORK (S)'!R108, "")</f>
        <v/>
      </c>
      <c r="D109" s="236" t="str">
        <f>IFERROR('Portfolio-WORK (S)'!S108, "")</f>
        <v/>
      </c>
      <c r="E109" s="235" t="str">
        <f>IFERROR('Portfolio-WORK (S)'!T108, "")</f>
        <v/>
      </c>
      <c r="F109" s="237" t="str">
        <f>IFERROR('Portfolio-WORK (S)'!U108, "")</f>
        <v/>
      </c>
      <c r="H109" s="245"/>
    </row>
    <row r="110" spans="2:8">
      <c r="B110" s="235" t="str">
        <f>IFERROR('Portfolio-WORK (S)'!Q109, "")</f>
        <v/>
      </c>
      <c r="C110" s="236" t="str">
        <f>IFERROR('Portfolio-WORK (S)'!R109, "")</f>
        <v/>
      </c>
      <c r="D110" s="236" t="str">
        <f>IFERROR('Portfolio-WORK (S)'!S109, "")</f>
        <v/>
      </c>
      <c r="E110" s="235" t="str">
        <f>IFERROR('Portfolio-WORK (S)'!T109, "")</f>
        <v/>
      </c>
      <c r="F110" s="237" t="str">
        <f>IFERROR('Portfolio-WORK (S)'!U109, "")</f>
        <v/>
      </c>
      <c r="H110" s="245"/>
    </row>
    <row r="111" spans="2:8">
      <c r="B111" s="235" t="str">
        <f>IFERROR('Portfolio-WORK (S)'!Q110, "")</f>
        <v/>
      </c>
      <c r="C111" s="236" t="str">
        <f>IFERROR('Portfolio-WORK (S)'!R110, "")</f>
        <v/>
      </c>
      <c r="D111" s="236" t="str">
        <f>IFERROR('Portfolio-WORK (S)'!S110, "")</f>
        <v/>
      </c>
      <c r="E111" s="235" t="str">
        <f>IFERROR('Portfolio-WORK (S)'!T110, "")</f>
        <v/>
      </c>
      <c r="F111" s="237" t="str">
        <f>IFERROR('Portfolio-WORK (S)'!U110, "")</f>
        <v/>
      </c>
      <c r="H111" s="245"/>
    </row>
    <row r="112" spans="2:8">
      <c r="B112" s="235" t="str">
        <f>IFERROR('Portfolio-WORK (S)'!Q111, "")</f>
        <v/>
      </c>
      <c r="C112" s="236" t="str">
        <f>IFERROR('Portfolio-WORK (S)'!R111, "")</f>
        <v/>
      </c>
      <c r="D112" s="236" t="str">
        <f>IFERROR('Portfolio-WORK (S)'!S111, "")</f>
        <v/>
      </c>
      <c r="E112" s="235" t="str">
        <f>IFERROR('Portfolio-WORK (S)'!T111, "")</f>
        <v/>
      </c>
      <c r="F112" s="237" t="str">
        <f>IFERROR('Portfolio-WORK (S)'!U111, "")</f>
        <v/>
      </c>
      <c r="H112" s="245"/>
    </row>
    <row r="113" spans="2:8">
      <c r="B113" s="235" t="str">
        <f>IFERROR('Portfolio-WORK (S)'!Q112, "")</f>
        <v/>
      </c>
      <c r="C113" s="236" t="str">
        <f>IFERROR('Portfolio-WORK (S)'!R112, "")</f>
        <v/>
      </c>
      <c r="D113" s="236" t="str">
        <f>IFERROR('Portfolio-WORK (S)'!S112, "")</f>
        <v/>
      </c>
      <c r="E113" s="235" t="str">
        <f>IFERROR('Portfolio-WORK (S)'!T112, "")</f>
        <v/>
      </c>
      <c r="F113" s="237" t="str">
        <f>IFERROR('Portfolio-WORK (S)'!U112, "")</f>
        <v/>
      </c>
      <c r="H113" s="245"/>
    </row>
    <row r="114" spans="2:8">
      <c r="B114" s="235" t="str">
        <f>IFERROR('Portfolio-WORK (S)'!Q113, "")</f>
        <v/>
      </c>
      <c r="C114" s="236" t="str">
        <f>IFERROR('Portfolio-WORK (S)'!R113, "")</f>
        <v/>
      </c>
      <c r="D114" s="236" t="str">
        <f>IFERROR('Portfolio-WORK (S)'!S113, "")</f>
        <v/>
      </c>
      <c r="E114" s="235" t="str">
        <f>IFERROR('Portfolio-WORK (S)'!T113, "")</f>
        <v/>
      </c>
      <c r="F114" s="237" t="str">
        <f>IFERROR('Portfolio-WORK (S)'!U113, "")</f>
        <v/>
      </c>
      <c r="H114" s="245"/>
    </row>
    <row r="115" spans="2:8">
      <c r="B115" s="235" t="str">
        <f>IFERROR('Portfolio-WORK (S)'!Q114, "")</f>
        <v/>
      </c>
      <c r="C115" s="236" t="str">
        <f>IFERROR('Portfolio-WORK (S)'!R114, "")</f>
        <v/>
      </c>
      <c r="D115" s="236" t="str">
        <f>IFERROR('Portfolio-WORK (S)'!S114, "")</f>
        <v/>
      </c>
      <c r="E115" s="235" t="str">
        <f>IFERROR('Portfolio-WORK (S)'!T114, "")</f>
        <v/>
      </c>
      <c r="F115" s="237" t="str">
        <f>IFERROR('Portfolio-WORK (S)'!U114, "")</f>
        <v/>
      </c>
      <c r="H115" s="245"/>
    </row>
    <row r="116" spans="2:8">
      <c r="B116" s="235" t="str">
        <f>IFERROR('Portfolio-WORK (S)'!Q115, "")</f>
        <v/>
      </c>
      <c r="C116" s="236" t="str">
        <f>IFERROR('Portfolio-WORK (S)'!R115, "")</f>
        <v/>
      </c>
      <c r="D116" s="236" t="str">
        <f>IFERROR('Portfolio-WORK (S)'!S115, "")</f>
        <v/>
      </c>
      <c r="E116" s="235" t="str">
        <f>IFERROR('Portfolio-WORK (S)'!T115, "")</f>
        <v/>
      </c>
      <c r="F116" s="237" t="str">
        <f>IFERROR('Portfolio-WORK (S)'!U115, "")</f>
        <v/>
      </c>
      <c r="H116" s="245"/>
    </row>
    <row r="117" spans="2:8">
      <c r="B117" s="235" t="str">
        <f>IFERROR('Portfolio-WORK (S)'!Q116, "")</f>
        <v/>
      </c>
      <c r="C117" s="236" t="str">
        <f>IFERROR('Portfolio-WORK (S)'!R116, "")</f>
        <v/>
      </c>
      <c r="D117" s="236" t="str">
        <f>IFERROR('Portfolio-WORK (S)'!S116, "")</f>
        <v/>
      </c>
      <c r="E117" s="235" t="str">
        <f>IFERROR('Portfolio-WORK (S)'!T116, "")</f>
        <v/>
      </c>
      <c r="F117" s="237" t="str">
        <f>IFERROR('Portfolio-WORK (S)'!U116, "")</f>
        <v/>
      </c>
      <c r="H117" s="245"/>
    </row>
    <row r="118" spans="2:8">
      <c r="B118" s="235" t="str">
        <f>IFERROR('Portfolio-WORK (S)'!Q117, "")</f>
        <v/>
      </c>
      <c r="C118" s="236" t="str">
        <f>IFERROR('Portfolio-WORK (S)'!R117, "")</f>
        <v/>
      </c>
      <c r="D118" s="236" t="str">
        <f>IFERROR('Portfolio-WORK (S)'!S117, "")</f>
        <v/>
      </c>
      <c r="E118" s="235" t="str">
        <f>IFERROR('Portfolio-WORK (S)'!T117, "")</f>
        <v/>
      </c>
      <c r="F118" s="237" t="str">
        <f>IFERROR('Portfolio-WORK (S)'!U117, "")</f>
        <v/>
      </c>
      <c r="H118" s="245"/>
    </row>
    <row r="119" spans="2:8">
      <c r="B119" s="235" t="str">
        <f>IFERROR('Portfolio-WORK (S)'!Q118, "")</f>
        <v/>
      </c>
      <c r="C119" s="236" t="str">
        <f>IFERROR('Portfolio-WORK (S)'!R118, "")</f>
        <v/>
      </c>
      <c r="D119" s="236" t="str">
        <f>IFERROR('Portfolio-WORK (S)'!S118, "")</f>
        <v/>
      </c>
      <c r="E119" s="235" t="str">
        <f>IFERROR('Portfolio-WORK (S)'!T118, "")</f>
        <v/>
      </c>
      <c r="F119" s="237" t="str">
        <f>IFERROR('Portfolio-WORK (S)'!U118, "")</f>
        <v/>
      </c>
      <c r="H119" s="245"/>
    </row>
    <row r="120" spans="2:8">
      <c r="B120" s="235" t="str">
        <f>IFERROR('Portfolio-WORK (S)'!Q119, "")</f>
        <v/>
      </c>
      <c r="C120" s="236" t="str">
        <f>IFERROR('Portfolio-WORK (S)'!R119, "")</f>
        <v/>
      </c>
      <c r="D120" s="236" t="str">
        <f>IFERROR('Portfolio-WORK (S)'!S119, "")</f>
        <v/>
      </c>
      <c r="E120" s="235" t="str">
        <f>IFERROR('Portfolio-WORK (S)'!T119, "")</f>
        <v/>
      </c>
      <c r="F120" s="237" t="str">
        <f>IFERROR('Portfolio-WORK (S)'!U119, "")</f>
        <v/>
      </c>
      <c r="H120" s="245"/>
    </row>
    <row r="121" spans="2:8">
      <c r="B121" s="235" t="str">
        <f>IFERROR('Portfolio-WORK (S)'!Q120, "")</f>
        <v/>
      </c>
      <c r="C121" s="236" t="str">
        <f>IFERROR('Portfolio-WORK (S)'!R120, "")</f>
        <v/>
      </c>
      <c r="D121" s="236" t="str">
        <f>IFERROR('Portfolio-WORK (S)'!S120, "")</f>
        <v/>
      </c>
      <c r="E121" s="235" t="str">
        <f>IFERROR('Portfolio-WORK (S)'!T120, "")</f>
        <v/>
      </c>
      <c r="F121" s="237" t="str">
        <f>IFERROR('Portfolio-WORK (S)'!U120, "")</f>
        <v/>
      </c>
      <c r="H121" s="245"/>
    </row>
    <row r="122" spans="2:8">
      <c r="B122" s="235" t="str">
        <f>IFERROR('Portfolio-WORK (S)'!Q121, "")</f>
        <v/>
      </c>
      <c r="C122" s="236" t="str">
        <f>IFERROR('Portfolio-WORK (S)'!R121, "")</f>
        <v/>
      </c>
      <c r="D122" s="236" t="str">
        <f>IFERROR('Portfolio-WORK (S)'!S121, "")</f>
        <v/>
      </c>
      <c r="E122" s="235" t="str">
        <f>IFERROR('Portfolio-WORK (S)'!T121, "")</f>
        <v/>
      </c>
      <c r="F122" s="237" t="str">
        <f>IFERROR('Portfolio-WORK (S)'!U121, "")</f>
        <v/>
      </c>
      <c r="H122" s="245"/>
    </row>
    <row r="123" spans="2:8">
      <c r="B123" s="235" t="str">
        <f>IFERROR('Portfolio-WORK (S)'!Q122, "")</f>
        <v/>
      </c>
      <c r="C123" s="236" t="str">
        <f>IFERROR('Portfolio-WORK (S)'!R122, "")</f>
        <v/>
      </c>
      <c r="D123" s="236" t="str">
        <f>IFERROR('Portfolio-WORK (S)'!S122, "")</f>
        <v/>
      </c>
      <c r="E123" s="235" t="str">
        <f>IFERROR('Portfolio-WORK (S)'!T122, "")</f>
        <v/>
      </c>
      <c r="F123" s="237" t="str">
        <f>IFERROR('Portfolio-WORK (S)'!U122, "")</f>
        <v/>
      </c>
      <c r="H123" s="245"/>
    </row>
    <row r="124" spans="2:8">
      <c r="B124" s="235" t="str">
        <f>IFERROR('Portfolio-WORK (S)'!Q123, "")</f>
        <v/>
      </c>
      <c r="C124" s="236" t="str">
        <f>IFERROR('Portfolio-WORK (S)'!R123, "")</f>
        <v/>
      </c>
      <c r="D124" s="236" t="str">
        <f>IFERROR('Portfolio-WORK (S)'!S123, "")</f>
        <v/>
      </c>
      <c r="E124" s="235" t="str">
        <f>IFERROR('Portfolio-WORK (S)'!T123, "")</f>
        <v/>
      </c>
      <c r="F124" s="237" t="str">
        <f>IFERROR('Portfolio-WORK (S)'!U123, "")</f>
        <v/>
      </c>
      <c r="H124" s="245"/>
    </row>
    <row r="125" spans="2:8">
      <c r="B125" s="235" t="str">
        <f>IFERROR('Portfolio-WORK (S)'!Q124, "")</f>
        <v/>
      </c>
      <c r="C125" s="236" t="str">
        <f>IFERROR('Portfolio-WORK (S)'!R124, "")</f>
        <v/>
      </c>
      <c r="D125" s="236" t="str">
        <f>IFERROR('Portfolio-WORK (S)'!S124, "")</f>
        <v/>
      </c>
      <c r="E125" s="235" t="str">
        <f>IFERROR('Portfolio-WORK (S)'!T124, "")</f>
        <v/>
      </c>
      <c r="F125" s="237" t="str">
        <f>IFERROR('Portfolio-WORK (S)'!U124, "")</f>
        <v/>
      </c>
      <c r="H125" s="245"/>
    </row>
    <row r="126" spans="2:8">
      <c r="B126" s="235" t="str">
        <f>IFERROR('Portfolio-WORK (S)'!Q125, "")</f>
        <v/>
      </c>
      <c r="C126" s="236" t="str">
        <f>IFERROR('Portfolio-WORK (S)'!R125, "")</f>
        <v/>
      </c>
      <c r="D126" s="236" t="str">
        <f>IFERROR('Portfolio-WORK (S)'!S125, "")</f>
        <v/>
      </c>
      <c r="E126" s="235" t="str">
        <f>IFERROR('Portfolio-WORK (S)'!T125, "")</f>
        <v/>
      </c>
      <c r="F126" s="237" t="str">
        <f>IFERROR('Portfolio-WORK (S)'!U125, "")</f>
        <v/>
      </c>
      <c r="H126" s="245"/>
    </row>
    <row r="127" spans="2:8">
      <c r="B127" s="235" t="str">
        <f>IFERROR('Portfolio-WORK (S)'!Q126, "")</f>
        <v/>
      </c>
      <c r="C127" s="236" t="str">
        <f>IFERROR('Portfolio-WORK (S)'!R126, "")</f>
        <v/>
      </c>
      <c r="D127" s="236" t="str">
        <f>IFERROR('Portfolio-WORK (S)'!S126, "")</f>
        <v/>
      </c>
      <c r="E127" s="235" t="str">
        <f>IFERROR('Portfolio-WORK (S)'!T126, "")</f>
        <v/>
      </c>
      <c r="F127" s="237" t="str">
        <f>IFERROR('Portfolio-WORK (S)'!U126, "")</f>
        <v/>
      </c>
      <c r="H127" s="245"/>
    </row>
    <row r="128" spans="2:8">
      <c r="B128" s="235" t="str">
        <f>IFERROR('Portfolio-WORK (S)'!Q127, "")</f>
        <v/>
      </c>
      <c r="C128" s="236" t="str">
        <f>IFERROR('Portfolio-WORK (S)'!R127, "")</f>
        <v/>
      </c>
      <c r="D128" s="236" t="str">
        <f>IFERROR('Portfolio-WORK (S)'!S127, "")</f>
        <v/>
      </c>
      <c r="E128" s="235" t="str">
        <f>IFERROR('Portfolio-WORK (S)'!T127, "")</f>
        <v/>
      </c>
      <c r="F128" s="237" t="str">
        <f>IFERROR('Portfolio-WORK (S)'!U127, "")</f>
        <v/>
      </c>
    </row>
    <row r="129" spans="2:6">
      <c r="B129" s="235" t="str">
        <f>IFERROR('Portfolio-WORK (S)'!Q128, "")</f>
        <v/>
      </c>
      <c r="C129" s="236" t="str">
        <f>IFERROR('Portfolio-WORK (S)'!R128, "")</f>
        <v/>
      </c>
      <c r="D129" s="236" t="str">
        <f>IFERROR('Portfolio-WORK (S)'!S128, "")</f>
        <v/>
      </c>
      <c r="E129" s="235" t="str">
        <f>IFERROR('Portfolio-WORK (S)'!T128, "")</f>
        <v/>
      </c>
      <c r="F129" s="237" t="str">
        <f>IFERROR('Portfolio-WORK (S)'!U128, "")</f>
        <v/>
      </c>
    </row>
    <row r="130" spans="2:6">
      <c r="B130" s="235" t="str">
        <f>IFERROR('Portfolio-WORK (S)'!Q129, "")</f>
        <v/>
      </c>
      <c r="C130" s="236" t="str">
        <f>IFERROR('Portfolio-WORK (S)'!R129, "")</f>
        <v/>
      </c>
      <c r="D130" s="236" t="str">
        <f>IFERROR('Portfolio-WORK (S)'!S129, "")</f>
        <v/>
      </c>
      <c r="E130" s="235" t="str">
        <f>IFERROR('Portfolio-WORK (S)'!T129, "")</f>
        <v/>
      </c>
      <c r="F130" s="237" t="str">
        <f>IFERROR('Portfolio-WORK (S)'!U129, "")</f>
        <v/>
      </c>
    </row>
    <row r="131" spans="2:6">
      <c r="B131" s="235" t="str">
        <f>IFERROR('Portfolio-WORK (S)'!Q130, "")</f>
        <v/>
      </c>
      <c r="C131" s="236" t="str">
        <f>IFERROR('Portfolio-WORK (S)'!R130, "")</f>
        <v/>
      </c>
      <c r="D131" s="236" t="str">
        <f>IFERROR('Portfolio-WORK (S)'!S130, "")</f>
        <v/>
      </c>
      <c r="E131" s="235" t="str">
        <f>IFERROR('Portfolio-WORK (S)'!T130, "")</f>
        <v/>
      </c>
      <c r="F131" s="237" t="str">
        <f>IFERROR('Portfolio-WORK (S)'!U130, "")</f>
        <v/>
      </c>
    </row>
    <row r="132" spans="2:6">
      <c r="B132" s="235" t="str">
        <f>IFERROR('Portfolio-WORK (S)'!Q131, "")</f>
        <v/>
      </c>
      <c r="C132" s="236" t="str">
        <f>IFERROR('Portfolio-WORK (S)'!R131, "")</f>
        <v/>
      </c>
      <c r="D132" s="236" t="str">
        <f>IFERROR('Portfolio-WORK (S)'!S131, "")</f>
        <v/>
      </c>
      <c r="E132" s="235" t="str">
        <f>IFERROR('Portfolio-WORK (S)'!T131, "")</f>
        <v/>
      </c>
      <c r="F132" s="237" t="str">
        <f>IFERROR('Portfolio-WORK (S)'!U131, "")</f>
        <v/>
      </c>
    </row>
    <row r="133" spans="2:6">
      <c r="B133" s="235" t="str">
        <f>IFERROR('Portfolio-WORK (S)'!Q132, "")</f>
        <v/>
      </c>
      <c r="C133" s="236" t="str">
        <f>IFERROR('Portfolio-WORK (S)'!R132, "")</f>
        <v/>
      </c>
      <c r="D133" s="236" t="str">
        <f>IFERROR('Portfolio-WORK (S)'!S132, "")</f>
        <v/>
      </c>
      <c r="E133" s="235" t="str">
        <f>IFERROR('Portfolio-WORK (S)'!T132, "")</f>
        <v/>
      </c>
      <c r="F133" s="237" t="str">
        <f>IFERROR('Portfolio-WORK (S)'!U132, "")</f>
        <v/>
      </c>
    </row>
    <row r="134" spans="2:6">
      <c r="B134" s="235" t="str">
        <f>IFERROR('Portfolio-WORK (S)'!Q133, "")</f>
        <v/>
      </c>
      <c r="C134" s="236" t="str">
        <f>IFERROR('Portfolio-WORK (S)'!R133, "")</f>
        <v/>
      </c>
      <c r="D134" s="236" t="str">
        <f>IFERROR('Portfolio-WORK (S)'!S133, "")</f>
        <v/>
      </c>
      <c r="E134" s="235" t="str">
        <f>IFERROR('Portfolio-WORK (S)'!T133, "")</f>
        <v/>
      </c>
      <c r="F134" s="237" t="str">
        <f>IFERROR('Portfolio-WORK (S)'!U133, "")</f>
        <v/>
      </c>
    </row>
    <row r="135" spans="2:6">
      <c r="B135" s="235" t="str">
        <f>IFERROR('Portfolio-WORK (S)'!Q134, "")</f>
        <v/>
      </c>
      <c r="C135" s="236" t="str">
        <f>IFERROR('Portfolio-WORK (S)'!R134, "")</f>
        <v/>
      </c>
      <c r="D135" s="236" t="str">
        <f>IFERROR('Portfolio-WORK (S)'!S134, "")</f>
        <v/>
      </c>
      <c r="E135" s="235" t="str">
        <f>IFERROR('Portfolio-WORK (S)'!T134, "")</f>
        <v/>
      </c>
      <c r="F135" s="237" t="str">
        <f>IFERROR('Portfolio-WORK (S)'!U134, "")</f>
        <v/>
      </c>
    </row>
    <row r="136" spans="2:6">
      <c r="B136" s="235" t="str">
        <f>IFERROR('Portfolio-WORK (S)'!Q135, "")</f>
        <v/>
      </c>
      <c r="C136" s="236" t="str">
        <f>IFERROR('Portfolio-WORK (S)'!R135, "")</f>
        <v/>
      </c>
      <c r="D136" s="236" t="str">
        <f>IFERROR('Portfolio-WORK (S)'!S135, "")</f>
        <v/>
      </c>
      <c r="E136" s="235" t="str">
        <f>IFERROR('Portfolio-WORK (S)'!T135, "")</f>
        <v/>
      </c>
      <c r="F136" s="237" t="str">
        <f>IFERROR('Portfolio-WORK (S)'!U135, "")</f>
        <v/>
      </c>
    </row>
    <row r="137" spans="2:6">
      <c r="B137" s="235" t="str">
        <f>IFERROR('Portfolio-WORK (S)'!Q136, "")</f>
        <v/>
      </c>
      <c r="C137" s="236" t="str">
        <f>IFERROR('Portfolio-WORK (S)'!R136, "")</f>
        <v/>
      </c>
      <c r="D137" s="236" t="str">
        <f>IFERROR('Portfolio-WORK (S)'!S136, "")</f>
        <v/>
      </c>
      <c r="E137" s="235" t="str">
        <f>IFERROR('Portfolio-WORK (S)'!T136, "")</f>
        <v/>
      </c>
      <c r="F137" s="237" t="str">
        <f>IFERROR('Portfolio-WORK (S)'!U136, "")</f>
        <v/>
      </c>
    </row>
    <row r="138" spans="2:6">
      <c r="B138" s="235" t="str">
        <f>IFERROR('Portfolio-WORK (S)'!Q137, "")</f>
        <v/>
      </c>
      <c r="C138" s="236" t="str">
        <f>IFERROR('Portfolio-WORK (S)'!R137, "")</f>
        <v/>
      </c>
      <c r="D138" s="236" t="str">
        <f>IFERROR('Portfolio-WORK (S)'!S137, "")</f>
        <v/>
      </c>
      <c r="E138" s="235" t="str">
        <f>IFERROR('Portfolio-WORK (S)'!T137, "")</f>
        <v/>
      </c>
      <c r="F138" s="237" t="str">
        <f>IFERROR('Portfolio-WORK (S)'!U137, "")</f>
        <v/>
      </c>
    </row>
    <row r="139" spans="2:6">
      <c r="B139" s="235" t="str">
        <f>IFERROR('Portfolio-WORK (S)'!Q138, "")</f>
        <v/>
      </c>
      <c r="C139" s="236" t="str">
        <f>IFERROR('Portfolio-WORK (S)'!R138, "")</f>
        <v/>
      </c>
      <c r="D139" s="236" t="str">
        <f>IFERROR('Portfolio-WORK (S)'!S138, "")</f>
        <v/>
      </c>
      <c r="E139" s="235" t="str">
        <f>IFERROR('Portfolio-WORK (S)'!T138, "")</f>
        <v/>
      </c>
      <c r="F139" s="237" t="str">
        <f>IFERROR('Portfolio-WORK (S)'!U138, "")</f>
        <v/>
      </c>
    </row>
    <row r="140" spans="2:6">
      <c r="B140" s="235" t="str">
        <f>IFERROR('Portfolio-WORK (S)'!Q139, "")</f>
        <v/>
      </c>
      <c r="C140" s="236" t="str">
        <f>IFERROR('Portfolio-WORK (S)'!R139, "")</f>
        <v/>
      </c>
      <c r="D140" s="236" t="str">
        <f>IFERROR('Portfolio-WORK (S)'!S139, "")</f>
        <v/>
      </c>
      <c r="E140" s="235" t="str">
        <f>IFERROR('Portfolio-WORK (S)'!T139, "")</f>
        <v/>
      </c>
      <c r="F140" s="237" t="str">
        <f>IFERROR('Portfolio-WORK (S)'!U139, "")</f>
        <v/>
      </c>
    </row>
    <row r="141" spans="2:6">
      <c r="B141" s="235" t="str">
        <f>IFERROR('Portfolio-WORK (S)'!Q140, "")</f>
        <v/>
      </c>
      <c r="C141" s="236" t="str">
        <f>IFERROR('Portfolio-WORK (S)'!R140, "")</f>
        <v/>
      </c>
      <c r="D141" s="236" t="str">
        <f>IFERROR('Portfolio-WORK (S)'!S140, "")</f>
        <v/>
      </c>
      <c r="E141" s="235" t="str">
        <f>IFERROR('Portfolio-WORK (S)'!T140, "")</f>
        <v/>
      </c>
      <c r="F141" s="237" t="str">
        <f>IFERROR('Portfolio-WORK (S)'!U140, "")</f>
        <v/>
      </c>
    </row>
    <row r="142" spans="2:6">
      <c r="B142" s="235" t="str">
        <f>IFERROR('Portfolio-WORK (S)'!Q141, "")</f>
        <v/>
      </c>
      <c r="C142" s="236" t="str">
        <f>IFERROR('Portfolio-WORK (S)'!R141, "")</f>
        <v/>
      </c>
      <c r="D142" s="236" t="str">
        <f>IFERROR('Portfolio-WORK (S)'!S141, "")</f>
        <v/>
      </c>
      <c r="E142" s="235" t="str">
        <f>IFERROR('Portfolio-WORK (S)'!T141, "")</f>
        <v/>
      </c>
      <c r="F142" s="237" t="str">
        <f>IFERROR('Portfolio-WORK (S)'!U141, "")</f>
        <v/>
      </c>
    </row>
    <row r="143" spans="2:6">
      <c r="B143" s="235" t="str">
        <f>IFERROR('Portfolio-WORK (S)'!Q142, "")</f>
        <v/>
      </c>
      <c r="C143" s="236" t="str">
        <f>IFERROR('Portfolio-WORK (S)'!R142, "")</f>
        <v/>
      </c>
      <c r="D143" s="236" t="str">
        <f>IFERROR('Portfolio-WORK (S)'!S142, "")</f>
        <v/>
      </c>
      <c r="E143" s="235" t="str">
        <f>IFERROR('Portfolio-WORK (S)'!T142, "")</f>
        <v/>
      </c>
      <c r="F143" s="237" t="str">
        <f>IFERROR('Portfolio-WORK (S)'!U142, "")</f>
        <v/>
      </c>
    </row>
    <row r="144" spans="2:6">
      <c r="B144" s="235" t="str">
        <f>IFERROR('Portfolio-WORK (S)'!Q143, "")</f>
        <v/>
      </c>
      <c r="C144" s="236" t="str">
        <f>IFERROR('Portfolio-WORK (S)'!R143, "")</f>
        <v/>
      </c>
      <c r="D144" s="236" t="str">
        <f>IFERROR('Portfolio-WORK (S)'!S143, "")</f>
        <v/>
      </c>
      <c r="E144" s="235" t="str">
        <f>IFERROR('Portfolio-WORK (S)'!T143, "")</f>
        <v/>
      </c>
      <c r="F144" s="237" t="str">
        <f>IFERROR('Portfolio-WORK (S)'!U143, "")</f>
        <v/>
      </c>
    </row>
    <row r="145" spans="2:6">
      <c r="B145" s="235" t="str">
        <f>IFERROR('Portfolio-WORK (S)'!Q144, "")</f>
        <v/>
      </c>
      <c r="C145" s="236" t="str">
        <f>IFERROR('Portfolio-WORK (S)'!R144, "")</f>
        <v/>
      </c>
      <c r="D145" s="236" t="str">
        <f>IFERROR('Portfolio-WORK (S)'!S144, "")</f>
        <v/>
      </c>
      <c r="E145" s="235" t="str">
        <f>IFERROR('Portfolio-WORK (S)'!T144, "")</f>
        <v/>
      </c>
      <c r="F145" s="237" t="str">
        <f>IFERROR('Portfolio-WORK (S)'!U144, "")</f>
        <v/>
      </c>
    </row>
    <row r="146" spans="2:6">
      <c r="B146" s="235" t="str">
        <f>IFERROR('Portfolio-WORK (S)'!Q145, "")</f>
        <v/>
      </c>
      <c r="C146" s="236" t="str">
        <f>IFERROR('Portfolio-WORK (S)'!R145, "")</f>
        <v/>
      </c>
      <c r="D146" s="236" t="str">
        <f>IFERROR('Portfolio-WORK (S)'!S145, "")</f>
        <v/>
      </c>
      <c r="E146" s="235" t="str">
        <f>IFERROR('Portfolio-WORK (S)'!T145, "")</f>
        <v/>
      </c>
      <c r="F146" s="237" t="str">
        <f>IFERROR('Portfolio-WORK (S)'!U145, "")</f>
        <v/>
      </c>
    </row>
    <row r="147" spans="2:6">
      <c r="B147" s="235" t="str">
        <f>IFERROR('Portfolio-WORK (S)'!Q146, "")</f>
        <v/>
      </c>
      <c r="C147" s="236" t="str">
        <f>IFERROR('Portfolio-WORK (S)'!R146, "")</f>
        <v/>
      </c>
      <c r="D147" s="236" t="str">
        <f>IFERROR('Portfolio-WORK (S)'!S146, "")</f>
        <v/>
      </c>
      <c r="E147" s="235" t="str">
        <f>IFERROR('Portfolio-WORK (S)'!T146, "")</f>
        <v/>
      </c>
      <c r="F147" s="237" t="str">
        <f>IFERROR('Portfolio-WORK (S)'!U146, "")</f>
        <v/>
      </c>
    </row>
    <row r="148" spans="2:6">
      <c r="B148" s="235" t="str">
        <f>IFERROR('Portfolio-WORK (S)'!Q147, "")</f>
        <v/>
      </c>
      <c r="C148" s="236" t="str">
        <f>IFERROR('Portfolio-WORK (S)'!R147, "")</f>
        <v/>
      </c>
      <c r="D148" s="236" t="str">
        <f>IFERROR('Portfolio-WORK (S)'!S147, "")</f>
        <v/>
      </c>
      <c r="E148" s="235" t="str">
        <f>IFERROR('Portfolio-WORK (S)'!T147, "")</f>
        <v/>
      </c>
      <c r="F148" s="237" t="str">
        <f>IFERROR('Portfolio-WORK (S)'!U147, "")</f>
        <v/>
      </c>
    </row>
    <row r="149" spans="2:6">
      <c r="B149" s="235" t="str">
        <f>IFERROR('Portfolio-WORK (S)'!Q148, "")</f>
        <v/>
      </c>
      <c r="C149" s="236" t="str">
        <f>IFERROR('Portfolio-WORK (S)'!R148, "")</f>
        <v/>
      </c>
      <c r="D149" s="236" t="str">
        <f>IFERROR('Portfolio-WORK (S)'!S148, "")</f>
        <v/>
      </c>
      <c r="E149" s="235" t="str">
        <f>IFERROR('Portfolio-WORK (S)'!T148, "")</f>
        <v/>
      </c>
      <c r="F149" s="237" t="str">
        <f>IFERROR('Portfolio-WORK (S)'!U148, "")</f>
        <v/>
      </c>
    </row>
    <row r="150" spans="2:6">
      <c r="B150" s="235" t="str">
        <f>IFERROR('Portfolio-WORK (S)'!Q149, "")</f>
        <v/>
      </c>
      <c r="C150" s="236" t="str">
        <f>IFERROR('Portfolio-WORK (S)'!R149, "")</f>
        <v/>
      </c>
      <c r="D150" s="236" t="str">
        <f>IFERROR('Portfolio-WORK (S)'!S149, "")</f>
        <v/>
      </c>
      <c r="E150" s="235" t="str">
        <f>IFERROR('Portfolio-WORK (S)'!T149, "")</f>
        <v/>
      </c>
      <c r="F150" s="237" t="str">
        <f>IFERROR('Portfolio-WORK (S)'!U149, "")</f>
        <v/>
      </c>
    </row>
    <row r="151" spans="2:6">
      <c r="B151" s="235" t="str">
        <f>IFERROR('Portfolio-WORK (S)'!Q150, "")</f>
        <v/>
      </c>
      <c r="C151" s="236" t="str">
        <f>IFERROR('Portfolio-WORK (S)'!R150, "")</f>
        <v/>
      </c>
      <c r="D151" s="236" t="str">
        <f>IFERROR('Portfolio-WORK (S)'!S150, "")</f>
        <v/>
      </c>
      <c r="E151" s="235" t="str">
        <f>IFERROR('Portfolio-WORK (S)'!T150, "")</f>
        <v/>
      </c>
      <c r="F151" s="237" t="str">
        <f>IFERROR('Portfolio-WORK (S)'!U150, "")</f>
        <v/>
      </c>
    </row>
    <row r="152" spans="2:6">
      <c r="B152" s="235" t="str">
        <f>IFERROR('Portfolio-WORK (S)'!Q151, "")</f>
        <v/>
      </c>
      <c r="C152" s="236" t="str">
        <f>IFERROR('Portfolio-WORK (S)'!R151, "")</f>
        <v/>
      </c>
      <c r="D152" s="236" t="str">
        <f>IFERROR('Portfolio-WORK (S)'!S151, "")</f>
        <v/>
      </c>
      <c r="E152" s="235" t="str">
        <f>IFERROR('Portfolio-WORK (S)'!T151, "")</f>
        <v/>
      </c>
      <c r="F152" s="237" t="str">
        <f>IFERROR('Portfolio-WORK (S)'!U151, "")</f>
        <v/>
      </c>
    </row>
    <row r="153" spans="2:6">
      <c r="B153" s="235" t="str">
        <f>IFERROR('Portfolio-WORK (S)'!Q152, "")</f>
        <v/>
      </c>
      <c r="C153" s="236" t="str">
        <f>IFERROR('Portfolio-WORK (S)'!R152, "")</f>
        <v/>
      </c>
      <c r="D153" s="236" t="str">
        <f>IFERROR('Portfolio-WORK (S)'!S152, "")</f>
        <v/>
      </c>
      <c r="E153" s="235" t="str">
        <f>IFERROR('Portfolio-WORK (S)'!T152, "")</f>
        <v/>
      </c>
      <c r="F153" s="237" t="str">
        <f>IFERROR('Portfolio-WORK (S)'!U152, "")</f>
        <v/>
      </c>
    </row>
    <row r="154" spans="2:6">
      <c r="B154" s="235" t="str">
        <f>IFERROR('Portfolio-WORK (S)'!Q153, "")</f>
        <v/>
      </c>
      <c r="C154" s="236" t="str">
        <f>IFERROR('Portfolio-WORK (S)'!R153, "")</f>
        <v/>
      </c>
      <c r="D154" s="236" t="str">
        <f>IFERROR('Portfolio-WORK (S)'!S153, "")</f>
        <v/>
      </c>
      <c r="E154" s="235" t="str">
        <f>IFERROR('Portfolio-WORK (S)'!T153, "")</f>
        <v/>
      </c>
      <c r="F154" s="237" t="str">
        <f>IFERROR('Portfolio-WORK (S)'!U153, "")</f>
        <v/>
      </c>
    </row>
    <row r="155" spans="2:6">
      <c r="B155" s="235" t="str">
        <f>IFERROR('Portfolio-WORK (S)'!Q154, "")</f>
        <v/>
      </c>
      <c r="C155" s="236" t="str">
        <f>IFERROR('Portfolio-WORK (S)'!R154, "")</f>
        <v/>
      </c>
      <c r="D155" s="236" t="str">
        <f>IFERROR('Portfolio-WORK (S)'!S154, "")</f>
        <v/>
      </c>
      <c r="E155" s="235" t="str">
        <f>IFERROR('Portfolio-WORK (S)'!T154, "")</f>
        <v/>
      </c>
      <c r="F155" s="237" t="str">
        <f>IFERROR('Portfolio-WORK (S)'!U154, "")</f>
        <v/>
      </c>
    </row>
    <row r="156" spans="2:6">
      <c r="B156" s="235" t="str">
        <f>IFERROR('Portfolio-WORK (S)'!Q155, "")</f>
        <v/>
      </c>
      <c r="C156" s="236" t="str">
        <f>IFERROR('Portfolio-WORK (S)'!R155, "")</f>
        <v/>
      </c>
      <c r="D156" s="236" t="str">
        <f>IFERROR('Portfolio-WORK (S)'!S155, "")</f>
        <v/>
      </c>
      <c r="E156" s="235" t="str">
        <f>IFERROR('Portfolio-WORK (S)'!T155, "")</f>
        <v/>
      </c>
      <c r="F156" s="237" t="str">
        <f>IFERROR('Portfolio-WORK (S)'!U155, "")</f>
        <v/>
      </c>
    </row>
    <row r="157" spans="2:6">
      <c r="B157" s="235" t="str">
        <f>IFERROR('Portfolio-WORK (S)'!Q156, "")</f>
        <v/>
      </c>
      <c r="C157" s="236" t="str">
        <f>IFERROR('Portfolio-WORK (S)'!R156, "")</f>
        <v/>
      </c>
      <c r="D157" s="236" t="str">
        <f>IFERROR('Portfolio-WORK (S)'!S156, "")</f>
        <v/>
      </c>
      <c r="E157" s="235" t="str">
        <f>IFERROR('Portfolio-WORK (S)'!T156, "")</f>
        <v/>
      </c>
      <c r="F157" s="237" t="str">
        <f>IFERROR('Portfolio-WORK (S)'!U156, "")</f>
        <v/>
      </c>
    </row>
    <row r="158" spans="2:6">
      <c r="B158" s="235" t="str">
        <f>IFERROR('Portfolio-WORK (S)'!Q157, "")</f>
        <v/>
      </c>
      <c r="C158" s="236" t="str">
        <f>IFERROR('Portfolio-WORK (S)'!R157, "")</f>
        <v/>
      </c>
      <c r="D158" s="236" t="str">
        <f>IFERROR('Portfolio-WORK (S)'!S157, "")</f>
        <v/>
      </c>
      <c r="E158" s="235" t="str">
        <f>IFERROR('Portfolio-WORK (S)'!T157, "")</f>
        <v/>
      </c>
      <c r="F158" s="237" t="str">
        <f>IFERROR('Portfolio-WORK (S)'!U157, "")</f>
        <v/>
      </c>
    </row>
    <row r="159" spans="2:6">
      <c r="B159" s="235" t="str">
        <f>IFERROR('Portfolio-WORK (S)'!Q158, "")</f>
        <v/>
      </c>
      <c r="C159" s="236" t="str">
        <f>IFERROR('Portfolio-WORK (S)'!R158, "")</f>
        <v/>
      </c>
      <c r="D159" s="236" t="str">
        <f>IFERROR('Portfolio-WORK (S)'!S158, "")</f>
        <v/>
      </c>
      <c r="E159" s="235" t="str">
        <f>IFERROR('Portfolio-WORK (S)'!T158, "")</f>
        <v/>
      </c>
      <c r="F159" s="237" t="str">
        <f>IFERROR('Portfolio-WORK (S)'!U158, "")</f>
        <v/>
      </c>
    </row>
    <row r="160" spans="2:6">
      <c r="B160" s="235" t="str">
        <f>IFERROR('Portfolio-WORK (S)'!Q159, "")</f>
        <v/>
      </c>
      <c r="C160" s="236" t="str">
        <f>IFERROR('Portfolio-WORK (S)'!R159, "")</f>
        <v/>
      </c>
      <c r="D160" s="236" t="str">
        <f>IFERROR('Portfolio-WORK (S)'!S159, "")</f>
        <v/>
      </c>
      <c r="E160" s="235" t="str">
        <f>IFERROR('Portfolio-WORK (S)'!T159, "")</f>
        <v/>
      </c>
      <c r="F160" s="237" t="str">
        <f>IFERROR('Portfolio-WORK (S)'!U159, "")</f>
        <v/>
      </c>
    </row>
    <row r="161" spans="2:6">
      <c r="B161" s="235" t="str">
        <f>IFERROR('Portfolio-WORK (S)'!Q160, "")</f>
        <v/>
      </c>
      <c r="C161" s="236" t="str">
        <f>IFERROR('Portfolio-WORK (S)'!R160, "")</f>
        <v/>
      </c>
      <c r="D161" s="236" t="str">
        <f>IFERROR('Portfolio-WORK (S)'!S160, "")</f>
        <v/>
      </c>
      <c r="E161" s="235" t="str">
        <f>IFERROR('Portfolio-WORK (S)'!T160, "")</f>
        <v/>
      </c>
      <c r="F161" s="237" t="str">
        <f>IFERROR('Portfolio-WORK (S)'!U160, "")</f>
        <v/>
      </c>
    </row>
    <row r="162" spans="2:6">
      <c r="B162" s="235" t="str">
        <f>IFERROR('Portfolio-WORK (S)'!Q161, "")</f>
        <v/>
      </c>
      <c r="C162" s="236" t="str">
        <f>IFERROR('Portfolio-WORK (S)'!R161, "")</f>
        <v/>
      </c>
      <c r="D162" s="236" t="str">
        <f>IFERROR('Portfolio-WORK (S)'!S161, "")</f>
        <v/>
      </c>
      <c r="E162" s="235" t="str">
        <f>IFERROR('Portfolio-WORK (S)'!T161, "")</f>
        <v/>
      </c>
      <c r="F162" s="237" t="str">
        <f>IFERROR('Portfolio-WORK (S)'!U161, "")</f>
        <v/>
      </c>
    </row>
    <row r="163" spans="2:6">
      <c r="B163" s="235" t="str">
        <f>IFERROR('Portfolio-WORK (S)'!Q162, "")</f>
        <v/>
      </c>
      <c r="C163" s="236" t="str">
        <f>IFERROR('Portfolio-WORK (S)'!R162, "")</f>
        <v/>
      </c>
      <c r="D163" s="236" t="str">
        <f>IFERROR('Portfolio-WORK (S)'!S162, "")</f>
        <v/>
      </c>
      <c r="E163" s="235" t="str">
        <f>IFERROR('Portfolio-WORK (S)'!T162, "")</f>
        <v/>
      </c>
      <c r="F163" s="237" t="str">
        <f>IFERROR('Portfolio-WORK (S)'!U162, "")</f>
        <v/>
      </c>
    </row>
    <row r="164" spans="2:6">
      <c r="B164" s="235" t="str">
        <f>IFERROR('Portfolio-WORK (S)'!Q163, "")</f>
        <v/>
      </c>
      <c r="C164" s="236" t="str">
        <f>IFERROR('Portfolio-WORK (S)'!R163, "")</f>
        <v/>
      </c>
      <c r="D164" s="236" t="str">
        <f>IFERROR('Portfolio-WORK (S)'!S163, "")</f>
        <v/>
      </c>
      <c r="E164" s="235" t="str">
        <f>IFERROR('Portfolio-WORK (S)'!T163, "")</f>
        <v/>
      </c>
      <c r="F164" s="237" t="str">
        <f>IFERROR('Portfolio-WORK (S)'!U163, "")</f>
        <v/>
      </c>
    </row>
    <row r="165" spans="2:6">
      <c r="B165" s="235" t="str">
        <f>IFERROR('Portfolio-WORK (S)'!Q164, "")</f>
        <v/>
      </c>
      <c r="C165" s="236" t="str">
        <f>IFERROR('Portfolio-WORK (S)'!R164, "")</f>
        <v/>
      </c>
      <c r="D165" s="236" t="str">
        <f>IFERROR('Portfolio-WORK (S)'!S164, "")</f>
        <v/>
      </c>
      <c r="E165" s="235" t="str">
        <f>IFERROR('Portfolio-WORK (S)'!T164, "")</f>
        <v/>
      </c>
      <c r="F165" s="237" t="str">
        <f>IFERROR('Portfolio-WORK (S)'!U164, "")</f>
        <v/>
      </c>
    </row>
    <row r="166" spans="2:6">
      <c r="B166" s="235" t="str">
        <f>IFERROR('Portfolio-WORK (S)'!Q165, "")</f>
        <v/>
      </c>
      <c r="C166" s="236" t="str">
        <f>IFERROR('Portfolio-WORK (S)'!R165, "")</f>
        <v/>
      </c>
      <c r="D166" s="236" t="str">
        <f>IFERROR('Portfolio-WORK (S)'!S165, "")</f>
        <v/>
      </c>
      <c r="E166" s="235" t="str">
        <f>IFERROR('Portfolio-WORK (S)'!T165, "")</f>
        <v/>
      </c>
      <c r="F166" s="237" t="str">
        <f>IFERROR('Portfolio-WORK (S)'!U165, "")</f>
        <v/>
      </c>
    </row>
    <row r="167" spans="2:6">
      <c r="B167" s="235" t="str">
        <f>IFERROR('Portfolio-WORK (S)'!Q166, "")</f>
        <v/>
      </c>
      <c r="C167" s="236" t="str">
        <f>IFERROR('Portfolio-WORK (S)'!R166, "")</f>
        <v/>
      </c>
      <c r="D167" s="236" t="str">
        <f>IFERROR('Portfolio-WORK (S)'!S166, "")</f>
        <v/>
      </c>
      <c r="E167" s="235" t="str">
        <f>IFERROR('Portfolio-WORK (S)'!T166, "")</f>
        <v/>
      </c>
      <c r="F167" s="237" t="str">
        <f>IFERROR('Portfolio-WORK (S)'!U166, "")</f>
        <v/>
      </c>
    </row>
    <row r="168" spans="2:6">
      <c r="B168" s="235" t="str">
        <f>IFERROR('Portfolio-WORK (S)'!Q167, "")</f>
        <v/>
      </c>
      <c r="C168" s="236" t="str">
        <f>IFERROR('Portfolio-WORK (S)'!R167, "")</f>
        <v/>
      </c>
      <c r="D168" s="236" t="str">
        <f>IFERROR('Portfolio-WORK (S)'!S167, "")</f>
        <v/>
      </c>
      <c r="E168" s="235" t="str">
        <f>IFERROR('Portfolio-WORK (S)'!T167, "")</f>
        <v/>
      </c>
      <c r="F168" s="237" t="str">
        <f>IFERROR('Portfolio-WORK (S)'!U167, "")</f>
        <v/>
      </c>
    </row>
    <row r="169" spans="2:6">
      <c r="B169" s="235" t="str">
        <f>IFERROR('Portfolio-WORK (S)'!Q168, "")</f>
        <v/>
      </c>
      <c r="C169" s="236" t="str">
        <f>IFERROR('Portfolio-WORK (S)'!R168, "")</f>
        <v/>
      </c>
      <c r="D169" s="236" t="str">
        <f>IFERROR('Portfolio-WORK (S)'!S168, "")</f>
        <v/>
      </c>
      <c r="E169" s="235" t="str">
        <f>IFERROR('Portfolio-WORK (S)'!T168, "")</f>
        <v/>
      </c>
      <c r="F169" s="237" t="str">
        <f>IFERROR('Portfolio-WORK (S)'!U168, "")</f>
        <v/>
      </c>
    </row>
    <row r="170" spans="2:6">
      <c r="B170" s="235" t="str">
        <f>IFERROR('Portfolio-WORK (S)'!Q169, "")</f>
        <v/>
      </c>
      <c r="C170" s="236" t="str">
        <f>IFERROR('Portfolio-WORK (S)'!R169, "")</f>
        <v/>
      </c>
      <c r="D170" s="236" t="str">
        <f>IFERROR('Portfolio-WORK (S)'!S169, "")</f>
        <v/>
      </c>
      <c r="E170" s="235" t="str">
        <f>IFERROR('Portfolio-WORK (S)'!T169, "")</f>
        <v/>
      </c>
      <c r="F170" s="237" t="str">
        <f>IFERROR('Portfolio-WORK (S)'!U169, "")</f>
        <v/>
      </c>
    </row>
    <row r="171" spans="2:6">
      <c r="B171" s="235" t="str">
        <f>IFERROR('Portfolio-WORK (S)'!Q170, "")</f>
        <v/>
      </c>
      <c r="C171" s="236" t="str">
        <f>IFERROR('Portfolio-WORK (S)'!R170, "")</f>
        <v/>
      </c>
      <c r="D171" s="236" t="str">
        <f>IFERROR('Portfolio-WORK (S)'!S170, "")</f>
        <v/>
      </c>
      <c r="E171" s="235" t="str">
        <f>IFERROR('Portfolio-WORK (S)'!T170, "")</f>
        <v/>
      </c>
      <c r="F171" s="237" t="str">
        <f>IFERROR('Portfolio-WORK (S)'!U170, "")</f>
        <v/>
      </c>
    </row>
    <row r="172" spans="2:6">
      <c r="B172" s="235" t="str">
        <f>IFERROR('Portfolio-WORK (S)'!Q171, "")</f>
        <v/>
      </c>
      <c r="C172" s="236" t="str">
        <f>IFERROR('Portfolio-WORK (S)'!R171, "")</f>
        <v/>
      </c>
      <c r="D172" s="236" t="str">
        <f>IFERROR('Portfolio-WORK (S)'!S171, "")</f>
        <v/>
      </c>
      <c r="E172" s="235" t="str">
        <f>IFERROR('Portfolio-WORK (S)'!T171, "")</f>
        <v/>
      </c>
      <c r="F172" s="237" t="str">
        <f>IFERROR('Portfolio-WORK (S)'!U171, "")</f>
        <v/>
      </c>
    </row>
    <row r="173" spans="2:6">
      <c r="B173" s="235" t="str">
        <f>IFERROR('Portfolio-WORK (S)'!Q172, "")</f>
        <v/>
      </c>
      <c r="C173" s="236" t="str">
        <f>IFERROR('Portfolio-WORK (S)'!R172, "")</f>
        <v/>
      </c>
      <c r="D173" s="236" t="str">
        <f>IFERROR('Portfolio-WORK (S)'!S172, "")</f>
        <v/>
      </c>
      <c r="E173" s="235" t="str">
        <f>IFERROR('Portfolio-WORK (S)'!T172, "")</f>
        <v/>
      </c>
      <c r="F173" s="237" t="str">
        <f>IFERROR('Portfolio-WORK (S)'!U172, "")</f>
        <v/>
      </c>
    </row>
    <row r="174" spans="2:6">
      <c r="B174" s="235" t="str">
        <f>IFERROR('Portfolio-WORK (S)'!Q173, "")</f>
        <v/>
      </c>
      <c r="C174" s="236" t="str">
        <f>IFERROR('Portfolio-WORK (S)'!R173, "")</f>
        <v/>
      </c>
      <c r="D174" s="236" t="str">
        <f>IFERROR('Portfolio-WORK (S)'!S173, "")</f>
        <v/>
      </c>
      <c r="E174" s="235" t="str">
        <f>IFERROR('Portfolio-WORK (S)'!T173, "")</f>
        <v/>
      </c>
      <c r="F174" s="237" t="str">
        <f>IFERROR('Portfolio-WORK (S)'!U173, "")</f>
        <v/>
      </c>
    </row>
    <row r="175" spans="2:6">
      <c r="B175" s="235" t="str">
        <f>IFERROR('Portfolio-WORK (S)'!Q174, "")</f>
        <v/>
      </c>
      <c r="C175" s="236" t="str">
        <f>IFERROR('Portfolio-WORK (S)'!R174, "")</f>
        <v/>
      </c>
      <c r="D175" s="236" t="str">
        <f>IFERROR('Portfolio-WORK (S)'!S174, "")</f>
        <v/>
      </c>
      <c r="E175" s="235" t="str">
        <f>IFERROR('Portfolio-WORK (S)'!T174, "")</f>
        <v/>
      </c>
      <c r="F175" s="237" t="str">
        <f>IFERROR('Portfolio-WORK (S)'!U174, "")</f>
        <v/>
      </c>
    </row>
    <row r="176" spans="2:6">
      <c r="B176" s="235" t="str">
        <f>IFERROR('Portfolio-WORK (S)'!Q175, "")</f>
        <v/>
      </c>
      <c r="C176" s="236" t="str">
        <f>IFERROR('Portfolio-WORK (S)'!R175, "")</f>
        <v/>
      </c>
      <c r="D176" s="236" t="str">
        <f>IFERROR('Portfolio-WORK (S)'!S175, "")</f>
        <v/>
      </c>
      <c r="E176" s="235" t="str">
        <f>IFERROR('Portfolio-WORK (S)'!T175, "")</f>
        <v/>
      </c>
      <c r="F176" s="237" t="str">
        <f>IFERROR('Portfolio-WORK (S)'!U175, "")</f>
        <v/>
      </c>
    </row>
    <row r="177" spans="2:6">
      <c r="B177" s="235" t="str">
        <f>IFERROR('Portfolio-WORK (S)'!Q176, "")</f>
        <v/>
      </c>
      <c r="C177" s="236" t="str">
        <f>IFERROR('Portfolio-WORK (S)'!R176, "")</f>
        <v/>
      </c>
      <c r="D177" s="236" t="str">
        <f>IFERROR('Portfolio-WORK (S)'!S176, "")</f>
        <v/>
      </c>
      <c r="E177" s="235" t="str">
        <f>IFERROR('Portfolio-WORK (S)'!T176, "")</f>
        <v/>
      </c>
      <c r="F177" s="237" t="str">
        <f>IFERROR('Portfolio-WORK (S)'!U176, "")</f>
        <v/>
      </c>
    </row>
    <row r="178" spans="2:6">
      <c r="B178" s="235" t="str">
        <f>IFERROR('Portfolio-WORK (S)'!Q177, "")</f>
        <v/>
      </c>
      <c r="C178" s="236" t="str">
        <f>IFERROR('Portfolio-WORK (S)'!R177, "")</f>
        <v/>
      </c>
      <c r="D178" s="236" t="str">
        <f>IFERROR('Portfolio-WORK (S)'!S177, "")</f>
        <v/>
      </c>
      <c r="E178" s="235" t="str">
        <f>IFERROR('Portfolio-WORK (S)'!T177, "")</f>
        <v/>
      </c>
      <c r="F178" s="237" t="str">
        <f>IFERROR('Portfolio-WORK (S)'!U177, "")</f>
        <v/>
      </c>
    </row>
    <row r="179" spans="2:6">
      <c r="B179" s="235" t="str">
        <f>IFERROR('Portfolio-WORK (S)'!Q178, "")</f>
        <v/>
      </c>
      <c r="C179" s="236" t="str">
        <f>IFERROR('Portfolio-WORK (S)'!R178, "")</f>
        <v/>
      </c>
      <c r="D179" s="236" t="str">
        <f>IFERROR('Portfolio-WORK (S)'!S178, "")</f>
        <v/>
      </c>
      <c r="E179" s="235" t="str">
        <f>IFERROR('Portfolio-WORK (S)'!T178, "")</f>
        <v/>
      </c>
      <c r="F179" s="237" t="str">
        <f>IFERROR('Portfolio-WORK (S)'!U178, "")</f>
        <v/>
      </c>
    </row>
    <row r="180" spans="2:6">
      <c r="B180" s="235" t="str">
        <f>IFERROR('Portfolio-WORK (S)'!Q179, "")</f>
        <v/>
      </c>
      <c r="C180" s="236" t="str">
        <f>IFERROR('Portfolio-WORK (S)'!R179, "")</f>
        <v/>
      </c>
      <c r="D180" s="236" t="str">
        <f>IFERROR('Portfolio-WORK (S)'!S179, "")</f>
        <v/>
      </c>
      <c r="E180" s="235" t="str">
        <f>IFERROR('Portfolio-WORK (S)'!T179, "")</f>
        <v/>
      </c>
      <c r="F180" s="237" t="str">
        <f>IFERROR('Portfolio-WORK (S)'!U179, "")</f>
        <v/>
      </c>
    </row>
    <row r="181" spans="2:6">
      <c r="B181" s="235" t="str">
        <f>IFERROR('Portfolio-WORK (S)'!Q180, "")</f>
        <v/>
      </c>
      <c r="C181" s="236" t="str">
        <f>IFERROR('Portfolio-WORK (S)'!R180, "")</f>
        <v/>
      </c>
      <c r="D181" s="236" t="str">
        <f>IFERROR('Portfolio-WORK (S)'!S180, "")</f>
        <v/>
      </c>
      <c r="E181" s="235" t="str">
        <f>IFERROR('Portfolio-WORK (S)'!T180, "")</f>
        <v/>
      </c>
      <c r="F181" s="237" t="str">
        <f>IFERROR('Portfolio-WORK (S)'!U180, "")</f>
        <v/>
      </c>
    </row>
    <row r="182" spans="2:6">
      <c r="B182" s="235" t="str">
        <f>IFERROR('Portfolio-WORK (S)'!Q181, "")</f>
        <v/>
      </c>
      <c r="C182" s="236" t="str">
        <f>IFERROR('Portfolio-WORK (S)'!R181, "")</f>
        <v/>
      </c>
      <c r="D182" s="236" t="str">
        <f>IFERROR('Portfolio-WORK (S)'!S181, "")</f>
        <v/>
      </c>
      <c r="E182" s="235" t="str">
        <f>IFERROR('Portfolio-WORK (S)'!T181, "")</f>
        <v/>
      </c>
      <c r="F182" s="237" t="str">
        <f>IFERROR('Portfolio-WORK (S)'!U181, "")</f>
        <v/>
      </c>
    </row>
    <row r="183" spans="2:6">
      <c r="B183" s="235" t="str">
        <f>IFERROR('Portfolio-WORK (S)'!Q182, "")</f>
        <v/>
      </c>
      <c r="C183" s="236" t="str">
        <f>IFERROR('Portfolio-WORK (S)'!R182, "")</f>
        <v/>
      </c>
      <c r="D183" s="236" t="str">
        <f>IFERROR('Portfolio-WORK (S)'!S182, "")</f>
        <v/>
      </c>
      <c r="E183" s="235" t="str">
        <f>IFERROR('Portfolio-WORK (S)'!T182, "")</f>
        <v/>
      </c>
      <c r="F183" s="237" t="str">
        <f>IFERROR('Portfolio-WORK (S)'!U182, "")</f>
        <v/>
      </c>
    </row>
    <row r="184" spans="2:6">
      <c r="B184" s="235" t="str">
        <f>IFERROR('Portfolio-WORK (S)'!Q183, "")</f>
        <v/>
      </c>
      <c r="C184" s="236" t="str">
        <f>IFERROR('Portfolio-WORK (S)'!R183, "")</f>
        <v/>
      </c>
      <c r="D184" s="236" t="str">
        <f>IFERROR('Portfolio-WORK (S)'!S183, "")</f>
        <v/>
      </c>
      <c r="E184" s="235" t="str">
        <f>IFERROR('Portfolio-WORK (S)'!T183, "")</f>
        <v/>
      </c>
      <c r="F184" s="237" t="str">
        <f>IFERROR('Portfolio-WORK (S)'!U183, "")</f>
        <v/>
      </c>
    </row>
    <row r="185" spans="2:6">
      <c r="B185" s="235" t="str">
        <f>IFERROR('Portfolio-WORK (S)'!Q184, "")</f>
        <v/>
      </c>
      <c r="C185" s="236" t="str">
        <f>IFERROR('Portfolio-WORK (S)'!R184, "")</f>
        <v/>
      </c>
      <c r="D185" s="236" t="str">
        <f>IFERROR('Portfolio-WORK (S)'!S184, "")</f>
        <v/>
      </c>
      <c r="E185" s="235" t="str">
        <f>IFERROR('Portfolio-WORK (S)'!T184, "")</f>
        <v/>
      </c>
      <c r="F185" s="237" t="str">
        <f>IFERROR('Portfolio-WORK (S)'!U184, "")</f>
        <v/>
      </c>
    </row>
    <row r="186" spans="2:6">
      <c r="B186" s="235" t="str">
        <f>IFERROR('Portfolio-WORK (S)'!Q185, "")</f>
        <v/>
      </c>
      <c r="C186" s="236" t="str">
        <f>IFERROR('Portfolio-WORK (S)'!R185, "")</f>
        <v/>
      </c>
      <c r="D186" s="236" t="str">
        <f>IFERROR('Portfolio-WORK (S)'!S185, "")</f>
        <v/>
      </c>
      <c r="E186" s="235" t="str">
        <f>IFERROR('Portfolio-WORK (S)'!T185, "")</f>
        <v/>
      </c>
      <c r="F186" s="237" t="str">
        <f>IFERROR('Portfolio-WORK (S)'!U185, "")</f>
        <v/>
      </c>
    </row>
    <row r="187" spans="2:6">
      <c r="B187" s="235" t="str">
        <f>IFERROR('Portfolio-WORK (S)'!Q186, "")</f>
        <v/>
      </c>
      <c r="C187" s="236" t="str">
        <f>IFERROR('Portfolio-WORK (S)'!R186, "")</f>
        <v/>
      </c>
      <c r="D187" s="236" t="str">
        <f>IFERROR('Portfolio-WORK (S)'!S186, "")</f>
        <v/>
      </c>
      <c r="E187" s="235" t="str">
        <f>IFERROR('Portfolio-WORK (S)'!T186, "")</f>
        <v/>
      </c>
      <c r="F187" s="237" t="str">
        <f>IFERROR('Portfolio-WORK (S)'!U186, "")</f>
        <v/>
      </c>
    </row>
    <row r="188" spans="2:6">
      <c r="B188" s="235" t="str">
        <f>IFERROR('Portfolio-WORK (S)'!Q187, "")</f>
        <v/>
      </c>
      <c r="C188" s="236" t="str">
        <f>IFERROR('Portfolio-WORK (S)'!R187, "")</f>
        <v/>
      </c>
      <c r="D188" s="236" t="str">
        <f>IFERROR('Portfolio-WORK (S)'!S187, "")</f>
        <v/>
      </c>
      <c r="E188" s="235" t="str">
        <f>IFERROR('Portfolio-WORK (S)'!T187, "")</f>
        <v/>
      </c>
      <c r="F188" s="237" t="str">
        <f>IFERROR('Portfolio-WORK (S)'!U187, "")</f>
        <v/>
      </c>
    </row>
    <row r="189" spans="2:6">
      <c r="B189" s="235" t="str">
        <f>IFERROR('Portfolio-WORK (S)'!Q188, "")</f>
        <v/>
      </c>
      <c r="C189" s="236" t="str">
        <f>IFERROR('Portfolio-WORK (S)'!R188, "")</f>
        <v/>
      </c>
      <c r="D189" s="236" t="str">
        <f>IFERROR('Portfolio-WORK (S)'!S188, "")</f>
        <v/>
      </c>
      <c r="E189" s="235" t="str">
        <f>IFERROR('Portfolio-WORK (S)'!T188, "")</f>
        <v/>
      </c>
      <c r="F189" s="237" t="str">
        <f>IFERROR('Portfolio-WORK (S)'!U188, "")</f>
        <v/>
      </c>
    </row>
    <row r="190" spans="2:6">
      <c r="B190" s="235" t="str">
        <f>IFERROR('Portfolio-WORK (S)'!Q189, "")</f>
        <v/>
      </c>
      <c r="C190" s="236" t="str">
        <f>IFERROR('Portfolio-WORK (S)'!R189, "")</f>
        <v/>
      </c>
      <c r="D190" s="236" t="str">
        <f>IFERROR('Portfolio-WORK (S)'!S189, "")</f>
        <v/>
      </c>
      <c r="E190" s="235" t="str">
        <f>IFERROR('Portfolio-WORK (S)'!T189, "")</f>
        <v/>
      </c>
      <c r="F190" s="237" t="str">
        <f>IFERROR('Portfolio-WORK (S)'!U189, "")</f>
        <v/>
      </c>
    </row>
    <row r="191" spans="2:6">
      <c r="B191" s="235" t="str">
        <f>IFERROR('Portfolio-WORK (S)'!Q190, "")</f>
        <v/>
      </c>
      <c r="C191" s="236" t="str">
        <f>IFERROR('Portfolio-WORK (S)'!R190, "")</f>
        <v/>
      </c>
      <c r="D191" s="236" t="str">
        <f>IFERROR('Portfolio-WORK (S)'!S190, "")</f>
        <v/>
      </c>
      <c r="E191" s="235" t="str">
        <f>IFERROR('Portfolio-WORK (S)'!T190, "")</f>
        <v/>
      </c>
      <c r="F191" s="237" t="str">
        <f>IFERROR('Portfolio-WORK (S)'!U190, "")</f>
        <v/>
      </c>
    </row>
    <row r="192" spans="2:6">
      <c r="B192" s="235" t="str">
        <f>IFERROR('Portfolio-WORK (S)'!Q191, "")</f>
        <v/>
      </c>
      <c r="C192" s="236" t="str">
        <f>IFERROR('Portfolio-WORK (S)'!R191, "")</f>
        <v/>
      </c>
      <c r="D192" s="236" t="str">
        <f>IFERROR('Portfolio-WORK (S)'!S191, "")</f>
        <v/>
      </c>
      <c r="E192" s="235" t="str">
        <f>IFERROR('Portfolio-WORK (S)'!T191, "")</f>
        <v/>
      </c>
      <c r="F192" s="237" t="str">
        <f>IFERROR('Portfolio-WORK (S)'!U191, "")</f>
        <v/>
      </c>
    </row>
    <row r="193" spans="2:6">
      <c r="B193" s="235" t="str">
        <f>IFERROR('Portfolio-WORK (S)'!Q192, "")</f>
        <v/>
      </c>
      <c r="C193" s="236" t="str">
        <f>IFERROR('Portfolio-WORK (S)'!R192, "")</f>
        <v/>
      </c>
      <c r="D193" s="236" t="str">
        <f>IFERROR('Portfolio-WORK (S)'!S192, "")</f>
        <v/>
      </c>
      <c r="E193" s="235" t="str">
        <f>IFERROR('Portfolio-WORK (S)'!T192, "")</f>
        <v/>
      </c>
      <c r="F193" s="237" t="str">
        <f>IFERROR('Portfolio-WORK (S)'!U192, "")</f>
        <v/>
      </c>
    </row>
    <row r="194" spans="2:6">
      <c r="B194" s="235" t="str">
        <f>IFERROR('Portfolio-WORK (S)'!Q193, "")</f>
        <v/>
      </c>
      <c r="C194" s="236" t="str">
        <f>IFERROR('Portfolio-WORK (S)'!R193, "")</f>
        <v/>
      </c>
      <c r="D194" s="236" t="str">
        <f>IFERROR('Portfolio-WORK (S)'!S193, "")</f>
        <v/>
      </c>
      <c r="E194" s="235" t="str">
        <f>IFERROR('Portfolio-WORK (S)'!T193, "")</f>
        <v/>
      </c>
      <c r="F194" s="237" t="str">
        <f>IFERROR('Portfolio-WORK (S)'!U193, "")</f>
        <v/>
      </c>
    </row>
    <row r="195" spans="2:6">
      <c r="B195" s="235" t="str">
        <f>IFERROR('Portfolio-WORK (S)'!Q194, "")</f>
        <v/>
      </c>
      <c r="C195" s="236" t="str">
        <f>IFERROR('Portfolio-WORK (S)'!R194, "")</f>
        <v/>
      </c>
      <c r="D195" s="236" t="str">
        <f>IFERROR('Portfolio-WORK (S)'!S194, "")</f>
        <v/>
      </c>
      <c r="E195" s="235" t="str">
        <f>IFERROR('Portfolio-WORK (S)'!T194, "")</f>
        <v/>
      </c>
      <c r="F195" s="237" t="str">
        <f>IFERROR('Portfolio-WORK (S)'!U194, "")</f>
        <v/>
      </c>
    </row>
    <row r="196" spans="2:6">
      <c r="B196" s="235" t="str">
        <f>IFERROR('Portfolio-WORK (S)'!Q195, "")</f>
        <v/>
      </c>
      <c r="C196" s="236" t="str">
        <f>IFERROR('Portfolio-WORK (S)'!R195, "")</f>
        <v/>
      </c>
      <c r="D196" s="236" t="str">
        <f>IFERROR('Portfolio-WORK (S)'!S195, "")</f>
        <v/>
      </c>
      <c r="E196" s="235" t="str">
        <f>IFERROR('Portfolio-WORK (S)'!T195, "")</f>
        <v/>
      </c>
      <c r="F196" s="237" t="str">
        <f>IFERROR('Portfolio-WORK (S)'!U195, "")</f>
        <v/>
      </c>
    </row>
    <row r="197" spans="2:6">
      <c r="B197" s="235" t="str">
        <f>IFERROR('Portfolio-WORK (S)'!Q196, "")</f>
        <v/>
      </c>
      <c r="C197" s="236" t="str">
        <f>IFERROR('Portfolio-WORK (S)'!R196, "")</f>
        <v/>
      </c>
      <c r="D197" s="236" t="str">
        <f>IFERROR('Portfolio-WORK (S)'!S196, "")</f>
        <v/>
      </c>
      <c r="E197" s="235" t="str">
        <f>IFERROR('Portfolio-WORK (S)'!T196, "")</f>
        <v/>
      </c>
      <c r="F197" s="237" t="str">
        <f>IFERROR('Portfolio-WORK (S)'!U196, "")</f>
        <v/>
      </c>
    </row>
    <row r="198" spans="2:6">
      <c r="B198" s="235" t="str">
        <f>IFERROR('Portfolio-WORK (S)'!Q197, "")</f>
        <v/>
      </c>
      <c r="C198" s="236" t="str">
        <f>IFERROR('Portfolio-WORK (S)'!R197, "")</f>
        <v/>
      </c>
      <c r="D198" s="236" t="str">
        <f>IFERROR('Portfolio-WORK (S)'!S197, "")</f>
        <v/>
      </c>
      <c r="E198" s="235" t="str">
        <f>IFERROR('Portfolio-WORK (S)'!T197, "")</f>
        <v/>
      </c>
      <c r="F198" s="237" t="str">
        <f>IFERROR('Portfolio-WORK (S)'!U197, "")</f>
        <v/>
      </c>
    </row>
    <row r="199" spans="2:6">
      <c r="B199" s="235" t="str">
        <f>IFERROR('Portfolio-WORK (S)'!Q198, "")</f>
        <v/>
      </c>
      <c r="C199" s="236" t="str">
        <f>IFERROR('Portfolio-WORK (S)'!R198, "")</f>
        <v/>
      </c>
      <c r="D199" s="236" t="str">
        <f>IFERROR('Portfolio-WORK (S)'!S198, "")</f>
        <v/>
      </c>
      <c r="E199" s="235" t="str">
        <f>IFERROR('Portfolio-WORK (S)'!T198, "")</f>
        <v/>
      </c>
      <c r="F199" s="237" t="str">
        <f>IFERROR('Portfolio-WORK (S)'!U198, "")</f>
        <v/>
      </c>
    </row>
    <row r="200" spans="2:6">
      <c r="B200" s="235" t="str">
        <f>IFERROR('Portfolio-WORK (S)'!Q199, "")</f>
        <v/>
      </c>
      <c r="C200" s="236" t="str">
        <f>IFERROR('Portfolio-WORK (S)'!R199, "")</f>
        <v/>
      </c>
      <c r="D200" s="236" t="str">
        <f>IFERROR('Portfolio-WORK (S)'!S199, "")</f>
        <v/>
      </c>
      <c r="E200" s="235" t="str">
        <f>IFERROR('Portfolio-WORK (S)'!T199, "")</f>
        <v/>
      </c>
      <c r="F200" s="237" t="str">
        <f>IFERROR('Portfolio-WORK (S)'!U199, "")</f>
        <v/>
      </c>
    </row>
    <row r="201" spans="2:6">
      <c r="B201" s="235" t="str">
        <f>IFERROR('Portfolio-WORK (S)'!Q200, "")</f>
        <v/>
      </c>
      <c r="C201" s="236" t="str">
        <f>IFERROR('Portfolio-WORK (S)'!R200, "")</f>
        <v/>
      </c>
      <c r="D201" s="236" t="str">
        <f>IFERROR('Portfolio-WORK (S)'!S200, "")</f>
        <v/>
      </c>
      <c r="E201" s="235" t="str">
        <f>IFERROR('Portfolio-WORK (S)'!T200, "")</f>
        <v/>
      </c>
      <c r="F201" s="237" t="str">
        <f>IFERROR('Portfolio-WORK (S)'!U200, "")</f>
        <v/>
      </c>
    </row>
    <row r="202" spans="2:6">
      <c r="B202" s="235" t="str">
        <f>IFERROR('Portfolio-WORK (S)'!Q201, "")</f>
        <v/>
      </c>
      <c r="C202" s="236" t="str">
        <f>IFERROR('Portfolio-WORK (S)'!R201, "")</f>
        <v/>
      </c>
      <c r="D202" s="236" t="str">
        <f>IFERROR('Portfolio-WORK (S)'!S201, "")</f>
        <v/>
      </c>
      <c r="E202" s="235" t="str">
        <f>IFERROR('Portfolio-WORK (S)'!T201, "")</f>
        <v/>
      </c>
      <c r="F202" s="237" t="str">
        <f>IFERROR('Portfolio-WORK (S)'!U201, "")</f>
        <v/>
      </c>
    </row>
    <row r="203" spans="2:6">
      <c r="B203" s="235" t="str">
        <f>IFERROR('Portfolio-WORK (S)'!Q202, "")</f>
        <v/>
      </c>
      <c r="C203" s="236" t="str">
        <f>IFERROR('Portfolio-WORK (S)'!R202, "")</f>
        <v/>
      </c>
      <c r="D203" s="236" t="str">
        <f>IFERROR('Portfolio-WORK (S)'!S202, "")</f>
        <v/>
      </c>
      <c r="E203" s="235" t="str">
        <f>IFERROR('Portfolio-WORK (S)'!T202, "")</f>
        <v/>
      </c>
      <c r="F203" s="237" t="str">
        <f>IFERROR('Portfolio-WORK (S)'!U202, "")</f>
        <v/>
      </c>
    </row>
    <row r="204" spans="2:6">
      <c r="B204" s="235" t="str">
        <f>IFERROR('Portfolio-WORK (S)'!Q203, "")</f>
        <v/>
      </c>
      <c r="C204" s="236" t="str">
        <f>IFERROR('Portfolio-WORK (S)'!R203, "")</f>
        <v/>
      </c>
      <c r="D204" s="236" t="str">
        <f>IFERROR('Portfolio-WORK (S)'!S203, "")</f>
        <v/>
      </c>
      <c r="E204" s="235" t="str">
        <f>IFERROR('Portfolio-WORK (S)'!T203, "")</f>
        <v/>
      </c>
      <c r="F204" s="237" t="str">
        <f>IFERROR('Portfolio-WORK (S)'!U203, "")</f>
        <v/>
      </c>
    </row>
    <row r="205" spans="2:6">
      <c r="B205" s="235" t="str">
        <f>IFERROR('Portfolio-WORK (S)'!Q204, "")</f>
        <v/>
      </c>
      <c r="C205" s="236" t="str">
        <f>IFERROR('Portfolio-WORK (S)'!R204, "")</f>
        <v/>
      </c>
      <c r="D205" s="236" t="str">
        <f>IFERROR('Portfolio-WORK (S)'!S204, "")</f>
        <v/>
      </c>
      <c r="E205" s="235" t="str">
        <f>IFERROR('Portfolio-WORK (S)'!T204, "")</f>
        <v/>
      </c>
      <c r="F205" s="237" t="str">
        <f>IFERROR('Portfolio-WORK (S)'!U204, "")</f>
        <v/>
      </c>
    </row>
    <row r="206" spans="2:6">
      <c r="B206" s="235" t="str">
        <f>IFERROR('Portfolio-WORK (S)'!Q205, "")</f>
        <v/>
      </c>
      <c r="C206" s="236" t="str">
        <f>IFERROR('Portfolio-WORK (S)'!R205, "")</f>
        <v/>
      </c>
      <c r="D206" s="236" t="str">
        <f>IFERROR('Portfolio-WORK (S)'!S205, "")</f>
        <v/>
      </c>
      <c r="E206" s="235" t="str">
        <f>IFERROR('Portfolio-WORK (S)'!T205, "")</f>
        <v/>
      </c>
      <c r="F206" s="237" t="str">
        <f>IFERROR('Portfolio-WORK (S)'!U205, "")</f>
        <v/>
      </c>
    </row>
    <row r="207" spans="2:6">
      <c r="B207" s="235" t="str">
        <f>IFERROR('Portfolio-WORK (S)'!Q206, "")</f>
        <v/>
      </c>
      <c r="C207" s="236" t="str">
        <f>IFERROR('Portfolio-WORK (S)'!R206, "")</f>
        <v/>
      </c>
      <c r="D207" s="236" t="str">
        <f>IFERROR('Portfolio-WORK (S)'!S206, "")</f>
        <v/>
      </c>
      <c r="E207" s="235" t="str">
        <f>IFERROR('Portfolio-WORK (S)'!T206, "")</f>
        <v/>
      </c>
      <c r="F207" s="237" t="str">
        <f>IFERROR('Portfolio-WORK (S)'!U206, "")</f>
        <v/>
      </c>
    </row>
    <row r="208" spans="2:6">
      <c r="B208" s="235" t="str">
        <f>IFERROR('Portfolio-WORK (S)'!Q207, "")</f>
        <v/>
      </c>
      <c r="C208" s="236" t="str">
        <f>IFERROR('Portfolio-WORK (S)'!R207, "")</f>
        <v/>
      </c>
      <c r="D208" s="236" t="str">
        <f>IFERROR('Portfolio-WORK (S)'!S207, "")</f>
        <v/>
      </c>
      <c r="E208" s="235" t="str">
        <f>IFERROR('Portfolio-WORK (S)'!T207, "")</f>
        <v/>
      </c>
      <c r="F208" s="237" t="str">
        <f>IFERROR('Portfolio-WORK (S)'!U207, "")</f>
        <v/>
      </c>
    </row>
    <row r="209" spans="2:6">
      <c r="B209" s="235" t="str">
        <f>IFERROR('Portfolio-WORK (S)'!Q208, "")</f>
        <v/>
      </c>
      <c r="C209" s="236" t="str">
        <f>IFERROR('Portfolio-WORK (S)'!R208, "")</f>
        <v/>
      </c>
      <c r="D209" s="236" t="str">
        <f>IFERROR('Portfolio-WORK (S)'!S208, "")</f>
        <v/>
      </c>
      <c r="E209" s="235" t="str">
        <f>IFERROR('Portfolio-WORK (S)'!T208, "")</f>
        <v/>
      </c>
      <c r="F209" s="237" t="str">
        <f>IFERROR('Portfolio-WORK (S)'!U208, "")</f>
        <v/>
      </c>
    </row>
    <row r="210" spans="2:6">
      <c r="B210" s="235" t="str">
        <f>IFERROR('Portfolio-WORK (S)'!Q209, "")</f>
        <v/>
      </c>
      <c r="C210" s="236" t="str">
        <f>IFERROR('Portfolio-WORK (S)'!R209, "")</f>
        <v/>
      </c>
      <c r="D210" s="236" t="str">
        <f>IFERROR('Portfolio-WORK (S)'!S209, "")</f>
        <v/>
      </c>
      <c r="E210" s="235" t="str">
        <f>IFERROR('Portfolio-WORK (S)'!T209, "")</f>
        <v/>
      </c>
      <c r="F210" s="237" t="str">
        <f>IFERROR('Portfolio-WORK (S)'!U209, "")</f>
        <v/>
      </c>
    </row>
    <row r="211" spans="2:6">
      <c r="B211" s="235" t="str">
        <f>IFERROR('Portfolio-WORK (S)'!Q210, "")</f>
        <v/>
      </c>
      <c r="C211" s="236" t="str">
        <f>IFERROR('Portfolio-WORK (S)'!R210, "")</f>
        <v/>
      </c>
      <c r="D211" s="236" t="str">
        <f>IFERROR('Portfolio-WORK (S)'!S210, "")</f>
        <v/>
      </c>
      <c r="E211" s="235" t="str">
        <f>IFERROR('Portfolio-WORK (S)'!T210, "")</f>
        <v/>
      </c>
      <c r="F211" s="237" t="str">
        <f>IFERROR('Portfolio-WORK (S)'!U210, "")</f>
        <v/>
      </c>
    </row>
  </sheetData>
  <mergeCells count="2">
    <mergeCell ref="C8:F8"/>
    <mergeCell ref="B9:F9"/>
  </mergeCells>
  <dataValidations count="1">
    <dataValidation type="list" allowBlank="1" showInputMessage="1" showErrorMessage="1" sqref="C6">
      <formula1>$O$12:$O$57</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FAB054FC-54FA-49C0-8AC8-877D003EAA43}">
            <xm:f>'Portfolio-WORK (S)'!$D$10=5</xm:f>
            <x14:dxf>
              <numFmt numFmtId="165" formatCode="0.0%"/>
            </x14:dxf>
          </x14:cfRule>
          <x14:cfRule type="expression" priority="2" id="{48FCE54E-987F-4AA0-92C7-6916A44DC7F9}">
            <xm:f>'Portfolio-WORK (S)'!$D$10=4</xm:f>
            <x14:dxf>
              <numFmt numFmtId="14" formatCode="0.00%"/>
            </x14:dxf>
          </x14:cfRule>
          <x14:cfRule type="expression" priority="3" id="{D30F6234-3549-484D-8677-08740087A9E6}">
            <xm:f>'Portfolio-WORK (S)'!$D$10=3</xm:f>
            <x14:dxf>
              <numFmt numFmtId="177" formatCode="0.000"/>
            </x14:dxf>
          </x14:cfRule>
          <x14:cfRule type="expression" priority="4" id="{9810BE14-765A-456A-8CBE-E4CA4C2A332A}">
            <xm:f>'Portfolio-WORK (S)'!$D$10=2</xm:f>
            <x14:dxf>
              <numFmt numFmtId="2" formatCode="0.00"/>
            </x14:dxf>
          </x14:cfRule>
          <x14:cfRule type="expression" priority="5" id="{BF9BA458-88AB-4FB3-A7BC-D4187E39AFF7}">
            <xm:f>'Portfolio-WORK (S)'!$D$10=0</xm:f>
            <x14:dxf>
              <numFmt numFmtId="3" formatCode="#,##0"/>
            </x14:dxf>
          </x14:cfRule>
          <x14:cfRule type="expression" priority="6" id="{B25258C7-5C07-4BAF-8593-C3C437FD2CFD}">
            <xm:f>'Portfolio-WORK (S)'!$D$10=1</xm:f>
            <x14:dxf>
              <numFmt numFmtId="164" formatCode="0.0"/>
            </x14:dxf>
          </x14:cfRule>
          <xm:sqref>E12:E211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B222"/>
  <sheetViews>
    <sheetView workbookViewId="0">
      <selection activeCell="I31" activeCellId="1" sqref="A1 I31"/>
    </sheetView>
  </sheetViews>
  <sheetFormatPr defaultRowHeight="12.75"/>
  <cols>
    <col min="1" max="2" width="9.140625" style="246"/>
    <col min="3" max="3" width="12.85546875" style="246" customWidth="1"/>
    <col min="4" max="4" width="13.7109375" style="246" customWidth="1"/>
    <col min="5" max="5" width="12.85546875" style="246" customWidth="1"/>
    <col min="6" max="6" width="24.140625" style="246" customWidth="1"/>
    <col min="7" max="7" width="9.140625" style="246"/>
    <col min="8" max="8" width="12.7109375" style="246" customWidth="1"/>
    <col min="9" max="10" width="10.42578125" style="246" customWidth="1"/>
    <col min="11" max="11" width="8.140625" style="246" customWidth="1"/>
    <col min="12" max="12" width="9.140625" style="246"/>
    <col min="13" max="13" width="10.7109375" style="246" customWidth="1"/>
    <col min="14" max="14" width="9.140625" style="247"/>
    <col min="15" max="15" width="5.5703125" style="246" customWidth="1"/>
    <col min="16" max="16" width="9.140625" style="246"/>
    <col min="17" max="17" width="8.85546875" style="246" customWidth="1"/>
    <col min="18" max="18" width="28.85546875" style="246" customWidth="1"/>
    <col min="19" max="26" width="9.140625" style="246"/>
    <col min="27" max="27" width="10.7109375" style="246" customWidth="1"/>
    <col min="28" max="16384" width="9.140625" style="246"/>
  </cols>
  <sheetData>
    <row r="2" spans="1:28">
      <c r="E2" s="246" t="s">
        <v>378</v>
      </c>
      <c r="F2" s="246" t="str">
        <f>VLOOKUP(F6, 'Map-Upload Sheet Names (S)'!N:P, 2, 0)</f>
        <v>Top 50 S&amp;P 500 Companies By High PE to GROWTH</v>
      </c>
    </row>
    <row r="3" spans="1:28">
      <c r="E3" s="246" t="s">
        <v>379</v>
      </c>
      <c r="F3" s="246" t="str">
        <f>VLOOKUP(F6, 'Map-Upload Sheet Names (S)'!N:P, 3, 0)</f>
        <v>P/E-to-Growth: Trailing twelve months P/E divided by the five-year EPS growth rate estimated by BofAML Fundamental Equity Research. If no BofAML estimate exist, then IBES Mean Long Term Growth Estimate is used.</v>
      </c>
    </row>
    <row r="5" spans="1:28">
      <c r="M5" s="246">
        <f>MIN(L11:L68)</f>
        <v>0</v>
      </c>
    </row>
    <row r="6" spans="1:28">
      <c r="E6" s="246" t="s">
        <v>370</v>
      </c>
      <c r="F6" s="248" t="str">
        <f>'Screens SHORT'!C6</f>
        <v>PEG Ratio</v>
      </c>
      <c r="M6" s="246">
        <f>MAX(L11:L81)</f>
        <v>70</v>
      </c>
    </row>
    <row r="7" spans="1:28">
      <c r="Y7" s="246" t="s">
        <v>380</v>
      </c>
      <c r="Z7" s="246">
        <f>MIN(V11:V210)</f>
        <v>21</v>
      </c>
    </row>
    <row r="8" spans="1:28" ht="17.25" customHeight="1">
      <c r="A8" s="246">
        <f>COUNTIF(L11:L214, "0")</f>
        <v>150</v>
      </c>
      <c r="E8" s="249" t="str">
        <f>"Screen for "&amp; TEXT('Constituents (S)'!F8+15, "mmmm")</f>
        <v>Screen for September</v>
      </c>
      <c r="J8" s="246" t="s">
        <v>381</v>
      </c>
      <c r="K8" s="246" t="str">
        <f>VLOOKUP(F6, 'Constituents (S)'!E:K, 7, 0)</f>
        <v>DESC</v>
      </c>
      <c r="Q8" s="246" t="s">
        <v>382</v>
      </c>
      <c r="Y8" s="246" t="s">
        <v>383</v>
      </c>
      <c r="Z8" s="246">
        <f>COUNTIF(V11:V210, "&gt;0")</f>
        <v>14</v>
      </c>
    </row>
    <row r="9" spans="1:28" ht="17.25" customHeight="1">
      <c r="A9" s="249">
        <v>0</v>
      </c>
      <c r="E9" s="246">
        <f>'Constituents (S)'!J6</f>
        <v>8</v>
      </c>
      <c r="F9" s="246">
        <f>'Constituents (S)'!N6</f>
        <v>12</v>
      </c>
      <c r="G9" s="246">
        <f>'Constituents (S)'!M6</f>
        <v>11</v>
      </c>
      <c r="H9" s="246">
        <f>'Constituents (S)'!I6</f>
        <v>7</v>
      </c>
      <c r="I9" s="246">
        <f>'Constituents (S)'!L6</f>
        <v>10</v>
      </c>
      <c r="Q9" s="246">
        <v>4</v>
      </c>
      <c r="R9" s="246">
        <v>5</v>
      </c>
      <c r="S9" s="246">
        <v>6</v>
      </c>
      <c r="T9" s="246">
        <v>7</v>
      </c>
      <c r="U9" s="246">
        <v>8</v>
      </c>
    </row>
    <row r="10" spans="1:28" ht="54" customHeight="1">
      <c r="A10" s="246" t="s">
        <v>384</v>
      </c>
      <c r="B10" s="246" t="s">
        <v>385</v>
      </c>
      <c r="D10" s="250">
        <f>VLOOKUP(F6, 'Map-Upload Sheet Names (S)'!D:F, 3, 0)</f>
        <v>2</v>
      </c>
      <c r="E10" s="231" t="s">
        <v>374</v>
      </c>
      <c r="F10" s="232" t="s">
        <v>375</v>
      </c>
      <c r="G10" s="232" t="s">
        <v>376</v>
      </c>
      <c r="H10" s="233" t="str">
        <f>VLOOKUP(F6, 'Map-Upload Sheet Names (S)'!D:E, 2, 0)</f>
        <v>PEG Ratio</v>
      </c>
      <c r="I10" s="233" t="str">
        <f>"Price "&amp;TEXT('Constituents (S)'!F8, "mm/dd/yyyy")</f>
        <v>Price 08/30/2019</v>
      </c>
      <c r="J10" s="233"/>
      <c r="K10" s="251" t="s">
        <v>386</v>
      </c>
      <c r="L10" s="251" t="s">
        <v>387</v>
      </c>
      <c r="M10" s="251" t="s">
        <v>388</v>
      </c>
      <c r="N10" s="251" t="s">
        <v>389</v>
      </c>
      <c r="Q10" s="229" t="str">
        <f>E10</f>
        <v>Mo. In Scrn</v>
      </c>
      <c r="R10" s="229" t="str">
        <f t="shared" ref="R10:U10" si="0">F10</f>
        <v>Company</v>
      </c>
      <c r="S10" s="229" t="str">
        <f t="shared" si="0"/>
        <v>Ticker</v>
      </c>
      <c r="T10" s="229" t="str">
        <f t="shared" si="0"/>
        <v>PEG Ratio</v>
      </c>
      <c r="U10" s="229" t="str">
        <f t="shared" si="0"/>
        <v>Price 08/30/2019</v>
      </c>
      <c r="V10" s="252" t="s">
        <v>390</v>
      </c>
      <c r="Y10" s="229" t="s">
        <v>372</v>
      </c>
    </row>
    <row r="11" spans="1:28">
      <c r="A11" s="246">
        <f>L11-$A$9</f>
        <v>21</v>
      </c>
      <c r="B11" s="253">
        <f>N11</f>
        <v>49</v>
      </c>
      <c r="C11" s="246">
        <v>1</v>
      </c>
      <c r="D11" s="246" t="str">
        <f>C11&amp;"-"&amp;$F$6</f>
        <v>1-PEG Ratio</v>
      </c>
      <c r="E11" s="254" t="str">
        <f>IFERROR(IF(1=VLOOKUP($D11, 'Constituents (S)'!$C:$AC, E$9, 0), "New", VLOOKUP($D11, 'Constituents (S)'!$C:$AC, E$9, 0)), "")</f>
        <v>New</v>
      </c>
      <c r="F11" s="246" t="str">
        <f>IFERROR(VLOOKUP($D11, 'Constituents (S)'!$C:$AC, F$9, 0), "")</f>
        <v>AbbVie, Inc.</v>
      </c>
      <c r="G11" s="246" t="str">
        <f>IFERROR(VLOOKUP($D11, 'Constituents (S)'!$C:$AC, G$9, 0), "")</f>
        <v>ABBV</v>
      </c>
      <c r="H11" s="255">
        <f>IFERROR(IF($F$6="Size", VLOOKUP($D11, 'Constituents (S)'!$C:$AC, H$9, 0)/1000, VLOOKUP($D11, 'Constituents (S)'!$C:$AC, H$9, 0)), "")</f>
        <v>7.5211875199999998</v>
      </c>
      <c r="I11" s="255">
        <f>IFERROR(VLOOKUP($D11, 'Constituents (S)'!$C:$AC, I$9, 0), "")</f>
        <v>65.739999999999995</v>
      </c>
      <c r="J11" s="255"/>
      <c r="K11" s="256">
        <f>IFERROR(IF($K$8="ASC", RANK(H11, H$11:H$80, 1), COUNTA($F$11:$F$80)+1-RANK(H11, H$11:H$80, 1)), "na")</f>
        <v>69</v>
      </c>
      <c r="L11" s="246">
        <f>COUNTIF($F$11:$F$80, "&lt;="&amp;F11)</f>
        <v>21</v>
      </c>
      <c r="M11" s="253">
        <f t="shared" ref="M11:M74" si="1">IFERROR(K11*100+L11, "na")</f>
        <v>6921</v>
      </c>
      <c r="N11" s="253">
        <f>RANK(M11, $M$11:$M$80, 1)</f>
        <v>49</v>
      </c>
      <c r="O11" s="257"/>
      <c r="P11" s="246">
        <v>1</v>
      </c>
      <c r="Q11" s="254">
        <f>VLOOKUP($P11,$B:$I, Q$9, 0)</f>
        <v>4</v>
      </c>
      <c r="R11" s="246" t="str">
        <f>VLOOKUP($P11,$B:$I, R$9, 0)</f>
        <v>Discovery, Inc. Class C</v>
      </c>
      <c r="S11" s="246" t="str">
        <f>VLOOKUP($P11,$B:$I, S$9, 0)</f>
        <v>DISCK</v>
      </c>
      <c r="T11" s="246">
        <f>VLOOKUP($P11,$B:$I, T$9, 0)</f>
        <v>23663.636363639998</v>
      </c>
      <c r="U11" s="258">
        <f>VLOOKUP($P11,$B:$I, U$9, 0)</f>
        <v>26.03</v>
      </c>
      <c r="V11" s="246" t="str">
        <f>IF(ISERROR(VLOOKUP($F$6&amp;S11, 'Constituents (S)'!A:A, 1, 0)), "", VLOOKUP(S11,G:L, 6, 0)-$A$9)</f>
        <v/>
      </c>
      <c r="Y11" s="246">
        <v>1</v>
      </c>
      <c r="Z11" s="246">
        <f>IF(Y11&lt;=$Z$8, SMALL($V$11:$V$80, Y11), "")</f>
        <v>21</v>
      </c>
      <c r="AA11" s="246" t="str">
        <f>IFERROR(VLOOKUP(Z11,$A$11:$G$109, 7, 0), "")</f>
        <v>ABBV</v>
      </c>
      <c r="AB11" s="246" t="str">
        <f>IFERROR(VLOOKUP(Z11,$A$11:$G$109, 6, 0), "")</f>
        <v>AbbVie, Inc.</v>
      </c>
    </row>
    <row r="12" spans="1:28">
      <c r="A12" s="246">
        <f t="shared" ref="A12:A75" si="2">L12-$A$9</f>
        <v>22</v>
      </c>
      <c r="B12" s="253">
        <f t="shared" ref="B12:B75" si="3">N12</f>
        <v>4</v>
      </c>
      <c r="C12" s="246">
        <v>2</v>
      </c>
      <c r="D12" s="246" t="str">
        <f t="shared" ref="D12:D75" si="4">C12&amp;"-"&amp;$F$6</f>
        <v>2-PEG Ratio</v>
      </c>
      <c r="E12" s="254" t="str">
        <f>IFERROR(IF(1=VLOOKUP($D12, 'Constituents (S)'!$C:$AC, E$9, 0), "New", VLOOKUP($D12, 'Constituents (S)'!$C:$AC, E$9, 0)), "")</f>
        <v>New</v>
      </c>
      <c r="F12" s="246" t="str">
        <f>IFERROR(VLOOKUP($D12, 'Constituents (S)'!$C:$AC, F$9, 0), "")</f>
        <v>Activision Blizzard, Inc.</v>
      </c>
      <c r="G12" s="246" t="str">
        <f>IFERROR(VLOOKUP($D12, 'Constituents (S)'!$C:$AC, G$9, 0), "")</f>
        <v>ATVI</v>
      </c>
      <c r="H12" s="255">
        <f>IFERROR(IF($F$6="Size", VLOOKUP($D12, 'Constituents (S)'!$C:$AC, H$9, 0)/1000, VLOOKUP($D12, 'Constituents (S)'!$C:$AC, H$9, 0)), "")</f>
        <v>59.802392099999999</v>
      </c>
      <c r="I12" s="255">
        <f>IFERROR(VLOOKUP($D12, 'Constituents (S)'!$C:$AC, I$9, 0), "")</f>
        <v>50.6</v>
      </c>
      <c r="J12" s="255"/>
      <c r="K12" s="256">
        <f t="shared" ref="K12:K75" si="5">IFERROR(IF($K$8="ASC", RANK(H12, H$11:H$80, 1), COUNTA($F$11:$F$80)+1-RANK(H12, H$11:H$80, 1)), "na")</f>
        <v>24</v>
      </c>
      <c r="L12" s="246">
        <f t="shared" ref="L12:L75" si="6">COUNTIF($F$11:$F$80, "&lt;="&amp;F12)</f>
        <v>22</v>
      </c>
      <c r="M12" s="253">
        <f t="shared" si="1"/>
        <v>2422</v>
      </c>
      <c r="N12" s="253">
        <f t="shared" ref="N12:N75" si="7">RANK(M12, $M$11:$M$80, 1)</f>
        <v>4</v>
      </c>
      <c r="O12" s="257"/>
      <c r="P12" s="246">
        <f>P11+1</f>
        <v>2</v>
      </c>
      <c r="Q12" s="254">
        <f t="shared" ref="Q12:Q75" si="8">VLOOKUP($P12,$B:$I, Q$9, 0)</f>
        <v>19</v>
      </c>
      <c r="R12" s="246" t="str">
        <f t="shared" ref="R12:R75" si="9">VLOOKUP($P12,$B:$I, 5, 0)</f>
        <v>Under Armour, Inc. Class C</v>
      </c>
      <c r="S12" s="246" t="str">
        <f t="shared" ref="S12:U31" si="10">VLOOKUP($P12,$B:$I, S$9, 0)</f>
        <v>UA</v>
      </c>
      <c r="T12" s="246">
        <f t="shared" si="10"/>
        <v>6214.64776317</v>
      </c>
      <c r="U12" s="258">
        <f t="shared" si="10"/>
        <v>16.920000000000002</v>
      </c>
      <c r="V12" s="246" t="str">
        <f>IF(ISERROR(VLOOKUP($F$6&amp;S12, 'Constituents (S)'!A:A, 1, 0)), "", VLOOKUP(S12,G:L, 6, 0)-$A$9)</f>
        <v/>
      </c>
      <c r="Y12" s="246">
        <f>Y11+1</f>
        <v>2</v>
      </c>
      <c r="Z12" s="246">
        <f t="shared" ref="Z12:Z75" si="11">IF(Y12&lt;=$Z$8, SMALL($V$11:$V$80, Y12), "")</f>
        <v>22</v>
      </c>
      <c r="AA12" s="246" t="str">
        <f t="shared" ref="AA12:AA75" si="12">IFERROR(VLOOKUP(Z12,$A$11:$G$109, 7, 0), "")</f>
        <v>ATVI</v>
      </c>
      <c r="AB12" s="246" t="str">
        <f t="shared" ref="AB12:AB75" si="13">IFERROR(VLOOKUP(Z12,$A$11:$G$109, 6, 0), "")</f>
        <v>Activision Blizzard, Inc.</v>
      </c>
    </row>
    <row r="13" spans="1:28">
      <c r="A13" s="246">
        <f t="shared" si="2"/>
        <v>23</v>
      </c>
      <c r="B13" s="253">
        <f t="shared" si="3"/>
        <v>38</v>
      </c>
      <c r="C13" s="246">
        <v>3</v>
      </c>
      <c r="D13" s="246" t="str">
        <f t="shared" si="4"/>
        <v>3-PEG Ratio</v>
      </c>
      <c r="E13" s="254">
        <f>IFERROR(IF(1=VLOOKUP($D13, 'Constituents (S)'!$C:$AC, E$9, 0), "New", VLOOKUP($D13, 'Constituents (S)'!$C:$AC, E$9, 0)), "")</f>
        <v>7</v>
      </c>
      <c r="F13" s="246" t="str">
        <f>IFERROR(VLOOKUP($D13, 'Constituents (S)'!$C:$AC, F$9, 0), "")</f>
        <v>Alexandria Real Estate Equities, Inc.</v>
      </c>
      <c r="G13" s="246" t="str">
        <f>IFERROR(VLOOKUP($D13, 'Constituents (S)'!$C:$AC, G$9, 0), "")</f>
        <v>ARE</v>
      </c>
      <c r="H13" s="255">
        <f>IFERROR(IF($F$6="Size", VLOOKUP($D13, 'Constituents (S)'!$C:$AC, H$9, 0)/1000, VLOOKUP($D13, 'Constituents (S)'!$C:$AC, H$9, 0)), "")</f>
        <v>8.9570832300000003</v>
      </c>
      <c r="I13" s="255">
        <f>IFERROR(VLOOKUP($D13, 'Constituents (S)'!$C:$AC, I$9, 0), "")</f>
        <v>149.84</v>
      </c>
      <c r="J13" s="255"/>
      <c r="K13" s="256">
        <f t="shared" si="5"/>
        <v>58</v>
      </c>
      <c r="L13" s="246">
        <f t="shared" si="6"/>
        <v>23</v>
      </c>
      <c r="M13" s="253">
        <f t="shared" si="1"/>
        <v>5823</v>
      </c>
      <c r="N13" s="253">
        <f t="shared" si="7"/>
        <v>38</v>
      </c>
      <c r="O13" s="257"/>
      <c r="P13" s="246">
        <f t="shared" ref="P13:P76" si="14">P12+1</f>
        <v>3</v>
      </c>
      <c r="Q13" s="254">
        <f t="shared" si="8"/>
        <v>13</v>
      </c>
      <c r="R13" s="246" t="str">
        <f t="shared" si="9"/>
        <v>Mylan N.V.</v>
      </c>
      <c r="S13" s="246" t="str">
        <f t="shared" si="10"/>
        <v>MYL</v>
      </c>
      <c r="T13" s="246">
        <f t="shared" si="10"/>
        <v>187.62648164000001</v>
      </c>
      <c r="U13" s="258">
        <f t="shared" si="10"/>
        <v>19.47</v>
      </c>
      <c r="V13" s="246" t="str">
        <f>IF(ISERROR(VLOOKUP($F$6&amp;S13, 'Constituents (S)'!A:A, 1, 0)), "", VLOOKUP(S13,G:L, 6, 0)-$A$9)</f>
        <v/>
      </c>
      <c r="Y13" s="246">
        <f t="shared" ref="Y13:Y76" si="15">Y12+1</f>
        <v>3</v>
      </c>
      <c r="Z13" s="246">
        <f t="shared" si="11"/>
        <v>24</v>
      </c>
      <c r="AA13" s="246" t="str">
        <f t="shared" si="12"/>
        <v>AIV</v>
      </c>
      <c r="AB13" s="246" t="str">
        <f t="shared" si="13"/>
        <v>Apartment Investment and Management Company Class A</v>
      </c>
    </row>
    <row r="14" spans="1:28">
      <c r="A14" s="246">
        <f t="shared" si="2"/>
        <v>24</v>
      </c>
      <c r="B14" s="253">
        <f t="shared" si="3"/>
        <v>33</v>
      </c>
      <c r="C14" s="246">
        <v>4</v>
      </c>
      <c r="D14" s="246" t="str">
        <f t="shared" si="4"/>
        <v>4-PEG Ratio</v>
      </c>
      <c r="E14" s="254" t="str">
        <f>IFERROR(IF(1=VLOOKUP($D14, 'Constituents (S)'!$C:$AC, E$9, 0), "New", VLOOKUP($D14, 'Constituents (S)'!$C:$AC, E$9, 0)), "")</f>
        <v>New</v>
      </c>
      <c r="F14" s="246" t="str">
        <f>IFERROR(VLOOKUP($D14, 'Constituents (S)'!$C:$AC, F$9, 0), "")</f>
        <v>Apartment Investment and Management Company Class A</v>
      </c>
      <c r="G14" s="246" t="str">
        <f>IFERROR(VLOOKUP($D14, 'Constituents (S)'!$C:$AC, G$9, 0), "")</f>
        <v>AIV</v>
      </c>
      <c r="H14" s="255">
        <f>IFERROR(IF($F$6="Size", VLOOKUP($D14, 'Constituents (S)'!$C:$AC, H$9, 0)/1000, VLOOKUP($D14, 'Constituents (S)'!$C:$AC, H$9, 0)), "")</f>
        <v>9.48070974</v>
      </c>
      <c r="I14" s="255">
        <f>IFERROR(VLOOKUP($D14, 'Constituents (S)'!$C:$AC, I$9, 0), "")</f>
        <v>51</v>
      </c>
      <c r="J14" s="255"/>
      <c r="K14" s="256">
        <f t="shared" si="5"/>
        <v>53</v>
      </c>
      <c r="L14" s="246">
        <f t="shared" si="6"/>
        <v>24</v>
      </c>
      <c r="M14" s="253">
        <f t="shared" si="1"/>
        <v>5324</v>
      </c>
      <c r="N14" s="253">
        <f t="shared" si="7"/>
        <v>33</v>
      </c>
      <c r="O14" s="257"/>
      <c r="P14" s="246">
        <f t="shared" si="14"/>
        <v>4</v>
      </c>
      <c r="Q14" s="254" t="str">
        <f t="shared" si="8"/>
        <v>New</v>
      </c>
      <c r="R14" s="246" t="str">
        <f t="shared" si="9"/>
        <v>Activision Blizzard, Inc.</v>
      </c>
      <c r="S14" s="246" t="str">
        <f t="shared" si="10"/>
        <v>ATVI</v>
      </c>
      <c r="T14" s="246">
        <f t="shared" si="10"/>
        <v>59.802392099999999</v>
      </c>
      <c r="U14" s="258">
        <f t="shared" si="10"/>
        <v>50.6</v>
      </c>
      <c r="V14" s="246">
        <f>IF(ISERROR(VLOOKUP($F$6&amp;S14, 'Constituents (S)'!A:A, 1, 0)), "", VLOOKUP(S14,G:L, 6, 0)-$A$9)</f>
        <v>22</v>
      </c>
      <c r="Y14" s="246">
        <f t="shared" si="15"/>
        <v>4</v>
      </c>
      <c r="Z14" s="246">
        <f t="shared" si="11"/>
        <v>25</v>
      </c>
      <c r="AA14" s="246" t="str">
        <f t="shared" si="12"/>
        <v>ADSK</v>
      </c>
      <c r="AB14" s="246" t="str">
        <f t="shared" si="13"/>
        <v>Autodesk, Inc.</v>
      </c>
    </row>
    <row r="15" spans="1:28">
      <c r="A15" s="246">
        <f t="shared" si="2"/>
        <v>25</v>
      </c>
      <c r="B15" s="253">
        <f t="shared" si="3"/>
        <v>45</v>
      </c>
      <c r="C15" s="246">
        <v>5</v>
      </c>
      <c r="D15" s="246" t="str">
        <f t="shared" si="4"/>
        <v>5-PEG Ratio</v>
      </c>
      <c r="E15" s="254" t="str">
        <f>IFERROR(IF(1=VLOOKUP($D15, 'Constituents (S)'!$C:$AC, E$9, 0), "New", VLOOKUP($D15, 'Constituents (S)'!$C:$AC, E$9, 0)), "")</f>
        <v>New</v>
      </c>
      <c r="F15" s="246" t="str">
        <f>IFERROR(VLOOKUP($D15, 'Constituents (S)'!$C:$AC, F$9, 0), "")</f>
        <v>Autodesk, Inc.</v>
      </c>
      <c r="G15" s="246" t="str">
        <f>IFERROR(VLOOKUP($D15, 'Constituents (S)'!$C:$AC, G$9, 0), "")</f>
        <v>ADSK</v>
      </c>
      <c r="H15" s="255">
        <f>IFERROR(IF($F$6="Size", VLOOKUP($D15, 'Constituents (S)'!$C:$AC, H$9, 0)/1000, VLOOKUP($D15, 'Constituents (S)'!$C:$AC, H$9, 0)), "")</f>
        <v>8.3019505799999997</v>
      </c>
      <c r="I15" s="255">
        <f>IFERROR(VLOOKUP($D15, 'Constituents (S)'!$C:$AC, I$9, 0), "")</f>
        <v>142.82</v>
      </c>
      <c r="J15" s="255"/>
      <c r="K15" s="256">
        <f t="shared" si="5"/>
        <v>65</v>
      </c>
      <c r="L15" s="246">
        <f t="shared" si="6"/>
        <v>25</v>
      </c>
      <c r="M15" s="253">
        <f t="shared" si="1"/>
        <v>6525</v>
      </c>
      <c r="N15" s="253">
        <f t="shared" si="7"/>
        <v>45</v>
      </c>
      <c r="O15" s="257"/>
      <c r="P15" s="246">
        <f t="shared" si="14"/>
        <v>5</v>
      </c>
      <c r="Q15" s="254">
        <f t="shared" si="8"/>
        <v>3</v>
      </c>
      <c r="R15" s="246" t="str">
        <f t="shared" si="9"/>
        <v>Western Union Company</v>
      </c>
      <c r="S15" s="246" t="str">
        <f t="shared" si="10"/>
        <v>WU</v>
      </c>
      <c r="T15" s="246">
        <f t="shared" si="10"/>
        <v>56.275965939999999</v>
      </c>
      <c r="U15" s="258">
        <f t="shared" si="10"/>
        <v>22.12</v>
      </c>
      <c r="V15" s="246" t="str">
        <f>IF(ISERROR(VLOOKUP($F$6&amp;S15, 'Constituents (S)'!A:A, 1, 0)), "", VLOOKUP(S15,G:L, 6, 0)-$A$9)</f>
        <v/>
      </c>
      <c r="Y15" s="246">
        <f t="shared" si="15"/>
        <v>5</v>
      </c>
      <c r="Z15" s="246">
        <f t="shared" si="11"/>
        <v>27</v>
      </c>
      <c r="AA15" s="246" t="str">
        <f t="shared" si="12"/>
        <v>BDX</v>
      </c>
      <c r="AB15" s="246" t="str">
        <f t="shared" si="13"/>
        <v>Becton, Dickinson and Company</v>
      </c>
    </row>
    <row r="16" spans="1:28">
      <c r="A16" s="246">
        <f t="shared" si="2"/>
        <v>26</v>
      </c>
      <c r="B16" s="253">
        <f t="shared" si="3"/>
        <v>29</v>
      </c>
      <c r="C16" s="246">
        <v>6</v>
      </c>
      <c r="D16" s="246" t="str">
        <f t="shared" si="4"/>
        <v>6-PEG Ratio</v>
      </c>
      <c r="E16" s="254">
        <f>IFERROR(IF(1=VLOOKUP($D16, 'Constituents (S)'!$C:$AC, E$9, 0), "New", VLOOKUP($D16, 'Constituents (S)'!$C:$AC, E$9, 0)), "")</f>
        <v>10</v>
      </c>
      <c r="F16" s="246" t="str">
        <f>IFERROR(VLOOKUP($D16, 'Constituents (S)'!$C:$AC, F$9, 0), "")</f>
        <v>Ball Corporation</v>
      </c>
      <c r="G16" s="246" t="str">
        <f>IFERROR(VLOOKUP($D16, 'Constituents (S)'!$C:$AC, G$9, 0), "")</f>
        <v>BLL</v>
      </c>
      <c r="H16" s="255">
        <f>IFERROR(IF($F$6="Size", VLOOKUP($D16, 'Constituents (S)'!$C:$AC, H$9, 0)/1000, VLOOKUP($D16, 'Constituents (S)'!$C:$AC, H$9, 0)), "")</f>
        <v>10.308974360000001</v>
      </c>
      <c r="I16" s="255">
        <f>IFERROR(VLOOKUP($D16, 'Constituents (S)'!$C:$AC, I$9, 0), "")</f>
        <v>80.41</v>
      </c>
      <c r="J16" s="255"/>
      <c r="K16" s="256">
        <f t="shared" si="5"/>
        <v>49</v>
      </c>
      <c r="L16" s="246">
        <f t="shared" si="6"/>
        <v>26</v>
      </c>
      <c r="M16" s="253">
        <f t="shared" si="1"/>
        <v>4926</v>
      </c>
      <c r="N16" s="253">
        <f t="shared" si="7"/>
        <v>29</v>
      </c>
      <c r="O16" s="257"/>
      <c r="P16" s="246">
        <f t="shared" si="14"/>
        <v>6</v>
      </c>
      <c r="Q16" s="254">
        <f t="shared" si="8"/>
        <v>5</v>
      </c>
      <c r="R16" s="246" t="str">
        <f t="shared" si="9"/>
        <v>Cboe Global Markets Inc</v>
      </c>
      <c r="S16" s="246" t="str">
        <f t="shared" si="10"/>
        <v>CBOE</v>
      </c>
      <c r="T16" s="246">
        <f t="shared" si="10"/>
        <v>47.603562519999997</v>
      </c>
      <c r="U16" s="258">
        <f t="shared" si="10"/>
        <v>119.16</v>
      </c>
      <c r="V16" s="246" t="str">
        <f>IF(ISERROR(VLOOKUP($F$6&amp;S16, 'Constituents (S)'!A:A, 1, 0)), "", VLOOKUP(S16,G:L, 6, 0)-$A$9)</f>
        <v/>
      </c>
      <c r="Y16" s="246">
        <f t="shared" si="15"/>
        <v>6</v>
      </c>
      <c r="Z16" s="246">
        <f t="shared" si="11"/>
        <v>38</v>
      </c>
      <c r="AA16" s="246" t="str">
        <f t="shared" si="12"/>
        <v>DRE</v>
      </c>
      <c r="AB16" s="246" t="str">
        <f t="shared" si="13"/>
        <v>Duke Realty Corporation</v>
      </c>
    </row>
    <row r="17" spans="1:28">
      <c r="A17" s="246">
        <f t="shared" si="2"/>
        <v>27</v>
      </c>
      <c r="B17" s="253">
        <f t="shared" si="3"/>
        <v>36</v>
      </c>
      <c r="C17" s="246">
        <v>7</v>
      </c>
      <c r="D17" s="246" t="str">
        <f t="shared" si="4"/>
        <v>7-PEG Ratio</v>
      </c>
      <c r="E17" s="254" t="str">
        <f>IFERROR(IF(1=VLOOKUP($D17, 'Constituents (S)'!$C:$AC, E$9, 0), "New", VLOOKUP($D17, 'Constituents (S)'!$C:$AC, E$9, 0)), "")</f>
        <v>New</v>
      </c>
      <c r="F17" s="246" t="str">
        <f>IFERROR(VLOOKUP($D17, 'Constituents (S)'!$C:$AC, F$9, 0), "")</f>
        <v>Becton, Dickinson and Company</v>
      </c>
      <c r="G17" s="246" t="str">
        <f>IFERROR(VLOOKUP($D17, 'Constituents (S)'!$C:$AC, G$9, 0), "")</f>
        <v>BDX</v>
      </c>
      <c r="H17" s="255">
        <f>IFERROR(IF($F$6="Size", VLOOKUP($D17, 'Constituents (S)'!$C:$AC, H$9, 0)/1000, VLOOKUP($D17, 'Constituents (S)'!$C:$AC, H$9, 0)), "")</f>
        <v>9.1165066699999997</v>
      </c>
      <c r="I17" s="255">
        <f>IFERROR(VLOOKUP($D17, 'Constituents (S)'!$C:$AC, I$9, 0), "")</f>
        <v>253.92</v>
      </c>
      <c r="J17" s="255"/>
      <c r="K17" s="256">
        <f t="shared" si="5"/>
        <v>56</v>
      </c>
      <c r="L17" s="246">
        <f t="shared" si="6"/>
        <v>27</v>
      </c>
      <c r="M17" s="253">
        <f t="shared" si="1"/>
        <v>5627</v>
      </c>
      <c r="N17" s="253">
        <f t="shared" si="7"/>
        <v>36</v>
      </c>
      <c r="O17" s="257"/>
      <c r="P17" s="246">
        <f t="shared" si="14"/>
        <v>7</v>
      </c>
      <c r="Q17" s="254">
        <f t="shared" si="8"/>
        <v>18</v>
      </c>
      <c r="R17" s="246" t="str">
        <f t="shared" si="9"/>
        <v>Perrigo Co. Plc</v>
      </c>
      <c r="S17" s="246" t="str">
        <f t="shared" si="10"/>
        <v>PRGO</v>
      </c>
      <c r="T17" s="246">
        <f t="shared" si="10"/>
        <v>42.33484163</v>
      </c>
      <c r="U17" s="258">
        <f t="shared" si="10"/>
        <v>46.78</v>
      </c>
      <c r="V17" s="246" t="str">
        <f>IF(ISERROR(VLOOKUP($F$6&amp;S17, 'Constituents (S)'!A:A, 1, 0)), "", VLOOKUP(S17,G:L, 6, 0)-$A$9)</f>
        <v/>
      </c>
      <c r="Y17" s="246">
        <f t="shared" si="15"/>
        <v>7</v>
      </c>
      <c r="Z17" s="246">
        <f t="shared" si="11"/>
        <v>39</v>
      </c>
      <c r="AA17" s="246" t="str">
        <f t="shared" si="12"/>
        <v>EQR</v>
      </c>
      <c r="AB17" s="246" t="str">
        <f t="shared" si="13"/>
        <v>Equity Residential</v>
      </c>
    </row>
    <row r="18" spans="1:28">
      <c r="A18" s="246">
        <f t="shared" si="2"/>
        <v>28</v>
      </c>
      <c r="B18" s="253">
        <f t="shared" si="3"/>
        <v>17</v>
      </c>
      <c r="C18" s="246">
        <v>8</v>
      </c>
      <c r="D18" s="246" t="str">
        <f t="shared" si="4"/>
        <v>8-PEG Ratio</v>
      </c>
      <c r="E18" s="254">
        <f>IFERROR(IF(1=VLOOKUP($D18, 'Constituents (S)'!$C:$AC, E$9, 0), "New", VLOOKUP($D18, 'Constituents (S)'!$C:$AC, E$9, 0)), "")</f>
        <v>2</v>
      </c>
      <c r="F18" s="246" t="str">
        <f>IFERROR(VLOOKUP($D18, 'Constituents (S)'!$C:$AC, F$9, 0), "")</f>
        <v>Boeing Company</v>
      </c>
      <c r="G18" s="246" t="str">
        <f>IFERROR(VLOOKUP($D18, 'Constituents (S)'!$C:$AC, G$9, 0), "")</f>
        <v>BA</v>
      </c>
      <c r="H18" s="255">
        <f>IFERROR(IF($F$6="Size", VLOOKUP($D18, 'Constituents (S)'!$C:$AC, H$9, 0)/1000, VLOOKUP($D18, 'Constituents (S)'!$C:$AC, H$9, 0)), "")</f>
        <v>15.16135712</v>
      </c>
      <c r="I18" s="255">
        <f>IFERROR(VLOOKUP($D18, 'Constituents (S)'!$C:$AC, I$9, 0), "")</f>
        <v>364.09</v>
      </c>
      <c r="J18" s="255"/>
      <c r="K18" s="256">
        <f t="shared" si="5"/>
        <v>37</v>
      </c>
      <c r="L18" s="246">
        <f t="shared" si="6"/>
        <v>28</v>
      </c>
      <c r="M18" s="253">
        <f t="shared" si="1"/>
        <v>3728</v>
      </c>
      <c r="N18" s="253">
        <f t="shared" si="7"/>
        <v>17</v>
      </c>
      <c r="O18" s="257"/>
      <c r="P18" s="246">
        <f t="shared" si="14"/>
        <v>8</v>
      </c>
      <c r="Q18" s="254">
        <f t="shared" si="8"/>
        <v>2</v>
      </c>
      <c r="R18" s="246" t="str">
        <f t="shared" si="9"/>
        <v>Williams Companies, Inc.</v>
      </c>
      <c r="S18" s="246" t="str">
        <f t="shared" si="10"/>
        <v>WMB</v>
      </c>
      <c r="T18" s="246">
        <f t="shared" si="10"/>
        <v>36.875</v>
      </c>
      <c r="U18" s="258">
        <f t="shared" si="10"/>
        <v>23.6</v>
      </c>
      <c r="V18" s="246" t="str">
        <f>IF(ISERROR(VLOOKUP($F$6&amp;S18, 'Constituents (S)'!A:A, 1, 0)), "", VLOOKUP(S18,G:L, 6, 0)-$A$9)</f>
        <v/>
      </c>
      <c r="Y18" s="246">
        <f t="shared" si="15"/>
        <v>8</v>
      </c>
      <c r="Z18" s="246">
        <f t="shared" si="11"/>
        <v>42</v>
      </c>
      <c r="AA18" s="246" t="str">
        <f t="shared" si="12"/>
        <v>FIS</v>
      </c>
      <c r="AB18" s="246" t="str">
        <f t="shared" si="13"/>
        <v>Fidelity National Information Services, Inc.</v>
      </c>
    </row>
    <row r="19" spans="1:28">
      <c r="A19" s="246">
        <f t="shared" si="2"/>
        <v>29</v>
      </c>
      <c r="B19" s="253">
        <f t="shared" si="3"/>
        <v>6</v>
      </c>
      <c r="C19" s="246">
        <v>9</v>
      </c>
      <c r="D19" s="246" t="str">
        <f t="shared" si="4"/>
        <v>9-PEG Ratio</v>
      </c>
      <c r="E19" s="254">
        <f>IFERROR(IF(1=VLOOKUP($D19, 'Constituents (S)'!$C:$AC, E$9, 0), "New", VLOOKUP($D19, 'Constituents (S)'!$C:$AC, E$9, 0)), "")</f>
        <v>5</v>
      </c>
      <c r="F19" s="246" t="str">
        <f>IFERROR(VLOOKUP($D19, 'Constituents (S)'!$C:$AC, F$9, 0), "")</f>
        <v>Cboe Global Markets Inc</v>
      </c>
      <c r="G19" s="246" t="str">
        <f>IFERROR(VLOOKUP($D19, 'Constituents (S)'!$C:$AC, G$9, 0), "")</f>
        <v>CBOE</v>
      </c>
      <c r="H19" s="255">
        <f>IFERROR(IF($F$6="Size", VLOOKUP($D19, 'Constituents (S)'!$C:$AC, H$9, 0)/1000, VLOOKUP($D19, 'Constituents (S)'!$C:$AC, H$9, 0)), "")</f>
        <v>47.603562519999997</v>
      </c>
      <c r="I19" s="255">
        <f>IFERROR(VLOOKUP($D19, 'Constituents (S)'!$C:$AC, I$9, 0), "")</f>
        <v>119.16</v>
      </c>
      <c r="J19" s="255"/>
      <c r="K19" s="256">
        <f t="shared" si="5"/>
        <v>26</v>
      </c>
      <c r="L19" s="246">
        <f t="shared" si="6"/>
        <v>29</v>
      </c>
      <c r="M19" s="253">
        <f t="shared" si="1"/>
        <v>2629</v>
      </c>
      <c r="N19" s="253">
        <f t="shared" si="7"/>
        <v>6</v>
      </c>
      <c r="O19" s="257"/>
      <c r="P19" s="246">
        <f t="shared" si="14"/>
        <v>9</v>
      </c>
      <c r="Q19" s="254">
        <f t="shared" si="8"/>
        <v>11</v>
      </c>
      <c r="R19" s="246" t="str">
        <f t="shared" si="9"/>
        <v>Ventas, Inc.</v>
      </c>
      <c r="S19" s="246" t="str">
        <f t="shared" si="10"/>
        <v>VTR</v>
      </c>
      <c r="T19" s="246">
        <f t="shared" si="10"/>
        <v>34.62445744</v>
      </c>
      <c r="U19" s="258">
        <f t="shared" si="10"/>
        <v>73.39</v>
      </c>
      <c r="V19" s="246" t="str">
        <f>IF(ISERROR(VLOOKUP($F$6&amp;S19, 'Constituents (S)'!A:A, 1, 0)), "", VLOOKUP(S19,G:L, 6, 0)-$A$9)</f>
        <v/>
      </c>
      <c r="Y19" s="246">
        <f t="shared" si="15"/>
        <v>9</v>
      </c>
      <c r="Z19" s="246">
        <f t="shared" si="11"/>
        <v>45</v>
      </c>
      <c r="AA19" s="246" t="str">
        <f t="shared" si="12"/>
        <v>ITW</v>
      </c>
      <c r="AB19" s="246" t="str">
        <f t="shared" si="13"/>
        <v>Illinois Tool Works Inc.</v>
      </c>
    </row>
    <row r="20" spans="1:28">
      <c r="A20" s="246">
        <f t="shared" si="2"/>
        <v>32</v>
      </c>
      <c r="B20" s="253">
        <f t="shared" si="3"/>
        <v>27</v>
      </c>
      <c r="C20" s="246">
        <v>10</v>
      </c>
      <c r="D20" s="246" t="str">
        <f t="shared" si="4"/>
        <v>10-PEG Ratio</v>
      </c>
      <c r="E20" s="259">
        <f>IFERROR(IF(1=VLOOKUP($D20, 'Constituents (S)'!$C:$AC, E$9, 0), "New", VLOOKUP($D20, 'Constituents (S)'!$C:$AC, E$9, 0)), "")</f>
        <v>4</v>
      </c>
      <c r="F20" s="260" t="str">
        <f>IFERROR(VLOOKUP($D20, 'Constituents (S)'!$C:$AC, F$9, 0), "")</f>
        <v>CME Group Inc. Class A</v>
      </c>
      <c r="G20" s="260" t="str">
        <f>IFERROR(VLOOKUP($D20, 'Constituents (S)'!$C:$AC, G$9, 0), "")</f>
        <v>CME</v>
      </c>
      <c r="H20" s="255">
        <f>IFERROR(IF($F$6="Size", VLOOKUP($D20, 'Constituents (S)'!$C:$AC, H$9, 0)/1000, VLOOKUP($D20, 'Constituents (S)'!$C:$AC, H$9, 0)), "")</f>
        <v>11.087182739999999</v>
      </c>
      <c r="I20" s="255">
        <f>IFERROR(VLOOKUP($D20, 'Constituents (S)'!$C:$AC, I$9, 0), "")</f>
        <v>217.29</v>
      </c>
      <c r="J20" s="255"/>
      <c r="K20" s="256">
        <f t="shared" si="5"/>
        <v>47</v>
      </c>
      <c r="L20" s="246">
        <f t="shared" si="6"/>
        <v>32</v>
      </c>
      <c r="M20" s="253">
        <f t="shared" si="1"/>
        <v>4732</v>
      </c>
      <c r="N20" s="253">
        <f t="shared" si="7"/>
        <v>27</v>
      </c>
      <c r="O20" s="257"/>
      <c r="P20" s="246">
        <f t="shared" si="14"/>
        <v>10</v>
      </c>
      <c r="Q20" s="254">
        <f t="shared" si="8"/>
        <v>2</v>
      </c>
      <c r="R20" s="246" t="str">
        <f t="shared" si="9"/>
        <v>SunTrust Banks, Inc.</v>
      </c>
      <c r="S20" s="246" t="str">
        <f t="shared" si="10"/>
        <v>STI</v>
      </c>
      <c r="T20" s="246">
        <f t="shared" si="10"/>
        <v>24.314223089999999</v>
      </c>
      <c r="U20" s="258">
        <f t="shared" si="10"/>
        <v>61.51</v>
      </c>
      <c r="V20" s="246" t="str">
        <f>IF(ISERROR(VLOOKUP($F$6&amp;S20, 'Constituents (S)'!A:A, 1, 0)), "", VLOOKUP(S20,G:L, 6, 0)-$A$9)</f>
        <v/>
      </c>
      <c r="Y20" s="246">
        <f t="shared" si="15"/>
        <v>10</v>
      </c>
      <c r="Z20" s="246">
        <f t="shared" si="11"/>
        <v>46</v>
      </c>
      <c r="AA20" s="246" t="str">
        <f t="shared" si="12"/>
        <v>IBM</v>
      </c>
      <c r="AB20" s="246" t="str">
        <f t="shared" si="13"/>
        <v>International Business Machines Corporation</v>
      </c>
    </row>
    <row r="21" spans="1:28">
      <c r="A21" s="246">
        <f t="shared" si="2"/>
        <v>31</v>
      </c>
      <c r="B21" s="253">
        <f t="shared" si="3"/>
        <v>24</v>
      </c>
      <c r="C21" s="246">
        <v>11</v>
      </c>
      <c r="D21" s="246" t="str">
        <f t="shared" si="4"/>
        <v>11-PEG Ratio</v>
      </c>
      <c r="E21" s="254">
        <f>IFERROR(IF(1=VLOOKUP($D21, 'Constituents (S)'!$C:$AC, E$9, 0), "New", VLOOKUP($D21, 'Constituents (S)'!$C:$AC, E$9, 0)), "")</f>
        <v>2</v>
      </c>
      <c r="F21" s="246" t="str">
        <f>IFERROR(VLOOKUP($D21, 'Constituents (S)'!$C:$AC, F$9, 0), "")</f>
        <v>Clorox Company</v>
      </c>
      <c r="G21" s="246" t="str">
        <f>IFERROR(VLOOKUP($D21, 'Constituents (S)'!$C:$AC, G$9, 0), "")</f>
        <v>CLX</v>
      </c>
      <c r="H21" s="255">
        <f>IFERROR(IF($F$6="Size", VLOOKUP($D21, 'Constituents (S)'!$C:$AC, H$9, 0)/1000, VLOOKUP($D21, 'Constituents (S)'!$C:$AC, H$9, 0)), "")</f>
        <v>13.44073</v>
      </c>
      <c r="I21" s="255">
        <f>IFERROR(VLOOKUP($D21, 'Constituents (S)'!$C:$AC, I$9, 0), "")</f>
        <v>158.16</v>
      </c>
      <c r="J21" s="255"/>
      <c r="K21" s="256">
        <f t="shared" si="5"/>
        <v>44</v>
      </c>
      <c r="L21" s="246">
        <f t="shared" si="6"/>
        <v>31</v>
      </c>
      <c r="M21" s="253">
        <f t="shared" si="1"/>
        <v>4431</v>
      </c>
      <c r="N21" s="253">
        <f t="shared" si="7"/>
        <v>24</v>
      </c>
      <c r="O21" s="257"/>
      <c r="P21" s="246">
        <f t="shared" si="14"/>
        <v>11</v>
      </c>
      <c r="Q21" s="254" t="str">
        <f t="shared" si="8"/>
        <v>New</v>
      </c>
      <c r="R21" s="246" t="str">
        <f t="shared" si="9"/>
        <v>Fidelity National Information Services, Inc.</v>
      </c>
      <c r="S21" s="246" t="str">
        <f t="shared" si="10"/>
        <v>FIS</v>
      </c>
      <c r="T21" s="246">
        <f t="shared" si="10"/>
        <v>20.921260369999999</v>
      </c>
      <c r="U21" s="258">
        <f t="shared" si="10"/>
        <v>136.22</v>
      </c>
      <c r="V21" s="246">
        <f>IF(ISERROR(VLOOKUP($F$6&amp;S21, 'Constituents (S)'!A:A, 1, 0)), "", VLOOKUP(S21,G:L, 6, 0)-$A$9)</f>
        <v>42</v>
      </c>
      <c r="Y21" s="246">
        <f t="shared" si="15"/>
        <v>11</v>
      </c>
      <c r="Z21" s="246">
        <f t="shared" si="11"/>
        <v>47</v>
      </c>
      <c r="AA21" s="246" t="str">
        <f t="shared" si="12"/>
        <v>IFF</v>
      </c>
      <c r="AB21" s="246" t="str">
        <f t="shared" si="13"/>
        <v>International Flavors &amp; Fragrances Inc.</v>
      </c>
    </row>
    <row r="22" spans="1:28">
      <c r="A22" s="246">
        <f t="shared" si="2"/>
        <v>33</v>
      </c>
      <c r="B22" s="253">
        <f t="shared" si="3"/>
        <v>42</v>
      </c>
      <c r="C22" s="246">
        <v>12</v>
      </c>
      <c r="D22" s="246" t="str">
        <f t="shared" si="4"/>
        <v>12-PEG Ratio</v>
      </c>
      <c r="E22" s="254">
        <f>IFERROR(IF(1=VLOOKUP($D22, 'Constituents (S)'!$C:$AC, E$9, 0), "New", VLOOKUP($D22, 'Constituents (S)'!$C:$AC, E$9, 0)), "")</f>
        <v>8</v>
      </c>
      <c r="F22" s="246" t="str">
        <f>IFERROR(VLOOKUP($D22, 'Constituents (S)'!$C:$AC, F$9, 0), "")</f>
        <v>Colgate-Palmolive Company</v>
      </c>
      <c r="G22" s="246" t="str">
        <f>IFERROR(VLOOKUP($D22, 'Constituents (S)'!$C:$AC, G$9, 0), "")</f>
        <v>CL</v>
      </c>
      <c r="H22" s="255">
        <f>IFERROR(IF($F$6="Size", VLOOKUP($D22, 'Constituents (S)'!$C:$AC, H$9, 0)/1000, VLOOKUP($D22, 'Constituents (S)'!$C:$AC, H$9, 0)), "")</f>
        <v>8.3790764200000005</v>
      </c>
      <c r="I22" s="255">
        <f>IFERROR(VLOOKUP($D22, 'Constituents (S)'!$C:$AC, I$9, 0), "")</f>
        <v>74.150000000000006</v>
      </c>
      <c r="J22" s="255"/>
      <c r="K22" s="256">
        <f t="shared" si="5"/>
        <v>62</v>
      </c>
      <c r="L22" s="246">
        <f t="shared" si="6"/>
        <v>33</v>
      </c>
      <c r="M22" s="253">
        <f t="shared" si="1"/>
        <v>6233</v>
      </c>
      <c r="N22" s="253">
        <f t="shared" si="7"/>
        <v>42</v>
      </c>
      <c r="O22" s="257"/>
      <c r="P22" s="246">
        <f t="shared" si="14"/>
        <v>12</v>
      </c>
      <c r="Q22" s="254">
        <f t="shared" si="8"/>
        <v>2</v>
      </c>
      <c r="R22" s="246" t="str">
        <f t="shared" si="9"/>
        <v>NiSource Inc</v>
      </c>
      <c r="S22" s="246" t="str">
        <f t="shared" si="10"/>
        <v>NI</v>
      </c>
      <c r="T22" s="246">
        <f t="shared" si="10"/>
        <v>18.55680203</v>
      </c>
      <c r="U22" s="258">
        <f t="shared" si="10"/>
        <v>29.55</v>
      </c>
      <c r="V22" s="246" t="str">
        <f>IF(ISERROR(VLOOKUP($F$6&amp;S22, 'Constituents (S)'!A:A, 1, 0)), "", VLOOKUP(S22,G:L, 6, 0)-$A$9)</f>
        <v/>
      </c>
      <c r="Y22" s="246">
        <f t="shared" si="15"/>
        <v>12</v>
      </c>
      <c r="Z22" s="246">
        <f t="shared" si="11"/>
        <v>49</v>
      </c>
      <c r="AA22" s="246" t="str">
        <f t="shared" si="12"/>
        <v>KIM</v>
      </c>
      <c r="AB22" s="246" t="str">
        <f t="shared" si="13"/>
        <v>Kimco Realty Corporation</v>
      </c>
    </row>
    <row r="23" spans="1:28">
      <c r="A23" s="246">
        <f t="shared" si="2"/>
        <v>34</v>
      </c>
      <c r="B23" s="253">
        <f t="shared" si="3"/>
        <v>28</v>
      </c>
      <c r="C23" s="246">
        <v>13</v>
      </c>
      <c r="D23" s="246" t="str">
        <f t="shared" si="4"/>
        <v>13-PEG Ratio</v>
      </c>
      <c r="E23" s="254">
        <f>IFERROR(IF(1=VLOOKUP($D23, 'Constituents (S)'!$C:$AC, E$9, 0), "New", VLOOKUP($D23, 'Constituents (S)'!$C:$AC, E$9, 0)), "")</f>
        <v>16</v>
      </c>
      <c r="F23" s="246" t="str">
        <f>IFERROR(VLOOKUP($D23, 'Constituents (S)'!$C:$AC, F$9, 0), "")</f>
        <v>Consolidated Edison, Inc.</v>
      </c>
      <c r="G23" s="246" t="str">
        <f>IFERROR(VLOOKUP($D23, 'Constituents (S)'!$C:$AC, G$9, 0), "")</f>
        <v>ED</v>
      </c>
      <c r="H23" s="255">
        <f>IFERROR(IF($F$6="Size", VLOOKUP($D23, 'Constituents (S)'!$C:$AC, H$9, 0)/1000, VLOOKUP($D23, 'Constituents (S)'!$C:$AC, H$9, 0)), "")</f>
        <v>10.50827423</v>
      </c>
      <c r="I23" s="255">
        <f>IFERROR(VLOOKUP($D23, 'Constituents (S)'!$C:$AC, I$9, 0), "")</f>
        <v>88.9</v>
      </c>
      <c r="J23" s="255"/>
      <c r="K23" s="256">
        <f t="shared" si="5"/>
        <v>48</v>
      </c>
      <c r="L23" s="246">
        <f t="shared" si="6"/>
        <v>34</v>
      </c>
      <c r="M23" s="253">
        <f t="shared" si="1"/>
        <v>4834</v>
      </c>
      <c r="N23" s="253">
        <f t="shared" si="7"/>
        <v>28</v>
      </c>
      <c r="O23" s="257"/>
      <c r="P23" s="246">
        <f t="shared" si="14"/>
        <v>13</v>
      </c>
      <c r="Q23" s="254">
        <f t="shared" si="8"/>
        <v>2</v>
      </c>
      <c r="R23" s="246" t="str">
        <f t="shared" si="9"/>
        <v>Goldman Sachs Group, Inc.</v>
      </c>
      <c r="S23" s="246" t="str">
        <f t="shared" si="10"/>
        <v>GS</v>
      </c>
      <c r="T23" s="246">
        <f t="shared" si="10"/>
        <v>17.793465430000001</v>
      </c>
      <c r="U23" s="258">
        <f t="shared" si="10"/>
        <v>203.91</v>
      </c>
      <c r="V23" s="246" t="str">
        <f>IF(ISERROR(VLOOKUP($F$6&amp;S23, 'Constituents (S)'!A:A, 1, 0)), "", VLOOKUP(S23,G:L, 6, 0)-$A$9)</f>
        <v/>
      </c>
      <c r="Y23" s="246">
        <f t="shared" si="15"/>
        <v>13</v>
      </c>
      <c r="Z23" s="246">
        <f t="shared" si="11"/>
        <v>53</v>
      </c>
      <c r="AA23" s="246" t="str">
        <f t="shared" si="12"/>
        <v>MCHP</v>
      </c>
      <c r="AB23" s="246" t="str">
        <f t="shared" si="13"/>
        <v>Microchip Technology Incorporated</v>
      </c>
    </row>
    <row r="24" spans="1:28">
      <c r="A24" s="246">
        <f t="shared" si="2"/>
        <v>35</v>
      </c>
      <c r="B24" s="253">
        <f t="shared" si="3"/>
        <v>14</v>
      </c>
      <c r="C24" s="246">
        <v>14</v>
      </c>
      <c r="D24" s="246" t="str">
        <f t="shared" si="4"/>
        <v>14-PEG Ratio</v>
      </c>
      <c r="E24" s="254">
        <f>IFERROR(IF(1=VLOOKUP($D24, 'Constituents (S)'!$C:$AC, E$9, 0), "New", VLOOKUP($D24, 'Constituents (S)'!$C:$AC, E$9, 0)), "")</f>
        <v>40</v>
      </c>
      <c r="F24" s="246" t="str">
        <f>IFERROR(VLOOKUP($D24, 'Constituents (S)'!$C:$AC, F$9, 0), "")</f>
        <v>Digital Realty Trust, Inc.</v>
      </c>
      <c r="G24" s="246" t="str">
        <f>IFERROR(VLOOKUP($D24, 'Constituents (S)'!$C:$AC, G$9, 0), "")</f>
        <v>DLR</v>
      </c>
      <c r="H24" s="255">
        <f>IFERROR(IF($F$6="Size", VLOOKUP($D24, 'Constituents (S)'!$C:$AC, H$9, 0)/1000, VLOOKUP($D24, 'Constituents (S)'!$C:$AC, H$9, 0)), "")</f>
        <v>17.21541169</v>
      </c>
      <c r="I24" s="255">
        <f>IFERROR(VLOOKUP($D24, 'Constituents (S)'!$C:$AC, I$9, 0), "")</f>
        <v>123.63</v>
      </c>
      <c r="J24" s="255"/>
      <c r="K24" s="256">
        <f t="shared" si="5"/>
        <v>34</v>
      </c>
      <c r="L24" s="246">
        <f t="shared" si="6"/>
        <v>35</v>
      </c>
      <c r="M24" s="253">
        <f t="shared" si="1"/>
        <v>3435</v>
      </c>
      <c r="N24" s="253">
        <f t="shared" si="7"/>
        <v>14</v>
      </c>
      <c r="O24" s="257"/>
      <c r="P24" s="246">
        <f t="shared" si="14"/>
        <v>14</v>
      </c>
      <c r="Q24" s="254">
        <f t="shared" si="8"/>
        <v>40</v>
      </c>
      <c r="R24" s="246" t="str">
        <f t="shared" si="9"/>
        <v>Digital Realty Trust, Inc.</v>
      </c>
      <c r="S24" s="246" t="str">
        <f t="shared" si="10"/>
        <v>DLR</v>
      </c>
      <c r="T24" s="246">
        <f t="shared" si="10"/>
        <v>17.21541169</v>
      </c>
      <c r="U24" s="258">
        <f t="shared" si="10"/>
        <v>123.63</v>
      </c>
      <c r="V24" s="246" t="str">
        <f>IF(ISERROR(VLOOKUP($F$6&amp;S24, 'Constituents (S)'!A:A, 1, 0)), "", VLOOKUP(S24,G:L, 6, 0)-$A$9)</f>
        <v/>
      </c>
      <c r="Y24" s="246">
        <f t="shared" si="15"/>
        <v>14</v>
      </c>
      <c r="Z24" s="246">
        <f t="shared" si="11"/>
        <v>59</v>
      </c>
      <c r="AA24" s="246" t="str">
        <f t="shared" si="12"/>
        <v>RL</v>
      </c>
      <c r="AB24" s="246" t="str">
        <f t="shared" si="13"/>
        <v>Ralph Lauren Corporation Class A</v>
      </c>
    </row>
    <row r="25" spans="1:28">
      <c r="A25" s="246">
        <f t="shared" si="2"/>
        <v>36</v>
      </c>
      <c r="B25" s="253">
        <f t="shared" si="3"/>
        <v>1</v>
      </c>
      <c r="C25" s="246">
        <v>15</v>
      </c>
      <c r="D25" s="246" t="str">
        <f t="shared" si="4"/>
        <v>15-PEG Ratio</v>
      </c>
      <c r="E25" s="254">
        <f>IFERROR(IF(1=VLOOKUP($D25, 'Constituents (S)'!$C:$AC, E$9, 0), "New", VLOOKUP($D25, 'Constituents (S)'!$C:$AC, E$9, 0)), "")</f>
        <v>4</v>
      </c>
      <c r="F25" s="246" t="str">
        <f>IFERROR(VLOOKUP($D25, 'Constituents (S)'!$C:$AC, F$9, 0), "")</f>
        <v>Discovery, Inc. Class C</v>
      </c>
      <c r="G25" s="246" t="str">
        <f>IFERROR(VLOOKUP($D25, 'Constituents (S)'!$C:$AC, G$9, 0), "")</f>
        <v>DISCK</v>
      </c>
      <c r="H25" s="255">
        <f>IFERROR(IF($F$6="Size", VLOOKUP($D25, 'Constituents (S)'!$C:$AC, H$9, 0)/1000, VLOOKUP($D25, 'Constituents (S)'!$C:$AC, H$9, 0)), "")</f>
        <v>23663.636363639998</v>
      </c>
      <c r="I25" s="255">
        <f>IFERROR(VLOOKUP($D25, 'Constituents (S)'!$C:$AC, I$9, 0), "")</f>
        <v>26.03</v>
      </c>
      <c r="J25" s="255"/>
      <c r="K25" s="256">
        <f t="shared" si="5"/>
        <v>21</v>
      </c>
      <c r="L25" s="246">
        <f t="shared" si="6"/>
        <v>36</v>
      </c>
      <c r="M25" s="253">
        <f t="shared" si="1"/>
        <v>2136</v>
      </c>
      <c r="N25" s="253">
        <f t="shared" si="7"/>
        <v>1</v>
      </c>
      <c r="O25" s="257"/>
      <c r="P25" s="246">
        <f t="shared" si="14"/>
        <v>15</v>
      </c>
      <c r="Q25" s="254">
        <f t="shared" si="8"/>
        <v>29</v>
      </c>
      <c r="R25" s="246" t="str">
        <f t="shared" si="9"/>
        <v>Macerich Company</v>
      </c>
      <c r="S25" s="246" t="str">
        <f t="shared" si="10"/>
        <v>MAC</v>
      </c>
      <c r="T25" s="246">
        <f t="shared" si="10"/>
        <v>16.29176013</v>
      </c>
      <c r="U25" s="258">
        <f t="shared" si="10"/>
        <v>28.53</v>
      </c>
      <c r="V25" s="246" t="str">
        <f>IF(ISERROR(VLOOKUP($F$6&amp;S25, 'Constituents (S)'!A:A, 1, 0)), "", VLOOKUP(S25,G:L, 6, 0)-$A$9)</f>
        <v/>
      </c>
      <c r="Y25" s="246">
        <f t="shared" si="15"/>
        <v>15</v>
      </c>
      <c r="Z25" s="246" t="str">
        <f t="shared" si="11"/>
        <v/>
      </c>
      <c r="AA25" s="246" t="str">
        <f t="shared" si="12"/>
        <v/>
      </c>
      <c r="AB25" s="246" t="str">
        <f t="shared" si="13"/>
        <v/>
      </c>
    </row>
    <row r="26" spans="1:28">
      <c r="A26" s="246">
        <f t="shared" si="2"/>
        <v>37</v>
      </c>
      <c r="B26" s="253">
        <f t="shared" si="3"/>
        <v>26</v>
      </c>
      <c r="C26" s="246">
        <v>16</v>
      </c>
      <c r="D26" s="246" t="str">
        <f t="shared" si="4"/>
        <v>16-PEG Ratio</v>
      </c>
      <c r="E26" s="254">
        <f>IFERROR(IF(1=VLOOKUP($D26, 'Constituents (S)'!$C:$AC, E$9, 0), "New", VLOOKUP($D26, 'Constituents (S)'!$C:$AC, E$9, 0)), "")</f>
        <v>4</v>
      </c>
      <c r="F26" s="246" t="str">
        <f>IFERROR(VLOOKUP($D26, 'Constituents (S)'!$C:$AC, F$9, 0), "")</f>
        <v>Dominion Energy Inc</v>
      </c>
      <c r="G26" s="246" t="str">
        <f>IFERROR(VLOOKUP($D26, 'Constituents (S)'!$C:$AC, G$9, 0), "")</f>
        <v>D</v>
      </c>
      <c r="H26" s="255">
        <f>IFERROR(IF($F$6="Size", VLOOKUP($D26, 'Constituents (S)'!$C:$AC, H$9, 0)/1000, VLOOKUP($D26, 'Constituents (S)'!$C:$AC, H$9, 0)), "")</f>
        <v>11.46939107</v>
      </c>
      <c r="I26" s="255">
        <f>IFERROR(VLOOKUP($D26, 'Constituents (S)'!$C:$AC, I$9, 0), "")</f>
        <v>77.63</v>
      </c>
      <c r="J26" s="255"/>
      <c r="K26" s="256">
        <f t="shared" si="5"/>
        <v>46</v>
      </c>
      <c r="L26" s="246">
        <f t="shared" si="6"/>
        <v>37</v>
      </c>
      <c r="M26" s="253">
        <f t="shared" si="1"/>
        <v>4637</v>
      </c>
      <c r="N26" s="253">
        <f t="shared" si="7"/>
        <v>26</v>
      </c>
      <c r="O26" s="257"/>
      <c r="P26" s="246">
        <f t="shared" si="14"/>
        <v>16</v>
      </c>
      <c r="Q26" s="254" t="str">
        <f t="shared" si="8"/>
        <v>New</v>
      </c>
      <c r="R26" s="246" t="str">
        <f t="shared" si="9"/>
        <v>International Business Machines Corporation</v>
      </c>
      <c r="S26" s="246" t="str">
        <f t="shared" si="10"/>
        <v>IBM</v>
      </c>
      <c r="T26" s="246">
        <f t="shared" si="10"/>
        <v>15.735523390000001</v>
      </c>
      <c r="U26" s="258">
        <f t="shared" si="10"/>
        <v>135.53</v>
      </c>
      <c r="V26" s="246">
        <f>IF(ISERROR(VLOOKUP($F$6&amp;S26, 'Constituents (S)'!A:A, 1, 0)), "", VLOOKUP(S26,G:L, 6, 0)-$A$9)</f>
        <v>46</v>
      </c>
      <c r="Y26" s="246">
        <f t="shared" si="15"/>
        <v>16</v>
      </c>
      <c r="Z26" s="246" t="str">
        <f t="shared" si="11"/>
        <v/>
      </c>
      <c r="AA26" s="246" t="str">
        <f t="shared" si="12"/>
        <v/>
      </c>
      <c r="AB26" s="246" t="str">
        <f t="shared" si="13"/>
        <v/>
      </c>
    </row>
    <row r="27" spans="1:28">
      <c r="A27" s="246">
        <f t="shared" si="2"/>
        <v>38</v>
      </c>
      <c r="B27" s="253">
        <f t="shared" si="3"/>
        <v>34</v>
      </c>
      <c r="C27" s="246">
        <v>17</v>
      </c>
      <c r="D27" s="246" t="str">
        <f t="shared" si="4"/>
        <v>17-PEG Ratio</v>
      </c>
      <c r="E27" s="254" t="str">
        <f>IFERROR(IF(1=VLOOKUP($D27, 'Constituents (S)'!$C:$AC, E$9, 0), "New", VLOOKUP($D27, 'Constituents (S)'!$C:$AC, E$9, 0)), "")</f>
        <v>New</v>
      </c>
      <c r="F27" s="246" t="str">
        <f>IFERROR(VLOOKUP($D27, 'Constituents (S)'!$C:$AC, F$9, 0), "")</f>
        <v>Duke Realty Corporation</v>
      </c>
      <c r="G27" s="246" t="str">
        <f>IFERROR(VLOOKUP($D27, 'Constituents (S)'!$C:$AC, G$9, 0), "")</f>
        <v>DRE</v>
      </c>
      <c r="H27" s="255">
        <f>IFERROR(IF($F$6="Size", VLOOKUP($D27, 'Constituents (S)'!$C:$AC, H$9, 0)/1000, VLOOKUP($D27, 'Constituents (S)'!$C:$AC, H$9, 0)), "")</f>
        <v>9.3334455500000004</v>
      </c>
      <c r="I27" s="255">
        <f>IFERROR(VLOOKUP($D27, 'Constituents (S)'!$C:$AC, I$9, 0), "")</f>
        <v>33.270000000000003</v>
      </c>
      <c r="J27" s="255"/>
      <c r="K27" s="256">
        <f t="shared" si="5"/>
        <v>54</v>
      </c>
      <c r="L27" s="246">
        <f t="shared" si="6"/>
        <v>38</v>
      </c>
      <c r="M27" s="253">
        <f t="shared" si="1"/>
        <v>5438</v>
      </c>
      <c r="N27" s="253">
        <f t="shared" si="7"/>
        <v>34</v>
      </c>
      <c r="O27" s="257"/>
      <c r="P27" s="246">
        <f t="shared" si="14"/>
        <v>17</v>
      </c>
      <c r="Q27" s="254">
        <f t="shared" si="8"/>
        <v>2</v>
      </c>
      <c r="R27" s="246" t="str">
        <f t="shared" si="9"/>
        <v>Boeing Company</v>
      </c>
      <c r="S27" s="246" t="str">
        <f t="shared" si="10"/>
        <v>BA</v>
      </c>
      <c r="T27" s="246">
        <f t="shared" si="10"/>
        <v>15.16135712</v>
      </c>
      <c r="U27" s="258">
        <f t="shared" si="10"/>
        <v>364.09</v>
      </c>
      <c r="V27" s="246" t="str">
        <f>IF(ISERROR(VLOOKUP($F$6&amp;S27, 'Constituents (S)'!A:A, 1, 0)), "", VLOOKUP(S27,G:L, 6, 0)-$A$9)</f>
        <v/>
      </c>
      <c r="Y27" s="246">
        <f t="shared" si="15"/>
        <v>17</v>
      </c>
      <c r="Z27" s="246" t="str">
        <f t="shared" si="11"/>
        <v/>
      </c>
      <c r="AA27" s="246" t="str">
        <f t="shared" si="12"/>
        <v/>
      </c>
      <c r="AB27" s="246" t="str">
        <f t="shared" si="13"/>
        <v/>
      </c>
    </row>
    <row r="28" spans="1:28">
      <c r="A28" s="246">
        <f t="shared" si="2"/>
        <v>39</v>
      </c>
      <c r="B28" s="253">
        <f t="shared" si="3"/>
        <v>48</v>
      </c>
      <c r="C28" s="246">
        <v>18</v>
      </c>
      <c r="D28" s="246" t="str">
        <f t="shared" si="4"/>
        <v>18-PEG Ratio</v>
      </c>
      <c r="E28" s="254" t="str">
        <f>IFERROR(IF(1=VLOOKUP($D28, 'Constituents (S)'!$C:$AC, E$9, 0), "New", VLOOKUP($D28, 'Constituents (S)'!$C:$AC, E$9, 0)), "")</f>
        <v>New</v>
      </c>
      <c r="F28" s="246" t="str">
        <f>IFERROR(VLOOKUP($D28, 'Constituents (S)'!$C:$AC, F$9, 0), "")</f>
        <v>Equity Residential</v>
      </c>
      <c r="G28" s="246" t="str">
        <f>IFERROR(VLOOKUP($D28, 'Constituents (S)'!$C:$AC, G$9, 0), "")</f>
        <v>EQR</v>
      </c>
      <c r="H28" s="255">
        <f>IFERROR(IF($F$6="Size", VLOOKUP($D28, 'Constituents (S)'!$C:$AC, H$9, 0)/1000, VLOOKUP($D28, 'Constituents (S)'!$C:$AC, H$9, 0)), "")</f>
        <v>7.6559829800000001</v>
      </c>
      <c r="I28" s="255">
        <f>IFERROR(VLOOKUP($D28, 'Constituents (S)'!$C:$AC, I$9, 0), "")</f>
        <v>84.76</v>
      </c>
      <c r="J28" s="255"/>
      <c r="K28" s="256">
        <f t="shared" si="5"/>
        <v>68</v>
      </c>
      <c r="L28" s="246">
        <f t="shared" si="6"/>
        <v>39</v>
      </c>
      <c r="M28" s="253">
        <f t="shared" si="1"/>
        <v>6839</v>
      </c>
      <c r="N28" s="253">
        <f t="shared" si="7"/>
        <v>48</v>
      </c>
      <c r="O28" s="257"/>
      <c r="P28" s="246">
        <f t="shared" si="14"/>
        <v>18</v>
      </c>
      <c r="Q28" s="254">
        <f t="shared" si="8"/>
        <v>31</v>
      </c>
      <c r="R28" s="246" t="str">
        <f t="shared" si="9"/>
        <v>UDR, Inc.</v>
      </c>
      <c r="S28" s="246" t="str">
        <f t="shared" si="10"/>
        <v>UDR</v>
      </c>
      <c r="T28" s="246">
        <f t="shared" si="10"/>
        <v>15.000896689999999</v>
      </c>
      <c r="U28" s="258">
        <f t="shared" si="10"/>
        <v>48.18</v>
      </c>
      <c r="V28" s="246" t="str">
        <f>IF(ISERROR(VLOOKUP($F$6&amp;S28, 'Constituents (S)'!A:A, 1, 0)), "", VLOOKUP(S28,G:L, 6, 0)-$A$9)</f>
        <v/>
      </c>
      <c r="Y28" s="246">
        <f t="shared" si="15"/>
        <v>18</v>
      </c>
      <c r="Z28" s="246" t="str">
        <f t="shared" si="11"/>
        <v/>
      </c>
      <c r="AA28" s="246" t="str">
        <f t="shared" si="12"/>
        <v/>
      </c>
      <c r="AB28" s="246" t="str">
        <f t="shared" si="13"/>
        <v/>
      </c>
    </row>
    <row r="29" spans="1:28">
      <c r="A29" s="246">
        <f t="shared" si="2"/>
        <v>40</v>
      </c>
      <c r="B29" s="253">
        <f t="shared" si="3"/>
        <v>37</v>
      </c>
      <c r="C29" s="246">
        <v>19</v>
      </c>
      <c r="D29" s="246" t="str">
        <f t="shared" si="4"/>
        <v>19-PEG Ratio</v>
      </c>
      <c r="E29" s="259">
        <f>IFERROR(IF(1=VLOOKUP($D29, 'Constituents (S)'!$C:$AC, E$9, 0), "New", VLOOKUP($D29, 'Constituents (S)'!$C:$AC, E$9, 0)), "")</f>
        <v>16</v>
      </c>
      <c r="F29" s="260" t="str">
        <f>IFERROR(VLOOKUP($D29, 'Constituents (S)'!$C:$AC, F$9, 0), "")</f>
        <v>Essex Property Trust, Inc.</v>
      </c>
      <c r="G29" s="260" t="str">
        <f>IFERROR(VLOOKUP($D29, 'Constituents (S)'!$C:$AC, G$9, 0), "")</f>
        <v>ESS</v>
      </c>
      <c r="H29" s="255">
        <f>IFERROR(IF($F$6="Size", VLOOKUP($D29, 'Constituents (S)'!$C:$AC, H$9, 0)/1000, VLOOKUP($D29, 'Constituents (S)'!$C:$AC, H$9, 0)), "")</f>
        <v>9.0242718800000006</v>
      </c>
      <c r="I29" s="255">
        <f>IFERROR(VLOOKUP($D29, 'Constituents (S)'!$C:$AC, I$9, 0), "")</f>
        <v>321.26</v>
      </c>
      <c r="J29" s="255"/>
      <c r="K29" s="256">
        <f t="shared" si="5"/>
        <v>57</v>
      </c>
      <c r="L29" s="246">
        <f t="shared" si="6"/>
        <v>40</v>
      </c>
      <c r="M29" s="253">
        <f t="shared" si="1"/>
        <v>5740</v>
      </c>
      <c r="N29" s="253">
        <f t="shared" si="7"/>
        <v>37</v>
      </c>
      <c r="O29" s="257"/>
      <c r="P29" s="246">
        <f t="shared" si="14"/>
        <v>19</v>
      </c>
      <c r="Q29" s="254">
        <f t="shared" si="8"/>
        <v>4</v>
      </c>
      <c r="R29" s="246" t="str">
        <f t="shared" si="9"/>
        <v>Welltower, Inc.</v>
      </c>
      <c r="S29" s="246" t="str">
        <f t="shared" si="10"/>
        <v>WELL</v>
      </c>
      <c r="T29" s="246">
        <f t="shared" si="10"/>
        <v>14.76295777</v>
      </c>
      <c r="U29" s="258">
        <f t="shared" si="10"/>
        <v>89.56</v>
      </c>
      <c r="V29" s="246" t="str">
        <f>IF(ISERROR(VLOOKUP($F$6&amp;S29, 'Constituents (S)'!A:A, 1, 0)), "", VLOOKUP(S29,G:L, 6, 0)-$A$9)</f>
        <v/>
      </c>
      <c r="Y29" s="246">
        <f t="shared" si="15"/>
        <v>19</v>
      </c>
      <c r="Z29" s="246" t="str">
        <f t="shared" si="11"/>
        <v/>
      </c>
      <c r="AA29" s="246" t="str">
        <f t="shared" si="12"/>
        <v/>
      </c>
      <c r="AB29" s="246" t="str">
        <f t="shared" si="13"/>
        <v/>
      </c>
    </row>
    <row r="30" spans="1:28">
      <c r="A30" s="246">
        <f t="shared" si="2"/>
        <v>41</v>
      </c>
      <c r="B30" s="253">
        <f t="shared" si="3"/>
        <v>50</v>
      </c>
      <c r="C30" s="246">
        <v>20</v>
      </c>
      <c r="D30" s="246" t="str">
        <f t="shared" si="4"/>
        <v>20-PEG Ratio</v>
      </c>
      <c r="E30" s="254">
        <f>IFERROR(IF(1=VLOOKUP($D30, 'Constituents (S)'!$C:$AC, E$9, 0), "New", VLOOKUP($D30, 'Constituents (S)'!$C:$AC, E$9, 0)), "")</f>
        <v>2</v>
      </c>
      <c r="F30" s="246" t="str">
        <f>IFERROR(VLOOKUP($D30, 'Constituents (S)'!$C:$AC, F$9, 0), "")</f>
        <v>Extra Space Storage Inc.</v>
      </c>
      <c r="G30" s="246" t="str">
        <f>IFERROR(VLOOKUP($D30, 'Constituents (S)'!$C:$AC, G$9, 0), "")</f>
        <v>EXR</v>
      </c>
      <c r="H30" s="255">
        <f>IFERROR(IF($F$6="Size", VLOOKUP($D30, 'Constituents (S)'!$C:$AC, H$9, 0)/1000, VLOOKUP($D30, 'Constituents (S)'!$C:$AC, H$9, 0)), "")</f>
        <v>7.4033227899999998</v>
      </c>
      <c r="I30" s="255">
        <f>IFERROR(VLOOKUP($D30, 'Constituents (S)'!$C:$AC, I$9, 0), "")</f>
        <v>121.92</v>
      </c>
      <c r="J30" s="255"/>
      <c r="K30" s="256">
        <f t="shared" si="5"/>
        <v>70</v>
      </c>
      <c r="L30" s="246">
        <f t="shared" si="6"/>
        <v>41</v>
      </c>
      <c r="M30" s="253">
        <f t="shared" si="1"/>
        <v>7041</v>
      </c>
      <c r="N30" s="253">
        <f t="shared" si="7"/>
        <v>50</v>
      </c>
      <c r="O30" s="257"/>
      <c r="P30" s="246">
        <f t="shared" si="14"/>
        <v>20</v>
      </c>
      <c r="Q30" s="254">
        <f t="shared" si="8"/>
        <v>19</v>
      </c>
      <c r="R30" s="246" t="str">
        <f t="shared" si="9"/>
        <v>SL Green Realty Corp.</v>
      </c>
      <c r="S30" s="246" t="str">
        <f t="shared" si="10"/>
        <v>SLG</v>
      </c>
      <c r="T30" s="246">
        <f t="shared" si="10"/>
        <v>14.31361046</v>
      </c>
      <c r="U30" s="258">
        <f t="shared" si="10"/>
        <v>80.22</v>
      </c>
      <c r="V30" s="246" t="str">
        <f>IF(ISERROR(VLOOKUP($F$6&amp;S30, 'Constituents (S)'!A:A, 1, 0)), "", VLOOKUP(S30,G:L, 6, 0)-$A$9)</f>
        <v/>
      </c>
      <c r="Y30" s="246">
        <f t="shared" si="15"/>
        <v>20</v>
      </c>
      <c r="Z30" s="246" t="str">
        <f t="shared" si="11"/>
        <v/>
      </c>
      <c r="AA30" s="246" t="str">
        <f t="shared" si="12"/>
        <v/>
      </c>
      <c r="AB30" s="246" t="str">
        <f t="shared" si="13"/>
        <v/>
      </c>
    </row>
    <row r="31" spans="1:28">
      <c r="A31" s="246">
        <f t="shared" si="2"/>
        <v>42</v>
      </c>
      <c r="B31" s="253">
        <f t="shared" si="3"/>
        <v>11</v>
      </c>
      <c r="C31" s="246">
        <v>21</v>
      </c>
      <c r="D31" s="246" t="str">
        <f t="shared" si="4"/>
        <v>21-PEG Ratio</v>
      </c>
      <c r="E31" s="254" t="str">
        <f>IFERROR(IF(1=VLOOKUP($D31, 'Constituents (S)'!$C:$AC, E$9, 0), "New", VLOOKUP($D31, 'Constituents (S)'!$C:$AC, E$9, 0)), "")</f>
        <v>New</v>
      </c>
      <c r="F31" s="246" t="str">
        <f>IFERROR(VLOOKUP($D31, 'Constituents (S)'!$C:$AC, F$9, 0), "")</f>
        <v>Fidelity National Information Services, Inc.</v>
      </c>
      <c r="G31" s="246" t="str">
        <f>IFERROR(VLOOKUP($D31, 'Constituents (S)'!$C:$AC, G$9, 0), "")</f>
        <v>FIS</v>
      </c>
      <c r="H31" s="255">
        <f>IFERROR(IF($F$6="Size", VLOOKUP($D31, 'Constituents (S)'!$C:$AC, H$9, 0)/1000, VLOOKUP($D31, 'Constituents (S)'!$C:$AC, H$9, 0)), "")</f>
        <v>20.921260369999999</v>
      </c>
      <c r="I31" s="255">
        <f>IFERROR(VLOOKUP($D31, 'Constituents (S)'!$C:$AC, I$9, 0), "")</f>
        <v>136.22</v>
      </c>
      <c r="J31" s="255"/>
      <c r="K31" s="256">
        <f t="shared" si="5"/>
        <v>31</v>
      </c>
      <c r="L31" s="246">
        <f t="shared" si="6"/>
        <v>42</v>
      </c>
      <c r="M31" s="253">
        <f t="shared" si="1"/>
        <v>3142</v>
      </c>
      <c r="N31" s="253">
        <f t="shared" si="7"/>
        <v>11</v>
      </c>
      <c r="O31" s="257"/>
      <c r="P31" s="246">
        <f t="shared" si="14"/>
        <v>21</v>
      </c>
      <c r="Q31" s="254">
        <f t="shared" si="8"/>
        <v>16</v>
      </c>
      <c r="R31" s="246" t="str">
        <f t="shared" si="9"/>
        <v>Realty Income Corporation</v>
      </c>
      <c r="S31" s="246" t="str">
        <f t="shared" si="10"/>
        <v>O</v>
      </c>
      <c r="T31" s="246">
        <f t="shared" si="10"/>
        <v>14.11623855</v>
      </c>
      <c r="U31" s="258">
        <f t="shared" si="10"/>
        <v>73.81</v>
      </c>
      <c r="V31" s="246" t="str">
        <f>IF(ISERROR(VLOOKUP($F$6&amp;S31, 'Constituents (S)'!A:A, 1, 0)), "", VLOOKUP(S31,G:L, 6, 0)-$A$9)</f>
        <v/>
      </c>
      <c r="Y31" s="246">
        <f t="shared" si="15"/>
        <v>21</v>
      </c>
      <c r="Z31" s="246" t="str">
        <f t="shared" si="11"/>
        <v/>
      </c>
      <c r="AA31" s="246" t="str">
        <f t="shared" si="12"/>
        <v/>
      </c>
      <c r="AB31" s="246" t="str">
        <f t="shared" si="13"/>
        <v/>
      </c>
    </row>
    <row r="32" spans="1:28">
      <c r="A32" s="246">
        <f t="shared" si="2"/>
        <v>43</v>
      </c>
      <c r="B32" s="253">
        <f t="shared" si="3"/>
        <v>13</v>
      </c>
      <c r="C32" s="246">
        <v>22</v>
      </c>
      <c r="D32" s="246" t="str">
        <f t="shared" si="4"/>
        <v>22-PEG Ratio</v>
      </c>
      <c r="E32" s="254">
        <f>IFERROR(IF(1=VLOOKUP($D32, 'Constituents (S)'!$C:$AC, E$9, 0), "New", VLOOKUP($D32, 'Constituents (S)'!$C:$AC, E$9, 0)), "")</f>
        <v>2</v>
      </c>
      <c r="F32" s="246" t="str">
        <f>IFERROR(VLOOKUP($D32, 'Constituents (S)'!$C:$AC, F$9, 0), "")</f>
        <v>Goldman Sachs Group, Inc.</v>
      </c>
      <c r="G32" s="246" t="str">
        <f>IFERROR(VLOOKUP($D32, 'Constituents (S)'!$C:$AC, G$9, 0), "")</f>
        <v>GS</v>
      </c>
      <c r="H32" s="255">
        <f>IFERROR(IF($F$6="Size", VLOOKUP($D32, 'Constituents (S)'!$C:$AC, H$9, 0)/1000, VLOOKUP($D32, 'Constituents (S)'!$C:$AC, H$9, 0)), "")</f>
        <v>17.793465430000001</v>
      </c>
      <c r="I32" s="255">
        <f>IFERROR(VLOOKUP($D32, 'Constituents (S)'!$C:$AC, I$9, 0), "")</f>
        <v>203.91</v>
      </c>
      <c r="J32" s="255"/>
      <c r="K32" s="256">
        <f t="shared" si="5"/>
        <v>33</v>
      </c>
      <c r="L32" s="246">
        <f t="shared" si="6"/>
        <v>43</v>
      </c>
      <c r="M32" s="253">
        <f t="shared" si="1"/>
        <v>3343</v>
      </c>
      <c r="N32" s="253">
        <f t="shared" si="7"/>
        <v>13</v>
      </c>
      <c r="O32" s="257"/>
      <c r="P32" s="246">
        <f t="shared" si="14"/>
        <v>22</v>
      </c>
      <c r="Q32" s="254">
        <f t="shared" si="8"/>
        <v>2</v>
      </c>
      <c r="R32" s="246" t="str">
        <f t="shared" si="9"/>
        <v>Charles Schwab Corporation</v>
      </c>
      <c r="S32" s="246" t="str">
        <f t="shared" ref="S32:U51" si="16">VLOOKUP($P32,$B:$I, S$9, 0)</f>
        <v>SCHW</v>
      </c>
      <c r="T32" s="246">
        <f t="shared" si="16"/>
        <v>14.064661429999999</v>
      </c>
      <c r="U32" s="258">
        <f t="shared" si="16"/>
        <v>38.270000000000003</v>
      </c>
      <c r="V32" s="246" t="str">
        <f>IF(ISERROR(VLOOKUP($F$6&amp;S32, 'Constituents (S)'!A:A, 1, 0)), "", VLOOKUP(S32,G:L, 6, 0)-$A$9)</f>
        <v/>
      </c>
      <c r="Y32" s="246">
        <f t="shared" si="15"/>
        <v>22</v>
      </c>
      <c r="Z32" s="246" t="str">
        <f t="shared" si="11"/>
        <v/>
      </c>
      <c r="AA32" s="246" t="str">
        <f t="shared" si="12"/>
        <v/>
      </c>
      <c r="AB32" s="246" t="str">
        <f t="shared" si="13"/>
        <v/>
      </c>
    </row>
    <row r="33" spans="1:28">
      <c r="A33" s="246">
        <f t="shared" si="2"/>
        <v>45</v>
      </c>
      <c r="B33" s="253">
        <f t="shared" si="3"/>
        <v>40</v>
      </c>
      <c r="C33" s="246">
        <v>23</v>
      </c>
      <c r="D33" s="246" t="str">
        <f t="shared" si="4"/>
        <v>23-PEG Ratio</v>
      </c>
      <c r="E33" s="254" t="str">
        <f>IFERROR(IF(1=VLOOKUP($D33, 'Constituents (S)'!$C:$AC, E$9, 0), "New", VLOOKUP($D33, 'Constituents (S)'!$C:$AC, E$9, 0)), "")</f>
        <v>New</v>
      </c>
      <c r="F33" s="246" t="str">
        <f>IFERROR(VLOOKUP($D33, 'Constituents (S)'!$C:$AC, F$9, 0), "")</f>
        <v>Illinois Tool Works Inc.</v>
      </c>
      <c r="G33" s="246" t="str">
        <f>IFERROR(VLOOKUP($D33, 'Constituents (S)'!$C:$AC, G$9, 0), "")</f>
        <v>ITW</v>
      </c>
      <c r="H33" s="255">
        <f>IFERROR(IF($F$6="Size", VLOOKUP($D33, 'Constituents (S)'!$C:$AC, H$9, 0)/1000, VLOOKUP($D33, 'Constituents (S)'!$C:$AC, H$9, 0)), "")</f>
        <v>8.4912832300000005</v>
      </c>
      <c r="I33" s="255">
        <f>IFERROR(VLOOKUP($D33, 'Constituents (S)'!$C:$AC, I$9, 0), "")</f>
        <v>149.86000000000001</v>
      </c>
      <c r="J33" s="255"/>
      <c r="K33" s="256">
        <f t="shared" si="5"/>
        <v>60</v>
      </c>
      <c r="L33" s="246">
        <f t="shared" si="6"/>
        <v>45</v>
      </c>
      <c r="M33" s="253">
        <f t="shared" si="1"/>
        <v>6045</v>
      </c>
      <c r="N33" s="253">
        <f t="shared" si="7"/>
        <v>40</v>
      </c>
      <c r="O33" s="257"/>
      <c r="P33" s="246">
        <f t="shared" si="14"/>
        <v>23</v>
      </c>
      <c r="Q33" s="254">
        <f t="shared" si="8"/>
        <v>4</v>
      </c>
      <c r="R33" s="246" t="str">
        <f t="shared" si="9"/>
        <v>Symantec Corporation</v>
      </c>
      <c r="S33" s="246" t="str">
        <f t="shared" si="16"/>
        <v>SYMC</v>
      </c>
      <c r="T33" s="246">
        <f t="shared" si="16"/>
        <v>13.676470589999999</v>
      </c>
      <c r="U33" s="258">
        <f t="shared" si="16"/>
        <v>23.25</v>
      </c>
      <c r="V33" s="246" t="str">
        <f>IF(ISERROR(VLOOKUP($F$6&amp;S33, 'Constituents (S)'!A:A, 1, 0)), "", VLOOKUP(S33,G:L, 6, 0)-$A$9)</f>
        <v/>
      </c>
      <c r="Y33" s="246">
        <f t="shared" si="15"/>
        <v>23</v>
      </c>
      <c r="Z33" s="246" t="str">
        <f t="shared" si="11"/>
        <v/>
      </c>
      <c r="AA33" s="246" t="str">
        <f t="shared" si="12"/>
        <v/>
      </c>
      <c r="AB33" s="246" t="str">
        <f t="shared" si="13"/>
        <v/>
      </c>
    </row>
    <row r="34" spans="1:28">
      <c r="A34" s="246">
        <f t="shared" si="2"/>
        <v>46</v>
      </c>
      <c r="B34" s="253">
        <f t="shared" si="3"/>
        <v>16</v>
      </c>
      <c r="C34" s="246">
        <v>24</v>
      </c>
      <c r="D34" s="246" t="str">
        <f t="shared" si="4"/>
        <v>24-PEG Ratio</v>
      </c>
      <c r="E34" s="254" t="str">
        <f>IFERROR(IF(1=VLOOKUP($D34, 'Constituents (S)'!$C:$AC, E$9, 0), "New", VLOOKUP($D34, 'Constituents (S)'!$C:$AC, E$9, 0)), "")</f>
        <v>New</v>
      </c>
      <c r="F34" s="246" t="str">
        <f>IFERROR(VLOOKUP($D34, 'Constituents (S)'!$C:$AC, F$9, 0), "")</f>
        <v>International Business Machines Corporation</v>
      </c>
      <c r="G34" s="246" t="str">
        <f>IFERROR(VLOOKUP($D34, 'Constituents (S)'!$C:$AC, G$9, 0), "")</f>
        <v>IBM</v>
      </c>
      <c r="H34" s="255">
        <f>IFERROR(IF($F$6="Size", VLOOKUP($D34, 'Constituents (S)'!$C:$AC, H$9, 0)/1000, VLOOKUP($D34, 'Constituents (S)'!$C:$AC, H$9, 0)), "")</f>
        <v>15.735523390000001</v>
      </c>
      <c r="I34" s="255">
        <f>IFERROR(VLOOKUP($D34, 'Constituents (S)'!$C:$AC, I$9, 0), "")</f>
        <v>135.53</v>
      </c>
      <c r="J34" s="255"/>
      <c r="K34" s="256">
        <f t="shared" si="5"/>
        <v>36</v>
      </c>
      <c r="L34" s="246">
        <f t="shared" si="6"/>
        <v>46</v>
      </c>
      <c r="M34" s="253">
        <f t="shared" si="1"/>
        <v>3646</v>
      </c>
      <c r="N34" s="253">
        <f t="shared" si="7"/>
        <v>16</v>
      </c>
      <c r="O34" s="257"/>
      <c r="P34" s="246">
        <f t="shared" si="14"/>
        <v>24</v>
      </c>
      <c r="Q34" s="254">
        <f t="shared" si="8"/>
        <v>2</v>
      </c>
      <c r="R34" s="246" t="str">
        <f t="shared" si="9"/>
        <v>Clorox Company</v>
      </c>
      <c r="S34" s="246" t="str">
        <f t="shared" si="16"/>
        <v>CLX</v>
      </c>
      <c r="T34" s="246">
        <f t="shared" si="16"/>
        <v>13.44073</v>
      </c>
      <c r="U34" s="258">
        <f t="shared" si="16"/>
        <v>158.16</v>
      </c>
      <c r="V34" s="246" t="str">
        <f>IF(ISERROR(VLOOKUP($F$6&amp;S34, 'Constituents (S)'!A:A, 1, 0)), "", VLOOKUP(S34,G:L, 6, 0)-$A$9)</f>
        <v/>
      </c>
      <c r="Y34" s="246">
        <f t="shared" si="15"/>
        <v>24</v>
      </c>
      <c r="Z34" s="246" t="str">
        <f t="shared" si="11"/>
        <v/>
      </c>
      <c r="AA34" s="246" t="str">
        <f t="shared" si="12"/>
        <v/>
      </c>
      <c r="AB34" s="246" t="str">
        <f t="shared" si="13"/>
        <v/>
      </c>
    </row>
    <row r="35" spans="1:28">
      <c r="A35" s="246">
        <f t="shared" si="2"/>
        <v>47</v>
      </c>
      <c r="B35" s="253">
        <f t="shared" si="3"/>
        <v>43</v>
      </c>
      <c r="C35" s="246">
        <v>25</v>
      </c>
      <c r="D35" s="246" t="str">
        <f t="shared" si="4"/>
        <v>25-PEG Ratio</v>
      </c>
      <c r="E35" s="254" t="str">
        <f>IFERROR(IF(1=VLOOKUP($D35, 'Constituents (S)'!$C:$AC, E$9, 0), "New", VLOOKUP($D35, 'Constituents (S)'!$C:$AC, E$9, 0)), "")</f>
        <v>New</v>
      </c>
      <c r="F35" s="246" t="str">
        <f>IFERROR(VLOOKUP($D35, 'Constituents (S)'!$C:$AC, F$9, 0), "")</f>
        <v>International Flavors &amp; Fragrances Inc.</v>
      </c>
      <c r="G35" s="246" t="str">
        <f>IFERROR(VLOOKUP($D35, 'Constituents (S)'!$C:$AC, G$9, 0), "")</f>
        <v>IFF</v>
      </c>
      <c r="H35" s="255">
        <f>IFERROR(IF($F$6="Size", VLOOKUP($D35, 'Constituents (S)'!$C:$AC, H$9, 0)/1000, VLOOKUP($D35, 'Constituents (S)'!$C:$AC, H$9, 0)), "")</f>
        <v>8.34727715</v>
      </c>
      <c r="I35" s="255">
        <f>IFERROR(VLOOKUP($D35, 'Constituents (S)'!$C:$AC, I$9, 0), "")</f>
        <v>109.75</v>
      </c>
      <c r="J35" s="255"/>
      <c r="K35" s="256">
        <f t="shared" si="5"/>
        <v>63</v>
      </c>
      <c r="L35" s="246">
        <f t="shared" si="6"/>
        <v>47</v>
      </c>
      <c r="M35" s="253">
        <f t="shared" si="1"/>
        <v>6347</v>
      </c>
      <c r="N35" s="253">
        <f t="shared" si="7"/>
        <v>43</v>
      </c>
      <c r="O35" s="257"/>
      <c r="P35" s="246">
        <f t="shared" si="14"/>
        <v>25</v>
      </c>
      <c r="Q35" s="254">
        <f t="shared" si="8"/>
        <v>2</v>
      </c>
      <c r="R35" s="246" t="str">
        <f t="shared" si="9"/>
        <v>Procter &amp; Gamble Company</v>
      </c>
      <c r="S35" s="246" t="str">
        <f t="shared" si="16"/>
        <v>PG</v>
      </c>
      <c r="T35" s="246">
        <f t="shared" si="16"/>
        <v>11.932598629999999</v>
      </c>
      <c r="U35" s="258">
        <f t="shared" si="16"/>
        <v>120.23</v>
      </c>
      <c r="V35" s="246" t="str">
        <f>IF(ISERROR(VLOOKUP($F$6&amp;S35, 'Constituents (S)'!A:A, 1, 0)), "", VLOOKUP(S35,G:L, 6, 0)-$A$9)</f>
        <v/>
      </c>
      <c r="Y35" s="246">
        <f t="shared" si="15"/>
        <v>25</v>
      </c>
      <c r="Z35" s="246" t="str">
        <f t="shared" si="11"/>
        <v/>
      </c>
      <c r="AA35" s="246" t="str">
        <f t="shared" si="12"/>
        <v/>
      </c>
      <c r="AB35" s="246" t="str">
        <f t="shared" si="13"/>
        <v/>
      </c>
    </row>
    <row r="36" spans="1:28">
      <c r="A36" s="246">
        <f t="shared" si="2"/>
        <v>48</v>
      </c>
      <c r="B36" s="253">
        <f t="shared" si="3"/>
        <v>39</v>
      </c>
      <c r="C36" s="246">
        <v>26</v>
      </c>
      <c r="D36" s="246" t="str">
        <f t="shared" si="4"/>
        <v>26-PEG Ratio</v>
      </c>
      <c r="E36" s="254">
        <f>IFERROR(IF(1=VLOOKUP($D36, 'Constituents (S)'!$C:$AC, E$9, 0), "New", VLOOKUP($D36, 'Constituents (S)'!$C:$AC, E$9, 0)), "")</f>
        <v>7</v>
      </c>
      <c r="F36" s="246" t="str">
        <f>IFERROR(VLOOKUP($D36, 'Constituents (S)'!$C:$AC, F$9, 0), "")</f>
        <v>IQVIA Holdings Inc</v>
      </c>
      <c r="G36" s="246" t="str">
        <f>IFERROR(VLOOKUP($D36, 'Constituents (S)'!$C:$AC, G$9, 0), "")</f>
        <v>IQV</v>
      </c>
      <c r="H36" s="255">
        <f>IFERROR(IF($F$6="Size", VLOOKUP($D36, 'Constituents (S)'!$C:$AC, H$9, 0)/1000, VLOOKUP($D36, 'Constituents (S)'!$C:$AC, H$9, 0)), "")</f>
        <v>8.85937603</v>
      </c>
      <c r="I36" s="255">
        <f>IFERROR(VLOOKUP($D36, 'Constituents (S)'!$C:$AC, I$9, 0), "")</f>
        <v>155.15</v>
      </c>
      <c r="J36" s="255"/>
      <c r="K36" s="256">
        <f t="shared" si="5"/>
        <v>59</v>
      </c>
      <c r="L36" s="246">
        <f t="shared" si="6"/>
        <v>48</v>
      </c>
      <c r="M36" s="253">
        <f t="shared" si="1"/>
        <v>5948</v>
      </c>
      <c r="N36" s="253">
        <f t="shared" si="7"/>
        <v>39</v>
      </c>
      <c r="O36" s="257"/>
      <c r="P36" s="246">
        <f t="shared" si="14"/>
        <v>26</v>
      </c>
      <c r="Q36" s="254">
        <f t="shared" si="8"/>
        <v>4</v>
      </c>
      <c r="R36" s="246" t="str">
        <f t="shared" si="9"/>
        <v>Dominion Energy Inc</v>
      </c>
      <c r="S36" s="246" t="str">
        <f t="shared" si="16"/>
        <v>D</v>
      </c>
      <c r="T36" s="246">
        <f t="shared" si="16"/>
        <v>11.46939107</v>
      </c>
      <c r="U36" s="258">
        <f t="shared" si="16"/>
        <v>77.63</v>
      </c>
      <c r="V36" s="246" t="str">
        <f>IF(ISERROR(VLOOKUP($F$6&amp;S36, 'Constituents (S)'!A:A, 1, 0)), "", VLOOKUP(S36,G:L, 6, 0)-$A$9)</f>
        <v/>
      </c>
      <c r="Y36" s="246">
        <f t="shared" si="15"/>
        <v>26</v>
      </c>
      <c r="Z36" s="246" t="str">
        <f t="shared" si="11"/>
        <v/>
      </c>
      <c r="AA36" s="246" t="str">
        <f t="shared" si="12"/>
        <v/>
      </c>
      <c r="AB36" s="246" t="str">
        <f t="shared" si="13"/>
        <v/>
      </c>
    </row>
    <row r="37" spans="1:28">
      <c r="A37" s="246">
        <f t="shared" si="2"/>
        <v>49</v>
      </c>
      <c r="B37" s="253">
        <f t="shared" si="3"/>
        <v>47</v>
      </c>
      <c r="C37" s="246">
        <v>27</v>
      </c>
      <c r="D37" s="246" t="str">
        <f t="shared" si="4"/>
        <v>27-PEG Ratio</v>
      </c>
      <c r="E37" s="254" t="str">
        <f>IFERROR(IF(1=VLOOKUP($D37, 'Constituents (S)'!$C:$AC, E$9, 0), "New", VLOOKUP($D37, 'Constituents (S)'!$C:$AC, E$9, 0)), "")</f>
        <v>New</v>
      </c>
      <c r="F37" s="246" t="str">
        <f>IFERROR(VLOOKUP($D37, 'Constituents (S)'!$C:$AC, F$9, 0), "")</f>
        <v>Kimco Realty Corporation</v>
      </c>
      <c r="G37" s="246" t="str">
        <f>IFERROR(VLOOKUP($D37, 'Constituents (S)'!$C:$AC, G$9, 0), "")</f>
        <v>KIM</v>
      </c>
      <c r="H37" s="255">
        <f>IFERROR(IF($F$6="Size", VLOOKUP($D37, 'Constituents (S)'!$C:$AC, H$9, 0)/1000, VLOOKUP($D37, 'Constituents (S)'!$C:$AC, H$9, 0)), "")</f>
        <v>8.0221162499999998</v>
      </c>
      <c r="I37" s="255">
        <f>IFERROR(VLOOKUP($D37, 'Constituents (S)'!$C:$AC, I$9, 0), "")</f>
        <v>18.38</v>
      </c>
      <c r="J37" s="255"/>
      <c r="K37" s="256">
        <f t="shared" si="5"/>
        <v>67</v>
      </c>
      <c r="L37" s="246">
        <f t="shared" si="6"/>
        <v>49</v>
      </c>
      <c r="M37" s="253">
        <f t="shared" si="1"/>
        <v>6749</v>
      </c>
      <c r="N37" s="253">
        <f t="shared" si="7"/>
        <v>47</v>
      </c>
      <c r="O37" s="257"/>
      <c r="P37" s="246">
        <f t="shared" si="14"/>
        <v>27</v>
      </c>
      <c r="Q37" s="254">
        <f t="shared" si="8"/>
        <v>4</v>
      </c>
      <c r="R37" s="246" t="str">
        <f t="shared" si="9"/>
        <v>CME Group Inc. Class A</v>
      </c>
      <c r="S37" s="246" t="str">
        <f t="shared" si="16"/>
        <v>CME</v>
      </c>
      <c r="T37" s="246">
        <f t="shared" si="16"/>
        <v>11.087182739999999</v>
      </c>
      <c r="U37" s="258">
        <f t="shared" si="16"/>
        <v>217.29</v>
      </c>
      <c r="V37" s="246" t="str">
        <f>IF(ISERROR(VLOOKUP($F$6&amp;S37, 'Constituents (S)'!A:A, 1, 0)), "", VLOOKUP(S37,G:L, 6, 0)-$A$9)</f>
        <v/>
      </c>
      <c r="Y37" s="246">
        <f t="shared" si="15"/>
        <v>27</v>
      </c>
      <c r="Z37" s="246" t="str">
        <f t="shared" si="11"/>
        <v/>
      </c>
      <c r="AA37" s="246" t="str">
        <f t="shared" si="12"/>
        <v/>
      </c>
      <c r="AB37" s="246" t="str">
        <f t="shared" si="13"/>
        <v/>
      </c>
    </row>
    <row r="38" spans="1:28">
      <c r="A38" s="246">
        <f t="shared" si="2"/>
        <v>50</v>
      </c>
      <c r="B38" s="253">
        <f t="shared" si="3"/>
        <v>46</v>
      </c>
      <c r="C38" s="246">
        <v>28</v>
      </c>
      <c r="D38" s="246" t="str">
        <f t="shared" si="4"/>
        <v>28-PEG Ratio</v>
      </c>
      <c r="E38" s="254">
        <f>IFERROR(IF(1=VLOOKUP($D38, 'Constituents (S)'!$C:$AC, E$9, 0), "New", VLOOKUP($D38, 'Constituents (S)'!$C:$AC, E$9, 0)), "")</f>
        <v>2</v>
      </c>
      <c r="F38" s="246" t="str">
        <f>IFERROR(VLOOKUP($D38, 'Constituents (S)'!$C:$AC, F$9, 0), "")</f>
        <v>M&amp;T Bank Corporation</v>
      </c>
      <c r="G38" s="246" t="str">
        <f>IFERROR(VLOOKUP($D38, 'Constituents (S)'!$C:$AC, G$9, 0), "")</f>
        <v>MTB</v>
      </c>
      <c r="H38" s="255">
        <f>IFERROR(IF($F$6="Size", VLOOKUP($D38, 'Constituents (S)'!$C:$AC, H$9, 0)/1000, VLOOKUP($D38, 'Constituents (S)'!$C:$AC, H$9, 0)), "")</f>
        <v>8.0598891500000001</v>
      </c>
      <c r="I38" s="255">
        <f>IFERROR(VLOOKUP($D38, 'Constituents (S)'!$C:$AC, I$9, 0), "")</f>
        <v>146.21</v>
      </c>
      <c r="J38" s="255"/>
      <c r="K38" s="256">
        <f t="shared" si="5"/>
        <v>66</v>
      </c>
      <c r="L38" s="246">
        <f t="shared" si="6"/>
        <v>50</v>
      </c>
      <c r="M38" s="253">
        <f t="shared" si="1"/>
        <v>6650</v>
      </c>
      <c r="N38" s="253">
        <f t="shared" si="7"/>
        <v>46</v>
      </c>
      <c r="O38" s="257"/>
      <c r="P38" s="246">
        <f t="shared" si="14"/>
        <v>28</v>
      </c>
      <c r="Q38" s="254">
        <f t="shared" si="8"/>
        <v>16</v>
      </c>
      <c r="R38" s="246" t="str">
        <f t="shared" si="9"/>
        <v>Consolidated Edison, Inc.</v>
      </c>
      <c r="S38" s="246" t="str">
        <f t="shared" si="16"/>
        <v>ED</v>
      </c>
      <c r="T38" s="246">
        <f t="shared" si="16"/>
        <v>10.50827423</v>
      </c>
      <c r="U38" s="258">
        <f t="shared" si="16"/>
        <v>88.9</v>
      </c>
      <c r="V38" s="246" t="str">
        <f>IF(ISERROR(VLOOKUP($F$6&amp;S38, 'Constituents (S)'!A:A, 1, 0)), "", VLOOKUP(S38,G:L, 6, 0)-$A$9)</f>
        <v/>
      </c>
      <c r="Y38" s="246">
        <f t="shared" si="15"/>
        <v>28</v>
      </c>
      <c r="Z38" s="246" t="str">
        <f t="shared" si="11"/>
        <v/>
      </c>
      <c r="AA38" s="246" t="str">
        <f t="shared" si="12"/>
        <v/>
      </c>
      <c r="AB38" s="246" t="str">
        <f t="shared" si="13"/>
        <v/>
      </c>
    </row>
    <row r="39" spans="1:28">
      <c r="A39" s="246">
        <f t="shared" si="2"/>
        <v>52</v>
      </c>
      <c r="B39" s="253">
        <f t="shared" si="3"/>
        <v>41</v>
      </c>
      <c r="C39" s="246">
        <v>29</v>
      </c>
      <c r="D39" s="246" t="str">
        <f t="shared" si="4"/>
        <v>29-PEG Ratio</v>
      </c>
      <c r="E39" s="254">
        <f>IFERROR(IF(1=VLOOKUP($D39, 'Constituents (S)'!$C:$AC, E$9, 0), "New", VLOOKUP($D39, 'Constituents (S)'!$C:$AC, E$9, 0)), "")</f>
        <v>3</v>
      </c>
      <c r="F39" s="246" t="str">
        <f>IFERROR(VLOOKUP($D39, 'Constituents (S)'!$C:$AC, F$9, 0), "")</f>
        <v>MGM Resorts International</v>
      </c>
      <c r="G39" s="246" t="str">
        <f>IFERROR(VLOOKUP($D39, 'Constituents (S)'!$C:$AC, G$9, 0), "")</f>
        <v>MGM</v>
      </c>
      <c r="H39" s="255">
        <f>IFERROR(IF($F$6="Size", VLOOKUP($D39, 'Constituents (S)'!$C:$AC, H$9, 0)/1000, VLOOKUP($D39, 'Constituents (S)'!$C:$AC, H$9, 0)), "")</f>
        <v>8.4487890799999992</v>
      </c>
      <c r="I39" s="255">
        <f>IFERROR(VLOOKUP($D39, 'Constituents (S)'!$C:$AC, I$9, 0), "")</f>
        <v>28.06</v>
      </c>
      <c r="J39" s="255"/>
      <c r="K39" s="256">
        <f t="shared" si="5"/>
        <v>61</v>
      </c>
      <c r="L39" s="246">
        <f t="shared" si="6"/>
        <v>52</v>
      </c>
      <c r="M39" s="253">
        <f t="shared" si="1"/>
        <v>6152</v>
      </c>
      <c r="N39" s="253">
        <f t="shared" si="7"/>
        <v>41</v>
      </c>
      <c r="O39" s="257"/>
      <c r="P39" s="246">
        <f t="shared" si="14"/>
        <v>29</v>
      </c>
      <c r="Q39" s="254">
        <f t="shared" si="8"/>
        <v>10</v>
      </c>
      <c r="R39" s="246" t="str">
        <f t="shared" si="9"/>
        <v>Ball Corporation</v>
      </c>
      <c r="S39" s="246" t="str">
        <f t="shared" si="16"/>
        <v>BLL</v>
      </c>
      <c r="T39" s="246">
        <f t="shared" si="16"/>
        <v>10.308974360000001</v>
      </c>
      <c r="U39" s="258">
        <f t="shared" si="16"/>
        <v>80.41</v>
      </c>
      <c r="V39" s="246" t="str">
        <f>IF(ISERROR(VLOOKUP($F$6&amp;S39, 'Constituents (S)'!A:A, 1, 0)), "", VLOOKUP(S39,G:L, 6, 0)-$A$9)</f>
        <v/>
      </c>
      <c r="Y39" s="246">
        <f t="shared" si="15"/>
        <v>29</v>
      </c>
      <c r="Z39" s="246" t="str">
        <f t="shared" si="11"/>
        <v/>
      </c>
      <c r="AA39" s="246" t="str">
        <f t="shared" si="12"/>
        <v/>
      </c>
      <c r="AB39" s="246" t="str">
        <f t="shared" si="13"/>
        <v/>
      </c>
    </row>
    <row r="40" spans="1:28">
      <c r="A40" s="246">
        <f t="shared" si="2"/>
        <v>51</v>
      </c>
      <c r="B40" s="253">
        <f t="shared" si="3"/>
        <v>15</v>
      </c>
      <c r="C40" s="246">
        <v>30</v>
      </c>
      <c r="D40" s="246" t="str">
        <f t="shared" si="4"/>
        <v>30-PEG Ratio</v>
      </c>
      <c r="E40" s="254">
        <f>IFERROR(IF(1=VLOOKUP($D40, 'Constituents (S)'!$C:$AC, E$9, 0), "New", VLOOKUP($D40, 'Constituents (S)'!$C:$AC, E$9, 0)), "")</f>
        <v>29</v>
      </c>
      <c r="F40" s="246" t="str">
        <f>IFERROR(VLOOKUP($D40, 'Constituents (S)'!$C:$AC, F$9, 0), "")</f>
        <v>Macerich Company</v>
      </c>
      <c r="G40" s="246" t="str">
        <f>IFERROR(VLOOKUP($D40, 'Constituents (S)'!$C:$AC, G$9, 0), "")</f>
        <v>MAC</v>
      </c>
      <c r="H40" s="255">
        <f>IFERROR(IF($F$6="Size", VLOOKUP($D40, 'Constituents (S)'!$C:$AC, H$9, 0)/1000, VLOOKUP($D40, 'Constituents (S)'!$C:$AC, H$9, 0)), "")</f>
        <v>16.29176013</v>
      </c>
      <c r="I40" s="255">
        <f>IFERROR(VLOOKUP($D40, 'Constituents (S)'!$C:$AC, I$9, 0), "")</f>
        <v>28.53</v>
      </c>
      <c r="J40" s="255"/>
      <c r="K40" s="256">
        <f t="shared" si="5"/>
        <v>35</v>
      </c>
      <c r="L40" s="246">
        <f t="shared" si="6"/>
        <v>51</v>
      </c>
      <c r="M40" s="253">
        <f t="shared" si="1"/>
        <v>3551</v>
      </c>
      <c r="N40" s="253">
        <f t="shared" si="7"/>
        <v>15</v>
      </c>
      <c r="O40" s="257"/>
      <c r="P40" s="246">
        <f t="shared" si="14"/>
        <v>30</v>
      </c>
      <c r="Q40" s="254" t="str">
        <f t="shared" si="8"/>
        <v>New</v>
      </c>
      <c r="R40" s="246" t="str">
        <f t="shared" si="9"/>
        <v>Microchip Technology Incorporated</v>
      </c>
      <c r="S40" s="246" t="str">
        <f t="shared" si="16"/>
        <v>MCHP</v>
      </c>
      <c r="T40" s="246">
        <f t="shared" si="16"/>
        <v>10.092368609999999</v>
      </c>
      <c r="U40" s="258">
        <f t="shared" si="16"/>
        <v>86.33</v>
      </c>
      <c r="V40" s="246">
        <f>IF(ISERROR(VLOOKUP($F$6&amp;S40, 'Constituents (S)'!A:A, 1, 0)), "", VLOOKUP(S40,G:L, 6, 0)-$A$9)</f>
        <v>53</v>
      </c>
      <c r="Y40" s="246">
        <f t="shared" si="15"/>
        <v>30</v>
      </c>
      <c r="Z40" s="246" t="str">
        <f t="shared" si="11"/>
        <v/>
      </c>
      <c r="AA40" s="246" t="str">
        <f t="shared" si="12"/>
        <v/>
      </c>
      <c r="AB40" s="246" t="str">
        <f t="shared" si="13"/>
        <v/>
      </c>
    </row>
    <row r="41" spans="1:28">
      <c r="A41" s="246">
        <f t="shared" si="2"/>
        <v>53</v>
      </c>
      <c r="B41" s="253">
        <f t="shared" si="3"/>
        <v>30</v>
      </c>
      <c r="C41" s="246">
        <v>31</v>
      </c>
      <c r="D41" s="246" t="str">
        <f t="shared" si="4"/>
        <v>31-PEG Ratio</v>
      </c>
      <c r="E41" s="254" t="str">
        <f>IFERROR(IF(1=VLOOKUP($D41, 'Constituents (S)'!$C:$AC, E$9, 0), "New", VLOOKUP($D41, 'Constituents (S)'!$C:$AC, E$9, 0)), "")</f>
        <v>New</v>
      </c>
      <c r="F41" s="246" t="str">
        <f>IFERROR(VLOOKUP($D41, 'Constituents (S)'!$C:$AC, F$9, 0), "")</f>
        <v>Microchip Technology Incorporated</v>
      </c>
      <c r="G41" s="246" t="str">
        <f>IFERROR(VLOOKUP($D41, 'Constituents (S)'!$C:$AC, G$9, 0), "")</f>
        <v>MCHP</v>
      </c>
      <c r="H41" s="255">
        <f>IFERROR(IF($F$6="Size", VLOOKUP($D41, 'Constituents (S)'!$C:$AC, H$9, 0)/1000, VLOOKUP($D41, 'Constituents (S)'!$C:$AC, H$9, 0)), "")</f>
        <v>10.092368609999999</v>
      </c>
      <c r="I41" s="255">
        <f>IFERROR(VLOOKUP($D41, 'Constituents (S)'!$C:$AC, I$9, 0), "")</f>
        <v>86.33</v>
      </c>
      <c r="J41" s="255"/>
      <c r="K41" s="256">
        <f t="shared" si="5"/>
        <v>50</v>
      </c>
      <c r="L41" s="246">
        <f t="shared" si="6"/>
        <v>53</v>
      </c>
      <c r="M41" s="253">
        <f t="shared" si="1"/>
        <v>5053</v>
      </c>
      <c r="N41" s="253">
        <f t="shared" si="7"/>
        <v>30</v>
      </c>
      <c r="O41" s="257"/>
      <c r="P41" s="246">
        <f t="shared" si="14"/>
        <v>31</v>
      </c>
      <c r="Q41" s="254" t="str">
        <f t="shared" si="8"/>
        <v>New</v>
      </c>
      <c r="R41" s="246" t="str">
        <f t="shared" si="9"/>
        <v>Ralph Lauren Corporation Class A</v>
      </c>
      <c r="S41" s="246" t="str">
        <f t="shared" si="16"/>
        <v>RL</v>
      </c>
      <c r="T41" s="246">
        <f t="shared" si="16"/>
        <v>10.07581383</v>
      </c>
      <c r="U41" s="258">
        <f t="shared" si="16"/>
        <v>88.34</v>
      </c>
      <c r="V41" s="246">
        <f>IF(ISERROR(VLOOKUP($F$6&amp;S41, 'Constituents (S)'!A:A, 1, 0)), "", VLOOKUP(S41,G:L, 6, 0)-$A$9)</f>
        <v>59</v>
      </c>
      <c r="Y41" s="246">
        <f t="shared" si="15"/>
        <v>31</v>
      </c>
      <c r="Z41" s="246" t="str">
        <f t="shared" si="11"/>
        <v/>
      </c>
      <c r="AA41" s="246" t="str">
        <f t="shared" si="12"/>
        <v/>
      </c>
      <c r="AB41" s="246" t="str">
        <f t="shared" si="13"/>
        <v/>
      </c>
    </row>
    <row r="42" spans="1:28">
      <c r="A42" s="246">
        <f t="shared" si="2"/>
        <v>55</v>
      </c>
      <c r="B42" s="253">
        <f t="shared" si="3"/>
        <v>12</v>
      </c>
      <c r="C42" s="246">
        <v>32</v>
      </c>
      <c r="D42" s="246" t="str">
        <f t="shared" si="4"/>
        <v>32-PEG Ratio</v>
      </c>
      <c r="E42" s="254">
        <f>IFERROR(IF(1=VLOOKUP($D42, 'Constituents (S)'!$C:$AC, E$9, 0), "New", VLOOKUP($D42, 'Constituents (S)'!$C:$AC, E$9, 0)), "")</f>
        <v>2</v>
      </c>
      <c r="F42" s="246" t="str">
        <f>IFERROR(VLOOKUP($D42, 'Constituents (S)'!$C:$AC, F$9, 0), "")</f>
        <v>NiSource Inc</v>
      </c>
      <c r="G42" s="246" t="str">
        <f>IFERROR(VLOOKUP($D42, 'Constituents (S)'!$C:$AC, G$9, 0), "")</f>
        <v>NI</v>
      </c>
      <c r="H42" s="255">
        <f>IFERROR(IF($F$6="Size", VLOOKUP($D42, 'Constituents (S)'!$C:$AC, H$9, 0)/1000, VLOOKUP($D42, 'Constituents (S)'!$C:$AC, H$9, 0)), "")</f>
        <v>18.55680203</v>
      </c>
      <c r="I42" s="255">
        <f>IFERROR(VLOOKUP($D42, 'Constituents (S)'!$C:$AC, I$9, 0), "")</f>
        <v>29.55</v>
      </c>
      <c r="J42" s="255"/>
      <c r="K42" s="256">
        <f t="shared" si="5"/>
        <v>32</v>
      </c>
      <c r="L42" s="246">
        <f t="shared" si="6"/>
        <v>55</v>
      </c>
      <c r="M42" s="253">
        <f t="shared" si="1"/>
        <v>3255</v>
      </c>
      <c r="N42" s="253">
        <f t="shared" si="7"/>
        <v>12</v>
      </c>
      <c r="O42" s="257"/>
      <c r="P42" s="246">
        <f t="shared" si="14"/>
        <v>32</v>
      </c>
      <c r="Q42" s="254">
        <f t="shared" si="8"/>
        <v>7</v>
      </c>
      <c r="R42" s="246" t="str">
        <f t="shared" si="9"/>
        <v>Regency Centers Corporation</v>
      </c>
      <c r="S42" s="246" t="str">
        <f t="shared" si="16"/>
        <v>REG</v>
      </c>
      <c r="T42" s="246">
        <f t="shared" si="16"/>
        <v>9.6902412499999997</v>
      </c>
      <c r="U42" s="258">
        <f t="shared" si="16"/>
        <v>64.510000000000005</v>
      </c>
      <c r="V42" s="246" t="str">
        <f>IF(ISERROR(VLOOKUP($F$6&amp;S42, 'Constituents (S)'!A:A, 1, 0)), "", VLOOKUP(S42,G:L, 6, 0)-$A$9)</f>
        <v/>
      </c>
      <c r="Y42" s="246">
        <f t="shared" si="15"/>
        <v>32</v>
      </c>
      <c r="Z42" s="246" t="str">
        <f t="shared" si="11"/>
        <v/>
      </c>
      <c r="AA42" s="246" t="str">
        <f t="shared" si="12"/>
        <v/>
      </c>
      <c r="AB42" s="246" t="str">
        <f t="shared" si="13"/>
        <v/>
      </c>
    </row>
    <row r="43" spans="1:28">
      <c r="A43" s="246">
        <f t="shared" si="2"/>
        <v>57</v>
      </c>
      <c r="B43" s="253">
        <f t="shared" si="3"/>
        <v>25</v>
      </c>
      <c r="C43" s="246">
        <v>33</v>
      </c>
      <c r="D43" s="246" t="str">
        <f t="shared" si="4"/>
        <v>33-PEG Ratio</v>
      </c>
      <c r="E43" s="254">
        <f>IFERROR(IF(1=VLOOKUP($D43, 'Constituents (S)'!$C:$AC, E$9, 0), "New", VLOOKUP($D43, 'Constituents (S)'!$C:$AC, E$9, 0)), "")</f>
        <v>2</v>
      </c>
      <c r="F43" s="246" t="str">
        <f>IFERROR(VLOOKUP($D43, 'Constituents (S)'!$C:$AC, F$9, 0), "")</f>
        <v>Procter &amp; Gamble Company</v>
      </c>
      <c r="G43" s="246" t="str">
        <f>IFERROR(VLOOKUP($D43, 'Constituents (S)'!$C:$AC, G$9, 0), "")</f>
        <v>PG</v>
      </c>
      <c r="H43" s="255">
        <f>IFERROR(IF($F$6="Size", VLOOKUP($D43, 'Constituents (S)'!$C:$AC, H$9, 0)/1000, VLOOKUP($D43, 'Constituents (S)'!$C:$AC, H$9, 0)), "")</f>
        <v>11.932598629999999</v>
      </c>
      <c r="I43" s="255">
        <f>IFERROR(VLOOKUP($D43, 'Constituents (S)'!$C:$AC, I$9, 0), "")</f>
        <v>120.23</v>
      </c>
      <c r="J43" s="255"/>
      <c r="K43" s="256">
        <f t="shared" si="5"/>
        <v>45</v>
      </c>
      <c r="L43" s="246">
        <f t="shared" si="6"/>
        <v>57</v>
      </c>
      <c r="M43" s="253">
        <f t="shared" si="1"/>
        <v>4557</v>
      </c>
      <c r="N43" s="253">
        <f t="shared" si="7"/>
        <v>25</v>
      </c>
      <c r="O43" s="257"/>
      <c r="P43" s="246">
        <f t="shared" si="14"/>
        <v>33</v>
      </c>
      <c r="Q43" s="254" t="str">
        <f t="shared" si="8"/>
        <v>New</v>
      </c>
      <c r="R43" s="246" t="str">
        <f t="shared" si="9"/>
        <v>Apartment Investment and Management Company Class A</v>
      </c>
      <c r="S43" s="246" t="str">
        <f t="shared" si="16"/>
        <v>AIV</v>
      </c>
      <c r="T43" s="246">
        <f t="shared" si="16"/>
        <v>9.48070974</v>
      </c>
      <c r="U43" s="258">
        <f t="shared" si="16"/>
        <v>51</v>
      </c>
      <c r="V43" s="246">
        <f>IF(ISERROR(VLOOKUP($F$6&amp;S43, 'Constituents (S)'!A:A, 1, 0)), "", VLOOKUP(S43,G:L, 6, 0)-$A$9)</f>
        <v>24</v>
      </c>
      <c r="Y43" s="246">
        <f t="shared" si="15"/>
        <v>33</v>
      </c>
      <c r="Z43" s="246" t="str">
        <f t="shared" si="11"/>
        <v/>
      </c>
      <c r="AA43" s="246" t="str">
        <f t="shared" si="12"/>
        <v/>
      </c>
      <c r="AB43" s="246" t="str">
        <f t="shared" si="13"/>
        <v/>
      </c>
    </row>
    <row r="44" spans="1:28">
      <c r="A44" s="246">
        <f t="shared" si="2"/>
        <v>58</v>
      </c>
      <c r="B44" s="253">
        <f t="shared" si="3"/>
        <v>35</v>
      </c>
      <c r="C44" s="246">
        <v>34</v>
      </c>
      <c r="D44" s="246" t="str">
        <f t="shared" si="4"/>
        <v>34-PEG Ratio</v>
      </c>
      <c r="E44" s="254">
        <f>IFERROR(IF(1=VLOOKUP($D44, 'Constituents (S)'!$C:$AC, E$9, 0), "New", VLOOKUP($D44, 'Constituents (S)'!$C:$AC, E$9, 0)), "")</f>
        <v>2</v>
      </c>
      <c r="F44" s="246" t="str">
        <f>IFERROR(VLOOKUP($D44, 'Constituents (S)'!$C:$AC, F$9, 0), "")</f>
        <v>Public Service Enterprise Group Inc</v>
      </c>
      <c r="G44" s="246" t="str">
        <f>IFERROR(VLOOKUP($D44, 'Constituents (S)'!$C:$AC, G$9, 0), "")</f>
        <v>PEG</v>
      </c>
      <c r="H44" s="255">
        <f>IFERROR(IF($F$6="Size", VLOOKUP($D44, 'Constituents (S)'!$C:$AC, H$9, 0)/1000, VLOOKUP($D44, 'Constituents (S)'!$C:$AC, H$9, 0)), "")</f>
        <v>9.1991547800000006</v>
      </c>
      <c r="I44" s="255">
        <f>IFERROR(VLOOKUP($D44, 'Constituents (S)'!$C:$AC, I$9, 0), "")</f>
        <v>60.47</v>
      </c>
      <c r="J44" s="255"/>
      <c r="K44" s="256">
        <f t="shared" si="5"/>
        <v>55</v>
      </c>
      <c r="L44" s="246">
        <f t="shared" si="6"/>
        <v>58</v>
      </c>
      <c r="M44" s="253">
        <f t="shared" si="1"/>
        <v>5558</v>
      </c>
      <c r="N44" s="253">
        <f t="shared" si="7"/>
        <v>35</v>
      </c>
      <c r="O44" s="257"/>
      <c r="P44" s="246">
        <f t="shared" si="14"/>
        <v>34</v>
      </c>
      <c r="Q44" s="254" t="str">
        <f t="shared" si="8"/>
        <v>New</v>
      </c>
      <c r="R44" s="246" t="str">
        <f t="shared" si="9"/>
        <v>Duke Realty Corporation</v>
      </c>
      <c r="S44" s="246" t="str">
        <f t="shared" si="16"/>
        <v>DRE</v>
      </c>
      <c r="T44" s="246">
        <f t="shared" si="16"/>
        <v>9.3334455500000004</v>
      </c>
      <c r="U44" s="258">
        <f t="shared" si="16"/>
        <v>33.270000000000003</v>
      </c>
      <c r="V44" s="246">
        <f>IF(ISERROR(VLOOKUP($F$6&amp;S44, 'Constituents (S)'!A:A, 1, 0)), "", VLOOKUP(S44,G:L, 6, 0)-$A$9)</f>
        <v>38</v>
      </c>
      <c r="Y44" s="246">
        <f t="shared" si="15"/>
        <v>34</v>
      </c>
      <c r="Z44" s="246" t="str">
        <f t="shared" si="11"/>
        <v/>
      </c>
      <c r="AA44" s="246" t="str">
        <f t="shared" si="12"/>
        <v/>
      </c>
      <c r="AB44" s="246" t="str">
        <f t="shared" si="13"/>
        <v/>
      </c>
    </row>
    <row r="45" spans="1:28">
      <c r="A45" s="246">
        <f t="shared" si="2"/>
        <v>59</v>
      </c>
      <c r="B45" s="253">
        <f t="shared" si="3"/>
        <v>31</v>
      </c>
      <c r="C45" s="246">
        <v>35</v>
      </c>
      <c r="D45" s="246" t="str">
        <f t="shared" si="4"/>
        <v>35-PEG Ratio</v>
      </c>
      <c r="E45" s="254" t="str">
        <f>IFERROR(IF(1=VLOOKUP($D45, 'Constituents (S)'!$C:$AC, E$9, 0), "New", VLOOKUP($D45, 'Constituents (S)'!$C:$AC, E$9, 0)), "")</f>
        <v>New</v>
      </c>
      <c r="F45" s="246" t="str">
        <f>IFERROR(VLOOKUP($D45, 'Constituents (S)'!$C:$AC, F$9, 0), "")</f>
        <v>Ralph Lauren Corporation Class A</v>
      </c>
      <c r="G45" s="246" t="str">
        <f>IFERROR(VLOOKUP($D45, 'Constituents (S)'!$C:$AC, G$9, 0), "")</f>
        <v>RL</v>
      </c>
      <c r="H45" s="255">
        <f>IFERROR(IF($F$6="Size", VLOOKUP($D45, 'Constituents (S)'!$C:$AC, H$9, 0)/1000, VLOOKUP($D45, 'Constituents (S)'!$C:$AC, H$9, 0)), "")</f>
        <v>10.07581383</v>
      </c>
      <c r="I45" s="255">
        <f>IFERROR(VLOOKUP($D45, 'Constituents (S)'!$C:$AC, I$9, 0), "")</f>
        <v>88.34</v>
      </c>
      <c r="J45" s="255"/>
      <c r="K45" s="256">
        <f t="shared" si="5"/>
        <v>51</v>
      </c>
      <c r="L45" s="246">
        <f t="shared" si="6"/>
        <v>59</v>
      </c>
      <c r="M45" s="253">
        <f t="shared" si="1"/>
        <v>5159</v>
      </c>
      <c r="N45" s="253">
        <f t="shared" si="7"/>
        <v>31</v>
      </c>
      <c r="O45" s="257"/>
      <c r="P45" s="246">
        <f t="shared" si="14"/>
        <v>35</v>
      </c>
      <c r="Q45" s="254">
        <f t="shared" si="8"/>
        <v>2</v>
      </c>
      <c r="R45" s="246" t="str">
        <f t="shared" si="9"/>
        <v>Public Service Enterprise Group Inc</v>
      </c>
      <c r="S45" s="246" t="str">
        <f t="shared" si="16"/>
        <v>PEG</v>
      </c>
      <c r="T45" s="246">
        <f t="shared" si="16"/>
        <v>9.1991547800000006</v>
      </c>
      <c r="U45" s="258">
        <f t="shared" si="16"/>
        <v>60.47</v>
      </c>
      <c r="V45" s="246" t="str">
        <f>IF(ISERROR(VLOOKUP($F$6&amp;S45, 'Constituents (S)'!A:A, 1, 0)), "", VLOOKUP(S45,G:L, 6, 0)-$A$9)</f>
        <v/>
      </c>
      <c r="Y45" s="246">
        <f t="shared" si="15"/>
        <v>35</v>
      </c>
      <c r="Z45" s="246" t="str">
        <f t="shared" si="11"/>
        <v/>
      </c>
      <c r="AA45" s="246" t="str">
        <f t="shared" si="12"/>
        <v/>
      </c>
      <c r="AB45" s="246" t="str">
        <f t="shared" si="13"/>
        <v/>
      </c>
    </row>
    <row r="46" spans="1:28">
      <c r="A46" s="246">
        <f t="shared" si="2"/>
        <v>60</v>
      </c>
      <c r="B46" s="253">
        <f t="shared" si="3"/>
        <v>21</v>
      </c>
      <c r="C46" s="246">
        <v>36</v>
      </c>
      <c r="D46" s="246" t="str">
        <f t="shared" si="4"/>
        <v>36-PEG Ratio</v>
      </c>
      <c r="E46" s="254">
        <f>IFERROR(IF(1=VLOOKUP($D46, 'Constituents (S)'!$C:$AC, E$9, 0), "New", VLOOKUP($D46, 'Constituents (S)'!$C:$AC, E$9, 0)), "")</f>
        <v>16</v>
      </c>
      <c r="F46" s="246" t="str">
        <f>IFERROR(VLOOKUP($D46, 'Constituents (S)'!$C:$AC, F$9, 0), "")</f>
        <v>Realty Income Corporation</v>
      </c>
      <c r="G46" s="246" t="str">
        <f>IFERROR(VLOOKUP($D46, 'Constituents (S)'!$C:$AC, G$9, 0), "")</f>
        <v>O</v>
      </c>
      <c r="H46" s="255">
        <f>IFERROR(IF($F$6="Size", VLOOKUP($D46, 'Constituents (S)'!$C:$AC, H$9, 0)/1000, VLOOKUP($D46, 'Constituents (S)'!$C:$AC, H$9, 0)), "")</f>
        <v>14.11623855</v>
      </c>
      <c r="I46" s="255">
        <f>IFERROR(VLOOKUP($D46, 'Constituents (S)'!$C:$AC, I$9, 0), "")</f>
        <v>73.81</v>
      </c>
      <c r="J46" s="255"/>
      <c r="K46" s="256">
        <f t="shared" si="5"/>
        <v>41</v>
      </c>
      <c r="L46" s="246">
        <f t="shared" si="6"/>
        <v>60</v>
      </c>
      <c r="M46" s="253">
        <f t="shared" si="1"/>
        <v>4160</v>
      </c>
      <c r="N46" s="253">
        <f t="shared" si="7"/>
        <v>21</v>
      </c>
      <c r="O46" s="257"/>
      <c r="P46" s="246">
        <f t="shared" si="14"/>
        <v>36</v>
      </c>
      <c r="Q46" s="254" t="str">
        <f t="shared" si="8"/>
        <v>New</v>
      </c>
      <c r="R46" s="246" t="str">
        <f t="shared" si="9"/>
        <v>Becton, Dickinson and Company</v>
      </c>
      <c r="S46" s="246" t="str">
        <f t="shared" si="16"/>
        <v>BDX</v>
      </c>
      <c r="T46" s="246">
        <f t="shared" si="16"/>
        <v>9.1165066699999997</v>
      </c>
      <c r="U46" s="258">
        <f t="shared" si="16"/>
        <v>253.92</v>
      </c>
      <c r="V46" s="246">
        <f>IF(ISERROR(VLOOKUP($F$6&amp;S46, 'Constituents (S)'!A:A, 1, 0)), "", VLOOKUP(S46,G:L, 6, 0)-$A$9)</f>
        <v>27</v>
      </c>
      <c r="Y46" s="246">
        <f t="shared" si="15"/>
        <v>36</v>
      </c>
      <c r="Z46" s="246" t="str">
        <f t="shared" si="11"/>
        <v/>
      </c>
      <c r="AA46" s="246" t="str">
        <f t="shared" si="12"/>
        <v/>
      </c>
      <c r="AB46" s="246" t="str">
        <f t="shared" si="13"/>
        <v/>
      </c>
    </row>
    <row r="47" spans="1:28">
      <c r="A47" s="246">
        <f t="shared" si="2"/>
        <v>61</v>
      </c>
      <c r="B47" s="253">
        <f t="shared" si="3"/>
        <v>32</v>
      </c>
      <c r="C47" s="246">
        <v>37</v>
      </c>
      <c r="D47" s="246" t="str">
        <f t="shared" si="4"/>
        <v>37-PEG Ratio</v>
      </c>
      <c r="E47" s="254">
        <f>IFERROR(IF(1=VLOOKUP($D47, 'Constituents (S)'!$C:$AC, E$9, 0), "New", VLOOKUP($D47, 'Constituents (S)'!$C:$AC, E$9, 0)), "")</f>
        <v>7</v>
      </c>
      <c r="F47" s="246" t="str">
        <f>IFERROR(VLOOKUP($D47, 'Constituents (S)'!$C:$AC, F$9, 0), "")</f>
        <v>Regency Centers Corporation</v>
      </c>
      <c r="G47" s="246" t="str">
        <f>IFERROR(VLOOKUP($D47, 'Constituents (S)'!$C:$AC, G$9, 0), "")</f>
        <v>REG</v>
      </c>
      <c r="H47" s="255">
        <f>IFERROR(IF($F$6="Size", VLOOKUP($D47, 'Constituents (S)'!$C:$AC, H$9, 0)/1000, VLOOKUP($D47, 'Constituents (S)'!$C:$AC, H$9, 0)), "")</f>
        <v>9.6902412499999997</v>
      </c>
      <c r="I47" s="255">
        <f>IFERROR(VLOOKUP($D47, 'Constituents (S)'!$C:$AC, I$9, 0), "")</f>
        <v>64.510000000000005</v>
      </c>
      <c r="J47" s="255"/>
      <c r="K47" s="256">
        <f t="shared" si="5"/>
        <v>52</v>
      </c>
      <c r="L47" s="246">
        <f t="shared" si="6"/>
        <v>61</v>
      </c>
      <c r="M47" s="253">
        <f t="shared" si="1"/>
        <v>5261</v>
      </c>
      <c r="N47" s="253">
        <f t="shared" si="7"/>
        <v>32</v>
      </c>
      <c r="O47" s="257"/>
      <c r="P47" s="246">
        <f t="shared" si="14"/>
        <v>37</v>
      </c>
      <c r="Q47" s="254">
        <f t="shared" si="8"/>
        <v>16</v>
      </c>
      <c r="R47" s="246" t="str">
        <f t="shared" si="9"/>
        <v>Essex Property Trust, Inc.</v>
      </c>
      <c r="S47" s="246" t="str">
        <f t="shared" si="16"/>
        <v>ESS</v>
      </c>
      <c r="T47" s="246">
        <f t="shared" si="16"/>
        <v>9.0242718800000006</v>
      </c>
      <c r="U47" s="258">
        <f t="shared" si="16"/>
        <v>321.26</v>
      </c>
      <c r="V47" s="246" t="str">
        <f>IF(ISERROR(VLOOKUP($F$6&amp;S47, 'Constituents (S)'!A:A, 1, 0)), "", VLOOKUP(S47,G:L, 6, 0)-$A$9)</f>
        <v/>
      </c>
      <c r="Y47" s="246">
        <f t="shared" si="15"/>
        <v>37</v>
      </c>
      <c r="Z47" s="246" t="str">
        <f t="shared" si="11"/>
        <v/>
      </c>
      <c r="AA47" s="246" t="str">
        <f t="shared" si="12"/>
        <v/>
      </c>
      <c r="AB47" s="246" t="str">
        <f t="shared" si="13"/>
        <v/>
      </c>
    </row>
    <row r="48" spans="1:28">
      <c r="A48" s="246">
        <f t="shared" si="2"/>
        <v>62</v>
      </c>
      <c r="B48" s="253">
        <f t="shared" si="3"/>
        <v>20</v>
      </c>
      <c r="C48" s="246">
        <v>38</v>
      </c>
      <c r="D48" s="246" t="str">
        <f t="shared" si="4"/>
        <v>38-PEG Ratio</v>
      </c>
      <c r="E48" s="254">
        <f>IFERROR(IF(1=VLOOKUP($D48, 'Constituents (S)'!$C:$AC, E$9, 0), "New", VLOOKUP($D48, 'Constituents (S)'!$C:$AC, E$9, 0)), "")</f>
        <v>19</v>
      </c>
      <c r="F48" s="246" t="str">
        <f>IFERROR(VLOOKUP($D48, 'Constituents (S)'!$C:$AC, F$9, 0), "")</f>
        <v>SL Green Realty Corp.</v>
      </c>
      <c r="G48" s="246" t="str">
        <f>IFERROR(VLOOKUP($D48, 'Constituents (S)'!$C:$AC, G$9, 0), "")</f>
        <v>SLG</v>
      </c>
      <c r="H48" s="255">
        <f>IFERROR(IF($F$6="Size", VLOOKUP($D48, 'Constituents (S)'!$C:$AC, H$9, 0)/1000, VLOOKUP($D48, 'Constituents (S)'!$C:$AC, H$9, 0)), "")</f>
        <v>14.31361046</v>
      </c>
      <c r="I48" s="255">
        <f>IFERROR(VLOOKUP($D48, 'Constituents (S)'!$C:$AC, I$9, 0), "")</f>
        <v>80.22</v>
      </c>
      <c r="J48" s="255"/>
      <c r="K48" s="256">
        <f t="shared" si="5"/>
        <v>40</v>
      </c>
      <c r="L48" s="246">
        <f t="shared" si="6"/>
        <v>62</v>
      </c>
      <c r="M48" s="253">
        <f t="shared" si="1"/>
        <v>4062</v>
      </c>
      <c r="N48" s="253">
        <f t="shared" si="7"/>
        <v>20</v>
      </c>
      <c r="O48" s="257"/>
      <c r="P48" s="246">
        <f t="shared" si="14"/>
        <v>38</v>
      </c>
      <c r="Q48" s="254">
        <f t="shared" si="8"/>
        <v>7</v>
      </c>
      <c r="R48" s="246" t="str">
        <f t="shared" si="9"/>
        <v>Alexandria Real Estate Equities, Inc.</v>
      </c>
      <c r="S48" s="246" t="str">
        <f t="shared" si="16"/>
        <v>ARE</v>
      </c>
      <c r="T48" s="246">
        <f t="shared" si="16"/>
        <v>8.9570832300000003</v>
      </c>
      <c r="U48" s="258">
        <f t="shared" si="16"/>
        <v>149.84</v>
      </c>
      <c r="V48" s="246" t="str">
        <f>IF(ISERROR(VLOOKUP($F$6&amp;S48, 'Constituents (S)'!A:A, 1, 0)), "", VLOOKUP(S48,G:L, 6, 0)-$A$9)</f>
        <v/>
      </c>
      <c r="Y48" s="246">
        <f t="shared" si="15"/>
        <v>38</v>
      </c>
      <c r="Z48" s="246" t="str">
        <f t="shared" si="11"/>
        <v/>
      </c>
      <c r="AA48" s="246" t="str">
        <f t="shared" si="12"/>
        <v/>
      </c>
      <c r="AB48" s="246" t="str">
        <f t="shared" si="13"/>
        <v/>
      </c>
    </row>
    <row r="49" spans="1:28">
      <c r="A49" s="246">
        <f t="shared" si="2"/>
        <v>30</v>
      </c>
      <c r="B49" s="253">
        <f t="shared" si="3"/>
        <v>22</v>
      </c>
      <c r="C49" s="246">
        <v>39</v>
      </c>
      <c r="D49" s="246" t="str">
        <f t="shared" si="4"/>
        <v>39-PEG Ratio</v>
      </c>
      <c r="E49" s="254">
        <f>IFERROR(IF(1=VLOOKUP($D49, 'Constituents (S)'!$C:$AC, E$9, 0), "New", VLOOKUP($D49, 'Constituents (S)'!$C:$AC, E$9, 0)), "")</f>
        <v>2</v>
      </c>
      <c r="F49" s="246" t="str">
        <f>IFERROR(VLOOKUP($D49, 'Constituents (S)'!$C:$AC, F$9, 0), "")</f>
        <v>Charles Schwab Corporation</v>
      </c>
      <c r="G49" s="246" t="str">
        <f>IFERROR(VLOOKUP($D49, 'Constituents (S)'!$C:$AC, G$9, 0), "")</f>
        <v>SCHW</v>
      </c>
      <c r="H49" s="255">
        <f>IFERROR(IF($F$6="Size", VLOOKUP($D49, 'Constituents (S)'!$C:$AC, H$9, 0)/1000, VLOOKUP($D49, 'Constituents (S)'!$C:$AC, H$9, 0)), "")</f>
        <v>14.064661429999999</v>
      </c>
      <c r="I49" s="255">
        <f>IFERROR(VLOOKUP($D49, 'Constituents (S)'!$C:$AC, I$9, 0), "")</f>
        <v>38.270000000000003</v>
      </c>
      <c r="J49" s="255"/>
      <c r="K49" s="256">
        <f t="shared" si="5"/>
        <v>42</v>
      </c>
      <c r="L49" s="246">
        <f t="shared" si="6"/>
        <v>30</v>
      </c>
      <c r="M49" s="253">
        <f t="shared" si="1"/>
        <v>4230</v>
      </c>
      <c r="N49" s="253">
        <f t="shared" si="7"/>
        <v>22</v>
      </c>
      <c r="O49" s="257"/>
      <c r="P49" s="246">
        <f t="shared" si="14"/>
        <v>39</v>
      </c>
      <c r="Q49" s="254">
        <f t="shared" si="8"/>
        <v>7</v>
      </c>
      <c r="R49" s="246" t="str">
        <f t="shared" si="9"/>
        <v>IQVIA Holdings Inc</v>
      </c>
      <c r="S49" s="246" t="str">
        <f t="shared" si="16"/>
        <v>IQV</v>
      </c>
      <c r="T49" s="246">
        <f t="shared" si="16"/>
        <v>8.85937603</v>
      </c>
      <c r="U49" s="258">
        <f t="shared" si="16"/>
        <v>155.15</v>
      </c>
      <c r="V49" s="246" t="str">
        <f>IF(ISERROR(VLOOKUP($F$6&amp;S49, 'Constituents (S)'!A:A, 1, 0)), "", VLOOKUP(S49,G:L, 6, 0)-$A$9)</f>
        <v/>
      </c>
      <c r="Y49" s="246">
        <f t="shared" si="15"/>
        <v>39</v>
      </c>
      <c r="Z49" s="246" t="str">
        <f t="shared" si="11"/>
        <v/>
      </c>
      <c r="AA49" s="246" t="str">
        <f t="shared" si="12"/>
        <v/>
      </c>
      <c r="AB49" s="246" t="str">
        <f t="shared" si="13"/>
        <v/>
      </c>
    </row>
    <row r="50" spans="1:28">
      <c r="A50" s="246">
        <f t="shared" si="2"/>
        <v>63</v>
      </c>
      <c r="B50" s="253">
        <f t="shared" si="3"/>
        <v>10</v>
      </c>
      <c r="C50" s="246">
        <v>40</v>
      </c>
      <c r="D50" s="246" t="str">
        <f t="shared" si="4"/>
        <v>40-PEG Ratio</v>
      </c>
      <c r="E50" s="254">
        <f>IFERROR(IF(1=VLOOKUP($D50, 'Constituents (S)'!$C:$AC, E$9, 0), "New", VLOOKUP($D50, 'Constituents (S)'!$C:$AC, E$9, 0)), "")</f>
        <v>2</v>
      </c>
      <c r="F50" s="246" t="str">
        <f>IFERROR(VLOOKUP($D50, 'Constituents (S)'!$C:$AC, F$9, 0), "")</f>
        <v>SunTrust Banks, Inc.</v>
      </c>
      <c r="G50" s="246" t="str">
        <f>IFERROR(VLOOKUP($D50, 'Constituents (S)'!$C:$AC, G$9, 0), "")</f>
        <v>STI</v>
      </c>
      <c r="H50" s="255">
        <f>IFERROR(IF($F$6="Size", VLOOKUP($D50, 'Constituents (S)'!$C:$AC, H$9, 0)/1000, VLOOKUP($D50, 'Constituents (S)'!$C:$AC, H$9, 0)), "")</f>
        <v>24.314223089999999</v>
      </c>
      <c r="I50" s="255">
        <f>IFERROR(VLOOKUP($D50, 'Constituents (S)'!$C:$AC, I$9, 0), "")</f>
        <v>61.51</v>
      </c>
      <c r="J50" s="255"/>
      <c r="K50" s="256">
        <f t="shared" si="5"/>
        <v>30</v>
      </c>
      <c r="L50" s="246">
        <f t="shared" si="6"/>
        <v>63</v>
      </c>
      <c r="M50" s="253">
        <f t="shared" si="1"/>
        <v>3063</v>
      </c>
      <c r="N50" s="253">
        <f t="shared" si="7"/>
        <v>10</v>
      </c>
      <c r="O50" s="257"/>
      <c r="P50" s="246">
        <f t="shared" si="14"/>
        <v>40</v>
      </c>
      <c r="Q50" s="254" t="str">
        <f t="shared" si="8"/>
        <v>New</v>
      </c>
      <c r="R50" s="246" t="str">
        <f t="shared" si="9"/>
        <v>Illinois Tool Works Inc.</v>
      </c>
      <c r="S50" s="246" t="str">
        <f t="shared" si="16"/>
        <v>ITW</v>
      </c>
      <c r="T50" s="246">
        <f t="shared" si="16"/>
        <v>8.4912832300000005</v>
      </c>
      <c r="U50" s="258">
        <f t="shared" si="16"/>
        <v>149.86000000000001</v>
      </c>
      <c r="V50" s="246">
        <f>IF(ISERROR(VLOOKUP($F$6&amp;S50, 'Constituents (S)'!A:A, 1, 0)), "", VLOOKUP(S50,G:L, 6, 0)-$A$9)</f>
        <v>45</v>
      </c>
      <c r="Y50" s="246">
        <f t="shared" si="15"/>
        <v>40</v>
      </c>
      <c r="Z50" s="246" t="str">
        <f t="shared" si="11"/>
        <v/>
      </c>
      <c r="AA50" s="246" t="str">
        <f t="shared" si="12"/>
        <v/>
      </c>
      <c r="AB50" s="246" t="str">
        <f t="shared" si="13"/>
        <v/>
      </c>
    </row>
    <row r="51" spans="1:28">
      <c r="A51" s="246">
        <f t="shared" si="2"/>
        <v>64</v>
      </c>
      <c r="B51" s="253">
        <f t="shared" si="3"/>
        <v>23</v>
      </c>
      <c r="C51" s="246">
        <v>41</v>
      </c>
      <c r="D51" s="246" t="str">
        <f t="shared" si="4"/>
        <v>41-PEG Ratio</v>
      </c>
      <c r="E51" s="254">
        <f>IFERROR(IF(1=VLOOKUP($D51, 'Constituents (S)'!$C:$AC, E$9, 0), "New", VLOOKUP($D51, 'Constituents (S)'!$C:$AC, E$9, 0)), "")</f>
        <v>4</v>
      </c>
      <c r="F51" s="246" t="str">
        <f>IFERROR(VLOOKUP($D51, 'Constituents (S)'!$C:$AC, F$9, 0), "")</f>
        <v>Symantec Corporation</v>
      </c>
      <c r="G51" s="246" t="str">
        <f>IFERROR(VLOOKUP($D51, 'Constituents (S)'!$C:$AC, G$9, 0), "")</f>
        <v>SYMC</v>
      </c>
      <c r="H51" s="255">
        <f>IFERROR(IF($F$6="Size", VLOOKUP($D51, 'Constituents (S)'!$C:$AC, H$9, 0)/1000, VLOOKUP($D51, 'Constituents (S)'!$C:$AC, H$9, 0)), "")</f>
        <v>13.676470589999999</v>
      </c>
      <c r="I51" s="255">
        <f>IFERROR(VLOOKUP($D51, 'Constituents (S)'!$C:$AC, I$9, 0), "")</f>
        <v>23.25</v>
      </c>
      <c r="J51" s="255"/>
      <c r="K51" s="256">
        <f t="shared" si="5"/>
        <v>43</v>
      </c>
      <c r="L51" s="246">
        <f t="shared" si="6"/>
        <v>64</v>
      </c>
      <c r="M51" s="253">
        <f t="shared" si="1"/>
        <v>4364</v>
      </c>
      <c r="N51" s="253">
        <f t="shared" si="7"/>
        <v>23</v>
      </c>
      <c r="O51" s="257"/>
      <c r="P51" s="246">
        <f t="shared" si="14"/>
        <v>41</v>
      </c>
      <c r="Q51" s="254">
        <f t="shared" si="8"/>
        <v>3</v>
      </c>
      <c r="R51" s="246" t="str">
        <f t="shared" si="9"/>
        <v>MGM Resorts International</v>
      </c>
      <c r="S51" s="246" t="str">
        <f t="shared" si="16"/>
        <v>MGM</v>
      </c>
      <c r="T51" s="246">
        <f t="shared" si="16"/>
        <v>8.4487890799999992</v>
      </c>
      <c r="U51" s="258">
        <f t="shared" si="16"/>
        <v>28.06</v>
      </c>
      <c r="V51" s="246" t="str">
        <f>IF(ISERROR(VLOOKUP($F$6&amp;S51, 'Constituents (S)'!A:A, 1, 0)), "", VLOOKUP(S51,G:L, 6, 0)-$A$9)</f>
        <v/>
      </c>
      <c r="Y51" s="246">
        <f t="shared" si="15"/>
        <v>41</v>
      </c>
      <c r="Z51" s="246" t="str">
        <f t="shared" si="11"/>
        <v/>
      </c>
      <c r="AA51" s="246" t="str">
        <f t="shared" si="12"/>
        <v/>
      </c>
      <c r="AB51" s="246" t="str">
        <f t="shared" si="13"/>
        <v/>
      </c>
    </row>
    <row r="52" spans="1:28">
      <c r="A52" s="246">
        <f t="shared" si="2"/>
        <v>65</v>
      </c>
      <c r="B52" s="253">
        <f t="shared" si="3"/>
        <v>18</v>
      </c>
      <c r="C52" s="246">
        <v>42</v>
      </c>
      <c r="D52" s="246" t="str">
        <f t="shared" si="4"/>
        <v>42-PEG Ratio</v>
      </c>
      <c r="E52" s="254">
        <f>IFERROR(IF(1=VLOOKUP($D52, 'Constituents (S)'!$C:$AC, E$9, 0), "New", VLOOKUP($D52, 'Constituents (S)'!$C:$AC, E$9, 0)), "")</f>
        <v>31</v>
      </c>
      <c r="F52" s="246" t="str">
        <f>IFERROR(VLOOKUP($D52, 'Constituents (S)'!$C:$AC, F$9, 0), "")</f>
        <v>UDR, Inc.</v>
      </c>
      <c r="G52" s="246" t="str">
        <f>IFERROR(VLOOKUP($D52, 'Constituents (S)'!$C:$AC, G$9, 0), "")</f>
        <v>UDR</v>
      </c>
      <c r="H52" s="255">
        <f>IFERROR(IF($F$6="Size", VLOOKUP($D52, 'Constituents (S)'!$C:$AC, H$9, 0)/1000, VLOOKUP($D52, 'Constituents (S)'!$C:$AC, H$9, 0)), "")</f>
        <v>15.000896689999999</v>
      </c>
      <c r="I52" s="255">
        <f>IFERROR(VLOOKUP($D52, 'Constituents (S)'!$C:$AC, I$9, 0), "")</f>
        <v>48.18</v>
      </c>
      <c r="J52" s="255"/>
      <c r="K52" s="256">
        <f t="shared" si="5"/>
        <v>38</v>
      </c>
      <c r="L52" s="246">
        <f t="shared" si="6"/>
        <v>65</v>
      </c>
      <c r="M52" s="253">
        <f t="shared" si="1"/>
        <v>3865</v>
      </c>
      <c r="N52" s="253">
        <f t="shared" si="7"/>
        <v>18</v>
      </c>
      <c r="O52" s="257"/>
      <c r="P52" s="246">
        <f t="shared" si="14"/>
        <v>42</v>
      </c>
      <c r="Q52" s="254">
        <f t="shared" si="8"/>
        <v>8</v>
      </c>
      <c r="R52" s="246" t="str">
        <f t="shared" si="9"/>
        <v>Colgate-Palmolive Company</v>
      </c>
      <c r="S52" s="246" t="str">
        <f t="shared" ref="S52:U71" si="17">VLOOKUP($P52,$B:$I, S$9, 0)</f>
        <v>CL</v>
      </c>
      <c r="T52" s="246">
        <f t="shared" si="17"/>
        <v>8.3790764200000005</v>
      </c>
      <c r="U52" s="258">
        <f t="shared" si="17"/>
        <v>74.150000000000006</v>
      </c>
      <c r="V52" s="246" t="str">
        <f>IF(ISERROR(VLOOKUP($F$6&amp;S52, 'Constituents (S)'!A:A, 1, 0)), "", VLOOKUP(S52,G:L, 6, 0)-$A$9)</f>
        <v/>
      </c>
      <c r="Y52" s="246">
        <f t="shared" si="15"/>
        <v>42</v>
      </c>
      <c r="Z52" s="246" t="str">
        <f t="shared" si="11"/>
        <v/>
      </c>
      <c r="AA52" s="246" t="str">
        <f t="shared" si="12"/>
        <v/>
      </c>
      <c r="AB52" s="246" t="str">
        <f t="shared" si="13"/>
        <v/>
      </c>
    </row>
    <row r="53" spans="1:28">
      <c r="A53" s="246">
        <f t="shared" si="2"/>
        <v>66</v>
      </c>
      <c r="B53" s="253">
        <f t="shared" si="3"/>
        <v>2</v>
      </c>
      <c r="C53" s="246">
        <v>43</v>
      </c>
      <c r="D53" s="246" t="str">
        <f t="shared" si="4"/>
        <v>43-PEG Ratio</v>
      </c>
      <c r="E53" s="254">
        <f>IFERROR(IF(1=VLOOKUP($D53, 'Constituents (S)'!$C:$AC, E$9, 0), "New", VLOOKUP($D53, 'Constituents (S)'!$C:$AC, E$9, 0)), "")</f>
        <v>19</v>
      </c>
      <c r="F53" s="246" t="str">
        <f>IFERROR(VLOOKUP($D53, 'Constituents (S)'!$C:$AC, F$9, 0), "")</f>
        <v>Under Armour, Inc. Class C</v>
      </c>
      <c r="G53" s="246" t="str">
        <f>IFERROR(VLOOKUP($D53, 'Constituents (S)'!$C:$AC, G$9, 0), "")</f>
        <v>UA</v>
      </c>
      <c r="H53" s="255">
        <f>IFERROR(IF($F$6="Size", VLOOKUP($D53, 'Constituents (S)'!$C:$AC, H$9, 0)/1000, VLOOKUP($D53, 'Constituents (S)'!$C:$AC, H$9, 0)), "")</f>
        <v>6214.64776317</v>
      </c>
      <c r="I53" s="255">
        <f>IFERROR(VLOOKUP($D53, 'Constituents (S)'!$C:$AC, I$9, 0), "")</f>
        <v>16.920000000000002</v>
      </c>
      <c r="J53" s="255"/>
      <c r="K53" s="256">
        <f t="shared" si="5"/>
        <v>22</v>
      </c>
      <c r="L53" s="246">
        <f t="shared" si="6"/>
        <v>66</v>
      </c>
      <c r="M53" s="253">
        <f t="shared" si="1"/>
        <v>2266</v>
      </c>
      <c r="N53" s="253">
        <f t="shared" si="7"/>
        <v>2</v>
      </c>
      <c r="O53" s="257"/>
      <c r="P53" s="246">
        <f t="shared" si="14"/>
        <v>43</v>
      </c>
      <c r="Q53" s="254" t="str">
        <f t="shared" si="8"/>
        <v>New</v>
      </c>
      <c r="R53" s="246" t="str">
        <f t="shared" si="9"/>
        <v>International Flavors &amp; Fragrances Inc.</v>
      </c>
      <c r="S53" s="246" t="str">
        <f t="shared" si="17"/>
        <v>IFF</v>
      </c>
      <c r="T53" s="246">
        <f t="shared" si="17"/>
        <v>8.34727715</v>
      </c>
      <c r="U53" s="258">
        <f t="shared" si="17"/>
        <v>109.75</v>
      </c>
      <c r="V53" s="246">
        <f>IF(ISERROR(VLOOKUP($F$6&amp;S53, 'Constituents (S)'!A:A, 1, 0)), "", VLOOKUP(S53,G:L, 6, 0)-$A$9)</f>
        <v>47</v>
      </c>
      <c r="Y53" s="246">
        <f t="shared" si="15"/>
        <v>43</v>
      </c>
      <c r="Z53" s="246" t="str">
        <f t="shared" si="11"/>
        <v/>
      </c>
      <c r="AA53" s="246" t="str">
        <f t="shared" si="12"/>
        <v/>
      </c>
      <c r="AB53" s="246" t="str">
        <f t="shared" si="13"/>
        <v/>
      </c>
    </row>
    <row r="54" spans="1:28">
      <c r="A54" s="246">
        <f t="shared" si="2"/>
        <v>67</v>
      </c>
      <c r="B54" s="253">
        <f t="shared" si="3"/>
        <v>9</v>
      </c>
      <c r="C54" s="246">
        <v>44</v>
      </c>
      <c r="D54" s="246" t="str">
        <f t="shared" si="4"/>
        <v>44-PEG Ratio</v>
      </c>
      <c r="E54" s="254">
        <f>IFERROR(IF(1=VLOOKUP($D54, 'Constituents (S)'!$C:$AC, E$9, 0), "New", VLOOKUP($D54, 'Constituents (S)'!$C:$AC, E$9, 0)), "")</f>
        <v>11</v>
      </c>
      <c r="F54" s="246" t="str">
        <f>IFERROR(VLOOKUP($D54, 'Constituents (S)'!$C:$AC, F$9, 0), "")</f>
        <v>Ventas, Inc.</v>
      </c>
      <c r="G54" s="246" t="str">
        <f>IFERROR(VLOOKUP($D54, 'Constituents (S)'!$C:$AC, G$9, 0), "")</f>
        <v>VTR</v>
      </c>
      <c r="H54" s="255">
        <f>IFERROR(IF($F$6="Size", VLOOKUP($D54, 'Constituents (S)'!$C:$AC, H$9, 0)/1000, VLOOKUP($D54, 'Constituents (S)'!$C:$AC, H$9, 0)), "")</f>
        <v>34.62445744</v>
      </c>
      <c r="I54" s="255">
        <f>IFERROR(VLOOKUP($D54, 'Constituents (S)'!$C:$AC, I$9, 0), "")</f>
        <v>73.39</v>
      </c>
      <c r="J54" s="255"/>
      <c r="K54" s="256">
        <f t="shared" si="5"/>
        <v>29</v>
      </c>
      <c r="L54" s="246">
        <f t="shared" si="6"/>
        <v>67</v>
      </c>
      <c r="M54" s="253">
        <f t="shared" si="1"/>
        <v>2967</v>
      </c>
      <c r="N54" s="253">
        <f t="shared" si="7"/>
        <v>9</v>
      </c>
      <c r="O54" s="257"/>
      <c r="P54" s="246">
        <f t="shared" si="14"/>
        <v>44</v>
      </c>
      <c r="Q54" s="254">
        <f t="shared" si="8"/>
        <v>6</v>
      </c>
      <c r="R54" s="246" t="str">
        <f t="shared" si="9"/>
        <v>IHS Markit Ltd.</v>
      </c>
      <c r="S54" s="246" t="str">
        <f t="shared" si="17"/>
        <v>INFO</v>
      </c>
      <c r="T54" s="246">
        <f t="shared" si="17"/>
        <v>8.3060894600000008</v>
      </c>
      <c r="U54" s="258">
        <f t="shared" si="17"/>
        <v>65.61</v>
      </c>
      <c r="V54" s="246" t="str">
        <f>IF(ISERROR(VLOOKUP($F$6&amp;S54, 'Constituents (S)'!A:A, 1, 0)), "", VLOOKUP(S54,G:L, 6, 0)-$A$9)</f>
        <v/>
      </c>
      <c r="Y54" s="246">
        <f t="shared" si="15"/>
        <v>44</v>
      </c>
      <c r="Z54" s="246" t="str">
        <f t="shared" si="11"/>
        <v/>
      </c>
      <c r="AA54" s="246" t="str">
        <f t="shared" si="12"/>
        <v/>
      </c>
      <c r="AB54" s="246" t="str">
        <f t="shared" si="13"/>
        <v/>
      </c>
    </row>
    <row r="55" spans="1:28">
      <c r="A55" s="246">
        <f t="shared" si="2"/>
        <v>68</v>
      </c>
      <c r="B55" s="253">
        <f t="shared" si="3"/>
        <v>19</v>
      </c>
      <c r="C55" s="246">
        <v>45</v>
      </c>
      <c r="D55" s="246" t="str">
        <f t="shared" si="4"/>
        <v>45-PEG Ratio</v>
      </c>
      <c r="E55" s="254">
        <f>IFERROR(IF(1=VLOOKUP($D55, 'Constituents (S)'!$C:$AC, E$9, 0), "New", VLOOKUP($D55, 'Constituents (S)'!$C:$AC, E$9, 0)), "")</f>
        <v>4</v>
      </c>
      <c r="F55" s="246" t="str">
        <f>IFERROR(VLOOKUP($D55, 'Constituents (S)'!$C:$AC, F$9, 0), "")</f>
        <v>Welltower, Inc.</v>
      </c>
      <c r="G55" s="246" t="str">
        <f>IFERROR(VLOOKUP($D55, 'Constituents (S)'!$C:$AC, G$9, 0), "")</f>
        <v>WELL</v>
      </c>
      <c r="H55" s="255">
        <f>IFERROR(IF($F$6="Size", VLOOKUP($D55, 'Constituents (S)'!$C:$AC, H$9, 0)/1000, VLOOKUP($D55, 'Constituents (S)'!$C:$AC, H$9, 0)), "")</f>
        <v>14.76295777</v>
      </c>
      <c r="I55" s="255">
        <f>IFERROR(VLOOKUP($D55, 'Constituents (S)'!$C:$AC, I$9, 0), "")</f>
        <v>89.56</v>
      </c>
      <c r="J55" s="255"/>
      <c r="K55" s="256">
        <f t="shared" si="5"/>
        <v>39</v>
      </c>
      <c r="L55" s="246">
        <f t="shared" si="6"/>
        <v>68</v>
      </c>
      <c r="M55" s="253">
        <f t="shared" si="1"/>
        <v>3968</v>
      </c>
      <c r="N55" s="253">
        <f t="shared" si="7"/>
        <v>19</v>
      </c>
      <c r="O55" s="257"/>
      <c r="P55" s="246">
        <f t="shared" si="14"/>
        <v>45</v>
      </c>
      <c r="Q55" s="254" t="str">
        <f t="shared" si="8"/>
        <v>New</v>
      </c>
      <c r="R55" s="246" t="str">
        <f t="shared" si="9"/>
        <v>Autodesk, Inc.</v>
      </c>
      <c r="S55" s="246" t="str">
        <f t="shared" si="17"/>
        <v>ADSK</v>
      </c>
      <c r="T55" s="246">
        <f t="shared" si="17"/>
        <v>8.3019505799999997</v>
      </c>
      <c r="U55" s="258">
        <f t="shared" si="17"/>
        <v>142.82</v>
      </c>
      <c r="V55" s="246">
        <f>IF(ISERROR(VLOOKUP($F$6&amp;S55, 'Constituents (S)'!A:A, 1, 0)), "", VLOOKUP(S55,G:L, 6, 0)-$A$9)</f>
        <v>25</v>
      </c>
      <c r="Y55" s="246">
        <f t="shared" si="15"/>
        <v>45</v>
      </c>
      <c r="Z55" s="246" t="str">
        <f t="shared" si="11"/>
        <v/>
      </c>
      <c r="AA55" s="246" t="str">
        <f t="shared" si="12"/>
        <v/>
      </c>
      <c r="AB55" s="246" t="str">
        <f t="shared" si="13"/>
        <v/>
      </c>
    </row>
    <row r="56" spans="1:28">
      <c r="A56" s="246">
        <f t="shared" si="2"/>
        <v>69</v>
      </c>
      <c r="B56" s="253">
        <f t="shared" si="3"/>
        <v>5</v>
      </c>
      <c r="C56" s="246">
        <v>46</v>
      </c>
      <c r="D56" s="246" t="str">
        <f t="shared" si="4"/>
        <v>46-PEG Ratio</v>
      </c>
      <c r="E56" s="254">
        <f>IFERROR(IF(1=VLOOKUP($D56, 'Constituents (S)'!$C:$AC, E$9, 0), "New", VLOOKUP($D56, 'Constituents (S)'!$C:$AC, E$9, 0)), "")</f>
        <v>3</v>
      </c>
      <c r="F56" s="246" t="str">
        <f>IFERROR(VLOOKUP($D56, 'Constituents (S)'!$C:$AC, F$9, 0), "")</f>
        <v>Western Union Company</v>
      </c>
      <c r="G56" s="246" t="str">
        <f>IFERROR(VLOOKUP($D56, 'Constituents (S)'!$C:$AC, G$9, 0), "")</f>
        <v>WU</v>
      </c>
      <c r="H56" s="255">
        <f>IFERROR(IF($F$6="Size", VLOOKUP($D56, 'Constituents (S)'!$C:$AC, H$9, 0)/1000, VLOOKUP($D56, 'Constituents (S)'!$C:$AC, H$9, 0)), "")</f>
        <v>56.275965939999999</v>
      </c>
      <c r="I56" s="255">
        <f>IFERROR(VLOOKUP($D56, 'Constituents (S)'!$C:$AC, I$9, 0), "")</f>
        <v>22.12</v>
      </c>
      <c r="J56" s="255"/>
      <c r="K56" s="256">
        <f t="shared" si="5"/>
        <v>25</v>
      </c>
      <c r="L56" s="246">
        <f t="shared" si="6"/>
        <v>69</v>
      </c>
      <c r="M56" s="253">
        <f t="shared" si="1"/>
        <v>2569</v>
      </c>
      <c r="N56" s="253">
        <f t="shared" si="7"/>
        <v>5</v>
      </c>
      <c r="O56" s="257"/>
      <c r="P56" s="246">
        <f t="shared" si="14"/>
        <v>46</v>
      </c>
      <c r="Q56" s="254">
        <f t="shared" si="8"/>
        <v>2</v>
      </c>
      <c r="R56" s="246" t="str">
        <f t="shared" si="9"/>
        <v>M&amp;T Bank Corporation</v>
      </c>
      <c r="S56" s="246" t="str">
        <f t="shared" si="17"/>
        <v>MTB</v>
      </c>
      <c r="T56" s="246">
        <f t="shared" si="17"/>
        <v>8.0598891500000001</v>
      </c>
      <c r="U56" s="258">
        <f t="shared" si="17"/>
        <v>146.21</v>
      </c>
      <c r="V56" s="246" t="str">
        <f>IF(ISERROR(VLOOKUP($F$6&amp;S56, 'Constituents (S)'!A:A, 1, 0)), "", VLOOKUP(S56,G:L, 6, 0)-$A$9)</f>
        <v/>
      </c>
      <c r="Y56" s="246">
        <f t="shared" si="15"/>
        <v>46</v>
      </c>
      <c r="Z56" s="246" t="str">
        <f t="shared" si="11"/>
        <v/>
      </c>
      <c r="AA56" s="246" t="str">
        <f t="shared" si="12"/>
        <v/>
      </c>
      <c r="AB56" s="246" t="str">
        <f t="shared" si="13"/>
        <v/>
      </c>
    </row>
    <row r="57" spans="1:28">
      <c r="A57" s="246">
        <f t="shared" si="2"/>
        <v>70</v>
      </c>
      <c r="B57" s="253">
        <f t="shared" si="3"/>
        <v>8</v>
      </c>
      <c r="C57" s="246">
        <v>47</v>
      </c>
      <c r="D57" s="246" t="str">
        <f t="shared" si="4"/>
        <v>47-PEG Ratio</v>
      </c>
      <c r="E57" s="254">
        <f>IFERROR(IF(1=VLOOKUP($D57, 'Constituents (S)'!$C:$AC, E$9, 0), "New", VLOOKUP($D57, 'Constituents (S)'!$C:$AC, E$9, 0)), "")</f>
        <v>2</v>
      </c>
      <c r="F57" s="246" t="str">
        <f>IFERROR(VLOOKUP($D57, 'Constituents (S)'!$C:$AC, F$9, 0), "")</f>
        <v>Williams Companies, Inc.</v>
      </c>
      <c r="G57" s="246" t="str">
        <f>IFERROR(VLOOKUP($D57, 'Constituents (S)'!$C:$AC, G$9, 0), "")</f>
        <v>WMB</v>
      </c>
      <c r="H57" s="255">
        <f>IFERROR(IF($F$6="Size", VLOOKUP($D57, 'Constituents (S)'!$C:$AC, H$9, 0)/1000, VLOOKUP($D57, 'Constituents (S)'!$C:$AC, H$9, 0)), "")</f>
        <v>36.875</v>
      </c>
      <c r="I57" s="255">
        <f>IFERROR(VLOOKUP($D57, 'Constituents (S)'!$C:$AC, I$9, 0), "")</f>
        <v>23.6</v>
      </c>
      <c r="J57" s="255"/>
      <c r="K57" s="256">
        <f t="shared" si="5"/>
        <v>28</v>
      </c>
      <c r="L57" s="246">
        <f t="shared" si="6"/>
        <v>70</v>
      </c>
      <c r="M57" s="253">
        <f t="shared" si="1"/>
        <v>2870</v>
      </c>
      <c r="N57" s="253">
        <f t="shared" si="7"/>
        <v>8</v>
      </c>
      <c r="O57" s="257"/>
      <c r="P57" s="246">
        <f t="shared" si="14"/>
        <v>47</v>
      </c>
      <c r="Q57" s="254" t="str">
        <f t="shared" si="8"/>
        <v>New</v>
      </c>
      <c r="R57" s="246" t="str">
        <f t="shared" si="9"/>
        <v>Kimco Realty Corporation</v>
      </c>
      <c r="S57" s="246" t="str">
        <f t="shared" si="17"/>
        <v>KIM</v>
      </c>
      <c r="T57" s="246">
        <f t="shared" si="17"/>
        <v>8.0221162499999998</v>
      </c>
      <c r="U57" s="258">
        <f t="shared" si="17"/>
        <v>18.38</v>
      </c>
      <c r="V57" s="246">
        <f>IF(ISERROR(VLOOKUP($F$6&amp;S57, 'Constituents (S)'!A:A, 1, 0)), "", VLOOKUP(S57,G:L, 6, 0)-$A$9)</f>
        <v>49</v>
      </c>
      <c r="Y57" s="246">
        <f t="shared" si="15"/>
        <v>47</v>
      </c>
      <c r="Z57" s="246" t="str">
        <f t="shared" si="11"/>
        <v/>
      </c>
      <c r="AA57" s="246" t="str">
        <f t="shared" si="12"/>
        <v/>
      </c>
      <c r="AB57" s="246" t="str">
        <f t="shared" si="13"/>
        <v/>
      </c>
    </row>
    <row r="58" spans="1:28">
      <c r="A58" s="246">
        <f t="shared" si="2"/>
        <v>44</v>
      </c>
      <c r="B58" s="253">
        <f t="shared" si="3"/>
        <v>44</v>
      </c>
      <c r="C58" s="246">
        <v>48</v>
      </c>
      <c r="D58" s="246" t="str">
        <f t="shared" si="4"/>
        <v>48-PEG Ratio</v>
      </c>
      <c r="E58" s="254">
        <f>IFERROR(IF(1=VLOOKUP($D58, 'Constituents (S)'!$C:$AC, E$9, 0), "New", VLOOKUP($D58, 'Constituents (S)'!$C:$AC, E$9, 0)), "")</f>
        <v>6</v>
      </c>
      <c r="F58" s="246" t="str">
        <f>IFERROR(VLOOKUP($D58, 'Constituents (S)'!$C:$AC, F$9, 0), "")</f>
        <v>IHS Markit Ltd.</v>
      </c>
      <c r="G58" s="246" t="str">
        <f>IFERROR(VLOOKUP($D58, 'Constituents (S)'!$C:$AC, G$9, 0), "")</f>
        <v>INFO</v>
      </c>
      <c r="H58" s="255">
        <f>IFERROR(IF($F$6="Size", VLOOKUP($D58, 'Constituents (S)'!$C:$AC, H$9, 0)/1000, VLOOKUP($D58, 'Constituents (S)'!$C:$AC, H$9, 0)), "")</f>
        <v>8.3060894600000008</v>
      </c>
      <c r="I58" s="255">
        <f>IFERROR(VLOOKUP($D58, 'Constituents (S)'!$C:$AC, I$9, 0), "")</f>
        <v>65.61</v>
      </c>
      <c r="J58" s="255"/>
      <c r="K58" s="256">
        <f t="shared" si="5"/>
        <v>64</v>
      </c>
      <c r="L58" s="246">
        <f t="shared" si="6"/>
        <v>44</v>
      </c>
      <c r="M58" s="253">
        <f t="shared" si="1"/>
        <v>6444</v>
      </c>
      <c r="N58" s="253">
        <f t="shared" si="7"/>
        <v>44</v>
      </c>
      <c r="O58" s="257"/>
      <c r="P58" s="246">
        <f t="shared" si="14"/>
        <v>48</v>
      </c>
      <c r="Q58" s="254" t="str">
        <f t="shared" si="8"/>
        <v>New</v>
      </c>
      <c r="R58" s="246" t="str">
        <f t="shared" si="9"/>
        <v>Equity Residential</v>
      </c>
      <c r="S58" s="246" t="str">
        <f t="shared" si="17"/>
        <v>EQR</v>
      </c>
      <c r="T58" s="246">
        <f t="shared" si="17"/>
        <v>7.6559829800000001</v>
      </c>
      <c r="U58" s="258">
        <f t="shared" si="17"/>
        <v>84.76</v>
      </c>
      <c r="V58" s="246">
        <f>IF(ISERROR(VLOOKUP($F$6&amp;S58, 'Constituents (S)'!A:A, 1, 0)), "", VLOOKUP(S58,G:L, 6, 0)-$A$9)</f>
        <v>39</v>
      </c>
      <c r="Y58" s="246">
        <f t="shared" si="15"/>
        <v>48</v>
      </c>
      <c r="Z58" s="246" t="str">
        <f t="shared" si="11"/>
        <v/>
      </c>
      <c r="AA58" s="246" t="str">
        <f t="shared" si="12"/>
        <v/>
      </c>
      <c r="AB58" s="246" t="str">
        <f t="shared" si="13"/>
        <v/>
      </c>
    </row>
    <row r="59" spans="1:28">
      <c r="A59" s="246">
        <f t="shared" si="2"/>
        <v>56</v>
      </c>
      <c r="B59" s="253">
        <f t="shared" si="3"/>
        <v>7</v>
      </c>
      <c r="C59" s="246">
        <v>49</v>
      </c>
      <c r="D59" s="246" t="str">
        <f t="shared" si="4"/>
        <v>49-PEG Ratio</v>
      </c>
      <c r="E59" s="254">
        <f>IFERROR(IF(1=VLOOKUP($D59, 'Constituents (S)'!$C:$AC, E$9, 0), "New", VLOOKUP($D59, 'Constituents (S)'!$C:$AC, E$9, 0)), "")</f>
        <v>18</v>
      </c>
      <c r="F59" s="246" t="str">
        <f>IFERROR(VLOOKUP($D59, 'Constituents (S)'!$C:$AC, F$9, 0), "")</f>
        <v>Perrigo Co. Plc</v>
      </c>
      <c r="G59" s="246" t="str">
        <f>IFERROR(VLOOKUP($D59, 'Constituents (S)'!$C:$AC, G$9, 0), "")</f>
        <v>PRGO</v>
      </c>
      <c r="H59" s="255">
        <f>IFERROR(IF($F$6="Size", VLOOKUP($D59, 'Constituents (S)'!$C:$AC, H$9, 0)/1000, VLOOKUP($D59, 'Constituents (S)'!$C:$AC, H$9, 0)), "")</f>
        <v>42.33484163</v>
      </c>
      <c r="I59" s="255">
        <f>IFERROR(VLOOKUP($D59, 'Constituents (S)'!$C:$AC, I$9, 0), "")</f>
        <v>46.78</v>
      </c>
      <c r="J59" s="255"/>
      <c r="K59" s="256">
        <f t="shared" si="5"/>
        <v>27</v>
      </c>
      <c r="L59" s="246">
        <f t="shared" si="6"/>
        <v>56</v>
      </c>
      <c r="M59" s="253">
        <f t="shared" si="1"/>
        <v>2756</v>
      </c>
      <c r="N59" s="253">
        <f t="shared" si="7"/>
        <v>7</v>
      </c>
      <c r="O59" s="257"/>
      <c r="P59" s="246">
        <f t="shared" si="14"/>
        <v>49</v>
      </c>
      <c r="Q59" s="254" t="str">
        <f t="shared" si="8"/>
        <v>New</v>
      </c>
      <c r="R59" s="246" t="str">
        <f t="shared" si="9"/>
        <v>AbbVie, Inc.</v>
      </c>
      <c r="S59" s="246" t="str">
        <f t="shared" si="17"/>
        <v>ABBV</v>
      </c>
      <c r="T59" s="246">
        <f t="shared" si="17"/>
        <v>7.5211875199999998</v>
      </c>
      <c r="U59" s="258">
        <f t="shared" si="17"/>
        <v>65.739999999999995</v>
      </c>
      <c r="V59" s="246">
        <f>IF(ISERROR(VLOOKUP($F$6&amp;S59, 'Constituents (S)'!A:A, 1, 0)), "", VLOOKUP(S59,G:L, 6, 0)-$A$9)</f>
        <v>21</v>
      </c>
      <c r="Y59" s="246">
        <f t="shared" si="15"/>
        <v>49</v>
      </c>
      <c r="Z59" s="246" t="str">
        <f t="shared" si="11"/>
        <v/>
      </c>
      <c r="AA59" s="246" t="str">
        <f t="shared" si="12"/>
        <v/>
      </c>
      <c r="AB59" s="246" t="str">
        <f t="shared" si="13"/>
        <v/>
      </c>
    </row>
    <row r="60" spans="1:28">
      <c r="A60" s="246">
        <f t="shared" si="2"/>
        <v>54</v>
      </c>
      <c r="B60" s="253">
        <f t="shared" si="3"/>
        <v>3</v>
      </c>
      <c r="C60" s="246">
        <v>50</v>
      </c>
      <c r="D60" s="246" t="str">
        <f t="shared" si="4"/>
        <v>50-PEG Ratio</v>
      </c>
      <c r="E60" s="254">
        <f>IFERROR(IF(1=VLOOKUP($D60, 'Constituents (S)'!$C:$AC, E$9, 0), "New", VLOOKUP($D60, 'Constituents (S)'!$C:$AC, E$9, 0)), "")</f>
        <v>13</v>
      </c>
      <c r="F60" s="246" t="str">
        <f>IFERROR(VLOOKUP($D60, 'Constituents (S)'!$C:$AC, F$9, 0), "")</f>
        <v>Mylan N.V.</v>
      </c>
      <c r="G60" s="246" t="str">
        <f>IFERROR(VLOOKUP($D60, 'Constituents (S)'!$C:$AC, G$9, 0), "")</f>
        <v>MYL</v>
      </c>
      <c r="H60" s="255">
        <f>IFERROR(IF($F$6="Size", VLOOKUP($D60, 'Constituents (S)'!$C:$AC, H$9, 0)/1000, VLOOKUP($D60, 'Constituents (S)'!$C:$AC, H$9, 0)), "")</f>
        <v>187.62648164000001</v>
      </c>
      <c r="I60" s="255">
        <f>IFERROR(VLOOKUP($D60, 'Constituents (S)'!$C:$AC, I$9, 0), "")</f>
        <v>19.47</v>
      </c>
      <c r="J60" s="255"/>
      <c r="K60" s="256">
        <f t="shared" si="5"/>
        <v>23</v>
      </c>
      <c r="L60" s="246">
        <f t="shared" si="6"/>
        <v>54</v>
      </c>
      <c r="M60" s="253">
        <f t="shared" si="1"/>
        <v>2354</v>
      </c>
      <c r="N60" s="253">
        <f t="shared" si="7"/>
        <v>3</v>
      </c>
      <c r="O60" s="257"/>
      <c r="P60" s="246">
        <f t="shared" si="14"/>
        <v>50</v>
      </c>
      <c r="Q60" s="254">
        <f t="shared" si="8"/>
        <v>2</v>
      </c>
      <c r="R60" s="246" t="str">
        <f t="shared" si="9"/>
        <v>Extra Space Storage Inc.</v>
      </c>
      <c r="S60" s="246" t="str">
        <f t="shared" si="17"/>
        <v>EXR</v>
      </c>
      <c r="T60" s="246">
        <f t="shared" si="17"/>
        <v>7.4033227899999998</v>
      </c>
      <c r="U60" s="258">
        <f t="shared" si="17"/>
        <v>121.92</v>
      </c>
      <c r="V60" s="246" t="str">
        <f>IF(ISERROR(VLOOKUP($F$6&amp;S60, 'Constituents (S)'!A:A, 1, 0)), "", VLOOKUP(S60,G:L, 6, 0)-$A$9)</f>
        <v/>
      </c>
      <c r="Y60" s="246">
        <f t="shared" si="15"/>
        <v>50</v>
      </c>
      <c r="Z60" s="246" t="str">
        <f t="shared" si="11"/>
        <v/>
      </c>
      <c r="AA60" s="246" t="str">
        <f t="shared" si="12"/>
        <v/>
      </c>
      <c r="AB60" s="246" t="str">
        <f t="shared" si="13"/>
        <v/>
      </c>
    </row>
    <row r="61" spans="1:28">
      <c r="A61" s="246">
        <f t="shared" si="2"/>
        <v>0</v>
      </c>
      <c r="B61" s="253" t="e">
        <f t="shared" si="3"/>
        <v>#VALUE!</v>
      </c>
      <c r="C61" s="246">
        <v>51</v>
      </c>
      <c r="D61" s="246" t="str">
        <f t="shared" si="4"/>
        <v>51-PEG Ratio</v>
      </c>
      <c r="E61" s="254" t="str">
        <f>IFERROR(IF(1=VLOOKUP($D61, 'Constituents (S)'!$C:$AC, E$9, 0), "New", VLOOKUP($D61, 'Constituents (S)'!$C:$AC, E$9, 0)), "")</f>
        <v/>
      </c>
      <c r="F61" s="246" t="str">
        <f>IFERROR(VLOOKUP($D61, 'Constituents (S)'!$C:$AC, F$9, 0), "")</f>
        <v/>
      </c>
      <c r="G61" s="246" t="str">
        <f>IFERROR(VLOOKUP($D61, 'Constituents (S)'!$C:$AC, G$9, 0), "")</f>
        <v/>
      </c>
      <c r="H61" s="255" t="str">
        <f>IFERROR(IF($F$6="Size", VLOOKUP($D61, 'Constituents (S)'!$C:$AC, H$9, 0)/1000, VLOOKUP($D61, 'Constituents (S)'!$C:$AC, H$9, 0)), "")</f>
        <v/>
      </c>
      <c r="I61" s="255" t="str">
        <f>IFERROR(VLOOKUP($D61, 'Constituents (S)'!$C:$AC, I$9, 0), "")</f>
        <v/>
      </c>
      <c r="J61" s="255"/>
      <c r="K61" s="256" t="str">
        <f t="shared" si="5"/>
        <v>na</v>
      </c>
      <c r="L61" s="246">
        <f t="shared" si="6"/>
        <v>0</v>
      </c>
      <c r="M61" s="253" t="str">
        <f t="shared" si="1"/>
        <v>na</v>
      </c>
      <c r="N61" s="253" t="e">
        <f t="shared" si="7"/>
        <v>#VALUE!</v>
      </c>
      <c r="O61" s="257"/>
      <c r="P61" s="246">
        <f t="shared" si="14"/>
        <v>51</v>
      </c>
      <c r="Q61" s="254" t="e">
        <f t="shared" si="8"/>
        <v>#N/A</v>
      </c>
      <c r="R61" s="246" t="e">
        <f t="shared" si="9"/>
        <v>#N/A</v>
      </c>
      <c r="S61" s="246" t="e">
        <f t="shared" si="17"/>
        <v>#N/A</v>
      </c>
      <c r="T61" s="246" t="e">
        <f t="shared" si="17"/>
        <v>#N/A</v>
      </c>
      <c r="U61" s="258" t="e">
        <f t="shared" si="17"/>
        <v>#N/A</v>
      </c>
      <c r="V61" s="246" t="str">
        <f>IF(ISERROR(VLOOKUP($F$6&amp;S61, 'Constituents (S)'!A:A, 1, 0)), "", VLOOKUP(S61,G:L, 6, 0)-$A$9)</f>
        <v/>
      </c>
      <c r="Y61" s="246">
        <f t="shared" si="15"/>
        <v>51</v>
      </c>
      <c r="Z61" s="246" t="str">
        <f t="shared" si="11"/>
        <v/>
      </c>
      <c r="AA61" s="246" t="str">
        <f t="shared" si="12"/>
        <v/>
      </c>
      <c r="AB61" s="246" t="str">
        <f t="shared" si="13"/>
        <v/>
      </c>
    </row>
    <row r="62" spans="1:28">
      <c r="A62" s="246">
        <f t="shared" si="2"/>
        <v>0</v>
      </c>
      <c r="B62" s="253" t="e">
        <f t="shared" si="3"/>
        <v>#VALUE!</v>
      </c>
      <c r="C62" s="246">
        <v>52</v>
      </c>
      <c r="D62" s="246" t="str">
        <f t="shared" si="4"/>
        <v>52-PEG Ratio</v>
      </c>
      <c r="E62" s="254" t="str">
        <f>IFERROR(IF(1=VLOOKUP($D62, 'Constituents (S)'!$C:$AC, E$9, 0), "New", VLOOKUP($D62, 'Constituents (S)'!$C:$AC, E$9, 0)), "")</f>
        <v/>
      </c>
      <c r="F62" s="246" t="str">
        <f>IFERROR(VLOOKUP($D62, 'Constituents (S)'!$C:$AC, F$9, 0), "")</f>
        <v/>
      </c>
      <c r="G62" s="246" t="str">
        <f>IFERROR(VLOOKUP($D62, 'Constituents (S)'!$C:$AC, G$9, 0), "")</f>
        <v/>
      </c>
      <c r="H62" s="255" t="str">
        <f>IFERROR(IF($F$6="Size", VLOOKUP($D62, 'Constituents (S)'!$C:$AC, H$9, 0)/1000, VLOOKUP($D62, 'Constituents (S)'!$C:$AC, H$9, 0)), "")</f>
        <v/>
      </c>
      <c r="I62" s="255" t="str">
        <f>IFERROR(VLOOKUP($D62, 'Constituents (S)'!$C:$AC, I$9, 0), "")</f>
        <v/>
      </c>
      <c r="J62" s="255"/>
      <c r="K62" s="256" t="str">
        <f t="shared" si="5"/>
        <v>na</v>
      </c>
      <c r="L62" s="246">
        <f t="shared" si="6"/>
        <v>0</v>
      </c>
      <c r="M62" s="253" t="str">
        <f t="shared" si="1"/>
        <v>na</v>
      </c>
      <c r="N62" s="253" t="e">
        <f t="shared" si="7"/>
        <v>#VALUE!</v>
      </c>
      <c r="O62" s="257"/>
      <c r="P62" s="246">
        <f t="shared" si="14"/>
        <v>52</v>
      </c>
      <c r="Q62" s="254" t="e">
        <f t="shared" si="8"/>
        <v>#N/A</v>
      </c>
      <c r="R62" s="246" t="e">
        <f t="shared" si="9"/>
        <v>#N/A</v>
      </c>
      <c r="S62" s="246" t="e">
        <f t="shared" si="17"/>
        <v>#N/A</v>
      </c>
      <c r="T62" s="246" t="e">
        <f t="shared" si="17"/>
        <v>#N/A</v>
      </c>
      <c r="U62" s="258" t="e">
        <f t="shared" si="17"/>
        <v>#N/A</v>
      </c>
      <c r="V62" s="246" t="str">
        <f>IF(ISERROR(VLOOKUP($F$6&amp;S62, 'Constituents (S)'!A:A, 1, 0)), "", VLOOKUP(S62,G:L, 6, 0)-$A$9)</f>
        <v/>
      </c>
      <c r="Y62" s="246">
        <f t="shared" si="15"/>
        <v>52</v>
      </c>
      <c r="Z62" s="246" t="str">
        <f t="shared" si="11"/>
        <v/>
      </c>
      <c r="AA62" s="246" t="str">
        <f t="shared" si="12"/>
        <v/>
      </c>
      <c r="AB62" s="246" t="str">
        <f t="shared" si="13"/>
        <v/>
      </c>
    </row>
    <row r="63" spans="1:28">
      <c r="A63" s="246">
        <f t="shared" si="2"/>
        <v>0</v>
      </c>
      <c r="B63" s="253" t="e">
        <f t="shared" si="3"/>
        <v>#VALUE!</v>
      </c>
      <c r="C63" s="246">
        <v>53</v>
      </c>
      <c r="D63" s="246" t="str">
        <f t="shared" si="4"/>
        <v>53-PEG Ratio</v>
      </c>
      <c r="E63" s="254" t="str">
        <f>IFERROR(IF(1=VLOOKUP($D63, 'Constituents (S)'!$C:$AC, E$9, 0), "New", VLOOKUP($D63, 'Constituents (S)'!$C:$AC, E$9, 0)), "")</f>
        <v/>
      </c>
      <c r="F63" s="246" t="str">
        <f>IFERROR(VLOOKUP($D63, 'Constituents (S)'!$C:$AC, F$9, 0), "")</f>
        <v/>
      </c>
      <c r="G63" s="246" t="str">
        <f>IFERROR(VLOOKUP($D63, 'Constituents (S)'!$C:$AC, G$9, 0), "")</f>
        <v/>
      </c>
      <c r="H63" s="255" t="str">
        <f>IFERROR(IF($F$6="Size", VLOOKUP($D63, 'Constituents (S)'!$C:$AC, H$9, 0)/1000, VLOOKUP($D63, 'Constituents (S)'!$C:$AC, H$9, 0)), "")</f>
        <v/>
      </c>
      <c r="I63" s="255" t="str">
        <f>IFERROR(VLOOKUP($D63, 'Constituents (S)'!$C:$AC, I$9, 0), "")</f>
        <v/>
      </c>
      <c r="J63" s="255"/>
      <c r="K63" s="256" t="str">
        <f t="shared" si="5"/>
        <v>na</v>
      </c>
      <c r="L63" s="246">
        <f t="shared" si="6"/>
        <v>0</v>
      </c>
      <c r="M63" s="253" t="str">
        <f t="shared" si="1"/>
        <v>na</v>
      </c>
      <c r="N63" s="253" t="e">
        <f t="shared" si="7"/>
        <v>#VALUE!</v>
      </c>
      <c r="O63" s="257"/>
      <c r="P63" s="246">
        <f t="shared" si="14"/>
        <v>53</v>
      </c>
      <c r="Q63" s="254" t="e">
        <f t="shared" si="8"/>
        <v>#N/A</v>
      </c>
      <c r="R63" s="246" t="e">
        <f t="shared" si="9"/>
        <v>#N/A</v>
      </c>
      <c r="S63" s="246" t="e">
        <f t="shared" si="17"/>
        <v>#N/A</v>
      </c>
      <c r="T63" s="246" t="e">
        <f t="shared" si="17"/>
        <v>#N/A</v>
      </c>
      <c r="U63" s="258" t="e">
        <f t="shared" si="17"/>
        <v>#N/A</v>
      </c>
      <c r="V63" s="246" t="str">
        <f>IF(ISERROR(VLOOKUP($F$6&amp;S63, 'Constituents (S)'!A:A, 1, 0)), "", VLOOKUP(S63,G:L, 6, 0)-$A$9)</f>
        <v/>
      </c>
      <c r="Y63" s="246">
        <f t="shared" si="15"/>
        <v>53</v>
      </c>
      <c r="Z63" s="246" t="str">
        <f t="shared" si="11"/>
        <v/>
      </c>
      <c r="AA63" s="246" t="str">
        <f t="shared" si="12"/>
        <v/>
      </c>
      <c r="AB63" s="246" t="str">
        <f t="shared" si="13"/>
        <v/>
      </c>
    </row>
    <row r="64" spans="1:28">
      <c r="A64" s="246">
        <f t="shared" si="2"/>
        <v>0</v>
      </c>
      <c r="B64" s="253" t="e">
        <f t="shared" si="3"/>
        <v>#VALUE!</v>
      </c>
      <c r="C64" s="246">
        <v>54</v>
      </c>
      <c r="D64" s="246" t="str">
        <f t="shared" si="4"/>
        <v>54-PEG Ratio</v>
      </c>
      <c r="E64" s="254" t="str">
        <f>IFERROR(IF(1=VLOOKUP($D64, 'Constituents (S)'!$C:$AC, E$9, 0), "New", VLOOKUP($D64, 'Constituents (S)'!$C:$AC, E$9, 0)), "")</f>
        <v/>
      </c>
      <c r="F64" s="246" t="str">
        <f>IFERROR(VLOOKUP($D64, 'Constituents (S)'!$C:$AC, F$9, 0), "")</f>
        <v/>
      </c>
      <c r="G64" s="246" t="str">
        <f>IFERROR(VLOOKUP($D64, 'Constituents (S)'!$C:$AC, G$9, 0), "")</f>
        <v/>
      </c>
      <c r="H64" s="255" t="str">
        <f>IFERROR(IF($F$6="Size", VLOOKUP($D64, 'Constituents (S)'!$C:$AC, H$9, 0)/1000, VLOOKUP($D64, 'Constituents (S)'!$C:$AC, H$9, 0)), "")</f>
        <v/>
      </c>
      <c r="I64" s="255" t="str">
        <f>IFERROR(VLOOKUP($D64, 'Constituents (S)'!$C:$AC, I$9, 0), "")</f>
        <v/>
      </c>
      <c r="J64" s="255"/>
      <c r="K64" s="256" t="str">
        <f t="shared" si="5"/>
        <v>na</v>
      </c>
      <c r="L64" s="246">
        <f t="shared" si="6"/>
        <v>0</v>
      </c>
      <c r="M64" s="253" t="str">
        <f t="shared" si="1"/>
        <v>na</v>
      </c>
      <c r="N64" s="253" t="e">
        <f t="shared" si="7"/>
        <v>#VALUE!</v>
      </c>
      <c r="O64" s="257"/>
      <c r="P64" s="246">
        <f t="shared" si="14"/>
        <v>54</v>
      </c>
      <c r="Q64" s="254" t="e">
        <f t="shared" si="8"/>
        <v>#N/A</v>
      </c>
      <c r="R64" s="246" t="e">
        <f t="shared" si="9"/>
        <v>#N/A</v>
      </c>
      <c r="S64" s="246" t="e">
        <f t="shared" si="17"/>
        <v>#N/A</v>
      </c>
      <c r="T64" s="246" t="e">
        <f t="shared" si="17"/>
        <v>#N/A</v>
      </c>
      <c r="U64" s="258" t="e">
        <f t="shared" si="17"/>
        <v>#N/A</v>
      </c>
      <c r="V64" s="246" t="str">
        <f>IF(ISERROR(VLOOKUP($F$6&amp;S64, 'Constituents (S)'!A:A, 1, 0)), "", VLOOKUP(S64,G:L, 6, 0)-$A$9)</f>
        <v/>
      </c>
      <c r="Y64" s="246">
        <f t="shared" si="15"/>
        <v>54</v>
      </c>
      <c r="Z64" s="246" t="str">
        <f t="shared" si="11"/>
        <v/>
      </c>
      <c r="AA64" s="246" t="str">
        <f t="shared" si="12"/>
        <v/>
      </c>
      <c r="AB64" s="246" t="str">
        <f t="shared" si="13"/>
        <v/>
      </c>
    </row>
    <row r="65" spans="1:28">
      <c r="A65" s="246">
        <f t="shared" si="2"/>
        <v>0</v>
      </c>
      <c r="B65" s="253" t="e">
        <f t="shared" si="3"/>
        <v>#VALUE!</v>
      </c>
      <c r="C65" s="246">
        <v>55</v>
      </c>
      <c r="D65" s="246" t="str">
        <f t="shared" si="4"/>
        <v>55-PEG Ratio</v>
      </c>
      <c r="E65" s="254" t="str">
        <f>IFERROR(IF(1=VLOOKUP($D65, 'Constituents (S)'!$C:$AC, E$9, 0), "New", VLOOKUP($D65, 'Constituents (S)'!$C:$AC, E$9, 0)), "")</f>
        <v/>
      </c>
      <c r="F65" s="246" t="str">
        <f>IFERROR(VLOOKUP($D65, 'Constituents (S)'!$C:$AC, F$9, 0), "")</f>
        <v/>
      </c>
      <c r="G65" s="246" t="str">
        <f>IFERROR(VLOOKUP($D65, 'Constituents (S)'!$C:$AC, G$9, 0), "")</f>
        <v/>
      </c>
      <c r="H65" s="255" t="str">
        <f>IFERROR(IF($F$6="Size", VLOOKUP($D65, 'Constituents (S)'!$C:$AC, H$9, 0)/1000, VLOOKUP($D65, 'Constituents (S)'!$C:$AC, H$9, 0)), "")</f>
        <v/>
      </c>
      <c r="I65" s="255" t="str">
        <f>IFERROR(VLOOKUP($D65, 'Constituents (S)'!$C:$AC, I$9, 0), "")</f>
        <v/>
      </c>
      <c r="J65" s="255"/>
      <c r="K65" s="256" t="str">
        <f t="shared" si="5"/>
        <v>na</v>
      </c>
      <c r="L65" s="246">
        <f t="shared" si="6"/>
        <v>0</v>
      </c>
      <c r="M65" s="253" t="str">
        <f t="shared" si="1"/>
        <v>na</v>
      </c>
      <c r="N65" s="253" t="e">
        <f t="shared" si="7"/>
        <v>#VALUE!</v>
      </c>
      <c r="O65" s="257"/>
      <c r="P65" s="246">
        <f t="shared" si="14"/>
        <v>55</v>
      </c>
      <c r="Q65" s="254" t="e">
        <f t="shared" si="8"/>
        <v>#N/A</v>
      </c>
      <c r="R65" s="246" t="e">
        <f t="shared" si="9"/>
        <v>#N/A</v>
      </c>
      <c r="S65" s="246" t="e">
        <f t="shared" si="17"/>
        <v>#N/A</v>
      </c>
      <c r="T65" s="246" t="e">
        <f t="shared" si="17"/>
        <v>#N/A</v>
      </c>
      <c r="U65" s="258" t="e">
        <f t="shared" si="17"/>
        <v>#N/A</v>
      </c>
      <c r="V65" s="246" t="str">
        <f>IF(ISERROR(VLOOKUP($F$6&amp;S65, 'Constituents (S)'!A:A, 1, 0)), "", VLOOKUP(S65,G:L, 6, 0)-$A$9)</f>
        <v/>
      </c>
      <c r="Y65" s="246">
        <f t="shared" si="15"/>
        <v>55</v>
      </c>
      <c r="Z65" s="246" t="str">
        <f t="shared" si="11"/>
        <v/>
      </c>
      <c r="AA65" s="246" t="str">
        <f t="shared" si="12"/>
        <v/>
      </c>
      <c r="AB65" s="246" t="str">
        <f t="shared" si="13"/>
        <v/>
      </c>
    </row>
    <row r="66" spans="1:28">
      <c r="A66" s="246">
        <f t="shared" si="2"/>
        <v>0</v>
      </c>
      <c r="B66" s="253" t="e">
        <f t="shared" si="3"/>
        <v>#VALUE!</v>
      </c>
      <c r="C66" s="246">
        <v>56</v>
      </c>
      <c r="D66" s="246" t="str">
        <f t="shared" si="4"/>
        <v>56-PEG Ratio</v>
      </c>
      <c r="E66" s="254" t="str">
        <f>IFERROR(IF(1=VLOOKUP($D66, 'Constituents (S)'!$C:$AC, E$9, 0), "New", VLOOKUP($D66, 'Constituents (S)'!$C:$AC, E$9, 0)), "")</f>
        <v/>
      </c>
      <c r="F66" s="246" t="str">
        <f>IFERROR(VLOOKUP($D66, 'Constituents (S)'!$C:$AC, F$9, 0), "")</f>
        <v/>
      </c>
      <c r="G66" s="246" t="str">
        <f>IFERROR(VLOOKUP($D66, 'Constituents (S)'!$C:$AC, G$9, 0), "")</f>
        <v/>
      </c>
      <c r="H66" s="255" t="str">
        <f>IFERROR(IF($F$6="Size", VLOOKUP($D66, 'Constituents (S)'!$C:$AC, H$9, 0)/1000, VLOOKUP($D66, 'Constituents (S)'!$C:$AC, H$9, 0)), "")</f>
        <v/>
      </c>
      <c r="I66" s="255" t="str">
        <f>IFERROR(VLOOKUP($D66, 'Constituents (S)'!$C:$AC, I$9, 0), "")</f>
        <v/>
      </c>
      <c r="J66" s="255"/>
      <c r="K66" s="256" t="str">
        <f t="shared" si="5"/>
        <v>na</v>
      </c>
      <c r="L66" s="246">
        <f t="shared" si="6"/>
        <v>0</v>
      </c>
      <c r="M66" s="253" t="str">
        <f t="shared" si="1"/>
        <v>na</v>
      </c>
      <c r="N66" s="253" t="e">
        <f t="shared" si="7"/>
        <v>#VALUE!</v>
      </c>
      <c r="O66" s="257"/>
      <c r="P66" s="246">
        <f t="shared" si="14"/>
        <v>56</v>
      </c>
      <c r="Q66" s="254" t="e">
        <f t="shared" si="8"/>
        <v>#N/A</v>
      </c>
      <c r="R66" s="246" t="e">
        <f t="shared" si="9"/>
        <v>#N/A</v>
      </c>
      <c r="S66" s="246" t="e">
        <f t="shared" si="17"/>
        <v>#N/A</v>
      </c>
      <c r="T66" s="246" t="e">
        <f t="shared" si="17"/>
        <v>#N/A</v>
      </c>
      <c r="U66" s="258" t="e">
        <f t="shared" si="17"/>
        <v>#N/A</v>
      </c>
      <c r="V66" s="246" t="str">
        <f>IF(ISERROR(VLOOKUP($F$6&amp;S66, 'Constituents (S)'!A:A, 1, 0)), "", VLOOKUP(S66,G:L, 6, 0)-$A$9)</f>
        <v/>
      </c>
      <c r="Y66" s="246">
        <f t="shared" si="15"/>
        <v>56</v>
      </c>
      <c r="Z66" s="246" t="str">
        <f t="shared" si="11"/>
        <v/>
      </c>
      <c r="AA66" s="246" t="str">
        <f t="shared" si="12"/>
        <v/>
      </c>
      <c r="AB66" s="246" t="str">
        <f t="shared" si="13"/>
        <v/>
      </c>
    </row>
    <row r="67" spans="1:28">
      <c r="A67" s="246">
        <f t="shared" si="2"/>
        <v>0</v>
      </c>
      <c r="B67" s="253" t="e">
        <f t="shared" si="3"/>
        <v>#VALUE!</v>
      </c>
      <c r="C67" s="246">
        <v>57</v>
      </c>
      <c r="D67" s="246" t="str">
        <f t="shared" si="4"/>
        <v>57-PEG Ratio</v>
      </c>
      <c r="E67" s="254" t="str">
        <f>IFERROR(IF(1=VLOOKUP($D67, 'Constituents (S)'!$C:$AC, E$9, 0), "New", VLOOKUP($D67, 'Constituents (S)'!$C:$AC, E$9, 0)), "")</f>
        <v/>
      </c>
      <c r="F67" s="246" t="str">
        <f>IFERROR(VLOOKUP($D67, 'Constituents (S)'!$C:$AC, F$9, 0), "")</f>
        <v/>
      </c>
      <c r="G67" s="246" t="str">
        <f>IFERROR(VLOOKUP($D67, 'Constituents (S)'!$C:$AC, G$9, 0), "")</f>
        <v/>
      </c>
      <c r="H67" s="255" t="str">
        <f>IFERROR(IF($F$6="Size", VLOOKUP($D67, 'Constituents (S)'!$C:$AC, H$9, 0)/1000, VLOOKUP($D67, 'Constituents (S)'!$C:$AC, H$9, 0)), "")</f>
        <v/>
      </c>
      <c r="I67" s="255" t="str">
        <f>IFERROR(VLOOKUP($D67, 'Constituents (S)'!$C:$AC, I$9, 0), "")</f>
        <v/>
      </c>
      <c r="J67" s="255"/>
      <c r="K67" s="256" t="str">
        <f t="shared" si="5"/>
        <v>na</v>
      </c>
      <c r="L67" s="246">
        <f t="shared" si="6"/>
        <v>0</v>
      </c>
      <c r="M67" s="253" t="str">
        <f t="shared" si="1"/>
        <v>na</v>
      </c>
      <c r="N67" s="253" t="e">
        <f t="shared" si="7"/>
        <v>#VALUE!</v>
      </c>
      <c r="O67" s="257"/>
      <c r="P67" s="246">
        <f t="shared" si="14"/>
        <v>57</v>
      </c>
      <c r="Q67" s="254" t="e">
        <f t="shared" si="8"/>
        <v>#N/A</v>
      </c>
      <c r="R67" s="246" t="e">
        <f t="shared" si="9"/>
        <v>#N/A</v>
      </c>
      <c r="S67" s="246" t="e">
        <f t="shared" si="17"/>
        <v>#N/A</v>
      </c>
      <c r="T67" s="246" t="e">
        <f t="shared" si="17"/>
        <v>#N/A</v>
      </c>
      <c r="U67" s="258" t="e">
        <f t="shared" si="17"/>
        <v>#N/A</v>
      </c>
      <c r="V67" s="246" t="str">
        <f>IF(ISERROR(VLOOKUP($F$6&amp;S67, 'Constituents (S)'!A:A, 1, 0)), "", VLOOKUP(S67,G:L, 6, 0)-$A$9)</f>
        <v/>
      </c>
      <c r="Y67" s="246">
        <f t="shared" si="15"/>
        <v>57</v>
      </c>
      <c r="Z67" s="246" t="str">
        <f t="shared" si="11"/>
        <v/>
      </c>
      <c r="AA67" s="246" t="str">
        <f t="shared" si="12"/>
        <v/>
      </c>
      <c r="AB67" s="246" t="str">
        <f t="shared" si="13"/>
        <v/>
      </c>
    </row>
    <row r="68" spans="1:28">
      <c r="A68" s="246">
        <f t="shared" si="2"/>
        <v>0</v>
      </c>
      <c r="B68" s="253" t="e">
        <f t="shared" si="3"/>
        <v>#VALUE!</v>
      </c>
      <c r="C68" s="246">
        <v>58</v>
      </c>
      <c r="D68" s="246" t="str">
        <f t="shared" si="4"/>
        <v>58-PEG Ratio</v>
      </c>
      <c r="E68" s="254" t="str">
        <f>IFERROR(IF(1=VLOOKUP($D68, 'Constituents (S)'!$C:$AC, E$9, 0), "New", VLOOKUP($D68, 'Constituents (S)'!$C:$AC, E$9, 0)), "")</f>
        <v/>
      </c>
      <c r="F68" s="246" t="str">
        <f>IFERROR(VLOOKUP($D68, 'Constituents (S)'!$C:$AC, F$9, 0), "")</f>
        <v/>
      </c>
      <c r="G68" s="246" t="str">
        <f>IFERROR(VLOOKUP($D68, 'Constituents (S)'!$C:$AC, G$9, 0), "")</f>
        <v/>
      </c>
      <c r="H68" s="255" t="str">
        <f>IFERROR(IF($F$6="Size", VLOOKUP($D68, 'Constituents (S)'!$C:$AC, H$9, 0)/1000, VLOOKUP($D68, 'Constituents (S)'!$C:$AC, H$9, 0)), "")</f>
        <v/>
      </c>
      <c r="I68" s="255" t="str">
        <f>IFERROR(VLOOKUP($D68, 'Constituents (S)'!$C:$AC, I$9, 0), "")</f>
        <v/>
      </c>
      <c r="J68" s="255"/>
      <c r="K68" s="256" t="str">
        <f t="shared" si="5"/>
        <v>na</v>
      </c>
      <c r="L68" s="246">
        <f t="shared" si="6"/>
        <v>0</v>
      </c>
      <c r="M68" s="253" t="str">
        <f t="shared" si="1"/>
        <v>na</v>
      </c>
      <c r="N68" s="253" t="e">
        <f t="shared" si="7"/>
        <v>#VALUE!</v>
      </c>
      <c r="O68" s="257"/>
      <c r="P68" s="246">
        <f t="shared" si="14"/>
        <v>58</v>
      </c>
      <c r="Q68" s="254" t="e">
        <f t="shared" si="8"/>
        <v>#N/A</v>
      </c>
      <c r="R68" s="246" t="e">
        <f t="shared" si="9"/>
        <v>#N/A</v>
      </c>
      <c r="S68" s="246" t="e">
        <f t="shared" si="17"/>
        <v>#N/A</v>
      </c>
      <c r="T68" s="246" t="e">
        <f t="shared" si="17"/>
        <v>#N/A</v>
      </c>
      <c r="U68" s="258" t="e">
        <f t="shared" si="17"/>
        <v>#N/A</v>
      </c>
      <c r="V68" s="246" t="str">
        <f>IF(ISERROR(VLOOKUP($F$6&amp;S68, 'Constituents (S)'!A:A, 1, 0)), "", VLOOKUP(S68,G:L, 6, 0)-$A$9)</f>
        <v/>
      </c>
      <c r="Y68" s="246">
        <f t="shared" si="15"/>
        <v>58</v>
      </c>
      <c r="Z68" s="246" t="str">
        <f t="shared" si="11"/>
        <v/>
      </c>
      <c r="AA68" s="246" t="str">
        <f t="shared" si="12"/>
        <v/>
      </c>
      <c r="AB68" s="246" t="str">
        <f t="shared" si="13"/>
        <v/>
      </c>
    </row>
    <row r="69" spans="1:28">
      <c r="A69" s="246">
        <f t="shared" si="2"/>
        <v>0</v>
      </c>
      <c r="B69" s="253" t="e">
        <f t="shared" si="3"/>
        <v>#VALUE!</v>
      </c>
      <c r="C69" s="246">
        <v>59</v>
      </c>
      <c r="D69" s="246" t="str">
        <f t="shared" si="4"/>
        <v>59-PEG Ratio</v>
      </c>
      <c r="E69" s="254" t="str">
        <f>IFERROR(IF(1=VLOOKUP($D69, 'Constituents (S)'!$C:$AC, E$9, 0), "New", VLOOKUP($D69, 'Constituents (S)'!$C:$AC, E$9, 0)), "")</f>
        <v/>
      </c>
      <c r="F69" s="246" t="str">
        <f>IFERROR(VLOOKUP($D69, 'Constituents (S)'!$C:$AC, F$9, 0), "")</f>
        <v/>
      </c>
      <c r="G69" s="246" t="str">
        <f>IFERROR(VLOOKUP($D69, 'Constituents (S)'!$C:$AC, G$9, 0), "")</f>
        <v/>
      </c>
      <c r="H69" s="255" t="str">
        <f>IFERROR(IF($F$6="Size", VLOOKUP($D69, 'Constituents (S)'!$C:$AC, H$9, 0)/1000, VLOOKUP($D69, 'Constituents (S)'!$C:$AC, H$9, 0)), "")</f>
        <v/>
      </c>
      <c r="I69" s="255" t="str">
        <f>IFERROR(VLOOKUP($D69, 'Constituents (S)'!$C:$AC, I$9, 0), "")</f>
        <v/>
      </c>
      <c r="J69" s="255"/>
      <c r="K69" s="256" t="str">
        <f t="shared" si="5"/>
        <v>na</v>
      </c>
      <c r="L69" s="246">
        <f t="shared" si="6"/>
        <v>0</v>
      </c>
      <c r="M69" s="253" t="str">
        <f t="shared" si="1"/>
        <v>na</v>
      </c>
      <c r="N69" s="253" t="e">
        <f t="shared" si="7"/>
        <v>#VALUE!</v>
      </c>
      <c r="O69" s="257"/>
      <c r="P69" s="246">
        <f t="shared" si="14"/>
        <v>59</v>
      </c>
      <c r="Q69" s="254" t="e">
        <f t="shared" si="8"/>
        <v>#N/A</v>
      </c>
      <c r="R69" s="246" t="e">
        <f t="shared" si="9"/>
        <v>#N/A</v>
      </c>
      <c r="S69" s="246" t="e">
        <f t="shared" si="17"/>
        <v>#N/A</v>
      </c>
      <c r="T69" s="246" t="e">
        <f t="shared" si="17"/>
        <v>#N/A</v>
      </c>
      <c r="U69" s="258" t="e">
        <f t="shared" si="17"/>
        <v>#N/A</v>
      </c>
      <c r="V69" s="246" t="str">
        <f>IF(ISERROR(VLOOKUP($F$6&amp;S69, 'Constituents (S)'!A:A, 1, 0)), "", VLOOKUP(S69,G:L, 6, 0)-$A$9)</f>
        <v/>
      </c>
      <c r="Y69" s="246">
        <f t="shared" si="15"/>
        <v>59</v>
      </c>
      <c r="Z69" s="246" t="str">
        <f t="shared" si="11"/>
        <v/>
      </c>
      <c r="AA69" s="246" t="str">
        <f t="shared" si="12"/>
        <v/>
      </c>
      <c r="AB69" s="246" t="str">
        <f t="shared" si="13"/>
        <v/>
      </c>
    </row>
    <row r="70" spans="1:28">
      <c r="A70" s="246">
        <f t="shared" si="2"/>
        <v>0</v>
      </c>
      <c r="B70" s="253" t="e">
        <f t="shared" si="3"/>
        <v>#VALUE!</v>
      </c>
      <c r="C70" s="246">
        <v>60</v>
      </c>
      <c r="D70" s="246" t="str">
        <f t="shared" si="4"/>
        <v>60-PEG Ratio</v>
      </c>
      <c r="E70" s="254" t="str">
        <f>IFERROR(IF(1=VLOOKUP($D70, 'Constituents (S)'!$C:$AC, E$9, 0), "New", VLOOKUP($D70, 'Constituents (S)'!$C:$AC, E$9, 0)), "")</f>
        <v/>
      </c>
      <c r="F70" s="246" t="str">
        <f>IFERROR(VLOOKUP($D70, 'Constituents (S)'!$C:$AC, F$9, 0), "")</f>
        <v/>
      </c>
      <c r="G70" s="246" t="str">
        <f>IFERROR(VLOOKUP($D70, 'Constituents (S)'!$C:$AC, G$9, 0), "")</f>
        <v/>
      </c>
      <c r="H70" s="255" t="str">
        <f>IFERROR(IF($F$6="Size", VLOOKUP($D70, 'Constituents (S)'!$C:$AC, H$9, 0)/1000, VLOOKUP($D70, 'Constituents (S)'!$C:$AC, H$9, 0)), "")</f>
        <v/>
      </c>
      <c r="I70" s="255" t="str">
        <f>IFERROR(VLOOKUP($D70, 'Constituents (S)'!$C:$AC, I$9, 0), "")</f>
        <v/>
      </c>
      <c r="J70" s="255"/>
      <c r="K70" s="256" t="str">
        <f t="shared" si="5"/>
        <v>na</v>
      </c>
      <c r="L70" s="246">
        <f t="shared" si="6"/>
        <v>0</v>
      </c>
      <c r="M70" s="253" t="str">
        <f t="shared" si="1"/>
        <v>na</v>
      </c>
      <c r="N70" s="253" t="e">
        <f t="shared" si="7"/>
        <v>#VALUE!</v>
      </c>
      <c r="O70" s="257"/>
      <c r="P70" s="246">
        <f t="shared" si="14"/>
        <v>60</v>
      </c>
      <c r="Q70" s="254" t="e">
        <f t="shared" si="8"/>
        <v>#N/A</v>
      </c>
      <c r="R70" s="246" t="e">
        <f t="shared" si="9"/>
        <v>#N/A</v>
      </c>
      <c r="S70" s="246" t="e">
        <f t="shared" si="17"/>
        <v>#N/A</v>
      </c>
      <c r="T70" s="246" t="e">
        <f t="shared" si="17"/>
        <v>#N/A</v>
      </c>
      <c r="U70" s="258" t="e">
        <f t="shared" si="17"/>
        <v>#N/A</v>
      </c>
      <c r="V70" s="246" t="str">
        <f>IF(ISERROR(VLOOKUP($F$6&amp;S70, 'Constituents (S)'!A:A, 1, 0)), "", VLOOKUP(S70,G:L, 6, 0)-$A$9)</f>
        <v/>
      </c>
      <c r="Y70" s="246">
        <f t="shared" si="15"/>
        <v>60</v>
      </c>
      <c r="Z70" s="246" t="str">
        <f t="shared" si="11"/>
        <v/>
      </c>
      <c r="AA70" s="246" t="str">
        <f t="shared" si="12"/>
        <v/>
      </c>
      <c r="AB70" s="246" t="str">
        <f t="shared" si="13"/>
        <v/>
      </c>
    </row>
    <row r="71" spans="1:28">
      <c r="A71" s="246">
        <f t="shared" si="2"/>
        <v>0</v>
      </c>
      <c r="B71" s="253" t="e">
        <f t="shared" si="3"/>
        <v>#VALUE!</v>
      </c>
      <c r="C71" s="246">
        <v>61</v>
      </c>
      <c r="D71" s="246" t="str">
        <f t="shared" si="4"/>
        <v>61-PEG Ratio</v>
      </c>
      <c r="E71" s="254" t="str">
        <f>IFERROR(IF(1=VLOOKUP($D71, 'Constituents (S)'!$C:$AC, E$9, 0), "New", VLOOKUP($D71, 'Constituents (S)'!$C:$AC, E$9, 0)), "")</f>
        <v/>
      </c>
      <c r="F71" s="246" t="str">
        <f>IFERROR(VLOOKUP($D71, 'Constituents (S)'!$C:$AC, F$9, 0), "")</f>
        <v/>
      </c>
      <c r="G71" s="246" t="str">
        <f>IFERROR(VLOOKUP($D71, 'Constituents (S)'!$C:$AC, G$9, 0), "")</f>
        <v/>
      </c>
      <c r="H71" s="255" t="str">
        <f>IFERROR(IF($F$6="Size", VLOOKUP($D71, 'Constituents (S)'!$C:$AC, H$9, 0)/1000, VLOOKUP($D71, 'Constituents (S)'!$C:$AC, H$9, 0)), "")</f>
        <v/>
      </c>
      <c r="I71" s="255" t="str">
        <f>IFERROR(VLOOKUP($D71, 'Constituents (S)'!$C:$AC, I$9, 0), "")</f>
        <v/>
      </c>
      <c r="J71" s="255"/>
      <c r="K71" s="256" t="str">
        <f t="shared" si="5"/>
        <v>na</v>
      </c>
      <c r="L71" s="246">
        <f t="shared" si="6"/>
        <v>0</v>
      </c>
      <c r="M71" s="253" t="str">
        <f t="shared" si="1"/>
        <v>na</v>
      </c>
      <c r="N71" s="253" t="e">
        <f t="shared" si="7"/>
        <v>#VALUE!</v>
      </c>
      <c r="O71" s="257"/>
      <c r="P71" s="246">
        <f t="shared" si="14"/>
        <v>61</v>
      </c>
      <c r="Q71" s="254" t="e">
        <f t="shared" si="8"/>
        <v>#N/A</v>
      </c>
      <c r="R71" s="246" t="e">
        <f t="shared" si="9"/>
        <v>#N/A</v>
      </c>
      <c r="S71" s="246" t="e">
        <f t="shared" si="17"/>
        <v>#N/A</v>
      </c>
      <c r="T71" s="246" t="e">
        <f t="shared" si="17"/>
        <v>#N/A</v>
      </c>
      <c r="U71" s="258" t="e">
        <f t="shared" si="17"/>
        <v>#N/A</v>
      </c>
      <c r="V71" s="246" t="str">
        <f>IF(ISERROR(VLOOKUP($F$6&amp;S71, 'Constituents (S)'!A:A, 1, 0)), "", VLOOKUP(S71,G:L, 6, 0)-$A$9)</f>
        <v/>
      </c>
      <c r="Y71" s="246">
        <f t="shared" si="15"/>
        <v>61</v>
      </c>
      <c r="Z71" s="246" t="str">
        <f t="shared" si="11"/>
        <v/>
      </c>
      <c r="AA71" s="246" t="str">
        <f t="shared" si="12"/>
        <v/>
      </c>
      <c r="AB71" s="246" t="str">
        <f t="shared" si="13"/>
        <v/>
      </c>
    </row>
    <row r="72" spans="1:28">
      <c r="A72" s="246">
        <f t="shared" si="2"/>
        <v>0</v>
      </c>
      <c r="B72" s="253" t="e">
        <f t="shared" si="3"/>
        <v>#VALUE!</v>
      </c>
      <c r="C72" s="246">
        <v>62</v>
      </c>
      <c r="D72" s="246" t="str">
        <f t="shared" si="4"/>
        <v>62-PEG Ratio</v>
      </c>
      <c r="E72" s="254" t="str">
        <f>IFERROR(IF(1=VLOOKUP($D72, 'Constituents (S)'!$C:$AC, E$9, 0), "New", VLOOKUP($D72, 'Constituents (S)'!$C:$AC, E$9, 0)), "")</f>
        <v/>
      </c>
      <c r="F72" s="246" t="str">
        <f>IFERROR(VLOOKUP($D72, 'Constituents (S)'!$C:$AC, F$9, 0), "")</f>
        <v/>
      </c>
      <c r="G72" s="246" t="str">
        <f>IFERROR(VLOOKUP($D72, 'Constituents (S)'!$C:$AC, G$9, 0), "")</f>
        <v/>
      </c>
      <c r="H72" s="255" t="str">
        <f>IFERROR(IF($F$6="Size", VLOOKUP($D72, 'Constituents (S)'!$C:$AC, H$9, 0)/1000, VLOOKUP($D72, 'Constituents (S)'!$C:$AC, H$9, 0)), "")</f>
        <v/>
      </c>
      <c r="I72" s="255" t="str">
        <f>IFERROR(VLOOKUP($D72, 'Constituents (S)'!$C:$AC, I$9, 0), "")</f>
        <v/>
      </c>
      <c r="J72" s="255"/>
      <c r="K72" s="256" t="str">
        <f t="shared" si="5"/>
        <v>na</v>
      </c>
      <c r="L72" s="246">
        <f t="shared" si="6"/>
        <v>0</v>
      </c>
      <c r="M72" s="253" t="str">
        <f t="shared" si="1"/>
        <v>na</v>
      </c>
      <c r="N72" s="253" t="e">
        <f t="shared" si="7"/>
        <v>#VALUE!</v>
      </c>
      <c r="O72" s="257"/>
      <c r="P72" s="246">
        <f t="shared" si="14"/>
        <v>62</v>
      </c>
      <c r="Q72" s="254" t="e">
        <f t="shared" si="8"/>
        <v>#N/A</v>
      </c>
      <c r="R72" s="246" t="e">
        <f t="shared" si="9"/>
        <v>#N/A</v>
      </c>
      <c r="S72" s="246" t="e">
        <f t="shared" ref="S72:U87" si="18">VLOOKUP($P72,$B:$I, S$9, 0)</f>
        <v>#N/A</v>
      </c>
      <c r="T72" s="246" t="e">
        <f t="shared" si="18"/>
        <v>#N/A</v>
      </c>
      <c r="U72" s="258" t="e">
        <f t="shared" si="18"/>
        <v>#N/A</v>
      </c>
      <c r="V72" s="246" t="str">
        <f>IF(ISERROR(VLOOKUP($F$6&amp;S72, 'Constituents (S)'!A:A, 1, 0)), "", VLOOKUP(S72,G:L, 6, 0)-$A$9)</f>
        <v/>
      </c>
      <c r="Y72" s="246">
        <f t="shared" si="15"/>
        <v>62</v>
      </c>
      <c r="Z72" s="246" t="str">
        <f t="shared" si="11"/>
        <v/>
      </c>
      <c r="AA72" s="246" t="str">
        <f t="shared" si="12"/>
        <v/>
      </c>
      <c r="AB72" s="246" t="str">
        <f t="shared" si="13"/>
        <v/>
      </c>
    </row>
    <row r="73" spans="1:28">
      <c r="A73" s="246">
        <f t="shared" si="2"/>
        <v>0</v>
      </c>
      <c r="B73" s="253" t="e">
        <f t="shared" si="3"/>
        <v>#VALUE!</v>
      </c>
      <c r="C73" s="246">
        <v>63</v>
      </c>
      <c r="D73" s="246" t="str">
        <f t="shared" si="4"/>
        <v>63-PEG Ratio</v>
      </c>
      <c r="E73" s="254" t="str">
        <f>IFERROR(IF(1=VLOOKUP($D73, 'Constituents (S)'!$C:$AC, E$9, 0), "New", VLOOKUP($D73, 'Constituents (S)'!$C:$AC, E$9, 0)), "")</f>
        <v/>
      </c>
      <c r="F73" s="246" t="str">
        <f>IFERROR(VLOOKUP($D73, 'Constituents (S)'!$C:$AC, F$9, 0), "")</f>
        <v/>
      </c>
      <c r="G73" s="246" t="str">
        <f>IFERROR(VLOOKUP($D73, 'Constituents (S)'!$C:$AC, G$9, 0), "")</f>
        <v/>
      </c>
      <c r="H73" s="255" t="str">
        <f>IFERROR(IF($F$6="Size", VLOOKUP($D73, 'Constituents (S)'!$C:$AC, H$9, 0)/1000, VLOOKUP($D73, 'Constituents (S)'!$C:$AC, H$9, 0)), "")</f>
        <v/>
      </c>
      <c r="I73" s="255" t="str">
        <f>IFERROR(VLOOKUP($D73, 'Constituents (S)'!$C:$AC, I$9, 0), "")</f>
        <v/>
      </c>
      <c r="J73" s="255"/>
      <c r="K73" s="256" t="str">
        <f t="shared" si="5"/>
        <v>na</v>
      </c>
      <c r="L73" s="246">
        <f t="shared" si="6"/>
        <v>0</v>
      </c>
      <c r="M73" s="253" t="str">
        <f t="shared" si="1"/>
        <v>na</v>
      </c>
      <c r="N73" s="253" t="e">
        <f t="shared" si="7"/>
        <v>#VALUE!</v>
      </c>
      <c r="O73" s="257"/>
      <c r="P73" s="246">
        <f t="shared" si="14"/>
        <v>63</v>
      </c>
      <c r="Q73" s="254" t="e">
        <f t="shared" si="8"/>
        <v>#N/A</v>
      </c>
      <c r="R73" s="246" t="e">
        <f t="shared" si="9"/>
        <v>#N/A</v>
      </c>
      <c r="S73" s="246" t="e">
        <f t="shared" si="18"/>
        <v>#N/A</v>
      </c>
      <c r="T73" s="246" t="e">
        <f t="shared" si="18"/>
        <v>#N/A</v>
      </c>
      <c r="U73" s="258" t="e">
        <f t="shared" si="18"/>
        <v>#N/A</v>
      </c>
      <c r="V73" s="246" t="str">
        <f>IF(ISERROR(VLOOKUP($F$6&amp;S73, 'Constituents (S)'!A:A, 1, 0)), "", VLOOKUP(S73,G:L, 6, 0)-$A$9)</f>
        <v/>
      </c>
      <c r="Y73" s="246">
        <f t="shared" si="15"/>
        <v>63</v>
      </c>
      <c r="Z73" s="246" t="str">
        <f t="shared" si="11"/>
        <v/>
      </c>
      <c r="AA73" s="246" t="str">
        <f t="shared" si="12"/>
        <v/>
      </c>
      <c r="AB73" s="246" t="str">
        <f t="shared" si="13"/>
        <v/>
      </c>
    </row>
    <row r="74" spans="1:28">
      <c r="A74" s="246">
        <f t="shared" si="2"/>
        <v>0</v>
      </c>
      <c r="B74" s="253" t="e">
        <f t="shared" si="3"/>
        <v>#VALUE!</v>
      </c>
      <c r="C74" s="246">
        <v>64</v>
      </c>
      <c r="D74" s="246" t="str">
        <f t="shared" si="4"/>
        <v>64-PEG Ratio</v>
      </c>
      <c r="E74" s="254" t="str">
        <f>IFERROR(IF(1=VLOOKUP($D74, 'Constituents (S)'!$C:$AC, E$9, 0), "New", VLOOKUP($D74, 'Constituents (S)'!$C:$AC, E$9, 0)), "")</f>
        <v/>
      </c>
      <c r="F74" s="246" t="str">
        <f>IFERROR(VLOOKUP($D74, 'Constituents (S)'!$C:$AC, F$9, 0), "")</f>
        <v/>
      </c>
      <c r="G74" s="246" t="str">
        <f>IFERROR(VLOOKUP($D74, 'Constituents (S)'!$C:$AC, G$9, 0), "")</f>
        <v/>
      </c>
      <c r="H74" s="255" t="str">
        <f>IFERROR(IF($F$6="Size", VLOOKUP($D74, 'Constituents (S)'!$C:$AC, H$9, 0)/1000, VLOOKUP($D74, 'Constituents (S)'!$C:$AC, H$9, 0)), "")</f>
        <v/>
      </c>
      <c r="I74" s="255" t="str">
        <f>IFERROR(VLOOKUP($D74, 'Constituents (S)'!$C:$AC, I$9, 0), "")</f>
        <v/>
      </c>
      <c r="J74" s="255"/>
      <c r="K74" s="256" t="str">
        <f t="shared" si="5"/>
        <v>na</v>
      </c>
      <c r="L74" s="246">
        <f t="shared" si="6"/>
        <v>0</v>
      </c>
      <c r="M74" s="253" t="str">
        <f t="shared" si="1"/>
        <v>na</v>
      </c>
      <c r="N74" s="253" t="e">
        <f t="shared" si="7"/>
        <v>#VALUE!</v>
      </c>
      <c r="O74" s="257"/>
      <c r="P74" s="246">
        <f t="shared" si="14"/>
        <v>64</v>
      </c>
      <c r="Q74" s="254" t="e">
        <f t="shared" si="8"/>
        <v>#N/A</v>
      </c>
      <c r="R74" s="246" t="e">
        <f t="shared" si="9"/>
        <v>#N/A</v>
      </c>
      <c r="S74" s="246" t="e">
        <f t="shared" si="18"/>
        <v>#N/A</v>
      </c>
      <c r="T74" s="246" t="e">
        <f t="shared" si="18"/>
        <v>#N/A</v>
      </c>
      <c r="U74" s="258" t="e">
        <f t="shared" si="18"/>
        <v>#N/A</v>
      </c>
      <c r="V74" s="246" t="str">
        <f>IF(ISERROR(VLOOKUP($F$6&amp;S74, 'Constituents (S)'!A:A, 1, 0)), "", VLOOKUP(S74,G:L, 6, 0)-$A$9)</f>
        <v/>
      </c>
      <c r="Y74" s="246">
        <f t="shared" si="15"/>
        <v>64</v>
      </c>
      <c r="Z74" s="246" t="str">
        <f t="shared" si="11"/>
        <v/>
      </c>
      <c r="AA74" s="246" t="str">
        <f t="shared" si="12"/>
        <v/>
      </c>
      <c r="AB74" s="246" t="str">
        <f t="shared" si="13"/>
        <v/>
      </c>
    </row>
    <row r="75" spans="1:28">
      <c r="A75" s="246">
        <f t="shared" si="2"/>
        <v>0</v>
      </c>
      <c r="B75" s="253" t="e">
        <f t="shared" si="3"/>
        <v>#VALUE!</v>
      </c>
      <c r="C75" s="246">
        <v>65</v>
      </c>
      <c r="D75" s="246" t="str">
        <f t="shared" si="4"/>
        <v>65-PEG Ratio</v>
      </c>
      <c r="E75" s="254" t="str">
        <f>IFERROR(IF(1=VLOOKUP($D75, 'Constituents (S)'!$C:$AC, E$9, 0), "New", VLOOKUP($D75, 'Constituents (S)'!$C:$AC, E$9, 0)), "")</f>
        <v/>
      </c>
      <c r="F75" s="246" t="str">
        <f>IFERROR(VLOOKUP($D75, 'Constituents (S)'!$C:$AC, F$9, 0), "")</f>
        <v/>
      </c>
      <c r="G75" s="246" t="str">
        <f>IFERROR(VLOOKUP($D75, 'Constituents (S)'!$C:$AC, G$9, 0), "")</f>
        <v/>
      </c>
      <c r="H75" s="255" t="str">
        <f>IFERROR(IF($F$6="Size", VLOOKUP($D75, 'Constituents (S)'!$C:$AC, H$9, 0)/1000, VLOOKUP($D75, 'Constituents (S)'!$C:$AC, H$9, 0)), "")</f>
        <v/>
      </c>
      <c r="I75" s="255" t="str">
        <f>IFERROR(VLOOKUP($D75, 'Constituents (S)'!$C:$AC, I$9, 0), "")</f>
        <v/>
      </c>
      <c r="J75" s="255"/>
      <c r="K75" s="256" t="str">
        <f t="shared" si="5"/>
        <v>na</v>
      </c>
      <c r="L75" s="246">
        <f t="shared" si="6"/>
        <v>0</v>
      </c>
      <c r="M75" s="253" t="str">
        <f t="shared" ref="M75:M138" si="19">IFERROR(K75*100+L75, "na")</f>
        <v>na</v>
      </c>
      <c r="N75" s="253" t="e">
        <f t="shared" si="7"/>
        <v>#VALUE!</v>
      </c>
      <c r="O75" s="257"/>
      <c r="P75" s="246">
        <f t="shared" si="14"/>
        <v>65</v>
      </c>
      <c r="Q75" s="254" t="e">
        <f t="shared" si="8"/>
        <v>#N/A</v>
      </c>
      <c r="R75" s="246" t="e">
        <f t="shared" si="9"/>
        <v>#N/A</v>
      </c>
      <c r="S75" s="246" t="e">
        <f t="shared" si="18"/>
        <v>#N/A</v>
      </c>
      <c r="T75" s="246" t="e">
        <f t="shared" si="18"/>
        <v>#N/A</v>
      </c>
      <c r="U75" s="258" t="e">
        <f t="shared" si="18"/>
        <v>#N/A</v>
      </c>
      <c r="V75" s="246" t="str">
        <f>IF(ISERROR(VLOOKUP($F$6&amp;S75, 'Constituents (S)'!A:A, 1, 0)), "", VLOOKUP(S75,G:L, 6, 0)-$A$9)</f>
        <v/>
      </c>
      <c r="Y75" s="246">
        <f t="shared" si="15"/>
        <v>65</v>
      </c>
      <c r="Z75" s="246" t="str">
        <f t="shared" si="11"/>
        <v/>
      </c>
      <c r="AA75" s="246" t="str">
        <f t="shared" si="12"/>
        <v/>
      </c>
      <c r="AB75" s="246" t="str">
        <f t="shared" si="13"/>
        <v/>
      </c>
    </row>
    <row r="76" spans="1:28">
      <c r="A76" s="246">
        <f t="shared" ref="A76:A139" si="20">L76-$A$9</f>
        <v>0</v>
      </c>
      <c r="B76" s="253" t="e">
        <f t="shared" ref="B76:B139" si="21">N76</f>
        <v>#VALUE!</v>
      </c>
      <c r="C76" s="246">
        <v>66</v>
      </c>
      <c r="D76" s="246" t="str">
        <f t="shared" ref="D76:D139" si="22">C76&amp;"-"&amp;$F$6</f>
        <v>66-PEG Ratio</v>
      </c>
      <c r="E76" s="254" t="str">
        <f>IFERROR(IF(1=VLOOKUP($D76, 'Constituents (S)'!$C:$AC, E$9, 0), "New", VLOOKUP($D76, 'Constituents (S)'!$C:$AC, E$9, 0)), "")</f>
        <v/>
      </c>
      <c r="F76" s="246" t="str">
        <f>IFERROR(VLOOKUP($D76, 'Constituents (S)'!$C:$AC, F$9, 0), "")</f>
        <v/>
      </c>
      <c r="G76" s="246" t="str">
        <f>IFERROR(VLOOKUP($D76, 'Constituents (S)'!$C:$AC, G$9, 0), "")</f>
        <v/>
      </c>
      <c r="H76" s="255" t="str">
        <f>IFERROR(IF($F$6="Size", VLOOKUP($D76, 'Constituents (S)'!$C:$AC, H$9, 0)/1000, VLOOKUP($D76, 'Constituents (S)'!$C:$AC, H$9, 0)), "")</f>
        <v/>
      </c>
      <c r="I76" s="255" t="str">
        <f>IFERROR(VLOOKUP($D76, 'Constituents (S)'!$C:$AC, I$9, 0), "")</f>
        <v/>
      </c>
      <c r="J76" s="255"/>
      <c r="K76" s="256" t="str">
        <f t="shared" ref="K76:K139" si="23">IFERROR(IF($K$8="ASC", RANK(H76, H$11:H$80, 1), COUNTA($F$11:$F$80)+1-RANK(H76, H$11:H$80, 1)), "na")</f>
        <v>na</v>
      </c>
      <c r="L76" s="246">
        <f>COUNTIF($F$11:$F$80, "&lt;="&amp;F76)</f>
        <v>0</v>
      </c>
      <c r="M76" s="253" t="str">
        <f t="shared" si="19"/>
        <v>na</v>
      </c>
      <c r="N76" s="253" t="e">
        <f t="shared" ref="N76:N139" si="24">RANK(M76, $M$11:$M$80, 1)</f>
        <v>#VALUE!</v>
      </c>
      <c r="O76" s="257"/>
      <c r="P76" s="246">
        <f t="shared" si="14"/>
        <v>66</v>
      </c>
      <c r="Q76" s="254" t="e">
        <f t="shared" ref="Q76:Q139" si="25">VLOOKUP($P76,$B:$I, Q$9, 0)</f>
        <v>#N/A</v>
      </c>
      <c r="R76" s="246" t="e">
        <f t="shared" ref="R76:R139" si="26">VLOOKUP($P76,$B:$I, 5, 0)</f>
        <v>#N/A</v>
      </c>
      <c r="S76" s="246" t="e">
        <f t="shared" si="18"/>
        <v>#N/A</v>
      </c>
      <c r="T76" s="246" t="e">
        <f t="shared" si="18"/>
        <v>#N/A</v>
      </c>
      <c r="U76" s="258" t="e">
        <f t="shared" si="18"/>
        <v>#N/A</v>
      </c>
      <c r="V76" s="246" t="str">
        <f>IF(ISERROR(VLOOKUP($F$6&amp;S76, 'Constituents (S)'!A:A, 1, 0)), "", VLOOKUP(S76,G:L, 6, 0)-$A$9)</f>
        <v/>
      </c>
      <c r="Y76" s="246">
        <f t="shared" si="15"/>
        <v>66</v>
      </c>
      <c r="Z76" s="246" t="str">
        <f t="shared" ref="Z76:Z80" si="27">IF(Y76&lt;=$Z$8, SMALL($V$11:$V$80, Y76), "")</f>
        <v/>
      </c>
      <c r="AA76" s="246" t="str">
        <f t="shared" ref="AA76:AA80" si="28">IFERROR(VLOOKUP(Z76,$A$11:$G$109, 7, 0), "")</f>
        <v/>
      </c>
      <c r="AB76" s="246" t="str">
        <f t="shared" ref="AB76:AB80" si="29">IFERROR(VLOOKUP(Z76,$A$11:$G$109, 6, 0), "")</f>
        <v/>
      </c>
    </row>
    <row r="77" spans="1:28">
      <c r="A77" s="246">
        <f t="shared" si="20"/>
        <v>0</v>
      </c>
      <c r="B77" s="253" t="e">
        <f t="shared" si="21"/>
        <v>#VALUE!</v>
      </c>
      <c r="C77" s="246">
        <v>67</v>
      </c>
      <c r="D77" s="246" t="str">
        <f t="shared" si="22"/>
        <v>67-PEG Ratio</v>
      </c>
      <c r="E77" s="254" t="str">
        <f>IFERROR(IF(1=VLOOKUP($D77, 'Constituents (S)'!$C:$AC, E$9, 0), "New", VLOOKUP($D77, 'Constituents (S)'!$C:$AC, E$9, 0)), "")</f>
        <v/>
      </c>
      <c r="F77" s="246" t="str">
        <f>IFERROR(VLOOKUP($D77, 'Constituents (S)'!$C:$AC, F$9, 0), "")</f>
        <v/>
      </c>
      <c r="G77" s="246" t="str">
        <f>IFERROR(VLOOKUP($D77, 'Constituents (S)'!$C:$AC, G$9, 0), "")</f>
        <v/>
      </c>
      <c r="H77" s="255" t="str">
        <f>IFERROR(IF($F$6="Size", VLOOKUP($D77, 'Constituents (S)'!$C:$AC, H$9, 0)/1000, VLOOKUP($D77, 'Constituents (S)'!$C:$AC, H$9, 0)), "")</f>
        <v/>
      </c>
      <c r="I77" s="255" t="str">
        <f>IFERROR(VLOOKUP($D77, 'Constituents (S)'!$C:$AC, I$9, 0), "")</f>
        <v/>
      </c>
      <c r="J77" s="255"/>
      <c r="K77" s="256" t="str">
        <f t="shared" si="23"/>
        <v>na</v>
      </c>
      <c r="L77" s="246">
        <f>COUNTIF($F$11:$F$80, "&lt;="&amp;F77)</f>
        <v>0</v>
      </c>
      <c r="M77" s="253" t="str">
        <f t="shared" si="19"/>
        <v>na</v>
      </c>
      <c r="N77" s="253" t="e">
        <f t="shared" si="24"/>
        <v>#VALUE!</v>
      </c>
      <c r="O77" s="257"/>
      <c r="P77" s="246">
        <f t="shared" ref="P77:P140" si="30">P76+1</f>
        <v>67</v>
      </c>
      <c r="Q77" s="254" t="e">
        <f t="shared" si="25"/>
        <v>#N/A</v>
      </c>
      <c r="R77" s="246" t="e">
        <f t="shared" si="26"/>
        <v>#N/A</v>
      </c>
      <c r="S77" s="246" t="e">
        <f t="shared" si="18"/>
        <v>#N/A</v>
      </c>
      <c r="T77" s="246" t="e">
        <f t="shared" si="18"/>
        <v>#N/A</v>
      </c>
      <c r="U77" s="258" t="e">
        <f t="shared" si="18"/>
        <v>#N/A</v>
      </c>
      <c r="V77" s="246" t="str">
        <f>IF(ISERROR(VLOOKUP($F$6&amp;S77, 'Constituents (S)'!A:A, 1, 0)), "", VLOOKUP(S77,G:L, 6, 0)-$A$9)</f>
        <v/>
      </c>
      <c r="Y77" s="246">
        <f t="shared" ref="Y77:Y140" si="31">Y76+1</f>
        <v>67</v>
      </c>
      <c r="Z77" s="246" t="str">
        <f t="shared" si="27"/>
        <v/>
      </c>
      <c r="AA77" s="246" t="str">
        <f t="shared" si="28"/>
        <v/>
      </c>
      <c r="AB77" s="246" t="str">
        <f t="shared" si="29"/>
        <v/>
      </c>
    </row>
    <row r="78" spans="1:28">
      <c r="A78" s="246">
        <f t="shared" si="20"/>
        <v>0</v>
      </c>
      <c r="B78" s="253" t="e">
        <f t="shared" si="21"/>
        <v>#VALUE!</v>
      </c>
      <c r="C78" s="246">
        <v>68</v>
      </c>
      <c r="D78" s="246" t="str">
        <f t="shared" si="22"/>
        <v>68-PEG Ratio</v>
      </c>
      <c r="E78" s="254" t="str">
        <f>IFERROR(IF(1=VLOOKUP($D78, 'Constituents (S)'!$C:$AC, E$9, 0), "New", VLOOKUP($D78, 'Constituents (S)'!$C:$AC, E$9, 0)), "")</f>
        <v/>
      </c>
      <c r="F78" s="246" t="str">
        <f>IFERROR(VLOOKUP($D78, 'Constituents (S)'!$C:$AC, F$9, 0), "")</f>
        <v/>
      </c>
      <c r="G78" s="246" t="str">
        <f>IFERROR(VLOOKUP($D78, 'Constituents (S)'!$C:$AC, G$9, 0), "")</f>
        <v/>
      </c>
      <c r="H78" s="255" t="str">
        <f>IFERROR(IF($F$6="Size", VLOOKUP($D78, 'Constituents (S)'!$C:$AC, H$9, 0)/1000, VLOOKUP($D78, 'Constituents (S)'!$C:$AC, H$9, 0)), "")</f>
        <v/>
      </c>
      <c r="I78" s="255" t="str">
        <f>IFERROR(VLOOKUP($D78, 'Constituents (S)'!$C:$AC, I$9, 0), "")</f>
        <v/>
      </c>
      <c r="J78" s="255"/>
      <c r="K78" s="256" t="str">
        <f t="shared" si="23"/>
        <v>na</v>
      </c>
      <c r="L78" s="246">
        <f>COUNTIF($F$11:$F$80, "&lt;="&amp;F78)</f>
        <v>0</v>
      </c>
      <c r="M78" s="253" t="str">
        <f t="shared" si="19"/>
        <v>na</v>
      </c>
      <c r="N78" s="253" t="e">
        <f t="shared" si="24"/>
        <v>#VALUE!</v>
      </c>
      <c r="O78" s="257"/>
      <c r="P78" s="246">
        <f t="shared" si="30"/>
        <v>68</v>
      </c>
      <c r="Q78" s="254" t="e">
        <f t="shared" si="25"/>
        <v>#N/A</v>
      </c>
      <c r="R78" s="246" t="e">
        <f t="shared" si="26"/>
        <v>#N/A</v>
      </c>
      <c r="S78" s="246" t="e">
        <f t="shared" si="18"/>
        <v>#N/A</v>
      </c>
      <c r="T78" s="246" t="e">
        <f t="shared" si="18"/>
        <v>#N/A</v>
      </c>
      <c r="U78" s="258" t="e">
        <f t="shared" si="18"/>
        <v>#N/A</v>
      </c>
      <c r="V78" s="246" t="str">
        <f>IF(ISERROR(VLOOKUP($F$6&amp;S78, 'Constituents (S)'!A:A, 1, 0)), "", VLOOKUP(S78,G:L, 6, 0)-$A$9)</f>
        <v/>
      </c>
      <c r="Y78" s="246">
        <f t="shared" si="31"/>
        <v>68</v>
      </c>
      <c r="Z78" s="246" t="str">
        <f t="shared" si="27"/>
        <v/>
      </c>
      <c r="AA78" s="246" t="str">
        <f t="shared" si="28"/>
        <v/>
      </c>
      <c r="AB78" s="246" t="str">
        <f t="shared" si="29"/>
        <v/>
      </c>
    </row>
    <row r="79" spans="1:28">
      <c r="A79" s="246">
        <f t="shared" si="20"/>
        <v>0</v>
      </c>
      <c r="B79" s="253" t="e">
        <f t="shared" si="21"/>
        <v>#VALUE!</v>
      </c>
      <c r="C79" s="246">
        <v>69</v>
      </c>
      <c r="D79" s="246" t="str">
        <f t="shared" si="22"/>
        <v>69-PEG Ratio</v>
      </c>
      <c r="E79" s="254" t="str">
        <f>IFERROR(IF(1=VLOOKUP($D79, 'Constituents (S)'!$C:$AC, E$9, 0), "New", VLOOKUP($D79, 'Constituents (S)'!$C:$AC, E$9, 0)), "")</f>
        <v/>
      </c>
      <c r="F79" s="246" t="str">
        <f>IFERROR(VLOOKUP($D79, 'Constituents (S)'!$C:$AC, F$9, 0), "")</f>
        <v/>
      </c>
      <c r="G79" s="246" t="str">
        <f>IFERROR(VLOOKUP($D79, 'Constituents (S)'!$C:$AC, G$9, 0), "")</f>
        <v/>
      </c>
      <c r="H79" s="255" t="str">
        <f>IFERROR(IF($F$6="Size", VLOOKUP($D79, 'Constituents (S)'!$C:$AC, H$9, 0)/1000, VLOOKUP($D79, 'Constituents (S)'!$C:$AC, H$9, 0)), "")</f>
        <v/>
      </c>
      <c r="I79" s="255" t="str">
        <f>IFERROR(VLOOKUP($D79, 'Constituents (S)'!$C:$AC, I$9, 0), "")</f>
        <v/>
      </c>
      <c r="J79" s="255"/>
      <c r="K79" s="256" t="str">
        <f t="shared" si="23"/>
        <v>na</v>
      </c>
      <c r="L79" s="246">
        <f>COUNTIF($F$11:$F$80, "&lt;="&amp;F79)</f>
        <v>0</v>
      </c>
      <c r="M79" s="253" t="str">
        <f t="shared" si="19"/>
        <v>na</v>
      </c>
      <c r="N79" s="253" t="e">
        <f t="shared" si="24"/>
        <v>#VALUE!</v>
      </c>
      <c r="O79" s="257"/>
      <c r="P79" s="246">
        <f t="shared" si="30"/>
        <v>69</v>
      </c>
      <c r="Q79" s="254" t="e">
        <f t="shared" si="25"/>
        <v>#N/A</v>
      </c>
      <c r="R79" s="246" t="e">
        <f t="shared" si="26"/>
        <v>#N/A</v>
      </c>
      <c r="S79" s="246" t="e">
        <f t="shared" si="18"/>
        <v>#N/A</v>
      </c>
      <c r="T79" s="246" t="e">
        <f t="shared" si="18"/>
        <v>#N/A</v>
      </c>
      <c r="U79" s="258" t="e">
        <f t="shared" si="18"/>
        <v>#N/A</v>
      </c>
      <c r="V79" s="246" t="str">
        <f>IF(ISERROR(VLOOKUP($F$6&amp;S79, 'Constituents (S)'!A:A, 1, 0)), "", VLOOKUP(S79,G:L, 6, 0)-$A$9)</f>
        <v/>
      </c>
      <c r="Y79" s="246">
        <f t="shared" si="31"/>
        <v>69</v>
      </c>
      <c r="Z79" s="246" t="str">
        <f t="shared" si="27"/>
        <v/>
      </c>
      <c r="AA79" s="246" t="str">
        <f t="shared" si="28"/>
        <v/>
      </c>
      <c r="AB79" s="246" t="str">
        <f t="shared" si="29"/>
        <v/>
      </c>
    </row>
    <row r="80" spans="1:28">
      <c r="A80" s="246">
        <f t="shared" si="20"/>
        <v>0</v>
      </c>
      <c r="B80" s="253" t="e">
        <f t="shared" si="21"/>
        <v>#VALUE!</v>
      </c>
      <c r="C80" s="246">
        <v>70</v>
      </c>
      <c r="D80" s="246" t="str">
        <f t="shared" si="22"/>
        <v>70-PEG Ratio</v>
      </c>
      <c r="E80" s="254" t="str">
        <f>IFERROR(IF(1=VLOOKUP($D80, 'Constituents (S)'!$C:$AC, E$9, 0), "New", VLOOKUP($D80, 'Constituents (S)'!$C:$AC, E$9, 0)), "")</f>
        <v/>
      </c>
      <c r="F80" s="246" t="str">
        <f>IFERROR(VLOOKUP($D80, 'Constituents (S)'!$C:$AC, F$9, 0), "")</f>
        <v/>
      </c>
      <c r="G80" s="246" t="str">
        <f>IFERROR(VLOOKUP($D80, 'Constituents (S)'!$C:$AC, G$9, 0), "")</f>
        <v/>
      </c>
      <c r="H80" s="255" t="str">
        <f>IFERROR(IF($F$6="Size", VLOOKUP($D80, 'Constituents (S)'!$C:$AC, H$9, 0)/1000, VLOOKUP($D80, 'Constituents (S)'!$C:$AC, H$9, 0)), "")</f>
        <v/>
      </c>
      <c r="I80" s="255" t="str">
        <f>IFERROR(VLOOKUP($D80, 'Constituents (S)'!$C:$AC, I$9, 0), "")</f>
        <v/>
      </c>
      <c r="J80" s="255"/>
      <c r="K80" s="256" t="str">
        <f t="shared" si="23"/>
        <v>na</v>
      </c>
      <c r="L80" s="246">
        <f>COUNTIF($F$11:$F$80, "&lt;="&amp;F80)</f>
        <v>0</v>
      </c>
      <c r="M80" s="253" t="str">
        <f t="shared" si="19"/>
        <v>na</v>
      </c>
      <c r="N80" s="253" t="e">
        <f t="shared" si="24"/>
        <v>#VALUE!</v>
      </c>
      <c r="O80" s="257"/>
      <c r="P80" s="246">
        <f t="shared" si="30"/>
        <v>70</v>
      </c>
      <c r="Q80" s="254" t="e">
        <f t="shared" si="25"/>
        <v>#N/A</v>
      </c>
      <c r="R80" s="246" t="e">
        <f t="shared" si="26"/>
        <v>#N/A</v>
      </c>
      <c r="S80" s="246" t="e">
        <f t="shared" si="18"/>
        <v>#N/A</v>
      </c>
      <c r="T80" s="246" t="e">
        <f t="shared" si="18"/>
        <v>#N/A</v>
      </c>
      <c r="U80" s="258" t="e">
        <f t="shared" si="18"/>
        <v>#N/A</v>
      </c>
      <c r="V80" s="246" t="str">
        <f>IF(ISERROR(VLOOKUP($F$6&amp;S80, 'Constituents (S)'!A:A, 1, 0)), "", VLOOKUP(S80,G:L, 6, 0)-$A$9)</f>
        <v/>
      </c>
      <c r="Y80" s="246">
        <f t="shared" si="31"/>
        <v>70</v>
      </c>
      <c r="Z80" s="246" t="str">
        <f t="shared" si="27"/>
        <v/>
      </c>
      <c r="AA80" s="246" t="str">
        <f t="shared" si="28"/>
        <v/>
      </c>
      <c r="AB80" s="246" t="str">
        <f t="shared" si="29"/>
        <v/>
      </c>
    </row>
    <row r="81" spans="1:25">
      <c r="A81" s="246">
        <f t="shared" si="20"/>
        <v>0</v>
      </c>
      <c r="B81" s="253" t="e">
        <f t="shared" si="21"/>
        <v>#VALUE!</v>
      </c>
      <c r="C81" s="246">
        <v>71</v>
      </c>
      <c r="D81" s="246" t="str">
        <f t="shared" si="22"/>
        <v>71-PEG Ratio</v>
      </c>
      <c r="E81" s="254" t="str">
        <f>IFERROR(IF(1=VLOOKUP($D81, 'Constituents (S)'!$C:$AC, E$9, 0), "New", VLOOKUP($D81, 'Constituents (S)'!$C:$AC, E$9, 0)), "")</f>
        <v/>
      </c>
      <c r="F81" s="246" t="str">
        <f>IFERROR(VLOOKUP($D81, 'Constituents (S)'!$C:$AC, F$9, 0), "")</f>
        <v/>
      </c>
      <c r="G81" s="246" t="str">
        <f>IFERROR(VLOOKUP($D81, 'Constituents (S)'!$C:$AC, G$9, 0), "")</f>
        <v/>
      </c>
      <c r="H81" s="255" t="str">
        <f>IFERROR(IF($F$6="Size", VLOOKUP($D81, 'Constituents (S)'!$C:$AC, H$9, 0)/1000, VLOOKUP($D81, 'Constituents (S)'!$C:$AC, H$9, 0)), "")</f>
        <v/>
      </c>
      <c r="I81" s="255" t="str">
        <f>IFERROR(VLOOKUP($D81, 'Constituents (S)'!$C:$AC, I$9, 0), "")</f>
        <v/>
      </c>
      <c r="K81" s="256" t="str">
        <f t="shared" si="23"/>
        <v>na</v>
      </c>
      <c r="L81" s="246">
        <f t="shared" ref="L81:L144" si="32">COUNTIF($F$11:$F$80, "&lt;="&amp;F81)</f>
        <v>0</v>
      </c>
      <c r="M81" s="253" t="str">
        <f t="shared" si="19"/>
        <v>na</v>
      </c>
      <c r="N81" s="253" t="e">
        <f t="shared" si="24"/>
        <v>#VALUE!</v>
      </c>
      <c r="O81" s="257"/>
      <c r="P81" s="246">
        <f t="shared" si="30"/>
        <v>71</v>
      </c>
      <c r="Q81" s="254" t="e">
        <f t="shared" si="25"/>
        <v>#N/A</v>
      </c>
      <c r="R81" s="246" t="e">
        <f t="shared" si="26"/>
        <v>#N/A</v>
      </c>
      <c r="S81" s="246" t="e">
        <f t="shared" si="18"/>
        <v>#N/A</v>
      </c>
      <c r="T81" s="246" t="e">
        <f t="shared" si="18"/>
        <v>#N/A</v>
      </c>
      <c r="U81" s="258" t="e">
        <f t="shared" si="18"/>
        <v>#N/A</v>
      </c>
      <c r="Y81" s="246">
        <f t="shared" si="31"/>
        <v>71</v>
      </c>
    </row>
    <row r="82" spans="1:25">
      <c r="A82" s="246">
        <f t="shared" si="20"/>
        <v>0</v>
      </c>
      <c r="B82" s="253" t="e">
        <f t="shared" si="21"/>
        <v>#VALUE!</v>
      </c>
      <c r="C82" s="246">
        <v>72</v>
      </c>
      <c r="D82" s="246" t="str">
        <f t="shared" si="22"/>
        <v>72-PEG Ratio</v>
      </c>
      <c r="E82" s="254" t="str">
        <f>IFERROR(IF(1=VLOOKUP($D82, 'Constituents (S)'!$C:$AC, E$9, 0), "New", VLOOKUP($D82, 'Constituents (S)'!$C:$AC, E$9, 0)), "")</f>
        <v/>
      </c>
      <c r="F82" s="246" t="str">
        <f>IFERROR(VLOOKUP($D82, 'Constituents (S)'!$C:$AC, F$9, 0), "")</f>
        <v/>
      </c>
      <c r="G82" s="246" t="str">
        <f>IFERROR(VLOOKUP($D82, 'Constituents (S)'!$C:$AC, G$9, 0), "")</f>
        <v/>
      </c>
      <c r="H82" s="255" t="str">
        <f>IFERROR(IF($F$6="Size", VLOOKUP($D82, 'Constituents (S)'!$C:$AC, H$9, 0)/1000, VLOOKUP($D82, 'Constituents (S)'!$C:$AC, H$9, 0)), "")</f>
        <v/>
      </c>
      <c r="I82" s="255" t="str">
        <f>IFERROR(VLOOKUP($D82, 'Constituents (S)'!$C:$AC, I$9, 0), "")</f>
        <v/>
      </c>
      <c r="K82" s="256" t="str">
        <f t="shared" si="23"/>
        <v>na</v>
      </c>
      <c r="L82" s="246">
        <f t="shared" si="32"/>
        <v>0</v>
      </c>
      <c r="M82" s="253" t="str">
        <f t="shared" si="19"/>
        <v>na</v>
      </c>
      <c r="N82" s="253" t="e">
        <f t="shared" si="24"/>
        <v>#VALUE!</v>
      </c>
      <c r="O82" s="257"/>
      <c r="P82" s="246">
        <f t="shared" si="30"/>
        <v>72</v>
      </c>
      <c r="Q82" s="254" t="e">
        <f t="shared" si="25"/>
        <v>#N/A</v>
      </c>
      <c r="R82" s="246" t="e">
        <f t="shared" si="26"/>
        <v>#N/A</v>
      </c>
      <c r="S82" s="246" t="e">
        <f t="shared" si="18"/>
        <v>#N/A</v>
      </c>
      <c r="T82" s="246" t="e">
        <f t="shared" si="18"/>
        <v>#N/A</v>
      </c>
      <c r="U82" s="258" t="e">
        <f t="shared" si="18"/>
        <v>#N/A</v>
      </c>
      <c r="Y82" s="246">
        <f t="shared" si="31"/>
        <v>72</v>
      </c>
    </row>
    <row r="83" spans="1:25">
      <c r="A83" s="246">
        <f t="shared" si="20"/>
        <v>0</v>
      </c>
      <c r="B83" s="253" t="e">
        <f t="shared" si="21"/>
        <v>#VALUE!</v>
      </c>
      <c r="C83" s="246">
        <v>73</v>
      </c>
      <c r="D83" s="246" t="str">
        <f t="shared" si="22"/>
        <v>73-PEG Ratio</v>
      </c>
      <c r="E83" s="254" t="str">
        <f>IFERROR(IF(1=VLOOKUP($D83, 'Constituents (S)'!$C:$AC, E$9, 0), "New", VLOOKUP($D83, 'Constituents (S)'!$C:$AC, E$9, 0)), "")</f>
        <v/>
      </c>
      <c r="F83" s="246" t="str">
        <f>IFERROR(VLOOKUP($D83, 'Constituents (S)'!$C:$AC, F$9, 0), "")</f>
        <v/>
      </c>
      <c r="G83" s="246" t="str">
        <f>IFERROR(VLOOKUP($D83, 'Constituents (S)'!$C:$AC, G$9, 0), "")</f>
        <v/>
      </c>
      <c r="H83" s="255" t="str">
        <f>IFERROR(IF($F$6="Size", VLOOKUP($D83, 'Constituents (S)'!$C:$AC, H$9, 0)/1000, VLOOKUP($D83, 'Constituents (S)'!$C:$AC, H$9, 0)), "")</f>
        <v/>
      </c>
      <c r="I83" s="255" t="str">
        <f>IFERROR(VLOOKUP($D83, 'Constituents (S)'!$C:$AC, I$9, 0), "")</f>
        <v/>
      </c>
      <c r="K83" s="256" t="str">
        <f t="shared" si="23"/>
        <v>na</v>
      </c>
      <c r="L83" s="246">
        <f t="shared" si="32"/>
        <v>0</v>
      </c>
      <c r="M83" s="253" t="str">
        <f t="shared" si="19"/>
        <v>na</v>
      </c>
      <c r="N83" s="253" t="e">
        <f t="shared" si="24"/>
        <v>#VALUE!</v>
      </c>
      <c r="O83" s="257"/>
      <c r="P83" s="246">
        <f t="shared" si="30"/>
        <v>73</v>
      </c>
      <c r="Q83" s="254" t="e">
        <f t="shared" si="25"/>
        <v>#N/A</v>
      </c>
      <c r="R83" s="246" t="e">
        <f t="shared" si="26"/>
        <v>#N/A</v>
      </c>
      <c r="S83" s="246" t="e">
        <f t="shared" si="18"/>
        <v>#N/A</v>
      </c>
      <c r="T83" s="246" t="e">
        <f t="shared" si="18"/>
        <v>#N/A</v>
      </c>
      <c r="U83" s="258" t="e">
        <f t="shared" si="18"/>
        <v>#N/A</v>
      </c>
      <c r="Y83" s="246">
        <f t="shared" si="31"/>
        <v>73</v>
      </c>
    </row>
    <row r="84" spans="1:25">
      <c r="A84" s="246">
        <f t="shared" si="20"/>
        <v>0</v>
      </c>
      <c r="B84" s="253" t="e">
        <f t="shared" si="21"/>
        <v>#VALUE!</v>
      </c>
      <c r="C84" s="246">
        <v>74</v>
      </c>
      <c r="D84" s="246" t="str">
        <f t="shared" si="22"/>
        <v>74-PEG Ratio</v>
      </c>
      <c r="E84" s="254" t="str">
        <f>IFERROR(IF(1=VLOOKUP($D84, 'Constituents (S)'!$C:$AC, E$9, 0), "New", VLOOKUP($D84, 'Constituents (S)'!$C:$AC, E$9, 0)), "")</f>
        <v/>
      </c>
      <c r="F84" s="246" t="str">
        <f>IFERROR(VLOOKUP($D84, 'Constituents (S)'!$C:$AC, F$9, 0), "")</f>
        <v/>
      </c>
      <c r="G84" s="246" t="str">
        <f>IFERROR(VLOOKUP($D84, 'Constituents (S)'!$C:$AC, G$9, 0), "")</f>
        <v/>
      </c>
      <c r="H84" s="255" t="str">
        <f>IFERROR(IF($F$6="Size", VLOOKUP($D84, 'Constituents (S)'!$C:$AC, H$9, 0)/1000, VLOOKUP($D84, 'Constituents (S)'!$C:$AC, H$9, 0)), "")</f>
        <v/>
      </c>
      <c r="I84" s="255" t="str">
        <f>IFERROR(VLOOKUP($D84, 'Constituents (S)'!$C:$AC, I$9, 0), "")</f>
        <v/>
      </c>
      <c r="K84" s="256" t="str">
        <f t="shared" si="23"/>
        <v>na</v>
      </c>
      <c r="L84" s="246">
        <f t="shared" si="32"/>
        <v>0</v>
      </c>
      <c r="M84" s="253" t="str">
        <f t="shared" si="19"/>
        <v>na</v>
      </c>
      <c r="N84" s="253" t="e">
        <f t="shared" si="24"/>
        <v>#VALUE!</v>
      </c>
      <c r="O84" s="257"/>
      <c r="P84" s="246">
        <f t="shared" si="30"/>
        <v>74</v>
      </c>
      <c r="Q84" s="254" t="e">
        <f t="shared" si="25"/>
        <v>#N/A</v>
      </c>
      <c r="R84" s="246" t="e">
        <f t="shared" si="26"/>
        <v>#N/A</v>
      </c>
      <c r="S84" s="246" t="e">
        <f t="shared" si="18"/>
        <v>#N/A</v>
      </c>
      <c r="T84" s="246" t="e">
        <f t="shared" si="18"/>
        <v>#N/A</v>
      </c>
      <c r="U84" s="258" t="e">
        <f t="shared" si="18"/>
        <v>#N/A</v>
      </c>
      <c r="Y84" s="246">
        <f t="shared" si="31"/>
        <v>74</v>
      </c>
    </row>
    <row r="85" spans="1:25">
      <c r="A85" s="246">
        <f t="shared" si="20"/>
        <v>0</v>
      </c>
      <c r="B85" s="253" t="e">
        <f t="shared" si="21"/>
        <v>#VALUE!</v>
      </c>
      <c r="C85" s="246">
        <v>75</v>
      </c>
      <c r="D85" s="246" t="str">
        <f t="shared" si="22"/>
        <v>75-PEG Ratio</v>
      </c>
      <c r="E85" s="254" t="str">
        <f>IFERROR(IF(1=VLOOKUP($D85, 'Constituents (S)'!$C:$AC, E$9, 0), "New", VLOOKUP($D85, 'Constituents (S)'!$C:$AC, E$9, 0)), "")</f>
        <v/>
      </c>
      <c r="F85" s="246" t="str">
        <f>IFERROR(VLOOKUP($D85, 'Constituents (S)'!$C:$AC, F$9, 0), "")</f>
        <v/>
      </c>
      <c r="G85" s="246" t="str">
        <f>IFERROR(VLOOKUP($D85, 'Constituents (S)'!$C:$AC, G$9, 0), "")</f>
        <v/>
      </c>
      <c r="H85" s="255" t="str">
        <f>IFERROR(IF($F$6="Size", VLOOKUP($D85, 'Constituents (S)'!$C:$AC, H$9, 0)/1000, VLOOKUP($D85, 'Constituents (S)'!$C:$AC, H$9, 0)), "")</f>
        <v/>
      </c>
      <c r="I85" s="255" t="str">
        <f>IFERROR(VLOOKUP($D85, 'Constituents (S)'!$C:$AC, I$9, 0), "")</f>
        <v/>
      </c>
      <c r="K85" s="256" t="str">
        <f t="shared" si="23"/>
        <v>na</v>
      </c>
      <c r="L85" s="246">
        <f t="shared" si="32"/>
        <v>0</v>
      </c>
      <c r="M85" s="253" t="str">
        <f t="shared" si="19"/>
        <v>na</v>
      </c>
      <c r="N85" s="253" t="e">
        <f t="shared" si="24"/>
        <v>#VALUE!</v>
      </c>
      <c r="O85" s="257"/>
      <c r="P85" s="246">
        <f t="shared" si="30"/>
        <v>75</v>
      </c>
      <c r="Q85" s="254" t="e">
        <f t="shared" si="25"/>
        <v>#N/A</v>
      </c>
      <c r="R85" s="246" t="e">
        <f t="shared" si="26"/>
        <v>#N/A</v>
      </c>
      <c r="S85" s="246" t="e">
        <f t="shared" si="18"/>
        <v>#N/A</v>
      </c>
      <c r="T85" s="246" t="e">
        <f t="shared" si="18"/>
        <v>#N/A</v>
      </c>
      <c r="U85" s="258" t="e">
        <f t="shared" si="18"/>
        <v>#N/A</v>
      </c>
      <c r="Y85" s="246">
        <f t="shared" si="31"/>
        <v>75</v>
      </c>
    </row>
    <row r="86" spans="1:25">
      <c r="A86" s="246">
        <f t="shared" si="20"/>
        <v>0</v>
      </c>
      <c r="B86" s="253" t="e">
        <f t="shared" si="21"/>
        <v>#VALUE!</v>
      </c>
      <c r="C86" s="246">
        <v>76</v>
      </c>
      <c r="D86" s="246" t="str">
        <f t="shared" si="22"/>
        <v>76-PEG Ratio</v>
      </c>
      <c r="E86" s="254" t="str">
        <f>IFERROR(IF(1=VLOOKUP($D86, 'Constituents (S)'!$C:$AC, E$9, 0), "New", VLOOKUP($D86, 'Constituents (S)'!$C:$AC, E$9, 0)), "")</f>
        <v/>
      </c>
      <c r="F86" s="246" t="str">
        <f>IFERROR(VLOOKUP($D86, 'Constituents (S)'!$C:$AC, F$9, 0), "")</f>
        <v/>
      </c>
      <c r="G86" s="246" t="str">
        <f>IFERROR(VLOOKUP($D86, 'Constituents (S)'!$C:$AC, G$9, 0), "")</f>
        <v/>
      </c>
      <c r="H86" s="255" t="str">
        <f>IFERROR(IF($F$6="Size", VLOOKUP($D86, 'Constituents (S)'!$C:$AC, H$9, 0)/1000, VLOOKUP($D86, 'Constituents (S)'!$C:$AC, H$9, 0)), "")</f>
        <v/>
      </c>
      <c r="I86" s="255" t="str">
        <f>IFERROR(VLOOKUP($D86, 'Constituents (S)'!$C:$AC, I$9, 0), "")</f>
        <v/>
      </c>
      <c r="K86" s="256" t="str">
        <f t="shared" si="23"/>
        <v>na</v>
      </c>
      <c r="L86" s="246">
        <f t="shared" si="32"/>
        <v>0</v>
      </c>
      <c r="M86" s="253" t="str">
        <f t="shared" si="19"/>
        <v>na</v>
      </c>
      <c r="N86" s="253" t="e">
        <f t="shared" si="24"/>
        <v>#VALUE!</v>
      </c>
      <c r="O86" s="257"/>
      <c r="P86" s="246">
        <f t="shared" si="30"/>
        <v>76</v>
      </c>
      <c r="Q86" s="254" t="e">
        <f t="shared" si="25"/>
        <v>#N/A</v>
      </c>
      <c r="R86" s="246" t="e">
        <f t="shared" si="26"/>
        <v>#N/A</v>
      </c>
      <c r="S86" s="246" t="e">
        <f t="shared" si="18"/>
        <v>#N/A</v>
      </c>
      <c r="T86" s="246" t="e">
        <f t="shared" si="18"/>
        <v>#N/A</v>
      </c>
      <c r="U86" s="258" t="e">
        <f t="shared" si="18"/>
        <v>#N/A</v>
      </c>
      <c r="Y86" s="246">
        <f t="shared" si="31"/>
        <v>76</v>
      </c>
    </row>
    <row r="87" spans="1:25">
      <c r="A87" s="246">
        <f t="shared" si="20"/>
        <v>0</v>
      </c>
      <c r="B87" s="253" t="e">
        <f t="shared" si="21"/>
        <v>#VALUE!</v>
      </c>
      <c r="C87" s="246">
        <v>77</v>
      </c>
      <c r="D87" s="246" t="str">
        <f t="shared" si="22"/>
        <v>77-PEG Ratio</v>
      </c>
      <c r="E87" s="254" t="str">
        <f>IFERROR(IF(1=VLOOKUP($D87, 'Constituents (S)'!$C:$AC, E$9, 0), "New", VLOOKUP($D87, 'Constituents (S)'!$C:$AC, E$9, 0)), "")</f>
        <v/>
      </c>
      <c r="F87" s="246" t="str">
        <f>IFERROR(VLOOKUP($D87, 'Constituents (S)'!$C:$AC, F$9, 0), "")</f>
        <v/>
      </c>
      <c r="G87" s="246" t="str">
        <f>IFERROR(VLOOKUP($D87, 'Constituents (S)'!$C:$AC, G$9, 0), "")</f>
        <v/>
      </c>
      <c r="H87" s="255" t="str">
        <f>IFERROR(IF($F$6="Size", VLOOKUP($D87, 'Constituents (S)'!$C:$AC, H$9, 0)/1000, VLOOKUP($D87, 'Constituents (S)'!$C:$AC, H$9, 0)), "")</f>
        <v/>
      </c>
      <c r="I87" s="255" t="str">
        <f>IFERROR(VLOOKUP($D87, 'Constituents (S)'!$C:$AC, I$9, 0), "")</f>
        <v/>
      </c>
      <c r="K87" s="256" t="str">
        <f t="shared" si="23"/>
        <v>na</v>
      </c>
      <c r="L87" s="246">
        <f t="shared" si="32"/>
        <v>0</v>
      </c>
      <c r="M87" s="253" t="str">
        <f t="shared" si="19"/>
        <v>na</v>
      </c>
      <c r="N87" s="253" t="e">
        <f t="shared" si="24"/>
        <v>#VALUE!</v>
      </c>
      <c r="O87" s="257"/>
      <c r="P87" s="246">
        <f t="shared" si="30"/>
        <v>77</v>
      </c>
      <c r="Q87" s="254" t="e">
        <f t="shared" si="25"/>
        <v>#N/A</v>
      </c>
      <c r="R87" s="246" t="e">
        <f t="shared" si="26"/>
        <v>#N/A</v>
      </c>
      <c r="S87" s="246" t="e">
        <f t="shared" si="18"/>
        <v>#N/A</v>
      </c>
      <c r="T87" s="246" t="e">
        <f t="shared" si="18"/>
        <v>#N/A</v>
      </c>
      <c r="U87" s="258" t="e">
        <f t="shared" si="18"/>
        <v>#N/A</v>
      </c>
      <c r="Y87" s="246">
        <f t="shared" si="31"/>
        <v>77</v>
      </c>
    </row>
    <row r="88" spans="1:25">
      <c r="A88" s="246">
        <f t="shared" si="20"/>
        <v>0</v>
      </c>
      <c r="B88" s="253" t="e">
        <f t="shared" si="21"/>
        <v>#VALUE!</v>
      </c>
      <c r="C88" s="246">
        <v>78</v>
      </c>
      <c r="D88" s="246" t="str">
        <f t="shared" si="22"/>
        <v>78-PEG Ratio</v>
      </c>
      <c r="E88" s="254" t="str">
        <f>IFERROR(IF(1=VLOOKUP($D88, 'Constituents (S)'!$C:$AC, E$9, 0), "New", VLOOKUP($D88, 'Constituents (S)'!$C:$AC, E$9, 0)), "")</f>
        <v/>
      </c>
      <c r="F88" s="246" t="str">
        <f>IFERROR(VLOOKUP($D88, 'Constituents (S)'!$C:$AC, F$9, 0), "")</f>
        <v/>
      </c>
      <c r="G88" s="246" t="str">
        <f>IFERROR(VLOOKUP($D88, 'Constituents (S)'!$C:$AC, G$9, 0), "")</f>
        <v/>
      </c>
      <c r="H88" s="255" t="str">
        <f>IFERROR(IF($F$6="Size", VLOOKUP($D88, 'Constituents (S)'!$C:$AC, H$9, 0)/1000, VLOOKUP($D88, 'Constituents (S)'!$C:$AC, H$9, 0)), "")</f>
        <v/>
      </c>
      <c r="I88" s="255" t="str">
        <f>IFERROR(VLOOKUP($D88, 'Constituents (S)'!$C:$AC, I$9, 0), "")</f>
        <v/>
      </c>
      <c r="K88" s="256" t="str">
        <f t="shared" si="23"/>
        <v>na</v>
      </c>
      <c r="L88" s="246">
        <f t="shared" si="32"/>
        <v>0</v>
      </c>
      <c r="M88" s="253" t="str">
        <f t="shared" si="19"/>
        <v>na</v>
      </c>
      <c r="N88" s="253" t="e">
        <f t="shared" si="24"/>
        <v>#VALUE!</v>
      </c>
      <c r="O88" s="257"/>
      <c r="P88" s="246">
        <f t="shared" si="30"/>
        <v>78</v>
      </c>
      <c r="Q88" s="254" t="e">
        <f t="shared" si="25"/>
        <v>#N/A</v>
      </c>
      <c r="R88" s="246" t="e">
        <f t="shared" si="26"/>
        <v>#N/A</v>
      </c>
      <c r="S88" s="246" t="e">
        <f t="shared" ref="S88:U151" si="33">VLOOKUP($P88,$B:$I, S$9, 0)</f>
        <v>#N/A</v>
      </c>
      <c r="T88" s="246" t="e">
        <f t="shared" si="33"/>
        <v>#N/A</v>
      </c>
      <c r="U88" s="258" t="e">
        <f t="shared" si="33"/>
        <v>#N/A</v>
      </c>
      <c r="Y88" s="246">
        <f t="shared" si="31"/>
        <v>78</v>
      </c>
    </row>
    <row r="89" spans="1:25">
      <c r="A89" s="246">
        <f t="shared" si="20"/>
        <v>0</v>
      </c>
      <c r="B89" s="253" t="e">
        <f t="shared" si="21"/>
        <v>#VALUE!</v>
      </c>
      <c r="C89" s="246">
        <v>79</v>
      </c>
      <c r="D89" s="246" t="str">
        <f t="shared" si="22"/>
        <v>79-PEG Ratio</v>
      </c>
      <c r="E89" s="254" t="str">
        <f>IFERROR(IF(1=VLOOKUP($D89, 'Constituents (S)'!$C:$AC, E$9, 0), "New", VLOOKUP($D89, 'Constituents (S)'!$C:$AC, E$9, 0)), "")</f>
        <v/>
      </c>
      <c r="F89" s="246" t="str">
        <f>IFERROR(VLOOKUP($D89, 'Constituents (S)'!$C:$AC, F$9, 0), "")</f>
        <v/>
      </c>
      <c r="G89" s="246" t="str">
        <f>IFERROR(VLOOKUP($D89, 'Constituents (S)'!$C:$AC, G$9, 0), "")</f>
        <v/>
      </c>
      <c r="H89" s="255" t="str">
        <f>IFERROR(IF($F$6="Size", VLOOKUP($D89, 'Constituents (S)'!$C:$AC, H$9, 0)/1000, VLOOKUP($D89, 'Constituents (S)'!$C:$AC, H$9, 0)), "")</f>
        <v/>
      </c>
      <c r="I89" s="255" t="str">
        <f>IFERROR(VLOOKUP($D89, 'Constituents (S)'!$C:$AC, I$9, 0), "")</f>
        <v/>
      </c>
      <c r="K89" s="256" t="str">
        <f t="shared" si="23"/>
        <v>na</v>
      </c>
      <c r="L89" s="246">
        <f t="shared" si="32"/>
        <v>0</v>
      </c>
      <c r="M89" s="253" t="str">
        <f t="shared" si="19"/>
        <v>na</v>
      </c>
      <c r="N89" s="253" t="e">
        <f t="shared" si="24"/>
        <v>#VALUE!</v>
      </c>
      <c r="O89" s="257"/>
      <c r="P89" s="246">
        <f t="shared" si="30"/>
        <v>79</v>
      </c>
      <c r="Q89" s="254" t="e">
        <f t="shared" si="25"/>
        <v>#N/A</v>
      </c>
      <c r="R89" s="246" t="e">
        <f t="shared" si="26"/>
        <v>#N/A</v>
      </c>
      <c r="S89" s="246" t="e">
        <f t="shared" si="33"/>
        <v>#N/A</v>
      </c>
      <c r="T89" s="246" t="e">
        <f t="shared" si="33"/>
        <v>#N/A</v>
      </c>
      <c r="U89" s="258" t="e">
        <f t="shared" si="33"/>
        <v>#N/A</v>
      </c>
      <c r="Y89" s="246">
        <f t="shared" si="31"/>
        <v>79</v>
      </c>
    </row>
    <row r="90" spans="1:25">
      <c r="A90" s="246">
        <f t="shared" si="20"/>
        <v>0</v>
      </c>
      <c r="B90" s="253" t="e">
        <f t="shared" si="21"/>
        <v>#VALUE!</v>
      </c>
      <c r="C90" s="246">
        <v>80</v>
      </c>
      <c r="D90" s="246" t="str">
        <f t="shared" si="22"/>
        <v>80-PEG Ratio</v>
      </c>
      <c r="E90" s="254" t="str">
        <f>IFERROR(IF(1=VLOOKUP($D90, 'Constituents (S)'!$C:$AC, E$9, 0), "New", VLOOKUP($D90, 'Constituents (S)'!$C:$AC, E$9, 0)), "")</f>
        <v/>
      </c>
      <c r="F90" s="246" t="str">
        <f>IFERROR(VLOOKUP($D90, 'Constituents (S)'!$C:$AC, F$9, 0), "")</f>
        <v/>
      </c>
      <c r="G90" s="246" t="str">
        <f>IFERROR(VLOOKUP($D90, 'Constituents (S)'!$C:$AC, G$9, 0), "")</f>
        <v/>
      </c>
      <c r="H90" s="255" t="str">
        <f>IFERROR(IF($F$6="Size", VLOOKUP($D90, 'Constituents (S)'!$C:$AC, H$9, 0)/1000, VLOOKUP($D90, 'Constituents (S)'!$C:$AC, H$9, 0)), "")</f>
        <v/>
      </c>
      <c r="I90" s="255" t="str">
        <f>IFERROR(VLOOKUP($D90, 'Constituents (S)'!$C:$AC, I$9, 0), "")</f>
        <v/>
      </c>
      <c r="K90" s="256" t="str">
        <f t="shared" si="23"/>
        <v>na</v>
      </c>
      <c r="L90" s="246">
        <f t="shared" si="32"/>
        <v>0</v>
      </c>
      <c r="M90" s="253" t="str">
        <f t="shared" si="19"/>
        <v>na</v>
      </c>
      <c r="N90" s="253" t="e">
        <f t="shared" si="24"/>
        <v>#VALUE!</v>
      </c>
      <c r="O90" s="257"/>
      <c r="P90" s="246">
        <f t="shared" si="30"/>
        <v>80</v>
      </c>
      <c r="Q90" s="254" t="e">
        <f t="shared" si="25"/>
        <v>#N/A</v>
      </c>
      <c r="R90" s="246" t="e">
        <f t="shared" si="26"/>
        <v>#N/A</v>
      </c>
      <c r="S90" s="246" t="e">
        <f t="shared" si="33"/>
        <v>#N/A</v>
      </c>
      <c r="T90" s="246" t="e">
        <f t="shared" si="33"/>
        <v>#N/A</v>
      </c>
      <c r="U90" s="258" t="e">
        <f t="shared" si="33"/>
        <v>#N/A</v>
      </c>
      <c r="Y90" s="246">
        <f t="shared" si="31"/>
        <v>80</v>
      </c>
    </row>
    <row r="91" spans="1:25">
      <c r="A91" s="246">
        <f t="shared" si="20"/>
        <v>0</v>
      </c>
      <c r="B91" s="253" t="e">
        <f t="shared" si="21"/>
        <v>#VALUE!</v>
      </c>
      <c r="C91" s="246">
        <v>81</v>
      </c>
      <c r="D91" s="246" t="str">
        <f t="shared" si="22"/>
        <v>81-PEG Ratio</v>
      </c>
      <c r="E91" s="254" t="str">
        <f>IFERROR(IF(1=VLOOKUP($D91, 'Constituents (S)'!$C:$AC, E$9, 0), "New", VLOOKUP($D91, 'Constituents (S)'!$C:$AC, E$9, 0)), "")</f>
        <v/>
      </c>
      <c r="F91" s="246" t="str">
        <f>IFERROR(VLOOKUP($D91, 'Constituents (S)'!$C:$AC, F$9, 0), "")</f>
        <v/>
      </c>
      <c r="G91" s="246" t="str">
        <f>IFERROR(VLOOKUP($D91, 'Constituents (S)'!$C:$AC, G$9, 0), "")</f>
        <v/>
      </c>
      <c r="H91" s="255" t="str">
        <f>IFERROR(IF($F$6="Size", VLOOKUP($D91, 'Constituents (S)'!$C:$AC, H$9, 0)/1000, VLOOKUP($D91, 'Constituents (S)'!$C:$AC, H$9, 0)), "")</f>
        <v/>
      </c>
      <c r="I91" s="255" t="str">
        <f>IFERROR(VLOOKUP($D91, 'Constituents (S)'!$C:$AC, I$9, 0), "")</f>
        <v/>
      </c>
      <c r="K91" s="256" t="str">
        <f t="shared" si="23"/>
        <v>na</v>
      </c>
      <c r="L91" s="246">
        <f t="shared" si="32"/>
        <v>0</v>
      </c>
      <c r="M91" s="253" t="str">
        <f t="shared" si="19"/>
        <v>na</v>
      </c>
      <c r="N91" s="253" t="e">
        <f t="shared" si="24"/>
        <v>#VALUE!</v>
      </c>
      <c r="O91" s="257"/>
      <c r="P91" s="246">
        <f t="shared" si="30"/>
        <v>81</v>
      </c>
      <c r="Q91" s="254" t="e">
        <f t="shared" si="25"/>
        <v>#N/A</v>
      </c>
      <c r="R91" s="246" t="e">
        <f t="shared" si="26"/>
        <v>#N/A</v>
      </c>
      <c r="S91" s="246" t="e">
        <f t="shared" si="33"/>
        <v>#N/A</v>
      </c>
      <c r="T91" s="246" t="e">
        <f t="shared" si="33"/>
        <v>#N/A</v>
      </c>
      <c r="U91" s="258" t="e">
        <f t="shared" si="33"/>
        <v>#N/A</v>
      </c>
      <c r="Y91" s="246">
        <f t="shared" si="31"/>
        <v>81</v>
      </c>
    </row>
    <row r="92" spans="1:25">
      <c r="A92" s="246">
        <f t="shared" si="20"/>
        <v>0</v>
      </c>
      <c r="B92" s="253" t="e">
        <f t="shared" si="21"/>
        <v>#VALUE!</v>
      </c>
      <c r="C92" s="246">
        <v>82</v>
      </c>
      <c r="D92" s="246" t="str">
        <f t="shared" si="22"/>
        <v>82-PEG Ratio</v>
      </c>
      <c r="E92" s="254" t="str">
        <f>IFERROR(IF(1=VLOOKUP($D92, 'Constituents (S)'!$C:$AC, E$9, 0), "New", VLOOKUP($D92, 'Constituents (S)'!$C:$AC, E$9, 0)), "")</f>
        <v/>
      </c>
      <c r="F92" s="246" t="str">
        <f>IFERROR(VLOOKUP($D92, 'Constituents (S)'!$C:$AC, F$9, 0), "")</f>
        <v/>
      </c>
      <c r="G92" s="246" t="str">
        <f>IFERROR(VLOOKUP($D92, 'Constituents (S)'!$C:$AC, G$9, 0), "")</f>
        <v/>
      </c>
      <c r="H92" s="255" t="str">
        <f>IFERROR(IF($F$6="Size", VLOOKUP($D92, 'Constituents (S)'!$C:$AC, H$9, 0)/1000, VLOOKUP($D92, 'Constituents (S)'!$C:$AC, H$9, 0)), "")</f>
        <v/>
      </c>
      <c r="I92" s="255" t="str">
        <f>IFERROR(VLOOKUP($D92, 'Constituents (S)'!$C:$AC, I$9, 0), "")</f>
        <v/>
      </c>
      <c r="K92" s="256" t="str">
        <f t="shared" si="23"/>
        <v>na</v>
      </c>
      <c r="L92" s="246">
        <f t="shared" si="32"/>
        <v>0</v>
      </c>
      <c r="M92" s="253" t="str">
        <f t="shared" si="19"/>
        <v>na</v>
      </c>
      <c r="N92" s="253" t="e">
        <f t="shared" si="24"/>
        <v>#VALUE!</v>
      </c>
      <c r="O92" s="257"/>
      <c r="P92" s="246">
        <f t="shared" si="30"/>
        <v>82</v>
      </c>
      <c r="Q92" s="254" t="e">
        <f t="shared" si="25"/>
        <v>#N/A</v>
      </c>
      <c r="R92" s="246" t="e">
        <f t="shared" si="26"/>
        <v>#N/A</v>
      </c>
      <c r="S92" s="246" t="e">
        <f t="shared" si="33"/>
        <v>#N/A</v>
      </c>
      <c r="T92" s="246" t="e">
        <f t="shared" si="33"/>
        <v>#N/A</v>
      </c>
      <c r="U92" s="258" t="e">
        <f t="shared" si="33"/>
        <v>#N/A</v>
      </c>
      <c r="Y92" s="246">
        <f t="shared" si="31"/>
        <v>82</v>
      </c>
    </row>
    <row r="93" spans="1:25">
      <c r="A93" s="246">
        <f t="shared" si="20"/>
        <v>0</v>
      </c>
      <c r="B93" s="253" t="e">
        <f t="shared" si="21"/>
        <v>#VALUE!</v>
      </c>
      <c r="C93" s="246">
        <v>83</v>
      </c>
      <c r="D93" s="246" t="str">
        <f t="shared" si="22"/>
        <v>83-PEG Ratio</v>
      </c>
      <c r="E93" s="254" t="str">
        <f>IFERROR(IF(1=VLOOKUP($D93, 'Constituents (S)'!$C:$AC, E$9, 0), "New", VLOOKUP($D93, 'Constituents (S)'!$C:$AC, E$9, 0)), "")</f>
        <v/>
      </c>
      <c r="F93" s="246" t="str">
        <f>IFERROR(VLOOKUP($D93, 'Constituents (S)'!$C:$AC, F$9, 0), "")</f>
        <v/>
      </c>
      <c r="G93" s="246" t="str">
        <f>IFERROR(VLOOKUP($D93, 'Constituents (S)'!$C:$AC, G$9, 0), "")</f>
        <v/>
      </c>
      <c r="H93" s="255" t="str">
        <f>IFERROR(IF($F$6="Size", VLOOKUP($D93, 'Constituents (S)'!$C:$AC, H$9, 0)/1000, VLOOKUP($D93, 'Constituents (S)'!$C:$AC, H$9, 0)), "")</f>
        <v/>
      </c>
      <c r="I93" s="255" t="str">
        <f>IFERROR(VLOOKUP($D93, 'Constituents (S)'!$C:$AC, I$9, 0), "")</f>
        <v/>
      </c>
      <c r="K93" s="256" t="str">
        <f t="shared" si="23"/>
        <v>na</v>
      </c>
      <c r="L93" s="246">
        <f t="shared" si="32"/>
        <v>0</v>
      </c>
      <c r="M93" s="253" t="str">
        <f t="shared" si="19"/>
        <v>na</v>
      </c>
      <c r="N93" s="253" t="e">
        <f t="shared" si="24"/>
        <v>#VALUE!</v>
      </c>
      <c r="O93" s="257"/>
      <c r="P93" s="246">
        <f t="shared" si="30"/>
        <v>83</v>
      </c>
      <c r="Q93" s="254" t="e">
        <f t="shared" si="25"/>
        <v>#N/A</v>
      </c>
      <c r="R93" s="246" t="e">
        <f t="shared" si="26"/>
        <v>#N/A</v>
      </c>
      <c r="S93" s="246" t="e">
        <f t="shared" si="33"/>
        <v>#N/A</v>
      </c>
      <c r="T93" s="246" t="e">
        <f t="shared" si="33"/>
        <v>#N/A</v>
      </c>
      <c r="U93" s="258" t="e">
        <f t="shared" si="33"/>
        <v>#N/A</v>
      </c>
      <c r="Y93" s="246">
        <f t="shared" si="31"/>
        <v>83</v>
      </c>
    </row>
    <row r="94" spans="1:25">
      <c r="A94" s="246">
        <f t="shared" si="20"/>
        <v>0</v>
      </c>
      <c r="B94" s="253" t="e">
        <f t="shared" si="21"/>
        <v>#VALUE!</v>
      </c>
      <c r="C94" s="246">
        <v>84</v>
      </c>
      <c r="D94" s="246" t="str">
        <f t="shared" si="22"/>
        <v>84-PEG Ratio</v>
      </c>
      <c r="E94" s="254" t="str">
        <f>IFERROR(IF(1=VLOOKUP($D94, 'Constituents (S)'!$C:$AC, E$9, 0), "New", VLOOKUP($D94, 'Constituents (S)'!$C:$AC, E$9, 0)), "")</f>
        <v/>
      </c>
      <c r="F94" s="246" t="str">
        <f>IFERROR(VLOOKUP($D94, 'Constituents (S)'!$C:$AC, F$9, 0), "")</f>
        <v/>
      </c>
      <c r="G94" s="246" t="str">
        <f>IFERROR(VLOOKUP($D94, 'Constituents (S)'!$C:$AC, G$9, 0), "")</f>
        <v/>
      </c>
      <c r="H94" s="255" t="str">
        <f>IFERROR(IF($F$6="Size", VLOOKUP($D94, 'Constituents (S)'!$C:$AC, H$9, 0)/1000, VLOOKUP($D94, 'Constituents (S)'!$C:$AC, H$9, 0)), "")</f>
        <v/>
      </c>
      <c r="I94" s="255" t="str">
        <f>IFERROR(VLOOKUP($D94, 'Constituents (S)'!$C:$AC, I$9, 0), "")</f>
        <v/>
      </c>
      <c r="K94" s="256" t="str">
        <f t="shared" si="23"/>
        <v>na</v>
      </c>
      <c r="L94" s="246">
        <f t="shared" si="32"/>
        <v>0</v>
      </c>
      <c r="M94" s="253" t="str">
        <f t="shared" si="19"/>
        <v>na</v>
      </c>
      <c r="N94" s="253" t="e">
        <f t="shared" si="24"/>
        <v>#VALUE!</v>
      </c>
      <c r="O94" s="257"/>
      <c r="P94" s="246">
        <f t="shared" si="30"/>
        <v>84</v>
      </c>
      <c r="Q94" s="254" t="e">
        <f t="shared" si="25"/>
        <v>#N/A</v>
      </c>
      <c r="R94" s="246" t="e">
        <f t="shared" si="26"/>
        <v>#N/A</v>
      </c>
      <c r="S94" s="246" t="e">
        <f t="shared" si="33"/>
        <v>#N/A</v>
      </c>
      <c r="T94" s="246" t="e">
        <f t="shared" si="33"/>
        <v>#N/A</v>
      </c>
      <c r="U94" s="258" t="e">
        <f t="shared" si="33"/>
        <v>#N/A</v>
      </c>
      <c r="Y94" s="246">
        <f t="shared" si="31"/>
        <v>84</v>
      </c>
    </row>
    <row r="95" spans="1:25">
      <c r="A95" s="246">
        <f t="shared" si="20"/>
        <v>0</v>
      </c>
      <c r="B95" s="253" t="e">
        <f t="shared" si="21"/>
        <v>#VALUE!</v>
      </c>
      <c r="C95" s="246">
        <v>85</v>
      </c>
      <c r="D95" s="246" t="str">
        <f t="shared" si="22"/>
        <v>85-PEG Ratio</v>
      </c>
      <c r="E95" s="254" t="str">
        <f>IFERROR(IF(1=VLOOKUP($D95, 'Constituents (S)'!$C:$AC, E$9, 0), "New", VLOOKUP($D95, 'Constituents (S)'!$C:$AC, E$9, 0)), "")</f>
        <v/>
      </c>
      <c r="F95" s="246" t="str">
        <f>IFERROR(VLOOKUP($D95, 'Constituents (S)'!$C:$AC, F$9, 0), "")</f>
        <v/>
      </c>
      <c r="G95" s="246" t="str">
        <f>IFERROR(VLOOKUP($D95, 'Constituents (S)'!$C:$AC, G$9, 0), "")</f>
        <v/>
      </c>
      <c r="H95" s="255" t="str">
        <f>IFERROR(IF($F$6="Size", VLOOKUP($D95, 'Constituents (S)'!$C:$AC, H$9, 0)/1000, VLOOKUP($D95, 'Constituents (S)'!$C:$AC, H$9, 0)), "")</f>
        <v/>
      </c>
      <c r="I95" s="255" t="str">
        <f>IFERROR(VLOOKUP($D95, 'Constituents (S)'!$C:$AC, I$9, 0), "")</f>
        <v/>
      </c>
      <c r="K95" s="256" t="str">
        <f t="shared" si="23"/>
        <v>na</v>
      </c>
      <c r="L95" s="246">
        <f t="shared" si="32"/>
        <v>0</v>
      </c>
      <c r="M95" s="253" t="str">
        <f t="shared" si="19"/>
        <v>na</v>
      </c>
      <c r="N95" s="253" t="e">
        <f t="shared" si="24"/>
        <v>#VALUE!</v>
      </c>
      <c r="O95" s="257"/>
      <c r="P95" s="246">
        <f t="shared" si="30"/>
        <v>85</v>
      </c>
      <c r="Q95" s="254" t="e">
        <f t="shared" si="25"/>
        <v>#N/A</v>
      </c>
      <c r="R95" s="246" t="e">
        <f t="shared" si="26"/>
        <v>#N/A</v>
      </c>
      <c r="S95" s="246" t="e">
        <f t="shared" si="33"/>
        <v>#N/A</v>
      </c>
      <c r="T95" s="246" t="e">
        <f t="shared" si="33"/>
        <v>#N/A</v>
      </c>
      <c r="U95" s="258" t="e">
        <f t="shared" si="33"/>
        <v>#N/A</v>
      </c>
      <c r="Y95" s="246">
        <f t="shared" si="31"/>
        <v>85</v>
      </c>
    </row>
    <row r="96" spans="1:25">
      <c r="A96" s="246">
        <f t="shared" si="20"/>
        <v>0</v>
      </c>
      <c r="B96" s="253" t="e">
        <f t="shared" si="21"/>
        <v>#VALUE!</v>
      </c>
      <c r="C96" s="246">
        <v>86</v>
      </c>
      <c r="D96" s="246" t="str">
        <f t="shared" si="22"/>
        <v>86-PEG Ratio</v>
      </c>
      <c r="E96" s="254" t="str">
        <f>IFERROR(IF(1=VLOOKUP($D96, 'Constituents (S)'!$C:$AC, E$9, 0), "New", VLOOKUP($D96, 'Constituents (S)'!$C:$AC, E$9, 0)), "")</f>
        <v/>
      </c>
      <c r="F96" s="246" t="str">
        <f>IFERROR(VLOOKUP($D96, 'Constituents (S)'!$C:$AC, F$9, 0), "")</f>
        <v/>
      </c>
      <c r="G96" s="246" t="str">
        <f>IFERROR(VLOOKUP($D96, 'Constituents (S)'!$C:$AC, G$9, 0), "")</f>
        <v/>
      </c>
      <c r="H96" s="255" t="str">
        <f>IFERROR(IF($F$6="Size", VLOOKUP($D96, 'Constituents (S)'!$C:$AC, H$9, 0)/1000, VLOOKUP($D96, 'Constituents (S)'!$C:$AC, H$9, 0)), "")</f>
        <v/>
      </c>
      <c r="I96" s="255" t="str">
        <f>IFERROR(VLOOKUP($D96, 'Constituents (S)'!$C:$AC, I$9, 0), "")</f>
        <v/>
      </c>
      <c r="K96" s="256" t="str">
        <f t="shared" si="23"/>
        <v>na</v>
      </c>
      <c r="L96" s="246">
        <f t="shared" si="32"/>
        <v>0</v>
      </c>
      <c r="M96" s="253" t="str">
        <f t="shared" si="19"/>
        <v>na</v>
      </c>
      <c r="N96" s="253" t="e">
        <f t="shared" si="24"/>
        <v>#VALUE!</v>
      </c>
      <c r="O96" s="257"/>
      <c r="P96" s="246">
        <f t="shared" si="30"/>
        <v>86</v>
      </c>
      <c r="Q96" s="254" t="e">
        <f t="shared" si="25"/>
        <v>#N/A</v>
      </c>
      <c r="R96" s="246" t="e">
        <f t="shared" si="26"/>
        <v>#N/A</v>
      </c>
      <c r="S96" s="246" t="e">
        <f t="shared" si="33"/>
        <v>#N/A</v>
      </c>
      <c r="T96" s="246" t="e">
        <f t="shared" si="33"/>
        <v>#N/A</v>
      </c>
      <c r="U96" s="258" t="e">
        <f t="shared" si="33"/>
        <v>#N/A</v>
      </c>
      <c r="Y96" s="246">
        <f t="shared" si="31"/>
        <v>86</v>
      </c>
    </row>
    <row r="97" spans="1:25">
      <c r="A97" s="246">
        <f t="shared" si="20"/>
        <v>0</v>
      </c>
      <c r="B97" s="253" t="e">
        <f t="shared" si="21"/>
        <v>#VALUE!</v>
      </c>
      <c r="C97" s="246">
        <v>87</v>
      </c>
      <c r="D97" s="246" t="str">
        <f t="shared" si="22"/>
        <v>87-PEG Ratio</v>
      </c>
      <c r="E97" s="254" t="str">
        <f>IFERROR(IF(1=VLOOKUP($D97, 'Constituents (S)'!$C:$AC, E$9, 0), "New", VLOOKUP($D97, 'Constituents (S)'!$C:$AC, E$9, 0)), "")</f>
        <v/>
      </c>
      <c r="F97" s="246" t="str">
        <f>IFERROR(VLOOKUP($D97, 'Constituents (S)'!$C:$AC, F$9, 0), "")</f>
        <v/>
      </c>
      <c r="G97" s="246" t="str">
        <f>IFERROR(VLOOKUP($D97, 'Constituents (S)'!$C:$AC, G$9, 0), "")</f>
        <v/>
      </c>
      <c r="H97" s="255" t="str">
        <f>IFERROR(IF($F$6="Size", VLOOKUP($D97, 'Constituents (S)'!$C:$AC, H$9, 0)/1000, VLOOKUP($D97, 'Constituents (S)'!$C:$AC, H$9, 0)), "")</f>
        <v/>
      </c>
      <c r="I97" s="255" t="str">
        <f>IFERROR(VLOOKUP($D97, 'Constituents (S)'!$C:$AC, I$9, 0), "")</f>
        <v/>
      </c>
      <c r="K97" s="256" t="str">
        <f t="shared" si="23"/>
        <v>na</v>
      </c>
      <c r="L97" s="246">
        <f t="shared" si="32"/>
        <v>0</v>
      </c>
      <c r="M97" s="253" t="str">
        <f t="shared" si="19"/>
        <v>na</v>
      </c>
      <c r="N97" s="253" t="e">
        <f t="shared" si="24"/>
        <v>#VALUE!</v>
      </c>
      <c r="O97" s="257"/>
      <c r="P97" s="246">
        <f t="shared" si="30"/>
        <v>87</v>
      </c>
      <c r="Q97" s="254" t="e">
        <f t="shared" si="25"/>
        <v>#N/A</v>
      </c>
      <c r="R97" s="246" t="e">
        <f t="shared" si="26"/>
        <v>#N/A</v>
      </c>
      <c r="S97" s="246" t="e">
        <f t="shared" si="33"/>
        <v>#N/A</v>
      </c>
      <c r="T97" s="246" t="e">
        <f t="shared" si="33"/>
        <v>#N/A</v>
      </c>
      <c r="U97" s="258" t="e">
        <f t="shared" si="33"/>
        <v>#N/A</v>
      </c>
      <c r="Y97" s="246">
        <f t="shared" si="31"/>
        <v>87</v>
      </c>
    </row>
    <row r="98" spans="1:25">
      <c r="A98" s="246">
        <f t="shared" si="20"/>
        <v>0</v>
      </c>
      <c r="B98" s="253" t="e">
        <f t="shared" si="21"/>
        <v>#VALUE!</v>
      </c>
      <c r="C98" s="246">
        <v>88</v>
      </c>
      <c r="D98" s="246" t="str">
        <f t="shared" si="22"/>
        <v>88-PEG Ratio</v>
      </c>
      <c r="E98" s="254" t="str">
        <f>IFERROR(IF(1=VLOOKUP($D98, 'Constituents (S)'!$C:$AC, E$9, 0), "New", VLOOKUP($D98, 'Constituents (S)'!$C:$AC, E$9, 0)), "")</f>
        <v/>
      </c>
      <c r="F98" s="246" t="str">
        <f>IFERROR(VLOOKUP($D98, 'Constituents (S)'!$C:$AC, F$9, 0), "")</f>
        <v/>
      </c>
      <c r="G98" s="246" t="str">
        <f>IFERROR(VLOOKUP($D98, 'Constituents (S)'!$C:$AC, G$9, 0), "")</f>
        <v/>
      </c>
      <c r="H98" s="255" t="str">
        <f>IFERROR(IF($F$6="Size", VLOOKUP($D98, 'Constituents (S)'!$C:$AC, H$9, 0)/1000, VLOOKUP($D98, 'Constituents (S)'!$C:$AC, H$9, 0)), "")</f>
        <v/>
      </c>
      <c r="I98" s="255" t="str">
        <f>IFERROR(VLOOKUP($D98, 'Constituents (S)'!$C:$AC, I$9, 0), "")</f>
        <v/>
      </c>
      <c r="K98" s="256" t="str">
        <f t="shared" si="23"/>
        <v>na</v>
      </c>
      <c r="L98" s="246">
        <f t="shared" si="32"/>
        <v>0</v>
      </c>
      <c r="M98" s="253" t="str">
        <f t="shared" si="19"/>
        <v>na</v>
      </c>
      <c r="N98" s="253" t="e">
        <f t="shared" si="24"/>
        <v>#VALUE!</v>
      </c>
      <c r="O98" s="257"/>
      <c r="P98" s="246">
        <f t="shared" si="30"/>
        <v>88</v>
      </c>
      <c r="Q98" s="254" t="e">
        <f t="shared" si="25"/>
        <v>#N/A</v>
      </c>
      <c r="R98" s="246" t="e">
        <f t="shared" si="26"/>
        <v>#N/A</v>
      </c>
      <c r="S98" s="246" t="e">
        <f t="shared" si="33"/>
        <v>#N/A</v>
      </c>
      <c r="T98" s="246" t="e">
        <f t="shared" si="33"/>
        <v>#N/A</v>
      </c>
      <c r="U98" s="258" t="e">
        <f t="shared" si="33"/>
        <v>#N/A</v>
      </c>
      <c r="Y98" s="246">
        <f t="shared" si="31"/>
        <v>88</v>
      </c>
    </row>
    <row r="99" spans="1:25">
      <c r="A99" s="246">
        <f t="shared" si="20"/>
        <v>0</v>
      </c>
      <c r="B99" s="253" t="e">
        <f t="shared" si="21"/>
        <v>#VALUE!</v>
      </c>
      <c r="C99" s="246">
        <v>89</v>
      </c>
      <c r="D99" s="246" t="str">
        <f t="shared" si="22"/>
        <v>89-PEG Ratio</v>
      </c>
      <c r="E99" s="254" t="str">
        <f>IFERROR(IF(1=VLOOKUP($D99, 'Constituents (S)'!$C:$AC, E$9, 0), "New", VLOOKUP($D99, 'Constituents (S)'!$C:$AC, E$9, 0)), "")</f>
        <v/>
      </c>
      <c r="F99" s="246" t="str">
        <f>IFERROR(VLOOKUP($D99, 'Constituents (S)'!$C:$AC, F$9, 0), "")</f>
        <v/>
      </c>
      <c r="G99" s="246" t="str">
        <f>IFERROR(VLOOKUP($D99, 'Constituents (S)'!$C:$AC, G$9, 0), "")</f>
        <v/>
      </c>
      <c r="H99" s="255" t="str">
        <f>IFERROR(IF($F$6="Size", VLOOKUP($D99, 'Constituents (S)'!$C:$AC, H$9, 0)/1000, VLOOKUP($D99, 'Constituents (S)'!$C:$AC, H$9, 0)), "")</f>
        <v/>
      </c>
      <c r="I99" s="255" t="str">
        <f>IFERROR(VLOOKUP($D99, 'Constituents (S)'!$C:$AC, I$9, 0), "")</f>
        <v/>
      </c>
      <c r="K99" s="256" t="str">
        <f t="shared" si="23"/>
        <v>na</v>
      </c>
      <c r="L99" s="246">
        <f t="shared" si="32"/>
        <v>0</v>
      </c>
      <c r="M99" s="253" t="str">
        <f t="shared" si="19"/>
        <v>na</v>
      </c>
      <c r="N99" s="253" t="e">
        <f t="shared" si="24"/>
        <v>#VALUE!</v>
      </c>
      <c r="O99" s="257"/>
      <c r="P99" s="246">
        <f t="shared" si="30"/>
        <v>89</v>
      </c>
      <c r="Q99" s="254" t="e">
        <f t="shared" si="25"/>
        <v>#N/A</v>
      </c>
      <c r="R99" s="246" t="e">
        <f t="shared" si="26"/>
        <v>#N/A</v>
      </c>
      <c r="S99" s="246" t="e">
        <f t="shared" si="33"/>
        <v>#N/A</v>
      </c>
      <c r="T99" s="246" t="e">
        <f t="shared" si="33"/>
        <v>#N/A</v>
      </c>
      <c r="U99" s="258" t="e">
        <f t="shared" si="33"/>
        <v>#N/A</v>
      </c>
      <c r="Y99" s="246">
        <f t="shared" si="31"/>
        <v>89</v>
      </c>
    </row>
    <row r="100" spans="1:25">
      <c r="A100" s="246">
        <f t="shared" si="20"/>
        <v>0</v>
      </c>
      <c r="B100" s="253" t="e">
        <f t="shared" si="21"/>
        <v>#VALUE!</v>
      </c>
      <c r="C100" s="246">
        <v>90</v>
      </c>
      <c r="D100" s="246" t="str">
        <f t="shared" si="22"/>
        <v>90-PEG Ratio</v>
      </c>
      <c r="E100" s="254" t="str">
        <f>IFERROR(IF(1=VLOOKUP($D100, 'Constituents (S)'!$C:$AC, E$9, 0), "New", VLOOKUP($D100, 'Constituents (S)'!$C:$AC, E$9, 0)), "")</f>
        <v/>
      </c>
      <c r="F100" s="246" t="str">
        <f>IFERROR(VLOOKUP($D100, 'Constituents (S)'!$C:$AC, F$9, 0), "")</f>
        <v/>
      </c>
      <c r="G100" s="246" t="str">
        <f>IFERROR(VLOOKUP($D100, 'Constituents (S)'!$C:$AC, G$9, 0), "")</f>
        <v/>
      </c>
      <c r="H100" s="255" t="str">
        <f>IFERROR(IF($F$6="Size", VLOOKUP($D100, 'Constituents (S)'!$C:$AC, H$9, 0)/1000, VLOOKUP($D100, 'Constituents (S)'!$C:$AC, H$9, 0)), "")</f>
        <v/>
      </c>
      <c r="I100" s="255" t="str">
        <f>IFERROR(VLOOKUP($D100, 'Constituents (S)'!$C:$AC, I$9, 0), "")</f>
        <v/>
      </c>
      <c r="K100" s="256" t="str">
        <f t="shared" si="23"/>
        <v>na</v>
      </c>
      <c r="L100" s="246">
        <f t="shared" si="32"/>
        <v>0</v>
      </c>
      <c r="M100" s="253" t="str">
        <f t="shared" si="19"/>
        <v>na</v>
      </c>
      <c r="N100" s="253" t="e">
        <f t="shared" si="24"/>
        <v>#VALUE!</v>
      </c>
      <c r="O100" s="257"/>
      <c r="P100" s="246">
        <f t="shared" si="30"/>
        <v>90</v>
      </c>
      <c r="Q100" s="254" t="e">
        <f t="shared" si="25"/>
        <v>#N/A</v>
      </c>
      <c r="R100" s="246" t="e">
        <f t="shared" si="26"/>
        <v>#N/A</v>
      </c>
      <c r="S100" s="246" t="e">
        <f t="shared" si="33"/>
        <v>#N/A</v>
      </c>
      <c r="T100" s="246" t="e">
        <f t="shared" si="33"/>
        <v>#N/A</v>
      </c>
      <c r="U100" s="258" t="e">
        <f t="shared" si="33"/>
        <v>#N/A</v>
      </c>
      <c r="Y100" s="246">
        <f t="shared" si="31"/>
        <v>90</v>
      </c>
    </row>
    <row r="101" spans="1:25">
      <c r="A101" s="246">
        <f t="shared" si="20"/>
        <v>0</v>
      </c>
      <c r="B101" s="253" t="e">
        <f t="shared" si="21"/>
        <v>#VALUE!</v>
      </c>
      <c r="C101" s="246">
        <v>91</v>
      </c>
      <c r="D101" s="246" t="str">
        <f t="shared" si="22"/>
        <v>91-PEG Ratio</v>
      </c>
      <c r="E101" s="254" t="str">
        <f>IFERROR(IF(1=VLOOKUP($D101, 'Constituents (S)'!$C:$AC, E$9, 0), "New", VLOOKUP($D101, 'Constituents (S)'!$C:$AC, E$9, 0)), "")</f>
        <v/>
      </c>
      <c r="F101" s="246" t="str">
        <f>IFERROR(VLOOKUP($D101, 'Constituents (S)'!$C:$AC, F$9, 0), "")</f>
        <v/>
      </c>
      <c r="G101" s="246" t="str">
        <f>IFERROR(VLOOKUP($D101, 'Constituents (S)'!$C:$AC, G$9, 0), "")</f>
        <v/>
      </c>
      <c r="H101" s="255" t="str">
        <f>IFERROR(IF($F$6="Size", VLOOKUP($D101, 'Constituents (S)'!$C:$AC, H$9, 0)/1000, VLOOKUP($D101, 'Constituents (S)'!$C:$AC, H$9, 0)), "")</f>
        <v/>
      </c>
      <c r="I101" s="255" t="str">
        <f>IFERROR(VLOOKUP($D101, 'Constituents (S)'!$C:$AC, I$9, 0), "")</f>
        <v/>
      </c>
      <c r="K101" s="256" t="str">
        <f t="shared" si="23"/>
        <v>na</v>
      </c>
      <c r="L101" s="246">
        <f t="shared" si="32"/>
        <v>0</v>
      </c>
      <c r="M101" s="253" t="str">
        <f t="shared" si="19"/>
        <v>na</v>
      </c>
      <c r="N101" s="253" t="e">
        <f t="shared" si="24"/>
        <v>#VALUE!</v>
      </c>
      <c r="O101" s="257"/>
      <c r="P101" s="246">
        <f t="shared" si="30"/>
        <v>91</v>
      </c>
      <c r="Q101" s="254" t="e">
        <f t="shared" si="25"/>
        <v>#N/A</v>
      </c>
      <c r="R101" s="246" t="e">
        <f t="shared" si="26"/>
        <v>#N/A</v>
      </c>
      <c r="S101" s="246" t="e">
        <f t="shared" si="33"/>
        <v>#N/A</v>
      </c>
      <c r="T101" s="246" t="e">
        <f t="shared" si="33"/>
        <v>#N/A</v>
      </c>
      <c r="U101" s="258" t="e">
        <f t="shared" si="33"/>
        <v>#N/A</v>
      </c>
      <c r="Y101" s="246">
        <f t="shared" si="31"/>
        <v>91</v>
      </c>
    </row>
    <row r="102" spans="1:25">
      <c r="A102" s="246">
        <f t="shared" si="20"/>
        <v>0</v>
      </c>
      <c r="B102" s="253" t="e">
        <f t="shared" si="21"/>
        <v>#VALUE!</v>
      </c>
      <c r="C102" s="246">
        <v>92</v>
      </c>
      <c r="D102" s="246" t="str">
        <f t="shared" si="22"/>
        <v>92-PEG Ratio</v>
      </c>
      <c r="E102" s="254" t="str">
        <f>IFERROR(IF(1=VLOOKUP($D102, 'Constituents (S)'!$C:$AC, E$9, 0), "New", VLOOKUP($D102, 'Constituents (S)'!$C:$AC, E$9, 0)), "")</f>
        <v/>
      </c>
      <c r="F102" s="246" t="str">
        <f>IFERROR(VLOOKUP($D102, 'Constituents (S)'!$C:$AC, F$9, 0), "")</f>
        <v/>
      </c>
      <c r="G102" s="246" t="str">
        <f>IFERROR(VLOOKUP($D102, 'Constituents (S)'!$C:$AC, G$9, 0), "")</f>
        <v/>
      </c>
      <c r="H102" s="255" t="str">
        <f>IFERROR(IF($F$6="Size", VLOOKUP($D102, 'Constituents (S)'!$C:$AC, H$9, 0)/1000, VLOOKUP($D102, 'Constituents (S)'!$C:$AC, H$9, 0)), "")</f>
        <v/>
      </c>
      <c r="I102" s="255" t="str">
        <f>IFERROR(VLOOKUP($D102, 'Constituents (S)'!$C:$AC, I$9, 0), "")</f>
        <v/>
      </c>
      <c r="K102" s="256" t="str">
        <f t="shared" si="23"/>
        <v>na</v>
      </c>
      <c r="L102" s="246">
        <f t="shared" si="32"/>
        <v>0</v>
      </c>
      <c r="M102" s="253" t="str">
        <f t="shared" si="19"/>
        <v>na</v>
      </c>
      <c r="N102" s="253" t="e">
        <f t="shared" si="24"/>
        <v>#VALUE!</v>
      </c>
      <c r="O102" s="257"/>
      <c r="P102" s="246">
        <f t="shared" si="30"/>
        <v>92</v>
      </c>
      <c r="Q102" s="254" t="e">
        <f t="shared" si="25"/>
        <v>#N/A</v>
      </c>
      <c r="R102" s="246" t="e">
        <f t="shared" si="26"/>
        <v>#N/A</v>
      </c>
      <c r="S102" s="246" t="e">
        <f t="shared" si="33"/>
        <v>#N/A</v>
      </c>
      <c r="T102" s="246" t="e">
        <f t="shared" si="33"/>
        <v>#N/A</v>
      </c>
      <c r="U102" s="258" t="e">
        <f t="shared" si="33"/>
        <v>#N/A</v>
      </c>
      <c r="Y102" s="246">
        <f t="shared" si="31"/>
        <v>92</v>
      </c>
    </row>
    <row r="103" spans="1:25">
      <c r="A103" s="246">
        <f t="shared" si="20"/>
        <v>0</v>
      </c>
      <c r="B103" s="253" t="e">
        <f t="shared" si="21"/>
        <v>#VALUE!</v>
      </c>
      <c r="C103" s="246">
        <v>93</v>
      </c>
      <c r="D103" s="246" t="str">
        <f t="shared" si="22"/>
        <v>93-PEG Ratio</v>
      </c>
      <c r="E103" s="254" t="str">
        <f>IFERROR(IF(1=VLOOKUP($D103, 'Constituents (S)'!$C:$AC, E$9, 0), "New", VLOOKUP($D103, 'Constituents (S)'!$C:$AC, E$9, 0)), "")</f>
        <v/>
      </c>
      <c r="F103" s="246" t="str">
        <f>IFERROR(VLOOKUP($D103, 'Constituents (S)'!$C:$AC, F$9, 0), "")</f>
        <v/>
      </c>
      <c r="G103" s="246" t="str">
        <f>IFERROR(VLOOKUP($D103, 'Constituents (S)'!$C:$AC, G$9, 0), "")</f>
        <v/>
      </c>
      <c r="H103" s="255" t="str">
        <f>IFERROR(IF($F$6="Size", VLOOKUP($D103, 'Constituents (S)'!$C:$AC, H$9, 0)/1000, VLOOKUP($D103, 'Constituents (S)'!$C:$AC, H$9, 0)), "")</f>
        <v/>
      </c>
      <c r="I103" s="255" t="str">
        <f>IFERROR(VLOOKUP($D103, 'Constituents (S)'!$C:$AC, I$9, 0), "")</f>
        <v/>
      </c>
      <c r="K103" s="256" t="str">
        <f t="shared" si="23"/>
        <v>na</v>
      </c>
      <c r="L103" s="246">
        <f t="shared" si="32"/>
        <v>0</v>
      </c>
      <c r="M103" s="253" t="str">
        <f t="shared" si="19"/>
        <v>na</v>
      </c>
      <c r="N103" s="253" t="e">
        <f t="shared" si="24"/>
        <v>#VALUE!</v>
      </c>
      <c r="O103" s="257"/>
      <c r="P103" s="246">
        <f t="shared" si="30"/>
        <v>93</v>
      </c>
      <c r="Q103" s="254" t="e">
        <f t="shared" si="25"/>
        <v>#N/A</v>
      </c>
      <c r="R103" s="246" t="e">
        <f t="shared" si="26"/>
        <v>#N/A</v>
      </c>
      <c r="S103" s="246" t="e">
        <f t="shared" si="33"/>
        <v>#N/A</v>
      </c>
      <c r="T103" s="246" t="e">
        <f t="shared" si="33"/>
        <v>#N/A</v>
      </c>
      <c r="U103" s="258" t="e">
        <f t="shared" si="33"/>
        <v>#N/A</v>
      </c>
      <c r="Y103" s="246">
        <f t="shared" si="31"/>
        <v>93</v>
      </c>
    </row>
    <row r="104" spans="1:25">
      <c r="A104" s="246">
        <f t="shared" si="20"/>
        <v>0</v>
      </c>
      <c r="B104" s="253" t="e">
        <f t="shared" si="21"/>
        <v>#VALUE!</v>
      </c>
      <c r="C104" s="246">
        <v>94</v>
      </c>
      <c r="D104" s="246" t="str">
        <f t="shared" si="22"/>
        <v>94-PEG Ratio</v>
      </c>
      <c r="E104" s="254" t="str">
        <f>IFERROR(IF(1=VLOOKUP($D104, 'Constituents (S)'!$C:$AC, E$9, 0), "New", VLOOKUP($D104, 'Constituents (S)'!$C:$AC, E$9, 0)), "")</f>
        <v/>
      </c>
      <c r="F104" s="246" t="str">
        <f>IFERROR(VLOOKUP($D104, 'Constituents (S)'!$C:$AC, F$9, 0), "")</f>
        <v/>
      </c>
      <c r="G104" s="246" t="str">
        <f>IFERROR(VLOOKUP($D104, 'Constituents (S)'!$C:$AC, G$9, 0), "")</f>
        <v/>
      </c>
      <c r="H104" s="255" t="str">
        <f>IFERROR(IF($F$6="Size", VLOOKUP($D104, 'Constituents (S)'!$C:$AC, H$9, 0)/1000, VLOOKUP($D104, 'Constituents (S)'!$C:$AC, H$9, 0)), "")</f>
        <v/>
      </c>
      <c r="I104" s="255" t="str">
        <f>IFERROR(VLOOKUP($D104, 'Constituents (S)'!$C:$AC, I$9, 0), "")</f>
        <v/>
      </c>
      <c r="K104" s="256" t="str">
        <f t="shared" si="23"/>
        <v>na</v>
      </c>
      <c r="L104" s="246">
        <f t="shared" si="32"/>
        <v>0</v>
      </c>
      <c r="M104" s="253" t="str">
        <f t="shared" si="19"/>
        <v>na</v>
      </c>
      <c r="N104" s="253" t="e">
        <f t="shared" si="24"/>
        <v>#VALUE!</v>
      </c>
      <c r="O104" s="257"/>
      <c r="P104" s="246">
        <f t="shared" si="30"/>
        <v>94</v>
      </c>
      <c r="Q104" s="254" t="e">
        <f t="shared" si="25"/>
        <v>#N/A</v>
      </c>
      <c r="R104" s="246" t="e">
        <f t="shared" si="26"/>
        <v>#N/A</v>
      </c>
      <c r="S104" s="246" t="e">
        <f t="shared" si="33"/>
        <v>#N/A</v>
      </c>
      <c r="T104" s="246" t="e">
        <f t="shared" si="33"/>
        <v>#N/A</v>
      </c>
      <c r="U104" s="258" t="e">
        <f t="shared" si="33"/>
        <v>#N/A</v>
      </c>
      <c r="Y104" s="246">
        <f t="shared" si="31"/>
        <v>94</v>
      </c>
    </row>
    <row r="105" spans="1:25">
      <c r="A105" s="246">
        <f t="shared" si="20"/>
        <v>0</v>
      </c>
      <c r="B105" s="253" t="e">
        <f t="shared" si="21"/>
        <v>#VALUE!</v>
      </c>
      <c r="C105" s="246">
        <v>95</v>
      </c>
      <c r="D105" s="246" t="str">
        <f t="shared" si="22"/>
        <v>95-PEG Ratio</v>
      </c>
      <c r="E105" s="254" t="str">
        <f>IFERROR(IF(1=VLOOKUP($D105, 'Constituents (S)'!$C:$AC, E$9, 0), "New", VLOOKUP($D105, 'Constituents (S)'!$C:$AC, E$9, 0)), "")</f>
        <v/>
      </c>
      <c r="F105" s="246" t="str">
        <f>IFERROR(VLOOKUP($D105, 'Constituents (S)'!$C:$AC, F$9, 0), "")</f>
        <v/>
      </c>
      <c r="G105" s="246" t="str">
        <f>IFERROR(VLOOKUP($D105, 'Constituents (S)'!$C:$AC, G$9, 0), "")</f>
        <v/>
      </c>
      <c r="H105" s="255" t="str">
        <f>IFERROR(IF($F$6="Size", VLOOKUP($D105, 'Constituents (S)'!$C:$AC, H$9, 0)/1000, VLOOKUP($D105, 'Constituents (S)'!$C:$AC, H$9, 0)), "")</f>
        <v/>
      </c>
      <c r="I105" s="255" t="str">
        <f>IFERROR(VLOOKUP($D105, 'Constituents (S)'!$C:$AC, I$9, 0), "")</f>
        <v/>
      </c>
      <c r="K105" s="256" t="str">
        <f t="shared" si="23"/>
        <v>na</v>
      </c>
      <c r="L105" s="246">
        <f t="shared" si="32"/>
        <v>0</v>
      </c>
      <c r="M105" s="253" t="str">
        <f t="shared" si="19"/>
        <v>na</v>
      </c>
      <c r="N105" s="253" t="e">
        <f t="shared" si="24"/>
        <v>#VALUE!</v>
      </c>
      <c r="O105" s="257"/>
      <c r="P105" s="246">
        <f t="shared" si="30"/>
        <v>95</v>
      </c>
      <c r="Q105" s="254" t="e">
        <f t="shared" si="25"/>
        <v>#N/A</v>
      </c>
      <c r="R105" s="246" t="e">
        <f t="shared" si="26"/>
        <v>#N/A</v>
      </c>
      <c r="S105" s="246" t="e">
        <f t="shared" si="33"/>
        <v>#N/A</v>
      </c>
      <c r="T105" s="246" t="e">
        <f t="shared" si="33"/>
        <v>#N/A</v>
      </c>
      <c r="U105" s="258" t="e">
        <f t="shared" si="33"/>
        <v>#N/A</v>
      </c>
      <c r="Y105" s="246">
        <f t="shared" si="31"/>
        <v>95</v>
      </c>
    </row>
    <row r="106" spans="1:25">
      <c r="A106" s="246">
        <f t="shared" si="20"/>
        <v>0</v>
      </c>
      <c r="B106" s="253" t="e">
        <f t="shared" si="21"/>
        <v>#VALUE!</v>
      </c>
      <c r="C106" s="246">
        <v>96</v>
      </c>
      <c r="D106" s="246" t="str">
        <f t="shared" si="22"/>
        <v>96-PEG Ratio</v>
      </c>
      <c r="E106" s="254" t="str">
        <f>IFERROR(IF(1=VLOOKUP($D106, 'Constituents (S)'!$C:$AC, E$9, 0), "New", VLOOKUP($D106, 'Constituents (S)'!$C:$AC, E$9, 0)), "")</f>
        <v/>
      </c>
      <c r="F106" s="246" t="str">
        <f>IFERROR(VLOOKUP($D106, 'Constituents (S)'!$C:$AC, F$9, 0), "")</f>
        <v/>
      </c>
      <c r="G106" s="246" t="str">
        <f>IFERROR(VLOOKUP($D106, 'Constituents (S)'!$C:$AC, G$9, 0), "")</f>
        <v/>
      </c>
      <c r="H106" s="255" t="str">
        <f>IFERROR(IF($F$6="Size", VLOOKUP($D106, 'Constituents (S)'!$C:$AC, H$9, 0)/1000, VLOOKUP($D106, 'Constituents (S)'!$C:$AC, H$9, 0)), "")</f>
        <v/>
      </c>
      <c r="I106" s="255" t="str">
        <f>IFERROR(VLOOKUP($D106, 'Constituents (S)'!$C:$AC, I$9, 0), "")</f>
        <v/>
      </c>
      <c r="K106" s="256" t="str">
        <f t="shared" si="23"/>
        <v>na</v>
      </c>
      <c r="L106" s="246">
        <f t="shared" si="32"/>
        <v>0</v>
      </c>
      <c r="M106" s="253" t="str">
        <f t="shared" si="19"/>
        <v>na</v>
      </c>
      <c r="N106" s="253" t="e">
        <f t="shared" si="24"/>
        <v>#VALUE!</v>
      </c>
      <c r="O106" s="257"/>
      <c r="P106" s="246">
        <f t="shared" si="30"/>
        <v>96</v>
      </c>
      <c r="Q106" s="254" t="e">
        <f t="shared" si="25"/>
        <v>#N/A</v>
      </c>
      <c r="R106" s="246" t="e">
        <f t="shared" si="26"/>
        <v>#N/A</v>
      </c>
      <c r="S106" s="246" t="e">
        <f t="shared" si="33"/>
        <v>#N/A</v>
      </c>
      <c r="T106" s="246" t="e">
        <f t="shared" si="33"/>
        <v>#N/A</v>
      </c>
      <c r="U106" s="258" t="e">
        <f t="shared" si="33"/>
        <v>#N/A</v>
      </c>
      <c r="Y106" s="246">
        <f t="shared" si="31"/>
        <v>96</v>
      </c>
    </row>
    <row r="107" spans="1:25">
      <c r="A107" s="246">
        <f t="shared" si="20"/>
        <v>0</v>
      </c>
      <c r="B107" s="253" t="e">
        <f t="shared" si="21"/>
        <v>#VALUE!</v>
      </c>
      <c r="C107" s="246">
        <v>97</v>
      </c>
      <c r="D107" s="246" t="str">
        <f t="shared" si="22"/>
        <v>97-PEG Ratio</v>
      </c>
      <c r="E107" s="254" t="str">
        <f>IFERROR(IF(1=VLOOKUP($D107, 'Constituents (S)'!$C:$AC, E$9, 0), "New", VLOOKUP($D107, 'Constituents (S)'!$C:$AC, E$9, 0)), "")</f>
        <v/>
      </c>
      <c r="F107" s="246" t="str">
        <f>IFERROR(VLOOKUP($D107, 'Constituents (S)'!$C:$AC, F$9, 0), "")</f>
        <v/>
      </c>
      <c r="G107" s="246" t="str">
        <f>IFERROR(VLOOKUP($D107, 'Constituents (S)'!$C:$AC, G$9, 0), "")</f>
        <v/>
      </c>
      <c r="H107" s="255" t="str">
        <f>IFERROR(IF($F$6="Size", VLOOKUP($D107, 'Constituents (S)'!$C:$AC, H$9, 0)/1000, VLOOKUP($D107, 'Constituents (S)'!$C:$AC, H$9, 0)), "")</f>
        <v/>
      </c>
      <c r="I107" s="255" t="str">
        <f>IFERROR(VLOOKUP($D107, 'Constituents (S)'!$C:$AC, I$9, 0), "")</f>
        <v/>
      </c>
      <c r="K107" s="256" t="str">
        <f t="shared" si="23"/>
        <v>na</v>
      </c>
      <c r="L107" s="246">
        <f t="shared" si="32"/>
        <v>0</v>
      </c>
      <c r="M107" s="253" t="str">
        <f t="shared" si="19"/>
        <v>na</v>
      </c>
      <c r="N107" s="253" t="e">
        <f t="shared" si="24"/>
        <v>#VALUE!</v>
      </c>
      <c r="O107" s="257"/>
      <c r="P107" s="246">
        <f t="shared" si="30"/>
        <v>97</v>
      </c>
      <c r="Q107" s="254" t="e">
        <f t="shared" si="25"/>
        <v>#N/A</v>
      </c>
      <c r="R107" s="246" t="e">
        <f t="shared" si="26"/>
        <v>#N/A</v>
      </c>
      <c r="S107" s="246" t="e">
        <f t="shared" si="33"/>
        <v>#N/A</v>
      </c>
      <c r="T107" s="246" t="e">
        <f t="shared" si="33"/>
        <v>#N/A</v>
      </c>
      <c r="U107" s="258" t="e">
        <f t="shared" si="33"/>
        <v>#N/A</v>
      </c>
      <c r="Y107" s="246">
        <f t="shared" si="31"/>
        <v>97</v>
      </c>
    </row>
    <row r="108" spans="1:25">
      <c r="A108" s="246">
        <f t="shared" si="20"/>
        <v>0</v>
      </c>
      <c r="B108" s="253" t="e">
        <f t="shared" si="21"/>
        <v>#VALUE!</v>
      </c>
      <c r="C108" s="246">
        <v>98</v>
      </c>
      <c r="D108" s="246" t="str">
        <f t="shared" si="22"/>
        <v>98-PEG Ratio</v>
      </c>
      <c r="E108" s="254" t="str">
        <f>IFERROR(IF(1=VLOOKUP($D108, 'Constituents (S)'!$C:$AC, E$9, 0), "New", VLOOKUP($D108, 'Constituents (S)'!$C:$AC, E$9, 0)), "")</f>
        <v/>
      </c>
      <c r="F108" s="246" t="str">
        <f>IFERROR(VLOOKUP($D108, 'Constituents (S)'!$C:$AC, F$9, 0), "")</f>
        <v/>
      </c>
      <c r="G108" s="246" t="str">
        <f>IFERROR(VLOOKUP($D108, 'Constituents (S)'!$C:$AC, G$9, 0), "")</f>
        <v/>
      </c>
      <c r="H108" s="255" t="str">
        <f>IFERROR(IF($F$6="Size", VLOOKUP($D108, 'Constituents (S)'!$C:$AC, H$9, 0)/1000, VLOOKUP($D108, 'Constituents (S)'!$C:$AC, H$9, 0)), "")</f>
        <v/>
      </c>
      <c r="I108" s="255" t="str">
        <f>IFERROR(VLOOKUP($D108, 'Constituents (S)'!$C:$AC, I$9, 0), "")</f>
        <v/>
      </c>
      <c r="K108" s="256" t="str">
        <f t="shared" si="23"/>
        <v>na</v>
      </c>
      <c r="L108" s="246">
        <f t="shared" si="32"/>
        <v>0</v>
      </c>
      <c r="M108" s="253" t="str">
        <f t="shared" si="19"/>
        <v>na</v>
      </c>
      <c r="N108" s="253" t="e">
        <f t="shared" si="24"/>
        <v>#VALUE!</v>
      </c>
      <c r="O108" s="257"/>
      <c r="P108" s="246">
        <f t="shared" si="30"/>
        <v>98</v>
      </c>
      <c r="Q108" s="254" t="e">
        <f t="shared" si="25"/>
        <v>#N/A</v>
      </c>
      <c r="R108" s="246" t="e">
        <f t="shared" si="26"/>
        <v>#N/A</v>
      </c>
      <c r="S108" s="246" t="e">
        <f t="shared" si="33"/>
        <v>#N/A</v>
      </c>
      <c r="T108" s="246" t="e">
        <f t="shared" si="33"/>
        <v>#N/A</v>
      </c>
      <c r="U108" s="258" t="e">
        <f t="shared" si="33"/>
        <v>#N/A</v>
      </c>
      <c r="Y108" s="246">
        <f t="shared" si="31"/>
        <v>98</v>
      </c>
    </row>
    <row r="109" spans="1:25">
      <c r="A109" s="246">
        <f t="shared" si="20"/>
        <v>0</v>
      </c>
      <c r="B109" s="253" t="e">
        <f t="shared" si="21"/>
        <v>#VALUE!</v>
      </c>
      <c r="C109" s="246">
        <v>99</v>
      </c>
      <c r="D109" s="246" t="str">
        <f t="shared" si="22"/>
        <v>99-PEG Ratio</v>
      </c>
      <c r="E109" s="254" t="str">
        <f>IFERROR(IF(1=VLOOKUP($D109, 'Constituents (S)'!$C:$AC, E$9, 0), "New", VLOOKUP($D109, 'Constituents (S)'!$C:$AC, E$9, 0)), "")</f>
        <v/>
      </c>
      <c r="F109" s="246" t="str">
        <f>IFERROR(VLOOKUP($D109, 'Constituents (S)'!$C:$AC, F$9, 0), "")</f>
        <v/>
      </c>
      <c r="G109" s="246" t="str">
        <f>IFERROR(VLOOKUP($D109, 'Constituents (S)'!$C:$AC, G$9, 0), "")</f>
        <v/>
      </c>
      <c r="H109" s="255" t="str">
        <f>IFERROR(IF($F$6="Size", VLOOKUP($D109, 'Constituents (S)'!$C:$AC, H$9, 0)/1000, VLOOKUP($D109, 'Constituents (S)'!$C:$AC, H$9, 0)), "")</f>
        <v/>
      </c>
      <c r="I109" s="255" t="str">
        <f>IFERROR(VLOOKUP($D109, 'Constituents (S)'!$C:$AC, I$9, 0), "")</f>
        <v/>
      </c>
      <c r="K109" s="256" t="str">
        <f t="shared" si="23"/>
        <v>na</v>
      </c>
      <c r="L109" s="246">
        <f t="shared" si="32"/>
        <v>0</v>
      </c>
      <c r="M109" s="253" t="str">
        <f t="shared" si="19"/>
        <v>na</v>
      </c>
      <c r="N109" s="253" t="e">
        <f t="shared" si="24"/>
        <v>#VALUE!</v>
      </c>
      <c r="O109" s="257"/>
      <c r="P109" s="246">
        <f t="shared" si="30"/>
        <v>99</v>
      </c>
      <c r="Q109" s="254" t="e">
        <f t="shared" si="25"/>
        <v>#N/A</v>
      </c>
      <c r="R109" s="246" t="e">
        <f t="shared" si="26"/>
        <v>#N/A</v>
      </c>
      <c r="S109" s="246" t="e">
        <f t="shared" si="33"/>
        <v>#N/A</v>
      </c>
      <c r="T109" s="246" t="e">
        <f t="shared" si="33"/>
        <v>#N/A</v>
      </c>
      <c r="U109" s="258" t="e">
        <f t="shared" si="33"/>
        <v>#N/A</v>
      </c>
      <c r="Y109" s="246">
        <f t="shared" si="31"/>
        <v>99</v>
      </c>
    </row>
    <row r="110" spans="1:25">
      <c r="A110" s="246">
        <f t="shared" si="20"/>
        <v>0</v>
      </c>
      <c r="B110" s="253" t="e">
        <f t="shared" si="21"/>
        <v>#VALUE!</v>
      </c>
      <c r="C110" s="246">
        <v>100</v>
      </c>
      <c r="D110" s="246" t="str">
        <f t="shared" si="22"/>
        <v>100-PEG Ratio</v>
      </c>
      <c r="E110" s="254" t="str">
        <f>IFERROR(IF(1=VLOOKUP($D110, 'Constituents (S)'!$C:$AC, E$9, 0), "New", VLOOKUP($D110, 'Constituents (S)'!$C:$AC, E$9, 0)), "")</f>
        <v/>
      </c>
      <c r="F110" s="246" t="str">
        <f>IFERROR(VLOOKUP($D110, 'Constituents (S)'!$C:$AC, F$9, 0), "")</f>
        <v/>
      </c>
      <c r="G110" s="246" t="str">
        <f>IFERROR(VLOOKUP($D110, 'Constituents (S)'!$C:$AC, G$9, 0), "")</f>
        <v/>
      </c>
      <c r="H110" s="255" t="str">
        <f>IFERROR(IF($F$6="Size", VLOOKUP($D110, 'Constituents (S)'!$C:$AC, H$9, 0)/1000, VLOOKUP($D110, 'Constituents (S)'!$C:$AC, H$9, 0)), "")</f>
        <v/>
      </c>
      <c r="I110" s="255" t="str">
        <f>IFERROR(VLOOKUP($D110, 'Constituents (S)'!$C:$AC, I$9, 0), "")</f>
        <v/>
      </c>
      <c r="K110" s="256" t="str">
        <f t="shared" si="23"/>
        <v>na</v>
      </c>
      <c r="L110" s="246">
        <f t="shared" si="32"/>
        <v>0</v>
      </c>
      <c r="M110" s="253" t="str">
        <f t="shared" si="19"/>
        <v>na</v>
      </c>
      <c r="N110" s="253" t="e">
        <f t="shared" si="24"/>
        <v>#VALUE!</v>
      </c>
      <c r="O110" s="257"/>
      <c r="P110" s="246">
        <f t="shared" si="30"/>
        <v>100</v>
      </c>
      <c r="Q110" s="254" t="e">
        <f t="shared" si="25"/>
        <v>#N/A</v>
      </c>
      <c r="R110" s="246" t="e">
        <f t="shared" si="26"/>
        <v>#N/A</v>
      </c>
      <c r="S110" s="246" t="e">
        <f t="shared" si="33"/>
        <v>#N/A</v>
      </c>
      <c r="T110" s="246" t="e">
        <f t="shared" si="33"/>
        <v>#N/A</v>
      </c>
      <c r="U110" s="258" t="e">
        <f t="shared" si="33"/>
        <v>#N/A</v>
      </c>
      <c r="Y110" s="246">
        <f t="shared" si="31"/>
        <v>100</v>
      </c>
    </row>
    <row r="111" spans="1:25">
      <c r="A111" s="246">
        <f t="shared" si="20"/>
        <v>0</v>
      </c>
      <c r="B111" s="253" t="e">
        <f t="shared" si="21"/>
        <v>#VALUE!</v>
      </c>
      <c r="C111" s="246">
        <v>101</v>
      </c>
      <c r="D111" s="246" t="str">
        <f t="shared" si="22"/>
        <v>101-PEG Ratio</v>
      </c>
      <c r="E111" s="254" t="str">
        <f>IFERROR(IF(1=VLOOKUP($D111, 'Constituents (S)'!$C:$AC, E$9, 0), "New", VLOOKUP($D111, 'Constituents (S)'!$C:$AC, E$9, 0)), "")</f>
        <v/>
      </c>
      <c r="F111" s="246" t="str">
        <f>IFERROR(VLOOKUP($D111, 'Constituents (S)'!$C:$AC, F$9, 0), "")</f>
        <v/>
      </c>
      <c r="G111" s="246" t="str">
        <f>IFERROR(VLOOKUP($D111, 'Constituents (S)'!$C:$AC, G$9, 0), "")</f>
        <v/>
      </c>
      <c r="H111" s="255" t="str">
        <f>IFERROR(IF($F$6="Size", VLOOKUP($D111, 'Constituents (S)'!$C:$AC, H$9, 0)/1000, VLOOKUP($D111, 'Constituents (S)'!$C:$AC, H$9, 0)), "")</f>
        <v/>
      </c>
      <c r="I111" s="255" t="str">
        <f>IFERROR(VLOOKUP($D111, 'Constituents (S)'!$C:$AC, I$9, 0), "")</f>
        <v/>
      </c>
      <c r="K111" s="256" t="str">
        <f t="shared" si="23"/>
        <v>na</v>
      </c>
      <c r="L111" s="246">
        <f t="shared" si="32"/>
        <v>0</v>
      </c>
      <c r="M111" s="253" t="str">
        <f t="shared" si="19"/>
        <v>na</v>
      </c>
      <c r="N111" s="253" t="e">
        <f t="shared" si="24"/>
        <v>#VALUE!</v>
      </c>
      <c r="O111" s="257"/>
      <c r="P111" s="246">
        <f t="shared" si="30"/>
        <v>101</v>
      </c>
      <c r="Q111" s="254" t="e">
        <f t="shared" si="25"/>
        <v>#N/A</v>
      </c>
      <c r="R111" s="246" t="e">
        <f t="shared" si="26"/>
        <v>#N/A</v>
      </c>
      <c r="S111" s="246" t="e">
        <f t="shared" si="33"/>
        <v>#N/A</v>
      </c>
      <c r="T111" s="246" t="e">
        <f t="shared" si="33"/>
        <v>#N/A</v>
      </c>
      <c r="U111" s="258" t="e">
        <f t="shared" si="33"/>
        <v>#N/A</v>
      </c>
      <c r="Y111" s="246">
        <f t="shared" si="31"/>
        <v>101</v>
      </c>
    </row>
    <row r="112" spans="1:25">
      <c r="A112" s="246">
        <f t="shared" si="20"/>
        <v>0</v>
      </c>
      <c r="B112" s="253" t="e">
        <f t="shared" si="21"/>
        <v>#VALUE!</v>
      </c>
      <c r="C112" s="246">
        <v>102</v>
      </c>
      <c r="D112" s="246" t="str">
        <f t="shared" si="22"/>
        <v>102-PEG Ratio</v>
      </c>
      <c r="E112" s="254" t="str">
        <f>IFERROR(IF(1=VLOOKUP($D112, 'Constituents (S)'!$C:$AC, E$9, 0), "New", VLOOKUP($D112, 'Constituents (S)'!$C:$AC, E$9, 0)), "")</f>
        <v/>
      </c>
      <c r="F112" s="246" t="str">
        <f>IFERROR(VLOOKUP($D112, 'Constituents (S)'!$C:$AC, F$9, 0), "")</f>
        <v/>
      </c>
      <c r="G112" s="246" t="str">
        <f>IFERROR(VLOOKUP($D112, 'Constituents (S)'!$C:$AC, G$9, 0), "")</f>
        <v/>
      </c>
      <c r="H112" s="255" t="str">
        <f>IFERROR(IF($F$6="Size", VLOOKUP($D112, 'Constituents (S)'!$C:$AC, H$9, 0)/1000, VLOOKUP($D112, 'Constituents (S)'!$C:$AC, H$9, 0)), "")</f>
        <v/>
      </c>
      <c r="I112" s="255" t="str">
        <f>IFERROR(VLOOKUP($D112, 'Constituents (S)'!$C:$AC, I$9, 0), "")</f>
        <v/>
      </c>
      <c r="K112" s="256" t="str">
        <f t="shared" si="23"/>
        <v>na</v>
      </c>
      <c r="L112" s="246">
        <f t="shared" si="32"/>
        <v>0</v>
      </c>
      <c r="M112" s="253" t="str">
        <f t="shared" si="19"/>
        <v>na</v>
      </c>
      <c r="N112" s="253" t="e">
        <f t="shared" si="24"/>
        <v>#VALUE!</v>
      </c>
      <c r="O112" s="257"/>
      <c r="P112" s="246">
        <f t="shared" si="30"/>
        <v>102</v>
      </c>
      <c r="Q112" s="254" t="e">
        <f t="shared" si="25"/>
        <v>#N/A</v>
      </c>
      <c r="R112" s="246" t="e">
        <f t="shared" si="26"/>
        <v>#N/A</v>
      </c>
      <c r="S112" s="246" t="e">
        <f t="shared" si="33"/>
        <v>#N/A</v>
      </c>
      <c r="T112" s="246" t="e">
        <f t="shared" si="33"/>
        <v>#N/A</v>
      </c>
      <c r="U112" s="258" t="e">
        <f t="shared" si="33"/>
        <v>#N/A</v>
      </c>
      <c r="Y112" s="246">
        <f t="shared" si="31"/>
        <v>102</v>
      </c>
    </row>
    <row r="113" spans="1:25">
      <c r="A113" s="246">
        <f t="shared" si="20"/>
        <v>0</v>
      </c>
      <c r="B113" s="253" t="e">
        <f t="shared" si="21"/>
        <v>#VALUE!</v>
      </c>
      <c r="C113" s="246">
        <v>103</v>
      </c>
      <c r="D113" s="246" t="str">
        <f t="shared" si="22"/>
        <v>103-PEG Ratio</v>
      </c>
      <c r="E113" s="254" t="str">
        <f>IFERROR(IF(1=VLOOKUP($D113, 'Constituents (S)'!$C:$AC, E$9, 0), "New", VLOOKUP($D113, 'Constituents (S)'!$C:$AC, E$9, 0)), "")</f>
        <v/>
      </c>
      <c r="F113" s="246" t="str">
        <f>IFERROR(VLOOKUP($D113, 'Constituents (S)'!$C:$AC, F$9, 0), "")</f>
        <v/>
      </c>
      <c r="G113" s="246" t="str">
        <f>IFERROR(VLOOKUP($D113, 'Constituents (S)'!$C:$AC, G$9, 0), "")</f>
        <v/>
      </c>
      <c r="H113" s="255" t="str">
        <f>IFERROR(IF($F$6="Size", VLOOKUP($D113, 'Constituents (S)'!$C:$AC, H$9, 0)/1000, VLOOKUP($D113, 'Constituents (S)'!$C:$AC, H$9, 0)), "")</f>
        <v/>
      </c>
      <c r="I113" s="255" t="str">
        <f>IFERROR(VLOOKUP($D113, 'Constituents (S)'!$C:$AC, I$9, 0), "")</f>
        <v/>
      </c>
      <c r="K113" s="256" t="str">
        <f t="shared" si="23"/>
        <v>na</v>
      </c>
      <c r="L113" s="246">
        <f t="shared" si="32"/>
        <v>0</v>
      </c>
      <c r="M113" s="253" t="str">
        <f t="shared" si="19"/>
        <v>na</v>
      </c>
      <c r="N113" s="253" t="e">
        <f t="shared" si="24"/>
        <v>#VALUE!</v>
      </c>
      <c r="O113" s="257"/>
      <c r="P113" s="246">
        <f t="shared" si="30"/>
        <v>103</v>
      </c>
      <c r="Q113" s="254" t="e">
        <f t="shared" si="25"/>
        <v>#N/A</v>
      </c>
      <c r="R113" s="246" t="e">
        <f t="shared" si="26"/>
        <v>#N/A</v>
      </c>
      <c r="S113" s="246" t="e">
        <f t="shared" si="33"/>
        <v>#N/A</v>
      </c>
      <c r="T113" s="246" t="e">
        <f t="shared" si="33"/>
        <v>#N/A</v>
      </c>
      <c r="U113" s="258" t="e">
        <f t="shared" si="33"/>
        <v>#N/A</v>
      </c>
      <c r="Y113" s="246">
        <f t="shared" si="31"/>
        <v>103</v>
      </c>
    </row>
    <row r="114" spans="1:25">
      <c r="A114" s="246">
        <f t="shared" si="20"/>
        <v>0</v>
      </c>
      <c r="B114" s="253" t="e">
        <f t="shared" si="21"/>
        <v>#VALUE!</v>
      </c>
      <c r="C114" s="246">
        <v>104</v>
      </c>
      <c r="D114" s="246" t="str">
        <f t="shared" si="22"/>
        <v>104-PEG Ratio</v>
      </c>
      <c r="E114" s="254" t="str">
        <f>IFERROR(IF(1=VLOOKUP($D114, 'Constituents (S)'!$C:$AC, E$9, 0), "New", VLOOKUP($D114, 'Constituents (S)'!$C:$AC, E$9, 0)), "")</f>
        <v/>
      </c>
      <c r="F114" s="246" t="str">
        <f>IFERROR(VLOOKUP($D114, 'Constituents (S)'!$C:$AC, F$9, 0), "")</f>
        <v/>
      </c>
      <c r="G114" s="246" t="str">
        <f>IFERROR(VLOOKUP($D114, 'Constituents (S)'!$C:$AC, G$9, 0), "")</f>
        <v/>
      </c>
      <c r="H114" s="255" t="str">
        <f>IFERROR(IF($F$6="Size", VLOOKUP($D114, 'Constituents (S)'!$C:$AC, H$9, 0)/1000, VLOOKUP($D114, 'Constituents (S)'!$C:$AC, H$9, 0)), "")</f>
        <v/>
      </c>
      <c r="I114" s="255" t="str">
        <f>IFERROR(VLOOKUP($D114, 'Constituents (S)'!$C:$AC, I$9, 0), "")</f>
        <v/>
      </c>
      <c r="K114" s="256" t="str">
        <f t="shared" si="23"/>
        <v>na</v>
      </c>
      <c r="L114" s="246">
        <f t="shared" si="32"/>
        <v>0</v>
      </c>
      <c r="M114" s="253" t="str">
        <f t="shared" si="19"/>
        <v>na</v>
      </c>
      <c r="N114" s="253" t="e">
        <f t="shared" si="24"/>
        <v>#VALUE!</v>
      </c>
      <c r="O114" s="257"/>
      <c r="P114" s="246">
        <f t="shared" si="30"/>
        <v>104</v>
      </c>
      <c r="Q114" s="254" t="e">
        <f t="shared" si="25"/>
        <v>#N/A</v>
      </c>
      <c r="R114" s="246" t="e">
        <f t="shared" si="26"/>
        <v>#N/A</v>
      </c>
      <c r="S114" s="246" t="e">
        <f t="shared" si="33"/>
        <v>#N/A</v>
      </c>
      <c r="T114" s="246" t="e">
        <f t="shared" si="33"/>
        <v>#N/A</v>
      </c>
      <c r="U114" s="258" t="e">
        <f t="shared" si="33"/>
        <v>#N/A</v>
      </c>
      <c r="Y114" s="246">
        <f t="shared" si="31"/>
        <v>104</v>
      </c>
    </row>
    <row r="115" spans="1:25">
      <c r="A115" s="246">
        <f t="shared" si="20"/>
        <v>0</v>
      </c>
      <c r="B115" s="253" t="e">
        <f t="shared" si="21"/>
        <v>#VALUE!</v>
      </c>
      <c r="C115" s="246">
        <v>105</v>
      </c>
      <c r="D115" s="246" t="str">
        <f t="shared" si="22"/>
        <v>105-PEG Ratio</v>
      </c>
      <c r="E115" s="254" t="str">
        <f>IFERROR(IF(1=VLOOKUP($D115, 'Constituents (S)'!$C:$AC, E$9, 0), "New", VLOOKUP($D115, 'Constituents (S)'!$C:$AC, E$9, 0)), "")</f>
        <v/>
      </c>
      <c r="F115" s="246" t="str">
        <f>IFERROR(VLOOKUP($D115, 'Constituents (S)'!$C:$AC, F$9, 0), "")</f>
        <v/>
      </c>
      <c r="G115" s="246" t="str">
        <f>IFERROR(VLOOKUP($D115, 'Constituents (S)'!$C:$AC, G$9, 0), "")</f>
        <v/>
      </c>
      <c r="H115" s="255" t="str">
        <f>IFERROR(IF($F$6="Size", VLOOKUP($D115, 'Constituents (S)'!$C:$AC, H$9, 0)/1000, VLOOKUP($D115, 'Constituents (S)'!$C:$AC, H$9, 0)), "")</f>
        <v/>
      </c>
      <c r="I115" s="255" t="str">
        <f>IFERROR(VLOOKUP($D115, 'Constituents (S)'!$C:$AC, I$9, 0), "")</f>
        <v/>
      </c>
      <c r="K115" s="256" t="str">
        <f t="shared" si="23"/>
        <v>na</v>
      </c>
      <c r="L115" s="246">
        <f t="shared" si="32"/>
        <v>0</v>
      </c>
      <c r="M115" s="253" t="str">
        <f t="shared" si="19"/>
        <v>na</v>
      </c>
      <c r="N115" s="253" t="e">
        <f t="shared" si="24"/>
        <v>#VALUE!</v>
      </c>
      <c r="O115" s="257"/>
      <c r="P115" s="246">
        <f t="shared" si="30"/>
        <v>105</v>
      </c>
      <c r="Q115" s="254" t="e">
        <f t="shared" si="25"/>
        <v>#N/A</v>
      </c>
      <c r="R115" s="246" t="e">
        <f t="shared" si="26"/>
        <v>#N/A</v>
      </c>
      <c r="S115" s="246" t="e">
        <f t="shared" si="33"/>
        <v>#N/A</v>
      </c>
      <c r="T115" s="246" t="e">
        <f t="shared" si="33"/>
        <v>#N/A</v>
      </c>
      <c r="U115" s="258" t="e">
        <f t="shared" si="33"/>
        <v>#N/A</v>
      </c>
      <c r="Y115" s="246">
        <f t="shared" si="31"/>
        <v>105</v>
      </c>
    </row>
    <row r="116" spans="1:25">
      <c r="A116" s="246">
        <f t="shared" si="20"/>
        <v>0</v>
      </c>
      <c r="B116" s="253" t="e">
        <f t="shared" si="21"/>
        <v>#VALUE!</v>
      </c>
      <c r="C116" s="246">
        <v>106</v>
      </c>
      <c r="D116" s="246" t="str">
        <f t="shared" si="22"/>
        <v>106-PEG Ratio</v>
      </c>
      <c r="E116" s="254" t="str">
        <f>IFERROR(IF(1=VLOOKUP($D116, 'Constituents (S)'!$C:$AC, E$9, 0), "New", VLOOKUP($D116, 'Constituents (S)'!$C:$AC, E$9, 0)), "")</f>
        <v/>
      </c>
      <c r="F116" s="246" t="str">
        <f>IFERROR(VLOOKUP($D116, 'Constituents (S)'!$C:$AC, F$9, 0), "")</f>
        <v/>
      </c>
      <c r="G116" s="246" t="str">
        <f>IFERROR(VLOOKUP($D116, 'Constituents (S)'!$C:$AC, G$9, 0), "")</f>
        <v/>
      </c>
      <c r="H116" s="255" t="str">
        <f>IFERROR(IF($F$6="Size", VLOOKUP($D116, 'Constituents (S)'!$C:$AC, H$9, 0)/1000, VLOOKUP($D116, 'Constituents (S)'!$C:$AC, H$9, 0)), "")</f>
        <v/>
      </c>
      <c r="I116" s="255" t="str">
        <f>IFERROR(VLOOKUP($D116, 'Constituents (S)'!$C:$AC, I$9, 0), "")</f>
        <v/>
      </c>
      <c r="K116" s="256" t="str">
        <f t="shared" si="23"/>
        <v>na</v>
      </c>
      <c r="L116" s="246">
        <f t="shared" si="32"/>
        <v>0</v>
      </c>
      <c r="M116" s="253" t="str">
        <f t="shared" si="19"/>
        <v>na</v>
      </c>
      <c r="N116" s="253" t="e">
        <f t="shared" si="24"/>
        <v>#VALUE!</v>
      </c>
      <c r="O116" s="257"/>
      <c r="P116" s="246">
        <f t="shared" si="30"/>
        <v>106</v>
      </c>
      <c r="Q116" s="254" t="e">
        <f t="shared" si="25"/>
        <v>#N/A</v>
      </c>
      <c r="R116" s="246" t="e">
        <f t="shared" si="26"/>
        <v>#N/A</v>
      </c>
      <c r="S116" s="246" t="e">
        <f t="shared" si="33"/>
        <v>#N/A</v>
      </c>
      <c r="T116" s="246" t="e">
        <f t="shared" si="33"/>
        <v>#N/A</v>
      </c>
      <c r="U116" s="258" t="e">
        <f t="shared" si="33"/>
        <v>#N/A</v>
      </c>
      <c r="Y116" s="246">
        <f t="shared" si="31"/>
        <v>106</v>
      </c>
    </row>
    <row r="117" spans="1:25">
      <c r="A117" s="246">
        <f t="shared" si="20"/>
        <v>0</v>
      </c>
      <c r="B117" s="253" t="e">
        <f t="shared" si="21"/>
        <v>#VALUE!</v>
      </c>
      <c r="C117" s="246">
        <v>107</v>
      </c>
      <c r="D117" s="246" t="str">
        <f t="shared" si="22"/>
        <v>107-PEG Ratio</v>
      </c>
      <c r="E117" s="254" t="str">
        <f>IFERROR(IF(1=VLOOKUP($D117, 'Constituents (S)'!$C:$AC, E$9, 0), "New", VLOOKUP($D117, 'Constituents (S)'!$C:$AC, E$9, 0)), "")</f>
        <v/>
      </c>
      <c r="F117" s="246" t="str">
        <f>IFERROR(VLOOKUP($D117, 'Constituents (S)'!$C:$AC, F$9, 0), "")</f>
        <v/>
      </c>
      <c r="G117" s="246" t="str">
        <f>IFERROR(VLOOKUP($D117, 'Constituents (S)'!$C:$AC, G$9, 0), "")</f>
        <v/>
      </c>
      <c r="H117" s="255" t="str">
        <f>IFERROR(IF($F$6="Size", VLOOKUP($D117, 'Constituents (S)'!$C:$AC, H$9, 0)/1000, VLOOKUP($D117, 'Constituents (S)'!$C:$AC, H$9, 0)), "")</f>
        <v/>
      </c>
      <c r="I117" s="255" t="str">
        <f>IFERROR(VLOOKUP($D117, 'Constituents (S)'!$C:$AC, I$9, 0), "")</f>
        <v/>
      </c>
      <c r="K117" s="256" t="str">
        <f t="shared" si="23"/>
        <v>na</v>
      </c>
      <c r="L117" s="246">
        <f t="shared" si="32"/>
        <v>0</v>
      </c>
      <c r="M117" s="253" t="str">
        <f t="shared" si="19"/>
        <v>na</v>
      </c>
      <c r="N117" s="253" t="e">
        <f t="shared" si="24"/>
        <v>#VALUE!</v>
      </c>
      <c r="O117" s="257"/>
      <c r="P117" s="246">
        <f t="shared" si="30"/>
        <v>107</v>
      </c>
      <c r="Q117" s="254" t="e">
        <f t="shared" si="25"/>
        <v>#N/A</v>
      </c>
      <c r="R117" s="246" t="e">
        <f t="shared" si="26"/>
        <v>#N/A</v>
      </c>
      <c r="S117" s="246" t="e">
        <f t="shared" si="33"/>
        <v>#N/A</v>
      </c>
      <c r="T117" s="246" t="e">
        <f t="shared" si="33"/>
        <v>#N/A</v>
      </c>
      <c r="U117" s="258" t="e">
        <f t="shared" si="33"/>
        <v>#N/A</v>
      </c>
      <c r="Y117" s="246">
        <f t="shared" si="31"/>
        <v>107</v>
      </c>
    </row>
    <row r="118" spans="1:25">
      <c r="A118" s="246">
        <f t="shared" si="20"/>
        <v>0</v>
      </c>
      <c r="B118" s="253" t="e">
        <f t="shared" si="21"/>
        <v>#VALUE!</v>
      </c>
      <c r="C118" s="246">
        <v>108</v>
      </c>
      <c r="D118" s="246" t="str">
        <f t="shared" si="22"/>
        <v>108-PEG Ratio</v>
      </c>
      <c r="E118" s="254" t="str">
        <f>IFERROR(IF(1=VLOOKUP($D118, 'Constituents (S)'!$C:$AC, E$9, 0), "New", VLOOKUP($D118, 'Constituents (S)'!$C:$AC, E$9, 0)), "")</f>
        <v/>
      </c>
      <c r="F118" s="246" t="str">
        <f>IFERROR(VLOOKUP($D118, 'Constituents (S)'!$C:$AC, F$9, 0), "")</f>
        <v/>
      </c>
      <c r="G118" s="246" t="str">
        <f>IFERROR(VLOOKUP($D118, 'Constituents (S)'!$C:$AC, G$9, 0), "")</f>
        <v/>
      </c>
      <c r="H118" s="255" t="str">
        <f>IFERROR(IF($F$6="Size", VLOOKUP($D118, 'Constituents (S)'!$C:$AC, H$9, 0)/1000, VLOOKUP($D118, 'Constituents (S)'!$C:$AC, H$9, 0)), "")</f>
        <v/>
      </c>
      <c r="I118" s="255" t="str">
        <f>IFERROR(VLOOKUP($D118, 'Constituents (S)'!$C:$AC, I$9, 0), "")</f>
        <v/>
      </c>
      <c r="K118" s="256" t="str">
        <f t="shared" si="23"/>
        <v>na</v>
      </c>
      <c r="L118" s="246">
        <f t="shared" si="32"/>
        <v>0</v>
      </c>
      <c r="M118" s="253" t="str">
        <f t="shared" si="19"/>
        <v>na</v>
      </c>
      <c r="N118" s="253" t="e">
        <f t="shared" si="24"/>
        <v>#VALUE!</v>
      </c>
      <c r="O118" s="257"/>
      <c r="P118" s="246">
        <f t="shared" si="30"/>
        <v>108</v>
      </c>
      <c r="Q118" s="254" t="e">
        <f t="shared" si="25"/>
        <v>#N/A</v>
      </c>
      <c r="R118" s="246" t="e">
        <f t="shared" si="26"/>
        <v>#N/A</v>
      </c>
      <c r="S118" s="246" t="e">
        <f t="shared" si="33"/>
        <v>#N/A</v>
      </c>
      <c r="T118" s="246" t="e">
        <f t="shared" si="33"/>
        <v>#N/A</v>
      </c>
      <c r="U118" s="258" t="e">
        <f t="shared" si="33"/>
        <v>#N/A</v>
      </c>
      <c r="Y118" s="246">
        <f t="shared" si="31"/>
        <v>108</v>
      </c>
    </row>
    <row r="119" spans="1:25">
      <c r="A119" s="246">
        <f t="shared" si="20"/>
        <v>0</v>
      </c>
      <c r="B119" s="253" t="e">
        <f t="shared" si="21"/>
        <v>#VALUE!</v>
      </c>
      <c r="C119" s="246">
        <v>109</v>
      </c>
      <c r="D119" s="246" t="str">
        <f t="shared" si="22"/>
        <v>109-PEG Ratio</v>
      </c>
      <c r="E119" s="254" t="str">
        <f>IFERROR(IF(1=VLOOKUP($D119, 'Constituents (S)'!$C:$AC, E$9, 0), "New", VLOOKUP($D119, 'Constituents (S)'!$C:$AC, E$9, 0)), "")</f>
        <v/>
      </c>
      <c r="F119" s="246" t="str">
        <f>IFERROR(VLOOKUP($D119, 'Constituents (S)'!$C:$AC, F$9, 0), "")</f>
        <v/>
      </c>
      <c r="G119" s="246" t="str">
        <f>IFERROR(VLOOKUP($D119, 'Constituents (S)'!$C:$AC, G$9, 0), "")</f>
        <v/>
      </c>
      <c r="H119" s="255" t="str">
        <f>IFERROR(IF($F$6="Size", VLOOKUP($D119, 'Constituents (S)'!$C:$AC, H$9, 0)/1000, VLOOKUP($D119, 'Constituents (S)'!$C:$AC, H$9, 0)), "")</f>
        <v/>
      </c>
      <c r="I119" s="255" t="str">
        <f>IFERROR(VLOOKUP($D119, 'Constituents (S)'!$C:$AC, I$9, 0), "")</f>
        <v/>
      </c>
      <c r="K119" s="256" t="str">
        <f t="shared" si="23"/>
        <v>na</v>
      </c>
      <c r="L119" s="246">
        <f t="shared" si="32"/>
        <v>0</v>
      </c>
      <c r="M119" s="253" t="str">
        <f t="shared" si="19"/>
        <v>na</v>
      </c>
      <c r="N119" s="253" t="e">
        <f t="shared" si="24"/>
        <v>#VALUE!</v>
      </c>
      <c r="O119" s="257"/>
      <c r="P119" s="246">
        <f t="shared" si="30"/>
        <v>109</v>
      </c>
      <c r="Q119" s="254" t="e">
        <f t="shared" si="25"/>
        <v>#N/A</v>
      </c>
      <c r="R119" s="246" t="e">
        <f t="shared" si="26"/>
        <v>#N/A</v>
      </c>
      <c r="S119" s="246" t="e">
        <f t="shared" si="33"/>
        <v>#N/A</v>
      </c>
      <c r="T119" s="246" t="e">
        <f t="shared" si="33"/>
        <v>#N/A</v>
      </c>
      <c r="U119" s="258" t="e">
        <f t="shared" si="33"/>
        <v>#N/A</v>
      </c>
      <c r="Y119" s="246">
        <f t="shared" si="31"/>
        <v>109</v>
      </c>
    </row>
    <row r="120" spans="1:25">
      <c r="A120" s="246">
        <f t="shared" si="20"/>
        <v>0</v>
      </c>
      <c r="B120" s="253" t="e">
        <f t="shared" si="21"/>
        <v>#VALUE!</v>
      </c>
      <c r="C120" s="246">
        <v>110</v>
      </c>
      <c r="D120" s="246" t="str">
        <f t="shared" si="22"/>
        <v>110-PEG Ratio</v>
      </c>
      <c r="E120" s="254" t="str">
        <f>IFERROR(IF(1=VLOOKUP($D120, 'Constituents (S)'!$C:$AC, E$9, 0), "New", VLOOKUP($D120, 'Constituents (S)'!$C:$AC, E$9, 0)), "")</f>
        <v/>
      </c>
      <c r="F120" s="246" t="str">
        <f>IFERROR(VLOOKUP($D120, 'Constituents (S)'!$C:$AC, F$9, 0), "")</f>
        <v/>
      </c>
      <c r="G120" s="246" t="str">
        <f>IFERROR(VLOOKUP($D120, 'Constituents (S)'!$C:$AC, G$9, 0), "")</f>
        <v/>
      </c>
      <c r="H120" s="255" t="str">
        <f>IFERROR(IF($F$6="Size", VLOOKUP($D120, 'Constituents (S)'!$C:$AC, H$9, 0)/1000, VLOOKUP($D120, 'Constituents (S)'!$C:$AC, H$9, 0)), "")</f>
        <v/>
      </c>
      <c r="I120" s="255" t="str">
        <f>IFERROR(VLOOKUP($D120, 'Constituents (S)'!$C:$AC, I$9, 0), "")</f>
        <v/>
      </c>
      <c r="K120" s="256" t="str">
        <f t="shared" si="23"/>
        <v>na</v>
      </c>
      <c r="L120" s="246">
        <f t="shared" si="32"/>
        <v>0</v>
      </c>
      <c r="M120" s="253" t="str">
        <f t="shared" si="19"/>
        <v>na</v>
      </c>
      <c r="N120" s="253" t="e">
        <f t="shared" si="24"/>
        <v>#VALUE!</v>
      </c>
      <c r="O120" s="257"/>
      <c r="P120" s="246">
        <f t="shared" si="30"/>
        <v>110</v>
      </c>
      <c r="Q120" s="254" t="e">
        <f t="shared" si="25"/>
        <v>#N/A</v>
      </c>
      <c r="R120" s="246" t="e">
        <f t="shared" si="26"/>
        <v>#N/A</v>
      </c>
      <c r="S120" s="246" t="e">
        <f t="shared" si="33"/>
        <v>#N/A</v>
      </c>
      <c r="T120" s="246" t="e">
        <f t="shared" si="33"/>
        <v>#N/A</v>
      </c>
      <c r="U120" s="258" t="e">
        <f t="shared" si="33"/>
        <v>#N/A</v>
      </c>
      <c r="Y120" s="246">
        <f t="shared" si="31"/>
        <v>110</v>
      </c>
    </row>
    <row r="121" spans="1:25">
      <c r="A121" s="246">
        <f t="shared" si="20"/>
        <v>0</v>
      </c>
      <c r="B121" s="253" t="e">
        <f t="shared" si="21"/>
        <v>#VALUE!</v>
      </c>
      <c r="C121" s="246">
        <v>111</v>
      </c>
      <c r="D121" s="246" t="str">
        <f t="shared" si="22"/>
        <v>111-PEG Ratio</v>
      </c>
      <c r="E121" s="254" t="str">
        <f>IFERROR(IF(1=VLOOKUP($D121, 'Constituents (S)'!$C:$AC, E$9, 0), "New", VLOOKUP($D121, 'Constituents (S)'!$C:$AC, E$9, 0)), "")</f>
        <v/>
      </c>
      <c r="F121" s="246" t="str">
        <f>IFERROR(VLOOKUP($D121, 'Constituents (S)'!$C:$AC, F$9, 0), "")</f>
        <v/>
      </c>
      <c r="G121" s="246" t="str">
        <f>IFERROR(VLOOKUP($D121, 'Constituents (S)'!$C:$AC, G$9, 0), "")</f>
        <v/>
      </c>
      <c r="H121" s="255" t="str">
        <f>IFERROR(IF($F$6="Size", VLOOKUP($D121, 'Constituents (S)'!$C:$AC, H$9, 0)/1000, VLOOKUP($D121, 'Constituents (S)'!$C:$AC, H$9, 0)), "")</f>
        <v/>
      </c>
      <c r="I121" s="255" t="str">
        <f>IFERROR(VLOOKUP($D121, 'Constituents (S)'!$C:$AC, I$9, 0), "")</f>
        <v/>
      </c>
      <c r="K121" s="256" t="str">
        <f t="shared" si="23"/>
        <v>na</v>
      </c>
      <c r="L121" s="246">
        <f t="shared" si="32"/>
        <v>0</v>
      </c>
      <c r="M121" s="253" t="str">
        <f t="shared" si="19"/>
        <v>na</v>
      </c>
      <c r="N121" s="253" t="e">
        <f t="shared" si="24"/>
        <v>#VALUE!</v>
      </c>
      <c r="O121" s="257"/>
      <c r="P121" s="246">
        <f t="shared" si="30"/>
        <v>111</v>
      </c>
      <c r="Q121" s="254" t="e">
        <f t="shared" si="25"/>
        <v>#N/A</v>
      </c>
      <c r="R121" s="246" t="e">
        <f t="shared" si="26"/>
        <v>#N/A</v>
      </c>
      <c r="S121" s="246" t="e">
        <f t="shared" si="33"/>
        <v>#N/A</v>
      </c>
      <c r="T121" s="246" t="e">
        <f t="shared" si="33"/>
        <v>#N/A</v>
      </c>
      <c r="U121" s="258" t="e">
        <f t="shared" si="33"/>
        <v>#N/A</v>
      </c>
      <c r="Y121" s="246">
        <f t="shared" si="31"/>
        <v>111</v>
      </c>
    </row>
    <row r="122" spans="1:25">
      <c r="A122" s="246">
        <f t="shared" si="20"/>
        <v>0</v>
      </c>
      <c r="B122" s="253" t="e">
        <f t="shared" si="21"/>
        <v>#VALUE!</v>
      </c>
      <c r="C122" s="246">
        <v>112</v>
      </c>
      <c r="D122" s="246" t="str">
        <f t="shared" si="22"/>
        <v>112-PEG Ratio</v>
      </c>
      <c r="E122" s="254" t="str">
        <f>IFERROR(IF(1=VLOOKUP($D122, 'Constituents (S)'!$C:$AC, E$9, 0), "New", VLOOKUP($D122, 'Constituents (S)'!$C:$AC, E$9, 0)), "")</f>
        <v/>
      </c>
      <c r="F122" s="246" t="str">
        <f>IFERROR(VLOOKUP($D122, 'Constituents (S)'!$C:$AC, F$9, 0), "")</f>
        <v/>
      </c>
      <c r="G122" s="246" t="str">
        <f>IFERROR(VLOOKUP($D122, 'Constituents (S)'!$C:$AC, G$9, 0), "")</f>
        <v/>
      </c>
      <c r="H122" s="255" t="str">
        <f>IFERROR(IF($F$6="Size", VLOOKUP($D122, 'Constituents (S)'!$C:$AC, H$9, 0)/1000, VLOOKUP($D122, 'Constituents (S)'!$C:$AC, H$9, 0)), "")</f>
        <v/>
      </c>
      <c r="I122" s="255" t="str">
        <f>IFERROR(VLOOKUP($D122, 'Constituents (S)'!$C:$AC, I$9, 0), "")</f>
        <v/>
      </c>
      <c r="K122" s="256" t="str">
        <f t="shared" si="23"/>
        <v>na</v>
      </c>
      <c r="L122" s="246">
        <f t="shared" si="32"/>
        <v>0</v>
      </c>
      <c r="M122" s="253" t="str">
        <f t="shared" si="19"/>
        <v>na</v>
      </c>
      <c r="N122" s="253" t="e">
        <f t="shared" si="24"/>
        <v>#VALUE!</v>
      </c>
      <c r="O122" s="257"/>
      <c r="P122" s="246">
        <f t="shared" si="30"/>
        <v>112</v>
      </c>
      <c r="Q122" s="254" t="e">
        <f t="shared" si="25"/>
        <v>#N/A</v>
      </c>
      <c r="R122" s="246" t="e">
        <f t="shared" si="26"/>
        <v>#N/A</v>
      </c>
      <c r="S122" s="246" t="e">
        <f t="shared" si="33"/>
        <v>#N/A</v>
      </c>
      <c r="T122" s="246" t="e">
        <f t="shared" si="33"/>
        <v>#N/A</v>
      </c>
      <c r="U122" s="258" t="e">
        <f t="shared" si="33"/>
        <v>#N/A</v>
      </c>
      <c r="Y122" s="246">
        <f t="shared" si="31"/>
        <v>112</v>
      </c>
    </row>
    <row r="123" spans="1:25">
      <c r="A123" s="246">
        <f t="shared" si="20"/>
        <v>0</v>
      </c>
      <c r="B123" s="253" t="e">
        <f t="shared" si="21"/>
        <v>#VALUE!</v>
      </c>
      <c r="C123" s="246">
        <v>113</v>
      </c>
      <c r="D123" s="246" t="str">
        <f t="shared" si="22"/>
        <v>113-PEG Ratio</v>
      </c>
      <c r="E123" s="254" t="str">
        <f>IFERROR(IF(1=VLOOKUP($D123, 'Constituents (S)'!$C:$AC, E$9, 0), "New", VLOOKUP($D123, 'Constituents (S)'!$C:$AC, E$9, 0)), "")</f>
        <v/>
      </c>
      <c r="F123" s="246" t="str">
        <f>IFERROR(VLOOKUP($D123, 'Constituents (S)'!$C:$AC, F$9, 0), "")</f>
        <v/>
      </c>
      <c r="G123" s="246" t="str">
        <f>IFERROR(VLOOKUP($D123, 'Constituents (S)'!$C:$AC, G$9, 0), "")</f>
        <v/>
      </c>
      <c r="H123" s="255" t="str">
        <f>IFERROR(IF($F$6="Size", VLOOKUP($D123, 'Constituents (S)'!$C:$AC, H$9, 0)/1000, VLOOKUP($D123, 'Constituents (S)'!$C:$AC, H$9, 0)), "")</f>
        <v/>
      </c>
      <c r="I123" s="255" t="str">
        <f>IFERROR(VLOOKUP($D123, 'Constituents (S)'!$C:$AC, I$9, 0), "")</f>
        <v/>
      </c>
      <c r="K123" s="256" t="str">
        <f t="shared" si="23"/>
        <v>na</v>
      </c>
      <c r="L123" s="246">
        <f t="shared" si="32"/>
        <v>0</v>
      </c>
      <c r="M123" s="253" t="str">
        <f t="shared" si="19"/>
        <v>na</v>
      </c>
      <c r="N123" s="253" t="e">
        <f t="shared" si="24"/>
        <v>#VALUE!</v>
      </c>
      <c r="O123" s="257"/>
      <c r="P123" s="246">
        <f t="shared" si="30"/>
        <v>113</v>
      </c>
      <c r="Q123" s="254" t="e">
        <f t="shared" si="25"/>
        <v>#N/A</v>
      </c>
      <c r="R123" s="246" t="e">
        <f t="shared" si="26"/>
        <v>#N/A</v>
      </c>
      <c r="S123" s="246" t="e">
        <f t="shared" si="33"/>
        <v>#N/A</v>
      </c>
      <c r="T123" s="246" t="e">
        <f t="shared" si="33"/>
        <v>#N/A</v>
      </c>
      <c r="U123" s="258" t="e">
        <f t="shared" si="33"/>
        <v>#N/A</v>
      </c>
      <c r="Y123" s="246">
        <f t="shared" si="31"/>
        <v>113</v>
      </c>
    </row>
    <row r="124" spans="1:25">
      <c r="A124" s="246">
        <f t="shared" si="20"/>
        <v>0</v>
      </c>
      <c r="B124" s="253" t="e">
        <f t="shared" si="21"/>
        <v>#VALUE!</v>
      </c>
      <c r="C124" s="246">
        <v>114</v>
      </c>
      <c r="D124" s="246" t="str">
        <f t="shared" si="22"/>
        <v>114-PEG Ratio</v>
      </c>
      <c r="E124" s="254" t="str">
        <f>IFERROR(IF(1=VLOOKUP($D124, 'Constituents (S)'!$C:$AC, E$9, 0), "New", VLOOKUP($D124, 'Constituents (S)'!$C:$AC, E$9, 0)), "")</f>
        <v/>
      </c>
      <c r="F124" s="246" t="str">
        <f>IFERROR(VLOOKUP($D124, 'Constituents (S)'!$C:$AC, F$9, 0), "")</f>
        <v/>
      </c>
      <c r="G124" s="246" t="str">
        <f>IFERROR(VLOOKUP($D124, 'Constituents (S)'!$C:$AC, G$9, 0), "")</f>
        <v/>
      </c>
      <c r="H124" s="255" t="str">
        <f>IFERROR(IF($F$6="Size", VLOOKUP($D124, 'Constituents (S)'!$C:$AC, H$9, 0)/1000, VLOOKUP($D124, 'Constituents (S)'!$C:$AC, H$9, 0)), "")</f>
        <v/>
      </c>
      <c r="I124" s="255" t="str">
        <f>IFERROR(VLOOKUP($D124, 'Constituents (S)'!$C:$AC, I$9, 0), "")</f>
        <v/>
      </c>
      <c r="K124" s="256" t="str">
        <f t="shared" si="23"/>
        <v>na</v>
      </c>
      <c r="L124" s="246">
        <f t="shared" si="32"/>
        <v>0</v>
      </c>
      <c r="M124" s="253" t="str">
        <f t="shared" si="19"/>
        <v>na</v>
      </c>
      <c r="N124" s="253" t="e">
        <f t="shared" si="24"/>
        <v>#VALUE!</v>
      </c>
      <c r="O124" s="257"/>
      <c r="P124" s="246">
        <f t="shared" si="30"/>
        <v>114</v>
      </c>
      <c r="Q124" s="254" t="e">
        <f t="shared" si="25"/>
        <v>#N/A</v>
      </c>
      <c r="R124" s="246" t="e">
        <f t="shared" si="26"/>
        <v>#N/A</v>
      </c>
      <c r="S124" s="246" t="e">
        <f t="shared" si="33"/>
        <v>#N/A</v>
      </c>
      <c r="T124" s="246" t="e">
        <f t="shared" si="33"/>
        <v>#N/A</v>
      </c>
      <c r="U124" s="258" t="e">
        <f t="shared" si="33"/>
        <v>#N/A</v>
      </c>
      <c r="Y124" s="246">
        <f t="shared" si="31"/>
        <v>114</v>
      </c>
    </row>
    <row r="125" spans="1:25">
      <c r="A125" s="246">
        <f t="shared" si="20"/>
        <v>0</v>
      </c>
      <c r="B125" s="253" t="e">
        <f t="shared" si="21"/>
        <v>#VALUE!</v>
      </c>
      <c r="C125" s="246">
        <v>115</v>
      </c>
      <c r="D125" s="246" t="str">
        <f t="shared" si="22"/>
        <v>115-PEG Ratio</v>
      </c>
      <c r="E125" s="254" t="str">
        <f>IFERROR(IF(1=VLOOKUP($D125, 'Constituents (S)'!$C:$AC, E$9, 0), "New", VLOOKUP($D125, 'Constituents (S)'!$C:$AC, E$9, 0)), "")</f>
        <v/>
      </c>
      <c r="F125" s="246" t="str">
        <f>IFERROR(VLOOKUP($D125, 'Constituents (S)'!$C:$AC, F$9, 0), "")</f>
        <v/>
      </c>
      <c r="G125" s="246" t="str">
        <f>IFERROR(VLOOKUP($D125, 'Constituents (S)'!$C:$AC, G$9, 0), "")</f>
        <v/>
      </c>
      <c r="H125" s="255" t="str">
        <f>IFERROR(IF($F$6="Size", VLOOKUP($D125, 'Constituents (S)'!$C:$AC, H$9, 0)/1000, VLOOKUP($D125, 'Constituents (S)'!$C:$AC, H$9, 0)), "")</f>
        <v/>
      </c>
      <c r="I125" s="255" t="str">
        <f>IFERROR(VLOOKUP($D125, 'Constituents (S)'!$C:$AC, I$9, 0), "")</f>
        <v/>
      </c>
      <c r="K125" s="256" t="str">
        <f t="shared" si="23"/>
        <v>na</v>
      </c>
      <c r="L125" s="246">
        <f t="shared" si="32"/>
        <v>0</v>
      </c>
      <c r="M125" s="253" t="str">
        <f t="shared" si="19"/>
        <v>na</v>
      </c>
      <c r="N125" s="253" t="e">
        <f t="shared" si="24"/>
        <v>#VALUE!</v>
      </c>
      <c r="O125" s="257"/>
      <c r="P125" s="246">
        <f t="shared" si="30"/>
        <v>115</v>
      </c>
      <c r="Q125" s="254" t="e">
        <f t="shared" si="25"/>
        <v>#N/A</v>
      </c>
      <c r="R125" s="246" t="e">
        <f t="shared" si="26"/>
        <v>#N/A</v>
      </c>
      <c r="S125" s="246" t="e">
        <f t="shared" si="33"/>
        <v>#N/A</v>
      </c>
      <c r="T125" s="246" t="e">
        <f t="shared" si="33"/>
        <v>#N/A</v>
      </c>
      <c r="U125" s="258" t="e">
        <f t="shared" si="33"/>
        <v>#N/A</v>
      </c>
      <c r="Y125" s="246">
        <f t="shared" si="31"/>
        <v>115</v>
      </c>
    </row>
    <row r="126" spans="1:25">
      <c r="A126" s="246">
        <f t="shared" si="20"/>
        <v>0</v>
      </c>
      <c r="B126" s="253" t="e">
        <f t="shared" si="21"/>
        <v>#VALUE!</v>
      </c>
      <c r="C126" s="246">
        <v>116</v>
      </c>
      <c r="D126" s="246" t="str">
        <f t="shared" si="22"/>
        <v>116-PEG Ratio</v>
      </c>
      <c r="E126" s="254" t="str">
        <f>IFERROR(IF(1=VLOOKUP($D126, 'Constituents (S)'!$C:$AC, E$9, 0), "New", VLOOKUP($D126, 'Constituents (S)'!$C:$AC, E$9, 0)), "")</f>
        <v/>
      </c>
      <c r="F126" s="246" t="str">
        <f>IFERROR(VLOOKUP($D126, 'Constituents (S)'!$C:$AC, F$9, 0), "")</f>
        <v/>
      </c>
      <c r="G126" s="246" t="str">
        <f>IFERROR(VLOOKUP($D126, 'Constituents (S)'!$C:$AC, G$9, 0), "")</f>
        <v/>
      </c>
      <c r="H126" s="255" t="str">
        <f>IFERROR(IF($F$6="Size", VLOOKUP($D126, 'Constituents (S)'!$C:$AC, H$9, 0)/1000, VLOOKUP($D126, 'Constituents (S)'!$C:$AC, H$9, 0)), "")</f>
        <v/>
      </c>
      <c r="I126" s="255" t="str">
        <f>IFERROR(VLOOKUP($D126, 'Constituents (S)'!$C:$AC, I$9, 0), "")</f>
        <v/>
      </c>
      <c r="K126" s="256" t="str">
        <f t="shared" si="23"/>
        <v>na</v>
      </c>
      <c r="L126" s="246">
        <f t="shared" si="32"/>
        <v>0</v>
      </c>
      <c r="M126" s="253" t="str">
        <f t="shared" si="19"/>
        <v>na</v>
      </c>
      <c r="N126" s="253" t="e">
        <f t="shared" si="24"/>
        <v>#VALUE!</v>
      </c>
      <c r="O126" s="257"/>
      <c r="P126" s="246">
        <f t="shared" si="30"/>
        <v>116</v>
      </c>
      <c r="Q126" s="254" t="e">
        <f t="shared" si="25"/>
        <v>#N/A</v>
      </c>
      <c r="R126" s="246" t="e">
        <f t="shared" si="26"/>
        <v>#N/A</v>
      </c>
      <c r="S126" s="246" t="e">
        <f t="shared" si="33"/>
        <v>#N/A</v>
      </c>
      <c r="T126" s="246" t="e">
        <f t="shared" si="33"/>
        <v>#N/A</v>
      </c>
      <c r="U126" s="258" t="e">
        <f t="shared" si="33"/>
        <v>#N/A</v>
      </c>
      <c r="Y126" s="246">
        <f t="shared" si="31"/>
        <v>116</v>
      </c>
    </row>
    <row r="127" spans="1:25">
      <c r="A127" s="246">
        <f t="shared" si="20"/>
        <v>0</v>
      </c>
      <c r="B127" s="253" t="e">
        <f t="shared" si="21"/>
        <v>#VALUE!</v>
      </c>
      <c r="C127" s="246">
        <v>117</v>
      </c>
      <c r="D127" s="246" t="str">
        <f t="shared" si="22"/>
        <v>117-PEG Ratio</v>
      </c>
      <c r="E127" s="254" t="str">
        <f>IFERROR(IF(1=VLOOKUP($D127, 'Constituents (S)'!$C:$AC, E$9, 0), "New", VLOOKUP($D127, 'Constituents (S)'!$C:$AC, E$9, 0)), "")</f>
        <v/>
      </c>
      <c r="F127" s="246" t="str">
        <f>IFERROR(VLOOKUP($D127, 'Constituents (S)'!$C:$AC, F$9, 0), "")</f>
        <v/>
      </c>
      <c r="G127" s="246" t="str">
        <f>IFERROR(VLOOKUP($D127, 'Constituents (S)'!$C:$AC, G$9, 0), "")</f>
        <v/>
      </c>
      <c r="H127" s="255" t="str">
        <f>IFERROR(IF($F$6="Size", VLOOKUP($D127, 'Constituents (S)'!$C:$AC, H$9, 0)/1000, VLOOKUP($D127, 'Constituents (S)'!$C:$AC, H$9, 0)), "")</f>
        <v/>
      </c>
      <c r="I127" s="255" t="str">
        <f>IFERROR(VLOOKUP($D127, 'Constituents (S)'!$C:$AC, I$9, 0), "")</f>
        <v/>
      </c>
      <c r="K127" s="256" t="str">
        <f t="shared" si="23"/>
        <v>na</v>
      </c>
      <c r="L127" s="246">
        <f t="shared" si="32"/>
        <v>0</v>
      </c>
      <c r="M127" s="253" t="str">
        <f t="shared" si="19"/>
        <v>na</v>
      </c>
      <c r="N127" s="253" t="e">
        <f t="shared" si="24"/>
        <v>#VALUE!</v>
      </c>
      <c r="O127" s="257"/>
      <c r="P127" s="246">
        <f t="shared" si="30"/>
        <v>117</v>
      </c>
      <c r="Q127" s="254" t="e">
        <f t="shared" si="25"/>
        <v>#N/A</v>
      </c>
      <c r="R127" s="246" t="e">
        <f t="shared" si="26"/>
        <v>#N/A</v>
      </c>
      <c r="S127" s="246" t="e">
        <f t="shared" si="33"/>
        <v>#N/A</v>
      </c>
      <c r="T127" s="246" t="e">
        <f t="shared" si="33"/>
        <v>#N/A</v>
      </c>
      <c r="U127" s="258" t="e">
        <f t="shared" si="33"/>
        <v>#N/A</v>
      </c>
      <c r="Y127" s="246">
        <f t="shared" si="31"/>
        <v>117</v>
      </c>
    </row>
    <row r="128" spans="1:25">
      <c r="A128" s="246">
        <f t="shared" si="20"/>
        <v>0</v>
      </c>
      <c r="B128" s="253" t="e">
        <f t="shared" si="21"/>
        <v>#VALUE!</v>
      </c>
      <c r="C128" s="246">
        <v>118</v>
      </c>
      <c r="D128" s="246" t="str">
        <f t="shared" si="22"/>
        <v>118-PEG Ratio</v>
      </c>
      <c r="E128" s="254" t="str">
        <f>IFERROR(IF(1=VLOOKUP($D128, 'Constituents (S)'!$C:$AC, E$9, 0), "New", VLOOKUP($D128, 'Constituents (S)'!$C:$AC, E$9, 0)), "")</f>
        <v/>
      </c>
      <c r="F128" s="246" t="str">
        <f>IFERROR(VLOOKUP($D128, 'Constituents (S)'!$C:$AC, F$9, 0), "")</f>
        <v/>
      </c>
      <c r="G128" s="246" t="str">
        <f>IFERROR(VLOOKUP($D128, 'Constituents (S)'!$C:$AC, G$9, 0), "")</f>
        <v/>
      </c>
      <c r="H128" s="255" t="str">
        <f>IFERROR(IF($F$6="Size", VLOOKUP($D128, 'Constituents (S)'!$C:$AC, H$9, 0)/1000, VLOOKUP($D128, 'Constituents (S)'!$C:$AC, H$9, 0)), "")</f>
        <v/>
      </c>
      <c r="I128" s="255" t="str">
        <f>IFERROR(VLOOKUP($D128, 'Constituents (S)'!$C:$AC, I$9, 0), "")</f>
        <v/>
      </c>
      <c r="K128" s="256" t="str">
        <f t="shared" si="23"/>
        <v>na</v>
      </c>
      <c r="L128" s="246">
        <f t="shared" si="32"/>
        <v>0</v>
      </c>
      <c r="M128" s="253" t="str">
        <f t="shared" si="19"/>
        <v>na</v>
      </c>
      <c r="N128" s="253" t="e">
        <f t="shared" si="24"/>
        <v>#VALUE!</v>
      </c>
      <c r="O128" s="257"/>
      <c r="P128" s="246">
        <f t="shared" si="30"/>
        <v>118</v>
      </c>
      <c r="Q128" s="254" t="e">
        <f t="shared" si="25"/>
        <v>#N/A</v>
      </c>
      <c r="R128" s="246" t="e">
        <f t="shared" si="26"/>
        <v>#N/A</v>
      </c>
      <c r="S128" s="246" t="e">
        <f t="shared" si="33"/>
        <v>#N/A</v>
      </c>
      <c r="T128" s="246" t="e">
        <f t="shared" si="33"/>
        <v>#N/A</v>
      </c>
      <c r="U128" s="258" t="e">
        <f t="shared" si="33"/>
        <v>#N/A</v>
      </c>
      <c r="Y128" s="246">
        <f t="shared" si="31"/>
        <v>118</v>
      </c>
    </row>
    <row r="129" spans="1:25">
      <c r="A129" s="246">
        <f t="shared" si="20"/>
        <v>0</v>
      </c>
      <c r="B129" s="253" t="e">
        <f t="shared" si="21"/>
        <v>#VALUE!</v>
      </c>
      <c r="C129" s="246">
        <v>119</v>
      </c>
      <c r="D129" s="246" t="str">
        <f t="shared" si="22"/>
        <v>119-PEG Ratio</v>
      </c>
      <c r="E129" s="254" t="str">
        <f>IFERROR(IF(1=VLOOKUP($D129, 'Constituents (S)'!$C:$AC, E$9, 0), "New", VLOOKUP($D129, 'Constituents (S)'!$C:$AC, E$9, 0)), "")</f>
        <v/>
      </c>
      <c r="F129" s="246" t="str">
        <f>IFERROR(VLOOKUP($D129, 'Constituents (S)'!$C:$AC, F$9, 0), "")</f>
        <v/>
      </c>
      <c r="G129" s="246" t="str">
        <f>IFERROR(VLOOKUP($D129, 'Constituents (S)'!$C:$AC, G$9, 0), "")</f>
        <v/>
      </c>
      <c r="H129" s="255" t="str">
        <f>IFERROR(IF($F$6="Size", VLOOKUP($D129, 'Constituents (S)'!$C:$AC, H$9, 0)/1000, VLOOKUP($D129, 'Constituents (S)'!$C:$AC, H$9, 0)), "")</f>
        <v/>
      </c>
      <c r="I129" s="255" t="str">
        <f>IFERROR(VLOOKUP($D129, 'Constituents (S)'!$C:$AC, I$9, 0), "")</f>
        <v/>
      </c>
      <c r="K129" s="256" t="str">
        <f t="shared" si="23"/>
        <v>na</v>
      </c>
      <c r="L129" s="246">
        <f t="shared" si="32"/>
        <v>0</v>
      </c>
      <c r="M129" s="253" t="str">
        <f t="shared" si="19"/>
        <v>na</v>
      </c>
      <c r="N129" s="253" t="e">
        <f t="shared" si="24"/>
        <v>#VALUE!</v>
      </c>
      <c r="O129" s="257"/>
      <c r="P129" s="246">
        <f t="shared" si="30"/>
        <v>119</v>
      </c>
      <c r="Q129" s="254" t="e">
        <f t="shared" si="25"/>
        <v>#N/A</v>
      </c>
      <c r="R129" s="246" t="e">
        <f t="shared" si="26"/>
        <v>#N/A</v>
      </c>
      <c r="S129" s="246" t="e">
        <f t="shared" si="33"/>
        <v>#N/A</v>
      </c>
      <c r="T129" s="246" t="e">
        <f t="shared" si="33"/>
        <v>#N/A</v>
      </c>
      <c r="U129" s="258" t="e">
        <f t="shared" si="33"/>
        <v>#N/A</v>
      </c>
      <c r="Y129" s="246">
        <f t="shared" si="31"/>
        <v>119</v>
      </c>
    </row>
    <row r="130" spans="1:25">
      <c r="A130" s="246">
        <f t="shared" si="20"/>
        <v>0</v>
      </c>
      <c r="B130" s="253" t="e">
        <f t="shared" si="21"/>
        <v>#VALUE!</v>
      </c>
      <c r="C130" s="246">
        <v>120</v>
      </c>
      <c r="D130" s="246" t="str">
        <f t="shared" si="22"/>
        <v>120-PEG Ratio</v>
      </c>
      <c r="E130" s="254" t="str">
        <f>IFERROR(IF(1=VLOOKUP($D130, 'Constituents (S)'!$C:$AC, E$9, 0), "New", VLOOKUP($D130, 'Constituents (S)'!$C:$AC, E$9, 0)), "")</f>
        <v/>
      </c>
      <c r="F130" s="246" t="str">
        <f>IFERROR(VLOOKUP($D130, 'Constituents (S)'!$C:$AC, F$9, 0), "")</f>
        <v/>
      </c>
      <c r="G130" s="246" t="str">
        <f>IFERROR(VLOOKUP($D130, 'Constituents (S)'!$C:$AC, G$9, 0), "")</f>
        <v/>
      </c>
      <c r="H130" s="255" t="str">
        <f>IFERROR(IF($F$6="Size", VLOOKUP($D130, 'Constituents (S)'!$C:$AC, H$9, 0)/1000, VLOOKUP($D130, 'Constituents (S)'!$C:$AC, H$9, 0)), "")</f>
        <v/>
      </c>
      <c r="I130" s="255" t="str">
        <f>IFERROR(VLOOKUP($D130, 'Constituents (S)'!$C:$AC, I$9, 0), "")</f>
        <v/>
      </c>
      <c r="K130" s="256" t="str">
        <f t="shared" si="23"/>
        <v>na</v>
      </c>
      <c r="L130" s="246">
        <f t="shared" si="32"/>
        <v>0</v>
      </c>
      <c r="M130" s="253" t="str">
        <f t="shared" si="19"/>
        <v>na</v>
      </c>
      <c r="N130" s="253" t="e">
        <f t="shared" si="24"/>
        <v>#VALUE!</v>
      </c>
      <c r="O130" s="257"/>
      <c r="P130" s="246">
        <f t="shared" si="30"/>
        <v>120</v>
      </c>
      <c r="Q130" s="254" t="e">
        <f t="shared" si="25"/>
        <v>#N/A</v>
      </c>
      <c r="R130" s="246" t="e">
        <f t="shared" si="26"/>
        <v>#N/A</v>
      </c>
      <c r="S130" s="246" t="e">
        <f t="shared" si="33"/>
        <v>#N/A</v>
      </c>
      <c r="T130" s="246" t="e">
        <f t="shared" si="33"/>
        <v>#N/A</v>
      </c>
      <c r="U130" s="258" t="e">
        <f t="shared" si="33"/>
        <v>#N/A</v>
      </c>
      <c r="Y130" s="246">
        <f t="shared" si="31"/>
        <v>120</v>
      </c>
    </row>
    <row r="131" spans="1:25">
      <c r="A131" s="246">
        <f t="shared" si="20"/>
        <v>0</v>
      </c>
      <c r="B131" s="253" t="e">
        <f t="shared" si="21"/>
        <v>#VALUE!</v>
      </c>
      <c r="C131" s="246">
        <v>121</v>
      </c>
      <c r="D131" s="246" t="str">
        <f t="shared" si="22"/>
        <v>121-PEG Ratio</v>
      </c>
      <c r="E131" s="254" t="str">
        <f>IFERROR(IF(1=VLOOKUP($D131, 'Constituents (S)'!$C:$AC, E$9, 0), "New", VLOOKUP($D131, 'Constituents (S)'!$C:$AC, E$9, 0)), "")</f>
        <v/>
      </c>
      <c r="F131" s="246" t="str">
        <f>IFERROR(VLOOKUP($D131, 'Constituents (S)'!$C:$AC, F$9, 0), "")</f>
        <v/>
      </c>
      <c r="G131" s="246" t="str">
        <f>IFERROR(VLOOKUP($D131, 'Constituents (S)'!$C:$AC, G$9, 0), "")</f>
        <v/>
      </c>
      <c r="H131" s="255" t="str">
        <f>IFERROR(IF($F$6="Size", VLOOKUP($D131, 'Constituents (S)'!$C:$AC, H$9, 0)/1000, VLOOKUP($D131, 'Constituents (S)'!$C:$AC, H$9, 0)), "")</f>
        <v/>
      </c>
      <c r="I131" s="255" t="str">
        <f>IFERROR(VLOOKUP($D131, 'Constituents (S)'!$C:$AC, I$9, 0), "")</f>
        <v/>
      </c>
      <c r="K131" s="256" t="str">
        <f t="shared" si="23"/>
        <v>na</v>
      </c>
      <c r="L131" s="246">
        <f t="shared" si="32"/>
        <v>0</v>
      </c>
      <c r="M131" s="253" t="str">
        <f t="shared" si="19"/>
        <v>na</v>
      </c>
      <c r="N131" s="253" t="e">
        <f t="shared" si="24"/>
        <v>#VALUE!</v>
      </c>
      <c r="O131" s="257"/>
      <c r="P131" s="246">
        <f t="shared" si="30"/>
        <v>121</v>
      </c>
      <c r="Q131" s="254" t="e">
        <f t="shared" si="25"/>
        <v>#N/A</v>
      </c>
      <c r="R131" s="246" t="e">
        <f t="shared" si="26"/>
        <v>#N/A</v>
      </c>
      <c r="S131" s="246" t="e">
        <f t="shared" si="33"/>
        <v>#N/A</v>
      </c>
      <c r="T131" s="246" t="e">
        <f t="shared" si="33"/>
        <v>#N/A</v>
      </c>
      <c r="U131" s="258" t="e">
        <f t="shared" si="33"/>
        <v>#N/A</v>
      </c>
      <c r="Y131" s="246">
        <f t="shared" si="31"/>
        <v>121</v>
      </c>
    </row>
    <row r="132" spans="1:25">
      <c r="A132" s="246">
        <f t="shared" si="20"/>
        <v>0</v>
      </c>
      <c r="B132" s="253" t="e">
        <f t="shared" si="21"/>
        <v>#VALUE!</v>
      </c>
      <c r="C132" s="246">
        <v>122</v>
      </c>
      <c r="D132" s="246" t="str">
        <f t="shared" si="22"/>
        <v>122-PEG Ratio</v>
      </c>
      <c r="E132" s="254" t="str">
        <f>IFERROR(IF(1=VLOOKUP($D132, 'Constituents (S)'!$C:$AC, E$9, 0), "New", VLOOKUP($D132, 'Constituents (S)'!$C:$AC, E$9, 0)), "")</f>
        <v/>
      </c>
      <c r="F132" s="246" t="str">
        <f>IFERROR(VLOOKUP($D132, 'Constituents (S)'!$C:$AC, F$9, 0), "")</f>
        <v/>
      </c>
      <c r="G132" s="246" t="str">
        <f>IFERROR(VLOOKUP($D132, 'Constituents (S)'!$C:$AC, G$9, 0), "")</f>
        <v/>
      </c>
      <c r="H132" s="255" t="str">
        <f>IFERROR(IF($F$6="Size", VLOOKUP($D132, 'Constituents (S)'!$C:$AC, H$9, 0)/1000, VLOOKUP($D132, 'Constituents (S)'!$C:$AC, H$9, 0)), "")</f>
        <v/>
      </c>
      <c r="I132" s="255" t="str">
        <f>IFERROR(VLOOKUP($D132, 'Constituents (S)'!$C:$AC, I$9, 0), "")</f>
        <v/>
      </c>
      <c r="K132" s="256" t="str">
        <f t="shared" si="23"/>
        <v>na</v>
      </c>
      <c r="L132" s="246">
        <f t="shared" si="32"/>
        <v>0</v>
      </c>
      <c r="M132" s="253" t="str">
        <f t="shared" si="19"/>
        <v>na</v>
      </c>
      <c r="N132" s="253" t="e">
        <f t="shared" si="24"/>
        <v>#VALUE!</v>
      </c>
      <c r="O132" s="257"/>
      <c r="P132" s="246">
        <f t="shared" si="30"/>
        <v>122</v>
      </c>
      <c r="Q132" s="254" t="e">
        <f t="shared" si="25"/>
        <v>#N/A</v>
      </c>
      <c r="R132" s="246" t="e">
        <f t="shared" si="26"/>
        <v>#N/A</v>
      </c>
      <c r="S132" s="246" t="e">
        <f t="shared" si="33"/>
        <v>#N/A</v>
      </c>
      <c r="T132" s="246" t="e">
        <f t="shared" si="33"/>
        <v>#N/A</v>
      </c>
      <c r="U132" s="258" t="e">
        <f t="shared" si="33"/>
        <v>#N/A</v>
      </c>
      <c r="Y132" s="246">
        <f t="shared" si="31"/>
        <v>122</v>
      </c>
    </row>
    <row r="133" spans="1:25">
      <c r="A133" s="246">
        <f t="shared" si="20"/>
        <v>0</v>
      </c>
      <c r="B133" s="253" t="e">
        <f t="shared" si="21"/>
        <v>#VALUE!</v>
      </c>
      <c r="C133" s="246">
        <v>123</v>
      </c>
      <c r="D133" s="246" t="str">
        <f t="shared" si="22"/>
        <v>123-PEG Ratio</v>
      </c>
      <c r="E133" s="254" t="str">
        <f>IFERROR(IF(1=VLOOKUP($D133, 'Constituents (S)'!$C:$AC, E$9, 0), "New", VLOOKUP($D133, 'Constituents (S)'!$C:$AC, E$9, 0)), "")</f>
        <v/>
      </c>
      <c r="F133" s="246" t="str">
        <f>IFERROR(VLOOKUP($D133, 'Constituents (S)'!$C:$AC, F$9, 0), "")</f>
        <v/>
      </c>
      <c r="G133" s="246" t="str">
        <f>IFERROR(VLOOKUP($D133, 'Constituents (S)'!$C:$AC, G$9, 0), "")</f>
        <v/>
      </c>
      <c r="H133" s="255" t="str">
        <f>IFERROR(IF($F$6="Size", VLOOKUP($D133, 'Constituents (S)'!$C:$AC, H$9, 0)/1000, VLOOKUP($D133, 'Constituents (S)'!$C:$AC, H$9, 0)), "")</f>
        <v/>
      </c>
      <c r="I133" s="255" t="str">
        <f>IFERROR(VLOOKUP($D133, 'Constituents (S)'!$C:$AC, I$9, 0), "")</f>
        <v/>
      </c>
      <c r="K133" s="256" t="str">
        <f t="shared" si="23"/>
        <v>na</v>
      </c>
      <c r="L133" s="246">
        <f t="shared" si="32"/>
        <v>0</v>
      </c>
      <c r="M133" s="253" t="str">
        <f t="shared" si="19"/>
        <v>na</v>
      </c>
      <c r="N133" s="253" t="e">
        <f t="shared" si="24"/>
        <v>#VALUE!</v>
      </c>
      <c r="O133" s="257"/>
      <c r="P133" s="246">
        <f t="shared" si="30"/>
        <v>123</v>
      </c>
      <c r="Q133" s="254" t="e">
        <f t="shared" si="25"/>
        <v>#N/A</v>
      </c>
      <c r="R133" s="246" t="e">
        <f t="shared" si="26"/>
        <v>#N/A</v>
      </c>
      <c r="S133" s="246" t="e">
        <f t="shared" si="33"/>
        <v>#N/A</v>
      </c>
      <c r="T133" s="246" t="e">
        <f t="shared" si="33"/>
        <v>#N/A</v>
      </c>
      <c r="U133" s="258" t="e">
        <f t="shared" si="33"/>
        <v>#N/A</v>
      </c>
      <c r="Y133" s="246">
        <f t="shared" si="31"/>
        <v>123</v>
      </c>
    </row>
    <row r="134" spans="1:25">
      <c r="A134" s="246">
        <f t="shared" si="20"/>
        <v>0</v>
      </c>
      <c r="B134" s="253" t="e">
        <f t="shared" si="21"/>
        <v>#VALUE!</v>
      </c>
      <c r="C134" s="246">
        <v>124</v>
      </c>
      <c r="D134" s="246" t="str">
        <f t="shared" si="22"/>
        <v>124-PEG Ratio</v>
      </c>
      <c r="E134" s="254" t="str">
        <f>IFERROR(IF(1=VLOOKUP($D134, 'Constituents (S)'!$C:$AC, E$9, 0), "New", VLOOKUP($D134, 'Constituents (S)'!$C:$AC, E$9, 0)), "")</f>
        <v/>
      </c>
      <c r="F134" s="246" t="str">
        <f>IFERROR(VLOOKUP($D134, 'Constituents (S)'!$C:$AC, F$9, 0), "")</f>
        <v/>
      </c>
      <c r="G134" s="246" t="str">
        <f>IFERROR(VLOOKUP($D134, 'Constituents (S)'!$C:$AC, G$9, 0), "")</f>
        <v/>
      </c>
      <c r="H134" s="255" t="str">
        <f>IFERROR(IF($F$6="Size", VLOOKUP($D134, 'Constituents (S)'!$C:$AC, H$9, 0)/1000, VLOOKUP($D134, 'Constituents (S)'!$C:$AC, H$9, 0)), "")</f>
        <v/>
      </c>
      <c r="I134" s="255" t="str">
        <f>IFERROR(VLOOKUP($D134, 'Constituents (S)'!$C:$AC, I$9, 0), "")</f>
        <v/>
      </c>
      <c r="K134" s="256" t="str">
        <f t="shared" si="23"/>
        <v>na</v>
      </c>
      <c r="L134" s="246">
        <f t="shared" si="32"/>
        <v>0</v>
      </c>
      <c r="M134" s="253" t="str">
        <f t="shared" si="19"/>
        <v>na</v>
      </c>
      <c r="N134" s="253" t="e">
        <f t="shared" si="24"/>
        <v>#VALUE!</v>
      </c>
      <c r="O134" s="257"/>
      <c r="P134" s="246">
        <f t="shared" si="30"/>
        <v>124</v>
      </c>
      <c r="Q134" s="254" t="e">
        <f t="shared" si="25"/>
        <v>#N/A</v>
      </c>
      <c r="R134" s="246" t="e">
        <f t="shared" si="26"/>
        <v>#N/A</v>
      </c>
      <c r="S134" s="246" t="e">
        <f t="shared" si="33"/>
        <v>#N/A</v>
      </c>
      <c r="T134" s="246" t="e">
        <f t="shared" si="33"/>
        <v>#N/A</v>
      </c>
      <c r="U134" s="258" t="e">
        <f t="shared" si="33"/>
        <v>#N/A</v>
      </c>
      <c r="Y134" s="246">
        <f t="shared" si="31"/>
        <v>124</v>
      </c>
    </row>
    <row r="135" spans="1:25">
      <c r="A135" s="246">
        <f t="shared" si="20"/>
        <v>0</v>
      </c>
      <c r="B135" s="253" t="e">
        <f t="shared" si="21"/>
        <v>#VALUE!</v>
      </c>
      <c r="C135" s="246">
        <v>125</v>
      </c>
      <c r="D135" s="246" t="str">
        <f t="shared" si="22"/>
        <v>125-PEG Ratio</v>
      </c>
      <c r="E135" s="254" t="str">
        <f>IFERROR(IF(1=VLOOKUP($D135, 'Constituents (S)'!$C:$AC, E$9, 0), "New", VLOOKUP($D135, 'Constituents (S)'!$C:$AC, E$9, 0)), "")</f>
        <v/>
      </c>
      <c r="F135" s="246" t="str">
        <f>IFERROR(VLOOKUP($D135, 'Constituents (S)'!$C:$AC, F$9, 0), "")</f>
        <v/>
      </c>
      <c r="G135" s="246" t="str">
        <f>IFERROR(VLOOKUP($D135, 'Constituents (S)'!$C:$AC, G$9, 0), "")</f>
        <v/>
      </c>
      <c r="H135" s="255" t="str">
        <f>IFERROR(IF($F$6="Size", VLOOKUP($D135, 'Constituents (S)'!$C:$AC, H$9, 0)/1000, VLOOKUP($D135, 'Constituents (S)'!$C:$AC, H$9, 0)), "")</f>
        <v/>
      </c>
      <c r="I135" s="255" t="str">
        <f>IFERROR(VLOOKUP($D135, 'Constituents (S)'!$C:$AC, I$9, 0), "")</f>
        <v/>
      </c>
      <c r="K135" s="256" t="str">
        <f t="shared" si="23"/>
        <v>na</v>
      </c>
      <c r="L135" s="246">
        <f t="shared" si="32"/>
        <v>0</v>
      </c>
      <c r="M135" s="253" t="str">
        <f t="shared" si="19"/>
        <v>na</v>
      </c>
      <c r="N135" s="253" t="e">
        <f t="shared" si="24"/>
        <v>#VALUE!</v>
      </c>
      <c r="O135" s="257"/>
      <c r="P135" s="246">
        <f t="shared" si="30"/>
        <v>125</v>
      </c>
      <c r="Q135" s="254" t="e">
        <f t="shared" si="25"/>
        <v>#N/A</v>
      </c>
      <c r="R135" s="246" t="e">
        <f t="shared" si="26"/>
        <v>#N/A</v>
      </c>
      <c r="S135" s="246" t="e">
        <f t="shared" si="33"/>
        <v>#N/A</v>
      </c>
      <c r="T135" s="246" t="e">
        <f t="shared" si="33"/>
        <v>#N/A</v>
      </c>
      <c r="U135" s="258" t="e">
        <f t="shared" si="33"/>
        <v>#N/A</v>
      </c>
      <c r="Y135" s="246">
        <f t="shared" si="31"/>
        <v>125</v>
      </c>
    </row>
    <row r="136" spans="1:25">
      <c r="A136" s="246">
        <f t="shared" si="20"/>
        <v>0</v>
      </c>
      <c r="B136" s="253" t="e">
        <f t="shared" si="21"/>
        <v>#VALUE!</v>
      </c>
      <c r="C136" s="246">
        <v>126</v>
      </c>
      <c r="D136" s="246" t="str">
        <f t="shared" si="22"/>
        <v>126-PEG Ratio</v>
      </c>
      <c r="E136" s="254" t="str">
        <f>IFERROR(IF(1=VLOOKUP($D136, 'Constituents (S)'!$C:$AC, E$9, 0), "New", VLOOKUP($D136, 'Constituents (S)'!$C:$AC, E$9, 0)), "")</f>
        <v/>
      </c>
      <c r="F136" s="246" t="str">
        <f>IFERROR(VLOOKUP($D136, 'Constituents (S)'!$C:$AC, F$9, 0), "")</f>
        <v/>
      </c>
      <c r="G136" s="246" t="str">
        <f>IFERROR(VLOOKUP($D136, 'Constituents (S)'!$C:$AC, G$9, 0), "")</f>
        <v/>
      </c>
      <c r="H136" s="255" t="str">
        <f>IFERROR(IF($F$6="Size", VLOOKUP($D136, 'Constituents (S)'!$C:$AC, H$9, 0)/1000, VLOOKUP($D136, 'Constituents (S)'!$C:$AC, H$9, 0)), "")</f>
        <v/>
      </c>
      <c r="I136" s="255" t="str">
        <f>IFERROR(VLOOKUP($D136, 'Constituents (S)'!$C:$AC, I$9, 0), "")</f>
        <v/>
      </c>
      <c r="K136" s="256" t="str">
        <f t="shared" si="23"/>
        <v>na</v>
      </c>
      <c r="L136" s="246">
        <f t="shared" si="32"/>
        <v>0</v>
      </c>
      <c r="M136" s="253" t="str">
        <f t="shared" si="19"/>
        <v>na</v>
      </c>
      <c r="N136" s="253" t="e">
        <f t="shared" si="24"/>
        <v>#VALUE!</v>
      </c>
      <c r="O136" s="257"/>
      <c r="P136" s="246">
        <f t="shared" si="30"/>
        <v>126</v>
      </c>
      <c r="Q136" s="254" t="e">
        <f t="shared" si="25"/>
        <v>#N/A</v>
      </c>
      <c r="R136" s="246" t="e">
        <f t="shared" si="26"/>
        <v>#N/A</v>
      </c>
      <c r="S136" s="246" t="e">
        <f t="shared" si="33"/>
        <v>#N/A</v>
      </c>
      <c r="T136" s="246" t="e">
        <f t="shared" si="33"/>
        <v>#N/A</v>
      </c>
      <c r="U136" s="258" t="e">
        <f t="shared" si="33"/>
        <v>#N/A</v>
      </c>
      <c r="Y136" s="246">
        <f t="shared" si="31"/>
        <v>126</v>
      </c>
    </row>
    <row r="137" spans="1:25">
      <c r="A137" s="246">
        <f t="shared" si="20"/>
        <v>0</v>
      </c>
      <c r="B137" s="253" t="e">
        <f t="shared" si="21"/>
        <v>#VALUE!</v>
      </c>
      <c r="C137" s="246">
        <v>127</v>
      </c>
      <c r="D137" s="246" t="str">
        <f t="shared" si="22"/>
        <v>127-PEG Ratio</v>
      </c>
      <c r="E137" s="254" t="str">
        <f>IFERROR(IF(1=VLOOKUP($D137, 'Constituents (S)'!$C:$AC, E$9, 0), "New", VLOOKUP($D137, 'Constituents (S)'!$C:$AC, E$9, 0)), "")</f>
        <v/>
      </c>
      <c r="F137" s="246" t="str">
        <f>IFERROR(VLOOKUP($D137, 'Constituents (S)'!$C:$AC, F$9, 0), "")</f>
        <v/>
      </c>
      <c r="G137" s="246" t="str">
        <f>IFERROR(VLOOKUP($D137, 'Constituents (S)'!$C:$AC, G$9, 0), "")</f>
        <v/>
      </c>
      <c r="H137" s="255" t="str">
        <f>IFERROR(IF($F$6="Size", VLOOKUP($D137, 'Constituents (S)'!$C:$AC, H$9, 0)/1000, VLOOKUP($D137, 'Constituents (S)'!$C:$AC, H$9, 0)), "")</f>
        <v/>
      </c>
      <c r="I137" s="255" t="str">
        <f>IFERROR(VLOOKUP($D137, 'Constituents (S)'!$C:$AC, I$9, 0), "")</f>
        <v/>
      </c>
      <c r="K137" s="256" t="str">
        <f t="shared" si="23"/>
        <v>na</v>
      </c>
      <c r="L137" s="246">
        <f t="shared" si="32"/>
        <v>0</v>
      </c>
      <c r="M137" s="253" t="str">
        <f t="shared" si="19"/>
        <v>na</v>
      </c>
      <c r="N137" s="253" t="e">
        <f t="shared" si="24"/>
        <v>#VALUE!</v>
      </c>
      <c r="O137" s="257"/>
      <c r="P137" s="246">
        <f t="shared" si="30"/>
        <v>127</v>
      </c>
      <c r="Q137" s="254" t="e">
        <f t="shared" si="25"/>
        <v>#N/A</v>
      </c>
      <c r="R137" s="246" t="e">
        <f t="shared" si="26"/>
        <v>#N/A</v>
      </c>
      <c r="S137" s="246" t="e">
        <f t="shared" si="33"/>
        <v>#N/A</v>
      </c>
      <c r="T137" s="246" t="e">
        <f t="shared" si="33"/>
        <v>#N/A</v>
      </c>
      <c r="U137" s="258" t="e">
        <f t="shared" si="33"/>
        <v>#N/A</v>
      </c>
      <c r="Y137" s="246">
        <f t="shared" si="31"/>
        <v>127</v>
      </c>
    </row>
    <row r="138" spans="1:25">
      <c r="A138" s="246">
        <f t="shared" si="20"/>
        <v>0</v>
      </c>
      <c r="B138" s="253" t="e">
        <f t="shared" si="21"/>
        <v>#VALUE!</v>
      </c>
      <c r="C138" s="246">
        <v>128</v>
      </c>
      <c r="D138" s="246" t="str">
        <f t="shared" si="22"/>
        <v>128-PEG Ratio</v>
      </c>
      <c r="E138" s="254" t="str">
        <f>IFERROR(IF(1=VLOOKUP($D138, 'Constituents (S)'!$C:$AC, E$9, 0), "New", VLOOKUP($D138, 'Constituents (S)'!$C:$AC, E$9, 0)), "")</f>
        <v/>
      </c>
      <c r="F138" s="246" t="str">
        <f>IFERROR(VLOOKUP($D138, 'Constituents (S)'!$C:$AC, F$9, 0), "")</f>
        <v/>
      </c>
      <c r="G138" s="246" t="str">
        <f>IFERROR(VLOOKUP($D138, 'Constituents (S)'!$C:$AC, G$9, 0), "")</f>
        <v/>
      </c>
      <c r="H138" s="255" t="str">
        <f>IFERROR(IF($F$6="Size", VLOOKUP($D138, 'Constituents (S)'!$C:$AC, H$9, 0)/1000, VLOOKUP($D138, 'Constituents (S)'!$C:$AC, H$9, 0)), "")</f>
        <v/>
      </c>
      <c r="I138" s="255" t="str">
        <f>IFERROR(VLOOKUP($D138, 'Constituents (S)'!$C:$AC, I$9, 0), "")</f>
        <v/>
      </c>
      <c r="K138" s="256" t="str">
        <f t="shared" si="23"/>
        <v>na</v>
      </c>
      <c r="L138" s="246">
        <f t="shared" si="32"/>
        <v>0</v>
      </c>
      <c r="M138" s="253" t="str">
        <f t="shared" si="19"/>
        <v>na</v>
      </c>
      <c r="N138" s="253" t="e">
        <f t="shared" si="24"/>
        <v>#VALUE!</v>
      </c>
      <c r="O138" s="257"/>
      <c r="P138" s="246">
        <f t="shared" si="30"/>
        <v>128</v>
      </c>
      <c r="Q138" s="254" t="e">
        <f t="shared" si="25"/>
        <v>#N/A</v>
      </c>
      <c r="R138" s="246" t="e">
        <f t="shared" si="26"/>
        <v>#N/A</v>
      </c>
      <c r="S138" s="246" t="e">
        <f t="shared" si="33"/>
        <v>#N/A</v>
      </c>
      <c r="T138" s="246" t="e">
        <f t="shared" si="33"/>
        <v>#N/A</v>
      </c>
      <c r="U138" s="258" t="e">
        <f t="shared" si="33"/>
        <v>#N/A</v>
      </c>
      <c r="Y138" s="246">
        <f t="shared" si="31"/>
        <v>128</v>
      </c>
    </row>
    <row r="139" spans="1:25">
      <c r="A139" s="246">
        <f t="shared" si="20"/>
        <v>0</v>
      </c>
      <c r="B139" s="253" t="e">
        <f t="shared" si="21"/>
        <v>#VALUE!</v>
      </c>
      <c r="C139" s="246">
        <v>129</v>
      </c>
      <c r="D139" s="246" t="str">
        <f t="shared" si="22"/>
        <v>129-PEG Ratio</v>
      </c>
      <c r="E139" s="254" t="str">
        <f>IFERROR(IF(1=VLOOKUP($D139, 'Constituents (S)'!$C:$AC, E$9, 0), "New", VLOOKUP($D139, 'Constituents (S)'!$C:$AC, E$9, 0)), "")</f>
        <v/>
      </c>
      <c r="F139" s="246" t="str">
        <f>IFERROR(VLOOKUP($D139, 'Constituents (S)'!$C:$AC, F$9, 0), "")</f>
        <v/>
      </c>
      <c r="G139" s="246" t="str">
        <f>IFERROR(VLOOKUP($D139, 'Constituents (S)'!$C:$AC, G$9, 0), "")</f>
        <v/>
      </c>
      <c r="H139" s="255" t="str">
        <f>IFERROR(IF($F$6="Size", VLOOKUP($D139, 'Constituents (S)'!$C:$AC, H$9, 0)/1000, VLOOKUP($D139, 'Constituents (S)'!$C:$AC, H$9, 0)), "")</f>
        <v/>
      </c>
      <c r="I139" s="255" t="str">
        <f>IFERROR(VLOOKUP($D139, 'Constituents (S)'!$C:$AC, I$9, 0), "")</f>
        <v/>
      </c>
      <c r="K139" s="256" t="str">
        <f t="shared" si="23"/>
        <v>na</v>
      </c>
      <c r="L139" s="246">
        <f t="shared" si="32"/>
        <v>0</v>
      </c>
      <c r="M139" s="253" t="str">
        <f t="shared" ref="M139:M202" si="34">IFERROR(K139*100+L139, "na")</f>
        <v>na</v>
      </c>
      <c r="N139" s="253" t="e">
        <f t="shared" si="24"/>
        <v>#VALUE!</v>
      </c>
      <c r="O139" s="257"/>
      <c r="P139" s="246">
        <f t="shared" si="30"/>
        <v>129</v>
      </c>
      <c r="Q139" s="254" t="e">
        <f t="shared" si="25"/>
        <v>#N/A</v>
      </c>
      <c r="R139" s="246" t="e">
        <f t="shared" si="26"/>
        <v>#N/A</v>
      </c>
      <c r="S139" s="246" t="e">
        <f t="shared" si="33"/>
        <v>#N/A</v>
      </c>
      <c r="T139" s="246" t="e">
        <f t="shared" si="33"/>
        <v>#N/A</v>
      </c>
      <c r="U139" s="258" t="e">
        <f t="shared" si="33"/>
        <v>#N/A</v>
      </c>
      <c r="Y139" s="246">
        <f t="shared" si="31"/>
        <v>129</v>
      </c>
    </row>
    <row r="140" spans="1:25">
      <c r="A140" s="246">
        <f t="shared" ref="A140:A203" si="35">L140-$A$9</f>
        <v>0</v>
      </c>
      <c r="B140" s="253" t="e">
        <f t="shared" ref="B140:B203" si="36">N140</f>
        <v>#VALUE!</v>
      </c>
      <c r="C140" s="246">
        <v>130</v>
      </c>
      <c r="D140" s="246" t="str">
        <f t="shared" ref="D140:D203" si="37">C140&amp;"-"&amp;$F$6</f>
        <v>130-PEG Ratio</v>
      </c>
      <c r="E140" s="254" t="str">
        <f>IFERROR(IF(1=VLOOKUP($D140, 'Constituents (S)'!$C:$AC, E$9, 0), "New", VLOOKUP($D140, 'Constituents (S)'!$C:$AC, E$9, 0)), "")</f>
        <v/>
      </c>
      <c r="F140" s="246" t="str">
        <f>IFERROR(VLOOKUP($D140, 'Constituents (S)'!$C:$AC, F$9, 0), "")</f>
        <v/>
      </c>
      <c r="G140" s="246" t="str">
        <f>IFERROR(VLOOKUP($D140, 'Constituents (S)'!$C:$AC, G$9, 0), "")</f>
        <v/>
      </c>
      <c r="H140" s="255" t="str">
        <f>IFERROR(IF($F$6="Size", VLOOKUP($D140, 'Constituents (S)'!$C:$AC, H$9, 0)/1000, VLOOKUP($D140, 'Constituents (S)'!$C:$AC, H$9, 0)), "")</f>
        <v/>
      </c>
      <c r="I140" s="255" t="str">
        <f>IFERROR(VLOOKUP($D140, 'Constituents (S)'!$C:$AC, I$9, 0), "")</f>
        <v/>
      </c>
      <c r="K140" s="256" t="str">
        <f t="shared" ref="K140:K203" si="38">IFERROR(IF($K$8="ASC", RANK(H140, H$11:H$80, 1), COUNTA($F$11:$F$80)+1-RANK(H140, H$11:H$80, 1)), "na")</f>
        <v>na</v>
      </c>
      <c r="L140" s="246">
        <f t="shared" si="32"/>
        <v>0</v>
      </c>
      <c r="M140" s="253" t="str">
        <f t="shared" si="34"/>
        <v>na</v>
      </c>
      <c r="N140" s="253" t="e">
        <f t="shared" ref="N140:N203" si="39">RANK(M140, $M$11:$M$80, 1)</f>
        <v>#VALUE!</v>
      </c>
      <c r="O140" s="257"/>
      <c r="P140" s="246">
        <f t="shared" si="30"/>
        <v>130</v>
      </c>
      <c r="Q140" s="254" t="e">
        <f t="shared" ref="Q140:Q203" si="40">VLOOKUP($P140,$B:$I, Q$9, 0)</f>
        <v>#N/A</v>
      </c>
      <c r="R140" s="246" t="e">
        <f t="shared" ref="R140:R203" si="41">VLOOKUP($P140,$B:$I, 5, 0)</f>
        <v>#N/A</v>
      </c>
      <c r="S140" s="246" t="e">
        <f t="shared" si="33"/>
        <v>#N/A</v>
      </c>
      <c r="T140" s="246" t="e">
        <f t="shared" si="33"/>
        <v>#N/A</v>
      </c>
      <c r="U140" s="258" t="e">
        <f t="shared" si="33"/>
        <v>#N/A</v>
      </c>
      <c r="Y140" s="246">
        <f t="shared" si="31"/>
        <v>130</v>
      </c>
    </row>
    <row r="141" spans="1:25">
      <c r="A141" s="246">
        <f t="shared" si="35"/>
        <v>0</v>
      </c>
      <c r="B141" s="253" t="e">
        <f t="shared" si="36"/>
        <v>#VALUE!</v>
      </c>
      <c r="C141" s="246">
        <v>131</v>
      </c>
      <c r="D141" s="246" t="str">
        <f t="shared" si="37"/>
        <v>131-PEG Ratio</v>
      </c>
      <c r="E141" s="254" t="str">
        <f>IFERROR(IF(1=VLOOKUP($D141, 'Constituents (S)'!$C:$AC, E$9, 0), "New", VLOOKUP($D141, 'Constituents (S)'!$C:$AC, E$9, 0)), "")</f>
        <v/>
      </c>
      <c r="F141" s="246" t="str">
        <f>IFERROR(VLOOKUP($D141, 'Constituents (S)'!$C:$AC, F$9, 0), "")</f>
        <v/>
      </c>
      <c r="G141" s="246" t="str">
        <f>IFERROR(VLOOKUP($D141, 'Constituents (S)'!$C:$AC, G$9, 0), "")</f>
        <v/>
      </c>
      <c r="H141" s="255" t="str">
        <f>IFERROR(IF($F$6="Size", VLOOKUP($D141, 'Constituents (S)'!$C:$AC, H$9, 0)/1000, VLOOKUP($D141, 'Constituents (S)'!$C:$AC, H$9, 0)), "")</f>
        <v/>
      </c>
      <c r="I141" s="255" t="str">
        <f>IFERROR(VLOOKUP($D141, 'Constituents (S)'!$C:$AC, I$9, 0), "")</f>
        <v/>
      </c>
      <c r="K141" s="256" t="str">
        <f t="shared" si="38"/>
        <v>na</v>
      </c>
      <c r="L141" s="246">
        <f t="shared" si="32"/>
        <v>0</v>
      </c>
      <c r="M141" s="253" t="str">
        <f t="shared" si="34"/>
        <v>na</v>
      </c>
      <c r="N141" s="253" t="e">
        <f t="shared" si="39"/>
        <v>#VALUE!</v>
      </c>
      <c r="O141" s="257"/>
      <c r="P141" s="246">
        <f t="shared" ref="P141:P204" si="42">P140+1</f>
        <v>131</v>
      </c>
      <c r="Q141" s="254" t="e">
        <f t="shared" si="40"/>
        <v>#N/A</v>
      </c>
      <c r="R141" s="246" t="e">
        <f t="shared" si="41"/>
        <v>#N/A</v>
      </c>
      <c r="S141" s="246" t="e">
        <f t="shared" si="33"/>
        <v>#N/A</v>
      </c>
      <c r="T141" s="246" t="e">
        <f t="shared" si="33"/>
        <v>#N/A</v>
      </c>
      <c r="U141" s="258" t="e">
        <f t="shared" si="33"/>
        <v>#N/A</v>
      </c>
      <c r="Y141" s="246">
        <f t="shared" ref="Y141:Y204" si="43">Y140+1</f>
        <v>131</v>
      </c>
    </row>
    <row r="142" spans="1:25">
      <c r="A142" s="246">
        <f t="shared" si="35"/>
        <v>0</v>
      </c>
      <c r="B142" s="253" t="e">
        <f t="shared" si="36"/>
        <v>#VALUE!</v>
      </c>
      <c r="C142" s="246">
        <v>132</v>
      </c>
      <c r="D142" s="246" t="str">
        <f t="shared" si="37"/>
        <v>132-PEG Ratio</v>
      </c>
      <c r="E142" s="254" t="str">
        <f>IFERROR(IF(1=VLOOKUP($D142, 'Constituents (S)'!$C:$AC, E$9, 0), "New", VLOOKUP($D142, 'Constituents (S)'!$C:$AC, E$9, 0)), "")</f>
        <v/>
      </c>
      <c r="F142" s="246" t="str">
        <f>IFERROR(VLOOKUP($D142, 'Constituents (S)'!$C:$AC, F$9, 0), "")</f>
        <v/>
      </c>
      <c r="G142" s="246" t="str">
        <f>IFERROR(VLOOKUP($D142, 'Constituents (S)'!$C:$AC, G$9, 0), "")</f>
        <v/>
      </c>
      <c r="H142" s="255" t="str">
        <f>IFERROR(IF($F$6="Size", VLOOKUP($D142, 'Constituents (S)'!$C:$AC, H$9, 0)/1000, VLOOKUP($D142, 'Constituents (S)'!$C:$AC, H$9, 0)), "")</f>
        <v/>
      </c>
      <c r="I142" s="255" t="str">
        <f>IFERROR(VLOOKUP($D142, 'Constituents (S)'!$C:$AC, I$9, 0), "")</f>
        <v/>
      </c>
      <c r="K142" s="256" t="str">
        <f t="shared" si="38"/>
        <v>na</v>
      </c>
      <c r="L142" s="246">
        <f t="shared" si="32"/>
        <v>0</v>
      </c>
      <c r="M142" s="253" t="str">
        <f t="shared" si="34"/>
        <v>na</v>
      </c>
      <c r="N142" s="253" t="e">
        <f t="shared" si="39"/>
        <v>#VALUE!</v>
      </c>
      <c r="O142" s="257"/>
      <c r="P142" s="246">
        <f t="shared" si="42"/>
        <v>132</v>
      </c>
      <c r="Q142" s="254" t="e">
        <f t="shared" si="40"/>
        <v>#N/A</v>
      </c>
      <c r="R142" s="246" t="e">
        <f t="shared" si="41"/>
        <v>#N/A</v>
      </c>
      <c r="S142" s="246" t="e">
        <f t="shared" si="33"/>
        <v>#N/A</v>
      </c>
      <c r="T142" s="246" t="e">
        <f t="shared" si="33"/>
        <v>#N/A</v>
      </c>
      <c r="U142" s="258" t="e">
        <f t="shared" si="33"/>
        <v>#N/A</v>
      </c>
      <c r="Y142" s="246">
        <f t="shared" si="43"/>
        <v>132</v>
      </c>
    </row>
    <row r="143" spans="1:25">
      <c r="A143" s="246">
        <f t="shared" si="35"/>
        <v>0</v>
      </c>
      <c r="B143" s="253" t="e">
        <f t="shared" si="36"/>
        <v>#VALUE!</v>
      </c>
      <c r="C143" s="246">
        <v>133</v>
      </c>
      <c r="D143" s="246" t="str">
        <f t="shared" si="37"/>
        <v>133-PEG Ratio</v>
      </c>
      <c r="E143" s="254" t="str">
        <f>IFERROR(IF(1=VLOOKUP($D143, 'Constituents (S)'!$C:$AC, E$9, 0), "New", VLOOKUP($D143, 'Constituents (S)'!$C:$AC, E$9, 0)), "")</f>
        <v/>
      </c>
      <c r="F143" s="246" t="str">
        <f>IFERROR(VLOOKUP($D143, 'Constituents (S)'!$C:$AC, F$9, 0), "")</f>
        <v/>
      </c>
      <c r="G143" s="246" t="str">
        <f>IFERROR(VLOOKUP($D143, 'Constituents (S)'!$C:$AC, G$9, 0), "")</f>
        <v/>
      </c>
      <c r="H143" s="255" t="str">
        <f>IFERROR(IF($F$6="Size", VLOOKUP($D143, 'Constituents (S)'!$C:$AC, H$9, 0)/1000, VLOOKUP($D143, 'Constituents (S)'!$C:$AC, H$9, 0)), "")</f>
        <v/>
      </c>
      <c r="I143" s="255" t="str">
        <f>IFERROR(VLOOKUP($D143, 'Constituents (S)'!$C:$AC, I$9, 0), "")</f>
        <v/>
      </c>
      <c r="K143" s="256" t="str">
        <f t="shared" si="38"/>
        <v>na</v>
      </c>
      <c r="L143" s="246">
        <f t="shared" si="32"/>
        <v>0</v>
      </c>
      <c r="M143" s="253" t="str">
        <f t="shared" si="34"/>
        <v>na</v>
      </c>
      <c r="N143" s="253" t="e">
        <f t="shared" si="39"/>
        <v>#VALUE!</v>
      </c>
      <c r="O143" s="257"/>
      <c r="P143" s="246">
        <f t="shared" si="42"/>
        <v>133</v>
      </c>
      <c r="Q143" s="254" t="e">
        <f t="shared" si="40"/>
        <v>#N/A</v>
      </c>
      <c r="R143" s="246" t="e">
        <f t="shared" si="41"/>
        <v>#N/A</v>
      </c>
      <c r="S143" s="246" t="e">
        <f t="shared" si="33"/>
        <v>#N/A</v>
      </c>
      <c r="T143" s="246" t="e">
        <f t="shared" si="33"/>
        <v>#N/A</v>
      </c>
      <c r="U143" s="258" t="e">
        <f t="shared" si="33"/>
        <v>#N/A</v>
      </c>
      <c r="Y143" s="246">
        <f t="shared" si="43"/>
        <v>133</v>
      </c>
    </row>
    <row r="144" spans="1:25">
      <c r="A144" s="246">
        <f t="shared" si="35"/>
        <v>0</v>
      </c>
      <c r="B144" s="253" t="e">
        <f t="shared" si="36"/>
        <v>#VALUE!</v>
      </c>
      <c r="C144" s="246">
        <v>134</v>
      </c>
      <c r="D144" s="246" t="str">
        <f t="shared" si="37"/>
        <v>134-PEG Ratio</v>
      </c>
      <c r="E144" s="254" t="str">
        <f>IFERROR(IF(1=VLOOKUP($D144, 'Constituents (S)'!$C:$AC, E$9, 0), "New", VLOOKUP($D144, 'Constituents (S)'!$C:$AC, E$9, 0)), "")</f>
        <v/>
      </c>
      <c r="F144" s="246" t="str">
        <f>IFERROR(VLOOKUP($D144, 'Constituents (S)'!$C:$AC, F$9, 0), "")</f>
        <v/>
      </c>
      <c r="G144" s="246" t="str">
        <f>IFERROR(VLOOKUP($D144, 'Constituents (S)'!$C:$AC, G$9, 0), "")</f>
        <v/>
      </c>
      <c r="H144" s="255" t="str">
        <f>IFERROR(IF($F$6="Size", VLOOKUP($D144, 'Constituents (S)'!$C:$AC, H$9, 0)/1000, VLOOKUP($D144, 'Constituents (S)'!$C:$AC, H$9, 0)), "")</f>
        <v/>
      </c>
      <c r="I144" s="255" t="str">
        <f>IFERROR(VLOOKUP($D144, 'Constituents (S)'!$C:$AC, I$9, 0), "")</f>
        <v/>
      </c>
      <c r="K144" s="256" t="str">
        <f t="shared" si="38"/>
        <v>na</v>
      </c>
      <c r="L144" s="246">
        <f t="shared" si="32"/>
        <v>0</v>
      </c>
      <c r="M144" s="253" t="str">
        <f t="shared" si="34"/>
        <v>na</v>
      </c>
      <c r="N144" s="253" t="e">
        <f t="shared" si="39"/>
        <v>#VALUE!</v>
      </c>
      <c r="O144" s="257"/>
      <c r="P144" s="246">
        <f t="shared" si="42"/>
        <v>134</v>
      </c>
      <c r="Q144" s="254" t="e">
        <f t="shared" si="40"/>
        <v>#N/A</v>
      </c>
      <c r="R144" s="246" t="e">
        <f t="shared" si="41"/>
        <v>#N/A</v>
      </c>
      <c r="S144" s="246" t="e">
        <f t="shared" si="33"/>
        <v>#N/A</v>
      </c>
      <c r="T144" s="246" t="e">
        <f t="shared" si="33"/>
        <v>#N/A</v>
      </c>
      <c r="U144" s="258" t="e">
        <f t="shared" si="33"/>
        <v>#N/A</v>
      </c>
      <c r="Y144" s="246">
        <f t="shared" si="43"/>
        <v>134</v>
      </c>
    </row>
    <row r="145" spans="1:25">
      <c r="A145" s="246">
        <f t="shared" si="35"/>
        <v>0</v>
      </c>
      <c r="B145" s="253" t="e">
        <f t="shared" si="36"/>
        <v>#VALUE!</v>
      </c>
      <c r="C145" s="246">
        <v>135</v>
      </c>
      <c r="D145" s="246" t="str">
        <f t="shared" si="37"/>
        <v>135-PEG Ratio</v>
      </c>
      <c r="E145" s="254" t="str">
        <f>IFERROR(IF(1=VLOOKUP($D145, 'Constituents (S)'!$C:$AC, E$9, 0), "New", VLOOKUP($D145, 'Constituents (S)'!$C:$AC, E$9, 0)), "")</f>
        <v/>
      </c>
      <c r="F145" s="246" t="str">
        <f>IFERROR(VLOOKUP($D145, 'Constituents (S)'!$C:$AC, F$9, 0), "")</f>
        <v/>
      </c>
      <c r="G145" s="246" t="str">
        <f>IFERROR(VLOOKUP($D145, 'Constituents (S)'!$C:$AC, G$9, 0), "")</f>
        <v/>
      </c>
      <c r="H145" s="255" t="str">
        <f>IFERROR(IF($F$6="Size", VLOOKUP($D145, 'Constituents (S)'!$C:$AC, H$9, 0)/1000, VLOOKUP($D145, 'Constituents (S)'!$C:$AC, H$9, 0)), "")</f>
        <v/>
      </c>
      <c r="I145" s="255" t="str">
        <f>IFERROR(VLOOKUP($D145, 'Constituents (S)'!$C:$AC, I$9, 0), "")</f>
        <v/>
      </c>
      <c r="K145" s="256" t="str">
        <f t="shared" si="38"/>
        <v>na</v>
      </c>
      <c r="L145" s="246">
        <f t="shared" ref="L145:L208" si="44">COUNTIF($F$11:$F$80, "&lt;="&amp;F145)</f>
        <v>0</v>
      </c>
      <c r="M145" s="253" t="str">
        <f t="shared" si="34"/>
        <v>na</v>
      </c>
      <c r="N145" s="253" t="e">
        <f t="shared" si="39"/>
        <v>#VALUE!</v>
      </c>
      <c r="O145" s="257"/>
      <c r="P145" s="246">
        <f t="shared" si="42"/>
        <v>135</v>
      </c>
      <c r="Q145" s="254" t="e">
        <f t="shared" si="40"/>
        <v>#N/A</v>
      </c>
      <c r="R145" s="246" t="e">
        <f t="shared" si="41"/>
        <v>#N/A</v>
      </c>
      <c r="S145" s="246" t="e">
        <f t="shared" si="33"/>
        <v>#N/A</v>
      </c>
      <c r="T145" s="246" t="e">
        <f t="shared" si="33"/>
        <v>#N/A</v>
      </c>
      <c r="U145" s="258" t="e">
        <f t="shared" si="33"/>
        <v>#N/A</v>
      </c>
      <c r="Y145" s="246">
        <f t="shared" si="43"/>
        <v>135</v>
      </c>
    </row>
    <row r="146" spans="1:25">
      <c r="A146" s="246">
        <f t="shared" si="35"/>
        <v>0</v>
      </c>
      <c r="B146" s="253" t="e">
        <f t="shared" si="36"/>
        <v>#VALUE!</v>
      </c>
      <c r="C146" s="246">
        <v>136</v>
      </c>
      <c r="D146" s="246" t="str">
        <f t="shared" si="37"/>
        <v>136-PEG Ratio</v>
      </c>
      <c r="E146" s="254" t="str">
        <f>IFERROR(IF(1=VLOOKUP($D146, 'Constituents (S)'!$C:$AC, E$9, 0), "New", VLOOKUP($D146, 'Constituents (S)'!$C:$AC, E$9, 0)), "")</f>
        <v/>
      </c>
      <c r="F146" s="246" t="str">
        <f>IFERROR(VLOOKUP($D146, 'Constituents (S)'!$C:$AC, F$9, 0), "")</f>
        <v/>
      </c>
      <c r="G146" s="246" t="str">
        <f>IFERROR(VLOOKUP($D146, 'Constituents (S)'!$C:$AC, G$9, 0), "")</f>
        <v/>
      </c>
      <c r="H146" s="255" t="str">
        <f>IFERROR(IF($F$6="Size", VLOOKUP($D146, 'Constituents (S)'!$C:$AC, H$9, 0)/1000, VLOOKUP($D146, 'Constituents (S)'!$C:$AC, H$9, 0)), "")</f>
        <v/>
      </c>
      <c r="I146" s="255" t="str">
        <f>IFERROR(VLOOKUP($D146, 'Constituents (S)'!$C:$AC, I$9, 0), "")</f>
        <v/>
      </c>
      <c r="K146" s="256" t="str">
        <f t="shared" si="38"/>
        <v>na</v>
      </c>
      <c r="L146" s="246">
        <f t="shared" si="44"/>
        <v>0</v>
      </c>
      <c r="M146" s="253" t="str">
        <f t="shared" si="34"/>
        <v>na</v>
      </c>
      <c r="N146" s="253" t="e">
        <f t="shared" si="39"/>
        <v>#VALUE!</v>
      </c>
      <c r="O146" s="257"/>
      <c r="P146" s="246">
        <f t="shared" si="42"/>
        <v>136</v>
      </c>
      <c r="Q146" s="254" t="e">
        <f t="shared" si="40"/>
        <v>#N/A</v>
      </c>
      <c r="R146" s="246" t="e">
        <f t="shared" si="41"/>
        <v>#N/A</v>
      </c>
      <c r="S146" s="246" t="e">
        <f t="shared" si="33"/>
        <v>#N/A</v>
      </c>
      <c r="T146" s="246" t="e">
        <f t="shared" si="33"/>
        <v>#N/A</v>
      </c>
      <c r="U146" s="258" t="e">
        <f t="shared" si="33"/>
        <v>#N/A</v>
      </c>
      <c r="Y146" s="246">
        <f t="shared" si="43"/>
        <v>136</v>
      </c>
    </row>
    <row r="147" spans="1:25">
      <c r="A147" s="246">
        <f t="shared" si="35"/>
        <v>0</v>
      </c>
      <c r="B147" s="253" t="e">
        <f t="shared" si="36"/>
        <v>#VALUE!</v>
      </c>
      <c r="C147" s="246">
        <v>137</v>
      </c>
      <c r="D147" s="246" t="str">
        <f t="shared" si="37"/>
        <v>137-PEG Ratio</v>
      </c>
      <c r="E147" s="254" t="str">
        <f>IFERROR(IF(1=VLOOKUP($D147, 'Constituents (S)'!$C:$AC, E$9, 0), "New", VLOOKUP($D147, 'Constituents (S)'!$C:$AC, E$9, 0)), "")</f>
        <v/>
      </c>
      <c r="F147" s="246" t="str">
        <f>IFERROR(VLOOKUP($D147, 'Constituents (S)'!$C:$AC, F$9, 0), "")</f>
        <v/>
      </c>
      <c r="G147" s="246" t="str">
        <f>IFERROR(VLOOKUP($D147, 'Constituents (S)'!$C:$AC, G$9, 0), "")</f>
        <v/>
      </c>
      <c r="H147" s="255" t="str">
        <f>IFERROR(IF($F$6="Size", VLOOKUP($D147, 'Constituents (S)'!$C:$AC, H$9, 0)/1000, VLOOKUP($D147, 'Constituents (S)'!$C:$AC, H$9, 0)), "")</f>
        <v/>
      </c>
      <c r="I147" s="255" t="str">
        <f>IFERROR(VLOOKUP($D147, 'Constituents (S)'!$C:$AC, I$9, 0), "")</f>
        <v/>
      </c>
      <c r="K147" s="256" t="str">
        <f t="shared" si="38"/>
        <v>na</v>
      </c>
      <c r="L147" s="246">
        <f t="shared" si="44"/>
        <v>0</v>
      </c>
      <c r="M147" s="253" t="str">
        <f t="shared" si="34"/>
        <v>na</v>
      </c>
      <c r="N147" s="253" t="e">
        <f t="shared" si="39"/>
        <v>#VALUE!</v>
      </c>
      <c r="O147" s="257"/>
      <c r="P147" s="246">
        <f t="shared" si="42"/>
        <v>137</v>
      </c>
      <c r="Q147" s="254" t="e">
        <f t="shared" si="40"/>
        <v>#N/A</v>
      </c>
      <c r="R147" s="246" t="e">
        <f t="shared" si="41"/>
        <v>#N/A</v>
      </c>
      <c r="S147" s="246" t="e">
        <f t="shared" si="33"/>
        <v>#N/A</v>
      </c>
      <c r="T147" s="246" t="e">
        <f t="shared" si="33"/>
        <v>#N/A</v>
      </c>
      <c r="U147" s="258" t="e">
        <f t="shared" si="33"/>
        <v>#N/A</v>
      </c>
      <c r="Y147" s="246">
        <f t="shared" si="43"/>
        <v>137</v>
      </c>
    </row>
    <row r="148" spans="1:25">
      <c r="A148" s="246">
        <f t="shared" si="35"/>
        <v>0</v>
      </c>
      <c r="B148" s="253" t="e">
        <f t="shared" si="36"/>
        <v>#VALUE!</v>
      </c>
      <c r="C148" s="246">
        <v>138</v>
      </c>
      <c r="D148" s="246" t="str">
        <f t="shared" si="37"/>
        <v>138-PEG Ratio</v>
      </c>
      <c r="E148" s="254" t="str">
        <f>IFERROR(IF(1=VLOOKUP($D148, 'Constituents (S)'!$C:$AC, E$9, 0), "New", VLOOKUP($D148, 'Constituents (S)'!$C:$AC, E$9, 0)), "")</f>
        <v/>
      </c>
      <c r="F148" s="246" t="str">
        <f>IFERROR(VLOOKUP($D148, 'Constituents (S)'!$C:$AC, F$9, 0), "")</f>
        <v/>
      </c>
      <c r="G148" s="246" t="str">
        <f>IFERROR(VLOOKUP($D148, 'Constituents (S)'!$C:$AC, G$9, 0), "")</f>
        <v/>
      </c>
      <c r="H148" s="255" t="str">
        <f>IFERROR(IF($F$6="Size", VLOOKUP($D148, 'Constituents (S)'!$C:$AC, H$9, 0)/1000, VLOOKUP($D148, 'Constituents (S)'!$C:$AC, H$9, 0)), "")</f>
        <v/>
      </c>
      <c r="I148" s="255" t="str">
        <f>IFERROR(VLOOKUP($D148, 'Constituents (S)'!$C:$AC, I$9, 0), "")</f>
        <v/>
      </c>
      <c r="K148" s="256" t="str">
        <f t="shared" si="38"/>
        <v>na</v>
      </c>
      <c r="L148" s="246">
        <f t="shared" si="44"/>
        <v>0</v>
      </c>
      <c r="M148" s="253" t="str">
        <f t="shared" si="34"/>
        <v>na</v>
      </c>
      <c r="N148" s="253" t="e">
        <f t="shared" si="39"/>
        <v>#VALUE!</v>
      </c>
      <c r="O148" s="257"/>
      <c r="P148" s="246">
        <f t="shared" si="42"/>
        <v>138</v>
      </c>
      <c r="Q148" s="254" t="e">
        <f t="shared" si="40"/>
        <v>#N/A</v>
      </c>
      <c r="R148" s="246" t="e">
        <f t="shared" si="41"/>
        <v>#N/A</v>
      </c>
      <c r="S148" s="246" t="e">
        <f t="shared" si="33"/>
        <v>#N/A</v>
      </c>
      <c r="T148" s="246" t="e">
        <f t="shared" si="33"/>
        <v>#N/A</v>
      </c>
      <c r="U148" s="258" t="e">
        <f t="shared" si="33"/>
        <v>#N/A</v>
      </c>
      <c r="Y148" s="246">
        <f t="shared" si="43"/>
        <v>138</v>
      </c>
    </row>
    <row r="149" spans="1:25">
      <c r="A149" s="246">
        <f t="shared" si="35"/>
        <v>0</v>
      </c>
      <c r="B149" s="253" t="e">
        <f t="shared" si="36"/>
        <v>#VALUE!</v>
      </c>
      <c r="C149" s="246">
        <v>139</v>
      </c>
      <c r="D149" s="246" t="str">
        <f t="shared" si="37"/>
        <v>139-PEG Ratio</v>
      </c>
      <c r="E149" s="254" t="str">
        <f>IFERROR(IF(1=VLOOKUP($D149, 'Constituents (S)'!$C:$AC, E$9, 0), "New", VLOOKUP($D149, 'Constituents (S)'!$C:$AC, E$9, 0)), "")</f>
        <v/>
      </c>
      <c r="F149" s="246" t="str">
        <f>IFERROR(VLOOKUP($D149, 'Constituents (S)'!$C:$AC, F$9, 0), "")</f>
        <v/>
      </c>
      <c r="G149" s="246" t="str">
        <f>IFERROR(VLOOKUP($D149, 'Constituents (S)'!$C:$AC, G$9, 0), "")</f>
        <v/>
      </c>
      <c r="H149" s="255" t="str">
        <f>IFERROR(IF($F$6="Size", VLOOKUP($D149, 'Constituents (S)'!$C:$AC, H$9, 0)/1000, VLOOKUP($D149, 'Constituents (S)'!$C:$AC, H$9, 0)), "")</f>
        <v/>
      </c>
      <c r="I149" s="255" t="str">
        <f>IFERROR(VLOOKUP($D149, 'Constituents (S)'!$C:$AC, I$9, 0), "")</f>
        <v/>
      </c>
      <c r="K149" s="256" t="str">
        <f t="shared" si="38"/>
        <v>na</v>
      </c>
      <c r="L149" s="246">
        <f t="shared" si="44"/>
        <v>0</v>
      </c>
      <c r="M149" s="253" t="str">
        <f t="shared" si="34"/>
        <v>na</v>
      </c>
      <c r="N149" s="253" t="e">
        <f t="shared" si="39"/>
        <v>#VALUE!</v>
      </c>
      <c r="O149" s="257"/>
      <c r="P149" s="246">
        <f t="shared" si="42"/>
        <v>139</v>
      </c>
      <c r="Q149" s="254" t="e">
        <f t="shared" si="40"/>
        <v>#N/A</v>
      </c>
      <c r="R149" s="246" t="e">
        <f t="shared" si="41"/>
        <v>#N/A</v>
      </c>
      <c r="S149" s="246" t="e">
        <f t="shared" si="33"/>
        <v>#N/A</v>
      </c>
      <c r="T149" s="246" t="e">
        <f t="shared" si="33"/>
        <v>#N/A</v>
      </c>
      <c r="U149" s="258" t="e">
        <f t="shared" si="33"/>
        <v>#N/A</v>
      </c>
      <c r="Y149" s="246">
        <f t="shared" si="43"/>
        <v>139</v>
      </c>
    </row>
    <row r="150" spans="1:25">
      <c r="A150" s="246">
        <f t="shared" si="35"/>
        <v>0</v>
      </c>
      <c r="B150" s="253" t="e">
        <f t="shared" si="36"/>
        <v>#VALUE!</v>
      </c>
      <c r="C150" s="246">
        <v>140</v>
      </c>
      <c r="D150" s="246" t="str">
        <f t="shared" si="37"/>
        <v>140-PEG Ratio</v>
      </c>
      <c r="E150" s="254" t="str">
        <f>IFERROR(IF(1=VLOOKUP($D150, 'Constituents (S)'!$C:$AC, E$9, 0), "New", VLOOKUP($D150, 'Constituents (S)'!$C:$AC, E$9, 0)), "")</f>
        <v/>
      </c>
      <c r="F150" s="246" t="str">
        <f>IFERROR(VLOOKUP($D150, 'Constituents (S)'!$C:$AC, F$9, 0), "")</f>
        <v/>
      </c>
      <c r="G150" s="246" t="str">
        <f>IFERROR(VLOOKUP($D150, 'Constituents (S)'!$C:$AC, G$9, 0), "")</f>
        <v/>
      </c>
      <c r="H150" s="255" t="str">
        <f>IFERROR(IF($F$6="Size", VLOOKUP($D150, 'Constituents (S)'!$C:$AC, H$9, 0)/1000, VLOOKUP($D150, 'Constituents (S)'!$C:$AC, H$9, 0)), "")</f>
        <v/>
      </c>
      <c r="I150" s="255" t="str">
        <f>IFERROR(VLOOKUP($D150, 'Constituents (S)'!$C:$AC, I$9, 0), "")</f>
        <v/>
      </c>
      <c r="K150" s="256" t="str">
        <f t="shared" si="38"/>
        <v>na</v>
      </c>
      <c r="L150" s="246">
        <f t="shared" si="44"/>
        <v>0</v>
      </c>
      <c r="M150" s="253" t="str">
        <f t="shared" si="34"/>
        <v>na</v>
      </c>
      <c r="N150" s="253" t="e">
        <f t="shared" si="39"/>
        <v>#VALUE!</v>
      </c>
      <c r="O150" s="257"/>
      <c r="P150" s="246">
        <f t="shared" si="42"/>
        <v>140</v>
      </c>
      <c r="Q150" s="254" t="e">
        <f t="shared" si="40"/>
        <v>#N/A</v>
      </c>
      <c r="R150" s="246" t="e">
        <f t="shared" si="41"/>
        <v>#N/A</v>
      </c>
      <c r="S150" s="246" t="e">
        <f t="shared" si="33"/>
        <v>#N/A</v>
      </c>
      <c r="T150" s="246" t="e">
        <f t="shared" si="33"/>
        <v>#N/A</v>
      </c>
      <c r="U150" s="258" t="e">
        <f t="shared" si="33"/>
        <v>#N/A</v>
      </c>
      <c r="Y150" s="246">
        <f t="shared" si="43"/>
        <v>140</v>
      </c>
    </row>
    <row r="151" spans="1:25">
      <c r="A151" s="246">
        <f t="shared" si="35"/>
        <v>0</v>
      </c>
      <c r="B151" s="253" t="e">
        <f t="shared" si="36"/>
        <v>#VALUE!</v>
      </c>
      <c r="C151" s="246">
        <v>141</v>
      </c>
      <c r="D151" s="246" t="str">
        <f t="shared" si="37"/>
        <v>141-PEG Ratio</v>
      </c>
      <c r="E151" s="254" t="str">
        <f>IFERROR(IF(1=VLOOKUP($D151, 'Constituents (S)'!$C:$AC, E$9, 0), "New", VLOOKUP($D151, 'Constituents (S)'!$C:$AC, E$9, 0)), "")</f>
        <v/>
      </c>
      <c r="F151" s="246" t="str">
        <f>IFERROR(VLOOKUP($D151, 'Constituents (S)'!$C:$AC, F$9, 0), "")</f>
        <v/>
      </c>
      <c r="G151" s="246" t="str">
        <f>IFERROR(VLOOKUP($D151, 'Constituents (S)'!$C:$AC, G$9, 0), "")</f>
        <v/>
      </c>
      <c r="H151" s="255" t="str">
        <f>IFERROR(IF($F$6="Size", VLOOKUP($D151, 'Constituents (S)'!$C:$AC, H$9, 0)/1000, VLOOKUP($D151, 'Constituents (S)'!$C:$AC, H$9, 0)), "")</f>
        <v/>
      </c>
      <c r="I151" s="255" t="str">
        <f>IFERROR(VLOOKUP($D151, 'Constituents (S)'!$C:$AC, I$9, 0), "")</f>
        <v/>
      </c>
      <c r="K151" s="256" t="str">
        <f t="shared" si="38"/>
        <v>na</v>
      </c>
      <c r="L151" s="246">
        <f t="shared" si="44"/>
        <v>0</v>
      </c>
      <c r="M151" s="253" t="str">
        <f t="shared" si="34"/>
        <v>na</v>
      </c>
      <c r="N151" s="253" t="e">
        <f t="shared" si="39"/>
        <v>#VALUE!</v>
      </c>
      <c r="O151" s="257"/>
      <c r="P151" s="246">
        <f t="shared" si="42"/>
        <v>141</v>
      </c>
      <c r="Q151" s="254" t="e">
        <f t="shared" si="40"/>
        <v>#N/A</v>
      </c>
      <c r="R151" s="246" t="e">
        <f t="shared" si="41"/>
        <v>#N/A</v>
      </c>
      <c r="S151" s="246" t="e">
        <f t="shared" si="33"/>
        <v>#N/A</v>
      </c>
      <c r="T151" s="246" t="e">
        <f t="shared" si="33"/>
        <v>#N/A</v>
      </c>
      <c r="U151" s="258" t="e">
        <f t="shared" si="33"/>
        <v>#N/A</v>
      </c>
      <c r="Y151" s="246">
        <f t="shared" si="43"/>
        <v>141</v>
      </c>
    </row>
    <row r="152" spans="1:25">
      <c r="A152" s="246">
        <f t="shared" si="35"/>
        <v>0</v>
      </c>
      <c r="B152" s="253" t="e">
        <f t="shared" si="36"/>
        <v>#VALUE!</v>
      </c>
      <c r="C152" s="246">
        <v>142</v>
      </c>
      <c r="D152" s="246" t="str">
        <f t="shared" si="37"/>
        <v>142-PEG Ratio</v>
      </c>
      <c r="E152" s="254" t="str">
        <f>IFERROR(IF(1=VLOOKUP($D152, 'Constituents (S)'!$C:$AC, E$9, 0), "New", VLOOKUP($D152, 'Constituents (S)'!$C:$AC, E$9, 0)), "")</f>
        <v/>
      </c>
      <c r="F152" s="246" t="str">
        <f>IFERROR(VLOOKUP($D152, 'Constituents (S)'!$C:$AC, F$9, 0), "")</f>
        <v/>
      </c>
      <c r="G152" s="246" t="str">
        <f>IFERROR(VLOOKUP($D152, 'Constituents (S)'!$C:$AC, G$9, 0), "")</f>
        <v/>
      </c>
      <c r="H152" s="255" t="str">
        <f>IFERROR(IF($F$6="Size", VLOOKUP($D152, 'Constituents (S)'!$C:$AC, H$9, 0)/1000, VLOOKUP($D152, 'Constituents (S)'!$C:$AC, H$9, 0)), "")</f>
        <v/>
      </c>
      <c r="I152" s="255" t="str">
        <f>IFERROR(VLOOKUP($D152, 'Constituents (S)'!$C:$AC, I$9, 0), "")</f>
        <v/>
      </c>
      <c r="K152" s="256" t="str">
        <f t="shared" si="38"/>
        <v>na</v>
      </c>
      <c r="L152" s="246">
        <f t="shared" si="44"/>
        <v>0</v>
      </c>
      <c r="M152" s="253" t="str">
        <f t="shared" si="34"/>
        <v>na</v>
      </c>
      <c r="N152" s="253" t="e">
        <f t="shared" si="39"/>
        <v>#VALUE!</v>
      </c>
      <c r="O152" s="257"/>
      <c r="P152" s="246">
        <f t="shared" si="42"/>
        <v>142</v>
      </c>
      <c r="Q152" s="254" t="e">
        <f t="shared" si="40"/>
        <v>#N/A</v>
      </c>
      <c r="R152" s="246" t="e">
        <f t="shared" si="41"/>
        <v>#N/A</v>
      </c>
      <c r="S152" s="246" t="e">
        <f t="shared" ref="S152:U210" si="45">VLOOKUP($P152,$B:$I, S$9, 0)</f>
        <v>#N/A</v>
      </c>
      <c r="T152" s="246" t="e">
        <f t="shared" si="45"/>
        <v>#N/A</v>
      </c>
      <c r="U152" s="258" t="e">
        <f t="shared" si="45"/>
        <v>#N/A</v>
      </c>
      <c r="Y152" s="246">
        <f t="shared" si="43"/>
        <v>142</v>
      </c>
    </row>
    <row r="153" spans="1:25">
      <c r="A153" s="246">
        <f t="shared" si="35"/>
        <v>0</v>
      </c>
      <c r="B153" s="253" t="e">
        <f t="shared" si="36"/>
        <v>#VALUE!</v>
      </c>
      <c r="C153" s="246">
        <v>143</v>
      </c>
      <c r="D153" s="246" t="str">
        <f t="shared" si="37"/>
        <v>143-PEG Ratio</v>
      </c>
      <c r="E153" s="254" t="str">
        <f>IFERROR(IF(1=VLOOKUP($D153, 'Constituents (S)'!$C:$AC, E$9, 0), "New", VLOOKUP($D153, 'Constituents (S)'!$C:$AC, E$9, 0)), "")</f>
        <v/>
      </c>
      <c r="F153" s="246" t="str">
        <f>IFERROR(VLOOKUP($D153, 'Constituents (S)'!$C:$AC, F$9, 0), "")</f>
        <v/>
      </c>
      <c r="G153" s="246" t="str">
        <f>IFERROR(VLOOKUP($D153, 'Constituents (S)'!$C:$AC, G$9, 0), "")</f>
        <v/>
      </c>
      <c r="H153" s="255" t="str">
        <f>IFERROR(IF($F$6="Size", VLOOKUP($D153, 'Constituents (S)'!$C:$AC, H$9, 0)/1000, VLOOKUP($D153, 'Constituents (S)'!$C:$AC, H$9, 0)), "")</f>
        <v/>
      </c>
      <c r="I153" s="255" t="str">
        <f>IFERROR(VLOOKUP($D153, 'Constituents (S)'!$C:$AC, I$9, 0), "")</f>
        <v/>
      </c>
      <c r="K153" s="256" t="str">
        <f t="shared" si="38"/>
        <v>na</v>
      </c>
      <c r="L153" s="246">
        <f t="shared" si="44"/>
        <v>0</v>
      </c>
      <c r="M153" s="253" t="str">
        <f t="shared" si="34"/>
        <v>na</v>
      </c>
      <c r="N153" s="253" t="e">
        <f t="shared" si="39"/>
        <v>#VALUE!</v>
      </c>
      <c r="O153" s="257"/>
      <c r="P153" s="246">
        <f t="shared" si="42"/>
        <v>143</v>
      </c>
      <c r="Q153" s="254" t="e">
        <f t="shared" si="40"/>
        <v>#N/A</v>
      </c>
      <c r="R153" s="246" t="e">
        <f t="shared" si="41"/>
        <v>#N/A</v>
      </c>
      <c r="S153" s="246" t="e">
        <f t="shared" si="45"/>
        <v>#N/A</v>
      </c>
      <c r="T153" s="246" t="e">
        <f t="shared" si="45"/>
        <v>#N/A</v>
      </c>
      <c r="U153" s="258" t="e">
        <f t="shared" si="45"/>
        <v>#N/A</v>
      </c>
      <c r="Y153" s="246">
        <f t="shared" si="43"/>
        <v>143</v>
      </c>
    </row>
    <row r="154" spans="1:25">
      <c r="A154" s="246">
        <f t="shared" si="35"/>
        <v>0</v>
      </c>
      <c r="B154" s="253" t="e">
        <f t="shared" si="36"/>
        <v>#VALUE!</v>
      </c>
      <c r="C154" s="246">
        <v>144</v>
      </c>
      <c r="D154" s="246" t="str">
        <f t="shared" si="37"/>
        <v>144-PEG Ratio</v>
      </c>
      <c r="E154" s="254" t="str">
        <f>IFERROR(IF(1=VLOOKUP($D154, 'Constituents (S)'!$C:$AC, E$9, 0), "New", VLOOKUP($D154, 'Constituents (S)'!$C:$AC, E$9, 0)), "")</f>
        <v/>
      </c>
      <c r="F154" s="246" t="str">
        <f>IFERROR(VLOOKUP($D154, 'Constituents (S)'!$C:$AC, F$9, 0), "")</f>
        <v/>
      </c>
      <c r="G154" s="246" t="str">
        <f>IFERROR(VLOOKUP($D154, 'Constituents (S)'!$C:$AC, G$9, 0), "")</f>
        <v/>
      </c>
      <c r="H154" s="255" t="str">
        <f>IFERROR(IF($F$6="Size", VLOOKUP($D154, 'Constituents (S)'!$C:$AC, H$9, 0)/1000, VLOOKUP($D154, 'Constituents (S)'!$C:$AC, H$9, 0)), "")</f>
        <v/>
      </c>
      <c r="I154" s="255" t="str">
        <f>IFERROR(VLOOKUP($D154, 'Constituents (S)'!$C:$AC, I$9, 0), "")</f>
        <v/>
      </c>
      <c r="K154" s="256" t="str">
        <f t="shared" si="38"/>
        <v>na</v>
      </c>
      <c r="L154" s="246">
        <f t="shared" si="44"/>
        <v>0</v>
      </c>
      <c r="M154" s="253" t="str">
        <f t="shared" si="34"/>
        <v>na</v>
      </c>
      <c r="N154" s="253" t="e">
        <f t="shared" si="39"/>
        <v>#VALUE!</v>
      </c>
      <c r="O154" s="257"/>
      <c r="P154" s="246">
        <f t="shared" si="42"/>
        <v>144</v>
      </c>
      <c r="Q154" s="254" t="e">
        <f t="shared" si="40"/>
        <v>#N/A</v>
      </c>
      <c r="R154" s="246" t="e">
        <f t="shared" si="41"/>
        <v>#N/A</v>
      </c>
      <c r="S154" s="246" t="e">
        <f t="shared" si="45"/>
        <v>#N/A</v>
      </c>
      <c r="T154" s="246" t="e">
        <f t="shared" si="45"/>
        <v>#N/A</v>
      </c>
      <c r="U154" s="258" t="e">
        <f t="shared" si="45"/>
        <v>#N/A</v>
      </c>
      <c r="Y154" s="246">
        <f t="shared" si="43"/>
        <v>144</v>
      </c>
    </row>
    <row r="155" spans="1:25">
      <c r="A155" s="246">
        <f t="shared" si="35"/>
        <v>0</v>
      </c>
      <c r="B155" s="253" t="e">
        <f t="shared" si="36"/>
        <v>#VALUE!</v>
      </c>
      <c r="C155" s="246">
        <v>145</v>
      </c>
      <c r="D155" s="246" t="str">
        <f t="shared" si="37"/>
        <v>145-PEG Ratio</v>
      </c>
      <c r="E155" s="254" t="str">
        <f>IFERROR(IF(1=VLOOKUP($D155, 'Constituents (S)'!$C:$AC, E$9, 0), "New", VLOOKUP($D155, 'Constituents (S)'!$C:$AC, E$9, 0)), "")</f>
        <v/>
      </c>
      <c r="F155" s="246" t="str">
        <f>IFERROR(VLOOKUP($D155, 'Constituents (S)'!$C:$AC, F$9, 0), "")</f>
        <v/>
      </c>
      <c r="G155" s="246" t="str">
        <f>IFERROR(VLOOKUP($D155, 'Constituents (S)'!$C:$AC, G$9, 0), "")</f>
        <v/>
      </c>
      <c r="H155" s="255" t="str">
        <f>IFERROR(IF($F$6="Size", VLOOKUP($D155, 'Constituents (S)'!$C:$AC, H$9, 0)/1000, VLOOKUP($D155, 'Constituents (S)'!$C:$AC, H$9, 0)), "")</f>
        <v/>
      </c>
      <c r="I155" s="255" t="str">
        <f>IFERROR(VLOOKUP($D155, 'Constituents (S)'!$C:$AC, I$9, 0), "")</f>
        <v/>
      </c>
      <c r="K155" s="256" t="str">
        <f t="shared" si="38"/>
        <v>na</v>
      </c>
      <c r="L155" s="246">
        <f t="shared" si="44"/>
        <v>0</v>
      </c>
      <c r="M155" s="253" t="str">
        <f t="shared" si="34"/>
        <v>na</v>
      </c>
      <c r="N155" s="253" t="e">
        <f t="shared" si="39"/>
        <v>#VALUE!</v>
      </c>
      <c r="O155" s="257"/>
      <c r="P155" s="246">
        <f t="shared" si="42"/>
        <v>145</v>
      </c>
      <c r="Q155" s="254" t="e">
        <f t="shared" si="40"/>
        <v>#N/A</v>
      </c>
      <c r="R155" s="246" t="e">
        <f t="shared" si="41"/>
        <v>#N/A</v>
      </c>
      <c r="S155" s="246" t="e">
        <f t="shared" si="45"/>
        <v>#N/A</v>
      </c>
      <c r="T155" s="246" t="e">
        <f t="shared" si="45"/>
        <v>#N/A</v>
      </c>
      <c r="U155" s="258" t="e">
        <f t="shared" si="45"/>
        <v>#N/A</v>
      </c>
      <c r="Y155" s="246">
        <f t="shared" si="43"/>
        <v>145</v>
      </c>
    </row>
    <row r="156" spans="1:25">
      <c r="A156" s="246">
        <f t="shared" si="35"/>
        <v>0</v>
      </c>
      <c r="B156" s="253" t="e">
        <f t="shared" si="36"/>
        <v>#VALUE!</v>
      </c>
      <c r="C156" s="246">
        <v>146</v>
      </c>
      <c r="D156" s="246" t="str">
        <f t="shared" si="37"/>
        <v>146-PEG Ratio</v>
      </c>
      <c r="E156" s="254" t="str">
        <f>IFERROR(IF(1=VLOOKUP($D156, 'Constituents (S)'!$C:$AC, E$9, 0), "New", VLOOKUP($D156, 'Constituents (S)'!$C:$AC, E$9, 0)), "")</f>
        <v/>
      </c>
      <c r="F156" s="246" t="str">
        <f>IFERROR(VLOOKUP($D156, 'Constituents (S)'!$C:$AC, F$9, 0), "")</f>
        <v/>
      </c>
      <c r="G156" s="246" t="str">
        <f>IFERROR(VLOOKUP($D156, 'Constituents (S)'!$C:$AC, G$9, 0), "")</f>
        <v/>
      </c>
      <c r="H156" s="255" t="str">
        <f>IFERROR(IF($F$6="Size", VLOOKUP($D156, 'Constituents (S)'!$C:$AC, H$9, 0)/1000, VLOOKUP($D156, 'Constituents (S)'!$C:$AC, H$9, 0)), "")</f>
        <v/>
      </c>
      <c r="I156" s="255" t="str">
        <f>IFERROR(VLOOKUP($D156, 'Constituents (S)'!$C:$AC, I$9, 0), "")</f>
        <v/>
      </c>
      <c r="K156" s="256" t="str">
        <f t="shared" si="38"/>
        <v>na</v>
      </c>
      <c r="L156" s="246">
        <f t="shared" si="44"/>
        <v>0</v>
      </c>
      <c r="M156" s="253" t="str">
        <f t="shared" si="34"/>
        <v>na</v>
      </c>
      <c r="N156" s="253" t="e">
        <f t="shared" si="39"/>
        <v>#VALUE!</v>
      </c>
      <c r="O156" s="257"/>
      <c r="P156" s="246">
        <f t="shared" si="42"/>
        <v>146</v>
      </c>
      <c r="Q156" s="254" t="e">
        <f t="shared" si="40"/>
        <v>#N/A</v>
      </c>
      <c r="R156" s="246" t="e">
        <f t="shared" si="41"/>
        <v>#N/A</v>
      </c>
      <c r="S156" s="246" t="e">
        <f t="shared" si="45"/>
        <v>#N/A</v>
      </c>
      <c r="T156" s="246" t="e">
        <f t="shared" si="45"/>
        <v>#N/A</v>
      </c>
      <c r="U156" s="258" t="e">
        <f t="shared" si="45"/>
        <v>#N/A</v>
      </c>
      <c r="Y156" s="246">
        <f t="shared" si="43"/>
        <v>146</v>
      </c>
    </row>
    <row r="157" spans="1:25">
      <c r="A157" s="246">
        <f t="shared" si="35"/>
        <v>0</v>
      </c>
      <c r="B157" s="253" t="e">
        <f t="shared" si="36"/>
        <v>#VALUE!</v>
      </c>
      <c r="C157" s="246">
        <v>147</v>
      </c>
      <c r="D157" s="246" t="str">
        <f t="shared" si="37"/>
        <v>147-PEG Ratio</v>
      </c>
      <c r="E157" s="254" t="str">
        <f>IFERROR(IF(1=VLOOKUP($D157, 'Constituents (S)'!$C:$AC, E$9, 0), "New", VLOOKUP($D157, 'Constituents (S)'!$C:$AC, E$9, 0)), "")</f>
        <v/>
      </c>
      <c r="F157" s="246" t="str">
        <f>IFERROR(VLOOKUP($D157, 'Constituents (S)'!$C:$AC, F$9, 0), "")</f>
        <v/>
      </c>
      <c r="G157" s="246" t="str">
        <f>IFERROR(VLOOKUP($D157, 'Constituents (S)'!$C:$AC, G$9, 0), "")</f>
        <v/>
      </c>
      <c r="H157" s="255" t="str">
        <f>IFERROR(IF($F$6="Size", VLOOKUP($D157, 'Constituents (S)'!$C:$AC, H$9, 0)/1000, VLOOKUP($D157, 'Constituents (S)'!$C:$AC, H$9, 0)), "")</f>
        <v/>
      </c>
      <c r="I157" s="255" t="str">
        <f>IFERROR(VLOOKUP($D157, 'Constituents (S)'!$C:$AC, I$9, 0), "")</f>
        <v/>
      </c>
      <c r="K157" s="256" t="str">
        <f t="shared" si="38"/>
        <v>na</v>
      </c>
      <c r="L157" s="246">
        <f t="shared" si="44"/>
        <v>0</v>
      </c>
      <c r="M157" s="253" t="str">
        <f t="shared" si="34"/>
        <v>na</v>
      </c>
      <c r="N157" s="253" t="e">
        <f t="shared" si="39"/>
        <v>#VALUE!</v>
      </c>
      <c r="O157" s="257"/>
      <c r="P157" s="246">
        <f t="shared" si="42"/>
        <v>147</v>
      </c>
      <c r="Q157" s="254" t="e">
        <f t="shared" si="40"/>
        <v>#N/A</v>
      </c>
      <c r="R157" s="246" t="e">
        <f t="shared" si="41"/>
        <v>#N/A</v>
      </c>
      <c r="S157" s="246" t="e">
        <f t="shared" si="45"/>
        <v>#N/A</v>
      </c>
      <c r="T157" s="246" t="e">
        <f t="shared" si="45"/>
        <v>#N/A</v>
      </c>
      <c r="U157" s="258" t="e">
        <f t="shared" si="45"/>
        <v>#N/A</v>
      </c>
      <c r="Y157" s="246">
        <f t="shared" si="43"/>
        <v>147</v>
      </c>
    </row>
    <row r="158" spans="1:25">
      <c r="A158" s="246">
        <f t="shared" si="35"/>
        <v>0</v>
      </c>
      <c r="B158" s="253" t="e">
        <f t="shared" si="36"/>
        <v>#VALUE!</v>
      </c>
      <c r="C158" s="246">
        <v>148</v>
      </c>
      <c r="D158" s="246" t="str">
        <f t="shared" si="37"/>
        <v>148-PEG Ratio</v>
      </c>
      <c r="E158" s="254" t="str">
        <f>IFERROR(IF(1=VLOOKUP($D158, 'Constituents (S)'!$C:$AC, E$9, 0), "New", VLOOKUP($D158, 'Constituents (S)'!$C:$AC, E$9, 0)), "")</f>
        <v/>
      </c>
      <c r="F158" s="246" t="str">
        <f>IFERROR(VLOOKUP($D158, 'Constituents (S)'!$C:$AC, F$9, 0), "")</f>
        <v/>
      </c>
      <c r="G158" s="246" t="str">
        <f>IFERROR(VLOOKUP($D158, 'Constituents (S)'!$C:$AC, G$9, 0), "")</f>
        <v/>
      </c>
      <c r="H158" s="255" t="str">
        <f>IFERROR(IF($F$6="Size", VLOOKUP($D158, 'Constituents (S)'!$C:$AC, H$9, 0)/1000, VLOOKUP($D158, 'Constituents (S)'!$C:$AC, H$9, 0)), "")</f>
        <v/>
      </c>
      <c r="I158" s="255" t="str">
        <f>IFERROR(VLOOKUP($D158, 'Constituents (S)'!$C:$AC, I$9, 0), "")</f>
        <v/>
      </c>
      <c r="K158" s="256" t="str">
        <f t="shared" si="38"/>
        <v>na</v>
      </c>
      <c r="L158" s="246">
        <f t="shared" si="44"/>
        <v>0</v>
      </c>
      <c r="M158" s="253" t="str">
        <f t="shared" si="34"/>
        <v>na</v>
      </c>
      <c r="N158" s="253" t="e">
        <f t="shared" si="39"/>
        <v>#VALUE!</v>
      </c>
      <c r="O158" s="257"/>
      <c r="P158" s="246">
        <f t="shared" si="42"/>
        <v>148</v>
      </c>
      <c r="Q158" s="254" t="e">
        <f t="shared" si="40"/>
        <v>#N/A</v>
      </c>
      <c r="R158" s="246" t="e">
        <f t="shared" si="41"/>
        <v>#N/A</v>
      </c>
      <c r="S158" s="246" t="e">
        <f t="shared" si="45"/>
        <v>#N/A</v>
      </c>
      <c r="T158" s="246" t="e">
        <f t="shared" si="45"/>
        <v>#N/A</v>
      </c>
      <c r="U158" s="258" t="e">
        <f t="shared" si="45"/>
        <v>#N/A</v>
      </c>
      <c r="Y158" s="246">
        <f t="shared" si="43"/>
        <v>148</v>
      </c>
    </row>
    <row r="159" spans="1:25">
      <c r="A159" s="246">
        <f t="shared" si="35"/>
        <v>0</v>
      </c>
      <c r="B159" s="253" t="e">
        <f t="shared" si="36"/>
        <v>#VALUE!</v>
      </c>
      <c r="C159" s="246">
        <v>149</v>
      </c>
      <c r="D159" s="246" t="str">
        <f t="shared" si="37"/>
        <v>149-PEG Ratio</v>
      </c>
      <c r="E159" s="254" t="str">
        <f>IFERROR(IF(1=VLOOKUP($D159, 'Constituents (S)'!$C:$AC, E$9, 0), "New", VLOOKUP($D159, 'Constituents (S)'!$C:$AC, E$9, 0)), "")</f>
        <v/>
      </c>
      <c r="F159" s="246" t="str">
        <f>IFERROR(VLOOKUP($D159, 'Constituents (S)'!$C:$AC, F$9, 0), "")</f>
        <v/>
      </c>
      <c r="G159" s="246" t="str">
        <f>IFERROR(VLOOKUP($D159, 'Constituents (S)'!$C:$AC, G$9, 0), "")</f>
        <v/>
      </c>
      <c r="H159" s="255" t="str">
        <f>IFERROR(IF($F$6="Size", VLOOKUP($D159, 'Constituents (S)'!$C:$AC, H$9, 0)/1000, VLOOKUP($D159, 'Constituents (S)'!$C:$AC, H$9, 0)), "")</f>
        <v/>
      </c>
      <c r="I159" s="255" t="str">
        <f>IFERROR(VLOOKUP($D159, 'Constituents (S)'!$C:$AC, I$9, 0), "")</f>
        <v/>
      </c>
      <c r="K159" s="256" t="str">
        <f t="shared" si="38"/>
        <v>na</v>
      </c>
      <c r="L159" s="246">
        <f t="shared" si="44"/>
        <v>0</v>
      </c>
      <c r="M159" s="253" t="str">
        <f t="shared" si="34"/>
        <v>na</v>
      </c>
      <c r="N159" s="253" t="e">
        <f t="shared" si="39"/>
        <v>#VALUE!</v>
      </c>
      <c r="O159" s="257"/>
      <c r="P159" s="246">
        <f t="shared" si="42"/>
        <v>149</v>
      </c>
      <c r="Q159" s="254" t="e">
        <f t="shared" si="40"/>
        <v>#N/A</v>
      </c>
      <c r="R159" s="246" t="e">
        <f t="shared" si="41"/>
        <v>#N/A</v>
      </c>
      <c r="S159" s="246" t="e">
        <f t="shared" si="45"/>
        <v>#N/A</v>
      </c>
      <c r="T159" s="246" t="e">
        <f t="shared" si="45"/>
        <v>#N/A</v>
      </c>
      <c r="U159" s="258" t="e">
        <f t="shared" si="45"/>
        <v>#N/A</v>
      </c>
      <c r="Y159" s="246">
        <f t="shared" si="43"/>
        <v>149</v>
      </c>
    </row>
    <row r="160" spans="1:25">
      <c r="A160" s="246">
        <f t="shared" si="35"/>
        <v>0</v>
      </c>
      <c r="B160" s="253" t="e">
        <f t="shared" si="36"/>
        <v>#VALUE!</v>
      </c>
      <c r="C160" s="246">
        <v>150</v>
      </c>
      <c r="D160" s="246" t="str">
        <f t="shared" si="37"/>
        <v>150-PEG Ratio</v>
      </c>
      <c r="E160" s="254" t="str">
        <f>IFERROR(IF(1=VLOOKUP($D160, 'Constituents (S)'!$C:$AC, E$9, 0), "New", VLOOKUP($D160, 'Constituents (S)'!$C:$AC, E$9, 0)), "")</f>
        <v/>
      </c>
      <c r="F160" s="246" t="str">
        <f>IFERROR(VLOOKUP($D160, 'Constituents (S)'!$C:$AC, F$9, 0), "")</f>
        <v/>
      </c>
      <c r="G160" s="246" t="str">
        <f>IFERROR(VLOOKUP($D160, 'Constituents (S)'!$C:$AC, G$9, 0), "")</f>
        <v/>
      </c>
      <c r="H160" s="255" t="str">
        <f>IFERROR(IF($F$6="Size", VLOOKUP($D160, 'Constituents (S)'!$C:$AC, H$9, 0)/1000, VLOOKUP($D160, 'Constituents (S)'!$C:$AC, H$9, 0)), "")</f>
        <v/>
      </c>
      <c r="I160" s="255" t="str">
        <f>IFERROR(VLOOKUP($D160, 'Constituents (S)'!$C:$AC, I$9, 0), "")</f>
        <v/>
      </c>
      <c r="K160" s="256" t="str">
        <f t="shared" si="38"/>
        <v>na</v>
      </c>
      <c r="L160" s="246">
        <f t="shared" si="44"/>
        <v>0</v>
      </c>
      <c r="M160" s="253" t="str">
        <f t="shared" si="34"/>
        <v>na</v>
      </c>
      <c r="N160" s="253" t="e">
        <f t="shared" si="39"/>
        <v>#VALUE!</v>
      </c>
      <c r="O160" s="257"/>
      <c r="P160" s="246">
        <f t="shared" si="42"/>
        <v>150</v>
      </c>
      <c r="Q160" s="254" t="e">
        <f t="shared" si="40"/>
        <v>#N/A</v>
      </c>
      <c r="R160" s="246" t="e">
        <f t="shared" si="41"/>
        <v>#N/A</v>
      </c>
      <c r="S160" s="246" t="e">
        <f t="shared" si="45"/>
        <v>#N/A</v>
      </c>
      <c r="T160" s="246" t="e">
        <f t="shared" si="45"/>
        <v>#N/A</v>
      </c>
      <c r="U160" s="258" t="e">
        <f t="shared" si="45"/>
        <v>#N/A</v>
      </c>
      <c r="Y160" s="246">
        <f t="shared" si="43"/>
        <v>150</v>
      </c>
    </row>
    <row r="161" spans="1:25">
      <c r="A161" s="246">
        <f t="shared" si="35"/>
        <v>0</v>
      </c>
      <c r="B161" s="253" t="e">
        <f t="shared" si="36"/>
        <v>#VALUE!</v>
      </c>
      <c r="C161" s="246">
        <v>151</v>
      </c>
      <c r="D161" s="246" t="str">
        <f t="shared" si="37"/>
        <v>151-PEG Ratio</v>
      </c>
      <c r="E161" s="254" t="str">
        <f>IFERROR(IF(1=VLOOKUP($D161, 'Constituents (S)'!$C:$AC, E$9, 0), "New", VLOOKUP($D161, 'Constituents (S)'!$C:$AC, E$9, 0)), "")</f>
        <v/>
      </c>
      <c r="F161" s="246" t="str">
        <f>IFERROR(VLOOKUP($D161, 'Constituents (S)'!$C:$AC, F$9, 0), "")</f>
        <v/>
      </c>
      <c r="G161" s="246" t="str">
        <f>IFERROR(VLOOKUP($D161, 'Constituents (S)'!$C:$AC, G$9, 0), "")</f>
        <v/>
      </c>
      <c r="H161" s="255" t="str">
        <f>IFERROR(IF($F$6="Size", VLOOKUP($D161, 'Constituents (S)'!$C:$AC, H$9, 0)/1000, VLOOKUP($D161, 'Constituents (S)'!$C:$AC, H$9, 0)), "")</f>
        <v/>
      </c>
      <c r="I161" s="255" t="str">
        <f>IFERROR(VLOOKUP($D161, 'Constituents (S)'!$C:$AC, I$9, 0), "")</f>
        <v/>
      </c>
      <c r="K161" s="256" t="str">
        <f t="shared" si="38"/>
        <v>na</v>
      </c>
      <c r="L161" s="246">
        <f t="shared" si="44"/>
        <v>0</v>
      </c>
      <c r="M161" s="253" t="str">
        <f t="shared" si="34"/>
        <v>na</v>
      </c>
      <c r="N161" s="253" t="e">
        <f t="shared" si="39"/>
        <v>#VALUE!</v>
      </c>
      <c r="O161" s="257"/>
      <c r="P161" s="246">
        <f t="shared" si="42"/>
        <v>151</v>
      </c>
      <c r="Q161" s="254" t="e">
        <f t="shared" si="40"/>
        <v>#N/A</v>
      </c>
      <c r="R161" s="246" t="e">
        <f t="shared" si="41"/>
        <v>#N/A</v>
      </c>
      <c r="S161" s="246" t="e">
        <f t="shared" si="45"/>
        <v>#N/A</v>
      </c>
      <c r="T161" s="246" t="e">
        <f t="shared" si="45"/>
        <v>#N/A</v>
      </c>
      <c r="U161" s="258" t="e">
        <f t="shared" si="45"/>
        <v>#N/A</v>
      </c>
      <c r="Y161" s="246">
        <f t="shared" si="43"/>
        <v>151</v>
      </c>
    </row>
    <row r="162" spans="1:25">
      <c r="A162" s="246">
        <f t="shared" si="35"/>
        <v>0</v>
      </c>
      <c r="B162" s="253" t="e">
        <f t="shared" si="36"/>
        <v>#VALUE!</v>
      </c>
      <c r="C162" s="246">
        <v>152</v>
      </c>
      <c r="D162" s="246" t="str">
        <f t="shared" si="37"/>
        <v>152-PEG Ratio</v>
      </c>
      <c r="E162" s="254" t="str">
        <f>IFERROR(IF(1=VLOOKUP($D162, 'Constituents (S)'!$C:$AC, E$9, 0), "New", VLOOKUP($D162, 'Constituents (S)'!$C:$AC, E$9, 0)), "")</f>
        <v/>
      </c>
      <c r="F162" s="246" t="str">
        <f>IFERROR(VLOOKUP($D162, 'Constituents (S)'!$C:$AC, F$9, 0), "")</f>
        <v/>
      </c>
      <c r="G162" s="246" t="str">
        <f>IFERROR(VLOOKUP($D162, 'Constituents (S)'!$C:$AC, G$9, 0), "")</f>
        <v/>
      </c>
      <c r="H162" s="255" t="str">
        <f>IFERROR(IF($F$6="Size", VLOOKUP($D162, 'Constituents (S)'!$C:$AC, H$9, 0)/1000, VLOOKUP($D162, 'Constituents (S)'!$C:$AC, H$9, 0)), "")</f>
        <v/>
      </c>
      <c r="I162" s="255" t="str">
        <f>IFERROR(VLOOKUP($D162, 'Constituents (S)'!$C:$AC, I$9, 0), "")</f>
        <v/>
      </c>
      <c r="K162" s="256" t="str">
        <f t="shared" si="38"/>
        <v>na</v>
      </c>
      <c r="L162" s="246">
        <f t="shared" si="44"/>
        <v>0</v>
      </c>
      <c r="M162" s="253" t="str">
        <f t="shared" si="34"/>
        <v>na</v>
      </c>
      <c r="N162" s="253" t="e">
        <f t="shared" si="39"/>
        <v>#VALUE!</v>
      </c>
      <c r="O162" s="257"/>
      <c r="P162" s="246">
        <f t="shared" si="42"/>
        <v>152</v>
      </c>
      <c r="Q162" s="254" t="e">
        <f t="shared" si="40"/>
        <v>#N/A</v>
      </c>
      <c r="R162" s="246" t="e">
        <f t="shared" si="41"/>
        <v>#N/A</v>
      </c>
      <c r="S162" s="246" t="e">
        <f t="shared" si="45"/>
        <v>#N/A</v>
      </c>
      <c r="T162" s="246" t="e">
        <f t="shared" si="45"/>
        <v>#N/A</v>
      </c>
      <c r="U162" s="258" t="e">
        <f t="shared" si="45"/>
        <v>#N/A</v>
      </c>
      <c r="Y162" s="246">
        <f t="shared" si="43"/>
        <v>152</v>
      </c>
    </row>
    <row r="163" spans="1:25">
      <c r="A163" s="246">
        <f t="shared" si="35"/>
        <v>0</v>
      </c>
      <c r="B163" s="253" t="e">
        <f t="shared" si="36"/>
        <v>#VALUE!</v>
      </c>
      <c r="C163" s="246">
        <v>153</v>
      </c>
      <c r="D163" s="246" t="str">
        <f t="shared" si="37"/>
        <v>153-PEG Ratio</v>
      </c>
      <c r="E163" s="254" t="str">
        <f>IFERROR(IF(1=VLOOKUP($D163, 'Constituents (S)'!$C:$AC, E$9, 0), "New", VLOOKUP($D163, 'Constituents (S)'!$C:$AC, E$9, 0)), "")</f>
        <v/>
      </c>
      <c r="F163" s="246" t="str">
        <f>IFERROR(VLOOKUP($D163, 'Constituents (S)'!$C:$AC, F$9, 0), "")</f>
        <v/>
      </c>
      <c r="G163" s="246" t="str">
        <f>IFERROR(VLOOKUP($D163, 'Constituents (S)'!$C:$AC, G$9, 0), "")</f>
        <v/>
      </c>
      <c r="H163" s="255" t="str">
        <f>IFERROR(IF($F$6="Size", VLOOKUP($D163, 'Constituents (S)'!$C:$AC, H$9, 0)/1000, VLOOKUP($D163, 'Constituents (S)'!$C:$AC, H$9, 0)), "")</f>
        <v/>
      </c>
      <c r="I163" s="255" t="str">
        <f>IFERROR(VLOOKUP($D163, 'Constituents (S)'!$C:$AC, I$9, 0), "")</f>
        <v/>
      </c>
      <c r="K163" s="256" t="str">
        <f t="shared" si="38"/>
        <v>na</v>
      </c>
      <c r="L163" s="246">
        <f t="shared" si="44"/>
        <v>0</v>
      </c>
      <c r="M163" s="253" t="str">
        <f t="shared" si="34"/>
        <v>na</v>
      </c>
      <c r="N163" s="253" t="e">
        <f t="shared" si="39"/>
        <v>#VALUE!</v>
      </c>
      <c r="O163" s="257"/>
      <c r="P163" s="246">
        <f t="shared" si="42"/>
        <v>153</v>
      </c>
      <c r="Q163" s="254" t="e">
        <f t="shared" si="40"/>
        <v>#N/A</v>
      </c>
      <c r="R163" s="246" t="e">
        <f t="shared" si="41"/>
        <v>#N/A</v>
      </c>
      <c r="S163" s="246" t="e">
        <f t="shared" si="45"/>
        <v>#N/A</v>
      </c>
      <c r="T163" s="246" t="e">
        <f t="shared" si="45"/>
        <v>#N/A</v>
      </c>
      <c r="U163" s="258" t="e">
        <f t="shared" si="45"/>
        <v>#N/A</v>
      </c>
      <c r="Y163" s="246">
        <f t="shared" si="43"/>
        <v>153</v>
      </c>
    </row>
    <row r="164" spans="1:25">
      <c r="A164" s="246">
        <f t="shared" si="35"/>
        <v>0</v>
      </c>
      <c r="B164" s="253" t="e">
        <f t="shared" si="36"/>
        <v>#VALUE!</v>
      </c>
      <c r="C164" s="246">
        <v>154</v>
      </c>
      <c r="D164" s="246" t="str">
        <f t="shared" si="37"/>
        <v>154-PEG Ratio</v>
      </c>
      <c r="E164" s="254" t="str">
        <f>IFERROR(IF(1=VLOOKUP($D164, 'Constituents (S)'!$C:$AC, E$9, 0), "New", VLOOKUP($D164, 'Constituents (S)'!$C:$AC, E$9, 0)), "")</f>
        <v/>
      </c>
      <c r="F164" s="246" t="str">
        <f>IFERROR(VLOOKUP($D164, 'Constituents (S)'!$C:$AC, F$9, 0), "")</f>
        <v/>
      </c>
      <c r="G164" s="246" t="str">
        <f>IFERROR(VLOOKUP($D164, 'Constituents (S)'!$C:$AC, G$9, 0), "")</f>
        <v/>
      </c>
      <c r="H164" s="255" t="str">
        <f>IFERROR(IF($F$6="Size", VLOOKUP($D164, 'Constituents (S)'!$C:$AC, H$9, 0)/1000, VLOOKUP($D164, 'Constituents (S)'!$C:$AC, H$9, 0)), "")</f>
        <v/>
      </c>
      <c r="I164" s="255" t="str">
        <f>IFERROR(VLOOKUP($D164, 'Constituents (S)'!$C:$AC, I$9, 0), "")</f>
        <v/>
      </c>
      <c r="K164" s="256" t="str">
        <f t="shared" si="38"/>
        <v>na</v>
      </c>
      <c r="L164" s="246">
        <f t="shared" si="44"/>
        <v>0</v>
      </c>
      <c r="M164" s="253" t="str">
        <f t="shared" si="34"/>
        <v>na</v>
      </c>
      <c r="N164" s="253" t="e">
        <f t="shared" si="39"/>
        <v>#VALUE!</v>
      </c>
      <c r="O164" s="257"/>
      <c r="P164" s="246">
        <f t="shared" si="42"/>
        <v>154</v>
      </c>
      <c r="Q164" s="254" t="e">
        <f t="shared" si="40"/>
        <v>#N/A</v>
      </c>
      <c r="R164" s="246" t="e">
        <f t="shared" si="41"/>
        <v>#N/A</v>
      </c>
      <c r="S164" s="246" t="e">
        <f t="shared" si="45"/>
        <v>#N/A</v>
      </c>
      <c r="T164" s="246" t="e">
        <f t="shared" si="45"/>
        <v>#N/A</v>
      </c>
      <c r="U164" s="258" t="e">
        <f t="shared" si="45"/>
        <v>#N/A</v>
      </c>
      <c r="Y164" s="246">
        <f t="shared" si="43"/>
        <v>154</v>
      </c>
    </row>
    <row r="165" spans="1:25">
      <c r="A165" s="246">
        <f t="shared" si="35"/>
        <v>0</v>
      </c>
      <c r="B165" s="253" t="e">
        <f t="shared" si="36"/>
        <v>#VALUE!</v>
      </c>
      <c r="C165" s="246">
        <v>155</v>
      </c>
      <c r="D165" s="246" t="str">
        <f t="shared" si="37"/>
        <v>155-PEG Ratio</v>
      </c>
      <c r="E165" s="254" t="str">
        <f>IFERROR(IF(1=VLOOKUP($D165, 'Constituents (S)'!$C:$AC, E$9, 0), "New", VLOOKUP($D165, 'Constituents (S)'!$C:$AC, E$9, 0)), "")</f>
        <v/>
      </c>
      <c r="F165" s="246" t="str">
        <f>IFERROR(VLOOKUP($D165, 'Constituents (S)'!$C:$AC, F$9, 0), "")</f>
        <v/>
      </c>
      <c r="G165" s="246" t="str">
        <f>IFERROR(VLOOKUP($D165, 'Constituents (S)'!$C:$AC, G$9, 0), "")</f>
        <v/>
      </c>
      <c r="H165" s="255" t="str">
        <f>IFERROR(IF($F$6="Size", VLOOKUP($D165, 'Constituents (S)'!$C:$AC, H$9, 0)/1000, VLOOKUP($D165, 'Constituents (S)'!$C:$AC, H$9, 0)), "")</f>
        <v/>
      </c>
      <c r="I165" s="255" t="str">
        <f>IFERROR(VLOOKUP($D165, 'Constituents (S)'!$C:$AC, I$9, 0), "")</f>
        <v/>
      </c>
      <c r="K165" s="256" t="str">
        <f t="shared" si="38"/>
        <v>na</v>
      </c>
      <c r="L165" s="246">
        <f t="shared" si="44"/>
        <v>0</v>
      </c>
      <c r="M165" s="253" t="str">
        <f t="shared" si="34"/>
        <v>na</v>
      </c>
      <c r="N165" s="253" t="e">
        <f t="shared" si="39"/>
        <v>#VALUE!</v>
      </c>
      <c r="O165" s="257"/>
      <c r="P165" s="246">
        <f t="shared" si="42"/>
        <v>155</v>
      </c>
      <c r="Q165" s="254" t="e">
        <f t="shared" si="40"/>
        <v>#N/A</v>
      </c>
      <c r="R165" s="246" t="e">
        <f t="shared" si="41"/>
        <v>#N/A</v>
      </c>
      <c r="S165" s="246" t="e">
        <f t="shared" si="45"/>
        <v>#N/A</v>
      </c>
      <c r="T165" s="246" t="e">
        <f t="shared" si="45"/>
        <v>#N/A</v>
      </c>
      <c r="U165" s="258" t="e">
        <f t="shared" si="45"/>
        <v>#N/A</v>
      </c>
      <c r="Y165" s="246">
        <f t="shared" si="43"/>
        <v>155</v>
      </c>
    </row>
    <row r="166" spans="1:25">
      <c r="A166" s="246">
        <f t="shared" si="35"/>
        <v>0</v>
      </c>
      <c r="B166" s="253" t="e">
        <f t="shared" si="36"/>
        <v>#VALUE!</v>
      </c>
      <c r="C166" s="246">
        <v>156</v>
      </c>
      <c r="D166" s="246" t="str">
        <f t="shared" si="37"/>
        <v>156-PEG Ratio</v>
      </c>
      <c r="E166" s="254" t="str">
        <f>IFERROR(IF(1=VLOOKUP($D166, 'Constituents (S)'!$C:$AC, E$9, 0), "New", VLOOKUP($D166, 'Constituents (S)'!$C:$AC, E$9, 0)), "")</f>
        <v/>
      </c>
      <c r="F166" s="246" t="str">
        <f>IFERROR(VLOOKUP($D166, 'Constituents (S)'!$C:$AC, F$9, 0), "")</f>
        <v/>
      </c>
      <c r="G166" s="246" t="str">
        <f>IFERROR(VLOOKUP($D166, 'Constituents (S)'!$C:$AC, G$9, 0), "")</f>
        <v/>
      </c>
      <c r="H166" s="255" t="str">
        <f>IFERROR(IF($F$6="Size", VLOOKUP($D166, 'Constituents (S)'!$C:$AC, H$9, 0)/1000, VLOOKUP($D166, 'Constituents (S)'!$C:$AC, H$9, 0)), "")</f>
        <v/>
      </c>
      <c r="I166" s="255" t="str">
        <f>IFERROR(VLOOKUP($D166, 'Constituents (S)'!$C:$AC, I$9, 0), "")</f>
        <v/>
      </c>
      <c r="K166" s="256" t="str">
        <f t="shared" si="38"/>
        <v>na</v>
      </c>
      <c r="L166" s="246">
        <f t="shared" si="44"/>
        <v>0</v>
      </c>
      <c r="M166" s="253" t="str">
        <f t="shared" si="34"/>
        <v>na</v>
      </c>
      <c r="N166" s="253" t="e">
        <f t="shared" si="39"/>
        <v>#VALUE!</v>
      </c>
      <c r="O166" s="257"/>
      <c r="P166" s="246">
        <f t="shared" si="42"/>
        <v>156</v>
      </c>
      <c r="Q166" s="254" t="e">
        <f t="shared" si="40"/>
        <v>#N/A</v>
      </c>
      <c r="R166" s="246" t="e">
        <f t="shared" si="41"/>
        <v>#N/A</v>
      </c>
      <c r="S166" s="246" t="e">
        <f t="shared" si="45"/>
        <v>#N/A</v>
      </c>
      <c r="T166" s="246" t="e">
        <f t="shared" si="45"/>
        <v>#N/A</v>
      </c>
      <c r="U166" s="258" t="e">
        <f t="shared" si="45"/>
        <v>#N/A</v>
      </c>
      <c r="Y166" s="246">
        <f t="shared" si="43"/>
        <v>156</v>
      </c>
    </row>
    <row r="167" spans="1:25">
      <c r="A167" s="246">
        <f t="shared" si="35"/>
        <v>0</v>
      </c>
      <c r="B167" s="253" t="e">
        <f t="shared" si="36"/>
        <v>#VALUE!</v>
      </c>
      <c r="C167" s="246">
        <v>157</v>
      </c>
      <c r="D167" s="246" t="str">
        <f t="shared" si="37"/>
        <v>157-PEG Ratio</v>
      </c>
      <c r="E167" s="254" t="str">
        <f>IFERROR(IF(1=VLOOKUP($D167, 'Constituents (S)'!$C:$AC, E$9, 0), "New", VLOOKUP($D167, 'Constituents (S)'!$C:$AC, E$9, 0)), "")</f>
        <v/>
      </c>
      <c r="F167" s="246" t="str">
        <f>IFERROR(VLOOKUP($D167, 'Constituents (S)'!$C:$AC, F$9, 0), "")</f>
        <v/>
      </c>
      <c r="G167" s="246" t="str">
        <f>IFERROR(VLOOKUP($D167, 'Constituents (S)'!$C:$AC, G$9, 0), "")</f>
        <v/>
      </c>
      <c r="H167" s="255" t="str">
        <f>IFERROR(IF($F$6="Size", VLOOKUP($D167, 'Constituents (S)'!$C:$AC, H$9, 0)/1000, VLOOKUP($D167, 'Constituents (S)'!$C:$AC, H$9, 0)), "")</f>
        <v/>
      </c>
      <c r="I167" s="255" t="str">
        <f>IFERROR(VLOOKUP($D167, 'Constituents (S)'!$C:$AC, I$9, 0), "")</f>
        <v/>
      </c>
      <c r="K167" s="256" t="str">
        <f t="shared" si="38"/>
        <v>na</v>
      </c>
      <c r="L167" s="246">
        <f t="shared" si="44"/>
        <v>0</v>
      </c>
      <c r="M167" s="253" t="str">
        <f t="shared" si="34"/>
        <v>na</v>
      </c>
      <c r="N167" s="253" t="e">
        <f t="shared" si="39"/>
        <v>#VALUE!</v>
      </c>
      <c r="O167" s="257"/>
      <c r="P167" s="246">
        <f t="shared" si="42"/>
        <v>157</v>
      </c>
      <c r="Q167" s="254" t="e">
        <f t="shared" si="40"/>
        <v>#N/A</v>
      </c>
      <c r="R167" s="246" t="e">
        <f t="shared" si="41"/>
        <v>#N/A</v>
      </c>
      <c r="S167" s="246" t="e">
        <f t="shared" si="45"/>
        <v>#N/A</v>
      </c>
      <c r="T167" s="246" t="e">
        <f t="shared" si="45"/>
        <v>#N/A</v>
      </c>
      <c r="U167" s="258" t="e">
        <f t="shared" si="45"/>
        <v>#N/A</v>
      </c>
      <c r="Y167" s="246">
        <f t="shared" si="43"/>
        <v>157</v>
      </c>
    </row>
    <row r="168" spans="1:25">
      <c r="A168" s="246">
        <f t="shared" si="35"/>
        <v>0</v>
      </c>
      <c r="B168" s="253" t="e">
        <f t="shared" si="36"/>
        <v>#VALUE!</v>
      </c>
      <c r="C168" s="246">
        <v>158</v>
      </c>
      <c r="D168" s="246" t="str">
        <f t="shared" si="37"/>
        <v>158-PEG Ratio</v>
      </c>
      <c r="E168" s="254" t="str">
        <f>IFERROR(IF(1=VLOOKUP($D168, 'Constituents (S)'!$C:$AC, E$9, 0), "New", VLOOKUP($D168, 'Constituents (S)'!$C:$AC, E$9, 0)), "")</f>
        <v/>
      </c>
      <c r="F168" s="246" t="str">
        <f>IFERROR(VLOOKUP($D168, 'Constituents (S)'!$C:$AC, F$9, 0), "")</f>
        <v/>
      </c>
      <c r="G168" s="246" t="str">
        <f>IFERROR(VLOOKUP($D168, 'Constituents (S)'!$C:$AC, G$9, 0), "")</f>
        <v/>
      </c>
      <c r="H168" s="255" t="str">
        <f>IFERROR(IF($F$6="Size", VLOOKUP($D168, 'Constituents (S)'!$C:$AC, H$9, 0)/1000, VLOOKUP($D168, 'Constituents (S)'!$C:$AC, H$9, 0)), "")</f>
        <v/>
      </c>
      <c r="I168" s="255" t="str">
        <f>IFERROR(VLOOKUP($D168, 'Constituents (S)'!$C:$AC, I$9, 0), "")</f>
        <v/>
      </c>
      <c r="K168" s="256" t="str">
        <f t="shared" si="38"/>
        <v>na</v>
      </c>
      <c r="L168" s="246">
        <f t="shared" si="44"/>
        <v>0</v>
      </c>
      <c r="M168" s="253" t="str">
        <f t="shared" si="34"/>
        <v>na</v>
      </c>
      <c r="N168" s="253" t="e">
        <f t="shared" si="39"/>
        <v>#VALUE!</v>
      </c>
      <c r="O168" s="257"/>
      <c r="P168" s="246">
        <f t="shared" si="42"/>
        <v>158</v>
      </c>
      <c r="Q168" s="254" t="e">
        <f t="shared" si="40"/>
        <v>#N/A</v>
      </c>
      <c r="R168" s="246" t="e">
        <f t="shared" si="41"/>
        <v>#N/A</v>
      </c>
      <c r="S168" s="246" t="e">
        <f t="shared" si="45"/>
        <v>#N/A</v>
      </c>
      <c r="T168" s="246" t="e">
        <f t="shared" si="45"/>
        <v>#N/A</v>
      </c>
      <c r="U168" s="258" t="e">
        <f t="shared" si="45"/>
        <v>#N/A</v>
      </c>
      <c r="Y168" s="246">
        <f t="shared" si="43"/>
        <v>158</v>
      </c>
    </row>
    <row r="169" spans="1:25">
      <c r="A169" s="246">
        <f t="shared" si="35"/>
        <v>0</v>
      </c>
      <c r="B169" s="253" t="e">
        <f t="shared" si="36"/>
        <v>#VALUE!</v>
      </c>
      <c r="C169" s="246">
        <v>159</v>
      </c>
      <c r="D169" s="246" t="str">
        <f t="shared" si="37"/>
        <v>159-PEG Ratio</v>
      </c>
      <c r="E169" s="254" t="str">
        <f>IFERROR(IF(1=VLOOKUP($D169, 'Constituents (S)'!$C:$AC, E$9, 0), "New", VLOOKUP($D169, 'Constituents (S)'!$C:$AC, E$9, 0)), "")</f>
        <v/>
      </c>
      <c r="F169" s="246" t="str">
        <f>IFERROR(VLOOKUP($D169, 'Constituents (S)'!$C:$AC, F$9, 0), "")</f>
        <v/>
      </c>
      <c r="G169" s="246" t="str">
        <f>IFERROR(VLOOKUP($D169, 'Constituents (S)'!$C:$AC, G$9, 0), "")</f>
        <v/>
      </c>
      <c r="H169" s="255" t="str">
        <f>IFERROR(IF($F$6="Size", VLOOKUP($D169, 'Constituents (S)'!$C:$AC, H$9, 0)/1000, VLOOKUP($D169, 'Constituents (S)'!$C:$AC, H$9, 0)), "")</f>
        <v/>
      </c>
      <c r="I169" s="255" t="str">
        <f>IFERROR(VLOOKUP($D169, 'Constituents (S)'!$C:$AC, I$9, 0), "")</f>
        <v/>
      </c>
      <c r="K169" s="256" t="str">
        <f t="shared" si="38"/>
        <v>na</v>
      </c>
      <c r="L169" s="246">
        <f t="shared" si="44"/>
        <v>0</v>
      </c>
      <c r="M169" s="253" t="str">
        <f t="shared" si="34"/>
        <v>na</v>
      </c>
      <c r="N169" s="253" t="e">
        <f t="shared" si="39"/>
        <v>#VALUE!</v>
      </c>
      <c r="O169" s="257"/>
      <c r="P169" s="246">
        <f t="shared" si="42"/>
        <v>159</v>
      </c>
      <c r="Q169" s="254" t="e">
        <f t="shared" si="40"/>
        <v>#N/A</v>
      </c>
      <c r="R169" s="246" t="e">
        <f t="shared" si="41"/>
        <v>#N/A</v>
      </c>
      <c r="S169" s="246" t="e">
        <f t="shared" si="45"/>
        <v>#N/A</v>
      </c>
      <c r="T169" s="246" t="e">
        <f t="shared" si="45"/>
        <v>#N/A</v>
      </c>
      <c r="U169" s="258" t="e">
        <f t="shared" si="45"/>
        <v>#N/A</v>
      </c>
      <c r="Y169" s="246">
        <f t="shared" si="43"/>
        <v>159</v>
      </c>
    </row>
    <row r="170" spans="1:25">
      <c r="A170" s="246">
        <f t="shared" si="35"/>
        <v>0</v>
      </c>
      <c r="B170" s="253" t="e">
        <f t="shared" si="36"/>
        <v>#VALUE!</v>
      </c>
      <c r="C170" s="246">
        <v>160</v>
      </c>
      <c r="D170" s="246" t="str">
        <f t="shared" si="37"/>
        <v>160-PEG Ratio</v>
      </c>
      <c r="E170" s="254" t="str">
        <f>IFERROR(IF(1=VLOOKUP($D170, 'Constituents (S)'!$C:$AC, E$9, 0), "New", VLOOKUP($D170, 'Constituents (S)'!$C:$AC, E$9, 0)), "")</f>
        <v/>
      </c>
      <c r="F170" s="246" t="str">
        <f>IFERROR(VLOOKUP($D170, 'Constituents (S)'!$C:$AC, F$9, 0), "")</f>
        <v/>
      </c>
      <c r="G170" s="246" t="str">
        <f>IFERROR(VLOOKUP($D170, 'Constituents (S)'!$C:$AC, G$9, 0), "")</f>
        <v/>
      </c>
      <c r="H170" s="255" t="str">
        <f>IFERROR(IF($F$6="Size", VLOOKUP($D170, 'Constituents (S)'!$C:$AC, H$9, 0)/1000, VLOOKUP($D170, 'Constituents (S)'!$C:$AC, H$9, 0)), "")</f>
        <v/>
      </c>
      <c r="I170" s="255" t="str">
        <f>IFERROR(VLOOKUP($D170, 'Constituents (S)'!$C:$AC, I$9, 0), "")</f>
        <v/>
      </c>
      <c r="K170" s="256" t="str">
        <f t="shared" si="38"/>
        <v>na</v>
      </c>
      <c r="L170" s="246">
        <f t="shared" si="44"/>
        <v>0</v>
      </c>
      <c r="M170" s="253" t="str">
        <f t="shared" si="34"/>
        <v>na</v>
      </c>
      <c r="N170" s="253" t="e">
        <f t="shared" si="39"/>
        <v>#VALUE!</v>
      </c>
      <c r="O170" s="257"/>
      <c r="P170" s="246">
        <f t="shared" si="42"/>
        <v>160</v>
      </c>
      <c r="Q170" s="254" t="e">
        <f t="shared" si="40"/>
        <v>#N/A</v>
      </c>
      <c r="R170" s="246" t="e">
        <f t="shared" si="41"/>
        <v>#N/A</v>
      </c>
      <c r="S170" s="246" t="e">
        <f t="shared" si="45"/>
        <v>#N/A</v>
      </c>
      <c r="T170" s="246" t="e">
        <f t="shared" si="45"/>
        <v>#N/A</v>
      </c>
      <c r="U170" s="258" t="e">
        <f t="shared" si="45"/>
        <v>#N/A</v>
      </c>
      <c r="Y170" s="246">
        <f t="shared" si="43"/>
        <v>160</v>
      </c>
    </row>
    <row r="171" spans="1:25">
      <c r="A171" s="246">
        <f t="shared" si="35"/>
        <v>0</v>
      </c>
      <c r="B171" s="253" t="e">
        <f t="shared" si="36"/>
        <v>#VALUE!</v>
      </c>
      <c r="C171" s="246">
        <v>161</v>
      </c>
      <c r="D171" s="246" t="str">
        <f t="shared" si="37"/>
        <v>161-PEG Ratio</v>
      </c>
      <c r="E171" s="254" t="str">
        <f>IFERROR(IF(1=VLOOKUP($D171, 'Constituents (S)'!$C:$AC, E$9, 0), "New", VLOOKUP($D171, 'Constituents (S)'!$C:$AC, E$9, 0)), "")</f>
        <v/>
      </c>
      <c r="F171" s="246" t="str">
        <f>IFERROR(VLOOKUP($D171, 'Constituents (S)'!$C:$AC, F$9, 0), "")</f>
        <v/>
      </c>
      <c r="G171" s="246" t="str">
        <f>IFERROR(VLOOKUP($D171, 'Constituents (S)'!$C:$AC, G$9, 0), "")</f>
        <v/>
      </c>
      <c r="H171" s="255" t="str">
        <f>IFERROR(IF($F$6="Size", VLOOKUP($D171, 'Constituents (S)'!$C:$AC, H$9, 0)/1000, VLOOKUP($D171, 'Constituents (S)'!$C:$AC, H$9, 0)), "")</f>
        <v/>
      </c>
      <c r="I171" s="255" t="str">
        <f>IFERROR(VLOOKUP($D171, 'Constituents (S)'!$C:$AC, I$9, 0), "")</f>
        <v/>
      </c>
      <c r="K171" s="256" t="str">
        <f t="shared" si="38"/>
        <v>na</v>
      </c>
      <c r="L171" s="246">
        <f t="shared" si="44"/>
        <v>0</v>
      </c>
      <c r="M171" s="253" t="str">
        <f t="shared" si="34"/>
        <v>na</v>
      </c>
      <c r="N171" s="253" t="e">
        <f t="shared" si="39"/>
        <v>#VALUE!</v>
      </c>
      <c r="O171" s="257"/>
      <c r="P171" s="246">
        <f t="shared" si="42"/>
        <v>161</v>
      </c>
      <c r="Q171" s="254" t="e">
        <f t="shared" si="40"/>
        <v>#N/A</v>
      </c>
      <c r="R171" s="246" t="e">
        <f t="shared" si="41"/>
        <v>#N/A</v>
      </c>
      <c r="S171" s="246" t="e">
        <f t="shared" si="45"/>
        <v>#N/A</v>
      </c>
      <c r="T171" s="246" t="e">
        <f t="shared" si="45"/>
        <v>#N/A</v>
      </c>
      <c r="U171" s="258" t="e">
        <f t="shared" si="45"/>
        <v>#N/A</v>
      </c>
      <c r="Y171" s="246">
        <f t="shared" si="43"/>
        <v>161</v>
      </c>
    </row>
    <row r="172" spans="1:25">
      <c r="A172" s="246">
        <f t="shared" si="35"/>
        <v>0</v>
      </c>
      <c r="B172" s="253" t="e">
        <f t="shared" si="36"/>
        <v>#VALUE!</v>
      </c>
      <c r="C172" s="246">
        <v>162</v>
      </c>
      <c r="D172" s="246" t="str">
        <f t="shared" si="37"/>
        <v>162-PEG Ratio</v>
      </c>
      <c r="E172" s="254" t="str">
        <f>IFERROR(IF(1=VLOOKUP($D172, 'Constituents (S)'!$C:$AC, E$9, 0), "New", VLOOKUP($D172, 'Constituents (S)'!$C:$AC, E$9, 0)), "")</f>
        <v/>
      </c>
      <c r="F172" s="246" t="str">
        <f>IFERROR(VLOOKUP($D172, 'Constituents (S)'!$C:$AC, F$9, 0), "")</f>
        <v/>
      </c>
      <c r="G172" s="246" t="str">
        <f>IFERROR(VLOOKUP($D172, 'Constituents (S)'!$C:$AC, G$9, 0), "")</f>
        <v/>
      </c>
      <c r="H172" s="255" t="str">
        <f>IFERROR(IF($F$6="Size", VLOOKUP($D172, 'Constituents (S)'!$C:$AC, H$9, 0)/1000, VLOOKUP($D172, 'Constituents (S)'!$C:$AC, H$9, 0)), "")</f>
        <v/>
      </c>
      <c r="I172" s="255" t="str">
        <f>IFERROR(VLOOKUP($D172, 'Constituents (S)'!$C:$AC, I$9, 0), "")</f>
        <v/>
      </c>
      <c r="K172" s="256" t="str">
        <f t="shared" si="38"/>
        <v>na</v>
      </c>
      <c r="L172" s="246">
        <f t="shared" si="44"/>
        <v>0</v>
      </c>
      <c r="M172" s="253" t="str">
        <f t="shared" si="34"/>
        <v>na</v>
      </c>
      <c r="N172" s="253" t="e">
        <f t="shared" si="39"/>
        <v>#VALUE!</v>
      </c>
      <c r="O172" s="257"/>
      <c r="P172" s="246">
        <f t="shared" si="42"/>
        <v>162</v>
      </c>
      <c r="Q172" s="254" t="e">
        <f t="shared" si="40"/>
        <v>#N/A</v>
      </c>
      <c r="R172" s="246" t="e">
        <f t="shared" si="41"/>
        <v>#N/A</v>
      </c>
      <c r="S172" s="246" t="e">
        <f t="shared" si="45"/>
        <v>#N/A</v>
      </c>
      <c r="T172" s="246" t="e">
        <f t="shared" si="45"/>
        <v>#N/A</v>
      </c>
      <c r="U172" s="258" t="e">
        <f t="shared" si="45"/>
        <v>#N/A</v>
      </c>
      <c r="Y172" s="246">
        <f t="shared" si="43"/>
        <v>162</v>
      </c>
    </row>
    <row r="173" spans="1:25">
      <c r="A173" s="246">
        <f t="shared" si="35"/>
        <v>0</v>
      </c>
      <c r="B173" s="253" t="e">
        <f t="shared" si="36"/>
        <v>#VALUE!</v>
      </c>
      <c r="C173" s="246">
        <v>163</v>
      </c>
      <c r="D173" s="246" t="str">
        <f t="shared" si="37"/>
        <v>163-PEG Ratio</v>
      </c>
      <c r="E173" s="254" t="str">
        <f>IFERROR(IF(1=VLOOKUP($D173, 'Constituents (S)'!$C:$AC, E$9, 0), "New", VLOOKUP($D173, 'Constituents (S)'!$C:$AC, E$9, 0)), "")</f>
        <v/>
      </c>
      <c r="F173" s="246" t="str">
        <f>IFERROR(VLOOKUP($D173, 'Constituents (S)'!$C:$AC, F$9, 0), "")</f>
        <v/>
      </c>
      <c r="G173" s="246" t="str">
        <f>IFERROR(VLOOKUP($D173, 'Constituents (S)'!$C:$AC, G$9, 0), "")</f>
        <v/>
      </c>
      <c r="H173" s="255" t="str">
        <f>IFERROR(IF($F$6="Size", VLOOKUP($D173, 'Constituents (S)'!$C:$AC, H$9, 0)/1000, VLOOKUP($D173, 'Constituents (S)'!$C:$AC, H$9, 0)), "")</f>
        <v/>
      </c>
      <c r="I173" s="255" t="str">
        <f>IFERROR(VLOOKUP($D173, 'Constituents (S)'!$C:$AC, I$9, 0), "")</f>
        <v/>
      </c>
      <c r="K173" s="256" t="str">
        <f t="shared" si="38"/>
        <v>na</v>
      </c>
      <c r="L173" s="246">
        <f t="shared" si="44"/>
        <v>0</v>
      </c>
      <c r="M173" s="253" t="str">
        <f t="shared" si="34"/>
        <v>na</v>
      </c>
      <c r="N173" s="253" t="e">
        <f t="shared" si="39"/>
        <v>#VALUE!</v>
      </c>
      <c r="O173" s="257"/>
      <c r="P173" s="246">
        <f t="shared" si="42"/>
        <v>163</v>
      </c>
      <c r="Q173" s="254" t="e">
        <f t="shared" si="40"/>
        <v>#N/A</v>
      </c>
      <c r="R173" s="246" t="e">
        <f t="shared" si="41"/>
        <v>#N/A</v>
      </c>
      <c r="S173" s="246" t="e">
        <f t="shared" si="45"/>
        <v>#N/A</v>
      </c>
      <c r="T173" s="246" t="e">
        <f t="shared" si="45"/>
        <v>#N/A</v>
      </c>
      <c r="U173" s="258" t="e">
        <f t="shared" si="45"/>
        <v>#N/A</v>
      </c>
      <c r="Y173" s="246">
        <f t="shared" si="43"/>
        <v>163</v>
      </c>
    </row>
    <row r="174" spans="1:25">
      <c r="A174" s="246">
        <f t="shared" si="35"/>
        <v>0</v>
      </c>
      <c r="B174" s="253" t="e">
        <f t="shared" si="36"/>
        <v>#VALUE!</v>
      </c>
      <c r="C174" s="246">
        <v>164</v>
      </c>
      <c r="D174" s="246" t="str">
        <f t="shared" si="37"/>
        <v>164-PEG Ratio</v>
      </c>
      <c r="E174" s="254" t="str">
        <f>IFERROR(IF(1=VLOOKUP($D174, 'Constituents (S)'!$C:$AC, E$9, 0), "New", VLOOKUP($D174, 'Constituents (S)'!$C:$AC, E$9, 0)), "")</f>
        <v/>
      </c>
      <c r="F174" s="246" t="str">
        <f>IFERROR(VLOOKUP($D174, 'Constituents (S)'!$C:$AC, F$9, 0), "")</f>
        <v/>
      </c>
      <c r="G174" s="246" t="str">
        <f>IFERROR(VLOOKUP($D174, 'Constituents (S)'!$C:$AC, G$9, 0), "")</f>
        <v/>
      </c>
      <c r="H174" s="255" t="str">
        <f>IFERROR(IF($F$6="Size", VLOOKUP($D174, 'Constituents (S)'!$C:$AC, H$9, 0)/1000, VLOOKUP($D174, 'Constituents (S)'!$C:$AC, H$9, 0)), "")</f>
        <v/>
      </c>
      <c r="I174" s="255" t="str">
        <f>IFERROR(VLOOKUP($D174, 'Constituents (S)'!$C:$AC, I$9, 0), "")</f>
        <v/>
      </c>
      <c r="K174" s="256" t="str">
        <f t="shared" si="38"/>
        <v>na</v>
      </c>
      <c r="L174" s="246">
        <f t="shared" si="44"/>
        <v>0</v>
      </c>
      <c r="M174" s="253" t="str">
        <f t="shared" si="34"/>
        <v>na</v>
      </c>
      <c r="N174" s="253" t="e">
        <f t="shared" si="39"/>
        <v>#VALUE!</v>
      </c>
      <c r="O174" s="257"/>
      <c r="P174" s="246">
        <f t="shared" si="42"/>
        <v>164</v>
      </c>
      <c r="Q174" s="254" t="e">
        <f t="shared" si="40"/>
        <v>#N/A</v>
      </c>
      <c r="R174" s="246" t="e">
        <f t="shared" si="41"/>
        <v>#N/A</v>
      </c>
      <c r="S174" s="246" t="e">
        <f t="shared" si="45"/>
        <v>#N/A</v>
      </c>
      <c r="T174" s="246" t="e">
        <f t="shared" si="45"/>
        <v>#N/A</v>
      </c>
      <c r="U174" s="258" t="e">
        <f t="shared" si="45"/>
        <v>#N/A</v>
      </c>
      <c r="Y174" s="246">
        <f t="shared" si="43"/>
        <v>164</v>
      </c>
    </row>
    <row r="175" spans="1:25">
      <c r="A175" s="246">
        <f t="shared" si="35"/>
        <v>0</v>
      </c>
      <c r="B175" s="253" t="e">
        <f t="shared" si="36"/>
        <v>#VALUE!</v>
      </c>
      <c r="C175" s="246">
        <v>165</v>
      </c>
      <c r="D175" s="246" t="str">
        <f t="shared" si="37"/>
        <v>165-PEG Ratio</v>
      </c>
      <c r="E175" s="254" t="str">
        <f>IFERROR(IF(1=VLOOKUP($D175, 'Constituents (S)'!$C:$AC, E$9, 0), "New", VLOOKUP($D175, 'Constituents (S)'!$C:$AC, E$9, 0)), "")</f>
        <v/>
      </c>
      <c r="F175" s="246" t="str">
        <f>IFERROR(VLOOKUP($D175, 'Constituents (S)'!$C:$AC, F$9, 0), "")</f>
        <v/>
      </c>
      <c r="G175" s="246" t="str">
        <f>IFERROR(VLOOKUP($D175, 'Constituents (S)'!$C:$AC, G$9, 0), "")</f>
        <v/>
      </c>
      <c r="H175" s="255" t="str">
        <f>IFERROR(IF($F$6="Size", VLOOKUP($D175, 'Constituents (S)'!$C:$AC, H$9, 0)/1000, VLOOKUP($D175, 'Constituents (S)'!$C:$AC, H$9, 0)), "")</f>
        <v/>
      </c>
      <c r="I175" s="255" t="str">
        <f>IFERROR(VLOOKUP($D175, 'Constituents (S)'!$C:$AC, I$9, 0), "")</f>
        <v/>
      </c>
      <c r="K175" s="256" t="str">
        <f t="shared" si="38"/>
        <v>na</v>
      </c>
      <c r="L175" s="246">
        <f t="shared" si="44"/>
        <v>0</v>
      </c>
      <c r="M175" s="253" t="str">
        <f t="shared" si="34"/>
        <v>na</v>
      </c>
      <c r="N175" s="253" t="e">
        <f t="shared" si="39"/>
        <v>#VALUE!</v>
      </c>
      <c r="O175" s="257"/>
      <c r="P175" s="246">
        <f t="shared" si="42"/>
        <v>165</v>
      </c>
      <c r="Q175" s="254" t="e">
        <f t="shared" si="40"/>
        <v>#N/A</v>
      </c>
      <c r="R175" s="246" t="e">
        <f t="shared" si="41"/>
        <v>#N/A</v>
      </c>
      <c r="S175" s="246" t="e">
        <f t="shared" si="45"/>
        <v>#N/A</v>
      </c>
      <c r="T175" s="246" t="e">
        <f t="shared" si="45"/>
        <v>#N/A</v>
      </c>
      <c r="U175" s="258" t="e">
        <f t="shared" si="45"/>
        <v>#N/A</v>
      </c>
      <c r="Y175" s="246">
        <f t="shared" si="43"/>
        <v>165</v>
      </c>
    </row>
    <row r="176" spans="1:25">
      <c r="A176" s="246">
        <f t="shared" si="35"/>
        <v>0</v>
      </c>
      <c r="B176" s="253" t="e">
        <f t="shared" si="36"/>
        <v>#VALUE!</v>
      </c>
      <c r="C176" s="246">
        <v>166</v>
      </c>
      <c r="D176" s="246" t="str">
        <f t="shared" si="37"/>
        <v>166-PEG Ratio</v>
      </c>
      <c r="E176" s="254" t="str">
        <f>IFERROR(IF(1=VLOOKUP($D176, 'Constituents (S)'!$C:$AC, E$9, 0), "New", VLOOKUP($D176, 'Constituents (S)'!$C:$AC, E$9, 0)), "")</f>
        <v/>
      </c>
      <c r="F176" s="246" t="str">
        <f>IFERROR(VLOOKUP($D176, 'Constituents (S)'!$C:$AC, F$9, 0), "")</f>
        <v/>
      </c>
      <c r="G176" s="246" t="str">
        <f>IFERROR(VLOOKUP($D176, 'Constituents (S)'!$C:$AC, G$9, 0), "")</f>
        <v/>
      </c>
      <c r="H176" s="255" t="str">
        <f>IFERROR(IF($F$6="Size", VLOOKUP($D176, 'Constituents (S)'!$C:$AC, H$9, 0)/1000, VLOOKUP($D176, 'Constituents (S)'!$C:$AC, H$9, 0)), "")</f>
        <v/>
      </c>
      <c r="I176" s="255" t="str">
        <f>IFERROR(VLOOKUP($D176, 'Constituents (S)'!$C:$AC, I$9, 0), "")</f>
        <v/>
      </c>
      <c r="K176" s="256" t="str">
        <f t="shared" si="38"/>
        <v>na</v>
      </c>
      <c r="L176" s="246">
        <f t="shared" si="44"/>
        <v>0</v>
      </c>
      <c r="M176" s="253" t="str">
        <f t="shared" si="34"/>
        <v>na</v>
      </c>
      <c r="N176" s="253" t="e">
        <f t="shared" si="39"/>
        <v>#VALUE!</v>
      </c>
      <c r="O176" s="257"/>
      <c r="P176" s="246">
        <f t="shared" si="42"/>
        <v>166</v>
      </c>
      <c r="Q176" s="254" t="e">
        <f t="shared" si="40"/>
        <v>#N/A</v>
      </c>
      <c r="R176" s="246" t="e">
        <f t="shared" si="41"/>
        <v>#N/A</v>
      </c>
      <c r="S176" s="246" t="e">
        <f t="shared" si="45"/>
        <v>#N/A</v>
      </c>
      <c r="T176" s="246" t="e">
        <f t="shared" si="45"/>
        <v>#N/A</v>
      </c>
      <c r="U176" s="258" t="e">
        <f t="shared" si="45"/>
        <v>#N/A</v>
      </c>
      <c r="Y176" s="246">
        <f t="shared" si="43"/>
        <v>166</v>
      </c>
    </row>
    <row r="177" spans="1:25">
      <c r="A177" s="246">
        <f t="shared" si="35"/>
        <v>0</v>
      </c>
      <c r="B177" s="253" t="e">
        <f t="shared" si="36"/>
        <v>#VALUE!</v>
      </c>
      <c r="C177" s="246">
        <v>167</v>
      </c>
      <c r="D177" s="246" t="str">
        <f t="shared" si="37"/>
        <v>167-PEG Ratio</v>
      </c>
      <c r="E177" s="254" t="str">
        <f>IFERROR(IF(1=VLOOKUP($D177, 'Constituents (S)'!$C:$AC, E$9, 0), "New", VLOOKUP($D177, 'Constituents (S)'!$C:$AC, E$9, 0)), "")</f>
        <v/>
      </c>
      <c r="F177" s="246" t="str">
        <f>IFERROR(VLOOKUP($D177, 'Constituents (S)'!$C:$AC, F$9, 0), "")</f>
        <v/>
      </c>
      <c r="G177" s="246" t="str">
        <f>IFERROR(VLOOKUP($D177, 'Constituents (S)'!$C:$AC, G$9, 0), "")</f>
        <v/>
      </c>
      <c r="H177" s="255" t="str">
        <f>IFERROR(IF($F$6="Size", VLOOKUP($D177, 'Constituents (S)'!$C:$AC, H$9, 0)/1000, VLOOKUP($D177, 'Constituents (S)'!$C:$AC, H$9, 0)), "")</f>
        <v/>
      </c>
      <c r="I177" s="255" t="str">
        <f>IFERROR(VLOOKUP($D177, 'Constituents (S)'!$C:$AC, I$9, 0), "")</f>
        <v/>
      </c>
      <c r="K177" s="256" t="str">
        <f t="shared" si="38"/>
        <v>na</v>
      </c>
      <c r="L177" s="246">
        <f t="shared" si="44"/>
        <v>0</v>
      </c>
      <c r="M177" s="253" t="str">
        <f t="shared" si="34"/>
        <v>na</v>
      </c>
      <c r="N177" s="253" t="e">
        <f t="shared" si="39"/>
        <v>#VALUE!</v>
      </c>
      <c r="O177" s="257"/>
      <c r="P177" s="246">
        <f t="shared" si="42"/>
        <v>167</v>
      </c>
      <c r="Q177" s="254" t="e">
        <f t="shared" si="40"/>
        <v>#N/A</v>
      </c>
      <c r="R177" s="246" t="e">
        <f t="shared" si="41"/>
        <v>#N/A</v>
      </c>
      <c r="S177" s="246" t="e">
        <f t="shared" si="45"/>
        <v>#N/A</v>
      </c>
      <c r="T177" s="246" t="e">
        <f t="shared" si="45"/>
        <v>#N/A</v>
      </c>
      <c r="U177" s="258" t="e">
        <f t="shared" si="45"/>
        <v>#N/A</v>
      </c>
      <c r="Y177" s="246">
        <f t="shared" si="43"/>
        <v>167</v>
      </c>
    </row>
    <row r="178" spans="1:25">
      <c r="A178" s="246">
        <f t="shared" si="35"/>
        <v>0</v>
      </c>
      <c r="B178" s="253" t="e">
        <f t="shared" si="36"/>
        <v>#VALUE!</v>
      </c>
      <c r="C178" s="246">
        <v>168</v>
      </c>
      <c r="D178" s="246" t="str">
        <f t="shared" si="37"/>
        <v>168-PEG Ratio</v>
      </c>
      <c r="E178" s="254" t="str">
        <f>IFERROR(IF(1=VLOOKUP($D178, 'Constituents (S)'!$C:$AC, E$9, 0), "New", VLOOKUP($D178, 'Constituents (S)'!$C:$AC, E$9, 0)), "")</f>
        <v/>
      </c>
      <c r="F178" s="246" t="str">
        <f>IFERROR(VLOOKUP($D178, 'Constituents (S)'!$C:$AC, F$9, 0), "")</f>
        <v/>
      </c>
      <c r="G178" s="246" t="str">
        <f>IFERROR(VLOOKUP($D178, 'Constituents (S)'!$C:$AC, G$9, 0), "")</f>
        <v/>
      </c>
      <c r="H178" s="255" t="str">
        <f>IFERROR(IF($F$6="Size", VLOOKUP($D178, 'Constituents (S)'!$C:$AC, H$9, 0)/1000, VLOOKUP($D178, 'Constituents (S)'!$C:$AC, H$9, 0)), "")</f>
        <v/>
      </c>
      <c r="I178" s="255" t="str">
        <f>IFERROR(VLOOKUP($D178, 'Constituents (S)'!$C:$AC, I$9, 0), "")</f>
        <v/>
      </c>
      <c r="K178" s="256" t="str">
        <f t="shared" si="38"/>
        <v>na</v>
      </c>
      <c r="L178" s="246">
        <f t="shared" si="44"/>
        <v>0</v>
      </c>
      <c r="M178" s="253" t="str">
        <f t="shared" si="34"/>
        <v>na</v>
      </c>
      <c r="N178" s="253" t="e">
        <f t="shared" si="39"/>
        <v>#VALUE!</v>
      </c>
      <c r="O178" s="257"/>
      <c r="P178" s="246">
        <f t="shared" si="42"/>
        <v>168</v>
      </c>
      <c r="Q178" s="254" t="e">
        <f t="shared" si="40"/>
        <v>#N/A</v>
      </c>
      <c r="R178" s="246" t="e">
        <f t="shared" si="41"/>
        <v>#N/A</v>
      </c>
      <c r="S178" s="246" t="e">
        <f t="shared" si="45"/>
        <v>#N/A</v>
      </c>
      <c r="T178" s="246" t="e">
        <f t="shared" si="45"/>
        <v>#N/A</v>
      </c>
      <c r="U178" s="258" t="e">
        <f t="shared" si="45"/>
        <v>#N/A</v>
      </c>
      <c r="Y178" s="246">
        <f t="shared" si="43"/>
        <v>168</v>
      </c>
    </row>
    <row r="179" spans="1:25">
      <c r="A179" s="246">
        <f t="shared" si="35"/>
        <v>0</v>
      </c>
      <c r="B179" s="253" t="e">
        <f t="shared" si="36"/>
        <v>#VALUE!</v>
      </c>
      <c r="C179" s="246">
        <v>169</v>
      </c>
      <c r="D179" s="246" t="str">
        <f t="shared" si="37"/>
        <v>169-PEG Ratio</v>
      </c>
      <c r="E179" s="254" t="str">
        <f>IFERROR(IF(1=VLOOKUP($D179, 'Constituents (S)'!$C:$AC, E$9, 0), "New", VLOOKUP($D179, 'Constituents (S)'!$C:$AC, E$9, 0)), "")</f>
        <v/>
      </c>
      <c r="F179" s="246" t="str">
        <f>IFERROR(VLOOKUP($D179, 'Constituents (S)'!$C:$AC, F$9, 0), "")</f>
        <v/>
      </c>
      <c r="G179" s="246" t="str">
        <f>IFERROR(VLOOKUP($D179, 'Constituents (S)'!$C:$AC, G$9, 0), "")</f>
        <v/>
      </c>
      <c r="H179" s="255" t="str">
        <f>IFERROR(IF($F$6="Size", VLOOKUP($D179, 'Constituents (S)'!$C:$AC, H$9, 0)/1000, VLOOKUP($D179, 'Constituents (S)'!$C:$AC, H$9, 0)), "")</f>
        <v/>
      </c>
      <c r="I179" s="255" t="str">
        <f>IFERROR(VLOOKUP($D179, 'Constituents (S)'!$C:$AC, I$9, 0), "")</f>
        <v/>
      </c>
      <c r="K179" s="256" t="str">
        <f t="shared" si="38"/>
        <v>na</v>
      </c>
      <c r="L179" s="246">
        <f t="shared" si="44"/>
        <v>0</v>
      </c>
      <c r="M179" s="253" t="str">
        <f t="shared" si="34"/>
        <v>na</v>
      </c>
      <c r="N179" s="253" t="e">
        <f t="shared" si="39"/>
        <v>#VALUE!</v>
      </c>
      <c r="O179" s="257"/>
      <c r="P179" s="246">
        <f t="shared" si="42"/>
        <v>169</v>
      </c>
      <c r="Q179" s="254" t="e">
        <f t="shared" si="40"/>
        <v>#N/A</v>
      </c>
      <c r="R179" s="246" t="e">
        <f t="shared" si="41"/>
        <v>#N/A</v>
      </c>
      <c r="S179" s="246" t="e">
        <f t="shared" si="45"/>
        <v>#N/A</v>
      </c>
      <c r="T179" s="246" t="e">
        <f t="shared" si="45"/>
        <v>#N/A</v>
      </c>
      <c r="U179" s="258" t="e">
        <f t="shared" si="45"/>
        <v>#N/A</v>
      </c>
      <c r="Y179" s="246">
        <f t="shared" si="43"/>
        <v>169</v>
      </c>
    </row>
    <row r="180" spans="1:25">
      <c r="A180" s="246">
        <f t="shared" si="35"/>
        <v>0</v>
      </c>
      <c r="B180" s="253" t="e">
        <f t="shared" si="36"/>
        <v>#VALUE!</v>
      </c>
      <c r="C180" s="246">
        <v>170</v>
      </c>
      <c r="D180" s="246" t="str">
        <f t="shared" si="37"/>
        <v>170-PEG Ratio</v>
      </c>
      <c r="E180" s="254" t="str">
        <f>IFERROR(IF(1=VLOOKUP($D180, 'Constituents (S)'!$C:$AC, E$9, 0), "New", VLOOKUP($D180, 'Constituents (S)'!$C:$AC, E$9, 0)), "")</f>
        <v/>
      </c>
      <c r="F180" s="246" t="str">
        <f>IFERROR(VLOOKUP($D180, 'Constituents (S)'!$C:$AC, F$9, 0), "")</f>
        <v/>
      </c>
      <c r="G180" s="246" t="str">
        <f>IFERROR(VLOOKUP($D180, 'Constituents (S)'!$C:$AC, G$9, 0), "")</f>
        <v/>
      </c>
      <c r="H180" s="255" t="str">
        <f>IFERROR(IF($F$6="Size", VLOOKUP($D180, 'Constituents (S)'!$C:$AC, H$9, 0)/1000, VLOOKUP($D180, 'Constituents (S)'!$C:$AC, H$9, 0)), "")</f>
        <v/>
      </c>
      <c r="I180" s="255" t="str">
        <f>IFERROR(VLOOKUP($D180, 'Constituents (S)'!$C:$AC, I$9, 0), "")</f>
        <v/>
      </c>
      <c r="K180" s="256" t="str">
        <f t="shared" si="38"/>
        <v>na</v>
      </c>
      <c r="L180" s="246">
        <f t="shared" si="44"/>
        <v>0</v>
      </c>
      <c r="M180" s="253" t="str">
        <f t="shared" si="34"/>
        <v>na</v>
      </c>
      <c r="N180" s="253" t="e">
        <f t="shared" si="39"/>
        <v>#VALUE!</v>
      </c>
      <c r="O180" s="257"/>
      <c r="P180" s="246">
        <f t="shared" si="42"/>
        <v>170</v>
      </c>
      <c r="Q180" s="254" t="e">
        <f t="shared" si="40"/>
        <v>#N/A</v>
      </c>
      <c r="R180" s="246" t="e">
        <f t="shared" si="41"/>
        <v>#N/A</v>
      </c>
      <c r="S180" s="246" t="e">
        <f t="shared" si="45"/>
        <v>#N/A</v>
      </c>
      <c r="T180" s="246" t="e">
        <f t="shared" si="45"/>
        <v>#N/A</v>
      </c>
      <c r="U180" s="258" t="e">
        <f t="shared" si="45"/>
        <v>#N/A</v>
      </c>
      <c r="Y180" s="246">
        <f t="shared" si="43"/>
        <v>170</v>
      </c>
    </row>
    <row r="181" spans="1:25">
      <c r="A181" s="246">
        <f t="shared" si="35"/>
        <v>0</v>
      </c>
      <c r="B181" s="253" t="e">
        <f t="shared" si="36"/>
        <v>#VALUE!</v>
      </c>
      <c r="C181" s="246">
        <v>171</v>
      </c>
      <c r="D181" s="246" t="str">
        <f t="shared" si="37"/>
        <v>171-PEG Ratio</v>
      </c>
      <c r="E181" s="254" t="str">
        <f>IFERROR(IF(1=VLOOKUP($D181, 'Constituents (S)'!$C:$AC, E$9, 0), "New", VLOOKUP($D181, 'Constituents (S)'!$C:$AC, E$9, 0)), "")</f>
        <v/>
      </c>
      <c r="F181" s="246" t="str">
        <f>IFERROR(VLOOKUP($D181, 'Constituents (S)'!$C:$AC, F$9, 0), "")</f>
        <v/>
      </c>
      <c r="G181" s="246" t="str">
        <f>IFERROR(VLOOKUP($D181, 'Constituents (S)'!$C:$AC, G$9, 0), "")</f>
        <v/>
      </c>
      <c r="H181" s="255" t="str">
        <f>IFERROR(IF($F$6="Size", VLOOKUP($D181, 'Constituents (S)'!$C:$AC, H$9, 0)/1000, VLOOKUP($D181, 'Constituents (S)'!$C:$AC, H$9, 0)), "")</f>
        <v/>
      </c>
      <c r="I181" s="255" t="str">
        <f>IFERROR(VLOOKUP($D181, 'Constituents (S)'!$C:$AC, I$9, 0), "")</f>
        <v/>
      </c>
      <c r="K181" s="256" t="str">
        <f t="shared" si="38"/>
        <v>na</v>
      </c>
      <c r="L181" s="246">
        <f t="shared" si="44"/>
        <v>0</v>
      </c>
      <c r="M181" s="253" t="str">
        <f t="shared" si="34"/>
        <v>na</v>
      </c>
      <c r="N181" s="253" t="e">
        <f t="shared" si="39"/>
        <v>#VALUE!</v>
      </c>
      <c r="O181" s="257"/>
      <c r="P181" s="246">
        <f t="shared" si="42"/>
        <v>171</v>
      </c>
      <c r="Q181" s="254" t="e">
        <f t="shared" si="40"/>
        <v>#N/A</v>
      </c>
      <c r="R181" s="246" t="e">
        <f t="shared" si="41"/>
        <v>#N/A</v>
      </c>
      <c r="S181" s="246" t="e">
        <f t="shared" si="45"/>
        <v>#N/A</v>
      </c>
      <c r="T181" s="246" t="e">
        <f t="shared" si="45"/>
        <v>#N/A</v>
      </c>
      <c r="U181" s="258" t="e">
        <f t="shared" si="45"/>
        <v>#N/A</v>
      </c>
      <c r="Y181" s="246">
        <f t="shared" si="43"/>
        <v>171</v>
      </c>
    </row>
    <row r="182" spans="1:25">
      <c r="A182" s="246">
        <f t="shared" si="35"/>
        <v>0</v>
      </c>
      <c r="B182" s="253" t="e">
        <f t="shared" si="36"/>
        <v>#VALUE!</v>
      </c>
      <c r="C182" s="246">
        <v>172</v>
      </c>
      <c r="D182" s="246" t="str">
        <f t="shared" si="37"/>
        <v>172-PEG Ratio</v>
      </c>
      <c r="E182" s="254" t="str">
        <f>IFERROR(IF(1=VLOOKUP($D182, 'Constituents (S)'!$C:$AC, E$9, 0), "New", VLOOKUP($D182, 'Constituents (S)'!$C:$AC, E$9, 0)), "")</f>
        <v/>
      </c>
      <c r="F182" s="246" t="str">
        <f>IFERROR(VLOOKUP($D182, 'Constituents (S)'!$C:$AC, F$9, 0), "")</f>
        <v/>
      </c>
      <c r="G182" s="246" t="str">
        <f>IFERROR(VLOOKUP($D182, 'Constituents (S)'!$C:$AC, G$9, 0), "")</f>
        <v/>
      </c>
      <c r="H182" s="255" t="str">
        <f>IFERROR(IF($F$6="Size", VLOOKUP($D182, 'Constituents (S)'!$C:$AC, H$9, 0)/1000, VLOOKUP($D182, 'Constituents (S)'!$C:$AC, H$9, 0)), "")</f>
        <v/>
      </c>
      <c r="I182" s="255" t="str">
        <f>IFERROR(VLOOKUP($D182, 'Constituents (S)'!$C:$AC, I$9, 0), "")</f>
        <v/>
      </c>
      <c r="K182" s="256" t="str">
        <f t="shared" si="38"/>
        <v>na</v>
      </c>
      <c r="L182" s="246">
        <f t="shared" si="44"/>
        <v>0</v>
      </c>
      <c r="M182" s="253" t="str">
        <f t="shared" si="34"/>
        <v>na</v>
      </c>
      <c r="N182" s="253" t="e">
        <f t="shared" si="39"/>
        <v>#VALUE!</v>
      </c>
      <c r="O182" s="257"/>
      <c r="P182" s="246">
        <f t="shared" si="42"/>
        <v>172</v>
      </c>
      <c r="Q182" s="254" t="e">
        <f t="shared" si="40"/>
        <v>#N/A</v>
      </c>
      <c r="R182" s="246" t="e">
        <f t="shared" si="41"/>
        <v>#N/A</v>
      </c>
      <c r="S182" s="246" t="e">
        <f t="shared" si="45"/>
        <v>#N/A</v>
      </c>
      <c r="T182" s="246" t="e">
        <f t="shared" si="45"/>
        <v>#N/A</v>
      </c>
      <c r="U182" s="258" t="e">
        <f t="shared" si="45"/>
        <v>#N/A</v>
      </c>
      <c r="Y182" s="246">
        <f t="shared" si="43"/>
        <v>172</v>
      </c>
    </row>
    <row r="183" spans="1:25">
      <c r="A183" s="246">
        <f t="shared" si="35"/>
        <v>0</v>
      </c>
      <c r="B183" s="253" t="e">
        <f t="shared" si="36"/>
        <v>#VALUE!</v>
      </c>
      <c r="C183" s="246">
        <v>173</v>
      </c>
      <c r="D183" s="246" t="str">
        <f t="shared" si="37"/>
        <v>173-PEG Ratio</v>
      </c>
      <c r="E183" s="254" t="str">
        <f>IFERROR(IF(1=VLOOKUP($D183, 'Constituents (S)'!$C:$AC, E$9, 0), "New", VLOOKUP($D183, 'Constituents (S)'!$C:$AC, E$9, 0)), "")</f>
        <v/>
      </c>
      <c r="F183" s="246" t="str">
        <f>IFERROR(VLOOKUP($D183, 'Constituents (S)'!$C:$AC, F$9, 0), "")</f>
        <v/>
      </c>
      <c r="G183" s="246" t="str">
        <f>IFERROR(VLOOKUP($D183, 'Constituents (S)'!$C:$AC, G$9, 0), "")</f>
        <v/>
      </c>
      <c r="H183" s="255" t="str">
        <f>IFERROR(IF($F$6="Size", VLOOKUP($D183, 'Constituents (S)'!$C:$AC, H$9, 0)/1000, VLOOKUP($D183, 'Constituents (S)'!$C:$AC, H$9, 0)), "")</f>
        <v/>
      </c>
      <c r="I183" s="255" t="str">
        <f>IFERROR(VLOOKUP($D183, 'Constituents (S)'!$C:$AC, I$9, 0), "")</f>
        <v/>
      </c>
      <c r="K183" s="256" t="str">
        <f t="shared" si="38"/>
        <v>na</v>
      </c>
      <c r="L183" s="246">
        <f t="shared" si="44"/>
        <v>0</v>
      </c>
      <c r="M183" s="253" t="str">
        <f t="shared" si="34"/>
        <v>na</v>
      </c>
      <c r="N183" s="253" t="e">
        <f t="shared" si="39"/>
        <v>#VALUE!</v>
      </c>
      <c r="O183" s="257"/>
      <c r="P183" s="246">
        <f t="shared" si="42"/>
        <v>173</v>
      </c>
      <c r="Q183" s="254" t="e">
        <f t="shared" si="40"/>
        <v>#N/A</v>
      </c>
      <c r="R183" s="246" t="e">
        <f t="shared" si="41"/>
        <v>#N/A</v>
      </c>
      <c r="S183" s="246" t="e">
        <f t="shared" si="45"/>
        <v>#N/A</v>
      </c>
      <c r="T183" s="246" t="e">
        <f t="shared" si="45"/>
        <v>#N/A</v>
      </c>
      <c r="U183" s="258" t="e">
        <f t="shared" si="45"/>
        <v>#N/A</v>
      </c>
      <c r="Y183" s="246">
        <f t="shared" si="43"/>
        <v>173</v>
      </c>
    </row>
    <row r="184" spans="1:25">
      <c r="A184" s="246">
        <f t="shared" si="35"/>
        <v>0</v>
      </c>
      <c r="B184" s="253" t="e">
        <f t="shared" si="36"/>
        <v>#VALUE!</v>
      </c>
      <c r="C184" s="246">
        <v>174</v>
      </c>
      <c r="D184" s="246" t="str">
        <f t="shared" si="37"/>
        <v>174-PEG Ratio</v>
      </c>
      <c r="E184" s="254" t="str">
        <f>IFERROR(IF(1=VLOOKUP($D184, 'Constituents (S)'!$C:$AC, E$9, 0), "New", VLOOKUP($D184, 'Constituents (S)'!$C:$AC, E$9, 0)), "")</f>
        <v/>
      </c>
      <c r="F184" s="246" t="str">
        <f>IFERROR(VLOOKUP($D184, 'Constituents (S)'!$C:$AC, F$9, 0), "")</f>
        <v/>
      </c>
      <c r="G184" s="246" t="str">
        <f>IFERROR(VLOOKUP($D184, 'Constituents (S)'!$C:$AC, G$9, 0), "")</f>
        <v/>
      </c>
      <c r="H184" s="255" t="str">
        <f>IFERROR(IF($F$6="Size", VLOOKUP($D184, 'Constituents (S)'!$C:$AC, H$9, 0)/1000, VLOOKUP($D184, 'Constituents (S)'!$C:$AC, H$9, 0)), "")</f>
        <v/>
      </c>
      <c r="I184" s="255" t="str">
        <f>IFERROR(VLOOKUP($D184, 'Constituents (S)'!$C:$AC, I$9, 0), "")</f>
        <v/>
      </c>
      <c r="K184" s="256" t="str">
        <f t="shared" si="38"/>
        <v>na</v>
      </c>
      <c r="L184" s="246">
        <f t="shared" si="44"/>
        <v>0</v>
      </c>
      <c r="M184" s="253" t="str">
        <f t="shared" si="34"/>
        <v>na</v>
      </c>
      <c r="N184" s="253" t="e">
        <f t="shared" si="39"/>
        <v>#VALUE!</v>
      </c>
      <c r="O184" s="257"/>
      <c r="P184" s="246">
        <f t="shared" si="42"/>
        <v>174</v>
      </c>
      <c r="Q184" s="254" t="e">
        <f t="shared" si="40"/>
        <v>#N/A</v>
      </c>
      <c r="R184" s="246" t="e">
        <f t="shared" si="41"/>
        <v>#N/A</v>
      </c>
      <c r="S184" s="246" t="e">
        <f t="shared" si="45"/>
        <v>#N/A</v>
      </c>
      <c r="T184" s="246" t="e">
        <f t="shared" si="45"/>
        <v>#N/A</v>
      </c>
      <c r="U184" s="258" t="e">
        <f t="shared" si="45"/>
        <v>#N/A</v>
      </c>
      <c r="Y184" s="246">
        <f t="shared" si="43"/>
        <v>174</v>
      </c>
    </row>
    <row r="185" spans="1:25">
      <c r="A185" s="246">
        <f t="shared" si="35"/>
        <v>0</v>
      </c>
      <c r="B185" s="253" t="e">
        <f t="shared" si="36"/>
        <v>#VALUE!</v>
      </c>
      <c r="C185" s="246">
        <v>175</v>
      </c>
      <c r="D185" s="246" t="str">
        <f t="shared" si="37"/>
        <v>175-PEG Ratio</v>
      </c>
      <c r="E185" s="254" t="str">
        <f>IFERROR(IF(1=VLOOKUP($D185, 'Constituents (S)'!$C:$AC, E$9, 0), "New", VLOOKUP($D185, 'Constituents (S)'!$C:$AC, E$9, 0)), "")</f>
        <v/>
      </c>
      <c r="F185" s="246" t="str">
        <f>IFERROR(VLOOKUP($D185, 'Constituents (S)'!$C:$AC, F$9, 0), "")</f>
        <v/>
      </c>
      <c r="G185" s="246" t="str">
        <f>IFERROR(VLOOKUP($D185, 'Constituents (S)'!$C:$AC, G$9, 0), "")</f>
        <v/>
      </c>
      <c r="H185" s="255" t="str">
        <f>IFERROR(IF($F$6="Size", VLOOKUP($D185, 'Constituents (S)'!$C:$AC, H$9, 0)/1000, VLOOKUP($D185, 'Constituents (S)'!$C:$AC, H$9, 0)), "")</f>
        <v/>
      </c>
      <c r="I185" s="255" t="str">
        <f>IFERROR(VLOOKUP($D185, 'Constituents (S)'!$C:$AC, I$9, 0), "")</f>
        <v/>
      </c>
      <c r="K185" s="256" t="str">
        <f t="shared" si="38"/>
        <v>na</v>
      </c>
      <c r="L185" s="246">
        <f t="shared" si="44"/>
        <v>0</v>
      </c>
      <c r="M185" s="253" t="str">
        <f t="shared" si="34"/>
        <v>na</v>
      </c>
      <c r="N185" s="253" t="e">
        <f t="shared" si="39"/>
        <v>#VALUE!</v>
      </c>
      <c r="O185" s="257"/>
      <c r="P185" s="246">
        <f t="shared" si="42"/>
        <v>175</v>
      </c>
      <c r="Q185" s="254" t="e">
        <f t="shared" si="40"/>
        <v>#N/A</v>
      </c>
      <c r="R185" s="246" t="e">
        <f t="shared" si="41"/>
        <v>#N/A</v>
      </c>
      <c r="S185" s="246" t="e">
        <f t="shared" si="45"/>
        <v>#N/A</v>
      </c>
      <c r="T185" s="246" t="e">
        <f t="shared" si="45"/>
        <v>#N/A</v>
      </c>
      <c r="U185" s="258" t="e">
        <f t="shared" si="45"/>
        <v>#N/A</v>
      </c>
      <c r="Y185" s="246">
        <f t="shared" si="43"/>
        <v>175</v>
      </c>
    </row>
    <row r="186" spans="1:25">
      <c r="A186" s="246">
        <f t="shared" si="35"/>
        <v>0</v>
      </c>
      <c r="B186" s="253" t="e">
        <f t="shared" si="36"/>
        <v>#VALUE!</v>
      </c>
      <c r="C186" s="246">
        <v>176</v>
      </c>
      <c r="D186" s="246" t="str">
        <f t="shared" si="37"/>
        <v>176-PEG Ratio</v>
      </c>
      <c r="E186" s="254" t="str">
        <f>IFERROR(IF(1=VLOOKUP($D186, 'Constituents (S)'!$C:$AC, E$9, 0), "New", VLOOKUP($D186, 'Constituents (S)'!$C:$AC, E$9, 0)), "")</f>
        <v/>
      </c>
      <c r="F186" s="246" t="str">
        <f>IFERROR(VLOOKUP($D186, 'Constituents (S)'!$C:$AC, F$9, 0), "")</f>
        <v/>
      </c>
      <c r="G186" s="246" t="str">
        <f>IFERROR(VLOOKUP($D186, 'Constituents (S)'!$C:$AC, G$9, 0), "")</f>
        <v/>
      </c>
      <c r="H186" s="255" t="str">
        <f>IFERROR(IF($F$6="Size", VLOOKUP($D186, 'Constituents (S)'!$C:$AC, H$9, 0)/1000, VLOOKUP($D186, 'Constituents (S)'!$C:$AC, H$9, 0)), "")</f>
        <v/>
      </c>
      <c r="I186" s="255" t="str">
        <f>IFERROR(VLOOKUP($D186, 'Constituents (S)'!$C:$AC, I$9, 0), "")</f>
        <v/>
      </c>
      <c r="K186" s="256" t="str">
        <f t="shared" si="38"/>
        <v>na</v>
      </c>
      <c r="L186" s="246">
        <f t="shared" si="44"/>
        <v>0</v>
      </c>
      <c r="M186" s="253" t="str">
        <f t="shared" si="34"/>
        <v>na</v>
      </c>
      <c r="N186" s="253" t="e">
        <f t="shared" si="39"/>
        <v>#VALUE!</v>
      </c>
      <c r="O186" s="257"/>
      <c r="P186" s="246">
        <f t="shared" si="42"/>
        <v>176</v>
      </c>
      <c r="Q186" s="254" t="e">
        <f t="shared" si="40"/>
        <v>#N/A</v>
      </c>
      <c r="R186" s="246" t="e">
        <f t="shared" si="41"/>
        <v>#N/A</v>
      </c>
      <c r="S186" s="246" t="e">
        <f t="shared" si="45"/>
        <v>#N/A</v>
      </c>
      <c r="T186" s="246" t="e">
        <f t="shared" si="45"/>
        <v>#N/A</v>
      </c>
      <c r="U186" s="258" t="e">
        <f t="shared" si="45"/>
        <v>#N/A</v>
      </c>
      <c r="Y186" s="246">
        <f t="shared" si="43"/>
        <v>176</v>
      </c>
    </row>
    <row r="187" spans="1:25">
      <c r="A187" s="246">
        <f t="shared" si="35"/>
        <v>0</v>
      </c>
      <c r="B187" s="253" t="e">
        <f t="shared" si="36"/>
        <v>#VALUE!</v>
      </c>
      <c r="C187" s="246">
        <v>177</v>
      </c>
      <c r="D187" s="246" t="str">
        <f t="shared" si="37"/>
        <v>177-PEG Ratio</v>
      </c>
      <c r="E187" s="254" t="str">
        <f>IFERROR(IF(1=VLOOKUP($D187, 'Constituents (S)'!$C:$AC, E$9, 0), "New", VLOOKUP($D187, 'Constituents (S)'!$C:$AC, E$9, 0)), "")</f>
        <v/>
      </c>
      <c r="F187" s="246" t="str">
        <f>IFERROR(VLOOKUP($D187, 'Constituents (S)'!$C:$AC, F$9, 0), "")</f>
        <v/>
      </c>
      <c r="G187" s="246" t="str">
        <f>IFERROR(VLOOKUP($D187, 'Constituents (S)'!$C:$AC, G$9, 0), "")</f>
        <v/>
      </c>
      <c r="H187" s="255" t="str">
        <f>IFERROR(IF($F$6="Size", VLOOKUP($D187, 'Constituents (S)'!$C:$AC, H$9, 0)/1000, VLOOKUP($D187, 'Constituents (S)'!$C:$AC, H$9, 0)), "")</f>
        <v/>
      </c>
      <c r="I187" s="255" t="str">
        <f>IFERROR(VLOOKUP($D187, 'Constituents (S)'!$C:$AC, I$9, 0), "")</f>
        <v/>
      </c>
      <c r="K187" s="256" t="str">
        <f t="shared" si="38"/>
        <v>na</v>
      </c>
      <c r="L187" s="246">
        <f t="shared" si="44"/>
        <v>0</v>
      </c>
      <c r="M187" s="253" t="str">
        <f t="shared" si="34"/>
        <v>na</v>
      </c>
      <c r="N187" s="253" t="e">
        <f t="shared" si="39"/>
        <v>#VALUE!</v>
      </c>
      <c r="O187" s="257"/>
      <c r="P187" s="246">
        <f t="shared" si="42"/>
        <v>177</v>
      </c>
      <c r="Q187" s="254" t="e">
        <f t="shared" si="40"/>
        <v>#N/A</v>
      </c>
      <c r="R187" s="246" t="e">
        <f t="shared" si="41"/>
        <v>#N/A</v>
      </c>
      <c r="S187" s="246" t="e">
        <f t="shared" si="45"/>
        <v>#N/A</v>
      </c>
      <c r="T187" s="246" t="e">
        <f t="shared" si="45"/>
        <v>#N/A</v>
      </c>
      <c r="U187" s="258" t="e">
        <f t="shared" si="45"/>
        <v>#N/A</v>
      </c>
      <c r="Y187" s="246">
        <f t="shared" si="43"/>
        <v>177</v>
      </c>
    </row>
    <row r="188" spans="1:25">
      <c r="A188" s="246">
        <f t="shared" si="35"/>
        <v>0</v>
      </c>
      <c r="B188" s="253" t="e">
        <f t="shared" si="36"/>
        <v>#VALUE!</v>
      </c>
      <c r="C188" s="246">
        <v>178</v>
      </c>
      <c r="D188" s="246" t="str">
        <f t="shared" si="37"/>
        <v>178-PEG Ratio</v>
      </c>
      <c r="E188" s="254" t="str">
        <f>IFERROR(IF(1=VLOOKUP($D188, 'Constituents (S)'!$C:$AC, E$9, 0), "New", VLOOKUP($D188, 'Constituents (S)'!$C:$AC, E$9, 0)), "")</f>
        <v/>
      </c>
      <c r="F188" s="246" t="str">
        <f>IFERROR(VLOOKUP($D188, 'Constituents (S)'!$C:$AC, F$9, 0), "")</f>
        <v/>
      </c>
      <c r="G188" s="246" t="str">
        <f>IFERROR(VLOOKUP($D188, 'Constituents (S)'!$C:$AC, G$9, 0), "")</f>
        <v/>
      </c>
      <c r="H188" s="255" t="str">
        <f>IFERROR(IF($F$6="Size", VLOOKUP($D188, 'Constituents (S)'!$C:$AC, H$9, 0)/1000, VLOOKUP($D188, 'Constituents (S)'!$C:$AC, H$9, 0)), "")</f>
        <v/>
      </c>
      <c r="I188" s="255" t="str">
        <f>IFERROR(VLOOKUP($D188, 'Constituents (S)'!$C:$AC, I$9, 0), "")</f>
        <v/>
      </c>
      <c r="K188" s="256" t="str">
        <f t="shared" si="38"/>
        <v>na</v>
      </c>
      <c r="L188" s="246">
        <f t="shared" si="44"/>
        <v>0</v>
      </c>
      <c r="M188" s="253" t="str">
        <f t="shared" si="34"/>
        <v>na</v>
      </c>
      <c r="N188" s="253" t="e">
        <f t="shared" si="39"/>
        <v>#VALUE!</v>
      </c>
      <c r="O188" s="257"/>
      <c r="P188" s="246">
        <f t="shared" si="42"/>
        <v>178</v>
      </c>
      <c r="Q188" s="254" t="e">
        <f t="shared" si="40"/>
        <v>#N/A</v>
      </c>
      <c r="R188" s="246" t="e">
        <f t="shared" si="41"/>
        <v>#N/A</v>
      </c>
      <c r="S188" s="246" t="e">
        <f t="shared" si="45"/>
        <v>#N/A</v>
      </c>
      <c r="T188" s="246" t="e">
        <f t="shared" si="45"/>
        <v>#N/A</v>
      </c>
      <c r="U188" s="258" t="e">
        <f t="shared" si="45"/>
        <v>#N/A</v>
      </c>
      <c r="Y188" s="246">
        <f t="shared" si="43"/>
        <v>178</v>
      </c>
    </row>
    <row r="189" spans="1:25">
      <c r="A189" s="246">
        <f t="shared" si="35"/>
        <v>0</v>
      </c>
      <c r="B189" s="253" t="e">
        <f t="shared" si="36"/>
        <v>#VALUE!</v>
      </c>
      <c r="C189" s="246">
        <v>179</v>
      </c>
      <c r="D189" s="246" t="str">
        <f t="shared" si="37"/>
        <v>179-PEG Ratio</v>
      </c>
      <c r="E189" s="254" t="str">
        <f>IFERROR(IF(1=VLOOKUP($D189, 'Constituents (S)'!$C:$AC, E$9, 0), "New", VLOOKUP($D189, 'Constituents (S)'!$C:$AC, E$9, 0)), "")</f>
        <v/>
      </c>
      <c r="F189" s="246" t="str">
        <f>IFERROR(VLOOKUP($D189, 'Constituents (S)'!$C:$AC, F$9, 0), "")</f>
        <v/>
      </c>
      <c r="G189" s="246" t="str">
        <f>IFERROR(VLOOKUP($D189, 'Constituents (S)'!$C:$AC, G$9, 0), "")</f>
        <v/>
      </c>
      <c r="H189" s="255" t="str">
        <f>IFERROR(IF($F$6="Size", VLOOKUP($D189, 'Constituents (S)'!$C:$AC, H$9, 0)/1000, VLOOKUP($D189, 'Constituents (S)'!$C:$AC, H$9, 0)), "")</f>
        <v/>
      </c>
      <c r="I189" s="255" t="str">
        <f>IFERROR(VLOOKUP($D189, 'Constituents (S)'!$C:$AC, I$9, 0), "")</f>
        <v/>
      </c>
      <c r="K189" s="256" t="str">
        <f t="shared" si="38"/>
        <v>na</v>
      </c>
      <c r="L189" s="246">
        <f t="shared" si="44"/>
        <v>0</v>
      </c>
      <c r="M189" s="253" t="str">
        <f t="shared" si="34"/>
        <v>na</v>
      </c>
      <c r="N189" s="253" t="e">
        <f t="shared" si="39"/>
        <v>#VALUE!</v>
      </c>
      <c r="O189" s="257"/>
      <c r="P189" s="246">
        <f t="shared" si="42"/>
        <v>179</v>
      </c>
      <c r="Q189" s="254" t="e">
        <f t="shared" si="40"/>
        <v>#N/A</v>
      </c>
      <c r="R189" s="246" t="e">
        <f t="shared" si="41"/>
        <v>#N/A</v>
      </c>
      <c r="S189" s="246" t="e">
        <f t="shared" si="45"/>
        <v>#N/A</v>
      </c>
      <c r="T189" s="246" t="e">
        <f t="shared" si="45"/>
        <v>#N/A</v>
      </c>
      <c r="U189" s="258" t="e">
        <f t="shared" si="45"/>
        <v>#N/A</v>
      </c>
      <c r="Y189" s="246">
        <f t="shared" si="43"/>
        <v>179</v>
      </c>
    </row>
    <row r="190" spans="1:25">
      <c r="A190" s="246">
        <f t="shared" si="35"/>
        <v>0</v>
      </c>
      <c r="B190" s="253" t="e">
        <f t="shared" si="36"/>
        <v>#VALUE!</v>
      </c>
      <c r="C190" s="246">
        <v>180</v>
      </c>
      <c r="D190" s="246" t="str">
        <f t="shared" si="37"/>
        <v>180-PEG Ratio</v>
      </c>
      <c r="E190" s="254" t="str">
        <f>IFERROR(IF(1=VLOOKUP($D190, 'Constituents (S)'!$C:$AC, E$9, 0), "New", VLOOKUP($D190, 'Constituents (S)'!$C:$AC, E$9, 0)), "")</f>
        <v/>
      </c>
      <c r="F190" s="246" t="str">
        <f>IFERROR(VLOOKUP($D190, 'Constituents (S)'!$C:$AC, F$9, 0), "")</f>
        <v/>
      </c>
      <c r="G190" s="246" t="str">
        <f>IFERROR(VLOOKUP($D190, 'Constituents (S)'!$C:$AC, G$9, 0), "")</f>
        <v/>
      </c>
      <c r="H190" s="255" t="str">
        <f>IFERROR(IF($F$6="Size", VLOOKUP($D190, 'Constituents (S)'!$C:$AC, H$9, 0)/1000, VLOOKUP($D190, 'Constituents (S)'!$C:$AC, H$9, 0)), "")</f>
        <v/>
      </c>
      <c r="I190" s="255" t="str">
        <f>IFERROR(VLOOKUP($D190, 'Constituents (S)'!$C:$AC, I$9, 0), "")</f>
        <v/>
      </c>
      <c r="K190" s="256" t="str">
        <f t="shared" si="38"/>
        <v>na</v>
      </c>
      <c r="L190" s="246">
        <f t="shared" si="44"/>
        <v>0</v>
      </c>
      <c r="M190" s="253" t="str">
        <f t="shared" si="34"/>
        <v>na</v>
      </c>
      <c r="N190" s="253" t="e">
        <f t="shared" si="39"/>
        <v>#VALUE!</v>
      </c>
      <c r="O190" s="257"/>
      <c r="P190" s="246">
        <f t="shared" si="42"/>
        <v>180</v>
      </c>
      <c r="Q190" s="254" t="e">
        <f t="shared" si="40"/>
        <v>#N/A</v>
      </c>
      <c r="R190" s="246" t="e">
        <f t="shared" si="41"/>
        <v>#N/A</v>
      </c>
      <c r="S190" s="246" t="e">
        <f t="shared" si="45"/>
        <v>#N/A</v>
      </c>
      <c r="T190" s="246" t="e">
        <f t="shared" si="45"/>
        <v>#N/A</v>
      </c>
      <c r="U190" s="258" t="e">
        <f t="shared" si="45"/>
        <v>#N/A</v>
      </c>
      <c r="Y190" s="246">
        <f t="shared" si="43"/>
        <v>180</v>
      </c>
    </row>
    <row r="191" spans="1:25">
      <c r="A191" s="246">
        <f t="shared" si="35"/>
        <v>0</v>
      </c>
      <c r="B191" s="253" t="e">
        <f t="shared" si="36"/>
        <v>#VALUE!</v>
      </c>
      <c r="C191" s="246">
        <v>181</v>
      </c>
      <c r="D191" s="246" t="str">
        <f t="shared" si="37"/>
        <v>181-PEG Ratio</v>
      </c>
      <c r="E191" s="254" t="str">
        <f>IFERROR(IF(1=VLOOKUP($D191, 'Constituents (S)'!$C:$AC, E$9, 0), "New", VLOOKUP($D191, 'Constituents (S)'!$C:$AC, E$9, 0)), "")</f>
        <v/>
      </c>
      <c r="F191" s="246" t="str">
        <f>IFERROR(VLOOKUP($D191, 'Constituents (S)'!$C:$AC, F$9, 0), "")</f>
        <v/>
      </c>
      <c r="G191" s="246" t="str">
        <f>IFERROR(VLOOKUP($D191, 'Constituents (S)'!$C:$AC, G$9, 0), "")</f>
        <v/>
      </c>
      <c r="H191" s="255" t="str">
        <f>IFERROR(IF($F$6="Size", VLOOKUP($D191, 'Constituents (S)'!$C:$AC, H$9, 0)/1000, VLOOKUP($D191, 'Constituents (S)'!$C:$AC, H$9, 0)), "")</f>
        <v/>
      </c>
      <c r="I191" s="255" t="str">
        <f>IFERROR(VLOOKUP($D191, 'Constituents (S)'!$C:$AC, I$9, 0), "")</f>
        <v/>
      </c>
      <c r="K191" s="256" t="str">
        <f t="shared" si="38"/>
        <v>na</v>
      </c>
      <c r="L191" s="246">
        <f t="shared" si="44"/>
        <v>0</v>
      </c>
      <c r="M191" s="253" t="str">
        <f t="shared" si="34"/>
        <v>na</v>
      </c>
      <c r="N191" s="253" t="e">
        <f t="shared" si="39"/>
        <v>#VALUE!</v>
      </c>
      <c r="O191" s="257"/>
      <c r="P191" s="246">
        <f t="shared" si="42"/>
        <v>181</v>
      </c>
      <c r="Q191" s="254" t="e">
        <f t="shared" si="40"/>
        <v>#N/A</v>
      </c>
      <c r="R191" s="246" t="e">
        <f t="shared" si="41"/>
        <v>#N/A</v>
      </c>
      <c r="S191" s="246" t="e">
        <f t="shared" si="45"/>
        <v>#N/A</v>
      </c>
      <c r="T191" s="246" t="e">
        <f t="shared" si="45"/>
        <v>#N/A</v>
      </c>
      <c r="U191" s="258" t="e">
        <f t="shared" si="45"/>
        <v>#N/A</v>
      </c>
      <c r="Y191" s="246">
        <f t="shared" si="43"/>
        <v>181</v>
      </c>
    </row>
    <row r="192" spans="1:25">
      <c r="A192" s="246">
        <f t="shared" si="35"/>
        <v>0</v>
      </c>
      <c r="B192" s="253" t="e">
        <f t="shared" si="36"/>
        <v>#VALUE!</v>
      </c>
      <c r="C192" s="246">
        <v>182</v>
      </c>
      <c r="D192" s="246" t="str">
        <f t="shared" si="37"/>
        <v>182-PEG Ratio</v>
      </c>
      <c r="E192" s="254" t="str">
        <f>IFERROR(IF(1=VLOOKUP($D192, 'Constituents (S)'!$C:$AC, E$9, 0), "New", VLOOKUP($D192, 'Constituents (S)'!$C:$AC, E$9, 0)), "")</f>
        <v/>
      </c>
      <c r="F192" s="246" t="str">
        <f>IFERROR(VLOOKUP($D192, 'Constituents (S)'!$C:$AC, F$9, 0), "")</f>
        <v/>
      </c>
      <c r="G192" s="246" t="str">
        <f>IFERROR(VLOOKUP($D192, 'Constituents (S)'!$C:$AC, G$9, 0), "")</f>
        <v/>
      </c>
      <c r="H192" s="255" t="str">
        <f>IFERROR(IF($F$6="Size", VLOOKUP($D192, 'Constituents (S)'!$C:$AC, H$9, 0)/1000, VLOOKUP($D192, 'Constituents (S)'!$C:$AC, H$9, 0)), "")</f>
        <v/>
      </c>
      <c r="I192" s="255" t="str">
        <f>IFERROR(VLOOKUP($D192, 'Constituents (S)'!$C:$AC, I$9, 0), "")</f>
        <v/>
      </c>
      <c r="K192" s="256" t="str">
        <f t="shared" si="38"/>
        <v>na</v>
      </c>
      <c r="L192" s="246">
        <f t="shared" si="44"/>
        <v>0</v>
      </c>
      <c r="M192" s="253" t="str">
        <f t="shared" si="34"/>
        <v>na</v>
      </c>
      <c r="N192" s="253" t="e">
        <f t="shared" si="39"/>
        <v>#VALUE!</v>
      </c>
      <c r="O192" s="257"/>
      <c r="P192" s="246">
        <f t="shared" si="42"/>
        <v>182</v>
      </c>
      <c r="Q192" s="254" t="e">
        <f t="shared" si="40"/>
        <v>#N/A</v>
      </c>
      <c r="R192" s="246" t="e">
        <f t="shared" si="41"/>
        <v>#N/A</v>
      </c>
      <c r="S192" s="246" t="e">
        <f t="shared" si="45"/>
        <v>#N/A</v>
      </c>
      <c r="T192" s="246" t="e">
        <f t="shared" si="45"/>
        <v>#N/A</v>
      </c>
      <c r="U192" s="258" t="e">
        <f t="shared" si="45"/>
        <v>#N/A</v>
      </c>
      <c r="Y192" s="246">
        <f t="shared" si="43"/>
        <v>182</v>
      </c>
    </row>
    <row r="193" spans="1:25">
      <c r="A193" s="246">
        <f t="shared" si="35"/>
        <v>0</v>
      </c>
      <c r="B193" s="253" t="e">
        <f t="shared" si="36"/>
        <v>#VALUE!</v>
      </c>
      <c r="C193" s="246">
        <v>183</v>
      </c>
      <c r="D193" s="246" t="str">
        <f t="shared" si="37"/>
        <v>183-PEG Ratio</v>
      </c>
      <c r="E193" s="254" t="str">
        <f>IFERROR(IF(1=VLOOKUP($D193, 'Constituents (S)'!$C:$AC, E$9, 0), "New", VLOOKUP($D193, 'Constituents (S)'!$C:$AC, E$9, 0)), "")</f>
        <v/>
      </c>
      <c r="F193" s="246" t="str">
        <f>IFERROR(VLOOKUP($D193, 'Constituents (S)'!$C:$AC, F$9, 0), "")</f>
        <v/>
      </c>
      <c r="G193" s="246" t="str">
        <f>IFERROR(VLOOKUP($D193, 'Constituents (S)'!$C:$AC, G$9, 0), "")</f>
        <v/>
      </c>
      <c r="H193" s="255" t="str">
        <f>IFERROR(IF($F$6="Size", VLOOKUP($D193, 'Constituents (S)'!$C:$AC, H$9, 0)/1000, VLOOKUP($D193, 'Constituents (S)'!$C:$AC, H$9, 0)), "")</f>
        <v/>
      </c>
      <c r="I193" s="255" t="str">
        <f>IFERROR(VLOOKUP($D193, 'Constituents (S)'!$C:$AC, I$9, 0), "")</f>
        <v/>
      </c>
      <c r="K193" s="256" t="str">
        <f t="shared" si="38"/>
        <v>na</v>
      </c>
      <c r="L193" s="246">
        <f t="shared" si="44"/>
        <v>0</v>
      </c>
      <c r="M193" s="253" t="str">
        <f t="shared" si="34"/>
        <v>na</v>
      </c>
      <c r="N193" s="253" t="e">
        <f t="shared" si="39"/>
        <v>#VALUE!</v>
      </c>
      <c r="O193" s="257"/>
      <c r="P193" s="246">
        <f t="shared" si="42"/>
        <v>183</v>
      </c>
      <c r="Q193" s="254" t="e">
        <f t="shared" si="40"/>
        <v>#N/A</v>
      </c>
      <c r="R193" s="246" t="e">
        <f t="shared" si="41"/>
        <v>#N/A</v>
      </c>
      <c r="S193" s="246" t="e">
        <f t="shared" si="45"/>
        <v>#N/A</v>
      </c>
      <c r="T193" s="246" t="e">
        <f t="shared" si="45"/>
        <v>#N/A</v>
      </c>
      <c r="U193" s="258" t="e">
        <f t="shared" si="45"/>
        <v>#N/A</v>
      </c>
      <c r="Y193" s="246">
        <f t="shared" si="43"/>
        <v>183</v>
      </c>
    </row>
    <row r="194" spans="1:25">
      <c r="A194" s="246">
        <f t="shared" si="35"/>
        <v>0</v>
      </c>
      <c r="B194" s="253" t="e">
        <f t="shared" si="36"/>
        <v>#VALUE!</v>
      </c>
      <c r="C194" s="246">
        <v>184</v>
      </c>
      <c r="D194" s="246" t="str">
        <f t="shared" si="37"/>
        <v>184-PEG Ratio</v>
      </c>
      <c r="E194" s="254" t="str">
        <f>IFERROR(IF(1=VLOOKUP($D194, 'Constituents (S)'!$C:$AC, E$9, 0), "New", VLOOKUP($D194, 'Constituents (S)'!$C:$AC, E$9, 0)), "")</f>
        <v/>
      </c>
      <c r="F194" s="246" t="str">
        <f>IFERROR(VLOOKUP($D194, 'Constituents (S)'!$C:$AC, F$9, 0), "")</f>
        <v/>
      </c>
      <c r="G194" s="246" t="str">
        <f>IFERROR(VLOOKUP($D194, 'Constituents (S)'!$C:$AC, G$9, 0), "")</f>
        <v/>
      </c>
      <c r="H194" s="255" t="str">
        <f>IFERROR(IF($F$6="Size", VLOOKUP($D194, 'Constituents (S)'!$C:$AC, H$9, 0)/1000, VLOOKUP($D194, 'Constituents (S)'!$C:$AC, H$9, 0)), "")</f>
        <v/>
      </c>
      <c r="I194" s="255" t="str">
        <f>IFERROR(VLOOKUP($D194, 'Constituents (S)'!$C:$AC, I$9, 0), "")</f>
        <v/>
      </c>
      <c r="K194" s="256" t="str">
        <f t="shared" si="38"/>
        <v>na</v>
      </c>
      <c r="L194" s="246">
        <f t="shared" si="44"/>
        <v>0</v>
      </c>
      <c r="M194" s="253" t="str">
        <f t="shared" si="34"/>
        <v>na</v>
      </c>
      <c r="N194" s="253" t="e">
        <f t="shared" si="39"/>
        <v>#VALUE!</v>
      </c>
      <c r="O194" s="257"/>
      <c r="P194" s="246">
        <f t="shared" si="42"/>
        <v>184</v>
      </c>
      <c r="Q194" s="254" t="e">
        <f t="shared" si="40"/>
        <v>#N/A</v>
      </c>
      <c r="R194" s="246" t="e">
        <f t="shared" si="41"/>
        <v>#N/A</v>
      </c>
      <c r="S194" s="246" t="e">
        <f t="shared" si="45"/>
        <v>#N/A</v>
      </c>
      <c r="T194" s="246" t="e">
        <f t="shared" si="45"/>
        <v>#N/A</v>
      </c>
      <c r="U194" s="258" t="e">
        <f t="shared" si="45"/>
        <v>#N/A</v>
      </c>
      <c r="Y194" s="246">
        <f t="shared" si="43"/>
        <v>184</v>
      </c>
    </row>
    <row r="195" spans="1:25">
      <c r="A195" s="246">
        <f t="shared" si="35"/>
        <v>0</v>
      </c>
      <c r="B195" s="253" t="e">
        <f t="shared" si="36"/>
        <v>#VALUE!</v>
      </c>
      <c r="C195" s="246">
        <v>185</v>
      </c>
      <c r="D195" s="246" t="str">
        <f t="shared" si="37"/>
        <v>185-PEG Ratio</v>
      </c>
      <c r="E195" s="254" t="str">
        <f>IFERROR(IF(1=VLOOKUP($D195, 'Constituents (S)'!$C:$AC, E$9, 0), "New", VLOOKUP($D195, 'Constituents (S)'!$C:$AC, E$9, 0)), "")</f>
        <v/>
      </c>
      <c r="F195" s="246" t="str">
        <f>IFERROR(VLOOKUP($D195, 'Constituents (S)'!$C:$AC, F$9, 0), "")</f>
        <v/>
      </c>
      <c r="G195" s="246" t="str">
        <f>IFERROR(VLOOKUP($D195, 'Constituents (S)'!$C:$AC, G$9, 0), "")</f>
        <v/>
      </c>
      <c r="H195" s="255" t="str">
        <f>IFERROR(IF($F$6="Size", VLOOKUP($D195, 'Constituents (S)'!$C:$AC, H$9, 0)/1000, VLOOKUP($D195, 'Constituents (S)'!$C:$AC, H$9, 0)), "")</f>
        <v/>
      </c>
      <c r="I195" s="255" t="str">
        <f>IFERROR(VLOOKUP($D195, 'Constituents (S)'!$C:$AC, I$9, 0), "")</f>
        <v/>
      </c>
      <c r="K195" s="256" t="str">
        <f t="shared" si="38"/>
        <v>na</v>
      </c>
      <c r="L195" s="246">
        <f t="shared" si="44"/>
        <v>0</v>
      </c>
      <c r="M195" s="253" t="str">
        <f t="shared" si="34"/>
        <v>na</v>
      </c>
      <c r="N195" s="253" t="e">
        <f t="shared" si="39"/>
        <v>#VALUE!</v>
      </c>
      <c r="O195" s="257"/>
      <c r="P195" s="246">
        <f t="shared" si="42"/>
        <v>185</v>
      </c>
      <c r="Q195" s="254" t="e">
        <f t="shared" si="40"/>
        <v>#N/A</v>
      </c>
      <c r="R195" s="246" t="e">
        <f t="shared" si="41"/>
        <v>#N/A</v>
      </c>
      <c r="S195" s="246" t="e">
        <f t="shared" si="45"/>
        <v>#N/A</v>
      </c>
      <c r="T195" s="246" t="e">
        <f t="shared" si="45"/>
        <v>#N/A</v>
      </c>
      <c r="U195" s="258" t="e">
        <f t="shared" si="45"/>
        <v>#N/A</v>
      </c>
      <c r="Y195" s="246">
        <f t="shared" si="43"/>
        <v>185</v>
      </c>
    </row>
    <row r="196" spans="1:25">
      <c r="A196" s="246">
        <f t="shared" si="35"/>
        <v>0</v>
      </c>
      <c r="B196" s="253" t="e">
        <f t="shared" si="36"/>
        <v>#VALUE!</v>
      </c>
      <c r="C196" s="246">
        <v>186</v>
      </c>
      <c r="D196" s="246" t="str">
        <f t="shared" si="37"/>
        <v>186-PEG Ratio</v>
      </c>
      <c r="E196" s="254" t="str">
        <f>IFERROR(IF(1=VLOOKUP($D196, 'Constituents (S)'!$C:$AC, E$9, 0), "New", VLOOKUP($D196, 'Constituents (S)'!$C:$AC, E$9, 0)), "")</f>
        <v/>
      </c>
      <c r="F196" s="246" t="str">
        <f>IFERROR(VLOOKUP($D196, 'Constituents (S)'!$C:$AC, F$9, 0), "")</f>
        <v/>
      </c>
      <c r="G196" s="246" t="str">
        <f>IFERROR(VLOOKUP($D196, 'Constituents (S)'!$C:$AC, G$9, 0), "")</f>
        <v/>
      </c>
      <c r="H196" s="255" t="str">
        <f>IFERROR(IF($F$6="Size", VLOOKUP($D196, 'Constituents (S)'!$C:$AC, H$9, 0)/1000, VLOOKUP($D196, 'Constituents (S)'!$C:$AC, H$9, 0)), "")</f>
        <v/>
      </c>
      <c r="I196" s="255" t="str">
        <f>IFERROR(VLOOKUP($D196, 'Constituents (S)'!$C:$AC, I$9, 0), "")</f>
        <v/>
      </c>
      <c r="K196" s="256" t="str">
        <f t="shared" si="38"/>
        <v>na</v>
      </c>
      <c r="L196" s="246">
        <f t="shared" si="44"/>
        <v>0</v>
      </c>
      <c r="M196" s="253" t="str">
        <f t="shared" si="34"/>
        <v>na</v>
      </c>
      <c r="N196" s="253" t="e">
        <f t="shared" si="39"/>
        <v>#VALUE!</v>
      </c>
      <c r="O196" s="257"/>
      <c r="P196" s="246">
        <f t="shared" si="42"/>
        <v>186</v>
      </c>
      <c r="Q196" s="254" t="e">
        <f t="shared" si="40"/>
        <v>#N/A</v>
      </c>
      <c r="R196" s="246" t="e">
        <f t="shared" si="41"/>
        <v>#N/A</v>
      </c>
      <c r="S196" s="246" t="e">
        <f t="shared" si="45"/>
        <v>#N/A</v>
      </c>
      <c r="T196" s="246" t="e">
        <f t="shared" si="45"/>
        <v>#N/A</v>
      </c>
      <c r="U196" s="258" t="e">
        <f t="shared" si="45"/>
        <v>#N/A</v>
      </c>
      <c r="Y196" s="246">
        <f t="shared" si="43"/>
        <v>186</v>
      </c>
    </row>
    <row r="197" spans="1:25">
      <c r="A197" s="246">
        <f t="shared" si="35"/>
        <v>0</v>
      </c>
      <c r="B197" s="253" t="e">
        <f t="shared" si="36"/>
        <v>#VALUE!</v>
      </c>
      <c r="C197" s="246">
        <v>187</v>
      </c>
      <c r="D197" s="246" t="str">
        <f t="shared" si="37"/>
        <v>187-PEG Ratio</v>
      </c>
      <c r="E197" s="254" t="str">
        <f>IFERROR(IF(1=VLOOKUP($D197, 'Constituents (S)'!$C:$AC, E$9, 0), "New", VLOOKUP($D197, 'Constituents (S)'!$C:$AC, E$9, 0)), "")</f>
        <v/>
      </c>
      <c r="F197" s="246" t="str">
        <f>IFERROR(VLOOKUP($D197, 'Constituents (S)'!$C:$AC, F$9, 0), "")</f>
        <v/>
      </c>
      <c r="G197" s="246" t="str">
        <f>IFERROR(VLOOKUP($D197, 'Constituents (S)'!$C:$AC, G$9, 0), "")</f>
        <v/>
      </c>
      <c r="H197" s="255" t="str">
        <f>IFERROR(IF($F$6="Size", VLOOKUP($D197, 'Constituents (S)'!$C:$AC, H$9, 0)/1000, VLOOKUP($D197, 'Constituents (S)'!$C:$AC, H$9, 0)), "")</f>
        <v/>
      </c>
      <c r="I197" s="255" t="str">
        <f>IFERROR(VLOOKUP($D197, 'Constituents (S)'!$C:$AC, I$9, 0), "")</f>
        <v/>
      </c>
      <c r="K197" s="256" t="str">
        <f t="shared" si="38"/>
        <v>na</v>
      </c>
      <c r="L197" s="246">
        <f t="shared" si="44"/>
        <v>0</v>
      </c>
      <c r="M197" s="253" t="str">
        <f t="shared" si="34"/>
        <v>na</v>
      </c>
      <c r="N197" s="253" t="e">
        <f t="shared" si="39"/>
        <v>#VALUE!</v>
      </c>
      <c r="O197" s="257"/>
      <c r="P197" s="246">
        <f t="shared" si="42"/>
        <v>187</v>
      </c>
      <c r="Q197" s="254" t="e">
        <f t="shared" si="40"/>
        <v>#N/A</v>
      </c>
      <c r="R197" s="246" t="e">
        <f t="shared" si="41"/>
        <v>#N/A</v>
      </c>
      <c r="S197" s="246" t="e">
        <f t="shared" si="45"/>
        <v>#N/A</v>
      </c>
      <c r="T197" s="246" t="e">
        <f t="shared" si="45"/>
        <v>#N/A</v>
      </c>
      <c r="U197" s="258" t="e">
        <f t="shared" si="45"/>
        <v>#N/A</v>
      </c>
      <c r="Y197" s="246">
        <f t="shared" si="43"/>
        <v>187</v>
      </c>
    </row>
    <row r="198" spans="1:25">
      <c r="A198" s="246">
        <f t="shared" si="35"/>
        <v>0</v>
      </c>
      <c r="B198" s="253" t="e">
        <f t="shared" si="36"/>
        <v>#VALUE!</v>
      </c>
      <c r="C198" s="246">
        <v>188</v>
      </c>
      <c r="D198" s="246" t="str">
        <f t="shared" si="37"/>
        <v>188-PEG Ratio</v>
      </c>
      <c r="E198" s="254" t="str">
        <f>IFERROR(IF(1=VLOOKUP($D198, 'Constituents (S)'!$C:$AC, E$9, 0), "New", VLOOKUP($D198, 'Constituents (S)'!$C:$AC, E$9, 0)), "")</f>
        <v/>
      </c>
      <c r="F198" s="246" t="str">
        <f>IFERROR(VLOOKUP($D198, 'Constituents (S)'!$C:$AC, F$9, 0), "")</f>
        <v/>
      </c>
      <c r="G198" s="246" t="str">
        <f>IFERROR(VLOOKUP($D198, 'Constituents (S)'!$C:$AC, G$9, 0), "")</f>
        <v/>
      </c>
      <c r="H198" s="255" t="str">
        <f>IFERROR(IF($F$6="Size", VLOOKUP($D198, 'Constituents (S)'!$C:$AC, H$9, 0)/1000, VLOOKUP($D198, 'Constituents (S)'!$C:$AC, H$9, 0)), "")</f>
        <v/>
      </c>
      <c r="I198" s="255" t="str">
        <f>IFERROR(VLOOKUP($D198, 'Constituents (S)'!$C:$AC, I$9, 0), "")</f>
        <v/>
      </c>
      <c r="K198" s="256" t="str">
        <f t="shared" si="38"/>
        <v>na</v>
      </c>
      <c r="L198" s="246">
        <f t="shared" si="44"/>
        <v>0</v>
      </c>
      <c r="M198" s="253" t="str">
        <f t="shared" si="34"/>
        <v>na</v>
      </c>
      <c r="N198" s="253" t="e">
        <f t="shared" si="39"/>
        <v>#VALUE!</v>
      </c>
      <c r="O198" s="257"/>
      <c r="P198" s="246">
        <f t="shared" si="42"/>
        <v>188</v>
      </c>
      <c r="Q198" s="254" t="e">
        <f t="shared" si="40"/>
        <v>#N/A</v>
      </c>
      <c r="R198" s="246" t="e">
        <f t="shared" si="41"/>
        <v>#N/A</v>
      </c>
      <c r="S198" s="246" t="e">
        <f t="shared" si="45"/>
        <v>#N/A</v>
      </c>
      <c r="T198" s="246" t="e">
        <f t="shared" si="45"/>
        <v>#N/A</v>
      </c>
      <c r="U198" s="258" t="e">
        <f t="shared" si="45"/>
        <v>#N/A</v>
      </c>
      <c r="Y198" s="246">
        <f t="shared" si="43"/>
        <v>188</v>
      </c>
    </row>
    <row r="199" spans="1:25">
      <c r="A199" s="246">
        <f t="shared" si="35"/>
        <v>0</v>
      </c>
      <c r="B199" s="253" t="e">
        <f t="shared" si="36"/>
        <v>#VALUE!</v>
      </c>
      <c r="C199" s="246">
        <v>189</v>
      </c>
      <c r="D199" s="246" t="str">
        <f t="shared" si="37"/>
        <v>189-PEG Ratio</v>
      </c>
      <c r="E199" s="254" t="str">
        <f>IFERROR(IF(1=VLOOKUP($D199, 'Constituents (S)'!$C:$AC, E$9, 0), "New", VLOOKUP($D199, 'Constituents (S)'!$C:$AC, E$9, 0)), "")</f>
        <v/>
      </c>
      <c r="F199" s="246" t="str">
        <f>IFERROR(VLOOKUP($D199, 'Constituents (S)'!$C:$AC, F$9, 0), "")</f>
        <v/>
      </c>
      <c r="G199" s="246" t="str">
        <f>IFERROR(VLOOKUP($D199, 'Constituents (S)'!$C:$AC, G$9, 0), "")</f>
        <v/>
      </c>
      <c r="H199" s="255" t="str">
        <f>IFERROR(IF($F$6="Size", VLOOKUP($D199, 'Constituents (S)'!$C:$AC, H$9, 0)/1000, VLOOKUP($D199, 'Constituents (S)'!$C:$AC, H$9, 0)), "")</f>
        <v/>
      </c>
      <c r="I199" s="255" t="str">
        <f>IFERROR(VLOOKUP($D199, 'Constituents (S)'!$C:$AC, I$9, 0), "")</f>
        <v/>
      </c>
      <c r="K199" s="256" t="str">
        <f t="shared" si="38"/>
        <v>na</v>
      </c>
      <c r="L199" s="246">
        <f t="shared" si="44"/>
        <v>0</v>
      </c>
      <c r="M199" s="253" t="str">
        <f t="shared" si="34"/>
        <v>na</v>
      </c>
      <c r="N199" s="253" t="e">
        <f t="shared" si="39"/>
        <v>#VALUE!</v>
      </c>
      <c r="O199" s="257"/>
      <c r="P199" s="246">
        <f t="shared" si="42"/>
        <v>189</v>
      </c>
      <c r="Q199" s="254" t="e">
        <f t="shared" si="40"/>
        <v>#N/A</v>
      </c>
      <c r="R199" s="246" t="e">
        <f t="shared" si="41"/>
        <v>#N/A</v>
      </c>
      <c r="S199" s="246" t="e">
        <f t="shared" si="45"/>
        <v>#N/A</v>
      </c>
      <c r="T199" s="246" t="e">
        <f t="shared" si="45"/>
        <v>#N/A</v>
      </c>
      <c r="U199" s="258" t="e">
        <f t="shared" si="45"/>
        <v>#N/A</v>
      </c>
      <c r="Y199" s="246">
        <f t="shared" si="43"/>
        <v>189</v>
      </c>
    </row>
    <row r="200" spans="1:25">
      <c r="A200" s="246">
        <f t="shared" si="35"/>
        <v>0</v>
      </c>
      <c r="B200" s="253" t="e">
        <f t="shared" si="36"/>
        <v>#VALUE!</v>
      </c>
      <c r="C200" s="246">
        <v>190</v>
      </c>
      <c r="D200" s="246" t="str">
        <f t="shared" si="37"/>
        <v>190-PEG Ratio</v>
      </c>
      <c r="E200" s="254" t="str">
        <f>IFERROR(IF(1=VLOOKUP($D200, 'Constituents (S)'!$C:$AC, E$9, 0), "New", VLOOKUP($D200, 'Constituents (S)'!$C:$AC, E$9, 0)), "")</f>
        <v/>
      </c>
      <c r="F200" s="246" t="str">
        <f>IFERROR(VLOOKUP($D200, 'Constituents (S)'!$C:$AC, F$9, 0), "")</f>
        <v/>
      </c>
      <c r="G200" s="246" t="str">
        <f>IFERROR(VLOOKUP($D200, 'Constituents (S)'!$C:$AC, G$9, 0), "")</f>
        <v/>
      </c>
      <c r="H200" s="255" t="str">
        <f>IFERROR(IF($F$6="Size", VLOOKUP($D200, 'Constituents (S)'!$C:$AC, H$9, 0)/1000, VLOOKUP($D200, 'Constituents (S)'!$C:$AC, H$9, 0)), "")</f>
        <v/>
      </c>
      <c r="I200" s="255" t="str">
        <f>IFERROR(VLOOKUP($D200, 'Constituents (S)'!$C:$AC, I$9, 0), "")</f>
        <v/>
      </c>
      <c r="K200" s="256" t="str">
        <f t="shared" si="38"/>
        <v>na</v>
      </c>
      <c r="L200" s="246">
        <f t="shared" si="44"/>
        <v>0</v>
      </c>
      <c r="M200" s="253" t="str">
        <f t="shared" si="34"/>
        <v>na</v>
      </c>
      <c r="N200" s="253" t="e">
        <f t="shared" si="39"/>
        <v>#VALUE!</v>
      </c>
      <c r="O200" s="257"/>
      <c r="P200" s="246">
        <f t="shared" si="42"/>
        <v>190</v>
      </c>
      <c r="Q200" s="254" t="e">
        <f t="shared" si="40"/>
        <v>#N/A</v>
      </c>
      <c r="R200" s="246" t="e">
        <f t="shared" si="41"/>
        <v>#N/A</v>
      </c>
      <c r="S200" s="246" t="e">
        <f t="shared" si="45"/>
        <v>#N/A</v>
      </c>
      <c r="T200" s="246" t="e">
        <f t="shared" si="45"/>
        <v>#N/A</v>
      </c>
      <c r="U200" s="258" t="e">
        <f t="shared" si="45"/>
        <v>#N/A</v>
      </c>
      <c r="Y200" s="246">
        <f t="shared" si="43"/>
        <v>190</v>
      </c>
    </row>
    <row r="201" spans="1:25">
      <c r="A201" s="246">
        <f t="shared" si="35"/>
        <v>0</v>
      </c>
      <c r="B201" s="253" t="e">
        <f t="shared" si="36"/>
        <v>#VALUE!</v>
      </c>
      <c r="C201" s="246">
        <v>191</v>
      </c>
      <c r="D201" s="246" t="str">
        <f t="shared" si="37"/>
        <v>191-PEG Ratio</v>
      </c>
      <c r="E201" s="254" t="str">
        <f>IFERROR(IF(1=VLOOKUP($D201, 'Constituents (S)'!$C:$AC, E$9, 0), "New", VLOOKUP($D201, 'Constituents (S)'!$C:$AC, E$9, 0)), "")</f>
        <v/>
      </c>
      <c r="F201" s="246" t="str">
        <f>IFERROR(VLOOKUP($D201, 'Constituents (S)'!$C:$AC, F$9, 0), "")</f>
        <v/>
      </c>
      <c r="G201" s="246" t="str">
        <f>IFERROR(VLOOKUP($D201, 'Constituents (S)'!$C:$AC, G$9, 0), "")</f>
        <v/>
      </c>
      <c r="H201" s="255" t="str">
        <f>IFERROR(IF($F$6="Size", VLOOKUP($D201, 'Constituents (S)'!$C:$AC, H$9, 0)/1000, VLOOKUP($D201, 'Constituents (S)'!$C:$AC, H$9, 0)), "")</f>
        <v/>
      </c>
      <c r="I201" s="255" t="str">
        <f>IFERROR(VLOOKUP($D201, 'Constituents (S)'!$C:$AC, I$9, 0), "")</f>
        <v/>
      </c>
      <c r="K201" s="256" t="str">
        <f t="shared" si="38"/>
        <v>na</v>
      </c>
      <c r="L201" s="246">
        <f t="shared" si="44"/>
        <v>0</v>
      </c>
      <c r="M201" s="253" t="str">
        <f t="shared" si="34"/>
        <v>na</v>
      </c>
      <c r="N201" s="253" t="e">
        <f t="shared" si="39"/>
        <v>#VALUE!</v>
      </c>
      <c r="O201" s="257"/>
      <c r="P201" s="246">
        <f t="shared" si="42"/>
        <v>191</v>
      </c>
      <c r="Q201" s="254" t="e">
        <f t="shared" si="40"/>
        <v>#N/A</v>
      </c>
      <c r="R201" s="246" t="e">
        <f t="shared" si="41"/>
        <v>#N/A</v>
      </c>
      <c r="S201" s="246" t="e">
        <f t="shared" si="45"/>
        <v>#N/A</v>
      </c>
      <c r="T201" s="246" t="e">
        <f t="shared" si="45"/>
        <v>#N/A</v>
      </c>
      <c r="U201" s="258" t="e">
        <f t="shared" si="45"/>
        <v>#N/A</v>
      </c>
      <c r="Y201" s="246">
        <f t="shared" si="43"/>
        <v>191</v>
      </c>
    </row>
    <row r="202" spans="1:25">
      <c r="A202" s="246">
        <f t="shared" si="35"/>
        <v>0</v>
      </c>
      <c r="B202" s="253" t="e">
        <f t="shared" si="36"/>
        <v>#VALUE!</v>
      </c>
      <c r="C202" s="246">
        <v>192</v>
      </c>
      <c r="D202" s="246" t="str">
        <f t="shared" si="37"/>
        <v>192-PEG Ratio</v>
      </c>
      <c r="E202" s="254" t="str">
        <f>IFERROR(IF(1=VLOOKUP($D202, 'Constituents (S)'!$C:$AC, E$9, 0), "New", VLOOKUP($D202, 'Constituents (S)'!$C:$AC, E$9, 0)), "")</f>
        <v/>
      </c>
      <c r="F202" s="246" t="str">
        <f>IFERROR(VLOOKUP($D202, 'Constituents (S)'!$C:$AC, F$9, 0), "")</f>
        <v/>
      </c>
      <c r="G202" s="246" t="str">
        <f>IFERROR(VLOOKUP($D202, 'Constituents (S)'!$C:$AC, G$9, 0), "")</f>
        <v/>
      </c>
      <c r="H202" s="255" t="str">
        <f>IFERROR(IF($F$6="Size", VLOOKUP($D202, 'Constituents (S)'!$C:$AC, H$9, 0)/1000, VLOOKUP($D202, 'Constituents (S)'!$C:$AC, H$9, 0)), "")</f>
        <v/>
      </c>
      <c r="I202" s="255" t="str">
        <f>IFERROR(VLOOKUP($D202, 'Constituents (S)'!$C:$AC, I$9, 0), "")</f>
        <v/>
      </c>
      <c r="K202" s="256" t="str">
        <f t="shared" si="38"/>
        <v>na</v>
      </c>
      <c r="L202" s="246">
        <f t="shared" si="44"/>
        <v>0</v>
      </c>
      <c r="M202" s="253" t="str">
        <f t="shared" si="34"/>
        <v>na</v>
      </c>
      <c r="N202" s="253" t="e">
        <f t="shared" si="39"/>
        <v>#VALUE!</v>
      </c>
      <c r="O202" s="257"/>
      <c r="P202" s="246">
        <f t="shared" si="42"/>
        <v>192</v>
      </c>
      <c r="Q202" s="254" t="e">
        <f t="shared" si="40"/>
        <v>#N/A</v>
      </c>
      <c r="R202" s="246" t="e">
        <f t="shared" si="41"/>
        <v>#N/A</v>
      </c>
      <c r="S202" s="246" t="e">
        <f t="shared" si="45"/>
        <v>#N/A</v>
      </c>
      <c r="T202" s="246" t="e">
        <f t="shared" si="45"/>
        <v>#N/A</v>
      </c>
      <c r="U202" s="258" t="e">
        <f t="shared" si="45"/>
        <v>#N/A</v>
      </c>
      <c r="Y202" s="246">
        <f t="shared" si="43"/>
        <v>192</v>
      </c>
    </row>
    <row r="203" spans="1:25">
      <c r="A203" s="246">
        <f t="shared" si="35"/>
        <v>0</v>
      </c>
      <c r="B203" s="253" t="e">
        <f t="shared" si="36"/>
        <v>#VALUE!</v>
      </c>
      <c r="C203" s="246">
        <v>193</v>
      </c>
      <c r="D203" s="246" t="str">
        <f t="shared" si="37"/>
        <v>193-PEG Ratio</v>
      </c>
      <c r="E203" s="254" t="str">
        <f>IFERROR(IF(1=VLOOKUP($D203, 'Constituents (S)'!$C:$AC, E$9, 0), "New", VLOOKUP($D203, 'Constituents (S)'!$C:$AC, E$9, 0)), "")</f>
        <v/>
      </c>
      <c r="F203" s="246" t="str">
        <f>IFERROR(VLOOKUP($D203, 'Constituents (S)'!$C:$AC, F$9, 0), "")</f>
        <v/>
      </c>
      <c r="G203" s="246" t="str">
        <f>IFERROR(VLOOKUP($D203, 'Constituents (S)'!$C:$AC, G$9, 0), "")</f>
        <v/>
      </c>
      <c r="H203" s="255" t="str">
        <f>IFERROR(IF($F$6="Size", VLOOKUP($D203, 'Constituents (S)'!$C:$AC, H$9, 0)/1000, VLOOKUP($D203, 'Constituents (S)'!$C:$AC, H$9, 0)), "")</f>
        <v/>
      </c>
      <c r="I203" s="255" t="str">
        <f>IFERROR(VLOOKUP($D203, 'Constituents (S)'!$C:$AC, I$9, 0), "")</f>
        <v/>
      </c>
      <c r="K203" s="256" t="str">
        <f t="shared" si="38"/>
        <v>na</v>
      </c>
      <c r="L203" s="246">
        <f t="shared" si="44"/>
        <v>0</v>
      </c>
      <c r="M203" s="253" t="str">
        <f t="shared" ref="M203:M210" si="46">IFERROR(K203*100+L203, "na")</f>
        <v>na</v>
      </c>
      <c r="N203" s="253" t="e">
        <f t="shared" si="39"/>
        <v>#VALUE!</v>
      </c>
      <c r="O203" s="257"/>
      <c r="P203" s="246">
        <f t="shared" si="42"/>
        <v>193</v>
      </c>
      <c r="Q203" s="254" t="e">
        <f t="shared" si="40"/>
        <v>#N/A</v>
      </c>
      <c r="R203" s="246" t="e">
        <f t="shared" si="41"/>
        <v>#N/A</v>
      </c>
      <c r="S203" s="246" t="e">
        <f t="shared" si="45"/>
        <v>#N/A</v>
      </c>
      <c r="T203" s="246" t="e">
        <f t="shared" si="45"/>
        <v>#N/A</v>
      </c>
      <c r="U203" s="258" t="e">
        <f t="shared" si="45"/>
        <v>#N/A</v>
      </c>
      <c r="Y203" s="246">
        <f t="shared" si="43"/>
        <v>193</v>
      </c>
    </row>
    <row r="204" spans="1:25">
      <c r="A204" s="246">
        <f t="shared" ref="A204:A210" si="47">L204-$A$9</f>
        <v>0</v>
      </c>
      <c r="B204" s="253" t="e">
        <f t="shared" ref="B204:B210" si="48">N204</f>
        <v>#VALUE!</v>
      </c>
      <c r="C204" s="246">
        <v>194</v>
      </c>
      <c r="D204" s="246" t="str">
        <f t="shared" ref="D204:D210" si="49">C204&amp;"-"&amp;$F$6</f>
        <v>194-PEG Ratio</v>
      </c>
      <c r="E204" s="254" t="str">
        <f>IFERROR(IF(1=VLOOKUP($D204, 'Constituents (S)'!$C:$AC, E$9, 0), "New", VLOOKUP($D204, 'Constituents (S)'!$C:$AC, E$9, 0)), "")</f>
        <v/>
      </c>
      <c r="F204" s="246" t="str">
        <f>IFERROR(VLOOKUP($D204, 'Constituents (S)'!$C:$AC, F$9, 0), "")</f>
        <v/>
      </c>
      <c r="G204" s="246" t="str">
        <f>IFERROR(VLOOKUP($D204, 'Constituents (S)'!$C:$AC, G$9, 0), "")</f>
        <v/>
      </c>
      <c r="H204" s="255" t="str">
        <f>IFERROR(IF($F$6="Size", VLOOKUP($D204, 'Constituents (S)'!$C:$AC, H$9, 0)/1000, VLOOKUP($D204, 'Constituents (S)'!$C:$AC, H$9, 0)), "")</f>
        <v/>
      </c>
      <c r="I204" s="255" t="str">
        <f>IFERROR(VLOOKUP($D204, 'Constituents (S)'!$C:$AC, I$9, 0), "")</f>
        <v/>
      </c>
      <c r="K204" s="256" t="str">
        <f t="shared" ref="K204:K210" si="50">IFERROR(IF($K$8="ASC", RANK(H204, H$11:H$80, 1), COUNTA($F$11:$F$80)+1-RANK(H204, H$11:H$80, 1)), "na")</f>
        <v>na</v>
      </c>
      <c r="L204" s="246">
        <f t="shared" si="44"/>
        <v>0</v>
      </c>
      <c r="M204" s="253" t="str">
        <f t="shared" si="46"/>
        <v>na</v>
      </c>
      <c r="N204" s="253" t="e">
        <f t="shared" ref="N204:N210" si="51">RANK(M204, $M$11:$M$80, 1)</f>
        <v>#VALUE!</v>
      </c>
      <c r="O204" s="257"/>
      <c r="P204" s="246">
        <f t="shared" si="42"/>
        <v>194</v>
      </c>
      <c r="Q204" s="254" t="e">
        <f t="shared" ref="Q204:Q210" si="52">VLOOKUP($P204,$B:$I, Q$9, 0)</f>
        <v>#N/A</v>
      </c>
      <c r="R204" s="246" t="e">
        <f t="shared" ref="R204:R210" si="53">VLOOKUP($P204,$B:$I, 5, 0)</f>
        <v>#N/A</v>
      </c>
      <c r="S204" s="246" t="e">
        <f t="shared" si="45"/>
        <v>#N/A</v>
      </c>
      <c r="T204" s="246" t="e">
        <f t="shared" si="45"/>
        <v>#N/A</v>
      </c>
      <c r="U204" s="258" t="e">
        <f t="shared" si="45"/>
        <v>#N/A</v>
      </c>
      <c r="Y204" s="246">
        <f t="shared" si="43"/>
        <v>194</v>
      </c>
    </row>
    <row r="205" spans="1:25">
      <c r="A205" s="246">
        <f t="shared" si="47"/>
        <v>0</v>
      </c>
      <c r="B205" s="253" t="e">
        <f t="shared" si="48"/>
        <v>#VALUE!</v>
      </c>
      <c r="C205" s="246">
        <v>195</v>
      </c>
      <c r="D205" s="246" t="str">
        <f t="shared" si="49"/>
        <v>195-PEG Ratio</v>
      </c>
      <c r="E205" s="254" t="str">
        <f>IFERROR(IF(1=VLOOKUP($D205, 'Constituents (S)'!$C:$AC, E$9, 0), "New", VLOOKUP($D205, 'Constituents (S)'!$C:$AC, E$9, 0)), "")</f>
        <v/>
      </c>
      <c r="F205" s="246" t="str">
        <f>IFERROR(VLOOKUP($D205, 'Constituents (S)'!$C:$AC, F$9, 0), "")</f>
        <v/>
      </c>
      <c r="G205" s="246" t="str">
        <f>IFERROR(VLOOKUP($D205, 'Constituents (S)'!$C:$AC, G$9, 0), "")</f>
        <v/>
      </c>
      <c r="H205" s="255" t="str">
        <f>IFERROR(IF($F$6="Size", VLOOKUP($D205, 'Constituents (S)'!$C:$AC, H$9, 0)/1000, VLOOKUP($D205, 'Constituents (S)'!$C:$AC, H$9, 0)), "")</f>
        <v/>
      </c>
      <c r="I205" s="255" t="str">
        <f>IFERROR(VLOOKUP($D205, 'Constituents (S)'!$C:$AC, I$9, 0), "")</f>
        <v/>
      </c>
      <c r="K205" s="256" t="str">
        <f t="shared" si="50"/>
        <v>na</v>
      </c>
      <c r="L205" s="246">
        <f t="shared" si="44"/>
        <v>0</v>
      </c>
      <c r="M205" s="253" t="str">
        <f t="shared" si="46"/>
        <v>na</v>
      </c>
      <c r="N205" s="253" t="e">
        <f t="shared" si="51"/>
        <v>#VALUE!</v>
      </c>
      <c r="O205" s="257"/>
      <c r="P205" s="246">
        <f t="shared" ref="P205:P210" si="54">P204+1</f>
        <v>195</v>
      </c>
      <c r="Q205" s="254" t="e">
        <f t="shared" si="52"/>
        <v>#N/A</v>
      </c>
      <c r="R205" s="246" t="e">
        <f t="shared" si="53"/>
        <v>#N/A</v>
      </c>
      <c r="S205" s="246" t="e">
        <f t="shared" si="45"/>
        <v>#N/A</v>
      </c>
      <c r="T205" s="246" t="e">
        <f t="shared" si="45"/>
        <v>#N/A</v>
      </c>
      <c r="U205" s="258" t="e">
        <f t="shared" si="45"/>
        <v>#N/A</v>
      </c>
      <c r="Y205" s="246">
        <f t="shared" ref="Y205:Y210" si="55">Y204+1</f>
        <v>195</v>
      </c>
    </row>
    <row r="206" spans="1:25">
      <c r="A206" s="246">
        <f t="shared" si="47"/>
        <v>0</v>
      </c>
      <c r="B206" s="253" t="e">
        <f t="shared" si="48"/>
        <v>#VALUE!</v>
      </c>
      <c r="C206" s="246">
        <v>196</v>
      </c>
      <c r="D206" s="246" t="str">
        <f t="shared" si="49"/>
        <v>196-PEG Ratio</v>
      </c>
      <c r="E206" s="254" t="str">
        <f>IFERROR(IF(1=VLOOKUP($D206, 'Constituents (S)'!$C:$AC, E$9, 0), "New", VLOOKUP($D206, 'Constituents (S)'!$C:$AC, E$9, 0)), "")</f>
        <v/>
      </c>
      <c r="F206" s="246" t="str">
        <f>IFERROR(VLOOKUP($D206, 'Constituents (S)'!$C:$AC, F$9, 0), "")</f>
        <v/>
      </c>
      <c r="G206" s="246" t="str">
        <f>IFERROR(VLOOKUP($D206, 'Constituents (S)'!$C:$AC, G$9, 0), "")</f>
        <v/>
      </c>
      <c r="H206" s="255" t="str">
        <f>IFERROR(IF($F$6="Size", VLOOKUP($D206, 'Constituents (S)'!$C:$AC, H$9, 0)/1000, VLOOKUP($D206, 'Constituents (S)'!$C:$AC, H$9, 0)), "")</f>
        <v/>
      </c>
      <c r="I206" s="255" t="str">
        <f>IFERROR(VLOOKUP($D206, 'Constituents (S)'!$C:$AC, I$9, 0), "")</f>
        <v/>
      </c>
      <c r="K206" s="256" t="str">
        <f t="shared" si="50"/>
        <v>na</v>
      </c>
      <c r="L206" s="246">
        <f t="shared" si="44"/>
        <v>0</v>
      </c>
      <c r="M206" s="253" t="str">
        <f t="shared" si="46"/>
        <v>na</v>
      </c>
      <c r="N206" s="253" t="e">
        <f t="shared" si="51"/>
        <v>#VALUE!</v>
      </c>
      <c r="O206" s="257"/>
      <c r="P206" s="246">
        <f t="shared" si="54"/>
        <v>196</v>
      </c>
      <c r="Q206" s="254" t="e">
        <f t="shared" si="52"/>
        <v>#N/A</v>
      </c>
      <c r="R206" s="246" t="e">
        <f t="shared" si="53"/>
        <v>#N/A</v>
      </c>
      <c r="S206" s="246" t="e">
        <f t="shared" si="45"/>
        <v>#N/A</v>
      </c>
      <c r="T206" s="246" t="e">
        <f t="shared" si="45"/>
        <v>#N/A</v>
      </c>
      <c r="U206" s="258" t="e">
        <f t="shared" si="45"/>
        <v>#N/A</v>
      </c>
      <c r="Y206" s="246">
        <f t="shared" si="55"/>
        <v>196</v>
      </c>
    </row>
    <row r="207" spans="1:25">
      <c r="A207" s="246">
        <f t="shared" si="47"/>
        <v>0</v>
      </c>
      <c r="B207" s="253" t="e">
        <f t="shared" si="48"/>
        <v>#VALUE!</v>
      </c>
      <c r="C207" s="246">
        <v>197</v>
      </c>
      <c r="D207" s="246" t="str">
        <f t="shared" si="49"/>
        <v>197-PEG Ratio</v>
      </c>
      <c r="E207" s="254" t="str">
        <f>IFERROR(IF(1=VLOOKUP($D207, 'Constituents (S)'!$C:$AC, E$9, 0), "New", VLOOKUP($D207, 'Constituents (S)'!$C:$AC, E$9, 0)), "")</f>
        <v/>
      </c>
      <c r="F207" s="246" t="str">
        <f>IFERROR(VLOOKUP($D207, 'Constituents (S)'!$C:$AC, F$9, 0), "")</f>
        <v/>
      </c>
      <c r="G207" s="246" t="str">
        <f>IFERROR(VLOOKUP($D207, 'Constituents (S)'!$C:$AC, G$9, 0), "")</f>
        <v/>
      </c>
      <c r="H207" s="255" t="str">
        <f>IFERROR(IF($F$6="Size", VLOOKUP($D207, 'Constituents (S)'!$C:$AC, H$9, 0)/1000, VLOOKUP($D207, 'Constituents (S)'!$C:$AC, H$9, 0)), "")</f>
        <v/>
      </c>
      <c r="I207" s="255" t="str">
        <f>IFERROR(VLOOKUP($D207, 'Constituents (S)'!$C:$AC, I$9, 0), "")</f>
        <v/>
      </c>
      <c r="K207" s="256" t="str">
        <f t="shared" si="50"/>
        <v>na</v>
      </c>
      <c r="L207" s="246">
        <f t="shared" si="44"/>
        <v>0</v>
      </c>
      <c r="M207" s="253" t="str">
        <f t="shared" si="46"/>
        <v>na</v>
      </c>
      <c r="N207" s="253" t="e">
        <f t="shared" si="51"/>
        <v>#VALUE!</v>
      </c>
      <c r="O207" s="257"/>
      <c r="P207" s="246">
        <f t="shared" si="54"/>
        <v>197</v>
      </c>
      <c r="Q207" s="254" t="e">
        <f t="shared" si="52"/>
        <v>#N/A</v>
      </c>
      <c r="R207" s="246" t="e">
        <f t="shared" si="53"/>
        <v>#N/A</v>
      </c>
      <c r="S207" s="246" t="e">
        <f t="shared" si="45"/>
        <v>#N/A</v>
      </c>
      <c r="T207" s="246" t="e">
        <f t="shared" si="45"/>
        <v>#N/A</v>
      </c>
      <c r="U207" s="258" t="e">
        <f t="shared" si="45"/>
        <v>#N/A</v>
      </c>
      <c r="Y207" s="246">
        <f t="shared" si="55"/>
        <v>197</v>
      </c>
    </row>
    <row r="208" spans="1:25">
      <c r="A208" s="246">
        <f t="shared" si="47"/>
        <v>0</v>
      </c>
      <c r="B208" s="253" t="e">
        <f t="shared" si="48"/>
        <v>#VALUE!</v>
      </c>
      <c r="C208" s="246">
        <v>198</v>
      </c>
      <c r="D208" s="246" t="str">
        <f t="shared" si="49"/>
        <v>198-PEG Ratio</v>
      </c>
      <c r="E208" s="254" t="str">
        <f>IFERROR(IF(1=VLOOKUP($D208, 'Constituents (S)'!$C:$AC, E$9, 0), "New", VLOOKUP($D208, 'Constituents (S)'!$C:$AC, E$9, 0)), "")</f>
        <v/>
      </c>
      <c r="F208" s="246" t="str">
        <f>IFERROR(VLOOKUP($D208, 'Constituents (S)'!$C:$AC, F$9, 0), "")</f>
        <v/>
      </c>
      <c r="G208" s="246" t="str">
        <f>IFERROR(VLOOKUP($D208, 'Constituents (S)'!$C:$AC, G$9, 0), "")</f>
        <v/>
      </c>
      <c r="H208" s="255" t="str">
        <f>IFERROR(IF($F$6="Size", VLOOKUP($D208, 'Constituents (S)'!$C:$AC, H$9, 0)/1000, VLOOKUP($D208, 'Constituents (S)'!$C:$AC, H$9, 0)), "")</f>
        <v/>
      </c>
      <c r="I208" s="255" t="str">
        <f>IFERROR(VLOOKUP($D208, 'Constituents (S)'!$C:$AC, I$9, 0), "")</f>
        <v/>
      </c>
      <c r="K208" s="256" t="str">
        <f t="shared" si="50"/>
        <v>na</v>
      </c>
      <c r="L208" s="246">
        <f t="shared" si="44"/>
        <v>0</v>
      </c>
      <c r="M208" s="253" t="str">
        <f t="shared" si="46"/>
        <v>na</v>
      </c>
      <c r="N208" s="253" t="e">
        <f t="shared" si="51"/>
        <v>#VALUE!</v>
      </c>
      <c r="O208" s="257"/>
      <c r="P208" s="246">
        <f t="shared" si="54"/>
        <v>198</v>
      </c>
      <c r="Q208" s="254" t="e">
        <f t="shared" si="52"/>
        <v>#N/A</v>
      </c>
      <c r="R208" s="246" t="e">
        <f t="shared" si="53"/>
        <v>#N/A</v>
      </c>
      <c r="S208" s="246" t="e">
        <f t="shared" si="45"/>
        <v>#N/A</v>
      </c>
      <c r="T208" s="246" t="e">
        <f t="shared" si="45"/>
        <v>#N/A</v>
      </c>
      <c r="U208" s="258" t="e">
        <f t="shared" si="45"/>
        <v>#N/A</v>
      </c>
      <c r="Y208" s="246">
        <f t="shared" si="55"/>
        <v>198</v>
      </c>
    </row>
    <row r="209" spans="1:25">
      <c r="A209" s="246">
        <f t="shared" si="47"/>
        <v>0</v>
      </c>
      <c r="B209" s="253" t="e">
        <f t="shared" si="48"/>
        <v>#VALUE!</v>
      </c>
      <c r="C209" s="246">
        <v>199</v>
      </c>
      <c r="D209" s="246" t="str">
        <f t="shared" si="49"/>
        <v>199-PEG Ratio</v>
      </c>
      <c r="E209" s="254" t="str">
        <f>IFERROR(IF(1=VLOOKUP($D209, 'Constituents (S)'!$C:$AC, E$9, 0), "New", VLOOKUP($D209, 'Constituents (S)'!$C:$AC, E$9, 0)), "")</f>
        <v/>
      </c>
      <c r="F209" s="246" t="str">
        <f>IFERROR(VLOOKUP($D209, 'Constituents (S)'!$C:$AC, F$9, 0), "")</f>
        <v/>
      </c>
      <c r="G209" s="246" t="str">
        <f>IFERROR(VLOOKUP($D209, 'Constituents (S)'!$C:$AC, G$9, 0), "")</f>
        <v/>
      </c>
      <c r="H209" s="255" t="str">
        <f>IFERROR(IF($F$6="Size", VLOOKUP($D209, 'Constituents (S)'!$C:$AC, H$9, 0)/1000, VLOOKUP($D209, 'Constituents (S)'!$C:$AC, H$9, 0)), "")</f>
        <v/>
      </c>
      <c r="I209" s="255" t="str">
        <f>IFERROR(VLOOKUP($D209, 'Constituents (S)'!$C:$AC, I$9, 0), "")</f>
        <v/>
      </c>
      <c r="K209" s="256" t="str">
        <f t="shared" si="50"/>
        <v>na</v>
      </c>
      <c r="L209" s="246">
        <f t="shared" ref="L209:L210" si="56">COUNTIF($F$11:$F$80, "&lt;="&amp;F209)</f>
        <v>0</v>
      </c>
      <c r="M209" s="253" t="str">
        <f t="shared" si="46"/>
        <v>na</v>
      </c>
      <c r="N209" s="253" t="e">
        <f t="shared" si="51"/>
        <v>#VALUE!</v>
      </c>
      <c r="O209" s="257"/>
      <c r="P209" s="246">
        <f t="shared" si="54"/>
        <v>199</v>
      </c>
      <c r="Q209" s="254" t="e">
        <f t="shared" si="52"/>
        <v>#N/A</v>
      </c>
      <c r="R209" s="246" t="e">
        <f t="shared" si="53"/>
        <v>#N/A</v>
      </c>
      <c r="S209" s="246" t="e">
        <f t="shared" si="45"/>
        <v>#N/A</v>
      </c>
      <c r="T209" s="246" t="e">
        <f t="shared" si="45"/>
        <v>#N/A</v>
      </c>
      <c r="U209" s="258" t="e">
        <f t="shared" si="45"/>
        <v>#N/A</v>
      </c>
      <c r="Y209" s="246">
        <f t="shared" si="55"/>
        <v>199</v>
      </c>
    </row>
    <row r="210" spans="1:25">
      <c r="A210" s="246">
        <f t="shared" si="47"/>
        <v>0</v>
      </c>
      <c r="B210" s="253" t="e">
        <f t="shared" si="48"/>
        <v>#VALUE!</v>
      </c>
      <c r="C210" s="246">
        <v>200</v>
      </c>
      <c r="D210" s="246" t="str">
        <f t="shared" si="49"/>
        <v>200-PEG Ratio</v>
      </c>
      <c r="E210" s="254" t="str">
        <f>IFERROR(IF(1=VLOOKUP($D210, 'Constituents (S)'!$C:$AC, E$9, 0), "New", VLOOKUP($D210, 'Constituents (S)'!$C:$AC, E$9, 0)), "")</f>
        <v/>
      </c>
      <c r="F210" s="246" t="str">
        <f>IFERROR(VLOOKUP($D210, 'Constituents (S)'!$C:$AC, F$9, 0), "")</f>
        <v/>
      </c>
      <c r="G210" s="246" t="str">
        <f>IFERROR(VLOOKUP($D210, 'Constituents (S)'!$C:$AC, G$9, 0), "")</f>
        <v/>
      </c>
      <c r="H210" s="255" t="str">
        <f>IFERROR(IF($F$6="Size", VLOOKUP($D210, 'Constituents (S)'!$C:$AC, H$9, 0)/1000, VLOOKUP($D210, 'Constituents (S)'!$C:$AC, H$9, 0)), "")</f>
        <v/>
      </c>
      <c r="I210" s="255" t="str">
        <f>IFERROR(VLOOKUP($D210, 'Constituents (S)'!$C:$AC, I$9, 0), "")</f>
        <v/>
      </c>
      <c r="K210" s="256" t="str">
        <f t="shared" si="50"/>
        <v>na</v>
      </c>
      <c r="L210" s="246">
        <f t="shared" si="56"/>
        <v>0</v>
      </c>
      <c r="M210" s="253" t="str">
        <f t="shared" si="46"/>
        <v>na</v>
      </c>
      <c r="N210" s="253" t="e">
        <f t="shared" si="51"/>
        <v>#VALUE!</v>
      </c>
      <c r="O210" s="257"/>
      <c r="P210" s="246">
        <f t="shared" si="54"/>
        <v>200</v>
      </c>
      <c r="Q210" s="254" t="e">
        <f t="shared" si="52"/>
        <v>#N/A</v>
      </c>
      <c r="R210" s="246" t="e">
        <f t="shared" si="53"/>
        <v>#N/A</v>
      </c>
      <c r="S210" s="246" t="e">
        <f t="shared" si="45"/>
        <v>#N/A</v>
      </c>
      <c r="T210" s="246" t="e">
        <f t="shared" si="45"/>
        <v>#N/A</v>
      </c>
      <c r="U210" s="258" t="e">
        <f t="shared" si="45"/>
        <v>#N/A</v>
      </c>
      <c r="Y210" s="246">
        <f t="shared" si="55"/>
        <v>200</v>
      </c>
    </row>
    <row r="211" spans="1:25">
      <c r="B211" s="253"/>
    </row>
    <row r="212" spans="1:25">
      <c r="B212" s="253"/>
    </row>
    <row r="213" spans="1:25">
      <c r="B213" s="253"/>
    </row>
    <row r="214" spans="1:25">
      <c r="B214" s="253"/>
    </row>
    <row r="215" spans="1:25">
      <c r="B215" s="253"/>
    </row>
    <row r="216" spans="1:25">
      <c r="B216" s="253"/>
    </row>
    <row r="217" spans="1:25">
      <c r="B217" s="253"/>
    </row>
    <row r="218" spans="1:25">
      <c r="B218" s="253"/>
    </row>
    <row r="219" spans="1:25">
      <c r="B219" s="253"/>
    </row>
    <row r="220" spans="1:25">
      <c r="B220" s="253"/>
    </row>
    <row r="221" spans="1:25">
      <c r="B221" s="253"/>
    </row>
    <row r="222" spans="1:25">
      <c r="B222" s="253"/>
    </row>
  </sheetData>
  <conditionalFormatting sqref="H11:H210">
    <cfRule type="expression" dxfId="16" priority="1">
      <formula>$D$10=3</formula>
    </cfRule>
    <cfRule type="expression" dxfId="15" priority="2">
      <formula>$D$10=2</formula>
    </cfRule>
    <cfRule type="expression" dxfId="14" priority="3">
      <formula>$D$10=1</formula>
    </cfRule>
    <cfRule type="expression" dxfId="13" priority="4">
      <formula>$D$10=0</formula>
    </cfRule>
    <cfRule type="expression" dxfId="12" priority="5">
      <formula>$D$10=4</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H2544"/>
  <sheetViews>
    <sheetView topLeftCell="B2457" zoomScale="90" zoomScaleNormal="90" workbookViewId="0">
      <selection activeCell="I31" activeCellId="1" sqref="A1 I31"/>
    </sheetView>
  </sheetViews>
  <sheetFormatPr defaultRowHeight="12.75"/>
  <cols>
    <col min="1" max="1" width="11.85546875" style="247" customWidth="1"/>
    <col min="2" max="2" width="30.42578125" style="247" customWidth="1"/>
    <col min="3" max="3" width="12.7109375" style="247" customWidth="1"/>
    <col min="4" max="4" width="9.140625" style="247"/>
    <col min="5" max="5" width="18.140625" style="247" customWidth="1"/>
    <col min="6" max="6" width="13.42578125" style="247" customWidth="1"/>
    <col min="7" max="7" width="22.85546875" style="247" customWidth="1"/>
    <col min="8" max="9" width="12.42578125" style="247" customWidth="1"/>
    <col min="10" max="11" width="11.42578125" style="247" customWidth="1"/>
    <col min="12" max="12" width="12.42578125" style="247" customWidth="1"/>
    <col min="13" max="13" width="7.7109375" style="247" bestFit="1" customWidth="1"/>
    <col min="14" max="14" width="25.140625" style="247" customWidth="1"/>
    <col min="15" max="15" width="13.85546875" style="263" customWidth="1"/>
    <col min="16" max="16" width="10.7109375" style="247" customWidth="1"/>
    <col min="17" max="17" width="10.5703125" style="247" customWidth="1"/>
    <col min="18" max="18" width="15.7109375" style="247" customWidth="1"/>
    <col min="19" max="19" width="10.140625" style="265" customWidth="1"/>
    <col min="20" max="20" width="8.5703125" style="265" customWidth="1"/>
    <col min="21" max="21" width="8.85546875" style="265" customWidth="1"/>
    <col min="22" max="22" width="12.42578125" style="247" customWidth="1"/>
    <col min="23" max="23" width="41.7109375" style="247" bestFit="1" customWidth="1"/>
    <col min="24" max="24" width="18" style="247" customWidth="1"/>
    <col min="25" max="25" width="9.140625" style="265" customWidth="1"/>
    <col min="26" max="26" width="8.5703125" style="265" customWidth="1"/>
    <col min="27" max="27" width="14.140625" style="265" customWidth="1"/>
    <col min="28" max="28" width="9.28515625" style="247" customWidth="1"/>
    <col min="29" max="29" width="19.42578125" style="247" customWidth="1"/>
    <col min="30" max="30" width="10.7109375" style="247" customWidth="1"/>
    <col min="31" max="31" width="16.140625" style="247" customWidth="1"/>
    <col min="32" max="32" width="9.140625" style="247"/>
    <col min="33" max="33" width="41.7109375" style="247" bestFit="1" customWidth="1"/>
    <col min="34" max="34" width="12.140625" style="247" customWidth="1"/>
    <col min="35" max="16384" width="9.140625" style="247"/>
  </cols>
  <sheetData>
    <row r="1" spans="1:34">
      <c r="C1" s="247" t="s">
        <v>391</v>
      </c>
      <c r="D1" s="261" t="s">
        <v>392</v>
      </c>
      <c r="H1" s="262" t="s">
        <v>393</v>
      </c>
      <c r="P1" s="264" t="s">
        <v>394</v>
      </c>
      <c r="Q1" s="247">
        <v>1500220</v>
      </c>
      <c r="S1" s="265" t="s">
        <v>395</v>
      </c>
      <c r="V1" s="247">
        <v>1</v>
      </c>
    </row>
    <row r="2" spans="1:34" ht="15">
      <c r="D2" s="266" t="s">
        <v>396</v>
      </c>
      <c r="H2" s="267" t="s">
        <v>397</v>
      </c>
      <c r="I2" s="267"/>
      <c r="J2" s="267"/>
      <c r="K2" s="267"/>
      <c r="L2" s="267"/>
      <c r="P2" s="264" t="s">
        <v>398</v>
      </c>
      <c r="Q2" s="247">
        <v>1500515</v>
      </c>
      <c r="S2" s="265" t="s">
        <v>399</v>
      </c>
      <c r="V2" s="247">
        <v>1</v>
      </c>
    </row>
    <row r="3" spans="1:34">
      <c r="C3" s="268" t="s">
        <v>400</v>
      </c>
      <c r="D3" s="269" t="s">
        <v>401</v>
      </c>
      <c r="H3" s="247">
        <v>1000</v>
      </c>
      <c r="Q3" s="270" t="s">
        <v>402</v>
      </c>
      <c r="R3" s="270" t="s">
        <v>403</v>
      </c>
      <c r="S3" s="265" t="s">
        <v>404</v>
      </c>
      <c r="V3" s="247">
        <v>1</v>
      </c>
    </row>
    <row r="4" spans="1:34">
      <c r="C4" s="247" t="s">
        <v>405</v>
      </c>
      <c r="D4" s="261" t="s">
        <v>406</v>
      </c>
      <c r="P4" s="264" t="s">
        <v>407</v>
      </c>
      <c r="Q4" s="271">
        <v>43677</v>
      </c>
      <c r="R4" s="272">
        <v>43684</v>
      </c>
      <c r="S4" s="265" t="s">
        <v>408</v>
      </c>
      <c r="V4" s="247">
        <v>1</v>
      </c>
      <c r="AB4" s="273"/>
    </row>
    <row r="5" spans="1:34">
      <c r="D5" s="266" t="s">
        <v>409</v>
      </c>
      <c r="E5" s="264" t="s">
        <v>410</v>
      </c>
      <c r="P5" s="264" t="s">
        <v>411</v>
      </c>
      <c r="Q5" s="274">
        <v>42124</v>
      </c>
    </row>
    <row r="6" spans="1:34">
      <c r="A6" s="275" t="s">
        <v>412</v>
      </c>
      <c r="C6" s="247">
        <v>1</v>
      </c>
      <c r="D6" s="247">
        <v>2</v>
      </c>
      <c r="E6" s="247">
        <v>3</v>
      </c>
      <c r="F6" s="247">
        <v>4</v>
      </c>
      <c r="G6" s="247">
        <v>5</v>
      </c>
      <c r="H6" s="247">
        <v>6</v>
      </c>
      <c r="I6" s="247">
        <v>7</v>
      </c>
      <c r="J6" s="247">
        <v>8</v>
      </c>
      <c r="K6" s="247">
        <v>9</v>
      </c>
      <c r="L6" s="247">
        <v>10</v>
      </c>
      <c r="M6" s="247">
        <v>11</v>
      </c>
      <c r="N6" s="247">
        <v>12</v>
      </c>
      <c r="Q6" s="274"/>
      <c r="R6" s="274"/>
      <c r="V6" s="274"/>
      <c r="W6" s="274"/>
      <c r="X6" s="274"/>
      <c r="Y6" s="276"/>
      <c r="Z6" s="276"/>
      <c r="AA6" s="276"/>
      <c r="AB6" s="274"/>
    </row>
    <row r="7" spans="1:34" ht="36" customHeight="1">
      <c r="A7" s="273" t="s">
        <v>372</v>
      </c>
      <c r="B7" s="264" t="s">
        <v>413</v>
      </c>
      <c r="E7" s="264" t="s">
        <v>414</v>
      </c>
      <c r="F7" s="277" t="s">
        <v>415</v>
      </c>
      <c r="G7" s="277" t="s">
        <v>416</v>
      </c>
      <c r="H7" s="277" t="s">
        <v>417</v>
      </c>
      <c r="I7" s="277" t="s">
        <v>418</v>
      </c>
      <c r="J7" s="277" t="s">
        <v>419</v>
      </c>
      <c r="K7" s="277" t="s">
        <v>420</v>
      </c>
      <c r="L7" s="278" t="s">
        <v>421</v>
      </c>
      <c r="M7" s="278" t="s">
        <v>376</v>
      </c>
      <c r="N7" s="278" t="s">
        <v>414</v>
      </c>
      <c r="O7" s="279" t="s">
        <v>422</v>
      </c>
      <c r="P7" s="280" t="s">
        <v>423</v>
      </c>
      <c r="Q7" s="280" t="s">
        <v>424</v>
      </c>
      <c r="R7" s="280" t="s">
        <v>425</v>
      </c>
      <c r="S7" s="281" t="s">
        <v>426</v>
      </c>
      <c r="T7" s="281" t="s">
        <v>427</v>
      </c>
      <c r="U7" s="282" t="s">
        <v>428</v>
      </c>
      <c r="V7" s="283" t="s">
        <v>429</v>
      </c>
      <c r="W7" s="283" t="s">
        <v>273</v>
      </c>
      <c r="X7" s="283" t="s">
        <v>430</v>
      </c>
      <c r="Y7" s="284" t="s">
        <v>423</v>
      </c>
      <c r="Z7" s="285" t="s">
        <v>431</v>
      </c>
      <c r="AA7" s="285" t="s">
        <v>432</v>
      </c>
      <c r="AB7" s="280" t="s">
        <v>428</v>
      </c>
      <c r="AC7" s="232" t="s">
        <v>430</v>
      </c>
      <c r="AD7" s="231" t="s">
        <v>423</v>
      </c>
      <c r="AE7" s="286" t="s">
        <v>431</v>
      </c>
    </row>
    <row r="8" spans="1:34" ht="15">
      <c r="A8" s="247" t="s">
        <v>433</v>
      </c>
      <c r="B8" s="287" t="s">
        <v>434</v>
      </c>
      <c r="C8" s="287" t="s">
        <v>435</v>
      </c>
      <c r="D8" s="288">
        <v>1</v>
      </c>
      <c r="E8" s="287" t="s">
        <v>25</v>
      </c>
      <c r="F8" s="289">
        <v>43707</v>
      </c>
      <c r="G8" s="290" t="s">
        <v>436</v>
      </c>
      <c r="H8" s="290" t="s">
        <v>437</v>
      </c>
      <c r="I8" s="291">
        <v>9</v>
      </c>
      <c r="J8" s="291">
        <v>1</v>
      </c>
      <c r="K8" s="290" t="s">
        <v>438</v>
      </c>
      <c r="L8" s="292">
        <v>50.6</v>
      </c>
      <c r="M8" s="293" t="s">
        <v>439</v>
      </c>
      <c r="N8" s="293" t="s">
        <v>440</v>
      </c>
      <c r="O8" s="294" t="s">
        <v>169</v>
      </c>
      <c r="P8" s="295">
        <v>-1.3130963</v>
      </c>
      <c r="Q8" s="295" t="s">
        <v>408</v>
      </c>
      <c r="R8" s="296">
        <v>0</v>
      </c>
      <c r="S8" s="297">
        <v>3.1571726003423789E-3</v>
      </c>
      <c r="T8" s="297">
        <v>1.5349738168912233E-3</v>
      </c>
      <c r="U8" s="298">
        <v>2.0568250517370963</v>
      </c>
      <c r="V8" s="247" t="s">
        <v>441</v>
      </c>
      <c r="W8" s="295" t="s">
        <v>320</v>
      </c>
      <c r="X8" s="299" t="s">
        <v>178</v>
      </c>
      <c r="Y8" s="300">
        <v>1.3609073781568628</v>
      </c>
      <c r="Z8" s="301">
        <v>0</v>
      </c>
      <c r="AA8" s="302">
        <v>0.51878932093914865</v>
      </c>
      <c r="AB8" s="295">
        <v>0.44920442758707013</v>
      </c>
      <c r="AC8" s="246" t="s">
        <v>169</v>
      </c>
      <c r="AD8" s="303">
        <v>-4.5107492487532069E-2</v>
      </c>
      <c r="AE8" s="304">
        <v>0</v>
      </c>
      <c r="AG8" s="247" t="s">
        <v>23</v>
      </c>
      <c r="AH8" s="264" t="s">
        <v>186</v>
      </c>
    </row>
    <row r="9" spans="1:34" ht="15">
      <c r="A9" s="247" t="s">
        <v>176</v>
      </c>
      <c r="B9" s="287" t="s">
        <v>442</v>
      </c>
      <c r="C9" s="287" t="s">
        <v>443</v>
      </c>
      <c r="D9" s="305">
        <v>2</v>
      </c>
      <c r="E9" s="287" t="s">
        <v>25</v>
      </c>
      <c r="F9" s="289">
        <v>43707</v>
      </c>
      <c r="G9" s="290" t="s">
        <v>436</v>
      </c>
      <c r="H9" s="290" t="s">
        <v>444</v>
      </c>
      <c r="I9" s="291">
        <v>9</v>
      </c>
      <c r="J9" s="291">
        <v>69</v>
      </c>
      <c r="K9" s="290" t="s">
        <v>438</v>
      </c>
      <c r="L9" s="292">
        <v>284.51</v>
      </c>
      <c r="M9" s="293" t="s">
        <v>445</v>
      </c>
      <c r="N9" s="293" t="s">
        <v>446</v>
      </c>
      <c r="O9" s="294" t="s">
        <v>169</v>
      </c>
      <c r="P9" s="295">
        <v>-3.292513</v>
      </c>
      <c r="Q9" s="295" t="s">
        <v>447</v>
      </c>
      <c r="R9" s="296">
        <v>0</v>
      </c>
      <c r="S9" s="297">
        <v>1.0741791178560984E-2</v>
      </c>
      <c r="T9" s="297">
        <v>5.8349094740275586E-3</v>
      </c>
      <c r="U9" s="298">
        <v>1.8409524991561592</v>
      </c>
      <c r="V9" s="247" t="s">
        <v>448</v>
      </c>
      <c r="W9" s="295" t="s">
        <v>449</v>
      </c>
      <c r="X9" s="299" t="s">
        <v>450</v>
      </c>
      <c r="Y9" s="300">
        <v>-1.0580082708988505</v>
      </c>
      <c r="Z9" s="301">
        <v>0</v>
      </c>
      <c r="AA9" s="302">
        <v>0.99632145467684663</v>
      </c>
      <c r="AB9" s="295">
        <v>0.63457097228105386</v>
      </c>
      <c r="AC9" s="246" t="s">
        <v>12</v>
      </c>
      <c r="AD9" s="303">
        <v>-3.7437970688233332E-2</v>
      </c>
      <c r="AE9" s="304">
        <v>0</v>
      </c>
      <c r="AG9" s="247" t="s">
        <v>4</v>
      </c>
      <c r="AH9" s="264" t="s">
        <v>178</v>
      </c>
    </row>
    <row r="10" spans="1:34" ht="15">
      <c r="A10" s="247" t="s">
        <v>176</v>
      </c>
      <c r="B10" s="287" t="s">
        <v>451</v>
      </c>
      <c r="C10" s="287" t="s">
        <v>452</v>
      </c>
      <c r="D10" s="305">
        <v>3</v>
      </c>
      <c r="E10" s="287" t="s">
        <v>25</v>
      </c>
      <c r="F10" s="289">
        <v>43707</v>
      </c>
      <c r="G10" s="290" t="s">
        <v>436</v>
      </c>
      <c r="H10" s="290" t="s">
        <v>453</v>
      </c>
      <c r="I10" s="291">
        <v>10</v>
      </c>
      <c r="J10" s="291">
        <v>8</v>
      </c>
      <c r="K10" s="290" t="s">
        <v>438</v>
      </c>
      <c r="L10" s="292">
        <v>31.45</v>
      </c>
      <c r="M10" s="293" t="s">
        <v>454</v>
      </c>
      <c r="N10" s="293" t="s">
        <v>455</v>
      </c>
      <c r="O10" s="294" t="s">
        <v>169</v>
      </c>
      <c r="P10" s="295">
        <v>-4.1379333000000003</v>
      </c>
      <c r="Q10" s="295" t="s">
        <v>456</v>
      </c>
      <c r="R10" s="296">
        <v>0</v>
      </c>
      <c r="S10" s="297">
        <v>5.4143693481675846E-4</v>
      </c>
      <c r="T10" s="297">
        <v>1.1092338660799424E-3</v>
      </c>
      <c r="U10" s="298">
        <v>0.48811792659217018</v>
      </c>
      <c r="V10" s="247" t="s">
        <v>457</v>
      </c>
      <c r="W10" s="295" t="s">
        <v>28</v>
      </c>
      <c r="X10" s="299" t="s">
        <v>458</v>
      </c>
      <c r="Y10" s="300">
        <v>-0.77856731599999984</v>
      </c>
      <c r="Z10" s="301">
        <v>0</v>
      </c>
      <c r="AA10" s="302">
        <v>1.294375455641811</v>
      </c>
      <c r="AB10" s="295">
        <v>0.8519811369596263</v>
      </c>
      <c r="AC10" s="246" t="s">
        <v>178</v>
      </c>
      <c r="AD10" s="303">
        <v>-1.3140930662716842E-2</v>
      </c>
      <c r="AE10" s="304">
        <v>0</v>
      </c>
      <c r="AG10" s="247" t="s">
        <v>25</v>
      </c>
      <c r="AH10" s="264" t="s">
        <v>169</v>
      </c>
    </row>
    <row r="11" spans="1:34" ht="15">
      <c r="A11" s="247" t="s">
        <v>176</v>
      </c>
      <c r="B11" s="287" t="s">
        <v>459</v>
      </c>
      <c r="C11" s="287" t="s">
        <v>460</v>
      </c>
      <c r="D11" s="305">
        <v>4</v>
      </c>
      <c r="E11" s="287" t="s">
        <v>25</v>
      </c>
      <c r="F11" s="289">
        <v>43707</v>
      </c>
      <c r="G11" s="290" t="s">
        <v>436</v>
      </c>
      <c r="H11" s="290" t="s">
        <v>461</v>
      </c>
      <c r="I11" s="291">
        <v>9</v>
      </c>
      <c r="J11" s="291">
        <v>2</v>
      </c>
      <c r="K11" s="290" t="s">
        <v>438</v>
      </c>
      <c r="L11" s="292">
        <v>76.63</v>
      </c>
      <c r="M11" s="293" t="s">
        <v>462</v>
      </c>
      <c r="N11" s="293" t="s">
        <v>463</v>
      </c>
      <c r="O11" s="294" t="s">
        <v>169</v>
      </c>
      <c r="P11" s="295">
        <v>-7.7981176000000003</v>
      </c>
      <c r="Q11" s="295" t="s">
        <v>408</v>
      </c>
      <c r="R11" s="296">
        <v>0</v>
      </c>
      <c r="S11" s="297">
        <v>9.5878858499395484E-6</v>
      </c>
      <c r="T11" s="297">
        <v>1.6179489801680162E-4</v>
      </c>
      <c r="U11" s="298">
        <v>5.9259506742566706E-2</v>
      </c>
      <c r="V11" s="247" t="s">
        <v>464</v>
      </c>
      <c r="W11" s="295" t="s">
        <v>1</v>
      </c>
      <c r="X11" s="299" t="s">
        <v>169</v>
      </c>
      <c r="Y11" s="300">
        <v>-2.3346919762400007</v>
      </c>
      <c r="Z11" s="301">
        <v>0</v>
      </c>
      <c r="AA11" s="302">
        <v>1.2219423867988197</v>
      </c>
      <c r="AB11" s="295">
        <v>0.78789410447847741</v>
      </c>
      <c r="AC11" s="246" t="s">
        <v>458</v>
      </c>
      <c r="AD11" s="303">
        <v>-4.2225651279649987E-2</v>
      </c>
      <c r="AE11" s="304">
        <v>0</v>
      </c>
      <c r="AG11" s="247" t="s">
        <v>3</v>
      </c>
      <c r="AH11" s="264" t="s">
        <v>305</v>
      </c>
    </row>
    <row r="12" spans="1:34" ht="15">
      <c r="A12" s="306" t="s">
        <v>465</v>
      </c>
      <c r="B12" s="307" t="s">
        <v>466</v>
      </c>
      <c r="C12" s="307" t="s">
        <v>467</v>
      </c>
      <c r="D12" s="308">
        <v>5</v>
      </c>
      <c r="E12" s="307" t="s">
        <v>25</v>
      </c>
      <c r="F12" s="289">
        <v>43707</v>
      </c>
      <c r="G12" s="290" t="s">
        <v>436</v>
      </c>
      <c r="H12" s="290" t="s">
        <v>468</v>
      </c>
      <c r="I12" s="291">
        <v>9</v>
      </c>
      <c r="J12" s="291">
        <v>1</v>
      </c>
      <c r="K12" s="290" t="s">
        <v>438</v>
      </c>
      <c r="L12" s="292">
        <v>61.73</v>
      </c>
      <c r="M12" s="293" t="s">
        <v>469</v>
      </c>
      <c r="N12" s="293" t="s">
        <v>470</v>
      </c>
      <c r="O12" s="294" t="s">
        <v>169</v>
      </c>
      <c r="P12" s="295">
        <v>-7.3602020000000001</v>
      </c>
      <c r="Q12" s="295" t="s">
        <v>408</v>
      </c>
      <c r="R12" s="296">
        <v>0</v>
      </c>
      <c r="S12" s="297">
        <v>5.2439902777656462E-4</v>
      </c>
      <c r="T12" s="297">
        <v>2.6893698970676804E-4</v>
      </c>
      <c r="U12" s="298">
        <v>1.9498955065583812</v>
      </c>
      <c r="V12" s="247" t="s">
        <v>471</v>
      </c>
      <c r="W12" s="295" t="s">
        <v>421</v>
      </c>
      <c r="X12" s="299" t="s">
        <v>12</v>
      </c>
      <c r="Y12" s="300">
        <v>-1.5254575270200004</v>
      </c>
      <c r="Z12" s="301">
        <v>0</v>
      </c>
      <c r="AA12" s="302">
        <v>1.4658966726704641</v>
      </c>
      <c r="AB12" s="295">
        <v>1.3203084134144776</v>
      </c>
      <c r="AC12" s="246" t="s">
        <v>305</v>
      </c>
      <c r="AD12" s="303">
        <v>-4.3216403019525923E-2</v>
      </c>
      <c r="AE12" s="304">
        <v>0</v>
      </c>
      <c r="AG12" s="247" t="s">
        <v>31</v>
      </c>
      <c r="AH12" s="264" t="s">
        <v>305</v>
      </c>
    </row>
    <row r="13" spans="1:34" ht="15">
      <c r="A13" s="306" t="s">
        <v>176</v>
      </c>
      <c r="B13" s="307" t="s">
        <v>472</v>
      </c>
      <c r="C13" s="307" t="s">
        <v>473</v>
      </c>
      <c r="D13" s="308">
        <v>6</v>
      </c>
      <c r="E13" s="307" t="s">
        <v>25</v>
      </c>
      <c r="F13" s="289">
        <v>43707</v>
      </c>
      <c r="G13" s="290" t="s">
        <v>436</v>
      </c>
      <c r="H13" s="290" t="s">
        <v>474</v>
      </c>
      <c r="I13" s="291">
        <v>10</v>
      </c>
      <c r="J13" s="291">
        <v>15</v>
      </c>
      <c r="K13" s="290" t="s">
        <v>438</v>
      </c>
      <c r="L13" s="292">
        <v>183.11</v>
      </c>
      <c r="M13" s="293" t="s">
        <v>475</v>
      </c>
      <c r="N13" s="293" t="s">
        <v>476</v>
      </c>
      <c r="O13" s="294" t="s">
        <v>169</v>
      </c>
      <c r="P13" s="295">
        <v>-12.043243</v>
      </c>
      <c r="Q13" s="295" t="s">
        <v>447</v>
      </c>
      <c r="R13" s="296">
        <v>0</v>
      </c>
      <c r="S13" s="297">
        <v>4.2679472250162193E-4</v>
      </c>
      <c r="T13" s="297">
        <v>5.3954481151685327E-4</v>
      </c>
      <c r="U13" s="298">
        <v>0.79102738714463672</v>
      </c>
      <c r="V13" s="247" t="s">
        <v>477</v>
      </c>
      <c r="W13" s="295" t="s">
        <v>478</v>
      </c>
      <c r="X13" s="299" t="s">
        <v>458</v>
      </c>
      <c r="Y13" s="300">
        <v>-2.5460463957799995</v>
      </c>
      <c r="Z13" s="301">
        <v>0</v>
      </c>
      <c r="AA13" s="302">
        <v>0.90358377854833616</v>
      </c>
      <c r="AB13" s="295">
        <v>0.76753318885310162</v>
      </c>
      <c r="AC13" s="246" t="s">
        <v>10</v>
      </c>
      <c r="AD13" s="303">
        <v>-6.6024115072367995E-2</v>
      </c>
      <c r="AE13" s="304">
        <v>0</v>
      </c>
      <c r="AG13" s="247" t="s">
        <v>27</v>
      </c>
      <c r="AH13" s="264" t="s">
        <v>169</v>
      </c>
    </row>
    <row r="14" spans="1:34" ht="15">
      <c r="A14" s="306" t="s">
        <v>176</v>
      </c>
      <c r="B14" s="307" t="s">
        <v>479</v>
      </c>
      <c r="C14" s="307" t="s">
        <v>480</v>
      </c>
      <c r="D14" s="308">
        <v>7</v>
      </c>
      <c r="E14" s="307" t="s">
        <v>25</v>
      </c>
      <c r="F14" s="289">
        <v>43707</v>
      </c>
      <c r="G14" s="290" t="s">
        <v>436</v>
      </c>
      <c r="H14" s="290" t="s">
        <v>481</v>
      </c>
      <c r="I14" s="291">
        <v>9</v>
      </c>
      <c r="J14" s="291">
        <v>2</v>
      </c>
      <c r="K14" s="290" t="s">
        <v>438</v>
      </c>
      <c r="L14" s="292">
        <v>1776.29</v>
      </c>
      <c r="M14" s="293" t="s">
        <v>482</v>
      </c>
      <c r="N14" s="293" t="s">
        <v>483</v>
      </c>
      <c r="O14" s="294" t="s">
        <v>169</v>
      </c>
      <c r="P14" s="295">
        <v>-3.930831</v>
      </c>
      <c r="Q14" s="295" t="s">
        <v>484</v>
      </c>
      <c r="R14" s="296">
        <v>0</v>
      </c>
      <c r="S14" s="297">
        <v>3.9517874755088653E-2</v>
      </c>
      <c r="T14" s="297">
        <v>3.0634641413596411E-2</v>
      </c>
      <c r="U14" s="298">
        <v>1.2899734722388376</v>
      </c>
      <c r="V14" s="247" t="s">
        <v>485</v>
      </c>
      <c r="W14" s="295" t="s">
        <v>486</v>
      </c>
      <c r="X14" s="299" t="s">
        <v>305</v>
      </c>
      <c r="Y14" s="300">
        <v>-2.5316093106800004</v>
      </c>
      <c r="Z14" s="301">
        <v>0</v>
      </c>
      <c r="AA14" s="302">
        <v>0.77087679158601941</v>
      </c>
      <c r="AB14" s="295">
        <v>0.6141523084639956</v>
      </c>
      <c r="AC14" s="246" t="s">
        <v>450</v>
      </c>
      <c r="AD14" s="303">
        <v>-5.3592637878020773E-2</v>
      </c>
      <c r="AE14" s="304">
        <v>0</v>
      </c>
      <c r="AG14" s="247" t="s">
        <v>13</v>
      </c>
      <c r="AH14" s="264" t="s">
        <v>10</v>
      </c>
    </row>
    <row r="15" spans="1:34" ht="15">
      <c r="A15" s="306" t="s">
        <v>176</v>
      </c>
      <c r="B15" s="307" t="s">
        <v>487</v>
      </c>
      <c r="C15" s="307" t="s">
        <v>488</v>
      </c>
      <c r="D15" s="308">
        <v>8</v>
      </c>
      <c r="E15" s="307" t="s">
        <v>25</v>
      </c>
      <c r="F15" s="289">
        <v>43707</v>
      </c>
      <c r="G15" s="290" t="s">
        <v>436</v>
      </c>
      <c r="H15" s="290" t="s">
        <v>489</v>
      </c>
      <c r="I15" s="291">
        <v>9</v>
      </c>
      <c r="J15" s="291">
        <v>43</v>
      </c>
      <c r="K15" s="290" t="s">
        <v>438</v>
      </c>
      <c r="L15" s="309">
        <v>52.04</v>
      </c>
      <c r="M15" s="310" t="s">
        <v>490</v>
      </c>
      <c r="N15" s="310" t="s">
        <v>491</v>
      </c>
      <c r="O15" s="294" t="s">
        <v>169</v>
      </c>
      <c r="P15" s="295">
        <v>-2.8219341999999998</v>
      </c>
      <c r="Q15" s="295" t="s">
        <v>484</v>
      </c>
      <c r="R15" s="296">
        <v>0</v>
      </c>
      <c r="S15" s="297">
        <v>4.1525564939876398E-3</v>
      </c>
      <c r="T15" s="297">
        <v>1.9328793238714663E-3</v>
      </c>
      <c r="U15" s="298">
        <v>2.1483785576795684</v>
      </c>
      <c r="V15" s="247" t="s">
        <v>492</v>
      </c>
      <c r="W15" s="295" t="s">
        <v>493</v>
      </c>
      <c r="X15" s="299" t="s">
        <v>12</v>
      </c>
      <c r="Y15" s="300">
        <v>-1.91676776602</v>
      </c>
      <c r="Z15" s="301">
        <v>0</v>
      </c>
      <c r="AA15" s="302">
        <v>0.97537753978686403</v>
      </c>
      <c r="AB15" s="295">
        <v>0.75001584148518408</v>
      </c>
      <c r="AC15" s="246" t="s">
        <v>186</v>
      </c>
      <c r="AD15" s="303">
        <v>-3.61447317864E-2</v>
      </c>
      <c r="AE15" s="304">
        <v>0</v>
      </c>
      <c r="AG15" s="247" t="s">
        <v>7</v>
      </c>
      <c r="AH15" s="264" t="s">
        <v>458</v>
      </c>
    </row>
    <row r="16" spans="1:34" ht="15">
      <c r="A16" s="306" t="s">
        <v>176</v>
      </c>
      <c r="B16" s="307" t="s">
        <v>494</v>
      </c>
      <c r="C16" s="307" t="s">
        <v>495</v>
      </c>
      <c r="D16" s="308">
        <v>9</v>
      </c>
      <c r="E16" s="307" t="s">
        <v>25</v>
      </c>
      <c r="F16" s="289">
        <v>43707</v>
      </c>
      <c r="G16" s="290" t="s">
        <v>436</v>
      </c>
      <c r="H16" s="290" t="s">
        <v>496</v>
      </c>
      <c r="I16" s="291">
        <v>9</v>
      </c>
      <c r="J16" s="291">
        <v>7</v>
      </c>
      <c r="K16" s="290" t="s">
        <v>438</v>
      </c>
      <c r="L16" s="309">
        <v>85.93</v>
      </c>
      <c r="M16" s="310" t="s">
        <v>497</v>
      </c>
      <c r="N16" s="310" t="s">
        <v>498</v>
      </c>
      <c r="O16" s="294" t="s">
        <v>169</v>
      </c>
      <c r="P16" s="295">
        <v>-4.8543690000000002</v>
      </c>
      <c r="Q16" s="295" t="s">
        <v>399</v>
      </c>
      <c r="R16" s="296">
        <v>0</v>
      </c>
      <c r="S16" s="297">
        <v>5.4458688504404414E-4</v>
      </c>
      <c r="T16" s="297">
        <v>8.0662883046967381E-4</v>
      </c>
      <c r="U16" s="298">
        <v>0.67513937572371274</v>
      </c>
      <c r="V16" s="247" t="s">
        <v>499</v>
      </c>
      <c r="W16" s="295" t="s">
        <v>500</v>
      </c>
      <c r="X16" s="299" t="s">
        <v>450</v>
      </c>
      <c r="Y16" s="300">
        <v>-2.7729737771799989</v>
      </c>
      <c r="Z16" s="301">
        <v>0</v>
      </c>
      <c r="AA16" s="302">
        <v>0.92832541434387772</v>
      </c>
      <c r="AB16" s="295">
        <v>0.72734447616778819</v>
      </c>
      <c r="AC16" s="246" t="s">
        <v>501</v>
      </c>
      <c r="AD16" s="303">
        <v>-3.89827461185E-2</v>
      </c>
      <c r="AE16" s="304">
        <v>0</v>
      </c>
      <c r="AG16" s="247" t="s">
        <v>1</v>
      </c>
      <c r="AH16" s="264" t="s">
        <v>169</v>
      </c>
    </row>
    <row r="17" spans="1:34" ht="15">
      <c r="A17" s="306" t="s">
        <v>176</v>
      </c>
      <c r="B17" s="307" t="s">
        <v>502</v>
      </c>
      <c r="C17" s="307" t="s">
        <v>503</v>
      </c>
      <c r="D17" s="308">
        <v>10</v>
      </c>
      <c r="E17" s="307" t="s">
        <v>25</v>
      </c>
      <c r="F17" s="289">
        <v>43707</v>
      </c>
      <c r="G17" s="290" t="s">
        <v>436</v>
      </c>
      <c r="H17" s="290" t="s">
        <v>504</v>
      </c>
      <c r="I17" s="291">
        <v>9</v>
      </c>
      <c r="J17" s="291">
        <v>3</v>
      </c>
      <c r="K17" s="290" t="s">
        <v>438</v>
      </c>
      <c r="L17" s="309">
        <v>87.54</v>
      </c>
      <c r="M17" s="310" t="s">
        <v>505</v>
      </c>
      <c r="N17" s="310" t="s">
        <v>506</v>
      </c>
      <c r="O17" s="294" t="s">
        <v>169</v>
      </c>
      <c r="P17" s="295">
        <v>-5.9365629999999996</v>
      </c>
      <c r="Q17" s="295" t="s">
        <v>399</v>
      </c>
      <c r="R17" s="296">
        <v>0</v>
      </c>
      <c r="S17" s="297">
        <v>2.4663157253692705E-3</v>
      </c>
      <c r="T17" s="297">
        <v>1.080118312665125E-3</v>
      </c>
      <c r="U17" s="298">
        <v>2.2833755306710697</v>
      </c>
      <c r="V17" s="247" t="s">
        <v>507</v>
      </c>
      <c r="W17" s="295" t="s">
        <v>508</v>
      </c>
      <c r="X17" s="299" t="s">
        <v>178</v>
      </c>
      <c r="Y17" s="300">
        <v>-2.7821823755319146</v>
      </c>
      <c r="Z17" s="301">
        <v>0</v>
      </c>
      <c r="AA17" s="302">
        <v>1.02943535383614</v>
      </c>
      <c r="AB17" s="295">
        <v>0.84498088494632662</v>
      </c>
      <c r="AD17" s="265"/>
      <c r="AE17" s="265"/>
      <c r="AG17" s="247" t="s">
        <v>9</v>
      </c>
      <c r="AH17" s="264" t="s">
        <v>10</v>
      </c>
    </row>
    <row r="18" spans="1:34" ht="15">
      <c r="A18" s="306" t="s">
        <v>176</v>
      </c>
      <c r="B18" s="307" t="s">
        <v>509</v>
      </c>
      <c r="C18" s="307" t="s">
        <v>510</v>
      </c>
      <c r="D18" s="308">
        <v>11</v>
      </c>
      <c r="E18" s="307" t="s">
        <v>25</v>
      </c>
      <c r="F18" s="289">
        <v>43707</v>
      </c>
      <c r="G18" s="290" t="s">
        <v>436</v>
      </c>
      <c r="H18" s="290" t="s">
        <v>511</v>
      </c>
      <c r="I18" s="291">
        <v>9</v>
      </c>
      <c r="J18" s="291">
        <v>3</v>
      </c>
      <c r="K18" s="290" t="s">
        <v>438</v>
      </c>
      <c r="L18" s="309">
        <v>109.83</v>
      </c>
      <c r="M18" s="310" t="s">
        <v>512</v>
      </c>
      <c r="N18" s="310" t="s">
        <v>513</v>
      </c>
      <c r="O18" s="294" t="s">
        <v>169</v>
      </c>
      <c r="P18" s="295">
        <v>-6.5043389999999999</v>
      </c>
      <c r="Q18" s="295" t="s">
        <v>408</v>
      </c>
      <c r="R18" s="296">
        <v>0</v>
      </c>
      <c r="S18" s="297">
        <v>2.8568362238777724E-3</v>
      </c>
      <c r="T18" s="297">
        <v>1.6307802289573926E-3</v>
      </c>
      <c r="U18" s="298">
        <v>1.7518217189229934</v>
      </c>
      <c r="V18" s="247" t="s">
        <v>514</v>
      </c>
      <c r="W18" s="295" t="s">
        <v>515</v>
      </c>
      <c r="X18" s="299" t="s">
        <v>12</v>
      </c>
      <c r="Y18" s="300">
        <v>-3.1220811169999996</v>
      </c>
      <c r="Z18" s="301">
        <v>0</v>
      </c>
      <c r="AA18" s="302">
        <v>0.89946935547734652</v>
      </c>
      <c r="AB18" s="295">
        <v>0.7796322458999001</v>
      </c>
      <c r="AG18" s="247" t="s">
        <v>44</v>
      </c>
      <c r="AH18" s="264" t="s">
        <v>458</v>
      </c>
    </row>
    <row r="19" spans="1:34" ht="15">
      <c r="A19" s="306" t="s">
        <v>176</v>
      </c>
      <c r="B19" s="307" t="s">
        <v>516</v>
      </c>
      <c r="C19" s="307" t="s">
        <v>517</v>
      </c>
      <c r="D19" s="308">
        <v>12</v>
      </c>
      <c r="E19" s="307" t="s">
        <v>25</v>
      </c>
      <c r="F19" s="289">
        <v>43707</v>
      </c>
      <c r="G19" s="290" t="s">
        <v>436</v>
      </c>
      <c r="H19" s="290" t="s">
        <v>518</v>
      </c>
      <c r="I19" s="291">
        <v>9</v>
      </c>
      <c r="J19" s="291">
        <v>7</v>
      </c>
      <c r="K19" s="290" t="s">
        <v>438</v>
      </c>
      <c r="L19" s="309">
        <v>226.62</v>
      </c>
      <c r="M19" s="310" t="s">
        <v>519</v>
      </c>
      <c r="N19" s="310" t="s">
        <v>520</v>
      </c>
      <c r="O19" s="294" t="s">
        <v>169</v>
      </c>
      <c r="P19" s="295">
        <v>-14.061075000000001</v>
      </c>
      <c r="Q19" s="295" t="s">
        <v>280</v>
      </c>
      <c r="R19" s="296">
        <v>0</v>
      </c>
      <c r="S19" s="297">
        <v>7.0342283760744856E-4</v>
      </c>
      <c r="T19" s="297">
        <v>5.0006115724765825E-4</v>
      </c>
      <c r="U19" s="298">
        <v>1.4066736186411579</v>
      </c>
      <c r="V19" s="247" t="s">
        <v>521</v>
      </c>
      <c r="W19" s="295" t="s">
        <v>7</v>
      </c>
      <c r="X19" s="299" t="s">
        <v>10</v>
      </c>
      <c r="Y19" s="300">
        <v>-3.2659045230240009</v>
      </c>
      <c r="Z19" s="301">
        <v>0</v>
      </c>
      <c r="AA19" s="302">
        <v>0.78538014792760391</v>
      </c>
      <c r="AB19" s="295">
        <v>0.649601621436381</v>
      </c>
      <c r="AG19" s="247" t="s">
        <v>49</v>
      </c>
      <c r="AH19" s="264" t="s">
        <v>458</v>
      </c>
    </row>
    <row r="20" spans="1:34" ht="15">
      <c r="A20" s="306" t="s">
        <v>176</v>
      </c>
      <c r="B20" s="307" t="s">
        <v>522</v>
      </c>
      <c r="C20" s="307" t="s">
        <v>523</v>
      </c>
      <c r="D20" s="308">
        <v>13</v>
      </c>
      <c r="E20" s="307" t="s">
        <v>25</v>
      </c>
      <c r="F20" s="289">
        <v>43707</v>
      </c>
      <c r="G20" s="290" t="s">
        <v>436</v>
      </c>
      <c r="H20" s="290" t="s">
        <v>524</v>
      </c>
      <c r="I20" s="291">
        <v>9</v>
      </c>
      <c r="J20" s="291">
        <v>27</v>
      </c>
      <c r="K20" s="290" t="s">
        <v>438</v>
      </c>
      <c r="L20" s="309">
        <v>115.57</v>
      </c>
      <c r="M20" s="310" t="s">
        <v>525</v>
      </c>
      <c r="N20" s="310" t="s">
        <v>526</v>
      </c>
      <c r="O20" s="294" t="s">
        <v>169</v>
      </c>
      <c r="P20" s="295">
        <v>-3.3603190999999999</v>
      </c>
      <c r="Q20" s="295" t="s">
        <v>408</v>
      </c>
      <c r="R20" s="296">
        <v>0</v>
      </c>
      <c r="S20" s="297">
        <v>8.7986026571625306E-5</v>
      </c>
      <c r="T20" s="297">
        <v>3.9571505896358661E-4</v>
      </c>
      <c r="U20" s="298">
        <v>0.22234692508813952</v>
      </c>
      <c r="V20" s="247" t="s">
        <v>527</v>
      </c>
      <c r="W20" s="295" t="s">
        <v>528</v>
      </c>
      <c r="X20" s="299" t="s">
        <v>169</v>
      </c>
      <c r="Y20" s="300">
        <v>-2.7178259602400003</v>
      </c>
      <c r="Z20" s="301">
        <v>0</v>
      </c>
      <c r="AA20" s="302">
        <v>1.2805025023252361</v>
      </c>
      <c r="AB20" s="295">
        <v>1.0091335231269467</v>
      </c>
      <c r="AG20" s="247" t="s">
        <v>377</v>
      </c>
      <c r="AH20" s="264" t="s">
        <v>186</v>
      </c>
    </row>
    <row r="21" spans="1:34" ht="15.75" customHeight="1">
      <c r="A21" s="306" t="s">
        <v>176</v>
      </c>
      <c r="B21" s="307" t="s">
        <v>529</v>
      </c>
      <c r="C21" s="307" t="s">
        <v>530</v>
      </c>
      <c r="D21" s="308">
        <v>14</v>
      </c>
      <c r="E21" s="307" t="s">
        <v>25</v>
      </c>
      <c r="F21" s="289">
        <v>43707</v>
      </c>
      <c r="G21" s="290" t="s">
        <v>436</v>
      </c>
      <c r="H21" s="290" t="s">
        <v>531</v>
      </c>
      <c r="I21" s="291">
        <v>9</v>
      </c>
      <c r="J21" s="291">
        <v>6</v>
      </c>
      <c r="K21" s="290" t="s">
        <v>438</v>
      </c>
      <c r="L21" s="309">
        <v>422.56</v>
      </c>
      <c r="M21" s="310" t="s">
        <v>532</v>
      </c>
      <c r="N21" s="310" t="s">
        <v>533</v>
      </c>
      <c r="O21" s="294" t="s">
        <v>169</v>
      </c>
      <c r="P21" s="295">
        <v>-7.9733970000000003</v>
      </c>
      <c r="Q21" s="295" t="s">
        <v>399</v>
      </c>
      <c r="R21" s="296">
        <v>0</v>
      </c>
      <c r="S21" s="297">
        <v>1.8571902798162807E-3</v>
      </c>
      <c r="T21" s="297">
        <v>2.0515109858331403E-3</v>
      </c>
      <c r="U21" s="298">
        <v>0.90527922718486253</v>
      </c>
      <c r="V21" s="247" t="s">
        <v>534</v>
      </c>
      <c r="W21" s="295" t="s">
        <v>202</v>
      </c>
      <c r="X21" s="299" t="s">
        <v>450</v>
      </c>
      <c r="Y21" s="300">
        <v>-2.8787658565999998</v>
      </c>
      <c r="Z21" s="301">
        <v>0</v>
      </c>
      <c r="AA21" s="302">
        <v>0.94855192345362516</v>
      </c>
      <c r="AB21" s="295">
        <v>0.90010209231140992</v>
      </c>
      <c r="AC21" s="232" t="s">
        <v>430</v>
      </c>
      <c r="AD21" s="231" t="s">
        <v>423</v>
      </c>
      <c r="AE21" s="286" t="s">
        <v>431</v>
      </c>
      <c r="AG21" s="247" t="s">
        <v>43</v>
      </c>
      <c r="AH21" s="264" t="s">
        <v>178</v>
      </c>
    </row>
    <row r="22" spans="1:34" ht="15">
      <c r="A22" s="306" t="s">
        <v>176</v>
      </c>
      <c r="B22" s="307" t="s">
        <v>535</v>
      </c>
      <c r="C22" s="307" t="s">
        <v>536</v>
      </c>
      <c r="D22" s="308">
        <v>15</v>
      </c>
      <c r="E22" s="307" t="s">
        <v>25</v>
      </c>
      <c r="F22" s="289">
        <v>43707</v>
      </c>
      <c r="G22" s="290" t="s">
        <v>436</v>
      </c>
      <c r="H22" s="290" t="s">
        <v>537</v>
      </c>
      <c r="I22" s="291">
        <v>9</v>
      </c>
      <c r="J22" s="291">
        <v>2</v>
      </c>
      <c r="K22" s="290" t="s">
        <v>438</v>
      </c>
      <c r="L22" s="309">
        <v>364.09</v>
      </c>
      <c r="M22" s="310" t="s">
        <v>538</v>
      </c>
      <c r="N22" s="310" t="s">
        <v>539</v>
      </c>
      <c r="O22" s="294" t="s">
        <v>169</v>
      </c>
      <c r="P22" s="295">
        <v>-2.8723776000000001</v>
      </c>
      <c r="Q22" s="295" t="s">
        <v>395</v>
      </c>
      <c r="R22" s="296">
        <v>0</v>
      </c>
      <c r="S22" s="297">
        <v>1.1574562989879748E-2</v>
      </c>
      <c r="T22" s="297">
        <v>7.8867805456867349E-3</v>
      </c>
      <c r="U22" s="298">
        <v>1.4675903460011772</v>
      </c>
      <c r="V22" s="247" t="s">
        <v>540</v>
      </c>
      <c r="W22" s="295" t="s">
        <v>322</v>
      </c>
      <c r="X22" s="299" t="s">
        <v>450</v>
      </c>
      <c r="Y22" s="300">
        <v>-3.3282673065839994</v>
      </c>
      <c r="Z22" s="301">
        <v>0</v>
      </c>
      <c r="AA22" s="302">
        <v>1.0266066164491847</v>
      </c>
      <c r="AB22" s="295">
        <v>1.061437669580656</v>
      </c>
      <c r="AC22" s="246" t="s">
        <v>12</v>
      </c>
      <c r="AE22" s="304">
        <v>0</v>
      </c>
      <c r="AG22" s="247" t="s">
        <v>46</v>
      </c>
      <c r="AH22" s="264" t="s">
        <v>169</v>
      </c>
    </row>
    <row r="23" spans="1:34" ht="15">
      <c r="A23" s="306" t="s">
        <v>176</v>
      </c>
      <c r="B23" s="307" t="s">
        <v>541</v>
      </c>
      <c r="C23" s="307" t="s">
        <v>542</v>
      </c>
      <c r="D23" s="308">
        <v>16</v>
      </c>
      <c r="E23" s="307" t="s">
        <v>25</v>
      </c>
      <c r="F23" s="289">
        <v>43707</v>
      </c>
      <c r="G23" s="290" t="s">
        <v>436</v>
      </c>
      <c r="H23" s="290" t="s">
        <v>543</v>
      </c>
      <c r="I23" s="291">
        <v>10</v>
      </c>
      <c r="J23" s="291">
        <v>17</v>
      </c>
      <c r="K23" s="290" t="s">
        <v>438</v>
      </c>
      <c r="L23" s="309">
        <v>21.99</v>
      </c>
      <c r="M23" s="310" t="s">
        <v>544</v>
      </c>
      <c r="N23" s="310" t="s">
        <v>545</v>
      </c>
      <c r="O23" s="294" t="s">
        <v>169</v>
      </c>
      <c r="P23" s="295">
        <v>-10.518521</v>
      </c>
      <c r="Q23" s="295" t="s">
        <v>484</v>
      </c>
      <c r="R23" s="296">
        <v>0</v>
      </c>
      <c r="S23" s="297">
        <v>2.5896287985184021E-4</v>
      </c>
      <c r="T23" s="297">
        <v>3.8110823352843374E-4</v>
      </c>
      <c r="U23" s="298">
        <v>0.67949956749627527</v>
      </c>
      <c r="V23" s="247" t="s">
        <v>546</v>
      </c>
      <c r="W23" s="295" t="s">
        <v>547</v>
      </c>
      <c r="X23" s="299" t="s">
        <v>169</v>
      </c>
      <c r="Y23" s="300">
        <v>-2.3613635606199992</v>
      </c>
      <c r="Z23" s="301">
        <v>0</v>
      </c>
      <c r="AA23" s="302">
        <v>1.2960071631892887</v>
      </c>
      <c r="AB23" s="295">
        <v>1.0330682695223132</v>
      </c>
      <c r="AC23" s="246" t="s">
        <v>450</v>
      </c>
      <c r="AE23" s="304">
        <v>0</v>
      </c>
      <c r="AG23" s="247" t="s">
        <v>47</v>
      </c>
      <c r="AH23" s="264" t="s">
        <v>169</v>
      </c>
    </row>
    <row r="24" spans="1:34" ht="15">
      <c r="A24" s="306" t="s">
        <v>176</v>
      </c>
      <c r="B24" s="307" t="s">
        <v>548</v>
      </c>
      <c r="C24" s="307" t="s">
        <v>549</v>
      </c>
      <c r="D24" s="308">
        <v>17</v>
      </c>
      <c r="E24" s="307" t="s">
        <v>25</v>
      </c>
      <c r="F24" s="289">
        <v>43707</v>
      </c>
      <c r="G24" s="290" t="s">
        <v>436</v>
      </c>
      <c r="H24" s="290" t="s">
        <v>550</v>
      </c>
      <c r="I24" s="291">
        <v>10</v>
      </c>
      <c r="J24" s="291">
        <v>2</v>
      </c>
      <c r="K24" s="290" t="s">
        <v>438</v>
      </c>
      <c r="L24" s="309">
        <v>67.930000000000007</v>
      </c>
      <c r="M24" s="310" t="s">
        <v>551</v>
      </c>
      <c r="N24" s="310" t="s">
        <v>552</v>
      </c>
      <c r="O24" s="294" t="s">
        <v>169</v>
      </c>
      <c r="P24" s="295">
        <v>-3.312093</v>
      </c>
      <c r="Q24" s="295" t="s">
        <v>447</v>
      </c>
      <c r="R24" s="296">
        <v>0</v>
      </c>
      <c r="S24" s="297">
        <v>2.5000632214030954E-3</v>
      </c>
      <c r="T24" s="297">
        <v>2.0923734237602676E-3</v>
      </c>
      <c r="U24" s="298">
        <v>1.1948456202957101</v>
      </c>
      <c r="V24" s="247" t="s">
        <v>553</v>
      </c>
      <c r="W24" s="295" t="s">
        <v>554</v>
      </c>
      <c r="X24" s="299" t="s">
        <v>178</v>
      </c>
      <c r="Y24" s="300">
        <v>-2.5210042014400003</v>
      </c>
      <c r="Z24" s="301">
        <v>0</v>
      </c>
      <c r="AA24" s="302">
        <v>1.2884786656684513</v>
      </c>
      <c r="AB24" s="295">
        <v>0.94322513475178382</v>
      </c>
      <c r="AC24" s="246" t="s">
        <v>458</v>
      </c>
      <c r="AE24" s="304">
        <v>0</v>
      </c>
      <c r="AG24" s="247" t="s">
        <v>45</v>
      </c>
      <c r="AH24" s="264" t="s">
        <v>169</v>
      </c>
    </row>
    <row r="25" spans="1:34" ht="15">
      <c r="A25" s="247" t="s">
        <v>176</v>
      </c>
      <c r="B25" s="287" t="s">
        <v>555</v>
      </c>
      <c r="C25" s="287" t="s">
        <v>556</v>
      </c>
      <c r="D25" s="305">
        <v>18</v>
      </c>
      <c r="E25" s="287" t="s">
        <v>25</v>
      </c>
      <c r="F25" s="289">
        <v>43707</v>
      </c>
      <c r="G25" s="290" t="s">
        <v>436</v>
      </c>
      <c r="H25" s="290" t="s">
        <v>557</v>
      </c>
      <c r="I25" s="291">
        <v>9</v>
      </c>
      <c r="J25" s="291">
        <v>3</v>
      </c>
      <c r="K25" s="290" t="s">
        <v>438</v>
      </c>
      <c r="L25" s="309">
        <v>59.59</v>
      </c>
      <c r="M25" s="310" t="s">
        <v>558</v>
      </c>
      <c r="N25" s="310" t="s">
        <v>559</v>
      </c>
      <c r="O25" s="294" t="s">
        <v>169</v>
      </c>
      <c r="P25" s="295">
        <v>-8.1689179999999997</v>
      </c>
      <c r="Q25" s="295" t="s">
        <v>399</v>
      </c>
      <c r="R25" s="296">
        <v>0</v>
      </c>
      <c r="S25" s="297">
        <v>6.68375799020382E-4</v>
      </c>
      <c r="T25" s="297">
        <v>1.4832462284215737E-3</v>
      </c>
      <c r="U25" s="298">
        <v>0.45061688761659457</v>
      </c>
      <c r="V25" s="247" t="s">
        <v>560</v>
      </c>
      <c r="W25" s="295" t="s">
        <v>19</v>
      </c>
      <c r="X25" s="299" t="s">
        <v>450</v>
      </c>
      <c r="Y25" s="300">
        <v>-5.0016986177999998</v>
      </c>
      <c r="Z25" s="301">
        <v>0</v>
      </c>
      <c r="AA25" s="302">
        <v>0.96540358674706916</v>
      </c>
      <c r="AB25" s="295">
        <v>0.8254465045211723</v>
      </c>
      <c r="AC25" s="246" t="s">
        <v>10</v>
      </c>
      <c r="AE25" s="304">
        <v>0</v>
      </c>
      <c r="AG25" s="247" t="s">
        <v>28</v>
      </c>
      <c r="AH25" s="264" t="s">
        <v>169</v>
      </c>
    </row>
    <row r="26" spans="1:34" ht="15">
      <c r="A26" s="247" t="s">
        <v>176</v>
      </c>
      <c r="B26" s="287" t="s">
        <v>561</v>
      </c>
      <c r="C26" s="287" t="s">
        <v>562</v>
      </c>
      <c r="D26" s="305">
        <v>19</v>
      </c>
      <c r="E26" s="287" t="s">
        <v>25</v>
      </c>
      <c r="F26" s="289">
        <v>43707</v>
      </c>
      <c r="G26" s="290" t="s">
        <v>436</v>
      </c>
      <c r="H26" s="290" t="s">
        <v>563</v>
      </c>
      <c r="I26" s="291">
        <v>9</v>
      </c>
      <c r="J26" s="291">
        <v>11</v>
      </c>
      <c r="K26" s="290" t="s">
        <v>438</v>
      </c>
      <c r="L26" s="292">
        <v>146.38</v>
      </c>
      <c r="M26" s="293" t="s">
        <v>564</v>
      </c>
      <c r="N26" s="293" t="s">
        <v>565</v>
      </c>
      <c r="O26" s="294" t="s">
        <v>169</v>
      </c>
      <c r="P26" s="295">
        <v>0.83400010000000002</v>
      </c>
      <c r="Q26" s="295" t="s">
        <v>399</v>
      </c>
      <c r="R26" s="296">
        <v>0</v>
      </c>
      <c r="S26" s="297">
        <v>1.2480873665350958E-3</v>
      </c>
      <c r="T26" s="297">
        <v>7.2511674607475649E-4</v>
      </c>
      <c r="U26" s="298">
        <v>1.7212226490303995</v>
      </c>
      <c r="V26" s="247" t="s">
        <v>566</v>
      </c>
      <c r="W26" s="295" t="s">
        <v>45</v>
      </c>
      <c r="X26" s="299" t="s">
        <v>169</v>
      </c>
      <c r="Y26" s="300">
        <v>-2.5841427640400001</v>
      </c>
      <c r="Z26" s="301">
        <v>0</v>
      </c>
      <c r="AA26" s="302">
        <v>1.3083154027906994</v>
      </c>
      <c r="AB26" s="295">
        <v>0.96523186249862969</v>
      </c>
      <c r="AC26" s="246" t="s">
        <v>305</v>
      </c>
      <c r="AE26" s="304">
        <v>0</v>
      </c>
      <c r="AG26" s="247" t="s">
        <v>2</v>
      </c>
      <c r="AH26" s="264" t="s">
        <v>450</v>
      </c>
    </row>
    <row r="27" spans="1:34" ht="15">
      <c r="A27" s="247" t="s">
        <v>176</v>
      </c>
      <c r="B27" s="287" t="s">
        <v>567</v>
      </c>
      <c r="C27" s="287" t="s">
        <v>568</v>
      </c>
      <c r="D27" s="305">
        <v>20</v>
      </c>
      <c r="E27" s="287" t="s">
        <v>25</v>
      </c>
      <c r="F27" s="289">
        <v>43707</v>
      </c>
      <c r="G27" s="290" t="s">
        <v>436</v>
      </c>
      <c r="H27" s="290" t="s">
        <v>569</v>
      </c>
      <c r="I27" s="291">
        <v>9</v>
      </c>
      <c r="J27" s="291">
        <v>10</v>
      </c>
      <c r="K27" s="290" t="s">
        <v>438</v>
      </c>
      <c r="L27" s="292">
        <v>86.33</v>
      </c>
      <c r="M27" s="293" t="s">
        <v>570</v>
      </c>
      <c r="N27" s="293" t="s">
        <v>571</v>
      </c>
      <c r="O27" s="294" t="s">
        <v>169</v>
      </c>
      <c r="P27" s="295">
        <v>-1.7588496</v>
      </c>
      <c r="Q27" s="295" t="s">
        <v>408</v>
      </c>
      <c r="R27" s="296">
        <v>0</v>
      </c>
      <c r="S27" s="297">
        <v>1.2991259249024506E-4</v>
      </c>
      <c r="T27" s="297">
        <v>4.6165145207467093E-4</v>
      </c>
      <c r="U27" s="298">
        <v>0.28140839134462864</v>
      </c>
      <c r="V27" s="247" t="s">
        <v>572</v>
      </c>
      <c r="W27" s="295" t="s">
        <v>3</v>
      </c>
      <c r="X27" s="299" t="s">
        <v>186</v>
      </c>
      <c r="Y27" s="300">
        <v>-3.61447317864</v>
      </c>
      <c r="Z27" s="301">
        <v>0</v>
      </c>
      <c r="AA27" s="302">
        <v>1.1787452180354687</v>
      </c>
      <c r="AB27" s="295">
        <v>0.88120674108312624</v>
      </c>
      <c r="AC27" s="246" t="s">
        <v>169</v>
      </c>
      <c r="AE27" s="304">
        <v>0</v>
      </c>
      <c r="AG27" s="247" t="s">
        <v>48</v>
      </c>
      <c r="AH27" s="264" t="s">
        <v>10</v>
      </c>
    </row>
    <row r="28" spans="1:34" ht="15">
      <c r="A28" s="247" t="s">
        <v>573</v>
      </c>
      <c r="B28" s="287" t="s">
        <v>574</v>
      </c>
      <c r="C28" s="287" t="s">
        <v>575</v>
      </c>
      <c r="D28" s="305">
        <v>21</v>
      </c>
      <c r="E28" s="287" t="s">
        <v>25</v>
      </c>
      <c r="F28" s="289">
        <v>43707</v>
      </c>
      <c r="G28" s="290" t="s">
        <v>436</v>
      </c>
      <c r="H28" s="290" t="s">
        <v>576</v>
      </c>
      <c r="I28" s="291">
        <v>9</v>
      </c>
      <c r="J28" s="291">
        <v>1</v>
      </c>
      <c r="K28" s="290" t="s">
        <v>438</v>
      </c>
      <c r="L28" s="292">
        <v>42.68</v>
      </c>
      <c r="M28" s="293" t="s">
        <v>577</v>
      </c>
      <c r="N28" s="293" t="s">
        <v>578</v>
      </c>
      <c r="O28" s="294" t="s">
        <v>169</v>
      </c>
      <c r="P28" s="295">
        <v>-11.013389</v>
      </c>
      <c r="Q28" s="295" t="s">
        <v>447</v>
      </c>
      <c r="R28" s="296">
        <v>0</v>
      </c>
      <c r="S28" s="297">
        <v>9.006715769083419E-5</v>
      </c>
      <c r="T28" s="297">
        <v>2.2425085098702651E-4</v>
      </c>
      <c r="U28" s="298">
        <v>0.40163574539141794</v>
      </c>
      <c r="V28" s="247" t="s">
        <v>579</v>
      </c>
      <c r="W28" s="295" t="s">
        <v>27</v>
      </c>
      <c r="X28" s="299" t="s">
        <v>169</v>
      </c>
      <c r="Y28" s="300">
        <v>-3.7888452986400001</v>
      </c>
      <c r="Z28" s="301">
        <v>0</v>
      </c>
      <c r="AA28" s="302">
        <v>1.2124937411629606</v>
      </c>
      <c r="AB28" s="295">
        <v>0.89909444097198499</v>
      </c>
      <c r="AC28" s="246" t="s">
        <v>178</v>
      </c>
      <c r="AE28" s="304">
        <v>0</v>
      </c>
      <c r="AG28" s="247" t="s">
        <v>32</v>
      </c>
      <c r="AH28" s="264" t="s">
        <v>450</v>
      </c>
    </row>
    <row r="29" spans="1:34" ht="15">
      <c r="A29" s="247" t="s">
        <v>176</v>
      </c>
      <c r="B29" s="287" t="s">
        <v>580</v>
      </c>
      <c r="C29" s="287" t="s">
        <v>581</v>
      </c>
      <c r="D29" s="305">
        <v>22</v>
      </c>
      <c r="E29" s="287" t="s">
        <v>25</v>
      </c>
      <c r="F29" s="289">
        <v>43707</v>
      </c>
      <c r="G29" s="290" t="s">
        <v>436</v>
      </c>
      <c r="H29" s="290" t="s">
        <v>582</v>
      </c>
      <c r="I29" s="291">
        <v>9</v>
      </c>
      <c r="J29" s="291">
        <v>2</v>
      </c>
      <c r="K29" s="290" t="s">
        <v>438</v>
      </c>
      <c r="L29" s="292">
        <v>70.900000000000006</v>
      </c>
      <c r="M29" s="293" t="s">
        <v>583</v>
      </c>
      <c r="N29" s="293" t="s">
        <v>584</v>
      </c>
      <c r="O29" s="294" t="s">
        <v>169</v>
      </c>
      <c r="P29" s="295">
        <v>-6.4562854999999999</v>
      </c>
      <c r="Q29" s="295" t="s">
        <v>280</v>
      </c>
      <c r="R29" s="296">
        <v>0</v>
      </c>
      <c r="S29" s="297">
        <v>1.6578306972288E-3</v>
      </c>
      <c r="T29" s="297">
        <v>8.5359748571133909E-4</v>
      </c>
      <c r="U29" s="298">
        <v>1.942169142927195</v>
      </c>
      <c r="V29" s="247" t="s">
        <v>585</v>
      </c>
      <c r="W29" s="295" t="s">
        <v>586</v>
      </c>
      <c r="X29" s="299" t="s">
        <v>501</v>
      </c>
      <c r="Y29" s="300">
        <v>-3.8982746118500002</v>
      </c>
      <c r="Z29" s="301">
        <v>0</v>
      </c>
      <c r="AA29" s="302">
        <v>0.883894171593258</v>
      </c>
      <c r="AB29" s="295">
        <v>0.94328286010167695</v>
      </c>
      <c r="AG29" s="247" t="s">
        <v>20</v>
      </c>
      <c r="AH29" s="264" t="s">
        <v>12</v>
      </c>
    </row>
    <row r="30" spans="1:34" ht="15">
      <c r="A30" s="247" t="s">
        <v>587</v>
      </c>
      <c r="B30" s="287" t="s">
        <v>588</v>
      </c>
      <c r="C30" s="287" t="s">
        <v>589</v>
      </c>
      <c r="D30" s="305">
        <v>23</v>
      </c>
      <c r="E30" s="287" t="s">
        <v>25</v>
      </c>
      <c r="F30" s="289">
        <v>43707</v>
      </c>
      <c r="G30" s="290" t="s">
        <v>436</v>
      </c>
      <c r="H30" s="290" t="s">
        <v>590</v>
      </c>
      <c r="I30" s="291">
        <v>9</v>
      </c>
      <c r="J30" s="291">
        <v>1</v>
      </c>
      <c r="K30" s="290" t="s">
        <v>438</v>
      </c>
      <c r="L30" s="292">
        <v>51.06</v>
      </c>
      <c r="M30" s="293" t="s">
        <v>591</v>
      </c>
      <c r="N30" s="293" t="s">
        <v>592</v>
      </c>
      <c r="O30" s="294" t="s">
        <v>169</v>
      </c>
      <c r="P30" s="295">
        <v>-5.4058909999999996</v>
      </c>
      <c r="Q30" s="295" t="s">
        <v>280</v>
      </c>
      <c r="R30" s="296">
        <v>0</v>
      </c>
      <c r="S30" s="297">
        <v>8.7046326731970032E-5</v>
      </c>
      <c r="T30" s="297">
        <v>2.935092126050074E-4</v>
      </c>
      <c r="U30" s="298">
        <v>0.29657102058024115</v>
      </c>
      <c r="V30" s="247" t="s">
        <v>593</v>
      </c>
      <c r="W30" s="295" t="s">
        <v>201</v>
      </c>
      <c r="X30" s="299" t="s">
        <v>450</v>
      </c>
      <c r="Y30" s="300">
        <v>-4.0708922219999994</v>
      </c>
      <c r="Z30" s="301">
        <v>0</v>
      </c>
      <c r="AA30" s="302">
        <v>1.2193276476318</v>
      </c>
      <c r="AB30" s="295">
        <v>1.0201886624175693</v>
      </c>
      <c r="AG30" s="247" t="s">
        <v>19</v>
      </c>
      <c r="AH30" s="264" t="s">
        <v>12</v>
      </c>
    </row>
    <row r="31" spans="1:34" ht="16.5" customHeight="1">
      <c r="A31" s="247" t="s">
        <v>594</v>
      </c>
      <c r="B31" s="287" t="s">
        <v>595</v>
      </c>
      <c r="C31" s="287" t="s">
        <v>596</v>
      </c>
      <c r="D31" s="305">
        <v>24</v>
      </c>
      <c r="E31" s="287" t="s">
        <v>25</v>
      </c>
      <c r="F31" s="289">
        <v>43707</v>
      </c>
      <c r="G31" s="290" t="s">
        <v>436</v>
      </c>
      <c r="H31" s="290" t="s">
        <v>597</v>
      </c>
      <c r="I31" s="291">
        <v>10</v>
      </c>
      <c r="J31" s="291">
        <v>1</v>
      </c>
      <c r="K31" s="290" t="s">
        <v>438</v>
      </c>
      <c r="L31" s="292">
        <v>9.19</v>
      </c>
      <c r="M31" s="293" t="s">
        <v>598</v>
      </c>
      <c r="N31" s="293" t="s">
        <v>599</v>
      </c>
      <c r="O31" s="294" t="s">
        <v>169</v>
      </c>
      <c r="P31" s="295">
        <v>-8.8607610000000001</v>
      </c>
      <c r="Q31" s="295" t="s">
        <v>456</v>
      </c>
      <c r="R31" s="296">
        <v>0</v>
      </c>
      <c r="S31" s="297">
        <v>6.9823718873783492E-4</v>
      </c>
      <c r="T31" s="297">
        <v>5.4231368311438136E-4</v>
      </c>
      <c r="U31" s="298">
        <v>1.2875153448609689</v>
      </c>
      <c r="V31" s="247" t="s">
        <v>600</v>
      </c>
      <c r="W31" s="295" t="s">
        <v>601</v>
      </c>
      <c r="X31" s="299" t="s">
        <v>12</v>
      </c>
      <c r="Y31" s="300">
        <v>-3.9339001368200002</v>
      </c>
      <c r="Z31" s="301">
        <v>0</v>
      </c>
      <c r="AA31" s="302">
        <v>0.76003054722245167</v>
      </c>
      <c r="AB31" s="295">
        <v>0.78747519435309687</v>
      </c>
      <c r="AC31" s="232" t="s">
        <v>430</v>
      </c>
      <c r="AD31" s="231" t="s">
        <v>426</v>
      </c>
      <c r="AG31" s="247" t="s">
        <v>15</v>
      </c>
      <c r="AH31" s="264" t="s">
        <v>12</v>
      </c>
    </row>
    <row r="32" spans="1:34" ht="15">
      <c r="A32" s="247" t="s">
        <v>176</v>
      </c>
      <c r="B32" s="287" t="s">
        <v>602</v>
      </c>
      <c r="C32" s="287" t="s">
        <v>603</v>
      </c>
      <c r="D32" s="305">
        <v>25</v>
      </c>
      <c r="E32" s="287" t="s">
        <v>25</v>
      </c>
      <c r="F32" s="289">
        <v>43707</v>
      </c>
      <c r="G32" s="290" t="s">
        <v>436</v>
      </c>
      <c r="H32" s="290" t="s">
        <v>604</v>
      </c>
      <c r="I32" s="291">
        <v>9</v>
      </c>
      <c r="J32" s="291">
        <v>11</v>
      </c>
      <c r="K32" s="290" t="s">
        <v>438</v>
      </c>
      <c r="L32" s="292">
        <v>133.66999999999999</v>
      </c>
      <c r="M32" s="293" t="s">
        <v>605</v>
      </c>
      <c r="N32" s="293" t="s">
        <v>606</v>
      </c>
      <c r="O32" s="294" t="s">
        <v>169</v>
      </c>
      <c r="P32" s="295">
        <v>-7.1700334999999997</v>
      </c>
      <c r="Q32" s="295" t="s">
        <v>408</v>
      </c>
      <c r="R32" s="296">
        <v>0</v>
      </c>
      <c r="S32" s="297">
        <v>3.2974993518166361E-4</v>
      </c>
      <c r="T32" s="297">
        <v>4.9367737112941679E-4</v>
      </c>
      <c r="U32" s="298">
        <v>0.66794622250413049</v>
      </c>
      <c r="V32" s="247" t="s">
        <v>607</v>
      </c>
      <c r="W32" s="295" t="s">
        <v>608</v>
      </c>
      <c r="X32" s="299" t="s">
        <v>12</v>
      </c>
      <c r="Y32" s="300">
        <v>-4.0535658415999993</v>
      </c>
      <c r="Z32" s="301">
        <v>0</v>
      </c>
      <c r="AA32" s="302">
        <v>0.70311904961403593</v>
      </c>
      <c r="AB32" s="295">
        <v>0.74534453855070448</v>
      </c>
      <c r="AC32" s="246" t="s">
        <v>458</v>
      </c>
      <c r="AD32" s="311">
        <v>1.1291628960314977</v>
      </c>
      <c r="AG32" s="247" t="s">
        <v>17</v>
      </c>
      <c r="AH32" s="264" t="s">
        <v>12</v>
      </c>
    </row>
    <row r="33" spans="1:34" ht="15">
      <c r="A33" s="247" t="s">
        <v>609</v>
      </c>
      <c r="B33" s="287" t="s">
        <v>610</v>
      </c>
      <c r="C33" s="287" t="s">
        <v>611</v>
      </c>
      <c r="D33" s="305">
        <v>26</v>
      </c>
      <c r="E33" s="287" t="s">
        <v>25</v>
      </c>
      <c r="F33" s="289">
        <v>43707</v>
      </c>
      <c r="G33" s="290" t="s">
        <v>436</v>
      </c>
      <c r="H33" s="290" t="s">
        <v>612</v>
      </c>
      <c r="I33" s="291">
        <v>9</v>
      </c>
      <c r="J33" s="291">
        <v>1</v>
      </c>
      <c r="K33" s="290" t="s">
        <v>438</v>
      </c>
      <c r="L33" s="292">
        <v>37.590000000000003</v>
      </c>
      <c r="M33" s="293" t="s">
        <v>613</v>
      </c>
      <c r="N33" s="293" t="s">
        <v>614</v>
      </c>
      <c r="O33" s="294" t="s">
        <v>169</v>
      </c>
      <c r="P33" s="295">
        <v>-12.439614000000001</v>
      </c>
      <c r="Q33" s="295" t="s">
        <v>484</v>
      </c>
      <c r="R33" s="296">
        <v>0</v>
      </c>
      <c r="S33" s="297">
        <v>1.3885031656413627E-4</v>
      </c>
      <c r="T33" s="297">
        <v>1.7339585568412589E-4</v>
      </c>
      <c r="U33" s="298">
        <v>0.80077067595594098</v>
      </c>
      <c r="V33" s="247" t="s">
        <v>615</v>
      </c>
      <c r="W33" s="295" t="s">
        <v>31</v>
      </c>
      <c r="X33" s="299" t="s">
        <v>169</v>
      </c>
      <c r="Y33" s="300">
        <v>-4.2137061832839482</v>
      </c>
      <c r="Z33" s="301">
        <v>0</v>
      </c>
      <c r="AA33" s="302">
        <v>1.3119320854742684</v>
      </c>
      <c r="AB33" s="295">
        <v>0.98139446756069626</v>
      </c>
      <c r="AC33" s="246" t="s">
        <v>305</v>
      </c>
      <c r="AD33" s="311">
        <v>1.1305718703204581</v>
      </c>
      <c r="AG33" s="247" t="s">
        <v>16</v>
      </c>
      <c r="AH33" s="264" t="s">
        <v>12</v>
      </c>
    </row>
    <row r="34" spans="1:34" ht="15">
      <c r="A34" s="247" t="s">
        <v>176</v>
      </c>
      <c r="B34" s="287" t="s">
        <v>616</v>
      </c>
      <c r="C34" s="287" t="s">
        <v>617</v>
      </c>
      <c r="D34" s="305">
        <v>27</v>
      </c>
      <c r="E34" s="287" t="s">
        <v>25</v>
      </c>
      <c r="F34" s="289">
        <v>43707</v>
      </c>
      <c r="G34" s="290" t="s">
        <v>436</v>
      </c>
      <c r="H34" s="290" t="s">
        <v>618</v>
      </c>
      <c r="I34" s="291">
        <v>9</v>
      </c>
      <c r="J34" s="291">
        <v>7</v>
      </c>
      <c r="K34" s="290" t="s">
        <v>438</v>
      </c>
      <c r="L34" s="292">
        <v>149.86000000000001</v>
      </c>
      <c r="M34" s="293" t="s">
        <v>619</v>
      </c>
      <c r="N34" s="293" t="s">
        <v>620</v>
      </c>
      <c r="O34" s="294" t="s">
        <v>169</v>
      </c>
      <c r="P34" s="295">
        <v>-3.3780633999999998</v>
      </c>
      <c r="Q34" s="295" t="s">
        <v>404</v>
      </c>
      <c r="R34" s="296">
        <v>0</v>
      </c>
      <c r="S34" s="297">
        <v>1.3781690175698564E-3</v>
      </c>
      <c r="T34" s="297">
        <v>1.8572043979522318E-3</v>
      </c>
      <c r="U34" s="298">
        <v>0.74206641933943107</v>
      </c>
      <c r="V34" s="312" t="s">
        <v>621</v>
      </c>
      <c r="W34" s="295" t="s">
        <v>622</v>
      </c>
      <c r="X34" s="299" t="s">
        <v>10</v>
      </c>
      <c r="Y34" s="300">
        <v>-3.8357778958000011</v>
      </c>
      <c r="Z34" s="301">
        <v>0</v>
      </c>
      <c r="AA34" s="302">
        <v>0.96069891538975516</v>
      </c>
      <c r="AB34" s="295">
        <v>0.85905526466826299</v>
      </c>
      <c r="AC34" s="246" t="s">
        <v>169</v>
      </c>
      <c r="AD34" s="311">
        <v>1.2284745914474635</v>
      </c>
      <c r="AG34" s="247" t="s">
        <v>18</v>
      </c>
      <c r="AH34" s="264" t="s">
        <v>12</v>
      </c>
    </row>
    <row r="35" spans="1:34" ht="15">
      <c r="A35" s="247" t="s">
        <v>176</v>
      </c>
      <c r="B35" s="287" t="s">
        <v>623</v>
      </c>
      <c r="C35" s="287" t="s">
        <v>624</v>
      </c>
      <c r="D35" s="305">
        <v>28</v>
      </c>
      <c r="E35" s="287" t="s">
        <v>25</v>
      </c>
      <c r="F35" s="289">
        <v>43707</v>
      </c>
      <c r="G35" s="290" t="s">
        <v>436</v>
      </c>
      <c r="H35" s="290" t="s">
        <v>625</v>
      </c>
      <c r="I35" s="291">
        <v>9</v>
      </c>
      <c r="J35" s="291">
        <v>2</v>
      </c>
      <c r="K35" s="290" t="s">
        <v>438</v>
      </c>
      <c r="L35" s="292">
        <v>281.33999999999997</v>
      </c>
      <c r="M35" s="293" t="s">
        <v>626</v>
      </c>
      <c r="N35" s="293" t="s">
        <v>627</v>
      </c>
      <c r="O35" s="294" t="s">
        <v>169</v>
      </c>
      <c r="P35" s="295">
        <v>-2.1744967000000002</v>
      </c>
      <c r="Q35" s="295" t="s">
        <v>408</v>
      </c>
      <c r="R35" s="296">
        <v>0</v>
      </c>
      <c r="S35" s="297">
        <v>2.9863494830884118E-3</v>
      </c>
      <c r="T35" s="297">
        <v>1.739152302701036E-3</v>
      </c>
      <c r="U35" s="298">
        <v>1.7171293615000731</v>
      </c>
      <c r="V35" s="247" t="s">
        <v>628</v>
      </c>
      <c r="W35" s="295" t="s">
        <v>291</v>
      </c>
      <c r="X35" s="299" t="s">
        <v>305</v>
      </c>
      <c r="Y35" s="300">
        <v>-4.5690917934000002</v>
      </c>
      <c r="Z35" s="301">
        <v>0</v>
      </c>
      <c r="AA35" s="302">
        <v>1.0429076408337505</v>
      </c>
      <c r="AB35" s="295">
        <v>0.83166753639065727</v>
      </c>
      <c r="AC35" s="246" t="s">
        <v>178</v>
      </c>
      <c r="AD35" s="311">
        <v>1.0234571080148382</v>
      </c>
      <c r="AG35" s="247" t="s">
        <v>21</v>
      </c>
      <c r="AH35" s="264" t="s">
        <v>458</v>
      </c>
    </row>
    <row r="36" spans="1:34" ht="15">
      <c r="A36" s="247" t="s">
        <v>629</v>
      </c>
      <c r="B36" s="287" t="s">
        <v>630</v>
      </c>
      <c r="C36" s="287" t="s">
        <v>631</v>
      </c>
      <c r="D36" s="305">
        <v>29</v>
      </c>
      <c r="E36" s="287" t="s">
        <v>25</v>
      </c>
      <c r="F36" s="289">
        <v>43707</v>
      </c>
      <c r="G36" s="290" t="s">
        <v>436</v>
      </c>
      <c r="H36" s="290" t="s">
        <v>632</v>
      </c>
      <c r="I36" s="291">
        <v>9</v>
      </c>
      <c r="J36" s="291">
        <v>1</v>
      </c>
      <c r="K36" s="290" t="s">
        <v>438</v>
      </c>
      <c r="L36" s="292">
        <v>135.53</v>
      </c>
      <c r="M36" s="293" t="s">
        <v>633</v>
      </c>
      <c r="N36" s="293" t="s">
        <v>634</v>
      </c>
      <c r="O36" s="294" t="s">
        <v>169</v>
      </c>
      <c r="P36" s="295">
        <v>-6.1589359999999997</v>
      </c>
      <c r="Q36" s="295" t="s">
        <v>404</v>
      </c>
      <c r="R36" s="296">
        <v>0</v>
      </c>
      <c r="S36" s="297">
        <v>3.2983955444837747E-4</v>
      </c>
      <c r="T36" s="297">
        <v>4.8639038560766654E-3</v>
      </c>
      <c r="U36" s="298">
        <v>6.7813748833932236E-2</v>
      </c>
      <c r="V36" s="247" t="s">
        <v>635</v>
      </c>
      <c r="W36" s="295" t="s">
        <v>330</v>
      </c>
      <c r="X36" s="299" t="s">
        <v>458</v>
      </c>
      <c r="Y36" s="300">
        <v>-5.6620810935999994</v>
      </c>
      <c r="Z36" s="301">
        <v>0</v>
      </c>
      <c r="AA36" s="302">
        <v>1.1470692122561761</v>
      </c>
      <c r="AB36" s="295">
        <v>0.91001878404966918</v>
      </c>
      <c r="AC36" s="246" t="s">
        <v>12</v>
      </c>
      <c r="AD36" s="311">
        <v>1.0873261365565849</v>
      </c>
      <c r="AG36" s="247" t="s">
        <v>8</v>
      </c>
      <c r="AH36" s="264" t="s">
        <v>305</v>
      </c>
    </row>
    <row r="37" spans="1:34" ht="15">
      <c r="A37" s="247" t="s">
        <v>176</v>
      </c>
      <c r="B37" s="287" t="s">
        <v>636</v>
      </c>
      <c r="C37" s="287" t="s">
        <v>637</v>
      </c>
      <c r="D37" s="305">
        <v>30</v>
      </c>
      <c r="E37" s="287" t="s">
        <v>25</v>
      </c>
      <c r="F37" s="289">
        <v>43707</v>
      </c>
      <c r="G37" s="290" t="s">
        <v>436</v>
      </c>
      <c r="H37" s="290" t="s">
        <v>638</v>
      </c>
      <c r="I37" s="291">
        <v>9</v>
      </c>
      <c r="J37" s="291">
        <v>9</v>
      </c>
      <c r="K37" s="290" t="s">
        <v>438</v>
      </c>
      <c r="L37" s="292">
        <v>511.34</v>
      </c>
      <c r="M37" s="293" t="s">
        <v>639</v>
      </c>
      <c r="N37" s="293" t="s">
        <v>640</v>
      </c>
      <c r="O37" s="294" t="s">
        <v>169</v>
      </c>
      <c r="P37" s="295">
        <v>-2.7237236</v>
      </c>
      <c r="Q37" s="295" t="s">
        <v>408</v>
      </c>
      <c r="R37" s="296">
        <v>0</v>
      </c>
      <c r="S37" s="297">
        <v>4.3954379877442131E-3</v>
      </c>
      <c r="T37" s="297">
        <v>2.3685761029075985E-3</v>
      </c>
      <c r="U37" s="298">
        <v>1.8557301082065698</v>
      </c>
      <c r="V37" s="247" t="s">
        <v>641</v>
      </c>
      <c r="W37" s="295" t="s">
        <v>341</v>
      </c>
      <c r="X37" s="299" t="s">
        <v>305</v>
      </c>
      <c r="Y37" s="300">
        <v>-5.8642198017777778</v>
      </c>
      <c r="Z37" s="301">
        <v>0</v>
      </c>
      <c r="AA37" s="302">
        <v>1.2362219453240175</v>
      </c>
      <c r="AB37" s="295">
        <v>1.2833578232050415</v>
      </c>
      <c r="AC37" s="246" t="s">
        <v>450</v>
      </c>
      <c r="AD37" s="311">
        <v>1.0214626624065295</v>
      </c>
      <c r="AG37" s="247" t="s">
        <v>14</v>
      </c>
      <c r="AH37" s="264" t="s">
        <v>10</v>
      </c>
    </row>
    <row r="38" spans="1:34" ht="15">
      <c r="A38" s="247" t="s">
        <v>176</v>
      </c>
      <c r="B38" s="287" t="s">
        <v>642</v>
      </c>
      <c r="C38" s="287" t="s">
        <v>643</v>
      </c>
      <c r="D38" s="305">
        <v>31</v>
      </c>
      <c r="E38" s="287" t="s">
        <v>25</v>
      </c>
      <c r="F38" s="289">
        <v>43707</v>
      </c>
      <c r="G38" s="290" t="s">
        <v>436</v>
      </c>
      <c r="H38" s="290" t="s">
        <v>644</v>
      </c>
      <c r="I38" s="291">
        <v>10</v>
      </c>
      <c r="J38" s="291">
        <v>13</v>
      </c>
      <c r="K38" s="290" t="s">
        <v>438</v>
      </c>
      <c r="L38" s="292">
        <v>28.06</v>
      </c>
      <c r="M38" s="293" t="s">
        <v>645</v>
      </c>
      <c r="N38" s="293" t="s">
        <v>646</v>
      </c>
      <c r="O38" s="294" t="s">
        <v>169</v>
      </c>
      <c r="P38" s="295">
        <v>-5.8294477000000002</v>
      </c>
      <c r="Q38" s="295" t="s">
        <v>484</v>
      </c>
      <c r="R38" s="296">
        <v>0</v>
      </c>
      <c r="S38" s="297">
        <v>8.7707937172395458E-4</v>
      </c>
      <c r="T38" s="297">
        <v>6.0023919329588768E-4</v>
      </c>
      <c r="U38" s="298">
        <v>1.4612164309163975</v>
      </c>
      <c r="V38" s="247" t="s">
        <v>647</v>
      </c>
      <c r="W38" s="295" t="s">
        <v>648</v>
      </c>
      <c r="X38" s="299" t="s">
        <v>450</v>
      </c>
      <c r="Y38" s="300">
        <v>-10.775607874000002</v>
      </c>
      <c r="Z38" s="301">
        <v>0</v>
      </c>
      <c r="AA38" s="302">
        <v>1.1357601264632295</v>
      </c>
      <c r="AB38" s="295">
        <v>0.91870241346268755</v>
      </c>
      <c r="AC38" s="246" t="s">
        <v>10</v>
      </c>
      <c r="AD38" s="311">
        <v>1.0280271149604141</v>
      </c>
      <c r="AG38" s="247" t="s">
        <v>29</v>
      </c>
      <c r="AH38" s="264" t="s">
        <v>169</v>
      </c>
    </row>
    <row r="39" spans="1:34" ht="15">
      <c r="A39" s="247" t="s">
        <v>176</v>
      </c>
      <c r="B39" s="287" t="s">
        <v>649</v>
      </c>
      <c r="C39" s="287" t="s">
        <v>650</v>
      </c>
      <c r="D39" s="305">
        <v>32</v>
      </c>
      <c r="E39" s="287" t="s">
        <v>25</v>
      </c>
      <c r="F39" s="289">
        <v>43707</v>
      </c>
      <c r="G39" s="290" t="s">
        <v>436</v>
      </c>
      <c r="H39" s="290" t="s">
        <v>651</v>
      </c>
      <c r="I39" s="291">
        <v>9</v>
      </c>
      <c r="J39" s="291">
        <v>4</v>
      </c>
      <c r="K39" s="290" t="s">
        <v>438</v>
      </c>
      <c r="L39" s="292">
        <v>126.06</v>
      </c>
      <c r="M39" s="293" t="s">
        <v>652</v>
      </c>
      <c r="N39" s="293" t="s">
        <v>653</v>
      </c>
      <c r="O39" s="294" t="s">
        <v>169</v>
      </c>
      <c r="P39" s="295">
        <v>-8.0828430000000004</v>
      </c>
      <c r="Q39" s="295" t="s">
        <v>404</v>
      </c>
      <c r="R39" s="296">
        <v>0</v>
      </c>
      <c r="S39" s="297">
        <v>3.005859360301455E-3</v>
      </c>
      <c r="T39" s="297">
        <v>1.4638515528132064E-3</v>
      </c>
      <c r="U39" s="298">
        <v>2.0533908336025211</v>
      </c>
      <c r="V39" s="247" t="s">
        <v>436</v>
      </c>
      <c r="W39" s="295" t="s">
        <v>25</v>
      </c>
      <c r="X39" s="299" t="s">
        <v>169</v>
      </c>
      <c r="Y39" s="300">
        <v>-6.1920576316949134</v>
      </c>
      <c r="Z39" s="301">
        <v>0</v>
      </c>
      <c r="AA39" s="302">
        <v>1.2222211238322107</v>
      </c>
      <c r="AB39" s="295">
        <v>1.0135856799692615</v>
      </c>
      <c r="AG39" s="247" t="s">
        <v>5</v>
      </c>
      <c r="AH39" s="264" t="s">
        <v>178</v>
      </c>
    </row>
    <row r="40" spans="1:34" ht="15">
      <c r="A40" s="247" t="s">
        <v>176</v>
      </c>
      <c r="B40" s="287" t="s">
        <v>654</v>
      </c>
      <c r="C40" s="287" t="s">
        <v>655</v>
      </c>
      <c r="D40" s="305">
        <v>33</v>
      </c>
      <c r="E40" s="287" t="s">
        <v>25</v>
      </c>
      <c r="F40" s="289">
        <v>43707</v>
      </c>
      <c r="G40" s="290" t="s">
        <v>436</v>
      </c>
      <c r="H40" s="290" t="s">
        <v>656</v>
      </c>
      <c r="I40" s="291">
        <v>9</v>
      </c>
      <c r="J40" s="291">
        <v>11</v>
      </c>
      <c r="K40" s="290" t="s">
        <v>438</v>
      </c>
      <c r="L40" s="292">
        <v>656.79</v>
      </c>
      <c r="M40" s="293" t="s">
        <v>411</v>
      </c>
      <c r="N40" s="293" t="s">
        <v>657</v>
      </c>
      <c r="O40" s="294" t="s">
        <v>169</v>
      </c>
      <c r="P40" s="295">
        <v>-6.8424224999999996</v>
      </c>
      <c r="Q40" s="295" t="s">
        <v>408</v>
      </c>
      <c r="R40" s="296">
        <v>0</v>
      </c>
      <c r="S40" s="297">
        <v>1.0392546813726986E-3</v>
      </c>
      <c r="T40" s="297">
        <v>6.7505448575105984E-4</v>
      </c>
      <c r="U40" s="298">
        <v>1.5395122961318193</v>
      </c>
      <c r="V40" s="247" t="s">
        <v>658</v>
      </c>
      <c r="W40" s="295" t="s">
        <v>659</v>
      </c>
      <c r="X40" s="299" t="s">
        <v>450</v>
      </c>
      <c r="Y40" s="300">
        <v>-9.9758715080000009</v>
      </c>
      <c r="Z40" s="301">
        <v>0</v>
      </c>
      <c r="AA40" s="302">
        <v>1.0892412036237689</v>
      </c>
      <c r="AB40" s="295">
        <v>0.86726137794901859</v>
      </c>
      <c r="AG40" s="247" t="s">
        <v>243</v>
      </c>
      <c r="AH40" s="264" t="s">
        <v>178</v>
      </c>
    </row>
    <row r="41" spans="1:34" ht="15">
      <c r="A41" s="247" t="s">
        <v>660</v>
      </c>
      <c r="B41" s="287" t="s">
        <v>661</v>
      </c>
      <c r="C41" s="287" t="s">
        <v>662</v>
      </c>
      <c r="D41" s="305">
        <v>34</v>
      </c>
      <c r="E41" s="287" t="s">
        <v>25</v>
      </c>
      <c r="F41" s="289">
        <v>43707</v>
      </c>
      <c r="G41" s="290" t="s">
        <v>436</v>
      </c>
      <c r="H41" s="290" t="s">
        <v>663</v>
      </c>
      <c r="I41" s="291">
        <v>9</v>
      </c>
      <c r="J41" s="291">
        <v>1</v>
      </c>
      <c r="K41" s="290" t="s">
        <v>438</v>
      </c>
      <c r="L41" s="292">
        <v>86.33</v>
      </c>
      <c r="M41" s="293" t="s">
        <v>664</v>
      </c>
      <c r="N41" s="293" t="s">
        <v>665</v>
      </c>
      <c r="O41" s="294" t="s">
        <v>169</v>
      </c>
      <c r="P41" s="295">
        <v>-6.3545885000000002</v>
      </c>
      <c r="Q41" s="295" t="s">
        <v>447</v>
      </c>
      <c r="R41" s="296">
        <v>0</v>
      </c>
      <c r="S41" s="297">
        <v>1.2607913943388433E-3</v>
      </c>
      <c r="T41" s="297">
        <v>8.5200696904740936E-4</v>
      </c>
      <c r="U41" s="298">
        <v>1.4797900018922114</v>
      </c>
      <c r="V41" s="247" t="s">
        <v>666</v>
      </c>
      <c r="W41" s="295" t="s">
        <v>667</v>
      </c>
      <c r="X41" s="299" t="s">
        <v>450</v>
      </c>
      <c r="Y41" s="300">
        <v>-0.93549422980000008</v>
      </c>
      <c r="Z41" s="301">
        <v>0</v>
      </c>
      <c r="AA41" s="302">
        <v>1.0214150097094703</v>
      </c>
      <c r="AB41" s="295">
        <v>0.82239523176539209</v>
      </c>
      <c r="AG41" s="247" t="s">
        <v>300</v>
      </c>
      <c r="AH41" s="264" t="s">
        <v>501</v>
      </c>
    </row>
    <row r="42" spans="1:34" ht="15">
      <c r="A42" s="247" t="s">
        <v>176</v>
      </c>
      <c r="B42" s="287" t="s">
        <v>668</v>
      </c>
      <c r="C42" s="287" t="s">
        <v>669</v>
      </c>
      <c r="D42" s="305">
        <v>35</v>
      </c>
      <c r="E42" s="287" t="s">
        <v>25</v>
      </c>
      <c r="F42" s="289">
        <v>43707</v>
      </c>
      <c r="G42" s="290" t="s">
        <v>436</v>
      </c>
      <c r="H42" s="290" t="s">
        <v>670</v>
      </c>
      <c r="I42" s="291">
        <v>9</v>
      </c>
      <c r="J42" s="291">
        <v>25</v>
      </c>
      <c r="K42" s="290" t="s">
        <v>438</v>
      </c>
      <c r="L42" s="292">
        <v>18.39</v>
      </c>
      <c r="M42" s="293" t="s">
        <v>671</v>
      </c>
      <c r="N42" s="293" t="s">
        <v>672</v>
      </c>
      <c r="O42" s="294" t="s">
        <v>169</v>
      </c>
      <c r="P42" s="295">
        <v>-9.8054830000000006</v>
      </c>
      <c r="Q42" s="295" t="s">
        <v>484</v>
      </c>
      <c r="R42" s="296">
        <v>0</v>
      </c>
      <c r="S42" s="297">
        <v>1.1304862415569445E-4</v>
      </c>
      <c r="T42" s="297">
        <v>2.7063376238452535E-4</v>
      </c>
      <c r="U42" s="298">
        <v>0.41771811158975519</v>
      </c>
      <c r="V42" s="247" t="s">
        <v>673</v>
      </c>
      <c r="W42" s="295" t="s">
        <v>674</v>
      </c>
      <c r="X42" s="299" t="s">
        <v>450</v>
      </c>
      <c r="Y42" s="300">
        <v>-9.7227205904799998</v>
      </c>
      <c r="Z42" s="301">
        <v>0</v>
      </c>
      <c r="AA42" s="302">
        <v>1.1838265668240724</v>
      </c>
      <c r="AB42" s="295">
        <v>0.95578238829564421</v>
      </c>
      <c r="AG42" s="247" t="s">
        <v>349</v>
      </c>
      <c r="AH42" s="264" t="s">
        <v>501</v>
      </c>
    </row>
    <row r="43" spans="1:34" ht="15">
      <c r="A43" s="247" t="s">
        <v>176</v>
      </c>
      <c r="B43" s="287" t="s">
        <v>675</v>
      </c>
      <c r="C43" s="287" t="s">
        <v>676</v>
      </c>
      <c r="D43" s="305">
        <v>36</v>
      </c>
      <c r="E43" s="287" t="s">
        <v>25</v>
      </c>
      <c r="F43" s="289">
        <v>43707</v>
      </c>
      <c r="G43" s="290" t="s">
        <v>436</v>
      </c>
      <c r="H43" s="290" t="s">
        <v>677</v>
      </c>
      <c r="I43" s="291">
        <v>10</v>
      </c>
      <c r="J43" s="291">
        <v>40</v>
      </c>
      <c r="K43" s="290" t="s">
        <v>438</v>
      </c>
      <c r="L43" s="292">
        <v>167.51</v>
      </c>
      <c r="M43" s="293" t="s">
        <v>678</v>
      </c>
      <c r="N43" s="293" t="s">
        <v>679</v>
      </c>
      <c r="O43" s="294" t="s">
        <v>169</v>
      </c>
      <c r="P43" s="295">
        <v>-8.7897119999999997</v>
      </c>
      <c r="Q43" s="295" t="s">
        <v>408</v>
      </c>
      <c r="R43" s="296">
        <v>0</v>
      </c>
      <c r="S43" s="297">
        <v>3.3034716497340765E-3</v>
      </c>
      <c r="T43" s="297">
        <v>4.1883405082981948E-3</v>
      </c>
      <c r="U43" s="298">
        <v>0.78873043946380139</v>
      </c>
      <c r="V43" s="247" t="s">
        <v>680</v>
      </c>
      <c r="W43" s="295" t="s">
        <v>313</v>
      </c>
      <c r="X43" s="299" t="s">
        <v>169</v>
      </c>
      <c r="Y43" s="300">
        <v>-7.3024207232200009</v>
      </c>
      <c r="Z43" s="301">
        <v>0</v>
      </c>
      <c r="AA43" s="302">
        <v>0.84211601599774688</v>
      </c>
      <c r="AB43" s="295">
        <v>0.81998857369377731</v>
      </c>
      <c r="AC43" s="295"/>
      <c r="AG43" s="247" t="s">
        <v>42</v>
      </c>
      <c r="AH43" s="264" t="s">
        <v>10</v>
      </c>
    </row>
    <row r="44" spans="1:34" ht="15">
      <c r="A44" s="247" t="s">
        <v>176</v>
      </c>
      <c r="B44" s="287" t="s">
        <v>681</v>
      </c>
      <c r="C44" s="287" t="s">
        <v>682</v>
      </c>
      <c r="D44" s="305">
        <v>37</v>
      </c>
      <c r="E44" s="287" t="s">
        <v>25</v>
      </c>
      <c r="F44" s="289">
        <v>43707</v>
      </c>
      <c r="G44" s="290" t="s">
        <v>436</v>
      </c>
      <c r="H44" s="290" t="s">
        <v>683</v>
      </c>
      <c r="I44" s="291">
        <v>9</v>
      </c>
      <c r="J44" s="291">
        <v>3</v>
      </c>
      <c r="K44" s="290" t="s">
        <v>438</v>
      </c>
      <c r="L44" s="292">
        <v>110.79</v>
      </c>
      <c r="M44" s="293" t="s">
        <v>684</v>
      </c>
      <c r="N44" s="293" t="s">
        <v>685</v>
      </c>
      <c r="O44" s="294" t="s">
        <v>169</v>
      </c>
      <c r="P44" s="295">
        <v>-3.8589299000000001</v>
      </c>
      <c r="Q44" s="295" t="s">
        <v>408</v>
      </c>
      <c r="R44" s="296">
        <v>0</v>
      </c>
      <c r="S44" s="297">
        <v>9.0220705558472652E-4</v>
      </c>
      <c r="T44" s="297">
        <v>1.0649864943736696E-3</v>
      </c>
      <c r="U44" s="298">
        <v>0.84715351823811114</v>
      </c>
      <c r="V44" s="247" t="s">
        <v>686</v>
      </c>
      <c r="W44" s="295" t="s">
        <v>687</v>
      </c>
      <c r="X44" s="299" t="s">
        <v>450</v>
      </c>
      <c r="Y44" s="300">
        <v>-8.4316014124799992</v>
      </c>
      <c r="Z44" s="301">
        <v>0</v>
      </c>
      <c r="AA44" s="302">
        <v>0.98114971470443191</v>
      </c>
      <c r="AB44" s="295">
        <v>0.84367233351346593</v>
      </c>
      <c r="AC44" s="295"/>
      <c r="AG44" s="247" t="s">
        <v>34</v>
      </c>
      <c r="AH44" s="264" t="s">
        <v>450</v>
      </c>
    </row>
    <row r="45" spans="1:34" ht="15">
      <c r="A45" s="247" t="s">
        <v>688</v>
      </c>
      <c r="B45" s="287" t="s">
        <v>689</v>
      </c>
      <c r="C45" s="287" t="s">
        <v>690</v>
      </c>
      <c r="D45" s="305">
        <v>38</v>
      </c>
      <c r="E45" s="287" t="s">
        <v>25</v>
      </c>
      <c r="F45" s="289">
        <v>43707</v>
      </c>
      <c r="G45" s="290" t="s">
        <v>436</v>
      </c>
      <c r="H45" s="290" t="s">
        <v>691</v>
      </c>
      <c r="I45" s="291">
        <v>9</v>
      </c>
      <c r="J45" s="291">
        <v>1</v>
      </c>
      <c r="K45" s="290" t="s">
        <v>438</v>
      </c>
      <c r="L45" s="292">
        <v>75.8</v>
      </c>
      <c r="M45" s="293" t="s">
        <v>692</v>
      </c>
      <c r="N45" s="293" t="s">
        <v>693</v>
      </c>
      <c r="O45" s="294" t="s">
        <v>169</v>
      </c>
      <c r="P45" s="295">
        <v>-12.438143</v>
      </c>
      <c r="Q45" s="295" t="s">
        <v>404</v>
      </c>
      <c r="R45" s="296">
        <v>0</v>
      </c>
      <c r="S45" s="297">
        <v>1.8796406231134873E-4</v>
      </c>
      <c r="T45" s="297">
        <v>2.1887742208836654E-4</v>
      </c>
      <c r="U45" s="298">
        <v>0.85876405395282263</v>
      </c>
      <c r="V45" s="247" t="s">
        <v>694</v>
      </c>
      <c r="W45" s="295" t="s">
        <v>695</v>
      </c>
      <c r="X45" s="299" t="s">
        <v>12</v>
      </c>
      <c r="Y45" s="300">
        <v>-7.9110100244799995</v>
      </c>
      <c r="Z45" s="301">
        <v>0</v>
      </c>
      <c r="AA45" s="302">
        <v>1.068637430451012</v>
      </c>
      <c r="AB45" s="295">
        <v>0.884177015028493</v>
      </c>
      <c r="AC45" s="295"/>
      <c r="AG45" s="247" t="s">
        <v>33</v>
      </c>
      <c r="AH45" s="264" t="s">
        <v>450</v>
      </c>
    </row>
    <row r="46" spans="1:34" ht="15">
      <c r="A46" s="247" t="s">
        <v>176</v>
      </c>
      <c r="B46" s="287" t="s">
        <v>696</v>
      </c>
      <c r="C46" s="287" t="s">
        <v>697</v>
      </c>
      <c r="D46" s="305">
        <v>39</v>
      </c>
      <c r="E46" s="287" t="s">
        <v>25</v>
      </c>
      <c r="F46" s="289">
        <v>43707</v>
      </c>
      <c r="G46" s="290" t="s">
        <v>436</v>
      </c>
      <c r="H46" s="290" t="s">
        <v>698</v>
      </c>
      <c r="I46" s="291">
        <v>10</v>
      </c>
      <c r="J46" s="291">
        <v>26</v>
      </c>
      <c r="K46" s="290" t="s">
        <v>438</v>
      </c>
      <c r="L46" s="292">
        <v>100.58</v>
      </c>
      <c r="M46" s="293" t="s">
        <v>699</v>
      </c>
      <c r="N46" s="293" t="s">
        <v>700</v>
      </c>
      <c r="O46" s="294" t="s">
        <v>169</v>
      </c>
      <c r="P46" s="295">
        <v>-0.46548843000000001</v>
      </c>
      <c r="Q46" s="295" t="s">
        <v>408</v>
      </c>
      <c r="R46" s="296">
        <v>0</v>
      </c>
      <c r="S46" s="297">
        <v>1.6606918414469485E-4</v>
      </c>
      <c r="T46" s="297">
        <v>3.9242860368313094E-4</v>
      </c>
      <c r="U46" s="298">
        <v>0.42318317927402793</v>
      </c>
      <c r="V46" s="247" t="s">
        <v>701</v>
      </c>
      <c r="W46" s="295" t="s">
        <v>702</v>
      </c>
      <c r="X46" s="299" t="s">
        <v>10</v>
      </c>
      <c r="Y46" s="300">
        <v>-7.9503876023999975</v>
      </c>
      <c r="Z46" s="301">
        <v>0</v>
      </c>
      <c r="AA46" s="302">
        <v>1.2579558136515472</v>
      </c>
      <c r="AB46" s="295">
        <v>1.1058103828871737</v>
      </c>
      <c r="AC46" s="295"/>
      <c r="AG46" s="247" t="s">
        <v>30</v>
      </c>
      <c r="AH46" s="264" t="s">
        <v>169</v>
      </c>
    </row>
    <row r="47" spans="1:34" ht="15">
      <c r="A47" s="247" t="s">
        <v>176</v>
      </c>
      <c r="B47" s="287" t="s">
        <v>703</v>
      </c>
      <c r="C47" s="287" t="s">
        <v>704</v>
      </c>
      <c r="D47" s="305">
        <v>40</v>
      </c>
      <c r="E47" s="287" t="s">
        <v>25</v>
      </c>
      <c r="F47" s="289">
        <v>43707</v>
      </c>
      <c r="G47" s="290" t="s">
        <v>436</v>
      </c>
      <c r="H47" s="290" t="s">
        <v>705</v>
      </c>
      <c r="I47" s="291">
        <v>9</v>
      </c>
      <c r="J47" s="291">
        <v>8</v>
      </c>
      <c r="K47" s="290" t="s">
        <v>438</v>
      </c>
      <c r="L47" s="292">
        <v>152.79</v>
      </c>
      <c r="M47" s="293" t="s">
        <v>706</v>
      </c>
      <c r="N47" s="293" t="s">
        <v>707</v>
      </c>
      <c r="O47" s="294" t="s">
        <v>169</v>
      </c>
      <c r="P47" s="295">
        <v>-5.5044174000000003</v>
      </c>
      <c r="Q47" s="295" t="s">
        <v>404</v>
      </c>
      <c r="R47" s="296">
        <v>0</v>
      </c>
      <c r="S47" s="297">
        <v>2.7333614311831592E-4</v>
      </c>
      <c r="T47" s="297">
        <v>7.4100997336038539E-4</v>
      </c>
      <c r="U47" s="298">
        <v>0.36886972233149778</v>
      </c>
      <c r="V47" s="247" t="s">
        <v>708</v>
      </c>
      <c r="W47" s="295" t="s">
        <v>709</v>
      </c>
      <c r="X47" s="299" t="s">
        <v>10</v>
      </c>
      <c r="Y47" s="300">
        <v>-9.7005058304799974</v>
      </c>
      <c r="Z47" s="301">
        <v>0</v>
      </c>
      <c r="AA47" s="302">
        <v>1.1232110579788415</v>
      </c>
      <c r="AB47" s="295">
        <v>0.93436909518258759</v>
      </c>
      <c r="AC47" s="295"/>
      <c r="AG47" s="247" t="s">
        <v>38</v>
      </c>
      <c r="AH47" s="264" t="s">
        <v>450</v>
      </c>
    </row>
    <row r="48" spans="1:34" ht="15">
      <c r="A48" s="247" t="s">
        <v>176</v>
      </c>
      <c r="B48" s="287" t="s">
        <v>710</v>
      </c>
      <c r="C48" s="287" t="s">
        <v>711</v>
      </c>
      <c r="D48" s="305">
        <v>41</v>
      </c>
      <c r="E48" s="287" t="s">
        <v>25</v>
      </c>
      <c r="F48" s="289">
        <v>43707</v>
      </c>
      <c r="G48" s="290" t="s">
        <v>436</v>
      </c>
      <c r="H48" s="290" t="s">
        <v>712</v>
      </c>
      <c r="I48" s="291">
        <v>10</v>
      </c>
      <c r="J48" s="291">
        <v>18</v>
      </c>
      <c r="K48" s="290" t="s">
        <v>438</v>
      </c>
      <c r="L48" s="292">
        <v>194.62</v>
      </c>
      <c r="M48" s="293" t="s">
        <v>713</v>
      </c>
      <c r="N48" s="293" t="s">
        <v>714</v>
      </c>
      <c r="O48" s="294" t="s">
        <v>169</v>
      </c>
      <c r="P48" s="295">
        <v>-14.937276000000001</v>
      </c>
      <c r="Q48" s="295" t="s">
        <v>408</v>
      </c>
      <c r="R48" s="296">
        <v>0</v>
      </c>
      <c r="S48" s="297">
        <v>3.0921661852883954E-4</v>
      </c>
      <c r="T48" s="297">
        <v>4.152422105919032E-4</v>
      </c>
      <c r="U48" s="298">
        <v>0.74466566895516129</v>
      </c>
      <c r="V48" s="247" t="s">
        <v>715</v>
      </c>
      <c r="W48" s="295" t="s">
        <v>716</v>
      </c>
      <c r="X48" s="299" t="s">
        <v>169</v>
      </c>
      <c r="Y48" s="300">
        <v>-9.1016891407999996</v>
      </c>
      <c r="Z48" s="301">
        <v>0</v>
      </c>
      <c r="AA48" s="302">
        <v>1.0694139988504032</v>
      </c>
      <c r="AB48" s="295">
        <v>0.86348129670697549</v>
      </c>
      <c r="AC48" s="295"/>
      <c r="AG48" s="247" t="s">
        <v>35</v>
      </c>
      <c r="AH48" s="264" t="s">
        <v>450</v>
      </c>
    </row>
    <row r="49" spans="1:34" ht="15">
      <c r="A49" s="247" t="s">
        <v>176</v>
      </c>
      <c r="B49" s="287" t="s">
        <v>717</v>
      </c>
      <c r="C49" s="287" t="s">
        <v>718</v>
      </c>
      <c r="D49" s="305">
        <v>42</v>
      </c>
      <c r="E49" s="287" t="s">
        <v>25</v>
      </c>
      <c r="F49" s="289">
        <v>43707</v>
      </c>
      <c r="G49" s="290" t="s">
        <v>436</v>
      </c>
      <c r="H49" s="290" t="s">
        <v>719</v>
      </c>
      <c r="I49" s="291">
        <v>9</v>
      </c>
      <c r="J49" s="291">
        <v>2</v>
      </c>
      <c r="K49" s="290" t="s">
        <v>438</v>
      </c>
      <c r="L49" s="292">
        <v>38.270000000000003</v>
      </c>
      <c r="M49" s="293" t="s">
        <v>720</v>
      </c>
      <c r="N49" s="293" t="s">
        <v>721</v>
      </c>
      <c r="O49" s="294" t="s">
        <v>169</v>
      </c>
      <c r="P49" s="295">
        <v>-13.049512999999999</v>
      </c>
      <c r="Q49" s="295" t="s">
        <v>404</v>
      </c>
      <c r="R49" s="296">
        <v>0</v>
      </c>
      <c r="S49" s="297">
        <v>4.1484797184051826E-3</v>
      </c>
      <c r="T49" s="297">
        <v>1.8401348479634161E-3</v>
      </c>
      <c r="U49" s="298">
        <v>2.2544433213666628</v>
      </c>
      <c r="V49" s="247" t="s">
        <v>722</v>
      </c>
      <c r="W49" s="295" t="s">
        <v>723</v>
      </c>
      <c r="X49" s="299" t="s">
        <v>10</v>
      </c>
      <c r="Y49" s="300">
        <v>-8.259481684479999</v>
      </c>
      <c r="Z49" s="301">
        <v>0</v>
      </c>
      <c r="AA49" s="302">
        <v>1.2613120271320806</v>
      </c>
      <c r="AB49" s="295">
        <v>0.94826514311072474</v>
      </c>
      <c r="AC49" s="295"/>
      <c r="AG49" s="247" t="s">
        <v>39</v>
      </c>
      <c r="AH49" s="264" t="s">
        <v>450</v>
      </c>
    </row>
    <row r="50" spans="1:34" ht="15">
      <c r="A50" s="247" t="s">
        <v>176</v>
      </c>
      <c r="B50" s="287" t="s">
        <v>724</v>
      </c>
      <c r="C50" s="287" t="s">
        <v>725</v>
      </c>
      <c r="D50" s="305">
        <v>43</v>
      </c>
      <c r="E50" s="287" t="s">
        <v>25</v>
      </c>
      <c r="F50" s="289">
        <v>43707</v>
      </c>
      <c r="G50" s="290" t="s">
        <v>436</v>
      </c>
      <c r="H50" s="290" t="s">
        <v>726</v>
      </c>
      <c r="I50" s="291">
        <v>9</v>
      </c>
      <c r="J50" s="291">
        <v>3</v>
      </c>
      <c r="K50" s="290" t="s">
        <v>438</v>
      </c>
      <c r="L50" s="292">
        <v>132.86000000000001</v>
      </c>
      <c r="M50" s="293" t="s">
        <v>727</v>
      </c>
      <c r="N50" s="293" t="s">
        <v>728</v>
      </c>
      <c r="O50" s="294" t="s">
        <v>169</v>
      </c>
      <c r="P50" s="295">
        <v>-7.1007490000000004</v>
      </c>
      <c r="Q50" s="295" t="s">
        <v>404</v>
      </c>
      <c r="R50" s="296">
        <v>0</v>
      </c>
      <c r="S50" s="297">
        <v>9.7778106837259843E-4</v>
      </c>
      <c r="T50" s="297">
        <v>8.4108284148482013E-4</v>
      </c>
      <c r="U50" s="298">
        <v>1.1625264720018016</v>
      </c>
      <c r="V50" s="247" t="s">
        <v>729</v>
      </c>
      <c r="W50" s="295" t="s">
        <v>730</v>
      </c>
      <c r="X50" s="299" t="s">
        <v>458</v>
      </c>
      <c r="Y50" s="300">
        <v>-7.9035657064799976</v>
      </c>
      <c r="Z50" s="301">
        <v>0</v>
      </c>
      <c r="AA50" s="302">
        <v>1.0655519758539265</v>
      </c>
      <c r="AB50" s="295">
        <v>0.89502677905202799</v>
      </c>
      <c r="AC50" s="295"/>
      <c r="AG50" s="247" t="s">
        <v>41</v>
      </c>
      <c r="AH50" s="264" t="s">
        <v>450</v>
      </c>
    </row>
    <row r="51" spans="1:34" ht="15">
      <c r="A51" s="247" t="s">
        <v>176</v>
      </c>
      <c r="B51" s="287" t="s">
        <v>731</v>
      </c>
      <c r="C51" s="287" t="s">
        <v>732</v>
      </c>
      <c r="D51" s="305">
        <v>44</v>
      </c>
      <c r="E51" s="287" t="s">
        <v>25</v>
      </c>
      <c r="F51" s="289">
        <v>43707</v>
      </c>
      <c r="G51" s="290" t="s">
        <v>436</v>
      </c>
      <c r="H51" s="290" t="s">
        <v>733</v>
      </c>
      <c r="I51" s="291">
        <v>9</v>
      </c>
      <c r="J51" s="291">
        <v>8</v>
      </c>
      <c r="K51" s="290" t="s">
        <v>438</v>
      </c>
      <c r="L51" s="292">
        <v>61.51</v>
      </c>
      <c r="M51" s="293" t="s">
        <v>734</v>
      </c>
      <c r="N51" s="293" t="s">
        <v>735</v>
      </c>
      <c r="O51" s="294" t="s">
        <v>169</v>
      </c>
      <c r="P51" s="295">
        <v>-8.5885820000000006</v>
      </c>
      <c r="Q51" s="295" t="s">
        <v>447</v>
      </c>
      <c r="R51" s="296">
        <v>0</v>
      </c>
      <c r="S51" s="297">
        <v>1.0123497791438723E-3</v>
      </c>
      <c r="T51" s="297">
        <v>1.1095945869779829E-3</v>
      </c>
      <c r="U51" s="298">
        <v>0.91236005566775513</v>
      </c>
      <c r="W51" s="295"/>
      <c r="X51" s="295"/>
      <c r="Y51" s="300"/>
      <c r="Z51" s="301"/>
      <c r="AA51" s="302"/>
      <c r="AB51" s="295"/>
      <c r="AC51" s="295"/>
      <c r="AG51" s="247" t="s">
        <v>40</v>
      </c>
      <c r="AH51" s="264" t="s">
        <v>450</v>
      </c>
    </row>
    <row r="52" spans="1:34" ht="15">
      <c r="A52" s="247" t="s">
        <v>176</v>
      </c>
      <c r="B52" s="287" t="s">
        <v>736</v>
      </c>
      <c r="C52" s="287" t="s">
        <v>737</v>
      </c>
      <c r="D52" s="305">
        <v>45</v>
      </c>
      <c r="E52" s="287" t="s">
        <v>25</v>
      </c>
      <c r="F52" s="289">
        <v>43707</v>
      </c>
      <c r="G52" s="290" t="s">
        <v>436</v>
      </c>
      <c r="H52" s="290" t="s">
        <v>738</v>
      </c>
      <c r="I52" s="291">
        <v>9</v>
      </c>
      <c r="J52" s="291">
        <v>3</v>
      </c>
      <c r="K52" s="290" t="s">
        <v>438</v>
      </c>
      <c r="L52" s="292">
        <v>45</v>
      </c>
      <c r="M52" s="293" t="s">
        <v>739</v>
      </c>
      <c r="N52" s="293" t="s">
        <v>740</v>
      </c>
      <c r="O52" s="294" t="s">
        <v>169</v>
      </c>
      <c r="P52" s="295">
        <v>-4.4624750000000004</v>
      </c>
      <c r="Q52" s="295" t="s">
        <v>447</v>
      </c>
      <c r="R52" s="296">
        <v>0</v>
      </c>
      <c r="S52" s="297">
        <v>2.9886573550486577E-4</v>
      </c>
      <c r="T52" s="297">
        <v>4.2444228701727418E-4</v>
      </c>
      <c r="U52" s="298">
        <v>0.70413751090899757</v>
      </c>
      <c r="W52" s="295"/>
      <c r="X52" s="295"/>
      <c r="Y52" s="300"/>
      <c r="Z52" s="301"/>
      <c r="AA52" s="302"/>
      <c r="AB52" s="295"/>
      <c r="AC52" s="295"/>
      <c r="AG52" s="247" t="s">
        <v>37</v>
      </c>
      <c r="AH52" s="264" t="s">
        <v>450</v>
      </c>
    </row>
    <row r="53" spans="1:34" ht="15">
      <c r="A53" s="247" t="s">
        <v>176</v>
      </c>
      <c r="B53" s="287" t="s">
        <v>741</v>
      </c>
      <c r="C53" s="287" t="s">
        <v>742</v>
      </c>
      <c r="D53" s="305">
        <v>46</v>
      </c>
      <c r="E53" s="287" t="s">
        <v>25</v>
      </c>
      <c r="F53" s="289">
        <v>43707</v>
      </c>
      <c r="G53" s="290" t="s">
        <v>436</v>
      </c>
      <c r="H53" s="290" t="s">
        <v>743</v>
      </c>
      <c r="I53" s="291">
        <v>9</v>
      </c>
      <c r="J53" s="291">
        <v>152</v>
      </c>
      <c r="K53" s="290" t="s">
        <v>438</v>
      </c>
      <c r="L53" s="292">
        <v>84.87</v>
      </c>
      <c r="M53" s="293" t="s">
        <v>744</v>
      </c>
      <c r="N53" s="293" t="s">
        <v>745</v>
      </c>
      <c r="O53" s="294" t="s">
        <v>169</v>
      </c>
      <c r="P53" s="295">
        <v>-5.4088592999999996</v>
      </c>
      <c r="Q53" s="295" t="s">
        <v>404</v>
      </c>
      <c r="R53" s="296">
        <v>0</v>
      </c>
      <c r="S53" s="297">
        <v>1.6380570537349008E-4</v>
      </c>
      <c r="T53" s="297">
        <v>3.7201700844447845E-4</v>
      </c>
      <c r="U53" s="298">
        <v>0.44031778562602253</v>
      </c>
      <c r="W53" s="295"/>
      <c r="X53" s="295"/>
      <c r="Y53" s="300"/>
      <c r="Z53" s="301"/>
      <c r="AA53" s="302"/>
      <c r="AB53" s="295"/>
      <c r="AG53" s="247" t="s">
        <v>36</v>
      </c>
      <c r="AH53" s="264" t="s">
        <v>450</v>
      </c>
    </row>
    <row r="54" spans="1:34" ht="15">
      <c r="A54" s="247" t="s">
        <v>176</v>
      </c>
      <c r="B54" s="287" t="s">
        <v>746</v>
      </c>
      <c r="C54" s="287" t="s">
        <v>747</v>
      </c>
      <c r="D54" s="305">
        <v>47</v>
      </c>
      <c r="E54" s="287" t="s">
        <v>25</v>
      </c>
      <c r="F54" s="289">
        <v>43707</v>
      </c>
      <c r="G54" s="290" t="s">
        <v>436</v>
      </c>
      <c r="H54" s="290" t="s">
        <v>748</v>
      </c>
      <c r="I54" s="291">
        <v>9</v>
      </c>
      <c r="J54" s="291">
        <v>4</v>
      </c>
      <c r="K54" s="290" t="s">
        <v>438</v>
      </c>
      <c r="L54" s="292">
        <v>81.95</v>
      </c>
      <c r="M54" s="293" t="s">
        <v>749</v>
      </c>
      <c r="N54" s="293" t="s">
        <v>750</v>
      </c>
      <c r="O54" s="294" t="s">
        <v>169</v>
      </c>
      <c r="P54" s="295">
        <v>-6.4767064999999997</v>
      </c>
      <c r="Q54" s="295" t="s">
        <v>404</v>
      </c>
      <c r="R54" s="296">
        <v>0</v>
      </c>
      <c r="S54" s="297">
        <v>1.0693938058612162E-3</v>
      </c>
      <c r="T54" s="297">
        <v>1.0803086649136685E-3</v>
      </c>
      <c r="U54" s="298">
        <v>0.9898965366038931</v>
      </c>
      <c r="W54" s="295"/>
      <c r="X54" s="295"/>
      <c r="Y54" s="300"/>
      <c r="Z54" s="301"/>
      <c r="AA54" s="302"/>
      <c r="AB54" s="295"/>
      <c r="AG54" s="247" t="s">
        <v>291</v>
      </c>
      <c r="AH54" s="264" t="s">
        <v>458</v>
      </c>
    </row>
    <row r="55" spans="1:34" ht="15">
      <c r="A55" s="247" t="s">
        <v>176</v>
      </c>
      <c r="B55" s="287" t="s">
        <v>751</v>
      </c>
      <c r="C55" s="287" t="s">
        <v>752</v>
      </c>
      <c r="D55" s="305">
        <v>48</v>
      </c>
      <c r="E55" s="287" t="s">
        <v>25</v>
      </c>
      <c r="F55" s="289">
        <v>43707</v>
      </c>
      <c r="G55" s="290" t="s">
        <v>436</v>
      </c>
      <c r="H55" s="290" t="s">
        <v>753</v>
      </c>
      <c r="I55" s="291">
        <v>10</v>
      </c>
      <c r="J55" s="291">
        <v>8</v>
      </c>
      <c r="K55" s="290" t="s">
        <v>438</v>
      </c>
      <c r="L55" s="292">
        <v>139.09</v>
      </c>
      <c r="M55" s="293" t="s">
        <v>754</v>
      </c>
      <c r="N55" s="293" t="s">
        <v>755</v>
      </c>
      <c r="O55" s="294" t="s">
        <v>169</v>
      </c>
      <c r="P55" s="295">
        <v>-4.7772883999999998</v>
      </c>
      <c r="Q55" s="295" t="s">
        <v>408</v>
      </c>
      <c r="R55" s="296">
        <v>0</v>
      </c>
      <c r="S55" s="297">
        <v>6.7487262243369158E-4</v>
      </c>
      <c r="T55" s="297">
        <v>3.6081670923659369E-4</v>
      </c>
      <c r="U55" s="298">
        <v>1.8704029086168681</v>
      </c>
      <c r="V55" s="295"/>
      <c r="W55" s="295"/>
      <c r="X55" s="295"/>
      <c r="Y55" s="313"/>
      <c r="Z55" s="313"/>
      <c r="AA55" s="301"/>
      <c r="AB55" s="295"/>
    </row>
    <row r="56" spans="1:34" ht="15">
      <c r="A56" s="247" t="s">
        <v>176</v>
      </c>
      <c r="B56" s="287" t="s">
        <v>756</v>
      </c>
      <c r="C56" s="287" t="s">
        <v>757</v>
      </c>
      <c r="D56" s="305">
        <v>49</v>
      </c>
      <c r="E56" s="287" t="s">
        <v>25</v>
      </c>
      <c r="F56" s="289">
        <v>43707</v>
      </c>
      <c r="G56" s="290" t="s">
        <v>436</v>
      </c>
      <c r="H56" s="290" t="s">
        <v>758</v>
      </c>
      <c r="I56" s="291">
        <v>10</v>
      </c>
      <c r="J56" s="291">
        <v>13</v>
      </c>
      <c r="K56" s="290" t="s">
        <v>438</v>
      </c>
      <c r="L56" s="292">
        <v>23.6</v>
      </c>
      <c r="M56" s="293" t="s">
        <v>759</v>
      </c>
      <c r="N56" s="293" t="s">
        <v>760</v>
      </c>
      <c r="O56" s="294" t="s">
        <v>169</v>
      </c>
      <c r="P56" s="295">
        <v>-4.139602</v>
      </c>
      <c r="Q56" s="295" t="s">
        <v>447</v>
      </c>
      <c r="R56" s="296">
        <v>0</v>
      </c>
      <c r="S56" s="297">
        <v>2.1814590977399493E-4</v>
      </c>
      <c r="T56" s="297">
        <v>1.1738373277317541E-3</v>
      </c>
      <c r="U56" s="298">
        <v>0.18583998363344409</v>
      </c>
      <c r="V56" s="295"/>
      <c r="W56" s="295"/>
      <c r="X56" s="295"/>
      <c r="Y56" s="313"/>
      <c r="Z56" s="313"/>
      <c r="AA56" s="301"/>
      <c r="AB56" s="295"/>
    </row>
    <row r="57" spans="1:34" ht="15">
      <c r="A57" s="247" t="s">
        <v>176</v>
      </c>
      <c r="B57" s="287" t="s">
        <v>761</v>
      </c>
      <c r="C57" s="287" t="s">
        <v>762</v>
      </c>
      <c r="D57" s="305">
        <v>50</v>
      </c>
      <c r="E57" s="287" t="s">
        <v>25</v>
      </c>
      <c r="F57" s="289">
        <v>43707</v>
      </c>
      <c r="G57" s="290" t="s">
        <v>436</v>
      </c>
      <c r="H57" s="290" t="s">
        <v>763</v>
      </c>
      <c r="I57" s="291">
        <v>9</v>
      </c>
      <c r="J57" s="291">
        <v>20</v>
      </c>
      <c r="K57" s="290" t="s">
        <v>438</v>
      </c>
      <c r="L57" s="292">
        <v>104.06</v>
      </c>
      <c r="M57" s="293" t="s">
        <v>764</v>
      </c>
      <c r="N57" s="293" t="s">
        <v>765</v>
      </c>
      <c r="O57" s="294" t="s">
        <v>169</v>
      </c>
      <c r="P57" s="295">
        <v>-8.1341380000000001</v>
      </c>
      <c r="Q57" s="295" t="s">
        <v>408</v>
      </c>
      <c r="R57" s="296">
        <v>0</v>
      </c>
      <c r="S57" s="297">
        <v>8.7833223907169496E-4</v>
      </c>
      <c r="T57" s="297">
        <v>1.0854778969941069E-3</v>
      </c>
      <c r="U57" s="298">
        <v>0.80916639712698224</v>
      </c>
      <c r="V57" s="295"/>
      <c r="W57" s="295"/>
      <c r="X57" s="295"/>
      <c r="Y57" s="313"/>
      <c r="Z57" s="313"/>
      <c r="AA57" s="301"/>
      <c r="AB57" s="295"/>
    </row>
    <row r="58" spans="1:34" ht="15">
      <c r="A58" s="247" t="s">
        <v>176</v>
      </c>
      <c r="B58" s="287" t="s">
        <v>766</v>
      </c>
      <c r="C58" s="287" t="s">
        <v>767</v>
      </c>
      <c r="D58" s="305">
        <v>51</v>
      </c>
      <c r="E58" s="287" t="s">
        <v>25</v>
      </c>
      <c r="F58" s="289">
        <v>43707</v>
      </c>
      <c r="G58" s="290" t="s">
        <v>436</v>
      </c>
      <c r="H58" s="290" t="s">
        <v>768</v>
      </c>
      <c r="I58" s="291">
        <v>9</v>
      </c>
      <c r="J58" s="291">
        <v>2</v>
      </c>
      <c r="K58" s="290" t="s">
        <v>438</v>
      </c>
      <c r="L58" s="292">
        <v>139.19999999999999</v>
      </c>
      <c r="M58" s="293" t="s">
        <v>769</v>
      </c>
      <c r="N58" s="293" t="s">
        <v>770</v>
      </c>
      <c r="O58" s="294" t="s">
        <v>169</v>
      </c>
      <c r="P58" s="295">
        <v>0.79182386000000005</v>
      </c>
      <c r="Q58" s="295" t="s">
        <v>447</v>
      </c>
      <c r="R58" s="296">
        <v>0</v>
      </c>
      <c r="S58" s="297">
        <v>9.348897884432103E-4</v>
      </c>
      <c r="T58" s="297">
        <v>1.1587610570715462E-3</v>
      </c>
      <c r="U58" s="298">
        <v>0.80680118022423908</v>
      </c>
      <c r="V58" s="295"/>
      <c r="W58" s="295"/>
      <c r="X58" s="295"/>
      <c r="Y58" s="313"/>
      <c r="Z58" s="313"/>
      <c r="AA58" s="301"/>
      <c r="AB58" s="295"/>
    </row>
    <row r="59" spans="1:34" ht="15">
      <c r="A59" s="247" t="s">
        <v>176</v>
      </c>
      <c r="B59" s="287" t="s">
        <v>771</v>
      </c>
      <c r="C59" s="287" t="s">
        <v>772</v>
      </c>
      <c r="D59" s="305">
        <v>52</v>
      </c>
      <c r="E59" s="287" t="s">
        <v>25</v>
      </c>
      <c r="F59" s="289">
        <v>43707</v>
      </c>
      <c r="G59" s="290" t="s">
        <v>436</v>
      </c>
      <c r="H59" s="290" t="s">
        <v>773</v>
      </c>
      <c r="I59" s="291">
        <v>9</v>
      </c>
      <c r="J59" s="291">
        <v>2</v>
      </c>
      <c r="K59" s="290" t="s">
        <v>438</v>
      </c>
      <c r="L59" s="292">
        <v>41.09</v>
      </c>
      <c r="M59" s="293" t="s">
        <v>774</v>
      </c>
      <c r="N59" s="293" t="s">
        <v>775</v>
      </c>
      <c r="O59" s="294" t="s">
        <v>169</v>
      </c>
      <c r="P59" s="295">
        <v>-8.3203910000000008</v>
      </c>
      <c r="Q59" s="295" t="s">
        <v>408</v>
      </c>
      <c r="R59" s="296">
        <v>0</v>
      </c>
      <c r="S59" s="297">
        <v>3.1934733590211712E-5</v>
      </c>
      <c r="T59" s="297">
        <v>3.0941032748492094E-4</v>
      </c>
      <c r="U59" s="298">
        <v>0.10321159558505055</v>
      </c>
      <c r="V59" s="295"/>
      <c r="W59" s="295"/>
      <c r="X59" s="295"/>
      <c r="Y59" s="313"/>
      <c r="Z59" s="313"/>
      <c r="AA59" s="301"/>
      <c r="AB59" s="295"/>
    </row>
    <row r="60" spans="1:34" ht="15">
      <c r="A60" s="247" t="s">
        <v>776</v>
      </c>
      <c r="B60" s="287" t="s">
        <v>777</v>
      </c>
      <c r="C60" s="287" t="s">
        <v>778</v>
      </c>
      <c r="D60" s="305">
        <v>53</v>
      </c>
      <c r="E60" s="287" t="s">
        <v>25</v>
      </c>
      <c r="F60" s="289">
        <v>43707</v>
      </c>
      <c r="G60" s="290" t="s">
        <v>436</v>
      </c>
      <c r="H60" s="290" t="s">
        <v>779</v>
      </c>
      <c r="I60" s="291">
        <v>9</v>
      </c>
      <c r="J60" s="291">
        <v>1</v>
      </c>
      <c r="K60" s="290" t="s">
        <v>438</v>
      </c>
      <c r="L60" s="292">
        <v>96.27</v>
      </c>
      <c r="M60" s="293" t="s">
        <v>780</v>
      </c>
      <c r="N60" s="293" t="s">
        <v>781</v>
      </c>
      <c r="O60" s="294" t="s">
        <v>169</v>
      </c>
      <c r="P60" s="295">
        <v>-5.0318719999999999</v>
      </c>
      <c r="Q60" s="295" t="s">
        <v>280</v>
      </c>
      <c r="R60" s="296">
        <v>0</v>
      </c>
      <c r="S60" s="297">
        <v>1.5335507061770861E-4</v>
      </c>
      <c r="T60" s="297">
        <v>3.715779196611948E-4</v>
      </c>
      <c r="U60" s="298">
        <v>0.41271308789698252</v>
      </c>
      <c r="V60" s="295"/>
      <c r="W60" s="295"/>
      <c r="X60" s="295"/>
      <c r="Y60" s="313"/>
      <c r="Z60" s="313"/>
      <c r="AA60" s="301"/>
      <c r="AB60" s="295"/>
    </row>
    <row r="61" spans="1:34" ht="15">
      <c r="A61" s="247" t="s">
        <v>176</v>
      </c>
      <c r="B61" s="287" t="s">
        <v>782</v>
      </c>
      <c r="C61" s="287" t="s">
        <v>783</v>
      </c>
      <c r="D61" s="305">
        <v>54</v>
      </c>
      <c r="E61" s="287" t="s">
        <v>25</v>
      </c>
      <c r="F61" s="289">
        <v>43707</v>
      </c>
      <c r="G61" s="290" t="s">
        <v>436</v>
      </c>
      <c r="H61" s="290" t="s">
        <v>784</v>
      </c>
      <c r="I61" s="291">
        <v>10</v>
      </c>
      <c r="J61" s="291">
        <v>37</v>
      </c>
      <c r="K61" s="290" t="s">
        <v>438</v>
      </c>
      <c r="L61" s="292">
        <v>194.85</v>
      </c>
      <c r="M61" s="293" t="s">
        <v>785</v>
      </c>
      <c r="N61" s="293" t="s">
        <v>786</v>
      </c>
      <c r="O61" s="294" t="s">
        <v>169</v>
      </c>
      <c r="P61" s="295">
        <v>-1.5218020000000001</v>
      </c>
      <c r="Q61" s="295" t="s">
        <v>280</v>
      </c>
      <c r="R61" s="296">
        <v>0</v>
      </c>
      <c r="S61" s="297">
        <v>2.3171321327399757E-3</v>
      </c>
      <c r="T61" s="297">
        <v>1.9258566976557445E-3</v>
      </c>
      <c r="U61" s="298">
        <v>1.2031695481603135</v>
      </c>
      <c r="V61" s="295"/>
      <c r="W61" s="295"/>
      <c r="X61" s="295"/>
      <c r="Y61" s="313"/>
      <c r="Z61" s="313"/>
      <c r="AA61" s="301"/>
      <c r="AB61" s="295"/>
    </row>
    <row r="62" spans="1:34" ht="15">
      <c r="A62" s="247" t="s">
        <v>176</v>
      </c>
      <c r="B62" s="287" t="s">
        <v>787</v>
      </c>
      <c r="C62" s="287" t="s">
        <v>788</v>
      </c>
      <c r="D62" s="305">
        <v>55</v>
      </c>
      <c r="E62" s="287" t="s">
        <v>25</v>
      </c>
      <c r="F62" s="289">
        <v>43707</v>
      </c>
      <c r="G62" s="290" t="s">
        <v>436</v>
      </c>
      <c r="H62" s="290" t="s">
        <v>789</v>
      </c>
      <c r="I62" s="291">
        <v>10</v>
      </c>
      <c r="J62" s="291">
        <v>21</v>
      </c>
      <c r="K62" s="290" t="s">
        <v>438</v>
      </c>
      <c r="L62" s="292">
        <v>83.17</v>
      </c>
      <c r="M62" s="293" t="s">
        <v>790</v>
      </c>
      <c r="N62" s="293" t="s">
        <v>791</v>
      </c>
      <c r="O62" s="294" t="s">
        <v>169</v>
      </c>
      <c r="P62" s="295">
        <v>-4.7119260000000001</v>
      </c>
      <c r="Q62" s="295" t="s">
        <v>280</v>
      </c>
      <c r="R62" s="296">
        <v>0</v>
      </c>
      <c r="S62" s="297">
        <v>1.637462551818136E-3</v>
      </c>
      <c r="T62" s="297">
        <v>8.7199027172683949E-4</v>
      </c>
      <c r="U62" s="298">
        <v>1.8778449770722776</v>
      </c>
      <c r="V62" s="295"/>
      <c r="W62" s="295"/>
      <c r="X62" s="295"/>
      <c r="Y62" s="313"/>
      <c r="Z62" s="313"/>
      <c r="AA62" s="301"/>
      <c r="AB62" s="295"/>
    </row>
    <row r="63" spans="1:34" ht="15">
      <c r="A63" s="247" t="s">
        <v>792</v>
      </c>
      <c r="B63" s="287" t="s">
        <v>793</v>
      </c>
      <c r="C63" s="287" t="s">
        <v>794</v>
      </c>
      <c r="D63" s="305">
        <v>56</v>
      </c>
      <c r="E63" s="287" t="s">
        <v>25</v>
      </c>
      <c r="F63" s="289">
        <v>43707</v>
      </c>
      <c r="G63" s="290" t="s">
        <v>436</v>
      </c>
      <c r="H63" s="290" t="s">
        <v>795</v>
      </c>
      <c r="I63" s="291">
        <v>10</v>
      </c>
      <c r="J63" s="291">
        <v>1</v>
      </c>
      <c r="K63" s="290" t="s">
        <v>438</v>
      </c>
      <c r="L63" s="292">
        <v>50.75</v>
      </c>
      <c r="M63" s="293" t="s">
        <v>796</v>
      </c>
      <c r="N63" s="293" t="s">
        <v>797</v>
      </c>
      <c r="O63" s="294" t="s">
        <v>169</v>
      </c>
      <c r="P63" s="295">
        <v>-3.6407769000000001</v>
      </c>
      <c r="Q63" s="295" t="s">
        <v>280</v>
      </c>
      <c r="R63" s="296">
        <v>0</v>
      </c>
      <c r="S63" s="297">
        <v>3.5715175053193445E-4</v>
      </c>
      <c r="T63" s="297">
        <v>4.5341765887183211E-4</v>
      </c>
      <c r="U63" s="298">
        <v>0.78768822418733975</v>
      </c>
      <c r="V63" s="295"/>
      <c r="W63" s="295"/>
      <c r="X63" s="295"/>
      <c r="Y63" s="313"/>
      <c r="Z63" s="313"/>
      <c r="AA63" s="301"/>
      <c r="AB63" s="295"/>
    </row>
    <row r="64" spans="1:34" ht="15">
      <c r="A64" s="247" t="s">
        <v>176</v>
      </c>
      <c r="B64" s="287" t="s">
        <v>798</v>
      </c>
      <c r="C64" s="287" t="s">
        <v>799</v>
      </c>
      <c r="D64" s="305">
        <v>57</v>
      </c>
      <c r="E64" s="287" t="s">
        <v>25</v>
      </c>
      <c r="F64" s="289">
        <v>43707</v>
      </c>
      <c r="G64" s="290" t="s">
        <v>436</v>
      </c>
      <c r="H64" s="290" t="s">
        <v>800</v>
      </c>
      <c r="I64" s="291">
        <v>10</v>
      </c>
      <c r="J64" s="291">
        <v>5</v>
      </c>
      <c r="K64" s="290" t="s">
        <v>438</v>
      </c>
      <c r="L64" s="292">
        <v>50.21</v>
      </c>
      <c r="M64" s="293" t="s">
        <v>801</v>
      </c>
      <c r="N64" s="293" t="s">
        <v>802</v>
      </c>
      <c r="O64" s="294" t="s">
        <v>169</v>
      </c>
      <c r="P64" s="295">
        <v>-3.7356913</v>
      </c>
      <c r="Q64" s="295" t="s">
        <v>280</v>
      </c>
      <c r="R64" s="296">
        <v>0</v>
      </c>
      <c r="S64" s="297">
        <v>1.4285049559201869E-5</v>
      </c>
      <c r="T64" s="297">
        <v>5.0045452084668317E-4</v>
      </c>
      <c r="U64" s="298">
        <v>2.8544151294775031E-2</v>
      </c>
      <c r="V64" s="295"/>
      <c r="W64" s="295"/>
      <c r="X64" s="295"/>
      <c r="Y64" s="313"/>
      <c r="Z64" s="313"/>
      <c r="AA64" s="301"/>
      <c r="AB64" s="295"/>
    </row>
    <row r="65" spans="1:28" ht="15">
      <c r="A65" s="247" t="s">
        <v>176</v>
      </c>
      <c r="B65" s="287" t="s">
        <v>803</v>
      </c>
      <c r="C65" s="287" t="s">
        <v>804</v>
      </c>
      <c r="D65" s="305">
        <v>58</v>
      </c>
      <c r="E65" s="287" t="s">
        <v>25</v>
      </c>
      <c r="F65" s="289">
        <v>43707</v>
      </c>
      <c r="G65" s="290" t="s">
        <v>436</v>
      </c>
      <c r="H65" s="290" t="s">
        <v>805</v>
      </c>
      <c r="I65" s="291">
        <v>10</v>
      </c>
      <c r="J65" s="291">
        <v>32</v>
      </c>
      <c r="K65" s="290" t="s">
        <v>438</v>
      </c>
      <c r="L65" s="292">
        <v>35.92</v>
      </c>
      <c r="M65" s="293" t="s">
        <v>806</v>
      </c>
      <c r="N65" s="293" t="s">
        <v>807</v>
      </c>
      <c r="O65" s="294" t="s">
        <v>169</v>
      </c>
      <c r="P65" s="295">
        <v>-5.6171119999999997</v>
      </c>
      <c r="Q65" s="295" t="s">
        <v>280</v>
      </c>
      <c r="R65" s="296">
        <v>0</v>
      </c>
      <c r="S65" s="297">
        <v>1.4924771002091652E-4</v>
      </c>
      <c r="T65" s="297">
        <v>2.3520869663919321E-4</v>
      </c>
      <c r="U65" s="298">
        <v>0.63453312804101114</v>
      </c>
      <c r="V65" s="295"/>
      <c r="W65" s="295"/>
      <c r="X65" s="295"/>
      <c r="Y65" s="313"/>
      <c r="Z65" s="313"/>
      <c r="AA65" s="301"/>
      <c r="AB65" s="295"/>
    </row>
    <row r="66" spans="1:28" ht="15">
      <c r="A66" s="247" t="s">
        <v>176</v>
      </c>
      <c r="B66" s="287" t="s">
        <v>808</v>
      </c>
      <c r="C66" s="287" t="s">
        <v>809</v>
      </c>
      <c r="D66" s="305">
        <v>59</v>
      </c>
      <c r="E66" s="287" t="s">
        <v>25</v>
      </c>
      <c r="F66" s="289">
        <v>43707</v>
      </c>
      <c r="G66" s="290" t="s">
        <v>436</v>
      </c>
      <c r="H66" s="290" t="s">
        <v>810</v>
      </c>
      <c r="I66" s="291">
        <v>9</v>
      </c>
      <c r="J66" s="291">
        <v>4</v>
      </c>
      <c r="K66" s="290" t="s">
        <v>438</v>
      </c>
      <c r="L66" s="292">
        <v>19.47</v>
      </c>
      <c r="M66" s="293" t="s">
        <v>811</v>
      </c>
      <c r="N66" s="293" t="s">
        <v>812</v>
      </c>
      <c r="O66" s="294" t="s">
        <v>169</v>
      </c>
      <c r="P66" s="295">
        <v>-11.531103</v>
      </c>
      <c r="Q66" s="295" t="s">
        <v>280</v>
      </c>
      <c r="R66" s="296">
        <v>0</v>
      </c>
      <c r="S66" s="297">
        <v>7.6593766574078876E-5</v>
      </c>
      <c r="T66" s="297">
        <v>4.0024659407615127E-4</v>
      </c>
      <c r="U66" s="298">
        <v>0.19136644185785645</v>
      </c>
      <c r="V66" s="295"/>
      <c r="W66" s="295"/>
      <c r="X66" s="295"/>
      <c r="Y66" s="313"/>
      <c r="Z66" s="313"/>
      <c r="AA66" s="301"/>
      <c r="AB66" s="295"/>
    </row>
    <row r="67" spans="1:28" ht="15">
      <c r="A67" s="247" t="s">
        <v>176</v>
      </c>
      <c r="B67" s="287" t="s">
        <v>813</v>
      </c>
      <c r="C67" s="287" t="s">
        <v>814</v>
      </c>
      <c r="D67" s="305">
        <v>1</v>
      </c>
      <c r="E67" s="287" t="s">
        <v>27</v>
      </c>
      <c r="F67" s="289">
        <v>43707</v>
      </c>
      <c r="G67" s="290" t="s">
        <v>579</v>
      </c>
      <c r="H67" s="290" t="s">
        <v>453</v>
      </c>
      <c r="I67" s="291">
        <v>6.0413400000000001E-3</v>
      </c>
      <c r="J67" s="291">
        <v>5</v>
      </c>
      <c r="K67" s="290" t="s">
        <v>815</v>
      </c>
      <c r="L67" s="292">
        <v>31.45</v>
      </c>
      <c r="M67" s="293" t="s">
        <v>454</v>
      </c>
      <c r="N67" s="293" t="s">
        <v>455</v>
      </c>
      <c r="O67" s="294" t="s">
        <v>169</v>
      </c>
      <c r="P67" s="295">
        <v>-4.1379333000000003</v>
      </c>
      <c r="Q67" s="295" t="s">
        <v>456</v>
      </c>
      <c r="R67" s="296">
        <v>0</v>
      </c>
      <c r="S67" s="297">
        <v>5.4143693481675846E-4</v>
      </c>
      <c r="T67" s="297">
        <v>1.1092338660799424E-3</v>
      </c>
      <c r="U67" s="298">
        <v>0.48811792659217018</v>
      </c>
      <c r="V67" s="295"/>
      <c r="W67" s="295"/>
      <c r="X67" s="295"/>
      <c r="Y67" s="313"/>
      <c r="Z67" s="313"/>
      <c r="AA67" s="301"/>
      <c r="AB67" s="295"/>
    </row>
    <row r="68" spans="1:28" ht="15">
      <c r="A68" s="247" t="s">
        <v>176</v>
      </c>
      <c r="B68" s="287" t="s">
        <v>816</v>
      </c>
      <c r="C68" s="287" t="s">
        <v>817</v>
      </c>
      <c r="D68" s="305">
        <v>2</v>
      </c>
      <c r="E68" s="287" t="s">
        <v>27</v>
      </c>
      <c r="F68" s="289">
        <v>43707</v>
      </c>
      <c r="G68" s="290" t="s">
        <v>579</v>
      </c>
      <c r="H68" s="290" t="s">
        <v>461</v>
      </c>
      <c r="I68" s="291">
        <v>-3.0536339999999999E-2</v>
      </c>
      <c r="J68" s="291">
        <v>4</v>
      </c>
      <c r="K68" s="290" t="s">
        <v>815</v>
      </c>
      <c r="L68" s="292">
        <v>76.63</v>
      </c>
      <c r="M68" s="293" t="s">
        <v>462</v>
      </c>
      <c r="N68" s="293" t="s">
        <v>463</v>
      </c>
      <c r="O68" s="294" t="s">
        <v>169</v>
      </c>
      <c r="P68" s="295">
        <v>-7.7981176000000003</v>
      </c>
      <c r="Q68" s="295" t="s">
        <v>408</v>
      </c>
      <c r="R68" s="296">
        <v>0</v>
      </c>
      <c r="S68" s="297">
        <v>9.5878858499395484E-6</v>
      </c>
      <c r="T68" s="297">
        <v>1.6179489801680162E-4</v>
      </c>
      <c r="U68" s="298">
        <v>5.9259506742566706E-2</v>
      </c>
      <c r="V68" s="295"/>
      <c r="W68" s="295"/>
      <c r="X68" s="295"/>
      <c r="Y68" s="313"/>
      <c r="Z68" s="313"/>
      <c r="AA68" s="301"/>
      <c r="AB68" s="295"/>
    </row>
    <row r="69" spans="1:28" ht="15">
      <c r="A69" s="247" t="s">
        <v>176</v>
      </c>
      <c r="B69" s="287" t="s">
        <v>818</v>
      </c>
      <c r="C69" s="287" t="s">
        <v>819</v>
      </c>
      <c r="D69" s="305">
        <v>3</v>
      </c>
      <c r="E69" s="287" t="s">
        <v>27</v>
      </c>
      <c r="F69" s="289">
        <v>43707</v>
      </c>
      <c r="G69" s="290" t="s">
        <v>579</v>
      </c>
      <c r="H69" s="290" t="s">
        <v>489</v>
      </c>
      <c r="I69" s="291">
        <v>-1.34512E-3</v>
      </c>
      <c r="J69" s="291">
        <v>25</v>
      </c>
      <c r="K69" s="290" t="s">
        <v>815</v>
      </c>
      <c r="L69" s="292">
        <v>52.04</v>
      </c>
      <c r="M69" s="293" t="s">
        <v>490</v>
      </c>
      <c r="N69" s="293" t="s">
        <v>491</v>
      </c>
      <c r="O69" s="294" t="s">
        <v>169</v>
      </c>
      <c r="P69" s="295">
        <v>-2.8219341999999998</v>
      </c>
      <c r="Q69" s="295" t="s">
        <v>484</v>
      </c>
      <c r="R69" s="296">
        <v>0</v>
      </c>
      <c r="S69" s="297">
        <v>4.1525564939876398E-3</v>
      </c>
      <c r="T69" s="297">
        <v>1.9328793238714663E-3</v>
      </c>
      <c r="U69" s="298">
        <v>2.1483785576795684</v>
      </c>
      <c r="V69" s="295"/>
      <c r="W69" s="295"/>
      <c r="X69" s="295"/>
      <c r="Y69" s="313"/>
      <c r="Z69" s="313"/>
      <c r="AA69" s="301"/>
      <c r="AB69" s="295"/>
    </row>
    <row r="70" spans="1:28" ht="15">
      <c r="A70" s="247" t="s">
        <v>176</v>
      </c>
      <c r="B70" s="287" t="s">
        <v>820</v>
      </c>
      <c r="C70" s="287" t="s">
        <v>821</v>
      </c>
      <c r="D70" s="305">
        <v>4</v>
      </c>
      <c r="E70" s="287" t="s">
        <v>27</v>
      </c>
      <c r="F70" s="289">
        <v>43707</v>
      </c>
      <c r="G70" s="290" t="s">
        <v>579</v>
      </c>
      <c r="H70" s="290" t="s">
        <v>822</v>
      </c>
      <c r="I70" s="291">
        <v>-8.6694480000000004E-2</v>
      </c>
      <c r="J70" s="291">
        <v>7</v>
      </c>
      <c r="K70" s="290" t="s">
        <v>815</v>
      </c>
      <c r="L70" s="292">
        <v>21.57</v>
      </c>
      <c r="M70" s="293" t="s">
        <v>823</v>
      </c>
      <c r="N70" s="293" t="s">
        <v>824</v>
      </c>
      <c r="O70" s="294" t="s">
        <v>169</v>
      </c>
      <c r="P70" s="295">
        <v>-9.9508580000000002</v>
      </c>
      <c r="Q70" s="295" t="s">
        <v>484</v>
      </c>
      <c r="R70" s="296">
        <v>0</v>
      </c>
      <c r="S70" s="297">
        <v>8.6889280044590131E-4</v>
      </c>
      <c r="T70" s="297">
        <v>3.292977766299422E-4</v>
      </c>
      <c r="U70" s="298">
        <v>2.6386233437049422</v>
      </c>
      <c r="V70" s="295"/>
      <c r="W70" s="295"/>
      <c r="X70" s="295"/>
      <c r="Y70" s="313"/>
      <c r="Z70" s="313"/>
      <c r="AA70" s="301"/>
      <c r="AB70" s="295"/>
    </row>
    <row r="71" spans="1:28" ht="15">
      <c r="A71" s="247" t="s">
        <v>176</v>
      </c>
      <c r="B71" s="287" t="s">
        <v>825</v>
      </c>
      <c r="C71" s="287" t="s">
        <v>826</v>
      </c>
      <c r="D71" s="305">
        <v>5</v>
      </c>
      <c r="E71" s="287" t="s">
        <v>27</v>
      </c>
      <c r="F71" s="289">
        <v>43707</v>
      </c>
      <c r="G71" s="290" t="s">
        <v>579</v>
      </c>
      <c r="H71" s="290" t="s">
        <v>827</v>
      </c>
      <c r="I71" s="291">
        <v>1.82047E-3</v>
      </c>
      <c r="J71" s="291">
        <v>64</v>
      </c>
      <c r="K71" s="290" t="s">
        <v>815</v>
      </c>
      <c r="L71" s="292">
        <v>142.82</v>
      </c>
      <c r="M71" s="293" t="s">
        <v>828</v>
      </c>
      <c r="N71" s="293" t="s">
        <v>829</v>
      </c>
      <c r="O71" s="294" t="s">
        <v>169</v>
      </c>
      <c r="P71" s="295">
        <v>-7.6839329999999997</v>
      </c>
      <c r="Q71" s="295" t="s">
        <v>456</v>
      </c>
      <c r="R71" s="296">
        <v>0</v>
      </c>
      <c r="S71" s="297">
        <v>1.7049546429584231E-3</v>
      </c>
      <c r="T71" s="297">
        <v>1.3388623543761061E-3</v>
      </c>
      <c r="U71" s="298">
        <v>1.2734353441081789</v>
      </c>
      <c r="V71" s="295"/>
      <c r="W71" s="295"/>
      <c r="X71" s="295"/>
      <c r="Y71" s="313"/>
      <c r="Z71" s="313"/>
      <c r="AA71" s="301"/>
      <c r="AB71" s="295"/>
    </row>
    <row r="72" spans="1:28" ht="15">
      <c r="A72" s="247" t="s">
        <v>830</v>
      </c>
      <c r="B72" s="287" t="s">
        <v>831</v>
      </c>
      <c r="C72" s="287" t="s">
        <v>832</v>
      </c>
      <c r="D72" s="305">
        <v>6</v>
      </c>
      <c r="E72" s="287" t="s">
        <v>27</v>
      </c>
      <c r="F72" s="289">
        <v>43707</v>
      </c>
      <c r="G72" s="290" t="s">
        <v>579</v>
      </c>
      <c r="H72" s="290" t="s">
        <v>833</v>
      </c>
      <c r="I72" s="291">
        <v>1.14603E-2</v>
      </c>
      <c r="J72" s="291">
        <v>1</v>
      </c>
      <c r="K72" s="290" t="s">
        <v>815</v>
      </c>
      <c r="L72" s="292">
        <v>253.92</v>
      </c>
      <c r="M72" s="293" t="s">
        <v>834</v>
      </c>
      <c r="N72" s="293" t="s">
        <v>835</v>
      </c>
      <c r="O72" s="294" t="s">
        <v>169</v>
      </c>
      <c r="P72" s="295">
        <v>-3.2080709999999999</v>
      </c>
      <c r="Q72" s="295" t="s">
        <v>408</v>
      </c>
      <c r="R72" s="296">
        <v>0</v>
      </c>
      <c r="S72" s="297">
        <v>3.8366159775407235E-3</v>
      </c>
      <c r="T72" s="297">
        <v>2.8356875230259519E-3</v>
      </c>
      <c r="U72" s="298">
        <v>1.3529755822484575</v>
      </c>
      <c r="V72" s="295"/>
      <c r="W72" s="295"/>
      <c r="X72" s="295"/>
      <c r="Y72" s="313"/>
      <c r="Z72" s="313"/>
      <c r="AA72" s="301"/>
      <c r="AB72" s="295"/>
    </row>
    <row r="73" spans="1:28" ht="15">
      <c r="A73" s="247" t="s">
        <v>176</v>
      </c>
      <c r="B73" s="287" t="s">
        <v>836</v>
      </c>
      <c r="C73" s="287" t="s">
        <v>837</v>
      </c>
      <c r="D73" s="305">
        <v>7</v>
      </c>
      <c r="E73" s="287" t="s">
        <v>27</v>
      </c>
      <c r="F73" s="289">
        <v>43707</v>
      </c>
      <c r="G73" s="290" t="s">
        <v>579</v>
      </c>
      <c r="H73" s="290" t="s">
        <v>838</v>
      </c>
      <c r="I73" s="291">
        <v>-0.65202108999999997</v>
      </c>
      <c r="J73" s="291">
        <v>7</v>
      </c>
      <c r="K73" s="290" t="s">
        <v>815</v>
      </c>
      <c r="L73" s="292">
        <v>11.38</v>
      </c>
      <c r="M73" s="293" t="s">
        <v>839</v>
      </c>
      <c r="N73" s="293" t="s">
        <v>840</v>
      </c>
      <c r="O73" s="294" t="s">
        <v>169</v>
      </c>
      <c r="P73" s="295">
        <v>-4.2183640000000002</v>
      </c>
      <c r="Q73" s="295" t="s">
        <v>447</v>
      </c>
      <c r="R73" s="296">
        <v>0</v>
      </c>
      <c r="S73" s="297">
        <v>5.6221045720344251E-6</v>
      </c>
      <c r="T73" s="297">
        <v>4.5537711003171516E-4</v>
      </c>
      <c r="U73" s="298">
        <v>1.2346041222060697E-2</v>
      </c>
      <c r="V73" s="295"/>
      <c r="W73" s="295"/>
      <c r="X73" s="295"/>
      <c r="Y73" s="313"/>
      <c r="Z73" s="313"/>
      <c r="AA73" s="301"/>
      <c r="AB73" s="295"/>
    </row>
    <row r="74" spans="1:28" ht="15">
      <c r="A74" s="247" t="s">
        <v>176</v>
      </c>
      <c r="B74" s="287" t="s">
        <v>841</v>
      </c>
      <c r="C74" s="287" t="s">
        <v>842</v>
      </c>
      <c r="D74" s="305">
        <v>8</v>
      </c>
      <c r="E74" s="287" t="s">
        <v>27</v>
      </c>
      <c r="F74" s="289">
        <v>43707</v>
      </c>
      <c r="G74" s="290" t="s">
        <v>579</v>
      </c>
      <c r="H74" s="290" t="s">
        <v>843</v>
      </c>
      <c r="I74" s="291">
        <v>1.0722550000000001E-2</v>
      </c>
      <c r="J74" s="291">
        <v>7</v>
      </c>
      <c r="K74" s="290" t="s">
        <v>815</v>
      </c>
      <c r="L74" s="292">
        <v>838.42</v>
      </c>
      <c r="M74" s="293" t="s">
        <v>844</v>
      </c>
      <c r="N74" s="293" t="s">
        <v>845</v>
      </c>
      <c r="O74" s="294" t="s">
        <v>169</v>
      </c>
      <c r="P74" s="295">
        <v>-6.0343741999999999E-2</v>
      </c>
      <c r="Q74" s="295" t="s">
        <v>408</v>
      </c>
      <c r="R74" s="296">
        <v>0</v>
      </c>
      <c r="S74" s="297">
        <v>1.7554022372454649E-3</v>
      </c>
      <c r="T74" s="297">
        <v>8.3166192935473339E-4</v>
      </c>
      <c r="U74" s="298">
        <v>2.1107161158710723</v>
      </c>
      <c r="V74" s="295"/>
      <c r="W74" s="295"/>
      <c r="X74" s="295"/>
      <c r="Y74" s="313"/>
      <c r="Z74" s="313"/>
      <c r="AA74" s="301"/>
      <c r="AB74" s="295"/>
    </row>
    <row r="75" spans="1:28" ht="15">
      <c r="A75" s="247" t="s">
        <v>176</v>
      </c>
      <c r="B75" s="287" t="s">
        <v>846</v>
      </c>
      <c r="C75" s="287" t="s">
        <v>847</v>
      </c>
      <c r="D75" s="305">
        <v>9</v>
      </c>
      <c r="E75" s="287" t="s">
        <v>27</v>
      </c>
      <c r="F75" s="289">
        <v>43707</v>
      </c>
      <c r="G75" s="290" t="s">
        <v>579</v>
      </c>
      <c r="H75" s="290" t="s">
        <v>848</v>
      </c>
      <c r="I75" s="291">
        <v>-0.23021828</v>
      </c>
      <c r="J75" s="291">
        <v>3</v>
      </c>
      <c r="K75" s="290" t="s">
        <v>815</v>
      </c>
      <c r="L75" s="292">
        <v>29.32</v>
      </c>
      <c r="M75" s="293" t="s">
        <v>849</v>
      </c>
      <c r="N75" s="293" t="s">
        <v>850</v>
      </c>
      <c r="O75" s="294" t="s">
        <v>169</v>
      </c>
      <c r="P75" s="295">
        <v>3.8644075</v>
      </c>
      <c r="Q75" s="295" t="s">
        <v>280</v>
      </c>
      <c r="R75" s="296">
        <v>0</v>
      </c>
      <c r="S75" s="297">
        <v>1.1700904318233808E-3</v>
      </c>
      <c r="T75" s="297">
        <v>9.2098463730742929E-4</v>
      </c>
      <c r="U75" s="298">
        <v>1.2704776870591803</v>
      </c>
      <c r="V75" s="295"/>
      <c r="W75" s="295"/>
      <c r="X75" s="295"/>
      <c r="Y75" s="313"/>
      <c r="Z75" s="313"/>
      <c r="AA75" s="301"/>
      <c r="AB75" s="295"/>
    </row>
    <row r="76" spans="1:28" ht="15">
      <c r="A76" s="247" t="s">
        <v>176</v>
      </c>
      <c r="B76" s="287" t="s">
        <v>851</v>
      </c>
      <c r="C76" s="287" t="s">
        <v>852</v>
      </c>
      <c r="D76" s="305">
        <v>10</v>
      </c>
      <c r="E76" s="287" t="s">
        <v>27</v>
      </c>
      <c r="F76" s="289">
        <v>43707</v>
      </c>
      <c r="G76" s="290" t="s">
        <v>579</v>
      </c>
      <c r="H76" s="290" t="s">
        <v>853</v>
      </c>
      <c r="I76" s="291">
        <v>-0.52774869000000002</v>
      </c>
      <c r="J76" s="291">
        <v>31</v>
      </c>
      <c r="K76" s="290" t="s">
        <v>815</v>
      </c>
      <c r="L76" s="292">
        <v>9.5500000000000007</v>
      </c>
      <c r="M76" s="293" t="s">
        <v>854</v>
      </c>
      <c r="N76" s="293" t="s">
        <v>855</v>
      </c>
      <c r="O76" s="294" t="s">
        <v>169</v>
      </c>
      <c r="P76" s="295">
        <v>-4.3079796000000004</v>
      </c>
      <c r="Q76" s="295" t="s">
        <v>280</v>
      </c>
      <c r="R76" s="296">
        <v>0</v>
      </c>
      <c r="S76" s="297">
        <v>3.2713170348932114E-5</v>
      </c>
      <c r="T76" s="297">
        <v>1.1045400912395267E-4</v>
      </c>
      <c r="U76" s="298">
        <v>0.29617005854645839</v>
      </c>
      <c r="V76" s="295"/>
      <c r="W76" s="295"/>
      <c r="X76" s="295"/>
      <c r="Y76" s="313"/>
      <c r="Z76" s="313"/>
      <c r="AA76" s="301"/>
      <c r="AB76" s="295"/>
    </row>
    <row r="77" spans="1:28" ht="15">
      <c r="A77" s="247" t="s">
        <v>856</v>
      </c>
      <c r="B77" s="287" t="s">
        <v>857</v>
      </c>
      <c r="C77" s="287" t="s">
        <v>858</v>
      </c>
      <c r="D77" s="305">
        <v>11</v>
      </c>
      <c r="E77" s="287" t="s">
        <v>27</v>
      </c>
      <c r="F77" s="289">
        <v>43707</v>
      </c>
      <c r="G77" s="290" t="s">
        <v>579</v>
      </c>
      <c r="H77" s="290" t="s">
        <v>859</v>
      </c>
      <c r="I77" s="291">
        <v>1.198595E-2</v>
      </c>
      <c r="J77" s="291">
        <v>1</v>
      </c>
      <c r="K77" s="290" t="s">
        <v>815</v>
      </c>
      <c r="L77" s="292">
        <v>145.16999999999999</v>
      </c>
      <c r="M77" s="293" t="s">
        <v>860</v>
      </c>
      <c r="N77" s="293" t="s">
        <v>861</v>
      </c>
      <c r="O77" s="294" t="s">
        <v>169</v>
      </c>
      <c r="P77" s="295">
        <v>3.7445664000000001</v>
      </c>
      <c r="Q77" s="295" t="s">
        <v>447</v>
      </c>
      <c r="R77" s="296">
        <v>0</v>
      </c>
      <c r="S77" s="297">
        <v>1.6359162324981326E-3</v>
      </c>
      <c r="T77" s="297">
        <v>2.5758323593374865E-3</v>
      </c>
      <c r="U77" s="298">
        <v>0.63510198036292087</v>
      </c>
      <c r="V77" s="295"/>
      <c r="W77" s="295"/>
      <c r="X77" s="295"/>
      <c r="Y77" s="313"/>
      <c r="Z77" s="313"/>
      <c r="AA77" s="301"/>
      <c r="AB77" s="295"/>
    </row>
    <row r="78" spans="1:28" ht="15">
      <c r="A78" s="247" t="s">
        <v>176</v>
      </c>
      <c r="B78" s="287" t="s">
        <v>862</v>
      </c>
      <c r="C78" s="287" t="s">
        <v>863</v>
      </c>
      <c r="D78" s="305">
        <v>12</v>
      </c>
      <c r="E78" s="287" t="s">
        <v>27</v>
      </c>
      <c r="F78" s="289">
        <v>43707</v>
      </c>
      <c r="G78" s="290" t="s">
        <v>579</v>
      </c>
      <c r="H78" s="290" t="s">
        <v>864</v>
      </c>
      <c r="I78" s="291">
        <v>9.2042200000000008E-3</v>
      </c>
      <c r="J78" s="291">
        <v>25</v>
      </c>
      <c r="K78" s="290" t="s">
        <v>815</v>
      </c>
      <c r="L78" s="292">
        <v>52.15</v>
      </c>
      <c r="M78" s="293" t="s">
        <v>865</v>
      </c>
      <c r="N78" s="293" t="s">
        <v>866</v>
      </c>
      <c r="O78" s="294" t="s">
        <v>169</v>
      </c>
      <c r="P78" s="295">
        <v>-5.3627194999999999</v>
      </c>
      <c r="Q78" s="295" t="s">
        <v>408</v>
      </c>
      <c r="R78" s="296">
        <v>0</v>
      </c>
      <c r="S78" s="297">
        <v>1.1476667257467796E-4</v>
      </c>
      <c r="T78" s="297">
        <v>5.1185076093674287E-4</v>
      </c>
      <c r="U78" s="298">
        <v>0.22421901330114738</v>
      </c>
      <c r="V78" s="295"/>
      <c r="W78" s="295"/>
      <c r="X78" s="295"/>
      <c r="Y78" s="313"/>
      <c r="Z78" s="313"/>
      <c r="AA78" s="301"/>
      <c r="AB78" s="295"/>
    </row>
    <row r="79" spans="1:28" ht="15">
      <c r="A79" s="247" t="s">
        <v>176</v>
      </c>
      <c r="B79" s="287" t="s">
        <v>867</v>
      </c>
      <c r="C79" s="287" t="s">
        <v>868</v>
      </c>
      <c r="D79" s="305">
        <v>13</v>
      </c>
      <c r="E79" s="287" t="s">
        <v>27</v>
      </c>
      <c r="F79" s="289">
        <v>43707</v>
      </c>
      <c r="G79" s="290" t="s">
        <v>579</v>
      </c>
      <c r="H79" s="290" t="s">
        <v>869</v>
      </c>
      <c r="I79" s="291">
        <v>8.8166300000000006E-3</v>
      </c>
      <c r="J79" s="291">
        <v>7</v>
      </c>
      <c r="K79" s="290" t="s">
        <v>815</v>
      </c>
      <c r="L79" s="292">
        <v>123.63</v>
      </c>
      <c r="M79" s="293" t="s">
        <v>870</v>
      </c>
      <c r="N79" s="293" t="s">
        <v>871</v>
      </c>
      <c r="O79" s="294" t="s">
        <v>169</v>
      </c>
      <c r="P79" s="295">
        <v>3.6463736999999998</v>
      </c>
      <c r="Q79" s="295" t="s">
        <v>404</v>
      </c>
      <c r="R79" s="296">
        <v>0</v>
      </c>
      <c r="S79" s="297">
        <v>9.5848474909675761E-4</v>
      </c>
      <c r="T79" s="297">
        <v>1.0645468128565158E-3</v>
      </c>
      <c r="U79" s="298">
        <v>0.90036881189361684</v>
      </c>
      <c r="V79" s="295"/>
      <c r="W79" s="295"/>
      <c r="X79" s="295"/>
      <c r="Y79" s="313"/>
      <c r="Z79" s="313"/>
      <c r="AA79" s="301"/>
      <c r="AB79" s="295"/>
    </row>
    <row r="80" spans="1:28" ht="15">
      <c r="A80" s="247" t="s">
        <v>176</v>
      </c>
      <c r="B80" s="287" t="s">
        <v>872</v>
      </c>
      <c r="C80" s="287" t="s">
        <v>873</v>
      </c>
      <c r="D80" s="305">
        <v>14</v>
      </c>
      <c r="E80" s="287" t="s">
        <v>27</v>
      </c>
      <c r="F80" s="289">
        <v>43707</v>
      </c>
      <c r="G80" s="290" t="s">
        <v>579</v>
      </c>
      <c r="H80" s="290" t="s">
        <v>874</v>
      </c>
      <c r="I80" s="291">
        <v>3.8399999999999997E-6</v>
      </c>
      <c r="J80" s="291">
        <v>13</v>
      </c>
      <c r="K80" s="290" t="s">
        <v>815</v>
      </c>
      <c r="L80" s="292">
        <v>26.03</v>
      </c>
      <c r="M80" s="293" t="s">
        <v>875</v>
      </c>
      <c r="N80" s="293" t="s">
        <v>876</v>
      </c>
      <c r="O80" s="294" t="s">
        <v>169</v>
      </c>
      <c r="P80" s="295">
        <v>-2.7266324000000002</v>
      </c>
      <c r="Q80" s="295" t="s">
        <v>447</v>
      </c>
      <c r="R80" s="296">
        <v>0</v>
      </c>
      <c r="S80" s="297">
        <v>2.0003043758803603E-4</v>
      </c>
      <c r="T80" s="297">
        <v>3.8666706111400908E-4</v>
      </c>
      <c r="U80" s="298">
        <v>0.517319569481138</v>
      </c>
      <c r="V80" s="295"/>
      <c r="W80" s="295"/>
      <c r="X80" s="295"/>
      <c r="Y80" s="313"/>
      <c r="Z80" s="313"/>
      <c r="AA80" s="301"/>
      <c r="AB80" s="295"/>
    </row>
    <row r="81" spans="1:28" ht="15">
      <c r="A81" s="247" t="s">
        <v>176</v>
      </c>
      <c r="B81" s="287" t="s">
        <v>877</v>
      </c>
      <c r="C81" s="287" t="s">
        <v>878</v>
      </c>
      <c r="D81" s="305">
        <v>15</v>
      </c>
      <c r="E81" s="287" t="s">
        <v>27</v>
      </c>
      <c r="F81" s="289">
        <v>43707</v>
      </c>
      <c r="G81" s="290" t="s">
        <v>579</v>
      </c>
      <c r="H81" s="290" t="s">
        <v>879</v>
      </c>
      <c r="I81" s="291">
        <v>-6.5300899999999995E-2</v>
      </c>
      <c r="J81" s="291">
        <v>6</v>
      </c>
      <c r="K81" s="290" t="s">
        <v>815</v>
      </c>
      <c r="L81" s="292">
        <v>101.53</v>
      </c>
      <c r="M81" s="293" t="s">
        <v>880</v>
      </c>
      <c r="N81" s="293" t="s">
        <v>881</v>
      </c>
      <c r="O81" s="294" t="s">
        <v>169</v>
      </c>
      <c r="P81" s="295">
        <v>-9.2088459999999994</v>
      </c>
      <c r="Q81" s="295" t="s">
        <v>408</v>
      </c>
      <c r="R81" s="296">
        <v>0</v>
      </c>
      <c r="S81" s="297">
        <v>1.6280805999068142E-3</v>
      </c>
      <c r="T81" s="297">
        <v>9.5718128590043233E-4</v>
      </c>
      <c r="U81" s="298">
        <v>1.7009114405901267</v>
      </c>
      <c r="V81" s="295"/>
      <c r="W81" s="295"/>
      <c r="X81" s="295"/>
      <c r="Y81" s="313"/>
      <c r="Z81" s="313"/>
      <c r="AA81" s="301"/>
      <c r="AB81" s="295"/>
    </row>
    <row r="82" spans="1:28" ht="15">
      <c r="A82" s="247" t="s">
        <v>882</v>
      </c>
      <c r="B82" s="287" t="s">
        <v>883</v>
      </c>
      <c r="C82" s="287" t="s">
        <v>884</v>
      </c>
      <c r="D82" s="305">
        <v>16</v>
      </c>
      <c r="E82" s="287" t="s">
        <v>27</v>
      </c>
      <c r="F82" s="289">
        <v>43707</v>
      </c>
      <c r="G82" s="290" t="s">
        <v>579</v>
      </c>
      <c r="H82" s="290" t="s">
        <v>550</v>
      </c>
      <c r="I82" s="291">
        <v>-4.4163099999999997E-3</v>
      </c>
      <c r="J82" s="291">
        <v>1</v>
      </c>
      <c r="K82" s="290" t="s">
        <v>815</v>
      </c>
      <c r="L82" s="292">
        <v>67.930000000000007</v>
      </c>
      <c r="M82" s="293" t="s">
        <v>551</v>
      </c>
      <c r="N82" s="293" t="s">
        <v>552</v>
      </c>
      <c r="O82" s="294" t="s">
        <v>169</v>
      </c>
      <c r="P82" s="295">
        <v>-3.312093</v>
      </c>
      <c r="Q82" s="295" t="s">
        <v>447</v>
      </c>
      <c r="R82" s="296">
        <v>0</v>
      </c>
      <c r="S82" s="297">
        <v>2.5000632214030954E-3</v>
      </c>
      <c r="T82" s="297">
        <v>2.0923734237602676E-3</v>
      </c>
      <c r="U82" s="298">
        <v>1.1948456202957101</v>
      </c>
      <c r="V82" s="295"/>
      <c r="W82" s="295"/>
      <c r="X82" s="295"/>
      <c r="Y82" s="313"/>
      <c r="Z82" s="313"/>
      <c r="AA82" s="301"/>
      <c r="AB82" s="295"/>
    </row>
    <row r="83" spans="1:28" ht="15">
      <c r="A83" s="247" t="s">
        <v>176</v>
      </c>
      <c r="B83" s="287" t="s">
        <v>885</v>
      </c>
      <c r="C83" s="287" t="s">
        <v>886</v>
      </c>
      <c r="D83" s="305">
        <v>17</v>
      </c>
      <c r="E83" s="287" t="s">
        <v>27</v>
      </c>
      <c r="F83" s="289">
        <v>43707</v>
      </c>
      <c r="G83" s="290" t="s">
        <v>579</v>
      </c>
      <c r="H83" s="290" t="s">
        <v>887</v>
      </c>
      <c r="I83" s="291">
        <v>-1.2038190000000001E-2</v>
      </c>
      <c r="J83" s="291">
        <v>7</v>
      </c>
      <c r="K83" s="290" t="s">
        <v>815</v>
      </c>
      <c r="L83" s="292">
        <v>72.27</v>
      </c>
      <c r="M83" s="293" t="s">
        <v>888</v>
      </c>
      <c r="N83" s="293" t="s">
        <v>889</v>
      </c>
      <c r="O83" s="294" t="s">
        <v>169</v>
      </c>
      <c r="P83" s="295">
        <v>-0.46954154999999997</v>
      </c>
      <c r="Q83" s="295" t="s">
        <v>447</v>
      </c>
      <c r="R83" s="296">
        <v>0</v>
      </c>
      <c r="S83" s="297">
        <v>1.4432124155248599E-3</v>
      </c>
      <c r="T83" s="297">
        <v>9.9470193260652409E-4</v>
      </c>
      <c r="U83" s="298">
        <v>1.4508993782117783</v>
      </c>
      <c r="V83" s="295"/>
      <c r="W83" s="295"/>
      <c r="X83" s="295"/>
      <c r="Y83" s="313"/>
      <c r="Z83" s="313"/>
      <c r="AA83" s="301"/>
      <c r="AB83" s="295"/>
    </row>
    <row r="84" spans="1:28" ht="15">
      <c r="A84" s="247" t="s">
        <v>176</v>
      </c>
      <c r="B84" s="287" t="s">
        <v>890</v>
      </c>
      <c r="C84" s="287" t="s">
        <v>891</v>
      </c>
      <c r="D84" s="305">
        <v>18</v>
      </c>
      <c r="E84" s="287" t="s">
        <v>27</v>
      </c>
      <c r="F84" s="289">
        <v>43707</v>
      </c>
      <c r="G84" s="290" t="s">
        <v>579</v>
      </c>
      <c r="H84" s="290" t="s">
        <v>563</v>
      </c>
      <c r="I84" s="291">
        <v>-2.4046999999999999E-2</v>
      </c>
      <c r="J84" s="291">
        <v>4</v>
      </c>
      <c r="K84" s="290" t="s">
        <v>815</v>
      </c>
      <c r="L84" s="292">
        <v>146.38</v>
      </c>
      <c r="M84" s="293" t="s">
        <v>564</v>
      </c>
      <c r="N84" s="293" t="s">
        <v>565</v>
      </c>
      <c r="O84" s="294" t="s">
        <v>169</v>
      </c>
      <c r="P84" s="295">
        <v>0.83400010000000002</v>
      </c>
      <c r="Q84" s="295" t="s">
        <v>399</v>
      </c>
      <c r="R84" s="296">
        <v>0</v>
      </c>
      <c r="S84" s="297">
        <v>1.2480873665350958E-3</v>
      </c>
      <c r="T84" s="297">
        <v>7.2511674607475649E-4</v>
      </c>
      <c r="U84" s="298">
        <v>1.7212226490303995</v>
      </c>
      <c r="V84" s="295"/>
      <c r="W84" s="295"/>
      <c r="X84" s="295"/>
      <c r="Y84" s="313"/>
      <c r="Z84" s="313"/>
      <c r="AA84" s="301"/>
      <c r="AB84" s="295"/>
    </row>
    <row r="85" spans="1:28" ht="15">
      <c r="A85" s="247" t="s">
        <v>892</v>
      </c>
      <c r="B85" s="287" t="s">
        <v>893</v>
      </c>
      <c r="C85" s="287" t="s">
        <v>894</v>
      </c>
      <c r="D85" s="305">
        <v>19</v>
      </c>
      <c r="E85" s="287" t="s">
        <v>27</v>
      </c>
      <c r="F85" s="289">
        <v>43707</v>
      </c>
      <c r="G85" s="290" t="s">
        <v>579</v>
      </c>
      <c r="H85" s="290" t="s">
        <v>895</v>
      </c>
      <c r="I85" s="291">
        <v>1.092975E-2</v>
      </c>
      <c r="J85" s="291">
        <v>1</v>
      </c>
      <c r="K85" s="290" t="s">
        <v>815</v>
      </c>
      <c r="L85" s="292">
        <v>556.28</v>
      </c>
      <c r="M85" s="293" t="s">
        <v>896</v>
      </c>
      <c r="N85" s="293" t="s">
        <v>897</v>
      </c>
      <c r="O85" s="294" t="s">
        <v>169</v>
      </c>
      <c r="P85" s="295">
        <v>6.172085</v>
      </c>
      <c r="Q85" s="295" t="s">
        <v>447</v>
      </c>
      <c r="R85" s="296">
        <v>0</v>
      </c>
      <c r="S85" s="297">
        <v>2.3820660387243405E-3</v>
      </c>
      <c r="T85" s="297">
        <v>1.9555873818132411E-3</v>
      </c>
      <c r="U85" s="298">
        <v>1.2180821275885223</v>
      </c>
      <c r="V85" s="295"/>
      <c r="W85" s="295"/>
      <c r="X85" s="295"/>
      <c r="Y85" s="313"/>
      <c r="Z85" s="313"/>
      <c r="AA85" s="301"/>
      <c r="AB85" s="295"/>
    </row>
    <row r="86" spans="1:28" ht="15">
      <c r="A86" s="247" t="s">
        <v>176</v>
      </c>
      <c r="B86" s="287" t="s">
        <v>898</v>
      </c>
      <c r="C86" s="287" t="s">
        <v>899</v>
      </c>
      <c r="D86" s="305">
        <v>20</v>
      </c>
      <c r="E86" s="287" t="s">
        <v>27</v>
      </c>
      <c r="F86" s="289">
        <v>43707</v>
      </c>
      <c r="G86" s="290" t="s">
        <v>579</v>
      </c>
      <c r="H86" s="290" t="s">
        <v>900</v>
      </c>
      <c r="I86" s="291">
        <v>3.05E-6</v>
      </c>
      <c r="J86" s="291">
        <v>6</v>
      </c>
      <c r="K86" s="290" t="s">
        <v>815</v>
      </c>
      <c r="L86" s="292">
        <v>32.799999999999997</v>
      </c>
      <c r="M86" s="293" t="s">
        <v>901</v>
      </c>
      <c r="N86" s="293" t="s">
        <v>902</v>
      </c>
      <c r="O86" s="294" t="s">
        <v>169</v>
      </c>
      <c r="P86" s="295">
        <v>-1.1021494999999999</v>
      </c>
      <c r="Q86" s="295" t="s">
        <v>280</v>
      </c>
      <c r="R86" s="296">
        <v>0</v>
      </c>
      <c r="S86" s="297">
        <v>3.5379145876486112E-4</v>
      </c>
      <c r="T86" s="297">
        <v>2.1612736555739828E-4</v>
      </c>
      <c r="U86" s="298">
        <v>1.6369581790460614</v>
      </c>
      <c r="V86" s="295"/>
      <c r="W86" s="295"/>
      <c r="X86" s="295"/>
      <c r="Y86" s="313"/>
      <c r="Z86" s="313"/>
      <c r="AA86" s="301"/>
      <c r="AB86" s="295"/>
    </row>
    <row r="87" spans="1:28" ht="15">
      <c r="A87" s="247" t="s">
        <v>176</v>
      </c>
      <c r="B87" s="287" t="s">
        <v>903</v>
      </c>
      <c r="C87" s="287" t="s">
        <v>904</v>
      </c>
      <c r="D87" s="305">
        <v>21</v>
      </c>
      <c r="E87" s="287" t="s">
        <v>27</v>
      </c>
      <c r="F87" s="289">
        <v>43707</v>
      </c>
      <c r="G87" s="290" t="s">
        <v>579</v>
      </c>
      <c r="H87" s="290" t="s">
        <v>905</v>
      </c>
      <c r="I87" s="291">
        <v>-0.30060606000000001</v>
      </c>
      <c r="J87" s="291">
        <v>20</v>
      </c>
      <c r="K87" s="290" t="s">
        <v>815</v>
      </c>
      <c r="L87" s="292">
        <v>8.25</v>
      </c>
      <c r="M87" s="293" t="s">
        <v>906</v>
      </c>
      <c r="N87" s="293" t="s">
        <v>907</v>
      </c>
      <c r="O87" s="294" t="s">
        <v>169</v>
      </c>
      <c r="P87" s="295">
        <v>-9.4736809999999991</v>
      </c>
      <c r="Q87" s="295" t="s">
        <v>447</v>
      </c>
      <c r="R87" s="296">
        <v>0</v>
      </c>
      <c r="S87" s="297">
        <v>2.9000257829364723E-3</v>
      </c>
      <c r="T87" s="297">
        <v>2.9427050305240671E-3</v>
      </c>
      <c r="U87" s="298">
        <v>0.98549659339115137</v>
      </c>
      <c r="V87" s="295"/>
      <c r="W87" s="295"/>
      <c r="X87" s="295"/>
      <c r="Y87" s="313"/>
      <c r="Z87" s="313"/>
      <c r="AA87" s="301"/>
      <c r="AB87" s="295"/>
    </row>
    <row r="88" spans="1:28" ht="15">
      <c r="A88" s="247" t="s">
        <v>176</v>
      </c>
      <c r="B88" s="287" t="s">
        <v>908</v>
      </c>
      <c r="C88" s="287" t="s">
        <v>909</v>
      </c>
      <c r="D88" s="305">
        <v>22</v>
      </c>
      <c r="E88" s="287" t="s">
        <v>27</v>
      </c>
      <c r="F88" s="289">
        <v>43707</v>
      </c>
      <c r="G88" s="290" t="s">
        <v>579</v>
      </c>
      <c r="H88" s="290" t="s">
        <v>612</v>
      </c>
      <c r="I88" s="291">
        <v>-1.8355949999999999E-2</v>
      </c>
      <c r="J88" s="291">
        <v>2</v>
      </c>
      <c r="K88" s="290" t="s">
        <v>815</v>
      </c>
      <c r="L88" s="292">
        <v>37.590000000000003</v>
      </c>
      <c r="M88" s="293" t="s">
        <v>613</v>
      </c>
      <c r="N88" s="293" t="s">
        <v>614</v>
      </c>
      <c r="O88" s="294" t="s">
        <v>169</v>
      </c>
      <c r="P88" s="295">
        <v>-12.439614000000001</v>
      </c>
      <c r="Q88" s="295" t="s">
        <v>484</v>
      </c>
      <c r="R88" s="296">
        <v>0</v>
      </c>
      <c r="S88" s="297">
        <v>1.3885031656413627E-4</v>
      </c>
      <c r="T88" s="297">
        <v>1.7339585568412589E-4</v>
      </c>
      <c r="U88" s="298">
        <v>0.80077067595594098</v>
      </c>
      <c r="V88" s="295"/>
      <c r="W88" s="295"/>
      <c r="X88" s="295"/>
      <c r="Y88" s="313"/>
      <c r="Z88" s="313"/>
      <c r="AA88" s="301"/>
      <c r="AB88" s="295"/>
    </row>
    <row r="89" spans="1:28" ht="15">
      <c r="A89" s="247" t="s">
        <v>176</v>
      </c>
      <c r="B89" s="287" t="s">
        <v>910</v>
      </c>
      <c r="C89" s="287" t="s">
        <v>911</v>
      </c>
      <c r="D89" s="305">
        <v>23</v>
      </c>
      <c r="E89" s="287" t="s">
        <v>27</v>
      </c>
      <c r="F89" s="289">
        <v>43707</v>
      </c>
      <c r="G89" s="290" t="s">
        <v>579</v>
      </c>
      <c r="H89" s="290" t="s">
        <v>912</v>
      </c>
      <c r="I89" s="291">
        <v>-2.5417E-3</v>
      </c>
      <c r="J89" s="291">
        <v>50</v>
      </c>
      <c r="K89" s="290" t="s">
        <v>815</v>
      </c>
      <c r="L89" s="292">
        <v>62.95</v>
      </c>
      <c r="M89" s="293" t="s">
        <v>913</v>
      </c>
      <c r="N89" s="293" t="s">
        <v>914</v>
      </c>
      <c r="O89" s="294" t="s">
        <v>169</v>
      </c>
      <c r="P89" s="295">
        <v>-10.518193</v>
      </c>
      <c r="Q89" s="295" t="s">
        <v>484</v>
      </c>
      <c r="R89" s="296">
        <v>0</v>
      </c>
      <c r="S89" s="297">
        <v>1.3019418022374751E-3</v>
      </c>
      <c r="T89" s="297">
        <v>6.427425726040297E-4</v>
      </c>
      <c r="U89" s="298">
        <v>2.0256038073886136</v>
      </c>
      <c r="V89" s="295"/>
      <c r="W89" s="295"/>
      <c r="X89" s="295"/>
      <c r="Y89" s="313"/>
      <c r="Z89" s="313"/>
      <c r="AA89" s="301"/>
      <c r="AB89" s="295"/>
    </row>
    <row r="90" spans="1:28" ht="15">
      <c r="A90" s="247" t="s">
        <v>915</v>
      </c>
      <c r="B90" s="287" t="s">
        <v>916</v>
      </c>
      <c r="C90" s="287" t="s">
        <v>917</v>
      </c>
      <c r="D90" s="305">
        <v>24</v>
      </c>
      <c r="E90" s="287" t="s">
        <v>27</v>
      </c>
      <c r="F90" s="289">
        <v>43707</v>
      </c>
      <c r="G90" s="290" t="s">
        <v>579</v>
      </c>
      <c r="H90" s="290" t="s">
        <v>918</v>
      </c>
      <c r="I90" s="291">
        <v>-7.9594799999999997E-3</v>
      </c>
      <c r="J90" s="291">
        <v>1</v>
      </c>
      <c r="K90" s="290" t="s">
        <v>815</v>
      </c>
      <c r="L90" s="292">
        <v>13.82</v>
      </c>
      <c r="M90" s="293" t="s">
        <v>919</v>
      </c>
      <c r="N90" s="293" t="s">
        <v>920</v>
      </c>
      <c r="O90" s="294" t="s">
        <v>169</v>
      </c>
      <c r="P90" s="295">
        <v>-9.1162089999999996</v>
      </c>
      <c r="Q90" s="295" t="s">
        <v>280</v>
      </c>
      <c r="R90" s="296">
        <v>0</v>
      </c>
      <c r="S90" s="297">
        <v>1.396914852091382E-3</v>
      </c>
      <c r="T90" s="297">
        <v>7.2288764334214829E-4</v>
      </c>
      <c r="U90" s="298">
        <v>1.9324093653516934</v>
      </c>
      <c r="V90" s="295"/>
      <c r="W90" s="295"/>
      <c r="X90" s="295"/>
      <c r="Y90" s="313"/>
      <c r="Z90" s="313"/>
      <c r="AA90" s="301"/>
      <c r="AB90" s="295"/>
    </row>
    <row r="91" spans="1:28" ht="15">
      <c r="A91" s="247" t="s">
        <v>176</v>
      </c>
      <c r="B91" s="287" t="s">
        <v>921</v>
      </c>
      <c r="C91" s="287" t="s">
        <v>922</v>
      </c>
      <c r="D91" s="305">
        <v>25</v>
      </c>
      <c r="E91" s="287" t="s">
        <v>27</v>
      </c>
      <c r="F91" s="289">
        <v>43707</v>
      </c>
      <c r="G91" s="290" t="s">
        <v>579</v>
      </c>
      <c r="H91" s="290" t="s">
        <v>923</v>
      </c>
      <c r="I91" s="291">
        <v>-2.22807E-3</v>
      </c>
      <c r="J91" s="291">
        <v>16</v>
      </c>
      <c r="K91" s="290" t="s">
        <v>815</v>
      </c>
      <c r="L91" s="292">
        <v>49.37</v>
      </c>
      <c r="M91" s="293" t="s">
        <v>924</v>
      </c>
      <c r="N91" s="293" t="s">
        <v>925</v>
      </c>
      <c r="O91" s="294" t="s">
        <v>169</v>
      </c>
      <c r="P91" s="295">
        <v>-3.9024413</v>
      </c>
      <c r="Q91" s="295" t="s">
        <v>484</v>
      </c>
      <c r="R91" s="296">
        <v>0</v>
      </c>
      <c r="S91" s="297">
        <v>4.062900287999801E-4</v>
      </c>
      <c r="T91" s="297">
        <v>5.4621467640364615E-4</v>
      </c>
      <c r="U91" s="298">
        <v>0.74382847322054857</v>
      </c>
      <c r="V91" s="295"/>
      <c r="W91" s="295"/>
      <c r="X91" s="295"/>
      <c r="Y91" s="313"/>
      <c r="Z91" s="313"/>
      <c r="AA91" s="301"/>
      <c r="AB91" s="295"/>
    </row>
    <row r="92" spans="1:28" ht="15">
      <c r="A92" s="247" t="s">
        <v>176</v>
      </c>
      <c r="B92" s="287" t="s">
        <v>926</v>
      </c>
      <c r="C92" s="287" t="s">
        <v>927</v>
      </c>
      <c r="D92" s="305">
        <v>26</v>
      </c>
      <c r="E92" s="287" t="s">
        <v>27</v>
      </c>
      <c r="F92" s="289">
        <v>43707</v>
      </c>
      <c r="G92" s="290" t="s">
        <v>579</v>
      </c>
      <c r="H92" s="290" t="s">
        <v>928</v>
      </c>
      <c r="I92" s="291">
        <v>7.9922699999999992E-3</v>
      </c>
      <c r="J92" s="291">
        <v>7</v>
      </c>
      <c r="K92" s="290" t="s">
        <v>815</v>
      </c>
      <c r="L92" s="292">
        <v>155.15</v>
      </c>
      <c r="M92" s="293" t="s">
        <v>929</v>
      </c>
      <c r="N92" s="293" t="s">
        <v>930</v>
      </c>
      <c r="O92" s="294" t="s">
        <v>169</v>
      </c>
      <c r="P92" s="295">
        <v>-2.4627745000000001</v>
      </c>
      <c r="Q92" s="295" t="s">
        <v>280</v>
      </c>
      <c r="R92" s="296">
        <v>0</v>
      </c>
      <c r="S92" s="297">
        <v>7.0240162207774019E-4</v>
      </c>
      <c r="T92" s="297">
        <v>1.023141938762054E-3</v>
      </c>
      <c r="U92" s="298">
        <v>0.68651434905269149</v>
      </c>
      <c r="V92" s="295"/>
      <c r="W92" s="295"/>
      <c r="X92" s="295"/>
      <c r="Y92" s="313"/>
      <c r="Z92" s="313"/>
      <c r="AA92" s="301"/>
      <c r="AB92" s="295"/>
    </row>
    <row r="93" spans="1:28" ht="15">
      <c r="A93" s="247" t="s">
        <v>176</v>
      </c>
      <c r="B93" s="287" t="s">
        <v>931</v>
      </c>
      <c r="C93" s="287" t="s">
        <v>932</v>
      </c>
      <c r="D93" s="305">
        <v>27</v>
      </c>
      <c r="E93" s="287" t="s">
        <v>27</v>
      </c>
      <c r="F93" s="289">
        <v>43707</v>
      </c>
      <c r="G93" s="290" t="s">
        <v>579</v>
      </c>
      <c r="H93" s="290" t="s">
        <v>933</v>
      </c>
      <c r="I93" s="291">
        <v>5.3600000000000004E-6</v>
      </c>
      <c r="J93" s="291">
        <v>8</v>
      </c>
      <c r="K93" s="290" t="s">
        <v>815</v>
      </c>
      <c r="L93" s="292">
        <v>18.64</v>
      </c>
      <c r="M93" s="293" t="s">
        <v>934</v>
      </c>
      <c r="N93" s="293" t="s">
        <v>935</v>
      </c>
      <c r="O93" s="294" t="s">
        <v>169</v>
      </c>
      <c r="P93" s="295">
        <v>-7.9231142999999999</v>
      </c>
      <c r="Q93" s="295" t="s">
        <v>447</v>
      </c>
      <c r="R93" s="296">
        <v>0</v>
      </c>
      <c r="S93" s="297">
        <v>3.3998344900412484E-6</v>
      </c>
      <c r="T93" s="297">
        <v>1.9427458025192732E-4</v>
      </c>
      <c r="U93" s="298">
        <v>1.7500151000879694E-2</v>
      </c>
      <c r="V93" s="295"/>
      <c r="W93" s="295"/>
      <c r="X93" s="295"/>
      <c r="Y93" s="313"/>
      <c r="Z93" s="313"/>
      <c r="AA93" s="301"/>
      <c r="AB93" s="295"/>
    </row>
    <row r="94" spans="1:28" ht="15">
      <c r="A94" s="247" t="s">
        <v>176</v>
      </c>
      <c r="B94" s="287" t="s">
        <v>936</v>
      </c>
      <c r="C94" s="287" t="s">
        <v>937</v>
      </c>
      <c r="D94" s="305">
        <v>28</v>
      </c>
      <c r="E94" s="287" t="s">
        <v>27</v>
      </c>
      <c r="F94" s="289">
        <v>43707</v>
      </c>
      <c r="G94" s="290" t="s">
        <v>579</v>
      </c>
      <c r="H94" s="290" t="s">
        <v>938</v>
      </c>
      <c r="I94" s="291">
        <v>-0.35619121999999998</v>
      </c>
      <c r="J94" s="291">
        <v>7</v>
      </c>
      <c r="K94" s="290" t="s">
        <v>815</v>
      </c>
      <c r="L94" s="292">
        <v>25.52</v>
      </c>
      <c r="M94" s="293" t="s">
        <v>939</v>
      </c>
      <c r="N94" s="293" t="s">
        <v>940</v>
      </c>
      <c r="O94" s="294" t="s">
        <v>169</v>
      </c>
      <c r="P94" s="295">
        <v>-3.5613774999999999</v>
      </c>
      <c r="Q94" s="295" t="s">
        <v>280</v>
      </c>
      <c r="R94" s="296">
        <v>0</v>
      </c>
      <c r="S94" s="297">
        <v>1.3984266085628947E-4</v>
      </c>
      <c r="T94" s="297">
        <v>6.6722942488973286E-4</v>
      </c>
      <c r="U94" s="298">
        <v>0.20958707101294288</v>
      </c>
      <c r="V94" s="295"/>
      <c r="W94" s="295"/>
      <c r="X94" s="295"/>
      <c r="Y94" s="313"/>
      <c r="Z94" s="313"/>
      <c r="AA94" s="301"/>
      <c r="AB94" s="295"/>
    </row>
    <row r="95" spans="1:28" ht="15">
      <c r="A95" s="247" t="s">
        <v>176</v>
      </c>
      <c r="B95" s="287" t="s">
        <v>941</v>
      </c>
      <c r="C95" s="287" t="s">
        <v>942</v>
      </c>
      <c r="D95" s="305">
        <v>29</v>
      </c>
      <c r="E95" s="287" t="s">
        <v>27</v>
      </c>
      <c r="F95" s="289">
        <v>43707</v>
      </c>
      <c r="G95" s="290" t="s">
        <v>579</v>
      </c>
      <c r="H95" s="290" t="s">
        <v>644</v>
      </c>
      <c r="I95" s="291">
        <v>1.176051E-2</v>
      </c>
      <c r="J95" s="291">
        <v>2</v>
      </c>
      <c r="K95" s="290" t="s">
        <v>815</v>
      </c>
      <c r="L95" s="292">
        <v>28.06</v>
      </c>
      <c r="M95" s="293" t="s">
        <v>645</v>
      </c>
      <c r="N95" s="293" t="s">
        <v>646</v>
      </c>
      <c r="O95" s="294" t="s">
        <v>169</v>
      </c>
      <c r="P95" s="295">
        <v>-5.8294477000000002</v>
      </c>
      <c r="Q95" s="295" t="s">
        <v>484</v>
      </c>
      <c r="R95" s="296">
        <v>0</v>
      </c>
      <c r="S95" s="297">
        <v>8.7707937172395458E-4</v>
      </c>
      <c r="T95" s="297">
        <v>6.0023919329588768E-4</v>
      </c>
      <c r="U95" s="298">
        <v>1.4612164309163975</v>
      </c>
      <c r="V95" s="295"/>
      <c r="W95" s="295"/>
      <c r="X95" s="295"/>
      <c r="Y95" s="313"/>
      <c r="Z95" s="313"/>
      <c r="AA95" s="301"/>
      <c r="AB95" s="295"/>
    </row>
    <row r="96" spans="1:28" ht="15">
      <c r="A96" s="247" t="s">
        <v>176</v>
      </c>
      <c r="B96" s="287" t="s">
        <v>943</v>
      </c>
      <c r="C96" s="287" t="s">
        <v>944</v>
      </c>
      <c r="D96" s="305">
        <v>30</v>
      </c>
      <c r="E96" s="287" t="s">
        <v>27</v>
      </c>
      <c r="F96" s="289">
        <v>43707</v>
      </c>
      <c r="G96" s="290" t="s">
        <v>579</v>
      </c>
      <c r="H96" s="290" t="s">
        <v>945</v>
      </c>
      <c r="I96" s="291">
        <v>-0.70093000000000005</v>
      </c>
      <c r="J96" s="291">
        <v>43</v>
      </c>
      <c r="K96" s="290" t="s">
        <v>815</v>
      </c>
      <c r="L96" s="292">
        <v>20.43</v>
      </c>
      <c r="M96" s="293" t="s">
        <v>946</v>
      </c>
      <c r="N96" s="293" t="s">
        <v>947</v>
      </c>
      <c r="O96" s="294" t="s">
        <v>169</v>
      </c>
      <c r="P96" s="295">
        <v>-13.560033000000001</v>
      </c>
      <c r="Q96" s="295" t="s">
        <v>484</v>
      </c>
      <c r="R96" s="296">
        <v>0</v>
      </c>
      <c r="S96" s="297">
        <v>3.3613147019773853E-4</v>
      </c>
      <c r="T96" s="297">
        <v>3.0570516076487036E-4</v>
      </c>
      <c r="U96" s="298">
        <v>1.0995282819457217</v>
      </c>
      <c r="V96" s="295"/>
      <c r="W96" s="295"/>
      <c r="X96" s="295"/>
      <c r="Y96" s="313"/>
      <c r="Z96" s="313"/>
      <c r="AA96" s="301"/>
      <c r="AB96" s="295"/>
    </row>
    <row r="97" spans="1:28" ht="15">
      <c r="A97" s="247" t="s">
        <v>948</v>
      </c>
      <c r="B97" s="287" t="s">
        <v>949</v>
      </c>
      <c r="C97" s="287" t="s">
        <v>950</v>
      </c>
      <c r="D97" s="305">
        <v>31</v>
      </c>
      <c r="E97" s="287" t="s">
        <v>27</v>
      </c>
      <c r="F97" s="289">
        <v>43707</v>
      </c>
      <c r="G97" s="290" t="s">
        <v>579</v>
      </c>
      <c r="H97" s="290" t="s">
        <v>951</v>
      </c>
      <c r="I97" s="291">
        <v>-0.13887308000000001</v>
      </c>
      <c r="J97" s="291">
        <v>1</v>
      </c>
      <c r="K97" s="290" t="s">
        <v>815</v>
      </c>
      <c r="L97" s="292">
        <v>17.57</v>
      </c>
      <c r="M97" s="293" t="s">
        <v>952</v>
      </c>
      <c r="N97" s="293" t="s">
        <v>953</v>
      </c>
      <c r="O97" s="294" t="s">
        <v>169</v>
      </c>
      <c r="P97" s="295">
        <v>1.1946559000000001</v>
      </c>
      <c r="Q97" s="295" t="s">
        <v>456</v>
      </c>
      <c r="R97" s="296">
        <v>0</v>
      </c>
      <c r="S97" s="297">
        <v>1.9748215168969289E-5</v>
      </c>
      <c r="T97" s="297">
        <v>1.2538336646066315E-4</v>
      </c>
      <c r="U97" s="298">
        <v>0.15750267141826144</v>
      </c>
      <c r="V97" s="295"/>
      <c r="W97" s="295"/>
      <c r="X97" s="295"/>
      <c r="Y97" s="313"/>
      <c r="Z97" s="313"/>
      <c r="AA97" s="301"/>
      <c r="AB97" s="295"/>
    </row>
    <row r="98" spans="1:28" ht="15">
      <c r="A98" s="247" t="s">
        <v>176</v>
      </c>
      <c r="B98" s="287" t="s">
        <v>954</v>
      </c>
      <c r="C98" s="287" t="s">
        <v>955</v>
      </c>
      <c r="D98" s="305">
        <v>32</v>
      </c>
      <c r="E98" s="287" t="s">
        <v>27</v>
      </c>
      <c r="F98" s="289">
        <v>43707</v>
      </c>
      <c r="G98" s="290" t="s">
        <v>579</v>
      </c>
      <c r="H98" s="290" t="s">
        <v>956</v>
      </c>
      <c r="I98" s="291">
        <v>8.9872300000000006E-3</v>
      </c>
      <c r="J98" s="291">
        <v>8</v>
      </c>
      <c r="K98" s="290" t="s">
        <v>815</v>
      </c>
      <c r="L98" s="292">
        <v>293.75</v>
      </c>
      <c r="M98" s="293" t="s">
        <v>957</v>
      </c>
      <c r="N98" s="293" t="s">
        <v>958</v>
      </c>
      <c r="O98" s="294" t="s">
        <v>169</v>
      </c>
      <c r="P98" s="295">
        <v>-5.7896495000000003</v>
      </c>
      <c r="Q98" s="295" t="s">
        <v>447</v>
      </c>
      <c r="R98" s="296">
        <v>0</v>
      </c>
      <c r="S98" s="297">
        <v>1.2118133287639218E-2</v>
      </c>
      <c r="T98" s="297">
        <v>5.3948689295012569E-3</v>
      </c>
      <c r="U98" s="298">
        <v>2.2462331237321664</v>
      </c>
      <c r="V98" s="295"/>
      <c r="W98" s="295"/>
      <c r="X98" s="295"/>
      <c r="Y98" s="313"/>
      <c r="Z98" s="313"/>
      <c r="AA98" s="301"/>
      <c r="AB98" s="295"/>
    </row>
    <row r="99" spans="1:28" ht="15">
      <c r="A99" s="247" t="s">
        <v>176</v>
      </c>
      <c r="B99" s="287" t="s">
        <v>959</v>
      </c>
      <c r="C99" s="287" t="s">
        <v>960</v>
      </c>
      <c r="D99" s="305">
        <v>33</v>
      </c>
      <c r="E99" s="287" t="s">
        <v>27</v>
      </c>
      <c r="F99" s="289">
        <v>43707</v>
      </c>
      <c r="G99" s="290" t="s">
        <v>579</v>
      </c>
      <c r="H99" s="290" t="s">
        <v>961</v>
      </c>
      <c r="I99" s="291">
        <v>-0.84939759000000004</v>
      </c>
      <c r="J99" s="291">
        <v>10</v>
      </c>
      <c r="K99" s="290" t="s">
        <v>815</v>
      </c>
      <c r="L99" s="292">
        <v>16.600000000000001</v>
      </c>
      <c r="M99" s="293" t="s">
        <v>962</v>
      </c>
      <c r="N99" s="293" t="s">
        <v>963</v>
      </c>
      <c r="O99" s="294" t="s">
        <v>169</v>
      </c>
      <c r="P99" s="295">
        <v>13.6716</v>
      </c>
      <c r="Q99" s="295" t="s">
        <v>408</v>
      </c>
      <c r="R99" s="296">
        <v>0</v>
      </c>
      <c r="S99" s="297">
        <v>6.2728715811422153E-5</v>
      </c>
      <c r="T99" s="297">
        <v>2.5972802227334672E-4</v>
      </c>
      <c r="U99" s="298">
        <v>0.24151693476264294</v>
      </c>
      <c r="V99" s="295"/>
      <c r="W99" s="295"/>
      <c r="X99" s="295"/>
      <c r="Y99" s="313"/>
      <c r="Z99" s="313"/>
      <c r="AA99" s="301"/>
      <c r="AB99" s="295"/>
    </row>
    <row r="100" spans="1:28" ht="15">
      <c r="A100" s="247" t="s">
        <v>176</v>
      </c>
      <c r="B100" s="287" t="s">
        <v>964</v>
      </c>
      <c r="C100" s="287" t="s">
        <v>965</v>
      </c>
      <c r="D100" s="305">
        <v>34</v>
      </c>
      <c r="E100" s="287" t="s">
        <v>27</v>
      </c>
      <c r="F100" s="289">
        <v>43707</v>
      </c>
      <c r="G100" s="290" t="s">
        <v>579</v>
      </c>
      <c r="H100" s="290" t="s">
        <v>966</v>
      </c>
      <c r="I100" s="291">
        <v>-3.25896E-3</v>
      </c>
      <c r="J100" s="291">
        <v>4</v>
      </c>
      <c r="K100" s="290" t="s">
        <v>815</v>
      </c>
      <c r="L100" s="292">
        <v>39.89</v>
      </c>
      <c r="M100" s="293" t="s">
        <v>967</v>
      </c>
      <c r="N100" s="293" t="s">
        <v>968</v>
      </c>
      <c r="O100" s="294" t="s">
        <v>169</v>
      </c>
      <c r="P100" s="295">
        <v>7.7491760000000003</v>
      </c>
      <c r="Q100" s="295" t="s">
        <v>484</v>
      </c>
      <c r="R100" s="296">
        <v>0</v>
      </c>
      <c r="S100" s="297">
        <v>1.7898422391747753E-4</v>
      </c>
      <c r="T100" s="297">
        <v>1.3637780072786347E-3</v>
      </c>
      <c r="U100" s="298">
        <v>0.13124146522543909</v>
      </c>
      <c r="V100" s="295"/>
      <c r="W100" s="295"/>
      <c r="X100" s="295"/>
      <c r="Y100" s="313"/>
      <c r="Z100" s="313"/>
      <c r="AA100" s="301"/>
      <c r="AB100" s="295"/>
    </row>
    <row r="101" spans="1:28" ht="15">
      <c r="A101" s="247" t="s">
        <v>176</v>
      </c>
      <c r="B101" s="287" t="s">
        <v>969</v>
      </c>
      <c r="C101" s="287" t="s">
        <v>970</v>
      </c>
      <c r="D101" s="305">
        <v>35</v>
      </c>
      <c r="E101" s="287" t="s">
        <v>27</v>
      </c>
      <c r="F101" s="289">
        <v>43707</v>
      </c>
      <c r="G101" s="290" t="s">
        <v>579</v>
      </c>
      <c r="H101" s="290" t="s">
        <v>971</v>
      </c>
      <c r="I101" s="291">
        <v>7.0600000000000002E-6</v>
      </c>
      <c r="J101" s="291">
        <v>13</v>
      </c>
      <c r="K101" s="290" t="s">
        <v>815</v>
      </c>
      <c r="L101" s="292">
        <v>14.16</v>
      </c>
      <c r="M101" s="293" t="s">
        <v>972</v>
      </c>
      <c r="N101" s="293" t="s">
        <v>973</v>
      </c>
      <c r="O101" s="294" t="s">
        <v>169</v>
      </c>
      <c r="P101" s="295">
        <v>-2.5260031000000001</v>
      </c>
      <c r="Q101" s="295" t="s">
        <v>280</v>
      </c>
      <c r="R101" s="296">
        <v>0</v>
      </c>
      <c r="S101" s="297">
        <v>1.5759265902664432E-5</v>
      </c>
      <c r="T101" s="297">
        <v>7.3101021426809129E-5</v>
      </c>
      <c r="U101" s="298">
        <v>0.21558202053911202</v>
      </c>
      <c r="V101" s="295"/>
      <c r="W101" s="295"/>
      <c r="X101" s="295"/>
      <c r="Y101" s="313"/>
      <c r="Z101" s="313"/>
      <c r="AA101" s="301"/>
      <c r="AB101" s="295"/>
    </row>
    <row r="102" spans="1:28" ht="15">
      <c r="A102" s="247" t="s">
        <v>176</v>
      </c>
      <c r="B102" s="287" t="s">
        <v>974</v>
      </c>
      <c r="C102" s="287" t="s">
        <v>975</v>
      </c>
      <c r="D102" s="305">
        <v>36</v>
      </c>
      <c r="E102" s="287" t="s">
        <v>27</v>
      </c>
      <c r="F102" s="289">
        <v>43707</v>
      </c>
      <c r="G102" s="290" t="s">
        <v>579</v>
      </c>
      <c r="H102" s="290" t="s">
        <v>976</v>
      </c>
      <c r="I102" s="291">
        <v>1.049069E-2</v>
      </c>
      <c r="J102" s="291">
        <v>10</v>
      </c>
      <c r="K102" s="290" t="s">
        <v>815</v>
      </c>
      <c r="L102" s="292">
        <v>29.55</v>
      </c>
      <c r="M102" s="293" t="s">
        <v>977</v>
      </c>
      <c r="N102" s="293" t="s">
        <v>978</v>
      </c>
      <c r="O102" s="294" t="s">
        <v>169</v>
      </c>
      <c r="P102" s="295">
        <v>-6.9383679999999996</v>
      </c>
      <c r="Q102" s="295" t="s">
        <v>447</v>
      </c>
      <c r="R102" s="296">
        <v>0</v>
      </c>
      <c r="S102" s="297">
        <v>1.2055197485692362E-4</v>
      </c>
      <c r="T102" s="297">
        <v>4.5841398201475913E-4</v>
      </c>
      <c r="U102" s="298">
        <v>0.26297621710203928</v>
      </c>
      <c r="V102" s="295"/>
      <c r="W102" s="295"/>
      <c r="X102" s="295"/>
      <c r="Y102" s="313"/>
      <c r="Z102" s="313"/>
      <c r="AA102" s="301"/>
      <c r="AB102" s="295"/>
    </row>
    <row r="103" spans="1:28" ht="15">
      <c r="A103" s="247" t="s">
        <v>176</v>
      </c>
      <c r="B103" s="287" t="s">
        <v>979</v>
      </c>
      <c r="C103" s="287" t="s">
        <v>980</v>
      </c>
      <c r="D103" s="305">
        <v>37</v>
      </c>
      <c r="E103" s="287" t="s">
        <v>27</v>
      </c>
      <c r="F103" s="289">
        <v>43707</v>
      </c>
      <c r="G103" s="290" t="s">
        <v>579</v>
      </c>
      <c r="H103" s="290" t="s">
        <v>981</v>
      </c>
      <c r="I103" s="291">
        <v>-8.5473869999999993E-2</v>
      </c>
      <c r="J103" s="291">
        <v>7</v>
      </c>
      <c r="K103" s="290" t="s">
        <v>815</v>
      </c>
      <c r="L103" s="292">
        <v>22.58</v>
      </c>
      <c r="M103" s="293" t="s">
        <v>982</v>
      </c>
      <c r="N103" s="293" t="s">
        <v>983</v>
      </c>
      <c r="O103" s="294" t="s">
        <v>169</v>
      </c>
      <c r="P103" s="295">
        <v>-2.3550749999999998</v>
      </c>
      <c r="Q103" s="295" t="s">
        <v>484</v>
      </c>
      <c r="R103" s="296">
        <v>0</v>
      </c>
      <c r="S103" s="297">
        <v>8.4315590314362006E-4</v>
      </c>
      <c r="T103" s="297">
        <v>4.3734398646091586E-4</v>
      </c>
      <c r="U103" s="298">
        <v>1.9279009869705168</v>
      </c>
      <c r="V103" s="295"/>
      <c r="W103" s="295"/>
      <c r="X103" s="295"/>
      <c r="Y103" s="313"/>
      <c r="Z103" s="313"/>
      <c r="AA103" s="301"/>
      <c r="AB103" s="295"/>
    </row>
    <row r="104" spans="1:28" ht="15">
      <c r="A104" s="247" t="s">
        <v>176</v>
      </c>
      <c r="B104" s="287" t="s">
        <v>984</v>
      </c>
      <c r="C104" s="287" t="s">
        <v>985</v>
      </c>
      <c r="D104" s="305">
        <v>38</v>
      </c>
      <c r="E104" s="287" t="s">
        <v>27</v>
      </c>
      <c r="F104" s="289">
        <v>43707</v>
      </c>
      <c r="G104" s="290" t="s">
        <v>579</v>
      </c>
      <c r="H104" s="290" t="s">
        <v>986</v>
      </c>
      <c r="I104" s="291">
        <v>4.3821199999999998E-3</v>
      </c>
      <c r="J104" s="291">
        <v>12</v>
      </c>
      <c r="K104" s="290" t="s">
        <v>815</v>
      </c>
      <c r="L104" s="292">
        <v>262.43</v>
      </c>
      <c r="M104" s="293" t="s">
        <v>987</v>
      </c>
      <c r="N104" s="293" t="s">
        <v>988</v>
      </c>
      <c r="O104" s="294" t="s">
        <v>169</v>
      </c>
      <c r="P104" s="295">
        <v>0.94535349999999996</v>
      </c>
      <c r="Q104" s="295" t="s">
        <v>484</v>
      </c>
      <c r="R104" s="296">
        <v>0</v>
      </c>
      <c r="S104" s="297">
        <v>6.9302388881267924E-4</v>
      </c>
      <c r="T104" s="297">
        <v>1.2504931858677371E-3</v>
      </c>
      <c r="U104" s="298">
        <v>0.55420045198549317</v>
      </c>
      <c r="V104" s="295"/>
      <c r="W104" s="295"/>
      <c r="X104" s="295"/>
      <c r="Y104" s="313"/>
      <c r="Z104" s="313"/>
      <c r="AA104" s="301"/>
      <c r="AB104" s="295"/>
    </row>
    <row r="105" spans="1:28" ht="15">
      <c r="A105" s="247" t="s">
        <v>176</v>
      </c>
      <c r="B105" s="287" t="s">
        <v>989</v>
      </c>
      <c r="C105" s="287" t="s">
        <v>990</v>
      </c>
      <c r="D105" s="305">
        <v>39</v>
      </c>
      <c r="E105" s="287" t="s">
        <v>27</v>
      </c>
      <c r="F105" s="289">
        <v>43707</v>
      </c>
      <c r="G105" s="290" t="s">
        <v>579</v>
      </c>
      <c r="H105" s="290" t="s">
        <v>991</v>
      </c>
      <c r="I105" s="291">
        <v>7.8810800000000004E-3</v>
      </c>
      <c r="J105" s="291">
        <v>8</v>
      </c>
      <c r="K105" s="290" t="s">
        <v>815</v>
      </c>
      <c r="L105" s="292">
        <v>156.07</v>
      </c>
      <c r="M105" s="293" t="s">
        <v>992</v>
      </c>
      <c r="N105" s="293" t="s">
        <v>993</v>
      </c>
      <c r="O105" s="294" t="s">
        <v>169</v>
      </c>
      <c r="P105" s="295">
        <v>-8.3236270000000001</v>
      </c>
      <c r="Q105" s="295" t="s">
        <v>456</v>
      </c>
      <c r="R105" s="296">
        <v>0</v>
      </c>
      <c r="S105" s="297">
        <v>1.0607397851713439E-2</v>
      </c>
      <c r="T105" s="297">
        <v>4.9832313452636088E-3</v>
      </c>
      <c r="U105" s="298">
        <v>2.1286183836910175</v>
      </c>
      <c r="V105" s="295"/>
      <c r="W105" s="295"/>
      <c r="X105" s="295"/>
      <c r="Y105" s="313"/>
      <c r="Z105" s="313"/>
      <c r="AA105" s="301"/>
      <c r="AB105" s="295"/>
    </row>
    <row r="106" spans="1:28" ht="15">
      <c r="A106" s="247" t="s">
        <v>176</v>
      </c>
      <c r="B106" s="287" t="s">
        <v>994</v>
      </c>
      <c r="C106" s="287" t="s">
        <v>995</v>
      </c>
      <c r="D106" s="305">
        <v>40</v>
      </c>
      <c r="E106" s="287" t="s">
        <v>27</v>
      </c>
      <c r="F106" s="289">
        <v>43707</v>
      </c>
      <c r="G106" s="290" t="s">
        <v>579</v>
      </c>
      <c r="H106" s="290" t="s">
        <v>996</v>
      </c>
      <c r="I106" s="291">
        <v>7.3118300000000001E-3</v>
      </c>
      <c r="J106" s="291">
        <v>8</v>
      </c>
      <c r="K106" s="290" t="s">
        <v>815</v>
      </c>
      <c r="L106" s="292">
        <v>23.25</v>
      </c>
      <c r="M106" s="293" t="s">
        <v>997</v>
      </c>
      <c r="N106" s="293" t="s">
        <v>998</v>
      </c>
      <c r="O106" s="294" t="s">
        <v>169</v>
      </c>
      <c r="P106" s="295">
        <v>-5.3339480000000004</v>
      </c>
      <c r="Q106" s="295" t="s">
        <v>447</v>
      </c>
      <c r="R106" s="296">
        <v>0</v>
      </c>
      <c r="S106" s="297">
        <v>6.5202023730551748E-4</v>
      </c>
      <c r="T106" s="297">
        <v>6.0774121419805412E-4</v>
      </c>
      <c r="U106" s="298">
        <v>1.0728583516684678</v>
      </c>
      <c r="V106" s="295"/>
      <c r="W106" s="295"/>
      <c r="X106" s="295"/>
      <c r="Y106" s="313"/>
      <c r="Z106" s="313"/>
      <c r="AA106" s="301"/>
      <c r="AB106" s="295"/>
    </row>
    <row r="107" spans="1:28" ht="15">
      <c r="A107" s="247" t="s">
        <v>176</v>
      </c>
      <c r="B107" s="287" t="s">
        <v>999</v>
      </c>
      <c r="C107" s="287" t="s">
        <v>1000</v>
      </c>
      <c r="D107" s="305">
        <v>41</v>
      </c>
      <c r="E107" s="287" t="s">
        <v>27</v>
      </c>
      <c r="F107" s="289">
        <v>43707</v>
      </c>
      <c r="G107" s="290" t="s">
        <v>579</v>
      </c>
      <c r="H107" s="290" t="s">
        <v>1001</v>
      </c>
      <c r="I107" s="291">
        <v>1.0209559999999999E-2</v>
      </c>
      <c r="J107" s="291">
        <v>19</v>
      </c>
      <c r="K107" s="290" t="s">
        <v>815</v>
      </c>
      <c r="L107" s="292">
        <v>18.61</v>
      </c>
      <c r="M107" s="293" t="s">
        <v>1002</v>
      </c>
      <c r="N107" s="293" t="s">
        <v>1003</v>
      </c>
      <c r="O107" s="294" t="s">
        <v>169</v>
      </c>
      <c r="P107" s="295">
        <v>-9.2761150000000008</v>
      </c>
      <c r="Q107" s="295" t="s">
        <v>408</v>
      </c>
      <c r="R107" s="296">
        <v>0</v>
      </c>
      <c r="S107" s="297">
        <v>5.4172842677200374E-5</v>
      </c>
      <c r="T107" s="297">
        <v>1.4264685897174932E-4</v>
      </c>
      <c r="U107" s="298">
        <v>0.37976891371950294</v>
      </c>
      <c r="V107" s="295"/>
      <c r="W107" s="295"/>
      <c r="X107" s="295"/>
      <c r="Y107" s="313"/>
      <c r="Z107" s="313"/>
      <c r="AA107" s="301"/>
      <c r="AB107" s="295"/>
    </row>
    <row r="108" spans="1:28" ht="15">
      <c r="A108" s="247" t="s">
        <v>176</v>
      </c>
      <c r="B108" s="287" t="s">
        <v>1004</v>
      </c>
      <c r="C108" s="287" t="s">
        <v>1005</v>
      </c>
      <c r="D108" s="305">
        <v>42</v>
      </c>
      <c r="E108" s="287" t="s">
        <v>27</v>
      </c>
      <c r="F108" s="289">
        <v>43707</v>
      </c>
      <c r="G108" s="290" t="s">
        <v>579</v>
      </c>
      <c r="H108" s="290" t="s">
        <v>1006</v>
      </c>
      <c r="I108" s="291">
        <v>5.9100000000000002E-6</v>
      </c>
      <c r="J108" s="291">
        <v>13</v>
      </c>
      <c r="K108" s="290" t="s">
        <v>815</v>
      </c>
      <c r="L108" s="292">
        <v>16.920000000000002</v>
      </c>
      <c r="M108" s="293" t="s">
        <v>1007</v>
      </c>
      <c r="N108" s="293" t="s">
        <v>1008</v>
      </c>
      <c r="O108" s="294" t="s">
        <v>169</v>
      </c>
      <c r="P108" s="295">
        <v>-7.3746324000000003</v>
      </c>
      <c r="Q108" s="295" t="s">
        <v>408</v>
      </c>
      <c r="R108" s="296">
        <v>0</v>
      </c>
      <c r="S108" s="297">
        <v>7.7491945108637423E-5</v>
      </c>
      <c r="T108" s="297">
        <v>1.3283077117052066E-4</v>
      </c>
      <c r="U108" s="298">
        <v>0.58338850573379286</v>
      </c>
      <c r="V108" s="295"/>
      <c r="W108" s="295"/>
      <c r="X108" s="295"/>
      <c r="Y108" s="313"/>
      <c r="Z108" s="313"/>
      <c r="AA108" s="301"/>
      <c r="AB108" s="295"/>
    </row>
    <row r="109" spans="1:28" ht="15">
      <c r="A109" s="247" t="s">
        <v>176</v>
      </c>
      <c r="B109" s="287" t="s">
        <v>1009</v>
      </c>
      <c r="C109" s="287" t="s">
        <v>1010</v>
      </c>
      <c r="D109" s="305">
        <v>43</v>
      </c>
      <c r="E109" s="287" t="s">
        <v>27</v>
      </c>
      <c r="F109" s="289">
        <v>43707</v>
      </c>
      <c r="G109" s="290" t="s">
        <v>579</v>
      </c>
      <c r="H109" s="290" t="s">
        <v>1011</v>
      </c>
      <c r="I109" s="291">
        <v>-4.5049760000000001E-2</v>
      </c>
      <c r="J109" s="291">
        <v>2</v>
      </c>
      <c r="K109" s="290" t="s">
        <v>815</v>
      </c>
      <c r="L109" s="292">
        <v>57.27</v>
      </c>
      <c r="M109" s="293" t="s">
        <v>1012</v>
      </c>
      <c r="N109" s="293" t="s">
        <v>1013</v>
      </c>
      <c r="O109" s="294" t="s">
        <v>169</v>
      </c>
      <c r="P109" s="295">
        <v>-1.9669652</v>
      </c>
      <c r="Q109" s="295" t="s">
        <v>447</v>
      </c>
      <c r="R109" s="296">
        <v>0</v>
      </c>
      <c r="S109" s="297">
        <v>6.6642844244459989E-5</v>
      </c>
      <c r="T109" s="297">
        <v>6.7768448827046899E-4</v>
      </c>
      <c r="U109" s="298">
        <v>9.8339043312826016E-2</v>
      </c>
      <c r="V109" s="295"/>
      <c r="W109" s="295"/>
      <c r="X109" s="295"/>
      <c r="Y109" s="313"/>
      <c r="Z109" s="313"/>
      <c r="AA109" s="301"/>
      <c r="AB109" s="295"/>
    </row>
    <row r="110" spans="1:28" ht="15">
      <c r="A110" s="247" t="s">
        <v>176</v>
      </c>
      <c r="B110" s="287" t="s">
        <v>1014</v>
      </c>
      <c r="C110" s="287" t="s">
        <v>1015</v>
      </c>
      <c r="D110" s="305">
        <v>44</v>
      </c>
      <c r="E110" s="287" t="s">
        <v>27</v>
      </c>
      <c r="F110" s="289">
        <v>43707</v>
      </c>
      <c r="G110" s="290" t="s">
        <v>579</v>
      </c>
      <c r="H110" s="290" t="s">
        <v>1016</v>
      </c>
      <c r="I110" s="291">
        <v>0</v>
      </c>
      <c r="J110" s="291">
        <v>5</v>
      </c>
      <c r="K110" s="290" t="s">
        <v>815</v>
      </c>
      <c r="L110" s="292">
        <v>26.31</v>
      </c>
      <c r="M110" s="293" t="s">
        <v>1017</v>
      </c>
      <c r="N110" s="293" t="s">
        <v>1018</v>
      </c>
      <c r="O110" s="294" t="s">
        <v>169</v>
      </c>
      <c r="P110" s="295">
        <v>-2.8728842999999999</v>
      </c>
      <c r="Q110" s="295" t="s">
        <v>447</v>
      </c>
      <c r="R110" s="296">
        <v>0</v>
      </c>
      <c r="S110" s="297">
        <v>6.847871339010093E-5</v>
      </c>
      <c r="T110" s="297">
        <v>7.9210519946699162E-4</v>
      </c>
      <c r="U110" s="298">
        <v>8.6451538805931746E-2</v>
      </c>
      <c r="V110" s="295"/>
      <c r="W110" s="295"/>
      <c r="X110" s="295"/>
      <c r="Y110" s="313"/>
      <c r="Z110" s="313"/>
      <c r="AA110" s="301"/>
      <c r="AB110" s="295"/>
    </row>
    <row r="111" spans="1:28" ht="15">
      <c r="A111" s="247" t="s">
        <v>176</v>
      </c>
      <c r="B111" s="287" t="s">
        <v>1019</v>
      </c>
      <c r="C111" s="287" t="s">
        <v>1020</v>
      </c>
      <c r="D111" s="305">
        <v>45</v>
      </c>
      <c r="E111" s="287" t="s">
        <v>27</v>
      </c>
      <c r="F111" s="289">
        <v>43707</v>
      </c>
      <c r="G111" s="290" t="s">
        <v>579</v>
      </c>
      <c r="H111" s="290" t="s">
        <v>758</v>
      </c>
      <c r="I111" s="291">
        <v>3.3898299999999999E-3</v>
      </c>
      <c r="J111" s="291">
        <v>7</v>
      </c>
      <c r="K111" s="290" t="s">
        <v>815</v>
      </c>
      <c r="L111" s="292">
        <v>23.6</v>
      </c>
      <c r="M111" s="293" t="s">
        <v>759</v>
      </c>
      <c r="N111" s="293" t="s">
        <v>760</v>
      </c>
      <c r="O111" s="294" t="s">
        <v>169</v>
      </c>
      <c r="P111" s="295">
        <v>-4.139602</v>
      </c>
      <c r="Q111" s="295" t="s">
        <v>447</v>
      </c>
      <c r="R111" s="296">
        <v>0</v>
      </c>
      <c r="S111" s="297">
        <v>2.1814590977399493E-4</v>
      </c>
      <c r="T111" s="297">
        <v>1.1738373277317541E-3</v>
      </c>
      <c r="U111" s="298">
        <v>0.18583998363344409</v>
      </c>
      <c r="V111" s="295"/>
      <c r="W111" s="295"/>
      <c r="X111" s="295"/>
      <c r="Y111" s="313"/>
      <c r="Z111" s="313"/>
      <c r="AA111" s="301"/>
      <c r="AB111" s="295"/>
    </row>
    <row r="112" spans="1:28" ht="15">
      <c r="A112" s="247" t="s">
        <v>176</v>
      </c>
      <c r="B112" s="287" t="s">
        <v>1021</v>
      </c>
      <c r="C112" s="287" t="s">
        <v>1022</v>
      </c>
      <c r="D112" s="305">
        <v>46</v>
      </c>
      <c r="E112" s="287" t="s">
        <v>27</v>
      </c>
      <c r="F112" s="289">
        <v>43707</v>
      </c>
      <c r="G112" s="290" t="s">
        <v>579</v>
      </c>
      <c r="H112" s="290" t="s">
        <v>768</v>
      </c>
      <c r="I112" s="291">
        <v>-1.2643679999999999E-2</v>
      </c>
      <c r="J112" s="291">
        <v>7</v>
      </c>
      <c r="K112" s="290" t="s">
        <v>815</v>
      </c>
      <c r="L112" s="292">
        <v>139.19999999999999</v>
      </c>
      <c r="M112" s="293" t="s">
        <v>769</v>
      </c>
      <c r="N112" s="293" t="s">
        <v>770</v>
      </c>
      <c r="O112" s="294" t="s">
        <v>169</v>
      </c>
      <c r="P112" s="295">
        <v>0.79182386000000005</v>
      </c>
      <c r="Q112" s="295" t="s">
        <v>447</v>
      </c>
      <c r="R112" s="296">
        <v>0</v>
      </c>
      <c r="S112" s="297">
        <v>9.348897884432103E-4</v>
      </c>
      <c r="T112" s="297">
        <v>1.1587610570715462E-3</v>
      </c>
      <c r="U112" s="298">
        <v>0.80680118022423908</v>
      </c>
      <c r="V112" s="295"/>
      <c r="W112" s="295"/>
      <c r="X112" s="295"/>
      <c r="Y112" s="313"/>
      <c r="Z112" s="313"/>
      <c r="AA112" s="301"/>
      <c r="AB112" s="295"/>
    </row>
    <row r="113" spans="1:28" ht="15">
      <c r="A113" s="247" t="s">
        <v>176</v>
      </c>
      <c r="B113" s="287" t="s">
        <v>1023</v>
      </c>
      <c r="C113" s="287" t="s">
        <v>1024</v>
      </c>
      <c r="D113" s="305">
        <v>47</v>
      </c>
      <c r="E113" s="287" t="s">
        <v>27</v>
      </c>
      <c r="F113" s="289">
        <v>43707</v>
      </c>
      <c r="G113" s="290" t="s">
        <v>579</v>
      </c>
      <c r="H113" s="290" t="s">
        <v>1025</v>
      </c>
      <c r="I113" s="291">
        <v>-0.16009266</v>
      </c>
      <c r="J113" s="291">
        <v>8</v>
      </c>
      <c r="K113" s="290" t="s">
        <v>815</v>
      </c>
      <c r="L113" s="292">
        <v>159.72</v>
      </c>
      <c r="M113" s="293" t="s">
        <v>1026</v>
      </c>
      <c r="N113" s="293" t="s">
        <v>1027</v>
      </c>
      <c r="O113" s="294" t="s">
        <v>169</v>
      </c>
      <c r="P113" s="295">
        <v>-1.0342716999999999</v>
      </c>
      <c r="Q113" s="295" t="s">
        <v>280</v>
      </c>
      <c r="R113" s="296">
        <v>0</v>
      </c>
      <c r="S113" s="297">
        <v>7.7201827877413569E-4</v>
      </c>
      <c r="T113" s="297">
        <v>2.0737626386950004E-3</v>
      </c>
      <c r="U113" s="298">
        <v>0.37227899874787967</v>
      </c>
      <c r="V113" s="295"/>
      <c r="W113" s="295"/>
      <c r="X113" s="295"/>
      <c r="Y113" s="313"/>
      <c r="Z113" s="313"/>
      <c r="AA113" s="301"/>
      <c r="AB113" s="295"/>
    </row>
    <row r="114" spans="1:28" ht="15">
      <c r="A114" s="247" t="s">
        <v>176</v>
      </c>
      <c r="B114" s="287" t="s">
        <v>1028</v>
      </c>
      <c r="C114" s="287" t="s">
        <v>1029</v>
      </c>
      <c r="D114" s="305">
        <v>48</v>
      </c>
      <c r="E114" s="287" t="s">
        <v>27</v>
      </c>
      <c r="F114" s="289">
        <v>43707</v>
      </c>
      <c r="G114" s="290" t="s">
        <v>579</v>
      </c>
      <c r="H114" s="290" t="s">
        <v>1030</v>
      </c>
      <c r="I114" s="291">
        <v>-9.3448939999999994E-2</v>
      </c>
      <c r="J114" s="291">
        <v>7</v>
      </c>
      <c r="K114" s="290" t="s">
        <v>815</v>
      </c>
      <c r="L114" s="292">
        <v>20.76</v>
      </c>
      <c r="M114" s="293" t="s">
        <v>1031</v>
      </c>
      <c r="N114" s="293" t="s">
        <v>1032</v>
      </c>
      <c r="O114" s="294" t="s">
        <v>169</v>
      </c>
      <c r="P114" s="295">
        <v>-6.2176169999999997</v>
      </c>
      <c r="Q114" s="295" t="s">
        <v>280</v>
      </c>
      <c r="R114" s="296">
        <v>0</v>
      </c>
      <c r="S114" s="297">
        <v>9.2647239858112656E-5</v>
      </c>
      <c r="T114" s="297">
        <v>3.0132006055489394E-4</v>
      </c>
      <c r="U114" s="298">
        <v>0.30747119752829849</v>
      </c>
      <c r="V114" s="295"/>
      <c r="W114" s="295"/>
      <c r="X114" s="295"/>
      <c r="Y114" s="313"/>
      <c r="Z114" s="313"/>
      <c r="AA114" s="301"/>
      <c r="AB114" s="295"/>
    </row>
    <row r="115" spans="1:28" ht="15">
      <c r="A115" s="247" t="s">
        <v>176</v>
      </c>
      <c r="B115" s="287" t="s">
        <v>1033</v>
      </c>
      <c r="C115" s="287" t="s">
        <v>1034</v>
      </c>
      <c r="D115" s="305">
        <v>49</v>
      </c>
      <c r="E115" s="287" t="s">
        <v>27</v>
      </c>
      <c r="F115" s="289">
        <v>43707</v>
      </c>
      <c r="G115" s="290" t="s">
        <v>579</v>
      </c>
      <c r="H115" s="290" t="s">
        <v>1035</v>
      </c>
      <c r="I115" s="291">
        <v>-0.17874396000000001</v>
      </c>
      <c r="J115" s="291">
        <v>7</v>
      </c>
      <c r="K115" s="290" t="s">
        <v>815</v>
      </c>
      <c r="L115" s="292">
        <v>24.84</v>
      </c>
      <c r="M115" s="293" t="s">
        <v>1036</v>
      </c>
      <c r="N115" s="293" t="s">
        <v>1037</v>
      </c>
      <c r="O115" s="294" t="s">
        <v>169</v>
      </c>
      <c r="P115" s="295">
        <v>-11.220044</v>
      </c>
      <c r="Q115" s="295" t="s">
        <v>280</v>
      </c>
      <c r="R115" s="296">
        <v>0</v>
      </c>
      <c r="S115" s="297">
        <v>7.8882882584735338E-5</v>
      </c>
      <c r="T115" s="297">
        <v>4.1191782034376637E-4</v>
      </c>
      <c r="U115" s="298">
        <v>0.19150150512765765</v>
      </c>
      <c r="V115" s="295"/>
      <c r="W115" s="295"/>
      <c r="X115" s="295"/>
      <c r="Y115" s="313"/>
      <c r="Z115" s="313"/>
      <c r="AA115" s="301"/>
      <c r="AB115" s="295"/>
    </row>
    <row r="116" spans="1:28" ht="15">
      <c r="A116" s="247" t="s">
        <v>176</v>
      </c>
      <c r="B116" s="287" t="s">
        <v>1038</v>
      </c>
      <c r="C116" s="287" t="s">
        <v>1039</v>
      </c>
      <c r="D116" s="305">
        <v>50</v>
      </c>
      <c r="E116" s="287" t="s">
        <v>27</v>
      </c>
      <c r="F116" s="289">
        <v>43707</v>
      </c>
      <c r="G116" s="290" t="s">
        <v>579</v>
      </c>
      <c r="H116" s="290" t="s">
        <v>810</v>
      </c>
      <c r="I116" s="291">
        <v>3.08166E-3</v>
      </c>
      <c r="J116" s="291">
        <v>2</v>
      </c>
      <c r="K116" s="290" t="s">
        <v>815</v>
      </c>
      <c r="L116" s="292">
        <v>19.47</v>
      </c>
      <c r="M116" s="293" t="s">
        <v>811</v>
      </c>
      <c r="N116" s="293" t="s">
        <v>812</v>
      </c>
      <c r="O116" s="294" t="s">
        <v>169</v>
      </c>
      <c r="P116" s="295">
        <v>-11.531103</v>
      </c>
      <c r="Q116" s="295" t="s">
        <v>280</v>
      </c>
      <c r="R116" s="296">
        <v>0</v>
      </c>
      <c r="S116" s="297">
        <v>7.6593766574078876E-5</v>
      </c>
      <c r="T116" s="297">
        <v>4.0024659407615127E-4</v>
      </c>
      <c r="U116" s="298">
        <v>0.19136644185785645</v>
      </c>
      <c r="V116" s="295"/>
      <c r="W116" s="295"/>
      <c r="X116" s="295"/>
      <c r="Y116" s="313"/>
      <c r="Z116" s="313"/>
      <c r="AA116" s="301"/>
      <c r="AB116" s="295"/>
    </row>
    <row r="117" spans="1:28" ht="15">
      <c r="A117" s="247" t="s">
        <v>176</v>
      </c>
      <c r="B117" s="287" t="s">
        <v>1040</v>
      </c>
      <c r="C117" s="287" t="s">
        <v>1041</v>
      </c>
      <c r="D117" s="305">
        <v>1</v>
      </c>
      <c r="E117" s="287" t="s">
        <v>1</v>
      </c>
      <c r="F117" s="289">
        <v>43707</v>
      </c>
      <c r="G117" s="290" t="s">
        <v>464</v>
      </c>
      <c r="H117" s="290" t="s">
        <v>1042</v>
      </c>
      <c r="I117" s="291">
        <v>2.693108E-2</v>
      </c>
      <c r="J117" s="291">
        <v>16</v>
      </c>
      <c r="K117" s="290" t="s">
        <v>815</v>
      </c>
      <c r="L117" s="292">
        <v>193.07</v>
      </c>
      <c r="M117" s="293" t="s">
        <v>1043</v>
      </c>
      <c r="N117" s="293" t="s">
        <v>1044</v>
      </c>
      <c r="O117" s="294" t="s">
        <v>169</v>
      </c>
      <c r="P117" s="295">
        <v>-31.817204</v>
      </c>
      <c r="Q117" s="295" t="s">
        <v>484</v>
      </c>
      <c r="R117" s="296">
        <v>0</v>
      </c>
      <c r="S117" s="297">
        <v>1.9342567043272794E-4</v>
      </c>
      <c r="T117" s="297">
        <v>3.6221327491062628E-4</v>
      </c>
      <c r="U117" s="298">
        <v>0.53401044034196277</v>
      </c>
      <c r="V117" s="295"/>
      <c r="W117" s="295"/>
      <c r="X117" s="295"/>
      <c r="Y117" s="313"/>
      <c r="Z117" s="313"/>
      <c r="AA117" s="301"/>
      <c r="AB117" s="295"/>
    </row>
    <row r="118" spans="1:28" ht="15">
      <c r="A118" s="247" t="s">
        <v>176</v>
      </c>
      <c r="B118" s="287" t="s">
        <v>1045</v>
      </c>
      <c r="C118" s="287" t="s">
        <v>1046</v>
      </c>
      <c r="D118" s="305">
        <v>2</v>
      </c>
      <c r="E118" s="287" t="s">
        <v>1</v>
      </c>
      <c r="F118" s="289">
        <v>43707</v>
      </c>
      <c r="G118" s="290" t="s">
        <v>464</v>
      </c>
      <c r="H118" s="290" t="s">
        <v>1047</v>
      </c>
      <c r="I118" s="291">
        <v>1.8061489999999999E-2</v>
      </c>
      <c r="J118" s="291">
        <v>30</v>
      </c>
      <c r="K118" s="290" t="s">
        <v>815</v>
      </c>
      <c r="L118" s="292">
        <v>149.84</v>
      </c>
      <c r="M118" s="293" t="s">
        <v>1048</v>
      </c>
      <c r="N118" s="293" t="s">
        <v>1049</v>
      </c>
      <c r="O118" s="294" t="s">
        <v>169</v>
      </c>
      <c r="P118" s="295">
        <v>-1.3664961</v>
      </c>
      <c r="Q118" s="295" t="s">
        <v>484</v>
      </c>
      <c r="R118" s="296">
        <v>0</v>
      </c>
      <c r="S118" s="297">
        <v>1.8947895714033984E-4</v>
      </c>
      <c r="T118" s="297">
        <v>7.020675697907852E-4</v>
      </c>
      <c r="U118" s="298">
        <v>0.26988706684857156</v>
      </c>
      <c r="V118" s="295"/>
      <c r="W118" s="295"/>
      <c r="X118" s="295"/>
      <c r="Y118" s="313"/>
      <c r="Z118" s="313"/>
      <c r="AA118" s="301"/>
      <c r="AB118" s="295"/>
    </row>
    <row r="119" spans="1:28" ht="15">
      <c r="A119" s="247" t="s">
        <v>176</v>
      </c>
      <c r="B119" s="287" t="s">
        <v>1050</v>
      </c>
      <c r="C119" s="287" t="s">
        <v>1051</v>
      </c>
      <c r="D119" s="305">
        <v>3</v>
      </c>
      <c r="E119" s="287" t="s">
        <v>1</v>
      </c>
      <c r="F119" s="289">
        <v>43707</v>
      </c>
      <c r="G119" s="290" t="s">
        <v>464</v>
      </c>
      <c r="H119" s="290" t="s">
        <v>481</v>
      </c>
      <c r="I119" s="291">
        <v>1.6938680000000001E-2</v>
      </c>
      <c r="J119" s="291">
        <v>119</v>
      </c>
      <c r="K119" s="290" t="s">
        <v>815</v>
      </c>
      <c r="L119" s="292">
        <v>1776.29</v>
      </c>
      <c r="M119" s="293" t="s">
        <v>482</v>
      </c>
      <c r="N119" s="293" t="s">
        <v>483</v>
      </c>
      <c r="O119" s="294" t="s">
        <v>169</v>
      </c>
      <c r="P119" s="295">
        <v>-3.930831</v>
      </c>
      <c r="Q119" s="295" t="s">
        <v>484</v>
      </c>
      <c r="R119" s="296">
        <v>0</v>
      </c>
      <c r="S119" s="297">
        <v>3.9517874755088653E-2</v>
      </c>
      <c r="T119" s="297">
        <v>3.0634641413596411E-2</v>
      </c>
      <c r="U119" s="298">
        <v>1.2899734722388376</v>
      </c>
      <c r="V119" s="295"/>
      <c r="W119" s="295"/>
      <c r="X119" s="295"/>
      <c r="Y119" s="313"/>
      <c r="Z119" s="313"/>
      <c r="AA119" s="301"/>
      <c r="AB119" s="295"/>
    </row>
    <row r="120" spans="1:28" ht="15">
      <c r="A120" s="247" t="s">
        <v>176</v>
      </c>
      <c r="B120" s="287" t="s">
        <v>1052</v>
      </c>
      <c r="C120" s="287" t="s">
        <v>1053</v>
      </c>
      <c r="D120" s="305">
        <v>4</v>
      </c>
      <c r="E120" s="287" t="s">
        <v>1</v>
      </c>
      <c r="F120" s="289">
        <v>43707</v>
      </c>
      <c r="G120" s="290" t="s">
        <v>464</v>
      </c>
      <c r="H120" s="290" t="s">
        <v>1054</v>
      </c>
      <c r="I120" s="291">
        <v>1.7749109999999998E-2</v>
      </c>
      <c r="J120" s="291">
        <v>31</v>
      </c>
      <c r="K120" s="290" t="s">
        <v>815</v>
      </c>
      <c r="L120" s="292">
        <v>230.19</v>
      </c>
      <c r="M120" s="293" t="s">
        <v>1055</v>
      </c>
      <c r="N120" s="293" t="s">
        <v>1056</v>
      </c>
      <c r="O120" s="294" t="s">
        <v>169</v>
      </c>
      <c r="P120" s="295">
        <v>2.7454852999999999</v>
      </c>
      <c r="Q120" s="295" t="s">
        <v>408</v>
      </c>
      <c r="R120" s="296">
        <v>0</v>
      </c>
      <c r="S120" s="297">
        <v>5.3771789901405076E-3</v>
      </c>
      <c r="T120" s="297">
        <v>4.2401285132844524E-3</v>
      </c>
      <c r="U120" s="298">
        <v>1.2681641542924091</v>
      </c>
      <c r="V120" s="295"/>
      <c r="W120" s="295"/>
      <c r="X120" s="295"/>
      <c r="Y120" s="313"/>
      <c r="Z120" s="313"/>
      <c r="AA120" s="301"/>
      <c r="AB120" s="295"/>
    </row>
    <row r="121" spans="1:28" ht="15">
      <c r="A121" s="247" t="s">
        <v>1057</v>
      </c>
      <c r="B121" s="287" t="s">
        <v>1058</v>
      </c>
      <c r="C121" s="287" t="s">
        <v>1059</v>
      </c>
      <c r="D121" s="305">
        <v>5</v>
      </c>
      <c r="E121" s="287" t="s">
        <v>1</v>
      </c>
      <c r="F121" s="289">
        <v>43707</v>
      </c>
      <c r="G121" s="290" t="s">
        <v>464</v>
      </c>
      <c r="H121" s="290" t="s">
        <v>822</v>
      </c>
      <c r="I121" s="291">
        <v>2.4061200000000001E-2</v>
      </c>
      <c r="J121" s="291">
        <v>1</v>
      </c>
      <c r="K121" s="290" t="s">
        <v>815</v>
      </c>
      <c r="L121" s="292">
        <v>21.57</v>
      </c>
      <c r="M121" s="293" t="s">
        <v>823</v>
      </c>
      <c r="N121" s="293" t="s">
        <v>824</v>
      </c>
      <c r="O121" s="294" t="s">
        <v>169</v>
      </c>
      <c r="P121" s="295">
        <v>-9.9508580000000002</v>
      </c>
      <c r="Q121" s="295" t="s">
        <v>484</v>
      </c>
      <c r="R121" s="296">
        <v>0</v>
      </c>
      <c r="S121" s="297">
        <v>8.6889280044590131E-4</v>
      </c>
      <c r="T121" s="297">
        <v>3.292977766299422E-4</v>
      </c>
      <c r="U121" s="298">
        <v>2.6386233437049422</v>
      </c>
      <c r="V121" s="295"/>
      <c r="W121" s="295"/>
      <c r="X121" s="295"/>
      <c r="Y121" s="313"/>
      <c r="Z121" s="313"/>
      <c r="AA121" s="301"/>
      <c r="AB121" s="295"/>
    </row>
    <row r="122" spans="1:28" ht="15">
      <c r="A122" s="247" t="s">
        <v>176</v>
      </c>
      <c r="B122" s="287" t="s">
        <v>1060</v>
      </c>
      <c r="C122" s="287" t="s">
        <v>1061</v>
      </c>
      <c r="D122" s="305">
        <v>6</v>
      </c>
      <c r="E122" s="287" t="s">
        <v>1</v>
      </c>
      <c r="F122" s="289">
        <v>43707</v>
      </c>
      <c r="G122" s="290" t="s">
        <v>464</v>
      </c>
      <c r="H122" s="290" t="s">
        <v>1062</v>
      </c>
      <c r="I122" s="291">
        <v>1.9124180000000001E-2</v>
      </c>
      <c r="J122" s="291">
        <v>7</v>
      </c>
      <c r="K122" s="290" t="s">
        <v>815</v>
      </c>
      <c r="L122" s="292">
        <v>51</v>
      </c>
      <c r="M122" s="293" t="s">
        <v>1063</v>
      </c>
      <c r="N122" s="293" t="s">
        <v>1064</v>
      </c>
      <c r="O122" s="294" t="s">
        <v>169</v>
      </c>
      <c r="P122" s="295">
        <v>1.3120651000000001</v>
      </c>
      <c r="Q122" s="295" t="s">
        <v>484</v>
      </c>
      <c r="R122" s="296">
        <v>0</v>
      </c>
      <c r="S122" s="297">
        <v>1.7612557672310968E-6</v>
      </c>
      <c r="T122" s="297">
        <v>3.1732340085831908E-4</v>
      </c>
      <c r="U122" s="298">
        <v>5.5503494619909086E-3</v>
      </c>
      <c r="V122" s="295"/>
      <c r="W122" s="295"/>
      <c r="X122" s="295"/>
      <c r="Y122" s="313"/>
      <c r="Z122" s="313"/>
      <c r="AA122" s="301"/>
      <c r="AB122" s="295"/>
    </row>
    <row r="123" spans="1:28" ht="15">
      <c r="A123" s="247" t="s">
        <v>176</v>
      </c>
      <c r="B123" s="287" t="s">
        <v>1065</v>
      </c>
      <c r="C123" s="287" t="s">
        <v>1066</v>
      </c>
      <c r="D123" s="305">
        <v>7</v>
      </c>
      <c r="E123" s="287" t="s">
        <v>1</v>
      </c>
      <c r="F123" s="289">
        <v>43707</v>
      </c>
      <c r="G123" s="290" t="s">
        <v>464</v>
      </c>
      <c r="H123" s="290" t="s">
        <v>827</v>
      </c>
      <c r="I123" s="291">
        <v>2.641203E-2</v>
      </c>
      <c r="J123" s="291">
        <v>70</v>
      </c>
      <c r="K123" s="290" t="s">
        <v>815</v>
      </c>
      <c r="L123" s="292">
        <v>142.82</v>
      </c>
      <c r="M123" s="293" t="s">
        <v>828</v>
      </c>
      <c r="N123" s="293" t="s">
        <v>829</v>
      </c>
      <c r="O123" s="294" t="s">
        <v>169</v>
      </c>
      <c r="P123" s="295">
        <v>-7.6839329999999997</v>
      </c>
      <c r="Q123" s="295" t="s">
        <v>456</v>
      </c>
      <c r="R123" s="296">
        <v>0</v>
      </c>
      <c r="S123" s="297">
        <v>1.7049546429584231E-3</v>
      </c>
      <c r="T123" s="297">
        <v>1.3388623543761061E-3</v>
      </c>
      <c r="U123" s="298">
        <v>1.2734353441081789</v>
      </c>
      <c r="V123" s="295"/>
      <c r="W123" s="295"/>
      <c r="X123" s="295"/>
      <c r="Y123" s="313"/>
      <c r="Z123" s="313"/>
      <c r="AA123" s="301"/>
      <c r="AB123" s="295"/>
    </row>
    <row r="124" spans="1:28" ht="15">
      <c r="A124" s="247" t="s">
        <v>176</v>
      </c>
      <c r="B124" s="287" t="s">
        <v>1067</v>
      </c>
      <c r="C124" s="287" t="s">
        <v>1068</v>
      </c>
      <c r="D124" s="305">
        <v>8</v>
      </c>
      <c r="E124" s="287" t="s">
        <v>1</v>
      </c>
      <c r="F124" s="289">
        <v>43707</v>
      </c>
      <c r="G124" s="290" t="s">
        <v>464</v>
      </c>
      <c r="H124" s="290" t="s">
        <v>1069</v>
      </c>
      <c r="I124" s="291">
        <v>2.3402019999999999E-2</v>
      </c>
      <c r="J124" s="291">
        <v>19</v>
      </c>
      <c r="K124" s="290" t="s">
        <v>815</v>
      </c>
      <c r="L124" s="292">
        <v>212.56</v>
      </c>
      <c r="M124" s="293" t="s">
        <v>1070</v>
      </c>
      <c r="N124" s="293" t="s">
        <v>1071</v>
      </c>
      <c r="O124" s="294" t="s">
        <v>169</v>
      </c>
      <c r="P124" s="295">
        <v>-2.1648467</v>
      </c>
      <c r="Q124" s="295" t="s">
        <v>408</v>
      </c>
      <c r="R124" s="296">
        <v>0</v>
      </c>
      <c r="S124" s="297">
        <v>1.9570839252516532E-4</v>
      </c>
      <c r="T124" s="297">
        <v>1.2167692536279202E-3</v>
      </c>
      <c r="U124" s="298">
        <v>0.16084265109562967</v>
      </c>
      <c r="V124" s="295"/>
      <c r="W124" s="295"/>
      <c r="X124" s="295"/>
      <c r="Y124" s="313"/>
      <c r="Z124" s="313"/>
      <c r="AA124" s="301"/>
      <c r="AB124" s="295"/>
    </row>
    <row r="125" spans="1:28" ht="15">
      <c r="A125" s="247" t="s">
        <v>176</v>
      </c>
      <c r="B125" s="287" t="s">
        <v>1072</v>
      </c>
      <c r="C125" s="287" t="s">
        <v>1073</v>
      </c>
      <c r="D125" s="305">
        <v>9</v>
      </c>
      <c r="E125" s="287" t="s">
        <v>1</v>
      </c>
      <c r="F125" s="289">
        <v>43707</v>
      </c>
      <c r="G125" s="290" t="s">
        <v>464</v>
      </c>
      <c r="H125" s="290" t="s">
        <v>1074</v>
      </c>
      <c r="I125" s="291">
        <v>2.519857E-2</v>
      </c>
      <c r="J125" s="291">
        <v>40</v>
      </c>
      <c r="K125" s="290" t="s">
        <v>815</v>
      </c>
      <c r="L125" s="292">
        <v>128.41999999999999</v>
      </c>
      <c r="M125" s="293" t="s">
        <v>1075</v>
      </c>
      <c r="N125" s="293" t="s">
        <v>1076</v>
      </c>
      <c r="O125" s="294" t="s">
        <v>169</v>
      </c>
      <c r="P125" s="295">
        <v>-3.3696830000000002</v>
      </c>
      <c r="Q125" s="295" t="s">
        <v>447</v>
      </c>
      <c r="R125" s="296">
        <v>0</v>
      </c>
      <c r="S125" s="297">
        <v>8.8995146269813072E-5</v>
      </c>
      <c r="T125" s="297">
        <v>8.2319100026575316E-4</v>
      </c>
      <c r="U125" s="298">
        <v>0.10810996019281371</v>
      </c>
      <c r="V125" s="295"/>
      <c r="W125" s="295"/>
      <c r="X125" s="295"/>
      <c r="Y125" s="313"/>
      <c r="Z125" s="313"/>
      <c r="AA125" s="301"/>
      <c r="AB125" s="295"/>
    </row>
    <row r="126" spans="1:28" ht="15">
      <c r="A126" s="247" t="s">
        <v>176</v>
      </c>
      <c r="B126" s="287" t="s">
        <v>1077</v>
      </c>
      <c r="C126" s="287" t="s">
        <v>1078</v>
      </c>
      <c r="D126" s="305">
        <v>10</v>
      </c>
      <c r="E126" s="287" t="s">
        <v>1</v>
      </c>
      <c r="F126" s="289">
        <v>43707</v>
      </c>
      <c r="G126" s="290" t="s">
        <v>464</v>
      </c>
      <c r="H126" s="290" t="s">
        <v>1079</v>
      </c>
      <c r="I126" s="291">
        <v>2.598371E-2</v>
      </c>
      <c r="J126" s="291">
        <v>36</v>
      </c>
      <c r="K126" s="290" t="s">
        <v>815</v>
      </c>
      <c r="L126" s="292">
        <v>409.59</v>
      </c>
      <c r="M126" s="293" t="s">
        <v>1080</v>
      </c>
      <c r="N126" s="293" t="s">
        <v>1081</v>
      </c>
      <c r="O126" s="294" t="s">
        <v>169</v>
      </c>
      <c r="P126" s="295">
        <v>-2.6856601000000002</v>
      </c>
      <c r="Q126" s="295" t="s">
        <v>280</v>
      </c>
      <c r="R126" s="296">
        <v>0</v>
      </c>
      <c r="S126" s="297">
        <v>6.2946429063873858E-3</v>
      </c>
      <c r="T126" s="297">
        <v>2.8077392742918705E-3</v>
      </c>
      <c r="U126" s="298">
        <v>2.2418901085375649</v>
      </c>
      <c r="V126" s="295"/>
      <c r="W126" s="295"/>
      <c r="X126" s="295"/>
      <c r="Y126" s="313"/>
      <c r="Z126" s="313"/>
      <c r="AA126" s="301"/>
      <c r="AB126" s="295"/>
    </row>
    <row r="127" spans="1:28" ht="15">
      <c r="A127" s="247" t="s">
        <v>176</v>
      </c>
      <c r="B127" s="287" t="s">
        <v>1082</v>
      </c>
      <c r="C127" s="287" t="s">
        <v>1083</v>
      </c>
      <c r="D127" s="305">
        <v>11</v>
      </c>
      <c r="E127" s="287" t="s">
        <v>1</v>
      </c>
      <c r="F127" s="289">
        <v>43707</v>
      </c>
      <c r="G127" s="290" t="s">
        <v>464</v>
      </c>
      <c r="H127" s="290" t="s">
        <v>843</v>
      </c>
      <c r="I127" s="291">
        <v>1.913281E-2</v>
      </c>
      <c r="J127" s="291">
        <v>19</v>
      </c>
      <c r="K127" s="290" t="s">
        <v>815</v>
      </c>
      <c r="L127" s="292">
        <v>838.42</v>
      </c>
      <c r="M127" s="293" t="s">
        <v>844</v>
      </c>
      <c r="N127" s="293" t="s">
        <v>845</v>
      </c>
      <c r="O127" s="294" t="s">
        <v>169</v>
      </c>
      <c r="P127" s="295">
        <v>-6.0343741999999999E-2</v>
      </c>
      <c r="Q127" s="295" t="s">
        <v>408</v>
      </c>
      <c r="R127" s="296">
        <v>0</v>
      </c>
      <c r="S127" s="297">
        <v>1.7554022372454649E-3</v>
      </c>
      <c r="T127" s="297">
        <v>8.3166192935473339E-4</v>
      </c>
      <c r="U127" s="298">
        <v>2.1107161158710723</v>
      </c>
      <c r="V127" s="295"/>
      <c r="W127" s="295"/>
      <c r="X127" s="295"/>
      <c r="Y127" s="313"/>
      <c r="Z127" s="313"/>
      <c r="AA127" s="301"/>
      <c r="AB127" s="295"/>
    </row>
    <row r="128" spans="1:28" ht="15">
      <c r="A128" s="247" t="s">
        <v>176</v>
      </c>
      <c r="B128" s="287" t="s">
        <v>1084</v>
      </c>
      <c r="C128" s="287" t="s">
        <v>1085</v>
      </c>
      <c r="D128" s="305">
        <v>12</v>
      </c>
      <c r="E128" s="287" t="s">
        <v>1</v>
      </c>
      <c r="F128" s="289">
        <v>43707</v>
      </c>
      <c r="G128" s="290" t="s">
        <v>464</v>
      </c>
      <c r="H128" s="290" t="s">
        <v>859</v>
      </c>
      <c r="I128" s="291">
        <v>1.405938E-2</v>
      </c>
      <c r="J128" s="291">
        <v>49</v>
      </c>
      <c r="K128" s="290" t="s">
        <v>815</v>
      </c>
      <c r="L128" s="292">
        <v>145.16999999999999</v>
      </c>
      <c r="M128" s="293" t="s">
        <v>860</v>
      </c>
      <c r="N128" s="293" t="s">
        <v>861</v>
      </c>
      <c r="O128" s="294" t="s">
        <v>169</v>
      </c>
      <c r="P128" s="295">
        <v>3.7445664000000001</v>
      </c>
      <c r="Q128" s="295" t="s">
        <v>447</v>
      </c>
      <c r="R128" s="296">
        <v>0</v>
      </c>
      <c r="S128" s="297">
        <v>1.6359162324981326E-3</v>
      </c>
      <c r="T128" s="297">
        <v>2.5758323593374865E-3</v>
      </c>
      <c r="U128" s="298">
        <v>0.63510198036292087</v>
      </c>
      <c r="V128" s="295"/>
      <c r="W128" s="295"/>
      <c r="X128" s="295"/>
      <c r="Y128" s="313"/>
      <c r="Z128" s="313"/>
      <c r="AA128" s="301"/>
      <c r="AB128" s="295"/>
    </row>
    <row r="129" spans="1:28" ht="15">
      <c r="A129" s="247" t="s">
        <v>176</v>
      </c>
      <c r="B129" s="287" t="s">
        <v>1086</v>
      </c>
      <c r="C129" s="287" t="s">
        <v>1087</v>
      </c>
      <c r="D129" s="305">
        <v>13</v>
      </c>
      <c r="E129" s="287" t="s">
        <v>1</v>
      </c>
      <c r="F129" s="289">
        <v>43707</v>
      </c>
      <c r="G129" s="290" t="s">
        <v>464</v>
      </c>
      <c r="H129" s="290" t="s">
        <v>869</v>
      </c>
      <c r="I129" s="291">
        <v>1.129985E-2</v>
      </c>
      <c r="J129" s="291">
        <v>40</v>
      </c>
      <c r="K129" s="290" t="s">
        <v>815</v>
      </c>
      <c r="L129" s="292">
        <v>123.63</v>
      </c>
      <c r="M129" s="293" t="s">
        <v>870</v>
      </c>
      <c r="N129" s="293" t="s">
        <v>871</v>
      </c>
      <c r="O129" s="294" t="s">
        <v>169</v>
      </c>
      <c r="P129" s="295">
        <v>3.6463736999999998</v>
      </c>
      <c r="Q129" s="295" t="s">
        <v>404</v>
      </c>
      <c r="R129" s="296">
        <v>0</v>
      </c>
      <c r="S129" s="297">
        <v>9.5848474909675761E-4</v>
      </c>
      <c r="T129" s="297">
        <v>1.0645468128565158E-3</v>
      </c>
      <c r="U129" s="298">
        <v>0.90036881189361684</v>
      </c>
      <c r="V129" s="295"/>
      <c r="W129" s="295"/>
      <c r="X129" s="295"/>
      <c r="Y129" s="313"/>
      <c r="Z129" s="313"/>
      <c r="AA129" s="301"/>
      <c r="AB129" s="295"/>
    </row>
    <row r="130" spans="1:28" ht="15">
      <c r="A130" s="247" t="s">
        <v>176</v>
      </c>
      <c r="B130" s="287" t="s">
        <v>1088</v>
      </c>
      <c r="C130" s="287" t="s">
        <v>1089</v>
      </c>
      <c r="D130" s="305">
        <v>14</v>
      </c>
      <c r="E130" s="287" t="s">
        <v>1</v>
      </c>
      <c r="F130" s="289">
        <v>43707</v>
      </c>
      <c r="G130" s="290" t="s">
        <v>464</v>
      </c>
      <c r="H130" s="290" t="s">
        <v>1090</v>
      </c>
      <c r="I130" s="291">
        <v>1.8034270000000002E-2</v>
      </c>
      <c r="J130" s="291">
        <v>22</v>
      </c>
      <c r="K130" s="290" t="s">
        <v>815</v>
      </c>
      <c r="L130" s="292">
        <v>33.270000000000003</v>
      </c>
      <c r="M130" s="293" t="s">
        <v>1091</v>
      </c>
      <c r="N130" s="293" t="s">
        <v>1092</v>
      </c>
      <c r="O130" s="294" t="s">
        <v>169</v>
      </c>
      <c r="P130" s="295">
        <v>-1.9802093999999999</v>
      </c>
      <c r="Q130" s="295" t="s">
        <v>484</v>
      </c>
      <c r="R130" s="296">
        <v>0</v>
      </c>
      <c r="S130" s="297">
        <v>2.6211605097282796E-5</v>
      </c>
      <c r="T130" s="297">
        <v>4.9959090759806512E-4</v>
      </c>
      <c r="U130" s="298">
        <v>5.2466137190732794E-2</v>
      </c>
      <c r="V130" s="295"/>
      <c r="W130" s="295"/>
      <c r="X130" s="295"/>
      <c r="Y130" s="313"/>
      <c r="Z130" s="313"/>
      <c r="AA130" s="301"/>
      <c r="AB130" s="295"/>
    </row>
    <row r="131" spans="1:28" ht="15">
      <c r="A131" s="247" t="s">
        <v>176</v>
      </c>
      <c r="B131" s="287" t="s">
        <v>1093</v>
      </c>
      <c r="C131" s="287" t="s">
        <v>1094</v>
      </c>
      <c r="D131" s="305">
        <v>15</v>
      </c>
      <c r="E131" s="287" t="s">
        <v>1</v>
      </c>
      <c r="F131" s="289">
        <v>43707</v>
      </c>
      <c r="G131" s="290" t="s">
        <v>464</v>
      </c>
      <c r="H131" s="290" t="s">
        <v>1095</v>
      </c>
      <c r="I131" s="291">
        <v>2.5865490000000001E-2</v>
      </c>
      <c r="J131" s="291">
        <v>2</v>
      </c>
      <c r="K131" s="290" t="s">
        <v>815</v>
      </c>
      <c r="L131" s="292">
        <v>221.84</v>
      </c>
      <c r="M131" s="293" t="s">
        <v>1096</v>
      </c>
      <c r="N131" s="293" t="s">
        <v>1097</v>
      </c>
      <c r="O131" s="294" t="s">
        <v>169</v>
      </c>
      <c r="P131" s="295">
        <v>0.1080513</v>
      </c>
      <c r="Q131" s="295" t="s">
        <v>408</v>
      </c>
      <c r="R131" s="296">
        <v>0</v>
      </c>
      <c r="S131" s="297">
        <v>2.6498506546759081E-3</v>
      </c>
      <c r="T131" s="297">
        <v>1.8718010622353273E-3</v>
      </c>
      <c r="U131" s="298">
        <v>1.4156689554986279</v>
      </c>
      <c r="V131" s="295"/>
      <c r="W131" s="295"/>
      <c r="X131" s="295"/>
      <c r="Y131" s="313"/>
      <c r="Z131" s="313"/>
      <c r="AA131" s="301"/>
      <c r="AB131" s="295"/>
    </row>
    <row r="132" spans="1:28" ht="15">
      <c r="A132" s="247" t="s">
        <v>176</v>
      </c>
      <c r="B132" s="287" t="s">
        <v>1098</v>
      </c>
      <c r="C132" s="287" t="s">
        <v>1099</v>
      </c>
      <c r="D132" s="305">
        <v>16</v>
      </c>
      <c r="E132" s="287" t="s">
        <v>1</v>
      </c>
      <c r="F132" s="289">
        <v>43707</v>
      </c>
      <c r="G132" s="290" t="s">
        <v>464</v>
      </c>
      <c r="H132" s="290" t="s">
        <v>895</v>
      </c>
      <c r="I132" s="291">
        <v>1.3301449999999999E-2</v>
      </c>
      <c r="J132" s="291">
        <v>54</v>
      </c>
      <c r="K132" s="290" t="s">
        <v>815</v>
      </c>
      <c r="L132" s="292">
        <v>556.28</v>
      </c>
      <c r="M132" s="293" t="s">
        <v>896</v>
      </c>
      <c r="N132" s="293" t="s">
        <v>897</v>
      </c>
      <c r="O132" s="294" t="s">
        <v>169</v>
      </c>
      <c r="P132" s="295">
        <v>6.172085</v>
      </c>
      <c r="Q132" s="295" t="s">
        <v>447</v>
      </c>
      <c r="R132" s="296">
        <v>0</v>
      </c>
      <c r="S132" s="297">
        <v>2.3820660387243405E-3</v>
      </c>
      <c r="T132" s="297">
        <v>1.9555873818132411E-3</v>
      </c>
      <c r="U132" s="298">
        <v>1.2180821275885223</v>
      </c>
      <c r="V132" s="295"/>
      <c r="W132" s="295"/>
      <c r="X132" s="295"/>
      <c r="Y132" s="313"/>
      <c r="Z132" s="313"/>
      <c r="AA132" s="301"/>
      <c r="AB132" s="295"/>
    </row>
    <row r="133" spans="1:28" ht="15">
      <c r="A133" s="247" t="s">
        <v>176</v>
      </c>
      <c r="B133" s="287" t="s">
        <v>1100</v>
      </c>
      <c r="C133" s="287" t="s">
        <v>1101</v>
      </c>
      <c r="D133" s="305">
        <v>17</v>
      </c>
      <c r="E133" s="287" t="s">
        <v>1</v>
      </c>
      <c r="F133" s="289">
        <v>43707</v>
      </c>
      <c r="G133" s="290" t="s">
        <v>464</v>
      </c>
      <c r="H133" s="290" t="s">
        <v>1102</v>
      </c>
      <c r="I133" s="291">
        <v>1.896728E-2</v>
      </c>
      <c r="J133" s="291">
        <v>33</v>
      </c>
      <c r="K133" s="290" t="s">
        <v>815</v>
      </c>
      <c r="L133" s="292">
        <v>84.76</v>
      </c>
      <c r="M133" s="293" t="s">
        <v>1103</v>
      </c>
      <c r="N133" s="293" t="s">
        <v>1104</v>
      </c>
      <c r="O133" s="294" t="s">
        <v>169</v>
      </c>
      <c r="P133" s="295">
        <v>1.1281490000000001</v>
      </c>
      <c r="Q133" s="295" t="s">
        <v>447</v>
      </c>
      <c r="R133" s="296">
        <v>0</v>
      </c>
      <c r="S133" s="297">
        <v>6.5160300099625272E-4</v>
      </c>
      <c r="T133" s="297">
        <v>1.2979063915119168E-3</v>
      </c>
      <c r="U133" s="298">
        <v>0.5020415996543538</v>
      </c>
      <c r="V133" s="295"/>
      <c r="W133" s="295"/>
      <c r="X133" s="295"/>
      <c r="Y133" s="313"/>
      <c r="Z133" s="313"/>
      <c r="AA133" s="301"/>
      <c r="AB133" s="295"/>
    </row>
    <row r="134" spans="1:28" ht="15">
      <c r="A134" s="247" t="s">
        <v>176</v>
      </c>
      <c r="B134" s="287" t="s">
        <v>1105</v>
      </c>
      <c r="C134" s="287" t="s">
        <v>1106</v>
      </c>
      <c r="D134" s="305">
        <v>18</v>
      </c>
      <c r="E134" s="287" t="s">
        <v>1</v>
      </c>
      <c r="F134" s="289">
        <v>43707</v>
      </c>
      <c r="G134" s="290" t="s">
        <v>464</v>
      </c>
      <c r="H134" s="290" t="s">
        <v>1107</v>
      </c>
      <c r="I134" s="291">
        <v>1.834444E-2</v>
      </c>
      <c r="J134" s="291">
        <v>65</v>
      </c>
      <c r="K134" s="290" t="s">
        <v>815</v>
      </c>
      <c r="L134" s="292">
        <v>321.26</v>
      </c>
      <c r="M134" s="293" t="s">
        <v>1108</v>
      </c>
      <c r="N134" s="293" t="s">
        <v>1109</v>
      </c>
      <c r="O134" s="294" t="s">
        <v>169</v>
      </c>
      <c r="P134" s="295">
        <v>-0.51618220000000004</v>
      </c>
      <c r="Q134" s="295" t="s">
        <v>404</v>
      </c>
      <c r="R134" s="296">
        <v>0</v>
      </c>
      <c r="S134" s="297">
        <v>1.341372028241102E-4</v>
      </c>
      <c r="T134" s="297">
        <v>8.7696424033524003E-4</v>
      </c>
      <c r="U134" s="298">
        <v>0.15295629702396205</v>
      </c>
      <c r="V134" s="295"/>
      <c r="W134" s="295"/>
      <c r="X134" s="295"/>
      <c r="Y134" s="313"/>
      <c r="Z134" s="313"/>
      <c r="AA134" s="301"/>
      <c r="AB134" s="295"/>
    </row>
    <row r="135" spans="1:28" ht="15">
      <c r="A135" s="247" t="s">
        <v>176</v>
      </c>
      <c r="B135" s="287" t="s">
        <v>1110</v>
      </c>
      <c r="C135" s="287" t="s">
        <v>1111</v>
      </c>
      <c r="D135" s="305">
        <v>19</v>
      </c>
      <c r="E135" s="287" t="s">
        <v>1</v>
      </c>
      <c r="F135" s="289">
        <v>43707</v>
      </c>
      <c r="G135" s="290" t="s">
        <v>464</v>
      </c>
      <c r="H135" s="290" t="s">
        <v>1112</v>
      </c>
      <c r="I135" s="291">
        <v>2.569171E-2</v>
      </c>
      <c r="J135" s="291">
        <v>2</v>
      </c>
      <c r="K135" s="290" t="s">
        <v>815</v>
      </c>
      <c r="L135" s="292">
        <v>121.92</v>
      </c>
      <c r="M135" s="293" t="s">
        <v>1113</v>
      </c>
      <c r="N135" s="293" t="s">
        <v>1114</v>
      </c>
      <c r="O135" s="294" t="s">
        <v>169</v>
      </c>
      <c r="P135" s="295">
        <v>4.0839910000000001</v>
      </c>
      <c r="Q135" s="295" t="s">
        <v>404</v>
      </c>
      <c r="R135" s="296">
        <v>0</v>
      </c>
      <c r="S135" s="297">
        <v>4.2650992454300301E-5</v>
      </c>
      <c r="T135" s="297">
        <v>6.5293594398115236E-4</v>
      </c>
      <c r="U135" s="298">
        <v>6.5321863266163613E-2</v>
      </c>
      <c r="V135" s="295"/>
      <c r="W135" s="295"/>
      <c r="X135" s="295"/>
      <c r="Y135" s="313"/>
      <c r="Z135" s="313"/>
      <c r="AA135" s="301"/>
      <c r="AB135" s="295"/>
    </row>
    <row r="136" spans="1:28" ht="15">
      <c r="A136" s="247" t="s">
        <v>176</v>
      </c>
      <c r="B136" s="287" t="s">
        <v>1115</v>
      </c>
      <c r="C136" s="287" t="s">
        <v>1116</v>
      </c>
      <c r="D136" s="305">
        <v>20</v>
      </c>
      <c r="E136" s="287" t="s">
        <v>1</v>
      </c>
      <c r="F136" s="289">
        <v>43707</v>
      </c>
      <c r="G136" s="290" t="s">
        <v>464</v>
      </c>
      <c r="H136" s="290" t="s">
        <v>1117</v>
      </c>
      <c r="I136" s="291">
        <v>2.680391E-2</v>
      </c>
      <c r="J136" s="291">
        <v>26</v>
      </c>
      <c r="K136" s="290" t="s">
        <v>815</v>
      </c>
      <c r="L136" s="292">
        <v>129.21</v>
      </c>
      <c r="M136" s="293" t="s">
        <v>1118</v>
      </c>
      <c r="N136" s="293" t="s">
        <v>1119</v>
      </c>
      <c r="O136" s="294" t="s">
        <v>169</v>
      </c>
      <c r="P136" s="295">
        <v>-2.189225</v>
      </c>
      <c r="Q136" s="295" t="s">
        <v>404</v>
      </c>
      <c r="R136" s="296">
        <v>0</v>
      </c>
      <c r="S136" s="297">
        <v>1.115895540238458E-5</v>
      </c>
      <c r="T136" s="297">
        <v>4.0812491630951286E-4</v>
      </c>
      <c r="U136" s="298">
        <v>2.7342009655499388E-2</v>
      </c>
      <c r="V136" s="295"/>
      <c r="W136" s="295"/>
      <c r="X136" s="295"/>
      <c r="Y136" s="313"/>
      <c r="Z136" s="313"/>
      <c r="AA136" s="301"/>
      <c r="AB136" s="295"/>
    </row>
    <row r="137" spans="1:28" ht="15">
      <c r="A137" s="247" t="s">
        <v>176</v>
      </c>
      <c r="B137" s="287" t="s">
        <v>1120</v>
      </c>
      <c r="C137" s="287" t="s">
        <v>1121</v>
      </c>
      <c r="D137" s="305">
        <v>21</v>
      </c>
      <c r="E137" s="287" t="s">
        <v>1</v>
      </c>
      <c r="F137" s="289">
        <v>43707</v>
      </c>
      <c r="G137" s="290" t="s">
        <v>464</v>
      </c>
      <c r="H137" s="290" t="s">
        <v>900</v>
      </c>
      <c r="I137" s="291">
        <v>0</v>
      </c>
      <c r="J137" s="291">
        <v>6</v>
      </c>
      <c r="K137" s="290" t="s">
        <v>815</v>
      </c>
      <c r="L137" s="292">
        <v>32.799999999999997</v>
      </c>
      <c r="M137" s="293" t="s">
        <v>901</v>
      </c>
      <c r="N137" s="293" t="s">
        <v>902</v>
      </c>
      <c r="O137" s="294" t="s">
        <v>169</v>
      </c>
      <c r="P137" s="295">
        <v>-1.1021494999999999</v>
      </c>
      <c r="Q137" s="295" t="s">
        <v>280</v>
      </c>
      <c r="R137" s="296">
        <v>0</v>
      </c>
      <c r="S137" s="297">
        <v>3.5379145876486112E-4</v>
      </c>
      <c r="T137" s="297">
        <v>2.1612736555739828E-4</v>
      </c>
      <c r="U137" s="298">
        <v>1.6369581790460614</v>
      </c>
      <c r="V137" s="295"/>
      <c r="W137" s="295"/>
      <c r="X137" s="295"/>
      <c r="Y137" s="313"/>
      <c r="Z137" s="313"/>
      <c r="AA137" s="301"/>
      <c r="AB137" s="295"/>
    </row>
    <row r="138" spans="1:28" ht="15">
      <c r="A138" s="247" t="s">
        <v>176</v>
      </c>
      <c r="B138" s="287" t="s">
        <v>1122</v>
      </c>
      <c r="C138" s="287" t="s">
        <v>1123</v>
      </c>
      <c r="D138" s="305">
        <v>22</v>
      </c>
      <c r="E138" s="287" t="s">
        <v>1</v>
      </c>
      <c r="F138" s="289">
        <v>43707</v>
      </c>
      <c r="G138" s="290" t="s">
        <v>464</v>
      </c>
      <c r="H138" s="290" t="s">
        <v>1124</v>
      </c>
      <c r="I138" s="291">
        <v>1.216748E-2</v>
      </c>
      <c r="J138" s="291">
        <v>18</v>
      </c>
      <c r="K138" s="290" t="s">
        <v>815</v>
      </c>
      <c r="L138" s="292">
        <v>34.71</v>
      </c>
      <c r="M138" s="293" t="s">
        <v>1125</v>
      </c>
      <c r="N138" s="293" t="s">
        <v>1126</v>
      </c>
      <c r="O138" s="294" t="s">
        <v>169</v>
      </c>
      <c r="P138" s="295">
        <v>5.5746912999999996</v>
      </c>
      <c r="Q138" s="295" t="s">
        <v>484</v>
      </c>
      <c r="R138" s="296">
        <v>0</v>
      </c>
      <c r="S138" s="297">
        <v>5.0386684749883912E-5</v>
      </c>
      <c r="T138" s="297">
        <v>6.9109043488496278E-4</v>
      </c>
      <c r="U138" s="298">
        <v>7.290895982125864E-2</v>
      </c>
      <c r="V138" s="295"/>
      <c r="W138" s="295"/>
      <c r="X138" s="295"/>
      <c r="Y138" s="313"/>
      <c r="Z138" s="313"/>
      <c r="AA138" s="301"/>
      <c r="AB138" s="295"/>
    </row>
    <row r="139" spans="1:28" ht="15">
      <c r="A139" s="247" t="s">
        <v>176</v>
      </c>
      <c r="B139" s="287" t="s">
        <v>1127</v>
      </c>
      <c r="C139" s="287" t="s">
        <v>1128</v>
      </c>
      <c r="D139" s="305">
        <v>23</v>
      </c>
      <c r="E139" s="287" t="s">
        <v>1</v>
      </c>
      <c r="F139" s="289">
        <v>43707</v>
      </c>
      <c r="G139" s="290" t="s">
        <v>464</v>
      </c>
      <c r="H139" s="290" t="s">
        <v>1129</v>
      </c>
      <c r="I139" s="291">
        <v>2.561971E-2</v>
      </c>
      <c r="J139" s="291">
        <v>5</v>
      </c>
      <c r="K139" s="290" t="s">
        <v>815</v>
      </c>
      <c r="L139" s="292">
        <v>144.96</v>
      </c>
      <c r="M139" s="293" t="s">
        <v>1130</v>
      </c>
      <c r="N139" s="293" t="s">
        <v>1131</v>
      </c>
      <c r="O139" s="294" t="s">
        <v>169</v>
      </c>
      <c r="P139" s="295">
        <v>-1.8754423</v>
      </c>
      <c r="Q139" s="295" t="s">
        <v>395</v>
      </c>
      <c r="R139" s="296">
        <v>0</v>
      </c>
      <c r="S139" s="297">
        <v>5.9513643653166608E-4</v>
      </c>
      <c r="T139" s="297">
        <v>4.538553081585742E-4</v>
      </c>
      <c r="U139" s="298">
        <v>1.3112911225965636</v>
      </c>
      <c r="V139" s="295"/>
      <c r="W139" s="295"/>
      <c r="X139" s="295"/>
      <c r="Y139" s="313"/>
      <c r="Z139" s="313"/>
      <c r="AA139" s="301"/>
      <c r="AB139" s="295"/>
    </row>
    <row r="140" spans="1:28" ht="15">
      <c r="A140" s="247" t="s">
        <v>176</v>
      </c>
      <c r="B140" s="287" t="s">
        <v>1132</v>
      </c>
      <c r="C140" s="287" t="s">
        <v>1133</v>
      </c>
      <c r="D140" s="305">
        <v>24</v>
      </c>
      <c r="E140" s="287" t="s">
        <v>1</v>
      </c>
      <c r="F140" s="289">
        <v>43707</v>
      </c>
      <c r="G140" s="290" t="s">
        <v>464</v>
      </c>
      <c r="H140" s="290" t="s">
        <v>912</v>
      </c>
      <c r="I140" s="291">
        <v>1.009796E-2</v>
      </c>
      <c r="J140" s="291">
        <v>57</v>
      </c>
      <c r="K140" s="290" t="s">
        <v>815</v>
      </c>
      <c r="L140" s="292">
        <v>62.95</v>
      </c>
      <c r="M140" s="293" t="s">
        <v>913</v>
      </c>
      <c r="N140" s="293" t="s">
        <v>914</v>
      </c>
      <c r="O140" s="294" t="s">
        <v>169</v>
      </c>
      <c r="P140" s="295">
        <v>-10.518193</v>
      </c>
      <c r="Q140" s="295" t="s">
        <v>484</v>
      </c>
      <c r="R140" s="296">
        <v>0</v>
      </c>
      <c r="S140" s="297">
        <v>1.3019418022374751E-3</v>
      </c>
      <c r="T140" s="297">
        <v>6.427425726040297E-4</v>
      </c>
      <c r="U140" s="298">
        <v>2.0256038073886136</v>
      </c>
      <c r="V140" s="295"/>
      <c r="W140" s="295"/>
      <c r="X140" s="295"/>
      <c r="Y140" s="313"/>
      <c r="Z140" s="313"/>
      <c r="AA140" s="301"/>
      <c r="AB140" s="295"/>
    </row>
    <row r="141" spans="1:28" ht="15">
      <c r="A141" s="247" t="s">
        <v>176</v>
      </c>
      <c r="B141" s="287" t="s">
        <v>1134</v>
      </c>
      <c r="C141" s="287" t="s">
        <v>1135</v>
      </c>
      <c r="D141" s="305">
        <v>25</v>
      </c>
      <c r="E141" s="287" t="s">
        <v>1</v>
      </c>
      <c r="F141" s="289">
        <v>43707</v>
      </c>
      <c r="G141" s="290" t="s">
        <v>464</v>
      </c>
      <c r="H141" s="290" t="s">
        <v>1136</v>
      </c>
      <c r="I141" s="291">
        <v>1.8379699999999999E-2</v>
      </c>
      <c r="J141" s="291">
        <v>32</v>
      </c>
      <c r="K141" s="290" t="s">
        <v>815</v>
      </c>
      <c r="L141" s="292">
        <v>289.74</v>
      </c>
      <c r="M141" s="293" t="s">
        <v>1137</v>
      </c>
      <c r="N141" s="293" t="s">
        <v>1138</v>
      </c>
      <c r="O141" s="294" t="s">
        <v>169</v>
      </c>
      <c r="P141" s="295">
        <v>-5.0274729999999996</v>
      </c>
      <c r="Q141" s="295" t="s">
        <v>408</v>
      </c>
      <c r="R141" s="296">
        <v>0</v>
      </c>
      <c r="S141" s="297">
        <v>2.7473346782033058E-4</v>
      </c>
      <c r="T141" s="297">
        <v>9.8476225132576979E-4</v>
      </c>
      <c r="U141" s="298">
        <v>0.27898456449814285</v>
      </c>
      <c r="V141" s="295"/>
      <c r="W141" s="295"/>
      <c r="X141" s="295"/>
      <c r="Y141" s="313"/>
      <c r="Z141" s="313"/>
      <c r="AA141" s="301"/>
      <c r="AB141" s="295"/>
    </row>
    <row r="142" spans="1:28" ht="15">
      <c r="A142" s="247" t="s">
        <v>176</v>
      </c>
      <c r="B142" s="287" t="s">
        <v>1139</v>
      </c>
      <c r="C142" s="287" t="s">
        <v>1140</v>
      </c>
      <c r="D142" s="305">
        <v>26</v>
      </c>
      <c r="E142" s="287" t="s">
        <v>1</v>
      </c>
      <c r="F142" s="289">
        <v>43707</v>
      </c>
      <c r="G142" s="290" t="s">
        <v>464</v>
      </c>
      <c r="H142" s="290" t="s">
        <v>625</v>
      </c>
      <c r="I142" s="291">
        <v>2.3702040000000001E-2</v>
      </c>
      <c r="J142" s="291">
        <v>32</v>
      </c>
      <c r="K142" s="290" t="s">
        <v>815</v>
      </c>
      <c r="L142" s="292">
        <v>281.33999999999997</v>
      </c>
      <c r="M142" s="293" t="s">
        <v>626</v>
      </c>
      <c r="N142" s="293" t="s">
        <v>627</v>
      </c>
      <c r="O142" s="294" t="s">
        <v>169</v>
      </c>
      <c r="P142" s="295">
        <v>-2.1744967000000002</v>
      </c>
      <c r="Q142" s="295" t="s">
        <v>408</v>
      </c>
      <c r="R142" s="296">
        <v>0</v>
      </c>
      <c r="S142" s="297">
        <v>2.9863494830884118E-3</v>
      </c>
      <c r="T142" s="297">
        <v>1.739152302701036E-3</v>
      </c>
      <c r="U142" s="298">
        <v>1.7171293615000731</v>
      </c>
      <c r="V142" s="295"/>
      <c r="W142" s="295"/>
      <c r="X142" s="295"/>
      <c r="Y142" s="313"/>
      <c r="Z142" s="313"/>
      <c r="AA142" s="301"/>
      <c r="AB142" s="295"/>
    </row>
    <row r="143" spans="1:28" ht="15">
      <c r="A143" s="247" t="s">
        <v>176</v>
      </c>
      <c r="B143" s="287" t="s">
        <v>1141</v>
      </c>
      <c r="C143" s="287" t="s">
        <v>1142</v>
      </c>
      <c r="D143" s="305">
        <v>27</v>
      </c>
      <c r="E143" s="287" t="s">
        <v>1</v>
      </c>
      <c r="F143" s="289">
        <v>43707</v>
      </c>
      <c r="G143" s="290" t="s">
        <v>464</v>
      </c>
      <c r="H143" s="290" t="s">
        <v>1143</v>
      </c>
      <c r="I143" s="291">
        <v>2.6513439999999999E-2</v>
      </c>
      <c r="J143" s="291">
        <v>2</v>
      </c>
      <c r="K143" s="290" t="s">
        <v>815</v>
      </c>
      <c r="L143" s="292">
        <v>288.36</v>
      </c>
      <c r="M143" s="293" t="s">
        <v>1144</v>
      </c>
      <c r="N143" s="293" t="s">
        <v>1145</v>
      </c>
      <c r="O143" s="294" t="s">
        <v>169</v>
      </c>
      <c r="P143" s="295">
        <v>-3.1517029999999999</v>
      </c>
      <c r="Q143" s="295" t="s">
        <v>408</v>
      </c>
      <c r="R143" s="296">
        <v>0</v>
      </c>
      <c r="S143" s="297">
        <v>5.1679031738050742E-3</v>
      </c>
      <c r="T143" s="297">
        <v>3.0594123819767233E-3</v>
      </c>
      <c r="U143" s="298">
        <v>1.6891816233240284</v>
      </c>
      <c r="V143" s="295"/>
      <c r="W143" s="295"/>
      <c r="X143" s="295"/>
      <c r="Y143" s="313"/>
      <c r="Z143" s="313"/>
      <c r="AA143" s="301"/>
      <c r="AB143" s="295"/>
    </row>
    <row r="144" spans="1:28" ht="15">
      <c r="A144" s="247" t="s">
        <v>176</v>
      </c>
      <c r="B144" s="287" t="s">
        <v>1146</v>
      </c>
      <c r="C144" s="287" t="s">
        <v>1147</v>
      </c>
      <c r="D144" s="305">
        <v>28</v>
      </c>
      <c r="E144" s="287" t="s">
        <v>1</v>
      </c>
      <c r="F144" s="289">
        <v>43707</v>
      </c>
      <c r="G144" s="290" t="s">
        <v>464</v>
      </c>
      <c r="H144" s="290" t="s">
        <v>638</v>
      </c>
      <c r="I144" s="291">
        <v>2.5773460000000002E-2</v>
      </c>
      <c r="J144" s="291">
        <v>25</v>
      </c>
      <c r="K144" s="290" t="s">
        <v>815</v>
      </c>
      <c r="L144" s="292">
        <v>511.34</v>
      </c>
      <c r="M144" s="293" t="s">
        <v>639</v>
      </c>
      <c r="N144" s="293" t="s">
        <v>640</v>
      </c>
      <c r="O144" s="294" t="s">
        <v>169</v>
      </c>
      <c r="P144" s="295">
        <v>-2.7237236</v>
      </c>
      <c r="Q144" s="295" t="s">
        <v>408</v>
      </c>
      <c r="R144" s="296">
        <v>0</v>
      </c>
      <c r="S144" s="297">
        <v>4.3954379877442131E-3</v>
      </c>
      <c r="T144" s="297">
        <v>2.3685761029075985E-3</v>
      </c>
      <c r="U144" s="298">
        <v>1.8557301082065698</v>
      </c>
      <c r="V144" s="295"/>
      <c r="W144" s="295"/>
      <c r="X144" s="295"/>
      <c r="Y144" s="313"/>
      <c r="Z144" s="313"/>
      <c r="AA144" s="301"/>
      <c r="AB144" s="295"/>
    </row>
    <row r="145" spans="1:28" ht="15">
      <c r="A145" s="247" t="s">
        <v>176</v>
      </c>
      <c r="B145" s="287" t="s">
        <v>1148</v>
      </c>
      <c r="C145" s="287" t="s">
        <v>1149</v>
      </c>
      <c r="D145" s="305">
        <v>29</v>
      </c>
      <c r="E145" s="287" t="s">
        <v>1</v>
      </c>
      <c r="F145" s="289">
        <v>43707</v>
      </c>
      <c r="G145" s="290" t="s">
        <v>464</v>
      </c>
      <c r="H145" s="290" t="s">
        <v>1150</v>
      </c>
      <c r="I145" s="291">
        <v>1.4429259999999999E-2</v>
      </c>
      <c r="J145" s="291">
        <v>37</v>
      </c>
      <c r="K145" s="290" t="s">
        <v>815</v>
      </c>
      <c r="L145" s="292">
        <v>28.53</v>
      </c>
      <c r="M145" s="293" t="s">
        <v>1151</v>
      </c>
      <c r="N145" s="293" t="s">
        <v>1152</v>
      </c>
      <c r="O145" s="294" t="s">
        <v>169</v>
      </c>
      <c r="P145" s="295">
        <v>-5.9304056000000003</v>
      </c>
      <c r="Q145" s="295" t="s">
        <v>447</v>
      </c>
      <c r="R145" s="296">
        <v>0</v>
      </c>
      <c r="S145" s="297">
        <v>5.7409658507071588E-8</v>
      </c>
      <c r="T145" s="297">
        <v>1.2503752318276031E-4</v>
      </c>
      <c r="U145" s="298">
        <v>4.5913944107129441E-4</v>
      </c>
      <c r="V145" s="295"/>
      <c r="W145" s="295"/>
      <c r="X145" s="295"/>
      <c r="Y145" s="313"/>
      <c r="Z145" s="313"/>
      <c r="AA145" s="301"/>
      <c r="AB145" s="295"/>
    </row>
    <row r="146" spans="1:28" ht="15">
      <c r="A146" s="247" t="s">
        <v>176</v>
      </c>
      <c r="B146" s="287" t="s">
        <v>1153</v>
      </c>
      <c r="C146" s="287" t="s">
        <v>1154</v>
      </c>
      <c r="D146" s="305">
        <v>30</v>
      </c>
      <c r="E146" s="287" t="s">
        <v>1</v>
      </c>
      <c r="F146" s="289">
        <v>43707</v>
      </c>
      <c r="G146" s="290" t="s">
        <v>464</v>
      </c>
      <c r="H146" s="290" t="s">
        <v>1155</v>
      </c>
      <c r="I146" s="291">
        <v>1.4266549999999999E-2</v>
      </c>
      <c r="J146" s="291">
        <v>2</v>
      </c>
      <c r="K146" s="290" t="s">
        <v>815</v>
      </c>
      <c r="L146" s="292">
        <v>397.62</v>
      </c>
      <c r="M146" s="293" t="s">
        <v>1156</v>
      </c>
      <c r="N146" s="293" t="s">
        <v>1157</v>
      </c>
      <c r="O146" s="294" t="s">
        <v>169</v>
      </c>
      <c r="P146" s="295">
        <v>3.524804</v>
      </c>
      <c r="Q146" s="295" t="s">
        <v>404</v>
      </c>
      <c r="R146" s="296">
        <v>0</v>
      </c>
      <c r="S146" s="297">
        <v>3.9696753080117647E-4</v>
      </c>
      <c r="T146" s="297">
        <v>6.2024552791998134E-4</v>
      </c>
      <c r="U146" s="298">
        <v>0.64001675615852205</v>
      </c>
      <c r="V146" s="295"/>
      <c r="W146" s="295"/>
      <c r="X146" s="295"/>
      <c r="Y146" s="313"/>
      <c r="Z146" s="313"/>
      <c r="AA146" s="301"/>
      <c r="AB146" s="295"/>
    </row>
    <row r="147" spans="1:28" ht="15">
      <c r="A147" s="247" t="s">
        <v>176</v>
      </c>
      <c r="B147" s="287" t="s">
        <v>1158</v>
      </c>
      <c r="C147" s="287" t="s">
        <v>1159</v>
      </c>
      <c r="D147" s="305">
        <v>31</v>
      </c>
      <c r="E147" s="287" t="s">
        <v>1</v>
      </c>
      <c r="F147" s="289">
        <v>43707</v>
      </c>
      <c r="G147" s="290" t="s">
        <v>464</v>
      </c>
      <c r="H147" s="290" t="s">
        <v>1160</v>
      </c>
      <c r="I147" s="291">
        <v>1.8495419999999999E-2</v>
      </c>
      <c r="J147" s="291">
        <v>33</v>
      </c>
      <c r="K147" s="290" t="s">
        <v>815</v>
      </c>
      <c r="L147" s="292">
        <v>126.68</v>
      </c>
      <c r="M147" s="293" t="s">
        <v>1161</v>
      </c>
      <c r="N147" s="293" t="s">
        <v>1162</v>
      </c>
      <c r="O147" s="294" t="s">
        <v>169</v>
      </c>
      <c r="P147" s="295">
        <v>3.1483412</v>
      </c>
      <c r="Q147" s="295" t="s">
        <v>408</v>
      </c>
      <c r="R147" s="296">
        <v>0</v>
      </c>
      <c r="S147" s="297">
        <v>6.0122760101906287E-5</v>
      </c>
      <c r="T147" s="297">
        <v>6.0242849818293752E-4</v>
      </c>
      <c r="U147" s="298">
        <v>9.9800657311615096E-2</v>
      </c>
      <c r="V147" s="295"/>
      <c r="W147" s="295"/>
      <c r="X147" s="295"/>
      <c r="Y147" s="313"/>
      <c r="Z147" s="313"/>
      <c r="AA147" s="301"/>
      <c r="AB147" s="295"/>
    </row>
    <row r="148" spans="1:28" ht="15">
      <c r="A148" s="247" t="s">
        <v>176</v>
      </c>
      <c r="B148" s="287" t="s">
        <v>1163</v>
      </c>
      <c r="C148" s="287" t="s">
        <v>1164</v>
      </c>
      <c r="D148" s="305">
        <v>32</v>
      </c>
      <c r="E148" s="287" t="s">
        <v>1</v>
      </c>
      <c r="F148" s="289">
        <v>43707</v>
      </c>
      <c r="G148" s="290" t="s">
        <v>464</v>
      </c>
      <c r="H148" s="290" t="s">
        <v>945</v>
      </c>
      <c r="I148" s="291">
        <v>2.6709090000000001E-2</v>
      </c>
      <c r="J148" s="291">
        <v>43</v>
      </c>
      <c r="K148" s="290" t="s">
        <v>815</v>
      </c>
      <c r="L148" s="292">
        <v>20.43</v>
      </c>
      <c r="M148" s="293" t="s">
        <v>946</v>
      </c>
      <c r="N148" s="293" t="s">
        <v>947</v>
      </c>
      <c r="O148" s="294" t="s">
        <v>169</v>
      </c>
      <c r="P148" s="295">
        <v>-13.560033000000001</v>
      </c>
      <c r="Q148" s="295" t="s">
        <v>484</v>
      </c>
      <c r="R148" s="296">
        <v>0</v>
      </c>
      <c r="S148" s="297">
        <v>3.3613147019773853E-4</v>
      </c>
      <c r="T148" s="297">
        <v>3.0570516076487036E-4</v>
      </c>
      <c r="U148" s="298">
        <v>1.0995282819457217</v>
      </c>
      <c r="V148" s="295"/>
      <c r="W148" s="295"/>
      <c r="X148" s="295"/>
      <c r="Y148" s="313"/>
      <c r="Z148" s="313"/>
      <c r="AA148" s="301"/>
      <c r="AB148" s="295"/>
    </row>
    <row r="149" spans="1:28" ht="15">
      <c r="A149" s="247" t="s">
        <v>176</v>
      </c>
      <c r="B149" s="287" t="s">
        <v>1165</v>
      </c>
      <c r="C149" s="287" t="s">
        <v>1166</v>
      </c>
      <c r="D149" s="305">
        <v>33</v>
      </c>
      <c r="E149" s="287" t="s">
        <v>1</v>
      </c>
      <c r="F149" s="289">
        <v>43707</v>
      </c>
      <c r="G149" s="290" t="s">
        <v>464</v>
      </c>
      <c r="H149" s="290" t="s">
        <v>951</v>
      </c>
      <c r="I149" s="291">
        <v>-0.15054069</v>
      </c>
      <c r="J149" s="291">
        <v>18</v>
      </c>
      <c r="K149" s="290" t="s">
        <v>815</v>
      </c>
      <c r="L149" s="292">
        <v>17.57</v>
      </c>
      <c r="M149" s="293" t="s">
        <v>952</v>
      </c>
      <c r="N149" s="293" t="s">
        <v>953</v>
      </c>
      <c r="O149" s="294" t="s">
        <v>169</v>
      </c>
      <c r="P149" s="295">
        <v>1.1946559000000001</v>
      </c>
      <c r="Q149" s="295" t="s">
        <v>456</v>
      </c>
      <c r="R149" s="296">
        <v>0</v>
      </c>
      <c r="S149" s="297">
        <v>1.9748215168969289E-5</v>
      </c>
      <c r="T149" s="297">
        <v>1.2538336646066315E-4</v>
      </c>
      <c r="U149" s="298">
        <v>0.15750267141826144</v>
      </c>
      <c r="V149" s="295"/>
      <c r="W149" s="295"/>
      <c r="X149" s="295"/>
      <c r="Y149" s="313"/>
      <c r="Z149" s="313"/>
      <c r="AA149" s="301"/>
      <c r="AB149" s="295"/>
    </row>
    <row r="150" spans="1:28" ht="15">
      <c r="A150" s="247" t="s">
        <v>176</v>
      </c>
      <c r="B150" s="287" t="s">
        <v>1167</v>
      </c>
      <c r="C150" s="287" t="s">
        <v>1168</v>
      </c>
      <c r="D150" s="305">
        <v>34</v>
      </c>
      <c r="E150" s="287" t="s">
        <v>1</v>
      </c>
      <c r="F150" s="289">
        <v>43707</v>
      </c>
      <c r="G150" s="290" t="s">
        <v>464</v>
      </c>
      <c r="H150" s="290" t="s">
        <v>956</v>
      </c>
      <c r="I150" s="291">
        <v>1.6590069999999998E-2</v>
      </c>
      <c r="J150" s="291">
        <v>95</v>
      </c>
      <c r="K150" s="290" t="s">
        <v>815</v>
      </c>
      <c r="L150" s="292">
        <v>293.75</v>
      </c>
      <c r="M150" s="293" t="s">
        <v>957</v>
      </c>
      <c r="N150" s="293" t="s">
        <v>958</v>
      </c>
      <c r="O150" s="294" t="s">
        <v>169</v>
      </c>
      <c r="P150" s="295">
        <v>-5.7896495000000003</v>
      </c>
      <c r="Q150" s="295" t="s">
        <v>447</v>
      </c>
      <c r="R150" s="296">
        <v>0</v>
      </c>
      <c r="S150" s="297">
        <v>1.2118133287639218E-2</v>
      </c>
      <c r="T150" s="297">
        <v>5.3948689295012569E-3</v>
      </c>
      <c r="U150" s="298">
        <v>2.2462331237321664</v>
      </c>
      <c r="V150" s="295"/>
      <c r="W150" s="295"/>
      <c r="X150" s="295"/>
      <c r="Y150" s="313"/>
      <c r="Z150" s="313"/>
      <c r="AA150" s="301"/>
      <c r="AB150" s="295"/>
    </row>
    <row r="151" spans="1:28" ht="15">
      <c r="A151" s="247" t="s">
        <v>176</v>
      </c>
      <c r="B151" s="287" t="s">
        <v>1169</v>
      </c>
      <c r="C151" s="287" t="s">
        <v>1170</v>
      </c>
      <c r="D151" s="305">
        <v>35</v>
      </c>
      <c r="E151" s="287" t="s">
        <v>1</v>
      </c>
      <c r="F151" s="289">
        <v>43707</v>
      </c>
      <c r="G151" s="290" t="s">
        <v>464</v>
      </c>
      <c r="H151" s="290" t="s">
        <v>971</v>
      </c>
      <c r="I151" s="291">
        <v>0</v>
      </c>
      <c r="J151" s="291">
        <v>48</v>
      </c>
      <c r="K151" s="290" t="s">
        <v>815</v>
      </c>
      <c r="L151" s="292">
        <v>14.16</v>
      </c>
      <c r="M151" s="293" t="s">
        <v>972</v>
      </c>
      <c r="N151" s="293" t="s">
        <v>973</v>
      </c>
      <c r="O151" s="294" t="s">
        <v>169</v>
      </c>
      <c r="P151" s="295">
        <v>-2.5260031000000001</v>
      </c>
      <c r="Q151" s="295" t="s">
        <v>280</v>
      </c>
      <c r="R151" s="296">
        <v>0</v>
      </c>
      <c r="S151" s="297">
        <v>1.5759265902664432E-5</v>
      </c>
      <c r="T151" s="297">
        <v>7.3101021426809129E-5</v>
      </c>
      <c r="U151" s="298">
        <v>0.21558202053911202</v>
      </c>
      <c r="V151" s="295"/>
      <c r="W151" s="295"/>
      <c r="X151" s="295"/>
      <c r="Y151" s="313"/>
      <c r="Z151" s="313"/>
      <c r="AA151" s="301"/>
      <c r="AB151" s="295"/>
    </row>
    <row r="152" spans="1:28" ht="15">
      <c r="A152" s="247" t="s">
        <v>176</v>
      </c>
      <c r="B152" s="287" t="s">
        <v>1171</v>
      </c>
      <c r="C152" s="287" t="s">
        <v>1172</v>
      </c>
      <c r="D152" s="305">
        <v>36</v>
      </c>
      <c r="E152" s="287" t="s">
        <v>1</v>
      </c>
      <c r="F152" s="289">
        <v>43707</v>
      </c>
      <c r="G152" s="290" t="s">
        <v>464</v>
      </c>
      <c r="H152" s="290" t="s">
        <v>981</v>
      </c>
      <c r="I152" s="291">
        <v>1.1691760000000001E-2</v>
      </c>
      <c r="J152" s="291">
        <v>8</v>
      </c>
      <c r="K152" s="290" t="s">
        <v>815</v>
      </c>
      <c r="L152" s="292">
        <v>22.58</v>
      </c>
      <c r="M152" s="293" t="s">
        <v>982</v>
      </c>
      <c r="N152" s="293" t="s">
        <v>983</v>
      </c>
      <c r="O152" s="294" t="s">
        <v>169</v>
      </c>
      <c r="P152" s="295">
        <v>-2.3550749999999998</v>
      </c>
      <c r="Q152" s="295" t="s">
        <v>484</v>
      </c>
      <c r="R152" s="296">
        <v>0</v>
      </c>
      <c r="S152" s="297">
        <v>8.4315590314362006E-4</v>
      </c>
      <c r="T152" s="297">
        <v>4.3734398646091586E-4</v>
      </c>
      <c r="U152" s="298">
        <v>1.9279009869705168</v>
      </c>
      <c r="V152" s="295"/>
      <c r="W152" s="295"/>
      <c r="X152" s="295"/>
      <c r="Y152" s="313"/>
      <c r="Z152" s="313"/>
      <c r="AA152" s="301"/>
      <c r="AB152" s="295"/>
    </row>
    <row r="153" spans="1:28" ht="15">
      <c r="A153" s="247" t="s">
        <v>176</v>
      </c>
      <c r="B153" s="287" t="s">
        <v>1173</v>
      </c>
      <c r="C153" s="287" t="s">
        <v>1174</v>
      </c>
      <c r="D153" s="305">
        <v>37</v>
      </c>
      <c r="E153" s="287" t="s">
        <v>1</v>
      </c>
      <c r="F153" s="289">
        <v>43707</v>
      </c>
      <c r="G153" s="290" t="s">
        <v>464</v>
      </c>
      <c r="H153" s="290" t="s">
        <v>1175</v>
      </c>
      <c r="I153" s="291">
        <v>1.8436580000000001E-2</v>
      </c>
      <c r="J153" s="291">
        <v>12</v>
      </c>
      <c r="K153" s="290" t="s">
        <v>815</v>
      </c>
      <c r="L153" s="292">
        <v>83.62</v>
      </c>
      <c r="M153" s="293" t="s">
        <v>1176</v>
      </c>
      <c r="N153" s="293" t="s">
        <v>1177</v>
      </c>
      <c r="O153" s="294" t="s">
        <v>169</v>
      </c>
      <c r="P153" s="295">
        <v>-0.13645887000000001</v>
      </c>
      <c r="Q153" s="295" t="s">
        <v>447</v>
      </c>
      <c r="R153" s="296">
        <v>0</v>
      </c>
      <c r="S153" s="297">
        <v>1.2105756090509689E-3</v>
      </c>
      <c r="T153" s="297">
        <v>2.1870033861088488E-3</v>
      </c>
      <c r="U153" s="298">
        <v>0.55353165739941734</v>
      </c>
      <c r="V153" s="295"/>
      <c r="W153" s="295"/>
      <c r="X153" s="295"/>
      <c r="Y153" s="313"/>
      <c r="Z153" s="313"/>
      <c r="AA153" s="301"/>
      <c r="AB153" s="295"/>
    </row>
    <row r="154" spans="1:28" ht="15">
      <c r="A154" s="247" t="s">
        <v>176</v>
      </c>
      <c r="B154" s="287" t="s">
        <v>1178</v>
      </c>
      <c r="C154" s="287" t="s">
        <v>1179</v>
      </c>
      <c r="D154" s="305">
        <v>38</v>
      </c>
      <c r="E154" s="287" t="s">
        <v>1</v>
      </c>
      <c r="F154" s="289">
        <v>43707</v>
      </c>
      <c r="G154" s="290" t="s">
        <v>464</v>
      </c>
      <c r="H154" s="290" t="s">
        <v>1180</v>
      </c>
      <c r="I154" s="291">
        <v>1.8931489999999999E-2</v>
      </c>
      <c r="J154" s="291">
        <v>53</v>
      </c>
      <c r="K154" s="290" t="s">
        <v>815</v>
      </c>
      <c r="L154" s="292">
        <v>73.81</v>
      </c>
      <c r="M154" s="293" t="s">
        <v>1181</v>
      </c>
      <c r="N154" s="293" t="s">
        <v>1182</v>
      </c>
      <c r="O154" s="294" t="s">
        <v>169</v>
      </c>
      <c r="P154" s="295">
        <v>3.0486941000000001</v>
      </c>
      <c r="Q154" s="295" t="s">
        <v>408</v>
      </c>
      <c r="R154" s="296">
        <v>0</v>
      </c>
      <c r="S154" s="297">
        <v>8.8620517151981461E-6</v>
      </c>
      <c r="T154" s="297">
        <v>9.6633538311274327E-4</v>
      </c>
      <c r="U154" s="298">
        <v>9.1707825979132161E-3</v>
      </c>
      <c r="V154" s="295"/>
      <c r="W154" s="295"/>
      <c r="X154" s="295"/>
      <c r="Y154" s="313"/>
      <c r="Z154" s="313"/>
      <c r="AA154" s="301"/>
      <c r="AB154" s="295"/>
    </row>
    <row r="155" spans="1:28" ht="15">
      <c r="A155" s="247" t="s">
        <v>176</v>
      </c>
      <c r="B155" s="287" t="s">
        <v>1183</v>
      </c>
      <c r="C155" s="287" t="s">
        <v>1184</v>
      </c>
      <c r="D155" s="305">
        <v>39</v>
      </c>
      <c r="E155" s="287" t="s">
        <v>1</v>
      </c>
      <c r="F155" s="289">
        <v>43707</v>
      </c>
      <c r="G155" s="290" t="s">
        <v>464</v>
      </c>
      <c r="H155" s="290" t="s">
        <v>1185</v>
      </c>
      <c r="I155" s="291">
        <v>2.3386560000000001E-2</v>
      </c>
      <c r="J155" s="291">
        <v>30</v>
      </c>
      <c r="K155" s="290" t="s">
        <v>815</v>
      </c>
      <c r="L155" s="292">
        <v>64.510000000000005</v>
      </c>
      <c r="M155" s="293" t="s">
        <v>1186</v>
      </c>
      <c r="N155" s="293" t="s">
        <v>1187</v>
      </c>
      <c r="O155" s="294" t="s">
        <v>169</v>
      </c>
      <c r="P155" s="295">
        <v>-2.9985010000000001</v>
      </c>
      <c r="Q155" s="295" t="s">
        <v>447</v>
      </c>
      <c r="R155" s="296">
        <v>0</v>
      </c>
      <c r="S155" s="297">
        <v>5.4463522980630375E-6</v>
      </c>
      <c r="T155" s="297">
        <v>4.4813309771554141E-4</v>
      </c>
      <c r="U155" s="298">
        <v>1.215342568051107E-2</v>
      </c>
      <c r="V155" s="295"/>
      <c r="W155" s="295"/>
      <c r="X155" s="295"/>
      <c r="Y155" s="313"/>
      <c r="Z155" s="313"/>
      <c r="AA155" s="301"/>
      <c r="AB155" s="295"/>
    </row>
    <row r="156" spans="1:28" ht="15">
      <c r="A156" s="247" t="s">
        <v>176</v>
      </c>
      <c r="B156" s="287" t="s">
        <v>1188</v>
      </c>
      <c r="C156" s="287" t="s">
        <v>1189</v>
      </c>
      <c r="D156" s="305">
        <v>40</v>
      </c>
      <c r="E156" s="287" t="s">
        <v>1</v>
      </c>
      <c r="F156" s="289">
        <v>43707</v>
      </c>
      <c r="G156" s="290" t="s">
        <v>464</v>
      </c>
      <c r="H156" s="290" t="s">
        <v>1190</v>
      </c>
      <c r="I156" s="291">
        <v>2.364117E-2</v>
      </c>
      <c r="J156" s="291">
        <v>11</v>
      </c>
      <c r="K156" s="290" t="s">
        <v>815</v>
      </c>
      <c r="L156" s="292">
        <v>32.81</v>
      </c>
      <c r="M156" s="293" t="s">
        <v>1191</v>
      </c>
      <c r="N156" s="293" t="s">
        <v>1192</v>
      </c>
      <c r="O156" s="294" t="s">
        <v>169</v>
      </c>
      <c r="P156" s="295">
        <v>-2.4157405000000001</v>
      </c>
      <c r="Q156" s="295" t="s">
        <v>395</v>
      </c>
      <c r="R156" s="296">
        <v>0</v>
      </c>
      <c r="S156" s="297">
        <v>7.6078987077502267E-5</v>
      </c>
      <c r="T156" s="297">
        <v>1.9949770877640386E-4</v>
      </c>
      <c r="U156" s="298">
        <v>0.38135268592368271</v>
      </c>
      <c r="V156" s="295"/>
      <c r="W156" s="295"/>
      <c r="X156" s="295"/>
      <c r="Y156" s="313"/>
      <c r="Z156" s="313"/>
      <c r="AA156" s="301"/>
      <c r="AB156" s="295"/>
    </row>
    <row r="157" spans="1:28" ht="15">
      <c r="A157" s="247" t="s">
        <v>176</v>
      </c>
      <c r="B157" s="287" t="s">
        <v>1193</v>
      </c>
      <c r="C157" s="287" t="s">
        <v>1194</v>
      </c>
      <c r="D157" s="305">
        <v>41</v>
      </c>
      <c r="E157" s="287" t="s">
        <v>1</v>
      </c>
      <c r="F157" s="289">
        <v>43707</v>
      </c>
      <c r="G157" s="290" t="s">
        <v>464</v>
      </c>
      <c r="H157" s="290" t="s">
        <v>986</v>
      </c>
      <c r="I157" s="291">
        <v>7.3365599999999998E-3</v>
      </c>
      <c r="J157" s="291">
        <v>24</v>
      </c>
      <c r="K157" s="290" t="s">
        <v>815</v>
      </c>
      <c r="L157" s="292">
        <v>262.43</v>
      </c>
      <c r="M157" s="293" t="s">
        <v>987</v>
      </c>
      <c r="N157" s="293" t="s">
        <v>988</v>
      </c>
      <c r="O157" s="294" t="s">
        <v>169</v>
      </c>
      <c r="P157" s="295">
        <v>0.94535349999999996</v>
      </c>
      <c r="Q157" s="295" t="s">
        <v>484</v>
      </c>
      <c r="R157" s="296">
        <v>0</v>
      </c>
      <c r="S157" s="297">
        <v>6.9302388881267924E-4</v>
      </c>
      <c r="T157" s="297">
        <v>1.2504931858677371E-3</v>
      </c>
      <c r="U157" s="298">
        <v>0.55420045198549317</v>
      </c>
      <c r="V157" s="295"/>
      <c r="W157" s="295"/>
      <c r="X157" s="295"/>
      <c r="Y157" s="313"/>
      <c r="Z157" s="313"/>
      <c r="AA157" s="301"/>
      <c r="AB157" s="295"/>
    </row>
    <row r="158" spans="1:28" ht="15">
      <c r="A158" s="247" t="s">
        <v>176</v>
      </c>
      <c r="B158" s="287" t="s">
        <v>1195</v>
      </c>
      <c r="C158" s="287" t="s">
        <v>1196</v>
      </c>
      <c r="D158" s="305">
        <v>42</v>
      </c>
      <c r="E158" s="287" t="s">
        <v>1</v>
      </c>
      <c r="F158" s="289">
        <v>43707</v>
      </c>
      <c r="G158" s="290" t="s">
        <v>464</v>
      </c>
      <c r="H158" s="290" t="s">
        <v>1197</v>
      </c>
      <c r="I158" s="291">
        <v>2.2218069999999999E-2</v>
      </c>
      <c r="J158" s="291">
        <v>33</v>
      </c>
      <c r="K158" s="290" t="s">
        <v>815</v>
      </c>
      <c r="L158" s="292">
        <v>80.22</v>
      </c>
      <c r="M158" s="293" t="s">
        <v>1198</v>
      </c>
      <c r="N158" s="293" t="s">
        <v>1199</v>
      </c>
      <c r="O158" s="294" t="s">
        <v>169</v>
      </c>
      <c r="P158" s="295">
        <v>-5.2910747999999996</v>
      </c>
      <c r="Q158" s="295" t="s">
        <v>484</v>
      </c>
      <c r="R158" s="296">
        <v>0</v>
      </c>
      <c r="S158" s="297">
        <v>2.8729468004080028E-5</v>
      </c>
      <c r="T158" s="297">
        <v>2.7415934344340013E-4</v>
      </c>
      <c r="U158" s="298">
        <v>0.10479113220524323</v>
      </c>
      <c r="V158" s="295"/>
      <c r="W158" s="295"/>
      <c r="X158" s="295"/>
      <c r="Y158" s="313"/>
      <c r="Z158" s="313"/>
      <c r="AA158" s="301"/>
      <c r="AB158" s="295"/>
    </row>
    <row r="159" spans="1:28" ht="15">
      <c r="A159" s="247" t="s">
        <v>176</v>
      </c>
      <c r="B159" s="287" t="s">
        <v>1200</v>
      </c>
      <c r="C159" s="287" t="s">
        <v>1201</v>
      </c>
      <c r="D159" s="305">
        <v>43</v>
      </c>
      <c r="E159" s="287" t="s">
        <v>1</v>
      </c>
      <c r="F159" s="289">
        <v>43707</v>
      </c>
      <c r="G159" s="290" t="s">
        <v>464</v>
      </c>
      <c r="H159" s="290" t="s">
        <v>991</v>
      </c>
      <c r="I159" s="291">
        <v>1.9176760000000001E-2</v>
      </c>
      <c r="J159" s="291">
        <v>121</v>
      </c>
      <c r="K159" s="290" t="s">
        <v>815</v>
      </c>
      <c r="L159" s="292">
        <v>156.07</v>
      </c>
      <c r="M159" s="293" t="s">
        <v>992</v>
      </c>
      <c r="N159" s="293" t="s">
        <v>993</v>
      </c>
      <c r="O159" s="294" t="s">
        <v>169</v>
      </c>
      <c r="P159" s="295">
        <v>-8.3236270000000001</v>
      </c>
      <c r="Q159" s="295" t="s">
        <v>456</v>
      </c>
      <c r="R159" s="296">
        <v>0</v>
      </c>
      <c r="S159" s="297">
        <v>1.0607397851713439E-2</v>
      </c>
      <c r="T159" s="297">
        <v>4.9832313452636088E-3</v>
      </c>
      <c r="U159" s="298">
        <v>2.1286183836910175</v>
      </c>
      <c r="V159" s="295"/>
      <c r="W159" s="295"/>
      <c r="X159" s="295"/>
      <c r="Y159" s="313"/>
      <c r="Z159" s="313"/>
      <c r="AA159" s="301"/>
      <c r="AB159" s="295"/>
    </row>
    <row r="160" spans="1:28" ht="15">
      <c r="A160" s="247" t="s">
        <v>176</v>
      </c>
      <c r="B160" s="287" t="s">
        <v>1202</v>
      </c>
      <c r="C160" s="287" t="s">
        <v>1203</v>
      </c>
      <c r="D160" s="305">
        <v>44</v>
      </c>
      <c r="E160" s="287" t="s">
        <v>1</v>
      </c>
      <c r="F160" s="289">
        <v>43707</v>
      </c>
      <c r="G160" s="290" t="s">
        <v>464</v>
      </c>
      <c r="H160" s="290" t="s">
        <v>1204</v>
      </c>
      <c r="I160" s="291">
        <v>9.1946900000000002E-3</v>
      </c>
      <c r="J160" s="291">
        <v>42</v>
      </c>
      <c r="K160" s="290" t="s">
        <v>815</v>
      </c>
      <c r="L160" s="292">
        <v>48.18</v>
      </c>
      <c r="M160" s="293" t="s">
        <v>1205</v>
      </c>
      <c r="N160" s="293" t="s">
        <v>1206</v>
      </c>
      <c r="O160" s="294" t="s">
        <v>169</v>
      </c>
      <c r="P160" s="295">
        <v>0.54277180000000003</v>
      </c>
      <c r="Q160" s="295" t="s">
        <v>484</v>
      </c>
      <c r="R160" s="296">
        <v>0</v>
      </c>
      <c r="S160" s="297">
        <v>2.0657500188594881E-5</v>
      </c>
      <c r="T160" s="297">
        <v>5.6670705280115576E-4</v>
      </c>
      <c r="U160" s="298">
        <v>3.6451814189514091E-2</v>
      </c>
      <c r="V160" s="295"/>
      <c r="W160" s="295"/>
      <c r="X160" s="295"/>
      <c r="Y160" s="313"/>
      <c r="Z160" s="313"/>
      <c r="AA160" s="301"/>
      <c r="AB160" s="295"/>
    </row>
    <row r="161" spans="1:28" ht="15">
      <c r="A161" s="247" t="s">
        <v>176</v>
      </c>
      <c r="B161" s="287" t="s">
        <v>1207</v>
      </c>
      <c r="C161" s="287" t="s">
        <v>1208</v>
      </c>
      <c r="D161" s="305">
        <v>45</v>
      </c>
      <c r="E161" s="287" t="s">
        <v>1</v>
      </c>
      <c r="F161" s="289">
        <v>43707</v>
      </c>
      <c r="G161" s="290" t="s">
        <v>464</v>
      </c>
      <c r="H161" s="290" t="s">
        <v>1001</v>
      </c>
      <c r="I161" s="291">
        <v>2.3893959999999999E-2</v>
      </c>
      <c r="J161" s="291">
        <v>31</v>
      </c>
      <c r="K161" s="290" t="s">
        <v>815</v>
      </c>
      <c r="L161" s="292">
        <v>18.61</v>
      </c>
      <c r="M161" s="293" t="s">
        <v>1002</v>
      </c>
      <c r="N161" s="293" t="s">
        <v>1003</v>
      </c>
      <c r="O161" s="294" t="s">
        <v>169</v>
      </c>
      <c r="P161" s="295">
        <v>-9.2761150000000008</v>
      </c>
      <c r="Q161" s="295" t="s">
        <v>408</v>
      </c>
      <c r="R161" s="296">
        <v>0</v>
      </c>
      <c r="S161" s="297">
        <v>5.4172842677200374E-5</v>
      </c>
      <c r="T161" s="297">
        <v>1.4264685897174932E-4</v>
      </c>
      <c r="U161" s="298">
        <v>0.37976891371950294</v>
      </c>
      <c r="V161" s="295"/>
      <c r="W161" s="295"/>
      <c r="X161" s="295"/>
      <c r="Y161" s="313"/>
      <c r="Z161" s="313"/>
      <c r="AA161" s="301"/>
      <c r="AB161" s="295"/>
    </row>
    <row r="162" spans="1:28" ht="15">
      <c r="A162" s="247" t="s">
        <v>176</v>
      </c>
      <c r="B162" s="287" t="s">
        <v>1209</v>
      </c>
      <c r="C162" s="287" t="s">
        <v>1210</v>
      </c>
      <c r="D162" s="305">
        <v>46</v>
      </c>
      <c r="E162" s="287" t="s">
        <v>1</v>
      </c>
      <c r="F162" s="289">
        <v>43707</v>
      </c>
      <c r="G162" s="290" t="s">
        <v>464</v>
      </c>
      <c r="H162" s="290" t="s">
        <v>1006</v>
      </c>
      <c r="I162" s="291">
        <v>2.7580770000000001E-2</v>
      </c>
      <c r="J162" s="291">
        <v>7</v>
      </c>
      <c r="K162" s="290" t="s">
        <v>815</v>
      </c>
      <c r="L162" s="292">
        <v>16.920000000000002</v>
      </c>
      <c r="M162" s="293" t="s">
        <v>1007</v>
      </c>
      <c r="N162" s="293" t="s">
        <v>1008</v>
      </c>
      <c r="O162" s="294" t="s">
        <v>169</v>
      </c>
      <c r="P162" s="295">
        <v>-7.3746324000000003</v>
      </c>
      <c r="Q162" s="295" t="s">
        <v>408</v>
      </c>
      <c r="R162" s="296">
        <v>0</v>
      </c>
      <c r="S162" s="297">
        <v>7.7491945108637423E-5</v>
      </c>
      <c r="T162" s="297">
        <v>1.3283077117052066E-4</v>
      </c>
      <c r="U162" s="298">
        <v>0.58338850573379286</v>
      </c>
      <c r="V162" s="295"/>
      <c r="W162" s="295"/>
      <c r="X162" s="295"/>
      <c r="Y162" s="313"/>
      <c r="Z162" s="313"/>
      <c r="AA162" s="301"/>
      <c r="AB162" s="295"/>
    </row>
    <row r="163" spans="1:28" ht="15">
      <c r="A163" s="247" t="s">
        <v>176</v>
      </c>
      <c r="B163" s="287" t="s">
        <v>1211</v>
      </c>
      <c r="C163" s="287" t="s">
        <v>1212</v>
      </c>
      <c r="D163" s="305">
        <v>47</v>
      </c>
      <c r="E163" s="287" t="s">
        <v>1</v>
      </c>
      <c r="F163" s="289">
        <v>43707</v>
      </c>
      <c r="G163" s="290" t="s">
        <v>464</v>
      </c>
      <c r="H163" s="290" t="s">
        <v>1213</v>
      </c>
      <c r="I163" s="291">
        <v>1.955761E-2</v>
      </c>
      <c r="J163" s="291">
        <v>16</v>
      </c>
      <c r="K163" s="290" t="s">
        <v>815</v>
      </c>
      <c r="L163" s="292">
        <v>73.39</v>
      </c>
      <c r="M163" s="293" t="s">
        <v>1214</v>
      </c>
      <c r="N163" s="293" t="s">
        <v>1215</v>
      </c>
      <c r="O163" s="294" t="s">
        <v>169</v>
      </c>
      <c r="P163" s="295">
        <v>5.3202629999999997</v>
      </c>
      <c r="Q163" s="295" t="s">
        <v>408</v>
      </c>
      <c r="R163" s="296">
        <v>0</v>
      </c>
      <c r="S163" s="297">
        <v>4.5128637492991824E-4</v>
      </c>
      <c r="T163" s="297">
        <v>1.1259390117530973E-3</v>
      </c>
      <c r="U163" s="298">
        <v>0.40080889836764894</v>
      </c>
      <c r="V163" s="295"/>
      <c r="W163" s="295"/>
      <c r="X163" s="295"/>
      <c r="Y163" s="313"/>
      <c r="Z163" s="313"/>
      <c r="AA163" s="301"/>
      <c r="AB163" s="295"/>
    </row>
    <row r="164" spans="1:28" ht="15">
      <c r="A164" s="247" t="s">
        <v>176</v>
      </c>
      <c r="B164" s="287" t="s">
        <v>1216</v>
      </c>
      <c r="C164" s="287" t="s">
        <v>1217</v>
      </c>
      <c r="D164" s="305">
        <v>48</v>
      </c>
      <c r="E164" s="287" t="s">
        <v>1</v>
      </c>
      <c r="F164" s="289">
        <v>43707</v>
      </c>
      <c r="G164" s="290" t="s">
        <v>464</v>
      </c>
      <c r="H164" s="290" t="s">
        <v>1218</v>
      </c>
      <c r="I164" s="291">
        <v>2.7098359999999998E-2</v>
      </c>
      <c r="J164" s="291">
        <v>5</v>
      </c>
      <c r="K164" s="290" t="s">
        <v>815</v>
      </c>
      <c r="L164" s="292">
        <v>203.85</v>
      </c>
      <c r="M164" s="293" t="s">
        <v>1219</v>
      </c>
      <c r="N164" s="293" t="s">
        <v>1220</v>
      </c>
      <c r="O164" s="294" t="s">
        <v>169</v>
      </c>
      <c r="P164" s="295">
        <v>-2.3449719999999998</v>
      </c>
      <c r="Q164" s="295" t="s">
        <v>447</v>
      </c>
      <c r="R164" s="296">
        <v>0</v>
      </c>
      <c r="S164" s="297">
        <v>2.5507492114266338E-4</v>
      </c>
      <c r="T164" s="297">
        <v>8.9040253328378333E-4</v>
      </c>
      <c r="U164" s="298">
        <v>0.28647146836156578</v>
      </c>
      <c r="V164" s="295"/>
      <c r="W164" s="295"/>
      <c r="X164" s="295"/>
      <c r="Y164" s="313"/>
      <c r="Z164" s="313"/>
      <c r="AA164" s="301"/>
      <c r="AB164" s="295"/>
    </row>
    <row r="165" spans="1:28" ht="15">
      <c r="A165" s="247" t="s">
        <v>176</v>
      </c>
      <c r="B165" s="287" t="s">
        <v>1221</v>
      </c>
      <c r="C165" s="287" t="s">
        <v>1222</v>
      </c>
      <c r="D165" s="305">
        <v>49</v>
      </c>
      <c r="E165" s="287" t="s">
        <v>1</v>
      </c>
      <c r="F165" s="289">
        <v>43707</v>
      </c>
      <c r="G165" s="290" t="s">
        <v>464</v>
      </c>
      <c r="H165" s="290" t="s">
        <v>1223</v>
      </c>
      <c r="I165" s="291">
        <v>0</v>
      </c>
      <c r="J165" s="291">
        <v>123</v>
      </c>
      <c r="K165" s="290" t="s">
        <v>815</v>
      </c>
      <c r="L165" s="292">
        <v>60.47</v>
      </c>
      <c r="M165" s="293" t="s">
        <v>1224</v>
      </c>
      <c r="N165" s="293" t="s">
        <v>1225</v>
      </c>
      <c r="O165" s="294" t="s">
        <v>169</v>
      </c>
      <c r="P165" s="295">
        <v>-5.3327140000000002</v>
      </c>
      <c r="Q165" s="295" t="s">
        <v>447</v>
      </c>
      <c r="R165" s="296">
        <v>0</v>
      </c>
      <c r="S165" s="297">
        <v>1.4791993881495829E-5</v>
      </c>
      <c r="T165" s="297">
        <v>4.3222898952958424E-4</v>
      </c>
      <c r="U165" s="298">
        <v>3.4222586267512213E-2</v>
      </c>
      <c r="V165" s="295"/>
      <c r="W165" s="295"/>
      <c r="X165" s="295"/>
      <c r="Y165" s="313"/>
      <c r="Z165" s="313"/>
      <c r="AA165" s="301"/>
      <c r="AB165" s="295"/>
    </row>
    <row r="166" spans="1:28" ht="15">
      <c r="A166" s="247" t="s">
        <v>176</v>
      </c>
      <c r="B166" s="287" t="s">
        <v>1226</v>
      </c>
      <c r="C166" s="287" t="s">
        <v>1227</v>
      </c>
      <c r="D166" s="305">
        <v>50</v>
      </c>
      <c r="E166" s="287" t="s">
        <v>1</v>
      </c>
      <c r="F166" s="289">
        <v>43707</v>
      </c>
      <c r="G166" s="290" t="s">
        <v>464</v>
      </c>
      <c r="H166" s="290" t="s">
        <v>1228</v>
      </c>
      <c r="I166" s="291">
        <v>2.4114190000000001E-2</v>
      </c>
      <c r="J166" s="291">
        <v>5</v>
      </c>
      <c r="K166" s="290" t="s">
        <v>815</v>
      </c>
      <c r="L166" s="292">
        <v>89.56</v>
      </c>
      <c r="M166" s="293" t="s">
        <v>1229</v>
      </c>
      <c r="N166" s="293" t="s">
        <v>1230</v>
      </c>
      <c r="O166" s="294" t="s">
        <v>169</v>
      </c>
      <c r="P166" s="295">
        <v>4.9687146999999996</v>
      </c>
      <c r="Q166" s="295" t="s">
        <v>404</v>
      </c>
      <c r="R166" s="296">
        <v>0</v>
      </c>
      <c r="S166" s="297">
        <v>1.2698908055588703E-4</v>
      </c>
      <c r="T166" s="297">
        <v>1.5044252023312336E-3</v>
      </c>
      <c r="U166" s="298">
        <v>8.4410365074386387E-2</v>
      </c>
      <c r="V166" s="295"/>
      <c r="W166" s="295"/>
      <c r="X166" s="295"/>
      <c r="Y166" s="313"/>
      <c r="Z166" s="313"/>
      <c r="AA166" s="301"/>
      <c r="AB166" s="295"/>
    </row>
    <row r="167" spans="1:28" ht="15">
      <c r="A167" s="247" t="s">
        <v>176</v>
      </c>
      <c r="B167" s="287" t="s">
        <v>1231</v>
      </c>
      <c r="C167" s="287" t="s">
        <v>1232</v>
      </c>
      <c r="D167" s="305">
        <v>1</v>
      </c>
      <c r="E167" s="287" t="s">
        <v>31</v>
      </c>
      <c r="F167" s="289">
        <v>43707</v>
      </c>
      <c r="G167" s="290" t="s">
        <v>615</v>
      </c>
      <c r="H167" s="290" t="s">
        <v>1042</v>
      </c>
      <c r="I167" s="291">
        <v>0</v>
      </c>
      <c r="J167" s="291">
        <v>16</v>
      </c>
      <c r="K167" s="290" t="s">
        <v>815</v>
      </c>
      <c r="L167" s="292">
        <v>193.07</v>
      </c>
      <c r="M167" s="293" t="s">
        <v>1043</v>
      </c>
      <c r="N167" s="293" t="s">
        <v>1044</v>
      </c>
      <c r="O167" s="294" t="s">
        <v>169</v>
      </c>
      <c r="P167" s="295">
        <v>-31.817204</v>
      </c>
      <c r="Q167" s="295" t="s">
        <v>484</v>
      </c>
      <c r="R167" s="296">
        <v>0</v>
      </c>
      <c r="S167" s="297">
        <v>1.9342567043272794E-4</v>
      </c>
      <c r="T167" s="297">
        <v>3.6221327491062628E-4</v>
      </c>
      <c r="U167" s="298">
        <v>0.53401044034196277</v>
      </c>
      <c r="V167" s="295"/>
      <c r="W167" s="295"/>
      <c r="X167" s="295"/>
      <c r="Y167" s="313"/>
      <c r="Z167" s="313"/>
      <c r="AA167" s="301"/>
      <c r="AB167" s="295"/>
    </row>
    <row r="168" spans="1:28" ht="15">
      <c r="A168" s="247" t="s">
        <v>176</v>
      </c>
      <c r="B168" s="287" t="s">
        <v>1233</v>
      </c>
      <c r="C168" s="287" t="s">
        <v>1234</v>
      </c>
      <c r="D168" s="305">
        <v>2</v>
      </c>
      <c r="E168" s="287" t="s">
        <v>31</v>
      </c>
      <c r="F168" s="289">
        <v>43707</v>
      </c>
      <c r="G168" s="290" t="s">
        <v>615</v>
      </c>
      <c r="H168" s="290" t="s">
        <v>444</v>
      </c>
      <c r="I168" s="291">
        <v>0</v>
      </c>
      <c r="J168" s="291">
        <v>170</v>
      </c>
      <c r="K168" s="290" t="s">
        <v>815</v>
      </c>
      <c r="L168" s="292">
        <v>284.51</v>
      </c>
      <c r="M168" s="293" t="s">
        <v>445</v>
      </c>
      <c r="N168" s="293" t="s">
        <v>446</v>
      </c>
      <c r="O168" s="294" t="s">
        <v>169</v>
      </c>
      <c r="P168" s="295">
        <v>-3.292513</v>
      </c>
      <c r="Q168" s="295" t="s">
        <v>447</v>
      </c>
      <c r="R168" s="296">
        <v>0</v>
      </c>
      <c r="S168" s="297">
        <v>1.0741791178560984E-2</v>
      </c>
      <c r="T168" s="297">
        <v>5.8349094740275586E-3</v>
      </c>
      <c r="U168" s="298">
        <v>1.8409524991561592</v>
      </c>
      <c r="V168" s="295"/>
      <c r="W168" s="295"/>
      <c r="X168" s="295"/>
      <c r="Y168" s="313"/>
      <c r="Z168" s="313"/>
      <c r="AA168" s="301"/>
      <c r="AB168" s="295"/>
    </row>
    <row r="169" spans="1:28" ht="15">
      <c r="A169" s="247" t="s">
        <v>176</v>
      </c>
      <c r="B169" s="287" t="s">
        <v>1235</v>
      </c>
      <c r="C169" s="287" t="s">
        <v>1236</v>
      </c>
      <c r="D169" s="305">
        <v>3</v>
      </c>
      <c r="E169" s="287" t="s">
        <v>31</v>
      </c>
      <c r="F169" s="289">
        <v>43707</v>
      </c>
      <c r="G169" s="290" t="s">
        <v>615</v>
      </c>
      <c r="H169" s="290" t="s">
        <v>453</v>
      </c>
      <c r="I169" s="291">
        <v>0</v>
      </c>
      <c r="J169" s="291">
        <v>30</v>
      </c>
      <c r="K169" s="290" t="s">
        <v>815</v>
      </c>
      <c r="L169" s="292">
        <v>31.45</v>
      </c>
      <c r="M169" s="293" t="s">
        <v>454</v>
      </c>
      <c r="N169" s="293" t="s">
        <v>455</v>
      </c>
      <c r="O169" s="294" t="s">
        <v>169</v>
      </c>
      <c r="P169" s="295">
        <v>-4.1379333000000003</v>
      </c>
      <c r="Q169" s="295" t="s">
        <v>456</v>
      </c>
      <c r="R169" s="296">
        <v>0</v>
      </c>
      <c r="S169" s="297">
        <v>5.4143693481675846E-4</v>
      </c>
      <c r="T169" s="297">
        <v>1.1092338660799424E-3</v>
      </c>
      <c r="U169" s="298">
        <v>0.48811792659217018</v>
      </c>
      <c r="V169" s="295"/>
      <c r="W169" s="295"/>
      <c r="X169" s="295"/>
      <c r="Y169" s="313"/>
      <c r="Z169" s="313"/>
      <c r="AA169" s="301"/>
      <c r="AB169" s="295"/>
    </row>
    <row r="170" spans="1:28" ht="15">
      <c r="A170" s="247" t="s">
        <v>176</v>
      </c>
      <c r="B170" s="287" t="s">
        <v>1237</v>
      </c>
      <c r="C170" s="287" t="s">
        <v>1238</v>
      </c>
      <c r="D170" s="305">
        <v>4</v>
      </c>
      <c r="E170" s="287" t="s">
        <v>31</v>
      </c>
      <c r="F170" s="289">
        <v>43707</v>
      </c>
      <c r="G170" s="290" t="s">
        <v>615</v>
      </c>
      <c r="H170" s="290" t="s">
        <v>1239</v>
      </c>
      <c r="I170" s="291">
        <v>0</v>
      </c>
      <c r="J170" s="291">
        <v>146</v>
      </c>
      <c r="K170" s="290" t="s">
        <v>815</v>
      </c>
      <c r="L170" s="292">
        <v>89.13</v>
      </c>
      <c r="M170" s="293" t="s">
        <v>1240</v>
      </c>
      <c r="N170" s="293" t="s">
        <v>1241</v>
      </c>
      <c r="O170" s="294" t="s">
        <v>169</v>
      </c>
      <c r="P170" s="295">
        <v>-1.6112565999999999</v>
      </c>
      <c r="Q170" s="295" t="s">
        <v>408</v>
      </c>
      <c r="R170" s="296">
        <v>0</v>
      </c>
      <c r="S170" s="297">
        <v>3.4323712535021689E-4</v>
      </c>
      <c r="T170" s="297">
        <v>6.0436830444884286E-4</v>
      </c>
      <c r="U170" s="298">
        <v>0.56792707827925215</v>
      </c>
      <c r="V170" s="295"/>
      <c r="W170" s="295"/>
      <c r="X170" s="295"/>
      <c r="Y170" s="313"/>
      <c r="Z170" s="313"/>
      <c r="AA170" s="301"/>
      <c r="AB170" s="295"/>
    </row>
    <row r="171" spans="1:28" ht="15">
      <c r="A171" s="247" t="s">
        <v>176</v>
      </c>
      <c r="B171" s="287" t="s">
        <v>1242</v>
      </c>
      <c r="C171" s="287" t="s">
        <v>1243</v>
      </c>
      <c r="D171" s="305">
        <v>5</v>
      </c>
      <c r="E171" s="287" t="s">
        <v>31</v>
      </c>
      <c r="F171" s="289">
        <v>43707</v>
      </c>
      <c r="G171" s="290" t="s">
        <v>615</v>
      </c>
      <c r="H171" s="290" t="s">
        <v>1244</v>
      </c>
      <c r="I171" s="291">
        <v>0</v>
      </c>
      <c r="J171" s="291">
        <v>88</v>
      </c>
      <c r="K171" s="290" t="s">
        <v>815</v>
      </c>
      <c r="L171" s="292">
        <v>100.76</v>
      </c>
      <c r="M171" s="293" t="s">
        <v>1245</v>
      </c>
      <c r="N171" s="293" t="s">
        <v>1246</v>
      </c>
      <c r="O171" s="294" t="s">
        <v>169</v>
      </c>
      <c r="P171" s="295">
        <v>-3.8661837999999999</v>
      </c>
      <c r="Q171" s="295" t="s">
        <v>447</v>
      </c>
      <c r="R171" s="296">
        <v>0</v>
      </c>
      <c r="S171" s="297">
        <v>1.9726681292040436E-3</v>
      </c>
      <c r="T171" s="297">
        <v>1.0949172262122977E-3</v>
      </c>
      <c r="U171" s="298">
        <v>1.8016595976192591</v>
      </c>
      <c r="V171" s="295"/>
      <c r="W171" s="295"/>
      <c r="X171" s="295"/>
      <c r="Y171" s="313"/>
      <c r="Z171" s="313"/>
      <c r="AA171" s="301"/>
      <c r="AB171" s="295"/>
    </row>
    <row r="172" spans="1:28" ht="15">
      <c r="A172" s="247" t="s">
        <v>176</v>
      </c>
      <c r="B172" s="287" t="s">
        <v>1247</v>
      </c>
      <c r="C172" s="287" t="s">
        <v>1248</v>
      </c>
      <c r="D172" s="305">
        <v>6</v>
      </c>
      <c r="E172" s="287" t="s">
        <v>31</v>
      </c>
      <c r="F172" s="289">
        <v>43707</v>
      </c>
      <c r="G172" s="290" t="s">
        <v>615</v>
      </c>
      <c r="H172" s="290" t="s">
        <v>474</v>
      </c>
      <c r="I172" s="291">
        <v>0</v>
      </c>
      <c r="J172" s="291">
        <v>27</v>
      </c>
      <c r="K172" s="290" t="s">
        <v>815</v>
      </c>
      <c r="L172" s="292">
        <v>183.11</v>
      </c>
      <c r="M172" s="293" t="s">
        <v>475</v>
      </c>
      <c r="N172" s="293" t="s">
        <v>476</v>
      </c>
      <c r="O172" s="294" t="s">
        <v>169</v>
      </c>
      <c r="P172" s="295">
        <v>-12.043243</v>
      </c>
      <c r="Q172" s="295" t="s">
        <v>447</v>
      </c>
      <c r="R172" s="296">
        <v>0</v>
      </c>
      <c r="S172" s="297">
        <v>4.2679472250162193E-4</v>
      </c>
      <c r="T172" s="297">
        <v>5.3954481151685327E-4</v>
      </c>
      <c r="U172" s="298">
        <v>0.79102738714463672</v>
      </c>
      <c r="V172" s="295"/>
      <c r="W172" s="295"/>
      <c r="X172" s="295"/>
      <c r="Y172" s="313"/>
      <c r="Z172" s="313"/>
      <c r="AA172" s="301"/>
      <c r="AB172" s="295"/>
    </row>
    <row r="173" spans="1:28" ht="15">
      <c r="A173" s="247" t="s">
        <v>176</v>
      </c>
      <c r="B173" s="287" t="s">
        <v>1249</v>
      </c>
      <c r="C173" s="287" t="s">
        <v>1250</v>
      </c>
      <c r="D173" s="305">
        <v>7</v>
      </c>
      <c r="E173" s="287" t="s">
        <v>31</v>
      </c>
      <c r="F173" s="289">
        <v>43707</v>
      </c>
      <c r="G173" s="290" t="s">
        <v>615</v>
      </c>
      <c r="H173" s="290" t="s">
        <v>1251</v>
      </c>
      <c r="I173" s="291">
        <v>0</v>
      </c>
      <c r="J173" s="291">
        <v>47</v>
      </c>
      <c r="K173" s="290" t="s">
        <v>815</v>
      </c>
      <c r="L173" s="292">
        <v>1188.0999999999999</v>
      </c>
      <c r="M173" s="293" t="s">
        <v>1252</v>
      </c>
      <c r="N173" s="293" t="s">
        <v>1253</v>
      </c>
      <c r="O173" s="294" t="s">
        <v>169</v>
      </c>
      <c r="P173" s="295">
        <v>-3.5087347000000002</v>
      </c>
      <c r="Q173" s="295" t="s">
        <v>408</v>
      </c>
      <c r="R173" s="296">
        <v>0</v>
      </c>
      <c r="S173" s="297">
        <v>2.1999149271924572E-2</v>
      </c>
      <c r="T173" s="297">
        <v>1.4938524812772986E-2</v>
      </c>
      <c r="U173" s="298">
        <v>1.4726453614157733</v>
      </c>
      <c r="V173" s="295"/>
      <c r="W173" s="295"/>
      <c r="X173" s="295"/>
      <c r="Y173" s="313"/>
      <c r="Z173" s="313"/>
      <c r="AA173" s="301"/>
      <c r="AB173" s="295"/>
    </row>
    <row r="174" spans="1:28" ht="15">
      <c r="A174" s="247" t="s">
        <v>176</v>
      </c>
      <c r="B174" s="287" t="s">
        <v>1254</v>
      </c>
      <c r="C174" s="287" t="s">
        <v>1255</v>
      </c>
      <c r="D174" s="305">
        <v>8</v>
      </c>
      <c r="E174" s="287" t="s">
        <v>31</v>
      </c>
      <c r="F174" s="289">
        <v>43707</v>
      </c>
      <c r="G174" s="290" t="s">
        <v>615</v>
      </c>
      <c r="H174" s="290" t="s">
        <v>1256</v>
      </c>
      <c r="I174" s="291">
        <v>0</v>
      </c>
      <c r="J174" s="291">
        <v>47</v>
      </c>
      <c r="K174" s="290" t="s">
        <v>815</v>
      </c>
      <c r="L174" s="292">
        <v>1190.53</v>
      </c>
      <c r="M174" s="293" t="s">
        <v>1257</v>
      </c>
      <c r="N174" s="293" t="s">
        <v>1258</v>
      </c>
      <c r="O174" s="294" t="s">
        <v>169</v>
      </c>
      <c r="P174" s="295">
        <v>-3.4715115999999999</v>
      </c>
      <c r="Q174" s="295" t="s">
        <v>408</v>
      </c>
      <c r="R174" s="296">
        <v>0</v>
      </c>
      <c r="S174" s="297">
        <v>2.0068260386594997E-2</v>
      </c>
      <c r="T174" s="297">
        <v>1.4624581201610583E-2</v>
      </c>
      <c r="U174" s="298">
        <v>1.3722280392128363</v>
      </c>
      <c r="V174" s="295"/>
      <c r="W174" s="295"/>
      <c r="X174" s="295"/>
      <c r="Y174" s="313"/>
      <c r="Z174" s="313"/>
      <c r="AA174" s="301"/>
      <c r="AB174" s="295"/>
    </row>
    <row r="175" spans="1:28" ht="15">
      <c r="A175" s="247" t="s">
        <v>176</v>
      </c>
      <c r="B175" s="287" t="s">
        <v>1259</v>
      </c>
      <c r="C175" s="287" t="s">
        <v>1260</v>
      </c>
      <c r="D175" s="305">
        <v>9</v>
      </c>
      <c r="E175" s="287" t="s">
        <v>31</v>
      </c>
      <c r="F175" s="289">
        <v>43707</v>
      </c>
      <c r="G175" s="290" t="s">
        <v>615</v>
      </c>
      <c r="H175" s="290" t="s">
        <v>481</v>
      </c>
      <c r="I175" s="291">
        <v>0</v>
      </c>
      <c r="J175" s="291">
        <v>166</v>
      </c>
      <c r="K175" s="290" t="s">
        <v>815</v>
      </c>
      <c r="L175" s="292">
        <v>1776.29</v>
      </c>
      <c r="M175" s="293" t="s">
        <v>482</v>
      </c>
      <c r="N175" s="293" t="s">
        <v>483</v>
      </c>
      <c r="O175" s="294" t="s">
        <v>169</v>
      </c>
      <c r="P175" s="295">
        <v>-3.930831</v>
      </c>
      <c r="Q175" s="295" t="s">
        <v>484</v>
      </c>
      <c r="R175" s="296">
        <v>0</v>
      </c>
      <c r="S175" s="297">
        <v>3.9517874755088653E-2</v>
      </c>
      <c r="T175" s="297">
        <v>3.0634641413596411E-2</v>
      </c>
      <c r="U175" s="298">
        <v>1.2899734722388376</v>
      </c>
      <c r="V175" s="295"/>
      <c r="W175" s="295"/>
      <c r="X175" s="295"/>
      <c r="Y175" s="313"/>
      <c r="Z175" s="313"/>
      <c r="AA175" s="301"/>
      <c r="AB175" s="295"/>
    </row>
    <row r="176" spans="1:28" ht="15">
      <c r="A176" s="247" t="s">
        <v>176</v>
      </c>
      <c r="B176" s="287" t="s">
        <v>1261</v>
      </c>
      <c r="C176" s="287" t="s">
        <v>1262</v>
      </c>
      <c r="D176" s="305">
        <v>10</v>
      </c>
      <c r="E176" s="287" t="s">
        <v>31</v>
      </c>
      <c r="F176" s="289">
        <v>43707</v>
      </c>
      <c r="G176" s="290" t="s">
        <v>615</v>
      </c>
      <c r="H176" s="290" t="s">
        <v>1263</v>
      </c>
      <c r="I176" s="291">
        <v>0</v>
      </c>
      <c r="J176" s="291">
        <v>27</v>
      </c>
      <c r="K176" s="290" t="s">
        <v>815</v>
      </c>
      <c r="L176" s="292">
        <v>206.56</v>
      </c>
      <c r="M176" s="293" t="s">
        <v>1264</v>
      </c>
      <c r="N176" s="293" t="s">
        <v>1265</v>
      </c>
      <c r="O176" s="294" t="s">
        <v>169</v>
      </c>
      <c r="P176" s="295">
        <v>-0.60555340000000002</v>
      </c>
      <c r="Q176" s="295" t="s">
        <v>408</v>
      </c>
      <c r="R176" s="296">
        <v>0</v>
      </c>
      <c r="S176" s="297">
        <v>5.7930873587477194E-5</v>
      </c>
      <c r="T176" s="297">
        <v>7.4872745302430397E-4</v>
      </c>
      <c r="U176" s="298">
        <v>7.7372444877611204E-2</v>
      </c>
      <c r="V176" s="295"/>
      <c r="W176" s="295"/>
      <c r="X176" s="295"/>
      <c r="Y176" s="313"/>
      <c r="Z176" s="313"/>
      <c r="AA176" s="301"/>
      <c r="AB176" s="295"/>
    </row>
    <row r="177" spans="1:28" ht="15">
      <c r="A177" s="247" t="s">
        <v>176</v>
      </c>
      <c r="B177" s="287" t="s">
        <v>1266</v>
      </c>
      <c r="C177" s="287" t="s">
        <v>1267</v>
      </c>
      <c r="D177" s="305">
        <v>11</v>
      </c>
      <c r="E177" s="287" t="s">
        <v>31</v>
      </c>
      <c r="F177" s="289">
        <v>43707</v>
      </c>
      <c r="G177" s="290" t="s">
        <v>615</v>
      </c>
      <c r="H177" s="290" t="s">
        <v>518</v>
      </c>
      <c r="I177" s="291">
        <v>0</v>
      </c>
      <c r="J177" s="291">
        <v>13</v>
      </c>
      <c r="K177" s="290" t="s">
        <v>815</v>
      </c>
      <c r="L177" s="292">
        <v>226.62</v>
      </c>
      <c r="M177" s="293" t="s">
        <v>519</v>
      </c>
      <c r="N177" s="293" t="s">
        <v>520</v>
      </c>
      <c r="O177" s="294" t="s">
        <v>169</v>
      </c>
      <c r="P177" s="295">
        <v>-14.061075000000001</v>
      </c>
      <c r="Q177" s="295" t="s">
        <v>280</v>
      </c>
      <c r="R177" s="296">
        <v>0</v>
      </c>
      <c r="S177" s="297">
        <v>7.0342283760744856E-4</v>
      </c>
      <c r="T177" s="297">
        <v>5.0006115724765825E-4</v>
      </c>
      <c r="U177" s="298">
        <v>1.4066736186411579</v>
      </c>
      <c r="V177" s="295"/>
      <c r="W177" s="295"/>
      <c r="X177" s="295"/>
      <c r="Y177" s="313"/>
      <c r="Z177" s="313"/>
      <c r="AA177" s="301"/>
      <c r="AB177" s="295"/>
    </row>
    <row r="178" spans="1:28" ht="15">
      <c r="A178" s="247" t="s">
        <v>176</v>
      </c>
      <c r="B178" s="287" t="s">
        <v>1268</v>
      </c>
      <c r="C178" s="287" t="s">
        <v>1269</v>
      </c>
      <c r="D178" s="305">
        <v>12</v>
      </c>
      <c r="E178" s="287" t="s">
        <v>31</v>
      </c>
      <c r="F178" s="289">
        <v>43707</v>
      </c>
      <c r="G178" s="290" t="s">
        <v>615</v>
      </c>
      <c r="H178" s="290" t="s">
        <v>827</v>
      </c>
      <c r="I178" s="291">
        <v>0</v>
      </c>
      <c r="J178" s="291">
        <v>169</v>
      </c>
      <c r="K178" s="290" t="s">
        <v>815</v>
      </c>
      <c r="L178" s="292">
        <v>142.82</v>
      </c>
      <c r="M178" s="293" t="s">
        <v>828</v>
      </c>
      <c r="N178" s="293" t="s">
        <v>829</v>
      </c>
      <c r="O178" s="294" t="s">
        <v>169</v>
      </c>
      <c r="P178" s="295">
        <v>-7.6839329999999997</v>
      </c>
      <c r="Q178" s="295" t="s">
        <v>456</v>
      </c>
      <c r="R178" s="296">
        <v>0</v>
      </c>
      <c r="S178" s="297">
        <v>1.7049546429584231E-3</v>
      </c>
      <c r="T178" s="297">
        <v>1.3388623543761061E-3</v>
      </c>
      <c r="U178" s="298">
        <v>1.2734353441081789</v>
      </c>
      <c r="V178" s="295"/>
      <c r="W178" s="295"/>
      <c r="X178" s="295"/>
      <c r="Y178" s="313"/>
      <c r="Z178" s="313"/>
      <c r="AA178" s="301"/>
      <c r="AB178" s="295"/>
    </row>
    <row r="179" spans="1:28" ht="15">
      <c r="A179" s="247" t="s">
        <v>176</v>
      </c>
      <c r="B179" s="287" t="s">
        <v>1270</v>
      </c>
      <c r="C179" s="287" t="s">
        <v>1271</v>
      </c>
      <c r="D179" s="305">
        <v>13</v>
      </c>
      <c r="E179" s="287" t="s">
        <v>31</v>
      </c>
      <c r="F179" s="289">
        <v>43707</v>
      </c>
      <c r="G179" s="290" t="s">
        <v>615</v>
      </c>
      <c r="H179" s="290" t="s">
        <v>1272</v>
      </c>
      <c r="I179" s="291">
        <v>0</v>
      </c>
      <c r="J179" s="291">
        <v>223</v>
      </c>
      <c r="K179" s="290" t="s">
        <v>815</v>
      </c>
      <c r="L179" s="292">
        <v>1101.69</v>
      </c>
      <c r="M179" s="293" t="s">
        <v>1273</v>
      </c>
      <c r="N179" s="293" t="s">
        <v>1274</v>
      </c>
      <c r="O179" s="294" t="s">
        <v>169</v>
      </c>
      <c r="P179" s="295">
        <v>-4.2981566999999998</v>
      </c>
      <c r="Q179" s="295" t="s">
        <v>404</v>
      </c>
      <c r="R179" s="296">
        <v>0</v>
      </c>
      <c r="S179" s="297">
        <v>4.8226618702243738E-4</v>
      </c>
      <c r="T179" s="297">
        <v>1.1063061841433829E-3</v>
      </c>
      <c r="U179" s="298">
        <v>0.43592469601519757</v>
      </c>
      <c r="V179" s="295"/>
      <c r="W179" s="295"/>
      <c r="X179" s="295"/>
      <c r="Y179" s="313"/>
      <c r="Z179" s="313"/>
      <c r="AA179" s="301"/>
      <c r="AB179" s="295"/>
    </row>
    <row r="180" spans="1:28" ht="15">
      <c r="A180" s="247" t="s">
        <v>176</v>
      </c>
      <c r="B180" s="287" t="s">
        <v>1275</v>
      </c>
      <c r="C180" s="287" t="s">
        <v>1276</v>
      </c>
      <c r="D180" s="305">
        <v>14</v>
      </c>
      <c r="E180" s="287" t="s">
        <v>31</v>
      </c>
      <c r="F180" s="289">
        <v>43707</v>
      </c>
      <c r="G180" s="290" t="s">
        <v>615</v>
      </c>
      <c r="H180" s="290" t="s">
        <v>1277</v>
      </c>
      <c r="I180" s="291">
        <v>0</v>
      </c>
      <c r="J180" s="291">
        <v>115</v>
      </c>
      <c r="K180" s="290" t="s">
        <v>815</v>
      </c>
      <c r="L180" s="292">
        <v>203.41</v>
      </c>
      <c r="M180" s="293" t="s">
        <v>1278</v>
      </c>
      <c r="N180" s="293" t="s">
        <v>1279</v>
      </c>
      <c r="O180" s="294" t="s">
        <v>169</v>
      </c>
      <c r="P180" s="295">
        <v>-3.51457</v>
      </c>
      <c r="Q180" s="295" t="s">
        <v>408</v>
      </c>
      <c r="R180" s="296">
        <v>0</v>
      </c>
      <c r="S180" s="297">
        <v>3.4739457114969499E-3</v>
      </c>
      <c r="T180" s="297">
        <v>1.6175590882959442E-2</v>
      </c>
      <c r="U180" s="298">
        <v>0.21476468690591452</v>
      </c>
      <c r="V180" s="295"/>
      <c r="W180" s="295"/>
      <c r="X180" s="295"/>
      <c r="Y180" s="313"/>
      <c r="Z180" s="313"/>
      <c r="AA180" s="301"/>
      <c r="AB180" s="295"/>
    </row>
    <row r="181" spans="1:28" ht="15">
      <c r="A181" s="247" t="s">
        <v>176</v>
      </c>
      <c r="B181" s="287" t="s">
        <v>1280</v>
      </c>
      <c r="C181" s="287" t="s">
        <v>1281</v>
      </c>
      <c r="D181" s="305">
        <v>15</v>
      </c>
      <c r="E181" s="287" t="s">
        <v>31</v>
      </c>
      <c r="F181" s="289">
        <v>43707</v>
      </c>
      <c r="G181" s="290" t="s">
        <v>615</v>
      </c>
      <c r="H181" s="290" t="s">
        <v>1282</v>
      </c>
      <c r="I181" s="291">
        <v>0</v>
      </c>
      <c r="J181" s="291">
        <v>190</v>
      </c>
      <c r="K181" s="290" t="s">
        <v>815</v>
      </c>
      <c r="L181" s="292">
        <v>219.75</v>
      </c>
      <c r="M181" s="293" t="s">
        <v>1283</v>
      </c>
      <c r="N181" s="293" t="s">
        <v>1284</v>
      </c>
      <c r="O181" s="294" t="s">
        <v>169</v>
      </c>
      <c r="P181" s="295">
        <v>-0.100916624</v>
      </c>
      <c r="Q181" s="295" t="s">
        <v>408</v>
      </c>
      <c r="R181" s="296">
        <v>0</v>
      </c>
      <c r="S181" s="297">
        <v>2.4689777176293295E-3</v>
      </c>
      <c r="T181" s="297">
        <v>1.8540181993720766E-3</v>
      </c>
      <c r="U181" s="298">
        <v>1.3316901195821751</v>
      </c>
      <c r="V181" s="295"/>
      <c r="W181" s="295"/>
      <c r="X181" s="295"/>
      <c r="Y181" s="313"/>
      <c r="Z181" s="313"/>
      <c r="AA181" s="301"/>
      <c r="AB181" s="295"/>
    </row>
    <row r="182" spans="1:28" ht="15">
      <c r="A182" s="247" t="s">
        <v>176</v>
      </c>
      <c r="B182" s="287" t="s">
        <v>1285</v>
      </c>
      <c r="C182" s="287" t="s">
        <v>1286</v>
      </c>
      <c r="D182" s="305">
        <v>16</v>
      </c>
      <c r="E182" s="287" t="s">
        <v>31</v>
      </c>
      <c r="F182" s="289">
        <v>43707</v>
      </c>
      <c r="G182" s="290" t="s">
        <v>615</v>
      </c>
      <c r="H182" s="290" t="s">
        <v>1287</v>
      </c>
      <c r="I182" s="291">
        <v>0</v>
      </c>
      <c r="J182" s="291">
        <v>19</v>
      </c>
      <c r="K182" s="290" t="s">
        <v>815</v>
      </c>
      <c r="L182" s="292">
        <v>1966.41</v>
      </c>
      <c r="M182" s="293" t="s">
        <v>1288</v>
      </c>
      <c r="N182" s="293" t="s">
        <v>1289</v>
      </c>
      <c r="O182" s="294" t="s">
        <v>169</v>
      </c>
      <c r="P182" s="295">
        <v>-3.4479796999999999</v>
      </c>
      <c r="Q182" s="295" t="s">
        <v>408</v>
      </c>
      <c r="R182" s="296">
        <v>0</v>
      </c>
      <c r="S182" s="297">
        <v>5.9014048118719211E-3</v>
      </c>
      <c r="T182" s="297">
        <v>3.4799968606009772E-3</v>
      </c>
      <c r="U182" s="298">
        <v>1.6958075102552763</v>
      </c>
      <c r="V182" s="295"/>
      <c r="W182" s="295"/>
      <c r="X182" s="295"/>
      <c r="Y182" s="313"/>
      <c r="Z182" s="313"/>
      <c r="AA182" s="301"/>
      <c r="AB182" s="295"/>
    </row>
    <row r="183" spans="1:28" ht="15">
      <c r="A183" s="247" t="s">
        <v>176</v>
      </c>
      <c r="B183" s="287" t="s">
        <v>1290</v>
      </c>
      <c r="C183" s="287" t="s">
        <v>1291</v>
      </c>
      <c r="D183" s="305">
        <v>17</v>
      </c>
      <c r="E183" s="287" t="s">
        <v>31</v>
      </c>
      <c r="F183" s="289">
        <v>43707</v>
      </c>
      <c r="G183" s="290" t="s">
        <v>615</v>
      </c>
      <c r="H183" s="290" t="s">
        <v>1292</v>
      </c>
      <c r="I183" s="291">
        <v>0</v>
      </c>
      <c r="J183" s="291">
        <v>223</v>
      </c>
      <c r="K183" s="290" t="s">
        <v>815</v>
      </c>
      <c r="L183" s="292">
        <v>42.73</v>
      </c>
      <c r="M183" s="293" t="s">
        <v>1293</v>
      </c>
      <c r="N183" s="293" t="s">
        <v>1294</v>
      </c>
      <c r="O183" s="294" t="s">
        <v>169</v>
      </c>
      <c r="P183" s="295">
        <v>-0.65944195000000005</v>
      </c>
      <c r="Q183" s="295" t="s">
        <v>456</v>
      </c>
      <c r="R183" s="296">
        <v>0</v>
      </c>
      <c r="S183" s="297">
        <v>5.0330681249149073E-3</v>
      </c>
      <c r="T183" s="297">
        <v>2.4239927823079808E-3</v>
      </c>
      <c r="U183" s="298">
        <v>2.0763544188950602</v>
      </c>
      <c r="V183" s="295"/>
      <c r="W183" s="295"/>
      <c r="X183" s="295"/>
      <c r="Y183" s="313"/>
      <c r="Z183" s="313"/>
      <c r="AA183" s="301"/>
      <c r="AB183" s="295"/>
    </row>
    <row r="184" spans="1:28" ht="15">
      <c r="A184" s="247" t="s">
        <v>176</v>
      </c>
      <c r="B184" s="287" t="s">
        <v>1295</v>
      </c>
      <c r="C184" s="287" t="s">
        <v>1296</v>
      </c>
      <c r="D184" s="305">
        <v>18</v>
      </c>
      <c r="E184" s="287" t="s">
        <v>31</v>
      </c>
      <c r="F184" s="289">
        <v>43707</v>
      </c>
      <c r="G184" s="290" t="s">
        <v>615</v>
      </c>
      <c r="H184" s="290" t="s">
        <v>1297</v>
      </c>
      <c r="I184" s="291">
        <v>0</v>
      </c>
      <c r="J184" s="291">
        <v>95</v>
      </c>
      <c r="K184" s="290" t="s">
        <v>815</v>
      </c>
      <c r="L184" s="292">
        <v>52.27</v>
      </c>
      <c r="M184" s="293" t="s">
        <v>1298</v>
      </c>
      <c r="N184" s="293" t="s">
        <v>1299</v>
      </c>
      <c r="O184" s="294" t="s">
        <v>169</v>
      </c>
      <c r="P184" s="295">
        <v>-2.5466859999999998</v>
      </c>
      <c r="Q184" s="295" t="s">
        <v>408</v>
      </c>
      <c r="R184" s="296">
        <v>0</v>
      </c>
      <c r="S184" s="297">
        <v>8.8667805547018694E-5</v>
      </c>
      <c r="T184" s="297">
        <v>6.5224015909401683E-4</v>
      </c>
      <c r="U184" s="298">
        <v>0.13594349306884324</v>
      </c>
      <c r="V184" s="295"/>
      <c r="W184" s="295"/>
      <c r="X184" s="295"/>
      <c r="Y184" s="313"/>
      <c r="Z184" s="313"/>
      <c r="AA184" s="301"/>
      <c r="AB184" s="295"/>
    </row>
    <row r="185" spans="1:28" ht="15">
      <c r="A185" s="247" t="s">
        <v>176</v>
      </c>
      <c r="B185" s="287" t="s">
        <v>1300</v>
      </c>
      <c r="C185" s="287" t="s">
        <v>1301</v>
      </c>
      <c r="D185" s="305">
        <v>19</v>
      </c>
      <c r="E185" s="287" t="s">
        <v>31</v>
      </c>
      <c r="F185" s="289">
        <v>43707</v>
      </c>
      <c r="G185" s="290" t="s">
        <v>615</v>
      </c>
      <c r="H185" s="290" t="s">
        <v>1302</v>
      </c>
      <c r="I185" s="291">
        <v>0</v>
      </c>
      <c r="J185" s="291">
        <v>24</v>
      </c>
      <c r="K185" s="290" t="s">
        <v>815</v>
      </c>
      <c r="L185" s="292">
        <v>68.48</v>
      </c>
      <c r="M185" s="293" t="s">
        <v>1303</v>
      </c>
      <c r="N185" s="293" t="s">
        <v>1304</v>
      </c>
      <c r="O185" s="294" t="s">
        <v>169</v>
      </c>
      <c r="P185" s="295">
        <v>-6.7379293000000002</v>
      </c>
      <c r="Q185" s="295" t="s">
        <v>484</v>
      </c>
      <c r="R185" s="296">
        <v>0</v>
      </c>
      <c r="S185" s="297">
        <v>8.4267992014245663E-5</v>
      </c>
      <c r="T185" s="297">
        <v>7.9492441110533773E-4</v>
      </c>
      <c r="U185" s="298">
        <v>0.10600755346923051</v>
      </c>
      <c r="V185" s="295"/>
      <c r="W185" s="295"/>
      <c r="X185" s="295"/>
      <c r="Y185" s="313"/>
      <c r="Z185" s="313"/>
      <c r="AA185" s="301"/>
      <c r="AB185" s="295"/>
    </row>
    <row r="186" spans="1:28" ht="15">
      <c r="A186" s="247" t="s">
        <v>176</v>
      </c>
      <c r="B186" s="287" t="s">
        <v>1305</v>
      </c>
      <c r="C186" s="287" t="s">
        <v>1306</v>
      </c>
      <c r="D186" s="305">
        <v>20</v>
      </c>
      <c r="E186" s="287" t="s">
        <v>31</v>
      </c>
      <c r="F186" s="289">
        <v>43707</v>
      </c>
      <c r="G186" s="290" t="s">
        <v>615</v>
      </c>
      <c r="H186" s="290" t="s">
        <v>1307</v>
      </c>
      <c r="I186" s="291">
        <v>0</v>
      </c>
      <c r="J186" s="291">
        <v>111</v>
      </c>
      <c r="K186" s="290" t="s">
        <v>815</v>
      </c>
      <c r="L186" s="292">
        <v>83.28</v>
      </c>
      <c r="M186" s="293" t="s">
        <v>1308</v>
      </c>
      <c r="N186" s="293" t="s">
        <v>1309</v>
      </c>
      <c r="O186" s="294" t="s">
        <v>169</v>
      </c>
      <c r="P186" s="295">
        <v>-5.5720150000000004</v>
      </c>
      <c r="Q186" s="295" t="s">
        <v>408</v>
      </c>
      <c r="R186" s="296">
        <v>0</v>
      </c>
      <c r="S186" s="297">
        <v>2.4972389699712147E-4</v>
      </c>
      <c r="T186" s="297">
        <v>5.6874084972359257E-4</v>
      </c>
      <c r="U186" s="298">
        <v>0.43908204785797789</v>
      </c>
      <c r="V186" s="295"/>
      <c r="W186" s="295"/>
      <c r="X186" s="295"/>
      <c r="Y186" s="313"/>
      <c r="Z186" s="313"/>
      <c r="AA186" s="301"/>
      <c r="AB186" s="295"/>
    </row>
    <row r="187" spans="1:28" ht="15">
      <c r="A187" s="247" t="s">
        <v>176</v>
      </c>
      <c r="B187" s="287" t="s">
        <v>1310</v>
      </c>
      <c r="C187" s="287" t="s">
        <v>1311</v>
      </c>
      <c r="D187" s="305">
        <v>21</v>
      </c>
      <c r="E187" s="287" t="s">
        <v>31</v>
      </c>
      <c r="F187" s="289">
        <v>43707</v>
      </c>
      <c r="G187" s="290" t="s">
        <v>615</v>
      </c>
      <c r="H187" s="290" t="s">
        <v>1312</v>
      </c>
      <c r="I187" s="291">
        <v>0</v>
      </c>
      <c r="J187" s="291">
        <v>154</v>
      </c>
      <c r="K187" s="290" t="s">
        <v>815</v>
      </c>
      <c r="L187" s="292">
        <v>96.8</v>
      </c>
      <c r="M187" s="293" t="s">
        <v>1313</v>
      </c>
      <c r="N187" s="293" t="s">
        <v>1314</v>
      </c>
      <c r="O187" s="294" t="s">
        <v>169</v>
      </c>
      <c r="P187" s="295">
        <v>2.2969723000000002</v>
      </c>
      <c r="Q187" s="295" t="s">
        <v>408</v>
      </c>
      <c r="R187" s="296">
        <v>0</v>
      </c>
      <c r="S187" s="297">
        <v>3.9936437877211088E-4</v>
      </c>
      <c r="T187" s="297">
        <v>2.8064843720127727E-3</v>
      </c>
      <c r="U187" s="298">
        <v>0.14230058886295957</v>
      </c>
      <c r="V187" s="295"/>
      <c r="W187" s="295"/>
      <c r="X187" s="295"/>
      <c r="Y187" s="313"/>
      <c r="Z187" s="313"/>
      <c r="AA187" s="301"/>
      <c r="AB187" s="295"/>
    </row>
    <row r="188" spans="1:28" ht="15">
      <c r="A188" s="247" t="s">
        <v>176</v>
      </c>
      <c r="B188" s="287" t="s">
        <v>1315</v>
      </c>
      <c r="C188" s="287" t="s">
        <v>1316</v>
      </c>
      <c r="D188" s="305">
        <v>22</v>
      </c>
      <c r="E188" s="287" t="s">
        <v>31</v>
      </c>
      <c r="F188" s="289">
        <v>43707</v>
      </c>
      <c r="G188" s="290" t="s">
        <v>615</v>
      </c>
      <c r="H188" s="290" t="s">
        <v>1317</v>
      </c>
      <c r="I188" s="291">
        <v>0</v>
      </c>
      <c r="J188" s="291">
        <v>42</v>
      </c>
      <c r="K188" s="290" t="s">
        <v>815</v>
      </c>
      <c r="L188" s="292">
        <v>46.62</v>
      </c>
      <c r="M188" s="293" t="s">
        <v>1318</v>
      </c>
      <c r="N188" s="293" t="s">
        <v>1319</v>
      </c>
      <c r="O188" s="294" t="s">
        <v>169</v>
      </c>
      <c r="P188" s="295">
        <v>-6.0088340000000002</v>
      </c>
      <c r="Q188" s="295" t="s">
        <v>408</v>
      </c>
      <c r="R188" s="296">
        <v>0</v>
      </c>
      <c r="S188" s="297">
        <v>1.028523888763216E-3</v>
      </c>
      <c r="T188" s="297">
        <v>7.8265312647059519E-4</v>
      </c>
      <c r="U188" s="298">
        <v>1.3141503610946839</v>
      </c>
      <c r="V188" s="295"/>
      <c r="W188" s="295"/>
      <c r="X188" s="295"/>
      <c r="Y188" s="313"/>
      <c r="Z188" s="313"/>
      <c r="AA188" s="301"/>
      <c r="AB188" s="295"/>
    </row>
    <row r="189" spans="1:28" ht="15">
      <c r="A189" s="247" t="s">
        <v>176</v>
      </c>
      <c r="B189" s="287" t="s">
        <v>1320</v>
      </c>
      <c r="C189" s="287" t="s">
        <v>1321</v>
      </c>
      <c r="D189" s="305">
        <v>23</v>
      </c>
      <c r="E189" s="287" t="s">
        <v>31</v>
      </c>
      <c r="F189" s="289">
        <v>43707</v>
      </c>
      <c r="G189" s="290" t="s">
        <v>615</v>
      </c>
      <c r="H189" s="290" t="s">
        <v>1079</v>
      </c>
      <c r="I189" s="291">
        <v>0</v>
      </c>
      <c r="J189" s="291">
        <v>36</v>
      </c>
      <c r="K189" s="290" t="s">
        <v>815</v>
      </c>
      <c r="L189" s="292">
        <v>409.59</v>
      </c>
      <c r="M189" s="293" t="s">
        <v>1080</v>
      </c>
      <c r="N189" s="293" t="s">
        <v>1081</v>
      </c>
      <c r="O189" s="294" t="s">
        <v>169</v>
      </c>
      <c r="P189" s="295">
        <v>-2.6856601000000002</v>
      </c>
      <c r="Q189" s="295" t="s">
        <v>280</v>
      </c>
      <c r="R189" s="296">
        <v>0</v>
      </c>
      <c r="S189" s="297">
        <v>6.2946429063873858E-3</v>
      </c>
      <c r="T189" s="297">
        <v>2.8077392742918705E-3</v>
      </c>
      <c r="U189" s="298">
        <v>2.2418901085375649</v>
      </c>
      <c r="V189" s="295"/>
      <c r="W189" s="295"/>
      <c r="X189" s="295"/>
      <c r="Y189" s="313"/>
      <c r="Z189" s="313"/>
      <c r="AA189" s="301"/>
      <c r="AB189" s="295"/>
    </row>
    <row r="190" spans="1:28" ht="15">
      <c r="A190" s="247" t="s">
        <v>176</v>
      </c>
      <c r="B190" s="287" t="s">
        <v>1322</v>
      </c>
      <c r="C190" s="287" t="s">
        <v>1323</v>
      </c>
      <c r="D190" s="305">
        <v>24</v>
      </c>
      <c r="E190" s="287" t="s">
        <v>31</v>
      </c>
      <c r="F190" s="289">
        <v>43707</v>
      </c>
      <c r="G190" s="290" t="s">
        <v>615</v>
      </c>
      <c r="H190" s="290" t="s">
        <v>843</v>
      </c>
      <c r="I190" s="291">
        <v>0</v>
      </c>
      <c r="J190" s="291">
        <v>101</v>
      </c>
      <c r="K190" s="290" t="s">
        <v>815</v>
      </c>
      <c r="L190" s="292">
        <v>838.42</v>
      </c>
      <c r="M190" s="293" t="s">
        <v>844</v>
      </c>
      <c r="N190" s="293" t="s">
        <v>845</v>
      </c>
      <c r="O190" s="294" t="s">
        <v>169</v>
      </c>
      <c r="P190" s="295">
        <v>-6.0343741999999999E-2</v>
      </c>
      <c r="Q190" s="295" t="s">
        <v>408</v>
      </c>
      <c r="R190" s="296">
        <v>0</v>
      </c>
      <c r="S190" s="297">
        <v>1.7554022372454649E-3</v>
      </c>
      <c r="T190" s="297">
        <v>8.3166192935473339E-4</v>
      </c>
      <c r="U190" s="298">
        <v>2.1107161158710723</v>
      </c>
      <c r="V190" s="295"/>
      <c r="W190" s="295"/>
      <c r="X190" s="295"/>
      <c r="Y190" s="313"/>
      <c r="Z190" s="313"/>
      <c r="AA190" s="301"/>
      <c r="AB190" s="295"/>
    </row>
    <row r="191" spans="1:28" ht="15">
      <c r="A191" s="247" t="s">
        <v>176</v>
      </c>
      <c r="B191" s="287" t="s">
        <v>1324</v>
      </c>
      <c r="C191" s="287" t="s">
        <v>1325</v>
      </c>
      <c r="D191" s="305">
        <v>25</v>
      </c>
      <c r="E191" s="287" t="s">
        <v>31</v>
      </c>
      <c r="F191" s="289">
        <v>43707</v>
      </c>
      <c r="G191" s="290" t="s">
        <v>615</v>
      </c>
      <c r="H191" s="290" t="s">
        <v>1326</v>
      </c>
      <c r="I191" s="291">
        <v>0</v>
      </c>
      <c r="J191" s="291">
        <v>14</v>
      </c>
      <c r="K191" s="290" t="s">
        <v>815</v>
      </c>
      <c r="L191" s="292">
        <v>75.39</v>
      </c>
      <c r="M191" s="293" t="s">
        <v>1327</v>
      </c>
      <c r="N191" s="293" t="s">
        <v>1328</v>
      </c>
      <c r="O191" s="294" t="s">
        <v>169</v>
      </c>
      <c r="P191" s="295">
        <v>-3.1987548000000001</v>
      </c>
      <c r="Q191" s="295" t="s">
        <v>408</v>
      </c>
      <c r="R191" s="296">
        <v>0</v>
      </c>
      <c r="S191" s="297">
        <v>2.0730141363089691E-4</v>
      </c>
      <c r="T191" s="297">
        <v>6.2894656476492972E-4</v>
      </c>
      <c r="U191" s="298">
        <v>0.32960099513124186</v>
      </c>
      <c r="V191" s="295"/>
      <c r="W191" s="295"/>
      <c r="X191" s="295"/>
      <c r="Y191" s="313"/>
      <c r="Z191" s="313"/>
      <c r="AA191" s="301"/>
      <c r="AB191" s="295"/>
    </row>
    <row r="192" spans="1:28" ht="15">
      <c r="A192" s="247" t="s">
        <v>176</v>
      </c>
      <c r="B192" s="287" t="s">
        <v>1329</v>
      </c>
      <c r="C192" s="287" t="s">
        <v>1330</v>
      </c>
      <c r="D192" s="305">
        <v>26</v>
      </c>
      <c r="E192" s="287" t="s">
        <v>31</v>
      </c>
      <c r="F192" s="289">
        <v>43707</v>
      </c>
      <c r="G192" s="290" t="s">
        <v>615</v>
      </c>
      <c r="H192" s="290" t="s">
        <v>1331</v>
      </c>
      <c r="I192" s="291">
        <v>0</v>
      </c>
      <c r="J192" s="291">
        <v>134</v>
      </c>
      <c r="K192" s="290" t="s">
        <v>815</v>
      </c>
      <c r="L192" s="292">
        <v>56.37</v>
      </c>
      <c r="M192" s="293" t="s">
        <v>1332</v>
      </c>
      <c r="N192" s="293" t="s">
        <v>1333</v>
      </c>
      <c r="O192" s="294" t="s">
        <v>169</v>
      </c>
      <c r="P192" s="295">
        <v>-0.16708374000000001</v>
      </c>
      <c r="Q192" s="295" t="s">
        <v>408</v>
      </c>
      <c r="R192" s="296">
        <v>0</v>
      </c>
      <c r="S192" s="297">
        <v>5.7194012323908558E-5</v>
      </c>
      <c r="T192" s="297">
        <v>2.9287745144346067E-4</v>
      </c>
      <c r="U192" s="298">
        <v>0.19528308527005103</v>
      </c>
      <c r="V192" s="295"/>
      <c r="W192" s="295"/>
      <c r="X192" s="295"/>
      <c r="Y192" s="313"/>
      <c r="Z192" s="313"/>
      <c r="AA192" s="301"/>
      <c r="AB192" s="295"/>
    </row>
    <row r="193" spans="1:28" ht="15">
      <c r="A193" s="247" t="s">
        <v>176</v>
      </c>
      <c r="B193" s="287" t="s">
        <v>1334</v>
      </c>
      <c r="C193" s="287" t="s">
        <v>1335</v>
      </c>
      <c r="D193" s="305">
        <v>27</v>
      </c>
      <c r="E193" s="287" t="s">
        <v>31</v>
      </c>
      <c r="F193" s="289">
        <v>43707</v>
      </c>
      <c r="G193" s="290" t="s">
        <v>615</v>
      </c>
      <c r="H193" s="290" t="s">
        <v>1336</v>
      </c>
      <c r="I193" s="291">
        <v>0</v>
      </c>
      <c r="J193" s="291">
        <v>114</v>
      </c>
      <c r="K193" s="290" t="s">
        <v>815</v>
      </c>
      <c r="L193" s="292">
        <v>27.6</v>
      </c>
      <c r="M193" s="293" t="s">
        <v>1337</v>
      </c>
      <c r="N193" s="293" t="s">
        <v>1338</v>
      </c>
      <c r="O193" s="294" t="s">
        <v>169</v>
      </c>
      <c r="P193" s="295">
        <v>-1.4846562999999999</v>
      </c>
      <c r="Q193" s="295" t="s">
        <v>447</v>
      </c>
      <c r="R193" s="296">
        <v>0</v>
      </c>
      <c r="S193" s="297">
        <v>1.275898840605568E-4</v>
      </c>
      <c r="T193" s="297">
        <v>1.805086959948644E-4</v>
      </c>
      <c r="U193" s="298">
        <v>0.70683511039372215</v>
      </c>
      <c r="V193" s="295"/>
      <c r="W193" s="295"/>
      <c r="X193" s="295"/>
      <c r="Y193" s="313"/>
      <c r="Z193" s="313"/>
      <c r="AA193" s="301"/>
      <c r="AB193" s="295"/>
    </row>
    <row r="194" spans="1:28" ht="15">
      <c r="A194" s="247" t="s">
        <v>176</v>
      </c>
      <c r="B194" s="287" t="s">
        <v>1339</v>
      </c>
      <c r="C194" s="287" t="s">
        <v>1340</v>
      </c>
      <c r="D194" s="305">
        <v>28</v>
      </c>
      <c r="E194" s="287" t="s">
        <v>31</v>
      </c>
      <c r="F194" s="289">
        <v>43707</v>
      </c>
      <c r="G194" s="290" t="s">
        <v>615</v>
      </c>
      <c r="H194" s="290" t="s">
        <v>874</v>
      </c>
      <c r="I194" s="291">
        <v>0</v>
      </c>
      <c r="J194" s="291">
        <v>61</v>
      </c>
      <c r="K194" s="290" t="s">
        <v>815</v>
      </c>
      <c r="L194" s="292">
        <v>26.03</v>
      </c>
      <c r="M194" s="293" t="s">
        <v>875</v>
      </c>
      <c r="N194" s="293" t="s">
        <v>876</v>
      </c>
      <c r="O194" s="294" t="s">
        <v>169</v>
      </c>
      <c r="P194" s="295">
        <v>-2.7266324000000002</v>
      </c>
      <c r="Q194" s="295" t="s">
        <v>447</v>
      </c>
      <c r="R194" s="296">
        <v>0</v>
      </c>
      <c r="S194" s="297">
        <v>2.0003043758803603E-4</v>
      </c>
      <c r="T194" s="297">
        <v>3.8666706111400908E-4</v>
      </c>
      <c r="U194" s="298">
        <v>0.517319569481138</v>
      </c>
      <c r="V194" s="295"/>
      <c r="W194" s="295"/>
      <c r="X194" s="295"/>
      <c r="Y194" s="313"/>
      <c r="Z194" s="313"/>
      <c r="AA194" s="301"/>
      <c r="AB194" s="295"/>
    </row>
    <row r="195" spans="1:28" ht="15">
      <c r="A195" s="247" t="s">
        <v>176</v>
      </c>
      <c r="B195" s="287" t="s">
        <v>1341</v>
      </c>
      <c r="C195" s="287" t="s">
        <v>1342</v>
      </c>
      <c r="D195" s="305">
        <v>29</v>
      </c>
      <c r="E195" s="287" t="s">
        <v>31</v>
      </c>
      <c r="F195" s="289">
        <v>43707</v>
      </c>
      <c r="G195" s="290" t="s">
        <v>615</v>
      </c>
      <c r="H195" s="290" t="s">
        <v>1343</v>
      </c>
      <c r="I195" s="291">
        <v>0</v>
      </c>
      <c r="J195" s="291">
        <v>30</v>
      </c>
      <c r="K195" s="290" t="s">
        <v>815</v>
      </c>
      <c r="L195" s="292">
        <v>33.56</v>
      </c>
      <c r="M195" s="293" t="s">
        <v>1344</v>
      </c>
      <c r="N195" s="293" t="s">
        <v>1345</v>
      </c>
      <c r="O195" s="294" t="s">
        <v>169</v>
      </c>
      <c r="P195" s="295">
        <v>-6.9403410000000001</v>
      </c>
      <c r="Q195" s="295" t="s">
        <v>447</v>
      </c>
      <c r="R195" s="296">
        <v>0</v>
      </c>
      <c r="S195" s="297">
        <v>4.218705475288741E-4</v>
      </c>
      <c r="T195" s="297">
        <v>3.0322238487114723E-4</v>
      </c>
      <c r="U195" s="298">
        <v>1.3912909091726384</v>
      </c>
      <c r="V195" s="295"/>
      <c r="W195" s="295"/>
      <c r="X195" s="295"/>
      <c r="Y195" s="313"/>
      <c r="Z195" s="313"/>
      <c r="AA195" s="301"/>
      <c r="AB195" s="295"/>
    </row>
    <row r="196" spans="1:28" ht="15">
      <c r="A196" s="247" t="s">
        <v>176</v>
      </c>
      <c r="B196" s="287" t="s">
        <v>1346</v>
      </c>
      <c r="C196" s="287" t="s">
        <v>1347</v>
      </c>
      <c r="D196" s="305">
        <v>30</v>
      </c>
      <c r="E196" s="287" t="s">
        <v>31</v>
      </c>
      <c r="F196" s="289">
        <v>43707</v>
      </c>
      <c r="G196" s="290" t="s">
        <v>615</v>
      </c>
      <c r="H196" s="290" t="s">
        <v>879</v>
      </c>
      <c r="I196" s="291">
        <v>0</v>
      </c>
      <c r="J196" s="291">
        <v>93</v>
      </c>
      <c r="K196" s="290" t="s">
        <v>815</v>
      </c>
      <c r="L196" s="292">
        <v>101.53</v>
      </c>
      <c r="M196" s="293" t="s">
        <v>880</v>
      </c>
      <c r="N196" s="293" t="s">
        <v>881</v>
      </c>
      <c r="O196" s="294" t="s">
        <v>169</v>
      </c>
      <c r="P196" s="295">
        <v>-9.2088459999999994</v>
      </c>
      <c r="Q196" s="295" t="s">
        <v>408</v>
      </c>
      <c r="R196" s="296">
        <v>0</v>
      </c>
      <c r="S196" s="297">
        <v>1.6280805999068142E-3</v>
      </c>
      <c r="T196" s="297">
        <v>9.5718128590043233E-4</v>
      </c>
      <c r="U196" s="298">
        <v>1.7009114405901267</v>
      </c>
      <c r="V196" s="295"/>
      <c r="W196" s="295"/>
      <c r="X196" s="295"/>
      <c r="Y196" s="313"/>
      <c r="Z196" s="313"/>
      <c r="AA196" s="301"/>
      <c r="AB196" s="295"/>
    </row>
    <row r="197" spans="1:28" ht="15">
      <c r="A197" s="247" t="s">
        <v>176</v>
      </c>
      <c r="B197" s="287" t="s">
        <v>1348</v>
      </c>
      <c r="C197" s="287" t="s">
        <v>1349</v>
      </c>
      <c r="D197" s="305">
        <v>31</v>
      </c>
      <c r="E197" s="287" t="s">
        <v>31</v>
      </c>
      <c r="F197" s="289">
        <v>43707</v>
      </c>
      <c r="G197" s="290" t="s">
        <v>615</v>
      </c>
      <c r="H197" s="290" t="s">
        <v>1095</v>
      </c>
      <c r="I197" s="291">
        <v>0</v>
      </c>
      <c r="J197" s="291">
        <v>101</v>
      </c>
      <c r="K197" s="290" t="s">
        <v>815</v>
      </c>
      <c r="L197" s="292">
        <v>221.84</v>
      </c>
      <c r="M197" s="293" t="s">
        <v>1096</v>
      </c>
      <c r="N197" s="293" t="s">
        <v>1097</v>
      </c>
      <c r="O197" s="294" t="s">
        <v>169</v>
      </c>
      <c r="P197" s="295">
        <v>0.1080513</v>
      </c>
      <c r="Q197" s="295" t="s">
        <v>408</v>
      </c>
      <c r="R197" s="296">
        <v>0</v>
      </c>
      <c r="S197" s="297">
        <v>2.6498506546759081E-3</v>
      </c>
      <c r="T197" s="297">
        <v>1.8718010622353273E-3</v>
      </c>
      <c r="U197" s="298">
        <v>1.4156689554986279</v>
      </c>
      <c r="V197" s="295"/>
      <c r="W197" s="295"/>
      <c r="X197" s="295"/>
      <c r="Y197" s="313"/>
      <c r="Z197" s="313"/>
      <c r="AA197" s="301"/>
      <c r="AB197" s="295"/>
    </row>
    <row r="198" spans="1:28" ht="15">
      <c r="A198" s="247" t="s">
        <v>176</v>
      </c>
      <c r="B198" s="287" t="s">
        <v>1350</v>
      </c>
      <c r="C198" s="287" t="s">
        <v>1351</v>
      </c>
      <c r="D198" s="305">
        <v>32</v>
      </c>
      <c r="E198" s="287" t="s">
        <v>31</v>
      </c>
      <c r="F198" s="289">
        <v>43707</v>
      </c>
      <c r="G198" s="290" t="s">
        <v>615</v>
      </c>
      <c r="H198" s="290" t="s">
        <v>1352</v>
      </c>
      <c r="I198" s="291">
        <v>0</v>
      </c>
      <c r="J198" s="291">
        <v>206</v>
      </c>
      <c r="K198" s="290" t="s">
        <v>815</v>
      </c>
      <c r="L198" s="292">
        <v>93.68</v>
      </c>
      <c r="M198" s="293" t="s">
        <v>1353</v>
      </c>
      <c r="N198" s="293" t="s">
        <v>1354</v>
      </c>
      <c r="O198" s="294" t="s">
        <v>169</v>
      </c>
      <c r="P198" s="295">
        <v>-0.2486527</v>
      </c>
      <c r="Q198" s="295" t="s">
        <v>447</v>
      </c>
      <c r="R198" s="296">
        <v>0</v>
      </c>
      <c r="S198" s="297">
        <v>1.7911677175796949E-3</v>
      </c>
      <c r="T198" s="297">
        <v>1.1669131376765894E-3</v>
      </c>
      <c r="U198" s="298">
        <v>1.5349623375961321</v>
      </c>
      <c r="V198" s="295"/>
      <c r="W198" s="295"/>
      <c r="X198" s="295"/>
      <c r="Y198" s="313"/>
      <c r="Z198" s="313"/>
      <c r="AA198" s="301"/>
      <c r="AB198" s="295"/>
    </row>
    <row r="199" spans="1:28" ht="15">
      <c r="A199" s="247" t="s">
        <v>176</v>
      </c>
      <c r="B199" s="287" t="s">
        <v>1355</v>
      </c>
      <c r="C199" s="287" t="s">
        <v>1356</v>
      </c>
      <c r="D199" s="305">
        <v>33</v>
      </c>
      <c r="E199" s="287" t="s">
        <v>31</v>
      </c>
      <c r="F199" s="289">
        <v>43707</v>
      </c>
      <c r="G199" s="290" t="s">
        <v>615</v>
      </c>
      <c r="H199" s="290" t="s">
        <v>1357</v>
      </c>
      <c r="I199" s="291">
        <v>0</v>
      </c>
      <c r="J199" s="291">
        <v>69</v>
      </c>
      <c r="K199" s="290" t="s">
        <v>815</v>
      </c>
      <c r="L199" s="292">
        <v>185.67</v>
      </c>
      <c r="M199" s="293" t="s">
        <v>1358</v>
      </c>
      <c r="N199" s="293" t="s">
        <v>1359</v>
      </c>
      <c r="O199" s="294" t="s">
        <v>169</v>
      </c>
      <c r="P199" s="295">
        <v>-4.6748694999999998</v>
      </c>
      <c r="Q199" s="295" t="s">
        <v>280</v>
      </c>
      <c r="R199" s="296">
        <v>0</v>
      </c>
      <c r="S199" s="297">
        <v>3.3419348285993973E-2</v>
      </c>
      <c r="T199" s="297">
        <v>1.8080584618534516E-2</v>
      </c>
      <c r="U199" s="298">
        <v>1.8483555145520902</v>
      </c>
      <c r="V199" s="295"/>
      <c r="W199" s="295"/>
      <c r="X199" s="295"/>
      <c r="Y199" s="313"/>
      <c r="Z199" s="313"/>
      <c r="AA199" s="301"/>
      <c r="AB199" s="295"/>
    </row>
    <row r="200" spans="1:28" ht="15">
      <c r="A200" s="247" t="s">
        <v>176</v>
      </c>
      <c r="B200" s="287" t="s">
        <v>1360</v>
      </c>
      <c r="C200" s="287" t="s">
        <v>1361</v>
      </c>
      <c r="D200" s="305">
        <v>34</v>
      </c>
      <c r="E200" s="287" t="s">
        <v>31</v>
      </c>
      <c r="F200" s="289">
        <v>43707</v>
      </c>
      <c r="G200" s="290" t="s">
        <v>615</v>
      </c>
      <c r="H200" s="290" t="s">
        <v>1362</v>
      </c>
      <c r="I200" s="291">
        <v>0</v>
      </c>
      <c r="J200" s="291">
        <v>105</v>
      </c>
      <c r="K200" s="290" t="s">
        <v>815</v>
      </c>
      <c r="L200" s="292">
        <v>128.72999999999999</v>
      </c>
      <c r="M200" s="293" t="s">
        <v>1363</v>
      </c>
      <c r="N200" s="293" t="s">
        <v>1364</v>
      </c>
      <c r="O200" s="294" t="s">
        <v>169</v>
      </c>
      <c r="P200" s="295">
        <v>-8.6695729999999998</v>
      </c>
      <c r="Q200" s="295" t="s">
        <v>408</v>
      </c>
      <c r="R200" s="296">
        <v>0</v>
      </c>
      <c r="S200" s="297">
        <v>3.0254691075703799E-5</v>
      </c>
      <c r="T200" s="297">
        <v>3.1438015965767148E-4</v>
      </c>
      <c r="U200" s="298">
        <v>9.6236006459975487E-2</v>
      </c>
      <c r="V200" s="295"/>
      <c r="W200" s="295"/>
      <c r="X200" s="295"/>
      <c r="Y200" s="313"/>
      <c r="Z200" s="313"/>
      <c r="AA200" s="301"/>
      <c r="AB200" s="295"/>
    </row>
    <row r="201" spans="1:28" ht="15">
      <c r="A201" s="247" t="s">
        <v>176</v>
      </c>
      <c r="B201" s="287" t="s">
        <v>1365</v>
      </c>
      <c r="C201" s="287" t="s">
        <v>1366</v>
      </c>
      <c r="D201" s="305">
        <v>35</v>
      </c>
      <c r="E201" s="287" t="s">
        <v>31</v>
      </c>
      <c r="F201" s="289">
        <v>43707</v>
      </c>
      <c r="G201" s="290" t="s">
        <v>615</v>
      </c>
      <c r="H201" s="290" t="s">
        <v>1367</v>
      </c>
      <c r="I201" s="291">
        <v>0</v>
      </c>
      <c r="J201" s="291">
        <v>222</v>
      </c>
      <c r="K201" s="290" t="s">
        <v>815</v>
      </c>
      <c r="L201" s="292">
        <v>106.94</v>
      </c>
      <c r="M201" s="293" t="s">
        <v>1368</v>
      </c>
      <c r="N201" s="293" t="s">
        <v>1369</v>
      </c>
      <c r="O201" s="294" t="s">
        <v>169</v>
      </c>
      <c r="P201" s="295">
        <v>-0.43630600000000003</v>
      </c>
      <c r="Q201" s="295" t="s">
        <v>408</v>
      </c>
      <c r="R201" s="296">
        <v>0</v>
      </c>
      <c r="S201" s="297">
        <v>3.5089360948115486E-3</v>
      </c>
      <c r="T201" s="297">
        <v>2.5255341485953884E-3</v>
      </c>
      <c r="U201" s="298">
        <v>1.3893837455189799</v>
      </c>
      <c r="V201" s="295"/>
      <c r="W201" s="295"/>
      <c r="X201" s="295"/>
      <c r="Y201" s="313"/>
      <c r="Z201" s="313"/>
      <c r="AA201" s="301"/>
      <c r="AB201" s="295"/>
    </row>
    <row r="202" spans="1:28" ht="15">
      <c r="A202" s="247" t="s">
        <v>176</v>
      </c>
      <c r="B202" s="287" t="s">
        <v>1370</v>
      </c>
      <c r="C202" s="287" t="s">
        <v>1371</v>
      </c>
      <c r="D202" s="305">
        <v>36</v>
      </c>
      <c r="E202" s="287" t="s">
        <v>31</v>
      </c>
      <c r="F202" s="289">
        <v>43707</v>
      </c>
      <c r="G202" s="290" t="s">
        <v>615</v>
      </c>
      <c r="H202" s="290" t="s">
        <v>1372</v>
      </c>
      <c r="I202" s="291">
        <v>0</v>
      </c>
      <c r="J202" s="291">
        <v>15</v>
      </c>
      <c r="K202" s="290" t="s">
        <v>815</v>
      </c>
      <c r="L202" s="292">
        <v>298.39999999999998</v>
      </c>
      <c r="M202" s="293" t="s">
        <v>1373</v>
      </c>
      <c r="N202" s="293" t="s">
        <v>1374</v>
      </c>
      <c r="O202" s="294" t="s">
        <v>169</v>
      </c>
      <c r="P202" s="295">
        <v>2.5196075000000002</v>
      </c>
      <c r="Q202" s="295" t="s">
        <v>280</v>
      </c>
      <c r="R202" s="296">
        <v>0</v>
      </c>
      <c r="S202" s="297">
        <v>2.0839352953627398E-3</v>
      </c>
      <c r="T202" s="297">
        <v>1.0691209824695883E-3</v>
      </c>
      <c r="U202" s="298">
        <v>1.9492043739979805</v>
      </c>
      <c r="V202" s="295"/>
      <c r="W202" s="295"/>
      <c r="X202" s="295"/>
      <c r="Y202" s="313"/>
      <c r="Z202" s="313"/>
      <c r="AA202" s="301"/>
      <c r="AB202" s="295"/>
    </row>
    <row r="203" spans="1:28" ht="15">
      <c r="A203" s="247" t="s">
        <v>176</v>
      </c>
      <c r="B203" s="287" t="s">
        <v>1375</v>
      </c>
      <c r="C203" s="287" t="s">
        <v>1376</v>
      </c>
      <c r="D203" s="305">
        <v>37</v>
      </c>
      <c r="E203" s="287" t="s">
        <v>31</v>
      </c>
      <c r="F203" s="289">
        <v>43707</v>
      </c>
      <c r="G203" s="290" t="s">
        <v>615</v>
      </c>
      <c r="H203" s="290" t="s">
        <v>1377</v>
      </c>
      <c r="I203" s="291">
        <v>0</v>
      </c>
      <c r="J203" s="291">
        <v>11</v>
      </c>
      <c r="K203" s="290" t="s">
        <v>815</v>
      </c>
      <c r="L203" s="292">
        <v>79.180000000000007</v>
      </c>
      <c r="M203" s="293" t="s">
        <v>1378</v>
      </c>
      <c r="N203" s="293" t="s">
        <v>1379</v>
      </c>
      <c r="O203" s="294" t="s">
        <v>169</v>
      </c>
      <c r="P203" s="295">
        <v>1.4319538999999999</v>
      </c>
      <c r="Q203" s="295" t="s">
        <v>484</v>
      </c>
      <c r="R203" s="296">
        <v>0</v>
      </c>
      <c r="S203" s="297">
        <v>5.0211402696495999E-5</v>
      </c>
      <c r="T203" s="297">
        <v>4.9377055736141053E-4</v>
      </c>
      <c r="U203" s="298">
        <v>0.10168974627570646</v>
      </c>
      <c r="V203" s="295"/>
      <c r="W203" s="295"/>
      <c r="X203" s="295"/>
      <c r="Y203" s="313"/>
      <c r="Z203" s="313"/>
      <c r="AA203" s="301"/>
      <c r="AB203" s="295"/>
    </row>
    <row r="204" spans="1:28" ht="15">
      <c r="A204" s="247" t="s">
        <v>176</v>
      </c>
      <c r="B204" s="287" t="s">
        <v>1380</v>
      </c>
      <c r="C204" s="287" t="s">
        <v>1381</v>
      </c>
      <c r="D204" s="305">
        <v>38</v>
      </c>
      <c r="E204" s="287" t="s">
        <v>31</v>
      </c>
      <c r="F204" s="289">
        <v>43707</v>
      </c>
      <c r="G204" s="290" t="s">
        <v>615</v>
      </c>
      <c r="H204" s="290" t="s">
        <v>604</v>
      </c>
      <c r="I204" s="291">
        <v>0</v>
      </c>
      <c r="J204" s="291">
        <v>29</v>
      </c>
      <c r="K204" s="290" t="s">
        <v>815</v>
      </c>
      <c r="L204" s="292">
        <v>133.66999999999999</v>
      </c>
      <c r="M204" s="293" t="s">
        <v>605</v>
      </c>
      <c r="N204" s="293" t="s">
        <v>606</v>
      </c>
      <c r="O204" s="294" t="s">
        <v>169</v>
      </c>
      <c r="P204" s="295">
        <v>-7.1700334999999997</v>
      </c>
      <c r="Q204" s="295" t="s">
        <v>408</v>
      </c>
      <c r="R204" s="296">
        <v>0</v>
      </c>
      <c r="S204" s="297">
        <v>3.2974993518166361E-4</v>
      </c>
      <c r="T204" s="297">
        <v>4.9367737112941679E-4</v>
      </c>
      <c r="U204" s="298">
        <v>0.66794622250413049</v>
      </c>
      <c r="V204" s="295"/>
      <c r="W204" s="295"/>
      <c r="X204" s="295"/>
      <c r="Y204" s="313"/>
      <c r="Z204" s="313"/>
      <c r="AA204" s="301"/>
      <c r="AB204" s="295"/>
    </row>
    <row r="205" spans="1:28" ht="15">
      <c r="A205" s="247" t="s">
        <v>176</v>
      </c>
      <c r="B205" s="287" t="s">
        <v>1382</v>
      </c>
      <c r="C205" s="287" t="s">
        <v>1383</v>
      </c>
      <c r="D205" s="305">
        <v>39</v>
      </c>
      <c r="E205" s="287" t="s">
        <v>31</v>
      </c>
      <c r="F205" s="289">
        <v>43707</v>
      </c>
      <c r="G205" s="290" t="s">
        <v>615</v>
      </c>
      <c r="H205" s="290" t="s">
        <v>923</v>
      </c>
      <c r="I205" s="291">
        <v>0</v>
      </c>
      <c r="J205" s="291">
        <v>42</v>
      </c>
      <c r="K205" s="290" t="s">
        <v>815</v>
      </c>
      <c r="L205" s="292">
        <v>49.37</v>
      </c>
      <c r="M205" s="293" t="s">
        <v>924</v>
      </c>
      <c r="N205" s="293" t="s">
        <v>925</v>
      </c>
      <c r="O205" s="294" t="s">
        <v>169</v>
      </c>
      <c r="P205" s="295">
        <v>-3.9024413</v>
      </c>
      <c r="Q205" s="295" t="s">
        <v>484</v>
      </c>
      <c r="R205" s="296">
        <v>0</v>
      </c>
      <c r="S205" s="297">
        <v>4.062900287999801E-4</v>
      </c>
      <c r="T205" s="297">
        <v>5.4621467640364615E-4</v>
      </c>
      <c r="U205" s="298">
        <v>0.74382847322054857</v>
      </c>
      <c r="V205" s="295"/>
      <c r="W205" s="295"/>
      <c r="X205" s="295"/>
      <c r="Y205" s="313"/>
      <c r="Z205" s="313"/>
      <c r="AA205" s="301"/>
      <c r="AB205" s="295"/>
    </row>
    <row r="206" spans="1:28" ht="15">
      <c r="A206" s="247" t="s">
        <v>176</v>
      </c>
      <c r="B206" s="287" t="s">
        <v>1384</v>
      </c>
      <c r="C206" s="287" t="s">
        <v>1385</v>
      </c>
      <c r="D206" s="305">
        <v>40</v>
      </c>
      <c r="E206" s="287" t="s">
        <v>31</v>
      </c>
      <c r="F206" s="289">
        <v>43707</v>
      </c>
      <c r="G206" s="290" t="s">
        <v>615</v>
      </c>
      <c r="H206" s="290" t="s">
        <v>1386</v>
      </c>
      <c r="I206" s="291">
        <v>0</v>
      </c>
      <c r="J206" s="291">
        <v>18</v>
      </c>
      <c r="K206" s="290" t="s">
        <v>815</v>
      </c>
      <c r="L206" s="292">
        <v>123.73</v>
      </c>
      <c r="M206" s="293" t="s">
        <v>1387</v>
      </c>
      <c r="N206" s="293" t="s">
        <v>1388</v>
      </c>
      <c r="O206" s="294" t="s">
        <v>169</v>
      </c>
      <c r="P206" s="295">
        <v>-9.1901360000000007</v>
      </c>
      <c r="Q206" s="295" t="s">
        <v>408</v>
      </c>
      <c r="R206" s="296">
        <v>0</v>
      </c>
      <c r="S206" s="297">
        <v>6.3557666413818038E-5</v>
      </c>
      <c r="T206" s="297">
        <v>1.7827837815782255E-4</v>
      </c>
      <c r="U206" s="298">
        <v>0.35650799087679064</v>
      </c>
      <c r="V206" s="295"/>
      <c r="W206" s="295"/>
      <c r="X206" s="295"/>
      <c r="Y206" s="313"/>
      <c r="Z206" s="313"/>
      <c r="AA206" s="301"/>
      <c r="AB206" s="295"/>
    </row>
    <row r="207" spans="1:28" ht="15">
      <c r="A207" s="247" t="s">
        <v>176</v>
      </c>
      <c r="B207" s="287" t="s">
        <v>1389</v>
      </c>
      <c r="C207" s="287" t="s">
        <v>1390</v>
      </c>
      <c r="D207" s="305">
        <v>41</v>
      </c>
      <c r="E207" s="287" t="s">
        <v>31</v>
      </c>
      <c r="F207" s="289">
        <v>43707</v>
      </c>
      <c r="G207" s="290" t="s">
        <v>615</v>
      </c>
      <c r="H207" s="290" t="s">
        <v>1136</v>
      </c>
      <c r="I207" s="291">
        <v>0</v>
      </c>
      <c r="J207" s="291">
        <v>32</v>
      </c>
      <c r="K207" s="290" t="s">
        <v>815</v>
      </c>
      <c r="L207" s="292">
        <v>289.74</v>
      </c>
      <c r="M207" s="293" t="s">
        <v>1137</v>
      </c>
      <c r="N207" s="293" t="s">
        <v>1138</v>
      </c>
      <c r="O207" s="294" t="s">
        <v>169</v>
      </c>
      <c r="P207" s="295">
        <v>-5.0274729999999996</v>
      </c>
      <c r="Q207" s="295" t="s">
        <v>408</v>
      </c>
      <c r="R207" s="296">
        <v>0</v>
      </c>
      <c r="S207" s="297">
        <v>2.7473346782033058E-4</v>
      </c>
      <c r="T207" s="297">
        <v>9.8476225132576979E-4</v>
      </c>
      <c r="U207" s="298">
        <v>0.27898456449814285</v>
      </c>
      <c r="V207" s="295"/>
      <c r="W207" s="295"/>
      <c r="X207" s="295"/>
      <c r="Y207" s="313"/>
      <c r="Z207" s="313"/>
      <c r="AA207" s="301"/>
      <c r="AB207" s="295"/>
    </row>
    <row r="208" spans="1:28" ht="15">
      <c r="A208" s="247" t="s">
        <v>176</v>
      </c>
      <c r="B208" s="287" t="s">
        <v>1391</v>
      </c>
      <c r="C208" s="287" t="s">
        <v>1392</v>
      </c>
      <c r="D208" s="305">
        <v>42</v>
      </c>
      <c r="E208" s="287" t="s">
        <v>31</v>
      </c>
      <c r="F208" s="289">
        <v>43707</v>
      </c>
      <c r="G208" s="290" t="s">
        <v>615</v>
      </c>
      <c r="H208" s="290" t="s">
        <v>625</v>
      </c>
      <c r="I208" s="291">
        <v>0</v>
      </c>
      <c r="J208" s="291">
        <v>46</v>
      </c>
      <c r="K208" s="290" t="s">
        <v>815</v>
      </c>
      <c r="L208" s="292">
        <v>281.33999999999997</v>
      </c>
      <c r="M208" s="293" t="s">
        <v>626</v>
      </c>
      <c r="N208" s="293" t="s">
        <v>627</v>
      </c>
      <c r="O208" s="294" t="s">
        <v>169</v>
      </c>
      <c r="P208" s="295">
        <v>-2.1744967000000002</v>
      </c>
      <c r="Q208" s="295" t="s">
        <v>408</v>
      </c>
      <c r="R208" s="296">
        <v>0</v>
      </c>
      <c r="S208" s="297">
        <v>2.9863494830884118E-3</v>
      </c>
      <c r="T208" s="297">
        <v>1.739152302701036E-3</v>
      </c>
      <c r="U208" s="298">
        <v>1.7171293615000731</v>
      </c>
      <c r="V208" s="295"/>
      <c r="W208" s="295"/>
      <c r="X208" s="295"/>
      <c r="Y208" s="313"/>
      <c r="Z208" s="313"/>
      <c r="AA208" s="301"/>
      <c r="AB208" s="295"/>
    </row>
    <row r="209" spans="1:28" ht="15">
      <c r="A209" s="247" t="s">
        <v>176</v>
      </c>
      <c r="B209" s="287" t="s">
        <v>1393</v>
      </c>
      <c r="C209" s="287" t="s">
        <v>1394</v>
      </c>
      <c r="D209" s="305">
        <v>43</v>
      </c>
      <c r="E209" s="287" t="s">
        <v>31</v>
      </c>
      <c r="F209" s="289">
        <v>43707</v>
      </c>
      <c r="G209" s="290" t="s">
        <v>615</v>
      </c>
      <c r="H209" s="290" t="s">
        <v>1395</v>
      </c>
      <c r="I209" s="291">
        <v>0</v>
      </c>
      <c r="J209" s="291">
        <v>31</v>
      </c>
      <c r="K209" s="290" t="s">
        <v>815</v>
      </c>
      <c r="L209" s="292">
        <v>81.819999999999993</v>
      </c>
      <c r="M209" s="293" t="s">
        <v>1396</v>
      </c>
      <c r="N209" s="293" t="s">
        <v>1397</v>
      </c>
      <c r="O209" s="294" t="s">
        <v>169</v>
      </c>
      <c r="P209" s="295">
        <v>-5.2520037000000004</v>
      </c>
      <c r="Q209" s="295" t="s">
        <v>456</v>
      </c>
      <c r="R209" s="296">
        <v>0</v>
      </c>
      <c r="S209" s="297">
        <v>2.3995280757773297E-4</v>
      </c>
      <c r="T209" s="297">
        <v>6.172349055797526E-4</v>
      </c>
      <c r="U209" s="298">
        <v>0.38875443596688941</v>
      </c>
      <c r="V209" s="295"/>
      <c r="W209" s="295"/>
      <c r="X209" s="295"/>
      <c r="Y209" s="313"/>
      <c r="Z209" s="313"/>
      <c r="AA209" s="301"/>
      <c r="AB209" s="295"/>
    </row>
    <row r="210" spans="1:28" ht="15">
      <c r="A210" s="247" t="s">
        <v>176</v>
      </c>
      <c r="B210" s="287" t="s">
        <v>1398</v>
      </c>
      <c r="C210" s="287" t="s">
        <v>1399</v>
      </c>
      <c r="D210" s="305">
        <v>44</v>
      </c>
      <c r="E210" s="287" t="s">
        <v>31</v>
      </c>
      <c r="F210" s="289">
        <v>43707</v>
      </c>
      <c r="G210" s="290" t="s">
        <v>615</v>
      </c>
      <c r="H210" s="290" t="s">
        <v>638</v>
      </c>
      <c r="I210" s="291">
        <v>0</v>
      </c>
      <c r="J210" s="291">
        <v>135</v>
      </c>
      <c r="K210" s="290" t="s">
        <v>815</v>
      </c>
      <c r="L210" s="292">
        <v>511.34</v>
      </c>
      <c r="M210" s="293" t="s">
        <v>639</v>
      </c>
      <c r="N210" s="293" t="s">
        <v>640</v>
      </c>
      <c r="O210" s="294" t="s">
        <v>169</v>
      </c>
      <c r="P210" s="295">
        <v>-2.7237236</v>
      </c>
      <c r="Q210" s="295" t="s">
        <v>408</v>
      </c>
      <c r="R210" s="296">
        <v>0</v>
      </c>
      <c r="S210" s="297">
        <v>4.3954379877442131E-3</v>
      </c>
      <c r="T210" s="297">
        <v>2.3685761029075985E-3</v>
      </c>
      <c r="U210" s="298">
        <v>1.8557301082065698</v>
      </c>
      <c r="V210" s="295"/>
      <c r="W210" s="295"/>
      <c r="X210" s="295"/>
      <c r="Y210" s="313"/>
      <c r="Z210" s="313"/>
      <c r="AA210" s="301"/>
      <c r="AB210" s="295"/>
    </row>
    <row r="211" spans="1:28" ht="15">
      <c r="A211" s="247" t="s">
        <v>176</v>
      </c>
      <c r="B211" s="287" t="s">
        <v>1400</v>
      </c>
      <c r="C211" s="287" t="s">
        <v>1401</v>
      </c>
      <c r="D211" s="305">
        <v>45</v>
      </c>
      <c r="E211" s="287" t="s">
        <v>31</v>
      </c>
      <c r="F211" s="289">
        <v>43707</v>
      </c>
      <c r="G211" s="290" t="s">
        <v>615</v>
      </c>
      <c r="H211" s="290" t="s">
        <v>928</v>
      </c>
      <c r="I211" s="291">
        <v>0</v>
      </c>
      <c r="J211" s="291">
        <v>22</v>
      </c>
      <c r="K211" s="290" t="s">
        <v>815</v>
      </c>
      <c r="L211" s="292">
        <v>155.15</v>
      </c>
      <c r="M211" s="293" t="s">
        <v>929</v>
      </c>
      <c r="N211" s="293" t="s">
        <v>930</v>
      </c>
      <c r="O211" s="294" t="s">
        <v>169</v>
      </c>
      <c r="P211" s="295">
        <v>-2.4627745000000001</v>
      </c>
      <c r="Q211" s="295" t="s">
        <v>280</v>
      </c>
      <c r="R211" s="296">
        <v>0</v>
      </c>
      <c r="S211" s="297">
        <v>7.0240162207774019E-4</v>
      </c>
      <c r="T211" s="297">
        <v>1.023141938762054E-3</v>
      </c>
      <c r="U211" s="298">
        <v>0.68651434905269149</v>
      </c>
      <c r="V211" s="295"/>
      <c r="W211" s="295"/>
      <c r="X211" s="295"/>
      <c r="Y211" s="313"/>
      <c r="Z211" s="313"/>
      <c r="AA211" s="301"/>
      <c r="AB211" s="295"/>
    </row>
    <row r="212" spans="1:28" ht="15">
      <c r="A212" s="247" t="s">
        <v>176</v>
      </c>
      <c r="B212" s="287" t="s">
        <v>1402</v>
      </c>
      <c r="C212" s="287" t="s">
        <v>1403</v>
      </c>
      <c r="D212" s="305">
        <v>46</v>
      </c>
      <c r="E212" s="287" t="s">
        <v>31</v>
      </c>
      <c r="F212" s="289">
        <v>43707</v>
      </c>
      <c r="G212" s="290" t="s">
        <v>615</v>
      </c>
      <c r="H212" s="290" t="s">
        <v>1404</v>
      </c>
      <c r="I212" s="291">
        <v>0</v>
      </c>
      <c r="J212" s="291">
        <v>10</v>
      </c>
      <c r="K212" s="290" t="s">
        <v>815</v>
      </c>
      <c r="L212" s="292">
        <v>96.86</v>
      </c>
      <c r="M212" s="293" t="s">
        <v>1405</v>
      </c>
      <c r="N212" s="293" t="s">
        <v>1406</v>
      </c>
      <c r="O212" s="294" t="s">
        <v>169</v>
      </c>
      <c r="P212" s="295">
        <v>-4.7922190000000002</v>
      </c>
      <c r="Q212" s="295" t="s">
        <v>280</v>
      </c>
      <c r="R212" s="296">
        <v>0</v>
      </c>
      <c r="S212" s="297">
        <v>4.3912116853330477E-4</v>
      </c>
      <c r="T212" s="297">
        <v>7.4234722330928271E-4</v>
      </c>
      <c r="U212" s="298">
        <v>0.59153069445826501</v>
      </c>
      <c r="V212" s="295"/>
      <c r="W212" s="295"/>
      <c r="X212" s="295"/>
      <c r="Y212" s="313"/>
      <c r="Z212" s="313"/>
      <c r="AA212" s="301"/>
      <c r="AB212" s="295"/>
    </row>
    <row r="213" spans="1:28" ht="15">
      <c r="A213" s="247" t="s">
        <v>176</v>
      </c>
      <c r="B213" s="287" t="s">
        <v>1407</v>
      </c>
      <c r="C213" s="287" t="s">
        <v>1408</v>
      </c>
      <c r="D213" s="305">
        <v>47</v>
      </c>
      <c r="E213" s="287" t="s">
        <v>31</v>
      </c>
      <c r="F213" s="289">
        <v>43707</v>
      </c>
      <c r="G213" s="290" t="s">
        <v>615</v>
      </c>
      <c r="H213" s="290" t="s">
        <v>1409</v>
      </c>
      <c r="I213" s="291">
        <v>0</v>
      </c>
      <c r="J213" s="291">
        <v>40</v>
      </c>
      <c r="K213" s="290" t="s">
        <v>815</v>
      </c>
      <c r="L213" s="292">
        <v>26.27</v>
      </c>
      <c r="M213" s="293" t="s">
        <v>1410</v>
      </c>
      <c r="N213" s="293" t="s">
        <v>1411</v>
      </c>
      <c r="O213" s="294" t="s">
        <v>169</v>
      </c>
      <c r="P213" s="295">
        <v>-5.0501347000000001</v>
      </c>
      <c r="Q213" s="295" t="s">
        <v>408</v>
      </c>
      <c r="R213" s="296">
        <v>0</v>
      </c>
      <c r="S213" s="297">
        <v>1.6243383581774552E-4</v>
      </c>
      <c r="T213" s="297">
        <v>3.3846317389010376E-4</v>
      </c>
      <c r="U213" s="298">
        <v>0.47991583235134017</v>
      </c>
      <c r="V213" s="295"/>
      <c r="W213" s="295"/>
      <c r="X213" s="295"/>
      <c r="Y213" s="313"/>
      <c r="Z213" s="313"/>
      <c r="AA213" s="301"/>
      <c r="AB213" s="295"/>
    </row>
    <row r="214" spans="1:28" ht="15">
      <c r="A214" s="247" t="s">
        <v>176</v>
      </c>
      <c r="B214" s="287" t="s">
        <v>1412</v>
      </c>
      <c r="C214" s="287" t="s">
        <v>1413</v>
      </c>
      <c r="D214" s="305">
        <v>48</v>
      </c>
      <c r="E214" s="287" t="s">
        <v>31</v>
      </c>
      <c r="F214" s="289">
        <v>43707</v>
      </c>
      <c r="G214" s="290" t="s">
        <v>615</v>
      </c>
      <c r="H214" s="290" t="s">
        <v>1414</v>
      </c>
      <c r="I214" s="291">
        <v>0</v>
      </c>
      <c r="J214" s="291">
        <v>178</v>
      </c>
      <c r="K214" s="290" t="s">
        <v>815</v>
      </c>
      <c r="L214" s="292">
        <v>167.56</v>
      </c>
      <c r="M214" s="293" t="s">
        <v>1415</v>
      </c>
      <c r="N214" s="293" t="s">
        <v>1416</v>
      </c>
      <c r="O214" s="294" t="s">
        <v>169</v>
      </c>
      <c r="P214" s="295">
        <v>-3.3369243000000002</v>
      </c>
      <c r="Q214" s="295" t="s">
        <v>408</v>
      </c>
      <c r="R214" s="296">
        <v>0</v>
      </c>
      <c r="S214" s="297">
        <v>2.9535875856362767E-4</v>
      </c>
      <c r="T214" s="297">
        <v>6.9168697918700357E-4</v>
      </c>
      <c r="U214" s="298">
        <v>0.42701217089670684</v>
      </c>
      <c r="V214" s="295"/>
      <c r="W214" s="295"/>
      <c r="X214" s="295"/>
      <c r="Y214" s="313"/>
      <c r="Z214" s="313"/>
      <c r="AA214" s="301"/>
      <c r="AB214" s="295"/>
    </row>
    <row r="215" spans="1:28" ht="15">
      <c r="A215" s="247" t="s">
        <v>176</v>
      </c>
      <c r="B215" s="287" t="s">
        <v>1417</v>
      </c>
      <c r="C215" s="287" t="s">
        <v>1418</v>
      </c>
      <c r="D215" s="305">
        <v>49</v>
      </c>
      <c r="E215" s="287" t="s">
        <v>31</v>
      </c>
      <c r="F215" s="289">
        <v>43707</v>
      </c>
      <c r="G215" s="290" t="s">
        <v>615</v>
      </c>
      <c r="H215" s="290" t="s">
        <v>656</v>
      </c>
      <c r="I215" s="291">
        <v>0</v>
      </c>
      <c r="J215" s="291">
        <v>36</v>
      </c>
      <c r="K215" s="290" t="s">
        <v>815</v>
      </c>
      <c r="L215" s="292">
        <v>656.79</v>
      </c>
      <c r="M215" s="293" t="s">
        <v>411</v>
      </c>
      <c r="N215" s="293" t="s">
        <v>657</v>
      </c>
      <c r="O215" s="294" t="s">
        <v>169</v>
      </c>
      <c r="P215" s="295">
        <v>-6.8424224999999996</v>
      </c>
      <c r="Q215" s="295" t="s">
        <v>408</v>
      </c>
      <c r="R215" s="296">
        <v>0</v>
      </c>
      <c r="S215" s="297">
        <v>1.0392546813726986E-3</v>
      </c>
      <c r="T215" s="297">
        <v>6.7505448575105984E-4</v>
      </c>
      <c r="U215" s="298">
        <v>1.5395122961318193</v>
      </c>
      <c r="V215" s="295"/>
      <c r="W215" s="295"/>
      <c r="X215" s="295"/>
      <c r="Y215" s="313"/>
      <c r="Z215" s="313"/>
      <c r="AA215" s="301"/>
      <c r="AB215" s="295"/>
    </row>
    <row r="216" spans="1:28" ht="15">
      <c r="A216" s="247" t="s">
        <v>176</v>
      </c>
      <c r="B216" s="287" t="s">
        <v>1419</v>
      </c>
      <c r="C216" s="287" t="s">
        <v>1420</v>
      </c>
      <c r="D216" s="305">
        <v>50</v>
      </c>
      <c r="E216" s="287" t="s">
        <v>31</v>
      </c>
      <c r="F216" s="289">
        <v>43707</v>
      </c>
      <c r="G216" s="290" t="s">
        <v>615</v>
      </c>
      <c r="H216" s="290" t="s">
        <v>1421</v>
      </c>
      <c r="I216" s="291">
        <v>0</v>
      </c>
      <c r="J216" s="291">
        <v>223</v>
      </c>
      <c r="K216" s="290" t="s">
        <v>815</v>
      </c>
      <c r="L216" s="292">
        <v>45.27</v>
      </c>
      <c r="M216" s="293" t="s">
        <v>1422</v>
      </c>
      <c r="N216" s="293" t="s">
        <v>1423</v>
      </c>
      <c r="O216" s="294" t="s">
        <v>169</v>
      </c>
      <c r="P216" s="295">
        <v>-6.9948730000000001</v>
      </c>
      <c r="Q216" s="295" t="s">
        <v>484</v>
      </c>
      <c r="R216" s="296">
        <v>0</v>
      </c>
      <c r="S216" s="297">
        <v>1.9212157179912908E-3</v>
      </c>
      <c r="T216" s="297">
        <v>2.0128934427624443E-3</v>
      </c>
      <c r="U216" s="298">
        <v>0.95445475511841438</v>
      </c>
      <c r="V216" s="295"/>
      <c r="W216" s="295"/>
      <c r="X216" s="295"/>
      <c r="Y216" s="313"/>
      <c r="Z216" s="313"/>
      <c r="AA216" s="301"/>
      <c r="AB216" s="295"/>
    </row>
    <row r="217" spans="1:28" ht="15">
      <c r="A217" s="247" t="s">
        <v>176</v>
      </c>
      <c r="B217" s="287" t="s">
        <v>1424</v>
      </c>
      <c r="C217" s="287" t="s">
        <v>1425</v>
      </c>
      <c r="D217" s="305">
        <v>51</v>
      </c>
      <c r="E217" s="287" t="s">
        <v>31</v>
      </c>
      <c r="F217" s="289">
        <v>43707</v>
      </c>
      <c r="G217" s="290" t="s">
        <v>615</v>
      </c>
      <c r="H217" s="290" t="s">
        <v>1426</v>
      </c>
      <c r="I217" s="291">
        <v>0</v>
      </c>
      <c r="J217" s="291">
        <v>69</v>
      </c>
      <c r="K217" s="290" t="s">
        <v>815</v>
      </c>
      <c r="L217" s="292">
        <v>118.89</v>
      </c>
      <c r="M217" s="293" t="s">
        <v>1427</v>
      </c>
      <c r="N217" s="293" t="s">
        <v>1428</v>
      </c>
      <c r="O217" s="294" t="s">
        <v>169</v>
      </c>
      <c r="P217" s="295">
        <v>-5.0044180000000003</v>
      </c>
      <c r="Q217" s="295" t="s">
        <v>447</v>
      </c>
      <c r="R217" s="296">
        <v>0</v>
      </c>
      <c r="S217" s="297">
        <v>2.5671593548558827E-4</v>
      </c>
      <c r="T217" s="297">
        <v>2.9213392607690844E-4</v>
      </c>
      <c r="U217" s="298">
        <v>0.87876111800176238</v>
      </c>
      <c r="V217" s="295"/>
      <c r="W217" s="295"/>
      <c r="X217" s="295"/>
      <c r="Y217" s="313"/>
      <c r="Z217" s="313"/>
      <c r="AA217" s="301"/>
      <c r="AB217" s="295"/>
    </row>
    <row r="218" spans="1:28" ht="15">
      <c r="A218" s="247" t="s">
        <v>176</v>
      </c>
      <c r="B218" s="287" t="s">
        <v>1429</v>
      </c>
      <c r="C218" s="287" t="s">
        <v>1430</v>
      </c>
      <c r="D218" s="305">
        <v>52</v>
      </c>
      <c r="E218" s="287" t="s">
        <v>31</v>
      </c>
      <c r="F218" s="289">
        <v>43707</v>
      </c>
      <c r="G218" s="290" t="s">
        <v>615</v>
      </c>
      <c r="H218" s="290" t="s">
        <v>1431</v>
      </c>
      <c r="I218" s="291">
        <v>0</v>
      </c>
      <c r="J218" s="291">
        <v>51</v>
      </c>
      <c r="K218" s="290" t="s">
        <v>815</v>
      </c>
      <c r="L218" s="292">
        <v>58.67</v>
      </c>
      <c r="M218" s="293" t="s">
        <v>1432</v>
      </c>
      <c r="N218" s="293" t="s">
        <v>1433</v>
      </c>
      <c r="O218" s="294" t="s">
        <v>169</v>
      </c>
      <c r="P218" s="295">
        <v>-6.3285293999999999</v>
      </c>
      <c r="Q218" s="295" t="s">
        <v>408</v>
      </c>
      <c r="R218" s="296">
        <v>0</v>
      </c>
      <c r="S218" s="297">
        <v>9.8990036440850743E-4</v>
      </c>
      <c r="T218" s="297">
        <v>9.292498454053791E-4</v>
      </c>
      <c r="U218" s="298">
        <v>1.0652682583731503</v>
      </c>
      <c r="V218" s="295"/>
      <c r="W218" s="295"/>
      <c r="X218" s="295"/>
      <c r="Y218" s="313"/>
      <c r="Z218" s="313"/>
      <c r="AA218" s="301"/>
      <c r="AB218" s="295"/>
    </row>
    <row r="219" spans="1:28" ht="15">
      <c r="A219" s="247" t="s">
        <v>176</v>
      </c>
      <c r="B219" s="287" t="s">
        <v>1434</v>
      </c>
      <c r="C219" s="287" t="s">
        <v>1435</v>
      </c>
      <c r="D219" s="305">
        <v>53</v>
      </c>
      <c r="E219" s="287" t="s">
        <v>31</v>
      </c>
      <c r="F219" s="289">
        <v>43707</v>
      </c>
      <c r="G219" s="290" t="s">
        <v>615</v>
      </c>
      <c r="H219" s="290" t="s">
        <v>951</v>
      </c>
      <c r="I219" s="291">
        <v>0</v>
      </c>
      <c r="J219" s="291">
        <v>18</v>
      </c>
      <c r="K219" s="290" t="s">
        <v>815</v>
      </c>
      <c r="L219" s="292">
        <v>17.57</v>
      </c>
      <c r="M219" s="293" t="s">
        <v>952</v>
      </c>
      <c r="N219" s="293" t="s">
        <v>953</v>
      </c>
      <c r="O219" s="294" t="s">
        <v>169</v>
      </c>
      <c r="P219" s="295">
        <v>1.1946559000000001</v>
      </c>
      <c r="Q219" s="295" t="s">
        <v>456</v>
      </c>
      <c r="R219" s="296">
        <v>0</v>
      </c>
      <c r="S219" s="297">
        <v>1.9748215168969289E-5</v>
      </c>
      <c r="T219" s="297">
        <v>1.2538336646066315E-4</v>
      </c>
      <c r="U219" s="298">
        <v>0.15750267141826144</v>
      </c>
      <c r="V219" s="295"/>
      <c r="W219" s="295"/>
      <c r="X219" s="295"/>
      <c r="Y219" s="313"/>
      <c r="Z219" s="313"/>
      <c r="AA219" s="301"/>
      <c r="AB219" s="295"/>
    </row>
    <row r="220" spans="1:28" ht="15">
      <c r="A220" s="247" t="s">
        <v>176</v>
      </c>
      <c r="B220" s="287" t="s">
        <v>1436</v>
      </c>
      <c r="C220" s="287" t="s">
        <v>1437</v>
      </c>
      <c r="D220" s="305">
        <v>54</v>
      </c>
      <c r="E220" s="287" t="s">
        <v>31</v>
      </c>
      <c r="F220" s="289">
        <v>43707</v>
      </c>
      <c r="G220" s="290" t="s">
        <v>615</v>
      </c>
      <c r="H220" s="290" t="s">
        <v>956</v>
      </c>
      <c r="I220" s="291">
        <v>0</v>
      </c>
      <c r="J220" s="291">
        <v>105</v>
      </c>
      <c r="K220" s="290" t="s">
        <v>815</v>
      </c>
      <c r="L220" s="292">
        <v>293.75</v>
      </c>
      <c r="M220" s="293" t="s">
        <v>957</v>
      </c>
      <c r="N220" s="293" t="s">
        <v>958</v>
      </c>
      <c r="O220" s="294" t="s">
        <v>169</v>
      </c>
      <c r="P220" s="295">
        <v>-5.7896495000000003</v>
      </c>
      <c r="Q220" s="295" t="s">
        <v>447</v>
      </c>
      <c r="R220" s="296">
        <v>0</v>
      </c>
      <c r="S220" s="297">
        <v>1.2118133287639218E-2</v>
      </c>
      <c r="T220" s="297">
        <v>5.3948689295012569E-3</v>
      </c>
      <c r="U220" s="298">
        <v>2.2462331237321664</v>
      </c>
      <c r="V220" s="295"/>
      <c r="W220" s="295"/>
      <c r="X220" s="295"/>
      <c r="Y220" s="313"/>
      <c r="Z220" s="313"/>
      <c r="AA220" s="301"/>
      <c r="AB220" s="295"/>
    </row>
    <row r="221" spans="1:28" ht="15">
      <c r="A221" s="247" t="s">
        <v>176</v>
      </c>
      <c r="B221" s="287" t="s">
        <v>1438</v>
      </c>
      <c r="C221" s="287" t="s">
        <v>1439</v>
      </c>
      <c r="D221" s="305">
        <v>55</v>
      </c>
      <c r="E221" s="287" t="s">
        <v>31</v>
      </c>
      <c r="F221" s="289">
        <v>43707</v>
      </c>
      <c r="G221" s="290" t="s">
        <v>615</v>
      </c>
      <c r="H221" s="290" t="s">
        <v>1440</v>
      </c>
      <c r="I221" s="291">
        <v>0</v>
      </c>
      <c r="J221" s="291">
        <v>105</v>
      </c>
      <c r="K221" s="290" t="s">
        <v>815</v>
      </c>
      <c r="L221" s="292">
        <v>383.76</v>
      </c>
      <c r="M221" s="293" t="s">
        <v>1441</v>
      </c>
      <c r="N221" s="293" t="s">
        <v>1442</v>
      </c>
      <c r="O221" s="294" t="s">
        <v>169</v>
      </c>
      <c r="P221" s="295">
        <v>-1.2921571999999999</v>
      </c>
      <c r="Q221" s="295" t="s">
        <v>408</v>
      </c>
      <c r="R221" s="296">
        <v>0</v>
      </c>
      <c r="S221" s="297">
        <v>8.0932454502815384E-4</v>
      </c>
      <c r="T221" s="297">
        <v>1.2505432718797537E-3</v>
      </c>
      <c r="U221" s="298">
        <v>0.64717836097875914</v>
      </c>
      <c r="V221" s="295"/>
      <c r="W221" s="295"/>
      <c r="X221" s="295"/>
      <c r="Y221" s="313"/>
      <c r="Z221" s="313"/>
      <c r="AA221" s="301"/>
      <c r="AB221" s="295"/>
    </row>
    <row r="222" spans="1:28" ht="15">
      <c r="A222" s="247" t="s">
        <v>176</v>
      </c>
      <c r="B222" s="287" t="s">
        <v>1443</v>
      </c>
      <c r="C222" s="287" t="s">
        <v>1444</v>
      </c>
      <c r="D222" s="305">
        <v>56</v>
      </c>
      <c r="E222" s="287" t="s">
        <v>31</v>
      </c>
      <c r="F222" s="289">
        <v>43707</v>
      </c>
      <c r="G222" s="290" t="s">
        <v>615</v>
      </c>
      <c r="H222" s="290" t="s">
        <v>1445</v>
      </c>
      <c r="I222" s="291">
        <v>0</v>
      </c>
      <c r="J222" s="291">
        <v>50</v>
      </c>
      <c r="K222" s="290" t="s">
        <v>815</v>
      </c>
      <c r="L222" s="292">
        <v>109.05</v>
      </c>
      <c r="M222" s="293" t="s">
        <v>1446</v>
      </c>
      <c r="N222" s="293" t="s">
        <v>1447</v>
      </c>
      <c r="O222" s="294" t="s">
        <v>169</v>
      </c>
      <c r="P222" s="295">
        <v>-3.4148573999999998</v>
      </c>
      <c r="Q222" s="295" t="s">
        <v>280</v>
      </c>
      <c r="R222" s="296">
        <v>0</v>
      </c>
      <c r="S222" s="297">
        <v>9.3599719182317041E-3</v>
      </c>
      <c r="T222" s="297">
        <v>5.2749038280227069E-3</v>
      </c>
      <c r="U222" s="298">
        <v>1.7744346102590995</v>
      </c>
      <c r="V222" s="295"/>
      <c r="W222" s="295"/>
      <c r="X222" s="295"/>
      <c r="Y222" s="313"/>
      <c r="Z222" s="313"/>
      <c r="AA222" s="301"/>
      <c r="AB222" s="295"/>
    </row>
    <row r="223" spans="1:28" ht="15">
      <c r="A223" s="247" t="s">
        <v>176</v>
      </c>
      <c r="B223" s="287" t="s">
        <v>1448</v>
      </c>
      <c r="C223" s="287" t="s">
        <v>1449</v>
      </c>
      <c r="D223" s="305">
        <v>57</v>
      </c>
      <c r="E223" s="287" t="s">
        <v>31</v>
      </c>
      <c r="F223" s="289">
        <v>43707</v>
      </c>
      <c r="G223" s="290" t="s">
        <v>615</v>
      </c>
      <c r="H223" s="290" t="s">
        <v>1450</v>
      </c>
      <c r="I223" s="291">
        <v>0</v>
      </c>
      <c r="J223" s="291">
        <v>51</v>
      </c>
      <c r="K223" s="290" t="s">
        <v>815</v>
      </c>
      <c r="L223" s="292">
        <v>71.430000000000007</v>
      </c>
      <c r="M223" s="293" t="s">
        <v>1451</v>
      </c>
      <c r="N223" s="293" t="s">
        <v>1452</v>
      </c>
      <c r="O223" s="294" t="s">
        <v>169</v>
      </c>
      <c r="P223" s="295">
        <v>-3.4384011999999999</v>
      </c>
      <c r="Q223" s="295" t="s">
        <v>456</v>
      </c>
      <c r="R223" s="296">
        <v>0</v>
      </c>
      <c r="S223" s="297">
        <v>1.6290638113892095E-4</v>
      </c>
      <c r="T223" s="297">
        <v>3.5483636319316752E-4</v>
      </c>
      <c r="U223" s="298">
        <v>0.45910283735558749</v>
      </c>
      <c r="V223" s="295"/>
      <c r="W223" s="295"/>
      <c r="X223" s="295"/>
      <c r="Y223" s="313"/>
      <c r="Z223" s="313"/>
      <c r="AA223" s="301"/>
      <c r="AB223" s="295"/>
    </row>
    <row r="224" spans="1:28" ht="15">
      <c r="A224" s="247" t="s">
        <v>176</v>
      </c>
      <c r="B224" s="287" t="s">
        <v>1453</v>
      </c>
      <c r="C224" s="287" t="s">
        <v>1454</v>
      </c>
      <c r="D224" s="308">
        <v>58</v>
      </c>
      <c r="E224" s="307" t="s">
        <v>31</v>
      </c>
      <c r="F224" s="289">
        <v>43707</v>
      </c>
      <c r="G224" s="290" t="s">
        <v>615</v>
      </c>
      <c r="H224" s="290" t="s">
        <v>1455</v>
      </c>
      <c r="I224" s="291">
        <v>0</v>
      </c>
      <c r="J224" s="291">
        <v>76</v>
      </c>
      <c r="K224" s="290" t="s">
        <v>815</v>
      </c>
      <c r="L224" s="292">
        <v>290.05</v>
      </c>
      <c r="M224" s="293" t="s">
        <v>1456</v>
      </c>
      <c r="N224" s="293" t="s">
        <v>1457</v>
      </c>
      <c r="O224" s="294" t="s">
        <v>169</v>
      </c>
      <c r="P224" s="295">
        <v>-0.83344580000000001</v>
      </c>
      <c r="Q224" s="295" t="s">
        <v>484</v>
      </c>
      <c r="R224" s="296">
        <v>0</v>
      </c>
      <c r="S224" s="297">
        <v>2.246674669496448E-3</v>
      </c>
      <c r="T224" s="297">
        <v>9.55067342891142E-4</v>
      </c>
      <c r="U224" s="298">
        <v>2.3523730407275822</v>
      </c>
      <c r="V224" s="295"/>
      <c r="W224" s="295"/>
      <c r="X224" s="295"/>
      <c r="Y224" s="313"/>
      <c r="Z224" s="313"/>
      <c r="AA224" s="301"/>
      <c r="AB224" s="295"/>
    </row>
    <row r="225" spans="1:28" ht="15">
      <c r="A225" s="247" t="s">
        <v>176</v>
      </c>
      <c r="B225" s="287" t="s">
        <v>1458</v>
      </c>
      <c r="C225" s="287" t="s">
        <v>1459</v>
      </c>
      <c r="D225" s="305">
        <v>59</v>
      </c>
      <c r="E225" s="287" t="s">
        <v>31</v>
      </c>
      <c r="F225" s="289">
        <v>43707</v>
      </c>
      <c r="G225" s="290" t="s">
        <v>615</v>
      </c>
      <c r="H225" s="290" t="s">
        <v>712</v>
      </c>
      <c r="I225" s="291">
        <v>0</v>
      </c>
      <c r="J225" s="291">
        <v>18</v>
      </c>
      <c r="K225" s="290" t="s">
        <v>815</v>
      </c>
      <c r="L225" s="292">
        <v>194.62</v>
      </c>
      <c r="M225" s="293" t="s">
        <v>713</v>
      </c>
      <c r="N225" s="293" t="s">
        <v>714</v>
      </c>
      <c r="O225" s="294" t="s">
        <v>169</v>
      </c>
      <c r="P225" s="295">
        <v>-14.937276000000001</v>
      </c>
      <c r="Q225" s="295" t="s">
        <v>408</v>
      </c>
      <c r="R225" s="296">
        <v>0</v>
      </c>
      <c r="S225" s="297">
        <v>3.0921661852883954E-4</v>
      </c>
      <c r="T225" s="297">
        <v>4.152422105919032E-4</v>
      </c>
      <c r="U225" s="298">
        <v>0.74466566895516129</v>
      </c>
      <c r="V225" s="295"/>
      <c r="W225" s="295"/>
      <c r="X225" s="295"/>
      <c r="Y225" s="313"/>
      <c r="Z225" s="313"/>
      <c r="AA225" s="301"/>
      <c r="AB225" s="295"/>
    </row>
    <row r="226" spans="1:28" ht="15">
      <c r="A226" s="247" t="s">
        <v>176</v>
      </c>
      <c r="B226" s="287" t="s">
        <v>1460</v>
      </c>
      <c r="C226" s="287" t="s">
        <v>1461</v>
      </c>
      <c r="D226" s="305">
        <v>60</v>
      </c>
      <c r="E226" s="287" t="s">
        <v>31</v>
      </c>
      <c r="F226" s="289">
        <v>43707</v>
      </c>
      <c r="G226" s="290" t="s">
        <v>615</v>
      </c>
      <c r="H226" s="290" t="s">
        <v>991</v>
      </c>
      <c r="I226" s="291">
        <v>0</v>
      </c>
      <c r="J226" s="291">
        <v>132</v>
      </c>
      <c r="K226" s="290" t="s">
        <v>815</v>
      </c>
      <c r="L226" s="292">
        <v>156.07</v>
      </c>
      <c r="M226" s="293" t="s">
        <v>992</v>
      </c>
      <c r="N226" s="293" t="s">
        <v>993</v>
      </c>
      <c r="O226" s="294" t="s">
        <v>169</v>
      </c>
      <c r="P226" s="295">
        <v>-8.3236270000000001</v>
      </c>
      <c r="Q226" s="295" t="s">
        <v>456</v>
      </c>
      <c r="R226" s="296">
        <v>0</v>
      </c>
      <c r="S226" s="297">
        <v>1.0607397851713439E-2</v>
      </c>
      <c r="T226" s="297">
        <v>4.9832313452636088E-3</v>
      </c>
      <c r="U226" s="298">
        <v>2.1286183836910175</v>
      </c>
      <c r="V226" s="295"/>
      <c r="W226" s="295"/>
      <c r="X226" s="295"/>
      <c r="Y226" s="313"/>
      <c r="Z226" s="313"/>
      <c r="AA226" s="301"/>
      <c r="AB226" s="295"/>
    </row>
    <row r="227" spans="1:28" ht="15">
      <c r="A227" s="247" t="s">
        <v>176</v>
      </c>
      <c r="B227" s="287" t="s">
        <v>1462</v>
      </c>
      <c r="C227" s="287" t="s">
        <v>1463</v>
      </c>
      <c r="D227" s="305">
        <v>61</v>
      </c>
      <c r="E227" s="287" t="s">
        <v>31</v>
      </c>
      <c r="F227" s="289">
        <v>43707</v>
      </c>
      <c r="G227" s="290" t="s">
        <v>615</v>
      </c>
      <c r="H227" s="290" t="s">
        <v>1464</v>
      </c>
      <c r="I227" s="291">
        <v>0</v>
      </c>
      <c r="J227" s="291">
        <v>54</v>
      </c>
      <c r="K227" s="290" t="s">
        <v>815</v>
      </c>
      <c r="L227" s="292">
        <v>61.62</v>
      </c>
      <c r="M227" s="293" t="s">
        <v>1465</v>
      </c>
      <c r="N227" s="293" t="s">
        <v>1466</v>
      </c>
      <c r="O227" s="294" t="s">
        <v>169</v>
      </c>
      <c r="P227" s="295">
        <v>-6.1316547000000003</v>
      </c>
      <c r="Q227" s="295" t="s">
        <v>408</v>
      </c>
      <c r="R227" s="296">
        <v>0</v>
      </c>
      <c r="S227" s="297">
        <v>2.595249104829039E-5</v>
      </c>
      <c r="T227" s="297">
        <v>3.752826757013498E-4</v>
      </c>
      <c r="U227" s="298">
        <v>6.915451399345543E-2</v>
      </c>
      <c r="V227" s="295"/>
      <c r="W227" s="295"/>
      <c r="X227" s="295"/>
      <c r="Y227" s="313"/>
      <c r="Z227" s="313"/>
      <c r="AA227" s="301"/>
      <c r="AB227" s="295"/>
    </row>
    <row r="228" spans="1:28" ht="15">
      <c r="A228" s="247" t="s">
        <v>176</v>
      </c>
      <c r="B228" s="287" t="s">
        <v>1467</v>
      </c>
      <c r="C228" s="287" t="s">
        <v>1468</v>
      </c>
      <c r="D228" s="305">
        <v>62</v>
      </c>
      <c r="E228" s="287" t="s">
        <v>31</v>
      </c>
      <c r="F228" s="289">
        <v>43707</v>
      </c>
      <c r="G228" s="290" t="s">
        <v>615</v>
      </c>
      <c r="H228" s="290" t="s">
        <v>1469</v>
      </c>
      <c r="I228" s="291">
        <v>0</v>
      </c>
      <c r="J228" s="291">
        <v>30</v>
      </c>
      <c r="K228" s="290" t="s">
        <v>815</v>
      </c>
      <c r="L228" s="292">
        <v>141.81</v>
      </c>
      <c r="M228" s="293" t="s">
        <v>1470</v>
      </c>
      <c r="N228" s="293" t="s">
        <v>1471</v>
      </c>
      <c r="O228" s="294" t="s">
        <v>169</v>
      </c>
      <c r="P228" s="295">
        <v>-4.3085217</v>
      </c>
      <c r="Q228" s="295" t="s">
        <v>447</v>
      </c>
      <c r="R228" s="296">
        <v>0</v>
      </c>
      <c r="S228" s="297">
        <v>4.2942779672362373E-4</v>
      </c>
      <c r="T228" s="297">
        <v>8.5708729104734495E-4</v>
      </c>
      <c r="U228" s="298">
        <v>0.50103157660740816</v>
      </c>
      <c r="V228" s="295"/>
      <c r="W228" s="295"/>
      <c r="X228" s="295"/>
      <c r="Y228" s="313"/>
      <c r="Z228" s="313"/>
      <c r="AA228" s="301"/>
      <c r="AB228" s="295"/>
    </row>
    <row r="229" spans="1:28" ht="15">
      <c r="A229" s="247" t="s">
        <v>176</v>
      </c>
      <c r="B229" s="287" t="s">
        <v>1472</v>
      </c>
      <c r="C229" s="287" t="s">
        <v>1473</v>
      </c>
      <c r="D229" s="305">
        <v>63</v>
      </c>
      <c r="E229" s="287" t="s">
        <v>31</v>
      </c>
      <c r="F229" s="289">
        <v>43707</v>
      </c>
      <c r="G229" s="290" t="s">
        <v>615</v>
      </c>
      <c r="H229" s="290" t="s">
        <v>1474</v>
      </c>
      <c r="I229" s="291">
        <v>0</v>
      </c>
      <c r="J229" s="291">
        <v>2</v>
      </c>
      <c r="K229" s="290" t="s">
        <v>815</v>
      </c>
      <c r="L229" s="292">
        <v>78.05</v>
      </c>
      <c r="M229" s="293" t="s">
        <v>1475</v>
      </c>
      <c r="N229" s="293" t="s">
        <v>1476</v>
      </c>
      <c r="O229" s="294" t="s">
        <v>169</v>
      </c>
      <c r="P229" s="295">
        <v>-4.0762543999999998</v>
      </c>
      <c r="Q229" s="295" t="s">
        <v>280</v>
      </c>
      <c r="R229" s="296">
        <v>0</v>
      </c>
      <c r="S229" s="297">
        <v>1.446082723733552E-3</v>
      </c>
      <c r="T229" s="297">
        <v>1.0235127361358845E-3</v>
      </c>
      <c r="U229" s="298">
        <v>1.4128624614804655</v>
      </c>
      <c r="V229" s="295"/>
      <c r="W229" s="295"/>
      <c r="X229" s="295"/>
      <c r="Y229" s="313"/>
      <c r="Z229" s="313"/>
      <c r="AA229" s="301"/>
      <c r="AB229" s="295"/>
    </row>
    <row r="230" spans="1:28" ht="15">
      <c r="A230" s="247" t="s">
        <v>176</v>
      </c>
      <c r="B230" s="287" t="s">
        <v>1477</v>
      </c>
      <c r="C230" s="287" t="s">
        <v>1478</v>
      </c>
      <c r="D230" s="305">
        <v>64</v>
      </c>
      <c r="E230" s="287" t="s">
        <v>31</v>
      </c>
      <c r="F230" s="289">
        <v>43707</v>
      </c>
      <c r="G230" s="290" t="s">
        <v>615</v>
      </c>
      <c r="H230" s="290" t="s">
        <v>1479</v>
      </c>
      <c r="I230" s="291">
        <v>0</v>
      </c>
      <c r="J230" s="291">
        <v>18</v>
      </c>
      <c r="K230" s="290" t="s">
        <v>815</v>
      </c>
      <c r="L230" s="292">
        <v>131.97</v>
      </c>
      <c r="M230" s="293" t="s">
        <v>1480</v>
      </c>
      <c r="N230" s="293" t="s">
        <v>1481</v>
      </c>
      <c r="O230" s="294" t="s">
        <v>169</v>
      </c>
      <c r="P230" s="295">
        <v>5.6154130000000002</v>
      </c>
      <c r="Q230" s="295" t="s">
        <v>456</v>
      </c>
      <c r="R230" s="296">
        <v>0</v>
      </c>
      <c r="S230" s="297">
        <v>5.3321258470333222E-4</v>
      </c>
      <c r="T230" s="297">
        <v>6.1375623517287642E-4</v>
      </c>
      <c r="U230" s="298">
        <v>0.86876931613271924</v>
      </c>
      <c r="V230" s="295"/>
      <c r="W230" s="295"/>
      <c r="X230" s="295"/>
      <c r="Y230" s="313"/>
      <c r="Z230" s="313"/>
      <c r="AA230" s="301"/>
      <c r="AB230" s="295"/>
    </row>
    <row r="231" spans="1:28" ht="15">
      <c r="A231" s="247" t="s">
        <v>176</v>
      </c>
      <c r="B231" s="287" t="s">
        <v>1482</v>
      </c>
      <c r="C231" s="287" t="s">
        <v>1483</v>
      </c>
      <c r="D231" s="305">
        <v>65</v>
      </c>
      <c r="E231" s="287" t="s">
        <v>31</v>
      </c>
      <c r="F231" s="289">
        <v>43707</v>
      </c>
      <c r="G231" s="290" t="s">
        <v>615</v>
      </c>
      <c r="H231" s="290" t="s">
        <v>1484</v>
      </c>
      <c r="I231" s="291">
        <v>0</v>
      </c>
      <c r="J231" s="291">
        <v>39</v>
      </c>
      <c r="K231" s="290" t="s">
        <v>815</v>
      </c>
      <c r="L231" s="292">
        <v>538.32000000000005</v>
      </c>
      <c r="M231" s="293" t="s">
        <v>1485</v>
      </c>
      <c r="N231" s="293" t="s">
        <v>1486</v>
      </c>
      <c r="O231" s="294" t="s">
        <v>169</v>
      </c>
      <c r="P231" s="295">
        <v>10.68927</v>
      </c>
      <c r="Q231" s="295" t="s">
        <v>408</v>
      </c>
      <c r="R231" s="296">
        <v>0</v>
      </c>
      <c r="S231" s="297">
        <v>2.4168059079503774E-3</v>
      </c>
      <c r="T231" s="297">
        <v>1.080307013726459E-3</v>
      </c>
      <c r="U231" s="298">
        <v>2.2371472898373028</v>
      </c>
      <c r="V231" s="295"/>
      <c r="W231" s="295"/>
      <c r="X231" s="295"/>
      <c r="Y231" s="313"/>
      <c r="Z231" s="313"/>
      <c r="AA231" s="301"/>
      <c r="AB231" s="295"/>
    </row>
    <row r="232" spans="1:28" ht="15">
      <c r="A232" s="247" t="s">
        <v>176</v>
      </c>
      <c r="B232" s="287" t="s">
        <v>1487</v>
      </c>
      <c r="C232" s="287" t="s">
        <v>1488</v>
      </c>
      <c r="D232" s="305">
        <v>66</v>
      </c>
      <c r="E232" s="287" t="s">
        <v>31</v>
      </c>
      <c r="F232" s="289">
        <v>43707</v>
      </c>
      <c r="G232" s="290" t="s">
        <v>615</v>
      </c>
      <c r="H232" s="290" t="s">
        <v>1489</v>
      </c>
      <c r="I232" s="291">
        <v>0</v>
      </c>
      <c r="J232" s="291">
        <v>93</v>
      </c>
      <c r="K232" s="290" t="s">
        <v>815</v>
      </c>
      <c r="L232" s="292">
        <v>37.99</v>
      </c>
      <c r="M232" s="293" t="s">
        <v>1490</v>
      </c>
      <c r="N232" s="293" t="s">
        <v>1491</v>
      </c>
      <c r="O232" s="294" t="s">
        <v>169</v>
      </c>
      <c r="P232" s="295">
        <v>-6.2287625999999996</v>
      </c>
      <c r="Q232" s="295" t="s">
        <v>280</v>
      </c>
      <c r="R232" s="296">
        <v>0</v>
      </c>
      <c r="S232" s="297">
        <v>1.1382539346895725E-4</v>
      </c>
      <c r="T232" s="297">
        <v>1.5907842409338329E-4</v>
      </c>
      <c r="U232" s="298">
        <v>0.71553005454805541</v>
      </c>
      <c r="V232" s="295"/>
      <c r="W232" s="295"/>
      <c r="X232" s="295"/>
      <c r="Y232" s="313"/>
      <c r="Z232" s="313"/>
      <c r="AA232" s="301"/>
      <c r="AB232" s="295"/>
    </row>
    <row r="233" spans="1:28" ht="15">
      <c r="A233" s="247" t="s">
        <v>176</v>
      </c>
      <c r="B233" s="287" t="s">
        <v>1492</v>
      </c>
      <c r="C233" s="287" t="s">
        <v>1493</v>
      </c>
      <c r="D233" s="305">
        <v>67</v>
      </c>
      <c r="E233" s="287" t="s">
        <v>31</v>
      </c>
      <c r="F233" s="289">
        <v>43707</v>
      </c>
      <c r="G233" s="290" t="s">
        <v>615</v>
      </c>
      <c r="H233" s="290" t="s">
        <v>1494</v>
      </c>
      <c r="I233" s="291">
        <v>0</v>
      </c>
      <c r="J233" s="291">
        <v>15</v>
      </c>
      <c r="K233" s="290" t="s">
        <v>815</v>
      </c>
      <c r="L233" s="292">
        <v>42.65</v>
      </c>
      <c r="M233" s="293" t="s">
        <v>1495</v>
      </c>
      <c r="N233" s="293" t="s">
        <v>1496</v>
      </c>
      <c r="O233" s="294" t="s">
        <v>169</v>
      </c>
      <c r="P233" s="295">
        <v>-1.3708412999999999</v>
      </c>
      <c r="Q233" s="295" t="s">
        <v>280</v>
      </c>
      <c r="R233" s="296">
        <v>0</v>
      </c>
      <c r="S233" s="297">
        <v>3.6990089216904404E-4</v>
      </c>
      <c r="T233" s="297">
        <v>1.2675264944142146E-3</v>
      </c>
      <c r="U233" s="298">
        <v>0.29182892333938404</v>
      </c>
      <c r="V233" s="295"/>
      <c r="W233" s="295"/>
      <c r="X233" s="295"/>
      <c r="Y233" s="313"/>
      <c r="Z233" s="313"/>
      <c r="AA233" s="301"/>
      <c r="AB233" s="295"/>
    </row>
    <row r="234" spans="1:28" ht="15">
      <c r="A234" s="247" t="s">
        <v>176</v>
      </c>
      <c r="B234" s="287" t="s">
        <v>1497</v>
      </c>
      <c r="C234" s="287" t="s">
        <v>1498</v>
      </c>
      <c r="D234" s="305">
        <v>68</v>
      </c>
      <c r="E234" s="287" t="s">
        <v>31</v>
      </c>
      <c r="F234" s="289">
        <v>43707</v>
      </c>
      <c r="G234" s="290" t="s">
        <v>615</v>
      </c>
      <c r="H234" s="290" t="s">
        <v>1499</v>
      </c>
      <c r="I234" s="291">
        <v>0</v>
      </c>
      <c r="J234" s="291">
        <v>41</v>
      </c>
      <c r="K234" s="290" t="s">
        <v>815</v>
      </c>
      <c r="L234" s="292">
        <v>237.73</v>
      </c>
      <c r="M234" s="293" t="s">
        <v>1500</v>
      </c>
      <c r="N234" s="293" t="s">
        <v>1501</v>
      </c>
      <c r="O234" s="294" t="s">
        <v>169</v>
      </c>
      <c r="P234" s="295">
        <v>-1.5948473999999999</v>
      </c>
      <c r="Q234" s="295" t="s">
        <v>408</v>
      </c>
      <c r="R234" s="296">
        <v>0</v>
      </c>
      <c r="S234" s="297">
        <v>9.482703289994378E-4</v>
      </c>
      <c r="T234" s="297">
        <v>7.5733839432100931E-4</v>
      </c>
      <c r="U234" s="298">
        <v>1.2521091444856804</v>
      </c>
      <c r="V234" s="295"/>
      <c r="W234" s="295"/>
      <c r="X234" s="295"/>
      <c r="Y234" s="313"/>
      <c r="Z234" s="313"/>
      <c r="AA234" s="301"/>
      <c r="AB234" s="295"/>
    </row>
    <row r="235" spans="1:28" ht="15">
      <c r="A235" s="247" t="s">
        <v>176</v>
      </c>
      <c r="B235" s="287" t="s">
        <v>1502</v>
      </c>
      <c r="C235" s="287" t="s">
        <v>1503</v>
      </c>
      <c r="D235" s="305">
        <v>69</v>
      </c>
      <c r="E235" s="287" t="s">
        <v>31</v>
      </c>
      <c r="F235" s="289">
        <v>43707</v>
      </c>
      <c r="G235" s="290" t="s">
        <v>615</v>
      </c>
      <c r="H235" s="290" t="s">
        <v>1001</v>
      </c>
      <c r="I235" s="291">
        <v>0</v>
      </c>
      <c r="J235" s="291">
        <v>64</v>
      </c>
      <c r="K235" s="290" t="s">
        <v>815</v>
      </c>
      <c r="L235" s="292">
        <v>18.61</v>
      </c>
      <c r="M235" s="293" t="s">
        <v>1002</v>
      </c>
      <c r="N235" s="293" t="s">
        <v>1003</v>
      </c>
      <c r="O235" s="294" t="s">
        <v>169</v>
      </c>
      <c r="P235" s="295">
        <v>-9.2761150000000008</v>
      </c>
      <c r="Q235" s="295" t="s">
        <v>408</v>
      </c>
      <c r="R235" s="296">
        <v>0</v>
      </c>
      <c r="S235" s="297">
        <v>5.4172842677200374E-5</v>
      </c>
      <c r="T235" s="297">
        <v>1.4264685897174932E-4</v>
      </c>
      <c r="U235" s="298">
        <v>0.37976891371950294</v>
      </c>
      <c r="V235" s="295"/>
      <c r="W235" s="295"/>
      <c r="X235" s="295"/>
      <c r="Y235" s="313"/>
      <c r="Z235" s="313"/>
      <c r="AA235" s="301"/>
      <c r="AB235" s="295"/>
    </row>
    <row r="236" spans="1:28" ht="15">
      <c r="A236" s="247" t="s">
        <v>176</v>
      </c>
      <c r="B236" s="287" t="s">
        <v>1504</v>
      </c>
      <c r="C236" s="287" t="s">
        <v>1505</v>
      </c>
      <c r="D236" s="305">
        <v>70</v>
      </c>
      <c r="E236" s="287" t="s">
        <v>31</v>
      </c>
      <c r="F236" s="289">
        <v>43707</v>
      </c>
      <c r="G236" s="290" t="s">
        <v>615</v>
      </c>
      <c r="H236" s="290" t="s">
        <v>1006</v>
      </c>
      <c r="I236" s="291">
        <v>0</v>
      </c>
      <c r="J236" s="291">
        <v>41</v>
      </c>
      <c r="K236" s="290" t="s">
        <v>815</v>
      </c>
      <c r="L236" s="292">
        <v>16.920000000000002</v>
      </c>
      <c r="M236" s="293" t="s">
        <v>1007</v>
      </c>
      <c r="N236" s="293" t="s">
        <v>1008</v>
      </c>
      <c r="O236" s="294" t="s">
        <v>169</v>
      </c>
      <c r="P236" s="295">
        <v>-7.3746324000000003</v>
      </c>
      <c r="Q236" s="295" t="s">
        <v>408</v>
      </c>
      <c r="R236" s="296">
        <v>0</v>
      </c>
      <c r="S236" s="297">
        <v>7.7491945108637423E-5</v>
      </c>
      <c r="T236" s="297">
        <v>1.3283077117052066E-4</v>
      </c>
      <c r="U236" s="298">
        <v>0.58338850573379286</v>
      </c>
      <c r="V236" s="295"/>
      <c r="W236" s="295"/>
      <c r="X236" s="295"/>
      <c r="Y236" s="313"/>
      <c r="Z236" s="313"/>
      <c r="AA236" s="301"/>
      <c r="AB236" s="295"/>
    </row>
    <row r="237" spans="1:28" ht="15">
      <c r="A237" s="247" t="s">
        <v>176</v>
      </c>
      <c r="B237" s="287" t="s">
        <v>1506</v>
      </c>
      <c r="C237" s="287" t="s">
        <v>1507</v>
      </c>
      <c r="D237" s="305">
        <v>71</v>
      </c>
      <c r="E237" s="287" t="s">
        <v>31</v>
      </c>
      <c r="F237" s="289">
        <v>43707</v>
      </c>
      <c r="G237" s="290" t="s">
        <v>615</v>
      </c>
      <c r="H237" s="290" t="s">
        <v>1508</v>
      </c>
      <c r="I237" s="291">
        <v>0</v>
      </c>
      <c r="J237" s="291">
        <v>48</v>
      </c>
      <c r="K237" s="290" t="s">
        <v>815</v>
      </c>
      <c r="L237" s="292">
        <v>84.31</v>
      </c>
      <c r="M237" s="293" t="s">
        <v>1509</v>
      </c>
      <c r="N237" s="293" t="s">
        <v>1510</v>
      </c>
      <c r="O237" s="294" t="s">
        <v>169</v>
      </c>
      <c r="P237" s="295">
        <v>-5.907953</v>
      </c>
      <c r="Q237" s="295" t="s">
        <v>484</v>
      </c>
      <c r="R237" s="296">
        <v>0</v>
      </c>
      <c r="S237" s="297">
        <v>1.4913979573808103E-3</v>
      </c>
      <c r="T237" s="297">
        <v>7.7230975108622413E-4</v>
      </c>
      <c r="U237" s="298">
        <v>1.9310878249086147</v>
      </c>
      <c r="V237" s="295"/>
      <c r="W237" s="295"/>
      <c r="X237" s="295"/>
      <c r="Y237" s="313"/>
      <c r="Z237" s="313"/>
      <c r="AA237" s="301"/>
      <c r="AB237" s="295"/>
    </row>
    <row r="238" spans="1:28" ht="15">
      <c r="A238" s="247" t="s">
        <v>176</v>
      </c>
      <c r="B238" s="287" t="s">
        <v>1511</v>
      </c>
      <c r="C238" s="287" t="s">
        <v>1512</v>
      </c>
      <c r="D238" s="305">
        <v>72</v>
      </c>
      <c r="E238" s="287" t="s">
        <v>31</v>
      </c>
      <c r="F238" s="289">
        <v>43707</v>
      </c>
      <c r="G238" s="290" t="s">
        <v>615</v>
      </c>
      <c r="H238" s="290" t="s">
        <v>1513</v>
      </c>
      <c r="I238" s="291">
        <v>0</v>
      </c>
      <c r="J238" s="291">
        <v>60</v>
      </c>
      <c r="K238" s="290" t="s">
        <v>815</v>
      </c>
      <c r="L238" s="292">
        <v>112.56</v>
      </c>
      <c r="M238" s="293" t="s">
        <v>1514</v>
      </c>
      <c r="N238" s="293" t="s">
        <v>1515</v>
      </c>
      <c r="O238" s="294" t="s">
        <v>169</v>
      </c>
      <c r="P238" s="295">
        <v>-10.383248</v>
      </c>
      <c r="Q238" s="295" t="s">
        <v>447</v>
      </c>
      <c r="R238" s="296">
        <v>0</v>
      </c>
      <c r="S238" s="297">
        <v>1.6892477822861416E-4</v>
      </c>
      <c r="T238" s="297">
        <v>3.4939015504289583E-4</v>
      </c>
      <c r="U238" s="298">
        <v>0.48348465401915713</v>
      </c>
      <c r="V238" s="295"/>
      <c r="W238" s="295"/>
      <c r="X238" s="295"/>
      <c r="Y238" s="313"/>
      <c r="Z238" s="313"/>
      <c r="AA238" s="301"/>
      <c r="AB238" s="295"/>
    </row>
    <row r="239" spans="1:28" ht="15">
      <c r="A239" s="247" t="s">
        <v>176</v>
      </c>
      <c r="B239" s="287" t="s">
        <v>1516</v>
      </c>
      <c r="C239" s="287" t="s">
        <v>1517</v>
      </c>
      <c r="D239" s="305">
        <v>73</v>
      </c>
      <c r="E239" s="287" t="s">
        <v>31</v>
      </c>
      <c r="F239" s="289">
        <v>43707</v>
      </c>
      <c r="G239" s="290" t="s">
        <v>615</v>
      </c>
      <c r="H239" s="290" t="s">
        <v>1518</v>
      </c>
      <c r="I239" s="291">
        <v>0</v>
      </c>
      <c r="J239" s="291">
        <v>151</v>
      </c>
      <c r="K239" s="290" t="s">
        <v>815</v>
      </c>
      <c r="L239" s="292">
        <v>105.93</v>
      </c>
      <c r="M239" s="293" t="s">
        <v>1519</v>
      </c>
      <c r="N239" s="293" t="s">
        <v>1520</v>
      </c>
      <c r="O239" s="294" t="s">
        <v>169</v>
      </c>
      <c r="P239" s="295">
        <v>-4.2003927000000001</v>
      </c>
      <c r="Q239" s="295" t="s">
        <v>447</v>
      </c>
      <c r="R239" s="296">
        <v>0</v>
      </c>
      <c r="S239" s="297">
        <v>1.7155486330476335E-4</v>
      </c>
      <c r="T239" s="297">
        <v>4.0861332901840876E-4</v>
      </c>
      <c r="U239" s="298">
        <v>0.41984646882880927</v>
      </c>
      <c r="V239" s="295"/>
      <c r="W239" s="295"/>
      <c r="X239" s="295"/>
      <c r="Y239" s="313"/>
      <c r="Z239" s="313"/>
      <c r="AA239" s="301"/>
      <c r="AB239" s="295"/>
    </row>
    <row r="240" spans="1:28" ht="15">
      <c r="A240" s="247" t="s">
        <v>176</v>
      </c>
      <c r="B240" s="287" t="s">
        <v>1521</v>
      </c>
      <c r="C240" s="287" t="s">
        <v>1522</v>
      </c>
      <c r="D240" s="305">
        <v>74</v>
      </c>
      <c r="E240" s="287" t="s">
        <v>31</v>
      </c>
      <c r="F240" s="289">
        <v>43707</v>
      </c>
      <c r="G240" s="290" t="s">
        <v>615</v>
      </c>
      <c r="H240" s="290" t="s">
        <v>1218</v>
      </c>
      <c r="I240" s="291">
        <v>0</v>
      </c>
      <c r="J240" s="291">
        <v>163</v>
      </c>
      <c r="K240" s="290" t="s">
        <v>815</v>
      </c>
      <c r="L240" s="292">
        <v>203.85</v>
      </c>
      <c r="M240" s="293" t="s">
        <v>1219</v>
      </c>
      <c r="N240" s="293" t="s">
        <v>1220</v>
      </c>
      <c r="O240" s="294" t="s">
        <v>169</v>
      </c>
      <c r="P240" s="295">
        <v>-2.3449719999999998</v>
      </c>
      <c r="Q240" s="295" t="s">
        <v>447</v>
      </c>
      <c r="R240" s="296">
        <v>0</v>
      </c>
      <c r="S240" s="297">
        <v>2.5507492114266338E-4</v>
      </c>
      <c r="T240" s="297">
        <v>8.9040253328378333E-4</v>
      </c>
      <c r="U240" s="298">
        <v>0.28647146836156578</v>
      </c>
      <c r="V240" s="295"/>
      <c r="W240" s="295"/>
      <c r="X240" s="295"/>
      <c r="Y240" s="313"/>
      <c r="Z240" s="313"/>
      <c r="AA240" s="301"/>
      <c r="AB240" s="295"/>
    </row>
    <row r="241" spans="1:28" ht="15">
      <c r="A241" s="247" t="s">
        <v>176</v>
      </c>
      <c r="B241" s="287" t="s">
        <v>1523</v>
      </c>
      <c r="C241" s="287" t="s">
        <v>1524</v>
      </c>
      <c r="D241" s="305">
        <v>75</v>
      </c>
      <c r="E241" s="287" t="s">
        <v>31</v>
      </c>
      <c r="F241" s="289">
        <v>43707</v>
      </c>
      <c r="G241" s="290" t="s">
        <v>615</v>
      </c>
      <c r="H241" s="290" t="s">
        <v>1525</v>
      </c>
      <c r="I241" s="291">
        <v>0</v>
      </c>
      <c r="J241" s="291">
        <v>72</v>
      </c>
      <c r="K241" s="290" t="s">
        <v>815</v>
      </c>
      <c r="L241" s="292">
        <v>180.02</v>
      </c>
      <c r="M241" s="293" t="s">
        <v>1526</v>
      </c>
      <c r="N241" s="293" t="s">
        <v>1527</v>
      </c>
      <c r="O241" s="294" t="s">
        <v>169</v>
      </c>
      <c r="P241" s="295">
        <v>5.4195165999999997</v>
      </c>
      <c r="Q241" s="295" t="s">
        <v>456</v>
      </c>
      <c r="R241" s="296">
        <v>0</v>
      </c>
      <c r="S241" s="297">
        <v>4.9945346406990981E-3</v>
      </c>
      <c r="T241" s="297">
        <v>1.9538151075418836E-3</v>
      </c>
      <c r="U241" s="298">
        <v>2.556298506148198</v>
      </c>
      <c r="V241" s="295"/>
      <c r="W241" s="295"/>
      <c r="X241" s="295"/>
      <c r="Y241" s="313"/>
      <c r="Z241" s="313"/>
      <c r="AA241" s="301"/>
      <c r="AB241" s="295"/>
    </row>
    <row r="242" spans="1:28" ht="15">
      <c r="A242" s="247" t="s">
        <v>176</v>
      </c>
      <c r="B242" s="287" t="s">
        <v>1528</v>
      </c>
      <c r="C242" s="287" t="s">
        <v>1529</v>
      </c>
      <c r="D242" s="305">
        <v>76</v>
      </c>
      <c r="E242" s="287" t="s">
        <v>31</v>
      </c>
      <c r="F242" s="289">
        <v>43707</v>
      </c>
      <c r="G242" s="290" t="s">
        <v>615</v>
      </c>
      <c r="H242" s="290" t="s">
        <v>1530</v>
      </c>
      <c r="I242" s="291">
        <v>0</v>
      </c>
      <c r="J242" s="291">
        <v>213</v>
      </c>
      <c r="K242" s="290" t="s">
        <v>815</v>
      </c>
      <c r="L242" s="292">
        <v>211.89</v>
      </c>
      <c r="M242" s="293" t="s">
        <v>1531</v>
      </c>
      <c r="N242" s="293" t="s">
        <v>1532</v>
      </c>
      <c r="O242" s="294" t="s">
        <v>169</v>
      </c>
      <c r="P242" s="295">
        <v>-9.9730490000000005E-2</v>
      </c>
      <c r="Q242" s="295" t="s">
        <v>447</v>
      </c>
      <c r="R242" s="296">
        <v>0</v>
      </c>
      <c r="S242" s="297">
        <v>1.2751323038356658E-4</v>
      </c>
      <c r="T242" s="297">
        <v>6.028779174708129E-4</v>
      </c>
      <c r="U242" s="298">
        <v>0.21150754852410045</v>
      </c>
      <c r="V242" s="295"/>
      <c r="W242" s="295"/>
      <c r="X242" s="295"/>
      <c r="Y242" s="313"/>
      <c r="Z242" s="313"/>
      <c r="AA242" s="301"/>
      <c r="AB242" s="295"/>
    </row>
    <row r="243" spans="1:28" ht="15">
      <c r="A243" s="247" t="s">
        <v>176</v>
      </c>
      <c r="B243" s="287" t="s">
        <v>1533</v>
      </c>
      <c r="C243" s="287" t="s">
        <v>1534</v>
      </c>
      <c r="D243" s="305">
        <v>77</v>
      </c>
      <c r="E243" s="287" t="s">
        <v>31</v>
      </c>
      <c r="F243" s="289">
        <v>43707</v>
      </c>
      <c r="G243" s="290" t="s">
        <v>615</v>
      </c>
      <c r="H243" s="290" t="s">
        <v>1535</v>
      </c>
      <c r="I243" s="291">
        <v>0</v>
      </c>
      <c r="J243" s="291">
        <v>12</v>
      </c>
      <c r="K243" s="290" t="s">
        <v>815</v>
      </c>
      <c r="L243" s="292">
        <v>270.74</v>
      </c>
      <c r="M243" s="293" t="s">
        <v>1536</v>
      </c>
      <c r="N243" s="293" t="s">
        <v>1537</v>
      </c>
      <c r="O243" s="294" t="s">
        <v>169</v>
      </c>
      <c r="P243" s="295">
        <v>-3.7597895000000001</v>
      </c>
      <c r="Q243" s="295" t="s">
        <v>484</v>
      </c>
      <c r="R243" s="296">
        <v>0</v>
      </c>
      <c r="S243" s="297">
        <v>7.4924286382910428E-4</v>
      </c>
      <c r="T243" s="297">
        <v>5.6320268314720087E-4</v>
      </c>
      <c r="U243" s="298">
        <v>1.3303254516514424</v>
      </c>
      <c r="V243" s="295"/>
      <c r="W243" s="295"/>
      <c r="X243" s="295"/>
      <c r="Y243" s="313"/>
      <c r="Z243" s="313"/>
      <c r="AA243" s="301"/>
      <c r="AB243" s="295"/>
    </row>
    <row r="244" spans="1:28" ht="15">
      <c r="A244" s="247" t="s">
        <v>176</v>
      </c>
      <c r="B244" s="287" t="s">
        <v>1538</v>
      </c>
      <c r="C244" s="287" t="s">
        <v>1539</v>
      </c>
      <c r="D244" s="305">
        <v>78</v>
      </c>
      <c r="E244" s="287" t="s">
        <v>31</v>
      </c>
      <c r="F244" s="289">
        <v>43707</v>
      </c>
      <c r="G244" s="290" t="s">
        <v>615</v>
      </c>
      <c r="H244" s="290" t="s">
        <v>1540</v>
      </c>
      <c r="I244" s="291">
        <v>0</v>
      </c>
      <c r="J244" s="291">
        <v>8</v>
      </c>
      <c r="K244" s="290" t="s">
        <v>815</v>
      </c>
      <c r="L244" s="292">
        <v>26.38</v>
      </c>
      <c r="M244" s="293" t="s">
        <v>1541</v>
      </c>
      <c r="N244" s="293" t="s">
        <v>1542</v>
      </c>
      <c r="O244" s="294" t="s">
        <v>169</v>
      </c>
      <c r="P244" s="295">
        <v>-8.5136230000000008</v>
      </c>
      <c r="Q244" s="295" t="s">
        <v>280</v>
      </c>
      <c r="R244" s="296">
        <v>0</v>
      </c>
      <c r="S244" s="297">
        <v>7.7886655831882826E-5</v>
      </c>
      <c r="T244" s="297">
        <v>1.7094521866759787E-4</v>
      </c>
      <c r="U244" s="298">
        <v>0.45562348241709549</v>
      </c>
      <c r="V244" s="295"/>
      <c r="W244" s="295"/>
      <c r="X244" s="295"/>
      <c r="Y244" s="313"/>
      <c r="Z244" s="313"/>
      <c r="AA244" s="301"/>
      <c r="AB244" s="295"/>
    </row>
    <row r="245" spans="1:28" ht="15">
      <c r="A245" s="247" t="s">
        <v>176</v>
      </c>
      <c r="B245" s="287" t="s">
        <v>1543</v>
      </c>
      <c r="C245" s="287" t="s">
        <v>1544</v>
      </c>
      <c r="D245" s="305">
        <v>79</v>
      </c>
      <c r="E245" s="287" t="s">
        <v>31</v>
      </c>
      <c r="F245" s="289">
        <v>43707</v>
      </c>
      <c r="G245" s="290" t="s">
        <v>615</v>
      </c>
      <c r="H245" s="290" t="s">
        <v>1545</v>
      </c>
      <c r="I245" s="291">
        <v>0</v>
      </c>
      <c r="J245" s="291">
        <v>27</v>
      </c>
      <c r="K245" s="290" t="s">
        <v>815</v>
      </c>
      <c r="L245" s="292">
        <v>65.61</v>
      </c>
      <c r="M245" s="293" t="s">
        <v>1546</v>
      </c>
      <c r="N245" s="293" t="s">
        <v>1547</v>
      </c>
      <c r="O245" s="294" t="s">
        <v>169</v>
      </c>
      <c r="P245" s="295">
        <v>-2.142185</v>
      </c>
      <c r="Q245" s="295" t="s">
        <v>280</v>
      </c>
      <c r="R245" s="296">
        <v>0</v>
      </c>
      <c r="S245" s="297">
        <v>1.0129584949178871E-3</v>
      </c>
      <c r="T245" s="297">
        <v>9.6628216407884226E-4</v>
      </c>
      <c r="U245" s="298">
        <v>1.0483050733773416</v>
      </c>
      <c r="V245" s="295"/>
      <c r="W245" s="295"/>
      <c r="X245" s="295"/>
      <c r="Y245" s="313"/>
      <c r="Z245" s="313"/>
      <c r="AA245" s="301"/>
      <c r="AB245" s="295"/>
    </row>
    <row r="246" spans="1:28" ht="15">
      <c r="A246" s="247" t="s">
        <v>176</v>
      </c>
      <c r="B246" s="287" t="s">
        <v>1548</v>
      </c>
      <c r="C246" s="287" t="s">
        <v>1549</v>
      </c>
      <c r="D246" s="305">
        <v>80</v>
      </c>
      <c r="E246" s="287" t="s">
        <v>31</v>
      </c>
      <c r="F246" s="289">
        <v>43707</v>
      </c>
      <c r="G246" s="290" t="s">
        <v>615</v>
      </c>
      <c r="H246" s="290" t="s">
        <v>795</v>
      </c>
      <c r="I246" s="291">
        <v>0</v>
      </c>
      <c r="J246" s="291">
        <v>23</v>
      </c>
      <c r="K246" s="290" t="s">
        <v>815</v>
      </c>
      <c r="L246" s="292">
        <v>50.75</v>
      </c>
      <c r="M246" s="293" t="s">
        <v>796</v>
      </c>
      <c r="N246" s="293" t="s">
        <v>797</v>
      </c>
      <c r="O246" s="294" t="s">
        <v>169</v>
      </c>
      <c r="P246" s="295">
        <v>-3.6407769000000001</v>
      </c>
      <c r="Q246" s="295" t="s">
        <v>280</v>
      </c>
      <c r="R246" s="296">
        <v>0</v>
      </c>
      <c r="S246" s="297">
        <v>3.5715175053193445E-4</v>
      </c>
      <c r="T246" s="297">
        <v>4.5341765887183211E-4</v>
      </c>
      <c r="U246" s="298">
        <v>0.78768822418733975</v>
      </c>
      <c r="V246" s="295"/>
      <c r="W246" s="295"/>
      <c r="X246" s="295"/>
      <c r="Y246" s="313"/>
      <c r="Z246" s="313"/>
      <c r="AA246" s="301"/>
      <c r="AB246" s="295"/>
    </row>
    <row r="247" spans="1:28" ht="15">
      <c r="A247" s="247" t="s">
        <v>176</v>
      </c>
      <c r="B247" s="287" t="s">
        <v>1550</v>
      </c>
      <c r="C247" s="287" t="s">
        <v>1551</v>
      </c>
      <c r="D247" s="305">
        <v>81</v>
      </c>
      <c r="E247" s="287" t="s">
        <v>31</v>
      </c>
      <c r="F247" s="289">
        <v>43707</v>
      </c>
      <c r="G247" s="290" t="s">
        <v>615</v>
      </c>
      <c r="H247" s="290" t="s">
        <v>810</v>
      </c>
      <c r="I247" s="291">
        <v>0</v>
      </c>
      <c r="J247" s="291">
        <v>54</v>
      </c>
      <c r="K247" s="290" t="s">
        <v>815</v>
      </c>
      <c r="L247" s="292">
        <v>19.47</v>
      </c>
      <c r="M247" s="293" t="s">
        <v>811</v>
      </c>
      <c r="N247" s="293" t="s">
        <v>812</v>
      </c>
      <c r="O247" s="294" t="s">
        <v>169</v>
      </c>
      <c r="P247" s="295">
        <v>-11.531103</v>
      </c>
      <c r="Q247" s="295" t="s">
        <v>280</v>
      </c>
      <c r="R247" s="296">
        <v>0</v>
      </c>
      <c r="S247" s="297">
        <v>7.6593766574078876E-5</v>
      </c>
      <c r="T247" s="297">
        <v>4.0024659407615127E-4</v>
      </c>
      <c r="U247" s="298">
        <v>0.19136644185785645</v>
      </c>
      <c r="V247" s="295"/>
      <c r="W247" s="295"/>
      <c r="X247" s="295"/>
      <c r="Y247" s="313"/>
      <c r="Z247" s="313"/>
      <c r="AA247" s="301"/>
      <c r="AB247" s="295"/>
    </row>
    <row r="248" spans="1:28" ht="15">
      <c r="A248" s="247" t="s">
        <v>176</v>
      </c>
      <c r="B248" s="287" t="s">
        <v>1552</v>
      </c>
      <c r="C248" s="287" t="s">
        <v>1553</v>
      </c>
      <c r="D248" s="305">
        <v>1</v>
      </c>
      <c r="E248" s="287" t="s">
        <v>46</v>
      </c>
      <c r="F248" s="289">
        <v>43707</v>
      </c>
      <c r="G248" s="290" t="s">
        <v>546</v>
      </c>
      <c r="H248" s="290" t="s">
        <v>444</v>
      </c>
      <c r="I248" s="291">
        <v>13.93</v>
      </c>
      <c r="J248" s="291">
        <v>20</v>
      </c>
      <c r="K248" s="290" t="s">
        <v>438</v>
      </c>
      <c r="L248" s="292">
        <v>284.51</v>
      </c>
      <c r="M248" s="293" t="s">
        <v>445</v>
      </c>
      <c r="N248" s="293" t="s">
        <v>446</v>
      </c>
      <c r="O248" s="294" t="s">
        <v>169</v>
      </c>
      <c r="P248" s="295">
        <v>-3.292513</v>
      </c>
      <c r="Q248" s="295" t="s">
        <v>447</v>
      </c>
      <c r="R248" s="296">
        <v>0</v>
      </c>
      <c r="S248" s="297">
        <v>1.0741791178560984E-2</v>
      </c>
      <c r="T248" s="297">
        <v>5.8349094740275586E-3</v>
      </c>
      <c r="U248" s="298">
        <v>1.8409524991561592</v>
      </c>
      <c r="V248" s="295"/>
      <c r="W248" s="295"/>
      <c r="X248" s="295"/>
      <c r="Y248" s="313"/>
      <c r="Z248" s="313"/>
      <c r="AA248" s="301"/>
      <c r="AB248" s="295"/>
    </row>
    <row r="249" spans="1:28" ht="15">
      <c r="A249" s="247" t="s">
        <v>176</v>
      </c>
      <c r="B249" s="287" t="s">
        <v>1554</v>
      </c>
      <c r="C249" s="287" t="s">
        <v>1555</v>
      </c>
      <c r="D249" s="305">
        <v>2</v>
      </c>
      <c r="E249" s="287" t="s">
        <v>46</v>
      </c>
      <c r="F249" s="289">
        <v>43707</v>
      </c>
      <c r="G249" s="290" t="s">
        <v>546</v>
      </c>
      <c r="H249" s="290" t="s">
        <v>453</v>
      </c>
      <c r="I249" s="291">
        <v>17.97</v>
      </c>
      <c r="J249" s="291">
        <v>30</v>
      </c>
      <c r="K249" s="290" t="s">
        <v>438</v>
      </c>
      <c r="L249" s="292">
        <v>31.45</v>
      </c>
      <c r="M249" s="293" t="s">
        <v>454</v>
      </c>
      <c r="N249" s="293" t="s">
        <v>455</v>
      </c>
      <c r="O249" s="294" t="s">
        <v>169</v>
      </c>
      <c r="P249" s="295">
        <v>-4.1379333000000003</v>
      </c>
      <c r="Q249" s="295" t="s">
        <v>456</v>
      </c>
      <c r="R249" s="296">
        <v>0</v>
      </c>
      <c r="S249" s="297">
        <v>5.4143693481675846E-4</v>
      </c>
      <c r="T249" s="297">
        <v>1.1092338660799424E-3</v>
      </c>
      <c r="U249" s="298">
        <v>0.48811792659217018</v>
      </c>
      <c r="V249" s="295"/>
      <c r="W249" s="295"/>
      <c r="X249" s="295"/>
      <c r="Y249" s="313"/>
      <c r="Z249" s="313"/>
      <c r="AA249" s="301"/>
      <c r="AB249" s="295"/>
    </row>
    <row r="250" spans="1:28" ht="15">
      <c r="A250" s="247" t="s">
        <v>176</v>
      </c>
      <c r="B250" s="287" t="s">
        <v>1556</v>
      </c>
      <c r="C250" s="287" t="s">
        <v>1557</v>
      </c>
      <c r="D250" s="305">
        <v>3</v>
      </c>
      <c r="E250" s="287" t="s">
        <v>46</v>
      </c>
      <c r="F250" s="289">
        <v>43707</v>
      </c>
      <c r="G250" s="290" t="s">
        <v>546</v>
      </c>
      <c r="H250" s="290" t="s">
        <v>481</v>
      </c>
      <c r="I250" s="291">
        <v>16.54</v>
      </c>
      <c r="J250" s="291">
        <v>163</v>
      </c>
      <c r="K250" s="290" t="s">
        <v>438</v>
      </c>
      <c r="L250" s="292">
        <v>1776.29</v>
      </c>
      <c r="M250" s="293" t="s">
        <v>482</v>
      </c>
      <c r="N250" s="293" t="s">
        <v>483</v>
      </c>
      <c r="O250" s="294" t="s">
        <v>169</v>
      </c>
      <c r="P250" s="295">
        <v>-3.930831</v>
      </c>
      <c r="Q250" s="295" t="s">
        <v>484</v>
      </c>
      <c r="R250" s="296">
        <v>0</v>
      </c>
      <c r="S250" s="297">
        <v>3.9517874755088653E-2</v>
      </c>
      <c r="T250" s="297">
        <v>3.0634641413596411E-2</v>
      </c>
      <c r="U250" s="298">
        <v>1.2899734722388376</v>
      </c>
      <c r="V250" s="295"/>
      <c r="W250" s="295"/>
      <c r="X250" s="295"/>
      <c r="Y250" s="313"/>
      <c r="Z250" s="313"/>
      <c r="AA250" s="301"/>
      <c r="AB250" s="295"/>
    </row>
    <row r="251" spans="1:28" ht="15">
      <c r="A251" s="247" t="s">
        <v>176</v>
      </c>
      <c r="B251" s="287" t="s">
        <v>1558</v>
      </c>
      <c r="C251" s="287" t="s">
        <v>1559</v>
      </c>
      <c r="D251" s="305">
        <v>4</v>
      </c>
      <c r="E251" s="287" t="s">
        <v>46</v>
      </c>
      <c r="F251" s="289">
        <v>43707</v>
      </c>
      <c r="G251" s="290" t="s">
        <v>546</v>
      </c>
      <c r="H251" s="290" t="s">
        <v>1054</v>
      </c>
      <c r="I251" s="291">
        <v>18.59</v>
      </c>
      <c r="J251" s="291">
        <v>14</v>
      </c>
      <c r="K251" s="290" t="s">
        <v>438</v>
      </c>
      <c r="L251" s="292">
        <v>230.19</v>
      </c>
      <c r="M251" s="293" t="s">
        <v>1055</v>
      </c>
      <c r="N251" s="293" t="s">
        <v>1056</v>
      </c>
      <c r="O251" s="294" t="s">
        <v>169</v>
      </c>
      <c r="P251" s="295">
        <v>2.7454852999999999</v>
      </c>
      <c r="Q251" s="295" t="s">
        <v>408</v>
      </c>
      <c r="R251" s="296">
        <v>0</v>
      </c>
      <c r="S251" s="297">
        <v>5.3771789901405076E-3</v>
      </c>
      <c r="T251" s="297">
        <v>4.2401285132844524E-3</v>
      </c>
      <c r="U251" s="298">
        <v>1.2681641542924091</v>
      </c>
      <c r="V251" s="295"/>
      <c r="W251" s="295"/>
      <c r="X251" s="295"/>
      <c r="Y251" s="313"/>
      <c r="Z251" s="313"/>
      <c r="AA251" s="301"/>
      <c r="AB251" s="295"/>
    </row>
    <row r="252" spans="1:28" ht="15">
      <c r="A252" s="247" t="s">
        <v>176</v>
      </c>
      <c r="B252" s="287" t="s">
        <v>1560</v>
      </c>
      <c r="C252" s="287" t="s">
        <v>1561</v>
      </c>
      <c r="D252" s="305">
        <v>5</v>
      </c>
      <c r="E252" s="287" t="s">
        <v>46</v>
      </c>
      <c r="F252" s="289">
        <v>43707</v>
      </c>
      <c r="G252" s="290" t="s">
        <v>546</v>
      </c>
      <c r="H252" s="290" t="s">
        <v>1562</v>
      </c>
      <c r="I252" s="291">
        <v>13.66</v>
      </c>
      <c r="J252" s="291">
        <v>35</v>
      </c>
      <c r="K252" s="290" t="s">
        <v>438</v>
      </c>
      <c r="L252" s="292">
        <v>169.84</v>
      </c>
      <c r="M252" s="293" t="s">
        <v>1563</v>
      </c>
      <c r="N252" s="293" t="s">
        <v>1564</v>
      </c>
      <c r="O252" s="294" t="s">
        <v>169</v>
      </c>
      <c r="P252" s="295">
        <v>-1.2310863000000001</v>
      </c>
      <c r="Q252" s="295" t="s">
        <v>399</v>
      </c>
      <c r="R252" s="296">
        <v>0</v>
      </c>
      <c r="S252" s="297">
        <v>1.1624693683715899E-3</v>
      </c>
      <c r="T252" s="297">
        <v>3.0367271866270779E-3</v>
      </c>
      <c r="U252" s="298">
        <v>0.38280335931748805</v>
      </c>
      <c r="V252" s="295"/>
      <c r="W252" s="295"/>
      <c r="X252" s="295"/>
      <c r="Y252" s="313"/>
      <c r="Z252" s="313"/>
      <c r="AA252" s="301"/>
      <c r="AB252" s="295"/>
    </row>
    <row r="253" spans="1:28" ht="15">
      <c r="A253" s="247" t="s">
        <v>1565</v>
      </c>
      <c r="B253" s="287" t="s">
        <v>1566</v>
      </c>
      <c r="C253" s="287" t="s">
        <v>1567</v>
      </c>
      <c r="D253" s="305">
        <v>6</v>
      </c>
      <c r="E253" s="287" t="s">
        <v>46</v>
      </c>
      <c r="F253" s="289">
        <v>43707</v>
      </c>
      <c r="G253" s="290" t="s">
        <v>546</v>
      </c>
      <c r="H253" s="290" t="s">
        <v>1568</v>
      </c>
      <c r="I253" s="291">
        <v>16.82</v>
      </c>
      <c r="J253" s="291">
        <v>1</v>
      </c>
      <c r="K253" s="290" t="s">
        <v>438</v>
      </c>
      <c r="L253" s="292">
        <v>24.22</v>
      </c>
      <c r="M253" s="293" t="s">
        <v>1569</v>
      </c>
      <c r="N253" s="293" t="s">
        <v>1570</v>
      </c>
      <c r="O253" s="294" t="s">
        <v>169</v>
      </c>
      <c r="P253" s="295">
        <v>-2.130735</v>
      </c>
      <c r="Q253" s="295" t="s">
        <v>408</v>
      </c>
      <c r="R253" s="296">
        <v>0</v>
      </c>
      <c r="S253" s="297">
        <v>3.701005019145013E-5</v>
      </c>
      <c r="T253" s="297">
        <v>2.2989420242246658E-4</v>
      </c>
      <c r="U253" s="298">
        <v>0.16098731417088269</v>
      </c>
      <c r="V253" s="295"/>
      <c r="W253" s="295"/>
      <c r="X253" s="295"/>
      <c r="Y253" s="313"/>
      <c r="Z253" s="313"/>
      <c r="AA253" s="301"/>
      <c r="AB253" s="295"/>
    </row>
    <row r="254" spans="1:28" ht="15">
      <c r="A254" s="247" t="s">
        <v>176</v>
      </c>
      <c r="B254" s="287" t="s">
        <v>1571</v>
      </c>
      <c r="C254" s="287" t="s">
        <v>1572</v>
      </c>
      <c r="D254" s="305">
        <v>7</v>
      </c>
      <c r="E254" s="287" t="s">
        <v>46</v>
      </c>
      <c r="F254" s="289">
        <v>43707</v>
      </c>
      <c r="G254" s="290" t="s">
        <v>546</v>
      </c>
      <c r="H254" s="290" t="s">
        <v>1287</v>
      </c>
      <c r="I254" s="291">
        <v>15.85</v>
      </c>
      <c r="J254" s="291">
        <v>4</v>
      </c>
      <c r="K254" s="290" t="s">
        <v>438</v>
      </c>
      <c r="L254" s="292">
        <v>1966.41</v>
      </c>
      <c r="M254" s="293" t="s">
        <v>1288</v>
      </c>
      <c r="N254" s="293" t="s">
        <v>1289</v>
      </c>
      <c r="O254" s="294" t="s">
        <v>169</v>
      </c>
      <c r="P254" s="295">
        <v>-3.4479796999999999</v>
      </c>
      <c r="Q254" s="295" t="s">
        <v>408</v>
      </c>
      <c r="R254" s="296">
        <v>0</v>
      </c>
      <c r="S254" s="297">
        <v>5.9014048118719211E-3</v>
      </c>
      <c r="T254" s="297">
        <v>3.4799968606009772E-3</v>
      </c>
      <c r="U254" s="298">
        <v>1.6958075102552763</v>
      </c>
      <c r="V254" s="295"/>
      <c r="W254" s="295"/>
      <c r="X254" s="295"/>
      <c r="Y254" s="313"/>
      <c r="Z254" s="313"/>
      <c r="AA254" s="301"/>
      <c r="AB254" s="295"/>
    </row>
    <row r="255" spans="1:28" ht="15">
      <c r="A255" s="247" t="s">
        <v>176</v>
      </c>
      <c r="B255" s="287" t="s">
        <v>1573</v>
      </c>
      <c r="C255" s="287" t="s">
        <v>1574</v>
      </c>
      <c r="D255" s="305">
        <v>8</v>
      </c>
      <c r="E255" s="287" t="s">
        <v>46</v>
      </c>
      <c r="F255" s="289">
        <v>43707</v>
      </c>
      <c r="G255" s="290" t="s">
        <v>546</v>
      </c>
      <c r="H255" s="290" t="s">
        <v>1575</v>
      </c>
      <c r="I255" s="291">
        <v>13.12</v>
      </c>
      <c r="J255" s="291">
        <v>5</v>
      </c>
      <c r="K255" s="290" t="s">
        <v>438</v>
      </c>
      <c r="L255" s="292">
        <v>129.44</v>
      </c>
      <c r="M255" s="293" t="s">
        <v>1576</v>
      </c>
      <c r="N255" s="293" t="s">
        <v>1577</v>
      </c>
      <c r="O255" s="294" t="s">
        <v>169</v>
      </c>
      <c r="P255" s="295">
        <v>-2.7690410000000001</v>
      </c>
      <c r="Q255" s="295" t="s">
        <v>404</v>
      </c>
      <c r="R255" s="296">
        <v>0</v>
      </c>
      <c r="S255" s="297">
        <v>2.0083161893462385E-4</v>
      </c>
      <c r="T255" s="297">
        <v>6.2673465131455187E-4</v>
      </c>
      <c r="U255" s="298">
        <v>0.32044122423004257</v>
      </c>
      <c r="V255" s="295"/>
      <c r="W255" s="295"/>
      <c r="X255" s="295"/>
      <c r="Y255" s="313"/>
      <c r="Z255" s="313"/>
      <c r="AA255" s="301"/>
      <c r="AB255" s="295"/>
    </row>
    <row r="256" spans="1:28" ht="15">
      <c r="A256" s="247" t="s">
        <v>176</v>
      </c>
      <c r="B256" s="287" t="s">
        <v>1578</v>
      </c>
      <c r="C256" s="287" t="s">
        <v>1579</v>
      </c>
      <c r="D256" s="305">
        <v>9</v>
      </c>
      <c r="E256" s="287" t="s">
        <v>46</v>
      </c>
      <c r="F256" s="289">
        <v>43707</v>
      </c>
      <c r="G256" s="290" t="s">
        <v>546</v>
      </c>
      <c r="H256" s="290" t="s">
        <v>1580</v>
      </c>
      <c r="I256" s="291">
        <v>16.940000000000001</v>
      </c>
      <c r="J256" s="291">
        <v>53</v>
      </c>
      <c r="K256" s="290" t="s">
        <v>438</v>
      </c>
      <c r="L256" s="292">
        <v>58.99</v>
      </c>
      <c r="M256" s="293" t="s">
        <v>1581</v>
      </c>
      <c r="N256" s="293" t="s">
        <v>1582</v>
      </c>
      <c r="O256" s="294" t="s">
        <v>169</v>
      </c>
      <c r="P256" s="295">
        <v>-0.74803830000000004</v>
      </c>
      <c r="Q256" s="295" t="s">
        <v>404</v>
      </c>
      <c r="R256" s="296">
        <v>0</v>
      </c>
      <c r="S256" s="297">
        <v>4.1399424390674324E-5</v>
      </c>
      <c r="T256" s="297">
        <v>4.0453574337401174E-4</v>
      </c>
      <c r="U256" s="298">
        <v>0.1023381124381849</v>
      </c>
      <c r="V256" s="295"/>
      <c r="W256" s="295"/>
      <c r="X256" s="295"/>
      <c r="Y256" s="313"/>
      <c r="Z256" s="313"/>
      <c r="AA256" s="301"/>
      <c r="AB256" s="295"/>
    </row>
    <row r="257" spans="1:28" ht="15">
      <c r="A257" s="247" t="s">
        <v>176</v>
      </c>
      <c r="B257" s="287" t="s">
        <v>1583</v>
      </c>
      <c r="C257" s="287" t="s">
        <v>1584</v>
      </c>
      <c r="D257" s="305">
        <v>10</v>
      </c>
      <c r="E257" s="287" t="s">
        <v>46</v>
      </c>
      <c r="F257" s="289">
        <v>43707</v>
      </c>
      <c r="G257" s="290" t="s">
        <v>546</v>
      </c>
      <c r="H257" s="290" t="s">
        <v>1302</v>
      </c>
      <c r="I257" s="291">
        <v>13.41</v>
      </c>
      <c r="J257" s="291">
        <v>9</v>
      </c>
      <c r="K257" s="290" t="s">
        <v>438</v>
      </c>
      <c r="L257" s="292">
        <v>68.48</v>
      </c>
      <c r="M257" s="293" t="s">
        <v>1303</v>
      </c>
      <c r="N257" s="293" t="s">
        <v>1304</v>
      </c>
      <c r="O257" s="294" t="s">
        <v>169</v>
      </c>
      <c r="P257" s="295">
        <v>-6.7379293000000002</v>
      </c>
      <c r="Q257" s="295" t="s">
        <v>484</v>
      </c>
      <c r="R257" s="296">
        <v>0</v>
      </c>
      <c r="S257" s="297">
        <v>8.4267992014245663E-5</v>
      </c>
      <c r="T257" s="297">
        <v>7.9492441110533773E-4</v>
      </c>
      <c r="U257" s="298">
        <v>0.10600755346923051</v>
      </c>
      <c r="V257" s="295"/>
      <c r="W257" s="295"/>
      <c r="X257" s="295"/>
      <c r="Y257" s="313"/>
      <c r="Z257" s="313"/>
      <c r="AA257" s="301"/>
      <c r="AB257" s="295"/>
    </row>
    <row r="258" spans="1:28" ht="15">
      <c r="A258" s="247" t="s">
        <v>1585</v>
      </c>
      <c r="B258" s="287" t="s">
        <v>1586</v>
      </c>
      <c r="C258" s="287" t="s">
        <v>1587</v>
      </c>
      <c r="D258" s="305">
        <v>11</v>
      </c>
      <c r="E258" s="287" t="s">
        <v>46</v>
      </c>
      <c r="F258" s="289">
        <v>43707</v>
      </c>
      <c r="G258" s="290" t="s">
        <v>546</v>
      </c>
      <c r="H258" s="290" t="s">
        <v>1588</v>
      </c>
      <c r="I258" s="291">
        <v>12.18</v>
      </c>
      <c r="J258" s="291">
        <v>1</v>
      </c>
      <c r="K258" s="290" t="s">
        <v>438</v>
      </c>
      <c r="L258" s="292">
        <v>45</v>
      </c>
      <c r="M258" s="293" t="s">
        <v>1589</v>
      </c>
      <c r="N258" s="293" t="s">
        <v>1590</v>
      </c>
      <c r="O258" s="294" t="s">
        <v>169</v>
      </c>
      <c r="P258" s="295">
        <v>0.55636169999999996</v>
      </c>
      <c r="Q258" s="295" t="s">
        <v>408</v>
      </c>
      <c r="R258" s="296">
        <v>0</v>
      </c>
      <c r="S258" s="297">
        <v>1.0456384857569796E-5</v>
      </c>
      <c r="T258" s="297">
        <v>3.4827234364030659E-4</v>
      </c>
      <c r="U258" s="298">
        <v>3.0023586565257339E-2</v>
      </c>
      <c r="V258" s="295"/>
      <c r="W258" s="295"/>
      <c r="X258" s="295"/>
      <c r="Y258" s="313"/>
      <c r="Z258" s="313"/>
      <c r="AA258" s="301"/>
      <c r="AB258" s="295"/>
    </row>
    <row r="259" spans="1:28" ht="15">
      <c r="A259" s="247" t="s">
        <v>176</v>
      </c>
      <c r="B259" s="287" t="s">
        <v>1591</v>
      </c>
      <c r="C259" s="287" t="s">
        <v>1592</v>
      </c>
      <c r="D259" s="305">
        <v>12</v>
      </c>
      <c r="E259" s="287" t="s">
        <v>46</v>
      </c>
      <c r="F259" s="289">
        <v>43707</v>
      </c>
      <c r="G259" s="290" t="s">
        <v>546</v>
      </c>
      <c r="H259" s="290" t="s">
        <v>843</v>
      </c>
      <c r="I259" s="291">
        <v>15.11</v>
      </c>
      <c r="J259" s="291">
        <v>7</v>
      </c>
      <c r="K259" s="290" t="s">
        <v>438</v>
      </c>
      <c r="L259" s="292">
        <v>838.42</v>
      </c>
      <c r="M259" s="293" t="s">
        <v>844</v>
      </c>
      <c r="N259" s="293" t="s">
        <v>845</v>
      </c>
      <c r="O259" s="294" t="s">
        <v>169</v>
      </c>
      <c r="P259" s="295">
        <v>-6.0343741999999999E-2</v>
      </c>
      <c r="Q259" s="295" t="s">
        <v>408</v>
      </c>
      <c r="R259" s="296">
        <v>0</v>
      </c>
      <c r="S259" s="297">
        <v>1.7554022372454649E-3</v>
      </c>
      <c r="T259" s="297">
        <v>8.3166192935473339E-4</v>
      </c>
      <c r="U259" s="298">
        <v>2.1107161158710723</v>
      </c>
      <c r="V259" s="295"/>
      <c r="W259" s="295"/>
      <c r="X259" s="295"/>
      <c r="Y259" s="313"/>
      <c r="Z259" s="313"/>
      <c r="AA259" s="301"/>
      <c r="AB259" s="295"/>
    </row>
    <row r="260" spans="1:28" ht="15">
      <c r="A260" s="247" t="s">
        <v>176</v>
      </c>
      <c r="B260" s="287" t="s">
        <v>1593</v>
      </c>
      <c r="C260" s="287" t="s">
        <v>1594</v>
      </c>
      <c r="D260" s="305">
        <v>13</v>
      </c>
      <c r="E260" s="287" t="s">
        <v>46</v>
      </c>
      <c r="F260" s="289">
        <v>43707</v>
      </c>
      <c r="G260" s="290" t="s">
        <v>546</v>
      </c>
      <c r="H260" s="290" t="s">
        <v>1595</v>
      </c>
      <c r="I260" s="291">
        <v>23.88</v>
      </c>
      <c r="J260" s="291">
        <v>19</v>
      </c>
      <c r="K260" s="290" t="s">
        <v>438</v>
      </c>
      <c r="L260" s="292">
        <v>92.98</v>
      </c>
      <c r="M260" s="293" t="s">
        <v>1596</v>
      </c>
      <c r="N260" s="293" t="s">
        <v>1597</v>
      </c>
      <c r="O260" s="294" t="s">
        <v>169</v>
      </c>
      <c r="P260" s="295">
        <v>-3.0135809999999998</v>
      </c>
      <c r="Q260" s="295" t="s">
        <v>447</v>
      </c>
      <c r="R260" s="296">
        <v>0</v>
      </c>
      <c r="S260" s="297">
        <v>6.5218368402541761E-5</v>
      </c>
      <c r="T260" s="297">
        <v>4.8429943220490635E-4</v>
      </c>
      <c r="U260" s="298">
        <v>0.13466538274805981</v>
      </c>
      <c r="V260" s="295"/>
      <c r="W260" s="295"/>
      <c r="X260" s="295"/>
      <c r="Y260" s="313"/>
      <c r="Z260" s="313"/>
      <c r="AA260" s="301"/>
      <c r="AB260" s="295"/>
    </row>
    <row r="261" spans="1:28" ht="15">
      <c r="A261" s="247" t="s">
        <v>176</v>
      </c>
      <c r="B261" s="287" t="s">
        <v>1598</v>
      </c>
      <c r="C261" s="287" t="s">
        <v>1599</v>
      </c>
      <c r="D261" s="305">
        <v>14</v>
      </c>
      <c r="E261" s="287" t="s">
        <v>46</v>
      </c>
      <c r="F261" s="289">
        <v>43707</v>
      </c>
      <c r="G261" s="290" t="s">
        <v>546</v>
      </c>
      <c r="H261" s="290" t="s">
        <v>1600</v>
      </c>
      <c r="I261" s="291">
        <v>35.56</v>
      </c>
      <c r="J261" s="291">
        <v>43</v>
      </c>
      <c r="K261" s="290" t="s">
        <v>438</v>
      </c>
      <c r="L261" s="292">
        <v>158.16</v>
      </c>
      <c r="M261" s="293" t="s">
        <v>1601</v>
      </c>
      <c r="N261" s="293" t="s">
        <v>1602</v>
      </c>
      <c r="O261" s="294" t="s">
        <v>169</v>
      </c>
      <c r="P261" s="295">
        <v>-3.0565798000000002</v>
      </c>
      <c r="Q261" s="295" t="s">
        <v>399</v>
      </c>
      <c r="R261" s="296">
        <v>0</v>
      </c>
      <c r="S261" s="297">
        <v>7.9522018893628417E-5</v>
      </c>
      <c r="T261" s="297">
        <v>8.4085607844140427E-4</v>
      </c>
      <c r="U261" s="298">
        <v>9.4572687208290152E-2</v>
      </c>
      <c r="V261" s="295"/>
      <c r="W261" s="295"/>
      <c r="X261" s="295"/>
      <c r="Y261" s="313"/>
      <c r="Z261" s="313"/>
      <c r="AA261" s="301"/>
      <c r="AB261" s="295"/>
    </row>
    <row r="262" spans="1:28" ht="15">
      <c r="A262" s="247" t="s">
        <v>176</v>
      </c>
      <c r="B262" s="287" t="s">
        <v>1603</v>
      </c>
      <c r="C262" s="287" t="s">
        <v>1604</v>
      </c>
      <c r="D262" s="305">
        <v>15</v>
      </c>
      <c r="E262" s="287" t="s">
        <v>46</v>
      </c>
      <c r="F262" s="289">
        <v>43707</v>
      </c>
      <c r="G262" s="290" t="s">
        <v>546</v>
      </c>
      <c r="H262" s="290" t="s">
        <v>1605</v>
      </c>
      <c r="I262" s="291">
        <v>12.94</v>
      </c>
      <c r="J262" s="291">
        <v>11</v>
      </c>
      <c r="K262" s="290" t="s">
        <v>438</v>
      </c>
      <c r="L262" s="292">
        <v>55.04</v>
      </c>
      <c r="M262" s="293" t="s">
        <v>1606</v>
      </c>
      <c r="N262" s="293" t="s">
        <v>1607</v>
      </c>
      <c r="O262" s="294" t="s">
        <v>169</v>
      </c>
      <c r="P262" s="295">
        <v>1.0450244</v>
      </c>
      <c r="Q262" s="295" t="s">
        <v>408</v>
      </c>
      <c r="R262" s="296">
        <v>0</v>
      </c>
      <c r="S262" s="297">
        <v>5.4193285242205907E-3</v>
      </c>
      <c r="T262" s="297">
        <v>8.7358362504571848E-3</v>
      </c>
      <c r="U262" s="298">
        <v>0.62035601044341615</v>
      </c>
      <c r="V262" s="295"/>
      <c r="W262" s="295"/>
      <c r="X262" s="295"/>
      <c r="Y262" s="313"/>
      <c r="Z262" s="313"/>
      <c r="AA262" s="301"/>
      <c r="AB262" s="295"/>
    </row>
    <row r="263" spans="1:28" ht="15">
      <c r="A263" s="247" t="s">
        <v>176</v>
      </c>
      <c r="B263" s="287" t="s">
        <v>1608</v>
      </c>
      <c r="C263" s="287" t="s">
        <v>1609</v>
      </c>
      <c r="D263" s="305">
        <v>16</v>
      </c>
      <c r="E263" s="287" t="s">
        <v>46</v>
      </c>
      <c r="F263" s="289">
        <v>43707</v>
      </c>
      <c r="G263" s="290" t="s">
        <v>546</v>
      </c>
      <c r="H263" s="290" t="s">
        <v>1095</v>
      </c>
      <c r="I263" s="291">
        <v>13.18</v>
      </c>
      <c r="J263" s="291">
        <v>3</v>
      </c>
      <c r="K263" s="290" t="s">
        <v>438</v>
      </c>
      <c r="L263" s="292">
        <v>221.84</v>
      </c>
      <c r="M263" s="293" t="s">
        <v>1096</v>
      </c>
      <c r="N263" s="293" t="s">
        <v>1097</v>
      </c>
      <c r="O263" s="294" t="s">
        <v>169</v>
      </c>
      <c r="P263" s="295">
        <v>0.1080513</v>
      </c>
      <c r="Q263" s="295" t="s">
        <v>408</v>
      </c>
      <c r="R263" s="296">
        <v>0</v>
      </c>
      <c r="S263" s="297">
        <v>2.6498506546759081E-3</v>
      </c>
      <c r="T263" s="297">
        <v>1.8718010622353273E-3</v>
      </c>
      <c r="U263" s="298">
        <v>1.4156689554986279</v>
      </c>
      <c r="V263" s="295"/>
      <c r="W263" s="295"/>
      <c r="X263" s="295"/>
      <c r="Y263" s="313"/>
      <c r="Z263" s="313"/>
      <c r="AA263" s="301"/>
      <c r="AB263" s="295"/>
    </row>
    <row r="264" spans="1:28" ht="15">
      <c r="A264" s="247" t="s">
        <v>176</v>
      </c>
      <c r="B264" s="287" t="s">
        <v>1610</v>
      </c>
      <c r="C264" s="287" t="s">
        <v>1611</v>
      </c>
      <c r="D264" s="305">
        <v>17</v>
      </c>
      <c r="E264" s="287" t="s">
        <v>46</v>
      </c>
      <c r="F264" s="289">
        <v>43707</v>
      </c>
      <c r="G264" s="290" t="s">
        <v>546</v>
      </c>
      <c r="H264" s="290" t="s">
        <v>1367</v>
      </c>
      <c r="I264" s="291">
        <v>16.5</v>
      </c>
      <c r="J264" s="291">
        <v>14</v>
      </c>
      <c r="K264" s="290" t="s">
        <v>438</v>
      </c>
      <c r="L264" s="292">
        <v>106.94</v>
      </c>
      <c r="M264" s="293" t="s">
        <v>1368</v>
      </c>
      <c r="N264" s="293" t="s">
        <v>1369</v>
      </c>
      <c r="O264" s="294" t="s">
        <v>169</v>
      </c>
      <c r="P264" s="295">
        <v>-0.43630600000000003</v>
      </c>
      <c r="Q264" s="295" t="s">
        <v>408</v>
      </c>
      <c r="R264" s="296">
        <v>0</v>
      </c>
      <c r="S264" s="297">
        <v>3.5089360948115486E-3</v>
      </c>
      <c r="T264" s="297">
        <v>2.5255341485953884E-3</v>
      </c>
      <c r="U264" s="298">
        <v>1.3893837455189799</v>
      </c>
      <c r="V264" s="295"/>
      <c r="W264" s="295"/>
      <c r="X264" s="295"/>
      <c r="Y264" s="313"/>
      <c r="Z264" s="313"/>
      <c r="AA264" s="301"/>
      <c r="AB264" s="295"/>
    </row>
    <row r="265" spans="1:28" ht="15">
      <c r="A265" s="247" t="s">
        <v>176</v>
      </c>
      <c r="B265" s="287" t="s">
        <v>1612</v>
      </c>
      <c r="C265" s="287" t="s">
        <v>1613</v>
      </c>
      <c r="D265" s="305">
        <v>18</v>
      </c>
      <c r="E265" s="287" t="s">
        <v>46</v>
      </c>
      <c r="F265" s="289">
        <v>43707</v>
      </c>
      <c r="G265" s="290" t="s">
        <v>546</v>
      </c>
      <c r="H265" s="290" t="s">
        <v>1377</v>
      </c>
      <c r="I265" s="291">
        <v>12.06</v>
      </c>
      <c r="J265" s="291">
        <v>11</v>
      </c>
      <c r="K265" s="290" t="s">
        <v>438</v>
      </c>
      <c r="L265" s="292">
        <v>79.180000000000007</v>
      </c>
      <c r="M265" s="293" t="s">
        <v>1378</v>
      </c>
      <c r="N265" s="293" t="s">
        <v>1379</v>
      </c>
      <c r="O265" s="294" t="s">
        <v>169</v>
      </c>
      <c r="P265" s="295">
        <v>1.4319538999999999</v>
      </c>
      <c r="Q265" s="295" t="s">
        <v>484</v>
      </c>
      <c r="R265" s="296">
        <v>0</v>
      </c>
      <c r="S265" s="297">
        <v>5.0211402696495999E-5</v>
      </c>
      <c r="T265" s="297">
        <v>4.9377055736141053E-4</v>
      </c>
      <c r="U265" s="298">
        <v>0.10168974627570646</v>
      </c>
      <c r="V265" s="295"/>
      <c r="W265" s="295"/>
      <c r="X265" s="295"/>
      <c r="Y265" s="313"/>
      <c r="Z265" s="313"/>
      <c r="AA265" s="301"/>
      <c r="AB265" s="295"/>
    </row>
    <row r="266" spans="1:28" ht="15">
      <c r="A266" s="247" t="s">
        <v>176</v>
      </c>
      <c r="B266" s="287" t="s">
        <v>1614</v>
      </c>
      <c r="C266" s="287" t="s">
        <v>1615</v>
      </c>
      <c r="D266" s="305">
        <v>19</v>
      </c>
      <c r="E266" s="287" t="s">
        <v>46</v>
      </c>
      <c r="F266" s="289">
        <v>43707</v>
      </c>
      <c r="G266" s="290" t="s">
        <v>546</v>
      </c>
      <c r="H266" s="290" t="s">
        <v>604</v>
      </c>
      <c r="I266" s="291">
        <v>12.5</v>
      </c>
      <c r="J266" s="291">
        <v>25</v>
      </c>
      <c r="K266" s="290" t="s">
        <v>438</v>
      </c>
      <c r="L266" s="292">
        <v>133.66999999999999</v>
      </c>
      <c r="M266" s="293" t="s">
        <v>605</v>
      </c>
      <c r="N266" s="293" t="s">
        <v>606</v>
      </c>
      <c r="O266" s="294" t="s">
        <v>169</v>
      </c>
      <c r="P266" s="295">
        <v>-7.1700334999999997</v>
      </c>
      <c r="Q266" s="295" t="s">
        <v>408</v>
      </c>
      <c r="R266" s="296">
        <v>0</v>
      </c>
      <c r="S266" s="297">
        <v>3.2974993518166361E-4</v>
      </c>
      <c r="T266" s="297">
        <v>4.9367737112941679E-4</v>
      </c>
      <c r="U266" s="298">
        <v>0.66794622250413049</v>
      </c>
      <c r="V266" s="295"/>
      <c r="W266" s="295"/>
      <c r="X266" s="295"/>
      <c r="Y266" s="313"/>
      <c r="Z266" s="313"/>
      <c r="AA266" s="301"/>
      <c r="AB266" s="295"/>
    </row>
    <row r="267" spans="1:28" ht="15">
      <c r="A267" s="247" t="s">
        <v>176</v>
      </c>
      <c r="B267" s="287" t="s">
        <v>1616</v>
      </c>
      <c r="C267" s="287" t="s">
        <v>1617</v>
      </c>
      <c r="D267" s="305">
        <v>20</v>
      </c>
      <c r="E267" s="287" t="s">
        <v>46</v>
      </c>
      <c r="F267" s="289">
        <v>43707</v>
      </c>
      <c r="G267" s="290" t="s">
        <v>546</v>
      </c>
      <c r="H267" s="290" t="s">
        <v>1618</v>
      </c>
      <c r="I267" s="291">
        <v>19.84</v>
      </c>
      <c r="J267" s="291">
        <v>197</v>
      </c>
      <c r="K267" s="290" t="s">
        <v>438</v>
      </c>
      <c r="L267" s="292">
        <v>158.47999999999999</v>
      </c>
      <c r="M267" s="293" t="s">
        <v>1619</v>
      </c>
      <c r="N267" s="293" t="s">
        <v>1620</v>
      </c>
      <c r="O267" s="294" t="s">
        <v>169</v>
      </c>
      <c r="P267" s="295">
        <v>0.573349</v>
      </c>
      <c r="Q267" s="295" t="s">
        <v>399</v>
      </c>
      <c r="R267" s="296">
        <v>0</v>
      </c>
      <c r="S267" s="297">
        <v>2.3558906364545452E-4</v>
      </c>
      <c r="T267" s="297">
        <v>9.2608185222266032E-4</v>
      </c>
      <c r="U267" s="298">
        <v>0.25439334879527603</v>
      </c>
      <c r="V267" s="295"/>
      <c r="W267" s="295"/>
      <c r="X267" s="295"/>
      <c r="Y267" s="313"/>
      <c r="Z267" s="313"/>
      <c r="AA267" s="301"/>
      <c r="AB267" s="295"/>
    </row>
    <row r="268" spans="1:28" ht="15">
      <c r="A268" s="247" t="s">
        <v>176</v>
      </c>
      <c r="B268" s="287" t="s">
        <v>1621</v>
      </c>
      <c r="C268" s="287" t="s">
        <v>1622</v>
      </c>
      <c r="D268" s="305">
        <v>21</v>
      </c>
      <c r="E268" s="287" t="s">
        <v>46</v>
      </c>
      <c r="F268" s="289">
        <v>43707</v>
      </c>
      <c r="G268" s="290" t="s">
        <v>546</v>
      </c>
      <c r="H268" s="290" t="s">
        <v>618</v>
      </c>
      <c r="I268" s="291">
        <v>15.68</v>
      </c>
      <c r="J268" s="291">
        <v>32</v>
      </c>
      <c r="K268" s="290" t="s">
        <v>438</v>
      </c>
      <c r="L268" s="292">
        <v>149.86000000000001</v>
      </c>
      <c r="M268" s="293" t="s">
        <v>619</v>
      </c>
      <c r="N268" s="293" t="s">
        <v>620</v>
      </c>
      <c r="O268" s="294" t="s">
        <v>169</v>
      </c>
      <c r="P268" s="295">
        <v>-3.3780633999999998</v>
      </c>
      <c r="Q268" s="295" t="s">
        <v>404</v>
      </c>
      <c r="R268" s="296">
        <v>0</v>
      </c>
      <c r="S268" s="297">
        <v>1.3781690175698564E-3</v>
      </c>
      <c r="T268" s="297">
        <v>1.8572043979522318E-3</v>
      </c>
      <c r="U268" s="298">
        <v>0.74206641933943107</v>
      </c>
      <c r="V268" s="295"/>
      <c r="W268" s="295"/>
      <c r="X268" s="295"/>
      <c r="Y268" s="313"/>
      <c r="Z268" s="313"/>
      <c r="AA268" s="301"/>
      <c r="AB268" s="295"/>
    </row>
    <row r="269" spans="1:28" ht="15">
      <c r="A269" s="247" t="s">
        <v>176</v>
      </c>
      <c r="B269" s="287" t="s">
        <v>1623</v>
      </c>
      <c r="C269" s="287" t="s">
        <v>1624</v>
      </c>
      <c r="D269" s="305">
        <v>22</v>
      </c>
      <c r="E269" s="287" t="s">
        <v>46</v>
      </c>
      <c r="F269" s="289">
        <v>43707</v>
      </c>
      <c r="G269" s="290" t="s">
        <v>546</v>
      </c>
      <c r="H269" s="290" t="s">
        <v>1143</v>
      </c>
      <c r="I269" s="291">
        <v>19.95</v>
      </c>
      <c r="J269" s="291">
        <v>55</v>
      </c>
      <c r="K269" s="290" t="s">
        <v>438</v>
      </c>
      <c r="L269" s="292">
        <v>288.36</v>
      </c>
      <c r="M269" s="293" t="s">
        <v>1144</v>
      </c>
      <c r="N269" s="293" t="s">
        <v>1145</v>
      </c>
      <c r="O269" s="294" t="s">
        <v>169</v>
      </c>
      <c r="P269" s="295">
        <v>-3.1517029999999999</v>
      </c>
      <c r="Q269" s="295" t="s">
        <v>408</v>
      </c>
      <c r="R269" s="296">
        <v>0</v>
      </c>
      <c r="S269" s="297">
        <v>5.1679031738050742E-3</v>
      </c>
      <c r="T269" s="297">
        <v>3.0594123819767233E-3</v>
      </c>
      <c r="U269" s="298">
        <v>1.6891816233240284</v>
      </c>
      <c r="V269" s="295"/>
      <c r="W269" s="295"/>
      <c r="X269" s="295"/>
      <c r="Y269" s="313"/>
      <c r="Z269" s="313"/>
      <c r="AA269" s="301"/>
      <c r="AB269" s="295"/>
    </row>
    <row r="270" spans="1:28" ht="15">
      <c r="A270" s="247" t="s">
        <v>176</v>
      </c>
      <c r="B270" s="287" t="s">
        <v>1625</v>
      </c>
      <c r="C270" s="287" t="s">
        <v>1626</v>
      </c>
      <c r="D270" s="305">
        <v>23</v>
      </c>
      <c r="E270" s="287" t="s">
        <v>46</v>
      </c>
      <c r="F270" s="289">
        <v>43707</v>
      </c>
      <c r="G270" s="290" t="s">
        <v>546</v>
      </c>
      <c r="H270" s="290" t="s">
        <v>1627</v>
      </c>
      <c r="I270" s="291">
        <v>16.3</v>
      </c>
      <c r="J270" s="291">
        <v>12</v>
      </c>
      <c r="K270" s="290" t="s">
        <v>438</v>
      </c>
      <c r="L270" s="292">
        <v>197.99</v>
      </c>
      <c r="M270" s="293" t="s">
        <v>1628</v>
      </c>
      <c r="N270" s="293" t="s">
        <v>1629</v>
      </c>
      <c r="O270" s="294" t="s">
        <v>169</v>
      </c>
      <c r="P270" s="295">
        <v>-0.86867212999999999</v>
      </c>
      <c r="Q270" s="295" t="s">
        <v>399</v>
      </c>
      <c r="R270" s="296">
        <v>0</v>
      </c>
      <c r="S270" s="297">
        <v>3.8800466667637539E-3</v>
      </c>
      <c r="T270" s="297">
        <v>1.8302552021560677E-3</v>
      </c>
      <c r="U270" s="298">
        <v>2.1199484433607956</v>
      </c>
      <c r="V270" s="295"/>
      <c r="W270" s="295"/>
      <c r="X270" s="295"/>
      <c r="Y270" s="313"/>
      <c r="Z270" s="313"/>
      <c r="AA270" s="301"/>
      <c r="AB270" s="295"/>
    </row>
    <row r="271" spans="1:28" ht="15">
      <c r="A271" s="247" t="s">
        <v>1630</v>
      </c>
      <c r="B271" s="287" t="s">
        <v>1631</v>
      </c>
      <c r="C271" s="287" t="s">
        <v>1632</v>
      </c>
      <c r="D271" s="305">
        <v>24</v>
      </c>
      <c r="E271" s="287" t="s">
        <v>46</v>
      </c>
      <c r="F271" s="289">
        <v>43707</v>
      </c>
      <c r="G271" s="290" t="s">
        <v>546</v>
      </c>
      <c r="H271" s="290" t="s">
        <v>1633</v>
      </c>
      <c r="I271" s="291">
        <v>37.19</v>
      </c>
      <c r="J271" s="291">
        <v>1</v>
      </c>
      <c r="K271" s="290" t="s">
        <v>438</v>
      </c>
      <c r="L271" s="292">
        <v>112.97</v>
      </c>
      <c r="M271" s="293" t="s">
        <v>1634</v>
      </c>
      <c r="N271" s="293" t="s">
        <v>1635</v>
      </c>
      <c r="O271" s="294" t="s">
        <v>169</v>
      </c>
      <c r="P271" s="295">
        <v>1.9917488000000001</v>
      </c>
      <c r="Q271" s="295" t="s">
        <v>447</v>
      </c>
      <c r="R271" s="296">
        <v>0</v>
      </c>
      <c r="S271" s="297">
        <v>4.9798053374650927E-3</v>
      </c>
      <c r="T271" s="297">
        <v>4.0060756900299303E-3</v>
      </c>
      <c r="U271" s="298">
        <v>1.2430632176667353</v>
      </c>
      <c r="V271" s="295"/>
      <c r="W271" s="295"/>
      <c r="X271" s="295"/>
      <c r="Y271" s="313"/>
      <c r="Z271" s="313"/>
      <c r="AA271" s="301"/>
      <c r="AB271" s="295"/>
    </row>
    <row r="272" spans="1:28" ht="15">
      <c r="A272" s="247" t="s">
        <v>176</v>
      </c>
      <c r="B272" s="287" t="s">
        <v>1636</v>
      </c>
      <c r="C272" s="287" t="s">
        <v>1637</v>
      </c>
      <c r="D272" s="305">
        <v>25</v>
      </c>
      <c r="E272" s="287" t="s">
        <v>46</v>
      </c>
      <c r="F272" s="289">
        <v>43707</v>
      </c>
      <c r="G272" s="290" t="s">
        <v>546</v>
      </c>
      <c r="H272" s="290" t="s">
        <v>1638</v>
      </c>
      <c r="I272" s="291">
        <v>38.06</v>
      </c>
      <c r="J272" s="291">
        <v>11</v>
      </c>
      <c r="K272" s="290" t="s">
        <v>438</v>
      </c>
      <c r="L272" s="292">
        <v>384.11</v>
      </c>
      <c r="M272" s="293" t="s">
        <v>1639</v>
      </c>
      <c r="N272" s="293" t="s">
        <v>1640</v>
      </c>
      <c r="O272" s="294" t="s">
        <v>169</v>
      </c>
      <c r="P272" s="295">
        <v>1.9686817999999999</v>
      </c>
      <c r="Q272" s="295" t="s">
        <v>399</v>
      </c>
      <c r="R272" s="296">
        <v>0</v>
      </c>
      <c r="S272" s="297">
        <v>4.2175351778674262E-3</v>
      </c>
      <c r="T272" s="297">
        <v>3.922328744916239E-3</v>
      </c>
      <c r="U272" s="298">
        <v>1.0752630521686399</v>
      </c>
      <c r="V272" s="295"/>
      <c r="W272" s="295"/>
      <c r="X272" s="295"/>
      <c r="Y272" s="313"/>
      <c r="Z272" s="313"/>
      <c r="AA272" s="301"/>
      <c r="AB272" s="295"/>
    </row>
    <row r="273" spans="1:28" ht="15">
      <c r="A273" s="247" t="s">
        <v>176</v>
      </c>
      <c r="B273" s="287" t="s">
        <v>1641</v>
      </c>
      <c r="C273" s="287" t="s">
        <v>1642</v>
      </c>
      <c r="D273" s="305">
        <v>26</v>
      </c>
      <c r="E273" s="287" t="s">
        <v>46</v>
      </c>
      <c r="F273" s="289">
        <v>43707</v>
      </c>
      <c r="G273" s="290" t="s">
        <v>546</v>
      </c>
      <c r="H273" s="290" t="s">
        <v>1643</v>
      </c>
      <c r="I273" s="291">
        <v>32.979999999999997</v>
      </c>
      <c r="J273" s="291">
        <v>34</v>
      </c>
      <c r="K273" s="290" t="s">
        <v>438</v>
      </c>
      <c r="L273" s="292">
        <v>112.2</v>
      </c>
      <c r="M273" s="293" t="s">
        <v>1644</v>
      </c>
      <c r="N273" s="293" t="s">
        <v>1645</v>
      </c>
      <c r="O273" s="294" t="s">
        <v>169</v>
      </c>
      <c r="P273" s="295">
        <v>-2.978307</v>
      </c>
      <c r="Q273" s="295" t="s">
        <v>395</v>
      </c>
      <c r="R273" s="296">
        <v>0</v>
      </c>
      <c r="S273" s="297">
        <v>4.1030294614843102E-3</v>
      </c>
      <c r="T273" s="297">
        <v>3.5265311265921854E-3</v>
      </c>
      <c r="U273" s="298">
        <v>1.1634746197318315</v>
      </c>
      <c r="V273" s="295"/>
      <c r="W273" s="295"/>
      <c r="X273" s="295"/>
      <c r="Y273" s="313"/>
      <c r="Z273" s="313"/>
      <c r="AA273" s="301"/>
      <c r="AB273" s="295"/>
    </row>
    <row r="274" spans="1:28" ht="15">
      <c r="A274" s="247" t="s">
        <v>176</v>
      </c>
      <c r="B274" s="287" t="s">
        <v>1646</v>
      </c>
      <c r="C274" s="287" t="s">
        <v>1647</v>
      </c>
      <c r="D274" s="305">
        <v>27</v>
      </c>
      <c r="E274" s="287" t="s">
        <v>46</v>
      </c>
      <c r="F274" s="289">
        <v>43707</v>
      </c>
      <c r="G274" s="290" t="s">
        <v>546</v>
      </c>
      <c r="H274" s="290" t="s">
        <v>1155</v>
      </c>
      <c r="I274" s="291">
        <v>22.68</v>
      </c>
      <c r="J274" s="291">
        <v>2</v>
      </c>
      <c r="K274" s="290" t="s">
        <v>438</v>
      </c>
      <c r="L274" s="292">
        <v>397.62</v>
      </c>
      <c r="M274" s="293" t="s">
        <v>1156</v>
      </c>
      <c r="N274" s="293" t="s">
        <v>1157</v>
      </c>
      <c r="O274" s="294" t="s">
        <v>169</v>
      </c>
      <c r="P274" s="295">
        <v>3.524804</v>
      </c>
      <c r="Q274" s="295" t="s">
        <v>404</v>
      </c>
      <c r="R274" s="296">
        <v>0</v>
      </c>
      <c r="S274" s="297">
        <v>3.9696753080117647E-4</v>
      </c>
      <c r="T274" s="297">
        <v>6.2024552791998134E-4</v>
      </c>
      <c r="U274" s="298">
        <v>0.64001675615852205</v>
      </c>
      <c r="V274" s="295"/>
      <c r="W274" s="295"/>
      <c r="X274" s="295"/>
      <c r="Y274" s="313"/>
      <c r="Z274" s="313"/>
      <c r="AA274" s="301"/>
      <c r="AB274" s="295"/>
    </row>
    <row r="275" spans="1:28" ht="15">
      <c r="A275" s="247" t="s">
        <v>176</v>
      </c>
      <c r="B275" s="287" t="s">
        <v>1648</v>
      </c>
      <c r="C275" s="287" t="s">
        <v>1649</v>
      </c>
      <c r="D275" s="305">
        <v>28</v>
      </c>
      <c r="E275" s="287" t="s">
        <v>46</v>
      </c>
      <c r="F275" s="289">
        <v>43707</v>
      </c>
      <c r="G275" s="290" t="s">
        <v>546</v>
      </c>
      <c r="H275" s="290" t="s">
        <v>651</v>
      </c>
      <c r="I275" s="291">
        <v>33.61</v>
      </c>
      <c r="J275" s="291">
        <v>6</v>
      </c>
      <c r="K275" s="290" t="s">
        <v>438</v>
      </c>
      <c r="L275" s="292">
        <v>126.06</v>
      </c>
      <c r="M275" s="293" t="s">
        <v>652</v>
      </c>
      <c r="N275" s="293" t="s">
        <v>653</v>
      </c>
      <c r="O275" s="294" t="s">
        <v>169</v>
      </c>
      <c r="P275" s="295">
        <v>-8.0828430000000004</v>
      </c>
      <c r="Q275" s="295" t="s">
        <v>404</v>
      </c>
      <c r="R275" s="296">
        <v>0</v>
      </c>
      <c r="S275" s="297">
        <v>3.005859360301455E-3</v>
      </c>
      <c r="T275" s="297">
        <v>1.4638515528132064E-3</v>
      </c>
      <c r="U275" s="298">
        <v>2.0533908336025211</v>
      </c>
      <c r="V275" s="295"/>
      <c r="W275" s="295"/>
      <c r="X275" s="295"/>
      <c r="Y275" s="313"/>
      <c r="Z275" s="313"/>
      <c r="AA275" s="301"/>
      <c r="AB275" s="295"/>
    </row>
    <row r="276" spans="1:28" ht="15">
      <c r="A276" s="247" t="s">
        <v>176</v>
      </c>
      <c r="B276" s="287" t="s">
        <v>1650</v>
      </c>
      <c r="C276" s="287" t="s">
        <v>1651</v>
      </c>
      <c r="D276" s="305">
        <v>29</v>
      </c>
      <c r="E276" s="287" t="s">
        <v>46</v>
      </c>
      <c r="F276" s="289">
        <v>43707</v>
      </c>
      <c r="G276" s="290" t="s">
        <v>546</v>
      </c>
      <c r="H276" s="290" t="s">
        <v>1652</v>
      </c>
      <c r="I276" s="291">
        <v>57.08</v>
      </c>
      <c r="J276" s="291">
        <v>102</v>
      </c>
      <c r="K276" s="290" t="s">
        <v>438</v>
      </c>
      <c r="L276" s="292">
        <v>281.37</v>
      </c>
      <c r="M276" s="293" t="s">
        <v>1653</v>
      </c>
      <c r="N276" s="293" t="s">
        <v>1654</v>
      </c>
      <c r="O276" s="294" t="s">
        <v>169</v>
      </c>
      <c r="P276" s="295">
        <v>-1.087153</v>
      </c>
      <c r="Q276" s="295" t="s">
        <v>404</v>
      </c>
      <c r="R276" s="296">
        <v>0</v>
      </c>
      <c r="S276" s="297">
        <v>1.7493934372066994E-2</v>
      </c>
      <c r="T276" s="297">
        <v>1.0346107464130574E-2</v>
      </c>
      <c r="U276" s="298">
        <v>1.6908711254660336</v>
      </c>
      <c r="V276" s="295"/>
      <c r="W276" s="295"/>
      <c r="X276" s="295"/>
      <c r="Y276" s="313"/>
      <c r="Z276" s="313"/>
      <c r="AA276" s="301"/>
      <c r="AB276" s="295"/>
    </row>
    <row r="277" spans="1:28" ht="15">
      <c r="A277" s="247" t="s">
        <v>176</v>
      </c>
      <c r="B277" s="287" t="s">
        <v>1655</v>
      </c>
      <c r="C277" s="287" t="s">
        <v>1656</v>
      </c>
      <c r="D277" s="305">
        <v>30</v>
      </c>
      <c r="E277" s="287" t="s">
        <v>46</v>
      </c>
      <c r="F277" s="289">
        <v>43707</v>
      </c>
      <c r="G277" s="290" t="s">
        <v>546</v>
      </c>
      <c r="H277" s="290" t="s">
        <v>656</v>
      </c>
      <c r="I277" s="291">
        <v>32.06</v>
      </c>
      <c r="J277" s="291">
        <v>36</v>
      </c>
      <c r="K277" s="290" t="s">
        <v>438</v>
      </c>
      <c r="L277" s="292">
        <v>656.79</v>
      </c>
      <c r="M277" s="293" t="s">
        <v>411</v>
      </c>
      <c r="N277" s="293" t="s">
        <v>657</v>
      </c>
      <c r="O277" s="294" t="s">
        <v>169</v>
      </c>
      <c r="P277" s="295">
        <v>-6.8424224999999996</v>
      </c>
      <c r="Q277" s="295" t="s">
        <v>408</v>
      </c>
      <c r="R277" s="296">
        <v>0</v>
      </c>
      <c r="S277" s="297">
        <v>1.0392546813726986E-3</v>
      </c>
      <c r="T277" s="297">
        <v>6.7505448575105984E-4</v>
      </c>
      <c r="U277" s="298">
        <v>1.5395122961318193</v>
      </c>
      <c r="V277" s="295"/>
      <c r="W277" s="295"/>
      <c r="X277" s="295"/>
      <c r="Y277" s="313"/>
      <c r="Z277" s="313"/>
      <c r="AA277" s="301"/>
      <c r="AB277" s="295"/>
    </row>
    <row r="278" spans="1:28" ht="15">
      <c r="A278" s="247" t="s">
        <v>176</v>
      </c>
      <c r="B278" s="287" t="s">
        <v>1657</v>
      </c>
      <c r="C278" s="287" t="s">
        <v>1658</v>
      </c>
      <c r="D278" s="305">
        <v>31</v>
      </c>
      <c r="E278" s="287" t="s">
        <v>46</v>
      </c>
      <c r="F278" s="289">
        <v>43707</v>
      </c>
      <c r="G278" s="290" t="s">
        <v>546</v>
      </c>
      <c r="H278" s="290" t="s">
        <v>1659</v>
      </c>
      <c r="I278" s="291">
        <v>13.31</v>
      </c>
      <c r="J278" s="291">
        <v>13</v>
      </c>
      <c r="K278" s="290" t="s">
        <v>438</v>
      </c>
      <c r="L278" s="292">
        <v>48.06</v>
      </c>
      <c r="M278" s="293" t="s">
        <v>1660</v>
      </c>
      <c r="N278" s="293" t="s">
        <v>1661</v>
      </c>
      <c r="O278" s="294" t="s">
        <v>169</v>
      </c>
      <c r="P278" s="295">
        <v>-20.89246</v>
      </c>
      <c r="Q278" s="295" t="s">
        <v>447</v>
      </c>
      <c r="R278" s="296">
        <v>0</v>
      </c>
      <c r="S278" s="297">
        <v>1.1232471784389064E-3</v>
      </c>
      <c r="T278" s="297">
        <v>4.7503699170878261E-4</v>
      </c>
      <c r="U278" s="298">
        <v>2.364546757502842</v>
      </c>
      <c r="V278" s="295"/>
      <c r="W278" s="295"/>
      <c r="X278" s="295"/>
      <c r="Y278" s="313"/>
      <c r="Z278" s="313"/>
      <c r="AA278" s="301"/>
      <c r="AB278" s="295"/>
    </row>
    <row r="279" spans="1:28" ht="15">
      <c r="A279" s="247" t="s">
        <v>176</v>
      </c>
      <c r="B279" s="287" t="s">
        <v>1662</v>
      </c>
      <c r="C279" s="287" t="s">
        <v>1663</v>
      </c>
      <c r="D279" s="305">
        <v>32</v>
      </c>
      <c r="E279" s="287" t="s">
        <v>46</v>
      </c>
      <c r="F279" s="289">
        <v>43707</v>
      </c>
      <c r="G279" s="290" t="s">
        <v>546</v>
      </c>
      <c r="H279" s="290" t="s">
        <v>956</v>
      </c>
      <c r="I279" s="291">
        <v>21.07</v>
      </c>
      <c r="J279" s="291">
        <v>83</v>
      </c>
      <c r="K279" s="290" t="s">
        <v>438</v>
      </c>
      <c r="L279" s="292">
        <v>293.75</v>
      </c>
      <c r="M279" s="293" t="s">
        <v>957</v>
      </c>
      <c r="N279" s="293" t="s">
        <v>958</v>
      </c>
      <c r="O279" s="294" t="s">
        <v>169</v>
      </c>
      <c r="P279" s="295">
        <v>-5.7896495000000003</v>
      </c>
      <c r="Q279" s="295" t="s">
        <v>447</v>
      </c>
      <c r="R279" s="296">
        <v>0</v>
      </c>
      <c r="S279" s="297">
        <v>1.2118133287639218E-2</v>
      </c>
      <c r="T279" s="297">
        <v>5.3948689295012569E-3</v>
      </c>
      <c r="U279" s="298">
        <v>2.2462331237321664</v>
      </c>
      <c r="V279" s="295"/>
      <c r="W279" s="295"/>
      <c r="X279" s="295"/>
      <c r="Y279" s="313"/>
      <c r="Z279" s="313"/>
      <c r="AA279" s="301"/>
      <c r="AB279" s="295"/>
    </row>
    <row r="280" spans="1:28" ht="15">
      <c r="A280" s="247" t="s">
        <v>176</v>
      </c>
      <c r="B280" s="287" t="s">
        <v>1664</v>
      </c>
      <c r="C280" s="287" t="s">
        <v>1665</v>
      </c>
      <c r="D280" s="305">
        <v>33</v>
      </c>
      <c r="E280" s="287" t="s">
        <v>46</v>
      </c>
      <c r="F280" s="289">
        <v>43707</v>
      </c>
      <c r="G280" s="290" t="s">
        <v>546</v>
      </c>
      <c r="H280" s="290" t="s">
        <v>1666</v>
      </c>
      <c r="I280" s="291">
        <v>14.66</v>
      </c>
      <c r="J280" s="291">
        <v>18</v>
      </c>
      <c r="K280" s="290" t="s">
        <v>438</v>
      </c>
      <c r="L280" s="292">
        <v>84.5</v>
      </c>
      <c r="M280" s="293" t="s">
        <v>1667</v>
      </c>
      <c r="N280" s="293" t="s">
        <v>1668</v>
      </c>
      <c r="O280" s="294" t="s">
        <v>169</v>
      </c>
      <c r="P280" s="295">
        <v>-5.5213270000000003</v>
      </c>
      <c r="Q280" s="295" t="s">
        <v>399</v>
      </c>
      <c r="R280" s="296">
        <v>0</v>
      </c>
      <c r="S280" s="297">
        <v>7.0454700953823226E-3</v>
      </c>
      <c r="T280" s="297">
        <v>4.2800025674833231E-3</v>
      </c>
      <c r="U280" s="298">
        <v>1.6461368852694678</v>
      </c>
      <c r="V280" s="295"/>
      <c r="W280" s="295"/>
      <c r="X280" s="295"/>
      <c r="Y280" s="313"/>
      <c r="Z280" s="313"/>
      <c r="AA280" s="301"/>
      <c r="AB280" s="295"/>
    </row>
    <row r="281" spans="1:28" ht="15">
      <c r="A281" s="247" t="s">
        <v>176</v>
      </c>
      <c r="B281" s="287" t="s">
        <v>1669</v>
      </c>
      <c r="C281" s="287" t="s">
        <v>1670</v>
      </c>
      <c r="D281" s="305">
        <v>34</v>
      </c>
      <c r="E281" s="287" t="s">
        <v>46</v>
      </c>
      <c r="F281" s="289">
        <v>43707</v>
      </c>
      <c r="G281" s="290" t="s">
        <v>546</v>
      </c>
      <c r="H281" s="290" t="s">
        <v>1671</v>
      </c>
      <c r="I281" s="291">
        <v>13.71</v>
      </c>
      <c r="J281" s="291">
        <v>48</v>
      </c>
      <c r="K281" s="290" t="s">
        <v>438</v>
      </c>
      <c r="L281" s="292">
        <v>136.72999999999999</v>
      </c>
      <c r="M281" s="293" t="s">
        <v>1672</v>
      </c>
      <c r="N281" s="293" t="s">
        <v>1673</v>
      </c>
      <c r="O281" s="294" t="s">
        <v>169</v>
      </c>
      <c r="P281" s="295">
        <v>-2.347231E-2</v>
      </c>
      <c r="Q281" s="295" t="s">
        <v>404</v>
      </c>
      <c r="R281" s="296">
        <v>0</v>
      </c>
      <c r="S281" s="297">
        <v>3.9245015333848601E-3</v>
      </c>
      <c r="T281" s="297">
        <v>7.7315935041262955E-3</v>
      </c>
      <c r="U281" s="298">
        <v>0.50759284373788949</v>
      </c>
      <c r="V281" s="295"/>
      <c r="W281" s="295"/>
      <c r="X281" s="295"/>
      <c r="Y281" s="313"/>
      <c r="Z281" s="313"/>
      <c r="AA281" s="301"/>
      <c r="AB281" s="295"/>
    </row>
    <row r="282" spans="1:28" ht="15">
      <c r="A282" s="247" t="s">
        <v>176</v>
      </c>
      <c r="B282" s="287" t="s">
        <v>1674</v>
      </c>
      <c r="C282" s="287" t="s">
        <v>1675</v>
      </c>
      <c r="D282" s="305">
        <v>35</v>
      </c>
      <c r="E282" s="287" t="s">
        <v>46</v>
      </c>
      <c r="F282" s="289">
        <v>43707</v>
      </c>
      <c r="G282" s="290" t="s">
        <v>546</v>
      </c>
      <c r="H282" s="290" t="s">
        <v>1676</v>
      </c>
      <c r="I282" s="291">
        <v>17.34</v>
      </c>
      <c r="J282" s="291">
        <v>10</v>
      </c>
      <c r="K282" s="290" t="s">
        <v>438</v>
      </c>
      <c r="L282" s="292">
        <v>77.77</v>
      </c>
      <c r="M282" s="293" t="s">
        <v>1677</v>
      </c>
      <c r="N282" s="293" t="s">
        <v>1678</v>
      </c>
      <c r="O282" s="294" t="s">
        <v>169</v>
      </c>
      <c r="P282" s="295">
        <v>-5.1394223999999999</v>
      </c>
      <c r="Q282" s="295" t="s">
        <v>447</v>
      </c>
      <c r="R282" s="296">
        <v>0</v>
      </c>
      <c r="S282" s="297">
        <v>5.6386010096465934E-3</v>
      </c>
      <c r="T282" s="297">
        <v>3.784105746715752E-3</v>
      </c>
      <c r="U282" s="298">
        <v>1.490074904629811</v>
      </c>
      <c r="V282" s="295"/>
      <c r="W282" s="295"/>
      <c r="X282" s="295"/>
      <c r="Y282" s="313"/>
      <c r="Z282" s="313"/>
      <c r="AA282" s="301"/>
      <c r="AB282" s="295"/>
    </row>
    <row r="283" spans="1:28" ht="15">
      <c r="A283" s="247" t="s">
        <v>176</v>
      </c>
      <c r="B283" s="287" t="s">
        <v>1679</v>
      </c>
      <c r="C283" s="287" t="s">
        <v>1680</v>
      </c>
      <c r="D283" s="305">
        <v>36</v>
      </c>
      <c r="E283" s="287" t="s">
        <v>46</v>
      </c>
      <c r="F283" s="289">
        <v>43707</v>
      </c>
      <c r="G283" s="290" t="s">
        <v>546</v>
      </c>
      <c r="H283" s="290" t="s">
        <v>705</v>
      </c>
      <c r="I283" s="291">
        <v>15.46</v>
      </c>
      <c r="J283" s="291">
        <v>20</v>
      </c>
      <c r="K283" s="290" t="s">
        <v>438</v>
      </c>
      <c r="L283" s="292">
        <v>152.79</v>
      </c>
      <c r="M283" s="293" t="s">
        <v>706</v>
      </c>
      <c r="N283" s="293" t="s">
        <v>707</v>
      </c>
      <c r="O283" s="294" t="s">
        <v>169</v>
      </c>
      <c r="P283" s="295">
        <v>-5.5044174000000003</v>
      </c>
      <c r="Q283" s="295" t="s">
        <v>404</v>
      </c>
      <c r="R283" s="296">
        <v>0</v>
      </c>
      <c r="S283" s="297">
        <v>2.7333614311831592E-4</v>
      </c>
      <c r="T283" s="297">
        <v>7.4100997336038539E-4</v>
      </c>
      <c r="U283" s="298">
        <v>0.36886972233149778</v>
      </c>
      <c r="V283" s="295"/>
      <c r="W283" s="295"/>
      <c r="X283" s="295"/>
      <c r="Y283" s="313"/>
      <c r="Z283" s="313"/>
      <c r="AA283" s="301"/>
      <c r="AB283" s="295"/>
    </row>
    <row r="284" spans="1:28" ht="15">
      <c r="A284" s="247" t="s">
        <v>176</v>
      </c>
      <c r="B284" s="287" t="s">
        <v>1681</v>
      </c>
      <c r="C284" s="287" t="s">
        <v>1682</v>
      </c>
      <c r="D284" s="305">
        <v>37</v>
      </c>
      <c r="E284" s="287" t="s">
        <v>46</v>
      </c>
      <c r="F284" s="289">
        <v>43707</v>
      </c>
      <c r="G284" s="290" t="s">
        <v>546</v>
      </c>
      <c r="H284" s="290" t="s">
        <v>1190</v>
      </c>
      <c r="I284" s="291">
        <v>14.28</v>
      </c>
      <c r="J284" s="291">
        <v>11</v>
      </c>
      <c r="K284" s="290" t="s">
        <v>438</v>
      </c>
      <c r="L284" s="292">
        <v>32.81</v>
      </c>
      <c r="M284" s="293" t="s">
        <v>1191</v>
      </c>
      <c r="N284" s="293" t="s">
        <v>1192</v>
      </c>
      <c r="O284" s="294" t="s">
        <v>169</v>
      </c>
      <c r="P284" s="295">
        <v>-2.4157405000000001</v>
      </c>
      <c r="Q284" s="295" t="s">
        <v>395</v>
      </c>
      <c r="R284" s="296">
        <v>0</v>
      </c>
      <c r="S284" s="297">
        <v>7.6078987077502267E-5</v>
      </c>
      <c r="T284" s="297">
        <v>1.9949770877640386E-4</v>
      </c>
      <c r="U284" s="298">
        <v>0.38135268592368271</v>
      </c>
      <c r="V284" s="295"/>
      <c r="W284" s="295"/>
      <c r="X284" s="295"/>
      <c r="Y284" s="313"/>
      <c r="Z284" s="313"/>
      <c r="AA284" s="301"/>
      <c r="AB284" s="295"/>
    </row>
    <row r="285" spans="1:28" ht="15">
      <c r="A285" s="247" t="s">
        <v>176</v>
      </c>
      <c r="B285" s="287" t="s">
        <v>1683</v>
      </c>
      <c r="C285" s="287" t="s">
        <v>1684</v>
      </c>
      <c r="D285" s="305">
        <v>38</v>
      </c>
      <c r="E285" s="287" t="s">
        <v>46</v>
      </c>
      <c r="F285" s="289">
        <v>43707</v>
      </c>
      <c r="G285" s="290" t="s">
        <v>546</v>
      </c>
      <c r="H285" s="290" t="s">
        <v>1685</v>
      </c>
      <c r="I285" s="291">
        <v>11.85</v>
      </c>
      <c r="J285" s="291">
        <v>2</v>
      </c>
      <c r="K285" s="290" t="s">
        <v>438</v>
      </c>
      <c r="L285" s="292">
        <v>106.01</v>
      </c>
      <c r="M285" s="293" t="s">
        <v>1686</v>
      </c>
      <c r="N285" s="293" t="s">
        <v>1687</v>
      </c>
      <c r="O285" s="294" t="s">
        <v>169</v>
      </c>
      <c r="P285" s="295">
        <v>-1.9994318</v>
      </c>
      <c r="Q285" s="295" t="s">
        <v>395</v>
      </c>
      <c r="R285" s="296">
        <v>0</v>
      </c>
      <c r="S285" s="297">
        <v>3.268157695678483E-3</v>
      </c>
      <c r="T285" s="297">
        <v>1.6015690336988343E-3</v>
      </c>
      <c r="U285" s="298">
        <v>2.0405974559402233</v>
      </c>
      <c r="V285" s="295"/>
      <c r="W285" s="295"/>
      <c r="X285" s="295"/>
      <c r="Y285" s="313"/>
      <c r="Z285" s="313"/>
      <c r="AA285" s="301"/>
      <c r="AB285" s="295"/>
    </row>
    <row r="286" spans="1:28" ht="15">
      <c r="A286" s="247" t="s">
        <v>176</v>
      </c>
      <c r="B286" s="287" t="s">
        <v>1688</v>
      </c>
      <c r="C286" s="287" t="s">
        <v>1689</v>
      </c>
      <c r="D286" s="305">
        <v>39</v>
      </c>
      <c r="E286" s="287" t="s">
        <v>46</v>
      </c>
      <c r="F286" s="289">
        <v>43707</v>
      </c>
      <c r="G286" s="290" t="s">
        <v>546</v>
      </c>
      <c r="H286" s="290" t="s">
        <v>1690</v>
      </c>
      <c r="I286" s="291">
        <v>12.97</v>
      </c>
      <c r="J286" s="291">
        <v>5</v>
      </c>
      <c r="K286" s="290" t="s">
        <v>438</v>
      </c>
      <c r="L286" s="292">
        <v>526.75</v>
      </c>
      <c r="M286" s="293" t="s">
        <v>1691</v>
      </c>
      <c r="N286" s="293" t="s">
        <v>1692</v>
      </c>
      <c r="O286" s="294" t="s">
        <v>169</v>
      </c>
      <c r="P286" s="295">
        <v>-9.7453590000000003E-3</v>
      </c>
      <c r="Q286" s="295" t="s">
        <v>395</v>
      </c>
      <c r="R286" s="296">
        <v>0</v>
      </c>
      <c r="S286" s="297">
        <v>2.9370804829312435E-3</v>
      </c>
      <c r="T286" s="297">
        <v>1.7630716546443291E-3</v>
      </c>
      <c r="U286" s="298">
        <v>1.6658883234803927</v>
      </c>
      <c r="V286" s="295"/>
      <c r="W286" s="295"/>
      <c r="X286" s="295"/>
      <c r="Y286" s="313"/>
      <c r="Z286" s="313"/>
      <c r="AA286" s="301"/>
      <c r="AB286" s="295"/>
    </row>
    <row r="287" spans="1:28" ht="15">
      <c r="A287" s="247" t="s">
        <v>176</v>
      </c>
      <c r="B287" s="287" t="s">
        <v>1693</v>
      </c>
      <c r="C287" s="287" t="s">
        <v>1694</v>
      </c>
      <c r="D287" s="305">
        <v>40</v>
      </c>
      <c r="E287" s="287" t="s">
        <v>46</v>
      </c>
      <c r="F287" s="289">
        <v>43707</v>
      </c>
      <c r="G287" s="290" t="s">
        <v>546</v>
      </c>
      <c r="H287" s="290" t="s">
        <v>1695</v>
      </c>
      <c r="I287" s="291">
        <v>15.95</v>
      </c>
      <c r="J287" s="291">
        <v>112</v>
      </c>
      <c r="K287" s="290" t="s">
        <v>438</v>
      </c>
      <c r="L287" s="292">
        <v>148.94</v>
      </c>
      <c r="M287" s="293" t="s">
        <v>1696</v>
      </c>
      <c r="N287" s="293" t="s">
        <v>1697</v>
      </c>
      <c r="O287" s="294" t="s">
        <v>169</v>
      </c>
      <c r="P287" s="295">
        <v>-5.3514122999999998</v>
      </c>
      <c r="Q287" s="295" t="s">
        <v>404</v>
      </c>
      <c r="R287" s="296">
        <v>0</v>
      </c>
      <c r="S287" s="297">
        <v>1.3739291597471008E-3</v>
      </c>
      <c r="T287" s="297">
        <v>1.9103483663424261E-3</v>
      </c>
      <c r="U287" s="298">
        <v>0.71920346254837308</v>
      </c>
      <c r="V287" s="295"/>
      <c r="W287" s="295"/>
      <c r="X287" s="295"/>
      <c r="Y287" s="313"/>
      <c r="Z287" s="313"/>
      <c r="AA287" s="301"/>
      <c r="AB287" s="295"/>
    </row>
    <row r="288" spans="1:28" ht="15">
      <c r="A288" s="247" t="s">
        <v>176</v>
      </c>
      <c r="B288" s="287" t="s">
        <v>1698</v>
      </c>
      <c r="C288" s="287" t="s">
        <v>1699</v>
      </c>
      <c r="D288" s="305">
        <v>41</v>
      </c>
      <c r="E288" s="287" t="s">
        <v>46</v>
      </c>
      <c r="F288" s="289">
        <v>43707</v>
      </c>
      <c r="G288" s="290" t="s">
        <v>546</v>
      </c>
      <c r="H288" s="290" t="s">
        <v>1700</v>
      </c>
      <c r="I288" s="291">
        <v>15.23</v>
      </c>
      <c r="J288" s="291">
        <v>34</v>
      </c>
      <c r="K288" s="290" t="s">
        <v>438</v>
      </c>
      <c r="L288" s="292">
        <v>74.33</v>
      </c>
      <c r="M288" s="293" t="s">
        <v>1701</v>
      </c>
      <c r="N288" s="293" t="s">
        <v>1702</v>
      </c>
      <c r="O288" s="294" t="s">
        <v>169</v>
      </c>
      <c r="P288" s="295">
        <v>1.8958807</v>
      </c>
      <c r="Q288" s="295" t="s">
        <v>408</v>
      </c>
      <c r="R288" s="296">
        <v>0</v>
      </c>
      <c r="S288" s="297">
        <v>9.2270929154320913E-4</v>
      </c>
      <c r="T288" s="297">
        <v>1.4574475714052508E-3</v>
      </c>
      <c r="U288" s="298">
        <v>0.63309947448301385</v>
      </c>
      <c r="V288" s="295"/>
      <c r="W288" s="295"/>
      <c r="X288" s="295"/>
      <c r="Y288" s="313"/>
      <c r="Z288" s="313"/>
      <c r="AA288" s="301"/>
      <c r="AB288" s="295"/>
    </row>
    <row r="289" spans="1:28" ht="15">
      <c r="A289" s="247" t="s">
        <v>176</v>
      </c>
      <c r="B289" s="287" t="s">
        <v>1703</v>
      </c>
      <c r="C289" s="287" t="s">
        <v>1704</v>
      </c>
      <c r="D289" s="305">
        <v>42</v>
      </c>
      <c r="E289" s="287" t="s">
        <v>46</v>
      </c>
      <c r="F289" s="289">
        <v>43707</v>
      </c>
      <c r="G289" s="290" t="s">
        <v>546</v>
      </c>
      <c r="H289" s="290" t="s">
        <v>1705</v>
      </c>
      <c r="I289" s="291">
        <v>12.53</v>
      </c>
      <c r="J289" s="291">
        <v>18</v>
      </c>
      <c r="K289" s="290" t="s">
        <v>438</v>
      </c>
      <c r="L289" s="292">
        <v>54.97</v>
      </c>
      <c r="M289" s="293" t="s">
        <v>1706</v>
      </c>
      <c r="N289" s="293" t="s">
        <v>1707</v>
      </c>
      <c r="O289" s="294" t="s">
        <v>169</v>
      </c>
      <c r="P289" s="295">
        <v>-4.3805065000000001</v>
      </c>
      <c r="Q289" s="295" t="s">
        <v>395</v>
      </c>
      <c r="R289" s="296">
        <v>0</v>
      </c>
      <c r="S289" s="297">
        <v>2.5700978748354592E-3</v>
      </c>
      <c r="T289" s="297">
        <v>2.7257520290238655E-3</v>
      </c>
      <c r="U289" s="298">
        <v>0.9428949689733338</v>
      </c>
      <c r="V289" s="295"/>
      <c r="W289" s="295"/>
      <c r="X289" s="295"/>
      <c r="Y289" s="313"/>
      <c r="Z289" s="313"/>
      <c r="AA289" s="301"/>
      <c r="AB289" s="295"/>
    </row>
    <row r="290" spans="1:28" ht="15">
      <c r="A290" s="247" t="s">
        <v>176</v>
      </c>
      <c r="B290" s="287" t="s">
        <v>1708</v>
      </c>
      <c r="C290" s="287" t="s">
        <v>1709</v>
      </c>
      <c r="D290" s="305">
        <v>43</v>
      </c>
      <c r="E290" s="287" t="s">
        <v>46</v>
      </c>
      <c r="F290" s="289">
        <v>43707</v>
      </c>
      <c r="G290" s="290" t="s">
        <v>546</v>
      </c>
      <c r="H290" s="290" t="s">
        <v>1710</v>
      </c>
      <c r="I290" s="291">
        <v>13.63</v>
      </c>
      <c r="J290" s="291">
        <v>5</v>
      </c>
      <c r="K290" s="290" t="s">
        <v>438</v>
      </c>
      <c r="L290" s="292">
        <v>123.75</v>
      </c>
      <c r="M290" s="293" t="s">
        <v>1711</v>
      </c>
      <c r="N290" s="293" t="s">
        <v>1712</v>
      </c>
      <c r="O290" s="294" t="s">
        <v>169</v>
      </c>
      <c r="P290" s="295">
        <v>-3.4317255000000002</v>
      </c>
      <c r="Q290" s="295" t="s">
        <v>399</v>
      </c>
      <c r="R290" s="296">
        <v>0</v>
      </c>
      <c r="S290" s="297">
        <v>8.5010647294660197E-3</v>
      </c>
      <c r="T290" s="297">
        <v>4.7781462729996017E-3</v>
      </c>
      <c r="U290" s="298">
        <v>1.7791553970425569</v>
      </c>
      <c r="V290" s="295"/>
      <c r="W290" s="295"/>
      <c r="X290" s="295"/>
      <c r="Y290" s="313"/>
      <c r="Z290" s="313"/>
      <c r="AA290" s="301"/>
      <c r="AB290" s="295"/>
    </row>
    <row r="291" spans="1:28" ht="15">
      <c r="A291" s="247" t="s">
        <v>176</v>
      </c>
      <c r="B291" s="287" t="s">
        <v>1713</v>
      </c>
      <c r="C291" s="287" t="s">
        <v>1714</v>
      </c>
      <c r="D291" s="305">
        <v>44</v>
      </c>
      <c r="E291" s="287" t="s">
        <v>46</v>
      </c>
      <c r="F291" s="289">
        <v>43707</v>
      </c>
      <c r="G291" s="290" t="s">
        <v>546</v>
      </c>
      <c r="H291" s="290" t="s">
        <v>1715</v>
      </c>
      <c r="I291" s="291">
        <v>23.13</v>
      </c>
      <c r="J291" s="291">
        <v>26</v>
      </c>
      <c r="K291" s="290" t="s">
        <v>438</v>
      </c>
      <c r="L291" s="292">
        <v>118.66</v>
      </c>
      <c r="M291" s="293" t="s">
        <v>1716</v>
      </c>
      <c r="N291" s="293" t="s">
        <v>1717</v>
      </c>
      <c r="O291" s="294" t="s">
        <v>169</v>
      </c>
      <c r="P291" s="295">
        <v>-3.3983409999999998</v>
      </c>
      <c r="Q291" s="295" t="s">
        <v>408</v>
      </c>
      <c r="R291" s="296">
        <v>0</v>
      </c>
      <c r="S291" s="297">
        <v>2.6990980802316972E-3</v>
      </c>
      <c r="T291" s="297">
        <v>3.2863200101188304E-3</v>
      </c>
      <c r="U291" s="298">
        <v>0.82131322327739475</v>
      </c>
      <c r="V291" s="295"/>
      <c r="W291" s="295"/>
      <c r="X291" s="295"/>
      <c r="Y291" s="313"/>
      <c r="Z291" s="313"/>
      <c r="AA291" s="301"/>
      <c r="AB291" s="295"/>
    </row>
    <row r="292" spans="1:28" ht="15">
      <c r="A292" s="247" t="s">
        <v>1718</v>
      </c>
      <c r="B292" s="287" t="s">
        <v>1719</v>
      </c>
      <c r="C292" s="287" t="s">
        <v>1720</v>
      </c>
      <c r="D292" s="305">
        <v>45</v>
      </c>
      <c r="E292" s="287" t="s">
        <v>46</v>
      </c>
      <c r="F292" s="289">
        <v>43707</v>
      </c>
      <c r="G292" s="290" t="s">
        <v>546</v>
      </c>
      <c r="H292" s="290" t="s">
        <v>1721</v>
      </c>
      <c r="I292" s="291">
        <v>11.97</v>
      </c>
      <c r="J292" s="291">
        <v>1</v>
      </c>
      <c r="K292" s="290" t="s">
        <v>438</v>
      </c>
      <c r="L292" s="292">
        <v>161.54</v>
      </c>
      <c r="M292" s="293" t="s">
        <v>1722</v>
      </c>
      <c r="N292" s="293" t="s">
        <v>1723</v>
      </c>
      <c r="O292" s="294" t="s">
        <v>169</v>
      </c>
      <c r="P292" s="295">
        <v>1.4368533999999999</v>
      </c>
      <c r="Q292" s="295" t="s">
        <v>408</v>
      </c>
      <c r="R292" s="296">
        <v>0</v>
      </c>
      <c r="S292" s="297">
        <v>6.934364125029648E-4</v>
      </c>
      <c r="T292" s="297">
        <v>1.0713410671797457E-3</v>
      </c>
      <c r="U292" s="298">
        <v>0.6472601804842627</v>
      </c>
      <c r="V292" s="295"/>
      <c r="W292" s="295"/>
      <c r="X292" s="295"/>
      <c r="Y292" s="313"/>
      <c r="Z292" s="313"/>
      <c r="AA292" s="301"/>
      <c r="AB292" s="295"/>
    </row>
    <row r="293" spans="1:28" ht="15">
      <c r="A293" s="247" t="s">
        <v>176</v>
      </c>
      <c r="B293" s="287" t="s">
        <v>1724</v>
      </c>
      <c r="C293" s="287" t="s">
        <v>1725</v>
      </c>
      <c r="D293" s="305">
        <v>46</v>
      </c>
      <c r="E293" s="287" t="s">
        <v>46</v>
      </c>
      <c r="F293" s="289">
        <v>43707</v>
      </c>
      <c r="G293" s="290" t="s">
        <v>546</v>
      </c>
      <c r="H293" s="290" t="s">
        <v>1726</v>
      </c>
      <c r="I293" s="291">
        <v>13.32</v>
      </c>
      <c r="J293" s="291">
        <v>7</v>
      </c>
      <c r="K293" s="290" t="s">
        <v>438</v>
      </c>
      <c r="L293" s="292">
        <v>180.82</v>
      </c>
      <c r="M293" s="293" t="s">
        <v>1727</v>
      </c>
      <c r="N293" s="293" t="s">
        <v>1728</v>
      </c>
      <c r="O293" s="294" t="s">
        <v>169</v>
      </c>
      <c r="P293" s="295">
        <v>-1.5056133</v>
      </c>
      <c r="Q293" s="295" t="s">
        <v>404</v>
      </c>
      <c r="R293" s="296">
        <v>0</v>
      </c>
      <c r="S293" s="297">
        <v>2.3267895598801758E-2</v>
      </c>
      <c r="T293" s="297">
        <v>1.2901397996130538E-2</v>
      </c>
      <c r="U293" s="298">
        <v>1.8035173867033945</v>
      </c>
      <c r="V293" s="295"/>
      <c r="W293" s="295"/>
      <c r="X293" s="295"/>
      <c r="Y293" s="313"/>
      <c r="Z293" s="313"/>
      <c r="AA293" s="301"/>
      <c r="AB293" s="295"/>
    </row>
    <row r="294" spans="1:28" ht="15">
      <c r="A294" s="247" t="s">
        <v>176</v>
      </c>
      <c r="B294" s="287" t="s">
        <v>1729</v>
      </c>
      <c r="C294" s="287" t="s">
        <v>1730</v>
      </c>
      <c r="D294" s="305">
        <v>47</v>
      </c>
      <c r="E294" s="287" t="s">
        <v>46</v>
      </c>
      <c r="F294" s="289">
        <v>43707</v>
      </c>
      <c r="G294" s="290" t="s">
        <v>546</v>
      </c>
      <c r="H294" s="290" t="s">
        <v>1530</v>
      </c>
      <c r="I294" s="291">
        <v>25.76</v>
      </c>
      <c r="J294" s="291">
        <v>6</v>
      </c>
      <c r="K294" s="290" t="s">
        <v>438</v>
      </c>
      <c r="L294" s="292">
        <v>211.89</v>
      </c>
      <c r="M294" s="293" t="s">
        <v>1531</v>
      </c>
      <c r="N294" s="293" t="s">
        <v>1532</v>
      </c>
      <c r="O294" s="294" t="s">
        <v>169</v>
      </c>
      <c r="P294" s="295">
        <v>-9.9730490000000005E-2</v>
      </c>
      <c r="Q294" s="295" t="s">
        <v>447</v>
      </c>
      <c r="R294" s="296">
        <v>0</v>
      </c>
      <c r="S294" s="297">
        <v>1.2751323038356658E-4</v>
      </c>
      <c r="T294" s="297">
        <v>6.028779174708129E-4</v>
      </c>
      <c r="U294" s="298">
        <v>0.21150754852410045</v>
      </c>
      <c r="V294" s="295"/>
      <c r="W294" s="295"/>
      <c r="X294" s="295"/>
      <c r="Y294" s="313"/>
      <c r="Z294" s="313"/>
      <c r="AA294" s="301"/>
      <c r="AB294" s="295"/>
    </row>
    <row r="295" spans="1:28" ht="15">
      <c r="A295" s="247" t="s">
        <v>176</v>
      </c>
      <c r="B295" s="287" t="s">
        <v>1731</v>
      </c>
      <c r="C295" s="287" t="s">
        <v>1732</v>
      </c>
      <c r="D295" s="305">
        <v>48</v>
      </c>
      <c r="E295" s="287" t="s">
        <v>46</v>
      </c>
      <c r="F295" s="289">
        <v>43707</v>
      </c>
      <c r="G295" s="290" t="s">
        <v>546</v>
      </c>
      <c r="H295" s="290" t="s">
        <v>1733</v>
      </c>
      <c r="I295" s="291">
        <v>25.05</v>
      </c>
      <c r="J295" s="291">
        <v>75</v>
      </c>
      <c r="K295" s="290" t="s">
        <v>438</v>
      </c>
      <c r="L295" s="292">
        <v>126.42</v>
      </c>
      <c r="M295" s="293" t="s">
        <v>1734</v>
      </c>
      <c r="N295" s="293" t="s">
        <v>1735</v>
      </c>
      <c r="O295" s="294" t="s">
        <v>169</v>
      </c>
      <c r="P295" s="295">
        <v>5.2223920000000001</v>
      </c>
      <c r="Q295" s="295" t="s">
        <v>280</v>
      </c>
      <c r="R295" s="296">
        <v>0</v>
      </c>
      <c r="S295" s="297">
        <v>3.3332882540818396E-3</v>
      </c>
      <c r="T295" s="297">
        <v>2.4940630284429805E-3</v>
      </c>
      <c r="U295" s="298">
        <v>1.3364891809341239</v>
      </c>
      <c r="V295" s="295"/>
      <c r="W295" s="295"/>
      <c r="X295" s="295"/>
      <c r="Y295" s="313"/>
      <c r="Z295" s="313"/>
      <c r="AA295" s="301"/>
      <c r="AB295" s="295"/>
    </row>
    <row r="296" spans="1:28" ht="15">
      <c r="A296" s="247" t="s">
        <v>176</v>
      </c>
      <c r="B296" s="287" t="s">
        <v>1736</v>
      </c>
      <c r="C296" s="287" t="s">
        <v>1737</v>
      </c>
      <c r="D296" s="305">
        <v>49</v>
      </c>
      <c r="E296" s="287" t="s">
        <v>46</v>
      </c>
      <c r="F296" s="289">
        <v>43707</v>
      </c>
      <c r="G296" s="290" t="s">
        <v>546</v>
      </c>
      <c r="H296" s="290" t="s">
        <v>779</v>
      </c>
      <c r="I296" s="291">
        <v>13.62</v>
      </c>
      <c r="J296" s="291">
        <v>41</v>
      </c>
      <c r="K296" s="290" t="s">
        <v>438</v>
      </c>
      <c r="L296" s="292">
        <v>96.27</v>
      </c>
      <c r="M296" s="293" t="s">
        <v>780</v>
      </c>
      <c r="N296" s="293" t="s">
        <v>781</v>
      </c>
      <c r="O296" s="294" t="s">
        <v>169</v>
      </c>
      <c r="P296" s="295">
        <v>-5.0318719999999999</v>
      </c>
      <c r="Q296" s="295" t="s">
        <v>280</v>
      </c>
      <c r="R296" s="296">
        <v>0</v>
      </c>
      <c r="S296" s="297">
        <v>1.5335507061770861E-4</v>
      </c>
      <c r="T296" s="297">
        <v>3.715779196611948E-4</v>
      </c>
      <c r="U296" s="298">
        <v>0.41271308789698252</v>
      </c>
      <c r="V296" s="295"/>
      <c r="W296" s="295"/>
      <c r="X296" s="295"/>
      <c r="Y296" s="313"/>
      <c r="Z296" s="313"/>
      <c r="AA296" s="301"/>
      <c r="AB296" s="295"/>
    </row>
    <row r="297" spans="1:28" ht="15">
      <c r="A297" s="247" t="s">
        <v>176</v>
      </c>
      <c r="B297" s="287" t="s">
        <v>1738</v>
      </c>
      <c r="C297" s="287" t="s">
        <v>1739</v>
      </c>
      <c r="D297" s="305">
        <v>50</v>
      </c>
      <c r="E297" s="287" t="s">
        <v>46</v>
      </c>
      <c r="F297" s="289">
        <v>43707</v>
      </c>
      <c r="G297" s="290" t="s">
        <v>546</v>
      </c>
      <c r="H297" s="290" t="s">
        <v>784</v>
      </c>
      <c r="I297" s="291">
        <v>11.97</v>
      </c>
      <c r="J297" s="291">
        <v>2</v>
      </c>
      <c r="K297" s="290" t="s">
        <v>438</v>
      </c>
      <c r="L297" s="292">
        <v>194.85</v>
      </c>
      <c r="M297" s="293" t="s">
        <v>785</v>
      </c>
      <c r="N297" s="293" t="s">
        <v>786</v>
      </c>
      <c r="O297" s="294" t="s">
        <v>169</v>
      </c>
      <c r="P297" s="295">
        <v>-1.5218020000000001</v>
      </c>
      <c r="Q297" s="295" t="s">
        <v>280</v>
      </c>
      <c r="R297" s="296">
        <v>0</v>
      </c>
      <c r="S297" s="297">
        <v>2.3171321327399757E-3</v>
      </c>
      <c r="T297" s="297">
        <v>1.9258566976557445E-3</v>
      </c>
      <c r="U297" s="298">
        <v>1.2031695481603135</v>
      </c>
      <c r="V297" s="295"/>
      <c r="W297" s="295"/>
      <c r="X297" s="295"/>
      <c r="Y297" s="313"/>
      <c r="Z297" s="313"/>
      <c r="AA297" s="301"/>
      <c r="AB297" s="295"/>
    </row>
    <row r="298" spans="1:28" ht="15">
      <c r="A298" s="247" t="s">
        <v>176</v>
      </c>
      <c r="B298" s="287" t="s">
        <v>1740</v>
      </c>
      <c r="C298" s="287" t="s">
        <v>1741</v>
      </c>
      <c r="D298" s="305">
        <v>1</v>
      </c>
      <c r="E298" s="287" t="s">
        <v>47</v>
      </c>
      <c r="F298" s="289">
        <v>43707</v>
      </c>
      <c r="G298" s="290" t="s">
        <v>553</v>
      </c>
      <c r="H298" s="290" t="s">
        <v>1042</v>
      </c>
      <c r="I298" s="291">
        <v>31.836620280000002</v>
      </c>
      <c r="J298" s="291">
        <v>16</v>
      </c>
      <c r="K298" s="290" t="s">
        <v>438</v>
      </c>
      <c r="L298" s="292">
        <v>193.07</v>
      </c>
      <c r="M298" s="293" t="s">
        <v>1043</v>
      </c>
      <c r="N298" s="293" t="s">
        <v>1044</v>
      </c>
      <c r="O298" s="294" t="s">
        <v>178</v>
      </c>
      <c r="P298" s="295">
        <v>-31.817204</v>
      </c>
      <c r="Q298" s="295" t="s">
        <v>484</v>
      </c>
      <c r="R298" s="296">
        <v>0</v>
      </c>
      <c r="S298" s="297">
        <v>1.9342567043272794E-4</v>
      </c>
      <c r="T298" s="297">
        <v>3.6221327491062628E-4</v>
      </c>
      <c r="U298" s="298">
        <v>0.53401044034196277</v>
      </c>
      <c r="V298" s="295"/>
      <c r="W298" s="295"/>
      <c r="X298" s="295"/>
      <c r="Y298" s="313"/>
      <c r="Z298" s="313"/>
      <c r="AA298" s="301"/>
      <c r="AB298" s="295"/>
    </row>
    <row r="299" spans="1:28" ht="15">
      <c r="A299" s="247" t="s">
        <v>176</v>
      </c>
      <c r="B299" s="287" t="s">
        <v>1742</v>
      </c>
      <c r="C299" s="287" t="s">
        <v>1743</v>
      </c>
      <c r="D299" s="305">
        <v>2</v>
      </c>
      <c r="E299" s="287" t="s">
        <v>47</v>
      </c>
      <c r="F299" s="289">
        <v>43707</v>
      </c>
      <c r="G299" s="290" t="s">
        <v>553</v>
      </c>
      <c r="H299" s="290" t="s">
        <v>444</v>
      </c>
      <c r="I299" s="291">
        <v>44.308607559999999</v>
      </c>
      <c r="J299" s="291">
        <v>75</v>
      </c>
      <c r="K299" s="290" t="s">
        <v>438</v>
      </c>
      <c r="L299" s="292">
        <v>284.51</v>
      </c>
      <c r="M299" s="293" t="s">
        <v>445</v>
      </c>
      <c r="N299" s="293" t="s">
        <v>446</v>
      </c>
      <c r="O299" s="294" t="s">
        <v>178</v>
      </c>
      <c r="P299" s="295">
        <v>-3.292513</v>
      </c>
      <c r="Q299" s="295" t="s">
        <v>447</v>
      </c>
      <c r="R299" s="296">
        <v>0</v>
      </c>
      <c r="S299" s="297">
        <v>1.0741791178560984E-2</v>
      </c>
      <c r="T299" s="297">
        <v>5.8349094740275586E-3</v>
      </c>
      <c r="U299" s="298">
        <v>1.8409524991561592</v>
      </c>
      <c r="V299" s="295"/>
      <c r="W299" s="295"/>
      <c r="X299" s="295"/>
      <c r="Y299" s="313"/>
      <c r="Z299" s="313"/>
      <c r="AA299" s="301"/>
      <c r="AB299" s="295"/>
    </row>
    <row r="300" spans="1:28" ht="15">
      <c r="A300" s="247" t="s">
        <v>176</v>
      </c>
      <c r="B300" s="287" t="s">
        <v>1744</v>
      </c>
      <c r="C300" s="287" t="s">
        <v>1745</v>
      </c>
      <c r="D300" s="305">
        <v>3</v>
      </c>
      <c r="E300" s="287" t="s">
        <v>47</v>
      </c>
      <c r="F300" s="289">
        <v>43707</v>
      </c>
      <c r="G300" s="290" t="s">
        <v>553</v>
      </c>
      <c r="H300" s="290" t="s">
        <v>453</v>
      </c>
      <c r="I300" s="291">
        <v>88.144618829999999</v>
      </c>
      <c r="J300" s="291">
        <v>23</v>
      </c>
      <c r="K300" s="290" t="s">
        <v>438</v>
      </c>
      <c r="L300" s="292">
        <v>31.45</v>
      </c>
      <c r="M300" s="293" t="s">
        <v>454</v>
      </c>
      <c r="N300" s="293" t="s">
        <v>455</v>
      </c>
      <c r="O300" s="294" t="s">
        <v>178</v>
      </c>
      <c r="P300" s="295">
        <v>-4.1379333000000003</v>
      </c>
      <c r="Q300" s="295" t="s">
        <v>456</v>
      </c>
      <c r="R300" s="296">
        <v>0</v>
      </c>
      <c r="S300" s="297">
        <v>5.4143693481675846E-4</v>
      </c>
      <c r="T300" s="297">
        <v>1.1092338660799424E-3</v>
      </c>
      <c r="U300" s="298">
        <v>0.48811792659217018</v>
      </c>
      <c r="V300" s="295"/>
      <c r="W300" s="295"/>
      <c r="X300" s="295"/>
      <c r="Y300" s="313"/>
      <c r="Z300" s="313"/>
      <c r="AA300" s="301"/>
      <c r="AB300" s="295"/>
    </row>
    <row r="301" spans="1:28" ht="15">
      <c r="A301" s="247" t="s">
        <v>176</v>
      </c>
      <c r="B301" s="287" t="s">
        <v>1746</v>
      </c>
      <c r="C301" s="287" t="s">
        <v>1747</v>
      </c>
      <c r="D301" s="305">
        <v>4</v>
      </c>
      <c r="E301" s="287" t="s">
        <v>47</v>
      </c>
      <c r="F301" s="289">
        <v>43707</v>
      </c>
      <c r="G301" s="290" t="s">
        <v>553</v>
      </c>
      <c r="H301" s="290" t="s">
        <v>461</v>
      </c>
      <c r="I301" s="291">
        <v>187.81862745000001</v>
      </c>
      <c r="J301" s="291">
        <v>4</v>
      </c>
      <c r="K301" s="290" t="s">
        <v>438</v>
      </c>
      <c r="L301" s="292">
        <v>76.63</v>
      </c>
      <c r="M301" s="293" t="s">
        <v>462</v>
      </c>
      <c r="N301" s="293" t="s">
        <v>463</v>
      </c>
      <c r="O301" s="294" t="s">
        <v>178</v>
      </c>
      <c r="P301" s="295">
        <v>-7.7981176000000003</v>
      </c>
      <c r="Q301" s="295" t="s">
        <v>408</v>
      </c>
      <c r="R301" s="296">
        <v>0</v>
      </c>
      <c r="S301" s="297">
        <v>9.5878858499395484E-6</v>
      </c>
      <c r="T301" s="297">
        <v>1.6179489801680162E-4</v>
      </c>
      <c r="U301" s="298">
        <v>5.9259506742566706E-2</v>
      </c>
      <c r="V301" s="295"/>
      <c r="W301" s="295"/>
      <c r="X301" s="295"/>
      <c r="Y301" s="313"/>
      <c r="Z301" s="313"/>
      <c r="AA301" s="301"/>
      <c r="AB301" s="295"/>
    </row>
    <row r="302" spans="1:28" ht="15">
      <c r="A302" s="247" t="s">
        <v>176</v>
      </c>
      <c r="B302" s="287" t="s">
        <v>1748</v>
      </c>
      <c r="C302" s="287" t="s">
        <v>1749</v>
      </c>
      <c r="D302" s="305">
        <v>5</v>
      </c>
      <c r="E302" s="287" t="s">
        <v>47</v>
      </c>
      <c r="F302" s="289">
        <v>43707</v>
      </c>
      <c r="G302" s="290" t="s">
        <v>553</v>
      </c>
      <c r="H302" s="290" t="s">
        <v>474</v>
      </c>
      <c r="I302" s="291">
        <v>29.6246562</v>
      </c>
      <c r="J302" s="291">
        <v>27</v>
      </c>
      <c r="K302" s="290" t="s">
        <v>438</v>
      </c>
      <c r="L302" s="292">
        <v>183.11</v>
      </c>
      <c r="M302" s="293" t="s">
        <v>475</v>
      </c>
      <c r="N302" s="293" t="s">
        <v>476</v>
      </c>
      <c r="O302" s="294" t="s">
        <v>178</v>
      </c>
      <c r="P302" s="295">
        <v>-12.043243</v>
      </c>
      <c r="Q302" s="295" t="s">
        <v>447</v>
      </c>
      <c r="R302" s="296">
        <v>0</v>
      </c>
      <c r="S302" s="297">
        <v>4.2679472250162193E-4</v>
      </c>
      <c r="T302" s="297">
        <v>5.3954481151685327E-4</v>
      </c>
      <c r="U302" s="298">
        <v>0.79102738714463672</v>
      </c>
      <c r="V302" s="295"/>
      <c r="W302" s="295"/>
      <c r="X302" s="295"/>
      <c r="Y302" s="313"/>
      <c r="Z302" s="313"/>
      <c r="AA302" s="301"/>
      <c r="AB302" s="295"/>
    </row>
    <row r="303" spans="1:28" ht="15">
      <c r="A303" s="247" t="s">
        <v>176</v>
      </c>
      <c r="B303" s="287" t="s">
        <v>1750</v>
      </c>
      <c r="C303" s="287" t="s">
        <v>1751</v>
      </c>
      <c r="D303" s="305">
        <v>6</v>
      </c>
      <c r="E303" s="287" t="s">
        <v>47</v>
      </c>
      <c r="F303" s="289">
        <v>43707</v>
      </c>
      <c r="G303" s="290" t="s">
        <v>553</v>
      </c>
      <c r="H303" s="290" t="s">
        <v>481</v>
      </c>
      <c r="I303" s="291">
        <v>28.862583879999999</v>
      </c>
      <c r="J303" s="291">
        <v>10</v>
      </c>
      <c r="K303" s="290" t="s">
        <v>438</v>
      </c>
      <c r="L303" s="292">
        <v>1776.29</v>
      </c>
      <c r="M303" s="293" t="s">
        <v>482</v>
      </c>
      <c r="N303" s="293" t="s">
        <v>483</v>
      </c>
      <c r="O303" s="294" t="s">
        <v>178</v>
      </c>
      <c r="P303" s="295">
        <v>-3.930831</v>
      </c>
      <c r="Q303" s="295" t="s">
        <v>484</v>
      </c>
      <c r="R303" s="296">
        <v>0</v>
      </c>
      <c r="S303" s="297">
        <v>3.9517874755088653E-2</v>
      </c>
      <c r="T303" s="297">
        <v>3.0634641413596411E-2</v>
      </c>
      <c r="U303" s="298">
        <v>1.2899734722388376</v>
      </c>
      <c r="V303" s="295"/>
      <c r="W303" s="295"/>
      <c r="X303" s="295"/>
      <c r="Y303" s="313"/>
      <c r="Z303" s="313"/>
      <c r="AA303" s="301"/>
      <c r="AB303" s="295"/>
    </row>
    <row r="304" spans="1:28" ht="15">
      <c r="A304" s="247" t="s">
        <v>176</v>
      </c>
      <c r="B304" s="287" t="s">
        <v>1752</v>
      </c>
      <c r="C304" s="287" t="s">
        <v>1753</v>
      </c>
      <c r="D304" s="305">
        <v>7</v>
      </c>
      <c r="E304" s="287" t="s">
        <v>47</v>
      </c>
      <c r="F304" s="289">
        <v>43707</v>
      </c>
      <c r="G304" s="290" t="s">
        <v>553</v>
      </c>
      <c r="H304" s="290" t="s">
        <v>1054</v>
      </c>
      <c r="I304" s="291">
        <v>31.328170719999999</v>
      </c>
      <c r="J304" s="291">
        <v>6</v>
      </c>
      <c r="K304" s="290" t="s">
        <v>438</v>
      </c>
      <c r="L304" s="292">
        <v>230.19</v>
      </c>
      <c r="M304" s="293" t="s">
        <v>1055</v>
      </c>
      <c r="N304" s="293" t="s">
        <v>1056</v>
      </c>
      <c r="O304" s="294" t="s">
        <v>178</v>
      </c>
      <c r="P304" s="295">
        <v>2.7454852999999999</v>
      </c>
      <c r="Q304" s="295" t="s">
        <v>408</v>
      </c>
      <c r="R304" s="296">
        <v>0</v>
      </c>
      <c r="S304" s="297">
        <v>5.3771789901405076E-3</v>
      </c>
      <c r="T304" s="297">
        <v>4.2401285132844524E-3</v>
      </c>
      <c r="U304" s="298">
        <v>1.2681641542924091</v>
      </c>
      <c r="V304" s="295"/>
      <c r="W304" s="295"/>
      <c r="X304" s="295"/>
      <c r="Y304" s="313"/>
      <c r="Z304" s="313"/>
      <c r="AA304" s="301"/>
      <c r="AB304" s="295"/>
    </row>
    <row r="305" spans="1:28" ht="15">
      <c r="A305" s="247" t="s">
        <v>176</v>
      </c>
      <c r="B305" s="287" t="s">
        <v>1754</v>
      </c>
      <c r="C305" s="287" t="s">
        <v>1755</v>
      </c>
      <c r="D305" s="305">
        <v>8</v>
      </c>
      <c r="E305" s="287" t="s">
        <v>47</v>
      </c>
      <c r="F305" s="289">
        <v>43707</v>
      </c>
      <c r="G305" s="290" t="s">
        <v>553</v>
      </c>
      <c r="H305" s="290" t="s">
        <v>1263</v>
      </c>
      <c r="I305" s="291">
        <v>35.236519340000001</v>
      </c>
      <c r="J305" s="291">
        <v>27</v>
      </c>
      <c r="K305" s="290" t="s">
        <v>438</v>
      </c>
      <c r="L305" s="292">
        <v>206.56</v>
      </c>
      <c r="M305" s="293" t="s">
        <v>1264</v>
      </c>
      <c r="N305" s="293" t="s">
        <v>1265</v>
      </c>
      <c r="O305" s="294" t="s">
        <v>178</v>
      </c>
      <c r="P305" s="295">
        <v>-0.60555340000000002</v>
      </c>
      <c r="Q305" s="295" t="s">
        <v>408</v>
      </c>
      <c r="R305" s="296">
        <v>0</v>
      </c>
      <c r="S305" s="297">
        <v>5.7930873587477194E-5</v>
      </c>
      <c r="T305" s="297">
        <v>7.4872745302430397E-4</v>
      </c>
      <c r="U305" s="298">
        <v>7.7372444877611204E-2</v>
      </c>
      <c r="V305" s="295"/>
      <c r="W305" s="295"/>
      <c r="X305" s="295"/>
      <c r="Y305" s="313"/>
      <c r="Z305" s="313"/>
      <c r="AA305" s="301"/>
      <c r="AB305" s="295"/>
    </row>
    <row r="306" spans="1:28" ht="15">
      <c r="A306" s="247" t="s">
        <v>176</v>
      </c>
      <c r="B306" s="287" t="s">
        <v>1756</v>
      </c>
      <c r="C306" s="287" t="s">
        <v>1757</v>
      </c>
      <c r="D306" s="305">
        <v>9</v>
      </c>
      <c r="E306" s="287" t="s">
        <v>47</v>
      </c>
      <c r="F306" s="289">
        <v>43707</v>
      </c>
      <c r="G306" s="290" t="s">
        <v>553</v>
      </c>
      <c r="H306" s="290" t="s">
        <v>827</v>
      </c>
      <c r="I306" s="291">
        <v>382.58773105</v>
      </c>
      <c r="J306" s="291">
        <v>6</v>
      </c>
      <c r="K306" s="290" t="s">
        <v>438</v>
      </c>
      <c r="L306" s="292">
        <v>142.82</v>
      </c>
      <c r="M306" s="293" t="s">
        <v>828</v>
      </c>
      <c r="N306" s="293" t="s">
        <v>829</v>
      </c>
      <c r="O306" s="294" t="s">
        <v>178</v>
      </c>
      <c r="P306" s="295">
        <v>-7.6839329999999997</v>
      </c>
      <c r="Q306" s="295" t="s">
        <v>456</v>
      </c>
      <c r="R306" s="296">
        <v>0</v>
      </c>
      <c r="S306" s="297">
        <v>1.7049546429584231E-3</v>
      </c>
      <c r="T306" s="297">
        <v>1.3388623543761061E-3</v>
      </c>
      <c r="U306" s="298">
        <v>1.2734353441081789</v>
      </c>
      <c r="V306" s="295"/>
      <c r="W306" s="295"/>
      <c r="X306" s="295"/>
      <c r="Y306" s="313"/>
      <c r="Z306" s="313"/>
      <c r="AA306" s="301"/>
      <c r="AB306" s="295"/>
    </row>
    <row r="307" spans="1:28" ht="15">
      <c r="A307" s="247" t="s">
        <v>1758</v>
      </c>
      <c r="B307" s="287" t="s">
        <v>1759</v>
      </c>
      <c r="C307" s="287" t="s">
        <v>1760</v>
      </c>
      <c r="D307" s="305">
        <v>10</v>
      </c>
      <c r="E307" s="287" t="s">
        <v>47</v>
      </c>
      <c r="F307" s="289">
        <v>43707</v>
      </c>
      <c r="G307" s="290" t="s">
        <v>553</v>
      </c>
      <c r="H307" s="290" t="s">
        <v>537</v>
      </c>
      <c r="I307" s="291">
        <v>29.114156860000001</v>
      </c>
      <c r="J307" s="291">
        <v>1</v>
      </c>
      <c r="K307" s="290" t="s">
        <v>438</v>
      </c>
      <c r="L307" s="292">
        <v>364.09</v>
      </c>
      <c r="M307" s="293" t="s">
        <v>538</v>
      </c>
      <c r="N307" s="293" t="s">
        <v>539</v>
      </c>
      <c r="O307" s="294" t="s">
        <v>178</v>
      </c>
      <c r="P307" s="295">
        <v>-2.8723776000000001</v>
      </c>
      <c r="Q307" s="295" t="s">
        <v>395</v>
      </c>
      <c r="R307" s="296">
        <v>0</v>
      </c>
      <c r="S307" s="297">
        <v>1.1574562989879748E-2</v>
      </c>
      <c r="T307" s="297">
        <v>7.8867805456867349E-3</v>
      </c>
      <c r="U307" s="298">
        <v>1.4675903460011772</v>
      </c>
      <c r="V307" s="295"/>
      <c r="W307" s="295"/>
      <c r="X307" s="295"/>
      <c r="Y307" s="313"/>
      <c r="Z307" s="313"/>
      <c r="AA307" s="301"/>
      <c r="AB307" s="295"/>
    </row>
    <row r="308" spans="1:28" ht="15">
      <c r="A308" s="247" t="s">
        <v>176</v>
      </c>
      <c r="B308" s="287" t="s">
        <v>1761</v>
      </c>
      <c r="C308" s="287" t="s">
        <v>1762</v>
      </c>
      <c r="D308" s="305">
        <v>11</v>
      </c>
      <c r="E308" s="287" t="s">
        <v>47</v>
      </c>
      <c r="F308" s="289">
        <v>43707</v>
      </c>
      <c r="G308" s="290" t="s">
        <v>553</v>
      </c>
      <c r="H308" s="290" t="s">
        <v>1580</v>
      </c>
      <c r="I308" s="291">
        <v>31.704826400000002</v>
      </c>
      <c r="J308" s="291">
        <v>6</v>
      </c>
      <c r="K308" s="290" t="s">
        <v>438</v>
      </c>
      <c r="L308" s="292">
        <v>58.99</v>
      </c>
      <c r="M308" s="293" t="s">
        <v>1581</v>
      </c>
      <c r="N308" s="293" t="s">
        <v>1582</v>
      </c>
      <c r="O308" s="294" t="s">
        <v>178</v>
      </c>
      <c r="P308" s="295">
        <v>-0.74803830000000004</v>
      </c>
      <c r="Q308" s="295" t="s">
        <v>404</v>
      </c>
      <c r="R308" s="296">
        <v>0</v>
      </c>
      <c r="S308" s="297">
        <v>4.1399424390674324E-5</v>
      </c>
      <c r="T308" s="297">
        <v>4.0453574337401174E-4</v>
      </c>
      <c r="U308" s="298">
        <v>0.1023381124381849</v>
      </c>
      <c r="V308" s="295"/>
      <c r="W308" s="295"/>
      <c r="X308" s="295"/>
      <c r="Y308" s="313"/>
      <c r="Z308" s="313"/>
      <c r="AA308" s="301"/>
      <c r="AB308" s="295"/>
    </row>
    <row r="309" spans="1:28" ht="15">
      <c r="A309" s="247" t="s">
        <v>176</v>
      </c>
      <c r="B309" s="287" t="s">
        <v>1763</v>
      </c>
      <c r="C309" s="287" t="s">
        <v>1764</v>
      </c>
      <c r="D309" s="305">
        <v>12</v>
      </c>
      <c r="E309" s="287" t="s">
        <v>47</v>
      </c>
      <c r="F309" s="289">
        <v>43707</v>
      </c>
      <c r="G309" s="290" t="s">
        <v>553</v>
      </c>
      <c r="H309" s="290" t="s">
        <v>1765</v>
      </c>
      <c r="I309" s="291">
        <v>34.892571539999999</v>
      </c>
      <c r="J309" s="291">
        <v>4</v>
      </c>
      <c r="K309" s="290" t="s">
        <v>438</v>
      </c>
      <c r="L309" s="292">
        <v>217.29</v>
      </c>
      <c r="M309" s="293" t="s">
        <v>359</v>
      </c>
      <c r="N309" s="293" t="s">
        <v>1766</v>
      </c>
      <c r="O309" s="294" t="s">
        <v>178</v>
      </c>
      <c r="P309" s="295">
        <v>7.442653</v>
      </c>
      <c r="Q309" s="295" t="s">
        <v>408</v>
      </c>
      <c r="R309" s="296">
        <v>0</v>
      </c>
      <c r="S309" s="297">
        <v>5.9360793842580944E-3</v>
      </c>
      <c r="T309" s="297">
        <v>3.201221843472163E-3</v>
      </c>
      <c r="U309" s="298">
        <v>1.8543167810636967</v>
      </c>
      <c r="V309" s="295"/>
      <c r="W309" s="295"/>
      <c r="X309" s="295"/>
      <c r="Y309" s="313"/>
      <c r="Z309" s="313"/>
      <c r="AA309" s="301"/>
      <c r="AB309" s="295"/>
    </row>
    <row r="310" spans="1:28" ht="15">
      <c r="A310" s="247" t="s">
        <v>176</v>
      </c>
      <c r="B310" s="287" t="s">
        <v>1767</v>
      </c>
      <c r="C310" s="287" t="s">
        <v>1768</v>
      </c>
      <c r="D310" s="305">
        <v>13</v>
      </c>
      <c r="E310" s="287" t="s">
        <v>47</v>
      </c>
      <c r="F310" s="289">
        <v>43707</v>
      </c>
      <c r="G310" s="290" t="s">
        <v>553</v>
      </c>
      <c r="H310" s="290" t="s">
        <v>1302</v>
      </c>
      <c r="I310" s="291">
        <v>34.391321820000002</v>
      </c>
      <c r="J310" s="291">
        <v>11</v>
      </c>
      <c r="K310" s="290" t="s">
        <v>438</v>
      </c>
      <c r="L310" s="292">
        <v>68.48</v>
      </c>
      <c r="M310" s="293" t="s">
        <v>1303</v>
      </c>
      <c r="N310" s="293" t="s">
        <v>1304</v>
      </c>
      <c r="O310" s="294" t="s">
        <v>178</v>
      </c>
      <c r="P310" s="295">
        <v>-6.7379293000000002</v>
      </c>
      <c r="Q310" s="295" t="s">
        <v>484</v>
      </c>
      <c r="R310" s="296">
        <v>0</v>
      </c>
      <c r="S310" s="297">
        <v>8.4267992014245663E-5</v>
      </c>
      <c r="T310" s="297">
        <v>7.9492441110533773E-4</v>
      </c>
      <c r="U310" s="298">
        <v>0.10600755346923051</v>
      </c>
      <c r="V310" s="295"/>
      <c r="W310" s="295"/>
      <c r="X310" s="295"/>
      <c r="Y310" s="313"/>
      <c r="Z310" s="313"/>
      <c r="AA310" s="301"/>
      <c r="AB310" s="295"/>
    </row>
    <row r="311" spans="1:28" ht="15">
      <c r="A311" s="247" t="s">
        <v>176</v>
      </c>
      <c r="B311" s="287" t="s">
        <v>1769</v>
      </c>
      <c r="C311" s="287" t="s">
        <v>1770</v>
      </c>
      <c r="D311" s="305">
        <v>14</v>
      </c>
      <c r="E311" s="287" t="s">
        <v>47</v>
      </c>
      <c r="F311" s="289">
        <v>43707</v>
      </c>
      <c r="G311" s="290" t="s">
        <v>553</v>
      </c>
      <c r="H311" s="290" t="s">
        <v>843</v>
      </c>
      <c r="I311" s="291">
        <v>50.520924350000001</v>
      </c>
      <c r="J311" s="291">
        <v>11</v>
      </c>
      <c r="K311" s="290" t="s">
        <v>438</v>
      </c>
      <c r="L311" s="292">
        <v>838.42</v>
      </c>
      <c r="M311" s="293" t="s">
        <v>844</v>
      </c>
      <c r="N311" s="293" t="s">
        <v>845</v>
      </c>
      <c r="O311" s="294" t="s">
        <v>178</v>
      </c>
      <c r="P311" s="295">
        <v>-6.0343741999999999E-2</v>
      </c>
      <c r="Q311" s="295" t="s">
        <v>408</v>
      </c>
      <c r="R311" s="296">
        <v>0</v>
      </c>
      <c r="S311" s="297">
        <v>1.7554022372454649E-3</v>
      </c>
      <c r="T311" s="297">
        <v>8.3166192935473339E-4</v>
      </c>
      <c r="U311" s="298">
        <v>2.1107161158710723</v>
      </c>
      <c r="V311" s="295"/>
      <c r="W311" s="295"/>
      <c r="X311" s="295"/>
      <c r="Y311" s="313"/>
      <c r="Z311" s="313"/>
      <c r="AA311" s="301"/>
      <c r="AB311" s="295"/>
    </row>
    <row r="312" spans="1:28" ht="15">
      <c r="A312" s="247" t="s">
        <v>1771</v>
      </c>
      <c r="B312" s="287" t="s">
        <v>1772</v>
      </c>
      <c r="C312" s="287" t="s">
        <v>1773</v>
      </c>
      <c r="D312" s="305">
        <v>15</v>
      </c>
      <c r="E312" s="287" t="s">
        <v>47</v>
      </c>
      <c r="F312" s="289">
        <v>43707</v>
      </c>
      <c r="G312" s="290" t="s">
        <v>553</v>
      </c>
      <c r="H312" s="290" t="s">
        <v>1605</v>
      </c>
      <c r="I312" s="291">
        <v>28.87419998</v>
      </c>
      <c r="J312" s="291">
        <v>1</v>
      </c>
      <c r="K312" s="290" t="s">
        <v>438</v>
      </c>
      <c r="L312" s="292">
        <v>55.04</v>
      </c>
      <c r="M312" s="293" t="s">
        <v>1606</v>
      </c>
      <c r="N312" s="293" t="s">
        <v>1607</v>
      </c>
      <c r="O312" s="294" t="s">
        <v>178</v>
      </c>
      <c r="P312" s="295">
        <v>1.0450244</v>
      </c>
      <c r="Q312" s="295" t="s">
        <v>408</v>
      </c>
      <c r="R312" s="296">
        <v>0</v>
      </c>
      <c r="S312" s="297">
        <v>5.4193285242205907E-3</v>
      </c>
      <c r="T312" s="297">
        <v>8.7358362504571848E-3</v>
      </c>
      <c r="U312" s="298">
        <v>0.62035601044341615</v>
      </c>
      <c r="V312" s="295"/>
      <c r="W312" s="295"/>
      <c r="X312" s="295"/>
      <c r="Y312" s="313"/>
      <c r="Z312" s="313"/>
      <c r="AA312" s="301"/>
      <c r="AB312" s="295"/>
    </row>
    <row r="313" spans="1:28" ht="15">
      <c r="A313" s="247" t="s">
        <v>176</v>
      </c>
      <c r="B313" s="287" t="s">
        <v>1774</v>
      </c>
      <c r="C313" s="287" t="s">
        <v>1775</v>
      </c>
      <c r="D313" s="305">
        <v>16</v>
      </c>
      <c r="E313" s="287" t="s">
        <v>47</v>
      </c>
      <c r="F313" s="289">
        <v>43707</v>
      </c>
      <c r="G313" s="290" t="s">
        <v>553</v>
      </c>
      <c r="H313" s="290" t="s">
        <v>1095</v>
      </c>
      <c r="I313" s="291">
        <v>57.459593869999999</v>
      </c>
      <c r="J313" s="291">
        <v>22</v>
      </c>
      <c r="K313" s="290" t="s">
        <v>438</v>
      </c>
      <c r="L313" s="292">
        <v>221.84</v>
      </c>
      <c r="M313" s="293" t="s">
        <v>1096</v>
      </c>
      <c r="N313" s="293" t="s">
        <v>1097</v>
      </c>
      <c r="O313" s="294" t="s">
        <v>178</v>
      </c>
      <c r="P313" s="295">
        <v>0.1080513</v>
      </c>
      <c r="Q313" s="295" t="s">
        <v>408</v>
      </c>
      <c r="R313" s="296">
        <v>0</v>
      </c>
      <c r="S313" s="297">
        <v>2.6498506546759081E-3</v>
      </c>
      <c r="T313" s="297">
        <v>1.8718010622353273E-3</v>
      </c>
      <c r="U313" s="298">
        <v>1.4156689554986279</v>
      </c>
      <c r="V313" s="295"/>
      <c r="W313" s="295"/>
      <c r="X313" s="295"/>
      <c r="Y313" s="313"/>
      <c r="Z313" s="313"/>
      <c r="AA313" s="301"/>
      <c r="AB313" s="295"/>
    </row>
    <row r="314" spans="1:28" ht="15">
      <c r="A314" s="247" t="s">
        <v>176</v>
      </c>
      <c r="B314" s="287" t="s">
        <v>1776</v>
      </c>
      <c r="C314" s="287" t="s">
        <v>1777</v>
      </c>
      <c r="D314" s="305">
        <v>17</v>
      </c>
      <c r="E314" s="287" t="s">
        <v>47</v>
      </c>
      <c r="F314" s="289">
        <v>43707</v>
      </c>
      <c r="G314" s="290" t="s">
        <v>553</v>
      </c>
      <c r="H314" s="290" t="s">
        <v>1377</v>
      </c>
      <c r="I314" s="291">
        <v>31.160960249999999</v>
      </c>
      <c r="J314" s="291">
        <v>11</v>
      </c>
      <c r="K314" s="290" t="s">
        <v>438</v>
      </c>
      <c r="L314" s="292">
        <v>79.180000000000007</v>
      </c>
      <c r="M314" s="293" t="s">
        <v>1378</v>
      </c>
      <c r="N314" s="293" t="s">
        <v>1379</v>
      </c>
      <c r="O314" s="294" t="s">
        <v>178</v>
      </c>
      <c r="P314" s="295">
        <v>1.4319538999999999</v>
      </c>
      <c r="Q314" s="295" t="s">
        <v>484</v>
      </c>
      <c r="R314" s="296">
        <v>0</v>
      </c>
      <c r="S314" s="297">
        <v>5.0211402696495999E-5</v>
      </c>
      <c r="T314" s="297">
        <v>4.9377055736141053E-4</v>
      </c>
      <c r="U314" s="298">
        <v>0.10168974627570646</v>
      </c>
      <c r="V314" s="295"/>
      <c r="W314" s="295"/>
      <c r="X314" s="295"/>
      <c r="Y314" s="313"/>
      <c r="Z314" s="313"/>
      <c r="AA314" s="301"/>
      <c r="AB314" s="295"/>
    </row>
    <row r="315" spans="1:28" ht="15">
      <c r="A315" s="247" t="s">
        <v>176</v>
      </c>
      <c r="B315" s="287" t="s">
        <v>1778</v>
      </c>
      <c r="C315" s="287" t="s">
        <v>1779</v>
      </c>
      <c r="D315" s="305">
        <v>18</v>
      </c>
      <c r="E315" s="287" t="s">
        <v>47</v>
      </c>
      <c r="F315" s="289">
        <v>43707</v>
      </c>
      <c r="G315" s="290" t="s">
        <v>553</v>
      </c>
      <c r="H315" s="290" t="s">
        <v>923</v>
      </c>
      <c r="I315" s="291">
        <v>30.402118359999999</v>
      </c>
      <c r="J315" s="291">
        <v>9</v>
      </c>
      <c r="K315" s="290" t="s">
        <v>438</v>
      </c>
      <c r="L315" s="292">
        <v>49.37</v>
      </c>
      <c r="M315" s="293" t="s">
        <v>924</v>
      </c>
      <c r="N315" s="293" t="s">
        <v>925</v>
      </c>
      <c r="O315" s="294" t="s">
        <v>178</v>
      </c>
      <c r="P315" s="295">
        <v>-3.9024413</v>
      </c>
      <c r="Q315" s="295" t="s">
        <v>484</v>
      </c>
      <c r="R315" s="296">
        <v>0</v>
      </c>
      <c r="S315" s="297">
        <v>4.062900287999801E-4</v>
      </c>
      <c r="T315" s="297">
        <v>5.4621467640364615E-4</v>
      </c>
      <c r="U315" s="298">
        <v>0.74382847322054857</v>
      </c>
      <c r="V315" s="295"/>
      <c r="W315" s="295"/>
      <c r="X315" s="295"/>
      <c r="Y315" s="313"/>
      <c r="Z315" s="313"/>
      <c r="AA315" s="301"/>
      <c r="AB315" s="295"/>
    </row>
    <row r="316" spans="1:28" ht="15">
      <c r="A316" s="247" t="s">
        <v>176</v>
      </c>
      <c r="B316" s="287" t="s">
        <v>1780</v>
      </c>
      <c r="C316" s="287" t="s">
        <v>1781</v>
      </c>
      <c r="D316" s="305">
        <v>19</v>
      </c>
      <c r="E316" s="287" t="s">
        <v>47</v>
      </c>
      <c r="F316" s="289">
        <v>43707</v>
      </c>
      <c r="G316" s="290" t="s">
        <v>553</v>
      </c>
      <c r="H316" s="290" t="s">
        <v>1136</v>
      </c>
      <c r="I316" s="291">
        <v>50.94150535</v>
      </c>
      <c r="J316" s="291">
        <v>32</v>
      </c>
      <c r="K316" s="290" t="s">
        <v>438</v>
      </c>
      <c r="L316" s="292">
        <v>289.74</v>
      </c>
      <c r="M316" s="293" t="s">
        <v>1137</v>
      </c>
      <c r="N316" s="293" t="s">
        <v>1138</v>
      </c>
      <c r="O316" s="294" t="s">
        <v>178</v>
      </c>
      <c r="P316" s="295">
        <v>-5.0274729999999996</v>
      </c>
      <c r="Q316" s="295" t="s">
        <v>408</v>
      </c>
      <c r="R316" s="296">
        <v>0</v>
      </c>
      <c r="S316" s="297">
        <v>2.7473346782033058E-4</v>
      </c>
      <c r="T316" s="297">
        <v>9.8476225132576979E-4</v>
      </c>
      <c r="U316" s="298">
        <v>0.27898456449814285</v>
      </c>
      <c r="V316" s="295"/>
      <c r="W316" s="295"/>
      <c r="X316" s="295"/>
      <c r="Y316" s="313"/>
      <c r="Z316" s="313"/>
      <c r="AA316" s="301"/>
      <c r="AB316" s="295"/>
    </row>
    <row r="317" spans="1:28" ht="15">
      <c r="A317" s="247" t="s">
        <v>176</v>
      </c>
      <c r="B317" s="287" t="s">
        <v>1782</v>
      </c>
      <c r="C317" s="287" t="s">
        <v>1783</v>
      </c>
      <c r="D317" s="305">
        <v>20</v>
      </c>
      <c r="E317" s="287" t="s">
        <v>47</v>
      </c>
      <c r="F317" s="289">
        <v>43707</v>
      </c>
      <c r="G317" s="290" t="s">
        <v>553</v>
      </c>
      <c r="H317" s="290" t="s">
        <v>625</v>
      </c>
      <c r="I317" s="291">
        <v>36.683921609999999</v>
      </c>
      <c r="J317" s="291">
        <v>46</v>
      </c>
      <c r="K317" s="290" t="s">
        <v>438</v>
      </c>
      <c r="L317" s="292">
        <v>281.33999999999997</v>
      </c>
      <c r="M317" s="293" t="s">
        <v>626</v>
      </c>
      <c r="N317" s="293" t="s">
        <v>627</v>
      </c>
      <c r="O317" s="294" t="s">
        <v>178</v>
      </c>
      <c r="P317" s="295">
        <v>-2.1744967000000002</v>
      </c>
      <c r="Q317" s="295" t="s">
        <v>408</v>
      </c>
      <c r="R317" s="296">
        <v>0</v>
      </c>
      <c r="S317" s="297">
        <v>2.9863494830884118E-3</v>
      </c>
      <c r="T317" s="297">
        <v>1.739152302701036E-3</v>
      </c>
      <c r="U317" s="298">
        <v>1.7171293615000731</v>
      </c>
      <c r="V317" s="295"/>
      <c r="W317" s="295"/>
      <c r="X317" s="295"/>
      <c r="Y317" s="313"/>
      <c r="Z317" s="313"/>
      <c r="AA317" s="301"/>
      <c r="AB317" s="295"/>
    </row>
    <row r="318" spans="1:28" ht="15">
      <c r="A318" s="247" t="s">
        <v>176</v>
      </c>
      <c r="B318" s="287" t="s">
        <v>1784</v>
      </c>
      <c r="C318" s="287" t="s">
        <v>1785</v>
      </c>
      <c r="D318" s="305">
        <v>21</v>
      </c>
      <c r="E318" s="287" t="s">
        <v>47</v>
      </c>
      <c r="F318" s="289">
        <v>43707</v>
      </c>
      <c r="G318" s="290" t="s">
        <v>553</v>
      </c>
      <c r="H318" s="290" t="s">
        <v>1395</v>
      </c>
      <c r="I318" s="291">
        <v>48.437130000000003</v>
      </c>
      <c r="J318" s="291">
        <v>7</v>
      </c>
      <c r="K318" s="290" t="s">
        <v>438</v>
      </c>
      <c r="L318" s="292">
        <v>81.819999999999993</v>
      </c>
      <c r="M318" s="293" t="s">
        <v>1396</v>
      </c>
      <c r="N318" s="293" t="s">
        <v>1397</v>
      </c>
      <c r="O318" s="294" t="s">
        <v>178</v>
      </c>
      <c r="P318" s="295">
        <v>-5.2520037000000004</v>
      </c>
      <c r="Q318" s="295" t="s">
        <v>456</v>
      </c>
      <c r="R318" s="296">
        <v>0</v>
      </c>
      <c r="S318" s="297">
        <v>2.3995280757773297E-4</v>
      </c>
      <c r="T318" s="297">
        <v>6.172349055797526E-4</v>
      </c>
      <c r="U318" s="298">
        <v>0.38875443596688941</v>
      </c>
      <c r="V318" s="295"/>
      <c r="W318" s="295"/>
      <c r="X318" s="295"/>
      <c r="Y318" s="313"/>
      <c r="Z318" s="313"/>
      <c r="AA318" s="301"/>
      <c r="AB318" s="295"/>
    </row>
    <row r="319" spans="1:28" ht="15">
      <c r="A319" s="247" t="s">
        <v>176</v>
      </c>
      <c r="B319" s="287" t="s">
        <v>1786</v>
      </c>
      <c r="C319" s="287" t="s">
        <v>1787</v>
      </c>
      <c r="D319" s="305">
        <v>22</v>
      </c>
      <c r="E319" s="287" t="s">
        <v>47</v>
      </c>
      <c r="F319" s="289">
        <v>43707</v>
      </c>
      <c r="G319" s="290" t="s">
        <v>553</v>
      </c>
      <c r="H319" s="290" t="s">
        <v>1143</v>
      </c>
      <c r="I319" s="291">
        <v>41.870798180000001</v>
      </c>
      <c r="J319" s="291">
        <v>32</v>
      </c>
      <c r="K319" s="290" t="s">
        <v>438</v>
      </c>
      <c r="L319" s="292">
        <v>288.36</v>
      </c>
      <c r="M319" s="293" t="s">
        <v>1144</v>
      </c>
      <c r="N319" s="293" t="s">
        <v>1145</v>
      </c>
      <c r="O319" s="294" t="s">
        <v>178</v>
      </c>
      <c r="P319" s="295">
        <v>-3.1517029999999999</v>
      </c>
      <c r="Q319" s="295" t="s">
        <v>408</v>
      </c>
      <c r="R319" s="296">
        <v>0</v>
      </c>
      <c r="S319" s="297">
        <v>5.1679031738050742E-3</v>
      </c>
      <c r="T319" s="297">
        <v>3.0594123819767233E-3</v>
      </c>
      <c r="U319" s="298">
        <v>1.6891816233240284</v>
      </c>
      <c r="V319" s="295"/>
      <c r="W319" s="295"/>
      <c r="X319" s="295"/>
      <c r="Y319" s="313"/>
      <c r="Z319" s="313"/>
      <c r="AA319" s="301"/>
      <c r="AB319" s="295"/>
    </row>
    <row r="320" spans="1:28" ht="15">
      <c r="A320" s="247" t="s">
        <v>176</v>
      </c>
      <c r="B320" s="287" t="s">
        <v>1788</v>
      </c>
      <c r="C320" s="287" t="s">
        <v>1789</v>
      </c>
      <c r="D320" s="305">
        <v>23</v>
      </c>
      <c r="E320" s="287" t="s">
        <v>47</v>
      </c>
      <c r="F320" s="289">
        <v>43707</v>
      </c>
      <c r="G320" s="290" t="s">
        <v>553</v>
      </c>
      <c r="H320" s="290" t="s">
        <v>1404</v>
      </c>
      <c r="I320" s="291">
        <v>31.614335140000001</v>
      </c>
      <c r="J320" s="291">
        <v>3</v>
      </c>
      <c r="K320" s="290" t="s">
        <v>438</v>
      </c>
      <c r="L320" s="292">
        <v>96.86</v>
      </c>
      <c r="M320" s="293" t="s">
        <v>1405</v>
      </c>
      <c r="N320" s="293" t="s">
        <v>1406</v>
      </c>
      <c r="O320" s="294" t="s">
        <v>178</v>
      </c>
      <c r="P320" s="295">
        <v>-4.7922190000000002</v>
      </c>
      <c r="Q320" s="295" t="s">
        <v>280</v>
      </c>
      <c r="R320" s="296">
        <v>0</v>
      </c>
      <c r="S320" s="297">
        <v>4.3912116853330477E-4</v>
      </c>
      <c r="T320" s="297">
        <v>7.4234722330928271E-4</v>
      </c>
      <c r="U320" s="298">
        <v>0.59153069445826501</v>
      </c>
      <c r="V320" s="295"/>
      <c r="W320" s="295"/>
      <c r="X320" s="295"/>
      <c r="Y320" s="313"/>
      <c r="Z320" s="313"/>
      <c r="AA320" s="301"/>
      <c r="AB320" s="295"/>
    </row>
    <row r="321" spans="1:28" ht="15">
      <c r="A321" s="247" t="s">
        <v>176</v>
      </c>
      <c r="B321" s="287" t="s">
        <v>1790</v>
      </c>
      <c r="C321" s="287" t="s">
        <v>1791</v>
      </c>
      <c r="D321" s="305">
        <v>24</v>
      </c>
      <c r="E321" s="287" t="s">
        <v>47</v>
      </c>
      <c r="F321" s="289">
        <v>43707</v>
      </c>
      <c r="G321" s="290" t="s">
        <v>553</v>
      </c>
      <c r="H321" s="290" t="s">
        <v>1627</v>
      </c>
      <c r="I321" s="291">
        <v>30.925789980000001</v>
      </c>
      <c r="J321" s="291">
        <v>3</v>
      </c>
      <c r="K321" s="290" t="s">
        <v>438</v>
      </c>
      <c r="L321" s="292">
        <v>197.99</v>
      </c>
      <c r="M321" s="293" t="s">
        <v>1628</v>
      </c>
      <c r="N321" s="293" t="s">
        <v>1629</v>
      </c>
      <c r="O321" s="294" t="s">
        <v>178</v>
      </c>
      <c r="P321" s="295">
        <v>-0.86867212999999999</v>
      </c>
      <c r="Q321" s="295" t="s">
        <v>399</v>
      </c>
      <c r="R321" s="296">
        <v>0</v>
      </c>
      <c r="S321" s="297">
        <v>3.8800466667637539E-3</v>
      </c>
      <c r="T321" s="297">
        <v>1.8302552021560677E-3</v>
      </c>
      <c r="U321" s="298">
        <v>2.1199484433607956</v>
      </c>
      <c r="V321" s="295"/>
      <c r="W321" s="295"/>
      <c r="X321" s="295"/>
      <c r="Y321" s="313"/>
      <c r="Z321" s="313"/>
      <c r="AA321" s="301"/>
      <c r="AB321" s="295"/>
    </row>
    <row r="322" spans="1:28" ht="15">
      <c r="A322" s="247" t="s">
        <v>176</v>
      </c>
      <c r="B322" s="287" t="s">
        <v>1792</v>
      </c>
      <c r="C322" s="287" t="s">
        <v>1793</v>
      </c>
      <c r="D322" s="305">
        <v>25</v>
      </c>
      <c r="E322" s="287" t="s">
        <v>47</v>
      </c>
      <c r="F322" s="289">
        <v>43707</v>
      </c>
      <c r="G322" s="290" t="s">
        <v>553</v>
      </c>
      <c r="H322" s="290" t="s">
        <v>1794</v>
      </c>
      <c r="I322" s="291">
        <v>30.72440615</v>
      </c>
      <c r="J322" s="291">
        <v>7</v>
      </c>
      <c r="K322" s="290" t="s">
        <v>438</v>
      </c>
      <c r="L322" s="292">
        <v>234.63</v>
      </c>
      <c r="M322" s="293" t="s">
        <v>1795</v>
      </c>
      <c r="N322" s="293" t="s">
        <v>1796</v>
      </c>
      <c r="O322" s="294" t="s">
        <v>178</v>
      </c>
      <c r="P322" s="295">
        <v>-4.4270459999999998</v>
      </c>
      <c r="Q322" s="295" t="s">
        <v>408</v>
      </c>
      <c r="R322" s="296">
        <v>0</v>
      </c>
      <c r="S322" s="297">
        <v>7.3200798764220826E-4</v>
      </c>
      <c r="T322" s="297">
        <v>8.3534013938513804E-4</v>
      </c>
      <c r="U322" s="298">
        <v>0.87629930986078486</v>
      </c>
      <c r="V322" s="295"/>
      <c r="W322" s="295"/>
      <c r="X322" s="295"/>
      <c r="Y322" s="313"/>
      <c r="Z322" s="313"/>
      <c r="AA322" s="301"/>
      <c r="AB322" s="295"/>
    </row>
    <row r="323" spans="1:28" ht="15">
      <c r="A323" s="247" t="s">
        <v>176</v>
      </c>
      <c r="B323" s="287" t="s">
        <v>1797</v>
      </c>
      <c r="C323" s="287" t="s">
        <v>1798</v>
      </c>
      <c r="D323" s="305">
        <v>26</v>
      </c>
      <c r="E323" s="287" t="s">
        <v>47</v>
      </c>
      <c r="F323" s="289">
        <v>43707</v>
      </c>
      <c r="G323" s="290" t="s">
        <v>553</v>
      </c>
      <c r="H323" s="290" t="s">
        <v>1155</v>
      </c>
      <c r="I323" s="291">
        <v>70.242196190000001</v>
      </c>
      <c r="J323" s="291">
        <v>2</v>
      </c>
      <c r="K323" s="290" t="s">
        <v>438</v>
      </c>
      <c r="L323" s="292">
        <v>397.62</v>
      </c>
      <c r="M323" s="293" t="s">
        <v>1156</v>
      </c>
      <c r="N323" s="293" t="s">
        <v>1157</v>
      </c>
      <c r="O323" s="294" t="s">
        <v>178</v>
      </c>
      <c r="P323" s="295">
        <v>3.524804</v>
      </c>
      <c r="Q323" s="295" t="s">
        <v>404</v>
      </c>
      <c r="R323" s="296">
        <v>0</v>
      </c>
      <c r="S323" s="297">
        <v>3.9696753080117647E-4</v>
      </c>
      <c r="T323" s="297">
        <v>6.2024552791998134E-4</v>
      </c>
      <c r="U323" s="298">
        <v>0.64001675615852205</v>
      </c>
      <c r="V323" s="295"/>
      <c r="W323" s="295"/>
      <c r="X323" s="295"/>
      <c r="Y323" s="313"/>
      <c r="Z323" s="313"/>
      <c r="AA323" s="301"/>
      <c r="AB323" s="295"/>
    </row>
    <row r="324" spans="1:28" ht="15">
      <c r="A324" s="247" t="s">
        <v>176</v>
      </c>
      <c r="B324" s="287" t="s">
        <v>1799</v>
      </c>
      <c r="C324" s="287" t="s">
        <v>1800</v>
      </c>
      <c r="D324" s="305">
        <v>27</v>
      </c>
      <c r="E324" s="287" t="s">
        <v>47</v>
      </c>
      <c r="F324" s="289">
        <v>43707</v>
      </c>
      <c r="G324" s="290" t="s">
        <v>553</v>
      </c>
      <c r="H324" s="290" t="s">
        <v>1652</v>
      </c>
      <c r="I324" s="291">
        <v>40.368143930000002</v>
      </c>
      <c r="J324" s="291">
        <v>97</v>
      </c>
      <c r="K324" s="290" t="s">
        <v>438</v>
      </c>
      <c r="L324" s="292">
        <v>281.37</v>
      </c>
      <c r="M324" s="293" t="s">
        <v>1653</v>
      </c>
      <c r="N324" s="293" t="s">
        <v>1654</v>
      </c>
      <c r="O324" s="294" t="s">
        <v>178</v>
      </c>
      <c r="P324" s="295">
        <v>-1.087153</v>
      </c>
      <c r="Q324" s="295" t="s">
        <v>404</v>
      </c>
      <c r="R324" s="296">
        <v>0</v>
      </c>
      <c r="S324" s="297">
        <v>1.7493934372066994E-2</v>
      </c>
      <c r="T324" s="297">
        <v>1.0346107464130574E-2</v>
      </c>
      <c r="U324" s="298">
        <v>1.6908711254660336</v>
      </c>
      <c r="V324" s="295"/>
      <c r="W324" s="295"/>
      <c r="X324" s="295"/>
      <c r="Y324" s="313"/>
      <c r="Z324" s="313"/>
      <c r="AA324" s="301"/>
      <c r="AB324" s="295"/>
    </row>
    <row r="325" spans="1:28" ht="15">
      <c r="A325" s="247" t="s">
        <v>176</v>
      </c>
      <c r="B325" s="287" t="s">
        <v>1801</v>
      </c>
      <c r="C325" s="287" t="s">
        <v>1802</v>
      </c>
      <c r="D325" s="305">
        <v>28</v>
      </c>
      <c r="E325" s="287" t="s">
        <v>47</v>
      </c>
      <c r="F325" s="289">
        <v>43707</v>
      </c>
      <c r="G325" s="290" t="s">
        <v>553</v>
      </c>
      <c r="H325" s="290" t="s">
        <v>1431</v>
      </c>
      <c r="I325" s="291">
        <v>28.783790410000002</v>
      </c>
      <c r="J325" s="291">
        <v>7</v>
      </c>
      <c r="K325" s="290" t="s">
        <v>438</v>
      </c>
      <c r="L325" s="292">
        <v>58.67</v>
      </c>
      <c r="M325" s="293" t="s">
        <v>1432</v>
      </c>
      <c r="N325" s="293" t="s">
        <v>1433</v>
      </c>
      <c r="O325" s="294" t="s">
        <v>178</v>
      </c>
      <c r="P325" s="295">
        <v>-6.3285293999999999</v>
      </c>
      <c r="Q325" s="295" t="s">
        <v>408</v>
      </c>
      <c r="R325" s="296">
        <v>0</v>
      </c>
      <c r="S325" s="297">
        <v>9.8990036440850743E-4</v>
      </c>
      <c r="T325" s="297">
        <v>9.292498454053791E-4</v>
      </c>
      <c r="U325" s="298">
        <v>1.0652682583731503</v>
      </c>
      <c r="V325" s="295"/>
      <c r="W325" s="295"/>
      <c r="X325" s="295"/>
      <c r="Y325" s="313"/>
      <c r="Z325" s="313"/>
      <c r="AA325" s="301"/>
      <c r="AB325" s="295"/>
    </row>
    <row r="326" spans="1:28" ht="15">
      <c r="A326" s="247" t="s">
        <v>1803</v>
      </c>
      <c r="B326" s="287" t="s">
        <v>1804</v>
      </c>
      <c r="C326" s="287" t="s">
        <v>1805</v>
      </c>
      <c r="D326" s="305">
        <v>29</v>
      </c>
      <c r="E326" s="287" t="s">
        <v>47</v>
      </c>
      <c r="F326" s="289">
        <v>43707</v>
      </c>
      <c r="G326" s="290" t="s">
        <v>553</v>
      </c>
      <c r="H326" s="290" t="s">
        <v>1806</v>
      </c>
      <c r="I326" s="291">
        <v>28.530968770000001</v>
      </c>
      <c r="J326" s="291">
        <v>1</v>
      </c>
      <c r="K326" s="290" t="s">
        <v>438</v>
      </c>
      <c r="L326" s="292">
        <v>215.58</v>
      </c>
      <c r="M326" s="293" t="s">
        <v>1807</v>
      </c>
      <c r="N326" s="293" t="s">
        <v>1808</v>
      </c>
      <c r="O326" s="294" t="s">
        <v>178</v>
      </c>
      <c r="P326" s="295">
        <v>-2.8412760000000001</v>
      </c>
      <c r="Q326" s="295" t="s">
        <v>404</v>
      </c>
      <c r="R326" s="296">
        <v>0</v>
      </c>
      <c r="S326" s="297">
        <v>1.4183967069257984E-3</v>
      </c>
      <c r="T326" s="297">
        <v>1.469383114640761E-3</v>
      </c>
      <c r="U326" s="298">
        <v>0.9653008073885293</v>
      </c>
      <c r="V326" s="295"/>
      <c r="W326" s="295"/>
      <c r="X326" s="295"/>
      <c r="Y326" s="313"/>
      <c r="Z326" s="313"/>
      <c r="AA326" s="301"/>
      <c r="AB326" s="295"/>
    </row>
    <row r="327" spans="1:28" ht="15">
      <c r="A327" s="247" t="s">
        <v>176</v>
      </c>
      <c r="B327" s="287" t="s">
        <v>1809</v>
      </c>
      <c r="C327" s="287" t="s">
        <v>1810</v>
      </c>
      <c r="D327" s="305">
        <v>30</v>
      </c>
      <c r="E327" s="287" t="s">
        <v>47</v>
      </c>
      <c r="F327" s="289">
        <v>43707</v>
      </c>
      <c r="G327" s="290" t="s">
        <v>553</v>
      </c>
      <c r="H327" s="290" t="s">
        <v>956</v>
      </c>
      <c r="I327" s="291">
        <v>102.92571829000001</v>
      </c>
      <c r="J327" s="291">
        <v>16</v>
      </c>
      <c r="K327" s="290" t="s">
        <v>438</v>
      </c>
      <c r="L327" s="292">
        <v>293.75</v>
      </c>
      <c r="M327" s="293" t="s">
        <v>957</v>
      </c>
      <c r="N327" s="293" t="s">
        <v>958</v>
      </c>
      <c r="O327" s="294" t="s">
        <v>178</v>
      </c>
      <c r="P327" s="295">
        <v>-5.7896495000000003</v>
      </c>
      <c r="Q327" s="295" t="s">
        <v>447</v>
      </c>
      <c r="R327" s="296">
        <v>0</v>
      </c>
      <c r="S327" s="297">
        <v>1.2118133287639218E-2</v>
      </c>
      <c r="T327" s="297">
        <v>5.3948689295012569E-3</v>
      </c>
      <c r="U327" s="298">
        <v>2.2462331237321664</v>
      </c>
      <c r="V327" s="295"/>
      <c r="W327" s="295"/>
      <c r="X327" s="295"/>
      <c r="Y327" s="313"/>
      <c r="Z327" s="313"/>
      <c r="AA327" s="301"/>
      <c r="AB327" s="295"/>
    </row>
    <row r="328" spans="1:28" ht="15">
      <c r="A328" s="247" t="s">
        <v>176</v>
      </c>
      <c r="B328" s="287" t="s">
        <v>1811</v>
      </c>
      <c r="C328" s="287" t="s">
        <v>1812</v>
      </c>
      <c r="D328" s="305">
        <v>31</v>
      </c>
      <c r="E328" s="287" t="s">
        <v>47</v>
      </c>
      <c r="F328" s="289">
        <v>43707</v>
      </c>
      <c r="G328" s="290" t="s">
        <v>553</v>
      </c>
      <c r="H328" s="290" t="s">
        <v>677</v>
      </c>
      <c r="I328" s="291">
        <v>33.165699799999999</v>
      </c>
      <c r="J328" s="291">
        <v>2</v>
      </c>
      <c r="K328" s="290" t="s">
        <v>438</v>
      </c>
      <c r="L328" s="292">
        <v>167.51</v>
      </c>
      <c r="M328" s="293" t="s">
        <v>678</v>
      </c>
      <c r="N328" s="293" t="s">
        <v>679</v>
      </c>
      <c r="O328" s="294" t="s">
        <v>178</v>
      </c>
      <c r="P328" s="295">
        <v>-8.7897119999999997</v>
      </c>
      <c r="Q328" s="295" t="s">
        <v>408</v>
      </c>
      <c r="R328" s="296">
        <v>0</v>
      </c>
      <c r="S328" s="297">
        <v>3.3034716497340765E-3</v>
      </c>
      <c r="T328" s="297">
        <v>4.1883405082981948E-3</v>
      </c>
      <c r="U328" s="298">
        <v>0.78873043946380139</v>
      </c>
      <c r="V328" s="295"/>
      <c r="W328" s="295"/>
      <c r="X328" s="295"/>
      <c r="Y328" s="313"/>
      <c r="Z328" s="313"/>
      <c r="AA328" s="301"/>
      <c r="AB328" s="295"/>
    </row>
    <row r="329" spans="1:28" ht="15">
      <c r="A329" s="247" t="s">
        <v>176</v>
      </c>
      <c r="B329" s="287" t="s">
        <v>1813</v>
      </c>
      <c r="C329" s="287" t="s">
        <v>1814</v>
      </c>
      <c r="D329" s="305">
        <v>32</v>
      </c>
      <c r="E329" s="287" t="s">
        <v>47</v>
      </c>
      <c r="F329" s="289">
        <v>43707</v>
      </c>
      <c r="G329" s="290" t="s">
        <v>553</v>
      </c>
      <c r="H329" s="290" t="s">
        <v>1445</v>
      </c>
      <c r="I329" s="291">
        <v>37.879051029999999</v>
      </c>
      <c r="J329" s="291">
        <v>11</v>
      </c>
      <c r="K329" s="290" t="s">
        <v>438</v>
      </c>
      <c r="L329" s="292">
        <v>109.05</v>
      </c>
      <c r="M329" s="293" t="s">
        <v>1446</v>
      </c>
      <c r="N329" s="293" t="s">
        <v>1447</v>
      </c>
      <c r="O329" s="294" t="s">
        <v>178</v>
      </c>
      <c r="P329" s="295">
        <v>-3.4148573999999998</v>
      </c>
      <c r="Q329" s="295" t="s">
        <v>280</v>
      </c>
      <c r="R329" s="296">
        <v>0</v>
      </c>
      <c r="S329" s="297">
        <v>9.3599719182317041E-3</v>
      </c>
      <c r="T329" s="297">
        <v>5.2749038280227069E-3</v>
      </c>
      <c r="U329" s="298">
        <v>1.7744346102590995</v>
      </c>
      <c r="V329" s="295"/>
      <c r="W329" s="295"/>
      <c r="X329" s="295"/>
      <c r="Y329" s="313"/>
      <c r="Z329" s="313"/>
      <c r="AA329" s="301"/>
      <c r="AB329" s="295"/>
    </row>
    <row r="330" spans="1:28" ht="15">
      <c r="A330" s="247" t="s">
        <v>1815</v>
      </c>
      <c r="B330" s="287" t="s">
        <v>1816</v>
      </c>
      <c r="C330" s="287" t="s">
        <v>1817</v>
      </c>
      <c r="D330" s="305">
        <v>33</v>
      </c>
      <c r="E330" s="287" t="s">
        <v>47</v>
      </c>
      <c r="F330" s="289">
        <v>43707</v>
      </c>
      <c r="G330" s="290" t="s">
        <v>553</v>
      </c>
      <c r="H330" s="290" t="s">
        <v>1818</v>
      </c>
      <c r="I330" s="291">
        <v>46.456723340000003</v>
      </c>
      <c r="J330" s="291">
        <v>1</v>
      </c>
      <c r="K330" s="290" t="s">
        <v>438</v>
      </c>
      <c r="L330" s="292">
        <v>120.23</v>
      </c>
      <c r="M330" s="293" t="s">
        <v>1819</v>
      </c>
      <c r="N330" s="293" t="s">
        <v>1820</v>
      </c>
      <c r="O330" s="294" t="s">
        <v>178</v>
      </c>
      <c r="P330" s="295">
        <v>-2.1348715</v>
      </c>
      <c r="Q330" s="295" t="s">
        <v>399</v>
      </c>
      <c r="R330" s="296">
        <v>0</v>
      </c>
      <c r="S330" s="297">
        <v>4.8416048569827862E-3</v>
      </c>
      <c r="T330" s="297">
        <v>1.2459150788082423E-2</v>
      </c>
      <c r="U330" s="298">
        <v>0.38859830331405382</v>
      </c>
      <c r="V330" s="295"/>
      <c r="W330" s="295"/>
      <c r="X330" s="295"/>
      <c r="Y330" s="313"/>
      <c r="Z330" s="313"/>
      <c r="AA330" s="301"/>
      <c r="AB330" s="295"/>
    </row>
    <row r="331" spans="1:28" ht="15">
      <c r="A331" s="247" t="s">
        <v>176</v>
      </c>
      <c r="B331" s="287" t="s">
        <v>1821</v>
      </c>
      <c r="C331" s="287" t="s">
        <v>1822</v>
      </c>
      <c r="D331" s="305">
        <v>34</v>
      </c>
      <c r="E331" s="287" t="s">
        <v>47</v>
      </c>
      <c r="F331" s="289">
        <v>43707</v>
      </c>
      <c r="G331" s="290" t="s">
        <v>553</v>
      </c>
      <c r="H331" s="290" t="s">
        <v>1823</v>
      </c>
      <c r="I331" s="291">
        <v>35.867857970000003</v>
      </c>
      <c r="J331" s="291">
        <v>4</v>
      </c>
      <c r="K331" s="290" t="s">
        <v>438</v>
      </c>
      <c r="L331" s="292">
        <v>139.30000000000001</v>
      </c>
      <c r="M331" s="293" t="s">
        <v>1824</v>
      </c>
      <c r="N331" s="293" t="s">
        <v>1825</v>
      </c>
      <c r="O331" s="294" t="s">
        <v>178</v>
      </c>
      <c r="P331" s="295">
        <v>0.23310184</v>
      </c>
      <c r="Q331" s="295" t="s">
        <v>408</v>
      </c>
      <c r="R331" s="296">
        <v>0</v>
      </c>
      <c r="S331" s="297">
        <v>3.5956017169620102E-4</v>
      </c>
      <c r="T331" s="297">
        <v>8.024636895650483E-4</v>
      </c>
      <c r="U331" s="298">
        <v>0.44807033186895967</v>
      </c>
      <c r="V331" s="295"/>
      <c r="W331" s="295"/>
      <c r="X331" s="295"/>
      <c r="Y331" s="313"/>
      <c r="Z331" s="313"/>
      <c r="AA331" s="301"/>
      <c r="AB331" s="295"/>
    </row>
    <row r="332" spans="1:28" ht="15">
      <c r="A332" s="247" t="s">
        <v>176</v>
      </c>
      <c r="B332" s="287" t="s">
        <v>1826</v>
      </c>
      <c r="C332" s="287" t="s">
        <v>1827</v>
      </c>
      <c r="D332" s="305">
        <v>35</v>
      </c>
      <c r="E332" s="287" t="s">
        <v>47</v>
      </c>
      <c r="F332" s="289">
        <v>43707</v>
      </c>
      <c r="G332" s="290" t="s">
        <v>553</v>
      </c>
      <c r="H332" s="290" t="s">
        <v>1190</v>
      </c>
      <c r="I332" s="291">
        <v>35.604991859999998</v>
      </c>
      <c r="J332" s="291">
        <v>11</v>
      </c>
      <c r="K332" s="290" t="s">
        <v>438</v>
      </c>
      <c r="L332" s="292">
        <v>32.81</v>
      </c>
      <c r="M332" s="293" t="s">
        <v>1191</v>
      </c>
      <c r="N332" s="293" t="s">
        <v>1192</v>
      </c>
      <c r="O332" s="294" t="s">
        <v>178</v>
      </c>
      <c r="P332" s="295">
        <v>-2.4157405000000001</v>
      </c>
      <c r="Q332" s="295" t="s">
        <v>395</v>
      </c>
      <c r="R332" s="296">
        <v>0</v>
      </c>
      <c r="S332" s="297">
        <v>7.6078987077502267E-5</v>
      </c>
      <c r="T332" s="297">
        <v>1.9949770877640386E-4</v>
      </c>
      <c r="U332" s="298">
        <v>0.38135268592368271</v>
      </c>
      <c r="V332" s="295"/>
      <c r="W332" s="295"/>
      <c r="X332" s="295"/>
      <c r="Y332" s="313"/>
      <c r="Z332" s="313"/>
      <c r="AA332" s="301"/>
      <c r="AB332" s="295"/>
    </row>
    <row r="333" spans="1:28" ht="15">
      <c r="A333" s="247" t="s">
        <v>176</v>
      </c>
      <c r="B333" s="287" t="s">
        <v>1828</v>
      </c>
      <c r="C333" s="287" t="s">
        <v>1829</v>
      </c>
      <c r="D333" s="305">
        <v>36</v>
      </c>
      <c r="E333" s="287" t="s">
        <v>47</v>
      </c>
      <c r="F333" s="289">
        <v>43707</v>
      </c>
      <c r="G333" s="290" t="s">
        <v>553</v>
      </c>
      <c r="H333" s="290" t="s">
        <v>1830</v>
      </c>
      <c r="I333" s="291">
        <v>29.574102910000001</v>
      </c>
      <c r="J333" s="291">
        <v>2</v>
      </c>
      <c r="K333" s="290" t="s">
        <v>438</v>
      </c>
      <c r="L333" s="292">
        <v>260.19</v>
      </c>
      <c r="M333" s="293" t="s">
        <v>1831</v>
      </c>
      <c r="N333" s="293" t="s">
        <v>1832</v>
      </c>
      <c r="O333" s="294" t="s">
        <v>178</v>
      </c>
      <c r="P333" s="295">
        <v>1.5227556</v>
      </c>
      <c r="Q333" s="295" t="s">
        <v>280</v>
      </c>
      <c r="R333" s="296">
        <v>0</v>
      </c>
      <c r="S333" s="297">
        <v>3.2097070997980418E-3</v>
      </c>
      <c r="T333" s="297">
        <v>2.677999567915367E-3</v>
      </c>
      <c r="U333" s="298">
        <v>1.1985465338579466</v>
      </c>
      <c r="V333" s="295"/>
      <c r="W333" s="295"/>
      <c r="X333" s="295"/>
      <c r="Y333" s="313"/>
      <c r="Z333" s="313"/>
      <c r="AA333" s="301"/>
      <c r="AB333" s="295"/>
    </row>
    <row r="334" spans="1:28" ht="15">
      <c r="A334" s="247" t="s">
        <v>176</v>
      </c>
      <c r="B334" s="287" t="s">
        <v>1833</v>
      </c>
      <c r="C334" s="287" t="s">
        <v>1834</v>
      </c>
      <c r="D334" s="305">
        <v>37</v>
      </c>
      <c r="E334" s="287" t="s">
        <v>47</v>
      </c>
      <c r="F334" s="289">
        <v>43707</v>
      </c>
      <c r="G334" s="290" t="s">
        <v>553</v>
      </c>
      <c r="H334" s="290" t="s">
        <v>986</v>
      </c>
      <c r="I334" s="291">
        <v>36.761595249999999</v>
      </c>
      <c r="J334" s="291">
        <v>7</v>
      </c>
      <c r="K334" s="290" t="s">
        <v>438</v>
      </c>
      <c r="L334" s="292">
        <v>262.43</v>
      </c>
      <c r="M334" s="293" t="s">
        <v>987</v>
      </c>
      <c r="N334" s="293" t="s">
        <v>988</v>
      </c>
      <c r="O334" s="294" t="s">
        <v>178</v>
      </c>
      <c r="P334" s="295">
        <v>0.94535349999999996</v>
      </c>
      <c r="Q334" s="295" t="s">
        <v>484</v>
      </c>
      <c r="R334" s="296">
        <v>0</v>
      </c>
      <c r="S334" s="297">
        <v>6.9302388881267924E-4</v>
      </c>
      <c r="T334" s="297">
        <v>1.2504931858677371E-3</v>
      </c>
      <c r="U334" s="298">
        <v>0.55420045198549317</v>
      </c>
      <c r="V334" s="295"/>
      <c r="W334" s="295"/>
      <c r="X334" s="295"/>
      <c r="Y334" s="313"/>
      <c r="Z334" s="313"/>
      <c r="AA334" s="301"/>
      <c r="AB334" s="295"/>
    </row>
    <row r="335" spans="1:28" ht="15">
      <c r="A335" s="247" t="s">
        <v>176</v>
      </c>
      <c r="B335" s="287" t="s">
        <v>1835</v>
      </c>
      <c r="C335" s="287" t="s">
        <v>1836</v>
      </c>
      <c r="D335" s="305">
        <v>38</v>
      </c>
      <c r="E335" s="287" t="s">
        <v>47</v>
      </c>
      <c r="F335" s="289">
        <v>43707</v>
      </c>
      <c r="G335" s="290" t="s">
        <v>553</v>
      </c>
      <c r="H335" s="290" t="s">
        <v>991</v>
      </c>
      <c r="I335" s="291">
        <v>50.480318269999998</v>
      </c>
      <c r="J335" s="291">
        <v>73</v>
      </c>
      <c r="K335" s="290" t="s">
        <v>438</v>
      </c>
      <c r="L335" s="292">
        <v>156.07</v>
      </c>
      <c r="M335" s="293" t="s">
        <v>992</v>
      </c>
      <c r="N335" s="293" t="s">
        <v>993</v>
      </c>
      <c r="O335" s="294" t="s">
        <v>178</v>
      </c>
      <c r="P335" s="295">
        <v>-8.3236270000000001</v>
      </c>
      <c r="Q335" s="295" t="s">
        <v>456</v>
      </c>
      <c r="R335" s="296">
        <v>0</v>
      </c>
      <c r="S335" s="297">
        <v>1.0607397851713439E-2</v>
      </c>
      <c r="T335" s="297">
        <v>4.9832313452636088E-3</v>
      </c>
      <c r="U335" s="298">
        <v>2.1286183836910175</v>
      </c>
      <c r="V335" s="295"/>
      <c r="W335" s="295"/>
      <c r="X335" s="295"/>
      <c r="Y335" s="313"/>
      <c r="Z335" s="313"/>
      <c r="AA335" s="301"/>
      <c r="AB335" s="295"/>
    </row>
    <row r="336" spans="1:28" ht="15">
      <c r="A336" s="247" t="s">
        <v>176</v>
      </c>
      <c r="B336" s="287" t="s">
        <v>1837</v>
      </c>
      <c r="C336" s="287" t="s">
        <v>1838</v>
      </c>
      <c r="D336" s="305">
        <v>39</v>
      </c>
      <c r="E336" s="287" t="s">
        <v>47</v>
      </c>
      <c r="F336" s="289">
        <v>43707</v>
      </c>
      <c r="G336" s="290" t="s">
        <v>553</v>
      </c>
      <c r="H336" s="290" t="s">
        <v>1479</v>
      </c>
      <c r="I336" s="291">
        <v>40.075918620000003</v>
      </c>
      <c r="J336" s="291">
        <v>4</v>
      </c>
      <c r="K336" s="290" t="s">
        <v>438</v>
      </c>
      <c r="L336" s="292">
        <v>131.97</v>
      </c>
      <c r="M336" s="293" t="s">
        <v>1480</v>
      </c>
      <c r="N336" s="293" t="s">
        <v>1481</v>
      </c>
      <c r="O336" s="294" t="s">
        <v>178</v>
      </c>
      <c r="P336" s="295">
        <v>5.6154130000000002</v>
      </c>
      <c r="Q336" s="295" t="s">
        <v>456</v>
      </c>
      <c r="R336" s="296">
        <v>0</v>
      </c>
      <c r="S336" s="297">
        <v>5.3321258470333222E-4</v>
      </c>
      <c r="T336" s="297">
        <v>6.1375623517287642E-4</v>
      </c>
      <c r="U336" s="298">
        <v>0.86876931613271924</v>
      </c>
      <c r="V336" s="295"/>
      <c r="W336" s="295"/>
      <c r="X336" s="295"/>
      <c r="Y336" s="313"/>
      <c r="Z336" s="313"/>
      <c r="AA336" s="301"/>
      <c r="AB336" s="295"/>
    </row>
    <row r="337" spans="1:28" ht="15">
      <c r="A337" s="247" t="s">
        <v>176</v>
      </c>
      <c r="B337" s="287" t="s">
        <v>1839</v>
      </c>
      <c r="C337" s="287" t="s">
        <v>1840</v>
      </c>
      <c r="D337" s="305">
        <v>40</v>
      </c>
      <c r="E337" s="287" t="s">
        <v>47</v>
      </c>
      <c r="F337" s="289">
        <v>43707</v>
      </c>
      <c r="G337" s="290" t="s">
        <v>553</v>
      </c>
      <c r="H337" s="290" t="s">
        <v>1841</v>
      </c>
      <c r="I337" s="291">
        <v>34.585923100000002</v>
      </c>
      <c r="J337" s="291">
        <v>8</v>
      </c>
      <c r="K337" s="290" t="s">
        <v>438</v>
      </c>
      <c r="L337" s="292">
        <v>363.92</v>
      </c>
      <c r="M337" s="293" t="s">
        <v>1842</v>
      </c>
      <c r="N337" s="293" t="s">
        <v>1843</v>
      </c>
      <c r="O337" s="294" t="s">
        <v>178</v>
      </c>
      <c r="P337" s="295">
        <v>5.3187730000000002</v>
      </c>
      <c r="Q337" s="295" t="s">
        <v>447</v>
      </c>
      <c r="R337" s="296">
        <v>0</v>
      </c>
      <c r="S337" s="297">
        <v>2.0127246719193833E-4</v>
      </c>
      <c r="T337" s="297">
        <v>6.9944133536526396E-4</v>
      </c>
      <c r="U337" s="298">
        <v>0.28776175644070184</v>
      </c>
      <c r="V337" s="295"/>
      <c r="W337" s="295"/>
      <c r="X337" s="295"/>
      <c r="Y337" s="313"/>
      <c r="Z337" s="313"/>
      <c r="AA337" s="301"/>
      <c r="AB337" s="295"/>
    </row>
    <row r="338" spans="1:28" ht="15">
      <c r="A338" s="247" t="s">
        <v>1844</v>
      </c>
      <c r="B338" s="287" t="s">
        <v>1845</v>
      </c>
      <c r="C338" s="287" t="s">
        <v>1846</v>
      </c>
      <c r="D338" s="305">
        <v>41</v>
      </c>
      <c r="E338" s="287" t="s">
        <v>47</v>
      </c>
      <c r="F338" s="289">
        <v>43707</v>
      </c>
      <c r="G338" s="290" t="s">
        <v>553</v>
      </c>
      <c r="H338" s="290" t="s">
        <v>1484</v>
      </c>
      <c r="I338" s="291">
        <v>32.529836539999998</v>
      </c>
      <c r="J338" s="291">
        <v>1</v>
      </c>
      <c r="K338" s="290" t="s">
        <v>438</v>
      </c>
      <c r="L338" s="292">
        <v>538.32000000000005</v>
      </c>
      <c r="M338" s="293" t="s">
        <v>1485</v>
      </c>
      <c r="N338" s="293" t="s">
        <v>1486</v>
      </c>
      <c r="O338" s="294" t="s">
        <v>178</v>
      </c>
      <c r="P338" s="295">
        <v>10.68927</v>
      </c>
      <c r="Q338" s="295" t="s">
        <v>408</v>
      </c>
      <c r="R338" s="296">
        <v>0</v>
      </c>
      <c r="S338" s="297">
        <v>2.4168059079503774E-3</v>
      </c>
      <c r="T338" s="297">
        <v>1.080307013726459E-3</v>
      </c>
      <c r="U338" s="298">
        <v>2.2371472898373028</v>
      </c>
      <c r="V338" s="295"/>
      <c r="W338" s="295"/>
      <c r="X338" s="295"/>
      <c r="Y338" s="313"/>
      <c r="Z338" s="313"/>
      <c r="AA338" s="301"/>
      <c r="AB338" s="295"/>
    </row>
    <row r="339" spans="1:28" ht="15">
      <c r="A339" s="247" t="s">
        <v>176</v>
      </c>
      <c r="B339" s="287" t="s">
        <v>1847</v>
      </c>
      <c r="C339" s="287" t="s">
        <v>1848</v>
      </c>
      <c r="D339" s="305">
        <v>42</v>
      </c>
      <c r="E339" s="287" t="s">
        <v>47</v>
      </c>
      <c r="F339" s="289">
        <v>43707</v>
      </c>
      <c r="G339" s="290" t="s">
        <v>553</v>
      </c>
      <c r="H339" s="290" t="s">
        <v>1204</v>
      </c>
      <c r="I339" s="291">
        <v>81.083810159999999</v>
      </c>
      <c r="J339" s="291">
        <v>42</v>
      </c>
      <c r="K339" s="290" t="s">
        <v>438</v>
      </c>
      <c r="L339" s="292">
        <v>48.18</v>
      </c>
      <c r="M339" s="293" t="s">
        <v>1205</v>
      </c>
      <c r="N339" s="293" t="s">
        <v>1206</v>
      </c>
      <c r="O339" s="294" t="s">
        <v>178</v>
      </c>
      <c r="P339" s="295">
        <v>0.54277180000000003</v>
      </c>
      <c r="Q339" s="295" t="s">
        <v>484</v>
      </c>
      <c r="R339" s="296">
        <v>0</v>
      </c>
      <c r="S339" s="297">
        <v>2.0657500188594881E-5</v>
      </c>
      <c r="T339" s="297">
        <v>5.6670705280115576E-4</v>
      </c>
      <c r="U339" s="298">
        <v>3.6451814189514091E-2</v>
      </c>
      <c r="V339" s="295"/>
      <c r="W339" s="295"/>
      <c r="X339" s="295"/>
      <c r="Y339" s="313"/>
      <c r="Z339" s="313"/>
      <c r="AA339" s="301"/>
      <c r="AB339" s="295"/>
    </row>
    <row r="340" spans="1:28" ht="15">
      <c r="A340" s="247" t="s">
        <v>176</v>
      </c>
      <c r="B340" s="287" t="s">
        <v>1849</v>
      </c>
      <c r="C340" s="287" t="s">
        <v>1850</v>
      </c>
      <c r="D340" s="305">
        <v>43</v>
      </c>
      <c r="E340" s="287" t="s">
        <v>47</v>
      </c>
      <c r="F340" s="289">
        <v>43707</v>
      </c>
      <c r="G340" s="290" t="s">
        <v>553</v>
      </c>
      <c r="H340" s="290" t="s">
        <v>1001</v>
      </c>
      <c r="I340" s="291">
        <v>31.00633122</v>
      </c>
      <c r="J340" s="291">
        <v>18</v>
      </c>
      <c r="K340" s="290" t="s">
        <v>438</v>
      </c>
      <c r="L340" s="292">
        <v>18.61</v>
      </c>
      <c r="M340" s="293" t="s">
        <v>1002</v>
      </c>
      <c r="N340" s="293" t="s">
        <v>1003</v>
      </c>
      <c r="O340" s="294" t="s">
        <v>178</v>
      </c>
      <c r="P340" s="295">
        <v>-9.2761150000000008</v>
      </c>
      <c r="Q340" s="295" t="s">
        <v>408</v>
      </c>
      <c r="R340" s="296">
        <v>0</v>
      </c>
      <c r="S340" s="297">
        <v>5.4172842677200374E-5</v>
      </c>
      <c r="T340" s="297">
        <v>1.4264685897174932E-4</v>
      </c>
      <c r="U340" s="298">
        <v>0.37976891371950294</v>
      </c>
      <c r="V340" s="295"/>
      <c r="W340" s="295"/>
      <c r="X340" s="295"/>
      <c r="Y340" s="313"/>
      <c r="Z340" s="313"/>
      <c r="AA340" s="301"/>
      <c r="AB340" s="295"/>
    </row>
    <row r="341" spans="1:28" ht="15">
      <c r="A341" s="247" t="s">
        <v>176</v>
      </c>
      <c r="B341" s="287" t="s">
        <v>1851</v>
      </c>
      <c r="C341" s="287" t="s">
        <v>1852</v>
      </c>
      <c r="D341" s="305">
        <v>44</v>
      </c>
      <c r="E341" s="287" t="s">
        <v>47</v>
      </c>
      <c r="F341" s="289">
        <v>43707</v>
      </c>
      <c r="G341" s="290" t="s">
        <v>553</v>
      </c>
      <c r="H341" s="290" t="s">
        <v>1218</v>
      </c>
      <c r="I341" s="291">
        <v>36.199456609999999</v>
      </c>
      <c r="J341" s="291">
        <v>7</v>
      </c>
      <c r="K341" s="290" t="s">
        <v>438</v>
      </c>
      <c r="L341" s="292">
        <v>203.85</v>
      </c>
      <c r="M341" s="293" t="s">
        <v>1219</v>
      </c>
      <c r="N341" s="293" t="s">
        <v>1220</v>
      </c>
      <c r="O341" s="294" t="s">
        <v>178</v>
      </c>
      <c r="P341" s="295">
        <v>-2.3449719999999998</v>
      </c>
      <c r="Q341" s="295" t="s">
        <v>447</v>
      </c>
      <c r="R341" s="296">
        <v>0</v>
      </c>
      <c r="S341" s="297">
        <v>2.5507492114266338E-4</v>
      </c>
      <c r="T341" s="297">
        <v>8.9040253328378333E-4</v>
      </c>
      <c r="U341" s="298">
        <v>0.28647146836156578</v>
      </c>
      <c r="V341" s="295"/>
      <c r="W341" s="295"/>
      <c r="X341" s="295"/>
      <c r="Y341" s="313"/>
      <c r="Z341" s="313"/>
      <c r="AA341" s="301"/>
      <c r="AB341" s="295"/>
    </row>
    <row r="342" spans="1:28" ht="15">
      <c r="A342" s="247" t="s">
        <v>1853</v>
      </c>
      <c r="B342" s="287" t="s">
        <v>1854</v>
      </c>
      <c r="C342" s="287" t="s">
        <v>1855</v>
      </c>
      <c r="D342" s="305">
        <v>45</v>
      </c>
      <c r="E342" s="287" t="s">
        <v>47</v>
      </c>
      <c r="F342" s="289">
        <v>43707</v>
      </c>
      <c r="G342" s="290" t="s">
        <v>553</v>
      </c>
      <c r="H342" s="290" t="s">
        <v>1721</v>
      </c>
      <c r="I342" s="291">
        <v>29.287838130000001</v>
      </c>
      <c r="J342" s="291">
        <v>1</v>
      </c>
      <c r="K342" s="290" t="s">
        <v>438</v>
      </c>
      <c r="L342" s="292">
        <v>161.54</v>
      </c>
      <c r="M342" s="293" t="s">
        <v>1722</v>
      </c>
      <c r="N342" s="293" t="s">
        <v>1723</v>
      </c>
      <c r="O342" s="294" t="s">
        <v>178</v>
      </c>
      <c r="P342" s="295">
        <v>1.4368533999999999</v>
      </c>
      <c r="Q342" s="295" t="s">
        <v>408</v>
      </c>
      <c r="R342" s="296">
        <v>0</v>
      </c>
      <c r="S342" s="297">
        <v>6.934364125029648E-4</v>
      </c>
      <c r="T342" s="297">
        <v>1.0713410671797457E-3</v>
      </c>
      <c r="U342" s="298">
        <v>0.6472601804842627</v>
      </c>
      <c r="V342" s="295"/>
      <c r="W342" s="295"/>
      <c r="X342" s="295"/>
      <c r="Y342" s="313"/>
      <c r="Z342" s="313"/>
      <c r="AA342" s="301"/>
      <c r="AB342" s="295"/>
    </row>
    <row r="343" spans="1:28" ht="15">
      <c r="A343" s="247" t="s">
        <v>176</v>
      </c>
      <c r="B343" s="287" t="s">
        <v>1856</v>
      </c>
      <c r="C343" s="287" t="s">
        <v>1857</v>
      </c>
      <c r="D343" s="305">
        <v>46</v>
      </c>
      <c r="E343" s="287" t="s">
        <v>47</v>
      </c>
      <c r="F343" s="289">
        <v>43707</v>
      </c>
      <c r="G343" s="290" t="s">
        <v>553</v>
      </c>
      <c r="H343" s="290" t="s">
        <v>1726</v>
      </c>
      <c r="I343" s="291">
        <v>32.85426168</v>
      </c>
      <c r="J343" s="291">
        <v>7</v>
      </c>
      <c r="K343" s="290" t="s">
        <v>438</v>
      </c>
      <c r="L343" s="292">
        <v>180.82</v>
      </c>
      <c r="M343" s="293" t="s">
        <v>1727</v>
      </c>
      <c r="N343" s="293" t="s">
        <v>1728</v>
      </c>
      <c r="O343" s="294" t="s">
        <v>178</v>
      </c>
      <c r="P343" s="295">
        <v>-1.5056133</v>
      </c>
      <c r="Q343" s="295" t="s">
        <v>404</v>
      </c>
      <c r="R343" s="296">
        <v>0</v>
      </c>
      <c r="S343" s="297">
        <v>2.3267895598801758E-2</v>
      </c>
      <c r="T343" s="297">
        <v>1.2901397996130538E-2</v>
      </c>
      <c r="U343" s="298">
        <v>1.8035173867033945</v>
      </c>
      <c r="V343" s="295"/>
      <c r="W343" s="295"/>
      <c r="X343" s="295"/>
      <c r="Y343" s="313"/>
      <c r="Z343" s="313"/>
      <c r="AA343" s="301"/>
      <c r="AB343" s="295"/>
    </row>
    <row r="344" spans="1:28" ht="15">
      <c r="A344" s="247" t="s">
        <v>176</v>
      </c>
      <c r="B344" s="287" t="s">
        <v>1858</v>
      </c>
      <c r="C344" s="287" t="s">
        <v>1859</v>
      </c>
      <c r="D344" s="305">
        <v>47</v>
      </c>
      <c r="E344" s="287" t="s">
        <v>47</v>
      </c>
      <c r="F344" s="289">
        <v>43707</v>
      </c>
      <c r="G344" s="290" t="s">
        <v>553</v>
      </c>
      <c r="H344" s="290" t="s">
        <v>1016</v>
      </c>
      <c r="I344" s="291">
        <v>39.887810790000003</v>
      </c>
      <c r="J344" s="291">
        <v>3</v>
      </c>
      <c r="K344" s="290" t="s">
        <v>438</v>
      </c>
      <c r="L344" s="292">
        <v>26.31</v>
      </c>
      <c r="M344" s="293" t="s">
        <v>1017</v>
      </c>
      <c r="N344" s="293" t="s">
        <v>1018</v>
      </c>
      <c r="O344" s="294" t="s">
        <v>178</v>
      </c>
      <c r="P344" s="295">
        <v>-2.8728842999999999</v>
      </c>
      <c r="Q344" s="295" t="s">
        <v>447</v>
      </c>
      <c r="R344" s="296">
        <v>0</v>
      </c>
      <c r="S344" s="297">
        <v>6.847871339010093E-5</v>
      </c>
      <c r="T344" s="297">
        <v>7.9210519946699162E-4</v>
      </c>
      <c r="U344" s="298">
        <v>8.6451538805931746E-2</v>
      </c>
      <c r="V344" s="295"/>
      <c r="W344" s="295"/>
      <c r="X344" s="295"/>
      <c r="Y344" s="313"/>
      <c r="Z344" s="313"/>
      <c r="AA344" s="301"/>
      <c r="AB344" s="295"/>
    </row>
    <row r="345" spans="1:28" ht="15">
      <c r="A345" s="247" t="s">
        <v>176</v>
      </c>
      <c r="B345" s="287" t="s">
        <v>1860</v>
      </c>
      <c r="C345" s="287" t="s">
        <v>1861</v>
      </c>
      <c r="D345" s="305">
        <v>48</v>
      </c>
      <c r="E345" s="287" t="s">
        <v>47</v>
      </c>
      <c r="F345" s="289">
        <v>43707</v>
      </c>
      <c r="G345" s="290" t="s">
        <v>553</v>
      </c>
      <c r="H345" s="290" t="s">
        <v>768</v>
      </c>
      <c r="I345" s="291">
        <v>43.426717410000002</v>
      </c>
      <c r="J345" s="291">
        <v>6</v>
      </c>
      <c r="K345" s="290" t="s">
        <v>438</v>
      </c>
      <c r="L345" s="292">
        <v>139.19999999999999</v>
      </c>
      <c r="M345" s="293" t="s">
        <v>769</v>
      </c>
      <c r="N345" s="293" t="s">
        <v>770</v>
      </c>
      <c r="O345" s="294" t="s">
        <v>178</v>
      </c>
      <c r="P345" s="295">
        <v>0.79182386000000005</v>
      </c>
      <c r="Q345" s="295" t="s">
        <v>447</v>
      </c>
      <c r="R345" s="296">
        <v>0</v>
      </c>
      <c r="S345" s="297">
        <v>9.348897884432103E-4</v>
      </c>
      <c r="T345" s="297">
        <v>1.1587610570715462E-3</v>
      </c>
      <c r="U345" s="298">
        <v>0.80680118022423908</v>
      </c>
      <c r="V345" s="295"/>
      <c r="W345" s="295"/>
      <c r="X345" s="295"/>
      <c r="Y345" s="313"/>
      <c r="Z345" s="313"/>
      <c r="AA345" s="301"/>
      <c r="AB345" s="295"/>
    </row>
    <row r="346" spans="1:28" ht="15">
      <c r="A346" s="247" t="s">
        <v>176</v>
      </c>
      <c r="B346" s="287" t="s">
        <v>1862</v>
      </c>
      <c r="C346" s="287" t="s">
        <v>1863</v>
      </c>
      <c r="D346" s="305">
        <v>49</v>
      </c>
      <c r="E346" s="287" t="s">
        <v>47</v>
      </c>
      <c r="F346" s="289">
        <v>43707</v>
      </c>
      <c r="G346" s="290" t="s">
        <v>553</v>
      </c>
      <c r="H346" s="290" t="s">
        <v>1733</v>
      </c>
      <c r="I346" s="291">
        <v>34.604330330000003</v>
      </c>
      <c r="J346" s="291">
        <v>4</v>
      </c>
      <c r="K346" s="290" t="s">
        <v>438</v>
      </c>
      <c r="L346" s="292">
        <v>126.42</v>
      </c>
      <c r="M346" s="293" t="s">
        <v>1734</v>
      </c>
      <c r="N346" s="293" t="s">
        <v>1735</v>
      </c>
      <c r="O346" s="294" t="s">
        <v>178</v>
      </c>
      <c r="P346" s="295">
        <v>5.2223920000000001</v>
      </c>
      <c r="Q346" s="295" t="s">
        <v>280</v>
      </c>
      <c r="R346" s="296">
        <v>0</v>
      </c>
      <c r="S346" s="297">
        <v>3.3332882540818396E-3</v>
      </c>
      <c r="T346" s="297">
        <v>2.4940630284429805E-3</v>
      </c>
      <c r="U346" s="298">
        <v>1.3364891809341239</v>
      </c>
      <c r="V346" s="295"/>
      <c r="W346" s="295"/>
      <c r="X346" s="295"/>
      <c r="Y346" s="313"/>
      <c r="Z346" s="313"/>
      <c r="AA346" s="301"/>
      <c r="AB346" s="295"/>
    </row>
    <row r="347" spans="1:28" ht="15">
      <c r="A347" s="247" t="s">
        <v>176</v>
      </c>
      <c r="B347" s="287" t="s">
        <v>1864</v>
      </c>
      <c r="C347" s="287" t="s">
        <v>1865</v>
      </c>
      <c r="D347" s="305">
        <v>50</v>
      </c>
      <c r="E347" s="287" t="s">
        <v>47</v>
      </c>
      <c r="F347" s="289">
        <v>43707</v>
      </c>
      <c r="G347" s="290" t="s">
        <v>553</v>
      </c>
      <c r="H347" s="290" t="s">
        <v>1030</v>
      </c>
      <c r="I347" s="291">
        <v>356.70103093</v>
      </c>
      <c r="J347" s="291">
        <v>2</v>
      </c>
      <c r="K347" s="290" t="s">
        <v>438</v>
      </c>
      <c r="L347" s="292">
        <v>20.76</v>
      </c>
      <c r="M347" s="293" t="s">
        <v>1031</v>
      </c>
      <c r="N347" s="293" t="s">
        <v>1032</v>
      </c>
      <c r="O347" s="294" t="s">
        <v>178</v>
      </c>
      <c r="P347" s="295">
        <v>-6.2176169999999997</v>
      </c>
      <c r="Q347" s="295" t="s">
        <v>280</v>
      </c>
      <c r="R347" s="296">
        <v>0</v>
      </c>
      <c r="S347" s="297">
        <v>9.2647239858112656E-5</v>
      </c>
      <c r="T347" s="297">
        <v>3.0132006055489394E-4</v>
      </c>
      <c r="U347" s="298">
        <v>0.30747119752829849</v>
      </c>
      <c r="V347" s="295"/>
      <c r="W347" s="295"/>
      <c r="X347" s="295"/>
      <c r="Y347" s="313"/>
      <c r="Z347" s="313"/>
      <c r="AA347" s="301"/>
      <c r="AB347" s="295"/>
    </row>
    <row r="348" spans="1:28" ht="15">
      <c r="A348" s="247" t="s">
        <v>176</v>
      </c>
      <c r="B348" s="287" t="s">
        <v>1866</v>
      </c>
      <c r="C348" s="287" t="s">
        <v>1867</v>
      </c>
      <c r="D348" s="305">
        <v>1</v>
      </c>
      <c r="E348" s="287" t="s">
        <v>28</v>
      </c>
      <c r="F348" s="289">
        <v>43707</v>
      </c>
      <c r="G348" s="314" t="s">
        <v>457</v>
      </c>
      <c r="H348" s="314" t="s">
        <v>1042</v>
      </c>
      <c r="I348" s="315">
        <v>1.0930140400000002E-2</v>
      </c>
      <c r="J348" s="291">
        <v>16</v>
      </c>
      <c r="K348" s="290" t="s">
        <v>438</v>
      </c>
      <c r="L348" s="292">
        <v>193.07</v>
      </c>
      <c r="M348" s="293" t="s">
        <v>1043</v>
      </c>
      <c r="N348" s="293" t="s">
        <v>1044</v>
      </c>
      <c r="O348" s="294" t="s">
        <v>458</v>
      </c>
      <c r="P348" s="295">
        <v>-31.817204</v>
      </c>
      <c r="Q348" s="295" t="s">
        <v>484</v>
      </c>
      <c r="R348" s="296">
        <v>0</v>
      </c>
      <c r="S348" s="297">
        <v>1.9342567043272794E-4</v>
      </c>
      <c r="T348" s="297">
        <v>3.6221327491062628E-4</v>
      </c>
      <c r="U348" s="298">
        <v>0.53401044034196277</v>
      </c>
      <c r="V348" s="295"/>
      <c r="W348" s="295"/>
      <c r="X348" s="295"/>
      <c r="Y348" s="313"/>
      <c r="Z348" s="313"/>
      <c r="AA348" s="301"/>
      <c r="AB348" s="295"/>
    </row>
    <row r="349" spans="1:28" ht="15">
      <c r="A349" s="247" t="s">
        <v>176</v>
      </c>
      <c r="B349" s="287" t="s">
        <v>1868</v>
      </c>
      <c r="C349" s="287" t="s">
        <v>1869</v>
      </c>
      <c r="D349" s="305">
        <v>2</v>
      </c>
      <c r="E349" s="287" t="s">
        <v>28</v>
      </c>
      <c r="F349" s="289">
        <v>43707</v>
      </c>
      <c r="G349" s="314" t="s">
        <v>457</v>
      </c>
      <c r="H349" s="314" t="s">
        <v>444</v>
      </c>
      <c r="I349" s="315">
        <v>1.374398003E-2</v>
      </c>
      <c r="J349" s="291">
        <v>79</v>
      </c>
      <c r="K349" s="290" t="s">
        <v>438</v>
      </c>
      <c r="L349" s="292">
        <v>284.51</v>
      </c>
      <c r="M349" s="293" t="s">
        <v>445</v>
      </c>
      <c r="N349" s="293" t="s">
        <v>446</v>
      </c>
      <c r="O349" s="294" t="s">
        <v>458</v>
      </c>
      <c r="P349" s="295">
        <v>-3.292513</v>
      </c>
      <c r="Q349" s="295" t="s">
        <v>447</v>
      </c>
      <c r="R349" s="296">
        <v>0</v>
      </c>
      <c r="S349" s="297">
        <v>1.0741791178560984E-2</v>
      </c>
      <c r="T349" s="297">
        <v>5.8349094740275586E-3</v>
      </c>
      <c r="U349" s="298">
        <v>1.8409524991561592</v>
      </c>
      <c r="V349" s="295"/>
      <c r="W349" s="295"/>
      <c r="X349" s="295"/>
      <c r="Y349" s="313"/>
      <c r="Z349" s="313"/>
      <c r="AA349" s="301"/>
      <c r="AB349" s="295"/>
    </row>
    <row r="350" spans="1:28" ht="15">
      <c r="A350" s="247" t="s">
        <v>176</v>
      </c>
      <c r="B350" s="287" t="s">
        <v>1870</v>
      </c>
      <c r="C350" s="287" t="s">
        <v>1871</v>
      </c>
      <c r="D350" s="305">
        <v>3</v>
      </c>
      <c r="E350" s="287" t="s">
        <v>28</v>
      </c>
      <c r="F350" s="289">
        <v>43707</v>
      </c>
      <c r="G350" s="314" t="s">
        <v>457</v>
      </c>
      <c r="H350" s="314" t="s">
        <v>1047</v>
      </c>
      <c r="I350" s="315">
        <v>1.055753861E-2</v>
      </c>
      <c r="J350" s="291">
        <v>30</v>
      </c>
      <c r="K350" s="290" t="s">
        <v>438</v>
      </c>
      <c r="L350" s="292">
        <v>149.84</v>
      </c>
      <c r="M350" s="293" t="s">
        <v>1048</v>
      </c>
      <c r="N350" s="293" t="s">
        <v>1049</v>
      </c>
      <c r="O350" s="294" t="s">
        <v>458</v>
      </c>
      <c r="P350" s="295">
        <v>-1.3664961</v>
      </c>
      <c r="Q350" s="295" t="s">
        <v>484</v>
      </c>
      <c r="R350" s="296">
        <v>0</v>
      </c>
      <c r="S350" s="297">
        <v>1.8947895714033984E-4</v>
      </c>
      <c r="T350" s="297">
        <v>7.020675697907852E-4</v>
      </c>
      <c r="U350" s="298">
        <v>0.26988706684857156</v>
      </c>
      <c r="V350" s="295"/>
      <c r="W350" s="295"/>
      <c r="X350" s="295"/>
      <c r="Y350" s="313"/>
      <c r="Z350" s="313"/>
      <c r="AA350" s="301"/>
      <c r="AB350" s="295"/>
    </row>
    <row r="351" spans="1:28" ht="15">
      <c r="A351" s="247" t="s">
        <v>176</v>
      </c>
      <c r="B351" s="287" t="s">
        <v>1872</v>
      </c>
      <c r="C351" s="287" t="s">
        <v>1873</v>
      </c>
      <c r="D351" s="305">
        <v>4</v>
      </c>
      <c r="E351" s="287" t="s">
        <v>28</v>
      </c>
      <c r="F351" s="289">
        <v>43707</v>
      </c>
      <c r="G351" s="314" t="s">
        <v>457</v>
      </c>
      <c r="H351" s="314" t="s">
        <v>1054</v>
      </c>
      <c r="I351" s="315">
        <v>1.396369747E-2</v>
      </c>
      <c r="J351" s="291">
        <v>92</v>
      </c>
      <c r="K351" s="290" t="s">
        <v>438</v>
      </c>
      <c r="L351" s="292">
        <v>230.19</v>
      </c>
      <c r="M351" s="293" t="s">
        <v>1055</v>
      </c>
      <c r="N351" s="293" t="s">
        <v>1056</v>
      </c>
      <c r="O351" s="294" t="s">
        <v>458</v>
      </c>
      <c r="P351" s="295">
        <v>2.7454852999999999</v>
      </c>
      <c r="Q351" s="295" t="s">
        <v>408</v>
      </c>
      <c r="R351" s="296">
        <v>0</v>
      </c>
      <c r="S351" s="297">
        <v>5.3771789901405076E-3</v>
      </c>
      <c r="T351" s="297">
        <v>4.2401285132844524E-3</v>
      </c>
      <c r="U351" s="298">
        <v>1.2681641542924091</v>
      </c>
      <c r="V351" s="295"/>
      <c r="W351" s="295"/>
      <c r="X351" s="295"/>
      <c r="Y351" s="313"/>
      <c r="Z351" s="313"/>
      <c r="AA351" s="301"/>
      <c r="AB351" s="295"/>
    </row>
    <row r="352" spans="1:28" ht="15">
      <c r="A352" s="247" t="s">
        <v>176</v>
      </c>
      <c r="B352" s="287" t="s">
        <v>1874</v>
      </c>
      <c r="C352" s="287" t="s">
        <v>1875</v>
      </c>
      <c r="D352" s="305">
        <v>5</v>
      </c>
      <c r="E352" s="287" t="s">
        <v>28</v>
      </c>
      <c r="F352" s="289">
        <v>43707</v>
      </c>
      <c r="G352" s="314" t="s">
        <v>457</v>
      </c>
      <c r="H352" s="314" t="s">
        <v>1263</v>
      </c>
      <c r="I352" s="315">
        <v>1.24665473E-2</v>
      </c>
      <c r="J352" s="291">
        <v>27</v>
      </c>
      <c r="K352" s="290" t="s">
        <v>438</v>
      </c>
      <c r="L352" s="292">
        <v>206.56</v>
      </c>
      <c r="M352" s="293" t="s">
        <v>1264</v>
      </c>
      <c r="N352" s="293" t="s">
        <v>1265</v>
      </c>
      <c r="O352" s="294" t="s">
        <v>458</v>
      </c>
      <c r="P352" s="295">
        <v>-0.60555340000000002</v>
      </c>
      <c r="Q352" s="295" t="s">
        <v>408</v>
      </c>
      <c r="R352" s="296">
        <v>0</v>
      </c>
      <c r="S352" s="297">
        <v>5.7930873587477194E-5</v>
      </c>
      <c r="T352" s="297">
        <v>7.4872745302430397E-4</v>
      </c>
      <c r="U352" s="298">
        <v>7.7372444877611204E-2</v>
      </c>
      <c r="V352" s="316"/>
      <c r="W352" s="295"/>
      <c r="X352" s="295"/>
      <c r="Y352" s="313"/>
      <c r="Z352" s="313"/>
      <c r="AA352" s="301"/>
      <c r="AB352" s="295"/>
    </row>
    <row r="353" spans="1:28" ht="15">
      <c r="A353" s="247" t="s">
        <v>1876</v>
      </c>
      <c r="B353" s="287" t="s">
        <v>1877</v>
      </c>
      <c r="C353" s="287" t="s">
        <v>1878</v>
      </c>
      <c r="D353" s="305">
        <v>6</v>
      </c>
      <c r="E353" s="287" t="s">
        <v>28</v>
      </c>
      <c r="F353" s="289">
        <v>43707</v>
      </c>
      <c r="G353" s="314" t="s">
        <v>457</v>
      </c>
      <c r="H353" s="314" t="s">
        <v>1062</v>
      </c>
      <c r="I353" s="315">
        <v>8.0696713899999998E-3</v>
      </c>
      <c r="J353" s="291">
        <v>1</v>
      </c>
      <c r="K353" s="290" t="s">
        <v>438</v>
      </c>
      <c r="L353" s="292">
        <v>51</v>
      </c>
      <c r="M353" s="293" t="s">
        <v>1063</v>
      </c>
      <c r="N353" s="293" t="s">
        <v>1064</v>
      </c>
      <c r="O353" s="294" t="s">
        <v>458</v>
      </c>
      <c r="P353" s="295">
        <v>1.3120651000000001</v>
      </c>
      <c r="Q353" s="295" t="s">
        <v>484</v>
      </c>
      <c r="R353" s="296">
        <v>0</v>
      </c>
      <c r="S353" s="297">
        <v>1.7612557672310968E-6</v>
      </c>
      <c r="T353" s="297">
        <v>3.1732340085831908E-4</v>
      </c>
      <c r="U353" s="298">
        <v>5.5503494619909086E-3</v>
      </c>
      <c r="V353" s="295"/>
      <c r="W353" s="295"/>
      <c r="X353" s="295"/>
      <c r="Y353" s="313"/>
      <c r="Z353" s="313"/>
      <c r="AA353" s="301"/>
      <c r="AB353" s="295"/>
    </row>
    <row r="354" spans="1:28" ht="15">
      <c r="A354" s="247" t="s">
        <v>176</v>
      </c>
      <c r="B354" s="287" t="s">
        <v>1879</v>
      </c>
      <c r="C354" s="287" t="s">
        <v>1880</v>
      </c>
      <c r="D354" s="305">
        <v>7</v>
      </c>
      <c r="E354" s="287" t="s">
        <v>28</v>
      </c>
      <c r="F354" s="289">
        <v>43707</v>
      </c>
      <c r="G354" s="314" t="s">
        <v>457</v>
      </c>
      <c r="H354" s="314" t="s">
        <v>827</v>
      </c>
      <c r="I354" s="315">
        <v>1.070333677E-2</v>
      </c>
      <c r="J354" s="291">
        <v>35</v>
      </c>
      <c r="K354" s="290" t="s">
        <v>438</v>
      </c>
      <c r="L354" s="292">
        <v>142.82</v>
      </c>
      <c r="M354" s="293" t="s">
        <v>828</v>
      </c>
      <c r="N354" s="293" t="s">
        <v>829</v>
      </c>
      <c r="O354" s="294" t="s">
        <v>458</v>
      </c>
      <c r="P354" s="295">
        <v>-7.6839329999999997</v>
      </c>
      <c r="Q354" s="295" t="s">
        <v>456</v>
      </c>
      <c r="R354" s="296">
        <v>0</v>
      </c>
      <c r="S354" s="297">
        <v>1.7049546429584231E-3</v>
      </c>
      <c r="T354" s="297">
        <v>1.3388623543761061E-3</v>
      </c>
      <c r="U354" s="298">
        <v>1.2734353441081789</v>
      </c>
      <c r="V354" s="295"/>
      <c r="W354" s="295"/>
      <c r="X354" s="295">
        <v>1000</v>
      </c>
      <c r="Y354" s="313"/>
      <c r="Z354" s="313"/>
      <c r="AA354" s="301"/>
      <c r="AB354" s="295"/>
    </row>
    <row r="355" spans="1:28" ht="15">
      <c r="A355" s="247" t="s">
        <v>176</v>
      </c>
      <c r="B355" s="287" t="s">
        <v>1881</v>
      </c>
      <c r="C355" s="287" t="s">
        <v>1882</v>
      </c>
      <c r="D355" s="305">
        <v>8</v>
      </c>
      <c r="E355" s="287" t="s">
        <v>28</v>
      </c>
      <c r="F355" s="289">
        <v>43707</v>
      </c>
      <c r="G355" s="314" t="s">
        <v>457</v>
      </c>
      <c r="H355" s="314" t="s">
        <v>1069</v>
      </c>
      <c r="I355" s="315">
        <v>1.2828600610000001E-2</v>
      </c>
      <c r="J355" s="291">
        <v>152</v>
      </c>
      <c r="K355" s="290" t="s">
        <v>438</v>
      </c>
      <c r="L355" s="292">
        <v>212.56</v>
      </c>
      <c r="M355" s="293" t="s">
        <v>1070</v>
      </c>
      <c r="N355" s="293" t="s">
        <v>1071</v>
      </c>
      <c r="O355" s="294" t="s">
        <v>458</v>
      </c>
      <c r="P355" s="295">
        <v>-2.1648467</v>
      </c>
      <c r="Q355" s="295" t="s">
        <v>408</v>
      </c>
      <c r="R355" s="296">
        <v>0</v>
      </c>
      <c r="S355" s="297">
        <v>1.9570839252516532E-4</v>
      </c>
      <c r="T355" s="297">
        <v>1.2167692536279202E-3</v>
      </c>
      <c r="U355" s="298">
        <v>0.16084265109562967</v>
      </c>
      <c r="V355" s="295"/>
      <c r="W355" s="295"/>
      <c r="X355" s="295"/>
      <c r="Y355" s="313"/>
      <c r="Z355" s="313"/>
      <c r="AA355" s="301"/>
      <c r="AB355" s="295"/>
    </row>
    <row r="356" spans="1:28" ht="15">
      <c r="A356" s="247" t="s">
        <v>176</v>
      </c>
      <c r="B356" s="287" t="s">
        <v>1883</v>
      </c>
      <c r="C356" s="287" t="s">
        <v>1884</v>
      </c>
      <c r="D356" s="305">
        <v>9</v>
      </c>
      <c r="E356" s="287" t="s">
        <v>28</v>
      </c>
      <c r="F356" s="289">
        <v>43707</v>
      </c>
      <c r="G356" s="314" t="s">
        <v>457</v>
      </c>
      <c r="H356" s="314" t="s">
        <v>1765</v>
      </c>
      <c r="I356" s="315">
        <v>1.6934910169999998E-2</v>
      </c>
      <c r="J356" s="291">
        <v>146</v>
      </c>
      <c r="K356" s="290" t="s">
        <v>438</v>
      </c>
      <c r="L356" s="292">
        <v>217.29</v>
      </c>
      <c r="M356" s="293" t="s">
        <v>359</v>
      </c>
      <c r="N356" s="293" t="s">
        <v>1766</v>
      </c>
      <c r="O356" s="294" t="s">
        <v>458</v>
      </c>
      <c r="P356" s="295">
        <v>7.442653</v>
      </c>
      <c r="Q356" s="295" t="s">
        <v>408</v>
      </c>
      <c r="R356" s="296">
        <v>0</v>
      </c>
      <c r="S356" s="297">
        <v>5.9360793842580944E-3</v>
      </c>
      <c r="T356" s="297">
        <v>3.201221843472163E-3</v>
      </c>
      <c r="U356" s="298">
        <v>1.8543167810636967</v>
      </c>
      <c r="V356" s="295"/>
      <c r="W356" s="295"/>
      <c r="X356" s="295"/>
      <c r="Y356" s="313"/>
      <c r="Z356" s="313"/>
      <c r="AA356" s="301"/>
      <c r="AB356" s="295"/>
    </row>
    <row r="357" spans="1:28" ht="15">
      <c r="A357" s="247" t="s">
        <v>176</v>
      </c>
      <c r="B357" s="287" t="s">
        <v>1885</v>
      </c>
      <c r="C357" s="287" t="s">
        <v>1886</v>
      </c>
      <c r="D357" s="305">
        <v>10</v>
      </c>
      <c r="E357" s="287" t="s">
        <v>28</v>
      </c>
      <c r="F357" s="289">
        <v>43707</v>
      </c>
      <c r="G357" s="314" t="s">
        <v>457</v>
      </c>
      <c r="H357" s="314" t="s">
        <v>1302</v>
      </c>
      <c r="I357" s="315">
        <v>8.5174212300000007E-3</v>
      </c>
      <c r="J357" s="291">
        <v>7</v>
      </c>
      <c r="K357" s="290" t="s">
        <v>438</v>
      </c>
      <c r="L357" s="292">
        <v>68.48</v>
      </c>
      <c r="M357" s="293" t="s">
        <v>1303</v>
      </c>
      <c r="N357" s="293" t="s">
        <v>1304</v>
      </c>
      <c r="O357" s="294" t="s">
        <v>458</v>
      </c>
      <c r="P357" s="295">
        <v>-6.7379293000000002</v>
      </c>
      <c r="Q357" s="295" t="s">
        <v>484</v>
      </c>
      <c r="R357" s="296">
        <v>0</v>
      </c>
      <c r="S357" s="297">
        <v>8.4267992014245663E-5</v>
      </c>
      <c r="T357" s="297">
        <v>7.9492441110533773E-4</v>
      </c>
      <c r="U357" s="298">
        <v>0.10600755346923051</v>
      </c>
      <c r="V357" s="295"/>
      <c r="W357" s="295"/>
      <c r="X357" s="295"/>
      <c r="Y357" s="313"/>
      <c r="Z357" s="313"/>
      <c r="AA357" s="301"/>
      <c r="AB357" s="295"/>
    </row>
    <row r="358" spans="1:28" ht="15">
      <c r="A358" s="247" t="s">
        <v>176</v>
      </c>
      <c r="B358" s="287" t="s">
        <v>1887</v>
      </c>
      <c r="C358" s="287" t="s">
        <v>1888</v>
      </c>
      <c r="D358" s="305">
        <v>11</v>
      </c>
      <c r="E358" s="287" t="s">
        <v>28</v>
      </c>
      <c r="F358" s="289">
        <v>43707</v>
      </c>
      <c r="G358" s="314" t="s">
        <v>457</v>
      </c>
      <c r="H358" s="314" t="s">
        <v>859</v>
      </c>
      <c r="I358" s="315">
        <v>1.059384254E-2</v>
      </c>
      <c r="J358" s="291">
        <v>57</v>
      </c>
      <c r="K358" s="290" t="s">
        <v>438</v>
      </c>
      <c r="L358" s="292">
        <v>145.16999999999999</v>
      </c>
      <c r="M358" s="293" t="s">
        <v>860</v>
      </c>
      <c r="N358" s="293" t="s">
        <v>861</v>
      </c>
      <c r="O358" s="294" t="s">
        <v>458</v>
      </c>
      <c r="P358" s="295">
        <v>3.7445664000000001</v>
      </c>
      <c r="Q358" s="295" t="s">
        <v>447</v>
      </c>
      <c r="R358" s="296">
        <v>0</v>
      </c>
      <c r="S358" s="297">
        <v>1.6359162324981326E-3</v>
      </c>
      <c r="T358" s="297">
        <v>2.5758323593374865E-3</v>
      </c>
      <c r="U358" s="298">
        <v>0.63510198036292087</v>
      </c>
      <c r="V358" s="295"/>
      <c r="W358" s="295"/>
      <c r="X358" s="295"/>
      <c r="Y358" s="313"/>
      <c r="Z358" s="313"/>
      <c r="AA358" s="301"/>
      <c r="AB358" s="295"/>
    </row>
    <row r="359" spans="1:28" ht="15">
      <c r="A359" s="247" t="s">
        <v>176</v>
      </c>
      <c r="B359" s="287" t="s">
        <v>1889</v>
      </c>
      <c r="C359" s="287" t="s">
        <v>1890</v>
      </c>
      <c r="D359" s="305">
        <v>12</v>
      </c>
      <c r="E359" s="287" t="s">
        <v>28</v>
      </c>
      <c r="F359" s="289">
        <v>43707</v>
      </c>
      <c r="G359" s="314" t="s">
        <v>457</v>
      </c>
      <c r="H359" s="314" t="s">
        <v>1090</v>
      </c>
      <c r="I359" s="315">
        <v>1.1516189710000001E-2</v>
      </c>
      <c r="J359" s="291">
        <v>26</v>
      </c>
      <c r="K359" s="290" t="s">
        <v>438</v>
      </c>
      <c r="L359" s="292">
        <v>33.270000000000003</v>
      </c>
      <c r="M359" s="293" t="s">
        <v>1091</v>
      </c>
      <c r="N359" s="293" t="s">
        <v>1092</v>
      </c>
      <c r="O359" s="294" t="s">
        <v>458</v>
      </c>
      <c r="P359" s="295">
        <v>-1.9802093999999999</v>
      </c>
      <c r="Q359" s="295" t="s">
        <v>484</v>
      </c>
      <c r="R359" s="296">
        <v>0</v>
      </c>
      <c r="S359" s="297">
        <v>2.6211605097282796E-5</v>
      </c>
      <c r="T359" s="297">
        <v>4.9959090759806512E-4</v>
      </c>
      <c r="U359" s="298">
        <v>5.2466137190732794E-2</v>
      </c>
      <c r="V359" s="295"/>
      <c r="W359" s="295"/>
      <c r="X359" s="295"/>
      <c r="Y359" s="313"/>
      <c r="Z359" s="313"/>
      <c r="AA359" s="301"/>
      <c r="AB359" s="295"/>
    </row>
    <row r="360" spans="1:28" ht="15">
      <c r="A360" s="247" t="s">
        <v>176</v>
      </c>
      <c r="B360" s="287" t="s">
        <v>1891</v>
      </c>
      <c r="C360" s="287" t="s">
        <v>1892</v>
      </c>
      <c r="D360" s="305">
        <v>13</v>
      </c>
      <c r="E360" s="287" t="s">
        <v>28</v>
      </c>
      <c r="F360" s="289">
        <v>43707</v>
      </c>
      <c r="G360" s="314" t="s">
        <v>457</v>
      </c>
      <c r="H360" s="314" t="s">
        <v>1095</v>
      </c>
      <c r="I360" s="315">
        <v>1.166794906E-2</v>
      </c>
      <c r="J360" s="291">
        <v>22</v>
      </c>
      <c r="K360" s="290" t="s">
        <v>438</v>
      </c>
      <c r="L360" s="292">
        <v>221.84</v>
      </c>
      <c r="M360" s="293" t="s">
        <v>1096</v>
      </c>
      <c r="N360" s="293" t="s">
        <v>1097</v>
      </c>
      <c r="O360" s="294" t="s">
        <v>458</v>
      </c>
      <c r="P360" s="295">
        <v>0.1080513</v>
      </c>
      <c r="Q360" s="295" t="s">
        <v>408</v>
      </c>
      <c r="R360" s="296">
        <v>0</v>
      </c>
      <c r="S360" s="297">
        <v>2.6498506546759081E-3</v>
      </c>
      <c r="T360" s="297">
        <v>1.8718010622353273E-3</v>
      </c>
      <c r="U360" s="298">
        <v>1.4156689554986279</v>
      </c>
      <c r="V360" s="295"/>
      <c r="W360" s="295"/>
      <c r="X360" s="295"/>
      <c r="Y360" s="313"/>
      <c r="Z360" s="313"/>
      <c r="AA360" s="301"/>
      <c r="AB360" s="295"/>
    </row>
    <row r="361" spans="1:28" ht="15">
      <c r="A361" s="247" t="s">
        <v>176</v>
      </c>
      <c r="B361" s="287" t="s">
        <v>1893</v>
      </c>
      <c r="C361" s="287" t="s">
        <v>1894</v>
      </c>
      <c r="D361" s="305">
        <v>14</v>
      </c>
      <c r="E361" s="287" t="s">
        <v>28</v>
      </c>
      <c r="F361" s="289">
        <v>43707</v>
      </c>
      <c r="G361" s="314" t="s">
        <v>457</v>
      </c>
      <c r="H361" s="314" t="s">
        <v>895</v>
      </c>
      <c r="I361" s="315">
        <v>8.7544376100000005E-3</v>
      </c>
      <c r="J361" s="291">
        <v>4</v>
      </c>
      <c r="K361" s="290" t="s">
        <v>438</v>
      </c>
      <c r="L361" s="292">
        <v>556.28</v>
      </c>
      <c r="M361" s="293" t="s">
        <v>896</v>
      </c>
      <c r="N361" s="293" t="s">
        <v>897</v>
      </c>
      <c r="O361" s="294" t="s">
        <v>458</v>
      </c>
      <c r="P361" s="295">
        <v>6.172085</v>
      </c>
      <c r="Q361" s="295" t="s">
        <v>447</v>
      </c>
      <c r="R361" s="296">
        <v>0</v>
      </c>
      <c r="S361" s="297">
        <v>2.3820660387243405E-3</v>
      </c>
      <c r="T361" s="297">
        <v>1.9555873818132411E-3</v>
      </c>
      <c r="U361" s="298">
        <v>1.2180821275885223</v>
      </c>
      <c r="V361" s="295"/>
      <c r="W361" s="295"/>
      <c r="X361" s="295"/>
      <c r="Y361" s="313"/>
      <c r="Z361" s="313"/>
      <c r="AA361" s="301"/>
      <c r="AB361" s="295"/>
    </row>
    <row r="362" spans="1:28" ht="15">
      <c r="A362" s="247" t="s">
        <v>176</v>
      </c>
      <c r="B362" s="287" t="s">
        <v>1895</v>
      </c>
      <c r="C362" s="287" t="s">
        <v>1896</v>
      </c>
      <c r="D362" s="305">
        <v>15</v>
      </c>
      <c r="E362" s="287" t="s">
        <v>28</v>
      </c>
      <c r="F362" s="289">
        <v>43707</v>
      </c>
      <c r="G362" s="314" t="s">
        <v>457</v>
      </c>
      <c r="H362" s="314" t="s">
        <v>1102</v>
      </c>
      <c r="I362" s="315">
        <v>1.16033414E-2</v>
      </c>
      <c r="J362" s="291">
        <v>121</v>
      </c>
      <c r="K362" s="290" t="s">
        <v>438</v>
      </c>
      <c r="L362" s="292">
        <v>84.76</v>
      </c>
      <c r="M362" s="293" t="s">
        <v>1103</v>
      </c>
      <c r="N362" s="293" t="s">
        <v>1104</v>
      </c>
      <c r="O362" s="294" t="s">
        <v>458</v>
      </c>
      <c r="P362" s="295">
        <v>1.1281490000000001</v>
      </c>
      <c r="Q362" s="295" t="s">
        <v>447</v>
      </c>
      <c r="R362" s="296">
        <v>0</v>
      </c>
      <c r="S362" s="297">
        <v>6.5160300099625272E-4</v>
      </c>
      <c r="T362" s="297">
        <v>1.2979063915119168E-3</v>
      </c>
      <c r="U362" s="298">
        <v>0.5020415996543538</v>
      </c>
      <c r="V362" s="295"/>
      <c r="W362" s="295"/>
      <c r="X362" s="295"/>
      <c r="Y362" s="313"/>
      <c r="Z362" s="313"/>
      <c r="AA362" s="301"/>
      <c r="AB362" s="295"/>
    </row>
    <row r="363" spans="1:28" ht="15">
      <c r="A363" s="247" t="s">
        <v>176</v>
      </c>
      <c r="B363" s="287" t="s">
        <v>1897</v>
      </c>
      <c r="C363" s="287" t="s">
        <v>1898</v>
      </c>
      <c r="D363" s="305">
        <v>16</v>
      </c>
      <c r="E363" s="287" t="s">
        <v>28</v>
      </c>
      <c r="F363" s="289">
        <v>43707</v>
      </c>
      <c r="G363" s="314" t="s">
        <v>457</v>
      </c>
      <c r="H363" s="314" t="s">
        <v>1107</v>
      </c>
      <c r="I363" s="315">
        <v>1.3823327329999999E-2</v>
      </c>
      <c r="J363" s="291">
        <v>65</v>
      </c>
      <c r="K363" s="290" t="s">
        <v>438</v>
      </c>
      <c r="L363" s="292">
        <v>321.26</v>
      </c>
      <c r="M363" s="293" t="s">
        <v>1108</v>
      </c>
      <c r="N363" s="293" t="s">
        <v>1109</v>
      </c>
      <c r="O363" s="294" t="s">
        <v>458</v>
      </c>
      <c r="P363" s="295">
        <v>-0.51618220000000004</v>
      </c>
      <c r="Q363" s="295" t="s">
        <v>404</v>
      </c>
      <c r="R363" s="296">
        <v>0</v>
      </c>
      <c r="S363" s="297">
        <v>1.341372028241102E-4</v>
      </c>
      <c r="T363" s="297">
        <v>8.7696424033524003E-4</v>
      </c>
      <c r="U363" s="298">
        <v>0.15295629702396205</v>
      </c>
      <c r="V363" s="295"/>
      <c r="W363" s="295"/>
      <c r="X363" s="295"/>
      <c r="Y363" s="313"/>
      <c r="Z363" s="313"/>
      <c r="AA363" s="301"/>
      <c r="AB363" s="295"/>
    </row>
    <row r="364" spans="1:28" ht="15">
      <c r="A364" s="247" t="s">
        <v>176</v>
      </c>
      <c r="B364" s="287" t="s">
        <v>1899</v>
      </c>
      <c r="C364" s="287" t="s">
        <v>1900</v>
      </c>
      <c r="D364" s="305">
        <v>17</v>
      </c>
      <c r="E364" s="287" t="s">
        <v>28</v>
      </c>
      <c r="F364" s="289">
        <v>43707</v>
      </c>
      <c r="G364" s="314" t="s">
        <v>457</v>
      </c>
      <c r="H364" s="314" t="s">
        <v>1112</v>
      </c>
      <c r="I364" s="315">
        <v>1.2250989380000001E-2</v>
      </c>
      <c r="J364" s="291">
        <v>44</v>
      </c>
      <c r="K364" s="290" t="s">
        <v>438</v>
      </c>
      <c r="L364" s="292">
        <v>121.92</v>
      </c>
      <c r="M364" s="293" t="s">
        <v>1113</v>
      </c>
      <c r="N364" s="293" t="s">
        <v>1114</v>
      </c>
      <c r="O364" s="294" t="s">
        <v>458</v>
      </c>
      <c r="P364" s="295">
        <v>4.0839910000000001</v>
      </c>
      <c r="Q364" s="295" t="s">
        <v>404</v>
      </c>
      <c r="R364" s="296">
        <v>0</v>
      </c>
      <c r="S364" s="297">
        <v>4.2650992454300301E-5</v>
      </c>
      <c r="T364" s="297">
        <v>6.5293594398115236E-4</v>
      </c>
      <c r="U364" s="298">
        <v>6.5321863266163613E-2</v>
      </c>
      <c r="V364" s="295"/>
      <c r="W364" s="295"/>
      <c r="X364" s="295"/>
      <c r="Y364" s="313"/>
      <c r="Z364" s="313"/>
      <c r="AA364" s="301"/>
      <c r="AB364" s="295"/>
    </row>
    <row r="365" spans="1:28" ht="15">
      <c r="A365" s="247" t="s">
        <v>176</v>
      </c>
      <c r="B365" s="287" t="s">
        <v>1901</v>
      </c>
      <c r="C365" s="287" t="s">
        <v>1902</v>
      </c>
      <c r="D365" s="305">
        <v>18</v>
      </c>
      <c r="E365" s="287" t="s">
        <v>28</v>
      </c>
      <c r="F365" s="289">
        <v>43707</v>
      </c>
      <c r="G365" s="314" t="s">
        <v>457</v>
      </c>
      <c r="H365" s="314" t="s">
        <v>1117</v>
      </c>
      <c r="I365" s="315">
        <v>1.045665239E-2</v>
      </c>
      <c r="J365" s="291">
        <v>43</v>
      </c>
      <c r="K365" s="290" t="s">
        <v>438</v>
      </c>
      <c r="L365" s="292">
        <v>129.21</v>
      </c>
      <c r="M365" s="293" t="s">
        <v>1118</v>
      </c>
      <c r="N365" s="293" t="s">
        <v>1119</v>
      </c>
      <c r="O365" s="294" t="s">
        <v>458</v>
      </c>
      <c r="P365" s="295">
        <v>-2.189225</v>
      </c>
      <c r="Q365" s="295" t="s">
        <v>404</v>
      </c>
      <c r="R365" s="296">
        <v>0</v>
      </c>
      <c r="S365" s="297">
        <v>1.115895540238458E-5</v>
      </c>
      <c r="T365" s="297">
        <v>4.0812491630951286E-4</v>
      </c>
      <c r="U365" s="298">
        <v>2.7342009655499388E-2</v>
      </c>
      <c r="V365" s="295"/>
      <c r="W365" s="295"/>
      <c r="X365" s="295"/>
      <c r="Y365" s="313"/>
      <c r="Z365" s="313"/>
      <c r="AA365" s="301"/>
      <c r="AB365" s="295"/>
    </row>
    <row r="366" spans="1:28" ht="15">
      <c r="A366" s="247" t="s">
        <v>1903</v>
      </c>
      <c r="B366" s="287" t="s">
        <v>1904</v>
      </c>
      <c r="C366" s="287" t="s">
        <v>1905</v>
      </c>
      <c r="D366" s="305">
        <v>19</v>
      </c>
      <c r="E366" s="287" t="s">
        <v>28</v>
      </c>
      <c r="F366" s="289">
        <v>43707</v>
      </c>
      <c r="G366" s="314" t="s">
        <v>457</v>
      </c>
      <c r="H366" s="314" t="s">
        <v>1906</v>
      </c>
      <c r="I366" s="315">
        <v>9.9150389299999999E-3</v>
      </c>
      <c r="J366" s="291">
        <v>1</v>
      </c>
      <c r="K366" s="290" t="s">
        <v>438</v>
      </c>
      <c r="L366" s="292">
        <v>136.22</v>
      </c>
      <c r="M366" s="293" t="s">
        <v>1907</v>
      </c>
      <c r="N366" s="293" t="s">
        <v>1908</v>
      </c>
      <c r="O366" s="294" t="s">
        <v>458</v>
      </c>
      <c r="P366" s="295">
        <v>0.92307329999999999</v>
      </c>
      <c r="Q366" s="295" t="s">
        <v>404</v>
      </c>
      <c r="R366" s="296">
        <v>0</v>
      </c>
      <c r="S366" s="297">
        <v>2.5291743678783271E-3</v>
      </c>
      <c r="T366" s="297">
        <v>1.8436773642757198E-3</v>
      </c>
      <c r="U366" s="298">
        <v>1.3718096326858695</v>
      </c>
      <c r="V366" s="295"/>
      <c r="W366" s="295"/>
      <c r="X366" s="295"/>
      <c r="Y366" s="313"/>
      <c r="Z366" s="313"/>
      <c r="AA366" s="301"/>
      <c r="AB366" s="295"/>
    </row>
    <row r="367" spans="1:28" ht="15">
      <c r="A367" s="247" t="s">
        <v>176</v>
      </c>
      <c r="B367" s="287" t="s">
        <v>1909</v>
      </c>
      <c r="C367" s="287" t="s">
        <v>1910</v>
      </c>
      <c r="D367" s="305">
        <v>20</v>
      </c>
      <c r="E367" s="287" t="s">
        <v>28</v>
      </c>
      <c r="F367" s="289">
        <v>43707</v>
      </c>
      <c r="G367" s="314" t="s">
        <v>457</v>
      </c>
      <c r="H367" s="314" t="s">
        <v>1367</v>
      </c>
      <c r="I367" s="315">
        <v>1.0195645999999999E-2</v>
      </c>
      <c r="J367" s="291">
        <v>2</v>
      </c>
      <c r="K367" s="290" t="s">
        <v>438</v>
      </c>
      <c r="L367" s="292">
        <v>106.94</v>
      </c>
      <c r="M367" s="293" t="s">
        <v>1368</v>
      </c>
      <c r="N367" s="293" t="s">
        <v>1369</v>
      </c>
      <c r="O367" s="294" t="s">
        <v>458</v>
      </c>
      <c r="P367" s="295">
        <v>-0.43630600000000003</v>
      </c>
      <c r="Q367" s="295" t="s">
        <v>408</v>
      </c>
      <c r="R367" s="296">
        <v>0</v>
      </c>
      <c r="S367" s="297">
        <v>3.5089360948115486E-3</v>
      </c>
      <c r="T367" s="297">
        <v>2.5255341485953884E-3</v>
      </c>
      <c r="U367" s="298">
        <v>1.3893837455189799</v>
      </c>
      <c r="V367" s="295"/>
      <c r="W367" s="295"/>
      <c r="X367" s="295"/>
      <c r="Y367" s="313"/>
      <c r="Z367" s="313"/>
      <c r="AA367" s="301"/>
      <c r="AB367" s="295"/>
    </row>
    <row r="368" spans="1:28" ht="15">
      <c r="A368" s="247" t="s">
        <v>176</v>
      </c>
      <c r="B368" s="287" t="s">
        <v>1911</v>
      </c>
      <c r="C368" s="287" t="s">
        <v>1912</v>
      </c>
      <c r="D368" s="305">
        <v>21</v>
      </c>
      <c r="E368" s="287" t="s">
        <v>28</v>
      </c>
      <c r="F368" s="289">
        <v>43707</v>
      </c>
      <c r="G368" s="314" t="s">
        <v>457</v>
      </c>
      <c r="H368" s="314" t="s">
        <v>1372</v>
      </c>
      <c r="I368" s="315">
        <v>1.0158267280000001E-2</v>
      </c>
      <c r="J368" s="291">
        <v>15</v>
      </c>
      <c r="K368" s="290" t="s">
        <v>438</v>
      </c>
      <c r="L368" s="292">
        <v>298.39999999999998</v>
      </c>
      <c r="M368" s="293" t="s">
        <v>1373</v>
      </c>
      <c r="N368" s="293" t="s">
        <v>1374</v>
      </c>
      <c r="O368" s="294" t="s">
        <v>458</v>
      </c>
      <c r="P368" s="295">
        <v>2.5196075000000002</v>
      </c>
      <c r="Q368" s="295" t="s">
        <v>280</v>
      </c>
      <c r="R368" s="296">
        <v>0</v>
      </c>
      <c r="S368" s="297">
        <v>2.0839352953627398E-3</v>
      </c>
      <c r="T368" s="297">
        <v>1.0691209824695883E-3</v>
      </c>
      <c r="U368" s="298">
        <v>1.9492043739979805</v>
      </c>
      <c r="V368" s="295"/>
      <c r="W368" s="295"/>
      <c r="X368" s="295"/>
      <c r="Y368" s="313"/>
      <c r="Z368" s="313"/>
      <c r="AA368" s="301"/>
      <c r="AB368" s="295"/>
    </row>
    <row r="369" spans="1:28" ht="15">
      <c r="A369" s="247" t="s">
        <v>176</v>
      </c>
      <c r="B369" s="287" t="s">
        <v>1913</v>
      </c>
      <c r="C369" s="287" t="s">
        <v>1914</v>
      </c>
      <c r="D369" s="305">
        <v>22</v>
      </c>
      <c r="E369" s="287" t="s">
        <v>28</v>
      </c>
      <c r="F369" s="289">
        <v>43707</v>
      </c>
      <c r="G369" s="314" t="s">
        <v>457</v>
      </c>
      <c r="H369" s="314" t="s">
        <v>1124</v>
      </c>
      <c r="I369" s="315">
        <v>9.1146667899999999E-3</v>
      </c>
      <c r="J369" s="291">
        <v>10</v>
      </c>
      <c r="K369" s="290" t="s">
        <v>438</v>
      </c>
      <c r="L369" s="292">
        <v>34.71</v>
      </c>
      <c r="M369" s="293" t="s">
        <v>1125</v>
      </c>
      <c r="N369" s="293" t="s">
        <v>1126</v>
      </c>
      <c r="O369" s="294" t="s">
        <v>458</v>
      </c>
      <c r="P369" s="295">
        <v>5.5746912999999996</v>
      </c>
      <c r="Q369" s="295" t="s">
        <v>484</v>
      </c>
      <c r="R369" s="296">
        <v>0</v>
      </c>
      <c r="S369" s="297">
        <v>5.0386684749883912E-5</v>
      </c>
      <c r="T369" s="297">
        <v>6.9109043488496278E-4</v>
      </c>
      <c r="U369" s="298">
        <v>7.290895982125864E-2</v>
      </c>
      <c r="V369" s="295"/>
      <c r="W369" s="295"/>
      <c r="X369" s="295"/>
      <c r="Y369" s="313"/>
      <c r="Z369" s="313"/>
      <c r="AA369" s="301"/>
      <c r="AB369" s="295"/>
    </row>
    <row r="370" spans="1:28" ht="15">
      <c r="A370" s="247" t="s">
        <v>176</v>
      </c>
      <c r="B370" s="287" t="s">
        <v>1915</v>
      </c>
      <c r="C370" s="287" t="s">
        <v>1916</v>
      </c>
      <c r="D370" s="305">
        <v>23</v>
      </c>
      <c r="E370" s="287" t="s">
        <v>28</v>
      </c>
      <c r="F370" s="289">
        <v>43707</v>
      </c>
      <c r="G370" s="314" t="s">
        <v>457</v>
      </c>
      <c r="H370" s="314" t="s">
        <v>1136</v>
      </c>
      <c r="I370" s="315">
        <v>1.0877108070000001E-2</v>
      </c>
      <c r="J370" s="291">
        <v>20</v>
      </c>
      <c r="K370" s="290" t="s">
        <v>438</v>
      </c>
      <c r="L370" s="292">
        <v>289.74</v>
      </c>
      <c r="M370" s="293" t="s">
        <v>1137</v>
      </c>
      <c r="N370" s="293" t="s">
        <v>1138</v>
      </c>
      <c r="O370" s="294" t="s">
        <v>458</v>
      </c>
      <c r="P370" s="295">
        <v>-5.0274729999999996</v>
      </c>
      <c r="Q370" s="295" t="s">
        <v>408</v>
      </c>
      <c r="R370" s="296">
        <v>0</v>
      </c>
      <c r="S370" s="297">
        <v>2.7473346782033058E-4</v>
      </c>
      <c r="T370" s="297">
        <v>9.8476225132576979E-4</v>
      </c>
      <c r="U370" s="298">
        <v>0.27898456449814285</v>
      </c>
      <c r="V370" s="295"/>
      <c r="W370" s="295"/>
      <c r="X370" s="295"/>
      <c r="Y370" s="313"/>
      <c r="Z370" s="313"/>
      <c r="AA370" s="301"/>
      <c r="AB370" s="295"/>
    </row>
    <row r="371" spans="1:28" ht="15">
      <c r="A371" s="247" t="s">
        <v>176</v>
      </c>
      <c r="B371" s="287" t="s">
        <v>1917</v>
      </c>
      <c r="C371" s="287" t="s">
        <v>1918</v>
      </c>
      <c r="D371" s="305">
        <v>24</v>
      </c>
      <c r="E371" s="287" t="s">
        <v>28</v>
      </c>
      <c r="F371" s="289">
        <v>43707</v>
      </c>
      <c r="G371" s="314" t="s">
        <v>457</v>
      </c>
      <c r="H371" s="314" t="s">
        <v>625</v>
      </c>
      <c r="I371" s="315">
        <v>1.2145955949999999E-2</v>
      </c>
      <c r="J371" s="291">
        <v>46</v>
      </c>
      <c r="K371" s="290" t="s">
        <v>438</v>
      </c>
      <c r="L371" s="292">
        <v>281.33999999999997</v>
      </c>
      <c r="M371" s="293" t="s">
        <v>626</v>
      </c>
      <c r="N371" s="293" t="s">
        <v>627</v>
      </c>
      <c r="O371" s="294" t="s">
        <v>458</v>
      </c>
      <c r="P371" s="295">
        <v>-2.1744967000000002</v>
      </c>
      <c r="Q371" s="295" t="s">
        <v>408</v>
      </c>
      <c r="R371" s="296">
        <v>0</v>
      </c>
      <c r="S371" s="297">
        <v>2.9863494830884118E-3</v>
      </c>
      <c r="T371" s="297">
        <v>1.739152302701036E-3</v>
      </c>
      <c r="U371" s="298">
        <v>1.7171293615000731</v>
      </c>
      <c r="V371" s="295"/>
      <c r="W371" s="295"/>
      <c r="X371" s="295"/>
      <c r="Y371" s="313"/>
      <c r="Z371" s="313"/>
      <c r="AA371" s="301"/>
      <c r="AB371" s="295"/>
    </row>
    <row r="372" spans="1:28" ht="15">
      <c r="A372" s="247" t="s">
        <v>176</v>
      </c>
      <c r="B372" s="287" t="s">
        <v>1919</v>
      </c>
      <c r="C372" s="287" t="s">
        <v>1920</v>
      </c>
      <c r="D372" s="305">
        <v>25</v>
      </c>
      <c r="E372" s="287" t="s">
        <v>28</v>
      </c>
      <c r="F372" s="289">
        <v>43707</v>
      </c>
      <c r="G372" s="314" t="s">
        <v>457</v>
      </c>
      <c r="H372" s="314" t="s">
        <v>1921</v>
      </c>
      <c r="I372" s="315">
        <v>8.2981895800000004E-3</v>
      </c>
      <c r="J372" s="291">
        <v>2</v>
      </c>
      <c r="K372" s="290" t="s">
        <v>438</v>
      </c>
      <c r="L372" s="292">
        <v>93.48</v>
      </c>
      <c r="M372" s="293" t="s">
        <v>1922</v>
      </c>
      <c r="N372" s="293" t="s">
        <v>1923</v>
      </c>
      <c r="O372" s="294" t="s">
        <v>458</v>
      </c>
      <c r="P372" s="295">
        <v>3.4031389999999999</v>
      </c>
      <c r="Q372" s="295" t="s">
        <v>408</v>
      </c>
      <c r="R372" s="296">
        <v>0</v>
      </c>
      <c r="S372" s="297">
        <v>4.3600952451827782E-3</v>
      </c>
      <c r="T372" s="297">
        <v>2.1829463767973683E-3</v>
      </c>
      <c r="U372" s="298">
        <v>1.9973441819397946</v>
      </c>
      <c r="V372" s="295"/>
      <c r="W372" s="295"/>
      <c r="X372" s="295"/>
      <c r="Y372" s="313"/>
      <c r="Z372" s="313"/>
      <c r="AA372" s="301"/>
      <c r="AB372" s="295"/>
    </row>
    <row r="373" spans="1:28" ht="15">
      <c r="A373" s="247" t="s">
        <v>176</v>
      </c>
      <c r="B373" s="287" t="s">
        <v>1924</v>
      </c>
      <c r="C373" s="287" t="s">
        <v>1925</v>
      </c>
      <c r="D373" s="305">
        <v>26</v>
      </c>
      <c r="E373" s="287" t="s">
        <v>28</v>
      </c>
      <c r="F373" s="289">
        <v>43707</v>
      </c>
      <c r="G373" s="314" t="s">
        <v>457</v>
      </c>
      <c r="H373" s="314" t="s">
        <v>1143</v>
      </c>
      <c r="I373" s="315">
        <v>1.1019356059999999E-2</v>
      </c>
      <c r="J373" s="291">
        <v>23</v>
      </c>
      <c r="K373" s="290" t="s">
        <v>438</v>
      </c>
      <c r="L373" s="292">
        <v>288.36</v>
      </c>
      <c r="M373" s="293" t="s">
        <v>1144</v>
      </c>
      <c r="N373" s="293" t="s">
        <v>1145</v>
      </c>
      <c r="O373" s="294" t="s">
        <v>458</v>
      </c>
      <c r="P373" s="295">
        <v>-3.1517029999999999</v>
      </c>
      <c r="Q373" s="295" t="s">
        <v>408</v>
      </c>
      <c r="R373" s="296">
        <v>0</v>
      </c>
      <c r="S373" s="297">
        <v>5.1679031738050742E-3</v>
      </c>
      <c r="T373" s="297">
        <v>3.0594123819767233E-3</v>
      </c>
      <c r="U373" s="298">
        <v>1.6891816233240284</v>
      </c>
      <c r="V373" s="295"/>
      <c r="W373" s="295">
        <v>1000</v>
      </c>
      <c r="X373" s="295"/>
      <c r="Y373" s="313"/>
      <c r="Z373" s="313"/>
      <c r="AA373" s="301"/>
      <c r="AB373" s="295"/>
    </row>
    <row r="374" spans="1:28" ht="15">
      <c r="A374" s="247" t="s">
        <v>176</v>
      </c>
      <c r="B374" s="287" t="s">
        <v>1926</v>
      </c>
      <c r="C374" s="287" t="s">
        <v>1927</v>
      </c>
      <c r="D374" s="305">
        <v>27</v>
      </c>
      <c r="E374" s="287" t="s">
        <v>28</v>
      </c>
      <c r="F374" s="289">
        <v>43707</v>
      </c>
      <c r="G374" s="314" t="s">
        <v>457</v>
      </c>
      <c r="H374" s="314" t="s">
        <v>638</v>
      </c>
      <c r="I374" s="315">
        <v>1.461229992E-2</v>
      </c>
      <c r="J374" s="291">
        <v>135</v>
      </c>
      <c r="K374" s="290" t="s">
        <v>438</v>
      </c>
      <c r="L374" s="292">
        <v>511.34</v>
      </c>
      <c r="M374" s="293" t="s">
        <v>639</v>
      </c>
      <c r="N374" s="293" t="s">
        <v>640</v>
      </c>
      <c r="O374" s="294" t="s">
        <v>458</v>
      </c>
      <c r="P374" s="295">
        <v>-2.7237236</v>
      </c>
      <c r="Q374" s="295" t="s">
        <v>408</v>
      </c>
      <c r="R374" s="296">
        <v>0</v>
      </c>
      <c r="S374" s="297">
        <v>4.3954379877442131E-3</v>
      </c>
      <c r="T374" s="297">
        <v>2.3685761029075985E-3</v>
      </c>
      <c r="U374" s="298">
        <v>1.8557301082065698</v>
      </c>
      <c r="V374" s="295"/>
      <c r="W374" s="295"/>
      <c r="X374" s="295"/>
      <c r="Y374" s="313"/>
      <c r="Z374" s="313"/>
      <c r="AA374" s="301"/>
      <c r="AB374" s="295"/>
    </row>
    <row r="375" spans="1:28" ht="15">
      <c r="A375" s="247" t="s">
        <v>176</v>
      </c>
      <c r="B375" s="287" t="s">
        <v>1928</v>
      </c>
      <c r="C375" s="287" t="s">
        <v>1929</v>
      </c>
      <c r="D375" s="305">
        <v>28</v>
      </c>
      <c r="E375" s="287" t="s">
        <v>28</v>
      </c>
      <c r="F375" s="289">
        <v>43707</v>
      </c>
      <c r="G375" s="314" t="s">
        <v>457</v>
      </c>
      <c r="H375" s="314" t="s">
        <v>1794</v>
      </c>
      <c r="I375" s="315">
        <v>1.345574871E-2</v>
      </c>
      <c r="J375" s="291">
        <v>17</v>
      </c>
      <c r="K375" s="290" t="s">
        <v>438</v>
      </c>
      <c r="L375" s="292">
        <v>234.63</v>
      </c>
      <c r="M375" s="293" t="s">
        <v>1795</v>
      </c>
      <c r="N375" s="293" t="s">
        <v>1796</v>
      </c>
      <c r="O375" s="294" t="s">
        <v>458</v>
      </c>
      <c r="P375" s="295">
        <v>-4.4270459999999998</v>
      </c>
      <c r="Q375" s="295" t="s">
        <v>408</v>
      </c>
      <c r="R375" s="296">
        <v>0</v>
      </c>
      <c r="S375" s="297">
        <v>7.3200798764220826E-4</v>
      </c>
      <c r="T375" s="297">
        <v>8.3534013938513804E-4</v>
      </c>
      <c r="U375" s="298">
        <v>0.87629930986078486</v>
      </c>
      <c r="V375" s="295"/>
      <c r="W375" s="295"/>
      <c r="X375" s="295"/>
      <c r="Y375" s="313"/>
      <c r="Z375" s="313"/>
      <c r="AA375" s="301"/>
      <c r="AB375" s="295"/>
    </row>
    <row r="376" spans="1:28" ht="15">
      <c r="A376" s="247" t="s">
        <v>176</v>
      </c>
      <c r="B376" s="287" t="s">
        <v>1930</v>
      </c>
      <c r="C376" s="287" t="s">
        <v>1931</v>
      </c>
      <c r="D376" s="305">
        <v>29</v>
      </c>
      <c r="E376" s="287" t="s">
        <v>28</v>
      </c>
      <c r="F376" s="289">
        <v>43707</v>
      </c>
      <c r="G376" s="314" t="s">
        <v>457</v>
      </c>
      <c r="H376" s="314" t="s">
        <v>1155</v>
      </c>
      <c r="I376" s="315">
        <v>3.178926E-2</v>
      </c>
      <c r="J376" s="291">
        <v>2</v>
      </c>
      <c r="K376" s="290" t="s">
        <v>438</v>
      </c>
      <c r="L376" s="292">
        <v>397.62</v>
      </c>
      <c r="M376" s="293" t="s">
        <v>1156</v>
      </c>
      <c r="N376" s="293" t="s">
        <v>1157</v>
      </c>
      <c r="O376" s="294" t="s">
        <v>458</v>
      </c>
      <c r="P376" s="295">
        <v>3.524804</v>
      </c>
      <c r="Q376" s="295" t="s">
        <v>404</v>
      </c>
      <c r="R376" s="296">
        <v>0</v>
      </c>
      <c r="S376" s="297">
        <v>3.9696753080117647E-4</v>
      </c>
      <c r="T376" s="297">
        <v>6.2024552791998134E-4</v>
      </c>
      <c r="U376" s="298">
        <v>0.64001675615852205</v>
      </c>
      <c r="V376" s="295"/>
      <c r="W376" s="295"/>
      <c r="X376" s="295"/>
      <c r="Y376" s="313"/>
      <c r="Z376" s="313"/>
      <c r="AA376" s="301"/>
      <c r="AB376" s="295"/>
    </row>
    <row r="377" spans="1:28" ht="15">
      <c r="A377" s="247" t="s">
        <v>176</v>
      </c>
      <c r="B377" s="287" t="s">
        <v>1932</v>
      </c>
      <c r="C377" s="287" t="s">
        <v>1933</v>
      </c>
      <c r="D377" s="305">
        <v>30</v>
      </c>
      <c r="E377" s="287" t="s">
        <v>28</v>
      </c>
      <c r="F377" s="289">
        <v>43707</v>
      </c>
      <c r="G377" s="314" t="s">
        <v>457</v>
      </c>
      <c r="H377" s="314" t="s">
        <v>1652</v>
      </c>
      <c r="I377" s="315">
        <v>1.610039697E-2</v>
      </c>
      <c r="J377" s="291">
        <v>101</v>
      </c>
      <c r="K377" s="290" t="s">
        <v>438</v>
      </c>
      <c r="L377" s="292">
        <v>281.37</v>
      </c>
      <c r="M377" s="293" t="s">
        <v>1653</v>
      </c>
      <c r="N377" s="293" t="s">
        <v>1654</v>
      </c>
      <c r="O377" s="294" t="s">
        <v>458</v>
      </c>
      <c r="P377" s="295">
        <v>-1.087153</v>
      </c>
      <c r="Q377" s="295" t="s">
        <v>404</v>
      </c>
      <c r="R377" s="296">
        <v>0</v>
      </c>
      <c r="S377" s="297">
        <v>1.7493934372066994E-2</v>
      </c>
      <c r="T377" s="297">
        <v>1.0346107464130574E-2</v>
      </c>
      <c r="U377" s="298">
        <v>1.6908711254660336</v>
      </c>
      <c r="V377" s="295"/>
      <c r="W377" s="295"/>
      <c r="X377" s="295"/>
      <c r="Y377" s="313"/>
      <c r="Z377" s="313"/>
      <c r="AA377" s="301"/>
      <c r="AB377" s="295"/>
    </row>
    <row r="378" spans="1:28" ht="15">
      <c r="A378" s="247" t="s">
        <v>1934</v>
      </c>
      <c r="B378" s="287" t="s">
        <v>1935</v>
      </c>
      <c r="C378" s="287" t="s">
        <v>1936</v>
      </c>
      <c r="D378" s="305">
        <v>31</v>
      </c>
      <c r="E378" s="287" t="s">
        <v>28</v>
      </c>
      <c r="F378" s="289">
        <v>43707</v>
      </c>
      <c r="G378" s="314" t="s">
        <v>457</v>
      </c>
      <c r="H378" s="314" t="s">
        <v>1937</v>
      </c>
      <c r="I378" s="315">
        <v>7.9902973800000006E-3</v>
      </c>
      <c r="J378" s="291">
        <v>1</v>
      </c>
      <c r="K378" s="290" t="s">
        <v>438</v>
      </c>
      <c r="L378" s="292">
        <v>217.97</v>
      </c>
      <c r="M378" s="293" t="s">
        <v>1938</v>
      </c>
      <c r="N378" s="293" t="s">
        <v>1939</v>
      </c>
      <c r="O378" s="294" t="s">
        <v>458</v>
      </c>
      <c r="P378" s="295">
        <v>2.8995872</v>
      </c>
      <c r="Q378" s="295" t="s">
        <v>399</v>
      </c>
      <c r="R378" s="296">
        <v>0</v>
      </c>
      <c r="S378" s="297">
        <v>4.8550266559024427E-3</v>
      </c>
      <c r="T378" s="297">
        <v>6.9394292429629705E-3</v>
      </c>
      <c r="U378" s="298">
        <v>0.69962910290147473</v>
      </c>
      <c r="V378" s="295"/>
      <c r="W378" s="295"/>
      <c r="X378" s="295"/>
      <c r="Y378" s="313"/>
      <c r="Z378" s="313"/>
      <c r="AA378" s="301"/>
      <c r="AB378" s="295"/>
    </row>
    <row r="379" spans="1:28" ht="15">
      <c r="A379" s="247" t="s">
        <v>176</v>
      </c>
      <c r="B379" s="287" t="s">
        <v>1940</v>
      </c>
      <c r="C379" s="287" t="s">
        <v>1941</v>
      </c>
      <c r="D379" s="305">
        <v>32</v>
      </c>
      <c r="E379" s="287" t="s">
        <v>28</v>
      </c>
      <c r="F379" s="289">
        <v>43707</v>
      </c>
      <c r="G379" s="314" t="s">
        <v>457</v>
      </c>
      <c r="H379" s="314" t="s">
        <v>1942</v>
      </c>
      <c r="I379" s="315">
        <v>8.394555829999999E-3</v>
      </c>
      <c r="J379" s="291">
        <v>6</v>
      </c>
      <c r="K379" s="290" t="s">
        <v>438</v>
      </c>
      <c r="L379" s="292">
        <v>137.86000000000001</v>
      </c>
      <c r="M379" s="293" t="s">
        <v>1943</v>
      </c>
      <c r="N379" s="293" t="s">
        <v>1944</v>
      </c>
      <c r="O379" s="294" t="s">
        <v>458</v>
      </c>
      <c r="P379" s="295">
        <v>-0.72650313</v>
      </c>
      <c r="Q379" s="295" t="s">
        <v>408</v>
      </c>
      <c r="R379" s="296">
        <v>0</v>
      </c>
      <c r="S379" s="297">
        <v>5.8183511409786524E-2</v>
      </c>
      <c r="T379" s="297">
        <v>4.3275637449043391E-2</v>
      </c>
      <c r="U379" s="298">
        <v>1.3444865249713998</v>
      </c>
      <c r="V379" s="295"/>
      <c r="W379" s="295"/>
      <c r="X379" s="295"/>
      <c r="Y379" s="313"/>
      <c r="Z379" s="313"/>
      <c r="AA379" s="301"/>
      <c r="AB379" s="295"/>
    </row>
    <row r="380" spans="1:28" ht="15">
      <c r="A380" s="247" t="s">
        <v>176</v>
      </c>
      <c r="B380" s="287" t="s">
        <v>1945</v>
      </c>
      <c r="C380" s="287" t="s">
        <v>1946</v>
      </c>
      <c r="D380" s="305">
        <v>33</v>
      </c>
      <c r="E380" s="287" t="s">
        <v>28</v>
      </c>
      <c r="F380" s="289">
        <v>43707</v>
      </c>
      <c r="G380" s="314" t="s">
        <v>457</v>
      </c>
      <c r="H380" s="314" t="s">
        <v>1160</v>
      </c>
      <c r="I380" s="315">
        <v>8.9840372100000003E-3</v>
      </c>
      <c r="J380" s="291">
        <v>11</v>
      </c>
      <c r="K380" s="290" t="s">
        <v>438</v>
      </c>
      <c r="L380" s="292">
        <v>126.68</v>
      </c>
      <c r="M380" s="293" t="s">
        <v>1161</v>
      </c>
      <c r="N380" s="293" t="s">
        <v>1162</v>
      </c>
      <c r="O380" s="294" t="s">
        <v>458</v>
      </c>
      <c r="P380" s="295">
        <v>3.1483412</v>
      </c>
      <c r="Q380" s="295" t="s">
        <v>408</v>
      </c>
      <c r="R380" s="296">
        <v>0</v>
      </c>
      <c r="S380" s="297">
        <v>6.0122760101906287E-5</v>
      </c>
      <c r="T380" s="297">
        <v>6.0242849818293752E-4</v>
      </c>
      <c r="U380" s="298">
        <v>9.9800657311615096E-2</v>
      </c>
      <c r="V380" s="295"/>
      <c r="W380" s="295"/>
      <c r="X380" s="295"/>
      <c r="Y380" s="313"/>
      <c r="Z380" s="313"/>
      <c r="AA380" s="301"/>
      <c r="AB380" s="295"/>
    </row>
    <row r="381" spans="1:28" ht="15">
      <c r="A381" s="247" t="s">
        <v>1947</v>
      </c>
      <c r="B381" s="287" t="s">
        <v>1948</v>
      </c>
      <c r="C381" s="287" t="s">
        <v>1949</v>
      </c>
      <c r="D381" s="305">
        <v>34</v>
      </c>
      <c r="E381" s="287" t="s">
        <v>28</v>
      </c>
      <c r="F381" s="289">
        <v>43707</v>
      </c>
      <c r="G381" s="314" t="s">
        <v>457</v>
      </c>
      <c r="H381" s="314" t="s">
        <v>951</v>
      </c>
      <c r="I381" s="315">
        <v>2.5708910719999999E-2</v>
      </c>
      <c r="J381" s="291">
        <v>1</v>
      </c>
      <c r="K381" s="290" t="s">
        <v>438</v>
      </c>
      <c r="L381" s="292">
        <v>17.57</v>
      </c>
      <c r="M381" s="293" t="s">
        <v>952</v>
      </c>
      <c r="N381" s="293" t="s">
        <v>953</v>
      </c>
      <c r="O381" s="294" t="s">
        <v>458</v>
      </c>
      <c r="P381" s="295">
        <v>1.1946559000000001</v>
      </c>
      <c r="Q381" s="295" t="s">
        <v>456</v>
      </c>
      <c r="R381" s="296">
        <v>0</v>
      </c>
      <c r="S381" s="297">
        <v>1.9748215168969289E-5</v>
      </c>
      <c r="T381" s="297">
        <v>1.2538336646066315E-4</v>
      </c>
      <c r="U381" s="298">
        <v>0.15750267141826144</v>
      </c>
      <c r="V381" s="295"/>
      <c r="W381" s="295"/>
      <c r="X381" s="295"/>
      <c r="Y381" s="313"/>
      <c r="Z381" s="313"/>
      <c r="AA381" s="301"/>
      <c r="AB381" s="295"/>
    </row>
    <row r="382" spans="1:28" ht="15">
      <c r="A382" s="247" t="s">
        <v>176</v>
      </c>
      <c r="B382" s="287" t="s">
        <v>1950</v>
      </c>
      <c r="C382" s="287" t="s">
        <v>1951</v>
      </c>
      <c r="D382" s="305">
        <v>35</v>
      </c>
      <c r="E382" s="287" t="s">
        <v>28</v>
      </c>
      <c r="F382" s="289">
        <v>43707</v>
      </c>
      <c r="G382" s="314" t="s">
        <v>457</v>
      </c>
      <c r="H382" s="314" t="s">
        <v>677</v>
      </c>
      <c r="I382" s="315">
        <v>1.0016061860000001E-2</v>
      </c>
      <c r="J382" s="291">
        <v>7</v>
      </c>
      <c r="K382" s="290" t="s">
        <v>438</v>
      </c>
      <c r="L382" s="292">
        <v>167.51</v>
      </c>
      <c r="M382" s="293" t="s">
        <v>678</v>
      </c>
      <c r="N382" s="293" t="s">
        <v>679</v>
      </c>
      <c r="O382" s="294" t="s">
        <v>458</v>
      </c>
      <c r="P382" s="295">
        <v>-8.7897119999999997</v>
      </c>
      <c r="Q382" s="295" t="s">
        <v>408</v>
      </c>
      <c r="R382" s="296">
        <v>0</v>
      </c>
      <c r="S382" s="297">
        <v>3.3034716497340765E-3</v>
      </c>
      <c r="T382" s="297">
        <v>4.1883405082981948E-3</v>
      </c>
      <c r="U382" s="298">
        <v>0.78873043946380139</v>
      </c>
      <c r="V382" s="295"/>
      <c r="W382" s="295"/>
      <c r="X382" s="295"/>
      <c r="Y382" s="313"/>
      <c r="Z382" s="313"/>
      <c r="AA382" s="301"/>
      <c r="AB382" s="295"/>
    </row>
    <row r="383" spans="1:28" ht="15">
      <c r="A383" s="247" t="s">
        <v>176</v>
      </c>
      <c r="B383" s="287" t="s">
        <v>1952</v>
      </c>
      <c r="C383" s="287" t="s">
        <v>1953</v>
      </c>
      <c r="D383" s="305">
        <v>36</v>
      </c>
      <c r="E383" s="287" t="s">
        <v>28</v>
      </c>
      <c r="F383" s="289">
        <v>43707</v>
      </c>
      <c r="G383" s="314" t="s">
        <v>457</v>
      </c>
      <c r="H383" s="314" t="s">
        <v>1175</v>
      </c>
      <c r="I383" s="315">
        <v>1.574776269E-2</v>
      </c>
      <c r="J383" s="291">
        <v>99</v>
      </c>
      <c r="K383" s="290" t="s">
        <v>438</v>
      </c>
      <c r="L383" s="292">
        <v>83.62</v>
      </c>
      <c r="M383" s="293" t="s">
        <v>1176</v>
      </c>
      <c r="N383" s="293" t="s">
        <v>1177</v>
      </c>
      <c r="O383" s="294" t="s">
        <v>458</v>
      </c>
      <c r="P383" s="295">
        <v>-0.13645887000000001</v>
      </c>
      <c r="Q383" s="295" t="s">
        <v>447</v>
      </c>
      <c r="R383" s="296">
        <v>0</v>
      </c>
      <c r="S383" s="297">
        <v>1.2105756090509689E-3</v>
      </c>
      <c r="T383" s="297">
        <v>2.1870033861088488E-3</v>
      </c>
      <c r="U383" s="298">
        <v>0.55353165739941734</v>
      </c>
      <c r="V383" s="295"/>
      <c r="W383" s="295"/>
      <c r="X383" s="295"/>
      <c r="Y383" s="313"/>
      <c r="Z383" s="313"/>
      <c r="AA383" s="301"/>
      <c r="AB383" s="295"/>
    </row>
    <row r="384" spans="1:28" ht="15">
      <c r="A384" s="247" t="s">
        <v>176</v>
      </c>
      <c r="B384" s="287" t="s">
        <v>1954</v>
      </c>
      <c r="C384" s="287" t="s">
        <v>1955</v>
      </c>
      <c r="D384" s="305">
        <v>37</v>
      </c>
      <c r="E384" s="287" t="s">
        <v>28</v>
      </c>
      <c r="F384" s="289">
        <v>43707</v>
      </c>
      <c r="G384" s="314" t="s">
        <v>457</v>
      </c>
      <c r="H384" s="314" t="s">
        <v>1956</v>
      </c>
      <c r="I384" s="315">
        <v>1.371927781E-2</v>
      </c>
      <c r="J384" s="291">
        <v>169</v>
      </c>
      <c r="K384" s="290" t="s">
        <v>438</v>
      </c>
      <c r="L384" s="292">
        <v>264.74</v>
      </c>
      <c r="M384" s="293" t="s">
        <v>1957</v>
      </c>
      <c r="N384" s="293" t="s">
        <v>1958</v>
      </c>
      <c r="O384" s="294" t="s">
        <v>458</v>
      </c>
      <c r="P384" s="295">
        <v>4.7207116999999998</v>
      </c>
      <c r="Q384" s="295" t="s">
        <v>408</v>
      </c>
      <c r="R384" s="296">
        <v>0</v>
      </c>
      <c r="S384" s="297">
        <v>4.8945021707037133E-4</v>
      </c>
      <c r="T384" s="297">
        <v>1.6489890134443856E-3</v>
      </c>
      <c r="U384" s="298">
        <v>0.29681836148078056</v>
      </c>
      <c r="V384" s="295"/>
      <c r="W384" s="295"/>
      <c r="X384" s="295"/>
      <c r="Y384" s="313"/>
      <c r="Z384" s="313"/>
      <c r="AA384" s="301"/>
      <c r="AB384" s="295"/>
    </row>
    <row r="385" spans="1:28" ht="15">
      <c r="A385" s="247" t="s">
        <v>176</v>
      </c>
      <c r="B385" s="287" t="s">
        <v>1959</v>
      </c>
      <c r="C385" s="287" t="s">
        <v>1960</v>
      </c>
      <c r="D385" s="305">
        <v>38</v>
      </c>
      <c r="E385" s="287" t="s">
        <v>28</v>
      </c>
      <c r="F385" s="289">
        <v>43707</v>
      </c>
      <c r="G385" s="314" t="s">
        <v>457</v>
      </c>
      <c r="H385" s="314" t="s">
        <v>1180</v>
      </c>
      <c r="I385" s="315">
        <v>1.65920081E-2</v>
      </c>
      <c r="J385" s="291">
        <v>53</v>
      </c>
      <c r="K385" s="290" t="s">
        <v>438</v>
      </c>
      <c r="L385" s="292">
        <v>73.81</v>
      </c>
      <c r="M385" s="293" t="s">
        <v>1181</v>
      </c>
      <c r="N385" s="293" t="s">
        <v>1182</v>
      </c>
      <c r="O385" s="294" t="s">
        <v>458</v>
      </c>
      <c r="P385" s="295">
        <v>3.0486941000000001</v>
      </c>
      <c r="Q385" s="295" t="s">
        <v>408</v>
      </c>
      <c r="R385" s="296">
        <v>0</v>
      </c>
      <c r="S385" s="297">
        <v>8.8620517151981461E-6</v>
      </c>
      <c r="T385" s="297">
        <v>9.6633538311274327E-4</v>
      </c>
      <c r="U385" s="298">
        <v>9.1707825979132161E-3</v>
      </c>
      <c r="V385" s="295"/>
      <c r="W385" s="295"/>
      <c r="X385" s="295"/>
      <c r="Y385" s="313"/>
      <c r="Z385" s="313"/>
      <c r="AA385" s="301"/>
      <c r="AB385" s="295"/>
    </row>
    <row r="386" spans="1:28" ht="15">
      <c r="A386" s="247" t="s">
        <v>176</v>
      </c>
      <c r="B386" s="287" t="s">
        <v>1961</v>
      </c>
      <c r="C386" s="287" t="s">
        <v>1962</v>
      </c>
      <c r="D386" s="305">
        <v>39</v>
      </c>
      <c r="E386" s="287" t="s">
        <v>28</v>
      </c>
      <c r="F386" s="289">
        <v>43707</v>
      </c>
      <c r="G386" s="314" t="s">
        <v>457</v>
      </c>
      <c r="H386" s="314" t="s">
        <v>1185</v>
      </c>
      <c r="I386" s="315">
        <v>9.0306401899999996E-3</v>
      </c>
      <c r="J386" s="291">
        <v>30</v>
      </c>
      <c r="K386" s="290" t="s">
        <v>438</v>
      </c>
      <c r="L386" s="292">
        <v>64.510000000000005</v>
      </c>
      <c r="M386" s="293" t="s">
        <v>1186</v>
      </c>
      <c r="N386" s="293" t="s">
        <v>1187</v>
      </c>
      <c r="O386" s="294" t="s">
        <v>458</v>
      </c>
      <c r="P386" s="295">
        <v>-2.9985010000000001</v>
      </c>
      <c r="Q386" s="295" t="s">
        <v>447</v>
      </c>
      <c r="R386" s="296">
        <v>0</v>
      </c>
      <c r="S386" s="297">
        <v>5.4463522980630375E-6</v>
      </c>
      <c r="T386" s="297">
        <v>4.4813309771554141E-4</v>
      </c>
      <c r="U386" s="298">
        <v>1.215342568051107E-2</v>
      </c>
      <c r="V386" s="295"/>
      <c r="W386" s="295"/>
      <c r="X386" s="295"/>
      <c r="Y386" s="313"/>
      <c r="Z386" s="313"/>
      <c r="AA386" s="301"/>
      <c r="AB386" s="295"/>
    </row>
    <row r="387" spans="1:28" ht="15">
      <c r="A387" s="247" t="s">
        <v>176</v>
      </c>
      <c r="B387" s="287" t="s">
        <v>1963</v>
      </c>
      <c r="C387" s="287" t="s">
        <v>1964</v>
      </c>
      <c r="D387" s="305">
        <v>40</v>
      </c>
      <c r="E387" s="287" t="s">
        <v>28</v>
      </c>
      <c r="F387" s="289">
        <v>43707</v>
      </c>
      <c r="G387" s="314" t="s">
        <v>457</v>
      </c>
      <c r="H387" s="314" t="s">
        <v>1830</v>
      </c>
      <c r="I387" s="315">
        <v>1.0072017519999999E-2</v>
      </c>
      <c r="J387" s="291">
        <v>21</v>
      </c>
      <c r="K387" s="290" t="s">
        <v>438</v>
      </c>
      <c r="L387" s="292">
        <v>260.19</v>
      </c>
      <c r="M387" s="293" t="s">
        <v>1831</v>
      </c>
      <c r="N387" s="293" t="s">
        <v>1832</v>
      </c>
      <c r="O387" s="294" t="s">
        <v>458</v>
      </c>
      <c r="P387" s="295">
        <v>1.5227556</v>
      </c>
      <c r="Q387" s="295" t="s">
        <v>280</v>
      </c>
      <c r="R387" s="296">
        <v>0</v>
      </c>
      <c r="S387" s="297">
        <v>3.2097070997980418E-3</v>
      </c>
      <c r="T387" s="297">
        <v>2.677999567915367E-3</v>
      </c>
      <c r="U387" s="298">
        <v>1.1985465338579466</v>
      </c>
      <c r="V387" s="295"/>
      <c r="W387" s="295"/>
      <c r="X387" s="295"/>
      <c r="Y387" s="313"/>
      <c r="Z387" s="313"/>
      <c r="AA387" s="301"/>
      <c r="AB387" s="295"/>
    </row>
    <row r="388" spans="1:28" ht="15">
      <c r="A388" s="247" t="s">
        <v>176</v>
      </c>
      <c r="B388" s="287" t="s">
        <v>1965</v>
      </c>
      <c r="C388" s="287" t="s">
        <v>1966</v>
      </c>
      <c r="D388" s="305">
        <v>41</v>
      </c>
      <c r="E388" s="287" t="s">
        <v>28</v>
      </c>
      <c r="F388" s="289">
        <v>43707</v>
      </c>
      <c r="G388" s="314" t="s">
        <v>457</v>
      </c>
      <c r="H388" s="314" t="s">
        <v>986</v>
      </c>
      <c r="I388" s="315">
        <v>1.5284292660000001E-2</v>
      </c>
      <c r="J388" s="291">
        <v>24</v>
      </c>
      <c r="K388" s="290" t="s">
        <v>438</v>
      </c>
      <c r="L388" s="292">
        <v>262.43</v>
      </c>
      <c r="M388" s="293" t="s">
        <v>987</v>
      </c>
      <c r="N388" s="293" t="s">
        <v>988</v>
      </c>
      <c r="O388" s="294" t="s">
        <v>458</v>
      </c>
      <c r="P388" s="295">
        <v>0.94535349999999996</v>
      </c>
      <c r="Q388" s="295" t="s">
        <v>484</v>
      </c>
      <c r="R388" s="296">
        <v>0</v>
      </c>
      <c r="S388" s="297">
        <v>6.9302388881267924E-4</v>
      </c>
      <c r="T388" s="297">
        <v>1.2504931858677371E-3</v>
      </c>
      <c r="U388" s="298">
        <v>0.55420045198549317</v>
      </c>
      <c r="V388" s="295"/>
      <c r="W388" s="295"/>
      <c r="X388" s="295"/>
      <c r="Y388" s="313"/>
      <c r="Z388" s="313"/>
      <c r="AA388" s="301"/>
      <c r="AB388" s="295"/>
    </row>
    <row r="389" spans="1:28" ht="15">
      <c r="A389" s="247" t="s">
        <v>176</v>
      </c>
      <c r="B389" s="287" t="s">
        <v>1967</v>
      </c>
      <c r="C389" s="287" t="s">
        <v>1968</v>
      </c>
      <c r="D389" s="305">
        <v>42</v>
      </c>
      <c r="E389" s="287" t="s">
        <v>28</v>
      </c>
      <c r="F389" s="289">
        <v>43707</v>
      </c>
      <c r="G389" s="314" t="s">
        <v>457</v>
      </c>
      <c r="H389" s="314" t="s">
        <v>991</v>
      </c>
      <c r="I389" s="315">
        <v>9.0508464600000012E-3</v>
      </c>
      <c r="J389" s="291">
        <v>23</v>
      </c>
      <c r="K389" s="290" t="s">
        <v>438</v>
      </c>
      <c r="L389" s="292">
        <v>156.07</v>
      </c>
      <c r="M389" s="293" t="s">
        <v>992</v>
      </c>
      <c r="N389" s="293" t="s">
        <v>993</v>
      </c>
      <c r="O389" s="294" t="s">
        <v>458</v>
      </c>
      <c r="P389" s="295">
        <v>-8.3236270000000001</v>
      </c>
      <c r="Q389" s="295" t="s">
        <v>456</v>
      </c>
      <c r="R389" s="296">
        <v>0</v>
      </c>
      <c r="S389" s="297">
        <v>1.0607397851713439E-2</v>
      </c>
      <c r="T389" s="297">
        <v>4.9832313452636088E-3</v>
      </c>
      <c r="U389" s="298">
        <v>2.1286183836910175</v>
      </c>
      <c r="V389" s="295"/>
      <c r="W389" s="295"/>
      <c r="X389" s="295"/>
      <c r="Y389" s="313"/>
      <c r="Z389" s="313"/>
      <c r="AA389" s="301"/>
      <c r="AB389" s="295"/>
    </row>
    <row r="390" spans="1:28" ht="15">
      <c r="A390" s="247" t="s">
        <v>176</v>
      </c>
      <c r="B390" s="287" t="s">
        <v>1969</v>
      </c>
      <c r="C390" s="287" t="s">
        <v>1970</v>
      </c>
      <c r="D390" s="305">
        <v>43</v>
      </c>
      <c r="E390" s="287" t="s">
        <v>28</v>
      </c>
      <c r="F390" s="289">
        <v>43707</v>
      </c>
      <c r="G390" s="314" t="s">
        <v>457</v>
      </c>
      <c r="H390" s="314" t="s">
        <v>1494</v>
      </c>
      <c r="I390" s="315">
        <v>9.4509700199999994E-3</v>
      </c>
      <c r="J390" s="291">
        <v>6</v>
      </c>
      <c r="K390" s="290" t="s">
        <v>438</v>
      </c>
      <c r="L390" s="292">
        <v>42.65</v>
      </c>
      <c r="M390" s="293" t="s">
        <v>1495</v>
      </c>
      <c r="N390" s="293" t="s">
        <v>1496</v>
      </c>
      <c r="O390" s="294" t="s">
        <v>458</v>
      </c>
      <c r="P390" s="295">
        <v>-1.3708412999999999</v>
      </c>
      <c r="Q390" s="295" t="s">
        <v>280</v>
      </c>
      <c r="R390" s="296">
        <v>0</v>
      </c>
      <c r="S390" s="297">
        <v>3.6990089216904404E-4</v>
      </c>
      <c r="T390" s="297">
        <v>1.2675264944142146E-3</v>
      </c>
      <c r="U390" s="298">
        <v>0.29182892333938404</v>
      </c>
      <c r="V390" s="295"/>
      <c r="W390" s="295"/>
      <c r="X390" s="295"/>
      <c r="Y390" s="313"/>
      <c r="Z390" s="313"/>
      <c r="AA390" s="301"/>
      <c r="AB390" s="295"/>
    </row>
    <row r="391" spans="1:28" ht="15">
      <c r="A391" s="247" t="s">
        <v>176</v>
      </c>
      <c r="B391" s="287" t="s">
        <v>1971</v>
      </c>
      <c r="C391" s="287" t="s">
        <v>1972</v>
      </c>
      <c r="D391" s="305">
        <v>44</v>
      </c>
      <c r="E391" s="287" t="s">
        <v>28</v>
      </c>
      <c r="F391" s="289">
        <v>43707</v>
      </c>
      <c r="G391" s="314" t="s">
        <v>457</v>
      </c>
      <c r="H391" s="314" t="s">
        <v>1204</v>
      </c>
      <c r="I391" s="315">
        <v>1.2285760270000001E-2</v>
      </c>
      <c r="J391" s="291">
        <v>42</v>
      </c>
      <c r="K391" s="290" t="s">
        <v>438</v>
      </c>
      <c r="L391" s="292">
        <v>48.18</v>
      </c>
      <c r="M391" s="293" t="s">
        <v>1205</v>
      </c>
      <c r="N391" s="293" t="s">
        <v>1206</v>
      </c>
      <c r="O391" s="294" t="s">
        <v>458</v>
      </c>
      <c r="P391" s="295">
        <v>0.54277180000000003</v>
      </c>
      <c r="Q391" s="295" t="s">
        <v>484</v>
      </c>
      <c r="R391" s="296">
        <v>0</v>
      </c>
      <c r="S391" s="297">
        <v>2.0657500188594881E-5</v>
      </c>
      <c r="T391" s="297">
        <v>5.6670705280115576E-4</v>
      </c>
      <c r="U391" s="298">
        <v>3.6451814189514091E-2</v>
      </c>
      <c r="V391" s="295"/>
      <c r="W391" s="295"/>
      <c r="X391" s="295"/>
      <c r="Y391" s="313"/>
      <c r="Z391" s="313"/>
      <c r="AA391" s="301"/>
      <c r="AB391" s="295"/>
    </row>
    <row r="392" spans="1:28" ht="15">
      <c r="A392" s="247" t="s">
        <v>176</v>
      </c>
      <c r="B392" s="287" t="s">
        <v>1973</v>
      </c>
      <c r="C392" s="287" t="s">
        <v>1974</v>
      </c>
      <c r="D392" s="305">
        <v>45</v>
      </c>
      <c r="E392" s="287" t="s">
        <v>28</v>
      </c>
      <c r="F392" s="289">
        <v>43707</v>
      </c>
      <c r="G392" s="314" t="s">
        <v>457</v>
      </c>
      <c r="H392" s="314" t="s">
        <v>1218</v>
      </c>
      <c r="I392" s="315">
        <v>1.74398781E-2</v>
      </c>
      <c r="J392" s="291">
        <v>36</v>
      </c>
      <c r="K392" s="290" t="s">
        <v>438</v>
      </c>
      <c r="L392" s="292">
        <v>203.85</v>
      </c>
      <c r="M392" s="293" t="s">
        <v>1219</v>
      </c>
      <c r="N392" s="293" t="s">
        <v>1220</v>
      </c>
      <c r="O392" s="294" t="s">
        <v>458</v>
      </c>
      <c r="P392" s="295">
        <v>-2.3449719999999998</v>
      </c>
      <c r="Q392" s="295" t="s">
        <v>447</v>
      </c>
      <c r="R392" s="296">
        <v>0</v>
      </c>
      <c r="S392" s="297">
        <v>2.5507492114266338E-4</v>
      </c>
      <c r="T392" s="297">
        <v>8.9040253328378333E-4</v>
      </c>
      <c r="U392" s="298">
        <v>0.28647146836156578</v>
      </c>
      <c r="V392" s="295"/>
      <c r="W392" s="295"/>
      <c r="X392" s="295"/>
      <c r="Y392" s="313"/>
      <c r="Z392" s="313"/>
      <c r="AA392" s="301"/>
      <c r="AB392" s="295"/>
    </row>
    <row r="393" spans="1:28" ht="15">
      <c r="A393" s="247" t="s">
        <v>176</v>
      </c>
      <c r="B393" s="287" t="s">
        <v>1975</v>
      </c>
      <c r="C393" s="287" t="s">
        <v>1976</v>
      </c>
      <c r="D393" s="305">
        <v>46</v>
      </c>
      <c r="E393" s="287" t="s">
        <v>28</v>
      </c>
      <c r="F393" s="289">
        <v>43707</v>
      </c>
      <c r="G393" s="314" t="s">
        <v>457</v>
      </c>
      <c r="H393" s="314" t="s">
        <v>1721</v>
      </c>
      <c r="I393" s="315">
        <v>1.061706114E-2</v>
      </c>
      <c r="J393" s="291">
        <v>22</v>
      </c>
      <c r="K393" s="290" t="s">
        <v>438</v>
      </c>
      <c r="L393" s="292">
        <v>161.54</v>
      </c>
      <c r="M393" s="293" t="s">
        <v>1722</v>
      </c>
      <c r="N393" s="293" t="s">
        <v>1723</v>
      </c>
      <c r="O393" s="294" t="s">
        <v>458</v>
      </c>
      <c r="P393" s="295">
        <v>1.4368533999999999</v>
      </c>
      <c r="Q393" s="295" t="s">
        <v>408</v>
      </c>
      <c r="R393" s="296">
        <v>0</v>
      </c>
      <c r="S393" s="297">
        <v>6.934364125029648E-4</v>
      </c>
      <c r="T393" s="297">
        <v>1.0713410671797457E-3</v>
      </c>
      <c r="U393" s="298">
        <v>0.6472601804842627</v>
      </c>
      <c r="V393" s="295"/>
      <c r="W393" s="295"/>
      <c r="X393" s="295"/>
      <c r="Y393" s="313"/>
      <c r="Z393" s="313"/>
      <c r="AA393" s="301"/>
      <c r="AB393" s="295"/>
    </row>
    <row r="394" spans="1:28" ht="15">
      <c r="A394" s="247" t="s">
        <v>176</v>
      </c>
      <c r="B394" s="287" t="s">
        <v>1977</v>
      </c>
      <c r="C394" s="287" t="s">
        <v>1978</v>
      </c>
      <c r="D394" s="305">
        <v>47</v>
      </c>
      <c r="E394" s="287" t="s">
        <v>28</v>
      </c>
      <c r="F394" s="289">
        <v>43707</v>
      </c>
      <c r="G394" s="314" t="s">
        <v>457</v>
      </c>
      <c r="H394" s="314" t="s">
        <v>1525</v>
      </c>
      <c r="I394" s="315">
        <v>1.334741668E-2</v>
      </c>
      <c r="J394" s="291">
        <v>72</v>
      </c>
      <c r="K394" s="290" t="s">
        <v>438</v>
      </c>
      <c r="L394" s="292">
        <v>180.02</v>
      </c>
      <c r="M394" s="293" t="s">
        <v>1526</v>
      </c>
      <c r="N394" s="293" t="s">
        <v>1527</v>
      </c>
      <c r="O394" s="294" t="s">
        <v>458</v>
      </c>
      <c r="P394" s="295">
        <v>5.4195165999999997</v>
      </c>
      <c r="Q394" s="295" t="s">
        <v>456</v>
      </c>
      <c r="R394" s="296">
        <v>0</v>
      </c>
      <c r="S394" s="297">
        <v>4.9945346406990981E-3</v>
      </c>
      <c r="T394" s="297">
        <v>1.9538151075418836E-3</v>
      </c>
      <c r="U394" s="298">
        <v>2.556298506148198</v>
      </c>
      <c r="V394" s="295"/>
      <c r="W394" s="295"/>
      <c r="X394" s="295"/>
      <c r="Y394" s="313"/>
      <c r="Z394" s="313"/>
      <c r="AA394" s="301"/>
      <c r="AB394" s="295"/>
    </row>
    <row r="395" spans="1:28" ht="15">
      <c r="A395" s="247" t="s">
        <v>176</v>
      </c>
      <c r="B395" s="287" t="s">
        <v>1979</v>
      </c>
      <c r="C395" s="287" t="s">
        <v>1980</v>
      </c>
      <c r="D395" s="305">
        <v>48</v>
      </c>
      <c r="E395" s="287" t="s">
        <v>28</v>
      </c>
      <c r="F395" s="289">
        <v>43707</v>
      </c>
      <c r="G395" s="314" t="s">
        <v>457</v>
      </c>
      <c r="H395" s="314" t="s">
        <v>1726</v>
      </c>
      <c r="I395" s="315">
        <v>1.4117078660000001E-2</v>
      </c>
      <c r="J395" s="291">
        <v>99</v>
      </c>
      <c r="K395" s="290" t="s">
        <v>438</v>
      </c>
      <c r="L395" s="292">
        <v>180.82</v>
      </c>
      <c r="M395" s="293" t="s">
        <v>1727</v>
      </c>
      <c r="N395" s="293" t="s">
        <v>1728</v>
      </c>
      <c r="O395" s="294" t="s">
        <v>458</v>
      </c>
      <c r="P395" s="295">
        <v>-1.5056133</v>
      </c>
      <c r="Q395" s="295" t="s">
        <v>404</v>
      </c>
      <c r="R395" s="296">
        <v>0</v>
      </c>
      <c r="S395" s="297">
        <v>2.3267895598801758E-2</v>
      </c>
      <c r="T395" s="297">
        <v>1.2901397996130538E-2</v>
      </c>
      <c r="U395" s="298">
        <v>1.8035173867033945</v>
      </c>
      <c r="V395" s="295"/>
      <c r="W395" s="295"/>
      <c r="X395" s="295"/>
      <c r="Y395" s="313"/>
      <c r="Z395" s="313"/>
      <c r="AA395" s="301"/>
      <c r="AB395" s="295"/>
    </row>
    <row r="396" spans="1:28" ht="15">
      <c r="A396" s="247" t="s">
        <v>176</v>
      </c>
      <c r="B396" s="287" t="s">
        <v>1981</v>
      </c>
      <c r="C396" s="287" t="s">
        <v>1982</v>
      </c>
      <c r="D396" s="305">
        <v>49</v>
      </c>
      <c r="E396" s="287" t="s">
        <v>28</v>
      </c>
      <c r="F396" s="289">
        <v>43707</v>
      </c>
      <c r="G396" s="314" t="s">
        <v>457</v>
      </c>
      <c r="H396" s="314" t="s">
        <v>763</v>
      </c>
      <c r="I396" s="315">
        <v>8.1949307400000001E-3</v>
      </c>
      <c r="J396" s="291">
        <v>13</v>
      </c>
      <c r="K396" s="290" t="s">
        <v>438</v>
      </c>
      <c r="L396" s="292">
        <v>104.06</v>
      </c>
      <c r="M396" s="293" t="s">
        <v>764</v>
      </c>
      <c r="N396" s="293" t="s">
        <v>765</v>
      </c>
      <c r="O396" s="294" t="s">
        <v>458</v>
      </c>
      <c r="P396" s="295">
        <v>-8.1341380000000001</v>
      </c>
      <c r="Q396" s="295" t="s">
        <v>408</v>
      </c>
      <c r="R396" s="296">
        <v>0</v>
      </c>
      <c r="S396" s="297">
        <v>8.7833223907169496E-4</v>
      </c>
      <c r="T396" s="297">
        <v>1.0854778969941069E-3</v>
      </c>
      <c r="U396" s="298">
        <v>0.80916639712698224</v>
      </c>
      <c r="V396" s="295"/>
      <c r="W396" s="295"/>
      <c r="X396" s="295"/>
      <c r="Y396" s="313"/>
      <c r="Z396" s="313"/>
      <c r="AA396" s="301"/>
      <c r="AB396" s="295"/>
    </row>
    <row r="397" spans="1:28" ht="15">
      <c r="A397" s="247" t="s">
        <v>176</v>
      </c>
      <c r="B397" s="287" t="s">
        <v>1983</v>
      </c>
      <c r="C397" s="287" t="s">
        <v>1984</v>
      </c>
      <c r="D397" s="305">
        <v>50</v>
      </c>
      <c r="E397" s="287" t="s">
        <v>28</v>
      </c>
      <c r="F397" s="289">
        <v>43707</v>
      </c>
      <c r="G397" s="314" t="s">
        <v>457</v>
      </c>
      <c r="H397" s="314" t="s">
        <v>1733</v>
      </c>
      <c r="I397" s="315">
        <v>9.9706197900000012E-3</v>
      </c>
      <c r="J397" s="291">
        <v>7</v>
      </c>
      <c r="K397" s="290" t="s">
        <v>438</v>
      </c>
      <c r="L397" s="292">
        <v>126.42</v>
      </c>
      <c r="M397" s="293" t="s">
        <v>1734</v>
      </c>
      <c r="N397" s="293" t="s">
        <v>1735</v>
      </c>
      <c r="O397" s="294" t="s">
        <v>458</v>
      </c>
      <c r="P397" s="295">
        <v>5.2223920000000001</v>
      </c>
      <c r="Q397" s="295" t="s">
        <v>280</v>
      </c>
      <c r="R397" s="296">
        <v>0</v>
      </c>
      <c r="S397" s="297">
        <v>3.3332882540818396E-3</v>
      </c>
      <c r="T397" s="297">
        <v>2.4940630284429805E-3</v>
      </c>
      <c r="U397" s="298">
        <v>1.3364891809341239</v>
      </c>
      <c r="V397" s="295"/>
      <c r="W397" s="295"/>
      <c r="X397" s="295"/>
      <c r="Y397" s="313"/>
      <c r="Z397" s="313"/>
      <c r="AA397" s="301"/>
      <c r="AB397" s="295"/>
    </row>
    <row r="398" spans="1:28" ht="15">
      <c r="A398" s="247" t="s">
        <v>176</v>
      </c>
      <c r="B398" s="287" t="s">
        <v>1985</v>
      </c>
      <c r="C398" s="287" t="s">
        <v>1986</v>
      </c>
      <c r="D398" s="305">
        <v>1</v>
      </c>
      <c r="E398" s="287" t="s">
        <v>43</v>
      </c>
      <c r="F398" s="289">
        <v>43707</v>
      </c>
      <c r="G398" s="290" t="s">
        <v>471</v>
      </c>
      <c r="H398" s="290" t="s">
        <v>444</v>
      </c>
      <c r="I398" s="291">
        <v>284.51</v>
      </c>
      <c r="J398" s="291">
        <v>19</v>
      </c>
      <c r="K398" s="290" t="s">
        <v>438</v>
      </c>
      <c r="L398" s="292">
        <v>284.51</v>
      </c>
      <c r="M398" s="293" t="s">
        <v>445</v>
      </c>
      <c r="N398" s="293" t="s">
        <v>446</v>
      </c>
      <c r="O398" s="294" t="s">
        <v>12</v>
      </c>
      <c r="P398" s="295">
        <v>-3.292513</v>
      </c>
      <c r="Q398" s="295" t="s">
        <v>447</v>
      </c>
      <c r="R398" s="296">
        <v>0</v>
      </c>
      <c r="S398" s="297">
        <v>1.0741791178560984E-2</v>
      </c>
      <c r="T398" s="297">
        <v>5.8349094740275586E-3</v>
      </c>
      <c r="U398" s="298">
        <v>1.8409524991561592</v>
      </c>
      <c r="V398" s="295"/>
      <c r="W398" s="295"/>
      <c r="X398" s="295"/>
      <c r="Y398" s="313"/>
      <c r="Z398" s="313"/>
      <c r="AA398" s="301"/>
      <c r="AB398" s="295"/>
    </row>
    <row r="399" spans="1:28" ht="15">
      <c r="A399" s="247" t="s">
        <v>176</v>
      </c>
      <c r="B399" s="287" t="s">
        <v>1987</v>
      </c>
      <c r="C399" s="287" t="s">
        <v>1988</v>
      </c>
      <c r="D399" s="305">
        <v>2</v>
      </c>
      <c r="E399" s="287" t="s">
        <v>43</v>
      </c>
      <c r="F399" s="289">
        <v>43707</v>
      </c>
      <c r="G399" s="290" t="s">
        <v>471</v>
      </c>
      <c r="H399" s="290" t="s">
        <v>1251</v>
      </c>
      <c r="I399" s="291">
        <v>1188.0999999999999</v>
      </c>
      <c r="J399" s="291">
        <v>47</v>
      </c>
      <c r="K399" s="290" t="s">
        <v>438</v>
      </c>
      <c r="L399" s="292">
        <v>1188.0999999999999</v>
      </c>
      <c r="M399" s="293" t="s">
        <v>1252</v>
      </c>
      <c r="N399" s="293" t="s">
        <v>1253</v>
      </c>
      <c r="O399" s="294" t="s">
        <v>12</v>
      </c>
      <c r="P399" s="295">
        <v>-3.5087347000000002</v>
      </c>
      <c r="Q399" s="295" t="s">
        <v>408</v>
      </c>
      <c r="R399" s="296">
        <v>0</v>
      </c>
      <c r="S399" s="297">
        <v>2.1999149271924572E-2</v>
      </c>
      <c r="T399" s="297">
        <v>1.4938524812772986E-2</v>
      </c>
      <c r="U399" s="298">
        <v>1.4726453614157733</v>
      </c>
      <c r="V399" s="295"/>
      <c r="W399" s="295"/>
      <c r="X399" s="295"/>
      <c r="Y399" s="313"/>
      <c r="Z399" s="313"/>
      <c r="AA399" s="301"/>
      <c r="AB399" s="295"/>
    </row>
    <row r="400" spans="1:28" ht="15">
      <c r="A400" s="247" t="s">
        <v>176</v>
      </c>
      <c r="B400" s="287" t="s">
        <v>1989</v>
      </c>
      <c r="C400" s="287" t="s">
        <v>1990</v>
      </c>
      <c r="D400" s="305">
        <v>3</v>
      </c>
      <c r="E400" s="287" t="s">
        <v>43</v>
      </c>
      <c r="F400" s="289">
        <v>43707</v>
      </c>
      <c r="G400" s="290" t="s">
        <v>471</v>
      </c>
      <c r="H400" s="290" t="s">
        <v>1256</v>
      </c>
      <c r="I400" s="291">
        <v>1190.53</v>
      </c>
      <c r="J400" s="291">
        <v>47</v>
      </c>
      <c r="K400" s="290" t="s">
        <v>438</v>
      </c>
      <c r="L400" s="292">
        <v>1190.53</v>
      </c>
      <c r="M400" s="293" t="s">
        <v>1257</v>
      </c>
      <c r="N400" s="293" t="s">
        <v>1258</v>
      </c>
      <c r="O400" s="294" t="s">
        <v>12</v>
      </c>
      <c r="P400" s="295">
        <v>-3.4715115999999999</v>
      </c>
      <c r="Q400" s="295" t="s">
        <v>408</v>
      </c>
      <c r="R400" s="296">
        <v>0</v>
      </c>
      <c r="S400" s="297">
        <v>2.0068260386594997E-2</v>
      </c>
      <c r="T400" s="297">
        <v>1.4624581201610583E-2</v>
      </c>
      <c r="U400" s="298">
        <v>1.3722280392128363</v>
      </c>
      <c r="V400" s="295"/>
      <c r="W400" s="295"/>
      <c r="X400" s="295"/>
      <c r="Y400" s="313"/>
      <c r="Z400" s="313"/>
      <c r="AA400" s="301"/>
      <c r="AB400" s="295"/>
    </row>
    <row r="401" spans="1:28" ht="15">
      <c r="A401" s="247" t="s">
        <v>176</v>
      </c>
      <c r="B401" s="287" t="s">
        <v>1991</v>
      </c>
      <c r="C401" s="287" t="s">
        <v>1992</v>
      </c>
      <c r="D401" s="305">
        <v>4</v>
      </c>
      <c r="E401" s="287" t="s">
        <v>43</v>
      </c>
      <c r="F401" s="289">
        <v>43707</v>
      </c>
      <c r="G401" s="290" t="s">
        <v>471</v>
      </c>
      <c r="H401" s="290" t="s">
        <v>481</v>
      </c>
      <c r="I401" s="291">
        <v>1776.29</v>
      </c>
      <c r="J401" s="291">
        <v>128</v>
      </c>
      <c r="K401" s="290" t="s">
        <v>438</v>
      </c>
      <c r="L401" s="292">
        <v>1776.29</v>
      </c>
      <c r="M401" s="293" t="s">
        <v>482</v>
      </c>
      <c r="N401" s="293" t="s">
        <v>483</v>
      </c>
      <c r="O401" s="294" t="s">
        <v>12</v>
      </c>
      <c r="P401" s="295">
        <v>-3.930831</v>
      </c>
      <c r="Q401" s="295" t="s">
        <v>484</v>
      </c>
      <c r="R401" s="296">
        <v>0</v>
      </c>
      <c r="S401" s="297">
        <v>3.9517874755088653E-2</v>
      </c>
      <c r="T401" s="297">
        <v>3.0634641413596411E-2</v>
      </c>
      <c r="U401" s="298">
        <v>1.2899734722388376</v>
      </c>
      <c r="V401" s="295"/>
      <c r="W401" s="295"/>
      <c r="X401" s="295"/>
      <c r="Y401" s="313"/>
      <c r="Z401" s="313"/>
      <c r="AA401" s="301"/>
      <c r="AB401" s="295"/>
    </row>
    <row r="402" spans="1:28" ht="15">
      <c r="A402" s="247" t="s">
        <v>1993</v>
      </c>
      <c r="B402" s="287" t="s">
        <v>1994</v>
      </c>
      <c r="C402" s="287" t="s">
        <v>1995</v>
      </c>
      <c r="D402" s="305">
        <v>5</v>
      </c>
      <c r="E402" s="287" t="s">
        <v>43</v>
      </c>
      <c r="F402" s="289">
        <v>43707</v>
      </c>
      <c r="G402" s="290" t="s">
        <v>471</v>
      </c>
      <c r="H402" s="290" t="s">
        <v>1054</v>
      </c>
      <c r="I402" s="291">
        <v>230.19</v>
      </c>
      <c r="J402" s="291">
        <v>1</v>
      </c>
      <c r="K402" s="290" t="s">
        <v>438</v>
      </c>
      <c r="L402" s="292">
        <v>230.19</v>
      </c>
      <c r="M402" s="293" t="s">
        <v>1055</v>
      </c>
      <c r="N402" s="293" t="s">
        <v>1056</v>
      </c>
      <c r="O402" s="294" t="s">
        <v>12</v>
      </c>
      <c r="P402" s="295">
        <v>2.7454852999999999</v>
      </c>
      <c r="Q402" s="295" t="s">
        <v>408</v>
      </c>
      <c r="R402" s="296">
        <v>0</v>
      </c>
      <c r="S402" s="297">
        <v>5.3771789901405076E-3</v>
      </c>
      <c r="T402" s="297">
        <v>4.2401285132844524E-3</v>
      </c>
      <c r="U402" s="298">
        <v>1.2681641542924091</v>
      </c>
      <c r="V402" s="295"/>
      <c r="W402" s="295"/>
      <c r="X402" s="295"/>
      <c r="Y402" s="313"/>
      <c r="Z402" s="313"/>
      <c r="AA402" s="301"/>
      <c r="AB402" s="295"/>
    </row>
    <row r="403" spans="1:28" ht="15">
      <c r="A403" s="247" t="s">
        <v>176</v>
      </c>
      <c r="B403" s="287" t="s">
        <v>1996</v>
      </c>
      <c r="C403" s="287" t="s">
        <v>1997</v>
      </c>
      <c r="D403" s="305">
        <v>6</v>
      </c>
      <c r="E403" s="287" t="s">
        <v>43</v>
      </c>
      <c r="F403" s="289">
        <v>43707</v>
      </c>
      <c r="G403" s="290" t="s">
        <v>471</v>
      </c>
      <c r="H403" s="290" t="s">
        <v>1998</v>
      </c>
      <c r="I403" s="291">
        <v>261.52</v>
      </c>
      <c r="J403" s="291">
        <v>30</v>
      </c>
      <c r="K403" s="290" t="s">
        <v>438</v>
      </c>
      <c r="L403" s="292">
        <v>261.52</v>
      </c>
      <c r="M403" s="293" t="s">
        <v>1999</v>
      </c>
      <c r="N403" s="293" t="s">
        <v>2000</v>
      </c>
      <c r="O403" s="294" t="s">
        <v>12</v>
      </c>
      <c r="P403" s="295">
        <v>-2.7527868999999998</v>
      </c>
      <c r="Q403" s="295" t="s">
        <v>408</v>
      </c>
      <c r="R403" s="296">
        <v>0</v>
      </c>
      <c r="S403" s="297">
        <v>3.6041061073674762E-3</v>
      </c>
      <c r="T403" s="297">
        <v>2.8353297657972617E-3</v>
      </c>
      <c r="U403" s="298">
        <v>1.2711417736462283</v>
      </c>
      <c r="V403" s="295"/>
      <c r="W403" s="295"/>
      <c r="X403" s="295"/>
      <c r="Y403" s="313"/>
      <c r="Z403" s="313"/>
      <c r="AA403" s="301"/>
      <c r="AB403" s="295"/>
    </row>
    <row r="404" spans="1:28" ht="15">
      <c r="A404" s="247" t="s">
        <v>176</v>
      </c>
      <c r="B404" s="287" t="s">
        <v>2001</v>
      </c>
      <c r="C404" s="287" t="s">
        <v>2002</v>
      </c>
      <c r="D404" s="305">
        <v>7</v>
      </c>
      <c r="E404" s="287" t="s">
        <v>43</v>
      </c>
      <c r="F404" s="289">
        <v>43707</v>
      </c>
      <c r="G404" s="290" t="s">
        <v>471</v>
      </c>
      <c r="H404" s="290" t="s">
        <v>518</v>
      </c>
      <c r="I404" s="291">
        <v>226.62</v>
      </c>
      <c r="J404" s="291">
        <v>13</v>
      </c>
      <c r="K404" s="290" t="s">
        <v>438</v>
      </c>
      <c r="L404" s="292">
        <v>226.62</v>
      </c>
      <c r="M404" s="293" t="s">
        <v>519</v>
      </c>
      <c r="N404" s="293" t="s">
        <v>520</v>
      </c>
      <c r="O404" s="294" t="s">
        <v>12</v>
      </c>
      <c r="P404" s="295">
        <v>-14.061075000000001</v>
      </c>
      <c r="Q404" s="295" t="s">
        <v>280</v>
      </c>
      <c r="R404" s="296">
        <v>0</v>
      </c>
      <c r="S404" s="297">
        <v>7.0342283760744856E-4</v>
      </c>
      <c r="T404" s="297">
        <v>5.0006115724765825E-4</v>
      </c>
      <c r="U404" s="298">
        <v>1.4066736186411579</v>
      </c>
      <c r="V404" s="295"/>
      <c r="W404" s="295"/>
      <c r="X404" s="295"/>
      <c r="Y404" s="313"/>
      <c r="Z404" s="313"/>
      <c r="AA404" s="301"/>
      <c r="AB404" s="295"/>
    </row>
    <row r="405" spans="1:28" ht="15">
      <c r="A405" s="247" t="s">
        <v>176</v>
      </c>
      <c r="B405" s="287" t="s">
        <v>2003</v>
      </c>
      <c r="C405" s="287" t="s">
        <v>2004</v>
      </c>
      <c r="D405" s="305">
        <v>8</v>
      </c>
      <c r="E405" s="287" t="s">
        <v>43</v>
      </c>
      <c r="F405" s="289">
        <v>43707</v>
      </c>
      <c r="G405" s="290" t="s">
        <v>471</v>
      </c>
      <c r="H405" s="290" t="s">
        <v>1272</v>
      </c>
      <c r="I405" s="291">
        <v>1101.69</v>
      </c>
      <c r="J405" s="291">
        <v>215</v>
      </c>
      <c r="K405" s="290" t="s">
        <v>438</v>
      </c>
      <c r="L405" s="292">
        <v>1101.69</v>
      </c>
      <c r="M405" s="293" t="s">
        <v>1273</v>
      </c>
      <c r="N405" s="293" t="s">
        <v>1274</v>
      </c>
      <c r="O405" s="294" t="s">
        <v>12</v>
      </c>
      <c r="P405" s="295">
        <v>-4.2981566999999998</v>
      </c>
      <c r="Q405" s="295" t="s">
        <v>404</v>
      </c>
      <c r="R405" s="296">
        <v>0</v>
      </c>
      <c r="S405" s="297">
        <v>4.8226618702243738E-4</v>
      </c>
      <c r="T405" s="297">
        <v>1.1063061841433829E-3</v>
      </c>
      <c r="U405" s="298">
        <v>0.43592469601519757</v>
      </c>
      <c r="V405" s="295"/>
      <c r="W405" s="295"/>
      <c r="X405" s="295"/>
      <c r="Y405" s="313"/>
      <c r="Z405" s="313"/>
      <c r="AA405" s="301"/>
      <c r="AB405" s="295"/>
    </row>
    <row r="406" spans="1:28" ht="15">
      <c r="A406" s="247" t="s">
        <v>176</v>
      </c>
      <c r="B406" s="287" t="s">
        <v>2005</v>
      </c>
      <c r="C406" s="287" t="s">
        <v>2006</v>
      </c>
      <c r="D406" s="305">
        <v>9</v>
      </c>
      <c r="E406" s="287" t="s">
        <v>43</v>
      </c>
      <c r="F406" s="289">
        <v>43707</v>
      </c>
      <c r="G406" s="290" t="s">
        <v>471</v>
      </c>
      <c r="H406" s="290" t="s">
        <v>833</v>
      </c>
      <c r="I406" s="291">
        <v>253.92</v>
      </c>
      <c r="J406" s="291">
        <v>47</v>
      </c>
      <c r="K406" s="290" t="s">
        <v>438</v>
      </c>
      <c r="L406" s="292">
        <v>253.92</v>
      </c>
      <c r="M406" s="293" t="s">
        <v>834</v>
      </c>
      <c r="N406" s="293" t="s">
        <v>835</v>
      </c>
      <c r="O406" s="294" t="s">
        <v>12</v>
      </c>
      <c r="P406" s="295">
        <v>-3.2080709999999999</v>
      </c>
      <c r="Q406" s="295" t="s">
        <v>408</v>
      </c>
      <c r="R406" s="296">
        <v>0</v>
      </c>
      <c r="S406" s="297">
        <v>3.8366159775407235E-3</v>
      </c>
      <c r="T406" s="297">
        <v>2.8356875230259519E-3</v>
      </c>
      <c r="U406" s="298">
        <v>1.3529755822484575</v>
      </c>
      <c r="V406" s="295"/>
      <c r="W406" s="295"/>
      <c r="X406" s="295"/>
      <c r="Y406" s="313"/>
      <c r="Z406" s="313"/>
      <c r="AA406" s="301"/>
      <c r="AB406" s="295"/>
    </row>
    <row r="407" spans="1:28" ht="15">
      <c r="A407" s="247" t="s">
        <v>176</v>
      </c>
      <c r="B407" s="287" t="s">
        <v>2007</v>
      </c>
      <c r="C407" s="287" t="s">
        <v>2008</v>
      </c>
      <c r="D407" s="305">
        <v>10</v>
      </c>
      <c r="E407" s="287" t="s">
        <v>43</v>
      </c>
      <c r="F407" s="289">
        <v>43707</v>
      </c>
      <c r="G407" s="290" t="s">
        <v>471</v>
      </c>
      <c r="H407" s="290" t="s">
        <v>531</v>
      </c>
      <c r="I407" s="291">
        <v>422.56</v>
      </c>
      <c r="J407" s="291">
        <v>101</v>
      </c>
      <c r="K407" s="290" t="s">
        <v>438</v>
      </c>
      <c r="L407" s="292">
        <v>422.56</v>
      </c>
      <c r="M407" s="293" t="s">
        <v>532</v>
      </c>
      <c r="N407" s="293" t="s">
        <v>533</v>
      </c>
      <c r="O407" s="294" t="s">
        <v>12</v>
      </c>
      <c r="P407" s="295">
        <v>-7.9733970000000003</v>
      </c>
      <c r="Q407" s="295" t="s">
        <v>399</v>
      </c>
      <c r="R407" s="296">
        <v>0</v>
      </c>
      <c r="S407" s="297">
        <v>1.8571902798162807E-3</v>
      </c>
      <c r="T407" s="297">
        <v>2.0515109858331403E-3</v>
      </c>
      <c r="U407" s="298">
        <v>0.90527922718486253</v>
      </c>
      <c r="V407" s="295"/>
      <c r="W407" s="295"/>
      <c r="X407" s="295"/>
      <c r="Y407" s="313"/>
      <c r="Z407" s="313"/>
      <c r="AA407" s="301"/>
      <c r="AB407" s="295"/>
    </row>
    <row r="408" spans="1:28" ht="15">
      <c r="A408" s="247" t="s">
        <v>176</v>
      </c>
      <c r="B408" s="287" t="s">
        <v>2009</v>
      </c>
      <c r="C408" s="287" t="s">
        <v>2010</v>
      </c>
      <c r="D408" s="305">
        <v>11</v>
      </c>
      <c r="E408" s="287" t="s">
        <v>43</v>
      </c>
      <c r="F408" s="289">
        <v>43707</v>
      </c>
      <c r="G408" s="290" t="s">
        <v>471</v>
      </c>
      <c r="H408" s="290" t="s">
        <v>537</v>
      </c>
      <c r="I408" s="291">
        <v>364.09</v>
      </c>
      <c r="J408" s="291">
        <v>34</v>
      </c>
      <c r="K408" s="290" t="s">
        <v>438</v>
      </c>
      <c r="L408" s="292">
        <v>364.09</v>
      </c>
      <c r="M408" s="293" t="s">
        <v>538</v>
      </c>
      <c r="N408" s="293" t="s">
        <v>539</v>
      </c>
      <c r="O408" s="294" t="s">
        <v>12</v>
      </c>
      <c r="P408" s="295">
        <v>-2.8723776000000001</v>
      </c>
      <c r="Q408" s="295" t="s">
        <v>395</v>
      </c>
      <c r="R408" s="296">
        <v>0</v>
      </c>
      <c r="S408" s="297">
        <v>1.1574562989879748E-2</v>
      </c>
      <c r="T408" s="297">
        <v>7.8867805456867349E-3</v>
      </c>
      <c r="U408" s="298">
        <v>1.4675903460011772</v>
      </c>
      <c r="V408" s="295"/>
      <c r="W408" s="295"/>
      <c r="X408" s="295"/>
      <c r="Y408" s="313"/>
      <c r="Z408" s="313"/>
      <c r="AA408" s="301"/>
      <c r="AB408" s="295"/>
    </row>
    <row r="409" spans="1:28" ht="15">
      <c r="A409" s="247" t="s">
        <v>176</v>
      </c>
      <c r="B409" s="287" t="s">
        <v>2011</v>
      </c>
      <c r="C409" s="287" t="s">
        <v>2012</v>
      </c>
      <c r="D409" s="305">
        <v>12</v>
      </c>
      <c r="E409" s="287" t="s">
        <v>43</v>
      </c>
      <c r="F409" s="289">
        <v>43707</v>
      </c>
      <c r="G409" s="290" t="s">
        <v>471</v>
      </c>
      <c r="H409" s="290" t="s">
        <v>1287</v>
      </c>
      <c r="I409" s="291">
        <v>1966.41</v>
      </c>
      <c r="J409" s="291">
        <v>19</v>
      </c>
      <c r="K409" s="290" t="s">
        <v>438</v>
      </c>
      <c r="L409" s="292">
        <v>1966.41</v>
      </c>
      <c r="M409" s="293" t="s">
        <v>1288</v>
      </c>
      <c r="N409" s="293" t="s">
        <v>1289</v>
      </c>
      <c r="O409" s="294" t="s">
        <v>12</v>
      </c>
      <c r="P409" s="295">
        <v>-3.4479796999999999</v>
      </c>
      <c r="Q409" s="295" t="s">
        <v>408</v>
      </c>
      <c r="R409" s="296">
        <v>0</v>
      </c>
      <c r="S409" s="297">
        <v>5.9014048118719211E-3</v>
      </c>
      <c r="T409" s="297">
        <v>3.4799968606009772E-3</v>
      </c>
      <c r="U409" s="298">
        <v>1.6958075102552763</v>
      </c>
      <c r="V409" s="295"/>
      <c r="W409" s="295"/>
      <c r="X409" s="295"/>
      <c r="Y409" s="313"/>
      <c r="Z409" s="313"/>
      <c r="AA409" s="301"/>
      <c r="AB409" s="295"/>
    </row>
    <row r="410" spans="1:28" ht="15">
      <c r="A410" s="247" t="s">
        <v>176</v>
      </c>
      <c r="B410" s="287" t="s">
        <v>2013</v>
      </c>
      <c r="C410" s="287" t="s">
        <v>2014</v>
      </c>
      <c r="D410" s="305">
        <v>13</v>
      </c>
      <c r="E410" s="287" t="s">
        <v>43</v>
      </c>
      <c r="F410" s="289">
        <v>43707</v>
      </c>
      <c r="G410" s="290" t="s">
        <v>471</v>
      </c>
      <c r="H410" s="290" t="s">
        <v>2015</v>
      </c>
      <c r="I410" s="291">
        <v>282.64</v>
      </c>
      <c r="J410" s="291">
        <v>17</v>
      </c>
      <c r="K410" s="290" t="s">
        <v>438</v>
      </c>
      <c r="L410" s="292">
        <v>282.64</v>
      </c>
      <c r="M410" s="293" t="s">
        <v>2016</v>
      </c>
      <c r="N410" s="293" t="s">
        <v>2017</v>
      </c>
      <c r="O410" s="294" t="s">
        <v>12</v>
      </c>
      <c r="P410" s="295">
        <v>-6.876099</v>
      </c>
      <c r="Q410" s="295" t="s">
        <v>280</v>
      </c>
      <c r="R410" s="296">
        <v>0</v>
      </c>
      <c r="S410" s="297">
        <v>9.7970468675235983E-3</v>
      </c>
      <c r="T410" s="297">
        <v>4.5607306427138498E-3</v>
      </c>
      <c r="U410" s="298">
        <v>2.1481309980836523</v>
      </c>
      <c r="V410" s="295"/>
      <c r="W410" s="295"/>
      <c r="X410" s="295"/>
      <c r="Y410" s="313"/>
      <c r="Z410" s="313"/>
      <c r="AA410" s="301"/>
      <c r="AB410" s="295"/>
    </row>
    <row r="411" spans="1:28" ht="15">
      <c r="A411" s="247" t="s">
        <v>176</v>
      </c>
      <c r="B411" s="287" t="s">
        <v>2018</v>
      </c>
      <c r="C411" s="287" t="s">
        <v>2019</v>
      </c>
      <c r="D411" s="305">
        <v>14</v>
      </c>
      <c r="E411" s="287" t="s">
        <v>43</v>
      </c>
      <c r="F411" s="289">
        <v>43707</v>
      </c>
      <c r="G411" s="290" t="s">
        <v>471</v>
      </c>
      <c r="H411" s="290" t="s">
        <v>1079</v>
      </c>
      <c r="I411" s="291">
        <v>409.59</v>
      </c>
      <c r="J411" s="291">
        <v>36</v>
      </c>
      <c r="K411" s="290" t="s">
        <v>438</v>
      </c>
      <c r="L411" s="292">
        <v>409.59</v>
      </c>
      <c r="M411" s="293" t="s">
        <v>1080</v>
      </c>
      <c r="N411" s="293" t="s">
        <v>1081</v>
      </c>
      <c r="O411" s="294" t="s">
        <v>12</v>
      </c>
      <c r="P411" s="295">
        <v>-2.6856601000000002</v>
      </c>
      <c r="Q411" s="295" t="s">
        <v>280</v>
      </c>
      <c r="R411" s="296">
        <v>0</v>
      </c>
      <c r="S411" s="297">
        <v>6.2946429063873858E-3</v>
      </c>
      <c r="T411" s="297">
        <v>2.8077392742918705E-3</v>
      </c>
      <c r="U411" s="298">
        <v>2.2418901085375649</v>
      </c>
      <c r="V411" s="295"/>
      <c r="W411" s="295"/>
      <c r="X411" s="295"/>
      <c r="Y411" s="313"/>
      <c r="Z411" s="313"/>
      <c r="AA411" s="301"/>
      <c r="AB411" s="295"/>
    </row>
    <row r="412" spans="1:28" ht="15">
      <c r="A412" s="247" t="s">
        <v>176</v>
      </c>
      <c r="B412" s="287" t="s">
        <v>2020</v>
      </c>
      <c r="C412" s="287" t="s">
        <v>2021</v>
      </c>
      <c r="D412" s="305">
        <v>15</v>
      </c>
      <c r="E412" s="287" t="s">
        <v>43</v>
      </c>
      <c r="F412" s="289">
        <v>43707</v>
      </c>
      <c r="G412" s="290" t="s">
        <v>471</v>
      </c>
      <c r="H412" s="290" t="s">
        <v>843</v>
      </c>
      <c r="I412" s="291">
        <v>838.42</v>
      </c>
      <c r="J412" s="291">
        <v>101</v>
      </c>
      <c r="K412" s="290" t="s">
        <v>438</v>
      </c>
      <c r="L412" s="292">
        <v>838.42</v>
      </c>
      <c r="M412" s="293" t="s">
        <v>844</v>
      </c>
      <c r="N412" s="293" t="s">
        <v>845</v>
      </c>
      <c r="O412" s="294" t="s">
        <v>12</v>
      </c>
      <c r="P412" s="295">
        <v>-6.0343741999999999E-2</v>
      </c>
      <c r="Q412" s="295" t="s">
        <v>408</v>
      </c>
      <c r="R412" s="296">
        <v>0</v>
      </c>
      <c r="S412" s="297">
        <v>1.7554022372454649E-3</v>
      </c>
      <c r="T412" s="297">
        <v>8.3166192935473339E-4</v>
      </c>
      <c r="U412" s="298">
        <v>2.1107161158710723</v>
      </c>
      <c r="V412" s="295"/>
      <c r="W412" s="295"/>
      <c r="X412" s="295"/>
      <c r="Y412" s="313"/>
      <c r="Z412" s="313"/>
      <c r="AA412" s="301"/>
      <c r="AB412" s="295"/>
    </row>
    <row r="413" spans="1:28" ht="15">
      <c r="A413" s="247" t="s">
        <v>176</v>
      </c>
      <c r="B413" s="287" t="s">
        <v>2022</v>
      </c>
      <c r="C413" s="287" t="s">
        <v>2023</v>
      </c>
      <c r="D413" s="305">
        <v>16</v>
      </c>
      <c r="E413" s="287" t="s">
        <v>43</v>
      </c>
      <c r="F413" s="289">
        <v>43707</v>
      </c>
      <c r="G413" s="290" t="s">
        <v>471</v>
      </c>
      <c r="H413" s="290" t="s">
        <v>2024</v>
      </c>
      <c r="I413" s="291">
        <v>263.8</v>
      </c>
      <c r="J413" s="291">
        <v>4</v>
      </c>
      <c r="K413" s="290" t="s">
        <v>438</v>
      </c>
      <c r="L413" s="292">
        <v>263.8</v>
      </c>
      <c r="M413" s="293" t="s">
        <v>2025</v>
      </c>
      <c r="N413" s="293" t="s">
        <v>2026</v>
      </c>
      <c r="O413" s="294" t="s">
        <v>12</v>
      </c>
      <c r="P413" s="295">
        <v>-0.76408980000000004</v>
      </c>
      <c r="Q413" s="295" t="s">
        <v>404</v>
      </c>
      <c r="R413" s="296">
        <v>0</v>
      </c>
      <c r="S413" s="297">
        <v>1.0056616252233004E-3</v>
      </c>
      <c r="T413" s="297">
        <v>9.1819684056419423E-4</v>
      </c>
      <c r="U413" s="298">
        <v>1.0952571178586965</v>
      </c>
      <c r="V413" s="295"/>
      <c r="W413" s="295"/>
      <c r="X413" s="295"/>
      <c r="Y413" s="313"/>
      <c r="Z413" s="313"/>
      <c r="AA413" s="301"/>
      <c r="AB413" s="295"/>
    </row>
    <row r="414" spans="1:28" ht="15">
      <c r="A414" s="247" t="s">
        <v>176</v>
      </c>
      <c r="B414" s="287" t="s">
        <v>2027</v>
      </c>
      <c r="C414" s="287" t="s">
        <v>2028</v>
      </c>
      <c r="D414" s="305">
        <v>17</v>
      </c>
      <c r="E414" s="287" t="s">
        <v>43</v>
      </c>
      <c r="F414" s="289">
        <v>43707</v>
      </c>
      <c r="G414" s="290" t="s">
        <v>471</v>
      </c>
      <c r="H414" s="290" t="s">
        <v>2029</v>
      </c>
      <c r="I414" s="291">
        <v>309.75</v>
      </c>
      <c r="J414" s="291">
        <v>35</v>
      </c>
      <c r="K414" s="290" t="s">
        <v>438</v>
      </c>
      <c r="L414" s="292">
        <v>309.75</v>
      </c>
      <c r="M414" s="293" t="s">
        <v>2030</v>
      </c>
      <c r="N414" s="293" t="s">
        <v>2031</v>
      </c>
      <c r="O414" s="294" t="s">
        <v>12</v>
      </c>
      <c r="P414" s="295">
        <v>-2.0094812000000002</v>
      </c>
      <c r="Q414" s="295" t="s">
        <v>408</v>
      </c>
      <c r="R414" s="296">
        <v>0</v>
      </c>
      <c r="S414" s="297">
        <v>1.2622254991787998E-4</v>
      </c>
      <c r="T414" s="297">
        <v>6.7397253474760666E-4</v>
      </c>
      <c r="U414" s="298">
        <v>0.18728144458460547</v>
      </c>
      <c r="V414" s="295"/>
      <c r="W414" s="295"/>
      <c r="X414" s="295"/>
      <c r="Y414" s="313"/>
      <c r="Z414" s="313"/>
      <c r="AA414" s="301"/>
      <c r="AB414" s="295"/>
    </row>
    <row r="415" spans="1:28" ht="15">
      <c r="A415" s="247" t="s">
        <v>176</v>
      </c>
      <c r="B415" s="287" t="s">
        <v>2032</v>
      </c>
      <c r="C415" s="287" t="s">
        <v>2033</v>
      </c>
      <c r="D415" s="305">
        <v>18</v>
      </c>
      <c r="E415" s="287" t="s">
        <v>43</v>
      </c>
      <c r="F415" s="289">
        <v>43707</v>
      </c>
      <c r="G415" s="290" t="s">
        <v>471</v>
      </c>
      <c r="H415" s="290" t="s">
        <v>2034</v>
      </c>
      <c r="I415" s="291">
        <v>294.76</v>
      </c>
      <c r="J415" s="291">
        <v>15</v>
      </c>
      <c r="K415" s="290" t="s">
        <v>438</v>
      </c>
      <c r="L415" s="292">
        <v>294.76</v>
      </c>
      <c r="M415" s="293" t="s">
        <v>2035</v>
      </c>
      <c r="N415" s="293" t="s">
        <v>2036</v>
      </c>
      <c r="O415" s="294" t="s">
        <v>12</v>
      </c>
      <c r="P415" s="295">
        <v>-0.48253536000000002</v>
      </c>
      <c r="Q415" s="295" t="s">
        <v>399</v>
      </c>
      <c r="R415" s="296">
        <v>0</v>
      </c>
      <c r="S415" s="297">
        <v>5.9442609875344785E-3</v>
      </c>
      <c r="T415" s="297">
        <v>5.1020239344709934E-3</v>
      </c>
      <c r="U415" s="298">
        <v>1.1650790086210783</v>
      </c>
      <c r="V415" s="295"/>
      <c r="W415" s="295"/>
      <c r="X415" s="295"/>
      <c r="Y415" s="313"/>
      <c r="Z415" s="313"/>
      <c r="AA415" s="301"/>
      <c r="AB415" s="295"/>
    </row>
    <row r="416" spans="1:28" ht="15">
      <c r="A416" s="247" t="s">
        <v>176</v>
      </c>
      <c r="B416" s="287" t="s">
        <v>2037</v>
      </c>
      <c r="C416" s="287" t="s">
        <v>2038</v>
      </c>
      <c r="D416" s="305">
        <v>19</v>
      </c>
      <c r="E416" s="287" t="s">
        <v>43</v>
      </c>
      <c r="F416" s="289">
        <v>43707</v>
      </c>
      <c r="G416" s="290" t="s">
        <v>471</v>
      </c>
      <c r="H416" s="290" t="s">
        <v>895</v>
      </c>
      <c r="I416" s="291">
        <v>556.28</v>
      </c>
      <c r="J416" s="291">
        <v>54</v>
      </c>
      <c r="K416" s="290" t="s">
        <v>438</v>
      </c>
      <c r="L416" s="292">
        <v>556.28</v>
      </c>
      <c r="M416" s="293" t="s">
        <v>896</v>
      </c>
      <c r="N416" s="293" t="s">
        <v>897</v>
      </c>
      <c r="O416" s="294" t="s">
        <v>12</v>
      </c>
      <c r="P416" s="295">
        <v>6.172085</v>
      </c>
      <c r="Q416" s="295" t="s">
        <v>447</v>
      </c>
      <c r="R416" s="296">
        <v>0</v>
      </c>
      <c r="S416" s="297">
        <v>2.3820660387243405E-3</v>
      </c>
      <c r="T416" s="297">
        <v>1.9555873818132411E-3</v>
      </c>
      <c r="U416" s="298">
        <v>1.2180821275885223</v>
      </c>
      <c r="V416" s="295"/>
      <c r="W416" s="295"/>
      <c r="X416" s="295"/>
      <c r="Y416" s="313"/>
      <c r="Z416" s="313"/>
      <c r="AA416" s="301"/>
      <c r="AB416" s="295"/>
    </row>
    <row r="417" spans="1:28" ht="15">
      <c r="A417" s="247" t="s">
        <v>176</v>
      </c>
      <c r="B417" s="287" t="s">
        <v>2039</v>
      </c>
      <c r="C417" s="287" t="s">
        <v>2040</v>
      </c>
      <c r="D417" s="305">
        <v>20</v>
      </c>
      <c r="E417" s="287" t="s">
        <v>43</v>
      </c>
      <c r="F417" s="289">
        <v>43707</v>
      </c>
      <c r="G417" s="290" t="s">
        <v>471</v>
      </c>
      <c r="H417" s="290" t="s">
        <v>1107</v>
      </c>
      <c r="I417" s="291">
        <v>321.26</v>
      </c>
      <c r="J417" s="291">
        <v>65</v>
      </c>
      <c r="K417" s="290" t="s">
        <v>438</v>
      </c>
      <c r="L417" s="292">
        <v>321.26</v>
      </c>
      <c r="M417" s="293" t="s">
        <v>1108</v>
      </c>
      <c r="N417" s="293" t="s">
        <v>1109</v>
      </c>
      <c r="O417" s="294" t="s">
        <v>12</v>
      </c>
      <c r="P417" s="295">
        <v>-0.51618220000000004</v>
      </c>
      <c r="Q417" s="295" t="s">
        <v>404</v>
      </c>
      <c r="R417" s="296">
        <v>0</v>
      </c>
      <c r="S417" s="297">
        <v>1.341372028241102E-4</v>
      </c>
      <c r="T417" s="297">
        <v>8.7696424033524003E-4</v>
      </c>
      <c r="U417" s="298">
        <v>0.15295629702396205</v>
      </c>
      <c r="V417" s="295"/>
      <c r="W417" s="295"/>
      <c r="X417" s="295"/>
      <c r="Y417" s="313"/>
      <c r="Z417" s="313"/>
      <c r="AA417" s="301"/>
      <c r="AB417" s="295"/>
    </row>
    <row r="418" spans="1:28" ht="15">
      <c r="A418" s="247" t="s">
        <v>176</v>
      </c>
      <c r="B418" s="287" t="s">
        <v>2041</v>
      </c>
      <c r="C418" s="287" t="s">
        <v>2042</v>
      </c>
      <c r="D418" s="305">
        <v>21</v>
      </c>
      <c r="E418" s="287" t="s">
        <v>43</v>
      </c>
      <c r="F418" s="289">
        <v>43707</v>
      </c>
      <c r="G418" s="290" t="s">
        <v>471</v>
      </c>
      <c r="H418" s="290" t="s">
        <v>1372</v>
      </c>
      <c r="I418" s="291">
        <v>298.39999999999998</v>
      </c>
      <c r="J418" s="291">
        <v>8</v>
      </c>
      <c r="K418" s="290" t="s">
        <v>438</v>
      </c>
      <c r="L418" s="292">
        <v>298.39999999999998</v>
      </c>
      <c r="M418" s="293" t="s">
        <v>1373</v>
      </c>
      <c r="N418" s="293" t="s">
        <v>1374</v>
      </c>
      <c r="O418" s="294" t="s">
        <v>12</v>
      </c>
      <c r="P418" s="295">
        <v>2.5196075000000002</v>
      </c>
      <c r="Q418" s="295" t="s">
        <v>280</v>
      </c>
      <c r="R418" s="296">
        <v>0</v>
      </c>
      <c r="S418" s="297">
        <v>2.0839352953627398E-3</v>
      </c>
      <c r="T418" s="297">
        <v>1.0691209824695883E-3</v>
      </c>
      <c r="U418" s="298">
        <v>1.9492043739979805</v>
      </c>
      <c r="V418" s="295"/>
      <c r="W418" s="295"/>
      <c r="X418" s="295"/>
      <c r="Y418" s="313"/>
      <c r="Z418" s="313"/>
      <c r="AA418" s="301"/>
      <c r="AB418" s="295"/>
    </row>
    <row r="419" spans="1:28" ht="15">
      <c r="A419" s="247" t="s">
        <v>176</v>
      </c>
      <c r="B419" s="287" t="s">
        <v>2043</v>
      </c>
      <c r="C419" s="287" t="s">
        <v>2044</v>
      </c>
      <c r="D419" s="305">
        <v>22</v>
      </c>
      <c r="E419" s="287" t="s">
        <v>43</v>
      </c>
      <c r="F419" s="289">
        <v>43707</v>
      </c>
      <c r="G419" s="290" t="s">
        <v>471</v>
      </c>
      <c r="H419" s="290" t="s">
        <v>2045</v>
      </c>
      <c r="I419" s="291">
        <v>273.64999999999998</v>
      </c>
      <c r="J419" s="291">
        <v>23</v>
      </c>
      <c r="K419" s="290" t="s">
        <v>438</v>
      </c>
      <c r="L419" s="292">
        <v>273.64999999999998</v>
      </c>
      <c r="M419" s="293" t="s">
        <v>2046</v>
      </c>
      <c r="N419" s="293" t="s">
        <v>2047</v>
      </c>
      <c r="O419" s="294" t="s">
        <v>12</v>
      </c>
      <c r="P419" s="295">
        <v>-5.7485523000000001</v>
      </c>
      <c r="Q419" s="295" t="s">
        <v>399</v>
      </c>
      <c r="R419" s="296">
        <v>0</v>
      </c>
      <c r="S419" s="297">
        <v>3.4257197691564469E-4</v>
      </c>
      <c r="T419" s="297">
        <v>5.0580783913189607E-4</v>
      </c>
      <c r="U419" s="298">
        <v>0.6772769229982506</v>
      </c>
      <c r="V419" s="295"/>
      <c r="W419" s="295"/>
      <c r="X419" s="295"/>
      <c r="Y419" s="313"/>
      <c r="Z419" s="313"/>
      <c r="AA419" s="301"/>
      <c r="AB419" s="295"/>
    </row>
    <row r="420" spans="1:28" ht="15">
      <c r="A420" s="247" t="s">
        <v>2048</v>
      </c>
      <c r="B420" s="287" t="s">
        <v>2049</v>
      </c>
      <c r="C420" s="287" t="s">
        <v>2050</v>
      </c>
      <c r="D420" s="305">
        <v>23</v>
      </c>
      <c r="E420" s="287" t="s">
        <v>43</v>
      </c>
      <c r="F420" s="289">
        <v>43707</v>
      </c>
      <c r="G420" s="290" t="s">
        <v>471</v>
      </c>
      <c r="H420" s="290" t="s">
        <v>2051</v>
      </c>
      <c r="I420" s="291">
        <v>227.91</v>
      </c>
      <c r="J420" s="291">
        <v>1</v>
      </c>
      <c r="K420" s="290" t="s">
        <v>438</v>
      </c>
      <c r="L420" s="292">
        <v>227.91</v>
      </c>
      <c r="M420" s="293" t="s">
        <v>2052</v>
      </c>
      <c r="N420" s="293" t="s">
        <v>2053</v>
      </c>
      <c r="O420" s="294" t="s">
        <v>12</v>
      </c>
      <c r="P420" s="295">
        <v>-2.7048527999999998</v>
      </c>
      <c r="Q420" s="295" t="s">
        <v>395</v>
      </c>
      <c r="R420" s="296">
        <v>0</v>
      </c>
      <c r="S420" s="297">
        <v>1.104159963126068E-2</v>
      </c>
      <c r="T420" s="297">
        <v>1.0130634730794478E-2</v>
      </c>
      <c r="U420" s="298">
        <v>1.0899217990455334</v>
      </c>
      <c r="V420" s="295"/>
      <c r="W420" s="295"/>
      <c r="X420" s="295"/>
      <c r="Y420" s="313"/>
      <c r="Z420" s="313"/>
      <c r="AA420" s="301"/>
      <c r="AB420" s="295"/>
    </row>
    <row r="421" spans="1:28" ht="15">
      <c r="A421" s="247" t="s">
        <v>176</v>
      </c>
      <c r="B421" s="287" t="s">
        <v>2054</v>
      </c>
      <c r="C421" s="287" t="s">
        <v>2055</v>
      </c>
      <c r="D421" s="305">
        <v>24</v>
      </c>
      <c r="E421" s="287" t="s">
        <v>43</v>
      </c>
      <c r="F421" s="289">
        <v>43707</v>
      </c>
      <c r="G421" s="290" t="s">
        <v>471</v>
      </c>
      <c r="H421" s="290" t="s">
        <v>2056</v>
      </c>
      <c r="I421" s="291">
        <v>283.20999999999998</v>
      </c>
      <c r="J421" s="291">
        <v>57</v>
      </c>
      <c r="K421" s="290" t="s">
        <v>438</v>
      </c>
      <c r="L421" s="292">
        <v>283.20999999999998</v>
      </c>
      <c r="M421" s="293" t="s">
        <v>2057</v>
      </c>
      <c r="N421" s="293" t="s">
        <v>2058</v>
      </c>
      <c r="O421" s="294" t="s">
        <v>12</v>
      </c>
      <c r="P421" s="295">
        <v>-0.96377133999999998</v>
      </c>
      <c r="Q421" s="295" t="s">
        <v>408</v>
      </c>
      <c r="R421" s="296">
        <v>0</v>
      </c>
      <c r="S421" s="297">
        <v>3.7590883252780903E-3</v>
      </c>
      <c r="T421" s="297">
        <v>1.6405876459088654E-3</v>
      </c>
      <c r="U421" s="298">
        <v>2.2913060052915379</v>
      </c>
      <c r="V421" s="295"/>
      <c r="W421" s="295"/>
      <c r="X421" s="295"/>
      <c r="Y421" s="313"/>
      <c r="Z421" s="313"/>
      <c r="AA421" s="301"/>
      <c r="AB421" s="295"/>
    </row>
    <row r="422" spans="1:28" ht="15">
      <c r="A422" s="247" t="s">
        <v>176</v>
      </c>
      <c r="B422" s="287" t="s">
        <v>2059</v>
      </c>
      <c r="C422" s="287" t="s">
        <v>2060</v>
      </c>
      <c r="D422" s="305">
        <v>25</v>
      </c>
      <c r="E422" s="287" t="s">
        <v>43</v>
      </c>
      <c r="F422" s="289">
        <v>43707</v>
      </c>
      <c r="G422" s="290" t="s">
        <v>471</v>
      </c>
      <c r="H422" s="290" t="s">
        <v>1136</v>
      </c>
      <c r="I422" s="291">
        <v>289.74</v>
      </c>
      <c r="J422" s="291">
        <v>8</v>
      </c>
      <c r="K422" s="290" t="s">
        <v>438</v>
      </c>
      <c r="L422" s="292">
        <v>289.74</v>
      </c>
      <c r="M422" s="293" t="s">
        <v>1137</v>
      </c>
      <c r="N422" s="293" t="s">
        <v>1138</v>
      </c>
      <c r="O422" s="294" t="s">
        <v>12</v>
      </c>
      <c r="P422" s="295">
        <v>-5.0274729999999996</v>
      </c>
      <c r="Q422" s="295" t="s">
        <v>408</v>
      </c>
      <c r="R422" s="296">
        <v>0</v>
      </c>
      <c r="S422" s="297">
        <v>2.7473346782033058E-4</v>
      </c>
      <c r="T422" s="297">
        <v>9.8476225132576979E-4</v>
      </c>
      <c r="U422" s="298">
        <v>0.27898456449814285</v>
      </c>
      <c r="V422" s="295"/>
      <c r="W422" s="295"/>
      <c r="X422" s="295"/>
      <c r="Y422" s="313"/>
      <c r="Z422" s="313"/>
      <c r="AA422" s="301"/>
      <c r="AB422" s="295"/>
    </row>
    <row r="423" spans="1:28" ht="15">
      <c r="A423" s="247" t="s">
        <v>176</v>
      </c>
      <c r="B423" s="287" t="s">
        <v>2061</v>
      </c>
      <c r="C423" s="287" t="s">
        <v>2062</v>
      </c>
      <c r="D423" s="305">
        <v>26</v>
      </c>
      <c r="E423" s="287" t="s">
        <v>43</v>
      </c>
      <c r="F423" s="289">
        <v>43707</v>
      </c>
      <c r="G423" s="290" t="s">
        <v>471</v>
      </c>
      <c r="H423" s="290" t="s">
        <v>625</v>
      </c>
      <c r="I423" s="291">
        <v>281.33999999999997</v>
      </c>
      <c r="J423" s="291">
        <v>25</v>
      </c>
      <c r="K423" s="290" t="s">
        <v>438</v>
      </c>
      <c r="L423" s="292">
        <v>281.33999999999997</v>
      </c>
      <c r="M423" s="293" t="s">
        <v>626</v>
      </c>
      <c r="N423" s="293" t="s">
        <v>627</v>
      </c>
      <c r="O423" s="294" t="s">
        <v>12</v>
      </c>
      <c r="P423" s="295">
        <v>-2.1744967000000002</v>
      </c>
      <c r="Q423" s="295" t="s">
        <v>408</v>
      </c>
      <c r="R423" s="296">
        <v>0</v>
      </c>
      <c r="S423" s="297">
        <v>2.9863494830884118E-3</v>
      </c>
      <c r="T423" s="297">
        <v>1.739152302701036E-3</v>
      </c>
      <c r="U423" s="298">
        <v>1.7171293615000731</v>
      </c>
      <c r="V423" s="295"/>
      <c r="W423" s="295"/>
      <c r="X423" s="295"/>
      <c r="Y423" s="313"/>
      <c r="Z423" s="313"/>
      <c r="AA423" s="301"/>
      <c r="AB423" s="295"/>
    </row>
    <row r="424" spans="1:28" ht="15">
      <c r="A424" s="247" t="s">
        <v>176</v>
      </c>
      <c r="B424" s="287" t="s">
        <v>2063</v>
      </c>
      <c r="C424" s="287" t="s">
        <v>2064</v>
      </c>
      <c r="D424" s="305">
        <v>27</v>
      </c>
      <c r="E424" s="287" t="s">
        <v>43</v>
      </c>
      <c r="F424" s="289">
        <v>43707</v>
      </c>
      <c r="G424" s="290" t="s">
        <v>471</v>
      </c>
      <c r="H424" s="290" t="s">
        <v>1143</v>
      </c>
      <c r="I424" s="291">
        <v>288.36</v>
      </c>
      <c r="J424" s="291">
        <v>13</v>
      </c>
      <c r="K424" s="290" t="s">
        <v>438</v>
      </c>
      <c r="L424" s="292">
        <v>288.36</v>
      </c>
      <c r="M424" s="293" t="s">
        <v>1144</v>
      </c>
      <c r="N424" s="293" t="s">
        <v>1145</v>
      </c>
      <c r="O424" s="294" t="s">
        <v>12</v>
      </c>
      <c r="P424" s="295">
        <v>-3.1517029999999999</v>
      </c>
      <c r="Q424" s="295" t="s">
        <v>408</v>
      </c>
      <c r="R424" s="296">
        <v>0</v>
      </c>
      <c r="S424" s="297">
        <v>5.1679031738050742E-3</v>
      </c>
      <c r="T424" s="297">
        <v>3.0594123819767233E-3</v>
      </c>
      <c r="U424" s="298">
        <v>1.6891816233240284</v>
      </c>
      <c r="V424" s="295"/>
      <c r="W424" s="295"/>
      <c r="X424" s="295"/>
      <c r="Y424" s="313"/>
      <c r="Z424" s="313"/>
      <c r="AA424" s="301"/>
      <c r="AB424" s="295"/>
    </row>
    <row r="425" spans="1:28" ht="15">
      <c r="A425" s="247" t="s">
        <v>176</v>
      </c>
      <c r="B425" s="287" t="s">
        <v>2065</v>
      </c>
      <c r="C425" s="287" t="s">
        <v>2066</v>
      </c>
      <c r="D425" s="305">
        <v>28</v>
      </c>
      <c r="E425" s="287" t="s">
        <v>43</v>
      </c>
      <c r="F425" s="289">
        <v>43707</v>
      </c>
      <c r="G425" s="290" t="s">
        <v>471</v>
      </c>
      <c r="H425" s="290" t="s">
        <v>638</v>
      </c>
      <c r="I425" s="291">
        <v>511.34</v>
      </c>
      <c r="J425" s="291">
        <v>135</v>
      </c>
      <c r="K425" s="290" t="s">
        <v>438</v>
      </c>
      <c r="L425" s="292">
        <v>511.34</v>
      </c>
      <c r="M425" s="293" t="s">
        <v>639</v>
      </c>
      <c r="N425" s="293" t="s">
        <v>640</v>
      </c>
      <c r="O425" s="294" t="s">
        <v>12</v>
      </c>
      <c r="P425" s="295">
        <v>-2.7237236</v>
      </c>
      <c r="Q425" s="295" t="s">
        <v>408</v>
      </c>
      <c r="R425" s="296">
        <v>0</v>
      </c>
      <c r="S425" s="297">
        <v>4.3954379877442131E-3</v>
      </c>
      <c r="T425" s="297">
        <v>2.3685761029075985E-3</v>
      </c>
      <c r="U425" s="298">
        <v>1.8557301082065698</v>
      </c>
      <c r="V425" s="295"/>
      <c r="W425" s="295"/>
      <c r="X425" s="295"/>
      <c r="Y425" s="313"/>
      <c r="Z425" s="313"/>
      <c r="AA425" s="301"/>
      <c r="AB425" s="295"/>
    </row>
    <row r="426" spans="1:28" ht="15">
      <c r="A426" s="247" t="s">
        <v>176</v>
      </c>
      <c r="B426" s="287" t="s">
        <v>2067</v>
      </c>
      <c r="C426" s="287" t="s">
        <v>2068</v>
      </c>
      <c r="D426" s="305">
        <v>29</v>
      </c>
      <c r="E426" s="287" t="s">
        <v>43</v>
      </c>
      <c r="F426" s="289">
        <v>43707</v>
      </c>
      <c r="G426" s="290" t="s">
        <v>471</v>
      </c>
      <c r="H426" s="290" t="s">
        <v>1638</v>
      </c>
      <c r="I426" s="291">
        <v>384.11</v>
      </c>
      <c r="J426" s="291">
        <v>74</v>
      </c>
      <c r="K426" s="290" t="s">
        <v>438</v>
      </c>
      <c r="L426" s="292">
        <v>384.11</v>
      </c>
      <c r="M426" s="293" t="s">
        <v>1639</v>
      </c>
      <c r="N426" s="293" t="s">
        <v>1640</v>
      </c>
      <c r="O426" s="294" t="s">
        <v>12</v>
      </c>
      <c r="P426" s="295">
        <v>1.9686817999999999</v>
      </c>
      <c r="Q426" s="295" t="s">
        <v>399</v>
      </c>
      <c r="R426" s="296">
        <v>0</v>
      </c>
      <c r="S426" s="297">
        <v>4.2175351778674262E-3</v>
      </c>
      <c r="T426" s="297">
        <v>3.922328744916239E-3</v>
      </c>
      <c r="U426" s="298">
        <v>1.0752630521686399</v>
      </c>
      <c r="V426" s="295"/>
      <c r="W426" s="295"/>
      <c r="X426" s="295"/>
      <c r="Y426" s="313"/>
      <c r="Z426" s="313"/>
      <c r="AA426" s="301"/>
      <c r="AB426" s="295"/>
    </row>
    <row r="427" spans="1:28" ht="15">
      <c r="A427" s="247" t="s">
        <v>2069</v>
      </c>
      <c r="B427" s="287" t="s">
        <v>2070</v>
      </c>
      <c r="C427" s="287" t="s">
        <v>2071</v>
      </c>
      <c r="D427" s="305">
        <v>30</v>
      </c>
      <c r="E427" s="287" t="s">
        <v>43</v>
      </c>
      <c r="F427" s="289">
        <v>43707</v>
      </c>
      <c r="G427" s="290" t="s">
        <v>471</v>
      </c>
      <c r="H427" s="290" t="s">
        <v>1794</v>
      </c>
      <c r="I427" s="291">
        <v>234.63</v>
      </c>
      <c r="J427" s="291">
        <v>1</v>
      </c>
      <c r="K427" s="290" t="s">
        <v>438</v>
      </c>
      <c r="L427" s="292">
        <v>234.63</v>
      </c>
      <c r="M427" s="293" t="s">
        <v>1795</v>
      </c>
      <c r="N427" s="293" t="s">
        <v>1796</v>
      </c>
      <c r="O427" s="294" t="s">
        <v>12</v>
      </c>
      <c r="P427" s="295">
        <v>-4.4270459999999998</v>
      </c>
      <c r="Q427" s="295" t="s">
        <v>408</v>
      </c>
      <c r="R427" s="296">
        <v>0</v>
      </c>
      <c r="S427" s="297">
        <v>7.3200798764220826E-4</v>
      </c>
      <c r="T427" s="297">
        <v>8.3534013938513804E-4</v>
      </c>
      <c r="U427" s="298">
        <v>0.87629930986078486</v>
      </c>
      <c r="V427" s="295"/>
      <c r="W427" s="295"/>
      <c r="X427" s="295"/>
      <c r="Y427" s="313"/>
      <c r="Z427" s="313"/>
      <c r="AA427" s="301"/>
      <c r="AB427" s="295"/>
    </row>
    <row r="428" spans="1:28" ht="15">
      <c r="A428" s="247" t="s">
        <v>176</v>
      </c>
      <c r="B428" s="287" t="s">
        <v>2072</v>
      </c>
      <c r="C428" s="287" t="s">
        <v>2073</v>
      </c>
      <c r="D428" s="305">
        <v>31</v>
      </c>
      <c r="E428" s="287" t="s">
        <v>43</v>
      </c>
      <c r="F428" s="289">
        <v>43707</v>
      </c>
      <c r="G428" s="290" t="s">
        <v>471</v>
      </c>
      <c r="H428" s="290" t="s">
        <v>1155</v>
      </c>
      <c r="I428" s="291">
        <v>397.62</v>
      </c>
      <c r="J428" s="291">
        <v>2</v>
      </c>
      <c r="K428" s="290" t="s">
        <v>438</v>
      </c>
      <c r="L428" s="292">
        <v>397.62</v>
      </c>
      <c r="M428" s="293" t="s">
        <v>1156</v>
      </c>
      <c r="N428" s="293" t="s">
        <v>1157</v>
      </c>
      <c r="O428" s="294" t="s">
        <v>12</v>
      </c>
      <c r="P428" s="295">
        <v>3.524804</v>
      </c>
      <c r="Q428" s="295" t="s">
        <v>404</v>
      </c>
      <c r="R428" s="296">
        <v>0</v>
      </c>
      <c r="S428" s="297">
        <v>3.9696753080117647E-4</v>
      </c>
      <c r="T428" s="297">
        <v>6.2024552791998134E-4</v>
      </c>
      <c r="U428" s="298">
        <v>0.64001675615852205</v>
      </c>
      <c r="V428" s="295"/>
      <c r="W428" s="295"/>
      <c r="X428" s="295"/>
      <c r="Y428" s="313"/>
      <c r="Z428" s="313"/>
      <c r="AA428" s="301"/>
      <c r="AB428" s="295"/>
    </row>
    <row r="429" spans="1:28" ht="15">
      <c r="A429" s="247" t="s">
        <v>176</v>
      </c>
      <c r="B429" s="287" t="s">
        <v>2074</v>
      </c>
      <c r="C429" s="287" t="s">
        <v>2075</v>
      </c>
      <c r="D429" s="305">
        <v>32</v>
      </c>
      <c r="E429" s="287" t="s">
        <v>43</v>
      </c>
      <c r="F429" s="289">
        <v>43707</v>
      </c>
      <c r="G429" s="290" t="s">
        <v>471</v>
      </c>
      <c r="H429" s="290" t="s">
        <v>2076</v>
      </c>
      <c r="I429" s="291">
        <v>253.77</v>
      </c>
      <c r="J429" s="291">
        <v>3</v>
      </c>
      <c r="K429" s="290" t="s">
        <v>438</v>
      </c>
      <c r="L429" s="292">
        <v>253.77</v>
      </c>
      <c r="M429" s="293" t="s">
        <v>2077</v>
      </c>
      <c r="N429" s="293" t="s">
        <v>2078</v>
      </c>
      <c r="O429" s="294" t="s">
        <v>12</v>
      </c>
      <c r="P429" s="295">
        <v>-1.0776996999999999</v>
      </c>
      <c r="Q429" s="295" t="s">
        <v>404</v>
      </c>
      <c r="R429" s="296">
        <v>0</v>
      </c>
      <c r="S429" s="297">
        <v>8.0472707409066788E-5</v>
      </c>
      <c r="T429" s="297">
        <v>6.6747447800685213E-4</v>
      </c>
      <c r="U429" s="298">
        <v>0.12056297290851722</v>
      </c>
      <c r="V429" s="295"/>
      <c r="W429" s="295"/>
      <c r="X429" s="295"/>
      <c r="Y429" s="313"/>
      <c r="Z429" s="313"/>
      <c r="AA429" s="301"/>
      <c r="AB429" s="295"/>
    </row>
    <row r="430" spans="1:28" ht="15">
      <c r="A430" s="247" t="s">
        <v>176</v>
      </c>
      <c r="B430" s="287" t="s">
        <v>2079</v>
      </c>
      <c r="C430" s="287" t="s">
        <v>2080</v>
      </c>
      <c r="D430" s="305">
        <v>33</v>
      </c>
      <c r="E430" s="287" t="s">
        <v>43</v>
      </c>
      <c r="F430" s="289">
        <v>43707</v>
      </c>
      <c r="G430" s="290" t="s">
        <v>471</v>
      </c>
      <c r="H430" s="290" t="s">
        <v>1652</v>
      </c>
      <c r="I430" s="291">
        <v>281.37</v>
      </c>
      <c r="J430" s="291">
        <v>9</v>
      </c>
      <c r="K430" s="290" t="s">
        <v>438</v>
      </c>
      <c r="L430" s="292">
        <v>281.37</v>
      </c>
      <c r="M430" s="293" t="s">
        <v>1653</v>
      </c>
      <c r="N430" s="293" t="s">
        <v>1654</v>
      </c>
      <c r="O430" s="294" t="s">
        <v>12</v>
      </c>
      <c r="P430" s="295">
        <v>-1.087153</v>
      </c>
      <c r="Q430" s="295" t="s">
        <v>404</v>
      </c>
      <c r="R430" s="296">
        <v>0</v>
      </c>
      <c r="S430" s="297">
        <v>1.7493934372066994E-2</v>
      </c>
      <c r="T430" s="297">
        <v>1.0346107464130574E-2</v>
      </c>
      <c r="U430" s="298">
        <v>1.6908711254660336</v>
      </c>
      <c r="V430" s="295"/>
      <c r="W430" s="295"/>
      <c r="X430" s="295"/>
      <c r="Y430" s="313"/>
      <c r="Z430" s="313"/>
      <c r="AA430" s="301"/>
      <c r="AB430" s="295"/>
    </row>
    <row r="431" spans="1:28" ht="15">
      <c r="A431" s="247" t="s">
        <v>176</v>
      </c>
      <c r="B431" s="287" t="s">
        <v>2081</v>
      </c>
      <c r="C431" s="287" t="s">
        <v>2082</v>
      </c>
      <c r="D431" s="305">
        <v>34</v>
      </c>
      <c r="E431" s="287" t="s">
        <v>43</v>
      </c>
      <c r="F431" s="289">
        <v>43707</v>
      </c>
      <c r="G431" s="290" t="s">
        <v>471</v>
      </c>
      <c r="H431" s="290" t="s">
        <v>656</v>
      </c>
      <c r="I431" s="291">
        <v>656.79</v>
      </c>
      <c r="J431" s="291">
        <v>36</v>
      </c>
      <c r="K431" s="290" t="s">
        <v>438</v>
      </c>
      <c r="L431" s="292">
        <v>656.79</v>
      </c>
      <c r="M431" s="293" t="s">
        <v>411</v>
      </c>
      <c r="N431" s="293" t="s">
        <v>657</v>
      </c>
      <c r="O431" s="294" t="s">
        <v>12</v>
      </c>
      <c r="P431" s="295">
        <v>-6.8424224999999996</v>
      </c>
      <c r="Q431" s="295" t="s">
        <v>408</v>
      </c>
      <c r="R431" s="296">
        <v>0</v>
      </c>
      <c r="S431" s="297">
        <v>1.0392546813726986E-3</v>
      </c>
      <c r="T431" s="297">
        <v>6.7505448575105984E-4</v>
      </c>
      <c r="U431" s="298">
        <v>1.5395122961318193</v>
      </c>
      <c r="V431" s="295"/>
      <c r="W431" s="295"/>
      <c r="X431" s="295"/>
      <c r="Y431" s="313"/>
      <c r="Z431" s="313"/>
      <c r="AA431" s="301"/>
      <c r="AB431" s="295"/>
    </row>
    <row r="432" spans="1:28" ht="15">
      <c r="A432" s="247" t="s">
        <v>176</v>
      </c>
      <c r="B432" s="287" t="s">
        <v>2083</v>
      </c>
      <c r="C432" s="287" t="s">
        <v>2084</v>
      </c>
      <c r="D432" s="305">
        <v>35</v>
      </c>
      <c r="E432" s="287" t="s">
        <v>43</v>
      </c>
      <c r="F432" s="289">
        <v>43707</v>
      </c>
      <c r="G432" s="290" t="s">
        <v>471</v>
      </c>
      <c r="H432" s="290" t="s">
        <v>956</v>
      </c>
      <c r="I432" s="291">
        <v>293.75</v>
      </c>
      <c r="J432" s="291">
        <v>20</v>
      </c>
      <c r="K432" s="290" t="s">
        <v>438</v>
      </c>
      <c r="L432" s="292">
        <v>293.75</v>
      </c>
      <c r="M432" s="293" t="s">
        <v>957</v>
      </c>
      <c r="N432" s="293" t="s">
        <v>958</v>
      </c>
      <c r="O432" s="294" t="s">
        <v>12</v>
      </c>
      <c r="P432" s="295">
        <v>-5.7896495000000003</v>
      </c>
      <c r="Q432" s="295" t="s">
        <v>447</v>
      </c>
      <c r="R432" s="296">
        <v>0</v>
      </c>
      <c r="S432" s="297">
        <v>1.2118133287639218E-2</v>
      </c>
      <c r="T432" s="297">
        <v>5.3948689295012569E-3</v>
      </c>
      <c r="U432" s="298">
        <v>2.2462331237321664</v>
      </c>
      <c r="V432" s="295"/>
      <c r="W432" s="295"/>
      <c r="X432" s="295"/>
      <c r="Y432" s="313"/>
      <c r="Z432" s="313"/>
      <c r="AA432" s="301"/>
      <c r="AB432" s="295"/>
    </row>
    <row r="433" spans="1:28" ht="15">
      <c r="A433" s="247" t="s">
        <v>176</v>
      </c>
      <c r="B433" s="287" t="s">
        <v>2085</v>
      </c>
      <c r="C433" s="287" t="s">
        <v>2086</v>
      </c>
      <c r="D433" s="305">
        <v>36</v>
      </c>
      <c r="E433" s="287" t="s">
        <v>43</v>
      </c>
      <c r="F433" s="289">
        <v>43707</v>
      </c>
      <c r="G433" s="290" t="s">
        <v>471</v>
      </c>
      <c r="H433" s="290" t="s">
        <v>2087</v>
      </c>
      <c r="I433" s="291">
        <v>367.87</v>
      </c>
      <c r="J433" s="291">
        <v>57</v>
      </c>
      <c r="K433" s="290" t="s">
        <v>438</v>
      </c>
      <c r="L433" s="292">
        <v>367.87</v>
      </c>
      <c r="M433" s="293" t="s">
        <v>2088</v>
      </c>
      <c r="N433" s="293" t="s">
        <v>2089</v>
      </c>
      <c r="O433" s="294" t="s">
        <v>12</v>
      </c>
      <c r="P433" s="295">
        <v>4.5866249999999997</v>
      </c>
      <c r="Q433" s="295" t="s">
        <v>395</v>
      </c>
      <c r="R433" s="296">
        <v>0</v>
      </c>
      <c r="S433" s="297">
        <v>6.8059520465359189E-3</v>
      </c>
      <c r="T433" s="297">
        <v>2.5988289516595603E-3</v>
      </c>
      <c r="U433" s="298">
        <v>2.6188534040263689</v>
      </c>
      <c r="V433" s="295"/>
      <c r="W433" s="295"/>
      <c r="X433" s="295"/>
      <c r="Y433" s="313"/>
      <c r="Z433" s="313"/>
      <c r="AA433" s="301"/>
      <c r="AB433" s="295"/>
    </row>
    <row r="434" spans="1:28" ht="15">
      <c r="A434" s="247" t="s">
        <v>176</v>
      </c>
      <c r="B434" s="287" t="s">
        <v>2090</v>
      </c>
      <c r="C434" s="287" t="s">
        <v>2091</v>
      </c>
      <c r="D434" s="305">
        <v>37</v>
      </c>
      <c r="E434" s="287" t="s">
        <v>43</v>
      </c>
      <c r="F434" s="289">
        <v>43707</v>
      </c>
      <c r="G434" s="290" t="s">
        <v>471</v>
      </c>
      <c r="H434" s="290" t="s">
        <v>1440</v>
      </c>
      <c r="I434" s="291">
        <v>383.76</v>
      </c>
      <c r="J434" s="291">
        <v>77</v>
      </c>
      <c r="K434" s="290" t="s">
        <v>438</v>
      </c>
      <c r="L434" s="292">
        <v>383.76</v>
      </c>
      <c r="M434" s="293" t="s">
        <v>1441</v>
      </c>
      <c r="N434" s="293" t="s">
        <v>1442</v>
      </c>
      <c r="O434" s="294" t="s">
        <v>12</v>
      </c>
      <c r="P434" s="295">
        <v>-1.2921571999999999</v>
      </c>
      <c r="Q434" s="295" t="s">
        <v>408</v>
      </c>
      <c r="R434" s="296">
        <v>0</v>
      </c>
      <c r="S434" s="297">
        <v>8.0932454502815384E-4</v>
      </c>
      <c r="T434" s="297">
        <v>1.2505432718797537E-3</v>
      </c>
      <c r="U434" s="298">
        <v>0.64717836097875914</v>
      </c>
      <c r="V434" s="295"/>
      <c r="W434" s="295"/>
      <c r="X434" s="295"/>
      <c r="Y434" s="313"/>
      <c r="Z434" s="313"/>
      <c r="AA434" s="301"/>
      <c r="AB434" s="295"/>
    </row>
    <row r="435" spans="1:28" ht="15">
      <c r="A435" s="247" t="s">
        <v>176</v>
      </c>
      <c r="B435" s="287" t="s">
        <v>2092</v>
      </c>
      <c r="C435" s="287" t="s">
        <v>2093</v>
      </c>
      <c r="D435" s="305">
        <v>38</v>
      </c>
      <c r="E435" s="287" t="s">
        <v>43</v>
      </c>
      <c r="F435" s="289">
        <v>43707</v>
      </c>
      <c r="G435" s="290" t="s">
        <v>471</v>
      </c>
      <c r="H435" s="290" t="s">
        <v>1956</v>
      </c>
      <c r="I435" s="291">
        <v>264.74</v>
      </c>
      <c r="J435" s="291">
        <v>11</v>
      </c>
      <c r="K435" s="290" t="s">
        <v>438</v>
      </c>
      <c r="L435" s="292">
        <v>264.74</v>
      </c>
      <c r="M435" s="293" t="s">
        <v>1957</v>
      </c>
      <c r="N435" s="293" t="s">
        <v>1958</v>
      </c>
      <c r="O435" s="294" t="s">
        <v>12</v>
      </c>
      <c r="P435" s="295">
        <v>4.7207116999999998</v>
      </c>
      <c r="Q435" s="295" t="s">
        <v>408</v>
      </c>
      <c r="R435" s="296">
        <v>0</v>
      </c>
      <c r="S435" s="297">
        <v>4.8945021707037133E-4</v>
      </c>
      <c r="T435" s="297">
        <v>1.6489890134443856E-3</v>
      </c>
      <c r="U435" s="298">
        <v>0.29681836148078056</v>
      </c>
      <c r="V435" s="295"/>
      <c r="W435" s="295"/>
      <c r="X435" s="295"/>
      <c r="Y435" s="313"/>
      <c r="Z435" s="313"/>
      <c r="AA435" s="301"/>
      <c r="AB435" s="295"/>
    </row>
    <row r="436" spans="1:28" ht="15">
      <c r="A436" s="247" t="s">
        <v>176</v>
      </c>
      <c r="B436" s="287" t="s">
        <v>2094</v>
      </c>
      <c r="C436" s="287" t="s">
        <v>2095</v>
      </c>
      <c r="D436" s="305">
        <v>39</v>
      </c>
      <c r="E436" s="287" t="s">
        <v>43</v>
      </c>
      <c r="F436" s="289">
        <v>43707</v>
      </c>
      <c r="G436" s="290" t="s">
        <v>471</v>
      </c>
      <c r="H436" s="290" t="s">
        <v>1455</v>
      </c>
      <c r="I436" s="291">
        <v>290.05</v>
      </c>
      <c r="J436" s="291">
        <v>76</v>
      </c>
      <c r="K436" s="290" t="s">
        <v>438</v>
      </c>
      <c r="L436" s="292">
        <v>290.05</v>
      </c>
      <c r="M436" s="293" t="s">
        <v>1456</v>
      </c>
      <c r="N436" s="293" t="s">
        <v>1457</v>
      </c>
      <c r="O436" s="294" t="s">
        <v>12</v>
      </c>
      <c r="P436" s="295">
        <v>-0.83344580000000001</v>
      </c>
      <c r="Q436" s="295" t="s">
        <v>484</v>
      </c>
      <c r="R436" s="296">
        <v>0</v>
      </c>
      <c r="S436" s="297">
        <v>2.246674669496448E-3</v>
      </c>
      <c r="T436" s="297">
        <v>9.55067342891142E-4</v>
      </c>
      <c r="U436" s="298">
        <v>2.3523730407275822</v>
      </c>
      <c r="V436" s="295"/>
      <c r="W436" s="295"/>
      <c r="X436" s="295"/>
      <c r="Y436" s="313"/>
      <c r="Z436" s="313"/>
      <c r="AA436" s="301"/>
      <c r="AB436" s="295"/>
    </row>
    <row r="437" spans="1:28" ht="15">
      <c r="A437" s="247" t="s">
        <v>176</v>
      </c>
      <c r="B437" s="287" t="s">
        <v>2096</v>
      </c>
      <c r="C437" s="287" t="s">
        <v>2097</v>
      </c>
      <c r="D437" s="305">
        <v>40</v>
      </c>
      <c r="E437" s="287" t="s">
        <v>43</v>
      </c>
      <c r="F437" s="289">
        <v>43707</v>
      </c>
      <c r="G437" s="290" t="s">
        <v>471</v>
      </c>
      <c r="H437" s="290" t="s">
        <v>2098</v>
      </c>
      <c r="I437" s="291">
        <v>366.76</v>
      </c>
      <c r="J437" s="291">
        <v>90</v>
      </c>
      <c r="K437" s="290" t="s">
        <v>438</v>
      </c>
      <c r="L437" s="292">
        <v>366.76</v>
      </c>
      <c r="M437" s="293" t="s">
        <v>2099</v>
      </c>
      <c r="N437" s="293" t="s">
        <v>2100</v>
      </c>
      <c r="O437" s="294" t="s">
        <v>12</v>
      </c>
      <c r="P437" s="295">
        <v>-4.1303396000000001</v>
      </c>
      <c r="Q437" s="295" t="s">
        <v>399</v>
      </c>
      <c r="R437" s="296">
        <v>0</v>
      </c>
      <c r="S437" s="297">
        <v>2.8264476106565563E-3</v>
      </c>
      <c r="T437" s="297">
        <v>1.5326848903758768E-3</v>
      </c>
      <c r="U437" s="298">
        <v>1.8441152701410113</v>
      </c>
      <c r="V437" s="295"/>
      <c r="W437" s="295"/>
      <c r="X437" s="295"/>
      <c r="Y437" s="313"/>
      <c r="Z437" s="313"/>
      <c r="AA437" s="301"/>
      <c r="AB437" s="295"/>
    </row>
    <row r="438" spans="1:28" ht="15">
      <c r="A438" s="247" t="s">
        <v>176</v>
      </c>
      <c r="B438" s="287" t="s">
        <v>2101</v>
      </c>
      <c r="C438" s="287" t="s">
        <v>2102</v>
      </c>
      <c r="D438" s="305">
        <v>41</v>
      </c>
      <c r="E438" s="287" t="s">
        <v>43</v>
      </c>
      <c r="F438" s="289">
        <v>43707</v>
      </c>
      <c r="G438" s="290" t="s">
        <v>471</v>
      </c>
      <c r="H438" s="290" t="s">
        <v>1830</v>
      </c>
      <c r="I438" s="291">
        <v>260.19</v>
      </c>
      <c r="J438" s="291">
        <v>6</v>
      </c>
      <c r="K438" s="290" t="s">
        <v>438</v>
      </c>
      <c r="L438" s="292">
        <v>260.19</v>
      </c>
      <c r="M438" s="293" t="s">
        <v>1831</v>
      </c>
      <c r="N438" s="293" t="s">
        <v>1832</v>
      </c>
      <c r="O438" s="294" t="s">
        <v>12</v>
      </c>
      <c r="P438" s="295">
        <v>1.5227556</v>
      </c>
      <c r="Q438" s="295" t="s">
        <v>280</v>
      </c>
      <c r="R438" s="296">
        <v>0</v>
      </c>
      <c r="S438" s="297">
        <v>3.2097070997980418E-3</v>
      </c>
      <c r="T438" s="297">
        <v>2.677999567915367E-3</v>
      </c>
      <c r="U438" s="298">
        <v>1.1985465338579466</v>
      </c>
      <c r="V438" s="295"/>
      <c r="W438" s="295"/>
      <c r="X438" s="295"/>
      <c r="Y438" s="313"/>
      <c r="Z438" s="313"/>
      <c r="AA438" s="301"/>
      <c r="AB438" s="295"/>
    </row>
    <row r="439" spans="1:28" ht="15">
      <c r="A439" s="247" t="s">
        <v>176</v>
      </c>
      <c r="B439" s="287" t="s">
        <v>2103</v>
      </c>
      <c r="C439" s="287" t="s">
        <v>2104</v>
      </c>
      <c r="D439" s="305">
        <v>42</v>
      </c>
      <c r="E439" s="287" t="s">
        <v>43</v>
      </c>
      <c r="F439" s="289">
        <v>43707</v>
      </c>
      <c r="G439" s="290" t="s">
        <v>471</v>
      </c>
      <c r="H439" s="290" t="s">
        <v>986</v>
      </c>
      <c r="I439" s="291">
        <v>262.43</v>
      </c>
      <c r="J439" s="291">
        <v>2</v>
      </c>
      <c r="K439" s="290" t="s">
        <v>438</v>
      </c>
      <c r="L439" s="292">
        <v>262.43</v>
      </c>
      <c r="M439" s="293" t="s">
        <v>987</v>
      </c>
      <c r="N439" s="293" t="s">
        <v>988</v>
      </c>
      <c r="O439" s="294" t="s">
        <v>12</v>
      </c>
      <c r="P439" s="295">
        <v>0.94535349999999996</v>
      </c>
      <c r="Q439" s="295" t="s">
        <v>484</v>
      </c>
      <c r="R439" s="296">
        <v>0</v>
      </c>
      <c r="S439" s="297">
        <v>6.9302388881267924E-4</v>
      </c>
      <c r="T439" s="297">
        <v>1.2504931858677371E-3</v>
      </c>
      <c r="U439" s="298">
        <v>0.55420045198549317</v>
      </c>
      <c r="V439" s="295"/>
      <c r="W439" s="295"/>
      <c r="X439" s="295"/>
      <c r="Y439" s="313"/>
      <c r="Z439" s="313"/>
      <c r="AA439" s="301"/>
      <c r="AB439" s="295"/>
    </row>
    <row r="440" spans="1:28" ht="15">
      <c r="A440" s="247" t="s">
        <v>176</v>
      </c>
      <c r="B440" s="287" t="s">
        <v>2105</v>
      </c>
      <c r="C440" s="287" t="s">
        <v>2106</v>
      </c>
      <c r="D440" s="305">
        <v>43</v>
      </c>
      <c r="E440" s="287" t="s">
        <v>43</v>
      </c>
      <c r="F440" s="289">
        <v>43707</v>
      </c>
      <c r="G440" s="290" t="s">
        <v>471</v>
      </c>
      <c r="H440" s="290" t="s">
        <v>1690</v>
      </c>
      <c r="I440" s="291">
        <v>526.75</v>
      </c>
      <c r="J440" s="291">
        <v>93</v>
      </c>
      <c r="K440" s="290" t="s">
        <v>438</v>
      </c>
      <c r="L440" s="292">
        <v>526.75</v>
      </c>
      <c r="M440" s="293" t="s">
        <v>1691</v>
      </c>
      <c r="N440" s="293" t="s">
        <v>1692</v>
      </c>
      <c r="O440" s="294" t="s">
        <v>12</v>
      </c>
      <c r="P440" s="295">
        <v>-9.7453590000000003E-3</v>
      </c>
      <c r="Q440" s="295" t="s">
        <v>395</v>
      </c>
      <c r="R440" s="296">
        <v>0</v>
      </c>
      <c r="S440" s="297">
        <v>2.9370804829312435E-3</v>
      </c>
      <c r="T440" s="297">
        <v>1.7630716546443291E-3</v>
      </c>
      <c r="U440" s="298">
        <v>1.6658883234803927</v>
      </c>
      <c r="V440" s="295"/>
      <c r="W440" s="295"/>
      <c r="X440" s="295"/>
      <c r="Y440" s="313"/>
      <c r="Z440" s="313"/>
      <c r="AA440" s="301"/>
      <c r="AB440" s="295"/>
    </row>
    <row r="441" spans="1:28" ht="15">
      <c r="A441" s="247" t="s">
        <v>176</v>
      </c>
      <c r="B441" s="287" t="s">
        <v>2107</v>
      </c>
      <c r="C441" s="287" t="s">
        <v>2108</v>
      </c>
      <c r="D441" s="305">
        <v>44</v>
      </c>
      <c r="E441" s="287" t="s">
        <v>43</v>
      </c>
      <c r="F441" s="289">
        <v>43707</v>
      </c>
      <c r="G441" s="290" t="s">
        <v>471</v>
      </c>
      <c r="H441" s="290" t="s">
        <v>1841</v>
      </c>
      <c r="I441" s="291">
        <v>363.92</v>
      </c>
      <c r="J441" s="291">
        <v>8</v>
      </c>
      <c r="K441" s="290" t="s">
        <v>438</v>
      </c>
      <c r="L441" s="292">
        <v>363.92</v>
      </c>
      <c r="M441" s="293" t="s">
        <v>1842</v>
      </c>
      <c r="N441" s="293" t="s">
        <v>1843</v>
      </c>
      <c r="O441" s="294" t="s">
        <v>12</v>
      </c>
      <c r="P441" s="295">
        <v>5.3187730000000002</v>
      </c>
      <c r="Q441" s="295" t="s">
        <v>447</v>
      </c>
      <c r="R441" s="296">
        <v>0</v>
      </c>
      <c r="S441" s="297">
        <v>2.0127246719193833E-4</v>
      </c>
      <c r="T441" s="297">
        <v>6.9944133536526396E-4</v>
      </c>
      <c r="U441" s="298">
        <v>0.28776175644070184</v>
      </c>
      <c r="V441" s="295"/>
      <c r="W441" s="295"/>
      <c r="X441" s="295"/>
      <c r="Y441" s="313"/>
      <c r="Z441" s="313"/>
      <c r="AA441" s="301"/>
      <c r="AB441" s="295"/>
    </row>
    <row r="442" spans="1:28" ht="15">
      <c r="A442" s="247" t="s">
        <v>176</v>
      </c>
      <c r="B442" s="287" t="s">
        <v>2109</v>
      </c>
      <c r="C442" s="287" t="s">
        <v>2110</v>
      </c>
      <c r="D442" s="305">
        <v>45</v>
      </c>
      <c r="E442" s="287" t="s">
        <v>43</v>
      </c>
      <c r="F442" s="289">
        <v>43707</v>
      </c>
      <c r="G442" s="290" t="s">
        <v>471</v>
      </c>
      <c r="H442" s="290" t="s">
        <v>2111</v>
      </c>
      <c r="I442" s="291">
        <v>287.06</v>
      </c>
      <c r="J442" s="291">
        <v>20</v>
      </c>
      <c r="K442" s="290" t="s">
        <v>438</v>
      </c>
      <c r="L442" s="292">
        <v>287.06</v>
      </c>
      <c r="M442" s="293" t="s">
        <v>2112</v>
      </c>
      <c r="N442" s="293" t="s">
        <v>2113</v>
      </c>
      <c r="O442" s="294" t="s">
        <v>12</v>
      </c>
      <c r="P442" s="295">
        <v>-1.0407626999999999</v>
      </c>
      <c r="Q442" s="295" t="s">
        <v>404</v>
      </c>
      <c r="R442" s="296">
        <v>0</v>
      </c>
      <c r="S442" s="297">
        <v>7.8067180858590992E-3</v>
      </c>
      <c r="T442" s="297">
        <v>4.5614628807339914E-3</v>
      </c>
      <c r="U442" s="298">
        <v>1.7114505346150946</v>
      </c>
      <c r="V442" s="295"/>
      <c r="W442" s="295"/>
      <c r="X442" s="295"/>
      <c r="Y442" s="313"/>
      <c r="Z442" s="313"/>
      <c r="AA442" s="301"/>
      <c r="AB442" s="295"/>
    </row>
    <row r="443" spans="1:28" ht="15">
      <c r="A443" s="247" t="s">
        <v>176</v>
      </c>
      <c r="B443" s="287" t="s">
        <v>2114</v>
      </c>
      <c r="C443" s="287" t="s">
        <v>2115</v>
      </c>
      <c r="D443" s="305">
        <v>46</v>
      </c>
      <c r="E443" s="287" t="s">
        <v>43</v>
      </c>
      <c r="F443" s="289">
        <v>43707</v>
      </c>
      <c r="G443" s="290" t="s">
        <v>471</v>
      </c>
      <c r="H443" s="290" t="s">
        <v>1484</v>
      </c>
      <c r="I443" s="291">
        <v>538.32000000000005</v>
      </c>
      <c r="J443" s="291">
        <v>39</v>
      </c>
      <c r="K443" s="290" t="s">
        <v>438</v>
      </c>
      <c r="L443" s="292">
        <v>538.32000000000005</v>
      </c>
      <c r="M443" s="293" t="s">
        <v>1485</v>
      </c>
      <c r="N443" s="293" t="s">
        <v>1486</v>
      </c>
      <c r="O443" s="294" t="s">
        <v>12</v>
      </c>
      <c r="P443" s="295">
        <v>10.68927</v>
      </c>
      <c r="Q443" s="295" t="s">
        <v>408</v>
      </c>
      <c r="R443" s="296">
        <v>0</v>
      </c>
      <c r="S443" s="297">
        <v>2.4168059079503774E-3</v>
      </c>
      <c r="T443" s="297">
        <v>1.080307013726459E-3</v>
      </c>
      <c r="U443" s="298">
        <v>2.2371472898373028</v>
      </c>
      <c r="V443" s="295"/>
      <c r="W443" s="295"/>
      <c r="X443" s="295"/>
      <c r="Y443" s="313"/>
      <c r="Z443" s="313"/>
      <c r="AA443" s="301"/>
      <c r="AB443" s="295"/>
    </row>
    <row r="444" spans="1:28" ht="15">
      <c r="A444" s="247" t="s">
        <v>176</v>
      </c>
      <c r="B444" s="287" t="s">
        <v>2116</v>
      </c>
      <c r="C444" s="287" t="s">
        <v>2117</v>
      </c>
      <c r="D444" s="305">
        <v>47</v>
      </c>
      <c r="E444" s="287" t="s">
        <v>43</v>
      </c>
      <c r="F444" s="289">
        <v>43707</v>
      </c>
      <c r="G444" s="290" t="s">
        <v>471</v>
      </c>
      <c r="H444" s="290" t="s">
        <v>1499</v>
      </c>
      <c r="I444" s="291">
        <v>237.73</v>
      </c>
      <c r="J444" s="291">
        <v>41</v>
      </c>
      <c r="K444" s="290" t="s">
        <v>438</v>
      </c>
      <c r="L444" s="292">
        <v>237.73</v>
      </c>
      <c r="M444" s="293" t="s">
        <v>1500</v>
      </c>
      <c r="N444" s="293" t="s">
        <v>1501</v>
      </c>
      <c r="O444" s="294" t="s">
        <v>12</v>
      </c>
      <c r="P444" s="295">
        <v>-1.5948473999999999</v>
      </c>
      <c r="Q444" s="295" t="s">
        <v>408</v>
      </c>
      <c r="R444" s="296">
        <v>0</v>
      </c>
      <c r="S444" s="297">
        <v>9.482703289994378E-4</v>
      </c>
      <c r="T444" s="297">
        <v>7.5733839432100931E-4</v>
      </c>
      <c r="U444" s="298">
        <v>1.2521091444856804</v>
      </c>
      <c r="V444" s="295"/>
      <c r="W444" s="295"/>
      <c r="X444" s="295"/>
      <c r="Y444" s="313"/>
      <c r="Z444" s="313"/>
      <c r="AA444" s="301"/>
      <c r="AB444" s="295"/>
    </row>
    <row r="445" spans="1:28" ht="15">
      <c r="A445" s="247" t="s">
        <v>176</v>
      </c>
      <c r="B445" s="287" t="s">
        <v>2118</v>
      </c>
      <c r="C445" s="287" t="s">
        <v>2119</v>
      </c>
      <c r="D445" s="305">
        <v>48</v>
      </c>
      <c r="E445" s="287" t="s">
        <v>43</v>
      </c>
      <c r="F445" s="289">
        <v>43707</v>
      </c>
      <c r="G445" s="290" t="s">
        <v>471</v>
      </c>
      <c r="H445" s="290" t="s">
        <v>2120</v>
      </c>
      <c r="I445" s="291">
        <v>234</v>
      </c>
      <c r="J445" s="291">
        <v>29</v>
      </c>
      <c r="K445" s="290" t="s">
        <v>438</v>
      </c>
      <c r="L445" s="292">
        <v>234</v>
      </c>
      <c r="M445" s="293" t="s">
        <v>2121</v>
      </c>
      <c r="N445" s="293" t="s">
        <v>2122</v>
      </c>
      <c r="O445" s="294" t="s">
        <v>12</v>
      </c>
      <c r="P445" s="295">
        <v>-1.0280727999999999</v>
      </c>
      <c r="Q445" s="295" t="s">
        <v>395</v>
      </c>
      <c r="R445" s="296">
        <v>0</v>
      </c>
      <c r="S445" s="297">
        <v>1.7796299080610711E-2</v>
      </c>
      <c r="T445" s="297">
        <v>9.2807784119181679E-3</v>
      </c>
      <c r="U445" s="298">
        <v>1.9175437975932172</v>
      </c>
      <c r="V445" s="295"/>
      <c r="W445" s="295"/>
      <c r="X445" s="295"/>
      <c r="Y445" s="313"/>
      <c r="Z445" s="313"/>
      <c r="AA445" s="301"/>
      <c r="AB445" s="295"/>
    </row>
    <row r="446" spans="1:28" ht="15">
      <c r="A446" s="247" t="s">
        <v>176</v>
      </c>
      <c r="B446" s="287" t="s">
        <v>2123</v>
      </c>
      <c r="C446" s="287" t="s">
        <v>2124</v>
      </c>
      <c r="D446" s="305">
        <v>49</v>
      </c>
      <c r="E446" s="287" t="s">
        <v>43</v>
      </c>
      <c r="F446" s="289">
        <v>43707</v>
      </c>
      <c r="G446" s="290" t="s">
        <v>471</v>
      </c>
      <c r="H446" s="290" t="s">
        <v>1535</v>
      </c>
      <c r="I446" s="291">
        <v>270.74</v>
      </c>
      <c r="J446" s="291">
        <v>12</v>
      </c>
      <c r="K446" s="290" t="s">
        <v>438</v>
      </c>
      <c r="L446" s="292">
        <v>270.74</v>
      </c>
      <c r="M446" s="293" t="s">
        <v>1536</v>
      </c>
      <c r="N446" s="293" t="s">
        <v>1537</v>
      </c>
      <c r="O446" s="294" t="s">
        <v>12</v>
      </c>
      <c r="P446" s="295">
        <v>-3.7597895000000001</v>
      </c>
      <c r="Q446" s="295" t="s">
        <v>484</v>
      </c>
      <c r="R446" s="296">
        <v>0</v>
      </c>
      <c r="S446" s="297">
        <v>7.4924286382910428E-4</v>
      </c>
      <c r="T446" s="297">
        <v>5.6320268314720087E-4</v>
      </c>
      <c r="U446" s="298">
        <v>1.3303254516514424</v>
      </c>
      <c r="V446" s="295"/>
      <c r="W446" s="295"/>
      <c r="X446" s="295"/>
      <c r="Y446" s="313"/>
      <c r="Z446" s="313"/>
      <c r="AA446" s="301"/>
      <c r="AB446" s="295"/>
    </row>
    <row r="447" spans="1:28" ht="15">
      <c r="A447" s="247" t="s">
        <v>176</v>
      </c>
      <c r="B447" s="287" t="s">
        <v>2125</v>
      </c>
      <c r="C447" s="287" t="s">
        <v>2126</v>
      </c>
      <c r="D447" s="305">
        <v>50</v>
      </c>
      <c r="E447" s="287" t="s">
        <v>43</v>
      </c>
      <c r="F447" s="289">
        <v>43707</v>
      </c>
      <c r="G447" s="290" t="s">
        <v>471</v>
      </c>
      <c r="H447" s="290" t="s">
        <v>2127</v>
      </c>
      <c r="I447" s="291">
        <v>235.88</v>
      </c>
      <c r="J447" s="291">
        <v>27</v>
      </c>
      <c r="K447" s="290" t="s">
        <v>438</v>
      </c>
      <c r="L447" s="292">
        <v>235.88</v>
      </c>
      <c r="M447" s="293" t="s">
        <v>2128</v>
      </c>
      <c r="N447" s="293" t="s">
        <v>2129</v>
      </c>
      <c r="O447" s="294" t="s">
        <v>12</v>
      </c>
      <c r="P447" s="295">
        <v>0.63250065</v>
      </c>
      <c r="Q447" s="295" t="s">
        <v>280</v>
      </c>
      <c r="R447" s="296">
        <v>0</v>
      </c>
      <c r="S447" s="297">
        <v>1.1185834566337782E-4</v>
      </c>
      <c r="T447" s="297">
        <v>4.2232042677700583E-4</v>
      </c>
      <c r="U447" s="298">
        <v>0.26486605565598514</v>
      </c>
      <c r="V447" s="295"/>
      <c r="W447" s="295"/>
      <c r="X447" s="295"/>
      <c r="Y447" s="313"/>
      <c r="Z447" s="313"/>
      <c r="AA447" s="301"/>
      <c r="AB447" s="295"/>
    </row>
    <row r="448" spans="1:28" ht="15">
      <c r="A448" s="247" t="s">
        <v>176</v>
      </c>
      <c r="B448" s="287" t="s">
        <v>2130</v>
      </c>
      <c r="C448" s="287" t="s">
        <v>2131</v>
      </c>
      <c r="D448" s="305">
        <v>1</v>
      </c>
      <c r="E448" s="287" t="s">
        <v>29</v>
      </c>
      <c r="F448" s="289">
        <v>43707</v>
      </c>
      <c r="G448" s="290" t="s">
        <v>527</v>
      </c>
      <c r="H448" s="290" t="s">
        <v>1042</v>
      </c>
      <c r="I448" s="291">
        <v>32.638163800000001</v>
      </c>
      <c r="J448" s="291">
        <v>16</v>
      </c>
      <c r="K448" s="290" t="s">
        <v>438</v>
      </c>
      <c r="L448" s="292">
        <v>193.07</v>
      </c>
      <c r="M448" s="293" t="s">
        <v>1043</v>
      </c>
      <c r="N448" s="293" t="s">
        <v>1044</v>
      </c>
      <c r="O448" s="294" t="s">
        <v>169</v>
      </c>
      <c r="P448" s="295">
        <v>-31.817204</v>
      </c>
      <c r="Q448" s="295" t="s">
        <v>484</v>
      </c>
      <c r="R448" s="296">
        <v>0</v>
      </c>
      <c r="S448" s="297">
        <v>1.9342567043272794E-4</v>
      </c>
      <c r="T448" s="297">
        <v>3.6221327491062628E-4</v>
      </c>
      <c r="U448" s="298">
        <v>0.53401044034196277</v>
      </c>
      <c r="V448" s="295"/>
      <c r="W448" s="295"/>
      <c r="X448" s="295"/>
      <c r="Y448" s="313"/>
      <c r="Z448" s="313"/>
      <c r="AA448" s="301"/>
      <c r="AB448" s="295"/>
    </row>
    <row r="449" spans="1:28" ht="15">
      <c r="A449" s="247" t="s">
        <v>176</v>
      </c>
      <c r="B449" s="287" t="s">
        <v>2132</v>
      </c>
      <c r="C449" s="287" t="s">
        <v>2133</v>
      </c>
      <c r="D449" s="305">
        <v>2</v>
      </c>
      <c r="E449" s="287" t="s">
        <v>29</v>
      </c>
      <c r="F449" s="289">
        <v>43707</v>
      </c>
      <c r="G449" s="290" t="s">
        <v>527</v>
      </c>
      <c r="H449" s="290" t="s">
        <v>444</v>
      </c>
      <c r="I449" s="291">
        <v>41.27636931</v>
      </c>
      <c r="J449" s="291">
        <v>78</v>
      </c>
      <c r="K449" s="290" t="s">
        <v>438</v>
      </c>
      <c r="L449" s="292">
        <v>284.51</v>
      </c>
      <c r="M449" s="293" t="s">
        <v>445</v>
      </c>
      <c r="N449" s="293" t="s">
        <v>446</v>
      </c>
      <c r="O449" s="294" t="s">
        <v>169</v>
      </c>
      <c r="P449" s="295">
        <v>-3.292513</v>
      </c>
      <c r="Q449" s="295" t="s">
        <v>447</v>
      </c>
      <c r="R449" s="296">
        <v>0</v>
      </c>
      <c r="S449" s="297">
        <v>1.0741791178560984E-2</v>
      </c>
      <c r="T449" s="297">
        <v>5.8349094740275586E-3</v>
      </c>
      <c r="U449" s="298">
        <v>1.8409524991561592</v>
      </c>
      <c r="V449" s="295"/>
      <c r="W449" s="295"/>
      <c r="X449" s="295"/>
      <c r="Y449" s="313"/>
      <c r="Z449" s="313"/>
      <c r="AA449" s="301"/>
      <c r="AB449" s="295"/>
    </row>
    <row r="450" spans="1:28" ht="15">
      <c r="A450" s="247" t="s">
        <v>176</v>
      </c>
      <c r="B450" s="287" t="s">
        <v>2134</v>
      </c>
      <c r="C450" s="287" t="s">
        <v>2135</v>
      </c>
      <c r="D450" s="305">
        <v>3</v>
      </c>
      <c r="E450" s="287" t="s">
        <v>29</v>
      </c>
      <c r="F450" s="289">
        <v>43707</v>
      </c>
      <c r="G450" s="290" t="s">
        <v>527</v>
      </c>
      <c r="H450" s="290" t="s">
        <v>453</v>
      </c>
      <c r="I450" s="291">
        <v>77.605656109999998</v>
      </c>
      <c r="J450" s="291">
        <v>30</v>
      </c>
      <c r="K450" s="290" t="s">
        <v>438</v>
      </c>
      <c r="L450" s="292">
        <v>31.45</v>
      </c>
      <c r="M450" s="293" t="s">
        <v>454</v>
      </c>
      <c r="N450" s="293" t="s">
        <v>455</v>
      </c>
      <c r="O450" s="294" t="s">
        <v>169</v>
      </c>
      <c r="P450" s="295">
        <v>-4.1379333000000003</v>
      </c>
      <c r="Q450" s="295" t="s">
        <v>456</v>
      </c>
      <c r="R450" s="296">
        <v>0</v>
      </c>
      <c r="S450" s="297">
        <v>5.4143693481675846E-4</v>
      </c>
      <c r="T450" s="297">
        <v>1.1092338660799424E-3</v>
      </c>
      <c r="U450" s="298">
        <v>0.48811792659217018</v>
      </c>
      <c r="V450" s="295"/>
      <c r="W450" s="295"/>
      <c r="X450" s="295"/>
      <c r="Y450" s="313"/>
      <c r="Z450" s="313"/>
      <c r="AA450" s="301"/>
      <c r="AB450" s="295"/>
    </row>
    <row r="451" spans="1:28" ht="15">
      <c r="A451" s="247" t="s">
        <v>176</v>
      </c>
      <c r="B451" s="287" t="s">
        <v>2136</v>
      </c>
      <c r="C451" s="287" t="s">
        <v>2137</v>
      </c>
      <c r="D451" s="305">
        <v>4</v>
      </c>
      <c r="E451" s="287" t="s">
        <v>29</v>
      </c>
      <c r="F451" s="289">
        <v>43707</v>
      </c>
      <c r="G451" s="290" t="s">
        <v>527</v>
      </c>
      <c r="H451" s="290" t="s">
        <v>474</v>
      </c>
      <c r="I451" s="291">
        <v>24.719425359999999</v>
      </c>
      <c r="J451" s="291">
        <v>27</v>
      </c>
      <c r="K451" s="290" t="s">
        <v>438</v>
      </c>
      <c r="L451" s="292">
        <v>183.11</v>
      </c>
      <c r="M451" s="293" t="s">
        <v>475</v>
      </c>
      <c r="N451" s="293" t="s">
        <v>476</v>
      </c>
      <c r="O451" s="294" t="s">
        <v>169</v>
      </c>
      <c r="P451" s="295">
        <v>-12.043243</v>
      </c>
      <c r="Q451" s="295" t="s">
        <v>447</v>
      </c>
      <c r="R451" s="296">
        <v>0</v>
      </c>
      <c r="S451" s="297">
        <v>4.2679472250162193E-4</v>
      </c>
      <c r="T451" s="297">
        <v>5.3954481151685327E-4</v>
      </c>
      <c r="U451" s="298">
        <v>0.79102738714463672</v>
      </c>
      <c r="V451" s="295"/>
      <c r="W451" s="295"/>
      <c r="X451" s="295"/>
      <c r="Y451" s="313"/>
      <c r="Z451" s="313"/>
      <c r="AA451" s="301"/>
      <c r="AB451" s="295"/>
    </row>
    <row r="452" spans="1:28" ht="15">
      <c r="A452" s="247" t="s">
        <v>176</v>
      </c>
      <c r="B452" s="287" t="s">
        <v>2138</v>
      </c>
      <c r="C452" s="287" t="s">
        <v>2139</v>
      </c>
      <c r="D452" s="305">
        <v>5</v>
      </c>
      <c r="E452" s="287" t="s">
        <v>29</v>
      </c>
      <c r="F452" s="289">
        <v>43707</v>
      </c>
      <c r="G452" s="290" t="s">
        <v>527</v>
      </c>
      <c r="H452" s="290" t="s">
        <v>481</v>
      </c>
      <c r="I452" s="291">
        <v>27.210901509999999</v>
      </c>
      <c r="J452" s="291">
        <v>27</v>
      </c>
      <c r="K452" s="290" t="s">
        <v>438</v>
      </c>
      <c r="L452" s="292">
        <v>1776.29</v>
      </c>
      <c r="M452" s="293" t="s">
        <v>482</v>
      </c>
      <c r="N452" s="293" t="s">
        <v>483</v>
      </c>
      <c r="O452" s="294" t="s">
        <v>169</v>
      </c>
      <c r="P452" s="295">
        <v>-3.930831</v>
      </c>
      <c r="Q452" s="295" t="s">
        <v>484</v>
      </c>
      <c r="R452" s="296">
        <v>0</v>
      </c>
      <c r="S452" s="297">
        <v>3.9517874755088653E-2</v>
      </c>
      <c r="T452" s="297">
        <v>3.0634641413596411E-2</v>
      </c>
      <c r="U452" s="298">
        <v>1.2899734722388376</v>
      </c>
      <c r="V452" s="295"/>
      <c r="W452" s="295"/>
      <c r="X452" s="295"/>
      <c r="Y452" s="313"/>
      <c r="Z452" s="313"/>
      <c r="AA452" s="301"/>
      <c r="AB452" s="295"/>
    </row>
    <row r="453" spans="1:28" ht="15">
      <c r="A453" s="247" t="s">
        <v>176</v>
      </c>
      <c r="B453" s="287" t="s">
        <v>2140</v>
      </c>
      <c r="C453" s="287" t="s">
        <v>2141</v>
      </c>
      <c r="D453" s="305">
        <v>6</v>
      </c>
      <c r="E453" s="287" t="s">
        <v>29</v>
      </c>
      <c r="F453" s="289">
        <v>43707</v>
      </c>
      <c r="G453" s="290" t="s">
        <v>527</v>
      </c>
      <c r="H453" s="290" t="s">
        <v>1054</v>
      </c>
      <c r="I453" s="291">
        <v>30.773418499999998</v>
      </c>
      <c r="J453" s="291">
        <v>36</v>
      </c>
      <c r="K453" s="290" t="s">
        <v>438</v>
      </c>
      <c r="L453" s="292">
        <v>230.19</v>
      </c>
      <c r="M453" s="293" t="s">
        <v>1055</v>
      </c>
      <c r="N453" s="293" t="s">
        <v>1056</v>
      </c>
      <c r="O453" s="294" t="s">
        <v>169</v>
      </c>
      <c r="P453" s="295">
        <v>2.7454852999999999</v>
      </c>
      <c r="Q453" s="295" t="s">
        <v>408</v>
      </c>
      <c r="R453" s="296">
        <v>0</v>
      </c>
      <c r="S453" s="297">
        <v>5.3771789901405076E-3</v>
      </c>
      <c r="T453" s="297">
        <v>4.2401285132844524E-3</v>
      </c>
      <c r="U453" s="298">
        <v>1.2681641542924091</v>
      </c>
      <c r="V453" s="295"/>
      <c r="W453" s="295"/>
      <c r="X453" s="295"/>
      <c r="Y453" s="313"/>
      <c r="Z453" s="313"/>
      <c r="AA453" s="301"/>
      <c r="AB453" s="295"/>
    </row>
    <row r="454" spans="1:28" ht="15">
      <c r="A454" s="247" t="s">
        <v>176</v>
      </c>
      <c r="B454" s="287" t="s">
        <v>2142</v>
      </c>
      <c r="C454" s="287" t="s">
        <v>2143</v>
      </c>
      <c r="D454" s="305">
        <v>7</v>
      </c>
      <c r="E454" s="287" t="s">
        <v>29</v>
      </c>
      <c r="F454" s="289">
        <v>43707</v>
      </c>
      <c r="G454" s="290" t="s">
        <v>527</v>
      </c>
      <c r="H454" s="290" t="s">
        <v>1263</v>
      </c>
      <c r="I454" s="291">
        <v>30.356653420000001</v>
      </c>
      <c r="J454" s="291">
        <v>27</v>
      </c>
      <c r="K454" s="290" t="s">
        <v>438</v>
      </c>
      <c r="L454" s="292">
        <v>206.56</v>
      </c>
      <c r="M454" s="293" t="s">
        <v>1264</v>
      </c>
      <c r="N454" s="293" t="s">
        <v>1265</v>
      </c>
      <c r="O454" s="294" t="s">
        <v>169</v>
      </c>
      <c r="P454" s="295">
        <v>-0.60555340000000002</v>
      </c>
      <c r="Q454" s="295" t="s">
        <v>408</v>
      </c>
      <c r="R454" s="296">
        <v>0</v>
      </c>
      <c r="S454" s="297">
        <v>5.7930873587477194E-5</v>
      </c>
      <c r="T454" s="297">
        <v>7.4872745302430397E-4</v>
      </c>
      <c r="U454" s="298">
        <v>7.7372444877611204E-2</v>
      </c>
      <c r="V454" s="295"/>
      <c r="W454" s="295"/>
      <c r="X454" s="295"/>
      <c r="Y454" s="313"/>
      <c r="Z454" s="313"/>
      <c r="AA454" s="301"/>
      <c r="AB454" s="295"/>
    </row>
    <row r="455" spans="1:28" ht="15">
      <c r="A455" s="247" t="s">
        <v>176</v>
      </c>
      <c r="B455" s="287" t="s">
        <v>2144</v>
      </c>
      <c r="C455" s="287" t="s">
        <v>2145</v>
      </c>
      <c r="D455" s="305">
        <v>8</v>
      </c>
      <c r="E455" s="287" t="s">
        <v>29</v>
      </c>
      <c r="F455" s="289">
        <v>43707</v>
      </c>
      <c r="G455" s="290" t="s">
        <v>527</v>
      </c>
      <c r="H455" s="290" t="s">
        <v>827</v>
      </c>
      <c r="I455" s="291">
        <v>156.91254221</v>
      </c>
      <c r="J455" s="291">
        <v>6</v>
      </c>
      <c r="K455" s="290" t="s">
        <v>438</v>
      </c>
      <c r="L455" s="292">
        <v>142.82</v>
      </c>
      <c r="M455" s="293" t="s">
        <v>828</v>
      </c>
      <c r="N455" s="293" t="s">
        <v>829</v>
      </c>
      <c r="O455" s="294" t="s">
        <v>169</v>
      </c>
      <c r="P455" s="295">
        <v>-7.6839329999999997</v>
      </c>
      <c r="Q455" s="295" t="s">
        <v>456</v>
      </c>
      <c r="R455" s="296">
        <v>0</v>
      </c>
      <c r="S455" s="297">
        <v>1.7049546429584231E-3</v>
      </c>
      <c r="T455" s="297">
        <v>1.3388623543761061E-3</v>
      </c>
      <c r="U455" s="298">
        <v>1.2734353441081789</v>
      </c>
      <c r="V455" s="295"/>
      <c r="W455" s="295"/>
      <c r="X455" s="295"/>
      <c r="Y455" s="313"/>
      <c r="Z455" s="313"/>
      <c r="AA455" s="301"/>
      <c r="AB455" s="295"/>
    </row>
    <row r="456" spans="1:28" ht="15">
      <c r="A456" s="247" t="s">
        <v>176</v>
      </c>
      <c r="B456" s="287" t="s">
        <v>2146</v>
      </c>
      <c r="C456" s="287" t="s">
        <v>2147</v>
      </c>
      <c r="D456" s="305">
        <v>9</v>
      </c>
      <c r="E456" s="287" t="s">
        <v>29</v>
      </c>
      <c r="F456" s="289">
        <v>43707</v>
      </c>
      <c r="G456" s="290" t="s">
        <v>527</v>
      </c>
      <c r="H456" s="290" t="s">
        <v>1292</v>
      </c>
      <c r="I456" s="291">
        <v>23.359522139999999</v>
      </c>
      <c r="J456" s="291">
        <v>3</v>
      </c>
      <c r="K456" s="290" t="s">
        <v>438</v>
      </c>
      <c r="L456" s="292">
        <v>42.73</v>
      </c>
      <c r="M456" s="293" t="s">
        <v>1293</v>
      </c>
      <c r="N456" s="293" t="s">
        <v>1294</v>
      </c>
      <c r="O456" s="294" t="s">
        <v>169</v>
      </c>
      <c r="P456" s="295">
        <v>-0.65944195000000005</v>
      </c>
      <c r="Q456" s="295" t="s">
        <v>456</v>
      </c>
      <c r="R456" s="296">
        <v>0</v>
      </c>
      <c r="S456" s="297">
        <v>5.0330681249149073E-3</v>
      </c>
      <c r="T456" s="297">
        <v>2.4239927823079808E-3</v>
      </c>
      <c r="U456" s="298">
        <v>2.0763544188950602</v>
      </c>
      <c r="V456" s="295"/>
      <c r="W456" s="295"/>
      <c r="X456" s="295"/>
      <c r="Y456" s="313"/>
      <c r="Z456" s="313"/>
      <c r="AA456" s="301"/>
      <c r="AB456" s="295"/>
    </row>
    <row r="457" spans="1:28" ht="15">
      <c r="A457" s="247" t="s">
        <v>176</v>
      </c>
      <c r="B457" s="287" t="s">
        <v>2148</v>
      </c>
      <c r="C457" s="287" t="s">
        <v>2149</v>
      </c>
      <c r="D457" s="305">
        <v>10</v>
      </c>
      <c r="E457" s="287" t="s">
        <v>29</v>
      </c>
      <c r="F457" s="289">
        <v>43707</v>
      </c>
      <c r="G457" s="290" t="s">
        <v>527</v>
      </c>
      <c r="H457" s="290" t="s">
        <v>1580</v>
      </c>
      <c r="I457" s="291">
        <v>25.63240304</v>
      </c>
      <c r="J457" s="291">
        <v>22</v>
      </c>
      <c r="K457" s="290" t="s">
        <v>438</v>
      </c>
      <c r="L457" s="292">
        <v>58.99</v>
      </c>
      <c r="M457" s="293" t="s">
        <v>1581</v>
      </c>
      <c r="N457" s="293" t="s">
        <v>1582</v>
      </c>
      <c r="O457" s="294" t="s">
        <v>169</v>
      </c>
      <c r="P457" s="295">
        <v>-0.74803830000000004</v>
      </c>
      <c r="Q457" s="295" t="s">
        <v>404</v>
      </c>
      <c r="R457" s="296">
        <v>0</v>
      </c>
      <c r="S457" s="297">
        <v>4.1399424390674324E-5</v>
      </c>
      <c r="T457" s="297">
        <v>4.0453574337401174E-4</v>
      </c>
      <c r="U457" s="298">
        <v>0.1023381124381849</v>
      </c>
      <c r="V457" s="295"/>
      <c r="W457" s="295"/>
      <c r="X457" s="295"/>
      <c r="Y457" s="313"/>
      <c r="Z457" s="313"/>
      <c r="AA457" s="301"/>
      <c r="AB457" s="295"/>
    </row>
    <row r="458" spans="1:28" ht="15">
      <c r="A458" s="247" t="s">
        <v>176</v>
      </c>
      <c r="B458" s="287" t="s">
        <v>2150</v>
      </c>
      <c r="C458" s="287" t="s">
        <v>2151</v>
      </c>
      <c r="D458" s="305">
        <v>11</v>
      </c>
      <c r="E458" s="287" t="s">
        <v>29</v>
      </c>
      <c r="F458" s="289">
        <v>43707</v>
      </c>
      <c r="G458" s="290" t="s">
        <v>527</v>
      </c>
      <c r="H458" s="290" t="s">
        <v>1302</v>
      </c>
      <c r="I458" s="291">
        <v>30.774514499999999</v>
      </c>
      <c r="J458" s="291">
        <v>24</v>
      </c>
      <c r="K458" s="290" t="s">
        <v>438</v>
      </c>
      <c r="L458" s="292">
        <v>68.48</v>
      </c>
      <c r="M458" s="293" t="s">
        <v>1303</v>
      </c>
      <c r="N458" s="293" t="s">
        <v>1304</v>
      </c>
      <c r="O458" s="294" t="s">
        <v>169</v>
      </c>
      <c r="P458" s="295">
        <v>-6.7379293000000002</v>
      </c>
      <c r="Q458" s="295" t="s">
        <v>484</v>
      </c>
      <c r="R458" s="296">
        <v>0</v>
      </c>
      <c r="S458" s="297">
        <v>8.4267992014245663E-5</v>
      </c>
      <c r="T458" s="297">
        <v>7.9492441110533773E-4</v>
      </c>
      <c r="U458" s="298">
        <v>0.10600755346923051</v>
      </c>
      <c r="V458" s="295"/>
      <c r="W458" s="295"/>
      <c r="X458" s="295"/>
      <c r="Y458" s="313"/>
      <c r="Z458" s="313"/>
      <c r="AA458" s="301"/>
      <c r="AB458" s="295"/>
    </row>
    <row r="459" spans="1:28" ht="15">
      <c r="A459" s="247" t="s">
        <v>176</v>
      </c>
      <c r="B459" s="287" t="s">
        <v>2152</v>
      </c>
      <c r="C459" s="287" t="s">
        <v>2153</v>
      </c>
      <c r="D459" s="305">
        <v>12</v>
      </c>
      <c r="E459" s="287" t="s">
        <v>29</v>
      </c>
      <c r="F459" s="289">
        <v>43707</v>
      </c>
      <c r="G459" s="290" t="s">
        <v>527</v>
      </c>
      <c r="H459" s="290" t="s">
        <v>843</v>
      </c>
      <c r="I459" s="291">
        <v>40.419447150000003</v>
      </c>
      <c r="J459" s="291">
        <v>16</v>
      </c>
      <c r="K459" s="290" t="s">
        <v>438</v>
      </c>
      <c r="L459" s="292">
        <v>838.42</v>
      </c>
      <c r="M459" s="293" t="s">
        <v>844</v>
      </c>
      <c r="N459" s="293" t="s">
        <v>845</v>
      </c>
      <c r="O459" s="294" t="s">
        <v>169</v>
      </c>
      <c r="P459" s="295">
        <v>-6.0343741999999999E-2</v>
      </c>
      <c r="Q459" s="295" t="s">
        <v>408</v>
      </c>
      <c r="R459" s="296">
        <v>0</v>
      </c>
      <c r="S459" s="297">
        <v>1.7554022372454649E-3</v>
      </c>
      <c r="T459" s="297">
        <v>8.3166192935473339E-4</v>
      </c>
      <c r="U459" s="298">
        <v>2.1107161158710723</v>
      </c>
      <c r="V459" s="295"/>
      <c r="W459" s="295"/>
      <c r="X459" s="295"/>
      <c r="Y459" s="313"/>
      <c r="Z459" s="313"/>
      <c r="AA459" s="301"/>
      <c r="AB459" s="295"/>
    </row>
    <row r="460" spans="1:28" ht="15">
      <c r="A460" s="247" t="s">
        <v>2154</v>
      </c>
      <c r="B460" s="287" t="s">
        <v>2155</v>
      </c>
      <c r="C460" s="287" t="s">
        <v>2156</v>
      </c>
      <c r="D460" s="305">
        <v>13</v>
      </c>
      <c r="E460" s="287" t="s">
        <v>29</v>
      </c>
      <c r="F460" s="289">
        <v>43707</v>
      </c>
      <c r="G460" s="290" t="s">
        <v>527</v>
      </c>
      <c r="H460" s="290" t="s">
        <v>2157</v>
      </c>
      <c r="I460" s="291">
        <v>22.805507160000001</v>
      </c>
      <c r="J460" s="291">
        <v>1</v>
      </c>
      <c r="K460" s="290" t="s">
        <v>438</v>
      </c>
      <c r="L460" s="292">
        <v>79.78</v>
      </c>
      <c r="M460" s="293" t="s">
        <v>2158</v>
      </c>
      <c r="N460" s="293" t="s">
        <v>2159</v>
      </c>
      <c r="O460" s="294" t="s">
        <v>169</v>
      </c>
      <c r="P460" s="295">
        <v>0.58324337000000004</v>
      </c>
      <c r="Q460" s="295" t="s">
        <v>395</v>
      </c>
      <c r="R460" s="296">
        <v>0</v>
      </c>
      <c r="S460" s="297">
        <v>5.7744959798476311E-4</v>
      </c>
      <c r="T460" s="297">
        <v>8.1831953227873234E-4</v>
      </c>
      <c r="U460" s="298">
        <v>0.70565295731945799</v>
      </c>
      <c r="V460" s="295"/>
      <c r="W460" s="295"/>
      <c r="X460" s="295"/>
      <c r="Y460" s="313"/>
      <c r="Z460" s="313"/>
      <c r="AA460" s="301"/>
      <c r="AB460" s="295"/>
    </row>
    <row r="461" spans="1:28" ht="15">
      <c r="A461" s="247" t="s">
        <v>176</v>
      </c>
      <c r="B461" s="287" t="s">
        <v>2160</v>
      </c>
      <c r="C461" s="287" t="s">
        <v>2161</v>
      </c>
      <c r="D461" s="305">
        <v>14</v>
      </c>
      <c r="E461" s="287" t="s">
        <v>29</v>
      </c>
      <c r="F461" s="289">
        <v>43707</v>
      </c>
      <c r="G461" s="290" t="s">
        <v>527</v>
      </c>
      <c r="H461" s="290" t="s">
        <v>1605</v>
      </c>
      <c r="I461" s="291">
        <v>24.048813020000001</v>
      </c>
      <c r="J461" s="291">
        <v>5</v>
      </c>
      <c r="K461" s="290" t="s">
        <v>438</v>
      </c>
      <c r="L461" s="292">
        <v>55.04</v>
      </c>
      <c r="M461" s="293" t="s">
        <v>1606</v>
      </c>
      <c r="N461" s="293" t="s">
        <v>1607</v>
      </c>
      <c r="O461" s="294" t="s">
        <v>169</v>
      </c>
      <c r="P461" s="295">
        <v>1.0450244</v>
      </c>
      <c r="Q461" s="295" t="s">
        <v>408</v>
      </c>
      <c r="R461" s="296">
        <v>0</v>
      </c>
      <c r="S461" s="297">
        <v>5.4193285242205907E-3</v>
      </c>
      <c r="T461" s="297">
        <v>8.7358362504571848E-3</v>
      </c>
      <c r="U461" s="298">
        <v>0.62035601044341615</v>
      </c>
      <c r="V461" s="295"/>
      <c r="W461" s="295"/>
      <c r="X461" s="295"/>
      <c r="Y461" s="313"/>
      <c r="Z461" s="313"/>
      <c r="AA461" s="301"/>
      <c r="AB461" s="295"/>
    </row>
    <row r="462" spans="1:28" ht="15">
      <c r="A462" s="247" t="s">
        <v>176</v>
      </c>
      <c r="B462" s="287" t="s">
        <v>2162</v>
      </c>
      <c r="C462" s="287" t="s">
        <v>2163</v>
      </c>
      <c r="D462" s="305">
        <v>15</v>
      </c>
      <c r="E462" s="287" t="s">
        <v>29</v>
      </c>
      <c r="F462" s="289">
        <v>43707</v>
      </c>
      <c r="G462" s="290" t="s">
        <v>527</v>
      </c>
      <c r="H462" s="290" t="s">
        <v>1326</v>
      </c>
      <c r="I462" s="291">
        <v>23.365474330000001</v>
      </c>
      <c r="J462" s="291">
        <v>4</v>
      </c>
      <c r="K462" s="290" t="s">
        <v>438</v>
      </c>
      <c r="L462" s="292">
        <v>75.39</v>
      </c>
      <c r="M462" s="293" t="s">
        <v>1327</v>
      </c>
      <c r="N462" s="293" t="s">
        <v>1328</v>
      </c>
      <c r="O462" s="294" t="s">
        <v>169</v>
      </c>
      <c r="P462" s="295">
        <v>-3.1987548000000001</v>
      </c>
      <c r="Q462" s="295" t="s">
        <v>408</v>
      </c>
      <c r="R462" s="296">
        <v>0</v>
      </c>
      <c r="S462" s="297">
        <v>2.0730141363089691E-4</v>
      </c>
      <c r="T462" s="297">
        <v>6.2894656476492972E-4</v>
      </c>
      <c r="U462" s="298">
        <v>0.32960099513124186</v>
      </c>
      <c r="V462" s="295"/>
      <c r="W462" s="295"/>
      <c r="X462" s="295"/>
      <c r="Y462" s="313"/>
      <c r="Z462" s="313"/>
      <c r="AA462" s="301"/>
      <c r="AB462" s="295"/>
    </row>
    <row r="463" spans="1:28" ht="15">
      <c r="A463" s="247" t="s">
        <v>176</v>
      </c>
      <c r="B463" s="287" t="s">
        <v>2164</v>
      </c>
      <c r="C463" s="287" t="s">
        <v>2165</v>
      </c>
      <c r="D463" s="305">
        <v>16</v>
      </c>
      <c r="E463" s="287" t="s">
        <v>29</v>
      </c>
      <c r="F463" s="289">
        <v>43707</v>
      </c>
      <c r="G463" s="290" t="s">
        <v>527</v>
      </c>
      <c r="H463" s="290" t="s">
        <v>859</v>
      </c>
      <c r="I463" s="291">
        <v>26.42072993</v>
      </c>
      <c r="J463" s="291">
        <v>36</v>
      </c>
      <c r="K463" s="290" t="s">
        <v>438</v>
      </c>
      <c r="L463" s="292">
        <v>145.16999999999999</v>
      </c>
      <c r="M463" s="293" t="s">
        <v>860</v>
      </c>
      <c r="N463" s="293" t="s">
        <v>861</v>
      </c>
      <c r="O463" s="294" t="s">
        <v>169</v>
      </c>
      <c r="P463" s="295">
        <v>3.7445664000000001</v>
      </c>
      <c r="Q463" s="295" t="s">
        <v>447</v>
      </c>
      <c r="R463" s="296">
        <v>0</v>
      </c>
      <c r="S463" s="297">
        <v>1.6359162324981326E-3</v>
      </c>
      <c r="T463" s="297">
        <v>2.5758323593374865E-3</v>
      </c>
      <c r="U463" s="298">
        <v>0.63510198036292087</v>
      </c>
      <c r="V463" s="295"/>
      <c r="W463" s="295"/>
      <c r="X463" s="295"/>
      <c r="Y463" s="313"/>
      <c r="Z463" s="313"/>
      <c r="AA463" s="301"/>
      <c r="AB463" s="295"/>
    </row>
    <row r="464" spans="1:28" ht="15">
      <c r="A464" s="247" t="s">
        <v>176</v>
      </c>
      <c r="B464" s="287" t="s">
        <v>2166</v>
      </c>
      <c r="C464" s="287" t="s">
        <v>2167</v>
      </c>
      <c r="D464" s="305">
        <v>17</v>
      </c>
      <c r="E464" s="287" t="s">
        <v>29</v>
      </c>
      <c r="F464" s="289">
        <v>43707</v>
      </c>
      <c r="G464" s="290" t="s">
        <v>527</v>
      </c>
      <c r="H464" s="290" t="s">
        <v>2168</v>
      </c>
      <c r="I464" s="291">
        <v>22.87204015</v>
      </c>
      <c r="J464" s="291">
        <v>4</v>
      </c>
      <c r="K464" s="290" t="s">
        <v>438</v>
      </c>
      <c r="L464" s="292">
        <v>142.09</v>
      </c>
      <c r="M464" s="293" t="s">
        <v>2169</v>
      </c>
      <c r="N464" s="293" t="s">
        <v>2170</v>
      </c>
      <c r="O464" s="294" t="s">
        <v>169</v>
      </c>
      <c r="P464" s="295">
        <v>-1.6370118</v>
      </c>
      <c r="Q464" s="295" t="s">
        <v>399</v>
      </c>
      <c r="R464" s="296">
        <v>0</v>
      </c>
      <c r="S464" s="297">
        <v>5.4454170215029168E-3</v>
      </c>
      <c r="T464" s="297">
        <v>3.6116527909029863E-3</v>
      </c>
      <c r="U464" s="298">
        <v>1.5077354709231205</v>
      </c>
      <c r="V464" s="295"/>
      <c r="W464" s="295"/>
      <c r="X464" s="295"/>
      <c r="Y464" s="313"/>
      <c r="Z464" s="313"/>
      <c r="AA464" s="301"/>
      <c r="AB464" s="295"/>
    </row>
    <row r="465" spans="1:28" ht="15">
      <c r="A465" s="247" t="s">
        <v>176</v>
      </c>
      <c r="B465" s="287" t="s">
        <v>2171</v>
      </c>
      <c r="C465" s="287" t="s">
        <v>2172</v>
      </c>
      <c r="D465" s="305">
        <v>18</v>
      </c>
      <c r="E465" s="287" t="s">
        <v>29</v>
      </c>
      <c r="F465" s="289">
        <v>43707</v>
      </c>
      <c r="G465" s="290" t="s">
        <v>527</v>
      </c>
      <c r="H465" s="290" t="s">
        <v>1095</v>
      </c>
      <c r="I465" s="291">
        <v>37.298308120000002</v>
      </c>
      <c r="J465" s="291">
        <v>65</v>
      </c>
      <c r="K465" s="290" t="s">
        <v>438</v>
      </c>
      <c r="L465" s="292">
        <v>221.84</v>
      </c>
      <c r="M465" s="293" t="s">
        <v>1096</v>
      </c>
      <c r="N465" s="293" t="s">
        <v>1097</v>
      </c>
      <c r="O465" s="294" t="s">
        <v>169</v>
      </c>
      <c r="P465" s="295">
        <v>0.1080513</v>
      </c>
      <c r="Q465" s="295" t="s">
        <v>408</v>
      </c>
      <c r="R465" s="296">
        <v>0</v>
      </c>
      <c r="S465" s="297">
        <v>2.6498506546759081E-3</v>
      </c>
      <c r="T465" s="297">
        <v>1.8718010622353273E-3</v>
      </c>
      <c r="U465" s="298">
        <v>1.4156689554986279</v>
      </c>
      <c r="V465" s="295"/>
      <c r="W465" s="295"/>
      <c r="X465" s="295"/>
      <c r="Y465" s="313"/>
      <c r="Z465" s="313"/>
      <c r="AA465" s="301"/>
      <c r="AB465" s="295"/>
    </row>
    <row r="466" spans="1:28" ht="15">
      <c r="A466" s="247" t="s">
        <v>176</v>
      </c>
      <c r="B466" s="287" t="s">
        <v>2173</v>
      </c>
      <c r="C466" s="287" t="s">
        <v>2174</v>
      </c>
      <c r="D466" s="305">
        <v>19</v>
      </c>
      <c r="E466" s="287" t="s">
        <v>29</v>
      </c>
      <c r="F466" s="289">
        <v>43707</v>
      </c>
      <c r="G466" s="290" t="s">
        <v>527</v>
      </c>
      <c r="H466" s="290" t="s">
        <v>563</v>
      </c>
      <c r="I466" s="291">
        <v>29.608967310000001</v>
      </c>
      <c r="J466" s="291">
        <v>6</v>
      </c>
      <c r="K466" s="290" t="s">
        <v>438</v>
      </c>
      <c r="L466" s="292">
        <v>146.38</v>
      </c>
      <c r="M466" s="293" t="s">
        <v>564</v>
      </c>
      <c r="N466" s="293" t="s">
        <v>565</v>
      </c>
      <c r="O466" s="294" t="s">
        <v>169</v>
      </c>
      <c r="P466" s="295">
        <v>0.83400010000000002</v>
      </c>
      <c r="Q466" s="295" t="s">
        <v>399</v>
      </c>
      <c r="R466" s="296">
        <v>0</v>
      </c>
      <c r="S466" s="297">
        <v>1.2480873665350958E-3</v>
      </c>
      <c r="T466" s="297">
        <v>7.2511674607475649E-4</v>
      </c>
      <c r="U466" s="298">
        <v>1.7212226490303995</v>
      </c>
      <c r="V466" s="295"/>
      <c r="W466" s="295"/>
      <c r="X466" s="295"/>
      <c r="Y466" s="313"/>
      <c r="Z466" s="313"/>
      <c r="AA466" s="301"/>
      <c r="AB466" s="295"/>
    </row>
    <row r="467" spans="1:28" ht="15">
      <c r="A467" s="247" t="s">
        <v>176</v>
      </c>
      <c r="B467" s="287" t="s">
        <v>2175</v>
      </c>
      <c r="C467" s="287" t="s">
        <v>2176</v>
      </c>
      <c r="D467" s="305">
        <v>20</v>
      </c>
      <c r="E467" s="287" t="s">
        <v>29</v>
      </c>
      <c r="F467" s="289">
        <v>43707</v>
      </c>
      <c r="G467" s="290" t="s">
        <v>527</v>
      </c>
      <c r="H467" s="290" t="s">
        <v>895</v>
      </c>
      <c r="I467" s="291">
        <v>24.430309130000001</v>
      </c>
      <c r="J467" s="291">
        <v>4</v>
      </c>
      <c r="K467" s="290" t="s">
        <v>438</v>
      </c>
      <c r="L467" s="292">
        <v>556.28</v>
      </c>
      <c r="M467" s="293" t="s">
        <v>896</v>
      </c>
      <c r="N467" s="293" t="s">
        <v>897</v>
      </c>
      <c r="O467" s="294" t="s">
        <v>169</v>
      </c>
      <c r="P467" s="295">
        <v>6.172085</v>
      </c>
      <c r="Q467" s="295" t="s">
        <v>447</v>
      </c>
      <c r="R467" s="296">
        <v>0</v>
      </c>
      <c r="S467" s="297">
        <v>2.3820660387243405E-3</v>
      </c>
      <c r="T467" s="297">
        <v>1.9555873818132411E-3</v>
      </c>
      <c r="U467" s="298">
        <v>1.2180821275885223</v>
      </c>
      <c r="V467" s="295"/>
      <c r="W467" s="295"/>
      <c r="X467" s="295"/>
      <c r="Y467" s="313"/>
      <c r="Z467" s="313"/>
      <c r="AA467" s="301"/>
      <c r="AB467" s="295"/>
    </row>
    <row r="468" spans="1:28" ht="15">
      <c r="A468" s="247" t="s">
        <v>2177</v>
      </c>
      <c r="B468" s="287" t="s">
        <v>2178</v>
      </c>
      <c r="C468" s="287" t="s">
        <v>2179</v>
      </c>
      <c r="D468" s="305">
        <v>21</v>
      </c>
      <c r="E468" s="287" t="s">
        <v>29</v>
      </c>
      <c r="F468" s="289">
        <v>43707</v>
      </c>
      <c r="G468" s="290" t="s">
        <v>527</v>
      </c>
      <c r="H468" s="290" t="s">
        <v>1367</v>
      </c>
      <c r="I468" s="291">
        <v>22.697446500000002</v>
      </c>
      <c r="J468" s="291">
        <v>1</v>
      </c>
      <c r="K468" s="290" t="s">
        <v>438</v>
      </c>
      <c r="L468" s="292">
        <v>106.94</v>
      </c>
      <c r="M468" s="293" t="s">
        <v>1368</v>
      </c>
      <c r="N468" s="293" t="s">
        <v>1369</v>
      </c>
      <c r="O468" s="294" t="s">
        <v>169</v>
      </c>
      <c r="P468" s="295">
        <v>-0.43630600000000003</v>
      </c>
      <c r="Q468" s="295" t="s">
        <v>408</v>
      </c>
      <c r="R468" s="296">
        <v>0</v>
      </c>
      <c r="S468" s="297">
        <v>3.5089360948115486E-3</v>
      </c>
      <c r="T468" s="297">
        <v>2.5255341485953884E-3</v>
      </c>
      <c r="U468" s="298">
        <v>1.3893837455189799</v>
      </c>
      <c r="V468" s="295"/>
      <c r="W468" s="295"/>
      <c r="X468" s="295"/>
      <c r="Y468" s="313"/>
      <c r="Z468" s="313"/>
      <c r="AA468" s="301"/>
      <c r="AB468" s="295"/>
    </row>
    <row r="469" spans="1:28" ht="15">
      <c r="A469" s="247" t="s">
        <v>176</v>
      </c>
      <c r="B469" s="287" t="s">
        <v>2180</v>
      </c>
      <c r="C469" s="287" t="s">
        <v>2181</v>
      </c>
      <c r="D469" s="305">
        <v>22</v>
      </c>
      <c r="E469" s="287" t="s">
        <v>29</v>
      </c>
      <c r="F469" s="289">
        <v>43707</v>
      </c>
      <c r="G469" s="290" t="s">
        <v>527</v>
      </c>
      <c r="H469" s="290" t="s">
        <v>1377</v>
      </c>
      <c r="I469" s="291">
        <v>35.223628189999999</v>
      </c>
      <c r="J469" s="291">
        <v>11</v>
      </c>
      <c r="K469" s="290" t="s">
        <v>438</v>
      </c>
      <c r="L469" s="292">
        <v>79.180000000000007</v>
      </c>
      <c r="M469" s="293" t="s">
        <v>1378</v>
      </c>
      <c r="N469" s="293" t="s">
        <v>1379</v>
      </c>
      <c r="O469" s="294" t="s">
        <v>169</v>
      </c>
      <c r="P469" s="295">
        <v>1.4319538999999999</v>
      </c>
      <c r="Q469" s="295" t="s">
        <v>484</v>
      </c>
      <c r="R469" s="296">
        <v>0</v>
      </c>
      <c r="S469" s="297">
        <v>5.0211402696495999E-5</v>
      </c>
      <c r="T469" s="297">
        <v>4.9377055736141053E-4</v>
      </c>
      <c r="U469" s="298">
        <v>0.10168974627570646</v>
      </c>
      <c r="V469" s="295"/>
      <c r="W469" s="295"/>
      <c r="X469" s="295"/>
      <c r="Y469" s="313"/>
      <c r="Z469" s="313"/>
      <c r="AA469" s="301"/>
      <c r="AB469" s="295"/>
    </row>
    <row r="470" spans="1:28" ht="15">
      <c r="A470" s="247" t="s">
        <v>176</v>
      </c>
      <c r="B470" s="287" t="s">
        <v>2182</v>
      </c>
      <c r="C470" s="287" t="s">
        <v>2183</v>
      </c>
      <c r="D470" s="305">
        <v>23</v>
      </c>
      <c r="E470" s="287" t="s">
        <v>29</v>
      </c>
      <c r="F470" s="289">
        <v>43707</v>
      </c>
      <c r="G470" s="290" t="s">
        <v>527</v>
      </c>
      <c r="H470" s="290" t="s">
        <v>604</v>
      </c>
      <c r="I470" s="291">
        <v>24.591662020000001</v>
      </c>
      <c r="J470" s="291">
        <v>29</v>
      </c>
      <c r="K470" s="290" t="s">
        <v>438</v>
      </c>
      <c r="L470" s="292">
        <v>133.66999999999999</v>
      </c>
      <c r="M470" s="293" t="s">
        <v>605</v>
      </c>
      <c r="N470" s="293" t="s">
        <v>606</v>
      </c>
      <c r="O470" s="294" t="s">
        <v>169</v>
      </c>
      <c r="P470" s="295">
        <v>-7.1700334999999997</v>
      </c>
      <c r="Q470" s="295" t="s">
        <v>408</v>
      </c>
      <c r="R470" s="296">
        <v>0</v>
      </c>
      <c r="S470" s="297">
        <v>3.2974993518166361E-4</v>
      </c>
      <c r="T470" s="297">
        <v>4.9367737112941679E-4</v>
      </c>
      <c r="U470" s="298">
        <v>0.66794622250413049</v>
      </c>
      <c r="V470" s="295"/>
      <c r="W470" s="295"/>
      <c r="X470" s="295"/>
      <c r="Y470" s="313"/>
      <c r="Z470" s="313"/>
      <c r="AA470" s="301"/>
      <c r="AB470" s="295"/>
    </row>
    <row r="471" spans="1:28" ht="15">
      <c r="A471" s="247" t="s">
        <v>176</v>
      </c>
      <c r="B471" s="287" t="s">
        <v>2184</v>
      </c>
      <c r="C471" s="287" t="s">
        <v>2185</v>
      </c>
      <c r="D471" s="305">
        <v>24</v>
      </c>
      <c r="E471" s="287" t="s">
        <v>29</v>
      </c>
      <c r="F471" s="289">
        <v>43707</v>
      </c>
      <c r="G471" s="290" t="s">
        <v>527</v>
      </c>
      <c r="H471" s="290" t="s">
        <v>1136</v>
      </c>
      <c r="I471" s="291">
        <v>41.920725160000003</v>
      </c>
      <c r="J471" s="291">
        <v>32</v>
      </c>
      <c r="K471" s="290" t="s">
        <v>438</v>
      </c>
      <c r="L471" s="292">
        <v>289.74</v>
      </c>
      <c r="M471" s="293" t="s">
        <v>1137</v>
      </c>
      <c r="N471" s="293" t="s">
        <v>1138</v>
      </c>
      <c r="O471" s="294" t="s">
        <v>169</v>
      </c>
      <c r="P471" s="295">
        <v>-5.0274729999999996</v>
      </c>
      <c r="Q471" s="295" t="s">
        <v>408</v>
      </c>
      <c r="R471" s="296">
        <v>0</v>
      </c>
      <c r="S471" s="297">
        <v>2.7473346782033058E-4</v>
      </c>
      <c r="T471" s="297">
        <v>9.8476225132576979E-4</v>
      </c>
      <c r="U471" s="298">
        <v>0.27898456449814285</v>
      </c>
      <c r="V471" s="295"/>
      <c r="W471" s="295"/>
      <c r="X471" s="295"/>
      <c r="Y471" s="313"/>
      <c r="Z471" s="313"/>
      <c r="AA471" s="301"/>
      <c r="AB471" s="295"/>
    </row>
    <row r="472" spans="1:28" ht="15">
      <c r="A472" s="247" t="s">
        <v>176</v>
      </c>
      <c r="B472" s="287" t="s">
        <v>2186</v>
      </c>
      <c r="C472" s="287" t="s">
        <v>2187</v>
      </c>
      <c r="D472" s="305">
        <v>25</v>
      </c>
      <c r="E472" s="287" t="s">
        <v>29</v>
      </c>
      <c r="F472" s="289">
        <v>43707</v>
      </c>
      <c r="G472" s="290" t="s">
        <v>527</v>
      </c>
      <c r="H472" s="290" t="s">
        <v>625</v>
      </c>
      <c r="I472" s="291">
        <v>37.830506569999997</v>
      </c>
      <c r="J472" s="291">
        <v>46</v>
      </c>
      <c r="K472" s="290" t="s">
        <v>438</v>
      </c>
      <c r="L472" s="292">
        <v>281.33999999999997</v>
      </c>
      <c r="M472" s="293" t="s">
        <v>626</v>
      </c>
      <c r="N472" s="293" t="s">
        <v>627</v>
      </c>
      <c r="O472" s="294" t="s">
        <v>169</v>
      </c>
      <c r="P472" s="295">
        <v>-2.1744967000000002</v>
      </c>
      <c r="Q472" s="295" t="s">
        <v>408</v>
      </c>
      <c r="R472" s="296">
        <v>0</v>
      </c>
      <c r="S472" s="297">
        <v>2.9863494830884118E-3</v>
      </c>
      <c r="T472" s="297">
        <v>1.739152302701036E-3</v>
      </c>
      <c r="U472" s="298">
        <v>1.7171293615000731</v>
      </c>
      <c r="V472" s="295"/>
      <c r="W472" s="295"/>
      <c r="X472" s="295"/>
      <c r="Y472" s="313"/>
      <c r="Z472" s="313"/>
      <c r="AA472" s="301"/>
      <c r="AB472" s="295"/>
    </row>
    <row r="473" spans="1:28" ht="15">
      <c r="A473" s="247" t="s">
        <v>176</v>
      </c>
      <c r="B473" s="287" t="s">
        <v>2188</v>
      </c>
      <c r="C473" s="287" t="s">
        <v>2189</v>
      </c>
      <c r="D473" s="305">
        <v>26</v>
      </c>
      <c r="E473" s="287" t="s">
        <v>29</v>
      </c>
      <c r="F473" s="289">
        <v>43707</v>
      </c>
      <c r="G473" s="290" t="s">
        <v>527</v>
      </c>
      <c r="H473" s="290" t="s">
        <v>1395</v>
      </c>
      <c r="I473" s="291">
        <v>43.530981150000002</v>
      </c>
      <c r="J473" s="291">
        <v>7</v>
      </c>
      <c r="K473" s="290" t="s">
        <v>438</v>
      </c>
      <c r="L473" s="292">
        <v>81.819999999999993</v>
      </c>
      <c r="M473" s="293" t="s">
        <v>1396</v>
      </c>
      <c r="N473" s="293" t="s">
        <v>1397</v>
      </c>
      <c r="O473" s="294" t="s">
        <v>169</v>
      </c>
      <c r="P473" s="295">
        <v>-5.2520037000000004</v>
      </c>
      <c r="Q473" s="295" t="s">
        <v>456</v>
      </c>
      <c r="R473" s="296">
        <v>0</v>
      </c>
      <c r="S473" s="297">
        <v>2.3995280757773297E-4</v>
      </c>
      <c r="T473" s="297">
        <v>6.172349055797526E-4</v>
      </c>
      <c r="U473" s="298">
        <v>0.38875443596688941</v>
      </c>
      <c r="V473" s="295"/>
      <c r="W473" s="295"/>
      <c r="X473" s="295"/>
      <c r="Y473" s="313"/>
      <c r="Z473" s="313"/>
      <c r="AA473" s="301"/>
      <c r="AB473" s="295"/>
    </row>
    <row r="474" spans="1:28" ht="15">
      <c r="A474" s="247" t="s">
        <v>176</v>
      </c>
      <c r="B474" s="287" t="s">
        <v>2190</v>
      </c>
      <c r="C474" s="287" t="s">
        <v>2191</v>
      </c>
      <c r="D474" s="305">
        <v>27</v>
      </c>
      <c r="E474" s="287" t="s">
        <v>29</v>
      </c>
      <c r="F474" s="289">
        <v>43707</v>
      </c>
      <c r="G474" s="290" t="s">
        <v>527</v>
      </c>
      <c r="H474" s="290" t="s">
        <v>1143</v>
      </c>
      <c r="I474" s="291">
        <v>34.284555349999998</v>
      </c>
      <c r="J474" s="291">
        <v>58</v>
      </c>
      <c r="K474" s="290" t="s">
        <v>438</v>
      </c>
      <c r="L474" s="292">
        <v>288.36</v>
      </c>
      <c r="M474" s="293" t="s">
        <v>1144</v>
      </c>
      <c r="N474" s="293" t="s">
        <v>1145</v>
      </c>
      <c r="O474" s="294" t="s">
        <v>169</v>
      </c>
      <c r="P474" s="295">
        <v>-3.1517029999999999</v>
      </c>
      <c r="Q474" s="295" t="s">
        <v>408</v>
      </c>
      <c r="R474" s="296">
        <v>0</v>
      </c>
      <c r="S474" s="297">
        <v>5.1679031738050742E-3</v>
      </c>
      <c r="T474" s="297">
        <v>3.0594123819767233E-3</v>
      </c>
      <c r="U474" s="298">
        <v>1.6891816233240284</v>
      </c>
      <c r="V474" s="295"/>
      <c r="W474" s="295"/>
      <c r="X474" s="295"/>
      <c r="Y474" s="313"/>
      <c r="Z474" s="313"/>
      <c r="AA474" s="301"/>
      <c r="AB474" s="295"/>
    </row>
    <row r="475" spans="1:28" ht="15">
      <c r="A475" s="247" t="s">
        <v>2192</v>
      </c>
      <c r="B475" s="287" t="s">
        <v>2193</v>
      </c>
      <c r="C475" s="287" t="s">
        <v>2194</v>
      </c>
      <c r="D475" s="305">
        <v>28</v>
      </c>
      <c r="E475" s="287" t="s">
        <v>29</v>
      </c>
      <c r="F475" s="289">
        <v>43707</v>
      </c>
      <c r="G475" s="290" t="s">
        <v>527</v>
      </c>
      <c r="H475" s="290" t="s">
        <v>1627</v>
      </c>
      <c r="I475" s="291">
        <v>22.817821120000001</v>
      </c>
      <c r="J475" s="291">
        <v>1</v>
      </c>
      <c r="K475" s="290" t="s">
        <v>438</v>
      </c>
      <c r="L475" s="292">
        <v>197.99</v>
      </c>
      <c r="M475" s="293" t="s">
        <v>1628</v>
      </c>
      <c r="N475" s="293" t="s">
        <v>1629</v>
      </c>
      <c r="O475" s="294" t="s">
        <v>169</v>
      </c>
      <c r="P475" s="295">
        <v>-0.86867212999999999</v>
      </c>
      <c r="Q475" s="295" t="s">
        <v>399</v>
      </c>
      <c r="R475" s="296">
        <v>0</v>
      </c>
      <c r="S475" s="297">
        <v>3.8800466667637539E-3</v>
      </c>
      <c r="T475" s="297">
        <v>1.8302552021560677E-3</v>
      </c>
      <c r="U475" s="298">
        <v>2.1199484433607956</v>
      </c>
      <c r="V475" s="295"/>
      <c r="W475" s="295"/>
      <c r="X475" s="295"/>
      <c r="Y475" s="313"/>
      <c r="Z475" s="313"/>
      <c r="AA475" s="301"/>
      <c r="AB475" s="295"/>
    </row>
    <row r="476" spans="1:28" ht="15">
      <c r="A476" s="247" t="s">
        <v>176</v>
      </c>
      <c r="B476" s="287" t="s">
        <v>2195</v>
      </c>
      <c r="C476" s="287" t="s">
        <v>2196</v>
      </c>
      <c r="D476" s="305">
        <v>29</v>
      </c>
      <c r="E476" s="287" t="s">
        <v>29</v>
      </c>
      <c r="F476" s="289">
        <v>43707</v>
      </c>
      <c r="G476" s="290" t="s">
        <v>527</v>
      </c>
      <c r="H476" s="290" t="s">
        <v>2197</v>
      </c>
      <c r="I476" s="291">
        <v>23.55102758</v>
      </c>
      <c r="J476" s="291">
        <v>7</v>
      </c>
      <c r="K476" s="290" t="s">
        <v>438</v>
      </c>
      <c r="L476" s="292">
        <v>162.87</v>
      </c>
      <c r="M476" s="293" t="s">
        <v>2198</v>
      </c>
      <c r="N476" s="293" t="s">
        <v>2199</v>
      </c>
      <c r="O476" s="294" t="s">
        <v>169</v>
      </c>
      <c r="P476" s="295">
        <v>0.70645809999999998</v>
      </c>
      <c r="Q476" s="295" t="s">
        <v>395</v>
      </c>
      <c r="R476" s="296">
        <v>0</v>
      </c>
      <c r="S476" s="297">
        <v>5.9240014857229475E-4</v>
      </c>
      <c r="T476" s="297">
        <v>8.3367028105889296E-4</v>
      </c>
      <c r="U476" s="298">
        <v>0.71059285910954262</v>
      </c>
      <c r="V476" s="295"/>
      <c r="W476" s="295"/>
      <c r="X476" s="295"/>
      <c r="Y476" s="313"/>
      <c r="Z476" s="313"/>
      <c r="AA476" s="301"/>
      <c r="AB476" s="295"/>
    </row>
    <row r="477" spans="1:28" ht="15">
      <c r="A477" s="247" t="s">
        <v>176</v>
      </c>
      <c r="B477" s="287" t="s">
        <v>2200</v>
      </c>
      <c r="C477" s="287" t="s">
        <v>2201</v>
      </c>
      <c r="D477" s="305">
        <v>30</v>
      </c>
      <c r="E477" s="287" t="s">
        <v>29</v>
      </c>
      <c r="F477" s="289">
        <v>43707</v>
      </c>
      <c r="G477" s="290" t="s">
        <v>527</v>
      </c>
      <c r="H477" s="290" t="s">
        <v>945</v>
      </c>
      <c r="I477" s="291">
        <v>23.512805100000001</v>
      </c>
      <c r="J477" s="291">
        <v>2</v>
      </c>
      <c r="K477" s="290" t="s">
        <v>438</v>
      </c>
      <c r="L477" s="292">
        <v>20.43</v>
      </c>
      <c r="M477" s="293" t="s">
        <v>946</v>
      </c>
      <c r="N477" s="293" t="s">
        <v>947</v>
      </c>
      <c r="O477" s="294" t="s">
        <v>169</v>
      </c>
      <c r="P477" s="295">
        <v>-13.560033000000001</v>
      </c>
      <c r="Q477" s="295" t="s">
        <v>484</v>
      </c>
      <c r="R477" s="296">
        <v>0</v>
      </c>
      <c r="S477" s="297">
        <v>3.3613147019773853E-4</v>
      </c>
      <c r="T477" s="297">
        <v>3.0570516076487036E-4</v>
      </c>
      <c r="U477" s="298">
        <v>1.0995282819457217</v>
      </c>
      <c r="V477" s="295"/>
      <c r="W477" s="295"/>
      <c r="X477" s="295"/>
      <c r="Y477" s="313"/>
      <c r="Z477" s="313"/>
      <c r="AA477" s="301"/>
      <c r="AB477" s="295"/>
    </row>
    <row r="478" spans="1:28" ht="15">
      <c r="A478" s="247" t="s">
        <v>176</v>
      </c>
      <c r="B478" s="287" t="s">
        <v>2202</v>
      </c>
      <c r="C478" s="287" t="s">
        <v>2203</v>
      </c>
      <c r="D478" s="305">
        <v>31</v>
      </c>
      <c r="E478" s="287" t="s">
        <v>29</v>
      </c>
      <c r="F478" s="289">
        <v>43707</v>
      </c>
      <c r="G478" s="290" t="s">
        <v>527</v>
      </c>
      <c r="H478" s="290" t="s">
        <v>956</v>
      </c>
      <c r="I478" s="291">
        <v>70.210450469999998</v>
      </c>
      <c r="J478" s="291">
        <v>17</v>
      </c>
      <c r="K478" s="290" t="s">
        <v>438</v>
      </c>
      <c r="L478" s="292">
        <v>293.75</v>
      </c>
      <c r="M478" s="293" t="s">
        <v>957</v>
      </c>
      <c r="N478" s="293" t="s">
        <v>958</v>
      </c>
      <c r="O478" s="294" t="s">
        <v>169</v>
      </c>
      <c r="P478" s="295">
        <v>-5.7896495000000003</v>
      </c>
      <c r="Q478" s="295" t="s">
        <v>447</v>
      </c>
      <c r="R478" s="296">
        <v>0</v>
      </c>
      <c r="S478" s="297">
        <v>1.2118133287639218E-2</v>
      </c>
      <c r="T478" s="297">
        <v>5.3948689295012569E-3</v>
      </c>
      <c r="U478" s="298">
        <v>2.2462331237321664</v>
      </c>
      <c r="V478" s="295"/>
      <c r="W478" s="295"/>
      <c r="X478" s="295"/>
      <c r="Y478" s="313"/>
      <c r="Z478" s="313"/>
      <c r="AA478" s="301"/>
      <c r="AB478" s="295"/>
    </row>
    <row r="479" spans="1:28" ht="15">
      <c r="A479" s="247" t="s">
        <v>176</v>
      </c>
      <c r="B479" s="287" t="s">
        <v>2204</v>
      </c>
      <c r="C479" s="287" t="s">
        <v>2205</v>
      </c>
      <c r="D479" s="305">
        <v>32</v>
      </c>
      <c r="E479" s="287" t="s">
        <v>29</v>
      </c>
      <c r="F479" s="289">
        <v>43707</v>
      </c>
      <c r="G479" s="290" t="s">
        <v>527</v>
      </c>
      <c r="H479" s="290" t="s">
        <v>1666</v>
      </c>
      <c r="I479" s="291">
        <v>23.975168889999999</v>
      </c>
      <c r="J479" s="291">
        <v>19</v>
      </c>
      <c r="K479" s="290" t="s">
        <v>438</v>
      </c>
      <c r="L479" s="292">
        <v>84.5</v>
      </c>
      <c r="M479" s="293" t="s">
        <v>1667</v>
      </c>
      <c r="N479" s="293" t="s">
        <v>1668</v>
      </c>
      <c r="O479" s="294" t="s">
        <v>169</v>
      </c>
      <c r="P479" s="295">
        <v>-5.5213270000000003</v>
      </c>
      <c r="Q479" s="295" t="s">
        <v>399</v>
      </c>
      <c r="R479" s="296">
        <v>0</v>
      </c>
      <c r="S479" s="297">
        <v>7.0454700953823226E-3</v>
      </c>
      <c r="T479" s="297">
        <v>4.2800025674833231E-3</v>
      </c>
      <c r="U479" s="298">
        <v>1.6461368852694678</v>
      </c>
      <c r="V479" s="295"/>
      <c r="W479" s="295"/>
      <c r="X479" s="295"/>
      <c r="Y479" s="313"/>
      <c r="Z479" s="313"/>
      <c r="AA479" s="301"/>
      <c r="AB479" s="295"/>
    </row>
    <row r="480" spans="1:28" ht="15">
      <c r="A480" s="247" t="s">
        <v>176</v>
      </c>
      <c r="B480" s="287" t="s">
        <v>2206</v>
      </c>
      <c r="C480" s="287" t="s">
        <v>2207</v>
      </c>
      <c r="D480" s="305">
        <v>33</v>
      </c>
      <c r="E480" s="287" t="s">
        <v>29</v>
      </c>
      <c r="F480" s="289">
        <v>43707</v>
      </c>
      <c r="G480" s="290" t="s">
        <v>527</v>
      </c>
      <c r="H480" s="290" t="s">
        <v>677</v>
      </c>
      <c r="I480" s="291">
        <v>36.058007500000002</v>
      </c>
      <c r="J480" s="291">
        <v>7</v>
      </c>
      <c r="K480" s="290" t="s">
        <v>438</v>
      </c>
      <c r="L480" s="292">
        <v>167.51</v>
      </c>
      <c r="M480" s="293" t="s">
        <v>678</v>
      </c>
      <c r="N480" s="293" t="s">
        <v>679</v>
      </c>
      <c r="O480" s="294" t="s">
        <v>169</v>
      </c>
      <c r="P480" s="295">
        <v>-8.7897119999999997</v>
      </c>
      <c r="Q480" s="295" t="s">
        <v>408</v>
      </c>
      <c r="R480" s="296">
        <v>0</v>
      </c>
      <c r="S480" s="297">
        <v>3.3034716497340765E-3</v>
      </c>
      <c r="T480" s="297">
        <v>4.1883405082981948E-3</v>
      </c>
      <c r="U480" s="298">
        <v>0.78873043946380139</v>
      </c>
      <c r="V480" s="295"/>
      <c r="W480" s="295"/>
      <c r="X480" s="295"/>
      <c r="Y480" s="313"/>
      <c r="Z480" s="313"/>
      <c r="AA480" s="301"/>
      <c r="AB480" s="295"/>
    </row>
    <row r="481" spans="1:28" ht="15">
      <c r="A481" s="247" t="s">
        <v>176</v>
      </c>
      <c r="B481" s="287" t="s">
        <v>2208</v>
      </c>
      <c r="C481" s="287" t="s">
        <v>2209</v>
      </c>
      <c r="D481" s="305">
        <v>34</v>
      </c>
      <c r="E481" s="287" t="s">
        <v>29</v>
      </c>
      <c r="F481" s="289">
        <v>43707</v>
      </c>
      <c r="G481" s="290" t="s">
        <v>527</v>
      </c>
      <c r="H481" s="290" t="s">
        <v>1445</v>
      </c>
      <c r="I481" s="291">
        <v>36.9338914</v>
      </c>
      <c r="J481" s="291">
        <v>50</v>
      </c>
      <c r="K481" s="290" t="s">
        <v>438</v>
      </c>
      <c r="L481" s="292">
        <v>109.05</v>
      </c>
      <c r="M481" s="293" t="s">
        <v>1446</v>
      </c>
      <c r="N481" s="293" t="s">
        <v>1447</v>
      </c>
      <c r="O481" s="294" t="s">
        <v>169</v>
      </c>
      <c r="P481" s="295">
        <v>-3.4148573999999998</v>
      </c>
      <c r="Q481" s="295" t="s">
        <v>280</v>
      </c>
      <c r="R481" s="296">
        <v>0</v>
      </c>
      <c r="S481" s="297">
        <v>9.3599719182317041E-3</v>
      </c>
      <c r="T481" s="297">
        <v>5.2749038280227069E-3</v>
      </c>
      <c r="U481" s="298">
        <v>1.7744346102590995</v>
      </c>
      <c r="V481" s="295"/>
      <c r="W481" s="295"/>
      <c r="X481" s="295"/>
      <c r="Y481" s="313"/>
      <c r="Z481" s="313"/>
      <c r="AA481" s="301"/>
      <c r="AB481" s="295"/>
    </row>
    <row r="482" spans="1:28" ht="15">
      <c r="A482" s="247" t="s">
        <v>176</v>
      </c>
      <c r="B482" s="287" t="s">
        <v>2210</v>
      </c>
      <c r="C482" s="287" t="s">
        <v>2211</v>
      </c>
      <c r="D482" s="305">
        <v>35</v>
      </c>
      <c r="E482" s="287" t="s">
        <v>29</v>
      </c>
      <c r="F482" s="289">
        <v>43707</v>
      </c>
      <c r="G482" s="290" t="s">
        <v>527</v>
      </c>
      <c r="H482" s="290" t="s">
        <v>1823</v>
      </c>
      <c r="I482" s="291">
        <v>26.872224240000001</v>
      </c>
      <c r="J482" s="291">
        <v>26</v>
      </c>
      <c r="K482" s="290" t="s">
        <v>438</v>
      </c>
      <c r="L482" s="292">
        <v>139.30000000000001</v>
      </c>
      <c r="M482" s="293" t="s">
        <v>1824</v>
      </c>
      <c r="N482" s="293" t="s">
        <v>1825</v>
      </c>
      <c r="O482" s="294" t="s">
        <v>169</v>
      </c>
      <c r="P482" s="295">
        <v>0.23310184</v>
      </c>
      <c r="Q482" s="295" t="s">
        <v>408</v>
      </c>
      <c r="R482" s="296">
        <v>0</v>
      </c>
      <c r="S482" s="297">
        <v>3.5956017169620102E-4</v>
      </c>
      <c r="T482" s="297">
        <v>8.024636895650483E-4</v>
      </c>
      <c r="U482" s="298">
        <v>0.44807033186895967</v>
      </c>
      <c r="V482" s="295"/>
      <c r="W482" s="295"/>
      <c r="X482" s="295"/>
      <c r="Y482" s="313"/>
      <c r="Z482" s="313"/>
      <c r="AA482" s="301"/>
      <c r="AB482" s="295"/>
    </row>
    <row r="483" spans="1:28" ht="15">
      <c r="A483" s="247" t="s">
        <v>176</v>
      </c>
      <c r="B483" s="287" t="s">
        <v>2212</v>
      </c>
      <c r="C483" s="287" t="s">
        <v>2213</v>
      </c>
      <c r="D483" s="305">
        <v>36</v>
      </c>
      <c r="E483" s="287" t="s">
        <v>29</v>
      </c>
      <c r="F483" s="289">
        <v>43707</v>
      </c>
      <c r="G483" s="290" t="s">
        <v>527</v>
      </c>
      <c r="H483" s="290" t="s">
        <v>1190</v>
      </c>
      <c r="I483" s="291">
        <v>29.624417579999999</v>
      </c>
      <c r="J483" s="291">
        <v>11</v>
      </c>
      <c r="K483" s="290" t="s">
        <v>438</v>
      </c>
      <c r="L483" s="292">
        <v>32.81</v>
      </c>
      <c r="M483" s="293" t="s">
        <v>1191</v>
      </c>
      <c r="N483" s="293" t="s">
        <v>1192</v>
      </c>
      <c r="O483" s="294" t="s">
        <v>169</v>
      </c>
      <c r="P483" s="295">
        <v>-2.4157405000000001</v>
      </c>
      <c r="Q483" s="295" t="s">
        <v>395</v>
      </c>
      <c r="R483" s="296">
        <v>0</v>
      </c>
      <c r="S483" s="297">
        <v>7.6078987077502267E-5</v>
      </c>
      <c r="T483" s="297">
        <v>1.9949770877640386E-4</v>
      </c>
      <c r="U483" s="298">
        <v>0.38135268592368271</v>
      </c>
      <c r="V483" s="295"/>
      <c r="W483" s="295"/>
      <c r="X483" s="295"/>
      <c r="Y483" s="313"/>
      <c r="Z483" s="313"/>
      <c r="AA483" s="301"/>
      <c r="AB483" s="295"/>
    </row>
    <row r="484" spans="1:28" ht="15">
      <c r="A484" s="247" t="s">
        <v>176</v>
      </c>
      <c r="B484" s="287" t="s">
        <v>2214</v>
      </c>
      <c r="C484" s="287" t="s">
        <v>2215</v>
      </c>
      <c r="D484" s="305">
        <v>37</v>
      </c>
      <c r="E484" s="287" t="s">
        <v>29</v>
      </c>
      <c r="F484" s="289">
        <v>43707</v>
      </c>
      <c r="G484" s="290" t="s">
        <v>527</v>
      </c>
      <c r="H484" s="290" t="s">
        <v>2098</v>
      </c>
      <c r="I484" s="291">
        <v>23.257301909999999</v>
      </c>
      <c r="J484" s="291">
        <v>31</v>
      </c>
      <c r="K484" s="290" t="s">
        <v>438</v>
      </c>
      <c r="L484" s="292">
        <v>366.76</v>
      </c>
      <c r="M484" s="293" t="s">
        <v>2099</v>
      </c>
      <c r="N484" s="293" t="s">
        <v>2100</v>
      </c>
      <c r="O484" s="294" t="s">
        <v>169</v>
      </c>
      <c r="P484" s="295">
        <v>-4.1303396000000001</v>
      </c>
      <c r="Q484" s="295" t="s">
        <v>399</v>
      </c>
      <c r="R484" s="296">
        <v>0</v>
      </c>
      <c r="S484" s="297">
        <v>2.8264476106565563E-3</v>
      </c>
      <c r="T484" s="297">
        <v>1.5326848903758768E-3</v>
      </c>
      <c r="U484" s="298">
        <v>1.8441152701410113</v>
      </c>
      <c r="V484" s="295"/>
      <c r="W484" s="295"/>
      <c r="X484" s="295"/>
      <c r="Y484" s="313"/>
      <c r="Z484" s="313"/>
      <c r="AA484" s="301"/>
      <c r="AB484" s="295"/>
    </row>
    <row r="485" spans="1:28" ht="15">
      <c r="A485" s="247" t="s">
        <v>176</v>
      </c>
      <c r="B485" s="287" t="s">
        <v>2216</v>
      </c>
      <c r="C485" s="287" t="s">
        <v>2217</v>
      </c>
      <c r="D485" s="305">
        <v>38</v>
      </c>
      <c r="E485" s="287" t="s">
        <v>29</v>
      </c>
      <c r="F485" s="289">
        <v>43707</v>
      </c>
      <c r="G485" s="290" t="s">
        <v>527</v>
      </c>
      <c r="H485" s="290" t="s">
        <v>986</v>
      </c>
      <c r="I485" s="291">
        <v>32.564039469999997</v>
      </c>
      <c r="J485" s="291">
        <v>24</v>
      </c>
      <c r="K485" s="290" t="s">
        <v>438</v>
      </c>
      <c r="L485" s="292">
        <v>262.43</v>
      </c>
      <c r="M485" s="293" t="s">
        <v>987</v>
      </c>
      <c r="N485" s="293" t="s">
        <v>988</v>
      </c>
      <c r="O485" s="294" t="s">
        <v>169</v>
      </c>
      <c r="P485" s="295">
        <v>0.94535349999999996</v>
      </c>
      <c r="Q485" s="295" t="s">
        <v>484</v>
      </c>
      <c r="R485" s="296">
        <v>0</v>
      </c>
      <c r="S485" s="297">
        <v>6.9302388881267924E-4</v>
      </c>
      <c r="T485" s="297">
        <v>1.2504931858677371E-3</v>
      </c>
      <c r="U485" s="298">
        <v>0.55420045198549317</v>
      </c>
      <c r="V485" s="295"/>
      <c r="W485" s="295"/>
      <c r="X485" s="295"/>
      <c r="Y485" s="313"/>
      <c r="Z485" s="313"/>
      <c r="AA485" s="301"/>
      <c r="AB485" s="295"/>
    </row>
    <row r="486" spans="1:28" ht="15">
      <c r="A486" s="247" t="s">
        <v>176</v>
      </c>
      <c r="B486" s="287" t="s">
        <v>2218</v>
      </c>
      <c r="C486" s="287" t="s">
        <v>2219</v>
      </c>
      <c r="D486" s="305">
        <v>39</v>
      </c>
      <c r="E486" s="287" t="s">
        <v>29</v>
      </c>
      <c r="F486" s="289">
        <v>43707</v>
      </c>
      <c r="G486" s="290" t="s">
        <v>527</v>
      </c>
      <c r="H486" s="290" t="s">
        <v>991</v>
      </c>
      <c r="I486" s="291">
        <v>58.460799430000002</v>
      </c>
      <c r="J486" s="291">
        <v>49</v>
      </c>
      <c r="K486" s="290" t="s">
        <v>438</v>
      </c>
      <c r="L486" s="292">
        <v>156.07</v>
      </c>
      <c r="M486" s="293" t="s">
        <v>992</v>
      </c>
      <c r="N486" s="293" t="s">
        <v>993</v>
      </c>
      <c r="O486" s="294" t="s">
        <v>169</v>
      </c>
      <c r="P486" s="295">
        <v>-8.3236270000000001</v>
      </c>
      <c r="Q486" s="295" t="s">
        <v>456</v>
      </c>
      <c r="R486" s="296">
        <v>0</v>
      </c>
      <c r="S486" s="297">
        <v>1.0607397851713439E-2</v>
      </c>
      <c r="T486" s="297">
        <v>4.9832313452636088E-3</v>
      </c>
      <c r="U486" s="298">
        <v>2.1286183836910175</v>
      </c>
      <c r="V486" s="295"/>
      <c r="W486" s="295"/>
      <c r="X486" s="295"/>
      <c r="Y486" s="313"/>
      <c r="Z486" s="313"/>
      <c r="AA486" s="301"/>
      <c r="AB486" s="295"/>
    </row>
    <row r="487" spans="1:28" ht="15">
      <c r="A487" s="247" t="s">
        <v>176</v>
      </c>
      <c r="B487" s="287" t="s">
        <v>2220</v>
      </c>
      <c r="C487" s="287" t="s">
        <v>2221</v>
      </c>
      <c r="D487" s="305">
        <v>40</v>
      </c>
      <c r="E487" s="287" t="s">
        <v>29</v>
      </c>
      <c r="F487" s="289">
        <v>43707</v>
      </c>
      <c r="G487" s="290" t="s">
        <v>527</v>
      </c>
      <c r="H487" s="290" t="s">
        <v>2222</v>
      </c>
      <c r="I487" s="291">
        <v>23.40725321</v>
      </c>
      <c r="J487" s="291">
        <v>2</v>
      </c>
      <c r="K487" s="290" t="s">
        <v>438</v>
      </c>
      <c r="L487" s="292">
        <v>96.56</v>
      </c>
      <c r="M487" s="293" t="s">
        <v>2223</v>
      </c>
      <c r="N487" s="293" t="s">
        <v>2224</v>
      </c>
      <c r="O487" s="294" t="s">
        <v>169</v>
      </c>
      <c r="P487" s="295">
        <v>0.55972339999999998</v>
      </c>
      <c r="Q487" s="295" t="s">
        <v>404</v>
      </c>
      <c r="R487" s="296">
        <v>0</v>
      </c>
      <c r="S487" s="297">
        <v>1.966315872443925E-3</v>
      </c>
      <c r="T487" s="297">
        <v>4.8562105938251511E-3</v>
      </c>
      <c r="U487" s="298">
        <v>0.4049074549905573</v>
      </c>
      <c r="V487" s="295"/>
      <c r="W487" s="295"/>
      <c r="X487" s="295"/>
      <c r="Y487" s="313"/>
      <c r="Z487" s="313"/>
      <c r="AA487" s="301"/>
      <c r="AB487" s="295"/>
    </row>
    <row r="488" spans="1:28" ht="15">
      <c r="A488" s="247" t="s">
        <v>176</v>
      </c>
      <c r="B488" s="287" t="s">
        <v>2225</v>
      </c>
      <c r="C488" s="287" t="s">
        <v>2226</v>
      </c>
      <c r="D488" s="305">
        <v>41</v>
      </c>
      <c r="E488" s="287" t="s">
        <v>29</v>
      </c>
      <c r="F488" s="289">
        <v>43707</v>
      </c>
      <c r="G488" s="290" t="s">
        <v>527</v>
      </c>
      <c r="H488" s="290" t="s">
        <v>1469</v>
      </c>
      <c r="I488" s="291">
        <v>30.141104210000002</v>
      </c>
      <c r="J488" s="291">
        <v>23</v>
      </c>
      <c r="K488" s="290" t="s">
        <v>438</v>
      </c>
      <c r="L488" s="292">
        <v>141.81</v>
      </c>
      <c r="M488" s="293" t="s">
        <v>1470</v>
      </c>
      <c r="N488" s="293" t="s">
        <v>1471</v>
      </c>
      <c r="O488" s="294" t="s">
        <v>169</v>
      </c>
      <c r="P488" s="295">
        <v>-4.3085217</v>
      </c>
      <c r="Q488" s="295" t="s">
        <v>447</v>
      </c>
      <c r="R488" s="296">
        <v>0</v>
      </c>
      <c r="S488" s="297">
        <v>4.2942779672362373E-4</v>
      </c>
      <c r="T488" s="297">
        <v>8.5708729104734495E-4</v>
      </c>
      <c r="U488" s="298">
        <v>0.50103157660740816</v>
      </c>
      <c r="V488" s="295"/>
      <c r="W488" s="295"/>
      <c r="X488" s="295"/>
      <c r="Y488" s="313"/>
      <c r="Z488" s="313"/>
      <c r="AA488" s="301"/>
      <c r="AB488" s="295"/>
    </row>
    <row r="489" spans="1:28" ht="15">
      <c r="A489" s="247" t="s">
        <v>176</v>
      </c>
      <c r="B489" s="287" t="s">
        <v>2227</v>
      </c>
      <c r="C489" s="287" t="s">
        <v>2228</v>
      </c>
      <c r="D489" s="305">
        <v>42</v>
      </c>
      <c r="E489" s="287" t="s">
        <v>29</v>
      </c>
      <c r="F489" s="289">
        <v>43707</v>
      </c>
      <c r="G489" s="290" t="s">
        <v>527</v>
      </c>
      <c r="H489" s="290" t="s">
        <v>1479</v>
      </c>
      <c r="I489" s="291">
        <v>51.956496880000003</v>
      </c>
      <c r="J489" s="291">
        <v>18</v>
      </c>
      <c r="K489" s="290" t="s">
        <v>438</v>
      </c>
      <c r="L489" s="292">
        <v>131.97</v>
      </c>
      <c r="M489" s="293" t="s">
        <v>1480</v>
      </c>
      <c r="N489" s="293" t="s">
        <v>1481</v>
      </c>
      <c r="O489" s="294" t="s">
        <v>169</v>
      </c>
      <c r="P489" s="295">
        <v>5.6154130000000002</v>
      </c>
      <c r="Q489" s="295" t="s">
        <v>456</v>
      </c>
      <c r="R489" s="296">
        <v>0</v>
      </c>
      <c r="S489" s="297">
        <v>5.3321258470333222E-4</v>
      </c>
      <c r="T489" s="297">
        <v>6.1375623517287642E-4</v>
      </c>
      <c r="U489" s="298">
        <v>0.86876931613271924</v>
      </c>
      <c r="V489" s="295"/>
      <c r="W489" s="295"/>
      <c r="X489" s="295"/>
      <c r="Y489" s="313"/>
      <c r="Z489" s="313"/>
      <c r="AA489" s="301"/>
      <c r="AB489" s="295"/>
    </row>
    <row r="490" spans="1:28" ht="15">
      <c r="A490" s="247" t="s">
        <v>176</v>
      </c>
      <c r="B490" s="287" t="s">
        <v>2229</v>
      </c>
      <c r="C490" s="287" t="s">
        <v>2230</v>
      </c>
      <c r="D490" s="305">
        <v>43</v>
      </c>
      <c r="E490" s="287" t="s">
        <v>29</v>
      </c>
      <c r="F490" s="289">
        <v>43707</v>
      </c>
      <c r="G490" s="290" t="s">
        <v>527</v>
      </c>
      <c r="H490" s="290" t="s">
        <v>1841</v>
      </c>
      <c r="I490" s="291">
        <v>26.931410509999999</v>
      </c>
      <c r="J490" s="291">
        <v>8</v>
      </c>
      <c r="K490" s="290" t="s">
        <v>438</v>
      </c>
      <c r="L490" s="292">
        <v>363.92</v>
      </c>
      <c r="M490" s="293" t="s">
        <v>1842</v>
      </c>
      <c r="N490" s="293" t="s">
        <v>1843</v>
      </c>
      <c r="O490" s="294" t="s">
        <v>169</v>
      </c>
      <c r="P490" s="295">
        <v>5.3187730000000002</v>
      </c>
      <c r="Q490" s="295" t="s">
        <v>447</v>
      </c>
      <c r="R490" s="296">
        <v>0</v>
      </c>
      <c r="S490" s="297">
        <v>2.0127246719193833E-4</v>
      </c>
      <c r="T490" s="297">
        <v>6.9944133536526396E-4</v>
      </c>
      <c r="U490" s="298">
        <v>0.28776175644070184</v>
      </c>
      <c r="V490" s="295"/>
      <c r="W490" s="295"/>
      <c r="X490" s="295"/>
      <c r="Y490" s="313"/>
      <c r="Z490" s="313"/>
      <c r="AA490" s="301"/>
      <c r="AB490" s="295"/>
    </row>
    <row r="491" spans="1:28" ht="15">
      <c r="A491" s="247" t="s">
        <v>176</v>
      </c>
      <c r="B491" s="287" t="s">
        <v>2231</v>
      </c>
      <c r="C491" s="287" t="s">
        <v>2232</v>
      </c>
      <c r="D491" s="305">
        <v>44</v>
      </c>
      <c r="E491" s="287" t="s">
        <v>29</v>
      </c>
      <c r="F491" s="289">
        <v>43707</v>
      </c>
      <c r="G491" s="290" t="s">
        <v>527</v>
      </c>
      <c r="H491" s="290" t="s">
        <v>1494</v>
      </c>
      <c r="I491" s="291">
        <v>32.438135840000001</v>
      </c>
      <c r="J491" s="291">
        <v>15</v>
      </c>
      <c r="K491" s="290" t="s">
        <v>438</v>
      </c>
      <c r="L491" s="292">
        <v>42.65</v>
      </c>
      <c r="M491" s="293" t="s">
        <v>1495</v>
      </c>
      <c r="N491" s="293" t="s">
        <v>1496</v>
      </c>
      <c r="O491" s="294" t="s">
        <v>169</v>
      </c>
      <c r="P491" s="295">
        <v>-1.3708412999999999</v>
      </c>
      <c r="Q491" s="295" t="s">
        <v>280</v>
      </c>
      <c r="R491" s="296">
        <v>0</v>
      </c>
      <c r="S491" s="297">
        <v>3.6990089216904404E-4</v>
      </c>
      <c r="T491" s="297">
        <v>1.2675264944142146E-3</v>
      </c>
      <c r="U491" s="298">
        <v>0.29182892333938404</v>
      </c>
      <c r="V491" s="295"/>
      <c r="W491" s="295"/>
      <c r="X491" s="295"/>
      <c r="Y491" s="313"/>
      <c r="Z491" s="313"/>
      <c r="AA491" s="301"/>
      <c r="AB491" s="295"/>
    </row>
    <row r="492" spans="1:28" ht="15">
      <c r="A492" s="247" t="s">
        <v>176</v>
      </c>
      <c r="B492" s="287" t="s">
        <v>2233</v>
      </c>
      <c r="C492" s="287" t="s">
        <v>2234</v>
      </c>
      <c r="D492" s="305">
        <v>45</v>
      </c>
      <c r="E492" s="287" t="s">
        <v>29</v>
      </c>
      <c r="F492" s="289">
        <v>43707</v>
      </c>
      <c r="G492" s="290" t="s">
        <v>527</v>
      </c>
      <c r="H492" s="290" t="s">
        <v>1001</v>
      </c>
      <c r="I492" s="291">
        <v>23.65076818</v>
      </c>
      <c r="J492" s="291">
        <v>18</v>
      </c>
      <c r="K492" s="290" t="s">
        <v>438</v>
      </c>
      <c r="L492" s="292">
        <v>18.61</v>
      </c>
      <c r="M492" s="293" t="s">
        <v>1002</v>
      </c>
      <c r="N492" s="293" t="s">
        <v>1003</v>
      </c>
      <c r="O492" s="294" t="s">
        <v>169</v>
      </c>
      <c r="P492" s="295">
        <v>-9.2761150000000008</v>
      </c>
      <c r="Q492" s="295" t="s">
        <v>408</v>
      </c>
      <c r="R492" s="296">
        <v>0</v>
      </c>
      <c r="S492" s="297">
        <v>5.4172842677200374E-5</v>
      </c>
      <c r="T492" s="297">
        <v>1.4264685897174932E-4</v>
      </c>
      <c r="U492" s="298">
        <v>0.37976891371950294</v>
      </c>
      <c r="V492" s="295"/>
      <c r="W492" s="295"/>
      <c r="X492" s="295"/>
      <c r="Y492" s="313"/>
      <c r="Z492" s="313"/>
      <c r="AA492" s="301"/>
      <c r="AB492" s="295"/>
    </row>
    <row r="493" spans="1:28" ht="15">
      <c r="A493" s="247" t="s">
        <v>176</v>
      </c>
      <c r="B493" s="287" t="s">
        <v>2235</v>
      </c>
      <c r="C493" s="287" t="s">
        <v>2236</v>
      </c>
      <c r="D493" s="305">
        <v>46</v>
      </c>
      <c r="E493" s="287" t="s">
        <v>29</v>
      </c>
      <c r="F493" s="289">
        <v>43707</v>
      </c>
      <c r="G493" s="290" t="s">
        <v>527</v>
      </c>
      <c r="H493" s="290" t="s">
        <v>1218</v>
      </c>
      <c r="I493" s="291">
        <v>29.51976105</v>
      </c>
      <c r="J493" s="291">
        <v>14</v>
      </c>
      <c r="K493" s="290" t="s">
        <v>438</v>
      </c>
      <c r="L493" s="292">
        <v>203.85</v>
      </c>
      <c r="M493" s="293" t="s">
        <v>1219</v>
      </c>
      <c r="N493" s="293" t="s">
        <v>1220</v>
      </c>
      <c r="O493" s="294" t="s">
        <v>169</v>
      </c>
      <c r="P493" s="295">
        <v>-2.3449719999999998</v>
      </c>
      <c r="Q493" s="295" t="s">
        <v>447</v>
      </c>
      <c r="R493" s="296">
        <v>0</v>
      </c>
      <c r="S493" s="297">
        <v>2.5507492114266338E-4</v>
      </c>
      <c r="T493" s="297">
        <v>8.9040253328378333E-4</v>
      </c>
      <c r="U493" s="298">
        <v>0.28647146836156578</v>
      </c>
      <c r="V493" s="295"/>
      <c r="W493" s="295"/>
      <c r="X493" s="295"/>
      <c r="Y493" s="313"/>
      <c r="Z493" s="313"/>
      <c r="AA493" s="301"/>
      <c r="AB493" s="295"/>
    </row>
    <row r="494" spans="1:28" ht="15">
      <c r="A494" s="247" t="s">
        <v>176</v>
      </c>
      <c r="B494" s="287" t="s">
        <v>2237</v>
      </c>
      <c r="C494" s="287" t="s">
        <v>2238</v>
      </c>
      <c r="D494" s="305">
        <v>47</v>
      </c>
      <c r="E494" s="287" t="s">
        <v>29</v>
      </c>
      <c r="F494" s="289">
        <v>43707</v>
      </c>
      <c r="G494" s="290" t="s">
        <v>527</v>
      </c>
      <c r="H494" s="290" t="s">
        <v>1721</v>
      </c>
      <c r="I494" s="291">
        <v>24.71341091</v>
      </c>
      <c r="J494" s="291">
        <v>4</v>
      </c>
      <c r="K494" s="290" t="s">
        <v>438</v>
      </c>
      <c r="L494" s="292">
        <v>161.54</v>
      </c>
      <c r="M494" s="293" t="s">
        <v>1722</v>
      </c>
      <c r="N494" s="293" t="s">
        <v>1723</v>
      </c>
      <c r="O494" s="294" t="s">
        <v>169</v>
      </c>
      <c r="P494" s="295">
        <v>1.4368533999999999</v>
      </c>
      <c r="Q494" s="295" t="s">
        <v>408</v>
      </c>
      <c r="R494" s="296">
        <v>0</v>
      </c>
      <c r="S494" s="297">
        <v>6.934364125029648E-4</v>
      </c>
      <c r="T494" s="297">
        <v>1.0713410671797457E-3</v>
      </c>
      <c r="U494" s="298">
        <v>0.6472601804842627</v>
      </c>
      <c r="V494" s="295"/>
      <c r="W494" s="295"/>
      <c r="X494" s="295"/>
      <c r="Y494" s="313"/>
      <c r="Z494" s="313"/>
      <c r="AA494" s="301"/>
      <c r="AB494" s="295"/>
    </row>
    <row r="495" spans="1:28" ht="15">
      <c r="A495" s="247" t="s">
        <v>176</v>
      </c>
      <c r="B495" s="287" t="s">
        <v>2239</v>
      </c>
      <c r="C495" s="287" t="s">
        <v>2240</v>
      </c>
      <c r="D495" s="305">
        <v>48</v>
      </c>
      <c r="E495" s="287" t="s">
        <v>29</v>
      </c>
      <c r="F495" s="289">
        <v>43707</v>
      </c>
      <c r="G495" s="290" t="s">
        <v>527</v>
      </c>
      <c r="H495" s="290" t="s">
        <v>1525</v>
      </c>
      <c r="I495" s="291">
        <v>42.8265216</v>
      </c>
      <c r="J495" s="291">
        <v>31</v>
      </c>
      <c r="K495" s="290" t="s">
        <v>438</v>
      </c>
      <c r="L495" s="292">
        <v>180.02</v>
      </c>
      <c r="M495" s="293" t="s">
        <v>1526</v>
      </c>
      <c r="N495" s="293" t="s">
        <v>1527</v>
      </c>
      <c r="O495" s="294" t="s">
        <v>169</v>
      </c>
      <c r="P495" s="295">
        <v>5.4195165999999997</v>
      </c>
      <c r="Q495" s="295" t="s">
        <v>456</v>
      </c>
      <c r="R495" s="296">
        <v>0</v>
      </c>
      <c r="S495" s="297">
        <v>4.9945346406990981E-3</v>
      </c>
      <c r="T495" s="297">
        <v>1.9538151075418836E-3</v>
      </c>
      <c r="U495" s="298">
        <v>2.556298506148198</v>
      </c>
      <c r="V495" s="295"/>
      <c r="W495" s="295"/>
      <c r="X495" s="295"/>
      <c r="Y495" s="313"/>
      <c r="Z495" s="313"/>
      <c r="AA495" s="301"/>
      <c r="AB495" s="295"/>
    </row>
    <row r="496" spans="1:28" ht="15">
      <c r="A496" s="247" t="s">
        <v>176</v>
      </c>
      <c r="B496" s="287" t="s">
        <v>2241</v>
      </c>
      <c r="C496" s="287" t="s">
        <v>2242</v>
      </c>
      <c r="D496" s="305">
        <v>49</v>
      </c>
      <c r="E496" s="287" t="s">
        <v>29</v>
      </c>
      <c r="F496" s="289">
        <v>43707</v>
      </c>
      <c r="G496" s="290" t="s">
        <v>527</v>
      </c>
      <c r="H496" s="290" t="s">
        <v>763</v>
      </c>
      <c r="I496" s="291">
        <v>22.7302468</v>
      </c>
      <c r="J496" s="291">
        <v>13</v>
      </c>
      <c r="K496" s="290" t="s">
        <v>438</v>
      </c>
      <c r="L496" s="292">
        <v>104.06</v>
      </c>
      <c r="M496" s="293" t="s">
        <v>764</v>
      </c>
      <c r="N496" s="293" t="s">
        <v>765</v>
      </c>
      <c r="O496" s="294" t="s">
        <v>169</v>
      </c>
      <c r="P496" s="295">
        <v>-8.1341380000000001</v>
      </c>
      <c r="Q496" s="295" t="s">
        <v>408</v>
      </c>
      <c r="R496" s="296">
        <v>0</v>
      </c>
      <c r="S496" s="297">
        <v>8.7833223907169496E-4</v>
      </c>
      <c r="T496" s="297">
        <v>1.0854778969941069E-3</v>
      </c>
      <c r="U496" s="298">
        <v>0.80916639712698224</v>
      </c>
      <c r="V496" s="295"/>
      <c r="W496" s="295"/>
      <c r="X496" s="295"/>
      <c r="Y496" s="313"/>
      <c r="Z496" s="313"/>
      <c r="AA496" s="301"/>
      <c r="AB496" s="295"/>
    </row>
    <row r="497" spans="1:28" ht="15">
      <c r="A497" s="247" t="s">
        <v>176</v>
      </c>
      <c r="B497" s="287" t="s">
        <v>2243</v>
      </c>
      <c r="C497" s="287" t="s">
        <v>2244</v>
      </c>
      <c r="D497" s="305">
        <v>50</v>
      </c>
      <c r="E497" s="287" t="s">
        <v>29</v>
      </c>
      <c r="F497" s="289">
        <v>43707</v>
      </c>
      <c r="G497" s="290" t="s">
        <v>527</v>
      </c>
      <c r="H497" s="290" t="s">
        <v>1733</v>
      </c>
      <c r="I497" s="291">
        <v>27.508272229999999</v>
      </c>
      <c r="J497" s="291">
        <v>28</v>
      </c>
      <c r="K497" s="290" t="s">
        <v>438</v>
      </c>
      <c r="L497" s="292">
        <v>126.42</v>
      </c>
      <c r="M497" s="293" t="s">
        <v>1734</v>
      </c>
      <c r="N497" s="293" t="s">
        <v>1735</v>
      </c>
      <c r="O497" s="294" t="s">
        <v>169</v>
      </c>
      <c r="P497" s="295">
        <v>5.2223920000000001</v>
      </c>
      <c r="Q497" s="295" t="s">
        <v>280</v>
      </c>
      <c r="R497" s="296">
        <v>0</v>
      </c>
      <c r="S497" s="297">
        <v>3.3332882540818396E-3</v>
      </c>
      <c r="T497" s="297">
        <v>2.4940630284429805E-3</v>
      </c>
      <c r="U497" s="298">
        <v>1.3364891809341239</v>
      </c>
      <c r="V497" s="295"/>
      <c r="W497" s="295"/>
      <c r="X497" s="295"/>
      <c r="Y497" s="313"/>
      <c r="Z497" s="313"/>
      <c r="AA497" s="301"/>
      <c r="AB497" s="295"/>
    </row>
    <row r="498" spans="1:28" ht="15">
      <c r="A498" s="247" t="s">
        <v>176</v>
      </c>
      <c r="B498" s="287" t="s">
        <v>2245</v>
      </c>
      <c r="C498" s="287" t="s">
        <v>2246</v>
      </c>
      <c r="D498" s="305">
        <v>1</v>
      </c>
      <c r="E498" s="287" t="s">
        <v>45</v>
      </c>
      <c r="F498" s="289">
        <v>43707</v>
      </c>
      <c r="G498" s="290" t="s">
        <v>566</v>
      </c>
      <c r="H498" s="290" t="s">
        <v>444</v>
      </c>
      <c r="I498" s="291">
        <v>49.667281060000001</v>
      </c>
      <c r="J498" s="291">
        <v>7</v>
      </c>
      <c r="K498" s="290" t="s">
        <v>438</v>
      </c>
      <c r="L498" s="292">
        <v>284.51</v>
      </c>
      <c r="M498" s="293" t="s">
        <v>445</v>
      </c>
      <c r="N498" s="293" t="s">
        <v>446</v>
      </c>
      <c r="O498" s="294" t="s">
        <v>169</v>
      </c>
      <c r="P498" s="295">
        <v>-3.292513</v>
      </c>
      <c r="Q498" s="295" t="s">
        <v>447</v>
      </c>
      <c r="R498" s="296">
        <v>0</v>
      </c>
      <c r="S498" s="297">
        <v>1.0741791178560984E-2</v>
      </c>
      <c r="T498" s="297">
        <v>5.8349094740275586E-3</v>
      </c>
      <c r="U498" s="298">
        <v>1.8409524991561592</v>
      </c>
      <c r="V498" s="295"/>
      <c r="W498" s="295"/>
      <c r="X498" s="295"/>
      <c r="Y498" s="313"/>
      <c r="Z498" s="313"/>
      <c r="AA498" s="301"/>
      <c r="AB498" s="295"/>
    </row>
    <row r="499" spans="1:28" ht="15">
      <c r="A499" s="247" t="s">
        <v>176</v>
      </c>
      <c r="B499" s="287" t="s">
        <v>2247</v>
      </c>
      <c r="C499" s="287" t="s">
        <v>2248</v>
      </c>
      <c r="D499" s="305">
        <v>2</v>
      </c>
      <c r="E499" s="287" t="s">
        <v>45</v>
      </c>
      <c r="F499" s="289">
        <v>43707</v>
      </c>
      <c r="G499" s="290" t="s">
        <v>566</v>
      </c>
      <c r="H499" s="290" t="s">
        <v>453</v>
      </c>
      <c r="I499" s="291">
        <v>176.52394326999999</v>
      </c>
      <c r="J499" s="291">
        <v>10</v>
      </c>
      <c r="K499" s="290" t="s">
        <v>438</v>
      </c>
      <c r="L499" s="292">
        <v>31.45</v>
      </c>
      <c r="M499" s="293" t="s">
        <v>454</v>
      </c>
      <c r="N499" s="293" t="s">
        <v>455</v>
      </c>
      <c r="O499" s="294" t="s">
        <v>169</v>
      </c>
      <c r="P499" s="295">
        <v>-4.1379333000000003</v>
      </c>
      <c r="Q499" s="295" t="s">
        <v>456</v>
      </c>
      <c r="R499" s="296">
        <v>0</v>
      </c>
      <c r="S499" s="297">
        <v>5.4143693481675846E-4</v>
      </c>
      <c r="T499" s="297">
        <v>1.1092338660799424E-3</v>
      </c>
      <c r="U499" s="298">
        <v>0.48811792659217018</v>
      </c>
      <c r="V499" s="295"/>
      <c r="W499" s="295"/>
      <c r="X499" s="295"/>
      <c r="Y499" s="313"/>
      <c r="Z499" s="313"/>
      <c r="AA499" s="301"/>
      <c r="AB499" s="295"/>
    </row>
    <row r="500" spans="1:28" ht="15">
      <c r="A500" s="247" t="s">
        <v>176</v>
      </c>
      <c r="B500" s="287" t="s">
        <v>2249</v>
      </c>
      <c r="C500" s="287" t="s">
        <v>2250</v>
      </c>
      <c r="D500" s="305">
        <v>3</v>
      </c>
      <c r="E500" s="287" t="s">
        <v>45</v>
      </c>
      <c r="F500" s="289">
        <v>43707</v>
      </c>
      <c r="G500" s="290" t="s">
        <v>566</v>
      </c>
      <c r="H500" s="290" t="s">
        <v>461</v>
      </c>
      <c r="I500" s="291">
        <v>649.08113894999997</v>
      </c>
      <c r="J500" s="291">
        <v>4</v>
      </c>
      <c r="K500" s="290" t="s">
        <v>438</v>
      </c>
      <c r="L500" s="292">
        <v>76.63</v>
      </c>
      <c r="M500" s="293" t="s">
        <v>462</v>
      </c>
      <c r="N500" s="293" t="s">
        <v>463</v>
      </c>
      <c r="O500" s="294" t="s">
        <v>169</v>
      </c>
      <c r="P500" s="295">
        <v>-7.7981176000000003</v>
      </c>
      <c r="Q500" s="295" t="s">
        <v>408</v>
      </c>
      <c r="R500" s="296">
        <v>0</v>
      </c>
      <c r="S500" s="297">
        <v>9.5878858499395484E-6</v>
      </c>
      <c r="T500" s="297">
        <v>1.6179489801680162E-4</v>
      </c>
      <c r="U500" s="298">
        <v>5.9259506742566706E-2</v>
      </c>
      <c r="V500" s="295"/>
      <c r="W500" s="295"/>
      <c r="X500" s="295"/>
      <c r="Y500" s="313"/>
      <c r="Z500" s="313"/>
      <c r="AA500" s="301"/>
      <c r="AB500" s="295"/>
    </row>
    <row r="501" spans="1:28" ht="15">
      <c r="A501" s="247" t="s">
        <v>176</v>
      </c>
      <c r="B501" s="287" t="s">
        <v>2251</v>
      </c>
      <c r="C501" s="287" t="s">
        <v>2252</v>
      </c>
      <c r="D501" s="305">
        <v>4</v>
      </c>
      <c r="E501" s="287" t="s">
        <v>45</v>
      </c>
      <c r="F501" s="289">
        <v>43707</v>
      </c>
      <c r="G501" s="290" t="s">
        <v>566</v>
      </c>
      <c r="H501" s="290" t="s">
        <v>2253</v>
      </c>
      <c r="I501" s="291">
        <v>59.271432570000002</v>
      </c>
      <c r="J501" s="291">
        <v>5</v>
      </c>
      <c r="K501" s="290" t="s">
        <v>438</v>
      </c>
      <c r="L501" s="292">
        <v>225.92</v>
      </c>
      <c r="M501" s="293" t="s">
        <v>2254</v>
      </c>
      <c r="N501" s="293" t="s">
        <v>2255</v>
      </c>
      <c r="O501" s="294" t="s">
        <v>169</v>
      </c>
      <c r="P501" s="295">
        <v>-2.1027743999999999</v>
      </c>
      <c r="Q501" s="295" t="s">
        <v>404</v>
      </c>
      <c r="R501" s="296">
        <v>0</v>
      </c>
      <c r="S501" s="297">
        <v>2.766897133454098E-3</v>
      </c>
      <c r="T501" s="297">
        <v>2.0563692866606199E-3</v>
      </c>
      <c r="U501" s="298">
        <v>1.3455254128733458</v>
      </c>
      <c r="V501" s="295"/>
      <c r="W501" s="295"/>
      <c r="X501" s="295"/>
      <c r="Y501" s="313"/>
      <c r="Z501" s="313"/>
      <c r="AA501" s="301"/>
      <c r="AB501" s="295"/>
    </row>
    <row r="502" spans="1:28" ht="15">
      <c r="A502" s="247" t="s">
        <v>176</v>
      </c>
      <c r="B502" s="287" t="s">
        <v>2256</v>
      </c>
      <c r="C502" s="287" t="s">
        <v>2257</v>
      </c>
      <c r="D502" s="305">
        <v>5</v>
      </c>
      <c r="E502" s="287" t="s">
        <v>45</v>
      </c>
      <c r="F502" s="289">
        <v>43707</v>
      </c>
      <c r="G502" s="290" t="s">
        <v>566</v>
      </c>
      <c r="H502" s="290" t="s">
        <v>1239</v>
      </c>
      <c r="I502" s="291">
        <v>41.914948350000003</v>
      </c>
      <c r="J502" s="291">
        <v>2</v>
      </c>
      <c r="K502" s="290" t="s">
        <v>438</v>
      </c>
      <c r="L502" s="292">
        <v>89.13</v>
      </c>
      <c r="M502" s="293" t="s">
        <v>1240</v>
      </c>
      <c r="N502" s="293" t="s">
        <v>1241</v>
      </c>
      <c r="O502" s="294" t="s">
        <v>169</v>
      </c>
      <c r="P502" s="295">
        <v>-1.6112565999999999</v>
      </c>
      <c r="Q502" s="295" t="s">
        <v>408</v>
      </c>
      <c r="R502" s="296">
        <v>0</v>
      </c>
      <c r="S502" s="297">
        <v>3.4323712535021689E-4</v>
      </c>
      <c r="T502" s="297">
        <v>6.0436830444884286E-4</v>
      </c>
      <c r="U502" s="298">
        <v>0.56792707827925215</v>
      </c>
      <c r="V502" s="295"/>
      <c r="W502" s="295"/>
      <c r="X502" s="295"/>
      <c r="Y502" s="313"/>
      <c r="Z502" s="313"/>
      <c r="AA502" s="301"/>
      <c r="AB502" s="295"/>
    </row>
    <row r="503" spans="1:28" ht="15">
      <c r="A503" s="247" t="s">
        <v>176</v>
      </c>
      <c r="B503" s="287" t="s">
        <v>2258</v>
      </c>
      <c r="C503" s="287" t="s">
        <v>2259</v>
      </c>
      <c r="D503" s="305">
        <v>6</v>
      </c>
      <c r="E503" s="287" t="s">
        <v>45</v>
      </c>
      <c r="F503" s="289">
        <v>43707</v>
      </c>
      <c r="G503" s="290" t="s">
        <v>566</v>
      </c>
      <c r="H503" s="290" t="s">
        <v>2260</v>
      </c>
      <c r="I503" s="291">
        <v>136.87421645000001</v>
      </c>
      <c r="J503" s="291">
        <v>4</v>
      </c>
      <c r="K503" s="290" t="s">
        <v>438</v>
      </c>
      <c r="L503" s="292">
        <v>59.72</v>
      </c>
      <c r="M503" s="293" t="s">
        <v>2261</v>
      </c>
      <c r="N503" s="293" t="s">
        <v>2262</v>
      </c>
      <c r="O503" s="294" t="s">
        <v>169</v>
      </c>
      <c r="P503" s="295">
        <v>-0.39457082999999998</v>
      </c>
      <c r="Q503" s="295" t="s">
        <v>404</v>
      </c>
      <c r="R503" s="296">
        <v>0</v>
      </c>
      <c r="S503" s="297">
        <v>2.7733514372102458E-4</v>
      </c>
      <c r="T503" s="297">
        <v>3.0291183466139073E-4</v>
      </c>
      <c r="U503" s="298">
        <v>0.91556390997744608</v>
      </c>
      <c r="V503" s="295"/>
      <c r="W503" s="295"/>
      <c r="X503" s="295"/>
      <c r="Y503" s="313"/>
      <c r="Z503" s="313"/>
      <c r="AA503" s="301"/>
      <c r="AB503" s="295"/>
    </row>
    <row r="504" spans="1:28" ht="15">
      <c r="A504" s="247" t="s">
        <v>176</v>
      </c>
      <c r="B504" s="287" t="s">
        <v>2263</v>
      </c>
      <c r="C504" s="287" t="s">
        <v>2264</v>
      </c>
      <c r="D504" s="305">
        <v>7</v>
      </c>
      <c r="E504" s="287" t="s">
        <v>45</v>
      </c>
      <c r="F504" s="289">
        <v>43707</v>
      </c>
      <c r="G504" s="290" t="s">
        <v>566</v>
      </c>
      <c r="H504" s="290" t="s">
        <v>474</v>
      </c>
      <c r="I504" s="291">
        <v>47.94300148</v>
      </c>
      <c r="J504" s="291">
        <v>27</v>
      </c>
      <c r="K504" s="290" t="s">
        <v>438</v>
      </c>
      <c r="L504" s="292">
        <v>183.11</v>
      </c>
      <c r="M504" s="293" t="s">
        <v>475</v>
      </c>
      <c r="N504" s="293" t="s">
        <v>476</v>
      </c>
      <c r="O504" s="294" t="s">
        <v>169</v>
      </c>
      <c r="P504" s="295">
        <v>-12.043243</v>
      </c>
      <c r="Q504" s="295" t="s">
        <v>447</v>
      </c>
      <c r="R504" s="296">
        <v>0</v>
      </c>
      <c r="S504" s="297">
        <v>4.2679472250162193E-4</v>
      </c>
      <c r="T504" s="297">
        <v>5.3954481151685327E-4</v>
      </c>
      <c r="U504" s="298">
        <v>0.79102738714463672</v>
      </c>
      <c r="V504" s="295"/>
      <c r="W504" s="295"/>
      <c r="X504" s="295"/>
      <c r="Y504" s="313"/>
      <c r="Z504" s="313"/>
      <c r="AA504" s="301"/>
      <c r="AB504" s="295"/>
    </row>
    <row r="505" spans="1:28" ht="15">
      <c r="A505" s="247" t="s">
        <v>176</v>
      </c>
      <c r="B505" s="287" t="s">
        <v>2265</v>
      </c>
      <c r="C505" s="287" t="s">
        <v>2266</v>
      </c>
      <c r="D505" s="305">
        <v>8</v>
      </c>
      <c r="E505" s="287" t="s">
        <v>45</v>
      </c>
      <c r="F505" s="289">
        <v>43707</v>
      </c>
      <c r="G505" s="290" t="s">
        <v>566</v>
      </c>
      <c r="H505" s="290" t="s">
        <v>481</v>
      </c>
      <c r="I505" s="291">
        <v>53.296539920000001</v>
      </c>
      <c r="J505" s="291">
        <v>53</v>
      </c>
      <c r="K505" s="290" t="s">
        <v>438</v>
      </c>
      <c r="L505" s="292">
        <v>1776.29</v>
      </c>
      <c r="M505" s="293" t="s">
        <v>482</v>
      </c>
      <c r="N505" s="293" t="s">
        <v>483</v>
      </c>
      <c r="O505" s="294" t="s">
        <v>169</v>
      </c>
      <c r="P505" s="295">
        <v>-3.930831</v>
      </c>
      <c r="Q505" s="295" t="s">
        <v>484</v>
      </c>
      <c r="R505" s="296">
        <v>0</v>
      </c>
      <c r="S505" s="297">
        <v>3.9517874755088653E-2</v>
      </c>
      <c r="T505" s="297">
        <v>3.0634641413596411E-2</v>
      </c>
      <c r="U505" s="298">
        <v>1.2899734722388376</v>
      </c>
      <c r="V505" s="295"/>
      <c r="W505" s="295"/>
      <c r="X505" s="295"/>
      <c r="Y505" s="313"/>
      <c r="Z505" s="313"/>
      <c r="AA505" s="301"/>
      <c r="AB505" s="295"/>
    </row>
    <row r="506" spans="1:28" ht="15">
      <c r="A506" s="247" t="s">
        <v>176</v>
      </c>
      <c r="B506" s="287" t="s">
        <v>2267</v>
      </c>
      <c r="C506" s="287" t="s">
        <v>2268</v>
      </c>
      <c r="D506" s="305">
        <v>9</v>
      </c>
      <c r="E506" s="287" t="s">
        <v>45</v>
      </c>
      <c r="F506" s="289">
        <v>43707</v>
      </c>
      <c r="G506" s="290" t="s">
        <v>566</v>
      </c>
      <c r="H506" s="290" t="s">
        <v>1054</v>
      </c>
      <c r="I506" s="291">
        <v>44.315227790000002</v>
      </c>
      <c r="J506" s="291">
        <v>2</v>
      </c>
      <c r="K506" s="290" t="s">
        <v>438</v>
      </c>
      <c r="L506" s="292">
        <v>230.19</v>
      </c>
      <c r="M506" s="293" t="s">
        <v>1055</v>
      </c>
      <c r="N506" s="293" t="s">
        <v>1056</v>
      </c>
      <c r="O506" s="294" t="s">
        <v>169</v>
      </c>
      <c r="P506" s="295">
        <v>2.7454852999999999</v>
      </c>
      <c r="Q506" s="295" t="s">
        <v>408</v>
      </c>
      <c r="R506" s="296">
        <v>0</v>
      </c>
      <c r="S506" s="297">
        <v>5.3771789901405076E-3</v>
      </c>
      <c r="T506" s="297">
        <v>4.2401285132844524E-3</v>
      </c>
      <c r="U506" s="298">
        <v>1.2681641542924091</v>
      </c>
      <c r="V506" s="295"/>
      <c r="W506" s="295"/>
      <c r="X506" s="295"/>
      <c r="Y506" s="313"/>
      <c r="Z506" s="313"/>
      <c r="AA506" s="301"/>
      <c r="AB506" s="295"/>
    </row>
    <row r="507" spans="1:28" ht="15">
      <c r="A507" s="247" t="s">
        <v>2269</v>
      </c>
      <c r="B507" s="287" t="s">
        <v>2270</v>
      </c>
      <c r="C507" s="287" t="s">
        <v>2271</v>
      </c>
      <c r="D507" s="305">
        <v>10</v>
      </c>
      <c r="E507" s="287" t="s">
        <v>45</v>
      </c>
      <c r="F507" s="289">
        <v>43707</v>
      </c>
      <c r="G507" s="290" t="s">
        <v>566</v>
      </c>
      <c r="H507" s="290" t="s">
        <v>2272</v>
      </c>
      <c r="I507" s="291">
        <v>77.986829159999999</v>
      </c>
      <c r="J507" s="291">
        <v>1</v>
      </c>
      <c r="K507" s="290" t="s">
        <v>438</v>
      </c>
      <c r="L507" s="292">
        <v>25.84</v>
      </c>
      <c r="M507" s="293" t="s">
        <v>2273</v>
      </c>
      <c r="N507" s="293" t="s">
        <v>2274</v>
      </c>
      <c r="O507" s="294" t="s">
        <v>169</v>
      </c>
      <c r="P507" s="295">
        <v>0.67890879999999998</v>
      </c>
      <c r="Q507" s="295" t="s">
        <v>484</v>
      </c>
      <c r="R507" s="296">
        <v>0</v>
      </c>
      <c r="S507" s="297">
        <v>4.6518134916597999E-5</v>
      </c>
      <c r="T507" s="297">
        <v>4.1095475481938576E-4</v>
      </c>
      <c r="U507" s="298">
        <v>0.11319527118512761</v>
      </c>
      <c r="V507" s="295"/>
      <c r="W507" s="295"/>
      <c r="X507" s="295"/>
      <c r="Y507" s="313"/>
      <c r="Z507" s="313"/>
      <c r="AA507" s="301"/>
      <c r="AB507" s="295"/>
    </row>
    <row r="508" spans="1:28" ht="15">
      <c r="A508" s="247" t="s">
        <v>176</v>
      </c>
      <c r="B508" s="287" t="s">
        <v>2275</v>
      </c>
      <c r="C508" s="287" t="s">
        <v>2276</v>
      </c>
      <c r="D508" s="305">
        <v>11</v>
      </c>
      <c r="E508" s="287" t="s">
        <v>45</v>
      </c>
      <c r="F508" s="289">
        <v>43707</v>
      </c>
      <c r="G508" s="290" t="s">
        <v>566</v>
      </c>
      <c r="H508" s="290" t="s">
        <v>827</v>
      </c>
      <c r="I508" s="291">
        <v>1414.24563829</v>
      </c>
      <c r="J508" s="291">
        <v>3</v>
      </c>
      <c r="K508" s="290" t="s">
        <v>438</v>
      </c>
      <c r="L508" s="292">
        <v>142.82</v>
      </c>
      <c r="M508" s="293" t="s">
        <v>828</v>
      </c>
      <c r="N508" s="293" t="s">
        <v>829</v>
      </c>
      <c r="O508" s="294" t="s">
        <v>169</v>
      </c>
      <c r="P508" s="295">
        <v>-7.6839329999999997</v>
      </c>
      <c r="Q508" s="295" t="s">
        <v>456</v>
      </c>
      <c r="R508" s="296">
        <v>0</v>
      </c>
      <c r="S508" s="297">
        <v>1.7049546429584231E-3</v>
      </c>
      <c r="T508" s="297">
        <v>1.3388623543761061E-3</v>
      </c>
      <c r="U508" s="298">
        <v>1.2734353441081789</v>
      </c>
      <c r="V508" s="295"/>
      <c r="W508" s="295"/>
      <c r="X508" s="295"/>
      <c r="Y508" s="313"/>
      <c r="Z508" s="313"/>
      <c r="AA508" s="301"/>
      <c r="AB508" s="295"/>
    </row>
    <row r="509" spans="1:28" ht="15">
      <c r="A509" s="247" t="s">
        <v>176</v>
      </c>
      <c r="B509" s="287" t="s">
        <v>2277</v>
      </c>
      <c r="C509" s="287" t="s">
        <v>2278</v>
      </c>
      <c r="D509" s="305">
        <v>12</v>
      </c>
      <c r="E509" s="287" t="s">
        <v>45</v>
      </c>
      <c r="F509" s="289">
        <v>43707</v>
      </c>
      <c r="G509" s="290" t="s">
        <v>566</v>
      </c>
      <c r="H509" s="290" t="s">
        <v>524</v>
      </c>
      <c r="I509" s="291">
        <v>65.087857630000002</v>
      </c>
      <c r="J509" s="291">
        <v>4</v>
      </c>
      <c r="K509" s="290" t="s">
        <v>438</v>
      </c>
      <c r="L509" s="292">
        <v>115.57</v>
      </c>
      <c r="M509" s="293" t="s">
        <v>525</v>
      </c>
      <c r="N509" s="293" t="s">
        <v>526</v>
      </c>
      <c r="O509" s="294" t="s">
        <v>169</v>
      </c>
      <c r="P509" s="295">
        <v>-3.3603190999999999</v>
      </c>
      <c r="Q509" s="295" t="s">
        <v>408</v>
      </c>
      <c r="R509" s="296">
        <v>0</v>
      </c>
      <c r="S509" s="297">
        <v>8.7986026571625306E-5</v>
      </c>
      <c r="T509" s="297">
        <v>3.9571505896358661E-4</v>
      </c>
      <c r="U509" s="298">
        <v>0.22234692508813952</v>
      </c>
      <c r="V509" s="295"/>
      <c r="W509" s="295"/>
      <c r="X509" s="295"/>
      <c r="Y509" s="313"/>
      <c r="Z509" s="313"/>
      <c r="AA509" s="301"/>
      <c r="AB509" s="295"/>
    </row>
    <row r="510" spans="1:28" ht="15">
      <c r="A510" s="247" t="s">
        <v>176</v>
      </c>
      <c r="B510" s="287" t="s">
        <v>2279</v>
      </c>
      <c r="C510" s="287" t="s">
        <v>2280</v>
      </c>
      <c r="D510" s="305">
        <v>13</v>
      </c>
      <c r="E510" s="287" t="s">
        <v>45</v>
      </c>
      <c r="F510" s="289">
        <v>43707</v>
      </c>
      <c r="G510" s="290" t="s">
        <v>566</v>
      </c>
      <c r="H510" s="290" t="s">
        <v>2281</v>
      </c>
      <c r="I510" s="291">
        <v>48.942004240000003</v>
      </c>
      <c r="J510" s="291">
        <v>7</v>
      </c>
      <c r="K510" s="290" t="s">
        <v>438</v>
      </c>
      <c r="L510" s="292">
        <v>80.41</v>
      </c>
      <c r="M510" s="293" t="s">
        <v>2282</v>
      </c>
      <c r="N510" s="293" t="s">
        <v>2283</v>
      </c>
      <c r="O510" s="294" t="s">
        <v>169</v>
      </c>
      <c r="P510" s="295">
        <v>5.3301572999999998</v>
      </c>
      <c r="Q510" s="295" t="s">
        <v>404</v>
      </c>
      <c r="R510" s="296">
        <v>0</v>
      </c>
      <c r="S510" s="297">
        <v>6.1894079762568198E-4</v>
      </c>
      <c r="T510" s="297">
        <v>1.1082844334345723E-3</v>
      </c>
      <c r="U510" s="298">
        <v>0.55846746462691454</v>
      </c>
      <c r="V510" s="295"/>
      <c r="W510" s="295"/>
      <c r="X510" s="295"/>
      <c r="Y510" s="313"/>
      <c r="Z510" s="313"/>
      <c r="AA510" s="301"/>
      <c r="AB510" s="295"/>
    </row>
    <row r="511" spans="1:28" ht="15">
      <c r="A511" s="247" t="s">
        <v>176</v>
      </c>
      <c r="B511" s="287" t="s">
        <v>2284</v>
      </c>
      <c r="C511" s="287" t="s">
        <v>2285</v>
      </c>
      <c r="D511" s="305">
        <v>14</v>
      </c>
      <c r="E511" s="287" t="s">
        <v>45</v>
      </c>
      <c r="F511" s="289">
        <v>43707</v>
      </c>
      <c r="G511" s="290" t="s">
        <v>566</v>
      </c>
      <c r="H511" s="290" t="s">
        <v>2286</v>
      </c>
      <c r="I511" s="291">
        <v>71.638453339999998</v>
      </c>
      <c r="J511" s="291">
        <v>3</v>
      </c>
      <c r="K511" s="290" t="s">
        <v>438</v>
      </c>
      <c r="L511" s="292">
        <v>44.08</v>
      </c>
      <c r="M511" s="293" t="s">
        <v>2287</v>
      </c>
      <c r="N511" s="293" t="s">
        <v>2288</v>
      </c>
      <c r="O511" s="294" t="s">
        <v>169</v>
      </c>
      <c r="P511" s="295">
        <v>-3.8323103999999999</v>
      </c>
      <c r="Q511" s="295" t="s">
        <v>280</v>
      </c>
      <c r="R511" s="296">
        <v>0</v>
      </c>
      <c r="S511" s="297" t="s">
        <v>280</v>
      </c>
      <c r="T511" s="297" t="s">
        <v>280</v>
      </c>
      <c r="U511" s="298" t="s">
        <v>280</v>
      </c>
      <c r="V511" s="295"/>
      <c r="W511" s="295"/>
      <c r="X511" s="295"/>
      <c r="Y511" s="313"/>
      <c r="Z511" s="313"/>
      <c r="AA511" s="301"/>
      <c r="AB511" s="295"/>
    </row>
    <row r="512" spans="1:28" ht="15">
      <c r="A512" s="247" t="s">
        <v>176</v>
      </c>
      <c r="B512" s="287" t="s">
        <v>2289</v>
      </c>
      <c r="C512" s="287" t="s">
        <v>2290</v>
      </c>
      <c r="D512" s="305">
        <v>15</v>
      </c>
      <c r="E512" s="287" t="s">
        <v>45</v>
      </c>
      <c r="F512" s="289">
        <v>43707</v>
      </c>
      <c r="G512" s="290" t="s">
        <v>566</v>
      </c>
      <c r="H512" s="290" t="s">
        <v>843</v>
      </c>
      <c r="I512" s="291">
        <v>146.0011629</v>
      </c>
      <c r="J512" s="291">
        <v>26</v>
      </c>
      <c r="K512" s="290" t="s">
        <v>438</v>
      </c>
      <c r="L512" s="292">
        <v>838.42</v>
      </c>
      <c r="M512" s="293" t="s">
        <v>844</v>
      </c>
      <c r="N512" s="293" t="s">
        <v>845</v>
      </c>
      <c r="O512" s="294" t="s">
        <v>169</v>
      </c>
      <c r="P512" s="295">
        <v>-6.0343741999999999E-2</v>
      </c>
      <c r="Q512" s="295" t="s">
        <v>408</v>
      </c>
      <c r="R512" s="296">
        <v>0</v>
      </c>
      <c r="S512" s="297">
        <v>1.7554022372454649E-3</v>
      </c>
      <c r="T512" s="297">
        <v>8.3166192935473339E-4</v>
      </c>
      <c r="U512" s="298">
        <v>2.1107161158710723</v>
      </c>
      <c r="V512" s="295"/>
      <c r="W512" s="295"/>
      <c r="X512" s="295"/>
      <c r="Y512" s="313"/>
      <c r="Z512" s="313"/>
      <c r="AA512" s="301"/>
      <c r="AB512" s="295"/>
    </row>
    <row r="513" spans="1:28" ht="15">
      <c r="A513" s="247" t="s">
        <v>176</v>
      </c>
      <c r="B513" s="287" t="s">
        <v>2291</v>
      </c>
      <c r="C513" s="287" t="s">
        <v>2292</v>
      </c>
      <c r="D513" s="305">
        <v>16</v>
      </c>
      <c r="E513" s="287" t="s">
        <v>45</v>
      </c>
      <c r="F513" s="289">
        <v>43707</v>
      </c>
      <c r="G513" s="290" t="s">
        <v>566</v>
      </c>
      <c r="H513" s="290" t="s">
        <v>1326</v>
      </c>
      <c r="I513" s="291">
        <v>67.056905420000007</v>
      </c>
      <c r="J513" s="291">
        <v>12</v>
      </c>
      <c r="K513" s="290" t="s">
        <v>438</v>
      </c>
      <c r="L513" s="292">
        <v>75.39</v>
      </c>
      <c r="M513" s="293" t="s">
        <v>1327</v>
      </c>
      <c r="N513" s="293" t="s">
        <v>1328</v>
      </c>
      <c r="O513" s="294" t="s">
        <v>169</v>
      </c>
      <c r="P513" s="295">
        <v>-3.1987548000000001</v>
      </c>
      <c r="Q513" s="295" t="s">
        <v>408</v>
      </c>
      <c r="R513" s="296">
        <v>0</v>
      </c>
      <c r="S513" s="297">
        <v>2.0730141363089691E-4</v>
      </c>
      <c r="T513" s="297">
        <v>6.2894656476492972E-4</v>
      </c>
      <c r="U513" s="298">
        <v>0.32960099513124186</v>
      </c>
      <c r="V513" s="295"/>
      <c r="W513" s="295"/>
      <c r="X513" s="295"/>
      <c r="Y513" s="313"/>
      <c r="Z513" s="313"/>
      <c r="AA513" s="301"/>
      <c r="AB513" s="295"/>
    </row>
    <row r="514" spans="1:28" ht="15">
      <c r="A514" s="247" t="s">
        <v>176</v>
      </c>
      <c r="B514" s="287" t="s">
        <v>2293</v>
      </c>
      <c r="C514" s="287" t="s">
        <v>2294</v>
      </c>
      <c r="D514" s="305">
        <v>17</v>
      </c>
      <c r="E514" s="287" t="s">
        <v>45</v>
      </c>
      <c r="F514" s="289">
        <v>43707</v>
      </c>
      <c r="G514" s="290" t="s">
        <v>566</v>
      </c>
      <c r="H514" s="290" t="s">
        <v>2034</v>
      </c>
      <c r="I514" s="291">
        <v>64.268677780000004</v>
      </c>
      <c r="J514" s="291">
        <v>7</v>
      </c>
      <c r="K514" s="290" t="s">
        <v>438</v>
      </c>
      <c r="L514" s="292">
        <v>294.76</v>
      </c>
      <c r="M514" s="293" t="s">
        <v>2035</v>
      </c>
      <c r="N514" s="293" t="s">
        <v>2036</v>
      </c>
      <c r="O514" s="294" t="s">
        <v>169</v>
      </c>
      <c r="P514" s="295">
        <v>-0.48253536000000002</v>
      </c>
      <c r="Q514" s="295" t="s">
        <v>399</v>
      </c>
      <c r="R514" s="296">
        <v>0</v>
      </c>
      <c r="S514" s="297">
        <v>5.9442609875344785E-3</v>
      </c>
      <c r="T514" s="297">
        <v>5.1020239344709934E-3</v>
      </c>
      <c r="U514" s="298">
        <v>1.1650790086210783</v>
      </c>
      <c r="V514" s="295"/>
      <c r="W514" s="295"/>
      <c r="X514" s="295"/>
      <c r="Y514" s="313"/>
      <c r="Z514" s="313"/>
      <c r="AA514" s="301"/>
      <c r="AB514" s="295"/>
    </row>
    <row r="515" spans="1:28" ht="15">
      <c r="A515" s="247" t="s">
        <v>176</v>
      </c>
      <c r="B515" s="287" t="s">
        <v>2295</v>
      </c>
      <c r="C515" s="287" t="s">
        <v>2296</v>
      </c>
      <c r="D515" s="305">
        <v>18</v>
      </c>
      <c r="E515" s="287" t="s">
        <v>45</v>
      </c>
      <c r="F515" s="289">
        <v>43707</v>
      </c>
      <c r="G515" s="290" t="s">
        <v>566</v>
      </c>
      <c r="H515" s="290" t="s">
        <v>859</v>
      </c>
      <c r="I515" s="291">
        <v>192.55869479</v>
      </c>
      <c r="J515" s="291">
        <v>38</v>
      </c>
      <c r="K515" s="290" t="s">
        <v>438</v>
      </c>
      <c r="L515" s="292">
        <v>145.16999999999999</v>
      </c>
      <c r="M515" s="293" t="s">
        <v>860</v>
      </c>
      <c r="N515" s="293" t="s">
        <v>861</v>
      </c>
      <c r="O515" s="294" t="s">
        <v>169</v>
      </c>
      <c r="P515" s="295">
        <v>3.7445664000000001</v>
      </c>
      <c r="Q515" s="295" t="s">
        <v>447</v>
      </c>
      <c r="R515" s="296">
        <v>0</v>
      </c>
      <c r="S515" s="297">
        <v>1.6359162324981326E-3</v>
      </c>
      <c r="T515" s="297">
        <v>2.5758323593374865E-3</v>
      </c>
      <c r="U515" s="298">
        <v>0.63510198036292087</v>
      </c>
      <c r="V515" s="295"/>
      <c r="W515" s="295"/>
      <c r="X515" s="295"/>
      <c r="Y515" s="313"/>
      <c r="Z515" s="313"/>
      <c r="AA515" s="301"/>
      <c r="AB515" s="295"/>
    </row>
    <row r="516" spans="1:28" ht="15">
      <c r="A516" s="247" t="s">
        <v>2297</v>
      </c>
      <c r="B516" s="287" t="s">
        <v>2298</v>
      </c>
      <c r="C516" s="287" t="s">
        <v>2299</v>
      </c>
      <c r="D516" s="305">
        <v>19</v>
      </c>
      <c r="E516" s="287" t="s">
        <v>45</v>
      </c>
      <c r="F516" s="289">
        <v>43707</v>
      </c>
      <c r="G516" s="290" t="s">
        <v>566</v>
      </c>
      <c r="H516" s="290" t="s">
        <v>864</v>
      </c>
      <c r="I516" s="291">
        <v>42.967288830000001</v>
      </c>
      <c r="J516" s="291">
        <v>1</v>
      </c>
      <c r="K516" s="290" t="s">
        <v>438</v>
      </c>
      <c r="L516" s="292">
        <v>52.15</v>
      </c>
      <c r="M516" s="293" t="s">
        <v>865</v>
      </c>
      <c r="N516" s="293" t="s">
        <v>866</v>
      </c>
      <c r="O516" s="294" t="s">
        <v>169</v>
      </c>
      <c r="P516" s="295">
        <v>-5.3627194999999999</v>
      </c>
      <c r="Q516" s="295" t="s">
        <v>408</v>
      </c>
      <c r="R516" s="296">
        <v>0</v>
      </c>
      <c r="S516" s="297">
        <v>1.1476667257467796E-4</v>
      </c>
      <c r="T516" s="297">
        <v>5.1185076093674287E-4</v>
      </c>
      <c r="U516" s="298">
        <v>0.22421901330114738</v>
      </c>
      <c r="V516" s="295"/>
      <c r="W516" s="295"/>
      <c r="X516" s="295"/>
      <c r="Y516" s="313"/>
      <c r="Z516" s="313"/>
      <c r="AA516" s="301"/>
      <c r="AB516" s="295"/>
    </row>
    <row r="517" spans="1:28" ht="15">
      <c r="A517" s="247" t="s">
        <v>2300</v>
      </c>
      <c r="B517" s="287" t="s">
        <v>2301</v>
      </c>
      <c r="C517" s="287" t="s">
        <v>2302</v>
      </c>
      <c r="D517" s="305">
        <v>20</v>
      </c>
      <c r="E517" s="287" t="s">
        <v>45</v>
      </c>
      <c r="F517" s="289">
        <v>43707</v>
      </c>
      <c r="G517" s="290" t="s">
        <v>566</v>
      </c>
      <c r="H517" s="290" t="s">
        <v>550</v>
      </c>
      <c r="I517" s="291">
        <v>73.653143889999996</v>
      </c>
      <c r="J517" s="291">
        <v>1</v>
      </c>
      <c r="K517" s="290" t="s">
        <v>438</v>
      </c>
      <c r="L517" s="292">
        <v>67.930000000000007</v>
      </c>
      <c r="M517" s="293" t="s">
        <v>551</v>
      </c>
      <c r="N517" s="293" t="s">
        <v>552</v>
      </c>
      <c r="O517" s="294" t="s">
        <v>169</v>
      </c>
      <c r="P517" s="295">
        <v>-3.312093</v>
      </c>
      <c r="Q517" s="295" t="s">
        <v>447</v>
      </c>
      <c r="R517" s="296">
        <v>0</v>
      </c>
      <c r="S517" s="297">
        <v>2.5000632214030954E-3</v>
      </c>
      <c r="T517" s="297">
        <v>2.0923734237602676E-3</v>
      </c>
      <c r="U517" s="298">
        <v>1.1948456202957101</v>
      </c>
      <c r="V517" s="295"/>
      <c r="W517" s="295"/>
      <c r="X517" s="295"/>
      <c r="Y517" s="313"/>
      <c r="Z517" s="313"/>
      <c r="AA517" s="301"/>
      <c r="AB517" s="295"/>
    </row>
    <row r="518" spans="1:28" ht="15">
      <c r="A518" s="247" t="s">
        <v>176</v>
      </c>
      <c r="B518" s="287" t="s">
        <v>2303</v>
      </c>
      <c r="C518" s="287" t="s">
        <v>2304</v>
      </c>
      <c r="D518" s="305">
        <v>21</v>
      </c>
      <c r="E518" s="287" t="s">
        <v>45</v>
      </c>
      <c r="F518" s="289">
        <v>43707</v>
      </c>
      <c r="G518" s="290" t="s">
        <v>566</v>
      </c>
      <c r="H518" s="290" t="s">
        <v>2305</v>
      </c>
      <c r="I518" s="291">
        <v>44.201416420000001</v>
      </c>
      <c r="J518" s="291">
        <v>6</v>
      </c>
      <c r="K518" s="290" t="s">
        <v>438</v>
      </c>
      <c r="L518" s="292">
        <v>74.19</v>
      </c>
      <c r="M518" s="293" t="s">
        <v>2306</v>
      </c>
      <c r="N518" s="293" t="s">
        <v>2307</v>
      </c>
      <c r="O518" s="294" t="s">
        <v>169</v>
      </c>
      <c r="P518" s="295">
        <v>-9.6680220000000006</v>
      </c>
      <c r="Q518" s="295" t="s">
        <v>484</v>
      </c>
      <c r="R518" s="296">
        <v>0</v>
      </c>
      <c r="S518" s="297">
        <v>4.3565442590616336E-3</v>
      </c>
      <c r="T518" s="297">
        <v>1.7628887539072947E-3</v>
      </c>
      <c r="U518" s="298">
        <v>2.471253077884648</v>
      </c>
      <c r="V518" s="295"/>
      <c r="W518" s="295"/>
      <c r="X518" s="295"/>
      <c r="Y518" s="313"/>
      <c r="Z518" s="313"/>
      <c r="AA518" s="301"/>
      <c r="AB518" s="295"/>
    </row>
    <row r="519" spans="1:28" ht="15">
      <c r="A519" s="247" t="s">
        <v>176</v>
      </c>
      <c r="B519" s="287" t="s">
        <v>2308</v>
      </c>
      <c r="C519" s="287" t="s">
        <v>2309</v>
      </c>
      <c r="D519" s="305">
        <v>22</v>
      </c>
      <c r="E519" s="287" t="s">
        <v>45</v>
      </c>
      <c r="F519" s="289">
        <v>43707</v>
      </c>
      <c r="G519" s="290" t="s">
        <v>566</v>
      </c>
      <c r="H519" s="290" t="s">
        <v>1095</v>
      </c>
      <c r="I519" s="291">
        <v>83.376429700000003</v>
      </c>
      <c r="J519" s="291">
        <v>10</v>
      </c>
      <c r="K519" s="290" t="s">
        <v>438</v>
      </c>
      <c r="L519" s="292">
        <v>221.84</v>
      </c>
      <c r="M519" s="293" t="s">
        <v>1096</v>
      </c>
      <c r="N519" s="293" t="s">
        <v>1097</v>
      </c>
      <c r="O519" s="294" t="s">
        <v>169</v>
      </c>
      <c r="P519" s="295">
        <v>0.1080513</v>
      </c>
      <c r="Q519" s="295" t="s">
        <v>408</v>
      </c>
      <c r="R519" s="296">
        <v>0</v>
      </c>
      <c r="S519" s="297">
        <v>2.6498506546759081E-3</v>
      </c>
      <c r="T519" s="297">
        <v>1.8718010622353273E-3</v>
      </c>
      <c r="U519" s="298">
        <v>1.4156689554986279</v>
      </c>
      <c r="V519" s="295"/>
      <c r="W519" s="295"/>
      <c r="X519" s="295"/>
      <c r="Y519" s="313"/>
      <c r="Z519" s="313"/>
      <c r="AA519" s="301"/>
      <c r="AB519" s="295"/>
    </row>
    <row r="520" spans="1:28" ht="15">
      <c r="A520" s="247" t="s">
        <v>176</v>
      </c>
      <c r="B520" s="287" t="s">
        <v>2310</v>
      </c>
      <c r="C520" s="287" t="s">
        <v>2311</v>
      </c>
      <c r="D520" s="305">
        <v>23</v>
      </c>
      <c r="E520" s="287" t="s">
        <v>45</v>
      </c>
      <c r="F520" s="289">
        <v>43707</v>
      </c>
      <c r="G520" s="290" t="s">
        <v>566</v>
      </c>
      <c r="H520" s="290" t="s">
        <v>2312</v>
      </c>
      <c r="I520" s="291">
        <v>141.29820443</v>
      </c>
      <c r="J520" s="291">
        <v>7</v>
      </c>
      <c r="K520" s="290" t="s">
        <v>438</v>
      </c>
      <c r="L520" s="292">
        <v>65</v>
      </c>
      <c r="M520" s="293" t="s">
        <v>2313</v>
      </c>
      <c r="N520" s="293" t="s">
        <v>2314</v>
      </c>
      <c r="O520" s="294" t="s">
        <v>169</v>
      </c>
      <c r="P520" s="295">
        <v>0.85964200000000002</v>
      </c>
      <c r="Q520" s="295" t="s">
        <v>408</v>
      </c>
      <c r="R520" s="296">
        <v>0</v>
      </c>
      <c r="S520" s="297">
        <v>1.091379502018221E-4</v>
      </c>
      <c r="T520" s="297">
        <v>6.6648181812710417E-4</v>
      </c>
      <c r="U520" s="298">
        <v>0.16375232937113446</v>
      </c>
      <c r="V520" s="295"/>
      <c r="W520" s="295"/>
      <c r="X520" s="295"/>
      <c r="Y520" s="313"/>
      <c r="Z520" s="313"/>
      <c r="AA520" s="301"/>
      <c r="AB520" s="295"/>
    </row>
    <row r="521" spans="1:28" ht="15">
      <c r="A521" s="247" t="s">
        <v>176</v>
      </c>
      <c r="B521" s="287" t="s">
        <v>2315</v>
      </c>
      <c r="C521" s="287" t="s">
        <v>2316</v>
      </c>
      <c r="D521" s="305">
        <v>24</v>
      </c>
      <c r="E521" s="287" t="s">
        <v>45</v>
      </c>
      <c r="F521" s="289">
        <v>43707</v>
      </c>
      <c r="G521" s="290" t="s">
        <v>566</v>
      </c>
      <c r="H521" s="290" t="s">
        <v>1357</v>
      </c>
      <c r="I521" s="291">
        <v>75.330919269999995</v>
      </c>
      <c r="J521" s="291">
        <v>5</v>
      </c>
      <c r="K521" s="290" t="s">
        <v>438</v>
      </c>
      <c r="L521" s="292">
        <v>185.67</v>
      </c>
      <c r="M521" s="293" t="s">
        <v>1358</v>
      </c>
      <c r="N521" s="293" t="s">
        <v>1359</v>
      </c>
      <c r="O521" s="294" t="s">
        <v>169</v>
      </c>
      <c r="P521" s="295">
        <v>-4.6748694999999998</v>
      </c>
      <c r="Q521" s="295" t="s">
        <v>280</v>
      </c>
      <c r="R521" s="296">
        <v>0</v>
      </c>
      <c r="S521" s="297">
        <v>3.3419348285993973E-2</v>
      </c>
      <c r="T521" s="297">
        <v>1.8080584618534516E-2</v>
      </c>
      <c r="U521" s="298">
        <v>1.8483555145520902</v>
      </c>
      <c r="V521" s="295"/>
      <c r="W521" s="295"/>
      <c r="X521" s="295"/>
      <c r="Y521" s="313"/>
      <c r="Z521" s="313"/>
      <c r="AA521" s="301"/>
      <c r="AB521" s="295"/>
    </row>
    <row r="522" spans="1:28" ht="15">
      <c r="A522" s="247" t="s">
        <v>176</v>
      </c>
      <c r="B522" s="287" t="s">
        <v>2317</v>
      </c>
      <c r="C522" s="287" t="s">
        <v>2318</v>
      </c>
      <c r="D522" s="305">
        <v>25</v>
      </c>
      <c r="E522" s="287" t="s">
        <v>45</v>
      </c>
      <c r="F522" s="289">
        <v>43707</v>
      </c>
      <c r="G522" s="290" t="s">
        <v>566</v>
      </c>
      <c r="H522" s="290" t="s">
        <v>1136</v>
      </c>
      <c r="I522" s="291">
        <v>70.599346389999994</v>
      </c>
      <c r="J522" s="291">
        <v>32</v>
      </c>
      <c r="K522" s="290" t="s">
        <v>438</v>
      </c>
      <c r="L522" s="292">
        <v>289.74</v>
      </c>
      <c r="M522" s="293" t="s">
        <v>1137</v>
      </c>
      <c r="N522" s="293" t="s">
        <v>1138</v>
      </c>
      <c r="O522" s="294" t="s">
        <v>169</v>
      </c>
      <c r="P522" s="295">
        <v>-5.0274729999999996</v>
      </c>
      <c r="Q522" s="295" t="s">
        <v>408</v>
      </c>
      <c r="R522" s="296">
        <v>0</v>
      </c>
      <c r="S522" s="297">
        <v>2.7473346782033058E-4</v>
      </c>
      <c r="T522" s="297">
        <v>9.8476225132576979E-4</v>
      </c>
      <c r="U522" s="298">
        <v>0.27898456449814285</v>
      </c>
      <c r="V522" s="295"/>
      <c r="W522" s="295"/>
      <c r="X522" s="295"/>
      <c r="Y522" s="313"/>
      <c r="Z522" s="313"/>
      <c r="AA522" s="301"/>
      <c r="AB522" s="295"/>
    </row>
    <row r="523" spans="1:28" ht="15">
      <c r="A523" s="247" t="s">
        <v>176</v>
      </c>
      <c r="B523" s="287" t="s">
        <v>2319</v>
      </c>
      <c r="C523" s="287" t="s">
        <v>2320</v>
      </c>
      <c r="D523" s="305">
        <v>26</v>
      </c>
      <c r="E523" s="287" t="s">
        <v>45</v>
      </c>
      <c r="F523" s="289">
        <v>43707</v>
      </c>
      <c r="G523" s="290" t="s">
        <v>566</v>
      </c>
      <c r="H523" s="290" t="s">
        <v>625</v>
      </c>
      <c r="I523" s="291">
        <v>46.108219759999997</v>
      </c>
      <c r="J523" s="291">
        <v>25</v>
      </c>
      <c r="K523" s="290" t="s">
        <v>438</v>
      </c>
      <c r="L523" s="292">
        <v>281.33999999999997</v>
      </c>
      <c r="M523" s="293" t="s">
        <v>626</v>
      </c>
      <c r="N523" s="293" t="s">
        <v>627</v>
      </c>
      <c r="O523" s="294" t="s">
        <v>169</v>
      </c>
      <c r="P523" s="295">
        <v>-2.1744967000000002</v>
      </c>
      <c r="Q523" s="295" t="s">
        <v>408</v>
      </c>
      <c r="R523" s="296">
        <v>0</v>
      </c>
      <c r="S523" s="297">
        <v>2.9863494830884118E-3</v>
      </c>
      <c r="T523" s="297">
        <v>1.739152302701036E-3</v>
      </c>
      <c r="U523" s="298">
        <v>1.7171293615000731</v>
      </c>
      <c r="V523" s="295"/>
      <c r="W523" s="295"/>
      <c r="X523" s="295"/>
      <c r="Y523" s="313"/>
      <c r="Z523" s="313"/>
      <c r="AA523" s="301"/>
      <c r="AB523" s="295"/>
    </row>
    <row r="524" spans="1:28" ht="15">
      <c r="A524" s="247" t="s">
        <v>176</v>
      </c>
      <c r="B524" s="287" t="s">
        <v>2321</v>
      </c>
      <c r="C524" s="287" t="s">
        <v>2322</v>
      </c>
      <c r="D524" s="305">
        <v>27</v>
      </c>
      <c r="E524" s="287" t="s">
        <v>45</v>
      </c>
      <c r="F524" s="289">
        <v>43707</v>
      </c>
      <c r="G524" s="290" t="s">
        <v>566</v>
      </c>
      <c r="H524" s="290" t="s">
        <v>1395</v>
      </c>
      <c r="I524" s="291">
        <v>71.092367859999996</v>
      </c>
      <c r="J524" s="291">
        <v>7</v>
      </c>
      <c r="K524" s="290" t="s">
        <v>438</v>
      </c>
      <c r="L524" s="292">
        <v>81.819999999999993</v>
      </c>
      <c r="M524" s="293" t="s">
        <v>1396</v>
      </c>
      <c r="N524" s="293" t="s">
        <v>1397</v>
      </c>
      <c r="O524" s="294" t="s">
        <v>169</v>
      </c>
      <c r="P524" s="295">
        <v>-5.2520037000000004</v>
      </c>
      <c r="Q524" s="295" t="s">
        <v>456</v>
      </c>
      <c r="R524" s="296">
        <v>0</v>
      </c>
      <c r="S524" s="297">
        <v>2.3995280757773297E-4</v>
      </c>
      <c r="T524" s="297">
        <v>6.172349055797526E-4</v>
      </c>
      <c r="U524" s="298">
        <v>0.38875443596688941</v>
      </c>
      <c r="V524" s="295"/>
      <c r="W524" s="295"/>
      <c r="X524" s="295"/>
      <c r="Y524" s="313"/>
      <c r="Z524" s="313"/>
      <c r="AA524" s="301"/>
      <c r="AB524" s="295"/>
    </row>
    <row r="525" spans="1:28" ht="15">
      <c r="A525" s="247" t="s">
        <v>176</v>
      </c>
      <c r="B525" s="287" t="s">
        <v>2323</v>
      </c>
      <c r="C525" s="287" t="s">
        <v>2324</v>
      </c>
      <c r="D525" s="305">
        <v>28</v>
      </c>
      <c r="E525" s="287" t="s">
        <v>45</v>
      </c>
      <c r="F525" s="289">
        <v>43707</v>
      </c>
      <c r="G525" s="290" t="s">
        <v>566</v>
      </c>
      <c r="H525" s="290" t="s">
        <v>1143</v>
      </c>
      <c r="I525" s="291">
        <v>45.849917810000001</v>
      </c>
      <c r="J525" s="291">
        <v>2</v>
      </c>
      <c r="K525" s="290" t="s">
        <v>438</v>
      </c>
      <c r="L525" s="292">
        <v>288.36</v>
      </c>
      <c r="M525" s="293" t="s">
        <v>1144</v>
      </c>
      <c r="N525" s="293" t="s">
        <v>1145</v>
      </c>
      <c r="O525" s="294" t="s">
        <v>169</v>
      </c>
      <c r="P525" s="295">
        <v>-3.1517029999999999</v>
      </c>
      <c r="Q525" s="295" t="s">
        <v>408</v>
      </c>
      <c r="R525" s="296">
        <v>0</v>
      </c>
      <c r="S525" s="297">
        <v>5.1679031738050742E-3</v>
      </c>
      <c r="T525" s="297">
        <v>3.0594123819767233E-3</v>
      </c>
      <c r="U525" s="298">
        <v>1.6891816233240284</v>
      </c>
      <c r="V525" s="295"/>
      <c r="W525" s="295"/>
      <c r="X525" s="295"/>
      <c r="Y525" s="313"/>
      <c r="Z525" s="313"/>
      <c r="AA525" s="301"/>
      <c r="AB525" s="295"/>
    </row>
    <row r="526" spans="1:28" ht="15">
      <c r="A526" s="247" t="s">
        <v>2325</v>
      </c>
      <c r="B526" s="287" t="s">
        <v>2326</v>
      </c>
      <c r="C526" s="287" t="s">
        <v>2327</v>
      </c>
      <c r="D526" s="305">
        <v>29</v>
      </c>
      <c r="E526" s="287" t="s">
        <v>45</v>
      </c>
      <c r="F526" s="289">
        <v>43707</v>
      </c>
      <c r="G526" s="290" t="s">
        <v>566</v>
      </c>
      <c r="H526" s="290" t="s">
        <v>2328</v>
      </c>
      <c r="I526" s="291">
        <v>41.060684299999998</v>
      </c>
      <c r="J526" s="291">
        <v>1</v>
      </c>
      <c r="K526" s="290" t="s">
        <v>438</v>
      </c>
      <c r="L526" s="292">
        <v>125.8</v>
      </c>
      <c r="M526" s="293" t="s">
        <v>2329</v>
      </c>
      <c r="N526" s="293" t="s">
        <v>2330</v>
      </c>
      <c r="O526" s="294" t="s">
        <v>169</v>
      </c>
      <c r="P526" s="295">
        <v>-5.5277165999999998</v>
      </c>
      <c r="Q526" s="295" t="s">
        <v>408</v>
      </c>
      <c r="R526" s="296">
        <v>0</v>
      </c>
      <c r="S526" s="297">
        <v>2.328567299310112E-4</v>
      </c>
      <c r="T526" s="297">
        <v>5.0891054691264571E-4</v>
      </c>
      <c r="U526" s="298">
        <v>0.45755925347521037</v>
      </c>
      <c r="V526" s="295"/>
      <c r="W526" s="295"/>
      <c r="X526" s="295"/>
      <c r="Y526" s="313"/>
      <c r="Z526" s="313"/>
      <c r="AA526" s="301"/>
      <c r="AB526" s="295"/>
    </row>
    <row r="527" spans="1:28" ht="15">
      <c r="A527" s="247" t="s">
        <v>2331</v>
      </c>
      <c r="B527" s="287" t="s">
        <v>2332</v>
      </c>
      <c r="C527" s="287" t="s">
        <v>2333</v>
      </c>
      <c r="D527" s="305">
        <v>30</v>
      </c>
      <c r="E527" s="287" t="s">
        <v>45</v>
      </c>
      <c r="F527" s="289">
        <v>43707</v>
      </c>
      <c r="G527" s="290" t="s">
        <v>566</v>
      </c>
      <c r="H527" s="290" t="s">
        <v>1627</v>
      </c>
      <c r="I527" s="291">
        <v>45.601533029999999</v>
      </c>
      <c r="J527" s="291">
        <v>1</v>
      </c>
      <c r="K527" s="290" t="s">
        <v>438</v>
      </c>
      <c r="L527" s="292">
        <v>197.99</v>
      </c>
      <c r="M527" s="293" t="s">
        <v>1628</v>
      </c>
      <c r="N527" s="293" t="s">
        <v>1629</v>
      </c>
      <c r="O527" s="294" t="s">
        <v>169</v>
      </c>
      <c r="P527" s="295">
        <v>-0.86867212999999999</v>
      </c>
      <c r="Q527" s="295" t="s">
        <v>399</v>
      </c>
      <c r="R527" s="296">
        <v>0</v>
      </c>
      <c r="S527" s="297">
        <v>3.8800466667637539E-3</v>
      </c>
      <c r="T527" s="297">
        <v>1.8302552021560677E-3</v>
      </c>
      <c r="U527" s="298">
        <v>2.1199484433607956</v>
      </c>
      <c r="V527" s="295"/>
      <c r="W527" s="295"/>
      <c r="X527" s="295"/>
      <c r="Y527" s="313"/>
      <c r="Z527" s="313"/>
      <c r="AA527" s="301"/>
      <c r="AB527" s="295"/>
    </row>
    <row r="528" spans="1:28" ht="15">
      <c r="A528" s="247" t="s">
        <v>176</v>
      </c>
      <c r="B528" s="287" t="s">
        <v>2334</v>
      </c>
      <c r="C528" s="287" t="s">
        <v>2335</v>
      </c>
      <c r="D528" s="305">
        <v>31</v>
      </c>
      <c r="E528" s="287" t="s">
        <v>45</v>
      </c>
      <c r="F528" s="289">
        <v>43707</v>
      </c>
      <c r="G528" s="290" t="s">
        <v>566</v>
      </c>
      <c r="H528" s="290" t="s">
        <v>1155</v>
      </c>
      <c r="I528" s="291">
        <v>85.650697149999999</v>
      </c>
      <c r="J528" s="291">
        <v>2</v>
      </c>
      <c r="K528" s="290" t="s">
        <v>438</v>
      </c>
      <c r="L528" s="292">
        <v>397.62</v>
      </c>
      <c r="M528" s="293" t="s">
        <v>1156</v>
      </c>
      <c r="N528" s="293" t="s">
        <v>1157</v>
      </c>
      <c r="O528" s="294" t="s">
        <v>169</v>
      </c>
      <c r="P528" s="295">
        <v>3.524804</v>
      </c>
      <c r="Q528" s="295" t="s">
        <v>404</v>
      </c>
      <c r="R528" s="296">
        <v>0</v>
      </c>
      <c r="S528" s="297">
        <v>3.9696753080117647E-4</v>
      </c>
      <c r="T528" s="297">
        <v>6.2024552791998134E-4</v>
      </c>
      <c r="U528" s="298">
        <v>0.64001675615852205</v>
      </c>
      <c r="V528" s="295"/>
      <c r="W528" s="295"/>
      <c r="X528" s="295"/>
      <c r="Y528" s="313"/>
      <c r="Z528" s="313"/>
      <c r="AA528" s="301"/>
      <c r="AB528" s="295"/>
    </row>
    <row r="529" spans="1:28" ht="15">
      <c r="A529" s="247" t="s">
        <v>2336</v>
      </c>
      <c r="B529" s="287" t="s">
        <v>2337</v>
      </c>
      <c r="C529" s="287" t="s">
        <v>2338</v>
      </c>
      <c r="D529" s="305">
        <v>32</v>
      </c>
      <c r="E529" s="287" t="s">
        <v>45</v>
      </c>
      <c r="F529" s="289">
        <v>43707</v>
      </c>
      <c r="G529" s="290" t="s">
        <v>566</v>
      </c>
      <c r="H529" s="290" t="s">
        <v>1652</v>
      </c>
      <c r="I529" s="291">
        <v>42.353769540000002</v>
      </c>
      <c r="J529" s="291">
        <v>1</v>
      </c>
      <c r="K529" s="290" t="s">
        <v>438</v>
      </c>
      <c r="L529" s="292">
        <v>281.37</v>
      </c>
      <c r="M529" s="293" t="s">
        <v>1653</v>
      </c>
      <c r="N529" s="293" t="s">
        <v>1654</v>
      </c>
      <c r="O529" s="294" t="s">
        <v>169</v>
      </c>
      <c r="P529" s="295">
        <v>-1.087153</v>
      </c>
      <c r="Q529" s="295" t="s">
        <v>404</v>
      </c>
      <c r="R529" s="296">
        <v>0</v>
      </c>
      <c r="S529" s="297">
        <v>1.7493934372066994E-2</v>
      </c>
      <c r="T529" s="297">
        <v>1.0346107464130574E-2</v>
      </c>
      <c r="U529" s="298">
        <v>1.6908711254660336</v>
      </c>
      <c r="V529" s="295"/>
      <c r="W529" s="295"/>
      <c r="X529" s="295"/>
      <c r="Y529" s="313"/>
      <c r="Z529" s="313"/>
      <c r="AA529" s="301"/>
      <c r="AB529" s="295"/>
    </row>
    <row r="530" spans="1:28" ht="15">
      <c r="A530" s="247" t="s">
        <v>2339</v>
      </c>
      <c r="B530" s="287" t="s">
        <v>2340</v>
      </c>
      <c r="C530" s="287" t="s">
        <v>2341</v>
      </c>
      <c r="D530" s="305">
        <v>33</v>
      </c>
      <c r="E530" s="287" t="s">
        <v>45</v>
      </c>
      <c r="F530" s="289">
        <v>43707</v>
      </c>
      <c r="G530" s="290" t="s">
        <v>566</v>
      </c>
      <c r="H530" s="290" t="s">
        <v>670</v>
      </c>
      <c r="I530" s="291">
        <v>116.56577821</v>
      </c>
      <c r="J530" s="291">
        <v>1</v>
      </c>
      <c r="K530" s="290" t="s">
        <v>438</v>
      </c>
      <c r="L530" s="292">
        <v>18.39</v>
      </c>
      <c r="M530" s="293" t="s">
        <v>671</v>
      </c>
      <c r="N530" s="293" t="s">
        <v>672</v>
      </c>
      <c r="O530" s="294" t="s">
        <v>169</v>
      </c>
      <c r="P530" s="295">
        <v>-9.8054830000000006</v>
      </c>
      <c r="Q530" s="295" t="s">
        <v>484</v>
      </c>
      <c r="R530" s="296">
        <v>0</v>
      </c>
      <c r="S530" s="297">
        <v>1.1304862415569445E-4</v>
      </c>
      <c r="T530" s="297">
        <v>2.7063376238452535E-4</v>
      </c>
      <c r="U530" s="298">
        <v>0.41771811158975519</v>
      </c>
      <c r="V530" s="295"/>
      <c r="W530" s="295"/>
      <c r="X530" s="295"/>
      <c r="Y530" s="313"/>
      <c r="Z530" s="313"/>
      <c r="AA530" s="301"/>
      <c r="AB530" s="295"/>
    </row>
    <row r="531" spans="1:28" ht="15">
      <c r="A531" s="247" t="s">
        <v>176</v>
      </c>
      <c r="B531" s="287" t="s">
        <v>2342</v>
      </c>
      <c r="C531" s="287" t="s">
        <v>2343</v>
      </c>
      <c r="D531" s="305">
        <v>34</v>
      </c>
      <c r="E531" s="287" t="s">
        <v>45</v>
      </c>
      <c r="F531" s="289">
        <v>43707</v>
      </c>
      <c r="G531" s="290" t="s">
        <v>566</v>
      </c>
      <c r="H531" s="290" t="s">
        <v>956</v>
      </c>
      <c r="I531" s="291">
        <v>123.64794913999999</v>
      </c>
      <c r="J531" s="291">
        <v>16</v>
      </c>
      <c r="K531" s="290" t="s">
        <v>438</v>
      </c>
      <c r="L531" s="292">
        <v>293.75</v>
      </c>
      <c r="M531" s="293" t="s">
        <v>957</v>
      </c>
      <c r="N531" s="293" t="s">
        <v>958</v>
      </c>
      <c r="O531" s="294" t="s">
        <v>169</v>
      </c>
      <c r="P531" s="295">
        <v>-5.7896495000000003</v>
      </c>
      <c r="Q531" s="295" t="s">
        <v>447</v>
      </c>
      <c r="R531" s="296">
        <v>0</v>
      </c>
      <c r="S531" s="297">
        <v>1.2118133287639218E-2</v>
      </c>
      <c r="T531" s="297">
        <v>5.3948689295012569E-3</v>
      </c>
      <c r="U531" s="298">
        <v>2.2462331237321664</v>
      </c>
      <c r="V531" s="295"/>
      <c r="W531" s="295"/>
      <c r="X531" s="295"/>
      <c r="Y531" s="313"/>
      <c r="Z531" s="313"/>
      <c r="AA531" s="301"/>
      <c r="AB531" s="295"/>
    </row>
    <row r="532" spans="1:28" ht="15">
      <c r="A532" s="247" t="s">
        <v>176</v>
      </c>
      <c r="B532" s="287" t="s">
        <v>2344</v>
      </c>
      <c r="C532" s="287" t="s">
        <v>2345</v>
      </c>
      <c r="D532" s="305">
        <v>35</v>
      </c>
      <c r="E532" s="287" t="s">
        <v>45</v>
      </c>
      <c r="F532" s="289">
        <v>43707</v>
      </c>
      <c r="G532" s="290" t="s">
        <v>566</v>
      </c>
      <c r="H532" s="290" t="s">
        <v>2346</v>
      </c>
      <c r="I532" s="291">
        <v>43.953936239999997</v>
      </c>
      <c r="J532" s="291">
        <v>5</v>
      </c>
      <c r="K532" s="290" t="s">
        <v>438</v>
      </c>
      <c r="L532" s="292">
        <v>219.08</v>
      </c>
      <c r="M532" s="293" t="s">
        <v>2347</v>
      </c>
      <c r="N532" s="293" t="s">
        <v>2348</v>
      </c>
      <c r="O532" s="294" t="s">
        <v>169</v>
      </c>
      <c r="P532" s="295">
        <v>2.7513622999999998</v>
      </c>
      <c r="Q532" s="295" t="s">
        <v>399</v>
      </c>
      <c r="R532" s="296">
        <v>0</v>
      </c>
      <c r="S532" s="297">
        <v>2.4192705720643948E-3</v>
      </c>
      <c r="T532" s="297">
        <v>4.4995135119995922E-3</v>
      </c>
      <c r="U532" s="298">
        <v>0.53767380976021706</v>
      </c>
      <c r="V532" s="295"/>
      <c r="W532" s="295"/>
      <c r="X532" s="295"/>
      <c r="Y532" s="313"/>
      <c r="Z532" s="313"/>
      <c r="AA532" s="301"/>
      <c r="AB532" s="295"/>
    </row>
    <row r="533" spans="1:28" ht="15">
      <c r="A533" s="247" t="s">
        <v>2349</v>
      </c>
      <c r="B533" s="287" t="s">
        <v>2350</v>
      </c>
      <c r="C533" s="287" t="s">
        <v>2351</v>
      </c>
      <c r="D533" s="305">
        <v>36</v>
      </c>
      <c r="E533" s="287" t="s">
        <v>45</v>
      </c>
      <c r="F533" s="289">
        <v>43707</v>
      </c>
      <c r="G533" s="290" t="s">
        <v>566</v>
      </c>
      <c r="H533" s="290" t="s">
        <v>677</v>
      </c>
      <c r="I533" s="291">
        <v>41.103414800000003</v>
      </c>
      <c r="J533" s="291">
        <v>1</v>
      </c>
      <c r="K533" s="290" t="s">
        <v>438</v>
      </c>
      <c r="L533" s="292">
        <v>167.51</v>
      </c>
      <c r="M533" s="293" t="s">
        <v>678</v>
      </c>
      <c r="N533" s="293" t="s">
        <v>679</v>
      </c>
      <c r="O533" s="294" t="s">
        <v>169</v>
      </c>
      <c r="P533" s="295">
        <v>-8.7897119999999997</v>
      </c>
      <c r="Q533" s="295" t="s">
        <v>408</v>
      </c>
      <c r="R533" s="296">
        <v>0</v>
      </c>
      <c r="S533" s="297">
        <v>3.3034716497340765E-3</v>
      </c>
      <c r="T533" s="297">
        <v>4.1883405082981948E-3</v>
      </c>
      <c r="U533" s="298">
        <v>0.78873043946380139</v>
      </c>
      <c r="V533" s="295"/>
      <c r="W533" s="295"/>
      <c r="X533" s="295"/>
      <c r="Y533" s="313"/>
      <c r="Z533" s="313"/>
      <c r="AA533" s="301"/>
      <c r="AB533" s="295"/>
    </row>
    <row r="534" spans="1:28" ht="15">
      <c r="A534" s="247" t="s">
        <v>176</v>
      </c>
      <c r="B534" s="287" t="s">
        <v>2352</v>
      </c>
      <c r="C534" s="287" t="s">
        <v>2353</v>
      </c>
      <c r="D534" s="305">
        <v>37</v>
      </c>
      <c r="E534" s="287" t="s">
        <v>45</v>
      </c>
      <c r="F534" s="289">
        <v>43707</v>
      </c>
      <c r="G534" s="290" t="s">
        <v>566</v>
      </c>
      <c r="H534" s="290" t="s">
        <v>1445</v>
      </c>
      <c r="I534" s="291">
        <v>49.66282562</v>
      </c>
      <c r="J534" s="291">
        <v>9</v>
      </c>
      <c r="K534" s="290" t="s">
        <v>438</v>
      </c>
      <c r="L534" s="292">
        <v>109.05</v>
      </c>
      <c r="M534" s="293" t="s">
        <v>1446</v>
      </c>
      <c r="N534" s="293" t="s">
        <v>1447</v>
      </c>
      <c r="O534" s="294" t="s">
        <v>169</v>
      </c>
      <c r="P534" s="295">
        <v>-3.4148573999999998</v>
      </c>
      <c r="Q534" s="295" t="s">
        <v>280</v>
      </c>
      <c r="R534" s="296">
        <v>0</v>
      </c>
      <c r="S534" s="297">
        <v>9.3599719182317041E-3</v>
      </c>
      <c r="T534" s="297">
        <v>5.2749038280227069E-3</v>
      </c>
      <c r="U534" s="298">
        <v>1.7744346102590995</v>
      </c>
      <c r="V534" s="295"/>
      <c r="W534" s="295"/>
      <c r="X534" s="295"/>
      <c r="Y534" s="313"/>
      <c r="Z534" s="313"/>
      <c r="AA534" s="301"/>
      <c r="AB534" s="295"/>
    </row>
    <row r="535" spans="1:28" ht="15">
      <c r="A535" s="247" t="s">
        <v>176</v>
      </c>
      <c r="B535" s="287" t="s">
        <v>2354</v>
      </c>
      <c r="C535" s="287" t="s">
        <v>2355</v>
      </c>
      <c r="D535" s="305">
        <v>38</v>
      </c>
      <c r="E535" s="287" t="s">
        <v>45</v>
      </c>
      <c r="F535" s="289">
        <v>43707</v>
      </c>
      <c r="G535" s="290" t="s">
        <v>566</v>
      </c>
      <c r="H535" s="290" t="s">
        <v>2356</v>
      </c>
      <c r="I535" s="291">
        <v>375.97633136000002</v>
      </c>
      <c r="J535" s="291">
        <v>4</v>
      </c>
      <c r="K535" s="290" t="s">
        <v>438</v>
      </c>
      <c r="L535" s="292">
        <v>95.31</v>
      </c>
      <c r="M535" s="293" t="s">
        <v>2357</v>
      </c>
      <c r="N535" s="293" t="s">
        <v>2358</v>
      </c>
      <c r="O535" s="294" t="s">
        <v>169</v>
      </c>
      <c r="P535" s="295">
        <v>1.9622922</v>
      </c>
      <c r="Q535" s="295" t="s">
        <v>404</v>
      </c>
      <c r="R535" s="296">
        <v>0</v>
      </c>
      <c r="S535" s="297">
        <v>1.7335090182810716E-4</v>
      </c>
      <c r="T535" s="297">
        <v>4.4750378369811522E-4</v>
      </c>
      <c r="U535" s="298">
        <v>0.38737304162113895</v>
      </c>
      <c r="V535" s="295"/>
      <c r="W535" s="295"/>
      <c r="X535" s="295"/>
      <c r="Y535" s="313"/>
      <c r="Z535" s="313"/>
      <c r="AA535" s="301"/>
      <c r="AB535" s="295"/>
    </row>
    <row r="536" spans="1:28" ht="15">
      <c r="A536" s="247" t="s">
        <v>2359</v>
      </c>
      <c r="B536" s="287" t="s">
        <v>2360</v>
      </c>
      <c r="C536" s="287" t="s">
        <v>2361</v>
      </c>
      <c r="D536" s="305">
        <v>39</v>
      </c>
      <c r="E536" s="287" t="s">
        <v>45</v>
      </c>
      <c r="F536" s="289">
        <v>43707</v>
      </c>
      <c r="G536" s="290" t="s">
        <v>566</v>
      </c>
      <c r="H536" s="290" t="s">
        <v>1818</v>
      </c>
      <c r="I536" s="291">
        <v>96.050374719999994</v>
      </c>
      <c r="J536" s="291">
        <v>1</v>
      </c>
      <c r="K536" s="290" t="s">
        <v>438</v>
      </c>
      <c r="L536" s="292">
        <v>120.23</v>
      </c>
      <c r="M536" s="293" t="s">
        <v>1819</v>
      </c>
      <c r="N536" s="293" t="s">
        <v>1820</v>
      </c>
      <c r="O536" s="294" t="s">
        <v>169</v>
      </c>
      <c r="P536" s="295">
        <v>-2.1348715</v>
      </c>
      <c r="Q536" s="295" t="s">
        <v>399</v>
      </c>
      <c r="R536" s="296">
        <v>0</v>
      </c>
      <c r="S536" s="297">
        <v>4.8416048569827862E-3</v>
      </c>
      <c r="T536" s="297">
        <v>1.2459150788082423E-2</v>
      </c>
      <c r="U536" s="298">
        <v>0.38859830331405382</v>
      </c>
      <c r="V536" s="295"/>
      <c r="W536" s="295"/>
      <c r="X536" s="295"/>
      <c r="Y536" s="313"/>
      <c r="Z536" s="313"/>
      <c r="AA536" s="301"/>
      <c r="AB536" s="295"/>
    </row>
    <row r="537" spans="1:28" ht="15">
      <c r="A537" s="247" t="s">
        <v>176</v>
      </c>
      <c r="B537" s="287" t="s">
        <v>2362</v>
      </c>
      <c r="C537" s="287" t="s">
        <v>2363</v>
      </c>
      <c r="D537" s="305">
        <v>40</v>
      </c>
      <c r="E537" s="287" t="s">
        <v>45</v>
      </c>
      <c r="F537" s="289">
        <v>43707</v>
      </c>
      <c r="G537" s="290" t="s">
        <v>566</v>
      </c>
      <c r="H537" s="290" t="s">
        <v>986</v>
      </c>
      <c r="I537" s="291">
        <v>45.425882139999999</v>
      </c>
      <c r="J537" s="291">
        <v>2</v>
      </c>
      <c r="K537" s="290" t="s">
        <v>438</v>
      </c>
      <c r="L537" s="292">
        <v>262.43</v>
      </c>
      <c r="M537" s="293" t="s">
        <v>987</v>
      </c>
      <c r="N537" s="293" t="s">
        <v>988</v>
      </c>
      <c r="O537" s="294" t="s">
        <v>169</v>
      </c>
      <c r="P537" s="295">
        <v>0.94535349999999996</v>
      </c>
      <c r="Q537" s="295" t="s">
        <v>484</v>
      </c>
      <c r="R537" s="296">
        <v>0</v>
      </c>
      <c r="S537" s="297">
        <v>6.9302388881267924E-4</v>
      </c>
      <c r="T537" s="297">
        <v>1.2504931858677371E-3</v>
      </c>
      <c r="U537" s="298">
        <v>0.55420045198549317</v>
      </c>
      <c r="V537" s="295"/>
      <c r="W537" s="295"/>
      <c r="X537" s="295"/>
      <c r="Y537" s="313"/>
      <c r="Z537" s="313"/>
      <c r="AA537" s="301"/>
      <c r="AB537" s="295"/>
    </row>
    <row r="538" spans="1:28" ht="15">
      <c r="A538" s="247" t="s">
        <v>176</v>
      </c>
      <c r="B538" s="287" t="s">
        <v>2364</v>
      </c>
      <c r="C538" s="287" t="s">
        <v>2365</v>
      </c>
      <c r="D538" s="305">
        <v>41</v>
      </c>
      <c r="E538" s="287" t="s">
        <v>45</v>
      </c>
      <c r="F538" s="289">
        <v>43707</v>
      </c>
      <c r="G538" s="290" t="s">
        <v>566</v>
      </c>
      <c r="H538" s="290" t="s">
        <v>991</v>
      </c>
      <c r="I538" s="291">
        <v>68.717365090000001</v>
      </c>
      <c r="J538" s="291">
        <v>49</v>
      </c>
      <c r="K538" s="290" t="s">
        <v>438</v>
      </c>
      <c r="L538" s="292">
        <v>156.07</v>
      </c>
      <c r="M538" s="293" t="s">
        <v>992</v>
      </c>
      <c r="N538" s="293" t="s">
        <v>993</v>
      </c>
      <c r="O538" s="294" t="s">
        <v>169</v>
      </c>
      <c r="P538" s="295">
        <v>-8.3236270000000001</v>
      </c>
      <c r="Q538" s="295" t="s">
        <v>456</v>
      </c>
      <c r="R538" s="296">
        <v>0</v>
      </c>
      <c r="S538" s="297">
        <v>1.0607397851713439E-2</v>
      </c>
      <c r="T538" s="297">
        <v>4.9832313452636088E-3</v>
      </c>
      <c r="U538" s="298">
        <v>2.1286183836910175</v>
      </c>
      <c r="V538" s="295"/>
      <c r="W538" s="295"/>
      <c r="X538" s="295"/>
      <c r="Y538" s="313"/>
      <c r="Z538" s="313"/>
      <c r="AA538" s="301"/>
      <c r="AB538" s="295"/>
    </row>
    <row r="539" spans="1:28" ht="15">
      <c r="A539" s="247" t="s">
        <v>176</v>
      </c>
      <c r="B539" s="287" t="s">
        <v>2366</v>
      </c>
      <c r="C539" s="287" t="s">
        <v>2367</v>
      </c>
      <c r="D539" s="305">
        <v>42</v>
      </c>
      <c r="E539" s="287" t="s">
        <v>45</v>
      </c>
      <c r="F539" s="289">
        <v>43707</v>
      </c>
      <c r="G539" s="290" t="s">
        <v>566</v>
      </c>
      <c r="H539" s="290" t="s">
        <v>1479</v>
      </c>
      <c r="I539" s="291">
        <v>48.180307159999998</v>
      </c>
      <c r="J539" s="291">
        <v>2</v>
      </c>
      <c r="K539" s="290" t="s">
        <v>438</v>
      </c>
      <c r="L539" s="292">
        <v>131.97</v>
      </c>
      <c r="M539" s="293" t="s">
        <v>1480</v>
      </c>
      <c r="N539" s="293" t="s">
        <v>1481</v>
      </c>
      <c r="O539" s="294" t="s">
        <v>169</v>
      </c>
      <c r="P539" s="295">
        <v>5.6154130000000002</v>
      </c>
      <c r="Q539" s="295" t="s">
        <v>456</v>
      </c>
      <c r="R539" s="296">
        <v>0</v>
      </c>
      <c r="S539" s="297">
        <v>5.3321258470333222E-4</v>
      </c>
      <c r="T539" s="297">
        <v>6.1375623517287642E-4</v>
      </c>
      <c r="U539" s="298">
        <v>0.86876931613271924</v>
      </c>
      <c r="V539" s="295"/>
      <c r="W539" s="295"/>
      <c r="X539" s="295"/>
      <c r="Y539" s="313"/>
      <c r="Z539" s="313"/>
      <c r="AA539" s="301"/>
      <c r="AB539" s="295"/>
    </row>
    <row r="540" spans="1:28" ht="15">
      <c r="A540" s="247" t="s">
        <v>176</v>
      </c>
      <c r="B540" s="287" t="s">
        <v>2368</v>
      </c>
      <c r="C540" s="287" t="s">
        <v>2369</v>
      </c>
      <c r="D540" s="305">
        <v>43</v>
      </c>
      <c r="E540" s="287" t="s">
        <v>45</v>
      </c>
      <c r="F540" s="289">
        <v>43707</v>
      </c>
      <c r="G540" s="290" t="s">
        <v>566</v>
      </c>
      <c r="H540" s="290" t="s">
        <v>1841</v>
      </c>
      <c r="I540" s="291">
        <v>43.415809690000003</v>
      </c>
      <c r="J540" s="291">
        <v>4</v>
      </c>
      <c r="K540" s="290" t="s">
        <v>438</v>
      </c>
      <c r="L540" s="292">
        <v>363.92</v>
      </c>
      <c r="M540" s="293" t="s">
        <v>1842</v>
      </c>
      <c r="N540" s="293" t="s">
        <v>1843</v>
      </c>
      <c r="O540" s="294" t="s">
        <v>169</v>
      </c>
      <c r="P540" s="295">
        <v>5.3187730000000002</v>
      </c>
      <c r="Q540" s="295" t="s">
        <v>447</v>
      </c>
      <c r="R540" s="296">
        <v>0</v>
      </c>
      <c r="S540" s="297">
        <v>2.0127246719193833E-4</v>
      </c>
      <c r="T540" s="297">
        <v>6.9944133536526396E-4</v>
      </c>
      <c r="U540" s="298">
        <v>0.28776175644070184</v>
      </c>
      <c r="V540" s="295"/>
      <c r="W540" s="295"/>
      <c r="X540" s="295"/>
      <c r="Y540" s="313"/>
      <c r="Z540" s="313"/>
      <c r="AA540" s="301"/>
      <c r="AB540" s="295"/>
    </row>
    <row r="541" spans="1:28" ht="15">
      <c r="A541" s="247" t="s">
        <v>176</v>
      </c>
      <c r="B541" s="287" t="s">
        <v>2370</v>
      </c>
      <c r="C541" s="287" t="s">
        <v>2371</v>
      </c>
      <c r="D541" s="305">
        <v>44</v>
      </c>
      <c r="E541" s="287" t="s">
        <v>45</v>
      </c>
      <c r="F541" s="289">
        <v>43707</v>
      </c>
      <c r="G541" s="290" t="s">
        <v>566</v>
      </c>
      <c r="H541" s="290" t="s">
        <v>1204</v>
      </c>
      <c r="I541" s="291">
        <v>86.479629669999994</v>
      </c>
      <c r="J541" s="291">
        <v>10</v>
      </c>
      <c r="K541" s="290" t="s">
        <v>438</v>
      </c>
      <c r="L541" s="292">
        <v>48.18</v>
      </c>
      <c r="M541" s="293" t="s">
        <v>1205</v>
      </c>
      <c r="N541" s="293" t="s">
        <v>1206</v>
      </c>
      <c r="O541" s="294" t="s">
        <v>169</v>
      </c>
      <c r="P541" s="295">
        <v>0.54277180000000003</v>
      </c>
      <c r="Q541" s="295" t="s">
        <v>484</v>
      </c>
      <c r="R541" s="296">
        <v>0</v>
      </c>
      <c r="S541" s="297">
        <v>2.0657500188594881E-5</v>
      </c>
      <c r="T541" s="297">
        <v>5.6670705280115576E-4</v>
      </c>
      <c r="U541" s="298">
        <v>3.6451814189514091E-2</v>
      </c>
      <c r="V541" s="295"/>
      <c r="W541" s="295"/>
      <c r="X541" s="295"/>
      <c r="Y541" s="313"/>
      <c r="Z541" s="313"/>
      <c r="AA541" s="301"/>
      <c r="AB541" s="295"/>
    </row>
    <row r="542" spans="1:28" ht="15">
      <c r="A542" s="247" t="s">
        <v>176</v>
      </c>
      <c r="B542" s="287" t="s">
        <v>2372</v>
      </c>
      <c r="C542" s="287" t="s">
        <v>2373</v>
      </c>
      <c r="D542" s="305">
        <v>45</v>
      </c>
      <c r="E542" s="287" t="s">
        <v>45</v>
      </c>
      <c r="F542" s="289">
        <v>43707</v>
      </c>
      <c r="G542" s="290" t="s">
        <v>566</v>
      </c>
      <c r="H542" s="290" t="s">
        <v>1001</v>
      </c>
      <c r="I542" s="291">
        <v>70.560392070000006</v>
      </c>
      <c r="J542" s="291">
        <v>4</v>
      </c>
      <c r="K542" s="290" t="s">
        <v>438</v>
      </c>
      <c r="L542" s="292">
        <v>18.61</v>
      </c>
      <c r="M542" s="293" t="s">
        <v>1002</v>
      </c>
      <c r="N542" s="293" t="s">
        <v>1003</v>
      </c>
      <c r="O542" s="294" t="s">
        <v>169</v>
      </c>
      <c r="P542" s="295">
        <v>-9.2761150000000008</v>
      </c>
      <c r="Q542" s="295" t="s">
        <v>408</v>
      </c>
      <c r="R542" s="296">
        <v>0</v>
      </c>
      <c r="S542" s="297">
        <v>5.4172842677200374E-5</v>
      </c>
      <c r="T542" s="297">
        <v>1.4264685897174932E-4</v>
      </c>
      <c r="U542" s="298">
        <v>0.37976891371950294</v>
      </c>
      <c r="V542" s="295"/>
      <c r="W542" s="295"/>
      <c r="X542" s="295"/>
      <c r="Y542" s="313"/>
      <c r="Z542" s="313"/>
      <c r="AA542" s="301"/>
      <c r="AB542" s="295"/>
    </row>
    <row r="543" spans="1:28" ht="15">
      <c r="A543" s="247" t="s">
        <v>176</v>
      </c>
      <c r="B543" s="287" t="s">
        <v>2374</v>
      </c>
      <c r="C543" s="287" t="s">
        <v>2375</v>
      </c>
      <c r="D543" s="305">
        <v>46</v>
      </c>
      <c r="E543" s="287" t="s">
        <v>45</v>
      </c>
      <c r="F543" s="289">
        <v>43707</v>
      </c>
      <c r="G543" s="290" t="s">
        <v>566</v>
      </c>
      <c r="H543" s="290" t="s">
        <v>1715</v>
      </c>
      <c r="I543" s="291">
        <v>166.19117446999999</v>
      </c>
      <c r="J543" s="291">
        <v>17</v>
      </c>
      <c r="K543" s="290" t="s">
        <v>438</v>
      </c>
      <c r="L543" s="292">
        <v>118.66</v>
      </c>
      <c r="M543" s="293" t="s">
        <v>1716</v>
      </c>
      <c r="N543" s="293" t="s">
        <v>1717</v>
      </c>
      <c r="O543" s="294" t="s">
        <v>169</v>
      </c>
      <c r="P543" s="295">
        <v>-3.3983409999999998</v>
      </c>
      <c r="Q543" s="295" t="s">
        <v>408</v>
      </c>
      <c r="R543" s="296">
        <v>0</v>
      </c>
      <c r="S543" s="297">
        <v>2.6990980802316972E-3</v>
      </c>
      <c r="T543" s="297">
        <v>3.2863200101188304E-3</v>
      </c>
      <c r="U543" s="298">
        <v>0.82131322327739475</v>
      </c>
      <c r="V543" s="295"/>
      <c r="W543" s="295"/>
      <c r="X543" s="295"/>
      <c r="Y543" s="313"/>
      <c r="Z543" s="313"/>
      <c r="AA543" s="301"/>
      <c r="AB543" s="295"/>
    </row>
    <row r="544" spans="1:28" ht="15">
      <c r="A544" s="247" t="s">
        <v>176</v>
      </c>
      <c r="B544" s="287" t="s">
        <v>2376</v>
      </c>
      <c r="C544" s="287" t="s">
        <v>2377</v>
      </c>
      <c r="D544" s="305">
        <v>47</v>
      </c>
      <c r="E544" s="287" t="s">
        <v>45</v>
      </c>
      <c r="F544" s="289">
        <v>43707</v>
      </c>
      <c r="G544" s="290" t="s">
        <v>566</v>
      </c>
      <c r="H544" s="290" t="s">
        <v>1016</v>
      </c>
      <c r="I544" s="291">
        <v>197.28790986999999</v>
      </c>
      <c r="J544" s="291">
        <v>5</v>
      </c>
      <c r="K544" s="290" t="s">
        <v>438</v>
      </c>
      <c r="L544" s="292">
        <v>26.31</v>
      </c>
      <c r="M544" s="293" t="s">
        <v>1017</v>
      </c>
      <c r="N544" s="293" t="s">
        <v>1018</v>
      </c>
      <c r="O544" s="294" t="s">
        <v>169</v>
      </c>
      <c r="P544" s="295">
        <v>-2.8728842999999999</v>
      </c>
      <c r="Q544" s="295" t="s">
        <v>447</v>
      </c>
      <c r="R544" s="296">
        <v>0</v>
      </c>
      <c r="S544" s="297">
        <v>6.847871339010093E-5</v>
      </c>
      <c r="T544" s="297">
        <v>7.9210519946699162E-4</v>
      </c>
      <c r="U544" s="298">
        <v>8.6451538805931746E-2</v>
      </c>
      <c r="V544" s="295"/>
      <c r="W544" s="295"/>
      <c r="X544" s="295"/>
      <c r="Y544" s="313"/>
      <c r="Z544" s="313"/>
      <c r="AA544" s="301"/>
      <c r="AB544" s="295"/>
    </row>
    <row r="545" spans="1:28" ht="15">
      <c r="A545" s="247" t="s">
        <v>176</v>
      </c>
      <c r="B545" s="287" t="s">
        <v>2378</v>
      </c>
      <c r="C545" s="287" t="s">
        <v>2379</v>
      </c>
      <c r="D545" s="305">
        <v>48</v>
      </c>
      <c r="E545" s="287" t="s">
        <v>45</v>
      </c>
      <c r="F545" s="289">
        <v>43707</v>
      </c>
      <c r="G545" s="290" t="s">
        <v>566</v>
      </c>
      <c r="H545" s="290" t="s">
        <v>2380</v>
      </c>
      <c r="I545" s="291">
        <v>113.38627095</v>
      </c>
      <c r="J545" s="291">
        <v>4</v>
      </c>
      <c r="K545" s="290" t="s">
        <v>438</v>
      </c>
      <c r="L545" s="292">
        <v>110.15</v>
      </c>
      <c r="M545" s="293" t="s">
        <v>2381</v>
      </c>
      <c r="N545" s="293" t="s">
        <v>2382</v>
      </c>
      <c r="O545" s="294" t="s">
        <v>169</v>
      </c>
      <c r="P545" s="295">
        <v>-15.507035999999999</v>
      </c>
      <c r="Q545" s="295" t="s">
        <v>408</v>
      </c>
      <c r="R545" s="296">
        <v>0</v>
      </c>
      <c r="S545" s="297">
        <v>9.3938618999515335E-4</v>
      </c>
      <c r="T545" s="297">
        <v>4.3210443074061304E-4</v>
      </c>
      <c r="U545" s="298">
        <v>2.1739795363474421</v>
      </c>
      <c r="V545" s="295"/>
      <c r="W545" s="295"/>
      <c r="X545" s="295"/>
      <c r="Y545" s="313"/>
      <c r="Z545" s="313"/>
      <c r="AA545" s="301"/>
      <c r="AB545" s="295"/>
    </row>
    <row r="546" spans="1:28" ht="15">
      <c r="A546" s="247" t="s">
        <v>176</v>
      </c>
      <c r="B546" s="287" t="s">
        <v>2383</v>
      </c>
      <c r="C546" s="287" t="s">
        <v>2384</v>
      </c>
      <c r="D546" s="305">
        <v>49</v>
      </c>
      <c r="E546" s="287" t="s">
        <v>45</v>
      </c>
      <c r="F546" s="289">
        <v>43707</v>
      </c>
      <c r="G546" s="290" t="s">
        <v>566</v>
      </c>
      <c r="H546" s="290" t="s">
        <v>768</v>
      </c>
      <c r="I546" s="291">
        <v>182.73256065999999</v>
      </c>
      <c r="J546" s="291">
        <v>6</v>
      </c>
      <c r="K546" s="290" t="s">
        <v>438</v>
      </c>
      <c r="L546" s="292">
        <v>139.19999999999999</v>
      </c>
      <c r="M546" s="293" t="s">
        <v>769</v>
      </c>
      <c r="N546" s="293" t="s">
        <v>770</v>
      </c>
      <c r="O546" s="294" t="s">
        <v>169</v>
      </c>
      <c r="P546" s="295">
        <v>0.79182386000000005</v>
      </c>
      <c r="Q546" s="295" t="s">
        <v>447</v>
      </c>
      <c r="R546" s="296">
        <v>0</v>
      </c>
      <c r="S546" s="297">
        <v>9.348897884432103E-4</v>
      </c>
      <c r="T546" s="297">
        <v>1.1587610570715462E-3</v>
      </c>
      <c r="U546" s="298">
        <v>0.80680118022423908</v>
      </c>
      <c r="V546" s="295"/>
      <c r="W546" s="295"/>
      <c r="X546" s="295"/>
      <c r="Y546" s="313"/>
      <c r="Z546" s="313"/>
      <c r="AA546" s="301"/>
      <c r="AB546" s="295"/>
    </row>
    <row r="547" spans="1:28" ht="15">
      <c r="A547" s="247" t="s">
        <v>2385</v>
      </c>
      <c r="B547" s="287" t="s">
        <v>2386</v>
      </c>
      <c r="C547" s="287" t="s">
        <v>2387</v>
      </c>
      <c r="D547" s="305">
        <v>50</v>
      </c>
      <c r="E547" s="287" t="s">
        <v>45</v>
      </c>
      <c r="F547" s="289">
        <v>43707</v>
      </c>
      <c r="G547" s="290" t="s">
        <v>566</v>
      </c>
      <c r="H547" s="290" t="s">
        <v>1733</v>
      </c>
      <c r="I547" s="291">
        <v>44.16868539</v>
      </c>
      <c r="J547" s="291">
        <v>1</v>
      </c>
      <c r="K547" s="290" t="s">
        <v>438</v>
      </c>
      <c r="L547" s="292">
        <v>126.42</v>
      </c>
      <c r="M547" s="293" t="s">
        <v>1734</v>
      </c>
      <c r="N547" s="293" t="s">
        <v>1735</v>
      </c>
      <c r="O547" s="294" t="s">
        <v>169</v>
      </c>
      <c r="P547" s="295">
        <v>5.2223920000000001</v>
      </c>
      <c r="Q547" s="295" t="s">
        <v>280</v>
      </c>
      <c r="R547" s="296">
        <v>0</v>
      </c>
      <c r="S547" s="297">
        <v>3.3332882540818396E-3</v>
      </c>
      <c r="T547" s="297">
        <v>2.4940630284429805E-3</v>
      </c>
      <c r="U547" s="298">
        <v>1.3364891809341239</v>
      </c>
      <c r="V547" s="295"/>
      <c r="W547" s="295"/>
      <c r="X547" s="295"/>
      <c r="Y547" s="313"/>
      <c r="Z547" s="313"/>
      <c r="AA547" s="301"/>
      <c r="AB547" s="295"/>
    </row>
    <row r="548" spans="1:28" ht="15">
      <c r="A548" s="247" t="s">
        <v>176</v>
      </c>
      <c r="B548" s="287" t="s">
        <v>2388</v>
      </c>
      <c r="C548" s="287" t="s">
        <v>2389</v>
      </c>
      <c r="D548" s="305">
        <v>1</v>
      </c>
      <c r="E548" s="287" t="s">
        <v>2</v>
      </c>
      <c r="F548" s="289">
        <v>43707</v>
      </c>
      <c r="G548" s="290" t="s">
        <v>492</v>
      </c>
      <c r="H548" s="290" t="s">
        <v>461</v>
      </c>
      <c r="I548" s="291">
        <v>13.10032082</v>
      </c>
      <c r="J548" s="291">
        <v>61</v>
      </c>
      <c r="K548" s="290" t="s">
        <v>815</v>
      </c>
      <c r="L548" s="292">
        <v>76.63</v>
      </c>
      <c r="M548" s="293" t="s">
        <v>462</v>
      </c>
      <c r="N548" s="293" t="s">
        <v>463</v>
      </c>
      <c r="O548" s="294" t="s">
        <v>12</v>
      </c>
      <c r="P548" s="295">
        <v>-7.7981176000000003</v>
      </c>
      <c r="Q548" s="295" t="s">
        <v>408</v>
      </c>
      <c r="R548" s="296">
        <v>0</v>
      </c>
      <c r="S548" s="297">
        <v>9.5878858499395484E-6</v>
      </c>
      <c r="T548" s="297">
        <v>1.6179489801680162E-4</v>
      </c>
      <c r="U548" s="298">
        <v>5.9259506742566706E-2</v>
      </c>
      <c r="V548" s="295"/>
      <c r="W548" s="295"/>
      <c r="X548" s="295"/>
      <c r="Y548" s="313"/>
      <c r="Z548" s="313"/>
      <c r="AA548" s="301"/>
      <c r="AB548" s="295"/>
    </row>
    <row r="549" spans="1:28" ht="15">
      <c r="A549" s="247" t="s">
        <v>2390</v>
      </c>
      <c r="B549" s="287" t="s">
        <v>2391</v>
      </c>
      <c r="C549" s="287" t="s">
        <v>2392</v>
      </c>
      <c r="D549" s="305">
        <v>2</v>
      </c>
      <c r="E549" s="287" t="s">
        <v>2</v>
      </c>
      <c r="F549" s="289">
        <v>43707</v>
      </c>
      <c r="G549" s="290" t="s">
        <v>492</v>
      </c>
      <c r="H549" s="290" t="s">
        <v>1047</v>
      </c>
      <c r="I549" s="291">
        <v>14.234487529999999</v>
      </c>
      <c r="J549" s="291">
        <v>1</v>
      </c>
      <c r="K549" s="290" t="s">
        <v>815</v>
      </c>
      <c r="L549" s="292">
        <v>149.84</v>
      </c>
      <c r="M549" s="293" t="s">
        <v>1048</v>
      </c>
      <c r="N549" s="293" t="s">
        <v>1049</v>
      </c>
      <c r="O549" s="294" t="s">
        <v>12</v>
      </c>
      <c r="P549" s="295">
        <v>-1.3664961</v>
      </c>
      <c r="Q549" s="295" t="s">
        <v>484</v>
      </c>
      <c r="R549" s="296">
        <v>0</v>
      </c>
      <c r="S549" s="297">
        <v>1.8947895714033984E-4</v>
      </c>
      <c r="T549" s="297">
        <v>7.020675697907852E-4</v>
      </c>
      <c r="U549" s="298">
        <v>0.26988706684857156</v>
      </c>
      <c r="V549" s="295"/>
      <c r="W549" s="295"/>
      <c r="X549" s="295"/>
      <c r="Y549" s="313"/>
      <c r="Z549" s="313"/>
      <c r="AA549" s="301"/>
      <c r="AB549" s="295"/>
    </row>
    <row r="550" spans="1:28" ht="15">
      <c r="A550" s="247" t="s">
        <v>176</v>
      </c>
      <c r="B550" s="287" t="s">
        <v>2393</v>
      </c>
      <c r="C550" s="287" t="s">
        <v>2394</v>
      </c>
      <c r="D550" s="305">
        <v>3</v>
      </c>
      <c r="E550" s="287" t="s">
        <v>2</v>
      </c>
      <c r="F550" s="289">
        <v>43707</v>
      </c>
      <c r="G550" s="290" t="s">
        <v>492</v>
      </c>
      <c r="H550" s="290" t="s">
        <v>1263</v>
      </c>
      <c r="I550" s="291">
        <v>12.906645770000001</v>
      </c>
      <c r="J550" s="291">
        <v>26</v>
      </c>
      <c r="K550" s="290" t="s">
        <v>815</v>
      </c>
      <c r="L550" s="292">
        <v>206.56</v>
      </c>
      <c r="M550" s="293" t="s">
        <v>1264</v>
      </c>
      <c r="N550" s="293" t="s">
        <v>1265</v>
      </c>
      <c r="O550" s="294" t="s">
        <v>12</v>
      </c>
      <c r="P550" s="295">
        <v>-0.60555340000000002</v>
      </c>
      <c r="Q550" s="295" t="s">
        <v>408</v>
      </c>
      <c r="R550" s="296">
        <v>0</v>
      </c>
      <c r="S550" s="297">
        <v>5.7930873587477194E-5</v>
      </c>
      <c r="T550" s="297">
        <v>7.4872745302430397E-4</v>
      </c>
      <c r="U550" s="298">
        <v>7.7372444877611204E-2</v>
      </c>
      <c r="V550" s="295"/>
      <c r="W550" s="295"/>
      <c r="X550" s="295"/>
      <c r="Y550" s="313"/>
      <c r="Z550" s="313"/>
      <c r="AA550" s="301"/>
      <c r="AB550" s="295"/>
    </row>
    <row r="551" spans="1:28" ht="15">
      <c r="A551" s="247" t="s">
        <v>176</v>
      </c>
      <c r="B551" s="287" t="s">
        <v>2395</v>
      </c>
      <c r="C551" s="287" t="s">
        <v>2396</v>
      </c>
      <c r="D551" s="305">
        <v>4</v>
      </c>
      <c r="E551" s="287" t="s">
        <v>2</v>
      </c>
      <c r="F551" s="289">
        <v>43707</v>
      </c>
      <c r="G551" s="290" t="s">
        <v>492</v>
      </c>
      <c r="H551" s="290" t="s">
        <v>2397</v>
      </c>
      <c r="I551" s="291">
        <v>14.760005</v>
      </c>
      <c r="J551" s="291">
        <v>5</v>
      </c>
      <c r="K551" s="290" t="s">
        <v>815</v>
      </c>
      <c r="L551" s="292">
        <v>123</v>
      </c>
      <c r="M551" s="293" t="s">
        <v>2398</v>
      </c>
      <c r="N551" s="293" t="s">
        <v>2399</v>
      </c>
      <c r="O551" s="294" t="s">
        <v>12</v>
      </c>
      <c r="P551" s="295">
        <v>3.9961220000000002</v>
      </c>
      <c r="Q551" s="295" t="s">
        <v>404</v>
      </c>
      <c r="R551" s="296">
        <v>0</v>
      </c>
      <c r="S551" s="297">
        <v>4.0176012530867263E-5</v>
      </c>
      <c r="T551" s="297">
        <v>3.1084484082807487E-4</v>
      </c>
      <c r="U551" s="298">
        <v>0.12924780229210306</v>
      </c>
      <c r="V551" s="295"/>
      <c r="W551" s="295"/>
      <c r="X551" s="295"/>
      <c r="Y551" s="313"/>
      <c r="Z551" s="313"/>
      <c r="AA551" s="301"/>
      <c r="AB551" s="295"/>
    </row>
    <row r="552" spans="1:28" ht="15">
      <c r="A552" s="247" t="s">
        <v>176</v>
      </c>
      <c r="B552" s="287" t="s">
        <v>2400</v>
      </c>
      <c r="C552" s="287" t="s">
        <v>2401</v>
      </c>
      <c r="D552" s="305">
        <v>5</v>
      </c>
      <c r="E552" s="287" t="s">
        <v>2</v>
      </c>
      <c r="F552" s="289">
        <v>43707</v>
      </c>
      <c r="G552" s="290" t="s">
        <v>492</v>
      </c>
      <c r="H552" s="290" t="s">
        <v>1272</v>
      </c>
      <c r="I552" s="291">
        <v>6.3596987699999996</v>
      </c>
      <c r="J552" s="291">
        <v>83</v>
      </c>
      <c r="K552" s="290" t="s">
        <v>815</v>
      </c>
      <c r="L552" s="292">
        <v>1101.69</v>
      </c>
      <c r="M552" s="293" t="s">
        <v>1273</v>
      </c>
      <c r="N552" s="293" t="s">
        <v>1274</v>
      </c>
      <c r="O552" s="294" t="s">
        <v>12</v>
      </c>
      <c r="P552" s="295">
        <v>-4.2981566999999998</v>
      </c>
      <c r="Q552" s="295" t="s">
        <v>404</v>
      </c>
      <c r="R552" s="296">
        <v>0</v>
      </c>
      <c r="S552" s="297">
        <v>4.8226618702243738E-4</v>
      </c>
      <c r="T552" s="297">
        <v>1.1063061841433829E-3</v>
      </c>
      <c r="U552" s="298">
        <v>0.43592469601519757</v>
      </c>
      <c r="V552" s="295"/>
      <c r="W552" s="295"/>
      <c r="X552" s="295"/>
      <c r="Y552" s="313"/>
      <c r="Z552" s="313"/>
      <c r="AA552" s="301"/>
      <c r="AB552" s="295"/>
    </row>
    <row r="553" spans="1:28" ht="15">
      <c r="A553" s="247" t="s">
        <v>176</v>
      </c>
      <c r="B553" s="287" t="s">
        <v>2402</v>
      </c>
      <c r="C553" s="287" t="s">
        <v>2403</v>
      </c>
      <c r="D553" s="305">
        <v>6</v>
      </c>
      <c r="E553" s="287" t="s">
        <v>2</v>
      </c>
      <c r="F553" s="289">
        <v>43707</v>
      </c>
      <c r="G553" s="290" t="s">
        <v>492</v>
      </c>
      <c r="H553" s="290" t="s">
        <v>1069</v>
      </c>
      <c r="I553" s="291">
        <v>14.63484192</v>
      </c>
      <c r="J553" s="291">
        <v>14</v>
      </c>
      <c r="K553" s="290" t="s">
        <v>815</v>
      </c>
      <c r="L553" s="292">
        <v>212.56</v>
      </c>
      <c r="M553" s="293" t="s">
        <v>1070</v>
      </c>
      <c r="N553" s="293" t="s">
        <v>1071</v>
      </c>
      <c r="O553" s="294" t="s">
        <v>12</v>
      </c>
      <c r="P553" s="295">
        <v>-2.1648467</v>
      </c>
      <c r="Q553" s="295" t="s">
        <v>408</v>
      </c>
      <c r="R553" s="296">
        <v>0</v>
      </c>
      <c r="S553" s="297">
        <v>1.9570839252516532E-4</v>
      </c>
      <c r="T553" s="297">
        <v>1.2167692536279202E-3</v>
      </c>
      <c r="U553" s="298">
        <v>0.16084265109562967</v>
      </c>
      <c r="V553" s="295"/>
      <c r="W553" s="295"/>
      <c r="X553" s="295"/>
      <c r="Y553" s="313"/>
      <c r="Z553" s="313"/>
      <c r="AA553" s="301"/>
      <c r="AB553" s="295"/>
    </row>
    <row r="554" spans="1:28" ht="15">
      <c r="A554" s="247" t="s">
        <v>176</v>
      </c>
      <c r="B554" s="287" t="s">
        <v>2404</v>
      </c>
      <c r="C554" s="287" t="s">
        <v>2405</v>
      </c>
      <c r="D554" s="305">
        <v>7</v>
      </c>
      <c r="E554" s="287" t="s">
        <v>2</v>
      </c>
      <c r="F554" s="289">
        <v>43707</v>
      </c>
      <c r="G554" s="290" t="s">
        <v>492</v>
      </c>
      <c r="H554" s="290" t="s">
        <v>524</v>
      </c>
      <c r="I554" s="291">
        <v>11.24481392</v>
      </c>
      <c r="J554" s="291">
        <v>9</v>
      </c>
      <c r="K554" s="290" t="s">
        <v>815</v>
      </c>
      <c r="L554" s="292">
        <v>115.57</v>
      </c>
      <c r="M554" s="293" t="s">
        <v>525</v>
      </c>
      <c r="N554" s="293" t="s">
        <v>526</v>
      </c>
      <c r="O554" s="294" t="s">
        <v>12</v>
      </c>
      <c r="P554" s="295">
        <v>-3.3603190999999999</v>
      </c>
      <c r="Q554" s="295" t="s">
        <v>408</v>
      </c>
      <c r="R554" s="296">
        <v>0</v>
      </c>
      <c r="S554" s="297">
        <v>8.7986026571625306E-5</v>
      </c>
      <c r="T554" s="297">
        <v>3.9571505896358661E-4</v>
      </c>
      <c r="U554" s="298">
        <v>0.22234692508813952</v>
      </c>
      <c r="V554" s="295"/>
      <c r="W554" s="295"/>
      <c r="X554" s="295"/>
      <c r="Y554" s="313"/>
      <c r="Z554" s="313"/>
      <c r="AA554" s="301"/>
      <c r="AB554" s="295"/>
    </row>
    <row r="555" spans="1:28" ht="15">
      <c r="A555" s="247" t="s">
        <v>176</v>
      </c>
      <c r="B555" s="287" t="s">
        <v>2406</v>
      </c>
      <c r="C555" s="287" t="s">
        <v>2407</v>
      </c>
      <c r="D555" s="305">
        <v>8</v>
      </c>
      <c r="E555" s="287" t="s">
        <v>2</v>
      </c>
      <c r="F555" s="289">
        <v>43707</v>
      </c>
      <c r="G555" s="290" t="s">
        <v>492</v>
      </c>
      <c r="H555" s="290" t="s">
        <v>531</v>
      </c>
      <c r="I555" s="291">
        <v>14.24170494</v>
      </c>
      <c r="J555" s="291">
        <v>7</v>
      </c>
      <c r="K555" s="290" t="s">
        <v>815</v>
      </c>
      <c r="L555" s="292">
        <v>422.56</v>
      </c>
      <c r="M555" s="293" t="s">
        <v>532</v>
      </c>
      <c r="N555" s="293" t="s">
        <v>533</v>
      </c>
      <c r="O555" s="294" t="s">
        <v>12</v>
      </c>
      <c r="P555" s="295">
        <v>-7.9733970000000003</v>
      </c>
      <c r="Q555" s="295" t="s">
        <v>399</v>
      </c>
      <c r="R555" s="296">
        <v>0</v>
      </c>
      <c r="S555" s="297">
        <v>1.8571902798162807E-3</v>
      </c>
      <c r="T555" s="297">
        <v>2.0515109858331403E-3</v>
      </c>
      <c r="U555" s="298">
        <v>0.90527922718486253</v>
      </c>
      <c r="V555" s="295"/>
      <c r="W555" s="295"/>
      <c r="X555" s="295"/>
      <c r="Y555" s="313"/>
      <c r="Z555" s="313"/>
      <c r="AA555" s="301"/>
      <c r="AB555" s="295"/>
    </row>
    <row r="556" spans="1:28" ht="15">
      <c r="A556" s="247" t="s">
        <v>176</v>
      </c>
      <c r="B556" s="287" t="s">
        <v>2408</v>
      </c>
      <c r="C556" s="287" t="s">
        <v>2409</v>
      </c>
      <c r="D556" s="305">
        <v>9</v>
      </c>
      <c r="E556" s="287" t="s">
        <v>2</v>
      </c>
      <c r="F556" s="289">
        <v>43707</v>
      </c>
      <c r="G556" s="290" t="s">
        <v>492</v>
      </c>
      <c r="H556" s="290" t="s">
        <v>1287</v>
      </c>
      <c r="I556" s="291">
        <v>7.57544708</v>
      </c>
      <c r="J556" s="291">
        <v>19</v>
      </c>
      <c r="K556" s="290" t="s">
        <v>815</v>
      </c>
      <c r="L556" s="292">
        <v>1966.41</v>
      </c>
      <c r="M556" s="293" t="s">
        <v>1288</v>
      </c>
      <c r="N556" s="293" t="s">
        <v>1289</v>
      </c>
      <c r="O556" s="294" t="s">
        <v>12</v>
      </c>
      <c r="P556" s="295">
        <v>-3.4479796999999999</v>
      </c>
      <c r="Q556" s="295" t="s">
        <v>408</v>
      </c>
      <c r="R556" s="296">
        <v>0</v>
      </c>
      <c r="S556" s="297">
        <v>5.9014048118719211E-3</v>
      </c>
      <c r="T556" s="297">
        <v>3.4799968606009772E-3</v>
      </c>
      <c r="U556" s="298">
        <v>1.6958075102552763</v>
      </c>
      <c r="V556" s="295"/>
      <c r="W556" s="295"/>
      <c r="X556" s="295"/>
      <c r="Y556" s="313"/>
      <c r="Z556" s="313"/>
      <c r="AA556" s="301"/>
      <c r="AB556" s="295"/>
    </row>
    <row r="557" spans="1:28" ht="15">
      <c r="A557" s="247" t="s">
        <v>176</v>
      </c>
      <c r="B557" s="287" t="s">
        <v>2410</v>
      </c>
      <c r="C557" s="287" t="s">
        <v>2411</v>
      </c>
      <c r="D557" s="305">
        <v>10</v>
      </c>
      <c r="E557" s="287" t="s">
        <v>2</v>
      </c>
      <c r="F557" s="289">
        <v>43707</v>
      </c>
      <c r="G557" s="290" t="s">
        <v>492</v>
      </c>
      <c r="H557" s="290" t="s">
        <v>1074</v>
      </c>
      <c r="I557" s="291">
        <v>14.25094414</v>
      </c>
      <c r="J557" s="291">
        <v>2</v>
      </c>
      <c r="K557" s="290" t="s">
        <v>815</v>
      </c>
      <c r="L557" s="292">
        <v>128.41999999999999</v>
      </c>
      <c r="M557" s="293" t="s">
        <v>1075</v>
      </c>
      <c r="N557" s="293" t="s">
        <v>1076</v>
      </c>
      <c r="O557" s="294" t="s">
        <v>12</v>
      </c>
      <c r="P557" s="295">
        <v>-3.3696830000000002</v>
      </c>
      <c r="Q557" s="295" t="s">
        <v>447</v>
      </c>
      <c r="R557" s="296">
        <v>0</v>
      </c>
      <c r="S557" s="297">
        <v>8.8995146269813072E-5</v>
      </c>
      <c r="T557" s="297">
        <v>8.2319100026575316E-4</v>
      </c>
      <c r="U557" s="298">
        <v>0.10810996019281371</v>
      </c>
      <c r="V557" s="295"/>
      <c r="W557" s="295"/>
      <c r="X557" s="295"/>
      <c r="Y557" s="313"/>
      <c r="Z557" s="313"/>
      <c r="AA557" s="301"/>
      <c r="AB557" s="295"/>
    </row>
    <row r="558" spans="1:28" ht="15">
      <c r="A558" s="247" t="s">
        <v>176</v>
      </c>
      <c r="B558" s="287" t="s">
        <v>2412</v>
      </c>
      <c r="C558" s="287" t="s">
        <v>2413</v>
      </c>
      <c r="D558" s="305">
        <v>11</v>
      </c>
      <c r="E558" s="287" t="s">
        <v>2</v>
      </c>
      <c r="F558" s="289">
        <v>43707</v>
      </c>
      <c r="G558" s="290" t="s">
        <v>492</v>
      </c>
      <c r="H558" s="290" t="s">
        <v>2414</v>
      </c>
      <c r="I558" s="291">
        <v>15.09283447</v>
      </c>
      <c r="J558" s="291">
        <v>2</v>
      </c>
      <c r="K558" s="290" t="s">
        <v>815</v>
      </c>
      <c r="L558" s="292">
        <v>119.16</v>
      </c>
      <c r="M558" s="293" t="s">
        <v>2415</v>
      </c>
      <c r="N558" s="293" t="s">
        <v>2416</v>
      </c>
      <c r="O558" s="294" t="s">
        <v>12</v>
      </c>
      <c r="P558" s="295">
        <v>7.9590199999999998</v>
      </c>
      <c r="Q558" s="295" t="s">
        <v>280</v>
      </c>
      <c r="R558" s="296">
        <v>0</v>
      </c>
      <c r="S558" s="297">
        <v>7.0410089190929895E-5</v>
      </c>
      <c r="T558" s="297">
        <v>5.6684168806591718E-4</v>
      </c>
      <c r="U558" s="298">
        <v>0.12421473344907195</v>
      </c>
      <c r="V558" s="295"/>
      <c r="W558" s="295"/>
      <c r="X558" s="295"/>
      <c r="Y558" s="313"/>
      <c r="Z558" s="313"/>
      <c r="AA558" s="301"/>
      <c r="AB558" s="295"/>
    </row>
    <row r="559" spans="1:28" ht="15">
      <c r="A559" s="247" t="s">
        <v>176</v>
      </c>
      <c r="B559" s="287" t="s">
        <v>2417</v>
      </c>
      <c r="C559" s="287" t="s">
        <v>2418</v>
      </c>
      <c r="D559" s="305">
        <v>12</v>
      </c>
      <c r="E559" s="287" t="s">
        <v>2</v>
      </c>
      <c r="F559" s="289">
        <v>43707</v>
      </c>
      <c r="G559" s="290" t="s">
        <v>492</v>
      </c>
      <c r="H559" s="290" t="s">
        <v>843</v>
      </c>
      <c r="I559" s="291">
        <v>8.9436607400000003</v>
      </c>
      <c r="J559" s="291">
        <v>6</v>
      </c>
      <c r="K559" s="290" t="s">
        <v>815</v>
      </c>
      <c r="L559" s="292">
        <v>838.42</v>
      </c>
      <c r="M559" s="293" t="s">
        <v>844</v>
      </c>
      <c r="N559" s="293" t="s">
        <v>845</v>
      </c>
      <c r="O559" s="294" t="s">
        <v>12</v>
      </c>
      <c r="P559" s="295">
        <v>-6.0343741999999999E-2</v>
      </c>
      <c r="Q559" s="295" t="s">
        <v>408</v>
      </c>
      <c r="R559" s="296">
        <v>0</v>
      </c>
      <c r="S559" s="297">
        <v>1.7554022372454649E-3</v>
      </c>
      <c r="T559" s="297">
        <v>8.3166192935473339E-4</v>
      </c>
      <c r="U559" s="298">
        <v>2.1107161158710723</v>
      </c>
      <c r="V559" s="295"/>
      <c r="W559" s="295"/>
      <c r="X559" s="295"/>
      <c r="Y559" s="313"/>
      <c r="Z559" s="313"/>
      <c r="AA559" s="301"/>
      <c r="AB559" s="295"/>
    </row>
    <row r="560" spans="1:28" ht="15">
      <c r="A560" s="247" t="s">
        <v>176</v>
      </c>
      <c r="B560" s="287" t="s">
        <v>2419</v>
      </c>
      <c r="C560" s="287" t="s">
        <v>2420</v>
      </c>
      <c r="D560" s="305">
        <v>13</v>
      </c>
      <c r="E560" s="287" t="s">
        <v>2</v>
      </c>
      <c r="F560" s="289">
        <v>43707</v>
      </c>
      <c r="G560" s="290" t="s">
        <v>492</v>
      </c>
      <c r="H560" s="290" t="s">
        <v>2024</v>
      </c>
      <c r="I560" s="291">
        <v>11.49817562</v>
      </c>
      <c r="J560" s="291">
        <v>32</v>
      </c>
      <c r="K560" s="290" t="s">
        <v>815</v>
      </c>
      <c r="L560" s="292">
        <v>263.8</v>
      </c>
      <c r="M560" s="293" t="s">
        <v>2025</v>
      </c>
      <c r="N560" s="293" t="s">
        <v>2026</v>
      </c>
      <c r="O560" s="294" t="s">
        <v>12</v>
      </c>
      <c r="P560" s="295">
        <v>-0.76408980000000004</v>
      </c>
      <c r="Q560" s="295" t="s">
        <v>404</v>
      </c>
      <c r="R560" s="296">
        <v>0</v>
      </c>
      <c r="S560" s="297">
        <v>1.0056616252233004E-3</v>
      </c>
      <c r="T560" s="297">
        <v>9.1819684056419423E-4</v>
      </c>
      <c r="U560" s="298">
        <v>1.0952571178586965</v>
      </c>
      <c r="V560" s="295"/>
      <c r="W560" s="295"/>
      <c r="X560" s="295"/>
      <c r="Y560" s="313"/>
      <c r="Z560" s="313"/>
      <c r="AA560" s="301"/>
      <c r="AB560" s="295"/>
    </row>
    <row r="561" spans="1:28" ht="15">
      <c r="A561" s="247" t="s">
        <v>176</v>
      </c>
      <c r="B561" s="287" t="s">
        <v>2421</v>
      </c>
      <c r="C561" s="287" t="s">
        <v>2422</v>
      </c>
      <c r="D561" s="305">
        <v>14</v>
      </c>
      <c r="E561" s="287" t="s">
        <v>2</v>
      </c>
      <c r="F561" s="289">
        <v>43707</v>
      </c>
      <c r="G561" s="290" t="s">
        <v>492</v>
      </c>
      <c r="H561" s="290" t="s">
        <v>2029</v>
      </c>
      <c r="I561" s="291">
        <v>6.7535781899999998</v>
      </c>
      <c r="J561" s="291">
        <v>35</v>
      </c>
      <c r="K561" s="290" t="s">
        <v>815</v>
      </c>
      <c r="L561" s="292">
        <v>309.75</v>
      </c>
      <c r="M561" s="293" t="s">
        <v>2030</v>
      </c>
      <c r="N561" s="293" t="s">
        <v>2031</v>
      </c>
      <c r="O561" s="294" t="s">
        <v>12</v>
      </c>
      <c r="P561" s="295">
        <v>-2.0094812000000002</v>
      </c>
      <c r="Q561" s="295" t="s">
        <v>408</v>
      </c>
      <c r="R561" s="296">
        <v>0</v>
      </c>
      <c r="S561" s="297">
        <v>1.2622254991787998E-4</v>
      </c>
      <c r="T561" s="297">
        <v>6.7397253474760666E-4</v>
      </c>
      <c r="U561" s="298">
        <v>0.18728144458460547</v>
      </c>
      <c r="V561" s="295"/>
      <c r="W561" s="295"/>
      <c r="X561" s="295"/>
      <c r="Y561" s="313"/>
      <c r="Z561" s="313"/>
      <c r="AA561" s="301"/>
      <c r="AB561" s="295"/>
    </row>
    <row r="562" spans="1:28" ht="15">
      <c r="A562" s="247" t="s">
        <v>176</v>
      </c>
      <c r="B562" s="287" t="s">
        <v>2423</v>
      </c>
      <c r="C562" s="287" t="s">
        <v>2424</v>
      </c>
      <c r="D562" s="305">
        <v>15</v>
      </c>
      <c r="E562" s="287" t="s">
        <v>2</v>
      </c>
      <c r="F562" s="289">
        <v>43707</v>
      </c>
      <c r="G562" s="290" t="s">
        <v>492</v>
      </c>
      <c r="H562" s="290" t="s">
        <v>895</v>
      </c>
      <c r="I562" s="291">
        <v>9.6554431899999997</v>
      </c>
      <c r="J562" s="291">
        <v>29</v>
      </c>
      <c r="K562" s="290" t="s">
        <v>815</v>
      </c>
      <c r="L562" s="292">
        <v>556.28</v>
      </c>
      <c r="M562" s="293" t="s">
        <v>896</v>
      </c>
      <c r="N562" s="293" t="s">
        <v>897</v>
      </c>
      <c r="O562" s="294" t="s">
        <v>12</v>
      </c>
      <c r="P562" s="295">
        <v>6.172085</v>
      </c>
      <c r="Q562" s="295" t="s">
        <v>447</v>
      </c>
      <c r="R562" s="296">
        <v>0</v>
      </c>
      <c r="S562" s="297">
        <v>2.3820660387243405E-3</v>
      </c>
      <c r="T562" s="297">
        <v>1.9555873818132411E-3</v>
      </c>
      <c r="U562" s="298">
        <v>1.2180821275885223</v>
      </c>
      <c r="V562" s="295"/>
      <c r="W562" s="295"/>
      <c r="X562" s="295"/>
      <c r="Y562" s="313"/>
      <c r="Z562" s="313"/>
      <c r="AA562" s="301"/>
      <c r="AB562" s="295"/>
    </row>
    <row r="563" spans="1:28" ht="15">
      <c r="A563" s="247" t="s">
        <v>176</v>
      </c>
      <c r="B563" s="287" t="s">
        <v>2425</v>
      </c>
      <c r="C563" s="287" t="s">
        <v>2426</v>
      </c>
      <c r="D563" s="305">
        <v>16</v>
      </c>
      <c r="E563" s="287" t="s">
        <v>2</v>
      </c>
      <c r="F563" s="289">
        <v>43707</v>
      </c>
      <c r="G563" s="290" t="s">
        <v>492</v>
      </c>
      <c r="H563" s="290" t="s">
        <v>1107</v>
      </c>
      <c r="I563" s="291">
        <v>7.6685371399999998</v>
      </c>
      <c r="J563" s="291">
        <v>64</v>
      </c>
      <c r="K563" s="290" t="s">
        <v>815</v>
      </c>
      <c r="L563" s="292">
        <v>321.26</v>
      </c>
      <c r="M563" s="293" t="s">
        <v>1108</v>
      </c>
      <c r="N563" s="293" t="s">
        <v>1109</v>
      </c>
      <c r="O563" s="294" t="s">
        <v>12</v>
      </c>
      <c r="P563" s="295">
        <v>-0.51618220000000004</v>
      </c>
      <c r="Q563" s="295" t="s">
        <v>404</v>
      </c>
      <c r="R563" s="296">
        <v>0</v>
      </c>
      <c r="S563" s="297">
        <v>1.341372028241102E-4</v>
      </c>
      <c r="T563" s="297">
        <v>8.7696424033524003E-4</v>
      </c>
      <c r="U563" s="298">
        <v>0.15295629702396205</v>
      </c>
      <c r="V563" s="295"/>
      <c r="W563" s="295"/>
      <c r="X563" s="295"/>
      <c r="Y563" s="313"/>
      <c r="Z563" s="313"/>
      <c r="AA563" s="301"/>
      <c r="AB563" s="295"/>
    </row>
    <row r="564" spans="1:28" ht="15">
      <c r="A564" s="247" t="s">
        <v>176</v>
      </c>
      <c r="B564" s="287" t="s">
        <v>2427</v>
      </c>
      <c r="C564" s="287" t="s">
        <v>2428</v>
      </c>
      <c r="D564" s="305">
        <v>17</v>
      </c>
      <c r="E564" s="287" t="s">
        <v>2</v>
      </c>
      <c r="F564" s="289">
        <v>43707</v>
      </c>
      <c r="G564" s="290" t="s">
        <v>492</v>
      </c>
      <c r="H564" s="290" t="s">
        <v>1117</v>
      </c>
      <c r="I564" s="291">
        <v>9.5130748700000005</v>
      </c>
      <c r="J564" s="291">
        <v>42</v>
      </c>
      <c r="K564" s="290" t="s">
        <v>815</v>
      </c>
      <c r="L564" s="292">
        <v>129.21</v>
      </c>
      <c r="M564" s="293" t="s">
        <v>1118</v>
      </c>
      <c r="N564" s="293" t="s">
        <v>1119</v>
      </c>
      <c r="O564" s="294" t="s">
        <v>12</v>
      </c>
      <c r="P564" s="295">
        <v>-2.189225</v>
      </c>
      <c r="Q564" s="295" t="s">
        <v>404</v>
      </c>
      <c r="R564" s="296">
        <v>0</v>
      </c>
      <c r="S564" s="297">
        <v>1.115895540238458E-5</v>
      </c>
      <c r="T564" s="297">
        <v>4.0812491630951286E-4</v>
      </c>
      <c r="U564" s="298">
        <v>2.7342009655499388E-2</v>
      </c>
      <c r="V564" s="295"/>
      <c r="W564" s="295"/>
      <c r="X564" s="295"/>
      <c r="Y564" s="313"/>
      <c r="Z564" s="313"/>
      <c r="AA564" s="301"/>
      <c r="AB564" s="295"/>
    </row>
    <row r="565" spans="1:28" ht="15">
      <c r="A565" s="247" t="s">
        <v>176</v>
      </c>
      <c r="B565" s="287" t="s">
        <v>2429</v>
      </c>
      <c r="C565" s="287" t="s">
        <v>2430</v>
      </c>
      <c r="D565" s="305">
        <v>18</v>
      </c>
      <c r="E565" s="287" t="s">
        <v>2</v>
      </c>
      <c r="F565" s="289">
        <v>43707</v>
      </c>
      <c r="G565" s="290" t="s">
        <v>492</v>
      </c>
      <c r="H565" s="290" t="s">
        <v>1372</v>
      </c>
      <c r="I565" s="291">
        <v>12.35386753</v>
      </c>
      <c r="J565" s="291">
        <v>2</v>
      </c>
      <c r="K565" s="290" t="s">
        <v>815</v>
      </c>
      <c r="L565" s="292">
        <v>298.39999999999998</v>
      </c>
      <c r="M565" s="293" t="s">
        <v>1373</v>
      </c>
      <c r="N565" s="293" t="s">
        <v>1374</v>
      </c>
      <c r="O565" s="294" t="s">
        <v>12</v>
      </c>
      <c r="P565" s="295">
        <v>2.5196075000000002</v>
      </c>
      <c r="Q565" s="295" t="s">
        <v>280</v>
      </c>
      <c r="R565" s="296">
        <v>0</v>
      </c>
      <c r="S565" s="297">
        <v>2.0839352953627398E-3</v>
      </c>
      <c r="T565" s="297">
        <v>1.0691209824695883E-3</v>
      </c>
      <c r="U565" s="298">
        <v>1.9492043739979805</v>
      </c>
      <c r="V565" s="295"/>
      <c r="W565" s="295"/>
      <c r="X565" s="295"/>
      <c r="Y565" s="313"/>
      <c r="Z565" s="313"/>
      <c r="AA565" s="301"/>
      <c r="AB565" s="295"/>
    </row>
    <row r="566" spans="1:28" ht="15">
      <c r="A566" s="247" t="s">
        <v>176</v>
      </c>
      <c r="B566" s="287" t="s">
        <v>2431</v>
      </c>
      <c r="C566" s="287" t="s">
        <v>2432</v>
      </c>
      <c r="D566" s="305">
        <v>19</v>
      </c>
      <c r="E566" s="287" t="s">
        <v>2</v>
      </c>
      <c r="F566" s="289">
        <v>43707</v>
      </c>
      <c r="G566" s="290" t="s">
        <v>492</v>
      </c>
      <c r="H566" s="290" t="s">
        <v>604</v>
      </c>
      <c r="I566" s="291">
        <v>12.57912636</v>
      </c>
      <c r="J566" s="291">
        <v>6</v>
      </c>
      <c r="K566" s="290" t="s">
        <v>815</v>
      </c>
      <c r="L566" s="292">
        <v>133.66999999999999</v>
      </c>
      <c r="M566" s="293" t="s">
        <v>605</v>
      </c>
      <c r="N566" s="293" t="s">
        <v>606</v>
      </c>
      <c r="O566" s="294" t="s">
        <v>12</v>
      </c>
      <c r="P566" s="295">
        <v>-7.1700334999999997</v>
      </c>
      <c r="Q566" s="295" t="s">
        <v>408</v>
      </c>
      <c r="R566" s="296">
        <v>0</v>
      </c>
      <c r="S566" s="297">
        <v>3.2974993518166361E-4</v>
      </c>
      <c r="T566" s="297">
        <v>4.9367737112941679E-4</v>
      </c>
      <c r="U566" s="298">
        <v>0.66794622250413049</v>
      </c>
      <c r="V566" s="295"/>
      <c r="W566" s="295"/>
      <c r="X566" s="295"/>
      <c r="Y566" s="313"/>
      <c r="Z566" s="313"/>
      <c r="AA566" s="301"/>
      <c r="AB566" s="295"/>
    </row>
    <row r="567" spans="1:28" ht="15">
      <c r="A567" s="247" t="s">
        <v>2433</v>
      </c>
      <c r="B567" s="287" t="s">
        <v>2434</v>
      </c>
      <c r="C567" s="287" t="s">
        <v>2435</v>
      </c>
      <c r="D567" s="305">
        <v>20</v>
      </c>
      <c r="E567" s="287" t="s">
        <v>2</v>
      </c>
      <c r="F567" s="289">
        <v>43707</v>
      </c>
      <c r="G567" s="290" t="s">
        <v>492</v>
      </c>
      <c r="H567" s="290" t="s">
        <v>2436</v>
      </c>
      <c r="I567" s="291">
        <v>10.30331898</v>
      </c>
      <c r="J567" s="291">
        <v>1</v>
      </c>
      <c r="K567" s="290" t="s">
        <v>815</v>
      </c>
      <c r="L567" s="292">
        <v>89.26</v>
      </c>
      <c r="M567" s="293" t="s">
        <v>2437</v>
      </c>
      <c r="N567" s="293" t="s">
        <v>2438</v>
      </c>
      <c r="O567" s="294" t="s">
        <v>12</v>
      </c>
      <c r="P567" s="295">
        <v>-5.8366179999999996</v>
      </c>
      <c r="Q567" s="295" t="s">
        <v>399</v>
      </c>
      <c r="R567" s="296">
        <v>0</v>
      </c>
      <c r="S567" s="297">
        <v>1.0051949423981012E-5</v>
      </c>
      <c r="T567" s="297">
        <v>3.688363138216877E-4</v>
      </c>
      <c r="U567" s="298">
        <v>2.7253144680435621E-2</v>
      </c>
      <c r="V567" s="295"/>
      <c r="W567" s="295"/>
      <c r="X567" s="295"/>
      <c r="Y567" s="313"/>
      <c r="Z567" s="313"/>
      <c r="AA567" s="301"/>
      <c r="AB567" s="295"/>
    </row>
    <row r="568" spans="1:28" ht="15">
      <c r="A568" s="247" t="s">
        <v>176</v>
      </c>
      <c r="B568" s="287" t="s">
        <v>2439</v>
      </c>
      <c r="C568" s="287" t="s">
        <v>2440</v>
      </c>
      <c r="D568" s="305">
        <v>21</v>
      </c>
      <c r="E568" s="287" t="s">
        <v>2</v>
      </c>
      <c r="F568" s="289">
        <v>43707</v>
      </c>
      <c r="G568" s="290" t="s">
        <v>492</v>
      </c>
      <c r="H568" s="290" t="s">
        <v>2045</v>
      </c>
      <c r="I568" s="291">
        <v>9.3322334300000005</v>
      </c>
      <c r="J568" s="291">
        <v>10</v>
      </c>
      <c r="K568" s="290" t="s">
        <v>815</v>
      </c>
      <c r="L568" s="292">
        <v>273.64999999999998</v>
      </c>
      <c r="M568" s="293" t="s">
        <v>2046</v>
      </c>
      <c r="N568" s="293" t="s">
        <v>2047</v>
      </c>
      <c r="O568" s="294" t="s">
        <v>12</v>
      </c>
      <c r="P568" s="295">
        <v>-5.7485523000000001</v>
      </c>
      <c r="Q568" s="295" t="s">
        <v>399</v>
      </c>
      <c r="R568" s="296">
        <v>0</v>
      </c>
      <c r="S568" s="297">
        <v>3.4257197691564469E-4</v>
      </c>
      <c r="T568" s="297">
        <v>5.0580783913189607E-4</v>
      </c>
      <c r="U568" s="298">
        <v>0.6772769229982506</v>
      </c>
      <c r="V568" s="295"/>
      <c r="W568" s="295"/>
      <c r="X568" s="295"/>
      <c r="Y568" s="313"/>
      <c r="Z568" s="313"/>
      <c r="AA568" s="301"/>
      <c r="AB568" s="295"/>
    </row>
    <row r="569" spans="1:28" ht="15">
      <c r="A569" s="247" t="s">
        <v>176</v>
      </c>
      <c r="B569" s="287" t="s">
        <v>2441</v>
      </c>
      <c r="C569" s="287" t="s">
        <v>2442</v>
      </c>
      <c r="D569" s="305">
        <v>22</v>
      </c>
      <c r="E569" s="287" t="s">
        <v>2</v>
      </c>
      <c r="F569" s="289">
        <v>43707</v>
      </c>
      <c r="G569" s="290" t="s">
        <v>492</v>
      </c>
      <c r="H569" s="290" t="s">
        <v>1129</v>
      </c>
      <c r="I569" s="291">
        <v>9.9762515999999994</v>
      </c>
      <c r="J569" s="291">
        <v>9</v>
      </c>
      <c r="K569" s="290" t="s">
        <v>815</v>
      </c>
      <c r="L569" s="292">
        <v>144.96</v>
      </c>
      <c r="M569" s="293" t="s">
        <v>1130</v>
      </c>
      <c r="N569" s="293" t="s">
        <v>1131</v>
      </c>
      <c r="O569" s="294" t="s">
        <v>12</v>
      </c>
      <c r="P569" s="295">
        <v>-1.8754423</v>
      </c>
      <c r="Q569" s="295" t="s">
        <v>395</v>
      </c>
      <c r="R569" s="296">
        <v>0</v>
      </c>
      <c r="S569" s="297">
        <v>5.9513643653166608E-4</v>
      </c>
      <c r="T569" s="297">
        <v>4.538553081585742E-4</v>
      </c>
      <c r="U569" s="298">
        <v>1.3112911225965636</v>
      </c>
      <c r="V569" s="295"/>
      <c r="W569" s="295"/>
      <c r="X569" s="295"/>
      <c r="Y569" s="313"/>
      <c r="Z569" s="313"/>
      <c r="AA569" s="301"/>
      <c r="AB569" s="295"/>
    </row>
    <row r="570" spans="1:28" ht="15">
      <c r="A570" s="247" t="s">
        <v>176</v>
      </c>
      <c r="B570" s="287" t="s">
        <v>2443</v>
      </c>
      <c r="C570" s="287" t="s">
        <v>2444</v>
      </c>
      <c r="D570" s="305">
        <v>23</v>
      </c>
      <c r="E570" s="287" t="s">
        <v>2</v>
      </c>
      <c r="F570" s="289">
        <v>43707</v>
      </c>
      <c r="G570" s="290" t="s">
        <v>492</v>
      </c>
      <c r="H570" s="290" t="s">
        <v>2445</v>
      </c>
      <c r="I570" s="291">
        <v>7.7966651899999997</v>
      </c>
      <c r="J570" s="291">
        <v>19</v>
      </c>
      <c r="K570" s="290" t="s">
        <v>815</v>
      </c>
      <c r="L570" s="292">
        <v>209</v>
      </c>
      <c r="M570" s="293" t="s">
        <v>2446</v>
      </c>
      <c r="N570" s="293" t="s">
        <v>2447</v>
      </c>
      <c r="O570" s="294" t="s">
        <v>12</v>
      </c>
      <c r="P570" s="295">
        <v>-9.1677669999999996</v>
      </c>
      <c r="Q570" s="295" t="s">
        <v>280</v>
      </c>
      <c r="R570" s="296">
        <v>0</v>
      </c>
      <c r="S570" s="297">
        <v>8.052031960858036E-5</v>
      </c>
      <c r="T570" s="297">
        <v>3.5935875326888043E-4</v>
      </c>
      <c r="U570" s="298">
        <v>0.22406667119176368</v>
      </c>
      <c r="V570" s="295"/>
      <c r="W570" s="295"/>
      <c r="X570" s="295"/>
      <c r="Y570" s="313"/>
      <c r="Z570" s="313"/>
      <c r="AA570" s="301"/>
      <c r="AB570" s="295"/>
    </row>
    <row r="571" spans="1:28" ht="15">
      <c r="A571" s="247" t="s">
        <v>176</v>
      </c>
      <c r="B571" s="287" t="s">
        <v>2448</v>
      </c>
      <c r="C571" s="287" t="s">
        <v>2449</v>
      </c>
      <c r="D571" s="305">
        <v>24</v>
      </c>
      <c r="E571" s="287" t="s">
        <v>2</v>
      </c>
      <c r="F571" s="289">
        <v>43707</v>
      </c>
      <c r="G571" s="290" t="s">
        <v>492</v>
      </c>
      <c r="H571" s="290" t="s">
        <v>1386</v>
      </c>
      <c r="I571" s="291">
        <v>11.21168804</v>
      </c>
      <c r="J571" s="291">
        <v>10</v>
      </c>
      <c r="K571" s="290" t="s">
        <v>815</v>
      </c>
      <c r="L571" s="292">
        <v>123.73</v>
      </c>
      <c r="M571" s="293" t="s">
        <v>1387</v>
      </c>
      <c r="N571" s="293" t="s">
        <v>1388</v>
      </c>
      <c r="O571" s="294" t="s">
        <v>12</v>
      </c>
      <c r="P571" s="295">
        <v>-9.1901360000000007</v>
      </c>
      <c r="Q571" s="295" t="s">
        <v>408</v>
      </c>
      <c r="R571" s="296">
        <v>0</v>
      </c>
      <c r="S571" s="297">
        <v>6.3557666413818038E-5</v>
      </c>
      <c r="T571" s="297">
        <v>1.7827837815782255E-4</v>
      </c>
      <c r="U571" s="298">
        <v>0.35650799087679064</v>
      </c>
      <c r="V571" s="295"/>
      <c r="W571" s="295"/>
      <c r="X571" s="295"/>
      <c r="Y571" s="313"/>
      <c r="Z571" s="313"/>
      <c r="AA571" s="301"/>
      <c r="AB571" s="295"/>
    </row>
    <row r="572" spans="1:28" ht="15">
      <c r="A572" s="247" t="s">
        <v>176</v>
      </c>
      <c r="B572" s="287" t="s">
        <v>2450</v>
      </c>
      <c r="C572" s="287" t="s">
        <v>2451</v>
      </c>
      <c r="D572" s="305">
        <v>25</v>
      </c>
      <c r="E572" s="287" t="s">
        <v>2</v>
      </c>
      <c r="F572" s="289">
        <v>43707</v>
      </c>
      <c r="G572" s="290" t="s">
        <v>492</v>
      </c>
      <c r="H572" s="290" t="s">
        <v>1136</v>
      </c>
      <c r="I572" s="291">
        <v>9.8955373800000004</v>
      </c>
      <c r="J572" s="291">
        <v>31</v>
      </c>
      <c r="K572" s="290" t="s">
        <v>815</v>
      </c>
      <c r="L572" s="292">
        <v>289.74</v>
      </c>
      <c r="M572" s="293" t="s">
        <v>1137</v>
      </c>
      <c r="N572" s="293" t="s">
        <v>1138</v>
      </c>
      <c r="O572" s="294" t="s">
        <v>12</v>
      </c>
      <c r="P572" s="295">
        <v>-5.0274729999999996</v>
      </c>
      <c r="Q572" s="295" t="s">
        <v>408</v>
      </c>
      <c r="R572" s="296">
        <v>0</v>
      </c>
      <c r="S572" s="297">
        <v>2.7473346782033058E-4</v>
      </c>
      <c r="T572" s="297">
        <v>9.8476225132576979E-4</v>
      </c>
      <c r="U572" s="298">
        <v>0.27898456449814285</v>
      </c>
      <c r="V572" s="295"/>
      <c r="W572" s="295"/>
      <c r="X572" s="295"/>
      <c r="Y572" s="313"/>
      <c r="Z572" s="313"/>
      <c r="AA572" s="301"/>
      <c r="AB572" s="295"/>
    </row>
    <row r="573" spans="1:28" ht="15">
      <c r="A573" s="247" t="s">
        <v>176</v>
      </c>
      <c r="B573" s="287" t="s">
        <v>2452</v>
      </c>
      <c r="C573" s="287" t="s">
        <v>2453</v>
      </c>
      <c r="D573" s="305">
        <v>26</v>
      </c>
      <c r="E573" s="287" t="s">
        <v>2</v>
      </c>
      <c r="F573" s="289">
        <v>43707</v>
      </c>
      <c r="G573" s="290" t="s">
        <v>492</v>
      </c>
      <c r="H573" s="290" t="s">
        <v>638</v>
      </c>
      <c r="I573" s="291">
        <v>13.60848618</v>
      </c>
      <c r="J573" s="291">
        <v>2</v>
      </c>
      <c r="K573" s="290" t="s">
        <v>815</v>
      </c>
      <c r="L573" s="292">
        <v>511.34</v>
      </c>
      <c r="M573" s="293" t="s">
        <v>639</v>
      </c>
      <c r="N573" s="293" t="s">
        <v>640</v>
      </c>
      <c r="O573" s="294" t="s">
        <v>12</v>
      </c>
      <c r="P573" s="295">
        <v>-2.7237236</v>
      </c>
      <c r="Q573" s="295" t="s">
        <v>408</v>
      </c>
      <c r="R573" s="296">
        <v>0</v>
      </c>
      <c r="S573" s="297">
        <v>4.3954379877442131E-3</v>
      </c>
      <c r="T573" s="297">
        <v>2.3685761029075985E-3</v>
      </c>
      <c r="U573" s="298">
        <v>1.8557301082065698</v>
      </c>
      <c r="V573" s="295"/>
      <c r="W573" s="295"/>
      <c r="X573" s="295"/>
      <c r="Y573" s="313"/>
      <c r="Z573" s="313"/>
      <c r="AA573" s="301"/>
      <c r="AB573" s="295"/>
    </row>
    <row r="574" spans="1:28" ht="15">
      <c r="A574" s="247" t="s">
        <v>2454</v>
      </c>
      <c r="B574" s="287" t="s">
        <v>2455</v>
      </c>
      <c r="C574" s="287" t="s">
        <v>2456</v>
      </c>
      <c r="D574" s="305">
        <v>27</v>
      </c>
      <c r="E574" s="287" t="s">
        <v>2</v>
      </c>
      <c r="F574" s="289">
        <v>43707</v>
      </c>
      <c r="G574" s="290" t="s">
        <v>492</v>
      </c>
      <c r="H574" s="290" t="s">
        <v>1414</v>
      </c>
      <c r="I574" s="291">
        <v>13.684926989999999</v>
      </c>
      <c r="J574" s="291">
        <v>1</v>
      </c>
      <c r="K574" s="290" t="s">
        <v>815</v>
      </c>
      <c r="L574" s="292">
        <v>167.56</v>
      </c>
      <c r="M574" s="293" t="s">
        <v>1415</v>
      </c>
      <c r="N574" s="293" t="s">
        <v>1416</v>
      </c>
      <c r="O574" s="294" t="s">
        <v>12</v>
      </c>
      <c r="P574" s="295">
        <v>-3.3369243000000002</v>
      </c>
      <c r="Q574" s="295" t="s">
        <v>408</v>
      </c>
      <c r="R574" s="296">
        <v>0</v>
      </c>
      <c r="S574" s="297">
        <v>2.9535875856362767E-4</v>
      </c>
      <c r="T574" s="297">
        <v>6.9168697918700357E-4</v>
      </c>
      <c r="U574" s="298">
        <v>0.42701217089670684</v>
      </c>
      <c r="V574" s="295"/>
      <c r="W574" s="295"/>
      <c r="X574" s="295"/>
      <c r="Y574" s="313"/>
      <c r="Z574" s="313"/>
      <c r="AA574" s="301"/>
      <c r="AB574" s="295"/>
    </row>
    <row r="575" spans="1:28" ht="15">
      <c r="A575" s="247" t="s">
        <v>176</v>
      </c>
      <c r="B575" s="287" t="s">
        <v>2457</v>
      </c>
      <c r="C575" s="287" t="s">
        <v>2458</v>
      </c>
      <c r="D575" s="305">
        <v>28</v>
      </c>
      <c r="E575" s="287" t="s">
        <v>2</v>
      </c>
      <c r="F575" s="289">
        <v>43707</v>
      </c>
      <c r="G575" s="290" t="s">
        <v>492</v>
      </c>
      <c r="H575" s="290" t="s">
        <v>1794</v>
      </c>
      <c r="I575" s="291">
        <v>12.616465570000001</v>
      </c>
      <c r="J575" s="291">
        <v>9</v>
      </c>
      <c r="K575" s="290" t="s">
        <v>815</v>
      </c>
      <c r="L575" s="292">
        <v>234.63</v>
      </c>
      <c r="M575" s="293" t="s">
        <v>1795</v>
      </c>
      <c r="N575" s="293" t="s">
        <v>1796</v>
      </c>
      <c r="O575" s="294" t="s">
        <v>12</v>
      </c>
      <c r="P575" s="295">
        <v>-4.4270459999999998</v>
      </c>
      <c r="Q575" s="295" t="s">
        <v>408</v>
      </c>
      <c r="R575" s="296">
        <v>0</v>
      </c>
      <c r="S575" s="297">
        <v>7.3200798764220826E-4</v>
      </c>
      <c r="T575" s="297">
        <v>8.3534013938513804E-4</v>
      </c>
      <c r="U575" s="298">
        <v>0.87629930986078486</v>
      </c>
      <c r="V575" s="295"/>
      <c r="W575" s="295">
        <v>1000</v>
      </c>
      <c r="X575" s="295"/>
      <c r="Y575" s="313"/>
      <c r="Z575" s="313"/>
      <c r="AA575" s="301"/>
      <c r="AB575" s="295"/>
    </row>
    <row r="576" spans="1:28" ht="15">
      <c r="A576" s="247" t="s">
        <v>2459</v>
      </c>
      <c r="B576" s="287" t="s">
        <v>2460</v>
      </c>
      <c r="C576" s="287" t="s">
        <v>2461</v>
      </c>
      <c r="D576" s="305">
        <v>29</v>
      </c>
      <c r="E576" s="287" t="s">
        <v>2</v>
      </c>
      <c r="F576" s="289">
        <v>43707</v>
      </c>
      <c r="G576" s="290" t="s">
        <v>492</v>
      </c>
      <c r="H576" s="290" t="s">
        <v>1155</v>
      </c>
      <c r="I576" s="291">
        <v>6.5324392299999996</v>
      </c>
      <c r="J576" s="291">
        <v>1</v>
      </c>
      <c r="K576" s="290" t="s">
        <v>815</v>
      </c>
      <c r="L576" s="292">
        <v>397.62</v>
      </c>
      <c r="M576" s="293" t="s">
        <v>1156</v>
      </c>
      <c r="N576" s="293" t="s">
        <v>1157</v>
      </c>
      <c r="O576" s="294" t="s">
        <v>12</v>
      </c>
      <c r="P576" s="295">
        <v>3.524804</v>
      </c>
      <c r="Q576" s="295" t="s">
        <v>404</v>
      </c>
      <c r="R576" s="296">
        <v>0</v>
      </c>
      <c r="S576" s="297">
        <v>3.9696753080117647E-4</v>
      </c>
      <c r="T576" s="297">
        <v>6.2024552791998134E-4</v>
      </c>
      <c r="U576" s="298">
        <v>0.64001675615852205</v>
      </c>
      <c r="V576" s="295"/>
      <c r="W576" s="295"/>
      <c r="X576" s="295"/>
      <c r="Y576" s="313"/>
      <c r="Z576" s="313"/>
      <c r="AA576" s="301"/>
      <c r="AB576" s="295"/>
    </row>
    <row r="577" spans="1:28" ht="15">
      <c r="A577" s="247" t="s">
        <v>176</v>
      </c>
      <c r="B577" s="287" t="s">
        <v>2462</v>
      </c>
      <c r="C577" s="287" t="s">
        <v>2463</v>
      </c>
      <c r="D577" s="305">
        <v>30</v>
      </c>
      <c r="E577" s="287" t="s">
        <v>2</v>
      </c>
      <c r="F577" s="289">
        <v>43707</v>
      </c>
      <c r="G577" s="290" t="s">
        <v>492</v>
      </c>
      <c r="H577" s="290" t="s">
        <v>2076</v>
      </c>
      <c r="I577" s="291">
        <v>13.340393069999999</v>
      </c>
      <c r="J577" s="291">
        <v>6</v>
      </c>
      <c r="K577" s="290" t="s">
        <v>815</v>
      </c>
      <c r="L577" s="292">
        <v>253.77</v>
      </c>
      <c r="M577" s="293" t="s">
        <v>2077</v>
      </c>
      <c r="N577" s="293" t="s">
        <v>2078</v>
      </c>
      <c r="O577" s="294" t="s">
        <v>12</v>
      </c>
      <c r="P577" s="295">
        <v>-1.0776996999999999</v>
      </c>
      <c r="Q577" s="295" t="s">
        <v>404</v>
      </c>
      <c r="R577" s="296">
        <v>0</v>
      </c>
      <c r="S577" s="297">
        <v>8.0472707409066788E-5</v>
      </c>
      <c r="T577" s="297">
        <v>6.6747447800685213E-4</v>
      </c>
      <c r="U577" s="298">
        <v>0.12056297290851722</v>
      </c>
      <c r="V577" s="295"/>
      <c r="W577" s="295"/>
      <c r="X577" s="295"/>
      <c r="Y577" s="313"/>
      <c r="Z577" s="313"/>
      <c r="AA577" s="301"/>
      <c r="AB577" s="295"/>
    </row>
    <row r="578" spans="1:28" ht="15">
      <c r="A578" s="247" t="s">
        <v>176</v>
      </c>
      <c r="B578" s="287" t="s">
        <v>2464</v>
      </c>
      <c r="C578" s="287" t="s">
        <v>2465</v>
      </c>
      <c r="D578" s="305">
        <v>31</v>
      </c>
      <c r="E578" s="287" t="s">
        <v>2</v>
      </c>
      <c r="F578" s="289">
        <v>43707</v>
      </c>
      <c r="G578" s="290" t="s">
        <v>492</v>
      </c>
      <c r="H578" s="290" t="s">
        <v>656</v>
      </c>
      <c r="I578" s="291">
        <v>5.28586197</v>
      </c>
      <c r="J578" s="291">
        <v>36</v>
      </c>
      <c r="K578" s="290" t="s">
        <v>815</v>
      </c>
      <c r="L578" s="292">
        <v>656.79</v>
      </c>
      <c r="M578" s="293" t="s">
        <v>411</v>
      </c>
      <c r="N578" s="293" t="s">
        <v>657</v>
      </c>
      <c r="O578" s="294" t="s">
        <v>12</v>
      </c>
      <c r="P578" s="295">
        <v>-6.8424224999999996</v>
      </c>
      <c r="Q578" s="295" t="s">
        <v>408</v>
      </c>
      <c r="R578" s="296">
        <v>0</v>
      </c>
      <c r="S578" s="297">
        <v>1.0392546813726986E-3</v>
      </c>
      <c r="T578" s="297">
        <v>6.7505448575105984E-4</v>
      </c>
      <c r="U578" s="298">
        <v>1.5395122961318193</v>
      </c>
      <c r="V578" s="295"/>
      <c r="W578" s="295"/>
      <c r="X578" s="295"/>
      <c r="Y578" s="313"/>
      <c r="Z578" s="313"/>
      <c r="AA578" s="301"/>
      <c r="AB578" s="295"/>
    </row>
    <row r="579" spans="1:28" ht="15">
      <c r="A579" s="247" t="s">
        <v>176</v>
      </c>
      <c r="B579" s="287" t="s">
        <v>2466</v>
      </c>
      <c r="C579" s="287" t="s">
        <v>2467</v>
      </c>
      <c r="D579" s="305">
        <v>32</v>
      </c>
      <c r="E579" s="287" t="s">
        <v>2</v>
      </c>
      <c r="F579" s="289">
        <v>43707</v>
      </c>
      <c r="G579" s="290" t="s">
        <v>492</v>
      </c>
      <c r="H579" s="290" t="s">
        <v>1160</v>
      </c>
      <c r="I579" s="291">
        <v>13.4796114</v>
      </c>
      <c r="J579" s="291">
        <v>14</v>
      </c>
      <c r="K579" s="290" t="s">
        <v>815</v>
      </c>
      <c r="L579" s="292">
        <v>126.68</v>
      </c>
      <c r="M579" s="293" t="s">
        <v>1161</v>
      </c>
      <c r="N579" s="293" t="s">
        <v>1162</v>
      </c>
      <c r="O579" s="294" t="s">
        <v>12</v>
      </c>
      <c r="P579" s="295">
        <v>3.1483412</v>
      </c>
      <c r="Q579" s="295" t="s">
        <v>408</v>
      </c>
      <c r="R579" s="296">
        <v>0</v>
      </c>
      <c r="S579" s="297">
        <v>6.0122760101906287E-5</v>
      </c>
      <c r="T579" s="297">
        <v>6.0242849818293752E-4</v>
      </c>
      <c r="U579" s="298">
        <v>9.9800657311615096E-2</v>
      </c>
      <c r="V579" s="295"/>
      <c r="W579" s="295"/>
      <c r="X579" s="295"/>
      <c r="Y579" s="313"/>
      <c r="Z579" s="313"/>
      <c r="AA579" s="301"/>
      <c r="AB579" s="295"/>
    </row>
    <row r="580" spans="1:28" ht="15">
      <c r="A580" s="247" t="s">
        <v>2468</v>
      </c>
      <c r="B580" s="287" t="s">
        <v>2469</v>
      </c>
      <c r="C580" s="287" t="s">
        <v>2470</v>
      </c>
      <c r="D580" s="305">
        <v>33</v>
      </c>
      <c r="E580" s="287" t="s">
        <v>2</v>
      </c>
      <c r="F580" s="289">
        <v>43707</v>
      </c>
      <c r="G580" s="290" t="s">
        <v>492</v>
      </c>
      <c r="H580" s="290" t="s">
        <v>2471</v>
      </c>
      <c r="I580" s="291">
        <v>13.98815918</v>
      </c>
      <c r="J580" s="291">
        <v>1</v>
      </c>
      <c r="K580" s="290" t="s">
        <v>815</v>
      </c>
      <c r="L580" s="292">
        <v>99.84</v>
      </c>
      <c r="M580" s="293" t="s">
        <v>2472</v>
      </c>
      <c r="N580" s="293" t="s">
        <v>2473</v>
      </c>
      <c r="O580" s="294" t="s">
        <v>12</v>
      </c>
      <c r="P580" s="295">
        <v>-0.25941730000000002</v>
      </c>
      <c r="Q580" s="295" t="s">
        <v>408</v>
      </c>
      <c r="R580" s="296">
        <v>0</v>
      </c>
      <c r="S580" s="297">
        <v>9.5380397176679987E-4</v>
      </c>
      <c r="T580" s="297">
        <v>4.7891567280165462E-4</v>
      </c>
      <c r="U580" s="298">
        <v>1.9915906409724509</v>
      </c>
      <c r="V580" s="295"/>
      <c r="W580" s="295"/>
      <c r="X580" s="295"/>
      <c r="Y580" s="313"/>
      <c r="Z580" s="313"/>
      <c r="AA580" s="301"/>
      <c r="AB580" s="295"/>
    </row>
    <row r="581" spans="1:28" ht="15">
      <c r="A581" s="247" t="s">
        <v>176</v>
      </c>
      <c r="B581" s="287" t="s">
        <v>2474</v>
      </c>
      <c r="C581" s="287" t="s">
        <v>2475</v>
      </c>
      <c r="D581" s="305">
        <v>34</v>
      </c>
      <c r="E581" s="287" t="s">
        <v>2</v>
      </c>
      <c r="F581" s="289">
        <v>43707</v>
      </c>
      <c r="G581" s="290" t="s">
        <v>492</v>
      </c>
      <c r="H581" s="290" t="s">
        <v>971</v>
      </c>
      <c r="I581" s="291">
        <v>14.38965797</v>
      </c>
      <c r="J581" s="291">
        <v>2</v>
      </c>
      <c r="K581" s="290" t="s">
        <v>815</v>
      </c>
      <c r="L581" s="292">
        <v>14.16</v>
      </c>
      <c r="M581" s="293" t="s">
        <v>972</v>
      </c>
      <c r="N581" s="293" t="s">
        <v>973</v>
      </c>
      <c r="O581" s="294" t="s">
        <v>12</v>
      </c>
      <c r="P581" s="295">
        <v>-2.5260031000000001</v>
      </c>
      <c r="Q581" s="295" t="s">
        <v>280</v>
      </c>
      <c r="R581" s="296">
        <v>0</v>
      </c>
      <c r="S581" s="297">
        <v>1.5759265902664432E-5</v>
      </c>
      <c r="T581" s="297">
        <v>7.3101021426809129E-5</v>
      </c>
      <c r="U581" s="298">
        <v>0.21558202053911202</v>
      </c>
      <c r="V581" s="295"/>
      <c r="W581" s="295"/>
      <c r="X581" s="295"/>
      <c r="Y581" s="313"/>
      <c r="Z581" s="313"/>
      <c r="AA581" s="301"/>
      <c r="AB581" s="295"/>
    </row>
    <row r="582" spans="1:28" ht="15">
      <c r="A582" s="247" t="s">
        <v>176</v>
      </c>
      <c r="B582" s="287" t="s">
        <v>2476</v>
      </c>
      <c r="C582" s="287" t="s">
        <v>2477</v>
      </c>
      <c r="D582" s="305">
        <v>35</v>
      </c>
      <c r="E582" s="287" t="s">
        <v>2</v>
      </c>
      <c r="F582" s="289">
        <v>43707</v>
      </c>
      <c r="G582" s="290" t="s">
        <v>492</v>
      </c>
      <c r="H582" s="290" t="s">
        <v>1440</v>
      </c>
      <c r="I582" s="291">
        <v>13.65736675</v>
      </c>
      <c r="J582" s="291">
        <v>4</v>
      </c>
      <c r="K582" s="290" t="s">
        <v>815</v>
      </c>
      <c r="L582" s="292">
        <v>383.76</v>
      </c>
      <c r="M582" s="293" t="s">
        <v>1441</v>
      </c>
      <c r="N582" s="293" t="s">
        <v>1442</v>
      </c>
      <c r="O582" s="294" t="s">
        <v>12</v>
      </c>
      <c r="P582" s="295">
        <v>-1.2921571999999999</v>
      </c>
      <c r="Q582" s="295" t="s">
        <v>408</v>
      </c>
      <c r="R582" s="296">
        <v>0</v>
      </c>
      <c r="S582" s="297">
        <v>8.0932454502815384E-4</v>
      </c>
      <c r="T582" s="297">
        <v>1.2505432718797537E-3</v>
      </c>
      <c r="U582" s="298">
        <v>0.64717836097875914</v>
      </c>
      <c r="V582" s="295"/>
      <c r="W582" s="295"/>
      <c r="X582" s="295"/>
      <c r="Y582" s="313"/>
      <c r="Z582" s="313"/>
      <c r="AA582" s="301"/>
      <c r="AB582" s="295"/>
    </row>
    <row r="583" spans="1:28" ht="15">
      <c r="A583" s="247" t="s">
        <v>2478</v>
      </c>
      <c r="B583" s="287" t="s">
        <v>2479</v>
      </c>
      <c r="C583" s="287" t="s">
        <v>2480</v>
      </c>
      <c r="D583" s="305">
        <v>36</v>
      </c>
      <c r="E583" s="287" t="s">
        <v>2</v>
      </c>
      <c r="F583" s="289">
        <v>43707</v>
      </c>
      <c r="G583" s="290" t="s">
        <v>492</v>
      </c>
      <c r="H583" s="290" t="s">
        <v>1455</v>
      </c>
      <c r="I583" s="291">
        <v>15.347408290000001</v>
      </c>
      <c r="J583" s="291">
        <v>1</v>
      </c>
      <c r="K583" s="290" t="s">
        <v>815</v>
      </c>
      <c r="L583" s="292">
        <v>290.05</v>
      </c>
      <c r="M583" s="293" t="s">
        <v>1456</v>
      </c>
      <c r="N583" s="293" t="s">
        <v>1457</v>
      </c>
      <c r="O583" s="294" t="s">
        <v>12</v>
      </c>
      <c r="P583" s="295">
        <v>-0.83344580000000001</v>
      </c>
      <c r="Q583" s="295" t="s">
        <v>484</v>
      </c>
      <c r="R583" s="296">
        <v>0</v>
      </c>
      <c r="S583" s="297">
        <v>2.246674669496448E-3</v>
      </c>
      <c r="T583" s="297">
        <v>9.55067342891142E-4</v>
      </c>
      <c r="U583" s="298">
        <v>2.3523730407275822</v>
      </c>
      <c r="V583" s="295"/>
      <c r="W583" s="295"/>
      <c r="X583" s="295"/>
      <c r="Y583" s="313"/>
      <c r="Z583" s="313"/>
      <c r="AA583" s="301"/>
      <c r="AB583" s="295"/>
    </row>
    <row r="584" spans="1:28" ht="15">
      <c r="A584" s="247" t="s">
        <v>176</v>
      </c>
      <c r="B584" s="287" t="s">
        <v>2481</v>
      </c>
      <c r="C584" s="287" t="s">
        <v>2482</v>
      </c>
      <c r="D584" s="305">
        <v>37</v>
      </c>
      <c r="E584" s="287" t="s">
        <v>2</v>
      </c>
      <c r="F584" s="289">
        <v>43707</v>
      </c>
      <c r="G584" s="290" t="s">
        <v>492</v>
      </c>
      <c r="H584" s="290" t="s">
        <v>1823</v>
      </c>
      <c r="I584" s="291">
        <v>11.22382927</v>
      </c>
      <c r="J584" s="291">
        <v>4</v>
      </c>
      <c r="K584" s="290" t="s">
        <v>815</v>
      </c>
      <c r="L584" s="292">
        <v>139.30000000000001</v>
      </c>
      <c r="M584" s="293" t="s">
        <v>1824</v>
      </c>
      <c r="N584" s="293" t="s">
        <v>1825</v>
      </c>
      <c r="O584" s="294" t="s">
        <v>12</v>
      </c>
      <c r="P584" s="295">
        <v>0.23310184</v>
      </c>
      <c r="Q584" s="295" t="s">
        <v>408</v>
      </c>
      <c r="R584" s="296">
        <v>0</v>
      </c>
      <c r="S584" s="297">
        <v>3.5956017169620102E-4</v>
      </c>
      <c r="T584" s="297">
        <v>8.024636895650483E-4</v>
      </c>
      <c r="U584" s="298">
        <v>0.44807033186895967</v>
      </c>
      <c r="V584" s="295"/>
      <c r="W584" s="295"/>
      <c r="X584" s="295"/>
      <c r="Y584" s="313"/>
      <c r="Z584" s="313"/>
      <c r="AA584" s="301"/>
      <c r="AB584" s="295"/>
    </row>
    <row r="585" spans="1:28" ht="15">
      <c r="A585" s="247" t="s">
        <v>176</v>
      </c>
      <c r="B585" s="287" t="s">
        <v>2483</v>
      </c>
      <c r="C585" s="287" t="s">
        <v>2484</v>
      </c>
      <c r="D585" s="305">
        <v>38</v>
      </c>
      <c r="E585" s="287" t="s">
        <v>2</v>
      </c>
      <c r="F585" s="289">
        <v>43707</v>
      </c>
      <c r="G585" s="290" t="s">
        <v>492</v>
      </c>
      <c r="H585" s="290" t="s">
        <v>2098</v>
      </c>
      <c r="I585" s="291">
        <v>9.5680284499999999</v>
      </c>
      <c r="J585" s="291">
        <v>37</v>
      </c>
      <c r="K585" s="290" t="s">
        <v>815</v>
      </c>
      <c r="L585" s="292">
        <v>366.76</v>
      </c>
      <c r="M585" s="293" t="s">
        <v>2099</v>
      </c>
      <c r="N585" s="293" t="s">
        <v>2100</v>
      </c>
      <c r="O585" s="294" t="s">
        <v>12</v>
      </c>
      <c r="P585" s="295">
        <v>-4.1303396000000001</v>
      </c>
      <c r="Q585" s="295" t="s">
        <v>399</v>
      </c>
      <c r="R585" s="296">
        <v>0</v>
      </c>
      <c r="S585" s="297">
        <v>2.8264476106565563E-3</v>
      </c>
      <c r="T585" s="297">
        <v>1.5326848903758768E-3</v>
      </c>
      <c r="U585" s="298">
        <v>1.8441152701410113</v>
      </c>
      <c r="V585" s="295"/>
      <c r="W585" s="295"/>
      <c r="X585" s="295"/>
      <c r="Y585" s="313"/>
      <c r="Z585" s="313"/>
      <c r="AA585" s="301"/>
      <c r="AB585" s="295"/>
    </row>
    <row r="586" spans="1:28" ht="15">
      <c r="A586" s="247" t="s">
        <v>176</v>
      </c>
      <c r="B586" s="287" t="s">
        <v>2485</v>
      </c>
      <c r="C586" s="287" t="s">
        <v>2486</v>
      </c>
      <c r="D586" s="305">
        <v>39</v>
      </c>
      <c r="E586" s="287" t="s">
        <v>2</v>
      </c>
      <c r="F586" s="289">
        <v>43707</v>
      </c>
      <c r="G586" s="290" t="s">
        <v>492</v>
      </c>
      <c r="H586" s="290" t="s">
        <v>986</v>
      </c>
      <c r="I586" s="291">
        <v>12.864828109999999</v>
      </c>
      <c r="J586" s="291">
        <v>5</v>
      </c>
      <c r="K586" s="290" t="s">
        <v>815</v>
      </c>
      <c r="L586" s="292">
        <v>262.43</v>
      </c>
      <c r="M586" s="293" t="s">
        <v>987</v>
      </c>
      <c r="N586" s="293" t="s">
        <v>988</v>
      </c>
      <c r="O586" s="294" t="s">
        <v>12</v>
      </c>
      <c r="P586" s="295">
        <v>0.94535349999999996</v>
      </c>
      <c r="Q586" s="295" t="s">
        <v>484</v>
      </c>
      <c r="R586" s="296">
        <v>0</v>
      </c>
      <c r="S586" s="297">
        <v>6.9302388881267924E-4</v>
      </c>
      <c r="T586" s="297">
        <v>1.2504931858677371E-3</v>
      </c>
      <c r="U586" s="298">
        <v>0.55420045198549317</v>
      </c>
      <c r="V586" s="295"/>
      <c r="W586" s="295"/>
      <c r="X586" s="295"/>
      <c r="Y586" s="313"/>
      <c r="Z586" s="313"/>
      <c r="AA586" s="301"/>
      <c r="AB586" s="295"/>
    </row>
    <row r="587" spans="1:28" ht="15">
      <c r="A587" s="247" t="s">
        <v>176</v>
      </c>
      <c r="B587" s="287" t="s">
        <v>2487</v>
      </c>
      <c r="C587" s="287" t="s">
        <v>2488</v>
      </c>
      <c r="D587" s="305">
        <v>40</v>
      </c>
      <c r="E587" s="287" t="s">
        <v>2</v>
      </c>
      <c r="F587" s="289">
        <v>43707</v>
      </c>
      <c r="G587" s="290" t="s">
        <v>492</v>
      </c>
      <c r="H587" s="290" t="s">
        <v>712</v>
      </c>
      <c r="I587" s="291">
        <v>12.28613567</v>
      </c>
      <c r="J587" s="291">
        <v>8</v>
      </c>
      <c r="K587" s="290" t="s">
        <v>815</v>
      </c>
      <c r="L587" s="292">
        <v>194.62</v>
      </c>
      <c r="M587" s="293" t="s">
        <v>713</v>
      </c>
      <c r="N587" s="293" t="s">
        <v>714</v>
      </c>
      <c r="O587" s="294" t="s">
        <v>12</v>
      </c>
      <c r="P587" s="295">
        <v>-14.937276000000001</v>
      </c>
      <c r="Q587" s="295" t="s">
        <v>408</v>
      </c>
      <c r="R587" s="296">
        <v>0</v>
      </c>
      <c r="S587" s="297">
        <v>3.0921661852883954E-4</v>
      </c>
      <c r="T587" s="297">
        <v>4.152422105919032E-4</v>
      </c>
      <c r="U587" s="298">
        <v>0.74466566895516129</v>
      </c>
      <c r="V587" s="295"/>
      <c r="W587" s="295"/>
      <c r="X587" s="295"/>
      <c r="Y587" s="313"/>
      <c r="Z587" s="313"/>
      <c r="AA587" s="301"/>
      <c r="AB587" s="295"/>
    </row>
    <row r="588" spans="1:28" ht="15">
      <c r="A588" s="247" t="s">
        <v>176</v>
      </c>
      <c r="B588" s="287" t="s">
        <v>2489</v>
      </c>
      <c r="C588" s="287" t="s">
        <v>2490</v>
      </c>
      <c r="D588" s="305">
        <v>41</v>
      </c>
      <c r="E588" s="287" t="s">
        <v>2</v>
      </c>
      <c r="F588" s="289">
        <v>43707</v>
      </c>
      <c r="G588" s="290" t="s">
        <v>492</v>
      </c>
      <c r="H588" s="290" t="s">
        <v>1690</v>
      </c>
      <c r="I588" s="291">
        <v>10.90059376</v>
      </c>
      <c r="J588" s="291">
        <v>7</v>
      </c>
      <c r="K588" s="290" t="s">
        <v>815</v>
      </c>
      <c r="L588" s="292">
        <v>526.75</v>
      </c>
      <c r="M588" s="293" t="s">
        <v>1691</v>
      </c>
      <c r="N588" s="293" t="s">
        <v>1692</v>
      </c>
      <c r="O588" s="294" t="s">
        <v>12</v>
      </c>
      <c r="P588" s="295">
        <v>-9.7453590000000003E-3</v>
      </c>
      <c r="Q588" s="295" t="s">
        <v>395</v>
      </c>
      <c r="R588" s="296">
        <v>0</v>
      </c>
      <c r="S588" s="297">
        <v>2.9370804829312435E-3</v>
      </c>
      <c r="T588" s="297">
        <v>1.7630716546443291E-3</v>
      </c>
      <c r="U588" s="298">
        <v>1.6658883234803927</v>
      </c>
      <c r="V588" s="295"/>
      <c r="W588" s="295"/>
      <c r="X588" s="295"/>
      <c r="Y588" s="313"/>
      <c r="Z588" s="313"/>
      <c r="AA588" s="301"/>
      <c r="AB588" s="295"/>
    </row>
    <row r="589" spans="1:28" ht="15">
      <c r="A589" s="247" t="s">
        <v>176</v>
      </c>
      <c r="B589" s="287" t="s">
        <v>2491</v>
      </c>
      <c r="C589" s="287" t="s">
        <v>2492</v>
      </c>
      <c r="D589" s="305">
        <v>42</v>
      </c>
      <c r="E589" s="287" t="s">
        <v>2</v>
      </c>
      <c r="F589" s="289">
        <v>43707</v>
      </c>
      <c r="G589" s="290" t="s">
        <v>492</v>
      </c>
      <c r="H589" s="290" t="s">
        <v>2493</v>
      </c>
      <c r="I589" s="291">
        <v>7.9506850199999999</v>
      </c>
      <c r="J589" s="291">
        <v>10</v>
      </c>
      <c r="K589" s="290" t="s">
        <v>815</v>
      </c>
      <c r="L589" s="292">
        <v>148.68</v>
      </c>
      <c r="M589" s="293" t="s">
        <v>2494</v>
      </c>
      <c r="N589" s="293" t="s">
        <v>2495</v>
      </c>
      <c r="O589" s="294" t="s">
        <v>12</v>
      </c>
      <c r="P589" s="295">
        <v>-0.5307615</v>
      </c>
      <c r="Q589" s="295" t="s">
        <v>395</v>
      </c>
      <c r="R589" s="296">
        <v>0</v>
      </c>
      <c r="S589" s="297">
        <v>1.5099806756596647E-4</v>
      </c>
      <c r="T589" s="297">
        <v>3.4029099155889557E-4</v>
      </c>
      <c r="U589" s="298">
        <v>0.44373219189328028</v>
      </c>
      <c r="V589" s="295"/>
      <c r="W589" s="295"/>
      <c r="X589" s="295"/>
      <c r="Y589" s="313"/>
      <c r="Z589" s="313"/>
      <c r="AA589" s="301"/>
      <c r="AB589" s="295"/>
    </row>
    <row r="590" spans="1:28" ht="15">
      <c r="A590" s="247" t="s">
        <v>176</v>
      </c>
      <c r="B590" s="287" t="s">
        <v>2496</v>
      </c>
      <c r="C590" s="287" t="s">
        <v>2497</v>
      </c>
      <c r="D590" s="305">
        <v>43</v>
      </c>
      <c r="E590" s="287" t="s">
        <v>2</v>
      </c>
      <c r="F590" s="289">
        <v>43707</v>
      </c>
      <c r="G590" s="290" t="s">
        <v>492</v>
      </c>
      <c r="H590" s="290" t="s">
        <v>1841</v>
      </c>
      <c r="I590" s="291">
        <v>6.3496298800000002</v>
      </c>
      <c r="J590" s="291">
        <v>7</v>
      </c>
      <c r="K590" s="290" t="s">
        <v>815</v>
      </c>
      <c r="L590" s="292">
        <v>363.92</v>
      </c>
      <c r="M590" s="293" t="s">
        <v>1842</v>
      </c>
      <c r="N590" s="293" t="s">
        <v>1843</v>
      </c>
      <c r="O590" s="294" t="s">
        <v>12</v>
      </c>
      <c r="P590" s="295">
        <v>5.3187730000000002</v>
      </c>
      <c r="Q590" s="295" t="s">
        <v>447</v>
      </c>
      <c r="R590" s="296">
        <v>0</v>
      </c>
      <c r="S590" s="297">
        <v>2.0127246719193833E-4</v>
      </c>
      <c r="T590" s="297">
        <v>6.9944133536526396E-4</v>
      </c>
      <c r="U590" s="298">
        <v>0.28776175644070184</v>
      </c>
      <c r="V590" s="295"/>
      <c r="W590" s="295"/>
      <c r="X590" s="295"/>
      <c r="Y590" s="313"/>
      <c r="Z590" s="313"/>
      <c r="AA590" s="301"/>
      <c r="AB590" s="295"/>
    </row>
    <row r="591" spans="1:28" ht="15">
      <c r="A591" s="247" t="s">
        <v>176</v>
      </c>
      <c r="B591" s="287" t="s">
        <v>2498</v>
      </c>
      <c r="C591" s="287" t="s">
        <v>2499</v>
      </c>
      <c r="D591" s="305">
        <v>44</v>
      </c>
      <c r="E591" s="287" t="s">
        <v>2</v>
      </c>
      <c r="F591" s="289">
        <v>43707</v>
      </c>
      <c r="G591" s="290" t="s">
        <v>492</v>
      </c>
      <c r="H591" s="290" t="s">
        <v>1484</v>
      </c>
      <c r="I591" s="291">
        <v>9.2845458999999995</v>
      </c>
      <c r="J591" s="291">
        <v>27</v>
      </c>
      <c r="K591" s="290" t="s">
        <v>815</v>
      </c>
      <c r="L591" s="292">
        <v>538.32000000000005</v>
      </c>
      <c r="M591" s="293" t="s">
        <v>1485</v>
      </c>
      <c r="N591" s="293" t="s">
        <v>1486</v>
      </c>
      <c r="O591" s="294" t="s">
        <v>12</v>
      </c>
      <c r="P591" s="295">
        <v>10.68927</v>
      </c>
      <c r="Q591" s="295" t="s">
        <v>408</v>
      </c>
      <c r="R591" s="296">
        <v>0</v>
      </c>
      <c r="S591" s="297">
        <v>2.4168059079503774E-3</v>
      </c>
      <c r="T591" s="297">
        <v>1.080307013726459E-3</v>
      </c>
      <c r="U591" s="298">
        <v>2.2371472898373028</v>
      </c>
      <c r="V591" s="295"/>
      <c r="W591" s="295"/>
      <c r="X591" s="295"/>
      <c r="Y591" s="313"/>
      <c r="Z591" s="313"/>
      <c r="AA591" s="301"/>
      <c r="AB591" s="295"/>
    </row>
    <row r="592" spans="1:28" ht="15">
      <c r="A592" s="247" t="s">
        <v>2500</v>
      </c>
      <c r="B592" s="287" t="s">
        <v>2501</v>
      </c>
      <c r="C592" s="287" t="s">
        <v>2502</v>
      </c>
      <c r="D592" s="305">
        <v>45</v>
      </c>
      <c r="E592" s="287" t="s">
        <v>2</v>
      </c>
      <c r="F592" s="289">
        <v>43707</v>
      </c>
      <c r="G592" s="290" t="s">
        <v>492</v>
      </c>
      <c r="H592" s="290" t="s">
        <v>2503</v>
      </c>
      <c r="I592" s="291">
        <v>13.295230869999999</v>
      </c>
      <c r="J592" s="291">
        <v>1</v>
      </c>
      <c r="K592" s="290" t="s">
        <v>815</v>
      </c>
      <c r="L592" s="292">
        <v>144.58000000000001</v>
      </c>
      <c r="M592" s="293" t="s">
        <v>2504</v>
      </c>
      <c r="N592" s="293" t="s">
        <v>2505</v>
      </c>
      <c r="O592" s="294" t="s">
        <v>12</v>
      </c>
      <c r="P592" s="295">
        <v>-3.1287313000000001</v>
      </c>
      <c r="Q592" s="295" t="s">
        <v>399</v>
      </c>
      <c r="R592" s="296">
        <v>0</v>
      </c>
      <c r="S592" s="297">
        <v>3.7016575772735871E-5</v>
      </c>
      <c r="T592" s="297">
        <v>5.0348732836890406E-4</v>
      </c>
      <c r="U592" s="298">
        <v>7.3520372186236846E-2</v>
      </c>
      <c r="V592" s="295"/>
      <c r="W592" s="295"/>
      <c r="X592" s="295"/>
      <c r="Y592" s="313"/>
      <c r="Z592" s="313"/>
      <c r="AA592" s="301"/>
      <c r="AB592" s="295"/>
    </row>
    <row r="593" spans="1:28" ht="15">
      <c r="A593" s="247" t="s">
        <v>2506</v>
      </c>
      <c r="B593" s="287" t="s">
        <v>2507</v>
      </c>
      <c r="C593" s="287" t="s">
        <v>2508</v>
      </c>
      <c r="D593" s="305">
        <v>46</v>
      </c>
      <c r="E593" s="287" t="s">
        <v>2</v>
      </c>
      <c r="F593" s="289">
        <v>43707</v>
      </c>
      <c r="G593" s="290" t="s">
        <v>492</v>
      </c>
      <c r="H593" s="290" t="s">
        <v>1218</v>
      </c>
      <c r="I593" s="291">
        <v>11.63765907</v>
      </c>
      <c r="J593" s="291">
        <v>1</v>
      </c>
      <c r="K593" s="290" t="s">
        <v>815</v>
      </c>
      <c r="L593" s="292">
        <v>203.85</v>
      </c>
      <c r="M593" s="293" t="s">
        <v>1219</v>
      </c>
      <c r="N593" s="293" t="s">
        <v>1220</v>
      </c>
      <c r="O593" s="294" t="s">
        <v>12</v>
      </c>
      <c r="P593" s="295">
        <v>-2.3449719999999998</v>
      </c>
      <c r="Q593" s="295" t="s">
        <v>447</v>
      </c>
      <c r="R593" s="296">
        <v>0</v>
      </c>
      <c r="S593" s="297">
        <v>2.5507492114266338E-4</v>
      </c>
      <c r="T593" s="297">
        <v>8.9040253328378333E-4</v>
      </c>
      <c r="U593" s="298">
        <v>0.28647146836156578</v>
      </c>
      <c r="V593" s="295"/>
      <c r="W593" s="295"/>
      <c r="X593" s="295"/>
      <c r="Y593" s="313"/>
      <c r="Z593" s="313"/>
      <c r="AA593" s="301"/>
      <c r="AB593" s="295"/>
    </row>
    <row r="594" spans="1:28" ht="15">
      <c r="A594" s="247" t="s">
        <v>176</v>
      </c>
      <c r="B594" s="287" t="s">
        <v>2509</v>
      </c>
      <c r="C594" s="287" t="s">
        <v>2510</v>
      </c>
      <c r="D594" s="305">
        <v>47</v>
      </c>
      <c r="E594" s="287" t="s">
        <v>2</v>
      </c>
      <c r="F594" s="289">
        <v>43707</v>
      </c>
      <c r="G594" s="290" t="s">
        <v>492</v>
      </c>
      <c r="H594" s="290" t="s">
        <v>1530</v>
      </c>
      <c r="I594" s="291">
        <v>11.37516975</v>
      </c>
      <c r="J594" s="291">
        <v>4</v>
      </c>
      <c r="K594" s="290" t="s">
        <v>815</v>
      </c>
      <c r="L594" s="292">
        <v>211.89</v>
      </c>
      <c r="M594" s="293" t="s">
        <v>1531</v>
      </c>
      <c r="N594" s="293" t="s">
        <v>1532</v>
      </c>
      <c r="O594" s="294" t="s">
        <v>12</v>
      </c>
      <c r="P594" s="295">
        <v>-9.9730490000000005E-2</v>
      </c>
      <c r="Q594" s="295" t="s">
        <v>447</v>
      </c>
      <c r="R594" s="296">
        <v>0</v>
      </c>
      <c r="S594" s="297">
        <v>1.2751323038356658E-4</v>
      </c>
      <c r="T594" s="297">
        <v>6.028779174708129E-4</v>
      </c>
      <c r="U594" s="298">
        <v>0.21150754852410045</v>
      </c>
      <c r="V594" s="295"/>
      <c r="W594" s="295"/>
      <c r="X594" s="295"/>
      <c r="Y594" s="313"/>
      <c r="Z594" s="313"/>
      <c r="AA594" s="301"/>
      <c r="AB594" s="295"/>
    </row>
    <row r="595" spans="1:28" ht="15">
      <c r="A595" s="247" t="s">
        <v>176</v>
      </c>
      <c r="B595" s="287" t="s">
        <v>2511</v>
      </c>
      <c r="C595" s="287" t="s">
        <v>2512</v>
      </c>
      <c r="D595" s="305">
        <v>48</v>
      </c>
      <c r="E595" s="287" t="s">
        <v>2</v>
      </c>
      <c r="F595" s="289">
        <v>43707</v>
      </c>
      <c r="G595" s="290" t="s">
        <v>492</v>
      </c>
      <c r="H595" s="290" t="s">
        <v>1535</v>
      </c>
      <c r="I595" s="291">
        <v>9.6351032300000004</v>
      </c>
      <c r="J595" s="291">
        <v>2</v>
      </c>
      <c r="K595" s="290" t="s">
        <v>815</v>
      </c>
      <c r="L595" s="292">
        <v>270.74</v>
      </c>
      <c r="M595" s="293" t="s">
        <v>1536</v>
      </c>
      <c r="N595" s="293" t="s">
        <v>1537</v>
      </c>
      <c r="O595" s="294" t="s">
        <v>12</v>
      </c>
      <c r="P595" s="295">
        <v>-3.7597895000000001</v>
      </c>
      <c r="Q595" s="295" t="s">
        <v>484</v>
      </c>
      <c r="R595" s="296">
        <v>0</v>
      </c>
      <c r="S595" s="297">
        <v>7.4924286382910428E-4</v>
      </c>
      <c r="T595" s="297">
        <v>5.6320268314720087E-4</v>
      </c>
      <c r="U595" s="298">
        <v>1.3303254516514424</v>
      </c>
      <c r="V595" s="295"/>
      <c r="W595" s="295"/>
      <c r="X595" s="295"/>
      <c r="Y595" s="313"/>
      <c r="Z595" s="313"/>
      <c r="AA595" s="301"/>
      <c r="AB595" s="295"/>
    </row>
    <row r="596" spans="1:28" ht="15">
      <c r="A596" s="247" t="s">
        <v>2513</v>
      </c>
      <c r="B596" s="287" t="s">
        <v>2514</v>
      </c>
      <c r="C596" s="287" t="s">
        <v>2515</v>
      </c>
      <c r="D596" s="305">
        <v>49</v>
      </c>
      <c r="E596" s="287" t="s">
        <v>2</v>
      </c>
      <c r="F596" s="289">
        <v>43707</v>
      </c>
      <c r="G596" s="290" t="s">
        <v>492</v>
      </c>
      <c r="H596" s="290" t="s">
        <v>753</v>
      </c>
      <c r="I596" s="291">
        <v>14.73898983</v>
      </c>
      <c r="J596" s="291">
        <v>1</v>
      </c>
      <c r="K596" s="290" t="s">
        <v>815</v>
      </c>
      <c r="L596" s="292">
        <v>139.09</v>
      </c>
      <c r="M596" s="293" t="s">
        <v>754</v>
      </c>
      <c r="N596" s="293" t="s">
        <v>755</v>
      </c>
      <c r="O596" s="294" t="s">
        <v>12</v>
      </c>
      <c r="P596" s="295">
        <v>-4.7772883999999998</v>
      </c>
      <c r="Q596" s="295" t="s">
        <v>408</v>
      </c>
      <c r="R596" s="296">
        <v>0</v>
      </c>
      <c r="S596" s="297">
        <v>6.7487262243369158E-4</v>
      </c>
      <c r="T596" s="297">
        <v>3.6081670923659369E-4</v>
      </c>
      <c r="U596" s="298">
        <v>1.8704029086168681</v>
      </c>
      <c r="V596" s="295"/>
      <c r="W596" s="295"/>
      <c r="X596" s="295"/>
      <c r="Y596" s="313"/>
      <c r="Z596" s="313"/>
      <c r="AA596" s="301"/>
      <c r="AB596" s="295"/>
    </row>
    <row r="597" spans="1:28" ht="15">
      <c r="A597" s="247" t="s">
        <v>176</v>
      </c>
      <c r="B597" s="287" t="s">
        <v>2516</v>
      </c>
      <c r="C597" s="287" t="s">
        <v>2517</v>
      </c>
      <c r="D597" s="305">
        <v>50</v>
      </c>
      <c r="E597" s="287" t="s">
        <v>2</v>
      </c>
      <c r="F597" s="289">
        <v>43707</v>
      </c>
      <c r="G597" s="290" t="s">
        <v>492</v>
      </c>
      <c r="H597" s="290" t="s">
        <v>2127</v>
      </c>
      <c r="I597" s="291">
        <v>6.1430831000000001</v>
      </c>
      <c r="J597" s="291">
        <v>23</v>
      </c>
      <c r="K597" s="290" t="s">
        <v>815</v>
      </c>
      <c r="L597" s="292">
        <v>235.88</v>
      </c>
      <c r="M597" s="293" t="s">
        <v>2128</v>
      </c>
      <c r="N597" s="293" t="s">
        <v>2129</v>
      </c>
      <c r="O597" s="294" t="s">
        <v>12</v>
      </c>
      <c r="P597" s="295">
        <v>0.63250065</v>
      </c>
      <c r="Q597" s="295" t="s">
        <v>280</v>
      </c>
      <c r="R597" s="296">
        <v>0</v>
      </c>
      <c r="S597" s="297">
        <v>1.1185834566337782E-4</v>
      </c>
      <c r="T597" s="297">
        <v>4.2232042677700583E-4</v>
      </c>
      <c r="U597" s="298">
        <v>0.26486605565598514</v>
      </c>
      <c r="V597" s="295"/>
      <c r="W597" s="295"/>
      <c r="X597" s="295"/>
      <c r="Y597" s="313"/>
      <c r="Z597" s="313"/>
      <c r="AA597" s="301"/>
      <c r="AB597" s="295"/>
    </row>
    <row r="598" spans="1:28" ht="15">
      <c r="A598" s="247" t="s">
        <v>2518</v>
      </c>
      <c r="B598" s="287" t="s">
        <v>2519</v>
      </c>
      <c r="C598" s="287" t="s">
        <v>2520</v>
      </c>
      <c r="D598" s="305">
        <v>1</v>
      </c>
      <c r="E598" s="287" t="s">
        <v>32</v>
      </c>
      <c r="F598" s="289">
        <v>43707</v>
      </c>
      <c r="G598" s="290" t="s">
        <v>694</v>
      </c>
      <c r="H598" s="290" t="s">
        <v>1042</v>
      </c>
      <c r="I598" s="291">
        <v>0.8377</v>
      </c>
      <c r="J598" s="291">
        <v>1</v>
      </c>
      <c r="K598" s="290" t="s">
        <v>815</v>
      </c>
      <c r="L598" s="292">
        <v>193.07</v>
      </c>
      <c r="M598" s="293" t="s">
        <v>1043</v>
      </c>
      <c r="N598" s="293" t="s">
        <v>1044</v>
      </c>
      <c r="O598" s="294" t="s">
        <v>12</v>
      </c>
      <c r="P598" s="295">
        <v>-31.817204</v>
      </c>
      <c r="Q598" s="295" t="s">
        <v>484</v>
      </c>
      <c r="R598" s="296">
        <v>0</v>
      </c>
      <c r="S598" s="297">
        <v>1.9342567043272794E-4</v>
      </c>
      <c r="T598" s="297">
        <v>3.6221327491062628E-4</v>
      </c>
      <c r="U598" s="298">
        <v>0.53401044034196277</v>
      </c>
      <c r="V598" s="295"/>
      <c r="W598" s="295"/>
      <c r="X598" s="295"/>
      <c r="Y598" s="313"/>
      <c r="Z598" s="313"/>
      <c r="AA598" s="301"/>
      <c r="AB598" s="295"/>
    </row>
    <row r="599" spans="1:28" ht="15">
      <c r="A599" s="247" t="s">
        <v>176</v>
      </c>
      <c r="B599" s="287" t="s">
        <v>2521</v>
      </c>
      <c r="C599" s="287" t="s">
        <v>2522</v>
      </c>
      <c r="D599" s="305">
        <v>2</v>
      </c>
      <c r="E599" s="287" t="s">
        <v>32</v>
      </c>
      <c r="F599" s="289">
        <v>43707</v>
      </c>
      <c r="G599" s="290" t="s">
        <v>694</v>
      </c>
      <c r="H599" s="290" t="s">
        <v>437</v>
      </c>
      <c r="I599" s="291">
        <v>0.78779999999999994</v>
      </c>
      <c r="J599" s="291">
        <v>6</v>
      </c>
      <c r="K599" s="290" t="s">
        <v>815</v>
      </c>
      <c r="L599" s="292">
        <v>50.6</v>
      </c>
      <c r="M599" s="293" t="s">
        <v>439</v>
      </c>
      <c r="N599" s="293" t="s">
        <v>440</v>
      </c>
      <c r="O599" s="294" t="s">
        <v>12</v>
      </c>
      <c r="P599" s="295">
        <v>-1.3130963</v>
      </c>
      <c r="Q599" s="295" t="s">
        <v>408</v>
      </c>
      <c r="R599" s="296">
        <v>0</v>
      </c>
      <c r="S599" s="297">
        <v>3.1571726003423789E-3</v>
      </c>
      <c r="T599" s="297">
        <v>1.5349738168912233E-3</v>
      </c>
      <c r="U599" s="298">
        <v>2.0568250517370963</v>
      </c>
      <c r="V599" s="295"/>
      <c r="W599" s="295"/>
      <c r="X599" s="295"/>
      <c r="Y599" s="313"/>
      <c r="Z599" s="313"/>
      <c r="AA599" s="301"/>
      <c r="AB599" s="295"/>
    </row>
    <row r="600" spans="1:28" ht="15">
      <c r="A600" s="247" t="s">
        <v>176</v>
      </c>
      <c r="B600" s="287" t="s">
        <v>2523</v>
      </c>
      <c r="C600" s="287" t="s">
        <v>2524</v>
      </c>
      <c r="D600" s="305">
        <v>3</v>
      </c>
      <c r="E600" s="287" t="s">
        <v>32</v>
      </c>
      <c r="F600" s="289">
        <v>43707</v>
      </c>
      <c r="G600" s="290" t="s">
        <v>694</v>
      </c>
      <c r="H600" s="290" t="s">
        <v>461</v>
      </c>
      <c r="I600" s="291">
        <v>0.78920000000000001</v>
      </c>
      <c r="J600" s="291">
        <v>11</v>
      </c>
      <c r="K600" s="290" t="s">
        <v>815</v>
      </c>
      <c r="L600" s="292">
        <v>76.63</v>
      </c>
      <c r="M600" s="293" t="s">
        <v>462</v>
      </c>
      <c r="N600" s="293" t="s">
        <v>463</v>
      </c>
      <c r="O600" s="294" t="s">
        <v>12</v>
      </c>
      <c r="P600" s="295">
        <v>-7.7981176000000003</v>
      </c>
      <c r="Q600" s="295" t="s">
        <v>408</v>
      </c>
      <c r="R600" s="296">
        <v>0</v>
      </c>
      <c r="S600" s="297">
        <v>9.5878858499395484E-6</v>
      </c>
      <c r="T600" s="297">
        <v>1.6179489801680162E-4</v>
      </c>
      <c r="U600" s="298">
        <v>5.9259506742566706E-2</v>
      </c>
      <c r="V600" s="295"/>
      <c r="W600" s="295"/>
      <c r="X600" s="295"/>
      <c r="Y600" s="313"/>
      <c r="Z600" s="313"/>
      <c r="AA600" s="301"/>
      <c r="AB600" s="295"/>
    </row>
    <row r="601" spans="1:28" ht="15">
      <c r="A601" s="247" t="s">
        <v>176</v>
      </c>
      <c r="B601" s="287" t="s">
        <v>2525</v>
      </c>
      <c r="C601" s="287" t="s">
        <v>2526</v>
      </c>
      <c r="D601" s="305">
        <v>4</v>
      </c>
      <c r="E601" s="287" t="s">
        <v>32</v>
      </c>
      <c r="F601" s="289">
        <v>43707</v>
      </c>
      <c r="G601" s="290" t="s">
        <v>694</v>
      </c>
      <c r="H601" s="290" t="s">
        <v>468</v>
      </c>
      <c r="I601" s="291">
        <v>0.87180000000000002</v>
      </c>
      <c r="J601" s="291">
        <v>2</v>
      </c>
      <c r="K601" s="290" t="s">
        <v>815</v>
      </c>
      <c r="L601" s="292">
        <v>61.73</v>
      </c>
      <c r="M601" s="293" t="s">
        <v>469</v>
      </c>
      <c r="N601" s="293" t="s">
        <v>470</v>
      </c>
      <c r="O601" s="294" t="s">
        <v>12</v>
      </c>
      <c r="P601" s="295">
        <v>-7.3602020000000001</v>
      </c>
      <c r="Q601" s="295" t="s">
        <v>408</v>
      </c>
      <c r="R601" s="296">
        <v>0</v>
      </c>
      <c r="S601" s="297">
        <v>5.2439902777656462E-4</v>
      </c>
      <c r="T601" s="297">
        <v>2.6893698970676804E-4</v>
      </c>
      <c r="U601" s="298">
        <v>1.9498955065583812</v>
      </c>
      <c r="V601" s="295"/>
      <c r="W601" s="295"/>
      <c r="X601" s="295"/>
      <c r="Y601" s="313"/>
      <c r="Z601" s="313"/>
      <c r="AA601" s="301"/>
      <c r="AB601" s="295"/>
    </row>
    <row r="602" spans="1:28" ht="15">
      <c r="A602" s="247" t="s">
        <v>176</v>
      </c>
      <c r="B602" s="287" t="s">
        <v>2527</v>
      </c>
      <c r="C602" s="287" t="s">
        <v>2528</v>
      </c>
      <c r="D602" s="305">
        <v>5</v>
      </c>
      <c r="E602" s="287" t="s">
        <v>32</v>
      </c>
      <c r="F602" s="289">
        <v>43707</v>
      </c>
      <c r="G602" s="290" t="s">
        <v>694</v>
      </c>
      <c r="H602" s="290" t="s">
        <v>2529</v>
      </c>
      <c r="I602" s="291">
        <v>0.82420000000000004</v>
      </c>
      <c r="J602" s="291">
        <v>5</v>
      </c>
      <c r="K602" s="290" t="s">
        <v>815</v>
      </c>
      <c r="L602" s="292">
        <v>122.95</v>
      </c>
      <c r="M602" s="293" t="s">
        <v>2530</v>
      </c>
      <c r="N602" s="293" t="s">
        <v>2531</v>
      </c>
      <c r="O602" s="294" t="s">
        <v>12</v>
      </c>
      <c r="P602" s="295">
        <v>-2.3642539999999999</v>
      </c>
      <c r="Q602" s="295" t="s">
        <v>408</v>
      </c>
      <c r="R602" s="296">
        <v>0</v>
      </c>
      <c r="S602" s="297">
        <v>2.6972030172545233E-6</v>
      </c>
      <c r="T602" s="297">
        <v>2.4906084484341073E-4</v>
      </c>
      <c r="U602" s="298">
        <v>1.0829494370945002E-2</v>
      </c>
      <c r="V602" s="295"/>
      <c r="W602" s="295"/>
      <c r="X602" s="295"/>
      <c r="Y602" s="313"/>
      <c r="Z602" s="313"/>
      <c r="AA602" s="301"/>
      <c r="AB602" s="295"/>
    </row>
    <row r="603" spans="1:28" ht="15">
      <c r="A603" s="247" t="s">
        <v>176</v>
      </c>
      <c r="B603" s="287" t="s">
        <v>2532</v>
      </c>
      <c r="C603" s="287" t="s">
        <v>2533</v>
      </c>
      <c r="D603" s="305">
        <v>6</v>
      </c>
      <c r="E603" s="287" t="s">
        <v>32</v>
      </c>
      <c r="F603" s="289">
        <v>43707</v>
      </c>
      <c r="G603" s="290" t="s">
        <v>694</v>
      </c>
      <c r="H603" s="290" t="s">
        <v>822</v>
      </c>
      <c r="I603" s="291">
        <v>0.82479999999999998</v>
      </c>
      <c r="J603" s="291">
        <v>4</v>
      </c>
      <c r="K603" s="290" t="s">
        <v>815</v>
      </c>
      <c r="L603" s="292">
        <v>21.57</v>
      </c>
      <c r="M603" s="293" t="s">
        <v>823</v>
      </c>
      <c r="N603" s="293" t="s">
        <v>824</v>
      </c>
      <c r="O603" s="294" t="s">
        <v>12</v>
      </c>
      <c r="P603" s="295">
        <v>-9.9508580000000002</v>
      </c>
      <c r="Q603" s="295" t="s">
        <v>484</v>
      </c>
      <c r="R603" s="296">
        <v>0</v>
      </c>
      <c r="S603" s="297">
        <v>8.6889280044590131E-4</v>
      </c>
      <c r="T603" s="297">
        <v>3.292977766299422E-4</v>
      </c>
      <c r="U603" s="298">
        <v>2.6386233437049422</v>
      </c>
      <c r="V603" s="295"/>
      <c r="W603" s="295"/>
      <c r="X603" s="295"/>
      <c r="Y603" s="313"/>
      <c r="Z603" s="313"/>
      <c r="AA603" s="301"/>
      <c r="AB603" s="295"/>
    </row>
    <row r="604" spans="1:28" ht="15">
      <c r="A604" s="247" t="s">
        <v>2534</v>
      </c>
      <c r="B604" s="287" t="s">
        <v>2535</v>
      </c>
      <c r="C604" s="287" t="s">
        <v>2536</v>
      </c>
      <c r="D604" s="305">
        <v>7</v>
      </c>
      <c r="E604" s="287" t="s">
        <v>32</v>
      </c>
      <c r="F604" s="289">
        <v>43707</v>
      </c>
      <c r="G604" s="290" t="s">
        <v>694</v>
      </c>
      <c r="H604" s="290" t="s">
        <v>1282</v>
      </c>
      <c r="I604" s="291">
        <v>0.87129999999999996</v>
      </c>
      <c r="J604" s="291">
        <v>1</v>
      </c>
      <c r="K604" s="290" t="s">
        <v>815</v>
      </c>
      <c r="L604" s="292">
        <v>219.75</v>
      </c>
      <c r="M604" s="293" t="s">
        <v>1283</v>
      </c>
      <c r="N604" s="293" t="s">
        <v>1284</v>
      </c>
      <c r="O604" s="294" t="s">
        <v>12</v>
      </c>
      <c r="P604" s="295">
        <v>-0.100916624</v>
      </c>
      <c r="Q604" s="295" t="s">
        <v>408</v>
      </c>
      <c r="R604" s="296">
        <v>0</v>
      </c>
      <c r="S604" s="297">
        <v>2.4689777176293295E-3</v>
      </c>
      <c r="T604" s="297">
        <v>1.8540181993720766E-3</v>
      </c>
      <c r="U604" s="298">
        <v>1.3316901195821751</v>
      </c>
      <c r="V604" s="295"/>
      <c r="W604" s="295"/>
      <c r="X604" s="295"/>
      <c r="Y604" s="313"/>
      <c r="Z604" s="313"/>
      <c r="AA604" s="301"/>
      <c r="AB604" s="295"/>
    </row>
    <row r="605" spans="1:28" ht="15">
      <c r="A605" s="247" t="s">
        <v>2537</v>
      </c>
      <c r="B605" s="287" t="s">
        <v>2538</v>
      </c>
      <c r="C605" s="287" t="s">
        <v>2539</v>
      </c>
      <c r="D605" s="305">
        <v>8</v>
      </c>
      <c r="E605" s="287" t="s">
        <v>32</v>
      </c>
      <c r="F605" s="289">
        <v>43707</v>
      </c>
      <c r="G605" s="290" t="s">
        <v>694</v>
      </c>
      <c r="H605" s="290" t="s">
        <v>2540</v>
      </c>
      <c r="I605" s="291">
        <v>0.87629999999999997</v>
      </c>
      <c r="J605" s="291">
        <v>1</v>
      </c>
      <c r="K605" s="290" t="s">
        <v>815</v>
      </c>
      <c r="L605" s="292">
        <v>60.92</v>
      </c>
      <c r="M605" s="293" t="s">
        <v>2541</v>
      </c>
      <c r="N605" s="293" t="s">
        <v>2542</v>
      </c>
      <c r="O605" s="294" t="s">
        <v>12</v>
      </c>
      <c r="P605" s="295">
        <v>4.0272116999999996</v>
      </c>
      <c r="Q605" s="295" t="s">
        <v>395</v>
      </c>
      <c r="R605" s="296">
        <v>0</v>
      </c>
      <c r="S605" s="297">
        <v>3.3648077434012013E-3</v>
      </c>
      <c r="T605" s="297">
        <v>3.3132682321379225E-3</v>
      </c>
      <c r="U605" s="298">
        <v>1.0155554901240285</v>
      </c>
      <c r="V605" s="295"/>
      <c r="W605" s="295"/>
      <c r="X605" s="295"/>
      <c r="Y605" s="313"/>
      <c r="Z605" s="313"/>
      <c r="AA605" s="301"/>
      <c r="AB605" s="295"/>
    </row>
    <row r="606" spans="1:28" ht="15">
      <c r="A606" s="247" t="s">
        <v>176</v>
      </c>
      <c r="B606" s="287" t="s">
        <v>2543</v>
      </c>
      <c r="C606" s="287" t="s">
        <v>2544</v>
      </c>
      <c r="D606" s="305">
        <v>9</v>
      </c>
      <c r="E606" s="287" t="s">
        <v>32</v>
      </c>
      <c r="F606" s="289">
        <v>43707</v>
      </c>
      <c r="G606" s="290" t="s">
        <v>694</v>
      </c>
      <c r="H606" s="290" t="s">
        <v>838</v>
      </c>
      <c r="I606" s="291">
        <v>0.73580000000000001</v>
      </c>
      <c r="J606" s="291">
        <v>4</v>
      </c>
      <c r="K606" s="290" t="s">
        <v>815</v>
      </c>
      <c r="L606" s="292">
        <v>11.38</v>
      </c>
      <c r="M606" s="293" t="s">
        <v>839</v>
      </c>
      <c r="N606" s="293" t="s">
        <v>840</v>
      </c>
      <c r="O606" s="294" t="s">
        <v>12</v>
      </c>
      <c r="P606" s="295">
        <v>-4.2183640000000002</v>
      </c>
      <c r="Q606" s="295" t="s">
        <v>447</v>
      </c>
      <c r="R606" s="296">
        <v>0</v>
      </c>
      <c r="S606" s="297">
        <v>5.6221045720344251E-6</v>
      </c>
      <c r="T606" s="297">
        <v>4.5537711003171516E-4</v>
      </c>
      <c r="U606" s="298">
        <v>1.2346041222060697E-2</v>
      </c>
      <c r="V606" s="295"/>
      <c r="W606" s="295"/>
      <c r="X606" s="295"/>
      <c r="Y606" s="313"/>
      <c r="Z606" s="313"/>
      <c r="AA606" s="301"/>
      <c r="AB606" s="295"/>
    </row>
    <row r="607" spans="1:28" ht="15">
      <c r="A607" s="247" t="s">
        <v>176</v>
      </c>
      <c r="B607" s="287" t="s">
        <v>2545</v>
      </c>
      <c r="C607" s="287" t="s">
        <v>2546</v>
      </c>
      <c r="D607" s="305">
        <v>10</v>
      </c>
      <c r="E607" s="287" t="s">
        <v>32</v>
      </c>
      <c r="F607" s="289">
        <v>43707</v>
      </c>
      <c r="G607" s="290" t="s">
        <v>694</v>
      </c>
      <c r="H607" s="290" t="s">
        <v>2547</v>
      </c>
      <c r="I607" s="291">
        <v>0.79420000000000002</v>
      </c>
      <c r="J607" s="291">
        <v>13</v>
      </c>
      <c r="K607" s="290" t="s">
        <v>815</v>
      </c>
      <c r="L607" s="292">
        <v>42.78</v>
      </c>
      <c r="M607" s="293" t="s">
        <v>2548</v>
      </c>
      <c r="N607" s="293" t="s">
        <v>2549</v>
      </c>
      <c r="O607" s="294" t="s">
        <v>12</v>
      </c>
      <c r="P607" s="295">
        <v>-14.071441</v>
      </c>
      <c r="Q607" s="295" t="s">
        <v>484</v>
      </c>
      <c r="R607" s="296">
        <v>0</v>
      </c>
      <c r="S607" s="297">
        <v>1.239477091290422E-4</v>
      </c>
      <c r="T607" s="297">
        <v>1.6366278026139344E-4</v>
      </c>
      <c r="U607" s="298">
        <v>0.75733596197669106</v>
      </c>
      <c r="V607" s="295"/>
      <c r="W607" s="295"/>
      <c r="X607" s="295"/>
      <c r="Y607" s="313"/>
      <c r="Z607" s="313"/>
      <c r="AA607" s="301"/>
      <c r="AB607" s="295"/>
    </row>
    <row r="608" spans="1:28" ht="15">
      <c r="A608" s="247" t="s">
        <v>176</v>
      </c>
      <c r="B608" s="287" t="s">
        <v>2550</v>
      </c>
      <c r="C608" s="287" t="s">
        <v>2551</v>
      </c>
      <c r="D608" s="305">
        <v>11</v>
      </c>
      <c r="E608" s="287" t="s">
        <v>32</v>
      </c>
      <c r="F608" s="289">
        <v>43707</v>
      </c>
      <c r="G608" s="290" t="s">
        <v>694</v>
      </c>
      <c r="H608" s="290" t="s">
        <v>2552</v>
      </c>
      <c r="I608" s="291">
        <v>0.87409999999999999</v>
      </c>
      <c r="J608" s="291">
        <v>6</v>
      </c>
      <c r="K608" s="290" t="s">
        <v>815</v>
      </c>
      <c r="L608" s="292">
        <v>28.36</v>
      </c>
      <c r="M608" s="293" t="s">
        <v>2553</v>
      </c>
      <c r="N608" s="293" t="s">
        <v>2554</v>
      </c>
      <c r="O608" s="294" t="s">
        <v>12</v>
      </c>
      <c r="P608" s="295">
        <v>-3.1174301999999998</v>
      </c>
      <c r="Q608" s="295" t="s">
        <v>484</v>
      </c>
      <c r="R608" s="296">
        <v>0</v>
      </c>
      <c r="S608" s="297">
        <v>4.4002972431352803E-4</v>
      </c>
      <c r="T608" s="297">
        <v>5.7459646762551332E-4</v>
      </c>
      <c r="U608" s="298">
        <v>0.76580652528534576</v>
      </c>
      <c r="V608" s="295"/>
      <c r="W608" s="295"/>
      <c r="X608" s="295"/>
      <c r="Y608" s="313"/>
      <c r="Z608" s="313"/>
      <c r="AA608" s="301"/>
      <c r="AB608" s="295"/>
    </row>
    <row r="609" spans="1:28" ht="15">
      <c r="A609" s="247" t="s">
        <v>176</v>
      </c>
      <c r="B609" s="287" t="s">
        <v>2555</v>
      </c>
      <c r="C609" s="287" t="s">
        <v>2556</v>
      </c>
      <c r="D609" s="305">
        <v>12</v>
      </c>
      <c r="E609" s="287" t="s">
        <v>32</v>
      </c>
      <c r="F609" s="289">
        <v>43707</v>
      </c>
      <c r="G609" s="290" t="s">
        <v>694</v>
      </c>
      <c r="H609" s="290" t="s">
        <v>2557</v>
      </c>
      <c r="I609" s="291">
        <v>0.82879999999999998</v>
      </c>
      <c r="J609" s="291">
        <v>4</v>
      </c>
      <c r="K609" s="290" t="s">
        <v>815</v>
      </c>
      <c r="L609" s="292">
        <v>73.150000000000006</v>
      </c>
      <c r="M609" s="293" t="s">
        <v>2558</v>
      </c>
      <c r="N609" s="293" t="s">
        <v>2559</v>
      </c>
      <c r="O609" s="294" t="s">
        <v>12</v>
      </c>
      <c r="P609" s="295">
        <v>-30.384927999999999</v>
      </c>
      <c r="Q609" s="295" t="s">
        <v>456</v>
      </c>
      <c r="R609" s="296">
        <v>0</v>
      </c>
      <c r="S609" s="297">
        <v>1.9210088105865908E-3</v>
      </c>
      <c r="T609" s="297">
        <v>5.9415456842947174E-4</v>
      </c>
      <c r="U609" s="298">
        <v>3.2331802407316195</v>
      </c>
      <c r="V609" s="295"/>
      <c r="W609" s="295"/>
      <c r="X609" s="295"/>
      <c r="Y609" s="313"/>
      <c r="Z609" s="313"/>
      <c r="AA609" s="301"/>
      <c r="AB609" s="295"/>
    </row>
    <row r="610" spans="1:28" ht="15">
      <c r="A610" s="247" t="s">
        <v>176</v>
      </c>
      <c r="B610" s="287" t="s">
        <v>2560</v>
      </c>
      <c r="C610" s="287" t="s">
        <v>2561</v>
      </c>
      <c r="D610" s="305">
        <v>13</v>
      </c>
      <c r="E610" s="287" t="s">
        <v>32</v>
      </c>
      <c r="F610" s="289">
        <v>43707</v>
      </c>
      <c r="G610" s="290" t="s">
        <v>694</v>
      </c>
      <c r="H610" s="290" t="s">
        <v>2562</v>
      </c>
      <c r="I610" s="291">
        <v>0.80889999999999995</v>
      </c>
      <c r="J610" s="291">
        <v>5</v>
      </c>
      <c r="K610" s="290" t="s">
        <v>815</v>
      </c>
      <c r="L610" s="292">
        <v>33.22</v>
      </c>
      <c r="M610" s="293" t="s">
        <v>2563</v>
      </c>
      <c r="N610" s="293" t="s">
        <v>2564</v>
      </c>
      <c r="O610" s="294" t="s">
        <v>12</v>
      </c>
      <c r="P610" s="295">
        <v>-10.543303999999999</v>
      </c>
      <c r="Q610" s="295" t="s">
        <v>447</v>
      </c>
      <c r="R610" s="296">
        <v>0</v>
      </c>
      <c r="S610" s="297">
        <v>2.2073458788111116E-4</v>
      </c>
      <c r="T610" s="297">
        <v>3.8151836302835354E-4</v>
      </c>
      <c r="U610" s="298">
        <v>0.57856871194613169</v>
      </c>
      <c r="V610" s="295"/>
      <c r="W610" s="295"/>
      <c r="X610" s="295"/>
      <c r="Y610" s="313"/>
      <c r="Z610" s="313"/>
      <c r="AA610" s="301"/>
      <c r="AB610" s="295"/>
    </row>
    <row r="611" spans="1:28" ht="15">
      <c r="A611" s="247" t="s">
        <v>176</v>
      </c>
      <c r="B611" s="287" t="s">
        <v>2565</v>
      </c>
      <c r="C611" s="287" t="s">
        <v>2566</v>
      </c>
      <c r="D611" s="305">
        <v>14</v>
      </c>
      <c r="E611" s="287" t="s">
        <v>32</v>
      </c>
      <c r="F611" s="289">
        <v>43707</v>
      </c>
      <c r="G611" s="290" t="s">
        <v>694</v>
      </c>
      <c r="H611" s="290" t="s">
        <v>543</v>
      </c>
      <c r="I611" s="291">
        <v>0.85519999999999996</v>
      </c>
      <c r="J611" s="291">
        <v>6</v>
      </c>
      <c r="K611" s="290" t="s">
        <v>815</v>
      </c>
      <c r="L611" s="292">
        <v>21.99</v>
      </c>
      <c r="M611" s="293" t="s">
        <v>544</v>
      </c>
      <c r="N611" s="293" t="s">
        <v>545</v>
      </c>
      <c r="O611" s="294" t="s">
        <v>12</v>
      </c>
      <c r="P611" s="295">
        <v>-10.518521</v>
      </c>
      <c r="Q611" s="295" t="s">
        <v>484</v>
      </c>
      <c r="R611" s="296">
        <v>0</v>
      </c>
      <c r="S611" s="297">
        <v>2.5896287985184021E-4</v>
      </c>
      <c r="T611" s="297">
        <v>3.8110823352843374E-4</v>
      </c>
      <c r="U611" s="298">
        <v>0.67949956749627527</v>
      </c>
      <c r="V611" s="295"/>
      <c r="W611" s="295"/>
      <c r="X611" s="295"/>
      <c r="Y611" s="313"/>
      <c r="Z611" s="313"/>
      <c r="AA611" s="301"/>
      <c r="AB611" s="295"/>
    </row>
    <row r="612" spans="1:28" ht="15">
      <c r="A612" s="247" t="s">
        <v>2567</v>
      </c>
      <c r="B612" s="287" t="s">
        <v>2568</v>
      </c>
      <c r="C612" s="287" t="s">
        <v>2569</v>
      </c>
      <c r="D612" s="305">
        <v>15</v>
      </c>
      <c r="E612" s="287" t="s">
        <v>32</v>
      </c>
      <c r="F612" s="289">
        <v>43707</v>
      </c>
      <c r="G612" s="290" t="s">
        <v>694</v>
      </c>
      <c r="H612" s="290" t="s">
        <v>2305</v>
      </c>
      <c r="I612" s="291">
        <v>0.86850000000000005</v>
      </c>
      <c r="J612" s="291">
        <v>1</v>
      </c>
      <c r="K612" s="290" t="s">
        <v>815</v>
      </c>
      <c r="L612" s="292">
        <v>74.19</v>
      </c>
      <c r="M612" s="293" t="s">
        <v>2306</v>
      </c>
      <c r="N612" s="293" t="s">
        <v>2307</v>
      </c>
      <c r="O612" s="294" t="s">
        <v>12</v>
      </c>
      <c r="P612" s="295">
        <v>-9.6680220000000006</v>
      </c>
      <c r="Q612" s="295" t="s">
        <v>484</v>
      </c>
      <c r="R612" s="296">
        <v>0</v>
      </c>
      <c r="S612" s="297">
        <v>4.3565442590616336E-3</v>
      </c>
      <c r="T612" s="297">
        <v>1.7628887539072947E-3</v>
      </c>
      <c r="U612" s="298">
        <v>2.471253077884648</v>
      </c>
      <c r="V612" s="295"/>
      <c r="W612" s="295"/>
      <c r="X612" s="295"/>
      <c r="Y612" s="313"/>
      <c r="Z612" s="313"/>
      <c r="AA612" s="301"/>
      <c r="AB612" s="295"/>
    </row>
    <row r="613" spans="1:28" ht="15">
      <c r="A613" s="247" t="s">
        <v>176</v>
      </c>
      <c r="B613" s="287" t="s">
        <v>2570</v>
      </c>
      <c r="C613" s="287" t="s">
        <v>2571</v>
      </c>
      <c r="D613" s="305">
        <v>16</v>
      </c>
      <c r="E613" s="287" t="s">
        <v>32</v>
      </c>
      <c r="F613" s="289">
        <v>43707</v>
      </c>
      <c r="G613" s="290" t="s">
        <v>694</v>
      </c>
      <c r="H613" s="290" t="s">
        <v>2572</v>
      </c>
      <c r="I613" s="291">
        <v>0.87960000000000005</v>
      </c>
      <c r="J613" s="291">
        <v>5</v>
      </c>
      <c r="K613" s="290" t="s">
        <v>815</v>
      </c>
      <c r="L613" s="292">
        <v>65.37</v>
      </c>
      <c r="M613" s="293" t="s">
        <v>2573</v>
      </c>
      <c r="N613" s="293" t="s">
        <v>2574</v>
      </c>
      <c r="O613" s="294" t="s">
        <v>12</v>
      </c>
      <c r="P613" s="295">
        <v>-10.404771999999999</v>
      </c>
      <c r="Q613" s="295" t="s">
        <v>404</v>
      </c>
      <c r="R613" s="296">
        <v>0</v>
      </c>
      <c r="S613" s="297">
        <v>2.250862981609822E-4</v>
      </c>
      <c r="T613" s="297">
        <v>3.6276752341722791E-4</v>
      </c>
      <c r="U613" s="298">
        <v>0.62046981505040866</v>
      </c>
      <c r="V613" s="295"/>
      <c r="W613" s="295"/>
      <c r="X613" s="295"/>
      <c r="Y613" s="313"/>
      <c r="Z613" s="313"/>
      <c r="AA613" s="301"/>
      <c r="AB613" s="295"/>
    </row>
    <row r="614" spans="1:28" ht="15">
      <c r="A614" s="247" t="s">
        <v>176</v>
      </c>
      <c r="B614" s="287" t="s">
        <v>2575</v>
      </c>
      <c r="C614" s="287" t="s">
        <v>2576</v>
      </c>
      <c r="D614" s="305">
        <v>17</v>
      </c>
      <c r="E614" s="287" t="s">
        <v>32</v>
      </c>
      <c r="F614" s="289">
        <v>43707</v>
      </c>
      <c r="G614" s="290" t="s">
        <v>694</v>
      </c>
      <c r="H614" s="290" t="s">
        <v>2577</v>
      </c>
      <c r="I614" s="291">
        <v>0.83989999999999998</v>
      </c>
      <c r="J614" s="291">
        <v>5</v>
      </c>
      <c r="K614" s="290" t="s">
        <v>815</v>
      </c>
      <c r="L614" s="292">
        <v>158.61000000000001</v>
      </c>
      <c r="M614" s="293" t="s">
        <v>2578</v>
      </c>
      <c r="N614" s="293" t="s">
        <v>2579</v>
      </c>
      <c r="O614" s="294" t="s">
        <v>12</v>
      </c>
      <c r="P614" s="295">
        <v>-5.7878375000000002</v>
      </c>
      <c r="Q614" s="295" t="s">
        <v>404</v>
      </c>
      <c r="R614" s="296">
        <v>0</v>
      </c>
      <c r="S614" s="297">
        <v>2.8753290857269674E-3</v>
      </c>
      <c r="T614" s="297">
        <v>1.542446793833759E-3</v>
      </c>
      <c r="U614" s="298">
        <v>1.8641350205541438</v>
      </c>
      <c r="V614" s="295"/>
      <c r="W614" s="295"/>
      <c r="X614" s="295"/>
      <c r="Y614" s="313"/>
      <c r="Z614" s="313"/>
      <c r="AA614" s="301"/>
      <c r="AB614" s="295"/>
    </row>
    <row r="615" spans="1:28" ht="15">
      <c r="A615" s="247" t="s">
        <v>176</v>
      </c>
      <c r="B615" s="287" t="s">
        <v>2580</v>
      </c>
      <c r="C615" s="287" t="s">
        <v>2581</v>
      </c>
      <c r="D615" s="305">
        <v>18</v>
      </c>
      <c r="E615" s="287" t="s">
        <v>32</v>
      </c>
      <c r="F615" s="289">
        <v>43707</v>
      </c>
      <c r="G615" s="290" t="s">
        <v>694</v>
      </c>
      <c r="H615" s="290" t="s">
        <v>597</v>
      </c>
      <c r="I615" s="291">
        <v>0.872</v>
      </c>
      <c r="J615" s="291">
        <v>9</v>
      </c>
      <c r="K615" s="290" t="s">
        <v>815</v>
      </c>
      <c r="L615" s="292">
        <v>9.19</v>
      </c>
      <c r="M615" s="293" t="s">
        <v>598</v>
      </c>
      <c r="N615" s="293" t="s">
        <v>599</v>
      </c>
      <c r="O615" s="294" t="s">
        <v>12</v>
      </c>
      <c r="P615" s="295">
        <v>-8.8607610000000001</v>
      </c>
      <c r="Q615" s="295" t="s">
        <v>456</v>
      </c>
      <c r="R615" s="296">
        <v>0</v>
      </c>
      <c r="S615" s="297">
        <v>6.9823718873783492E-4</v>
      </c>
      <c r="T615" s="297">
        <v>5.4231368311438136E-4</v>
      </c>
      <c r="U615" s="298">
        <v>1.2875153448609689</v>
      </c>
      <c r="V615" s="295"/>
      <c r="W615" s="295"/>
      <c r="X615" s="295"/>
      <c r="Y615" s="313"/>
      <c r="Z615" s="313"/>
      <c r="AA615" s="301"/>
      <c r="AB615" s="295"/>
    </row>
    <row r="616" spans="1:28" ht="15">
      <c r="A616" s="247" t="s">
        <v>176</v>
      </c>
      <c r="B616" s="287" t="s">
        <v>2582</v>
      </c>
      <c r="C616" s="287" t="s">
        <v>2583</v>
      </c>
      <c r="D616" s="305">
        <v>19</v>
      </c>
      <c r="E616" s="287" t="s">
        <v>32</v>
      </c>
      <c r="F616" s="289">
        <v>43707</v>
      </c>
      <c r="G616" s="290" t="s">
        <v>694</v>
      </c>
      <c r="H616" s="290" t="s">
        <v>2584</v>
      </c>
      <c r="I616" s="291">
        <v>0.84140000000000004</v>
      </c>
      <c r="J616" s="291">
        <v>2</v>
      </c>
      <c r="K616" s="290" t="s">
        <v>815</v>
      </c>
      <c r="L616" s="292">
        <v>15.79</v>
      </c>
      <c r="M616" s="293" t="s">
        <v>2585</v>
      </c>
      <c r="N616" s="293" t="s">
        <v>2586</v>
      </c>
      <c r="O616" s="294" t="s">
        <v>12</v>
      </c>
      <c r="P616" s="295">
        <v>-8.4615345000000008</v>
      </c>
      <c r="Q616" s="295" t="s">
        <v>399</v>
      </c>
      <c r="R616" s="296">
        <v>0</v>
      </c>
      <c r="S616" s="297">
        <v>2.0917278155687356E-4</v>
      </c>
      <c r="T616" s="297">
        <v>1.5162809805230925E-4</v>
      </c>
      <c r="U616" s="298">
        <v>1.3795120049894203</v>
      </c>
      <c r="V616" s="295"/>
      <c r="W616" s="295"/>
      <c r="X616" s="295"/>
      <c r="Y616" s="313"/>
      <c r="Z616" s="313"/>
      <c r="AA616" s="301"/>
      <c r="AB616" s="295"/>
    </row>
    <row r="617" spans="1:28" ht="15">
      <c r="A617" s="247" t="s">
        <v>176</v>
      </c>
      <c r="B617" s="287" t="s">
        <v>2587</v>
      </c>
      <c r="C617" s="287" t="s">
        <v>2588</v>
      </c>
      <c r="D617" s="305">
        <v>20</v>
      </c>
      <c r="E617" s="287" t="s">
        <v>32</v>
      </c>
      <c r="F617" s="289">
        <v>43707</v>
      </c>
      <c r="G617" s="290" t="s">
        <v>694</v>
      </c>
      <c r="H617" s="290" t="s">
        <v>2589</v>
      </c>
      <c r="I617" s="291">
        <v>0.74080000000000001</v>
      </c>
      <c r="J617" s="291">
        <v>9</v>
      </c>
      <c r="K617" s="290" t="s">
        <v>815</v>
      </c>
      <c r="L617" s="292">
        <v>18.84</v>
      </c>
      <c r="M617" s="293" t="s">
        <v>2590</v>
      </c>
      <c r="N617" s="293" t="s">
        <v>2591</v>
      </c>
      <c r="O617" s="294" t="s">
        <v>12</v>
      </c>
      <c r="P617" s="295">
        <v>-14.565218</v>
      </c>
      <c r="Q617" s="295" t="s">
        <v>484</v>
      </c>
      <c r="R617" s="296">
        <v>0</v>
      </c>
      <c r="S617" s="297">
        <v>9.3028835656197768E-4</v>
      </c>
      <c r="T617" s="297">
        <v>6.55686017447374E-4</v>
      </c>
      <c r="U617" s="298">
        <v>1.4188015785110799</v>
      </c>
      <c r="V617" s="295"/>
      <c r="W617" s="295"/>
      <c r="X617" s="295"/>
      <c r="Y617" s="313"/>
      <c r="Z617" s="313"/>
      <c r="AA617" s="301"/>
      <c r="AB617" s="295"/>
    </row>
    <row r="618" spans="1:28" ht="15">
      <c r="A618" s="247" t="s">
        <v>176</v>
      </c>
      <c r="B618" s="287" t="s">
        <v>2592</v>
      </c>
      <c r="C618" s="287" t="s">
        <v>2593</v>
      </c>
      <c r="D618" s="305">
        <v>21</v>
      </c>
      <c r="E618" s="287" t="s">
        <v>32</v>
      </c>
      <c r="F618" s="289">
        <v>43707</v>
      </c>
      <c r="G618" s="290" t="s">
        <v>694</v>
      </c>
      <c r="H618" s="290" t="s">
        <v>2594</v>
      </c>
      <c r="I618" s="291">
        <v>0.82679999999999998</v>
      </c>
      <c r="J618" s="291">
        <v>3</v>
      </c>
      <c r="K618" s="290" t="s">
        <v>815</v>
      </c>
      <c r="L618" s="292">
        <v>44.36</v>
      </c>
      <c r="M618" s="293" t="s">
        <v>2595</v>
      </c>
      <c r="N618" s="293" t="s">
        <v>2596</v>
      </c>
      <c r="O618" s="294" t="s">
        <v>12</v>
      </c>
      <c r="P618" s="295">
        <v>1.1653543</v>
      </c>
      <c r="Q618" s="295" t="s">
        <v>447</v>
      </c>
      <c r="R618" s="296">
        <v>0</v>
      </c>
      <c r="S618" s="297">
        <v>3.4083992627777133E-5</v>
      </c>
      <c r="T618" s="297">
        <v>2.9020415394865988E-4</v>
      </c>
      <c r="U618" s="298">
        <v>0.1174483278892243</v>
      </c>
      <c r="V618" s="295"/>
      <c r="W618" s="295"/>
      <c r="X618" s="295"/>
      <c r="Y618" s="313"/>
      <c r="Z618" s="313"/>
      <c r="AA618" s="301"/>
      <c r="AB618" s="295"/>
    </row>
    <row r="619" spans="1:28" ht="15">
      <c r="A619" s="247" t="s">
        <v>176</v>
      </c>
      <c r="B619" s="287" t="s">
        <v>2597</v>
      </c>
      <c r="C619" s="287" t="s">
        <v>2598</v>
      </c>
      <c r="D619" s="305">
        <v>22</v>
      </c>
      <c r="E619" s="287" t="s">
        <v>32</v>
      </c>
      <c r="F619" s="289">
        <v>43707</v>
      </c>
      <c r="G619" s="290" t="s">
        <v>694</v>
      </c>
      <c r="H619" s="290" t="s">
        <v>1386</v>
      </c>
      <c r="I619" s="291">
        <v>0.87129999999999996</v>
      </c>
      <c r="J619" s="291">
        <v>9</v>
      </c>
      <c r="K619" s="290" t="s">
        <v>815</v>
      </c>
      <c r="L619" s="292">
        <v>123.73</v>
      </c>
      <c r="M619" s="293" t="s">
        <v>1387</v>
      </c>
      <c r="N619" s="293" t="s">
        <v>1388</v>
      </c>
      <c r="O619" s="294" t="s">
        <v>12</v>
      </c>
      <c r="P619" s="295">
        <v>-9.1901360000000007</v>
      </c>
      <c r="Q619" s="295" t="s">
        <v>408</v>
      </c>
      <c r="R619" s="296">
        <v>0</v>
      </c>
      <c r="S619" s="297">
        <v>6.3557666413818038E-5</v>
      </c>
      <c r="T619" s="297">
        <v>1.7827837815782255E-4</v>
      </c>
      <c r="U619" s="298">
        <v>0.35650799087679064</v>
      </c>
      <c r="V619" s="295"/>
      <c r="W619" s="295"/>
      <c r="X619" s="295"/>
      <c r="Y619" s="313"/>
      <c r="Z619" s="313"/>
      <c r="AA619" s="301"/>
      <c r="AB619" s="295"/>
    </row>
    <row r="620" spans="1:28" ht="15">
      <c r="A620" s="247" t="s">
        <v>176</v>
      </c>
      <c r="B620" s="287" t="s">
        <v>2599</v>
      </c>
      <c r="C620" s="287" t="s">
        <v>2600</v>
      </c>
      <c r="D620" s="305">
        <v>23</v>
      </c>
      <c r="E620" s="287" t="s">
        <v>32</v>
      </c>
      <c r="F620" s="289">
        <v>43707</v>
      </c>
      <c r="G620" s="290" t="s">
        <v>694</v>
      </c>
      <c r="H620" s="290" t="s">
        <v>938</v>
      </c>
      <c r="I620" s="291">
        <v>0.6996</v>
      </c>
      <c r="J620" s="291">
        <v>18</v>
      </c>
      <c r="K620" s="290" t="s">
        <v>815</v>
      </c>
      <c r="L620" s="292">
        <v>25.52</v>
      </c>
      <c r="M620" s="293" t="s">
        <v>939</v>
      </c>
      <c r="N620" s="293" t="s">
        <v>940</v>
      </c>
      <c r="O620" s="294" t="s">
        <v>12</v>
      </c>
      <c r="P620" s="295">
        <v>-3.5613774999999999</v>
      </c>
      <c r="Q620" s="295" t="s">
        <v>280</v>
      </c>
      <c r="R620" s="296">
        <v>0</v>
      </c>
      <c r="S620" s="297">
        <v>1.3984266085628947E-4</v>
      </c>
      <c r="T620" s="297">
        <v>6.6722942488973286E-4</v>
      </c>
      <c r="U620" s="298">
        <v>0.20958707101294288</v>
      </c>
      <c r="V620" s="295"/>
      <c r="W620" s="295"/>
      <c r="X620" s="295"/>
      <c r="Y620" s="313"/>
      <c r="Z620" s="313"/>
      <c r="AA620" s="301"/>
      <c r="AB620" s="295"/>
    </row>
    <row r="621" spans="1:28" ht="15">
      <c r="A621" s="247" t="s">
        <v>176</v>
      </c>
      <c r="B621" s="287" t="s">
        <v>2601</v>
      </c>
      <c r="C621" s="287" t="s">
        <v>2602</v>
      </c>
      <c r="D621" s="305">
        <v>24</v>
      </c>
      <c r="E621" s="287" t="s">
        <v>32</v>
      </c>
      <c r="F621" s="289">
        <v>43707</v>
      </c>
      <c r="G621" s="290" t="s">
        <v>694</v>
      </c>
      <c r="H621" s="290" t="s">
        <v>2603</v>
      </c>
      <c r="I621" s="291">
        <v>0.85029999999999994</v>
      </c>
      <c r="J621" s="291">
        <v>14</v>
      </c>
      <c r="K621" s="290" t="s">
        <v>815</v>
      </c>
      <c r="L621" s="292">
        <v>16.510000000000002</v>
      </c>
      <c r="M621" s="293" t="s">
        <v>2604</v>
      </c>
      <c r="N621" s="293" t="s">
        <v>2605</v>
      </c>
      <c r="O621" s="294" t="s">
        <v>12</v>
      </c>
      <c r="P621" s="295">
        <v>-8.4778420000000008</v>
      </c>
      <c r="Q621" s="295" t="s">
        <v>408</v>
      </c>
      <c r="R621" s="296">
        <v>0</v>
      </c>
      <c r="S621" s="297">
        <v>1.5931878573880947E-4</v>
      </c>
      <c r="T621" s="297">
        <v>1.7022975924979109E-4</v>
      </c>
      <c r="U621" s="298">
        <v>0.93590442964222775</v>
      </c>
      <c r="V621" s="295"/>
      <c r="W621" s="295"/>
      <c r="X621" s="295"/>
      <c r="Y621" s="313"/>
      <c r="Z621" s="313"/>
      <c r="AA621" s="301"/>
      <c r="AB621" s="295"/>
    </row>
    <row r="622" spans="1:28" ht="15">
      <c r="A622" s="247" t="s">
        <v>176</v>
      </c>
      <c r="B622" s="287" t="s">
        <v>2606</v>
      </c>
      <c r="C622" s="287" t="s">
        <v>2607</v>
      </c>
      <c r="D622" s="305">
        <v>25</v>
      </c>
      <c r="E622" s="287" t="s">
        <v>32</v>
      </c>
      <c r="F622" s="289">
        <v>43707</v>
      </c>
      <c r="G622" s="290" t="s">
        <v>694</v>
      </c>
      <c r="H622" s="290" t="s">
        <v>1150</v>
      </c>
      <c r="I622" s="291">
        <v>0.80300000000000005</v>
      </c>
      <c r="J622" s="291">
        <v>5</v>
      </c>
      <c r="K622" s="290" t="s">
        <v>815</v>
      </c>
      <c r="L622" s="292">
        <v>28.53</v>
      </c>
      <c r="M622" s="293" t="s">
        <v>1151</v>
      </c>
      <c r="N622" s="293" t="s">
        <v>1152</v>
      </c>
      <c r="O622" s="294" t="s">
        <v>12</v>
      </c>
      <c r="P622" s="295">
        <v>-5.9304056000000003</v>
      </c>
      <c r="Q622" s="295" t="s">
        <v>447</v>
      </c>
      <c r="R622" s="296">
        <v>0</v>
      </c>
      <c r="S622" s="297">
        <v>5.7409658507071588E-8</v>
      </c>
      <c r="T622" s="297">
        <v>1.2503752318276031E-4</v>
      </c>
      <c r="U622" s="298">
        <v>4.5913944107129441E-4</v>
      </c>
      <c r="V622" s="295"/>
      <c r="W622" s="295"/>
      <c r="X622" s="295"/>
      <c r="Y622" s="313"/>
      <c r="Z622" s="313"/>
      <c r="AA622" s="301"/>
      <c r="AB622" s="295"/>
    </row>
    <row r="623" spans="1:28" ht="15">
      <c r="A623" s="247" t="s">
        <v>176</v>
      </c>
      <c r="B623" s="287" t="s">
        <v>2608</v>
      </c>
      <c r="C623" s="287" t="s">
        <v>2609</v>
      </c>
      <c r="D623" s="305">
        <v>26</v>
      </c>
      <c r="E623" s="287" t="s">
        <v>32</v>
      </c>
      <c r="F623" s="289">
        <v>43707</v>
      </c>
      <c r="G623" s="290" t="s">
        <v>694</v>
      </c>
      <c r="H623" s="290" t="s">
        <v>2610</v>
      </c>
      <c r="I623" s="291">
        <v>0.76739999999999997</v>
      </c>
      <c r="J623" s="291">
        <v>3</v>
      </c>
      <c r="K623" s="290" t="s">
        <v>815</v>
      </c>
      <c r="L623" s="292">
        <v>14.76</v>
      </c>
      <c r="M623" s="293" t="s">
        <v>2611</v>
      </c>
      <c r="N623" s="293" t="s">
        <v>2612</v>
      </c>
      <c r="O623" s="294" t="s">
        <v>12</v>
      </c>
      <c r="P623" s="295">
        <v>-10.074788</v>
      </c>
      <c r="Q623" s="295" t="s">
        <v>408</v>
      </c>
      <c r="R623" s="296">
        <v>0</v>
      </c>
      <c r="S623" s="297">
        <v>1.0738869036378663E-4</v>
      </c>
      <c r="T623" s="297">
        <v>1.9537134960213089E-4</v>
      </c>
      <c r="U623" s="298">
        <v>0.5496644752799279</v>
      </c>
      <c r="V623" s="295"/>
      <c r="W623" s="295"/>
      <c r="X623" s="295"/>
      <c r="Y623" s="313"/>
      <c r="Z623" s="313"/>
      <c r="AA623" s="301"/>
      <c r="AB623" s="295"/>
    </row>
    <row r="624" spans="1:28" ht="15">
      <c r="A624" s="247" t="s">
        <v>2613</v>
      </c>
      <c r="B624" s="287" t="s">
        <v>2614</v>
      </c>
      <c r="C624" s="287" t="s">
        <v>2615</v>
      </c>
      <c r="D624" s="305">
        <v>27</v>
      </c>
      <c r="E624" s="287" t="s">
        <v>32</v>
      </c>
      <c r="F624" s="289">
        <v>43707</v>
      </c>
      <c r="G624" s="290" t="s">
        <v>694</v>
      </c>
      <c r="H624" s="290" t="s">
        <v>2616</v>
      </c>
      <c r="I624" s="291">
        <v>0.86419999999999997</v>
      </c>
      <c r="J624" s="291">
        <v>1</v>
      </c>
      <c r="K624" s="290" t="s">
        <v>815</v>
      </c>
      <c r="L624" s="292">
        <v>11.84</v>
      </c>
      <c r="M624" s="293" t="s">
        <v>2617</v>
      </c>
      <c r="N624" s="293" t="s">
        <v>2618</v>
      </c>
      <c r="O624" s="294" t="s">
        <v>12</v>
      </c>
      <c r="P624" s="295">
        <v>-14.356786</v>
      </c>
      <c r="Q624" s="295" t="s">
        <v>484</v>
      </c>
      <c r="R624" s="296">
        <v>0</v>
      </c>
      <c r="S624" s="297">
        <v>4.8139618462524476E-4</v>
      </c>
      <c r="T624" s="297">
        <v>4.0689122543533478E-4</v>
      </c>
      <c r="U624" s="298">
        <v>1.1831078050655843</v>
      </c>
      <c r="V624" s="295"/>
      <c r="W624" s="295"/>
      <c r="X624" s="295"/>
      <c r="Y624" s="313"/>
      <c r="Z624" s="313"/>
      <c r="AA624" s="301"/>
      <c r="AB624" s="295"/>
    </row>
    <row r="625" spans="1:28" ht="15">
      <c r="A625" s="247" t="s">
        <v>176</v>
      </c>
      <c r="B625" s="287" t="s">
        <v>2619</v>
      </c>
      <c r="C625" s="287" t="s">
        <v>2620</v>
      </c>
      <c r="D625" s="305">
        <v>28</v>
      </c>
      <c r="E625" s="287" t="s">
        <v>32</v>
      </c>
      <c r="F625" s="289">
        <v>43707</v>
      </c>
      <c r="G625" s="290" t="s">
        <v>694</v>
      </c>
      <c r="H625" s="290" t="s">
        <v>2621</v>
      </c>
      <c r="I625" s="291">
        <v>0.8427</v>
      </c>
      <c r="J625" s="291">
        <v>2</v>
      </c>
      <c r="K625" s="290" t="s">
        <v>815</v>
      </c>
      <c r="L625" s="292">
        <v>49.21</v>
      </c>
      <c r="M625" s="293" t="s">
        <v>2622</v>
      </c>
      <c r="N625" s="293" t="s">
        <v>2623</v>
      </c>
      <c r="O625" s="294" t="s">
        <v>12</v>
      </c>
      <c r="P625" s="295">
        <v>-14.6479845</v>
      </c>
      <c r="Q625" s="295" t="s">
        <v>280</v>
      </c>
      <c r="R625" s="296">
        <v>0</v>
      </c>
      <c r="S625" s="297">
        <v>5.3876083485096364E-4</v>
      </c>
      <c r="T625" s="297">
        <v>1.2837513986382529E-3</v>
      </c>
      <c r="U625" s="298">
        <v>0.41967692142143526</v>
      </c>
      <c r="V625" s="295"/>
      <c r="W625" s="295"/>
      <c r="X625" s="295"/>
      <c r="Y625" s="313"/>
      <c r="Z625" s="313"/>
      <c r="AA625" s="301"/>
      <c r="AB625" s="295"/>
    </row>
    <row r="626" spans="1:28" ht="15">
      <c r="A626" s="247" t="s">
        <v>176</v>
      </c>
      <c r="B626" s="287" t="s">
        <v>2624</v>
      </c>
      <c r="C626" s="287" t="s">
        <v>2625</v>
      </c>
      <c r="D626" s="305">
        <v>29</v>
      </c>
      <c r="E626" s="287" t="s">
        <v>32</v>
      </c>
      <c r="F626" s="289">
        <v>43707</v>
      </c>
      <c r="G626" s="290" t="s">
        <v>694</v>
      </c>
      <c r="H626" s="290" t="s">
        <v>1426</v>
      </c>
      <c r="I626" s="291">
        <v>0.83830000000000005</v>
      </c>
      <c r="J626" s="291">
        <v>13</v>
      </c>
      <c r="K626" s="290" t="s">
        <v>815</v>
      </c>
      <c r="L626" s="292">
        <v>118.89</v>
      </c>
      <c r="M626" s="293" t="s">
        <v>1427</v>
      </c>
      <c r="N626" s="293" t="s">
        <v>1428</v>
      </c>
      <c r="O626" s="294" t="s">
        <v>12</v>
      </c>
      <c r="P626" s="295">
        <v>-5.0044180000000003</v>
      </c>
      <c r="Q626" s="295" t="s">
        <v>447</v>
      </c>
      <c r="R626" s="296">
        <v>0</v>
      </c>
      <c r="S626" s="297">
        <v>2.5671593548558827E-4</v>
      </c>
      <c r="T626" s="297">
        <v>2.9213392607690844E-4</v>
      </c>
      <c r="U626" s="298">
        <v>0.87876111800176238</v>
      </c>
      <c r="V626" s="295"/>
      <c r="W626" s="295"/>
      <c r="X626" s="295"/>
      <c r="Y626" s="313"/>
      <c r="Z626" s="313"/>
      <c r="AA626" s="301"/>
      <c r="AB626" s="295"/>
    </row>
    <row r="627" spans="1:28" ht="15">
      <c r="A627" s="247" t="s">
        <v>176</v>
      </c>
      <c r="B627" s="287" t="s">
        <v>2626</v>
      </c>
      <c r="C627" s="287" t="s">
        <v>2627</v>
      </c>
      <c r="D627" s="305">
        <v>30</v>
      </c>
      <c r="E627" s="287" t="s">
        <v>32</v>
      </c>
      <c r="F627" s="289">
        <v>43707</v>
      </c>
      <c r="G627" s="290" t="s">
        <v>694</v>
      </c>
      <c r="H627" s="290" t="s">
        <v>945</v>
      </c>
      <c r="I627" s="291">
        <v>0.7369</v>
      </c>
      <c r="J627" s="291">
        <v>5</v>
      </c>
      <c r="K627" s="290" t="s">
        <v>815</v>
      </c>
      <c r="L627" s="292">
        <v>20.43</v>
      </c>
      <c r="M627" s="293" t="s">
        <v>946</v>
      </c>
      <c r="N627" s="293" t="s">
        <v>947</v>
      </c>
      <c r="O627" s="294" t="s">
        <v>12</v>
      </c>
      <c r="P627" s="295">
        <v>-13.560033000000001</v>
      </c>
      <c r="Q627" s="295" t="s">
        <v>484</v>
      </c>
      <c r="R627" s="296">
        <v>0</v>
      </c>
      <c r="S627" s="297">
        <v>3.3613147019773853E-4</v>
      </c>
      <c r="T627" s="297">
        <v>3.0570516076487036E-4</v>
      </c>
      <c r="U627" s="298">
        <v>1.0995282819457217</v>
      </c>
      <c r="V627" s="295"/>
      <c r="W627" s="295"/>
      <c r="X627" s="295"/>
      <c r="Y627" s="313"/>
      <c r="Z627" s="313"/>
      <c r="AA627" s="301"/>
      <c r="AB627" s="295"/>
    </row>
    <row r="628" spans="1:28" ht="15">
      <c r="A628" s="247" t="s">
        <v>176</v>
      </c>
      <c r="B628" s="287" t="s">
        <v>2628</v>
      </c>
      <c r="C628" s="287" t="s">
        <v>2629</v>
      </c>
      <c r="D628" s="305">
        <v>31</v>
      </c>
      <c r="E628" s="287" t="s">
        <v>32</v>
      </c>
      <c r="F628" s="289">
        <v>43707</v>
      </c>
      <c r="G628" s="290" t="s">
        <v>694</v>
      </c>
      <c r="H628" s="290" t="s">
        <v>951</v>
      </c>
      <c r="I628" s="291">
        <v>0.69089999999999996</v>
      </c>
      <c r="J628" s="291">
        <v>9</v>
      </c>
      <c r="K628" s="290" t="s">
        <v>815</v>
      </c>
      <c r="L628" s="292">
        <v>17.57</v>
      </c>
      <c r="M628" s="293" t="s">
        <v>952</v>
      </c>
      <c r="N628" s="293" t="s">
        <v>953</v>
      </c>
      <c r="O628" s="294" t="s">
        <v>12</v>
      </c>
      <c r="P628" s="295">
        <v>1.1946559000000001</v>
      </c>
      <c r="Q628" s="295" t="s">
        <v>456</v>
      </c>
      <c r="R628" s="296">
        <v>0</v>
      </c>
      <c r="S628" s="297">
        <v>1.9748215168969289E-5</v>
      </c>
      <c r="T628" s="297">
        <v>1.2538336646066315E-4</v>
      </c>
      <c r="U628" s="298">
        <v>0.15750267141826144</v>
      </c>
      <c r="V628" s="295"/>
      <c r="W628" s="295"/>
      <c r="X628" s="295"/>
      <c r="Y628" s="313"/>
      <c r="Z628" s="313"/>
      <c r="AA628" s="301"/>
      <c r="AB628" s="295"/>
    </row>
    <row r="629" spans="1:28" ht="15">
      <c r="A629" s="247" t="s">
        <v>176</v>
      </c>
      <c r="B629" s="287" t="s">
        <v>2630</v>
      </c>
      <c r="C629" s="287" t="s">
        <v>2631</v>
      </c>
      <c r="D629" s="305">
        <v>32</v>
      </c>
      <c r="E629" s="287" t="s">
        <v>32</v>
      </c>
      <c r="F629" s="289">
        <v>43707</v>
      </c>
      <c r="G629" s="290" t="s">
        <v>694</v>
      </c>
      <c r="H629" s="290" t="s">
        <v>961</v>
      </c>
      <c r="I629" s="291">
        <v>0.78510000000000002</v>
      </c>
      <c r="J629" s="291">
        <v>20</v>
      </c>
      <c r="K629" s="290" t="s">
        <v>815</v>
      </c>
      <c r="L629" s="292">
        <v>16.600000000000001</v>
      </c>
      <c r="M629" s="293" t="s">
        <v>962</v>
      </c>
      <c r="N629" s="293" t="s">
        <v>963</v>
      </c>
      <c r="O629" s="294" t="s">
        <v>12</v>
      </c>
      <c r="P629" s="295">
        <v>13.6716</v>
      </c>
      <c r="Q629" s="295" t="s">
        <v>408</v>
      </c>
      <c r="R629" s="296">
        <v>0</v>
      </c>
      <c r="S629" s="297">
        <v>6.2728715811422153E-5</v>
      </c>
      <c r="T629" s="297">
        <v>2.5972802227334672E-4</v>
      </c>
      <c r="U629" s="298">
        <v>0.24151693476264294</v>
      </c>
      <c r="V629" s="295"/>
      <c r="W629" s="295"/>
      <c r="X629" s="295"/>
      <c r="Y629" s="313"/>
      <c r="Z629" s="313"/>
      <c r="AA629" s="301"/>
      <c r="AB629" s="295"/>
    </row>
    <row r="630" spans="1:28" ht="15">
      <c r="A630" s="247" t="s">
        <v>176</v>
      </c>
      <c r="B630" s="287" t="s">
        <v>2632</v>
      </c>
      <c r="C630" s="287" t="s">
        <v>2633</v>
      </c>
      <c r="D630" s="305">
        <v>33</v>
      </c>
      <c r="E630" s="287" t="s">
        <v>32</v>
      </c>
      <c r="F630" s="289">
        <v>43707</v>
      </c>
      <c r="G630" s="290" t="s">
        <v>694</v>
      </c>
      <c r="H630" s="290" t="s">
        <v>981</v>
      </c>
      <c r="I630" s="291">
        <v>0.85060000000000002</v>
      </c>
      <c r="J630" s="291">
        <v>6</v>
      </c>
      <c r="K630" s="290" t="s">
        <v>815</v>
      </c>
      <c r="L630" s="292">
        <v>22.58</v>
      </c>
      <c r="M630" s="293" t="s">
        <v>982</v>
      </c>
      <c r="N630" s="293" t="s">
        <v>983</v>
      </c>
      <c r="O630" s="294" t="s">
        <v>12</v>
      </c>
      <c r="P630" s="295">
        <v>-2.3550749999999998</v>
      </c>
      <c r="Q630" s="295" t="s">
        <v>484</v>
      </c>
      <c r="R630" s="296">
        <v>0</v>
      </c>
      <c r="S630" s="297">
        <v>8.4315590314362006E-4</v>
      </c>
      <c r="T630" s="297">
        <v>4.3734398646091586E-4</v>
      </c>
      <c r="U630" s="298">
        <v>1.9279009869705168</v>
      </c>
      <c r="V630" s="295"/>
      <c r="W630" s="295"/>
      <c r="X630" s="295"/>
      <c r="Y630" s="313"/>
      <c r="Z630" s="313"/>
      <c r="AA630" s="301"/>
      <c r="AB630" s="295"/>
    </row>
    <row r="631" spans="1:28" ht="15">
      <c r="A631" s="247" t="s">
        <v>176</v>
      </c>
      <c r="B631" s="287" t="s">
        <v>2634</v>
      </c>
      <c r="C631" s="287" t="s">
        <v>2635</v>
      </c>
      <c r="D631" s="305">
        <v>34</v>
      </c>
      <c r="E631" s="287" t="s">
        <v>32</v>
      </c>
      <c r="F631" s="289">
        <v>43707</v>
      </c>
      <c r="G631" s="290" t="s">
        <v>694</v>
      </c>
      <c r="H631" s="290" t="s">
        <v>2636</v>
      </c>
      <c r="I631" s="291">
        <v>0.79320000000000002</v>
      </c>
      <c r="J631" s="291">
        <v>3</v>
      </c>
      <c r="K631" s="290" t="s">
        <v>815</v>
      </c>
      <c r="L631" s="292">
        <v>28.97</v>
      </c>
      <c r="M631" s="293" t="s">
        <v>2637</v>
      </c>
      <c r="N631" s="293" t="s">
        <v>2638</v>
      </c>
      <c r="O631" s="294" t="s">
        <v>12</v>
      </c>
      <c r="P631" s="295">
        <v>-8.9398979999999995</v>
      </c>
      <c r="Q631" s="295" t="s">
        <v>404</v>
      </c>
      <c r="R631" s="296">
        <v>0</v>
      </c>
      <c r="S631" s="297">
        <v>6.0024781875841922E-6</v>
      </c>
      <c r="T631" s="297">
        <v>1.2720563360014362E-4</v>
      </c>
      <c r="U631" s="298">
        <v>4.7187204038873755E-2</v>
      </c>
      <c r="V631" s="295"/>
      <c r="W631" s="295"/>
      <c r="X631" s="295"/>
      <c r="Y631" s="313"/>
      <c r="Z631" s="313"/>
      <c r="AA631" s="301"/>
      <c r="AB631" s="295"/>
    </row>
    <row r="632" spans="1:28" ht="15">
      <c r="A632" s="247" t="s">
        <v>176</v>
      </c>
      <c r="B632" s="287" t="s">
        <v>2639</v>
      </c>
      <c r="C632" s="287" t="s">
        <v>2640</v>
      </c>
      <c r="D632" s="305">
        <v>35</v>
      </c>
      <c r="E632" s="287" t="s">
        <v>32</v>
      </c>
      <c r="F632" s="289">
        <v>43707</v>
      </c>
      <c r="G632" s="290" t="s">
        <v>694</v>
      </c>
      <c r="H632" s="290" t="s">
        <v>677</v>
      </c>
      <c r="I632" s="291">
        <v>0.82299999999999995</v>
      </c>
      <c r="J632" s="291">
        <v>6</v>
      </c>
      <c r="K632" s="290" t="s">
        <v>815</v>
      </c>
      <c r="L632" s="292">
        <v>167.51</v>
      </c>
      <c r="M632" s="293" t="s">
        <v>678</v>
      </c>
      <c r="N632" s="293" t="s">
        <v>679</v>
      </c>
      <c r="O632" s="294" t="s">
        <v>12</v>
      </c>
      <c r="P632" s="295">
        <v>-8.7897119999999997</v>
      </c>
      <c r="Q632" s="295" t="s">
        <v>408</v>
      </c>
      <c r="R632" s="296">
        <v>0</v>
      </c>
      <c r="S632" s="297">
        <v>3.3034716497340765E-3</v>
      </c>
      <c r="T632" s="297">
        <v>4.1883405082981948E-3</v>
      </c>
      <c r="U632" s="298">
        <v>0.78873043946380139</v>
      </c>
      <c r="V632" s="295"/>
      <c r="W632" s="295"/>
      <c r="X632" s="295"/>
      <c r="Y632" s="313"/>
      <c r="Z632" s="313"/>
      <c r="AA632" s="301"/>
      <c r="AB632" s="295"/>
    </row>
    <row r="633" spans="1:28" ht="15">
      <c r="A633" s="247" t="s">
        <v>176</v>
      </c>
      <c r="B633" s="287" t="s">
        <v>2641</v>
      </c>
      <c r="C633" s="287" t="s">
        <v>2642</v>
      </c>
      <c r="D633" s="305">
        <v>36</v>
      </c>
      <c r="E633" s="287" t="s">
        <v>32</v>
      </c>
      <c r="F633" s="289">
        <v>43707</v>
      </c>
      <c r="G633" s="290" t="s">
        <v>694</v>
      </c>
      <c r="H633" s="290" t="s">
        <v>2643</v>
      </c>
      <c r="I633" s="291">
        <v>0.83309999999999995</v>
      </c>
      <c r="J633" s="291">
        <v>2</v>
      </c>
      <c r="K633" s="290" t="s">
        <v>815</v>
      </c>
      <c r="L633" s="292">
        <v>43.48</v>
      </c>
      <c r="M633" s="293" t="s">
        <v>2644</v>
      </c>
      <c r="N633" s="293" t="s">
        <v>2645</v>
      </c>
      <c r="O633" s="294" t="s">
        <v>12</v>
      </c>
      <c r="P633" s="295">
        <v>-10.436135</v>
      </c>
      <c r="Q633" s="295" t="s">
        <v>484</v>
      </c>
      <c r="R633" s="296">
        <v>0</v>
      </c>
      <c r="S633" s="297">
        <v>1.8537088756937522E-3</v>
      </c>
      <c r="T633" s="297">
        <v>1.3418481665700612E-3</v>
      </c>
      <c r="U633" s="298">
        <v>1.3814594839236347</v>
      </c>
      <c r="V633" s="295"/>
      <c r="W633" s="295"/>
      <c r="X633" s="295"/>
      <c r="Y633" s="313"/>
      <c r="Z633" s="313"/>
      <c r="AA633" s="301"/>
      <c r="AB633" s="295"/>
    </row>
    <row r="634" spans="1:28" ht="15">
      <c r="A634" s="247" t="s">
        <v>176</v>
      </c>
      <c r="B634" s="287" t="s">
        <v>2646</v>
      </c>
      <c r="C634" s="287" t="s">
        <v>2647</v>
      </c>
      <c r="D634" s="305">
        <v>37</v>
      </c>
      <c r="E634" s="287" t="s">
        <v>32</v>
      </c>
      <c r="F634" s="289">
        <v>43707</v>
      </c>
      <c r="G634" s="290" t="s">
        <v>694</v>
      </c>
      <c r="H634" s="290" t="s">
        <v>691</v>
      </c>
      <c r="I634" s="291">
        <v>0.83520000000000005</v>
      </c>
      <c r="J634" s="291">
        <v>6</v>
      </c>
      <c r="K634" s="290" t="s">
        <v>815</v>
      </c>
      <c r="L634" s="292">
        <v>75.8</v>
      </c>
      <c r="M634" s="293" t="s">
        <v>692</v>
      </c>
      <c r="N634" s="293" t="s">
        <v>693</v>
      </c>
      <c r="O634" s="294" t="s">
        <v>12</v>
      </c>
      <c r="P634" s="295">
        <v>-12.438143</v>
      </c>
      <c r="Q634" s="295" t="s">
        <v>404</v>
      </c>
      <c r="R634" s="296">
        <v>0</v>
      </c>
      <c r="S634" s="297">
        <v>1.8796406231134873E-4</v>
      </c>
      <c r="T634" s="297">
        <v>2.1887742208836654E-4</v>
      </c>
      <c r="U634" s="298">
        <v>0.85876405395282263</v>
      </c>
      <c r="V634" s="295"/>
      <c r="W634" s="295"/>
      <c r="X634" s="295"/>
      <c r="Y634" s="313"/>
      <c r="Z634" s="313"/>
      <c r="AA634" s="301"/>
      <c r="AB634" s="295"/>
    </row>
    <row r="635" spans="1:28" ht="15">
      <c r="A635" s="247" t="s">
        <v>176</v>
      </c>
      <c r="B635" s="287" t="s">
        <v>2648</v>
      </c>
      <c r="C635" s="287" t="s">
        <v>2649</v>
      </c>
      <c r="D635" s="305">
        <v>38</v>
      </c>
      <c r="E635" s="287" t="s">
        <v>32</v>
      </c>
      <c r="F635" s="289">
        <v>43707</v>
      </c>
      <c r="G635" s="290" t="s">
        <v>694</v>
      </c>
      <c r="H635" s="290" t="s">
        <v>2650</v>
      </c>
      <c r="I635" s="291">
        <v>0.78180000000000005</v>
      </c>
      <c r="J635" s="291">
        <v>8</v>
      </c>
      <c r="K635" s="290" t="s">
        <v>815</v>
      </c>
      <c r="L635" s="292">
        <v>32.43</v>
      </c>
      <c r="M635" s="293" t="s">
        <v>2651</v>
      </c>
      <c r="N635" s="293" t="s">
        <v>2652</v>
      </c>
      <c r="O635" s="294" t="s">
        <v>12</v>
      </c>
      <c r="P635" s="295">
        <v>-13.084811</v>
      </c>
      <c r="Q635" s="295" t="s">
        <v>280</v>
      </c>
      <c r="R635" s="296">
        <v>0</v>
      </c>
      <c r="S635" s="297">
        <v>2.519337284016604E-3</v>
      </c>
      <c r="T635" s="297">
        <v>1.8783504751321055E-3</v>
      </c>
      <c r="U635" s="298">
        <v>1.3412498452076242</v>
      </c>
      <c r="V635" s="295"/>
      <c r="W635" s="295"/>
      <c r="X635" s="295"/>
      <c r="Y635" s="313"/>
      <c r="Z635" s="313"/>
      <c r="AA635" s="301"/>
      <c r="AB635" s="295"/>
    </row>
    <row r="636" spans="1:28" ht="15">
      <c r="A636" s="247" t="s">
        <v>176</v>
      </c>
      <c r="B636" s="287" t="s">
        <v>2653</v>
      </c>
      <c r="C636" s="287" t="s">
        <v>2654</v>
      </c>
      <c r="D636" s="305">
        <v>39</v>
      </c>
      <c r="E636" s="287" t="s">
        <v>32</v>
      </c>
      <c r="F636" s="289">
        <v>43707</v>
      </c>
      <c r="G636" s="290" t="s">
        <v>694</v>
      </c>
      <c r="H636" s="290" t="s">
        <v>2655</v>
      </c>
      <c r="I636" s="291">
        <v>0.81879999999999997</v>
      </c>
      <c r="J636" s="291">
        <v>9</v>
      </c>
      <c r="K636" s="290" t="s">
        <v>815</v>
      </c>
      <c r="L636" s="292">
        <v>51.31</v>
      </c>
      <c r="M636" s="293" t="s">
        <v>2656</v>
      </c>
      <c r="N636" s="293" t="s">
        <v>2657</v>
      </c>
      <c r="O636" s="294" t="s">
        <v>12</v>
      </c>
      <c r="P636" s="295">
        <v>-9.6229969999999998</v>
      </c>
      <c r="Q636" s="295" t="s">
        <v>404</v>
      </c>
      <c r="R636" s="296">
        <v>0</v>
      </c>
      <c r="S636" s="297">
        <v>1.50085769744796E-3</v>
      </c>
      <c r="T636" s="297">
        <v>7.8932138250831241E-4</v>
      </c>
      <c r="U636" s="298">
        <v>1.9014532365492511</v>
      </c>
      <c r="V636" s="295"/>
      <c r="W636" s="295"/>
      <c r="X636" s="295"/>
      <c r="Y636" s="313"/>
      <c r="Z636" s="313"/>
      <c r="AA636" s="301"/>
      <c r="AB636" s="295"/>
    </row>
    <row r="637" spans="1:28" ht="15">
      <c r="A637" s="247" t="s">
        <v>176</v>
      </c>
      <c r="B637" s="287" t="s">
        <v>2658</v>
      </c>
      <c r="C637" s="287" t="s">
        <v>2659</v>
      </c>
      <c r="D637" s="305">
        <v>40</v>
      </c>
      <c r="E637" s="287" t="s">
        <v>32</v>
      </c>
      <c r="F637" s="289">
        <v>43707</v>
      </c>
      <c r="G637" s="290" t="s">
        <v>694</v>
      </c>
      <c r="H637" s="290" t="s">
        <v>2660</v>
      </c>
      <c r="I637" s="291">
        <v>0.7853</v>
      </c>
      <c r="J637" s="291">
        <v>5</v>
      </c>
      <c r="K637" s="290" t="s">
        <v>815</v>
      </c>
      <c r="L637" s="292">
        <v>20.65</v>
      </c>
      <c r="M637" s="293" t="s">
        <v>2661</v>
      </c>
      <c r="N637" s="293" t="s">
        <v>2662</v>
      </c>
      <c r="O637" s="294" t="s">
        <v>12</v>
      </c>
      <c r="P637" s="295">
        <v>-8.8910470000000004</v>
      </c>
      <c r="Q637" s="295" t="s">
        <v>408</v>
      </c>
      <c r="R637" s="296">
        <v>0</v>
      </c>
      <c r="S637" s="297">
        <v>1.0075130260037378E-4</v>
      </c>
      <c r="T637" s="297">
        <v>2.4948429392015255E-4</v>
      </c>
      <c r="U637" s="298">
        <v>0.40383825778074522</v>
      </c>
      <c r="V637" s="295"/>
      <c r="W637" s="295"/>
      <c r="X637" s="295"/>
      <c r="Y637" s="313"/>
      <c r="Z637" s="313"/>
      <c r="AA637" s="301"/>
      <c r="AB637" s="295"/>
    </row>
    <row r="638" spans="1:28" ht="15">
      <c r="A638" s="247" t="s">
        <v>176</v>
      </c>
      <c r="B638" s="287" t="s">
        <v>2663</v>
      </c>
      <c r="C638" s="287" t="s">
        <v>2664</v>
      </c>
      <c r="D638" s="305">
        <v>41</v>
      </c>
      <c r="E638" s="287" t="s">
        <v>32</v>
      </c>
      <c r="F638" s="289">
        <v>43707</v>
      </c>
      <c r="G638" s="290" t="s">
        <v>694</v>
      </c>
      <c r="H638" s="290" t="s">
        <v>2665</v>
      </c>
      <c r="I638" s="291">
        <v>0.87660000000000005</v>
      </c>
      <c r="J638" s="291">
        <v>4</v>
      </c>
      <c r="K638" s="290" t="s">
        <v>815</v>
      </c>
      <c r="L638" s="292">
        <v>75.28</v>
      </c>
      <c r="M638" s="293" t="s">
        <v>2666</v>
      </c>
      <c r="N638" s="293" t="s">
        <v>2667</v>
      </c>
      <c r="O638" s="294" t="s">
        <v>12</v>
      </c>
      <c r="P638" s="295">
        <v>-11.073314999999999</v>
      </c>
      <c r="Q638" s="295" t="s">
        <v>408</v>
      </c>
      <c r="R638" s="296">
        <v>0</v>
      </c>
      <c r="S638" s="297">
        <v>5.4864627119031843E-4</v>
      </c>
      <c r="T638" s="297">
        <v>1.3104049472476779E-3</v>
      </c>
      <c r="U638" s="298">
        <v>0.41868452369832171</v>
      </c>
      <c r="V638" s="295"/>
      <c r="W638" s="295"/>
      <c r="X638" s="295"/>
      <c r="Y638" s="313"/>
      <c r="Z638" s="313"/>
      <c r="AA638" s="301"/>
      <c r="AB638" s="295"/>
    </row>
    <row r="639" spans="1:28" ht="15">
      <c r="A639" s="247" t="s">
        <v>176</v>
      </c>
      <c r="B639" s="287" t="s">
        <v>2668</v>
      </c>
      <c r="C639" s="287" t="s">
        <v>2669</v>
      </c>
      <c r="D639" s="305">
        <v>42</v>
      </c>
      <c r="E639" s="287" t="s">
        <v>32</v>
      </c>
      <c r="F639" s="289">
        <v>43707</v>
      </c>
      <c r="G639" s="290" t="s">
        <v>694</v>
      </c>
      <c r="H639" s="290" t="s">
        <v>2670</v>
      </c>
      <c r="I639" s="291">
        <v>0.84519999999999995</v>
      </c>
      <c r="J639" s="291">
        <v>4</v>
      </c>
      <c r="K639" s="290" t="s">
        <v>815</v>
      </c>
      <c r="L639" s="292">
        <v>69.209999999999994</v>
      </c>
      <c r="M639" s="293" t="s">
        <v>2671</v>
      </c>
      <c r="N639" s="293" t="s">
        <v>2672</v>
      </c>
      <c r="O639" s="294" t="s">
        <v>12</v>
      </c>
      <c r="P639" s="295">
        <v>-3.050983</v>
      </c>
      <c r="Q639" s="295" t="s">
        <v>404</v>
      </c>
      <c r="R639" s="296">
        <v>0</v>
      </c>
      <c r="S639" s="297">
        <v>1.0770989733731842E-3</v>
      </c>
      <c r="T639" s="297">
        <v>4.5241119676053929E-4</v>
      </c>
      <c r="U639" s="298">
        <v>2.3807964548306515</v>
      </c>
      <c r="V639" s="295"/>
      <c r="W639" s="295"/>
      <c r="X639" s="295"/>
      <c r="Y639" s="313"/>
      <c r="Z639" s="313"/>
      <c r="AA639" s="301"/>
      <c r="AB639" s="295"/>
    </row>
    <row r="640" spans="1:28" ht="15">
      <c r="A640" s="247" t="s">
        <v>2673</v>
      </c>
      <c r="B640" s="287" t="s">
        <v>2674</v>
      </c>
      <c r="C640" s="287" t="s">
        <v>2675</v>
      </c>
      <c r="D640" s="305">
        <v>43</v>
      </c>
      <c r="E640" s="287" t="s">
        <v>32</v>
      </c>
      <c r="F640" s="289">
        <v>43707</v>
      </c>
      <c r="G640" s="290" t="s">
        <v>694</v>
      </c>
      <c r="H640" s="290" t="s">
        <v>2676</v>
      </c>
      <c r="I640" s="291">
        <v>0.87960000000000005</v>
      </c>
      <c r="J640" s="291">
        <v>1</v>
      </c>
      <c r="K640" s="290" t="s">
        <v>815</v>
      </c>
      <c r="L640" s="292">
        <v>51.19</v>
      </c>
      <c r="M640" s="293" t="s">
        <v>2677</v>
      </c>
      <c r="N640" s="293" t="s">
        <v>2678</v>
      </c>
      <c r="O640" s="294" t="s">
        <v>12</v>
      </c>
      <c r="P640" s="295">
        <v>-3.6887527000000002</v>
      </c>
      <c r="Q640" s="295" t="s">
        <v>404</v>
      </c>
      <c r="R640" s="296">
        <v>0</v>
      </c>
      <c r="S640" s="297">
        <v>3.4390398026324688E-4</v>
      </c>
      <c r="T640" s="297">
        <v>1.6227885675404565E-3</v>
      </c>
      <c r="U640" s="298">
        <v>0.21192161883693655</v>
      </c>
      <c r="V640" s="295"/>
      <c r="W640" s="295"/>
      <c r="X640" s="295"/>
      <c r="Y640" s="313"/>
      <c r="Z640" s="313"/>
      <c r="AA640" s="301"/>
      <c r="AB640" s="295"/>
    </row>
    <row r="641" spans="1:28" ht="15">
      <c r="A641" s="247" t="s">
        <v>176</v>
      </c>
      <c r="B641" s="287" t="s">
        <v>2679</v>
      </c>
      <c r="C641" s="287" t="s">
        <v>2680</v>
      </c>
      <c r="D641" s="305">
        <v>44</v>
      </c>
      <c r="E641" s="287" t="s">
        <v>32</v>
      </c>
      <c r="F641" s="289">
        <v>43707</v>
      </c>
      <c r="G641" s="290" t="s">
        <v>694</v>
      </c>
      <c r="H641" s="290" t="s">
        <v>1011</v>
      </c>
      <c r="I641" s="291">
        <v>0.84179999999999999</v>
      </c>
      <c r="J641" s="291">
        <v>11</v>
      </c>
      <c r="K641" s="290" t="s">
        <v>815</v>
      </c>
      <c r="L641" s="292">
        <v>57.27</v>
      </c>
      <c r="M641" s="293" t="s">
        <v>1012</v>
      </c>
      <c r="N641" s="293" t="s">
        <v>1013</v>
      </c>
      <c r="O641" s="294" t="s">
        <v>12</v>
      </c>
      <c r="P641" s="295">
        <v>-1.9669652</v>
      </c>
      <c r="Q641" s="295" t="s">
        <v>447</v>
      </c>
      <c r="R641" s="296">
        <v>0</v>
      </c>
      <c r="S641" s="297">
        <v>6.6642844244459989E-5</v>
      </c>
      <c r="T641" s="297">
        <v>6.7768448827046899E-4</v>
      </c>
      <c r="U641" s="298">
        <v>9.8339043312826016E-2</v>
      </c>
      <c r="V641" s="295"/>
      <c r="W641" s="295"/>
      <c r="X641" s="295"/>
      <c r="Y641" s="313"/>
      <c r="Z641" s="313"/>
      <c r="AA641" s="301"/>
      <c r="AB641" s="295"/>
    </row>
    <row r="642" spans="1:28" ht="15">
      <c r="A642" s="247" t="s">
        <v>176</v>
      </c>
      <c r="B642" s="287" t="s">
        <v>2681</v>
      </c>
      <c r="C642" s="287" t="s">
        <v>2682</v>
      </c>
      <c r="D642" s="305">
        <v>45</v>
      </c>
      <c r="E642" s="287" t="s">
        <v>32</v>
      </c>
      <c r="F642" s="289">
        <v>43707</v>
      </c>
      <c r="G642" s="290" t="s">
        <v>694</v>
      </c>
      <c r="H642" s="290" t="s">
        <v>2683</v>
      </c>
      <c r="I642" s="291">
        <v>0.79430000000000001</v>
      </c>
      <c r="J642" s="291">
        <v>10</v>
      </c>
      <c r="K642" s="290" t="s">
        <v>815</v>
      </c>
      <c r="L642" s="292">
        <v>34.18</v>
      </c>
      <c r="M642" s="293" t="s">
        <v>2684</v>
      </c>
      <c r="N642" s="293" t="s">
        <v>2685</v>
      </c>
      <c r="O642" s="294" t="s">
        <v>12</v>
      </c>
      <c r="P642" s="295">
        <v>-3.495139</v>
      </c>
      <c r="Q642" s="295" t="s">
        <v>447</v>
      </c>
      <c r="R642" s="296">
        <v>0</v>
      </c>
      <c r="S642" s="297">
        <v>1.4024575609605181E-4</v>
      </c>
      <c r="T642" s="297">
        <v>3.5194718778909235E-4</v>
      </c>
      <c r="U642" s="298">
        <v>0.39848523006268599</v>
      </c>
      <c r="V642" s="295"/>
      <c r="W642" s="295"/>
      <c r="X642" s="295"/>
      <c r="Y642" s="313"/>
      <c r="Z642" s="313"/>
      <c r="AA642" s="301"/>
      <c r="AB642" s="295"/>
    </row>
    <row r="643" spans="1:28" ht="15">
      <c r="A643" s="247" t="s">
        <v>176</v>
      </c>
      <c r="B643" s="287" t="s">
        <v>2686</v>
      </c>
      <c r="C643" s="287" t="s">
        <v>2687</v>
      </c>
      <c r="D643" s="305">
        <v>46</v>
      </c>
      <c r="E643" s="287" t="s">
        <v>32</v>
      </c>
      <c r="F643" s="289">
        <v>43707</v>
      </c>
      <c r="G643" s="290" t="s">
        <v>694</v>
      </c>
      <c r="H643" s="290" t="s">
        <v>1016</v>
      </c>
      <c r="I643" s="291">
        <v>0.86980000000000002</v>
      </c>
      <c r="J643" s="291">
        <v>7</v>
      </c>
      <c r="K643" s="290" t="s">
        <v>815</v>
      </c>
      <c r="L643" s="292">
        <v>26.31</v>
      </c>
      <c r="M643" s="293" t="s">
        <v>1017</v>
      </c>
      <c r="N643" s="293" t="s">
        <v>1018</v>
      </c>
      <c r="O643" s="294" t="s">
        <v>12</v>
      </c>
      <c r="P643" s="295">
        <v>-2.8728842999999999</v>
      </c>
      <c r="Q643" s="295" t="s">
        <v>447</v>
      </c>
      <c r="R643" s="296">
        <v>0</v>
      </c>
      <c r="S643" s="297">
        <v>6.847871339010093E-5</v>
      </c>
      <c r="T643" s="297">
        <v>7.9210519946699162E-4</v>
      </c>
      <c r="U643" s="298">
        <v>8.6451538805931746E-2</v>
      </c>
      <c r="V643" s="295"/>
      <c r="W643" s="295"/>
      <c r="X643" s="295"/>
      <c r="Y643" s="313"/>
      <c r="Z643" s="313"/>
      <c r="AA643" s="301"/>
      <c r="AB643" s="295"/>
    </row>
    <row r="644" spans="1:28" ht="15">
      <c r="A644" s="247" t="s">
        <v>176</v>
      </c>
      <c r="B644" s="287" t="s">
        <v>2688</v>
      </c>
      <c r="C644" s="287" t="s">
        <v>2689</v>
      </c>
      <c r="D644" s="305">
        <v>47</v>
      </c>
      <c r="E644" s="287" t="s">
        <v>32</v>
      </c>
      <c r="F644" s="289">
        <v>43707</v>
      </c>
      <c r="G644" s="290" t="s">
        <v>694</v>
      </c>
      <c r="H644" s="290" t="s">
        <v>1540</v>
      </c>
      <c r="I644" s="291">
        <v>0.76429999999999998</v>
      </c>
      <c r="J644" s="291">
        <v>6</v>
      </c>
      <c r="K644" s="290" t="s">
        <v>815</v>
      </c>
      <c r="L644" s="292">
        <v>26.38</v>
      </c>
      <c r="M644" s="293" t="s">
        <v>1541</v>
      </c>
      <c r="N644" s="293" t="s">
        <v>1542</v>
      </c>
      <c r="O644" s="294" t="s">
        <v>12</v>
      </c>
      <c r="P644" s="295">
        <v>-8.5136230000000008</v>
      </c>
      <c r="Q644" s="295" t="s">
        <v>280</v>
      </c>
      <c r="R644" s="296">
        <v>0</v>
      </c>
      <c r="S644" s="297">
        <v>7.7886655831882826E-5</v>
      </c>
      <c r="T644" s="297">
        <v>1.7094521866759787E-4</v>
      </c>
      <c r="U644" s="298">
        <v>0.45562348241709549</v>
      </c>
      <c r="V644" s="295"/>
      <c r="W644" s="295"/>
      <c r="X644" s="295"/>
      <c r="Y644" s="313"/>
      <c r="Z644" s="313"/>
      <c r="AA644" s="301"/>
      <c r="AB644" s="295"/>
    </row>
    <row r="645" spans="1:28" ht="15">
      <c r="A645" s="247" t="s">
        <v>176</v>
      </c>
      <c r="B645" s="287" t="s">
        <v>2690</v>
      </c>
      <c r="C645" s="287" t="s">
        <v>2691</v>
      </c>
      <c r="D645" s="305">
        <v>48</v>
      </c>
      <c r="E645" s="287" t="s">
        <v>32</v>
      </c>
      <c r="F645" s="289">
        <v>43707</v>
      </c>
      <c r="G645" s="290" t="s">
        <v>694</v>
      </c>
      <c r="H645" s="290" t="s">
        <v>2692</v>
      </c>
      <c r="I645" s="291">
        <v>0.87560000000000004</v>
      </c>
      <c r="J645" s="291">
        <v>13</v>
      </c>
      <c r="K645" s="290" t="s">
        <v>815</v>
      </c>
      <c r="L645" s="292">
        <v>15.7</v>
      </c>
      <c r="M645" s="293" t="s">
        <v>2693</v>
      </c>
      <c r="N645" s="293" t="s">
        <v>2694</v>
      </c>
      <c r="O645" s="294" t="s">
        <v>12</v>
      </c>
      <c r="P645" s="295">
        <v>-12.193852</v>
      </c>
      <c r="Q645" s="295" t="s">
        <v>280</v>
      </c>
      <c r="R645" s="296">
        <v>0</v>
      </c>
      <c r="S645" s="297">
        <v>3.7241104785029975E-5</v>
      </c>
      <c r="T645" s="297">
        <v>2.6491469766481702E-4</v>
      </c>
      <c r="U645" s="298">
        <v>0.14057772223777948</v>
      </c>
      <c r="V645" s="295"/>
      <c r="W645" s="295"/>
      <c r="X645" s="295"/>
      <c r="Y645" s="313"/>
      <c r="Z645" s="313"/>
      <c r="AA645" s="301"/>
      <c r="AB645" s="295"/>
    </row>
    <row r="646" spans="1:28" ht="15">
      <c r="A646" s="247" t="s">
        <v>176</v>
      </c>
      <c r="B646" s="287" t="s">
        <v>2695</v>
      </c>
      <c r="C646" s="287" t="s">
        <v>2696</v>
      </c>
      <c r="D646" s="305">
        <v>49</v>
      </c>
      <c r="E646" s="287" t="s">
        <v>32</v>
      </c>
      <c r="F646" s="289">
        <v>43707</v>
      </c>
      <c r="G646" s="290" t="s">
        <v>694</v>
      </c>
      <c r="H646" s="290" t="s">
        <v>2697</v>
      </c>
      <c r="I646" s="291">
        <v>0.79390000000000005</v>
      </c>
      <c r="J646" s="291">
        <v>10</v>
      </c>
      <c r="K646" s="290" t="s">
        <v>815</v>
      </c>
      <c r="L646" s="292">
        <v>46.78</v>
      </c>
      <c r="M646" s="293" t="s">
        <v>2698</v>
      </c>
      <c r="N646" s="293" t="s">
        <v>2699</v>
      </c>
      <c r="O646" s="294" t="s">
        <v>12</v>
      </c>
      <c r="P646" s="295">
        <v>-6.5543355999999999</v>
      </c>
      <c r="Q646" s="295" t="s">
        <v>280</v>
      </c>
      <c r="R646" s="296">
        <v>0</v>
      </c>
      <c r="S646" s="297">
        <v>8.8671770113862023E-5</v>
      </c>
      <c r="T646" s="297">
        <v>2.4546282323799286E-4</v>
      </c>
      <c r="U646" s="298">
        <v>0.36124317704880599</v>
      </c>
      <c r="V646" s="295"/>
      <c r="W646" s="295"/>
      <c r="X646" s="295"/>
      <c r="Y646" s="313"/>
      <c r="Z646" s="313"/>
      <c r="AA646" s="301"/>
      <c r="AB646" s="295"/>
    </row>
    <row r="647" spans="1:28" ht="15">
      <c r="A647" s="247" t="s">
        <v>176</v>
      </c>
      <c r="B647" s="287" t="s">
        <v>2700</v>
      </c>
      <c r="C647" s="287" t="s">
        <v>2701</v>
      </c>
      <c r="D647" s="305">
        <v>50</v>
      </c>
      <c r="E647" s="287" t="s">
        <v>32</v>
      </c>
      <c r="F647" s="289">
        <v>43707</v>
      </c>
      <c r="G647" s="290" t="s">
        <v>694</v>
      </c>
      <c r="H647" s="290" t="s">
        <v>810</v>
      </c>
      <c r="I647" s="291">
        <v>0.75460000000000005</v>
      </c>
      <c r="J647" s="291">
        <v>6</v>
      </c>
      <c r="K647" s="290" t="s">
        <v>815</v>
      </c>
      <c r="L647" s="292">
        <v>19.47</v>
      </c>
      <c r="M647" s="293" t="s">
        <v>811</v>
      </c>
      <c r="N647" s="293" t="s">
        <v>812</v>
      </c>
      <c r="O647" s="294" t="s">
        <v>12</v>
      </c>
      <c r="P647" s="295">
        <v>-11.531103</v>
      </c>
      <c r="Q647" s="295" t="s">
        <v>280</v>
      </c>
      <c r="R647" s="296">
        <v>0</v>
      </c>
      <c r="S647" s="297">
        <v>7.6593766574078876E-5</v>
      </c>
      <c r="T647" s="297">
        <v>4.0024659407615127E-4</v>
      </c>
      <c r="U647" s="298">
        <v>0.19136644185785645</v>
      </c>
      <c r="V647" s="295"/>
      <c r="W647" s="295"/>
      <c r="X647" s="295"/>
      <c r="Y647" s="313"/>
      <c r="Z647" s="313"/>
      <c r="AA647" s="301"/>
      <c r="AB647" s="295"/>
    </row>
    <row r="648" spans="1:28" ht="15">
      <c r="A648" s="247" t="s">
        <v>176</v>
      </c>
      <c r="B648" s="287" t="s">
        <v>2702</v>
      </c>
      <c r="C648" s="287" t="s">
        <v>2703</v>
      </c>
      <c r="D648" s="305">
        <v>1</v>
      </c>
      <c r="E648" s="287" t="s">
        <v>13</v>
      </c>
      <c r="F648" s="289">
        <v>43707</v>
      </c>
      <c r="G648" s="290" t="s">
        <v>600</v>
      </c>
      <c r="H648" s="290" t="s">
        <v>2704</v>
      </c>
      <c r="I648" s="291">
        <v>-53.801200000000001</v>
      </c>
      <c r="J648" s="291">
        <v>4</v>
      </c>
      <c r="K648" s="290" t="s">
        <v>815</v>
      </c>
      <c r="L648" s="292">
        <v>35.26</v>
      </c>
      <c r="M648" s="293" t="s">
        <v>2705</v>
      </c>
      <c r="N648" s="293" t="s">
        <v>2706</v>
      </c>
      <c r="O648" s="294" t="s">
        <v>12</v>
      </c>
      <c r="P648" s="295">
        <v>2.9373169000000001E-2</v>
      </c>
      <c r="Q648" s="295" t="s">
        <v>447</v>
      </c>
      <c r="R648" s="296">
        <v>0</v>
      </c>
      <c r="S648" s="297">
        <v>1.6365383824989801E-3</v>
      </c>
      <c r="T648" s="297">
        <v>1.0758812392715592E-2</v>
      </c>
      <c r="U648" s="298">
        <v>0.15211143412139261</v>
      </c>
      <c r="V648" s="295"/>
      <c r="W648" s="295"/>
      <c r="X648" s="295"/>
      <c r="Y648" s="313"/>
      <c r="Z648" s="313"/>
      <c r="AA648" s="301"/>
      <c r="AB648" s="295"/>
    </row>
    <row r="649" spans="1:28" ht="15">
      <c r="A649" s="247" t="s">
        <v>176</v>
      </c>
      <c r="B649" s="287" t="s">
        <v>2707</v>
      </c>
      <c r="C649" s="287" t="s">
        <v>2708</v>
      </c>
      <c r="D649" s="305">
        <v>2</v>
      </c>
      <c r="E649" s="287" t="s">
        <v>13</v>
      </c>
      <c r="F649" s="289">
        <v>43707</v>
      </c>
      <c r="G649" s="290" t="s">
        <v>600</v>
      </c>
      <c r="H649" s="290" t="s">
        <v>461</v>
      </c>
      <c r="I649" s="291">
        <v>-118.1255</v>
      </c>
      <c r="J649" s="291">
        <v>7</v>
      </c>
      <c r="K649" s="290" t="s">
        <v>815</v>
      </c>
      <c r="L649" s="292">
        <v>76.63</v>
      </c>
      <c r="M649" s="293" t="s">
        <v>462</v>
      </c>
      <c r="N649" s="293" t="s">
        <v>463</v>
      </c>
      <c r="O649" s="294" t="s">
        <v>12</v>
      </c>
      <c r="P649" s="295">
        <v>-7.7981176000000003</v>
      </c>
      <c r="Q649" s="295" t="s">
        <v>408</v>
      </c>
      <c r="R649" s="296">
        <v>0</v>
      </c>
      <c r="S649" s="297">
        <v>9.5878858499395484E-6</v>
      </c>
      <c r="T649" s="297">
        <v>1.6179489801680162E-4</v>
      </c>
      <c r="U649" s="298">
        <v>5.9259506742566706E-2</v>
      </c>
      <c r="V649" s="295"/>
      <c r="W649" s="295"/>
      <c r="X649" s="295"/>
      <c r="Y649" s="313"/>
      <c r="Z649" s="313"/>
      <c r="AA649" s="301"/>
      <c r="AB649" s="295"/>
    </row>
    <row r="650" spans="1:28" ht="15">
      <c r="A650" s="247" t="s">
        <v>176</v>
      </c>
      <c r="B650" s="287" t="s">
        <v>2709</v>
      </c>
      <c r="C650" s="287" t="s">
        <v>2710</v>
      </c>
      <c r="D650" s="305">
        <v>3</v>
      </c>
      <c r="E650" s="287" t="s">
        <v>13</v>
      </c>
      <c r="F650" s="289">
        <v>43707</v>
      </c>
      <c r="G650" s="290" t="s">
        <v>600</v>
      </c>
      <c r="H650" s="290" t="s">
        <v>822</v>
      </c>
      <c r="I650" s="291">
        <v>-183.11109999999999</v>
      </c>
      <c r="J650" s="291">
        <v>7</v>
      </c>
      <c r="K650" s="290" t="s">
        <v>815</v>
      </c>
      <c r="L650" s="292">
        <v>21.57</v>
      </c>
      <c r="M650" s="293" t="s">
        <v>823</v>
      </c>
      <c r="N650" s="293" t="s">
        <v>824</v>
      </c>
      <c r="O650" s="294" t="s">
        <v>12</v>
      </c>
      <c r="P650" s="295">
        <v>-9.9508580000000002</v>
      </c>
      <c r="Q650" s="295" t="s">
        <v>484</v>
      </c>
      <c r="R650" s="296">
        <v>0</v>
      </c>
      <c r="S650" s="297">
        <v>8.6889280044590131E-4</v>
      </c>
      <c r="T650" s="297">
        <v>3.292977766299422E-4</v>
      </c>
      <c r="U650" s="298">
        <v>2.6386233437049422</v>
      </c>
      <c r="V650" s="295"/>
      <c r="W650" s="295"/>
      <c r="X650" s="295"/>
      <c r="Y650" s="313"/>
      <c r="Z650" s="313"/>
      <c r="AA650" s="301"/>
      <c r="AB650" s="295"/>
    </row>
    <row r="651" spans="1:28" ht="15">
      <c r="A651" s="247" t="s">
        <v>176</v>
      </c>
      <c r="B651" s="287" t="s">
        <v>2711</v>
      </c>
      <c r="C651" s="287" t="s">
        <v>2712</v>
      </c>
      <c r="D651" s="305">
        <v>4</v>
      </c>
      <c r="E651" s="287" t="s">
        <v>13</v>
      </c>
      <c r="F651" s="289">
        <v>43707</v>
      </c>
      <c r="G651" s="290" t="s">
        <v>600</v>
      </c>
      <c r="H651" s="290" t="s">
        <v>2015</v>
      </c>
      <c r="I651" s="291">
        <v>-68.176699999999997</v>
      </c>
      <c r="J651" s="291">
        <v>3</v>
      </c>
      <c r="K651" s="290" t="s">
        <v>815</v>
      </c>
      <c r="L651" s="292">
        <v>282.64</v>
      </c>
      <c r="M651" s="293" t="s">
        <v>2016</v>
      </c>
      <c r="N651" s="293" t="s">
        <v>2017</v>
      </c>
      <c r="O651" s="294" t="s">
        <v>12</v>
      </c>
      <c r="P651" s="295">
        <v>-6.876099</v>
      </c>
      <c r="Q651" s="295" t="s">
        <v>280</v>
      </c>
      <c r="R651" s="296">
        <v>0</v>
      </c>
      <c r="S651" s="297">
        <v>9.7970468675235983E-3</v>
      </c>
      <c r="T651" s="297">
        <v>4.5607306427138498E-3</v>
      </c>
      <c r="U651" s="298">
        <v>2.1481309980836523</v>
      </c>
      <c r="V651" s="295"/>
      <c r="W651" s="295"/>
      <c r="X651" s="295"/>
      <c r="Y651" s="313"/>
      <c r="Z651" s="313"/>
      <c r="AA651" s="301"/>
      <c r="AB651" s="295"/>
    </row>
    <row r="652" spans="1:28" ht="15">
      <c r="A652" s="247" t="s">
        <v>176</v>
      </c>
      <c r="B652" s="287" t="s">
        <v>2713</v>
      </c>
      <c r="C652" s="287" t="s">
        <v>2714</v>
      </c>
      <c r="D652" s="305">
        <v>5</v>
      </c>
      <c r="E652" s="287" t="s">
        <v>13</v>
      </c>
      <c r="F652" s="289">
        <v>43707</v>
      </c>
      <c r="G652" s="290" t="s">
        <v>600</v>
      </c>
      <c r="H652" s="290" t="s">
        <v>1765</v>
      </c>
      <c r="I652" s="291">
        <v>-60.491900000000001</v>
      </c>
      <c r="J652" s="291">
        <v>7</v>
      </c>
      <c r="K652" s="290" t="s">
        <v>815</v>
      </c>
      <c r="L652" s="292">
        <v>217.29</v>
      </c>
      <c r="M652" s="293" t="s">
        <v>359</v>
      </c>
      <c r="N652" s="293" t="s">
        <v>1766</v>
      </c>
      <c r="O652" s="294" t="s">
        <v>12</v>
      </c>
      <c r="P652" s="295">
        <v>7.442653</v>
      </c>
      <c r="Q652" s="295" t="s">
        <v>408</v>
      </c>
      <c r="R652" s="296">
        <v>0</v>
      </c>
      <c r="S652" s="297">
        <v>5.9360793842580944E-3</v>
      </c>
      <c r="T652" s="297">
        <v>3.201221843472163E-3</v>
      </c>
      <c r="U652" s="298">
        <v>1.8543167810636967</v>
      </c>
      <c r="V652" s="295"/>
      <c r="W652" s="295"/>
      <c r="X652" s="295"/>
      <c r="Y652" s="313"/>
      <c r="Z652" s="313"/>
      <c r="AA652" s="301"/>
      <c r="AB652" s="295"/>
    </row>
    <row r="653" spans="1:28" ht="15">
      <c r="A653" s="247" t="s">
        <v>176</v>
      </c>
      <c r="B653" s="287" t="s">
        <v>2715</v>
      </c>
      <c r="C653" s="287" t="s">
        <v>2716</v>
      </c>
      <c r="D653" s="305">
        <v>6</v>
      </c>
      <c r="E653" s="287" t="s">
        <v>13</v>
      </c>
      <c r="F653" s="289">
        <v>43707</v>
      </c>
      <c r="G653" s="290" t="s">
        <v>600</v>
      </c>
      <c r="H653" s="290" t="s">
        <v>2717</v>
      </c>
      <c r="I653" s="291">
        <v>-68.421099999999996</v>
      </c>
      <c r="J653" s="291">
        <v>7</v>
      </c>
      <c r="K653" s="290" t="s">
        <v>815</v>
      </c>
      <c r="L653" s="292">
        <v>27.69</v>
      </c>
      <c r="M653" s="293" t="s">
        <v>2718</v>
      </c>
      <c r="N653" s="293" t="s">
        <v>2719</v>
      </c>
      <c r="O653" s="294" t="s">
        <v>12</v>
      </c>
      <c r="P653" s="295">
        <v>-3.2747328000000002</v>
      </c>
      <c r="Q653" s="295" t="s">
        <v>447</v>
      </c>
      <c r="R653" s="296">
        <v>0</v>
      </c>
      <c r="S653" s="297">
        <v>2.5339896521385168E-5</v>
      </c>
      <c r="T653" s="297">
        <v>5.8297962976359703E-4</v>
      </c>
      <c r="U653" s="298">
        <v>4.3466178280810092E-2</v>
      </c>
      <c r="V653" s="295"/>
      <c r="W653" s="295"/>
      <c r="X653" s="295"/>
      <c r="Y653" s="313"/>
      <c r="Z653" s="313"/>
      <c r="AA653" s="301"/>
      <c r="AB653" s="295"/>
    </row>
    <row r="654" spans="1:28" ht="15">
      <c r="A654" s="247" t="s">
        <v>176</v>
      </c>
      <c r="B654" s="287" t="s">
        <v>2720</v>
      </c>
      <c r="C654" s="287" t="s">
        <v>2721</v>
      </c>
      <c r="D654" s="305">
        <v>7</v>
      </c>
      <c r="E654" s="287" t="s">
        <v>13</v>
      </c>
      <c r="F654" s="289">
        <v>43707</v>
      </c>
      <c r="G654" s="290" t="s">
        <v>600</v>
      </c>
      <c r="H654" s="290" t="s">
        <v>838</v>
      </c>
      <c r="I654" s="291">
        <v>-509.94479999999999</v>
      </c>
      <c r="J654" s="291">
        <v>7</v>
      </c>
      <c r="K654" s="290" t="s">
        <v>815</v>
      </c>
      <c r="L654" s="292">
        <v>11.38</v>
      </c>
      <c r="M654" s="293" t="s">
        <v>839</v>
      </c>
      <c r="N654" s="293" t="s">
        <v>840</v>
      </c>
      <c r="O654" s="294" t="s">
        <v>12</v>
      </c>
      <c r="P654" s="295">
        <v>-4.2183640000000002</v>
      </c>
      <c r="Q654" s="295" t="s">
        <v>447</v>
      </c>
      <c r="R654" s="296">
        <v>0</v>
      </c>
      <c r="S654" s="297">
        <v>5.6221045720344251E-6</v>
      </c>
      <c r="T654" s="297">
        <v>4.5537711003171516E-4</v>
      </c>
      <c r="U654" s="298">
        <v>1.2346041222060697E-2</v>
      </c>
      <c r="V654" s="295"/>
      <c r="W654" s="295"/>
      <c r="X654" s="295"/>
      <c r="Y654" s="313"/>
      <c r="Z654" s="313"/>
      <c r="AA654" s="301"/>
      <c r="AB654" s="295"/>
    </row>
    <row r="655" spans="1:28" ht="15">
      <c r="A655" s="247" t="s">
        <v>176</v>
      </c>
      <c r="B655" s="287" t="s">
        <v>2722</v>
      </c>
      <c r="C655" s="287" t="s">
        <v>2723</v>
      </c>
      <c r="D655" s="305">
        <v>8</v>
      </c>
      <c r="E655" s="287" t="s">
        <v>13</v>
      </c>
      <c r="F655" s="289">
        <v>43707</v>
      </c>
      <c r="G655" s="290" t="s">
        <v>600</v>
      </c>
      <c r="H655" s="290" t="s">
        <v>1079</v>
      </c>
      <c r="I655" s="291">
        <v>-85.666300000000007</v>
      </c>
      <c r="J655" s="291">
        <v>7</v>
      </c>
      <c r="K655" s="290" t="s">
        <v>815</v>
      </c>
      <c r="L655" s="292">
        <v>409.59</v>
      </c>
      <c r="M655" s="293" t="s">
        <v>1080</v>
      </c>
      <c r="N655" s="293" t="s">
        <v>1081</v>
      </c>
      <c r="O655" s="294" t="s">
        <v>12</v>
      </c>
      <c r="P655" s="295">
        <v>-2.6856601000000002</v>
      </c>
      <c r="Q655" s="295" t="s">
        <v>280</v>
      </c>
      <c r="R655" s="296">
        <v>0</v>
      </c>
      <c r="S655" s="297">
        <v>6.2946429063873858E-3</v>
      </c>
      <c r="T655" s="297">
        <v>2.8077392742918705E-3</v>
      </c>
      <c r="U655" s="298">
        <v>2.2418901085375649</v>
      </c>
      <c r="V655" s="295"/>
      <c r="W655" s="295"/>
      <c r="X655" s="295"/>
      <c r="Y655" s="313"/>
      <c r="Z655" s="313"/>
      <c r="AA655" s="301"/>
      <c r="AB655" s="295"/>
    </row>
    <row r="656" spans="1:28" ht="15">
      <c r="A656" s="247" t="s">
        <v>176</v>
      </c>
      <c r="B656" s="287" t="s">
        <v>2724</v>
      </c>
      <c r="C656" s="287" t="s">
        <v>2725</v>
      </c>
      <c r="D656" s="305">
        <v>9</v>
      </c>
      <c r="E656" s="287" t="s">
        <v>13</v>
      </c>
      <c r="F656" s="289">
        <v>43707</v>
      </c>
      <c r="G656" s="290" t="s">
        <v>600</v>
      </c>
      <c r="H656" s="290" t="s">
        <v>2557</v>
      </c>
      <c r="I656" s="291">
        <v>-66.490099999999998</v>
      </c>
      <c r="J656" s="291">
        <v>5</v>
      </c>
      <c r="K656" s="290" t="s">
        <v>815</v>
      </c>
      <c r="L656" s="292">
        <v>73.150000000000006</v>
      </c>
      <c r="M656" s="293" t="s">
        <v>2558</v>
      </c>
      <c r="N656" s="293" t="s">
        <v>2559</v>
      </c>
      <c r="O656" s="294" t="s">
        <v>12</v>
      </c>
      <c r="P656" s="295">
        <v>-30.384927999999999</v>
      </c>
      <c r="Q656" s="295" t="s">
        <v>456</v>
      </c>
      <c r="R656" s="296">
        <v>0</v>
      </c>
      <c r="S656" s="297">
        <v>1.9210088105865908E-3</v>
      </c>
      <c r="T656" s="297">
        <v>5.9415456842947174E-4</v>
      </c>
      <c r="U656" s="298">
        <v>3.2331802407316195</v>
      </c>
      <c r="V656" s="295"/>
      <c r="W656" s="295"/>
      <c r="X656" s="295"/>
      <c r="Y656" s="313"/>
      <c r="Z656" s="313"/>
      <c r="AA656" s="301"/>
      <c r="AB656" s="295"/>
    </row>
    <row r="657" spans="1:28" ht="15">
      <c r="A657" s="247" t="s">
        <v>176</v>
      </c>
      <c r="B657" s="287" t="s">
        <v>2726</v>
      </c>
      <c r="C657" s="287" t="s">
        <v>2727</v>
      </c>
      <c r="D657" s="305">
        <v>10</v>
      </c>
      <c r="E657" s="287" t="s">
        <v>13</v>
      </c>
      <c r="F657" s="289">
        <v>43707</v>
      </c>
      <c r="G657" s="290" t="s">
        <v>600</v>
      </c>
      <c r="H657" s="290" t="s">
        <v>848</v>
      </c>
      <c r="I657" s="291">
        <v>-781.81820000000005</v>
      </c>
      <c r="J657" s="291">
        <v>3</v>
      </c>
      <c r="K657" s="290" t="s">
        <v>815</v>
      </c>
      <c r="L657" s="292">
        <v>29.32</v>
      </c>
      <c r="M657" s="293" t="s">
        <v>849</v>
      </c>
      <c r="N657" s="293" t="s">
        <v>850</v>
      </c>
      <c r="O657" s="294" t="s">
        <v>12</v>
      </c>
      <c r="P657" s="295">
        <v>3.8644075</v>
      </c>
      <c r="Q657" s="295" t="s">
        <v>280</v>
      </c>
      <c r="R657" s="296">
        <v>0</v>
      </c>
      <c r="S657" s="297">
        <v>1.1700904318233808E-3</v>
      </c>
      <c r="T657" s="297">
        <v>9.2098463730742929E-4</v>
      </c>
      <c r="U657" s="298">
        <v>1.2704776870591803</v>
      </c>
      <c r="V657" s="295"/>
      <c r="W657" s="295"/>
      <c r="X657" s="295"/>
      <c r="Y657" s="313"/>
      <c r="Z657" s="313"/>
      <c r="AA657" s="301"/>
      <c r="AB657" s="295"/>
    </row>
    <row r="658" spans="1:28" ht="15">
      <c r="A658" s="247" t="s">
        <v>176</v>
      </c>
      <c r="B658" s="287" t="s">
        <v>2728</v>
      </c>
      <c r="C658" s="287" t="s">
        <v>2729</v>
      </c>
      <c r="D658" s="305">
        <v>11</v>
      </c>
      <c r="E658" s="287" t="s">
        <v>13</v>
      </c>
      <c r="F658" s="289">
        <v>43707</v>
      </c>
      <c r="G658" s="290" t="s">
        <v>600</v>
      </c>
      <c r="H658" s="290" t="s">
        <v>853</v>
      </c>
      <c r="I658" s="291">
        <v>-2091.3042999999998</v>
      </c>
      <c r="J658" s="291">
        <v>7</v>
      </c>
      <c r="K658" s="290" t="s">
        <v>815</v>
      </c>
      <c r="L658" s="292">
        <v>9.5500000000000007</v>
      </c>
      <c r="M658" s="293" t="s">
        <v>854</v>
      </c>
      <c r="N658" s="293" t="s">
        <v>855</v>
      </c>
      <c r="O658" s="294" t="s">
        <v>12</v>
      </c>
      <c r="P658" s="295">
        <v>-4.3079796000000004</v>
      </c>
      <c r="Q658" s="295" t="s">
        <v>280</v>
      </c>
      <c r="R658" s="296">
        <v>0</v>
      </c>
      <c r="S658" s="297">
        <v>3.2713170348932114E-5</v>
      </c>
      <c r="T658" s="297">
        <v>1.1045400912395267E-4</v>
      </c>
      <c r="U658" s="298">
        <v>0.29617005854645839</v>
      </c>
      <c r="V658" s="295"/>
      <c r="W658" s="295"/>
      <c r="X658" s="295"/>
      <c r="Y658" s="313"/>
      <c r="Z658" s="313"/>
      <c r="AA658" s="301"/>
      <c r="AB658" s="295"/>
    </row>
    <row r="659" spans="1:28" ht="15">
      <c r="A659" s="247" t="s">
        <v>176</v>
      </c>
      <c r="B659" s="287" t="s">
        <v>2730</v>
      </c>
      <c r="C659" s="287" t="s">
        <v>2731</v>
      </c>
      <c r="D659" s="305">
        <v>12</v>
      </c>
      <c r="E659" s="287" t="s">
        <v>13</v>
      </c>
      <c r="F659" s="289">
        <v>43707</v>
      </c>
      <c r="G659" s="290" t="s">
        <v>600</v>
      </c>
      <c r="H659" s="290" t="s">
        <v>879</v>
      </c>
      <c r="I659" s="291">
        <v>-191.82830000000001</v>
      </c>
      <c r="J659" s="291">
        <v>6</v>
      </c>
      <c r="K659" s="290" t="s">
        <v>815</v>
      </c>
      <c r="L659" s="292">
        <v>101.53</v>
      </c>
      <c r="M659" s="293" t="s">
        <v>880</v>
      </c>
      <c r="N659" s="293" t="s">
        <v>881</v>
      </c>
      <c r="O659" s="294" t="s">
        <v>12</v>
      </c>
      <c r="P659" s="295">
        <v>-9.2088459999999994</v>
      </c>
      <c r="Q659" s="295" t="s">
        <v>408</v>
      </c>
      <c r="R659" s="296">
        <v>0</v>
      </c>
      <c r="S659" s="297">
        <v>1.6280805999068142E-3</v>
      </c>
      <c r="T659" s="297">
        <v>9.5718128590043233E-4</v>
      </c>
      <c r="U659" s="298">
        <v>1.7009114405901267</v>
      </c>
      <c r="V659" s="295"/>
      <c r="W659" s="295"/>
      <c r="X659" s="295"/>
      <c r="Y659" s="313"/>
      <c r="Z659" s="313"/>
      <c r="AA659" s="301"/>
      <c r="AB659" s="295"/>
    </row>
    <row r="660" spans="1:28" ht="15">
      <c r="A660" s="247" t="s">
        <v>176</v>
      </c>
      <c r="B660" s="287" t="s">
        <v>2732</v>
      </c>
      <c r="C660" s="287" t="s">
        <v>2733</v>
      </c>
      <c r="D660" s="305">
        <v>13</v>
      </c>
      <c r="E660" s="287" t="s">
        <v>13</v>
      </c>
      <c r="F660" s="289">
        <v>43707</v>
      </c>
      <c r="G660" s="290" t="s">
        <v>600</v>
      </c>
      <c r="H660" s="290" t="s">
        <v>2734</v>
      </c>
      <c r="I660" s="291">
        <v>-66.8874</v>
      </c>
      <c r="J660" s="291">
        <v>4</v>
      </c>
      <c r="K660" s="290" t="s">
        <v>815</v>
      </c>
      <c r="L660" s="292">
        <v>77.63</v>
      </c>
      <c r="M660" s="293" t="s">
        <v>2735</v>
      </c>
      <c r="N660" s="293" t="s">
        <v>2736</v>
      </c>
      <c r="O660" s="294" t="s">
        <v>12</v>
      </c>
      <c r="P660" s="295">
        <v>0.18844604000000001</v>
      </c>
      <c r="Q660" s="295" t="s">
        <v>447</v>
      </c>
      <c r="R660" s="296">
        <v>0</v>
      </c>
      <c r="S660" s="297">
        <v>1.0267748918994302E-3</v>
      </c>
      <c r="T660" s="297">
        <v>2.5797269595685818E-3</v>
      </c>
      <c r="U660" s="298">
        <v>0.39801688627975651</v>
      </c>
      <c r="V660" s="295"/>
      <c r="W660" s="295"/>
      <c r="X660" s="295"/>
      <c r="Y660" s="313"/>
      <c r="Z660" s="313"/>
      <c r="AA660" s="301"/>
      <c r="AB660" s="295"/>
    </row>
    <row r="661" spans="1:28" ht="15">
      <c r="A661" s="247" t="s">
        <v>176</v>
      </c>
      <c r="B661" s="287" t="s">
        <v>2737</v>
      </c>
      <c r="C661" s="287" t="s">
        <v>2738</v>
      </c>
      <c r="D661" s="305">
        <v>14</v>
      </c>
      <c r="E661" s="287" t="s">
        <v>13</v>
      </c>
      <c r="F661" s="289">
        <v>43707</v>
      </c>
      <c r="G661" s="290" t="s">
        <v>600</v>
      </c>
      <c r="H661" s="290" t="s">
        <v>887</v>
      </c>
      <c r="I661" s="291">
        <v>-167.4419</v>
      </c>
      <c r="J661" s="291">
        <v>12</v>
      </c>
      <c r="K661" s="290" t="s">
        <v>815</v>
      </c>
      <c r="L661" s="292">
        <v>72.27</v>
      </c>
      <c r="M661" s="293" t="s">
        <v>888</v>
      </c>
      <c r="N661" s="293" t="s">
        <v>889</v>
      </c>
      <c r="O661" s="294" t="s">
        <v>12</v>
      </c>
      <c r="P661" s="295">
        <v>-0.46954154999999997</v>
      </c>
      <c r="Q661" s="295" t="s">
        <v>447</v>
      </c>
      <c r="R661" s="296">
        <v>0</v>
      </c>
      <c r="S661" s="297">
        <v>1.4432124155248599E-3</v>
      </c>
      <c r="T661" s="297">
        <v>9.9470193260652409E-4</v>
      </c>
      <c r="U661" s="298">
        <v>1.4508993782117783</v>
      </c>
      <c r="V661" s="295"/>
      <c r="W661" s="295"/>
      <c r="X661" s="295"/>
      <c r="Y661" s="313"/>
      <c r="Z661" s="313"/>
      <c r="AA661" s="301"/>
      <c r="AB661" s="295"/>
    </row>
    <row r="662" spans="1:28" ht="15">
      <c r="A662" s="247" t="s">
        <v>176</v>
      </c>
      <c r="B662" s="287" t="s">
        <v>2739</v>
      </c>
      <c r="C662" s="287" t="s">
        <v>2740</v>
      </c>
      <c r="D662" s="305">
        <v>15</v>
      </c>
      <c r="E662" s="287" t="s">
        <v>13</v>
      </c>
      <c r="F662" s="289">
        <v>43707</v>
      </c>
      <c r="G662" s="290" t="s">
        <v>600</v>
      </c>
      <c r="H662" s="290" t="s">
        <v>563</v>
      </c>
      <c r="I662" s="291">
        <v>-183.80950000000001</v>
      </c>
      <c r="J662" s="291">
        <v>7</v>
      </c>
      <c r="K662" s="290" t="s">
        <v>815</v>
      </c>
      <c r="L662" s="292">
        <v>146.38</v>
      </c>
      <c r="M662" s="293" t="s">
        <v>564</v>
      </c>
      <c r="N662" s="293" t="s">
        <v>565</v>
      </c>
      <c r="O662" s="294" t="s">
        <v>12</v>
      </c>
      <c r="P662" s="295">
        <v>0.83400010000000002</v>
      </c>
      <c r="Q662" s="295" t="s">
        <v>399</v>
      </c>
      <c r="R662" s="296">
        <v>0</v>
      </c>
      <c r="S662" s="297">
        <v>1.2480873665350958E-3</v>
      </c>
      <c r="T662" s="297">
        <v>7.2511674607475649E-4</v>
      </c>
      <c r="U662" s="298">
        <v>1.7212226490303995</v>
      </c>
      <c r="V662" s="295"/>
      <c r="W662" s="295"/>
      <c r="X662" s="295"/>
      <c r="Y662" s="313"/>
      <c r="Z662" s="313"/>
      <c r="AA662" s="301"/>
      <c r="AB662" s="295"/>
    </row>
    <row r="663" spans="1:28" ht="15">
      <c r="A663" s="247" t="s">
        <v>176</v>
      </c>
      <c r="B663" s="287" t="s">
        <v>2741</v>
      </c>
      <c r="C663" s="287" t="s">
        <v>2742</v>
      </c>
      <c r="D663" s="305">
        <v>16</v>
      </c>
      <c r="E663" s="287" t="s">
        <v>13</v>
      </c>
      <c r="F663" s="289">
        <v>43707</v>
      </c>
      <c r="G663" s="290" t="s">
        <v>600</v>
      </c>
      <c r="H663" s="290" t="s">
        <v>2577</v>
      </c>
      <c r="I663" s="291">
        <v>-87.939099999999996</v>
      </c>
      <c r="J663" s="291">
        <v>3</v>
      </c>
      <c r="K663" s="290" t="s">
        <v>815</v>
      </c>
      <c r="L663" s="292">
        <v>158.61000000000001</v>
      </c>
      <c r="M663" s="293" t="s">
        <v>2578</v>
      </c>
      <c r="N663" s="293" t="s">
        <v>2579</v>
      </c>
      <c r="O663" s="294" t="s">
        <v>12</v>
      </c>
      <c r="P663" s="295">
        <v>-5.7878375000000002</v>
      </c>
      <c r="Q663" s="295" t="s">
        <v>404</v>
      </c>
      <c r="R663" s="296">
        <v>0</v>
      </c>
      <c r="S663" s="297">
        <v>2.8753290857269674E-3</v>
      </c>
      <c r="T663" s="297">
        <v>1.542446793833759E-3</v>
      </c>
      <c r="U663" s="298">
        <v>1.8641350205541438</v>
      </c>
      <c r="V663" s="295"/>
      <c r="W663" s="295"/>
      <c r="X663" s="295"/>
      <c r="Y663" s="313"/>
      <c r="Z663" s="313"/>
      <c r="AA663" s="301"/>
      <c r="AB663" s="295"/>
    </row>
    <row r="664" spans="1:28" ht="15">
      <c r="A664" s="247" t="s">
        <v>176</v>
      </c>
      <c r="B664" s="287" t="s">
        <v>2743</v>
      </c>
      <c r="C664" s="287" t="s">
        <v>2744</v>
      </c>
      <c r="D664" s="305">
        <v>17</v>
      </c>
      <c r="E664" s="287" t="s">
        <v>13</v>
      </c>
      <c r="F664" s="289">
        <v>43707</v>
      </c>
      <c r="G664" s="290" t="s">
        <v>600</v>
      </c>
      <c r="H664" s="290" t="s">
        <v>2745</v>
      </c>
      <c r="I664" s="291">
        <v>-68.208100000000002</v>
      </c>
      <c r="J664" s="291">
        <v>8</v>
      </c>
      <c r="K664" s="290" t="s">
        <v>815</v>
      </c>
      <c r="L664" s="292">
        <v>9.17</v>
      </c>
      <c r="M664" s="293" t="s">
        <v>2746</v>
      </c>
      <c r="N664" s="293" t="s">
        <v>2747</v>
      </c>
      <c r="O664" s="294" t="s">
        <v>12</v>
      </c>
      <c r="P664" s="295">
        <v>0</v>
      </c>
      <c r="Q664" s="295" t="s">
        <v>447</v>
      </c>
      <c r="R664" s="296">
        <v>0</v>
      </c>
      <c r="S664" s="297">
        <v>2.6208631375655893E-5</v>
      </c>
      <c r="T664" s="297">
        <v>1.4550325195899906E-3</v>
      </c>
      <c r="U664" s="298">
        <v>1.8012402487774738E-2</v>
      </c>
      <c r="V664" s="295"/>
      <c r="W664" s="295"/>
      <c r="X664" s="295"/>
      <c r="Y664" s="313"/>
      <c r="Z664" s="313"/>
      <c r="AA664" s="301"/>
      <c r="AB664" s="295"/>
    </row>
    <row r="665" spans="1:28" ht="15">
      <c r="A665" s="247" t="s">
        <v>176</v>
      </c>
      <c r="B665" s="287" t="s">
        <v>2748</v>
      </c>
      <c r="C665" s="287" t="s">
        <v>2749</v>
      </c>
      <c r="D665" s="305">
        <v>18</v>
      </c>
      <c r="E665" s="287" t="s">
        <v>13</v>
      </c>
      <c r="F665" s="289">
        <v>43707</v>
      </c>
      <c r="G665" s="290" t="s">
        <v>600</v>
      </c>
      <c r="H665" s="290" t="s">
        <v>597</v>
      </c>
      <c r="I665" s="291">
        <v>-65.656599999999997</v>
      </c>
      <c r="J665" s="291">
        <v>2</v>
      </c>
      <c r="K665" s="290" t="s">
        <v>815</v>
      </c>
      <c r="L665" s="292">
        <v>9.19</v>
      </c>
      <c r="M665" s="293" t="s">
        <v>598</v>
      </c>
      <c r="N665" s="293" t="s">
        <v>599</v>
      </c>
      <c r="O665" s="294" t="s">
        <v>12</v>
      </c>
      <c r="P665" s="295">
        <v>-8.8607610000000001</v>
      </c>
      <c r="Q665" s="295" t="s">
        <v>456</v>
      </c>
      <c r="R665" s="296">
        <v>0</v>
      </c>
      <c r="S665" s="297">
        <v>6.9823718873783492E-4</v>
      </c>
      <c r="T665" s="297">
        <v>5.4231368311438136E-4</v>
      </c>
      <c r="U665" s="298">
        <v>1.2875153448609689</v>
      </c>
      <c r="V665" s="295"/>
      <c r="W665" s="295"/>
      <c r="X665" s="295"/>
      <c r="Y665" s="313"/>
      <c r="Z665" s="313"/>
      <c r="AA665" s="301"/>
      <c r="AB665" s="295"/>
    </row>
    <row r="666" spans="1:28" ht="15">
      <c r="A666" s="247" t="s">
        <v>176</v>
      </c>
      <c r="B666" s="287" t="s">
        <v>2750</v>
      </c>
      <c r="C666" s="287" t="s">
        <v>2751</v>
      </c>
      <c r="D666" s="305">
        <v>19</v>
      </c>
      <c r="E666" s="287" t="s">
        <v>13</v>
      </c>
      <c r="F666" s="289">
        <v>43707</v>
      </c>
      <c r="G666" s="290" t="s">
        <v>600</v>
      </c>
      <c r="H666" s="290" t="s">
        <v>905</v>
      </c>
      <c r="I666" s="291">
        <v>-143.13730000000001</v>
      </c>
      <c r="J666" s="291">
        <v>20</v>
      </c>
      <c r="K666" s="290" t="s">
        <v>815</v>
      </c>
      <c r="L666" s="292">
        <v>8.25</v>
      </c>
      <c r="M666" s="293" t="s">
        <v>906</v>
      </c>
      <c r="N666" s="293" t="s">
        <v>907</v>
      </c>
      <c r="O666" s="294" t="s">
        <v>12</v>
      </c>
      <c r="P666" s="295">
        <v>-9.4736809999999991</v>
      </c>
      <c r="Q666" s="295" t="s">
        <v>447</v>
      </c>
      <c r="R666" s="296">
        <v>0</v>
      </c>
      <c r="S666" s="297">
        <v>2.9000257829364723E-3</v>
      </c>
      <c r="T666" s="297">
        <v>2.9427050305240671E-3</v>
      </c>
      <c r="U666" s="298">
        <v>0.98549659339115137</v>
      </c>
      <c r="V666" s="295"/>
      <c r="W666" s="295"/>
      <c r="X666" s="295"/>
      <c r="Y666" s="313"/>
      <c r="Z666" s="313"/>
      <c r="AA666" s="301"/>
      <c r="AB666" s="295"/>
    </row>
    <row r="667" spans="1:28" ht="15">
      <c r="A667" s="247" t="s">
        <v>2752</v>
      </c>
      <c r="B667" s="287" t="s">
        <v>2753</v>
      </c>
      <c r="C667" s="287" t="s">
        <v>2754</v>
      </c>
      <c r="D667" s="305">
        <v>20</v>
      </c>
      <c r="E667" s="287" t="s">
        <v>13</v>
      </c>
      <c r="F667" s="289">
        <v>43707</v>
      </c>
      <c r="G667" s="290" t="s">
        <v>600</v>
      </c>
      <c r="H667" s="290" t="s">
        <v>2436</v>
      </c>
      <c r="I667" s="291">
        <v>-51.865699999999997</v>
      </c>
      <c r="J667" s="291">
        <v>1</v>
      </c>
      <c r="K667" s="290" t="s">
        <v>815</v>
      </c>
      <c r="L667" s="292">
        <v>89.26</v>
      </c>
      <c r="M667" s="293" t="s">
        <v>2437</v>
      </c>
      <c r="N667" s="293" t="s">
        <v>2438</v>
      </c>
      <c r="O667" s="294" t="s">
        <v>12</v>
      </c>
      <c r="P667" s="295">
        <v>-5.8366179999999996</v>
      </c>
      <c r="Q667" s="295" t="s">
        <v>399</v>
      </c>
      <c r="R667" s="296">
        <v>0</v>
      </c>
      <c r="S667" s="297">
        <v>1.0051949423981012E-5</v>
      </c>
      <c r="T667" s="297">
        <v>3.688363138216877E-4</v>
      </c>
      <c r="U667" s="298">
        <v>2.7253144680435621E-2</v>
      </c>
      <c r="V667" s="295"/>
      <c r="W667" s="295"/>
      <c r="X667" s="295"/>
      <c r="Y667" s="313"/>
      <c r="Z667" s="313"/>
      <c r="AA667" s="301"/>
      <c r="AB667" s="295"/>
    </row>
    <row r="668" spans="1:28" ht="15">
      <c r="A668" s="247" t="s">
        <v>176</v>
      </c>
      <c r="B668" s="287" t="s">
        <v>2755</v>
      </c>
      <c r="C668" s="287" t="s">
        <v>2756</v>
      </c>
      <c r="D668" s="305">
        <v>21</v>
      </c>
      <c r="E668" s="287" t="s">
        <v>13</v>
      </c>
      <c r="F668" s="289">
        <v>43707</v>
      </c>
      <c r="G668" s="290" t="s">
        <v>600</v>
      </c>
      <c r="H668" s="290" t="s">
        <v>612</v>
      </c>
      <c r="I668" s="291">
        <v>-116.1593</v>
      </c>
      <c r="J668" s="291">
        <v>8</v>
      </c>
      <c r="K668" s="290" t="s">
        <v>815</v>
      </c>
      <c r="L668" s="292">
        <v>37.590000000000003</v>
      </c>
      <c r="M668" s="293" t="s">
        <v>613</v>
      </c>
      <c r="N668" s="293" t="s">
        <v>614</v>
      </c>
      <c r="O668" s="294" t="s">
        <v>12</v>
      </c>
      <c r="P668" s="295">
        <v>-12.439614000000001</v>
      </c>
      <c r="Q668" s="295" t="s">
        <v>484</v>
      </c>
      <c r="R668" s="296">
        <v>0</v>
      </c>
      <c r="S668" s="297">
        <v>1.3885031656413627E-4</v>
      </c>
      <c r="T668" s="297">
        <v>1.7339585568412589E-4</v>
      </c>
      <c r="U668" s="298">
        <v>0.80077067595594098</v>
      </c>
      <c r="V668" s="295"/>
      <c r="W668" s="295"/>
      <c r="X668" s="295"/>
      <c r="Y668" s="313"/>
      <c r="Z668" s="313"/>
      <c r="AA668" s="301"/>
      <c r="AB668" s="295"/>
    </row>
    <row r="669" spans="1:28" ht="15">
      <c r="A669" s="247" t="s">
        <v>176</v>
      </c>
      <c r="B669" s="287" t="s">
        <v>2757</v>
      </c>
      <c r="C669" s="287" t="s">
        <v>2758</v>
      </c>
      <c r="D669" s="305">
        <v>22</v>
      </c>
      <c r="E669" s="287" t="s">
        <v>13</v>
      </c>
      <c r="F669" s="289">
        <v>43707</v>
      </c>
      <c r="G669" s="290" t="s">
        <v>600</v>
      </c>
      <c r="H669" s="290" t="s">
        <v>918</v>
      </c>
      <c r="I669" s="291">
        <v>-105.4455</v>
      </c>
      <c r="J669" s="291">
        <v>7</v>
      </c>
      <c r="K669" s="290" t="s">
        <v>815</v>
      </c>
      <c r="L669" s="292">
        <v>13.82</v>
      </c>
      <c r="M669" s="293" t="s">
        <v>919</v>
      </c>
      <c r="N669" s="293" t="s">
        <v>920</v>
      </c>
      <c r="O669" s="294" t="s">
        <v>12</v>
      </c>
      <c r="P669" s="295">
        <v>-9.1162089999999996</v>
      </c>
      <c r="Q669" s="295" t="s">
        <v>280</v>
      </c>
      <c r="R669" s="296">
        <v>0</v>
      </c>
      <c r="S669" s="297">
        <v>1.396914852091382E-3</v>
      </c>
      <c r="T669" s="297">
        <v>7.2288764334214829E-4</v>
      </c>
      <c r="U669" s="298">
        <v>1.9324093653516934</v>
      </c>
      <c r="V669" s="295"/>
      <c r="W669" s="295"/>
      <c r="X669" s="295"/>
      <c r="Y669" s="313"/>
      <c r="Z669" s="313"/>
      <c r="AA669" s="301"/>
      <c r="AB669" s="295"/>
    </row>
    <row r="670" spans="1:28" ht="15">
      <c r="A670" s="247" t="s">
        <v>176</v>
      </c>
      <c r="B670" s="287" t="s">
        <v>2759</v>
      </c>
      <c r="C670" s="287" t="s">
        <v>2760</v>
      </c>
      <c r="D670" s="305">
        <v>23</v>
      </c>
      <c r="E670" s="287" t="s">
        <v>13</v>
      </c>
      <c r="F670" s="289">
        <v>43707</v>
      </c>
      <c r="G670" s="290" t="s">
        <v>600</v>
      </c>
      <c r="H670" s="290" t="s">
        <v>928</v>
      </c>
      <c r="I670" s="291">
        <v>-79.159700000000001</v>
      </c>
      <c r="J670" s="291">
        <v>7</v>
      </c>
      <c r="K670" s="290" t="s">
        <v>815</v>
      </c>
      <c r="L670" s="292">
        <v>155.15</v>
      </c>
      <c r="M670" s="293" t="s">
        <v>929</v>
      </c>
      <c r="N670" s="293" t="s">
        <v>930</v>
      </c>
      <c r="O670" s="294" t="s">
        <v>12</v>
      </c>
      <c r="P670" s="295">
        <v>-2.4627745000000001</v>
      </c>
      <c r="Q670" s="295" t="s">
        <v>280</v>
      </c>
      <c r="R670" s="296">
        <v>0</v>
      </c>
      <c r="S670" s="297">
        <v>7.0240162207774019E-4</v>
      </c>
      <c r="T670" s="297">
        <v>1.023141938762054E-3</v>
      </c>
      <c r="U670" s="298">
        <v>0.68651434905269149</v>
      </c>
      <c r="V670" s="295"/>
      <c r="W670" s="295"/>
      <c r="X670" s="295"/>
      <c r="Y670" s="313"/>
      <c r="Z670" s="313"/>
      <c r="AA670" s="301"/>
      <c r="AB670" s="295"/>
    </row>
    <row r="671" spans="1:28" ht="15">
      <c r="A671" s="247" t="s">
        <v>2761</v>
      </c>
      <c r="B671" s="287" t="s">
        <v>2762</v>
      </c>
      <c r="C671" s="287" t="s">
        <v>2763</v>
      </c>
      <c r="D671" s="305">
        <v>24</v>
      </c>
      <c r="E671" s="287" t="s">
        <v>13</v>
      </c>
      <c r="F671" s="289">
        <v>43707</v>
      </c>
      <c r="G671" s="290" t="s">
        <v>600</v>
      </c>
      <c r="H671" s="290" t="s">
        <v>2764</v>
      </c>
      <c r="I671" s="291">
        <v>-50</v>
      </c>
      <c r="J671" s="291">
        <v>1</v>
      </c>
      <c r="K671" s="290" t="s">
        <v>815</v>
      </c>
      <c r="L671" s="292">
        <v>62.8</v>
      </c>
      <c r="M671" s="293" t="s">
        <v>2765</v>
      </c>
      <c r="N671" s="293" t="s">
        <v>2766</v>
      </c>
      <c r="O671" s="294" t="s">
        <v>12</v>
      </c>
      <c r="P671" s="295">
        <v>5.6337953000000001</v>
      </c>
      <c r="Q671" s="295" t="s">
        <v>404</v>
      </c>
      <c r="R671" s="296">
        <v>0</v>
      </c>
      <c r="S671" s="297">
        <v>3.5034585414619616E-4</v>
      </c>
      <c r="T671" s="297">
        <v>6.6562315844011406E-4</v>
      </c>
      <c r="U671" s="298">
        <v>0.52634264554020427</v>
      </c>
      <c r="V671" s="295"/>
      <c r="W671" s="295"/>
      <c r="X671" s="295"/>
      <c r="Y671" s="313"/>
      <c r="Z671" s="313"/>
      <c r="AA671" s="301"/>
      <c r="AB671" s="295"/>
    </row>
    <row r="672" spans="1:28" ht="15">
      <c r="A672" s="247" t="s">
        <v>176</v>
      </c>
      <c r="B672" s="287" t="s">
        <v>2767</v>
      </c>
      <c r="C672" s="287" t="s">
        <v>2768</v>
      </c>
      <c r="D672" s="305">
        <v>25</v>
      </c>
      <c r="E672" s="287" t="s">
        <v>13</v>
      </c>
      <c r="F672" s="289">
        <v>43707</v>
      </c>
      <c r="G672" s="290" t="s">
        <v>600</v>
      </c>
      <c r="H672" s="290" t="s">
        <v>938</v>
      </c>
      <c r="I672" s="291">
        <v>-204.00460000000001</v>
      </c>
      <c r="J672" s="291">
        <v>7</v>
      </c>
      <c r="K672" s="290" t="s">
        <v>815</v>
      </c>
      <c r="L672" s="292">
        <v>25.52</v>
      </c>
      <c r="M672" s="293" t="s">
        <v>939</v>
      </c>
      <c r="N672" s="293" t="s">
        <v>940</v>
      </c>
      <c r="O672" s="294" t="s">
        <v>12</v>
      </c>
      <c r="P672" s="295">
        <v>-3.5613774999999999</v>
      </c>
      <c r="Q672" s="295" t="s">
        <v>280</v>
      </c>
      <c r="R672" s="296">
        <v>0</v>
      </c>
      <c r="S672" s="297">
        <v>1.3984266085628947E-4</v>
      </c>
      <c r="T672" s="297">
        <v>6.6722942488973286E-4</v>
      </c>
      <c r="U672" s="298">
        <v>0.20958707101294288</v>
      </c>
      <c r="V672" s="295"/>
      <c r="W672" s="295"/>
      <c r="X672" s="295"/>
      <c r="Y672" s="313"/>
      <c r="Z672" s="313"/>
      <c r="AA672" s="301"/>
      <c r="AB672" s="295"/>
    </row>
    <row r="673" spans="1:28" ht="15">
      <c r="A673" s="247" t="s">
        <v>176</v>
      </c>
      <c r="B673" s="287" t="s">
        <v>2769</v>
      </c>
      <c r="C673" s="287" t="s">
        <v>2770</v>
      </c>
      <c r="D673" s="305">
        <v>26</v>
      </c>
      <c r="E673" s="287" t="s">
        <v>13</v>
      </c>
      <c r="F673" s="289">
        <v>43707</v>
      </c>
      <c r="G673" s="290" t="s">
        <v>600</v>
      </c>
      <c r="H673" s="290" t="s">
        <v>644</v>
      </c>
      <c r="I673" s="291">
        <v>-89.938999999999993</v>
      </c>
      <c r="J673" s="291">
        <v>7</v>
      </c>
      <c r="K673" s="290" t="s">
        <v>815</v>
      </c>
      <c r="L673" s="292">
        <v>28.06</v>
      </c>
      <c r="M673" s="293" t="s">
        <v>645</v>
      </c>
      <c r="N673" s="293" t="s">
        <v>646</v>
      </c>
      <c r="O673" s="294" t="s">
        <v>12</v>
      </c>
      <c r="P673" s="295">
        <v>-5.8294477000000002</v>
      </c>
      <c r="Q673" s="295" t="s">
        <v>484</v>
      </c>
      <c r="R673" s="296">
        <v>0</v>
      </c>
      <c r="S673" s="297">
        <v>8.7707937172395458E-4</v>
      </c>
      <c r="T673" s="297">
        <v>6.0023919329588768E-4</v>
      </c>
      <c r="U673" s="298">
        <v>1.4612164309163975</v>
      </c>
      <c r="V673" s="295"/>
      <c r="W673" s="295"/>
      <c r="X673" s="295"/>
      <c r="Y673" s="313"/>
      <c r="Z673" s="313"/>
      <c r="AA673" s="301"/>
      <c r="AB673" s="295"/>
    </row>
    <row r="674" spans="1:28" ht="15">
      <c r="A674" s="247" t="s">
        <v>176</v>
      </c>
      <c r="B674" s="287" t="s">
        <v>2771</v>
      </c>
      <c r="C674" s="287" t="s">
        <v>2772</v>
      </c>
      <c r="D674" s="305">
        <v>27</v>
      </c>
      <c r="E674" s="287" t="s">
        <v>13</v>
      </c>
      <c r="F674" s="289">
        <v>43707</v>
      </c>
      <c r="G674" s="290" t="s">
        <v>600</v>
      </c>
      <c r="H674" s="290" t="s">
        <v>945</v>
      </c>
      <c r="I674" s="291">
        <v>-6126.0870000000004</v>
      </c>
      <c r="J674" s="291">
        <v>2</v>
      </c>
      <c r="K674" s="290" t="s">
        <v>815</v>
      </c>
      <c r="L674" s="292">
        <v>20.43</v>
      </c>
      <c r="M674" s="293" t="s">
        <v>946</v>
      </c>
      <c r="N674" s="293" t="s">
        <v>947</v>
      </c>
      <c r="O674" s="294" t="s">
        <v>12</v>
      </c>
      <c r="P674" s="295">
        <v>-13.560033000000001</v>
      </c>
      <c r="Q674" s="295" t="s">
        <v>484</v>
      </c>
      <c r="R674" s="296">
        <v>0</v>
      </c>
      <c r="S674" s="297">
        <v>3.3613147019773853E-4</v>
      </c>
      <c r="T674" s="297">
        <v>3.0570516076487036E-4</v>
      </c>
      <c r="U674" s="298">
        <v>1.0995282819457217</v>
      </c>
      <c r="V674" s="295"/>
      <c r="W674" s="295"/>
      <c r="X674" s="295"/>
      <c r="Y674" s="313"/>
      <c r="Z674" s="313"/>
      <c r="AA674" s="301"/>
      <c r="AB674" s="295"/>
    </row>
    <row r="675" spans="1:28" ht="15">
      <c r="A675" s="247" t="s">
        <v>2773</v>
      </c>
      <c r="B675" s="287" t="s">
        <v>2774</v>
      </c>
      <c r="C675" s="287" t="s">
        <v>2775</v>
      </c>
      <c r="D675" s="305">
        <v>28</v>
      </c>
      <c r="E675" s="287" t="s">
        <v>13</v>
      </c>
      <c r="F675" s="289">
        <v>43707</v>
      </c>
      <c r="G675" s="290" t="s">
        <v>600</v>
      </c>
      <c r="H675" s="290" t="s">
        <v>951</v>
      </c>
      <c r="I675" s="291">
        <v>-144.7706</v>
      </c>
      <c r="J675" s="291">
        <v>1</v>
      </c>
      <c r="K675" s="290" t="s">
        <v>815</v>
      </c>
      <c r="L675" s="292">
        <v>17.57</v>
      </c>
      <c r="M675" s="293" t="s">
        <v>952</v>
      </c>
      <c r="N675" s="293" t="s">
        <v>953</v>
      </c>
      <c r="O675" s="294" t="s">
        <v>12</v>
      </c>
      <c r="P675" s="295">
        <v>1.1946559000000001</v>
      </c>
      <c r="Q675" s="295" t="s">
        <v>456</v>
      </c>
      <c r="R675" s="296">
        <v>0</v>
      </c>
      <c r="S675" s="297">
        <v>1.9748215168969289E-5</v>
      </c>
      <c r="T675" s="297">
        <v>1.2538336646066315E-4</v>
      </c>
      <c r="U675" s="298">
        <v>0.15750267141826144</v>
      </c>
      <c r="V675" s="295"/>
      <c r="W675" s="295"/>
      <c r="X675" s="295"/>
      <c r="Y675" s="313"/>
      <c r="Z675" s="313"/>
      <c r="AA675" s="301"/>
      <c r="AB675" s="295"/>
    </row>
    <row r="676" spans="1:28" ht="15">
      <c r="A676" s="247" t="s">
        <v>176</v>
      </c>
      <c r="B676" s="287" t="s">
        <v>2776</v>
      </c>
      <c r="C676" s="287" t="s">
        <v>2777</v>
      </c>
      <c r="D676" s="305">
        <v>29</v>
      </c>
      <c r="E676" s="287" t="s">
        <v>13</v>
      </c>
      <c r="F676" s="289">
        <v>43707</v>
      </c>
      <c r="G676" s="290" t="s">
        <v>600</v>
      </c>
      <c r="H676" s="290" t="s">
        <v>961</v>
      </c>
      <c r="I676" s="291">
        <v>-565.34649999999999</v>
      </c>
      <c r="J676" s="291">
        <v>10</v>
      </c>
      <c r="K676" s="290" t="s">
        <v>815</v>
      </c>
      <c r="L676" s="292">
        <v>16.600000000000001</v>
      </c>
      <c r="M676" s="293" t="s">
        <v>962</v>
      </c>
      <c r="N676" s="293" t="s">
        <v>963</v>
      </c>
      <c r="O676" s="294" t="s">
        <v>12</v>
      </c>
      <c r="P676" s="295">
        <v>13.6716</v>
      </c>
      <c r="Q676" s="295" t="s">
        <v>408</v>
      </c>
      <c r="R676" s="296">
        <v>0</v>
      </c>
      <c r="S676" s="297">
        <v>6.2728715811422153E-5</v>
      </c>
      <c r="T676" s="297">
        <v>2.5972802227334672E-4</v>
      </c>
      <c r="U676" s="298">
        <v>0.24151693476264294</v>
      </c>
      <c r="V676" s="295"/>
      <c r="W676" s="295"/>
      <c r="X676" s="295"/>
      <c r="Y676" s="313"/>
      <c r="Z676" s="313"/>
      <c r="AA676" s="301"/>
      <c r="AB676" s="295"/>
    </row>
    <row r="677" spans="1:28" ht="15">
      <c r="A677" s="247" t="s">
        <v>176</v>
      </c>
      <c r="B677" s="287" t="s">
        <v>2778</v>
      </c>
      <c r="C677" s="287" t="s">
        <v>2779</v>
      </c>
      <c r="D677" s="305">
        <v>30</v>
      </c>
      <c r="E677" s="287" t="s">
        <v>13</v>
      </c>
      <c r="F677" s="289">
        <v>43707</v>
      </c>
      <c r="G677" s="290" t="s">
        <v>600</v>
      </c>
      <c r="H677" s="290" t="s">
        <v>966</v>
      </c>
      <c r="I677" s="291">
        <v>-161.90479999999999</v>
      </c>
      <c r="J677" s="291">
        <v>2</v>
      </c>
      <c r="K677" s="290" t="s">
        <v>815</v>
      </c>
      <c r="L677" s="292">
        <v>39.89</v>
      </c>
      <c r="M677" s="293" t="s">
        <v>967</v>
      </c>
      <c r="N677" s="293" t="s">
        <v>968</v>
      </c>
      <c r="O677" s="294" t="s">
        <v>12</v>
      </c>
      <c r="P677" s="295">
        <v>7.7491760000000003</v>
      </c>
      <c r="Q677" s="295" t="s">
        <v>484</v>
      </c>
      <c r="R677" s="296">
        <v>0</v>
      </c>
      <c r="S677" s="297">
        <v>1.7898422391747753E-4</v>
      </c>
      <c r="T677" s="297">
        <v>1.3637780072786347E-3</v>
      </c>
      <c r="U677" s="298">
        <v>0.13124146522543909</v>
      </c>
      <c r="V677" s="295"/>
      <c r="W677" s="295"/>
      <c r="X677" s="295"/>
      <c r="Y677" s="313"/>
      <c r="Z677" s="313"/>
      <c r="AA677" s="301"/>
      <c r="AB677" s="295"/>
    </row>
    <row r="678" spans="1:28" ht="15">
      <c r="A678" s="247" t="s">
        <v>176</v>
      </c>
      <c r="B678" s="287" t="s">
        <v>2780</v>
      </c>
      <c r="C678" s="287" t="s">
        <v>2781</v>
      </c>
      <c r="D678" s="305">
        <v>31</v>
      </c>
      <c r="E678" s="287" t="s">
        <v>13</v>
      </c>
      <c r="F678" s="289">
        <v>43707</v>
      </c>
      <c r="G678" s="290" t="s">
        <v>600</v>
      </c>
      <c r="H678" s="290" t="s">
        <v>2346</v>
      </c>
      <c r="I678" s="291">
        <v>-60</v>
      </c>
      <c r="J678" s="291">
        <v>5</v>
      </c>
      <c r="K678" s="290" t="s">
        <v>815</v>
      </c>
      <c r="L678" s="292">
        <v>219.08</v>
      </c>
      <c r="M678" s="293" t="s">
        <v>2347</v>
      </c>
      <c r="N678" s="293" t="s">
        <v>2348</v>
      </c>
      <c r="O678" s="294" t="s">
        <v>12</v>
      </c>
      <c r="P678" s="295">
        <v>2.7513622999999998</v>
      </c>
      <c r="Q678" s="295" t="s">
        <v>399</v>
      </c>
      <c r="R678" s="296">
        <v>0</v>
      </c>
      <c r="S678" s="297">
        <v>2.4192705720643948E-3</v>
      </c>
      <c r="T678" s="297">
        <v>4.4995135119995922E-3</v>
      </c>
      <c r="U678" s="298">
        <v>0.53767380976021706</v>
      </c>
      <c r="V678" s="295"/>
      <c r="W678" s="295"/>
      <c r="X678" s="295"/>
      <c r="Y678" s="313"/>
      <c r="Z678" s="313"/>
      <c r="AA678" s="301"/>
      <c r="AB678" s="295"/>
    </row>
    <row r="679" spans="1:28" ht="15">
      <c r="A679" s="247" t="s">
        <v>176</v>
      </c>
      <c r="B679" s="287" t="s">
        <v>2782</v>
      </c>
      <c r="C679" s="287" t="s">
        <v>2783</v>
      </c>
      <c r="D679" s="305">
        <v>32</v>
      </c>
      <c r="E679" s="287" t="s">
        <v>13</v>
      </c>
      <c r="F679" s="289">
        <v>43707</v>
      </c>
      <c r="G679" s="290" t="s">
        <v>600</v>
      </c>
      <c r="H679" s="290" t="s">
        <v>976</v>
      </c>
      <c r="I679" s="291">
        <v>-58.1081</v>
      </c>
      <c r="J679" s="291">
        <v>10</v>
      </c>
      <c r="K679" s="290" t="s">
        <v>815</v>
      </c>
      <c r="L679" s="292">
        <v>29.55</v>
      </c>
      <c r="M679" s="293" t="s">
        <v>977</v>
      </c>
      <c r="N679" s="293" t="s">
        <v>978</v>
      </c>
      <c r="O679" s="294" t="s">
        <v>12</v>
      </c>
      <c r="P679" s="295">
        <v>-6.9383679999999996</v>
      </c>
      <c r="Q679" s="295" t="s">
        <v>447</v>
      </c>
      <c r="R679" s="296">
        <v>0</v>
      </c>
      <c r="S679" s="297">
        <v>1.2055197485692362E-4</v>
      </c>
      <c r="T679" s="297">
        <v>4.5841398201475913E-4</v>
      </c>
      <c r="U679" s="298">
        <v>0.26297621710203928</v>
      </c>
      <c r="V679" s="295"/>
      <c r="W679" s="295"/>
      <c r="X679" s="295"/>
      <c r="Y679" s="313"/>
      <c r="Z679" s="313"/>
      <c r="AA679" s="301"/>
      <c r="AB679" s="295"/>
    </row>
    <row r="680" spans="1:28" ht="15">
      <c r="A680" s="247" t="s">
        <v>2784</v>
      </c>
      <c r="B680" s="287" t="s">
        <v>2785</v>
      </c>
      <c r="C680" s="287" t="s">
        <v>2786</v>
      </c>
      <c r="D680" s="305">
        <v>33</v>
      </c>
      <c r="E680" s="287" t="s">
        <v>13</v>
      </c>
      <c r="F680" s="289">
        <v>43707</v>
      </c>
      <c r="G680" s="290" t="s">
        <v>600</v>
      </c>
      <c r="H680" s="290" t="s">
        <v>981</v>
      </c>
      <c r="I680" s="291">
        <v>-206.04400000000001</v>
      </c>
      <c r="J680" s="291">
        <v>1</v>
      </c>
      <c r="K680" s="290" t="s">
        <v>815</v>
      </c>
      <c r="L680" s="292">
        <v>22.58</v>
      </c>
      <c r="M680" s="293" t="s">
        <v>982</v>
      </c>
      <c r="N680" s="293" t="s">
        <v>983</v>
      </c>
      <c r="O680" s="294" t="s">
        <v>12</v>
      </c>
      <c r="P680" s="295">
        <v>-2.3550749999999998</v>
      </c>
      <c r="Q680" s="295" t="s">
        <v>484</v>
      </c>
      <c r="R680" s="296">
        <v>0</v>
      </c>
      <c r="S680" s="297">
        <v>8.4315590314362006E-4</v>
      </c>
      <c r="T680" s="297">
        <v>4.3734398646091586E-4</v>
      </c>
      <c r="U680" s="298">
        <v>1.9279009869705168</v>
      </c>
      <c r="V680" s="295"/>
      <c r="W680" s="295"/>
      <c r="X680" s="295"/>
      <c r="Y680" s="313"/>
      <c r="Z680" s="313"/>
      <c r="AA680" s="301"/>
      <c r="AB680" s="295"/>
    </row>
    <row r="681" spans="1:28" ht="15">
      <c r="A681" s="247" t="s">
        <v>176</v>
      </c>
      <c r="B681" s="287" t="s">
        <v>2787</v>
      </c>
      <c r="C681" s="287" t="s">
        <v>2788</v>
      </c>
      <c r="D681" s="305">
        <v>34</v>
      </c>
      <c r="E681" s="287" t="s">
        <v>13</v>
      </c>
      <c r="F681" s="289">
        <v>43707</v>
      </c>
      <c r="G681" s="290" t="s">
        <v>600</v>
      </c>
      <c r="H681" s="290" t="s">
        <v>1818</v>
      </c>
      <c r="I681" s="291">
        <v>-61.333300000000001</v>
      </c>
      <c r="J681" s="291">
        <v>2</v>
      </c>
      <c r="K681" s="290" t="s">
        <v>815</v>
      </c>
      <c r="L681" s="292">
        <v>120.23</v>
      </c>
      <c r="M681" s="293" t="s">
        <v>1819</v>
      </c>
      <c r="N681" s="293" t="s">
        <v>1820</v>
      </c>
      <c r="O681" s="294" t="s">
        <v>12</v>
      </c>
      <c r="P681" s="295">
        <v>-2.1348715</v>
      </c>
      <c r="Q681" s="295" t="s">
        <v>399</v>
      </c>
      <c r="R681" s="296">
        <v>0</v>
      </c>
      <c r="S681" s="297">
        <v>4.8416048569827862E-3</v>
      </c>
      <c r="T681" s="297">
        <v>1.2459150788082423E-2</v>
      </c>
      <c r="U681" s="298">
        <v>0.38859830331405382</v>
      </c>
      <c r="V681" s="295"/>
      <c r="W681" s="295"/>
      <c r="X681" s="295"/>
      <c r="Y681" s="313"/>
      <c r="Z681" s="313"/>
      <c r="AA681" s="301"/>
      <c r="AB681" s="295"/>
    </row>
    <row r="682" spans="1:28" ht="15">
      <c r="A682" s="247" t="s">
        <v>176</v>
      </c>
      <c r="B682" s="287" t="s">
        <v>2789</v>
      </c>
      <c r="C682" s="287" t="s">
        <v>2790</v>
      </c>
      <c r="D682" s="305">
        <v>35</v>
      </c>
      <c r="E682" s="287" t="s">
        <v>13</v>
      </c>
      <c r="F682" s="289">
        <v>43707</v>
      </c>
      <c r="G682" s="290" t="s">
        <v>600</v>
      </c>
      <c r="H682" s="290" t="s">
        <v>2791</v>
      </c>
      <c r="I682" s="291">
        <v>-60.135100000000001</v>
      </c>
      <c r="J682" s="291">
        <v>7</v>
      </c>
      <c r="K682" s="290" t="s">
        <v>815</v>
      </c>
      <c r="L682" s="292">
        <v>105.16</v>
      </c>
      <c r="M682" s="293" t="s">
        <v>2792</v>
      </c>
      <c r="N682" s="293" t="s">
        <v>2793</v>
      </c>
      <c r="O682" s="294" t="s">
        <v>12</v>
      </c>
      <c r="P682" s="295">
        <v>0.20685196</v>
      </c>
      <c r="Q682" s="295" t="s">
        <v>404</v>
      </c>
      <c r="R682" s="296">
        <v>0</v>
      </c>
      <c r="S682" s="297">
        <v>1.8701779290497341E-4</v>
      </c>
      <c r="T682" s="297">
        <v>5.3552091062582653E-4</v>
      </c>
      <c r="U682" s="298">
        <v>0.34922593907008886</v>
      </c>
      <c r="V682" s="295"/>
      <c r="W682" s="295"/>
      <c r="X682" s="295"/>
      <c r="Y682" s="313"/>
      <c r="Z682" s="313"/>
      <c r="AA682" s="301"/>
      <c r="AB682" s="295"/>
    </row>
    <row r="683" spans="1:28" ht="15">
      <c r="A683" s="247" t="s">
        <v>176</v>
      </c>
      <c r="B683" s="287" t="s">
        <v>2794</v>
      </c>
      <c r="C683" s="287" t="s">
        <v>2795</v>
      </c>
      <c r="D683" s="305">
        <v>36</v>
      </c>
      <c r="E683" s="287" t="s">
        <v>13</v>
      </c>
      <c r="F683" s="289">
        <v>43707</v>
      </c>
      <c r="G683" s="290" t="s">
        <v>600</v>
      </c>
      <c r="H683" s="290" t="s">
        <v>996</v>
      </c>
      <c r="I683" s="291">
        <v>-91.005300000000005</v>
      </c>
      <c r="J683" s="291">
        <v>8</v>
      </c>
      <c r="K683" s="290" t="s">
        <v>815</v>
      </c>
      <c r="L683" s="292">
        <v>23.25</v>
      </c>
      <c r="M683" s="293" t="s">
        <v>997</v>
      </c>
      <c r="N683" s="293" t="s">
        <v>998</v>
      </c>
      <c r="O683" s="294" t="s">
        <v>12</v>
      </c>
      <c r="P683" s="295">
        <v>-5.3339480000000004</v>
      </c>
      <c r="Q683" s="295" t="s">
        <v>447</v>
      </c>
      <c r="R683" s="296">
        <v>0</v>
      </c>
      <c r="S683" s="297">
        <v>6.5202023730551748E-4</v>
      </c>
      <c r="T683" s="297">
        <v>6.0774121419805412E-4</v>
      </c>
      <c r="U683" s="298">
        <v>1.0728583516684678</v>
      </c>
      <c r="V683" s="295"/>
      <c r="W683" s="295"/>
      <c r="X683" s="295"/>
      <c r="Y683" s="313"/>
      <c r="Z683" s="313"/>
      <c r="AA683" s="301"/>
      <c r="AB683" s="295"/>
    </row>
    <row r="684" spans="1:28" ht="15">
      <c r="A684" s="247" t="s">
        <v>176</v>
      </c>
      <c r="B684" s="287" t="s">
        <v>2796</v>
      </c>
      <c r="C684" s="287" t="s">
        <v>2797</v>
      </c>
      <c r="D684" s="305">
        <v>37</v>
      </c>
      <c r="E684" s="287" t="s">
        <v>13</v>
      </c>
      <c r="F684" s="289">
        <v>43707</v>
      </c>
      <c r="G684" s="290" t="s">
        <v>600</v>
      </c>
      <c r="H684" s="290" t="s">
        <v>2798</v>
      </c>
      <c r="I684" s="291">
        <v>-48.553699999999999</v>
      </c>
      <c r="J684" s="291">
        <v>5</v>
      </c>
      <c r="K684" s="290" t="s">
        <v>815</v>
      </c>
      <c r="L684" s="292">
        <v>25.41</v>
      </c>
      <c r="M684" s="293" t="s">
        <v>2799</v>
      </c>
      <c r="N684" s="293" t="s">
        <v>2800</v>
      </c>
      <c r="O684" s="294" t="s">
        <v>12</v>
      </c>
      <c r="P684" s="295">
        <v>-11.956185</v>
      </c>
      <c r="Q684" s="295" t="s">
        <v>408</v>
      </c>
      <c r="R684" s="296">
        <v>0</v>
      </c>
      <c r="S684" s="297">
        <v>2.3583934482625288E-5</v>
      </c>
      <c r="T684" s="297">
        <v>2.3422357294722112E-4</v>
      </c>
      <c r="U684" s="298">
        <v>0.10068984170068819</v>
      </c>
      <c r="V684" s="295"/>
      <c r="W684" s="295"/>
      <c r="X684" s="295"/>
      <c r="Y684" s="313"/>
      <c r="Z684" s="313"/>
      <c r="AA684" s="301"/>
      <c r="AB684" s="295"/>
    </row>
    <row r="685" spans="1:28" ht="15">
      <c r="A685" s="247" t="s">
        <v>176</v>
      </c>
      <c r="B685" s="287" t="s">
        <v>2801</v>
      </c>
      <c r="C685" s="287" t="s">
        <v>2802</v>
      </c>
      <c r="D685" s="305">
        <v>38</v>
      </c>
      <c r="E685" s="287" t="s">
        <v>13</v>
      </c>
      <c r="F685" s="289">
        <v>43707</v>
      </c>
      <c r="G685" s="290" t="s">
        <v>600</v>
      </c>
      <c r="H685" s="290" t="s">
        <v>1213</v>
      </c>
      <c r="I685" s="291">
        <v>-60.113999999999997</v>
      </c>
      <c r="J685" s="291">
        <v>7</v>
      </c>
      <c r="K685" s="290" t="s">
        <v>815</v>
      </c>
      <c r="L685" s="292">
        <v>73.39</v>
      </c>
      <c r="M685" s="293" t="s">
        <v>1214</v>
      </c>
      <c r="N685" s="293" t="s">
        <v>1215</v>
      </c>
      <c r="O685" s="294" t="s">
        <v>12</v>
      </c>
      <c r="P685" s="295">
        <v>5.3202629999999997</v>
      </c>
      <c r="Q685" s="295" t="s">
        <v>408</v>
      </c>
      <c r="R685" s="296">
        <v>0</v>
      </c>
      <c r="S685" s="297">
        <v>4.5128637492991824E-4</v>
      </c>
      <c r="T685" s="297">
        <v>1.1259390117530973E-3</v>
      </c>
      <c r="U685" s="298">
        <v>0.40080889836764894</v>
      </c>
      <c r="V685" s="295"/>
      <c r="W685" s="295"/>
      <c r="X685" s="295"/>
      <c r="Y685" s="313"/>
      <c r="Z685" s="313"/>
      <c r="AA685" s="301"/>
      <c r="AB685" s="295"/>
    </row>
    <row r="686" spans="1:28" ht="15">
      <c r="A686" s="247" t="s">
        <v>176</v>
      </c>
      <c r="B686" s="287" t="s">
        <v>2803</v>
      </c>
      <c r="C686" s="287" t="s">
        <v>2804</v>
      </c>
      <c r="D686" s="305">
        <v>39</v>
      </c>
      <c r="E686" s="287" t="s">
        <v>13</v>
      </c>
      <c r="F686" s="289">
        <v>43707</v>
      </c>
      <c r="G686" s="290" t="s">
        <v>600</v>
      </c>
      <c r="H686" s="290" t="s">
        <v>2805</v>
      </c>
      <c r="I686" s="291">
        <v>-49.3386</v>
      </c>
      <c r="J686" s="291">
        <v>8</v>
      </c>
      <c r="K686" s="290" t="s">
        <v>815</v>
      </c>
      <c r="L686" s="292">
        <v>58.16</v>
      </c>
      <c r="M686" s="293" t="s">
        <v>2806</v>
      </c>
      <c r="N686" s="293" t="s">
        <v>2807</v>
      </c>
      <c r="O686" s="294" t="s">
        <v>12</v>
      </c>
      <c r="P686" s="295">
        <v>-0.32567382</v>
      </c>
      <c r="Q686" s="295" t="s">
        <v>447</v>
      </c>
      <c r="R686" s="296">
        <v>0</v>
      </c>
      <c r="S686" s="297">
        <v>5.312921431041181E-3</v>
      </c>
      <c r="T686" s="297">
        <v>9.7914863819535125E-3</v>
      </c>
      <c r="U686" s="298">
        <v>0.54260622175130813</v>
      </c>
      <c r="V686" s="295"/>
      <c r="W686" s="295"/>
      <c r="X686" s="295"/>
      <c r="Y686" s="313"/>
      <c r="Z686" s="313"/>
      <c r="AA686" s="301"/>
      <c r="AB686" s="295"/>
    </row>
    <row r="687" spans="1:28" ht="15">
      <c r="A687" s="247" t="s">
        <v>176</v>
      </c>
      <c r="B687" s="287" t="s">
        <v>2808</v>
      </c>
      <c r="C687" s="287" t="s">
        <v>2809</v>
      </c>
      <c r="D687" s="305">
        <v>40</v>
      </c>
      <c r="E687" s="287" t="s">
        <v>13</v>
      </c>
      <c r="F687" s="289">
        <v>43707</v>
      </c>
      <c r="G687" s="290" t="s">
        <v>600</v>
      </c>
      <c r="H687" s="290" t="s">
        <v>1011</v>
      </c>
      <c r="I687" s="291">
        <v>-213.65639999999999</v>
      </c>
      <c r="J687" s="291">
        <v>2</v>
      </c>
      <c r="K687" s="290" t="s">
        <v>815</v>
      </c>
      <c r="L687" s="292">
        <v>57.27</v>
      </c>
      <c r="M687" s="293" t="s">
        <v>1012</v>
      </c>
      <c r="N687" s="293" t="s">
        <v>1013</v>
      </c>
      <c r="O687" s="294" t="s">
        <v>12</v>
      </c>
      <c r="P687" s="295">
        <v>-1.9669652</v>
      </c>
      <c r="Q687" s="295" t="s">
        <v>447</v>
      </c>
      <c r="R687" s="296">
        <v>0</v>
      </c>
      <c r="S687" s="297">
        <v>6.6642844244459989E-5</v>
      </c>
      <c r="T687" s="297">
        <v>6.7768448827046899E-4</v>
      </c>
      <c r="U687" s="298">
        <v>9.8339043312826016E-2</v>
      </c>
      <c r="V687" s="295"/>
      <c r="W687" s="295"/>
      <c r="X687" s="295"/>
      <c r="Y687" s="313"/>
      <c r="Z687" s="313"/>
      <c r="AA687" s="301"/>
      <c r="AB687" s="295"/>
    </row>
    <row r="688" spans="1:28" ht="15">
      <c r="A688" s="247" t="s">
        <v>176</v>
      </c>
      <c r="B688" s="287" t="s">
        <v>2810</v>
      </c>
      <c r="C688" s="287" t="s">
        <v>2811</v>
      </c>
      <c r="D688" s="305">
        <v>41</v>
      </c>
      <c r="E688" s="287" t="s">
        <v>13</v>
      </c>
      <c r="F688" s="289">
        <v>43707</v>
      </c>
      <c r="G688" s="290" t="s">
        <v>600</v>
      </c>
      <c r="H688" s="290" t="s">
        <v>2683</v>
      </c>
      <c r="I688" s="291">
        <v>-54.417999999999999</v>
      </c>
      <c r="J688" s="291">
        <v>8</v>
      </c>
      <c r="K688" s="290" t="s">
        <v>815</v>
      </c>
      <c r="L688" s="292">
        <v>34.18</v>
      </c>
      <c r="M688" s="293" t="s">
        <v>2684</v>
      </c>
      <c r="N688" s="293" t="s">
        <v>2685</v>
      </c>
      <c r="O688" s="294" t="s">
        <v>12</v>
      </c>
      <c r="P688" s="295">
        <v>-3.495139</v>
      </c>
      <c r="Q688" s="295" t="s">
        <v>447</v>
      </c>
      <c r="R688" s="296">
        <v>0</v>
      </c>
      <c r="S688" s="297">
        <v>1.4024575609605181E-4</v>
      </c>
      <c r="T688" s="297">
        <v>3.5194718778909235E-4</v>
      </c>
      <c r="U688" s="298">
        <v>0.39848523006268599</v>
      </c>
      <c r="V688" s="295"/>
      <c r="W688" s="295"/>
      <c r="X688" s="295"/>
      <c r="Y688" s="313"/>
      <c r="Z688" s="313"/>
      <c r="AA688" s="301"/>
      <c r="AB688" s="295"/>
    </row>
    <row r="689" spans="1:28" ht="15">
      <c r="A689" s="247" t="s">
        <v>176</v>
      </c>
      <c r="B689" s="287" t="s">
        <v>2812</v>
      </c>
      <c r="C689" s="287" t="s">
        <v>2813</v>
      </c>
      <c r="D689" s="305">
        <v>42</v>
      </c>
      <c r="E689" s="287" t="s">
        <v>13</v>
      </c>
      <c r="F689" s="289">
        <v>43707</v>
      </c>
      <c r="G689" s="290" t="s">
        <v>600</v>
      </c>
      <c r="H689" s="290" t="s">
        <v>1016</v>
      </c>
      <c r="I689" s="291">
        <v>-100</v>
      </c>
      <c r="J689" s="291">
        <v>5</v>
      </c>
      <c r="K689" s="290" t="s">
        <v>815</v>
      </c>
      <c r="L689" s="292">
        <v>26.31</v>
      </c>
      <c r="M689" s="293" t="s">
        <v>1017</v>
      </c>
      <c r="N689" s="293" t="s">
        <v>1018</v>
      </c>
      <c r="O689" s="294" t="s">
        <v>12</v>
      </c>
      <c r="P689" s="295">
        <v>-2.8728842999999999</v>
      </c>
      <c r="Q689" s="295" t="s">
        <v>447</v>
      </c>
      <c r="R689" s="296">
        <v>0</v>
      </c>
      <c r="S689" s="297">
        <v>6.847871339010093E-5</v>
      </c>
      <c r="T689" s="297">
        <v>7.9210519946699162E-4</v>
      </c>
      <c r="U689" s="298">
        <v>8.6451538805931746E-2</v>
      </c>
      <c r="V689" s="295"/>
      <c r="W689" s="295"/>
      <c r="X689" s="295"/>
      <c r="Y689" s="313"/>
      <c r="Z689" s="313"/>
      <c r="AA689" s="301"/>
      <c r="AB689" s="295"/>
    </row>
    <row r="690" spans="1:28" ht="15">
      <c r="A690" s="247" t="s">
        <v>176</v>
      </c>
      <c r="B690" s="287" t="s">
        <v>2814</v>
      </c>
      <c r="C690" s="287" t="s">
        <v>2815</v>
      </c>
      <c r="D690" s="305">
        <v>43</v>
      </c>
      <c r="E690" s="287" t="s">
        <v>13</v>
      </c>
      <c r="F690" s="289">
        <v>43707</v>
      </c>
      <c r="G690" s="290" t="s">
        <v>600</v>
      </c>
      <c r="H690" s="290" t="s">
        <v>758</v>
      </c>
      <c r="I690" s="291">
        <v>-96.707800000000006</v>
      </c>
      <c r="J690" s="291">
        <v>7</v>
      </c>
      <c r="K690" s="290" t="s">
        <v>815</v>
      </c>
      <c r="L690" s="292">
        <v>23.6</v>
      </c>
      <c r="M690" s="293" t="s">
        <v>759</v>
      </c>
      <c r="N690" s="293" t="s">
        <v>760</v>
      </c>
      <c r="O690" s="294" t="s">
        <v>12</v>
      </c>
      <c r="P690" s="295">
        <v>-4.139602</v>
      </c>
      <c r="Q690" s="295" t="s">
        <v>447</v>
      </c>
      <c r="R690" s="296">
        <v>0</v>
      </c>
      <c r="S690" s="297">
        <v>2.1814590977399493E-4</v>
      </c>
      <c r="T690" s="297">
        <v>1.1738373277317541E-3</v>
      </c>
      <c r="U690" s="298">
        <v>0.18583998363344409</v>
      </c>
      <c r="V690" s="295"/>
      <c r="W690" s="295"/>
      <c r="X690" s="295"/>
      <c r="Y690" s="313"/>
      <c r="Z690" s="313"/>
      <c r="AA690" s="301"/>
      <c r="AB690" s="295"/>
    </row>
    <row r="691" spans="1:28" ht="15">
      <c r="A691" s="247" t="s">
        <v>176</v>
      </c>
      <c r="B691" s="287" t="s">
        <v>2816</v>
      </c>
      <c r="C691" s="287" t="s">
        <v>2817</v>
      </c>
      <c r="D691" s="305">
        <v>44</v>
      </c>
      <c r="E691" s="287" t="s">
        <v>13</v>
      </c>
      <c r="F691" s="289">
        <v>43707</v>
      </c>
      <c r="G691" s="290" t="s">
        <v>600</v>
      </c>
      <c r="H691" s="290" t="s">
        <v>768</v>
      </c>
      <c r="I691" s="291">
        <v>-121.1031</v>
      </c>
      <c r="J691" s="291">
        <v>7</v>
      </c>
      <c r="K691" s="290" t="s">
        <v>815</v>
      </c>
      <c r="L691" s="292">
        <v>139.19999999999999</v>
      </c>
      <c r="M691" s="293" t="s">
        <v>769</v>
      </c>
      <c r="N691" s="293" t="s">
        <v>770</v>
      </c>
      <c r="O691" s="294" t="s">
        <v>12</v>
      </c>
      <c r="P691" s="295">
        <v>0.79182386000000005</v>
      </c>
      <c r="Q691" s="295" t="s">
        <v>447</v>
      </c>
      <c r="R691" s="296">
        <v>0</v>
      </c>
      <c r="S691" s="297">
        <v>9.348897884432103E-4</v>
      </c>
      <c r="T691" s="297">
        <v>1.1587610570715462E-3</v>
      </c>
      <c r="U691" s="298">
        <v>0.80680118022423908</v>
      </c>
      <c r="V691" s="295"/>
      <c r="W691" s="295"/>
      <c r="X691" s="295"/>
      <c r="Y691" s="313"/>
      <c r="Z691" s="313"/>
      <c r="AA691" s="301"/>
      <c r="AB691" s="295"/>
    </row>
    <row r="692" spans="1:28" ht="15">
      <c r="A692" s="247" t="s">
        <v>176</v>
      </c>
      <c r="B692" s="287" t="s">
        <v>2818</v>
      </c>
      <c r="C692" s="287" t="s">
        <v>2819</v>
      </c>
      <c r="D692" s="305">
        <v>45</v>
      </c>
      <c r="E692" s="287" t="s">
        <v>13</v>
      </c>
      <c r="F692" s="289">
        <v>43707</v>
      </c>
      <c r="G692" s="290" t="s">
        <v>600</v>
      </c>
      <c r="H692" s="290" t="s">
        <v>1025</v>
      </c>
      <c r="I692" s="291">
        <v>-528.25549999999998</v>
      </c>
      <c r="J692" s="291">
        <v>4</v>
      </c>
      <c r="K692" s="290" t="s">
        <v>815</v>
      </c>
      <c r="L692" s="292">
        <v>159.72</v>
      </c>
      <c r="M692" s="293" t="s">
        <v>1026</v>
      </c>
      <c r="N692" s="293" t="s">
        <v>1027</v>
      </c>
      <c r="O692" s="294" t="s">
        <v>12</v>
      </c>
      <c r="P692" s="295">
        <v>-1.0342716999999999</v>
      </c>
      <c r="Q692" s="295" t="s">
        <v>280</v>
      </c>
      <c r="R692" s="296">
        <v>0</v>
      </c>
      <c r="S692" s="297">
        <v>7.7201827877413569E-4</v>
      </c>
      <c r="T692" s="297">
        <v>2.0737626386950004E-3</v>
      </c>
      <c r="U692" s="298">
        <v>0.37227899874787967</v>
      </c>
      <c r="V692" s="295"/>
      <c r="W692" s="295"/>
      <c r="X692" s="295"/>
      <c r="Y692" s="313"/>
      <c r="Z692" s="313"/>
      <c r="AA692" s="301"/>
      <c r="AB692" s="295"/>
    </row>
    <row r="693" spans="1:28" ht="15">
      <c r="A693" s="247" t="s">
        <v>176</v>
      </c>
      <c r="B693" s="287" t="s">
        <v>2820</v>
      </c>
      <c r="C693" s="287" t="s">
        <v>2821</v>
      </c>
      <c r="D693" s="305">
        <v>46</v>
      </c>
      <c r="E693" s="287" t="s">
        <v>13</v>
      </c>
      <c r="F693" s="289">
        <v>43707</v>
      </c>
      <c r="G693" s="290" t="s">
        <v>600</v>
      </c>
      <c r="H693" s="290" t="s">
        <v>2692</v>
      </c>
      <c r="I693" s="291">
        <v>-49.300699999999999</v>
      </c>
      <c r="J693" s="291">
        <v>2</v>
      </c>
      <c r="K693" s="290" t="s">
        <v>815</v>
      </c>
      <c r="L693" s="292">
        <v>15.7</v>
      </c>
      <c r="M693" s="293" t="s">
        <v>2693</v>
      </c>
      <c r="N693" s="293" t="s">
        <v>2694</v>
      </c>
      <c r="O693" s="294" t="s">
        <v>12</v>
      </c>
      <c r="P693" s="295">
        <v>-12.193852</v>
      </c>
      <c r="Q693" s="295" t="s">
        <v>280</v>
      </c>
      <c r="R693" s="296">
        <v>0</v>
      </c>
      <c r="S693" s="297">
        <v>3.7241104785029975E-5</v>
      </c>
      <c r="T693" s="297">
        <v>2.6491469766481702E-4</v>
      </c>
      <c r="U693" s="298">
        <v>0.14057772223777948</v>
      </c>
      <c r="V693" s="295"/>
      <c r="W693" s="295"/>
      <c r="X693" s="295"/>
      <c r="Y693" s="313"/>
      <c r="Z693" s="313"/>
      <c r="AA693" s="301"/>
      <c r="AB693" s="295"/>
    </row>
    <row r="694" spans="1:28" ht="15">
      <c r="A694" s="247" t="s">
        <v>176</v>
      </c>
      <c r="B694" s="287" t="s">
        <v>2822</v>
      </c>
      <c r="C694" s="287" t="s">
        <v>2823</v>
      </c>
      <c r="D694" s="305">
        <v>47</v>
      </c>
      <c r="E694" s="287" t="s">
        <v>13</v>
      </c>
      <c r="F694" s="289">
        <v>43707</v>
      </c>
      <c r="G694" s="290" t="s">
        <v>600</v>
      </c>
      <c r="H694" s="290" t="s">
        <v>1030</v>
      </c>
      <c r="I694" s="291">
        <v>-286.5385</v>
      </c>
      <c r="J694" s="291">
        <v>7</v>
      </c>
      <c r="K694" s="290" t="s">
        <v>815</v>
      </c>
      <c r="L694" s="292">
        <v>20.76</v>
      </c>
      <c r="M694" s="293" t="s">
        <v>1031</v>
      </c>
      <c r="N694" s="293" t="s">
        <v>1032</v>
      </c>
      <c r="O694" s="294" t="s">
        <v>12</v>
      </c>
      <c r="P694" s="295">
        <v>-6.2176169999999997</v>
      </c>
      <c r="Q694" s="295" t="s">
        <v>280</v>
      </c>
      <c r="R694" s="296">
        <v>0</v>
      </c>
      <c r="S694" s="297">
        <v>9.2647239858112656E-5</v>
      </c>
      <c r="T694" s="297">
        <v>3.0132006055489394E-4</v>
      </c>
      <c r="U694" s="298">
        <v>0.30747119752829849</v>
      </c>
      <c r="V694" s="295"/>
      <c r="W694" s="295"/>
      <c r="X694" s="295"/>
      <c r="Y694" s="313"/>
      <c r="Z694" s="313"/>
      <c r="AA694" s="301"/>
      <c r="AB694" s="295"/>
    </row>
    <row r="695" spans="1:28" ht="15">
      <c r="A695" s="247" t="s">
        <v>176</v>
      </c>
      <c r="B695" s="287" t="s">
        <v>2824</v>
      </c>
      <c r="C695" s="287" t="s">
        <v>2825</v>
      </c>
      <c r="D695" s="305">
        <v>48</v>
      </c>
      <c r="E695" s="287" t="s">
        <v>13</v>
      </c>
      <c r="F695" s="289">
        <v>43707</v>
      </c>
      <c r="G695" s="290" t="s">
        <v>600</v>
      </c>
      <c r="H695" s="290" t="s">
        <v>1035</v>
      </c>
      <c r="I695" s="291">
        <v>-1333.3333</v>
      </c>
      <c r="J695" s="291">
        <v>7</v>
      </c>
      <c r="K695" s="290" t="s">
        <v>815</v>
      </c>
      <c r="L695" s="292">
        <v>24.84</v>
      </c>
      <c r="M695" s="293" t="s">
        <v>1036</v>
      </c>
      <c r="N695" s="293" t="s">
        <v>1037</v>
      </c>
      <c r="O695" s="294" t="s">
        <v>12</v>
      </c>
      <c r="P695" s="295">
        <v>-11.220044</v>
      </c>
      <c r="Q695" s="295" t="s">
        <v>280</v>
      </c>
      <c r="R695" s="296">
        <v>0</v>
      </c>
      <c r="S695" s="297">
        <v>7.8882882584735338E-5</v>
      </c>
      <c r="T695" s="297">
        <v>4.1191782034376637E-4</v>
      </c>
      <c r="U695" s="298">
        <v>0.19150150512765765</v>
      </c>
      <c r="V695" s="295"/>
      <c r="W695" s="295"/>
      <c r="X695" s="295"/>
      <c r="Y695" s="313"/>
      <c r="Z695" s="313"/>
      <c r="AA695" s="301"/>
      <c r="AB695" s="295"/>
    </row>
    <row r="696" spans="1:28" ht="15">
      <c r="A696" s="247" t="s">
        <v>2826</v>
      </c>
      <c r="B696" s="287" t="s">
        <v>2827</v>
      </c>
      <c r="C696" s="287" t="s">
        <v>2828</v>
      </c>
      <c r="D696" s="305">
        <v>49</v>
      </c>
      <c r="E696" s="287" t="s">
        <v>13</v>
      </c>
      <c r="F696" s="289">
        <v>43707</v>
      </c>
      <c r="G696" s="290" t="s">
        <v>600</v>
      </c>
      <c r="H696" s="290" t="s">
        <v>2697</v>
      </c>
      <c r="I696" s="291">
        <v>-61.077800000000003</v>
      </c>
      <c r="J696" s="291">
        <v>1</v>
      </c>
      <c r="K696" s="290" t="s">
        <v>815</v>
      </c>
      <c r="L696" s="292">
        <v>46.78</v>
      </c>
      <c r="M696" s="293" t="s">
        <v>2698</v>
      </c>
      <c r="N696" s="293" t="s">
        <v>2699</v>
      </c>
      <c r="O696" s="294" t="s">
        <v>12</v>
      </c>
      <c r="P696" s="295">
        <v>-6.5543355999999999</v>
      </c>
      <c r="Q696" s="295" t="s">
        <v>280</v>
      </c>
      <c r="R696" s="296">
        <v>0</v>
      </c>
      <c r="S696" s="297">
        <v>8.8671770113862023E-5</v>
      </c>
      <c r="T696" s="297">
        <v>2.4546282323799286E-4</v>
      </c>
      <c r="U696" s="298">
        <v>0.36124317704880599</v>
      </c>
      <c r="V696" s="295"/>
      <c r="W696" s="295"/>
      <c r="X696" s="295"/>
      <c r="Y696" s="313"/>
      <c r="Z696" s="313"/>
      <c r="AA696" s="301"/>
      <c r="AB696" s="295"/>
    </row>
    <row r="697" spans="1:28" ht="15">
      <c r="A697" s="247" t="s">
        <v>176</v>
      </c>
      <c r="B697" s="287" t="s">
        <v>2829</v>
      </c>
      <c r="C697" s="287" t="s">
        <v>2830</v>
      </c>
      <c r="D697" s="305">
        <v>50</v>
      </c>
      <c r="E697" s="287" t="s">
        <v>13</v>
      </c>
      <c r="F697" s="289">
        <v>43707</v>
      </c>
      <c r="G697" s="290" t="s">
        <v>600</v>
      </c>
      <c r="H697" s="290" t="s">
        <v>810</v>
      </c>
      <c r="I697" s="291">
        <v>-93.103399999999993</v>
      </c>
      <c r="J697" s="291">
        <v>5</v>
      </c>
      <c r="K697" s="290" t="s">
        <v>815</v>
      </c>
      <c r="L697" s="292">
        <v>19.47</v>
      </c>
      <c r="M697" s="293" t="s">
        <v>811</v>
      </c>
      <c r="N697" s="293" t="s">
        <v>812</v>
      </c>
      <c r="O697" s="294" t="s">
        <v>12</v>
      </c>
      <c r="P697" s="295">
        <v>-11.531103</v>
      </c>
      <c r="Q697" s="295" t="s">
        <v>280</v>
      </c>
      <c r="R697" s="296">
        <v>0</v>
      </c>
      <c r="S697" s="297">
        <v>7.6593766574078876E-5</v>
      </c>
      <c r="T697" s="297">
        <v>4.0024659407615127E-4</v>
      </c>
      <c r="U697" s="298">
        <v>0.19136644185785645</v>
      </c>
      <c r="V697" s="295"/>
      <c r="W697" s="295"/>
      <c r="X697" s="295"/>
      <c r="Y697" s="313"/>
      <c r="Z697" s="313"/>
      <c r="AA697" s="301"/>
      <c r="AB697" s="295"/>
    </row>
    <row r="698" spans="1:28" ht="15">
      <c r="A698" s="247" t="s">
        <v>176</v>
      </c>
      <c r="B698" s="287" t="s">
        <v>2831</v>
      </c>
      <c r="C698" s="287" t="s">
        <v>2832</v>
      </c>
      <c r="D698" s="305">
        <v>1</v>
      </c>
      <c r="E698" s="287" t="s">
        <v>3</v>
      </c>
      <c r="F698" s="289">
        <v>43707</v>
      </c>
      <c r="G698" s="290" t="s">
        <v>572</v>
      </c>
      <c r="H698" s="290" t="s">
        <v>2833</v>
      </c>
      <c r="I698" s="291">
        <v>-2.4117650000000001E-2</v>
      </c>
      <c r="J698" s="291">
        <v>10</v>
      </c>
      <c r="K698" s="290" t="s">
        <v>815</v>
      </c>
      <c r="L698" s="292">
        <v>137.94999999999999</v>
      </c>
      <c r="M698" s="293" t="s">
        <v>2834</v>
      </c>
      <c r="N698" s="293" t="s">
        <v>2835</v>
      </c>
      <c r="O698" s="294" t="s">
        <v>186</v>
      </c>
      <c r="P698" s="295">
        <v>-4.3813110000000002</v>
      </c>
      <c r="Q698" s="295" t="s">
        <v>395</v>
      </c>
      <c r="R698" s="296">
        <v>0</v>
      </c>
      <c r="S698" s="297">
        <v>3.4544628003135548E-4</v>
      </c>
      <c r="T698" s="297">
        <v>4.1017530978031033E-4</v>
      </c>
      <c r="U698" s="298">
        <v>0.8421917940803807</v>
      </c>
      <c r="V698" s="295"/>
      <c r="W698" s="295"/>
      <c r="X698" s="295"/>
      <c r="Y698" s="313"/>
      <c r="Z698" s="313"/>
      <c r="AA698" s="301"/>
      <c r="AB698" s="295"/>
    </row>
    <row r="699" spans="1:28" ht="15">
      <c r="A699" s="247" t="s">
        <v>176</v>
      </c>
      <c r="B699" s="287" t="s">
        <v>2836</v>
      </c>
      <c r="C699" s="287" t="s">
        <v>2837</v>
      </c>
      <c r="D699" s="305">
        <v>2</v>
      </c>
      <c r="E699" s="287" t="s">
        <v>3</v>
      </c>
      <c r="F699" s="289">
        <v>43707</v>
      </c>
      <c r="G699" s="290" t="s">
        <v>572</v>
      </c>
      <c r="H699" s="290" t="s">
        <v>2838</v>
      </c>
      <c r="I699" s="291">
        <v>-3.8628000000000003E-2</v>
      </c>
      <c r="J699" s="291">
        <v>38</v>
      </c>
      <c r="K699" s="290" t="s">
        <v>815</v>
      </c>
      <c r="L699" s="292">
        <v>26.31</v>
      </c>
      <c r="M699" s="293" t="s">
        <v>2839</v>
      </c>
      <c r="N699" s="293" t="s">
        <v>2840</v>
      </c>
      <c r="O699" s="294" t="s">
        <v>186</v>
      </c>
      <c r="P699" s="295">
        <v>-6.1619162999999997</v>
      </c>
      <c r="Q699" s="295" t="s">
        <v>280</v>
      </c>
      <c r="R699" s="296">
        <v>0</v>
      </c>
      <c r="S699" s="297">
        <v>9.4120902589821471E-4</v>
      </c>
      <c r="T699" s="297">
        <v>4.2608492192363202E-4</v>
      </c>
      <c r="U699" s="298">
        <v>2.2089705067453886</v>
      </c>
      <c r="V699" s="295"/>
      <c r="W699" s="295"/>
      <c r="X699" s="295"/>
      <c r="Y699" s="313"/>
      <c r="Z699" s="313"/>
      <c r="AA699" s="301"/>
      <c r="AB699" s="295"/>
    </row>
    <row r="700" spans="1:28" ht="15">
      <c r="A700" s="247" t="s">
        <v>176</v>
      </c>
      <c r="B700" s="287" t="s">
        <v>2841</v>
      </c>
      <c r="C700" s="287" t="s">
        <v>2842</v>
      </c>
      <c r="D700" s="305">
        <v>3</v>
      </c>
      <c r="E700" s="287" t="s">
        <v>3</v>
      </c>
      <c r="F700" s="289">
        <v>43707</v>
      </c>
      <c r="G700" s="290" t="s">
        <v>572</v>
      </c>
      <c r="H700" s="290" t="s">
        <v>489</v>
      </c>
      <c r="I700" s="291">
        <v>-2.6744E-2</v>
      </c>
      <c r="J700" s="291">
        <v>25</v>
      </c>
      <c r="K700" s="290" t="s">
        <v>815</v>
      </c>
      <c r="L700" s="292">
        <v>52.04</v>
      </c>
      <c r="M700" s="293" t="s">
        <v>490</v>
      </c>
      <c r="N700" s="293" t="s">
        <v>491</v>
      </c>
      <c r="O700" s="294" t="s">
        <v>186</v>
      </c>
      <c r="P700" s="295">
        <v>-2.8219341999999998</v>
      </c>
      <c r="Q700" s="295" t="s">
        <v>484</v>
      </c>
      <c r="R700" s="296">
        <v>0</v>
      </c>
      <c r="S700" s="297">
        <v>4.1525564939876398E-3</v>
      </c>
      <c r="T700" s="297">
        <v>1.9328793238714663E-3</v>
      </c>
      <c r="U700" s="298">
        <v>2.1483785576795684</v>
      </c>
      <c r="V700" s="295"/>
      <c r="W700" s="295"/>
      <c r="X700" s="295"/>
      <c r="Y700" s="313"/>
      <c r="Z700" s="313"/>
      <c r="AA700" s="301"/>
      <c r="AB700" s="295"/>
    </row>
    <row r="701" spans="1:28" ht="15">
      <c r="A701" s="247" t="s">
        <v>2843</v>
      </c>
      <c r="B701" s="287" t="s">
        <v>2844</v>
      </c>
      <c r="C701" s="287" t="s">
        <v>2845</v>
      </c>
      <c r="D701" s="305">
        <v>4</v>
      </c>
      <c r="E701" s="287" t="s">
        <v>3</v>
      </c>
      <c r="F701" s="289">
        <v>43707</v>
      </c>
      <c r="G701" s="290" t="s">
        <v>572</v>
      </c>
      <c r="H701" s="290" t="s">
        <v>2272</v>
      </c>
      <c r="I701" s="291">
        <v>-0.17095260000000001</v>
      </c>
      <c r="J701" s="291">
        <v>1</v>
      </c>
      <c r="K701" s="290" t="s">
        <v>815</v>
      </c>
      <c r="L701" s="292">
        <v>25.84</v>
      </c>
      <c r="M701" s="293" t="s">
        <v>2273</v>
      </c>
      <c r="N701" s="293" t="s">
        <v>2274</v>
      </c>
      <c r="O701" s="294" t="s">
        <v>186</v>
      </c>
      <c r="P701" s="295">
        <v>0.67890879999999998</v>
      </c>
      <c r="Q701" s="295" t="s">
        <v>484</v>
      </c>
      <c r="R701" s="296">
        <v>0</v>
      </c>
      <c r="S701" s="297">
        <v>4.6518134916597999E-5</v>
      </c>
      <c r="T701" s="297">
        <v>4.1095475481938576E-4</v>
      </c>
      <c r="U701" s="298">
        <v>0.11319527118512761</v>
      </c>
      <c r="V701" s="295"/>
      <c r="W701" s="295"/>
      <c r="X701" s="295"/>
      <c r="Y701" s="313"/>
      <c r="Z701" s="313"/>
      <c r="AA701" s="301"/>
      <c r="AB701" s="295"/>
    </row>
    <row r="702" spans="1:28" ht="15">
      <c r="A702" s="247" t="s">
        <v>176</v>
      </c>
      <c r="B702" s="287" t="s">
        <v>2846</v>
      </c>
      <c r="C702" s="287" t="s">
        <v>2847</v>
      </c>
      <c r="D702" s="305">
        <v>5</v>
      </c>
      <c r="E702" s="287" t="s">
        <v>3</v>
      </c>
      <c r="F702" s="289">
        <v>43707</v>
      </c>
      <c r="G702" s="290" t="s">
        <v>572</v>
      </c>
      <c r="H702" s="290" t="s">
        <v>1580</v>
      </c>
      <c r="I702" s="291">
        <v>-0.5905378</v>
      </c>
      <c r="J702" s="291">
        <v>3</v>
      </c>
      <c r="K702" s="290" t="s">
        <v>815</v>
      </c>
      <c r="L702" s="292">
        <v>58.99</v>
      </c>
      <c r="M702" s="293" t="s">
        <v>1581</v>
      </c>
      <c r="N702" s="293" t="s">
        <v>1582</v>
      </c>
      <c r="O702" s="294" t="s">
        <v>186</v>
      </c>
      <c r="P702" s="295">
        <v>-0.74803830000000004</v>
      </c>
      <c r="Q702" s="295" t="s">
        <v>404</v>
      </c>
      <c r="R702" s="296">
        <v>0</v>
      </c>
      <c r="S702" s="297">
        <v>4.1399424390674324E-5</v>
      </c>
      <c r="T702" s="297">
        <v>4.0453574337401174E-4</v>
      </c>
      <c r="U702" s="298">
        <v>0.1023381124381849</v>
      </c>
      <c r="V702" s="295"/>
      <c r="W702" s="295"/>
      <c r="X702" s="295"/>
      <c r="Y702" s="313"/>
      <c r="Z702" s="313"/>
      <c r="AA702" s="301"/>
      <c r="AB702" s="295"/>
    </row>
    <row r="703" spans="1:28" ht="15">
      <c r="A703" s="247" t="s">
        <v>176</v>
      </c>
      <c r="B703" s="287" t="s">
        <v>2848</v>
      </c>
      <c r="C703" s="287" t="s">
        <v>2849</v>
      </c>
      <c r="D703" s="305">
        <v>6</v>
      </c>
      <c r="E703" s="287" t="s">
        <v>3</v>
      </c>
      <c r="F703" s="289">
        <v>43707</v>
      </c>
      <c r="G703" s="290" t="s">
        <v>572</v>
      </c>
      <c r="H703" s="290" t="s">
        <v>2850</v>
      </c>
      <c r="I703" s="291">
        <v>-2.8552950000000001E-2</v>
      </c>
      <c r="J703" s="291">
        <v>16</v>
      </c>
      <c r="K703" s="290" t="s">
        <v>815</v>
      </c>
      <c r="L703" s="292">
        <v>42.06</v>
      </c>
      <c r="M703" s="293" t="s">
        <v>2851</v>
      </c>
      <c r="N703" s="293" t="s">
        <v>2852</v>
      </c>
      <c r="O703" s="294" t="s">
        <v>186</v>
      </c>
      <c r="P703" s="295">
        <v>-4.5233910000000002</v>
      </c>
      <c r="Q703" s="295" t="s">
        <v>408</v>
      </c>
      <c r="R703" s="296">
        <v>0</v>
      </c>
      <c r="S703" s="297">
        <v>7.6119982441919041E-4</v>
      </c>
      <c r="T703" s="297">
        <v>6.170535290155267E-4</v>
      </c>
      <c r="U703" s="298">
        <v>1.2336041990289575</v>
      </c>
      <c r="V703" s="295"/>
      <c r="W703" s="295"/>
      <c r="X703" s="295"/>
      <c r="Y703" s="313"/>
      <c r="Z703" s="313"/>
      <c r="AA703" s="301"/>
      <c r="AB703" s="295"/>
    </row>
    <row r="704" spans="1:28" ht="15">
      <c r="A704" s="247" t="s">
        <v>176</v>
      </c>
      <c r="B704" s="287" t="s">
        <v>2853</v>
      </c>
      <c r="C704" s="287" t="s">
        <v>2854</v>
      </c>
      <c r="D704" s="305">
        <v>7</v>
      </c>
      <c r="E704" s="287" t="s">
        <v>3</v>
      </c>
      <c r="F704" s="289">
        <v>43707</v>
      </c>
      <c r="G704" s="290" t="s">
        <v>572</v>
      </c>
      <c r="H704" s="290" t="s">
        <v>2855</v>
      </c>
      <c r="I704" s="291">
        <v>-4.0997680000000002E-2</v>
      </c>
      <c r="J704" s="291">
        <v>10</v>
      </c>
      <c r="K704" s="290" t="s">
        <v>815</v>
      </c>
      <c r="L704" s="292">
        <v>48.19</v>
      </c>
      <c r="M704" s="293" t="s">
        <v>2856</v>
      </c>
      <c r="N704" s="293" t="s">
        <v>2857</v>
      </c>
      <c r="O704" s="294" t="s">
        <v>186</v>
      </c>
      <c r="P704" s="295">
        <v>1.7958045</v>
      </c>
      <c r="Q704" s="295" t="s">
        <v>447</v>
      </c>
      <c r="R704" s="296">
        <v>0</v>
      </c>
      <c r="S704" s="297">
        <v>2.7299218104928516E-4</v>
      </c>
      <c r="T704" s="297">
        <v>4.4104459336398059E-4</v>
      </c>
      <c r="U704" s="298">
        <v>0.61896729980769327</v>
      </c>
      <c r="V704" s="295"/>
      <c r="W704" s="295"/>
      <c r="X704" s="295"/>
      <c r="Y704" s="313"/>
      <c r="Z704" s="313"/>
      <c r="AA704" s="301"/>
      <c r="AB704" s="295"/>
    </row>
    <row r="705" spans="1:28" ht="15">
      <c r="A705" s="247" t="s">
        <v>176</v>
      </c>
      <c r="B705" s="287" t="s">
        <v>2858</v>
      </c>
      <c r="C705" s="287" t="s">
        <v>2859</v>
      </c>
      <c r="D705" s="305">
        <v>8</v>
      </c>
      <c r="E705" s="287" t="s">
        <v>3</v>
      </c>
      <c r="F705" s="289">
        <v>43707</v>
      </c>
      <c r="G705" s="290" t="s">
        <v>572</v>
      </c>
      <c r="H705" s="290" t="s">
        <v>1765</v>
      </c>
      <c r="I705" s="291">
        <v>-0.21919359999999999</v>
      </c>
      <c r="J705" s="291">
        <v>7</v>
      </c>
      <c r="K705" s="290" t="s">
        <v>815</v>
      </c>
      <c r="L705" s="292">
        <v>217.29</v>
      </c>
      <c r="M705" s="293" t="s">
        <v>359</v>
      </c>
      <c r="N705" s="293" t="s">
        <v>1766</v>
      </c>
      <c r="O705" s="294" t="s">
        <v>186</v>
      </c>
      <c r="P705" s="295">
        <v>7.442653</v>
      </c>
      <c r="Q705" s="295" t="s">
        <v>408</v>
      </c>
      <c r="R705" s="296">
        <v>0</v>
      </c>
      <c r="S705" s="297">
        <v>5.9360793842580944E-3</v>
      </c>
      <c r="T705" s="297">
        <v>3.201221843472163E-3</v>
      </c>
      <c r="U705" s="298">
        <v>1.8543167810636967</v>
      </c>
      <c r="V705" s="295"/>
      <c r="W705" s="295"/>
      <c r="X705" s="295"/>
      <c r="Y705" s="313"/>
      <c r="Z705" s="313"/>
      <c r="AA705" s="301"/>
      <c r="AB705" s="295"/>
    </row>
    <row r="706" spans="1:28" ht="15">
      <c r="A706" s="247" t="s">
        <v>176</v>
      </c>
      <c r="B706" s="287" t="s">
        <v>2860</v>
      </c>
      <c r="C706" s="287" t="s">
        <v>2861</v>
      </c>
      <c r="D706" s="305">
        <v>9</v>
      </c>
      <c r="E706" s="287" t="s">
        <v>3</v>
      </c>
      <c r="F706" s="289">
        <v>43707</v>
      </c>
      <c r="G706" s="290" t="s">
        <v>572</v>
      </c>
      <c r="H706" s="290" t="s">
        <v>2862</v>
      </c>
      <c r="I706" s="291">
        <v>-2.7372359999999998E-2</v>
      </c>
      <c r="J706" s="291">
        <v>11</v>
      </c>
      <c r="K706" s="290" t="s">
        <v>815</v>
      </c>
      <c r="L706" s="292">
        <v>86.62</v>
      </c>
      <c r="M706" s="293" t="s">
        <v>2863</v>
      </c>
      <c r="N706" s="293" t="s">
        <v>2864</v>
      </c>
      <c r="O706" s="294" t="s">
        <v>186</v>
      </c>
      <c r="P706" s="295">
        <v>-4.8366189999999998</v>
      </c>
      <c r="Q706" s="295" t="s">
        <v>408</v>
      </c>
      <c r="R706" s="296">
        <v>0</v>
      </c>
      <c r="S706" s="297">
        <v>4.0186835973639642E-3</v>
      </c>
      <c r="T706" s="297">
        <v>1.6523814410731739E-3</v>
      </c>
      <c r="U706" s="298">
        <v>2.4320556364721364</v>
      </c>
      <c r="V706" s="295"/>
      <c r="W706" s="295"/>
      <c r="X706" s="295"/>
      <c r="Y706" s="313"/>
      <c r="Z706" s="313"/>
      <c r="AA706" s="301"/>
      <c r="AB706" s="295"/>
    </row>
    <row r="707" spans="1:28" ht="15">
      <c r="A707" s="247" t="s">
        <v>2865</v>
      </c>
      <c r="B707" s="287" t="s">
        <v>2866</v>
      </c>
      <c r="C707" s="287" t="s">
        <v>2867</v>
      </c>
      <c r="D707" s="305">
        <v>10</v>
      </c>
      <c r="E707" s="287" t="s">
        <v>3</v>
      </c>
      <c r="F707" s="289">
        <v>43707</v>
      </c>
      <c r="G707" s="290" t="s">
        <v>572</v>
      </c>
      <c r="H707" s="290" t="s">
        <v>838</v>
      </c>
      <c r="I707" s="291">
        <v>-0.1604517</v>
      </c>
      <c r="J707" s="291">
        <v>1</v>
      </c>
      <c r="K707" s="290" t="s">
        <v>815</v>
      </c>
      <c r="L707" s="292">
        <v>11.38</v>
      </c>
      <c r="M707" s="293" t="s">
        <v>839</v>
      </c>
      <c r="N707" s="293" t="s">
        <v>840</v>
      </c>
      <c r="O707" s="294" t="s">
        <v>186</v>
      </c>
      <c r="P707" s="295">
        <v>-4.2183640000000002</v>
      </c>
      <c r="Q707" s="295" t="s">
        <v>447</v>
      </c>
      <c r="R707" s="296">
        <v>0</v>
      </c>
      <c r="S707" s="297">
        <v>5.6221045720344251E-6</v>
      </c>
      <c r="T707" s="297">
        <v>4.5537711003171516E-4</v>
      </c>
      <c r="U707" s="298">
        <v>1.2346041222060697E-2</v>
      </c>
      <c r="V707" s="295"/>
      <c r="W707" s="295"/>
      <c r="X707" s="295"/>
      <c r="Y707" s="313"/>
      <c r="Z707" s="313"/>
      <c r="AA707" s="301"/>
      <c r="AB707" s="295"/>
    </row>
    <row r="708" spans="1:28" ht="15">
      <c r="A708" s="247" t="s">
        <v>176</v>
      </c>
      <c r="B708" s="287" t="s">
        <v>2868</v>
      </c>
      <c r="C708" s="287" t="s">
        <v>2869</v>
      </c>
      <c r="D708" s="305">
        <v>11</v>
      </c>
      <c r="E708" s="287" t="s">
        <v>3</v>
      </c>
      <c r="F708" s="289">
        <v>43707</v>
      </c>
      <c r="G708" s="290" t="s">
        <v>572</v>
      </c>
      <c r="H708" s="290" t="s">
        <v>2870</v>
      </c>
      <c r="I708" s="291">
        <v>-0.1519442</v>
      </c>
      <c r="J708" s="291">
        <v>7</v>
      </c>
      <c r="K708" s="290" t="s">
        <v>815</v>
      </c>
      <c r="L708" s="292">
        <v>112.49</v>
      </c>
      <c r="M708" s="293" t="s">
        <v>2871</v>
      </c>
      <c r="N708" s="293" t="s">
        <v>2872</v>
      </c>
      <c r="O708" s="294" t="s">
        <v>186</v>
      </c>
      <c r="P708" s="295">
        <v>2.7954578000000001E-2</v>
      </c>
      <c r="Q708" s="295" t="s">
        <v>408</v>
      </c>
      <c r="R708" s="296">
        <v>0</v>
      </c>
      <c r="S708" s="297">
        <v>4.6476305126988783E-6</v>
      </c>
      <c r="T708" s="297">
        <v>6.9516971405470277E-4</v>
      </c>
      <c r="U708" s="298">
        <v>6.6856055704595284E-3</v>
      </c>
      <c r="V708" s="295"/>
      <c r="W708" s="295"/>
      <c r="X708" s="295"/>
      <c r="Y708" s="313"/>
      <c r="Z708" s="313"/>
      <c r="AA708" s="301"/>
      <c r="AB708" s="295"/>
    </row>
    <row r="709" spans="1:28" ht="15">
      <c r="A709" s="247" t="s">
        <v>176</v>
      </c>
      <c r="B709" s="287" t="s">
        <v>2873</v>
      </c>
      <c r="C709" s="287" t="s">
        <v>2874</v>
      </c>
      <c r="D709" s="305">
        <v>12</v>
      </c>
      <c r="E709" s="287" t="s">
        <v>3</v>
      </c>
      <c r="F709" s="289">
        <v>43707</v>
      </c>
      <c r="G709" s="290" t="s">
        <v>572</v>
      </c>
      <c r="H709" s="290" t="s">
        <v>2875</v>
      </c>
      <c r="I709" s="291">
        <v>-2.748418E-2</v>
      </c>
      <c r="J709" s="291">
        <v>5</v>
      </c>
      <c r="K709" s="290" t="s">
        <v>815</v>
      </c>
      <c r="L709" s="292">
        <v>93.74</v>
      </c>
      <c r="M709" s="293" t="s">
        <v>2876</v>
      </c>
      <c r="N709" s="293" t="s">
        <v>2877</v>
      </c>
      <c r="O709" s="294" t="s">
        <v>186</v>
      </c>
      <c r="P709" s="295">
        <v>-6.5668582999999998</v>
      </c>
      <c r="Q709" s="295" t="s">
        <v>408</v>
      </c>
      <c r="R709" s="296">
        <v>0</v>
      </c>
      <c r="S709" s="297">
        <v>3.1480277418989463E-4</v>
      </c>
      <c r="T709" s="297">
        <v>5.4207561578930143E-4</v>
      </c>
      <c r="U709" s="298">
        <v>0.58073590661612573</v>
      </c>
      <c r="V709" s="295"/>
      <c r="W709" s="295"/>
      <c r="X709" s="295"/>
      <c r="Y709" s="313"/>
      <c r="Z709" s="313"/>
      <c r="AA709" s="301"/>
      <c r="AB709" s="295"/>
    </row>
    <row r="710" spans="1:28" ht="15">
      <c r="A710" s="247" t="s">
        <v>176</v>
      </c>
      <c r="B710" s="287" t="s">
        <v>2878</v>
      </c>
      <c r="C710" s="287" t="s">
        <v>2879</v>
      </c>
      <c r="D710" s="305">
        <v>13</v>
      </c>
      <c r="E710" s="287" t="s">
        <v>3</v>
      </c>
      <c r="F710" s="289">
        <v>43707</v>
      </c>
      <c r="G710" s="290" t="s">
        <v>572</v>
      </c>
      <c r="H710" s="290" t="s">
        <v>1090</v>
      </c>
      <c r="I710" s="291">
        <v>-0.48070220000000002</v>
      </c>
      <c r="J710" s="291">
        <v>8</v>
      </c>
      <c r="K710" s="290" t="s">
        <v>815</v>
      </c>
      <c r="L710" s="292">
        <v>33.270000000000003</v>
      </c>
      <c r="M710" s="293" t="s">
        <v>1091</v>
      </c>
      <c r="N710" s="293" t="s">
        <v>1092</v>
      </c>
      <c r="O710" s="294" t="s">
        <v>186</v>
      </c>
      <c r="P710" s="295">
        <v>-1.9802093999999999</v>
      </c>
      <c r="Q710" s="295" t="s">
        <v>484</v>
      </c>
      <c r="R710" s="296">
        <v>0</v>
      </c>
      <c r="S710" s="297">
        <v>2.6211605097282796E-5</v>
      </c>
      <c r="T710" s="297">
        <v>4.9959090759806512E-4</v>
      </c>
      <c r="U710" s="298">
        <v>5.2466137190732794E-2</v>
      </c>
      <c r="V710" s="295"/>
      <c r="W710" s="295"/>
      <c r="X710" s="295"/>
      <c r="Y710" s="313"/>
      <c r="Z710" s="313"/>
      <c r="AA710" s="301"/>
      <c r="AB710" s="295"/>
    </row>
    <row r="711" spans="1:28" ht="15">
      <c r="A711" s="247" t="s">
        <v>2880</v>
      </c>
      <c r="B711" s="287" t="s">
        <v>2881</v>
      </c>
      <c r="C711" s="287" t="s">
        <v>2882</v>
      </c>
      <c r="D711" s="305">
        <v>14</v>
      </c>
      <c r="E711" s="287" t="s">
        <v>3</v>
      </c>
      <c r="F711" s="289">
        <v>43707</v>
      </c>
      <c r="G711" s="290" t="s">
        <v>572</v>
      </c>
      <c r="H711" s="290" t="s">
        <v>550</v>
      </c>
      <c r="I711" s="291">
        <v>-0.27610109999999999</v>
      </c>
      <c r="J711" s="291">
        <v>1</v>
      </c>
      <c r="K711" s="290" t="s">
        <v>815</v>
      </c>
      <c r="L711" s="292">
        <v>67.930000000000007</v>
      </c>
      <c r="M711" s="293" t="s">
        <v>551</v>
      </c>
      <c r="N711" s="293" t="s">
        <v>552</v>
      </c>
      <c r="O711" s="294" t="s">
        <v>186</v>
      </c>
      <c r="P711" s="295">
        <v>-3.312093</v>
      </c>
      <c r="Q711" s="295" t="s">
        <v>447</v>
      </c>
      <c r="R711" s="296">
        <v>0</v>
      </c>
      <c r="S711" s="297">
        <v>2.5000632214030954E-3</v>
      </c>
      <c r="T711" s="297">
        <v>2.0923734237602676E-3</v>
      </c>
      <c r="U711" s="298">
        <v>1.1948456202957101</v>
      </c>
      <c r="V711" s="295"/>
      <c r="W711" s="295"/>
      <c r="X711" s="295"/>
      <c r="Y711" s="313"/>
      <c r="Z711" s="313"/>
      <c r="AA711" s="301"/>
      <c r="AB711" s="295"/>
    </row>
    <row r="712" spans="1:28" ht="15">
      <c r="A712" s="247" t="s">
        <v>176</v>
      </c>
      <c r="B712" s="287" t="s">
        <v>2883</v>
      </c>
      <c r="C712" s="287" t="s">
        <v>2884</v>
      </c>
      <c r="D712" s="305">
        <v>15</v>
      </c>
      <c r="E712" s="287" t="s">
        <v>3</v>
      </c>
      <c r="F712" s="289">
        <v>43707</v>
      </c>
      <c r="G712" s="290" t="s">
        <v>572</v>
      </c>
      <c r="H712" s="290" t="s">
        <v>887</v>
      </c>
      <c r="I712" s="291">
        <v>-0.22375400000000001</v>
      </c>
      <c r="J712" s="291">
        <v>2</v>
      </c>
      <c r="K712" s="290" t="s">
        <v>815</v>
      </c>
      <c r="L712" s="292">
        <v>72.27</v>
      </c>
      <c r="M712" s="293" t="s">
        <v>888</v>
      </c>
      <c r="N712" s="293" t="s">
        <v>889</v>
      </c>
      <c r="O712" s="294" t="s">
        <v>186</v>
      </c>
      <c r="P712" s="295">
        <v>-0.46954154999999997</v>
      </c>
      <c r="Q712" s="295" t="s">
        <v>447</v>
      </c>
      <c r="R712" s="296">
        <v>0</v>
      </c>
      <c r="S712" s="297">
        <v>1.4432124155248599E-3</v>
      </c>
      <c r="T712" s="297">
        <v>9.9470193260652409E-4</v>
      </c>
      <c r="U712" s="298">
        <v>1.4508993782117783</v>
      </c>
      <c r="V712" s="295"/>
      <c r="W712" s="295"/>
      <c r="X712" s="295"/>
      <c r="Y712" s="313"/>
      <c r="Z712" s="313"/>
      <c r="AA712" s="301"/>
      <c r="AB712" s="295"/>
    </row>
    <row r="713" spans="1:28" ht="15">
      <c r="A713" s="247" t="s">
        <v>176</v>
      </c>
      <c r="B713" s="287" t="s">
        <v>2885</v>
      </c>
      <c r="C713" s="287" t="s">
        <v>2886</v>
      </c>
      <c r="D713" s="305">
        <v>16</v>
      </c>
      <c r="E713" s="287" t="s">
        <v>3</v>
      </c>
      <c r="F713" s="289">
        <v>43707</v>
      </c>
      <c r="G713" s="290" t="s">
        <v>572</v>
      </c>
      <c r="H713" s="290" t="s">
        <v>2745</v>
      </c>
      <c r="I713" s="291">
        <v>-0.1772908</v>
      </c>
      <c r="J713" s="291">
        <v>5</v>
      </c>
      <c r="K713" s="290" t="s">
        <v>815</v>
      </c>
      <c r="L713" s="292">
        <v>9.17</v>
      </c>
      <c r="M713" s="293" t="s">
        <v>2746</v>
      </c>
      <c r="N713" s="293" t="s">
        <v>2747</v>
      </c>
      <c r="O713" s="294" t="s">
        <v>186</v>
      </c>
      <c r="P713" s="295">
        <v>0</v>
      </c>
      <c r="Q713" s="295" t="s">
        <v>447</v>
      </c>
      <c r="R713" s="296">
        <v>0</v>
      </c>
      <c r="S713" s="297">
        <v>2.6208631375655893E-5</v>
      </c>
      <c r="T713" s="297">
        <v>1.4550325195899906E-3</v>
      </c>
      <c r="U713" s="298">
        <v>1.8012402487774738E-2</v>
      </c>
      <c r="V713" s="295"/>
      <c r="W713" s="295"/>
      <c r="X713" s="295"/>
      <c r="Y713" s="313"/>
      <c r="Z713" s="313"/>
      <c r="AA713" s="301"/>
      <c r="AB713" s="295"/>
    </row>
    <row r="714" spans="1:28" ht="15">
      <c r="A714" s="247" t="s">
        <v>176</v>
      </c>
      <c r="B714" s="287" t="s">
        <v>2887</v>
      </c>
      <c r="C714" s="287" t="s">
        <v>2888</v>
      </c>
      <c r="D714" s="305">
        <v>17</v>
      </c>
      <c r="E714" s="287" t="s">
        <v>3</v>
      </c>
      <c r="F714" s="289">
        <v>43707</v>
      </c>
      <c r="G714" s="290" t="s">
        <v>572</v>
      </c>
      <c r="H714" s="290" t="s">
        <v>582</v>
      </c>
      <c r="I714" s="291">
        <v>-2.7354960000000001E-2</v>
      </c>
      <c r="J714" s="291">
        <v>7</v>
      </c>
      <c r="K714" s="290" t="s">
        <v>815</v>
      </c>
      <c r="L714" s="292">
        <v>70.900000000000006</v>
      </c>
      <c r="M714" s="293" t="s">
        <v>583</v>
      </c>
      <c r="N714" s="293" t="s">
        <v>584</v>
      </c>
      <c r="O714" s="294" t="s">
        <v>186</v>
      </c>
      <c r="P714" s="295">
        <v>-6.4562854999999999</v>
      </c>
      <c r="Q714" s="295" t="s">
        <v>280</v>
      </c>
      <c r="R714" s="296">
        <v>0</v>
      </c>
      <c r="S714" s="297">
        <v>1.6578306972288E-3</v>
      </c>
      <c r="T714" s="297">
        <v>8.5359748571133909E-4</v>
      </c>
      <c r="U714" s="298">
        <v>1.942169142927195</v>
      </c>
      <c r="V714" s="295"/>
      <c r="W714" s="295"/>
      <c r="X714" s="295"/>
      <c r="Y714" s="313"/>
      <c r="Z714" s="313"/>
      <c r="AA714" s="301"/>
      <c r="AB714" s="295"/>
    </row>
    <row r="715" spans="1:28" ht="15">
      <c r="A715" s="247" t="s">
        <v>176</v>
      </c>
      <c r="B715" s="287" t="s">
        <v>2889</v>
      </c>
      <c r="C715" s="287" t="s">
        <v>2890</v>
      </c>
      <c r="D715" s="305">
        <v>18</v>
      </c>
      <c r="E715" s="287" t="s">
        <v>3</v>
      </c>
      <c r="F715" s="289">
        <v>43707</v>
      </c>
      <c r="G715" s="290" t="s">
        <v>572</v>
      </c>
      <c r="H715" s="290" t="s">
        <v>2891</v>
      </c>
      <c r="I715" s="291">
        <v>-0.75563630000000004</v>
      </c>
      <c r="J715" s="291">
        <v>5</v>
      </c>
      <c r="K715" s="290" t="s">
        <v>815</v>
      </c>
      <c r="L715" s="292">
        <v>26.28</v>
      </c>
      <c r="M715" s="293" t="s">
        <v>2892</v>
      </c>
      <c r="N715" s="293" t="s">
        <v>2893</v>
      </c>
      <c r="O715" s="294" t="s">
        <v>186</v>
      </c>
      <c r="P715" s="295">
        <v>-7.0793809999999997</v>
      </c>
      <c r="Q715" s="295" t="s">
        <v>408</v>
      </c>
      <c r="R715" s="296">
        <v>0</v>
      </c>
      <c r="S715" s="297">
        <v>6.9702156039711972E-5</v>
      </c>
      <c r="T715" s="297">
        <v>3.2567654102588631E-4</v>
      </c>
      <c r="U715" s="298">
        <v>0.21402264903744392</v>
      </c>
      <c r="V715" s="295"/>
      <c r="W715" s="295"/>
      <c r="X715" s="295"/>
      <c r="Y715" s="313"/>
      <c r="Z715" s="313"/>
      <c r="AA715" s="301"/>
      <c r="AB715" s="295"/>
    </row>
    <row r="716" spans="1:28" ht="15">
      <c r="A716" s="247" t="s">
        <v>176</v>
      </c>
      <c r="B716" s="287" t="s">
        <v>2894</v>
      </c>
      <c r="C716" s="287" t="s">
        <v>2895</v>
      </c>
      <c r="D716" s="305">
        <v>19</v>
      </c>
      <c r="E716" s="287" t="s">
        <v>3</v>
      </c>
      <c r="F716" s="289">
        <v>43707</v>
      </c>
      <c r="G716" s="290" t="s">
        <v>572</v>
      </c>
      <c r="H716" s="290" t="s">
        <v>905</v>
      </c>
      <c r="I716" s="291">
        <v>-0.74937779999999998</v>
      </c>
      <c r="J716" s="291">
        <v>20</v>
      </c>
      <c r="K716" s="290" t="s">
        <v>815</v>
      </c>
      <c r="L716" s="292">
        <v>8.25</v>
      </c>
      <c r="M716" s="293" t="s">
        <v>906</v>
      </c>
      <c r="N716" s="293" t="s">
        <v>907</v>
      </c>
      <c r="O716" s="294" t="s">
        <v>186</v>
      </c>
      <c r="P716" s="295">
        <v>-9.4736809999999991</v>
      </c>
      <c r="Q716" s="295" t="s">
        <v>447</v>
      </c>
      <c r="R716" s="296">
        <v>0</v>
      </c>
      <c r="S716" s="297">
        <v>2.9000257829364723E-3</v>
      </c>
      <c r="T716" s="297">
        <v>2.9427050305240671E-3</v>
      </c>
      <c r="U716" s="298">
        <v>0.98549659339115137</v>
      </c>
      <c r="V716" s="295"/>
      <c r="W716" s="295"/>
      <c r="X716" s="295"/>
      <c r="Y716" s="313"/>
      <c r="Z716" s="313"/>
      <c r="AA716" s="301"/>
      <c r="AB716" s="295"/>
    </row>
    <row r="717" spans="1:28" ht="15">
      <c r="A717" s="247" t="s">
        <v>176</v>
      </c>
      <c r="B717" s="287" t="s">
        <v>2896</v>
      </c>
      <c r="C717" s="287" t="s">
        <v>2897</v>
      </c>
      <c r="D717" s="305">
        <v>20</v>
      </c>
      <c r="E717" s="287" t="s">
        <v>3</v>
      </c>
      <c r="F717" s="289">
        <v>43707</v>
      </c>
      <c r="G717" s="290" t="s">
        <v>572</v>
      </c>
      <c r="H717" s="290" t="s">
        <v>2898</v>
      </c>
      <c r="I717" s="291">
        <v>-3.3493639999999998E-2</v>
      </c>
      <c r="J717" s="291">
        <v>17</v>
      </c>
      <c r="K717" s="290" t="s">
        <v>815</v>
      </c>
      <c r="L717" s="292">
        <v>31.9</v>
      </c>
      <c r="M717" s="293" t="s">
        <v>2899</v>
      </c>
      <c r="N717" s="293" t="s">
        <v>2900</v>
      </c>
      <c r="O717" s="294" t="s">
        <v>186</v>
      </c>
      <c r="P717" s="295">
        <v>-6.7635480000000001</v>
      </c>
      <c r="Q717" s="295" t="s">
        <v>408</v>
      </c>
      <c r="R717" s="296">
        <v>0</v>
      </c>
      <c r="S717" s="297">
        <v>2.3937114497665565E-4</v>
      </c>
      <c r="T717" s="297">
        <v>2.0689468876917614E-4</v>
      </c>
      <c r="U717" s="298">
        <v>1.1569709517469158</v>
      </c>
      <c r="V717" s="295"/>
      <c r="W717" s="295"/>
      <c r="X717" s="295"/>
      <c r="Y717" s="313"/>
      <c r="Z717" s="313"/>
      <c r="AA717" s="301"/>
      <c r="AB717" s="295"/>
    </row>
    <row r="718" spans="1:28" ht="15">
      <c r="A718" s="247" t="s">
        <v>176</v>
      </c>
      <c r="B718" s="287" t="s">
        <v>2901</v>
      </c>
      <c r="C718" s="287" t="s">
        <v>2902</v>
      </c>
      <c r="D718" s="305">
        <v>21</v>
      </c>
      <c r="E718" s="287" t="s">
        <v>3</v>
      </c>
      <c r="F718" s="289">
        <v>43707</v>
      </c>
      <c r="G718" s="290" t="s">
        <v>572</v>
      </c>
      <c r="H718" s="290" t="s">
        <v>912</v>
      </c>
      <c r="I718" s="291">
        <v>-3.5549579999999997E-2</v>
      </c>
      <c r="J718" s="291">
        <v>16</v>
      </c>
      <c r="K718" s="290" t="s">
        <v>815</v>
      </c>
      <c r="L718" s="292">
        <v>62.95</v>
      </c>
      <c r="M718" s="293" t="s">
        <v>913</v>
      </c>
      <c r="N718" s="293" t="s">
        <v>914</v>
      </c>
      <c r="O718" s="294" t="s">
        <v>186</v>
      </c>
      <c r="P718" s="295">
        <v>-10.518193</v>
      </c>
      <c r="Q718" s="295" t="s">
        <v>484</v>
      </c>
      <c r="R718" s="296">
        <v>0</v>
      </c>
      <c r="S718" s="297">
        <v>1.3019418022374751E-3</v>
      </c>
      <c r="T718" s="297">
        <v>6.427425726040297E-4</v>
      </c>
      <c r="U718" s="298">
        <v>2.0256038073886136</v>
      </c>
      <c r="V718" s="295"/>
      <c r="W718" s="295"/>
      <c r="X718" s="295"/>
      <c r="Y718" s="313"/>
      <c r="Z718" s="313"/>
      <c r="AA718" s="301"/>
      <c r="AB718" s="295"/>
    </row>
    <row r="719" spans="1:28" ht="15">
      <c r="A719" s="247" t="s">
        <v>176</v>
      </c>
      <c r="B719" s="287" t="s">
        <v>2903</v>
      </c>
      <c r="C719" s="287" t="s">
        <v>2904</v>
      </c>
      <c r="D719" s="305">
        <v>22</v>
      </c>
      <c r="E719" s="287" t="s">
        <v>3</v>
      </c>
      <c r="F719" s="289">
        <v>43707</v>
      </c>
      <c r="G719" s="290" t="s">
        <v>572</v>
      </c>
      <c r="H719" s="290" t="s">
        <v>2905</v>
      </c>
      <c r="I719" s="291">
        <v>-6.5837740000000006E-2</v>
      </c>
      <c r="J719" s="291">
        <v>27</v>
      </c>
      <c r="K719" s="290" t="s">
        <v>815</v>
      </c>
      <c r="L719" s="292">
        <v>92.37</v>
      </c>
      <c r="M719" s="293" t="s">
        <v>2906</v>
      </c>
      <c r="N719" s="293" t="s">
        <v>2907</v>
      </c>
      <c r="O719" s="294" t="s">
        <v>186</v>
      </c>
      <c r="P719" s="295">
        <v>-3.2625616000000002</v>
      </c>
      <c r="Q719" s="295" t="s">
        <v>280</v>
      </c>
      <c r="R719" s="296">
        <v>0</v>
      </c>
      <c r="S719" s="297">
        <v>1.5329508949903305E-3</v>
      </c>
      <c r="T719" s="297">
        <v>1.1223846831015264E-3</v>
      </c>
      <c r="U719" s="298">
        <v>1.3657981243598865</v>
      </c>
      <c r="V719" s="295"/>
      <c r="W719" s="295"/>
      <c r="X719" s="295"/>
      <c r="Y719" s="313"/>
      <c r="Z719" s="313"/>
      <c r="AA719" s="301"/>
      <c r="AB719" s="295"/>
    </row>
    <row r="720" spans="1:28" ht="15">
      <c r="A720" s="247" t="s">
        <v>176</v>
      </c>
      <c r="B720" s="287" t="s">
        <v>2908</v>
      </c>
      <c r="C720" s="287" t="s">
        <v>2909</v>
      </c>
      <c r="D720" s="305">
        <v>23</v>
      </c>
      <c r="E720" s="287" t="s">
        <v>3</v>
      </c>
      <c r="F720" s="289">
        <v>43707</v>
      </c>
      <c r="G720" s="290" t="s">
        <v>572</v>
      </c>
      <c r="H720" s="290" t="s">
        <v>2594</v>
      </c>
      <c r="I720" s="291">
        <v>-3.4673040000000002E-2</v>
      </c>
      <c r="J720" s="291">
        <v>13</v>
      </c>
      <c r="K720" s="290" t="s">
        <v>815</v>
      </c>
      <c r="L720" s="292">
        <v>44.36</v>
      </c>
      <c r="M720" s="293" t="s">
        <v>2595</v>
      </c>
      <c r="N720" s="293" t="s">
        <v>2596</v>
      </c>
      <c r="O720" s="294" t="s">
        <v>186</v>
      </c>
      <c r="P720" s="295">
        <v>1.1653543</v>
      </c>
      <c r="Q720" s="295" t="s">
        <v>447</v>
      </c>
      <c r="R720" s="296">
        <v>0</v>
      </c>
      <c r="S720" s="297">
        <v>3.4083992627777133E-5</v>
      </c>
      <c r="T720" s="297">
        <v>2.9020415394865988E-4</v>
      </c>
      <c r="U720" s="298">
        <v>0.1174483278892243</v>
      </c>
      <c r="V720" s="295"/>
      <c r="W720" s="295"/>
      <c r="X720" s="295"/>
      <c r="Y720" s="313"/>
      <c r="Z720" s="313"/>
      <c r="AA720" s="301"/>
      <c r="AB720" s="295"/>
    </row>
    <row r="721" spans="1:28" ht="15">
      <c r="A721" s="247" t="s">
        <v>176</v>
      </c>
      <c r="B721" s="287" t="s">
        <v>2910</v>
      </c>
      <c r="C721" s="287" t="s">
        <v>2911</v>
      </c>
      <c r="D721" s="305">
        <v>24</v>
      </c>
      <c r="E721" s="287" t="s">
        <v>3</v>
      </c>
      <c r="F721" s="289">
        <v>43707</v>
      </c>
      <c r="G721" s="290" t="s">
        <v>572</v>
      </c>
      <c r="H721" s="290" t="s">
        <v>933</v>
      </c>
      <c r="I721" s="291">
        <v>-0.3989511</v>
      </c>
      <c r="J721" s="291">
        <v>5</v>
      </c>
      <c r="K721" s="290" t="s">
        <v>815</v>
      </c>
      <c r="L721" s="292">
        <v>18.64</v>
      </c>
      <c r="M721" s="293" t="s">
        <v>934</v>
      </c>
      <c r="N721" s="293" t="s">
        <v>935</v>
      </c>
      <c r="O721" s="294" t="s">
        <v>186</v>
      </c>
      <c r="P721" s="295">
        <v>-7.9231142999999999</v>
      </c>
      <c r="Q721" s="295" t="s">
        <v>447</v>
      </c>
      <c r="R721" s="296">
        <v>0</v>
      </c>
      <c r="S721" s="297">
        <v>3.3998344900412484E-6</v>
      </c>
      <c r="T721" s="297">
        <v>1.9427458025192732E-4</v>
      </c>
      <c r="U721" s="298">
        <v>1.7500151000879694E-2</v>
      </c>
      <c r="V721" s="295"/>
      <c r="W721" s="295"/>
      <c r="X721" s="295"/>
      <c r="Y721" s="313"/>
      <c r="Z721" s="313"/>
      <c r="AA721" s="301"/>
      <c r="AB721" s="295"/>
    </row>
    <row r="722" spans="1:28" ht="15">
      <c r="A722" s="247" t="s">
        <v>2912</v>
      </c>
      <c r="B722" s="287" t="s">
        <v>2913</v>
      </c>
      <c r="C722" s="287" t="s">
        <v>2914</v>
      </c>
      <c r="D722" s="305">
        <v>25</v>
      </c>
      <c r="E722" s="287" t="s">
        <v>3</v>
      </c>
      <c r="F722" s="289">
        <v>43707</v>
      </c>
      <c r="G722" s="290" t="s">
        <v>572</v>
      </c>
      <c r="H722" s="290" t="s">
        <v>938</v>
      </c>
      <c r="I722" s="291">
        <v>-0.1793641</v>
      </c>
      <c r="J722" s="291">
        <v>1</v>
      </c>
      <c r="K722" s="290" t="s">
        <v>815</v>
      </c>
      <c r="L722" s="292">
        <v>25.52</v>
      </c>
      <c r="M722" s="293" t="s">
        <v>939</v>
      </c>
      <c r="N722" s="293" t="s">
        <v>940</v>
      </c>
      <c r="O722" s="294" t="s">
        <v>186</v>
      </c>
      <c r="P722" s="295">
        <v>-3.5613774999999999</v>
      </c>
      <c r="Q722" s="295" t="s">
        <v>280</v>
      </c>
      <c r="R722" s="296">
        <v>0</v>
      </c>
      <c r="S722" s="297">
        <v>1.3984266085628947E-4</v>
      </c>
      <c r="T722" s="297">
        <v>6.6722942488973286E-4</v>
      </c>
      <c r="U722" s="298">
        <v>0.20958707101294288</v>
      </c>
      <c r="V722" s="295"/>
      <c r="W722" s="295"/>
      <c r="X722" s="295"/>
      <c r="Y722" s="313"/>
      <c r="Z722" s="313"/>
      <c r="AA722" s="301"/>
      <c r="AB722" s="295"/>
    </row>
    <row r="723" spans="1:28" ht="15">
      <c r="A723" s="247" t="s">
        <v>176</v>
      </c>
      <c r="B723" s="287" t="s">
        <v>2915</v>
      </c>
      <c r="C723" s="287" t="s">
        <v>2916</v>
      </c>
      <c r="D723" s="305">
        <v>26</v>
      </c>
      <c r="E723" s="287" t="s">
        <v>3</v>
      </c>
      <c r="F723" s="289">
        <v>43707</v>
      </c>
      <c r="G723" s="290" t="s">
        <v>572</v>
      </c>
      <c r="H723" s="290" t="s">
        <v>2603</v>
      </c>
      <c r="I723" s="291">
        <v>-0.2591928</v>
      </c>
      <c r="J723" s="291">
        <v>28</v>
      </c>
      <c r="K723" s="290" t="s">
        <v>815</v>
      </c>
      <c r="L723" s="292">
        <v>16.510000000000002</v>
      </c>
      <c r="M723" s="293" t="s">
        <v>2604</v>
      </c>
      <c r="N723" s="293" t="s">
        <v>2605</v>
      </c>
      <c r="O723" s="294" t="s">
        <v>186</v>
      </c>
      <c r="P723" s="295">
        <v>-8.4778420000000008</v>
      </c>
      <c r="Q723" s="295" t="s">
        <v>408</v>
      </c>
      <c r="R723" s="296">
        <v>0</v>
      </c>
      <c r="S723" s="297">
        <v>1.5931878573880947E-4</v>
      </c>
      <c r="T723" s="297">
        <v>1.7022975924979109E-4</v>
      </c>
      <c r="U723" s="298">
        <v>0.93590442964222775</v>
      </c>
      <c r="V723" s="295"/>
      <c r="W723" s="295"/>
      <c r="X723" s="295"/>
      <c r="Y723" s="313"/>
      <c r="Z723" s="313"/>
      <c r="AA723" s="301"/>
      <c r="AB723" s="295"/>
    </row>
    <row r="724" spans="1:28" ht="15">
      <c r="A724" s="247" t="s">
        <v>2917</v>
      </c>
      <c r="B724" s="287" t="s">
        <v>2918</v>
      </c>
      <c r="C724" s="287" t="s">
        <v>2919</v>
      </c>
      <c r="D724" s="305">
        <v>27</v>
      </c>
      <c r="E724" s="287" t="s">
        <v>3</v>
      </c>
      <c r="F724" s="289">
        <v>43707</v>
      </c>
      <c r="G724" s="290" t="s">
        <v>572</v>
      </c>
      <c r="H724" s="290" t="s">
        <v>2920</v>
      </c>
      <c r="I724" s="291">
        <v>-3.3112530000000001E-2</v>
      </c>
      <c r="J724" s="291">
        <v>1</v>
      </c>
      <c r="K724" s="290" t="s">
        <v>815</v>
      </c>
      <c r="L724" s="292">
        <v>87.36</v>
      </c>
      <c r="M724" s="293" t="s">
        <v>2921</v>
      </c>
      <c r="N724" s="293" t="s">
        <v>2922</v>
      </c>
      <c r="O724" s="294" t="s">
        <v>186</v>
      </c>
      <c r="P724" s="295">
        <v>-1.8635809999999999</v>
      </c>
      <c r="Q724" s="295" t="s">
        <v>484</v>
      </c>
      <c r="R724" s="296">
        <v>0</v>
      </c>
      <c r="S724" s="297" t="s">
        <v>280</v>
      </c>
      <c r="T724" s="297" t="s">
        <v>280</v>
      </c>
      <c r="U724" s="298" t="s">
        <v>280</v>
      </c>
      <c r="V724" s="295"/>
      <c r="W724" s="295"/>
      <c r="X724" s="295"/>
      <c r="Y724" s="313"/>
      <c r="Z724" s="313"/>
      <c r="AA724" s="301"/>
      <c r="AB724" s="295"/>
    </row>
    <row r="725" spans="1:28" ht="15">
      <c r="A725" s="247" t="s">
        <v>176</v>
      </c>
      <c r="B725" s="287" t="s">
        <v>2923</v>
      </c>
      <c r="C725" s="287" t="s">
        <v>2924</v>
      </c>
      <c r="D725" s="305">
        <v>28</v>
      </c>
      <c r="E725" s="287" t="s">
        <v>3</v>
      </c>
      <c r="F725" s="289">
        <v>43707</v>
      </c>
      <c r="G725" s="290" t="s">
        <v>572</v>
      </c>
      <c r="H725" s="290" t="s">
        <v>2925</v>
      </c>
      <c r="I725" s="291">
        <v>-5.5564170000000003E-2</v>
      </c>
      <c r="J725" s="291">
        <v>17</v>
      </c>
      <c r="K725" s="290" t="s">
        <v>815</v>
      </c>
      <c r="L725" s="292">
        <v>48.07</v>
      </c>
      <c r="M725" s="293" t="s">
        <v>2926</v>
      </c>
      <c r="N725" s="293" t="s">
        <v>2927</v>
      </c>
      <c r="O725" s="294" t="s">
        <v>186</v>
      </c>
      <c r="P725" s="295">
        <v>-5.4912270000000003</v>
      </c>
      <c r="Q725" s="295" t="s">
        <v>447</v>
      </c>
      <c r="R725" s="296">
        <v>0</v>
      </c>
      <c r="S725" s="297">
        <v>1.312970939328851E-4</v>
      </c>
      <c r="T725" s="297">
        <v>5.366172989328279E-4</v>
      </c>
      <c r="U725" s="298">
        <v>0.24467547765231562</v>
      </c>
      <c r="V725" s="295"/>
      <c r="W725" s="295"/>
      <c r="X725" s="295"/>
      <c r="Y725" s="313"/>
      <c r="Z725" s="313"/>
      <c r="AA725" s="301"/>
      <c r="AB725" s="295"/>
    </row>
    <row r="726" spans="1:28" ht="15">
      <c r="A726" s="247" t="s">
        <v>176</v>
      </c>
      <c r="B726" s="287" t="s">
        <v>2928</v>
      </c>
      <c r="C726" s="287" t="s">
        <v>2929</v>
      </c>
      <c r="D726" s="305">
        <v>29</v>
      </c>
      <c r="E726" s="287" t="s">
        <v>3</v>
      </c>
      <c r="F726" s="289">
        <v>43707</v>
      </c>
      <c r="G726" s="290" t="s">
        <v>572</v>
      </c>
      <c r="H726" s="290" t="s">
        <v>2616</v>
      </c>
      <c r="I726" s="291">
        <v>-3.6982719999999997E-2</v>
      </c>
      <c r="J726" s="291">
        <v>10</v>
      </c>
      <c r="K726" s="290" t="s">
        <v>815</v>
      </c>
      <c r="L726" s="292">
        <v>11.84</v>
      </c>
      <c r="M726" s="293" t="s">
        <v>2617</v>
      </c>
      <c r="N726" s="293" t="s">
        <v>2618</v>
      </c>
      <c r="O726" s="294" t="s">
        <v>186</v>
      </c>
      <c r="P726" s="295">
        <v>-14.356786</v>
      </c>
      <c r="Q726" s="295" t="s">
        <v>484</v>
      </c>
      <c r="R726" s="296">
        <v>0</v>
      </c>
      <c r="S726" s="297">
        <v>4.8139618462524476E-4</v>
      </c>
      <c r="T726" s="297">
        <v>4.0689122543533478E-4</v>
      </c>
      <c r="U726" s="298">
        <v>1.1831078050655843</v>
      </c>
      <c r="V726" s="295"/>
      <c r="W726" s="295"/>
      <c r="X726" s="295"/>
      <c r="Y726" s="313"/>
      <c r="Z726" s="313"/>
      <c r="AA726" s="301"/>
      <c r="AB726" s="295"/>
    </row>
    <row r="727" spans="1:28" ht="15">
      <c r="A727" s="247" t="s">
        <v>176</v>
      </c>
      <c r="B727" s="287" t="s">
        <v>2930</v>
      </c>
      <c r="C727" s="287" t="s">
        <v>2931</v>
      </c>
      <c r="D727" s="305">
        <v>30</v>
      </c>
      <c r="E727" s="287" t="s">
        <v>3</v>
      </c>
      <c r="F727" s="289">
        <v>43707</v>
      </c>
      <c r="G727" s="290" t="s">
        <v>572</v>
      </c>
      <c r="H727" s="290" t="s">
        <v>2932</v>
      </c>
      <c r="I727" s="291">
        <v>-2.4550559999999999E-2</v>
      </c>
      <c r="J727" s="291">
        <v>19</v>
      </c>
      <c r="K727" s="290" t="s">
        <v>815</v>
      </c>
      <c r="L727" s="292">
        <v>44.3</v>
      </c>
      <c r="M727" s="293" t="s">
        <v>2933</v>
      </c>
      <c r="N727" s="293" t="s">
        <v>2934</v>
      </c>
      <c r="O727" s="294" t="s">
        <v>186</v>
      </c>
      <c r="P727" s="295">
        <v>-6.2525215000000003</v>
      </c>
      <c r="Q727" s="295" t="s">
        <v>408</v>
      </c>
      <c r="R727" s="296">
        <v>0</v>
      </c>
      <c r="S727" s="297">
        <v>1.6978588892725703E-3</v>
      </c>
      <c r="T727" s="297">
        <v>1.7941610965225782E-3</v>
      </c>
      <c r="U727" s="298">
        <v>0.9463246597885443</v>
      </c>
      <c r="V727" s="295"/>
      <c r="W727" s="295"/>
      <c r="X727" s="295"/>
      <c r="Y727" s="313"/>
      <c r="Z727" s="313"/>
      <c r="AA727" s="301"/>
      <c r="AB727" s="295"/>
    </row>
    <row r="728" spans="1:28" ht="15">
      <c r="A728" s="247" t="s">
        <v>176</v>
      </c>
      <c r="B728" s="287" t="s">
        <v>2935</v>
      </c>
      <c r="C728" s="287" t="s">
        <v>2936</v>
      </c>
      <c r="D728" s="305">
        <v>31</v>
      </c>
      <c r="E728" s="287" t="s">
        <v>3</v>
      </c>
      <c r="F728" s="289">
        <v>43707</v>
      </c>
      <c r="G728" s="290" t="s">
        <v>572</v>
      </c>
      <c r="H728" s="290" t="s">
        <v>670</v>
      </c>
      <c r="I728" s="291">
        <v>-0.40262439999999999</v>
      </c>
      <c r="J728" s="291">
        <v>25</v>
      </c>
      <c r="K728" s="290" t="s">
        <v>815</v>
      </c>
      <c r="L728" s="292">
        <v>18.39</v>
      </c>
      <c r="M728" s="293" t="s">
        <v>671</v>
      </c>
      <c r="N728" s="293" t="s">
        <v>672</v>
      </c>
      <c r="O728" s="294" t="s">
        <v>186</v>
      </c>
      <c r="P728" s="295">
        <v>-9.8054830000000006</v>
      </c>
      <c r="Q728" s="295" t="s">
        <v>484</v>
      </c>
      <c r="R728" s="296">
        <v>0</v>
      </c>
      <c r="S728" s="297">
        <v>1.1304862415569445E-4</v>
      </c>
      <c r="T728" s="297">
        <v>2.7063376238452535E-4</v>
      </c>
      <c r="U728" s="298">
        <v>0.41771811158975519</v>
      </c>
      <c r="V728" s="295"/>
      <c r="W728" s="295"/>
      <c r="X728" s="295"/>
      <c r="Y728" s="313"/>
      <c r="Z728" s="313"/>
      <c r="AA728" s="301"/>
      <c r="AB728" s="295"/>
    </row>
    <row r="729" spans="1:28" ht="15">
      <c r="A729" s="247" t="s">
        <v>176</v>
      </c>
      <c r="B729" s="287" t="s">
        <v>2937</v>
      </c>
      <c r="C729" s="287" t="s">
        <v>2938</v>
      </c>
      <c r="D729" s="305">
        <v>32</v>
      </c>
      <c r="E729" s="287" t="s">
        <v>3</v>
      </c>
      <c r="F729" s="289">
        <v>43707</v>
      </c>
      <c r="G729" s="290" t="s">
        <v>572</v>
      </c>
      <c r="H729" s="290" t="s">
        <v>2939</v>
      </c>
      <c r="I729" s="291">
        <v>-0.1214416</v>
      </c>
      <c r="J729" s="291">
        <v>13</v>
      </c>
      <c r="K729" s="290" t="s">
        <v>815</v>
      </c>
      <c r="L729" s="292">
        <v>36.4</v>
      </c>
      <c r="M729" s="293" t="s">
        <v>2940</v>
      </c>
      <c r="N729" s="293" t="s">
        <v>2941</v>
      </c>
      <c r="O729" s="294" t="s">
        <v>186</v>
      </c>
      <c r="P729" s="295">
        <v>-2.4604560000000002</v>
      </c>
      <c r="Q729" s="295" t="s">
        <v>447</v>
      </c>
      <c r="R729" s="296">
        <v>0</v>
      </c>
      <c r="S729" s="297">
        <v>9.484397550927591E-5</v>
      </c>
      <c r="T729" s="297">
        <v>3.9610279159084638E-4</v>
      </c>
      <c r="U729" s="298">
        <v>0.23944283535180133</v>
      </c>
      <c r="V729" s="295"/>
      <c r="W729" s="295"/>
      <c r="X729" s="295"/>
      <c r="Y729" s="313"/>
      <c r="Z729" s="313"/>
      <c r="AA729" s="301"/>
      <c r="AB729" s="295"/>
    </row>
    <row r="730" spans="1:28" ht="15">
      <c r="A730" s="247" t="s">
        <v>176</v>
      </c>
      <c r="B730" s="287" t="s">
        <v>2942</v>
      </c>
      <c r="C730" s="287" t="s">
        <v>2943</v>
      </c>
      <c r="D730" s="305">
        <v>33</v>
      </c>
      <c r="E730" s="287" t="s">
        <v>3</v>
      </c>
      <c r="F730" s="289">
        <v>43707</v>
      </c>
      <c r="G730" s="290" t="s">
        <v>572</v>
      </c>
      <c r="H730" s="290" t="s">
        <v>961</v>
      </c>
      <c r="I730" s="291">
        <v>-0.10832047</v>
      </c>
      <c r="J730" s="291">
        <v>4</v>
      </c>
      <c r="K730" s="290" t="s">
        <v>815</v>
      </c>
      <c r="L730" s="292">
        <v>16.600000000000001</v>
      </c>
      <c r="M730" s="293" t="s">
        <v>962</v>
      </c>
      <c r="N730" s="293" t="s">
        <v>963</v>
      </c>
      <c r="O730" s="294" t="s">
        <v>186</v>
      </c>
      <c r="P730" s="295">
        <v>13.6716</v>
      </c>
      <c r="Q730" s="295" t="s">
        <v>408</v>
      </c>
      <c r="R730" s="296">
        <v>0</v>
      </c>
      <c r="S730" s="297">
        <v>6.2728715811422153E-5</v>
      </c>
      <c r="T730" s="297">
        <v>2.5972802227334672E-4</v>
      </c>
      <c r="U730" s="298">
        <v>0.24151693476264294</v>
      </c>
      <c r="V730" s="295"/>
      <c r="W730" s="295"/>
      <c r="X730" s="295"/>
      <c r="Y730" s="313"/>
      <c r="Z730" s="313"/>
      <c r="AA730" s="301"/>
      <c r="AB730" s="295"/>
    </row>
    <row r="731" spans="1:28" ht="15">
      <c r="A731" s="247" t="s">
        <v>176</v>
      </c>
      <c r="B731" s="287" t="s">
        <v>2944</v>
      </c>
      <c r="C731" s="287" t="s">
        <v>2945</v>
      </c>
      <c r="D731" s="305">
        <v>34</v>
      </c>
      <c r="E731" s="287" t="s">
        <v>3</v>
      </c>
      <c r="F731" s="289">
        <v>43707</v>
      </c>
      <c r="G731" s="290" t="s">
        <v>572</v>
      </c>
      <c r="H731" s="290" t="s">
        <v>2636</v>
      </c>
      <c r="I731" s="291">
        <v>-4.9185159999999999E-2</v>
      </c>
      <c r="J731" s="291">
        <v>4</v>
      </c>
      <c r="K731" s="290" t="s">
        <v>815</v>
      </c>
      <c r="L731" s="292">
        <v>28.97</v>
      </c>
      <c r="M731" s="293" t="s">
        <v>2637</v>
      </c>
      <c r="N731" s="293" t="s">
        <v>2638</v>
      </c>
      <c r="O731" s="294" t="s">
        <v>186</v>
      </c>
      <c r="P731" s="295">
        <v>-8.9398979999999995</v>
      </c>
      <c r="Q731" s="295" t="s">
        <v>404</v>
      </c>
      <c r="R731" s="296">
        <v>0</v>
      </c>
      <c r="S731" s="297">
        <v>6.0024781875841922E-6</v>
      </c>
      <c r="T731" s="297">
        <v>1.2720563360014362E-4</v>
      </c>
      <c r="U731" s="298">
        <v>4.7187204038873755E-2</v>
      </c>
      <c r="V731" s="295"/>
      <c r="W731" s="295"/>
      <c r="X731" s="295"/>
      <c r="Y731" s="313"/>
      <c r="Z731" s="313"/>
      <c r="AA731" s="301"/>
      <c r="AB731" s="295"/>
    </row>
    <row r="732" spans="1:28" ht="15">
      <c r="A732" s="247" t="s">
        <v>176</v>
      </c>
      <c r="B732" s="287" t="s">
        <v>2946</v>
      </c>
      <c r="C732" s="287" t="s">
        <v>2947</v>
      </c>
      <c r="D732" s="305">
        <v>35</v>
      </c>
      <c r="E732" s="287" t="s">
        <v>3</v>
      </c>
      <c r="F732" s="289">
        <v>43707</v>
      </c>
      <c r="G732" s="290" t="s">
        <v>572</v>
      </c>
      <c r="H732" s="290" t="s">
        <v>2948</v>
      </c>
      <c r="I732" s="291">
        <v>-7.7728149999999996E-2</v>
      </c>
      <c r="J732" s="291">
        <v>9</v>
      </c>
      <c r="K732" s="290" t="s">
        <v>815</v>
      </c>
      <c r="L732" s="292">
        <v>52.06</v>
      </c>
      <c r="M732" s="293" t="s">
        <v>2949</v>
      </c>
      <c r="N732" s="293" t="s">
        <v>2950</v>
      </c>
      <c r="O732" s="294" t="s">
        <v>186</v>
      </c>
      <c r="P732" s="295">
        <v>-5.2575469999999997</v>
      </c>
      <c r="Q732" s="295" t="s">
        <v>404</v>
      </c>
      <c r="R732" s="296">
        <v>0</v>
      </c>
      <c r="S732" s="297">
        <v>3.6979827030749783E-3</v>
      </c>
      <c r="T732" s="297">
        <v>5.299068317759387E-3</v>
      </c>
      <c r="U732" s="298">
        <v>0.69785526083547489</v>
      </c>
      <c r="V732" s="295"/>
      <c r="W732" s="295"/>
      <c r="X732" s="295"/>
      <c r="Y732" s="313"/>
      <c r="Z732" s="313"/>
      <c r="AA732" s="301"/>
      <c r="AB732" s="295"/>
    </row>
    <row r="733" spans="1:28" ht="15">
      <c r="A733" s="247" t="s">
        <v>176</v>
      </c>
      <c r="B733" s="287" t="s">
        <v>2951</v>
      </c>
      <c r="C733" s="287" t="s">
        <v>2952</v>
      </c>
      <c r="D733" s="305">
        <v>36</v>
      </c>
      <c r="E733" s="287" t="s">
        <v>3</v>
      </c>
      <c r="F733" s="289">
        <v>43707</v>
      </c>
      <c r="G733" s="290" t="s">
        <v>572</v>
      </c>
      <c r="H733" s="290" t="s">
        <v>691</v>
      </c>
      <c r="I733" s="291">
        <v>-2.1406000000000001E-2</v>
      </c>
      <c r="J733" s="291">
        <v>23</v>
      </c>
      <c r="K733" s="290" t="s">
        <v>815</v>
      </c>
      <c r="L733" s="292">
        <v>75.8</v>
      </c>
      <c r="M733" s="293" t="s">
        <v>692</v>
      </c>
      <c r="N733" s="293" t="s">
        <v>693</v>
      </c>
      <c r="O733" s="294" t="s">
        <v>186</v>
      </c>
      <c r="P733" s="295">
        <v>-12.438143</v>
      </c>
      <c r="Q733" s="295" t="s">
        <v>404</v>
      </c>
      <c r="R733" s="296">
        <v>0</v>
      </c>
      <c r="S733" s="297">
        <v>1.8796406231134873E-4</v>
      </c>
      <c r="T733" s="297">
        <v>2.1887742208836654E-4</v>
      </c>
      <c r="U733" s="298">
        <v>0.85876405395282263</v>
      </c>
      <c r="V733" s="295"/>
      <c r="W733" s="295"/>
      <c r="X733" s="295"/>
      <c r="Y733" s="313"/>
      <c r="Z733" s="313"/>
      <c r="AA733" s="301"/>
      <c r="AB733" s="295"/>
    </row>
    <row r="734" spans="1:28" ht="15">
      <c r="A734" s="247" t="s">
        <v>176</v>
      </c>
      <c r="B734" s="287" t="s">
        <v>2953</v>
      </c>
      <c r="C734" s="287" t="s">
        <v>2954</v>
      </c>
      <c r="D734" s="305">
        <v>37</v>
      </c>
      <c r="E734" s="287" t="s">
        <v>3</v>
      </c>
      <c r="F734" s="289">
        <v>43707</v>
      </c>
      <c r="G734" s="290" t="s">
        <v>572</v>
      </c>
      <c r="H734" s="290" t="s">
        <v>1676</v>
      </c>
      <c r="I734" s="291">
        <v>-0.12371123000000001</v>
      </c>
      <c r="J734" s="291">
        <v>8</v>
      </c>
      <c r="K734" s="290" t="s">
        <v>815</v>
      </c>
      <c r="L734" s="292">
        <v>77.77</v>
      </c>
      <c r="M734" s="293" t="s">
        <v>1677</v>
      </c>
      <c r="N734" s="293" t="s">
        <v>1678</v>
      </c>
      <c r="O734" s="294" t="s">
        <v>186</v>
      </c>
      <c r="P734" s="295">
        <v>-5.1394223999999999</v>
      </c>
      <c r="Q734" s="295" t="s">
        <v>447</v>
      </c>
      <c r="R734" s="296">
        <v>0</v>
      </c>
      <c r="S734" s="297">
        <v>5.6386010096465934E-3</v>
      </c>
      <c r="T734" s="297">
        <v>3.784105746715752E-3</v>
      </c>
      <c r="U734" s="298">
        <v>1.490074904629811</v>
      </c>
      <c r="V734" s="295"/>
      <c r="W734" s="295"/>
      <c r="X734" s="295"/>
      <c r="Y734" s="313"/>
      <c r="Z734" s="313"/>
      <c r="AA734" s="301"/>
      <c r="AB734" s="295"/>
    </row>
    <row r="735" spans="1:28" ht="15">
      <c r="A735" s="247" t="s">
        <v>176</v>
      </c>
      <c r="B735" s="287" t="s">
        <v>2955</v>
      </c>
      <c r="C735" s="287" t="s">
        <v>2956</v>
      </c>
      <c r="D735" s="305">
        <v>38</v>
      </c>
      <c r="E735" s="287" t="s">
        <v>3</v>
      </c>
      <c r="F735" s="289">
        <v>43707</v>
      </c>
      <c r="G735" s="290" t="s">
        <v>572</v>
      </c>
      <c r="H735" s="290" t="s">
        <v>1197</v>
      </c>
      <c r="I735" s="291">
        <v>-3.9214550000000001E-2</v>
      </c>
      <c r="J735" s="291">
        <v>16</v>
      </c>
      <c r="K735" s="290" t="s">
        <v>815</v>
      </c>
      <c r="L735" s="292">
        <v>80.22</v>
      </c>
      <c r="M735" s="293" t="s">
        <v>1198</v>
      </c>
      <c r="N735" s="293" t="s">
        <v>1199</v>
      </c>
      <c r="O735" s="294" t="s">
        <v>186</v>
      </c>
      <c r="P735" s="295">
        <v>-5.2910747999999996</v>
      </c>
      <c r="Q735" s="295" t="s">
        <v>484</v>
      </c>
      <c r="R735" s="296">
        <v>0</v>
      </c>
      <c r="S735" s="297">
        <v>2.8729468004080028E-5</v>
      </c>
      <c r="T735" s="297">
        <v>2.7415934344340013E-4</v>
      </c>
      <c r="U735" s="298">
        <v>0.10479113220524323</v>
      </c>
      <c r="V735" s="295"/>
      <c r="W735" s="295"/>
      <c r="X735" s="295"/>
      <c r="Y735" s="313"/>
      <c r="Z735" s="313"/>
      <c r="AA735" s="301"/>
      <c r="AB735" s="295"/>
    </row>
    <row r="736" spans="1:28" ht="15">
      <c r="A736" s="247" t="s">
        <v>176</v>
      </c>
      <c r="B736" s="287" t="s">
        <v>2957</v>
      </c>
      <c r="C736" s="287" t="s">
        <v>2958</v>
      </c>
      <c r="D736" s="305">
        <v>39</v>
      </c>
      <c r="E736" s="287" t="s">
        <v>3</v>
      </c>
      <c r="F736" s="289">
        <v>43707</v>
      </c>
      <c r="G736" s="290" t="s">
        <v>572</v>
      </c>
      <c r="H736" s="290" t="s">
        <v>2959</v>
      </c>
      <c r="I736" s="291">
        <v>-7.1015120000000001E-2</v>
      </c>
      <c r="J736" s="291">
        <v>17</v>
      </c>
      <c r="K736" s="290" t="s">
        <v>815</v>
      </c>
      <c r="L736" s="292">
        <v>39.82</v>
      </c>
      <c r="M736" s="293" t="s">
        <v>2960</v>
      </c>
      <c r="N736" s="293" t="s">
        <v>2961</v>
      </c>
      <c r="O736" s="294" t="s">
        <v>186</v>
      </c>
      <c r="P736" s="295">
        <v>7.9444885000000003</v>
      </c>
      <c r="Q736" s="295" t="s">
        <v>447</v>
      </c>
      <c r="R736" s="296">
        <v>0</v>
      </c>
      <c r="S736" s="297">
        <v>1.2685270498756366E-5</v>
      </c>
      <c r="T736" s="297">
        <v>2.6652333504991583E-4</v>
      </c>
      <c r="U736" s="298">
        <v>4.7595346562733822E-2</v>
      </c>
      <c r="V736" s="295"/>
      <c r="W736" s="295"/>
      <c r="X736" s="295"/>
      <c r="Y736" s="313"/>
      <c r="Z736" s="313"/>
      <c r="AA736" s="301"/>
      <c r="AB736" s="295"/>
    </row>
    <row r="737" spans="1:28" ht="15">
      <c r="A737" s="247" t="s">
        <v>2962</v>
      </c>
      <c r="B737" s="287" t="s">
        <v>2963</v>
      </c>
      <c r="C737" s="287" t="s">
        <v>2964</v>
      </c>
      <c r="D737" s="305">
        <v>40</v>
      </c>
      <c r="E737" s="287" t="s">
        <v>3</v>
      </c>
      <c r="F737" s="289">
        <v>43707</v>
      </c>
      <c r="G737" s="290" t="s">
        <v>572</v>
      </c>
      <c r="H737" s="290" t="s">
        <v>2965</v>
      </c>
      <c r="I737" s="291">
        <v>-0.31291780000000002</v>
      </c>
      <c r="J737" s="291">
        <v>1</v>
      </c>
      <c r="K737" s="290" t="s">
        <v>815</v>
      </c>
      <c r="L737" s="292">
        <v>141.63</v>
      </c>
      <c r="M737" s="293" t="s">
        <v>2966</v>
      </c>
      <c r="N737" s="293" t="s">
        <v>2967</v>
      </c>
      <c r="O737" s="294" t="s">
        <v>186</v>
      </c>
      <c r="P737" s="295">
        <v>-0.19935965999999999</v>
      </c>
      <c r="Q737" s="295" t="s">
        <v>408</v>
      </c>
      <c r="R737" s="296">
        <v>0</v>
      </c>
      <c r="S737" s="297">
        <v>2.5009559775892565E-3</v>
      </c>
      <c r="T737" s="297">
        <v>1.6148897113123122E-3</v>
      </c>
      <c r="U737" s="298">
        <v>1.5486853127306743</v>
      </c>
      <c r="V737" s="295"/>
      <c r="W737" s="295"/>
      <c r="X737" s="295"/>
      <c r="Y737" s="313"/>
      <c r="Z737" s="313"/>
      <c r="AA737" s="301"/>
      <c r="AB737" s="295"/>
    </row>
    <row r="738" spans="1:28" ht="15">
      <c r="A738" s="247" t="s">
        <v>176</v>
      </c>
      <c r="B738" s="287" t="s">
        <v>2968</v>
      </c>
      <c r="C738" s="287" t="s">
        <v>2969</v>
      </c>
      <c r="D738" s="305">
        <v>41</v>
      </c>
      <c r="E738" s="287" t="s">
        <v>3</v>
      </c>
      <c r="F738" s="289">
        <v>43707</v>
      </c>
      <c r="G738" s="290" t="s">
        <v>572</v>
      </c>
      <c r="H738" s="290" t="s">
        <v>738</v>
      </c>
      <c r="I738" s="291">
        <v>-8.6292859999999999E-2</v>
      </c>
      <c r="J738" s="291">
        <v>20</v>
      </c>
      <c r="K738" s="290" t="s">
        <v>815</v>
      </c>
      <c r="L738" s="292">
        <v>45</v>
      </c>
      <c r="M738" s="293" t="s">
        <v>739</v>
      </c>
      <c r="N738" s="293" t="s">
        <v>740</v>
      </c>
      <c r="O738" s="294" t="s">
        <v>186</v>
      </c>
      <c r="P738" s="295">
        <v>-4.4624750000000004</v>
      </c>
      <c r="Q738" s="295" t="s">
        <v>447</v>
      </c>
      <c r="R738" s="296">
        <v>0</v>
      </c>
      <c r="S738" s="297">
        <v>2.9886573550486577E-4</v>
      </c>
      <c r="T738" s="297">
        <v>4.2444228701727418E-4</v>
      </c>
      <c r="U738" s="298">
        <v>0.70413751090899757</v>
      </c>
      <c r="V738" s="295"/>
      <c r="W738" s="295"/>
      <c r="X738" s="295"/>
      <c r="Y738" s="313"/>
      <c r="Z738" s="313"/>
      <c r="AA738" s="301"/>
      <c r="AB738" s="295"/>
    </row>
    <row r="739" spans="1:28" ht="15">
      <c r="A739" s="247" t="s">
        <v>176</v>
      </c>
      <c r="B739" s="287" t="s">
        <v>2970</v>
      </c>
      <c r="C739" s="287" t="s">
        <v>2971</v>
      </c>
      <c r="D739" s="305">
        <v>42</v>
      </c>
      <c r="E739" s="287" t="s">
        <v>3</v>
      </c>
      <c r="F739" s="289">
        <v>43707</v>
      </c>
      <c r="G739" s="290" t="s">
        <v>572</v>
      </c>
      <c r="H739" s="290" t="s">
        <v>1484</v>
      </c>
      <c r="I739" s="291">
        <v>-1</v>
      </c>
      <c r="J739" s="291">
        <v>19</v>
      </c>
      <c r="K739" s="290" t="s">
        <v>815</v>
      </c>
      <c r="L739" s="292">
        <v>538.32000000000005</v>
      </c>
      <c r="M739" s="293" t="s">
        <v>1485</v>
      </c>
      <c r="N739" s="293" t="s">
        <v>1486</v>
      </c>
      <c r="O739" s="294" t="s">
        <v>186</v>
      </c>
      <c r="P739" s="295">
        <v>10.68927</v>
      </c>
      <c r="Q739" s="295" t="s">
        <v>408</v>
      </c>
      <c r="R739" s="296">
        <v>0</v>
      </c>
      <c r="S739" s="297">
        <v>2.4168059079503774E-3</v>
      </c>
      <c r="T739" s="297">
        <v>1.080307013726459E-3</v>
      </c>
      <c r="U739" s="298">
        <v>2.2371472898373028</v>
      </c>
      <c r="V739" s="295"/>
      <c r="W739" s="295"/>
      <c r="X739" s="295"/>
      <c r="Y739" s="313"/>
      <c r="Z739" s="313"/>
      <c r="AA739" s="301"/>
      <c r="AB739" s="295"/>
    </row>
    <row r="740" spans="1:28" ht="15">
      <c r="A740" s="247" t="s">
        <v>176</v>
      </c>
      <c r="B740" s="287" t="s">
        <v>2972</v>
      </c>
      <c r="C740" s="287" t="s">
        <v>2973</v>
      </c>
      <c r="D740" s="305">
        <v>43</v>
      </c>
      <c r="E740" s="287" t="s">
        <v>3</v>
      </c>
      <c r="F740" s="289">
        <v>43707</v>
      </c>
      <c r="G740" s="290" t="s">
        <v>572</v>
      </c>
      <c r="H740" s="290" t="s">
        <v>2503</v>
      </c>
      <c r="I740" s="291">
        <v>-3.8201930000000002E-2</v>
      </c>
      <c r="J740" s="291">
        <v>19</v>
      </c>
      <c r="K740" s="290" t="s">
        <v>815</v>
      </c>
      <c r="L740" s="292">
        <v>144.58000000000001</v>
      </c>
      <c r="M740" s="293" t="s">
        <v>2504</v>
      </c>
      <c r="N740" s="293" t="s">
        <v>2505</v>
      </c>
      <c r="O740" s="294" t="s">
        <v>186</v>
      </c>
      <c r="P740" s="295">
        <v>-3.1287313000000001</v>
      </c>
      <c r="Q740" s="295" t="s">
        <v>399</v>
      </c>
      <c r="R740" s="296">
        <v>0</v>
      </c>
      <c r="S740" s="297">
        <v>3.7016575772735871E-5</v>
      </c>
      <c r="T740" s="297">
        <v>5.0348732836890406E-4</v>
      </c>
      <c r="U740" s="298">
        <v>7.3520372186236846E-2</v>
      </c>
      <c r="V740" s="295"/>
      <c r="W740" s="295"/>
      <c r="X740" s="295"/>
      <c r="Y740" s="313"/>
      <c r="Z740" s="313"/>
      <c r="AA740" s="301"/>
      <c r="AB740" s="295"/>
    </row>
    <row r="741" spans="1:28" ht="15">
      <c r="A741" s="247" t="s">
        <v>176</v>
      </c>
      <c r="B741" s="287" t="s">
        <v>2974</v>
      </c>
      <c r="C741" s="287" t="s">
        <v>2975</v>
      </c>
      <c r="D741" s="305">
        <v>44</v>
      </c>
      <c r="E741" s="287" t="s">
        <v>3</v>
      </c>
      <c r="F741" s="289">
        <v>43707</v>
      </c>
      <c r="G741" s="290" t="s">
        <v>572</v>
      </c>
      <c r="H741" s="290" t="s">
        <v>748</v>
      </c>
      <c r="I741" s="291">
        <v>-0.12646779999999999</v>
      </c>
      <c r="J741" s="291">
        <v>11</v>
      </c>
      <c r="K741" s="290" t="s">
        <v>815</v>
      </c>
      <c r="L741" s="292">
        <v>81.95</v>
      </c>
      <c r="M741" s="293" t="s">
        <v>749</v>
      </c>
      <c r="N741" s="293" t="s">
        <v>750</v>
      </c>
      <c r="O741" s="294" t="s">
        <v>186</v>
      </c>
      <c r="P741" s="295">
        <v>-6.4767064999999997</v>
      </c>
      <c r="Q741" s="295" t="s">
        <v>404</v>
      </c>
      <c r="R741" s="296">
        <v>0</v>
      </c>
      <c r="S741" s="297">
        <v>1.0693938058612162E-3</v>
      </c>
      <c r="T741" s="297">
        <v>1.0803086649136685E-3</v>
      </c>
      <c r="U741" s="298">
        <v>0.9898965366038931</v>
      </c>
      <c r="V741" s="295"/>
      <c r="W741" s="295"/>
      <c r="X741" s="295"/>
      <c r="Y741" s="313"/>
      <c r="Z741" s="313"/>
      <c r="AA741" s="301"/>
      <c r="AB741" s="295"/>
    </row>
    <row r="742" spans="1:28" ht="15">
      <c r="A742" s="247" t="s">
        <v>176</v>
      </c>
      <c r="B742" s="287" t="s">
        <v>2976</v>
      </c>
      <c r="C742" s="287" t="s">
        <v>2977</v>
      </c>
      <c r="D742" s="305">
        <v>45</v>
      </c>
      <c r="E742" s="287" t="s">
        <v>3</v>
      </c>
      <c r="F742" s="289">
        <v>43707</v>
      </c>
      <c r="G742" s="290" t="s">
        <v>572</v>
      </c>
      <c r="H742" s="290" t="s">
        <v>753</v>
      </c>
      <c r="I742" s="291">
        <v>-4.6844539999999997E-2</v>
      </c>
      <c r="J742" s="291">
        <v>11</v>
      </c>
      <c r="K742" s="290" t="s">
        <v>815</v>
      </c>
      <c r="L742" s="292">
        <v>139.09</v>
      </c>
      <c r="M742" s="293" t="s">
        <v>754</v>
      </c>
      <c r="N742" s="293" t="s">
        <v>755</v>
      </c>
      <c r="O742" s="294" t="s">
        <v>186</v>
      </c>
      <c r="P742" s="295">
        <v>-4.7772883999999998</v>
      </c>
      <c r="Q742" s="295" t="s">
        <v>408</v>
      </c>
      <c r="R742" s="296">
        <v>0</v>
      </c>
      <c r="S742" s="297">
        <v>6.7487262243369158E-4</v>
      </c>
      <c r="T742" s="297">
        <v>3.6081670923659369E-4</v>
      </c>
      <c r="U742" s="298">
        <v>1.8704029086168681</v>
      </c>
      <c r="V742" s="295"/>
      <c r="W742" s="295"/>
      <c r="X742" s="295"/>
      <c r="Y742" s="313"/>
      <c r="Z742" s="313"/>
      <c r="AA742" s="301"/>
      <c r="AB742" s="295"/>
    </row>
    <row r="743" spans="1:28" ht="15">
      <c r="A743" s="247" t="s">
        <v>2978</v>
      </c>
      <c r="B743" s="287" t="s">
        <v>2979</v>
      </c>
      <c r="C743" s="287" t="s">
        <v>2980</v>
      </c>
      <c r="D743" s="305">
        <v>46</v>
      </c>
      <c r="E743" s="287" t="s">
        <v>3</v>
      </c>
      <c r="F743" s="289">
        <v>43707</v>
      </c>
      <c r="G743" s="290" t="s">
        <v>572</v>
      </c>
      <c r="H743" s="290" t="s">
        <v>2981</v>
      </c>
      <c r="I743" s="291">
        <v>-9.5190289999999997E-2</v>
      </c>
      <c r="J743" s="291">
        <v>1</v>
      </c>
      <c r="K743" s="290" t="s">
        <v>815</v>
      </c>
      <c r="L743" s="292">
        <v>28.99</v>
      </c>
      <c r="M743" s="293" t="s">
        <v>2982</v>
      </c>
      <c r="N743" s="293" t="s">
        <v>2983</v>
      </c>
      <c r="O743" s="294" t="s">
        <v>186</v>
      </c>
      <c r="P743" s="295">
        <v>-8.8784989999999997</v>
      </c>
      <c r="Q743" s="295" t="s">
        <v>447</v>
      </c>
      <c r="R743" s="296">
        <v>0</v>
      </c>
      <c r="S743" s="297">
        <v>1.5684813361067792E-5</v>
      </c>
      <c r="T743" s="297">
        <v>2.2985035705133859E-4</v>
      </c>
      <c r="U743" s="298">
        <v>6.8239238617169018E-2</v>
      </c>
      <c r="V743" s="295"/>
      <c r="W743" s="295"/>
      <c r="X743" s="295"/>
      <c r="Y743" s="313"/>
      <c r="Z743" s="313"/>
      <c r="AA743" s="301"/>
      <c r="AB743" s="295"/>
    </row>
    <row r="744" spans="1:28" ht="15">
      <c r="A744" s="247" t="s">
        <v>176</v>
      </c>
      <c r="B744" s="287" t="s">
        <v>2984</v>
      </c>
      <c r="C744" s="287" t="s">
        <v>2985</v>
      </c>
      <c r="D744" s="305">
        <v>47</v>
      </c>
      <c r="E744" s="287" t="s">
        <v>3</v>
      </c>
      <c r="F744" s="289">
        <v>43707</v>
      </c>
      <c r="G744" s="290" t="s">
        <v>572</v>
      </c>
      <c r="H744" s="290" t="s">
        <v>2986</v>
      </c>
      <c r="I744" s="291">
        <v>-3.7612199999999998E-2</v>
      </c>
      <c r="J744" s="291">
        <v>2</v>
      </c>
      <c r="K744" s="290" t="s">
        <v>815</v>
      </c>
      <c r="L744" s="292">
        <v>42.69</v>
      </c>
      <c r="M744" s="293" t="s">
        <v>2987</v>
      </c>
      <c r="N744" s="293" t="s">
        <v>2988</v>
      </c>
      <c r="O744" s="294" t="s">
        <v>186</v>
      </c>
      <c r="P744" s="295">
        <v>-1.3195037999999999</v>
      </c>
      <c r="Q744" s="295" t="s">
        <v>280</v>
      </c>
      <c r="R744" s="296">
        <v>0</v>
      </c>
      <c r="S744" s="297">
        <v>3.8765649859174569E-3</v>
      </c>
      <c r="T744" s="297">
        <v>1.3911377982941877E-3</v>
      </c>
      <c r="U744" s="298">
        <v>2.7866146622361199</v>
      </c>
      <c r="V744" s="295"/>
      <c r="W744" s="295"/>
      <c r="X744" s="295"/>
      <c r="Y744" s="313"/>
      <c r="Z744" s="313"/>
      <c r="AA744" s="301"/>
      <c r="AB744" s="295"/>
    </row>
    <row r="745" spans="1:28" ht="15">
      <c r="A745" s="247" t="s">
        <v>176</v>
      </c>
      <c r="B745" s="287" t="s">
        <v>2989</v>
      </c>
      <c r="C745" s="287" t="s">
        <v>2990</v>
      </c>
      <c r="D745" s="305">
        <v>48</v>
      </c>
      <c r="E745" s="287" t="s">
        <v>3</v>
      </c>
      <c r="F745" s="289">
        <v>43707</v>
      </c>
      <c r="G745" s="290" t="s">
        <v>572</v>
      </c>
      <c r="H745" s="290" t="s">
        <v>789</v>
      </c>
      <c r="I745" s="291">
        <v>-0.15631159999999999</v>
      </c>
      <c r="J745" s="291">
        <v>19</v>
      </c>
      <c r="K745" s="290" t="s">
        <v>815</v>
      </c>
      <c r="L745" s="292">
        <v>83.17</v>
      </c>
      <c r="M745" s="293" t="s">
        <v>790</v>
      </c>
      <c r="N745" s="293" t="s">
        <v>791</v>
      </c>
      <c r="O745" s="294" t="s">
        <v>186</v>
      </c>
      <c r="P745" s="295">
        <v>-4.7119260000000001</v>
      </c>
      <c r="Q745" s="295" t="s">
        <v>280</v>
      </c>
      <c r="R745" s="296">
        <v>0</v>
      </c>
      <c r="S745" s="297">
        <v>1.637462551818136E-3</v>
      </c>
      <c r="T745" s="297">
        <v>8.7199027172683949E-4</v>
      </c>
      <c r="U745" s="298">
        <v>1.8778449770722776</v>
      </c>
      <c r="V745" s="295"/>
      <c r="W745" s="295"/>
      <c r="X745" s="295"/>
      <c r="Y745" s="313"/>
      <c r="Z745" s="313"/>
      <c r="AA745" s="301"/>
      <c r="AB745" s="295"/>
    </row>
    <row r="746" spans="1:28" ht="15">
      <c r="A746" s="247" t="s">
        <v>176</v>
      </c>
      <c r="B746" s="287" t="s">
        <v>2991</v>
      </c>
      <c r="C746" s="287" t="s">
        <v>2992</v>
      </c>
      <c r="D746" s="305">
        <v>49</v>
      </c>
      <c r="E746" s="287" t="s">
        <v>3</v>
      </c>
      <c r="F746" s="289">
        <v>43707</v>
      </c>
      <c r="G746" s="290" t="s">
        <v>572</v>
      </c>
      <c r="H746" s="290" t="s">
        <v>800</v>
      </c>
      <c r="I746" s="291">
        <v>-2.8607190000000001E-2</v>
      </c>
      <c r="J746" s="291">
        <v>20</v>
      </c>
      <c r="K746" s="290" t="s">
        <v>815</v>
      </c>
      <c r="L746" s="292">
        <v>50.21</v>
      </c>
      <c r="M746" s="293" t="s">
        <v>801</v>
      </c>
      <c r="N746" s="293" t="s">
        <v>802</v>
      </c>
      <c r="O746" s="294" t="s">
        <v>186</v>
      </c>
      <c r="P746" s="295">
        <v>-3.7356913</v>
      </c>
      <c r="Q746" s="295" t="s">
        <v>280</v>
      </c>
      <c r="R746" s="296">
        <v>0</v>
      </c>
      <c r="S746" s="297">
        <v>1.4285049559201869E-5</v>
      </c>
      <c r="T746" s="297">
        <v>5.0045452084668317E-4</v>
      </c>
      <c r="U746" s="298">
        <v>2.8544151294775031E-2</v>
      </c>
      <c r="V746" s="295"/>
      <c r="W746" s="295"/>
      <c r="X746" s="295"/>
      <c r="Y746" s="313"/>
      <c r="Z746" s="313"/>
      <c r="AA746" s="301"/>
      <c r="AB746" s="295"/>
    </row>
    <row r="747" spans="1:28" ht="15">
      <c r="A747" s="247" t="s">
        <v>176</v>
      </c>
      <c r="B747" s="287" t="s">
        <v>2993</v>
      </c>
      <c r="C747" s="287" t="s">
        <v>2994</v>
      </c>
      <c r="D747" s="305">
        <v>50</v>
      </c>
      <c r="E747" s="287" t="s">
        <v>3</v>
      </c>
      <c r="F747" s="289">
        <v>43707</v>
      </c>
      <c r="G747" s="290" t="s">
        <v>572</v>
      </c>
      <c r="H747" s="290" t="s">
        <v>805</v>
      </c>
      <c r="I747" s="291">
        <v>-0.51119270000000006</v>
      </c>
      <c r="J747" s="291">
        <v>14</v>
      </c>
      <c r="K747" s="290" t="s">
        <v>815</v>
      </c>
      <c r="L747" s="292">
        <v>35.92</v>
      </c>
      <c r="M747" s="293" t="s">
        <v>806</v>
      </c>
      <c r="N747" s="293" t="s">
        <v>807</v>
      </c>
      <c r="O747" s="294" t="s">
        <v>186</v>
      </c>
      <c r="P747" s="295">
        <v>-5.6171119999999997</v>
      </c>
      <c r="Q747" s="295" t="s">
        <v>280</v>
      </c>
      <c r="R747" s="296">
        <v>0</v>
      </c>
      <c r="S747" s="297">
        <v>1.4924771002091652E-4</v>
      </c>
      <c r="T747" s="297">
        <v>2.3520869663919321E-4</v>
      </c>
      <c r="U747" s="298">
        <v>0.63453312804101114</v>
      </c>
      <c r="V747" s="295"/>
      <c r="W747" s="295"/>
      <c r="X747" s="295"/>
      <c r="Y747" s="313"/>
      <c r="Z747" s="313"/>
      <c r="AA747" s="301"/>
      <c r="AB747" s="295"/>
    </row>
    <row r="748" spans="1:28" ht="15">
      <c r="A748" s="247" t="s">
        <v>176</v>
      </c>
      <c r="B748" s="287" t="s">
        <v>2995</v>
      </c>
      <c r="C748" s="287" t="s">
        <v>2996</v>
      </c>
      <c r="D748" s="305">
        <v>1</v>
      </c>
      <c r="E748" s="287" t="s">
        <v>48</v>
      </c>
      <c r="F748" s="289">
        <v>43707</v>
      </c>
      <c r="G748" s="290" t="s">
        <v>607</v>
      </c>
      <c r="H748" s="290" t="s">
        <v>437</v>
      </c>
      <c r="I748" s="291">
        <v>0.3846</v>
      </c>
      <c r="J748" s="291">
        <v>7</v>
      </c>
      <c r="K748" s="290" t="s">
        <v>815</v>
      </c>
      <c r="L748" s="292">
        <v>50.6</v>
      </c>
      <c r="M748" s="293" t="s">
        <v>439</v>
      </c>
      <c r="N748" s="293" t="s">
        <v>440</v>
      </c>
      <c r="O748" s="294" t="s">
        <v>12</v>
      </c>
      <c r="P748" s="295">
        <v>-1.3130963</v>
      </c>
      <c r="Q748" s="295" t="s">
        <v>408</v>
      </c>
      <c r="R748" s="296">
        <v>0</v>
      </c>
      <c r="S748" s="297">
        <v>3.1571726003423789E-3</v>
      </c>
      <c r="T748" s="297">
        <v>1.5349738168912233E-3</v>
      </c>
      <c r="U748" s="298">
        <v>2.0568250517370963</v>
      </c>
      <c r="V748" s="295"/>
      <c r="W748" s="295"/>
      <c r="X748" s="295"/>
      <c r="Y748" s="313"/>
      <c r="Z748" s="313"/>
      <c r="AA748" s="301"/>
      <c r="AB748" s="295"/>
    </row>
    <row r="749" spans="1:28" ht="15">
      <c r="A749" s="247" t="s">
        <v>176</v>
      </c>
      <c r="B749" s="287" t="s">
        <v>2997</v>
      </c>
      <c r="C749" s="287" t="s">
        <v>2998</v>
      </c>
      <c r="D749" s="305">
        <v>2</v>
      </c>
      <c r="E749" s="287" t="s">
        <v>48</v>
      </c>
      <c r="F749" s="289">
        <v>43707</v>
      </c>
      <c r="G749" s="290" t="s">
        <v>607</v>
      </c>
      <c r="H749" s="290" t="s">
        <v>461</v>
      </c>
      <c r="I749" s="291">
        <v>0.99439999999999995</v>
      </c>
      <c r="J749" s="291">
        <v>2</v>
      </c>
      <c r="K749" s="290" t="s">
        <v>815</v>
      </c>
      <c r="L749" s="292">
        <v>76.63</v>
      </c>
      <c r="M749" s="293" t="s">
        <v>462</v>
      </c>
      <c r="N749" s="293" t="s">
        <v>463</v>
      </c>
      <c r="O749" s="294" t="s">
        <v>12</v>
      </c>
      <c r="P749" s="295">
        <v>-7.7981176000000003</v>
      </c>
      <c r="Q749" s="295" t="s">
        <v>408</v>
      </c>
      <c r="R749" s="296">
        <v>0</v>
      </c>
      <c r="S749" s="297">
        <v>9.5878858499395484E-6</v>
      </c>
      <c r="T749" s="297">
        <v>1.6179489801680162E-4</v>
      </c>
      <c r="U749" s="298">
        <v>5.9259506742566706E-2</v>
      </c>
      <c r="V749" s="295"/>
      <c r="W749" s="295"/>
      <c r="X749" s="295"/>
      <c r="Y749" s="313"/>
      <c r="Z749" s="313"/>
      <c r="AA749" s="301"/>
      <c r="AB749" s="295"/>
    </row>
    <row r="750" spans="1:28" ht="15">
      <c r="A750" s="247" t="s">
        <v>176</v>
      </c>
      <c r="B750" s="287" t="s">
        <v>2999</v>
      </c>
      <c r="C750" s="287" t="s">
        <v>3000</v>
      </c>
      <c r="D750" s="305">
        <v>3</v>
      </c>
      <c r="E750" s="287" t="s">
        <v>48</v>
      </c>
      <c r="F750" s="289">
        <v>43707</v>
      </c>
      <c r="G750" s="290" t="s">
        <v>607</v>
      </c>
      <c r="H750" s="290" t="s">
        <v>822</v>
      </c>
      <c r="I750" s="291">
        <v>-26.907699999999998</v>
      </c>
      <c r="J750" s="291">
        <v>12</v>
      </c>
      <c r="K750" s="290" t="s">
        <v>815</v>
      </c>
      <c r="L750" s="292">
        <v>21.57</v>
      </c>
      <c r="M750" s="293" t="s">
        <v>823</v>
      </c>
      <c r="N750" s="293" t="s">
        <v>824</v>
      </c>
      <c r="O750" s="294" t="s">
        <v>12</v>
      </c>
      <c r="P750" s="295">
        <v>-9.9508580000000002</v>
      </c>
      <c r="Q750" s="295" t="s">
        <v>484</v>
      </c>
      <c r="R750" s="296">
        <v>0</v>
      </c>
      <c r="S750" s="297">
        <v>8.6889280044590131E-4</v>
      </c>
      <c r="T750" s="297">
        <v>3.292977766299422E-4</v>
      </c>
      <c r="U750" s="298">
        <v>2.6386233437049422</v>
      </c>
      <c r="V750" s="295"/>
      <c r="W750" s="295"/>
      <c r="X750" s="295"/>
      <c r="Y750" s="313"/>
      <c r="Z750" s="313"/>
      <c r="AA750" s="301"/>
      <c r="AB750" s="295"/>
    </row>
    <row r="751" spans="1:28" ht="15">
      <c r="A751" s="247" t="s">
        <v>3001</v>
      </c>
      <c r="B751" s="287" t="s">
        <v>3002</v>
      </c>
      <c r="C751" s="287" t="s">
        <v>3003</v>
      </c>
      <c r="D751" s="305">
        <v>4</v>
      </c>
      <c r="E751" s="287" t="s">
        <v>48</v>
      </c>
      <c r="F751" s="289">
        <v>43707</v>
      </c>
      <c r="G751" s="290" t="s">
        <v>607</v>
      </c>
      <c r="H751" s="290" t="s">
        <v>1062</v>
      </c>
      <c r="I751" s="291">
        <v>0.89449999999999996</v>
      </c>
      <c r="J751" s="291">
        <v>1</v>
      </c>
      <c r="K751" s="290" t="s">
        <v>815</v>
      </c>
      <c r="L751" s="292">
        <v>51</v>
      </c>
      <c r="M751" s="293" t="s">
        <v>1063</v>
      </c>
      <c r="N751" s="293" t="s">
        <v>1064</v>
      </c>
      <c r="O751" s="294" t="s">
        <v>12</v>
      </c>
      <c r="P751" s="295">
        <v>1.3120651000000001</v>
      </c>
      <c r="Q751" s="295" t="s">
        <v>484</v>
      </c>
      <c r="R751" s="296">
        <v>0</v>
      </c>
      <c r="S751" s="297">
        <v>1.7612557672310968E-6</v>
      </c>
      <c r="T751" s="297">
        <v>3.1732340085831908E-4</v>
      </c>
      <c r="U751" s="298">
        <v>5.5503494619909086E-3</v>
      </c>
      <c r="V751" s="295"/>
      <c r="W751" s="295"/>
      <c r="X751" s="295"/>
      <c r="Y751" s="313"/>
      <c r="Z751" s="313"/>
      <c r="AA751" s="301"/>
      <c r="AB751" s="295"/>
    </row>
    <row r="752" spans="1:28" ht="15">
      <c r="A752" s="247" t="s">
        <v>176</v>
      </c>
      <c r="B752" s="287" t="s">
        <v>3004</v>
      </c>
      <c r="C752" s="287" t="s">
        <v>3005</v>
      </c>
      <c r="D752" s="305">
        <v>5</v>
      </c>
      <c r="E752" s="287" t="s">
        <v>48</v>
      </c>
      <c r="F752" s="289">
        <v>43707</v>
      </c>
      <c r="G752" s="290" t="s">
        <v>607</v>
      </c>
      <c r="H752" s="290" t="s">
        <v>3006</v>
      </c>
      <c r="I752" s="291">
        <v>-1.8113999999999999</v>
      </c>
      <c r="J752" s="291">
        <v>10</v>
      </c>
      <c r="K752" s="290" t="s">
        <v>815</v>
      </c>
      <c r="L752" s="292">
        <v>48.02</v>
      </c>
      <c r="M752" s="293" t="s">
        <v>3007</v>
      </c>
      <c r="N752" s="293" t="s">
        <v>3008</v>
      </c>
      <c r="O752" s="294" t="s">
        <v>12</v>
      </c>
      <c r="P752" s="295">
        <v>-5.4486512999999999</v>
      </c>
      <c r="Q752" s="295" t="s">
        <v>404</v>
      </c>
      <c r="R752" s="296">
        <v>0</v>
      </c>
      <c r="S752" s="297">
        <v>2.2397844542191548E-3</v>
      </c>
      <c r="T752" s="297">
        <v>1.7882380763120096E-3</v>
      </c>
      <c r="U752" s="298">
        <v>1.2525090947836186</v>
      </c>
      <c r="V752" s="295"/>
      <c r="W752" s="295"/>
      <c r="X752" s="295"/>
      <c r="Y752" s="313"/>
      <c r="Z752" s="313"/>
      <c r="AA752" s="301"/>
      <c r="AB752" s="295"/>
    </row>
    <row r="753" spans="1:28" ht="15">
      <c r="A753" s="247" t="s">
        <v>176</v>
      </c>
      <c r="B753" s="287" t="s">
        <v>3009</v>
      </c>
      <c r="C753" s="287" t="s">
        <v>3010</v>
      </c>
      <c r="D753" s="305">
        <v>6</v>
      </c>
      <c r="E753" s="287" t="s">
        <v>48</v>
      </c>
      <c r="F753" s="289">
        <v>43707</v>
      </c>
      <c r="G753" s="290" t="s">
        <v>607</v>
      </c>
      <c r="H753" s="290" t="s">
        <v>3011</v>
      </c>
      <c r="I753" s="291">
        <v>-6.8019999999999996</v>
      </c>
      <c r="J753" s="291">
        <v>8</v>
      </c>
      <c r="K753" s="290" t="s">
        <v>815</v>
      </c>
      <c r="L753" s="292">
        <v>32.630000000000003</v>
      </c>
      <c r="M753" s="293" t="s">
        <v>3012</v>
      </c>
      <c r="N753" s="293" t="s">
        <v>3013</v>
      </c>
      <c r="O753" s="294" t="s">
        <v>12</v>
      </c>
      <c r="P753" s="295">
        <v>-8.9682519999999997</v>
      </c>
      <c r="Q753" s="295" t="s">
        <v>447</v>
      </c>
      <c r="R753" s="296">
        <v>0</v>
      </c>
      <c r="S753" s="297">
        <v>1.3890186312716163E-4</v>
      </c>
      <c r="T753" s="297">
        <v>2.7097988932792312E-4</v>
      </c>
      <c r="U753" s="298">
        <v>0.5125910394002382</v>
      </c>
      <c r="V753" s="295"/>
      <c r="W753" s="295"/>
      <c r="X753" s="295"/>
      <c r="Y753" s="313"/>
      <c r="Z753" s="313"/>
      <c r="AA753" s="301"/>
      <c r="AB753" s="295"/>
    </row>
    <row r="754" spans="1:28" ht="15">
      <c r="A754" s="247" t="s">
        <v>176</v>
      </c>
      <c r="B754" s="287" t="s">
        <v>3014</v>
      </c>
      <c r="C754" s="287" t="s">
        <v>3015</v>
      </c>
      <c r="D754" s="305">
        <v>7</v>
      </c>
      <c r="E754" s="287" t="s">
        <v>48</v>
      </c>
      <c r="F754" s="289">
        <v>43707</v>
      </c>
      <c r="G754" s="290" t="s">
        <v>607</v>
      </c>
      <c r="H754" s="290" t="s">
        <v>2414</v>
      </c>
      <c r="I754" s="291">
        <v>0.69340000000000002</v>
      </c>
      <c r="J754" s="291">
        <v>5</v>
      </c>
      <c r="K754" s="290" t="s">
        <v>815</v>
      </c>
      <c r="L754" s="292">
        <v>119.16</v>
      </c>
      <c r="M754" s="293" t="s">
        <v>2415</v>
      </c>
      <c r="N754" s="293" t="s">
        <v>2416</v>
      </c>
      <c r="O754" s="294" t="s">
        <v>12</v>
      </c>
      <c r="P754" s="295">
        <v>7.9590199999999998</v>
      </c>
      <c r="Q754" s="295" t="s">
        <v>280</v>
      </c>
      <c r="R754" s="296">
        <v>0</v>
      </c>
      <c r="S754" s="297">
        <v>7.0410089190929895E-5</v>
      </c>
      <c r="T754" s="297">
        <v>5.6684168806591718E-4</v>
      </c>
      <c r="U754" s="298">
        <v>0.12421473344907195</v>
      </c>
      <c r="V754" s="295"/>
      <c r="W754" s="295"/>
      <c r="X754" s="295"/>
      <c r="Y754" s="313"/>
      <c r="Z754" s="313"/>
      <c r="AA754" s="301"/>
      <c r="AB754" s="295"/>
    </row>
    <row r="755" spans="1:28" ht="15">
      <c r="A755" s="247" t="s">
        <v>176</v>
      </c>
      <c r="B755" s="287" t="s">
        <v>3016</v>
      </c>
      <c r="C755" s="287" t="s">
        <v>3017</v>
      </c>
      <c r="D755" s="305">
        <v>8</v>
      </c>
      <c r="E755" s="287" t="s">
        <v>48</v>
      </c>
      <c r="F755" s="289">
        <v>43707</v>
      </c>
      <c r="G755" s="290" t="s">
        <v>607</v>
      </c>
      <c r="H755" s="290" t="s">
        <v>1588</v>
      </c>
      <c r="I755" s="291">
        <v>-2.2334000000000001</v>
      </c>
      <c r="J755" s="291">
        <v>16</v>
      </c>
      <c r="K755" s="290" t="s">
        <v>815</v>
      </c>
      <c r="L755" s="292">
        <v>45</v>
      </c>
      <c r="M755" s="293" t="s">
        <v>1589</v>
      </c>
      <c r="N755" s="293" t="s">
        <v>1590</v>
      </c>
      <c r="O755" s="294" t="s">
        <v>12</v>
      </c>
      <c r="P755" s="295">
        <v>0.55636169999999996</v>
      </c>
      <c r="Q755" s="295" t="s">
        <v>408</v>
      </c>
      <c r="R755" s="296">
        <v>0</v>
      </c>
      <c r="S755" s="297">
        <v>1.0456384857569796E-5</v>
      </c>
      <c r="T755" s="297">
        <v>3.4827234364030659E-4</v>
      </c>
      <c r="U755" s="298">
        <v>3.0023586565257339E-2</v>
      </c>
      <c r="V755" s="295"/>
      <c r="W755" s="295"/>
      <c r="X755" s="295"/>
      <c r="Y755" s="313"/>
      <c r="Z755" s="313"/>
      <c r="AA755" s="301"/>
      <c r="AB755" s="295"/>
    </row>
    <row r="756" spans="1:28" ht="15">
      <c r="A756" s="247" t="s">
        <v>176</v>
      </c>
      <c r="B756" s="287" t="s">
        <v>3018</v>
      </c>
      <c r="C756" s="287" t="s">
        <v>3019</v>
      </c>
      <c r="D756" s="305">
        <v>9</v>
      </c>
      <c r="E756" s="287" t="s">
        <v>48</v>
      </c>
      <c r="F756" s="289">
        <v>43707</v>
      </c>
      <c r="G756" s="290" t="s">
        <v>607</v>
      </c>
      <c r="H756" s="290" t="s">
        <v>3020</v>
      </c>
      <c r="I756" s="291">
        <v>-0.11169999999999999</v>
      </c>
      <c r="J756" s="291">
        <v>3</v>
      </c>
      <c r="K756" s="290" t="s">
        <v>815</v>
      </c>
      <c r="L756" s="292">
        <v>117.72</v>
      </c>
      <c r="M756" s="293" t="s">
        <v>3021</v>
      </c>
      <c r="N756" s="293" t="s">
        <v>3022</v>
      </c>
      <c r="O756" s="294" t="s">
        <v>12</v>
      </c>
      <c r="P756" s="295">
        <v>-3.2572508</v>
      </c>
      <c r="Q756" s="295" t="s">
        <v>447</v>
      </c>
      <c r="R756" s="296">
        <v>0</v>
      </c>
      <c r="S756" s="297">
        <v>4.7439736937064199E-3</v>
      </c>
      <c r="T756" s="297">
        <v>9.2893154731717876E-3</v>
      </c>
      <c r="U756" s="298">
        <v>0.51069141826514108</v>
      </c>
      <c r="V756" s="295"/>
      <c r="W756" s="295"/>
      <c r="X756" s="295"/>
      <c r="Y756" s="313"/>
      <c r="Z756" s="313"/>
      <c r="AA756" s="301"/>
      <c r="AB756" s="295"/>
    </row>
    <row r="757" spans="1:28" ht="15">
      <c r="A757" s="247" t="s">
        <v>176</v>
      </c>
      <c r="B757" s="287" t="s">
        <v>3023</v>
      </c>
      <c r="C757" s="287" t="s">
        <v>3024</v>
      </c>
      <c r="D757" s="305">
        <v>10</v>
      </c>
      <c r="E757" s="287" t="s">
        <v>48</v>
      </c>
      <c r="F757" s="289">
        <v>43707</v>
      </c>
      <c r="G757" s="290" t="s">
        <v>607</v>
      </c>
      <c r="H757" s="290" t="s">
        <v>3025</v>
      </c>
      <c r="I757" s="291">
        <v>-5.6604999999999999</v>
      </c>
      <c r="J757" s="291">
        <v>33</v>
      </c>
      <c r="K757" s="290" t="s">
        <v>815</v>
      </c>
      <c r="L757" s="292">
        <v>52.18</v>
      </c>
      <c r="M757" s="293" t="s">
        <v>3026</v>
      </c>
      <c r="N757" s="293" t="s">
        <v>3027</v>
      </c>
      <c r="O757" s="294" t="s">
        <v>12</v>
      </c>
      <c r="P757" s="295">
        <v>-9.7494960000000006</v>
      </c>
      <c r="Q757" s="295" t="s">
        <v>484</v>
      </c>
      <c r="R757" s="296">
        <v>0</v>
      </c>
      <c r="S757" s="297">
        <v>1.4233767883890477E-3</v>
      </c>
      <c r="T757" s="297">
        <v>2.4125738913164598E-3</v>
      </c>
      <c r="U757" s="298">
        <v>0.58998267100219648</v>
      </c>
      <c r="V757" s="295"/>
      <c r="W757" s="295"/>
      <c r="X757" s="295"/>
      <c r="Y757" s="313"/>
      <c r="Z757" s="313"/>
      <c r="AA757" s="301"/>
      <c r="AB757" s="295"/>
    </row>
    <row r="758" spans="1:28" ht="15">
      <c r="A758" s="247" t="s">
        <v>3028</v>
      </c>
      <c r="B758" s="287" t="s">
        <v>3029</v>
      </c>
      <c r="C758" s="287" t="s">
        <v>3030</v>
      </c>
      <c r="D758" s="305">
        <v>11</v>
      </c>
      <c r="E758" s="287" t="s">
        <v>48</v>
      </c>
      <c r="F758" s="289">
        <v>43707</v>
      </c>
      <c r="G758" s="290" t="s">
        <v>607</v>
      </c>
      <c r="H758" s="290" t="s">
        <v>2562</v>
      </c>
      <c r="I758" s="291">
        <v>-1.3869</v>
      </c>
      <c r="J758" s="291">
        <v>1</v>
      </c>
      <c r="K758" s="290" t="s">
        <v>815</v>
      </c>
      <c r="L758" s="292">
        <v>33.22</v>
      </c>
      <c r="M758" s="293" t="s">
        <v>2563</v>
      </c>
      <c r="N758" s="293" t="s">
        <v>2564</v>
      </c>
      <c r="O758" s="294" t="s">
        <v>12</v>
      </c>
      <c r="P758" s="295">
        <v>-10.543303999999999</v>
      </c>
      <c r="Q758" s="295" t="s">
        <v>447</v>
      </c>
      <c r="R758" s="296">
        <v>0</v>
      </c>
      <c r="S758" s="297">
        <v>2.2073458788111116E-4</v>
      </c>
      <c r="T758" s="297">
        <v>3.8151836302835354E-4</v>
      </c>
      <c r="U758" s="298">
        <v>0.57856871194613169</v>
      </c>
      <c r="V758" s="295"/>
      <c r="W758" s="295"/>
      <c r="X758" s="295"/>
      <c r="Y758" s="313"/>
      <c r="Z758" s="313"/>
      <c r="AA758" s="301"/>
      <c r="AB758" s="295"/>
    </row>
    <row r="759" spans="1:28" ht="15">
      <c r="A759" s="247" t="s">
        <v>3031</v>
      </c>
      <c r="B759" s="287" t="s">
        <v>3032</v>
      </c>
      <c r="C759" s="287" t="s">
        <v>3033</v>
      </c>
      <c r="D759" s="305">
        <v>12</v>
      </c>
      <c r="E759" s="287" t="s">
        <v>48</v>
      </c>
      <c r="F759" s="289">
        <v>43707</v>
      </c>
      <c r="G759" s="290" t="s">
        <v>607</v>
      </c>
      <c r="H759" s="290" t="s">
        <v>3034</v>
      </c>
      <c r="I759" s="291">
        <v>-0.99860000000000004</v>
      </c>
      <c r="J759" s="291">
        <v>1</v>
      </c>
      <c r="K759" s="290" t="s">
        <v>815</v>
      </c>
      <c r="L759" s="292">
        <v>137.26</v>
      </c>
      <c r="M759" s="293" t="s">
        <v>3035</v>
      </c>
      <c r="N759" s="293" t="s">
        <v>3036</v>
      </c>
      <c r="O759" s="294" t="s">
        <v>12</v>
      </c>
      <c r="P759" s="295">
        <v>-5.6988954999999999</v>
      </c>
      <c r="Q759" s="295" t="s">
        <v>395</v>
      </c>
      <c r="R759" s="296">
        <v>0</v>
      </c>
      <c r="S759" s="297">
        <v>5.9882196444361706E-3</v>
      </c>
      <c r="T759" s="297">
        <v>9.7317324571355307E-3</v>
      </c>
      <c r="U759" s="298">
        <v>0.61532925106726188</v>
      </c>
      <c r="V759" s="295"/>
      <c r="W759" s="295"/>
      <c r="X759" s="295"/>
      <c r="Y759" s="313"/>
      <c r="Z759" s="313"/>
      <c r="AA759" s="301"/>
      <c r="AB759" s="295"/>
    </row>
    <row r="760" spans="1:28" ht="15">
      <c r="A760" s="247" t="s">
        <v>176</v>
      </c>
      <c r="B760" s="287" t="s">
        <v>3037</v>
      </c>
      <c r="C760" s="287" t="s">
        <v>3038</v>
      </c>
      <c r="D760" s="305">
        <v>13</v>
      </c>
      <c r="E760" s="287" t="s">
        <v>48</v>
      </c>
      <c r="F760" s="289">
        <v>43707</v>
      </c>
      <c r="G760" s="290" t="s">
        <v>607</v>
      </c>
      <c r="H760" s="290" t="s">
        <v>1343</v>
      </c>
      <c r="I760" s="291">
        <v>-21.717199999999998</v>
      </c>
      <c r="J760" s="291">
        <v>25</v>
      </c>
      <c r="K760" s="290" t="s">
        <v>815</v>
      </c>
      <c r="L760" s="292">
        <v>33.56</v>
      </c>
      <c r="M760" s="293" t="s">
        <v>1344</v>
      </c>
      <c r="N760" s="293" t="s">
        <v>1345</v>
      </c>
      <c r="O760" s="294" t="s">
        <v>12</v>
      </c>
      <c r="P760" s="295">
        <v>-6.9403410000000001</v>
      </c>
      <c r="Q760" s="295" t="s">
        <v>447</v>
      </c>
      <c r="R760" s="296">
        <v>0</v>
      </c>
      <c r="S760" s="297">
        <v>4.218705475288741E-4</v>
      </c>
      <c r="T760" s="297">
        <v>3.0322238487114723E-4</v>
      </c>
      <c r="U760" s="298">
        <v>1.3912909091726384</v>
      </c>
      <c r="V760" s="295"/>
      <c r="W760" s="295"/>
      <c r="X760" s="295"/>
      <c r="Y760" s="313"/>
      <c r="Z760" s="313"/>
      <c r="AA760" s="301"/>
      <c r="AB760" s="295"/>
    </row>
    <row r="761" spans="1:28" ht="15">
      <c r="A761" s="247" t="s">
        <v>176</v>
      </c>
      <c r="B761" s="287" t="s">
        <v>3039</v>
      </c>
      <c r="C761" s="287" t="s">
        <v>3040</v>
      </c>
      <c r="D761" s="305">
        <v>14</v>
      </c>
      <c r="E761" s="287" t="s">
        <v>48</v>
      </c>
      <c r="F761" s="289">
        <v>43707</v>
      </c>
      <c r="G761" s="290" t="s">
        <v>607</v>
      </c>
      <c r="H761" s="290" t="s">
        <v>3041</v>
      </c>
      <c r="I761" s="291">
        <v>-1.6083000000000001</v>
      </c>
      <c r="J761" s="291">
        <v>29</v>
      </c>
      <c r="K761" s="290" t="s">
        <v>815</v>
      </c>
      <c r="L761" s="292">
        <v>112.84</v>
      </c>
      <c r="M761" s="293" t="s">
        <v>3042</v>
      </c>
      <c r="N761" s="293" t="s">
        <v>3043</v>
      </c>
      <c r="O761" s="294" t="s">
        <v>12</v>
      </c>
      <c r="P761" s="295">
        <v>0.28402804999999998</v>
      </c>
      <c r="Q761" s="295" t="s">
        <v>447</v>
      </c>
      <c r="R761" s="296">
        <v>0</v>
      </c>
      <c r="S761" s="297">
        <v>4.1403510659675409E-4</v>
      </c>
      <c r="T761" s="297">
        <v>8.8323570338511286E-4</v>
      </c>
      <c r="U761" s="298">
        <v>0.46877079924408854</v>
      </c>
      <c r="V761" s="295"/>
      <c r="W761" s="295"/>
      <c r="X761" s="295"/>
      <c r="Y761" s="313"/>
      <c r="Z761" s="313"/>
      <c r="AA761" s="301"/>
      <c r="AB761" s="295"/>
    </row>
    <row r="762" spans="1:28" ht="15">
      <c r="A762" s="247" t="s">
        <v>176</v>
      </c>
      <c r="B762" s="287" t="s">
        <v>3044</v>
      </c>
      <c r="C762" s="287" t="s">
        <v>3045</v>
      </c>
      <c r="D762" s="305">
        <v>15</v>
      </c>
      <c r="E762" s="287" t="s">
        <v>48</v>
      </c>
      <c r="F762" s="289">
        <v>43707</v>
      </c>
      <c r="G762" s="290" t="s">
        <v>607</v>
      </c>
      <c r="H762" s="290" t="s">
        <v>3046</v>
      </c>
      <c r="I762" s="291">
        <v>-0.45279999999999998</v>
      </c>
      <c r="J762" s="291">
        <v>7</v>
      </c>
      <c r="K762" s="290" t="s">
        <v>815</v>
      </c>
      <c r="L762" s="292">
        <v>47.26</v>
      </c>
      <c r="M762" s="293" t="s">
        <v>3047</v>
      </c>
      <c r="N762" s="293" t="s">
        <v>3048</v>
      </c>
      <c r="O762" s="294" t="s">
        <v>12</v>
      </c>
      <c r="P762" s="295">
        <v>-0.11097193</v>
      </c>
      <c r="Q762" s="295" t="s">
        <v>447</v>
      </c>
      <c r="R762" s="296">
        <v>0</v>
      </c>
      <c r="S762" s="297">
        <v>8.9266824370386731E-4</v>
      </c>
      <c r="T762" s="297">
        <v>1.8449459841100955E-3</v>
      </c>
      <c r="U762" s="298">
        <v>0.48384519188752473</v>
      </c>
      <c r="V762" s="295"/>
      <c r="W762" s="295"/>
      <c r="X762" s="295"/>
      <c r="Y762" s="313"/>
      <c r="Z762" s="313"/>
      <c r="AA762" s="301"/>
      <c r="AB762" s="295"/>
    </row>
    <row r="763" spans="1:28" ht="15">
      <c r="A763" s="247" t="s">
        <v>176</v>
      </c>
      <c r="B763" s="287" t="s">
        <v>3049</v>
      </c>
      <c r="C763" s="287" t="s">
        <v>3050</v>
      </c>
      <c r="D763" s="305">
        <v>16</v>
      </c>
      <c r="E763" s="287" t="s">
        <v>48</v>
      </c>
      <c r="F763" s="289">
        <v>43707</v>
      </c>
      <c r="G763" s="290" t="s">
        <v>607</v>
      </c>
      <c r="H763" s="290" t="s">
        <v>3051</v>
      </c>
      <c r="I763" s="291">
        <v>-6.6584000000000003</v>
      </c>
      <c r="J763" s="291">
        <v>77</v>
      </c>
      <c r="K763" s="290" t="s">
        <v>815</v>
      </c>
      <c r="L763" s="292">
        <v>46</v>
      </c>
      <c r="M763" s="293" t="s">
        <v>3052</v>
      </c>
      <c r="N763" s="293" t="s">
        <v>3053</v>
      </c>
      <c r="O763" s="294" t="s">
        <v>12</v>
      </c>
      <c r="P763" s="295">
        <v>-0.90971590000000002</v>
      </c>
      <c r="Q763" s="295" t="s">
        <v>447</v>
      </c>
      <c r="R763" s="296">
        <v>0</v>
      </c>
      <c r="S763" s="297">
        <v>5.5009143983969619E-4</v>
      </c>
      <c r="T763" s="297">
        <v>9.6167251510983576E-4</v>
      </c>
      <c r="U763" s="298">
        <v>0.57201534950478272</v>
      </c>
      <c r="V763" s="295"/>
      <c r="W763" s="295"/>
      <c r="X763" s="295"/>
      <c r="Y763" s="313"/>
      <c r="Z763" s="313"/>
      <c r="AA763" s="301"/>
      <c r="AB763" s="295"/>
    </row>
    <row r="764" spans="1:28" ht="15">
      <c r="A764" s="247" t="s">
        <v>176</v>
      </c>
      <c r="B764" s="287" t="s">
        <v>3054</v>
      </c>
      <c r="C764" s="287" t="s">
        <v>3055</v>
      </c>
      <c r="D764" s="305">
        <v>17</v>
      </c>
      <c r="E764" s="287" t="s">
        <v>48</v>
      </c>
      <c r="F764" s="289">
        <v>43707</v>
      </c>
      <c r="G764" s="290" t="s">
        <v>607</v>
      </c>
      <c r="H764" s="290" t="s">
        <v>2745</v>
      </c>
      <c r="I764" s="291">
        <v>-18.247900000000001</v>
      </c>
      <c r="J764" s="291">
        <v>35</v>
      </c>
      <c r="K764" s="290" t="s">
        <v>815</v>
      </c>
      <c r="L764" s="292">
        <v>9.17</v>
      </c>
      <c r="M764" s="293" t="s">
        <v>2746</v>
      </c>
      <c r="N764" s="293" t="s">
        <v>2747</v>
      </c>
      <c r="O764" s="294" t="s">
        <v>12</v>
      </c>
      <c r="P764" s="295">
        <v>0</v>
      </c>
      <c r="Q764" s="295" t="s">
        <v>447</v>
      </c>
      <c r="R764" s="296">
        <v>0</v>
      </c>
      <c r="S764" s="297">
        <v>2.6208631375655893E-5</v>
      </c>
      <c r="T764" s="297">
        <v>1.4550325195899906E-3</v>
      </c>
      <c r="U764" s="298">
        <v>1.8012402487774738E-2</v>
      </c>
      <c r="V764" s="295"/>
      <c r="W764" s="295"/>
      <c r="X764" s="295"/>
      <c r="Y764" s="313"/>
      <c r="Z764" s="313"/>
      <c r="AA764" s="301"/>
      <c r="AB764" s="295"/>
    </row>
    <row r="765" spans="1:28" ht="15">
      <c r="A765" s="247" t="s">
        <v>176</v>
      </c>
      <c r="B765" s="287" t="s">
        <v>3056</v>
      </c>
      <c r="C765" s="287" t="s">
        <v>3057</v>
      </c>
      <c r="D765" s="305">
        <v>18</v>
      </c>
      <c r="E765" s="287" t="s">
        <v>48</v>
      </c>
      <c r="F765" s="289">
        <v>43707</v>
      </c>
      <c r="G765" s="290" t="s">
        <v>607</v>
      </c>
      <c r="H765" s="290" t="s">
        <v>3058</v>
      </c>
      <c r="I765" s="291">
        <v>-10.8636</v>
      </c>
      <c r="J765" s="291">
        <v>6</v>
      </c>
      <c r="K765" s="290" t="s">
        <v>815</v>
      </c>
      <c r="L765" s="292">
        <v>33.17</v>
      </c>
      <c r="M765" s="293" t="s">
        <v>360</v>
      </c>
      <c r="N765" s="293" t="s">
        <v>3059</v>
      </c>
      <c r="O765" s="294" t="s">
        <v>12</v>
      </c>
      <c r="P765" s="295">
        <v>-0.75026749999999998</v>
      </c>
      <c r="Q765" s="295" t="s">
        <v>280</v>
      </c>
      <c r="R765" s="296">
        <v>0</v>
      </c>
      <c r="S765" s="297">
        <v>7.2629485707759146E-4</v>
      </c>
      <c r="T765" s="297">
        <v>4.7633131079023689E-4</v>
      </c>
      <c r="U765" s="298">
        <v>1.5247682455991889</v>
      </c>
      <c r="V765" s="295"/>
      <c r="W765" s="295"/>
      <c r="X765" s="295"/>
      <c r="Y765" s="313"/>
      <c r="Z765" s="313"/>
      <c r="AA765" s="301"/>
      <c r="AB765" s="295"/>
    </row>
    <row r="766" spans="1:28" ht="15">
      <c r="A766" s="247" t="s">
        <v>176</v>
      </c>
      <c r="B766" s="287" t="s">
        <v>3060</v>
      </c>
      <c r="C766" s="287" t="s">
        <v>3061</v>
      </c>
      <c r="D766" s="305">
        <v>19</v>
      </c>
      <c r="E766" s="287" t="s">
        <v>48</v>
      </c>
      <c r="F766" s="289">
        <v>43707</v>
      </c>
      <c r="G766" s="290" t="s">
        <v>607</v>
      </c>
      <c r="H766" s="290" t="s">
        <v>900</v>
      </c>
      <c r="I766" s="291">
        <v>-10.8636</v>
      </c>
      <c r="J766" s="291">
        <v>6</v>
      </c>
      <c r="K766" s="290" t="s">
        <v>815</v>
      </c>
      <c r="L766" s="292">
        <v>32.799999999999997</v>
      </c>
      <c r="M766" s="293" t="s">
        <v>901</v>
      </c>
      <c r="N766" s="293" t="s">
        <v>902</v>
      </c>
      <c r="O766" s="294" t="s">
        <v>12</v>
      </c>
      <c r="P766" s="295">
        <v>-1.1021494999999999</v>
      </c>
      <c r="Q766" s="295" t="s">
        <v>280</v>
      </c>
      <c r="R766" s="296">
        <v>0</v>
      </c>
      <c r="S766" s="297">
        <v>3.5379145876486112E-4</v>
      </c>
      <c r="T766" s="297">
        <v>2.1612736555739828E-4</v>
      </c>
      <c r="U766" s="298">
        <v>1.6369581790460614</v>
      </c>
      <c r="V766" s="295"/>
      <c r="W766" s="295"/>
      <c r="X766" s="295"/>
      <c r="Y766" s="313"/>
      <c r="Z766" s="313"/>
      <c r="AA766" s="301"/>
      <c r="AB766" s="295"/>
    </row>
    <row r="767" spans="1:28" ht="15">
      <c r="A767" s="247" t="s">
        <v>176</v>
      </c>
      <c r="B767" s="287" t="s">
        <v>3062</v>
      </c>
      <c r="C767" s="287" t="s">
        <v>3063</v>
      </c>
      <c r="D767" s="305">
        <v>20</v>
      </c>
      <c r="E767" s="287" t="s">
        <v>48</v>
      </c>
      <c r="F767" s="289">
        <v>43707</v>
      </c>
      <c r="G767" s="290" t="s">
        <v>607</v>
      </c>
      <c r="H767" s="290" t="s">
        <v>2891</v>
      </c>
      <c r="I767" s="291">
        <v>-9.8303999999999991</v>
      </c>
      <c r="J767" s="291">
        <v>14</v>
      </c>
      <c r="K767" s="290" t="s">
        <v>815</v>
      </c>
      <c r="L767" s="292">
        <v>26.28</v>
      </c>
      <c r="M767" s="293" t="s">
        <v>2892</v>
      </c>
      <c r="N767" s="293" t="s">
        <v>2893</v>
      </c>
      <c r="O767" s="294" t="s">
        <v>12</v>
      </c>
      <c r="P767" s="295">
        <v>-7.0793809999999997</v>
      </c>
      <c r="Q767" s="295" t="s">
        <v>408</v>
      </c>
      <c r="R767" s="296">
        <v>0</v>
      </c>
      <c r="S767" s="297">
        <v>6.9702156039711972E-5</v>
      </c>
      <c r="T767" s="297">
        <v>3.2567654102588631E-4</v>
      </c>
      <c r="U767" s="298">
        <v>0.21402264903744392</v>
      </c>
      <c r="V767" s="295"/>
      <c r="W767" s="295"/>
      <c r="X767" s="295"/>
      <c r="Y767" s="313"/>
      <c r="Z767" s="313"/>
      <c r="AA767" s="301"/>
      <c r="AB767" s="295"/>
    </row>
    <row r="768" spans="1:28" ht="15">
      <c r="A768" s="247" t="s">
        <v>176</v>
      </c>
      <c r="B768" s="287" t="s">
        <v>3064</v>
      </c>
      <c r="C768" s="287" t="s">
        <v>3065</v>
      </c>
      <c r="D768" s="305">
        <v>21</v>
      </c>
      <c r="E768" s="287" t="s">
        <v>48</v>
      </c>
      <c r="F768" s="289">
        <v>43707</v>
      </c>
      <c r="G768" s="290" t="s">
        <v>607</v>
      </c>
      <c r="H768" s="290" t="s">
        <v>3066</v>
      </c>
      <c r="I768" s="291">
        <v>0.47649999999999998</v>
      </c>
      <c r="J768" s="291">
        <v>8</v>
      </c>
      <c r="K768" s="290" t="s">
        <v>815</v>
      </c>
      <c r="L768" s="292">
        <v>203.91</v>
      </c>
      <c r="M768" s="293" t="s">
        <v>3067</v>
      </c>
      <c r="N768" s="293" t="s">
        <v>3068</v>
      </c>
      <c r="O768" s="294" t="s">
        <v>12</v>
      </c>
      <c r="P768" s="295">
        <v>-6.5370439999999999</v>
      </c>
      <c r="Q768" s="295" t="s">
        <v>408</v>
      </c>
      <c r="R768" s="296">
        <v>0</v>
      </c>
      <c r="S768" s="297">
        <v>2.9623989830737116E-3</v>
      </c>
      <c r="T768" s="297">
        <v>2.8262046278683148E-3</v>
      </c>
      <c r="U768" s="298">
        <v>1.0481898422578559</v>
      </c>
      <c r="V768" s="295"/>
      <c r="W768" s="295"/>
      <c r="X768" s="295"/>
      <c r="Y768" s="313"/>
      <c r="Z768" s="313"/>
      <c r="AA768" s="301"/>
      <c r="AB768" s="295"/>
    </row>
    <row r="769" spans="1:28" ht="15">
      <c r="A769" s="247" t="s">
        <v>3069</v>
      </c>
      <c r="B769" s="287" t="s">
        <v>3070</v>
      </c>
      <c r="C769" s="287" t="s">
        <v>3071</v>
      </c>
      <c r="D769" s="305">
        <v>22</v>
      </c>
      <c r="E769" s="287" t="s">
        <v>48</v>
      </c>
      <c r="F769" s="289">
        <v>43707</v>
      </c>
      <c r="G769" s="290" t="s">
        <v>607</v>
      </c>
      <c r="H769" s="290" t="s">
        <v>2589</v>
      </c>
      <c r="I769" s="291">
        <v>-0.1767</v>
      </c>
      <c r="J769" s="291">
        <v>1</v>
      </c>
      <c r="K769" s="290" t="s">
        <v>815</v>
      </c>
      <c r="L769" s="292">
        <v>18.84</v>
      </c>
      <c r="M769" s="293" t="s">
        <v>2590</v>
      </c>
      <c r="N769" s="293" t="s">
        <v>2591</v>
      </c>
      <c r="O769" s="294" t="s">
        <v>12</v>
      </c>
      <c r="P769" s="295">
        <v>-14.565218</v>
      </c>
      <c r="Q769" s="295" t="s">
        <v>484</v>
      </c>
      <c r="R769" s="296">
        <v>0</v>
      </c>
      <c r="S769" s="297">
        <v>9.3028835656197768E-4</v>
      </c>
      <c r="T769" s="297">
        <v>6.55686017447374E-4</v>
      </c>
      <c r="U769" s="298">
        <v>1.4188015785110799</v>
      </c>
      <c r="V769" s="295"/>
      <c r="W769" s="295"/>
      <c r="X769" s="295"/>
      <c r="Y769" s="313"/>
      <c r="Z769" s="313"/>
      <c r="AA769" s="301"/>
      <c r="AB769" s="295"/>
    </row>
    <row r="770" spans="1:28" ht="15">
      <c r="A770" s="247" t="s">
        <v>176</v>
      </c>
      <c r="B770" s="287" t="s">
        <v>3072</v>
      </c>
      <c r="C770" s="287" t="s">
        <v>3073</v>
      </c>
      <c r="D770" s="305">
        <v>23</v>
      </c>
      <c r="E770" s="287" t="s">
        <v>48</v>
      </c>
      <c r="F770" s="289">
        <v>43707</v>
      </c>
      <c r="G770" s="290" t="s">
        <v>607</v>
      </c>
      <c r="H770" s="290" t="s">
        <v>912</v>
      </c>
      <c r="I770" s="291">
        <v>-23.4619</v>
      </c>
      <c r="J770" s="291">
        <v>56</v>
      </c>
      <c r="K770" s="290" t="s">
        <v>815</v>
      </c>
      <c r="L770" s="292">
        <v>62.95</v>
      </c>
      <c r="M770" s="293" t="s">
        <v>913</v>
      </c>
      <c r="N770" s="293" t="s">
        <v>914</v>
      </c>
      <c r="O770" s="294" t="s">
        <v>12</v>
      </c>
      <c r="P770" s="295">
        <v>-10.518193</v>
      </c>
      <c r="Q770" s="295" t="s">
        <v>484</v>
      </c>
      <c r="R770" s="296">
        <v>0</v>
      </c>
      <c r="S770" s="297">
        <v>1.3019418022374751E-3</v>
      </c>
      <c r="T770" s="297">
        <v>6.427425726040297E-4</v>
      </c>
      <c r="U770" s="298">
        <v>2.0256038073886136</v>
      </c>
      <c r="V770" s="295"/>
      <c r="W770" s="295"/>
      <c r="X770" s="295"/>
      <c r="Y770" s="313"/>
      <c r="Z770" s="313"/>
      <c r="AA770" s="301"/>
      <c r="AB770" s="295"/>
    </row>
    <row r="771" spans="1:28" ht="15">
      <c r="A771" s="247" t="s">
        <v>176</v>
      </c>
      <c r="B771" s="287" t="s">
        <v>3074</v>
      </c>
      <c r="C771" s="287" t="s">
        <v>3075</v>
      </c>
      <c r="D771" s="305">
        <v>24</v>
      </c>
      <c r="E771" s="287" t="s">
        <v>48</v>
      </c>
      <c r="F771" s="289">
        <v>43707</v>
      </c>
      <c r="G771" s="290" t="s">
        <v>607</v>
      </c>
      <c r="H771" s="290" t="s">
        <v>2594</v>
      </c>
      <c r="I771" s="291">
        <v>-7.2253999999999996</v>
      </c>
      <c r="J771" s="291">
        <v>5</v>
      </c>
      <c r="K771" s="290" t="s">
        <v>815</v>
      </c>
      <c r="L771" s="292">
        <v>44.36</v>
      </c>
      <c r="M771" s="293" t="s">
        <v>2595</v>
      </c>
      <c r="N771" s="293" t="s">
        <v>2596</v>
      </c>
      <c r="O771" s="294" t="s">
        <v>12</v>
      </c>
      <c r="P771" s="295">
        <v>1.1653543</v>
      </c>
      <c r="Q771" s="295" t="s">
        <v>447</v>
      </c>
      <c r="R771" s="296">
        <v>0</v>
      </c>
      <c r="S771" s="297">
        <v>3.4083992627777133E-5</v>
      </c>
      <c r="T771" s="297">
        <v>2.9020415394865988E-4</v>
      </c>
      <c r="U771" s="298">
        <v>0.1174483278892243</v>
      </c>
      <c r="V771" s="295"/>
      <c r="W771" s="295"/>
      <c r="X771" s="295"/>
      <c r="Y771" s="313"/>
      <c r="Z771" s="313"/>
      <c r="AA771" s="301"/>
      <c r="AB771" s="295"/>
    </row>
    <row r="772" spans="1:28" ht="15">
      <c r="A772" s="247" t="s">
        <v>176</v>
      </c>
      <c r="B772" s="287" t="s">
        <v>3076</v>
      </c>
      <c r="C772" s="287" t="s">
        <v>3077</v>
      </c>
      <c r="D772" s="305">
        <v>25</v>
      </c>
      <c r="E772" s="287" t="s">
        <v>48</v>
      </c>
      <c r="F772" s="289">
        <v>43707</v>
      </c>
      <c r="G772" s="290" t="s">
        <v>607</v>
      </c>
      <c r="H772" s="290" t="s">
        <v>1386</v>
      </c>
      <c r="I772" s="291">
        <v>-1.7466999999999999</v>
      </c>
      <c r="J772" s="291">
        <v>2</v>
      </c>
      <c r="K772" s="290" t="s">
        <v>815</v>
      </c>
      <c r="L772" s="292">
        <v>123.73</v>
      </c>
      <c r="M772" s="293" t="s">
        <v>1387</v>
      </c>
      <c r="N772" s="293" t="s">
        <v>1388</v>
      </c>
      <c r="O772" s="294" t="s">
        <v>12</v>
      </c>
      <c r="P772" s="295">
        <v>-9.1901360000000007</v>
      </c>
      <c r="Q772" s="295" t="s">
        <v>408</v>
      </c>
      <c r="R772" s="296">
        <v>0</v>
      </c>
      <c r="S772" s="297">
        <v>6.3557666413818038E-5</v>
      </c>
      <c r="T772" s="297">
        <v>1.7827837815782255E-4</v>
      </c>
      <c r="U772" s="298">
        <v>0.35650799087679064</v>
      </c>
      <c r="V772" s="295"/>
      <c r="W772" s="295"/>
      <c r="X772" s="295"/>
      <c r="Y772" s="313"/>
      <c r="Z772" s="313"/>
      <c r="AA772" s="301"/>
      <c r="AB772" s="295"/>
    </row>
    <row r="773" spans="1:28" ht="15">
      <c r="A773" s="247" t="s">
        <v>3078</v>
      </c>
      <c r="B773" s="287" t="s">
        <v>3079</v>
      </c>
      <c r="C773" s="287" t="s">
        <v>3080</v>
      </c>
      <c r="D773" s="305">
        <v>26</v>
      </c>
      <c r="E773" s="287" t="s">
        <v>48</v>
      </c>
      <c r="F773" s="289">
        <v>43707</v>
      </c>
      <c r="G773" s="290" t="s">
        <v>607</v>
      </c>
      <c r="H773" s="290" t="s">
        <v>632</v>
      </c>
      <c r="I773" s="291">
        <v>0.88519999999999999</v>
      </c>
      <c r="J773" s="291">
        <v>1</v>
      </c>
      <c r="K773" s="290" t="s">
        <v>815</v>
      </c>
      <c r="L773" s="292">
        <v>135.53</v>
      </c>
      <c r="M773" s="293" t="s">
        <v>633</v>
      </c>
      <c r="N773" s="293" t="s">
        <v>634</v>
      </c>
      <c r="O773" s="294" t="s">
        <v>12</v>
      </c>
      <c r="P773" s="295">
        <v>-6.1589359999999997</v>
      </c>
      <c r="Q773" s="295" t="s">
        <v>404</v>
      </c>
      <c r="R773" s="296">
        <v>0</v>
      </c>
      <c r="S773" s="297">
        <v>3.2983955444837747E-4</v>
      </c>
      <c r="T773" s="297">
        <v>4.8639038560766654E-3</v>
      </c>
      <c r="U773" s="298">
        <v>6.7813748833932236E-2</v>
      </c>
      <c r="V773" s="295"/>
      <c r="W773" s="295"/>
      <c r="X773" s="295"/>
      <c r="Y773" s="313"/>
      <c r="Z773" s="313"/>
      <c r="AA773" s="301"/>
      <c r="AB773" s="295"/>
    </row>
    <row r="774" spans="1:28" ht="15">
      <c r="A774" s="247" t="s">
        <v>176</v>
      </c>
      <c r="B774" s="287" t="s">
        <v>3081</v>
      </c>
      <c r="C774" s="287" t="s">
        <v>3082</v>
      </c>
      <c r="D774" s="305">
        <v>27</v>
      </c>
      <c r="E774" s="287" t="s">
        <v>48</v>
      </c>
      <c r="F774" s="289">
        <v>43707</v>
      </c>
      <c r="G774" s="290" t="s">
        <v>607</v>
      </c>
      <c r="H774" s="290" t="s">
        <v>2764</v>
      </c>
      <c r="I774" s="291">
        <v>-0.23150000000000001</v>
      </c>
      <c r="J774" s="291">
        <v>7</v>
      </c>
      <c r="K774" s="290" t="s">
        <v>815</v>
      </c>
      <c r="L774" s="292">
        <v>62.8</v>
      </c>
      <c r="M774" s="293" t="s">
        <v>2765</v>
      </c>
      <c r="N774" s="293" t="s">
        <v>2766</v>
      </c>
      <c r="O774" s="294" t="s">
        <v>12</v>
      </c>
      <c r="P774" s="295">
        <v>5.6337953000000001</v>
      </c>
      <c r="Q774" s="295" t="s">
        <v>404</v>
      </c>
      <c r="R774" s="296">
        <v>0</v>
      </c>
      <c r="S774" s="297">
        <v>3.5034585414619616E-4</v>
      </c>
      <c r="T774" s="297">
        <v>6.6562315844011406E-4</v>
      </c>
      <c r="U774" s="298">
        <v>0.52634264554020427</v>
      </c>
      <c r="V774" s="295"/>
      <c r="W774" s="295"/>
      <c r="X774" s="295"/>
      <c r="Y774" s="313"/>
      <c r="Z774" s="313"/>
      <c r="AA774" s="301"/>
      <c r="AB774" s="295"/>
    </row>
    <row r="775" spans="1:28" ht="15">
      <c r="A775" s="247" t="s">
        <v>176</v>
      </c>
      <c r="B775" s="287" t="s">
        <v>3083</v>
      </c>
      <c r="C775" s="287" t="s">
        <v>3084</v>
      </c>
      <c r="D775" s="305">
        <v>28</v>
      </c>
      <c r="E775" s="287" t="s">
        <v>48</v>
      </c>
      <c r="F775" s="289">
        <v>43707</v>
      </c>
      <c r="G775" s="290" t="s">
        <v>607</v>
      </c>
      <c r="H775" s="290" t="s">
        <v>938</v>
      </c>
      <c r="I775" s="291">
        <v>-7.4778000000000002</v>
      </c>
      <c r="J775" s="291">
        <v>7</v>
      </c>
      <c r="K775" s="290" t="s">
        <v>815</v>
      </c>
      <c r="L775" s="292">
        <v>25.52</v>
      </c>
      <c r="M775" s="293" t="s">
        <v>939</v>
      </c>
      <c r="N775" s="293" t="s">
        <v>940</v>
      </c>
      <c r="O775" s="294" t="s">
        <v>12</v>
      </c>
      <c r="P775" s="295">
        <v>-3.5613774999999999</v>
      </c>
      <c r="Q775" s="295" t="s">
        <v>280</v>
      </c>
      <c r="R775" s="296">
        <v>0</v>
      </c>
      <c r="S775" s="297">
        <v>1.3984266085628947E-4</v>
      </c>
      <c r="T775" s="297">
        <v>6.6722942488973286E-4</v>
      </c>
      <c r="U775" s="298">
        <v>0.20958707101294288</v>
      </c>
      <c r="V775" s="295"/>
      <c r="W775" s="295"/>
      <c r="X775" s="295"/>
      <c r="Y775" s="313"/>
      <c r="Z775" s="313"/>
      <c r="AA775" s="301"/>
      <c r="AB775" s="295"/>
    </row>
    <row r="776" spans="1:28" ht="15">
      <c r="A776" s="247" t="s">
        <v>176</v>
      </c>
      <c r="B776" s="287" t="s">
        <v>3085</v>
      </c>
      <c r="C776" s="287" t="s">
        <v>3086</v>
      </c>
      <c r="D776" s="305">
        <v>29</v>
      </c>
      <c r="E776" s="287" t="s">
        <v>48</v>
      </c>
      <c r="F776" s="289">
        <v>43707</v>
      </c>
      <c r="G776" s="290" t="s">
        <v>607</v>
      </c>
      <c r="H776" s="290" t="s">
        <v>3087</v>
      </c>
      <c r="I776" s="291">
        <v>1.2976000000000001</v>
      </c>
      <c r="J776" s="291">
        <v>2</v>
      </c>
      <c r="K776" s="290" t="s">
        <v>815</v>
      </c>
      <c r="L776" s="292">
        <v>146.21</v>
      </c>
      <c r="M776" s="293" t="s">
        <v>3088</v>
      </c>
      <c r="N776" s="293" t="s">
        <v>3089</v>
      </c>
      <c r="O776" s="294" t="s">
        <v>12</v>
      </c>
      <c r="P776" s="295">
        <v>-8.3104969999999998</v>
      </c>
      <c r="Q776" s="295" t="s">
        <v>404</v>
      </c>
      <c r="R776" s="296">
        <v>0</v>
      </c>
      <c r="S776" s="297">
        <v>1.7822082855471026E-4</v>
      </c>
      <c r="T776" s="297">
        <v>8.3236364158056897E-4</v>
      </c>
      <c r="U776" s="298">
        <v>0.21411414392907419</v>
      </c>
      <c r="V776" s="295"/>
      <c r="W776" s="295"/>
      <c r="X776" s="295"/>
      <c r="Y776" s="313"/>
      <c r="Z776" s="313"/>
      <c r="AA776" s="301"/>
      <c r="AB776" s="295"/>
    </row>
    <row r="777" spans="1:28" ht="15">
      <c r="A777" s="247" t="s">
        <v>176</v>
      </c>
      <c r="B777" s="287" t="s">
        <v>3090</v>
      </c>
      <c r="C777" s="287" t="s">
        <v>3091</v>
      </c>
      <c r="D777" s="305">
        <v>30</v>
      </c>
      <c r="E777" s="287" t="s">
        <v>48</v>
      </c>
      <c r="F777" s="289">
        <v>43707</v>
      </c>
      <c r="G777" s="290" t="s">
        <v>607</v>
      </c>
      <c r="H777" s="290" t="s">
        <v>2616</v>
      </c>
      <c r="I777" s="291">
        <v>-17.5822</v>
      </c>
      <c r="J777" s="291">
        <v>3</v>
      </c>
      <c r="K777" s="290" t="s">
        <v>815</v>
      </c>
      <c r="L777" s="292">
        <v>11.84</v>
      </c>
      <c r="M777" s="293" t="s">
        <v>2617</v>
      </c>
      <c r="N777" s="293" t="s">
        <v>2618</v>
      </c>
      <c r="O777" s="294" t="s">
        <v>12</v>
      </c>
      <c r="P777" s="295">
        <v>-14.356786</v>
      </c>
      <c r="Q777" s="295" t="s">
        <v>484</v>
      </c>
      <c r="R777" s="296">
        <v>0</v>
      </c>
      <c r="S777" s="297">
        <v>4.8139618462524476E-4</v>
      </c>
      <c r="T777" s="297">
        <v>4.0689122543533478E-4</v>
      </c>
      <c r="U777" s="298">
        <v>1.1831078050655843</v>
      </c>
      <c r="V777" s="295"/>
      <c r="W777" s="295"/>
      <c r="X777" s="295"/>
      <c r="Y777" s="313"/>
      <c r="Z777" s="313"/>
      <c r="AA777" s="301"/>
      <c r="AB777" s="295"/>
    </row>
    <row r="778" spans="1:28" ht="15">
      <c r="A778" s="247" t="s">
        <v>176</v>
      </c>
      <c r="B778" s="287" t="s">
        <v>3092</v>
      </c>
      <c r="C778" s="287" t="s">
        <v>3093</v>
      </c>
      <c r="D778" s="305">
        <v>31</v>
      </c>
      <c r="E778" s="287" t="s">
        <v>48</v>
      </c>
      <c r="F778" s="289">
        <v>43707</v>
      </c>
      <c r="G778" s="290" t="s">
        <v>607</v>
      </c>
      <c r="H778" s="290" t="s">
        <v>1421</v>
      </c>
      <c r="I778" s="291">
        <v>-7.0000000000000007E-2</v>
      </c>
      <c r="J778" s="291">
        <v>24</v>
      </c>
      <c r="K778" s="290" t="s">
        <v>815</v>
      </c>
      <c r="L778" s="292">
        <v>45.27</v>
      </c>
      <c r="M778" s="293" t="s">
        <v>1422</v>
      </c>
      <c r="N778" s="293" t="s">
        <v>1423</v>
      </c>
      <c r="O778" s="294" t="s">
        <v>12</v>
      </c>
      <c r="P778" s="295">
        <v>-6.9948730000000001</v>
      </c>
      <c r="Q778" s="295" t="s">
        <v>484</v>
      </c>
      <c r="R778" s="296">
        <v>0</v>
      </c>
      <c r="S778" s="297">
        <v>1.9212157179912908E-3</v>
      </c>
      <c r="T778" s="297">
        <v>2.0128934427624443E-3</v>
      </c>
      <c r="U778" s="298">
        <v>0.95445475511841438</v>
      </c>
      <c r="V778" s="295"/>
      <c r="W778" s="295"/>
      <c r="X778" s="295"/>
      <c r="Y778" s="313"/>
      <c r="Z778" s="313"/>
      <c r="AA778" s="301"/>
      <c r="AB778" s="295"/>
    </row>
    <row r="779" spans="1:28" ht="15">
      <c r="A779" s="247" t="s">
        <v>176</v>
      </c>
      <c r="B779" s="287" t="s">
        <v>3094</v>
      </c>
      <c r="C779" s="287" t="s">
        <v>3095</v>
      </c>
      <c r="D779" s="305">
        <v>32</v>
      </c>
      <c r="E779" s="287" t="s">
        <v>48</v>
      </c>
      <c r="F779" s="289">
        <v>43707</v>
      </c>
      <c r="G779" s="290" t="s">
        <v>607</v>
      </c>
      <c r="H779" s="290" t="s">
        <v>1426</v>
      </c>
      <c r="I779" s="291">
        <v>-1.8732</v>
      </c>
      <c r="J779" s="291">
        <v>2</v>
      </c>
      <c r="K779" s="290" t="s">
        <v>815</v>
      </c>
      <c r="L779" s="292">
        <v>118.89</v>
      </c>
      <c r="M779" s="293" t="s">
        <v>1427</v>
      </c>
      <c r="N779" s="293" t="s">
        <v>1428</v>
      </c>
      <c r="O779" s="294" t="s">
        <v>12</v>
      </c>
      <c r="P779" s="295">
        <v>-5.0044180000000003</v>
      </c>
      <c r="Q779" s="295" t="s">
        <v>447</v>
      </c>
      <c r="R779" s="296">
        <v>0</v>
      </c>
      <c r="S779" s="297">
        <v>2.5671593548558827E-4</v>
      </c>
      <c r="T779" s="297">
        <v>2.9213392607690844E-4</v>
      </c>
      <c r="U779" s="298">
        <v>0.87876111800176238</v>
      </c>
      <c r="V779" s="295"/>
      <c r="W779" s="295"/>
      <c r="X779" s="295"/>
      <c r="Y779" s="313"/>
      <c r="Z779" s="313"/>
      <c r="AA779" s="301"/>
      <c r="AB779" s="295"/>
    </row>
    <row r="780" spans="1:28" ht="15">
      <c r="A780" s="247" t="s">
        <v>176</v>
      </c>
      <c r="B780" s="287" t="s">
        <v>3096</v>
      </c>
      <c r="C780" s="287" t="s">
        <v>3097</v>
      </c>
      <c r="D780" s="305">
        <v>33</v>
      </c>
      <c r="E780" s="287" t="s">
        <v>48</v>
      </c>
      <c r="F780" s="289">
        <v>43707</v>
      </c>
      <c r="G780" s="290" t="s">
        <v>607</v>
      </c>
      <c r="H780" s="290" t="s">
        <v>3098</v>
      </c>
      <c r="I780" s="291">
        <v>-4.7163000000000004</v>
      </c>
      <c r="J780" s="291">
        <v>7</v>
      </c>
      <c r="K780" s="290" t="s">
        <v>815</v>
      </c>
      <c r="L780" s="292">
        <v>51.36</v>
      </c>
      <c r="M780" s="293" t="s">
        <v>3099</v>
      </c>
      <c r="N780" s="293" t="s">
        <v>3100</v>
      </c>
      <c r="O780" s="294" t="s">
        <v>12</v>
      </c>
      <c r="P780" s="295">
        <v>-3.4265637</v>
      </c>
      <c r="Q780" s="295" t="s">
        <v>408</v>
      </c>
      <c r="R780" s="296">
        <v>0</v>
      </c>
      <c r="S780" s="297">
        <v>4.3523066510058706E-4</v>
      </c>
      <c r="T780" s="297">
        <v>3.9808099854390222E-4</v>
      </c>
      <c r="U780" s="298">
        <v>1.0933218784432581</v>
      </c>
      <c r="V780" s="295"/>
      <c r="W780" s="295"/>
      <c r="X780" s="295"/>
      <c r="Y780" s="313"/>
      <c r="Z780" s="313"/>
      <c r="AA780" s="301"/>
      <c r="AB780" s="295"/>
    </row>
    <row r="781" spans="1:28" ht="15">
      <c r="A781" s="247" t="s">
        <v>176</v>
      </c>
      <c r="B781" s="287" t="s">
        <v>3101</v>
      </c>
      <c r="C781" s="287" t="s">
        <v>3102</v>
      </c>
      <c r="D781" s="305">
        <v>34</v>
      </c>
      <c r="E781" s="287" t="s">
        <v>48</v>
      </c>
      <c r="F781" s="289">
        <v>43707</v>
      </c>
      <c r="G781" s="290" t="s">
        <v>607</v>
      </c>
      <c r="H781" s="290" t="s">
        <v>961</v>
      </c>
      <c r="I781" s="291">
        <v>-14.8432</v>
      </c>
      <c r="J781" s="291">
        <v>20</v>
      </c>
      <c r="K781" s="290" t="s">
        <v>815</v>
      </c>
      <c r="L781" s="292">
        <v>16.600000000000001</v>
      </c>
      <c r="M781" s="293" t="s">
        <v>962</v>
      </c>
      <c r="N781" s="293" t="s">
        <v>963</v>
      </c>
      <c r="O781" s="294" t="s">
        <v>12</v>
      </c>
      <c r="P781" s="295">
        <v>13.6716</v>
      </c>
      <c r="Q781" s="295" t="s">
        <v>408</v>
      </c>
      <c r="R781" s="296">
        <v>0</v>
      </c>
      <c r="S781" s="297">
        <v>6.2728715811422153E-5</v>
      </c>
      <c r="T781" s="297">
        <v>2.5972802227334672E-4</v>
      </c>
      <c r="U781" s="298">
        <v>0.24151693476264294</v>
      </c>
      <c r="V781" s="295"/>
      <c r="W781" s="295"/>
      <c r="X781" s="295"/>
      <c r="Y781" s="313"/>
      <c r="Z781" s="313"/>
      <c r="AA781" s="301"/>
      <c r="AB781" s="295"/>
    </row>
    <row r="782" spans="1:28" ht="15">
      <c r="A782" s="247" t="s">
        <v>176</v>
      </c>
      <c r="B782" s="287" t="s">
        <v>3103</v>
      </c>
      <c r="C782" s="287" t="s">
        <v>3104</v>
      </c>
      <c r="D782" s="305">
        <v>35</v>
      </c>
      <c r="E782" s="287" t="s">
        <v>48</v>
      </c>
      <c r="F782" s="289">
        <v>43707</v>
      </c>
      <c r="G782" s="290" t="s">
        <v>607</v>
      </c>
      <c r="H782" s="290" t="s">
        <v>966</v>
      </c>
      <c r="I782" s="291">
        <v>-3</v>
      </c>
      <c r="J782" s="291">
        <v>103</v>
      </c>
      <c r="K782" s="290" t="s">
        <v>815</v>
      </c>
      <c r="L782" s="292">
        <v>39.89</v>
      </c>
      <c r="M782" s="293" t="s">
        <v>967</v>
      </c>
      <c r="N782" s="293" t="s">
        <v>968</v>
      </c>
      <c r="O782" s="294" t="s">
        <v>12</v>
      </c>
      <c r="P782" s="295">
        <v>7.7491760000000003</v>
      </c>
      <c r="Q782" s="295" t="s">
        <v>484</v>
      </c>
      <c r="R782" s="296">
        <v>0</v>
      </c>
      <c r="S782" s="297">
        <v>1.7898422391747753E-4</v>
      </c>
      <c r="T782" s="297">
        <v>1.3637780072786347E-3</v>
      </c>
      <c r="U782" s="298">
        <v>0.13124146522543909</v>
      </c>
      <c r="V782" s="295"/>
      <c r="W782" s="295"/>
      <c r="X782" s="295"/>
      <c r="Y782" s="313"/>
      <c r="Z782" s="313"/>
      <c r="AA782" s="301"/>
      <c r="AB782" s="295"/>
    </row>
    <row r="783" spans="1:28" ht="15">
      <c r="A783" s="247" t="s">
        <v>176</v>
      </c>
      <c r="B783" s="287" t="s">
        <v>3105</v>
      </c>
      <c r="C783" s="287" t="s">
        <v>3106</v>
      </c>
      <c r="D783" s="305">
        <v>36</v>
      </c>
      <c r="E783" s="287" t="s">
        <v>48</v>
      </c>
      <c r="F783" s="289">
        <v>43707</v>
      </c>
      <c r="G783" s="290" t="s">
        <v>607</v>
      </c>
      <c r="H783" s="290" t="s">
        <v>3107</v>
      </c>
      <c r="I783" s="291">
        <v>-39.764499999999998</v>
      </c>
      <c r="J783" s="291">
        <v>7</v>
      </c>
      <c r="K783" s="290" t="s">
        <v>815</v>
      </c>
      <c r="L783" s="292">
        <v>13.75</v>
      </c>
      <c r="M783" s="293" t="s">
        <v>3108</v>
      </c>
      <c r="N783" s="293" t="s">
        <v>3109</v>
      </c>
      <c r="O783" s="294" t="s">
        <v>12</v>
      </c>
      <c r="P783" s="295">
        <v>-2.8115510000000001</v>
      </c>
      <c r="Q783" s="295" t="s">
        <v>280</v>
      </c>
      <c r="R783" s="296">
        <v>0</v>
      </c>
      <c r="S783" s="297">
        <v>2.9690751866470305E-4</v>
      </c>
      <c r="T783" s="297">
        <v>2.2100943924687903E-4</v>
      </c>
      <c r="U783" s="298">
        <v>1.3434155558081928</v>
      </c>
      <c r="V783" s="295"/>
      <c r="W783" s="295"/>
      <c r="X783" s="295"/>
      <c r="Y783" s="313"/>
      <c r="Z783" s="313"/>
      <c r="AA783" s="301"/>
      <c r="AB783" s="295"/>
    </row>
    <row r="784" spans="1:28" ht="15">
      <c r="A784" s="247" t="s">
        <v>176</v>
      </c>
      <c r="B784" s="287" t="s">
        <v>3110</v>
      </c>
      <c r="C784" s="287" t="s">
        <v>3111</v>
      </c>
      <c r="D784" s="305">
        <v>37</v>
      </c>
      <c r="E784" s="287" t="s">
        <v>48</v>
      </c>
      <c r="F784" s="289">
        <v>43707</v>
      </c>
      <c r="G784" s="290" t="s">
        <v>607</v>
      </c>
      <c r="H784" s="290" t="s">
        <v>971</v>
      </c>
      <c r="I784" s="291">
        <v>-39.764499999999998</v>
      </c>
      <c r="J784" s="291">
        <v>7</v>
      </c>
      <c r="K784" s="290" t="s">
        <v>815</v>
      </c>
      <c r="L784" s="292">
        <v>14.16</v>
      </c>
      <c r="M784" s="293" t="s">
        <v>972</v>
      </c>
      <c r="N784" s="293" t="s">
        <v>973</v>
      </c>
      <c r="O784" s="294" t="s">
        <v>12</v>
      </c>
      <c r="P784" s="295">
        <v>-2.5260031000000001</v>
      </c>
      <c r="Q784" s="295" t="s">
        <v>280</v>
      </c>
      <c r="R784" s="296">
        <v>0</v>
      </c>
      <c r="S784" s="297">
        <v>1.5759265902664432E-5</v>
      </c>
      <c r="T784" s="297">
        <v>7.3101021426809129E-5</v>
      </c>
      <c r="U784" s="298">
        <v>0.21558202053911202</v>
      </c>
      <c r="V784" s="295"/>
      <c r="W784" s="295"/>
      <c r="X784" s="295"/>
      <c r="Y784" s="313"/>
      <c r="Z784" s="313"/>
      <c r="AA784" s="301"/>
      <c r="AB784" s="295"/>
    </row>
    <row r="785" spans="1:28" ht="15">
      <c r="A785" s="247" t="s">
        <v>176</v>
      </c>
      <c r="B785" s="287" t="s">
        <v>3112</v>
      </c>
      <c r="C785" s="287" t="s">
        <v>3113</v>
      </c>
      <c r="D785" s="305">
        <v>38</v>
      </c>
      <c r="E785" s="287" t="s">
        <v>48</v>
      </c>
      <c r="F785" s="289">
        <v>43707</v>
      </c>
      <c r="G785" s="290" t="s">
        <v>607</v>
      </c>
      <c r="H785" s="290" t="s">
        <v>2643</v>
      </c>
      <c r="I785" s="291">
        <v>-15.070399999999999</v>
      </c>
      <c r="J785" s="291">
        <v>12</v>
      </c>
      <c r="K785" s="290" t="s">
        <v>815</v>
      </c>
      <c r="L785" s="292">
        <v>43.48</v>
      </c>
      <c r="M785" s="293" t="s">
        <v>2644</v>
      </c>
      <c r="N785" s="293" t="s">
        <v>2645</v>
      </c>
      <c r="O785" s="294" t="s">
        <v>12</v>
      </c>
      <c r="P785" s="295">
        <v>-10.436135</v>
      </c>
      <c r="Q785" s="295" t="s">
        <v>484</v>
      </c>
      <c r="R785" s="296">
        <v>0</v>
      </c>
      <c r="S785" s="297">
        <v>1.8537088756937522E-3</v>
      </c>
      <c r="T785" s="297">
        <v>1.3418481665700612E-3</v>
      </c>
      <c r="U785" s="298">
        <v>1.3814594839236347</v>
      </c>
      <c r="V785" s="295"/>
      <c r="W785" s="295"/>
      <c r="X785" s="295"/>
      <c r="Y785" s="313"/>
      <c r="Z785" s="313"/>
      <c r="AA785" s="301"/>
      <c r="AB785" s="295"/>
    </row>
    <row r="786" spans="1:28" ht="15">
      <c r="A786" s="247" t="s">
        <v>176</v>
      </c>
      <c r="B786" s="287" t="s">
        <v>3114</v>
      </c>
      <c r="C786" s="287" t="s">
        <v>3115</v>
      </c>
      <c r="D786" s="305">
        <v>39</v>
      </c>
      <c r="E786" s="287" t="s">
        <v>48</v>
      </c>
      <c r="F786" s="289">
        <v>43707</v>
      </c>
      <c r="G786" s="290" t="s">
        <v>607</v>
      </c>
      <c r="H786" s="290" t="s">
        <v>3116</v>
      </c>
      <c r="I786" s="291">
        <v>-0.29210000000000003</v>
      </c>
      <c r="J786" s="291">
        <v>26</v>
      </c>
      <c r="K786" s="290" t="s">
        <v>815</v>
      </c>
      <c r="L786" s="292">
        <v>98.63</v>
      </c>
      <c r="M786" s="293" t="s">
        <v>3117</v>
      </c>
      <c r="N786" s="293" t="s">
        <v>3118</v>
      </c>
      <c r="O786" s="294" t="s">
        <v>12</v>
      </c>
      <c r="P786" s="295">
        <v>-5.0994514999999998</v>
      </c>
      <c r="Q786" s="295" t="s">
        <v>280</v>
      </c>
      <c r="R786" s="296">
        <v>0</v>
      </c>
      <c r="S786" s="297">
        <v>7.0770237570051274E-4</v>
      </c>
      <c r="T786" s="297">
        <v>1.6831431857975692E-3</v>
      </c>
      <c r="U786" s="298">
        <v>0.42046474814034496</v>
      </c>
      <c r="V786" s="295"/>
      <c r="W786" s="295"/>
      <c r="X786" s="295"/>
      <c r="Y786" s="313"/>
      <c r="Z786" s="313"/>
      <c r="AA786" s="301"/>
      <c r="AB786" s="295"/>
    </row>
    <row r="787" spans="1:28" ht="15">
      <c r="A787" s="247" t="s">
        <v>176</v>
      </c>
      <c r="B787" s="287" t="s">
        <v>3119</v>
      </c>
      <c r="C787" s="287" t="s">
        <v>3120</v>
      </c>
      <c r="D787" s="305">
        <v>40</v>
      </c>
      <c r="E787" s="287" t="s">
        <v>48</v>
      </c>
      <c r="F787" s="289">
        <v>43707</v>
      </c>
      <c r="G787" s="290" t="s">
        <v>607</v>
      </c>
      <c r="H787" s="290" t="s">
        <v>1464</v>
      </c>
      <c r="I787" s="291">
        <v>-0.73170000000000002</v>
      </c>
      <c r="J787" s="291">
        <v>5</v>
      </c>
      <c r="K787" s="290" t="s">
        <v>815</v>
      </c>
      <c r="L787" s="292">
        <v>61.62</v>
      </c>
      <c r="M787" s="293" t="s">
        <v>1465</v>
      </c>
      <c r="N787" s="293" t="s">
        <v>1466</v>
      </c>
      <c r="O787" s="294" t="s">
        <v>12</v>
      </c>
      <c r="P787" s="295">
        <v>-6.1316547000000003</v>
      </c>
      <c r="Q787" s="295" t="s">
        <v>408</v>
      </c>
      <c r="R787" s="296">
        <v>0</v>
      </c>
      <c r="S787" s="297">
        <v>2.595249104829039E-5</v>
      </c>
      <c r="T787" s="297">
        <v>3.752826757013498E-4</v>
      </c>
      <c r="U787" s="298">
        <v>6.915451399345543E-2</v>
      </c>
      <c r="V787" s="295"/>
      <c r="W787" s="295"/>
      <c r="X787" s="295"/>
      <c r="Y787" s="313"/>
      <c r="Z787" s="313"/>
      <c r="AA787" s="301"/>
      <c r="AB787" s="295"/>
    </row>
    <row r="788" spans="1:28" ht="15">
      <c r="A788" s="247" t="s">
        <v>176</v>
      </c>
      <c r="B788" s="287" t="s">
        <v>3121</v>
      </c>
      <c r="C788" s="287" t="s">
        <v>3122</v>
      </c>
      <c r="D788" s="305">
        <v>41</v>
      </c>
      <c r="E788" s="287" t="s">
        <v>48</v>
      </c>
      <c r="F788" s="289">
        <v>43707</v>
      </c>
      <c r="G788" s="290" t="s">
        <v>607</v>
      </c>
      <c r="H788" s="290" t="s">
        <v>719</v>
      </c>
      <c r="I788" s="291">
        <v>1.0153000000000001</v>
      </c>
      <c r="J788" s="291">
        <v>2</v>
      </c>
      <c r="K788" s="290" t="s">
        <v>815</v>
      </c>
      <c r="L788" s="292">
        <v>38.270000000000003</v>
      </c>
      <c r="M788" s="293" t="s">
        <v>720</v>
      </c>
      <c r="N788" s="293" t="s">
        <v>721</v>
      </c>
      <c r="O788" s="294" t="s">
        <v>12</v>
      </c>
      <c r="P788" s="295">
        <v>-13.049512999999999</v>
      </c>
      <c r="Q788" s="295" t="s">
        <v>404</v>
      </c>
      <c r="R788" s="296">
        <v>0</v>
      </c>
      <c r="S788" s="297">
        <v>4.1484797184051826E-3</v>
      </c>
      <c r="T788" s="297">
        <v>1.8401348479634161E-3</v>
      </c>
      <c r="U788" s="298">
        <v>2.2544433213666628</v>
      </c>
      <c r="V788" s="295"/>
      <c r="W788" s="295"/>
      <c r="X788" s="295"/>
      <c r="Y788" s="313"/>
      <c r="Z788" s="313"/>
      <c r="AA788" s="301"/>
      <c r="AB788" s="295"/>
    </row>
    <row r="789" spans="1:28" ht="15">
      <c r="A789" s="247" t="s">
        <v>176</v>
      </c>
      <c r="B789" s="287" t="s">
        <v>3123</v>
      </c>
      <c r="C789" s="287" t="s">
        <v>3124</v>
      </c>
      <c r="D789" s="305">
        <v>42</v>
      </c>
      <c r="E789" s="287" t="s">
        <v>48</v>
      </c>
      <c r="F789" s="289">
        <v>43707</v>
      </c>
      <c r="G789" s="290" t="s">
        <v>607</v>
      </c>
      <c r="H789" s="290" t="s">
        <v>3125</v>
      </c>
      <c r="I789" s="291">
        <v>-0.55710000000000004</v>
      </c>
      <c r="J789" s="291">
        <v>3</v>
      </c>
      <c r="K789" s="290" t="s">
        <v>815</v>
      </c>
      <c r="L789" s="292">
        <v>75.27</v>
      </c>
      <c r="M789" s="293" t="s">
        <v>3126</v>
      </c>
      <c r="N789" s="293" t="s">
        <v>3127</v>
      </c>
      <c r="O789" s="294" t="s">
        <v>12</v>
      </c>
      <c r="P789" s="295">
        <v>-6.3086270000000004</v>
      </c>
      <c r="Q789" s="295" t="s">
        <v>408</v>
      </c>
      <c r="R789" s="296">
        <v>0</v>
      </c>
      <c r="S789" s="297">
        <v>3.8212999821960483E-4</v>
      </c>
      <c r="T789" s="297">
        <v>5.3776394260438031E-4</v>
      </c>
      <c r="U789" s="298">
        <v>0.71059059179192396</v>
      </c>
      <c r="V789" s="295"/>
      <c r="W789" s="295"/>
      <c r="X789" s="295"/>
      <c r="Y789" s="313"/>
      <c r="Z789" s="313"/>
      <c r="AA789" s="301"/>
      <c r="AB789" s="295"/>
    </row>
    <row r="790" spans="1:28" ht="15">
      <c r="A790" s="247" t="s">
        <v>176</v>
      </c>
      <c r="B790" s="287" t="s">
        <v>3128</v>
      </c>
      <c r="C790" s="287" t="s">
        <v>3129</v>
      </c>
      <c r="D790" s="305">
        <v>43</v>
      </c>
      <c r="E790" s="287" t="s">
        <v>48</v>
      </c>
      <c r="F790" s="289">
        <v>43707</v>
      </c>
      <c r="G790" s="290" t="s">
        <v>607</v>
      </c>
      <c r="H790" s="290" t="s">
        <v>2655</v>
      </c>
      <c r="I790" s="291">
        <v>-5.0513000000000003</v>
      </c>
      <c r="J790" s="291">
        <v>5</v>
      </c>
      <c r="K790" s="290" t="s">
        <v>815</v>
      </c>
      <c r="L790" s="292">
        <v>51.31</v>
      </c>
      <c r="M790" s="293" t="s">
        <v>2656</v>
      </c>
      <c r="N790" s="293" t="s">
        <v>2657</v>
      </c>
      <c r="O790" s="294" t="s">
        <v>12</v>
      </c>
      <c r="P790" s="295">
        <v>-9.6229969999999998</v>
      </c>
      <c r="Q790" s="295" t="s">
        <v>404</v>
      </c>
      <c r="R790" s="296">
        <v>0</v>
      </c>
      <c r="S790" s="297">
        <v>1.50085769744796E-3</v>
      </c>
      <c r="T790" s="297">
        <v>7.8932138250831241E-4</v>
      </c>
      <c r="U790" s="298">
        <v>1.9014532365492511</v>
      </c>
      <c r="V790" s="295"/>
      <c r="W790" s="295"/>
      <c r="X790" s="295"/>
      <c r="Y790" s="313"/>
      <c r="Z790" s="313"/>
      <c r="AA790" s="301"/>
      <c r="AB790" s="295"/>
    </row>
    <row r="791" spans="1:28" ht="15">
      <c r="A791" s="247" t="s">
        <v>176</v>
      </c>
      <c r="B791" s="287" t="s">
        <v>3130</v>
      </c>
      <c r="C791" s="287" t="s">
        <v>3131</v>
      </c>
      <c r="D791" s="305">
        <v>44</v>
      </c>
      <c r="E791" s="287" t="s">
        <v>48</v>
      </c>
      <c r="F791" s="289">
        <v>43707</v>
      </c>
      <c r="G791" s="290" t="s">
        <v>607</v>
      </c>
      <c r="H791" s="290" t="s">
        <v>733</v>
      </c>
      <c r="I791" s="291">
        <v>0.4415</v>
      </c>
      <c r="J791" s="291">
        <v>5</v>
      </c>
      <c r="K791" s="290" t="s">
        <v>815</v>
      </c>
      <c r="L791" s="292">
        <v>61.51</v>
      </c>
      <c r="M791" s="293" t="s">
        <v>734</v>
      </c>
      <c r="N791" s="293" t="s">
        <v>735</v>
      </c>
      <c r="O791" s="294" t="s">
        <v>12</v>
      </c>
      <c r="P791" s="295">
        <v>-8.5885820000000006</v>
      </c>
      <c r="Q791" s="295" t="s">
        <v>447</v>
      </c>
      <c r="R791" s="296">
        <v>0</v>
      </c>
      <c r="S791" s="297">
        <v>1.0123497791438723E-3</v>
      </c>
      <c r="T791" s="297">
        <v>1.1095945869779829E-3</v>
      </c>
      <c r="U791" s="298">
        <v>0.91236005566775513</v>
      </c>
      <c r="V791" s="295"/>
      <c r="W791" s="295"/>
      <c r="X791" s="295"/>
      <c r="Y791" s="313"/>
      <c r="Z791" s="313"/>
      <c r="AA791" s="301"/>
      <c r="AB791" s="295"/>
    </row>
    <row r="792" spans="1:28" ht="15">
      <c r="A792" s="247" t="s">
        <v>176</v>
      </c>
      <c r="B792" s="287" t="s">
        <v>3132</v>
      </c>
      <c r="C792" s="287" t="s">
        <v>3133</v>
      </c>
      <c r="D792" s="305">
        <v>45</v>
      </c>
      <c r="E792" s="287" t="s">
        <v>48</v>
      </c>
      <c r="F792" s="289">
        <v>43707</v>
      </c>
      <c r="G792" s="290" t="s">
        <v>607</v>
      </c>
      <c r="H792" s="290" t="s">
        <v>1213</v>
      </c>
      <c r="I792" s="291">
        <v>1.514</v>
      </c>
      <c r="J792" s="291">
        <v>2</v>
      </c>
      <c r="K792" s="290" t="s">
        <v>815</v>
      </c>
      <c r="L792" s="292">
        <v>73.39</v>
      </c>
      <c r="M792" s="293" t="s">
        <v>1214</v>
      </c>
      <c r="N792" s="293" t="s">
        <v>1215</v>
      </c>
      <c r="O792" s="294" t="s">
        <v>12</v>
      </c>
      <c r="P792" s="295">
        <v>5.3202629999999997</v>
      </c>
      <c r="Q792" s="295" t="s">
        <v>408</v>
      </c>
      <c r="R792" s="296">
        <v>0</v>
      </c>
      <c r="S792" s="297">
        <v>4.5128637492991824E-4</v>
      </c>
      <c r="T792" s="297">
        <v>1.1259390117530973E-3</v>
      </c>
      <c r="U792" s="298">
        <v>0.40080889836764894</v>
      </c>
      <c r="V792" s="295"/>
      <c r="W792" s="295"/>
      <c r="X792" s="295"/>
      <c r="Y792" s="313"/>
      <c r="Z792" s="313"/>
      <c r="AA792" s="301"/>
      <c r="AB792" s="295"/>
    </row>
    <row r="793" spans="1:28" ht="15">
      <c r="A793" s="247" t="s">
        <v>176</v>
      </c>
      <c r="B793" s="287" t="s">
        <v>3134</v>
      </c>
      <c r="C793" s="287" t="s">
        <v>3135</v>
      </c>
      <c r="D793" s="305">
        <v>46</v>
      </c>
      <c r="E793" s="287" t="s">
        <v>48</v>
      </c>
      <c r="F793" s="289">
        <v>43707</v>
      </c>
      <c r="G793" s="290" t="s">
        <v>607</v>
      </c>
      <c r="H793" s="290" t="s">
        <v>1011</v>
      </c>
      <c r="I793" s="291">
        <v>-13.91</v>
      </c>
      <c r="J793" s="291">
        <v>14</v>
      </c>
      <c r="K793" s="290" t="s">
        <v>815</v>
      </c>
      <c r="L793" s="292">
        <v>57.27</v>
      </c>
      <c r="M793" s="293" t="s">
        <v>1012</v>
      </c>
      <c r="N793" s="293" t="s">
        <v>1013</v>
      </c>
      <c r="O793" s="294" t="s">
        <v>12</v>
      </c>
      <c r="P793" s="295">
        <v>-1.9669652</v>
      </c>
      <c r="Q793" s="295" t="s">
        <v>447</v>
      </c>
      <c r="R793" s="296">
        <v>0</v>
      </c>
      <c r="S793" s="297">
        <v>6.6642844244459989E-5</v>
      </c>
      <c r="T793" s="297">
        <v>6.7768448827046899E-4</v>
      </c>
      <c r="U793" s="298">
        <v>9.8339043312826016E-2</v>
      </c>
      <c r="V793" s="295"/>
      <c r="W793" s="295"/>
      <c r="X793" s="295"/>
      <c r="Y793" s="313"/>
      <c r="Z793" s="313"/>
      <c r="AA793" s="301"/>
      <c r="AB793" s="295"/>
    </row>
    <row r="794" spans="1:28" ht="15">
      <c r="A794" s="247" t="s">
        <v>176</v>
      </c>
      <c r="B794" s="287" t="s">
        <v>3136</v>
      </c>
      <c r="C794" s="287" t="s">
        <v>3137</v>
      </c>
      <c r="D794" s="305">
        <v>47</v>
      </c>
      <c r="E794" s="287" t="s">
        <v>48</v>
      </c>
      <c r="F794" s="289">
        <v>43707</v>
      </c>
      <c r="G794" s="290" t="s">
        <v>607</v>
      </c>
      <c r="H794" s="290" t="s">
        <v>3138</v>
      </c>
      <c r="I794" s="291">
        <v>0.1419</v>
      </c>
      <c r="J794" s="291">
        <v>6</v>
      </c>
      <c r="K794" s="290" t="s">
        <v>815</v>
      </c>
      <c r="L794" s="292">
        <v>22.12</v>
      </c>
      <c r="M794" s="293" t="s">
        <v>3139</v>
      </c>
      <c r="N794" s="293" t="s">
        <v>3140</v>
      </c>
      <c r="O794" s="294" t="s">
        <v>12</v>
      </c>
      <c r="P794" s="295">
        <v>1.9047617999999999</v>
      </c>
      <c r="Q794" s="295" t="s">
        <v>447</v>
      </c>
      <c r="R794" s="296">
        <v>0</v>
      </c>
      <c r="S794" s="297">
        <v>4.1871963925321521E-4</v>
      </c>
      <c r="T794" s="297">
        <v>3.8987320095507701E-4</v>
      </c>
      <c r="U794" s="298">
        <v>1.0739892822268182</v>
      </c>
      <c r="V794" s="295"/>
      <c r="W794" s="295"/>
      <c r="X794" s="295"/>
      <c r="Y794" s="313"/>
      <c r="Z794" s="313"/>
      <c r="AA794" s="301"/>
      <c r="AB794" s="295"/>
    </row>
    <row r="795" spans="1:28" ht="15">
      <c r="A795" s="247" t="s">
        <v>176</v>
      </c>
      <c r="B795" s="287" t="s">
        <v>3141</v>
      </c>
      <c r="C795" s="287" t="s">
        <v>3142</v>
      </c>
      <c r="D795" s="305">
        <v>48</v>
      </c>
      <c r="E795" s="287" t="s">
        <v>48</v>
      </c>
      <c r="F795" s="289">
        <v>43707</v>
      </c>
      <c r="G795" s="290" t="s">
        <v>607</v>
      </c>
      <c r="H795" s="290" t="s">
        <v>2683</v>
      </c>
      <c r="I795" s="291">
        <v>-2.6463000000000001</v>
      </c>
      <c r="J795" s="291">
        <v>5</v>
      </c>
      <c r="K795" s="290" t="s">
        <v>815</v>
      </c>
      <c r="L795" s="292">
        <v>34.18</v>
      </c>
      <c r="M795" s="293" t="s">
        <v>2684</v>
      </c>
      <c r="N795" s="293" t="s">
        <v>2685</v>
      </c>
      <c r="O795" s="294" t="s">
        <v>12</v>
      </c>
      <c r="P795" s="295">
        <v>-3.495139</v>
      </c>
      <c r="Q795" s="295" t="s">
        <v>447</v>
      </c>
      <c r="R795" s="296">
        <v>0</v>
      </c>
      <c r="S795" s="297">
        <v>1.4024575609605181E-4</v>
      </c>
      <c r="T795" s="297">
        <v>3.5194718778909235E-4</v>
      </c>
      <c r="U795" s="298">
        <v>0.39848523006268599</v>
      </c>
      <c r="V795" s="295"/>
      <c r="W795" s="295"/>
      <c r="X795" s="295"/>
      <c r="Y795" s="313"/>
      <c r="Z795" s="313"/>
      <c r="AA795" s="301"/>
      <c r="AB795" s="295"/>
    </row>
    <row r="796" spans="1:28" ht="15">
      <c r="A796" s="247" t="s">
        <v>176</v>
      </c>
      <c r="B796" s="287" t="s">
        <v>3143</v>
      </c>
      <c r="C796" s="287" t="s">
        <v>3144</v>
      </c>
      <c r="D796" s="305">
        <v>49</v>
      </c>
      <c r="E796" s="287" t="s">
        <v>48</v>
      </c>
      <c r="F796" s="289">
        <v>43707</v>
      </c>
      <c r="G796" s="290" t="s">
        <v>607</v>
      </c>
      <c r="H796" s="290" t="s">
        <v>1030</v>
      </c>
      <c r="I796" s="291">
        <v>-2</v>
      </c>
      <c r="J796" s="291">
        <v>3</v>
      </c>
      <c r="K796" s="290" t="s">
        <v>815</v>
      </c>
      <c r="L796" s="292">
        <v>20.76</v>
      </c>
      <c r="M796" s="293" t="s">
        <v>1031</v>
      </c>
      <c r="N796" s="293" t="s">
        <v>1032</v>
      </c>
      <c r="O796" s="294" t="s">
        <v>12</v>
      </c>
      <c r="P796" s="295">
        <v>-6.2176169999999997</v>
      </c>
      <c r="Q796" s="295" t="s">
        <v>280</v>
      </c>
      <c r="R796" s="296">
        <v>0</v>
      </c>
      <c r="S796" s="297">
        <v>9.2647239858112656E-5</v>
      </c>
      <c r="T796" s="297">
        <v>3.0132006055489394E-4</v>
      </c>
      <c r="U796" s="298">
        <v>0.30747119752829849</v>
      </c>
      <c r="V796" s="295"/>
      <c r="W796" s="295"/>
      <c r="X796" s="295"/>
      <c r="Y796" s="313"/>
      <c r="Z796" s="313"/>
      <c r="AA796" s="301"/>
      <c r="AB796" s="295"/>
    </row>
    <row r="797" spans="1:28" ht="15">
      <c r="A797" s="247" t="s">
        <v>176</v>
      </c>
      <c r="B797" s="287" t="s">
        <v>3145</v>
      </c>
      <c r="C797" s="287" t="s">
        <v>3146</v>
      </c>
      <c r="D797" s="305">
        <v>50</v>
      </c>
      <c r="E797" s="287" t="s">
        <v>48</v>
      </c>
      <c r="F797" s="289">
        <v>43707</v>
      </c>
      <c r="G797" s="290" t="s">
        <v>607</v>
      </c>
      <c r="H797" s="290" t="s">
        <v>800</v>
      </c>
      <c r="I797" s="291">
        <v>1.214</v>
      </c>
      <c r="J797" s="291">
        <v>16</v>
      </c>
      <c r="K797" s="290" t="s">
        <v>815</v>
      </c>
      <c r="L797" s="292">
        <v>50.21</v>
      </c>
      <c r="M797" s="293" t="s">
        <v>801</v>
      </c>
      <c r="N797" s="293" t="s">
        <v>802</v>
      </c>
      <c r="O797" s="294" t="s">
        <v>12</v>
      </c>
      <c r="P797" s="295">
        <v>-3.7356913</v>
      </c>
      <c r="Q797" s="295" t="s">
        <v>280</v>
      </c>
      <c r="R797" s="296">
        <v>0</v>
      </c>
      <c r="S797" s="297">
        <v>1.4285049559201869E-5</v>
      </c>
      <c r="T797" s="297">
        <v>5.0045452084668317E-4</v>
      </c>
      <c r="U797" s="298">
        <v>2.8544151294775031E-2</v>
      </c>
      <c r="V797" s="295"/>
      <c r="W797" s="295"/>
      <c r="X797" s="295"/>
      <c r="Y797" s="313"/>
      <c r="Z797" s="313"/>
      <c r="AA797" s="301"/>
      <c r="AB797" s="295"/>
    </row>
    <row r="798" spans="1:28" ht="15">
      <c r="A798" s="247" t="s">
        <v>3147</v>
      </c>
      <c r="B798" s="287" t="s">
        <v>3148</v>
      </c>
      <c r="C798" s="287" t="s">
        <v>3149</v>
      </c>
      <c r="D798" s="305">
        <v>1</v>
      </c>
      <c r="E798" s="287" t="s">
        <v>377</v>
      </c>
      <c r="F798" s="289">
        <v>43707</v>
      </c>
      <c r="G798" s="290" t="s">
        <v>485</v>
      </c>
      <c r="H798" s="290" t="s">
        <v>3150</v>
      </c>
      <c r="I798" s="291">
        <v>7.5211875199999998</v>
      </c>
      <c r="J798" s="291">
        <v>1</v>
      </c>
      <c r="K798" s="290" t="s">
        <v>438</v>
      </c>
      <c r="L798" s="292">
        <v>65.739999999999995</v>
      </c>
      <c r="M798" s="293" t="s">
        <v>3151</v>
      </c>
      <c r="N798" s="293" t="s">
        <v>3152</v>
      </c>
      <c r="O798" s="294" t="s">
        <v>305</v>
      </c>
      <c r="P798" s="295">
        <v>-3.2422721000000001</v>
      </c>
      <c r="Q798" s="295" t="s">
        <v>280</v>
      </c>
      <c r="R798" s="296">
        <v>0</v>
      </c>
      <c r="S798" s="297">
        <v>3.2574781584940628E-3</v>
      </c>
      <c r="T798" s="297">
        <v>4.1290501860428352E-3</v>
      </c>
      <c r="U798" s="298">
        <v>0.78891706608582968</v>
      </c>
      <c r="V798" s="295"/>
      <c r="W798" s="295"/>
      <c r="X798" s="295"/>
      <c r="Y798" s="313"/>
      <c r="Z798" s="313"/>
      <c r="AA798" s="301"/>
      <c r="AB798" s="295"/>
    </row>
    <row r="799" spans="1:28" ht="15">
      <c r="A799" s="247" t="s">
        <v>3153</v>
      </c>
      <c r="B799" s="287" t="s">
        <v>3154</v>
      </c>
      <c r="C799" s="287" t="s">
        <v>3155</v>
      </c>
      <c r="D799" s="305">
        <v>2</v>
      </c>
      <c r="E799" s="287" t="s">
        <v>377</v>
      </c>
      <c r="F799" s="289">
        <v>43707</v>
      </c>
      <c r="G799" s="290" t="s">
        <v>485</v>
      </c>
      <c r="H799" s="290" t="s">
        <v>437</v>
      </c>
      <c r="I799" s="291">
        <v>59.802392099999999</v>
      </c>
      <c r="J799" s="291">
        <v>1</v>
      </c>
      <c r="K799" s="290" t="s">
        <v>438</v>
      </c>
      <c r="L799" s="292">
        <v>50.6</v>
      </c>
      <c r="M799" s="293" t="s">
        <v>439</v>
      </c>
      <c r="N799" s="293" t="s">
        <v>440</v>
      </c>
      <c r="O799" s="294" t="s">
        <v>305</v>
      </c>
      <c r="P799" s="295">
        <v>-1.3130963</v>
      </c>
      <c r="Q799" s="295" t="s">
        <v>408</v>
      </c>
      <c r="R799" s="296">
        <v>0</v>
      </c>
      <c r="S799" s="297">
        <v>3.1571726003423789E-3</v>
      </c>
      <c r="T799" s="297">
        <v>1.5349738168912233E-3</v>
      </c>
      <c r="U799" s="298">
        <v>2.0568250517370963</v>
      </c>
      <c r="V799" s="295"/>
      <c r="W799" s="295"/>
      <c r="X799" s="295"/>
      <c r="Y799" s="313"/>
      <c r="Z799" s="313"/>
      <c r="AA799" s="301"/>
      <c r="AB799" s="295"/>
    </row>
    <row r="800" spans="1:28" ht="15">
      <c r="A800" s="247" t="s">
        <v>176</v>
      </c>
      <c r="B800" s="287" t="s">
        <v>3156</v>
      </c>
      <c r="C800" s="287" t="s">
        <v>3157</v>
      </c>
      <c r="D800" s="305">
        <v>3</v>
      </c>
      <c r="E800" s="287" t="s">
        <v>377</v>
      </c>
      <c r="F800" s="289">
        <v>43707</v>
      </c>
      <c r="G800" s="290" t="s">
        <v>485</v>
      </c>
      <c r="H800" s="290" t="s">
        <v>1047</v>
      </c>
      <c r="I800" s="291">
        <v>8.9570832300000003</v>
      </c>
      <c r="J800" s="291">
        <v>7</v>
      </c>
      <c r="K800" s="290" t="s">
        <v>438</v>
      </c>
      <c r="L800" s="292">
        <v>149.84</v>
      </c>
      <c r="M800" s="293" t="s">
        <v>1048</v>
      </c>
      <c r="N800" s="293" t="s">
        <v>1049</v>
      </c>
      <c r="O800" s="294" t="s">
        <v>305</v>
      </c>
      <c r="P800" s="295">
        <v>-1.3664961</v>
      </c>
      <c r="Q800" s="295" t="s">
        <v>484</v>
      </c>
      <c r="R800" s="296">
        <v>0</v>
      </c>
      <c r="S800" s="297">
        <v>1.8947895714033984E-4</v>
      </c>
      <c r="T800" s="297">
        <v>7.020675697907852E-4</v>
      </c>
      <c r="U800" s="298">
        <v>0.26988706684857156</v>
      </c>
      <c r="V800" s="295"/>
      <c r="W800" s="295"/>
      <c r="X800" s="295"/>
      <c r="Y800" s="313"/>
      <c r="Z800" s="313"/>
      <c r="AA800" s="301"/>
      <c r="AB800" s="295"/>
    </row>
    <row r="801" spans="1:28" ht="15">
      <c r="A801" s="247" t="s">
        <v>3158</v>
      </c>
      <c r="B801" s="287" t="s">
        <v>3159</v>
      </c>
      <c r="C801" s="287" t="s">
        <v>3160</v>
      </c>
      <c r="D801" s="305">
        <v>4</v>
      </c>
      <c r="E801" s="287" t="s">
        <v>377</v>
      </c>
      <c r="F801" s="289">
        <v>43707</v>
      </c>
      <c r="G801" s="290" t="s">
        <v>485</v>
      </c>
      <c r="H801" s="290" t="s">
        <v>1062</v>
      </c>
      <c r="I801" s="291">
        <v>9.48070974</v>
      </c>
      <c r="J801" s="291">
        <v>1</v>
      </c>
      <c r="K801" s="290" t="s">
        <v>438</v>
      </c>
      <c r="L801" s="292">
        <v>51</v>
      </c>
      <c r="M801" s="293" t="s">
        <v>1063</v>
      </c>
      <c r="N801" s="293" t="s">
        <v>1064</v>
      </c>
      <c r="O801" s="294" t="s">
        <v>305</v>
      </c>
      <c r="P801" s="295">
        <v>1.3120651000000001</v>
      </c>
      <c r="Q801" s="295" t="s">
        <v>484</v>
      </c>
      <c r="R801" s="296">
        <v>0</v>
      </c>
      <c r="S801" s="297">
        <v>1.7612557672310968E-6</v>
      </c>
      <c r="T801" s="297">
        <v>3.1732340085831908E-4</v>
      </c>
      <c r="U801" s="298">
        <v>5.5503494619909086E-3</v>
      </c>
      <c r="V801" s="295"/>
      <c r="W801" s="295"/>
      <c r="X801" s="295"/>
      <c r="Y801" s="313"/>
      <c r="Z801" s="313"/>
      <c r="AA801" s="301"/>
      <c r="AB801" s="295"/>
    </row>
    <row r="802" spans="1:28" ht="15">
      <c r="A802" s="247" t="s">
        <v>3161</v>
      </c>
      <c r="B802" s="287" t="s">
        <v>3162</v>
      </c>
      <c r="C802" s="287" t="s">
        <v>3163</v>
      </c>
      <c r="D802" s="305">
        <v>5</v>
      </c>
      <c r="E802" s="287" t="s">
        <v>377</v>
      </c>
      <c r="F802" s="289">
        <v>43707</v>
      </c>
      <c r="G802" s="290" t="s">
        <v>485</v>
      </c>
      <c r="H802" s="290" t="s">
        <v>827</v>
      </c>
      <c r="I802" s="291">
        <v>8.3019505799999997</v>
      </c>
      <c r="J802" s="291">
        <v>1</v>
      </c>
      <c r="K802" s="290" t="s">
        <v>438</v>
      </c>
      <c r="L802" s="292">
        <v>142.82</v>
      </c>
      <c r="M802" s="293" t="s">
        <v>828</v>
      </c>
      <c r="N802" s="293" t="s">
        <v>829</v>
      </c>
      <c r="O802" s="294" t="s">
        <v>305</v>
      </c>
      <c r="P802" s="295">
        <v>-7.6839329999999997</v>
      </c>
      <c r="Q802" s="295" t="s">
        <v>456</v>
      </c>
      <c r="R802" s="296">
        <v>0</v>
      </c>
      <c r="S802" s="297">
        <v>1.7049546429584231E-3</v>
      </c>
      <c r="T802" s="297">
        <v>1.3388623543761061E-3</v>
      </c>
      <c r="U802" s="298">
        <v>1.2734353441081789</v>
      </c>
      <c r="V802" s="295"/>
      <c r="W802" s="295"/>
      <c r="X802" s="295"/>
      <c r="Y802" s="313"/>
      <c r="Z802" s="313"/>
      <c r="AA802" s="301"/>
      <c r="AB802" s="295"/>
    </row>
    <row r="803" spans="1:28" ht="15">
      <c r="A803" s="247" t="s">
        <v>176</v>
      </c>
      <c r="B803" s="287" t="s">
        <v>3164</v>
      </c>
      <c r="C803" s="287" t="s">
        <v>3165</v>
      </c>
      <c r="D803" s="305">
        <v>6</v>
      </c>
      <c r="E803" s="287" t="s">
        <v>377</v>
      </c>
      <c r="F803" s="289">
        <v>43707</v>
      </c>
      <c r="G803" s="290" t="s">
        <v>485</v>
      </c>
      <c r="H803" s="290" t="s">
        <v>2281</v>
      </c>
      <c r="I803" s="291">
        <v>10.308974360000001</v>
      </c>
      <c r="J803" s="291">
        <v>10</v>
      </c>
      <c r="K803" s="290" t="s">
        <v>438</v>
      </c>
      <c r="L803" s="292">
        <v>80.41</v>
      </c>
      <c r="M803" s="293" t="s">
        <v>2282</v>
      </c>
      <c r="N803" s="293" t="s">
        <v>2283</v>
      </c>
      <c r="O803" s="294" t="s">
        <v>305</v>
      </c>
      <c r="P803" s="295">
        <v>5.3301572999999998</v>
      </c>
      <c r="Q803" s="295" t="s">
        <v>404</v>
      </c>
      <c r="R803" s="296">
        <v>0</v>
      </c>
      <c r="S803" s="297">
        <v>6.1894079762568198E-4</v>
      </c>
      <c r="T803" s="297">
        <v>1.1082844334345723E-3</v>
      </c>
      <c r="U803" s="298">
        <v>0.55846746462691454</v>
      </c>
      <c r="V803" s="295"/>
      <c r="W803" s="295"/>
      <c r="X803" s="295"/>
      <c r="Y803" s="313"/>
      <c r="Z803" s="313"/>
      <c r="AA803" s="301"/>
      <c r="AB803" s="295"/>
    </row>
    <row r="804" spans="1:28" ht="15">
      <c r="A804" s="247" t="s">
        <v>3166</v>
      </c>
      <c r="B804" s="287" t="s">
        <v>3167</v>
      </c>
      <c r="C804" s="287" t="s">
        <v>3168</v>
      </c>
      <c r="D804" s="305">
        <v>7</v>
      </c>
      <c r="E804" s="287" t="s">
        <v>377</v>
      </c>
      <c r="F804" s="289">
        <v>43707</v>
      </c>
      <c r="G804" s="290" t="s">
        <v>485</v>
      </c>
      <c r="H804" s="290" t="s">
        <v>833</v>
      </c>
      <c r="I804" s="291">
        <v>9.1165066699999997</v>
      </c>
      <c r="J804" s="291">
        <v>1</v>
      </c>
      <c r="K804" s="290" t="s">
        <v>438</v>
      </c>
      <c r="L804" s="292">
        <v>253.92</v>
      </c>
      <c r="M804" s="293" t="s">
        <v>834</v>
      </c>
      <c r="N804" s="293" t="s">
        <v>835</v>
      </c>
      <c r="O804" s="294" t="s">
        <v>305</v>
      </c>
      <c r="P804" s="295">
        <v>-3.2080709999999999</v>
      </c>
      <c r="Q804" s="295" t="s">
        <v>408</v>
      </c>
      <c r="R804" s="296">
        <v>0</v>
      </c>
      <c r="S804" s="297">
        <v>3.8366159775407235E-3</v>
      </c>
      <c r="T804" s="297">
        <v>2.8356875230259519E-3</v>
      </c>
      <c r="U804" s="298">
        <v>1.3529755822484575</v>
      </c>
      <c r="V804" s="295"/>
      <c r="W804" s="295"/>
      <c r="X804" s="295"/>
      <c r="Y804" s="313"/>
      <c r="Z804" s="313"/>
      <c r="AA804" s="301"/>
      <c r="AB804" s="295"/>
    </row>
    <row r="805" spans="1:28" ht="15">
      <c r="A805" s="247" t="s">
        <v>176</v>
      </c>
      <c r="B805" s="287" t="s">
        <v>3169</v>
      </c>
      <c r="C805" s="287" t="s">
        <v>3170</v>
      </c>
      <c r="D805" s="305">
        <v>8</v>
      </c>
      <c r="E805" s="287" t="s">
        <v>377</v>
      </c>
      <c r="F805" s="289">
        <v>43707</v>
      </c>
      <c r="G805" s="290" t="s">
        <v>485</v>
      </c>
      <c r="H805" s="290" t="s">
        <v>537</v>
      </c>
      <c r="I805" s="291">
        <v>15.16135712</v>
      </c>
      <c r="J805" s="291">
        <v>2</v>
      </c>
      <c r="K805" s="290" t="s">
        <v>438</v>
      </c>
      <c r="L805" s="292">
        <v>364.09</v>
      </c>
      <c r="M805" s="293" t="s">
        <v>538</v>
      </c>
      <c r="N805" s="293" t="s">
        <v>539</v>
      </c>
      <c r="O805" s="294" t="s">
        <v>305</v>
      </c>
      <c r="P805" s="295">
        <v>-2.8723776000000001</v>
      </c>
      <c r="Q805" s="295" t="s">
        <v>395</v>
      </c>
      <c r="R805" s="296">
        <v>0</v>
      </c>
      <c r="S805" s="297">
        <v>1.1574562989879748E-2</v>
      </c>
      <c r="T805" s="297">
        <v>7.8867805456867349E-3</v>
      </c>
      <c r="U805" s="298">
        <v>1.4675903460011772</v>
      </c>
      <c r="V805" s="295"/>
      <c r="W805" s="295"/>
      <c r="X805" s="295"/>
      <c r="Y805" s="313"/>
      <c r="Z805" s="313"/>
      <c r="AA805" s="301"/>
      <c r="AB805" s="295"/>
    </row>
    <row r="806" spans="1:28" ht="15">
      <c r="A806" s="247" t="s">
        <v>176</v>
      </c>
      <c r="B806" s="287" t="s">
        <v>3171</v>
      </c>
      <c r="C806" s="287" t="s">
        <v>3172</v>
      </c>
      <c r="D806" s="305">
        <v>9</v>
      </c>
      <c r="E806" s="287" t="s">
        <v>377</v>
      </c>
      <c r="F806" s="289">
        <v>43707</v>
      </c>
      <c r="G806" s="290" t="s">
        <v>485</v>
      </c>
      <c r="H806" s="290" t="s">
        <v>2414</v>
      </c>
      <c r="I806" s="291">
        <v>47.603562519999997</v>
      </c>
      <c r="J806" s="291">
        <v>5</v>
      </c>
      <c r="K806" s="290" t="s">
        <v>438</v>
      </c>
      <c r="L806" s="292">
        <v>119.16</v>
      </c>
      <c r="M806" s="293" t="s">
        <v>2415</v>
      </c>
      <c r="N806" s="293" t="s">
        <v>2416</v>
      </c>
      <c r="O806" s="294" t="s">
        <v>305</v>
      </c>
      <c r="P806" s="295">
        <v>7.9590199999999998</v>
      </c>
      <c r="Q806" s="295" t="s">
        <v>280</v>
      </c>
      <c r="R806" s="296">
        <v>0</v>
      </c>
      <c r="S806" s="297">
        <v>7.0410089190929895E-5</v>
      </c>
      <c r="T806" s="297">
        <v>5.6684168806591718E-4</v>
      </c>
      <c r="U806" s="298">
        <v>0.12421473344907195</v>
      </c>
      <c r="V806" s="295"/>
      <c r="W806" s="295"/>
      <c r="X806" s="295"/>
      <c r="Y806" s="313"/>
      <c r="Z806" s="313"/>
      <c r="AA806" s="301"/>
      <c r="AB806" s="295"/>
    </row>
    <row r="807" spans="1:28" ht="15">
      <c r="A807" s="247" t="s">
        <v>176</v>
      </c>
      <c r="B807" s="287" t="s">
        <v>3173</v>
      </c>
      <c r="C807" s="287" t="s">
        <v>3174</v>
      </c>
      <c r="D807" s="305">
        <v>10</v>
      </c>
      <c r="E807" s="287" t="s">
        <v>377</v>
      </c>
      <c r="F807" s="289">
        <v>43707</v>
      </c>
      <c r="G807" s="290" t="s">
        <v>485</v>
      </c>
      <c r="H807" s="290" t="s">
        <v>1765</v>
      </c>
      <c r="I807" s="291">
        <v>11.087182739999999</v>
      </c>
      <c r="J807" s="291">
        <v>4</v>
      </c>
      <c r="K807" s="290" t="s">
        <v>438</v>
      </c>
      <c r="L807" s="292">
        <v>217.29</v>
      </c>
      <c r="M807" s="293" t="s">
        <v>359</v>
      </c>
      <c r="N807" s="293" t="s">
        <v>1766</v>
      </c>
      <c r="O807" s="294" t="s">
        <v>305</v>
      </c>
      <c r="P807" s="295">
        <v>7.442653</v>
      </c>
      <c r="Q807" s="295" t="s">
        <v>408</v>
      </c>
      <c r="R807" s="296">
        <v>0</v>
      </c>
      <c r="S807" s="297">
        <v>5.9360793842580944E-3</v>
      </c>
      <c r="T807" s="297">
        <v>3.201221843472163E-3</v>
      </c>
      <c r="U807" s="298">
        <v>1.8543167810636967</v>
      </c>
      <c r="V807" s="295"/>
      <c r="W807" s="295"/>
      <c r="X807" s="295"/>
      <c r="Y807" s="313"/>
      <c r="Z807" s="313"/>
      <c r="AA807" s="301"/>
      <c r="AB807" s="295"/>
    </row>
    <row r="808" spans="1:28" ht="15">
      <c r="A808" s="247" t="s">
        <v>176</v>
      </c>
      <c r="B808" s="287" t="s">
        <v>3175</v>
      </c>
      <c r="C808" s="287" t="s">
        <v>3176</v>
      </c>
      <c r="D808" s="305">
        <v>11</v>
      </c>
      <c r="E808" s="287" t="s">
        <v>377</v>
      </c>
      <c r="F808" s="289">
        <v>43707</v>
      </c>
      <c r="G808" s="290" t="s">
        <v>485</v>
      </c>
      <c r="H808" s="290" t="s">
        <v>1600</v>
      </c>
      <c r="I808" s="291">
        <v>13.44073</v>
      </c>
      <c r="J808" s="291">
        <v>2</v>
      </c>
      <c r="K808" s="290" t="s">
        <v>438</v>
      </c>
      <c r="L808" s="292">
        <v>158.16</v>
      </c>
      <c r="M808" s="293" t="s">
        <v>1601</v>
      </c>
      <c r="N808" s="293" t="s">
        <v>1602</v>
      </c>
      <c r="O808" s="294" t="s">
        <v>305</v>
      </c>
      <c r="P808" s="295">
        <v>-3.0565798000000002</v>
      </c>
      <c r="Q808" s="295" t="s">
        <v>399</v>
      </c>
      <c r="R808" s="296">
        <v>0</v>
      </c>
      <c r="S808" s="297">
        <v>7.9522018893628417E-5</v>
      </c>
      <c r="T808" s="297">
        <v>8.4085607844140427E-4</v>
      </c>
      <c r="U808" s="298">
        <v>9.4572687208290152E-2</v>
      </c>
      <c r="V808" s="295"/>
      <c r="W808" s="295"/>
      <c r="X808" s="295"/>
      <c r="Y808" s="313"/>
      <c r="Z808" s="313"/>
      <c r="AA808" s="301"/>
      <c r="AB808" s="295"/>
    </row>
    <row r="809" spans="1:28" ht="15">
      <c r="A809" s="247" t="s">
        <v>176</v>
      </c>
      <c r="B809" s="287" t="s">
        <v>3177</v>
      </c>
      <c r="C809" s="287" t="s">
        <v>3178</v>
      </c>
      <c r="D809" s="305">
        <v>12</v>
      </c>
      <c r="E809" s="287" t="s">
        <v>377</v>
      </c>
      <c r="F809" s="289">
        <v>43707</v>
      </c>
      <c r="G809" s="290" t="s">
        <v>485</v>
      </c>
      <c r="H809" s="290" t="s">
        <v>3179</v>
      </c>
      <c r="I809" s="291">
        <v>8.3790764200000005</v>
      </c>
      <c r="J809" s="291">
        <v>8</v>
      </c>
      <c r="K809" s="290" t="s">
        <v>438</v>
      </c>
      <c r="L809" s="292">
        <v>74.150000000000006</v>
      </c>
      <c r="M809" s="293" t="s">
        <v>3180</v>
      </c>
      <c r="N809" s="293" t="s">
        <v>3181</v>
      </c>
      <c r="O809" s="294" t="s">
        <v>305</v>
      </c>
      <c r="P809" s="295">
        <v>-1.8120944000000001</v>
      </c>
      <c r="Q809" s="295" t="s">
        <v>404</v>
      </c>
      <c r="R809" s="296">
        <v>0</v>
      </c>
      <c r="S809" s="297">
        <v>1.2876327742175192E-3</v>
      </c>
      <c r="T809" s="297">
        <v>2.6254106524563124E-3</v>
      </c>
      <c r="U809" s="298">
        <v>0.49045004560060756</v>
      </c>
      <c r="V809" s="295"/>
      <c r="W809" s="295"/>
      <c r="X809" s="295"/>
      <c r="Y809" s="313"/>
      <c r="Z809" s="313"/>
      <c r="AA809" s="301"/>
      <c r="AB809" s="295"/>
    </row>
    <row r="810" spans="1:28" ht="15">
      <c r="A810" s="247" t="s">
        <v>176</v>
      </c>
      <c r="B810" s="287" t="s">
        <v>3182</v>
      </c>
      <c r="C810" s="287" t="s">
        <v>3183</v>
      </c>
      <c r="D810" s="305">
        <v>13</v>
      </c>
      <c r="E810" s="287" t="s">
        <v>377</v>
      </c>
      <c r="F810" s="289">
        <v>43707</v>
      </c>
      <c r="G810" s="290" t="s">
        <v>485</v>
      </c>
      <c r="H810" s="290" t="s">
        <v>3184</v>
      </c>
      <c r="I810" s="291">
        <v>10.50827423</v>
      </c>
      <c r="J810" s="291">
        <v>16</v>
      </c>
      <c r="K810" s="290" t="s">
        <v>438</v>
      </c>
      <c r="L810" s="292">
        <v>88.9</v>
      </c>
      <c r="M810" s="293" t="s">
        <v>3185</v>
      </c>
      <c r="N810" s="293" t="s">
        <v>3186</v>
      </c>
      <c r="O810" s="294" t="s">
        <v>305</v>
      </c>
      <c r="P810" s="295">
        <v>2.4717449999999999</v>
      </c>
      <c r="Q810" s="295" t="s">
        <v>408</v>
      </c>
      <c r="R810" s="296">
        <v>0</v>
      </c>
      <c r="S810" s="297">
        <v>2.6467641886194163E-5</v>
      </c>
      <c r="T810" s="297">
        <v>1.2036069206340044E-3</v>
      </c>
      <c r="U810" s="298">
        <v>2.1990270604502867E-2</v>
      </c>
      <c r="V810" s="295"/>
      <c r="W810" s="295"/>
      <c r="X810" s="295"/>
      <c r="Y810" s="313"/>
      <c r="Z810" s="313"/>
      <c r="AA810" s="301"/>
      <c r="AB810" s="295"/>
    </row>
    <row r="811" spans="1:28" ht="15">
      <c r="A811" s="247" t="s">
        <v>176</v>
      </c>
      <c r="B811" s="287" t="s">
        <v>3187</v>
      </c>
      <c r="C811" s="287" t="s">
        <v>3188</v>
      </c>
      <c r="D811" s="305">
        <v>14</v>
      </c>
      <c r="E811" s="287" t="s">
        <v>377</v>
      </c>
      <c r="F811" s="289">
        <v>43707</v>
      </c>
      <c r="G811" s="290" t="s">
        <v>485</v>
      </c>
      <c r="H811" s="290" t="s">
        <v>869</v>
      </c>
      <c r="I811" s="291">
        <v>17.21541169</v>
      </c>
      <c r="J811" s="291">
        <v>40</v>
      </c>
      <c r="K811" s="290" t="s">
        <v>438</v>
      </c>
      <c r="L811" s="292">
        <v>123.63</v>
      </c>
      <c r="M811" s="293" t="s">
        <v>870</v>
      </c>
      <c r="N811" s="293" t="s">
        <v>871</v>
      </c>
      <c r="O811" s="294" t="s">
        <v>305</v>
      </c>
      <c r="P811" s="295">
        <v>3.6463736999999998</v>
      </c>
      <c r="Q811" s="295" t="s">
        <v>404</v>
      </c>
      <c r="R811" s="296">
        <v>0</v>
      </c>
      <c r="S811" s="297">
        <v>9.5848474909675761E-4</v>
      </c>
      <c r="T811" s="297">
        <v>1.0645468128565158E-3</v>
      </c>
      <c r="U811" s="298">
        <v>0.90036881189361684</v>
      </c>
      <c r="V811" s="295"/>
      <c r="W811" s="295"/>
      <c r="X811" s="295"/>
      <c r="Y811" s="313"/>
      <c r="Z811" s="313"/>
      <c r="AA811" s="301"/>
      <c r="AB811" s="295"/>
    </row>
    <row r="812" spans="1:28" ht="15">
      <c r="A812" s="247" t="s">
        <v>176</v>
      </c>
      <c r="B812" s="287" t="s">
        <v>3189</v>
      </c>
      <c r="C812" s="287" t="s">
        <v>3190</v>
      </c>
      <c r="D812" s="305">
        <v>15</v>
      </c>
      <c r="E812" s="287" t="s">
        <v>377</v>
      </c>
      <c r="F812" s="289">
        <v>43707</v>
      </c>
      <c r="G812" s="290" t="s">
        <v>485</v>
      </c>
      <c r="H812" s="290" t="s">
        <v>874</v>
      </c>
      <c r="I812" s="291">
        <v>23663.636363639998</v>
      </c>
      <c r="J812" s="291">
        <v>4</v>
      </c>
      <c r="K812" s="290" t="s">
        <v>438</v>
      </c>
      <c r="L812" s="292">
        <v>26.03</v>
      </c>
      <c r="M812" s="293" t="s">
        <v>875</v>
      </c>
      <c r="N812" s="293" t="s">
        <v>876</v>
      </c>
      <c r="O812" s="294" t="s">
        <v>305</v>
      </c>
      <c r="P812" s="295">
        <v>-2.7266324000000002</v>
      </c>
      <c r="Q812" s="295" t="s">
        <v>447</v>
      </c>
      <c r="R812" s="296">
        <v>0</v>
      </c>
      <c r="S812" s="297">
        <v>2.0003043758803603E-4</v>
      </c>
      <c r="T812" s="297">
        <v>3.8666706111400908E-4</v>
      </c>
      <c r="U812" s="298">
        <v>0.517319569481138</v>
      </c>
      <c r="V812" s="295"/>
      <c r="W812" s="295"/>
      <c r="X812" s="295"/>
      <c r="Y812" s="313"/>
      <c r="Z812" s="313"/>
      <c r="AA812" s="301"/>
      <c r="AB812" s="295"/>
    </row>
    <row r="813" spans="1:28" ht="15">
      <c r="A813" s="247" t="s">
        <v>176</v>
      </c>
      <c r="B813" s="287" t="s">
        <v>3191</v>
      </c>
      <c r="C813" s="287" t="s">
        <v>3192</v>
      </c>
      <c r="D813" s="305">
        <v>16</v>
      </c>
      <c r="E813" s="287" t="s">
        <v>377</v>
      </c>
      <c r="F813" s="289">
        <v>43707</v>
      </c>
      <c r="G813" s="290" t="s">
        <v>485</v>
      </c>
      <c r="H813" s="290" t="s">
        <v>2734</v>
      </c>
      <c r="I813" s="291">
        <v>11.46939107</v>
      </c>
      <c r="J813" s="291">
        <v>4</v>
      </c>
      <c r="K813" s="290" t="s">
        <v>438</v>
      </c>
      <c r="L813" s="292">
        <v>77.63</v>
      </c>
      <c r="M813" s="293" t="s">
        <v>2735</v>
      </c>
      <c r="N813" s="293" t="s">
        <v>2736</v>
      </c>
      <c r="O813" s="294" t="s">
        <v>305</v>
      </c>
      <c r="P813" s="295">
        <v>0.18844604000000001</v>
      </c>
      <c r="Q813" s="295" t="s">
        <v>447</v>
      </c>
      <c r="R813" s="296">
        <v>0</v>
      </c>
      <c r="S813" s="297">
        <v>1.0267748918994302E-3</v>
      </c>
      <c r="T813" s="297">
        <v>2.5797269595685818E-3</v>
      </c>
      <c r="U813" s="298">
        <v>0.39801688627975651</v>
      </c>
      <c r="V813" s="295"/>
      <c r="W813" s="295"/>
      <c r="X813" s="295"/>
      <c r="Y813" s="313"/>
      <c r="Z813" s="313"/>
      <c r="AA813" s="301"/>
      <c r="AB813" s="295"/>
    </row>
    <row r="814" spans="1:28" ht="15">
      <c r="A814" s="247" t="s">
        <v>3193</v>
      </c>
      <c r="B814" s="287" t="s">
        <v>3194</v>
      </c>
      <c r="C814" s="287" t="s">
        <v>3195</v>
      </c>
      <c r="D814" s="305">
        <v>17</v>
      </c>
      <c r="E814" s="287" t="s">
        <v>377</v>
      </c>
      <c r="F814" s="289">
        <v>43707</v>
      </c>
      <c r="G814" s="290" t="s">
        <v>485</v>
      </c>
      <c r="H814" s="290" t="s">
        <v>1090</v>
      </c>
      <c r="I814" s="291">
        <v>9.3334455500000004</v>
      </c>
      <c r="J814" s="291">
        <v>1</v>
      </c>
      <c r="K814" s="290" t="s">
        <v>438</v>
      </c>
      <c r="L814" s="292">
        <v>33.270000000000003</v>
      </c>
      <c r="M814" s="293" t="s">
        <v>1091</v>
      </c>
      <c r="N814" s="293" t="s">
        <v>1092</v>
      </c>
      <c r="O814" s="294" t="s">
        <v>305</v>
      </c>
      <c r="P814" s="295">
        <v>-1.9802093999999999</v>
      </c>
      <c r="Q814" s="295" t="s">
        <v>484</v>
      </c>
      <c r="R814" s="296">
        <v>0</v>
      </c>
      <c r="S814" s="297">
        <v>2.6211605097282796E-5</v>
      </c>
      <c r="T814" s="297">
        <v>4.9959090759806512E-4</v>
      </c>
      <c r="U814" s="298">
        <v>5.2466137190732794E-2</v>
      </c>
      <c r="V814" s="295"/>
      <c r="W814" s="295"/>
      <c r="X814" s="295"/>
      <c r="Y814" s="313"/>
      <c r="Z814" s="313"/>
      <c r="AA814" s="301"/>
      <c r="AB814" s="295"/>
    </row>
    <row r="815" spans="1:28" ht="15">
      <c r="A815" s="247" t="s">
        <v>3196</v>
      </c>
      <c r="B815" s="287" t="s">
        <v>3197</v>
      </c>
      <c r="C815" s="287" t="s">
        <v>3198</v>
      </c>
      <c r="D815" s="305">
        <v>18</v>
      </c>
      <c r="E815" s="287" t="s">
        <v>377</v>
      </c>
      <c r="F815" s="289">
        <v>43707</v>
      </c>
      <c r="G815" s="290" t="s">
        <v>485</v>
      </c>
      <c r="H815" s="290" t="s">
        <v>1102</v>
      </c>
      <c r="I815" s="291">
        <v>7.6559829800000001</v>
      </c>
      <c r="J815" s="291">
        <v>1</v>
      </c>
      <c r="K815" s="290" t="s">
        <v>438</v>
      </c>
      <c r="L815" s="292">
        <v>84.76</v>
      </c>
      <c r="M815" s="293" t="s">
        <v>1103</v>
      </c>
      <c r="N815" s="293" t="s">
        <v>1104</v>
      </c>
      <c r="O815" s="294" t="s">
        <v>305</v>
      </c>
      <c r="P815" s="295">
        <v>1.1281490000000001</v>
      </c>
      <c r="Q815" s="295" t="s">
        <v>447</v>
      </c>
      <c r="R815" s="296">
        <v>0</v>
      </c>
      <c r="S815" s="297">
        <v>6.5160300099625272E-4</v>
      </c>
      <c r="T815" s="297">
        <v>1.2979063915119168E-3</v>
      </c>
      <c r="U815" s="298">
        <v>0.5020415996543538</v>
      </c>
      <c r="V815" s="295"/>
      <c r="W815" s="295"/>
      <c r="X815" s="295"/>
      <c r="Y815" s="313"/>
      <c r="Z815" s="313"/>
      <c r="AA815" s="301"/>
      <c r="AB815" s="295"/>
    </row>
    <row r="816" spans="1:28" ht="15">
      <c r="A816" s="247" t="s">
        <v>176</v>
      </c>
      <c r="B816" s="287" t="s">
        <v>3199</v>
      </c>
      <c r="C816" s="287" t="s">
        <v>3200</v>
      </c>
      <c r="D816" s="305">
        <v>19</v>
      </c>
      <c r="E816" s="287" t="s">
        <v>377</v>
      </c>
      <c r="F816" s="289">
        <v>43707</v>
      </c>
      <c r="G816" s="290" t="s">
        <v>485</v>
      </c>
      <c r="H816" s="290" t="s">
        <v>1107</v>
      </c>
      <c r="I816" s="291">
        <v>9.0242718800000006</v>
      </c>
      <c r="J816" s="291">
        <v>16</v>
      </c>
      <c r="K816" s="290" t="s">
        <v>438</v>
      </c>
      <c r="L816" s="292">
        <v>321.26</v>
      </c>
      <c r="M816" s="293" t="s">
        <v>1108</v>
      </c>
      <c r="N816" s="293" t="s">
        <v>1109</v>
      </c>
      <c r="O816" s="294" t="s">
        <v>305</v>
      </c>
      <c r="P816" s="295">
        <v>-0.51618220000000004</v>
      </c>
      <c r="Q816" s="295" t="s">
        <v>404</v>
      </c>
      <c r="R816" s="296">
        <v>0</v>
      </c>
      <c r="S816" s="297">
        <v>1.341372028241102E-4</v>
      </c>
      <c r="T816" s="297">
        <v>8.7696424033524003E-4</v>
      </c>
      <c r="U816" s="298">
        <v>0.15295629702396205</v>
      </c>
      <c r="V816" s="295"/>
      <c r="W816" s="295"/>
      <c r="X816" s="295"/>
      <c r="Y816" s="313"/>
      <c r="Z816" s="313"/>
      <c r="AA816" s="301"/>
      <c r="AB816" s="295"/>
    </row>
    <row r="817" spans="1:28" ht="15">
      <c r="A817" s="247" t="s">
        <v>176</v>
      </c>
      <c r="B817" s="287" t="s">
        <v>3201</v>
      </c>
      <c r="C817" s="287" t="s">
        <v>3202</v>
      </c>
      <c r="D817" s="305">
        <v>20</v>
      </c>
      <c r="E817" s="287" t="s">
        <v>377</v>
      </c>
      <c r="F817" s="289">
        <v>43707</v>
      </c>
      <c r="G817" s="290" t="s">
        <v>485</v>
      </c>
      <c r="H817" s="290" t="s">
        <v>1112</v>
      </c>
      <c r="I817" s="291">
        <v>7.4033227899999998</v>
      </c>
      <c r="J817" s="291">
        <v>2</v>
      </c>
      <c r="K817" s="290" t="s">
        <v>438</v>
      </c>
      <c r="L817" s="292">
        <v>121.92</v>
      </c>
      <c r="M817" s="293" t="s">
        <v>1113</v>
      </c>
      <c r="N817" s="293" t="s">
        <v>1114</v>
      </c>
      <c r="O817" s="294" t="s">
        <v>305</v>
      </c>
      <c r="P817" s="295">
        <v>4.0839910000000001</v>
      </c>
      <c r="Q817" s="295" t="s">
        <v>404</v>
      </c>
      <c r="R817" s="296">
        <v>0</v>
      </c>
      <c r="S817" s="297">
        <v>4.2650992454300301E-5</v>
      </c>
      <c r="T817" s="297">
        <v>6.5293594398115236E-4</v>
      </c>
      <c r="U817" s="298">
        <v>6.5321863266163613E-2</v>
      </c>
      <c r="V817" s="295"/>
      <c r="W817" s="295"/>
      <c r="X817" s="295"/>
      <c r="Y817" s="313"/>
      <c r="Z817" s="313"/>
      <c r="AA817" s="301"/>
      <c r="AB817" s="295"/>
    </row>
    <row r="818" spans="1:28" ht="15">
      <c r="A818" s="247" t="s">
        <v>3203</v>
      </c>
      <c r="B818" s="287" t="s">
        <v>3204</v>
      </c>
      <c r="C818" s="287" t="s">
        <v>3205</v>
      </c>
      <c r="D818" s="305">
        <v>21</v>
      </c>
      <c r="E818" s="287" t="s">
        <v>377</v>
      </c>
      <c r="F818" s="289">
        <v>43707</v>
      </c>
      <c r="G818" s="290" t="s">
        <v>485</v>
      </c>
      <c r="H818" s="290" t="s">
        <v>1906</v>
      </c>
      <c r="I818" s="291">
        <v>20.921260369999999</v>
      </c>
      <c r="J818" s="291">
        <v>1</v>
      </c>
      <c r="K818" s="290" t="s">
        <v>438</v>
      </c>
      <c r="L818" s="292">
        <v>136.22</v>
      </c>
      <c r="M818" s="293" t="s">
        <v>1907</v>
      </c>
      <c r="N818" s="293" t="s">
        <v>1908</v>
      </c>
      <c r="O818" s="294" t="s">
        <v>305</v>
      </c>
      <c r="P818" s="295">
        <v>0.92307329999999999</v>
      </c>
      <c r="Q818" s="295" t="s">
        <v>404</v>
      </c>
      <c r="R818" s="296">
        <v>0</v>
      </c>
      <c r="S818" s="297">
        <v>2.5291743678783271E-3</v>
      </c>
      <c r="T818" s="297">
        <v>1.8436773642757198E-3</v>
      </c>
      <c r="U818" s="298">
        <v>1.3718096326858695</v>
      </c>
      <c r="V818" s="295"/>
      <c r="W818" s="295"/>
      <c r="X818" s="295"/>
      <c r="Y818" s="313"/>
      <c r="Z818" s="313"/>
      <c r="AA818" s="301"/>
      <c r="AB818" s="295"/>
    </row>
    <row r="819" spans="1:28" ht="15">
      <c r="A819" s="247" t="s">
        <v>176</v>
      </c>
      <c r="B819" s="287" t="s">
        <v>3206</v>
      </c>
      <c r="C819" s="287" t="s">
        <v>3207</v>
      </c>
      <c r="D819" s="305">
        <v>22</v>
      </c>
      <c r="E819" s="287" t="s">
        <v>377</v>
      </c>
      <c r="F819" s="289">
        <v>43707</v>
      </c>
      <c r="G819" s="290" t="s">
        <v>485</v>
      </c>
      <c r="H819" s="290" t="s">
        <v>3066</v>
      </c>
      <c r="I819" s="291">
        <v>17.793465430000001</v>
      </c>
      <c r="J819" s="291">
        <v>2</v>
      </c>
      <c r="K819" s="290" t="s">
        <v>438</v>
      </c>
      <c r="L819" s="292">
        <v>203.91</v>
      </c>
      <c r="M819" s="293" t="s">
        <v>3067</v>
      </c>
      <c r="N819" s="293" t="s">
        <v>3068</v>
      </c>
      <c r="O819" s="294" t="s">
        <v>305</v>
      </c>
      <c r="P819" s="295">
        <v>-6.5370439999999999</v>
      </c>
      <c r="Q819" s="295" t="s">
        <v>408</v>
      </c>
      <c r="R819" s="296">
        <v>0</v>
      </c>
      <c r="S819" s="297">
        <v>2.9623989830737116E-3</v>
      </c>
      <c r="T819" s="297">
        <v>2.8262046278683148E-3</v>
      </c>
      <c r="U819" s="298">
        <v>1.0481898422578559</v>
      </c>
      <c r="V819" s="295"/>
      <c r="W819" s="295"/>
      <c r="X819" s="295"/>
      <c r="Y819" s="313"/>
      <c r="Z819" s="313"/>
      <c r="AA819" s="301"/>
      <c r="AB819" s="295"/>
    </row>
    <row r="820" spans="1:28" ht="15">
      <c r="A820" s="247" t="s">
        <v>3208</v>
      </c>
      <c r="B820" s="287" t="s">
        <v>3209</v>
      </c>
      <c r="C820" s="287" t="s">
        <v>3210</v>
      </c>
      <c r="D820" s="305">
        <v>23</v>
      </c>
      <c r="E820" s="287" t="s">
        <v>377</v>
      </c>
      <c r="F820" s="289">
        <v>43707</v>
      </c>
      <c r="G820" s="290" t="s">
        <v>485</v>
      </c>
      <c r="H820" s="290" t="s">
        <v>618</v>
      </c>
      <c r="I820" s="291">
        <v>8.4912832300000005</v>
      </c>
      <c r="J820" s="291">
        <v>1</v>
      </c>
      <c r="K820" s="290" t="s">
        <v>438</v>
      </c>
      <c r="L820" s="292">
        <v>149.86000000000001</v>
      </c>
      <c r="M820" s="293" t="s">
        <v>619</v>
      </c>
      <c r="N820" s="293" t="s">
        <v>620</v>
      </c>
      <c r="O820" s="294" t="s">
        <v>305</v>
      </c>
      <c r="P820" s="295">
        <v>-3.3780633999999998</v>
      </c>
      <c r="Q820" s="295" t="s">
        <v>404</v>
      </c>
      <c r="R820" s="296">
        <v>0</v>
      </c>
      <c r="S820" s="297">
        <v>1.3781690175698564E-3</v>
      </c>
      <c r="T820" s="297">
        <v>1.8572043979522318E-3</v>
      </c>
      <c r="U820" s="298">
        <v>0.74206641933943107</v>
      </c>
      <c r="V820" s="295"/>
      <c r="W820" s="295"/>
      <c r="X820" s="295"/>
      <c r="Y820" s="313"/>
      <c r="Z820" s="313"/>
      <c r="AA820" s="301"/>
      <c r="AB820" s="295"/>
    </row>
    <row r="821" spans="1:28" ht="15">
      <c r="A821" s="247" t="s">
        <v>3211</v>
      </c>
      <c r="B821" s="287" t="s">
        <v>3212</v>
      </c>
      <c r="C821" s="287" t="s">
        <v>3213</v>
      </c>
      <c r="D821" s="305">
        <v>24</v>
      </c>
      <c r="E821" s="287" t="s">
        <v>377</v>
      </c>
      <c r="F821" s="289">
        <v>43707</v>
      </c>
      <c r="G821" s="290" t="s">
        <v>485</v>
      </c>
      <c r="H821" s="290" t="s">
        <v>632</v>
      </c>
      <c r="I821" s="291">
        <v>15.735523390000001</v>
      </c>
      <c r="J821" s="291">
        <v>1</v>
      </c>
      <c r="K821" s="290" t="s">
        <v>438</v>
      </c>
      <c r="L821" s="292">
        <v>135.53</v>
      </c>
      <c r="M821" s="293" t="s">
        <v>633</v>
      </c>
      <c r="N821" s="293" t="s">
        <v>634</v>
      </c>
      <c r="O821" s="294" t="s">
        <v>305</v>
      </c>
      <c r="P821" s="295">
        <v>-6.1589359999999997</v>
      </c>
      <c r="Q821" s="295" t="s">
        <v>404</v>
      </c>
      <c r="R821" s="296">
        <v>0</v>
      </c>
      <c r="S821" s="297">
        <v>3.2983955444837747E-4</v>
      </c>
      <c r="T821" s="297">
        <v>4.8639038560766654E-3</v>
      </c>
      <c r="U821" s="298">
        <v>6.7813748833932236E-2</v>
      </c>
      <c r="V821" s="295"/>
      <c r="W821" s="295"/>
      <c r="X821" s="295"/>
      <c r="Y821" s="313"/>
      <c r="Z821" s="313"/>
      <c r="AA821" s="301"/>
      <c r="AB821" s="295"/>
    </row>
    <row r="822" spans="1:28" ht="15">
      <c r="A822" s="247" t="s">
        <v>3214</v>
      </c>
      <c r="B822" s="287" t="s">
        <v>3215</v>
      </c>
      <c r="C822" s="287" t="s">
        <v>3216</v>
      </c>
      <c r="D822" s="305">
        <v>25</v>
      </c>
      <c r="E822" s="287" t="s">
        <v>377</v>
      </c>
      <c r="F822" s="289">
        <v>43707</v>
      </c>
      <c r="G822" s="290" t="s">
        <v>485</v>
      </c>
      <c r="H822" s="290" t="s">
        <v>3217</v>
      </c>
      <c r="I822" s="291">
        <v>8.34727715</v>
      </c>
      <c r="J822" s="291">
        <v>1</v>
      </c>
      <c r="K822" s="290" t="s">
        <v>438</v>
      </c>
      <c r="L822" s="292">
        <v>109.75</v>
      </c>
      <c r="M822" s="293" t="s">
        <v>3218</v>
      </c>
      <c r="N822" s="293" t="s">
        <v>3219</v>
      </c>
      <c r="O822" s="294" t="s">
        <v>305</v>
      </c>
      <c r="P822" s="295">
        <v>-15.584415</v>
      </c>
      <c r="Q822" s="295" t="s">
        <v>404</v>
      </c>
      <c r="R822" s="296">
        <v>0</v>
      </c>
      <c r="S822" s="297">
        <v>4.0933379425952599E-4</v>
      </c>
      <c r="T822" s="297">
        <v>4.5701737400259288E-4</v>
      </c>
      <c r="U822" s="298">
        <v>0.89566352953838391</v>
      </c>
      <c r="V822" s="295"/>
      <c r="W822" s="295"/>
      <c r="X822" s="295"/>
      <c r="Y822" s="313"/>
      <c r="Z822" s="313"/>
      <c r="AA822" s="301"/>
      <c r="AB822" s="295"/>
    </row>
    <row r="823" spans="1:28" ht="15">
      <c r="A823" s="247" t="s">
        <v>176</v>
      </c>
      <c r="B823" s="287" t="s">
        <v>3220</v>
      </c>
      <c r="C823" s="287" t="s">
        <v>3221</v>
      </c>
      <c r="D823" s="305">
        <v>26</v>
      </c>
      <c r="E823" s="287" t="s">
        <v>377</v>
      </c>
      <c r="F823" s="289">
        <v>43707</v>
      </c>
      <c r="G823" s="290" t="s">
        <v>485</v>
      </c>
      <c r="H823" s="290" t="s">
        <v>928</v>
      </c>
      <c r="I823" s="291">
        <v>8.85937603</v>
      </c>
      <c r="J823" s="291">
        <v>7</v>
      </c>
      <c r="K823" s="290" t="s">
        <v>438</v>
      </c>
      <c r="L823" s="292">
        <v>155.15</v>
      </c>
      <c r="M823" s="293" t="s">
        <v>929</v>
      </c>
      <c r="N823" s="293" t="s">
        <v>930</v>
      </c>
      <c r="O823" s="294" t="s">
        <v>305</v>
      </c>
      <c r="P823" s="295">
        <v>-2.4627745000000001</v>
      </c>
      <c r="Q823" s="295" t="s">
        <v>280</v>
      </c>
      <c r="R823" s="296">
        <v>0</v>
      </c>
      <c r="S823" s="297">
        <v>7.0240162207774019E-4</v>
      </c>
      <c r="T823" s="297">
        <v>1.023141938762054E-3</v>
      </c>
      <c r="U823" s="298">
        <v>0.68651434905269149</v>
      </c>
      <c r="V823" s="295"/>
      <c r="W823" s="295"/>
      <c r="X823" s="295"/>
      <c r="Y823" s="313"/>
      <c r="Z823" s="313"/>
      <c r="AA823" s="301"/>
      <c r="AB823" s="295"/>
    </row>
    <row r="824" spans="1:28" ht="15">
      <c r="A824" s="247" t="s">
        <v>3222</v>
      </c>
      <c r="B824" s="287" t="s">
        <v>3223</v>
      </c>
      <c r="C824" s="287" t="s">
        <v>3224</v>
      </c>
      <c r="D824" s="305">
        <v>27</v>
      </c>
      <c r="E824" s="287" t="s">
        <v>377</v>
      </c>
      <c r="F824" s="289">
        <v>43707</v>
      </c>
      <c r="G824" s="290" t="s">
        <v>485</v>
      </c>
      <c r="H824" s="290" t="s">
        <v>3225</v>
      </c>
      <c r="I824" s="291">
        <v>8.0221162499999998</v>
      </c>
      <c r="J824" s="291">
        <v>1</v>
      </c>
      <c r="K824" s="290" t="s">
        <v>438</v>
      </c>
      <c r="L824" s="292">
        <v>18.38</v>
      </c>
      <c r="M824" s="293" t="s">
        <v>3226</v>
      </c>
      <c r="N824" s="293" t="s">
        <v>3227</v>
      </c>
      <c r="O824" s="294" t="s">
        <v>305</v>
      </c>
      <c r="P824" s="295">
        <v>-1.8219590000000001</v>
      </c>
      <c r="Q824" s="295" t="s">
        <v>408</v>
      </c>
      <c r="R824" s="296">
        <v>0</v>
      </c>
      <c r="S824" s="297">
        <v>1.7072555337720935E-6</v>
      </c>
      <c r="T824" s="297">
        <v>3.24311203959177E-4</v>
      </c>
      <c r="U824" s="298">
        <v>5.2642508582188734E-3</v>
      </c>
      <c r="V824" s="295"/>
      <c r="W824" s="295"/>
      <c r="X824" s="295"/>
      <c r="Y824" s="313"/>
      <c r="Z824" s="313"/>
      <c r="AA824" s="301"/>
      <c r="AB824" s="295"/>
    </row>
    <row r="825" spans="1:28" ht="15">
      <c r="A825" s="247" t="s">
        <v>176</v>
      </c>
      <c r="B825" s="287" t="s">
        <v>3228</v>
      </c>
      <c r="C825" s="287" t="s">
        <v>3229</v>
      </c>
      <c r="D825" s="305">
        <v>28</v>
      </c>
      <c r="E825" s="287" t="s">
        <v>377</v>
      </c>
      <c r="F825" s="289">
        <v>43707</v>
      </c>
      <c r="G825" s="290" t="s">
        <v>485</v>
      </c>
      <c r="H825" s="290" t="s">
        <v>3087</v>
      </c>
      <c r="I825" s="291">
        <v>8.0598891500000001</v>
      </c>
      <c r="J825" s="291">
        <v>2</v>
      </c>
      <c r="K825" s="290" t="s">
        <v>438</v>
      </c>
      <c r="L825" s="292">
        <v>146.21</v>
      </c>
      <c r="M825" s="293" t="s">
        <v>3088</v>
      </c>
      <c r="N825" s="293" t="s">
        <v>3089</v>
      </c>
      <c r="O825" s="294" t="s">
        <v>305</v>
      </c>
      <c r="P825" s="295">
        <v>-8.3104969999999998</v>
      </c>
      <c r="Q825" s="295" t="s">
        <v>404</v>
      </c>
      <c r="R825" s="296">
        <v>0</v>
      </c>
      <c r="S825" s="297">
        <v>1.7822082855471026E-4</v>
      </c>
      <c r="T825" s="297">
        <v>8.3236364158056897E-4</v>
      </c>
      <c r="U825" s="298">
        <v>0.21411414392907419</v>
      </c>
      <c r="V825" s="295"/>
      <c r="W825" s="295"/>
      <c r="X825" s="295"/>
      <c r="Y825" s="313"/>
      <c r="Z825" s="313"/>
      <c r="AA825" s="301"/>
      <c r="AB825" s="295"/>
    </row>
    <row r="826" spans="1:28" ht="15">
      <c r="A826" s="247" t="s">
        <v>176</v>
      </c>
      <c r="B826" s="287" t="s">
        <v>3230</v>
      </c>
      <c r="C826" s="287" t="s">
        <v>3231</v>
      </c>
      <c r="D826" s="305">
        <v>29</v>
      </c>
      <c r="E826" s="287" t="s">
        <v>377</v>
      </c>
      <c r="F826" s="289">
        <v>43707</v>
      </c>
      <c r="G826" s="290" t="s">
        <v>485</v>
      </c>
      <c r="H826" s="290" t="s">
        <v>644</v>
      </c>
      <c r="I826" s="291">
        <v>8.4487890799999992</v>
      </c>
      <c r="J826" s="291">
        <v>3</v>
      </c>
      <c r="K826" s="290" t="s">
        <v>438</v>
      </c>
      <c r="L826" s="292">
        <v>28.06</v>
      </c>
      <c r="M826" s="293" t="s">
        <v>645</v>
      </c>
      <c r="N826" s="293" t="s">
        <v>646</v>
      </c>
      <c r="O826" s="294" t="s">
        <v>305</v>
      </c>
      <c r="P826" s="295">
        <v>-5.8294477000000002</v>
      </c>
      <c r="Q826" s="295" t="s">
        <v>484</v>
      </c>
      <c r="R826" s="296">
        <v>0</v>
      </c>
      <c r="S826" s="297">
        <v>8.7707937172395458E-4</v>
      </c>
      <c r="T826" s="297">
        <v>6.0023919329588768E-4</v>
      </c>
      <c r="U826" s="298">
        <v>1.4612164309163975</v>
      </c>
      <c r="V826" s="295"/>
      <c r="W826" s="295"/>
      <c r="X826" s="295"/>
      <c r="Y826" s="313"/>
      <c r="Z826" s="313"/>
      <c r="AA826" s="301"/>
      <c r="AB826" s="295"/>
    </row>
    <row r="827" spans="1:28" ht="15">
      <c r="A827" s="247" t="s">
        <v>176</v>
      </c>
      <c r="B827" s="287" t="s">
        <v>3232</v>
      </c>
      <c r="C827" s="287" t="s">
        <v>3233</v>
      </c>
      <c r="D827" s="305">
        <v>30</v>
      </c>
      <c r="E827" s="287" t="s">
        <v>377</v>
      </c>
      <c r="F827" s="289">
        <v>43707</v>
      </c>
      <c r="G827" s="290" t="s">
        <v>485</v>
      </c>
      <c r="H827" s="290" t="s">
        <v>1150</v>
      </c>
      <c r="I827" s="291">
        <v>16.29176013</v>
      </c>
      <c r="J827" s="291">
        <v>29</v>
      </c>
      <c r="K827" s="290" t="s">
        <v>438</v>
      </c>
      <c r="L827" s="292">
        <v>28.53</v>
      </c>
      <c r="M827" s="293" t="s">
        <v>1151</v>
      </c>
      <c r="N827" s="293" t="s">
        <v>1152</v>
      </c>
      <c r="O827" s="294" t="s">
        <v>305</v>
      </c>
      <c r="P827" s="295">
        <v>-5.9304056000000003</v>
      </c>
      <c r="Q827" s="295" t="s">
        <v>447</v>
      </c>
      <c r="R827" s="296">
        <v>0</v>
      </c>
      <c r="S827" s="297">
        <v>5.7409658507071588E-8</v>
      </c>
      <c r="T827" s="297">
        <v>1.2503752318276031E-4</v>
      </c>
      <c r="U827" s="298">
        <v>4.5913944107129441E-4</v>
      </c>
      <c r="V827" s="295"/>
      <c r="W827" s="295"/>
      <c r="X827" s="295"/>
      <c r="Y827" s="313"/>
      <c r="Z827" s="313"/>
      <c r="AA827" s="301"/>
      <c r="AB827" s="295"/>
    </row>
    <row r="828" spans="1:28" ht="15">
      <c r="A828" s="247" t="s">
        <v>3234</v>
      </c>
      <c r="B828" s="287" t="s">
        <v>3235</v>
      </c>
      <c r="C828" s="287" t="s">
        <v>3236</v>
      </c>
      <c r="D828" s="305">
        <v>31</v>
      </c>
      <c r="E828" s="287" t="s">
        <v>377</v>
      </c>
      <c r="F828" s="289">
        <v>43707</v>
      </c>
      <c r="G828" s="290" t="s">
        <v>485</v>
      </c>
      <c r="H828" s="290" t="s">
        <v>663</v>
      </c>
      <c r="I828" s="291">
        <v>10.092368609999999</v>
      </c>
      <c r="J828" s="291">
        <v>1</v>
      </c>
      <c r="K828" s="290" t="s">
        <v>438</v>
      </c>
      <c r="L828" s="292">
        <v>86.33</v>
      </c>
      <c r="M828" s="293" t="s">
        <v>664</v>
      </c>
      <c r="N828" s="293" t="s">
        <v>665</v>
      </c>
      <c r="O828" s="294" t="s">
        <v>305</v>
      </c>
      <c r="P828" s="295">
        <v>-6.3545885000000002</v>
      </c>
      <c r="Q828" s="295" t="s">
        <v>447</v>
      </c>
      <c r="R828" s="296">
        <v>0</v>
      </c>
      <c r="S828" s="297">
        <v>1.2607913943388433E-3</v>
      </c>
      <c r="T828" s="297">
        <v>8.5200696904740936E-4</v>
      </c>
      <c r="U828" s="298">
        <v>1.4797900018922114</v>
      </c>
      <c r="V828" s="295"/>
      <c r="W828" s="295"/>
      <c r="X828" s="295"/>
      <c r="Y828" s="313"/>
      <c r="Z828" s="313"/>
      <c r="AA828" s="301"/>
      <c r="AB828" s="295"/>
    </row>
    <row r="829" spans="1:28" ht="15">
      <c r="A829" s="247" t="s">
        <v>176</v>
      </c>
      <c r="B829" s="287" t="s">
        <v>3237</v>
      </c>
      <c r="C829" s="287" t="s">
        <v>3238</v>
      </c>
      <c r="D829" s="305">
        <v>32</v>
      </c>
      <c r="E829" s="287" t="s">
        <v>377</v>
      </c>
      <c r="F829" s="289">
        <v>43707</v>
      </c>
      <c r="G829" s="290" t="s">
        <v>485</v>
      </c>
      <c r="H829" s="290" t="s">
        <v>976</v>
      </c>
      <c r="I829" s="291">
        <v>18.55680203</v>
      </c>
      <c r="J829" s="291">
        <v>2</v>
      </c>
      <c r="K829" s="290" t="s">
        <v>438</v>
      </c>
      <c r="L829" s="292">
        <v>29.55</v>
      </c>
      <c r="M829" s="293" t="s">
        <v>977</v>
      </c>
      <c r="N829" s="293" t="s">
        <v>978</v>
      </c>
      <c r="O829" s="294" t="s">
        <v>305</v>
      </c>
      <c r="P829" s="295">
        <v>-6.9383679999999996</v>
      </c>
      <c r="Q829" s="295" t="s">
        <v>447</v>
      </c>
      <c r="R829" s="296">
        <v>0</v>
      </c>
      <c r="S829" s="297">
        <v>1.2055197485692362E-4</v>
      </c>
      <c r="T829" s="297">
        <v>4.5841398201475913E-4</v>
      </c>
      <c r="U829" s="298">
        <v>0.26297621710203928</v>
      </c>
      <c r="V829" s="295"/>
      <c r="W829" s="295"/>
      <c r="X829" s="295"/>
      <c r="Y829" s="313"/>
      <c r="Z829" s="313"/>
      <c r="AA829" s="301"/>
      <c r="AB829" s="295"/>
    </row>
    <row r="830" spans="1:28" ht="15">
      <c r="A830" s="247" t="s">
        <v>176</v>
      </c>
      <c r="B830" s="287" t="s">
        <v>3239</v>
      </c>
      <c r="C830" s="287" t="s">
        <v>3240</v>
      </c>
      <c r="D830" s="305">
        <v>33</v>
      </c>
      <c r="E830" s="287" t="s">
        <v>377</v>
      </c>
      <c r="F830" s="289">
        <v>43707</v>
      </c>
      <c r="G830" s="290" t="s">
        <v>485</v>
      </c>
      <c r="H830" s="290" t="s">
        <v>1818</v>
      </c>
      <c r="I830" s="291">
        <v>11.932598629999999</v>
      </c>
      <c r="J830" s="291">
        <v>2</v>
      </c>
      <c r="K830" s="290" t="s">
        <v>438</v>
      </c>
      <c r="L830" s="292">
        <v>120.23</v>
      </c>
      <c r="M830" s="293" t="s">
        <v>1819</v>
      </c>
      <c r="N830" s="293" t="s">
        <v>1820</v>
      </c>
      <c r="O830" s="294" t="s">
        <v>305</v>
      </c>
      <c r="P830" s="295">
        <v>-2.1348715</v>
      </c>
      <c r="Q830" s="295" t="s">
        <v>399</v>
      </c>
      <c r="R830" s="296">
        <v>0</v>
      </c>
      <c r="S830" s="297">
        <v>4.8416048569827862E-3</v>
      </c>
      <c r="T830" s="297">
        <v>1.2459150788082423E-2</v>
      </c>
      <c r="U830" s="298">
        <v>0.38859830331405382</v>
      </c>
      <c r="V830" s="295"/>
      <c r="W830" s="295"/>
      <c r="X830" s="295"/>
      <c r="Y830" s="313"/>
      <c r="Z830" s="313"/>
      <c r="AA830" s="301"/>
      <c r="AB830" s="295"/>
    </row>
    <row r="831" spans="1:28" ht="15">
      <c r="A831" s="247" t="s">
        <v>176</v>
      </c>
      <c r="B831" s="287" t="s">
        <v>3241</v>
      </c>
      <c r="C831" s="287" t="s">
        <v>3242</v>
      </c>
      <c r="D831" s="305">
        <v>34</v>
      </c>
      <c r="E831" s="287" t="s">
        <v>377</v>
      </c>
      <c r="F831" s="289">
        <v>43707</v>
      </c>
      <c r="G831" s="290" t="s">
        <v>485</v>
      </c>
      <c r="H831" s="290" t="s">
        <v>3243</v>
      </c>
      <c r="I831" s="291">
        <v>9.1991547800000006</v>
      </c>
      <c r="J831" s="291">
        <v>2</v>
      </c>
      <c r="K831" s="290" t="s">
        <v>438</v>
      </c>
      <c r="L831" s="292">
        <v>60.47</v>
      </c>
      <c r="M831" s="293" t="s">
        <v>3244</v>
      </c>
      <c r="N831" s="293" t="s">
        <v>3245</v>
      </c>
      <c r="O831" s="294" t="s">
        <v>305</v>
      </c>
      <c r="P831" s="295">
        <v>3.4987926000000003E-2</v>
      </c>
      <c r="Q831" s="295" t="s">
        <v>408</v>
      </c>
      <c r="R831" s="296">
        <v>0</v>
      </c>
      <c r="S831" s="297">
        <v>8.9935118039804194E-4</v>
      </c>
      <c r="T831" s="297">
        <v>1.2505553382478219E-3</v>
      </c>
      <c r="U831" s="298">
        <v>0.71916144203433718</v>
      </c>
      <c r="V831" s="295"/>
      <c r="W831" s="295"/>
      <c r="X831" s="295"/>
      <c r="Y831" s="313"/>
      <c r="Z831" s="313"/>
      <c r="AA831" s="301"/>
      <c r="AB831" s="295"/>
    </row>
    <row r="832" spans="1:28" ht="15">
      <c r="A832" s="247" t="s">
        <v>3246</v>
      </c>
      <c r="B832" s="287" t="s">
        <v>3247</v>
      </c>
      <c r="C832" s="287" t="s">
        <v>3248</v>
      </c>
      <c r="D832" s="305">
        <v>35</v>
      </c>
      <c r="E832" s="287" t="s">
        <v>377</v>
      </c>
      <c r="F832" s="289">
        <v>43707</v>
      </c>
      <c r="G832" s="290" t="s">
        <v>485</v>
      </c>
      <c r="H832" s="290" t="s">
        <v>3249</v>
      </c>
      <c r="I832" s="291">
        <v>10.07581383</v>
      </c>
      <c r="J832" s="291">
        <v>1</v>
      </c>
      <c r="K832" s="290" t="s">
        <v>438</v>
      </c>
      <c r="L832" s="292">
        <v>88.34</v>
      </c>
      <c r="M832" s="293" t="s">
        <v>3250</v>
      </c>
      <c r="N832" s="293" t="s">
        <v>3251</v>
      </c>
      <c r="O832" s="294" t="s">
        <v>305</v>
      </c>
      <c r="P832" s="295">
        <v>-8.6635410000000004</v>
      </c>
      <c r="Q832" s="295" t="s">
        <v>399</v>
      </c>
      <c r="R832" s="296">
        <v>0</v>
      </c>
      <c r="S832" s="297">
        <v>1.5707300337650238E-5</v>
      </c>
      <c r="T832" s="297">
        <v>1.8541693465089313E-4</v>
      </c>
      <c r="U832" s="298">
        <v>8.471340747394121E-2</v>
      </c>
      <c r="V832" s="295"/>
      <c r="W832" s="295"/>
      <c r="X832" s="295"/>
      <c r="Y832" s="313"/>
      <c r="Z832" s="313"/>
      <c r="AA832" s="301"/>
      <c r="AB832" s="295"/>
    </row>
    <row r="833" spans="1:28" ht="15">
      <c r="A833" s="247" t="s">
        <v>176</v>
      </c>
      <c r="B833" s="287" t="s">
        <v>3252</v>
      </c>
      <c r="C833" s="287" t="s">
        <v>3253</v>
      </c>
      <c r="D833" s="305">
        <v>36</v>
      </c>
      <c r="E833" s="287" t="s">
        <v>377</v>
      </c>
      <c r="F833" s="289">
        <v>43707</v>
      </c>
      <c r="G833" s="290" t="s">
        <v>485</v>
      </c>
      <c r="H833" s="290" t="s">
        <v>1180</v>
      </c>
      <c r="I833" s="291">
        <v>14.11623855</v>
      </c>
      <c r="J833" s="291">
        <v>16</v>
      </c>
      <c r="K833" s="290" t="s">
        <v>438</v>
      </c>
      <c r="L833" s="292">
        <v>73.81</v>
      </c>
      <c r="M833" s="293" t="s">
        <v>1181</v>
      </c>
      <c r="N833" s="293" t="s">
        <v>1182</v>
      </c>
      <c r="O833" s="294" t="s">
        <v>305</v>
      </c>
      <c r="P833" s="295">
        <v>3.0486941000000001</v>
      </c>
      <c r="Q833" s="295" t="s">
        <v>408</v>
      </c>
      <c r="R833" s="296">
        <v>0</v>
      </c>
      <c r="S833" s="297">
        <v>8.8620517151981461E-6</v>
      </c>
      <c r="T833" s="297">
        <v>9.6633538311274327E-4</v>
      </c>
      <c r="U833" s="298">
        <v>9.1707825979132161E-3</v>
      </c>
      <c r="V833" s="295"/>
      <c r="W833" s="295"/>
      <c r="X833" s="295"/>
      <c r="Y833" s="313"/>
      <c r="Z833" s="313"/>
      <c r="AA833" s="301"/>
      <c r="AB833" s="295"/>
    </row>
    <row r="834" spans="1:28" ht="15">
      <c r="A834" s="247" t="s">
        <v>176</v>
      </c>
      <c r="B834" s="287" t="s">
        <v>3254</v>
      </c>
      <c r="C834" s="287" t="s">
        <v>3255</v>
      </c>
      <c r="D834" s="305">
        <v>37</v>
      </c>
      <c r="E834" s="287" t="s">
        <v>377</v>
      </c>
      <c r="F834" s="289">
        <v>43707</v>
      </c>
      <c r="G834" s="290" t="s">
        <v>485</v>
      </c>
      <c r="H834" s="290" t="s">
        <v>1185</v>
      </c>
      <c r="I834" s="291">
        <v>9.6902412499999997</v>
      </c>
      <c r="J834" s="291">
        <v>7</v>
      </c>
      <c r="K834" s="290" t="s">
        <v>438</v>
      </c>
      <c r="L834" s="292">
        <v>64.510000000000005</v>
      </c>
      <c r="M834" s="293" t="s">
        <v>1186</v>
      </c>
      <c r="N834" s="293" t="s">
        <v>1187</v>
      </c>
      <c r="O834" s="294" t="s">
        <v>305</v>
      </c>
      <c r="P834" s="295">
        <v>-2.9985010000000001</v>
      </c>
      <c r="Q834" s="295" t="s">
        <v>447</v>
      </c>
      <c r="R834" s="296">
        <v>0</v>
      </c>
      <c r="S834" s="297">
        <v>5.4463522980630375E-6</v>
      </c>
      <c r="T834" s="297">
        <v>4.4813309771554141E-4</v>
      </c>
      <c r="U834" s="298">
        <v>1.215342568051107E-2</v>
      </c>
      <c r="V834" s="295"/>
      <c r="W834" s="295"/>
      <c r="X834" s="295"/>
      <c r="Y834" s="313"/>
      <c r="Z834" s="313"/>
      <c r="AA834" s="301"/>
      <c r="AB834" s="295"/>
    </row>
    <row r="835" spans="1:28" ht="15">
      <c r="A835" s="247" t="s">
        <v>176</v>
      </c>
      <c r="B835" s="287" t="s">
        <v>3256</v>
      </c>
      <c r="C835" s="287" t="s">
        <v>3257</v>
      </c>
      <c r="D835" s="305">
        <v>38</v>
      </c>
      <c r="E835" s="287" t="s">
        <v>377</v>
      </c>
      <c r="F835" s="289">
        <v>43707</v>
      </c>
      <c r="G835" s="290" t="s">
        <v>485</v>
      </c>
      <c r="H835" s="290" t="s">
        <v>1197</v>
      </c>
      <c r="I835" s="291">
        <v>14.31361046</v>
      </c>
      <c r="J835" s="291">
        <v>19</v>
      </c>
      <c r="K835" s="290" t="s">
        <v>438</v>
      </c>
      <c r="L835" s="292">
        <v>80.22</v>
      </c>
      <c r="M835" s="293" t="s">
        <v>1198</v>
      </c>
      <c r="N835" s="293" t="s">
        <v>1199</v>
      </c>
      <c r="O835" s="294" t="s">
        <v>305</v>
      </c>
      <c r="P835" s="295">
        <v>-5.2910747999999996</v>
      </c>
      <c r="Q835" s="295" t="s">
        <v>484</v>
      </c>
      <c r="R835" s="296">
        <v>0</v>
      </c>
      <c r="S835" s="297">
        <v>2.8729468004080028E-5</v>
      </c>
      <c r="T835" s="297">
        <v>2.7415934344340013E-4</v>
      </c>
      <c r="U835" s="298">
        <v>0.10479113220524323</v>
      </c>
      <c r="V835" s="295"/>
      <c r="W835" s="295"/>
      <c r="X835" s="295"/>
      <c r="Y835" s="313"/>
      <c r="Z835" s="313"/>
      <c r="AA835" s="301"/>
      <c r="AB835" s="295"/>
    </row>
    <row r="836" spans="1:28" ht="15">
      <c r="A836" s="247" t="s">
        <v>176</v>
      </c>
      <c r="B836" s="287" t="s">
        <v>3258</v>
      </c>
      <c r="C836" s="287" t="s">
        <v>3259</v>
      </c>
      <c r="D836" s="305">
        <v>39</v>
      </c>
      <c r="E836" s="287" t="s">
        <v>377</v>
      </c>
      <c r="F836" s="289">
        <v>43707</v>
      </c>
      <c r="G836" s="290" t="s">
        <v>485</v>
      </c>
      <c r="H836" s="290" t="s">
        <v>719</v>
      </c>
      <c r="I836" s="291">
        <v>14.064661429999999</v>
      </c>
      <c r="J836" s="291">
        <v>2</v>
      </c>
      <c r="K836" s="290" t="s">
        <v>438</v>
      </c>
      <c r="L836" s="292">
        <v>38.270000000000003</v>
      </c>
      <c r="M836" s="293" t="s">
        <v>720</v>
      </c>
      <c r="N836" s="293" t="s">
        <v>721</v>
      </c>
      <c r="O836" s="294" t="s">
        <v>305</v>
      </c>
      <c r="P836" s="295">
        <v>-13.049512999999999</v>
      </c>
      <c r="Q836" s="295" t="s">
        <v>404</v>
      </c>
      <c r="R836" s="296">
        <v>0</v>
      </c>
      <c r="S836" s="297">
        <v>4.1484797184051826E-3</v>
      </c>
      <c r="T836" s="297">
        <v>1.8401348479634161E-3</v>
      </c>
      <c r="U836" s="298">
        <v>2.2544433213666628</v>
      </c>
      <c r="V836" s="295"/>
      <c r="W836" s="295"/>
      <c r="X836" s="295"/>
      <c r="Y836" s="313"/>
      <c r="Z836" s="313"/>
      <c r="AA836" s="301"/>
      <c r="AB836" s="295"/>
    </row>
    <row r="837" spans="1:28" ht="15">
      <c r="A837" s="247" t="s">
        <v>176</v>
      </c>
      <c r="B837" s="287" t="s">
        <v>3260</v>
      </c>
      <c r="C837" s="287" t="s">
        <v>3261</v>
      </c>
      <c r="D837" s="305">
        <v>40</v>
      </c>
      <c r="E837" s="287" t="s">
        <v>377</v>
      </c>
      <c r="F837" s="289">
        <v>43707</v>
      </c>
      <c r="G837" s="290" t="s">
        <v>485</v>
      </c>
      <c r="H837" s="290" t="s">
        <v>733</v>
      </c>
      <c r="I837" s="291">
        <v>24.314223089999999</v>
      </c>
      <c r="J837" s="291">
        <v>2</v>
      </c>
      <c r="K837" s="290" t="s">
        <v>438</v>
      </c>
      <c r="L837" s="292">
        <v>61.51</v>
      </c>
      <c r="M837" s="293" t="s">
        <v>734</v>
      </c>
      <c r="N837" s="293" t="s">
        <v>735</v>
      </c>
      <c r="O837" s="294" t="s">
        <v>305</v>
      </c>
      <c r="P837" s="295">
        <v>-8.5885820000000006</v>
      </c>
      <c r="Q837" s="295" t="s">
        <v>447</v>
      </c>
      <c r="R837" s="296">
        <v>0</v>
      </c>
      <c r="S837" s="297">
        <v>1.0123497791438723E-3</v>
      </c>
      <c r="T837" s="297">
        <v>1.1095945869779829E-3</v>
      </c>
      <c r="U837" s="298">
        <v>0.91236005566775513</v>
      </c>
      <c r="V837" s="295"/>
      <c r="W837" s="295"/>
      <c r="X837" s="295"/>
      <c r="Y837" s="313"/>
      <c r="Z837" s="313"/>
      <c r="AA837" s="301"/>
      <c r="AB837" s="295"/>
    </row>
    <row r="838" spans="1:28" ht="15">
      <c r="A838" s="247" t="s">
        <v>176</v>
      </c>
      <c r="B838" s="287" t="s">
        <v>3262</v>
      </c>
      <c r="C838" s="287" t="s">
        <v>3263</v>
      </c>
      <c r="D838" s="305">
        <v>41</v>
      </c>
      <c r="E838" s="287" t="s">
        <v>377</v>
      </c>
      <c r="F838" s="289">
        <v>43707</v>
      </c>
      <c r="G838" s="290" t="s">
        <v>485</v>
      </c>
      <c r="H838" s="290" t="s">
        <v>996</v>
      </c>
      <c r="I838" s="291">
        <v>13.676470589999999</v>
      </c>
      <c r="J838" s="291">
        <v>4</v>
      </c>
      <c r="K838" s="290" t="s">
        <v>438</v>
      </c>
      <c r="L838" s="292">
        <v>23.25</v>
      </c>
      <c r="M838" s="293" t="s">
        <v>997</v>
      </c>
      <c r="N838" s="293" t="s">
        <v>998</v>
      </c>
      <c r="O838" s="294" t="s">
        <v>305</v>
      </c>
      <c r="P838" s="295">
        <v>-5.3339480000000004</v>
      </c>
      <c r="Q838" s="295" t="s">
        <v>447</v>
      </c>
      <c r="R838" s="296">
        <v>0</v>
      </c>
      <c r="S838" s="297">
        <v>6.5202023730551748E-4</v>
      </c>
      <c r="T838" s="297">
        <v>6.0774121419805412E-4</v>
      </c>
      <c r="U838" s="298">
        <v>1.0728583516684678</v>
      </c>
      <c r="V838" s="295"/>
      <c r="W838" s="295"/>
      <c r="X838" s="295"/>
      <c r="Y838" s="313"/>
      <c r="Z838" s="313"/>
      <c r="AA838" s="301"/>
      <c r="AB838" s="295"/>
    </row>
    <row r="839" spans="1:28" ht="15">
      <c r="A839" s="247" t="s">
        <v>176</v>
      </c>
      <c r="B839" s="287" t="s">
        <v>3264</v>
      </c>
      <c r="C839" s="287" t="s">
        <v>3265</v>
      </c>
      <c r="D839" s="305">
        <v>42</v>
      </c>
      <c r="E839" s="287" t="s">
        <v>377</v>
      </c>
      <c r="F839" s="289">
        <v>43707</v>
      </c>
      <c r="G839" s="290" t="s">
        <v>485</v>
      </c>
      <c r="H839" s="290" t="s">
        <v>1204</v>
      </c>
      <c r="I839" s="291">
        <v>15.000896689999999</v>
      </c>
      <c r="J839" s="291">
        <v>31</v>
      </c>
      <c r="K839" s="290" t="s">
        <v>438</v>
      </c>
      <c r="L839" s="292">
        <v>48.18</v>
      </c>
      <c r="M839" s="293" t="s">
        <v>1205</v>
      </c>
      <c r="N839" s="293" t="s">
        <v>1206</v>
      </c>
      <c r="O839" s="294" t="s">
        <v>305</v>
      </c>
      <c r="P839" s="295">
        <v>0.54277180000000003</v>
      </c>
      <c r="Q839" s="295" t="s">
        <v>484</v>
      </c>
      <c r="R839" s="296">
        <v>0</v>
      </c>
      <c r="S839" s="297">
        <v>2.0657500188594881E-5</v>
      </c>
      <c r="T839" s="297">
        <v>5.6670705280115576E-4</v>
      </c>
      <c r="U839" s="298">
        <v>3.6451814189514091E-2</v>
      </c>
      <c r="V839" s="295"/>
      <c r="W839" s="295"/>
      <c r="X839" s="295"/>
      <c r="Y839" s="313"/>
      <c r="Z839" s="313"/>
      <c r="AA839" s="301"/>
      <c r="AB839" s="295"/>
    </row>
    <row r="840" spans="1:28" ht="15">
      <c r="A840" s="247" t="s">
        <v>176</v>
      </c>
      <c r="B840" s="287" t="s">
        <v>3266</v>
      </c>
      <c r="C840" s="287" t="s">
        <v>3267</v>
      </c>
      <c r="D840" s="305">
        <v>43</v>
      </c>
      <c r="E840" s="287" t="s">
        <v>377</v>
      </c>
      <c r="F840" s="289">
        <v>43707</v>
      </c>
      <c r="G840" s="290" t="s">
        <v>485</v>
      </c>
      <c r="H840" s="290" t="s">
        <v>1006</v>
      </c>
      <c r="I840" s="291">
        <v>6214.64776317</v>
      </c>
      <c r="J840" s="291">
        <v>19</v>
      </c>
      <c r="K840" s="290" t="s">
        <v>438</v>
      </c>
      <c r="L840" s="292">
        <v>16.920000000000002</v>
      </c>
      <c r="M840" s="293" t="s">
        <v>1007</v>
      </c>
      <c r="N840" s="293" t="s">
        <v>1008</v>
      </c>
      <c r="O840" s="294" t="s">
        <v>305</v>
      </c>
      <c r="P840" s="295">
        <v>-7.3746324000000003</v>
      </c>
      <c r="Q840" s="295" t="s">
        <v>408</v>
      </c>
      <c r="R840" s="296">
        <v>0</v>
      </c>
      <c r="S840" s="297">
        <v>7.7491945108637423E-5</v>
      </c>
      <c r="T840" s="297">
        <v>1.3283077117052066E-4</v>
      </c>
      <c r="U840" s="298">
        <v>0.58338850573379286</v>
      </c>
      <c r="V840" s="295"/>
      <c r="W840" s="295"/>
      <c r="X840" s="295"/>
      <c r="Y840" s="313"/>
      <c r="Z840" s="313"/>
      <c r="AA840" s="301"/>
      <c r="AB840" s="295"/>
    </row>
    <row r="841" spans="1:28" ht="15">
      <c r="A841" s="247" t="s">
        <v>176</v>
      </c>
      <c r="B841" s="287" t="s">
        <v>3268</v>
      </c>
      <c r="C841" s="287" t="s">
        <v>3269</v>
      </c>
      <c r="D841" s="305">
        <v>44</v>
      </c>
      <c r="E841" s="287" t="s">
        <v>377</v>
      </c>
      <c r="F841" s="289">
        <v>43707</v>
      </c>
      <c r="G841" s="290" t="s">
        <v>485</v>
      </c>
      <c r="H841" s="290" t="s">
        <v>1213</v>
      </c>
      <c r="I841" s="291">
        <v>34.62445744</v>
      </c>
      <c r="J841" s="291">
        <v>11</v>
      </c>
      <c r="K841" s="290" t="s">
        <v>438</v>
      </c>
      <c r="L841" s="292">
        <v>73.39</v>
      </c>
      <c r="M841" s="293" t="s">
        <v>1214</v>
      </c>
      <c r="N841" s="293" t="s">
        <v>1215</v>
      </c>
      <c r="O841" s="294" t="s">
        <v>305</v>
      </c>
      <c r="P841" s="295">
        <v>5.3202629999999997</v>
      </c>
      <c r="Q841" s="295" t="s">
        <v>408</v>
      </c>
      <c r="R841" s="296">
        <v>0</v>
      </c>
      <c r="S841" s="297">
        <v>4.5128637492991824E-4</v>
      </c>
      <c r="T841" s="297">
        <v>1.1259390117530973E-3</v>
      </c>
      <c r="U841" s="298">
        <v>0.40080889836764894</v>
      </c>
      <c r="V841" s="295"/>
      <c r="W841" s="295"/>
      <c r="X841" s="295"/>
      <c r="Y841" s="313"/>
      <c r="Z841" s="313"/>
      <c r="AA841" s="301"/>
      <c r="AB841" s="295"/>
    </row>
    <row r="842" spans="1:28" ht="15">
      <c r="A842" s="247" t="s">
        <v>176</v>
      </c>
      <c r="B842" s="287" t="s">
        <v>3270</v>
      </c>
      <c r="C842" s="287" t="s">
        <v>3271</v>
      </c>
      <c r="D842" s="305">
        <v>45</v>
      </c>
      <c r="E842" s="287" t="s">
        <v>377</v>
      </c>
      <c r="F842" s="289">
        <v>43707</v>
      </c>
      <c r="G842" s="290" t="s">
        <v>485</v>
      </c>
      <c r="H842" s="290" t="s">
        <v>1228</v>
      </c>
      <c r="I842" s="291">
        <v>14.76295777</v>
      </c>
      <c r="J842" s="291">
        <v>4</v>
      </c>
      <c r="K842" s="290" t="s">
        <v>438</v>
      </c>
      <c r="L842" s="292">
        <v>89.56</v>
      </c>
      <c r="M842" s="293" t="s">
        <v>1229</v>
      </c>
      <c r="N842" s="293" t="s">
        <v>1230</v>
      </c>
      <c r="O842" s="294" t="s">
        <v>305</v>
      </c>
      <c r="P842" s="295">
        <v>4.9687146999999996</v>
      </c>
      <c r="Q842" s="295" t="s">
        <v>404</v>
      </c>
      <c r="R842" s="296">
        <v>0</v>
      </c>
      <c r="S842" s="297">
        <v>1.2698908055588703E-4</v>
      </c>
      <c r="T842" s="297">
        <v>1.5044252023312336E-3</v>
      </c>
      <c r="U842" s="298">
        <v>8.4410365074386387E-2</v>
      </c>
      <c r="V842" s="295"/>
      <c r="W842" s="295"/>
      <c r="X842" s="295"/>
      <c r="Y842" s="313"/>
      <c r="Z842" s="313"/>
      <c r="AA842" s="301"/>
      <c r="AB842" s="295"/>
    </row>
    <row r="843" spans="1:28" ht="15">
      <c r="A843" s="247" t="s">
        <v>176</v>
      </c>
      <c r="B843" s="287" t="s">
        <v>3272</v>
      </c>
      <c r="C843" s="287" t="s">
        <v>3273</v>
      </c>
      <c r="D843" s="305">
        <v>46</v>
      </c>
      <c r="E843" s="287" t="s">
        <v>377</v>
      </c>
      <c r="F843" s="289">
        <v>43707</v>
      </c>
      <c r="G843" s="290" t="s">
        <v>485</v>
      </c>
      <c r="H843" s="290" t="s">
        <v>3138</v>
      </c>
      <c r="I843" s="291">
        <v>56.275965939999999</v>
      </c>
      <c r="J843" s="291">
        <v>3</v>
      </c>
      <c r="K843" s="290" t="s">
        <v>438</v>
      </c>
      <c r="L843" s="292">
        <v>22.12</v>
      </c>
      <c r="M843" s="293" t="s">
        <v>3139</v>
      </c>
      <c r="N843" s="293" t="s">
        <v>3140</v>
      </c>
      <c r="O843" s="294" t="s">
        <v>305</v>
      </c>
      <c r="P843" s="295">
        <v>1.9047617999999999</v>
      </c>
      <c r="Q843" s="295" t="s">
        <v>447</v>
      </c>
      <c r="R843" s="296">
        <v>0</v>
      </c>
      <c r="S843" s="297">
        <v>4.1871963925321521E-4</v>
      </c>
      <c r="T843" s="297">
        <v>3.8987320095507701E-4</v>
      </c>
      <c r="U843" s="298">
        <v>1.0739892822268182</v>
      </c>
      <c r="V843" s="295"/>
      <c r="W843" s="295"/>
      <c r="X843" s="295"/>
      <c r="Y843" s="313"/>
      <c r="Z843" s="313"/>
      <c r="AA843" s="301"/>
      <c r="AB843" s="295"/>
    </row>
    <row r="844" spans="1:28" ht="15">
      <c r="A844" s="247" t="s">
        <v>176</v>
      </c>
      <c r="B844" s="287" t="s">
        <v>3274</v>
      </c>
      <c r="C844" s="287" t="s">
        <v>3275</v>
      </c>
      <c r="D844" s="305">
        <v>47</v>
      </c>
      <c r="E844" s="287" t="s">
        <v>377</v>
      </c>
      <c r="F844" s="289">
        <v>43707</v>
      </c>
      <c r="G844" s="290" t="s">
        <v>485</v>
      </c>
      <c r="H844" s="290" t="s">
        <v>758</v>
      </c>
      <c r="I844" s="291">
        <v>36.875</v>
      </c>
      <c r="J844" s="291">
        <v>2</v>
      </c>
      <c r="K844" s="290" t="s">
        <v>438</v>
      </c>
      <c r="L844" s="292">
        <v>23.6</v>
      </c>
      <c r="M844" s="293" t="s">
        <v>759</v>
      </c>
      <c r="N844" s="293" t="s">
        <v>760</v>
      </c>
      <c r="O844" s="294" t="s">
        <v>305</v>
      </c>
      <c r="P844" s="295">
        <v>-4.139602</v>
      </c>
      <c r="Q844" s="295" t="s">
        <v>447</v>
      </c>
      <c r="R844" s="296">
        <v>0</v>
      </c>
      <c r="S844" s="297">
        <v>2.1814590977399493E-4</v>
      </c>
      <c r="T844" s="297">
        <v>1.1738373277317541E-3</v>
      </c>
      <c r="U844" s="298">
        <v>0.18583998363344409</v>
      </c>
      <c r="V844" s="295"/>
      <c r="W844" s="295"/>
      <c r="X844" s="295"/>
      <c r="Y844" s="313"/>
      <c r="Z844" s="313"/>
      <c r="AA844" s="301"/>
      <c r="AB844" s="295"/>
    </row>
    <row r="845" spans="1:28" ht="15">
      <c r="A845" s="247" t="s">
        <v>176</v>
      </c>
      <c r="B845" s="287" t="s">
        <v>3276</v>
      </c>
      <c r="C845" s="287" t="s">
        <v>3277</v>
      </c>
      <c r="D845" s="305">
        <v>48</v>
      </c>
      <c r="E845" s="287" t="s">
        <v>377</v>
      </c>
      <c r="F845" s="289">
        <v>43707</v>
      </c>
      <c r="G845" s="290" t="s">
        <v>485</v>
      </c>
      <c r="H845" s="290" t="s">
        <v>1545</v>
      </c>
      <c r="I845" s="291">
        <v>8.3060894600000008</v>
      </c>
      <c r="J845" s="291">
        <v>6</v>
      </c>
      <c r="K845" s="290" t="s">
        <v>438</v>
      </c>
      <c r="L845" s="292">
        <v>65.61</v>
      </c>
      <c r="M845" s="293" t="s">
        <v>1546</v>
      </c>
      <c r="N845" s="293" t="s">
        <v>1547</v>
      </c>
      <c r="O845" s="294" t="s">
        <v>305</v>
      </c>
      <c r="P845" s="295">
        <v>-2.142185</v>
      </c>
      <c r="Q845" s="295" t="s">
        <v>280</v>
      </c>
      <c r="R845" s="296">
        <v>0</v>
      </c>
      <c r="S845" s="297">
        <v>1.0129584949178871E-3</v>
      </c>
      <c r="T845" s="297">
        <v>9.6628216407884226E-4</v>
      </c>
      <c r="U845" s="298">
        <v>1.0483050733773416</v>
      </c>
      <c r="V845" s="295"/>
      <c r="W845" s="295"/>
      <c r="X845" s="295"/>
      <c r="Y845" s="313"/>
      <c r="Z845" s="313"/>
      <c r="AA845" s="301"/>
      <c r="AB845" s="295"/>
    </row>
    <row r="846" spans="1:28" ht="15">
      <c r="A846" s="247" t="s">
        <v>176</v>
      </c>
      <c r="B846" s="287" t="s">
        <v>3278</v>
      </c>
      <c r="C846" s="287" t="s">
        <v>3279</v>
      </c>
      <c r="D846" s="305">
        <v>49</v>
      </c>
      <c r="E846" s="287" t="s">
        <v>377</v>
      </c>
      <c r="F846" s="289">
        <v>43707</v>
      </c>
      <c r="G846" s="290" t="s">
        <v>485</v>
      </c>
      <c r="H846" s="290" t="s">
        <v>2697</v>
      </c>
      <c r="I846" s="291">
        <v>42.33484163</v>
      </c>
      <c r="J846" s="291">
        <v>18</v>
      </c>
      <c r="K846" s="290" t="s">
        <v>438</v>
      </c>
      <c r="L846" s="292">
        <v>46.78</v>
      </c>
      <c r="M846" s="293" t="s">
        <v>2698</v>
      </c>
      <c r="N846" s="293" t="s">
        <v>2699</v>
      </c>
      <c r="O846" s="294" t="s">
        <v>305</v>
      </c>
      <c r="P846" s="295">
        <v>-6.5543355999999999</v>
      </c>
      <c r="Q846" s="295" t="s">
        <v>280</v>
      </c>
      <c r="R846" s="296">
        <v>0</v>
      </c>
      <c r="S846" s="297">
        <v>8.8671770113862023E-5</v>
      </c>
      <c r="T846" s="297">
        <v>2.4546282323799286E-4</v>
      </c>
      <c r="U846" s="298">
        <v>0.36124317704880599</v>
      </c>
      <c r="V846" s="295"/>
      <c r="W846" s="295"/>
      <c r="X846" s="295"/>
      <c r="Y846" s="313"/>
      <c r="Z846" s="313"/>
      <c r="AA846" s="301"/>
      <c r="AB846" s="295"/>
    </row>
    <row r="847" spans="1:28" ht="15">
      <c r="A847" s="247" t="s">
        <v>176</v>
      </c>
      <c r="B847" s="287" t="s">
        <v>3280</v>
      </c>
      <c r="C847" s="287" t="s">
        <v>3281</v>
      </c>
      <c r="D847" s="305">
        <v>50</v>
      </c>
      <c r="E847" s="287" t="s">
        <v>377</v>
      </c>
      <c r="F847" s="289">
        <v>43707</v>
      </c>
      <c r="G847" s="290" t="s">
        <v>485</v>
      </c>
      <c r="H847" s="290" t="s">
        <v>810</v>
      </c>
      <c r="I847" s="291">
        <v>187.62648164000001</v>
      </c>
      <c r="J847" s="291">
        <v>13</v>
      </c>
      <c r="K847" s="290" t="s">
        <v>438</v>
      </c>
      <c r="L847" s="292">
        <v>19.47</v>
      </c>
      <c r="M847" s="293" t="s">
        <v>811</v>
      </c>
      <c r="N847" s="293" t="s">
        <v>812</v>
      </c>
      <c r="O847" s="294" t="s">
        <v>305</v>
      </c>
      <c r="P847" s="295">
        <v>-11.531103</v>
      </c>
      <c r="Q847" s="295" t="s">
        <v>280</v>
      </c>
      <c r="R847" s="296">
        <v>0</v>
      </c>
      <c r="S847" s="297">
        <v>7.6593766574078876E-5</v>
      </c>
      <c r="T847" s="297">
        <v>4.0024659407615127E-4</v>
      </c>
      <c r="U847" s="298">
        <v>0.19136644185785645</v>
      </c>
      <c r="V847" s="295"/>
      <c r="W847" s="295"/>
      <c r="X847" s="295"/>
      <c r="Y847" s="313"/>
      <c r="Z847" s="313"/>
      <c r="AA847" s="301"/>
      <c r="AB847" s="295"/>
    </row>
    <row r="848" spans="1:28" ht="15">
      <c r="A848" s="247" t="s">
        <v>176</v>
      </c>
      <c r="B848" s="287" t="s">
        <v>3282</v>
      </c>
      <c r="C848" s="287" t="s">
        <v>3283</v>
      </c>
      <c r="D848" s="305">
        <v>1</v>
      </c>
      <c r="E848" s="287" t="s">
        <v>14</v>
      </c>
      <c r="F848" s="289">
        <v>43707</v>
      </c>
      <c r="G848" s="290" t="s">
        <v>701</v>
      </c>
      <c r="H848" s="290" t="s">
        <v>481</v>
      </c>
      <c r="I848" s="291">
        <v>-0.13506969999999999</v>
      </c>
      <c r="J848" s="291">
        <v>2</v>
      </c>
      <c r="K848" s="290" t="s">
        <v>815</v>
      </c>
      <c r="L848" s="292">
        <v>1776.29</v>
      </c>
      <c r="M848" s="293" t="s">
        <v>482</v>
      </c>
      <c r="N848" s="293" t="s">
        <v>483</v>
      </c>
      <c r="O848" s="294" t="s">
        <v>10</v>
      </c>
      <c r="P848" s="295">
        <v>-3.930831</v>
      </c>
      <c r="Q848" s="295" t="s">
        <v>484</v>
      </c>
      <c r="R848" s="296">
        <v>0</v>
      </c>
      <c r="S848" s="297">
        <v>3.9517874755088653E-2</v>
      </c>
      <c r="T848" s="297">
        <v>3.0634641413596411E-2</v>
      </c>
      <c r="U848" s="298">
        <v>1.2899734722388376</v>
      </c>
      <c r="V848" s="295"/>
      <c r="W848" s="295"/>
      <c r="X848" s="295"/>
      <c r="Y848" s="313"/>
      <c r="Z848" s="313"/>
      <c r="AA848" s="301"/>
      <c r="AB848" s="295"/>
    </row>
    <row r="849" spans="1:28" ht="15">
      <c r="A849" s="247" t="s">
        <v>176</v>
      </c>
      <c r="B849" s="287" t="s">
        <v>3284</v>
      </c>
      <c r="C849" s="287" t="s">
        <v>3285</v>
      </c>
      <c r="D849" s="305">
        <v>2</v>
      </c>
      <c r="E849" s="287" t="s">
        <v>14</v>
      </c>
      <c r="F849" s="289">
        <v>43707</v>
      </c>
      <c r="G849" s="290" t="s">
        <v>701</v>
      </c>
      <c r="H849" s="290" t="s">
        <v>822</v>
      </c>
      <c r="I849" s="291">
        <v>-0.78224298999999997</v>
      </c>
      <c r="J849" s="291">
        <v>2</v>
      </c>
      <c r="K849" s="290" t="s">
        <v>815</v>
      </c>
      <c r="L849" s="292">
        <v>21.57</v>
      </c>
      <c r="M849" s="293" t="s">
        <v>823</v>
      </c>
      <c r="N849" s="293" t="s">
        <v>824</v>
      </c>
      <c r="O849" s="294" t="s">
        <v>10</v>
      </c>
      <c r="P849" s="295">
        <v>-9.9508580000000002</v>
      </c>
      <c r="Q849" s="295" t="s">
        <v>484</v>
      </c>
      <c r="R849" s="296">
        <v>0</v>
      </c>
      <c r="S849" s="297">
        <v>8.6889280044590131E-4</v>
      </c>
      <c r="T849" s="297">
        <v>3.292977766299422E-4</v>
      </c>
      <c r="U849" s="298">
        <v>2.6386233437049422</v>
      </c>
      <c r="V849" s="295"/>
      <c r="W849" s="295"/>
      <c r="X849" s="295"/>
      <c r="Y849" s="313"/>
      <c r="Z849" s="313"/>
      <c r="AA849" s="301"/>
      <c r="AB849" s="295"/>
    </row>
    <row r="850" spans="1:28" ht="15">
      <c r="A850" s="247" t="s">
        <v>176</v>
      </c>
      <c r="B850" s="287" t="s">
        <v>3286</v>
      </c>
      <c r="C850" s="287" t="s">
        <v>3287</v>
      </c>
      <c r="D850" s="305">
        <v>3</v>
      </c>
      <c r="E850" s="287" t="s">
        <v>14</v>
      </c>
      <c r="F850" s="289">
        <v>43707</v>
      </c>
      <c r="G850" s="290" t="s">
        <v>701</v>
      </c>
      <c r="H850" s="290" t="s">
        <v>3288</v>
      </c>
      <c r="I850" s="291">
        <v>-0.14727272999999999</v>
      </c>
      <c r="J850" s="291">
        <v>3</v>
      </c>
      <c r="K850" s="290" t="s">
        <v>815</v>
      </c>
      <c r="L850" s="292">
        <v>38.049999999999997</v>
      </c>
      <c r="M850" s="293" t="s">
        <v>3289</v>
      </c>
      <c r="N850" s="293" t="s">
        <v>3290</v>
      </c>
      <c r="O850" s="294" t="s">
        <v>10</v>
      </c>
      <c r="P850" s="295">
        <v>-9.2502479999999991</v>
      </c>
      <c r="Q850" s="295" t="s">
        <v>408</v>
      </c>
      <c r="R850" s="296">
        <v>0</v>
      </c>
      <c r="S850" s="297">
        <v>6.1274438477808529E-4</v>
      </c>
      <c r="T850" s="297">
        <v>8.8770258816771178E-4</v>
      </c>
      <c r="U850" s="298">
        <v>0.69025864399341008</v>
      </c>
      <c r="V850" s="295"/>
      <c r="W850" s="295"/>
      <c r="X850" s="295"/>
      <c r="Y850" s="313"/>
      <c r="Z850" s="313"/>
      <c r="AA850" s="301"/>
      <c r="AB850" s="295"/>
    </row>
    <row r="851" spans="1:28" ht="15">
      <c r="A851" s="247" t="s">
        <v>176</v>
      </c>
      <c r="B851" s="287" t="s">
        <v>3291</v>
      </c>
      <c r="C851" s="287" t="s">
        <v>3292</v>
      </c>
      <c r="D851" s="305">
        <v>4</v>
      </c>
      <c r="E851" s="287" t="s">
        <v>14</v>
      </c>
      <c r="F851" s="289">
        <v>43707</v>
      </c>
      <c r="G851" s="290" t="s">
        <v>701</v>
      </c>
      <c r="H851" s="290" t="s">
        <v>537</v>
      </c>
      <c r="I851" s="291">
        <v>-0.73641732000000004</v>
      </c>
      <c r="J851" s="291">
        <v>5</v>
      </c>
      <c r="K851" s="290" t="s">
        <v>815</v>
      </c>
      <c r="L851" s="292">
        <v>364.09</v>
      </c>
      <c r="M851" s="293" t="s">
        <v>538</v>
      </c>
      <c r="N851" s="293" t="s">
        <v>539</v>
      </c>
      <c r="O851" s="294" t="s">
        <v>10</v>
      </c>
      <c r="P851" s="295">
        <v>-2.8723776000000001</v>
      </c>
      <c r="Q851" s="295" t="s">
        <v>395</v>
      </c>
      <c r="R851" s="296">
        <v>0</v>
      </c>
      <c r="S851" s="297">
        <v>1.1574562989879748E-2</v>
      </c>
      <c r="T851" s="297">
        <v>7.8867805456867349E-3</v>
      </c>
      <c r="U851" s="298">
        <v>1.4675903460011772</v>
      </c>
      <c r="V851" s="295"/>
      <c r="W851" s="295"/>
      <c r="X851" s="295"/>
      <c r="Y851" s="313"/>
      <c r="Z851" s="313"/>
      <c r="AA851" s="301"/>
      <c r="AB851" s="295"/>
    </row>
    <row r="852" spans="1:28" ht="15">
      <c r="A852" s="247" t="s">
        <v>3293</v>
      </c>
      <c r="B852" s="287" t="s">
        <v>3294</v>
      </c>
      <c r="C852" s="287" t="s">
        <v>3295</v>
      </c>
      <c r="D852" s="305">
        <v>5</v>
      </c>
      <c r="E852" s="287" t="s">
        <v>14</v>
      </c>
      <c r="F852" s="289">
        <v>43707</v>
      </c>
      <c r="G852" s="290" t="s">
        <v>701</v>
      </c>
      <c r="H852" s="290" t="s">
        <v>3296</v>
      </c>
      <c r="I852" s="291">
        <v>-0.12323232000000001</v>
      </c>
      <c r="J852" s="291">
        <v>1</v>
      </c>
      <c r="K852" s="290" t="s">
        <v>815</v>
      </c>
      <c r="L852" s="292">
        <v>17.12</v>
      </c>
      <c r="M852" s="293" t="s">
        <v>3297</v>
      </c>
      <c r="N852" s="293" t="s">
        <v>3298</v>
      </c>
      <c r="O852" s="294" t="s">
        <v>10</v>
      </c>
      <c r="P852" s="295">
        <v>-8.8726579999999995</v>
      </c>
      <c r="Q852" s="295" t="s">
        <v>484</v>
      </c>
      <c r="R852" s="296">
        <v>0</v>
      </c>
      <c r="S852" s="297">
        <v>2.821614214595545E-4</v>
      </c>
      <c r="T852" s="297">
        <v>3.0179200372983003E-4</v>
      </c>
      <c r="U852" s="298">
        <v>0.93495327236088999</v>
      </c>
      <c r="V852" s="295"/>
      <c r="W852" s="295"/>
      <c r="X852" s="295"/>
      <c r="Y852" s="313"/>
      <c r="Z852" s="313"/>
      <c r="AA852" s="301"/>
      <c r="AB852" s="295"/>
    </row>
    <row r="853" spans="1:28" ht="15">
      <c r="A853" s="247" t="s">
        <v>176</v>
      </c>
      <c r="B853" s="287" t="s">
        <v>3299</v>
      </c>
      <c r="C853" s="287" t="s">
        <v>3300</v>
      </c>
      <c r="D853" s="305">
        <v>6</v>
      </c>
      <c r="E853" s="287" t="s">
        <v>14</v>
      </c>
      <c r="F853" s="289">
        <v>43707</v>
      </c>
      <c r="G853" s="290" t="s">
        <v>701</v>
      </c>
      <c r="H853" s="290" t="s">
        <v>1079</v>
      </c>
      <c r="I853" s="291">
        <v>-0.12162162</v>
      </c>
      <c r="J853" s="291">
        <v>2</v>
      </c>
      <c r="K853" s="290" t="s">
        <v>815</v>
      </c>
      <c r="L853" s="292">
        <v>409.59</v>
      </c>
      <c r="M853" s="293" t="s">
        <v>1080</v>
      </c>
      <c r="N853" s="293" t="s">
        <v>1081</v>
      </c>
      <c r="O853" s="294" t="s">
        <v>10</v>
      </c>
      <c r="P853" s="295">
        <v>-2.6856601000000002</v>
      </c>
      <c r="Q853" s="295" t="s">
        <v>280</v>
      </c>
      <c r="R853" s="296">
        <v>0</v>
      </c>
      <c r="S853" s="297">
        <v>6.2946429063873858E-3</v>
      </c>
      <c r="T853" s="297">
        <v>2.8077392742918705E-3</v>
      </c>
      <c r="U853" s="298">
        <v>2.2418901085375649</v>
      </c>
      <c r="V853" s="295"/>
      <c r="W853" s="295"/>
      <c r="X853" s="295"/>
      <c r="Y853" s="313"/>
      <c r="Z853" s="313"/>
      <c r="AA853" s="301"/>
      <c r="AB853" s="295"/>
    </row>
    <row r="854" spans="1:28" ht="15">
      <c r="A854" s="247" t="s">
        <v>176</v>
      </c>
      <c r="B854" s="287" t="s">
        <v>3301</v>
      </c>
      <c r="C854" s="287" t="s">
        <v>3302</v>
      </c>
      <c r="D854" s="305">
        <v>7</v>
      </c>
      <c r="E854" s="287" t="s">
        <v>14</v>
      </c>
      <c r="F854" s="289">
        <v>43707</v>
      </c>
      <c r="G854" s="290" t="s">
        <v>701</v>
      </c>
      <c r="H854" s="290" t="s">
        <v>2547</v>
      </c>
      <c r="I854" s="291">
        <v>-0.30651827999999998</v>
      </c>
      <c r="J854" s="291">
        <v>2</v>
      </c>
      <c r="K854" s="290" t="s">
        <v>815</v>
      </c>
      <c r="L854" s="292">
        <v>42.78</v>
      </c>
      <c r="M854" s="293" t="s">
        <v>2548</v>
      </c>
      <c r="N854" s="293" t="s">
        <v>2549</v>
      </c>
      <c r="O854" s="294" t="s">
        <v>10</v>
      </c>
      <c r="P854" s="295">
        <v>-14.071441</v>
      </c>
      <c r="Q854" s="295" t="s">
        <v>484</v>
      </c>
      <c r="R854" s="296">
        <v>0</v>
      </c>
      <c r="S854" s="297">
        <v>1.239477091290422E-4</v>
      </c>
      <c r="T854" s="297">
        <v>1.6366278026139344E-4</v>
      </c>
      <c r="U854" s="298">
        <v>0.75733596197669106</v>
      </c>
      <c r="V854" s="295"/>
      <c r="W854" s="295"/>
      <c r="X854" s="295"/>
      <c r="Y854" s="313"/>
      <c r="Z854" s="313"/>
      <c r="AA854" s="301"/>
      <c r="AB854" s="295"/>
    </row>
    <row r="855" spans="1:28" ht="15">
      <c r="A855" s="247" t="s">
        <v>176</v>
      </c>
      <c r="B855" s="287" t="s">
        <v>3303</v>
      </c>
      <c r="C855" s="287" t="s">
        <v>3304</v>
      </c>
      <c r="D855" s="305">
        <v>8</v>
      </c>
      <c r="E855" s="287" t="s">
        <v>14</v>
      </c>
      <c r="F855" s="289">
        <v>43707</v>
      </c>
      <c r="G855" s="290" t="s">
        <v>701</v>
      </c>
      <c r="H855" s="290" t="s">
        <v>2557</v>
      </c>
      <c r="I855" s="291">
        <v>-0.26800948000000002</v>
      </c>
      <c r="J855" s="291">
        <v>2</v>
      </c>
      <c r="K855" s="290" t="s">
        <v>815</v>
      </c>
      <c r="L855" s="292">
        <v>73.150000000000006</v>
      </c>
      <c r="M855" s="293" t="s">
        <v>2558</v>
      </c>
      <c r="N855" s="293" t="s">
        <v>2559</v>
      </c>
      <c r="O855" s="294" t="s">
        <v>10</v>
      </c>
      <c r="P855" s="295">
        <v>-30.384927999999999</v>
      </c>
      <c r="Q855" s="295" t="s">
        <v>456</v>
      </c>
      <c r="R855" s="296">
        <v>0</v>
      </c>
      <c r="S855" s="297">
        <v>1.9210088105865908E-3</v>
      </c>
      <c r="T855" s="297">
        <v>5.9415456842947174E-4</v>
      </c>
      <c r="U855" s="298">
        <v>3.2331802407316195</v>
      </c>
      <c r="V855" s="295"/>
      <c r="W855" s="295"/>
      <c r="X855" s="295"/>
      <c r="Y855" s="313"/>
      <c r="Z855" s="313"/>
      <c r="AA855" s="301"/>
      <c r="AB855" s="295"/>
    </row>
    <row r="856" spans="1:28" ht="15">
      <c r="A856" s="247" t="s">
        <v>176</v>
      </c>
      <c r="B856" s="287" t="s">
        <v>3305</v>
      </c>
      <c r="C856" s="287" t="s">
        <v>3306</v>
      </c>
      <c r="D856" s="305">
        <v>9</v>
      </c>
      <c r="E856" s="287" t="s">
        <v>14</v>
      </c>
      <c r="F856" s="289">
        <v>43707</v>
      </c>
      <c r="G856" s="290" t="s">
        <v>701</v>
      </c>
      <c r="H856" s="290" t="s">
        <v>2562</v>
      </c>
      <c r="I856" s="291">
        <v>-0.20043431</v>
      </c>
      <c r="J856" s="291">
        <v>4</v>
      </c>
      <c r="K856" s="290" t="s">
        <v>815</v>
      </c>
      <c r="L856" s="292">
        <v>33.22</v>
      </c>
      <c r="M856" s="293" t="s">
        <v>2563</v>
      </c>
      <c r="N856" s="293" t="s">
        <v>2564</v>
      </c>
      <c r="O856" s="294" t="s">
        <v>10</v>
      </c>
      <c r="P856" s="295">
        <v>-10.543303999999999</v>
      </c>
      <c r="Q856" s="295" t="s">
        <v>447</v>
      </c>
      <c r="R856" s="296">
        <v>0</v>
      </c>
      <c r="S856" s="297">
        <v>2.2073458788111116E-4</v>
      </c>
      <c r="T856" s="297">
        <v>3.8151836302835354E-4</v>
      </c>
      <c r="U856" s="298">
        <v>0.57856871194613169</v>
      </c>
      <c r="V856" s="295"/>
      <c r="W856" s="295"/>
      <c r="X856" s="295"/>
      <c r="Y856" s="313"/>
      <c r="Z856" s="313"/>
      <c r="AA856" s="301"/>
      <c r="AB856" s="295"/>
    </row>
    <row r="857" spans="1:28" ht="15">
      <c r="A857" s="247" t="s">
        <v>176</v>
      </c>
      <c r="B857" s="287" t="s">
        <v>3307</v>
      </c>
      <c r="C857" s="287" t="s">
        <v>3308</v>
      </c>
      <c r="D857" s="305">
        <v>10</v>
      </c>
      <c r="E857" s="287" t="s">
        <v>14</v>
      </c>
      <c r="F857" s="289">
        <v>43707</v>
      </c>
      <c r="G857" s="290" t="s">
        <v>701</v>
      </c>
      <c r="H857" s="290" t="s">
        <v>543</v>
      </c>
      <c r="I857" s="291">
        <v>-0.29653465000000001</v>
      </c>
      <c r="J857" s="291">
        <v>2</v>
      </c>
      <c r="K857" s="290" t="s">
        <v>815</v>
      </c>
      <c r="L857" s="292">
        <v>21.99</v>
      </c>
      <c r="M857" s="293" t="s">
        <v>544</v>
      </c>
      <c r="N857" s="293" t="s">
        <v>545</v>
      </c>
      <c r="O857" s="294" t="s">
        <v>10</v>
      </c>
      <c r="P857" s="295">
        <v>-10.518521</v>
      </c>
      <c r="Q857" s="295" t="s">
        <v>484</v>
      </c>
      <c r="R857" s="296">
        <v>0</v>
      </c>
      <c r="S857" s="297">
        <v>2.5896287985184021E-4</v>
      </c>
      <c r="T857" s="297">
        <v>3.8110823352843374E-4</v>
      </c>
      <c r="U857" s="298">
        <v>0.67949956749627527</v>
      </c>
      <c r="V857" s="295"/>
      <c r="W857" s="295"/>
      <c r="X857" s="295"/>
      <c r="Y857" s="313"/>
      <c r="Z857" s="313"/>
      <c r="AA857" s="301"/>
      <c r="AB857" s="295"/>
    </row>
    <row r="858" spans="1:28" ht="15">
      <c r="A858" s="247" t="s">
        <v>3309</v>
      </c>
      <c r="B858" s="287" t="s">
        <v>3310</v>
      </c>
      <c r="C858" s="287" t="s">
        <v>3311</v>
      </c>
      <c r="D858" s="305">
        <v>11</v>
      </c>
      <c r="E858" s="287" t="s">
        <v>14</v>
      </c>
      <c r="F858" s="289">
        <v>43707</v>
      </c>
      <c r="G858" s="290" t="s">
        <v>701</v>
      </c>
      <c r="H858" s="290" t="s">
        <v>3312</v>
      </c>
      <c r="I858" s="291">
        <v>-0.10992366000000001</v>
      </c>
      <c r="J858" s="291">
        <v>1</v>
      </c>
      <c r="K858" s="290" t="s">
        <v>815</v>
      </c>
      <c r="L858" s="292">
        <v>98.08</v>
      </c>
      <c r="M858" s="293" t="s">
        <v>3313</v>
      </c>
      <c r="N858" s="293" t="s">
        <v>3314</v>
      </c>
      <c r="O858" s="294" t="s">
        <v>10</v>
      </c>
      <c r="P858" s="295">
        <v>-10.335493</v>
      </c>
      <c r="Q858" s="295" t="s">
        <v>280</v>
      </c>
      <c r="R858" s="296">
        <v>0</v>
      </c>
      <c r="S858" s="297">
        <v>1.2183195876224167E-3</v>
      </c>
      <c r="T858" s="297">
        <v>6.1996965264162092E-4</v>
      </c>
      <c r="U858" s="298">
        <v>1.9651277807410314</v>
      </c>
      <c r="V858" s="295"/>
      <c r="W858" s="295"/>
      <c r="X858" s="295"/>
      <c r="Y858" s="313"/>
      <c r="Z858" s="313"/>
      <c r="AA858" s="301"/>
      <c r="AB858" s="295"/>
    </row>
    <row r="859" spans="1:28" ht="15">
      <c r="A859" s="247" t="s">
        <v>3315</v>
      </c>
      <c r="B859" s="287" t="s">
        <v>3316</v>
      </c>
      <c r="C859" s="287" t="s">
        <v>3317</v>
      </c>
      <c r="D859" s="305">
        <v>12</v>
      </c>
      <c r="E859" s="287" t="s">
        <v>14</v>
      </c>
      <c r="F859" s="289">
        <v>43707</v>
      </c>
      <c r="G859" s="290" t="s">
        <v>701</v>
      </c>
      <c r="H859" s="290" t="s">
        <v>3034</v>
      </c>
      <c r="I859" s="291">
        <v>-0.12969696999999999</v>
      </c>
      <c r="J859" s="291">
        <v>1</v>
      </c>
      <c r="K859" s="290" t="s">
        <v>815</v>
      </c>
      <c r="L859" s="292">
        <v>137.26</v>
      </c>
      <c r="M859" s="293" t="s">
        <v>3035</v>
      </c>
      <c r="N859" s="293" t="s">
        <v>3036</v>
      </c>
      <c r="O859" s="294" t="s">
        <v>10</v>
      </c>
      <c r="P859" s="295">
        <v>-5.6988954999999999</v>
      </c>
      <c r="Q859" s="295" t="s">
        <v>395</v>
      </c>
      <c r="R859" s="296">
        <v>0</v>
      </c>
      <c r="S859" s="297">
        <v>5.9882196444361706E-3</v>
      </c>
      <c r="T859" s="297">
        <v>9.7317324571355307E-3</v>
      </c>
      <c r="U859" s="298">
        <v>0.61532925106726188</v>
      </c>
      <c r="V859" s="295"/>
      <c r="W859" s="295"/>
      <c r="X859" s="295"/>
      <c r="Y859" s="313"/>
      <c r="Z859" s="313"/>
      <c r="AA859" s="301"/>
      <c r="AB859" s="295"/>
    </row>
    <row r="860" spans="1:28" ht="15">
      <c r="A860" s="247" t="s">
        <v>176</v>
      </c>
      <c r="B860" s="287" t="s">
        <v>3318</v>
      </c>
      <c r="C860" s="287" t="s">
        <v>3319</v>
      </c>
      <c r="D860" s="305">
        <v>13</v>
      </c>
      <c r="E860" s="287" t="s">
        <v>14</v>
      </c>
      <c r="F860" s="289">
        <v>43707</v>
      </c>
      <c r="G860" s="290" t="s">
        <v>701</v>
      </c>
      <c r="H860" s="290" t="s">
        <v>3320</v>
      </c>
      <c r="I860" s="291">
        <v>-0.22988764</v>
      </c>
      <c r="J860" s="291">
        <v>2</v>
      </c>
      <c r="K860" s="290" t="s">
        <v>815</v>
      </c>
      <c r="L860" s="292">
        <v>42.63</v>
      </c>
      <c r="M860" s="293" t="s">
        <v>3321</v>
      </c>
      <c r="N860" s="293" t="s">
        <v>3322</v>
      </c>
      <c r="O860" s="294" t="s">
        <v>10</v>
      </c>
      <c r="P860" s="295">
        <v>-7.3286533</v>
      </c>
      <c r="Q860" s="295" t="s">
        <v>280</v>
      </c>
      <c r="R860" s="296">
        <v>0</v>
      </c>
      <c r="S860" s="297">
        <v>1.3742126975914495E-3</v>
      </c>
      <c r="T860" s="297">
        <v>1.2906620404906743E-3</v>
      </c>
      <c r="U860" s="298">
        <v>1.0647347287513094</v>
      </c>
      <c r="V860" s="295"/>
      <c r="W860" s="295"/>
      <c r="X860" s="295"/>
      <c r="Y860" s="313"/>
      <c r="Z860" s="313"/>
      <c r="AA860" s="301"/>
      <c r="AB860" s="295"/>
    </row>
    <row r="861" spans="1:28" ht="15">
      <c r="A861" s="247" t="s">
        <v>176</v>
      </c>
      <c r="B861" s="287" t="s">
        <v>3323</v>
      </c>
      <c r="C861" s="287" t="s">
        <v>3324</v>
      </c>
      <c r="D861" s="305">
        <v>14</v>
      </c>
      <c r="E861" s="287" t="s">
        <v>14</v>
      </c>
      <c r="F861" s="289">
        <v>43707</v>
      </c>
      <c r="G861" s="290" t="s">
        <v>701</v>
      </c>
      <c r="H861" s="290" t="s">
        <v>550</v>
      </c>
      <c r="I861" s="291">
        <v>-0.45172414</v>
      </c>
      <c r="J861" s="291">
        <v>2</v>
      </c>
      <c r="K861" s="290" t="s">
        <v>815</v>
      </c>
      <c r="L861" s="292">
        <v>67.930000000000007</v>
      </c>
      <c r="M861" s="293" t="s">
        <v>551</v>
      </c>
      <c r="N861" s="293" t="s">
        <v>552</v>
      </c>
      <c r="O861" s="294" t="s">
        <v>10</v>
      </c>
      <c r="P861" s="295">
        <v>-3.312093</v>
      </c>
      <c r="Q861" s="295" t="s">
        <v>447</v>
      </c>
      <c r="R861" s="296">
        <v>0</v>
      </c>
      <c r="S861" s="297">
        <v>2.5000632214030954E-3</v>
      </c>
      <c r="T861" s="297">
        <v>2.0923734237602676E-3</v>
      </c>
      <c r="U861" s="298">
        <v>1.1948456202957101</v>
      </c>
      <c r="V861" s="295"/>
      <c r="W861" s="295"/>
      <c r="X861" s="295"/>
      <c r="Y861" s="313"/>
      <c r="Z861" s="313"/>
      <c r="AA861" s="301"/>
      <c r="AB861" s="295"/>
    </row>
    <row r="862" spans="1:28" ht="15">
      <c r="A862" s="247" t="s">
        <v>3325</v>
      </c>
      <c r="B862" s="287" t="s">
        <v>3326</v>
      </c>
      <c r="C862" s="287" t="s">
        <v>3327</v>
      </c>
      <c r="D862" s="305">
        <v>15</v>
      </c>
      <c r="E862" s="287" t="s">
        <v>14</v>
      </c>
      <c r="F862" s="289">
        <v>43707</v>
      </c>
      <c r="G862" s="290" t="s">
        <v>701</v>
      </c>
      <c r="H862" s="290" t="s">
        <v>2305</v>
      </c>
      <c r="I862" s="291">
        <v>-0.11731448999999999</v>
      </c>
      <c r="J862" s="291">
        <v>1</v>
      </c>
      <c r="K862" s="290" t="s">
        <v>815</v>
      </c>
      <c r="L862" s="292">
        <v>74.19</v>
      </c>
      <c r="M862" s="293" t="s">
        <v>2306</v>
      </c>
      <c r="N862" s="293" t="s">
        <v>2307</v>
      </c>
      <c r="O862" s="294" t="s">
        <v>10</v>
      </c>
      <c r="P862" s="295">
        <v>-9.6680220000000006</v>
      </c>
      <c r="Q862" s="295" t="s">
        <v>484</v>
      </c>
      <c r="R862" s="296">
        <v>0</v>
      </c>
      <c r="S862" s="297">
        <v>4.3565442590616336E-3</v>
      </c>
      <c r="T862" s="297">
        <v>1.7628887539072947E-3</v>
      </c>
      <c r="U862" s="298">
        <v>2.471253077884648</v>
      </c>
      <c r="V862" s="295"/>
      <c r="W862" s="295"/>
      <c r="X862" s="295"/>
      <c r="Y862" s="313"/>
      <c r="Z862" s="313"/>
      <c r="AA862" s="301"/>
      <c r="AB862" s="295"/>
    </row>
    <row r="863" spans="1:28" ht="15">
      <c r="A863" s="247" t="s">
        <v>176</v>
      </c>
      <c r="B863" s="287" t="s">
        <v>3328</v>
      </c>
      <c r="C863" s="287" t="s">
        <v>3329</v>
      </c>
      <c r="D863" s="305">
        <v>16</v>
      </c>
      <c r="E863" s="287" t="s">
        <v>14</v>
      </c>
      <c r="F863" s="289">
        <v>43707</v>
      </c>
      <c r="G863" s="290" t="s">
        <v>701</v>
      </c>
      <c r="H863" s="290" t="s">
        <v>2572</v>
      </c>
      <c r="I863" s="291">
        <v>-0.10582071999999999</v>
      </c>
      <c r="J863" s="291">
        <v>2</v>
      </c>
      <c r="K863" s="290" t="s">
        <v>815</v>
      </c>
      <c r="L863" s="292">
        <v>65.37</v>
      </c>
      <c r="M863" s="293" t="s">
        <v>2573</v>
      </c>
      <c r="N863" s="293" t="s">
        <v>2574</v>
      </c>
      <c r="O863" s="294" t="s">
        <v>10</v>
      </c>
      <c r="P863" s="295">
        <v>-10.404771999999999</v>
      </c>
      <c r="Q863" s="295" t="s">
        <v>404</v>
      </c>
      <c r="R863" s="296">
        <v>0</v>
      </c>
      <c r="S863" s="297">
        <v>2.250862981609822E-4</v>
      </c>
      <c r="T863" s="297">
        <v>3.6276752341722791E-4</v>
      </c>
      <c r="U863" s="298">
        <v>0.62046981505040866</v>
      </c>
      <c r="V863" s="295"/>
      <c r="W863" s="295"/>
      <c r="X863" s="295"/>
      <c r="Y863" s="313"/>
      <c r="Z863" s="313"/>
      <c r="AA863" s="301"/>
      <c r="AB863" s="295"/>
    </row>
    <row r="864" spans="1:28" ht="15">
      <c r="A864" s="247" t="s">
        <v>176</v>
      </c>
      <c r="B864" s="287" t="s">
        <v>3330</v>
      </c>
      <c r="C864" s="287" t="s">
        <v>3331</v>
      </c>
      <c r="D864" s="305">
        <v>17</v>
      </c>
      <c r="E864" s="287" t="s">
        <v>14</v>
      </c>
      <c r="F864" s="289">
        <v>43707</v>
      </c>
      <c r="G864" s="290" t="s">
        <v>701</v>
      </c>
      <c r="H864" s="290" t="s">
        <v>3332</v>
      </c>
      <c r="I864" s="291">
        <v>-0.15445544999999999</v>
      </c>
      <c r="J864" s="291">
        <v>3</v>
      </c>
      <c r="K864" s="290" t="s">
        <v>815</v>
      </c>
      <c r="L864" s="292">
        <v>68.48</v>
      </c>
      <c r="M864" s="293" t="s">
        <v>3333</v>
      </c>
      <c r="N864" s="293" t="s">
        <v>3334</v>
      </c>
      <c r="O864" s="294" t="s">
        <v>10</v>
      </c>
      <c r="P864" s="295">
        <v>-5.190963</v>
      </c>
      <c r="Q864" s="295" t="s">
        <v>408</v>
      </c>
      <c r="R864" s="296">
        <v>0</v>
      </c>
      <c r="S864" s="297">
        <v>4.8986995658027504E-3</v>
      </c>
      <c r="T864" s="297">
        <v>1.2089930509727363E-2</v>
      </c>
      <c r="U864" s="298">
        <v>0.40518839722538819</v>
      </c>
      <c r="V864" s="295"/>
      <c r="W864" s="295"/>
      <c r="X864" s="295"/>
      <c r="Y864" s="313"/>
      <c r="Z864" s="313"/>
      <c r="AA864" s="301"/>
      <c r="AB864" s="295"/>
    </row>
    <row r="865" spans="1:28" ht="15">
      <c r="A865" s="247" t="s">
        <v>176</v>
      </c>
      <c r="B865" s="287" t="s">
        <v>3335</v>
      </c>
      <c r="C865" s="287" t="s">
        <v>3336</v>
      </c>
      <c r="D865" s="305">
        <v>18</v>
      </c>
      <c r="E865" s="287" t="s">
        <v>14</v>
      </c>
      <c r="F865" s="289">
        <v>43707</v>
      </c>
      <c r="G865" s="290" t="s">
        <v>701</v>
      </c>
      <c r="H865" s="290" t="s">
        <v>1357</v>
      </c>
      <c r="I865" s="291">
        <v>-0.11005666</v>
      </c>
      <c r="J865" s="291">
        <v>2</v>
      </c>
      <c r="K865" s="290" t="s">
        <v>815</v>
      </c>
      <c r="L865" s="292">
        <v>185.67</v>
      </c>
      <c r="M865" s="293" t="s">
        <v>1358</v>
      </c>
      <c r="N865" s="293" t="s">
        <v>1359</v>
      </c>
      <c r="O865" s="294" t="s">
        <v>10</v>
      </c>
      <c r="P865" s="295">
        <v>-4.6748694999999998</v>
      </c>
      <c r="Q865" s="295" t="s">
        <v>280</v>
      </c>
      <c r="R865" s="296">
        <v>0</v>
      </c>
      <c r="S865" s="297">
        <v>3.3419348285993973E-2</v>
      </c>
      <c r="T865" s="297">
        <v>1.8080584618534516E-2</v>
      </c>
      <c r="U865" s="298">
        <v>1.8483555145520902</v>
      </c>
      <c r="V865" s="295"/>
      <c r="W865" s="295"/>
      <c r="X865" s="295"/>
      <c r="Y865" s="313"/>
      <c r="Z865" s="313"/>
      <c r="AA865" s="301"/>
      <c r="AB865" s="295"/>
    </row>
    <row r="866" spans="1:28" ht="15">
      <c r="A866" s="247" t="s">
        <v>176</v>
      </c>
      <c r="B866" s="287" t="s">
        <v>3337</v>
      </c>
      <c r="C866" s="287" t="s">
        <v>3338</v>
      </c>
      <c r="D866" s="305">
        <v>19</v>
      </c>
      <c r="E866" s="287" t="s">
        <v>14</v>
      </c>
      <c r="F866" s="289">
        <v>43707</v>
      </c>
      <c r="G866" s="290" t="s">
        <v>701</v>
      </c>
      <c r="H866" s="290" t="s">
        <v>2577</v>
      </c>
      <c r="I866" s="291">
        <v>-0.12130072</v>
      </c>
      <c r="J866" s="291">
        <v>3</v>
      </c>
      <c r="K866" s="290" t="s">
        <v>815</v>
      </c>
      <c r="L866" s="292">
        <v>158.61000000000001</v>
      </c>
      <c r="M866" s="293" t="s">
        <v>2578</v>
      </c>
      <c r="N866" s="293" t="s">
        <v>2579</v>
      </c>
      <c r="O866" s="294" t="s">
        <v>10</v>
      </c>
      <c r="P866" s="295">
        <v>-5.7878375000000002</v>
      </c>
      <c r="Q866" s="295" t="s">
        <v>404</v>
      </c>
      <c r="R866" s="296">
        <v>0</v>
      </c>
      <c r="S866" s="297">
        <v>2.8753290857269674E-3</v>
      </c>
      <c r="T866" s="297">
        <v>1.542446793833759E-3</v>
      </c>
      <c r="U866" s="298">
        <v>1.8641350205541438</v>
      </c>
      <c r="V866" s="295"/>
      <c r="W866" s="295"/>
      <c r="X866" s="295"/>
      <c r="Y866" s="313"/>
      <c r="Z866" s="313"/>
      <c r="AA866" s="301"/>
      <c r="AB866" s="295"/>
    </row>
    <row r="867" spans="1:28" ht="15">
      <c r="A867" s="247" t="s">
        <v>3339</v>
      </c>
      <c r="B867" s="287" t="s">
        <v>3340</v>
      </c>
      <c r="C867" s="287" t="s">
        <v>3341</v>
      </c>
      <c r="D867" s="305">
        <v>20</v>
      </c>
      <c r="E867" s="287" t="s">
        <v>14</v>
      </c>
      <c r="F867" s="289">
        <v>43707</v>
      </c>
      <c r="G867" s="290" t="s">
        <v>701</v>
      </c>
      <c r="H867" s="290" t="s">
        <v>1906</v>
      </c>
      <c r="I867" s="291">
        <v>-0.28266129000000001</v>
      </c>
      <c r="J867" s="291">
        <v>1</v>
      </c>
      <c r="K867" s="290" t="s">
        <v>815</v>
      </c>
      <c r="L867" s="292">
        <v>136.22</v>
      </c>
      <c r="M867" s="293" t="s">
        <v>1907</v>
      </c>
      <c r="N867" s="293" t="s">
        <v>1908</v>
      </c>
      <c r="O867" s="294" t="s">
        <v>10</v>
      </c>
      <c r="P867" s="295">
        <v>0.92307329999999999</v>
      </c>
      <c r="Q867" s="295" t="s">
        <v>404</v>
      </c>
      <c r="R867" s="296">
        <v>0</v>
      </c>
      <c r="S867" s="297">
        <v>2.5291743678783271E-3</v>
      </c>
      <c r="T867" s="297">
        <v>1.8436773642757198E-3</v>
      </c>
      <c r="U867" s="298">
        <v>1.3718096326858695</v>
      </c>
      <c r="V867" s="295"/>
      <c r="W867" s="295"/>
      <c r="X867" s="295"/>
      <c r="Y867" s="313"/>
      <c r="Z867" s="313"/>
      <c r="AA867" s="301"/>
      <c r="AB867" s="295"/>
    </row>
    <row r="868" spans="1:28" ht="15">
      <c r="A868" s="247" t="s">
        <v>176</v>
      </c>
      <c r="B868" s="287" t="s">
        <v>3342</v>
      </c>
      <c r="C868" s="287" t="s">
        <v>3343</v>
      </c>
      <c r="D868" s="305">
        <v>21</v>
      </c>
      <c r="E868" s="287" t="s">
        <v>14</v>
      </c>
      <c r="F868" s="289">
        <v>43707</v>
      </c>
      <c r="G868" s="290" t="s">
        <v>701</v>
      </c>
      <c r="H868" s="290" t="s">
        <v>597</v>
      </c>
      <c r="I868" s="291">
        <v>-0.65454546000000002</v>
      </c>
      <c r="J868" s="291">
        <v>12</v>
      </c>
      <c r="K868" s="290" t="s">
        <v>815</v>
      </c>
      <c r="L868" s="292">
        <v>9.19</v>
      </c>
      <c r="M868" s="293" t="s">
        <v>598</v>
      </c>
      <c r="N868" s="293" t="s">
        <v>599</v>
      </c>
      <c r="O868" s="294" t="s">
        <v>10</v>
      </c>
      <c r="P868" s="295">
        <v>-8.8607610000000001</v>
      </c>
      <c r="Q868" s="295" t="s">
        <v>456</v>
      </c>
      <c r="R868" s="296">
        <v>0</v>
      </c>
      <c r="S868" s="297">
        <v>6.9823718873783492E-4</v>
      </c>
      <c r="T868" s="297">
        <v>5.4231368311438136E-4</v>
      </c>
      <c r="U868" s="298">
        <v>1.2875153448609689</v>
      </c>
      <c r="V868" s="295"/>
      <c r="W868" s="295"/>
      <c r="X868" s="295"/>
      <c r="Y868" s="313"/>
      <c r="Z868" s="313"/>
      <c r="AA868" s="301"/>
      <c r="AB868" s="295"/>
    </row>
    <row r="869" spans="1:28" ht="15">
      <c r="A869" s="247" t="s">
        <v>176</v>
      </c>
      <c r="B869" s="287" t="s">
        <v>3344</v>
      </c>
      <c r="C869" s="287" t="s">
        <v>3345</v>
      </c>
      <c r="D869" s="305">
        <v>22</v>
      </c>
      <c r="E869" s="287" t="s">
        <v>14</v>
      </c>
      <c r="F869" s="289">
        <v>43707</v>
      </c>
      <c r="G869" s="290" t="s">
        <v>701</v>
      </c>
      <c r="H869" s="290" t="s">
        <v>2584</v>
      </c>
      <c r="I869" s="291">
        <v>-0.15691057</v>
      </c>
      <c r="J869" s="291">
        <v>4</v>
      </c>
      <c r="K869" s="290" t="s">
        <v>815</v>
      </c>
      <c r="L869" s="292">
        <v>15.79</v>
      </c>
      <c r="M869" s="293" t="s">
        <v>2585</v>
      </c>
      <c r="N869" s="293" t="s">
        <v>2586</v>
      </c>
      <c r="O869" s="294" t="s">
        <v>10</v>
      </c>
      <c r="P869" s="295">
        <v>-8.4615345000000008</v>
      </c>
      <c r="Q869" s="295" t="s">
        <v>399</v>
      </c>
      <c r="R869" s="296">
        <v>0</v>
      </c>
      <c r="S869" s="297">
        <v>2.0917278155687356E-4</v>
      </c>
      <c r="T869" s="297">
        <v>1.5162809805230925E-4</v>
      </c>
      <c r="U869" s="298">
        <v>1.3795120049894203</v>
      </c>
      <c r="V869" s="295"/>
      <c r="W869" s="295"/>
      <c r="X869" s="295"/>
      <c r="Y869" s="313"/>
      <c r="Z869" s="313"/>
      <c r="AA869" s="301"/>
      <c r="AB869" s="295"/>
    </row>
    <row r="870" spans="1:28" ht="15">
      <c r="A870" s="247" t="s">
        <v>176</v>
      </c>
      <c r="B870" s="287" t="s">
        <v>3346</v>
      </c>
      <c r="C870" s="287" t="s">
        <v>3347</v>
      </c>
      <c r="D870" s="305">
        <v>23</v>
      </c>
      <c r="E870" s="287" t="s">
        <v>14</v>
      </c>
      <c r="F870" s="289">
        <v>43707</v>
      </c>
      <c r="G870" s="290" t="s">
        <v>701</v>
      </c>
      <c r="H870" s="290" t="s">
        <v>604</v>
      </c>
      <c r="I870" s="291">
        <v>-0.10681818</v>
      </c>
      <c r="J870" s="291">
        <v>2</v>
      </c>
      <c r="K870" s="290" t="s">
        <v>815</v>
      </c>
      <c r="L870" s="292">
        <v>133.66999999999999</v>
      </c>
      <c r="M870" s="293" t="s">
        <v>605</v>
      </c>
      <c r="N870" s="293" t="s">
        <v>606</v>
      </c>
      <c r="O870" s="294" t="s">
        <v>10</v>
      </c>
      <c r="P870" s="295">
        <v>-7.1700334999999997</v>
      </c>
      <c r="Q870" s="295" t="s">
        <v>408</v>
      </c>
      <c r="R870" s="296">
        <v>0</v>
      </c>
      <c r="S870" s="297">
        <v>3.2974993518166361E-4</v>
      </c>
      <c r="T870" s="297">
        <v>4.9367737112941679E-4</v>
      </c>
      <c r="U870" s="298">
        <v>0.66794622250413049</v>
      </c>
      <c r="V870" s="295"/>
      <c r="W870" s="295"/>
      <c r="X870" s="295"/>
      <c r="Y870" s="313"/>
      <c r="Z870" s="313"/>
      <c r="AA870" s="301"/>
      <c r="AB870" s="295"/>
    </row>
    <row r="871" spans="1:28" ht="15">
      <c r="A871" s="247" t="s">
        <v>3348</v>
      </c>
      <c r="B871" s="287" t="s">
        <v>3349</v>
      </c>
      <c r="C871" s="287" t="s">
        <v>3350</v>
      </c>
      <c r="D871" s="305">
        <v>24</v>
      </c>
      <c r="E871" s="287" t="s">
        <v>14</v>
      </c>
      <c r="F871" s="289">
        <v>43707</v>
      </c>
      <c r="G871" s="290" t="s">
        <v>701</v>
      </c>
      <c r="H871" s="290" t="s">
        <v>912</v>
      </c>
      <c r="I871" s="291">
        <v>-1.9576923100000001</v>
      </c>
      <c r="J871" s="291">
        <v>1</v>
      </c>
      <c r="K871" s="290" t="s">
        <v>815</v>
      </c>
      <c r="L871" s="292">
        <v>62.95</v>
      </c>
      <c r="M871" s="293" t="s">
        <v>913</v>
      </c>
      <c r="N871" s="293" t="s">
        <v>914</v>
      </c>
      <c r="O871" s="294" t="s">
        <v>10</v>
      </c>
      <c r="P871" s="295">
        <v>-10.518193</v>
      </c>
      <c r="Q871" s="295" t="s">
        <v>484</v>
      </c>
      <c r="R871" s="296">
        <v>0</v>
      </c>
      <c r="S871" s="297">
        <v>1.3019418022374751E-3</v>
      </c>
      <c r="T871" s="297">
        <v>6.427425726040297E-4</v>
      </c>
      <c r="U871" s="298">
        <v>2.0256038073886136</v>
      </c>
      <c r="V871" s="295"/>
      <c r="W871" s="295"/>
      <c r="X871" s="295"/>
      <c r="Y871" s="313"/>
      <c r="Z871" s="313"/>
      <c r="AA871" s="301"/>
      <c r="AB871" s="295"/>
    </row>
    <row r="872" spans="1:28" ht="15">
      <c r="A872" s="247" t="s">
        <v>176</v>
      </c>
      <c r="B872" s="287" t="s">
        <v>3351</v>
      </c>
      <c r="C872" s="287" t="s">
        <v>3352</v>
      </c>
      <c r="D872" s="305">
        <v>25</v>
      </c>
      <c r="E872" s="287" t="s">
        <v>14</v>
      </c>
      <c r="F872" s="289">
        <v>43707</v>
      </c>
      <c r="G872" s="290" t="s">
        <v>701</v>
      </c>
      <c r="H872" s="290" t="s">
        <v>1386</v>
      </c>
      <c r="I872" s="291">
        <v>-0.17688356</v>
      </c>
      <c r="J872" s="291">
        <v>3</v>
      </c>
      <c r="K872" s="290" t="s">
        <v>815</v>
      </c>
      <c r="L872" s="292">
        <v>123.73</v>
      </c>
      <c r="M872" s="293" t="s">
        <v>1387</v>
      </c>
      <c r="N872" s="293" t="s">
        <v>1388</v>
      </c>
      <c r="O872" s="294" t="s">
        <v>10</v>
      </c>
      <c r="P872" s="295">
        <v>-9.1901360000000007</v>
      </c>
      <c r="Q872" s="295" t="s">
        <v>408</v>
      </c>
      <c r="R872" s="296">
        <v>0</v>
      </c>
      <c r="S872" s="297">
        <v>6.3557666413818038E-5</v>
      </c>
      <c r="T872" s="297">
        <v>1.7827837815782255E-4</v>
      </c>
      <c r="U872" s="298">
        <v>0.35650799087679064</v>
      </c>
      <c r="V872" s="295"/>
      <c r="W872" s="295"/>
      <c r="X872" s="295"/>
      <c r="Y872" s="313"/>
      <c r="Z872" s="313"/>
      <c r="AA872" s="301"/>
      <c r="AB872" s="295"/>
    </row>
    <row r="873" spans="1:28" ht="15">
      <c r="A873" s="247" t="s">
        <v>3353</v>
      </c>
      <c r="B873" s="287" t="s">
        <v>3354</v>
      </c>
      <c r="C873" s="287" t="s">
        <v>3355</v>
      </c>
      <c r="D873" s="305">
        <v>26</v>
      </c>
      <c r="E873" s="287" t="s">
        <v>14</v>
      </c>
      <c r="F873" s="289">
        <v>43707</v>
      </c>
      <c r="G873" s="290" t="s">
        <v>701</v>
      </c>
      <c r="H873" s="290" t="s">
        <v>625</v>
      </c>
      <c r="I873" s="291">
        <v>-9.5958080000000001E-2</v>
      </c>
      <c r="J873" s="291">
        <v>1</v>
      </c>
      <c r="K873" s="290" t="s">
        <v>815</v>
      </c>
      <c r="L873" s="292">
        <v>281.33999999999997</v>
      </c>
      <c r="M873" s="293" t="s">
        <v>626</v>
      </c>
      <c r="N873" s="293" t="s">
        <v>627</v>
      </c>
      <c r="O873" s="294" t="s">
        <v>10</v>
      </c>
      <c r="P873" s="295">
        <v>-2.1744967000000002</v>
      </c>
      <c r="Q873" s="295" t="s">
        <v>408</v>
      </c>
      <c r="R873" s="296">
        <v>0</v>
      </c>
      <c r="S873" s="297">
        <v>2.9863494830884118E-3</v>
      </c>
      <c r="T873" s="297">
        <v>1.739152302701036E-3</v>
      </c>
      <c r="U873" s="298">
        <v>1.7171293615000731</v>
      </c>
      <c r="V873" s="295"/>
      <c r="W873" s="295"/>
      <c r="X873" s="295"/>
      <c r="Y873" s="313"/>
      <c r="Z873" s="313"/>
      <c r="AA873" s="301"/>
      <c r="AB873" s="295"/>
    </row>
    <row r="874" spans="1:28" ht="15">
      <c r="A874" s="247" t="s">
        <v>176</v>
      </c>
      <c r="B874" s="287" t="s">
        <v>3356</v>
      </c>
      <c r="C874" s="287" t="s">
        <v>3357</v>
      </c>
      <c r="D874" s="305">
        <v>27</v>
      </c>
      <c r="E874" s="287" t="s">
        <v>14</v>
      </c>
      <c r="F874" s="289">
        <v>43707</v>
      </c>
      <c r="G874" s="290" t="s">
        <v>701</v>
      </c>
      <c r="H874" s="290" t="s">
        <v>3358</v>
      </c>
      <c r="I874" s="291">
        <v>-0.12799228000000001</v>
      </c>
      <c r="J874" s="291">
        <v>2</v>
      </c>
      <c r="K874" s="290" t="s">
        <v>815</v>
      </c>
      <c r="L874" s="292">
        <v>39.1</v>
      </c>
      <c r="M874" s="293" t="s">
        <v>3359</v>
      </c>
      <c r="N874" s="293" t="s">
        <v>3360</v>
      </c>
      <c r="O874" s="294" t="s">
        <v>10</v>
      </c>
      <c r="P874" s="295">
        <v>-8.4946450000000002</v>
      </c>
      <c r="Q874" s="295" t="s">
        <v>408</v>
      </c>
      <c r="R874" s="296">
        <v>0</v>
      </c>
      <c r="S874" s="297">
        <v>2.6803696481269429E-4</v>
      </c>
      <c r="T874" s="297">
        <v>6.2966169817910795E-4</v>
      </c>
      <c r="U874" s="298">
        <v>0.42568408653062279</v>
      </c>
      <c r="V874" s="295"/>
      <c r="W874" s="295"/>
      <c r="X874" s="295"/>
      <c r="Y874" s="313"/>
      <c r="Z874" s="313"/>
      <c r="AA874" s="301"/>
      <c r="AB874" s="295"/>
    </row>
    <row r="875" spans="1:28" ht="15">
      <c r="A875" s="247" t="s">
        <v>176</v>
      </c>
      <c r="B875" s="287" t="s">
        <v>3361</v>
      </c>
      <c r="C875" s="287" t="s">
        <v>3362</v>
      </c>
      <c r="D875" s="305">
        <v>28</v>
      </c>
      <c r="E875" s="287" t="s">
        <v>14</v>
      </c>
      <c r="F875" s="289">
        <v>43707</v>
      </c>
      <c r="G875" s="290" t="s">
        <v>701</v>
      </c>
      <c r="H875" s="290" t="s">
        <v>3363</v>
      </c>
      <c r="I875" s="291">
        <v>-0.13807947000000001</v>
      </c>
      <c r="J875" s="291">
        <v>3</v>
      </c>
      <c r="K875" s="290" t="s">
        <v>815</v>
      </c>
      <c r="L875" s="292">
        <v>47.26</v>
      </c>
      <c r="M875" s="293" t="s">
        <v>3364</v>
      </c>
      <c r="N875" s="293" t="s">
        <v>3365</v>
      </c>
      <c r="O875" s="294" t="s">
        <v>10</v>
      </c>
      <c r="P875" s="295">
        <v>-6.1269939999999998</v>
      </c>
      <c r="Q875" s="295" t="s">
        <v>408</v>
      </c>
      <c r="R875" s="296">
        <v>0</v>
      </c>
      <c r="S875" s="297">
        <v>4.6570820702371408E-5</v>
      </c>
      <c r="T875" s="297">
        <v>3.0992932102769653E-4</v>
      </c>
      <c r="U875" s="298">
        <v>0.15026271327910162</v>
      </c>
      <c r="V875" s="295"/>
      <c r="W875" s="295"/>
      <c r="X875" s="295"/>
      <c r="Y875" s="313"/>
      <c r="Z875" s="313"/>
      <c r="AA875" s="301"/>
      <c r="AB875" s="295"/>
    </row>
    <row r="876" spans="1:28" ht="15">
      <c r="A876" s="247" t="s">
        <v>176</v>
      </c>
      <c r="B876" s="287" t="s">
        <v>3366</v>
      </c>
      <c r="C876" s="287" t="s">
        <v>3367</v>
      </c>
      <c r="D876" s="305">
        <v>29</v>
      </c>
      <c r="E876" s="287" t="s">
        <v>14</v>
      </c>
      <c r="F876" s="289">
        <v>43707</v>
      </c>
      <c r="G876" s="290" t="s">
        <v>701</v>
      </c>
      <c r="H876" s="290" t="s">
        <v>644</v>
      </c>
      <c r="I876" s="291">
        <v>-0.23137255000000001</v>
      </c>
      <c r="J876" s="291">
        <v>5</v>
      </c>
      <c r="K876" s="290" t="s">
        <v>815</v>
      </c>
      <c r="L876" s="292">
        <v>28.06</v>
      </c>
      <c r="M876" s="293" t="s">
        <v>645</v>
      </c>
      <c r="N876" s="293" t="s">
        <v>646</v>
      </c>
      <c r="O876" s="294" t="s">
        <v>10</v>
      </c>
      <c r="P876" s="295">
        <v>-5.8294477000000002</v>
      </c>
      <c r="Q876" s="295" t="s">
        <v>484</v>
      </c>
      <c r="R876" s="296">
        <v>0</v>
      </c>
      <c r="S876" s="297">
        <v>8.7707937172395458E-4</v>
      </c>
      <c r="T876" s="297">
        <v>6.0023919329588768E-4</v>
      </c>
      <c r="U876" s="298">
        <v>1.4612164309163975</v>
      </c>
      <c r="V876" s="295"/>
      <c r="W876" s="295"/>
      <c r="X876" s="295"/>
      <c r="Y876" s="313"/>
      <c r="Z876" s="313"/>
      <c r="AA876" s="301"/>
      <c r="AB876" s="295"/>
    </row>
    <row r="877" spans="1:28" ht="15">
      <c r="A877" s="247" t="s">
        <v>176</v>
      </c>
      <c r="B877" s="287" t="s">
        <v>3368</v>
      </c>
      <c r="C877" s="287" t="s">
        <v>3369</v>
      </c>
      <c r="D877" s="305">
        <v>30</v>
      </c>
      <c r="E877" s="287" t="s">
        <v>14</v>
      </c>
      <c r="F877" s="289">
        <v>43707</v>
      </c>
      <c r="G877" s="290" t="s">
        <v>701</v>
      </c>
      <c r="H877" s="290" t="s">
        <v>2621</v>
      </c>
      <c r="I877" s="291">
        <v>-0.12740286000000001</v>
      </c>
      <c r="J877" s="291">
        <v>7</v>
      </c>
      <c r="K877" s="290" t="s">
        <v>815</v>
      </c>
      <c r="L877" s="292">
        <v>49.21</v>
      </c>
      <c r="M877" s="293" t="s">
        <v>2622</v>
      </c>
      <c r="N877" s="293" t="s">
        <v>2623</v>
      </c>
      <c r="O877" s="294" t="s">
        <v>10</v>
      </c>
      <c r="P877" s="295">
        <v>-14.6479845</v>
      </c>
      <c r="Q877" s="295" t="s">
        <v>280</v>
      </c>
      <c r="R877" s="296">
        <v>0</v>
      </c>
      <c r="S877" s="297">
        <v>5.3876083485096364E-4</v>
      </c>
      <c r="T877" s="297">
        <v>1.2837513986382529E-3</v>
      </c>
      <c r="U877" s="298">
        <v>0.41967692142143526</v>
      </c>
      <c r="V877" s="295"/>
      <c r="W877" s="295"/>
      <c r="X877" s="295"/>
      <c r="Y877" s="313"/>
      <c r="Z877" s="313"/>
      <c r="AA877" s="301"/>
      <c r="AB877" s="295"/>
    </row>
    <row r="878" spans="1:28" ht="15">
      <c r="A878" s="247" t="s">
        <v>176</v>
      </c>
      <c r="B878" s="287" t="s">
        <v>3370</v>
      </c>
      <c r="C878" s="287" t="s">
        <v>3371</v>
      </c>
      <c r="D878" s="305">
        <v>31</v>
      </c>
      <c r="E878" s="287" t="s">
        <v>14</v>
      </c>
      <c r="F878" s="289">
        <v>43707</v>
      </c>
      <c r="G878" s="290" t="s">
        <v>701</v>
      </c>
      <c r="H878" s="290" t="s">
        <v>3372</v>
      </c>
      <c r="I878" s="291">
        <v>-0.16515152</v>
      </c>
      <c r="J878" s="291">
        <v>2</v>
      </c>
      <c r="K878" s="290" t="s">
        <v>815</v>
      </c>
      <c r="L878" s="292">
        <v>54.54</v>
      </c>
      <c r="M878" s="293" t="s">
        <v>3373</v>
      </c>
      <c r="N878" s="293" t="s">
        <v>3374</v>
      </c>
      <c r="O878" s="294" t="s">
        <v>10</v>
      </c>
      <c r="P878" s="295">
        <v>-8.6501059999999992</v>
      </c>
      <c r="Q878" s="295" t="s">
        <v>408</v>
      </c>
      <c r="R878" s="296">
        <v>0</v>
      </c>
      <c r="S878" s="297">
        <v>5.8422446385213698E-4</v>
      </c>
      <c r="T878" s="297">
        <v>6.0149633949606502E-4</v>
      </c>
      <c r="U878" s="298">
        <v>0.97128515252744774</v>
      </c>
      <c r="V878" s="295"/>
      <c r="W878" s="295"/>
      <c r="X878" s="295"/>
      <c r="Y878" s="313"/>
      <c r="Z878" s="313"/>
      <c r="AA878" s="301"/>
      <c r="AB878" s="295"/>
    </row>
    <row r="879" spans="1:28" ht="15">
      <c r="A879" s="247" t="s">
        <v>176</v>
      </c>
      <c r="B879" s="287" t="s">
        <v>3375</v>
      </c>
      <c r="C879" s="287" t="s">
        <v>3376</v>
      </c>
      <c r="D879" s="305">
        <v>32</v>
      </c>
      <c r="E879" s="287" t="s">
        <v>14</v>
      </c>
      <c r="F879" s="289">
        <v>43707</v>
      </c>
      <c r="G879" s="290" t="s">
        <v>701</v>
      </c>
      <c r="H879" s="290" t="s">
        <v>670</v>
      </c>
      <c r="I879" s="291">
        <v>-0.3</v>
      </c>
      <c r="J879" s="291">
        <v>5</v>
      </c>
      <c r="K879" s="290" t="s">
        <v>815</v>
      </c>
      <c r="L879" s="292">
        <v>18.39</v>
      </c>
      <c r="M879" s="293" t="s">
        <v>671</v>
      </c>
      <c r="N879" s="293" t="s">
        <v>672</v>
      </c>
      <c r="O879" s="294" t="s">
        <v>10</v>
      </c>
      <c r="P879" s="295">
        <v>-9.8054830000000006</v>
      </c>
      <c r="Q879" s="295" t="s">
        <v>484</v>
      </c>
      <c r="R879" s="296">
        <v>0</v>
      </c>
      <c r="S879" s="297">
        <v>1.1304862415569445E-4</v>
      </c>
      <c r="T879" s="297">
        <v>2.7063376238452535E-4</v>
      </c>
      <c r="U879" s="298">
        <v>0.41771811158975519</v>
      </c>
      <c r="V879" s="295"/>
      <c r="W879" s="295"/>
      <c r="X879" s="295"/>
      <c r="Y879" s="313"/>
      <c r="Z879" s="313"/>
      <c r="AA879" s="301"/>
      <c r="AB879" s="295"/>
    </row>
    <row r="880" spans="1:28" ht="15">
      <c r="A880" s="247" t="s">
        <v>3377</v>
      </c>
      <c r="B880" s="287" t="s">
        <v>3378</v>
      </c>
      <c r="C880" s="287" t="s">
        <v>3379</v>
      </c>
      <c r="D880" s="305">
        <v>33</v>
      </c>
      <c r="E880" s="287" t="s">
        <v>14</v>
      </c>
      <c r="F880" s="289">
        <v>43707</v>
      </c>
      <c r="G880" s="290" t="s">
        <v>701</v>
      </c>
      <c r="H880" s="290" t="s">
        <v>1659</v>
      </c>
      <c r="I880" s="291">
        <v>-0.1842</v>
      </c>
      <c r="J880" s="291">
        <v>1</v>
      </c>
      <c r="K880" s="290" t="s">
        <v>815</v>
      </c>
      <c r="L880" s="292">
        <v>48.06</v>
      </c>
      <c r="M880" s="293" t="s">
        <v>1660</v>
      </c>
      <c r="N880" s="293" t="s">
        <v>1661</v>
      </c>
      <c r="O880" s="294" t="s">
        <v>10</v>
      </c>
      <c r="P880" s="295">
        <v>-20.89246</v>
      </c>
      <c r="Q880" s="295" t="s">
        <v>447</v>
      </c>
      <c r="R880" s="296">
        <v>0</v>
      </c>
      <c r="S880" s="297">
        <v>1.1232471784389064E-3</v>
      </c>
      <c r="T880" s="297">
        <v>4.7503699170878261E-4</v>
      </c>
      <c r="U880" s="298">
        <v>2.364546757502842</v>
      </c>
      <c r="V880" s="295"/>
      <c r="W880" s="295"/>
      <c r="X880" s="295"/>
      <c r="Y880" s="313"/>
      <c r="Z880" s="313"/>
      <c r="AA880" s="301"/>
      <c r="AB880" s="295"/>
    </row>
    <row r="881" spans="1:28" ht="15">
      <c r="A881" s="247" t="s">
        <v>176</v>
      </c>
      <c r="B881" s="287" t="s">
        <v>3380</v>
      </c>
      <c r="C881" s="287" t="s">
        <v>3381</v>
      </c>
      <c r="D881" s="305">
        <v>34</v>
      </c>
      <c r="E881" s="287" t="s">
        <v>14</v>
      </c>
      <c r="F881" s="289">
        <v>43707</v>
      </c>
      <c r="G881" s="290" t="s">
        <v>701</v>
      </c>
      <c r="H881" s="290" t="s">
        <v>981</v>
      </c>
      <c r="I881" s="291">
        <v>-6.44</v>
      </c>
      <c r="J881" s="291">
        <v>7</v>
      </c>
      <c r="K881" s="290" t="s">
        <v>815</v>
      </c>
      <c r="L881" s="292">
        <v>22.58</v>
      </c>
      <c r="M881" s="293" t="s">
        <v>982</v>
      </c>
      <c r="N881" s="293" t="s">
        <v>983</v>
      </c>
      <c r="O881" s="294" t="s">
        <v>10</v>
      </c>
      <c r="P881" s="295">
        <v>-2.3550749999999998</v>
      </c>
      <c r="Q881" s="295" t="s">
        <v>484</v>
      </c>
      <c r="R881" s="296">
        <v>0</v>
      </c>
      <c r="S881" s="297">
        <v>8.4315590314362006E-4</v>
      </c>
      <c r="T881" s="297">
        <v>4.3734398646091586E-4</v>
      </c>
      <c r="U881" s="298">
        <v>1.9279009869705168</v>
      </c>
      <c r="V881" s="295"/>
      <c r="W881" s="295"/>
      <c r="X881" s="295"/>
      <c r="Y881" s="313"/>
      <c r="Z881" s="313"/>
      <c r="AA881" s="301"/>
      <c r="AB881" s="295"/>
    </row>
    <row r="882" spans="1:28" ht="15">
      <c r="A882" s="247" t="s">
        <v>176</v>
      </c>
      <c r="B882" s="287" t="s">
        <v>3382</v>
      </c>
      <c r="C882" s="287" t="s">
        <v>3383</v>
      </c>
      <c r="D882" s="305">
        <v>35</v>
      </c>
      <c r="E882" s="287" t="s">
        <v>14</v>
      </c>
      <c r="F882" s="289">
        <v>43707</v>
      </c>
      <c r="G882" s="290" t="s">
        <v>701</v>
      </c>
      <c r="H882" s="290" t="s">
        <v>2636</v>
      </c>
      <c r="I882" s="291">
        <v>-0.1150134</v>
      </c>
      <c r="J882" s="291">
        <v>3</v>
      </c>
      <c r="K882" s="290" t="s">
        <v>815</v>
      </c>
      <c r="L882" s="292">
        <v>28.97</v>
      </c>
      <c r="M882" s="293" t="s">
        <v>2637</v>
      </c>
      <c r="N882" s="293" t="s">
        <v>2638</v>
      </c>
      <c r="O882" s="294" t="s">
        <v>10</v>
      </c>
      <c r="P882" s="295">
        <v>-8.9398979999999995</v>
      </c>
      <c r="Q882" s="295" t="s">
        <v>404</v>
      </c>
      <c r="R882" s="296">
        <v>0</v>
      </c>
      <c r="S882" s="297">
        <v>6.0024781875841922E-6</v>
      </c>
      <c r="T882" s="297">
        <v>1.2720563360014362E-4</v>
      </c>
      <c r="U882" s="298">
        <v>4.7187204038873755E-2</v>
      </c>
      <c r="V882" s="295"/>
      <c r="W882" s="295"/>
      <c r="X882" s="295"/>
      <c r="Y882" s="313"/>
      <c r="Z882" s="313"/>
      <c r="AA882" s="301"/>
      <c r="AB882" s="295"/>
    </row>
    <row r="883" spans="1:28" ht="15">
      <c r="A883" s="247" t="s">
        <v>176</v>
      </c>
      <c r="B883" s="287" t="s">
        <v>3384</v>
      </c>
      <c r="C883" s="287" t="s">
        <v>3385</v>
      </c>
      <c r="D883" s="305">
        <v>36</v>
      </c>
      <c r="E883" s="287" t="s">
        <v>14</v>
      </c>
      <c r="F883" s="289">
        <v>43707</v>
      </c>
      <c r="G883" s="290" t="s">
        <v>701</v>
      </c>
      <c r="H883" s="290" t="s">
        <v>3386</v>
      </c>
      <c r="I883" s="291">
        <v>-0.16797274000000001</v>
      </c>
      <c r="J883" s="291">
        <v>4</v>
      </c>
      <c r="K883" s="290" t="s">
        <v>815</v>
      </c>
      <c r="L883" s="292">
        <v>48.98</v>
      </c>
      <c r="M883" s="293" t="s">
        <v>3387</v>
      </c>
      <c r="N883" s="293" t="s">
        <v>3388</v>
      </c>
      <c r="O883" s="294" t="s">
        <v>10</v>
      </c>
      <c r="P883" s="295">
        <v>-5.7557939999999999</v>
      </c>
      <c r="Q883" s="295" t="s">
        <v>408</v>
      </c>
      <c r="R883" s="296">
        <v>0</v>
      </c>
      <c r="S883" s="297">
        <v>3.2820789849858284E-4</v>
      </c>
      <c r="T883" s="297">
        <v>6.0584611700120164E-4</v>
      </c>
      <c r="U883" s="298">
        <v>0.54173475621686928</v>
      </c>
      <c r="V883" s="295"/>
      <c r="W883" s="295"/>
      <c r="X883" s="295"/>
      <c r="Y883" s="313"/>
      <c r="Z883" s="313"/>
      <c r="AA883" s="301"/>
      <c r="AB883" s="295"/>
    </row>
    <row r="884" spans="1:28" ht="15">
      <c r="A884" s="247" t="s">
        <v>176</v>
      </c>
      <c r="B884" s="287" t="s">
        <v>3389</v>
      </c>
      <c r="C884" s="287" t="s">
        <v>3390</v>
      </c>
      <c r="D884" s="305">
        <v>37</v>
      </c>
      <c r="E884" s="287" t="s">
        <v>14</v>
      </c>
      <c r="F884" s="289">
        <v>43707</v>
      </c>
      <c r="G884" s="290" t="s">
        <v>701</v>
      </c>
      <c r="H884" s="290" t="s">
        <v>2643</v>
      </c>
      <c r="I884" s="291">
        <v>-0.26556121999999999</v>
      </c>
      <c r="J884" s="291">
        <v>2</v>
      </c>
      <c r="K884" s="290" t="s">
        <v>815</v>
      </c>
      <c r="L884" s="292">
        <v>43.48</v>
      </c>
      <c r="M884" s="293" t="s">
        <v>2644</v>
      </c>
      <c r="N884" s="293" t="s">
        <v>2645</v>
      </c>
      <c r="O884" s="294" t="s">
        <v>10</v>
      </c>
      <c r="P884" s="295">
        <v>-10.436135</v>
      </c>
      <c r="Q884" s="295" t="s">
        <v>484</v>
      </c>
      <c r="R884" s="296">
        <v>0</v>
      </c>
      <c r="S884" s="297">
        <v>1.8537088756937522E-3</v>
      </c>
      <c r="T884" s="297">
        <v>1.3418481665700612E-3</v>
      </c>
      <c r="U884" s="298">
        <v>1.3814594839236347</v>
      </c>
      <c r="V884" s="295"/>
      <c r="W884" s="295"/>
      <c r="X884" s="295"/>
      <c r="Y884" s="313"/>
      <c r="Z884" s="313"/>
      <c r="AA884" s="301"/>
      <c r="AB884" s="295"/>
    </row>
    <row r="885" spans="1:28" ht="15">
      <c r="A885" s="247" t="s">
        <v>3391</v>
      </c>
      <c r="B885" s="287" t="s">
        <v>3392</v>
      </c>
      <c r="C885" s="287" t="s">
        <v>3393</v>
      </c>
      <c r="D885" s="305">
        <v>38</v>
      </c>
      <c r="E885" s="287" t="s">
        <v>14</v>
      </c>
      <c r="F885" s="289">
        <v>43707</v>
      </c>
      <c r="G885" s="290" t="s">
        <v>701</v>
      </c>
      <c r="H885" s="290" t="s">
        <v>691</v>
      </c>
      <c r="I885" s="291">
        <v>-9.1754550000000004E-2</v>
      </c>
      <c r="J885" s="291">
        <v>1</v>
      </c>
      <c r="K885" s="290" t="s">
        <v>815</v>
      </c>
      <c r="L885" s="292">
        <v>75.8</v>
      </c>
      <c r="M885" s="293" t="s">
        <v>692</v>
      </c>
      <c r="N885" s="293" t="s">
        <v>693</v>
      </c>
      <c r="O885" s="294" t="s">
        <v>10</v>
      </c>
      <c r="P885" s="295">
        <v>-12.438143</v>
      </c>
      <c r="Q885" s="295" t="s">
        <v>404</v>
      </c>
      <c r="R885" s="296">
        <v>0</v>
      </c>
      <c r="S885" s="297">
        <v>1.8796406231134873E-4</v>
      </c>
      <c r="T885" s="297">
        <v>2.1887742208836654E-4</v>
      </c>
      <c r="U885" s="298">
        <v>0.85876405395282263</v>
      </c>
      <c r="V885" s="295"/>
      <c r="W885" s="295"/>
      <c r="X885" s="295"/>
      <c r="Y885" s="313"/>
      <c r="Z885" s="313"/>
      <c r="AA885" s="301"/>
      <c r="AB885" s="295"/>
    </row>
    <row r="886" spans="1:28" ht="15">
      <c r="A886" s="247" t="s">
        <v>3394</v>
      </c>
      <c r="B886" s="287" t="s">
        <v>3395</v>
      </c>
      <c r="C886" s="287" t="s">
        <v>3396</v>
      </c>
      <c r="D886" s="305">
        <v>39</v>
      </c>
      <c r="E886" s="287" t="s">
        <v>14</v>
      </c>
      <c r="F886" s="289">
        <v>43707</v>
      </c>
      <c r="G886" s="290" t="s">
        <v>701</v>
      </c>
      <c r="H886" s="290" t="s">
        <v>3397</v>
      </c>
      <c r="I886" s="291">
        <v>-9.6250000000000002E-2</v>
      </c>
      <c r="J886" s="291">
        <v>1</v>
      </c>
      <c r="K886" s="290" t="s">
        <v>815</v>
      </c>
      <c r="L886" s="292">
        <v>123.42</v>
      </c>
      <c r="M886" s="293" t="s">
        <v>3398</v>
      </c>
      <c r="N886" s="293" t="s">
        <v>3399</v>
      </c>
      <c r="O886" s="294" t="s">
        <v>10</v>
      </c>
      <c r="P886" s="295">
        <v>-11.525641999999999</v>
      </c>
      <c r="Q886" s="295" t="s">
        <v>484</v>
      </c>
      <c r="R886" s="296">
        <v>0</v>
      </c>
      <c r="S886" s="297">
        <v>1.516963565099603E-3</v>
      </c>
      <c r="T886" s="297">
        <v>8.6032590423686323E-4</v>
      </c>
      <c r="U886" s="298">
        <v>1.7632429264642433</v>
      </c>
      <c r="V886" s="295"/>
      <c r="W886" s="295"/>
      <c r="X886" s="295"/>
      <c r="Y886" s="313"/>
      <c r="Z886" s="313"/>
      <c r="AA886" s="301"/>
      <c r="AB886" s="295"/>
    </row>
    <row r="887" spans="1:28" ht="15">
      <c r="A887" s="247" t="s">
        <v>176</v>
      </c>
      <c r="B887" s="287" t="s">
        <v>3400</v>
      </c>
      <c r="C887" s="287" t="s">
        <v>3401</v>
      </c>
      <c r="D887" s="305">
        <v>40</v>
      </c>
      <c r="E887" s="287" t="s">
        <v>14</v>
      </c>
      <c r="F887" s="289">
        <v>43707</v>
      </c>
      <c r="G887" s="290" t="s">
        <v>701</v>
      </c>
      <c r="H887" s="290" t="s">
        <v>1450</v>
      </c>
      <c r="I887" s="291">
        <v>-0.14304858000000001</v>
      </c>
      <c r="J887" s="291">
        <v>4</v>
      </c>
      <c r="K887" s="290" t="s">
        <v>815</v>
      </c>
      <c r="L887" s="292">
        <v>71.430000000000007</v>
      </c>
      <c r="M887" s="293" t="s">
        <v>1451</v>
      </c>
      <c r="N887" s="293" t="s">
        <v>1452</v>
      </c>
      <c r="O887" s="294" t="s">
        <v>10</v>
      </c>
      <c r="P887" s="295">
        <v>-3.4384011999999999</v>
      </c>
      <c r="Q887" s="295" t="s">
        <v>456</v>
      </c>
      <c r="R887" s="296">
        <v>0</v>
      </c>
      <c r="S887" s="297">
        <v>1.6290638113892095E-4</v>
      </c>
      <c r="T887" s="297">
        <v>3.5483636319316752E-4</v>
      </c>
      <c r="U887" s="298">
        <v>0.45910283735558749</v>
      </c>
      <c r="V887" s="295"/>
      <c r="W887" s="295"/>
      <c r="X887" s="295"/>
      <c r="Y887" s="313"/>
      <c r="Z887" s="313"/>
      <c r="AA887" s="301"/>
      <c r="AB887" s="295"/>
    </row>
    <row r="888" spans="1:28" ht="15">
      <c r="A888" s="247" t="s">
        <v>3402</v>
      </c>
      <c r="B888" s="287" t="s">
        <v>3403</v>
      </c>
      <c r="C888" s="287" t="s">
        <v>3404</v>
      </c>
      <c r="D888" s="305">
        <v>41</v>
      </c>
      <c r="E888" s="287" t="s">
        <v>14</v>
      </c>
      <c r="F888" s="289">
        <v>43707</v>
      </c>
      <c r="G888" s="290" t="s">
        <v>701</v>
      </c>
      <c r="H888" s="290" t="s">
        <v>1676</v>
      </c>
      <c r="I888" s="291">
        <v>-9.8445599999999994E-2</v>
      </c>
      <c r="J888" s="291">
        <v>1</v>
      </c>
      <c r="K888" s="290" t="s">
        <v>815</v>
      </c>
      <c r="L888" s="292">
        <v>77.77</v>
      </c>
      <c r="M888" s="293" t="s">
        <v>1677</v>
      </c>
      <c r="N888" s="293" t="s">
        <v>1678</v>
      </c>
      <c r="O888" s="294" t="s">
        <v>10</v>
      </c>
      <c r="P888" s="295">
        <v>-5.1394223999999999</v>
      </c>
      <c r="Q888" s="295" t="s">
        <v>447</v>
      </c>
      <c r="R888" s="296">
        <v>0</v>
      </c>
      <c r="S888" s="297">
        <v>5.6386010096465934E-3</v>
      </c>
      <c r="T888" s="297">
        <v>3.784105746715752E-3</v>
      </c>
      <c r="U888" s="298">
        <v>1.490074904629811</v>
      </c>
      <c r="V888" s="295"/>
      <c r="W888" s="295"/>
      <c r="X888" s="295"/>
      <c r="Y888" s="313"/>
      <c r="Z888" s="313"/>
      <c r="AA888" s="301"/>
      <c r="AB888" s="295"/>
    </row>
    <row r="889" spans="1:28" ht="15">
      <c r="A889" s="247" t="s">
        <v>3405</v>
      </c>
      <c r="B889" s="287" t="s">
        <v>3406</v>
      </c>
      <c r="C889" s="287" t="s">
        <v>3407</v>
      </c>
      <c r="D889" s="305">
        <v>42</v>
      </c>
      <c r="E889" s="287" t="s">
        <v>14</v>
      </c>
      <c r="F889" s="289">
        <v>43707</v>
      </c>
      <c r="G889" s="290" t="s">
        <v>701</v>
      </c>
      <c r="H889" s="290" t="s">
        <v>3408</v>
      </c>
      <c r="I889" s="291">
        <v>-0.12</v>
      </c>
      <c r="J889" s="291">
        <v>1</v>
      </c>
      <c r="K889" s="290" t="s">
        <v>815</v>
      </c>
      <c r="L889" s="292">
        <v>33.9</v>
      </c>
      <c r="M889" s="293" t="s">
        <v>3409</v>
      </c>
      <c r="N889" s="293" t="s">
        <v>3410</v>
      </c>
      <c r="O889" s="294" t="s">
        <v>10</v>
      </c>
      <c r="P889" s="295">
        <v>-12.159269999999999</v>
      </c>
      <c r="Q889" s="295" t="s">
        <v>447</v>
      </c>
      <c r="R889" s="296">
        <v>0</v>
      </c>
      <c r="S889" s="297">
        <v>1.2621220929416207E-5</v>
      </c>
      <c r="T889" s="297">
        <v>2.0097598704823201E-4</v>
      </c>
      <c r="U889" s="298">
        <v>6.279964643928955E-2</v>
      </c>
      <c r="V889" s="295"/>
      <c r="W889" s="295"/>
      <c r="X889" s="295"/>
      <c r="Y889" s="313"/>
      <c r="Z889" s="313"/>
      <c r="AA889" s="301"/>
      <c r="AB889" s="295"/>
    </row>
    <row r="890" spans="1:28" ht="15">
      <c r="A890" s="247" t="s">
        <v>176</v>
      </c>
      <c r="B890" s="287" t="s">
        <v>3411</v>
      </c>
      <c r="C890" s="287" t="s">
        <v>3412</v>
      </c>
      <c r="D890" s="305">
        <v>43</v>
      </c>
      <c r="E890" s="287" t="s">
        <v>14</v>
      </c>
      <c r="F890" s="289">
        <v>43707</v>
      </c>
      <c r="G890" s="290" t="s">
        <v>701</v>
      </c>
      <c r="H890" s="290" t="s">
        <v>3413</v>
      </c>
      <c r="I890" s="291">
        <v>-0.12</v>
      </c>
      <c r="J890" s="291">
        <v>2</v>
      </c>
      <c r="K890" s="290" t="s">
        <v>815</v>
      </c>
      <c r="L890" s="292">
        <v>46.52</v>
      </c>
      <c r="M890" s="293" t="s">
        <v>3414</v>
      </c>
      <c r="N890" s="293" t="s">
        <v>3415</v>
      </c>
      <c r="O890" s="294" t="s">
        <v>10</v>
      </c>
      <c r="P890" s="295">
        <v>-8.8012220000000002E-2</v>
      </c>
      <c r="Q890" s="295" t="s">
        <v>404</v>
      </c>
      <c r="R890" s="296">
        <v>0</v>
      </c>
      <c r="S890" s="297">
        <v>7.1483151336005325E-5</v>
      </c>
      <c r="T890" s="297">
        <v>2.6895619851797001E-4</v>
      </c>
      <c r="U890" s="298">
        <v>0.26577989921741574</v>
      </c>
      <c r="V890" s="295"/>
      <c r="W890" s="295"/>
      <c r="X890" s="295"/>
      <c r="Y890" s="313"/>
      <c r="Z890" s="313"/>
      <c r="AA890" s="301"/>
      <c r="AB890" s="295"/>
    </row>
    <row r="891" spans="1:28" ht="15">
      <c r="A891" s="247" t="s">
        <v>176</v>
      </c>
      <c r="B891" s="287" t="s">
        <v>3416</v>
      </c>
      <c r="C891" s="287" t="s">
        <v>3417</v>
      </c>
      <c r="D891" s="305">
        <v>44</v>
      </c>
      <c r="E891" s="287" t="s">
        <v>14</v>
      </c>
      <c r="F891" s="289">
        <v>43707</v>
      </c>
      <c r="G891" s="290" t="s">
        <v>701</v>
      </c>
      <c r="H891" s="290" t="s">
        <v>2655</v>
      </c>
      <c r="I891" s="291">
        <v>-0.10342146000000001</v>
      </c>
      <c r="J891" s="291">
        <v>3</v>
      </c>
      <c r="K891" s="290" t="s">
        <v>815</v>
      </c>
      <c r="L891" s="292">
        <v>51.31</v>
      </c>
      <c r="M891" s="293" t="s">
        <v>2656</v>
      </c>
      <c r="N891" s="293" t="s">
        <v>2657</v>
      </c>
      <c r="O891" s="294" t="s">
        <v>10</v>
      </c>
      <c r="P891" s="295">
        <v>-9.6229969999999998</v>
      </c>
      <c r="Q891" s="295" t="s">
        <v>404</v>
      </c>
      <c r="R891" s="296">
        <v>0</v>
      </c>
      <c r="S891" s="297">
        <v>1.50085769744796E-3</v>
      </c>
      <c r="T891" s="297">
        <v>7.8932138250831241E-4</v>
      </c>
      <c r="U891" s="298">
        <v>1.9014532365492511</v>
      </c>
      <c r="V891" s="295"/>
      <c r="W891" s="295"/>
      <c r="X891" s="295"/>
      <c r="Y891" s="313"/>
      <c r="Z891" s="313"/>
      <c r="AA891" s="301"/>
      <c r="AB891" s="295"/>
    </row>
    <row r="892" spans="1:28" ht="15">
      <c r="A892" s="247" t="s">
        <v>3418</v>
      </c>
      <c r="B892" s="287" t="s">
        <v>3419</v>
      </c>
      <c r="C892" s="287" t="s">
        <v>3420</v>
      </c>
      <c r="D892" s="305">
        <v>45</v>
      </c>
      <c r="E892" s="287" t="s">
        <v>14</v>
      </c>
      <c r="F892" s="289">
        <v>43707</v>
      </c>
      <c r="G892" s="290" t="s">
        <v>701</v>
      </c>
      <c r="H892" s="290" t="s">
        <v>2660</v>
      </c>
      <c r="I892" s="291">
        <v>-0.10940767</v>
      </c>
      <c r="J892" s="291">
        <v>1</v>
      </c>
      <c r="K892" s="290" t="s">
        <v>815</v>
      </c>
      <c r="L892" s="292">
        <v>20.65</v>
      </c>
      <c r="M892" s="293" t="s">
        <v>2661</v>
      </c>
      <c r="N892" s="293" t="s">
        <v>2662</v>
      </c>
      <c r="O892" s="294" t="s">
        <v>10</v>
      </c>
      <c r="P892" s="295">
        <v>-8.8910470000000004</v>
      </c>
      <c r="Q892" s="295" t="s">
        <v>408</v>
      </c>
      <c r="R892" s="296">
        <v>0</v>
      </c>
      <c r="S892" s="297">
        <v>1.0075130260037378E-4</v>
      </c>
      <c r="T892" s="297">
        <v>2.4948429392015255E-4</v>
      </c>
      <c r="U892" s="298">
        <v>0.40383825778074522</v>
      </c>
      <c r="V892" s="295"/>
      <c r="W892" s="295"/>
      <c r="X892" s="295"/>
      <c r="Y892" s="313"/>
      <c r="Z892" s="313"/>
      <c r="AA892" s="301"/>
      <c r="AB892" s="295"/>
    </row>
    <row r="893" spans="1:28" ht="15">
      <c r="A893" s="247" t="s">
        <v>176</v>
      </c>
      <c r="B893" s="287" t="s">
        <v>3421</v>
      </c>
      <c r="C893" s="287" t="s">
        <v>3422</v>
      </c>
      <c r="D893" s="305">
        <v>46</v>
      </c>
      <c r="E893" s="287" t="s">
        <v>14</v>
      </c>
      <c r="F893" s="289">
        <v>43707</v>
      </c>
      <c r="G893" s="290" t="s">
        <v>701</v>
      </c>
      <c r="H893" s="290" t="s">
        <v>748</v>
      </c>
      <c r="I893" s="291">
        <v>-0.20422535</v>
      </c>
      <c r="J893" s="291">
        <v>4</v>
      </c>
      <c r="K893" s="290" t="s">
        <v>815</v>
      </c>
      <c r="L893" s="292">
        <v>81.95</v>
      </c>
      <c r="M893" s="293" t="s">
        <v>749</v>
      </c>
      <c r="N893" s="293" t="s">
        <v>750</v>
      </c>
      <c r="O893" s="294" t="s">
        <v>10</v>
      </c>
      <c r="P893" s="295">
        <v>-6.4767064999999997</v>
      </c>
      <c r="Q893" s="295" t="s">
        <v>404</v>
      </c>
      <c r="R893" s="296">
        <v>0</v>
      </c>
      <c r="S893" s="297">
        <v>1.0693938058612162E-3</v>
      </c>
      <c r="T893" s="297">
        <v>1.0803086649136685E-3</v>
      </c>
      <c r="U893" s="298">
        <v>0.9898965366038931</v>
      </c>
      <c r="V893" s="295"/>
      <c r="W893" s="295"/>
      <c r="X893" s="295"/>
      <c r="Y893" s="313"/>
      <c r="Z893" s="313"/>
      <c r="AA893" s="301"/>
      <c r="AB893" s="295"/>
    </row>
    <row r="894" spans="1:28" ht="15">
      <c r="A894" s="247" t="s">
        <v>176</v>
      </c>
      <c r="B894" s="287" t="s">
        <v>3423</v>
      </c>
      <c r="C894" s="287" t="s">
        <v>3424</v>
      </c>
      <c r="D894" s="305">
        <v>47</v>
      </c>
      <c r="E894" s="287" t="s">
        <v>14</v>
      </c>
      <c r="F894" s="289">
        <v>43707</v>
      </c>
      <c r="G894" s="290" t="s">
        <v>701</v>
      </c>
      <c r="H894" s="290" t="s">
        <v>2665</v>
      </c>
      <c r="I894" s="291">
        <v>-0.23206441999999999</v>
      </c>
      <c r="J894" s="291">
        <v>9</v>
      </c>
      <c r="K894" s="290" t="s">
        <v>815</v>
      </c>
      <c r="L894" s="292">
        <v>75.28</v>
      </c>
      <c r="M894" s="293" t="s">
        <v>2666</v>
      </c>
      <c r="N894" s="293" t="s">
        <v>2667</v>
      </c>
      <c r="O894" s="294" t="s">
        <v>10</v>
      </c>
      <c r="P894" s="295">
        <v>-11.073314999999999</v>
      </c>
      <c r="Q894" s="295" t="s">
        <v>408</v>
      </c>
      <c r="R894" s="296">
        <v>0</v>
      </c>
      <c r="S894" s="297">
        <v>5.4864627119031843E-4</v>
      </c>
      <c r="T894" s="297">
        <v>1.3104049472476779E-3</v>
      </c>
      <c r="U894" s="298">
        <v>0.41868452369832171</v>
      </c>
      <c r="V894" s="295"/>
      <c r="W894" s="295"/>
      <c r="X894" s="295"/>
      <c r="Y894" s="313"/>
      <c r="Z894" s="313"/>
      <c r="AA894" s="301"/>
      <c r="AB894" s="295"/>
    </row>
    <row r="895" spans="1:28" ht="15">
      <c r="A895" s="247" t="s">
        <v>176</v>
      </c>
      <c r="B895" s="287" t="s">
        <v>3425</v>
      </c>
      <c r="C895" s="287" t="s">
        <v>3426</v>
      </c>
      <c r="D895" s="305">
        <v>48</v>
      </c>
      <c r="E895" s="287" t="s">
        <v>14</v>
      </c>
      <c r="F895" s="289">
        <v>43707</v>
      </c>
      <c r="G895" s="290" t="s">
        <v>701</v>
      </c>
      <c r="H895" s="290" t="s">
        <v>1011</v>
      </c>
      <c r="I895" s="291">
        <v>-0.24366925</v>
      </c>
      <c r="J895" s="291">
        <v>14</v>
      </c>
      <c r="K895" s="290" t="s">
        <v>815</v>
      </c>
      <c r="L895" s="292">
        <v>57.27</v>
      </c>
      <c r="M895" s="293" t="s">
        <v>1012</v>
      </c>
      <c r="N895" s="293" t="s">
        <v>1013</v>
      </c>
      <c r="O895" s="294" t="s">
        <v>10</v>
      </c>
      <c r="P895" s="295">
        <v>-1.9669652</v>
      </c>
      <c r="Q895" s="295" t="s">
        <v>447</v>
      </c>
      <c r="R895" s="296">
        <v>0</v>
      </c>
      <c r="S895" s="297">
        <v>6.6642844244459989E-5</v>
      </c>
      <c r="T895" s="297">
        <v>6.7768448827046899E-4</v>
      </c>
      <c r="U895" s="298">
        <v>9.8339043312826016E-2</v>
      </c>
      <c r="V895" s="295"/>
      <c r="W895" s="295"/>
      <c r="X895" s="295"/>
      <c r="Y895" s="313"/>
      <c r="Z895" s="313"/>
      <c r="AA895" s="301"/>
      <c r="AB895" s="295"/>
    </row>
    <row r="896" spans="1:28" ht="15">
      <c r="A896" s="247" t="s">
        <v>3427</v>
      </c>
      <c r="B896" s="287" t="s">
        <v>3428</v>
      </c>
      <c r="C896" s="287" t="s">
        <v>3429</v>
      </c>
      <c r="D896" s="305">
        <v>49</v>
      </c>
      <c r="E896" s="287" t="s">
        <v>14</v>
      </c>
      <c r="F896" s="289">
        <v>43707</v>
      </c>
      <c r="G896" s="290" t="s">
        <v>701</v>
      </c>
      <c r="H896" s="290" t="s">
        <v>3138</v>
      </c>
      <c r="I896" s="291">
        <v>-0.10204082</v>
      </c>
      <c r="J896" s="291">
        <v>1</v>
      </c>
      <c r="K896" s="290" t="s">
        <v>815</v>
      </c>
      <c r="L896" s="292">
        <v>22.12</v>
      </c>
      <c r="M896" s="293" t="s">
        <v>3139</v>
      </c>
      <c r="N896" s="293" t="s">
        <v>3140</v>
      </c>
      <c r="O896" s="294" t="s">
        <v>10</v>
      </c>
      <c r="P896" s="295">
        <v>1.9047617999999999</v>
      </c>
      <c r="Q896" s="295" t="s">
        <v>447</v>
      </c>
      <c r="R896" s="296">
        <v>0</v>
      </c>
      <c r="S896" s="297">
        <v>4.1871963925321521E-4</v>
      </c>
      <c r="T896" s="297">
        <v>3.8987320095507701E-4</v>
      </c>
      <c r="U896" s="298">
        <v>1.0739892822268182</v>
      </c>
      <c r="V896" s="295"/>
      <c r="W896" s="295"/>
      <c r="X896" s="295"/>
      <c r="Y896" s="313"/>
      <c r="Z896" s="313"/>
      <c r="AA896" s="301"/>
      <c r="AB896" s="295"/>
    </row>
    <row r="897" spans="1:28" ht="15">
      <c r="A897" s="247" t="s">
        <v>3430</v>
      </c>
      <c r="B897" s="287" t="s">
        <v>3431</v>
      </c>
      <c r="C897" s="287" t="s">
        <v>3432</v>
      </c>
      <c r="D897" s="305">
        <v>50</v>
      </c>
      <c r="E897" s="287" t="s">
        <v>14</v>
      </c>
      <c r="F897" s="289">
        <v>43707</v>
      </c>
      <c r="G897" s="290" t="s">
        <v>701</v>
      </c>
      <c r="H897" s="290" t="s">
        <v>800</v>
      </c>
      <c r="I897" s="291">
        <v>-9.3018480000000001E-2</v>
      </c>
      <c r="J897" s="291">
        <v>1</v>
      </c>
      <c r="K897" s="290" t="s">
        <v>815</v>
      </c>
      <c r="L897" s="292">
        <v>50.21</v>
      </c>
      <c r="M897" s="293" t="s">
        <v>801</v>
      </c>
      <c r="N897" s="293" t="s">
        <v>802</v>
      </c>
      <c r="O897" s="294" t="s">
        <v>10</v>
      </c>
      <c r="P897" s="295">
        <v>-3.7356913</v>
      </c>
      <c r="Q897" s="295" t="s">
        <v>280</v>
      </c>
      <c r="R897" s="296">
        <v>0</v>
      </c>
      <c r="S897" s="297">
        <v>1.4285049559201869E-5</v>
      </c>
      <c r="T897" s="297">
        <v>5.0045452084668317E-4</v>
      </c>
      <c r="U897" s="298">
        <v>2.8544151294775031E-2</v>
      </c>
      <c r="V897" s="295"/>
      <c r="W897" s="295"/>
      <c r="X897" s="295"/>
      <c r="Y897" s="313"/>
      <c r="Z897" s="313"/>
      <c r="AA897" s="301"/>
      <c r="AB897" s="295"/>
    </row>
    <row r="898" spans="1:28" ht="15">
      <c r="A898" s="247" t="s">
        <v>176</v>
      </c>
      <c r="B898" s="287" t="s">
        <v>3433</v>
      </c>
      <c r="C898" s="287" t="s">
        <v>3434</v>
      </c>
      <c r="D898" s="305">
        <v>1</v>
      </c>
      <c r="E898" s="287" t="s">
        <v>4</v>
      </c>
      <c r="F898" s="289">
        <v>43707</v>
      </c>
      <c r="G898" s="290" t="s">
        <v>441</v>
      </c>
      <c r="H898" s="290" t="s">
        <v>3435</v>
      </c>
      <c r="I898" s="291">
        <v>0.5</v>
      </c>
      <c r="J898" s="291">
        <v>20</v>
      </c>
      <c r="K898" s="290" t="s">
        <v>815</v>
      </c>
      <c r="L898" s="292">
        <v>52.45</v>
      </c>
      <c r="M898" s="293" t="s">
        <v>3436</v>
      </c>
      <c r="N898" s="293" t="s">
        <v>3437</v>
      </c>
      <c r="O898" s="294" t="s">
        <v>178</v>
      </c>
      <c r="P898" s="295">
        <v>2.3213506000000002</v>
      </c>
      <c r="Q898" s="295" t="s">
        <v>404</v>
      </c>
      <c r="R898" s="296">
        <v>0</v>
      </c>
      <c r="S898" s="297">
        <v>2.0351814127188069E-6</v>
      </c>
      <c r="T898" s="297">
        <v>5.1663022815950997E-4</v>
      </c>
      <c r="U898" s="298">
        <v>3.9393386251693413E-3</v>
      </c>
      <c r="V898" s="295"/>
      <c r="W898" s="295"/>
      <c r="X898" s="295"/>
      <c r="Y898" s="313"/>
      <c r="Z898" s="313"/>
      <c r="AA898" s="301"/>
      <c r="AB898" s="295"/>
    </row>
    <row r="899" spans="1:28" ht="15">
      <c r="A899" s="247" t="s">
        <v>176</v>
      </c>
      <c r="B899" s="287" t="s">
        <v>3438</v>
      </c>
      <c r="C899" s="287" t="s">
        <v>3439</v>
      </c>
      <c r="D899" s="305">
        <v>2</v>
      </c>
      <c r="E899" s="287" t="s">
        <v>4</v>
      </c>
      <c r="F899" s="289">
        <v>43707</v>
      </c>
      <c r="G899" s="290" t="s">
        <v>441</v>
      </c>
      <c r="H899" s="290" t="s">
        <v>3440</v>
      </c>
      <c r="I899" s="291">
        <v>0.61</v>
      </c>
      <c r="J899" s="291">
        <v>3</v>
      </c>
      <c r="K899" s="290" t="s">
        <v>815</v>
      </c>
      <c r="L899" s="292">
        <v>43.74</v>
      </c>
      <c r="M899" s="293" t="s">
        <v>3441</v>
      </c>
      <c r="N899" s="293" t="s">
        <v>3442</v>
      </c>
      <c r="O899" s="294" t="s">
        <v>178</v>
      </c>
      <c r="P899" s="295">
        <v>-1.784575</v>
      </c>
      <c r="Q899" s="295" t="s">
        <v>404</v>
      </c>
      <c r="R899" s="296">
        <v>0</v>
      </c>
      <c r="S899" s="297">
        <v>2.9094095620287998E-3</v>
      </c>
      <c r="T899" s="297">
        <v>3.6761947352467162E-3</v>
      </c>
      <c r="U899" s="298">
        <v>0.79141878261613474</v>
      </c>
      <c r="V899" s="295"/>
      <c r="W899" s="295"/>
      <c r="X899" s="295"/>
      <c r="Y899" s="313"/>
      <c r="Z899" s="313"/>
      <c r="AA899" s="301"/>
      <c r="AB899" s="295"/>
    </row>
    <row r="900" spans="1:28" ht="15">
      <c r="A900" s="247" t="s">
        <v>176</v>
      </c>
      <c r="B900" s="287" t="s">
        <v>3443</v>
      </c>
      <c r="C900" s="287" t="s">
        <v>3444</v>
      </c>
      <c r="D900" s="305">
        <v>3</v>
      </c>
      <c r="E900" s="287" t="s">
        <v>4</v>
      </c>
      <c r="F900" s="289">
        <v>43707</v>
      </c>
      <c r="G900" s="290" t="s">
        <v>441</v>
      </c>
      <c r="H900" s="290" t="s">
        <v>3445</v>
      </c>
      <c r="I900" s="291">
        <v>0.5</v>
      </c>
      <c r="J900" s="291">
        <v>67</v>
      </c>
      <c r="K900" s="290" t="s">
        <v>815</v>
      </c>
      <c r="L900" s="292">
        <v>77.150000000000006</v>
      </c>
      <c r="M900" s="293" t="s">
        <v>3446</v>
      </c>
      <c r="N900" s="293" t="s">
        <v>3447</v>
      </c>
      <c r="O900" s="294" t="s">
        <v>178</v>
      </c>
      <c r="P900" s="295">
        <v>-0.62095520000000004</v>
      </c>
      <c r="Q900" s="295" t="s">
        <v>447</v>
      </c>
      <c r="R900" s="296">
        <v>0</v>
      </c>
      <c r="S900" s="297">
        <v>8.8761981626528583E-5</v>
      </c>
      <c r="T900" s="297">
        <v>7.8329027304273238E-4</v>
      </c>
      <c r="U900" s="298">
        <v>0.11331939726728379</v>
      </c>
      <c r="V900" s="295"/>
      <c r="W900" s="295"/>
      <c r="X900" s="295"/>
      <c r="Y900" s="313"/>
      <c r="Z900" s="313"/>
      <c r="AA900" s="301"/>
      <c r="AB900" s="295"/>
    </row>
    <row r="901" spans="1:28" ht="15">
      <c r="A901" s="247" t="s">
        <v>176</v>
      </c>
      <c r="B901" s="287" t="s">
        <v>3448</v>
      </c>
      <c r="C901" s="287" t="s">
        <v>3449</v>
      </c>
      <c r="D901" s="305">
        <v>4</v>
      </c>
      <c r="E901" s="287" t="s">
        <v>4</v>
      </c>
      <c r="F901" s="289">
        <v>43707</v>
      </c>
      <c r="G901" s="290" t="s">
        <v>441</v>
      </c>
      <c r="H901" s="290" t="s">
        <v>3450</v>
      </c>
      <c r="I901" s="291">
        <v>0.4</v>
      </c>
      <c r="J901" s="291">
        <v>95</v>
      </c>
      <c r="K901" s="290" t="s">
        <v>815</v>
      </c>
      <c r="L901" s="292">
        <v>91.15</v>
      </c>
      <c r="M901" s="293" t="s">
        <v>3451</v>
      </c>
      <c r="N901" s="293" t="s">
        <v>3452</v>
      </c>
      <c r="O901" s="294" t="s">
        <v>178</v>
      </c>
      <c r="P901" s="295">
        <v>2.1979332</v>
      </c>
      <c r="Q901" s="295" t="s">
        <v>408</v>
      </c>
      <c r="R901" s="296">
        <v>0</v>
      </c>
      <c r="S901" s="297">
        <v>1.3595166767345552E-3</v>
      </c>
      <c r="T901" s="297">
        <v>1.8714301801852295E-3</v>
      </c>
      <c r="U901" s="298">
        <v>0.72645866841796558</v>
      </c>
      <c r="V901" s="295"/>
      <c r="W901" s="295"/>
      <c r="X901" s="295"/>
      <c r="Y901" s="313"/>
      <c r="Z901" s="313"/>
      <c r="AA901" s="301"/>
      <c r="AB901" s="295"/>
    </row>
    <row r="902" spans="1:28" ht="15">
      <c r="A902" s="247" t="s">
        <v>176</v>
      </c>
      <c r="B902" s="287" t="s">
        <v>3453</v>
      </c>
      <c r="C902" s="287" t="s">
        <v>3454</v>
      </c>
      <c r="D902" s="305">
        <v>5</v>
      </c>
      <c r="E902" s="287" t="s">
        <v>4</v>
      </c>
      <c r="F902" s="289">
        <v>43707</v>
      </c>
      <c r="G902" s="290" t="s">
        <v>441</v>
      </c>
      <c r="H902" s="290" t="s">
        <v>3455</v>
      </c>
      <c r="I902" s="291">
        <v>0.41</v>
      </c>
      <c r="J902" s="291">
        <v>25</v>
      </c>
      <c r="K902" s="290" t="s">
        <v>815</v>
      </c>
      <c r="L902" s="292">
        <v>127.32</v>
      </c>
      <c r="M902" s="293" t="s">
        <v>3456</v>
      </c>
      <c r="N902" s="293" t="s">
        <v>3457</v>
      </c>
      <c r="O902" s="294" t="s">
        <v>178</v>
      </c>
      <c r="P902" s="295">
        <v>3.1974195999999999</v>
      </c>
      <c r="Q902" s="295" t="s">
        <v>447</v>
      </c>
      <c r="R902" s="296">
        <v>0</v>
      </c>
      <c r="S902" s="297">
        <v>2.0078640841150251E-4</v>
      </c>
      <c r="T902" s="297">
        <v>9.3861681875329419E-4</v>
      </c>
      <c r="U902" s="298">
        <v>0.21391733495484824</v>
      </c>
      <c r="V902" s="295"/>
      <c r="W902" s="295"/>
      <c r="X902" s="295"/>
      <c r="Y902" s="313"/>
      <c r="Z902" s="313"/>
      <c r="AA902" s="301"/>
      <c r="AB902" s="295"/>
    </row>
    <row r="903" spans="1:28" ht="15">
      <c r="A903" s="247" t="s">
        <v>176</v>
      </c>
      <c r="B903" s="287" t="s">
        <v>3458</v>
      </c>
      <c r="C903" s="287" t="s">
        <v>3459</v>
      </c>
      <c r="D903" s="305">
        <v>6</v>
      </c>
      <c r="E903" s="287" t="s">
        <v>4</v>
      </c>
      <c r="F903" s="289">
        <v>43707</v>
      </c>
      <c r="G903" s="290" t="s">
        <v>441</v>
      </c>
      <c r="H903" s="290" t="s">
        <v>3460</v>
      </c>
      <c r="I903" s="291">
        <v>0.47</v>
      </c>
      <c r="J903" s="291">
        <v>7</v>
      </c>
      <c r="K903" s="290" t="s">
        <v>815</v>
      </c>
      <c r="L903" s="292">
        <v>110.23</v>
      </c>
      <c r="M903" s="293" t="s">
        <v>3461</v>
      </c>
      <c r="N903" s="293" t="s">
        <v>3462</v>
      </c>
      <c r="O903" s="294" t="s">
        <v>178</v>
      </c>
      <c r="P903" s="295">
        <v>-1.0179758000000001</v>
      </c>
      <c r="Q903" s="295" t="s">
        <v>404</v>
      </c>
      <c r="R903" s="296">
        <v>0</v>
      </c>
      <c r="S903" s="297">
        <v>8.0948873389636653E-5</v>
      </c>
      <c r="T903" s="297">
        <v>5.3805019072546611E-4</v>
      </c>
      <c r="U903" s="298">
        <v>0.15044855440064303</v>
      </c>
      <c r="V903" s="295"/>
      <c r="W903" s="295"/>
      <c r="X903" s="295"/>
      <c r="Y903" s="313"/>
      <c r="Z903" s="313"/>
      <c r="AA903" s="301"/>
      <c r="AB903" s="295"/>
    </row>
    <row r="904" spans="1:28" ht="15">
      <c r="A904" s="247" t="s">
        <v>176</v>
      </c>
      <c r="B904" s="287" t="s">
        <v>3463</v>
      </c>
      <c r="C904" s="287" t="s">
        <v>3464</v>
      </c>
      <c r="D904" s="305">
        <v>7</v>
      </c>
      <c r="E904" s="287" t="s">
        <v>4</v>
      </c>
      <c r="F904" s="289">
        <v>43707</v>
      </c>
      <c r="G904" s="290" t="s">
        <v>441</v>
      </c>
      <c r="H904" s="290" t="s">
        <v>1568</v>
      </c>
      <c r="I904" s="291">
        <v>0.51</v>
      </c>
      <c r="J904" s="291">
        <v>20</v>
      </c>
      <c r="K904" s="290" t="s">
        <v>815</v>
      </c>
      <c r="L904" s="292">
        <v>24.22</v>
      </c>
      <c r="M904" s="293" t="s">
        <v>1569</v>
      </c>
      <c r="N904" s="293" t="s">
        <v>1570</v>
      </c>
      <c r="O904" s="294" t="s">
        <v>178</v>
      </c>
      <c r="P904" s="295">
        <v>-2.130735</v>
      </c>
      <c r="Q904" s="295" t="s">
        <v>408</v>
      </c>
      <c r="R904" s="296">
        <v>0</v>
      </c>
      <c r="S904" s="297">
        <v>3.701005019145013E-5</v>
      </c>
      <c r="T904" s="297">
        <v>2.2989420242246658E-4</v>
      </c>
      <c r="U904" s="298">
        <v>0.16098731417088269</v>
      </c>
      <c r="V904" s="295"/>
      <c r="W904" s="295"/>
      <c r="X904" s="295"/>
      <c r="Y904" s="313"/>
      <c r="Z904" s="313"/>
      <c r="AA904" s="301"/>
      <c r="AB904" s="295"/>
    </row>
    <row r="905" spans="1:28" ht="15">
      <c r="A905" s="247" t="s">
        <v>176</v>
      </c>
      <c r="B905" s="287" t="s">
        <v>3465</v>
      </c>
      <c r="C905" s="287" t="s">
        <v>3466</v>
      </c>
      <c r="D905" s="305">
        <v>8</v>
      </c>
      <c r="E905" s="287" t="s">
        <v>4</v>
      </c>
      <c r="F905" s="289">
        <v>43707</v>
      </c>
      <c r="G905" s="290" t="s">
        <v>441</v>
      </c>
      <c r="H905" s="290" t="s">
        <v>2414</v>
      </c>
      <c r="I905" s="291">
        <v>0.36</v>
      </c>
      <c r="J905" s="291">
        <v>11</v>
      </c>
      <c r="K905" s="290" t="s">
        <v>815</v>
      </c>
      <c r="L905" s="292">
        <v>119.16</v>
      </c>
      <c r="M905" s="293" t="s">
        <v>2415</v>
      </c>
      <c r="N905" s="293" t="s">
        <v>2416</v>
      </c>
      <c r="O905" s="294" t="s">
        <v>178</v>
      </c>
      <c r="P905" s="295">
        <v>7.9590199999999998</v>
      </c>
      <c r="Q905" s="295" t="s">
        <v>280</v>
      </c>
      <c r="R905" s="296">
        <v>0</v>
      </c>
      <c r="S905" s="297">
        <v>7.0410089190929895E-5</v>
      </c>
      <c r="T905" s="297">
        <v>5.6684168806591718E-4</v>
      </c>
      <c r="U905" s="298">
        <v>0.12421473344907195</v>
      </c>
      <c r="V905" s="295"/>
      <c r="W905" s="295"/>
      <c r="X905" s="295"/>
      <c r="Y905" s="313"/>
      <c r="Z905" s="313"/>
      <c r="AA905" s="301"/>
      <c r="AB905" s="295"/>
    </row>
    <row r="906" spans="1:28" ht="15">
      <c r="A906" s="247" t="s">
        <v>176</v>
      </c>
      <c r="B906" s="287" t="s">
        <v>3467</v>
      </c>
      <c r="C906" s="287" t="s">
        <v>3468</v>
      </c>
      <c r="D906" s="305">
        <v>9</v>
      </c>
      <c r="E906" s="287" t="s">
        <v>4</v>
      </c>
      <c r="F906" s="289">
        <v>43707</v>
      </c>
      <c r="G906" s="290" t="s">
        <v>441</v>
      </c>
      <c r="H906" s="290" t="s">
        <v>1765</v>
      </c>
      <c r="I906" s="291">
        <v>0.48</v>
      </c>
      <c r="J906" s="291">
        <v>8</v>
      </c>
      <c r="K906" s="290" t="s">
        <v>815</v>
      </c>
      <c r="L906" s="292">
        <v>217.29</v>
      </c>
      <c r="M906" s="293" t="s">
        <v>359</v>
      </c>
      <c r="N906" s="293" t="s">
        <v>1766</v>
      </c>
      <c r="O906" s="294" t="s">
        <v>178</v>
      </c>
      <c r="P906" s="295">
        <v>7.442653</v>
      </c>
      <c r="Q906" s="295" t="s">
        <v>408</v>
      </c>
      <c r="R906" s="296">
        <v>0</v>
      </c>
      <c r="S906" s="297">
        <v>5.9360793842580944E-3</v>
      </c>
      <c r="T906" s="297">
        <v>3.201221843472163E-3</v>
      </c>
      <c r="U906" s="298">
        <v>1.8543167810636967</v>
      </c>
      <c r="V906" s="295"/>
      <c r="W906" s="295"/>
      <c r="X906" s="295"/>
      <c r="Y906" s="313"/>
      <c r="Z906" s="313"/>
      <c r="AA906" s="301"/>
      <c r="AB906" s="295"/>
    </row>
    <row r="907" spans="1:28" ht="15">
      <c r="A907" s="247" t="s">
        <v>176</v>
      </c>
      <c r="B907" s="287" t="s">
        <v>3469</v>
      </c>
      <c r="C907" s="287" t="s">
        <v>3470</v>
      </c>
      <c r="D907" s="305">
        <v>10</v>
      </c>
      <c r="E907" s="287" t="s">
        <v>4</v>
      </c>
      <c r="F907" s="289">
        <v>43707</v>
      </c>
      <c r="G907" s="290" t="s">
        <v>441</v>
      </c>
      <c r="H907" s="290" t="s">
        <v>3471</v>
      </c>
      <c r="I907" s="291">
        <v>0.4</v>
      </c>
      <c r="J907" s="291">
        <v>88</v>
      </c>
      <c r="K907" s="290" t="s">
        <v>815</v>
      </c>
      <c r="L907" s="292">
        <v>63.05</v>
      </c>
      <c r="M907" s="293" t="s">
        <v>3472</v>
      </c>
      <c r="N907" s="293" t="s">
        <v>3473</v>
      </c>
      <c r="O907" s="294" t="s">
        <v>178</v>
      </c>
      <c r="P907" s="295">
        <v>1.5286803</v>
      </c>
      <c r="Q907" s="295" t="s">
        <v>404</v>
      </c>
      <c r="R907" s="296">
        <v>0</v>
      </c>
      <c r="S907" s="297">
        <v>6.43156883673595E-4</v>
      </c>
      <c r="T907" s="297">
        <v>7.3979842533006604E-4</v>
      </c>
      <c r="U907" s="298">
        <v>0.86936773809250301</v>
      </c>
      <c r="V907" s="295"/>
      <c r="W907" s="295"/>
      <c r="X907" s="295"/>
      <c r="Y907" s="313"/>
      <c r="Z907" s="313"/>
      <c r="AA907" s="301"/>
      <c r="AB907" s="295"/>
    </row>
    <row r="908" spans="1:28" ht="15">
      <c r="A908" s="247" t="s">
        <v>176</v>
      </c>
      <c r="B908" s="287" t="s">
        <v>3474</v>
      </c>
      <c r="C908" s="287" t="s">
        <v>3475</v>
      </c>
      <c r="D908" s="305">
        <v>11</v>
      </c>
      <c r="E908" s="287" t="s">
        <v>4</v>
      </c>
      <c r="F908" s="289">
        <v>43707</v>
      </c>
      <c r="G908" s="290" t="s">
        <v>441</v>
      </c>
      <c r="H908" s="290" t="s">
        <v>2157</v>
      </c>
      <c r="I908" s="291">
        <v>0.42</v>
      </c>
      <c r="J908" s="291">
        <v>9</v>
      </c>
      <c r="K908" s="290" t="s">
        <v>815</v>
      </c>
      <c r="L908" s="292">
        <v>79.78</v>
      </c>
      <c r="M908" s="293" t="s">
        <v>2158</v>
      </c>
      <c r="N908" s="293" t="s">
        <v>2159</v>
      </c>
      <c r="O908" s="294" t="s">
        <v>178</v>
      </c>
      <c r="P908" s="295">
        <v>0.58324337000000004</v>
      </c>
      <c r="Q908" s="295" t="s">
        <v>395</v>
      </c>
      <c r="R908" s="296">
        <v>0</v>
      </c>
      <c r="S908" s="297">
        <v>5.7744959798476311E-4</v>
      </c>
      <c r="T908" s="297">
        <v>8.1831953227873234E-4</v>
      </c>
      <c r="U908" s="298">
        <v>0.70565295731945799</v>
      </c>
      <c r="V908" s="295"/>
      <c r="W908" s="295"/>
      <c r="X908" s="295"/>
      <c r="Y908" s="313"/>
      <c r="Z908" s="313"/>
      <c r="AA908" s="301"/>
      <c r="AB908" s="295"/>
    </row>
    <row r="909" spans="1:28" ht="15">
      <c r="A909" s="247" t="s">
        <v>176</v>
      </c>
      <c r="B909" s="287" t="s">
        <v>3476</v>
      </c>
      <c r="C909" s="287" t="s">
        <v>3477</v>
      </c>
      <c r="D909" s="305">
        <v>12</v>
      </c>
      <c r="E909" s="287" t="s">
        <v>4</v>
      </c>
      <c r="F909" s="289">
        <v>43707</v>
      </c>
      <c r="G909" s="290" t="s">
        <v>441</v>
      </c>
      <c r="H909" s="290" t="s">
        <v>1600</v>
      </c>
      <c r="I909" s="291">
        <v>0.56999999999999995</v>
      </c>
      <c r="J909" s="291">
        <v>11</v>
      </c>
      <c r="K909" s="290" t="s">
        <v>815</v>
      </c>
      <c r="L909" s="292">
        <v>158.16</v>
      </c>
      <c r="M909" s="293" t="s">
        <v>1601</v>
      </c>
      <c r="N909" s="293" t="s">
        <v>1602</v>
      </c>
      <c r="O909" s="294" t="s">
        <v>178</v>
      </c>
      <c r="P909" s="295">
        <v>-3.0565798000000002</v>
      </c>
      <c r="Q909" s="295" t="s">
        <v>399</v>
      </c>
      <c r="R909" s="296">
        <v>0</v>
      </c>
      <c r="S909" s="297">
        <v>7.9522018893628417E-5</v>
      </c>
      <c r="T909" s="297">
        <v>8.4085607844140427E-4</v>
      </c>
      <c r="U909" s="298">
        <v>9.4572687208290152E-2</v>
      </c>
      <c r="V909" s="295"/>
      <c r="W909" s="295"/>
      <c r="X909" s="295"/>
      <c r="Y909" s="313"/>
      <c r="Z909" s="313"/>
      <c r="AA909" s="301"/>
      <c r="AB909" s="295"/>
    </row>
    <row r="910" spans="1:28" ht="15">
      <c r="A910" s="247" t="s">
        <v>176</v>
      </c>
      <c r="B910" s="287" t="s">
        <v>3478</v>
      </c>
      <c r="C910" s="287" t="s">
        <v>3479</v>
      </c>
      <c r="D910" s="305">
        <v>13</v>
      </c>
      <c r="E910" s="287" t="s">
        <v>4</v>
      </c>
      <c r="F910" s="289">
        <v>43707</v>
      </c>
      <c r="G910" s="290" t="s">
        <v>441</v>
      </c>
      <c r="H910" s="290" t="s">
        <v>3184</v>
      </c>
      <c r="I910" s="291">
        <v>0.39</v>
      </c>
      <c r="J910" s="291">
        <v>132</v>
      </c>
      <c r="K910" s="290" t="s">
        <v>815</v>
      </c>
      <c r="L910" s="292">
        <v>88.9</v>
      </c>
      <c r="M910" s="293" t="s">
        <v>3185</v>
      </c>
      <c r="N910" s="293" t="s">
        <v>3186</v>
      </c>
      <c r="O910" s="294" t="s">
        <v>178</v>
      </c>
      <c r="P910" s="295">
        <v>2.4717449999999999</v>
      </c>
      <c r="Q910" s="295" t="s">
        <v>408</v>
      </c>
      <c r="R910" s="296">
        <v>0</v>
      </c>
      <c r="S910" s="297">
        <v>2.6467641886194163E-5</v>
      </c>
      <c r="T910" s="297">
        <v>1.2036069206340044E-3</v>
      </c>
      <c r="U910" s="298">
        <v>2.1990270604502867E-2</v>
      </c>
      <c r="V910" s="295"/>
      <c r="W910" s="295"/>
      <c r="X910" s="295"/>
      <c r="Y910" s="313"/>
      <c r="Z910" s="313"/>
      <c r="AA910" s="301"/>
      <c r="AB910" s="295"/>
    </row>
    <row r="911" spans="1:28" ht="15">
      <c r="A911" s="247" t="s">
        <v>176</v>
      </c>
      <c r="B911" s="287" t="s">
        <v>3480</v>
      </c>
      <c r="C911" s="287" t="s">
        <v>3481</v>
      </c>
      <c r="D911" s="305">
        <v>14</v>
      </c>
      <c r="E911" s="287" t="s">
        <v>4</v>
      </c>
      <c r="F911" s="289">
        <v>43707</v>
      </c>
      <c r="G911" s="290" t="s">
        <v>441</v>
      </c>
      <c r="H911" s="290" t="s">
        <v>859</v>
      </c>
      <c r="I911" s="291">
        <v>0.53</v>
      </c>
      <c r="J911" s="291">
        <v>7</v>
      </c>
      <c r="K911" s="290" t="s">
        <v>815</v>
      </c>
      <c r="L911" s="292">
        <v>145.16999999999999</v>
      </c>
      <c r="M911" s="293" t="s">
        <v>860</v>
      </c>
      <c r="N911" s="293" t="s">
        <v>861</v>
      </c>
      <c r="O911" s="294" t="s">
        <v>178</v>
      </c>
      <c r="P911" s="295">
        <v>3.7445664000000001</v>
      </c>
      <c r="Q911" s="295" t="s">
        <v>447</v>
      </c>
      <c r="R911" s="296">
        <v>0</v>
      </c>
      <c r="S911" s="297">
        <v>1.6359162324981326E-3</v>
      </c>
      <c r="T911" s="297">
        <v>2.5758323593374865E-3</v>
      </c>
      <c r="U911" s="298">
        <v>0.63510198036292087</v>
      </c>
      <c r="V911" s="295"/>
      <c r="W911" s="295"/>
      <c r="X911" s="295"/>
      <c r="Y911" s="313"/>
      <c r="Z911" s="313"/>
      <c r="AA911" s="301"/>
      <c r="AB911" s="295"/>
    </row>
    <row r="912" spans="1:28" ht="15">
      <c r="A912" s="247" t="s">
        <v>176</v>
      </c>
      <c r="B912" s="287" t="s">
        <v>3482</v>
      </c>
      <c r="C912" s="287" t="s">
        <v>3483</v>
      </c>
      <c r="D912" s="305">
        <v>15</v>
      </c>
      <c r="E912" s="287" t="s">
        <v>4</v>
      </c>
      <c r="F912" s="289">
        <v>43707</v>
      </c>
      <c r="G912" s="290" t="s">
        <v>441</v>
      </c>
      <c r="H912" s="290" t="s">
        <v>3484</v>
      </c>
      <c r="I912" s="291">
        <v>0.49</v>
      </c>
      <c r="J912" s="291">
        <v>67</v>
      </c>
      <c r="K912" s="290" t="s">
        <v>815</v>
      </c>
      <c r="L912" s="292">
        <v>129.66</v>
      </c>
      <c r="M912" s="293" t="s">
        <v>3485</v>
      </c>
      <c r="N912" s="293" t="s">
        <v>3486</v>
      </c>
      <c r="O912" s="294" t="s">
        <v>178</v>
      </c>
      <c r="P912" s="295">
        <v>0.84178450000000005</v>
      </c>
      <c r="Q912" s="295" t="s">
        <v>404</v>
      </c>
      <c r="R912" s="296">
        <v>0</v>
      </c>
      <c r="S912" s="297">
        <v>5.923671623051293E-4</v>
      </c>
      <c r="T912" s="297">
        <v>9.9590255739838191E-4</v>
      </c>
      <c r="U912" s="298">
        <v>0.59480433894314222</v>
      </c>
      <c r="V912" s="295"/>
      <c r="W912" s="295"/>
      <c r="X912" s="295"/>
      <c r="Y912" s="313"/>
      <c r="Z912" s="313"/>
      <c r="AA912" s="301"/>
      <c r="AB912" s="295"/>
    </row>
    <row r="913" spans="1:28" ht="15">
      <c r="A913" s="247" t="s">
        <v>176</v>
      </c>
      <c r="B913" s="287" t="s">
        <v>3487</v>
      </c>
      <c r="C913" s="287" t="s">
        <v>3488</v>
      </c>
      <c r="D913" s="305">
        <v>16</v>
      </c>
      <c r="E913" s="287" t="s">
        <v>4</v>
      </c>
      <c r="F913" s="289">
        <v>43707</v>
      </c>
      <c r="G913" s="290" t="s">
        <v>441</v>
      </c>
      <c r="H913" s="290" t="s">
        <v>3489</v>
      </c>
      <c r="I913" s="291">
        <v>0.55000000000000004</v>
      </c>
      <c r="J913" s="291">
        <v>36</v>
      </c>
      <c r="K913" s="290" t="s">
        <v>815</v>
      </c>
      <c r="L913" s="292">
        <v>120.98</v>
      </c>
      <c r="M913" s="293" t="s">
        <v>3490</v>
      </c>
      <c r="N913" s="293" t="s">
        <v>3491</v>
      </c>
      <c r="O913" s="294" t="s">
        <v>178</v>
      </c>
      <c r="P913" s="295">
        <v>-2.1635412999999999</v>
      </c>
      <c r="Q913" s="295" t="s">
        <v>404</v>
      </c>
      <c r="R913" s="296">
        <v>0</v>
      </c>
      <c r="S913" s="297">
        <v>2.0211919724121545E-4</v>
      </c>
      <c r="T913" s="297">
        <v>6.275483902418213E-4</v>
      </c>
      <c r="U913" s="298">
        <v>0.32207746905912749</v>
      </c>
      <c r="V913" s="295"/>
      <c r="W913" s="295"/>
      <c r="X913" s="295"/>
      <c r="Y913" s="313"/>
      <c r="Z913" s="313"/>
      <c r="AA913" s="301"/>
      <c r="AB913" s="295"/>
    </row>
    <row r="914" spans="1:28" ht="15">
      <c r="A914" s="247" t="s">
        <v>176</v>
      </c>
      <c r="B914" s="287" t="s">
        <v>3492</v>
      </c>
      <c r="C914" s="287" t="s">
        <v>3493</v>
      </c>
      <c r="D914" s="305">
        <v>17</v>
      </c>
      <c r="E914" s="287" t="s">
        <v>4</v>
      </c>
      <c r="F914" s="289">
        <v>43707</v>
      </c>
      <c r="G914" s="290" t="s">
        <v>441</v>
      </c>
      <c r="H914" s="290" t="s">
        <v>2734</v>
      </c>
      <c r="I914" s="291">
        <v>0.48</v>
      </c>
      <c r="J914" s="291">
        <v>96</v>
      </c>
      <c r="K914" s="290" t="s">
        <v>815</v>
      </c>
      <c r="L914" s="292">
        <v>77.63</v>
      </c>
      <c r="M914" s="293" t="s">
        <v>2735</v>
      </c>
      <c r="N914" s="293" t="s">
        <v>2736</v>
      </c>
      <c r="O914" s="294" t="s">
        <v>178</v>
      </c>
      <c r="P914" s="295">
        <v>0.18844604000000001</v>
      </c>
      <c r="Q914" s="295" t="s">
        <v>447</v>
      </c>
      <c r="R914" s="296">
        <v>0</v>
      </c>
      <c r="S914" s="297">
        <v>1.0267748918994302E-3</v>
      </c>
      <c r="T914" s="297">
        <v>2.5797269595685818E-3</v>
      </c>
      <c r="U914" s="298">
        <v>0.39801688627975651</v>
      </c>
      <c r="V914" s="295"/>
      <c r="W914" s="295"/>
      <c r="X914" s="295"/>
      <c r="Y914" s="313"/>
      <c r="Z914" s="313"/>
      <c r="AA914" s="301"/>
      <c r="AB914" s="295"/>
    </row>
    <row r="915" spans="1:28" ht="15">
      <c r="A915" s="247" t="s">
        <v>176</v>
      </c>
      <c r="B915" s="287" t="s">
        <v>3494</v>
      </c>
      <c r="C915" s="287" t="s">
        <v>3495</v>
      </c>
      <c r="D915" s="305">
        <v>18</v>
      </c>
      <c r="E915" s="287" t="s">
        <v>4</v>
      </c>
      <c r="F915" s="289">
        <v>43707</v>
      </c>
      <c r="G915" s="290" t="s">
        <v>441</v>
      </c>
      <c r="H915" s="290" t="s">
        <v>3496</v>
      </c>
      <c r="I915" s="291">
        <v>0.4</v>
      </c>
      <c r="J915" s="291">
        <v>86</v>
      </c>
      <c r="K915" s="290" t="s">
        <v>815</v>
      </c>
      <c r="L915" s="292">
        <v>92.74</v>
      </c>
      <c r="M915" s="293" t="s">
        <v>3497</v>
      </c>
      <c r="N915" s="293" t="s">
        <v>3498</v>
      </c>
      <c r="O915" s="294" t="s">
        <v>178</v>
      </c>
      <c r="P915" s="295">
        <v>2.4446487000000001</v>
      </c>
      <c r="Q915" s="295" t="s">
        <v>408</v>
      </c>
      <c r="R915" s="296">
        <v>0</v>
      </c>
      <c r="S915" s="297">
        <v>9.7529786933743025E-4</v>
      </c>
      <c r="T915" s="297">
        <v>2.7969834408102332E-3</v>
      </c>
      <c r="U915" s="298">
        <v>0.34869633302330344</v>
      </c>
      <c r="V915" s="295"/>
      <c r="W915" s="295"/>
      <c r="X915" s="295"/>
      <c r="Y915" s="313"/>
      <c r="Z915" s="313"/>
      <c r="AA915" s="301"/>
      <c r="AB915" s="295"/>
    </row>
    <row r="916" spans="1:28" ht="15">
      <c r="A916" s="247" t="s">
        <v>176</v>
      </c>
      <c r="B916" s="287" t="s">
        <v>3499</v>
      </c>
      <c r="C916" s="287" t="s">
        <v>3500</v>
      </c>
      <c r="D916" s="305">
        <v>19</v>
      </c>
      <c r="E916" s="287" t="s">
        <v>4</v>
      </c>
      <c r="F916" s="289">
        <v>43707</v>
      </c>
      <c r="G916" s="290" t="s">
        <v>441</v>
      </c>
      <c r="H916" s="290" t="s">
        <v>887</v>
      </c>
      <c r="I916" s="291">
        <v>0.43</v>
      </c>
      <c r="J916" s="291">
        <v>57</v>
      </c>
      <c r="K916" s="290" t="s">
        <v>815</v>
      </c>
      <c r="L916" s="292">
        <v>72.27</v>
      </c>
      <c r="M916" s="293" t="s">
        <v>888</v>
      </c>
      <c r="N916" s="293" t="s">
        <v>889</v>
      </c>
      <c r="O916" s="294" t="s">
        <v>178</v>
      </c>
      <c r="P916" s="295">
        <v>-0.46954154999999997</v>
      </c>
      <c r="Q916" s="295" t="s">
        <v>447</v>
      </c>
      <c r="R916" s="296">
        <v>0</v>
      </c>
      <c r="S916" s="297">
        <v>1.4432124155248599E-3</v>
      </c>
      <c r="T916" s="297">
        <v>9.9470193260652409E-4</v>
      </c>
      <c r="U916" s="298">
        <v>1.4508993782117783</v>
      </c>
      <c r="V916" s="295"/>
      <c r="W916" s="295"/>
      <c r="X916" s="295"/>
      <c r="Y916" s="313"/>
      <c r="Z916" s="313"/>
      <c r="AA916" s="301"/>
      <c r="AB916" s="295"/>
    </row>
    <row r="917" spans="1:28" ht="15">
      <c r="A917" s="247" t="s">
        <v>176</v>
      </c>
      <c r="B917" s="287" t="s">
        <v>3501</v>
      </c>
      <c r="C917" s="287" t="s">
        <v>3502</v>
      </c>
      <c r="D917" s="305">
        <v>20</v>
      </c>
      <c r="E917" s="287" t="s">
        <v>4</v>
      </c>
      <c r="F917" s="289">
        <v>43707</v>
      </c>
      <c r="G917" s="290" t="s">
        <v>441</v>
      </c>
      <c r="H917" s="290" t="s">
        <v>3041</v>
      </c>
      <c r="I917" s="291">
        <v>0.52</v>
      </c>
      <c r="J917" s="291">
        <v>9</v>
      </c>
      <c r="K917" s="290" t="s">
        <v>815</v>
      </c>
      <c r="L917" s="292">
        <v>112.84</v>
      </c>
      <c r="M917" s="293" t="s">
        <v>3042</v>
      </c>
      <c r="N917" s="293" t="s">
        <v>3043</v>
      </c>
      <c r="O917" s="294" t="s">
        <v>178</v>
      </c>
      <c r="P917" s="295">
        <v>0.28402804999999998</v>
      </c>
      <c r="Q917" s="295" t="s">
        <v>447</v>
      </c>
      <c r="R917" s="296">
        <v>0</v>
      </c>
      <c r="S917" s="297">
        <v>4.1403510659675409E-4</v>
      </c>
      <c r="T917" s="297">
        <v>8.8323570338511286E-4</v>
      </c>
      <c r="U917" s="298">
        <v>0.46877079924408854</v>
      </c>
      <c r="V917" s="295"/>
      <c r="W917" s="295"/>
      <c r="X917" s="295"/>
      <c r="Y917" s="313"/>
      <c r="Z917" s="313"/>
      <c r="AA917" s="301"/>
      <c r="AB917" s="295"/>
    </row>
    <row r="918" spans="1:28" ht="15">
      <c r="A918" s="247" t="s">
        <v>3503</v>
      </c>
      <c r="B918" s="287" t="s">
        <v>3504</v>
      </c>
      <c r="C918" s="287" t="s">
        <v>3505</v>
      </c>
      <c r="D918" s="305">
        <v>21</v>
      </c>
      <c r="E918" s="287" t="s">
        <v>4</v>
      </c>
      <c r="F918" s="289">
        <v>43707</v>
      </c>
      <c r="G918" s="290" t="s">
        <v>441</v>
      </c>
      <c r="H918" s="290" t="s">
        <v>1102</v>
      </c>
      <c r="I918" s="291">
        <v>0.61</v>
      </c>
      <c r="J918" s="291">
        <v>1</v>
      </c>
      <c r="K918" s="290" t="s">
        <v>815</v>
      </c>
      <c r="L918" s="292">
        <v>84.76</v>
      </c>
      <c r="M918" s="293" t="s">
        <v>1103</v>
      </c>
      <c r="N918" s="293" t="s">
        <v>1104</v>
      </c>
      <c r="O918" s="294" t="s">
        <v>178</v>
      </c>
      <c r="P918" s="295">
        <v>1.1281490000000001</v>
      </c>
      <c r="Q918" s="295" t="s">
        <v>447</v>
      </c>
      <c r="R918" s="296">
        <v>0</v>
      </c>
      <c r="S918" s="297">
        <v>6.5160300099625272E-4</v>
      </c>
      <c r="T918" s="297">
        <v>1.2979063915119168E-3</v>
      </c>
      <c r="U918" s="298">
        <v>0.5020415996543538</v>
      </c>
      <c r="V918" s="295"/>
      <c r="W918" s="295"/>
      <c r="X918" s="295"/>
      <c r="Y918" s="313"/>
      <c r="Z918" s="313"/>
      <c r="AA918" s="301"/>
      <c r="AB918" s="295"/>
    </row>
    <row r="919" spans="1:28" ht="15">
      <c r="A919" s="247" t="s">
        <v>176</v>
      </c>
      <c r="B919" s="287" t="s">
        <v>3506</v>
      </c>
      <c r="C919" s="287" t="s">
        <v>3507</v>
      </c>
      <c r="D919" s="305">
        <v>22</v>
      </c>
      <c r="E919" s="287" t="s">
        <v>4</v>
      </c>
      <c r="F919" s="289">
        <v>43707</v>
      </c>
      <c r="G919" s="290" t="s">
        <v>441</v>
      </c>
      <c r="H919" s="290" t="s">
        <v>1107</v>
      </c>
      <c r="I919" s="291">
        <v>0.57999999999999996</v>
      </c>
      <c r="J919" s="291">
        <v>4</v>
      </c>
      <c r="K919" s="290" t="s">
        <v>815</v>
      </c>
      <c r="L919" s="292">
        <v>321.26</v>
      </c>
      <c r="M919" s="293" t="s">
        <v>1108</v>
      </c>
      <c r="N919" s="293" t="s">
        <v>1109</v>
      </c>
      <c r="O919" s="294" t="s">
        <v>178</v>
      </c>
      <c r="P919" s="295">
        <v>-0.51618220000000004</v>
      </c>
      <c r="Q919" s="295" t="s">
        <v>404</v>
      </c>
      <c r="R919" s="296">
        <v>0</v>
      </c>
      <c r="S919" s="297">
        <v>1.341372028241102E-4</v>
      </c>
      <c r="T919" s="297">
        <v>8.7696424033524003E-4</v>
      </c>
      <c r="U919" s="298">
        <v>0.15295629702396205</v>
      </c>
      <c r="V919" s="295"/>
      <c r="W919" s="295"/>
      <c r="X919" s="295"/>
      <c r="Y919" s="313"/>
      <c r="Z919" s="313"/>
      <c r="AA919" s="301"/>
      <c r="AB919" s="295"/>
    </row>
    <row r="920" spans="1:28" ht="15">
      <c r="A920" s="247" t="s">
        <v>176</v>
      </c>
      <c r="B920" s="287" t="s">
        <v>3508</v>
      </c>
      <c r="C920" s="287" t="s">
        <v>3509</v>
      </c>
      <c r="D920" s="305">
        <v>23</v>
      </c>
      <c r="E920" s="287" t="s">
        <v>4</v>
      </c>
      <c r="F920" s="289">
        <v>43707</v>
      </c>
      <c r="G920" s="290" t="s">
        <v>441</v>
      </c>
      <c r="H920" s="290" t="s">
        <v>2312</v>
      </c>
      <c r="I920" s="291">
        <v>0.47</v>
      </c>
      <c r="J920" s="291">
        <v>15</v>
      </c>
      <c r="K920" s="290" t="s">
        <v>815</v>
      </c>
      <c r="L920" s="292">
        <v>65</v>
      </c>
      <c r="M920" s="293" t="s">
        <v>2313</v>
      </c>
      <c r="N920" s="293" t="s">
        <v>2314</v>
      </c>
      <c r="O920" s="294" t="s">
        <v>178</v>
      </c>
      <c r="P920" s="295">
        <v>0.85964200000000002</v>
      </c>
      <c r="Q920" s="295" t="s">
        <v>408</v>
      </c>
      <c r="R920" s="296">
        <v>0</v>
      </c>
      <c r="S920" s="297">
        <v>1.091379502018221E-4</v>
      </c>
      <c r="T920" s="297">
        <v>6.6648181812710417E-4</v>
      </c>
      <c r="U920" s="298">
        <v>0.16375232937113446</v>
      </c>
      <c r="V920" s="295"/>
      <c r="W920" s="295"/>
      <c r="X920" s="295"/>
      <c r="Y920" s="313"/>
      <c r="Z920" s="313"/>
      <c r="AA920" s="301"/>
      <c r="AB920" s="295"/>
    </row>
    <row r="921" spans="1:28" ht="15">
      <c r="A921" s="247" t="s">
        <v>176</v>
      </c>
      <c r="B921" s="287" t="s">
        <v>3510</v>
      </c>
      <c r="C921" s="287" t="s">
        <v>3511</v>
      </c>
      <c r="D921" s="305">
        <v>24</v>
      </c>
      <c r="E921" s="287" t="s">
        <v>4</v>
      </c>
      <c r="F921" s="289">
        <v>43707</v>
      </c>
      <c r="G921" s="290" t="s">
        <v>441</v>
      </c>
      <c r="H921" s="290" t="s">
        <v>3512</v>
      </c>
      <c r="I921" s="291">
        <v>0.48</v>
      </c>
      <c r="J921" s="291">
        <v>25</v>
      </c>
      <c r="K921" s="290" t="s">
        <v>815</v>
      </c>
      <c r="L921" s="292">
        <v>80.13</v>
      </c>
      <c r="M921" s="293" t="s">
        <v>3513</v>
      </c>
      <c r="N921" s="293" t="s">
        <v>3514</v>
      </c>
      <c r="O921" s="294" t="s">
        <v>178</v>
      </c>
      <c r="P921" s="295">
        <v>2.6759862999999999</v>
      </c>
      <c r="Q921" s="295" t="s">
        <v>399</v>
      </c>
      <c r="R921" s="296">
        <v>0</v>
      </c>
      <c r="S921" s="297">
        <v>1.1063806339654406E-4</v>
      </c>
      <c r="T921" s="297">
        <v>1.0763016569379372E-3</v>
      </c>
      <c r="U921" s="298">
        <v>0.10279466047772123</v>
      </c>
      <c r="V921" s="295"/>
      <c r="W921" s="295"/>
      <c r="X921" s="295"/>
      <c r="Y921" s="313"/>
      <c r="Z921" s="313"/>
      <c r="AA921" s="301"/>
      <c r="AB921" s="295"/>
    </row>
    <row r="922" spans="1:28" ht="15">
      <c r="A922" s="247" t="s">
        <v>176</v>
      </c>
      <c r="B922" s="287" t="s">
        <v>3515</v>
      </c>
      <c r="C922" s="287" t="s">
        <v>3516</v>
      </c>
      <c r="D922" s="305">
        <v>25</v>
      </c>
      <c r="E922" s="287" t="s">
        <v>4</v>
      </c>
      <c r="F922" s="289">
        <v>43707</v>
      </c>
      <c r="G922" s="290" t="s">
        <v>441</v>
      </c>
      <c r="H922" s="290" t="s">
        <v>3046</v>
      </c>
      <c r="I922" s="291">
        <v>0.51</v>
      </c>
      <c r="J922" s="291">
        <v>52</v>
      </c>
      <c r="K922" s="290" t="s">
        <v>815</v>
      </c>
      <c r="L922" s="292">
        <v>47.26</v>
      </c>
      <c r="M922" s="293" t="s">
        <v>3047</v>
      </c>
      <c r="N922" s="293" t="s">
        <v>3048</v>
      </c>
      <c r="O922" s="294" t="s">
        <v>178</v>
      </c>
      <c r="P922" s="295">
        <v>-0.11097193</v>
      </c>
      <c r="Q922" s="295" t="s">
        <v>447</v>
      </c>
      <c r="R922" s="296">
        <v>0</v>
      </c>
      <c r="S922" s="297">
        <v>8.9266824370386731E-4</v>
      </c>
      <c r="T922" s="297">
        <v>1.8449459841100955E-3</v>
      </c>
      <c r="U922" s="298">
        <v>0.48384519188752473</v>
      </c>
      <c r="V922" s="295"/>
      <c r="W922" s="295"/>
      <c r="X922" s="295"/>
      <c r="Y922" s="313"/>
      <c r="Z922" s="313"/>
      <c r="AA922" s="301"/>
      <c r="AB922" s="295"/>
    </row>
    <row r="923" spans="1:28" ht="15">
      <c r="A923" s="247" t="s">
        <v>176</v>
      </c>
      <c r="B923" s="287" t="s">
        <v>3517</v>
      </c>
      <c r="C923" s="287" t="s">
        <v>3518</v>
      </c>
      <c r="D923" s="305">
        <v>26</v>
      </c>
      <c r="E923" s="287" t="s">
        <v>4</v>
      </c>
      <c r="F923" s="289">
        <v>43707</v>
      </c>
      <c r="G923" s="290" t="s">
        <v>441</v>
      </c>
      <c r="H923" s="290" t="s">
        <v>1112</v>
      </c>
      <c r="I923" s="291">
        <v>0.47</v>
      </c>
      <c r="J923" s="291">
        <v>25</v>
      </c>
      <c r="K923" s="290" t="s">
        <v>815</v>
      </c>
      <c r="L923" s="292">
        <v>121.92</v>
      </c>
      <c r="M923" s="293" t="s">
        <v>1113</v>
      </c>
      <c r="N923" s="293" t="s">
        <v>1114</v>
      </c>
      <c r="O923" s="294" t="s">
        <v>178</v>
      </c>
      <c r="P923" s="295">
        <v>4.0839910000000001</v>
      </c>
      <c r="Q923" s="295" t="s">
        <v>404</v>
      </c>
      <c r="R923" s="296">
        <v>0</v>
      </c>
      <c r="S923" s="297">
        <v>4.2650992454300301E-5</v>
      </c>
      <c r="T923" s="297">
        <v>6.5293594398115236E-4</v>
      </c>
      <c r="U923" s="298">
        <v>6.5321863266163613E-2</v>
      </c>
      <c r="V923" s="295"/>
      <c r="W923" s="295"/>
      <c r="X923" s="295"/>
      <c r="Y923" s="313"/>
      <c r="Z923" s="313"/>
      <c r="AA923" s="301"/>
      <c r="AB923" s="295"/>
    </row>
    <row r="924" spans="1:28" ht="15">
      <c r="A924" s="247" t="s">
        <v>176</v>
      </c>
      <c r="B924" s="287" t="s">
        <v>3519</v>
      </c>
      <c r="C924" s="287" t="s">
        <v>3520</v>
      </c>
      <c r="D924" s="305">
        <v>27</v>
      </c>
      <c r="E924" s="287" t="s">
        <v>4</v>
      </c>
      <c r="F924" s="289">
        <v>43707</v>
      </c>
      <c r="G924" s="290" t="s">
        <v>441</v>
      </c>
      <c r="H924" s="290" t="s">
        <v>3051</v>
      </c>
      <c r="I924" s="291">
        <v>0.47</v>
      </c>
      <c r="J924" s="291">
        <v>97</v>
      </c>
      <c r="K924" s="290" t="s">
        <v>815</v>
      </c>
      <c r="L924" s="292">
        <v>46</v>
      </c>
      <c r="M924" s="293" t="s">
        <v>3052</v>
      </c>
      <c r="N924" s="293" t="s">
        <v>3053</v>
      </c>
      <c r="O924" s="294" t="s">
        <v>178</v>
      </c>
      <c r="P924" s="295">
        <v>-0.90971590000000002</v>
      </c>
      <c r="Q924" s="295" t="s">
        <v>447</v>
      </c>
      <c r="R924" s="296">
        <v>0</v>
      </c>
      <c r="S924" s="297">
        <v>5.5009143983969619E-4</v>
      </c>
      <c r="T924" s="297">
        <v>9.6167251510983576E-4</v>
      </c>
      <c r="U924" s="298">
        <v>0.57201534950478272</v>
      </c>
      <c r="V924" s="295"/>
      <c r="W924" s="295"/>
      <c r="X924" s="295"/>
      <c r="Y924" s="313"/>
      <c r="Z924" s="313"/>
      <c r="AA924" s="301"/>
      <c r="AB924" s="295"/>
    </row>
    <row r="925" spans="1:28" ht="15">
      <c r="A925" s="247" t="s">
        <v>176</v>
      </c>
      <c r="B925" s="287" t="s">
        <v>3521</v>
      </c>
      <c r="C925" s="287" t="s">
        <v>3522</v>
      </c>
      <c r="D925" s="305">
        <v>28</v>
      </c>
      <c r="E925" s="287" t="s">
        <v>4</v>
      </c>
      <c r="F925" s="289">
        <v>43707</v>
      </c>
      <c r="G925" s="290" t="s">
        <v>441</v>
      </c>
      <c r="H925" s="290" t="s">
        <v>1124</v>
      </c>
      <c r="I925" s="291">
        <v>0.5</v>
      </c>
      <c r="J925" s="291">
        <v>49</v>
      </c>
      <c r="K925" s="290" t="s">
        <v>815</v>
      </c>
      <c r="L925" s="292">
        <v>34.71</v>
      </c>
      <c r="M925" s="293" t="s">
        <v>1125</v>
      </c>
      <c r="N925" s="293" t="s">
        <v>1126</v>
      </c>
      <c r="O925" s="294" t="s">
        <v>178</v>
      </c>
      <c r="P925" s="295">
        <v>5.5746912999999996</v>
      </c>
      <c r="Q925" s="295" t="s">
        <v>484</v>
      </c>
      <c r="R925" s="296">
        <v>0</v>
      </c>
      <c r="S925" s="297">
        <v>5.0386684749883912E-5</v>
      </c>
      <c r="T925" s="297">
        <v>6.9109043488496278E-4</v>
      </c>
      <c r="U925" s="298">
        <v>7.290895982125864E-2</v>
      </c>
      <c r="V925" s="295"/>
      <c r="W925" s="295"/>
      <c r="X925" s="295"/>
      <c r="Y925" s="313"/>
      <c r="Z925" s="313"/>
      <c r="AA925" s="301"/>
      <c r="AB925" s="295"/>
    </row>
    <row r="926" spans="1:28" ht="15">
      <c r="A926" s="247" t="s">
        <v>176</v>
      </c>
      <c r="B926" s="287" t="s">
        <v>3523</v>
      </c>
      <c r="C926" s="287" t="s">
        <v>3524</v>
      </c>
      <c r="D926" s="305">
        <v>29</v>
      </c>
      <c r="E926" s="287" t="s">
        <v>4</v>
      </c>
      <c r="F926" s="289">
        <v>43707</v>
      </c>
      <c r="G926" s="290" t="s">
        <v>441</v>
      </c>
      <c r="H926" s="290" t="s">
        <v>1618</v>
      </c>
      <c r="I926" s="291">
        <v>0.37</v>
      </c>
      <c r="J926" s="291">
        <v>134</v>
      </c>
      <c r="K926" s="290" t="s">
        <v>815</v>
      </c>
      <c r="L926" s="292">
        <v>158.47999999999999</v>
      </c>
      <c r="M926" s="293" t="s">
        <v>1619</v>
      </c>
      <c r="N926" s="293" t="s">
        <v>1620</v>
      </c>
      <c r="O926" s="294" t="s">
        <v>178</v>
      </c>
      <c r="P926" s="295">
        <v>0.573349</v>
      </c>
      <c r="Q926" s="295" t="s">
        <v>399</v>
      </c>
      <c r="R926" s="296">
        <v>0</v>
      </c>
      <c r="S926" s="297">
        <v>2.3558906364545452E-4</v>
      </c>
      <c r="T926" s="297">
        <v>9.2608185222266032E-4</v>
      </c>
      <c r="U926" s="298">
        <v>0.25439334879527603</v>
      </c>
      <c r="V926" s="295"/>
      <c r="W926" s="295"/>
      <c r="X926" s="295"/>
      <c r="Y926" s="313"/>
      <c r="Z926" s="313"/>
      <c r="AA926" s="301"/>
      <c r="AB926" s="295"/>
    </row>
    <row r="927" spans="1:28" ht="15">
      <c r="A927" s="247" t="s">
        <v>176</v>
      </c>
      <c r="B927" s="287" t="s">
        <v>3525</v>
      </c>
      <c r="C927" s="287" t="s">
        <v>3526</v>
      </c>
      <c r="D927" s="305">
        <v>30</v>
      </c>
      <c r="E927" s="287" t="s">
        <v>4</v>
      </c>
      <c r="F927" s="289">
        <v>43707</v>
      </c>
      <c r="G927" s="290" t="s">
        <v>441</v>
      </c>
      <c r="H927" s="290" t="s">
        <v>3527</v>
      </c>
      <c r="I927" s="291">
        <v>0.36</v>
      </c>
      <c r="J927" s="291">
        <v>14</v>
      </c>
      <c r="K927" s="290" t="s">
        <v>815</v>
      </c>
      <c r="L927" s="292">
        <v>42.61</v>
      </c>
      <c r="M927" s="293" t="s">
        <v>3528</v>
      </c>
      <c r="N927" s="293" t="s">
        <v>3529</v>
      </c>
      <c r="O927" s="294" t="s">
        <v>178</v>
      </c>
      <c r="P927" s="295">
        <v>-0.24396777</v>
      </c>
      <c r="Q927" s="295" t="s">
        <v>395</v>
      </c>
      <c r="R927" s="296">
        <v>0</v>
      </c>
      <c r="S927" s="297">
        <v>8.0925329022762992E-4</v>
      </c>
      <c r="T927" s="297">
        <v>4.8413482154157533E-4</v>
      </c>
      <c r="U927" s="298">
        <v>1.6715453097358643</v>
      </c>
      <c r="V927" s="295"/>
      <c r="W927" s="295"/>
      <c r="X927" s="295"/>
      <c r="Y927" s="313"/>
      <c r="Z927" s="313"/>
      <c r="AA927" s="301"/>
      <c r="AB927" s="295"/>
    </row>
    <row r="928" spans="1:28" ht="15">
      <c r="A928" s="247" t="s">
        <v>176</v>
      </c>
      <c r="B928" s="287" t="s">
        <v>3530</v>
      </c>
      <c r="C928" s="287" t="s">
        <v>3531</v>
      </c>
      <c r="D928" s="305">
        <v>31</v>
      </c>
      <c r="E928" s="287" t="s">
        <v>4</v>
      </c>
      <c r="F928" s="289">
        <v>43707</v>
      </c>
      <c r="G928" s="290" t="s">
        <v>441</v>
      </c>
      <c r="H928" s="290" t="s">
        <v>3532</v>
      </c>
      <c r="I928" s="291">
        <v>0.46</v>
      </c>
      <c r="J928" s="291">
        <v>9</v>
      </c>
      <c r="K928" s="290" t="s">
        <v>815</v>
      </c>
      <c r="L928" s="292">
        <v>70.39</v>
      </c>
      <c r="M928" s="293" t="s">
        <v>3533</v>
      </c>
      <c r="N928" s="293" t="s">
        <v>3534</v>
      </c>
      <c r="O928" s="294" t="s">
        <v>178</v>
      </c>
      <c r="P928" s="295">
        <v>-2.2348045999999999</v>
      </c>
      <c r="Q928" s="295" t="s">
        <v>280</v>
      </c>
      <c r="R928" s="296">
        <v>0</v>
      </c>
      <c r="S928" s="297">
        <v>4.1529361534035474E-4</v>
      </c>
      <c r="T928" s="297">
        <v>4.2359903841090465E-4</v>
      </c>
      <c r="U928" s="298">
        <v>0.98039319659056123</v>
      </c>
      <c r="V928" s="295"/>
      <c r="W928" s="295"/>
      <c r="X928" s="295"/>
      <c r="Y928" s="313"/>
      <c r="Z928" s="313"/>
      <c r="AA928" s="301"/>
      <c r="AB928" s="295"/>
    </row>
    <row r="929" spans="1:28" ht="15">
      <c r="A929" s="247" t="s">
        <v>176</v>
      </c>
      <c r="B929" s="287" t="s">
        <v>3535</v>
      </c>
      <c r="C929" s="287" t="s">
        <v>3536</v>
      </c>
      <c r="D929" s="305">
        <v>32</v>
      </c>
      <c r="E929" s="287" t="s">
        <v>4</v>
      </c>
      <c r="F929" s="289">
        <v>43707</v>
      </c>
      <c r="G929" s="290" t="s">
        <v>441</v>
      </c>
      <c r="H929" s="290" t="s">
        <v>1633</v>
      </c>
      <c r="I929" s="291">
        <v>0.44</v>
      </c>
      <c r="J929" s="291">
        <v>67</v>
      </c>
      <c r="K929" s="290" t="s">
        <v>815</v>
      </c>
      <c r="L929" s="292">
        <v>112.97</v>
      </c>
      <c r="M929" s="293" t="s">
        <v>1634</v>
      </c>
      <c r="N929" s="293" t="s">
        <v>1635</v>
      </c>
      <c r="O929" s="294" t="s">
        <v>178</v>
      </c>
      <c r="P929" s="295">
        <v>1.9917488000000001</v>
      </c>
      <c r="Q929" s="295" t="s">
        <v>447</v>
      </c>
      <c r="R929" s="296">
        <v>0</v>
      </c>
      <c r="S929" s="297">
        <v>4.9798053374650927E-3</v>
      </c>
      <c r="T929" s="297">
        <v>4.0060756900299303E-3</v>
      </c>
      <c r="U929" s="298">
        <v>1.2430632176667353</v>
      </c>
      <c r="V929" s="295"/>
      <c r="W929" s="295"/>
      <c r="X929" s="295"/>
      <c r="Y929" s="313"/>
      <c r="Z929" s="313"/>
      <c r="AA929" s="301"/>
      <c r="AB929" s="295"/>
    </row>
    <row r="930" spans="1:28" ht="15">
      <c r="A930" s="247" t="s">
        <v>176</v>
      </c>
      <c r="B930" s="287" t="s">
        <v>3537</v>
      </c>
      <c r="C930" s="287" t="s">
        <v>3538</v>
      </c>
      <c r="D930" s="305">
        <v>33</v>
      </c>
      <c r="E930" s="287" t="s">
        <v>4</v>
      </c>
      <c r="F930" s="289">
        <v>43707</v>
      </c>
      <c r="G930" s="290" t="s">
        <v>441</v>
      </c>
      <c r="H930" s="290" t="s">
        <v>1155</v>
      </c>
      <c r="I930" s="291">
        <v>0.44</v>
      </c>
      <c r="J930" s="291">
        <v>2</v>
      </c>
      <c r="K930" s="290" t="s">
        <v>815</v>
      </c>
      <c r="L930" s="292">
        <v>397.62</v>
      </c>
      <c r="M930" s="293" t="s">
        <v>1156</v>
      </c>
      <c r="N930" s="293" t="s">
        <v>1157</v>
      </c>
      <c r="O930" s="294" t="s">
        <v>178</v>
      </c>
      <c r="P930" s="295">
        <v>3.524804</v>
      </c>
      <c r="Q930" s="295" t="s">
        <v>404</v>
      </c>
      <c r="R930" s="296">
        <v>0</v>
      </c>
      <c r="S930" s="297">
        <v>3.9696753080117647E-4</v>
      </c>
      <c r="T930" s="297">
        <v>6.2024552791998134E-4</v>
      </c>
      <c r="U930" s="298">
        <v>0.64001675615852205</v>
      </c>
      <c r="V930" s="295"/>
      <c r="W930" s="295"/>
      <c r="X930" s="295"/>
      <c r="Y930" s="313"/>
      <c r="Z930" s="313"/>
      <c r="AA930" s="301"/>
      <c r="AB930" s="295"/>
    </row>
    <row r="931" spans="1:28" ht="15">
      <c r="A931" s="247" t="s">
        <v>176</v>
      </c>
      <c r="B931" s="287" t="s">
        <v>3539</v>
      </c>
      <c r="C931" s="287" t="s">
        <v>3540</v>
      </c>
      <c r="D931" s="305">
        <v>34</v>
      </c>
      <c r="E931" s="287" t="s">
        <v>4</v>
      </c>
      <c r="F931" s="289">
        <v>43707</v>
      </c>
      <c r="G931" s="290" t="s">
        <v>441</v>
      </c>
      <c r="H931" s="290" t="s">
        <v>2197</v>
      </c>
      <c r="I931" s="291">
        <v>0.44</v>
      </c>
      <c r="J931" s="291">
        <v>8</v>
      </c>
      <c r="K931" s="290" t="s">
        <v>815</v>
      </c>
      <c r="L931" s="292">
        <v>162.87</v>
      </c>
      <c r="M931" s="293" t="s">
        <v>2198</v>
      </c>
      <c r="N931" s="293" t="s">
        <v>2199</v>
      </c>
      <c r="O931" s="294" t="s">
        <v>178</v>
      </c>
      <c r="P931" s="295">
        <v>0.70645809999999998</v>
      </c>
      <c r="Q931" s="295" t="s">
        <v>395</v>
      </c>
      <c r="R931" s="296">
        <v>0</v>
      </c>
      <c r="S931" s="297">
        <v>5.9240014857229475E-4</v>
      </c>
      <c r="T931" s="297">
        <v>8.3367028105889296E-4</v>
      </c>
      <c r="U931" s="298">
        <v>0.71059285910954262</v>
      </c>
      <c r="V931" s="295"/>
      <c r="W931" s="295"/>
      <c r="X931" s="295"/>
      <c r="Y931" s="313"/>
      <c r="Z931" s="313"/>
      <c r="AA931" s="301"/>
      <c r="AB931" s="295"/>
    </row>
    <row r="932" spans="1:28" ht="15">
      <c r="A932" s="247" t="s">
        <v>176</v>
      </c>
      <c r="B932" s="287" t="s">
        <v>3541</v>
      </c>
      <c r="C932" s="287" t="s">
        <v>3542</v>
      </c>
      <c r="D932" s="305">
        <v>35</v>
      </c>
      <c r="E932" s="287" t="s">
        <v>4</v>
      </c>
      <c r="F932" s="289">
        <v>43707</v>
      </c>
      <c r="G932" s="290" t="s">
        <v>441</v>
      </c>
      <c r="H932" s="290" t="s">
        <v>1160</v>
      </c>
      <c r="I932" s="291">
        <v>0.56000000000000005</v>
      </c>
      <c r="J932" s="291">
        <v>4</v>
      </c>
      <c r="K932" s="290" t="s">
        <v>815</v>
      </c>
      <c r="L932" s="292">
        <v>126.68</v>
      </c>
      <c r="M932" s="293" t="s">
        <v>1161</v>
      </c>
      <c r="N932" s="293" t="s">
        <v>1162</v>
      </c>
      <c r="O932" s="294" t="s">
        <v>178</v>
      </c>
      <c r="P932" s="295">
        <v>3.1483412</v>
      </c>
      <c r="Q932" s="295" t="s">
        <v>408</v>
      </c>
      <c r="R932" s="296">
        <v>0</v>
      </c>
      <c r="S932" s="297">
        <v>6.0122760101906287E-5</v>
      </c>
      <c r="T932" s="297">
        <v>6.0242849818293752E-4</v>
      </c>
      <c r="U932" s="298">
        <v>9.9800657311615096E-2</v>
      </c>
      <c r="V932" s="295"/>
      <c r="W932" s="295"/>
      <c r="X932" s="295"/>
      <c r="Y932" s="313"/>
      <c r="Z932" s="313"/>
      <c r="AA932" s="301"/>
      <c r="AB932" s="295"/>
    </row>
    <row r="933" spans="1:28" ht="15">
      <c r="A933" s="247" t="s">
        <v>176</v>
      </c>
      <c r="B933" s="287" t="s">
        <v>3543</v>
      </c>
      <c r="C933" s="287" t="s">
        <v>3544</v>
      </c>
      <c r="D933" s="305">
        <v>36</v>
      </c>
      <c r="E933" s="287" t="s">
        <v>4</v>
      </c>
      <c r="F933" s="289">
        <v>43707</v>
      </c>
      <c r="G933" s="290" t="s">
        <v>441</v>
      </c>
      <c r="H933" s="290" t="s">
        <v>966</v>
      </c>
      <c r="I933" s="291">
        <v>0.32</v>
      </c>
      <c r="J933" s="291">
        <v>110</v>
      </c>
      <c r="K933" s="290" t="s">
        <v>815</v>
      </c>
      <c r="L933" s="292">
        <v>39.89</v>
      </c>
      <c r="M933" s="293" t="s">
        <v>967</v>
      </c>
      <c r="N933" s="293" t="s">
        <v>968</v>
      </c>
      <c r="O933" s="294" t="s">
        <v>178</v>
      </c>
      <c r="P933" s="295">
        <v>7.7491760000000003</v>
      </c>
      <c r="Q933" s="295" t="s">
        <v>484</v>
      </c>
      <c r="R933" s="296">
        <v>0</v>
      </c>
      <c r="S933" s="297">
        <v>1.7898422391747753E-4</v>
      </c>
      <c r="T933" s="297">
        <v>1.3637780072786347E-3</v>
      </c>
      <c r="U933" s="298">
        <v>0.13124146522543909</v>
      </c>
      <c r="V933" s="295"/>
      <c r="W933" s="295"/>
      <c r="X933" s="295"/>
      <c r="Y933" s="313"/>
      <c r="Z933" s="313"/>
      <c r="AA933" s="301"/>
      <c r="AB933" s="295"/>
    </row>
    <row r="934" spans="1:28" ht="15">
      <c r="A934" s="247" t="s">
        <v>176</v>
      </c>
      <c r="B934" s="287" t="s">
        <v>3545</v>
      </c>
      <c r="C934" s="287" t="s">
        <v>3546</v>
      </c>
      <c r="D934" s="305">
        <v>37</v>
      </c>
      <c r="E934" s="287" t="s">
        <v>4</v>
      </c>
      <c r="F934" s="289">
        <v>43707</v>
      </c>
      <c r="G934" s="290" t="s">
        <v>441</v>
      </c>
      <c r="H934" s="290" t="s">
        <v>2346</v>
      </c>
      <c r="I934" s="291">
        <v>0.46</v>
      </c>
      <c r="J934" s="291">
        <v>44</v>
      </c>
      <c r="K934" s="290" t="s">
        <v>815</v>
      </c>
      <c r="L934" s="292">
        <v>219.08</v>
      </c>
      <c r="M934" s="293" t="s">
        <v>2347</v>
      </c>
      <c r="N934" s="293" t="s">
        <v>2348</v>
      </c>
      <c r="O934" s="294" t="s">
        <v>178</v>
      </c>
      <c r="P934" s="295">
        <v>2.7513622999999998</v>
      </c>
      <c r="Q934" s="295" t="s">
        <v>399</v>
      </c>
      <c r="R934" s="296">
        <v>0</v>
      </c>
      <c r="S934" s="297">
        <v>2.4192705720643948E-3</v>
      </c>
      <c r="T934" s="297">
        <v>4.4995135119995922E-3</v>
      </c>
      <c r="U934" s="298">
        <v>0.53767380976021706</v>
      </c>
      <c r="V934" s="295"/>
      <c r="W934" s="295"/>
      <c r="X934" s="295"/>
      <c r="Y934" s="313"/>
      <c r="Z934" s="313"/>
      <c r="AA934" s="301"/>
      <c r="AB934" s="295"/>
    </row>
    <row r="935" spans="1:28" ht="15">
      <c r="A935" s="247" t="s">
        <v>176</v>
      </c>
      <c r="B935" s="287" t="s">
        <v>3547</v>
      </c>
      <c r="C935" s="287" t="s">
        <v>3548</v>
      </c>
      <c r="D935" s="305">
        <v>38</v>
      </c>
      <c r="E935" s="287" t="s">
        <v>4</v>
      </c>
      <c r="F935" s="289">
        <v>43707</v>
      </c>
      <c r="G935" s="290" t="s">
        <v>441</v>
      </c>
      <c r="H935" s="290" t="s">
        <v>976</v>
      </c>
      <c r="I935" s="291">
        <v>0.47</v>
      </c>
      <c r="J935" s="291">
        <v>59</v>
      </c>
      <c r="K935" s="290" t="s">
        <v>815</v>
      </c>
      <c r="L935" s="292">
        <v>29.55</v>
      </c>
      <c r="M935" s="293" t="s">
        <v>977</v>
      </c>
      <c r="N935" s="293" t="s">
        <v>978</v>
      </c>
      <c r="O935" s="294" t="s">
        <v>178</v>
      </c>
      <c r="P935" s="295">
        <v>-6.9383679999999996</v>
      </c>
      <c r="Q935" s="295" t="s">
        <v>447</v>
      </c>
      <c r="R935" s="296">
        <v>0</v>
      </c>
      <c r="S935" s="297">
        <v>1.2055197485692362E-4</v>
      </c>
      <c r="T935" s="297">
        <v>4.5841398201475913E-4</v>
      </c>
      <c r="U935" s="298">
        <v>0.26297621710203928</v>
      </c>
      <c r="V935" s="295"/>
      <c r="W935" s="295"/>
      <c r="X935" s="295"/>
      <c r="Y935" s="313"/>
      <c r="Z935" s="313"/>
      <c r="AA935" s="301"/>
      <c r="AB935" s="295"/>
    </row>
    <row r="936" spans="1:28" ht="15">
      <c r="A936" s="247" t="s">
        <v>176</v>
      </c>
      <c r="B936" s="287" t="s">
        <v>3549</v>
      </c>
      <c r="C936" s="287" t="s">
        <v>3550</v>
      </c>
      <c r="D936" s="305">
        <v>39</v>
      </c>
      <c r="E936" s="287" t="s">
        <v>4</v>
      </c>
      <c r="F936" s="289">
        <v>43707</v>
      </c>
      <c r="G936" s="290" t="s">
        <v>441</v>
      </c>
      <c r="H936" s="290" t="s">
        <v>2356</v>
      </c>
      <c r="I936" s="291">
        <v>0.4</v>
      </c>
      <c r="J936" s="291">
        <v>67</v>
      </c>
      <c r="K936" s="290" t="s">
        <v>815</v>
      </c>
      <c r="L936" s="292">
        <v>95.31</v>
      </c>
      <c r="M936" s="293" t="s">
        <v>2357</v>
      </c>
      <c r="N936" s="293" t="s">
        <v>2358</v>
      </c>
      <c r="O936" s="294" t="s">
        <v>178</v>
      </c>
      <c r="P936" s="295">
        <v>1.9622922</v>
      </c>
      <c r="Q936" s="295" t="s">
        <v>404</v>
      </c>
      <c r="R936" s="296">
        <v>0</v>
      </c>
      <c r="S936" s="297">
        <v>1.7335090182810716E-4</v>
      </c>
      <c r="T936" s="297">
        <v>4.4750378369811522E-4</v>
      </c>
      <c r="U936" s="298">
        <v>0.38737304162113895</v>
      </c>
      <c r="V936" s="295"/>
      <c r="W936" s="295"/>
      <c r="X936" s="295"/>
      <c r="Y936" s="313"/>
      <c r="Z936" s="313"/>
      <c r="AA936" s="301"/>
      <c r="AB936" s="295"/>
    </row>
    <row r="937" spans="1:28" ht="15">
      <c r="A937" s="247" t="s">
        <v>3551</v>
      </c>
      <c r="B937" s="287" t="s">
        <v>3552</v>
      </c>
      <c r="C937" s="287" t="s">
        <v>3553</v>
      </c>
      <c r="D937" s="305">
        <v>40</v>
      </c>
      <c r="E937" s="287" t="s">
        <v>4</v>
      </c>
      <c r="F937" s="289">
        <v>43707</v>
      </c>
      <c r="G937" s="290" t="s">
        <v>441</v>
      </c>
      <c r="H937" s="290" t="s">
        <v>1818</v>
      </c>
      <c r="I937" s="291">
        <v>0.6</v>
      </c>
      <c r="J937" s="291">
        <v>1</v>
      </c>
      <c r="K937" s="290" t="s">
        <v>815</v>
      </c>
      <c r="L937" s="292">
        <v>120.23</v>
      </c>
      <c r="M937" s="293" t="s">
        <v>1819</v>
      </c>
      <c r="N937" s="293" t="s">
        <v>1820</v>
      </c>
      <c r="O937" s="294" t="s">
        <v>178</v>
      </c>
      <c r="P937" s="295">
        <v>-2.1348715</v>
      </c>
      <c r="Q937" s="295" t="s">
        <v>399</v>
      </c>
      <c r="R937" s="296">
        <v>0</v>
      </c>
      <c r="S937" s="297">
        <v>4.8416048569827862E-3</v>
      </c>
      <c r="T937" s="297">
        <v>1.2459150788082423E-2</v>
      </c>
      <c r="U937" s="298">
        <v>0.38859830331405382</v>
      </c>
      <c r="V937" s="295"/>
      <c r="W937" s="295"/>
      <c r="X937" s="295"/>
      <c r="Y937" s="313"/>
      <c r="Z937" s="313"/>
      <c r="AA937" s="301"/>
      <c r="AB937" s="295"/>
    </row>
    <row r="938" spans="1:28" ht="15">
      <c r="A938" s="247" t="s">
        <v>176</v>
      </c>
      <c r="B938" s="287" t="s">
        <v>3554</v>
      </c>
      <c r="C938" s="287" t="s">
        <v>3555</v>
      </c>
      <c r="D938" s="305">
        <v>41</v>
      </c>
      <c r="E938" s="287" t="s">
        <v>4</v>
      </c>
      <c r="F938" s="289">
        <v>43707</v>
      </c>
      <c r="G938" s="290" t="s">
        <v>441</v>
      </c>
      <c r="H938" s="290" t="s">
        <v>3243</v>
      </c>
      <c r="I938" s="291">
        <v>0.54</v>
      </c>
      <c r="J938" s="291">
        <v>8</v>
      </c>
      <c r="K938" s="290" t="s">
        <v>815</v>
      </c>
      <c r="L938" s="292">
        <v>60.47</v>
      </c>
      <c r="M938" s="293" t="s">
        <v>3244</v>
      </c>
      <c r="N938" s="293" t="s">
        <v>3245</v>
      </c>
      <c r="O938" s="294" t="s">
        <v>178</v>
      </c>
      <c r="P938" s="295">
        <v>3.4987926000000003E-2</v>
      </c>
      <c r="Q938" s="295" t="s">
        <v>408</v>
      </c>
      <c r="R938" s="296">
        <v>0</v>
      </c>
      <c r="S938" s="297">
        <v>8.9935118039804194E-4</v>
      </c>
      <c r="T938" s="297">
        <v>1.2505553382478219E-3</v>
      </c>
      <c r="U938" s="298">
        <v>0.71916144203433718</v>
      </c>
      <c r="V938" s="295"/>
      <c r="W938" s="295"/>
      <c r="X938" s="295"/>
      <c r="Y938" s="313"/>
      <c r="Z938" s="313"/>
      <c r="AA938" s="301"/>
      <c r="AB938" s="295"/>
    </row>
    <row r="939" spans="1:28" ht="15">
      <c r="A939" s="247" t="s">
        <v>176</v>
      </c>
      <c r="B939" s="287" t="s">
        <v>3556</v>
      </c>
      <c r="C939" s="287" t="s">
        <v>3557</v>
      </c>
      <c r="D939" s="305">
        <v>42</v>
      </c>
      <c r="E939" s="287" t="s">
        <v>4</v>
      </c>
      <c r="F939" s="289">
        <v>43707</v>
      </c>
      <c r="G939" s="290" t="s">
        <v>441</v>
      </c>
      <c r="H939" s="290" t="s">
        <v>1956</v>
      </c>
      <c r="I939" s="291">
        <v>0.44</v>
      </c>
      <c r="J939" s="291">
        <v>20</v>
      </c>
      <c r="K939" s="290" t="s">
        <v>815</v>
      </c>
      <c r="L939" s="292">
        <v>264.74</v>
      </c>
      <c r="M939" s="293" t="s">
        <v>1957</v>
      </c>
      <c r="N939" s="293" t="s">
        <v>1958</v>
      </c>
      <c r="O939" s="294" t="s">
        <v>178</v>
      </c>
      <c r="P939" s="295">
        <v>4.7207116999999998</v>
      </c>
      <c r="Q939" s="295" t="s">
        <v>408</v>
      </c>
      <c r="R939" s="296">
        <v>0</v>
      </c>
      <c r="S939" s="297">
        <v>4.8945021707037133E-4</v>
      </c>
      <c r="T939" s="297">
        <v>1.6489890134443856E-3</v>
      </c>
      <c r="U939" s="298">
        <v>0.29681836148078056</v>
      </c>
      <c r="V939" s="295"/>
      <c r="W939" s="295"/>
      <c r="X939" s="295"/>
      <c r="Y939" s="313"/>
      <c r="Z939" s="313"/>
      <c r="AA939" s="301"/>
      <c r="AB939" s="295"/>
    </row>
    <row r="940" spans="1:28" ht="15">
      <c r="A940" s="247" t="s">
        <v>176</v>
      </c>
      <c r="B940" s="287" t="s">
        <v>3558</v>
      </c>
      <c r="C940" s="287" t="s">
        <v>3559</v>
      </c>
      <c r="D940" s="305">
        <v>43</v>
      </c>
      <c r="E940" s="287" t="s">
        <v>4</v>
      </c>
      <c r="F940" s="289">
        <v>43707</v>
      </c>
      <c r="G940" s="290" t="s">
        <v>441</v>
      </c>
      <c r="H940" s="290" t="s">
        <v>1180</v>
      </c>
      <c r="I940" s="291">
        <v>0.39</v>
      </c>
      <c r="J940" s="291">
        <v>44</v>
      </c>
      <c r="K940" s="290" t="s">
        <v>815</v>
      </c>
      <c r="L940" s="292">
        <v>73.81</v>
      </c>
      <c r="M940" s="293" t="s">
        <v>1181</v>
      </c>
      <c r="N940" s="293" t="s">
        <v>1182</v>
      </c>
      <c r="O940" s="294" t="s">
        <v>178</v>
      </c>
      <c r="P940" s="295">
        <v>3.0486941000000001</v>
      </c>
      <c r="Q940" s="295" t="s">
        <v>408</v>
      </c>
      <c r="R940" s="296">
        <v>0</v>
      </c>
      <c r="S940" s="297">
        <v>8.8620517151981461E-6</v>
      </c>
      <c r="T940" s="297">
        <v>9.6633538311274327E-4</v>
      </c>
      <c r="U940" s="298">
        <v>9.1707825979132161E-3</v>
      </c>
      <c r="V940" s="295"/>
      <c r="W940" s="295"/>
      <c r="X940" s="295"/>
      <c r="Y940" s="313"/>
      <c r="Z940" s="313"/>
      <c r="AA940" s="301"/>
      <c r="AB940" s="295"/>
    </row>
    <row r="941" spans="1:28" ht="15">
      <c r="A941" s="247" t="s">
        <v>176</v>
      </c>
      <c r="B941" s="287" t="s">
        <v>3560</v>
      </c>
      <c r="C941" s="287" t="s">
        <v>3561</v>
      </c>
      <c r="D941" s="305">
        <v>44</v>
      </c>
      <c r="E941" s="287" t="s">
        <v>4</v>
      </c>
      <c r="F941" s="289">
        <v>43707</v>
      </c>
      <c r="G941" s="290" t="s">
        <v>441</v>
      </c>
      <c r="H941" s="290" t="s">
        <v>1190</v>
      </c>
      <c r="I941" s="291">
        <v>0.56000000000000005</v>
      </c>
      <c r="J941" s="291">
        <v>5</v>
      </c>
      <c r="K941" s="290" t="s">
        <v>815</v>
      </c>
      <c r="L941" s="292">
        <v>32.81</v>
      </c>
      <c r="M941" s="293" t="s">
        <v>1191</v>
      </c>
      <c r="N941" s="293" t="s">
        <v>1192</v>
      </c>
      <c r="O941" s="294" t="s">
        <v>178</v>
      </c>
      <c r="P941" s="295">
        <v>-2.4157405000000001</v>
      </c>
      <c r="Q941" s="295" t="s">
        <v>395</v>
      </c>
      <c r="R941" s="296">
        <v>0</v>
      </c>
      <c r="S941" s="297">
        <v>7.6078987077502267E-5</v>
      </c>
      <c r="T941" s="297">
        <v>1.9949770877640386E-4</v>
      </c>
      <c r="U941" s="298">
        <v>0.38135268592368271</v>
      </c>
      <c r="V941" s="295"/>
      <c r="W941" s="295"/>
      <c r="X941" s="295"/>
      <c r="Y941" s="313"/>
      <c r="Z941" s="313"/>
      <c r="AA941" s="301"/>
      <c r="AB941" s="295"/>
    </row>
    <row r="942" spans="1:28" ht="15">
      <c r="A942" s="247" t="s">
        <v>176</v>
      </c>
      <c r="B942" s="287" t="s">
        <v>3562</v>
      </c>
      <c r="C942" s="287" t="s">
        <v>3563</v>
      </c>
      <c r="D942" s="305">
        <v>45</v>
      </c>
      <c r="E942" s="287" t="s">
        <v>4</v>
      </c>
      <c r="F942" s="289">
        <v>43707</v>
      </c>
      <c r="G942" s="290" t="s">
        <v>441</v>
      </c>
      <c r="H942" s="290" t="s">
        <v>3564</v>
      </c>
      <c r="I942" s="291">
        <v>0.45</v>
      </c>
      <c r="J942" s="291">
        <v>223</v>
      </c>
      <c r="K942" s="290" t="s">
        <v>815</v>
      </c>
      <c r="L942" s="292">
        <v>58.26</v>
      </c>
      <c r="M942" s="293" t="s">
        <v>3565</v>
      </c>
      <c r="N942" s="293" t="s">
        <v>3566</v>
      </c>
      <c r="O942" s="294" t="s">
        <v>178</v>
      </c>
      <c r="P942" s="295">
        <v>2.2241949999999999</v>
      </c>
      <c r="Q942" s="295" t="s">
        <v>408</v>
      </c>
      <c r="R942" s="296">
        <v>0</v>
      </c>
      <c r="S942" s="297">
        <v>9.7516215938928043E-4</v>
      </c>
      <c r="T942" s="297">
        <v>2.541780433576881E-3</v>
      </c>
      <c r="U942" s="298">
        <v>0.3836531851875965</v>
      </c>
      <c r="V942" s="295"/>
      <c r="W942" s="295"/>
      <c r="X942" s="295"/>
      <c r="Y942" s="313"/>
      <c r="Z942" s="313"/>
      <c r="AA942" s="301"/>
      <c r="AB942" s="295"/>
    </row>
    <row r="943" spans="1:28" ht="15">
      <c r="A943" s="247" t="s">
        <v>176</v>
      </c>
      <c r="B943" s="287" t="s">
        <v>3567</v>
      </c>
      <c r="C943" s="287" t="s">
        <v>3568</v>
      </c>
      <c r="D943" s="305">
        <v>46</v>
      </c>
      <c r="E943" s="287" t="s">
        <v>4</v>
      </c>
      <c r="F943" s="289">
        <v>43707</v>
      </c>
      <c r="G943" s="290" t="s">
        <v>441</v>
      </c>
      <c r="H943" s="290" t="s">
        <v>1213</v>
      </c>
      <c r="I943" s="291">
        <v>0.51</v>
      </c>
      <c r="J943" s="291">
        <v>56</v>
      </c>
      <c r="K943" s="290" t="s">
        <v>815</v>
      </c>
      <c r="L943" s="292">
        <v>73.39</v>
      </c>
      <c r="M943" s="293" t="s">
        <v>1214</v>
      </c>
      <c r="N943" s="293" t="s">
        <v>1215</v>
      </c>
      <c r="O943" s="294" t="s">
        <v>178</v>
      </c>
      <c r="P943" s="295">
        <v>5.3202629999999997</v>
      </c>
      <c r="Q943" s="295" t="s">
        <v>408</v>
      </c>
      <c r="R943" s="296">
        <v>0</v>
      </c>
      <c r="S943" s="297">
        <v>4.5128637492991824E-4</v>
      </c>
      <c r="T943" s="297">
        <v>1.1259390117530973E-3</v>
      </c>
      <c r="U943" s="298">
        <v>0.40080889836764894</v>
      </c>
      <c r="V943" s="295"/>
      <c r="W943" s="295"/>
      <c r="X943" s="295"/>
      <c r="Y943" s="313"/>
      <c r="Z943" s="313"/>
      <c r="AA943" s="301"/>
      <c r="AB943" s="295"/>
    </row>
    <row r="944" spans="1:28" ht="15">
      <c r="A944" s="247" t="s">
        <v>176</v>
      </c>
      <c r="B944" s="287" t="s">
        <v>3569</v>
      </c>
      <c r="C944" s="287" t="s">
        <v>3570</v>
      </c>
      <c r="D944" s="305">
        <v>47</v>
      </c>
      <c r="E944" s="287" t="s">
        <v>4</v>
      </c>
      <c r="F944" s="289">
        <v>43707</v>
      </c>
      <c r="G944" s="290" t="s">
        <v>441</v>
      </c>
      <c r="H944" s="290" t="s">
        <v>3571</v>
      </c>
      <c r="I944" s="291">
        <v>0.37</v>
      </c>
      <c r="J944" s="291">
        <v>25</v>
      </c>
      <c r="K944" s="290" t="s">
        <v>815</v>
      </c>
      <c r="L944" s="292">
        <v>95.77</v>
      </c>
      <c r="M944" s="293" t="s">
        <v>3572</v>
      </c>
      <c r="N944" s="293" t="s">
        <v>3573</v>
      </c>
      <c r="O944" s="294" t="s">
        <v>178</v>
      </c>
      <c r="P944" s="295">
        <v>3.2646894</v>
      </c>
      <c r="Q944" s="295" t="s">
        <v>399</v>
      </c>
      <c r="R944" s="296">
        <v>0</v>
      </c>
      <c r="S944" s="297">
        <v>1.0231075490237245E-4</v>
      </c>
      <c r="T944" s="297">
        <v>1.2365445490571069E-3</v>
      </c>
      <c r="U944" s="298">
        <v>8.2739238938367987E-2</v>
      </c>
      <c r="V944" s="295"/>
      <c r="W944" s="295"/>
      <c r="X944" s="295"/>
      <c r="Y944" s="313"/>
      <c r="Z944" s="313"/>
      <c r="AA944" s="301"/>
      <c r="AB944" s="295"/>
    </row>
    <row r="945" spans="1:28" ht="15">
      <c r="A945" s="247" t="s">
        <v>176</v>
      </c>
      <c r="B945" s="287" t="s">
        <v>3574</v>
      </c>
      <c r="C945" s="287" t="s">
        <v>3575</v>
      </c>
      <c r="D945" s="305">
        <v>48</v>
      </c>
      <c r="E945" s="287" t="s">
        <v>4</v>
      </c>
      <c r="F945" s="289">
        <v>43707</v>
      </c>
      <c r="G945" s="290" t="s">
        <v>441</v>
      </c>
      <c r="H945" s="290" t="s">
        <v>3576</v>
      </c>
      <c r="I945" s="291">
        <v>0.6</v>
      </c>
      <c r="J945" s="291">
        <v>9</v>
      </c>
      <c r="K945" s="290" t="s">
        <v>815</v>
      </c>
      <c r="L945" s="292">
        <v>114.26</v>
      </c>
      <c r="M945" s="293" t="s">
        <v>3577</v>
      </c>
      <c r="N945" s="293" t="s">
        <v>3578</v>
      </c>
      <c r="O945" s="294" t="s">
        <v>178</v>
      </c>
      <c r="P945" s="295">
        <v>-1.9749939999999999</v>
      </c>
      <c r="Q945" s="295" t="s">
        <v>404</v>
      </c>
      <c r="R945" s="296">
        <v>0</v>
      </c>
      <c r="S945" s="297">
        <v>2.2840147875727813E-3</v>
      </c>
      <c r="T945" s="297">
        <v>6.5637032870031128E-3</v>
      </c>
      <c r="U945" s="298">
        <v>0.34797654429251751</v>
      </c>
      <c r="V945" s="295"/>
      <c r="W945" s="295"/>
      <c r="X945" s="295"/>
      <c r="Y945" s="313"/>
      <c r="Z945" s="313"/>
      <c r="AA945" s="301"/>
      <c r="AB945" s="295"/>
    </row>
    <row r="946" spans="1:28" ht="15">
      <c r="A946" s="247" t="s">
        <v>176</v>
      </c>
      <c r="B946" s="287" t="s">
        <v>3579</v>
      </c>
      <c r="C946" s="287" t="s">
        <v>3580</v>
      </c>
      <c r="D946" s="305">
        <v>49</v>
      </c>
      <c r="E946" s="287" t="s">
        <v>4</v>
      </c>
      <c r="F946" s="289">
        <v>43707</v>
      </c>
      <c r="G946" s="290" t="s">
        <v>441</v>
      </c>
      <c r="H946" s="290" t="s">
        <v>1228</v>
      </c>
      <c r="I946" s="291">
        <v>0.49</v>
      </c>
      <c r="J946" s="291">
        <v>37</v>
      </c>
      <c r="K946" s="290" t="s">
        <v>815</v>
      </c>
      <c r="L946" s="292">
        <v>89.56</v>
      </c>
      <c r="M946" s="293" t="s">
        <v>1229</v>
      </c>
      <c r="N946" s="293" t="s">
        <v>1230</v>
      </c>
      <c r="O946" s="294" t="s">
        <v>178</v>
      </c>
      <c r="P946" s="295">
        <v>4.9687146999999996</v>
      </c>
      <c r="Q946" s="295" t="s">
        <v>404</v>
      </c>
      <c r="R946" s="296">
        <v>0</v>
      </c>
      <c r="S946" s="297">
        <v>1.2698908055588703E-4</v>
      </c>
      <c r="T946" s="297">
        <v>1.5044252023312336E-3</v>
      </c>
      <c r="U946" s="298">
        <v>8.4410365074386387E-2</v>
      </c>
      <c r="V946" s="295"/>
      <c r="W946" s="295"/>
      <c r="X946" s="295"/>
      <c r="Y946" s="313"/>
      <c r="Z946" s="313"/>
      <c r="AA946" s="301"/>
      <c r="AB946" s="295"/>
    </row>
    <row r="947" spans="1:28" ht="15">
      <c r="A947" s="247" t="s">
        <v>176</v>
      </c>
      <c r="B947" s="287" t="s">
        <v>3581</v>
      </c>
      <c r="C947" s="287" t="s">
        <v>3582</v>
      </c>
      <c r="D947" s="305">
        <v>50</v>
      </c>
      <c r="E947" s="287" t="s">
        <v>4</v>
      </c>
      <c r="F947" s="289">
        <v>43707</v>
      </c>
      <c r="G947" s="290" t="s">
        <v>441</v>
      </c>
      <c r="H947" s="290" t="s">
        <v>3583</v>
      </c>
      <c r="I947" s="291">
        <v>0.43</v>
      </c>
      <c r="J947" s="291">
        <v>128</v>
      </c>
      <c r="K947" s="290" t="s">
        <v>815</v>
      </c>
      <c r="L947" s="292">
        <v>64.22</v>
      </c>
      <c r="M947" s="293" t="s">
        <v>3584</v>
      </c>
      <c r="N947" s="293" t="s">
        <v>3585</v>
      </c>
      <c r="O947" s="294" t="s">
        <v>178</v>
      </c>
      <c r="P947" s="295">
        <v>1.9795299</v>
      </c>
      <c r="Q947" s="295" t="s">
        <v>404</v>
      </c>
      <c r="R947" s="296">
        <v>0</v>
      </c>
      <c r="S947" s="297">
        <v>6.3439595905282939E-4</v>
      </c>
      <c r="T947" s="297">
        <v>1.3608038380714122E-3</v>
      </c>
      <c r="U947" s="298">
        <v>0.46619207067487534</v>
      </c>
      <c r="V947" s="295"/>
      <c r="W947" s="295"/>
      <c r="X947" s="295"/>
      <c r="Y947" s="313"/>
      <c r="Z947" s="313"/>
      <c r="AA947" s="301"/>
      <c r="AB947" s="295"/>
    </row>
    <row r="948" spans="1:28" ht="15">
      <c r="A948" s="247" t="s">
        <v>176</v>
      </c>
      <c r="B948" s="287" t="s">
        <v>3586</v>
      </c>
      <c r="C948" s="287" t="s">
        <v>3587</v>
      </c>
      <c r="D948" s="305">
        <v>51</v>
      </c>
      <c r="E948" s="287" t="s">
        <v>4</v>
      </c>
      <c r="F948" s="289">
        <v>43707</v>
      </c>
      <c r="G948" s="290" t="s">
        <v>441</v>
      </c>
      <c r="H948" s="290" t="s">
        <v>2127</v>
      </c>
      <c r="I948" s="291">
        <v>0.5</v>
      </c>
      <c r="J948" s="291">
        <v>8</v>
      </c>
      <c r="K948" s="290" t="s">
        <v>815</v>
      </c>
      <c r="L948" s="292">
        <v>235.88</v>
      </c>
      <c r="M948" s="293" t="s">
        <v>2128</v>
      </c>
      <c r="N948" s="293" t="s">
        <v>2129</v>
      </c>
      <c r="O948" s="294" t="s">
        <v>178</v>
      </c>
      <c r="P948" s="295">
        <v>0.63250065</v>
      </c>
      <c r="Q948" s="295" t="s">
        <v>280</v>
      </c>
      <c r="R948" s="296">
        <v>0</v>
      </c>
      <c r="S948" s="297">
        <v>1.1185834566337782E-4</v>
      </c>
      <c r="T948" s="297">
        <v>4.2232042677700583E-4</v>
      </c>
      <c r="U948" s="298">
        <v>0.26486605565598514</v>
      </c>
      <c r="V948" s="295"/>
      <c r="W948" s="295"/>
      <c r="X948" s="295"/>
      <c r="Y948" s="313"/>
      <c r="Z948" s="313"/>
      <c r="AA948" s="301"/>
      <c r="AB948" s="295"/>
    </row>
    <row r="949" spans="1:28" ht="15">
      <c r="A949" s="247" t="s">
        <v>176</v>
      </c>
      <c r="B949" s="287" t="s">
        <v>3588</v>
      </c>
      <c r="C949" s="287" t="s">
        <v>3589</v>
      </c>
      <c r="D949" s="305">
        <v>1</v>
      </c>
      <c r="E949" s="287" t="s">
        <v>243</v>
      </c>
      <c r="F949" s="289">
        <v>43707</v>
      </c>
      <c r="G949" s="290" t="s">
        <v>507</v>
      </c>
      <c r="H949" s="290" t="s">
        <v>1562</v>
      </c>
      <c r="I949" s="291">
        <v>1</v>
      </c>
      <c r="J949" s="291">
        <v>16</v>
      </c>
      <c r="K949" s="290" t="s">
        <v>815</v>
      </c>
      <c r="L949" s="292">
        <v>169.84</v>
      </c>
      <c r="M949" s="293" t="s">
        <v>1563</v>
      </c>
      <c r="N949" s="293" t="s">
        <v>1564</v>
      </c>
      <c r="O949" s="294" t="s">
        <v>178</v>
      </c>
      <c r="P949" s="295">
        <v>-1.2310863000000001</v>
      </c>
      <c r="Q949" s="295" t="s">
        <v>399</v>
      </c>
      <c r="R949" s="296">
        <v>0</v>
      </c>
      <c r="S949" s="297">
        <v>1.1624693683715899E-3</v>
      </c>
      <c r="T949" s="297">
        <v>3.0367271866270779E-3</v>
      </c>
      <c r="U949" s="298">
        <v>0.38280335931748805</v>
      </c>
      <c r="V949" s="295"/>
      <c r="W949" s="295"/>
      <c r="X949" s="295"/>
      <c r="Y949" s="313"/>
      <c r="Z949" s="313"/>
      <c r="AA949" s="301"/>
      <c r="AB949" s="295"/>
    </row>
    <row r="950" spans="1:28" ht="15">
      <c r="A950" s="247" t="s">
        <v>176</v>
      </c>
      <c r="B950" s="287" t="s">
        <v>3590</v>
      </c>
      <c r="C950" s="287" t="s">
        <v>3591</v>
      </c>
      <c r="D950" s="305">
        <v>2</v>
      </c>
      <c r="E950" s="287" t="s">
        <v>243</v>
      </c>
      <c r="F950" s="289">
        <v>43707</v>
      </c>
      <c r="G950" s="290" t="s">
        <v>507</v>
      </c>
      <c r="H950" s="290" t="s">
        <v>1272</v>
      </c>
      <c r="I950" s="291">
        <v>1</v>
      </c>
      <c r="J950" s="291">
        <v>140</v>
      </c>
      <c r="K950" s="290" t="s">
        <v>815</v>
      </c>
      <c r="L950" s="292">
        <v>1101.69</v>
      </c>
      <c r="M950" s="293" t="s">
        <v>1273</v>
      </c>
      <c r="N950" s="293" t="s">
        <v>1274</v>
      </c>
      <c r="O950" s="294" t="s">
        <v>178</v>
      </c>
      <c r="P950" s="295">
        <v>-4.2981566999999998</v>
      </c>
      <c r="Q950" s="295" t="s">
        <v>404</v>
      </c>
      <c r="R950" s="296">
        <v>0</v>
      </c>
      <c r="S950" s="297">
        <v>4.8226618702243738E-4</v>
      </c>
      <c r="T950" s="297">
        <v>1.1063061841433829E-3</v>
      </c>
      <c r="U950" s="298">
        <v>0.43592469601519757</v>
      </c>
      <c r="V950" s="295"/>
      <c r="W950" s="295"/>
      <c r="X950" s="295"/>
      <c r="Y950" s="313"/>
      <c r="Z950" s="313"/>
      <c r="AA950" s="301"/>
      <c r="AB950" s="295"/>
    </row>
    <row r="951" spans="1:28" ht="15">
      <c r="A951" s="247" t="s">
        <v>176</v>
      </c>
      <c r="B951" s="287" t="s">
        <v>3592</v>
      </c>
      <c r="C951" s="287" t="s">
        <v>3593</v>
      </c>
      <c r="D951" s="305">
        <v>3</v>
      </c>
      <c r="E951" s="287" t="s">
        <v>243</v>
      </c>
      <c r="F951" s="289">
        <v>43707</v>
      </c>
      <c r="G951" s="290" t="s">
        <v>507</v>
      </c>
      <c r="H951" s="290" t="s">
        <v>3594</v>
      </c>
      <c r="I951" s="291">
        <v>1</v>
      </c>
      <c r="J951" s="291">
        <v>7</v>
      </c>
      <c r="K951" s="290" t="s">
        <v>815</v>
      </c>
      <c r="L951" s="292">
        <v>42.06</v>
      </c>
      <c r="M951" s="293" t="s">
        <v>3595</v>
      </c>
      <c r="N951" s="293" t="s">
        <v>3596</v>
      </c>
      <c r="O951" s="294" t="s">
        <v>178</v>
      </c>
      <c r="P951" s="295">
        <v>-4.6675149999999999</v>
      </c>
      <c r="Q951" s="295" t="s">
        <v>399</v>
      </c>
      <c r="R951" s="296">
        <v>0</v>
      </c>
      <c r="S951" s="297">
        <v>3.0925621753491749E-3</v>
      </c>
      <c r="T951" s="297">
        <v>1.5298954001072985E-3</v>
      </c>
      <c r="U951" s="298">
        <v>2.0214206638782493</v>
      </c>
      <c r="V951" s="295"/>
      <c r="W951" s="295"/>
      <c r="X951" s="295"/>
      <c r="Y951" s="313"/>
      <c r="Z951" s="313"/>
      <c r="AA951" s="301"/>
      <c r="AB951" s="295"/>
    </row>
    <row r="952" spans="1:28" ht="15">
      <c r="A952" s="247" t="s">
        <v>176</v>
      </c>
      <c r="B952" s="287" t="s">
        <v>3597</v>
      </c>
      <c r="C952" s="287" t="s">
        <v>3598</v>
      </c>
      <c r="D952" s="305">
        <v>4</v>
      </c>
      <c r="E952" s="287" t="s">
        <v>243</v>
      </c>
      <c r="F952" s="289">
        <v>43707</v>
      </c>
      <c r="G952" s="290" t="s">
        <v>507</v>
      </c>
      <c r="H952" s="290" t="s">
        <v>1575</v>
      </c>
      <c r="I952" s="291">
        <v>1</v>
      </c>
      <c r="J952" s="291">
        <v>15</v>
      </c>
      <c r="K952" s="290" t="s">
        <v>815</v>
      </c>
      <c r="L952" s="292">
        <v>129.44</v>
      </c>
      <c r="M952" s="293" t="s">
        <v>1576</v>
      </c>
      <c r="N952" s="293" t="s">
        <v>1577</v>
      </c>
      <c r="O952" s="294" t="s">
        <v>178</v>
      </c>
      <c r="P952" s="295">
        <v>-2.7690410000000001</v>
      </c>
      <c r="Q952" s="295" t="s">
        <v>404</v>
      </c>
      <c r="R952" s="296">
        <v>0</v>
      </c>
      <c r="S952" s="297">
        <v>2.0083161893462385E-4</v>
      </c>
      <c r="T952" s="297">
        <v>6.2673465131455187E-4</v>
      </c>
      <c r="U952" s="298">
        <v>0.32044122423004257</v>
      </c>
      <c r="V952" s="295"/>
      <c r="W952" s="295"/>
      <c r="X952" s="295"/>
      <c r="Y952" s="313"/>
      <c r="Z952" s="313"/>
      <c r="AA952" s="301"/>
      <c r="AB952" s="295"/>
    </row>
    <row r="953" spans="1:28" ht="15">
      <c r="A953" s="247" t="s">
        <v>176</v>
      </c>
      <c r="B953" s="287" t="s">
        <v>3599</v>
      </c>
      <c r="C953" s="287" t="s">
        <v>3600</v>
      </c>
      <c r="D953" s="305">
        <v>5</v>
      </c>
      <c r="E953" s="287" t="s">
        <v>243</v>
      </c>
      <c r="F953" s="289">
        <v>43707</v>
      </c>
      <c r="G953" s="290" t="s">
        <v>507</v>
      </c>
      <c r="H953" s="290" t="s">
        <v>1307</v>
      </c>
      <c r="I953" s="291">
        <v>1</v>
      </c>
      <c r="J953" s="291">
        <v>57</v>
      </c>
      <c r="K953" s="290" t="s">
        <v>815</v>
      </c>
      <c r="L953" s="292">
        <v>83.28</v>
      </c>
      <c r="M953" s="293" t="s">
        <v>1308</v>
      </c>
      <c r="N953" s="293" t="s">
        <v>1309</v>
      </c>
      <c r="O953" s="294" t="s">
        <v>178</v>
      </c>
      <c r="P953" s="295">
        <v>-5.5720150000000004</v>
      </c>
      <c r="Q953" s="295" t="s">
        <v>408</v>
      </c>
      <c r="R953" s="296">
        <v>0</v>
      </c>
      <c r="S953" s="297">
        <v>2.4972389699712147E-4</v>
      </c>
      <c r="T953" s="297">
        <v>5.6874084972359257E-4</v>
      </c>
      <c r="U953" s="298">
        <v>0.43908204785797789</v>
      </c>
      <c r="V953" s="295"/>
      <c r="W953" s="295"/>
      <c r="X953" s="295"/>
      <c r="Y953" s="313"/>
      <c r="Z953" s="313"/>
      <c r="AA953" s="301"/>
      <c r="AB953" s="295"/>
    </row>
    <row r="954" spans="1:28" ht="15">
      <c r="A954" s="247" t="s">
        <v>176</v>
      </c>
      <c r="B954" s="287" t="s">
        <v>3601</v>
      </c>
      <c r="C954" s="287" t="s">
        <v>3602</v>
      </c>
      <c r="D954" s="305">
        <v>6</v>
      </c>
      <c r="E954" s="287" t="s">
        <v>243</v>
      </c>
      <c r="F954" s="289">
        <v>43707</v>
      </c>
      <c r="G954" s="290" t="s">
        <v>507</v>
      </c>
      <c r="H954" s="290" t="s">
        <v>1600</v>
      </c>
      <c r="I954" s="291">
        <v>1</v>
      </c>
      <c r="J954" s="291">
        <v>34</v>
      </c>
      <c r="K954" s="290" t="s">
        <v>815</v>
      </c>
      <c r="L954" s="292">
        <v>158.16</v>
      </c>
      <c r="M954" s="293" t="s">
        <v>1601</v>
      </c>
      <c r="N954" s="293" t="s">
        <v>1602</v>
      </c>
      <c r="O954" s="294" t="s">
        <v>178</v>
      </c>
      <c r="P954" s="295">
        <v>-3.0565798000000002</v>
      </c>
      <c r="Q954" s="295" t="s">
        <v>399</v>
      </c>
      <c r="R954" s="296">
        <v>0</v>
      </c>
      <c r="S954" s="297">
        <v>7.9522018893628417E-5</v>
      </c>
      <c r="T954" s="297">
        <v>8.4085607844140427E-4</v>
      </c>
      <c r="U954" s="298">
        <v>9.4572687208290152E-2</v>
      </c>
      <c r="V954" s="295"/>
      <c r="W954" s="295"/>
      <c r="X954" s="295"/>
      <c r="Y954" s="313"/>
      <c r="Z954" s="313"/>
      <c r="AA954" s="301"/>
      <c r="AB954" s="295"/>
    </row>
    <row r="955" spans="1:28" ht="15">
      <c r="A955" s="247" t="s">
        <v>176</v>
      </c>
      <c r="B955" s="287" t="s">
        <v>3603</v>
      </c>
      <c r="C955" s="287" t="s">
        <v>3604</v>
      </c>
      <c r="D955" s="305">
        <v>7</v>
      </c>
      <c r="E955" s="287" t="s">
        <v>243</v>
      </c>
      <c r="F955" s="289">
        <v>43707</v>
      </c>
      <c r="G955" s="290" t="s">
        <v>507</v>
      </c>
      <c r="H955" s="290" t="s">
        <v>2034</v>
      </c>
      <c r="I955" s="291">
        <v>1</v>
      </c>
      <c r="J955" s="291">
        <v>30</v>
      </c>
      <c r="K955" s="290" t="s">
        <v>815</v>
      </c>
      <c r="L955" s="292">
        <v>294.76</v>
      </c>
      <c r="M955" s="293" t="s">
        <v>2035</v>
      </c>
      <c r="N955" s="293" t="s">
        <v>2036</v>
      </c>
      <c r="O955" s="294" t="s">
        <v>178</v>
      </c>
      <c r="P955" s="295">
        <v>-0.48253536000000002</v>
      </c>
      <c r="Q955" s="295" t="s">
        <v>399</v>
      </c>
      <c r="R955" s="296">
        <v>0</v>
      </c>
      <c r="S955" s="297">
        <v>5.9442609875344785E-3</v>
      </c>
      <c r="T955" s="297">
        <v>5.1020239344709934E-3</v>
      </c>
      <c r="U955" s="298">
        <v>1.1650790086210783</v>
      </c>
      <c r="V955" s="295"/>
      <c r="W955" s="295"/>
      <c r="X955" s="295"/>
      <c r="Y955" s="313"/>
      <c r="Z955" s="313"/>
      <c r="AA955" s="301"/>
      <c r="AB955" s="295"/>
    </row>
    <row r="956" spans="1:28" ht="15">
      <c r="A956" s="247" t="s">
        <v>176</v>
      </c>
      <c r="B956" s="287" t="s">
        <v>3605</v>
      </c>
      <c r="C956" s="287" t="s">
        <v>3606</v>
      </c>
      <c r="D956" s="305">
        <v>8</v>
      </c>
      <c r="E956" s="287" t="s">
        <v>243</v>
      </c>
      <c r="F956" s="289">
        <v>43707</v>
      </c>
      <c r="G956" s="290" t="s">
        <v>507</v>
      </c>
      <c r="H956" s="290" t="s">
        <v>3607</v>
      </c>
      <c r="I956" s="291">
        <v>1</v>
      </c>
      <c r="J956" s="291">
        <v>8</v>
      </c>
      <c r="K956" s="290" t="s">
        <v>815</v>
      </c>
      <c r="L956" s="292">
        <v>49.47</v>
      </c>
      <c r="M956" s="293" t="s">
        <v>3608</v>
      </c>
      <c r="N956" s="293" t="s">
        <v>3609</v>
      </c>
      <c r="O956" s="294" t="s">
        <v>178</v>
      </c>
      <c r="P956" s="295">
        <v>4.0931819999999997</v>
      </c>
      <c r="Q956" s="295" t="s">
        <v>447</v>
      </c>
      <c r="R956" s="296">
        <v>0</v>
      </c>
      <c r="S956" s="297">
        <v>6.1270228884075851E-4</v>
      </c>
      <c r="T956" s="297">
        <v>7.0752427779818285E-4</v>
      </c>
      <c r="U956" s="298">
        <v>0.86598058620333063</v>
      </c>
      <c r="V956" s="295"/>
      <c r="W956" s="295"/>
      <c r="X956" s="295"/>
      <c r="Y956" s="313"/>
      <c r="Z956" s="313"/>
      <c r="AA956" s="301"/>
      <c r="AB956" s="295"/>
    </row>
    <row r="957" spans="1:28" ht="15">
      <c r="A957" s="247" t="s">
        <v>176</v>
      </c>
      <c r="B957" s="287" t="s">
        <v>3610</v>
      </c>
      <c r="C957" s="287" t="s">
        <v>3611</v>
      </c>
      <c r="D957" s="305">
        <v>9</v>
      </c>
      <c r="E957" s="287" t="s">
        <v>243</v>
      </c>
      <c r="F957" s="289">
        <v>43707</v>
      </c>
      <c r="G957" s="290" t="s">
        <v>507</v>
      </c>
      <c r="H957" s="290" t="s">
        <v>3612</v>
      </c>
      <c r="I957" s="291">
        <v>1</v>
      </c>
      <c r="J957" s="291">
        <v>7</v>
      </c>
      <c r="K957" s="290" t="s">
        <v>815</v>
      </c>
      <c r="L957" s="292">
        <v>156.09</v>
      </c>
      <c r="M957" s="293" t="s">
        <v>398</v>
      </c>
      <c r="N957" s="293" t="s">
        <v>3613</v>
      </c>
      <c r="O957" s="294" t="s">
        <v>178</v>
      </c>
      <c r="P957" s="295">
        <v>0.42530298</v>
      </c>
      <c r="Q957" s="295" t="s">
        <v>399</v>
      </c>
      <c r="R957" s="296">
        <v>0</v>
      </c>
      <c r="S957" s="297">
        <v>2.2984793061425713E-3</v>
      </c>
      <c r="T957" s="297">
        <v>1.4982478146141594E-3</v>
      </c>
      <c r="U957" s="298">
        <v>1.5341115693430822</v>
      </c>
      <c r="V957" s="295"/>
      <c r="W957" s="295"/>
      <c r="X957" s="295"/>
      <c r="Y957" s="313"/>
      <c r="Z957" s="313"/>
      <c r="AA957" s="301"/>
      <c r="AB957" s="295"/>
    </row>
    <row r="958" spans="1:28" ht="15">
      <c r="A958" s="247" t="s">
        <v>3614</v>
      </c>
      <c r="B958" s="287" t="s">
        <v>3615</v>
      </c>
      <c r="C958" s="287" t="s">
        <v>3616</v>
      </c>
      <c r="D958" s="305">
        <v>10</v>
      </c>
      <c r="E958" s="287" t="s">
        <v>243</v>
      </c>
      <c r="F958" s="289">
        <v>43707</v>
      </c>
      <c r="G958" s="290" t="s">
        <v>507</v>
      </c>
      <c r="H958" s="290" t="s">
        <v>3496</v>
      </c>
      <c r="I958" s="291">
        <v>1</v>
      </c>
      <c r="J958" s="291">
        <v>1</v>
      </c>
      <c r="K958" s="290" t="s">
        <v>815</v>
      </c>
      <c r="L958" s="292">
        <v>92.74</v>
      </c>
      <c r="M958" s="293" t="s">
        <v>3497</v>
      </c>
      <c r="N958" s="293" t="s">
        <v>3498</v>
      </c>
      <c r="O958" s="294" t="s">
        <v>178</v>
      </c>
      <c r="P958" s="295">
        <v>2.4446487000000001</v>
      </c>
      <c r="Q958" s="295" t="s">
        <v>408</v>
      </c>
      <c r="R958" s="296">
        <v>0</v>
      </c>
      <c r="S958" s="297">
        <v>9.7529786933743025E-4</v>
      </c>
      <c r="T958" s="297">
        <v>2.7969834408102332E-3</v>
      </c>
      <c r="U958" s="298">
        <v>0.34869633302330344</v>
      </c>
      <c r="V958" s="295"/>
      <c r="W958" s="295"/>
      <c r="X958" s="295"/>
      <c r="Y958" s="313"/>
      <c r="Z958" s="313"/>
      <c r="AA958" s="301"/>
      <c r="AB958" s="295"/>
    </row>
    <row r="959" spans="1:28" ht="15">
      <c r="A959" s="247" t="s">
        <v>176</v>
      </c>
      <c r="B959" s="287" t="s">
        <v>3617</v>
      </c>
      <c r="C959" s="287" t="s">
        <v>3618</v>
      </c>
      <c r="D959" s="305">
        <v>11</v>
      </c>
      <c r="E959" s="287" t="s">
        <v>243</v>
      </c>
      <c r="F959" s="289">
        <v>43707</v>
      </c>
      <c r="G959" s="290" t="s">
        <v>507</v>
      </c>
      <c r="H959" s="290" t="s">
        <v>2312</v>
      </c>
      <c r="I959" s="291">
        <v>1</v>
      </c>
      <c r="J959" s="291">
        <v>15</v>
      </c>
      <c r="K959" s="290" t="s">
        <v>815</v>
      </c>
      <c r="L959" s="292">
        <v>65</v>
      </c>
      <c r="M959" s="293" t="s">
        <v>2313</v>
      </c>
      <c r="N959" s="293" t="s">
        <v>2314</v>
      </c>
      <c r="O959" s="294" t="s">
        <v>178</v>
      </c>
      <c r="P959" s="295">
        <v>0.85964200000000002</v>
      </c>
      <c r="Q959" s="295" t="s">
        <v>408</v>
      </c>
      <c r="R959" s="296">
        <v>0</v>
      </c>
      <c r="S959" s="297">
        <v>1.091379502018221E-4</v>
      </c>
      <c r="T959" s="297">
        <v>6.6648181812710417E-4</v>
      </c>
      <c r="U959" s="298">
        <v>0.16375232937113446</v>
      </c>
      <c r="V959" s="295"/>
      <c r="W959" s="295"/>
      <c r="X959" s="295"/>
      <c r="Y959" s="313"/>
      <c r="Z959" s="313"/>
      <c r="AA959" s="301"/>
      <c r="AB959" s="295"/>
    </row>
    <row r="960" spans="1:28" ht="15">
      <c r="A960" s="247" t="s">
        <v>176</v>
      </c>
      <c r="B960" s="287" t="s">
        <v>3619</v>
      </c>
      <c r="C960" s="287" t="s">
        <v>3620</v>
      </c>
      <c r="D960" s="305">
        <v>12</v>
      </c>
      <c r="E960" s="287" t="s">
        <v>243</v>
      </c>
      <c r="F960" s="289">
        <v>43707</v>
      </c>
      <c r="G960" s="290" t="s">
        <v>507</v>
      </c>
      <c r="H960" s="290" t="s">
        <v>3512</v>
      </c>
      <c r="I960" s="291">
        <v>1</v>
      </c>
      <c r="J960" s="291">
        <v>19</v>
      </c>
      <c r="K960" s="290" t="s">
        <v>815</v>
      </c>
      <c r="L960" s="292">
        <v>80.13</v>
      </c>
      <c r="M960" s="293" t="s">
        <v>3513</v>
      </c>
      <c r="N960" s="293" t="s">
        <v>3514</v>
      </c>
      <c r="O960" s="294" t="s">
        <v>178</v>
      </c>
      <c r="P960" s="295">
        <v>2.6759862999999999</v>
      </c>
      <c r="Q960" s="295" t="s">
        <v>399</v>
      </c>
      <c r="R960" s="296">
        <v>0</v>
      </c>
      <c r="S960" s="297">
        <v>1.1063806339654406E-4</v>
      </c>
      <c r="T960" s="297">
        <v>1.0763016569379372E-3</v>
      </c>
      <c r="U960" s="298">
        <v>0.10279466047772123</v>
      </c>
      <c r="V960" s="295"/>
      <c r="W960" s="295"/>
      <c r="X960" s="295"/>
      <c r="Y960" s="313"/>
      <c r="Z960" s="313"/>
      <c r="AA960" s="301"/>
      <c r="AB960" s="295"/>
    </row>
    <row r="961" spans="1:28" ht="15">
      <c r="A961" s="247" t="s">
        <v>176</v>
      </c>
      <c r="B961" s="287" t="s">
        <v>3621</v>
      </c>
      <c r="C961" s="287" t="s">
        <v>3622</v>
      </c>
      <c r="D961" s="305">
        <v>13</v>
      </c>
      <c r="E961" s="287" t="s">
        <v>243</v>
      </c>
      <c r="F961" s="289">
        <v>43707</v>
      </c>
      <c r="G961" s="290" t="s">
        <v>507</v>
      </c>
      <c r="H961" s="290" t="s">
        <v>1362</v>
      </c>
      <c r="I961" s="291">
        <v>1</v>
      </c>
      <c r="J961" s="291">
        <v>26</v>
      </c>
      <c r="K961" s="290" t="s">
        <v>815</v>
      </c>
      <c r="L961" s="292">
        <v>128.72999999999999</v>
      </c>
      <c r="M961" s="293" t="s">
        <v>1363</v>
      </c>
      <c r="N961" s="293" t="s">
        <v>1364</v>
      </c>
      <c r="O961" s="294" t="s">
        <v>178</v>
      </c>
      <c r="P961" s="295">
        <v>-8.6695729999999998</v>
      </c>
      <c r="Q961" s="295" t="s">
        <v>408</v>
      </c>
      <c r="R961" s="296">
        <v>0</v>
      </c>
      <c r="S961" s="297">
        <v>3.0254691075703799E-5</v>
      </c>
      <c r="T961" s="297">
        <v>3.1438015965767148E-4</v>
      </c>
      <c r="U961" s="298">
        <v>9.6236006459975487E-2</v>
      </c>
      <c r="V961" s="295"/>
      <c r="W961" s="295"/>
      <c r="X961" s="295"/>
      <c r="Y961" s="313"/>
      <c r="Z961" s="313"/>
      <c r="AA961" s="301"/>
      <c r="AB961" s="295"/>
    </row>
    <row r="962" spans="1:28" ht="15">
      <c r="A962" s="247" t="s">
        <v>176</v>
      </c>
      <c r="B962" s="287" t="s">
        <v>3623</v>
      </c>
      <c r="C962" s="287" t="s">
        <v>3624</v>
      </c>
      <c r="D962" s="305">
        <v>14</v>
      </c>
      <c r="E962" s="287" t="s">
        <v>243</v>
      </c>
      <c r="F962" s="289">
        <v>43707</v>
      </c>
      <c r="G962" s="290" t="s">
        <v>507</v>
      </c>
      <c r="H962" s="290" t="s">
        <v>3625</v>
      </c>
      <c r="I962" s="291">
        <v>1</v>
      </c>
      <c r="J962" s="291">
        <v>8</v>
      </c>
      <c r="K962" s="290" t="s">
        <v>815</v>
      </c>
      <c r="L962" s="292">
        <v>89.72</v>
      </c>
      <c r="M962" s="293" t="s">
        <v>3626</v>
      </c>
      <c r="N962" s="293" t="s">
        <v>3627</v>
      </c>
      <c r="O962" s="294" t="s">
        <v>178</v>
      </c>
      <c r="P962" s="295">
        <v>-7.5885653</v>
      </c>
      <c r="Q962" s="295" t="s">
        <v>280</v>
      </c>
      <c r="R962" s="296">
        <v>0</v>
      </c>
      <c r="S962" s="297">
        <v>7.1429871959302355E-4</v>
      </c>
      <c r="T962" s="297">
        <v>6.2139864932597027E-4</v>
      </c>
      <c r="U962" s="298">
        <v>1.1495015645235498</v>
      </c>
      <c r="V962" s="295"/>
      <c r="W962" s="295"/>
      <c r="X962" s="295"/>
      <c r="Y962" s="313"/>
      <c r="Z962" s="313"/>
      <c r="AA962" s="301"/>
      <c r="AB962" s="295"/>
    </row>
    <row r="963" spans="1:28" ht="15">
      <c r="A963" s="247" t="s">
        <v>176</v>
      </c>
      <c r="B963" s="287" t="s">
        <v>3628</v>
      </c>
      <c r="C963" s="287" t="s">
        <v>3629</v>
      </c>
      <c r="D963" s="305">
        <v>15</v>
      </c>
      <c r="E963" s="287" t="s">
        <v>243</v>
      </c>
      <c r="F963" s="289">
        <v>43707</v>
      </c>
      <c r="G963" s="290" t="s">
        <v>507</v>
      </c>
      <c r="H963" s="290" t="s">
        <v>582</v>
      </c>
      <c r="I963" s="291">
        <v>1</v>
      </c>
      <c r="J963" s="291">
        <v>2</v>
      </c>
      <c r="K963" s="290" t="s">
        <v>815</v>
      </c>
      <c r="L963" s="292">
        <v>70.900000000000006</v>
      </c>
      <c r="M963" s="293" t="s">
        <v>583</v>
      </c>
      <c r="N963" s="293" t="s">
        <v>584</v>
      </c>
      <c r="O963" s="294" t="s">
        <v>178</v>
      </c>
      <c r="P963" s="295">
        <v>-6.4562854999999999</v>
      </c>
      <c r="Q963" s="295" t="s">
        <v>280</v>
      </c>
      <c r="R963" s="296">
        <v>0</v>
      </c>
      <c r="S963" s="297">
        <v>1.6578306972288E-3</v>
      </c>
      <c r="T963" s="297">
        <v>8.5359748571133909E-4</v>
      </c>
      <c r="U963" s="298">
        <v>1.942169142927195</v>
      </c>
      <c r="V963" s="295"/>
      <c r="W963" s="295"/>
      <c r="X963" s="295"/>
      <c r="Y963" s="313"/>
      <c r="Z963" s="313"/>
      <c r="AA963" s="301"/>
      <c r="AB963" s="295"/>
    </row>
    <row r="964" spans="1:28" ht="15">
      <c r="A964" s="247" t="s">
        <v>176</v>
      </c>
      <c r="B964" s="287" t="s">
        <v>3630</v>
      </c>
      <c r="C964" s="287" t="s">
        <v>3631</v>
      </c>
      <c r="D964" s="305">
        <v>16</v>
      </c>
      <c r="E964" s="287" t="s">
        <v>243</v>
      </c>
      <c r="F964" s="289">
        <v>43707</v>
      </c>
      <c r="G964" s="290" t="s">
        <v>507</v>
      </c>
      <c r="H964" s="290" t="s">
        <v>3632</v>
      </c>
      <c r="I964" s="291">
        <v>1</v>
      </c>
      <c r="J964" s="291">
        <v>32</v>
      </c>
      <c r="K964" s="290" t="s">
        <v>815</v>
      </c>
      <c r="L964" s="292">
        <v>191.27</v>
      </c>
      <c r="M964" s="293" t="s">
        <v>3633</v>
      </c>
      <c r="N964" s="293" t="s">
        <v>3634</v>
      </c>
      <c r="O964" s="294" t="s">
        <v>178</v>
      </c>
      <c r="P964" s="295">
        <v>-2.7374386999999998</v>
      </c>
      <c r="Q964" s="295" t="s">
        <v>399</v>
      </c>
      <c r="R964" s="296">
        <v>0</v>
      </c>
      <c r="S964" s="297">
        <v>2.6181898518334943E-3</v>
      </c>
      <c r="T964" s="297">
        <v>2.1101795725969831E-3</v>
      </c>
      <c r="U964" s="298">
        <v>1.2407426769899523</v>
      </c>
      <c r="V964" s="295"/>
      <c r="W964" s="295"/>
      <c r="X964" s="295"/>
      <c r="Y964" s="313"/>
      <c r="Z964" s="313"/>
      <c r="AA964" s="301"/>
      <c r="AB964" s="295"/>
    </row>
    <row r="965" spans="1:28" ht="15">
      <c r="A965" s="247" t="s">
        <v>176</v>
      </c>
      <c r="B965" s="287" t="s">
        <v>3635</v>
      </c>
      <c r="C965" s="287" t="s">
        <v>3636</v>
      </c>
      <c r="D965" s="305">
        <v>17</v>
      </c>
      <c r="E965" s="287" t="s">
        <v>243</v>
      </c>
      <c r="F965" s="289">
        <v>43707</v>
      </c>
      <c r="G965" s="290" t="s">
        <v>507</v>
      </c>
      <c r="H965" s="290" t="s">
        <v>3637</v>
      </c>
      <c r="I965" s="291">
        <v>1</v>
      </c>
      <c r="J965" s="291">
        <v>67</v>
      </c>
      <c r="K965" s="290" t="s">
        <v>815</v>
      </c>
      <c r="L965" s="292">
        <v>90.29</v>
      </c>
      <c r="M965" s="293" t="s">
        <v>3638</v>
      </c>
      <c r="N965" s="293" t="s">
        <v>3639</v>
      </c>
      <c r="O965" s="294" t="s">
        <v>178</v>
      </c>
      <c r="P965" s="295">
        <v>-6.7854222999999996</v>
      </c>
      <c r="Q965" s="295" t="s">
        <v>399</v>
      </c>
      <c r="R965" s="296">
        <v>0</v>
      </c>
      <c r="S965" s="297">
        <v>1.1090969772020696E-4</v>
      </c>
      <c r="T965" s="297">
        <v>5.4252905719986619E-4</v>
      </c>
      <c r="U965" s="298">
        <v>0.20443088945805191</v>
      </c>
      <c r="V965" s="295"/>
      <c r="W965" s="295"/>
      <c r="X965" s="295"/>
      <c r="Y965" s="313"/>
      <c r="Z965" s="313"/>
      <c r="AA965" s="301"/>
      <c r="AB965" s="295"/>
    </row>
    <row r="966" spans="1:28" ht="15">
      <c r="A966" s="247" t="s">
        <v>176</v>
      </c>
      <c r="B966" s="287" t="s">
        <v>3640</v>
      </c>
      <c r="C966" s="287" t="s">
        <v>3641</v>
      </c>
      <c r="D966" s="305">
        <v>18</v>
      </c>
      <c r="E966" s="287" t="s">
        <v>243</v>
      </c>
      <c r="F966" s="289">
        <v>43707</v>
      </c>
      <c r="G966" s="290" t="s">
        <v>507</v>
      </c>
      <c r="H966" s="290" t="s">
        <v>2898</v>
      </c>
      <c r="I966" s="291">
        <v>1</v>
      </c>
      <c r="J966" s="291">
        <v>8</v>
      </c>
      <c r="K966" s="290" t="s">
        <v>815</v>
      </c>
      <c r="L966" s="292">
        <v>31.9</v>
      </c>
      <c r="M966" s="293" t="s">
        <v>2899</v>
      </c>
      <c r="N966" s="293" t="s">
        <v>2900</v>
      </c>
      <c r="O966" s="294" t="s">
        <v>178</v>
      </c>
      <c r="P966" s="295">
        <v>-6.7635480000000001</v>
      </c>
      <c r="Q966" s="295" t="s">
        <v>408</v>
      </c>
      <c r="R966" s="296">
        <v>0</v>
      </c>
      <c r="S966" s="297">
        <v>2.3937114497665565E-4</v>
      </c>
      <c r="T966" s="297">
        <v>2.0689468876917614E-4</v>
      </c>
      <c r="U966" s="298">
        <v>1.1569709517469158</v>
      </c>
      <c r="V966" s="295"/>
      <c r="W966" s="295"/>
      <c r="X966" s="295"/>
      <c r="Y966" s="313"/>
      <c r="Z966" s="313"/>
      <c r="AA966" s="301"/>
      <c r="AB966" s="295"/>
    </row>
    <row r="967" spans="1:28" ht="15">
      <c r="A967" s="247" t="s">
        <v>176</v>
      </c>
      <c r="B967" s="287" t="s">
        <v>3642</v>
      </c>
      <c r="C967" s="287" t="s">
        <v>3643</v>
      </c>
      <c r="D967" s="305">
        <v>19</v>
      </c>
      <c r="E967" s="287" t="s">
        <v>243</v>
      </c>
      <c r="F967" s="289">
        <v>43707</v>
      </c>
      <c r="G967" s="290" t="s">
        <v>507</v>
      </c>
      <c r="H967" s="290" t="s">
        <v>2051</v>
      </c>
      <c r="I967" s="291">
        <v>1</v>
      </c>
      <c r="J967" s="291">
        <v>70</v>
      </c>
      <c r="K967" s="290" t="s">
        <v>815</v>
      </c>
      <c r="L967" s="292">
        <v>227.91</v>
      </c>
      <c r="M967" s="293" t="s">
        <v>2052</v>
      </c>
      <c r="N967" s="293" t="s">
        <v>2053</v>
      </c>
      <c r="O967" s="294" t="s">
        <v>178</v>
      </c>
      <c r="P967" s="295">
        <v>-2.7048527999999998</v>
      </c>
      <c r="Q967" s="295" t="s">
        <v>395</v>
      </c>
      <c r="R967" s="296">
        <v>0</v>
      </c>
      <c r="S967" s="297">
        <v>1.104159963126068E-2</v>
      </c>
      <c r="T967" s="297">
        <v>1.0130634730794478E-2</v>
      </c>
      <c r="U967" s="298">
        <v>1.0899217990455334</v>
      </c>
      <c r="V967" s="295"/>
      <c r="W967" s="295"/>
      <c r="X967" s="295"/>
      <c r="Y967" s="313"/>
      <c r="Z967" s="313"/>
      <c r="AA967" s="301"/>
      <c r="AB967" s="295"/>
    </row>
    <row r="968" spans="1:28" ht="15">
      <c r="A968" s="247" t="s">
        <v>176</v>
      </c>
      <c r="B968" s="287" t="s">
        <v>3644</v>
      </c>
      <c r="C968" s="287" t="s">
        <v>3645</v>
      </c>
      <c r="D968" s="305">
        <v>20</v>
      </c>
      <c r="E968" s="287" t="s">
        <v>243</v>
      </c>
      <c r="F968" s="289">
        <v>43707</v>
      </c>
      <c r="G968" s="290" t="s">
        <v>507</v>
      </c>
      <c r="H968" s="290" t="s">
        <v>3527</v>
      </c>
      <c r="I968" s="291">
        <v>1</v>
      </c>
      <c r="J968" s="291">
        <v>64</v>
      </c>
      <c r="K968" s="290" t="s">
        <v>815</v>
      </c>
      <c r="L968" s="292">
        <v>42.61</v>
      </c>
      <c r="M968" s="293" t="s">
        <v>3528</v>
      </c>
      <c r="N968" s="293" t="s">
        <v>3529</v>
      </c>
      <c r="O968" s="294" t="s">
        <v>178</v>
      </c>
      <c r="P968" s="295">
        <v>-0.24396777</v>
      </c>
      <c r="Q968" s="295" t="s">
        <v>395</v>
      </c>
      <c r="R968" s="296">
        <v>0</v>
      </c>
      <c r="S968" s="297">
        <v>8.0925329022762992E-4</v>
      </c>
      <c r="T968" s="297">
        <v>4.8413482154157533E-4</v>
      </c>
      <c r="U968" s="298">
        <v>1.6715453097358643</v>
      </c>
      <c r="V968" s="295"/>
      <c r="W968" s="295"/>
      <c r="X968" s="295"/>
      <c r="Y968" s="313"/>
      <c r="Z968" s="313"/>
      <c r="AA968" s="301"/>
      <c r="AB968" s="295"/>
    </row>
    <row r="969" spans="1:28" ht="15">
      <c r="A969" s="247" t="s">
        <v>3646</v>
      </c>
      <c r="B969" s="287" t="s">
        <v>3647</v>
      </c>
      <c r="C969" s="287" t="s">
        <v>3648</v>
      </c>
      <c r="D969" s="305">
        <v>21</v>
      </c>
      <c r="E969" s="287" t="s">
        <v>243</v>
      </c>
      <c r="F969" s="289">
        <v>43707</v>
      </c>
      <c r="G969" s="290" t="s">
        <v>507</v>
      </c>
      <c r="H969" s="290" t="s">
        <v>1136</v>
      </c>
      <c r="I969" s="291">
        <v>1</v>
      </c>
      <c r="J969" s="291">
        <v>1</v>
      </c>
      <c r="K969" s="290" t="s">
        <v>815</v>
      </c>
      <c r="L969" s="292">
        <v>289.74</v>
      </c>
      <c r="M969" s="293" t="s">
        <v>1137</v>
      </c>
      <c r="N969" s="293" t="s">
        <v>1138</v>
      </c>
      <c r="O969" s="294" t="s">
        <v>178</v>
      </c>
      <c r="P969" s="295">
        <v>-5.0274729999999996</v>
      </c>
      <c r="Q969" s="295" t="s">
        <v>408</v>
      </c>
      <c r="R969" s="296">
        <v>0</v>
      </c>
      <c r="S969" s="297">
        <v>2.7473346782033058E-4</v>
      </c>
      <c r="T969" s="297">
        <v>9.8476225132576979E-4</v>
      </c>
      <c r="U969" s="298">
        <v>0.27898456449814285</v>
      </c>
      <c r="V969" s="295"/>
      <c r="W969" s="295"/>
      <c r="X969" s="295"/>
      <c r="Y969" s="313"/>
      <c r="Z969" s="313"/>
      <c r="AA969" s="301"/>
      <c r="AB969" s="295"/>
    </row>
    <row r="970" spans="1:28" ht="15">
      <c r="A970" s="247" t="s">
        <v>176</v>
      </c>
      <c r="B970" s="287" t="s">
        <v>3649</v>
      </c>
      <c r="C970" s="287" t="s">
        <v>3650</v>
      </c>
      <c r="D970" s="305">
        <v>22</v>
      </c>
      <c r="E970" s="287" t="s">
        <v>243</v>
      </c>
      <c r="F970" s="289">
        <v>43707</v>
      </c>
      <c r="G970" s="290" t="s">
        <v>507</v>
      </c>
      <c r="H970" s="290" t="s">
        <v>3651</v>
      </c>
      <c r="I970" s="291">
        <v>1</v>
      </c>
      <c r="J970" s="291">
        <v>2</v>
      </c>
      <c r="K970" s="290" t="s">
        <v>815</v>
      </c>
      <c r="L970" s="292">
        <v>109.86</v>
      </c>
      <c r="M970" s="293" t="s">
        <v>3652</v>
      </c>
      <c r="N970" s="293" t="s">
        <v>3653</v>
      </c>
      <c r="O970" s="294" t="s">
        <v>178</v>
      </c>
      <c r="P970" s="295">
        <v>-6.8706930000000002</v>
      </c>
      <c r="Q970" s="295" t="s">
        <v>404</v>
      </c>
      <c r="R970" s="296">
        <v>0</v>
      </c>
      <c r="S970" s="297">
        <v>1.5565469130250451E-2</v>
      </c>
      <c r="T970" s="297">
        <v>1.4561184927161332E-2</v>
      </c>
      <c r="U970" s="298">
        <v>1.0689699504616417</v>
      </c>
      <c r="V970" s="295"/>
      <c r="W970" s="295"/>
      <c r="X970" s="295"/>
      <c r="Y970" s="313"/>
      <c r="Z970" s="313"/>
      <c r="AA970" s="301"/>
      <c r="AB970" s="295"/>
    </row>
    <row r="971" spans="1:28" ht="15">
      <c r="A971" s="247" t="s">
        <v>176</v>
      </c>
      <c r="B971" s="287" t="s">
        <v>3654</v>
      </c>
      <c r="C971" s="287" t="s">
        <v>3655</v>
      </c>
      <c r="D971" s="305">
        <v>23</v>
      </c>
      <c r="E971" s="287" t="s">
        <v>243</v>
      </c>
      <c r="F971" s="289">
        <v>43707</v>
      </c>
      <c r="G971" s="290" t="s">
        <v>507</v>
      </c>
      <c r="H971" s="290" t="s">
        <v>1155</v>
      </c>
      <c r="I971" s="291">
        <v>1</v>
      </c>
      <c r="J971" s="291">
        <v>2</v>
      </c>
      <c r="K971" s="290" t="s">
        <v>815</v>
      </c>
      <c r="L971" s="292">
        <v>397.62</v>
      </c>
      <c r="M971" s="293" t="s">
        <v>1156</v>
      </c>
      <c r="N971" s="293" t="s">
        <v>1157</v>
      </c>
      <c r="O971" s="294" t="s">
        <v>178</v>
      </c>
      <c r="P971" s="295">
        <v>3.524804</v>
      </c>
      <c r="Q971" s="295" t="s">
        <v>404</v>
      </c>
      <c r="R971" s="296">
        <v>0</v>
      </c>
      <c r="S971" s="297">
        <v>3.9696753080117647E-4</v>
      </c>
      <c r="T971" s="297">
        <v>6.2024552791998134E-4</v>
      </c>
      <c r="U971" s="298">
        <v>0.64001675615852205</v>
      </c>
      <c r="V971" s="295"/>
      <c r="W971" s="295"/>
      <c r="X971" s="295"/>
      <c r="Y971" s="313"/>
      <c r="Z971" s="313"/>
      <c r="AA971" s="301"/>
      <c r="AB971" s="295"/>
    </row>
    <row r="972" spans="1:28" ht="15">
      <c r="A972" s="247" t="s">
        <v>176</v>
      </c>
      <c r="B972" s="287" t="s">
        <v>3656</v>
      </c>
      <c r="C972" s="287" t="s">
        <v>3657</v>
      </c>
      <c r="D972" s="305">
        <v>24</v>
      </c>
      <c r="E972" s="287" t="s">
        <v>243</v>
      </c>
      <c r="F972" s="289">
        <v>43707</v>
      </c>
      <c r="G972" s="290" t="s">
        <v>507</v>
      </c>
      <c r="H972" s="290" t="s">
        <v>1937</v>
      </c>
      <c r="I972" s="291">
        <v>1</v>
      </c>
      <c r="J972" s="291">
        <v>2</v>
      </c>
      <c r="K972" s="290" t="s">
        <v>815</v>
      </c>
      <c r="L972" s="292">
        <v>217.97</v>
      </c>
      <c r="M972" s="293" t="s">
        <v>1938</v>
      </c>
      <c r="N972" s="293" t="s">
        <v>1939</v>
      </c>
      <c r="O972" s="294" t="s">
        <v>178</v>
      </c>
      <c r="P972" s="295">
        <v>2.8995872</v>
      </c>
      <c r="Q972" s="295" t="s">
        <v>399</v>
      </c>
      <c r="R972" s="296">
        <v>0</v>
      </c>
      <c r="S972" s="297">
        <v>4.8550266559024427E-3</v>
      </c>
      <c r="T972" s="297">
        <v>6.9394292429629705E-3</v>
      </c>
      <c r="U972" s="298">
        <v>0.69962910290147473</v>
      </c>
      <c r="V972" s="295"/>
      <c r="W972" s="295"/>
      <c r="X972" s="295"/>
      <c r="Y972" s="313"/>
      <c r="Z972" s="313"/>
      <c r="AA972" s="301"/>
      <c r="AB972" s="295"/>
    </row>
    <row r="973" spans="1:28" ht="15">
      <c r="A973" s="247" t="s">
        <v>176</v>
      </c>
      <c r="B973" s="287" t="s">
        <v>3658</v>
      </c>
      <c r="C973" s="287" t="s">
        <v>3659</v>
      </c>
      <c r="D973" s="305">
        <v>25</v>
      </c>
      <c r="E973" s="287" t="s">
        <v>243</v>
      </c>
      <c r="F973" s="289">
        <v>43707</v>
      </c>
      <c r="G973" s="290" t="s">
        <v>507</v>
      </c>
      <c r="H973" s="290" t="s">
        <v>1431</v>
      </c>
      <c r="I973" s="291">
        <v>1</v>
      </c>
      <c r="J973" s="291">
        <v>19</v>
      </c>
      <c r="K973" s="290" t="s">
        <v>815</v>
      </c>
      <c r="L973" s="292">
        <v>58.67</v>
      </c>
      <c r="M973" s="293" t="s">
        <v>1432</v>
      </c>
      <c r="N973" s="293" t="s">
        <v>1433</v>
      </c>
      <c r="O973" s="294" t="s">
        <v>178</v>
      </c>
      <c r="P973" s="295">
        <v>-6.3285293999999999</v>
      </c>
      <c r="Q973" s="295" t="s">
        <v>408</v>
      </c>
      <c r="R973" s="296">
        <v>0</v>
      </c>
      <c r="S973" s="297">
        <v>9.8990036440850743E-4</v>
      </c>
      <c r="T973" s="297">
        <v>9.292498454053791E-4</v>
      </c>
      <c r="U973" s="298">
        <v>1.0652682583731503</v>
      </c>
      <c r="V973" s="295"/>
      <c r="W973" s="295"/>
      <c r="X973" s="295"/>
      <c r="Y973" s="313"/>
      <c r="Z973" s="313"/>
      <c r="AA973" s="301"/>
      <c r="AB973" s="295"/>
    </row>
    <row r="974" spans="1:28" ht="15">
      <c r="A974" s="247" t="s">
        <v>176</v>
      </c>
      <c r="B974" s="287" t="s">
        <v>3660</v>
      </c>
      <c r="C974" s="287" t="s">
        <v>3661</v>
      </c>
      <c r="D974" s="305">
        <v>26</v>
      </c>
      <c r="E974" s="287" t="s">
        <v>243</v>
      </c>
      <c r="F974" s="289">
        <v>43707</v>
      </c>
      <c r="G974" s="290" t="s">
        <v>507</v>
      </c>
      <c r="H974" s="290" t="s">
        <v>3662</v>
      </c>
      <c r="I974" s="291">
        <v>1</v>
      </c>
      <c r="J974" s="291">
        <v>41</v>
      </c>
      <c r="K974" s="290" t="s">
        <v>815</v>
      </c>
      <c r="L974" s="292">
        <v>87.93</v>
      </c>
      <c r="M974" s="293" t="s">
        <v>3663</v>
      </c>
      <c r="N974" s="293" t="s">
        <v>3664</v>
      </c>
      <c r="O974" s="294" t="s">
        <v>178</v>
      </c>
      <c r="P974" s="295">
        <v>-10.2040825</v>
      </c>
      <c r="Q974" s="295" t="s">
        <v>404</v>
      </c>
      <c r="R974" s="296">
        <v>0</v>
      </c>
      <c r="S974" s="297">
        <v>6.2543684721464961E-4</v>
      </c>
      <c r="T974" s="297">
        <v>7.8069054228882778E-4</v>
      </c>
      <c r="U974" s="298">
        <v>0.80113286037895948</v>
      </c>
      <c r="V974" s="295"/>
      <c r="W974" s="295"/>
      <c r="X974" s="295"/>
      <c r="Y974" s="313"/>
      <c r="Z974" s="313"/>
      <c r="AA974" s="301"/>
      <c r="AB974" s="295"/>
    </row>
    <row r="975" spans="1:28" ht="15">
      <c r="A975" s="247" t="s">
        <v>176</v>
      </c>
      <c r="B975" s="287" t="s">
        <v>3665</v>
      </c>
      <c r="C975" s="287" t="s">
        <v>3666</v>
      </c>
      <c r="D975" s="305">
        <v>27</v>
      </c>
      <c r="E975" s="287" t="s">
        <v>243</v>
      </c>
      <c r="F975" s="289">
        <v>43707</v>
      </c>
      <c r="G975" s="290" t="s">
        <v>507</v>
      </c>
      <c r="H975" s="290" t="s">
        <v>2087</v>
      </c>
      <c r="I975" s="291">
        <v>1</v>
      </c>
      <c r="J975" s="291">
        <v>56</v>
      </c>
      <c r="K975" s="290" t="s">
        <v>815</v>
      </c>
      <c r="L975" s="292">
        <v>367.87</v>
      </c>
      <c r="M975" s="293" t="s">
        <v>2088</v>
      </c>
      <c r="N975" s="293" t="s">
        <v>2089</v>
      </c>
      <c r="O975" s="294" t="s">
        <v>178</v>
      </c>
      <c r="P975" s="295">
        <v>4.5866249999999997</v>
      </c>
      <c r="Q975" s="295" t="s">
        <v>395</v>
      </c>
      <c r="R975" s="296">
        <v>0</v>
      </c>
      <c r="S975" s="297">
        <v>6.8059520465359189E-3</v>
      </c>
      <c r="T975" s="297">
        <v>2.5988289516595603E-3</v>
      </c>
      <c r="U975" s="298">
        <v>2.6188534040263689</v>
      </c>
      <c r="V975" s="295"/>
      <c r="W975" s="295"/>
      <c r="X975" s="295"/>
      <c r="Y975" s="313"/>
      <c r="Z975" s="313"/>
      <c r="AA975" s="301"/>
      <c r="AB975" s="295"/>
    </row>
    <row r="976" spans="1:28" ht="15">
      <c r="A976" s="247" t="s">
        <v>176</v>
      </c>
      <c r="B976" s="287" t="s">
        <v>3667</v>
      </c>
      <c r="C976" s="287" t="s">
        <v>3668</v>
      </c>
      <c r="D976" s="305">
        <v>28</v>
      </c>
      <c r="E976" s="287" t="s">
        <v>243</v>
      </c>
      <c r="F976" s="289">
        <v>43707</v>
      </c>
      <c r="G976" s="290" t="s">
        <v>507</v>
      </c>
      <c r="H976" s="290" t="s">
        <v>1440</v>
      </c>
      <c r="I976" s="291">
        <v>1</v>
      </c>
      <c r="J976" s="291">
        <v>77</v>
      </c>
      <c r="K976" s="290" t="s">
        <v>815</v>
      </c>
      <c r="L976" s="292">
        <v>383.76</v>
      </c>
      <c r="M976" s="293" t="s">
        <v>1441</v>
      </c>
      <c r="N976" s="293" t="s">
        <v>1442</v>
      </c>
      <c r="O976" s="294" t="s">
        <v>178</v>
      </c>
      <c r="P976" s="295">
        <v>-1.2921571999999999</v>
      </c>
      <c r="Q976" s="295" t="s">
        <v>408</v>
      </c>
      <c r="R976" s="296">
        <v>0</v>
      </c>
      <c r="S976" s="297">
        <v>8.0932454502815384E-4</v>
      </c>
      <c r="T976" s="297">
        <v>1.2505432718797537E-3</v>
      </c>
      <c r="U976" s="298">
        <v>0.64717836097875914</v>
      </c>
      <c r="V976" s="295"/>
      <c r="W976" s="295"/>
      <c r="X976" s="295"/>
      <c r="Y976" s="313"/>
      <c r="Z976" s="313"/>
      <c r="AA976" s="301"/>
      <c r="AB976" s="295"/>
    </row>
    <row r="977" spans="1:28" ht="15">
      <c r="A977" s="247" t="s">
        <v>176</v>
      </c>
      <c r="B977" s="287" t="s">
        <v>3669</v>
      </c>
      <c r="C977" s="287" t="s">
        <v>3670</v>
      </c>
      <c r="D977" s="305">
        <v>29</v>
      </c>
      <c r="E977" s="287" t="s">
        <v>243</v>
      </c>
      <c r="F977" s="289">
        <v>43707</v>
      </c>
      <c r="G977" s="290" t="s">
        <v>507</v>
      </c>
      <c r="H977" s="290" t="s">
        <v>3671</v>
      </c>
      <c r="I977" s="291">
        <v>1</v>
      </c>
      <c r="J977" s="291">
        <v>65</v>
      </c>
      <c r="K977" s="290" t="s">
        <v>815</v>
      </c>
      <c r="L977" s="292">
        <v>76.06</v>
      </c>
      <c r="M977" s="293" t="s">
        <v>3672</v>
      </c>
      <c r="N977" s="293" t="s">
        <v>3673</v>
      </c>
      <c r="O977" s="294" t="s">
        <v>178</v>
      </c>
      <c r="P977" s="295">
        <v>-4.3380736999999998</v>
      </c>
      <c r="Q977" s="295" t="s">
        <v>395</v>
      </c>
      <c r="R977" s="296">
        <v>0</v>
      </c>
      <c r="S977" s="297">
        <v>5.9009353886368715E-4</v>
      </c>
      <c r="T977" s="297">
        <v>7.025616558095798E-4</v>
      </c>
      <c r="U977" s="298">
        <v>0.8399170862573011</v>
      </c>
      <c r="V977" s="295"/>
      <c r="W977" s="295"/>
      <c r="X977" s="295"/>
      <c r="Y977" s="313"/>
      <c r="Z977" s="313"/>
      <c r="AA977" s="301"/>
      <c r="AB977" s="295"/>
    </row>
    <row r="978" spans="1:28" ht="15">
      <c r="A978" s="247" t="s">
        <v>176</v>
      </c>
      <c r="B978" s="287" t="s">
        <v>3674</v>
      </c>
      <c r="C978" s="287" t="s">
        <v>3675</v>
      </c>
      <c r="D978" s="305">
        <v>30</v>
      </c>
      <c r="E978" s="287" t="s">
        <v>243</v>
      </c>
      <c r="F978" s="289">
        <v>43707</v>
      </c>
      <c r="G978" s="290" t="s">
        <v>507</v>
      </c>
      <c r="H978" s="290" t="s">
        <v>3676</v>
      </c>
      <c r="I978" s="291">
        <v>1</v>
      </c>
      <c r="J978" s="291">
        <v>99</v>
      </c>
      <c r="K978" s="290" t="s">
        <v>815</v>
      </c>
      <c r="L978" s="292">
        <v>81.7</v>
      </c>
      <c r="M978" s="293" t="s">
        <v>3677</v>
      </c>
      <c r="N978" s="293" t="s">
        <v>3678</v>
      </c>
      <c r="O978" s="294" t="s">
        <v>178</v>
      </c>
      <c r="P978" s="295">
        <v>-0.96327660000000004</v>
      </c>
      <c r="Q978" s="295" t="s">
        <v>399</v>
      </c>
      <c r="R978" s="296">
        <v>0</v>
      </c>
      <c r="S978" s="297">
        <v>8.65806250621593E-5</v>
      </c>
      <c r="T978" s="297">
        <v>1.0795893823624001E-3</v>
      </c>
      <c r="U978" s="298">
        <v>8.0197736729033173E-2</v>
      </c>
      <c r="V978" s="295"/>
      <c r="W978" s="295"/>
      <c r="X978" s="295"/>
      <c r="Y978" s="313"/>
      <c r="Z978" s="313"/>
      <c r="AA978" s="301"/>
      <c r="AB978" s="295"/>
    </row>
    <row r="979" spans="1:28" ht="15">
      <c r="A979" s="247" t="s">
        <v>176</v>
      </c>
      <c r="B979" s="287" t="s">
        <v>3679</v>
      </c>
      <c r="C979" s="287" t="s">
        <v>3680</v>
      </c>
      <c r="D979" s="305">
        <v>31</v>
      </c>
      <c r="E979" s="287" t="s">
        <v>243</v>
      </c>
      <c r="F979" s="289">
        <v>43707</v>
      </c>
      <c r="G979" s="290" t="s">
        <v>507</v>
      </c>
      <c r="H979" s="290" t="s">
        <v>3681</v>
      </c>
      <c r="I979" s="291">
        <v>1</v>
      </c>
      <c r="J979" s="291">
        <v>38</v>
      </c>
      <c r="K979" s="290" t="s">
        <v>815</v>
      </c>
      <c r="L979" s="292">
        <v>14.37</v>
      </c>
      <c r="M979" s="293" t="s">
        <v>3682</v>
      </c>
      <c r="N979" s="293" t="s">
        <v>3683</v>
      </c>
      <c r="O979" s="294" t="s">
        <v>178</v>
      </c>
      <c r="P979" s="295">
        <v>-8.5870859999999993</v>
      </c>
      <c r="Q979" s="295" t="s">
        <v>399</v>
      </c>
      <c r="R979" s="296">
        <v>0</v>
      </c>
      <c r="S979" s="297">
        <v>8.3953449619230116E-6</v>
      </c>
      <c r="T979" s="297">
        <v>2.3476209707101381E-4</v>
      </c>
      <c r="U979" s="298">
        <v>3.5761075006002702E-2</v>
      </c>
      <c r="V979" s="295"/>
      <c r="W979" s="295"/>
      <c r="X979" s="295"/>
      <c r="Y979" s="313"/>
      <c r="Z979" s="313"/>
      <c r="AA979" s="301"/>
      <c r="AB979" s="295"/>
    </row>
    <row r="980" spans="1:28" ht="15">
      <c r="A980" s="247" t="s">
        <v>176</v>
      </c>
      <c r="B980" s="287" t="s">
        <v>3684</v>
      </c>
      <c r="C980" s="287" t="s">
        <v>3685</v>
      </c>
      <c r="D980" s="305">
        <v>32</v>
      </c>
      <c r="E980" s="287" t="s">
        <v>243</v>
      </c>
      <c r="F980" s="289">
        <v>43707</v>
      </c>
      <c r="G980" s="290" t="s">
        <v>507</v>
      </c>
      <c r="H980" s="290" t="s">
        <v>2356</v>
      </c>
      <c r="I980" s="291">
        <v>1</v>
      </c>
      <c r="J980" s="291">
        <v>19</v>
      </c>
      <c r="K980" s="290" t="s">
        <v>815</v>
      </c>
      <c r="L980" s="292">
        <v>95.31</v>
      </c>
      <c r="M980" s="293" t="s">
        <v>2357</v>
      </c>
      <c r="N980" s="293" t="s">
        <v>2358</v>
      </c>
      <c r="O980" s="294" t="s">
        <v>178</v>
      </c>
      <c r="P980" s="295">
        <v>1.9622922</v>
      </c>
      <c r="Q980" s="295" t="s">
        <v>404</v>
      </c>
      <c r="R980" s="296">
        <v>0</v>
      </c>
      <c r="S980" s="297">
        <v>1.7335090182810716E-4</v>
      </c>
      <c r="T980" s="297">
        <v>4.4750378369811522E-4</v>
      </c>
      <c r="U980" s="298">
        <v>0.38737304162113895</v>
      </c>
      <c r="V980" s="295"/>
      <c r="W980" s="295"/>
      <c r="X980" s="295"/>
      <c r="Y980" s="313"/>
      <c r="Z980" s="313"/>
      <c r="AA980" s="301"/>
      <c r="AB980" s="295"/>
    </row>
    <row r="981" spans="1:28" ht="15">
      <c r="A981" s="247" t="s">
        <v>176</v>
      </c>
      <c r="B981" s="287" t="s">
        <v>3686</v>
      </c>
      <c r="C981" s="287" t="s">
        <v>3687</v>
      </c>
      <c r="D981" s="305">
        <v>33</v>
      </c>
      <c r="E981" s="287" t="s">
        <v>243</v>
      </c>
      <c r="F981" s="289">
        <v>43707</v>
      </c>
      <c r="G981" s="290" t="s">
        <v>507</v>
      </c>
      <c r="H981" s="290" t="s">
        <v>1956</v>
      </c>
      <c r="I981" s="291">
        <v>1</v>
      </c>
      <c r="J981" s="291">
        <v>26</v>
      </c>
      <c r="K981" s="290" t="s">
        <v>815</v>
      </c>
      <c r="L981" s="292">
        <v>264.74</v>
      </c>
      <c r="M981" s="293" t="s">
        <v>1957</v>
      </c>
      <c r="N981" s="293" t="s">
        <v>1958</v>
      </c>
      <c r="O981" s="294" t="s">
        <v>178</v>
      </c>
      <c r="P981" s="295">
        <v>4.7207116999999998</v>
      </c>
      <c r="Q981" s="295" t="s">
        <v>408</v>
      </c>
      <c r="R981" s="296">
        <v>0</v>
      </c>
      <c r="S981" s="297">
        <v>4.8945021707037133E-4</v>
      </c>
      <c r="T981" s="297">
        <v>1.6489890134443856E-3</v>
      </c>
      <c r="U981" s="298">
        <v>0.29681836148078056</v>
      </c>
      <c r="V981" s="295"/>
      <c r="W981" s="295"/>
      <c r="X981" s="295"/>
      <c r="Y981" s="313"/>
      <c r="Z981" s="313"/>
      <c r="AA981" s="301"/>
      <c r="AB981" s="295"/>
    </row>
    <row r="982" spans="1:28" ht="15">
      <c r="A982" s="247" t="s">
        <v>176</v>
      </c>
      <c r="B982" s="287" t="s">
        <v>3688</v>
      </c>
      <c r="C982" s="287" t="s">
        <v>3689</v>
      </c>
      <c r="D982" s="305">
        <v>34</v>
      </c>
      <c r="E982" s="287" t="s">
        <v>243</v>
      </c>
      <c r="F982" s="289">
        <v>43707</v>
      </c>
      <c r="G982" s="290" t="s">
        <v>507</v>
      </c>
      <c r="H982" s="290" t="s">
        <v>1180</v>
      </c>
      <c r="I982" s="291">
        <v>1</v>
      </c>
      <c r="J982" s="291">
        <v>5</v>
      </c>
      <c r="K982" s="290" t="s">
        <v>815</v>
      </c>
      <c r="L982" s="292">
        <v>73.81</v>
      </c>
      <c r="M982" s="293" t="s">
        <v>1181</v>
      </c>
      <c r="N982" s="293" t="s">
        <v>1182</v>
      </c>
      <c r="O982" s="294" t="s">
        <v>178</v>
      </c>
      <c r="P982" s="295">
        <v>3.0486941000000001</v>
      </c>
      <c r="Q982" s="295" t="s">
        <v>408</v>
      </c>
      <c r="R982" s="296">
        <v>0</v>
      </c>
      <c r="S982" s="297">
        <v>8.8620517151981461E-6</v>
      </c>
      <c r="T982" s="297">
        <v>9.6633538311274327E-4</v>
      </c>
      <c r="U982" s="298">
        <v>9.1707825979132161E-3</v>
      </c>
      <c r="V982" s="295"/>
      <c r="W982" s="295"/>
      <c r="X982" s="295"/>
      <c r="Y982" s="313"/>
      <c r="Z982" s="313"/>
      <c r="AA982" s="301"/>
      <c r="AB982" s="295"/>
    </row>
    <row r="983" spans="1:28" ht="15">
      <c r="A983" s="247" t="s">
        <v>176</v>
      </c>
      <c r="B983" s="287" t="s">
        <v>3690</v>
      </c>
      <c r="C983" s="287" t="s">
        <v>3691</v>
      </c>
      <c r="D983" s="305">
        <v>35</v>
      </c>
      <c r="E983" s="287" t="s">
        <v>243</v>
      </c>
      <c r="F983" s="289">
        <v>43707</v>
      </c>
      <c r="G983" s="290" t="s">
        <v>507</v>
      </c>
      <c r="H983" s="290" t="s">
        <v>1190</v>
      </c>
      <c r="I983" s="291">
        <v>1</v>
      </c>
      <c r="J983" s="291">
        <v>11</v>
      </c>
      <c r="K983" s="290" t="s">
        <v>815</v>
      </c>
      <c r="L983" s="292">
        <v>32.81</v>
      </c>
      <c r="M983" s="293" t="s">
        <v>1191</v>
      </c>
      <c r="N983" s="293" t="s">
        <v>1192</v>
      </c>
      <c r="O983" s="294" t="s">
        <v>178</v>
      </c>
      <c r="P983" s="295">
        <v>-2.4157405000000001</v>
      </c>
      <c r="Q983" s="295" t="s">
        <v>395</v>
      </c>
      <c r="R983" s="296">
        <v>0</v>
      </c>
      <c r="S983" s="297">
        <v>7.6078987077502267E-5</v>
      </c>
      <c r="T983" s="297">
        <v>1.9949770877640386E-4</v>
      </c>
      <c r="U983" s="298">
        <v>0.38135268592368271</v>
      </c>
      <c r="V983" s="295"/>
      <c r="W983" s="295"/>
      <c r="X983" s="295"/>
      <c r="Y983" s="313"/>
      <c r="Z983" s="313"/>
      <c r="AA983" s="301"/>
      <c r="AB983" s="295"/>
    </row>
    <row r="984" spans="1:28" ht="15">
      <c r="A984" s="247" t="s">
        <v>176</v>
      </c>
      <c r="B984" s="287" t="s">
        <v>3692</v>
      </c>
      <c r="C984" s="287" t="s">
        <v>3693</v>
      </c>
      <c r="D984" s="305">
        <v>36</v>
      </c>
      <c r="E984" s="287" t="s">
        <v>243</v>
      </c>
      <c r="F984" s="289">
        <v>43707</v>
      </c>
      <c r="G984" s="290" t="s">
        <v>507</v>
      </c>
      <c r="H984" s="290" t="s">
        <v>1685</v>
      </c>
      <c r="I984" s="291">
        <v>1</v>
      </c>
      <c r="J984" s="291">
        <v>61</v>
      </c>
      <c r="K984" s="290" t="s">
        <v>815</v>
      </c>
      <c r="L984" s="292">
        <v>106.01</v>
      </c>
      <c r="M984" s="293" t="s">
        <v>1686</v>
      </c>
      <c r="N984" s="293" t="s">
        <v>1687</v>
      </c>
      <c r="O984" s="294" t="s">
        <v>178</v>
      </c>
      <c r="P984" s="295">
        <v>-1.9994318</v>
      </c>
      <c r="Q984" s="295" t="s">
        <v>395</v>
      </c>
      <c r="R984" s="296">
        <v>0</v>
      </c>
      <c r="S984" s="297">
        <v>3.268157695678483E-3</v>
      </c>
      <c r="T984" s="297">
        <v>1.6015690336988343E-3</v>
      </c>
      <c r="U984" s="298">
        <v>2.0405974559402233</v>
      </c>
      <c r="V984" s="295"/>
      <c r="W984" s="295"/>
      <c r="X984" s="295"/>
      <c r="Y984" s="313"/>
      <c r="Z984" s="313"/>
      <c r="AA984" s="301"/>
      <c r="AB984" s="295"/>
    </row>
    <row r="985" spans="1:28" ht="15">
      <c r="A985" s="247" t="s">
        <v>176</v>
      </c>
      <c r="B985" s="287" t="s">
        <v>3694</v>
      </c>
      <c r="C985" s="287" t="s">
        <v>3695</v>
      </c>
      <c r="D985" s="305">
        <v>37</v>
      </c>
      <c r="E985" s="287" t="s">
        <v>243</v>
      </c>
      <c r="F985" s="289">
        <v>43707</v>
      </c>
      <c r="G985" s="290" t="s">
        <v>507</v>
      </c>
      <c r="H985" s="290" t="s">
        <v>719</v>
      </c>
      <c r="I985" s="291">
        <v>1</v>
      </c>
      <c r="J985" s="291">
        <v>2</v>
      </c>
      <c r="K985" s="290" t="s">
        <v>815</v>
      </c>
      <c r="L985" s="292">
        <v>38.270000000000003</v>
      </c>
      <c r="M985" s="293" t="s">
        <v>720</v>
      </c>
      <c r="N985" s="293" t="s">
        <v>721</v>
      </c>
      <c r="O985" s="294" t="s">
        <v>178</v>
      </c>
      <c r="P985" s="295">
        <v>-13.049512999999999</v>
      </c>
      <c r="Q985" s="295" t="s">
        <v>404</v>
      </c>
      <c r="R985" s="296">
        <v>0</v>
      </c>
      <c r="S985" s="297">
        <v>4.1484797184051826E-3</v>
      </c>
      <c r="T985" s="297">
        <v>1.8401348479634161E-3</v>
      </c>
      <c r="U985" s="298">
        <v>2.2544433213666628</v>
      </c>
      <c r="V985" s="295"/>
      <c r="W985" s="295"/>
      <c r="X985" s="295"/>
      <c r="Y985" s="313"/>
      <c r="Z985" s="313"/>
      <c r="AA985" s="301"/>
      <c r="AB985" s="295"/>
    </row>
    <row r="986" spans="1:28" ht="15">
      <c r="A986" s="247" t="s">
        <v>176</v>
      </c>
      <c r="B986" s="287" t="s">
        <v>3696</v>
      </c>
      <c r="C986" s="287" t="s">
        <v>3697</v>
      </c>
      <c r="D986" s="305">
        <v>38</v>
      </c>
      <c r="E986" s="287" t="s">
        <v>243</v>
      </c>
      <c r="F986" s="289">
        <v>43707</v>
      </c>
      <c r="G986" s="290" t="s">
        <v>507</v>
      </c>
      <c r="H986" s="290" t="s">
        <v>2493</v>
      </c>
      <c r="I986" s="291">
        <v>1</v>
      </c>
      <c r="J986" s="291">
        <v>47</v>
      </c>
      <c r="K986" s="290" t="s">
        <v>815</v>
      </c>
      <c r="L986" s="292">
        <v>148.68</v>
      </c>
      <c r="M986" s="293" t="s">
        <v>2494</v>
      </c>
      <c r="N986" s="293" t="s">
        <v>2495</v>
      </c>
      <c r="O986" s="294" t="s">
        <v>178</v>
      </c>
      <c r="P986" s="295">
        <v>-0.5307615</v>
      </c>
      <c r="Q986" s="295" t="s">
        <v>395</v>
      </c>
      <c r="R986" s="296">
        <v>0</v>
      </c>
      <c r="S986" s="297">
        <v>1.5099806756596647E-4</v>
      </c>
      <c r="T986" s="297">
        <v>3.4029099155889557E-4</v>
      </c>
      <c r="U986" s="298">
        <v>0.44373219189328028</v>
      </c>
      <c r="V986" s="295"/>
      <c r="W986" s="295"/>
      <c r="X986" s="295"/>
      <c r="Y986" s="313"/>
      <c r="Z986" s="313"/>
      <c r="AA986" s="301"/>
      <c r="AB986" s="295"/>
    </row>
    <row r="987" spans="1:28" ht="15">
      <c r="A987" s="247" t="s">
        <v>176</v>
      </c>
      <c r="B987" s="287" t="s">
        <v>3698</v>
      </c>
      <c r="C987" s="287" t="s">
        <v>3699</v>
      </c>
      <c r="D987" s="305">
        <v>39</v>
      </c>
      <c r="E987" s="287" t="s">
        <v>243</v>
      </c>
      <c r="F987" s="289">
        <v>43707</v>
      </c>
      <c r="G987" s="290" t="s">
        <v>507</v>
      </c>
      <c r="H987" s="290" t="s">
        <v>2655</v>
      </c>
      <c r="I987" s="291">
        <v>1</v>
      </c>
      <c r="J987" s="291">
        <v>9</v>
      </c>
      <c r="K987" s="290" t="s">
        <v>815</v>
      </c>
      <c r="L987" s="292">
        <v>51.31</v>
      </c>
      <c r="M987" s="293" t="s">
        <v>2656</v>
      </c>
      <c r="N987" s="293" t="s">
        <v>2657</v>
      </c>
      <c r="O987" s="294" t="s">
        <v>178</v>
      </c>
      <c r="P987" s="295">
        <v>-9.6229969999999998</v>
      </c>
      <c r="Q987" s="295" t="s">
        <v>404</v>
      </c>
      <c r="R987" s="296">
        <v>0</v>
      </c>
      <c r="S987" s="297">
        <v>1.50085769744796E-3</v>
      </c>
      <c r="T987" s="297">
        <v>7.8932138250831241E-4</v>
      </c>
      <c r="U987" s="298">
        <v>1.9014532365492511</v>
      </c>
      <c r="V987" s="295"/>
      <c r="W987" s="295"/>
      <c r="X987" s="295"/>
      <c r="Y987" s="313"/>
      <c r="Z987" s="313"/>
      <c r="AA987" s="301"/>
      <c r="AB987" s="295"/>
    </row>
    <row r="988" spans="1:28" ht="15">
      <c r="A988" s="247" t="s">
        <v>176</v>
      </c>
      <c r="B988" s="287" t="s">
        <v>3700</v>
      </c>
      <c r="C988" s="287" t="s">
        <v>3701</v>
      </c>
      <c r="D988" s="305">
        <v>40</v>
      </c>
      <c r="E988" s="287" t="s">
        <v>243</v>
      </c>
      <c r="F988" s="289">
        <v>43707</v>
      </c>
      <c r="G988" s="290" t="s">
        <v>507</v>
      </c>
      <c r="H988" s="290" t="s">
        <v>1705</v>
      </c>
      <c r="I988" s="291">
        <v>1</v>
      </c>
      <c r="J988" s="291">
        <v>31</v>
      </c>
      <c r="K988" s="290" t="s">
        <v>815</v>
      </c>
      <c r="L988" s="292">
        <v>54.97</v>
      </c>
      <c r="M988" s="293" t="s">
        <v>1706</v>
      </c>
      <c r="N988" s="293" t="s">
        <v>1707</v>
      </c>
      <c r="O988" s="294" t="s">
        <v>178</v>
      </c>
      <c r="P988" s="295">
        <v>-4.3805065000000001</v>
      </c>
      <c r="Q988" s="295" t="s">
        <v>395</v>
      </c>
      <c r="R988" s="296">
        <v>0</v>
      </c>
      <c r="S988" s="297">
        <v>2.5700978748354592E-3</v>
      </c>
      <c r="T988" s="297">
        <v>2.7257520290238655E-3</v>
      </c>
      <c r="U988" s="298">
        <v>0.9428949689733338</v>
      </c>
      <c r="V988" s="295"/>
      <c r="W988" s="295"/>
      <c r="X988" s="295"/>
      <c r="Y988" s="313"/>
      <c r="Z988" s="313"/>
      <c r="AA988" s="301"/>
      <c r="AB988" s="295"/>
    </row>
    <row r="989" spans="1:28" ht="15">
      <c r="A989" s="247" t="s">
        <v>176</v>
      </c>
      <c r="B989" s="287" t="s">
        <v>3702</v>
      </c>
      <c r="C989" s="287" t="s">
        <v>3703</v>
      </c>
      <c r="D989" s="305">
        <v>41</v>
      </c>
      <c r="E989" s="287" t="s">
        <v>243</v>
      </c>
      <c r="F989" s="289">
        <v>43707</v>
      </c>
      <c r="G989" s="290" t="s">
        <v>507</v>
      </c>
      <c r="H989" s="290" t="s">
        <v>1710</v>
      </c>
      <c r="I989" s="291">
        <v>1</v>
      </c>
      <c r="J989" s="291">
        <v>11</v>
      </c>
      <c r="K989" s="290" t="s">
        <v>815</v>
      </c>
      <c r="L989" s="292">
        <v>123.75</v>
      </c>
      <c r="M989" s="293" t="s">
        <v>1711</v>
      </c>
      <c r="N989" s="293" t="s">
        <v>1712</v>
      </c>
      <c r="O989" s="294" t="s">
        <v>178</v>
      </c>
      <c r="P989" s="295">
        <v>-3.4317255000000002</v>
      </c>
      <c r="Q989" s="295" t="s">
        <v>399</v>
      </c>
      <c r="R989" s="296">
        <v>0</v>
      </c>
      <c r="S989" s="297">
        <v>8.5010647294660197E-3</v>
      </c>
      <c r="T989" s="297">
        <v>4.7781462729996017E-3</v>
      </c>
      <c r="U989" s="298">
        <v>1.7791553970425569</v>
      </c>
      <c r="V989" s="295"/>
      <c r="W989" s="295"/>
      <c r="X989" s="295"/>
      <c r="Y989" s="313"/>
      <c r="Z989" s="313"/>
      <c r="AA989" s="301"/>
      <c r="AB989" s="295"/>
    </row>
    <row r="990" spans="1:28" ht="15">
      <c r="A990" s="247" t="s">
        <v>176</v>
      </c>
      <c r="B990" s="287" t="s">
        <v>3704</v>
      </c>
      <c r="C990" s="287" t="s">
        <v>3705</v>
      </c>
      <c r="D990" s="305">
        <v>42</v>
      </c>
      <c r="E990" s="287" t="s">
        <v>243</v>
      </c>
      <c r="F990" s="289">
        <v>43707</v>
      </c>
      <c r="G990" s="290" t="s">
        <v>507</v>
      </c>
      <c r="H990" s="290" t="s">
        <v>3706</v>
      </c>
      <c r="I990" s="291">
        <v>1</v>
      </c>
      <c r="J990" s="291">
        <v>53</v>
      </c>
      <c r="K990" s="290" t="s">
        <v>815</v>
      </c>
      <c r="L990" s="292">
        <v>101.88</v>
      </c>
      <c r="M990" s="293" t="s">
        <v>3707</v>
      </c>
      <c r="N990" s="293" t="s">
        <v>3708</v>
      </c>
      <c r="O990" s="294" t="s">
        <v>178</v>
      </c>
      <c r="P990" s="295">
        <v>-2.8765738000000001</v>
      </c>
      <c r="Q990" s="295" t="s">
        <v>399</v>
      </c>
      <c r="R990" s="296">
        <v>0</v>
      </c>
      <c r="S990" s="297">
        <v>1.3730214461673911E-4</v>
      </c>
      <c r="T990" s="297">
        <v>4.9473734864154551E-4</v>
      </c>
      <c r="U990" s="298">
        <v>0.27752532731507867</v>
      </c>
      <c r="V990" s="295"/>
      <c r="W990" s="295"/>
      <c r="X990" s="295"/>
      <c r="Y990" s="313"/>
      <c r="Z990" s="313"/>
      <c r="AA990" s="301"/>
      <c r="AB990" s="295"/>
    </row>
    <row r="991" spans="1:28" ht="15">
      <c r="A991" s="247" t="s">
        <v>176</v>
      </c>
      <c r="B991" s="287" t="s">
        <v>3709</v>
      </c>
      <c r="C991" s="287" t="s">
        <v>3710</v>
      </c>
      <c r="D991" s="305">
        <v>43</v>
      </c>
      <c r="E991" s="287" t="s">
        <v>243</v>
      </c>
      <c r="F991" s="289">
        <v>43707</v>
      </c>
      <c r="G991" s="290" t="s">
        <v>507</v>
      </c>
      <c r="H991" s="290" t="s">
        <v>3711</v>
      </c>
      <c r="I991" s="291">
        <v>1</v>
      </c>
      <c r="J991" s="291">
        <v>38</v>
      </c>
      <c r="K991" s="290" t="s">
        <v>815</v>
      </c>
      <c r="L991" s="292">
        <v>52.69</v>
      </c>
      <c r="M991" s="293" t="s">
        <v>3712</v>
      </c>
      <c r="N991" s="293" t="s">
        <v>3713</v>
      </c>
      <c r="O991" s="294" t="s">
        <v>178</v>
      </c>
      <c r="P991" s="295">
        <v>-7.9440059999999999</v>
      </c>
      <c r="Q991" s="295" t="s">
        <v>399</v>
      </c>
      <c r="R991" s="296">
        <v>0</v>
      </c>
      <c r="S991" s="297">
        <v>2.8511265873270805E-3</v>
      </c>
      <c r="T991" s="297">
        <v>3.2282246816835642E-3</v>
      </c>
      <c r="U991" s="298">
        <v>0.88318715964967409</v>
      </c>
      <c r="V991" s="295"/>
      <c r="W991" s="295"/>
      <c r="X991" s="295"/>
      <c r="Y991" s="313"/>
      <c r="Z991" s="313"/>
      <c r="AA991" s="301"/>
      <c r="AB991" s="295"/>
    </row>
    <row r="992" spans="1:28" ht="15">
      <c r="A992" s="247" t="s">
        <v>176</v>
      </c>
      <c r="B992" s="287" t="s">
        <v>3714</v>
      </c>
      <c r="C992" s="287" t="s">
        <v>3715</v>
      </c>
      <c r="D992" s="305">
        <v>44</v>
      </c>
      <c r="E992" s="287" t="s">
        <v>243</v>
      </c>
      <c r="F992" s="289">
        <v>43707</v>
      </c>
      <c r="G992" s="290" t="s">
        <v>507</v>
      </c>
      <c r="H992" s="290" t="s">
        <v>1499</v>
      </c>
      <c r="I992" s="291">
        <v>1</v>
      </c>
      <c r="J992" s="291">
        <v>40</v>
      </c>
      <c r="K992" s="290" t="s">
        <v>815</v>
      </c>
      <c r="L992" s="292">
        <v>237.73</v>
      </c>
      <c r="M992" s="293" t="s">
        <v>1500</v>
      </c>
      <c r="N992" s="293" t="s">
        <v>1501</v>
      </c>
      <c r="O992" s="294" t="s">
        <v>178</v>
      </c>
      <c r="P992" s="295">
        <v>-1.5948473999999999</v>
      </c>
      <c r="Q992" s="295" t="s">
        <v>408</v>
      </c>
      <c r="R992" s="296">
        <v>0</v>
      </c>
      <c r="S992" s="297">
        <v>9.482703289994378E-4</v>
      </c>
      <c r="T992" s="297">
        <v>7.5733839432100931E-4</v>
      </c>
      <c r="U992" s="298">
        <v>1.2521091444856804</v>
      </c>
      <c r="V992" s="295"/>
      <c r="W992" s="295"/>
      <c r="X992" s="295"/>
      <c r="Y992" s="313"/>
      <c r="Z992" s="313"/>
      <c r="AA992" s="301"/>
      <c r="AB992" s="295"/>
    </row>
    <row r="993" spans="1:28" ht="15">
      <c r="A993" s="247" t="s">
        <v>176</v>
      </c>
      <c r="B993" s="287" t="s">
        <v>3716</v>
      </c>
      <c r="C993" s="287" t="s">
        <v>3717</v>
      </c>
      <c r="D993" s="305">
        <v>45</v>
      </c>
      <c r="E993" s="287" t="s">
        <v>243</v>
      </c>
      <c r="F993" s="289">
        <v>43707</v>
      </c>
      <c r="G993" s="290" t="s">
        <v>507</v>
      </c>
      <c r="H993" s="290" t="s">
        <v>2503</v>
      </c>
      <c r="I993" s="291">
        <v>1</v>
      </c>
      <c r="J993" s="291">
        <v>38</v>
      </c>
      <c r="K993" s="290" t="s">
        <v>815</v>
      </c>
      <c r="L993" s="292">
        <v>144.58000000000001</v>
      </c>
      <c r="M993" s="293" t="s">
        <v>2504</v>
      </c>
      <c r="N993" s="293" t="s">
        <v>2505</v>
      </c>
      <c r="O993" s="294" t="s">
        <v>178</v>
      </c>
      <c r="P993" s="295">
        <v>-3.1287313000000001</v>
      </c>
      <c r="Q993" s="295" t="s">
        <v>399</v>
      </c>
      <c r="R993" s="296">
        <v>0</v>
      </c>
      <c r="S993" s="297">
        <v>3.7016575772735871E-5</v>
      </c>
      <c r="T993" s="297">
        <v>5.0348732836890406E-4</v>
      </c>
      <c r="U993" s="298">
        <v>7.3520372186236846E-2</v>
      </c>
      <c r="V993" s="295"/>
      <c r="W993" s="295"/>
      <c r="X993" s="295"/>
      <c r="Y993" s="313"/>
      <c r="Z993" s="313"/>
      <c r="AA993" s="301"/>
      <c r="AB993" s="295"/>
    </row>
    <row r="994" spans="1:28" ht="15">
      <c r="A994" s="247" t="s">
        <v>176</v>
      </c>
      <c r="B994" s="287" t="s">
        <v>3718</v>
      </c>
      <c r="C994" s="287" t="s">
        <v>3719</v>
      </c>
      <c r="D994" s="305">
        <v>46</v>
      </c>
      <c r="E994" s="287" t="s">
        <v>243</v>
      </c>
      <c r="F994" s="289">
        <v>43707</v>
      </c>
      <c r="G994" s="290" t="s">
        <v>507</v>
      </c>
      <c r="H994" s="290" t="s">
        <v>3720</v>
      </c>
      <c r="I994" s="291">
        <v>1</v>
      </c>
      <c r="J994" s="291">
        <v>23</v>
      </c>
      <c r="K994" s="290" t="s">
        <v>815</v>
      </c>
      <c r="L994" s="292">
        <v>46.57</v>
      </c>
      <c r="M994" s="293" t="s">
        <v>3721</v>
      </c>
      <c r="N994" s="293" t="s">
        <v>3722</v>
      </c>
      <c r="O994" s="294" t="s">
        <v>178</v>
      </c>
      <c r="P994" s="295">
        <v>-5.3707894999999999</v>
      </c>
      <c r="Q994" s="295" t="s">
        <v>399</v>
      </c>
      <c r="R994" s="296">
        <v>0</v>
      </c>
      <c r="S994" s="297">
        <v>8.5388857892789195E-3</v>
      </c>
      <c r="T994" s="297">
        <v>7.6070969522114484E-3</v>
      </c>
      <c r="U994" s="298">
        <v>1.1224894125736877</v>
      </c>
      <c r="V994" s="295"/>
      <c r="W994" s="295"/>
      <c r="X994" s="295"/>
      <c r="Y994" s="313"/>
      <c r="Z994" s="313"/>
      <c r="AA994" s="301"/>
      <c r="AB994" s="295"/>
    </row>
    <row r="995" spans="1:28" ht="15">
      <c r="A995" s="247" t="s">
        <v>176</v>
      </c>
      <c r="B995" s="287" t="s">
        <v>3723</v>
      </c>
      <c r="C995" s="287" t="s">
        <v>3724</v>
      </c>
      <c r="D995" s="305">
        <v>47</v>
      </c>
      <c r="E995" s="287" t="s">
        <v>243</v>
      </c>
      <c r="F995" s="289">
        <v>43707</v>
      </c>
      <c r="G995" s="290" t="s">
        <v>507</v>
      </c>
      <c r="H995" s="290" t="s">
        <v>3583</v>
      </c>
      <c r="I995" s="291">
        <v>1</v>
      </c>
      <c r="J995" s="291">
        <v>131</v>
      </c>
      <c r="K995" s="290" t="s">
        <v>815</v>
      </c>
      <c r="L995" s="292">
        <v>64.22</v>
      </c>
      <c r="M995" s="293" t="s">
        <v>3584</v>
      </c>
      <c r="N995" s="293" t="s">
        <v>3585</v>
      </c>
      <c r="O995" s="294" t="s">
        <v>178</v>
      </c>
      <c r="P995" s="295">
        <v>1.9795299</v>
      </c>
      <c r="Q995" s="295" t="s">
        <v>404</v>
      </c>
      <c r="R995" s="296">
        <v>0</v>
      </c>
      <c r="S995" s="297">
        <v>6.3439595905282939E-4</v>
      </c>
      <c r="T995" s="297">
        <v>1.3608038380714122E-3</v>
      </c>
      <c r="U995" s="298">
        <v>0.46619207067487534</v>
      </c>
      <c r="V995" s="295"/>
      <c r="W995" s="295"/>
      <c r="X995" s="295"/>
      <c r="Y995" s="313"/>
      <c r="Z995" s="313"/>
      <c r="AA995" s="301"/>
      <c r="AB995" s="295"/>
    </row>
    <row r="996" spans="1:28" ht="15">
      <c r="A996" s="247" t="s">
        <v>176</v>
      </c>
      <c r="B996" s="287" t="s">
        <v>3725</v>
      </c>
      <c r="C996" s="287" t="s">
        <v>3726</v>
      </c>
      <c r="D996" s="305">
        <v>1</v>
      </c>
      <c r="E996" s="287" t="s">
        <v>5</v>
      </c>
      <c r="F996" s="289">
        <v>43707</v>
      </c>
      <c r="G996" s="290" t="s">
        <v>448</v>
      </c>
      <c r="H996" s="290" t="s">
        <v>3727</v>
      </c>
      <c r="I996" s="291">
        <v>1</v>
      </c>
      <c r="J996" s="291">
        <v>5</v>
      </c>
      <c r="K996" s="290" t="s">
        <v>815</v>
      </c>
      <c r="L996" s="292">
        <v>15.33</v>
      </c>
      <c r="M996" s="293" t="s">
        <v>3728</v>
      </c>
      <c r="N996" s="293" t="s">
        <v>3729</v>
      </c>
      <c r="O996" s="294" t="s">
        <v>450</v>
      </c>
      <c r="P996" s="295">
        <v>-6.670642</v>
      </c>
      <c r="Q996" s="295" t="s">
        <v>447</v>
      </c>
      <c r="R996" s="296">
        <v>0</v>
      </c>
      <c r="S996" s="297">
        <v>6.2410036993584242E-5</v>
      </c>
      <c r="T996" s="297">
        <v>4.1561321965640174E-4</v>
      </c>
      <c r="U996" s="298">
        <v>0.15016374369703697</v>
      </c>
      <c r="V996" s="295"/>
      <c r="W996" s="295"/>
      <c r="X996" s="295"/>
      <c r="Y996" s="313"/>
      <c r="Z996" s="313"/>
      <c r="AA996" s="301"/>
      <c r="AB996" s="295"/>
    </row>
    <row r="997" spans="1:28" ht="15">
      <c r="A997" s="247" t="s">
        <v>176</v>
      </c>
      <c r="B997" s="287" t="s">
        <v>3730</v>
      </c>
      <c r="C997" s="287" t="s">
        <v>3731</v>
      </c>
      <c r="D997" s="305">
        <v>2</v>
      </c>
      <c r="E997" s="287" t="s">
        <v>5</v>
      </c>
      <c r="F997" s="289">
        <v>43707</v>
      </c>
      <c r="G997" s="290" t="s">
        <v>448</v>
      </c>
      <c r="H997" s="290" t="s">
        <v>3732</v>
      </c>
      <c r="I997" s="291">
        <v>1</v>
      </c>
      <c r="J997" s="291">
        <v>26</v>
      </c>
      <c r="K997" s="290" t="s">
        <v>815</v>
      </c>
      <c r="L997" s="292">
        <v>85.32</v>
      </c>
      <c r="M997" s="293" t="s">
        <v>3733</v>
      </c>
      <c r="N997" s="293" t="s">
        <v>3734</v>
      </c>
      <c r="O997" s="294" t="s">
        <v>450</v>
      </c>
      <c r="P997" s="295">
        <v>-2.8702616999999999</v>
      </c>
      <c r="Q997" s="295" t="s">
        <v>447</v>
      </c>
      <c r="R997" s="296">
        <v>0</v>
      </c>
      <c r="S997" s="297">
        <v>8.3748142496640476E-3</v>
      </c>
      <c r="T997" s="297">
        <v>6.1195267302080834E-3</v>
      </c>
      <c r="U997" s="298">
        <v>1.3685395323666276</v>
      </c>
      <c r="V997" s="295"/>
      <c r="W997" s="295"/>
      <c r="X997" s="295"/>
      <c r="Y997" s="313"/>
      <c r="Z997" s="313"/>
      <c r="AA997" s="301"/>
      <c r="AB997" s="295"/>
    </row>
    <row r="998" spans="1:28" ht="15">
      <c r="A998" s="247" t="s">
        <v>3735</v>
      </c>
      <c r="B998" s="287" t="s">
        <v>3736</v>
      </c>
      <c r="C998" s="287" t="s">
        <v>3737</v>
      </c>
      <c r="D998" s="305">
        <v>3</v>
      </c>
      <c r="E998" s="287" t="s">
        <v>5</v>
      </c>
      <c r="F998" s="289">
        <v>43707</v>
      </c>
      <c r="G998" s="290" t="s">
        <v>448</v>
      </c>
      <c r="H998" s="290" t="s">
        <v>3738</v>
      </c>
      <c r="I998" s="291">
        <v>1</v>
      </c>
      <c r="J998" s="291">
        <v>1</v>
      </c>
      <c r="K998" s="290" t="s">
        <v>815</v>
      </c>
      <c r="L998" s="292">
        <v>71.11</v>
      </c>
      <c r="M998" s="293" t="s">
        <v>399</v>
      </c>
      <c r="N998" s="293" t="s">
        <v>3739</v>
      </c>
      <c r="O998" s="294" t="s">
        <v>450</v>
      </c>
      <c r="P998" s="295">
        <v>-2.0746349999999998</v>
      </c>
      <c r="Q998" s="295" t="s">
        <v>447</v>
      </c>
      <c r="R998" s="296">
        <v>0</v>
      </c>
      <c r="S998" s="297">
        <v>5.4027874788877559E-4</v>
      </c>
      <c r="T998" s="297">
        <v>9.304784557035284E-4</v>
      </c>
      <c r="U998" s="298">
        <v>0.58064616604182906</v>
      </c>
      <c r="V998" s="295"/>
      <c r="W998" s="295"/>
      <c r="X998" s="295"/>
      <c r="Y998" s="313"/>
      <c r="Z998" s="313"/>
      <c r="AA998" s="301"/>
      <c r="AB998" s="295"/>
    </row>
    <row r="999" spans="1:28" ht="15">
      <c r="A999" s="247" t="s">
        <v>176</v>
      </c>
      <c r="B999" s="287" t="s">
        <v>3740</v>
      </c>
      <c r="C999" s="287" t="s">
        <v>3741</v>
      </c>
      <c r="D999" s="305">
        <v>4</v>
      </c>
      <c r="E999" s="287" t="s">
        <v>5</v>
      </c>
      <c r="F999" s="289">
        <v>43707</v>
      </c>
      <c r="G999" s="290" t="s">
        <v>448</v>
      </c>
      <c r="H999" s="290" t="s">
        <v>1047</v>
      </c>
      <c r="I999" s="291">
        <v>1</v>
      </c>
      <c r="J999" s="291">
        <v>15</v>
      </c>
      <c r="K999" s="290" t="s">
        <v>815</v>
      </c>
      <c r="L999" s="292">
        <v>149.84</v>
      </c>
      <c r="M999" s="293" t="s">
        <v>1048</v>
      </c>
      <c r="N999" s="293" t="s">
        <v>1049</v>
      </c>
      <c r="O999" s="294" t="s">
        <v>450</v>
      </c>
      <c r="P999" s="295">
        <v>-1.3664961</v>
      </c>
      <c r="Q999" s="295" t="s">
        <v>484</v>
      </c>
      <c r="R999" s="296">
        <v>0</v>
      </c>
      <c r="S999" s="297">
        <v>1.8947895714033984E-4</v>
      </c>
      <c r="T999" s="297">
        <v>7.020675697907852E-4</v>
      </c>
      <c r="U999" s="298">
        <v>0.26988706684857156</v>
      </c>
      <c r="V999" s="295"/>
      <c r="W999" s="295"/>
      <c r="X999" s="295"/>
      <c r="Y999" s="313"/>
      <c r="Z999" s="313"/>
      <c r="AA999" s="301"/>
      <c r="AB999" s="295"/>
    </row>
    <row r="1000" spans="1:28" ht="15">
      <c r="A1000" s="247" t="s">
        <v>176</v>
      </c>
      <c r="B1000" s="287" t="s">
        <v>3742</v>
      </c>
      <c r="C1000" s="287" t="s">
        <v>3743</v>
      </c>
      <c r="D1000" s="305">
        <v>5</v>
      </c>
      <c r="E1000" s="287" t="s">
        <v>5</v>
      </c>
      <c r="F1000" s="289">
        <v>43707</v>
      </c>
      <c r="G1000" s="290" t="s">
        <v>448</v>
      </c>
      <c r="H1000" s="290" t="s">
        <v>3435</v>
      </c>
      <c r="I1000" s="291">
        <v>1</v>
      </c>
      <c r="J1000" s="291">
        <v>37</v>
      </c>
      <c r="K1000" s="290" t="s">
        <v>815</v>
      </c>
      <c r="L1000" s="292">
        <v>52.45</v>
      </c>
      <c r="M1000" s="293" t="s">
        <v>3436</v>
      </c>
      <c r="N1000" s="293" t="s">
        <v>3437</v>
      </c>
      <c r="O1000" s="294" t="s">
        <v>450</v>
      </c>
      <c r="P1000" s="295">
        <v>2.3213506000000002</v>
      </c>
      <c r="Q1000" s="295" t="s">
        <v>404</v>
      </c>
      <c r="R1000" s="296">
        <v>0</v>
      </c>
      <c r="S1000" s="297">
        <v>2.0351814127188069E-6</v>
      </c>
      <c r="T1000" s="297">
        <v>5.1663022815950997E-4</v>
      </c>
      <c r="U1000" s="298">
        <v>3.9393386251693413E-3</v>
      </c>
      <c r="V1000" s="295"/>
      <c r="W1000" s="295"/>
      <c r="X1000" s="295"/>
      <c r="Y1000" s="313"/>
      <c r="Z1000" s="313"/>
      <c r="AA1000" s="301"/>
      <c r="AB1000" s="295"/>
    </row>
    <row r="1001" spans="1:28" ht="15">
      <c r="A1001" s="247" t="s">
        <v>176</v>
      </c>
      <c r="B1001" s="287" t="s">
        <v>3744</v>
      </c>
      <c r="C1001" s="287" t="s">
        <v>3745</v>
      </c>
      <c r="D1001" s="305">
        <v>6</v>
      </c>
      <c r="E1001" s="287" t="s">
        <v>5</v>
      </c>
      <c r="F1001" s="289">
        <v>43707</v>
      </c>
      <c r="G1001" s="290" t="s">
        <v>448</v>
      </c>
      <c r="H1001" s="290" t="s">
        <v>3445</v>
      </c>
      <c r="I1001" s="291">
        <v>1</v>
      </c>
      <c r="J1001" s="291">
        <v>7</v>
      </c>
      <c r="K1001" s="290" t="s">
        <v>815</v>
      </c>
      <c r="L1001" s="292">
        <v>77.150000000000006</v>
      </c>
      <c r="M1001" s="293" t="s">
        <v>3446</v>
      </c>
      <c r="N1001" s="293" t="s">
        <v>3447</v>
      </c>
      <c r="O1001" s="294" t="s">
        <v>450</v>
      </c>
      <c r="P1001" s="295">
        <v>-0.62095520000000004</v>
      </c>
      <c r="Q1001" s="295" t="s">
        <v>447</v>
      </c>
      <c r="R1001" s="296">
        <v>0</v>
      </c>
      <c r="S1001" s="297">
        <v>8.8761981626528583E-5</v>
      </c>
      <c r="T1001" s="297">
        <v>7.8329027304273238E-4</v>
      </c>
      <c r="U1001" s="298">
        <v>0.11331939726728379</v>
      </c>
      <c r="V1001" s="295"/>
      <c r="W1001" s="295"/>
      <c r="X1001" s="295"/>
      <c r="Y1001" s="313"/>
      <c r="Z1001" s="313"/>
      <c r="AA1001" s="301"/>
      <c r="AB1001" s="295"/>
    </row>
    <row r="1002" spans="1:28" ht="15">
      <c r="A1002" s="247" t="s">
        <v>176</v>
      </c>
      <c r="B1002" s="287" t="s">
        <v>3746</v>
      </c>
      <c r="C1002" s="287" t="s">
        <v>3747</v>
      </c>
      <c r="D1002" s="305">
        <v>7</v>
      </c>
      <c r="E1002" s="287" t="s">
        <v>5</v>
      </c>
      <c r="F1002" s="289">
        <v>43707</v>
      </c>
      <c r="G1002" s="290" t="s">
        <v>448</v>
      </c>
      <c r="H1002" s="290" t="s">
        <v>3450</v>
      </c>
      <c r="I1002" s="291">
        <v>1</v>
      </c>
      <c r="J1002" s="291">
        <v>33</v>
      </c>
      <c r="K1002" s="290" t="s">
        <v>815</v>
      </c>
      <c r="L1002" s="292">
        <v>91.15</v>
      </c>
      <c r="M1002" s="293" t="s">
        <v>3451</v>
      </c>
      <c r="N1002" s="293" t="s">
        <v>3452</v>
      </c>
      <c r="O1002" s="294" t="s">
        <v>450</v>
      </c>
      <c r="P1002" s="295">
        <v>2.1979332</v>
      </c>
      <c r="Q1002" s="295" t="s">
        <v>408</v>
      </c>
      <c r="R1002" s="296">
        <v>0</v>
      </c>
      <c r="S1002" s="297">
        <v>1.3595166767345552E-3</v>
      </c>
      <c r="T1002" s="297">
        <v>1.8714301801852295E-3</v>
      </c>
      <c r="U1002" s="298">
        <v>0.72645866841796558</v>
      </c>
      <c r="V1002" s="295"/>
      <c r="W1002" s="295"/>
      <c r="X1002" s="295"/>
      <c r="Y1002" s="313"/>
      <c r="Z1002" s="313"/>
      <c r="AA1002" s="301"/>
      <c r="AB1002" s="295"/>
    </row>
    <row r="1003" spans="1:28" ht="15">
      <c r="A1003" s="247" t="s">
        <v>176</v>
      </c>
      <c r="B1003" s="287" t="s">
        <v>3748</v>
      </c>
      <c r="C1003" s="287" t="s">
        <v>3749</v>
      </c>
      <c r="D1003" s="305">
        <v>8</v>
      </c>
      <c r="E1003" s="287" t="s">
        <v>5</v>
      </c>
      <c r="F1003" s="289">
        <v>43707</v>
      </c>
      <c r="G1003" s="290" t="s">
        <v>448</v>
      </c>
      <c r="H1003" s="290" t="s">
        <v>3455</v>
      </c>
      <c r="I1003" s="291">
        <v>1</v>
      </c>
      <c r="J1003" s="291">
        <v>9</v>
      </c>
      <c r="K1003" s="290" t="s">
        <v>815</v>
      </c>
      <c r="L1003" s="292">
        <v>127.32</v>
      </c>
      <c r="M1003" s="293" t="s">
        <v>3456</v>
      </c>
      <c r="N1003" s="293" t="s">
        <v>3457</v>
      </c>
      <c r="O1003" s="294" t="s">
        <v>450</v>
      </c>
      <c r="P1003" s="295">
        <v>3.1974195999999999</v>
      </c>
      <c r="Q1003" s="295" t="s">
        <v>447</v>
      </c>
      <c r="R1003" s="296">
        <v>0</v>
      </c>
      <c r="S1003" s="297">
        <v>2.0078640841150251E-4</v>
      </c>
      <c r="T1003" s="297">
        <v>9.3861681875329419E-4</v>
      </c>
      <c r="U1003" s="298">
        <v>0.21391733495484824</v>
      </c>
      <c r="V1003" s="295"/>
      <c r="W1003" s="295"/>
      <c r="X1003" s="295"/>
      <c r="Y1003" s="313"/>
      <c r="Z1003" s="313"/>
      <c r="AA1003" s="301"/>
      <c r="AB1003" s="295"/>
    </row>
    <row r="1004" spans="1:28" ht="15">
      <c r="A1004" s="247" t="s">
        <v>3750</v>
      </c>
      <c r="B1004" s="287" t="s">
        <v>3751</v>
      </c>
      <c r="C1004" s="287" t="s">
        <v>3752</v>
      </c>
      <c r="D1004" s="305">
        <v>9</v>
      </c>
      <c r="E1004" s="287" t="s">
        <v>5</v>
      </c>
      <c r="F1004" s="289">
        <v>43707</v>
      </c>
      <c r="G1004" s="290" t="s">
        <v>448</v>
      </c>
      <c r="H1004" s="290" t="s">
        <v>3753</v>
      </c>
      <c r="I1004" s="291">
        <v>1</v>
      </c>
      <c r="J1004" s="291">
        <v>1</v>
      </c>
      <c r="K1004" s="290" t="s">
        <v>815</v>
      </c>
      <c r="L1004" s="292">
        <v>82.27</v>
      </c>
      <c r="M1004" s="293" t="s">
        <v>3754</v>
      </c>
      <c r="N1004" s="293" t="s">
        <v>3755</v>
      </c>
      <c r="O1004" s="294" t="s">
        <v>450</v>
      </c>
      <c r="P1004" s="295">
        <v>-1.4916837000000001</v>
      </c>
      <c r="Q1004" s="295" t="s">
        <v>447</v>
      </c>
      <c r="R1004" s="296">
        <v>0</v>
      </c>
      <c r="S1004" s="297">
        <v>2.5244187862927248E-4</v>
      </c>
      <c r="T1004" s="297">
        <v>5.5010190979949995E-4</v>
      </c>
      <c r="U1004" s="298">
        <v>0.45890020400271286</v>
      </c>
      <c r="V1004" s="295"/>
      <c r="W1004" s="295"/>
      <c r="X1004" s="295"/>
      <c r="Y1004" s="313"/>
      <c r="Z1004" s="313"/>
      <c r="AA1004" s="301"/>
      <c r="AB1004" s="295"/>
    </row>
    <row r="1005" spans="1:28" ht="15">
      <c r="A1005" s="247" t="s">
        <v>176</v>
      </c>
      <c r="B1005" s="287" t="s">
        <v>3756</v>
      </c>
      <c r="C1005" s="287" t="s">
        <v>3757</v>
      </c>
      <c r="D1005" s="305">
        <v>10</v>
      </c>
      <c r="E1005" s="287" t="s">
        <v>5</v>
      </c>
      <c r="F1005" s="289">
        <v>43707</v>
      </c>
      <c r="G1005" s="290" t="s">
        <v>448</v>
      </c>
      <c r="H1005" s="290" t="s">
        <v>1998</v>
      </c>
      <c r="I1005" s="291">
        <v>1</v>
      </c>
      <c r="J1005" s="291">
        <v>4</v>
      </c>
      <c r="K1005" s="290" t="s">
        <v>815</v>
      </c>
      <c r="L1005" s="292">
        <v>261.52</v>
      </c>
      <c r="M1005" s="293" t="s">
        <v>1999</v>
      </c>
      <c r="N1005" s="293" t="s">
        <v>2000</v>
      </c>
      <c r="O1005" s="294" t="s">
        <v>450</v>
      </c>
      <c r="P1005" s="295">
        <v>-2.7527868999999998</v>
      </c>
      <c r="Q1005" s="295" t="s">
        <v>408</v>
      </c>
      <c r="R1005" s="296">
        <v>0</v>
      </c>
      <c r="S1005" s="297">
        <v>3.6041061073674762E-3</v>
      </c>
      <c r="T1005" s="297">
        <v>2.8353297657972617E-3</v>
      </c>
      <c r="U1005" s="298">
        <v>1.2711417736462283</v>
      </c>
      <c r="V1005" s="295"/>
      <c r="W1005" s="295"/>
      <c r="X1005" s="295"/>
      <c r="Y1005" s="313"/>
      <c r="Z1005" s="313"/>
      <c r="AA1005" s="301"/>
      <c r="AB1005" s="295"/>
    </row>
    <row r="1006" spans="1:28" ht="15">
      <c r="A1006" s="247" t="s">
        <v>176</v>
      </c>
      <c r="B1006" s="287" t="s">
        <v>3758</v>
      </c>
      <c r="C1006" s="287" t="s">
        <v>3759</v>
      </c>
      <c r="D1006" s="305">
        <v>11</v>
      </c>
      <c r="E1006" s="287" t="s">
        <v>5</v>
      </c>
      <c r="F1006" s="289">
        <v>43707</v>
      </c>
      <c r="G1006" s="290" t="s">
        <v>448</v>
      </c>
      <c r="H1006" s="290" t="s">
        <v>1062</v>
      </c>
      <c r="I1006" s="291">
        <v>1</v>
      </c>
      <c r="J1006" s="291">
        <v>2</v>
      </c>
      <c r="K1006" s="290" t="s">
        <v>815</v>
      </c>
      <c r="L1006" s="292">
        <v>51</v>
      </c>
      <c r="M1006" s="293" t="s">
        <v>1063</v>
      </c>
      <c r="N1006" s="293" t="s">
        <v>1064</v>
      </c>
      <c r="O1006" s="294" t="s">
        <v>450</v>
      </c>
      <c r="P1006" s="295">
        <v>1.3120651000000001</v>
      </c>
      <c r="Q1006" s="295" t="s">
        <v>484</v>
      </c>
      <c r="R1006" s="296">
        <v>0</v>
      </c>
      <c r="S1006" s="297">
        <v>1.7612557672310968E-6</v>
      </c>
      <c r="T1006" s="297">
        <v>3.1732340085831908E-4</v>
      </c>
      <c r="U1006" s="298">
        <v>5.5503494619909086E-3</v>
      </c>
      <c r="V1006" s="295"/>
      <c r="W1006" s="295"/>
      <c r="X1006" s="295"/>
      <c r="Y1006" s="313"/>
      <c r="Z1006" s="313"/>
      <c r="AA1006" s="301"/>
      <c r="AB1006" s="295"/>
    </row>
    <row r="1007" spans="1:28" ht="15">
      <c r="A1007" s="247" t="s">
        <v>176</v>
      </c>
      <c r="B1007" s="287" t="s">
        <v>3760</v>
      </c>
      <c r="C1007" s="287" t="s">
        <v>3761</v>
      </c>
      <c r="D1007" s="305">
        <v>12</v>
      </c>
      <c r="E1007" s="287" t="s">
        <v>5</v>
      </c>
      <c r="F1007" s="289">
        <v>43707</v>
      </c>
      <c r="G1007" s="290" t="s">
        <v>448</v>
      </c>
      <c r="H1007" s="290" t="s">
        <v>2397</v>
      </c>
      <c r="I1007" s="291">
        <v>1</v>
      </c>
      <c r="J1007" s="291">
        <v>6</v>
      </c>
      <c r="K1007" s="290" t="s">
        <v>815</v>
      </c>
      <c r="L1007" s="292">
        <v>123</v>
      </c>
      <c r="M1007" s="293" t="s">
        <v>2398</v>
      </c>
      <c r="N1007" s="293" t="s">
        <v>2399</v>
      </c>
      <c r="O1007" s="294" t="s">
        <v>450</v>
      </c>
      <c r="P1007" s="295">
        <v>3.9961220000000002</v>
      </c>
      <c r="Q1007" s="295" t="s">
        <v>404</v>
      </c>
      <c r="R1007" s="296">
        <v>0</v>
      </c>
      <c r="S1007" s="297">
        <v>4.0176012530867263E-5</v>
      </c>
      <c r="T1007" s="297">
        <v>3.1084484082807487E-4</v>
      </c>
      <c r="U1007" s="298">
        <v>0.12924780229210306</v>
      </c>
      <c r="V1007" s="295"/>
      <c r="W1007" s="295"/>
      <c r="X1007" s="295"/>
      <c r="Y1007" s="313"/>
      <c r="Z1007" s="313"/>
      <c r="AA1007" s="301"/>
      <c r="AB1007" s="295"/>
    </row>
    <row r="1008" spans="1:28" ht="15">
      <c r="A1008" s="247" t="s">
        <v>176</v>
      </c>
      <c r="B1008" s="287" t="s">
        <v>3762</v>
      </c>
      <c r="C1008" s="287" t="s">
        <v>3763</v>
      </c>
      <c r="D1008" s="305">
        <v>13</v>
      </c>
      <c r="E1008" s="287" t="s">
        <v>5</v>
      </c>
      <c r="F1008" s="289">
        <v>43707</v>
      </c>
      <c r="G1008" s="290" t="s">
        <v>448</v>
      </c>
      <c r="H1008" s="290" t="s">
        <v>3460</v>
      </c>
      <c r="I1008" s="291">
        <v>1</v>
      </c>
      <c r="J1008" s="291">
        <v>7</v>
      </c>
      <c r="K1008" s="290" t="s">
        <v>815</v>
      </c>
      <c r="L1008" s="292">
        <v>110.23</v>
      </c>
      <c r="M1008" s="293" t="s">
        <v>3461</v>
      </c>
      <c r="N1008" s="293" t="s">
        <v>3462</v>
      </c>
      <c r="O1008" s="294" t="s">
        <v>450</v>
      </c>
      <c r="P1008" s="295">
        <v>-1.0179758000000001</v>
      </c>
      <c r="Q1008" s="295" t="s">
        <v>404</v>
      </c>
      <c r="R1008" s="296">
        <v>0</v>
      </c>
      <c r="S1008" s="297">
        <v>8.0948873389636653E-5</v>
      </c>
      <c r="T1008" s="297">
        <v>5.3805019072546611E-4</v>
      </c>
      <c r="U1008" s="298">
        <v>0.15044855440064303</v>
      </c>
      <c r="V1008" s="295"/>
      <c r="W1008" s="295"/>
      <c r="X1008" s="295"/>
      <c r="Y1008" s="313"/>
      <c r="Z1008" s="313"/>
      <c r="AA1008" s="301"/>
      <c r="AB1008" s="295"/>
    </row>
    <row r="1009" spans="1:28" ht="15">
      <c r="A1009" s="247" t="s">
        <v>176</v>
      </c>
      <c r="B1009" s="287" t="s">
        <v>3764</v>
      </c>
      <c r="C1009" s="287" t="s">
        <v>3765</v>
      </c>
      <c r="D1009" s="305">
        <v>14</v>
      </c>
      <c r="E1009" s="287" t="s">
        <v>5</v>
      </c>
      <c r="F1009" s="289">
        <v>43707</v>
      </c>
      <c r="G1009" s="290" t="s">
        <v>448</v>
      </c>
      <c r="H1009" s="290" t="s">
        <v>1069</v>
      </c>
      <c r="I1009" s="291">
        <v>1</v>
      </c>
      <c r="J1009" s="291">
        <v>15</v>
      </c>
      <c r="K1009" s="290" t="s">
        <v>815</v>
      </c>
      <c r="L1009" s="292">
        <v>212.56</v>
      </c>
      <c r="M1009" s="293" t="s">
        <v>1070</v>
      </c>
      <c r="N1009" s="293" t="s">
        <v>1071</v>
      </c>
      <c r="O1009" s="294" t="s">
        <v>450</v>
      </c>
      <c r="P1009" s="295">
        <v>-2.1648467</v>
      </c>
      <c r="Q1009" s="295" t="s">
        <v>408</v>
      </c>
      <c r="R1009" s="296">
        <v>0</v>
      </c>
      <c r="S1009" s="297">
        <v>1.9570839252516532E-4</v>
      </c>
      <c r="T1009" s="297">
        <v>1.2167692536279202E-3</v>
      </c>
      <c r="U1009" s="298">
        <v>0.16084265109562967</v>
      </c>
      <c r="V1009" s="295"/>
      <c r="W1009" s="295"/>
      <c r="X1009" s="295"/>
      <c r="Y1009" s="313"/>
      <c r="Z1009" s="313"/>
      <c r="AA1009" s="301"/>
      <c r="AB1009" s="295"/>
    </row>
    <row r="1010" spans="1:28" ht="15">
      <c r="A1010" s="247" t="s">
        <v>176</v>
      </c>
      <c r="B1010" s="287" t="s">
        <v>3766</v>
      </c>
      <c r="C1010" s="287" t="s">
        <v>3767</v>
      </c>
      <c r="D1010" s="305">
        <v>15</v>
      </c>
      <c r="E1010" s="287" t="s">
        <v>5</v>
      </c>
      <c r="F1010" s="289">
        <v>43707</v>
      </c>
      <c r="G1010" s="290" t="s">
        <v>448</v>
      </c>
      <c r="H1010" s="290" t="s">
        <v>3768</v>
      </c>
      <c r="I1010" s="291">
        <v>1</v>
      </c>
      <c r="J1010" s="291">
        <v>3</v>
      </c>
      <c r="K1010" s="290" t="s">
        <v>815</v>
      </c>
      <c r="L1010" s="292">
        <v>87.95</v>
      </c>
      <c r="M1010" s="293" t="s">
        <v>3769</v>
      </c>
      <c r="N1010" s="293" t="s">
        <v>3770</v>
      </c>
      <c r="O1010" s="294" t="s">
        <v>450</v>
      </c>
      <c r="P1010" s="295">
        <v>-0.17863512000000001</v>
      </c>
      <c r="Q1010" s="295" t="s">
        <v>408</v>
      </c>
      <c r="R1010" s="296">
        <v>0</v>
      </c>
      <c r="S1010" s="297">
        <v>1.2253034410666824E-3</v>
      </c>
      <c r="T1010" s="297">
        <v>1.7080477461091017E-3</v>
      </c>
      <c r="U1010" s="298">
        <v>0.71737071979275691</v>
      </c>
      <c r="V1010" s="295"/>
      <c r="W1010" s="295"/>
      <c r="X1010" s="295"/>
      <c r="Y1010" s="313"/>
      <c r="Z1010" s="313"/>
      <c r="AA1010" s="301"/>
      <c r="AB1010" s="295"/>
    </row>
    <row r="1011" spans="1:28" ht="15">
      <c r="A1011" s="247" t="s">
        <v>176</v>
      </c>
      <c r="B1011" s="287" t="s">
        <v>3771</v>
      </c>
      <c r="C1011" s="287" t="s">
        <v>3772</v>
      </c>
      <c r="D1011" s="305">
        <v>16</v>
      </c>
      <c r="E1011" s="287" t="s">
        <v>5</v>
      </c>
      <c r="F1011" s="289">
        <v>43707</v>
      </c>
      <c r="G1011" s="290" t="s">
        <v>448</v>
      </c>
      <c r="H1011" s="290" t="s">
        <v>833</v>
      </c>
      <c r="I1011" s="291">
        <v>1</v>
      </c>
      <c r="J1011" s="291">
        <v>20</v>
      </c>
      <c r="K1011" s="290" t="s">
        <v>815</v>
      </c>
      <c r="L1011" s="292">
        <v>253.92</v>
      </c>
      <c r="M1011" s="293" t="s">
        <v>834</v>
      </c>
      <c r="N1011" s="293" t="s">
        <v>835</v>
      </c>
      <c r="O1011" s="294" t="s">
        <v>450</v>
      </c>
      <c r="P1011" s="295">
        <v>-3.2080709999999999</v>
      </c>
      <c r="Q1011" s="295" t="s">
        <v>408</v>
      </c>
      <c r="R1011" s="296">
        <v>0</v>
      </c>
      <c r="S1011" s="297">
        <v>3.8366159775407235E-3</v>
      </c>
      <c r="T1011" s="297">
        <v>2.8356875230259519E-3</v>
      </c>
      <c r="U1011" s="298">
        <v>1.3529755822484575</v>
      </c>
      <c r="V1011" s="295"/>
      <c r="W1011" s="295"/>
      <c r="X1011" s="295"/>
      <c r="Y1011" s="313"/>
      <c r="Z1011" s="313"/>
      <c r="AA1011" s="301"/>
      <c r="AB1011" s="295"/>
    </row>
    <row r="1012" spans="1:28" ht="15">
      <c r="A1012" s="247" t="s">
        <v>176</v>
      </c>
      <c r="B1012" s="287" t="s">
        <v>3773</v>
      </c>
      <c r="C1012" s="287" t="s">
        <v>3774</v>
      </c>
      <c r="D1012" s="305">
        <v>17</v>
      </c>
      <c r="E1012" s="287" t="s">
        <v>5</v>
      </c>
      <c r="F1012" s="289">
        <v>43707</v>
      </c>
      <c r="G1012" s="290" t="s">
        <v>448</v>
      </c>
      <c r="H1012" s="290" t="s">
        <v>1074</v>
      </c>
      <c r="I1012" s="291">
        <v>1</v>
      </c>
      <c r="J1012" s="291">
        <v>15</v>
      </c>
      <c r="K1012" s="290" t="s">
        <v>815</v>
      </c>
      <c r="L1012" s="292">
        <v>128.41999999999999</v>
      </c>
      <c r="M1012" s="293" t="s">
        <v>1075</v>
      </c>
      <c r="N1012" s="293" t="s">
        <v>1076</v>
      </c>
      <c r="O1012" s="294" t="s">
        <v>450</v>
      </c>
      <c r="P1012" s="295">
        <v>-3.3696830000000002</v>
      </c>
      <c r="Q1012" s="295" t="s">
        <v>447</v>
      </c>
      <c r="R1012" s="296">
        <v>0</v>
      </c>
      <c r="S1012" s="297">
        <v>8.8995146269813072E-5</v>
      </c>
      <c r="T1012" s="297">
        <v>8.2319100026575316E-4</v>
      </c>
      <c r="U1012" s="298">
        <v>0.10810996019281371</v>
      </c>
      <c r="V1012" s="295"/>
      <c r="W1012" s="295"/>
      <c r="X1012" s="295"/>
      <c r="Y1012" s="313"/>
      <c r="Z1012" s="313"/>
      <c r="AA1012" s="301"/>
      <c r="AB1012" s="295"/>
    </row>
    <row r="1013" spans="1:28" ht="15">
      <c r="A1013" s="247" t="s">
        <v>176</v>
      </c>
      <c r="B1013" s="287" t="s">
        <v>3775</v>
      </c>
      <c r="C1013" s="287" t="s">
        <v>3776</v>
      </c>
      <c r="D1013" s="305">
        <v>18</v>
      </c>
      <c r="E1013" s="287" t="s">
        <v>5</v>
      </c>
      <c r="F1013" s="289">
        <v>43707</v>
      </c>
      <c r="G1013" s="290" t="s">
        <v>448</v>
      </c>
      <c r="H1013" s="290" t="s">
        <v>1580</v>
      </c>
      <c r="I1013" s="291">
        <v>1</v>
      </c>
      <c r="J1013" s="291">
        <v>3</v>
      </c>
      <c r="K1013" s="290" t="s">
        <v>815</v>
      </c>
      <c r="L1013" s="292">
        <v>58.99</v>
      </c>
      <c r="M1013" s="293" t="s">
        <v>1581</v>
      </c>
      <c r="N1013" s="293" t="s">
        <v>1582</v>
      </c>
      <c r="O1013" s="294" t="s">
        <v>450</v>
      </c>
      <c r="P1013" s="295">
        <v>-0.74803830000000004</v>
      </c>
      <c r="Q1013" s="295" t="s">
        <v>404</v>
      </c>
      <c r="R1013" s="296">
        <v>0</v>
      </c>
      <c r="S1013" s="297">
        <v>4.1399424390674324E-5</v>
      </c>
      <c r="T1013" s="297">
        <v>4.0453574337401174E-4</v>
      </c>
      <c r="U1013" s="298">
        <v>0.1023381124381849</v>
      </c>
      <c r="V1013" s="295"/>
      <c r="W1013" s="295"/>
      <c r="X1013" s="295"/>
      <c r="Y1013" s="313"/>
      <c r="Z1013" s="313"/>
      <c r="AA1013" s="301"/>
      <c r="AB1013" s="295"/>
    </row>
    <row r="1014" spans="1:28" ht="15">
      <c r="A1014" s="247" t="s">
        <v>176</v>
      </c>
      <c r="B1014" s="287" t="s">
        <v>3777</v>
      </c>
      <c r="C1014" s="287" t="s">
        <v>3778</v>
      </c>
      <c r="D1014" s="305">
        <v>19</v>
      </c>
      <c r="E1014" s="287" t="s">
        <v>5</v>
      </c>
      <c r="F1014" s="289">
        <v>43707</v>
      </c>
      <c r="G1014" s="290" t="s">
        <v>448</v>
      </c>
      <c r="H1014" s="290" t="s">
        <v>3779</v>
      </c>
      <c r="I1014" s="291">
        <v>1</v>
      </c>
      <c r="J1014" s="291">
        <v>3</v>
      </c>
      <c r="K1014" s="290" t="s">
        <v>815</v>
      </c>
      <c r="L1014" s="292">
        <v>153.97</v>
      </c>
      <c r="M1014" s="293" t="s">
        <v>3780</v>
      </c>
      <c r="N1014" s="293" t="s">
        <v>3781</v>
      </c>
      <c r="O1014" s="294" t="s">
        <v>450</v>
      </c>
      <c r="P1014" s="295">
        <v>-2.0244837000000002</v>
      </c>
      <c r="Q1014" s="295" t="s">
        <v>404</v>
      </c>
      <c r="R1014" s="296">
        <v>0</v>
      </c>
      <c r="S1014" s="297">
        <v>6.503637197912593E-3</v>
      </c>
      <c r="T1014" s="297">
        <v>2.4628479269842877E-3</v>
      </c>
      <c r="U1014" s="298">
        <v>2.6406978387318367</v>
      </c>
      <c r="V1014" s="295"/>
      <c r="W1014" s="295"/>
      <c r="X1014" s="295"/>
      <c r="Y1014" s="313"/>
      <c r="Z1014" s="313"/>
      <c r="AA1014" s="301"/>
      <c r="AB1014" s="295"/>
    </row>
    <row r="1015" spans="1:28" ht="15">
      <c r="A1015" s="247" t="s">
        <v>176</v>
      </c>
      <c r="B1015" s="287" t="s">
        <v>3782</v>
      </c>
      <c r="C1015" s="287" t="s">
        <v>3783</v>
      </c>
      <c r="D1015" s="305">
        <v>20</v>
      </c>
      <c r="E1015" s="287" t="s">
        <v>5</v>
      </c>
      <c r="F1015" s="289">
        <v>43707</v>
      </c>
      <c r="G1015" s="290" t="s">
        <v>448</v>
      </c>
      <c r="H1015" s="290" t="s">
        <v>3471</v>
      </c>
      <c r="I1015" s="291">
        <v>1</v>
      </c>
      <c r="J1015" s="291">
        <v>109</v>
      </c>
      <c r="K1015" s="290" t="s">
        <v>815</v>
      </c>
      <c r="L1015" s="292">
        <v>63.05</v>
      </c>
      <c r="M1015" s="293" t="s">
        <v>3472</v>
      </c>
      <c r="N1015" s="293" t="s">
        <v>3473</v>
      </c>
      <c r="O1015" s="294" t="s">
        <v>450</v>
      </c>
      <c r="P1015" s="295">
        <v>1.5286803</v>
      </c>
      <c r="Q1015" s="295" t="s">
        <v>404</v>
      </c>
      <c r="R1015" s="296">
        <v>0</v>
      </c>
      <c r="S1015" s="297">
        <v>6.43156883673595E-4</v>
      </c>
      <c r="T1015" s="297">
        <v>7.3979842533006604E-4</v>
      </c>
      <c r="U1015" s="298">
        <v>0.86936773809250301</v>
      </c>
      <c r="V1015" s="295"/>
      <c r="W1015" s="295"/>
      <c r="X1015" s="295"/>
      <c r="Y1015" s="313"/>
      <c r="Z1015" s="313"/>
      <c r="AA1015" s="301"/>
      <c r="AB1015" s="295"/>
    </row>
    <row r="1016" spans="1:28" ht="15">
      <c r="A1016" s="247" t="s">
        <v>3784</v>
      </c>
      <c r="B1016" s="287" t="s">
        <v>3785</v>
      </c>
      <c r="C1016" s="287" t="s">
        <v>3786</v>
      </c>
      <c r="D1016" s="305">
        <v>21</v>
      </c>
      <c r="E1016" s="287" t="s">
        <v>5</v>
      </c>
      <c r="F1016" s="289">
        <v>43707</v>
      </c>
      <c r="G1016" s="290" t="s">
        <v>448</v>
      </c>
      <c r="H1016" s="290" t="s">
        <v>2540</v>
      </c>
      <c r="I1016" s="291">
        <v>1</v>
      </c>
      <c r="J1016" s="291">
        <v>1</v>
      </c>
      <c r="K1016" s="290" t="s">
        <v>815</v>
      </c>
      <c r="L1016" s="292">
        <v>60.92</v>
      </c>
      <c r="M1016" s="293" t="s">
        <v>2541</v>
      </c>
      <c r="N1016" s="293" t="s">
        <v>2542</v>
      </c>
      <c r="O1016" s="294" t="s">
        <v>450</v>
      </c>
      <c r="P1016" s="295">
        <v>4.0272116999999996</v>
      </c>
      <c r="Q1016" s="295" t="s">
        <v>395</v>
      </c>
      <c r="R1016" s="296">
        <v>0</v>
      </c>
      <c r="S1016" s="297">
        <v>3.3648077434012013E-3</v>
      </c>
      <c r="T1016" s="297">
        <v>3.3132682321379225E-3</v>
      </c>
      <c r="U1016" s="298">
        <v>1.0155554901240285</v>
      </c>
      <c r="V1016" s="295"/>
      <c r="W1016" s="295"/>
      <c r="X1016" s="295"/>
      <c r="Y1016" s="313"/>
      <c r="Z1016" s="313"/>
      <c r="AA1016" s="301"/>
      <c r="AB1016" s="295"/>
    </row>
    <row r="1017" spans="1:28" ht="15">
      <c r="A1017" s="247" t="s">
        <v>3787</v>
      </c>
      <c r="B1017" s="287" t="s">
        <v>3788</v>
      </c>
      <c r="C1017" s="287" t="s">
        <v>3789</v>
      </c>
      <c r="D1017" s="305">
        <v>22</v>
      </c>
      <c r="E1017" s="287" t="s">
        <v>5</v>
      </c>
      <c r="F1017" s="289">
        <v>43707</v>
      </c>
      <c r="G1017" s="290" t="s">
        <v>448</v>
      </c>
      <c r="H1017" s="290" t="s">
        <v>3790</v>
      </c>
      <c r="I1017" s="291">
        <v>1</v>
      </c>
      <c r="J1017" s="291">
        <v>1</v>
      </c>
      <c r="K1017" s="290" t="s">
        <v>815</v>
      </c>
      <c r="L1017" s="292">
        <v>43.13</v>
      </c>
      <c r="M1017" s="293" t="s">
        <v>3791</v>
      </c>
      <c r="N1017" s="293" t="s">
        <v>3792</v>
      </c>
      <c r="O1017" s="294" t="s">
        <v>450</v>
      </c>
      <c r="P1017" s="295">
        <v>-6.5165100000000002</v>
      </c>
      <c r="Q1017" s="295" t="s">
        <v>408</v>
      </c>
      <c r="R1017" s="296">
        <v>0</v>
      </c>
      <c r="S1017" s="297">
        <v>5.2512258966286893E-4</v>
      </c>
      <c r="T1017" s="297">
        <v>5.3998000519184816E-4</v>
      </c>
      <c r="U1017" s="298">
        <v>0.97248524873860731</v>
      </c>
      <c r="V1017" s="295"/>
      <c r="W1017" s="295"/>
      <c r="X1017" s="295"/>
      <c r="Y1017" s="313"/>
      <c r="Z1017" s="313"/>
      <c r="AA1017" s="301"/>
      <c r="AB1017" s="295"/>
    </row>
    <row r="1018" spans="1:28" ht="15">
      <c r="A1018" s="247" t="s">
        <v>176</v>
      </c>
      <c r="B1018" s="287" t="s">
        <v>3793</v>
      </c>
      <c r="C1018" s="287" t="s">
        <v>3794</v>
      </c>
      <c r="D1018" s="305">
        <v>23</v>
      </c>
      <c r="E1018" s="287" t="s">
        <v>5</v>
      </c>
      <c r="F1018" s="289">
        <v>43707</v>
      </c>
      <c r="G1018" s="290" t="s">
        <v>448</v>
      </c>
      <c r="H1018" s="290" t="s">
        <v>2157</v>
      </c>
      <c r="I1018" s="291">
        <v>1</v>
      </c>
      <c r="J1018" s="291">
        <v>4</v>
      </c>
      <c r="K1018" s="290" t="s">
        <v>815</v>
      </c>
      <c r="L1018" s="292">
        <v>79.78</v>
      </c>
      <c r="M1018" s="293" t="s">
        <v>2158</v>
      </c>
      <c r="N1018" s="293" t="s">
        <v>2159</v>
      </c>
      <c r="O1018" s="294" t="s">
        <v>450</v>
      </c>
      <c r="P1018" s="295">
        <v>0.58324337000000004</v>
      </c>
      <c r="Q1018" s="295" t="s">
        <v>395</v>
      </c>
      <c r="R1018" s="296">
        <v>0</v>
      </c>
      <c r="S1018" s="297">
        <v>5.7744959798476311E-4</v>
      </c>
      <c r="T1018" s="297">
        <v>8.1831953227873234E-4</v>
      </c>
      <c r="U1018" s="298">
        <v>0.70565295731945799</v>
      </c>
      <c r="V1018" s="295"/>
      <c r="W1018" s="295"/>
      <c r="X1018" s="295"/>
      <c r="Y1018" s="313"/>
      <c r="Z1018" s="313"/>
      <c r="AA1018" s="301"/>
      <c r="AB1018" s="295"/>
    </row>
    <row r="1019" spans="1:28" ht="15">
      <c r="A1019" s="247" t="s">
        <v>3795</v>
      </c>
      <c r="B1019" s="287" t="s">
        <v>3796</v>
      </c>
      <c r="C1019" s="287" t="s">
        <v>3797</v>
      </c>
      <c r="D1019" s="305">
        <v>24</v>
      </c>
      <c r="E1019" s="287" t="s">
        <v>5</v>
      </c>
      <c r="F1019" s="289">
        <v>43707</v>
      </c>
      <c r="G1019" s="290" t="s">
        <v>448</v>
      </c>
      <c r="H1019" s="290" t="s">
        <v>3184</v>
      </c>
      <c r="I1019" s="291">
        <v>1</v>
      </c>
      <c r="J1019" s="291">
        <v>1</v>
      </c>
      <c r="K1019" s="290" t="s">
        <v>815</v>
      </c>
      <c r="L1019" s="292">
        <v>88.9</v>
      </c>
      <c r="M1019" s="293" t="s">
        <v>3185</v>
      </c>
      <c r="N1019" s="293" t="s">
        <v>3186</v>
      </c>
      <c r="O1019" s="294" t="s">
        <v>450</v>
      </c>
      <c r="P1019" s="295">
        <v>2.4717449999999999</v>
      </c>
      <c r="Q1019" s="295" t="s">
        <v>408</v>
      </c>
      <c r="R1019" s="296">
        <v>0</v>
      </c>
      <c r="S1019" s="297">
        <v>2.6467641886194163E-5</v>
      </c>
      <c r="T1019" s="297">
        <v>1.2036069206340044E-3</v>
      </c>
      <c r="U1019" s="298">
        <v>2.1990270604502867E-2</v>
      </c>
      <c r="V1019" s="295"/>
      <c r="W1019" s="295"/>
      <c r="X1019" s="295"/>
      <c r="Y1019" s="313"/>
      <c r="Z1019" s="313"/>
      <c r="AA1019" s="301"/>
      <c r="AB1019" s="295"/>
    </row>
    <row r="1020" spans="1:28" ht="15">
      <c r="A1020" s="247" t="s">
        <v>3798</v>
      </c>
      <c r="B1020" s="287" t="s">
        <v>3799</v>
      </c>
      <c r="C1020" s="287" t="s">
        <v>3800</v>
      </c>
      <c r="D1020" s="305">
        <v>25</v>
      </c>
      <c r="E1020" s="287" t="s">
        <v>5</v>
      </c>
      <c r="F1020" s="289">
        <v>43707</v>
      </c>
      <c r="G1020" s="290" t="s">
        <v>448</v>
      </c>
      <c r="H1020" s="290" t="s">
        <v>2029</v>
      </c>
      <c r="I1020" s="291">
        <v>1</v>
      </c>
      <c r="J1020" s="291">
        <v>1</v>
      </c>
      <c r="K1020" s="290" t="s">
        <v>815</v>
      </c>
      <c r="L1020" s="292">
        <v>309.75</v>
      </c>
      <c r="M1020" s="293" t="s">
        <v>2030</v>
      </c>
      <c r="N1020" s="293" t="s">
        <v>2031</v>
      </c>
      <c r="O1020" s="294" t="s">
        <v>450</v>
      </c>
      <c r="P1020" s="295">
        <v>-2.0094812000000002</v>
      </c>
      <c r="Q1020" s="295" t="s">
        <v>408</v>
      </c>
      <c r="R1020" s="296">
        <v>0</v>
      </c>
      <c r="S1020" s="297">
        <v>1.2622254991787998E-4</v>
      </c>
      <c r="T1020" s="297">
        <v>6.7397253474760666E-4</v>
      </c>
      <c r="U1020" s="298">
        <v>0.18728144458460547</v>
      </c>
      <c r="V1020" s="295"/>
      <c r="W1020" s="295"/>
      <c r="X1020" s="295"/>
      <c r="Y1020" s="313"/>
      <c r="Z1020" s="313"/>
      <c r="AA1020" s="301"/>
      <c r="AB1020" s="295"/>
    </row>
    <row r="1021" spans="1:28" ht="15">
      <c r="A1021" s="247" t="s">
        <v>176</v>
      </c>
      <c r="B1021" s="287" t="s">
        <v>3801</v>
      </c>
      <c r="C1021" s="287" t="s">
        <v>3802</v>
      </c>
      <c r="D1021" s="305">
        <v>26</v>
      </c>
      <c r="E1021" s="287" t="s">
        <v>5</v>
      </c>
      <c r="F1021" s="289">
        <v>43707</v>
      </c>
      <c r="G1021" s="290" t="s">
        <v>448</v>
      </c>
      <c r="H1021" s="290" t="s">
        <v>859</v>
      </c>
      <c r="I1021" s="291">
        <v>1</v>
      </c>
      <c r="J1021" s="291">
        <v>2</v>
      </c>
      <c r="K1021" s="290" t="s">
        <v>815</v>
      </c>
      <c r="L1021" s="292">
        <v>145.16999999999999</v>
      </c>
      <c r="M1021" s="293" t="s">
        <v>860</v>
      </c>
      <c r="N1021" s="293" t="s">
        <v>861</v>
      </c>
      <c r="O1021" s="294" t="s">
        <v>450</v>
      </c>
      <c r="P1021" s="295">
        <v>3.7445664000000001</v>
      </c>
      <c r="Q1021" s="295" t="s">
        <v>447</v>
      </c>
      <c r="R1021" s="296">
        <v>0</v>
      </c>
      <c r="S1021" s="297">
        <v>1.6359162324981326E-3</v>
      </c>
      <c r="T1021" s="297">
        <v>2.5758323593374865E-3</v>
      </c>
      <c r="U1021" s="298">
        <v>0.63510198036292087</v>
      </c>
      <c r="V1021" s="295"/>
      <c r="W1021" s="295"/>
      <c r="X1021" s="295"/>
      <c r="Y1021" s="313"/>
      <c r="Z1021" s="313"/>
      <c r="AA1021" s="301"/>
      <c r="AB1021" s="295"/>
    </row>
    <row r="1022" spans="1:28" ht="15">
      <c r="A1022" s="247" t="s">
        <v>176</v>
      </c>
      <c r="B1022" s="287" t="s">
        <v>3803</v>
      </c>
      <c r="C1022" s="287" t="s">
        <v>3804</v>
      </c>
      <c r="D1022" s="305">
        <v>27</v>
      </c>
      <c r="E1022" s="287" t="s">
        <v>5</v>
      </c>
      <c r="F1022" s="289">
        <v>43707</v>
      </c>
      <c r="G1022" s="290" t="s">
        <v>448</v>
      </c>
      <c r="H1022" s="290" t="s">
        <v>3484</v>
      </c>
      <c r="I1022" s="291">
        <v>1</v>
      </c>
      <c r="J1022" s="291">
        <v>11</v>
      </c>
      <c r="K1022" s="290" t="s">
        <v>815</v>
      </c>
      <c r="L1022" s="292">
        <v>129.66</v>
      </c>
      <c r="M1022" s="293" t="s">
        <v>3485</v>
      </c>
      <c r="N1022" s="293" t="s">
        <v>3486</v>
      </c>
      <c r="O1022" s="294" t="s">
        <v>450</v>
      </c>
      <c r="P1022" s="295">
        <v>0.84178450000000005</v>
      </c>
      <c r="Q1022" s="295" t="s">
        <v>404</v>
      </c>
      <c r="R1022" s="296">
        <v>0</v>
      </c>
      <c r="S1022" s="297">
        <v>5.923671623051293E-4</v>
      </c>
      <c r="T1022" s="297">
        <v>9.9590255739838191E-4</v>
      </c>
      <c r="U1022" s="298">
        <v>0.59480433894314222</v>
      </c>
      <c r="V1022" s="295"/>
      <c r="W1022" s="295"/>
      <c r="X1022" s="295"/>
      <c r="Y1022" s="313"/>
      <c r="Z1022" s="313"/>
      <c r="AA1022" s="301"/>
      <c r="AB1022" s="295"/>
    </row>
    <row r="1023" spans="1:28" ht="15">
      <c r="A1023" s="247" t="s">
        <v>176</v>
      </c>
      <c r="B1023" s="287" t="s">
        <v>3805</v>
      </c>
      <c r="C1023" s="287" t="s">
        <v>3806</v>
      </c>
      <c r="D1023" s="305">
        <v>28</v>
      </c>
      <c r="E1023" s="287" t="s">
        <v>5</v>
      </c>
      <c r="F1023" s="289">
        <v>43707</v>
      </c>
      <c r="G1023" s="290" t="s">
        <v>448</v>
      </c>
      <c r="H1023" s="290" t="s">
        <v>2168</v>
      </c>
      <c r="I1023" s="291">
        <v>1</v>
      </c>
      <c r="J1023" s="291">
        <v>5</v>
      </c>
      <c r="K1023" s="290" t="s">
        <v>815</v>
      </c>
      <c r="L1023" s="292">
        <v>142.09</v>
      </c>
      <c r="M1023" s="293" t="s">
        <v>2169</v>
      </c>
      <c r="N1023" s="293" t="s">
        <v>2170</v>
      </c>
      <c r="O1023" s="294" t="s">
        <v>450</v>
      </c>
      <c r="P1023" s="295">
        <v>-1.6370118</v>
      </c>
      <c r="Q1023" s="295" t="s">
        <v>399</v>
      </c>
      <c r="R1023" s="296">
        <v>0</v>
      </c>
      <c r="S1023" s="297">
        <v>5.4454170215029168E-3</v>
      </c>
      <c r="T1023" s="297">
        <v>3.6116527909029863E-3</v>
      </c>
      <c r="U1023" s="298">
        <v>1.5077354709231205</v>
      </c>
      <c r="V1023" s="295"/>
      <c r="W1023" s="295"/>
      <c r="X1023" s="295"/>
      <c r="Y1023" s="313"/>
      <c r="Z1023" s="313"/>
      <c r="AA1023" s="301"/>
      <c r="AB1023" s="295"/>
    </row>
    <row r="1024" spans="1:28" ht="15">
      <c r="A1024" s="247" t="s">
        <v>176</v>
      </c>
      <c r="B1024" s="287" t="s">
        <v>3807</v>
      </c>
      <c r="C1024" s="287" t="s">
        <v>3808</v>
      </c>
      <c r="D1024" s="305">
        <v>29</v>
      </c>
      <c r="E1024" s="287" t="s">
        <v>5</v>
      </c>
      <c r="F1024" s="289">
        <v>43707</v>
      </c>
      <c r="G1024" s="290" t="s">
        <v>448</v>
      </c>
      <c r="H1024" s="290" t="s">
        <v>2875</v>
      </c>
      <c r="I1024" s="291">
        <v>1</v>
      </c>
      <c r="J1024" s="291">
        <v>5</v>
      </c>
      <c r="K1024" s="290" t="s">
        <v>815</v>
      </c>
      <c r="L1024" s="292">
        <v>93.74</v>
      </c>
      <c r="M1024" s="293" t="s">
        <v>2876</v>
      </c>
      <c r="N1024" s="293" t="s">
        <v>2877</v>
      </c>
      <c r="O1024" s="294" t="s">
        <v>450</v>
      </c>
      <c r="P1024" s="295">
        <v>-6.5668582999999998</v>
      </c>
      <c r="Q1024" s="295" t="s">
        <v>408</v>
      </c>
      <c r="R1024" s="296">
        <v>0</v>
      </c>
      <c r="S1024" s="297">
        <v>3.1480277418989463E-4</v>
      </c>
      <c r="T1024" s="297">
        <v>5.4207561578930143E-4</v>
      </c>
      <c r="U1024" s="298">
        <v>0.58073590661612573</v>
      </c>
      <c r="V1024" s="295"/>
      <c r="W1024" s="295"/>
      <c r="X1024" s="295"/>
      <c r="Y1024" s="313"/>
      <c r="Z1024" s="313"/>
      <c r="AA1024" s="301"/>
      <c r="AB1024" s="295"/>
    </row>
    <row r="1025" spans="1:28" ht="15">
      <c r="A1025" s="247" t="s">
        <v>176</v>
      </c>
      <c r="B1025" s="287" t="s">
        <v>3809</v>
      </c>
      <c r="C1025" s="287" t="s">
        <v>3810</v>
      </c>
      <c r="D1025" s="305">
        <v>30</v>
      </c>
      <c r="E1025" s="287" t="s">
        <v>5</v>
      </c>
      <c r="F1025" s="289">
        <v>43707</v>
      </c>
      <c r="G1025" s="290" t="s">
        <v>448</v>
      </c>
      <c r="H1025" s="290" t="s">
        <v>1090</v>
      </c>
      <c r="I1025" s="291">
        <v>1</v>
      </c>
      <c r="J1025" s="291">
        <v>4</v>
      </c>
      <c r="K1025" s="290" t="s">
        <v>815</v>
      </c>
      <c r="L1025" s="292">
        <v>33.270000000000003</v>
      </c>
      <c r="M1025" s="293" t="s">
        <v>1091</v>
      </c>
      <c r="N1025" s="293" t="s">
        <v>1092</v>
      </c>
      <c r="O1025" s="294" t="s">
        <v>450</v>
      </c>
      <c r="P1025" s="295">
        <v>-1.9802093999999999</v>
      </c>
      <c r="Q1025" s="295" t="s">
        <v>484</v>
      </c>
      <c r="R1025" s="296">
        <v>0</v>
      </c>
      <c r="S1025" s="297">
        <v>2.6211605097282796E-5</v>
      </c>
      <c r="T1025" s="297">
        <v>4.9959090759806512E-4</v>
      </c>
      <c r="U1025" s="298">
        <v>5.2466137190732794E-2</v>
      </c>
      <c r="V1025" s="295"/>
      <c r="W1025" s="295"/>
      <c r="X1025" s="295"/>
      <c r="Y1025" s="313"/>
      <c r="Z1025" s="313"/>
      <c r="AA1025" s="301"/>
      <c r="AB1025" s="295"/>
    </row>
    <row r="1026" spans="1:28" ht="15">
      <c r="A1026" s="247" t="s">
        <v>176</v>
      </c>
      <c r="B1026" s="287" t="s">
        <v>3811</v>
      </c>
      <c r="C1026" s="287" t="s">
        <v>3812</v>
      </c>
      <c r="D1026" s="305">
        <v>31</v>
      </c>
      <c r="E1026" s="287" t="s">
        <v>5</v>
      </c>
      <c r="F1026" s="289">
        <v>43707</v>
      </c>
      <c r="G1026" s="290" t="s">
        <v>448</v>
      </c>
      <c r="H1026" s="290" t="s">
        <v>3813</v>
      </c>
      <c r="I1026" s="291">
        <v>1</v>
      </c>
      <c r="J1026" s="291">
        <v>7</v>
      </c>
      <c r="K1026" s="290" t="s">
        <v>815</v>
      </c>
      <c r="L1026" s="292">
        <v>206.31</v>
      </c>
      <c r="M1026" s="293" t="s">
        <v>3814</v>
      </c>
      <c r="N1026" s="293" t="s">
        <v>3815</v>
      </c>
      <c r="O1026" s="294" t="s">
        <v>450</v>
      </c>
      <c r="P1026" s="295">
        <v>-0.76339245</v>
      </c>
      <c r="Q1026" s="295" t="s">
        <v>399</v>
      </c>
      <c r="R1026" s="296">
        <v>0</v>
      </c>
      <c r="S1026" s="297">
        <v>1.8445462734805137E-3</v>
      </c>
      <c r="T1026" s="297">
        <v>2.1673839796874771E-3</v>
      </c>
      <c r="U1026" s="298">
        <v>0.85104729515740241</v>
      </c>
      <c r="V1026" s="295"/>
      <c r="W1026" s="295"/>
      <c r="X1026" s="295"/>
      <c r="Y1026" s="313"/>
      <c r="Z1026" s="313"/>
      <c r="AA1026" s="301"/>
      <c r="AB1026" s="295"/>
    </row>
    <row r="1027" spans="1:28" ht="15">
      <c r="A1027" s="247" t="s">
        <v>176</v>
      </c>
      <c r="B1027" s="287" t="s">
        <v>3816</v>
      </c>
      <c r="C1027" s="287" t="s">
        <v>3817</v>
      </c>
      <c r="D1027" s="305">
        <v>32</v>
      </c>
      <c r="E1027" s="287" t="s">
        <v>5</v>
      </c>
      <c r="F1027" s="289">
        <v>43707</v>
      </c>
      <c r="G1027" s="290" t="s">
        <v>448</v>
      </c>
      <c r="H1027" s="290" t="s">
        <v>3041</v>
      </c>
      <c r="I1027" s="291">
        <v>1</v>
      </c>
      <c r="J1027" s="291">
        <v>4</v>
      </c>
      <c r="K1027" s="290" t="s">
        <v>815</v>
      </c>
      <c r="L1027" s="292">
        <v>112.84</v>
      </c>
      <c r="M1027" s="293" t="s">
        <v>3042</v>
      </c>
      <c r="N1027" s="293" t="s">
        <v>3043</v>
      </c>
      <c r="O1027" s="294" t="s">
        <v>450</v>
      </c>
      <c r="P1027" s="295">
        <v>0.28402804999999998</v>
      </c>
      <c r="Q1027" s="295" t="s">
        <v>447</v>
      </c>
      <c r="R1027" s="296">
        <v>0</v>
      </c>
      <c r="S1027" s="297">
        <v>4.1403510659675409E-4</v>
      </c>
      <c r="T1027" s="297">
        <v>8.8323570338511286E-4</v>
      </c>
      <c r="U1027" s="298">
        <v>0.46877079924408854</v>
      </c>
      <c r="V1027" s="295"/>
      <c r="W1027" s="295"/>
      <c r="X1027" s="295"/>
      <c r="Y1027" s="313"/>
      <c r="Z1027" s="313"/>
      <c r="AA1027" s="301"/>
      <c r="AB1027" s="295"/>
    </row>
    <row r="1028" spans="1:28" ht="15">
      <c r="A1028" s="247" t="s">
        <v>176</v>
      </c>
      <c r="B1028" s="287" t="s">
        <v>3818</v>
      </c>
      <c r="C1028" s="287" t="s">
        <v>3819</v>
      </c>
      <c r="D1028" s="305">
        <v>33</v>
      </c>
      <c r="E1028" s="287" t="s">
        <v>5</v>
      </c>
      <c r="F1028" s="289">
        <v>43707</v>
      </c>
      <c r="G1028" s="290" t="s">
        <v>448</v>
      </c>
      <c r="H1028" s="290" t="s">
        <v>1102</v>
      </c>
      <c r="I1028" s="291">
        <v>1</v>
      </c>
      <c r="J1028" s="291">
        <v>7</v>
      </c>
      <c r="K1028" s="290" t="s">
        <v>815</v>
      </c>
      <c r="L1028" s="292">
        <v>84.76</v>
      </c>
      <c r="M1028" s="293" t="s">
        <v>1103</v>
      </c>
      <c r="N1028" s="293" t="s">
        <v>1104</v>
      </c>
      <c r="O1028" s="294" t="s">
        <v>450</v>
      </c>
      <c r="P1028" s="295">
        <v>1.1281490000000001</v>
      </c>
      <c r="Q1028" s="295" t="s">
        <v>447</v>
      </c>
      <c r="R1028" s="296">
        <v>0</v>
      </c>
      <c r="S1028" s="297">
        <v>6.5160300099625272E-4</v>
      </c>
      <c r="T1028" s="297">
        <v>1.2979063915119168E-3</v>
      </c>
      <c r="U1028" s="298">
        <v>0.5020415996543538</v>
      </c>
      <c r="V1028" s="295"/>
      <c r="W1028" s="295"/>
      <c r="X1028" s="295"/>
      <c r="Y1028" s="313"/>
      <c r="Z1028" s="313"/>
      <c r="AA1028" s="301"/>
      <c r="AB1028" s="295"/>
    </row>
    <row r="1029" spans="1:28" ht="15">
      <c r="A1029" s="247" t="s">
        <v>176</v>
      </c>
      <c r="B1029" s="287" t="s">
        <v>3820</v>
      </c>
      <c r="C1029" s="287" t="s">
        <v>3821</v>
      </c>
      <c r="D1029" s="305">
        <v>34</v>
      </c>
      <c r="E1029" s="287" t="s">
        <v>5</v>
      </c>
      <c r="F1029" s="289">
        <v>43707</v>
      </c>
      <c r="G1029" s="290" t="s">
        <v>448</v>
      </c>
      <c r="H1029" s="290" t="s">
        <v>1107</v>
      </c>
      <c r="I1029" s="291">
        <v>1</v>
      </c>
      <c r="J1029" s="291">
        <v>15</v>
      </c>
      <c r="K1029" s="290" t="s">
        <v>815</v>
      </c>
      <c r="L1029" s="292">
        <v>321.26</v>
      </c>
      <c r="M1029" s="293" t="s">
        <v>1108</v>
      </c>
      <c r="N1029" s="293" t="s">
        <v>1109</v>
      </c>
      <c r="O1029" s="294" t="s">
        <v>450</v>
      </c>
      <c r="P1029" s="295">
        <v>-0.51618220000000004</v>
      </c>
      <c r="Q1029" s="295" t="s">
        <v>404</v>
      </c>
      <c r="R1029" s="296">
        <v>0</v>
      </c>
      <c r="S1029" s="297">
        <v>1.341372028241102E-4</v>
      </c>
      <c r="T1029" s="297">
        <v>8.7696424033524003E-4</v>
      </c>
      <c r="U1029" s="298">
        <v>0.15295629702396205</v>
      </c>
      <c r="V1029" s="295"/>
      <c r="W1029" s="295"/>
      <c r="X1029" s="295"/>
      <c r="Y1029" s="313"/>
      <c r="Z1029" s="313"/>
      <c r="AA1029" s="301"/>
      <c r="AB1029" s="295"/>
    </row>
    <row r="1030" spans="1:28" ht="15">
      <c r="A1030" s="247" t="s">
        <v>176</v>
      </c>
      <c r="B1030" s="287" t="s">
        <v>3822</v>
      </c>
      <c r="C1030" s="287" t="s">
        <v>3823</v>
      </c>
      <c r="D1030" s="305">
        <v>35</v>
      </c>
      <c r="E1030" s="287" t="s">
        <v>5</v>
      </c>
      <c r="F1030" s="289">
        <v>43707</v>
      </c>
      <c r="G1030" s="290" t="s">
        <v>448</v>
      </c>
      <c r="H1030" s="290" t="s">
        <v>2312</v>
      </c>
      <c r="I1030" s="291">
        <v>1</v>
      </c>
      <c r="J1030" s="291">
        <v>5</v>
      </c>
      <c r="K1030" s="290" t="s">
        <v>815</v>
      </c>
      <c r="L1030" s="292">
        <v>65</v>
      </c>
      <c r="M1030" s="293" t="s">
        <v>2313</v>
      </c>
      <c r="N1030" s="293" t="s">
        <v>2314</v>
      </c>
      <c r="O1030" s="294" t="s">
        <v>450</v>
      </c>
      <c r="P1030" s="295">
        <v>0.85964200000000002</v>
      </c>
      <c r="Q1030" s="295" t="s">
        <v>408</v>
      </c>
      <c r="R1030" s="296">
        <v>0</v>
      </c>
      <c r="S1030" s="297">
        <v>1.091379502018221E-4</v>
      </c>
      <c r="T1030" s="297">
        <v>6.6648181812710417E-4</v>
      </c>
      <c r="U1030" s="298">
        <v>0.16375232937113446</v>
      </c>
      <c r="V1030" s="295"/>
      <c r="W1030" s="295"/>
      <c r="X1030" s="295"/>
      <c r="Y1030" s="313"/>
      <c r="Z1030" s="313"/>
      <c r="AA1030" s="301"/>
      <c r="AB1030" s="295"/>
    </row>
    <row r="1031" spans="1:28" ht="15">
      <c r="A1031" s="247" t="s">
        <v>176</v>
      </c>
      <c r="B1031" s="287" t="s">
        <v>3824</v>
      </c>
      <c r="C1031" s="287" t="s">
        <v>3825</v>
      </c>
      <c r="D1031" s="305">
        <v>36</v>
      </c>
      <c r="E1031" s="287" t="s">
        <v>5</v>
      </c>
      <c r="F1031" s="289">
        <v>43707</v>
      </c>
      <c r="G1031" s="290" t="s">
        <v>448</v>
      </c>
      <c r="H1031" s="290" t="s">
        <v>3512</v>
      </c>
      <c r="I1031" s="291">
        <v>1</v>
      </c>
      <c r="J1031" s="291">
        <v>31</v>
      </c>
      <c r="K1031" s="290" t="s">
        <v>815</v>
      </c>
      <c r="L1031" s="292">
        <v>80.13</v>
      </c>
      <c r="M1031" s="293" t="s">
        <v>3513</v>
      </c>
      <c r="N1031" s="293" t="s">
        <v>3514</v>
      </c>
      <c r="O1031" s="294" t="s">
        <v>450</v>
      </c>
      <c r="P1031" s="295">
        <v>2.6759862999999999</v>
      </c>
      <c r="Q1031" s="295" t="s">
        <v>399</v>
      </c>
      <c r="R1031" s="296">
        <v>0</v>
      </c>
      <c r="S1031" s="297">
        <v>1.1063806339654406E-4</v>
      </c>
      <c r="T1031" s="297">
        <v>1.0763016569379372E-3</v>
      </c>
      <c r="U1031" s="298">
        <v>0.10279466047772123</v>
      </c>
      <c r="V1031" s="295"/>
      <c r="W1031" s="295"/>
      <c r="X1031" s="295"/>
      <c r="Y1031" s="313"/>
      <c r="Z1031" s="313"/>
      <c r="AA1031" s="301"/>
      <c r="AB1031" s="295"/>
    </row>
    <row r="1032" spans="1:28" ht="15">
      <c r="A1032" s="247" t="s">
        <v>176</v>
      </c>
      <c r="B1032" s="287" t="s">
        <v>3826</v>
      </c>
      <c r="C1032" s="287" t="s">
        <v>3827</v>
      </c>
      <c r="D1032" s="305">
        <v>37</v>
      </c>
      <c r="E1032" s="287" t="s">
        <v>5</v>
      </c>
      <c r="F1032" s="289">
        <v>43707</v>
      </c>
      <c r="G1032" s="290" t="s">
        <v>448</v>
      </c>
      <c r="H1032" s="290" t="s">
        <v>1112</v>
      </c>
      <c r="I1032" s="291">
        <v>1</v>
      </c>
      <c r="J1032" s="291">
        <v>2</v>
      </c>
      <c r="K1032" s="290" t="s">
        <v>815</v>
      </c>
      <c r="L1032" s="292">
        <v>121.92</v>
      </c>
      <c r="M1032" s="293" t="s">
        <v>1113</v>
      </c>
      <c r="N1032" s="293" t="s">
        <v>1114</v>
      </c>
      <c r="O1032" s="294" t="s">
        <v>450</v>
      </c>
      <c r="P1032" s="295">
        <v>4.0839910000000001</v>
      </c>
      <c r="Q1032" s="295" t="s">
        <v>404</v>
      </c>
      <c r="R1032" s="296">
        <v>0</v>
      </c>
      <c r="S1032" s="297">
        <v>4.2650992454300301E-5</v>
      </c>
      <c r="T1032" s="297">
        <v>6.5293594398115236E-4</v>
      </c>
      <c r="U1032" s="298">
        <v>6.5321863266163613E-2</v>
      </c>
      <c r="V1032" s="295"/>
      <c r="W1032" s="295"/>
      <c r="X1032" s="295"/>
      <c r="Y1032" s="313"/>
      <c r="Z1032" s="313"/>
      <c r="AA1032" s="301"/>
      <c r="AB1032" s="295"/>
    </row>
    <row r="1033" spans="1:28" ht="15">
      <c r="A1033" s="247" t="s">
        <v>176</v>
      </c>
      <c r="B1033" s="287" t="s">
        <v>3828</v>
      </c>
      <c r="C1033" s="287" t="s">
        <v>3829</v>
      </c>
      <c r="D1033" s="305">
        <v>38</v>
      </c>
      <c r="E1033" s="287" t="s">
        <v>5</v>
      </c>
      <c r="F1033" s="289">
        <v>43707</v>
      </c>
      <c r="G1033" s="290" t="s">
        <v>448</v>
      </c>
      <c r="H1033" s="290" t="s">
        <v>1117</v>
      </c>
      <c r="I1033" s="291">
        <v>1</v>
      </c>
      <c r="J1033" s="291">
        <v>21</v>
      </c>
      <c r="K1033" s="290" t="s">
        <v>815</v>
      </c>
      <c r="L1033" s="292">
        <v>129.21</v>
      </c>
      <c r="M1033" s="293" t="s">
        <v>1118</v>
      </c>
      <c r="N1033" s="293" t="s">
        <v>1119</v>
      </c>
      <c r="O1033" s="294" t="s">
        <v>450</v>
      </c>
      <c r="P1033" s="295">
        <v>-2.189225</v>
      </c>
      <c r="Q1033" s="295" t="s">
        <v>404</v>
      </c>
      <c r="R1033" s="296">
        <v>0</v>
      </c>
      <c r="S1033" s="297">
        <v>1.115895540238458E-5</v>
      </c>
      <c r="T1033" s="297">
        <v>4.0812491630951286E-4</v>
      </c>
      <c r="U1033" s="298">
        <v>2.7342009655499388E-2</v>
      </c>
      <c r="V1033" s="295"/>
      <c r="W1033" s="295"/>
      <c r="X1033" s="295"/>
      <c r="Y1033" s="313"/>
      <c r="Z1033" s="313"/>
      <c r="AA1033" s="301"/>
      <c r="AB1033" s="295"/>
    </row>
    <row r="1034" spans="1:28" ht="15">
      <c r="A1034" s="247" t="s">
        <v>176</v>
      </c>
      <c r="B1034" s="287" t="s">
        <v>3830</v>
      </c>
      <c r="C1034" s="287" t="s">
        <v>3831</v>
      </c>
      <c r="D1034" s="305">
        <v>39</v>
      </c>
      <c r="E1034" s="287" t="s">
        <v>5</v>
      </c>
      <c r="F1034" s="289">
        <v>43707</v>
      </c>
      <c r="G1034" s="290" t="s">
        <v>448</v>
      </c>
      <c r="H1034" s="290" t="s">
        <v>3051</v>
      </c>
      <c r="I1034" s="291">
        <v>1</v>
      </c>
      <c r="J1034" s="291">
        <v>2</v>
      </c>
      <c r="K1034" s="290" t="s">
        <v>815</v>
      </c>
      <c r="L1034" s="292">
        <v>46</v>
      </c>
      <c r="M1034" s="293" t="s">
        <v>3052</v>
      </c>
      <c r="N1034" s="293" t="s">
        <v>3053</v>
      </c>
      <c r="O1034" s="294" t="s">
        <v>450</v>
      </c>
      <c r="P1034" s="295">
        <v>-0.90971590000000002</v>
      </c>
      <c r="Q1034" s="295" t="s">
        <v>447</v>
      </c>
      <c r="R1034" s="296">
        <v>0</v>
      </c>
      <c r="S1034" s="297">
        <v>5.5009143983969619E-4</v>
      </c>
      <c r="T1034" s="297">
        <v>9.6167251510983576E-4</v>
      </c>
      <c r="U1034" s="298">
        <v>0.57201534950478272</v>
      </c>
      <c r="V1034" s="295"/>
      <c r="W1034" s="295"/>
      <c r="X1034" s="295"/>
      <c r="Y1034" s="313"/>
      <c r="Z1034" s="313"/>
      <c r="AA1034" s="301"/>
      <c r="AB1034" s="295"/>
    </row>
    <row r="1035" spans="1:28" ht="15">
      <c r="A1035" s="247" t="s">
        <v>176</v>
      </c>
      <c r="B1035" s="287" t="s">
        <v>3832</v>
      </c>
      <c r="C1035" s="287" t="s">
        <v>3833</v>
      </c>
      <c r="D1035" s="305">
        <v>40</v>
      </c>
      <c r="E1035" s="287" t="s">
        <v>5</v>
      </c>
      <c r="F1035" s="289">
        <v>43707</v>
      </c>
      <c r="G1035" s="290" t="s">
        <v>448</v>
      </c>
      <c r="H1035" s="290" t="s">
        <v>1372</v>
      </c>
      <c r="I1035" s="291">
        <v>1</v>
      </c>
      <c r="J1035" s="291">
        <v>4</v>
      </c>
      <c r="K1035" s="290" t="s">
        <v>815</v>
      </c>
      <c r="L1035" s="292">
        <v>298.39999999999998</v>
      </c>
      <c r="M1035" s="293" t="s">
        <v>1373</v>
      </c>
      <c r="N1035" s="293" t="s">
        <v>1374</v>
      </c>
      <c r="O1035" s="294" t="s">
        <v>450</v>
      </c>
      <c r="P1035" s="295">
        <v>2.5196075000000002</v>
      </c>
      <c r="Q1035" s="295" t="s">
        <v>280</v>
      </c>
      <c r="R1035" s="296">
        <v>0</v>
      </c>
      <c r="S1035" s="297">
        <v>2.0839352953627398E-3</v>
      </c>
      <c r="T1035" s="297">
        <v>1.0691209824695883E-3</v>
      </c>
      <c r="U1035" s="298">
        <v>1.9492043739979805</v>
      </c>
      <c r="V1035" s="295"/>
      <c r="W1035" s="295"/>
      <c r="X1035" s="295"/>
      <c r="Y1035" s="313"/>
      <c r="Z1035" s="313"/>
      <c r="AA1035" s="301"/>
      <c r="AB1035" s="295"/>
    </row>
    <row r="1036" spans="1:28" ht="15">
      <c r="A1036" s="247" t="s">
        <v>3834</v>
      </c>
      <c r="B1036" s="287" t="s">
        <v>3835</v>
      </c>
      <c r="C1036" s="287" t="s">
        <v>3836</v>
      </c>
      <c r="D1036" s="305">
        <v>41</v>
      </c>
      <c r="E1036" s="287" t="s">
        <v>5</v>
      </c>
      <c r="F1036" s="289">
        <v>43707</v>
      </c>
      <c r="G1036" s="290" t="s">
        <v>448</v>
      </c>
      <c r="H1036" s="290" t="s">
        <v>3632</v>
      </c>
      <c r="I1036" s="291">
        <v>1</v>
      </c>
      <c r="J1036" s="291">
        <v>1</v>
      </c>
      <c r="K1036" s="290" t="s">
        <v>815</v>
      </c>
      <c r="L1036" s="292">
        <v>191.27</v>
      </c>
      <c r="M1036" s="293" t="s">
        <v>3633</v>
      </c>
      <c r="N1036" s="293" t="s">
        <v>3634</v>
      </c>
      <c r="O1036" s="294" t="s">
        <v>450</v>
      </c>
      <c r="P1036" s="295">
        <v>-2.7374386999999998</v>
      </c>
      <c r="Q1036" s="295" t="s">
        <v>399</v>
      </c>
      <c r="R1036" s="296">
        <v>0</v>
      </c>
      <c r="S1036" s="297">
        <v>2.6181898518334943E-3</v>
      </c>
      <c r="T1036" s="297">
        <v>2.1101795725969831E-3</v>
      </c>
      <c r="U1036" s="298">
        <v>1.2407426769899523</v>
      </c>
      <c r="V1036" s="295"/>
      <c r="W1036" s="295"/>
      <c r="X1036" s="295"/>
      <c r="Y1036" s="313"/>
      <c r="Z1036" s="313"/>
      <c r="AA1036" s="301"/>
      <c r="AB1036" s="295"/>
    </row>
    <row r="1037" spans="1:28" ht="15">
      <c r="A1037" s="247" t="s">
        <v>3837</v>
      </c>
      <c r="B1037" s="287" t="s">
        <v>3838</v>
      </c>
      <c r="C1037" s="287" t="s">
        <v>3839</v>
      </c>
      <c r="D1037" s="305">
        <v>42</v>
      </c>
      <c r="E1037" s="287" t="s">
        <v>5</v>
      </c>
      <c r="F1037" s="289">
        <v>43707</v>
      </c>
      <c r="G1037" s="290" t="s">
        <v>448</v>
      </c>
      <c r="H1037" s="290" t="s">
        <v>3840</v>
      </c>
      <c r="I1037" s="291">
        <v>1</v>
      </c>
      <c r="J1037" s="291">
        <v>1</v>
      </c>
      <c r="K1037" s="290" t="s">
        <v>815</v>
      </c>
      <c r="L1037" s="292">
        <v>165.98</v>
      </c>
      <c r="M1037" s="293" t="s">
        <v>3841</v>
      </c>
      <c r="N1037" s="293" t="s">
        <v>3842</v>
      </c>
      <c r="O1037" s="294" t="s">
        <v>450</v>
      </c>
      <c r="P1037" s="295">
        <v>-5.9849920000000001</v>
      </c>
      <c r="Q1037" s="295" t="s">
        <v>404</v>
      </c>
      <c r="R1037" s="296">
        <v>0</v>
      </c>
      <c r="S1037" s="297">
        <v>1.9161058128345193E-3</v>
      </c>
      <c r="T1037" s="297">
        <v>1.0482256317167328E-3</v>
      </c>
      <c r="U1037" s="298">
        <v>1.8279516879361313</v>
      </c>
      <c r="V1037" s="295"/>
      <c r="W1037" s="295"/>
      <c r="X1037" s="295"/>
      <c r="Y1037" s="313"/>
      <c r="Z1037" s="313"/>
      <c r="AA1037" s="301"/>
      <c r="AB1037" s="295"/>
    </row>
    <row r="1038" spans="1:28" ht="15">
      <c r="A1038" s="247" t="s">
        <v>3843</v>
      </c>
      <c r="B1038" s="287" t="s">
        <v>3844</v>
      </c>
      <c r="C1038" s="287" t="s">
        <v>3845</v>
      </c>
      <c r="D1038" s="305">
        <v>43</v>
      </c>
      <c r="E1038" s="287" t="s">
        <v>5</v>
      </c>
      <c r="F1038" s="289">
        <v>43707</v>
      </c>
      <c r="G1038" s="290" t="s">
        <v>448</v>
      </c>
      <c r="H1038" s="290" t="s">
        <v>2436</v>
      </c>
      <c r="I1038" s="291">
        <v>1</v>
      </c>
      <c r="J1038" s="291">
        <v>1</v>
      </c>
      <c r="K1038" s="290" t="s">
        <v>815</v>
      </c>
      <c r="L1038" s="292">
        <v>89.26</v>
      </c>
      <c r="M1038" s="293" t="s">
        <v>2437</v>
      </c>
      <c r="N1038" s="293" t="s">
        <v>2438</v>
      </c>
      <c r="O1038" s="294" t="s">
        <v>450</v>
      </c>
      <c r="P1038" s="295">
        <v>-5.8366179999999996</v>
      </c>
      <c r="Q1038" s="295" t="s">
        <v>399</v>
      </c>
      <c r="R1038" s="296">
        <v>0</v>
      </c>
      <c r="S1038" s="297">
        <v>1.0051949423981012E-5</v>
      </c>
      <c r="T1038" s="297">
        <v>3.688363138216877E-4</v>
      </c>
      <c r="U1038" s="298">
        <v>2.7253144680435621E-2</v>
      </c>
      <c r="V1038" s="295"/>
      <c r="W1038" s="295"/>
      <c r="X1038" s="295"/>
      <c r="Y1038" s="313"/>
      <c r="Z1038" s="313"/>
      <c r="AA1038" s="301"/>
      <c r="AB1038" s="295"/>
    </row>
    <row r="1039" spans="1:28" ht="15">
      <c r="A1039" s="247" t="s">
        <v>3846</v>
      </c>
      <c r="B1039" s="287" t="s">
        <v>3847</v>
      </c>
      <c r="C1039" s="287" t="s">
        <v>3848</v>
      </c>
      <c r="D1039" s="305">
        <v>44</v>
      </c>
      <c r="E1039" s="287" t="s">
        <v>5</v>
      </c>
      <c r="F1039" s="289">
        <v>43707</v>
      </c>
      <c r="G1039" s="290" t="s">
        <v>448</v>
      </c>
      <c r="H1039" s="290" t="s">
        <v>1129</v>
      </c>
      <c r="I1039" s="291">
        <v>1</v>
      </c>
      <c r="J1039" s="291">
        <v>1</v>
      </c>
      <c r="K1039" s="290" t="s">
        <v>815</v>
      </c>
      <c r="L1039" s="292">
        <v>144.96</v>
      </c>
      <c r="M1039" s="293" t="s">
        <v>1130</v>
      </c>
      <c r="N1039" s="293" t="s">
        <v>1131</v>
      </c>
      <c r="O1039" s="294" t="s">
        <v>450</v>
      </c>
      <c r="P1039" s="295">
        <v>-1.8754423</v>
      </c>
      <c r="Q1039" s="295" t="s">
        <v>395</v>
      </c>
      <c r="R1039" s="296">
        <v>0</v>
      </c>
      <c r="S1039" s="297">
        <v>5.9513643653166608E-4</v>
      </c>
      <c r="T1039" s="297">
        <v>4.538553081585742E-4</v>
      </c>
      <c r="U1039" s="298">
        <v>1.3112911225965636</v>
      </c>
      <c r="V1039" s="295"/>
      <c r="W1039" s="295"/>
      <c r="X1039" s="295"/>
      <c r="Y1039" s="313"/>
      <c r="Z1039" s="313"/>
      <c r="AA1039" s="301"/>
      <c r="AB1039" s="295"/>
    </row>
    <row r="1040" spans="1:28" ht="15">
      <c r="A1040" s="247" t="s">
        <v>176</v>
      </c>
      <c r="B1040" s="287" t="s">
        <v>3849</v>
      </c>
      <c r="C1040" s="287" t="s">
        <v>3850</v>
      </c>
      <c r="D1040" s="305">
        <v>45</v>
      </c>
      <c r="E1040" s="287" t="s">
        <v>5</v>
      </c>
      <c r="F1040" s="289">
        <v>43707</v>
      </c>
      <c r="G1040" s="290" t="s">
        <v>448</v>
      </c>
      <c r="H1040" s="290" t="s">
        <v>2051</v>
      </c>
      <c r="I1040" s="291">
        <v>1</v>
      </c>
      <c r="J1040" s="291">
        <v>6</v>
      </c>
      <c r="K1040" s="290" t="s">
        <v>815</v>
      </c>
      <c r="L1040" s="292">
        <v>227.91</v>
      </c>
      <c r="M1040" s="293" t="s">
        <v>2052</v>
      </c>
      <c r="N1040" s="293" t="s">
        <v>2053</v>
      </c>
      <c r="O1040" s="294" t="s">
        <v>450</v>
      </c>
      <c r="P1040" s="295">
        <v>-2.7048527999999998</v>
      </c>
      <c r="Q1040" s="295" t="s">
        <v>395</v>
      </c>
      <c r="R1040" s="296">
        <v>0</v>
      </c>
      <c r="S1040" s="297">
        <v>1.104159963126068E-2</v>
      </c>
      <c r="T1040" s="297">
        <v>1.0130634730794478E-2</v>
      </c>
      <c r="U1040" s="298">
        <v>1.0899217990455334</v>
      </c>
      <c r="V1040" s="295"/>
      <c r="W1040" s="295"/>
      <c r="X1040" s="295"/>
      <c r="Y1040" s="313"/>
      <c r="Z1040" s="313"/>
      <c r="AA1040" s="301"/>
      <c r="AB1040" s="295"/>
    </row>
    <row r="1041" spans="1:28" ht="15">
      <c r="A1041" s="247" t="s">
        <v>176</v>
      </c>
      <c r="B1041" s="287" t="s">
        <v>3851</v>
      </c>
      <c r="C1041" s="287" t="s">
        <v>3852</v>
      </c>
      <c r="D1041" s="305">
        <v>46</v>
      </c>
      <c r="E1041" s="287" t="s">
        <v>5</v>
      </c>
      <c r="F1041" s="289">
        <v>43707</v>
      </c>
      <c r="G1041" s="290" t="s">
        <v>448</v>
      </c>
      <c r="H1041" s="290" t="s">
        <v>2056</v>
      </c>
      <c r="I1041" s="291">
        <v>1</v>
      </c>
      <c r="J1041" s="291">
        <v>4</v>
      </c>
      <c r="K1041" s="290" t="s">
        <v>815</v>
      </c>
      <c r="L1041" s="292">
        <v>283.20999999999998</v>
      </c>
      <c r="M1041" s="293" t="s">
        <v>2057</v>
      </c>
      <c r="N1041" s="293" t="s">
        <v>2058</v>
      </c>
      <c r="O1041" s="294" t="s">
        <v>450</v>
      </c>
      <c r="P1041" s="295">
        <v>-0.96377133999999998</v>
      </c>
      <c r="Q1041" s="295" t="s">
        <v>408</v>
      </c>
      <c r="R1041" s="296">
        <v>0</v>
      </c>
      <c r="S1041" s="297">
        <v>3.7590883252780903E-3</v>
      </c>
      <c r="T1041" s="297">
        <v>1.6405876459088654E-3</v>
      </c>
      <c r="U1041" s="298">
        <v>2.2913060052915379</v>
      </c>
      <c r="V1041" s="295"/>
      <c r="W1041" s="295"/>
      <c r="X1041" s="295"/>
      <c r="Y1041" s="313"/>
      <c r="Z1041" s="313"/>
      <c r="AA1041" s="301"/>
      <c r="AB1041" s="295"/>
    </row>
    <row r="1042" spans="1:28" ht="15">
      <c r="A1042" s="247" t="s">
        <v>3853</v>
      </c>
      <c r="B1042" s="287" t="s">
        <v>3854</v>
      </c>
      <c r="C1042" s="287" t="s">
        <v>3855</v>
      </c>
      <c r="D1042" s="305">
        <v>47</v>
      </c>
      <c r="E1042" s="287" t="s">
        <v>5</v>
      </c>
      <c r="F1042" s="289">
        <v>43707</v>
      </c>
      <c r="G1042" s="290" t="s">
        <v>448</v>
      </c>
      <c r="H1042" s="290" t="s">
        <v>3856</v>
      </c>
      <c r="I1042" s="291">
        <v>1</v>
      </c>
      <c r="J1042" s="291">
        <v>1</v>
      </c>
      <c r="K1042" s="290" t="s">
        <v>815</v>
      </c>
      <c r="L1042" s="292">
        <v>164.71</v>
      </c>
      <c r="M1042" s="293" t="s">
        <v>3857</v>
      </c>
      <c r="N1042" s="293" t="s">
        <v>3858</v>
      </c>
      <c r="O1042" s="294" t="s">
        <v>450</v>
      </c>
      <c r="P1042" s="295">
        <v>-6.0040474000000001</v>
      </c>
      <c r="Q1042" s="295" t="s">
        <v>404</v>
      </c>
      <c r="R1042" s="296">
        <v>0</v>
      </c>
      <c r="S1042" s="297" t="s">
        <v>280</v>
      </c>
      <c r="T1042" s="297" t="s">
        <v>280</v>
      </c>
      <c r="U1042" s="298" t="s">
        <v>280</v>
      </c>
      <c r="V1042" s="295"/>
      <c r="W1042" s="295"/>
      <c r="X1042" s="295"/>
      <c r="Y1042" s="313"/>
      <c r="Z1042" s="313"/>
      <c r="AA1042" s="301"/>
      <c r="AB1042" s="295"/>
    </row>
    <row r="1043" spans="1:28" ht="15">
      <c r="A1043" s="247" t="s">
        <v>176</v>
      </c>
      <c r="B1043" s="287" t="s">
        <v>3859</v>
      </c>
      <c r="C1043" s="287" t="s">
        <v>3860</v>
      </c>
      <c r="D1043" s="305">
        <v>48</v>
      </c>
      <c r="E1043" s="287" t="s">
        <v>5</v>
      </c>
      <c r="F1043" s="289">
        <v>43707</v>
      </c>
      <c r="G1043" s="290" t="s">
        <v>448</v>
      </c>
      <c r="H1043" s="290" t="s">
        <v>1136</v>
      </c>
      <c r="I1043" s="291">
        <v>1</v>
      </c>
      <c r="J1043" s="291">
        <v>12</v>
      </c>
      <c r="K1043" s="290" t="s">
        <v>815</v>
      </c>
      <c r="L1043" s="292">
        <v>289.74</v>
      </c>
      <c r="M1043" s="293" t="s">
        <v>1137</v>
      </c>
      <c r="N1043" s="293" t="s">
        <v>1138</v>
      </c>
      <c r="O1043" s="294" t="s">
        <v>450</v>
      </c>
      <c r="P1043" s="295">
        <v>-5.0274729999999996</v>
      </c>
      <c r="Q1043" s="295" t="s">
        <v>408</v>
      </c>
      <c r="R1043" s="296">
        <v>0</v>
      </c>
      <c r="S1043" s="297">
        <v>2.7473346782033058E-4</v>
      </c>
      <c r="T1043" s="297">
        <v>9.8476225132576979E-4</v>
      </c>
      <c r="U1043" s="298">
        <v>0.27898456449814285</v>
      </c>
      <c r="V1043" s="295"/>
      <c r="W1043" s="295"/>
      <c r="X1043" s="295"/>
      <c r="Y1043" s="313"/>
      <c r="Z1043" s="313"/>
      <c r="AA1043" s="301"/>
      <c r="AB1043" s="295"/>
    </row>
    <row r="1044" spans="1:28" ht="15">
      <c r="A1044" s="247" t="s">
        <v>176</v>
      </c>
      <c r="B1044" s="287" t="s">
        <v>3861</v>
      </c>
      <c r="C1044" s="287" t="s">
        <v>3862</v>
      </c>
      <c r="D1044" s="305">
        <v>49</v>
      </c>
      <c r="E1044" s="287" t="s">
        <v>5</v>
      </c>
      <c r="F1044" s="289">
        <v>43707</v>
      </c>
      <c r="G1044" s="290" t="s">
        <v>448</v>
      </c>
      <c r="H1044" s="290" t="s">
        <v>3863</v>
      </c>
      <c r="I1044" s="291">
        <v>1</v>
      </c>
      <c r="J1044" s="291">
        <v>2</v>
      </c>
      <c r="K1044" s="290" t="s">
        <v>815</v>
      </c>
      <c r="L1044" s="292">
        <v>128.36000000000001</v>
      </c>
      <c r="M1044" s="293" t="s">
        <v>3864</v>
      </c>
      <c r="N1044" s="293" t="s">
        <v>3865</v>
      </c>
      <c r="O1044" s="294" t="s">
        <v>450</v>
      </c>
      <c r="P1044" s="295">
        <v>-7.6770781999999996E-3</v>
      </c>
      <c r="Q1044" s="295" t="s">
        <v>404</v>
      </c>
      <c r="R1044" s="296">
        <v>0</v>
      </c>
      <c r="S1044" s="297">
        <v>7.3211873594306682E-3</v>
      </c>
      <c r="T1044" s="297">
        <v>1.4358143939986219E-2</v>
      </c>
      <c r="U1044" s="298">
        <v>0.50989789418685094</v>
      </c>
      <c r="V1044" s="295"/>
      <c r="W1044" s="295"/>
      <c r="X1044" s="295"/>
      <c r="Y1044" s="313"/>
      <c r="Z1044" s="313"/>
      <c r="AA1044" s="301"/>
      <c r="AB1044" s="295"/>
    </row>
    <row r="1045" spans="1:28" ht="15">
      <c r="A1045" s="247" t="s">
        <v>176</v>
      </c>
      <c r="B1045" s="287" t="s">
        <v>3866</v>
      </c>
      <c r="C1045" s="287" t="s">
        <v>3867</v>
      </c>
      <c r="D1045" s="305">
        <v>50</v>
      </c>
      <c r="E1045" s="287" t="s">
        <v>5</v>
      </c>
      <c r="F1045" s="289">
        <v>43707</v>
      </c>
      <c r="G1045" s="290" t="s">
        <v>448</v>
      </c>
      <c r="H1045" s="290" t="s">
        <v>3225</v>
      </c>
      <c r="I1045" s="291">
        <v>1</v>
      </c>
      <c r="J1045" s="291">
        <v>8</v>
      </c>
      <c r="K1045" s="290" t="s">
        <v>815</v>
      </c>
      <c r="L1045" s="292">
        <v>18.38</v>
      </c>
      <c r="M1045" s="293" t="s">
        <v>3226</v>
      </c>
      <c r="N1045" s="293" t="s">
        <v>3227</v>
      </c>
      <c r="O1045" s="294" t="s">
        <v>450</v>
      </c>
      <c r="P1045" s="295">
        <v>-1.8219590000000001</v>
      </c>
      <c r="Q1045" s="295" t="s">
        <v>408</v>
      </c>
      <c r="R1045" s="296">
        <v>0</v>
      </c>
      <c r="S1045" s="297">
        <v>1.7072555337720935E-6</v>
      </c>
      <c r="T1045" s="297">
        <v>3.24311203959177E-4</v>
      </c>
      <c r="U1045" s="298">
        <v>5.2642508582188734E-3</v>
      </c>
      <c r="V1045" s="295"/>
      <c r="W1045" s="295"/>
      <c r="X1045" s="295"/>
      <c r="Y1045" s="313"/>
      <c r="Z1045" s="313"/>
      <c r="AA1045" s="301"/>
      <c r="AB1045" s="295"/>
    </row>
    <row r="1046" spans="1:28" ht="15">
      <c r="A1046" s="247" t="s">
        <v>176</v>
      </c>
      <c r="B1046" s="287" t="s">
        <v>3868</v>
      </c>
      <c r="C1046" s="287" t="s">
        <v>3869</v>
      </c>
      <c r="D1046" s="305">
        <v>51</v>
      </c>
      <c r="E1046" s="287" t="s">
        <v>5</v>
      </c>
      <c r="F1046" s="289">
        <v>43707</v>
      </c>
      <c r="G1046" s="290" t="s">
        <v>448</v>
      </c>
      <c r="H1046" s="290" t="s">
        <v>1150</v>
      </c>
      <c r="I1046" s="291">
        <v>1</v>
      </c>
      <c r="J1046" s="291">
        <v>3</v>
      </c>
      <c r="K1046" s="290" t="s">
        <v>815</v>
      </c>
      <c r="L1046" s="292">
        <v>28.53</v>
      </c>
      <c r="M1046" s="293" t="s">
        <v>1151</v>
      </c>
      <c r="N1046" s="293" t="s">
        <v>1152</v>
      </c>
      <c r="O1046" s="294" t="s">
        <v>450</v>
      </c>
      <c r="P1046" s="295">
        <v>-5.9304056000000003</v>
      </c>
      <c r="Q1046" s="295" t="s">
        <v>447</v>
      </c>
      <c r="R1046" s="296">
        <v>0</v>
      </c>
      <c r="S1046" s="297">
        <v>5.7409658507071588E-8</v>
      </c>
      <c r="T1046" s="297">
        <v>1.2503752318276031E-4</v>
      </c>
      <c r="U1046" s="298">
        <v>4.5913944107129441E-4</v>
      </c>
      <c r="V1046" s="295"/>
      <c r="W1046" s="295"/>
      <c r="X1046" s="295"/>
      <c r="Y1046" s="313"/>
      <c r="Z1046" s="313"/>
      <c r="AA1046" s="301"/>
      <c r="AB1046" s="295"/>
    </row>
    <row r="1047" spans="1:28" ht="15">
      <c r="A1047" s="247" t="s">
        <v>176</v>
      </c>
      <c r="B1047" s="287" t="s">
        <v>3870</v>
      </c>
      <c r="C1047" s="287" t="s">
        <v>3871</v>
      </c>
      <c r="D1047" s="305">
        <v>52</v>
      </c>
      <c r="E1047" s="287" t="s">
        <v>5</v>
      </c>
      <c r="F1047" s="289">
        <v>43707</v>
      </c>
      <c r="G1047" s="290" t="s">
        <v>448</v>
      </c>
      <c r="H1047" s="290" t="s">
        <v>1652</v>
      </c>
      <c r="I1047" s="291">
        <v>1</v>
      </c>
      <c r="J1047" s="291">
        <v>3</v>
      </c>
      <c r="K1047" s="290" t="s">
        <v>815</v>
      </c>
      <c r="L1047" s="292">
        <v>281.37</v>
      </c>
      <c r="M1047" s="293" t="s">
        <v>1653</v>
      </c>
      <c r="N1047" s="293" t="s">
        <v>1654</v>
      </c>
      <c r="O1047" s="294" t="s">
        <v>450</v>
      </c>
      <c r="P1047" s="295">
        <v>-1.087153</v>
      </c>
      <c r="Q1047" s="295" t="s">
        <v>404</v>
      </c>
      <c r="R1047" s="296">
        <v>0</v>
      </c>
      <c r="S1047" s="297">
        <v>1.7493934372066994E-2</v>
      </c>
      <c r="T1047" s="297">
        <v>1.0346107464130574E-2</v>
      </c>
      <c r="U1047" s="298">
        <v>1.6908711254660336</v>
      </c>
      <c r="V1047" s="295"/>
      <c r="W1047" s="295"/>
      <c r="X1047" s="295"/>
      <c r="Y1047" s="313"/>
      <c r="Z1047" s="313"/>
      <c r="AA1047" s="301"/>
      <c r="AB1047" s="295"/>
    </row>
    <row r="1048" spans="1:28" ht="15">
      <c r="A1048" s="247" t="s">
        <v>176</v>
      </c>
      <c r="B1048" s="287" t="s">
        <v>3872</v>
      </c>
      <c r="C1048" s="287" t="s">
        <v>3873</v>
      </c>
      <c r="D1048" s="305">
        <v>53</v>
      </c>
      <c r="E1048" s="287" t="s">
        <v>5</v>
      </c>
      <c r="F1048" s="289">
        <v>43707</v>
      </c>
      <c r="G1048" s="290" t="s">
        <v>448</v>
      </c>
      <c r="H1048" s="290" t="s">
        <v>2197</v>
      </c>
      <c r="I1048" s="291">
        <v>1</v>
      </c>
      <c r="J1048" s="291">
        <v>5</v>
      </c>
      <c r="K1048" s="290" t="s">
        <v>815</v>
      </c>
      <c r="L1048" s="292">
        <v>162.87</v>
      </c>
      <c r="M1048" s="293" t="s">
        <v>2198</v>
      </c>
      <c r="N1048" s="293" t="s">
        <v>2199</v>
      </c>
      <c r="O1048" s="294" t="s">
        <v>450</v>
      </c>
      <c r="P1048" s="295">
        <v>0.70645809999999998</v>
      </c>
      <c r="Q1048" s="295" t="s">
        <v>395</v>
      </c>
      <c r="R1048" s="296">
        <v>0</v>
      </c>
      <c r="S1048" s="297">
        <v>5.9240014857229475E-4</v>
      </c>
      <c r="T1048" s="297">
        <v>8.3367028105889296E-4</v>
      </c>
      <c r="U1048" s="298">
        <v>0.71059285910954262</v>
      </c>
      <c r="V1048" s="295"/>
      <c r="W1048" s="295"/>
      <c r="X1048" s="295"/>
      <c r="Y1048" s="313"/>
      <c r="Z1048" s="313"/>
      <c r="AA1048" s="301"/>
      <c r="AB1048" s="295"/>
    </row>
    <row r="1049" spans="1:28" ht="15">
      <c r="A1049" s="247" t="s">
        <v>176</v>
      </c>
      <c r="B1049" s="287" t="s">
        <v>3874</v>
      </c>
      <c r="C1049" s="287" t="s">
        <v>3875</v>
      </c>
      <c r="D1049" s="305">
        <v>54</v>
      </c>
      <c r="E1049" s="287" t="s">
        <v>5</v>
      </c>
      <c r="F1049" s="289">
        <v>43707</v>
      </c>
      <c r="G1049" s="290" t="s">
        <v>448</v>
      </c>
      <c r="H1049" s="290" t="s">
        <v>1937</v>
      </c>
      <c r="I1049" s="291">
        <v>1</v>
      </c>
      <c r="J1049" s="291">
        <v>3</v>
      </c>
      <c r="K1049" s="290" t="s">
        <v>815</v>
      </c>
      <c r="L1049" s="292">
        <v>217.97</v>
      </c>
      <c r="M1049" s="293" t="s">
        <v>1938</v>
      </c>
      <c r="N1049" s="293" t="s">
        <v>1939</v>
      </c>
      <c r="O1049" s="294" t="s">
        <v>450</v>
      </c>
      <c r="P1049" s="295">
        <v>2.8995872</v>
      </c>
      <c r="Q1049" s="295" t="s">
        <v>399</v>
      </c>
      <c r="R1049" s="296">
        <v>0</v>
      </c>
      <c r="S1049" s="297">
        <v>4.8550266559024427E-3</v>
      </c>
      <c r="T1049" s="297">
        <v>6.9394292429629705E-3</v>
      </c>
      <c r="U1049" s="298">
        <v>0.69962910290147473</v>
      </c>
      <c r="V1049" s="295"/>
      <c r="W1049" s="295"/>
      <c r="X1049" s="295"/>
      <c r="Y1049" s="313"/>
      <c r="Z1049" s="313"/>
      <c r="AA1049" s="301"/>
      <c r="AB1049" s="295"/>
    </row>
    <row r="1050" spans="1:28" ht="15">
      <c r="A1050" s="247" t="s">
        <v>176</v>
      </c>
      <c r="B1050" s="287" t="s">
        <v>3876</v>
      </c>
      <c r="C1050" s="287" t="s">
        <v>3877</v>
      </c>
      <c r="D1050" s="305">
        <v>55</v>
      </c>
      <c r="E1050" s="287" t="s">
        <v>5</v>
      </c>
      <c r="F1050" s="289">
        <v>43707</v>
      </c>
      <c r="G1050" s="290" t="s">
        <v>448</v>
      </c>
      <c r="H1050" s="290" t="s">
        <v>3878</v>
      </c>
      <c r="I1050" s="291">
        <v>1</v>
      </c>
      <c r="J1050" s="291">
        <v>2</v>
      </c>
      <c r="K1050" s="290" t="s">
        <v>815</v>
      </c>
      <c r="L1050" s="292">
        <v>138.27000000000001</v>
      </c>
      <c r="M1050" s="293" t="s">
        <v>3879</v>
      </c>
      <c r="N1050" s="293" t="s">
        <v>3880</v>
      </c>
      <c r="O1050" s="294" t="s">
        <v>450</v>
      </c>
      <c r="P1050" s="295">
        <v>0.18712282</v>
      </c>
      <c r="Q1050" s="295" t="s">
        <v>404</v>
      </c>
      <c r="R1050" s="296">
        <v>0</v>
      </c>
      <c r="S1050" s="297">
        <v>1.0293355380566922E-3</v>
      </c>
      <c r="T1050" s="297">
        <v>1.1649759987130992E-3</v>
      </c>
      <c r="U1050" s="298">
        <v>0.88356802131010137</v>
      </c>
      <c r="V1050" s="295"/>
      <c r="W1050" s="295"/>
      <c r="X1050" s="295"/>
      <c r="Y1050" s="313"/>
      <c r="Z1050" s="313"/>
      <c r="AA1050" s="301"/>
      <c r="AB1050" s="295"/>
    </row>
    <row r="1051" spans="1:28" ht="15">
      <c r="A1051" s="247" t="s">
        <v>176</v>
      </c>
      <c r="B1051" s="287" t="s">
        <v>3881</v>
      </c>
      <c r="C1051" s="287" t="s">
        <v>3882</v>
      </c>
      <c r="D1051" s="305">
        <v>56</v>
      </c>
      <c r="E1051" s="287" t="s">
        <v>5</v>
      </c>
      <c r="F1051" s="289">
        <v>43707</v>
      </c>
      <c r="G1051" s="290" t="s">
        <v>448</v>
      </c>
      <c r="H1051" s="290" t="s">
        <v>656</v>
      </c>
      <c r="I1051" s="291">
        <v>1</v>
      </c>
      <c r="J1051" s="291">
        <v>19</v>
      </c>
      <c r="K1051" s="290" t="s">
        <v>815</v>
      </c>
      <c r="L1051" s="292">
        <v>656.79</v>
      </c>
      <c r="M1051" s="293" t="s">
        <v>411</v>
      </c>
      <c r="N1051" s="293" t="s">
        <v>657</v>
      </c>
      <c r="O1051" s="294" t="s">
        <v>450</v>
      </c>
      <c r="P1051" s="295">
        <v>-6.8424224999999996</v>
      </c>
      <c r="Q1051" s="295" t="s">
        <v>408</v>
      </c>
      <c r="R1051" s="296">
        <v>0</v>
      </c>
      <c r="S1051" s="297">
        <v>1.0392546813726986E-3</v>
      </c>
      <c r="T1051" s="297">
        <v>6.7505448575105984E-4</v>
      </c>
      <c r="U1051" s="298">
        <v>1.5395122961318193</v>
      </c>
      <c r="V1051" s="295"/>
      <c r="W1051" s="295"/>
      <c r="X1051" s="295"/>
      <c r="Y1051" s="313"/>
      <c r="Z1051" s="313"/>
      <c r="AA1051" s="301"/>
      <c r="AB1051" s="295"/>
    </row>
    <row r="1052" spans="1:28" ht="15">
      <c r="A1052" s="247" t="s">
        <v>176</v>
      </c>
      <c r="B1052" s="287" t="s">
        <v>3883</v>
      </c>
      <c r="C1052" s="287" t="s">
        <v>3884</v>
      </c>
      <c r="D1052" s="305">
        <v>57</v>
      </c>
      <c r="E1052" s="287" t="s">
        <v>5</v>
      </c>
      <c r="F1052" s="289">
        <v>43707</v>
      </c>
      <c r="G1052" s="290" t="s">
        <v>448</v>
      </c>
      <c r="H1052" s="290" t="s">
        <v>1160</v>
      </c>
      <c r="I1052" s="291">
        <v>1</v>
      </c>
      <c r="J1052" s="291">
        <v>7</v>
      </c>
      <c r="K1052" s="290" t="s">
        <v>815</v>
      </c>
      <c r="L1052" s="292">
        <v>126.68</v>
      </c>
      <c r="M1052" s="293" t="s">
        <v>1161</v>
      </c>
      <c r="N1052" s="293" t="s">
        <v>1162</v>
      </c>
      <c r="O1052" s="294" t="s">
        <v>450</v>
      </c>
      <c r="P1052" s="295">
        <v>3.1483412</v>
      </c>
      <c r="Q1052" s="295" t="s">
        <v>408</v>
      </c>
      <c r="R1052" s="296">
        <v>0</v>
      </c>
      <c r="S1052" s="297">
        <v>6.0122760101906287E-5</v>
      </c>
      <c r="T1052" s="297">
        <v>6.0242849818293752E-4</v>
      </c>
      <c r="U1052" s="298">
        <v>9.9800657311615096E-2</v>
      </c>
      <c r="V1052" s="295"/>
      <c r="W1052" s="295"/>
      <c r="X1052" s="295"/>
      <c r="Y1052" s="313"/>
      <c r="Z1052" s="313"/>
      <c r="AA1052" s="301"/>
      <c r="AB1052" s="295"/>
    </row>
    <row r="1053" spans="1:28" ht="15">
      <c r="A1053" s="247" t="s">
        <v>176</v>
      </c>
      <c r="B1053" s="287" t="s">
        <v>3885</v>
      </c>
      <c r="C1053" s="287" t="s">
        <v>3886</v>
      </c>
      <c r="D1053" s="305">
        <v>58</v>
      </c>
      <c r="E1053" s="287" t="s">
        <v>5</v>
      </c>
      <c r="F1053" s="289">
        <v>43707</v>
      </c>
      <c r="G1053" s="290" t="s">
        <v>448</v>
      </c>
      <c r="H1053" s="290" t="s">
        <v>2346</v>
      </c>
      <c r="I1053" s="291">
        <v>1</v>
      </c>
      <c r="J1053" s="291">
        <v>19</v>
      </c>
      <c r="K1053" s="290" t="s">
        <v>815</v>
      </c>
      <c r="L1053" s="292">
        <v>219.08</v>
      </c>
      <c r="M1053" s="293" t="s">
        <v>2347</v>
      </c>
      <c r="N1053" s="293" t="s">
        <v>2348</v>
      </c>
      <c r="O1053" s="294" t="s">
        <v>450</v>
      </c>
      <c r="P1053" s="295">
        <v>2.7513622999999998</v>
      </c>
      <c r="Q1053" s="295" t="s">
        <v>399</v>
      </c>
      <c r="R1053" s="296">
        <v>0</v>
      </c>
      <c r="S1053" s="297">
        <v>2.4192705720643948E-3</v>
      </c>
      <c r="T1053" s="297">
        <v>4.4995135119995922E-3</v>
      </c>
      <c r="U1053" s="298">
        <v>0.53767380976021706</v>
      </c>
      <c r="V1053" s="295"/>
      <c r="W1053" s="295"/>
      <c r="X1053" s="295"/>
      <c r="Y1053" s="313"/>
      <c r="Z1053" s="313"/>
      <c r="AA1053" s="301"/>
      <c r="AB1053" s="295"/>
    </row>
    <row r="1054" spans="1:28" ht="15">
      <c r="A1054" s="247" t="s">
        <v>176</v>
      </c>
      <c r="B1054" s="287" t="s">
        <v>3887</v>
      </c>
      <c r="C1054" s="287" t="s">
        <v>3888</v>
      </c>
      <c r="D1054" s="305">
        <v>59</v>
      </c>
      <c r="E1054" s="287" t="s">
        <v>5</v>
      </c>
      <c r="F1054" s="289">
        <v>43707</v>
      </c>
      <c r="G1054" s="290" t="s">
        <v>448</v>
      </c>
      <c r="H1054" s="290" t="s">
        <v>3676</v>
      </c>
      <c r="I1054" s="291">
        <v>1</v>
      </c>
      <c r="J1054" s="291">
        <v>13</v>
      </c>
      <c r="K1054" s="290" t="s">
        <v>815</v>
      </c>
      <c r="L1054" s="292">
        <v>81.7</v>
      </c>
      <c r="M1054" s="293" t="s">
        <v>3677</v>
      </c>
      <c r="N1054" s="293" t="s">
        <v>3678</v>
      </c>
      <c r="O1054" s="294" t="s">
        <v>450</v>
      </c>
      <c r="P1054" s="295">
        <v>-0.96327660000000004</v>
      </c>
      <c r="Q1054" s="295" t="s">
        <v>399</v>
      </c>
      <c r="R1054" s="296">
        <v>0</v>
      </c>
      <c r="S1054" s="297">
        <v>8.65806250621593E-5</v>
      </c>
      <c r="T1054" s="297">
        <v>1.0795893823624001E-3</v>
      </c>
      <c r="U1054" s="298">
        <v>8.0197736729033173E-2</v>
      </c>
      <c r="V1054" s="295"/>
      <c r="W1054" s="295"/>
      <c r="X1054" s="295"/>
      <c r="Y1054" s="313"/>
      <c r="Z1054" s="313"/>
      <c r="AA1054" s="301"/>
      <c r="AB1054" s="295"/>
    </row>
    <row r="1055" spans="1:28" ht="15">
      <c r="A1055" s="247" t="s">
        <v>176</v>
      </c>
      <c r="B1055" s="287" t="s">
        <v>3889</v>
      </c>
      <c r="C1055" s="287" t="s">
        <v>3890</v>
      </c>
      <c r="D1055" s="305">
        <v>60</v>
      </c>
      <c r="E1055" s="287" t="s">
        <v>5</v>
      </c>
      <c r="F1055" s="289">
        <v>43707</v>
      </c>
      <c r="G1055" s="290" t="s">
        <v>448</v>
      </c>
      <c r="H1055" s="290" t="s">
        <v>1671</v>
      </c>
      <c r="I1055" s="291">
        <v>1</v>
      </c>
      <c r="J1055" s="291">
        <v>7</v>
      </c>
      <c r="K1055" s="290" t="s">
        <v>815</v>
      </c>
      <c r="L1055" s="292">
        <v>136.72999999999999</v>
      </c>
      <c r="M1055" s="293" t="s">
        <v>1672</v>
      </c>
      <c r="N1055" s="293" t="s">
        <v>1673</v>
      </c>
      <c r="O1055" s="294" t="s">
        <v>450</v>
      </c>
      <c r="P1055" s="295">
        <v>-2.347231E-2</v>
      </c>
      <c r="Q1055" s="295" t="s">
        <v>404</v>
      </c>
      <c r="R1055" s="296">
        <v>0</v>
      </c>
      <c r="S1055" s="297">
        <v>3.9245015333848601E-3</v>
      </c>
      <c r="T1055" s="297">
        <v>7.7315935041262955E-3</v>
      </c>
      <c r="U1055" s="298">
        <v>0.50759284373788949</v>
      </c>
      <c r="V1055" s="295"/>
      <c r="W1055" s="295"/>
      <c r="X1055" s="295"/>
      <c r="Y1055" s="313"/>
      <c r="Z1055" s="313"/>
      <c r="AA1055" s="301"/>
      <c r="AB1055" s="295"/>
    </row>
    <row r="1056" spans="1:28" ht="15">
      <c r="A1056" s="247" t="s">
        <v>176</v>
      </c>
      <c r="B1056" s="287" t="s">
        <v>3891</v>
      </c>
      <c r="C1056" s="287" t="s">
        <v>3892</v>
      </c>
      <c r="D1056" s="305">
        <v>61</v>
      </c>
      <c r="E1056" s="287" t="s">
        <v>5</v>
      </c>
      <c r="F1056" s="289">
        <v>43707</v>
      </c>
      <c r="G1056" s="290" t="s">
        <v>448</v>
      </c>
      <c r="H1056" s="290" t="s">
        <v>3893</v>
      </c>
      <c r="I1056" s="291">
        <v>1</v>
      </c>
      <c r="J1056" s="291">
        <v>5</v>
      </c>
      <c r="K1056" s="290" t="s">
        <v>815</v>
      </c>
      <c r="L1056" s="292">
        <v>53.22</v>
      </c>
      <c r="M1056" s="293" t="s">
        <v>3894</v>
      </c>
      <c r="N1056" s="293" t="s">
        <v>3895</v>
      </c>
      <c r="O1056" s="294" t="s">
        <v>450</v>
      </c>
      <c r="P1056" s="295">
        <v>-7.2363910000000002</v>
      </c>
      <c r="Q1056" s="295" t="s">
        <v>399</v>
      </c>
      <c r="R1056" s="296">
        <v>0</v>
      </c>
      <c r="S1056" s="297">
        <v>1.5453368617989079E-4</v>
      </c>
      <c r="T1056" s="297">
        <v>5.7371930617415199E-4</v>
      </c>
      <c r="U1056" s="298">
        <v>0.26935416765107467</v>
      </c>
      <c r="V1056" s="295"/>
      <c r="W1056" s="295"/>
      <c r="X1056" s="295"/>
      <c r="Y1056" s="313"/>
      <c r="Z1056" s="313"/>
      <c r="AA1056" s="301"/>
      <c r="AB1056" s="295"/>
    </row>
    <row r="1057" spans="1:28" ht="15">
      <c r="A1057" s="247" t="s">
        <v>3896</v>
      </c>
      <c r="B1057" s="287" t="s">
        <v>3897</v>
      </c>
      <c r="C1057" s="287" t="s">
        <v>3898</v>
      </c>
      <c r="D1057" s="305">
        <v>62</v>
      </c>
      <c r="E1057" s="287" t="s">
        <v>5</v>
      </c>
      <c r="F1057" s="289">
        <v>43707</v>
      </c>
      <c r="G1057" s="290" t="s">
        <v>448</v>
      </c>
      <c r="H1057" s="290" t="s">
        <v>1175</v>
      </c>
      <c r="I1057" s="291">
        <v>1</v>
      </c>
      <c r="J1057" s="291">
        <v>1</v>
      </c>
      <c r="K1057" s="290" t="s">
        <v>815</v>
      </c>
      <c r="L1057" s="292">
        <v>83.62</v>
      </c>
      <c r="M1057" s="293" t="s">
        <v>1176</v>
      </c>
      <c r="N1057" s="293" t="s">
        <v>1177</v>
      </c>
      <c r="O1057" s="294" t="s">
        <v>450</v>
      </c>
      <c r="P1057" s="295">
        <v>-0.13645887000000001</v>
      </c>
      <c r="Q1057" s="295" t="s">
        <v>447</v>
      </c>
      <c r="R1057" s="296">
        <v>0</v>
      </c>
      <c r="S1057" s="297">
        <v>1.2105756090509689E-3</v>
      </c>
      <c r="T1057" s="297">
        <v>2.1870033861088488E-3</v>
      </c>
      <c r="U1057" s="298">
        <v>0.55353165739941734</v>
      </c>
      <c r="V1057" s="295"/>
      <c r="W1057" s="295"/>
      <c r="X1057" s="295"/>
      <c r="Y1057" s="313"/>
      <c r="Z1057" s="313"/>
      <c r="AA1057" s="301"/>
      <c r="AB1057" s="295"/>
    </row>
    <row r="1058" spans="1:28" ht="15">
      <c r="A1058" s="247" t="s">
        <v>176</v>
      </c>
      <c r="B1058" s="287" t="s">
        <v>3899</v>
      </c>
      <c r="C1058" s="287" t="s">
        <v>3900</v>
      </c>
      <c r="D1058" s="305">
        <v>63</v>
      </c>
      <c r="E1058" s="287" t="s">
        <v>5</v>
      </c>
      <c r="F1058" s="289">
        <v>43707</v>
      </c>
      <c r="G1058" s="290" t="s">
        <v>448</v>
      </c>
      <c r="H1058" s="290" t="s">
        <v>1956</v>
      </c>
      <c r="I1058" s="291">
        <v>1</v>
      </c>
      <c r="J1058" s="291">
        <v>6</v>
      </c>
      <c r="K1058" s="290" t="s">
        <v>815</v>
      </c>
      <c r="L1058" s="292">
        <v>264.74</v>
      </c>
      <c r="M1058" s="293" t="s">
        <v>1957</v>
      </c>
      <c r="N1058" s="293" t="s">
        <v>1958</v>
      </c>
      <c r="O1058" s="294" t="s">
        <v>450</v>
      </c>
      <c r="P1058" s="295">
        <v>4.7207116999999998</v>
      </c>
      <c r="Q1058" s="295" t="s">
        <v>408</v>
      </c>
      <c r="R1058" s="296">
        <v>0</v>
      </c>
      <c r="S1058" s="297">
        <v>4.8945021707037133E-4</v>
      </c>
      <c r="T1058" s="297">
        <v>1.6489890134443856E-3</v>
      </c>
      <c r="U1058" s="298">
        <v>0.29681836148078056</v>
      </c>
      <c r="V1058" s="295"/>
      <c r="W1058" s="295"/>
      <c r="X1058" s="295"/>
      <c r="Y1058" s="313"/>
      <c r="Z1058" s="313"/>
      <c r="AA1058" s="301"/>
      <c r="AB1058" s="295"/>
    </row>
    <row r="1059" spans="1:28" ht="15">
      <c r="A1059" s="247" t="s">
        <v>176</v>
      </c>
      <c r="B1059" s="287" t="s">
        <v>3901</v>
      </c>
      <c r="C1059" s="287" t="s">
        <v>3902</v>
      </c>
      <c r="D1059" s="305">
        <v>64</v>
      </c>
      <c r="E1059" s="287" t="s">
        <v>5</v>
      </c>
      <c r="F1059" s="289">
        <v>43707</v>
      </c>
      <c r="G1059" s="290" t="s">
        <v>448</v>
      </c>
      <c r="H1059" s="290" t="s">
        <v>3903</v>
      </c>
      <c r="I1059" s="291">
        <v>1</v>
      </c>
      <c r="J1059" s="291">
        <v>2</v>
      </c>
      <c r="K1059" s="290" t="s">
        <v>815</v>
      </c>
      <c r="L1059" s="292">
        <v>102.37</v>
      </c>
      <c r="M1059" s="293" t="s">
        <v>3904</v>
      </c>
      <c r="N1059" s="293" t="s">
        <v>3905</v>
      </c>
      <c r="O1059" s="294" t="s">
        <v>450</v>
      </c>
      <c r="P1059" s="295">
        <v>-2.0670055999999999</v>
      </c>
      <c r="Q1059" s="295" t="s">
        <v>408</v>
      </c>
      <c r="R1059" s="296">
        <v>0</v>
      </c>
      <c r="S1059" s="297">
        <v>6.5417429861415119E-4</v>
      </c>
      <c r="T1059" s="297">
        <v>5.7802136860275201E-4</v>
      </c>
      <c r="U1059" s="298">
        <v>1.1317476033723168</v>
      </c>
      <c r="V1059" s="295"/>
      <c r="W1059" s="295"/>
      <c r="X1059" s="295"/>
      <c r="Y1059" s="313"/>
      <c r="Z1059" s="313"/>
      <c r="AA1059" s="301"/>
      <c r="AB1059" s="295"/>
    </row>
    <row r="1060" spans="1:28" ht="15">
      <c r="A1060" s="247" t="s">
        <v>176</v>
      </c>
      <c r="B1060" s="287" t="s">
        <v>3906</v>
      </c>
      <c r="C1060" s="287" t="s">
        <v>3907</v>
      </c>
      <c r="D1060" s="305">
        <v>65</v>
      </c>
      <c r="E1060" s="287" t="s">
        <v>5</v>
      </c>
      <c r="F1060" s="289">
        <v>43707</v>
      </c>
      <c r="G1060" s="290" t="s">
        <v>448</v>
      </c>
      <c r="H1060" s="290" t="s">
        <v>1180</v>
      </c>
      <c r="I1060" s="291">
        <v>1</v>
      </c>
      <c r="J1060" s="291">
        <v>15</v>
      </c>
      <c r="K1060" s="290" t="s">
        <v>815</v>
      </c>
      <c r="L1060" s="292">
        <v>73.81</v>
      </c>
      <c r="M1060" s="293" t="s">
        <v>1181</v>
      </c>
      <c r="N1060" s="293" t="s">
        <v>1182</v>
      </c>
      <c r="O1060" s="294" t="s">
        <v>450</v>
      </c>
      <c r="P1060" s="295">
        <v>3.0486941000000001</v>
      </c>
      <c r="Q1060" s="295" t="s">
        <v>408</v>
      </c>
      <c r="R1060" s="296">
        <v>0</v>
      </c>
      <c r="S1060" s="297">
        <v>8.8620517151981461E-6</v>
      </c>
      <c r="T1060" s="297">
        <v>9.6633538311274327E-4</v>
      </c>
      <c r="U1060" s="298">
        <v>9.1707825979132161E-3</v>
      </c>
      <c r="V1060" s="295"/>
      <c r="W1060" s="295"/>
      <c r="X1060" s="295"/>
      <c r="Y1060" s="313"/>
      <c r="Z1060" s="313"/>
      <c r="AA1060" s="301"/>
      <c r="AB1060" s="295"/>
    </row>
    <row r="1061" spans="1:28" ht="15">
      <c r="A1061" s="247" t="s">
        <v>176</v>
      </c>
      <c r="B1061" s="287" t="s">
        <v>3908</v>
      </c>
      <c r="C1061" s="287" t="s">
        <v>3909</v>
      </c>
      <c r="D1061" s="305">
        <v>66</v>
      </c>
      <c r="E1061" s="287" t="s">
        <v>5</v>
      </c>
      <c r="F1061" s="289">
        <v>43707</v>
      </c>
      <c r="G1061" s="290" t="s">
        <v>448</v>
      </c>
      <c r="H1061" s="290" t="s">
        <v>1185</v>
      </c>
      <c r="I1061" s="291">
        <v>1</v>
      </c>
      <c r="J1061" s="291">
        <v>15</v>
      </c>
      <c r="K1061" s="290" t="s">
        <v>815</v>
      </c>
      <c r="L1061" s="292">
        <v>64.510000000000005</v>
      </c>
      <c r="M1061" s="293" t="s">
        <v>1186</v>
      </c>
      <c r="N1061" s="293" t="s">
        <v>1187</v>
      </c>
      <c r="O1061" s="294" t="s">
        <v>450</v>
      </c>
      <c r="P1061" s="295">
        <v>-2.9985010000000001</v>
      </c>
      <c r="Q1061" s="295" t="s">
        <v>447</v>
      </c>
      <c r="R1061" s="296">
        <v>0</v>
      </c>
      <c r="S1061" s="297">
        <v>5.4463522980630375E-6</v>
      </c>
      <c r="T1061" s="297">
        <v>4.4813309771554141E-4</v>
      </c>
      <c r="U1061" s="298">
        <v>1.215342568051107E-2</v>
      </c>
      <c r="V1061" s="295"/>
      <c r="W1061" s="295"/>
      <c r="X1061" s="295"/>
      <c r="Y1061" s="313"/>
      <c r="Z1061" s="313"/>
      <c r="AA1061" s="301"/>
      <c r="AB1061" s="295"/>
    </row>
    <row r="1062" spans="1:28" ht="15">
      <c r="A1062" s="247" t="s">
        <v>176</v>
      </c>
      <c r="B1062" s="287" t="s">
        <v>3910</v>
      </c>
      <c r="C1062" s="287" t="s">
        <v>3911</v>
      </c>
      <c r="D1062" s="305">
        <v>67</v>
      </c>
      <c r="E1062" s="287" t="s">
        <v>5</v>
      </c>
      <c r="F1062" s="289">
        <v>43707</v>
      </c>
      <c r="G1062" s="290" t="s">
        <v>448</v>
      </c>
      <c r="H1062" s="290" t="s">
        <v>1197</v>
      </c>
      <c r="I1062" s="291">
        <v>1</v>
      </c>
      <c r="J1062" s="291">
        <v>4</v>
      </c>
      <c r="K1062" s="290" t="s">
        <v>815</v>
      </c>
      <c r="L1062" s="292">
        <v>80.22</v>
      </c>
      <c r="M1062" s="293" t="s">
        <v>1198</v>
      </c>
      <c r="N1062" s="293" t="s">
        <v>1199</v>
      </c>
      <c r="O1062" s="294" t="s">
        <v>450</v>
      </c>
      <c r="P1062" s="295">
        <v>-5.2910747999999996</v>
      </c>
      <c r="Q1062" s="295" t="s">
        <v>484</v>
      </c>
      <c r="R1062" s="296">
        <v>0</v>
      </c>
      <c r="S1062" s="297">
        <v>2.8729468004080028E-5</v>
      </c>
      <c r="T1062" s="297">
        <v>2.7415934344340013E-4</v>
      </c>
      <c r="U1062" s="298">
        <v>0.10479113220524323</v>
      </c>
      <c r="V1062" s="295"/>
      <c r="W1062" s="295"/>
      <c r="X1062" s="295"/>
      <c r="Y1062" s="313"/>
      <c r="Z1062" s="313"/>
      <c r="AA1062" s="301"/>
      <c r="AB1062" s="295"/>
    </row>
    <row r="1063" spans="1:28" ht="15">
      <c r="A1063" s="247" t="s">
        <v>3912</v>
      </c>
      <c r="B1063" s="287" t="s">
        <v>3913</v>
      </c>
      <c r="C1063" s="287" t="s">
        <v>3914</v>
      </c>
      <c r="D1063" s="305">
        <v>68</v>
      </c>
      <c r="E1063" s="287" t="s">
        <v>5</v>
      </c>
      <c r="F1063" s="289">
        <v>43707</v>
      </c>
      <c r="G1063" s="290" t="s">
        <v>448</v>
      </c>
      <c r="H1063" s="290" t="s">
        <v>1464</v>
      </c>
      <c r="I1063" s="291">
        <v>1</v>
      </c>
      <c r="J1063" s="291">
        <v>1</v>
      </c>
      <c r="K1063" s="290" t="s">
        <v>815</v>
      </c>
      <c r="L1063" s="292">
        <v>61.62</v>
      </c>
      <c r="M1063" s="293" t="s">
        <v>1465</v>
      </c>
      <c r="N1063" s="293" t="s">
        <v>1466</v>
      </c>
      <c r="O1063" s="294" t="s">
        <v>450</v>
      </c>
      <c r="P1063" s="295">
        <v>-6.1316547000000003</v>
      </c>
      <c r="Q1063" s="295" t="s">
        <v>408</v>
      </c>
      <c r="R1063" s="296">
        <v>0</v>
      </c>
      <c r="S1063" s="297">
        <v>2.595249104829039E-5</v>
      </c>
      <c r="T1063" s="297">
        <v>3.752826757013498E-4</v>
      </c>
      <c r="U1063" s="298">
        <v>6.915451399345543E-2</v>
      </c>
      <c r="V1063" s="295"/>
      <c r="W1063" s="295"/>
      <c r="X1063" s="295"/>
      <c r="Y1063" s="313"/>
      <c r="Z1063" s="313"/>
      <c r="AA1063" s="301"/>
      <c r="AB1063" s="295"/>
    </row>
    <row r="1064" spans="1:28" ht="15">
      <c r="A1064" s="247" t="s">
        <v>176</v>
      </c>
      <c r="B1064" s="287" t="s">
        <v>3915</v>
      </c>
      <c r="C1064" s="287" t="s">
        <v>3916</v>
      </c>
      <c r="D1064" s="305">
        <v>69</v>
      </c>
      <c r="E1064" s="287" t="s">
        <v>5</v>
      </c>
      <c r="F1064" s="289">
        <v>43707</v>
      </c>
      <c r="G1064" s="290" t="s">
        <v>448</v>
      </c>
      <c r="H1064" s="290" t="s">
        <v>1695</v>
      </c>
      <c r="I1064" s="291">
        <v>1</v>
      </c>
      <c r="J1064" s="291">
        <v>21</v>
      </c>
      <c r="K1064" s="290" t="s">
        <v>815</v>
      </c>
      <c r="L1064" s="292">
        <v>148.94</v>
      </c>
      <c r="M1064" s="293" t="s">
        <v>1696</v>
      </c>
      <c r="N1064" s="293" t="s">
        <v>1697</v>
      </c>
      <c r="O1064" s="294" t="s">
        <v>450</v>
      </c>
      <c r="P1064" s="295">
        <v>-5.3514122999999998</v>
      </c>
      <c r="Q1064" s="295" t="s">
        <v>404</v>
      </c>
      <c r="R1064" s="296">
        <v>0</v>
      </c>
      <c r="S1064" s="297">
        <v>1.3739291597471008E-3</v>
      </c>
      <c r="T1064" s="297">
        <v>1.9103483663424261E-3</v>
      </c>
      <c r="U1064" s="298">
        <v>0.71920346254837308</v>
      </c>
      <c r="V1064" s="295"/>
      <c r="W1064" s="295"/>
      <c r="X1064" s="295"/>
      <c r="Y1064" s="313"/>
      <c r="Z1064" s="313"/>
      <c r="AA1064" s="301"/>
      <c r="AB1064" s="295"/>
    </row>
    <row r="1065" spans="1:28" ht="15">
      <c r="A1065" s="247" t="s">
        <v>176</v>
      </c>
      <c r="B1065" s="287" t="s">
        <v>3917</v>
      </c>
      <c r="C1065" s="287" t="s">
        <v>3918</v>
      </c>
      <c r="D1065" s="305">
        <v>70</v>
      </c>
      <c r="E1065" s="287" t="s">
        <v>5</v>
      </c>
      <c r="F1065" s="289">
        <v>43707</v>
      </c>
      <c r="G1065" s="290" t="s">
        <v>448</v>
      </c>
      <c r="H1065" s="290" t="s">
        <v>3919</v>
      </c>
      <c r="I1065" s="291">
        <v>1</v>
      </c>
      <c r="J1065" s="291">
        <v>31</v>
      </c>
      <c r="K1065" s="290" t="s">
        <v>815</v>
      </c>
      <c r="L1065" s="292">
        <v>220.66</v>
      </c>
      <c r="M1065" s="293" t="s">
        <v>3920</v>
      </c>
      <c r="N1065" s="293" t="s">
        <v>3921</v>
      </c>
      <c r="O1065" s="294" t="s">
        <v>450</v>
      </c>
      <c r="P1065" s="295">
        <v>0.93431470000000005</v>
      </c>
      <c r="Q1065" s="295" t="s">
        <v>408</v>
      </c>
      <c r="R1065" s="296">
        <v>0</v>
      </c>
      <c r="S1065" s="297">
        <v>5.014460329790583E-3</v>
      </c>
      <c r="T1065" s="297">
        <v>2.8070978515682427E-3</v>
      </c>
      <c r="U1065" s="298">
        <v>1.7863503856800547</v>
      </c>
      <c r="V1065" s="295"/>
      <c r="W1065" s="295"/>
      <c r="X1065" s="295"/>
      <c r="Y1065" s="313"/>
      <c r="Z1065" s="313"/>
      <c r="AA1065" s="301"/>
      <c r="AB1065" s="295"/>
    </row>
    <row r="1066" spans="1:28" ht="15">
      <c r="A1066" s="247" t="s">
        <v>3922</v>
      </c>
      <c r="B1066" s="287" t="s">
        <v>3923</v>
      </c>
      <c r="C1066" s="287" t="s">
        <v>3924</v>
      </c>
      <c r="D1066" s="305">
        <v>71</v>
      </c>
      <c r="E1066" s="287" t="s">
        <v>5</v>
      </c>
      <c r="F1066" s="289">
        <v>43707</v>
      </c>
      <c r="G1066" s="290" t="s">
        <v>448</v>
      </c>
      <c r="H1066" s="290" t="s">
        <v>1841</v>
      </c>
      <c r="I1066" s="291">
        <v>1</v>
      </c>
      <c r="J1066" s="291">
        <v>1</v>
      </c>
      <c r="K1066" s="290" t="s">
        <v>815</v>
      </c>
      <c r="L1066" s="292">
        <v>363.92</v>
      </c>
      <c r="M1066" s="293" t="s">
        <v>1842</v>
      </c>
      <c r="N1066" s="293" t="s">
        <v>1843</v>
      </c>
      <c r="O1066" s="294" t="s">
        <v>450</v>
      </c>
      <c r="P1066" s="295">
        <v>5.3187730000000002</v>
      </c>
      <c r="Q1066" s="295" t="s">
        <v>447</v>
      </c>
      <c r="R1066" s="296">
        <v>0</v>
      </c>
      <c r="S1066" s="297">
        <v>2.0127246719193833E-4</v>
      </c>
      <c r="T1066" s="297">
        <v>6.9944133536526396E-4</v>
      </c>
      <c r="U1066" s="298">
        <v>0.28776175644070184</v>
      </c>
      <c r="V1066" s="295"/>
      <c r="W1066" s="295"/>
      <c r="X1066" s="295"/>
      <c r="Y1066" s="313"/>
      <c r="Z1066" s="313"/>
      <c r="AA1066" s="301"/>
      <c r="AB1066" s="295"/>
    </row>
    <row r="1067" spans="1:28" ht="15">
      <c r="A1067" s="247" t="s">
        <v>176</v>
      </c>
      <c r="B1067" s="287" t="s">
        <v>3925</v>
      </c>
      <c r="C1067" s="287" t="s">
        <v>3926</v>
      </c>
      <c r="D1067" s="305">
        <v>72</v>
      </c>
      <c r="E1067" s="287" t="s">
        <v>5</v>
      </c>
      <c r="F1067" s="289">
        <v>43707</v>
      </c>
      <c r="G1067" s="290" t="s">
        <v>448</v>
      </c>
      <c r="H1067" s="290" t="s">
        <v>2111</v>
      </c>
      <c r="I1067" s="291">
        <v>1</v>
      </c>
      <c r="J1067" s="291">
        <v>16</v>
      </c>
      <c r="K1067" s="290" t="s">
        <v>815</v>
      </c>
      <c r="L1067" s="292">
        <v>287.06</v>
      </c>
      <c r="M1067" s="293" t="s">
        <v>2112</v>
      </c>
      <c r="N1067" s="293" t="s">
        <v>2113</v>
      </c>
      <c r="O1067" s="294" t="s">
        <v>450</v>
      </c>
      <c r="P1067" s="295">
        <v>-1.0407626999999999</v>
      </c>
      <c r="Q1067" s="295" t="s">
        <v>404</v>
      </c>
      <c r="R1067" s="296">
        <v>0</v>
      </c>
      <c r="S1067" s="297">
        <v>7.8067180858590992E-3</v>
      </c>
      <c r="T1067" s="297">
        <v>4.5614628807339914E-3</v>
      </c>
      <c r="U1067" s="298">
        <v>1.7114505346150946</v>
      </c>
      <c r="V1067" s="295"/>
      <c r="W1067" s="295"/>
      <c r="X1067" s="295"/>
      <c r="Y1067" s="313"/>
      <c r="Z1067" s="313"/>
      <c r="AA1067" s="301"/>
      <c r="AB1067" s="295"/>
    </row>
    <row r="1068" spans="1:28" ht="15">
      <c r="A1068" s="247" t="s">
        <v>176</v>
      </c>
      <c r="B1068" s="287" t="s">
        <v>3927</v>
      </c>
      <c r="C1068" s="287" t="s">
        <v>3928</v>
      </c>
      <c r="D1068" s="305">
        <v>73</v>
      </c>
      <c r="E1068" s="287" t="s">
        <v>5</v>
      </c>
      <c r="F1068" s="289">
        <v>43707</v>
      </c>
      <c r="G1068" s="290" t="s">
        <v>448</v>
      </c>
      <c r="H1068" s="290" t="s">
        <v>3929</v>
      </c>
      <c r="I1068" s="291">
        <v>1</v>
      </c>
      <c r="J1068" s="291">
        <v>9</v>
      </c>
      <c r="K1068" s="290" t="s">
        <v>815</v>
      </c>
      <c r="L1068" s="292">
        <v>134.22</v>
      </c>
      <c r="M1068" s="293" t="s">
        <v>3930</v>
      </c>
      <c r="N1068" s="293" t="s">
        <v>3931</v>
      </c>
      <c r="O1068" s="294" t="s">
        <v>450</v>
      </c>
      <c r="P1068" s="295">
        <v>-6.0050129999999999</v>
      </c>
      <c r="Q1068" s="295" t="s">
        <v>404</v>
      </c>
      <c r="R1068" s="296">
        <v>0</v>
      </c>
      <c r="S1068" s="297">
        <v>4.4320889086527885E-4</v>
      </c>
      <c r="T1068" s="297">
        <v>8.7851999739150643E-4</v>
      </c>
      <c r="U1068" s="298">
        <v>0.5044949371457117</v>
      </c>
      <c r="V1068" s="295"/>
      <c r="W1068" s="295"/>
      <c r="X1068" s="295"/>
      <c r="Y1068" s="313"/>
      <c r="Z1068" s="313"/>
      <c r="AA1068" s="301"/>
      <c r="AB1068" s="295"/>
    </row>
    <row r="1069" spans="1:28" ht="15">
      <c r="A1069" s="247" t="s">
        <v>176</v>
      </c>
      <c r="B1069" s="287" t="s">
        <v>3932</v>
      </c>
      <c r="C1069" s="287" t="s">
        <v>3933</v>
      </c>
      <c r="D1069" s="305">
        <v>74</v>
      </c>
      <c r="E1069" s="287" t="s">
        <v>5</v>
      </c>
      <c r="F1069" s="289">
        <v>43707</v>
      </c>
      <c r="G1069" s="290" t="s">
        <v>448</v>
      </c>
      <c r="H1069" s="290" t="s">
        <v>3706</v>
      </c>
      <c r="I1069" s="291">
        <v>1</v>
      </c>
      <c r="J1069" s="291">
        <v>7</v>
      </c>
      <c r="K1069" s="290" t="s">
        <v>815</v>
      </c>
      <c r="L1069" s="292">
        <v>101.88</v>
      </c>
      <c r="M1069" s="293" t="s">
        <v>3707</v>
      </c>
      <c r="N1069" s="293" t="s">
        <v>3708</v>
      </c>
      <c r="O1069" s="294" t="s">
        <v>450</v>
      </c>
      <c r="P1069" s="295">
        <v>-2.8765738000000001</v>
      </c>
      <c r="Q1069" s="295" t="s">
        <v>399</v>
      </c>
      <c r="R1069" s="296">
        <v>0</v>
      </c>
      <c r="S1069" s="297">
        <v>1.3730214461673911E-4</v>
      </c>
      <c r="T1069" s="297">
        <v>4.9473734864154551E-4</v>
      </c>
      <c r="U1069" s="298">
        <v>0.27752532731507867</v>
      </c>
      <c r="V1069" s="295"/>
      <c r="W1069" s="295"/>
      <c r="X1069" s="295"/>
      <c r="Y1069" s="313"/>
      <c r="Z1069" s="313"/>
      <c r="AA1069" s="301"/>
      <c r="AB1069" s="295"/>
    </row>
    <row r="1070" spans="1:28" ht="15">
      <c r="A1070" s="247" t="s">
        <v>176</v>
      </c>
      <c r="B1070" s="287" t="s">
        <v>3934</v>
      </c>
      <c r="C1070" s="287" t="s">
        <v>3935</v>
      </c>
      <c r="D1070" s="305">
        <v>75</v>
      </c>
      <c r="E1070" s="287" t="s">
        <v>5</v>
      </c>
      <c r="F1070" s="289">
        <v>43707</v>
      </c>
      <c r="G1070" s="290" t="s">
        <v>448</v>
      </c>
      <c r="H1070" s="290" t="s">
        <v>2120</v>
      </c>
      <c r="I1070" s="291">
        <v>1</v>
      </c>
      <c r="J1070" s="291">
        <v>9</v>
      </c>
      <c r="K1070" s="290" t="s">
        <v>815</v>
      </c>
      <c r="L1070" s="292">
        <v>234</v>
      </c>
      <c r="M1070" s="293" t="s">
        <v>2121</v>
      </c>
      <c r="N1070" s="293" t="s">
        <v>2122</v>
      </c>
      <c r="O1070" s="294" t="s">
        <v>450</v>
      </c>
      <c r="P1070" s="295">
        <v>-1.0280727999999999</v>
      </c>
      <c r="Q1070" s="295" t="s">
        <v>395</v>
      </c>
      <c r="R1070" s="296">
        <v>0</v>
      </c>
      <c r="S1070" s="297">
        <v>1.7796299080610711E-2</v>
      </c>
      <c r="T1070" s="297">
        <v>9.2807784119181679E-3</v>
      </c>
      <c r="U1070" s="298">
        <v>1.9175437975932172</v>
      </c>
      <c r="V1070" s="295"/>
      <c r="W1070" s="295"/>
      <c r="X1070" s="295"/>
      <c r="Y1070" s="313"/>
      <c r="Z1070" s="313"/>
      <c r="AA1070" s="301"/>
      <c r="AB1070" s="295"/>
    </row>
    <row r="1071" spans="1:28" ht="15">
      <c r="A1071" s="247" t="s">
        <v>176</v>
      </c>
      <c r="B1071" s="287" t="s">
        <v>3936</v>
      </c>
      <c r="C1071" s="287" t="s">
        <v>3937</v>
      </c>
      <c r="D1071" s="305">
        <v>76</v>
      </c>
      <c r="E1071" s="287" t="s">
        <v>5</v>
      </c>
      <c r="F1071" s="289">
        <v>43707</v>
      </c>
      <c r="G1071" s="290" t="s">
        <v>448</v>
      </c>
      <c r="H1071" s="290" t="s">
        <v>2798</v>
      </c>
      <c r="I1071" s="291">
        <v>1</v>
      </c>
      <c r="J1071" s="291">
        <v>12</v>
      </c>
      <c r="K1071" s="290" t="s">
        <v>815</v>
      </c>
      <c r="L1071" s="292">
        <v>25.41</v>
      </c>
      <c r="M1071" s="293" t="s">
        <v>2799</v>
      </c>
      <c r="N1071" s="293" t="s">
        <v>2800</v>
      </c>
      <c r="O1071" s="294" t="s">
        <v>450</v>
      </c>
      <c r="P1071" s="295">
        <v>-11.956185</v>
      </c>
      <c r="Q1071" s="295" t="s">
        <v>408</v>
      </c>
      <c r="R1071" s="296">
        <v>0</v>
      </c>
      <c r="S1071" s="297">
        <v>2.3583934482625288E-5</v>
      </c>
      <c r="T1071" s="297">
        <v>2.3422357294722112E-4</v>
      </c>
      <c r="U1071" s="298">
        <v>0.10068984170068819</v>
      </c>
      <c r="V1071" s="295"/>
      <c r="W1071" s="295"/>
      <c r="X1071" s="295"/>
      <c r="Y1071" s="313"/>
      <c r="Z1071" s="313"/>
      <c r="AA1071" s="301"/>
      <c r="AB1071" s="295"/>
    </row>
    <row r="1072" spans="1:28" ht="15">
      <c r="A1072" s="247" t="s">
        <v>176</v>
      </c>
      <c r="B1072" s="287" t="s">
        <v>3938</v>
      </c>
      <c r="C1072" s="287" t="s">
        <v>3939</v>
      </c>
      <c r="D1072" s="305">
        <v>77</v>
      </c>
      <c r="E1072" s="287" t="s">
        <v>5</v>
      </c>
      <c r="F1072" s="289">
        <v>43707</v>
      </c>
      <c r="G1072" s="290" t="s">
        <v>448</v>
      </c>
      <c r="H1072" s="290" t="s">
        <v>1213</v>
      </c>
      <c r="I1072" s="291">
        <v>1</v>
      </c>
      <c r="J1072" s="291">
        <v>7</v>
      </c>
      <c r="K1072" s="290" t="s">
        <v>815</v>
      </c>
      <c r="L1072" s="292">
        <v>73.39</v>
      </c>
      <c r="M1072" s="293" t="s">
        <v>1214</v>
      </c>
      <c r="N1072" s="293" t="s">
        <v>1215</v>
      </c>
      <c r="O1072" s="294" t="s">
        <v>450</v>
      </c>
      <c r="P1072" s="295">
        <v>5.3202629999999997</v>
      </c>
      <c r="Q1072" s="295" t="s">
        <v>408</v>
      </c>
      <c r="R1072" s="296">
        <v>0</v>
      </c>
      <c r="S1072" s="297">
        <v>4.5128637492991824E-4</v>
      </c>
      <c r="T1072" s="297">
        <v>1.1259390117530973E-3</v>
      </c>
      <c r="U1072" s="298">
        <v>0.40080889836764894</v>
      </c>
      <c r="V1072" s="295"/>
      <c r="W1072" s="295"/>
      <c r="X1072" s="295"/>
      <c r="Y1072" s="313"/>
      <c r="Z1072" s="313"/>
      <c r="AA1072" s="301"/>
      <c r="AB1072" s="295"/>
    </row>
    <row r="1073" spans="1:28" ht="15">
      <c r="A1073" s="247" t="s">
        <v>176</v>
      </c>
      <c r="B1073" s="287" t="s">
        <v>3940</v>
      </c>
      <c r="C1073" s="287" t="s">
        <v>3941</v>
      </c>
      <c r="D1073" s="305">
        <v>78</v>
      </c>
      <c r="E1073" s="287" t="s">
        <v>5</v>
      </c>
      <c r="F1073" s="289">
        <v>43707</v>
      </c>
      <c r="G1073" s="290" t="s">
        <v>448</v>
      </c>
      <c r="H1073" s="290" t="s">
        <v>1726</v>
      </c>
      <c r="I1073" s="291">
        <v>1</v>
      </c>
      <c r="J1073" s="291">
        <v>5</v>
      </c>
      <c r="K1073" s="290" t="s">
        <v>815</v>
      </c>
      <c r="L1073" s="292">
        <v>180.82</v>
      </c>
      <c r="M1073" s="293" t="s">
        <v>1727</v>
      </c>
      <c r="N1073" s="293" t="s">
        <v>1728</v>
      </c>
      <c r="O1073" s="294" t="s">
        <v>450</v>
      </c>
      <c r="P1073" s="295">
        <v>-1.5056133</v>
      </c>
      <c r="Q1073" s="295" t="s">
        <v>404</v>
      </c>
      <c r="R1073" s="296">
        <v>0</v>
      </c>
      <c r="S1073" s="297">
        <v>2.3267895598801758E-2</v>
      </c>
      <c r="T1073" s="297">
        <v>1.2901397996130538E-2</v>
      </c>
      <c r="U1073" s="298">
        <v>1.8035173867033945</v>
      </c>
      <c r="V1073" s="295"/>
      <c r="W1073" s="295"/>
      <c r="X1073" s="295"/>
      <c r="Y1073" s="313"/>
      <c r="Z1073" s="313"/>
      <c r="AA1073" s="301"/>
      <c r="AB1073" s="295"/>
    </row>
    <row r="1074" spans="1:28" ht="15">
      <c r="A1074" s="247" t="s">
        <v>176</v>
      </c>
      <c r="B1074" s="287" t="s">
        <v>3942</v>
      </c>
      <c r="C1074" s="287" t="s">
        <v>3943</v>
      </c>
      <c r="D1074" s="305">
        <v>79</v>
      </c>
      <c r="E1074" s="287" t="s">
        <v>5</v>
      </c>
      <c r="F1074" s="289">
        <v>43707</v>
      </c>
      <c r="G1074" s="290" t="s">
        <v>448</v>
      </c>
      <c r="H1074" s="290" t="s">
        <v>3571</v>
      </c>
      <c r="I1074" s="291">
        <v>1</v>
      </c>
      <c r="J1074" s="291">
        <v>51</v>
      </c>
      <c r="K1074" s="290" t="s">
        <v>815</v>
      </c>
      <c r="L1074" s="292">
        <v>95.77</v>
      </c>
      <c r="M1074" s="293" t="s">
        <v>3572</v>
      </c>
      <c r="N1074" s="293" t="s">
        <v>3573</v>
      </c>
      <c r="O1074" s="294" t="s">
        <v>450</v>
      </c>
      <c r="P1074" s="295">
        <v>3.2646894</v>
      </c>
      <c r="Q1074" s="295" t="s">
        <v>399</v>
      </c>
      <c r="R1074" s="296">
        <v>0</v>
      </c>
      <c r="S1074" s="297">
        <v>1.0231075490237245E-4</v>
      </c>
      <c r="T1074" s="297">
        <v>1.2365445490571069E-3</v>
      </c>
      <c r="U1074" s="298">
        <v>8.2739238938367987E-2</v>
      </c>
      <c r="V1074" s="295"/>
      <c r="W1074" s="295"/>
      <c r="X1074" s="295"/>
      <c r="Y1074" s="313"/>
      <c r="Z1074" s="313"/>
      <c r="AA1074" s="301"/>
      <c r="AB1074" s="295"/>
    </row>
    <row r="1075" spans="1:28" ht="15">
      <c r="A1075" s="247" t="s">
        <v>176</v>
      </c>
      <c r="B1075" s="287" t="s">
        <v>3944</v>
      </c>
      <c r="C1075" s="287" t="s">
        <v>3945</v>
      </c>
      <c r="D1075" s="305">
        <v>80</v>
      </c>
      <c r="E1075" s="287" t="s">
        <v>5</v>
      </c>
      <c r="F1075" s="289">
        <v>43707</v>
      </c>
      <c r="G1075" s="290" t="s">
        <v>448</v>
      </c>
      <c r="H1075" s="290" t="s">
        <v>2676</v>
      </c>
      <c r="I1075" s="291">
        <v>1</v>
      </c>
      <c r="J1075" s="291">
        <v>5</v>
      </c>
      <c r="K1075" s="290" t="s">
        <v>815</v>
      </c>
      <c r="L1075" s="292">
        <v>51.19</v>
      </c>
      <c r="M1075" s="293" t="s">
        <v>2677</v>
      </c>
      <c r="N1075" s="293" t="s">
        <v>2678</v>
      </c>
      <c r="O1075" s="294" t="s">
        <v>450</v>
      </c>
      <c r="P1075" s="295">
        <v>-3.6887527000000002</v>
      </c>
      <c r="Q1075" s="295" t="s">
        <v>404</v>
      </c>
      <c r="R1075" s="296">
        <v>0</v>
      </c>
      <c r="S1075" s="297">
        <v>3.4390398026324688E-4</v>
      </c>
      <c r="T1075" s="297">
        <v>1.6227885675404565E-3</v>
      </c>
      <c r="U1075" s="298">
        <v>0.21192161883693655</v>
      </c>
      <c r="V1075" s="295"/>
      <c r="W1075" s="295"/>
      <c r="X1075" s="295"/>
      <c r="Y1075" s="313"/>
      <c r="Z1075" s="313"/>
      <c r="AA1075" s="301"/>
      <c r="AB1075" s="295"/>
    </row>
    <row r="1076" spans="1:28" ht="15">
      <c r="A1076" s="247" t="s">
        <v>176</v>
      </c>
      <c r="B1076" s="287" t="s">
        <v>3946</v>
      </c>
      <c r="C1076" s="287" t="s">
        <v>3947</v>
      </c>
      <c r="D1076" s="305">
        <v>81</v>
      </c>
      <c r="E1076" s="287" t="s">
        <v>5</v>
      </c>
      <c r="F1076" s="289">
        <v>43707</v>
      </c>
      <c r="G1076" s="290" t="s">
        <v>448</v>
      </c>
      <c r="H1076" s="290" t="s">
        <v>1228</v>
      </c>
      <c r="I1076" s="291">
        <v>1</v>
      </c>
      <c r="J1076" s="291">
        <v>14</v>
      </c>
      <c r="K1076" s="290" t="s">
        <v>815</v>
      </c>
      <c r="L1076" s="292">
        <v>89.56</v>
      </c>
      <c r="M1076" s="293" t="s">
        <v>1229</v>
      </c>
      <c r="N1076" s="293" t="s">
        <v>1230</v>
      </c>
      <c r="O1076" s="294" t="s">
        <v>450</v>
      </c>
      <c r="P1076" s="295">
        <v>4.9687146999999996</v>
      </c>
      <c r="Q1076" s="295" t="s">
        <v>404</v>
      </c>
      <c r="R1076" s="296">
        <v>0</v>
      </c>
      <c r="S1076" s="297">
        <v>1.2698908055588703E-4</v>
      </c>
      <c r="T1076" s="297">
        <v>1.5044252023312336E-3</v>
      </c>
      <c r="U1076" s="298">
        <v>8.4410365074386387E-2</v>
      </c>
      <c r="V1076" s="295"/>
      <c r="W1076" s="295"/>
      <c r="X1076" s="295"/>
      <c r="Y1076" s="313"/>
      <c r="Z1076" s="313"/>
      <c r="AA1076" s="301"/>
      <c r="AB1076" s="295"/>
    </row>
    <row r="1077" spans="1:28" ht="15">
      <c r="A1077" s="247" t="s">
        <v>176</v>
      </c>
      <c r="B1077" s="287" t="s">
        <v>3948</v>
      </c>
      <c r="C1077" s="287" t="s">
        <v>3949</v>
      </c>
      <c r="D1077" s="305">
        <v>82</v>
      </c>
      <c r="E1077" s="287" t="s">
        <v>5</v>
      </c>
      <c r="F1077" s="289">
        <v>43707</v>
      </c>
      <c r="G1077" s="290" t="s">
        <v>448</v>
      </c>
      <c r="H1077" s="290" t="s">
        <v>3583</v>
      </c>
      <c r="I1077" s="291">
        <v>1</v>
      </c>
      <c r="J1077" s="291">
        <v>25</v>
      </c>
      <c r="K1077" s="290" t="s">
        <v>815</v>
      </c>
      <c r="L1077" s="292">
        <v>64.22</v>
      </c>
      <c r="M1077" s="293" t="s">
        <v>3584</v>
      </c>
      <c r="N1077" s="293" t="s">
        <v>3585</v>
      </c>
      <c r="O1077" s="294" t="s">
        <v>450</v>
      </c>
      <c r="P1077" s="295">
        <v>1.9795299</v>
      </c>
      <c r="Q1077" s="295" t="s">
        <v>404</v>
      </c>
      <c r="R1077" s="296">
        <v>0</v>
      </c>
      <c r="S1077" s="297">
        <v>6.3439595905282939E-4</v>
      </c>
      <c r="T1077" s="297">
        <v>1.3608038380714122E-3</v>
      </c>
      <c r="U1077" s="298">
        <v>0.46619207067487534</v>
      </c>
      <c r="V1077" s="295"/>
      <c r="W1077" s="295"/>
      <c r="X1077" s="295"/>
      <c r="Y1077" s="313"/>
      <c r="Z1077" s="313"/>
      <c r="AA1077" s="301"/>
      <c r="AB1077" s="295"/>
    </row>
    <row r="1078" spans="1:28" ht="15">
      <c r="A1078" s="247" t="s">
        <v>176</v>
      </c>
      <c r="B1078" s="287" t="s">
        <v>3950</v>
      </c>
      <c r="C1078" s="287" t="s">
        <v>3951</v>
      </c>
      <c r="D1078" s="305">
        <v>83</v>
      </c>
      <c r="E1078" s="287" t="s">
        <v>5</v>
      </c>
      <c r="F1078" s="289">
        <v>43707</v>
      </c>
      <c r="G1078" s="290" t="s">
        <v>448</v>
      </c>
      <c r="H1078" s="290" t="s">
        <v>768</v>
      </c>
      <c r="I1078" s="291">
        <v>1</v>
      </c>
      <c r="J1078" s="291">
        <v>17</v>
      </c>
      <c r="K1078" s="290" t="s">
        <v>815</v>
      </c>
      <c r="L1078" s="292">
        <v>139.19999999999999</v>
      </c>
      <c r="M1078" s="293" t="s">
        <v>769</v>
      </c>
      <c r="N1078" s="293" t="s">
        <v>770</v>
      </c>
      <c r="O1078" s="294" t="s">
        <v>450</v>
      </c>
      <c r="P1078" s="295">
        <v>0.79182386000000005</v>
      </c>
      <c r="Q1078" s="295" t="s">
        <v>447</v>
      </c>
      <c r="R1078" s="296">
        <v>0</v>
      </c>
      <c r="S1078" s="297">
        <v>9.348897884432103E-4</v>
      </c>
      <c r="T1078" s="297">
        <v>1.1587610570715462E-3</v>
      </c>
      <c r="U1078" s="298">
        <v>0.80680118022423908</v>
      </c>
      <c r="V1078" s="295"/>
      <c r="W1078" s="295"/>
      <c r="X1078" s="295"/>
      <c r="Y1078" s="313"/>
      <c r="Z1078" s="313"/>
      <c r="AA1078" s="301"/>
      <c r="AB1078" s="295"/>
    </row>
    <row r="1079" spans="1:28" ht="15">
      <c r="A1079" s="247" t="s">
        <v>176</v>
      </c>
      <c r="B1079" s="287" t="s">
        <v>3952</v>
      </c>
      <c r="C1079" s="287" t="s">
        <v>3953</v>
      </c>
      <c r="D1079" s="305">
        <v>84</v>
      </c>
      <c r="E1079" s="287" t="s">
        <v>5</v>
      </c>
      <c r="F1079" s="289">
        <v>43707</v>
      </c>
      <c r="G1079" s="290" t="s">
        <v>448</v>
      </c>
      <c r="H1079" s="290" t="s">
        <v>779</v>
      </c>
      <c r="I1079" s="291">
        <v>1</v>
      </c>
      <c r="J1079" s="291">
        <v>2</v>
      </c>
      <c r="K1079" s="290" t="s">
        <v>815</v>
      </c>
      <c r="L1079" s="292">
        <v>96.27</v>
      </c>
      <c r="M1079" s="293" t="s">
        <v>780</v>
      </c>
      <c r="N1079" s="293" t="s">
        <v>781</v>
      </c>
      <c r="O1079" s="294" t="s">
        <v>450</v>
      </c>
      <c r="P1079" s="295">
        <v>-5.0318719999999999</v>
      </c>
      <c r="Q1079" s="295" t="s">
        <v>280</v>
      </c>
      <c r="R1079" s="296">
        <v>0</v>
      </c>
      <c r="S1079" s="297">
        <v>1.5335507061770861E-4</v>
      </c>
      <c r="T1079" s="297">
        <v>3.715779196611948E-4</v>
      </c>
      <c r="U1079" s="298">
        <v>0.41271308789698252</v>
      </c>
      <c r="V1079" s="295"/>
      <c r="W1079" s="295"/>
      <c r="X1079" s="295"/>
      <c r="Y1079" s="313"/>
      <c r="Z1079" s="313"/>
      <c r="AA1079" s="301"/>
      <c r="AB1079" s="295"/>
    </row>
    <row r="1080" spans="1:28" ht="15">
      <c r="A1080" s="247" t="s">
        <v>176</v>
      </c>
      <c r="B1080" s="287" t="s">
        <v>3954</v>
      </c>
      <c r="C1080" s="287" t="s">
        <v>3955</v>
      </c>
      <c r="D1080" s="305">
        <v>85</v>
      </c>
      <c r="E1080" s="287" t="s">
        <v>5</v>
      </c>
      <c r="F1080" s="289">
        <v>43707</v>
      </c>
      <c r="G1080" s="290" t="s">
        <v>448</v>
      </c>
      <c r="H1080" s="290" t="s">
        <v>3956</v>
      </c>
      <c r="I1080" s="291">
        <v>1</v>
      </c>
      <c r="J1080" s="291">
        <v>3</v>
      </c>
      <c r="K1080" s="290" t="s">
        <v>815</v>
      </c>
      <c r="L1080" s="292">
        <v>198.17</v>
      </c>
      <c r="M1080" s="293" t="s">
        <v>3957</v>
      </c>
      <c r="N1080" s="293" t="s">
        <v>3958</v>
      </c>
      <c r="O1080" s="294" t="s">
        <v>450</v>
      </c>
      <c r="P1080" s="295">
        <v>-1.9264758</v>
      </c>
      <c r="Q1080" s="295" t="s">
        <v>280</v>
      </c>
      <c r="R1080" s="296">
        <v>0</v>
      </c>
      <c r="S1080" s="297">
        <v>4.9081960947528003E-3</v>
      </c>
      <c r="T1080" s="297">
        <v>5.2067682229013168E-3</v>
      </c>
      <c r="U1080" s="298">
        <v>0.94265691973088328</v>
      </c>
      <c r="V1080" s="295"/>
      <c r="W1080" s="295"/>
      <c r="X1080" s="295"/>
      <c r="Y1080" s="313"/>
      <c r="Z1080" s="313"/>
      <c r="AA1080" s="301"/>
      <c r="AB1080" s="295"/>
    </row>
    <row r="1081" spans="1:28" ht="15">
      <c r="A1081" s="247" t="s">
        <v>3959</v>
      </c>
      <c r="B1081" s="287" t="s">
        <v>3960</v>
      </c>
      <c r="C1081" s="287" t="s">
        <v>3961</v>
      </c>
      <c r="D1081" s="305">
        <v>86</v>
      </c>
      <c r="E1081" s="287" t="s">
        <v>5</v>
      </c>
      <c r="F1081" s="289">
        <v>43707</v>
      </c>
      <c r="G1081" s="290" t="s">
        <v>448</v>
      </c>
      <c r="H1081" s="290" t="s">
        <v>3962</v>
      </c>
      <c r="I1081" s="291">
        <v>1</v>
      </c>
      <c r="J1081" s="291">
        <v>1</v>
      </c>
      <c r="K1081" s="290" t="s">
        <v>815</v>
      </c>
      <c r="L1081" s="292">
        <v>121.09</v>
      </c>
      <c r="M1081" s="293" t="s">
        <v>3963</v>
      </c>
      <c r="N1081" s="293" t="s">
        <v>3964</v>
      </c>
      <c r="O1081" s="294" t="s">
        <v>450</v>
      </c>
      <c r="P1081" s="295">
        <v>-3.5904943999999999</v>
      </c>
      <c r="Q1081" s="295" t="s">
        <v>280</v>
      </c>
      <c r="R1081" s="296">
        <v>0</v>
      </c>
      <c r="S1081" s="297">
        <v>8.7208960032817892E-4</v>
      </c>
      <c r="T1081" s="297">
        <v>1.1737622198827961E-3</v>
      </c>
      <c r="U1081" s="298">
        <v>0.74298659946241907</v>
      </c>
      <c r="V1081" s="295"/>
      <c r="W1081" s="295"/>
      <c r="X1081" s="295"/>
      <c r="Y1081" s="313"/>
      <c r="Z1081" s="313"/>
      <c r="AA1081" s="301"/>
      <c r="AB1081" s="295"/>
    </row>
    <row r="1082" spans="1:28" ht="15">
      <c r="A1082" s="247" t="s">
        <v>176</v>
      </c>
      <c r="B1082" s="287" t="s">
        <v>3965</v>
      </c>
      <c r="C1082" s="287" t="s">
        <v>3966</v>
      </c>
      <c r="D1082" s="305">
        <v>87</v>
      </c>
      <c r="E1082" s="287" t="s">
        <v>5</v>
      </c>
      <c r="F1082" s="289">
        <v>43707</v>
      </c>
      <c r="G1082" s="290" t="s">
        <v>448</v>
      </c>
      <c r="H1082" s="290" t="s">
        <v>3967</v>
      </c>
      <c r="I1082" s="291">
        <v>1</v>
      </c>
      <c r="J1082" s="291">
        <v>22</v>
      </c>
      <c r="K1082" s="290" t="s">
        <v>815</v>
      </c>
      <c r="L1082" s="292">
        <v>107.89</v>
      </c>
      <c r="M1082" s="293" t="s">
        <v>3968</v>
      </c>
      <c r="N1082" s="293" t="s">
        <v>3969</v>
      </c>
      <c r="O1082" s="294" t="s">
        <v>450</v>
      </c>
      <c r="P1082" s="295">
        <v>-0.53953530000000005</v>
      </c>
      <c r="Q1082" s="295" t="s">
        <v>280</v>
      </c>
      <c r="R1082" s="296">
        <v>0</v>
      </c>
      <c r="S1082" s="297">
        <v>6.0870123682907444E-3</v>
      </c>
      <c r="T1082" s="297">
        <v>6.0196794396593254E-3</v>
      </c>
      <c r="U1082" s="298">
        <v>1.0111854674831704</v>
      </c>
      <c r="V1082" s="295"/>
      <c r="W1082" s="295"/>
      <c r="X1082" s="295"/>
      <c r="Y1082" s="313"/>
      <c r="Z1082" s="313"/>
      <c r="AA1082" s="301"/>
      <c r="AB1082" s="295"/>
    </row>
    <row r="1083" spans="1:28" ht="15">
      <c r="A1083" s="247" t="s">
        <v>3970</v>
      </c>
      <c r="B1083" s="287" t="s">
        <v>3971</v>
      </c>
      <c r="C1083" s="287" t="s">
        <v>3972</v>
      </c>
      <c r="D1083" s="305">
        <v>1</v>
      </c>
      <c r="E1083" s="287" t="s">
        <v>49</v>
      </c>
      <c r="F1083" s="289">
        <v>43707</v>
      </c>
      <c r="G1083" s="290" t="s">
        <v>635</v>
      </c>
      <c r="H1083" s="290" t="s">
        <v>1047</v>
      </c>
      <c r="I1083" s="291">
        <v>1.1881999999999999</v>
      </c>
      <c r="J1083" s="291">
        <v>1</v>
      </c>
      <c r="K1083" s="290" t="s">
        <v>438</v>
      </c>
      <c r="L1083" s="292">
        <v>149.84</v>
      </c>
      <c r="M1083" s="293" t="s">
        <v>1048</v>
      </c>
      <c r="N1083" s="293" t="s">
        <v>1049</v>
      </c>
      <c r="O1083" s="294" t="s">
        <v>458</v>
      </c>
      <c r="P1083" s="295">
        <v>-1.3664961</v>
      </c>
      <c r="Q1083" s="295" t="s">
        <v>484</v>
      </c>
      <c r="R1083" s="296">
        <v>0</v>
      </c>
      <c r="S1083" s="297">
        <v>1.8947895714033984E-4</v>
      </c>
      <c r="T1083" s="297">
        <v>7.020675697907852E-4</v>
      </c>
      <c r="U1083" s="298">
        <v>0.26988706684857156</v>
      </c>
      <c r="V1083" s="295"/>
      <c r="W1083" s="295"/>
      <c r="X1083" s="295"/>
      <c r="Y1083" s="313"/>
      <c r="Z1083" s="313"/>
      <c r="AA1083" s="301"/>
      <c r="AB1083" s="295"/>
    </row>
    <row r="1084" spans="1:28" ht="15">
      <c r="A1084" s="247" t="s">
        <v>3973</v>
      </c>
      <c r="B1084" s="287" t="s">
        <v>3974</v>
      </c>
      <c r="C1084" s="287" t="s">
        <v>3975</v>
      </c>
      <c r="D1084" s="305">
        <v>2</v>
      </c>
      <c r="E1084" s="287" t="s">
        <v>49</v>
      </c>
      <c r="F1084" s="289">
        <v>43707</v>
      </c>
      <c r="G1084" s="290" t="s">
        <v>635</v>
      </c>
      <c r="H1084" s="290" t="s">
        <v>2529</v>
      </c>
      <c r="I1084" s="291">
        <v>1.2229000000000001</v>
      </c>
      <c r="J1084" s="291">
        <v>1</v>
      </c>
      <c r="K1084" s="290" t="s">
        <v>438</v>
      </c>
      <c r="L1084" s="292">
        <v>122.95</v>
      </c>
      <c r="M1084" s="293" t="s">
        <v>2530</v>
      </c>
      <c r="N1084" s="293" t="s">
        <v>2531</v>
      </c>
      <c r="O1084" s="294" t="s">
        <v>458</v>
      </c>
      <c r="P1084" s="295">
        <v>-2.3642539999999999</v>
      </c>
      <c r="Q1084" s="295" t="s">
        <v>408</v>
      </c>
      <c r="R1084" s="296">
        <v>0</v>
      </c>
      <c r="S1084" s="297">
        <v>2.6972030172545233E-6</v>
      </c>
      <c r="T1084" s="297">
        <v>2.4906084484341073E-4</v>
      </c>
      <c r="U1084" s="298">
        <v>1.0829494370945002E-2</v>
      </c>
      <c r="V1084" s="295"/>
      <c r="W1084" s="295"/>
      <c r="X1084" s="295"/>
      <c r="Y1084" s="313"/>
      <c r="Z1084" s="313"/>
      <c r="AA1084" s="301"/>
      <c r="AB1084" s="295"/>
    </row>
    <row r="1085" spans="1:28" ht="15">
      <c r="A1085" s="247" t="s">
        <v>176</v>
      </c>
      <c r="B1085" s="287" t="s">
        <v>3976</v>
      </c>
      <c r="C1085" s="287" t="s">
        <v>3977</v>
      </c>
      <c r="D1085" s="305">
        <v>3</v>
      </c>
      <c r="E1085" s="287" t="s">
        <v>49</v>
      </c>
      <c r="F1085" s="289">
        <v>43707</v>
      </c>
      <c r="G1085" s="290" t="s">
        <v>635</v>
      </c>
      <c r="H1085" s="290" t="s">
        <v>1251</v>
      </c>
      <c r="I1085" s="291">
        <v>1.59</v>
      </c>
      <c r="J1085" s="291">
        <v>2</v>
      </c>
      <c r="K1085" s="290" t="s">
        <v>438</v>
      </c>
      <c r="L1085" s="292">
        <v>1188.0999999999999</v>
      </c>
      <c r="M1085" s="293" t="s">
        <v>1252</v>
      </c>
      <c r="N1085" s="293" t="s">
        <v>1253</v>
      </c>
      <c r="O1085" s="294" t="s">
        <v>458</v>
      </c>
      <c r="P1085" s="295">
        <v>-3.5087347000000002</v>
      </c>
      <c r="Q1085" s="295" t="s">
        <v>408</v>
      </c>
      <c r="R1085" s="296">
        <v>0</v>
      </c>
      <c r="S1085" s="297">
        <v>2.1999149271924572E-2</v>
      </c>
      <c r="T1085" s="297">
        <v>1.4938524812772986E-2</v>
      </c>
      <c r="U1085" s="298">
        <v>1.4726453614157733</v>
      </c>
      <c r="V1085" s="295"/>
      <c r="W1085" s="295"/>
      <c r="X1085" s="295"/>
      <c r="Y1085" s="313"/>
      <c r="Z1085" s="313"/>
      <c r="AA1085" s="301"/>
      <c r="AB1085" s="295"/>
    </row>
    <row r="1086" spans="1:28" ht="15">
      <c r="A1086" s="247" t="s">
        <v>176</v>
      </c>
      <c r="B1086" s="287" t="s">
        <v>3978</v>
      </c>
      <c r="C1086" s="287" t="s">
        <v>3979</v>
      </c>
      <c r="D1086" s="305">
        <v>4</v>
      </c>
      <c r="E1086" s="287" t="s">
        <v>49</v>
      </c>
      <c r="F1086" s="289">
        <v>43707</v>
      </c>
      <c r="G1086" s="290" t="s">
        <v>635</v>
      </c>
      <c r="H1086" s="290" t="s">
        <v>3980</v>
      </c>
      <c r="I1086" s="291">
        <v>1.2663</v>
      </c>
      <c r="J1086" s="291">
        <v>2</v>
      </c>
      <c r="K1086" s="290" t="s">
        <v>438</v>
      </c>
      <c r="L1086" s="292">
        <v>120.37</v>
      </c>
      <c r="M1086" s="293" t="s">
        <v>3981</v>
      </c>
      <c r="N1086" s="293" t="s">
        <v>3982</v>
      </c>
      <c r="O1086" s="294" t="s">
        <v>458</v>
      </c>
      <c r="P1086" s="295">
        <v>-0.66736340000000005</v>
      </c>
      <c r="Q1086" s="295" t="s">
        <v>408</v>
      </c>
      <c r="R1086" s="296">
        <v>0</v>
      </c>
      <c r="S1086" s="297">
        <v>3.9200241257013472E-3</v>
      </c>
      <c r="T1086" s="297">
        <v>3.4140662254760587E-3</v>
      </c>
      <c r="U1086" s="298">
        <v>1.1481980333157531</v>
      </c>
      <c r="V1086" s="295"/>
      <c r="W1086" s="295"/>
      <c r="X1086" s="295"/>
      <c r="Y1086" s="313"/>
      <c r="Z1086" s="313"/>
      <c r="AA1086" s="301"/>
      <c r="AB1086" s="295"/>
    </row>
    <row r="1087" spans="1:28" ht="15">
      <c r="A1087" s="247" t="s">
        <v>176</v>
      </c>
      <c r="B1087" s="287" t="s">
        <v>3983</v>
      </c>
      <c r="C1087" s="287" t="s">
        <v>3984</v>
      </c>
      <c r="D1087" s="305">
        <v>5</v>
      </c>
      <c r="E1087" s="287" t="s">
        <v>49</v>
      </c>
      <c r="F1087" s="289">
        <v>43707</v>
      </c>
      <c r="G1087" s="290" t="s">
        <v>635</v>
      </c>
      <c r="H1087" s="290" t="s">
        <v>3985</v>
      </c>
      <c r="I1087" s="291">
        <v>1.1781999999999999</v>
      </c>
      <c r="J1087" s="291">
        <v>2</v>
      </c>
      <c r="K1087" s="290" t="s">
        <v>438</v>
      </c>
      <c r="L1087" s="292">
        <v>27.51</v>
      </c>
      <c r="M1087" s="293" t="s">
        <v>3986</v>
      </c>
      <c r="N1087" s="293" t="s">
        <v>3987</v>
      </c>
      <c r="O1087" s="294" t="s">
        <v>458</v>
      </c>
      <c r="P1087" s="295">
        <v>-9.0938750000000006</v>
      </c>
      <c r="Q1087" s="295" t="s">
        <v>447</v>
      </c>
      <c r="R1087" s="296">
        <v>0</v>
      </c>
      <c r="S1087" s="297">
        <v>8.4064625597308242E-3</v>
      </c>
      <c r="T1087" s="297">
        <v>9.9098489850763319E-3</v>
      </c>
      <c r="U1087" s="298">
        <v>0.84829370986283226</v>
      </c>
      <c r="V1087" s="295"/>
      <c r="W1087" s="295"/>
      <c r="X1087" s="295"/>
      <c r="Y1087" s="313"/>
      <c r="Z1087" s="313"/>
      <c r="AA1087" s="301"/>
      <c r="AB1087" s="295"/>
    </row>
    <row r="1088" spans="1:28" ht="15">
      <c r="A1088" s="247" t="s">
        <v>176</v>
      </c>
      <c r="B1088" s="287" t="s">
        <v>3988</v>
      </c>
      <c r="C1088" s="287" t="s">
        <v>3989</v>
      </c>
      <c r="D1088" s="305">
        <v>6</v>
      </c>
      <c r="E1088" s="287" t="s">
        <v>49</v>
      </c>
      <c r="F1088" s="289">
        <v>43707</v>
      </c>
      <c r="G1088" s="290" t="s">
        <v>635</v>
      </c>
      <c r="H1088" s="290" t="s">
        <v>3594</v>
      </c>
      <c r="I1088" s="291">
        <v>1.4928999999999999</v>
      </c>
      <c r="J1088" s="291">
        <v>2</v>
      </c>
      <c r="K1088" s="290" t="s">
        <v>438</v>
      </c>
      <c r="L1088" s="292">
        <v>42.06</v>
      </c>
      <c r="M1088" s="293" t="s">
        <v>3595</v>
      </c>
      <c r="N1088" s="293" t="s">
        <v>3596</v>
      </c>
      <c r="O1088" s="294" t="s">
        <v>458</v>
      </c>
      <c r="P1088" s="295">
        <v>-4.6675149999999999</v>
      </c>
      <c r="Q1088" s="295" t="s">
        <v>399</v>
      </c>
      <c r="R1088" s="296">
        <v>0</v>
      </c>
      <c r="S1088" s="297">
        <v>3.0925621753491749E-3</v>
      </c>
      <c r="T1088" s="297">
        <v>1.5298954001072985E-3</v>
      </c>
      <c r="U1088" s="298">
        <v>2.0214206638782493</v>
      </c>
      <c r="V1088" s="295"/>
      <c r="W1088" s="295"/>
      <c r="X1088" s="295"/>
      <c r="Y1088" s="313"/>
      <c r="Z1088" s="313"/>
      <c r="AA1088" s="301"/>
      <c r="AB1088" s="295"/>
    </row>
    <row r="1089" spans="1:28" ht="15">
      <c r="A1089" s="247" t="s">
        <v>3990</v>
      </c>
      <c r="B1089" s="287" t="s">
        <v>3991</v>
      </c>
      <c r="C1089" s="287" t="s">
        <v>3992</v>
      </c>
      <c r="D1089" s="305">
        <v>7</v>
      </c>
      <c r="E1089" s="287" t="s">
        <v>49</v>
      </c>
      <c r="F1089" s="289">
        <v>43707</v>
      </c>
      <c r="G1089" s="290" t="s">
        <v>635</v>
      </c>
      <c r="H1089" s="290" t="s">
        <v>531</v>
      </c>
      <c r="I1089" s="291">
        <v>1.1033999999999999</v>
      </c>
      <c r="J1089" s="291">
        <v>1</v>
      </c>
      <c r="K1089" s="290" t="s">
        <v>438</v>
      </c>
      <c r="L1089" s="292">
        <v>422.56</v>
      </c>
      <c r="M1089" s="293" t="s">
        <v>532</v>
      </c>
      <c r="N1089" s="293" t="s">
        <v>533</v>
      </c>
      <c r="O1089" s="294" t="s">
        <v>458</v>
      </c>
      <c r="P1089" s="295">
        <v>-7.9733970000000003</v>
      </c>
      <c r="Q1089" s="295" t="s">
        <v>399</v>
      </c>
      <c r="R1089" s="296">
        <v>0</v>
      </c>
      <c r="S1089" s="297">
        <v>1.8571902798162807E-3</v>
      </c>
      <c r="T1089" s="297">
        <v>2.0515109858331403E-3</v>
      </c>
      <c r="U1089" s="298">
        <v>0.90527922718486253</v>
      </c>
      <c r="V1089" s="295"/>
      <c r="W1089" s="295"/>
      <c r="X1089" s="295"/>
      <c r="Y1089" s="313"/>
      <c r="Z1089" s="313"/>
      <c r="AA1089" s="301"/>
      <c r="AB1089" s="295"/>
    </row>
    <row r="1090" spans="1:28" ht="15">
      <c r="A1090" s="247" t="s">
        <v>176</v>
      </c>
      <c r="B1090" s="287" t="s">
        <v>3993</v>
      </c>
      <c r="C1090" s="287" t="s">
        <v>3994</v>
      </c>
      <c r="D1090" s="305">
        <v>8</v>
      </c>
      <c r="E1090" s="287" t="s">
        <v>49</v>
      </c>
      <c r="F1090" s="289">
        <v>43707</v>
      </c>
      <c r="G1090" s="290" t="s">
        <v>635</v>
      </c>
      <c r="H1090" s="290" t="s">
        <v>2862</v>
      </c>
      <c r="I1090" s="291">
        <v>1.2448999999999999</v>
      </c>
      <c r="J1090" s="291">
        <v>2</v>
      </c>
      <c r="K1090" s="290" t="s">
        <v>438</v>
      </c>
      <c r="L1090" s="292">
        <v>86.62</v>
      </c>
      <c r="M1090" s="293" t="s">
        <v>2863</v>
      </c>
      <c r="N1090" s="293" t="s">
        <v>2864</v>
      </c>
      <c r="O1090" s="294" t="s">
        <v>458</v>
      </c>
      <c r="P1090" s="295">
        <v>-4.8366189999999998</v>
      </c>
      <c r="Q1090" s="295" t="s">
        <v>408</v>
      </c>
      <c r="R1090" s="296">
        <v>0</v>
      </c>
      <c r="S1090" s="297">
        <v>4.0186835973639642E-3</v>
      </c>
      <c r="T1090" s="297">
        <v>1.6523814410731739E-3</v>
      </c>
      <c r="U1090" s="298">
        <v>2.4320556364721364</v>
      </c>
      <c r="V1090" s="295"/>
      <c r="W1090" s="295"/>
      <c r="X1090" s="295"/>
      <c r="Y1090" s="313"/>
      <c r="Z1090" s="313"/>
      <c r="AA1090" s="301"/>
      <c r="AB1090" s="295"/>
    </row>
    <row r="1091" spans="1:28" ht="15">
      <c r="A1091" s="247" t="s">
        <v>176</v>
      </c>
      <c r="B1091" s="287" t="s">
        <v>3995</v>
      </c>
      <c r="C1091" s="287" t="s">
        <v>3996</v>
      </c>
      <c r="D1091" s="305">
        <v>9</v>
      </c>
      <c r="E1091" s="287" t="s">
        <v>49</v>
      </c>
      <c r="F1091" s="289">
        <v>43707</v>
      </c>
      <c r="G1091" s="290" t="s">
        <v>635</v>
      </c>
      <c r="H1091" s="290" t="s">
        <v>2717</v>
      </c>
      <c r="I1091" s="291">
        <v>1.4742999999999999</v>
      </c>
      <c r="J1091" s="291">
        <v>2</v>
      </c>
      <c r="K1091" s="290" t="s">
        <v>438</v>
      </c>
      <c r="L1091" s="292">
        <v>27.69</v>
      </c>
      <c r="M1091" s="293" t="s">
        <v>2718</v>
      </c>
      <c r="N1091" s="293" t="s">
        <v>2719</v>
      </c>
      <c r="O1091" s="294" t="s">
        <v>458</v>
      </c>
      <c r="P1091" s="295">
        <v>-3.2747328000000002</v>
      </c>
      <c r="Q1091" s="295" t="s">
        <v>447</v>
      </c>
      <c r="R1091" s="296">
        <v>0</v>
      </c>
      <c r="S1091" s="297">
        <v>2.5339896521385168E-5</v>
      </c>
      <c r="T1091" s="297">
        <v>5.8297962976359703E-4</v>
      </c>
      <c r="U1091" s="298">
        <v>4.3466178280810092E-2</v>
      </c>
      <c r="V1091" s="295"/>
      <c r="W1091" s="295"/>
      <c r="X1091" s="295"/>
      <c r="Y1091" s="313"/>
      <c r="Z1091" s="313"/>
      <c r="AA1091" s="301"/>
      <c r="AB1091" s="295"/>
    </row>
    <row r="1092" spans="1:28" ht="15">
      <c r="A1092" s="247" t="s">
        <v>176</v>
      </c>
      <c r="B1092" s="287" t="s">
        <v>3997</v>
      </c>
      <c r="C1092" s="287" t="s">
        <v>3998</v>
      </c>
      <c r="D1092" s="305">
        <v>10</v>
      </c>
      <c r="E1092" s="287" t="s">
        <v>49</v>
      </c>
      <c r="F1092" s="289">
        <v>43707</v>
      </c>
      <c r="G1092" s="290" t="s">
        <v>635</v>
      </c>
      <c r="H1092" s="290" t="s">
        <v>1079</v>
      </c>
      <c r="I1092" s="291">
        <v>1.2217</v>
      </c>
      <c r="J1092" s="291">
        <v>2</v>
      </c>
      <c r="K1092" s="290" t="s">
        <v>438</v>
      </c>
      <c r="L1092" s="292">
        <v>409.59</v>
      </c>
      <c r="M1092" s="293" t="s">
        <v>1080</v>
      </c>
      <c r="N1092" s="293" t="s">
        <v>1081</v>
      </c>
      <c r="O1092" s="294" t="s">
        <v>458</v>
      </c>
      <c r="P1092" s="295">
        <v>-2.6856601000000002</v>
      </c>
      <c r="Q1092" s="295" t="s">
        <v>280</v>
      </c>
      <c r="R1092" s="296">
        <v>0</v>
      </c>
      <c r="S1092" s="297">
        <v>6.2946429063873858E-3</v>
      </c>
      <c r="T1092" s="297">
        <v>2.8077392742918705E-3</v>
      </c>
      <c r="U1092" s="298">
        <v>2.2418901085375649</v>
      </c>
      <c r="V1092" s="295"/>
      <c r="W1092" s="295"/>
      <c r="X1092" s="295"/>
      <c r="Y1092" s="313"/>
      <c r="Z1092" s="313"/>
      <c r="AA1092" s="301"/>
      <c r="AB1092" s="295"/>
    </row>
    <row r="1093" spans="1:28" ht="15">
      <c r="A1093" s="247" t="s">
        <v>176</v>
      </c>
      <c r="B1093" s="287" t="s">
        <v>3999</v>
      </c>
      <c r="C1093" s="287" t="s">
        <v>4000</v>
      </c>
      <c r="D1093" s="305">
        <v>11</v>
      </c>
      <c r="E1093" s="287" t="s">
        <v>49</v>
      </c>
      <c r="F1093" s="289">
        <v>43707</v>
      </c>
      <c r="G1093" s="290" t="s">
        <v>635</v>
      </c>
      <c r="H1093" s="290" t="s">
        <v>4001</v>
      </c>
      <c r="I1093" s="291">
        <v>2.5335999999999999</v>
      </c>
      <c r="J1093" s="291">
        <v>2</v>
      </c>
      <c r="K1093" s="290" t="s">
        <v>438</v>
      </c>
      <c r="L1093" s="292">
        <v>64.349999999999994</v>
      </c>
      <c r="M1093" s="293" t="s">
        <v>456</v>
      </c>
      <c r="N1093" s="293" t="s">
        <v>4002</v>
      </c>
      <c r="O1093" s="294" t="s">
        <v>458</v>
      </c>
      <c r="P1093" s="295">
        <v>-8.4598119999999994</v>
      </c>
      <c r="Q1093" s="295" t="s">
        <v>447</v>
      </c>
      <c r="R1093" s="296">
        <v>0</v>
      </c>
      <c r="S1093" s="297">
        <v>5.7204461514430323E-3</v>
      </c>
      <c r="T1093" s="297">
        <v>6.0652505131117531E-3</v>
      </c>
      <c r="U1093" s="298">
        <v>0.94315084580211017</v>
      </c>
      <c r="V1093" s="295"/>
      <c r="W1093" s="295"/>
      <c r="X1093" s="295"/>
      <c r="Y1093" s="313"/>
      <c r="Z1093" s="313"/>
      <c r="AA1093" s="301"/>
      <c r="AB1093" s="295"/>
    </row>
    <row r="1094" spans="1:28" ht="15">
      <c r="A1094" s="247" t="s">
        <v>176</v>
      </c>
      <c r="B1094" s="287" t="s">
        <v>4003</v>
      </c>
      <c r="C1094" s="287" t="s">
        <v>4004</v>
      </c>
      <c r="D1094" s="305">
        <v>12</v>
      </c>
      <c r="E1094" s="287" t="s">
        <v>49</v>
      </c>
      <c r="F1094" s="289">
        <v>43707</v>
      </c>
      <c r="G1094" s="290" t="s">
        <v>635</v>
      </c>
      <c r="H1094" s="290" t="s">
        <v>4005</v>
      </c>
      <c r="I1094" s="291">
        <v>1.5091000000000001</v>
      </c>
      <c r="J1094" s="291">
        <v>2</v>
      </c>
      <c r="K1094" s="290" t="s">
        <v>438</v>
      </c>
      <c r="L1094" s="292">
        <v>33.74</v>
      </c>
      <c r="M1094" s="293" t="s">
        <v>4006</v>
      </c>
      <c r="N1094" s="293" t="s">
        <v>4007</v>
      </c>
      <c r="O1094" s="294" t="s">
        <v>458</v>
      </c>
      <c r="P1094" s="295">
        <v>-10.815882999999999</v>
      </c>
      <c r="Q1094" s="295" t="s">
        <v>280</v>
      </c>
      <c r="R1094" s="296">
        <v>0</v>
      </c>
      <c r="S1094" s="297">
        <v>4.1036314737478128E-4</v>
      </c>
      <c r="T1094" s="297">
        <v>6.1652663094321309E-4</v>
      </c>
      <c r="U1094" s="298">
        <v>0.66560490136001749</v>
      </c>
      <c r="V1094" s="295"/>
      <c r="W1094" s="295"/>
      <c r="X1094" s="295"/>
      <c r="Y1094" s="313"/>
      <c r="Z1094" s="313"/>
      <c r="AA1094" s="301"/>
      <c r="AB1094" s="295"/>
    </row>
    <row r="1095" spans="1:28" ht="15">
      <c r="A1095" s="247" t="s">
        <v>176</v>
      </c>
      <c r="B1095" s="287" t="s">
        <v>4008</v>
      </c>
      <c r="C1095" s="287" t="s">
        <v>4009</v>
      </c>
      <c r="D1095" s="305">
        <v>13</v>
      </c>
      <c r="E1095" s="287" t="s">
        <v>49</v>
      </c>
      <c r="F1095" s="289">
        <v>43707</v>
      </c>
      <c r="G1095" s="290" t="s">
        <v>635</v>
      </c>
      <c r="H1095" s="290" t="s">
        <v>1595</v>
      </c>
      <c r="I1095" s="291">
        <v>1.1273</v>
      </c>
      <c r="J1095" s="291">
        <v>2</v>
      </c>
      <c r="K1095" s="290" t="s">
        <v>438</v>
      </c>
      <c r="L1095" s="292">
        <v>92.98</v>
      </c>
      <c r="M1095" s="293" t="s">
        <v>1596</v>
      </c>
      <c r="N1095" s="293" t="s">
        <v>1597</v>
      </c>
      <c r="O1095" s="294" t="s">
        <v>458</v>
      </c>
      <c r="P1095" s="295">
        <v>-3.0135809999999998</v>
      </c>
      <c r="Q1095" s="295" t="s">
        <v>447</v>
      </c>
      <c r="R1095" s="296">
        <v>0</v>
      </c>
      <c r="S1095" s="297">
        <v>6.5218368402541761E-5</v>
      </c>
      <c r="T1095" s="297">
        <v>4.8429943220490635E-4</v>
      </c>
      <c r="U1095" s="298">
        <v>0.13466538274805981</v>
      </c>
      <c r="V1095" s="295"/>
      <c r="W1095" s="295"/>
      <c r="X1095" s="295"/>
      <c r="Y1095" s="313"/>
      <c r="Z1095" s="313"/>
      <c r="AA1095" s="301"/>
      <c r="AB1095" s="295"/>
    </row>
    <row r="1096" spans="1:28" ht="15">
      <c r="A1096" s="247" t="s">
        <v>176</v>
      </c>
      <c r="B1096" s="287" t="s">
        <v>4010</v>
      </c>
      <c r="C1096" s="287" t="s">
        <v>4011</v>
      </c>
      <c r="D1096" s="305">
        <v>14</v>
      </c>
      <c r="E1096" s="287" t="s">
        <v>49</v>
      </c>
      <c r="F1096" s="289">
        <v>43707</v>
      </c>
      <c r="G1096" s="290" t="s">
        <v>635</v>
      </c>
      <c r="H1096" s="290" t="s">
        <v>1331</v>
      </c>
      <c r="I1096" s="291">
        <v>1.2135</v>
      </c>
      <c r="J1096" s="291">
        <v>2</v>
      </c>
      <c r="K1096" s="290" t="s">
        <v>438</v>
      </c>
      <c r="L1096" s="292">
        <v>56.37</v>
      </c>
      <c r="M1096" s="293" t="s">
        <v>1332</v>
      </c>
      <c r="N1096" s="293" t="s">
        <v>1333</v>
      </c>
      <c r="O1096" s="294" t="s">
        <v>458</v>
      </c>
      <c r="P1096" s="295">
        <v>-0.16708374000000001</v>
      </c>
      <c r="Q1096" s="295" t="s">
        <v>408</v>
      </c>
      <c r="R1096" s="296">
        <v>0</v>
      </c>
      <c r="S1096" s="297">
        <v>5.7194012323908558E-5</v>
      </c>
      <c r="T1096" s="297">
        <v>2.9287745144346067E-4</v>
      </c>
      <c r="U1096" s="298">
        <v>0.19528308527005103</v>
      </c>
      <c r="V1096" s="295"/>
      <c r="W1096" s="295"/>
      <c r="X1096" s="295"/>
      <c r="Y1096" s="313"/>
      <c r="Z1096" s="313"/>
      <c r="AA1096" s="301"/>
      <c r="AB1096" s="295"/>
    </row>
    <row r="1097" spans="1:28" ht="15">
      <c r="A1097" s="247" t="s">
        <v>176</v>
      </c>
      <c r="B1097" s="287" t="s">
        <v>4012</v>
      </c>
      <c r="C1097" s="287" t="s">
        <v>4013</v>
      </c>
      <c r="D1097" s="305">
        <v>15</v>
      </c>
      <c r="E1097" s="287" t="s">
        <v>49</v>
      </c>
      <c r="F1097" s="289">
        <v>43707</v>
      </c>
      <c r="G1097" s="290" t="s">
        <v>635</v>
      </c>
      <c r="H1097" s="290" t="s">
        <v>4014</v>
      </c>
      <c r="I1097" s="291">
        <v>1.1724000000000001</v>
      </c>
      <c r="J1097" s="291">
        <v>2</v>
      </c>
      <c r="K1097" s="290" t="s">
        <v>438</v>
      </c>
      <c r="L1097" s="292">
        <v>79.97</v>
      </c>
      <c r="M1097" s="293" t="s">
        <v>4015</v>
      </c>
      <c r="N1097" s="293" t="s">
        <v>4016</v>
      </c>
      <c r="O1097" s="294" t="s">
        <v>458</v>
      </c>
      <c r="P1097" s="295">
        <v>-6.6525517000000001</v>
      </c>
      <c r="Q1097" s="295" t="s">
        <v>408</v>
      </c>
      <c r="R1097" s="296">
        <v>0</v>
      </c>
      <c r="S1097" s="297">
        <v>1.6209293447287906E-3</v>
      </c>
      <c r="T1097" s="297">
        <v>1.0520789099294611E-3</v>
      </c>
      <c r="U1097" s="298">
        <v>1.540691795482783</v>
      </c>
      <c r="V1097" s="295"/>
      <c r="W1097" s="295"/>
      <c r="X1097" s="295"/>
      <c r="Y1097" s="313"/>
      <c r="Z1097" s="313"/>
      <c r="AA1097" s="301"/>
      <c r="AB1097" s="295"/>
    </row>
    <row r="1098" spans="1:28" ht="15">
      <c r="A1098" s="247" t="s">
        <v>176</v>
      </c>
      <c r="B1098" s="287" t="s">
        <v>4017</v>
      </c>
      <c r="C1098" s="287" t="s">
        <v>4018</v>
      </c>
      <c r="D1098" s="305">
        <v>16</v>
      </c>
      <c r="E1098" s="287" t="s">
        <v>49</v>
      </c>
      <c r="F1098" s="289">
        <v>43707</v>
      </c>
      <c r="G1098" s="290" t="s">
        <v>635</v>
      </c>
      <c r="H1098" s="290" t="s">
        <v>874</v>
      </c>
      <c r="I1098" s="291">
        <v>1.4037999999999999</v>
      </c>
      <c r="J1098" s="291">
        <v>2</v>
      </c>
      <c r="K1098" s="290" t="s">
        <v>438</v>
      </c>
      <c r="L1098" s="292">
        <v>26.03</v>
      </c>
      <c r="M1098" s="293" t="s">
        <v>875</v>
      </c>
      <c r="N1098" s="293" t="s">
        <v>876</v>
      </c>
      <c r="O1098" s="294" t="s">
        <v>458</v>
      </c>
      <c r="P1098" s="295">
        <v>-2.7266324000000002</v>
      </c>
      <c r="Q1098" s="295" t="s">
        <v>447</v>
      </c>
      <c r="R1098" s="296">
        <v>0</v>
      </c>
      <c r="S1098" s="297">
        <v>2.0003043758803603E-4</v>
      </c>
      <c r="T1098" s="297">
        <v>3.8666706111400908E-4</v>
      </c>
      <c r="U1098" s="298">
        <v>0.517319569481138</v>
      </c>
      <c r="V1098" s="295"/>
      <c r="W1098" s="295"/>
      <c r="X1098" s="295"/>
      <c r="Y1098" s="313"/>
      <c r="Z1098" s="313"/>
      <c r="AA1098" s="301"/>
      <c r="AB1098" s="295"/>
    </row>
    <row r="1099" spans="1:28" ht="15">
      <c r="A1099" s="247" t="s">
        <v>176</v>
      </c>
      <c r="B1099" s="287" t="s">
        <v>4019</v>
      </c>
      <c r="C1099" s="287" t="s">
        <v>4020</v>
      </c>
      <c r="D1099" s="305">
        <v>17</v>
      </c>
      <c r="E1099" s="287" t="s">
        <v>49</v>
      </c>
      <c r="F1099" s="289">
        <v>43707</v>
      </c>
      <c r="G1099" s="290" t="s">
        <v>635</v>
      </c>
      <c r="H1099" s="290" t="s">
        <v>4021</v>
      </c>
      <c r="I1099" s="291">
        <v>1.2014</v>
      </c>
      <c r="J1099" s="291">
        <v>2</v>
      </c>
      <c r="K1099" s="290" t="s">
        <v>438</v>
      </c>
      <c r="L1099" s="292">
        <v>41.74</v>
      </c>
      <c r="M1099" s="293" t="s">
        <v>4022</v>
      </c>
      <c r="N1099" s="293" t="s">
        <v>4023</v>
      </c>
      <c r="O1099" s="294" t="s">
        <v>458</v>
      </c>
      <c r="P1099" s="295">
        <v>-12.707525</v>
      </c>
      <c r="Q1099" s="295" t="s">
        <v>447</v>
      </c>
      <c r="R1099" s="296">
        <v>0</v>
      </c>
      <c r="S1099" s="297">
        <v>2.506178596483561E-5</v>
      </c>
      <c r="T1099" s="297">
        <v>4.1539242628981958E-4</v>
      </c>
      <c r="U1099" s="298">
        <v>6.0332794674860017E-2</v>
      </c>
      <c r="V1099" s="295"/>
      <c r="W1099" s="295"/>
      <c r="X1099" s="295"/>
      <c r="Y1099" s="313"/>
      <c r="Z1099" s="313"/>
      <c r="AA1099" s="301"/>
      <c r="AB1099" s="295"/>
    </row>
    <row r="1100" spans="1:28" ht="15">
      <c r="A1100" s="247" t="s">
        <v>176</v>
      </c>
      <c r="B1100" s="287" t="s">
        <v>4024</v>
      </c>
      <c r="C1100" s="287" t="s">
        <v>4025</v>
      </c>
      <c r="D1100" s="305">
        <v>18</v>
      </c>
      <c r="E1100" s="287" t="s">
        <v>49</v>
      </c>
      <c r="F1100" s="289">
        <v>43707</v>
      </c>
      <c r="G1100" s="290" t="s">
        <v>635</v>
      </c>
      <c r="H1100" s="290" t="s">
        <v>3625</v>
      </c>
      <c r="I1100" s="291">
        <v>1.0994999999999999</v>
      </c>
      <c r="J1100" s="291">
        <v>2</v>
      </c>
      <c r="K1100" s="290" t="s">
        <v>438</v>
      </c>
      <c r="L1100" s="292">
        <v>89.72</v>
      </c>
      <c r="M1100" s="293" t="s">
        <v>3626</v>
      </c>
      <c r="N1100" s="293" t="s">
        <v>3627</v>
      </c>
      <c r="O1100" s="294" t="s">
        <v>458</v>
      </c>
      <c r="P1100" s="295">
        <v>-7.5885653</v>
      </c>
      <c r="Q1100" s="295" t="s">
        <v>280</v>
      </c>
      <c r="R1100" s="296">
        <v>0</v>
      </c>
      <c r="S1100" s="297">
        <v>7.1429871959302355E-4</v>
      </c>
      <c r="T1100" s="297">
        <v>6.2139864932597027E-4</v>
      </c>
      <c r="U1100" s="298">
        <v>1.1495015645235498</v>
      </c>
      <c r="V1100" s="295"/>
      <c r="W1100" s="295"/>
      <c r="X1100" s="295"/>
      <c r="Y1100" s="313"/>
      <c r="Z1100" s="313"/>
      <c r="AA1100" s="301"/>
      <c r="AB1100" s="295"/>
    </row>
    <row r="1101" spans="1:28" ht="15">
      <c r="A1101" s="247" t="s">
        <v>176</v>
      </c>
      <c r="B1101" s="287" t="s">
        <v>4026</v>
      </c>
      <c r="C1101" s="287" t="s">
        <v>4027</v>
      </c>
      <c r="D1101" s="305">
        <v>19</v>
      </c>
      <c r="E1101" s="287" t="s">
        <v>49</v>
      </c>
      <c r="F1101" s="289">
        <v>43707</v>
      </c>
      <c r="G1101" s="290" t="s">
        <v>635</v>
      </c>
      <c r="H1101" s="290" t="s">
        <v>3058</v>
      </c>
      <c r="I1101" s="291">
        <v>1.3832</v>
      </c>
      <c r="J1101" s="291">
        <v>2</v>
      </c>
      <c r="K1101" s="290" t="s">
        <v>438</v>
      </c>
      <c r="L1101" s="292">
        <v>33.17</v>
      </c>
      <c r="M1101" s="293" t="s">
        <v>360</v>
      </c>
      <c r="N1101" s="293" t="s">
        <v>3059</v>
      </c>
      <c r="O1101" s="294" t="s">
        <v>458</v>
      </c>
      <c r="P1101" s="295">
        <v>-0.75026749999999998</v>
      </c>
      <c r="Q1101" s="295" t="s">
        <v>280</v>
      </c>
      <c r="R1101" s="296">
        <v>0</v>
      </c>
      <c r="S1101" s="297">
        <v>7.2629485707759146E-4</v>
      </c>
      <c r="T1101" s="297">
        <v>4.7633131079023689E-4</v>
      </c>
      <c r="U1101" s="298">
        <v>1.5247682455991889</v>
      </c>
      <c r="V1101" s="295"/>
      <c r="W1101" s="295"/>
      <c r="X1101" s="295"/>
      <c r="Y1101" s="313"/>
      <c r="Z1101" s="313"/>
      <c r="AA1101" s="301"/>
      <c r="AB1101" s="295"/>
    </row>
    <row r="1102" spans="1:28" ht="15">
      <c r="A1102" s="247" t="s">
        <v>176</v>
      </c>
      <c r="B1102" s="287" t="s">
        <v>4028</v>
      </c>
      <c r="C1102" s="287" t="s">
        <v>4029</v>
      </c>
      <c r="D1102" s="305">
        <v>20</v>
      </c>
      <c r="E1102" s="287" t="s">
        <v>49</v>
      </c>
      <c r="F1102" s="289">
        <v>43707</v>
      </c>
      <c r="G1102" s="290" t="s">
        <v>635</v>
      </c>
      <c r="H1102" s="290" t="s">
        <v>900</v>
      </c>
      <c r="I1102" s="291">
        <v>3.0186999999999999</v>
      </c>
      <c r="J1102" s="291">
        <v>4</v>
      </c>
      <c r="K1102" s="290" t="s">
        <v>438</v>
      </c>
      <c r="L1102" s="292">
        <v>32.799999999999997</v>
      </c>
      <c r="M1102" s="293" t="s">
        <v>901</v>
      </c>
      <c r="N1102" s="293" t="s">
        <v>902</v>
      </c>
      <c r="O1102" s="294" t="s">
        <v>458</v>
      </c>
      <c r="P1102" s="295">
        <v>-1.1021494999999999</v>
      </c>
      <c r="Q1102" s="295" t="s">
        <v>280</v>
      </c>
      <c r="R1102" s="296">
        <v>0</v>
      </c>
      <c r="S1102" s="297">
        <v>3.5379145876486112E-4</v>
      </c>
      <c r="T1102" s="297">
        <v>2.1612736555739828E-4</v>
      </c>
      <c r="U1102" s="298">
        <v>1.6369581790460614</v>
      </c>
      <c r="V1102" s="295"/>
      <c r="W1102" s="295"/>
      <c r="X1102" s="295"/>
      <c r="Y1102" s="313"/>
      <c r="Z1102" s="313"/>
      <c r="AA1102" s="301"/>
      <c r="AB1102" s="295"/>
    </row>
    <row r="1103" spans="1:28" ht="15">
      <c r="A1103" s="247" t="s">
        <v>4030</v>
      </c>
      <c r="B1103" s="287" t="s">
        <v>4031</v>
      </c>
      <c r="C1103" s="287" t="s">
        <v>4032</v>
      </c>
      <c r="D1103" s="305">
        <v>21</v>
      </c>
      <c r="E1103" s="287" t="s">
        <v>49</v>
      </c>
      <c r="F1103" s="289">
        <v>43707</v>
      </c>
      <c r="G1103" s="290" t="s">
        <v>635</v>
      </c>
      <c r="H1103" s="290" t="s">
        <v>2584</v>
      </c>
      <c r="I1103" s="291">
        <v>1.1187</v>
      </c>
      <c r="J1103" s="291">
        <v>1</v>
      </c>
      <c r="K1103" s="290" t="s">
        <v>438</v>
      </c>
      <c r="L1103" s="292">
        <v>15.79</v>
      </c>
      <c r="M1103" s="293" t="s">
        <v>2585</v>
      </c>
      <c r="N1103" s="293" t="s">
        <v>2586</v>
      </c>
      <c r="O1103" s="294" t="s">
        <v>458</v>
      </c>
      <c r="P1103" s="295">
        <v>-8.4615345000000008</v>
      </c>
      <c r="Q1103" s="295" t="s">
        <v>399</v>
      </c>
      <c r="R1103" s="296">
        <v>0</v>
      </c>
      <c r="S1103" s="297">
        <v>2.0917278155687356E-4</v>
      </c>
      <c r="T1103" s="297">
        <v>1.5162809805230925E-4</v>
      </c>
      <c r="U1103" s="298">
        <v>1.3795120049894203</v>
      </c>
      <c r="V1103" s="295"/>
      <c r="W1103" s="295"/>
      <c r="X1103" s="295"/>
      <c r="Y1103" s="313"/>
      <c r="Z1103" s="313"/>
      <c r="AA1103" s="301"/>
      <c r="AB1103" s="295"/>
    </row>
    <row r="1104" spans="1:28" ht="15">
      <c r="A1104" s="247" t="s">
        <v>176</v>
      </c>
      <c r="B1104" s="287" t="s">
        <v>4033</v>
      </c>
      <c r="C1104" s="287" t="s">
        <v>4034</v>
      </c>
      <c r="D1104" s="305">
        <v>22</v>
      </c>
      <c r="E1104" s="287" t="s">
        <v>49</v>
      </c>
      <c r="F1104" s="289">
        <v>43707</v>
      </c>
      <c r="G1104" s="290" t="s">
        <v>635</v>
      </c>
      <c r="H1104" s="290" t="s">
        <v>3066</v>
      </c>
      <c r="I1104" s="291">
        <v>4.9082999999999997</v>
      </c>
      <c r="J1104" s="291">
        <v>15</v>
      </c>
      <c r="K1104" s="290" t="s">
        <v>438</v>
      </c>
      <c r="L1104" s="292">
        <v>203.91</v>
      </c>
      <c r="M1104" s="293" t="s">
        <v>3067</v>
      </c>
      <c r="N1104" s="293" t="s">
        <v>3068</v>
      </c>
      <c r="O1104" s="294" t="s">
        <v>458</v>
      </c>
      <c r="P1104" s="295">
        <v>-6.5370439999999999</v>
      </c>
      <c r="Q1104" s="295" t="s">
        <v>408</v>
      </c>
      <c r="R1104" s="296">
        <v>0</v>
      </c>
      <c r="S1104" s="297">
        <v>2.9623989830737116E-3</v>
      </c>
      <c r="T1104" s="297">
        <v>2.8262046278683148E-3</v>
      </c>
      <c r="U1104" s="298">
        <v>1.0481898422578559</v>
      </c>
      <c r="V1104" s="295"/>
      <c r="W1104" s="295"/>
      <c r="X1104" s="295"/>
      <c r="Y1104" s="313"/>
      <c r="Z1104" s="313"/>
      <c r="AA1104" s="301"/>
      <c r="AB1104" s="295"/>
    </row>
    <row r="1105" spans="1:28" ht="15">
      <c r="A1105" s="247" t="s">
        <v>176</v>
      </c>
      <c r="B1105" s="287" t="s">
        <v>4035</v>
      </c>
      <c r="C1105" s="287" t="s">
        <v>4036</v>
      </c>
      <c r="D1105" s="305">
        <v>23</v>
      </c>
      <c r="E1105" s="287" t="s">
        <v>49</v>
      </c>
      <c r="F1105" s="289">
        <v>43707</v>
      </c>
      <c r="G1105" s="290" t="s">
        <v>635</v>
      </c>
      <c r="H1105" s="290" t="s">
        <v>1618</v>
      </c>
      <c r="I1105" s="291">
        <v>1.2802</v>
      </c>
      <c r="J1105" s="291">
        <v>2</v>
      </c>
      <c r="K1105" s="290" t="s">
        <v>438</v>
      </c>
      <c r="L1105" s="292">
        <v>158.47999999999999</v>
      </c>
      <c r="M1105" s="293" t="s">
        <v>1619</v>
      </c>
      <c r="N1105" s="293" t="s">
        <v>1620</v>
      </c>
      <c r="O1105" s="294" t="s">
        <v>458</v>
      </c>
      <c r="P1105" s="295">
        <v>0.573349</v>
      </c>
      <c r="Q1105" s="295" t="s">
        <v>399</v>
      </c>
      <c r="R1105" s="296">
        <v>0</v>
      </c>
      <c r="S1105" s="297">
        <v>2.3558906364545452E-4</v>
      </c>
      <c r="T1105" s="297">
        <v>9.2608185222266032E-4</v>
      </c>
      <c r="U1105" s="298">
        <v>0.25439334879527603</v>
      </c>
      <c r="V1105" s="295"/>
      <c r="W1105" s="295"/>
      <c r="X1105" s="295"/>
      <c r="Y1105" s="313"/>
      <c r="Z1105" s="313"/>
      <c r="AA1105" s="301"/>
      <c r="AB1105" s="295"/>
    </row>
    <row r="1106" spans="1:28" ht="15">
      <c r="A1106" s="247" t="s">
        <v>176</v>
      </c>
      <c r="B1106" s="287" t="s">
        <v>4037</v>
      </c>
      <c r="C1106" s="287" t="s">
        <v>4038</v>
      </c>
      <c r="D1106" s="305">
        <v>24</v>
      </c>
      <c r="E1106" s="287" t="s">
        <v>49</v>
      </c>
      <c r="F1106" s="289">
        <v>43707</v>
      </c>
      <c r="G1106" s="290" t="s">
        <v>635</v>
      </c>
      <c r="H1106" s="290" t="s">
        <v>912</v>
      </c>
      <c r="I1106" s="291">
        <v>1.1104000000000001</v>
      </c>
      <c r="J1106" s="291">
        <v>2</v>
      </c>
      <c r="K1106" s="290" t="s">
        <v>438</v>
      </c>
      <c r="L1106" s="292">
        <v>62.95</v>
      </c>
      <c r="M1106" s="293" t="s">
        <v>913</v>
      </c>
      <c r="N1106" s="293" t="s">
        <v>914</v>
      </c>
      <c r="O1106" s="294" t="s">
        <v>458</v>
      </c>
      <c r="P1106" s="295">
        <v>-10.518193</v>
      </c>
      <c r="Q1106" s="295" t="s">
        <v>484</v>
      </c>
      <c r="R1106" s="296">
        <v>0</v>
      </c>
      <c r="S1106" s="297">
        <v>1.3019418022374751E-3</v>
      </c>
      <c r="T1106" s="297">
        <v>6.427425726040297E-4</v>
      </c>
      <c r="U1106" s="298">
        <v>2.0256038073886136</v>
      </c>
      <c r="V1106" s="295"/>
      <c r="W1106" s="295"/>
      <c r="X1106" s="295"/>
      <c r="Y1106" s="313"/>
      <c r="Z1106" s="313"/>
      <c r="AA1106" s="301"/>
      <c r="AB1106" s="295"/>
    </row>
    <row r="1107" spans="1:28" ht="15">
      <c r="A1107" s="247" t="s">
        <v>176</v>
      </c>
      <c r="B1107" s="287" t="s">
        <v>4039</v>
      </c>
      <c r="C1107" s="287" t="s">
        <v>4040</v>
      </c>
      <c r="D1107" s="305">
        <v>25</v>
      </c>
      <c r="E1107" s="287" t="s">
        <v>49</v>
      </c>
      <c r="F1107" s="289">
        <v>43707</v>
      </c>
      <c r="G1107" s="290" t="s">
        <v>635</v>
      </c>
      <c r="H1107" s="290" t="s">
        <v>1395</v>
      </c>
      <c r="I1107" s="291">
        <v>1.1580999999999999</v>
      </c>
      <c r="J1107" s="291">
        <v>2</v>
      </c>
      <c r="K1107" s="290" t="s">
        <v>438</v>
      </c>
      <c r="L1107" s="292">
        <v>81.819999999999993</v>
      </c>
      <c r="M1107" s="293" t="s">
        <v>1396</v>
      </c>
      <c r="N1107" s="293" t="s">
        <v>1397</v>
      </c>
      <c r="O1107" s="294" t="s">
        <v>458</v>
      </c>
      <c r="P1107" s="295">
        <v>-5.2520037000000004</v>
      </c>
      <c r="Q1107" s="295" t="s">
        <v>456</v>
      </c>
      <c r="R1107" s="296">
        <v>0</v>
      </c>
      <c r="S1107" s="297">
        <v>2.3995280757773297E-4</v>
      </c>
      <c r="T1107" s="297">
        <v>6.172349055797526E-4</v>
      </c>
      <c r="U1107" s="298">
        <v>0.38875443596688941</v>
      </c>
      <c r="V1107" s="295"/>
      <c r="W1107" s="295"/>
      <c r="X1107" s="295"/>
      <c r="Y1107" s="313"/>
      <c r="Z1107" s="313"/>
      <c r="AA1107" s="301"/>
      <c r="AB1107" s="295"/>
    </row>
    <row r="1108" spans="1:28" ht="15">
      <c r="A1108" s="247" t="s">
        <v>176</v>
      </c>
      <c r="B1108" s="287" t="s">
        <v>4041</v>
      </c>
      <c r="C1108" s="287" t="s">
        <v>4042</v>
      </c>
      <c r="D1108" s="305">
        <v>26</v>
      </c>
      <c r="E1108" s="287" t="s">
        <v>49</v>
      </c>
      <c r="F1108" s="289">
        <v>43707</v>
      </c>
      <c r="G1108" s="290" t="s">
        <v>635</v>
      </c>
      <c r="H1108" s="290" t="s">
        <v>3217</v>
      </c>
      <c r="I1108" s="291">
        <v>1.1760999999999999</v>
      </c>
      <c r="J1108" s="291">
        <v>2</v>
      </c>
      <c r="K1108" s="290" t="s">
        <v>438</v>
      </c>
      <c r="L1108" s="292">
        <v>109.75</v>
      </c>
      <c r="M1108" s="293" t="s">
        <v>3218</v>
      </c>
      <c r="N1108" s="293" t="s">
        <v>3219</v>
      </c>
      <c r="O1108" s="294" t="s">
        <v>458</v>
      </c>
      <c r="P1108" s="295">
        <v>-15.584415</v>
      </c>
      <c r="Q1108" s="295" t="s">
        <v>404</v>
      </c>
      <c r="R1108" s="296">
        <v>0</v>
      </c>
      <c r="S1108" s="297">
        <v>4.0933379425952599E-4</v>
      </c>
      <c r="T1108" s="297">
        <v>4.5701737400259288E-4</v>
      </c>
      <c r="U1108" s="298">
        <v>0.89566352953838391</v>
      </c>
      <c r="V1108" s="295"/>
      <c r="W1108" s="295"/>
      <c r="X1108" s="295"/>
      <c r="Y1108" s="313"/>
      <c r="Z1108" s="313"/>
      <c r="AA1108" s="301"/>
      <c r="AB1108" s="295"/>
    </row>
    <row r="1109" spans="1:28" ht="15">
      <c r="A1109" s="247" t="s">
        <v>176</v>
      </c>
      <c r="B1109" s="287" t="s">
        <v>4043</v>
      </c>
      <c r="C1109" s="287" t="s">
        <v>4044</v>
      </c>
      <c r="D1109" s="305">
        <v>27</v>
      </c>
      <c r="E1109" s="287" t="s">
        <v>49</v>
      </c>
      <c r="F1109" s="289">
        <v>43707</v>
      </c>
      <c r="G1109" s="290" t="s">
        <v>635</v>
      </c>
      <c r="H1109" s="290" t="s">
        <v>3651</v>
      </c>
      <c r="I1109" s="291">
        <v>2.0022000000000002</v>
      </c>
      <c r="J1109" s="291">
        <v>2</v>
      </c>
      <c r="K1109" s="290" t="s">
        <v>438</v>
      </c>
      <c r="L1109" s="292">
        <v>109.86</v>
      </c>
      <c r="M1109" s="293" t="s">
        <v>3652</v>
      </c>
      <c r="N1109" s="293" t="s">
        <v>3653</v>
      </c>
      <c r="O1109" s="294" t="s">
        <v>458</v>
      </c>
      <c r="P1109" s="295">
        <v>-6.8706930000000002</v>
      </c>
      <c r="Q1109" s="295" t="s">
        <v>404</v>
      </c>
      <c r="R1109" s="296">
        <v>0</v>
      </c>
      <c r="S1109" s="297">
        <v>1.5565469130250451E-2</v>
      </c>
      <c r="T1109" s="297">
        <v>1.4561184927161332E-2</v>
      </c>
      <c r="U1109" s="298">
        <v>1.0689699504616417</v>
      </c>
      <c r="V1109" s="295"/>
      <c r="W1109" s="295"/>
      <c r="X1109" s="295"/>
      <c r="Y1109" s="313"/>
      <c r="Z1109" s="313"/>
      <c r="AA1109" s="301"/>
      <c r="AB1109" s="295"/>
    </row>
    <row r="1110" spans="1:28" ht="15">
      <c r="A1110" s="247" t="s">
        <v>176</v>
      </c>
      <c r="B1110" s="287" t="s">
        <v>4045</v>
      </c>
      <c r="C1110" s="287" t="s">
        <v>4046</v>
      </c>
      <c r="D1110" s="305">
        <v>28</v>
      </c>
      <c r="E1110" s="287" t="s">
        <v>49</v>
      </c>
      <c r="F1110" s="289">
        <v>43707</v>
      </c>
      <c r="G1110" s="290" t="s">
        <v>635</v>
      </c>
      <c r="H1110" s="290" t="s">
        <v>2764</v>
      </c>
      <c r="I1110" s="291">
        <v>1.2501</v>
      </c>
      <c r="J1110" s="291">
        <v>2</v>
      </c>
      <c r="K1110" s="290" t="s">
        <v>438</v>
      </c>
      <c r="L1110" s="292">
        <v>62.8</v>
      </c>
      <c r="M1110" s="293" t="s">
        <v>2765</v>
      </c>
      <c r="N1110" s="293" t="s">
        <v>2766</v>
      </c>
      <c r="O1110" s="294" t="s">
        <v>458</v>
      </c>
      <c r="P1110" s="295">
        <v>5.6337953000000001</v>
      </c>
      <c r="Q1110" s="295" t="s">
        <v>404</v>
      </c>
      <c r="R1110" s="296">
        <v>0</v>
      </c>
      <c r="S1110" s="297">
        <v>3.5034585414619616E-4</v>
      </c>
      <c r="T1110" s="297">
        <v>6.6562315844011406E-4</v>
      </c>
      <c r="U1110" s="298">
        <v>0.52634264554020427</v>
      </c>
      <c r="V1110" s="295"/>
      <c r="W1110" s="295"/>
      <c r="X1110" s="295"/>
      <c r="Y1110" s="313"/>
      <c r="Z1110" s="313"/>
      <c r="AA1110" s="301"/>
      <c r="AB1110" s="295"/>
    </row>
    <row r="1111" spans="1:28" ht="15">
      <c r="A1111" s="247" t="s">
        <v>176</v>
      </c>
      <c r="B1111" s="287" t="s">
        <v>4047</v>
      </c>
      <c r="C1111" s="287" t="s">
        <v>4048</v>
      </c>
      <c r="D1111" s="305">
        <v>29</v>
      </c>
      <c r="E1111" s="287" t="s">
        <v>49</v>
      </c>
      <c r="F1111" s="289">
        <v>43707</v>
      </c>
      <c r="G1111" s="290" t="s">
        <v>635</v>
      </c>
      <c r="H1111" s="290" t="s">
        <v>938</v>
      </c>
      <c r="I1111" s="291">
        <v>1.1482000000000001</v>
      </c>
      <c r="J1111" s="291">
        <v>2</v>
      </c>
      <c r="K1111" s="290" t="s">
        <v>438</v>
      </c>
      <c r="L1111" s="292">
        <v>25.52</v>
      </c>
      <c r="M1111" s="293" t="s">
        <v>939</v>
      </c>
      <c r="N1111" s="293" t="s">
        <v>940</v>
      </c>
      <c r="O1111" s="294" t="s">
        <v>458</v>
      </c>
      <c r="P1111" s="295">
        <v>-3.5613774999999999</v>
      </c>
      <c r="Q1111" s="295" t="s">
        <v>280</v>
      </c>
      <c r="R1111" s="296">
        <v>0</v>
      </c>
      <c r="S1111" s="297">
        <v>1.3984266085628947E-4</v>
      </c>
      <c r="T1111" s="297">
        <v>6.6722942488973286E-4</v>
      </c>
      <c r="U1111" s="298">
        <v>0.20958707101294288</v>
      </c>
      <c r="V1111" s="295"/>
      <c r="W1111" s="295"/>
      <c r="X1111" s="295"/>
      <c r="Y1111" s="313"/>
      <c r="Z1111" s="313"/>
      <c r="AA1111" s="301"/>
      <c r="AB1111" s="295"/>
    </row>
    <row r="1112" spans="1:28" ht="15">
      <c r="A1112" s="247" t="s">
        <v>176</v>
      </c>
      <c r="B1112" s="287" t="s">
        <v>4049</v>
      </c>
      <c r="C1112" s="287" t="s">
        <v>4050</v>
      </c>
      <c r="D1112" s="305">
        <v>30</v>
      </c>
      <c r="E1112" s="287" t="s">
        <v>49</v>
      </c>
      <c r="F1112" s="289">
        <v>43707</v>
      </c>
      <c r="G1112" s="290" t="s">
        <v>635</v>
      </c>
      <c r="H1112" s="290" t="s">
        <v>4051</v>
      </c>
      <c r="I1112" s="291">
        <v>2.9813999999999998</v>
      </c>
      <c r="J1112" s="291">
        <v>16</v>
      </c>
      <c r="K1112" s="290" t="s">
        <v>438</v>
      </c>
      <c r="L1112" s="292">
        <v>52.88</v>
      </c>
      <c r="M1112" s="293" t="s">
        <v>4052</v>
      </c>
      <c r="N1112" s="293" t="s">
        <v>4053</v>
      </c>
      <c r="O1112" s="294" t="s">
        <v>458</v>
      </c>
      <c r="P1112" s="295">
        <v>-15.212726999999999</v>
      </c>
      <c r="Q1112" s="295" t="s">
        <v>408</v>
      </c>
      <c r="R1112" s="296">
        <v>0</v>
      </c>
      <c r="S1112" s="297">
        <v>6.3354414140060072E-5</v>
      </c>
      <c r="T1112" s="297">
        <v>4.4770226486830455E-4</v>
      </c>
      <c r="U1112" s="298">
        <v>0.14151014884567609</v>
      </c>
      <c r="V1112" s="295"/>
      <c r="W1112" s="295"/>
      <c r="X1112" s="295"/>
      <c r="Y1112" s="313"/>
      <c r="Z1112" s="313"/>
      <c r="AA1112" s="301"/>
      <c r="AB1112" s="295"/>
    </row>
    <row r="1113" spans="1:28" ht="15">
      <c r="A1113" s="247" t="s">
        <v>176</v>
      </c>
      <c r="B1113" s="287" t="s">
        <v>4054</v>
      </c>
      <c r="C1113" s="287" t="s">
        <v>4055</v>
      </c>
      <c r="D1113" s="305">
        <v>31</v>
      </c>
      <c r="E1113" s="287" t="s">
        <v>49</v>
      </c>
      <c r="F1113" s="289">
        <v>43707</v>
      </c>
      <c r="G1113" s="290" t="s">
        <v>635</v>
      </c>
      <c r="H1113" s="290" t="s">
        <v>3087</v>
      </c>
      <c r="I1113" s="291">
        <v>1.9031</v>
      </c>
      <c r="J1113" s="291">
        <v>16</v>
      </c>
      <c r="K1113" s="290" t="s">
        <v>438</v>
      </c>
      <c r="L1113" s="292">
        <v>146.21</v>
      </c>
      <c r="M1113" s="293" t="s">
        <v>3088</v>
      </c>
      <c r="N1113" s="293" t="s">
        <v>3089</v>
      </c>
      <c r="O1113" s="294" t="s">
        <v>458</v>
      </c>
      <c r="P1113" s="295">
        <v>-8.3104969999999998</v>
      </c>
      <c r="Q1113" s="295" t="s">
        <v>404</v>
      </c>
      <c r="R1113" s="296">
        <v>0</v>
      </c>
      <c r="S1113" s="297">
        <v>1.7822082855471026E-4</v>
      </c>
      <c r="T1113" s="297">
        <v>8.3236364158056897E-4</v>
      </c>
      <c r="U1113" s="298">
        <v>0.21411414392907419</v>
      </c>
      <c r="V1113" s="295"/>
      <c r="W1113" s="295"/>
      <c r="X1113" s="295"/>
      <c r="Y1113" s="313"/>
      <c r="Z1113" s="313"/>
      <c r="AA1113" s="301"/>
      <c r="AB1113" s="295"/>
    </row>
    <row r="1114" spans="1:28" ht="15">
      <c r="A1114" s="247" t="s">
        <v>176</v>
      </c>
      <c r="B1114" s="287" t="s">
        <v>4056</v>
      </c>
      <c r="C1114" s="287" t="s">
        <v>4057</v>
      </c>
      <c r="D1114" s="305">
        <v>32</v>
      </c>
      <c r="E1114" s="287" t="s">
        <v>49</v>
      </c>
      <c r="F1114" s="289">
        <v>43707</v>
      </c>
      <c r="G1114" s="290" t="s">
        <v>635</v>
      </c>
      <c r="H1114" s="290" t="s">
        <v>1150</v>
      </c>
      <c r="I1114" s="291">
        <v>1.605</v>
      </c>
      <c r="J1114" s="291">
        <v>24</v>
      </c>
      <c r="K1114" s="290" t="s">
        <v>438</v>
      </c>
      <c r="L1114" s="292">
        <v>28.53</v>
      </c>
      <c r="M1114" s="293" t="s">
        <v>1151</v>
      </c>
      <c r="N1114" s="293" t="s">
        <v>1152</v>
      </c>
      <c r="O1114" s="294" t="s">
        <v>458</v>
      </c>
      <c r="P1114" s="295">
        <v>-5.9304056000000003</v>
      </c>
      <c r="Q1114" s="295" t="s">
        <v>447</v>
      </c>
      <c r="R1114" s="296">
        <v>0</v>
      </c>
      <c r="S1114" s="297">
        <v>5.7409658507071588E-8</v>
      </c>
      <c r="T1114" s="297">
        <v>1.2503752318276031E-4</v>
      </c>
      <c r="U1114" s="298">
        <v>4.5913944107129441E-4</v>
      </c>
      <c r="V1114" s="295"/>
      <c r="W1114" s="295"/>
      <c r="X1114" s="295"/>
      <c r="Y1114" s="313"/>
      <c r="Z1114" s="313"/>
      <c r="AA1114" s="301"/>
      <c r="AB1114" s="295"/>
    </row>
    <row r="1115" spans="1:28" ht="15">
      <c r="A1115" s="247" t="s">
        <v>4058</v>
      </c>
      <c r="B1115" s="287" t="s">
        <v>4059</v>
      </c>
      <c r="C1115" s="287" t="s">
        <v>4060</v>
      </c>
      <c r="D1115" s="305">
        <v>33</v>
      </c>
      <c r="E1115" s="287" t="s">
        <v>49</v>
      </c>
      <c r="F1115" s="289">
        <v>43707</v>
      </c>
      <c r="G1115" s="290" t="s">
        <v>635</v>
      </c>
      <c r="H1115" s="290" t="s">
        <v>2932</v>
      </c>
      <c r="I1115" s="291">
        <v>1.1325000000000001</v>
      </c>
      <c r="J1115" s="291">
        <v>1</v>
      </c>
      <c r="K1115" s="290" t="s">
        <v>438</v>
      </c>
      <c r="L1115" s="292">
        <v>44.3</v>
      </c>
      <c r="M1115" s="293" t="s">
        <v>2933</v>
      </c>
      <c r="N1115" s="293" t="s">
        <v>2934</v>
      </c>
      <c r="O1115" s="294" t="s">
        <v>458</v>
      </c>
      <c r="P1115" s="295">
        <v>-6.2525215000000003</v>
      </c>
      <c r="Q1115" s="295" t="s">
        <v>408</v>
      </c>
      <c r="R1115" s="296">
        <v>0</v>
      </c>
      <c r="S1115" s="297">
        <v>1.6978588892725703E-3</v>
      </c>
      <c r="T1115" s="297">
        <v>1.7941610965225782E-3</v>
      </c>
      <c r="U1115" s="298">
        <v>0.9463246597885443</v>
      </c>
      <c r="V1115" s="295"/>
      <c r="W1115" s="295"/>
      <c r="X1115" s="295"/>
      <c r="Y1115" s="313"/>
      <c r="Z1115" s="313"/>
      <c r="AA1115" s="301"/>
      <c r="AB1115" s="295"/>
    </row>
    <row r="1116" spans="1:28" ht="15">
      <c r="A1116" s="247" t="s">
        <v>176</v>
      </c>
      <c r="B1116" s="287" t="s">
        <v>4061</v>
      </c>
      <c r="C1116" s="287" t="s">
        <v>4062</v>
      </c>
      <c r="D1116" s="305">
        <v>34</v>
      </c>
      <c r="E1116" s="287" t="s">
        <v>49</v>
      </c>
      <c r="F1116" s="289">
        <v>43707</v>
      </c>
      <c r="G1116" s="290" t="s">
        <v>635</v>
      </c>
      <c r="H1116" s="290" t="s">
        <v>663</v>
      </c>
      <c r="I1116" s="291">
        <v>1.1282000000000001</v>
      </c>
      <c r="J1116" s="291">
        <v>2</v>
      </c>
      <c r="K1116" s="290" t="s">
        <v>438</v>
      </c>
      <c r="L1116" s="292">
        <v>86.33</v>
      </c>
      <c r="M1116" s="293" t="s">
        <v>664</v>
      </c>
      <c r="N1116" s="293" t="s">
        <v>665</v>
      </c>
      <c r="O1116" s="294" t="s">
        <v>458</v>
      </c>
      <c r="P1116" s="295">
        <v>-6.3545885000000002</v>
      </c>
      <c r="Q1116" s="295" t="s">
        <v>447</v>
      </c>
      <c r="R1116" s="296">
        <v>0</v>
      </c>
      <c r="S1116" s="297">
        <v>1.2607913943388433E-3</v>
      </c>
      <c r="T1116" s="297">
        <v>8.5200696904740936E-4</v>
      </c>
      <c r="U1116" s="298">
        <v>1.4797900018922114</v>
      </c>
      <c r="V1116" s="295"/>
      <c r="W1116" s="295"/>
      <c r="X1116" s="295"/>
      <c r="Y1116" s="313"/>
      <c r="Z1116" s="313"/>
      <c r="AA1116" s="301"/>
      <c r="AB1116" s="295"/>
    </row>
    <row r="1117" spans="1:28" ht="15">
      <c r="A1117" s="247" t="s">
        <v>176</v>
      </c>
      <c r="B1117" s="287" t="s">
        <v>4063</v>
      </c>
      <c r="C1117" s="287" t="s">
        <v>4064</v>
      </c>
      <c r="D1117" s="305">
        <v>35</v>
      </c>
      <c r="E1117" s="287" t="s">
        <v>49</v>
      </c>
      <c r="F1117" s="289">
        <v>43707</v>
      </c>
      <c r="G1117" s="290" t="s">
        <v>635</v>
      </c>
      <c r="H1117" s="290" t="s">
        <v>4065</v>
      </c>
      <c r="I1117" s="291">
        <v>1.2174</v>
      </c>
      <c r="J1117" s="291">
        <v>2</v>
      </c>
      <c r="K1117" s="290" t="s">
        <v>438</v>
      </c>
      <c r="L1117" s="292">
        <v>41.49</v>
      </c>
      <c r="M1117" s="293" t="s">
        <v>4066</v>
      </c>
      <c r="N1117" s="293" t="s">
        <v>4067</v>
      </c>
      <c r="O1117" s="294" t="s">
        <v>458</v>
      </c>
      <c r="P1117" s="295">
        <v>-8.9766619999999993</v>
      </c>
      <c r="Q1117" s="295" t="s">
        <v>408</v>
      </c>
      <c r="R1117" s="296">
        <v>0</v>
      </c>
      <c r="S1117" s="297">
        <v>1.7436609468904284E-3</v>
      </c>
      <c r="T1117" s="297">
        <v>2.1289031887882213E-3</v>
      </c>
      <c r="U1117" s="298">
        <v>0.81904191607835675</v>
      </c>
      <c r="V1117" s="295"/>
      <c r="W1117" s="295"/>
      <c r="X1117" s="295"/>
      <c r="Y1117" s="313"/>
      <c r="Z1117" s="313"/>
      <c r="AA1117" s="301"/>
      <c r="AB1117" s="295"/>
    </row>
    <row r="1118" spans="1:28" ht="15">
      <c r="A1118" s="247" t="s">
        <v>176</v>
      </c>
      <c r="B1118" s="287" t="s">
        <v>4068</v>
      </c>
      <c r="C1118" s="287" t="s">
        <v>4069</v>
      </c>
      <c r="D1118" s="305">
        <v>36</v>
      </c>
      <c r="E1118" s="287" t="s">
        <v>49</v>
      </c>
      <c r="F1118" s="289">
        <v>43707</v>
      </c>
      <c r="G1118" s="290" t="s">
        <v>635</v>
      </c>
      <c r="H1118" s="290" t="s">
        <v>971</v>
      </c>
      <c r="I1118" s="291">
        <v>3.6272000000000002</v>
      </c>
      <c r="J1118" s="291">
        <v>17</v>
      </c>
      <c r="K1118" s="290" t="s">
        <v>438</v>
      </c>
      <c r="L1118" s="292">
        <v>14.16</v>
      </c>
      <c r="M1118" s="293" t="s">
        <v>972</v>
      </c>
      <c r="N1118" s="293" t="s">
        <v>973</v>
      </c>
      <c r="O1118" s="294" t="s">
        <v>458</v>
      </c>
      <c r="P1118" s="295">
        <v>-2.5260031000000001</v>
      </c>
      <c r="Q1118" s="295" t="s">
        <v>280</v>
      </c>
      <c r="R1118" s="296">
        <v>0</v>
      </c>
      <c r="S1118" s="297">
        <v>1.5759265902664432E-5</v>
      </c>
      <c r="T1118" s="297">
        <v>7.3101021426809129E-5</v>
      </c>
      <c r="U1118" s="298">
        <v>0.21558202053911202</v>
      </c>
      <c r="V1118" s="295"/>
      <c r="W1118" s="295"/>
      <c r="X1118" s="295"/>
      <c r="Y1118" s="313"/>
      <c r="Z1118" s="313"/>
      <c r="AA1118" s="301"/>
      <c r="AB1118" s="295"/>
    </row>
    <row r="1119" spans="1:28" ht="15">
      <c r="A1119" s="247" t="s">
        <v>176</v>
      </c>
      <c r="B1119" s="287" t="s">
        <v>4070</v>
      </c>
      <c r="C1119" s="287" t="s">
        <v>4071</v>
      </c>
      <c r="D1119" s="305">
        <v>37</v>
      </c>
      <c r="E1119" s="287" t="s">
        <v>49</v>
      </c>
      <c r="F1119" s="289">
        <v>43707</v>
      </c>
      <c r="G1119" s="290" t="s">
        <v>635</v>
      </c>
      <c r="H1119" s="290" t="s">
        <v>976</v>
      </c>
      <c r="I1119" s="291">
        <v>1.2566999999999999</v>
      </c>
      <c r="J1119" s="291">
        <v>2</v>
      </c>
      <c r="K1119" s="290" t="s">
        <v>438</v>
      </c>
      <c r="L1119" s="292">
        <v>29.55</v>
      </c>
      <c r="M1119" s="293" t="s">
        <v>977</v>
      </c>
      <c r="N1119" s="293" t="s">
        <v>978</v>
      </c>
      <c r="O1119" s="294" t="s">
        <v>458</v>
      </c>
      <c r="P1119" s="295">
        <v>-6.9383679999999996</v>
      </c>
      <c r="Q1119" s="295" t="s">
        <v>447</v>
      </c>
      <c r="R1119" s="296">
        <v>0</v>
      </c>
      <c r="S1119" s="297">
        <v>1.2055197485692362E-4</v>
      </c>
      <c r="T1119" s="297">
        <v>4.5841398201475913E-4</v>
      </c>
      <c r="U1119" s="298">
        <v>0.26297621710203928</v>
      </c>
      <c r="V1119" s="295"/>
      <c r="W1119" s="295"/>
      <c r="X1119" s="295"/>
      <c r="Y1119" s="313"/>
      <c r="Z1119" s="313"/>
      <c r="AA1119" s="301"/>
      <c r="AB1119" s="295"/>
    </row>
    <row r="1120" spans="1:28" ht="15">
      <c r="A1120" s="247" t="s">
        <v>176</v>
      </c>
      <c r="B1120" s="287" t="s">
        <v>4072</v>
      </c>
      <c r="C1120" s="287" t="s">
        <v>4073</v>
      </c>
      <c r="D1120" s="305">
        <v>38</v>
      </c>
      <c r="E1120" s="287" t="s">
        <v>49</v>
      </c>
      <c r="F1120" s="289">
        <v>43707</v>
      </c>
      <c r="G1120" s="290" t="s">
        <v>635</v>
      </c>
      <c r="H1120" s="290" t="s">
        <v>4074</v>
      </c>
      <c r="I1120" s="291">
        <v>1.857</v>
      </c>
      <c r="J1120" s="291">
        <v>2</v>
      </c>
      <c r="K1120" s="290" t="s">
        <v>438</v>
      </c>
      <c r="L1120" s="292">
        <v>128.93</v>
      </c>
      <c r="M1120" s="293" t="s">
        <v>4075</v>
      </c>
      <c r="N1120" s="293" t="s">
        <v>4076</v>
      </c>
      <c r="O1120" s="294" t="s">
        <v>458</v>
      </c>
      <c r="P1120" s="295">
        <v>-9.1952440000000006</v>
      </c>
      <c r="Q1120" s="295" t="s">
        <v>404</v>
      </c>
      <c r="R1120" s="296">
        <v>0</v>
      </c>
      <c r="S1120" s="297">
        <v>3.1626106389046347E-3</v>
      </c>
      <c r="T1120" s="297">
        <v>2.3526242373069712E-3</v>
      </c>
      <c r="U1120" s="298">
        <v>1.3442905963278045</v>
      </c>
      <c r="V1120" s="295"/>
      <c r="W1120" s="295"/>
      <c r="X1120" s="295"/>
      <c r="Y1120" s="313"/>
      <c r="Z1120" s="313"/>
      <c r="AA1120" s="301"/>
      <c r="AB1120" s="295"/>
    </row>
    <row r="1121" spans="1:28" ht="15">
      <c r="A1121" s="247" t="s">
        <v>176</v>
      </c>
      <c r="B1121" s="287" t="s">
        <v>4077</v>
      </c>
      <c r="C1121" s="287" t="s">
        <v>4078</v>
      </c>
      <c r="D1121" s="305">
        <v>39</v>
      </c>
      <c r="E1121" s="287" t="s">
        <v>49</v>
      </c>
      <c r="F1121" s="289">
        <v>43707</v>
      </c>
      <c r="G1121" s="290" t="s">
        <v>635</v>
      </c>
      <c r="H1121" s="290" t="s">
        <v>4079</v>
      </c>
      <c r="I1121" s="291">
        <v>1.4192</v>
      </c>
      <c r="J1121" s="291">
        <v>2</v>
      </c>
      <c r="K1121" s="290" t="s">
        <v>438</v>
      </c>
      <c r="L1121" s="292">
        <v>89.25</v>
      </c>
      <c r="M1121" s="293" t="s">
        <v>4080</v>
      </c>
      <c r="N1121" s="293" t="s">
        <v>4081</v>
      </c>
      <c r="O1121" s="294" t="s">
        <v>458</v>
      </c>
      <c r="P1121" s="295">
        <v>-0.48505663999999998</v>
      </c>
      <c r="Q1121" s="295" t="s">
        <v>404</v>
      </c>
      <c r="R1121" s="296">
        <v>0</v>
      </c>
      <c r="S1121" s="297">
        <v>3.7088169003055818E-4</v>
      </c>
      <c r="T1121" s="297">
        <v>7.9747016073893691E-4</v>
      </c>
      <c r="U1121" s="298">
        <v>0.46507281186157323</v>
      </c>
      <c r="V1121" s="295"/>
      <c r="W1121" s="295"/>
      <c r="X1121" s="295"/>
      <c r="Y1121" s="313"/>
      <c r="Z1121" s="313"/>
      <c r="AA1121" s="301"/>
      <c r="AB1121" s="295"/>
    </row>
    <row r="1122" spans="1:28" ht="15">
      <c r="A1122" s="247" t="s">
        <v>4082</v>
      </c>
      <c r="B1122" s="287" t="s">
        <v>4083</v>
      </c>
      <c r="C1122" s="287" t="s">
        <v>4084</v>
      </c>
      <c r="D1122" s="305">
        <v>40</v>
      </c>
      <c r="E1122" s="287" t="s">
        <v>49</v>
      </c>
      <c r="F1122" s="289">
        <v>43707</v>
      </c>
      <c r="G1122" s="290" t="s">
        <v>635</v>
      </c>
      <c r="H1122" s="290" t="s">
        <v>1464</v>
      </c>
      <c r="I1122" s="291">
        <v>1.0924</v>
      </c>
      <c r="J1122" s="291">
        <v>1</v>
      </c>
      <c r="K1122" s="290" t="s">
        <v>438</v>
      </c>
      <c r="L1122" s="292">
        <v>61.62</v>
      </c>
      <c r="M1122" s="293" t="s">
        <v>1465</v>
      </c>
      <c r="N1122" s="293" t="s">
        <v>1466</v>
      </c>
      <c r="O1122" s="294" t="s">
        <v>458</v>
      </c>
      <c r="P1122" s="295">
        <v>-6.1316547000000003</v>
      </c>
      <c r="Q1122" s="295" t="s">
        <v>408</v>
      </c>
      <c r="R1122" s="296">
        <v>0</v>
      </c>
      <c r="S1122" s="297">
        <v>2.595249104829039E-5</v>
      </c>
      <c r="T1122" s="297">
        <v>3.752826757013498E-4</v>
      </c>
      <c r="U1122" s="298">
        <v>6.915451399345543E-2</v>
      </c>
      <c r="V1122" s="295"/>
      <c r="W1122" s="295"/>
      <c r="X1122" s="295"/>
      <c r="Y1122" s="313"/>
      <c r="Z1122" s="313"/>
      <c r="AA1122" s="301"/>
      <c r="AB1122" s="295"/>
    </row>
    <row r="1123" spans="1:28" ht="15">
      <c r="A1123" s="247" t="s">
        <v>176</v>
      </c>
      <c r="B1123" s="287" t="s">
        <v>4085</v>
      </c>
      <c r="C1123" s="287" t="s">
        <v>4086</v>
      </c>
      <c r="D1123" s="305">
        <v>41</v>
      </c>
      <c r="E1123" s="287" t="s">
        <v>49</v>
      </c>
      <c r="F1123" s="289">
        <v>43707</v>
      </c>
      <c r="G1123" s="290" t="s">
        <v>635</v>
      </c>
      <c r="H1123" s="290" t="s">
        <v>719</v>
      </c>
      <c r="I1123" s="291">
        <v>1.1162000000000001</v>
      </c>
      <c r="J1123" s="291">
        <v>2</v>
      </c>
      <c r="K1123" s="290" t="s">
        <v>438</v>
      </c>
      <c r="L1123" s="292">
        <v>38.270000000000003</v>
      </c>
      <c r="M1123" s="293" t="s">
        <v>720</v>
      </c>
      <c r="N1123" s="293" t="s">
        <v>721</v>
      </c>
      <c r="O1123" s="294" t="s">
        <v>458</v>
      </c>
      <c r="P1123" s="295">
        <v>-13.049512999999999</v>
      </c>
      <c r="Q1123" s="295" t="s">
        <v>404</v>
      </c>
      <c r="R1123" s="296">
        <v>0</v>
      </c>
      <c r="S1123" s="297">
        <v>4.1484797184051826E-3</v>
      </c>
      <c r="T1123" s="297">
        <v>1.8401348479634161E-3</v>
      </c>
      <c r="U1123" s="298">
        <v>2.2544433213666628</v>
      </c>
      <c r="V1123" s="295"/>
      <c r="W1123" s="295"/>
      <c r="X1123" s="295"/>
      <c r="Y1123" s="313"/>
      <c r="Z1123" s="313"/>
      <c r="AA1123" s="301"/>
      <c r="AB1123" s="295"/>
    </row>
    <row r="1124" spans="1:28" ht="15">
      <c r="A1124" s="247" t="s">
        <v>176</v>
      </c>
      <c r="B1124" s="287" t="s">
        <v>4087</v>
      </c>
      <c r="C1124" s="287" t="s">
        <v>4088</v>
      </c>
      <c r="D1124" s="305">
        <v>42</v>
      </c>
      <c r="E1124" s="287" t="s">
        <v>49</v>
      </c>
      <c r="F1124" s="289">
        <v>43707</v>
      </c>
      <c r="G1124" s="290" t="s">
        <v>635</v>
      </c>
      <c r="H1124" s="290" t="s">
        <v>2655</v>
      </c>
      <c r="I1124" s="291">
        <v>2.1823000000000001</v>
      </c>
      <c r="J1124" s="291">
        <v>2</v>
      </c>
      <c r="K1124" s="290" t="s">
        <v>438</v>
      </c>
      <c r="L1124" s="292">
        <v>51.31</v>
      </c>
      <c r="M1124" s="293" t="s">
        <v>2656</v>
      </c>
      <c r="N1124" s="293" t="s">
        <v>2657</v>
      </c>
      <c r="O1124" s="294" t="s">
        <v>458</v>
      </c>
      <c r="P1124" s="295">
        <v>-9.6229969999999998</v>
      </c>
      <c r="Q1124" s="295" t="s">
        <v>404</v>
      </c>
      <c r="R1124" s="296">
        <v>0</v>
      </c>
      <c r="S1124" s="297">
        <v>1.50085769744796E-3</v>
      </c>
      <c r="T1124" s="297">
        <v>7.8932138250831241E-4</v>
      </c>
      <c r="U1124" s="298">
        <v>1.9014532365492511</v>
      </c>
      <c r="V1124" s="295"/>
      <c r="W1124" s="295"/>
      <c r="X1124" s="295"/>
      <c r="Y1124" s="313"/>
      <c r="Z1124" s="313"/>
      <c r="AA1124" s="301"/>
      <c r="AB1124" s="295"/>
    </row>
    <row r="1125" spans="1:28" ht="15">
      <c r="A1125" s="247" t="s">
        <v>176</v>
      </c>
      <c r="B1125" s="287" t="s">
        <v>4089</v>
      </c>
      <c r="C1125" s="287" t="s">
        <v>4090</v>
      </c>
      <c r="D1125" s="305">
        <v>43</v>
      </c>
      <c r="E1125" s="287" t="s">
        <v>49</v>
      </c>
      <c r="F1125" s="289">
        <v>43707</v>
      </c>
      <c r="G1125" s="290" t="s">
        <v>635</v>
      </c>
      <c r="H1125" s="290" t="s">
        <v>733</v>
      </c>
      <c r="I1125" s="291">
        <v>1.4581999999999999</v>
      </c>
      <c r="J1125" s="291">
        <v>2</v>
      </c>
      <c r="K1125" s="290" t="s">
        <v>438</v>
      </c>
      <c r="L1125" s="292">
        <v>61.51</v>
      </c>
      <c r="M1125" s="293" t="s">
        <v>734</v>
      </c>
      <c r="N1125" s="293" t="s">
        <v>735</v>
      </c>
      <c r="O1125" s="294" t="s">
        <v>458</v>
      </c>
      <c r="P1125" s="295">
        <v>-8.5885820000000006</v>
      </c>
      <c r="Q1125" s="295" t="s">
        <v>447</v>
      </c>
      <c r="R1125" s="296">
        <v>0</v>
      </c>
      <c r="S1125" s="297">
        <v>1.0123497791438723E-3</v>
      </c>
      <c r="T1125" s="297">
        <v>1.1095945869779829E-3</v>
      </c>
      <c r="U1125" s="298">
        <v>0.91236005566775513</v>
      </c>
      <c r="V1125" s="295"/>
      <c r="W1125" s="295"/>
      <c r="X1125" s="295"/>
      <c r="Y1125" s="313"/>
      <c r="Z1125" s="313"/>
      <c r="AA1125" s="301"/>
      <c r="AB1125" s="295"/>
    </row>
    <row r="1126" spans="1:28" ht="15">
      <c r="A1126" s="247" t="s">
        <v>176</v>
      </c>
      <c r="B1126" s="287" t="s">
        <v>4091</v>
      </c>
      <c r="C1126" s="287" t="s">
        <v>4092</v>
      </c>
      <c r="D1126" s="305">
        <v>44</v>
      </c>
      <c r="E1126" s="287" t="s">
        <v>49</v>
      </c>
      <c r="F1126" s="289">
        <v>43707</v>
      </c>
      <c r="G1126" s="290" t="s">
        <v>635</v>
      </c>
      <c r="H1126" s="290" t="s">
        <v>743</v>
      </c>
      <c r="I1126" s="291">
        <v>1.1716</v>
      </c>
      <c r="J1126" s="291">
        <v>2</v>
      </c>
      <c r="K1126" s="290" t="s">
        <v>438</v>
      </c>
      <c r="L1126" s="292">
        <v>84.87</v>
      </c>
      <c r="M1126" s="293" t="s">
        <v>744</v>
      </c>
      <c r="N1126" s="293" t="s">
        <v>745</v>
      </c>
      <c r="O1126" s="294" t="s">
        <v>458</v>
      </c>
      <c r="P1126" s="295">
        <v>-5.4088592999999996</v>
      </c>
      <c r="Q1126" s="295" t="s">
        <v>404</v>
      </c>
      <c r="R1126" s="296">
        <v>0</v>
      </c>
      <c r="S1126" s="297">
        <v>1.6380570537349008E-4</v>
      </c>
      <c r="T1126" s="297">
        <v>3.7201700844447845E-4</v>
      </c>
      <c r="U1126" s="298">
        <v>0.44031778562602253</v>
      </c>
      <c r="V1126" s="295"/>
      <c r="W1126" s="295"/>
      <c r="X1126" s="295"/>
      <c r="Y1126" s="313"/>
      <c r="Z1126" s="313"/>
      <c r="AA1126" s="301"/>
      <c r="AB1126" s="295"/>
    </row>
    <row r="1127" spans="1:28" ht="15">
      <c r="A1127" s="247" t="s">
        <v>176</v>
      </c>
      <c r="B1127" s="287" t="s">
        <v>4093</v>
      </c>
      <c r="C1127" s="287" t="s">
        <v>4094</v>
      </c>
      <c r="D1127" s="305">
        <v>45</v>
      </c>
      <c r="E1127" s="287" t="s">
        <v>49</v>
      </c>
      <c r="F1127" s="289">
        <v>43707</v>
      </c>
      <c r="G1127" s="290" t="s">
        <v>635</v>
      </c>
      <c r="H1127" s="290" t="s">
        <v>1489</v>
      </c>
      <c r="I1127" s="291">
        <v>1.1689000000000001</v>
      </c>
      <c r="J1127" s="291">
        <v>17</v>
      </c>
      <c r="K1127" s="290" t="s">
        <v>438</v>
      </c>
      <c r="L1127" s="292">
        <v>37.99</v>
      </c>
      <c r="M1127" s="293" t="s">
        <v>1490</v>
      </c>
      <c r="N1127" s="293" t="s">
        <v>1491</v>
      </c>
      <c r="O1127" s="294" t="s">
        <v>458</v>
      </c>
      <c r="P1127" s="295">
        <v>-6.2287625999999996</v>
      </c>
      <c r="Q1127" s="295" t="s">
        <v>280</v>
      </c>
      <c r="R1127" s="296">
        <v>0</v>
      </c>
      <c r="S1127" s="297">
        <v>1.1382539346895725E-4</v>
      </c>
      <c r="T1127" s="297">
        <v>1.5907842409338329E-4</v>
      </c>
      <c r="U1127" s="298">
        <v>0.71553005454805541</v>
      </c>
      <c r="V1127" s="295"/>
      <c r="W1127" s="295"/>
      <c r="X1127" s="295"/>
      <c r="Y1127" s="313"/>
      <c r="Z1127" s="313"/>
      <c r="AA1127" s="301"/>
      <c r="AB1127" s="295"/>
    </row>
    <row r="1128" spans="1:28" ht="15">
      <c r="A1128" s="247" t="s">
        <v>176</v>
      </c>
      <c r="B1128" s="287" t="s">
        <v>4095</v>
      </c>
      <c r="C1128" s="287" t="s">
        <v>4096</v>
      </c>
      <c r="D1128" s="305">
        <v>46</v>
      </c>
      <c r="E1128" s="287" t="s">
        <v>49</v>
      </c>
      <c r="F1128" s="289">
        <v>43707</v>
      </c>
      <c r="G1128" s="290" t="s">
        <v>635</v>
      </c>
      <c r="H1128" s="290" t="s">
        <v>1006</v>
      </c>
      <c r="I1128" s="291">
        <v>1.708</v>
      </c>
      <c r="J1128" s="291">
        <v>2</v>
      </c>
      <c r="K1128" s="290" t="s">
        <v>438</v>
      </c>
      <c r="L1128" s="292">
        <v>16.920000000000002</v>
      </c>
      <c r="M1128" s="293" t="s">
        <v>1007</v>
      </c>
      <c r="N1128" s="293" t="s">
        <v>1008</v>
      </c>
      <c r="O1128" s="294" t="s">
        <v>458</v>
      </c>
      <c r="P1128" s="295">
        <v>-7.3746324000000003</v>
      </c>
      <c r="Q1128" s="295" t="s">
        <v>408</v>
      </c>
      <c r="R1128" s="296">
        <v>0</v>
      </c>
      <c r="S1128" s="297">
        <v>7.7491945108637423E-5</v>
      </c>
      <c r="T1128" s="297">
        <v>1.3283077117052066E-4</v>
      </c>
      <c r="U1128" s="298">
        <v>0.58338850573379286</v>
      </c>
      <c r="V1128" s="295"/>
      <c r="W1128" s="295"/>
      <c r="X1128" s="295"/>
      <c r="Y1128" s="313"/>
      <c r="Z1128" s="313"/>
      <c r="AA1128" s="301"/>
      <c r="AB1128" s="295"/>
    </row>
    <row r="1129" spans="1:28" ht="15">
      <c r="A1129" s="247" t="s">
        <v>176</v>
      </c>
      <c r="B1129" s="287" t="s">
        <v>4097</v>
      </c>
      <c r="C1129" s="287" t="s">
        <v>4098</v>
      </c>
      <c r="D1129" s="305">
        <v>47</v>
      </c>
      <c r="E1129" s="287" t="s">
        <v>49</v>
      </c>
      <c r="F1129" s="289">
        <v>43707</v>
      </c>
      <c r="G1129" s="290" t="s">
        <v>635</v>
      </c>
      <c r="H1129" s="290" t="s">
        <v>1508</v>
      </c>
      <c r="I1129" s="291">
        <v>1.1623000000000001</v>
      </c>
      <c r="J1129" s="291">
        <v>2</v>
      </c>
      <c r="K1129" s="290" t="s">
        <v>438</v>
      </c>
      <c r="L1129" s="292">
        <v>84.31</v>
      </c>
      <c r="M1129" s="293" t="s">
        <v>1509</v>
      </c>
      <c r="N1129" s="293" t="s">
        <v>1510</v>
      </c>
      <c r="O1129" s="294" t="s">
        <v>458</v>
      </c>
      <c r="P1129" s="295">
        <v>-5.907953</v>
      </c>
      <c r="Q1129" s="295" t="s">
        <v>484</v>
      </c>
      <c r="R1129" s="296">
        <v>0</v>
      </c>
      <c r="S1129" s="297">
        <v>1.4913979573808103E-3</v>
      </c>
      <c r="T1129" s="297">
        <v>7.7230975108622413E-4</v>
      </c>
      <c r="U1129" s="298">
        <v>1.9310878249086147</v>
      </c>
      <c r="V1129" s="295"/>
      <c r="W1129" s="295"/>
      <c r="X1129" s="295"/>
      <c r="Y1129" s="313"/>
      <c r="Z1129" s="313"/>
      <c r="AA1129" s="301"/>
      <c r="AB1129" s="295"/>
    </row>
    <row r="1130" spans="1:28" ht="15">
      <c r="A1130" s="247" t="s">
        <v>176</v>
      </c>
      <c r="B1130" s="287" t="s">
        <v>4099</v>
      </c>
      <c r="C1130" s="287" t="s">
        <v>4100</v>
      </c>
      <c r="D1130" s="305">
        <v>48</v>
      </c>
      <c r="E1130" s="287" t="s">
        <v>49</v>
      </c>
      <c r="F1130" s="289">
        <v>43707</v>
      </c>
      <c r="G1130" s="290" t="s">
        <v>635</v>
      </c>
      <c r="H1130" s="290" t="s">
        <v>3720</v>
      </c>
      <c r="I1130" s="291">
        <v>1.1512</v>
      </c>
      <c r="J1130" s="291">
        <v>2</v>
      </c>
      <c r="K1130" s="290" t="s">
        <v>438</v>
      </c>
      <c r="L1130" s="292">
        <v>46.57</v>
      </c>
      <c r="M1130" s="293" t="s">
        <v>3721</v>
      </c>
      <c r="N1130" s="293" t="s">
        <v>3722</v>
      </c>
      <c r="O1130" s="294" t="s">
        <v>458</v>
      </c>
      <c r="P1130" s="295">
        <v>-5.3707894999999999</v>
      </c>
      <c r="Q1130" s="295" t="s">
        <v>399</v>
      </c>
      <c r="R1130" s="296">
        <v>0</v>
      </c>
      <c r="S1130" s="297">
        <v>8.5388857892789195E-3</v>
      </c>
      <c r="T1130" s="297">
        <v>7.6070969522114484E-3</v>
      </c>
      <c r="U1130" s="298">
        <v>1.1224894125736877</v>
      </c>
      <c r="V1130" s="295"/>
      <c r="W1130" s="295"/>
      <c r="X1130" s="295"/>
      <c r="Y1130" s="313"/>
      <c r="Z1130" s="313"/>
      <c r="AA1130" s="301"/>
      <c r="AB1130" s="295"/>
    </row>
    <row r="1131" spans="1:28" ht="15">
      <c r="A1131" s="247" t="s">
        <v>4101</v>
      </c>
      <c r="B1131" s="287" t="s">
        <v>4102</v>
      </c>
      <c r="C1131" s="287" t="s">
        <v>4103</v>
      </c>
      <c r="D1131" s="305">
        <v>49</v>
      </c>
      <c r="E1131" s="287" t="s">
        <v>49</v>
      </c>
      <c r="F1131" s="289">
        <v>43707</v>
      </c>
      <c r="G1131" s="290" t="s">
        <v>635</v>
      </c>
      <c r="H1131" s="290" t="s">
        <v>3138</v>
      </c>
      <c r="I1131" s="291">
        <v>1.1194</v>
      </c>
      <c r="J1131" s="291">
        <v>1</v>
      </c>
      <c r="K1131" s="290" t="s">
        <v>438</v>
      </c>
      <c r="L1131" s="292">
        <v>22.12</v>
      </c>
      <c r="M1131" s="293" t="s">
        <v>3139</v>
      </c>
      <c r="N1131" s="293" t="s">
        <v>3140</v>
      </c>
      <c r="O1131" s="294" t="s">
        <v>458</v>
      </c>
      <c r="P1131" s="295">
        <v>1.9047617999999999</v>
      </c>
      <c r="Q1131" s="295" t="s">
        <v>447</v>
      </c>
      <c r="R1131" s="296">
        <v>0</v>
      </c>
      <c r="S1131" s="297">
        <v>4.1871963925321521E-4</v>
      </c>
      <c r="T1131" s="297">
        <v>3.8987320095507701E-4</v>
      </c>
      <c r="U1131" s="298">
        <v>1.0739892822268182</v>
      </c>
      <c r="V1131" s="295"/>
      <c r="W1131" s="295"/>
      <c r="X1131" s="295"/>
      <c r="Y1131" s="313"/>
      <c r="Z1131" s="313"/>
      <c r="AA1131" s="301"/>
      <c r="AB1131" s="295"/>
    </row>
    <row r="1132" spans="1:28" ht="15">
      <c r="A1132" s="247" t="s">
        <v>4104</v>
      </c>
      <c r="B1132" s="287" t="s">
        <v>4105</v>
      </c>
      <c r="C1132" s="287" t="s">
        <v>4106</v>
      </c>
      <c r="D1132" s="305">
        <v>50</v>
      </c>
      <c r="E1132" s="287" t="s">
        <v>49</v>
      </c>
      <c r="F1132" s="289">
        <v>43707</v>
      </c>
      <c r="G1132" s="290" t="s">
        <v>635</v>
      </c>
      <c r="H1132" s="290" t="s">
        <v>1545</v>
      </c>
      <c r="I1132" s="291">
        <v>1.0988</v>
      </c>
      <c r="J1132" s="291">
        <v>1</v>
      </c>
      <c r="K1132" s="290" t="s">
        <v>438</v>
      </c>
      <c r="L1132" s="292">
        <v>65.61</v>
      </c>
      <c r="M1132" s="293" t="s">
        <v>1546</v>
      </c>
      <c r="N1132" s="293" t="s">
        <v>1547</v>
      </c>
      <c r="O1132" s="294" t="s">
        <v>458</v>
      </c>
      <c r="P1132" s="295">
        <v>-2.142185</v>
      </c>
      <c r="Q1132" s="295" t="s">
        <v>280</v>
      </c>
      <c r="R1132" s="296">
        <v>0</v>
      </c>
      <c r="S1132" s="297">
        <v>1.0129584949178871E-3</v>
      </c>
      <c r="T1132" s="297">
        <v>9.6628216407884226E-4</v>
      </c>
      <c r="U1132" s="298">
        <v>1.0483050733773416</v>
      </c>
      <c r="V1132" s="295"/>
      <c r="W1132" s="295"/>
      <c r="X1132" s="295"/>
      <c r="Y1132" s="313"/>
      <c r="Z1132" s="313"/>
      <c r="AA1132" s="301"/>
      <c r="AB1132" s="295"/>
    </row>
    <row r="1133" spans="1:28" ht="15">
      <c r="A1133" s="247" t="s">
        <v>176</v>
      </c>
      <c r="B1133" s="287" t="s">
        <v>4107</v>
      </c>
      <c r="C1133" s="287" t="s">
        <v>4108</v>
      </c>
      <c r="D1133" s="305">
        <v>1</v>
      </c>
      <c r="E1133" s="287" t="s">
        <v>44</v>
      </c>
      <c r="F1133" s="289">
        <v>43707</v>
      </c>
      <c r="G1133" s="290" t="s">
        <v>641</v>
      </c>
      <c r="H1133" s="290" t="s">
        <v>437</v>
      </c>
      <c r="I1133" s="291">
        <v>34</v>
      </c>
      <c r="J1133" s="291">
        <v>8</v>
      </c>
      <c r="K1133" s="290" t="s">
        <v>438</v>
      </c>
      <c r="L1133" s="292">
        <v>50.6</v>
      </c>
      <c r="M1133" s="293" t="s">
        <v>439</v>
      </c>
      <c r="N1133" s="293" t="s">
        <v>440</v>
      </c>
      <c r="O1133" s="294" t="s">
        <v>305</v>
      </c>
      <c r="P1133" s="295">
        <v>-1.3130963</v>
      </c>
      <c r="Q1133" s="295" t="s">
        <v>408</v>
      </c>
      <c r="R1133" s="296">
        <v>0</v>
      </c>
      <c r="S1133" s="297">
        <v>3.1571726003423789E-3</v>
      </c>
      <c r="T1133" s="297">
        <v>1.5349738168912233E-3</v>
      </c>
      <c r="U1133" s="298">
        <v>2.0568250517370963</v>
      </c>
      <c r="V1133" s="295"/>
      <c r="W1133" s="295"/>
      <c r="X1133" s="295"/>
      <c r="Y1133" s="313"/>
      <c r="Z1133" s="313"/>
      <c r="AA1133" s="301"/>
      <c r="AB1133" s="295"/>
    </row>
    <row r="1134" spans="1:28" ht="15">
      <c r="A1134" s="247" t="s">
        <v>176</v>
      </c>
      <c r="B1134" s="287" t="s">
        <v>4109</v>
      </c>
      <c r="C1134" s="287" t="s">
        <v>4110</v>
      </c>
      <c r="D1134" s="305">
        <v>2</v>
      </c>
      <c r="E1134" s="287" t="s">
        <v>44</v>
      </c>
      <c r="F1134" s="289">
        <v>43707</v>
      </c>
      <c r="G1134" s="290" t="s">
        <v>641</v>
      </c>
      <c r="H1134" s="290" t="s">
        <v>453</v>
      </c>
      <c r="I1134" s="291">
        <v>38</v>
      </c>
      <c r="J1134" s="291">
        <v>12</v>
      </c>
      <c r="K1134" s="290" t="s">
        <v>438</v>
      </c>
      <c r="L1134" s="292">
        <v>31.45</v>
      </c>
      <c r="M1134" s="293" t="s">
        <v>454</v>
      </c>
      <c r="N1134" s="293" t="s">
        <v>455</v>
      </c>
      <c r="O1134" s="294" t="s">
        <v>305</v>
      </c>
      <c r="P1134" s="295">
        <v>-4.1379333000000003</v>
      </c>
      <c r="Q1134" s="295" t="s">
        <v>456</v>
      </c>
      <c r="R1134" s="296">
        <v>0</v>
      </c>
      <c r="S1134" s="297">
        <v>5.4143693481675846E-4</v>
      </c>
      <c r="T1134" s="297">
        <v>1.1092338660799424E-3</v>
      </c>
      <c r="U1134" s="298">
        <v>0.48811792659217018</v>
      </c>
      <c r="V1134" s="295"/>
      <c r="W1134" s="295"/>
      <c r="X1134" s="295"/>
      <c r="Y1134" s="313"/>
      <c r="Z1134" s="313"/>
      <c r="AA1134" s="301"/>
      <c r="AB1134" s="295"/>
    </row>
    <row r="1135" spans="1:28" ht="15">
      <c r="A1135" s="247" t="s">
        <v>176</v>
      </c>
      <c r="B1135" s="287" t="s">
        <v>4111</v>
      </c>
      <c r="C1135" s="287" t="s">
        <v>4112</v>
      </c>
      <c r="D1135" s="305">
        <v>3</v>
      </c>
      <c r="E1135" s="287" t="s">
        <v>44</v>
      </c>
      <c r="F1135" s="289">
        <v>43707</v>
      </c>
      <c r="G1135" s="290" t="s">
        <v>641</v>
      </c>
      <c r="H1135" s="290" t="s">
        <v>1256</v>
      </c>
      <c r="I1135" s="291">
        <v>46</v>
      </c>
      <c r="J1135" s="291">
        <v>47</v>
      </c>
      <c r="K1135" s="290" t="s">
        <v>438</v>
      </c>
      <c r="L1135" s="292">
        <v>1190.53</v>
      </c>
      <c r="M1135" s="293" t="s">
        <v>1257</v>
      </c>
      <c r="N1135" s="293" t="s">
        <v>1258</v>
      </c>
      <c r="O1135" s="294" t="s">
        <v>305</v>
      </c>
      <c r="P1135" s="295">
        <v>-3.4715115999999999</v>
      </c>
      <c r="Q1135" s="295" t="s">
        <v>408</v>
      </c>
      <c r="R1135" s="296">
        <v>0</v>
      </c>
      <c r="S1135" s="297">
        <v>2.0068260386594997E-2</v>
      </c>
      <c r="T1135" s="297">
        <v>1.4624581201610583E-2</v>
      </c>
      <c r="U1135" s="298">
        <v>1.3722280392128363</v>
      </c>
      <c r="V1135" s="295"/>
      <c r="W1135" s="295"/>
      <c r="X1135" s="295"/>
      <c r="Y1135" s="313"/>
      <c r="Z1135" s="313"/>
      <c r="AA1135" s="301"/>
      <c r="AB1135" s="295"/>
    </row>
    <row r="1136" spans="1:28" ht="15">
      <c r="A1136" s="247" t="s">
        <v>176</v>
      </c>
      <c r="B1136" s="287" t="s">
        <v>4113</v>
      </c>
      <c r="C1136" s="287" t="s">
        <v>4114</v>
      </c>
      <c r="D1136" s="305">
        <v>4</v>
      </c>
      <c r="E1136" s="287" t="s">
        <v>44</v>
      </c>
      <c r="F1136" s="289">
        <v>43707</v>
      </c>
      <c r="G1136" s="290" t="s">
        <v>641</v>
      </c>
      <c r="H1136" s="290" t="s">
        <v>481</v>
      </c>
      <c r="I1136" s="291">
        <v>49</v>
      </c>
      <c r="J1136" s="291">
        <v>155</v>
      </c>
      <c r="K1136" s="290" t="s">
        <v>438</v>
      </c>
      <c r="L1136" s="292">
        <v>1776.29</v>
      </c>
      <c r="M1136" s="293" t="s">
        <v>482</v>
      </c>
      <c r="N1136" s="293" t="s">
        <v>483</v>
      </c>
      <c r="O1136" s="294" t="s">
        <v>305</v>
      </c>
      <c r="P1136" s="295">
        <v>-3.930831</v>
      </c>
      <c r="Q1136" s="295" t="s">
        <v>484</v>
      </c>
      <c r="R1136" s="296">
        <v>0</v>
      </c>
      <c r="S1136" s="297">
        <v>3.9517874755088653E-2</v>
      </c>
      <c r="T1136" s="297">
        <v>3.0634641413596411E-2</v>
      </c>
      <c r="U1136" s="298">
        <v>1.2899734722388376</v>
      </c>
      <c r="V1136" s="295"/>
      <c r="W1136" s="295"/>
      <c r="X1136" s="295"/>
      <c r="Y1136" s="313"/>
      <c r="Z1136" s="313"/>
      <c r="AA1136" s="301"/>
      <c r="AB1136" s="295"/>
    </row>
    <row r="1137" spans="1:28" ht="15">
      <c r="A1137" s="247" t="s">
        <v>176</v>
      </c>
      <c r="B1137" s="287" t="s">
        <v>4115</v>
      </c>
      <c r="C1137" s="287" t="s">
        <v>4116</v>
      </c>
      <c r="D1137" s="305">
        <v>5</v>
      </c>
      <c r="E1137" s="287" t="s">
        <v>44</v>
      </c>
      <c r="F1137" s="289">
        <v>43707</v>
      </c>
      <c r="G1137" s="290" t="s">
        <v>641</v>
      </c>
      <c r="H1137" s="290" t="s">
        <v>3980</v>
      </c>
      <c r="I1137" s="291">
        <v>31</v>
      </c>
      <c r="J1137" s="291">
        <v>3</v>
      </c>
      <c r="K1137" s="290" t="s">
        <v>438</v>
      </c>
      <c r="L1137" s="292">
        <v>120.37</v>
      </c>
      <c r="M1137" s="293" t="s">
        <v>3981</v>
      </c>
      <c r="N1137" s="293" t="s">
        <v>3982</v>
      </c>
      <c r="O1137" s="294" t="s">
        <v>305</v>
      </c>
      <c r="P1137" s="295">
        <v>-0.66736340000000005</v>
      </c>
      <c r="Q1137" s="295" t="s">
        <v>408</v>
      </c>
      <c r="R1137" s="296">
        <v>0</v>
      </c>
      <c r="S1137" s="297">
        <v>3.9200241257013472E-3</v>
      </c>
      <c r="T1137" s="297">
        <v>3.4140662254760587E-3</v>
      </c>
      <c r="U1137" s="298">
        <v>1.1481980333157531</v>
      </c>
      <c r="V1137" s="295"/>
      <c r="W1137" s="295"/>
      <c r="X1137" s="295"/>
      <c r="Y1137" s="313"/>
      <c r="Z1137" s="313"/>
      <c r="AA1137" s="301"/>
      <c r="AB1137" s="295"/>
    </row>
    <row r="1138" spans="1:28" ht="15">
      <c r="A1138" s="247" t="s">
        <v>176</v>
      </c>
      <c r="B1138" s="287" t="s">
        <v>4117</v>
      </c>
      <c r="C1138" s="287" t="s">
        <v>4118</v>
      </c>
      <c r="D1138" s="305">
        <v>6</v>
      </c>
      <c r="E1138" s="287" t="s">
        <v>44</v>
      </c>
      <c r="F1138" s="289">
        <v>43707</v>
      </c>
      <c r="G1138" s="290" t="s">
        <v>641</v>
      </c>
      <c r="H1138" s="290" t="s">
        <v>822</v>
      </c>
      <c r="I1138" s="291">
        <v>31</v>
      </c>
      <c r="J1138" s="291">
        <v>10</v>
      </c>
      <c r="K1138" s="290" t="s">
        <v>438</v>
      </c>
      <c r="L1138" s="292">
        <v>21.57</v>
      </c>
      <c r="M1138" s="293" t="s">
        <v>823</v>
      </c>
      <c r="N1138" s="293" t="s">
        <v>824</v>
      </c>
      <c r="O1138" s="294" t="s">
        <v>305</v>
      </c>
      <c r="P1138" s="295">
        <v>-9.9508580000000002</v>
      </c>
      <c r="Q1138" s="295" t="s">
        <v>484</v>
      </c>
      <c r="R1138" s="296">
        <v>0</v>
      </c>
      <c r="S1138" s="297">
        <v>8.6889280044590131E-4</v>
      </c>
      <c r="T1138" s="297">
        <v>3.292977766299422E-4</v>
      </c>
      <c r="U1138" s="298">
        <v>2.6386233437049422</v>
      </c>
      <c r="V1138" s="295"/>
      <c r="W1138" s="295"/>
      <c r="X1138" s="295"/>
      <c r="Y1138" s="313"/>
      <c r="Z1138" s="313"/>
      <c r="AA1138" s="301"/>
      <c r="AB1138" s="295"/>
    </row>
    <row r="1139" spans="1:28" ht="15">
      <c r="A1139" s="247" t="s">
        <v>176</v>
      </c>
      <c r="B1139" s="287" t="s">
        <v>4119</v>
      </c>
      <c r="C1139" s="287" t="s">
        <v>4120</v>
      </c>
      <c r="D1139" s="305">
        <v>7</v>
      </c>
      <c r="E1139" s="287" t="s">
        <v>44</v>
      </c>
      <c r="F1139" s="289">
        <v>43707</v>
      </c>
      <c r="G1139" s="290" t="s">
        <v>641</v>
      </c>
      <c r="H1139" s="290" t="s">
        <v>4121</v>
      </c>
      <c r="I1139" s="291">
        <v>43</v>
      </c>
      <c r="J1139" s="291">
        <v>153</v>
      </c>
      <c r="K1139" s="290" t="s">
        <v>438</v>
      </c>
      <c r="L1139" s="292">
        <v>208.74</v>
      </c>
      <c r="M1139" s="293" t="s">
        <v>4122</v>
      </c>
      <c r="N1139" s="293" t="s">
        <v>4123</v>
      </c>
      <c r="O1139" s="294" t="s">
        <v>305</v>
      </c>
      <c r="P1139" s="295">
        <v>-6.5715370000000002</v>
      </c>
      <c r="Q1139" s="295" t="s">
        <v>408</v>
      </c>
      <c r="R1139" s="296">
        <v>0</v>
      </c>
      <c r="S1139" s="297">
        <v>1.594358036568742E-2</v>
      </c>
      <c r="T1139" s="297">
        <v>3.7500739315685941E-2</v>
      </c>
      <c r="U1139" s="298">
        <v>0.42515376114247655</v>
      </c>
      <c r="V1139" s="295"/>
      <c r="W1139" s="295"/>
      <c r="X1139" s="295"/>
      <c r="Y1139" s="313"/>
      <c r="Z1139" s="313"/>
      <c r="AA1139" s="301"/>
      <c r="AB1139" s="295"/>
    </row>
    <row r="1140" spans="1:28" ht="15">
      <c r="A1140" s="247" t="s">
        <v>176</v>
      </c>
      <c r="B1140" s="287" t="s">
        <v>4124</v>
      </c>
      <c r="C1140" s="287" t="s">
        <v>4125</v>
      </c>
      <c r="D1140" s="305">
        <v>8</v>
      </c>
      <c r="E1140" s="287" t="s">
        <v>44</v>
      </c>
      <c r="F1140" s="289">
        <v>43707</v>
      </c>
      <c r="G1140" s="290" t="s">
        <v>641</v>
      </c>
      <c r="H1140" s="290" t="s">
        <v>518</v>
      </c>
      <c r="I1140" s="291">
        <v>30</v>
      </c>
      <c r="J1140" s="291">
        <v>13</v>
      </c>
      <c r="K1140" s="290" t="s">
        <v>438</v>
      </c>
      <c r="L1140" s="292">
        <v>226.62</v>
      </c>
      <c r="M1140" s="293" t="s">
        <v>519</v>
      </c>
      <c r="N1140" s="293" t="s">
        <v>520</v>
      </c>
      <c r="O1140" s="294" t="s">
        <v>305</v>
      </c>
      <c r="P1140" s="295">
        <v>-14.061075000000001</v>
      </c>
      <c r="Q1140" s="295" t="s">
        <v>280</v>
      </c>
      <c r="R1140" s="296">
        <v>0</v>
      </c>
      <c r="S1140" s="297">
        <v>7.0342283760744856E-4</v>
      </c>
      <c r="T1140" s="297">
        <v>5.0006115724765825E-4</v>
      </c>
      <c r="U1140" s="298">
        <v>1.4066736186411579</v>
      </c>
      <c r="V1140" s="295"/>
      <c r="W1140" s="295"/>
      <c r="X1140" s="295"/>
      <c r="Y1140" s="313"/>
      <c r="Z1140" s="313"/>
      <c r="AA1140" s="301"/>
      <c r="AB1140" s="295"/>
    </row>
    <row r="1141" spans="1:28" ht="15">
      <c r="A1141" s="247" t="s">
        <v>176</v>
      </c>
      <c r="B1141" s="287" t="s">
        <v>4126</v>
      </c>
      <c r="C1141" s="287" t="s">
        <v>4127</v>
      </c>
      <c r="D1141" s="305">
        <v>9</v>
      </c>
      <c r="E1141" s="287" t="s">
        <v>44</v>
      </c>
      <c r="F1141" s="289">
        <v>43707</v>
      </c>
      <c r="G1141" s="290" t="s">
        <v>641</v>
      </c>
      <c r="H1141" s="290" t="s">
        <v>3985</v>
      </c>
      <c r="I1141" s="291">
        <v>30</v>
      </c>
      <c r="J1141" s="291">
        <v>2</v>
      </c>
      <c r="K1141" s="290" t="s">
        <v>438</v>
      </c>
      <c r="L1141" s="292">
        <v>27.51</v>
      </c>
      <c r="M1141" s="293" t="s">
        <v>3986</v>
      </c>
      <c r="N1141" s="293" t="s">
        <v>3987</v>
      </c>
      <c r="O1141" s="294" t="s">
        <v>305</v>
      </c>
      <c r="P1141" s="295">
        <v>-9.0938750000000006</v>
      </c>
      <c r="Q1141" s="295" t="s">
        <v>447</v>
      </c>
      <c r="R1141" s="296">
        <v>0</v>
      </c>
      <c r="S1141" s="297">
        <v>8.4064625597308242E-3</v>
      </c>
      <c r="T1141" s="297">
        <v>9.9098489850763319E-3</v>
      </c>
      <c r="U1141" s="298">
        <v>0.84829370986283226</v>
      </c>
      <c r="V1141" s="295"/>
      <c r="W1141" s="295"/>
      <c r="X1141" s="295"/>
      <c r="Y1141" s="313"/>
      <c r="Z1141" s="313"/>
      <c r="AA1141" s="301"/>
      <c r="AB1141" s="295"/>
    </row>
    <row r="1142" spans="1:28" ht="15">
      <c r="A1142" s="247" t="s">
        <v>176</v>
      </c>
      <c r="B1142" s="287" t="s">
        <v>4128</v>
      </c>
      <c r="C1142" s="287" t="s">
        <v>4129</v>
      </c>
      <c r="D1142" s="305">
        <v>10</v>
      </c>
      <c r="E1142" s="287" t="s">
        <v>44</v>
      </c>
      <c r="F1142" s="289">
        <v>43707</v>
      </c>
      <c r="G1142" s="290" t="s">
        <v>641</v>
      </c>
      <c r="H1142" s="290" t="s">
        <v>1282</v>
      </c>
      <c r="I1142" s="291">
        <v>30</v>
      </c>
      <c r="J1142" s="291">
        <v>5</v>
      </c>
      <c r="K1142" s="290" t="s">
        <v>438</v>
      </c>
      <c r="L1142" s="292">
        <v>219.75</v>
      </c>
      <c r="M1142" s="293" t="s">
        <v>1283</v>
      </c>
      <c r="N1142" s="293" t="s">
        <v>1284</v>
      </c>
      <c r="O1142" s="294" t="s">
        <v>305</v>
      </c>
      <c r="P1142" s="295">
        <v>-0.100916624</v>
      </c>
      <c r="Q1142" s="295" t="s">
        <v>408</v>
      </c>
      <c r="R1142" s="296">
        <v>0</v>
      </c>
      <c r="S1142" s="297">
        <v>2.4689777176293295E-3</v>
      </c>
      <c r="T1142" s="297">
        <v>1.8540181993720766E-3</v>
      </c>
      <c r="U1142" s="298">
        <v>1.3316901195821751</v>
      </c>
      <c r="V1142" s="295"/>
      <c r="W1142" s="295"/>
      <c r="X1142" s="295"/>
      <c r="Y1142" s="313"/>
      <c r="Z1142" s="313"/>
      <c r="AA1142" s="301"/>
      <c r="AB1142" s="295"/>
    </row>
    <row r="1143" spans="1:28" ht="15">
      <c r="A1143" s="247" t="s">
        <v>176</v>
      </c>
      <c r="B1143" s="287" t="s">
        <v>4130</v>
      </c>
      <c r="C1143" s="287" t="s">
        <v>4131</v>
      </c>
      <c r="D1143" s="305">
        <v>11</v>
      </c>
      <c r="E1143" s="287" t="s">
        <v>44</v>
      </c>
      <c r="F1143" s="289">
        <v>43707</v>
      </c>
      <c r="G1143" s="290" t="s">
        <v>641</v>
      </c>
      <c r="H1143" s="290" t="s">
        <v>1287</v>
      </c>
      <c r="I1143" s="291">
        <v>31</v>
      </c>
      <c r="J1143" s="291">
        <v>19</v>
      </c>
      <c r="K1143" s="290" t="s">
        <v>438</v>
      </c>
      <c r="L1143" s="292">
        <v>1966.41</v>
      </c>
      <c r="M1143" s="293" t="s">
        <v>1288</v>
      </c>
      <c r="N1143" s="293" t="s">
        <v>1289</v>
      </c>
      <c r="O1143" s="294" t="s">
        <v>305</v>
      </c>
      <c r="P1143" s="295">
        <v>-3.4479796999999999</v>
      </c>
      <c r="Q1143" s="295" t="s">
        <v>408</v>
      </c>
      <c r="R1143" s="296">
        <v>0</v>
      </c>
      <c r="S1143" s="297">
        <v>5.9014048118719211E-3</v>
      </c>
      <c r="T1143" s="297">
        <v>3.4799968606009772E-3</v>
      </c>
      <c r="U1143" s="298">
        <v>1.6958075102552763</v>
      </c>
      <c r="V1143" s="295"/>
      <c r="W1143" s="295"/>
      <c r="X1143" s="295"/>
      <c r="Y1143" s="313"/>
      <c r="Z1143" s="313"/>
      <c r="AA1143" s="301"/>
      <c r="AB1143" s="295"/>
    </row>
    <row r="1144" spans="1:28" ht="15">
      <c r="A1144" s="247" t="s">
        <v>176</v>
      </c>
      <c r="B1144" s="287" t="s">
        <v>4132</v>
      </c>
      <c r="C1144" s="287" t="s">
        <v>4133</v>
      </c>
      <c r="D1144" s="305">
        <v>12</v>
      </c>
      <c r="E1144" s="287" t="s">
        <v>44</v>
      </c>
      <c r="F1144" s="289">
        <v>43707</v>
      </c>
      <c r="G1144" s="290" t="s">
        <v>641</v>
      </c>
      <c r="H1144" s="290" t="s">
        <v>2015</v>
      </c>
      <c r="I1144" s="291">
        <v>32</v>
      </c>
      <c r="J1144" s="291">
        <v>17</v>
      </c>
      <c r="K1144" s="290" t="s">
        <v>438</v>
      </c>
      <c r="L1144" s="292">
        <v>282.64</v>
      </c>
      <c r="M1144" s="293" t="s">
        <v>2016</v>
      </c>
      <c r="N1144" s="293" t="s">
        <v>2017</v>
      </c>
      <c r="O1144" s="294" t="s">
        <v>305</v>
      </c>
      <c r="P1144" s="295">
        <v>-6.876099</v>
      </c>
      <c r="Q1144" s="295" t="s">
        <v>280</v>
      </c>
      <c r="R1144" s="296">
        <v>0</v>
      </c>
      <c r="S1144" s="297">
        <v>9.7970468675235983E-3</v>
      </c>
      <c r="T1144" s="297">
        <v>4.5607306427138498E-3</v>
      </c>
      <c r="U1144" s="298">
        <v>2.1481309980836523</v>
      </c>
      <c r="V1144" s="295"/>
      <c r="W1144" s="295"/>
      <c r="X1144" s="295"/>
      <c r="Y1144" s="313"/>
      <c r="Z1144" s="313"/>
      <c r="AA1144" s="301"/>
      <c r="AB1144" s="295"/>
    </row>
    <row r="1145" spans="1:28" ht="15">
      <c r="A1145" s="247" t="s">
        <v>176</v>
      </c>
      <c r="B1145" s="287" t="s">
        <v>4134</v>
      </c>
      <c r="C1145" s="287" t="s">
        <v>4135</v>
      </c>
      <c r="D1145" s="305">
        <v>13</v>
      </c>
      <c r="E1145" s="287" t="s">
        <v>44</v>
      </c>
      <c r="F1145" s="289">
        <v>43707</v>
      </c>
      <c r="G1145" s="290" t="s">
        <v>641</v>
      </c>
      <c r="H1145" s="290" t="s">
        <v>3296</v>
      </c>
      <c r="I1145" s="291">
        <v>31</v>
      </c>
      <c r="J1145" s="291">
        <v>4</v>
      </c>
      <c r="K1145" s="290" t="s">
        <v>438</v>
      </c>
      <c r="L1145" s="292">
        <v>17.12</v>
      </c>
      <c r="M1145" s="293" t="s">
        <v>3297</v>
      </c>
      <c r="N1145" s="293" t="s">
        <v>3298</v>
      </c>
      <c r="O1145" s="294" t="s">
        <v>305</v>
      </c>
      <c r="P1145" s="295">
        <v>-8.8726579999999995</v>
      </c>
      <c r="Q1145" s="295" t="s">
        <v>484</v>
      </c>
      <c r="R1145" s="296">
        <v>0</v>
      </c>
      <c r="S1145" s="297">
        <v>2.821614214595545E-4</v>
      </c>
      <c r="T1145" s="297">
        <v>3.0179200372983003E-4</v>
      </c>
      <c r="U1145" s="298">
        <v>0.93495327236088999</v>
      </c>
      <c r="V1145" s="295"/>
      <c r="W1145" s="295"/>
      <c r="X1145" s="295"/>
      <c r="Y1145" s="313"/>
      <c r="Z1145" s="313"/>
      <c r="AA1145" s="301"/>
      <c r="AB1145" s="295"/>
    </row>
    <row r="1146" spans="1:28" ht="15">
      <c r="A1146" s="247" t="s">
        <v>176</v>
      </c>
      <c r="B1146" s="287" t="s">
        <v>4136</v>
      </c>
      <c r="C1146" s="287" t="s">
        <v>4137</v>
      </c>
      <c r="D1146" s="305">
        <v>14</v>
      </c>
      <c r="E1146" s="287" t="s">
        <v>44</v>
      </c>
      <c r="F1146" s="289">
        <v>43707</v>
      </c>
      <c r="G1146" s="290" t="s">
        <v>641</v>
      </c>
      <c r="H1146" s="290" t="s">
        <v>1079</v>
      </c>
      <c r="I1146" s="291">
        <v>32</v>
      </c>
      <c r="J1146" s="291">
        <v>3</v>
      </c>
      <c r="K1146" s="290" t="s">
        <v>438</v>
      </c>
      <c r="L1146" s="292">
        <v>409.59</v>
      </c>
      <c r="M1146" s="293" t="s">
        <v>1080</v>
      </c>
      <c r="N1146" s="293" t="s">
        <v>1081</v>
      </c>
      <c r="O1146" s="294" t="s">
        <v>305</v>
      </c>
      <c r="P1146" s="295">
        <v>-2.6856601000000002</v>
      </c>
      <c r="Q1146" s="295" t="s">
        <v>280</v>
      </c>
      <c r="R1146" s="296">
        <v>0</v>
      </c>
      <c r="S1146" s="297">
        <v>6.2946429063873858E-3</v>
      </c>
      <c r="T1146" s="297">
        <v>2.8077392742918705E-3</v>
      </c>
      <c r="U1146" s="298">
        <v>2.2418901085375649</v>
      </c>
      <c r="V1146" s="295"/>
      <c r="W1146" s="295"/>
      <c r="X1146" s="295"/>
      <c r="Y1146" s="313"/>
      <c r="Z1146" s="313"/>
      <c r="AA1146" s="301"/>
      <c r="AB1146" s="295"/>
    </row>
    <row r="1147" spans="1:28" ht="15">
      <c r="A1147" s="247" t="s">
        <v>176</v>
      </c>
      <c r="B1147" s="287" t="s">
        <v>4138</v>
      </c>
      <c r="C1147" s="287" t="s">
        <v>4139</v>
      </c>
      <c r="D1147" s="305">
        <v>15</v>
      </c>
      <c r="E1147" s="287" t="s">
        <v>44</v>
      </c>
      <c r="F1147" s="289">
        <v>43707</v>
      </c>
      <c r="G1147" s="290" t="s">
        <v>641</v>
      </c>
      <c r="H1147" s="290" t="s">
        <v>843</v>
      </c>
      <c r="I1147" s="291">
        <v>34</v>
      </c>
      <c r="J1147" s="291">
        <v>5</v>
      </c>
      <c r="K1147" s="290" t="s">
        <v>438</v>
      </c>
      <c r="L1147" s="292">
        <v>838.42</v>
      </c>
      <c r="M1147" s="293" t="s">
        <v>844</v>
      </c>
      <c r="N1147" s="293" t="s">
        <v>845</v>
      </c>
      <c r="O1147" s="294" t="s">
        <v>305</v>
      </c>
      <c r="P1147" s="295">
        <v>-6.0343741999999999E-2</v>
      </c>
      <c r="Q1147" s="295" t="s">
        <v>408</v>
      </c>
      <c r="R1147" s="296">
        <v>0</v>
      </c>
      <c r="S1147" s="297">
        <v>1.7554022372454649E-3</v>
      </c>
      <c r="T1147" s="297">
        <v>8.3166192935473339E-4</v>
      </c>
      <c r="U1147" s="298">
        <v>2.1107161158710723</v>
      </c>
      <c r="V1147" s="295"/>
      <c r="W1147" s="295"/>
      <c r="X1147" s="295"/>
      <c r="Y1147" s="313"/>
      <c r="Z1147" s="313"/>
      <c r="AA1147" s="301"/>
      <c r="AB1147" s="295"/>
    </row>
    <row r="1148" spans="1:28" ht="15">
      <c r="A1148" s="247" t="s">
        <v>176</v>
      </c>
      <c r="B1148" s="287" t="s">
        <v>4140</v>
      </c>
      <c r="C1148" s="287" t="s">
        <v>4141</v>
      </c>
      <c r="D1148" s="305">
        <v>16</v>
      </c>
      <c r="E1148" s="287" t="s">
        <v>44</v>
      </c>
      <c r="F1148" s="289">
        <v>43707</v>
      </c>
      <c r="G1148" s="290" t="s">
        <v>641</v>
      </c>
      <c r="H1148" s="290" t="s">
        <v>2547</v>
      </c>
      <c r="I1148" s="291">
        <v>32</v>
      </c>
      <c r="J1148" s="291">
        <v>4</v>
      </c>
      <c r="K1148" s="290" t="s">
        <v>438</v>
      </c>
      <c r="L1148" s="292">
        <v>42.78</v>
      </c>
      <c r="M1148" s="293" t="s">
        <v>2548</v>
      </c>
      <c r="N1148" s="293" t="s">
        <v>2549</v>
      </c>
      <c r="O1148" s="294" t="s">
        <v>305</v>
      </c>
      <c r="P1148" s="295">
        <v>-14.071441</v>
      </c>
      <c r="Q1148" s="295" t="s">
        <v>484</v>
      </c>
      <c r="R1148" s="296">
        <v>0</v>
      </c>
      <c r="S1148" s="297">
        <v>1.239477091290422E-4</v>
      </c>
      <c r="T1148" s="297">
        <v>1.6366278026139344E-4</v>
      </c>
      <c r="U1148" s="298">
        <v>0.75733596197669106</v>
      </c>
      <c r="V1148" s="295"/>
      <c r="W1148" s="295"/>
      <c r="X1148" s="295"/>
      <c r="Y1148" s="313"/>
      <c r="Z1148" s="313"/>
      <c r="AA1148" s="301"/>
      <c r="AB1148" s="295"/>
    </row>
    <row r="1149" spans="1:28" ht="15">
      <c r="A1149" s="247" t="s">
        <v>176</v>
      </c>
      <c r="B1149" s="287" t="s">
        <v>4142</v>
      </c>
      <c r="C1149" s="287" t="s">
        <v>4143</v>
      </c>
      <c r="D1149" s="305">
        <v>17</v>
      </c>
      <c r="E1149" s="287" t="s">
        <v>44</v>
      </c>
      <c r="F1149" s="289">
        <v>43707</v>
      </c>
      <c r="G1149" s="290" t="s">
        <v>641</v>
      </c>
      <c r="H1149" s="290" t="s">
        <v>4144</v>
      </c>
      <c r="I1149" s="291">
        <v>30</v>
      </c>
      <c r="J1149" s="291">
        <v>36</v>
      </c>
      <c r="K1149" s="290" t="s">
        <v>438</v>
      </c>
      <c r="L1149" s="292">
        <v>61.39</v>
      </c>
      <c r="M1149" s="293" t="s">
        <v>4145</v>
      </c>
      <c r="N1149" s="293" t="s">
        <v>4146</v>
      </c>
      <c r="O1149" s="294" t="s">
        <v>305</v>
      </c>
      <c r="P1149" s="295">
        <v>-4.498005</v>
      </c>
      <c r="Q1149" s="295" t="s">
        <v>404</v>
      </c>
      <c r="R1149" s="296">
        <v>0</v>
      </c>
      <c r="S1149" s="297">
        <v>1.6244057817880052E-3</v>
      </c>
      <c r="T1149" s="297">
        <v>1.4461427816837085E-3</v>
      </c>
      <c r="U1149" s="298">
        <v>1.1232679112755031</v>
      </c>
      <c r="V1149" s="295"/>
      <c r="W1149" s="295"/>
      <c r="X1149" s="295"/>
      <c r="Y1149" s="313"/>
      <c r="Z1149" s="313"/>
      <c r="AA1149" s="301"/>
      <c r="AB1149" s="295"/>
    </row>
    <row r="1150" spans="1:28" ht="15">
      <c r="A1150" s="247" t="s">
        <v>176</v>
      </c>
      <c r="B1150" s="287" t="s">
        <v>4147</v>
      </c>
      <c r="C1150" s="287" t="s">
        <v>4148</v>
      </c>
      <c r="D1150" s="305">
        <v>18</v>
      </c>
      <c r="E1150" s="287" t="s">
        <v>44</v>
      </c>
      <c r="F1150" s="289">
        <v>43707</v>
      </c>
      <c r="G1150" s="290" t="s">
        <v>641</v>
      </c>
      <c r="H1150" s="290" t="s">
        <v>4149</v>
      </c>
      <c r="I1150" s="291">
        <v>34</v>
      </c>
      <c r="J1150" s="291">
        <v>11</v>
      </c>
      <c r="K1150" s="290" t="s">
        <v>438</v>
      </c>
      <c r="L1150" s="292">
        <v>44.26</v>
      </c>
      <c r="M1150" s="293" t="s">
        <v>361</v>
      </c>
      <c r="N1150" s="293" t="s">
        <v>4150</v>
      </c>
      <c r="O1150" s="294" t="s">
        <v>305</v>
      </c>
      <c r="P1150" s="295">
        <v>-3.3356488</v>
      </c>
      <c r="Q1150" s="295" t="s">
        <v>404</v>
      </c>
      <c r="R1150" s="296">
        <v>0</v>
      </c>
      <c r="S1150" s="297">
        <v>1.1280730662820754E-2</v>
      </c>
      <c r="T1150" s="297">
        <v>8.1365509776488276E-3</v>
      </c>
      <c r="U1150" s="298">
        <v>1.3864265944881331</v>
      </c>
      <c r="V1150" s="295"/>
      <c r="W1150" s="295"/>
      <c r="X1150" s="295"/>
      <c r="Y1150" s="313"/>
      <c r="Z1150" s="313"/>
      <c r="AA1150" s="301"/>
      <c r="AB1150" s="295"/>
    </row>
    <row r="1151" spans="1:28" ht="15">
      <c r="A1151" s="247" t="s">
        <v>176</v>
      </c>
      <c r="B1151" s="287" t="s">
        <v>4151</v>
      </c>
      <c r="C1151" s="287" t="s">
        <v>4152</v>
      </c>
      <c r="D1151" s="305">
        <v>19</v>
      </c>
      <c r="E1151" s="287" t="s">
        <v>44</v>
      </c>
      <c r="F1151" s="289">
        <v>43707</v>
      </c>
      <c r="G1151" s="290" t="s">
        <v>641</v>
      </c>
      <c r="H1151" s="290" t="s">
        <v>2557</v>
      </c>
      <c r="I1151" s="291">
        <v>35</v>
      </c>
      <c r="J1151" s="291">
        <v>21</v>
      </c>
      <c r="K1151" s="290" t="s">
        <v>438</v>
      </c>
      <c r="L1151" s="292">
        <v>73.150000000000006</v>
      </c>
      <c r="M1151" s="293" t="s">
        <v>2558</v>
      </c>
      <c r="N1151" s="293" t="s">
        <v>2559</v>
      </c>
      <c r="O1151" s="294" t="s">
        <v>305</v>
      </c>
      <c r="P1151" s="295">
        <v>-30.384927999999999</v>
      </c>
      <c r="Q1151" s="295" t="s">
        <v>456</v>
      </c>
      <c r="R1151" s="296">
        <v>0</v>
      </c>
      <c r="S1151" s="297">
        <v>1.9210088105865908E-3</v>
      </c>
      <c r="T1151" s="297">
        <v>5.9415456842947174E-4</v>
      </c>
      <c r="U1151" s="298">
        <v>3.2331802407316195</v>
      </c>
      <c r="V1151" s="295"/>
      <c r="W1151" s="295"/>
      <c r="X1151" s="295"/>
      <c r="Y1151" s="313"/>
      <c r="Z1151" s="313"/>
      <c r="AA1151" s="301"/>
      <c r="AB1151" s="295"/>
    </row>
    <row r="1152" spans="1:28" ht="15">
      <c r="A1152" s="247" t="s">
        <v>176</v>
      </c>
      <c r="B1152" s="287" t="s">
        <v>4153</v>
      </c>
      <c r="C1152" s="287" t="s">
        <v>4154</v>
      </c>
      <c r="D1152" s="305">
        <v>20</v>
      </c>
      <c r="E1152" s="287" t="s">
        <v>44</v>
      </c>
      <c r="F1152" s="289">
        <v>43707</v>
      </c>
      <c r="G1152" s="290" t="s">
        <v>641</v>
      </c>
      <c r="H1152" s="290" t="s">
        <v>543</v>
      </c>
      <c r="I1152" s="291">
        <v>33</v>
      </c>
      <c r="J1152" s="291">
        <v>44</v>
      </c>
      <c r="K1152" s="290" t="s">
        <v>438</v>
      </c>
      <c r="L1152" s="292">
        <v>21.99</v>
      </c>
      <c r="M1152" s="293" t="s">
        <v>544</v>
      </c>
      <c r="N1152" s="293" t="s">
        <v>545</v>
      </c>
      <c r="O1152" s="294" t="s">
        <v>305</v>
      </c>
      <c r="P1152" s="295">
        <v>-10.518521</v>
      </c>
      <c r="Q1152" s="295" t="s">
        <v>484</v>
      </c>
      <c r="R1152" s="296">
        <v>0</v>
      </c>
      <c r="S1152" s="297">
        <v>2.5896287985184021E-4</v>
      </c>
      <c r="T1152" s="297">
        <v>3.8110823352843374E-4</v>
      </c>
      <c r="U1152" s="298">
        <v>0.67949956749627527</v>
      </c>
      <c r="V1152" s="295"/>
      <c r="W1152" s="295"/>
      <c r="X1152" s="295"/>
      <c r="Y1152" s="313"/>
      <c r="Z1152" s="313"/>
      <c r="AA1152" s="301"/>
      <c r="AB1152" s="295"/>
    </row>
    <row r="1153" spans="1:28" ht="15">
      <c r="A1153" s="247" t="s">
        <v>176</v>
      </c>
      <c r="B1153" s="287" t="s">
        <v>4155</v>
      </c>
      <c r="C1153" s="287" t="s">
        <v>4156</v>
      </c>
      <c r="D1153" s="305">
        <v>21</v>
      </c>
      <c r="E1153" s="287" t="s">
        <v>44</v>
      </c>
      <c r="F1153" s="289">
        <v>43707</v>
      </c>
      <c r="G1153" s="290" t="s">
        <v>641</v>
      </c>
      <c r="H1153" s="290" t="s">
        <v>3312</v>
      </c>
      <c r="I1153" s="291">
        <v>36</v>
      </c>
      <c r="J1153" s="291">
        <v>9</v>
      </c>
      <c r="K1153" s="290" t="s">
        <v>438</v>
      </c>
      <c r="L1153" s="292">
        <v>98.08</v>
      </c>
      <c r="M1153" s="293" t="s">
        <v>3313</v>
      </c>
      <c r="N1153" s="293" t="s">
        <v>3314</v>
      </c>
      <c r="O1153" s="294" t="s">
        <v>305</v>
      </c>
      <c r="P1153" s="295">
        <v>-10.335493</v>
      </c>
      <c r="Q1153" s="295" t="s">
        <v>280</v>
      </c>
      <c r="R1153" s="296">
        <v>0</v>
      </c>
      <c r="S1153" s="297">
        <v>1.2183195876224167E-3</v>
      </c>
      <c r="T1153" s="297">
        <v>6.1996965264162092E-4</v>
      </c>
      <c r="U1153" s="298">
        <v>1.9651277807410314</v>
      </c>
      <c r="V1153" s="295"/>
      <c r="W1153" s="295"/>
      <c r="X1153" s="295"/>
      <c r="Y1153" s="313"/>
      <c r="Z1153" s="313"/>
      <c r="AA1153" s="301"/>
      <c r="AB1153" s="295"/>
    </row>
    <row r="1154" spans="1:28" ht="15">
      <c r="A1154" s="247" t="s">
        <v>176</v>
      </c>
      <c r="B1154" s="287" t="s">
        <v>4157</v>
      </c>
      <c r="C1154" s="287" t="s">
        <v>4158</v>
      </c>
      <c r="D1154" s="305">
        <v>22</v>
      </c>
      <c r="E1154" s="287" t="s">
        <v>44</v>
      </c>
      <c r="F1154" s="289">
        <v>43707</v>
      </c>
      <c r="G1154" s="290" t="s">
        <v>641</v>
      </c>
      <c r="H1154" s="290" t="s">
        <v>2305</v>
      </c>
      <c r="I1154" s="291">
        <v>37</v>
      </c>
      <c r="J1154" s="291">
        <v>88</v>
      </c>
      <c r="K1154" s="290" t="s">
        <v>438</v>
      </c>
      <c r="L1154" s="292">
        <v>74.19</v>
      </c>
      <c r="M1154" s="293" t="s">
        <v>2306</v>
      </c>
      <c r="N1154" s="293" t="s">
        <v>2307</v>
      </c>
      <c r="O1154" s="294" t="s">
        <v>305</v>
      </c>
      <c r="P1154" s="295">
        <v>-9.6680220000000006</v>
      </c>
      <c r="Q1154" s="295" t="s">
        <v>484</v>
      </c>
      <c r="R1154" s="296">
        <v>0</v>
      </c>
      <c r="S1154" s="297">
        <v>4.3565442590616336E-3</v>
      </c>
      <c r="T1154" s="297">
        <v>1.7628887539072947E-3</v>
      </c>
      <c r="U1154" s="298">
        <v>2.471253077884648</v>
      </c>
      <c r="V1154" s="295"/>
      <c r="W1154" s="295"/>
      <c r="X1154" s="295"/>
      <c r="Y1154" s="313"/>
      <c r="Z1154" s="313"/>
      <c r="AA1154" s="301"/>
      <c r="AB1154" s="295"/>
    </row>
    <row r="1155" spans="1:28" ht="15">
      <c r="A1155" s="247" t="s">
        <v>176</v>
      </c>
      <c r="B1155" s="287" t="s">
        <v>4159</v>
      </c>
      <c r="C1155" s="287" t="s">
        <v>4160</v>
      </c>
      <c r="D1155" s="305">
        <v>23</v>
      </c>
      <c r="E1155" s="287" t="s">
        <v>44</v>
      </c>
      <c r="F1155" s="289">
        <v>43707</v>
      </c>
      <c r="G1155" s="290" t="s">
        <v>641</v>
      </c>
      <c r="H1155" s="290" t="s">
        <v>4161</v>
      </c>
      <c r="I1155" s="291">
        <v>35</v>
      </c>
      <c r="J1155" s="291">
        <v>93</v>
      </c>
      <c r="K1155" s="290" t="s">
        <v>438</v>
      </c>
      <c r="L1155" s="292">
        <v>40.29</v>
      </c>
      <c r="M1155" s="293" t="s">
        <v>4162</v>
      </c>
      <c r="N1155" s="293" t="s">
        <v>4163</v>
      </c>
      <c r="O1155" s="294" t="s">
        <v>305</v>
      </c>
      <c r="P1155" s="295">
        <v>-3.5688221000000002</v>
      </c>
      <c r="Q1155" s="295" t="s">
        <v>484</v>
      </c>
      <c r="R1155" s="296">
        <v>0</v>
      </c>
      <c r="S1155" s="297">
        <v>8.8566111789865399E-4</v>
      </c>
      <c r="T1155" s="297">
        <v>1.3423054607507811E-3</v>
      </c>
      <c r="U1155" s="298">
        <v>0.6598059411926136</v>
      </c>
      <c r="V1155" s="295"/>
      <c r="W1155" s="295"/>
      <c r="X1155" s="295"/>
      <c r="Y1155" s="313"/>
      <c r="Z1155" s="313"/>
      <c r="AA1155" s="301"/>
      <c r="AB1155" s="295"/>
    </row>
    <row r="1156" spans="1:28" ht="15">
      <c r="A1156" s="247" t="s">
        <v>176</v>
      </c>
      <c r="B1156" s="287" t="s">
        <v>4164</v>
      </c>
      <c r="C1156" s="287" t="s">
        <v>4165</v>
      </c>
      <c r="D1156" s="305">
        <v>24</v>
      </c>
      <c r="E1156" s="287" t="s">
        <v>44</v>
      </c>
      <c r="F1156" s="289">
        <v>43707</v>
      </c>
      <c r="G1156" s="290" t="s">
        <v>641</v>
      </c>
      <c r="H1156" s="290" t="s">
        <v>1352</v>
      </c>
      <c r="I1156" s="291">
        <v>34</v>
      </c>
      <c r="J1156" s="291">
        <v>8</v>
      </c>
      <c r="K1156" s="290" t="s">
        <v>438</v>
      </c>
      <c r="L1156" s="292">
        <v>93.68</v>
      </c>
      <c r="M1156" s="293" t="s">
        <v>1353</v>
      </c>
      <c r="N1156" s="293" t="s">
        <v>1354</v>
      </c>
      <c r="O1156" s="294" t="s">
        <v>305</v>
      </c>
      <c r="P1156" s="295">
        <v>-0.2486527</v>
      </c>
      <c r="Q1156" s="295" t="s">
        <v>447</v>
      </c>
      <c r="R1156" s="296">
        <v>0</v>
      </c>
      <c r="S1156" s="297">
        <v>1.7911677175796949E-3</v>
      </c>
      <c r="T1156" s="297">
        <v>1.1669131376765894E-3</v>
      </c>
      <c r="U1156" s="298">
        <v>1.5349623375961321</v>
      </c>
      <c r="V1156" s="295"/>
      <c r="W1156" s="295"/>
      <c r="X1156" s="295"/>
      <c r="Y1156" s="313"/>
      <c r="Z1156" s="313"/>
      <c r="AA1156" s="301"/>
      <c r="AB1156" s="295"/>
    </row>
    <row r="1157" spans="1:28" ht="15">
      <c r="A1157" s="247" t="s">
        <v>176</v>
      </c>
      <c r="B1157" s="287" t="s">
        <v>4166</v>
      </c>
      <c r="C1157" s="287" t="s">
        <v>4167</v>
      </c>
      <c r="D1157" s="305">
        <v>25</v>
      </c>
      <c r="E1157" s="287" t="s">
        <v>44</v>
      </c>
      <c r="F1157" s="289">
        <v>43707</v>
      </c>
      <c r="G1157" s="290" t="s">
        <v>641</v>
      </c>
      <c r="H1157" s="290" t="s">
        <v>4168</v>
      </c>
      <c r="I1157" s="291">
        <v>31</v>
      </c>
      <c r="J1157" s="291">
        <v>25</v>
      </c>
      <c r="K1157" s="290" t="s">
        <v>438</v>
      </c>
      <c r="L1157" s="292">
        <v>130.1</v>
      </c>
      <c r="M1157" s="293" t="s">
        <v>4169</v>
      </c>
      <c r="N1157" s="293" t="s">
        <v>4170</v>
      </c>
      <c r="O1157" s="294" t="s">
        <v>305</v>
      </c>
      <c r="P1157" s="295">
        <v>-4.1961789999999999</v>
      </c>
      <c r="Q1157" s="295" t="s">
        <v>447</v>
      </c>
      <c r="R1157" s="296">
        <v>0</v>
      </c>
      <c r="S1157" s="297">
        <v>1.0376475722797308E-4</v>
      </c>
      <c r="T1157" s="297">
        <v>7.4746916369452013E-4</v>
      </c>
      <c r="U1157" s="298">
        <v>0.13882145547663052</v>
      </c>
      <c r="V1157" s="295"/>
      <c r="W1157" s="295"/>
      <c r="X1157" s="295"/>
      <c r="Y1157" s="313"/>
      <c r="Z1157" s="313"/>
      <c r="AA1157" s="301"/>
      <c r="AB1157" s="295"/>
    </row>
    <row r="1158" spans="1:28" ht="15">
      <c r="A1158" s="247" t="s">
        <v>176</v>
      </c>
      <c r="B1158" s="287" t="s">
        <v>4171</v>
      </c>
      <c r="C1158" s="287" t="s">
        <v>4172</v>
      </c>
      <c r="D1158" s="305">
        <v>26</v>
      </c>
      <c r="E1158" s="287" t="s">
        <v>44</v>
      </c>
      <c r="F1158" s="289">
        <v>43707</v>
      </c>
      <c r="G1158" s="290" t="s">
        <v>641</v>
      </c>
      <c r="H1158" s="290" t="s">
        <v>1357</v>
      </c>
      <c r="I1158" s="291">
        <v>50</v>
      </c>
      <c r="J1158" s="291">
        <v>69</v>
      </c>
      <c r="K1158" s="290" t="s">
        <v>438</v>
      </c>
      <c r="L1158" s="292">
        <v>185.67</v>
      </c>
      <c r="M1158" s="293" t="s">
        <v>1358</v>
      </c>
      <c r="N1158" s="293" t="s">
        <v>1359</v>
      </c>
      <c r="O1158" s="294" t="s">
        <v>305</v>
      </c>
      <c r="P1158" s="295">
        <v>-4.6748694999999998</v>
      </c>
      <c r="Q1158" s="295" t="s">
        <v>280</v>
      </c>
      <c r="R1158" s="296">
        <v>0</v>
      </c>
      <c r="S1158" s="297">
        <v>3.3419348285993973E-2</v>
      </c>
      <c r="T1158" s="297">
        <v>1.8080584618534516E-2</v>
      </c>
      <c r="U1158" s="298">
        <v>1.8483555145520902</v>
      </c>
      <c r="V1158" s="295"/>
      <c r="W1158" s="295"/>
      <c r="X1158" s="295"/>
      <c r="Y1158" s="313"/>
      <c r="Z1158" s="313"/>
      <c r="AA1158" s="301"/>
      <c r="AB1158" s="295"/>
    </row>
    <row r="1159" spans="1:28" ht="15">
      <c r="A1159" s="247" t="s">
        <v>176</v>
      </c>
      <c r="B1159" s="287" t="s">
        <v>4173</v>
      </c>
      <c r="C1159" s="287" t="s">
        <v>4174</v>
      </c>
      <c r="D1159" s="305">
        <v>27</v>
      </c>
      <c r="E1159" s="287" t="s">
        <v>44</v>
      </c>
      <c r="F1159" s="289">
        <v>43707</v>
      </c>
      <c r="G1159" s="290" t="s">
        <v>641</v>
      </c>
      <c r="H1159" s="290" t="s">
        <v>1377</v>
      </c>
      <c r="I1159" s="291">
        <v>30</v>
      </c>
      <c r="J1159" s="291">
        <v>6</v>
      </c>
      <c r="K1159" s="290" t="s">
        <v>438</v>
      </c>
      <c r="L1159" s="292">
        <v>79.180000000000007</v>
      </c>
      <c r="M1159" s="293" t="s">
        <v>1378</v>
      </c>
      <c r="N1159" s="293" t="s">
        <v>1379</v>
      </c>
      <c r="O1159" s="294" t="s">
        <v>305</v>
      </c>
      <c r="P1159" s="295">
        <v>1.4319538999999999</v>
      </c>
      <c r="Q1159" s="295" t="s">
        <v>484</v>
      </c>
      <c r="R1159" s="296">
        <v>0</v>
      </c>
      <c r="S1159" s="297">
        <v>5.0211402696495999E-5</v>
      </c>
      <c r="T1159" s="297">
        <v>4.9377055736141053E-4</v>
      </c>
      <c r="U1159" s="298">
        <v>0.10168974627570646</v>
      </c>
      <c r="V1159" s="295"/>
      <c r="W1159" s="295"/>
      <c r="X1159" s="295"/>
      <c r="Y1159" s="313"/>
      <c r="Z1159" s="313"/>
      <c r="AA1159" s="301"/>
      <c r="AB1159" s="295"/>
    </row>
    <row r="1160" spans="1:28" ht="15">
      <c r="A1160" s="247" t="s">
        <v>176</v>
      </c>
      <c r="B1160" s="287" t="s">
        <v>4175</v>
      </c>
      <c r="C1160" s="287" t="s">
        <v>4176</v>
      </c>
      <c r="D1160" s="305">
        <v>28</v>
      </c>
      <c r="E1160" s="287" t="s">
        <v>44</v>
      </c>
      <c r="F1160" s="289">
        <v>43707</v>
      </c>
      <c r="G1160" s="290" t="s">
        <v>641</v>
      </c>
      <c r="H1160" s="290" t="s">
        <v>3840</v>
      </c>
      <c r="I1160" s="291">
        <v>30</v>
      </c>
      <c r="J1160" s="291">
        <v>27</v>
      </c>
      <c r="K1160" s="290" t="s">
        <v>438</v>
      </c>
      <c r="L1160" s="292">
        <v>165.98</v>
      </c>
      <c r="M1160" s="293" t="s">
        <v>3841</v>
      </c>
      <c r="N1160" s="293" t="s">
        <v>3842</v>
      </c>
      <c r="O1160" s="294" t="s">
        <v>305</v>
      </c>
      <c r="P1160" s="295">
        <v>-5.9849920000000001</v>
      </c>
      <c r="Q1160" s="295" t="s">
        <v>404</v>
      </c>
      <c r="R1160" s="296">
        <v>0</v>
      </c>
      <c r="S1160" s="297">
        <v>1.9161058128345193E-3</v>
      </c>
      <c r="T1160" s="297">
        <v>1.0482256317167328E-3</v>
      </c>
      <c r="U1160" s="298">
        <v>1.8279516879361313</v>
      </c>
      <c r="V1160" s="295"/>
      <c r="W1160" s="295"/>
      <c r="X1160" s="295"/>
      <c r="Y1160" s="313"/>
      <c r="Z1160" s="313"/>
      <c r="AA1160" s="301"/>
      <c r="AB1160" s="295"/>
    </row>
    <row r="1161" spans="1:28" ht="15">
      <c r="A1161" s="247" t="s">
        <v>176</v>
      </c>
      <c r="B1161" s="287" t="s">
        <v>4177</v>
      </c>
      <c r="C1161" s="287" t="s">
        <v>4178</v>
      </c>
      <c r="D1161" s="305">
        <v>29</v>
      </c>
      <c r="E1161" s="287" t="s">
        <v>44</v>
      </c>
      <c r="F1161" s="289">
        <v>43707</v>
      </c>
      <c r="G1161" s="290" t="s">
        <v>641</v>
      </c>
      <c r="H1161" s="290" t="s">
        <v>2589</v>
      </c>
      <c r="I1161" s="291">
        <v>33</v>
      </c>
      <c r="J1161" s="291">
        <v>69</v>
      </c>
      <c r="K1161" s="290" t="s">
        <v>438</v>
      </c>
      <c r="L1161" s="292">
        <v>18.84</v>
      </c>
      <c r="M1161" s="293" t="s">
        <v>2590</v>
      </c>
      <c r="N1161" s="293" t="s">
        <v>2591</v>
      </c>
      <c r="O1161" s="294" t="s">
        <v>305</v>
      </c>
      <c r="P1161" s="295">
        <v>-14.565218</v>
      </c>
      <c r="Q1161" s="295" t="s">
        <v>484</v>
      </c>
      <c r="R1161" s="296">
        <v>0</v>
      </c>
      <c r="S1161" s="297">
        <v>9.3028835656197768E-4</v>
      </c>
      <c r="T1161" s="297">
        <v>6.55686017447374E-4</v>
      </c>
      <c r="U1161" s="298">
        <v>1.4188015785110799</v>
      </c>
      <c r="V1161" s="295"/>
      <c r="W1161" s="295"/>
      <c r="X1161" s="295"/>
      <c r="Y1161" s="313"/>
      <c r="Z1161" s="313"/>
      <c r="AA1161" s="301"/>
      <c r="AB1161" s="295"/>
    </row>
    <row r="1162" spans="1:28" ht="15">
      <c r="A1162" s="247" t="s">
        <v>176</v>
      </c>
      <c r="B1162" s="287" t="s">
        <v>4179</v>
      </c>
      <c r="C1162" s="287" t="s">
        <v>4180</v>
      </c>
      <c r="D1162" s="305">
        <v>30</v>
      </c>
      <c r="E1162" s="287" t="s">
        <v>44</v>
      </c>
      <c r="F1162" s="289">
        <v>43707</v>
      </c>
      <c r="G1162" s="290" t="s">
        <v>641</v>
      </c>
      <c r="H1162" s="290" t="s">
        <v>2051</v>
      </c>
      <c r="I1162" s="291">
        <v>34</v>
      </c>
      <c r="J1162" s="291">
        <v>31</v>
      </c>
      <c r="K1162" s="290" t="s">
        <v>438</v>
      </c>
      <c r="L1162" s="292">
        <v>227.91</v>
      </c>
      <c r="M1162" s="293" t="s">
        <v>2052</v>
      </c>
      <c r="N1162" s="293" t="s">
        <v>2053</v>
      </c>
      <c r="O1162" s="294" t="s">
        <v>305</v>
      </c>
      <c r="P1162" s="295">
        <v>-2.7048527999999998</v>
      </c>
      <c r="Q1162" s="295" t="s">
        <v>395</v>
      </c>
      <c r="R1162" s="296">
        <v>0</v>
      </c>
      <c r="S1162" s="297">
        <v>1.104159963126068E-2</v>
      </c>
      <c r="T1162" s="297">
        <v>1.0130634730794478E-2</v>
      </c>
      <c r="U1162" s="298">
        <v>1.0899217990455334</v>
      </c>
      <c r="V1162" s="295"/>
      <c r="W1162" s="295"/>
      <c r="X1162" s="295"/>
      <c r="Y1162" s="313"/>
      <c r="Z1162" s="313"/>
      <c r="AA1162" s="301"/>
      <c r="AB1162" s="295"/>
    </row>
    <row r="1163" spans="1:28" ht="15">
      <c r="A1163" s="247" t="s">
        <v>176</v>
      </c>
      <c r="B1163" s="287" t="s">
        <v>4181</v>
      </c>
      <c r="C1163" s="287" t="s">
        <v>4182</v>
      </c>
      <c r="D1163" s="305">
        <v>31</v>
      </c>
      <c r="E1163" s="287" t="s">
        <v>44</v>
      </c>
      <c r="F1163" s="289">
        <v>43707</v>
      </c>
      <c r="G1163" s="290" t="s">
        <v>641</v>
      </c>
      <c r="H1163" s="290" t="s">
        <v>4183</v>
      </c>
      <c r="I1163" s="291">
        <v>42</v>
      </c>
      <c r="J1163" s="291">
        <v>166</v>
      </c>
      <c r="K1163" s="290" t="s">
        <v>438</v>
      </c>
      <c r="L1163" s="292">
        <v>47.41</v>
      </c>
      <c r="M1163" s="293" t="s">
        <v>4184</v>
      </c>
      <c r="N1163" s="293" t="s">
        <v>4185</v>
      </c>
      <c r="O1163" s="294" t="s">
        <v>305</v>
      </c>
      <c r="P1163" s="295">
        <v>-7.5568733000000003</v>
      </c>
      <c r="Q1163" s="295" t="s">
        <v>408</v>
      </c>
      <c r="R1163" s="296">
        <v>0</v>
      </c>
      <c r="S1163" s="297">
        <v>7.5629248810548623E-3</v>
      </c>
      <c r="T1163" s="297">
        <v>8.5220701672854109E-3</v>
      </c>
      <c r="U1163" s="298">
        <v>0.88745160889281072</v>
      </c>
      <c r="V1163" s="295"/>
      <c r="W1163" s="295"/>
      <c r="X1163" s="295"/>
      <c r="Y1163" s="313"/>
      <c r="Z1163" s="313"/>
      <c r="AA1163" s="301"/>
      <c r="AB1163" s="295"/>
    </row>
    <row r="1164" spans="1:28" ht="15">
      <c r="A1164" s="247" t="s">
        <v>176</v>
      </c>
      <c r="B1164" s="287" t="s">
        <v>4186</v>
      </c>
      <c r="C1164" s="287" t="s">
        <v>4187</v>
      </c>
      <c r="D1164" s="305">
        <v>32</v>
      </c>
      <c r="E1164" s="287" t="s">
        <v>44</v>
      </c>
      <c r="F1164" s="289">
        <v>43707</v>
      </c>
      <c r="G1164" s="290" t="s">
        <v>641</v>
      </c>
      <c r="H1164" s="290" t="s">
        <v>1643</v>
      </c>
      <c r="I1164" s="291">
        <v>32</v>
      </c>
      <c r="J1164" s="291">
        <v>25</v>
      </c>
      <c r="K1164" s="290" t="s">
        <v>438</v>
      </c>
      <c r="L1164" s="292">
        <v>112.2</v>
      </c>
      <c r="M1164" s="293" t="s">
        <v>1644</v>
      </c>
      <c r="N1164" s="293" t="s">
        <v>1645</v>
      </c>
      <c r="O1164" s="294" t="s">
        <v>305</v>
      </c>
      <c r="P1164" s="295">
        <v>-2.978307</v>
      </c>
      <c r="Q1164" s="295" t="s">
        <v>395</v>
      </c>
      <c r="R1164" s="296">
        <v>0</v>
      </c>
      <c r="S1164" s="297">
        <v>4.1030294614843102E-3</v>
      </c>
      <c r="T1164" s="297">
        <v>3.5265311265921854E-3</v>
      </c>
      <c r="U1164" s="298">
        <v>1.1634746197318315</v>
      </c>
      <c r="V1164" s="295"/>
      <c r="W1164" s="295"/>
      <c r="X1164" s="295"/>
      <c r="Y1164" s="313"/>
      <c r="Z1164" s="313"/>
      <c r="AA1164" s="301"/>
      <c r="AB1164" s="295"/>
    </row>
    <row r="1165" spans="1:28" ht="15">
      <c r="A1165" s="247" t="s">
        <v>176</v>
      </c>
      <c r="B1165" s="287" t="s">
        <v>4188</v>
      </c>
      <c r="C1165" s="287" t="s">
        <v>4189</v>
      </c>
      <c r="D1165" s="305">
        <v>33</v>
      </c>
      <c r="E1165" s="287" t="s">
        <v>44</v>
      </c>
      <c r="F1165" s="289">
        <v>43707</v>
      </c>
      <c r="G1165" s="290" t="s">
        <v>641</v>
      </c>
      <c r="H1165" s="290" t="s">
        <v>1652</v>
      </c>
      <c r="I1165" s="291">
        <v>39</v>
      </c>
      <c r="J1165" s="291">
        <v>63</v>
      </c>
      <c r="K1165" s="290" t="s">
        <v>438</v>
      </c>
      <c r="L1165" s="292">
        <v>281.37</v>
      </c>
      <c r="M1165" s="293" t="s">
        <v>1653</v>
      </c>
      <c r="N1165" s="293" t="s">
        <v>1654</v>
      </c>
      <c r="O1165" s="294" t="s">
        <v>305</v>
      </c>
      <c r="P1165" s="295">
        <v>-1.087153</v>
      </c>
      <c r="Q1165" s="295" t="s">
        <v>404</v>
      </c>
      <c r="R1165" s="296">
        <v>0</v>
      </c>
      <c r="S1165" s="297">
        <v>1.7493934372066994E-2</v>
      </c>
      <c r="T1165" s="297">
        <v>1.0346107464130574E-2</v>
      </c>
      <c r="U1165" s="298">
        <v>1.6908711254660336</v>
      </c>
      <c r="V1165" s="295"/>
      <c r="W1165" s="295"/>
      <c r="X1165" s="295"/>
      <c r="Y1165" s="313"/>
      <c r="Z1165" s="313"/>
      <c r="AA1165" s="301"/>
      <c r="AB1165" s="295"/>
    </row>
    <row r="1166" spans="1:28" ht="15">
      <c r="A1166" s="247" t="s">
        <v>176</v>
      </c>
      <c r="B1166" s="287" t="s">
        <v>4190</v>
      </c>
      <c r="C1166" s="287" t="s">
        <v>4191</v>
      </c>
      <c r="D1166" s="305">
        <v>34</v>
      </c>
      <c r="E1166" s="287" t="s">
        <v>44</v>
      </c>
      <c r="F1166" s="289">
        <v>43707</v>
      </c>
      <c r="G1166" s="290" t="s">
        <v>641</v>
      </c>
      <c r="H1166" s="290" t="s">
        <v>1937</v>
      </c>
      <c r="I1166" s="291">
        <v>33</v>
      </c>
      <c r="J1166" s="291">
        <v>4</v>
      </c>
      <c r="K1166" s="290" t="s">
        <v>438</v>
      </c>
      <c r="L1166" s="292">
        <v>217.97</v>
      </c>
      <c r="M1166" s="293" t="s">
        <v>1938</v>
      </c>
      <c r="N1166" s="293" t="s">
        <v>1939</v>
      </c>
      <c r="O1166" s="294" t="s">
        <v>305</v>
      </c>
      <c r="P1166" s="295">
        <v>2.8995872</v>
      </c>
      <c r="Q1166" s="295" t="s">
        <v>399</v>
      </c>
      <c r="R1166" s="296">
        <v>0</v>
      </c>
      <c r="S1166" s="297">
        <v>4.8550266559024427E-3</v>
      </c>
      <c r="T1166" s="297">
        <v>6.9394292429629705E-3</v>
      </c>
      <c r="U1166" s="298">
        <v>0.69962910290147473</v>
      </c>
      <c r="V1166" s="295"/>
      <c r="W1166" s="295"/>
      <c r="X1166" s="295"/>
      <c r="Y1166" s="313"/>
      <c r="Z1166" s="313"/>
      <c r="AA1166" s="301"/>
      <c r="AB1166" s="295"/>
    </row>
    <row r="1167" spans="1:28" ht="15">
      <c r="A1167" s="247" t="s">
        <v>176</v>
      </c>
      <c r="B1167" s="287" t="s">
        <v>4192</v>
      </c>
      <c r="C1167" s="287" t="s">
        <v>4193</v>
      </c>
      <c r="D1167" s="305">
        <v>35</v>
      </c>
      <c r="E1167" s="287" t="s">
        <v>44</v>
      </c>
      <c r="F1167" s="289">
        <v>43707</v>
      </c>
      <c r="G1167" s="290" t="s">
        <v>641</v>
      </c>
      <c r="H1167" s="290" t="s">
        <v>1942</v>
      </c>
      <c r="I1167" s="291">
        <v>36</v>
      </c>
      <c r="J1167" s="291">
        <v>166</v>
      </c>
      <c r="K1167" s="290" t="s">
        <v>438</v>
      </c>
      <c r="L1167" s="292">
        <v>137.86000000000001</v>
      </c>
      <c r="M1167" s="293" t="s">
        <v>1943</v>
      </c>
      <c r="N1167" s="293" t="s">
        <v>1944</v>
      </c>
      <c r="O1167" s="294" t="s">
        <v>305</v>
      </c>
      <c r="P1167" s="295">
        <v>-0.72650313</v>
      </c>
      <c r="Q1167" s="295" t="s">
        <v>408</v>
      </c>
      <c r="R1167" s="296">
        <v>0</v>
      </c>
      <c r="S1167" s="297">
        <v>5.8183511409786524E-2</v>
      </c>
      <c r="T1167" s="297">
        <v>4.3275637449043391E-2</v>
      </c>
      <c r="U1167" s="298">
        <v>1.3444865249713998</v>
      </c>
      <c r="V1167" s="295"/>
      <c r="W1167" s="295"/>
      <c r="X1167" s="295"/>
      <c r="Y1167" s="313"/>
      <c r="Z1167" s="313"/>
      <c r="AA1167" s="301"/>
      <c r="AB1167" s="295"/>
    </row>
    <row r="1168" spans="1:28" ht="15">
      <c r="A1168" s="247" t="s">
        <v>176</v>
      </c>
      <c r="B1168" s="287" t="s">
        <v>4194</v>
      </c>
      <c r="C1168" s="287" t="s">
        <v>4195</v>
      </c>
      <c r="D1168" s="305">
        <v>36</v>
      </c>
      <c r="E1168" s="287" t="s">
        <v>44</v>
      </c>
      <c r="F1168" s="289">
        <v>43707</v>
      </c>
      <c r="G1168" s="290" t="s">
        <v>641</v>
      </c>
      <c r="H1168" s="290" t="s">
        <v>1421</v>
      </c>
      <c r="I1168" s="291">
        <v>34</v>
      </c>
      <c r="J1168" s="291">
        <v>19</v>
      </c>
      <c r="K1168" s="290" t="s">
        <v>438</v>
      </c>
      <c r="L1168" s="292">
        <v>45.27</v>
      </c>
      <c r="M1168" s="293" t="s">
        <v>1422</v>
      </c>
      <c r="N1168" s="293" t="s">
        <v>1423</v>
      </c>
      <c r="O1168" s="294" t="s">
        <v>305</v>
      </c>
      <c r="P1168" s="295">
        <v>-6.9948730000000001</v>
      </c>
      <c r="Q1168" s="295" t="s">
        <v>484</v>
      </c>
      <c r="R1168" s="296">
        <v>0</v>
      </c>
      <c r="S1168" s="297">
        <v>1.9212157179912908E-3</v>
      </c>
      <c r="T1168" s="297">
        <v>2.0128934427624443E-3</v>
      </c>
      <c r="U1168" s="298">
        <v>0.95445475511841438</v>
      </c>
      <c r="V1168" s="295"/>
      <c r="W1168" s="295"/>
      <c r="X1168" s="295"/>
      <c r="Y1168" s="313"/>
      <c r="Z1168" s="313"/>
      <c r="AA1168" s="301"/>
      <c r="AB1168" s="295"/>
    </row>
    <row r="1169" spans="1:28" ht="15">
      <c r="A1169" s="247" t="s">
        <v>176</v>
      </c>
      <c r="B1169" s="287" t="s">
        <v>4196</v>
      </c>
      <c r="C1169" s="287" t="s">
        <v>4197</v>
      </c>
      <c r="D1169" s="305">
        <v>37</v>
      </c>
      <c r="E1169" s="287" t="s">
        <v>44</v>
      </c>
      <c r="F1169" s="289">
        <v>43707</v>
      </c>
      <c r="G1169" s="290" t="s">
        <v>641</v>
      </c>
      <c r="H1169" s="290" t="s">
        <v>945</v>
      </c>
      <c r="I1169" s="291">
        <v>31</v>
      </c>
      <c r="J1169" s="291">
        <v>4</v>
      </c>
      <c r="K1169" s="290" t="s">
        <v>438</v>
      </c>
      <c r="L1169" s="292">
        <v>20.43</v>
      </c>
      <c r="M1169" s="293" t="s">
        <v>946</v>
      </c>
      <c r="N1169" s="293" t="s">
        <v>947</v>
      </c>
      <c r="O1169" s="294" t="s">
        <v>305</v>
      </c>
      <c r="P1169" s="295">
        <v>-13.560033000000001</v>
      </c>
      <c r="Q1169" s="295" t="s">
        <v>484</v>
      </c>
      <c r="R1169" s="296">
        <v>0</v>
      </c>
      <c r="S1169" s="297">
        <v>3.3613147019773853E-4</v>
      </c>
      <c r="T1169" s="297">
        <v>3.0570516076487036E-4</v>
      </c>
      <c r="U1169" s="298">
        <v>1.0995282819457217</v>
      </c>
      <c r="V1169" s="295"/>
      <c r="W1169" s="295"/>
      <c r="X1169" s="295"/>
      <c r="Y1169" s="313"/>
      <c r="Z1169" s="313"/>
      <c r="AA1169" s="301"/>
      <c r="AB1169" s="295"/>
    </row>
    <row r="1170" spans="1:28" ht="15">
      <c r="A1170" s="247" t="s">
        <v>176</v>
      </c>
      <c r="B1170" s="287" t="s">
        <v>4198</v>
      </c>
      <c r="C1170" s="287" t="s">
        <v>4199</v>
      </c>
      <c r="D1170" s="305">
        <v>38</v>
      </c>
      <c r="E1170" s="287" t="s">
        <v>44</v>
      </c>
      <c r="F1170" s="289">
        <v>43707</v>
      </c>
      <c r="G1170" s="290" t="s">
        <v>641</v>
      </c>
      <c r="H1170" s="290" t="s">
        <v>956</v>
      </c>
      <c r="I1170" s="291">
        <v>44</v>
      </c>
      <c r="J1170" s="291">
        <v>96</v>
      </c>
      <c r="K1170" s="290" t="s">
        <v>438</v>
      </c>
      <c r="L1170" s="292">
        <v>293.75</v>
      </c>
      <c r="M1170" s="293" t="s">
        <v>957</v>
      </c>
      <c r="N1170" s="293" t="s">
        <v>958</v>
      </c>
      <c r="O1170" s="294" t="s">
        <v>305</v>
      </c>
      <c r="P1170" s="295">
        <v>-5.7896495000000003</v>
      </c>
      <c r="Q1170" s="295" t="s">
        <v>447</v>
      </c>
      <c r="R1170" s="296">
        <v>0</v>
      </c>
      <c r="S1170" s="297">
        <v>1.2118133287639218E-2</v>
      </c>
      <c r="T1170" s="297">
        <v>5.3948689295012569E-3</v>
      </c>
      <c r="U1170" s="298">
        <v>2.2462331237321664</v>
      </c>
      <c r="V1170" s="295"/>
      <c r="W1170" s="295"/>
      <c r="X1170" s="295"/>
      <c r="Y1170" s="313"/>
      <c r="Z1170" s="313"/>
      <c r="AA1170" s="301"/>
      <c r="AB1170" s="295"/>
    </row>
    <row r="1171" spans="1:28" ht="15">
      <c r="A1171" s="247" t="s">
        <v>176</v>
      </c>
      <c r="B1171" s="287" t="s">
        <v>4200</v>
      </c>
      <c r="C1171" s="287" t="s">
        <v>4201</v>
      </c>
      <c r="D1171" s="305">
        <v>39</v>
      </c>
      <c r="E1171" s="287" t="s">
        <v>44</v>
      </c>
      <c r="F1171" s="289">
        <v>43707</v>
      </c>
      <c r="G1171" s="290" t="s">
        <v>641</v>
      </c>
      <c r="H1171" s="290" t="s">
        <v>981</v>
      </c>
      <c r="I1171" s="291">
        <v>33</v>
      </c>
      <c r="J1171" s="291">
        <v>19</v>
      </c>
      <c r="K1171" s="290" t="s">
        <v>438</v>
      </c>
      <c r="L1171" s="292">
        <v>22.58</v>
      </c>
      <c r="M1171" s="293" t="s">
        <v>982</v>
      </c>
      <c r="N1171" s="293" t="s">
        <v>983</v>
      </c>
      <c r="O1171" s="294" t="s">
        <v>305</v>
      </c>
      <c r="P1171" s="295">
        <v>-2.3550749999999998</v>
      </c>
      <c r="Q1171" s="295" t="s">
        <v>484</v>
      </c>
      <c r="R1171" s="296">
        <v>0</v>
      </c>
      <c r="S1171" s="297">
        <v>8.4315590314362006E-4</v>
      </c>
      <c r="T1171" s="297">
        <v>4.3734398646091586E-4</v>
      </c>
      <c r="U1171" s="298">
        <v>1.9279009869705168</v>
      </c>
      <c r="V1171" s="295"/>
      <c r="W1171" s="295"/>
      <c r="X1171" s="295"/>
      <c r="Y1171" s="313"/>
      <c r="Z1171" s="313"/>
      <c r="AA1171" s="301"/>
      <c r="AB1171" s="295"/>
    </row>
    <row r="1172" spans="1:28" ht="15">
      <c r="A1172" s="247" t="s">
        <v>176</v>
      </c>
      <c r="B1172" s="287" t="s">
        <v>4202</v>
      </c>
      <c r="C1172" s="287" t="s">
        <v>4203</v>
      </c>
      <c r="D1172" s="305">
        <v>40</v>
      </c>
      <c r="E1172" s="287" t="s">
        <v>44</v>
      </c>
      <c r="F1172" s="289">
        <v>43707</v>
      </c>
      <c r="G1172" s="290" t="s">
        <v>641</v>
      </c>
      <c r="H1172" s="290" t="s">
        <v>677</v>
      </c>
      <c r="I1172" s="291">
        <v>40</v>
      </c>
      <c r="J1172" s="291">
        <v>34</v>
      </c>
      <c r="K1172" s="290" t="s">
        <v>438</v>
      </c>
      <c r="L1172" s="292">
        <v>167.51</v>
      </c>
      <c r="M1172" s="293" t="s">
        <v>678</v>
      </c>
      <c r="N1172" s="293" t="s">
        <v>679</v>
      </c>
      <c r="O1172" s="294" t="s">
        <v>305</v>
      </c>
      <c r="P1172" s="295">
        <v>-8.7897119999999997</v>
      </c>
      <c r="Q1172" s="295" t="s">
        <v>408</v>
      </c>
      <c r="R1172" s="296">
        <v>0</v>
      </c>
      <c r="S1172" s="297">
        <v>3.3034716497340765E-3</v>
      </c>
      <c r="T1172" s="297">
        <v>4.1883405082981948E-3</v>
      </c>
      <c r="U1172" s="298">
        <v>0.78873043946380139</v>
      </c>
      <c r="V1172" s="295"/>
      <c r="W1172" s="295"/>
      <c r="X1172" s="295"/>
      <c r="Y1172" s="313"/>
      <c r="Z1172" s="313"/>
      <c r="AA1172" s="301"/>
      <c r="AB1172" s="295"/>
    </row>
    <row r="1173" spans="1:28" ht="15">
      <c r="A1173" s="247" t="s">
        <v>176</v>
      </c>
      <c r="B1173" s="287" t="s">
        <v>4204</v>
      </c>
      <c r="C1173" s="287" t="s">
        <v>4205</v>
      </c>
      <c r="D1173" s="305">
        <v>41</v>
      </c>
      <c r="E1173" s="287" t="s">
        <v>44</v>
      </c>
      <c r="F1173" s="289">
        <v>43707</v>
      </c>
      <c r="G1173" s="290" t="s">
        <v>641</v>
      </c>
      <c r="H1173" s="290" t="s">
        <v>2948</v>
      </c>
      <c r="I1173" s="291">
        <v>35</v>
      </c>
      <c r="J1173" s="291">
        <v>166</v>
      </c>
      <c r="K1173" s="290" t="s">
        <v>438</v>
      </c>
      <c r="L1173" s="292">
        <v>52.06</v>
      </c>
      <c r="M1173" s="293" t="s">
        <v>2949</v>
      </c>
      <c r="N1173" s="293" t="s">
        <v>2950</v>
      </c>
      <c r="O1173" s="294" t="s">
        <v>305</v>
      </c>
      <c r="P1173" s="295">
        <v>-5.2575469999999997</v>
      </c>
      <c r="Q1173" s="295" t="s">
        <v>404</v>
      </c>
      <c r="R1173" s="296">
        <v>0</v>
      </c>
      <c r="S1173" s="297">
        <v>3.6979827030749783E-3</v>
      </c>
      <c r="T1173" s="297">
        <v>5.299068317759387E-3</v>
      </c>
      <c r="U1173" s="298">
        <v>0.69785526083547489</v>
      </c>
      <c r="V1173" s="295"/>
      <c r="W1173" s="295"/>
      <c r="X1173" s="295"/>
      <c r="Y1173" s="313"/>
      <c r="Z1173" s="313"/>
      <c r="AA1173" s="301"/>
      <c r="AB1173" s="295"/>
    </row>
    <row r="1174" spans="1:28" ht="15">
      <c r="A1174" s="247" t="s">
        <v>176</v>
      </c>
      <c r="B1174" s="287" t="s">
        <v>4206</v>
      </c>
      <c r="C1174" s="287" t="s">
        <v>4207</v>
      </c>
      <c r="D1174" s="305">
        <v>42</v>
      </c>
      <c r="E1174" s="287" t="s">
        <v>44</v>
      </c>
      <c r="F1174" s="289">
        <v>43707</v>
      </c>
      <c r="G1174" s="290" t="s">
        <v>641</v>
      </c>
      <c r="H1174" s="290" t="s">
        <v>1445</v>
      </c>
      <c r="I1174" s="291">
        <v>42</v>
      </c>
      <c r="J1174" s="291">
        <v>47</v>
      </c>
      <c r="K1174" s="290" t="s">
        <v>438</v>
      </c>
      <c r="L1174" s="292">
        <v>109.05</v>
      </c>
      <c r="M1174" s="293" t="s">
        <v>1446</v>
      </c>
      <c r="N1174" s="293" t="s">
        <v>1447</v>
      </c>
      <c r="O1174" s="294" t="s">
        <v>305</v>
      </c>
      <c r="P1174" s="295">
        <v>-3.4148573999999998</v>
      </c>
      <c r="Q1174" s="295" t="s">
        <v>280</v>
      </c>
      <c r="R1174" s="296">
        <v>0</v>
      </c>
      <c r="S1174" s="297">
        <v>9.3599719182317041E-3</v>
      </c>
      <c r="T1174" s="297">
        <v>5.2749038280227069E-3</v>
      </c>
      <c r="U1174" s="298">
        <v>1.7744346102590995</v>
      </c>
      <c r="V1174" s="295"/>
      <c r="W1174" s="295"/>
      <c r="X1174" s="295"/>
      <c r="Y1174" s="313"/>
      <c r="Z1174" s="313"/>
      <c r="AA1174" s="301"/>
      <c r="AB1174" s="295"/>
    </row>
    <row r="1175" spans="1:28" ht="15">
      <c r="A1175" s="247" t="s">
        <v>176</v>
      </c>
      <c r="B1175" s="287" t="s">
        <v>4208</v>
      </c>
      <c r="C1175" s="287" t="s">
        <v>4209</v>
      </c>
      <c r="D1175" s="305">
        <v>43</v>
      </c>
      <c r="E1175" s="287" t="s">
        <v>44</v>
      </c>
      <c r="F1175" s="289">
        <v>43707</v>
      </c>
      <c r="G1175" s="290" t="s">
        <v>641</v>
      </c>
      <c r="H1175" s="290" t="s">
        <v>3397</v>
      </c>
      <c r="I1175" s="291">
        <v>39</v>
      </c>
      <c r="J1175" s="291">
        <v>79</v>
      </c>
      <c r="K1175" s="290" t="s">
        <v>438</v>
      </c>
      <c r="L1175" s="292">
        <v>123.42</v>
      </c>
      <c r="M1175" s="293" t="s">
        <v>3398</v>
      </c>
      <c r="N1175" s="293" t="s">
        <v>3399</v>
      </c>
      <c r="O1175" s="294" t="s">
        <v>305</v>
      </c>
      <c r="P1175" s="295">
        <v>-11.525641999999999</v>
      </c>
      <c r="Q1175" s="295" t="s">
        <v>484</v>
      </c>
      <c r="R1175" s="296">
        <v>0</v>
      </c>
      <c r="S1175" s="297">
        <v>1.516963565099603E-3</v>
      </c>
      <c r="T1175" s="297">
        <v>8.6032590423686323E-4</v>
      </c>
      <c r="U1175" s="298">
        <v>1.7632429264642433</v>
      </c>
      <c r="V1175" s="295"/>
      <c r="W1175" s="295"/>
      <c r="X1175" s="295"/>
      <c r="Y1175" s="313"/>
      <c r="Z1175" s="313"/>
      <c r="AA1175" s="301"/>
      <c r="AB1175" s="295"/>
    </row>
    <row r="1176" spans="1:28" ht="15">
      <c r="A1176" s="247" t="s">
        <v>176</v>
      </c>
      <c r="B1176" s="287" t="s">
        <v>4210</v>
      </c>
      <c r="C1176" s="287" t="s">
        <v>4211</v>
      </c>
      <c r="D1176" s="305">
        <v>44</v>
      </c>
      <c r="E1176" s="287" t="s">
        <v>44</v>
      </c>
      <c r="F1176" s="289">
        <v>43707</v>
      </c>
      <c r="G1176" s="290" t="s">
        <v>641</v>
      </c>
      <c r="H1176" s="290" t="s">
        <v>991</v>
      </c>
      <c r="I1176" s="291">
        <v>44</v>
      </c>
      <c r="J1176" s="291">
        <v>132</v>
      </c>
      <c r="K1176" s="290" t="s">
        <v>438</v>
      </c>
      <c r="L1176" s="292">
        <v>156.07</v>
      </c>
      <c r="M1176" s="293" t="s">
        <v>992</v>
      </c>
      <c r="N1176" s="293" t="s">
        <v>993</v>
      </c>
      <c r="O1176" s="294" t="s">
        <v>305</v>
      </c>
      <c r="P1176" s="295">
        <v>-8.3236270000000001</v>
      </c>
      <c r="Q1176" s="295" t="s">
        <v>456</v>
      </c>
      <c r="R1176" s="296">
        <v>0</v>
      </c>
      <c r="S1176" s="297">
        <v>1.0607397851713439E-2</v>
      </c>
      <c r="T1176" s="297">
        <v>4.9832313452636088E-3</v>
      </c>
      <c r="U1176" s="298">
        <v>2.1286183836910175</v>
      </c>
      <c r="V1176" s="295"/>
      <c r="W1176" s="295"/>
      <c r="X1176" s="295"/>
      <c r="Y1176" s="313"/>
      <c r="Z1176" s="313"/>
      <c r="AA1176" s="301"/>
      <c r="AB1176" s="295"/>
    </row>
    <row r="1177" spans="1:28" ht="15">
      <c r="A1177" s="247" t="s">
        <v>176</v>
      </c>
      <c r="B1177" s="287" t="s">
        <v>4212</v>
      </c>
      <c r="C1177" s="287" t="s">
        <v>4213</v>
      </c>
      <c r="D1177" s="305">
        <v>45</v>
      </c>
      <c r="E1177" s="287" t="s">
        <v>44</v>
      </c>
      <c r="F1177" s="289">
        <v>43707</v>
      </c>
      <c r="G1177" s="290" t="s">
        <v>641</v>
      </c>
      <c r="H1177" s="290" t="s">
        <v>2650</v>
      </c>
      <c r="I1177" s="291">
        <v>35</v>
      </c>
      <c r="J1177" s="291">
        <v>86</v>
      </c>
      <c r="K1177" s="290" t="s">
        <v>438</v>
      </c>
      <c r="L1177" s="292">
        <v>32.43</v>
      </c>
      <c r="M1177" s="293" t="s">
        <v>2651</v>
      </c>
      <c r="N1177" s="293" t="s">
        <v>2652</v>
      </c>
      <c r="O1177" s="294" t="s">
        <v>305</v>
      </c>
      <c r="P1177" s="295">
        <v>-13.084811</v>
      </c>
      <c r="Q1177" s="295" t="s">
        <v>280</v>
      </c>
      <c r="R1177" s="296">
        <v>0</v>
      </c>
      <c r="S1177" s="297">
        <v>2.519337284016604E-3</v>
      </c>
      <c r="T1177" s="297">
        <v>1.8783504751321055E-3</v>
      </c>
      <c r="U1177" s="298">
        <v>1.3412498452076242</v>
      </c>
      <c r="V1177" s="295"/>
      <c r="W1177" s="295"/>
      <c r="X1177" s="295"/>
      <c r="Y1177" s="313"/>
      <c r="Z1177" s="313"/>
      <c r="AA1177" s="301"/>
      <c r="AB1177" s="295"/>
    </row>
    <row r="1178" spans="1:28" ht="15">
      <c r="A1178" s="247" t="s">
        <v>176</v>
      </c>
      <c r="B1178" s="287" t="s">
        <v>4214</v>
      </c>
      <c r="C1178" s="287" t="s">
        <v>4215</v>
      </c>
      <c r="D1178" s="305">
        <v>46</v>
      </c>
      <c r="E1178" s="287" t="s">
        <v>44</v>
      </c>
      <c r="F1178" s="289">
        <v>43707</v>
      </c>
      <c r="G1178" s="290" t="s">
        <v>641</v>
      </c>
      <c r="H1178" s="290" t="s">
        <v>2222</v>
      </c>
      <c r="I1178" s="291">
        <v>32</v>
      </c>
      <c r="J1178" s="291">
        <v>3</v>
      </c>
      <c r="K1178" s="290" t="s">
        <v>438</v>
      </c>
      <c r="L1178" s="292">
        <v>96.56</v>
      </c>
      <c r="M1178" s="293" t="s">
        <v>2223</v>
      </c>
      <c r="N1178" s="293" t="s">
        <v>2224</v>
      </c>
      <c r="O1178" s="294" t="s">
        <v>305</v>
      </c>
      <c r="P1178" s="295">
        <v>0.55972339999999998</v>
      </c>
      <c r="Q1178" s="295" t="s">
        <v>404</v>
      </c>
      <c r="R1178" s="296">
        <v>0</v>
      </c>
      <c r="S1178" s="297">
        <v>1.966315872443925E-3</v>
      </c>
      <c r="T1178" s="297">
        <v>4.8562105938251511E-3</v>
      </c>
      <c r="U1178" s="298">
        <v>0.4049074549905573</v>
      </c>
      <c r="V1178" s="295"/>
      <c r="W1178" s="295"/>
      <c r="X1178" s="295"/>
      <c r="Y1178" s="313"/>
      <c r="Z1178" s="313"/>
      <c r="AA1178" s="301"/>
      <c r="AB1178" s="295"/>
    </row>
    <row r="1179" spans="1:28" ht="15">
      <c r="A1179" s="247" t="s">
        <v>176</v>
      </c>
      <c r="B1179" s="287" t="s">
        <v>4216</v>
      </c>
      <c r="C1179" s="287" t="s">
        <v>4217</v>
      </c>
      <c r="D1179" s="305">
        <v>47</v>
      </c>
      <c r="E1179" s="287" t="s">
        <v>44</v>
      </c>
      <c r="F1179" s="289">
        <v>43707</v>
      </c>
      <c r="G1179" s="290" t="s">
        <v>641</v>
      </c>
      <c r="H1179" s="290" t="s">
        <v>1710</v>
      </c>
      <c r="I1179" s="291">
        <v>35</v>
      </c>
      <c r="J1179" s="291">
        <v>166</v>
      </c>
      <c r="K1179" s="290" t="s">
        <v>438</v>
      </c>
      <c r="L1179" s="292">
        <v>123.75</v>
      </c>
      <c r="M1179" s="293" t="s">
        <v>1711</v>
      </c>
      <c r="N1179" s="293" t="s">
        <v>1712</v>
      </c>
      <c r="O1179" s="294" t="s">
        <v>305</v>
      </c>
      <c r="P1179" s="295">
        <v>-3.4317255000000002</v>
      </c>
      <c r="Q1179" s="295" t="s">
        <v>399</v>
      </c>
      <c r="R1179" s="296">
        <v>0</v>
      </c>
      <c r="S1179" s="297">
        <v>8.5010647294660197E-3</v>
      </c>
      <c r="T1179" s="297">
        <v>4.7781462729996017E-3</v>
      </c>
      <c r="U1179" s="298">
        <v>1.7791553970425569</v>
      </c>
      <c r="V1179" s="295"/>
      <c r="W1179" s="295"/>
      <c r="X1179" s="295"/>
      <c r="Y1179" s="313"/>
      <c r="Z1179" s="313"/>
      <c r="AA1179" s="301"/>
      <c r="AB1179" s="295"/>
    </row>
    <row r="1180" spans="1:28" ht="15">
      <c r="A1180" s="247" t="s">
        <v>176</v>
      </c>
      <c r="B1180" s="287" t="s">
        <v>4218</v>
      </c>
      <c r="C1180" s="287" t="s">
        <v>4219</v>
      </c>
      <c r="D1180" s="305">
        <v>48</v>
      </c>
      <c r="E1180" s="287" t="s">
        <v>44</v>
      </c>
      <c r="F1180" s="289">
        <v>43707</v>
      </c>
      <c r="G1180" s="290" t="s">
        <v>641</v>
      </c>
      <c r="H1180" s="290" t="s">
        <v>1494</v>
      </c>
      <c r="I1180" s="291">
        <v>45</v>
      </c>
      <c r="J1180" s="291">
        <v>15</v>
      </c>
      <c r="K1180" s="290" t="s">
        <v>438</v>
      </c>
      <c r="L1180" s="292">
        <v>42.65</v>
      </c>
      <c r="M1180" s="293" t="s">
        <v>1495</v>
      </c>
      <c r="N1180" s="293" t="s">
        <v>1496</v>
      </c>
      <c r="O1180" s="294" t="s">
        <v>305</v>
      </c>
      <c r="P1180" s="295">
        <v>-1.3708412999999999</v>
      </c>
      <c r="Q1180" s="295" t="s">
        <v>280</v>
      </c>
      <c r="R1180" s="296">
        <v>0</v>
      </c>
      <c r="S1180" s="297">
        <v>3.6990089216904404E-4</v>
      </c>
      <c r="T1180" s="297">
        <v>1.2675264944142146E-3</v>
      </c>
      <c r="U1180" s="298">
        <v>0.29182892333938404</v>
      </c>
      <c r="V1180" s="295"/>
      <c r="W1180" s="295"/>
      <c r="X1180" s="295"/>
      <c r="Y1180" s="313"/>
      <c r="Z1180" s="313"/>
      <c r="AA1180" s="301"/>
      <c r="AB1180" s="295"/>
    </row>
    <row r="1181" spans="1:28" ht="15">
      <c r="A1181" s="247" t="s">
        <v>176</v>
      </c>
      <c r="B1181" s="287" t="s">
        <v>4220</v>
      </c>
      <c r="C1181" s="287" t="s">
        <v>4221</v>
      </c>
      <c r="D1181" s="305">
        <v>49</v>
      </c>
      <c r="E1181" s="287" t="s">
        <v>44</v>
      </c>
      <c r="F1181" s="289">
        <v>43707</v>
      </c>
      <c r="G1181" s="290" t="s">
        <v>641</v>
      </c>
      <c r="H1181" s="290" t="s">
        <v>1001</v>
      </c>
      <c r="I1181" s="291">
        <v>30</v>
      </c>
      <c r="J1181" s="291">
        <v>47</v>
      </c>
      <c r="K1181" s="290" t="s">
        <v>438</v>
      </c>
      <c r="L1181" s="292">
        <v>18.61</v>
      </c>
      <c r="M1181" s="293" t="s">
        <v>1002</v>
      </c>
      <c r="N1181" s="293" t="s">
        <v>1003</v>
      </c>
      <c r="O1181" s="294" t="s">
        <v>305</v>
      </c>
      <c r="P1181" s="295">
        <v>-9.2761150000000008</v>
      </c>
      <c r="Q1181" s="295" t="s">
        <v>408</v>
      </c>
      <c r="R1181" s="296">
        <v>0</v>
      </c>
      <c r="S1181" s="297">
        <v>5.4172842677200374E-5</v>
      </c>
      <c r="T1181" s="297">
        <v>1.4264685897174932E-4</v>
      </c>
      <c r="U1181" s="298">
        <v>0.37976891371950294</v>
      </c>
      <c r="V1181" s="295"/>
      <c r="W1181" s="295"/>
      <c r="X1181" s="295"/>
      <c r="Y1181" s="313"/>
      <c r="Z1181" s="313"/>
      <c r="AA1181" s="301"/>
      <c r="AB1181" s="295"/>
    </row>
    <row r="1182" spans="1:28" ht="15">
      <c r="A1182" s="247" t="s">
        <v>176</v>
      </c>
      <c r="B1182" s="287" t="s">
        <v>4222</v>
      </c>
      <c r="C1182" s="287" t="s">
        <v>4223</v>
      </c>
      <c r="D1182" s="305">
        <v>50</v>
      </c>
      <c r="E1182" s="287" t="s">
        <v>44</v>
      </c>
      <c r="F1182" s="289">
        <v>43707</v>
      </c>
      <c r="G1182" s="290" t="s">
        <v>641</v>
      </c>
      <c r="H1182" s="290" t="s">
        <v>1726</v>
      </c>
      <c r="I1182" s="291">
        <v>39</v>
      </c>
      <c r="J1182" s="291">
        <v>63</v>
      </c>
      <c r="K1182" s="290" t="s">
        <v>438</v>
      </c>
      <c r="L1182" s="292">
        <v>180.82</v>
      </c>
      <c r="M1182" s="293" t="s">
        <v>1727</v>
      </c>
      <c r="N1182" s="293" t="s">
        <v>1728</v>
      </c>
      <c r="O1182" s="294" t="s">
        <v>305</v>
      </c>
      <c r="P1182" s="295">
        <v>-1.5056133</v>
      </c>
      <c r="Q1182" s="295" t="s">
        <v>404</v>
      </c>
      <c r="R1182" s="296">
        <v>0</v>
      </c>
      <c r="S1182" s="297">
        <v>2.3267895598801758E-2</v>
      </c>
      <c r="T1182" s="297">
        <v>1.2901397996130538E-2</v>
      </c>
      <c r="U1182" s="298">
        <v>1.8035173867033945</v>
      </c>
      <c r="V1182" s="295"/>
      <c r="W1182" s="295"/>
      <c r="X1182" s="295"/>
      <c r="Y1182" s="313"/>
      <c r="Z1182" s="313"/>
      <c r="AA1182" s="301"/>
      <c r="AB1182" s="295"/>
    </row>
    <row r="1183" spans="1:28" ht="15">
      <c r="A1183" s="247" t="s">
        <v>176</v>
      </c>
      <c r="B1183" s="287" t="s">
        <v>4224</v>
      </c>
      <c r="C1183" s="287" t="s">
        <v>4225</v>
      </c>
      <c r="D1183" s="305">
        <v>51</v>
      </c>
      <c r="E1183" s="287" t="s">
        <v>44</v>
      </c>
      <c r="F1183" s="289">
        <v>43707</v>
      </c>
      <c r="G1183" s="290" t="s">
        <v>641</v>
      </c>
      <c r="H1183" s="290" t="s">
        <v>3576</v>
      </c>
      <c r="I1183" s="291">
        <v>33</v>
      </c>
      <c r="J1183" s="291">
        <v>32</v>
      </c>
      <c r="K1183" s="290" t="s">
        <v>438</v>
      </c>
      <c r="L1183" s="292">
        <v>114.26</v>
      </c>
      <c r="M1183" s="293" t="s">
        <v>3577</v>
      </c>
      <c r="N1183" s="293" t="s">
        <v>3578</v>
      </c>
      <c r="O1183" s="294" t="s">
        <v>305</v>
      </c>
      <c r="P1183" s="295">
        <v>-1.9749939999999999</v>
      </c>
      <c r="Q1183" s="295" t="s">
        <v>404</v>
      </c>
      <c r="R1183" s="296">
        <v>0</v>
      </c>
      <c r="S1183" s="297">
        <v>2.2840147875727813E-3</v>
      </c>
      <c r="T1183" s="297">
        <v>6.5637032870031128E-3</v>
      </c>
      <c r="U1183" s="298">
        <v>0.34797654429251751</v>
      </c>
      <c r="V1183" s="295"/>
      <c r="W1183" s="295"/>
      <c r="X1183" s="295"/>
      <c r="Y1183" s="313"/>
      <c r="Z1183" s="313"/>
      <c r="AA1183" s="301"/>
      <c r="AB1183" s="295"/>
    </row>
    <row r="1184" spans="1:28" ht="15">
      <c r="A1184" s="247" t="s">
        <v>176</v>
      </c>
      <c r="B1184" s="287" t="s">
        <v>4226</v>
      </c>
      <c r="C1184" s="287" t="s">
        <v>4227</v>
      </c>
      <c r="D1184" s="305">
        <v>52</v>
      </c>
      <c r="E1184" s="287" t="s">
        <v>44</v>
      </c>
      <c r="F1184" s="289">
        <v>43707</v>
      </c>
      <c r="G1184" s="290" t="s">
        <v>641</v>
      </c>
      <c r="H1184" s="290" t="s">
        <v>3720</v>
      </c>
      <c r="I1184" s="291">
        <v>33</v>
      </c>
      <c r="J1184" s="291">
        <v>25</v>
      </c>
      <c r="K1184" s="290" t="s">
        <v>438</v>
      </c>
      <c r="L1184" s="292">
        <v>46.57</v>
      </c>
      <c r="M1184" s="293" t="s">
        <v>3721</v>
      </c>
      <c r="N1184" s="293" t="s">
        <v>3722</v>
      </c>
      <c r="O1184" s="294" t="s">
        <v>305</v>
      </c>
      <c r="P1184" s="295">
        <v>-5.3707894999999999</v>
      </c>
      <c r="Q1184" s="295" t="s">
        <v>399</v>
      </c>
      <c r="R1184" s="296">
        <v>0</v>
      </c>
      <c r="S1184" s="297">
        <v>8.5388857892789195E-3</v>
      </c>
      <c r="T1184" s="297">
        <v>7.6070969522114484E-3</v>
      </c>
      <c r="U1184" s="298">
        <v>1.1224894125736877</v>
      </c>
      <c r="V1184" s="295"/>
      <c r="W1184" s="295"/>
      <c r="X1184" s="295"/>
      <c r="Y1184" s="313"/>
      <c r="Z1184" s="313"/>
      <c r="AA1184" s="301"/>
      <c r="AB1184" s="295"/>
    </row>
    <row r="1185" spans="1:28" ht="15">
      <c r="A1185" s="247" t="s">
        <v>176</v>
      </c>
      <c r="B1185" s="287" t="s">
        <v>4228</v>
      </c>
      <c r="C1185" s="287" t="s">
        <v>4229</v>
      </c>
      <c r="D1185" s="305">
        <v>53</v>
      </c>
      <c r="E1185" s="287" t="s">
        <v>44</v>
      </c>
      <c r="F1185" s="289">
        <v>43707</v>
      </c>
      <c r="G1185" s="290" t="s">
        <v>641</v>
      </c>
      <c r="H1185" s="290" t="s">
        <v>1011</v>
      </c>
      <c r="I1185" s="291">
        <v>32</v>
      </c>
      <c r="J1185" s="291">
        <v>4</v>
      </c>
      <c r="K1185" s="290" t="s">
        <v>438</v>
      </c>
      <c r="L1185" s="292">
        <v>57.27</v>
      </c>
      <c r="M1185" s="293" t="s">
        <v>1012</v>
      </c>
      <c r="N1185" s="293" t="s">
        <v>1013</v>
      </c>
      <c r="O1185" s="294" t="s">
        <v>305</v>
      </c>
      <c r="P1185" s="295">
        <v>-1.9669652</v>
      </c>
      <c r="Q1185" s="295" t="s">
        <v>447</v>
      </c>
      <c r="R1185" s="296">
        <v>0</v>
      </c>
      <c r="S1185" s="297">
        <v>6.6642844244459989E-5</v>
      </c>
      <c r="T1185" s="297">
        <v>6.7768448827046899E-4</v>
      </c>
      <c r="U1185" s="298">
        <v>9.8339043312826016E-2</v>
      </c>
      <c r="V1185" s="295"/>
      <c r="W1185" s="295"/>
      <c r="X1185" s="295"/>
      <c r="Y1185" s="313"/>
      <c r="Z1185" s="313"/>
      <c r="AA1185" s="301"/>
      <c r="AB1185" s="295"/>
    </row>
    <row r="1186" spans="1:28" ht="15">
      <c r="A1186" s="247" t="s">
        <v>176</v>
      </c>
      <c r="B1186" s="287" t="s">
        <v>4230</v>
      </c>
      <c r="C1186" s="287" t="s">
        <v>4231</v>
      </c>
      <c r="D1186" s="305">
        <v>54</v>
      </c>
      <c r="E1186" s="287" t="s">
        <v>44</v>
      </c>
      <c r="F1186" s="289">
        <v>43707</v>
      </c>
      <c r="G1186" s="290" t="s">
        <v>641</v>
      </c>
      <c r="H1186" s="290" t="s">
        <v>1035</v>
      </c>
      <c r="I1186" s="291">
        <v>34</v>
      </c>
      <c r="J1186" s="291">
        <v>11</v>
      </c>
      <c r="K1186" s="290" t="s">
        <v>438</v>
      </c>
      <c r="L1186" s="292">
        <v>24.84</v>
      </c>
      <c r="M1186" s="293" t="s">
        <v>1036</v>
      </c>
      <c r="N1186" s="293" t="s">
        <v>1037</v>
      </c>
      <c r="O1186" s="294" t="s">
        <v>305</v>
      </c>
      <c r="P1186" s="295">
        <v>-11.220044</v>
      </c>
      <c r="Q1186" s="295" t="s">
        <v>280</v>
      </c>
      <c r="R1186" s="296">
        <v>0</v>
      </c>
      <c r="S1186" s="297">
        <v>7.8882882584735338E-5</v>
      </c>
      <c r="T1186" s="297">
        <v>4.1191782034376637E-4</v>
      </c>
      <c r="U1186" s="298">
        <v>0.19150150512765765</v>
      </c>
      <c r="V1186" s="295"/>
      <c r="W1186" s="295"/>
      <c r="X1186" s="295"/>
      <c r="Y1186" s="313"/>
      <c r="Z1186" s="313"/>
      <c r="AA1186" s="301"/>
      <c r="AB1186" s="295"/>
    </row>
    <row r="1187" spans="1:28" ht="15">
      <c r="A1187" s="247" t="s">
        <v>176</v>
      </c>
      <c r="B1187" s="287" t="s">
        <v>4232</v>
      </c>
      <c r="C1187" s="287" t="s">
        <v>4233</v>
      </c>
      <c r="D1187" s="305">
        <v>1</v>
      </c>
      <c r="E1187" s="287" t="s">
        <v>21</v>
      </c>
      <c r="F1187" s="289">
        <v>43707</v>
      </c>
      <c r="G1187" s="290" t="s">
        <v>540</v>
      </c>
      <c r="H1187" s="290" t="s">
        <v>2704</v>
      </c>
      <c r="I1187" s="291">
        <v>257327.48</v>
      </c>
      <c r="J1187" s="291">
        <v>166</v>
      </c>
      <c r="K1187" s="290" t="s">
        <v>438</v>
      </c>
      <c r="L1187" s="292">
        <v>35.26</v>
      </c>
      <c r="M1187" s="293" t="s">
        <v>2705</v>
      </c>
      <c r="N1187" s="293" t="s">
        <v>2706</v>
      </c>
      <c r="O1187" s="294" t="s">
        <v>450</v>
      </c>
      <c r="P1187" s="295">
        <v>2.9373169000000001E-2</v>
      </c>
      <c r="Q1187" s="295" t="s">
        <v>447</v>
      </c>
      <c r="R1187" s="296">
        <v>0</v>
      </c>
      <c r="S1187" s="297">
        <v>1.6365383824989801E-3</v>
      </c>
      <c r="T1187" s="297">
        <v>1.0758812392715592E-2</v>
      </c>
      <c r="U1187" s="298">
        <v>0.15211143412139261</v>
      </c>
      <c r="V1187" s="295"/>
      <c r="W1187" s="295"/>
      <c r="X1187" s="295"/>
      <c r="Y1187" s="313"/>
      <c r="Z1187" s="313"/>
      <c r="AA1187" s="301"/>
      <c r="AB1187" s="295"/>
    </row>
    <row r="1188" spans="1:28" ht="15">
      <c r="A1188" s="247" t="s">
        <v>176</v>
      </c>
      <c r="B1188" s="287" t="s">
        <v>4234</v>
      </c>
      <c r="C1188" s="287" t="s">
        <v>4235</v>
      </c>
      <c r="D1188" s="305">
        <v>2</v>
      </c>
      <c r="E1188" s="287" t="s">
        <v>21</v>
      </c>
      <c r="F1188" s="289">
        <v>43707</v>
      </c>
      <c r="G1188" s="290" t="s">
        <v>540</v>
      </c>
      <c r="H1188" s="290" t="s">
        <v>3732</v>
      </c>
      <c r="I1188" s="291">
        <v>150519.92292000001</v>
      </c>
      <c r="J1188" s="291">
        <v>23</v>
      </c>
      <c r="K1188" s="290" t="s">
        <v>438</v>
      </c>
      <c r="L1188" s="292">
        <v>85.32</v>
      </c>
      <c r="M1188" s="293" t="s">
        <v>3733</v>
      </c>
      <c r="N1188" s="293" t="s">
        <v>3734</v>
      </c>
      <c r="O1188" s="294" t="s">
        <v>450</v>
      </c>
      <c r="P1188" s="295">
        <v>-2.8702616999999999</v>
      </c>
      <c r="Q1188" s="295" t="s">
        <v>447</v>
      </c>
      <c r="R1188" s="296">
        <v>0</v>
      </c>
      <c r="S1188" s="297">
        <v>8.3748142496640476E-3</v>
      </c>
      <c r="T1188" s="297">
        <v>6.1195267302080834E-3</v>
      </c>
      <c r="U1188" s="298">
        <v>1.3685395323666276</v>
      </c>
      <c r="V1188" s="295"/>
      <c r="W1188" s="295"/>
      <c r="X1188" s="295"/>
      <c r="Y1188" s="313"/>
      <c r="Z1188" s="313"/>
      <c r="AA1188" s="301"/>
      <c r="AB1188" s="295"/>
    </row>
    <row r="1189" spans="1:28" ht="15">
      <c r="A1189" s="247" t="s">
        <v>176</v>
      </c>
      <c r="B1189" s="287" t="s">
        <v>4236</v>
      </c>
      <c r="C1189" s="287" t="s">
        <v>4237</v>
      </c>
      <c r="D1189" s="305">
        <v>3</v>
      </c>
      <c r="E1189" s="287" t="s">
        <v>21</v>
      </c>
      <c r="F1189" s="289">
        <v>43707</v>
      </c>
      <c r="G1189" s="290" t="s">
        <v>540</v>
      </c>
      <c r="H1189" s="290" t="s">
        <v>444</v>
      </c>
      <c r="I1189" s="291">
        <v>138826.93901</v>
      </c>
      <c r="J1189" s="291">
        <v>19</v>
      </c>
      <c r="K1189" s="290" t="s">
        <v>438</v>
      </c>
      <c r="L1189" s="292">
        <v>284.51</v>
      </c>
      <c r="M1189" s="293" t="s">
        <v>445</v>
      </c>
      <c r="N1189" s="293" t="s">
        <v>446</v>
      </c>
      <c r="O1189" s="294" t="s">
        <v>450</v>
      </c>
      <c r="P1189" s="295">
        <v>-3.292513</v>
      </c>
      <c r="Q1189" s="295" t="s">
        <v>447</v>
      </c>
      <c r="R1189" s="296">
        <v>0</v>
      </c>
      <c r="S1189" s="297">
        <v>1.0741791178560984E-2</v>
      </c>
      <c r="T1189" s="297">
        <v>5.8349094740275586E-3</v>
      </c>
      <c r="U1189" s="298">
        <v>1.8409524991561592</v>
      </c>
      <c r="V1189" s="295"/>
      <c r="W1189" s="295"/>
      <c r="X1189" s="295"/>
      <c r="Y1189" s="313"/>
      <c r="Z1189" s="313"/>
      <c r="AA1189" s="301"/>
      <c r="AB1189" s="295"/>
    </row>
    <row r="1190" spans="1:28" ht="15">
      <c r="A1190" s="247" t="s">
        <v>176</v>
      </c>
      <c r="B1190" s="287" t="s">
        <v>4238</v>
      </c>
      <c r="C1190" s="287" t="s">
        <v>4239</v>
      </c>
      <c r="D1190" s="305">
        <v>4</v>
      </c>
      <c r="E1190" s="287" t="s">
        <v>21</v>
      </c>
      <c r="F1190" s="289">
        <v>43707</v>
      </c>
      <c r="G1190" s="290" t="s">
        <v>540</v>
      </c>
      <c r="H1190" s="290" t="s">
        <v>1251</v>
      </c>
      <c r="I1190" s="291">
        <v>364119.76338999998</v>
      </c>
      <c r="J1190" s="291">
        <v>47</v>
      </c>
      <c r="K1190" s="290" t="s">
        <v>438</v>
      </c>
      <c r="L1190" s="292">
        <v>1188.0999999999999</v>
      </c>
      <c r="M1190" s="293" t="s">
        <v>1252</v>
      </c>
      <c r="N1190" s="293" t="s">
        <v>1253</v>
      </c>
      <c r="O1190" s="294" t="s">
        <v>450</v>
      </c>
      <c r="P1190" s="295">
        <v>-3.5087347000000002</v>
      </c>
      <c r="Q1190" s="295" t="s">
        <v>408</v>
      </c>
      <c r="R1190" s="296">
        <v>0</v>
      </c>
      <c r="S1190" s="297">
        <v>2.1999149271924572E-2</v>
      </c>
      <c r="T1190" s="297">
        <v>1.4938524812772986E-2</v>
      </c>
      <c r="U1190" s="298">
        <v>1.4726453614157733</v>
      </c>
      <c r="V1190" s="295"/>
      <c r="W1190" s="295"/>
      <c r="X1190" s="295"/>
      <c r="Y1190" s="313"/>
      <c r="Z1190" s="313"/>
      <c r="AA1190" s="301"/>
      <c r="AB1190" s="295"/>
    </row>
    <row r="1191" spans="1:28" ht="15">
      <c r="A1191" s="247" t="s">
        <v>176</v>
      </c>
      <c r="B1191" s="287" t="s">
        <v>4240</v>
      </c>
      <c r="C1191" s="287" t="s">
        <v>4241</v>
      </c>
      <c r="D1191" s="305">
        <v>5</v>
      </c>
      <c r="E1191" s="287" t="s">
        <v>21</v>
      </c>
      <c r="F1191" s="289">
        <v>43707</v>
      </c>
      <c r="G1191" s="290" t="s">
        <v>540</v>
      </c>
      <c r="H1191" s="290" t="s">
        <v>1256</v>
      </c>
      <c r="I1191" s="291">
        <v>826287.34649999999</v>
      </c>
      <c r="J1191" s="291">
        <v>47</v>
      </c>
      <c r="K1191" s="290" t="s">
        <v>438</v>
      </c>
      <c r="L1191" s="292">
        <v>1190.53</v>
      </c>
      <c r="M1191" s="293" t="s">
        <v>1257</v>
      </c>
      <c r="N1191" s="293" t="s">
        <v>1258</v>
      </c>
      <c r="O1191" s="294" t="s">
        <v>450</v>
      </c>
      <c r="P1191" s="295">
        <v>-3.4715115999999999</v>
      </c>
      <c r="Q1191" s="295" t="s">
        <v>408</v>
      </c>
      <c r="R1191" s="296">
        <v>0</v>
      </c>
      <c r="S1191" s="297">
        <v>2.0068260386594997E-2</v>
      </c>
      <c r="T1191" s="297">
        <v>1.4624581201610583E-2</v>
      </c>
      <c r="U1191" s="298">
        <v>1.3722280392128363</v>
      </c>
      <c r="V1191" s="295"/>
      <c r="W1191" s="295"/>
      <c r="X1191" s="295"/>
      <c r="Y1191" s="313"/>
      <c r="Z1191" s="313"/>
      <c r="AA1191" s="301"/>
      <c r="AB1191" s="295"/>
    </row>
    <row r="1192" spans="1:28" ht="15">
      <c r="A1192" s="247" t="s">
        <v>176</v>
      </c>
      <c r="B1192" s="287" t="s">
        <v>4242</v>
      </c>
      <c r="C1192" s="287" t="s">
        <v>4243</v>
      </c>
      <c r="D1192" s="305">
        <v>6</v>
      </c>
      <c r="E1192" s="287" t="s">
        <v>21</v>
      </c>
      <c r="F1192" s="289">
        <v>43707</v>
      </c>
      <c r="G1192" s="290" t="s">
        <v>540</v>
      </c>
      <c r="H1192" s="290" t="s">
        <v>481</v>
      </c>
      <c r="I1192" s="291">
        <v>734600.50295999995</v>
      </c>
      <c r="J1192" s="291">
        <v>109</v>
      </c>
      <c r="K1192" s="290" t="s">
        <v>438</v>
      </c>
      <c r="L1192" s="292">
        <v>1776.29</v>
      </c>
      <c r="M1192" s="293" t="s">
        <v>482</v>
      </c>
      <c r="N1192" s="293" t="s">
        <v>483</v>
      </c>
      <c r="O1192" s="294" t="s">
        <v>450</v>
      </c>
      <c r="P1192" s="295">
        <v>-3.930831</v>
      </c>
      <c r="Q1192" s="295" t="s">
        <v>484</v>
      </c>
      <c r="R1192" s="296">
        <v>0</v>
      </c>
      <c r="S1192" s="297">
        <v>3.9517874755088653E-2</v>
      </c>
      <c r="T1192" s="297">
        <v>3.0634641413596411E-2</v>
      </c>
      <c r="U1192" s="298">
        <v>1.2899734722388376</v>
      </c>
      <c r="V1192" s="295"/>
      <c r="W1192" s="295"/>
      <c r="X1192" s="295"/>
      <c r="Y1192" s="313"/>
      <c r="Z1192" s="313"/>
      <c r="AA1192" s="301"/>
      <c r="AB1192" s="295"/>
    </row>
    <row r="1193" spans="1:28" ht="15">
      <c r="A1193" s="247" t="s">
        <v>176</v>
      </c>
      <c r="B1193" s="287" t="s">
        <v>4244</v>
      </c>
      <c r="C1193" s="287" t="s">
        <v>4245</v>
      </c>
      <c r="D1193" s="305">
        <v>7</v>
      </c>
      <c r="E1193" s="287" t="s">
        <v>21</v>
      </c>
      <c r="F1193" s="289">
        <v>43707</v>
      </c>
      <c r="G1193" s="290" t="s">
        <v>540</v>
      </c>
      <c r="H1193" s="290" t="s">
        <v>4246</v>
      </c>
      <c r="I1193" s="291">
        <v>127244.84832</v>
      </c>
      <c r="J1193" s="291">
        <v>88</v>
      </c>
      <c r="K1193" s="290" t="s">
        <v>438</v>
      </c>
      <c r="L1193" s="292">
        <v>208.62</v>
      </c>
      <c r="M1193" s="293" t="s">
        <v>4247</v>
      </c>
      <c r="N1193" s="293" t="s">
        <v>4248</v>
      </c>
      <c r="O1193" s="294" t="s">
        <v>450</v>
      </c>
      <c r="P1193" s="295">
        <v>-1.6293347</v>
      </c>
      <c r="Q1193" s="295" t="s">
        <v>408</v>
      </c>
      <c r="R1193" s="296">
        <v>0</v>
      </c>
      <c r="S1193" s="297">
        <v>4.8115588999779919E-3</v>
      </c>
      <c r="T1193" s="297">
        <v>5.1409525358090489E-3</v>
      </c>
      <c r="U1193" s="298">
        <v>0.93592750885430631</v>
      </c>
      <c r="V1193" s="295"/>
      <c r="W1193" s="295"/>
      <c r="X1193" s="295"/>
      <c r="Y1193" s="313"/>
      <c r="Z1193" s="313"/>
      <c r="AA1193" s="301"/>
      <c r="AB1193" s="295"/>
    </row>
    <row r="1194" spans="1:28" ht="15">
      <c r="A1194" s="247" t="s">
        <v>176</v>
      </c>
      <c r="B1194" s="287" t="s">
        <v>4249</v>
      </c>
      <c r="C1194" s="287" t="s">
        <v>4250</v>
      </c>
      <c r="D1194" s="305">
        <v>8</v>
      </c>
      <c r="E1194" s="287" t="s">
        <v>21</v>
      </c>
      <c r="F1194" s="289">
        <v>43707</v>
      </c>
      <c r="G1194" s="290" t="s">
        <v>540</v>
      </c>
      <c r="H1194" s="290" t="s">
        <v>4121</v>
      </c>
      <c r="I1194" s="291">
        <v>912406.97572999995</v>
      </c>
      <c r="J1194" s="291">
        <v>158</v>
      </c>
      <c r="K1194" s="290" t="s">
        <v>438</v>
      </c>
      <c r="L1194" s="292">
        <v>208.74</v>
      </c>
      <c r="M1194" s="293" t="s">
        <v>4122</v>
      </c>
      <c r="N1194" s="293" t="s">
        <v>4123</v>
      </c>
      <c r="O1194" s="294" t="s">
        <v>450</v>
      </c>
      <c r="P1194" s="295">
        <v>-6.5715370000000002</v>
      </c>
      <c r="Q1194" s="295" t="s">
        <v>408</v>
      </c>
      <c r="R1194" s="296">
        <v>0</v>
      </c>
      <c r="S1194" s="297">
        <v>1.594358036568742E-2</v>
      </c>
      <c r="T1194" s="297">
        <v>3.7500739315685941E-2</v>
      </c>
      <c r="U1194" s="298">
        <v>0.42515376114247655</v>
      </c>
      <c r="V1194" s="295"/>
      <c r="W1194" s="295"/>
      <c r="X1194" s="295"/>
      <c r="Y1194" s="313"/>
      <c r="Z1194" s="313"/>
      <c r="AA1194" s="301"/>
      <c r="AB1194" s="295"/>
    </row>
    <row r="1195" spans="1:28" ht="15">
      <c r="A1195" s="247" t="s">
        <v>176</v>
      </c>
      <c r="B1195" s="287" t="s">
        <v>4251</v>
      </c>
      <c r="C1195" s="287" t="s">
        <v>4252</v>
      </c>
      <c r="D1195" s="305">
        <v>9</v>
      </c>
      <c r="E1195" s="287" t="s">
        <v>21</v>
      </c>
      <c r="F1195" s="289">
        <v>43707</v>
      </c>
      <c r="G1195" s="290" t="s">
        <v>540</v>
      </c>
      <c r="H1195" s="290" t="s">
        <v>3985</v>
      </c>
      <c r="I1195" s="291">
        <v>243260.71801000001</v>
      </c>
      <c r="J1195" s="291">
        <v>126</v>
      </c>
      <c r="K1195" s="290" t="s">
        <v>438</v>
      </c>
      <c r="L1195" s="292">
        <v>27.51</v>
      </c>
      <c r="M1195" s="293" t="s">
        <v>3986</v>
      </c>
      <c r="N1195" s="293" t="s">
        <v>3987</v>
      </c>
      <c r="O1195" s="294" t="s">
        <v>450</v>
      </c>
      <c r="P1195" s="295">
        <v>-9.0938750000000006</v>
      </c>
      <c r="Q1195" s="295" t="s">
        <v>447</v>
      </c>
      <c r="R1195" s="296">
        <v>0</v>
      </c>
      <c r="S1195" s="297">
        <v>8.4064625597308242E-3</v>
      </c>
      <c r="T1195" s="297">
        <v>9.9098489850763319E-3</v>
      </c>
      <c r="U1195" s="298">
        <v>0.84829370986283226</v>
      </c>
      <c r="V1195" s="295"/>
      <c r="W1195" s="295"/>
      <c r="X1195" s="295"/>
      <c r="Y1195" s="313"/>
      <c r="Z1195" s="313"/>
      <c r="AA1195" s="301"/>
      <c r="AB1195" s="295"/>
    </row>
    <row r="1196" spans="1:28" ht="15">
      <c r="A1196" s="247" t="s">
        <v>176</v>
      </c>
      <c r="B1196" s="287" t="s">
        <v>4253</v>
      </c>
      <c r="C1196" s="287" t="s">
        <v>4254</v>
      </c>
      <c r="D1196" s="305">
        <v>10</v>
      </c>
      <c r="E1196" s="287" t="s">
        <v>21</v>
      </c>
      <c r="F1196" s="289">
        <v>43707</v>
      </c>
      <c r="G1196" s="290" t="s">
        <v>540</v>
      </c>
      <c r="H1196" s="290" t="s">
        <v>1277</v>
      </c>
      <c r="I1196" s="291">
        <v>394168.47772000002</v>
      </c>
      <c r="J1196" s="291">
        <v>115</v>
      </c>
      <c r="K1196" s="290" t="s">
        <v>438</v>
      </c>
      <c r="L1196" s="292">
        <v>203.41</v>
      </c>
      <c r="M1196" s="293" t="s">
        <v>1278</v>
      </c>
      <c r="N1196" s="293" t="s">
        <v>1279</v>
      </c>
      <c r="O1196" s="294" t="s">
        <v>450</v>
      </c>
      <c r="P1196" s="295">
        <v>-3.51457</v>
      </c>
      <c r="Q1196" s="295" t="s">
        <v>408</v>
      </c>
      <c r="R1196" s="296">
        <v>0</v>
      </c>
      <c r="S1196" s="297">
        <v>3.4739457114969499E-3</v>
      </c>
      <c r="T1196" s="297">
        <v>1.6175590882959442E-2</v>
      </c>
      <c r="U1196" s="298">
        <v>0.21476468690591452</v>
      </c>
      <c r="V1196" s="295"/>
      <c r="W1196" s="295"/>
      <c r="X1196" s="295"/>
      <c r="Y1196" s="313"/>
      <c r="Z1196" s="313"/>
      <c r="AA1196" s="301"/>
      <c r="AB1196" s="295"/>
    </row>
    <row r="1197" spans="1:28" ht="15">
      <c r="A1197" s="247" t="s">
        <v>176</v>
      </c>
      <c r="B1197" s="287" t="s">
        <v>4255</v>
      </c>
      <c r="C1197" s="287" t="s">
        <v>4256</v>
      </c>
      <c r="D1197" s="305">
        <v>11</v>
      </c>
      <c r="E1197" s="287" t="s">
        <v>21</v>
      </c>
      <c r="F1197" s="289">
        <v>43707</v>
      </c>
      <c r="G1197" s="290" t="s">
        <v>540</v>
      </c>
      <c r="H1197" s="290" t="s">
        <v>537</v>
      </c>
      <c r="I1197" s="291">
        <v>190508.59972999999</v>
      </c>
      <c r="J1197" s="291">
        <v>35</v>
      </c>
      <c r="K1197" s="290" t="s">
        <v>438</v>
      </c>
      <c r="L1197" s="292">
        <v>364.09</v>
      </c>
      <c r="M1197" s="293" t="s">
        <v>538</v>
      </c>
      <c r="N1197" s="293" t="s">
        <v>539</v>
      </c>
      <c r="O1197" s="294" t="s">
        <v>450</v>
      </c>
      <c r="P1197" s="295">
        <v>-2.8723776000000001</v>
      </c>
      <c r="Q1197" s="295" t="s">
        <v>395</v>
      </c>
      <c r="R1197" s="296">
        <v>0</v>
      </c>
      <c r="S1197" s="297">
        <v>1.1574562989879748E-2</v>
      </c>
      <c r="T1197" s="297">
        <v>7.8867805456867349E-3</v>
      </c>
      <c r="U1197" s="298">
        <v>1.4675903460011772</v>
      </c>
      <c r="V1197" s="295"/>
      <c r="W1197" s="295"/>
      <c r="X1197" s="295"/>
      <c r="Y1197" s="313"/>
      <c r="Z1197" s="313"/>
      <c r="AA1197" s="301"/>
      <c r="AB1197" s="295"/>
    </row>
    <row r="1198" spans="1:28" ht="15">
      <c r="A1198" s="247" t="s">
        <v>176</v>
      </c>
      <c r="B1198" s="287" t="s">
        <v>4257</v>
      </c>
      <c r="C1198" s="287" t="s">
        <v>4258</v>
      </c>
      <c r="D1198" s="305">
        <v>12</v>
      </c>
      <c r="E1198" s="287" t="s">
        <v>21</v>
      </c>
      <c r="F1198" s="289">
        <v>43707</v>
      </c>
      <c r="G1198" s="290" t="s">
        <v>540</v>
      </c>
      <c r="H1198" s="290" t="s">
        <v>2015</v>
      </c>
      <c r="I1198" s="291">
        <v>111881.91344</v>
      </c>
      <c r="J1198" s="291">
        <v>3</v>
      </c>
      <c r="K1198" s="290" t="s">
        <v>438</v>
      </c>
      <c r="L1198" s="292">
        <v>282.64</v>
      </c>
      <c r="M1198" s="293" t="s">
        <v>2016</v>
      </c>
      <c r="N1198" s="293" t="s">
        <v>2017</v>
      </c>
      <c r="O1198" s="294" t="s">
        <v>450</v>
      </c>
      <c r="P1198" s="295">
        <v>-6.876099</v>
      </c>
      <c r="Q1198" s="295" t="s">
        <v>280</v>
      </c>
      <c r="R1198" s="296">
        <v>0</v>
      </c>
      <c r="S1198" s="297">
        <v>9.7970468675235983E-3</v>
      </c>
      <c r="T1198" s="297">
        <v>4.5607306427138498E-3</v>
      </c>
      <c r="U1198" s="298">
        <v>2.1481309980836523</v>
      </c>
      <c r="V1198" s="295"/>
      <c r="W1198" s="295"/>
      <c r="X1198" s="295"/>
      <c r="Y1198" s="313"/>
      <c r="Z1198" s="313"/>
      <c r="AA1198" s="301"/>
      <c r="AB1198" s="295"/>
    </row>
    <row r="1199" spans="1:28" ht="15">
      <c r="A1199" s="247" t="s">
        <v>176</v>
      </c>
      <c r="B1199" s="287" t="s">
        <v>4259</v>
      </c>
      <c r="C1199" s="287" t="s">
        <v>4260</v>
      </c>
      <c r="D1199" s="305">
        <v>13</v>
      </c>
      <c r="E1199" s="287" t="s">
        <v>21</v>
      </c>
      <c r="F1199" s="289">
        <v>43707</v>
      </c>
      <c r="G1199" s="290" t="s">
        <v>540</v>
      </c>
      <c r="H1199" s="290" t="s">
        <v>3020</v>
      </c>
      <c r="I1199" s="291">
        <v>224246.24064</v>
      </c>
      <c r="J1199" s="291">
        <v>215</v>
      </c>
      <c r="K1199" s="290" t="s">
        <v>438</v>
      </c>
      <c r="L1199" s="292">
        <v>117.72</v>
      </c>
      <c r="M1199" s="293" t="s">
        <v>3021</v>
      </c>
      <c r="N1199" s="293" t="s">
        <v>3022</v>
      </c>
      <c r="O1199" s="294" t="s">
        <v>450</v>
      </c>
      <c r="P1199" s="295">
        <v>-3.2572508</v>
      </c>
      <c r="Q1199" s="295" t="s">
        <v>447</v>
      </c>
      <c r="R1199" s="296">
        <v>0</v>
      </c>
      <c r="S1199" s="297">
        <v>4.7439736937064199E-3</v>
      </c>
      <c r="T1199" s="297">
        <v>9.2893154731717876E-3</v>
      </c>
      <c r="U1199" s="298">
        <v>0.51069141826514108</v>
      </c>
      <c r="V1199" s="295"/>
      <c r="W1199" s="295"/>
      <c r="X1199" s="295"/>
      <c r="Y1199" s="313"/>
      <c r="Z1199" s="313"/>
      <c r="AA1199" s="301"/>
      <c r="AB1199" s="295"/>
    </row>
    <row r="1200" spans="1:28" ht="15">
      <c r="A1200" s="247" t="s">
        <v>176</v>
      </c>
      <c r="B1200" s="287" t="s">
        <v>4261</v>
      </c>
      <c r="C1200" s="287" t="s">
        <v>4262</v>
      </c>
      <c r="D1200" s="305">
        <v>14</v>
      </c>
      <c r="E1200" s="287" t="s">
        <v>21</v>
      </c>
      <c r="F1200" s="289">
        <v>43707</v>
      </c>
      <c r="G1200" s="290" t="s">
        <v>540</v>
      </c>
      <c r="H1200" s="290" t="s">
        <v>4263</v>
      </c>
      <c r="I1200" s="291">
        <v>200381.11173</v>
      </c>
      <c r="J1200" s="291">
        <v>223</v>
      </c>
      <c r="K1200" s="290" t="s">
        <v>438</v>
      </c>
      <c r="L1200" s="292">
        <v>46.81</v>
      </c>
      <c r="M1200" s="293" t="s">
        <v>4264</v>
      </c>
      <c r="N1200" s="293" t="s">
        <v>4265</v>
      </c>
      <c r="O1200" s="294" t="s">
        <v>450</v>
      </c>
      <c r="P1200" s="295">
        <v>-5.5234670000000001</v>
      </c>
      <c r="Q1200" s="295" t="s">
        <v>408</v>
      </c>
      <c r="R1200" s="296">
        <v>0</v>
      </c>
      <c r="S1200" s="297">
        <v>4.4741263251380755E-3</v>
      </c>
      <c r="T1200" s="297">
        <v>8.4475148309703738E-3</v>
      </c>
      <c r="U1200" s="298">
        <v>0.52963817343474595</v>
      </c>
      <c r="V1200" s="295"/>
      <c r="W1200" s="295"/>
      <c r="X1200" s="295"/>
      <c r="Y1200" s="313"/>
      <c r="Z1200" s="313"/>
      <c r="AA1200" s="301"/>
      <c r="AB1200" s="295"/>
    </row>
    <row r="1201" spans="1:28" ht="15">
      <c r="A1201" s="247" t="s">
        <v>176</v>
      </c>
      <c r="B1201" s="287" t="s">
        <v>4266</v>
      </c>
      <c r="C1201" s="287" t="s">
        <v>4267</v>
      </c>
      <c r="D1201" s="305">
        <v>15</v>
      </c>
      <c r="E1201" s="287" t="s">
        <v>21</v>
      </c>
      <c r="F1201" s="289">
        <v>43707</v>
      </c>
      <c r="G1201" s="290" t="s">
        <v>540</v>
      </c>
      <c r="H1201" s="290" t="s">
        <v>4001</v>
      </c>
      <c r="I1201" s="291">
        <v>148807.31580000001</v>
      </c>
      <c r="J1201" s="291">
        <v>100</v>
      </c>
      <c r="K1201" s="290" t="s">
        <v>438</v>
      </c>
      <c r="L1201" s="292">
        <v>64.349999999999994</v>
      </c>
      <c r="M1201" s="293" t="s">
        <v>456</v>
      </c>
      <c r="N1201" s="293" t="s">
        <v>4002</v>
      </c>
      <c r="O1201" s="294" t="s">
        <v>450</v>
      </c>
      <c r="P1201" s="295">
        <v>-8.4598119999999994</v>
      </c>
      <c r="Q1201" s="295" t="s">
        <v>447</v>
      </c>
      <c r="R1201" s="296">
        <v>0</v>
      </c>
      <c r="S1201" s="297">
        <v>5.7204461514430323E-3</v>
      </c>
      <c r="T1201" s="297">
        <v>6.0652505131117531E-3</v>
      </c>
      <c r="U1201" s="298">
        <v>0.94315084580211017</v>
      </c>
      <c r="V1201" s="295"/>
      <c r="W1201" s="295"/>
      <c r="X1201" s="295"/>
      <c r="Y1201" s="313"/>
      <c r="Z1201" s="313"/>
      <c r="AA1201" s="301"/>
      <c r="AB1201" s="295"/>
    </row>
    <row r="1202" spans="1:28" ht="15">
      <c r="A1202" s="247" t="s">
        <v>176</v>
      </c>
      <c r="B1202" s="287" t="s">
        <v>4268</v>
      </c>
      <c r="C1202" s="287" t="s">
        <v>4269</v>
      </c>
      <c r="D1202" s="305">
        <v>16</v>
      </c>
      <c r="E1202" s="287" t="s">
        <v>21</v>
      </c>
      <c r="F1202" s="289">
        <v>43707</v>
      </c>
      <c r="G1202" s="290" t="s">
        <v>540</v>
      </c>
      <c r="H1202" s="290" t="s">
        <v>1605</v>
      </c>
      <c r="I1202" s="291">
        <v>211326.27264000001</v>
      </c>
      <c r="J1202" s="291">
        <v>223</v>
      </c>
      <c r="K1202" s="290" t="s">
        <v>438</v>
      </c>
      <c r="L1202" s="292">
        <v>55.04</v>
      </c>
      <c r="M1202" s="293" t="s">
        <v>1606</v>
      </c>
      <c r="N1202" s="293" t="s">
        <v>1607</v>
      </c>
      <c r="O1202" s="294" t="s">
        <v>450</v>
      </c>
      <c r="P1202" s="295">
        <v>1.0450244</v>
      </c>
      <c r="Q1202" s="295" t="s">
        <v>408</v>
      </c>
      <c r="R1202" s="296">
        <v>0</v>
      </c>
      <c r="S1202" s="297">
        <v>5.4193285242205907E-3</v>
      </c>
      <c r="T1202" s="297">
        <v>8.7358362504571848E-3</v>
      </c>
      <c r="U1202" s="298">
        <v>0.62035601044341615</v>
      </c>
      <c r="V1202" s="295"/>
      <c r="W1202" s="295"/>
      <c r="X1202" s="295"/>
      <c r="Y1202" s="313"/>
      <c r="Z1202" s="313"/>
      <c r="AA1202" s="301"/>
      <c r="AB1202" s="295"/>
    </row>
    <row r="1203" spans="1:28" ht="15">
      <c r="A1203" s="247" t="s">
        <v>176</v>
      </c>
      <c r="B1203" s="287" t="s">
        <v>4270</v>
      </c>
      <c r="C1203" s="287" t="s">
        <v>4271</v>
      </c>
      <c r="D1203" s="305">
        <v>17</v>
      </c>
      <c r="E1203" s="287" t="s">
        <v>21</v>
      </c>
      <c r="F1203" s="289">
        <v>43707</v>
      </c>
      <c r="G1203" s="290" t="s">
        <v>540</v>
      </c>
      <c r="H1203" s="290" t="s">
        <v>4149</v>
      </c>
      <c r="I1203" s="291">
        <v>200468.89822</v>
      </c>
      <c r="J1203" s="291">
        <v>95</v>
      </c>
      <c r="K1203" s="290" t="s">
        <v>438</v>
      </c>
      <c r="L1203" s="292">
        <v>44.26</v>
      </c>
      <c r="M1203" s="293" t="s">
        <v>361</v>
      </c>
      <c r="N1203" s="293" t="s">
        <v>4150</v>
      </c>
      <c r="O1203" s="294" t="s">
        <v>450</v>
      </c>
      <c r="P1203" s="295">
        <v>-3.3356488</v>
      </c>
      <c r="Q1203" s="295" t="s">
        <v>404</v>
      </c>
      <c r="R1203" s="296">
        <v>0</v>
      </c>
      <c r="S1203" s="297">
        <v>1.1280730662820754E-2</v>
      </c>
      <c r="T1203" s="297">
        <v>8.1365509776488276E-3</v>
      </c>
      <c r="U1203" s="298">
        <v>1.3864265944881331</v>
      </c>
      <c r="V1203" s="295"/>
      <c r="W1203" s="295"/>
      <c r="X1203" s="295"/>
      <c r="Y1203" s="313"/>
      <c r="Z1203" s="313"/>
      <c r="AA1203" s="301"/>
      <c r="AB1203" s="295"/>
    </row>
    <row r="1204" spans="1:28" ht="15">
      <c r="A1204" s="247" t="s">
        <v>176</v>
      </c>
      <c r="B1204" s="287" t="s">
        <v>4272</v>
      </c>
      <c r="C1204" s="287" t="s">
        <v>4273</v>
      </c>
      <c r="D1204" s="305">
        <v>18</v>
      </c>
      <c r="E1204" s="287" t="s">
        <v>21</v>
      </c>
      <c r="F1204" s="289">
        <v>43707</v>
      </c>
      <c r="G1204" s="290" t="s">
        <v>540</v>
      </c>
      <c r="H1204" s="290" t="s">
        <v>2034</v>
      </c>
      <c r="I1204" s="291">
        <v>129632.20564</v>
      </c>
      <c r="J1204" s="291">
        <v>4</v>
      </c>
      <c r="K1204" s="290" t="s">
        <v>438</v>
      </c>
      <c r="L1204" s="292">
        <v>294.76</v>
      </c>
      <c r="M1204" s="293" t="s">
        <v>2035</v>
      </c>
      <c r="N1204" s="293" t="s">
        <v>2036</v>
      </c>
      <c r="O1204" s="294" t="s">
        <v>450</v>
      </c>
      <c r="P1204" s="295">
        <v>-0.48253536000000002</v>
      </c>
      <c r="Q1204" s="295" t="s">
        <v>399</v>
      </c>
      <c r="R1204" s="296">
        <v>0</v>
      </c>
      <c r="S1204" s="297">
        <v>5.9442609875344785E-3</v>
      </c>
      <c r="T1204" s="297">
        <v>5.1020239344709934E-3</v>
      </c>
      <c r="U1204" s="298">
        <v>1.1650790086210783</v>
      </c>
      <c r="V1204" s="295"/>
      <c r="W1204" s="295"/>
      <c r="X1204" s="295"/>
      <c r="Y1204" s="313"/>
      <c r="Z1204" s="313"/>
      <c r="AA1204" s="301"/>
      <c r="AB1204" s="295"/>
    </row>
    <row r="1205" spans="1:28" ht="15">
      <c r="A1205" s="247" t="s">
        <v>176</v>
      </c>
      <c r="B1205" s="287" t="s">
        <v>4274</v>
      </c>
      <c r="C1205" s="287" t="s">
        <v>4275</v>
      </c>
      <c r="D1205" s="305">
        <v>19</v>
      </c>
      <c r="E1205" s="287" t="s">
        <v>21</v>
      </c>
      <c r="F1205" s="289">
        <v>43707</v>
      </c>
      <c r="G1205" s="290" t="s">
        <v>540</v>
      </c>
      <c r="H1205" s="290" t="s">
        <v>3034</v>
      </c>
      <c r="I1205" s="291">
        <v>239615.8842</v>
      </c>
      <c r="J1205" s="291">
        <v>160</v>
      </c>
      <c r="K1205" s="290" t="s">
        <v>438</v>
      </c>
      <c r="L1205" s="292">
        <v>137.26</v>
      </c>
      <c r="M1205" s="293" t="s">
        <v>3035</v>
      </c>
      <c r="N1205" s="293" t="s">
        <v>3036</v>
      </c>
      <c r="O1205" s="294" t="s">
        <v>450</v>
      </c>
      <c r="P1205" s="295">
        <v>-5.6988954999999999</v>
      </c>
      <c r="Q1205" s="295" t="s">
        <v>395</v>
      </c>
      <c r="R1205" s="296">
        <v>0</v>
      </c>
      <c r="S1205" s="297">
        <v>5.9882196444361706E-3</v>
      </c>
      <c r="T1205" s="297">
        <v>9.7317324571355307E-3</v>
      </c>
      <c r="U1205" s="298">
        <v>0.61532925106726188</v>
      </c>
      <c r="V1205" s="295"/>
      <c r="W1205" s="295"/>
      <c r="X1205" s="295"/>
      <c r="Y1205" s="313"/>
      <c r="Z1205" s="313"/>
      <c r="AA1205" s="301"/>
      <c r="AB1205" s="295"/>
    </row>
    <row r="1206" spans="1:28" ht="15">
      <c r="A1206" s="247" t="s">
        <v>176</v>
      </c>
      <c r="B1206" s="287" t="s">
        <v>4276</v>
      </c>
      <c r="C1206" s="287" t="s">
        <v>4277</v>
      </c>
      <c r="D1206" s="305">
        <v>20</v>
      </c>
      <c r="E1206" s="287" t="s">
        <v>21</v>
      </c>
      <c r="F1206" s="289">
        <v>43707</v>
      </c>
      <c r="G1206" s="290" t="s">
        <v>540</v>
      </c>
      <c r="H1206" s="290" t="s">
        <v>3332</v>
      </c>
      <c r="I1206" s="291">
        <v>289745.31712000002</v>
      </c>
      <c r="J1206" s="291">
        <v>223</v>
      </c>
      <c r="K1206" s="290" t="s">
        <v>438</v>
      </c>
      <c r="L1206" s="292">
        <v>68.48</v>
      </c>
      <c r="M1206" s="293" t="s">
        <v>3333</v>
      </c>
      <c r="N1206" s="293" t="s">
        <v>3334</v>
      </c>
      <c r="O1206" s="294" t="s">
        <v>450</v>
      </c>
      <c r="P1206" s="295">
        <v>-5.190963</v>
      </c>
      <c r="Q1206" s="295" t="s">
        <v>408</v>
      </c>
      <c r="R1206" s="296">
        <v>0</v>
      </c>
      <c r="S1206" s="297">
        <v>4.8986995658027504E-3</v>
      </c>
      <c r="T1206" s="297">
        <v>1.2089930509727363E-2</v>
      </c>
      <c r="U1206" s="298">
        <v>0.40518839722538819</v>
      </c>
      <c r="V1206" s="295"/>
      <c r="W1206" s="295"/>
      <c r="X1206" s="295"/>
      <c r="Y1206" s="313"/>
      <c r="Z1206" s="313"/>
      <c r="AA1206" s="301"/>
      <c r="AB1206" s="295"/>
    </row>
    <row r="1207" spans="1:28" ht="15">
      <c r="A1207" s="247" t="s">
        <v>176</v>
      </c>
      <c r="B1207" s="287" t="s">
        <v>4278</v>
      </c>
      <c r="C1207" s="287" t="s">
        <v>4279</v>
      </c>
      <c r="D1207" s="305">
        <v>21</v>
      </c>
      <c r="E1207" s="287" t="s">
        <v>21</v>
      </c>
      <c r="F1207" s="289">
        <v>43707</v>
      </c>
      <c r="G1207" s="290" t="s">
        <v>540</v>
      </c>
      <c r="H1207" s="290" t="s">
        <v>1357</v>
      </c>
      <c r="I1207" s="291">
        <v>446080.15880999999</v>
      </c>
      <c r="J1207" s="291">
        <v>69</v>
      </c>
      <c r="K1207" s="290" t="s">
        <v>438</v>
      </c>
      <c r="L1207" s="292">
        <v>185.67</v>
      </c>
      <c r="M1207" s="293" t="s">
        <v>1358</v>
      </c>
      <c r="N1207" s="293" t="s">
        <v>1359</v>
      </c>
      <c r="O1207" s="294" t="s">
        <v>450</v>
      </c>
      <c r="P1207" s="295">
        <v>-4.6748694999999998</v>
      </c>
      <c r="Q1207" s="295" t="s">
        <v>280</v>
      </c>
      <c r="R1207" s="296">
        <v>0</v>
      </c>
      <c r="S1207" s="297">
        <v>3.3419348285993973E-2</v>
      </c>
      <c r="T1207" s="297">
        <v>1.8080584618534516E-2</v>
      </c>
      <c r="U1207" s="298">
        <v>1.8483555145520902</v>
      </c>
      <c r="V1207" s="295"/>
      <c r="W1207" s="295"/>
      <c r="X1207" s="295"/>
      <c r="Y1207" s="313"/>
      <c r="Z1207" s="313"/>
      <c r="AA1207" s="301"/>
      <c r="AB1207" s="295"/>
    </row>
    <row r="1208" spans="1:28" ht="15">
      <c r="A1208" s="247" t="s">
        <v>176</v>
      </c>
      <c r="B1208" s="287" t="s">
        <v>4280</v>
      </c>
      <c r="C1208" s="287" t="s">
        <v>4281</v>
      </c>
      <c r="D1208" s="305">
        <v>22</v>
      </c>
      <c r="E1208" s="287" t="s">
        <v>21</v>
      </c>
      <c r="F1208" s="289">
        <v>43707</v>
      </c>
      <c r="G1208" s="290" t="s">
        <v>540</v>
      </c>
      <c r="H1208" s="290" t="s">
        <v>2051</v>
      </c>
      <c r="I1208" s="291">
        <v>250766.18226</v>
      </c>
      <c r="J1208" s="291">
        <v>132</v>
      </c>
      <c r="K1208" s="290" t="s">
        <v>438</v>
      </c>
      <c r="L1208" s="292">
        <v>227.91</v>
      </c>
      <c r="M1208" s="293" t="s">
        <v>2052</v>
      </c>
      <c r="N1208" s="293" t="s">
        <v>2053</v>
      </c>
      <c r="O1208" s="294" t="s">
        <v>450</v>
      </c>
      <c r="P1208" s="295">
        <v>-2.7048527999999998</v>
      </c>
      <c r="Q1208" s="295" t="s">
        <v>395</v>
      </c>
      <c r="R1208" s="296">
        <v>0</v>
      </c>
      <c r="S1208" s="297">
        <v>1.104159963126068E-2</v>
      </c>
      <c r="T1208" s="297">
        <v>1.0130634730794478E-2</v>
      </c>
      <c r="U1208" s="298">
        <v>1.0899217990455334</v>
      </c>
      <c r="V1208" s="295"/>
      <c r="W1208" s="295"/>
      <c r="X1208" s="295"/>
      <c r="Y1208" s="313"/>
      <c r="Z1208" s="313"/>
      <c r="AA1208" s="301"/>
      <c r="AB1208" s="295"/>
    </row>
    <row r="1209" spans="1:28" ht="15">
      <c r="A1209" s="247" t="s">
        <v>176</v>
      </c>
      <c r="B1209" s="287" t="s">
        <v>4282</v>
      </c>
      <c r="C1209" s="287" t="s">
        <v>4283</v>
      </c>
      <c r="D1209" s="305">
        <v>23</v>
      </c>
      <c r="E1209" s="287" t="s">
        <v>21</v>
      </c>
      <c r="F1209" s="289">
        <v>43707</v>
      </c>
      <c r="G1209" s="290" t="s">
        <v>540</v>
      </c>
      <c r="H1209" s="290" t="s">
        <v>4284</v>
      </c>
      <c r="I1209" s="291">
        <v>119800.88804000001</v>
      </c>
      <c r="J1209" s="291">
        <v>42</v>
      </c>
      <c r="K1209" s="290" t="s">
        <v>438</v>
      </c>
      <c r="L1209" s="292">
        <v>164.62</v>
      </c>
      <c r="M1209" s="293" t="s">
        <v>4285</v>
      </c>
      <c r="N1209" s="293" t="s">
        <v>4286</v>
      </c>
      <c r="O1209" s="294" t="s">
        <v>450</v>
      </c>
      <c r="P1209" s="295">
        <v>-5.2591919999999996</v>
      </c>
      <c r="Q1209" s="295" t="s">
        <v>404</v>
      </c>
      <c r="R1209" s="296">
        <v>0</v>
      </c>
      <c r="S1209" s="297">
        <v>5.105939547408179E-3</v>
      </c>
      <c r="T1209" s="297">
        <v>4.8216508221523404E-3</v>
      </c>
      <c r="U1209" s="298">
        <v>1.0589608695739055</v>
      </c>
      <c r="V1209" s="295"/>
      <c r="W1209" s="295"/>
      <c r="X1209" s="295"/>
      <c r="Y1209" s="313"/>
      <c r="Z1209" s="313"/>
      <c r="AA1209" s="301"/>
      <c r="AB1209" s="295"/>
    </row>
    <row r="1210" spans="1:28" ht="15">
      <c r="A1210" s="247" t="s">
        <v>176</v>
      </c>
      <c r="B1210" s="287" t="s">
        <v>4287</v>
      </c>
      <c r="C1210" s="287" t="s">
        <v>4288</v>
      </c>
      <c r="D1210" s="305">
        <v>24</v>
      </c>
      <c r="E1210" s="287" t="s">
        <v>21</v>
      </c>
      <c r="F1210" s="289">
        <v>43707</v>
      </c>
      <c r="G1210" s="290" t="s">
        <v>540</v>
      </c>
      <c r="H1210" s="290" t="s">
        <v>4183</v>
      </c>
      <c r="I1210" s="291">
        <v>212254.57</v>
      </c>
      <c r="J1210" s="291">
        <v>223</v>
      </c>
      <c r="K1210" s="290" t="s">
        <v>438</v>
      </c>
      <c r="L1210" s="292">
        <v>47.41</v>
      </c>
      <c r="M1210" s="293" t="s">
        <v>4184</v>
      </c>
      <c r="N1210" s="293" t="s">
        <v>4185</v>
      </c>
      <c r="O1210" s="294" t="s">
        <v>450</v>
      </c>
      <c r="P1210" s="295">
        <v>-7.5568733000000003</v>
      </c>
      <c r="Q1210" s="295" t="s">
        <v>408</v>
      </c>
      <c r="R1210" s="296">
        <v>0</v>
      </c>
      <c r="S1210" s="297">
        <v>7.5629248810548623E-3</v>
      </c>
      <c r="T1210" s="297">
        <v>8.5220701672854109E-3</v>
      </c>
      <c r="U1210" s="298">
        <v>0.88745160889281072</v>
      </c>
      <c r="V1210" s="295"/>
      <c r="W1210" s="295"/>
      <c r="X1210" s="295"/>
      <c r="Y1210" s="313"/>
      <c r="Z1210" s="313"/>
      <c r="AA1210" s="301"/>
      <c r="AB1210" s="295"/>
    </row>
    <row r="1211" spans="1:28" ht="15">
      <c r="A1211" s="247" t="s">
        <v>176</v>
      </c>
      <c r="B1211" s="287" t="s">
        <v>4289</v>
      </c>
      <c r="C1211" s="287" t="s">
        <v>4290</v>
      </c>
      <c r="D1211" s="305">
        <v>25</v>
      </c>
      <c r="E1211" s="287" t="s">
        <v>21</v>
      </c>
      <c r="F1211" s="289">
        <v>43707</v>
      </c>
      <c r="G1211" s="290" t="s">
        <v>540</v>
      </c>
      <c r="H1211" s="290" t="s">
        <v>632</v>
      </c>
      <c r="I1211" s="291">
        <v>120166.72579</v>
      </c>
      <c r="J1211" s="291">
        <v>223</v>
      </c>
      <c r="K1211" s="290" t="s">
        <v>438</v>
      </c>
      <c r="L1211" s="292">
        <v>135.53</v>
      </c>
      <c r="M1211" s="293" t="s">
        <v>633</v>
      </c>
      <c r="N1211" s="293" t="s">
        <v>634</v>
      </c>
      <c r="O1211" s="294" t="s">
        <v>450</v>
      </c>
      <c r="P1211" s="295">
        <v>-6.1589359999999997</v>
      </c>
      <c r="Q1211" s="295" t="s">
        <v>404</v>
      </c>
      <c r="R1211" s="296">
        <v>0</v>
      </c>
      <c r="S1211" s="297">
        <v>3.2983955444837747E-4</v>
      </c>
      <c r="T1211" s="297">
        <v>4.8639038560766654E-3</v>
      </c>
      <c r="U1211" s="298">
        <v>6.7813748833932236E-2</v>
      </c>
      <c r="V1211" s="295"/>
      <c r="W1211" s="295"/>
      <c r="X1211" s="295"/>
      <c r="Y1211" s="313"/>
      <c r="Z1211" s="313"/>
      <c r="AA1211" s="301"/>
      <c r="AB1211" s="295"/>
    </row>
    <row r="1212" spans="1:28" ht="15">
      <c r="A1212" s="247" t="s">
        <v>176</v>
      </c>
      <c r="B1212" s="287" t="s">
        <v>4291</v>
      </c>
      <c r="C1212" s="287" t="s">
        <v>4292</v>
      </c>
      <c r="D1212" s="305">
        <v>26</v>
      </c>
      <c r="E1212" s="287" t="s">
        <v>21</v>
      </c>
      <c r="F1212" s="289">
        <v>43707</v>
      </c>
      <c r="G1212" s="290" t="s">
        <v>540</v>
      </c>
      <c r="H1212" s="290" t="s">
        <v>3651</v>
      </c>
      <c r="I1212" s="291">
        <v>356382.87378000002</v>
      </c>
      <c r="J1212" s="291">
        <v>223</v>
      </c>
      <c r="K1212" s="290" t="s">
        <v>438</v>
      </c>
      <c r="L1212" s="292">
        <v>109.86</v>
      </c>
      <c r="M1212" s="293" t="s">
        <v>3652</v>
      </c>
      <c r="N1212" s="293" t="s">
        <v>3653</v>
      </c>
      <c r="O1212" s="294" t="s">
        <v>450</v>
      </c>
      <c r="P1212" s="295">
        <v>-6.8706930000000002</v>
      </c>
      <c r="Q1212" s="295" t="s">
        <v>404</v>
      </c>
      <c r="R1212" s="296">
        <v>0</v>
      </c>
      <c r="S1212" s="297">
        <v>1.5565469130250451E-2</v>
      </c>
      <c r="T1212" s="297">
        <v>1.4561184927161332E-2</v>
      </c>
      <c r="U1212" s="298">
        <v>1.0689699504616417</v>
      </c>
      <c r="V1212" s="295"/>
      <c r="W1212" s="295"/>
      <c r="X1212" s="295"/>
      <c r="Y1212" s="313"/>
      <c r="Z1212" s="313"/>
      <c r="AA1212" s="301"/>
      <c r="AB1212" s="295"/>
    </row>
    <row r="1213" spans="1:28" ht="15">
      <c r="A1213" s="247" t="s">
        <v>176</v>
      </c>
      <c r="B1213" s="287" t="s">
        <v>4293</v>
      </c>
      <c r="C1213" s="287" t="s">
        <v>4294</v>
      </c>
      <c r="D1213" s="305">
        <v>27</v>
      </c>
      <c r="E1213" s="287" t="s">
        <v>21</v>
      </c>
      <c r="F1213" s="289">
        <v>43707</v>
      </c>
      <c r="G1213" s="290" t="s">
        <v>540</v>
      </c>
      <c r="H1213" s="290" t="s">
        <v>3863</v>
      </c>
      <c r="I1213" s="291">
        <v>340802.98816000001</v>
      </c>
      <c r="J1213" s="291">
        <v>223</v>
      </c>
      <c r="K1213" s="290" t="s">
        <v>438</v>
      </c>
      <c r="L1213" s="292">
        <v>128.36000000000001</v>
      </c>
      <c r="M1213" s="293" t="s">
        <v>3864</v>
      </c>
      <c r="N1213" s="293" t="s">
        <v>3865</v>
      </c>
      <c r="O1213" s="294" t="s">
        <v>450</v>
      </c>
      <c r="P1213" s="295">
        <v>-7.6770781999999996E-3</v>
      </c>
      <c r="Q1213" s="295" t="s">
        <v>404</v>
      </c>
      <c r="R1213" s="296">
        <v>0</v>
      </c>
      <c r="S1213" s="297">
        <v>7.3211873594306682E-3</v>
      </c>
      <c r="T1213" s="297">
        <v>1.4358143939986219E-2</v>
      </c>
      <c r="U1213" s="298">
        <v>0.50989789418685094</v>
      </c>
      <c r="V1213" s="295"/>
      <c r="W1213" s="295"/>
      <c r="X1213" s="295"/>
      <c r="Y1213" s="313"/>
      <c r="Z1213" s="313"/>
      <c r="AA1213" s="301"/>
      <c r="AB1213" s="295"/>
    </row>
    <row r="1214" spans="1:28" ht="15">
      <c r="A1214" s="247" t="s">
        <v>176</v>
      </c>
      <c r="B1214" s="287" t="s">
        <v>4295</v>
      </c>
      <c r="C1214" s="287" t="s">
        <v>4296</v>
      </c>
      <c r="D1214" s="305">
        <v>28</v>
      </c>
      <c r="E1214" s="287" t="s">
        <v>21</v>
      </c>
      <c r="F1214" s="289">
        <v>43707</v>
      </c>
      <c r="G1214" s="290" t="s">
        <v>540</v>
      </c>
      <c r="H1214" s="290" t="s">
        <v>1652</v>
      </c>
      <c r="I1214" s="291">
        <v>252888.93513999999</v>
      </c>
      <c r="J1214" s="291">
        <v>53</v>
      </c>
      <c r="K1214" s="290" t="s">
        <v>438</v>
      </c>
      <c r="L1214" s="292">
        <v>281.37</v>
      </c>
      <c r="M1214" s="293" t="s">
        <v>1653</v>
      </c>
      <c r="N1214" s="293" t="s">
        <v>1654</v>
      </c>
      <c r="O1214" s="294" t="s">
        <v>450</v>
      </c>
      <c r="P1214" s="295">
        <v>-1.087153</v>
      </c>
      <c r="Q1214" s="295" t="s">
        <v>404</v>
      </c>
      <c r="R1214" s="296">
        <v>0</v>
      </c>
      <c r="S1214" s="297">
        <v>1.7493934372066994E-2</v>
      </c>
      <c r="T1214" s="297">
        <v>1.0346107464130574E-2</v>
      </c>
      <c r="U1214" s="298">
        <v>1.6908711254660336</v>
      </c>
      <c r="V1214" s="295"/>
      <c r="W1214" s="295"/>
      <c r="X1214" s="295"/>
      <c r="Y1214" s="313"/>
      <c r="Z1214" s="313"/>
      <c r="AA1214" s="301"/>
      <c r="AB1214" s="295"/>
    </row>
    <row r="1215" spans="1:28" ht="15">
      <c r="A1215" s="247" t="s">
        <v>176</v>
      </c>
      <c r="B1215" s="287" t="s">
        <v>4297</v>
      </c>
      <c r="C1215" s="287" t="s">
        <v>4298</v>
      </c>
      <c r="D1215" s="305">
        <v>29</v>
      </c>
      <c r="E1215" s="287" t="s">
        <v>21</v>
      </c>
      <c r="F1215" s="289">
        <v>43707</v>
      </c>
      <c r="G1215" s="290" t="s">
        <v>540</v>
      </c>
      <c r="H1215" s="290" t="s">
        <v>1937</v>
      </c>
      <c r="I1215" s="291">
        <v>166432.30132</v>
      </c>
      <c r="J1215" s="291">
        <v>145</v>
      </c>
      <c r="K1215" s="290" t="s">
        <v>438</v>
      </c>
      <c r="L1215" s="292">
        <v>217.97</v>
      </c>
      <c r="M1215" s="293" t="s">
        <v>1938</v>
      </c>
      <c r="N1215" s="293" t="s">
        <v>1939</v>
      </c>
      <c r="O1215" s="294" t="s">
        <v>450</v>
      </c>
      <c r="P1215" s="295">
        <v>2.8995872</v>
      </c>
      <c r="Q1215" s="295" t="s">
        <v>399</v>
      </c>
      <c r="R1215" s="296">
        <v>0</v>
      </c>
      <c r="S1215" s="297">
        <v>4.8550266559024427E-3</v>
      </c>
      <c r="T1215" s="297">
        <v>6.9394292429629705E-3</v>
      </c>
      <c r="U1215" s="298">
        <v>0.69962910290147473</v>
      </c>
      <c r="V1215" s="295"/>
      <c r="W1215" s="295"/>
      <c r="X1215" s="295"/>
      <c r="Y1215" s="313"/>
      <c r="Z1215" s="313"/>
      <c r="AA1215" s="301"/>
      <c r="AB1215" s="295"/>
    </row>
    <row r="1216" spans="1:28" ht="15">
      <c r="A1216" s="247" t="s">
        <v>176</v>
      </c>
      <c r="B1216" s="287" t="s">
        <v>4299</v>
      </c>
      <c r="C1216" s="287" t="s">
        <v>4300</v>
      </c>
      <c r="D1216" s="305">
        <v>30</v>
      </c>
      <c r="E1216" s="287" t="s">
        <v>21</v>
      </c>
      <c r="F1216" s="289">
        <v>43707</v>
      </c>
      <c r="G1216" s="290" t="s">
        <v>540</v>
      </c>
      <c r="H1216" s="290" t="s">
        <v>4301</v>
      </c>
      <c r="I1216" s="291">
        <v>222629.46668000001</v>
      </c>
      <c r="J1216" s="291">
        <v>118</v>
      </c>
      <c r="K1216" s="290" t="s">
        <v>438</v>
      </c>
      <c r="L1216" s="292">
        <v>86.47</v>
      </c>
      <c r="M1216" s="293" t="s">
        <v>4302</v>
      </c>
      <c r="N1216" s="293" t="s">
        <v>4303</v>
      </c>
      <c r="O1216" s="294" t="s">
        <v>450</v>
      </c>
      <c r="P1216" s="295">
        <v>1.5182614000000001</v>
      </c>
      <c r="Q1216" s="295" t="s">
        <v>484</v>
      </c>
      <c r="R1216" s="296">
        <v>0</v>
      </c>
      <c r="S1216" s="297">
        <v>7.6585447661283272E-3</v>
      </c>
      <c r="T1216" s="297">
        <v>9.2589378623332986E-3</v>
      </c>
      <c r="U1216" s="298">
        <v>0.82715154588998785</v>
      </c>
      <c r="V1216" s="295"/>
      <c r="W1216" s="295"/>
      <c r="X1216" s="295"/>
      <c r="Y1216" s="313"/>
      <c r="Z1216" s="313"/>
      <c r="AA1216" s="301"/>
      <c r="AB1216" s="295"/>
    </row>
    <row r="1217" spans="1:28" ht="15">
      <c r="A1217" s="247" t="s">
        <v>176</v>
      </c>
      <c r="B1217" s="287" t="s">
        <v>4304</v>
      </c>
      <c r="C1217" s="287" t="s">
        <v>4305</v>
      </c>
      <c r="D1217" s="305">
        <v>31</v>
      </c>
      <c r="E1217" s="287" t="s">
        <v>21</v>
      </c>
      <c r="F1217" s="289">
        <v>43707</v>
      </c>
      <c r="G1217" s="290" t="s">
        <v>540</v>
      </c>
      <c r="H1217" s="290" t="s">
        <v>1942</v>
      </c>
      <c r="I1217" s="291">
        <v>1056396.0895</v>
      </c>
      <c r="J1217" s="291">
        <v>223</v>
      </c>
      <c r="K1217" s="290" t="s">
        <v>438</v>
      </c>
      <c r="L1217" s="292">
        <v>137.86000000000001</v>
      </c>
      <c r="M1217" s="293" t="s">
        <v>1943</v>
      </c>
      <c r="N1217" s="293" t="s">
        <v>1944</v>
      </c>
      <c r="O1217" s="294" t="s">
        <v>450</v>
      </c>
      <c r="P1217" s="295">
        <v>-0.72650313</v>
      </c>
      <c r="Q1217" s="295" t="s">
        <v>408</v>
      </c>
      <c r="R1217" s="296">
        <v>0</v>
      </c>
      <c r="S1217" s="297">
        <v>5.8183511409786524E-2</v>
      </c>
      <c r="T1217" s="297">
        <v>4.3275637449043391E-2</v>
      </c>
      <c r="U1217" s="298">
        <v>1.3444865249713998</v>
      </c>
      <c r="V1217" s="295"/>
      <c r="W1217" s="295"/>
      <c r="X1217" s="295"/>
      <c r="Y1217" s="313"/>
      <c r="Z1217" s="313"/>
      <c r="AA1217" s="301"/>
      <c r="AB1217" s="295"/>
    </row>
    <row r="1218" spans="1:28" ht="15">
      <c r="A1218" s="247" t="s">
        <v>176</v>
      </c>
      <c r="B1218" s="287" t="s">
        <v>4306</v>
      </c>
      <c r="C1218" s="287" t="s">
        <v>4307</v>
      </c>
      <c r="D1218" s="305">
        <v>32</v>
      </c>
      <c r="E1218" s="287" t="s">
        <v>21</v>
      </c>
      <c r="F1218" s="289">
        <v>43707</v>
      </c>
      <c r="G1218" s="290" t="s">
        <v>540</v>
      </c>
      <c r="H1218" s="290" t="s">
        <v>956</v>
      </c>
      <c r="I1218" s="291">
        <v>128433.375</v>
      </c>
      <c r="J1218" s="291">
        <v>20</v>
      </c>
      <c r="K1218" s="290" t="s">
        <v>438</v>
      </c>
      <c r="L1218" s="292">
        <v>293.75</v>
      </c>
      <c r="M1218" s="293" t="s">
        <v>957</v>
      </c>
      <c r="N1218" s="293" t="s">
        <v>958</v>
      </c>
      <c r="O1218" s="294" t="s">
        <v>450</v>
      </c>
      <c r="P1218" s="295">
        <v>-5.7896495000000003</v>
      </c>
      <c r="Q1218" s="295" t="s">
        <v>447</v>
      </c>
      <c r="R1218" s="296">
        <v>0</v>
      </c>
      <c r="S1218" s="297">
        <v>1.2118133287639218E-2</v>
      </c>
      <c r="T1218" s="297">
        <v>5.3948689295012569E-3</v>
      </c>
      <c r="U1218" s="298">
        <v>2.2462331237321664</v>
      </c>
      <c r="V1218" s="295"/>
      <c r="W1218" s="295"/>
      <c r="X1218" s="295"/>
      <c r="Y1218" s="313"/>
      <c r="Z1218" s="313"/>
      <c r="AA1218" s="301"/>
      <c r="AB1218" s="295"/>
    </row>
    <row r="1219" spans="1:28" ht="15">
      <c r="A1219" s="247" t="s">
        <v>176</v>
      </c>
      <c r="B1219" s="287" t="s">
        <v>4308</v>
      </c>
      <c r="C1219" s="287" t="s">
        <v>4309</v>
      </c>
      <c r="D1219" s="305">
        <v>33</v>
      </c>
      <c r="E1219" s="287" t="s">
        <v>21</v>
      </c>
      <c r="F1219" s="289">
        <v>43707</v>
      </c>
      <c r="G1219" s="290" t="s">
        <v>540</v>
      </c>
      <c r="H1219" s="290" t="s">
        <v>2948</v>
      </c>
      <c r="I1219" s="291">
        <v>126325.37774</v>
      </c>
      <c r="J1219" s="291">
        <v>223</v>
      </c>
      <c r="K1219" s="290" t="s">
        <v>438</v>
      </c>
      <c r="L1219" s="292">
        <v>52.06</v>
      </c>
      <c r="M1219" s="293" t="s">
        <v>2949</v>
      </c>
      <c r="N1219" s="293" t="s">
        <v>2950</v>
      </c>
      <c r="O1219" s="294" t="s">
        <v>450</v>
      </c>
      <c r="P1219" s="295">
        <v>-5.2575469999999997</v>
      </c>
      <c r="Q1219" s="295" t="s">
        <v>404</v>
      </c>
      <c r="R1219" s="296">
        <v>0</v>
      </c>
      <c r="S1219" s="297">
        <v>3.6979827030749783E-3</v>
      </c>
      <c r="T1219" s="297">
        <v>5.299068317759387E-3</v>
      </c>
      <c r="U1219" s="298">
        <v>0.69785526083547489</v>
      </c>
      <c r="V1219" s="295"/>
      <c r="W1219" s="295"/>
      <c r="X1219" s="295"/>
      <c r="Y1219" s="313"/>
      <c r="Z1219" s="313"/>
      <c r="AA1219" s="301"/>
      <c r="AB1219" s="295"/>
    </row>
    <row r="1220" spans="1:28" ht="15">
      <c r="A1220" s="247" t="s">
        <v>176</v>
      </c>
      <c r="B1220" s="287" t="s">
        <v>4310</v>
      </c>
      <c r="C1220" s="287" t="s">
        <v>4311</v>
      </c>
      <c r="D1220" s="305">
        <v>34</v>
      </c>
      <c r="E1220" s="287" t="s">
        <v>21</v>
      </c>
      <c r="F1220" s="289">
        <v>43707</v>
      </c>
      <c r="G1220" s="290" t="s">
        <v>540</v>
      </c>
      <c r="H1220" s="290" t="s">
        <v>1445</v>
      </c>
      <c r="I1220" s="291">
        <v>128126.44365</v>
      </c>
      <c r="J1220" s="291">
        <v>9</v>
      </c>
      <c r="K1220" s="290" t="s">
        <v>438</v>
      </c>
      <c r="L1220" s="292">
        <v>109.05</v>
      </c>
      <c r="M1220" s="293" t="s">
        <v>1446</v>
      </c>
      <c r="N1220" s="293" t="s">
        <v>1447</v>
      </c>
      <c r="O1220" s="294" t="s">
        <v>450</v>
      </c>
      <c r="P1220" s="295">
        <v>-3.4148573999999998</v>
      </c>
      <c r="Q1220" s="295" t="s">
        <v>280</v>
      </c>
      <c r="R1220" s="296">
        <v>0</v>
      </c>
      <c r="S1220" s="297">
        <v>9.3599719182317041E-3</v>
      </c>
      <c r="T1220" s="297">
        <v>5.2749038280227069E-3</v>
      </c>
      <c r="U1220" s="298">
        <v>1.7744346102590995</v>
      </c>
      <c r="V1220" s="295"/>
      <c r="W1220" s="295"/>
      <c r="X1220" s="295"/>
      <c r="Y1220" s="313"/>
      <c r="Z1220" s="313"/>
      <c r="AA1220" s="301"/>
      <c r="AB1220" s="295"/>
    </row>
    <row r="1221" spans="1:28" ht="15">
      <c r="A1221" s="247" t="s">
        <v>176</v>
      </c>
      <c r="B1221" s="287" t="s">
        <v>4312</v>
      </c>
      <c r="C1221" s="287" t="s">
        <v>4313</v>
      </c>
      <c r="D1221" s="305">
        <v>35</v>
      </c>
      <c r="E1221" s="287" t="s">
        <v>21</v>
      </c>
      <c r="F1221" s="289">
        <v>43707</v>
      </c>
      <c r="G1221" s="290" t="s">
        <v>540</v>
      </c>
      <c r="H1221" s="290" t="s">
        <v>1671</v>
      </c>
      <c r="I1221" s="291">
        <v>191671.12205999999</v>
      </c>
      <c r="J1221" s="291">
        <v>223</v>
      </c>
      <c r="K1221" s="290" t="s">
        <v>438</v>
      </c>
      <c r="L1221" s="292">
        <v>136.72999999999999</v>
      </c>
      <c r="M1221" s="293" t="s">
        <v>1672</v>
      </c>
      <c r="N1221" s="293" t="s">
        <v>1673</v>
      </c>
      <c r="O1221" s="294" t="s">
        <v>450</v>
      </c>
      <c r="P1221" s="295">
        <v>-2.347231E-2</v>
      </c>
      <c r="Q1221" s="295" t="s">
        <v>404</v>
      </c>
      <c r="R1221" s="296">
        <v>0</v>
      </c>
      <c r="S1221" s="297">
        <v>3.9245015333848601E-3</v>
      </c>
      <c r="T1221" s="297">
        <v>7.7315935041262955E-3</v>
      </c>
      <c r="U1221" s="298">
        <v>0.50759284373788949</v>
      </c>
      <c r="V1221" s="295"/>
      <c r="W1221" s="295"/>
      <c r="X1221" s="295"/>
      <c r="Y1221" s="313"/>
      <c r="Z1221" s="313"/>
      <c r="AA1221" s="301"/>
      <c r="AB1221" s="295"/>
    </row>
    <row r="1222" spans="1:28" ht="15">
      <c r="A1222" s="247" t="s">
        <v>176</v>
      </c>
      <c r="B1222" s="287" t="s">
        <v>4314</v>
      </c>
      <c r="C1222" s="287" t="s">
        <v>4315</v>
      </c>
      <c r="D1222" s="305">
        <v>36</v>
      </c>
      <c r="E1222" s="287" t="s">
        <v>21</v>
      </c>
      <c r="F1222" s="289">
        <v>43707</v>
      </c>
      <c r="G1222" s="290" t="s">
        <v>540</v>
      </c>
      <c r="H1222" s="290" t="s">
        <v>4316</v>
      </c>
      <c r="I1222" s="291">
        <v>197366.66774999999</v>
      </c>
      <c r="J1222" s="291">
        <v>223</v>
      </c>
      <c r="K1222" s="290" t="s">
        <v>438</v>
      </c>
      <c r="L1222" s="292">
        <v>35.549999999999997</v>
      </c>
      <c r="M1222" s="293" t="s">
        <v>4317</v>
      </c>
      <c r="N1222" s="293" t="s">
        <v>4318</v>
      </c>
      <c r="O1222" s="294" t="s">
        <v>450</v>
      </c>
      <c r="P1222" s="295">
        <v>-5.8187366000000003</v>
      </c>
      <c r="Q1222" s="295" t="s">
        <v>408</v>
      </c>
      <c r="R1222" s="296">
        <v>0</v>
      </c>
      <c r="S1222" s="297">
        <v>5.4355953075334029E-3</v>
      </c>
      <c r="T1222" s="297">
        <v>8.0717219807594724E-3</v>
      </c>
      <c r="U1222" s="298">
        <v>0.67341210716749256</v>
      </c>
      <c r="V1222" s="295"/>
      <c r="W1222" s="295"/>
      <c r="X1222" s="295"/>
      <c r="Y1222" s="313"/>
      <c r="Z1222" s="313"/>
      <c r="AA1222" s="301"/>
      <c r="AB1222" s="295"/>
    </row>
    <row r="1223" spans="1:28" ht="15">
      <c r="A1223" s="247" t="s">
        <v>176</v>
      </c>
      <c r="B1223" s="287" t="s">
        <v>4319</v>
      </c>
      <c r="C1223" s="287" t="s">
        <v>4320</v>
      </c>
      <c r="D1223" s="305">
        <v>37</v>
      </c>
      <c r="E1223" s="287" t="s">
        <v>21</v>
      </c>
      <c r="F1223" s="289">
        <v>43707</v>
      </c>
      <c r="G1223" s="290" t="s">
        <v>540</v>
      </c>
      <c r="H1223" s="290" t="s">
        <v>4321</v>
      </c>
      <c r="I1223" s="291">
        <v>112157.83826999999</v>
      </c>
      <c r="J1223" s="291">
        <v>138</v>
      </c>
      <c r="K1223" s="290" t="s">
        <v>438</v>
      </c>
      <c r="L1223" s="292">
        <v>72.09</v>
      </c>
      <c r="M1223" s="293" t="s">
        <v>4322</v>
      </c>
      <c r="N1223" s="293" t="s">
        <v>4323</v>
      </c>
      <c r="O1223" s="294" t="s">
        <v>450</v>
      </c>
      <c r="P1223" s="295">
        <v>-2.6910663000000001</v>
      </c>
      <c r="Q1223" s="295" t="s">
        <v>447</v>
      </c>
      <c r="R1223" s="296">
        <v>0</v>
      </c>
      <c r="S1223" s="297">
        <v>5.8407278565087289E-3</v>
      </c>
      <c r="T1223" s="297">
        <v>5.3499447827298225E-3</v>
      </c>
      <c r="U1223" s="298">
        <v>1.0917361007842932</v>
      </c>
      <c r="V1223" s="295"/>
      <c r="W1223" s="295"/>
      <c r="X1223" s="295"/>
      <c r="Y1223" s="313"/>
      <c r="Z1223" s="313"/>
      <c r="AA1223" s="301"/>
      <c r="AB1223" s="295"/>
    </row>
    <row r="1224" spans="1:28" ht="15">
      <c r="A1224" s="247" t="s">
        <v>176</v>
      </c>
      <c r="B1224" s="287" t="s">
        <v>4324</v>
      </c>
      <c r="C1224" s="287" t="s">
        <v>4325</v>
      </c>
      <c r="D1224" s="305">
        <v>38</v>
      </c>
      <c r="E1224" s="287" t="s">
        <v>21</v>
      </c>
      <c r="F1224" s="289">
        <v>43707</v>
      </c>
      <c r="G1224" s="290" t="s">
        <v>540</v>
      </c>
      <c r="H1224" s="290" t="s">
        <v>1818</v>
      </c>
      <c r="I1224" s="291">
        <v>301576.5159</v>
      </c>
      <c r="J1224" s="291">
        <v>223</v>
      </c>
      <c r="K1224" s="290" t="s">
        <v>438</v>
      </c>
      <c r="L1224" s="292">
        <v>120.23</v>
      </c>
      <c r="M1224" s="293" t="s">
        <v>1819</v>
      </c>
      <c r="N1224" s="293" t="s">
        <v>1820</v>
      </c>
      <c r="O1224" s="294" t="s">
        <v>450</v>
      </c>
      <c r="P1224" s="295">
        <v>-2.1348715</v>
      </c>
      <c r="Q1224" s="295" t="s">
        <v>399</v>
      </c>
      <c r="R1224" s="296">
        <v>0</v>
      </c>
      <c r="S1224" s="297">
        <v>4.8416048569827862E-3</v>
      </c>
      <c r="T1224" s="297">
        <v>1.2459150788082423E-2</v>
      </c>
      <c r="U1224" s="298">
        <v>0.38859830331405382</v>
      </c>
      <c r="V1224" s="295"/>
      <c r="W1224" s="295"/>
      <c r="X1224" s="295"/>
      <c r="Y1224" s="313"/>
      <c r="Z1224" s="313"/>
      <c r="AA1224" s="301"/>
      <c r="AB1224" s="295"/>
    </row>
    <row r="1225" spans="1:28" ht="15">
      <c r="A1225" s="247" t="s">
        <v>176</v>
      </c>
      <c r="B1225" s="287" t="s">
        <v>4326</v>
      </c>
      <c r="C1225" s="287" t="s">
        <v>4327</v>
      </c>
      <c r="D1225" s="305">
        <v>39</v>
      </c>
      <c r="E1225" s="287" t="s">
        <v>21</v>
      </c>
      <c r="F1225" s="289">
        <v>43707</v>
      </c>
      <c r="G1225" s="290" t="s">
        <v>540</v>
      </c>
      <c r="H1225" s="290" t="s">
        <v>991</v>
      </c>
      <c r="I1225" s="291">
        <v>133309.91751</v>
      </c>
      <c r="J1225" s="291">
        <v>12</v>
      </c>
      <c r="K1225" s="290" t="s">
        <v>438</v>
      </c>
      <c r="L1225" s="292">
        <v>156.07</v>
      </c>
      <c r="M1225" s="293" t="s">
        <v>992</v>
      </c>
      <c r="N1225" s="293" t="s">
        <v>993</v>
      </c>
      <c r="O1225" s="294" t="s">
        <v>450</v>
      </c>
      <c r="P1225" s="295">
        <v>-8.3236270000000001</v>
      </c>
      <c r="Q1225" s="295" t="s">
        <v>456</v>
      </c>
      <c r="R1225" s="296">
        <v>0</v>
      </c>
      <c r="S1225" s="297">
        <v>1.0607397851713439E-2</v>
      </c>
      <c r="T1225" s="297">
        <v>4.9832313452636088E-3</v>
      </c>
      <c r="U1225" s="298">
        <v>2.1286183836910175</v>
      </c>
      <c r="V1225" s="295"/>
      <c r="W1225" s="295"/>
      <c r="X1225" s="295"/>
      <c r="Y1225" s="313"/>
      <c r="Z1225" s="313"/>
      <c r="AA1225" s="301"/>
      <c r="AB1225" s="295"/>
    </row>
    <row r="1226" spans="1:28" ht="15">
      <c r="A1226" s="247" t="s">
        <v>176</v>
      </c>
      <c r="B1226" s="287" t="s">
        <v>4328</v>
      </c>
      <c r="C1226" s="287" t="s">
        <v>4329</v>
      </c>
      <c r="D1226" s="305">
        <v>40</v>
      </c>
      <c r="E1226" s="287" t="s">
        <v>21</v>
      </c>
      <c r="F1226" s="289">
        <v>43707</v>
      </c>
      <c r="G1226" s="290" t="s">
        <v>540</v>
      </c>
      <c r="H1226" s="290" t="s">
        <v>2222</v>
      </c>
      <c r="I1226" s="291">
        <v>116953.47199999999</v>
      </c>
      <c r="J1226" s="291">
        <v>2</v>
      </c>
      <c r="K1226" s="290" t="s">
        <v>438</v>
      </c>
      <c r="L1226" s="292">
        <v>96.56</v>
      </c>
      <c r="M1226" s="293" t="s">
        <v>2223</v>
      </c>
      <c r="N1226" s="293" t="s">
        <v>2224</v>
      </c>
      <c r="O1226" s="294" t="s">
        <v>450</v>
      </c>
      <c r="P1226" s="295">
        <v>0.55972339999999998</v>
      </c>
      <c r="Q1226" s="295" t="s">
        <v>404</v>
      </c>
      <c r="R1226" s="296">
        <v>0</v>
      </c>
      <c r="S1226" s="297">
        <v>1.966315872443925E-3</v>
      </c>
      <c r="T1226" s="297">
        <v>4.8562105938251511E-3</v>
      </c>
      <c r="U1226" s="298">
        <v>0.4049074549905573</v>
      </c>
      <c r="V1226" s="295"/>
      <c r="W1226" s="295"/>
      <c r="X1226" s="295"/>
      <c r="Y1226" s="313"/>
      <c r="Z1226" s="313"/>
      <c r="AA1226" s="301"/>
      <c r="AB1226" s="295"/>
    </row>
    <row r="1227" spans="1:28" ht="15">
      <c r="A1227" s="247" t="s">
        <v>176</v>
      </c>
      <c r="B1227" s="287" t="s">
        <v>4330</v>
      </c>
      <c r="C1227" s="287" t="s">
        <v>4331</v>
      </c>
      <c r="D1227" s="305">
        <v>41</v>
      </c>
      <c r="E1227" s="287" t="s">
        <v>21</v>
      </c>
      <c r="F1227" s="289">
        <v>43707</v>
      </c>
      <c r="G1227" s="290" t="s">
        <v>540</v>
      </c>
      <c r="H1227" s="290" t="s">
        <v>1710</v>
      </c>
      <c r="I1227" s="291">
        <v>116102.99249999999</v>
      </c>
      <c r="J1227" s="291">
        <v>3</v>
      </c>
      <c r="K1227" s="290" t="s">
        <v>438</v>
      </c>
      <c r="L1227" s="292">
        <v>123.75</v>
      </c>
      <c r="M1227" s="293" t="s">
        <v>1711</v>
      </c>
      <c r="N1227" s="293" t="s">
        <v>1712</v>
      </c>
      <c r="O1227" s="294" t="s">
        <v>450</v>
      </c>
      <c r="P1227" s="295">
        <v>-3.4317255000000002</v>
      </c>
      <c r="Q1227" s="295" t="s">
        <v>399</v>
      </c>
      <c r="R1227" s="296">
        <v>0</v>
      </c>
      <c r="S1227" s="297">
        <v>8.5010647294660197E-3</v>
      </c>
      <c r="T1227" s="297">
        <v>4.7781462729996017E-3</v>
      </c>
      <c r="U1227" s="298">
        <v>1.7791553970425569</v>
      </c>
      <c r="V1227" s="295"/>
      <c r="W1227" s="295"/>
      <c r="X1227" s="295"/>
      <c r="Y1227" s="313"/>
      <c r="Z1227" s="313"/>
      <c r="AA1227" s="301"/>
      <c r="AB1227" s="295"/>
    </row>
    <row r="1228" spans="1:28" ht="15">
      <c r="A1228" s="247" t="s">
        <v>176</v>
      </c>
      <c r="B1228" s="287" t="s">
        <v>4332</v>
      </c>
      <c r="C1228" s="287" t="s">
        <v>4333</v>
      </c>
      <c r="D1228" s="305">
        <v>42</v>
      </c>
      <c r="E1228" s="287" t="s">
        <v>21</v>
      </c>
      <c r="F1228" s="289">
        <v>43707</v>
      </c>
      <c r="G1228" s="290" t="s">
        <v>540</v>
      </c>
      <c r="H1228" s="290" t="s">
        <v>2111</v>
      </c>
      <c r="I1228" s="291">
        <v>114818.54586</v>
      </c>
      <c r="J1228" s="291">
        <v>5</v>
      </c>
      <c r="K1228" s="290" t="s">
        <v>438</v>
      </c>
      <c r="L1228" s="292">
        <v>287.06</v>
      </c>
      <c r="M1228" s="293" t="s">
        <v>2112</v>
      </c>
      <c r="N1228" s="293" t="s">
        <v>2113</v>
      </c>
      <c r="O1228" s="294" t="s">
        <v>450</v>
      </c>
      <c r="P1228" s="295">
        <v>-1.0407626999999999</v>
      </c>
      <c r="Q1228" s="295" t="s">
        <v>404</v>
      </c>
      <c r="R1228" s="296">
        <v>0</v>
      </c>
      <c r="S1228" s="297">
        <v>7.8067180858590992E-3</v>
      </c>
      <c r="T1228" s="297">
        <v>4.5614628807339914E-3</v>
      </c>
      <c r="U1228" s="298">
        <v>1.7114505346150946</v>
      </c>
      <c r="V1228" s="295"/>
      <c r="W1228" s="295"/>
      <c r="X1228" s="295"/>
      <c r="Y1228" s="313"/>
      <c r="Z1228" s="313"/>
      <c r="AA1228" s="301"/>
      <c r="AB1228" s="295"/>
    </row>
    <row r="1229" spans="1:28" ht="15">
      <c r="A1229" s="247" t="s">
        <v>176</v>
      </c>
      <c r="B1229" s="287" t="s">
        <v>4334</v>
      </c>
      <c r="C1229" s="287" t="s">
        <v>4335</v>
      </c>
      <c r="D1229" s="305">
        <v>43</v>
      </c>
      <c r="E1229" s="287" t="s">
        <v>21</v>
      </c>
      <c r="F1229" s="289">
        <v>43707</v>
      </c>
      <c r="G1229" s="290" t="s">
        <v>540</v>
      </c>
      <c r="H1229" s="290" t="s">
        <v>4336</v>
      </c>
      <c r="I1229" s="291">
        <v>114641.44248</v>
      </c>
      <c r="J1229" s="291">
        <v>18</v>
      </c>
      <c r="K1229" s="290" t="s">
        <v>438</v>
      </c>
      <c r="L1229" s="292">
        <v>161.96</v>
      </c>
      <c r="M1229" s="293" t="s">
        <v>4337</v>
      </c>
      <c r="N1229" s="293" t="s">
        <v>4338</v>
      </c>
      <c r="O1229" s="294" t="s">
        <v>450</v>
      </c>
      <c r="P1229" s="295">
        <v>-7.2408970000000004</v>
      </c>
      <c r="Q1229" s="295" t="s">
        <v>399</v>
      </c>
      <c r="R1229" s="296">
        <v>0</v>
      </c>
      <c r="S1229" s="297">
        <v>5.6297031815345545E-3</v>
      </c>
      <c r="T1229" s="297">
        <v>4.7943668587340157E-3</v>
      </c>
      <c r="U1229" s="298">
        <v>1.1742328752500002</v>
      </c>
      <c r="V1229" s="295"/>
      <c r="W1229" s="295"/>
      <c r="X1229" s="295"/>
      <c r="Y1229" s="313"/>
      <c r="Z1229" s="313"/>
      <c r="AA1229" s="301"/>
      <c r="AB1229" s="295"/>
    </row>
    <row r="1230" spans="1:28" ht="15">
      <c r="A1230" s="247" t="s">
        <v>176</v>
      </c>
      <c r="B1230" s="287" t="s">
        <v>4339</v>
      </c>
      <c r="C1230" s="287" t="s">
        <v>4340</v>
      </c>
      <c r="D1230" s="305">
        <v>44</v>
      </c>
      <c r="E1230" s="287" t="s">
        <v>21</v>
      </c>
      <c r="F1230" s="289">
        <v>43707</v>
      </c>
      <c r="G1230" s="290" t="s">
        <v>540</v>
      </c>
      <c r="H1230" s="290" t="s">
        <v>2120</v>
      </c>
      <c r="I1230" s="291">
        <v>222380.26199999999</v>
      </c>
      <c r="J1230" s="291">
        <v>64</v>
      </c>
      <c r="K1230" s="290" t="s">
        <v>438</v>
      </c>
      <c r="L1230" s="292">
        <v>234</v>
      </c>
      <c r="M1230" s="293" t="s">
        <v>2121</v>
      </c>
      <c r="N1230" s="293" t="s">
        <v>2122</v>
      </c>
      <c r="O1230" s="294" t="s">
        <v>450</v>
      </c>
      <c r="P1230" s="295">
        <v>-1.0280727999999999</v>
      </c>
      <c r="Q1230" s="295" t="s">
        <v>395</v>
      </c>
      <c r="R1230" s="296">
        <v>0</v>
      </c>
      <c r="S1230" s="297">
        <v>1.7796299080610711E-2</v>
      </c>
      <c r="T1230" s="297">
        <v>9.2807784119181679E-3</v>
      </c>
      <c r="U1230" s="298">
        <v>1.9175437975932172</v>
      </c>
      <c r="V1230" s="295"/>
      <c r="W1230" s="295"/>
      <c r="X1230" s="295"/>
      <c r="Y1230" s="313"/>
      <c r="Z1230" s="313"/>
      <c r="AA1230" s="301"/>
      <c r="AB1230" s="295"/>
    </row>
    <row r="1231" spans="1:28" ht="15">
      <c r="A1231" s="247" t="s">
        <v>176</v>
      </c>
      <c r="B1231" s="287" t="s">
        <v>4341</v>
      </c>
      <c r="C1231" s="287" t="s">
        <v>4342</v>
      </c>
      <c r="D1231" s="305">
        <v>45</v>
      </c>
      <c r="E1231" s="287" t="s">
        <v>21</v>
      </c>
      <c r="F1231" s="289">
        <v>43707</v>
      </c>
      <c r="G1231" s="290" t="s">
        <v>540</v>
      </c>
      <c r="H1231" s="290" t="s">
        <v>2805</v>
      </c>
      <c r="I1231" s="291">
        <v>240532.71911999999</v>
      </c>
      <c r="J1231" s="291">
        <v>223</v>
      </c>
      <c r="K1231" s="290" t="s">
        <v>438</v>
      </c>
      <c r="L1231" s="292">
        <v>58.16</v>
      </c>
      <c r="M1231" s="293" t="s">
        <v>2806</v>
      </c>
      <c r="N1231" s="293" t="s">
        <v>2807</v>
      </c>
      <c r="O1231" s="294" t="s">
        <v>450</v>
      </c>
      <c r="P1231" s="295">
        <v>-0.32567382</v>
      </c>
      <c r="Q1231" s="295" t="s">
        <v>447</v>
      </c>
      <c r="R1231" s="296">
        <v>0</v>
      </c>
      <c r="S1231" s="297">
        <v>5.312921431041181E-3</v>
      </c>
      <c r="T1231" s="297">
        <v>9.7914863819535125E-3</v>
      </c>
      <c r="U1231" s="298">
        <v>0.54260622175130813</v>
      </c>
      <c r="V1231" s="295"/>
      <c r="W1231" s="295"/>
      <c r="X1231" s="295"/>
      <c r="Y1231" s="313"/>
      <c r="Z1231" s="313"/>
      <c r="AA1231" s="301"/>
      <c r="AB1231" s="295"/>
    </row>
    <row r="1232" spans="1:28" ht="15">
      <c r="A1232" s="247" t="s">
        <v>176</v>
      </c>
      <c r="B1232" s="287" t="s">
        <v>4343</v>
      </c>
      <c r="C1232" s="287" t="s">
        <v>4344</v>
      </c>
      <c r="D1232" s="305">
        <v>46</v>
      </c>
      <c r="E1232" s="287" t="s">
        <v>21</v>
      </c>
      <c r="F1232" s="289">
        <v>43707</v>
      </c>
      <c r="G1232" s="290" t="s">
        <v>540</v>
      </c>
      <c r="H1232" s="290" t="s">
        <v>1726</v>
      </c>
      <c r="I1232" s="291">
        <v>314443.81015999999</v>
      </c>
      <c r="J1232" s="291">
        <v>91</v>
      </c>
      <c r="K1232" s="290" t="s">
        <v>438</v>
      </c>
      <c r="L1232" s="292">
        <v>180.82</v>
      </c>
      <c r="M1232" s="293" t="s">
        <v>1727</v>
      </c>
      <c r="N1232" s="293" t="s">
        <v>1728</v>
      </c>
      <c r="O1232" s="294" t="s">
        <v>450</v>
      </c>
      <c r="P1232" s="295">
        <v>-1.5056133</v>
      </c>
      <c r="Q1232" s="295" t="s">
        <v>404</v>
      </c>
      <c r="R1232" s="296">
        <v>0</v>
      </c>
      <c r="S1232" s="297">
        <v>2.3267895598801758E-2</v>
      </c>
      <c r="T1232" s="297">
        <v>1.2901397996130538E-2</v>
      </c>
      <c r="U1232" s="298">
        <v>1.8035173867033945</v>
      </c>
      <c r="V1232" s="295"/>
      <c r="W1232" s="295"/>
      <c r="X1232" s="295"/>
      <c r="Y1232" s="313"/>
      <c r="Z1232" s="313"/>
      <c r="AA1232" s="301"/>
      <c r="AB1232" s="295"/>
    </row>
    <row r="1233" spans="1:28" ht="15">
      <c r="A1233" s="247" t="s">
        <v>176</v>
      </c>
      <c r="B1233" s="287" t="s">
        <v>4345</v>
      </c>
      <c r="C1233" s="287" t="s">
        <v>4346</v>
      </c>
      <c r="D1233" s="305">
        <v>47</v>
      </c>
      <c r="E1233" s="287" t="s">
        <v>21</v>
      </c>
      <c r="F1233" s="289">
        <v>43707</v>
      </c>
      <c r="G1233" s="290" t="s">
        <v>540</v>
      </c>
      <c r="H1233" s="290" t="s">
        <v>3576</v>
      </c>
      <c r="I1233" s="291">
        <v>159828.46249999999</v>
      </c>
      <c r="J1233" s="291">
        <v>223</v>
      </c>
      <c r="K1233" s="290" t="s">
        <v>438</v>
      </c>
      <c r="L1233" s="292">
        <v>114.26</v>
      </c>
      <c r="M1233" s="293" t="s">
        <v>3577</v>
      </c>
      <c r="N1233" s="293" t="s">
        <v>3578</v>
      </c>
      <c r="O1233" s="294" t="s">
        <v>450</v>
      </c>
      <c r="P1233" s="295">
        <v>-1.9749939999999999</v>
      </c>
      <c r="Q1233" s="295" t="s">
        <v>404</v>
      </c>
      <c r="R1233" s="296">
        <v>0</v>
      </c>
      <c r="S1233" s="297">
        <v>2.2840147875727813E-3</v>
      </c>
      <c r="T1233" s="297">
        <v>6.5637032870031128E-3</v>
      </c>
      <c r="U1233" s="298">
        <v>0.34797654429251751</v>
      </c>
      <c r="V1233" s="295"/>
      <c r="W1233" s="295"/>
      <c r="X1233" s="295"/>
      <c r="Y1233" s="313"/>
      <c r="Z1233" s="313"/>
      <c r="AA1233" s="301"/>
      <c r="AB1233" s="295"/>
    </row>
    <row r="1234" spans="1:28" ht="15">
      <c r="A1234" s="247" t="s">
        <v>176</v>
      </c>
      <c r="B1234" s="287" t="s">
        <v>4347</v>
      </c>
      <c r="C1234" s="287" t="s">
        <v>4348</v>
      </c>
      <c r="D1234" s="305">
        <v>48</v>
      </c>
      <c r="E1234" s="287" t="s">
        <v>21</v>
      </c>
      <c r="F1234" s="289">
        <v>43707</v>
      </c>
      <c r="G1234" s="290" t="s">
        <v>540</v>
      </c>
      <c r="H1234" s="290" t="s">
        <v>3720</v>
      </c>
      <c r="I1234" s="291">
        <v>188371.39816000001</v>
      </c>
      <c r="J1234" s="291">
        <v>223</v>
      </c>
      <c r="K1234" s="290" t="s">
        <v>438</v>
      </c>
      <c r="L1234" s="292">
        <v>46.57</v>
      </c>
      <c r="M1234" s="293" t="s">
        <v>3721</v>
      </c>
      <c r="N1234" s="293" t="s">
        <v>3722</v>
      </c>
      <c r="O1234" s="294" t="s">
        <v>450</v>
      </c>
      <c r="P1234" s="295">
        <v>-5.3707894999999999</v>
      </c>
      <c r="Q1234" s="295" t="s">
        <v>399</v>
      </c>
      <c r="R1234" s="296">
        <v>0</v>
      </c>
      <c r="S1234" s="297">
        <v>8.5388857892789195E-3</v>
      </c>
      <c r="T1234" s="297">
        <v>7.6070969522114484E-3</v>
      </c>
      <c r="U1234" s="298">
        <v>1.1224894125736877</v>
      </c>
      <c r="V1234" s="295"/>
      <c r="W1234" s="295"/>
      <c r="X1234" s="295"/>
      <c r="Y1234" s="313"/>
      <c r="Z1234" s="313"/>
      <c r="AA1234" s="301"/>
      <c r="AB1234" s="295"/>
    </row>
    <row r="1235" spans="1:28" ht="15">
      <c r="A1235" s="247" t="s">
        <v>176</v>
      </c>
      <c r="B1235" s="287" t="s">
        <v>4349</v>
      </c>
      <c r="C1235" s="287" t="s">
        <v>4350</v>
      </c>
      <c r="D1235" s="305">
        <v>49</v>
      </c>
      <c r="E1235" s="287" t="s">
        <v>21</v>
      </c>
      <c r="F1235" s="289">
        <v>43707</v>
      </c>
      <c r="G1235" s="290" t="s">
        <v>540</v>
      </c>
      <c r="H1235" s="290" t="s">
        <v>3956</v>
      </c>
      <c r="I1235" s="291">
        <v>126399.36560999999</v>
      </c>
      <c r="J1235" s="291">
        <v>6</v>
      </c>
      <c r="K1235" s="290" t="s">
        <v>438</v>
      </c>
      <c r="L1235" s="292">
        <v>198.17</v>
      </c>
      <c r="M1235" s="293" t="s">
        <v>3957</v>
      </c>
      <c r="N1235" s="293" t="s">
        <v>3958</v>
      </c>
      <c r="O1235" s="294" t="s">
        <v>450</v>
      </c>
      <c r="P1235" s="295">
        <v>-1.9264758</v>
      </c>
      <c r="Q1235" s="295" t="s">
        <v>280</v>
      </c>
      <c r="R1235" s="296">
        <v>0</v>
      </c>
      <c r="S1235" s="297">
        <v>4.9081960947528003E-3</v>
      </c>
      <c r="T1235" s="297">
        <v>5.2067682229013168E-3</v>
      </c>
      <c r="U1235" s="298">
        <v>0.94265691973088328</v>
      </c>
      <c r="V1235" s="295"/>
      <c r="W1235" s="295"/>
      <c r="X1235" s="295"/>
      <c r="Y1235" s="313"/>
      <c r="Z1235" s="313"/>
      <c r="AA1235" s="301"/>
      <c r="AB1235" s="295"/>
    </row>
    <row r="1236" spans="1:28" ht="15">
      <c r="A1236" s="247" t="s">
        <v>176</v>
      </c>
      <c r="B1236" s="287" t="s">
        <v>4351</v>
      </c>
      <c r="C1236" s="287" t="s">
        <v>4352</v>
      </c>
      <c r="D1236" s="305">
        <v>50</v>
      </c>
      <c r="E1236" s="287" t="s">
        <v>21</v>
      </c>
      <c r="F1236" s="289">
        <v>43707</v>
      </c>
      <c r="G1236" s="290" t="s">
        <v>540</v>
      </c>
      <c r="H1236" s="290" t="s">
        <v>3967</v>
      </c>
      <c r="I1236" s="291">
        <v>144647.90721999999</v>
      </c>
      <c r="J1236" s="291">
        <v>56</v>
      </c>
      <c r="K1236" s="290" t="s">
        <v>438</v>
      </c>
      <c r="L1236" s="292">
        <v>107.89</v>
      </c>
      <c r="M1236" s="293" t="s">
        <v>3968</v>
      </c>
      <c r="N1236" s="293" t="s">
        <v>3969</v>
      </c>
      <c r="O1236" s="294" t="s">
        <v>450</v>
      </c>
      <c r="P1236" s="295">
        <v>-0.53953530000000005</v>
      </c>
      <c r="Q1236" s="295" t="s">
        <v>280</v>
      </c>
      <c r="R1236" s="296">
        <v>0</v>
      </c>
      <c r="S1236" s="297">
        <v>6.0870123682907444E-3</v>
      </c>
      <c r="T1236" s="297">
        <v>6.0196794396593254E-3</v>
      </c>
      <c r="U1236" s="298">
        <v>1.0111854674831704</v>
      </c>
      <c r="V1236" s="295"/>
      <c r="W1236" s="295"/>
      <c r="X1236" s="295"/>
      <c r="Y1236" s="313"/>
      <c r="Z1236" s="313"/>
      <c r="AA1236" s="301"/>
      <c r="AB1236" s="295"/>
    </row>
    <row r="1237" spans="1:28" ht="15">
      <c r="A1237" s="247" t="s">
        <v>176</v>
      </c>
      <c r="B1237" s="287" t="s">
        <v>4353</v>
      </c>
      <c r="C1237" s="287" t="s">
        <v>4354</v>
      </c>
      <c r="D1237" s="305">
        <v>1</v>
      </c>
      <c r="E1237" s="287" t="s">
        <v>7</v>
      </c>
      <c r="F1237" s="289">
        <v>43707</v>
      </c>
      <c r="G1237" s="290" t="s">
        <v>521</v>
      </c>
      <c r="H1237" s="290" t="s">
        <v>2833</v>
      </c>
      <c r="I1237" s="291">
        <v>0</v>
      </c>
      <c r="J1237" s="291">
        <v>35</v>
      </c>
      <c r="K1237" s="290" t="s">
        <v>815</v>
      </c>
      <c r="L1237" s="292">
        <v>137.94999999999999</v>
      </c>
      <c r="M1237" s="293" t="s">
        <v>2834</v>
      </c>
      <c r="N1237" s="293" t="s">
        <v>2835</v>
      </c>
      <c r="O1237" s="294" t="s">
        <v>10</v>
      </c>
      <c r="P1237" s="295">
        <v>-4.3813110000000002</v>
      </c>
      <c r="Q1237" s="295" t="s">
        <v>395</v>
      </c>
      <c r="R1237" s="296">
        <v>0</v>
      </c>
      <c r="S1237" s="297">
        <v>3.4544628003135548E-4</v>
      </c>
      <c r="T1237" s="297">
        <v>4.1017530978031033E-4</v>
      </c>
      <c r="U1237" s="298">
        <v>0.8421917940803807</v>
      </c>
      <c r="V1237" s="295"/>
      <c r="W1237" s="295"/>
      <c r="X1237" s="295"/>
      <c r="Y1237" s="313"/>
      <c r="Z1237" s="313"/>
      <c r="AA1237" s="301"/>
      <c r="AB1237" s="295"/>
    </row>
    <row r="1238" spans="1:28" ht="15">
      <c r="A1238" s="247" t="s">
        <v>176</v>
      </c>
      <c r="B1238" s="287" t="s">
        <v>4355</v>
      </c>
      <c r="C1238" s="287" t="s">
        <v>4356</v>
      </c>
      <c r="D1238" s="305">
        <v>2</v>
      </c>
      <c r="E1238" s="287" t="s">
        <v>7</v>
      </c>
      <c r="F1238" s="289">
        <v>43707</v>
      </c>
      <c r="G1238" s="290" t="s">
        <v>521</v>
      </c>
      <c r="H1238" s="290" t="s">
        <v>2260</v>
      </c>
      <c r="I1238" s="291">
        <v>0</v>
      </c>
      <c r="J1238" s="291">
        <v>35</v>
      </c>
      <c r="K1238" s="290" t="s">
        <v>815</v>
      </c>
      <c r="L1238" s="292">
        <v>59.72</v>
      </c>
      <c r="M1238" s="293" t="s">
        <v>2261</v>
      </c>
      <c r="N1238" s="293" t="s">
        <v>2262</v>
      </c>
      <c r="O1238" s="294" t="s">
        <v>10</v>
      </c>
      <c r="P1238" s="295">
        <v>-0.39457082999999998</v>
      </c>
      <c r="Q1238" s="295" t="s">
        <v>404</v>
      </c>
      <c r="R1238" s="296">
        <v>0</v>
      </c>
      <c r="S1238" s="297">
        <v>2.7733514372102458E-4</v>
      </c>
      <c r="T1238" s="297">
        <v>3.0291183466139073E-4</v>
      </c>
      <c r="U1238" s="298">
        <v>0.91556390997744608</v>
      </c>
      <c r="V1238" s="295"/>
      <c r="W1238" s="295"/>
      <c r="X1238" s="295"/>
      <c r="Y1238" s="313"/>
      <c r="Z1238" s="313"/>
      <c r="AA1238" s="301"/>
      <c r="AB1238" s="295"/>
    </row>
    <row r="1239" spans="1:28" ht="15">
      <c r="A1239" s="247" t="s">
        <v>176</v>
      </c>
      <c r="B1239" s="287" t="s">
        <v>4357</v>
      </c>
      <c r="C1239" s="287" t="s">
        <v>4358</v>
      </c>
      <c r="D1239" s="305">
        <v>3</v>
      </c>
      <c r="E1239" s="287" t="s">
        <v>7</v>
      </c>
      <c r="F1239" s="289">
        <v>43707</v>
      </c>
      <c r="G1239" s="290" t="s">
        <v>521</v>
      </c>
      <c r="H1239" s="290" t="s">
        <v>1047</v>
      </c>
      <c r="I1239" s="291">
        <v>0</v>
      </c>
      <c r="J1239" s="291">
        <v>30</v>
      </c>
      <c r="K1239" s="290" t="s">
        <v>815</v>
      </c>
      <c r="L1239" s="292">
        <v>149.84</v>
      </c>
      <c r="M1239" s="293" t="s">
        <v>1048</v>
      </c>
      <c r="N1239" s="293" t="s">
        <v>1049</v>
      </c>
      <c r="O1239" s="294" t="s">
        <v>10</v>
      </c>
      <c r="P1239" s="295">
        <v>-1.3664961</v>
      </c>
      <c r="Q1239" s="295" t="s">
        <v>484</v>
      </c>
      <c r="R1239" s="296">
        <v>0</v>
      </c>
      <c r="S1239" s="297">
        <v>1.8947895714033984E-4</v>
      </c>
      <c r="T1239" s="297">
        <v>7.020675697907852E-4</v>
      </c>
      <c r="U1239" s="298">
        <v>0.26988706684857156</v>
      </c>
      <c r="V1239" s="295"/>
      <c r="W1239" s="295"/>
      <c r="X1239" s="295"/>
      <c r="Y1239" s="313"/>
      <c r="Z1239" s="313"/>
      <c r="AA1239" s="301"/>
      <c r="AB1239" s="295"/>
    </row>
    <row r="1240" spans="1:28" ht="15">
      <c r="A1240" s="247" t="s">
        <v>176</v>
      </c>
      <c r="B1240" s="287" t="s">
        <v>4359</v>
      </c>
      <c r="C1240" s="287" t="s">
        <v>4360</v>
      </c>
      <c r="D1240" s="305">
        <v>4</v>
      </c>
      <c r="E1240" s="287" t="s">
        <v>7</v>
      </c>
      <c r="F1240" s="289">
        <v>43707</v>
      </c>
      <c r="G1240" s="290" t="s">
        <v>521</v>
      </c>
      <c r="H1240" s="290" t="s">
        <v>3435</v>
      </c>
      <c r="I1240" s="291">
        <v>0</v>
      </c>
      <c r="J1240" s="291">
        <v>35</v>
      </c>
      <c r="K1240" s="290" t="s">
        <v>815</v>
      </c>
      <c r="L1240" s="292">
        <v>52.45</v>
      </c>
      <c r="M1240" s="293" t="s">
        <v>3436</v>
      </c>
      <c r="N1240" s="293" t="s">
        <v>3437</v>
      </c>
      <c r="O1240" s="294" t="s">
        <v>10</v>
      </c>
      <c r="P1240" s="295">
        <v>2.3213506000000002</v>
      </c>
      <c r="Q1240" s="295" t="s">
        <v>404</v>
      </c>
      <c r="R1240" s="296">
        <v>0</v>
      </c>
      <c r="S1240" s="297">
        <v>2.0351814127188069E-6</v>
      </c>
      <c r="T1240" s="297">
        <v>5.1663022815950997E-4</v>
      </c>
      <c r="U1240" s="298">
        <v>3.9393386251693413E-3</v>
      </c>
      <c r="V1240" s="295"/>
      <c r="W1240" s="295"/>
      <c r="X1240" s="295"/>
      <c r="Y1240" s="313"/>
      <c r="Z1240" s="313"/>
      <c r="AA1240" s="301"/>
      <c r="AB1240" s="295"/>
    </row>
    <row r="1241" spans="1:28" ht="15">
      <c r="A1241" s="247" t="s">
        <v>176</v>
      </c>
      <c r="B1241" s="287" t="s">
        <v>4361</v>
      </c>
      <c r="C1241" s="287" t="s">
        <v>4362</v>
      </c>
      <c r="D1241" s="305">
        <v>5</v>
      </c>
      <c r="E1241" s="287" t="s">
        <v>7</v>
      </c>
      <c r="F1241" s="289">
        <v>43707</v>
      </c>
      <c r="G1241" s="290" t="s">
        <v>521</v>
      </c>
      <c r="H1241" s="290" t="s">
        <v>3440</v>
      </c>
      <c r="I1241" s="291">
        <v>0</v>
      </c>
      <c r="J1241" s="291">
        <v>35</v>
      </c>
      <c r="K1241" s="290" t="s">
        <v>815</v>
      </c>
      <c r="L1241" s="292">
        <v>43.74</v>
      </c>
      <c r="M1241" s="293" t="s">
        <v>3441</v>
      </c>
      <c r="N1241" s="293" t="s">
        <v>3442</v>
      </c>
      <c r="O1241" s="294" t="s">
        <v>10</v>
      </c>
      <c r="P1241" s="295">
        <v>-1.784575</v>
      </c>
      <c r="Q1241" s="295" t="s">
        <v>404</v>
      </c>
      <c r="R1241" s="296">
        <v>0</v>
      </c>
      <c r="S1241" s="297">
        <v>2.9094095620287998E-3</v>
      </c>
      <c r="T1241" s="297">
        <v>3.6761947352467162E-3</v>
      </c>
      <c r="U1241" s="298">
        <v>0.79141878261613474</v>
      </c>
      <c r="V1241" s="295"/>
      <c r="W1241" s="295"/>
      <c r="X1241" s="295"/>
      <c r="Y1241" s="313"/>
      <c r="Z1241" s="313"/>
      <c r="AA1241" s="301"/>
      <c r="AB1241" s="295"/>
    </row>
    <row r="1242" spans="1:28" ht="15">
      <c r="A1242" s="247" t="s">
        <v>176</v>
      </c>
      <c r="B1242" s="287" t="s">
        <v>4363</v>
      </c>
      <c r="C1242" s="287" t="s">
        <v>4364</v>
      </c>
      <c r="D1242" s="305">
        <v>6</v>
      </c>
      <c r="E1242" s="287" t="s">
        <v>7</v>
      </c>
      <c r="F1242" s="289">
        <v>43707</v>
      </c>
      <c r="G1242" s="290" t="s">
        <v>521</v>
      </c>
      <c r="H1242" s="290" t="s">
        <v>3445</v>
      </c>
      <c r="I1242" s="291">
        <v>0</v>
      </c>
      <c r="J1242" s="291">
        <v>35</v>
      </c>
      <c r="K1242" s="290" t="s">
        <v>815</v>
      </c>
      <c r="L1242" s="292">
        <v>77.150000000000006</v>
      </c>
      <c r="M1242" s="293" t="s">
        <v>3446</v>
      </c>
      <c r="N1242" s="293" t="s">
        <v>3447</v>
      </c>
      <c r="O1242" s="294" t="s">
        <v>10</v>
      </c>
      <c r="P1242" s="295">
        <v>-0.62095520000000004</v>
      </c>
      <c r="Q1242" s="295" t="s">
        <v>447</v>
      </c>
      <c r="R1242" s="296">
        <v>0</v>
      </c>
      <c r="S1242" s="297">
        <v>8.8761981626528583E-5</v>
      </c>
      <c r="T1242" s="297">
        <v>7.8329027304273238E-4</v>
      </c>
      <c r="U1242" s="298">
        <v>0.11331939726728379</v>
      </c>
      <c r="V1242" s="295"/>
      <c r="W1242" s="295"/>
      <c r="X1242" s="295"/>
      <c r="Y1242" s="313"/>
      <c r="Z1242" s="313"/>
      <c r="AA1242" s="301"/>
      <c r="AB1242" s="295"/>
    </row>
    <row r="1243" spans="1:28" ht="15">
      <c r="A1243" s="247" t="s">
        <v>176</v>
      </c>
      <c r="B1243" s="287" t="s">
        <v>4365</v>
      </c>
      <c r="C1243" s="287" t="s">
        <v>4366</v>
      </c>
      <c r="D1243" s="305">
        <v>7</v>
      </c>
      <c r="E1243" s="287" t="s">
        <v>7</v>
      </c>
      <c r="F1243" s="289">
        <v>43707</v>
      </c>
      <c r="G1243" s="290" t="s">
        <v>521</v>
      </c>
      <c r="H1243" s="290" t="s">
        <v>3450</v>
      </c>
      <c r="I1243" s="291">
        <v>0</v>
      </c>
      <c r="J1243" s="291">
        <v>35</v>
      </c>
      <c r="K1243" s="290" t="s">
        <v>815</v>
      </c>
      <c r="L1243" s="292">
        <v>91.15</v>
      </c>
      <c r="M1243" s="293" t="s">
        <v>3451</v>
      </c>
      <c r="N1243" s="293" t="s">
        <v>3452</v>
      </c>
      <c r="O1243" s="294" t="s">
        <v>10</v>
      </c>
      <c r="P1243" s="295">
        <v>2.1979332</v>
      </c>
      <c r="Q1243" s="295" t="s">
        <v>408</v>
      </c>
      <c r="R1243" s="296">
        <v>0</v>
      </c>
      <c r="S1243" s="297">
        <v>1.3595166767345552E-3</v>
      </c>
      <c r="T1243" s="297">
        <v>1.8714301801852295E-3</v>
      </c>
      <c r="U1243" s="298">
        <v>0.72645866841796558</v>
      </c>
      <c r="V1243" s="295"/>
      <c r="W1243" s="295"/>
      <c r="X1243" s="295"/>
      <c r="Y1243" s="313"/>
      <c r="Z1243" s="313"/>
      <c r="AA1243" s="301"/>
      <c r="AB1243" s="295"/>
    </row>
    <row r="1244" spans="1:28" ht="15">
      <c r="A1244" s="247" t="s">
        <v>176</v>
      </c>
      <c r="B1244" s="287" t="s">
        <v>4367</v>
      </c>
      <c r="C1244" s="287" t="s">
        <v>4368</v>
      </c>
      <c r="D1244" s="305">
        <v>8</v>
      </c>
      <c r="E1244" s="287" t="s">
        <v>7</v>
      </c>
      <c r="F1244" s="289">
        <v>43707</v>
      </c>
      <c r="G1244" s="290" t="s">
        <v>521</v>
      </c>
      <c r="H1244" s="290" t="s">
        <v>3455</v>
      </c>
      <c r="I1244" s="291">
        <v>0</v>
      </c>
      <c r="J1244" s="291">
        <v>35</v>
      </c>
      <c r="K1244" s="290" t="s">
        <v>815</v>
      </c>
      <c r="L1244" s="292">
        <v>127.32</v>
      </c>
      <c r="M1244" s="293" t="s">
        <v>3456</v>
      </c>
      <c r="N1244" s="293" t="s">
        <v>3457</v>
      </c>
      <c r="O1244" s="294" t="s">
        <v>10</v>
      </c>
      <c r="P1244" s="295">
        <v>3.1974195999999999</v>
      </c>
      <c r="Q1244" s="295" t="s">
        <v>447</v>
      </c>
      <c r="R1244" s="296">
        <v>0</v>
      </c>
      <c r="S1244" s="297">
        <v>2.0078640841150251E-4</v>
      </c>
      <c r="T1244" s="297">
        <v>9.3861681875329419E-4</v>
      </c>
      <c r="U1244" s="298">
        <v>0.21391733495484824</v>
      </c>
      <c r="V1244" s="295"/>
      <c r="W1244" s="295"/>
      <c r="X1244" s="295"/>
      <c r="Y1244" s="313"/>
      <c r="Z1244" s="313"/>
      <c r="AA1244" s="301"/>
      <c r="AB1244" s="295"/>
    </row>
    <row r="1245" spans="1:28" ht="15">
      <c r="A1245" s="247" t="s">
        <v>176</v>
      </c>
      <c r="B1245" s="287" t="s">
        <v>4369</v>
      </c>
      <c r="C1245" s="287" t="s">
        <v>4370</v>
      </c>
      <c r="D1245" s="305">
        <v>9</v>
      </c>
      <c r="E1245" s="287" t="s">
        <v>7</v>
      </c>
      <c r="F1245" s="289">
        <v>43707</v>
      </c>
      <c r="G1245" s="290" t="s">
        <v>521</v>
      </c>
      <c r="H1245" s="290" t="s">
        <v>3753</v>
      </c>
      <c r="I1245" s="291">
        <v>0</v>
      </c>
      <c r="J1245" s="291">
        <v>35</v>
      </c>
      <c r="K1245" s="290" t="s">
        <v>815</v>
      </c>
      <c r="L1245" s="292">
        <v>82.27</v>
      </c>
      <c r="M1245" s="293" t="s">
        <v>3754</v>
      </c>
      <c r="N1245" s="293" t="s">
        <v>3755</v>
      </c>
      <c r="O1245" s="294" t="s">
        <v>10</v>
      </c>
      <c r="P1245" s="295">
        <v>-1.4916837000000001</v>
      </c>
      <c r="Q1245" s="295" t="s">
        <v>447</v>
      </c>
      <c r="R1245" s="296">
        <v>0</v>
      </c>
      <c r="S1245" s="297">
        <v>2.5244187862927248E-4</v>
      </c>
      <c r="T1245" s="297">
        <v>5.5010190979949995E-4</v>
      </c>
      <c r="U1245" s="298">
        <v>0.45890020400271286</v>
      </c>
      <c r="V1245" s="295"/>
      <c r="W1245" s="295"/>
      <c r="X1245" s="295"/>
      <c r="Y1245" s="313"/>
      <c r="Z1245" s="313"/>
      <c r="AA1245" s="301"/>
      <c r="AB1245" s="295"/>
    </row>
    <row r="1246" spans="1:28" ht="15">
      <c r="A1246" s="247" t="s">
        <v>4371</v>
      </c>
      <c r="B1246" s="287" t="s">
        <v>4372</v>
      </c>
      <c r="C1246" s="287" t="s">
        <v>4373</v>
      </c>
      <c r="D1246" s="305">
        <v>10</v>
      </c>
      <c r="E1246" s="287" t="s">
        <v>7</v>
      </c>
      <c r="F1246" s="289">
        <v>43707</v>
      </c>
      <c r="G1246" s="290" t="s">
        <v>521</v>
      </c>
      <c r="H1246" s="290" t="s">
        <v>4374</v>
      </c>
      <c r="I1246" s="291">
        <v>0</v>
      </c>
      <c r="J1246" s="291">
        <v>1</v>
      </c>
      <c r="K1246" s="290" t="s">
        <v>815</v>
      </c>
      <c r="L1246" s="292">
        <v>128.97999999999999</v>
      </c>
      <c r="M1246" s="293" t="s">
        <v>4375</v>
      </c>
      <c r="N1246" s="293" t="s">
        <v>4376</v>
      </c>
      <c r="O1246" s="294" t="s">
        <v>10</v>
      </c>
      <c r="P1246" s="295">
        <v>-9.9374529999999996</v>
      </c>
      <c r="Q1246" s="295" t="s">
        <v>404</v>
      </c>
      <c r="R1246" s="296">
        <v>0</v>
      </c>
      <c r="S1246" s="297">
        <v>2.1107875986819139E-4</v>
      </c>
      <c r="T1246" s="297">
        <v>7.0576436626182838E-4</v>
      </c>
      <c r="U1246" s="298">
        <v>0.29907823341407436</v>
      </c>
      <c r="V1246" s="295"/>
      <c r="W1246" s="295"/>
      <c r="X1246" s="295"/>
      <c r="Y1246" s="313"/>
      <c r="Z1246" s="313"/>
      <c r="AA1246" s="301"/>
      <c r="AB1246" s="295"/>
    </row>
    <row r="1247" spans="1:28" ht="15">
      <c r="A1247" s="247" t="s">
        <v>176</v>
      </c>
      <c r="B1247" s="287" t="s">
        <v>4377</v>
      </c>
      <c r="C1247" s="287" t="s">
        <v>4378</v>
      </c>
      <c r="D1247" s="305">
        <v>11</v>
      </c>
      <c r="E1247" s="287" t="s">
        <v>7</v>
      </c>
      <c r="F1247" s="289">
        <v>43707</v>
      </c>
      <c r="G1247" s="290" t="s">
        <v>521</v>
      </c>
      <c r="H1247" s="290" t="s">
        <v>1998</v>
      </c>
      <c r="I1247" s="291">
        <v>0</v>
      </c>
      <c r="J1247" s="291">
        <v>35</v>
      </c>
      <c r="K1247" s="290" t="s">
        <v>815</v>
      </c>
      <c r="L1247" s="292">
        <v>261.52</v>
      </c>
      <c r="M1247" s="293" t="s">
        <v>1999</v>
      </c>
      <c r="N1247" s="293" t="s">
        <v>2000</v>
      </c>
      <c r="O1247" s="294" t="s">
        <v>10</v>
      </c>
      <c r="P1247" s="295">
        <v>-2.7527868999999998</v>
      </c>
      <c r="Q1247" s="295" t="s">
        <v>408</v>
      </c>
      <c r="R1247" s="296">
        <v>0</v>
      </c>
      <c r="S1247" s="297">
        <v>3.6041061073674762E-3</v>
      </c>
      <c r="T1247" s="297">
        <v>2.8353297657972617E-3</v>
      </c>
      <c r="U1247" s="298">
        <v>1.2711417736462283</v>
      </c>
      <c r="V1247" s="295"/>
      <c r="W1247" s="295"/>
      <c r="X1247" s="295"/>
      <c r="Y1247" s="313"/>
      <c r="Z1247" s="313"/>
      <c r="AA1247" s="301"/>
      <c r="AB1247" s="295"/>
    </row>
    <row r="1248" spans="1:28" ht="15">
      <c r="A1248" s="247" t="s">
        <v>176</v>
      </c>
      <c r="B1248" s="287" t="s">
        <v>4379</v>
      </c>
      <c r="C1248" s="287" t="s">
        <v>4380</v>
      </c>
      <c r="D1248" s="305">
        <v>12</v>
      </c>
      <c r="E1248" s="287" t="s">
        <v>7</v>
      </c>
      <c r="F1248" s="289">
        <v>43707</v>
      </c>
      <c r="G1248" s="290" t="s">
        <v>521</v>
      </c>
      <c r="H1248" s="290" t="s">
        <v>1062</v>
      </c>
      <c r="I1248" s="291">
        <v>0</v>
      </c>
      <c r="J1248" s="291">
        <v>7</v>
      </c>
      <c r="K1248" s="290" t="s">
        <v>815</v>
      </c>
      <c r="L1248" s="292">
        <v>51</v>
      </c>
      <c r="M1248" s="293" t="s">
        <v>1063</v>
      </c>
      <c r="N1248" s="293" t="s">
        <v>1064</v>
      </c>
      <c r="O1248" s="294" t="s">
        <v>10</v>
      </c>
      <c r="P1248" s="295">
        <v>1.3120651000000001</v>
      </c>
      <c r="Q1248" s="295" t="s">
        <v>484</v>
      </c>
      <c r="R1248" s="296">
        <v>0</v>
      </c>
      <c r="S1248" s="297">
        <v>1.7612557672310968E-6</v>
      </c>
      <c r="T1248" s="297">
        <v>3.1732340085831908E-4</v>
      </c>
      <c r="U1248" s="298">
        <v>5.5503494619909086E-3</v>
      </c>
      <c r="V1248" s="295"/>
      <c r="W1248" s="295"/>
      <c r="X1248" s="295"/>
      <c r="Y1248" s="313"/>
      <c r="Z1248" s="313"/>
      <c r="AA1248" s="301"/>
      <c r="AB1248" s="295"/>
    </row>
    <row r="1249" spans="1:28" ht="15">
      <c r="A1249" s="247" t="s">
        <v>176</v>
      </c>
      <c r="B1249" s="287" t="s">
        <v>4381</v>
      </c>
      <c r="C1249" s="287" t="s">
        <v>4382</v>
      </c>
      <c r="D1249" s="305">
        <v>13</v>
      </c>
      <c r="E1249" s="287" t="s">
        <v>7</v>
      </c>
      <c r="F1249" s="289">
        <v>43707</v>
      </c>
      <c r="G1249" s="290" t="s">
        <v>521</v>
      </c>
      <c r="H1249" s="290" t="s">
        <v>3460</v>
      </c>
      <c r="I1249" s="291">
        <v>0</v>
      </c>
      <c r="J1249" s="291">
        <v>7</v>
      </c>
      <c r="K1249" s="290" t="s">
        <v>815</v>
      </c>
      <c r="L1249" s="292">
        <v>110.23</v>
      </c>
      <c r="M1249" s="293" t="s">
        <v>3461</v>
      </c>
      <c r="N1249" s="293" t="s">
        <v>3462</v>
      </c>
      <c r="O1249" s="294" t="s">
        <v>10</v>
      </c>
      <c r="P1249" s="295">
        <v>-1.0179758000000001</v>
      </c>
      <c r="Q1249" s="295" t="s">
        <v>404</v>
      </c>
      <c r="R1249" s="296">
        <v>0</v>
      </c>
      <c r="S1249" s="297">
        <v>8.0948873389636653E-5</v>
      </c>
      <c r="T1249" s="297">
        <v>5.3805019072546611E-4</v>
      </c>
      <c r="U1249" s="298">
        <v>0.15044855440064303</v>
      </c>
      <c r="V1249" s="295"/>
      <c r="W1249" s="295"/>
      <c r="X1249" s="295"/>
      <c r="Y1249" s="313"/>
      <c r="Z1249" s="313"/>
      <c r="AA1249" s="301"/>
      <c r="AB1249" s="295"/>
    </row>
    <row r="1250" spans="1:28" ht="15">
      <c r="A1250" s="247" t="s">
        <v>176</v>
      </c>
      <c r="B1250" s="287" t="s">
        <v>4383</v>
      </c>
      <c r="C1250" s="287" t="s">
        <v>4384</v>
      </c>
      <c r="D1250" s="305">
        <v>14</v>
      </c>
      <c r="E1250" s="287" t="s">
        <v>7</v>
      </c>
      <c r="F1250" s="289">
        <v>43707</v>
      </c>
      <c r="G1250" s="290" t="s">
        <v>521</v>
      </c>
      <c r="H1250" s="290" t="s">
        <v>1272</v>
      </c>
      <c r="I1250" s="291">
        <v>0</v>
      </c>
      <c r="J1250" s="291">
        <v>8</v>
      </c>
      <c r="K1250" s="290" t="s">
        <v>815</v>
      </c>
      <c r="L1250" s="292">
        <v>1101.69</v>
      </c>
      <c r="M1250" s="293" t="s">
        <v>1273</v>
      </c>
      <c r="N1250" s="293" t="s">
        <v>1274</v>
      </c>
      <c r="O1250" s="294" t="s">
        <v>10</v>
      </c>
      <c r="P1250" s="295">
        <v>-4.2981566999999998</v>
      </c>
      <c r="Q1250" s="295" t="s">
        <v>404</v>
      </c>
      <c r="R1250" s="296">
        <v>0</v>
      </c>
      <c r="S1250" s="297">
        <v>4.8226618702243738E-4</v>
      </c>
      <c r="T1250" s="297">
        <v>1.1063061841433829E-3</v>
      </c>
      <c r="U1250" s="298">
        <v>0.43592469601519757</v>
      </c>
      <c r="V1250" s="295"/>
      <c r="W1250" s="295"/>
      <c r="X1250" s="295"/>
      <c r="Y1250" s="313"/>
      <c r="Z1250" s="313"/>
      <c r="AA1250" s="301"/>
      <c r="AB1250" s="295"/>
    </row>
    <row r="1251" spans="1:28" ht="15">
      <c r="A1251" s="247" t="s">
        <v>176</v>
      </c>
      <c r="B1251" s="287" t="s">
        <v>4385</v>
      </c>
      <c r="C1251" s="287" t="s">
        <v>4386</v>
      </c>
      <c r="D1251" s="305">
        <v>15</v>
      </c>
      <c r="E1251" s="287" t="s">
        <v>7</v>
      </c>
      <c r="F1251" s="289">
        <v>43707</v>
      </c>
      <c r="G1251" s="290" t="s">
        <v>521</v>
      </c>
      <c r="H1251" s="290" t="s">
        <v>1069</v>
      </c>
      <c r="I1251" s="291">
        <v>0</v>
      </c>
      <c r="J1251" s="291">
        <v>35</v>
      </c>
      <c r="K1251" s="290" t="s">
        <v>815</v>
      </c>
      <c r="L1251" s="292">
        <v>212.56</v>
      </c>
      <c r="M1251" s="293" t="s">
        <v>1070</v>
      </c>
      <c r="N1251" s="293" t="s">
        <v>1071</v>
      </c>
      <c r="O1251" s="294" t="s">
        <v>10</v>
      </c>
      <c r="P1251" s="295">
        <v>-2.1648467</v>
      </c>
      <c r="Q1251" s="295" t="s">
        <v>408</v>
      </c>
      <c r="R1251" s="296">
        <v>0</v>
      </c>
      <c r="S1251" s="297">
        <v>1.9570839252516532E-4</v>
      </c>
      <c r="T1251" s="297">
        <v>1.2167692536279202E-3</v>
      </c>
      <c r="U1251" s="298">
        <v>0.16084265109562967</v>
      </c>
      <c r="V1251" s="295"/>
      <c r="W1251" s="295"/>
      <c r="X1251" s="295"/>
      <c r="Y1251" s="313"/>
      <c r="Z1251" s="313"/>
      <c r="AA1251" s="301"/>
      <c r="AB1251" s="295"/>
    </row>
    <row r="1252" spans="1:28" ht="15">
      <c r="A1252" s="247" t="s">
        <v>176</v>
      </c>
      <c r="B1252" s="287" t="s">
        <v>4387</v>
      </c>
      <c r="C1252" s="287" t="s">
        <v>4388</v>
      </c>
      <c r="D1252" s="305">
        <v>16</v>
      </c>
      <c r="E1252" s="287" t="s">
        <v>7</v>
      </c>
      <c r="F1252" s="289">
        <v>43707</v>
      </c>
      <c r="G1252" s="290" t="s">
        <v>521</v>
      </c>
      <c r="H1252" s="290" t="s">
        <v>4389</v>
      </c>
      <c r="I1252" s="291">
        <v>0</v>
      </c>
      <c r="J1252" s="291">
        <v>35</v>
      </c>
      <c r="K1252" s="290" t="s">
        <v>815</v>
      </c>
      <c r="L1252" s="292">
        <v>47.65</v>
      </c>
      <c r="M1252" s="293" t="s">
        <v>4390</v>
      </c>
      <c r="N1252" s="293" t="s">
        <v>4391</v>
      </c>
      <c r="O1252" s="294" t="s">
        <v>10</v>
      </c>
      <c r="P1252" s="295">
        <v>-8.5387120000000003</v>
      </c>
      <c r="Q1252" s="295" t="s">
        <v>408</v>
      </c>
      <c r="R1252" s="296">
        <v>0</v>
      </c>
      <c r="S1252" s="297">
        <v>1.393420386093386E-3</v>
      </c>
      <c r="T1252" s="297">
        <v>1.4673499527903275E-3</v>
      </c>
      <c r="U1252" s="298">
        <v>0.94961694955156661</v>
      </c>
      <c r="V1252" s="295"/>
      <c r="W1252" s="295"/>
      <c r="X1252" s="295"/>
      <c r="Y1252" s="313"/>
      <c r="Z1252" s="313"/>
      <c r="AA1252" s="301"/>
      <c r="AB1252" s="295"/>
    </row>
    <row r="1253" spans="1:28" ht="15">
      <c r="A1253" s="247" t="s">
        <v>176</v>
      </c>
      <c r="B1253" s="287" t="s">
        <v>4392</v>
      </c>
      <c r="C1253" s="287" t="s">
        <v>4393</v>
      </c>
      <c r="D1253" s="305">
        <v>17</v>
      </c>
      <c r="E1253" s="287" t="s">
        <v>7</v>
      </c>
      <c r="F1253" s="289">
        <v>43707</v>
      </c>
      <c r="G1253" s="290" t="s">
        <v>521</v>
      </c>
      <c r="H1253" s="290" t="s">
        <v>1074</v>
      </c>
      <c r="I1253" s="291">
        <v>0</v>
      </c>
      <c r="J1253" s="291">
        <v>35</v>
      </c>
      <c r="K1253" s="290" t="s">
        <v>815</v>
      </c>
      <c r="L1253" s="292">
        <v>128.41999999999999</v>
      </c>
      <c r="M1253" s="293" t="s">
        <v>1075</v>
      </c>
      <c r="N1253" s="293" t="s">
        <v>1076</v>
      </c>
      <c r="O1253" s="294" t="s">
        <v>10</v>
      </c>
      <c r="P1253" s="295">
        <v>-3.3696830000000002</v>
      </c>
      <c r="Q1253" s="295" t="s">
        <v>447</v>
      </c>
      <c r="R1253" s="296">
        <v>0</v>
      </c>
      <c r="S1253" s="297">
        <v>8.8995146269813072E-5</v>
      </c>
      <c r="T1253" s="297">
        <v>8.2319100026575316E-4</v>
      </c>
      <c r="U1253" s="298">
        <v>0.10810996019281371</v>
      </c>
      <c r="V1253" s="295"/>
      <c r="W1253" s="295"/>
      <c r="X1253" s="295"/>
      <c r="Y1253" s="313"/>
      <c r="Z1253" s="313"/>
      <c r="AA1253" s="301"/>
      <c r="AB1253" s="295"/>
    </row>
    <row r="1254" spans="1:28" ht="15">
      <c r="A1254" s="247" t="s">
        <v>176</v>
      </c>
      <c r="B1254" s="287" t="s">
        <v>4394</v>
      </c>
      <c r="C1254" s="287" t="s">
        <v>4395</v>
      </c>
      <c r="D1254" s="305">
        <v>18</v>
      </c>
      <c r="E1254" s="287" t="s">
        <v>7</v>
      </c>
      <c r="F1254" s="289">
        <v>43707</v>
      </c>
      <c r="G1254" s="290" t="s">
        <v>521</v>
      </c>
      <c r="H1254" s="290" t="s">
        <v>2414</v>
      </c>
      <c r="I1254" s="291">
        <v>0</v>
      </c>
      <c r="J1254" s="291">
        <v>8</v>
      </c>
      <c r="K1254" s="290" t="s">
        <v>815</v>
      </c>
      <c r="L1254" s="292">
        <v>119.16</v>
      </c>
      <c r="M1254" s="293" t="s">
        <v>2415</v>
      </c>
      <c r="N1254" s="293" t="s">
        <v>2416</v>
      </c>
      <c r="O1254" s="294" t="s">
        <v>10</v>
      </c>
      <c r="P1254" s="295">
        <v>7.9590199999999998</v>
      </c>
      <c r="Q1254" s="295" t="s">
        <v>280</v>
      </c>
      <c r="R1254" s="296">
        <v>0</v>
      </c>
      <c r="S1254" s="297">
        <v>7.0410089190929895E-5</v>
      </c>
      <c r="T1254" s="297">
        <v>5.6684168806591718E-4</v>
      </c>
      <c r="U1254" s="298">
        <v>0.12421473344907195</v>
      </c>
      <c r="V1254" s="295"/>
      <c r="W1254" s="295"/>
      <c r="X1254" s="295"/>
      <c r="Y1254" s="313"/>
      <c r="Z1254" s="313"/>
      <c r="AA1254" s="301"/>
      <c r="AB1254" s="295"/>
    </row>
    <row r="1255" spans="1:28" ht="15">
      <c r="A1255" s="247" t="s">
        <v>176</v>
      </c>
      <c r="B1255" s="287" t="s">
        <v>4396</v>
      </c>
      <c r="C1255" s="287" t="s">
        <v>4397</v>
      </c>
      <c r="D1255" s="305">
        <v>19</v>
      </c>
      <c r="E1255" s="287" t="s">
        <v>7</v>
      </c>
      <c r="F1255" s="289">
        <v>43707</v>
      </c>
      <c r="G1255" s="290" t="s">
        <v>521</v>
      </c>
      <c r="H1255" s="290" t="s">
        <v>3471</v>
      </c>
      <c r="I1255" s="291">
        <v>0</v>
      </c>
      <c r="J1255" s="291">
        <v>35</v>
      </c>
      <c r="K1255" s="290" t="s">
        <v>815</v>
      </c>
      <c r="L1255" s="292">
        <v>63.05</v>
      </c>
      <c r="M1255" s="293" t="s">
        <v>3472</v>
      </c>
      <c r="N1255" s="293" t="s">
        <v>3473</v>
      </c>
      <c r="O1255" s="294" t="s">
        <v>10</v>
      </c>
      <c r="P1255" s="295">
        <v>1.5286803</v>
      </c>
      <c r="Q1255" s="295" t="s">
        <v>404</v>
      </c>
      <c r="R1255" s="296">
        <v>0</v>
      </c>
      <c r="S1255" s="297">
        <v>6.43156883673595E-4</v>
      </c>
      <c r="T1255" s="297">
        <v>7.3979842533006604E-4</v>
      </c>
      <c r="U1255" s="298">
        <v>0.86936773809250301</v>
      </c>
      <c r="V1255" s="295"/>
      <c r="W1255" s="295"/>
      <c r="X1255" s="295"/>
      <c r="Y1255" s="313"/>
      <c r="Z1255" s="313"/>
      <c r="AA1255" s="301"/>
      <c r="AB1255" s="295"/>
    </row>
    <row r="1256" spans="1:28" ht="15">
      <c r="A1256" s="247" t="s">
        <v>176</v>
      </c>
      <c r="B1256" s="287" t="s">
        <v>4398</v>
      </c>
      <c r="C1256" s="287" t="s">
        <v>4399</v>
      </c>
      <c r="D1256" s="305">
        <v>20</v>
      </c>
      <c r="E1256" s="287" t="s">
        <v>7</v>
      </c>
      <c r="F1256" s="289">
        <v>43707</v>
      </c>
      <c r="G1256" s="290" t="s">
        <v>521</v>
      </c>
      <c r="H1256" s="290" t="s">
        <v>4400</v>
      </c>
      <c r="I1256" s="291">
        <v>0</v>
      </c>
      <c r="J1256" s="291">
        <v>35</v>
      </c>
      <c r="K1256" s="290" t="s">
        <v>815</v>
      </c>
      <c r="L1256" s="292">
        <v>67.02</v>
      </c>
      <c r="M1256" s="293" t="s">
        <v>4401</v>
      </c>
      <c r="N1256" s="293" t="s">
        <v>4402</v>
      </c>
      <c r="O1256" s="294" t="s">
        <v>10</v>
      </c>
      <c r="P1256" s="295">
        <v>-6.4062539999999997</v>
      </c>
      <c r="Q1256" s="295" t="s">
        <v>395</v>
      </c>
      <c r="R1256" s="296">
        <v>0</v>
      </c>
      <c r="S1256" s="297">
        <v>3.8268570743869089E-3</v>
      </c>
      <c r="T1256" s="297">
        <v>2.1030948363393101E-3</v>
      </c>
      <c r="U1256" s="298">
        <v>1.8196312445177292</v>
      </c>
      <c r="V1256" s="295"/>
      <c r="W1256" s="295"/>
      <c r="X1256" s="295"/>
      <c r="Y1256" s="313"/>
      <c r="Z1256" s="313"/>
      <c r="AA1256" s="301"/>
      <c r="AB1256" s="295"/>
    </row>
    <row r="1257" spans="1:28" ht="15">
      <c r="A1257" s="247" t="s">
        <v>176</v>
      </c>
      <c r="B1257" s="287" t="s">
        <v>4403</v>
      </c>
      <c r="C1257" s="287" t="s">
        <v>4404</v>
      </c>
      <c r="D1257" s="305">
        <v>21</v>
      </c>
      <c r="E1257" s="287" t="s">
        <v>7</v>
      </c>
      <c r="F1257" s="289">
        <v>43707</v>
      </c>
      <c r="G1257" s="290" t="s">
        <v>521</v>
      </c>
      <c r="H1257" s="290" t="s">
        <v>2540</v>
      </c>
      <c r="I1257" s="291">
        <v>0</v>
      </c>
      <c r="J1257" s="291">
        <v>35</v>
      </c>
      <c r="K1257" s="290" t="s">
        <v>815</v>
      </c>
      <c r="L1257" s="292">
        <v>60.92</v>
      </c>
      <c r="M1257" s="293" t="s">
        <v>2541</v>
      </c>
      <c r="N1257" s="293" t="s">
        <v>2542</v>
      </c>
      <c r="O1257" s="294" t="s">
        <v>10</v>
      </c>
      <c r="P1257" s="295">
        <v>4.0272116999999996</v>
      </c>
      <c r="Q1257" s="295" t="s">
        <v>395</v>
      </c>
      <c r="R1257" s="296">
        <v>0</v>
      </c>
      <c r="S1257" s="297">
        <v>3.3648077434012013E-3</v>
      </c>
      <c r="T1257" s="297">
        <v>3.3132682321379225E-3</v>
      </c>
      <c r="U1257" s="298">
        <v>1.0155554901240285</v>
      </c>
      <c r="V1257" s="295"/>
      <c r="W1257" s="295"/>
      <c r="X1257" s="295"/>
      <c r="Y1257" s="313"/>
      <c r="Z1257" s="313"/>
      <c r="AA1257" s="301"/>
      <c r="AB1257" s="295"/>
    </row>
    <row r="1258" spans="1:28" ht="15">
      <c r="A1258" s="247" t="s">
        <v>176</v>
      </c>
      <c r="B1258" s="287" t="s">
        <v>4405</v>
      </c>
      <c r="C1258" s="287" t="s">
        <v>4406</v>
      </c>
      <c r="D1258" s="305">
        <v>22</v>
      </c>
      <c r="E1258" s="287" t="s">
        <v>7</v>
      </c>
      <c r="F1258" s="289">
        <v>43707</v>
      </c>
      <c r="G1258" s="290" t="s">
        <v>521</v>
      </c>
      <c r="H1258" s="290" t="s">
        <v>3296</v>
      </c>
      <c r="I1258" s="291">
        <v>0</v>
      </c>
      <c r="J1258" s="291">
        <v>35</v>
      </c>
      <c r="K1258" s="290" t="s">
        <v>815</v>
      </c>
      <c r="L1258" s="292">
        <v>17.12</v>
      </c>
      <c r="M1258" s="293" t="s">
        <v>3297</v>
      </c>
      <c r="N1258" s="293" t="s">
        <v>3298</v>
      </c>
      <c r="O1258" s="294" t="s">
        <v>10</v>
      </c>
      <c r="P1258" s="295">
        <v>-8.8726579999999995</v>
      </c>
      <c r="Q1258" s="295" t="s">
        <v>484</v>
      </c>
      <c r="R1258" s="296">
        <v>0</v>
      </c>
      <c r="S1258" s="297">
        <v>2.821614214595545E-4</v>
      </c>
      <c r="T1258" s="297">
        <v>3.0179200372983003E-4</v>
      </c>
      <c r="U1258" s="298">
        <v>0.93495327236088999</v>
      </c>
      <c r="V1258" s="295"/>
      <c r="W1258" s="295"/>
      <c r="X1258" s="295"/>
      <c r="Y1258" s="313"/>
      <c r="Z1258" s="313"/>
      <c r="AA1258" s="301"/>
      <c r="AB1258" s="295"/>
    </row>
    <row r="1259" spans="1:28" ht="15">
      <c r="A1259" s="247" t="s">
        <v>176</v>
      </c>
      <c r="B1259" s="287" t="s">
        <v>4407</v>
      </c>
      <c r="C1259" s="287" t="s">
        <v>4408</v>
      </c>
      <c r="D1259" s="305">
        <v>23</v>
      </c>
      <c r="E1259" s="287" t="s">
        <v>7</v>
      </c>
      <c r="F1259" s="289">
        <v>43707</v>
      </c>
      <c r="G1259" s="290" t="s">
        <v>521</v>
      </c>
      <c r="H1259" s="290" t="s">
        <v>1307</v>
      </c>
      <c r="I1259" s="291">
        <v>0</v>
      </c>
      <c r="J1259" s="291">
        <v>35</v>
      </c>
      <c r="K1259" s="290" t="s">
        <v>815</v>
      </c>
      <c r="L1259" s="292">
        <v>83.28</v>
      </c>
      <c r="M1259" s="293" t="s">
        <v>1308</v>
      </c>
      <c r="N1259" s="293" t="s">
        <v>1309</v>
      </c>
      <c r="O1259" s="294" t="s">
        <v>10</v>
      </c>
      <c r="P1259" s="295">
        <v>-5.5720150000000004</v>
      </c>
      <c r="Q1259" s="295" t="s">
        <v>408</v>
      </c>
      <c r="R1259" s="296">
        <v>0</v>
      </c>
      <c r="S1259" s="297">
        <v>2.4972389699712147E-4</v>
      </c>
      <c r="T1259" s="297">
        <v>5.6874084972359257E-4</v>
      </c>
      <c r="U1259" s="298">
        <v>0.43908204785797789</v>
      </c>
      <c r="V1259" s="295"/>
      <c r="W1259" s="295"/>
      <c r="X1259" s="295"/>
      <c r="Y1259" s="313"/>
      <c r="Z1259" s="313"/>
      <c r="AA1259" s="301"/>
      <c r="AB1259" s="295"/>
    </row>
    <row r="1260" spans="1:28" ht="15">
      <c r="A1260" s="247" t="s">
        <v>176</v>
      </c>
      <c r="B1260" s="287" t="s">
        <v>4409</v>
      </c>
      <c r="C1260" s="287" t="s">
        <v>4410</v>
      </c>
      <c r="D1260" s="305">
        <v>24</v>
      </c>
      <c r="E1260" s="287" t="s">
        <v>7</v>
      </c>
      <c r="F1260" s="289">
        <v>43707</v>
      </c>
      <c r="G1260" s="290" t="s">
        <v>521</v>
      </c>
      <c r="H1260" s="290" t="s">
        <v>2717</v>
      </c>
      <c r="I1260" s="291">
        <v>0</v>
      </c>
      <c r="J1260" s="291">
        <v>35</v>
      </c>
      <c r="K1260" s="290" t="s">
        <v>815</v>
      </c>
      <c r="L1260" s="292">
        <v>27.69</v>
      </c>
      <c r="M1260" s="293" t="s">
        <v>2718</v>
      </c>
      <c r="N1260" s="293" t="s">
        <v>2719</v>
      </c>
      <c r="O1260" s="294" t="s">
        <v>10</v>
      </c>
      <c r="P1260" s="295">
        <v>-3.2747328000000002</v>
      </c>
      <c r="Q1260" s="295" t="s">
        <v>447</v>
      </c>
      <c r="R1260" s="296">
        <v>0</v>
      </c>
      <c r="S1260" s="297">
        <v>2.5339896521385168E-5</v>
      </c>
      <c r="T1260" s="297">
        <v>5.8297962976359703E-4</v>
      </c>
      <c r="U1260" s="298">
        <v>4.3466178280810092E-2</v>
      </c>
      <c r="V1260" s="295"/>
      <c r="W1260" s="295"/>
      <c r="X1260" s="295"/>
      <c r="Y1260" s="313"/>
      <c r="Z1260" s="313"/>
      <c r="AA1260" s="301"/>
      <c r="AB1260" s="295"/>
    </row>
    <row r="1261" spans="1:28" ht="15">
      <c r="A1261" s="247" t="s">
        <v>176</v>
      </c>
      <c r="B1261" s="287" t="s">
        <v>4411</v>
      </c>
      <c r="C1261" s="287" t="s">
        <v>4412</v>
      </c>
      <c r="D1261" s="305">
        <v>25</v>
      </c>
      <c r="E1261" s="287" t="s">
        <v>7</v>
      </c>
      <c r="F1261" s="289">
        <v>43707</v>
      </c>
      <c r="G1261" s="290" t="s">
        <v>521</v>
      </c>
      <c r="H1261" s="290" t="s">
        <v>1079</v>
      </c>
      <c r="I1261" s="291">
        <v>0</v>
      </c>
      <c r="J1261" s="291">
        <v>35</v>
      </c>
      <c r="K1261" s="290" t="s">
        <v>815</v>
      </c>
      <c r="L1261" s="292">
        <v>409.59</v>
      </c>
      <c r="M1261" s="293" t="s">
        <v>1080</v>
      </c>
      <c r="N1261" s="293" t="s">
        <v>1081</v>
      </c>
      <c r="O1261" s="294" t="s">
        <v>10</v>
      </c>
      <c r="P1261" s="295">
        <v>-2.6856601000000002</v>
      </c>
      <c r="Q1261" s="295" t="s">
        <v>280</v>
      </c>
      <c r="R1261" s="296">
        <v>0</v>
      </c>
      <c r="S1261" s="297">
        <v>6.2946429063873858E-3</v>
      </c>
      <c r="T1261" s="297">
        <v>2.8077392742918705E-3</v>
      </c>
      <c r="U1261" s="298">
        <v>2.2418901085375649</v>
      </c>
      <c r="V1261" s="295"/>
      <c r="W1261" s="295"/>
      <c r="X1261" s="295"/>
      <c r="Y1261" s="313"/>
      <c r="Z1261" s="313"/>
      <c r="AA1261" s="301"/>
      <c r="AB1261" s="295"/>
    </row>
    <row r="1262" spans="1:28" ht="15">
      <c r="A1262" s="247" t="s">
        <v>176</v>
      </c>
      <c r="B1262" s="287" t="s">
        <v>4413</v>
      </c>
      <c r="C1262" s="287" t="s">
        <v>4414</v>
      </c>
      <c r="D1262" s="305">
        <v>26</v>
      </c>
      <c r="E1262" s="287" t="s">
        <v>7</v>
      </c>
      <c r="F1262" s="289">
        <v>43707</v>
      </c>
      <c r="G1262" s="290" t="s">
        <v>521</v>
      </c>
      <c r="H1262" s="290" t="s">
        <v>843</v>
      </c>
      <c r="I1262" s="291">
        <v>0</v>
      </c>
      <c r="J1262" s="291">
        <v>8</v>
      </c>
      <c r="K1262" s="290" t="s">
        <v>815</v>
      </c>
      <c r="L1262" s="292">
        <v>838.42</v>
      </c>
      <c r="M1262" s="293" t="s">
        <v>844</v>
      </c>
      <c r="N1262" s="293" t="s">
        <v>845</v>
      </c>
      <c r="O1262" s="294" t="s">
        <v>10</v>
      </c>
      <c r="P1262" s="295">
        <v>-6.0343741999999999E-2</v>
      </c>
      <c r="Q1262" s="295" t="s">
        <v>408</v>
      </c>
      <c r="R1262" s="296">
        <v>0</v>
      </c>
      <c r="S1262" s="297">
        <v>1.7554022372454649E-3</v>
      </c>
      <c r="T1262" s="297">
        <v>8.3166192935473339E-4</v>
      </c>
      <c r="U1262" s="298">
        <v>2.1107161158710723</v>
      </c>
      <c r="V1262" s="295"/>
      <c r="W1262" s="295"/>
      <c r="X1262" s="295"/>
      <c r="Y1262" s="313"/>
      <c r="Z1262" s="313"/>
      <c r="AA1262" s="301"/>
      <c r="AB1262" s="295"/>
    </row>
    <row r="1263" spans="1:28" ht="15">
      <c r="A1263" s="247" t="s">
        <v>176</v>
      </c>
      <c r="B1263" s="287" t="s">
        <v>4415</v>
      </c>
      <c r="C1263" s="287" t="s">
        <v>4416</v>
      </c>
      <c r="D1263" s="305">
        <v>27</v>
      </c>
      <c r="E1263" s="287" t="s">
        <v>7</v>
      </c>
      <c r="F1263" s="289">
        <v>43707</v>
      </c>
      <c r="G1263" s="290" t="s">
        <v>521</v>
      </c>
      <c r="H1263" s="290" t="s">
        <v>2547</v>
      </c>
      <c r="I1263" s="291">
        <v>0</v>
      </c>
      <c r="J1263" s="291">
        <v>35</v>
      </c>
      <c r="K1263" s="290" t="s">
        <v>815</v>
      </c>
      <c r="L1263" s="292">
        <v>42.78</v>
      </c>
      <c r="M1263" s="293" t="s">
        <v>2548</v>
      </c>
      <c r="N1263" s="293" t="s">
        <v>2549</v>
      </c>
      <c r="O1263" s="294" t="s">
        <v>10</v>
      </c>
      <c r="P1263" s="295">
        <v>-14.071441</v>
      </c>
      <c r="Q1263" s="295" t="s">
        <v>484</v>
      </c>
      <c r="R1263" s="296">
        <v>0</v>
      </c>
      <c r="S1263" s="297">
        <v>1.239477091290422E-4</v>
      </c>
      <c r="T1263" s="297">
        <v>1.6366278026139344E-4</v>
      </c>
      <c r="U1263" s="298">
        <v>0.75733596197669106</v>
      </c>
      <c r="V1263" s="295"/>
      <c r="W1263" s="295"/>
      <c r="X1263" s="295"/>
      <c r="Y1263" s="313"/>
      <c r="Z1263" s="313"/>
      <c r="AA1263" s="301"/>
      <c r="AB1263" s="295"/>
    </row>
    <row r="1264" spans="1:28" ht="15">
      <c r="A1264" s="247" t="s">
        <v>176</v>
      </c>
      <c r="B1264" s="287" t="s">
        <v>4417</v>
      </c>
      <c r="C1264" s="287" t="s">
        <v>4418</v>
      </c>
      <c r="D1264" s="305">
        <v>28</v>
      </c>
      <c r="E1264" s="287" t="s">
        <v>7</v>
      </c>
      <c r="F1264" s="289">
        <v>43707</v>
      </c>
      <c r="G1264" s="290" t="s">
        <v>521</v>
      </c>
      <c r="H1264" s="290" t="s">
        <v>2870</v>
      </c>
      <c r="I1264" s="291">
        <v>0</v>
      </c>
      <c r="J1264" s="291">
        <v>35</v>
      </c>
      <c r="K1264" s="290" t="s">
        <v>815</v>
      </c>
      <c r="L1264" s="292">
        <v>112.49</v>
      </c>
      <c r="M1264" s="293" t="s">
        <v>2871</v>
      </c>
      <c r="N1264" s="293" t="s">
        <v>2872</v>
      </c>
      <c r="O1264" s="294" t="s">
        <v>10</v>
      </c>
      <c r="P1264" s="295">
        <v>2.7954578000000001E-2</v>
      </c>
      <c r="Q1264" s="295" t="s">
        <v>408</v>
      </c>
      <c r="R1264" s="296">
        <v>0</v>
      </c>
      <c r="S1264" s="297">
        <v>4.6476305126988783E-6</v>
      </c>
      <c r="T1264" s="297">
        <v>6.9516971405470277E-4</v>
      </c>
      <c r="U1264" s="298">
        <v>6.6856055704595284E-3</v>
      </c>
      <c r="V1264" s="295"/>
      <c r="W1264" s="295"/>
      <c r="X1264" s="295"/>
      <c r="Y1264" s="313"/>
      <c r="Z1264" s="313"/>
      <c r="AA1264" s="301"/>
      <c r="AB1264" s="295"/>
    </row>
    <row r="1265" spans="1:28" ht="15">
      <c r="A1265" s="247" t="s">
        <v>176</v>
      </c>
      <c r="B1265" s="287" t="s">
        <v>4419</v>
      </c>
      <c r="C1265" s="287" t="s">
        <v>4420</v>
      </c>
      <c r="D1265" s="305">
        <v>29</v>
      </c>
      <c r="E1265" s="287" t="s">
        <v>7</v>
      </c>
      <c r="F1265" s="289">
        <v>43707</v>
      </c>
      <c r="G1265" s="290" t="s">
        <v>521</v>
      </c>
      <c r="H1265" s="290" t="s">
        <v>4005</v>
      </c>
      <c r="I1265" s="291">
        <v>0</v>
      </c>
      <c r="J1265" s="291">
        <v>35</v>
      </c>
      <c r="K1265" s="290" t="s">
        <v>815</v>
      </c>
      <c r="L1265" s="292">
        <v>33.74</v>
      </c>
      <c r="M1265" s="293" t="s">
        <v>4006</v>
      </c>
      <c r="N1265" s="293" t="s">
        <v>4007</v>
      </c>
      <c r="O1265" s="294" t="s">
        <v>10</v>
      </c>
      <c r="P1265" s="295">
        <v>-10.815882999999999</v>
      </c>
      <c r="Q1265" s="295" t="s">
        <v>280</v>
      </c>
      <c r="R1265" s="296">
        <v>0</v>
      </c>
      <c r="S1265" s="297">
        <v>4.1036314737478128E-4</v>
      </c>
      <c r="T1265" s="297">
        <v>6.1652663094321309E-4</v>
      </c>
      <c r="U1265" s="298">
        <v>0.66560490136001749</v>
      </c>
      <c r="V1265" s="295"/>
      <c r="W1265" s="295"/>
      <c r="X1265" s="295"/>
      <c r="Y1265" s="313"/>
      <c r="Z1265" s="313"/>
      <c r="AA1265" s="301"/>
      <c r="AB1265" s="295"/>
    </row>
    <row r="1266" spans="1:28" ht="15">
      <c r="A1266" s="247" t="s">
        <v>176</v>
      </c>
      <c r="B1266" s="287" t="s">
        <v>4421</v>
      </c>
      <c r="C1266" s="287" t="s">
        <v>4422</v>
      </c>
      <c r="D1266" s="305">
        <v>30</v>
      </c>
      <c r="E1266" s="287" t="s">
        <v>7</v>
      </c>
      <c r="F1266" s="289">
        <v>43707</v>
      </c>
      <c r="G1266" s="290" t="s">
        <v>521</v>
      </c>
      <c r="H1266" s="290" t="s">
        <v>4423</v>
      </c>
      <c r="I1266" s="291">
        <v>0</v>
      </c>
      <c r="J1266" s="291">
        <v>35</v>
      </c>
      <c r="K1266" s="290" t="s">
        <v>815</v>
      </c>
      <c r="L1266" s="292">
        <v>61.65</v>
      </c>
      <c r="M1266" s="293" t="s">
        <v>4424</v>
      </c>
      <c r="N1266" s="293" t="s">
        <v>4425</v>
      </c>
      <c r="O1266" s="294" t="s">
        <v>10</v>
      </c>
      <c r="P1266" s="295">
        <v>-14.344257000000001</v>
      </c>
      <c r="Q1266" s="295" t="s">
        <v>404</v>
      </c>
      <c r="R1266" s="296">
        <v>0</v>
      </c>
      <c r="S1266" s="297">
        <v>8.0145832280239829E-5</v>
      </c>
      <c r="T1266" s="297">
        <v>3.8913308804209076E-4</v>
      </c>
      <c r="U1266" s="298">
        <v>0.2059599523738542</v>
      </c>
      <c r="V1266" s="295"/>
      <c r="W1266" s="295"/>
      <c r="X1266" s="295"/>
      <c r="Y1266" s="313"/>
      <c r="Z1266" s="313"/>
      <c r="AA1266" s="301"/>
      <c r="AB1266" s="295"/>
    </row>
    <row r="1267" spans="1:28" ht="15">
      <c r="A1267" s="247" t="s">
        <v>176</v>
      </c>
      <c r="B1267" s="287" t="s">
        <v>4426</v>
      </c>
      <c r="C1267" s="287" t="s">
        <v>4427</v>
      </c>
      <c r="D1267" s="305">
        <v>31</v>
      </c>
      <c r="E1267" s="287" t="s">
        <v>7</v>
      </c>
      <c r="F1267" s="289">
        <v>43707</v>
      </c>
      <c r="G1267" s="290" t="s">
        <v>521</v>
      </c>
      <c r="H1267" s="290" t="s">
        <v>2557</v>
      </c>
      <c r="I1267" s="291">
        <v>0</v>
      </c>
      <c r="J1267" s="291">
        <v>35</v>
      </c>
      <c r="K1267" s="290" t="s">
        <v>815</v>
      </c>
      <c r="L1267" s="292">
        <v>73.150000000000006</v>
      </c>
      <c r="M1267" s="293" t="s">
        <v>2558</v>
      </c>
      <c r="N1267" s="293" t="s">
        <v>2559</v>
      </c>
      <c r="O1267" s="294" t="s">
        <v>10</v>
      </c>
      <c r="P1267" s="295">
        <v>-30.384927999999999</v>
      </c>
      <c r="Q1267" s="295" t="s">
        <v>456</v>
      </c>
      <c r="R1267" s="296">
        <v>0</v>
      </c>
      <c r="S1267" s="297">
        <v>1.9210088105865908E-3</v>
      </c>
      <c r="T1267" s="297">
        <v>5.9415456842947174E-4</v>
      </c>
      <c r="U1267" s="298">
        <v>3.2331802407316195</v>
      </c>
      <c r="V1267" s="295"/>
      <c r="W1267" s="295"/>
      <c r="X1267" s="295"/>
      <c r="Y1267" s="313"/>
      <c r="Z1267" s="313"/>
      <c r="AA1267" s="301"/>
      <c r="AB1267" s="295"/>
    </row>
    <row r="1268" spans="1:28" ht="15">
      <c r="A1268" s="247" t="s">
        <v>176</v>
      </c>
      <c r="B1268" s="287" t="s">
        <v>4428</v>
      </c>
      <c r="C1268" s="287" t="s">
        <v>4429</v>
      </c>
      <c r="D1268" s="305">
        <v>32</v>
      </c>
      <c r="E1268" s="287" t="s">
        <v>7</v>
      </c>
      <c r="F1268" s="289">
        <v>43707</v>
      </c>
      <c r="G1268" s="290" t="s">
        <v>521</v>
      </c>
      <c r="H1268" s="290" t="s">
        <v>3184</v>
      </c>
      <c r="I1268" s="291">
        <v>0</v>
      </c>
      <c r="J1268" s="291">
        <v>35</v>
      </c>
      <c r="K1268" s="290" t="s">
        <v>815</v>
      </c>
      <c r="L1268" s="292">
        <v>88.9</v>
      </c>
      <c r="M1268" s="293" t="s">
        <v>3185</v>
      </c>
      <c r="N1268" s="293" t="s">
        <v>3186</v>
      </c>
      <c r="O1268" s="294" t="s">
        <v>10</v>
      </c>
      <c r="P1268" s="295">
        <v>2.4717449999999999</v>
      </c>
      <c r="Q1268" s="295" t="s">
        <v>408</v>
      </c>
      <c r="R1268" s="296">
        <v>0</v>
      </c>
      <c r="S1268" s="297">
        <v>2.6467641886194163E-5</v>
      </c>
      <c r="T1268" s="297">
        <v>1.2036069206340044E-3</v>
      </c>
      <c r="U1268" s="298">
        <v>2.1990270604502867E-2</v>
      </c>
      <c r="V1268" s="295"/>
      <c r="W1268" s="295"/>
      <c r="X1268" s="295"/>
      <c r="Y1268" s="313"/>
      <c r="Z1268" s="313"/>
      <c r="AA1268" s="301"/>
      <c r="AB1268" s="295"/>
    </row>
    <row r="1269" spans="1:28" ht="15">
      <c r="A1269" s="247" t="s">
        <v>176</v>
      </c>
      <c r="B1269" s="287" t="s">
        <v>4430</v>
      </c>
      <c r="C1269" s="287" t="s">
        <v>4431</v>
      </c>
      <c r="D1269" s="305">
        <v>33</v>
      </c>
      <c r="E1269" s="287" t="s">
        <v>7</v>
      </c>
      <c r="F1269" s="289">
        <v>43707</v>
      </c>
      <c r="G1269" s="290" t="s">
        <v>521</v>
      </c>
      <c r="H1269" s="290" t="s">
        <v>859</v>
      </c>
      <c r="I1269" s="291">
        <v>0</v>
      </c>
      <c r="J1269" s="291">
        <v>26</v>
      </c>
      <c r="K1269" s="290" t="s">
        <v>815</v>
      </c>
      <c r="L1269" s="292">
        <v>145.16999999999999</v>
      </c>
      <c r="M1269" s="293" t="s">
        <v>860</v>
      </c>
      <c r="N1269" s="293" t="s">
        <v>861</v>
      </c>
      <c r="O1269" s="294" t="s">
        <v>10</v>
      </c>
      <c r="P1269" s="295">
        <v>3.7445664000000001</v>
      </c>
      <c r="Q1269" s="295" t="s">
        <v>447</v>
      </c>
      <c r="R1269" s="296">
        <v>0</v>
      </c>
      <c r="S1269" s="297">
        <v>1.6359162324981326E-3</v>
      </c>
      <c r="T1269" s="297">
        <v>2.5758323593374865E-3</v>
      </c>
      <c r="U1269" s="298">
        <v>0.63510198036292087</v>
      </c>
      <c r="V1269" s="295"/>
      <c r="W1269" s="295"/>
      <c r="X1269" s="295"/>
      <c r="Y1269" s="313"/>
      <c r="Z1269" s="313"/>
      <c r="AA1269" s="301"/>
      <c r="AB1269" s="295"/>
    </row>
    <row r="1270" spans="1:28" ht="15">
      <c r="A1270" s="247" t="s">
        <v>176</v>
      </c>
      <c r="B1270" s="287" t="s">
        <v>4432</v>
      </c>
      <c r="C1270" s="287" t="s">
        <v>4433</v>
      </c>
      <c r="D1270" s="305">
        <v>34</v>
      </c>
      <c r="E1270" s="287" t="s">
        <v>7</v>
      </c>
      <c r="F1270" s="289">
        <v>43707</v>
      </c>
      <c r="G1270" s="290" t="s">
        <v>521</v>
      </c>
      <c r="H1270" s="290" t="s">
        <v>3607</v>
      </c>
      <c r="I1270" s="291">
        <v>0</v>
      </c>
      <c r="J1270" s="291">
        <v>35</v>
      </c>
      <c r="K1270" s="290" t="s">
        <v>815</v>
      </c>
      <c r="L1270" s="292">
        <v>49.47</v>
      </c>
      <c r="M1270" s="293" t="s">
        <v>3608</v>
      </c>
      <c r="N1270" s="293" t="s">
        <v>3609</v>
      </c>
      <c r="O1270" s="294" t="s">
        <v>10</v>
      </c>
      <c r="P1270" s="295">
        <v>4.0931819999999997</v>
      </c>
      <c r="Q1270" s="295" t="s">
        <v>447</v>
      </c>
      <c r="R1270" s="296">
        <v>0</v>
      </c>
      <c r="S1270" s="297">
        <v>6.1270228884075851E-4</v>
      </c>
      <c r="T1270" s="297">
        <v>7.0752427779818285E-4</v>
      </c>
      <c r="U1270" s="298">
        <v>0.86598058620333063</v>
      </c>
      <c r="V1270" s="295"/>
      <c r="W1270" s="295"/>
      <c r="X1270" s="295"/>
      <c r="Y1270" s="313"/>
      <c r="Z1270" s="313"/>
      <c r="AA1270" s="301"/>
      <c r="AB1270" s="295"/>
    </row>
    <row r="1271" spans="1:28" ht="15">
      <c r="A1271" s="247" t="s">
        <v>176</v>
      </c>
      <c r="B1271" s="287" t="s">
        <v>4434</v>
      </c>
      <c r="C1271" s="287" t="s">
        <v>4435</v>
      </c>
      <c r="D1271" s="305">
        <v>35</v>
      </c>
      <c r="E1271" s="287" t="s">
        <v>7</v>
      </c>
      <c r="F1271" s="289">
        <v>43707</v>
      </c>
      <c r="G1271" s="290" t="s">
        <v>521</v>
      </c>
      <c r="H1271" s="290" t="s">
        <v>3484</v>
      </c>
      <c r="I1271" s="291">
        <v>0</v>
      </c>
      <c r="J1271" s="291">
        <v>35</v>
      </c>
      <c r="K1271" s="290" t="s">
        <v>815</v>
      </c>
      <c r="L1271" s="292">
        <v>129.66</v>
      </c>
      <c r="M1271" s="293" t="s">
        <v>3485</v>
      </c>
      <c r="N1271" s="293" t="s">
        <v>3486</v>
      </c>
      <c r="O1271" s="294" t="s">
        <v>10</v>
      </c>
      <c r="P1271" s="295">
        <v>0.84178450000000005</v>
      </c>
      <c r="Q1271" s="295" t="s">
        <v>404</v>
      </c>
      <c r="R1271" s="296">
        <v>0</v>
      </c>
      <c r="S1271" s="297">
        <v>5.923671623051293E-4</v>
      </c>
      <c r="T1271" s="297">
        <v>9.9590255739838191E-4</v>
      </c>
      <c r="U1271" s="298">
        <v>0.59480433894314222</v>
      </c>
      <c r="V1271" s="295"/>
      <c r="W1271" s="295"/>
      <c r="X1271" s="295"/>
      <c r="Y1271" s="313"/>
      <c r="Z1271" s="313"/>
      <c r="AA1271" s="301"/>
      <c r="AB1271" s="295"/>
    </row>
    <row r="1272" spans="1:28" ht="15">
      <c r="A1272" s="247" t="s">
        <v>176</v>
      </c>
      <c r="B1272" s="287" t="s">
        <v>4436</v>
      </c>
      <c r="C1272" s="287" t="s">
        <v>4437</v>
      </c>
      <c r="D1272" s="305">
        <v>36</v>
      </c>
      <c r="E1272" s="287" t="s">
        <v>7</v>
      </c>
      <c r="F1272" s="289">
        <v>43707</v>
      </c>
      <c r="G1272" s="290" t="s">
        <v>521</v>
      </c>
      <c r="H1272" s="290" t="s">
        <v>3312</v>
      </c>
      <c r="I1272" s="291">
        <v>0</v>
      </c>
      <c r="J1272" s="291">
        <v>9</v>
      </c>
      <c r="K1272" s="290" t="s">
        <v>815</v>
      </c>
      <c r="L1272" s="292">
        <v>98.08</v>
      </c>
      <c r="M1272" s="293" t="s">
        <v>3313</v>
      </c>
      <c r="N1272" s="293" t="s">
        <v>3314</v>
      </c>
      <c r="O1272" s="294" t="s">
        <v>10</v>
      </c>
      <c r="P1272" s="295">
        <v>-10.335493</v>
      </c>
      <c r="Q1272" s="295" t="s">
        <v>280</v>
      </c>
      <c r="R1272" s="296">
        <v>0</v>
      </c>
      <c r="S1272" s="297">
        <v>1.2183195876224167E-3</v>
      </c>
      <c r="T1272" s="297">
        <v>6.1996965264162092E-4</v>
      </c>
      <c r="U1272" s="298">
        <v>1.9651277807410314</v>
      </c>
      <c r="V1272" s="295"/>
      <c r="W1272" s="295"/>
      <c r="X1272" s="295"/>
      <c r="Y1272" s="313"/>
      <c r="Z1272" s="313"/>
      <c r="AA1272" s="301"/>
      <c r="AB1272" s="295"/>
    </row>
    <row r="1273" spans="1:28" ht="15">
      <c r="A1273" s="247" t="s">
        <v>176</v>
      </c>
      <c r="B1273" s="287" t="s">
        <v>4438</v>
      </c>
      <c r="C1273" s="287" t="s">
        <v>4439</v>
      </c>
      <c r="D1273" s="305">
        <v>37</v>
      </c>
      <c r="E1273" s="287" t="s">
        <v>7</v>
      </c>
      <c r="F1273" s="289">
        <v>43707</v>
      </c>
      <c r="G1273" s="290" t="s">
        <v>521</v>
      </c>
      <c r="H1273" s="290" t="s">
        <v>4014</v>
      </c>
      <c r="I1273" s="291">
        <v>0</v>
      </c>
      <c r="J1273" s="291">
        <v>35</v>
      </c>
      <c r="K1273" s="290" t="s">
        <v>815</v>
      </c>
      <c r="L1273" s="292">
        <v>79.97</v>
      </c>
      <c r="M1273" s="293" t="s">
        <v>4015</v>
      </c>
      <c r="N1273" s="293" t="s">
        <v>4016</v>
      </c>
      <c r="O1273" s="294" t="s">
        <v>10</v>
      </c>
      <c r="P1273" s="295">
        <v>-6.6525517000000001</v>
      </c>
      <c r="Q1273" s="295" t="s">
        <v>408</v>
      </c>
      <c r="R1273" s="296">
        <v>0</v>
      </c>
      <c r="S1273" s="297">
        <v>1.6209293447287906E-3</v>
      </c>
      <c r="T1273" s="297">
        <v>1.0520789099294611E-3</v>
      </c>
      <c r="U1273" s="298">
        <v>1.540691795482783</v>
      </c>
      <c r="V1273" s="295"/>
      <c r="W1273" s="295"/>
      <c r="X1273" s="295"/>
      <c r="Y1273" s="313"/>
      <c r="Z1273" s="313"/>
      <c r="AA1273" s="301"/>
      <c r="AB1273" s="295"/>
    </row>
    <row r="1274" spans="1:28" ht="15">
      <c r="A1274" s="247" t="s">
        <v>176</v>
      </c>
      <c r="B1274" s="287" t="s">
        <v>4440</v>
      </c>
      <c r="C1274" s="287" t="s">
        <v>4441</v>
      </c>
      <c r="D1274" s="305">
        <v>38</v>
      </c>
      <c r="E1274" s="287" t="s">
        <v>7</v>
      </c>
      <c r="F1274" s="289">
        <v>43707</v>
      </c>
      <c r="G1274" s="290" t="s">
        <v>521</v>
      </c>
      <c r="H1274" s="290" t="s">
        <v>3612</v>
      </c>
      <c r="I1274" s="291">
        <v>0</v>
      </c>
      <c r="J1274" s="291">
        <v>35</v>
      </c>
      <c r="K1274" s="290" t="s">
        <v>815</v>
      </c>
      <c r="L1274" s="292">
        <v>156.09</v>
      </c>
      <c r="M1274" s="293" t="s">
        <v>398</v>
      </c>
      <c r="N1274" s="293" t="s">
        <v>3613</v>
      </c>
      <c r="O1274" s="294" t="s">
        <v>10</v>
      </c>
      <c r="P1274" s="295">
        <v>0.42530298</v>
      </c>
      <c r="Q1274" s="295" t="s">
        <v>399</v>
      </c>
      <c r="R1274" s="296">
        <v>0</v>
      </c>
      <c r="S1274" s="297">
        <v>2.2984793061425713E-3</v>
      </c>
      <c r="T1274" s="297">
        <v>1.4982478146141594E-3</v>
      </c>
      <c r="U1274" s="298">
        <v>1.5341115693430822</v>
      </c>
      <c r="V1274" s="295"/>
      <c r="W1274" s="295"/>
      <c r="X1274" s="295"/>
      <c r="Y1274" s="313"/>
      <c r="Z1274" s="313"/>
      <c r="AA1274" s="301"/>
      <c r="AB1274" s="295"/>
    </row>
    <row r="1275" spans="1:28" ht="15">
      <c r="A1275" s="247" t="s">
        <v>176</v>
      </c>
      <c r="B1275" s="287" t="s">
        <v>4442</v>
      </c>
      <c r="C1275" s="287" t="s">
        <v>4443</v>
      </c>
      <c r="D1275" s="305">
        <v>39</v>
      </c>
      <c r="E1275" s="287" t="s">
        <v>7</v>
      </c>
      <c r="F1275" s="289">
        <v>43707</v>
      </c>
      <c r="G1275" s="290" t="s">
        <v>521</v>
      </c>
      <c r="H1275" s="290" t="s">
        <v>2734</v>
      </c>
      <c r="I1275" s="291">
        <v>0</v>
      </c>
      <c r="J1275" s="291">
        <v>35</v>
      </c>
      <c r="K1275" s="290" t="s">
        <v>815</v>
      </c>
      <c r="L1275" s="292">
        <v>77.63</v>
      </c>
      <c r="M1275" s="293" t="s">
        <v>2735</v>
      </c>
      <c r="N1275" s="293" t="s">
        <v>2736</v>
      </c>
      <c r="O1275" s="294" t="s">
        <v>10</v>
      </c>
      <c r="P1275" s="295">
        <v>0.18844604000000001</v>
      </c>
      <c r="Q1275" s="295" t="s">
        <v>447</v>
      </c>
      <c r="R1275" s="296">
        <v>0</v>
      </c>
      <c r="S1275" s="297">
        <v>1.0267748918994302E-3</v>
      </c>
      <c r="T1275" s="297">
        <v>2.5797269595685818E-3</v>
      </c>
      <c r="U1275" s="298">
        <v>0.39801688627975651</v>
      </c>
      <c r="V1275" s="295"/>
      <c r="W1275" s="295"/>
      <c r="X1275" s="295"/>
      <c r="Y1275" s="313"/>
      <c r="Z1275" s="313"/>
      <c r="AA1275" s="301"/>
      <c r="AB1275" s="295"/>
    </row>
    <row r="1276" spans="1:28" ht="15">
      <c r="A1276" s="247" t="s">
        <v>176</v>
      </c>
      <c r="B1276" s="287" t="s">
        <v>4444</v>
      </c>
      <c r="C1276" s="287" t="s">
        <v>4445</v>
      </c>
      <c r="D1276" s="305">
        <v>40</v>
      </c>
      <c r="E1276" s="287" t="s">
        <v>7</v>
      </c>
      <c r="F1276" s="289">
        <v>43707</v>
      </c>
      <c r="G1276" s="290" t="s">
        <v>521</v>
      </c>
      <c r="H1276" s="290" t="s">
        <v>1090</v>
      </c>
      <c r="I1276" s="291">
        <v>0</v>
      </c>
      <c r="J1276" s="291">
        <v>26</v>
      </c>
      <c r="K1276" s="290" t="s">
        <v>815</v>
      </c>
      <c r="L1276" s="292">
        <v>33.270000000000003</v>
      </c>
      <c r="M1276" s="293" t="s">
        <v>1091</v>
      </c>
      <c r="N1276" s="293" t="s">
        <v>1092</v>
      </c>
      <c r="O1276" s="294" t="s">
        <v>10</v>
      </c>
      <c r="P1276" s="295">
        <v>-1.9802093999999999</v>
      </c>
      <c r="Q1276" s="295" t="s">
        <v>484</v>
      </c>
      <c r="R1276" s="296">
        <v>0</v>
      </c>
      <c r="S1276" s="297">
        <v>2.6211605097282796E-5</v>
      </c>
      <c r="T1276" s="297">
        <v>4.9959090759806512E-4</v>
      </c>
      <c r="U1276" s="298">
        <v>5.2466137190732794E-2</v>
      </c>
      <c r="V1276" s="295"/>
      <c r="W1276" s="295"/>
      <c r="X1276" s="295"/>
      <c r="Y1276" s="313"/>
      <c r="Z1276" s="313"/>
      <c r="AA1276" s="301"/>
      <c r="AB1276" s="295"/>
    </row>
    <row r="1277" spans="1:28" ht="15">
      <c r="A1277" s="247" t="s">
        <v>176</v>
      </c>
      <c r="B1277" s="287" t="s">
        <v>4446</v>
      </c>
      <c r="C1277" s="287" t="s">
        <v>4447</v>
      </c>
      <c r="D1277" s="305">
        <v>41</v>
      </c>
      <c r="E1277" s="287" t="s">
        <v>7</v>
      </c>
      <c r="F1277" s="289">
        <v>43707</v>
      </c>
      <c r="G1277" s="290" t="s">
        <v>521</v>
      </c>
      <c r="H1277" s="290" t="s">
        <v>3496</v>
      </c>
      <c r="I1277" s="291">
        <v>0</v>
      </c>
      <c r="J1277" s="291">
        <v>26</v>
      </c>
      <c r="K1277" s="290" t="s">
        <v>815</v>
      </c>
      <c r="L1277" s="292">
        <v>92.74</v>
      </c>
      <c r="M1277" s="293" t="s">
        <v>3497</v>
      </c>
      <c r="N1277" s="293" t="s">
        <v>3498</v>
      </c>
      <c r="O1277" s="294" t="s">
        <v>10</v>
      </c>
      <c r="P1277" s="295">
        <v>2.4446487000000001</v>
      </c>
      <c r="Q1277" s="295" t="s">
        <v>408</v>
      </c>
      <c r="R1277" s="296">
        <v>0</v>
      </c>
      <c r="S1277" s="297">
        <v>9.7529786933743025E-4</v>
      </c>
      <c r="T1277" s="297">
        <v>2.7969834408102332E-3</v>
      </c>
      <c r="U1277" s="298">
        <v>0.34869633302330344</v>
      </c>
      <c r="V1277" s="295"/>
      <c r="W1277" s="295"/>
      <c r="X1277" s="295"/>
      <c r="Y1277" s="313"/>
      <c r="Z1277" s="313"/>
      <c r="AA1277" s="301"/>
      <c r="AB1277" s="295"/>
    </row>
    <row r="1278" spans="1:28" ht="15">
      <c r="A1278" s="247" t="s">
        <v>176</v>
      </c>
      <c r="B1278" s="287" t="s">
        <v>4448</v>
      </c>
      <c r="C1278" s="287" t="s">
        <v>4449</v>
      </c>
      <c r="D1278" s="305">
        <v>42</v>
      </c>
      <c r="E1278" s="287" t="s">
        <v>7</v>
      </c>
      <c r="F1278" s="289">
        <v>43707</v>
      </c>
      <c r="G1278" s="290" t="s">
        <v>521</v>
      </c>
      <c r="H1278" s="290" t="s">
        <v>4021</v>
      </c>
      <c r="I1278" s="291">
        <v>0</v>
      </c>
      <c r="J1278" s="291">
        <v>35</v>
      </c>
      <c r="K1278" s="290" t="s">
        <v>815</v>
      </c>
      <c r="L1278" s="292">
        <v>41.74</v>
      </c>
      <c r="M1278" s="293" t="s">
        <v>4022</v>
      </c>
      <c r="N1278" s="293" t="s">
        <v>4023</v>
      </c>
      <c r="O1278" s="294" t="s">
        <v>10</v>
      </c>
      <c r="P1278" s="295">
        <v>-12.707525</v>
      </c>
      <c r="Q1278" s="295" t="s">
        <v>447</v>
      </c>
      <c r="R1278" s="296">
        <v>0</v>
      </c>
      <c r="S1278" s="297">
        <v>2.506178596483561E-5</v>
      </c>
      <c r="T1278" s="297">
        <v>4.1539242628981958E-4</v>
      </c>
      <c r="U1278" s="298">
        <v>6.0332794674860017E-2</v>
      </c>
      <c r="V1278" s="295"/>
      <c r="W1278" s="295"/>
      <c r="X1278" s="295"/>
      <c r="Y1278" s="313"/>
      <c r="Z1278" s="313"/>
      <c r="AA1278" s="301"/>
      <c r="AB1278" s="295"/>
    </row>
    <row r="1279" spans="1:28" ht="15">
      <c r="A1279" s="247" t="s">
        <v>176</v>
      </c>
      <c r="B1279" s="287" t="s">
        <v>4450</v>
      </c>
      <c r="C1279" s="287" t="s">
        <v>4451</v>
      </c>
      <c r="D1279" s="305">
        <v>43</v>
      </c>
      <c r="E1279" s="287" t="s">
        <v>7</v>
      </c>
      <c r="F1279" s="289">
        <v>43707</v>
      </c>
      <c r="G1279" s="290" t="s">
        <v>521</v>
      </c>
      <c r="H1279" s="290" t="s">
        <v>887</v>
      </c>
      <c r="I1279" s="291">
        <v>0</v>
      </c>
      <c r="J1279" s="291">
        <v>35</v>
      </c>
      <c r="K1279" s="290" t="s">
        <v>815</v>
      </c>
      <c r="L1279" s="292">
        <v>72.27</v>
      </c>
      <c r="M1279" s="293" t="s">
        <v>888</v>
      </c>
      <c r="N1279" s="293" t="s">
        <v>889</v>
      </c>
      <c r="O1279" s="294" t="s">
        <v>10</v>
      </c>
      <c r="P1279" s="295">
        <v>-0.46954154999999997</v>
      </c>
      <c r="Q1279" s="295" t="s">
        <v>447</v>
      </c>
      <c r="R1279" s="296">
        <v>0</v>
      </c>
      <c r="S1279" s="297">
        <v>1.4432124155248599E-3</v>
      </c>
      <c r="T1279" s="297">
        <v>9.9470193260652409E-4</v>
      </c>
      <c r="U1279" s="298">
        <v>1.4508993782117783</v>
      </c>
      <c r="V1279" s="295"/>
      <c r="W1279" s="295"/>
      <c r="X1279" s="295"/>
      <c r="Y1279" s="313"/>
      <c r="Z1279" s="313"/>
      <c r="AA1279" s="301"/>
      <c r="AB1279" s="295"/>
    </row>
    <row r="1280" spans="1:28" ht="15">
      <c r="A1280" s="247" t="s">
        <v>176</v>
      </c>
      <c r="B1280" s="287" t="s">
        <v>4452</v>
      </c>
      <c r="C1280" s="287" t="s">
        <v>4453</v>
      </c>
      <c r="D1280" s="305">
        <v>44</v>
      </c>
      <c r="E1280" s="287" t="s">
        <v>7</v>
      </c>
      <c r="F1280" s="289">
        <v>43707</v>
      </c>
      <c r="G1280" s="290" t="s">
        <v>521</v>
      </c>
      <c r="H1280" s="290" t="s">
        <v>3041</v>
      </c>
      <c r="I1280" s="291">
        <v>0</v>
      </c>
      <c r="J1280" s="291">
        <v>35</v>
      </c>
      <c r="K1280" s="290" t="s">
        <v>815</v>
      </c>
      <c r="L1280" s="292">
        <v>112.84</v>
      </c>
      <c r="M1280" s="293" t="s">
        <v>3042</v>
      </c>
      <c r="N1280" s="293" t="s">
        <v>3043</v>
      </c>
      <c r="O1280" s="294" t="s">
        <v>10</v>
      </c>
      <c r="P1280" s="295">
        <v>0.28402804999999998</v>
      </c>
      <c r="Q1280" s="295" t="s">
        <v>447</v>
      </c>
      <c r="R1280" s="296">
        <v>0</v>
      </c>
      <c r="S1280" s="297">
        <v>4.1403510659675409E-4</v>
      </c>
      <c r="T1280" s="297">
        <v>8.8323570338511286E-4</v>
      </c>
      <c r="U1280" s="298">
        <v>0.46877079924408854</v>
      </c>
      <c r="V1280" s="295"/>
      <c r="W1280" s="295"/>
      <c r="X1280" s="295"/>
      <c r="Y1280" s="313"/>
      <c r="Z1280" s="313"/>
      <c r="AA1280" s="301"/>
      <c r="AB1280" s="295"/>
    </row>
    <row r="1281" spans="1:28" ht="15">
      <c r="A1281" s="247" t="s">
        <v>176</v>
      </c>
      <c r="B1281" s="287" t="s">
        <v>4454</v>
      </c>
      <c r="C1281" s="287" t="s">
        <v>4455</v>
      </c>
      <c r="D1281" s="305">
        <v>45</v>
      </c>
      <c r="E1281" s="287" t="s">
        <v>7</v>
      </c>
      <c r="F1281" s="289">
        <v>43707</v>
      </c>
      <c r="G1281" s="290" t="s">
        <v>521</v>
      </c>
      <c r="H1281" s="290" t="s">
        <v>1102</v>
      </c>
      <c r="I1281" s="291">
        <v>0</v>
      </c>
      <c r="J1281" s="291">
        <v>35</v>
      </c>
      <c r="K1281" s="290" t="s">
        <v>815</v>
      </c>
      <c r="L1281" s="292">
        <v>84.76</v>
      </c>
      <c r="M1281" s="293" t="s">
        <v>1103</v>
      </c>
      <c r="N1281" s="293" t="s">
        <v>1104</v>
      </c>
      <c r="O1281" s="294" t="s">
        <v>10</v>
      </c>
      <c r="P1281" s="295">
        <v>1.1281490000000001</v>
      </c>
      <c r="Q1281" s="295" t="s">
        <v>447</v>
      </c>
      <c r="R1281" s="296">
        <v>0</v>
      </c>
      <c r="S1281" s="297">
        <v>6.5160300099625272E-4</v>
      </c>
      <c r="T1281" s="297">
        <v>1.2979063915119168E-3</v>
      </c>
      <c r="U1281" s="298">
        <v>0.5020415996543538</v>
      </c>
      <c r="V1281" s="295"/>
      <c r="W1281" s="295"/>
      <c r="X1281" s="295"/>
      <c r="Y1281" s="313"/>
      <c r="Z1281" s="313"/>
      <c r="AA1281" s="301"/>
      <c r="AB1281" s="295"/>
    </row>
    <row r="1282" spans="1:28" ht="15">
      <c r="A1282" s="247" t="s">
        <v>176</v>
      </c>
      <c r="B1282" s="287" t="s">
        <v>4456</v>
      </c>
      <c r="C1282" s="287" t="s">
        <v>4457</v>
      </c>
      <c r="D1282" s="305">
        <v>46</v>
      </c>
      <c r="E1282" s="287" t="s">
        <v>7</v>
      </c>
      <c r="F1282" s="289">
        <v>43707</v>
      </c>
      <c r="G1282" s="290" t="s">
        <v>521</v>
      </c>
      <c r="H1282" s="290" t="s">
        <v>1107</v>
      </c>
      <c r="I1282" s="291">
        <v>0</v>
      </c>
      <c r="J1282" s="291">
        <v>35</v>
      </c>
      <c r="K1282" s="290" t="s">
        <v>815</v>
      </c>
      <c r="L1282" s="292">
        <v>321.26</v>
      </c>
      <c r="M1282" s="293" t="s">
        <v>1108</v>
      </c>
      <c r="N1282" s="293" t="s">
        <v>1109</v>
      </c>
      <c r="O1282" s="294" t="s">
        <v>10</v>
      </c>
      <c r="P1282" s="295">
        <v>-0.51618220000000004</v>
      </c>
      <c r="Q1282" s="295" t="s">
        <v>404</v>
      </c>
      <c r="R1282" s="296">
        <v>0</v>
      </c>
      <c r="S1282" s="297">
        <v>1.341372028241102E-4</v>
      </c>
      <c r="T1282" s="297">
        <v>8.7696424033524003E-4</v>
      </c>
      <c r="U1282" s="298">
        <v>0.15295629702396205</v>
      </c>
      <c r="V1282" s="295"/>
      <c r="W1282" s="295"/>
      <c r="X1282" s="295"/>
      <c r="Y1282" s="313"/>
      <c r="Z1282" s="313"/>
      <c r="AA1282" s="301"/>
      <c r="AB1282" s="295"/>
    </row>
    <row r="1283" spans="1:28" ht="15">
      <c r="A1283" s="247" t="s">
        <v>176</v>
      </c>
      <c r="B1283" s="287" t="s">
        <v>4458</v>
      </c>
      <c r="C1283" s="287" t="s">
        <v>4459</v>
      </c>
      <c r="D1283" s="305">
        <v>47</v>
      </c>
      <c r="E1283" s="287" t="s">
        <v>7</v>
      </c>
      <c r="F1283" s="289">
        <v>43707</v>
      </c>
      <c r="G1283" s="290" t="s">
        <v>521</v>
      </c>
      <c r="H1283" s="290" t="s">
        <v>2312</v>
      </c>
      <c r="I1283" s="291">
        <v>0</v>
      </c>
      <c r="J1283" s="291">
        <v>16</v>
      </c>
      <c r="K1283" s="290" t="s">
        <v>815</v>
      </c>
      <c r="L1283" s="292">
        <v>65</v>
      </c>
      <c r="M1283" s="293" t="s">
        <v>2313</v>
      </c>
      <c r="N1283" s="293" t="s">
        <v>2314</v>
      </c>
      <c r="O1283" s="294" t="s">
        <v>10</v>
      </c>
      <c r="P1283" s="295">
        <v>0.85964200000000002</v>
      </c>
      <c r="Q1283" s="295" t="s">
        <v>408</v>
      </c>
      <c r="R1283" s="296">
        <v>0</v>
      </c>
      <c r="S1283" s="297">
        <v>1.091379502018221E-4</v>
      </c>
      <c r="T1283" s="297">
        <v>6.6648181812710417E-4</v>
      </c>
      <c r="U1283" s="298">
        <v>0.16375232937113446</v>
      </c>
      <c r="V1283" s="295"/>
      <c r="W1283" s="295"/>
      <c r="X1283" s="295"/>
      <c r="Y1283" s="313"/>
      <c r="Z1283" s="313"/>
      <c r="AA1283" s="301"/>
      <c r="AB1283" s="295"/>
    </row>
    <row r="1284" spans="1:28" ht="15">
      <c r="A1284" s="247" t="s">
        <v>176</v>
      </c>
      <c r="B1284" s="287" t="s">
        <v>4460</v>
      </c>
      <c r="C1284" s="287" t="s">
        <v>4461</v>
      </c>
      <c r="D1284" s="305">
        <v>48</v>
      </c>
      <c r="E1284" s="287" t="s">
        <v>7</v>
      </c>
      <c r="F1284" s="289">
        <v>43707</v>
      </c>
      <c r="G1284" s="290" t="s">
        <v>521</v>
      </c>
      <c r="H1284" s="290" t="s">
        <v>3512</v>
      </c>
      <c r="I1284" s="291">
        <v>0</v>
      </c>
      <c r="J1284" s="291">
        <v>35</v>
      </c>
      <c r="K1284" s="290" t="s">
        <v>815</v>
      </c>
      <c r="L1284" s="292">
        <v>80.13</v>
      </c>
      <c r="M1284" s="293" t="s">
        <v>3513</v>
      </c>
      <c r="N1284" s="293" t="s">
        <v>3514</v>
      </c>
      <c r="O1284" s="294" t="s">
        <v>10</v>
      </c>
      <c r="P1284" s="295">
        <v>2.6759862999999999</v>
      </c>
      <c r="Q1284" s="295" t="s">
        <v>399</v>
      </c>
      <c r="R1284" s="296">
        <v>0</v>
      </c>
      <c r="S1284" s="297">
        <v>1.1063806339654406E-4</v>
      </c>
      <c r="T1284" s="297">
        <v>1.0763016569379372E-3</v>
      </c>
      <c r="U1284" s="298">
        <v>0.10279466047772123</v>
      </c>
      <c r="V1284" s="295"/>
      <c r="W1284" s="295"/>
      <c r="X1284" s="295"/>
      <c r="Y1284" s="313"/>
      <c r="Z1284" s="313"/>
      <c r="AA1284" s="301"/>
      <c r="AB1284" s="295"/>
    </row>
    <row r="1285" spans="1:28" ht="15">
      <c r="A1285" s="247" t="s">
        <v>176</v>
      </c>
      <c r="B1285" s="287" t="s">
        <v>4462</v>
      </c>
      <c r="C1285" s="287" t="s">
        <v>4463</v>
      </c>
      <c r="D1285" s="305">
        <v>49</v>
      </c>
      <c r="E1285" s="287" t="s">
        <v>7</v>
      </c>
      <c r="F1285" s="289">
        <v>43707</v>
      </c>
      <c r="G1285" s="290" t="s">
        <v>521</v>
      </c>
      <c r="H1285" s="290" t="s">
        <v>3046</v>
      </c>
      <c r="I1285" s="291">
        <v>0</v>
      </c>
      <c r="J1285" s="291">
        <v>35</v>
      </c>
      <c r="K1285" s="290" t="s">
        <v>815</v>
      </c>
      <c r="L1285" s="292">
        <v>47.26</v>
      </c>
      <c r="M1285" s="293" t="s">
        <v>3047</v>
      </c>
      <c r="N1285" s="293" t="s">
        <v>3048</v>
      </c>
      <c r="O1285" s="294" t="s">
        <v>10</v>
      </c>
      <c r="P1285" s="295">
        <v>-0.11097193</v>
      </c>
      <c r="Q1285" s="295" t="s">
        <v>447</v>
      </c>
      <c r="R1285" s="296">
        <v>0</v>
      </c>
      <c r="S1285" s="297">
        <v>8.9266824370386731E-4</v>
      </c>
      <c r="T1285" s="297">
        <v>1.8449459841100955E-3</v>
      </c>
      <c r="U1285" s="298">
        <v>0.48384519188752473</v>
      </c>
      <c r="V1285" s="295"/>
      <c r="W1285" s="295"/>
      <c r="X1285" s="295"/>
      <c r="Y1285" s="313"/>
      <c r="Z1285" s="313"/>
      <c r="AA1285" s="301"/>
      <c r="AB1285" s="295"/>
    </row>
    <row r="1286" spans="1:28" ht="15">
      <c r="A1286" s="247" t="s">
        <v>176</v>
      </c>
      <c r="B1286" s="287" t="s">
        <v>4464</v>
      </c>
      <c r="C1286" s="287" t="s">
        <v>4465</v>
      </c>
      <c r="D1286" s="305">
        <v>50</v>
      </c>
      <c r="E1286" s="287" t="s">
        <v>7</v>
      </c>
      <c r="F1286" s="289">
        <v>43707</v>
      </c>
      <c r="G1286" s="290" t="s">
        <v>521</v>
      </c>
      <c r="H1286" s="290" t="s">
        <v>1112</v>
      </c>
      <c r="I1286" s="291">
        <v>0</v>
      </c>
      <c r="J1286" s="291">
        <v>35</v>
      </c>
      <c r="K1286" s="290" t="s">
        <v>815</v>
      </c>
      <c r="L1286" s="292">
        <v>121.92</v>
      </c>
      <c r="M1286" s="293" t="s">
        <v>1113</v>
      </c>
      <c r="N1286" s="293" t="s">
        <v>1114</v>
      </c>
      <c r="O1286" s="294" t="s">
        <v>10</v>
      </c>
      <c r="P1286" s="295">
        <v>4.0839910000000001</v>
      </c>
      <c r="Q1286" s="295" t="s">
        <v>404</v>
      </c>
      <c r="R1286" s="296">
        <v>0</v>
      </c>
      <c r="S1286" s="297">
        <v>4.2650992454300301E-5</v>
      </c>
      <c r="T1286" s="297">
        <v>6.5293594398115236E-4</v>
      </c>
      <c r="U1286" s="298">
        <v>6.5321863266163613E-2</v>
      </c>
      <c r="V1286" s="295"/>
      <c r="W1286" s="295"/>
      <c r="X1286" s="295"/>
      <c r="Y1286" s="313"/>
      <c r="Z1286" s="313"/>
      <c r="AA1286" s="301"/>
      <c r="AB1286" s="295"/>
    </row>
    <row r="1287" spans="1:28" ht="15">
      <c r="A1287" s="247" t="s">
        <v>176</v>
      </c>
      <c r="B1287" s="287" t="s">
        <v>4466</v>
      </c>
      <c r="C1287" s="287" t="s">
        <v>4467</v>
      </c>
      <c r="D1287" s="305">
        <v>51</v>
      </c>
      <c r="E1287" s="287" t="s">
        <v>7</v>
      </c>
      <c r="F1287" s="289">
        <v>43707</v>
      </c>
      <c r="G1287" s="290" t="s">
        <v>521</v>
      </c>
      <c r="H1287" s="290" t="s">
        <v>1117</v>
      </c>
      <c r="I1287" s="291">
        <v>0</v>
      </c>
      <c r="J1287" s="291">
        <v>35</v>
      </c>
      <c r="K1287" s="290" t="s">
        <v>815</v>
      </c>
      <c r="L1287" s="292">
        <v>129.21</v>
      </c>
      <c r="M1287" s="293" t="s">
        <v>1118</v>
      </c>
      <c r="N1287" s="293" t="s">
        <v>1119</v>
      </c>
      <c r="O1287" s="294" t="s">
        <v>10</v>
      </c>
      <c r="P1287" s="295">
        <v>-2.189225</v>
      </c>
      <c r="Q1287" s="295" t="s">
        <v>404</v>
      </c>
      <c r="R1287" s="296">
        <v>0</v>
      </c>
      <c r="S1287" s="297">
        <v>1.115895540238458E-5</v>
      </c>
      <c r="T1287" s="297">
        <v>4.0812491630951286E-4</v>
      </c>
      <c r="U1287" s="298">
        <v>2.7342009655499388E-2</v>
      </c>
      <c r="V1287" s="295"/>
      <c r="W1287" s="295"/>
      <c r="X1287" s="295"/>
      <c r="Y1287" s="313"/>
      <c r="Z1287" s="313"/>
      <c r="AA1287" s="301"/>
      <c r="AB1287" s="295"/>
    </row>
    <row r="1288" spans="1:28" ht="15">
      <c r="A1288" s="247" t="s">
        <v>176</v>
      </c>
      <c r="B1288" s="287" t="s">
        <v>4468</v>
      </c>
      <c r="C1288" s="287" t="s">
        <v>4469</v>
      </c>
      <c r="D1288" s="305">
        <v>52</v>
      </c>
      <c r="E1288" s="287" t="s">
        <v>7</v>
      </c>
      <c r="F1288" s="289">
        <v>43707</v>
      </c>
      <c r="G1288" s="290" t="s">
        <v>521</v>
      </c>
      <c r="H1288" s="290" t="s">
        <v>4470</v>
      </c>
      <c r="I1288" s="291">
        <v>0</v>
      </c>
      <c r="J1288" s="291">
        <v>35</v>
      </c>
      <c r="K1288" s="290" t="s">
        <v>815</v>
      </c>
      <c r="L1288" s="292">
        <v>26.45</v>
      </c>
      <c r="M1288" s="293" t="s">
        <v>4471</v>
      </c>
      <c r="N1288" s="293" t="s">
        <v>4472</v>
      </c>
      <c r="O1288" s="294" t="s">
        <v>10</v>
      </c>
      <c r="P1288" s="295">
        <v>-10.6096325</v>
      </c>
      <c r="Q1288" s="295" t="s">
        <v>404</v>
      </c>
      <c r="R1288" s="296">
        <v>0</v>
      </c>
      <c r="S1288" s="297">
        <v>4.6720287806030231E-4</v>
      </c>
      <c r="T1288" s="297">
        <v>7.7212045729101999E-4</v>
      </c>
      <c r="U1288" s="298">
        <v>0.60509066124148658</v>
      </c>
      <c r="V1288" s="295"/>
      <c r="W1288" s="295"/>
      <c r="X1288" s="295"/>
      <c r="Y1288" s="313"/>
      <c r="Z1288" s="313"/>
      <c r="AA1288" s="301"/>
      <c r="AB1288" s="295"/>
    </row>
    <row r="1289" spans="1:28" ht="15">
      <c r="A1289" s="247" t="s">
        <v>176</v>
      </c>
      <c r="B1289" s="287" t="s">
        <v>4473</v>
      </c>
      <c r="C1289" s="287" t="s">
        <v>4474</v>
      </c>
      <c r="D1289" s="305">
        <v>53</v>
      </c>
      <c r="E1289" s="287" t="s">
        <v>7</v>
      </c>
      <c r="F1289" s="289">
        <v>43707</v>
      </c>
      <c r="G1289" s="290" t="s">
        <v>521</v>
      </c>
      <c r="H1289" s="290" t="s">
        <v>3625</v>
      </c>
      <c r="I1289" s="291">
        <v>0</v>
      </c>
      <c r="J1289" s="291">
        <v>8</v>
      </c>
      <c r="K1289" s="290" t="s">
        <v>815</v>
      </c>
      <c r="L1289" s="292">
        <v>89.72</v>
      </c>
      <c r="M1289" s="293" t="s">
        <v>3626</v>
      </c>
      <c r="N1289" s="293" t="s">
        <v>3627</v>
      </c>
      <c r="O1289" s="294" t="s">
        <v>10</v>
      </c>
      <c r="P1289" s="295">
        <v>-7.5885653</v>
      </c>
      <c r="Q1289" s="295" t="s">
        <v>280</v>
      </c>
      <c r="R1289" s="296">
        <v>0</v>
      </c>
      <c r="S1289" s="297">
        <v>7.1429871959302355E-4</v>
      </c>
      <c r="T1289" s="297">
        <v>6.2139864932597027E-4</v>
      </c>
      <c r="U1289" s="298">
        <v>1.1495015645235498</v>
      </c>
      <c r="V1289" s="295"/>
      <c r="W1289" s="295"/>
      <c r="X1289" s="295"/>
      <c r="Y1289" s="313"/>
      <c r="Z1289" s="313"/>
      <c r="AA1289" s="301"/>
      <c r="AB1289" s="295"/>
    </row>
    <row r="1290" spans="1:28" ht="15">
      <c r="A1290" s="247" t="s">
        <v>176</v>
      </c>
      <c r="B1290" s="287" t="s">
        <v>4475</v>
      </c>
      <c r="C1290" s="287" t="s">
        <v>4476</v>
      </c>
      <c r="D1290" s="305">
        <v>54</v>
      </c>
      <c r="E1290" s="287" t="s">
        <v>7</v>
      </c>
      <c r="F1290" s="289">
        <v>43707</v>
      </c>
      <c r="G1290" s="290" t="s">
        <v>521</v>
      </c>
      <c r="H1290" s="290" t="s">
        <v>3051</v>
      </c>
      <c r="I1290" s="291">
        <v>0</v>
      </c>
      <c r="J1290" s="291">
        <v>35</v>
      </c>
      <c r="K1290" s="290" t="s">
        <v>815</v>
      </c>
      <c r="L1290" s="292">
        <v>46</v>
      </c>
      <c r="M1290" s="293" t="s">
        <v>3052</v>
      </c>
      <c r="N1290" s="293" t="s">
        <v>3053</v>
      </c>
      <c r="O1290" s="294" t="s">
        <v>10</v>
      </c>
      <c r="P1290" s="295">
        <v>-0.90971590000000002</v>
      </c>
      <c r="Q1290" s="295" t="s">
        <v>447</v>
      </c>
      <c r="R1290" s="296">
        <v>0</v>
      </c>
      <c r="S1290" s="297">
        <v>5.5009143983969619E-4</v>
      </c>
      <c r="T1290" s="297">
        <v>9.6167251510983576E-4</v>
      </c>
      <c r="U1290" s="298">
        <v>0.57201534950478272</v>
      </c>
      <c r="V1290" s="295"/>
      <c r="W1290" s="295"/>
      <c r="X1290" s="295"/>
      <c r="Y1290" s="313"/>
      <c r="Z1290" s="313"/>
      <c r="AA1290" s="301"/>
      <c r="AB1290" s="295"/>
    </row>
    <row r="1291" spans="1:28" ht="15">
      <c r="A1291" s="247" t="s">
        <v>4477</v>
      </c>
      <c r="B1291" s="287" t="s">
        <v>4478</v>
      </c>
      <c r="C1291" s="287" t="s">
        <v>4479</v>
      </c>
      <c r="D1291" s="305">
        <v>55</v>
      </c>
      <c r="E1291" s="287" t="s">
        <v>7</v>
      </c>
      <c r="F1291" s="289">
        <v>43707</v>
      </c>
      <c r="G1291" s="290" t="s">
        <v>521</v>
      </c>
      <c r="H1291" s="290" t="s">
        <v>3058</v>
      </c>
      <c r="I1291" s="291">
        <v>0</v>
      </c>
      <c r="J1291" s="291">
        <v>1</v>
      </c>
      <c r="K1291" s="290" t="s">
        <v>815</v>
      </c>
      <c r="L1291" s="292">
        <v>33.17</v>
      </c>
      <c r="M1291" s="293" t="s">
        <v>360</v>
      </c>
      <c r="N1291" s="293" t="s">
        <v>3059</v>
      </c>
      <c r="O1291" s="294" t="s">
        <v>10</v>
      </c>
      <c r="P1291" s="295">
        <v>-0.75026749999999998</v>
      </c>
      <c r="Q1291" s="295" t="s">
        <v>280</v>
      </c>
      <c r="R1291" s="296">
        <v>0</v>
      </c>
      <c r="S1291" s="297">
        <v>7.2629485707759146E-4</v>
      </c>
      <c r="T1291" s="297">
        <v>4.7633131079023689E-4</v>
      </c>
      <c r="U1291" s="298">
        <v>1.5247682455991889</v>
      </c>
      <c r="V1291" s="295"/>
      <c r="W1291" s="295"/>
      <c r="X1291" s="295"/>
      <c r="Y1291" s="313"/>
      <c r="Z1291" s="313"/>
      <c r="AA1291" s="301"/>
      <c r="AB1291" s="295"/>
    </row>
    <row r="1292" spans="1:28" ht="15">
      <c r="A1292" s="247" t="s">
        <v>4480</v>
      </c>
      <c r="B1292" s="287" t="s">
        <v>4481</v>
      </c>
      <c r="C1292" s="287" t="s">
        <v>4482</v>
      </c>
      <c r="D1292" s="305">
        <v>56</v>
      </c>
      <c r="E1292" s="287" t="s">
        <v>7</v>
      </c>
      <c r="F1292" s="289">
        <v>43707</v>
      </c>
      <c r="G1292" s="290" t="s">
        <v>521</v>
      </c>
      <c r="H1292" s="290" t="s">
        <v>900</v>
      </c>
      <c r="I1292" s="291">
        <v>0</v>
      </c>
      <c r="J1292" s="291">
        <v>1</v>
      </c>
      <c r="K1292" s="290" t="s">
        <v>815</v>
      </c>
      <c r="L1292" s="292">
        <v>32.799999999999997</v>
      </c>
      <c r="M1292" s="293" t="s">
        <v>901</v>
      </c>
      <c r="N1292" s="293" t="s">
        <v>902</v>
      </c>
      <c r="O1292" s="294" t="s">
        <v>10</v>
      </c>
      <c r="P1292" s="295">
        <v>-1.1021494999999999</v>
      </c>
      <c r="Q1292" s="295" t="s">
        <v>280</v>
      </c>
      <c r="R1292" s="296">
        <v>0</v>
      </c>
      <c r="S1292" s="297">
        <v>3.5379145876486112E-4</v>
      </c>
      <c r="T1292" s="297">
        <v>2.1612736555739828E-4</v>
      </c>
      <c r="U1292" s="298">
        <v>1.6369581790460614</v>
      </c>
      <c r="V1292" s="295"/>
      <c r="W1292" s="295"/>
      <c r="X1292" s="295"/>
      <c r="Y1292" s="313"/>
      <c r="Z1292" s="313"/>
      <c r="AA1292" s="301"/>
      <c r="AB1292" s="295"/>
    </row>
    <row r="1293" spans="1:28" ht="15">
      <c r="A1293" s="247" t="s">
        <v>4483</v>
      </c>
      <c r="B1293" s="287" t="s">
        <v>4484</v>
      </c>
      <c r="C1293" s="287" t="s">
        <v>4485</v>
      </c>
      <c r="D1293" s="305">
        <v>57</v>
      </c>
      <c r="E1293" s="287" t="s">
        <v>7</v>
      </c>
      <c r="F1293" s="289">
        <v>43707</v>
      </c>
      <c r="G1293" s="290" t="s">
        <v>521</v>
      </c>
      <c r="H1293" s="290" t="s">
        <v>2436</v>
      </c>
      <c r="I1293" s="291">
        <v>0</v>
      </c>
      <c r="J1293" s="291">
        <v>1</v>
      </c>
      <c r="K1293" s="290" t="s">
        <v>815</v>
      </c>
      <c r="L1293" s="292">
        <v>89.26</v>
      </c>
      <c r="M1293" s="293" t="s">
        <v>2437</v>
      </c>
      <c r="N1293" s="293" t="s">
        <v>2438</v>
      </c>
      <c r="O1293" s="294" t="s">
        <v>10</v>
      </c>
      <c r="P1293" s="295">
        <v>-5.8366179999999996</v>
      </c>
      <c r="Q1293" s="295" t="s">
        <v>399</v>
      </c>
      <c r="R1293" s="296">
        <v>0</v>
      </c>
      <c r="S1293" s="297">
        <v>1.0051949423981012E-5</v>
      </c>
      <c r="T1293" s="297">
        <v>3.688363138216877E-4</v>
      </c>
      <c r="U1293" s="298">
        <v>2.7253144680435621E-2</v>
      </c>
      <c r="V1293" s="295"/>
      <c r="W1293" s="295"/>
      <c r="X1293" s="295"/>
      <c r="Y1293" s="313"/>
      <c r="Z1293" s="313"/>
      <c r="AA1293" s="301"/>
      <c r="AB1293" s="295"/>
    </row>
    <row r="1294" spans="1:28" ht="15">
      <c r="A1294" s="247" t="s">
        <v>176</v>
      </c>
      <c r="B1294" s="287" t="s">
        <v>4486</v>
      </c>
      <c r="C1294" s="287" t="s">
        <v>4487</v>
      </c>
      <c r="D1294" s="305">
        <v>58</v>
      </c>
      <c r="E1294" s="287" t="s">
        <v>7</v>
      </c>
      <c r="F1294" s="289">
        <v>43707</v>
      </c>
      <c r="G1294" s="290" t="s">
        <v>521</v>
      </c>
      <c r="H1294" s="290" t="s">
        <v>1124</v>
      </c>
      <c r="I1294" s="291">
        <v>0</v>
      </c>
      <c r="J1294" s="291">
        <v>35</v>
      </c>
      <c r="K1294" s="290" t="s">
        <v>815</v>
      </c>
      <c r="L1294" s="292">
        <v>34.71</v>
      </c>
      <c r="M1294" s="293" t="s">
        <v>1125</v>
      </c>
      <c r="N1294" s="293" t="s">
        <v>1126</v>
      </c>
      <c r="O1294" s="294" t="s">
        <v>10</v>
      </c>
      <c r="P1294" s="295">
        <v>5.5746912999999996</v>
      </c>
      <c r="Q1294" s="295" t="s">
        <v>484</v>
      </c>
      <c r="R1294" s="296">
        <v>0</v>
      </c>
      <c r="S1294" s="297">
        <v>5.0386684749883912E-5</v>
      </c>
      <c r="T1294" s="297">
        <v>6.9109043488496278E-4</v>
      </c>
      <c r="U1294" s="298">
        <v>7.290895982125864E-2</v>
      </c>
      <c r="V1294" s="295"/>
      <c r="W1294" s="295"/>
      <c r="X1294" s="295"/>
      <c r="Y1294" s="313"/>
      <c r="Z1294" s="313"/>
      <c r="AA1294" s="301"/>
      <c r="AB1294" s="295"/>
    </row>
    <row r="1295" spans="1:28" ht="15">
      <c r="A1295" s="247" t="s">
        <v>176</v>
      </c>
      <c r="B1295" s="287" t="s">
        <v>4488</v>
      </c>
      <c r="C1295" s="287" t="s">
        <v>4489</v>
      </c>
      <c r="D1295" s="305">
        <v>59</v>
      </c>
      <c r="E1295" s="287" t="s">
        <v>7</v>
      </c>
      <c r="F1295" s="289">
        <v>43707</v>
      </c>
      <c r="G1295" s="290" t="s">
        <v>521</v>
      </c>
      <c r="H1295" s="290" t="s">
        <v>4490</v>
      </c>
      <c r="I1295" s="291">
        <v>0</v>
      </c>
      <c r="J1295" s="291">
        <v>35</v>
      </c>
      <c r="K1295" s="290" t="s">
        <v>815</v>
      </c>
      <c r="L1295" s="292">
        <v>58.28</v>
      </c>
      <c r="M1295" s="293" t="s">
        <v>4491</v>
      </c>
      <c r="N1295" s="293" t="s">
        <v>4492</v>
      </c>
      <c r="O1295" s="294" t="s">
        <v>10</v>
      </c>
      <c r="P1295" s="295">
        <v>0.65937040000000002</v>
      </c>
      <c r="Q1295" s="295" t="s">
        <v>484</v>
      </c>
      <c r="R1295" s="296">
        <v>0</v>
      </c>
      <c r="S1295" s="297">
        <v>3.1026493253974121E-4</v>
      </c>
      <c r="T1295" s="297">
        <v>8.8923171453796101E-4</v>
      </c>
      <c r="U1295" s="298">
        <v>0.34891348055546223</v>
      </c>
      <c r="V1295" s="295"/>
      <c r="W1295" s="295"/>
      <c r="X1295" s="295"/>
      <c r="Y1295" s="313"/>
      <c r="Z1295" s="313"/>
      <c r="AA1295" s="301"/>
      <c r="AB1295" s="295"/>
    </row>
    <row r="1296" spans="1:28" ht="15">
      <c r="A1296" s="247" t="s">
        <v>176</v>
      </c>
      <c r="B1296" s="287" t="s">
        <v>4493</v>
      </c>
      <c r="C1296" s="287" t="s">
        <v>4494</v>
      </c>
      <c r="D1296" s="305">
        <v>60</v>
      </c>
      <c r="E1296" s="287" t="s">
        <v>7</v>
      </c>
      <c r="F1296" s="289">
        <v>43707</v>
      </c>
      <c r="G1296" s="290" t="s">
        <v>521</v>
      </c>
      <c r="H1296" s="290" t="s">
        <v>1129</v>
      </c>
      <c r="I1296" s="291">
        <v>0</v>
      </c>
      <c r="J1296" s="291">
        <v>10</v>
      </c>
      <c r="K1296" s="290" t="s">
        <v>815</v>
      </c>
      <c r="L1296" s="292">
        <v>144.96</v>
      </c>
      <c r="M1296" s="293" t="s">
        <v>1130</v>
      </c>
      <c r="N1296" s="293" t="s">
        <v>1131</v>
      </c>
      <c r="O1296" s="294" t="s">
        <v>10</v>
      </c>
      <c r="P1296" s="295">
        <v>-1.8754423</v>
      </c>
      <c r="Q1296" s="295" t="s">
        <v>395</v>
      </c>
      <c r="R1296" s="296">
        <v>0</v>
      </c>
      <c r="S1296" s="297">
        <v>5.9513643653166608E-4</v>
      </c>
      <c r="T1296" s="297">
        <v>4.538553081585742E-4</v>
      </c>
      <c r="U1296" s="298">
        <v>1.3112911225965636</v>
      </c>
      <c r="V1296" s="295"/>
      <c r="W1296" s="295"/>
      <c r="X1296" s="295"/>
      <c r="Y1296" s="313"/>
      <c r="Z1296" s="313"/>
      <c r="AA1296" s="301"/>
      <c r="AB1296" s="295"/>
    </row>
    <row r="1297" spans="1:28" ht="15">
      <c r="A1297" s="247" t="s">
        <v>176</v>
      </c>
      <c r="B1297" s="287" t="s">
        <v>4495</v>
      </c>
      <c r="C1297" s="287" t="s">
        <v>4496</v>
      </c>
      <c r="D1297" s="305">
        <v>61</v>
      </c>
      <c r="E1297" s="287" t="s">
        <v>7</v>
      </c>
      <c r="F1297" s="289">
        <v>43707</v>
      </c>
      <c r="G1297" s="290" t="s">
        <v>521</v>
      </c>
      <c r="H1297" s="290" t="s">
        <v>2056</v>
      </c>
      <c r="I1297" s="291">
        <v>0</v>
      </c>
      <c r="J1297" s="291">
        <v>35</v>
      </c>
      <c r="K1297" s="290" t="s">
        <v>815</v>
      </c>
      <c r="L1297" s="292">
        <v>283.20999999999998</v>
      </c>
      <c r="M1297" s="293" t="s">
        <v>2057</v>
      </c>
      <c r="N1297" s="293" t="s">
        <v>2058</v>
      </c>
      <c r="O1297" s="294" t="s">
        <v>10</v>
      </c>
      <c r="P1297" s="295">
        <v>-0.96377133999999998</v>
      </c>
      <c r="Q1297" s="295" t="s">
        <v>408</v>
      </c>
      <c r="R1297" s="296">
        <v>0</v>
      </c>
      <c r="S1297" s="297">
        <v>3.7590883252780903E-3</v>
      </c>
      <c r="T1297" s="297">
        <v>1.6405876459088654E-3</v>
      </c>
      <c r="U1297" s="298">
        <v>2.2913060052915379</v>
      </c>
      <c r="V1297" s="295"/>
      <c r="W1297" s="295"/>
      <c r="X1297" s="295"/>
      <c r="Y1297" s="313"/>
      <c r="Z1297" s="313"/>
      <c r="AA1297" s="301"/>
      <c r="AB1297" s="295"/>
    </row>
    <row r="1298" spans="1:28" ht="15">
      <c r="A1298" s="247" t="s">
        <v>176</v>
      </c>
      <c r="B1298" s="287" t="s">
        <v>4497</v>
      </c>
      <c r="C1298" s="287" t="s">
        <v>4498</v>
      </c>
      <c r="D1298" s="305">
        <v>62</v>
      </c>
      <c r="E1298" s="287" t="s">
        <v>7</v>
      </c>
      <c r="F1298" s="289">
        <v>43707</v>
      </c>
      <c r="G1298" s="290" t="s">
        <v>521</v>
      </c>
      <c r="H1298" s="290" t="s">
        <v>4499</v>
      </c>
      <c r="I1298" s="291">
        <v>0</v>
      </c>
      <c r="J1298" s="291">
        <v>35</v>
      </c>
      <c r="K1298" s="290" t="s">
        <v>815</v>
      </c>
      <c r="L1298" s="292">
        <v>108.04</v>
      </c>
      <c r="M1298" s="293" t="s">
        <v>4500</v>
      </c>
      <c r="N1298" s="293" t="s">
        <v>4501</v>
      </c>
      <c r="O1298" s="294" t="s">
        <v>10</v>
      </c>
      <c r="P1298" s="295">
        <v>-4.8451659999999999</v>
      </c>
      <c r="Q1298" s="295" t="s">
        <v>395</v>
      </c>
      <c r="R1298" s="296">
        <v>0</v>
      </c>
      <c r="S1298" s="297">
        <v>6.486309155036967E-4</v>
      </c>
      <c r="T1298" s="297">
        <v>3.6513710407703082E-4</v>
      </c>
      <c r="U1298" s="298">
        <v>1.7764037350935962</v>
      </c>
      <c r="V1298" s="295"/>
      <c r="W1298" s="295"/>
      <c r="X1298" s="295"/>
      <c r="Y1298" s="313"/>
      <c r="Z1298" s="313"/>
      <c r="AA1298" s="301"/>
      <c r="AB1298" s="295"/>
    </row>
    <row r="1299" spans="1:28" ht="15">
      <c r="A1299" s="247" t="s">
        <v>176</v>
      </c>
      <c r="B1299" s="287" t="s">
        <v>4502</v>
      </c>
      <c r="C1299" s="287" t="s">
        <v>4503</v>
      </c>
      <c r="D1299" s="305">
        <v>63</v>
      </c>
      <c r="E1299" s="287" t="s">
        <v>7</v>
      </c>
      <c r="F1299" s="289">
        <v>43707</v>
      </c>
      <c r="G1299" s="290" t="s">
        <v>521</v>
      </c>
      <c r="H1299" s="290" t="s">
        <v>4504</v>
      </c>
      <c r="I1299" s="291">
        <v>0</v>
      </c>
      <c r="J1299" s="291">
        <v>35</v>
      </c>
      <c r="K1299" s="290" t="s">
        <v>815</v>
      </c>
      <c r="L1299" s="292">
        <v>13.25</v>
      </c>
      <c r="M1299" s="293" t="s">
        <v>4505</v>
      </c>
      <c r="N1299" s="293" t="s">
        <v>4506</v>
      </c>
      <c r="O1299" s="294" t="s">
        <v>10</v>
      </c>
      <c r="P1299" s="295">
        <v>-10.175437000000001</v>
      </c>
      <c r="Q1299" s="295" t="s">
        <v>447</v>
      </c>
      <c r="R1299" s="296">
        <v>0</v>
      </c>
      <c r="S1299" s="297">
        <v>2.3631409805983694E-4</v>
      </c>
      <c r="T1299" s="297">
        <v>5.5158869803617616E-4</v>
      </c>
      <c r="U1299" s="298">
        <v>0.42842447443391635</v>
      </c>
      <c r="V1299" s="295"/>
      <c r="W1299" s="295"/>
      <c r="X1299" s="295"/>
      <c r="Y1299" s="313"/>
      <c r="Z1299" s="313"/>
      <c r="AA1299" s="301"/>
      <c r="AB1299" s="295"/>
    </row>
    <row r="1300" spans="1:28" ht="15">
      <c r="A1300" s="247" t="s">
        <v>176</v>
      </c>
      <c r="B1300" s="287" t="s">
        <v>4507</v>
      </c>
      <c r="C1300" s="287" t="s">
        <v>4508</v>
      </c>
      <c r="D1300" s="305">
        <v>64</v>
      </c>
      <c r="E1300" s="287" t="s">
        <v>7</v>
      </c>
      <c r="F1300" s="289">
        <v>43707</v>
      </c>
      <c r="G1300" s="290" t="s">
        <v>521</v>
      </c>
      <c r="H1300" s="290" t="s">
        <v>2445</v>
      </c>
      <c r="I1300" s="291">
        <v>0</v>
      </c>
      <c r="J1300" s="291">
        <v>20</v>
      </c>
      <c r="K1300" s="290" t="s">
        <v>815</v>
      </c>
      <c r="L1300" s="292">
        <v>209</v>
      </c>
      <c r="M1300" s="293" t="s">
        <v>2446</v>
      </c>
      <c r="N1300" s="293" t="s">
        <v>2447</v>
      </c>
      <c r="O1300" s="294" t="s">
        <v>10</v>
      </c>
      <c r="P1300" s="295">
        <v>-9.1677669999999996</v>
      </c>
      <c r="Q1300" s="295" t="s">
        <v>280</v>
      </c>
      <c r="R1300" s="296">
        <v>0</v>
      </c>
      <c r="S1300" s="297">
        <v>8.052031960858036E-5</v>
      </c>
      <c r="T1300" s="297">
        <v>3.5935875326888043E-4</v>
      </c>
      <c r="U1300" s="298">
        <v>0.22406667119176368</v>
      </c>
      <c r="V1300" s="295"/>
      <c r="W1300" s="295"/>
      <c r="X1300" s="295"/>
      <c r="Y1300" s="313"/>
      <c r="Z1300" s="313"/>
      <c r="AA1300" s="301"/>
      <c r="AB1300" s="295"/>
    </row>
    <row r="1301" spans="1:28" ht="15">
      <c r="A1301" s="247" t="s">
        <v>4509</v>
      </c>
      <c r="B1301" s="287" t="s">
        <v>4510</v>
      </c>
      <c r="C1301" s="287" t="s">
        <v>4511</v>
      </c>
      <c r="D1301" s="305">
        <v>65</v>
      </c>
      <c r="E1301" s="287" t="s">
        <v>7</v>
      </c>
      <c r="F1301" s="289">
        <v>43707</v>
      </c>
      <c r="G1301" s="290" t="s">
        <v>521</v>
      </c>
      <c r="H1301" s="290" t="s">
        <v>1143</v>
      </c>
      <c r="I1301" s="291">
        <v>0</v>
      </c>
      <c r="J1301" s="291">
        <v>1</v>
      </c>
      <c r="K1301" s="290" t="s">
        <v>815</v>
      </c>
      <c r="L1301" s="292">
        <v>288.36</v>
      </c>
      <c r="M1301" s="293" t="s">
        <v>1144</v>
      </c>
      <c r="N1301" s="293" t="s">
        <v>1145</v>
      </c>
      <c r="O1301" s="294" t="s">
        <v>10</v>
      </c>
      <c r="P1301" s="295">
        <v>-3.1517029999999999</v>
      </c>
      <c r="Q1301" s="295" t="s">
        <v>408</v>
      </c>
      <c r="R1301" s="296">
        <v>0</v>
      </c>
      <c r="S1301" s="297">
        <v>5.1679031738050742E-3</v>
      </c>
      <c r="T1301" s="297">
        <v>3.0594123819767233E-3</v>
      </c>
      <c r="U1301" s="298">
        <v>1.6891816233240284</v>
      </c>
      <c r="V1301" s="295"/>
      <c r="W1301" s="295"/>
      <c r="X1301" s="295"/>
      <c r="Y1301" s="313"/>
      <c r="Z1301" s="313"/>
      <c r="AA1301" s="301"/>
      <c r="AB1301" s="295"/>
    </row>
    <row r="1302" spans="1:28" ht="15">
      <c r="A1302" s="247" t="s">
        <v>176</v>
      </c>
      <c r="B1302" s="287" t="s">
        <v>4512</v>
      </c>
      <c r="C1302" s="287" t="s">
        <v>4513</v>
      </c>
      <c r="D1302" s="305">
        <v>66</v>
      </c>
      <c r="E1302" s="287" t="s">
        <v>7</v>
      </c>
      <c r="F1302" s="289">
        <v>43707</v>
      </c>
      <c r="G1302" s="290" t="s">
        <v>521</v>
      </c>
      <c r="H1302" s="290" t="s">
        <v>4514</v>
      </c>
      <c r="I1302" s="291">
        <v>0</v>
      </c>
      <c r="J1302" s="291">
        <v>35</v>
      </c>
      <c r="K1302" s="290" t="s">
        <v>815</v>
      </c>
      <c r="L1302" s="292">
        <v>16.600000000000001</v>
      </c>
      <c r="M1302" s="293" t="s">
        <v>4515</v>
      </c>
      <c r="N1302" s="293" t="s">
        <v>4516</v>
      </c>
      <c r="O1302" s="294" t="s">
        <v>10</v>
      </c>
      <c r="P1302" s="295">
        <v>-12.030488</v>
      </c>
      <c r="Q1302" s="295" t="s">
        <v>408</v>
      </c>
      <c r="R1302" s="296">
        <v>0</v>
      </c>
      <c r="S1302" s="297">
        <v>1.9226960832703939E-4</v>
      </c>
      <c r="T1302" s="297">
        <v>6.8217139899024804E-4</v>
      </c>
      <c r="U1302" s="298">
        <v>0.28184941293586535</v>
      </c>
      <c r="V1302" s="295"/>
      <c r="W1302" s="295"/>
      <c r="X1302" s="295"/>
      <c r="Y1302" s="313"/>
      <c r="Z1302" s="313"/>
      <c r="AA1302" s="301"/>
      <c r="AB1302" s="295"/>
    </row>
    <row r="1303" spans="1:28" ht="15">
      <c r="A1303" s="247" t="s">
        <v>176</v>
      </c>
      <c r="B1303" s="287" t="s">
        <v>4517</v>
      </c>
      <c r="C1303" s="287" t="s">
        <v>4518</v>
      </c>
      <c r="D1303" s="305">
        <v>67</v>
      </c>
      <c r="E1303" s="287" t="s">
        <v>7</v>
      </c>
      <c r="F1303" s="289">
        <v>43707</v>
      </c>
      <c r="G1303" s="290" t="s">
        <v>521</v>
      </c>
      <c r="H1303" s="290" t="s">
        <v>3225</v>
      </c>
      <c r="I1303" s="291">
        <v>0</v>
      </c>
      <c r="J1303" s="291">
        <v>26</v>
      </c>
      <c r="K1303" s="290" t="s">
        <v>815</v>
      </c>
      <c r="L1303" s="292">
        <v>18.38</v>
      </c>
      <c r="M1303" s="293" t="s">
        <v>3226</v>
      </c>
      <c r="N1303" s="293" t="s">
        <v>3227</v>
      </c>
      <c r="O1303" s="294" t="s">
        <v>10</v>
      </c>
      <c r="P1303" s="295">
        <v>-1.8219590000000001</v>
      </c>
      <c r="Q1303" s="295" t="s">
        <v>408</v>
      </c>
      <c r="R1303" s="296">
        <v>0</v>
      </c>
      <c r="S1303" s="297">
        <v>1.7072555337720935E-6</v>
      </c>
      <c r="T1303" s="297">
        <v>3.24311203959177E-4</v>
      </c>
      <c r="U1303" s="298">
        <v>5.2642508582188734E-3</v>
      </c>
      <c r="V1303" s="295"/>
      <c r="W1303" s="295"/>
      <c r="X1303" s="295"/>
      <c r="Y1303" s="313"/>
      <c r="Z1303" s="313"/>
      <c r="AA1303" s="301"/>
      <c r="AB1303" s="295"/>
    </row>
    <row r="1304" spans="1:28" ht="15">
      <c r="A1304" s="247" t="s">
        <v>176</v>
      </c>
      <c r="B1304" s="287" t="s">
        <v>4519</v>
      </c>
      <c r="C1304" s="287" t="s">
        <v>4520</v>
      </c>
      <c r="D1304" s="305">
        <v>68</v>
      </c>
      <c r="E1304" s="287" t="s">
        <v>7</v>
      </c>
      <c r="F1304" s="289">
        <v>43707</v>
      </c>
      <c r="G1304" s="290" t="s">
        <v>521</v>
      </c>
      <c r="H1304" s="290" t="s">
        <v>3363</v>
      </c>
      <c r="I1304" s="291">
        <v>0</v>
      </c>
      <c r="J1304" s="291">
        <v>35</v>
      </c>
      <c r="K1304" s="290" t="s">
        <v>815</v>
      </c>
      <c r="L1304" s="292">
        <v>47.26</v>
      </c>
      <c r="M1304" s="293" t="s">
        <v>3364</v>
      </c>
      <c r="N1304" s="293" t="s">
        <v>3365</v>
      </c>
      <c r="O1304" s="294" t="s">
        <v>10</v>
      </c>
      <c r="P1304" s="295">
        <v>-6.1269939999999998</v>
      </c>
      <c r="Q1304" s="295" t="s">
        <v>408</v>
      </c>
      <c r="R1304" s="296">
        <v>0</v>
      </c>
      <c r="S1304" s="297">
        <v>4.6570820702371408E-5</v>
      </c>
      <c r="T1304" s="297">
        <v>3.0992932102769653E-4</v>
      </c>
      <c r="U1304" s="298">
        <v>0.15026271327910162</v>
      </c>
      <c r="V1304" s="295"/>
      <c r="W1304" s="295"/>
      <c r="X1304" s="295"/>
      <c r="Y1304" s="313"/>
      <c r="Z1304" s="313"/>
      <c r="AA1304" s="301"/>
      <c r="AB1304" s="295"/>
    </row>
    <row r="1305" spans="1:28" ht="15">
      <c r="A1305" s="247" t="s">
        <v>176</v>
      </c>
      <c r="B1305" s="287" t="s">
        <v>4521</v>
      </c>
      <c r="C1305" s="287" t="s">
        <v>4522</v>
      </c>
      <c r="D1305" s="305">
        <v>69</v>
      </c>
      <c r="E1305" s="287" t="s">
        <v>7</v>
      </c>
      <c r="F1305" s="289">
        <v>43707</v>
      </c>
      <c r="G1305" s="290" t="s">
        <v>521</v>
      </c>
      <c r="H1305" s="290" t="s">
        <v>4523</v>
      </c>
      <c r="I1305" s="291">
        <v>0</v>
      </c>
      <c r="J1305" s="291">
        <v>35</v>
      </c>
      <c r="K1305" s="290" t="s">
        <v>815</v>
      </c>
      <c r="L1305" s="292">
        <v>23.68</v>
      </c>
      <c r="M1305" s="293" t="s">
        <v>4524</v>
      </c>
      <c r="N1305" s="293" t="s">
        <v>4525</v>
      </c>
      <c r="O1305" s="294" t="s">
        <v>10</v>
      </c>
      <c r="P1305" s="295">
        <v>12.948954000000001</v>
      </c>
      <c r="Q1305" s="295" t="s">
        <v>404</v>
      </c>
      <c r="R1305" s="296">
        <v>0</v>
      </c>
      <c r="S1305" s="297">
        <v>2.1723036573784813E-4</v>
      </c>
      <c r="T1305" s="297">
        <v>7.9543297676581428E-4</v>
      </c>
      <c r="U1305" s="298">
        <v>0.2730970076461936</v>
      </c>
      <c r="V1305" s="295"/>
      <c r="W1305" s="295"/>
      <c r="X1305" s="295"/>
      <c r="Y1305" s="313"/>
      <c r="Z1305" s="313"/>
      <c r="AA1305" s="301"/>
      <c r="AB1305" s="295"/>
    </row>
    <row r="1306" spans="1:28" ht="15">
      <c r="A1306" s="247" t="s">
        <v>4526</v>
      </c>
      <c r="B1306" s="287" t="s">
        <v>4527</v>
      </c>
      <c r="C1306" s="287" t="s">
        <v>4528</v>
      </c>
      <c r="D1306" s="305">
        <v>70</v>
      </c>
      <c r="E1306" s="287" t="s">
        <v>7</v>
      </c>
      <c r="F1306" s="289">
        <v>43707</v>
      </c>
      <c r="G1306" s="290" t="s">
        <v>521</v>
      </c>
      <c r="H1306" s="290" t="s">
        <v>2920</v>
      </c>
      <c r="I1306" s="291">
        <v>0</v>
      </c>
      <c r="J1306" s="291">
        <v>1</v>
      </c>
      <c r="K1306" s="290" t="s">
        <v>815</v>
      </c>
      <c r="L1306" s="292">
        <v>87.36</v>
      </c>
      <c r="M1306" s="293" t="s">
        <v>2921</v>
      </c>
      <c r="N1306" s="293" t="s">
        <v>2922</v>
      </c>
      <c r="O1306" s="294" t="s">
        <v>10</v>
      </c>
      <c r="P1306" s="295">
        <v>-1.8635809999999999</v>
      </c>
      <c r="Q1306" s="295" t="s">
        <v>484</v>
      </c>
      <c r="R1306" s="296">
        <v>0</v>
      </c>
      <c r="S1306" s="297" t="s">
        <v>280</v>
      </c>
      <c r="T1306" s="297" t="s">
        <v>280</v>
      </c>
      <c r="U1306" s="298" t="s">
        <v>280</v>
      </c>
      <c r="V1306" s="295"/>
      <c r="W1306" s="295"/>
      <c r="X1306" s="295"/>
      <c r="Y1306" s="313"/>
      <c r="Z1306" s="313"/>
      <c r="AA1306" s="301"/>
      <c r="AB1306" s="295"/>
    </row>
    <row r="1307" spans="1:28" ht="15">
      <c r="A1307" s="247" t="s">
        <v>176</v>
      </c>
      <c r="B1307" s="287" t="s">
        <v>4529</v>
      </c>
      <c r="C1307" s="287" t="s">
        <v>4530</v>
      </c>
      <c r="D1307" s="305">
        <v>71</v>
      </c>
      <c r="E1307" s="287" t="s">
        <v>7</v>
      </c>
      <c r="F1307" s="289">
        <v>43707</v>
      </c>
      <c r="G1307" s="290" t="s">
        <v>521</v>
      </c>
      <c r="H1307" s="290" t="s">
        <v>4531</v>
      </c>
      <c r="I1307" s="291">
        <v>0</v>
      </c>
      <c r="J1307" s="291">
        <v>35</v>
      </c>
      <c r="K1307" s="290" t="s">
        <v>815</v>
      </c>
      <c r="L1307" s="292">
        <v>51</v>
      </c>
      <c r="M1307" s="293" t="s">
        <v>4532</v>
      </c>
      <c r="N1307" s="293" t="s">
        <v>4533</v>
      </c>
      <c r="O1307" s="294" t="s">
        <v>10</v>
      </c>
      <c r="P1307" s="295">
        <v>4.8139570000000003</v>
      </c>
      <c r="Q1307" s="295" t="s">
        <v>447</v>
      </c>
      <c r="R1307" s="296">
        <v>0</v>
      </c>
      <c r="S1307" s="297">
        <v>4.8254369991142189E-4</v>
      </c>
      <c r="T1307" s="297">
        <v>6.1885315372117245E-4</v>
      </c>
      <c r="U1307" s="298">
        <v>0.77973861328795058</v>
      </c>
      <c r="V1307" s="295"/>
      <c r="W1307" s="295"/>
      <c r="X1307" s="295"/>
      <c r="Y1307" s="313"/>
      <c r="Z1307" s="313"/>
      <c r="AA1307" s="301"/>
      <c r="AB1307" s="295"/>
    </row>
    <row r="1308" spans="1:28" ht="15">
      <c r="A1308" s="247" t="s">
        <v>176</v>
      </c>
      <c r="B1308" s="287" t="s">
        <v>4534</v>
      </c>
      <c r="C1308" s="287" t="s">
        <v>4535</v>
      </c>
      <c r="D1308" s="305">
        <v>72</v>
      </c>
      <c r="E1308" s="287" t="s">
        <v>7</v>
      </c>
      <c r="F1308" s="289">
        <v>43707</v>
      </c>
      <c r="G1308" s="290" t="s">
        <v>521</v>
      </c>
      <c r="H1308" s="290" t="s">
        <v>4051</v>
      </c>
      <c r="I1308" s="291">
        <v>0</v>
      </c>
      <c r="J1308" s="291">
        <v>35</v>
      </c>
      <c r="K1308" s="290" t="s">
        <v>815</v>
      </c>
      <c r="L1308" s="292">
        <v>52.88</v>
      </c>
      <c r="M1308" s="293" t="s">
        <v>4052</v>
      </c>
      <c r="N1308" s="293" t="s">
        <v>4053</v>
      </c>
      <c r="O1308" s="294" t="s">
        <v>10</v>
      </c>
      <c r="P1308" s="295">
        <v>-15.212726999999999</v>
      </c>
      <c r="Q1308" s="295" t="s">
        <v>408</v>
      </c>
      <c r="R1308" s="296">
        <v>0</v>
      </c>
      <c r="S1308" s="297">
        <v>6.3354414140060072E-5</v>
      </c>
      <c r="T1308" s="297">
        <v>4.4770226486830455E-4</v>
      </c>
      <c r="U1308" s="298">
        <v>0.14151014884567609</v>
      </c>
      <c r="V1308" s="295"/>
      <c r="W1308" s="295"/>
      <c r="X1308" s="295"/>
      <c r="Y1308" s="313"/>
      <c r="Z1308" s="313"/>
      <c r="AA1308" s="301"/>
      <c r="AB1308" s="295"/>
    </row>
    <row r="1309" spans="1:28" ht="15">
      <c r="A1309" s="247" t="s">
        <v>176</v>
      </c>
      <c r="B1309" s="287" t="s">
        <v>4536</v>
      </c>
      <c r="C1309" s="287" t="s">
        <v>4537</v>
      </c>
      <c r="D1309" s="305">
        <v>73</v>
      </c>
      <c r="E1309" s="287" t="s">
        <v>7</v>
      </c>
      <c r="F1309" s="289">
        <v>43707</v>
      </c>
      <c r="G1309" s="290" t="s">
        <v>521</v>
      </c>
      <c r="H1309" s="290" t="s">
        <v>2925</v>
      </c>
      <c r="I1309" s="291">
        <v>0</v>
      </c>
      <c r="J1309" s="291">
        <v>35</v>
      </c>
      <c r="K1309" s="290" t="s">
        <v>815</v>
      </c>
      <c r="L1309" s="292">
        <v>48.07</v>
      </c>
      <c r="M1309" s="293" t="s">
        <v>2926</v>
      </c>
      <c r="N1309" s="293" t="s">
        <v>2927</v>
      </c>
      <c r="O1309" s="294" t="s">
        <v>10</v>
      </c>
      <c r="P1309" s="295">
        <v>-5.4912270000000003</v>
      </c>
      <c r="Q1309" s="295" t="s">
        <v>447</v>
      </c>
      <c r="R1309" s="296">
        <v>0</v>
      </c>
      <c r="S1309" s="297">
        <v>1.312970939328851E-4</v>
      </c>
      <c r="T1309" s="297">
        <v>5.366172989328279E-4</v>
      </c>
      <c r="U1309" s="298">
        <v>0.24467547765231562</v>
      </c>
      <c r="V1309" s="295"/>
      <c r="W1309" s="295"/>
      <c r="X1309" s="295"/>
      <c r="Y1309" s="313"/>
      <c r="Z1309" s="313"/>
      <c r="AA1309" s="301"/>
      <c r="AB1309" s="295"/>
    </row>
    <row r="1310" spans="1:28" ht="15">
      <c r="A1310" s="247" t="s">
        <v>176</v>
      </c>
      <c r="B1310" s="287" t="s">
        <v>4538</v>
      </c>
      <c r="C1310" s="287" t="s">
        <v>4539</v>
      </c>
      <c r="D1310" s="305">
        <v>74</v>
      </c>
      <c r="E1310" s="287" t="s">
        <v>7</v>
      </c>
      <c r="F1310" s="289">
        <v>43707</v>
      </c>
      <c r="G1310" s="290" t="s">
        <v>521</v>
      </c>
      <c r="H1310" s="290" t="s">
        <v>3087</v>
      </c>
      <c r="I1310" s="291">
        <v>0</v>
      </c>
      <c r="J1310" s="291">
        <v>35</v>
      </c>
      <c r="K1310" s="290" t="s">
        <v>815</v>
      </c>
      <c r="L1310" s="292">
        <v>146.21</v>
      </c>
      <c r="M1310" s="293" t="s">
        <v>3088</v>
      </c>
      <c r="N1310" s="293" t="s">
        <v>3089</v>
      </c>
      <c r="O1310" s="294" t="s">
        <v>10</v>
      </c>
      <c r="P1310" s="295">
        <v>-8.3104969999999998</v>
      </c>
      <c r="Q1310" s="295" t="s">
        <v>404</v>
      </c>
      <c r="R1310" s="296">
        <v>0</v>
      </c>
      <c r="S1310" s="297">
        <v>1.7822082855471026E-4</v>
      </c>
      <c r="T1310" s="297">
        <v>8.3236364158056897E-4</v>
      </c>
      <c r="U1310" s="298">
        <v>0.21411414392907419</v>
      </c>
      <c r="V1310" s="295"/>
      <c r="W1310" s="295"/>
      <c r="X1310" s="295"/>
      <c r="Y1310" s="313"/>
      <c r="Z1310" s="313"/>
      <c r="AA1310" s="301"/>
      <c r="AB1310" s="295"/>
    </row>
    <row r="1311" spans="1:28" ht="15">
      <c r="A1311" s="247" t="s">
        <v>176</v>
      </c>
      <c r="B1311" s="287" t="s">
        <v>4540</v>
      </c>
      <c r="C1311" s="287" t="s">
        <v>4541</v>
      </c>
      <c r="D1311" s="305">
        <v>75</v>
      </c>
      <c r="E1311" s="287" t="s">
        <v>7</v>
      </c>
      <c r="F1311" s="289">
        <v>43707</v>
      </c>
      <c r="G1311" s="290" t="s">
        <v>521</v>
      </c>
      <c r="H1311" s="290" t="s">
        <v>1150</v>
      </c>
      <c r="I1311" s="291">
        <v>0</v>
      </c>
      <c r="J1311" s="291">
        <v>35</v>
      </c>
      <c r="K1311" s="290" t="s">
        <v>815</v>
      </c>
      <c r="L1311" s="292">
        <v>28.53</v>
      </c>
      <c r="M1311" s="293" t="s">
        <v>1151</v>
      </c>
      <c r="N1311" s="293" t="s">
        <v>1152</v>
      </c>
      <c r="O1311" s="294" t="s">
        <v>10</v>
      </c>
      <c r="P1311" s="295">
        <v>-5.9304056000000003</v>
      </c>
      <c r="Q1311" s="295" t="s">
        <v>447</v>
      </c>
      <c r="R1311" s="296">
        <v>0</v>
      </c>
      <c r="S1311" s="297">
        <v>5.7409658507071588E-8</v>
      </c>
      <c r="T1311" s="297">
        <v>1.2503752318276031E-4</v>
      </c>
      <c r="U1311" s="298">
        <v>4.5913944107129441E-4</v>
      </c>
      <c r="V1311" s="295"/>
      <c r="W1311" s="295"/>
      <c r="X1311" s="295"/>
      <c r="Y1311" s="313"/>
      <c r="Z1311" s="313"/>
      <c r="AA1311" s="301"/>
      <c r="AB1311" s="295"/>
    </row>
    <row r="1312" spans="1:28" ht="15">
      <c r="A1312" s="247" t="s">
        <v>176</v>
      </c>
      <c r="B1312" s="287" t="s">
        <v>4542</v>
      </c>
      <c r="C1312" s="287" t="s">
        <v>4543</v>
      </c>
      <c r="D1312" s="305">
        <v>76</v>
      </c>
      <c r="E1312" s="287" t="s">
        <v>7</v>
      </c>
      <c r="F1312" s="289">
        <v>43707</v>
      </c>
      <c r="G1312" s="290" t="s">
        <v>521</v>
      </c>
      <c r="H1312" s="290" t="s">
        <v>2610</v>
      </c>
      <c r="I1312" s="291">
        <v>0</v>
      </c>
      <c r="J1312" s="291">
        <v>35</v>
      </c>
      <c r="K1312" s="290" t="s">
        <v>815</v>
      </c>
      <c r="L1312" s="292">
        <v>14.76</v>
      </c>
      <c r="M1312" s="293" t="s">
        <v>2611</v>
      </c>
      <c r="N1312" s="293" t="s">
        <v>2612</v>
      </c>
      <c r="O1312" s="294" t="s">
        <v>10</v>
      </c>
      <c r="P1312" s="295">
        <v>-10.074788</v>
      </c>
      <c r="Q1312" s="295" t="s">
        <v>408</v>
      </c>
      <c r="R1312" s="296">
        <v>0</v>
      </c>
      <c r="S1312" s="297">
        <v>1.0738869036378663E-4</v>
      </c>
      <c r="T1312" s="297">
        <v>1.9537134960213089E-4</v>
      </c>
      <c r="U1312" s="298">
        <v>0.5496644752799279</v>
      </c>
      <c r="V1312" s="295"/>
      <c r="W1312" s="295"/>
      <c r="X1312" s="295"/>
      <c r="Y1312" s="313"/>
      <c r="Z1312" s="313"/>
      <c r="AA1312" s="301"/>
      <c r="AB1312" s="295"/>
    </row>
    <row r="1313" spans="1:28" ht="15">
      <c r="A1313" s="247" t="s">
        <v>176</v>
      </c>
      <c r="B1313" s="287" t="s">
        <v>4544</v>
      </c>
      <c r="C1313" s="287" t="s">
        <v>4545</v>
      </c>
      <c r="D1313" s="305">
        <v>77</v>
      </c>
      <c r="E1313" s="287" t="s">
        <v>7</v>
      </c>
      <c r="F1313" s="289">
        <v>43707</v>
      </c>
      <c r="G1313" s="290" t="s">
        <v>521</v>
      </c>
      <c r="H1313" s="290" t="s">
        <v>2621</v>
      </c>
      <c r="I1313" s="291">
        <v>0</v>
      </c>
      <c r="J1313" s="291">
        <v>35</v>
      </c>
      <c r="K1313" s="290" t="s">
        <v>815</v>
      </c>
      <c r="L1313" s="292">
        <v>49.21</v>
      </c>
      <c r="M1313" s="293" t="s">
        <v>2622</v>
      </c>
      <c r="N1313" s="293" t="s">
        <v>2623</v>
      </c>
      <c r="O1313" s="294" t="s">
        <v>10</v>
      </c>
      <c r="P1313" s="295">
        <v>-14.6479845</v>
      </c>
      <c r="Q1313" s="295" t="s">
        <v>280</v>
      </c>
      <c r="R1313" s="296">
        <v>0</v>
      </c>
      <c r="S1313" s="297">
        <v>5.3876083485096364E-4</v>
      </c>
      <c r="T1313" s="297">
        <v>1.2837513986382529E-3</v>
      </c>
      <c r="U1313" s="298">
        <v>0.41967692142143526</v>
      </c>
      <c r="V1313" s="295"/>
      <c r="W1313" s="295"/>
      <c r="X1313" s="295"/>
      <c r="Y1313" s="313"/>
      <c r="Z1313" s="313"/>
      <c r="AA1313" s="301"/>
      <c r="AB1313" s="295"/>
    </row>
    <row r="1314" spans="1:28" ht="15">
      <c r="A1314" s="247" t="s">
        <v>4546</v>
      </c>
      <c r="B1314" s="287" t="s">
        <v>4547</v>
      </c>
      <c r="C1314" s="287" t="s">
        <v>4548</v>
      </c>
      <c r="D1314" s="305">
        <v>78</v>
      </c>
      <c r="E1314" s="287" t="s">
        <v>7</v>
      </c>
      <c r="F1314" s="289">
        <v>43707</v>
      </c>
      <c r="G1314" s="290" t="s">
        <v>521</v>
      </c>
      <c r="H1314" s="290" t="s">
        <v>2076</v>
      </c>
      <c r="I1314" s="291">
        <v>0</v>
      </c>
      <c r="J1314" s="291">
        <v>1</v>
      </c>
      <c r="K1314" s="290" t="s">
        <v>815</v>
      </c>
      <c r="L1314" s="292">
        <v>253.77</v>
      </c>
      <c r="M1314" s="293" t="s">
        <v>2077</v>
      </c>
      <c r="N1314" s="293" t="s">
        <v>2078</v>
      </c>
      <c r="O1314" s="294" t="s">
        <v>10</v>
      </c>
      <c r="P1314" s="295">
        <v>-1.0776996999999999</v>
      </c>
      <c r="Q1314" s="295" t="s">
        <v>404</v>
      </c>
      <c r="R1314" s="296">
        <v>0</v>
      </c>
      <c r="S1314" s="297">
        <v>8.0472707409066788E-5</v>
      </c>
      <c r="T1314" s="297">
        <v>6.6747447800685213E-4</v>
      </c>
      <c r="U1314" s="298">
        <v>0.12056297290851722</v>
      </c>
      <c r="V1314" s="295"/>
      <c r="W1314" s="295"/>
      <c r="X1314" s="295"/>
      <c r="Y1314" s="313"/>
      <c r="Z1314" s="313"/>
      <c r="AA1314" s="301"/>
      <c r="AB1314" s="295"/>
    </row>
    <row r="1315" spans="1:28" ht="15">
      <c r="A1315" s="247" t="s">
        <v>176</v>
      </c>
      <c r="B1315" s="287" t="s">
        <v>4549</v>
      </c>
      <c r="C1315" s="287" t="s">
        <v>4550</v>
      </c>
      <c r="D1315" s="305">
        <v>79</v>
      </c>
      <c r="E1315" s="287" t="s">
        <v>7</v>
      </c>
      <c r="F1315" s="289">
        <v>43707</v>
      </c>
      <c r="G1315" s="290" t="s">
        <v>521</v>
      </c>
      <c r="H1315" s="290" t="s">
        <v>1160</v>
      </c>
      <c r="I1315" s="291">
        <v>0</v>
      </c>
      <c r="J1315" s="291">
        <v>33</v>
      </c>
      <c r="K1315" s="290" t="s">
        <v>815</v>
      </c>
      <c r="L1315" s="292">
        <v>126.68</v>
      </c>
      <c r="M1315" s="293" t="s">
        <v>1161</v>
      </c>
      <c r="N1315" s="293" t="s">
        <v>1162</v>
      </c>
      <c r="O1315" s="294" t="s">
        <v>10</v>
      </c>
      <c r="P1315" s="295">
        <v>3.1483412</v>
      </c>
      <c r="Q1315" s="295" t="s">
        <v>408</v>
      </c>
      <c r="R1315" s="296">
        <v>0</v>
      </c>
      <c r="S1315" s="297">
        <v>6.0122760101906287E-5</v>
      </c>
      <c r="T1315" s="297">
        <v>6.0242849818293752E-4</v>
      </c>
      <c r="U1315" s="298">
        <v>9.9800657311615096E-2</v>
      </c>
      <c r="V1315" s="295"/>
      <c r="W1315" s="295"/>
      <c r="X1315" s="295"/>
      <c r="Y1315" s="313"/>
      <c r="Z1315" s="313"/>
      <c r="AA1315" s="301"/>
      <c r="AB1315" s="295"/>
    </row>
    <row r="1316" spans="1:28" ht="15">
      <c r="A1316" s="247" t="s">
        <v>176</v>
      </c>
      <c r="B1316" s="287" t="s">
        <v>4551</v>
      </c>
      <c r="C1316" s="287" t="s">
        <v>4552</v>
      </c>
      <c r="D1316" s="305">
        <v>80</v>
      </c>
      <c r="E1316" s="287" t="s">
        <v>7</v>
      </c>
      <c r="F1316" s="289">
        <v>43707</v>
      </c>
      <c r="G1316" s="290" t="s">
        <v>521</v>
      </c>
      <c r="H1316" s="290" t="s">
        <v>2939</v>
      </c>
      <c r="I1316" s="291">
        <v>0</v>
      </c>
      <c r="J1316" s="291">
        <v>35</v>
      </c>
      <c r="K1316" s="290" t="s">
        <v>815</v>
      </c>
      <c r="L1316" s="292">
        <v>36.4</v>
      </c>
      <c r="M1316" s="293" t="s">
        <v>2940</v>
      </c>
      <c r="N1316" s="293" t="s">
        <v>2941</v>
      </c>
      <c r="O1316" s="294" t="s">
        <v>10</v>
      </c>
      <c r="P1316" s="295">
        <v>-2.4604560000000002</v>
      </c>
      <c r="Q1316" s="295" t="s">
        <v>447</v>
      </c>
      <c r="R1316" s="296">
        <v>0</v>
      </c>
      <c r="S1316" s="297">
        <v>9.484397550927591E-5</v>
      </c>
      <c r="T1316" s="297">
        <v>3.9610279159084638E-4</v>
      </c>
      <c r="U1316" s="298">
        <v>0.23944283535180133</v>
      </c>
      <c r="V1316" s="295"/>
      <c r="W1316" s="295"/>
      <c r="X1316" s="295"/>
      <c r="Y1316" s="313"/>
      <c r="Z1316" s="313"/>
      <c r="AA1316" s="301"/>
      <c r="AB1316" s="295"/>
    </row>
    <row r="1317" spans="1:28" ht="15">
      <c r="A1317" s="247" t="s">
        <v>176</v>
      </c>
      <c r="B1317" s="287" t="s">
        <v>4553</v>
      </c>
      <c r="C1317" s="287" t="s">
        <v>4554</v>
      </c>
      <c r="D1317" s="305">
        <v>81</v>
      </c>
      <c r="E1317" s="287" t="s">
        <v>7</v>
      </c>
      <c r="F1317" s="289">
        <v>43707</v>
      </c>
      <c r="G1317" s="290" t="s">
        <v>521</v>
      </c>
      <c r="H1317" s="290" t="s">
        <v>2346</v>
      </c>
      <c r="I1317" s="291">
        <v>0</v>
      </c>
      <c r="J1317" s="291">
        <v>8</v>
      </c>
      <c r="K1317" s="290" t="s">
        <v>815</v>
      </c>
      <c r="L1317" s="292">
        <v>219.08</v>
      </c>
      <c r="M1317" s="293" t="s">
        <v>2347</v>
      </c>
      <c r="N1317" s="293" t="s">
        <v>2348</v>
      </c>
      <c r="O1317" s="294" t="s">
        <v>10</v>
      </c>
      <c r="P1317" s="295">
        <v>2.7513622999999998</v>
      </c>
      <c r="Q1317" s="295" t="s">
        <v>399</v>
      </c>
      <c r="R1317" s="296">
        <v>0</v>
      </c>
      <c r="S1317" s="297">
        <v>2.4192705720643948E-3</v>
      </c>
      <c r="T1317" s="297">
        <v>4.4995135119995922E-3</v>
      </c>
      <c r="U1317" s="298">
        <v>0.53767380976021706</v>
      </c>
      <c r="V1317" s="295"/>
      <c r="W1317" s="295"/>
      <c r="X1317" s="295"/>
      <c r="Y1317" s="313"/>
      <c r="Z1317" s="313"/>
      <c r="AA1317" s="301"/>
      <c r="AB1317" s="295"/>
    </row>
    <row r="1318" spans="1:28" ht="15">
      <c r="A1318" s="247" t="s">
        <v>176</v>
      </c>
      <c r="B1318" s="287" t="s">
        <v>4555</v>
      </c>
      <c r="C1318" s="287" t="s">
        <v>4556</v>
      </c>
      <c r="D1318" s="305">
        <v>82</v>
      </c>
      <c r="E1318" s="287" t="s">
        <v>7</v>
      </c>
      <c r="F1318" s="289">
        <v>43707</v>
      </c>
      <c r="G1318" s="290" t="s">
        <v>521</v>
      </c>
      <c r="H1318" s="290" t="s">
        <v>976</v>
      </c>
      <c r="I1318" s="291">
        <v>0</v>
      </c>
      <c r="J1318" s="291">
        <v>35</v>
      </c>
      <c r="K1318" s="290" t="s">
        <v>815</v>
      </c>
      <c r="L1318" s="292">
        <v>29.55</v>
      </c>
      <c r="M1318" s="293" t="s">
        <v>977</v>
      </c>
      <c r="N1318" s="293" t="s">
        <v>978</v>
      </c>
      <c r="O1318" s="294" t="s">
        <v>10</v>
      </c>
      <c r="P1318" s="295">
        <v>-6.9383679999999996</v>
      </c>
      <c r="Q1318" s="295" t="s">
        <v>447</v>
      </c>
      <c r="R1318" s="296">
        <v>0</v>
      </c>
      <c r="S1318" s="297">
        <v>1.2055197485692362E-4</v>
      </c>
      <c r="T1318" s="297">
        <v>4.5841398201475913E-4</v>
      </c>
      <c r="U1318" s="298">
        <v>0.26297621710203928</v>
      </c>
      <c r="V1318" s="295"/>
      <c r="W1318" s="295"/>
      <c r="X1318" s="295"/>
      <c r="Y1318" s="313"/>
      <c r="Z1318" s="313"/>
      <c r="AA1318" s="301"/>
      <c r="AB1318" s="295"/>
    </row>
    <row r="1319" spans="1:28" ht="15">
      <c r="A1319" s="247" t="s">
        <v>176</v>
      </c>
      <c r="B1319" s="287" t="s">
        <v>4557</v>
      </c>
      <c r="C1319" s="287" t="s">
        <v>4558</v>
      </c>
      <c r="D1319" s="305">
        <v>83</v>
      </c>
      <c r="E1319" s="287" t="s">
        <v>7</v>
      </c>
      <c r="F1319" s="289">
        <v>43707</v>
      </c>
      <c r="G1319" s="290" t="s">
        <v>521</v>
      </c>
      <c r="H1319" s="290" t="s">
        <v>2636</v>
      </c>
      <c r="I1319" s="291">
        <v>0</v>
      </c>
      <c r="J1319" s="291">
        <v>35</v>
      </c>
      <c r="K1319" s="290" t="s">
        <v>815</v>
      </c>
      <c r="L1319" s="292">
        <v>28.97</v>
      </c>
      <c r="M1319" s="293" t="s">
        <v>2637</v>
      </c>
      <c r="N1319" s="293" t="s">
        <v>2638</v>
      </c>
      <c r="O1319" s="294" t="s">
        <v>10</v>
      </c>
      <c r="P1319" s="295">
        <v>-8.9398979999999995</v>
      </c>
      <c r="Q1319" s="295" t="s">
        <v>404</v>
      </c>
      <c r="R1319" s="296">
        <v>0</v>
      </c>
      <c r="S1319" s="297">
        <v>6.0024781875841922E-6</v>
      </c>
      <c r="T1319" s="297">
        <v>1.2720563360014362E-4</v>
      </c>
      <c r="U1319" s="298">
        <v>4.7187204038873755E-2</v>
      </c>
      <c r="V1319" s="295"/>
      <c r="W1319" s="295"/>
      <c r="X1319" s="295"/>
      <c r="Y1319" s="313"/>
      <c r="Z1319" s="313"/>
      <c r="AA1319" s="301"/>
      <c r="AB1319" s="295"/>
    </row>
    <row r="1320" spans="1:28" ht="15">
      <c r="A1320" s="247" t="s">
        <v>176</v>
      </c>
      <c r="B1320" s="287" t="s">
        <v>4559</v>
      </c>
      <c r="C1320" s="287" t="s">
        <v>4560</v>
      </c>
      <c r="D1320" s="305">
        <v>84</v>
      </c>
      <c r="E1320" s="287" t="s">
        <v>7</v>
      </c>
      <c r="F1320" s="289">
        <v>43707</v>
      </c>
      <c r="G1320" s="290" t="s">
        <v>521</v>
      </c>
      <c r="H1320" s="290" t="s">
        <v>4561</v>
      </c>
      <c r="I1320" s="291">
        <v>0</v>
      </c>
      <c r="J1320" s="291">
        <v>35</v>
      </c>
      <c r="K1320" s="290" t="s">
        <v>815</v>
      </c>
      <c r="L1320" s="292">
        <v>174.05</v>
      </c>
      <c r="M1320" s="293" t="s">
        <v>4562</v>
      </c>
      <c r="N1320" s="293" t="s">
        <v>4563</v>
      </c>
      <c r="O1320" s="294" t="s">
        <v>10</v>
      </c>
      <c r="P1320" s="295">
        <v>-6.3258650000000003</v>
      </c>
      <c r="Q1320" s="295" t="s">
        <v>399</v>
      </c>
      <c r="R1320" s="296">
        <v>0</v>
      </c>
      <c r="S1320" s="297">
        <v>1.8709676881870647E-3</v>
      </c>
      <c r="T1320" s="297">
        <v>1.9061853423444788E-3</v>
      </c>
      <c r="U1320" s="298">
        <v>0.98152453836724041</v>
      </c>
      <c r="V1320" s="295"/>
      <c r="W1320" s="295"/>
      <c r="X1320" s="295"/>
      <c r="Y1320" s="313"/>
      <c r="Z1320" s="313"/>
      <c r="AA1320" s="301"/>
      <c r="AB1320" s="295"/>
    </row>
    <row r="1321" spans="1:28" ht="15">
      <c r="A1321" s="247" t="s">
        <v>4564</v>
      </c>
      <c r="B1321" s="287" t="s">
        <v>4565</v>
      </c>
      <c r="C1321" s="287" t="s">
        <v>4566</v>
      </c>
      <c r="D1321" s="305">
        <v>85</v>
      </c>
      <c r="E1321" s="287" t="s">
        <v>7</v>
      </c>
      <c r="F1321" s="289">
        <v>43707</v>
      </c>
      <c r="G1321" s="290" t="s">
        <v>521</v>
      </c>
      <c r="H1321" s="290" t="s">
        <v>3386</v>
      </c>
      <c r="I1321" s="291">
        <v>0</v>
      </c>
      <c r="J1321" s="291">
        <v>1</v>
      </c>
      <c r="K1321" s="290" t="s">
        <v>815</v>
      </c>
      <c r="L1321" s="292">
        <v>48.98</v>
      </c>
      <c r="M1321" s="293" t="s">
        <v>3387</v>
      </c>
      <c r="N1321" s="293" t="s">
        <v>3388</v>
      </c>
      <c r="O1321" s="294" t="s">
        <v>10</v>
      </c>
      <c r="P1321" s="295">
        <v>-5.7557939999999999</v>
      </c>
      <c r="Q1321" s="295" t="s">
        <v>408</v>
      </c>
      <c r="R1321" s="296">
        <v>0</v>
      </c>
      <c r="S1321" s="297">
        <v>3.2820789849858284E-4</v>
      </c>
      <c r="T1321" s="297">
        <v>6.0584611700120164E-4</v>
      </c>
      <c r="U1321" s="298">
        <v>0.54173475621686928</v>
      </c>
      <c r="V1321" s="295"/>
      <c r="W1321" s="295"/>
      <c r="X1321" s="295"/>
      <c r="Y1321" s="313"/>
      <c r="Z1321" s="313"/>
      <c r="AA1321" s="301"/>
      <c r="AB1321" s="295"/>
    </row>
    <row r="1322" spans="1:28" ht="15">
      <c r="A1322" s="247" t="s">
        <v>176</v>
      </c>
      <c r="B1322" s="287" t="s">
        <v>4567</v>
      </c>
      <c r="C1322" s="287" t="s">
        <v>4568</v>
      </c>
      <c r="D1322" s="305">
        <v>86</v>
      </c>
      <c r="E1322" s="287" t="s">
        <v>7</v>
      </c>
      <c r="F1322" s="289">
        <v>43707</v>
      </c>
      <c r="G1322" s="290" t="s">
        <v>521</v>
      </c>
      <c r="H1322" s="290" t="s">
        <v>1440</v>
      </c>
      <c r="I1322" s="291">
        <v>0</v>
      </c>
      <c r="J1322" s="291">
        <v>35</v>
      </c>
      <c r="K1322" s="290" t="s">
        <v>815</v>
      </c>
      <c r="L1322" s="292">
        <v>383.76</v>
      </c>
      <c r="M1322" s="293" t="s">
        <v>1441</v>
      </c>
      <c r="N1322" s="293" t="s">
        <v>1442</v>
      </c>
      <c r="O1322" s="294" t="s">
        <v>10</v>
      </c>
      <c r="P1322" s="295">
        <v>-1.2921571999999999</v>
      </c>
      <c r="Q1322" s="295" t="s">
        <v>408</v>
      </c>
      <c r="R1322" s="296">
        <v>0</v>
      </c>
      <c r="S1322" s="297">
        <v>8.0932454502815384E-4</v>
      </c>
      <c r="T1322" s="297">
        <v>1.2505432718797537E-3</v>
      </c>
      <c r="U1322" s="298">
        <v>0.64717836097875914</v>
      </c>
      <c r="V1322" s="295"/>
      <c r="W1322" s="295"/>
      <c r="X1322" s="295"/>
      <c r="Y1322" s="313"/>
      <c r="Z1322" s="313"/>
      <c r="AA1322" s="301"/>
      <c r="AB1322" s="295"/>
    </row>
    <row r="1323" spans="1:28" ht="15">
      <c r="A1323" s="247" t="s">
        <v>176</v>
      </c>
      <c r="B1323" s="287" t="s">
        <v>4569</v>
      </c>
      <c r="C1323" s="287" t="s">
        <v>4570</v>
      </c>
      <c r="D1323" s="305">
        <v>87</v>
      </c>
      <c r="E1323" s="287" t="s">
        <v>7</v>
      </c>
      <c r="F1323" s="289">
        <v>43707</v>
      </c>
      <c r="G1323" s="290" t="s">
        <v>521</v>
      </c>
      <c r="H1323" s="290" t="s">
        <v>4571</v>
      </c>
      <c r="I1323" s="291">
        <v>0</v>
      </c>
      <c r="J1323" s="291">
        <v>35</v>
      </c>
      <c r="K1323" s="290" t="s">
        <v>815</v>
      </c>
      <c r="L1323" s="292">
        <v>71.28</v>
      </c>
      <c r="M1323" s="293" t="s">
        <v>4572</v>
      </c>
      <c r="N1323" s="293" t="s">
        <v>4573</v>
      </c>
      <c r="O1323" s="294" t="s">
        <v>10</v>
      </c>
      <c r="P1323" s="295">
        <v>-4.7374429999999998</v>
      </c>
      <c r="Q1323" s="295" t="s">
        <v>408</v>
      </c>
      <c r="R1323" s="296">
        <v>0</v>
      </c>
      <c r="S1323" s="297">
        <v>1.9545026224462164E-4</v>
      </c>
      <c r="T1323" s="297">
        <v>1.17801135964443E-3</v>
      </c>
      <c r="U1323" s="298">
        <v>0.1659154308186096</v>
      </c>
      <c r="V1323" s="295"/>
      <c r="W1323" s="295"/>
      <c r="X1323" s="295"/>
      <c r="Y1323" s="313"/>
      <c r="Z1323" s="313"/>
      <c r="AA1323" s="301"/>
      <c r="AB1323" s="295"/>
    </row>
    <row r="1324" spans="1:28" ht="15">
      <c r="A1324" s="247" t="s">
        <v>176</v>
      </c>
      <c r="B1324" s="287" t="s">
        <v>4574</v>
      </c>
      <c r="C1324" s="287" t="s">
        <v>4575</v>
      </c>
      <c r="D1324" s="305">
        <v>88</v>
      </c>
      <c r="E1324" s="287" t="s">
        <v>7</v>
      </c>
      <c r="F1324" s="289">
        <v>43707</v>
      </c>
      <c r="G1324" s="290" t="s">
        <v>521</v>
      </c>
      <c r="H1324" s="290" t="s">
        <v>4074</v>
      </c>
      <c r="I1324" s="291">
        <v>0</v>
      </c>
      <c r="J1324" s="291">
        <v>35</v>
      </c>
      <c r="K1324" s="290" t="s">
        <v>815</v>
      </c>
      <c r="L1324" s="292">
        <v>128.93</v>
      </c>
      <c r="M1324" s="293" t="s">
        <v>4075</v>
      </c>
      <c r="N1324" s="293" t="s">
        <v>4076</v>
      </c>
      <c r="O1324" s="294" t="s">
        <v>10</v>
      </c>
      <c r="P1324" s="295">
        <v>-9.1952440000000006</v>
      </c>
      <c r="Q1324" s="295" t="s">
        <v>404</v>
      </c>
      <c r="R1324" s="296">
        <v>0</v>
      </c>
      <c r="S1324" s="297">
        <v>3.1626106389046347E-3</v>
      </c>
      <c r="T1324" s="297">
        <v>2.3526242373069712E-3</v>
      </c>
      <c r="U1324" s="298">
        <v>1.3442905963278045</v>
      </c>
      <c r="V1324" s="295"/>
      <c r="W1324" s="295"/>
      <c r="X1324" s="295"/>
      <c r="Y1324" s="313"/>
      <c r="Z1324" s="313"/>
      <c r="AA1324" s="301"/>
      <c r="AB1324" s="295"/>
    </row>
    <row r="1325" spans="1:28" ht="15">
      <c r="A1325" s="247" t="s">
        <v>176</v>
      </c>
      <c r="B1325" s="287" t="s">
        <v>4576</v>
      </c>
      <c r="C1325" s="287" t="s">
        <v>4577</v>
      </c>
      <c r="D1325" s="305">
        <v>89</v>
      </c>
      <c r="E1325" s="287" t="s">
        <v>7</v>
      </c>
      <c r="F1325" s="289">
        <v>43707</v>
      </c>
      <c r="G1325" s="290" t="s">
        <v>521</v>
      </c>
      <c r="H1325" s="290" t="s">
        <v>3676</v>
      </c>
      <c r="I1325" s="291">
        <v>0</v>
      </c>
      <c r="J1325" s="291">
        <v>26</v>
      </c>
      <c r="K1325" s="290" t="s">
        <v>815</v>
      </c>
      <c r="L1325" s="292">
        <v>81.7</v>
      </c>
      <c r="M1325" s="293" t="s">
        <v>3677</v>
      </c>
      <c r="N1325" s="293" t="s">
        <v>3678</v>
      </c>
      <c r="O1325" s="294" t="s">
        <v>10</v>
      </c>
      <c r="P1325" s="295">
        <v>-0.96327660000000004</v>
      </c>
      <c r="Q1325" s="295" t="s">
        <v>399</v>
      </c>
      <c r="R1325" s="296">
        <v>0</v>
      </c>
      <c r="S1325" s="297">
        <v>8.65806250621593E-5</v>
      </c>
      <c r="T1325" s="297">
        <v>1.0795893823624001E-3</v>
      </c>
      <c r="U1325" s="298">
        <v>8.0197736729033173E-2</v>
      </c>
      <c r="V1325" s="295"/>
      <c r="W1325" s="295"/>
      <c r="X1325" s="295"/>
      <c r="Y1325" s="313"/>
      <c r="Z1325" s="313"/>
      <c r="AA1325" s="301"/>
      <c r="AB1325" s="295"/>
    </row>
    <row r="1326" spans="1:28" ht="15">
      <c r="A1326" s="247" t="s">
        <v>176</v>
      </c>
      <c r="B1326" s="287" t="s">
        <v>4578</v>
      </c>
      <c r="C1326" s="287" t="s">
        <v>4579</v>
      </c>
      <c r="D1326" s="305">
        <v>90</v>
      </c>
      <c r="E1326" s="287" t="s">
        <v>7</v>
      </c>
      <c r="F1326" s="289">
        <v>43707</v>
      </c>
      <c r="G1326" s="290" t="s">
        <v>521</v>
      </c>
      <c r="H1326" s="290" t="s">
        <v>3681</v>
      </c>
      <c r="I1326" s="291">
        <v>0</v>
      </c>
      <c r="J1326" s="291">
        <v>35</v>
      </c>
      <c r="K1326" s="290" t="s">
        <v>815</v>
      </c>
      <c r="L1326" s="292">
        <v>14.37</v>
      </c>
      <c r="M1326" s="293" t="s">
        <v>3682</v>
      </c>
      <c r="N1326" s="293" t="s">
        <v>3683</v>
      </c>
      <c r="O1326" s="294" t="s">
        <v>10</v>
      </c>
      <c r="P1326" s="295">
        <v>-8.5870859999999993</v>
      </c>
      <c r="Q1326" s="295" t="s">
        <v>399</v>
      </c>
      <c r="R1326" s="296">
        <v>0</v>
      </c>
      <c r="S1326" s="297">
        <v>8.3953449619230116E-6</v>
      </c>
      <c r="T1326" s="297">
        <v>2.3476209707101381E-4</v>
      </c>
      <c r="U1326" s="298">
        <v>3.5761075006002702E-2</v>
      </c>
      <c r="V1326" s="295"/>
      <c r="W1326" s="295"/>
      <c r="X1326" s="295"/>
      <c r="Y1326" s="313"/>
      <c r="Z1326" s="313"/>
      <c r="AA1326" s="301"/>
      <c r="AB1326" s="295"/>
    </row>
    <row r="1327" spans="1:28" ht="15">
      <c r="A1327" s="247" t="s">
        <v>176</v>
      </c>
      <c r="B1327" s="287" t="s">
        <v>4580</v>
      </c>
      <c r="C1327" s="287" t="s">
        <v>4581</v>
      </c>
      <c r="D1327" s="305">
        <v>91</v>
      </c>
      <c r="E1327" s="287" t="s">
        <v>7</v>
      </c>
      <c r="F1327" s="289">
        <v>43707</v>
      </c>
      <c r="G1327" s="290" t="s">
        <v>521</v>
      </c>
      <c r="H1327" s="290" t="s">
        <v>2356</v>
      </c>
      <c r="I1327" s="291">
        <v>0</v>
      </c>
      <c r="J1327" s="291">
        <v>35</v>
      </c>
      <c r="K1327" s="290" t="s">
        <v>815</v>
      </c>
      <c r="L1327" s="292">
        <v>95.31</v>
      </c>
      <c r="M1327" s="293" t="s">
        <v>2357</v>
      </c>
      <c r="N1327" s="293" t="s">
        <v>2358</v>
      </c>
      <c r="O1327" s="294" t="s">
        <v>10</v>
      </c>
      <c r="P1327" s="295">
        <v>1.9622922</v>
      </c>
      <c r="Q1327" s="295" t="s">
        <v>404</v>
      </c>
      <c r="R1327" s="296">
        <v>0</v>
      </c>
      <c r="S1327" s="297">
        <v>1.7335090182810716E-4</v>
      </c>
      <c r="T1327" s="297">
        <v>4.4750378369811522E-4</v>
      </c>
      <c r="U1327" s="298">
        <v>0.38737304162113895</v>
      </c>
      <c r="V1327" s="295"/>
      <c r="W1327" s="295"/>
      <c r="X1327" s="295"/>
      <c r="Y1327" s="313"/>
      <c r="Z1327" s="313"/>
      <c r="AA1327" s="301"/>
      <c r="AB1327" s="295"/>
    </row>
    <row r="1328" spans="1:28" ht="15">
      <c r="A1328" s="247" t="s">
        <v>176</v>
      </c>
      <c r="B1328" s="287" t="s">
        <v>4582</v>
      </c>
      <c r="C1328" s="287" t="s">
        <v>4583</v>
      </c>
      <c r="D1328" s="305">
        <v>92</v>
      </c>
      <c r="E1328" s="287" t="s">
        <v>7</v>
      </c>
      <c r="F1328" s="289">
        <v>43707</v>
      </c>
      <c r="G1328" s="290" t="s">
        <v>521</v>
      </c>
      <c r="H1328" s="290" t="s">
        <v>3397</v>
      </c>
      <c r="I1328" s="291">
        <v>0</v>
      </c>
      <c r="J1328" s="291">
        <v>35</v>
      </c>
      <c r="K1328" s="290" t="s">
        <v>815</v>
      </c>
      <c r="L1328" s="292">
        <v>123.42</v>
      </c>
      <c r="M1328" s="293" t="s">
        <v>3398</v>
      </c>
      <c r="N1328" s="293" t="s">
        <v>3399</v>
      </c>
      <c r="O1328" s="294" t="s">
        <v>10</v>
      </c>
      <c r="P1328" s="295">
        <v>-11.525641999999999</v>
      </c>
      <c r="Q1328" s="295" t="s">
        <v>484</v>
      </c>
      <c r="R1328" s="296">
        <v>0</v>
      </c>
      <c r="S1328" s="297">
        <v>1.516963565099603E-3</v>
      </c>
      <c r="T1328" s="297">
        <v>8.6032590423686323E-4</v>
      </c>
      <c r="U1328" s="298">
        <v>1.7632429264642433</v>
      </c>
      <c r="V1328" s="295"/>
      <c r="W1328" s="295"/>
      <c r="X1328" s="295"/>
      <c r="Y1328" s="313"/>
      <c r="Z1328" s="313"/>
      <c r="AA1328" s="301"/>
      <c r="AB1328" s="295"/>
    </row>
    <row r="1329" spans="1:28" ht="15">
      <c r="A1329" s="247" t="s">
        <v>176</v>
      </c>
      <c r="B1329" s="287" t="s">
        <v>4584</v>
      </c>
      <c r="C1329" s="287" t="s">
        <v>4585</v>
      </c>
      <c r="D1329" s="305">
        <v>93</v>
      </c>
      <c r="E1329" s="287" t="s">
        <v>7</v>
      </c>
      <c r="F1329" s="289">
        <v>43707</v>
      </c>
      <c r="G1329" s="290" t="s">
        <v>521</v>
      </c>
      <c r="H1329" s="290" t="s">
        <v>4586</v>
      </c>
      <c r="I1329" s="291">
        <v>0</v>
      </c>
      <c r="J1329" s="291">
        <v>8</v>
      </c>
      <c r="K1329" s="290" t="s">
        <v>815</v>
      </c>
      <c r="L1329" s="292">
        <v>110.62</v>
      </c>
      <c r="M1329" s="293" t="s">
        <v>4587</v>
      </c>
      <c r="N1329" s="293" t="s">
        <v>4588</v>
      </c>
      <c r="O1329" s="294" t="s">
        <v>10</v>
      </c>
      <c r="P1329" s="295">
        <v>-5.6001424999999996</v>
      </c>
      <c r="Q1329" s="295" t="s">
        <v>399</v>
      </c>
      <c r="R1329" s="296">
        <v>0</v>
      </c>
      <c r="S1329" s="297">
        <v>3.2365977975922758E-4</v>
      </c>
      <c r="T1329" s="297">
        <v>1.0573578401139867E-3</v>
      </c>
      <c r="U1329" s="298">
        <v>0.30610240684869372</v>
      </c>
      <c r="V1329" s="295"/>
      <c r="W1329" s="295"/>
      <c r="X1329" s="295"/>
      <c r="Y1329" s="313"/>
      <c r="Z1329" s="313"/>
      <c r="AA1329" s="301"/>
      <c r="AB1329" s="295"/>
    </row>
    <row r="1330" spans="1:28" ht="15">
      <c r="A1330" s="247" t="s">
        <v>176</v>
      </c>
      <c r="B1330" s="287" t="s">
        <v>4589</v>
      </c>
      <c r="C1330" s="287" t="s">
        <v>4590</v>
      </c>
      <c r="D1330" s="305">
        <v>94</v>
      </c>
      <c r="E1330" s="287" t="s">
        <v>7</v>
      </c>
      <c r="F1330" s="289">
        <v>43707</v>
      </c>
      <c r="G1330" s="290" t="s">
        <v>521</v>
      </c>
      <c r="H1330" s="290" t="s">
        <v>4591</v>
      </c>
      <c r="I1330" s="291">
        <v>0</v>
      </c>
      <c r="J1330" s="291">
        <v>8</v>
      </c>
      <c r="K1330" s="290" t="s">
        <v>815</v>
      </c>
      <c r="L1330" s="292">
        <v>75.8</v>
      </c>
      <c r="M1330" s="293" t="s">
        <v>4592</v>
      </c>
      <c r="N1330" s="293" t="s">
        <v>4593</v>
      </c>
      <c r="O1330" s="294" t="s">
        <v>10</v>
      </c>
      <c r="P1330" s="295">
        <v>-3.0995309999999998</v>
      </c>
      <c r="Q1330" s="295" t="s">
        <v>408</v>
      </c>
      <c r="R1330" s="296">
        <v>0</v>
      </c>
      <c r="S1330" s="297">
        <v>1.2647601594713157E-3</v>
      </c>
      <c r="T1330" s="297">
        <v>1.8580746159496874E-3</v>
      </c>
      <c r="U1330" s="298">
        <v>0.68068319141472122</v>
      </c>
      <c r="V1330" s="295"/>
      <c r="W1330" s="295"/>
      <c r="X1330" s="295"/>
      <c r="Y1330" s="313"/>
      <c r="Z1330" s="313"/>
      <c r="AA1330" s="301"/>
      <c r="AB1330" s="295"/>
    </row>
    <row r="1331" spans="1:28" ht="15">
      <c r="A1331" s="247" t="s">
        <v>176</v>
      </c>
      <c r="B1331" s="287" t="s">
        <v>4594</v>
      </c>
      <c r="C1331" s="287" t="s">
        <v>4595</v>
      </c>
      <c r="D1331" s="305">
        <v>95</v>
      </c>
      <c r="E1331" s="287" t="s">
        <v>7</v>
      </c>
      <c r="F1331" s="289">
        <v>43707</v>
      </c>
      <c r="G1331" s="290" t="s">
        <v>521</v>
      </c>
      <c r="H1331" s="290" t="s">
        <v>3243</v>
      </c>
      <c r="I1331" s="291">
        <v>0</v>
      </c>
      <c r="J1331" s="291">
        <v>35</v>
      </c>
      <c r="K1331" s="290" t="s">
        <v>815</v>
      </c>
      <c r="L1331" s="292">
        <v>60.47</v>
      </c>
      <c r="M1331" s="293" t="s">
        <v>3244</v>
      </c>
      <c r="N1331" s="293" t="s">
        <v>3245</v>
      </c>
      <c r="O1331" s="294" t="s">
        <v>10</v>
      </c>
      <c r="P1331" s="295">
        <v>3.4987926000000003E-2</v>
      </c>
      <c r="Q1331" s="295" t="s">
        <v>408</v>
      </c>
      <c r="R1331" s="296">
        <v>0</v>
      </c>
      <c r="S1331" s="297">
        <v>8.9935118039804194E-4</v>
      </c>
      <c r="T1331" s="297">
        <v>1.2505553382478219E-3</v>
      </c>
      <c r="U1331" s="298">
        <v>0.71916144203433718</v>
      </c>
      <c r="V1331" s="295"/>
      <c r="W1331" s="295"/>
      <c r="X1331" s="295"/>
      <c r="Y1331" s="313"/>
      <c r="Z1331" s="313"/>
      <c r="AA1331" s="301"/>
      <c r="AB1331" s="295"/>
    </row>
    <row r="1332" spans="1:28" ht="15">
      <c r="A1332" s="247" t="s">
        <v>176</v>
      </c>
      <c r="B1332" s="287" t="s">
        <v>4596</v>
      </c>
      <c r="C1332" s="287" t="s">
        <v>4597</v>
      </c>
      <c r="D1332" s="305">
        <v>96</v>
      </c>
      <c r="E1332" s="287" t="s">
        <v>7</v>
      </c>
      <c r="F1332" s="289">
        <v>43707</v>
      </c>
      <c r="G1332" s="290" t="s">
        <v>521</v>
      </c>
      <c r="H1332" s="290" t="s">
        <v>1956</v>
      </c>
      <c r="I1332" s="291">
        <v>0</v>
      </c>
      <c r="J1332" s="291">
        <v>8</v>
      </c>
      <c r="K1332" s="290" t="s">
        <v>815</v>
      </c>
      <c r="L1332" s="292">
        <v>264.74</v>
      </c>
      <c r="M1332" s="293" t="s">
        <v>1957</v>
      </c>
      <c r="N1332" s="293" t="s">
        <v>1958</v>
      </c>
      <c r="O1332" s="294" t="s">
        <v>10</v>
      </c>
      <c r="P1332" s="295">
        <v>4.7207116999999998</v>
      </c>
      <c r="Q1332" s="295" t="s">
        <v>408</v>
      </c>
      <c r="R1332" s="296">
        <v>0</v>
      </c>
      <c r="S1332" s="297">
        <v>4.8945021707037133E-4</v>
      </c>
      <c r="T1332" s="297">
        <v>1.6489890134443856E-3</v>
      </c>
      <c r="U1332" s="298">
        <v>0.29681836148078056</v>
      </c>
      <c r="V1332" s="295"/>
      <c r="W1332" s="295"/>
      <c r="X1332" s="295"/>
      <c r="Y1332" s="313"/>
      <c r="Z1332" s="313"/>
      <c r="AA1332" s="301"/>
      <c r="AB1332" s="295"/>
    </row>
    <row r="1333" spans="1:28" ht="15">
      <c r="A1333" s="247" t="s">
        <v>176</v>
      </c>
      <c r="B1333" s="287" t="s">
        <v>4598</v>
      </c>
      <c r="C1333" s="287" t="s">
        <v>4599</v>
      </c>
      <c r="D1333" s="305">
        <v>97</v>
      </c>
      <c r="E1333" s="287" t="s">
        <v>7</v>
      </c>
      <c r="F1333" s="289">
        <v>43707</v>
      </c>
      <c r="G1333" s="290" t="s">
        <v>521</v>
      </c>
      <c r="H1333" s="290" t="s">
        <v>4600</v>
      </c>
      <c r="I1333" s="291">
        <v>0</v>
      </c>
      <c r="J1333" s="291">
        <v>35</v>
      </c>
      <c r="K1333" s="290" t="s">
        <v>815</v>
      </c>
      <c r="L1333" s="292">
        <v>33.799999999999997</v>
      </c>
      <c r="M1333" s="293" t="s">
        <v>4601</v>
      </c>
      <c r="N1333" s="293" t="s">
        <v>4602</v>
      </c>
      <c r="O1333" s="294" t="s">
        <v>10</v>
      </c>
      <c r="P1333" s="295">
        <v>1.0472893999999999</v>
      </c>
      <c r="Q1333" s="295" t="s">
        <v>447</v>
      </c>
      <c r="R1333" s="296">
        <v>0</v>
      </c>
      <c r="S1333" s="297">
        <v>7.2410819256605216E-5</v>
      </c>
      <c r="T1333" s="297">
        <v>3.5298953146858806E-4</v>
      </c>
      <c r="U1333" s="298">
        <v>0.20513588308226907</v>
      </c>
      <c r="V1333" s="295"/>
      <c r="W1333" s="295"/>
      <c r="X1333" s="295"/>
      <c r="Y1333" s="313"/>
      <c r="Z1333" s="313"/>
      <c r="AA1333" s="301"/>
      <c r="AB1333" s="295"/>
    </row>
    <row r="1334" spans="1:28" ht="15">
      <c r="A1334" s="247" t="s">
        <v>4603</v>
      </c>
      <c r="B1334" s="287" t="s">
        <v>4604</v>
      </c>
      <c r="C1334" s="287" t="s">
        <v>4605</v>
      </c>
      <c r="D1334" s="305">
        <v>98</v>
      </c>
      <c r="E1334" s="287" t="s">
        <v>7</v>
      </c>
      <c r="F1334" s="289">
        <v>43707</v>
      </c>
      <c r="G1334" s="290" t="s">
        <v>521</v>
      </c>
      <c r="H1334" s="290" t="s">
        <v>3903</v>
      </c>
      <c r="I1334" s="291">
        <v>0</v>
      </c>
      <c r="J1334" s="291">
        <v>1</v>
      </c>
      <c r="K1334" s="290" t="s">
        <v>815</v>
      </c>
      <c r="L1334" s="292">
        <v>102.37</v>
      </c>
      <c r="M1334" s="293" t="s">
        <v>3904</v>
      </c>
      <c r="N1334" s="293" t="s">
        <v>3905</v>
      </c>
      <c r="O1334" s="294" t="s">
        <v>10</v>
      </c>
      <c r="P1334" s="295">
        <v>-2.0670055999999999</v>
      </c>
      <c r="Q1334" s="295" t="s">
        <v>408</v>
      </c>
      <c r="R1334" s="296">
        <v>0</v>
      </c>
      <c r="S1334" s="297">
        <v>6.5417429861415119E-4</v>
      </c>
      <c r="T1334" s="297">
        <v>5.7802136860275201E-4</v>
      </c>
      <c r="U1334" s="298">
        <v>1.1317476033723168</v>
      </c>
      <c r="V1334" s="295"/>
      <c r="W1334" s="295"/>
      <c r="X1334" s="295"/>
      <c r="Y1334" s="313"/>
      <c r="Z1334" s="313"/>
      <c r="AA1334" s="301"/>
      <c r="AB1334" s="295"/>
    </row>
    <row r="1335" spans="1:28" ht="15">
      <c r="A1335" s="247" t="s">
        <v>176</v>
      </c>
      <c r="B1335" s="287" t="s">
        <v>4606</v>
      </c>
      <c r="C1335" s="287" t="s">
        <v>4607</v>
      </c>
      <c r="D1335" s="305">
        <v>99</v>
      </c>
      <c r="E1335" s="287" t="s">
        <v>7</v>
      </c>
      <c r="F1335" s="289">
        <v>43707</v>
      </c>
      <c r="G1335" s="290" t="s">
        <v>521</v>
      </c>
      <c r="H1335" s="290" t="s">
        <v>1180</v>
      </c>
      <c r="I1335" s="291">
        <v>0</v>
      </c>
      <c r="J1335" s="291">
        <v>35</v>
      </c>
      <c r="K1335" s="290" t="s">
        <v>815</v>
      </c>
      <c r="L1335" s="292">
        <v>73.81</v>
      </c>
      <c r="M1335" s="293" t="s">
        <v>1181</v>
      </c>
      <c r="N1335" s="293" t="s">
        <v>1182</v>
      </c>
      <c r="O1335" s="294" t="s">
        <v>10</v>
      </c>
      <c r="P1335" s="295">
        <v>3.0486941000000001</v>
      </c>
      <c r="Q1335" s="295" t="s">
        <v>408</v>
      </c>
      <c r="R1335" s="296">
        <v>0</v>
      </c>
      <c r="S1335" s="297">
        <v>8.8620517151981461E-6</v>
      </c>
      <c r="T1335" s="297">
        <v>9.6633538311274327E-4</v>
      </c>
      <c r="U1335" s="298">
        <v>9.1707825979132161E-3</v>
      </c>
      <c r="V1335" s="295"/>
      <c r="W1335" s="295"/>
      <c r="X1335" s="295"/>
      <c r="Y1335" s="313"/>
      <c r="Z1335" s="313"/>
      <c r="AA1335" s="301"/>
      <c r="AB1335" s="295"/>
    </row>
    <row r="1336" spans="1:28" ht="15">
      <c r="A1336" s="247" t="s">
        <v>176</v>
      </c>
      <c r="B1336" s="287" t="s">
        <v>4608</v>
      </c>
      <c r="C1336" s="287" t="s">
        <v>4609</v>
      </c>
      <c r="D1336" s="305">
        <v>100</v>
      </c>
      <c r="E1336" s="287" t="s">
        <v>7</v>
      </c>
      <c r="F1336" s="289">
        <v>43707</v>
      </c>
      <c r="G1336" s="290" t="s">
        <v>521</v>
      </c>
      <c r="H1336" s="290" t="s">
        <v>1185</v>
      </c>
      <c r="I1336" s="291">
        <v>0</v>
      </c>
      <c r="J1336" s="291">
        <v>30</v>
      </c>
      <c r="K1336" s="290" t="s">
        <v>815</v>
      </c>
      <c r="L1336" s="292">
        <v>64.510000000000005</v>
      </c>
      <c r="M1336" s="293" t="s">
        <v>1186</v>
      </c>
      <c r="N1336" s="293" t="s">
        <v>1187</v>
      </c>
      <c r="O1336" s="294" t="s">
        <v>10</v>
      </c>
      <c r="P1336" s="295">
        <v>-2.9985010000000001</v>
      </c>
      <c r="Q1336" s="295" t="s">
        <v>447</v>
      </c>
      <c r="R1336" s="296">
        <v>0</v>
      </c>
      <c r="S1336" s="297">
        <v>5.4463522980630375E-6</v>
      </c>
      <c r="T1336" s="297">
        <v>4.4813309771554141E-4</v>
      </c>
      <c r="U1336" s="298">
        <v>1.215342568051107E-2</v>
      </c>
      <c r="V1336" s="295"/>
      <c r="W1336" s="295"/>
      <c r="X1336" s="295"/>
      <c r="Y1336" s="313"/>
      <c r="Z1336" s="313"/>
      <c r="AA1336" s="301"/>
      <c r="AB1336" s="295"/>
    </row>
    <row r="1337" spans="1:28" ht="15">
      <c r="A1337" s="247" t="s">
        <v>176</v>
      </c>
      <c r="B1337" s="287" t="s">
        <v>4610</v>
      </c>
      <c r="C1337" s="287" t="s">
        <v>4611</v>
      </c>
      <c r="D1337" s="305">
        <v>101</v>
      </c>
      <c r="E1337" s="287" t="s">
        <v>7</v>
      </c>
      <c r="F1337" s="289">
        <v>43707</v>
      </c>
      <c r="G1337" s="290" t="s">
        <v>521</v>
      </c>
      <c r="H1337" s="290" t="s">
        <v>1455</v>
      </c>
      <c r="I1337" s="291">
        <v>0</v>
      </c>
      <c r="J1337" s="291">
        <v>35</v>
      </c>
      <c r="K1337" s="290" t="s">
        <v>815</v>
      </c>
      <c r="L1337" s="292">
        <v>290.05</v>
      </c>
      <c r="M1337" s="293" t="s">
        <v>1456</v>
      </c>
      <c r="N1337" s="293" t="s">
        <v>1457</v>
      </c>
      <c r="O1337" s="294" t="s">
        <v>10</v>
      </c>
      <c r="P1337" s="295">
        <v>-0.83344580000000001</v>
      </c>
      <c r="Q1337" s="295" t="s">
        <v>484</v>
      </c>
      <c r="R1337" s="296">
        <v>0</v>
      </c>
      <c r="S1337" s="297">
        <v>2.246674669496448E-3</v>
      </c>
      <c r="T1337" s="297">
        <v>9.55067342891142E-4</v>
      </c>
      <c r="U1337" s="298">
        <v>2.3523730407275822</v>
      </c>
      <c r="V1337" s="295"/>
      <c r="W1337" s="295"/>
      <c r="X1337" s="295"/>
      <c r="Y1337" s="313"/>
      <c r="Z1337" s="313"/>
      <c r="AA1337" s="301"/>
      <c r="AB1337" s="295"/>
    </row>
    <row r="1338" spans="1:28" ht="15">
      <c r="A1338" s="247" t="s">
        <v>176</v>
      </c>
      <c r="B1338" s="287" t="s">
        <v>4612</v>
      </c>
      <c r="C1338" s="287" t="s">
        <v>4613</v>
      </c>
      <c r="D1338" s="305">
        <v>102</v>
      </c>
      <c r="E1338" s="287" t="s">
        <v>7</v>
      </c>
      <c r="F1338" s="289">
        <v>43707</v>
      </c>
      <c r="G1338" s="290" t="s">
        <v>521</v>
      </c>
      <c r="H1338" s="290" t="s">
        <v>4614</v>
      </c>
      <c r="I1338" s="291">
        <v>0</v>
      </c>
      <c r="J1338" s="291">
        <v>35</v>
      </c>
      <c r="K1338" s="290" t="s">
        <v>815</v>
      </c>
      <c r="L1338" s="292">
        <v>14.62</v>
      </c>
      <c r="M1338" s="293" t="s">
        <v>4615</v>
      </c>
      <c r="N1338" s="293" t="s">
        <v>4616</v>
      </c>
      <c r="O1338" s="294" t="s">
        <v>10</v>
      </c>
      <c r="P1338" s="295">
        <v>-9.1023259999999997</v>
      </c>
      <c r="Q1338" s="295" t="s">
        <v>408</v>
      </c>
      <c r="R1338" s="296">
        <v>0</v>
      </c>
      <c r="S1338" s="297">
        <v>4.9871813587662258E-5</v>
      </c>
      <c r="T1338" s="297">
        <v>5.9156415206495301E-4</v>
      </c>
      <c r="U1338" s="298">
        <v>8.4304996192849757E-2</v>
      </c>
      <c r="V1338" s="295"/>
      <c r="W1338" s="295"/>
      <c r="X1338" s="295"/>
      <c r="Y1338" s="313"/>
      <c r="Z1338" s="313"/>
      <c r="AA1338" s="301"/>
      <c r="AB1338" s="295"/>
    </row>
    <row r="1339" spans="1:28" ht="15">
      <c r="A1339" s="247" t="s">
        <v>176</v>
      </c>
      <c r="B1339" s="287" t="s">
        <v>4617</v>
      </c>
      <c r="C1339" s="287" t="s">
        <v>4618</v>
      </c>
      <c r="D1339" s="305">
        <v>103</v>
      </c>
      <c r="E1339" s="287" t="s">
        <v>7</v>
      </c>
      <c r="F1339" s="289">
        <v>43707</v>
      </c>
      <c r="G1339" s="290" t="s">
        <v>521</v>
      </c>
      <c r="H1339" s="290" t="s">
        <v>4079</v>
      </c>
      <c r="I1339" s="291">
        <v>0</v>
      </c>
      <c r="J1339" s="291">
        <v>35</v>
      </c>
      <c r="K1339" s="290" t="s">
        <v>815</v>
      </c>
      <c r="L1339" s="292">
        <v>89.25</v>
      </c>
      <c r="M1339" s="293" t="s">
        <v>4080</v>
      </c>
      <c r="N1339" s="293" t="s">
        <v>4081</v>
      </c>
      <c r="O1339" s="294" t="s">
        <v>10</v>
      </c>
      <c r="P1339" s="295">
        <v>-0.48505663999999998</v>
      </c>
      <c r="Q1339" s="295" t="s">
        <v>404</v>
      </c>
      <c r="R1339" s="296">
        <v>0</v>
      </c>
      <c r="S1339" s="297">
        <v>3.7088169003055818E-4</v>
      </c>
      <c r="T1339" s="297">
        <v>7.9747016073893691E-4</v>
      </c>
      <c r="U1339" s="298">
        <v>0.46507281186157323</v>
      </c>
      <c r="V1339" s="295"/>
      <c r="W1339" s="295"/>
      <c r="X1339" s="295"/>
      <c r="Y1339" s="313"/>
      <c r="Z1339" s="313"/>
      <c r="AA1339" s="301"/>
      <c r="AB1339" s="295"/>
    </row>
    <row r="1340" spans="1:28" ht="15">
      <c r="A1340" s="247" t="s">
        <v>176</v>
      </c>
      <c r="B1340" s="287" t="s">
        <v>4619</v>
      </c>
      <c r="C1340" s="287" t="s">
        <v>4620</v>
      </c>
      <c r="D1340" s="305">
        <v>104</v>
      </c>
      <c r="E1340" s="287" t="s">
        <v>7</v>
      </c>
      <c r="F1340" s="289">
        <v>43707</v>
      </c>
      <c r="G1340" s="290" t="s">
        <v>521</v>
      </c>
      <c r="H1340" s="290" t="s">
        <v>1685</v>
      </c>
      <c r="I1340" s="291">
        <v>0</v>
      </c>
      <c r="J1340" s="291">
        <v>35</v>
      </c>
      <c r="K1340" s="290" t="s">
        <v>815</v>
      </c>
      <c r="L1340" s="292">
        <v>106.01</v>
      </c>
      <c r="M1340" s="293" t="s">
        <v>1686</v>
      </c>
      <c r="N1340" s="293" t="s">
        <v>1687</v>
      </c>
      <c r="O1340" s="294" t="s">
        <v>10</v>
      </c>
      <c r="P1340" s="295">
        <v>-1.9994318</v>
      </c>
      <c r="Q1340" s="295" t="s">
        <v>395</v>
      </c>
      <c r="R1340" s="296">
        <v>0</v>
      </c>
      <c r="S1340" s="297">
        <v>3.268157695678483E-3</v>
      </c>
      <c r="T1340" s="297">
        <v>1.6015690336988343E-3</v>
      </c>
      <c r="U1340" s="298">
        <v>2.0405974559402233</v>
      </c>
      <c r="V1340" s="295"/>
      <c r="W1340" s="295"/>
      <c r="X1340" s="295"/>
      <c r="Y1340" s="313"/>
      <c r="Z1340" s="313"/>
      <c r="AA1340" s="301"/>
      <c r="AB1340" s="295"/>
    </row>
    <row r="1341" spans="1:28" ht="15">
      <c r="A1341" s="247" t="s">
        <v>176</v>
      </c>
      <c r="B1341" s="287" t="s">
        <v>4621</v>
      </c>
      <c r="C1341" s="287" t="s">
        <v>4622</v>
      </c>
      <c r="D1341" s="305">
        <v>105</v>
      </c>
      <c r="E1341" s="287" t="s">
        <v>7</v>
      </c>
      <c r="F1341" s="289">
        <v>43707</v>
      </c>
      <c r="G1341" s="290" t="s">
        <v>521</v>
      </c>
      <c r="H1341" s="290" t="s">
        <v>1197</v>
      </c>
      <c r="I1341" s="291">
        <v>0</v>
      </c>
      <c r="J1341" s="291">
        <v>35</v>
      </c>
      <c r="K1341" s="290" t="s">
        <v>815</v>
      </c>
      <c r="L1341" s="292">
        <v>80.22</v>
      </c>
      <c r="M1341" s="293" t="s">
        <v>1198</v>
      </c>
      <c r="N1341" s="293" t="s">
        <v>1199</v>
      </c>
      <c r="O1341" s="294" t="s">
        <v>10</v>
      </c>
      <c r="P1341" s="295">
        <v>-5.2910747999999996</v>
      </c>
      <c r="Q1341" s="295" t="s">
        <v>484</v>
      </c>
      <c r="R1341" s="296">
        <v>0</v>
      </c>
      <c r="S1341" s="297">
        <v>2.8729468004080028E-5</v>
      </c>
      <c r="T1341" s="297">
        <v>2.7415934344340013E-4</v>
      </c>
      <c r="U1341" s="298">
        <v>0.10479113220524323</v>
      </c>
      <c r="V1341" s="295"/>
      <c r="W1341" s="295"/>
      <c r="X1341" s="295"/>
      <c r="Y1341" s="313"/>
      <c r="Z1341" s="313"/>
      <c r="AA1341" s="301"/>
      <c r="AB1341" s="295"/>
    </row>
    <row r="1342" spans="1:28" ht="15">
      <c r="A1342" s="247" t="s">
        <v>4623</v>
      </c>
      <c r="B1342" s="287" t="s">
        <v>4624</v>
      </c>
      <c r="C1342" s="287" t="s">
        <v>4625</v>
      </c>
      <c r="D1342" s="305">
        <v>106</v>
      </c>
      <c r="E1342" s="287" t="s">
        <v>7</v>
      </c>
      <c r="F1342" s="289">
        <v>43707</v>
      </c>
      <c r="G1342" s="290" t="s">
        <v>521</v>
      </c>
      <c r="H1342" s="290" t="s">
        <v>712</v>
      </c>
      <c r="I1342" s="291">
        <v>0</v>
      </c>
      <c r="J1342" s="291">
        <v>1</v>
      </c>
      <c r="K1342" s="290" t="s">
        <v>815</v>
      </c>
      <c r="L1342" s="292">
        <v>194.62</v>
      </c>
      <c r="M1342" s="293" t="s">
        <v>713</v>
      </c>
      <c r="N1342" s="293" t="s">
        <v>714</v>
      </c>
      <c r="O1342" s="294" t="s">
        <v>10</v>
      </c>
      <c r="P1342" s="295">
        <v>-14.937276000000001</v>
      </c>
      <c r="Q1342" s="295" t="s">
        <v>408</v>
      </c>
      <c r="R1342" s="296">
        <v>0</v>
      </c>
      <c r="S1342" s="297">
        <v>3.0921661852883954E-4</v>
      </c>
      <c r="T1342" s="297">
        <v>4.152422105919032E-4</v>
      </c>
      <c r="U1342" s="298">
        <v>0.74466566895516129</v>
      </c>
      <c r="V1342" s="295"/>
      <c r="W1342" s="295"/>
      <c r="X1342" s="295"/>
      <c r="Y1342" s="313"/>
      <c r="Z1342" s="313"/>
      <c r="AA1342" s="301"/>
      <c r="AB1342" s="295"/>
    </row>
    <row r="1343" spans="1:28" ht="15">
      <c r="A1343" s="247" t="s">
        <v>176</v>
      </c>
      <c r="B1343" s="287" t="s">
        <v>4626</v>
      </c>
      <c r="C1343" s="287" t="s">
        <v>4627</v>
      </c>
      <c r="D1343" s="305">
        <v>107</v>
      </c>
      <c r="E1343" s="287" t="s">
        <v>7</v>
      </c>
      <c r="F1343" s="289">
        <v>43707</v>
      </c>
      <c r="G1343" s="290" t="s">
        <v>521</v>
      </c>
      <c r="H1343" s="290" t="s">
        <v>719</v>
      </c>
      <c r="I1343" s="291">
        <v>0</v>
      </c>
      <c r="J1343" s="291">
        <v>35</v>
      </c>
      <c r="K1343" s="290" t="s">
        <v>815</v>
      </c>
      <c r="L1343" s="292">
        <v>38.270000000000003</v>
      </c>
      <c r="M1343" s="293" t="s">
        <v>720</v>
      </c>
      <c r="N1343" s="293" t="s">
        <v>721</v>
      </c>
      <c r="O1343" s="294" t="s">
        <v>10</v>
      </c>
      <c r="P1343" s="295">
        <v>-13.049512999999999</v>
      </c>
      <c r="Q1343" s="295" t="s">
        <v>404</v>
      </c>
      <c r="R1343" s="296">
        <v>0</v>
      </c>
      <c r="S1343" s="297">
        <v>4.1484797184051826E-3</v>
      </c>
      <c r="T1343" s="297">
        <v>1.8401348479634161E-3</v>
      </c>
      <c r="U1343" s="298">
        <v>2.2544433213666628</v>
      </c>
      <c r="V1343" s="295"/>
      <c r="W1343" s="295"/>
      <c r="X1343" s="295"/>
      <c r="Y1343" s="313"/>
      <c r="Z1343" s="313"/>
      <c r="AA1343" s="301"/>
      <c r="AB1343" s="295"/>
    </row>
    <row r="1344" spans="1:28" ht="15">
      <c r="A1344" s="247" t="s">
        <v>176</v>
      </c>
      <c r="B1344" s="287" t="s">
        <v>4628</v>
      </c>
      <c r="C1344" s="287" t="s">
        <v>4629</v>
      </c>
      <c r="D1344" s="305">
        <v>108</v>
      </c>
      <c r="E1344" s="287" t="s">
        <v>7</v>
      </c>
      <c r="F1344" s="289">
        <v>43707</v>
      </c>
      <c r="G1344" s="290" t="s">
        <v>521</v>
      </c>
      <c r="H1344" s="290" t="s">
        <v>3564</v>
      </c>
      <c r="I1344" s="291">
        <v>0</v>
      </c>
      <c r="J1344" s="291">
        <v>35</v>
      </c>
      <c r="K1344" s="290" t="s">
        <v>815</v>
      </c>
      <c r="L1344" s="292">
        <v>58.26</v>
      </c>
      <c r="M1344" s="293" t="s">
        <v>3565</v>
      </c>
      <c r="N1344" s="293" t="s">
        <v>3566</v>
      </c>
      <c r="O1344" s="294" t="s">
        <v>10</v>
      </c>
      <c r="P1344" s="295">
        <v>2.2241949999999999</v>
      </c>
      <c r="Q1344" s="295" t="s">
        <v>408</v>
      </c>
      <c r="R1344" s="296">
        <v>0</v>
      </c>
      <c r="S1344" s="297">
        <v>9.7516215938928043E-4</v>
      </c>
      <c r="T1344" s="297">
        <v>2.541780433576881E-3</v>
      </c>
      <c r="U1344" s="298">
        <v>0.3836531851875965</v>
      </c>
      <c r="V1344" s="295"/>
      <c r="W1344" s="295"/>
      <c r="X1344" s="295"/>
      <c r="Y1344" s="313"/>
      <c r="Z1344" s="313"/>
      <c r="AA1344" s="301"/>
      <c r="AB1344" s="295"/>
    </row>
    <row r="1345" spans="1:28" ht="15">
      <c r="A1345" s="247" t="s">
        <v>176</v>
      </c>
      <c r="B1345" s="287" t="s">
        <v>4630</v>
      </c>
      <c r="C1345" s="287" t="s">
        <v>4631</v>
      </c>
      <c r="D1345" s="305">
        <v>109</v>
      </c>
      <c r="E1345" s="287" t="s">
        <v>7</v>
      </c>
      <c r="F1345" s="289">
        <v>43707</v>
      </c>
      <c r="G1345" s="290" t="s">
        <v>521</v>
      </c>
      <c r="H1345" s="290" t="s">
        <v>4632</v>
      </c>
      <c r="I1345" s="291">
        <v>0</v>
      </c>
      <c r="J1345" s="291">
        <v>35</v>
      </c>
      <c r="K1345" s="290" t="s">
        <v>815</v>
      </c>
      <c r="L1345" s="292">
        <v>52.32</v>
      </c>
      <c r="M1345" s="293" t="s">
        <v>4633</v>
      </c>
      <c r="N1345" s="293" t="s">
        <v>4634</v>
      </c>
      <c r="O1345" s="294" t="s">
        <v>10</v>
      </c>
      <c r="P1345" s="295">
        <v>-3.1049848</v>
      </c>
      <c r="Q1345" s="295" t="s">
        <v>404</v>
      </c>
      <c r="R1345" s="296">
        <v>0</v>
      </c>
      <c r="S1345" s="297">
        <v>1.9051679011559111E-3</v>
      </c>
      <c r="T1345" s="297">
        <v>1.0462442494036592E-3</v>
      </c>
      <c r="U1345" s="298">
        <v>1.8209590181660003</v>
      </c>
      <c r="V1345" s="295"/>
      <c r="W1345" s="295"/>
      <c r="X1345" s="295"/>
      <c r="Y1345" s="313"/>
      <c r="Z1345" s="313"/>
      <c r="AA1345" s="301"/>
      <c r="AB1345" s="295"/>
    </row>
    <row r="1346" spans="1:28" ht="15">
      <c r="A1346" s="247" t="s">
        <v>176</v>
      </c>
      <c r="B1346" s="287" t="s">
        <v>4635</v>
      </c>
      <c r="C1346" s="287" t="s">
        <v>4636</v>
      </c>
      <c r="D1346" s="305">
        <v>110</v>
      </c>
      <c r="E1346" s="287" t="s">
        <v>7</v>
      </c>
      <c r="F1346" s="289">
        <v>43707</v>
      </c>
      <c r="G1346" s="290" t="s">
        <v>521</v>
      </c>
      <c r="H1346" s="290" t="s">
        <v>733</v>
      </c>
      <c r="I1346" s="291">
        <v>0</v>
      </c>
      <c r="J1346" s="291">
        <v>35</v>
      </c>
      <c r="K1346" s="290" t="s">
        <v>815</v>
      </c>
      <c r="L1346" s="292">
        <v>61.51</v>
      </c>
      <c r="M1346" s="293" t="s">
        <v>734</v>
      </c>
      <c r="N1346" s="293" t="s">
        <v>735</v>
      </c>
      <c r="O1346" s="294" t="s">
        <v>10</v>
      </c>
      <c r="P1346" s="295">
        <v>-8.5885820000000006</v>
      </c>
      <c r="Q1346" s="295" t="s">
        <v>447</v>
      </c>
      <c r="R1346" s="296">
        <v>0</v>
      </c>
      <c r="S1346" s="297">
        <v>1.0123497791438723E-3</v>
      </c>
      <c r="T1346" s="297">
        <v>1.1095945869779829E-3</v>
      </c>
      <c r="U1346" s="298">
        <v>0.91236005566775513</v>
      </c>
      <c r="V1346" s="295"/>
      <c r="W1346" s="295"/>
      <c r="X1346" s="295"/>
      <c r="Y1346" s="313"/>
      <c r="Z1346" s="313"/>
      <c r="AA1346" s="301"/>
      <c r="AB1346" s="295"/>
    </row>
    <row r="1347" spans="1:28" ht="15">
      <c r="A1347" s="247" t="s">
        <v>176</v>
      </c>
      <c r="B1347" s="287" t="s">
        <v>4637</v>
      </c>
      <c r="C1347" s="287" t="s">
        <v>4638</v>
      </c>
      <c r="D1347" s="305">
        <v>111</v>
      </c>
      <c r="E1347" s="287" t="s">
        <v>7</v>
      </c>
      <c r="F1347" s="289">
        <v>43707</v>
      </c>
      <c r="G1347" s="290" t="s">
        <v>521</v>
      </c>
      <c r="H1347" s="290" t="s">
        <v>4639</v>
      </c>
      <c r="I1347" s="291">
        <v>0</v>
      </c>
      <c r="J1347" s="291">
        <v>35</v>
      </c>
      <c r="K1347" s="290" t="s">
        <v>815</v>
      </c>
      <c r="L1347" s="292">
        <v>32.049999999999997</v>
      </c>
      <c r="M1347" s="293" t="s">
        <v>4640</v>
      </c>
      <c r="N1347" s="293" t="s">
        <v>4641</v>
      </c>
      <c r="O1347" s="294" t="s">
        <v>10</v>
      </c>
      <c r="P1347" s="295">
        <v>-4.0969905999999998</v>
      </c>
      <c r="Q1347" s="295" t="s">
        <v>280</v>
      </c>
      <c r="R1347" s="296">
        <v>0</v>
      </c>
      <c r="S1347" s="297">
        <v>2.077909419758731E-4</v>
      </c>
      <c r="T1347" s="297">
        <v>8.4710501760421617E-4</v>
      </c>
      <c r="U1347" s="298">
        <v>0.24529537384107084</v>
      </c>
      <c r="V1347" s="295"/>
      <c r="W1347" s="295"/>
      <c r="X1347" s="295"/>
      <c r="Y1347" s="313"/>
      <c r="Z1347" s="313"/>
      <c r="AA1347" s="301"/>
      <c r="AB1347" s="295"/>
    </row>
    <row r="1348" spans="1:28" ht="15">
      <c r="A1348" s="247" t="s">
        <v>176</v>
      </c>
      <c r="B1348" s="287" t="s">
        <v>4642</v>
      </c>
      <c r="C1348" s="287" t="s">
        <v>4643</v>
      </c>
      <c r="D1348" s="305">
        <v>112</v>
      </c>
      <c r="E1348" s="287" t="s">
        <v>7</v>
      </c>
      <c r="F1348" s="289">
        <v>43707</v>
      </c>
      <c r="G1348" s="290" t="s">
        <v>521</v>
      </c>
      <c r="H1348" s="290" t="s">
        <v>1474</v>
      </c>
      <c r="I1348" s="291">
        <v>0</v>
      </c>
      <c r="J1348" s="291">
        <v>2</v>
      </c>
      <c r="K1348" s="290" t="s">
        <v>815</v>
      </c>
      <c r="L1348" s="292">
        <v>78.05</v>
      </c>
      <c r="M1348" s="293" t="s">
        <v>1475</v>
      </c>
      <c r="N1348" s="293" t="s">
        <v>1476</v>
      </c>
      <c r="O1348" s="294" t="s">
        <v>10</v>
      </c>
      <c r="P1348" s="295">
        <v>-4.0762543999999998</v>
      </c>
      <c r="Q1348" s="295" t="s">
        <v>280</v>
      </c>
      <c r="R1348" s="296">
        <v>0</v>
      </c>
      <c r="S1348" s="297">
        <v>1.446082723733552E-3</v>
      </c>
      <c r="T1348" s="297">
        <v>1.0235127361358845E-3</v>
      </c>
      <c r="U1348" s="298">
        <v>1.4128624614804655</v>
      </c>
      <c r="V1348" s="295"/>
      <c r="W1348" s="295"/>
      <c r="X1348" s="295"/>
      <c r="Y1348" s="313"/>
      <c r="Z1348" s="313"/>
      <c r="AA1348" s="301"/>
      <c r="AB1348" s="295"/>
    </row>
    <row r="1349" spans="1:28" ht="15">
      <c r="A1349" s="247" t="s">
        <v>176</v>
      </c>
      <c r="B1349" s="287" t="s">
        <v>4644</v>
      </c>
      <c r="C1349" s="287" t="s">
        <v>4645</v>
      </c>
      <c r="D1349" s="305">
        <v>113</v>
      </c>
      <c r="E1349" s="287" t="s">
        <v>7</v>
      </c>
      <c r="F1349" s="289">
        <v>43707</v>
      </c>
      <c r="G1349" s="290" t="s">
        <v>521</v>
      </c>
      <c r="H1349" s="290" t="s">
        <v>4646</v>
      </c>
      <c r="I1349" s="291">
        <v>0</v>
      </c>
      <c r="J1349" s="291">
        <v>35</v>
      </c>
      <c r="K1349" s="290" t="s">
        <v>815</v>
      </c>
      <c r="L1349" s="292">
        <v>107.04</v>
      </c>
      <c r="M1349" s="293" t="s">
        <v>4647</v>
      </c>
      <c r="N1349" s="293" t="s">
        <v>4648</v>
      </c>
      <c r="O1349" s="294" t="s">
        <v>10</v>
      </c>
      <c r="P1349" s="295">
        <v>-3.9236127999999999</v>
      </c>
      <c r="Q1349" s="295" t="s">
        <v>408</v>
      </c>
      <c r="R1349" s="296">
        <v>0</v>
      </c>
      <c r="S1349" s="297">
        <v>1.0305872026145869E-3</v>
      </c>
      <c r="T1349" s="297">
        <v>2.2448288089425895E-3</v>
      </c>
      <c r="U1349" s="298">
        <v>0.45909389549398988</v>
      </c>
      <c r="V1349" s="295"/>
      <c r="W1349" s="295"/>
      <c r="X1349" s="295"/>
      <c r="Y1349" s="313"/>
      <c r="Z1349" s="313"/>
      <c r="AA1349" s="301"/>
      <c r="AB1349" s="295"/>
    </row>
    <row r="1350" spans="1:28" ht="15">
      <c r="A1350" s="247" t="s">
        <v>176</v>
      </c>
      <c r="B1350" s="287" t="s">
        <v>4649</v>
      </c>
      <c r="C1350" s="287" t="s">
        <v>4650</v>
      </c>
      <c r="D1350" s="305">
        <v>114</v>
      </c>
      <c r="E1350" s="287" t="s">
        <v>7</v>
      </c>
      <c r="F1350" s="289">
        <v>43707</v>
      </c>
      <c r="G1350" s="290" t="s">
        <v>521</v>
      </c>
      <c r="H1350" s="290" t="s">
        <v>3706</v>
      </c>
      <c r="I1350" s="291">
        <v>0</v>
      </c>
      <c r="J1350" s="291">
        <v>35</v>
      </c>
      <c r="K1350" s="290" t="s">
        <v>815</v>
      </c>
      <c r="L1350" s="292">
        <v>101.88</v>
      </c>
      <c r="M1350" s="293" t="s">
        <v>3707</v>
      </c>
      <c r="N1350" s="293" t="s">
        <v>3708</v>
      </c>
      <c r="O1350" s="294" t="s">
        <v>10</v>
      </c>
      <c r="P1350" s="295">
        <v>-2.8765738000000001</v>
      </c>
      <c r="Q1350" s="295" t="s">
        <v>399</v>
      </c>
      <c r="R1350" s="296">
        <v>0</v>
      </c>
      <c r="S1350" s="297">
        <v>1.3730214461673911E-4</v>
      </c>
      <c r="T1350" s="297">
        <v>4.9473734864154551E-4</v>
      </c>
      <c r="U1350" s="298">
        <v>0.27752532731507867</v>
      </c>
      <c r="V1350" s="295"/>
      <c r="W1350" s="295"/>
      <c r="X1350" s="295"/>
      <c r="Y1350" s="313"/>
      <c r="Z1350" s="313"/>
      <c r="AA1350" s="301"/>
      <c r="AB1350" s="295"/>
    </row>
    <row r="1351" spans="1:28" ht="15">
      <c r="A1351" s="247" t="s">
        <v>176</v>
      </c>
      <c r="B1351" s="287" t="s">
        <v>4651</v>
      </c>
      <c r="C1351" s="287" t="s">
        <v>4652</v>
      </c>
      <c r="D1351" s="305">
        <v>115</v>
      </c>
      <c r="E1351" s="287" t="s">
        <v>7</v>
      </c>
      <c r="F1351" s="289">
        <v>43707</v>
      </c>
      <c r="G1351" s="290" t="s">
        <v>521</v>
      </c>
      <c r="H1351" s="290" t="s">
        <v>1204</v>
      </c>
      <c r="I1351" s="291">
        <v>0</v>
      </c>
      <c r="J1351" s="291">
        <v>35</v>
      </c>
      <c r="K1351" s="290" t="s">
        <v>815</v>
      </c>
      <c r="L1351" s="292">
        <v>48.18</v>
      </c>
      <c r="M1351" s="293" t="s">
        <v>1205</v>
      </c>
      <c r="N1351" s="293" t="s">
        <v>1206</v>
      </c>
      <c r="O1351" s="294" t="s">
        <v>10</v>
      </c>
      <c r="P1351" s="295">
        <v>0.54277180000000003</v>
      </c>
      <c r="Q1351" s="295" t="s">
        <v>484</v>
      </c>
      <c r="R1351" s="296">
        <v>0</v>
      </c>
      <c r="S1351" s="297">
        <v>2.0657500188594881E-5</v>
      </c>
      <c r="T1351" s="297">
        <v>5.6670705280115576E-4</v>
      </c>
      <c r="U1351" s="298">
        <v>3.6451814189514091E-2</v>
      </c>
      <c r="V1351" s="295"/>
      <c r="W1351" s="295"/>
      <c r="X1351" s="295"/>
      <c r="Y1351" s="313"/>
      <c r="Z1351" s="313"/>
      <c r="AA1351" s="301"/>
      <c r="AB1351" s="295"/>
    </row>
    <row r="1352" spans="1:28" ht="15">
      <c r="A1352" s="247" t="s">
        <v>176</v>
      </c>
      <c r="B1352" s="287" t="s">
        <v>4653</v>
      </c>
      <c r="C1352" s="287" t="s">
        <v>4654</v>
      </c>
      <c r="D1352" s="305">
        <v>116</v>
      </c>
      <c r="E1352" s="287" t="s">
        <v>7</v>
      </c>
      <c r="F1352" s="289">
        <v>43707</v>
      </c>
      <c r="G1352" s="290" t="s">
        <v>521</v>
      </c>
      <c r="H1352" s="290" t="s">
        <v>3711</v>
      </c>
      <c r="I1352" s="291">
        <v>0</v>
      </c>
      <c r="J1352" s="291">
        <v>35</v>
      </c>
      <c r="K1352" s="290" t="s">
        <v>815</v>
      </c>
      <c r="L1352" s="292">
        <v>52.69</v>
      </c>
      <c r="M1352" s="293" t="s">
        <v>3712</v>
      </c>
      <c r="N1352" s="293" t="s">
        <v>3713</v>
      </c>
      <c r="O1352" s="294" t="s">
        <v>10</v>
      </c>
      <c r="P1352" s="295">
        <v>-7.9440059999999999</v>
      </c>
      <c r="Q1352" s="295" t="s">
        <v>399</v>
      </c>
      <c r="R1352" s="296">
        <v>0</v>
      </c>
      <c r="S1352" s="297">
        <v>2.8511265873270805E-3</v>
      </c>
      <c r="T1352" s="297">
        <v>3.2282246816835642E-3</v>
      </c>
      <c r="U1352" s="298">
        <v>0.88318715964967409</v>
      </c>
      <c r="V1352" s="295"/>
      <c r="W1352" s="295"/>
      <c r="X1352" s="295"/>
      <c r="Y1352" s="313"/>
      <c r="Z1352" s="313"/>
      <c r="AA1352" s="301"/>
      <c r="AB1352" s="295"/>
    </row>
    <row r="1353" spans="1:28" ht="15">
      <c r="A1353" s="247" t="s">
        <v>176</v>
      </c>
      <c r="B1353" s="287" t="s">
        <v>4655</v>
      </c>
      <c r="C1353" s="287" t="s">
        <v>4656</v>
      </c>
      <c r="D1353" s="305">
        <v>117</v>
      </c>
      <c r="E1353" s="287" t="s">
        <v>7</v>
      </c>
      <c r="F1353" s="289">
        <v>43707</v>
      </c>
      <c r="G1353" s="290" t="s">
        <v>521</v>
      </c>
      <c r="H1353" s="290" t="s">
        <v>1499</v>
      </c>
      <c r="I1353" s="291">
        <v>0</v>
      </c>
      <c r="J1353" s="291">
        <v>35</v>
      </c>
      <c r="K1353" s="290" t="s">
        <v>815</v>
      </c>
      <c r="L1353" s="292">
        <v>237.73</v>
      </c>
      <c r="M1353" s="293" t="s">
        <v>1500</v>
      </c>
      <c r="N1353" s="293" t="s">
        <v>1501</v>
      </c>
      <c r="O1353" s="294" t="s">
        <v>10</v>
      </c>
      <c r="P1353" s="295">
        <v>-1.5948473999999999</v>
      </c>
      <c r="Q1353" s="295" t="s">
        <v>408</v>
      </c>
      <c r="R1353" s="296">
        <v>0</v>
      </c>
      <c r="S1353" s="297">
        <v>9.482703289994378E-4</v>
      </c>
      <c r="T1353" s="297">
        <v>7.5733839432100931E-4</v>
      </c>
      <c r="U1353" s="298">
        <v>1.2521091444856804</v>
      </c>
      <c r="V1353" s="295"/>
      <c r="W1353" s="295"/>
      <c r="X1353" s="295"/>
      <c r="Y1353" s="313"/>
      <c r="Z1353" s="313"/>
      <c r="AA1353" s="301"/>
      <c r="AB1353" s="295"/>
    </row>
    <row r="1354" spans="1:28" ht="15">
      <c r="A1354" s="247" t="s">
        <v>176</v>
      </c>
      <c r="B1354" s="287" t="s">
        <v>4657</v>
      </c>
      <c r="C1354" s="287" t="s">
        <v>4658</v>
      </c>
      <c r="D1354" s="305">
        <v>118</v>
      </c>
      <c r="E1354" s="287" t="s">
        <v>7</v>
      </c>
      <c r="F1354" s="289">
        <v>43707</v>
      </c>
      <c r="G1354" s="290" t="s">
        <v>521</v>
      </c>
      <c r="H1354" s="290" t="s">
        <v>2805</v>
      </c>
      <c r="I1354" s="291">
        <v>0</v>
      </c>
      <c r="J1354" s="291">
        <v>35</v>
      </c>
      <c r="K1354" s="290" t="s">
        <v>815</v>
      </c>
      <c r="L1354" s="292">
        <v>58.16</v>
      </c>
      <c r="M1354" s="293" t="s">
        <v>2806</v>
      </c>
      <c r="N1354" s="293" t="s">
        <v>2807</v>
      </c>
      <c r="O1354" s="294" t="s">
        <v>10</v>
      </c>
      <c r="P1354" s="295">
        <v>-0.32567382</v>
      </c>
      <c r="Q1354" s="295" t="s">
        <v>447</v>
      </c>
      <c r="R1354" s="296">
        <v>0</v>
      </c>
      <c r="S1354" s="297">
        <v>5.312921431041181E-3</v>
      </c>
      <c r="T1354" s="297">
        <v>9.7914863819535125E-3</v>
      </c>
      <c r="U1354" s="298">
        <v>0.54260622175130813</v>
      </c>
      <c r="V1354" s="295"/>
      <c r="W1354" s="295"/>
      <c r="X1354" s="295"/>
      <c r="Y1354" s="313"/>
      <c r="Z1354" s="313"/>
      <c r="AA1354" s="301"/>
      <c r="AB1354" s="295"/>
    </row>
    <row r="1355" spans="1:28" ht="15">
      <c r="A1355" s="247" t="s">
        <v>176</v>
      </c>
      <c r="B1355" s="287" t="s">
        <v>4659</v>
      </c>
      <c r="C1355" s="287" t="s">
        <v>4660</v>
      </c>
      <c r="D1355" s="305">
        <v>119</v>
      </c>
      <c r="E1355" s="287" t="s">
        <v>7</v>
      </c>
      <c r="F1355" s="289">
        <v>43707</v>
      </c>
      <c r="G1355" s="290" t="s">
        <v>521</v>
      </c>
      <c r="H1355" s="290" t="s">
        <v>1223</v>
      </c>
      <c r="I1355" s="291">
        <v>0</v>
      </c>
      <c r="J1355" s="291">
        <v>35</v>
      </c>
      <c r="K1355" s="290" t="s">
        <v>815</v>
      </c>
      <c r="L1355" s="292">
        <v>60.47</v>
      </c>
      <c r="M1355" s="293" t="s">
        <v>1224</v>
      </c>
      <c r="N1355" s="293" t="s">
        <v>1225</v>
      </c>
      <c r="O1355" s="294" t="s">
        <v>10</v>
      </c>
      <c r="P1355" s="295">
        <v>-5.3327140000000002</v>
      </c>
      <c r="Q1355" s="295" t="s">
        <v>447</v>
      </c>
      <c r="R1355" s="296">
        <v>0</v>
      </c>
      <c r="S1355" s="297">
        <v>1.4791993881495829E-5</v>
      </c>
      <c r="T1355" s="297">
        <v>4.3222898952958424E-4</v>
      </c>
      <c r="U1355" s="298">
        <v>3.4222586267512213E-2</v>
      </c>
      <c r="V1355" s="295"/>
      <c r="W1355" s="295"/>
      <c r="X1355" s="295"/>
      <c r="Y1355" s="313"/>
      <c r="Z1355" s="313"/>
      <c r="AA1355" s="301"/>
      <c r="AB1355" s="295"/>
    </row>
    <row r="1356" spans="1:28" ht="15">
      <c r="A1356" s="247" t="s">
        <v>176</v>
      </c>
      <c r="B1356" s="287" t="s">
        <v>4661</v>
      </c>
      <c r="C1356" s="287" t="s">
        <v>4662</v>
      </c>
      <c r="D1356" s="305">
        <v>120</v>
      </c>
      <c r="E1356" s="287" t="s">
        <v>7</v>
      </c>
      <c r="F1356" s="289">
        <v>43707</v>
      </c>
      <c r="G1356" s="290" t="s">
        <v>521</v>
      </c>
      <c r="H1356" s="290" t="s">
        <v>3571</v>
      </c>
      <c r="I1356" s="291">
        <v>0</v>
      </c>
      <c r="J1356" s="291">
        <v>35</v>
      </c>
      <c r="K1356" s="290" t="s">
        <v>815</v>
      </c>
      <c r="L1356" s="292">
        <v>95.77</v>
      </c>
      <c r="M1356" s="293" t="s">
        <v>3572</v>
      </c>
      <c r="N1356" s="293" t="s">
        <v>3573</v>
      </c>
      <c r="O1356" s="294" t="s">
        <v>10</v>
      </c>
      <c r="P1356" s="295">
        <v>3.2646894</v>
      </c>
      <c r="Q1356" s="295" t="s">
        <v>399</v>
      </c>
      <c r="R1356" s="296">
        <v>0</v>
      </c>
      <c r="S1356" s="297">
        <v>1.0231075490237245E-4</v>
      </c>
      <c r="T1356" s="297">
        <v>1.2365445490571069E-3</v>
      </c>
      <c r="U1356" s="298">
        <v>8.2739238938367987E-2</v>
      </c>
      <c r="V1356" s="295"/>
      <c r="W1356" s="295"/>
      <c r="X1356" s="295"/>
      <c r="Y1356" s="313"/>
      <c r="Z1356" s="313"/>
      <c r="AA1356" s="301"/>
      <c r="AB1356" s="295"/>
    </row>
    <row r="1357" spans="1:28" ht="15">
      <c r="A1357" s="247" t="s">
        <v>176</v>
      </c>
      <c r="B1357" s="287" t="s">
        <v>4663</v>
      </c>
      <c r="C1357" s="287" t="s">
        <v>4664</v>
      </c>
      <c r="D1357" s="305">
        <v>121</v>
      </c>
      <c r="E1357" s="287" t="s">
        <v>7</v>
      </c>
      <c r="F1357" s="289">
        <v>43707</v>
      </c>
      <c r="G1357" s="290" t="s">
        <v>521</v>
      </c>
      <c r="H1357" s="290" t="s">
        <v>1535</v>
      </c>
      <c r="I1357" s="291">
        <v>0</v>
      </c>
      <c r="J1357" s="291">
        <v>12</v>
      </c>
      <c r="K1357" s="290" t="s">
        <v>815</v>
      </c>
      <c r="L1357" s="292">
        <v>270.74</v>
      </c>
      <c r="M1357" s="293" t="s">
        <v>1536</v>
      </c>
      <c r="N1357" s="293" t="s">
        <v>1537</v>
      </c>
      <c r="O1357" s="294" t="s">
        <v>10</v>
      </c>
      <c r="P1357" s="295">
        <v>-3.7597895000000001</v>
      </c>
      <c r="Q1357" s="295" t="s">
        <v>484</v>
      </c>
      <c r="R1357" s="296">
        <v>0</v>
      </c>
      <c r="S1357" s="297">
        <v>7.4924286382910428E-4</v>
      </c>
      <c r="T1357" s="297">
        <v>5.6320268314720087E-4</v>
      </c>
      <c r="U1357" s="298">
        <v>1.3303254516514424</v>
      </c>
      <c r="V1357" s="295"/>
      <c r="W1357" s="295"/>
      <c r="X1357" s="295"/>
      <c r="Y1357" s="313"/>
      <c r="Z1357" s="313"/>
      <c r="AA1357" s="301"/>
      <c r="AB1357" s="295"/>
    </row>
    <row r="1358" spans="1:28" ht="15">
      <c r="A1358" s="247" t="s">
        <v>176</v>
      </c>
      <c r="B1358" s="287" t="s">
        <v>4665</v>
      </c>
      <c r="C1358" s="287" t="s">
        <v>4666</v>
      </c>
      <c r="D1358" s="305">
        <v>122</v>
      </c>
      <c r="E1358" s="287" t="s">
        <v>7</v>
      </c>
      <c r="F1358" s="289">
        <v>43707</v>
      </c>
      <c r="G1358" s="290" t="s">
        <v>521</v>
      </c>
      <c r="H1358" s="290" t="s">
        <v>3720</v>
      </c>
      <c r="I1358" s="291">
        <v>0</v>
      </c>
      <c r="J1358" s="291">
        <v>35</v>
      </c>
      <c r="K1358" s="290" t="s">
        <v>815</v>
      </c>
      <c r="L1358" s="292">
        <v>46.57</v>
      </c>
      <c r="M1358" s="293" t="s">
        <v>3721</v>
      </c>
      <c r="N1358" s="293" t="s">
        <v>3722</v>
      </c>
      <c r="O1358" s="294" t="s">
        <v>10</v>
      </c>
      <c r="P1358" s="295">
        <v>-5.3707894999999999</v>
      </c>
      <c r="Q1358" s="295" t="s">
        <v>399</v>
      </c>
      <c r="R1358" s="296">
        <v>0</v>
      </c>
      <c r="S1358" s="297">
        <v>8.5388857892789195E-3</v>
      </c>
      <c r="T1358" s="297">
        <v>7.6070969522114484E-3</v>
      </c>
      <c r="U1358" s="298">
        <v>1.1224894125736877</v>
      </c>
      <c r="V1358" s="295"/>
      <c r="W1358" s="295"/>
      <c r="X1358" s="295"/>
      <c r="Y1358" s="313"/>
      <c r="Z1358" s="313"/>
      <c r="AA1358" s="301"/>
      <c r="AB1358" s="295"/>
    </row>
    <row r="1359" spans="1:28" ht="15">
      <c r="A1359" s="247" t="s">
        <v>4667</v>
      </c>
      <c r="B1359" s="287" t="s">
        <v>4668</v>
      </c>
      <c r="C1359" s="287" t="s">
        <v>4669</v>
      </c>
      <c r="D1359" s="305">
        <v>123</v>
      </c>
      <c r="E1359" s="287" t="s">
        <v>7</v>
      </c>
      <c r="F1359" s="289">
        <v>43707</v>
      </c>
      <c r="G1359" s="290" t="s">
        <v>521</v>
      </c>
      <c r="H1359" s="290" t="s">
        <v>758</v>
      </c>
      <c r="I1359" s="291">
        <v>0</v>
      </c>
      <c r="J1359" s="291">
        <v>1</v>
      </c>
      <c r="K1359" s="290" t="s">
        <v>815</v>
      </c>
      <c r="L1359" s="292">
        <v>23.6</v>
      </c>
      <c r="M1359" s="293" t="s">
        <v>759</v>
      </c>
      <c r="N1359" s="293" t="s">
        <v>760</v>
      </c>
      <c r="O1359" s="294" t="s">
        <v>10</v>
      </c>
      <c r="P1359" s="295">
        <v>-4.139602</v>
      </c>
      <c r="Q1359" s="295" t="s">
        <v>447</v>
      </c>
      <c r="R1359" s="296">
        <v>0</v>
      </c>
      <c r="S1359" s="297">
        <v>2.1814590977399493E-4</v>
      </c>
      <c r="T1359" s="297">
        <v>1.1738373277317541E-3</v>
      </c>
      <c r="U1359" s="298">
        <v>0.18583998363344409</v>
      </c>
      <c r="V1359" s="295"/>
      <c r="W1359" s="295"/>
      <c r="X1359" s="295"/>
      <c r="Y1359" s="313"/>
      <c r="Z1359" s="313"/>
      <c r="AA1359" s="301"/>
      <c r="AB1359" s="295"/>
    </row>
    <row r="1360" spans="1:28" ht="15">
      <c r="A1360" s="247" t="s">
        <v>176</v>
      </c>
      <c r="B1360" s="287" t="s">
        <v>4670</v>
      </c>
      <c r="C1360" s="287" t="s">
        <v>4671</v>
      </c>
      <c r="D1360" s="305">
        <v>124</v>
      </c>
      <c r="E1360" s="287" t="s">
        <v>7</v>
      </c>
      <c r="F1360" s="289">
        <v>43707</v>
      </c>
      <c r="G1360" s="290" t="s">
        <v>521</v>
      </c>
      <c r="H1360" s="290" t="s">
        <v>3583</v>
      </c>
      <c r="I1360" s="291">
        <v>0</v>
      </c>
      <c r="J1360" s="291">
        <v>35</v>
      </c>
      <c r="K1360" s="290" t="s">
        <v>815</v>
      </c>
      <c r="L1360" s="292">
        <v>64.22</v>
      </c>
      <c r="M1360" s="293" t="s">
        <v>3584</v>
      </c>
      <c r="N1360" s="293" t="s">
        <v>3585</v>
      </c>
      <c r="O1360" s="294" t="s">
        <v>10</v>
      </c>
      <c r="P1360" s="295">
        <v>1.9795299</v>
      </c>
      <c r="Q1360" s="295" t="s">
        <v>404</v>
      </c>
      <c r="R1360" s="296">
        <v>0</v>
      </c>
      <c r="S1360" s="297">
        <v>6.3439595905282939E-4</v>
      </c>
      <c r="T1360" s="297">
        <v>1.3608038380714122E-3</v>
      </c>
      <c r="U1360" s="298">
        <v>0.46619207067487534</v>
      </c>
      <c r="V1360" s="295"/>
      <c r="W1360" s="295"/>
      <c r="X1360" s="295"/>
      <c r="Y1360" s="313"/>
      <c r="Z1360" s="313"/>
      <c r="AA1360" s="301"/>
      <c r="AB1360" s="295"/>
    </row>
    <row r="1361" spans="1:28" ht="15">
      <c r="A1361" s="247" t="s">
        <v>176</v>
      </c>
      <c r="B1361" s="287" t="s">
        <v>4672</v>
      </c>
      <c r="C1361" s="287" t="s">
        <v>4673</v>
      </c>
      <c r="D1361" s="305">
        <v>125</v>
      </c>
      <c r="E1361" s="287" t="s">
        <v>7</v>
      </c>
      <c r="F1361" s="289">
        <v>43707</v>
      </c>
      <c r="G1361" s="290" t="s">
        <v>521</v>
      </c>
      <c r="H1361" s="290" t="s">
        <v>773</v>
      </c>
      <c r="I1361" s="291">
        <v>0</v>
      </c>
      <c r="J1361" s="291">
        <v>35</v>
      </c>
      <c r="K1361" s="290" t="s">
        <v>815</v>
      </c>
      <c r="L1361" s="292">
        <v>41.09</v>
      </c>
      <c r="M1361" s="293" t="s">
        <v>774</v>
      </c>
      <c r="N1361" s="293" t="s">
        <v>775</v>
      </c>
      <c r="O1361" s="294" t="s">
        <v>10</v>
      </c>
      <c r="P1361" s="295">
        <v>-8.3203910000000008</v>
      </c>
      <c r="Q1361" s="295" t="s">
        <v>408</v>
      </c>
      <c r="R1361" s="296">
        <v>0</v>
      </c>
      <c r="S1361" s="297">
        <v>3.1934733590211712E-5</v>
      </c>
      <c r="T1361" s="297">
        <v>3.0941032748492094E-4</v>
      </c>
      <c r="U1361" s="298">
        <v>0.10321159558505055</v>
      </c>
      <c r="V1361" s="295"/>
      <c r="W1361" s="295"/>
      <c r="X1361" s="295"/>
      <c r="Y1361" s="313"/>
      <c r="Z1361" s="313"/>
      <c r="AA1361" s="301"/>
      <c r="AB1361" s="295"/>
    </row>
    <row r="1362" spans="1:28" ht="15">
      <c r="A1362" s="247" t="s">
        <v>176</v>
      </c>
      <c r="B1362" s="287" t="s">
        <v>4674</v>
      </c>
      <c r="C1362" s="287" t="s">
        <v>4675</v>
      </c>
      <c r="D1362" s="305">
        <v>1</v>
      </c>
      <c r="E1362" s="287" t="s">
        <v>9</v>
      </c>
      <c r="F1362" s="289">
        <v>43707</v>
      </c>
      <c r="G1362" s="290" t="s">
        <v>680</v>
      </c>
      <c r="H1362" s="290" t="s">
        <v>2704</v>
      </c>
      <c r="I1362" s="291">
        <v>21.376109580000001</v>
      </c>
      <c r="J1362" s="291">
        <v>8</v>
      </c>
      <c r="K1362" s="290" t="s">
        <v>815</v>
      </c>
      <c r="L1362" s="292">
        <v>35.26</v>
      </c>
      <c r="M1362" s="293" t="s">
        <v>2705</v>
      </c>
      <c r="N1362" s="293" t="s">
        <v>2706</v>
      </c>
      <c r="O1362" s="294" t="s">
        <v>169</v>
      </c>
      <c r="P1362" s="295">
        <v>2.9373169000000001E-2</v>
      </c>
      <c r="Q1362" s="295" t="s">
        <v>447</v>
      </c>
      <c r="R1362" s="296">
        <v>0</v>
      </c>
      <c r="S1362" s="297">
        <v>1.6365383824989801E-3</v>
      </c>
      <c r="T1362" s="297">
        <v>1.0758812392715592E-2</v>
      </c>
      <c r="U1362" s="298">
        <v>0.15211143412139261</v>
      </c>
      <c r="V1362" s="295"/>
      <c r="W1362" s="295"/>
      <c r="X1362" s="295"/>
      <c r="Y1362" s="313"/>
      <c r="Z1362" s="313"/>
      <c r="AA1362" s="301"/>
      <c r="AB1362" s="295"/>
    </row>
    <row r="1363" spans="1:28" ht="15">
      <c r="A1363" s="247" t="s">
        <v>176</v>
      </c>
      <c r="B1363" s="287" t="s">
        <v>4676</v>
      </c>
      <c r="C1363" s="287" t="s">
        <v>4677</v>
      </c>
      <c r="D1363" s="305">
        <v>2</v>
      </c>
      <c r="E1363" s="287" t="s">
        <v>9</v>
      </c>
      <c r="F1363" s="289">
        <v>43707</v>
      </c>
      <c r="G1363" s="290" t="s">
        <v>680</v>
      </c>
      <c r="H1363" s="290" t="s">
        <v>3150</v>
      </c>
      <c r="I1363" s="291">
        <v>19.327121259999998</v>
      </c>
      <c r="J1363" s="291">
        <v>19</v>
      </c>
      <c r="K1363" s="290" t="s">
        <v>815</v>
      </c>
      <c r="L1363" s="292">
        <v>65.739999999999995</v>
      </c>
      <c r="M1363" s="293" t="s">
        <v>3151</v>
      </c>
      <c r="N1363" s="293" t="s">
        <v>3152</v>
      </c>
      <c r="O1363" s="294" t="s">
        <v>169</v>
      </c>
      <c r="P1363" s="295">
        <v>-3.2422721000000001</v>
      </c>
      <c r="Q1363" s="295" t="s">
        <v>280</v>
      </c>
      <c r="R1363" s="296">
        <v>0</v>
      </c>
      <c r="S1363" s="297">
        <v>3.2574781584940628E-3</v>
      </c>
      <c r="T1363" s="297">
        <v>4.1290501860428352E-3</v>
      </c>
      <c r="U1363" s="298">
        <v>0.78891706608582968</v>
      </c>
      <c r="V1363" s="295"/>
      <c r="W1363" s="295"/>
      <c r="X1363" s="295"/>
      <c r="Y1363" s="313"/>
      <c r="Z1363" s="313"/>
      <c r="AA1363" s="301"/>
      <c r="AB1363" s="295"/>
    </row>
    <row r="1364" spans="1:28" ht="15">
      <c r="A1364" s="247" t="s">
        <v>176</v>
      </c>
      <c r="B1364" s="287" t="s">
        <v>4678</v>
      </c>
      <c r="C1364" s="287" t="s">
        <v>4679</v>
      </c>
      <c r="D1364" s="305">
        <v>3</v>
      </c>
      <c r="E1364" s="287" t="s">
        <v>9</v>
      </c>
      <c r="F1364" s="289">
        <v>43707</v>
      </c>
      <c r="G1364" s="290" t="s">
        <v>680</v>
      </c>
      <c r="H1364" s="290" t="s">
        <v>453</v>
      </c>
      <c r="I1364" s="291">
        <v>22.324078140000001</v>
      </c>
      <c r="J1364" s="291">
        <v>5</v>
      </c>
      <c r="K1364" s="290" t="s">
        <v>815</v>
      </c>
      <c r="L1364" s="292">
        <v>31.45</v>
      </c>
      <c r="M1364" s="293" t="s">
        <v>454</v>
      </c>
      <c r="N1364" s="293" t="s">
        <v>455</v>
      </c>
      <c r="O1364" s="294" t="s">
        <v>169</v>
      </c>
      <c r="P1364" s="295">
        <v>-4.1379333000000003</v>
      </c>
      <c r="Q1364" s="295" t="s">
        <v>456</v>
      </c>
      <c r="R1364" s="296">
        <v>0</v>
      </c>
      <c r="S1364" s="297">
        <v>5.4143693481675846E-4</v>
      </c>
      <c r="T1364" s="297">
        <v>1.1092338660799424E-3</v>
      </c>
      <c r="U1364" s="298">
        <v>0.48811792659217018</v>
      </c>
      <c r="V1364" s="295"/>
      <c r="W1364" s="295"/>
      <c r="X1364" s="295"/>
      <c r="Y1364" s="313"/>
      <c r="Z1364" s="313"/>
      <c r="AA1364" s="301"/>
      <c r="AB1364" s="295"/>
    </row>
    <row r="1365" spans="1:28" ht="15">
      <c r="A1365" s="247" t="s">
        <v>176</v>
      </c>
      <c r="B1365" s="287" t="s">
        <v>4680</v>
      </c>
      <c r="C1365" s="287" t="s">
        <v>4681</v>
      </c>
      <c r="D1365" s="305">
        <v>4</v>
      </c>
      <c r="E1365" s="287" t="s">
        <v>9</v>
      </c>
      <c r="F1365" s="289">
        <v>43707</v>
      </c>
      <c r="G1365" s="290" t="s">
        <v>680</v>
      </c>
      <c r="H1365" s="290" t="s">
        <v>2260</v>
      </c>
      <c r="I1365" s="291">
        <v>21.934999149999999</v>
      </c>
      <c r="J1365" s="291">
        <v>2</v>
      </c>
      <c r="K1365" s="290" t="s">
        <v>815</v>
      </c>
      <c r="L1365" s="292">
        <v>59.72</v>
      </c>
      <c r="M1365" s="293" t="s">
        <v>2261</v>
      </c>
      <c r="N1365" s="293" t="s">
        <v>2262</v>
      </c>
      <c r="O1365" s="294" t="s">
        <v>169</v>
      </c>
      <c r="P1365" s="295">
        <v>-0.39457082999999998</v>
      </c>
      <c r="Q1365" s="295" t="s">
        <v>404</v>
      </c>
      <c r="R1365" s="296">
        <v>0</v>
      </c>
      <c r="S1365" s="297">
        <v>2.7733514372102458E-4</v>
      </c>
      <c r="T1365" s="297">
        <v>3.0291183466139073E-4</v>
      </c>
      <c r="U1365" s="298">
        <v>0.91556390997744608</v>
      </c>
      <c r="V1365" s="295"/>
      <c r="W1365" s="295"/>
      <c r="X1365" s="295"/>
      <c r="Y1365" s="313"/>
      <c r="Z1365" s="313"/>
      <c r="AA1365" s="301"/>
      <c r="AB1365" s="295"/>
    </row>
    <row r="1366" spans="1:28" ht="15">
      <c r="A1366" s="247" t="s">
        <v>176</v>
      </c>
      <c r="B1366" s="287" t="s">
        <v>4682</v>
      </c>
      <c r="C1366" s="287" t="s">
        <v>4683</v>
      </c>
      <c r="D1366" s="305">
        <v>5</v>
      </c>
      <c r="E1366" s="287" t="s">
        <v>9</v>
      </c>
      <c r="F1366" s="289">
        <v>43707</v>
      </c>
      <c r="G1366" s="290" t="s">
        <v>680</v>
      </c>
      <c r="H1366" s="290" t="s">
        <v>3440</v>
      </c>
      <c r="I1366" s="291">
        <v>14.60858357</v>
      </c>
      <c r="J1366" s="291">
        <v>7</v>
      </c>
      <c r="K1366" s="290" t="s">
        <v>815</v>
      </c>
      <c r="L1366" s="292">
        <v>43.74</v>
      </c>
      <c r="M1366" s="293" t="s">
        <v>3441</v>
      </c>
      <c r="N1366" s="293" t="s">
        <v>3442</v>
      </c>
      <c r="O1366" s="294" t="s">
        <v>169</v>
      </c>
      <c r="P1366" s="295">
        <v>-1.784575</v>
      </c>
      <c r="Q1366" s="295" t="s">
        <v>404</v>
      </c>
      <c r="R1366" s="296">
        <v>0</v>
      </c>
      <c r="S1366" s="297">
        <v>2.9094095620287998E-3</v>
      </c>
      <c r="T1366" s="297">
        <v>3.6761947352467162E-3</v>
      </c>
      <c r="U1366" s="298">
        <v>0.79141878261613474</v>
      </c>
      <c r="V1366" s="295"/>
      <c r="W1366" s="295"/>
      <c r="X1366" s="295"/>
      <c r="Y1366" s="313"/>
      <c r="Z1366" s="313"/>
      <c r="AA1366" s="301"/>
      <c r="AB1366" s="295"/>
    </row>
    <row r="1367" spans="1:28" ht="15">
      <c r="A1367" s="247" t="s">
        <v>176</v>
      </c>
      <c r="B1367" s="287" t="s">
        <v>4684</v>
      </c>
      <c r="C1367" s="287" t="s">
        <v>4685</v>
      </c>
      <c r="D1367" s="305">
        <v>6</v>
      </c>
      <c r="E1367" s="287" t="s">
        <v>9</v>
      </c>
      <c r="F1367" s="289">
        <v>43707</v>
      </c>
      <c r="G1367" s="290" t="s">
        <v>680</v>
      </c>
      <c r="H1367" s="290" t="s">
        <v>2838</v>
      </c>
      <c r="I1367" s="291">
        <v>21.573106979999999</v>
      </c>
      <c r="J1367" s="291">
        <v>2</v>
      </c>
      <c r="K1367" s="290" t="s">
        <v>815</v>
      </c>
      <c r="L1367" s="292">
        <v>26.31</v>
      </c>
      <c r="M1367" s="293" t="s">
        <v>2839</v>
      </c>
      <c r="N1367" s="293" t="s">
        <v>2840</v>
      </c>
      <c r="O1367" s="294" t="s">
        <v>169</v>
      </c>
      <c r="P1367" s="295">
        <v>-6.1619162999999997</v>
      </c>
      <c r="Q1367" s="295" t="s">
        <v>280</v>
      </c>
      <c r="R1367" s="296">
        <v>0</v>
      </c>
      <c r="S1367" s="297">
        <v>9.4120902589821471E-4</v>
      </c>
      <c r="T1367" s="297">
        <v>4.2608492192363202E-4</v>
      </c>
      <c r="U1367" s="298">
        <v>2.2089705067453886</v>
      </c>
      <c r="V1367" s="295"/>
      <c r="W1367" s="295"/>
      <c r="X1367" s="295"/>
      <c r="Y1367" s="313"/>
      <c r="Z1367" s="313"/>
      <c r="AA1367" s="301"/>
      <c r="AB1367" s="295"/>
    </row>
    <row r="1368" spans="1:28" ht="15">
      <c r="A1368" s="247" t="s">
        <v>176</v>
      </c>
      <c r="B1368" s="287" t="s">
        <v>4686</v>
      </c>
      <c r="C1368" s="287" t="s">
        <v>4687</v>
      </c>
      <c r="D1368" s="305">
        <v>7</v>
      </c>
      <c r="E1368" s="287" t="s">
        <v>9</v>
      </c>
      <c r="F1368" s="289">
        <v>43707</v>
      </c>
      <c r="G1368" s="290" t="s">
        <v>680</v>
      </c>
      <c r="H1368" s="290" t="s">
        <v>4389</v>
      </c>
      <c r="I1368" s="291">
        <v>22.430978289999999</v>
      </c>
      <c r="J1368" s="291">
        <v>18</v>
      </c>
      <c r="K1368" s="290" t="s">
        <v>815</v>
      </c>
      <c r="L1368" s="292">
        <v>47.65</v>
      </c>
      <c r="M1368" s="293" t="s">
        <v>4390</v>
      </c>
      <c r="N1368" s="293" t="s">
        <v>4391</v>
      </c>
      <c r="O1368" s="294" t="s">
        <v>169</v>
      </c>
      <c r="P1368" s="295">
        <v>-8.5387120000000003</v>
      </c>
      <c r="Q1368" s="295" t="s">
        <v>408</v>
      </c>
      <c r="R1368" s="296">
        <v>0</v>
      </c>
      <c r="S1368" s="297">
        <v>1.393420386093386E-3</v>
      </c>
      <c r="T1368" s="297">
        <v>1.4673499527903275E-3</v>
      </c>
      <c r="U1368" s="298">
        <v>0.94961694955156661</v>
      </c>
      <c r="V1368" s="295"/>
      <c r="W1368" s="295"/>
      <c r="X1368" s="295"/>
      <c r="Y1368" s="313"/>
      <c r="Z1368" s="313"/>
      <c r="AA1368" s="301"/>
      <c r="AB1368" s="295"/>
    </row>
    <row r="1369" spans="1:28" ht="15">
      <c r="A1369" s="247" t="s">
        <v>4688</v>
      </c>
      <c r="B1369" s="287" t="s">
        <v>4689</v>
      </c>
      <c r="C1369" s="287" t="s">
        <v>4690</v>
      </c>
      <c r="D1369" s="305">
        <v>8</v>
      </c>
      <c r="E1369" s="287" t="s">
        <v>9</v>
      </c>
      <c r="F1369" s="289">
        <v>43707</v>
      </c>
      <c r="G1369" s="290" t="s">
        <v>680</v>
      </c>
      <c r="H1369" s="290" t="s">
        <v>4691</v>
      </c>
      <c r="I1369" s="291">
        <v>18.385109629999999</v>
      </c>
      <c r="J1369" s="291">
        <v>1</v>
      </c>
      <c r="K1369" s="290" t="s">
        <v>815</v>
      </c>
      <c r="L1369" s="292">
        <v>21.69</v>
      </c>
      <c r="M1369" s="293" t="s">
        <v>4692</v>
      </c>
      <c r="N1369" s="293" t="s">
        <v>4693</v>
      </c>
      <c r="O1369" s="294" t="s">
        <v>169</v>
      </c>
      <c r="P1369" s="295">
        <v>-7.9952717</v>
      </c>
      <c r="Q1369" s="295" t="s">
        <v>280</v>
      </c>
      <c r="R1369" s="296">
        <v>0</v>
      </c>
      <c r="S1369" s="297">
        <v>1.3773097173175538E-3</v>
      </c>
      <c r="T1369" s="297">
        <v>4.5518375177568821E-4</v>
      </c>
      <c r="U1369" s="298">
        <v>3.0258323412130137</v>
      </c>
      <c r="V1369" s="295"/>
      <c r="W1369" s="295"/>
      <c r="X1369" s="295"/>
      <c r="Y1369" s="313"/>
      <c r="Z1369" s="313"/>
      <c r="AA1369" s="301"/>
      <c r="AB1369" s="295"/>
    </row>
    <row r="1370" spans="1:28" ht="15">
      <c r="A1370" s="247" t="s">
        <v>176</v>
      </c>
      <c r="B1370" s="287" t="s">
        <v>4694</v>
      </c>
      <c r="C1370" s="287" t="s">
        <v>4695</v>
      </c>
      <c r="D1370" s="305">
        <v>9</v>
      </c>
      <c r="E1370" s="287" t="s">
        <v>9</v>
      </c>
      <c r="F1370" s="289">
        <v>43707</v>
      </c>
      <c r="G1370" s="290" t="s">
        <v>680</v>
      </c>
      <c r="H1370" s="290" t="s">
        <v>2015</v>
      </c>
      <c r="I1370" s="291">
        <v>20.716243760000001</v>
      </c>
      <c r="J1370" s="291">
        <v>11</v>
      </c>
      <c r="K1370" s="290" t="s">
        <v>815</v>
      </c>
      <c r="L1370" s="292">
        <v>282.64</v>
      </c>
      <c r="M1370" s="293" t="s">
        <v>2016</v>
      </c>
      <c r="N1370" s="293" t="s">
        <v>2017</v>
      </c>
      <c r="O1370" s="294" t="s">
        <v>169</v>
      </c>
      <c r="P1370" s="295">
        <v>-6.876099</v>
      </c>
      <c r="Q1370" s="295" t="s">
        <v>280</v>
      </c>
      <c r="R1370" s="296">
        <v>0</v>
      </c>
      <c r="S1370" s="297">
        <v>9.7970468675235983E-3</v>
      </c>
      <c r="T1370" s="297">
        <v>4.5607306427138498E-3</v>
      </c>
      <c r="U1370" s="298">
        <v>2.1481309980836523</v>
      </c>
      <c r="V1370" s="295"/>
      <c r="W1370" s="295"/>
      <c r="X1370" s="295"/>
      <c r="Y1370" s="313"/>
      <c r="Z1370" s="313"/>
      <c r="AA1370" s="301"/>
      <c r="AB1370" s="295"/>
    </row>
    <row r="1371" spans="1:28" ht="15">
      <c r="A1371" s="247" t="s">
        <v>176</v>
      </c>
      <c r="B1371" s="287" t="s">
        <v>4696</v>
      </c>
      <c r="C1371" s="287" t="s">
        <v>4697</v>
      </c>
      <c r="D1371" s="305">
        <v>10</v>
      </c>
      <c r="E1371" s="287" t="s">
        <v>9</v>
      </c>
      <c r="F1371" s="289">
        <v>43707</v>
      </c>
      <c r="G1371" s="290" t="s">
        <v>680</v>
      </c>
      <c r="H1371" s="290" t="s">
        <v>2286</v>
      </c>
      <c r="I1371" s="291">
        <v>20.229422110000002</v>
      </c>
      <c r="J1371" s="291">
        <v>12</v>
      </c>
      <c r="K1371" s="290" t="s">
        <v>815</v>
      </c>
      <c r="L1371" s="292">
        <v>44.08</v>
      </c>
      <c r="M1371" s="293" t="s">
        <v>2287</v>
      </c>
      <c r="N1371" s="293" t="s">
        <v>2288</v>
      </c>
      <c r="O1371" s="294" t="s">
        <v>169</v>
      </c>
      <c r="P1371" s="295">
        <v>-3.8323103999999999</v>
      </c>
      <c r="Q1371" s="295" t="s">
        <v>280</v>
      </c>
      <c r="R1371" s="296">
        <v>0</v>
      </c>
      <c r="S1371" s="297" t="s">
        <v>280</v>
      </c>
      <c r="T1371" s="297" t="s">
        <v>280</v>
      </c>
      <c r="U1371" s="298" t="s">
        <v>280</v>
      </c>
      <c r="V1371" s="295"/>
      <c r="W1371" s="295"/>
      <c r="X1371" s="295"/>
      <c r="Y1371" s="313"/>
      <c r="Z1371" s="313"/>
      <c r="AA1371" s="301"/>
      <c r="AB1371" s="295"/>
    </row>
    <row r="1372" spans="1:28" ht="15">
      <c r="A1372" s="247" t="s">
        <v>176</v>
      </c>
      <c r="B1372" s="287" t="s">
        <v>4698</v>
      </c>
      <c r="C1372" s="287" t="s">
        <v>4699</v>
      </c>
      <c r="D1372" s="305">
        <v>11</v>
      </c>
      <c r="E1372" s="287" t="s">
        <v>9</v>
      </c>
      <c r="F1372" s="289">
        <v>43707</v>
      </c>
      <c r="G1372" s="290" t="s">
        <v>680</v>
      </c>
      <c r="H1372" s="290" t="s">
        <v>4700</v>
      </c>
      <c r="I1372" s="291">
        <v>19.05566395</v>
      </c>
      <c r="J1372" s="291">
        <v>8</v>
      </c>
      <c r="K1372" s="290" t="s">
        <v>815</v>
      </c>
      <c r="L1372" s="292">
        <v>119</v>
      </c>
      <c r="M1372" s="293" t="s">
        <v>4701</v>
      </c>
      <c r="N1372" s="293" t="s">
        <v>4702</v>
      </c>
      <c r="O1372" s="294" t="s">
        <v>169</v>
      </c>
      <c r="P1372" s="295">
        <v>-8.2706750000000007</v>
      </c>
      <c r="Q1372" s="295" t="s">
        <v>408</v>
      </c>
      <c r="R1372" s="296">
        <v>0</v>
      </c>
      <c r="S1372" s="297">
        <v>1.5455609118065644E-3</v>
      </c>
      <c r="T1372" s="297">
        <v>2.7616389741697833E-3</v>
      </c>
      <c r="U1372" s="298">
        <v>0.55965349789112029</v>
      </c>
      <c r="V1372" s="295"/>
      <c r="W1372" s="295"/>
      <c r="X1372" s="295"/>
      <c r="Y1372" s="313"/>
      <c r="Z1372" s="313"/>
      <c r="AA1372" s="301"/>
      <c r="AB1372" s="295"/>
    </row>
    <row r="1373" spans="1:28" ht="15">
      <c r="A1373" s="247" t="s">
        <v>176</v>
      </c>
      <c r="B1373" s="287" t="s">
        <v>4703</v>
      </c>
      <c r="C1373" s="287" t="s">
        <v>4704</v>
      </c>
      <c r="D1373" s="305">
        <v>12</v>
      </c>
      <c r="E1373" s="287" t="s">
        <v>9</v>
      </c>
      <c r="F1373" s="289">
        <v>43707</v>
      </c>
      <c r="G1373" s="290" t="s">
        <v>680</v>
      </c>
      <c r="H1373" s="290" t="s">
        <v>838</v>
      </c>
      <c r="I1373" s="291">
        <v>20.805099670000001</v>
      </c>
      <c r="J1373" s="291">
        <v>7</v>
      </c>
      <c r="K1373" s="290" t="s">
        <v>815</v>
      </c>
      <c r="L1373" s="292">
        <v>11.38</v>
      </c>
      <c r="M1373" s="293" t="s">
        <v>839</v>
      </c>
      <c r="N1373" s="293" t="s">
        <v>840</v>
      </c>
      <c r="O1373" s="294" t="s">
        <v>169</v>
      </c>
      <c r="P1373" s="295">
        <v>-4.2183640000000002</v>
      </c>
      <c r="Q1373" s="295" t="s">
        <v>447</v>
      </c>
      <c r="R1373" s="296">
        <v>0</v>
      </c>
      <c r="S1373" s="297">
        <v>5.6221045720344251E-6</v>
      </c>
      <c r="T1373" s="297">
        <v>4.5537711003171516E-4</v>
      </c>
      <c r="U1373" s="298">
        <v>1.2346041222060697E-2</v>
      </c>
      <c r="V1373" s="295"/>
      <c r="W1373" s="295"/>
      <c r="X1373" s="295"/>
      <c r="Y1373" s="313"/>
      <c r="Z1373" s="313"/>
      <c r="AA1373" s="301"/>
      <c r="AB1373" s="295"/>
    </row>
    <row r="1374" spans="1:28" ht="15">
      <c r="A1374" s="247" t="s">
        <v>176</v>
      </c>
      <c r="B1374" s="287" t="s">
        <v>4705</v>
      </c>
      <c r="C1374" s="287" t="s">
        <v>4706</v>
      </c>
      <c r="D1374" s="305">
        <v>13</v>
      </c>
      <c r="E1374" s="287" t="s">
        <v>9</v>
      </c>
      <c r="F1374" s="289">
        <v>43707</v>
      </c>
      <c r="G1374" s="290" t="s">
        <v>680</v>
      </c>
      <c r="H1374" s="290" t="s">
        <v>1079</v>
      </c>
      <c r="I1374" s="291">
        <v>21.756441840000001</v>
      </c>
      <c r="J1374" s="291">
        <v>2</v>
      </c>
      <c r="K1374" s="290" t="s">
        <v>815</v>
      </c>
      <c r="L1374" s="292">
        <v>409.59</v>
      </c>
      <c r="M1374" s="293" t="s">
        <v>1080</v>
      </c>
      <c r="N1374" s="293" t="s">
        <v>1081</v>
      </c>
      <c r="O1374" s="294" t="s">
        <v>169</v>
      </c>
      <c r="P1374" s="295">
        <v>-2.6856601000000002</v>
      </c>
      <c r="Q1374" s="295" t="s">
        <v>280</v>
      </c>
      <c r="R1374" s="296">
        <v>0</v>
      </c>
      <c r="S1374" s="297">
        <v>6.2946429063873858E-3</v>
      </c>
      <c r="T1374" s="297">
        <v>2.8077392742918705E-3</v>
      </c>
      <c r="U1374" s="298">
        <v>2.2418901085375649</v>
      </c>
      <c r="V1374" s="295"/>
      <c r="W1374" s="295"/>
      <c r="X1374" s="295"/>
      <c r="Y1374" s="313"/>
      <c r="Z1374" s="313"/>
      <c r="AA1374" s="301"/>
      <c r="AB1374" s="295"/>
    </row>
    <row r="1375" spans="1:28" ht="15">
      <c r="A1375" s="247" t="s">
        <v>176</v>
      </c>
      <c r="B1375" s="287" t="s">
        <v>4707</v>
      </c>
      <c r="C1375" s="287" t="s">
        <v>4708</v>
      </c>
      <c r="D1375" s="305">
        <v>14</v>
      </c>
      <c r="E1375" s="287" t="s">
        <v>9</v>
      </c>
      <c r="F1375" s="289">
        <v>43707</v>
      </c>
      <c r="G1375" s="290" t="s">
        <v>680</v>
      </c>
      <c r="H1375" s="290" t="s">
        <v>4001</v>
      </c>
      <c r="I1375" s="291">
        <v>21.340756979999998</v>
      </c>
      <c r="J1375" s="291">
        <v>11</v>
      </c>
      <c r="K1375" s="290" t="s">
        <v>815</v>
      </c>
      <c r="L1375" s="292">
        <v>64.349999999999994</v>
      </c>
      <c r="M1375" s="293" t="s">
        <v>456</v>
      </c>
      <c r="N1375" s="293" t="s">
        <v>4002</v>
      </c>
      <c r="O1375" s="294" t="s">
        <v>169</v>
      </c>
      <c r="P1375" s="295">
        <v>-8.4598119999999994</v>
      </c>
      <c r="Q1375" s="295" t="s">
        <v>447</v>
      </c>
      <c r="R1375" s="296">
        <v>0</v>
      </c>
      <c r="S1375" s="297">
        <v>5.7204461514430323E-3</v>
      </c>
      <c r="T1375" s="297">
        <v>6.0652505131117531E-3</v>
      </c>
      <c r="U1375" s="298">
        <v>0.94315084580211017</v>
      </c>
      <c r="V1375" s="295"/>
      <c r="W1375" s="295"/>
      <c r="X1375" s="295"/>
      <c r="Y1375" s="313"/>
      <c r="Z1375" s="313"/>
      <c r="AA1375" s="301"/>
      <c r="AB1375" s="295"/>
    </row>
    <row r="1376" spans="1:28" ht="15">
      <c r="A1376" s="247" t="s">
        <v>176</v>
      </c>
      <c r="B1376" s="287" t="s">
        <v>4709</v>
      </c>
      <c r="C1376" s="287" t="s">
        <v>4710</v>
      </c>
      <c r="D1376" s="305">
        <v>15</v>
      </c>
      <c r="E1376" s="287" t="s">
        <v>9</v>
      </c>
      <c r="F1376" s="289">
        <v>43707</v>
      </c>
      <c r="G1376" s="290" t="s">
        <v>680</v>
      </c>
      <c r="H1376" s="290" t="s">
        <v>4005</v>
      </c>
      <c r="I1376" s="291">
        <v>18.67304313</v>
      </c>
      <c r="J1376" s="291">
        <v>32</v>
      </c>
      <c r="K1376" s="290" t="s">
        <v>815</v>
      </c>
      <c r="L1376" s="292">
        <v>33.74</v>
      </c>
      <c r="M1376" s="293" t="s">
        <v>4006</v>
      </c>
      <c r="N1376" s="293" t="s">
        <v>4007</v>
      </c>
      <c r="O1376" s="294" t="s">
        <v>169</v>
      </c>
      <c r="P1376" s="295">
        <v>-10.815882999999999</v>
      </c>
      <c r="Q1376" s="295" t="s">
        <v>280</v>
      </c>
      <c r="R1376" s="296">
        <v>0</v>
      </c>
      <c r="S1376" s="297">
        <v>4.1036314737478128E-4</v>
      </c>
      <c r="T1376" s="297">
        <v>6.1652663094321309E-4</v>
      </c>
      <c r="U1376" s="298">
        <v>0.66560490136001749</v>
      </c>
      <c r="V1376" s="295"/>
      <c r="W1376" s="295"/>
      <c r="X1376" s="295"/>
      <c r="Y1376" s="313"/>
      <c r="Z1376" s="313"/>
      <c r="AA1376" s="301"/>
      <c r="AB1376" s="295"/>
    </row>
    <row r="1377" spans="1:28" ht="15">
      <c r="A1377" s="247" t="s">
        <v>176</v>
      </c>
      <c r="B1377" s="287" t="s">
        <v>4711</v>
      </c>
      <c r="C1377" s="287" t="s">
        <v>4712</v>
      </c>
      <c r="D1377" s="305">
        <v>16</v>
      </c>
      <c r="E1377" s="287" t="s">
        <v>9</v>
      </c>
      <c r="F1377" s="289">
        <v>43707</v>
      </c>
      <c r="G1377" s="290" t="s">
        <v>680</v>
      </c>
      <c r="H1377" s="290" t="s">
        <v>4713</v>
      </c>
      <c r="I1377" s="291">
        <v>19.987065690000001</v>
      </c>
      <c r="J1377" s="291">
        <v>2</v>
      </c>
      <c r="K1377" s="290" t="s">
        <v>815</v>
      </c>
      <c r="L1377" s="292">
        <v>57.86</v>
      </c>
      <c r="M1377" s="293" t="s">
        <v>4714</v>
      </c>
      <c r="N1377" s="293" t="s">
        <v>4715</v>
      </c>
      <c r="O1377" s="294" t="s">
        <v>169</v>
      </c>
      <c r="P1377" s="295">
        <v>-2.9488862</v>
      </c>
      <c r="Q1377" s="295" t="s">
        <v>447</v>
      </c>
      <c r="R1377" s="296">
        <v>0</v>
      </c>
      <c r="S1377" s="297">
        <v>1.1911632433622432E-3</v>
      </c>
      <c r="T1377" s="297">
        <v>1.4174767322330335E-3</v>
      </c>
      <c r="U1377" s="298">
        <v>0.84034059697455099</v>
      </c>
      <c r="V1377" s="295"/>
      <c r="W1377" s="295"/>
      <c r="X1377" s="295"/>
      <c r="Y1377" s="313"/>
      <c r="Z1377" s="313"/>
      <c r="AA1377" s="301"/>
      <c r="AB1377" s="295"/>
    </row>
    <row r="1378" spans="1:28" ht="15">
      <c r="A1378" s="247" t="s">
        <v>4716</v>
      </c>
      <c r="B1378" s="287" t="s">
        <v>4717</v>
      </c>
      <c r="C1378" s="287" t="s">
        <v>4718</v>
      </c>
      <c r="D1378" s="305">
        <v>17</v>
      </c>
      <c r="E1378" s="287" t="s">
        <v>9</v>
      </c>
      <c r="F1378" s="289">
        <v>43707</v>
      </c>
      <c r="G1378" s="290" t="s">
        <v>680</v>
      </c>
      <c r="H1378" s="290" t="s">
        <v>3320</v>
      </c>
      <c r="I1378" s="291">
        <v>21.49191239</v>
      </c>
      <c r="J1378" s="291">
        <v>1</v>
      </c>
      <c r="K1378" s="290" t="s">
        <v>815</v>
      </c>
      <c r="L1378" s="292">
        <v>42.63</v>
      </c>
      <c r="M1378" s="293" t="s">
        <v>3321</v>
      </c>
      <c r="N1378" s="293" t="s">
        <v>3322</v>
      </c>
      <c r="O1378" s="294" t="s">
        <v>169</v>
      </c>
      <c r="P1378" s="295">
        <v>-7.3286533</v>
      </c>
      <c r="Q1378" s="295" t="s">
        <v>280</v>
      </c>
      <c r="R1378" s="296">
        <v>0</v>
      </c>
      <c r="S1378" s="297">
        <v>1.3742126975914495E-3</v>
      </c>
      <c r="T1378" s="297">
        <v>1.2906620404906743E-3</v>
      </c>
      <c r="U1378" s="298">
        <v>1.0647347287513094</v>
      </c>
      <c r="V1378" s="295"/>
      <c r="W1378" s="295"/>
      <c r="X1378" s="295"/>
      <c r="Y1378" s="313"/>
      <c r="Z1378" s="313"/>
      <c r="AA1378" s="301"/>
      <c r="AB1378" s="295"/>
    </row>
    <row r="1379" spans="1:28" ht="15">
      <c r="A1379" s="247" t="s">
        <v>176</v>
      </c>
      <c r="B1379" s="287" t="s">
        <v>4719</v>
      </c>
      <c r="C1379" s="287" t="s">
        <v>4720</v>
      </c>
      <c r="D1379" s="305">
        <v>18</v>
      </c>
      <c r="E1379" s="287" t="s">
        <v>9</v>
      </c>
      <c r="F1379" s="289">
        <v>43707</v>
      </c>
      <c r="G1379" s="290" t="s">
        <v>680</v>
      </c>
      <c r="H1379" s="290" t="s">
        <v>4021</v>
      </c>
      <c r="I1379" s="291">
        <v>16.638168199999999</v>
      </c>
      <c r="J1379" s="291">
        <v>8</v>
      </c>
      <c r="K1379" s="290" t="s">
        <v>815</v>
      </c>
      <c r="L1379" s="292">
        <v>41.74</v>
      </c>
      <c r="M1379" s="293" t="s">
        <v>4022</v>
      </c>
      <c r="N1379" s="293" t="s">
        <v>4023</v>
      </c>
      <c r="O1379" s="294" t="s">
        <v>169</v>
      </c>
      <c r="P1379" s="295">
        <v>-12.707525</v>
      </c>
      <c r="Q1379" s="295" t="s">
        <v>447</v>
      </c>
      <c r="R1379" s="296">
        <v>0</v>
      </c>
      <c r="S1379" s="297">
        <v>2.506178596483561E-5</v>
      </c>
      <c r="T1379" s="297">
        <v>4.1539242628981958E-4</v>
      </c>
      <c r="U1379" s="298">
        <v>6.0332794674860017E-2</v>
      </c>
      <c r="V1379" s="295"/>
      <c r="W1379" s="295"/>
      <c r="X1379" s="295"/>
      <c r="Y1379" s="313"/>
      <c r="Z1379" s="313"/>
      <c r="AA1379" s="301"/>
      <c r="AB1379" s="295"/>
    </row>
    <row r="1380" spans="1:28" ht="15">
      <c r="A1380" s="247" t="s">
        <v>176</v>
      </c>
      <c r="B1380" s="287" t="s">
        <v>4721</v>
      </c>
      <c r="C1380" s="287" t="s">
        <v>4722</v>
      </c>
      <c r="D1380" s="305">
        <v>19</v>
      </c>
      <c r="E1380" s="287" t="s">
        <v>9</v>
      </c>
      <c r="F1380" s="289">
        <v>43707</v>
      </c>
      <c r="G1380" s="290" t="s">
        <v>680</v>
      </c>
      <c r="H1380" s="290" t="s">
        <v>3332</v>
      </c>
      <c r="I1380" s="291">
        <v>17.522836720000001</v>
      </c>
      <c r="J1380" s="291">
        <v>22</v>
      </c>
      <c r="K1380" s="290" t="s">
        <v>815</v>
      </c>
      <c r="L1380" s="292">
        <v>68.48</v>
      </c>
      <c r="M1380" s="293" t="s">
        <v>3333</v>
      </c>
      <c r="N1380" s="293" t="s">
        <v>3334</v>
      </c>
      <c r="O1380" s="294" t="s">
        <v>169</v>
      </c>
      <c r="P1380" s="295">
        <v>-5.190963</v>
      </c>
      <c r="Q1380" s="295" t="s">
        <v>408</v>
      </c>
      <c r="R1380" s="296">
        <v>0</v>
      </c>
      <c r="S1380" s="297">
        <v>4.8986995658027504E-3</v>
      </c>
      <c r="T1380" s="297">
        <v>1.2089930509727363E-2</v>
      </c>
      <c r="U1380" s="298">
        <v>0.40518839722538819</v>
      </c>
      <c r="V1380" s="295"/>
      <c r="W1380" s="295"/>
      <c r="X1380" s="295"/>
      <c r="Y1380" s="313"/>
      <c r="Z1380" s="313"/>
      <c r="AA1380" s="301"/>
      <c r="AB1380" s="295"/>
    </row>
    <row r="1381" spans="1:28" ht="15">
      <c r="A1381" s="247" t="s">
        <v>176</v>
      </c>
      <c r="B1381" s="287" t="s">
        <v>4723</v>
      </c>
      <c r="C1381" s="287" t="s">
        <v>4724</v>
      </c>
      <c r="D1381" s="305">
        <v>20</v>
      </c>
      <c r="E1381" s="287" t="s">
        <v>9</v>
      </c>
      <c r="F1381" s="289">
        <v>43707</v>
      </c>
      <c r="G1381" s="290" t="s">
        <v>680</v>
      </c>
      <c r="H1381" s="290" t="s">
        <v>4470</v>
      </c>
      <c r="I1381" s="291">
        <v>18.58777649</v>
      </c>
      <c r="J1381" s="291">
        <v>9</v>
      </c>
      <c r="K1381" s="290" t="s">
        <v>815</v>
      </c>
      <c r="L1381" s="292">
        <v>26.45</v>
      </c>
      <c r="M1381" s="293" t="s">
        <v>4471</v>
      </c>
      <c r="N1381" s="293" t="s">
        <v>4472</v>
      </c>
      <c r="O1381" s="294" t="s">
        <v>169</v>
      </c>
      <c r="P1381" s="295">
        <v>-10.6096325</v>
      </c>
      <c r="Q1381" s="295" t="s">
        <v>404</v>
      </c>
      <c r="R1381" s="296">
        <v>0</v>
      </c>
      <c r="S1381" s="297">
        <v>4.6720287806030231E-4</v>
      </c>
      <c r="T1381" s="297">
        <v>7.7212045729101999E-4</v>
      </c>
      <c r="U1381" s="298">
        <v>0.60509066124148658</v>
      </c>
      <c r="V1381" s="295"/>
      <c r="W1381" s="295"/>
      <c r="X1381" s="295"/>
      <c r="Y1381" s="313"/>
      <c r="Z1381" s="313"/>
      <c r="AA1381" s="301"/>
      <c r="AB1381" s="295"/>
    </row>
    <row r="1382" spans="1:28" ht="15">
      <c r="A1382" s="247" t="s">
        <v>176</v>
      </c>
      <c r="B1382" s="287" t="s">
        <v>4725</v>
      </c>
      <c r="C1382" s="287" t="s">
        <v>4726</v>
      </c>
      <c r="D1382" s="305">
        <v>21</v>
      </c>
      <c r="E1382" s="287" t="s">
        <v>9</v>
      </c>
      <c r="F1382" s="289">
        <v>43707</v>
      </c>
      <c r="G1382" s="290" t="s">
        <v>680</v>
      </c>
      <c r="H1382" s="290" t="s">
        <v>2584</v>
      </c>
      <c r="I1382" s="291">
        <v>16.32141008</v>
      </c>
      <c r="J1382" s="291">
        <v>8</v>
      </c>
      <c r="K1382" s="290" t="s">
        <v>815</v>
      </c>
      <c r="L1382" s="292">
        <v>15.79</v>
      </c>
      <c r="M1382" s="293" t="s">
        <v>2585</v>
      </c>
      <c r="N1382" s="293" t="s">
        <v>2586</v>
      </c>
      <c r="O1382" s="294" t="s">
        <v>169</v>
      </c>
      <c r="P1382" s="295">
        <v>-8.4615345000000008</v>
      </c>
      <c r="Q1382" s="295" t="s">
        <v>399</v>
      </c>
      <c r="R1382" s="296">
        <v>0</v>
      </c>
      <c r="S1382" s="297">
        <v>2.0917278155687356E-4</v>
      </c>
      <c r="T1382" s="297">
        <v>1.5162809805230925E-4</v>
      </c>
      <c r="U1382" s="298">
        <v>1.3795120049894203</v>
      </c>
      <c r="V1382" s="295"/>
      <c r="W1382" s="295"/>
      <c r="X1382" s="295"/>
      <c r="Y1382" s="313"/>
      <c r="Z1382" s="313"/>
      <c r="AA1382" s="301"/>
      <c r="AB1382" s="295"/>
    </row>
    <row r="1383" spans="1:28" ht="15">
      <c r="A1383" s="247" t="s">
        <v>176</v>
      </c>
      <c r="B1383" s="287" t="s">
        <v>4727</v>
      </c>
      <c r="C1383" s="287" t="s">
        <v>4728</v>
      </c>
      <c r="D1383" s="305">
        <v>22</v>
      </c>
      <c r="E1383" s="287" t="s">
        <v>9</v>
      </c>
      <c r="F1383" s="289">
        <v>43707</v>
      </c>
      <c r="G1383" s="290" t="s">
        <v>680</v>
      </c>
      <c r="H1383" s="290" t="s">
        <v>4729</v>
      </c>
      <c r="I1383" s="291">
        <v>18.47400588</v>
      </c>
      <c r="J1383" s="291">
        <v>60</v>
      </c>
      <c r="K1383" s="290" t="s">
        <v>815</v>
      </c>
      <c r="L1383" s="292">
        <v>37.090000000000003</v>
      </c>
      <c r="M1383" s="293" t="s">
        <v>4730</v>
      </c>
      <c r="N1383" s="293" t="s">
        <v>4731</v>
      </c>
      <c r="O1383" s="294" t="s">
        <v>169</v>
      </c>
      <c r="P1383" s="295">
        <v>-2.3549855000000002</v>
      </c>
      <c r="Q1383" s="295" t="s">
        <v>280</v>
      </c>
      <c r="R1383" s="296">
        <v>0</v>
      </c>
      <c r="S1383" s="297">
        <v>2.5554938921900265E-3</v>
      </c>
      <c r="T1383" s="297">
        <v>2.0138956710603795E-3</v>
      </c>
      <c r="U1383" s="298">
        <v>1.2689306248145806</v>
      </c>
      <c r="V1383" s="295"/>
      <c r="W1383" s="295"/>
      <c r="X1383" s="295"/>
      <c r="Y1383" s="313"/>
      <c r="Z1383" s="313"/>
      <c r="AA1383" s="301"/>
      <c r="AB1383" s="295"/>
    </row>
    <row r="1384" spans="1:28" ht="15">
      <c r="A1384" s="247" t="s">
        <v>176</v>
      </c>
      <c r="B1384" s="287" t="s">
        <v>4732</v>
      </c>
      <c r="C1384" s="287" t="s">
        <v>4733</v>
      </c>
      <c r="D1384" s="305">
        <v>23</v>
      </c>
      <c r="E1384" s="287" t="s">
        <v>9</v>
      </c>
      <c r="F1384" s="289">
        <v>43707</v>
      </c>
      <c r="G1384" s="290" t="s">
        <v>680</v>
      </c>
      <c r="H1384" s="290" t="s">
        <v>4734</v>
      </c>
      <c r="I1384" s="291">
        <v>19.7665258</v>
      </c>
      <c r="J1384" s="291">
        <v>7</v>
      </c>
      <c r="K1384" s="290" t="s">
        <v>815</v>
      </c>
      <c r="L1384" s="292">
        <v>147.9</v>
      </c>
      <c r="M1384" s="293" t="s">
        <v>4735</v>
      </c>
      <c r="N1384" s="293" t="s">
        <v>4736</v>
      </c>
      <c r="O1384" s="294" t="s">
        <v>169</v>
      </c>
      <c r="P1384" s="295">
        <v>-1.5991867</v>
      </c>
      <c r="Q1384" s="295" t="s">
        <v>408</v>
      </c>
      <c r="R1384" s="296">
        <v>0</v>
      </c>
      <c r="S1384" s="297">
        <v>8.6512584612911567E-4</v>
      </c>
      <c r="T1384" s="297">
        <v>9.5222865571135246E-4</v>
      </c>
      <c r="U1384" s="298">
        <v>0.90852742242128015</v>
      </c>
      <c r="V1384" s="295"/>
      <c r="W1384" s="295"/>
      <c r="X1384" s="295"/>
      <c r="Y1384" s="313"/>
      <c r="Z1384" s="313"/>
      <c r="AA1384" s="301"/>
      <c r="AB1384" s="295"/>
    </row>
    <row r="1385" spans="1:28" ht="15">
      <c r="A1385" s="247" t="s">
        <v>176</v>
      </c>
      <c r="B1385" s="287" t="s">
        <v>4737</v>
      </c>
      <c r="C1385" s="287" t="s">
        <v>4738</v>
      </c>
      <c r="D1385" s="305">
        <v>24</v>
      </c>
      <c r="E1385" s="287" t="s">
        <v>9</v>
      </c>
      <c r="F1385" s="289">
        <v>43707</v>
      </c>
      <c r="G1385" s="290" t="s">
        <v>680</v>
      </c>
      <c r="H1385" s="290" t="s">
        <v>4514</v>
      </c>
      <c r="I1385" s="291">
        <v>20.545701879999999</v>
      </c>
      <c r="J1385" s="291">
        <v>13</v>
      </c>
      <c r="K1385" s="290" t="s">
        <v>815</v>
      </c>
      <c r="L1385" s="292">
        <v>16.600000000000001</v>
      </c>
      <c r="M1385" s="293" t="s">
        <v>4515</v>
      </c>
      <c r="N1385" s="293" t="s">
        <v>4516</v>
      </c>
      <c r="O1385" s="294" t="s">
        <v>169</v>
      </c>
      <c r="P1385" s="295">
        <v>-12.030488</v>
      </c>
      <c r="Q1385" s="295" t="s">
        <v>408</v>
      </c>
      <c r="R1385" s="296">
        <v>0</v>
      </c>
      <c r="S1385" s="297">
        <v>1.9226960832703939E-4</v>
      </c>
      <c r="T1385" s="297">
        <v>6.8217139899024804E-4</v>
      </c>
      <c r="U1385" s="298">
        <v>0.28184941293586535</v>
      </c>
      <c r="V1385" s="295"/>
      <c r="W1385" s="295"/>
      <c r="X1385" s="295"/>
      <c r="Y1385" s="313"/>
      <c r="Z1385" s="313"/>
      <c r="AA1385" s="301"/>
      <c r="AB1385" s="295"/>
    </row>
    <row r="1386" spans="1:28" ht="15">
      <c r="A1386" s="247" t="s">
        <v>176</v>
      </c>
      <c r="B1386" s="287" t="s">
        <v>4739</v>
      </c>
      <c r="C1386" s="287" t="s">
        <v>4740</v>
      </c>
      <c r="D1386" s="305">
        <v>25</v>
      </c>
      <c r="E1386" s="287" t="s">
        <v>9</v>
      </c>
      <c r="F1386" s="289">
        <v>43707</v>
      </c>
      <c r="G1386" s="290" t="s">
        <v>680</v>
      </c>
      <c r="H1386" s="290" t="s">
        <v>3363</v>
      </c>
      <c r="I1386" s="291">
        <v>19.98565786</v>
      </c>
      <c r="J1386" s="291">
        <v>4</v>
      </c>
      <c r="K1386" s="290" t="s">
        <v>815</v>
      </c>
      <c r="L1386" s="292">
        <v>47.26</v>
      </c>
      <c r="M1386" s="293" t="s">
        <v>3364</v>
      </c>
      <c r="N1386" s="293" t="s">
        <v>3365</v>
      </c>
      <c r="O1386" s="294" t="s">
        <v>169</v>
      </c>
      <c r="P1386" s="295">
        <v>-6.1269939999999998</v>
      </c>
      <c r="Q1386" s="295" t="s">
        <v>408</v>
      </c>
      <c r="R1386" s="296">
        <v>0</v>
      </c>
      <c r="S1386" s="297">
        <v>4.6570820702371408E-5</v>
      </c>
      <c r="T1386" s="297">
        <v>3.0992932102769653E-4</v>
      </c>
      <c r="U1386" s="298">
        <v>0.15026271327910162</v>
      </c>
      <c r="V1386" s="295"/>
      <c r="W1386" s="295"/>
      <c r="X1386" s="295"/>
      <c r="Y1386" s="313"/>
      <c r="Z1386" s="313"/>
      <c r="AA1386" s="301"/>
      <c r="AB1386" s="295"/>
    </row>
    <row r="1387" spans="1:28" ht="15">
      <c r="A1387" s="247" t="s">
        <v>176</v>
      </c>
      <c r="B1387" s="287" t="s">
        <v>4741</v>
      </c>
      <c r="C1387" s="287" t="s">
        <v>4742</v>
      </c>
      <c r="D1387" s="305">
        <v>26</v>
      </c>
      <c r="E1387" s="287" t="s">
        <v>9</v>
      </c>
      <c r="F1387" s="289">
        <v>43707</v>
      </c>
      <c r="G1387" s="290" t="s">
        <v>680</v>
      </c>
      <c r="H1387" s="290" t="s">
        <v>2603</v>
      </c>
      <c r="I1387" s="291">
        <v>14.60823087</v>
      </c>
      <c r="J1387" s="291">
        <v>40</v>
      </c>
      <c r="K1387" s="290" t="s">
        <v>815</v>
      </c>
      <c r="L1387" s="292">
        <v>16.510000000000002</v>
      </c>
      <c r="M1387" s="293" t="s">
        <v>2604</v>
      </c>
      <c r="N1387" s="293" t="s">
        <v>2605</v>
      </c>
      <c r="O1387" s="294" t="s">
        <v>169</v>
      </c>
      <c r="P1387" s="295">
        <v>-8.4778420000000008</v>
      </c>
      <c r="Q1387" s="295" t="s">
        <v>408</v>
      </c>
      <c r="R1387" s="296">
        <v>0</v>
      </c>
      <c r="S1387" s="297">
        <v>1.5931878573880947E-4</v>
      </c>
      <c r="T1387" s="297">
        <v>1.7022975924979109E-4</v>
      </c>
      <c r="U1387" s="298">
        <v>0.93590442964222775</v>
      </c>
      <c r="V1387" s="295"/>
      <c r="W1387" s="295"/>
      <c r="X1387" s="295"/>
      <c r="Y1387" s="313"/>
      <c r="Z1387" s="313"/>
      <c r="AA1387" s="301"/>
      <c r="AB1387" s="295"/>
    </row>
    <row r="1388" spans="1:28" ht="15">
      <c r="A1388" s="247" t="s">
        <v>176</v>
      </c>
      <c r="B1388" s="287" t="s">
        <v>4743</v>
      </c>
      <c r="C1388" s="287" t="s">
        <v>4744</v>
      </c>
      <c r="D1388" s="305">
        <v>27</v>
      </c>
      <c r="E1388" s="287" t="s">
        <v>9</v>
      </c>
      <c r="F1388" s="289">
        <v>43707</v>
      </c>
      <c r="G1388" s="290" t="s">
        <v>680</v>
      </c>
      <c r="H1388" s="290" t="s">
        <v>1150</v>
      </c>
      <c r="I1388" s="291">
        <v>13.982895210000001</v>
      </c>
      <c r="J1388" s="291">
        <v>9</v>
      </c>
      <c r="K1388" s="290" t="s">
        <v>815</v>
      </c>
      <c r="L1388" s="292">
        <v>28.53</v>
      </c>
      <c r="M1388" s="293" t="s">
        <v>1151</v>
      </c>
      <c r="N1388" s="293" t="s">
        <v>1152</v>
      </c>
      <c r="O1388" s="294" t="s">
        <v>169</v>
      </c>
      <c r="P1388" s="295">
        <v>-5.9304056000000003</v>
      </c>
      <c r="Q1388" s="295" t="s">
        <v>447</v>
      </c>
      <c r="R1388" s="296">
        <v>0</v>
      </c>
      <c r="S1388" s="297">
        <v>5.7409658507071588E-8</v>
      </c>
      <c r="T1388" s="297">
        <v>1.2503752318276031E-4</v>
      </c>
      <c r="U1388" s="298">
        <v>4.5913944107129441E-4</v>
      </c>
      <c r="V1388" s="295"/>
      <c r="W1388" s="295"/>
      <c r="X1388" s="295"/>
      <c r="Y1388" s="313"/>
      <c r="Z1388" s="313"/>
      <c r="AA1388" s="301"/>
      <c r="AB1388" s="295"/>
    </row>
    <row r="1389" spans="1:28" ht="15">
      <c r="A1389" s="247" t="s">
        <v>176</v>
      </c>
      <c r="B1389" s="287" t="s">
        <v>4745</v>
      </c>
      <c r="C1389" s="287" t="s">
        <v>4746</v>
      </c>
      <c r="D1389" s="305">
        <v>28</v>
      </c>
      <c r="E1389" s="287" t="s">
        <v>9</v>
      </c>
      <c r="F1389" s="289">
        <v>43707</v>
      </c>
      <c r="G1389" s="290" t="s">
        <v>680</v>
      </c>
      <c r="H1389" s="290" t="s">
        <v>2621</v>
      </c>
      <c r="I1389" s="291">
        <v>18.223796610000001</v>
      </c>
      <c r="J1389" s="291">
        <v>11</v>
      </c>
      <c r="K1389" s="290" t="s">
        <v>815</v>
      </c>
      <c r="L1389" s="292">
        <v>49.21</v>
      </c>
      <c r="M1389" s="293" t="s">
        <v>2622</v>
      </c>
      <c r="N1389" s="293" t="s">
        <v>2623</v>
      </c>
      <c r="O1389" s="294" t="s">
        <v>169</v>
      </c>
      <c r="P1389" s="295">
        <v>-14.6479845</v>
      </c>
      <c r="Q1389" s="295" t="s">
        <v>280</v>
      </c>
      <c r="R1389" s="296">
        <v>0</v>
      </c>
      <c r="S1389" s="297">
        <v>5.3876083485096364E-4</v>
      </c>
      <c r="T1389" s="297">
        <v>1.2837513986382529E-3</v>
      </c>
      <c r="U1389" s="298">
        <v>0.41967692142143526</v>
      </c>
      <c r="V1389" s="295"/>
      <c r="W1389" s="295"/>
      <c r="X1389" s="295"/>
      <c r="Y1389" s="313"/>
      <c r="Z1389" s="313"/>
      <c r="AA1389" s="301"/>
      <c r="AB1389" s="295"/>
    </row>
    <row r="1390" spans="1:28" ht="15">
      <c r="A1390" s="247" t="s">
        <v>176</v>
      </c>
      <c r="B1390" s="287" t="s">
        <v>4747</v>
      </c>
      <c r="C1390" s="287" t="s">
        <v>4748</v>
      </c>
      <c r="D1390" s="305">
        <v>29</v>
      </c>
      <c r="E1390" s="287" t="s">
        <v>9</v>
      </c>
      <c r="F1390" s="289">
        <v>43707</v>
      </c>
      <c r="G1390" s="290" t="s">
        <v>680</v>
      </c>
      <c r="H1390" s="290" t="s">
        <v>4065</v>
      </c>
      <c r="I1390" s="291">
        <v>22.223591519999999</v>
      </c>
      <c r="J1390" s="291">
        <v>59</v>
      </c>
      <c r="K1390" s="290" t="s">
        <v>815</v>
      </c>
      <c r="L1390" s="292">
        <v>41.49</v>
      </c>
      <c r="M1390" s="293" t="s">
        <v>4066</v>
      </c>
      <c r="N1390" s="293" t="s">
        <v>4067</v>
      </c>
      <c r="O1390" s="294" t="s">
        <v>169</v>
      </c>
      <c r="P1390" s="295">
        <v>-8.9766619999999993</v>
      </c>
      <c r="Q1390" s="295" t="s">
        <v>408</v>
      </c>
      <c r="R1390" s="296">
        <v>0</v>
      </c>
      <c r="S1390" s="297">
        <v>1.7436609468904284E-3</v>
      </c>
      <c r="T1390" s="297">
        <v>2.1289031887882213E-3</v>
      </c>
      <c r="U1390" s="298">
        <v>0.81904191607835675</v>
      </c>
      <c r="V1390" s="295"/>
      <c r="W1390" s="295"/>
      <c r="X1390" s="295"/>
      <c r="Y1390" s="313"/>
      <c r="Z1390" s="313"/>
      <c r="AA1390" s="301"/>
      <c r="AB1390" s="295"/>
    </row>
    <row r="1391" spans="1:28" ht="15">
      <c r="A1391" s="247" t="s">
        <v>176</v>
      </c>
      <c r="B1391" s="287" t="s">
        <v>4749</v>
      </c>
      <c r="C1391" s="287" t="s">
        <v>4750</v>
      </c>
      <c r="D1391" s="305">
        <v>30</v>
      </c>
      <c r="E1391" s="287" t="s">
        <v>9</v>
      </c>
      <c r="F1391" s="289">
        <v>43707</v>
      </c>
      <c r="G1391" s="290" t="s">
        <v>680</v>
      </c>
      <c r="H1391" s="290" t="s">
        <v>2939</v>
      </c>
      <c r="I1391" s="291">
        <v>22.197244099999999</v>
      </c>
      <c r="J1391" s="291">
        <v>4</v>
      </c>
      <c r="K1391" s="290" t="s">
        <v>815</v>
      </c>
      <c r="L1391" s="292">
        <v>36.4</v>
      </c>
      <c r="M1391" s="293" t="s">
        <v>2940</v>
      </c>
      <c r="N1391" s="293" t="s">
        <v>2941</v>
      </c>
      <c r="O1391" s="294" t="s">
        <v>169</v>
      </c>
      <c r="P1391" s="295">
        <v>-2.4604560000000002</v>
      </c>
      <c r="Q1391" s="295" t="s">
        <v>447</v>
      </c>
      <c r="R1391" s="296">
        <v>0</v>
      </c>
      <c r="S1391" s="297">
        <v>9.484397550927591E-5</v>
      </c>
      <c r="T1391" s="297">
        <v>3.9610279159084638E-4</v>
      </c>
      <c r="U1391" s="298">
        <v>0.23944283535180133</v>
      </c>
      <c r="V1391" s="295"/>
      <c r="W1391" s="295"/>
      <c r="X1391" s="295"/>
      <c r="Y1391" s="313"/>
      <c r="Z1391" s="313"/>
      <c r="AA1391" s="301"/>
      <c r="AB1391" s="295"/>
    </row>
    <row r="1392" spans="1:28" ht="15">
      <c r="A1392" s="247" t="s">
        <v>176</v>
      </c>
      <c r="B1392" s="287" t="s">
        <v>4751</v>
      </c>
      <c r="C1392" s="287" t="s">
        <v>4752</v>
      </c>
      <c r="D1392" s="305">
        <v>31</v>
      </c>
      <c r="E1392" s="287" t="s">
        <v>9</v>
      </c>
      <c r="F1392" s="289">
        <v>43707</v>
      </c>
      <c r="G1392" s="290" t="s">
        <v>680</v>
      </c>
      <c r="H1392" s="290" t="s">
        <v>1659</v>
      </c>
      <c r="I1392" s="291">
        <v>22.245306100000001</v>
      </c>
      <c r="J1392" s="291">
        <v>5</v>
      </c>
      <c r="K1392" s="290" t="s">
        <v>815</v>
      </c>
      <c r="L1392" s="292">
        <v>48.06</v>
      </c>
      <c r="M1392" s="293" t="s">
        <v>1660</v>
      </c>
      <c r="N1392" s="293" t="s">
        <v>1661</v>
      </c>
      <c r="O1392" s="294" t="s">
        <v>169</v>
      </c>
      <c r="P1392" s="295">
        <v>-20.89246</v>
      </c>
      <c r="Q1392" s="295" t="s">
        <v>447</v>
      </c>
      <c r="R1392" s="296">
        <v>0</v>
      </c>
      <c r="S1392" s="297">
        <v>1.1232471784389064E-3</v>
      </c>
      <c r="T1392" s="297">
        <v>4.7503699170878261E-4</v>
      </c>
      <c r="U1392" s="298">
        <v>2.364546757502842</v>
      </c>
      <c r="V1392" s="295"/>
      <c r="W1392" s="295"/>
      <c r="X1392" s="295"/>
      <c r="Y1392" s="313"/>
      <c r="Z1392" s="313"/>
      <c r="AA1392" s="301"/>
      <c r="AB1392" s="295"/>
    </row>
    <row r="1393" spans="1:28" ht="15">
      <c r="A1393" s="247" t="s">
        <v>4753</v>
      </c>
      <c r="B1393" s="287" t="s">
        <v>4754</v>
      </c>
      <c r="C1393" s="287" t="s">
        <v>4755</v>
      </c>
      <c r="D1393" s="305">
        <v>32</v>
      </c>
      <c r="E1393" s="287" t="s">
        <v>9</v>
      </c>
      <c r="F1393" s="289">
        <v>43707</v>
      </c>
      <c r="G1393" s="290" t="s">
        <v>680</v>
      </c>
      <c r="H1393" s="290" t="s">
        <v>981</v>
      </c>
      <c r="I1393" s="291">
        <v>19.982716180000001</v>
      </c>
      <c r="J1393" s="291">
        <v>1</v>
      </c>
      <c r="K1393" s="290" t="s">
        <v>815</v>
      </c>
      <c r="L1393" s="292">
        <v>22.58</v>
      </c>
      <c r="M1393" s="293" t="s">
        <v>982</v>
      </c>
      <c r="N1393" s="293" t="s">
        <v>983</v>
      </c>
      <c r="O1393" s="294" t="s">
        <v>169</v>
      </c>
      <c r="P1393" s="295">
        <v>-2.3550749999999998</v>
      </c>
      <c r="Q1393" s="295" t="s">
        <v>484</v>
      </c>
      <c r="R1393" s="296">
        <v>0</v>
      </c>
      <c r="S1393" s="297">
        <v>8.4315590314362006E-4</v>
      </c>
      <c r="T1393" s="297">
        <v>4.3734398646091586E-4</v>
      </c>
      <c r="U1393" s="298">
        <v>1.9279009869705168</v>
      </c>
      <c r="V1393" s="295"/>
      <c r="W1393" s="295"/>
      <c r="X1393" s="295"/>
      <c r="Y1393" s="313"/>
      <c r="Z1393" s="313"/>
      <c r="AA1393" s="301"/>
      <c r="AB1393" s="295"/>
    </row>
    <row r="1394" spans="1:28" ht="15">
      <c r="A1394" s="247" t="s">
        <v>176</v>
      </c>
      <c r="B1394" s="287" t="s">
        <v>4756</v>
      </c>
      <c r="C1394" s="287" t="s">
        <v>4757</v>
      </c>
      <c r="D1394" s="305">
        <v>33</v>
      </c>
      <c r="E1394" s="287" t="s">
        <v>9</v>
      </c>
      <c r="F1394" s="289">
        <v>43707</v>
      </c>
      <c r="G1394" s="290" t="s">
        <v>680</v>
      </c>
      <c r="H1394" s="290" t="s">
        <v>2636</v>
      </c>
      <c r="I1394" s="291">
        <v>19.729744190000002</v>
      </c>
      <c r="J1394" s="291">
        <v>4</v>
      </c>
      <c r="K1394" s="290" t="s">
        <v>815</v>
      </c>
      <c r="L1394" s="292">
        <v>28.97</v>
      </c>
      <c r="M1394" s="293" t="s">
        <v>2637</v>
      </c>
      <c r="N1394" s="293" t="s">
        <v>2638</v>
      </c>
      <c r="O1394" s="294" t="s">
        <v>169</v>
      </c>
      <c r="P1394" s="295">
        <v>-8.9398979999999995</v>
      </c>
      <c r="Q1394" s="295" t="s">
        <v>404</v>
      </c>
      <c r="R1394" s="296">
        <v>0</v>
      </c>
      <c r="S1394" s="297">
        <v>6.0024781875841922E-6</v>
      </c>
      <c r="T1394" s="297">
        <v>1.2720563360014362E-4</v>
      </c>
      <c r="U1394" s="298">
        <v>4.7187204038873755E-2</v>
      </c>
      <c r="V1394" s="295"/>
      <c r="W1394" s="295"/>
      <c r="X1394" s="295"/>
      <c r="Y1394" s="313"/>
      <c r="Z1394" s="313"/>
      <c r="AA1394" s="301"/>
      <c r="AB1394" s="295"/>
    </row>
    <row r="1395" spans="1:28" ht="15">
      <c r="A1395" s="247" t="s">
        <v>176</v>
      </c>
      <c r="B1395" s="287" t="s">
        <v>4758</v>
      </c>
      <c r="C1395" s="287" t="s">
        <v>4759</v>
      </c>
      <c r="D1395" s="305">
        <v>34</v>
      </c>
      <c r="E1395" s="287" t="s">
        <v>9</v>
      </c>
      <c r="F1395" s="289">
        <v>43707</v>
      </c>
      <c r="G1395" s="290" t="s">
        <v>680</v>
      </c>
      <c r="H1395" s="290" t="s">
        <v>3386</v>
      </c>
      <c r="I1395" s="291">
        <v>21.485036210000001</v>
      </c>
      <c r="J1395" s="291">
        <v>7</v>
      </c>
      <c r="K1395" s="290" t="s">
        <v>815</v>
      </c>
      <c r="L1395" s="292">
        <v>48.98</v>
      </c>
      <c r="M1395" s="293" t="s">
        <v>3387</v>
      </c>
      <c r="N1395" s="293" t="s">
        <v>3388</v>
      </c>
      <c r="O1395" s="294" t="s">
        <v>169</v>
      </c>
      <c r="P1395" s="295">
        <v>-5.7557939999999999</v>
      </c>
      <c r="Q1395" s="295" t="s">
        <v>408</v>
      </c>
      <c r="R1395" s="296">
        <v>0</v>
      </c>
      <c r="S1395" s="297">
        <v>3.2820789849858284E-4</v>
      </c>
      <c r="T1395" s="297">
        <v>6.0584611700120164E-4</v>
      </c>
      <c r="U1395" s="298">
        <v>0.54173475621686928</v>
      </c>
      <c r="V1395" s="295"/>
      <c r="W1395" s="295"/>
      <c r="X1395" s="295"/>
      <c r="Y1395" s="313"/>
      <c r="Z1395" s="313"/>
      <c r="AA1395" s="301"/>
      <c r="AB1395" s="295"/>
    </row>
    <row r="1396" spans="1:28" ht="15">
      <c r="A1396" s="247" t="s">
        <v>4760</v>
      </c>
      <c r="B1396" s="287" t="s">
        <v>4761</v>
      </c>
      <c r="C1396" s="287" t="s">
        <v>4762</v>
      </c>
      <c r="D1396" s="305">
        <v>35</v>
      </c>
      <c r="E1396" s="287" t="s">
        <v>9</v>
      </c>
      <c r="F1396" s="289">
        <v>43707</v>
      </c>
      <c r="G1396" s="290" t="s">
        <v>680</v>
      </c>
      <c r="H1396" s="290" t="s">
        <v>4571</v>
      </c>
      <c r="I1396" s="291">
        <v>18.868555950000001</v>
      </c>
      <c r="J1396" s="291">
        <v>1</v>
      </c>
      <c r="K1396" s="290" t="s">
        <v>815</v>
      </c>
      <c r="L1396" s="292">
        <v>71.28</v>
      </c>
      <c r="M1396" s="293" t="s">
        <v>4572</v>
      </c>
      <c r="N1396" s="293" t="s">
        <v>4573</v>
      </c>
      <c r="O1396" s="294" t="s">
        <v>169</v>
      </c>
      <c r="P1396" s="295">
        <v>-4.7374429999999998</v>
      </c>
      <c r="Q1396" s="295" t="s">
        <v>408</v>
      </c>
      <c r="R1396" s="296">
        <v>0</v>
      </c>
      <c r="S1396" s="297">
        <v>1.9545026224462164E-4</v>
      </c>
      <c r="T1396" s="297">
        <v>1.17801135964443E-3</v>
      </c>
      <c r="U1396" s="298">
        <v>0.1659154308186096</v>
      </c>
      <c r="V1396" s="295"/>
      <c r="W1396" s="295"/>
      <c r="X1396" s="295"/>
      <c r="Y1396" s="313"/>
      <c r="Z1396" s="313"/>
      <c r="AA1396" s="301"/>
      <c r="AB1396" s="295"/>
    </row>
    <row r="1397" spans="1:28" ht="15">
      <c r="A1397" s="247" t="s">
        <v>176</v>
      </c>
      <c r="B1397" s="287" t="s">
        <v>4763</v>
      </c>
      <c r="C1397" s="287" t="s">
        <v>4764</v>
      </c>
      <c r="D1397" s="305">
        <v>36</v>
      </c>
      <c r="E1397" s="287" t="s">
        <v>9</v>
      </c>
      <c r="F1397" s="289">
        <v>43707</v>
      </c>
      <c r="G1397" s="290" t="s">
        <v>680</v>
      </c>
      <c r="H1397" s="290" t="s">
        <v>4074</v>
      </c>
      <c r="I1397" s="291">
        <v>21.82454963</v>
      </c>
      <c r="J1397" s="291">
        <v>2</v>
      </c>
      <c r="K1397" s="290" t="s">
        <v>815</v>
      </c>
      <c r="L1397" s="292">
        <v>128.93</v>
      </c>
      <c r="M1397" s="293" t="s">
        <v>4075</v>
      </c>
      <c r="N1397" s="293" t="s">
        <v>4076</v>
      </c>
      <c r="O1397" s="294" t="s">
        <v>169</v>
      </c>
      <c r="P1397" s="295">
        <v>-9.1952440000000006</v>
      </c>
      <c r="Q1397" s="295" t="s">
        <v>404</v>
      </c>
      <c r="R1397" s="296">
        <v>0</v>
      </c>
      <c r="S1397" s="297">
        <v>3.1626106389046347E-3</v>
      </c>
      <c r="T1397" s="297">
        <v>2.3526242373069712E-3</v>
      </c>
      <c r="U1397" s="298">
        <v>1.3442905963278045</v>
      </c>
      <c r="V1397" s="295"/>
      <c r="W1397" s="295"/>
      <c r="X1397" s="295"/>
      <c r="Y1397" s="313"/>
      <c r="Z1397" s="313"/>
      <c r="AA1397" s="301"/>
      <c r="AB1397" s="295"/>
    </row>
    <row r="1398" spans="1:28" ht="15">
      <c r="A1398" s="247" t="s">
        <v>176</v>
      </c>
      <c r="B1398" s="287" t="s">
        <v>4765</v>
      </c>
      <c r="C1398" s="287" t="s">
        <v>4766</v>
      </c>
      <c r="D1398" s="305">
        <v>37</v>
      </c>
      <c r="E1398" s="287" t="s">
        <v>9</v>
      </c>
      <c r="F1398" s="289">
        <v>43707</v>
      </c>
      <c r="G1398" s="290" t="s">
        <v>680</v>
      </c>
      <c r="H1398" s="290" t="s">
        <v>4321</v>
      </c>
      <c r="I1398" s="291">
        <v>20.671220699999999</v>
      </c>
      <c r="J1398" s="291">
        <v>4</v>
      </c>
      <c r="K1398" s="290" t="s">
        <v>815</v>
      </c>
      <c r="L1398" s="292">
        <v>72.09</v>
      </c>
      <c r="M1398" s="293" t="s">
        <v>4322</v>
      </c>
      <c r="N1398" s="293" t="s">
        <v>4323</v>
      </c>
      <c r="O1398" s="294" t="s">
        <v>169</v>
      </c>
      <c r="P1398" s="295">
        <v>-2.6910663000000001</v>
      </c>
      <c r="Q1398" s="295" t="s">
        <v>447</v>
      </c>
      <c r="R1398" s="296">
        <v>0</v>
      </c>
      <c r="S1398" s="297">
        <v>5.8407278565087289E-3</v>
      </c>
      <c r="T1398" s="297">
        <v>5.3499447827298225E-3</v>
      </c>
      <c r="U1398" s="298">
        <v>1.0917361007842932</v>
      </c>
      <c r="V1398" s="295"/>
      <c r="W1398" s="295"/>
      <c r="X1398" s="295"/>
      <c r="Y1398" s="313"/>
      <c r="Z1398" s="313"/>
      <c r="AA1398" s="301"/>
      <c r="AB1398" s="295"/>
    </row>
    <row r="1399" spans="1:28" ht="15">
      <c r="A1399" s="247" t="s">
        <v>176</v>
      </c>
      <c r="B1399" s="287" t="s">
        <v>4767</v>
      </c>
      <c r="C1399" s="287" t="s">
        <v>4768</v>
      </c>
      <c r="D1399" s="305">
        <v>38</v>
      </c>
      <c r="E1399" s="287" t="s">
        <v>9</v>
      </c>
      <c r="F1399" s="289">
        <v>43707</v>
      </c>
      <c r="G1399" s="290" t="s">
        <v>680</v>
      </c>
      <c r="H1399" s="290" t="s">
        <v>3893</v>
      </c>
      <c r="I1399" s="291">
        <v>22.564410890000001</v>
      </c>
      <c r="J1399" s="291">
        <v>18</v>
      </c>
      <c r="K1399" s="290" t="s">
        <v>815</v>
      </c>
      <c r="L1399" s="292">
        <v>53.22</v>
      </c>
      <c r="M1399" s="293" t="s">
        <v>3894</v>
      </c>
      <c r="N1399" s="293" t="s">
        <v>3895</v>
      </c>
      <c r="O1399" s="294" t="s">
        <v>169</v>
      </c>
      <c r="P1399" s="295">
        <v>-7.2363910000000002</v>
      </c>
      <c r="Q1399" s="295" t="s">
        <v>399</v>
      </c>
      <c r="R1399" s="296">
        <v>0</v>
      </c>
      <c r="S1399" s="297">
        <v>1.5453368617989079E-4</v>
      </c>
      <c r="T1399" s="297">
        <v>5.7371930617415199E-4</v>
      </c>
      <c r="U1399" s="298">
        <v>0.26935416765107467</v>
      </c>
      <c r="V1399" s="295"/>
      <c r="W1399" s="295"/>
      <c r="X1399" s="295"/>
      <c r="Y1399" s="313"/>
      <c r="Z1399" s="313"/>
      <c r="AA1399" s="301"/>
      <c r="AB1399" s="295"/>
    </row>
    <row r="1400" spans="1:28" ht="15">
      <c r="A1400" s="247" t="s">
        <v>176</v>
      </c>
      <c r="B1400" s="287" t="s">
        <v>4769</v>
      </c>
      <c r="C1400" s="287" t="s">
        <v>4770</v>
      </c>
      <c r="D1400" s="305">
        <v>39</v>
      </c>
      <c r="E1400" s="287" t="s">
        <v>9</v>
      </c>
      <c r="F1400" s="289">
        <v>43707</v>
      </c>
      <c r="G1400" s="290" t="s">
        <v>680</v>
      </c>
      <c r="H1400" s="290" t="s">
        <v>4771</v>
      </c>
      <c r="I1400" s="291">
        <v>18.195311159999999</v>
      </c>
      <c r="J1400" s="291">
        <v>16</v>
      </c>
      <c r="K1400" s="290" t="s">
        <v>815</v>
      </c>
      <c r="L1400" s="292">
        <v>80.09</v>
      </c>
      <c r="M1400" s="293" t="s">
        <v>4772</v>
      </c>
      <c r="N1400" s="293" t="s">
        <v>4773</v>
      </c>
      <c r="O1400" s="294" t="s">
        <v>169</v>
      </c>
      <c r="P1400" s="295">
        <v>-15.931302000000001</v>
      </c>
      <c r="Q1400" s="295" t="s">
        <v>447</v>
      </c>
      <c r="R1400" s="296">
        <v>0</v>
      </c>
      <c r="S1400" s="297">
        <v>2.043375127654952E-4</v>
      </c>
      <c r="T1400" s="297">
        <v>1.3601879029041949E-3</v>
      </c>
      <c r="U1400" s="298">
        <v>0.15022741514551446</v>
      </c>
      <c r="V1400" s="295"/>
      <c r="W1400" s="295"/>
      <c r="X1400" s="295"/>
      <c r="Y1400" s="313"/>
      <c r="Z1400" s="313"/>
      <c r="AA1400" s="301"/>
      <c r="AB1400" s="295"/>
    </row>
    <row r="1401" spans="1:28" ht="15">
      <c r="A1401" s="247" t="s">
        <v>176</v>
      </c>
      <c r="B1401" s="287" t="s">
        <v>4774</v>
      </c>
      <c r="C1401" s="287" t="s">
        <v>4775</v>
      </c>
      <c r="D1401" s="305">
        <v>40</v>
      </c>
      <c r="E1401" s="287" t="s">
        <v>9</v>
      </c>
      <c r="F1401" s="289">
        <v>43707</v>
      </c>
      <c r="G1401" s="290" t="s">
        <v>680</v>
      </c>
      <c r="H1401" s="290" t="s">
        <v>4614</v>
      </c>
      <c r="I1401" s="291">
        <v>19.656579579999999</v>
      </c>
      <c r="J1401" s="291">
        <v>32</v>
      </c>
      <c r="K1401" s="290" t="s">
        <v>815</v>
      </c>
      <c r="L1401" s="292">
        <v>14.62</v>
      </c>
      <c r="M1401" s="293" t="s">
        <v>4615</v>
      </c>
      <c r="N1401" s="293" t="s">
        <v>4616</v>
      </c>
      <c r="O1401" s="294" t="s">
        <v>169</v>
      </c>
      <c r="P1401" s="295">
        <v>-9.1023259999999997</v>
      </c>
      <c r="Q1401" s="295" t="s">
        <v>408</v>
      </c>
      <c r="R1401" s="296">
        <v>0</v>
      </c>
      <c r="S1401" s="297">
        <v>4.9871813587662258E-5</v>
      </c>
      <c r="T1401" s="297">
        <v>5.9156415206495301E-4</v>
      </c>
      <c r="U1401" s="298">
        <v>8.4304996192849757E-2</v>
      </c>
      <c r="V1401" s="295"/>
      <c r="W1401" s="295"/>
      <c r="X1401" s="295"/>
      <c r="Y1401" s="313"/>
      <c r="Z1401" s="313"/>
      <c r="AA1401" s="301"/>
      <c r="AB1401" s="295"/>
    </row>
    <row r="1402" spans="1:28" ht="15">
      <c r="A1402" s="247" t="s">
        <v>176</v>
      </c>
      <c r="B1402" s="287" t="s">
        <v>4776</v>
      </c>
      <c r="C1402" s="287" t="s">
        <v>4777</v>
      </c>
      <c r="D1402" s="305">
        <v>41</v>
      </c>
      <c r="E1402" s="287" t="s">
        <v>9</v>
      </c>
      <c r="F1402" s="289">
        <v>43707</v>
      </c>
      <c r="G1402" s="290" t="s">
        <v>680</v>
      </c>
      <c r="H1402" s="290" t="s">
        <v>2650</v>
      </c>
      <c r="I1402" s="291">
        <v>21.424219300000001</v>
      </c>
      <c r="J1402" s="291">
        <v>2</v>
      </c>
      <c r="K1402" s="290" t="s">
        <v>815</v>
      </c>
      <c r="L1402" s="292">
        <v>32.43</v>
      </c>
      <c r="M1402" s="293" t="s">
        <v>2651</v>
      </c>
      <c r="N1402" s="293" t="s">
        <v>2652</v>
      </c>
      <c r="O1402" s="294" t="s">
        <v>169</v>
      </c>
      <c r="P1402" s="295">
        <v>-13.084811</v>
      </c>
      <c r="Q1402" s="295" t="s">
        <v>280</v>
      </c>
      <c r="R1402" s="296">
        <v>0</v>
      </c>
      <c r="S1402" s="297">
        <v>2.519337284016604E-3</v>
      </c>
      <c r="T1402" s="297">
        <v>1.8783504751321055E-3</v>
      </c>
      <c r="U1402" s="298">
        <v>1.3412498452076242</v>
      </c>
      <c r="V1402" s="295"/>
      <c r="W1402" s="295"/>
      <c r="X1402" s="295"/>
      <c r="Y1402" s="313"/>
      <c r="Z1402" s="313"/>
      <c r="AA1402" s="301"/>
      <c r="AB1402" s="295"/>
    </row>
    <row r="1403" spans="1:28" ht="15">
      <c r="A1403" s="247" t="s">
        <v>176</v>
      </c>
      <c r="B1403" s="287" t="s">
        <v>4778</v>
      </c>
      <c r="C1403" s="287" t="s">
        <v>4779</v>
      </c>
      <c r="D1403" s="305">
        <v>42</v>
      </c>
      <c r="E1403" s="287" t="s">
        <v>9</v>
      </c>
      <c r="F1403" s="289">
        <v>43707</v>
      </c>
      <c r="G1403" s="290" t="s">
        <v>680</v>
      </c>
      <c r="H1403" s="290" t="s">
        <v>2660</v>
      </c>
      <c r="I1403" s="291">
        <v>16.783556600000001</v>
      </c>
      <c r="J1403" s="291">
        <v>7</v>
      </c>
      <c r="K1403" s="290" t="s">
        <v>815</v>
      </c>
      <c r="L1403" s="292">
        <v>20.65</v>
      </c>
      <c r="M1403" s="293" t="s">
        <v>2661</v>
      </c>
      <c r="N1403" s="293" t="s">
        <v>2662</v>
      </c>
      <c r="O1403" s="294" t="s">
        <v>169</v>
      </c>
      <c r="P1403" s="295">
        <v>-8.8910470000000004</v>
      </c>
      <c r="Q1403" s="295" t="s">
        <v>408</v>
      </c>
      <c r="R1403" s="296">
        <v>0</v>
      </c>
      <c r="S1403" s="297">
        <v>1.0075130260037378E-4</v>
      </c>
      <c r="T1403" s="297">
        <v>2.4948429392015255E-4</v>
      </c>
      <c r="U1403" s="298">
        <v>0.40383825778074522</v>
      </c>
      <c r="V1403" s="295"/>
      <c r="W1403" s="295"/>
      <c r="X1403" s="295"/>
      <c r="Y1403" s="313"/>
      <c r="Z1403" s="313"/>
      <c r="AA1403" s="301"/>
      <c r="AB1403" s="295"/>
    </row>
    <row r="1404" spans="1:28" ht="15">
      <c r="A1404" s="247" t="s">
        <v>176</v>
      </c>
      <c r="B1404" s="287" t="s">
        <v>4780</v>
      </c>
      <c r="C1404" s="287" t="s">
        <v>4781</v>
      </c>
      <c r="D1404" s="305">
        <v>43</v>
      </c>
      <c r="E1404" s="287" t="s">
        <v>9</v>
      </c>
      <c r="F1404" s="289">
        <v>43707</v>
      </c>
      <c r="G1404" s="290" t="s">
        <v>680</v>
      </c>
      <c r="H1404" s="290" t="s">
        <v>1508</v>
      </c>
      <c r="I1404" s="291">
        <v>19.359088230000001</v>
      </c>
      <c r="J1404" s="291">
        <v>14</v>
      </c>
      <c r="K1404" s="290" t="s">
        <v>815</v>
      </c>
      <c r="L1404" s="292">
        <v>84.31</v>
      </c>
      <c r="M1404" s="293" t="s">
        <v>1509</v>
      </c>
      <c r="N1404" s="293" t="s">
        <v>1510</v>
      </c>
      <c r="O1404" s="294" t="s">
        <v>169</v>
      </c>
      <c r="P1404" s="295">
        <v>-5.907953</v>
      </c>
      <c r="Q1404" s="295" t="s">
        <v>484</v>
      </c>
      <c r="R1404" s="296">
        <v>0</v>
      </c>
      <c r="S1404" s="297">
        <v>1.4913979573808103E-3</v>
      </c>
      <c r="T1404" s="297">
        <v>7.7230975108622413E-4</v>
      </c>
      <c r="U1404" s="298">
        <v>1.9310878249086147</v>
      </c>
      <c r="V1404" s="295"/>
      <c r="W1404" s="295"/>
      <c r="X1404" s="295"/>
      <c r="Y1404" s="313"/>
      <c r="Z1404" s="313"/>
      <c r="AA1404" s="301"/>
      <c r="AB1404" s="295"/>
    </row>
    <row r="1405" spans="1:28" ht="15">
      <c r="A1405" s="247" t="s">
        <v>4782</v>
      </c>
      <c r="B1405" s="287" t="s">
        <v>4783</v>
      </c>
      <c r="C1405" s="287" t="s">
        <v>4784</v>
      </c>
      <c r="D1405" s="305">
        <v>44</v>
      </c>
      <c r="E1405" s="287" t="s">
        <v>9</v>
      </c>
      <c r="F1405" s="289">
        <v>43707</v>
      </c>
      <c r="G1405" s="290" t="s">
        <v>680</v>
      </c>
      <c r="H1405" s="290" t="s">
        <v>2798</v>
      </c>
      <c r="I1405" s="291">
        <v>20.795340100000001</v>
      </c>
      <c r="J1405" s="291">
        <v>1</v>
      </c>
      <c r="K1405" s="290" t="s">
        <v>815</v>
      </c>
      <c r="L1405" s="292">
        <v>25.41</v>
      </c>
      <c r="M1405" s="293" t="s">
        <v>2799</v>
      </c>
      <c r="N1405" s="293" t="s">
        <v>2800</v>
      </c>
      <c r="O1405" s="294" t="s">
        <v>169</v>
      </c>
      <c r="P1405" s="295">
        <v>-11.956185</v>
      </c>
      <c r="Q1405" s="295" t="s">
        <v>408</v>
      </c>
      <c r="R1405" s="296">
        <v>0</v>
      </c>
      <c r="S1405" s="297">
        <v>2.3583934482625288E-5</v>
      </c>
      <c r="T1405" s="297">
        <v>2.3422357294722112E-4</v>
      </c>
      <c r="U1405" s="298">
        <v>0.10068984170068819</v>
      </c>
      <c r="V1405" s="295"/>
      <c r="W1405" s="295"/>
      <c r="X1405" s="295"/>
      <c r="Y1405" s="313"/>
      <c r="Z1405" s="313"/>
      <c r="AA1405" s="301"/>
      <c r="AB1405" s="295"/>
    </row>
    <row r="1406" spans="1:28" ht="15">
      <c r="A1406" s="247" t="s">
        <v>176</v>
      </c>
      <c r="B1406" s="287" t="s">
        <v>4785</v>
      </c>
      <c r="C1406" s="287" t="s">
        <v>4786</v>
      </c>
      <c r="D1406" s="305">
        <v>45</v>
      </c>
      <c r="E1406" s="287" t="s">
        <v>9</v>
      </c>
      <c r="F1406" s="289">
        <v>43707</v>
      </c>
      <c r="G1406" s="290" t="s">
        <v>680</v>
      </c>
      <c r="H1406" s="290" t="s">
        <v>2665</v>
      </c>
      <c r="I1406" s="291">
        <v>15.568785139999999</v>
      </c>
      <c r="J1406" s="291">
        <v>2</v>
      </c>
      <c r="K1406" s="290" t="s">
        <v>815</v>
      </c>
      <c r="L1406" s="292">
        <v>75.28</v>
      </c>
      <c r="M1406" s="293" t="s">
        <v>2666</v>
      </c>
      <c r="N1406" s="293" t="s">
        <v>2667</v>
      </c>
      <c r="O1406" s="294" t="s">
        <v>169</v>
      </c>
      <c r="P1406" s="295">
        <v>-11.073314999999999</v>
      </c>
      <c r="Q1406" s="295" t="s">
        <v>408</v>
      </c>
      <c r="R1406" s="296">
        <v>0</v>
      </c>
      <c r="S1406" s="297">
        <v>5.4864627119031843E-4</v>
      </c>
      <c r="T1406" s="297">
        <v>1.3104049472476779E-3</v>
      </c>
      <c r="U1406" s="298">
        <v>0.41868452369832171</v>
      </c>
      <c r="V1406" s="295"/>
      <c r="W1406" s="295"/>
      <c r="X1406" s="295"/>
      <c r="Y1406" s="313"/>
      <c r="Z1406" s="313"/>
      <c r="AA1406" s="301"/>
      <c r="AB1406" s="295"/>
    </row>
    <row r="1407" spans="1:28" ht="15">
      <c r="A1407" s="247" t="s">
        <v>176</v>
      </c>
      <c r="B1407" s="287" t="s">
        <v>4787</v>
      </c>
      <c r="C1407" s="287" t="s">
        <v>4788</v>
      </c>
      <c r="D1407" s="305">
        <v>46</v>
      </c>
      <c r="E1407" s="287" t="s">
        <v>9</v>
      </c>
      <c r="F1407" s="289">
        <v>43707</v>
      </c>
      <c r="G1407" s="290" t="s">
        <v>680</v>
      </c>
      <c r="H1407" s="290" t="s">
        <v>3720</v>
      </c>
      <c r="I1407" s="291">
        <v>14.725354940000001</v>
      </c>
      <c r="J1407" s="291">
        <v>72</v>
      </c>
      <c r="K1407" s="290" t="s">
        <v>815</v>
      </c>
      <c r="L1407" s="292">
        <v>46.57</v>
      </c>
      <c r="M1407" s="293" t="s">
        <v>3721</v>
      </c>
      <c r="N1407" s="293" t="s">
        <v>3722</v>
      </c>
      <c r="O1407" s="294" t="s">
        <v>169</v>
      </c>
      <c r="P1407" s="295">
        <v>-5.3707894999999999</v>
      </c>
      <c r="Q1407" s="295" t="s">
        <v>399</v>
      </c>
      <c r="R1407" s="296">
        <v>0</v>
      </c>
      <c r="S1407" s="297">
        <v>8.5388857892789195E-3</v>
      </c>
      <c r="T1407" s="297">
        <v>7.6070969522114484E-3</v>
      </c>
      <c r="U1407" s="298">
        <v>1.1224894125736877</v>
      </c>
      <c r="V1407" s="295"/>
      <c r="W1407" s="295"/>
      <c r="X1407" s="295"/>
      <c r="Y1407" s="313"/>
      <c r="Z1407" s="313"/>
      <c r="AA1407" s="301"/>
      <c r="AB1407" s="295"/>
    </row>
    <row r="1408" spans="1:28" ht="15">
      <c r="A1408" s="247" t="s">
        <v>4789</v>
      </c>
      <c r="B1408" s="287" t="s">
        <v>4790</v>
      </c>
      <c r="C1408" s="287" t="s">
        <v>4791</v>
      </c>
      <c r="D1408" s="305">
        <v>47</v>
      </c>
      <c r="E1408" s="287" t="s">
        <v>9</v>
      </c>
      <c r="F1408" s="289">
        <v>43707</v>
      </c>
      <c r="G1408" s="290" t="s">
        <v>680</v>
      </c>
      <c r="H1408" s="290" t="s">
        <v>773</v>
      </c>
      <c r="I1408" s="291">
        <v>21.89001936</v>
      </c>
      <c r="J1408" s="291">
        <v>1</v>
      </c>
      <c r="K1408" s="290" t="s">
        <v>815</v>
      </c>
      <c r="L1408" s="292">
        <v>41.09</v>
      </c>
      <c r="M1408" s="293" t="s">
        <v>774</v>
      </c>
      <c r="N1408" s="293" t="s">
        <v>775</v>
      </c>
      <c r="O1408" s="294" t="s">
        <v>169</v>
      </c>
      <c r="P1408" s="295">
        <v>-8.3203910000000008</v>
      </c>
      <c r="Q1408" s="295" t="s">
        <v>408</v>
      </c>
      <c r="R1408" s="296">
        <v>0</v>
      </c>
      <c r="S1408" s="297">
        <v>3.1934733590211712E-5</v>
      </c>
      <c r="T1408" s="297">
        <v>3.0941032748492094E-4</v>
      </c>
      <c r="U1408" s="298">
        <v>0.10321159558505055</v>
      </c>
      <c r="V1408" s="295"/>
      <c r="W1408" s="295"/>
      <c r="X1408" s="295"/>
      <c r="Y1408" s="313"/>
      <c r="Z1408" s="313"/>
      <c r="AA1408" s="301"/>
      <c r="AB1408" s="295"/>
    </row>
    <row r="1409" spans="1:28" ht="15">
      <c r="A1409" s="247" t="s">
        <v>176</v>
      </c>
      <c r="B1409" s="287" t="s">
        <v>4792</v>
      </c>
      <c r="C1409" s="287" t="s">
        <v>4793</v>
      </c>
      <c r="D1409" s="305">
        <v>48</v>
      </c>
      <c r="E1409" s="287" t="s">
        <v>9</v>
      </c>
      <c r="F1409" s="289">
        <v>43707</v>
      </c>
      <c r="G1409" s="290" t="s">
        <v>680</v>
      </c>
      <c r="H1409" s="290" t="s">
        <v>4794</v>
      </c>
      <c r="I1409" s="291">
        <v>22.338833579999999</v>
      </c>
      <c r="J1409" s="291">
        <v>67</v>
      </c>
      <c r="K1409" s="290" t="s">
        <v>815</v>
      </c>
      <c r="L1409" s="292">
        <v>80.72</v>
      </c>
      <c r="M1409" s="293" t="s">
        <v>4795</v>
      </c>
      <c r="N1409" s="293" t="s">
        <v>4796</v>
      </c>
      <c r="O1409" s="294" t="s">
        <v>169</v>
      </c>
      <c r="P1409" s="295">
        <v>-4.9884500000000003</v>
      </c>
      <c r="Q1409" s="295" t="s">
        <v>280</v>
      </c>
      <c r="R1409" s="296">
        <v>0</v>
      </c>
      <c r="S1409" s="297">
        <v>9.9788240881266239E-4</v>
      </c>
      <c r="T1409" s="297">
        <v>1.3719769138594096E-3</v>
      </c>
      <c r="U1409" s="298">
        <v>0.7273317784958867</v>
      </c>
      <c r="V1409" s="295"/>
      <c r="W1409" s="295"/>
      <c r="X1409" s="295"/>
      <c r="Y1409" s="313"/>
      <c r="Z1409" s="313"/>
      <c r="AA1409" s="301"/>
      <c r="AB1409" s="295"/>
    </row>
    <row r="1410" spans="1:28" ht="15">
      <c r="A1410" s="247" t="s">
        <v>176</v>
      </c>
      <c r="B1410" s="287" t="s">
        <v>4797</v>
      </c>
      <c r="C1410" s="287" t="s">
        <v>4798</v>
      </c>
      <c r="D1410" s="305">
        <v>49</v>
      </c>
      <c r="E1410" s="287" t="s">
        <v>9</v>
      </c>
      <c r="F1410" s="289">
        <v>43707</v>
      </c>
      <c r="G1410" s="290" t="s">
        <v>680</v>
      </c>
      <c r="H1410" s="290" t="s">
        <v>2692</v>
      </c>
      <c r="I1410" s="291">
        <v>14.48064346</v>
      </c>
      <c r="J1410" s="291">
        <v>6</v>
      </c>
      <c r="K1410" s="290" t="s">
        <v>815</v>
      </c>
      <c r="L1410" s="292">
        <v>15.7</v>
      </c>
      <c r="M1410" s="293" t="s">
        <v>2693</v>
      </c>
      <c r="N1410" s="293" t="s">
        <v>2694</v>
      </c>
      <c r="O1410" s="294" t="s">
        <v>169</v>
      </c>
      <c r="P1410" s="295">
        <v>-12.193852</v>
      </c>
      <c r="Q1410" s="295" t="s">
        <v>280</v>
      </c>
      <c r="R1410" s="296">
        <v>0</v>
      </c>
      <c r="S1410" s="297">
        <v>3.7241104785029975E-5</v>
      </c>
      <c r="T1410" s="297">
        <v>2.6491469766481702E-4</v>
      </c>
      <c r="U1410" s="298">
        <v>0.14057772223777948</v>
      </c>
      <c r="V1410" s="295"/>
      <c r="W1410" s="295"/>
      <c r="X1410" s="295"/>
      <c r="Y1410" s="313"/>
      <c r="Z1410" s="313"/>
      <c r="AA1410" s="301"/>
      <c r="AB1410" s="295"/>
    </row>
    <row r="1411" spans="1:28" ht="15">
      <c r="A1411" s="247" t="s">
        <v>176</v>
      </c>
      <c r="B1411" s="287" t="s">
        <v>4799</v>
      </c>
      <c r="C1411" s="287" t="s">
        <v>4800</v>
      </c>
      <c r="D1411" s="305">
        <v>50</v>
      </c>
      <c r="E1411" s="287" t="s">
        <v>9</v>
      </c>
      <c r="F1411" s="289">
        <v>43707</v>
      </c>
      <c r="G1411" s="290" t="s">
        <v>680</v>
      </c>
      <c r="H1411" s="290" t="s">
        <v>4801</v>
      </c>
      <c r="I1411" s="291">
        <v>20.014794139999999</v>
      </c>
      <c r="J1411" s="291">
        <v>11</v>
      </c>
      <c r="K1411" s="290" t="s">
        <v>815</v>
      </c>
      <c r="L1411" s="292">
        <v>77.38</v>
      </c>
      <c r="M1411" s="293" t="s">
        <v>4802</v>
      </c>
      <c r="N1411" s="293" t="s">
        <v>4803</v>
      </c>
      <c r="O1411" s="294" t="s">
        <v>169</v>
      </c>
      <c r="P1411" s="295">
        <v>-9.2603629999999999</v>
      </c>
      <c r="Q1411" s="295" t="s">
        <v>280</v>
      </c>
      <c r="R1411" s="296">
        <v>0</v>
      </c>
      <c r="S1411" s="297">
        <v>5.0803839611156959E-4</v>
      </c>
      <c r="T1411" s="297">
        <v>8.0327230557815518E-4</v>
      </c>
      <c r="U1411" s="298">
        <v>0.63246098811524321</v>
      </c>
      <c r="V1411" s="295"/>
      <c r="W1411" s="295"/>
      <c r="X1411" s="295"/>
      <c r="Y1411" s="313"/>
      <c r="Z1411" s="313"/>
      <c r="AA1411" s="301"/>
      <c r="AB1411" s="295"/>
    </row>
    <row r="1412" spans="1:28" ht="15">
      <c r="A1412" s="247" t="s">
        <v>176</v>
      </c>
      <c r="B1412" s="287" t="s">
        <v>4804</v>
      </c>
      <c r="C1412" s="287" t="s">
        <v>4805</v>
      </c>
      <c r="D1412" s="305">
        <v>1</v>
      </c>
      <c r="E1412" s="287" t="s">
        <v>8</v>
      </c>
      <c r="F1412" s="289">
        <v>43707</v>
      </c>
      <c r="G1412" s="290" t="s">
        <v>514</v>
      </c>
      <c r="H1412" s="290" t="s">
        <v>453</v>
      </c>
      <c r="I1412" s="291">
        <v>0.11384614999999999</v>
      </c>
      <c r="J1412" s="291">
        <v>11</v>
      </c>
      <c r="K1412" s="290" t="s">
        <v>438</v>
      </c>
      <c r="L1412" s="292">
        <v>31.45</v>
      </c>
      <c r="M1412" s="293" t="s">
        <v>454</v>
      </c>
      <c r="N1412" s="293" t="s">
        <v>455</v>
      </c>
      <c r="O1412" s="294" t="s">
        <v>12</v>
      </c>
      <c r="P1412" s="295">
        <v>-4.1379333000000003</v>
      </c>
      <c r="Q1412" s="295" t="s">
        <v>456</v>
      </c>
      <c r="R1412" s="296">
        <v>0</v>
      </c>
      <c r="S1412" s="297">
        <v>5.4143693481675846E-4</v>
      </c>
      <c r="T1412" s="297">
        <v>1.1092338660799424E-3</v>
      </c>
      <c r="U1412" s="298">
        <v>0.48811792659217018</v>
      </c>
      <c r="V1412" s="295"/>
      <c r="W1412" s="295"/>
      <c r="X1412" s="295"/>
      <c r="Y1412" s="313"/>
      <c r="Z1412" s="313"/>
      <c r="AA1412" s="301"/>
      <c r="AB1412" s="295"/>
    </row>
    <row r="1413" spans="1:28" ht="15">
      <c r="A1413" s="247" t="s">
        <v>176</v>
      </c>
      <c r="B1413" s="287" t="s">
        <v>4806</v>
      </c>
      <c r="C1413" s="287" t="s">
        <v>4807</v>
      </c>
      <c r="D1413" s="305">
        <v>2</v>
      </c>
      <c r="E1413" s="287" t="s">
        <v>8</v>
      </c>
      <c r="F1413" s="289">
        <v>43707</v>
      </c>
      <c r="G1413" s="290" t="s">
        <v>514</v>
      </c>
      <c r="H1413" s="290" t="s">
        <v>1047</v>
      </c>
      <c r="I1413" s="291">
        <v>8.3602650000000001E-2</v>
      </c>
      <c r="J1413" s="291">
        <v>30</v>
      </c>
      <c r="K1413" s="290" t="s">
        <v>438</v>
      </c>
      <c r="L1413" s="292">
        <v>149.84</v>
      </c>
      <c r="M1413" s="293" t="s">
        <v>1048</v>
      </c>
      <c r="N1413" s="293" t="s">
        <v>1049</v>
      </c>
      <c r="O1413" s="294" t="s">
        <v>12</v>
      </c>
      <c r="P1413" s="295">
        <v>-1.3664961</v>
      </c>
      <c r="Q1413" s="295" t="s">
        <v>484</v>
      </c>
      <c r="R1413" s="296">
        <v>0</v>
      </c>
      <c r="S1413" s="297">
        <v>1.8947895714033984E-4</v>
      </c>
      <c r="T1413" s="297">
        <v>7.020675697907852E-4</v>
      </c>
      <c r="U1413" s="298">
        <v>0.26988706684857156</v>
      </c>
      <c r="V1413" s="295"/>
      <c r="W1413" s="295"/>
      <c r="X1413" s="295"/>
      <c r="Y1413" s="313"/>
      <c r="Z1413" s="313"/>
      <c r="AA1413" s="301"/>
      <c r="AB1413" s="295"/>
    </row>
    <row r="1414" spans="1:28" ht="15">
      <c r="A1414" s="247" t="s">
        <v>176</v>
      </c>
      <c r="B1414" s="287" t="s">
        <v>4808</v>
      </c>
      <c r="C1414" s="287" t="s">
        <v>4809</v>
      </c>
      <c r="D1414" s="305">
        <v>3</v>
      </c>
      <c r="E1414" s="287" t="s">
        <v>8</v>
      </c>
      <c r="F1414" s="289">
        <v>43707</v>
      </c>
      <c r="G1414" s="290" t="s">
        <v>514</v>
      </c>
      <c r="H1414" s="290" t="s">
        <v>518</v>
      </c>
      <c r="I1414" s="291">
        <v>2.3585720000000001E-2</v>
      </c>
      <c r="J1414" s="291">
        <v>13</v>
      </c>
      <c r="K1414" s="290" t="s">
        <v>438</v>
      </c>
      <c r="L1414" s="292">
        <v>226.62</v>
      </c>
      <c r="M1414" s="293" t="s">
        <v>519</v>
      </c>
      <c r="N1414" s="293" t="s">
        <v>520</v>
      </c>
      <c r="O1414" s="294" t="s">
        <v>12</v>
      </c>
      <c r="P1414" s="295">
        <v>-14.061075000000001</v>
      </c>
      <c r="Q1414" s="295" t="s">
        <v>280</v>
      </c>
      <c r="R1414" s="296">
        <v>0</v>
      </c>
      <c r="S1414" s="297">
        <v>7.0342283760744856E-4</v>
      </c>
      <c r="T1414" s="297">
        <v>5.0006115724765825E-4</v>
      </c>
      <c r="U1414" s="298">
        <v>1.4066736186411579</v>
      </c>
      <c r="V1414" s="295"/>
      <c r="W1414" s="295"/>
      <c r="X1414" s="295"/>
      <c r="Y1414" s="313"/>
      <c r="Z1414" s="313"/>
      <c r="AA1414" s="301"/>
      <c r="AB1414" s="295"/>
    </row>
    <row r="1415" spans="1:28" ht="15">
      <c r="A1415" s="247" t="s">
        <v>176</v>
      </c>
      <c r="B1415" s="287" t="s">
        <v>4810</v>
      </c>
      <c r="C1415" s="287" t="s">
        <v>4811</v>
      </c>
      <c r="D1415" s="305">
        <v>4</v>
      </c>
      <c r="E1415" s="287" t="s">
        <v>8</v>
      </c>
      <c r="F1415" s="289">
        <v>43707</v>
      </c>
      <c r="G1415" s="290" t="s">
        <v>514</v>
      </c>
      <c r="H1415" s="290" t="s">
        <v>3460</v>
      </c>
      <c r="I1415" s="291">
        <v>6.2961459999999997E-2</v>
      </c>
      <c r="J1415" s="291">
        <v>7</v>
      </c>
      <c r="K1415" s="290" t="s">
        <v>438</v>
      </c>
      <c r="L1415" s="292">
        <v>110.23</v>
      </c>
      <c r="M1415" s="293" t="s">
        <v>3461</v>
      </c>
      <c r="N1415" s="293" t="s">
        <v>3462</v>
      </c>
      <c r="O1415" s="294" t="s">
        <v>12</v>
      </c>
      <c r="P1415" s="295">
        <v>-1.0179758000000001</v>
      </c>
      <c r="Q1415" s="295" t="s">
        <v>404</v>
      </c>
      <c r="R1415" s="296">
        <v>0</v>
      </c>
      <c r="S1415" s="297">
        <v>8.0948873389636653E-5</v>
      </c>
      <c r="T1415" s="297">
        <v>5.3805019072546611E-4</v>
      </c>
      <c r="U1415" s="298">
        <v>0.15044855440064303</v>
      </c>
      <c r="V1415" s="295"/>
      <c r="W1415" s="295"/>
      <c r="X1415" s="295"/>
      <c r="Y1415" s="313"/>
      <c r="Z1415" s="313"/>
      <c r="AA1415" s="301"/>
      <c r="AB1415" s="295"/>
    </row>
    <row r="1416" spans="1:28" ht="15">
      <c r="A1416" s="247" t="s">
        <v>176</v>
      </c>
      <c r="B1416" s="287" t="s">
        <v>4812</v>
      </c>
      <c r="C1416" s="287" t="s">
        <v>4813</v>
      </c>
      <c r="D1416" s="305">
        <v>5</v>
      </c>
      <c r="E1416" s="287" t="s">
        <v>8</v>
      </c>
      <c r="F1416" s="289">
        <v>43707</v>
      </c>
      <c r="G1416" s="290" t="s">
        <v>514</v>
      </c>
      <c r="H1416" s="290" t="s">
        <v>4691</v>
      </c>
      <c r="I1416" s="291">
        <v>0.25263648</v>
      </c>
      <c r="J1416" s="291">
        <v>7</v>
      </c>
      <c r="K1416" s="290" t="s">
        <v>438</v>
      </c>
      <c r="L1416" s="292">
        <v>21.69</v>
      </c>
      <c r="M1416" s="293" t="s">
        <v>4692</v>
      </c>
      <c r="N1416" s="293" t="s">
        <v>4693</v>
      </c>
      <c r="O1416" s="294" t="s">
        <v>12</v>
      </c>
      <c r="P1416" s="295">
        <v>-7.9952717</v>
      </c>
      <c r="Q1416" s="295" t="s">
        <v>280</v>
      </c>
      <c r="R1416" s="296">
        <v>0</v>
      </c>
      <c r="S1416" s="297">
        <v>1.3773097173175538E-3</v>
      </c>
      <c r="T1416" s="297">
        <v>4.5518375177568821E-4</v>
      </c>
      <c r="U1416" s="298">
        <v>3.0258323412130137</v>
      </c>
      <c r="V1416" s="295"/>
      <c r="W1416" s="295"/>
      <c r="X1416" s="295"/>
      <c r="Y1416" s="313"/>
      <c r="Z1416" s="313"/>
      <c r="AA1416" s="301"/>
      <c r="AB1416" s="295"/>
    </row>
    <row r="1417" spans="1:28" ht="15">
      <c r="A1417" s="247" t="s">
        <v>176</v>
      </c>
      <c r="B1417" s="287" t="s">
        <v>4814</v>
      </c>
      <c r="C1417" s="287" t="s">
        <v>4815</v>
      </c>
      <c r="D1417" s="305">
        <v>6</v>
      </c>
      <c r="E1417" s="287" t="s">
        <v>8</v>
      </c>
      <c r="F1417" s="289">
        <v>43707</v>
      </c>
      <c r="G1417" s="290" t="s">
        <v>514</v>
      </c>
      <c r="H1417" s="290" t="s">
        <v>3779</v>
      </c>
      <c r="I1417" s="291">
        <v>0.55290130000000004</v>
      </c>
      <c r="J1417" s="291">
        <v>7</v>
      </c>
      <c r="K1417" s="290" t="s">
        <v>438</v>
      </c>
      <c r="L1417" s="292">
        <v>153.97</v>
      </c>
      <c r="M1417" s="293" t="s">
        <v>3780</v>
      </c>
      <c r="N1417" s="293" t="s">
        <v>3781</v>
      </c>
      <c r="O1417" s="294" t="s">
        <v>12</v>
      </c>
      <c r="P1417" s="295">
        <v>-2.0244837000000002</v>
      </c>
      <c r="Q1417" s="295" t="s">
        <v>404</v>
      </c>
      <c r="R1417" s="296">
        <v>0</v>
      </c>
      <c r="S1417" s="297">
        <v>6.503637197912593E-3</v>
      </c>
      <c r="T1417" s="297">
        <v>2.4628479269842877E-3</v>
      </c>
      <c r="U1417" s="298">
        <v>2.6406978387318367</v>
      </c>
      <c r="V1417" s="295"/>
      <c r="W1417" s="295"/>
      <c r="X1417" s="295"/>
      <c r="Y1417" s="313"/>
      <c r="Z1417" s="313"/>
      <c r="AA1417" s="301"/>
      <c r="AB1417" s="295"/>
    </row>
    <row r="1418" spans="1:28" ht="15">
      <c r="A1418" s="247" t="s">
        <v>176</v>
      </c>
      <c r="B1418" s="287" t="s">
        <v>4816</v>
      </c>
      <c r="C1418" s="287" t="s">
        <v>4817</v>
      </c>
      <c r="D1418" s="305">
        <v>7</v>
      </c>
      <c r="E1418" s="287" t="s">
        <v>8</v>
      </c>
      <c r="F1418" s="289">
        <v>43707</v>
      </c>
      <c r="G1418" s="290" t="s">
        <v>514</v>
      </c>
      <c r="H1418" s="290" t="s">
        <v>1765</v>
      </c>
      <c r="I1418" s="291">
        <v>5.1905130000000001E-2</v>
      </c>
      <c r="J1418" s="291">
        <v>6</v>
      </c>
      <c r="K1418" s="290" t="s">
        <v>438</v>
      </c>
      <c r="L1418" s="292">
        <v>217.29</v>
      </c>
      <c r="M1418" s="293" t="s">
        <v>359</v>
      </c>
      <c r="N1418" s="293" t="s">
        <v>1766</v>
      </c>
      <c r="O1418" s="294" t="s">
        <v>12</v>
      </c>
      <c r="P1418" s="295">
        <v>7.442653</v>
      </c>
      <c r="Q1418" s="295" t="s">
        <v>408</v>
      </c>
      <c r="R1418" s="296">
        <v>0</v>
      </c>
      <c r="S1418" s="297">
        <v>5.9360793842580944E-3</v>
      </c>
      <c r="T1418" s="297">
        <v>3.201221843472163E-3</v>
      </c>
      <c r="U1418" s="298">
        <v>1.8543167810636967</v>
      </c>
      <c r="V1418" s="295"/>
      <c r="W1418" s="295"/>
      <c r="X1418" s="295"/>
      <c r="Y1418" s="313"/>
      <c r="Z1418" s="313"/>
      <c r="AA1418" s="301"/>
      <c r="AB1418" s="295"/>
    </row>
    <row r="1419" spans="1:28" ht="15">
      <c r="A1419" s="247" t="s">
        <v>176</v>
      </c>
      <c r="B1419" s="287" t="s">
        <v>4818</v>
      </c>
      <c r="C1419" s="287" t="s">
        <v>4819</v>
      </c>
      <c r="D1419" s="305">
        <v>8</v>
      </c>
      <c r="E1419" s="287" t="s">
        <v>8</v>
      </c>
      <c r="F1419" s="289">
        <v>43707</v>
      </c>
      <c r="G1419" s="290" t="s">
        <v>514</v>
      </c>
      <c r="H1419" s="290" t="s">
        <v>2540</v>
      </c>
      <c r="I1419" s="291">
        <v>0.27728614000000001</v>
      </c>
      <c r="J1419" s="291">
        <v>6</v>
      </c>
      <c r="K1419" s="290" t="s">
        <v>438</v>
      </c>
      <c r="L1419" s="292">
        <v>60.92</v>
      </c>
      <c r="M1419" s="293" t="s">
        <v>2541</v>
      </c>
      <c r="N1419" s="293" t="s">
        <v>2542</v>
      </c>
      <c r="O1419" s="294" t="s">
        <v>12</v>
      </c>
      <c r="P1419" s="295">
        <v>4.0272116999999996</v>
      </c>
      <c r="Q1419" s="295" t="s">
        <v>395</v>
      </c>
      <c r="R1419" s="296">
        <v>0</v>
      </c>
      <c r="S1419" s="297">
        <v>3.3648077434012013E-3</v>
      </c>
      <c r="T1419" s="297">
        <v>3.3132682321379225E-3</v>
      </c>
      <c r="U1419" s="298">
        <v>1.0155554901240285</v>
      </c>
      <c r="V1419" s="295"/>
      <c r="W1419" s="295"/>
      <c r="X1419" s="295"/>
      <c r="Y1419" s="313"/>
      <c r="Z1419" s="313"/>
      <c r="AA1419" s="301"/>
      <c r="AB1419" s="295"/>
    </row>
    <row r="1420" spans="1:28" ht="15">
      <c r="A1420" s="247" t="s">
        <v>176</v>
      </c>
      <c r="B1420" s="287" t="s">
        <v>4820</v>
      </c>
      <c r="C1420" s="287" t="s">
        <v>4821</v>
      </c>
      <c r="D1420" s="305">
        <v>9</v>
      </c>
      <c r="E1420" s="287" t="s">
        <v>8</v>
      </c>
      <c r="F1420" s="289">
        <v>43707</v>
      </c>
      <c r="G1420" s="290" t="s">
        <v>514</v>
      </c>
      <c r="H1420" s="290" t="s">
        <v>2717</v>
      </c>
      <c r="I1420" s="291">
        <v>0.16375233</v>
      </c>
      <c r="J1420" s="291">
        <v>7</v>
      </c>
      <c r="K1420" s="290" t="s">
        <v>438</v>
      </c>
      <c r="L1420" s="292">
        <v>27.69</v>
      </c>
      <c r="M1420" s="293" t="s">
        <v>2718</v>
      </c>
      <c r="N1420" s="293" t="s">
        <v>2719</v>
      </c>
      <c r="O1420" s="294" t="s">
        <v>12</v>
      </c>
      <c r="P1420" s="295">
        <v>-3.2747328000000002</v>
      </c>
      <c r="Q1420" s="295" t="s">
        <v>447</v>
      </c>
      <c r="R1420" s="296">
        <v>0</v>
      </c>
      <c r="S1420" s="297">
        <v>2.5339896521385168E-5</v>
      </c>
      <c r="T1420" s="297">
        <v>5.8297962976359703E-4</v>
      </c>
      <c r="U1420" s="298">
        <v>4.3466178280810092E-2</v>
      </c>
      <c r="V1420" s="295"/>
      <c r="W1420" s="295"/>
      <c r="X1420" s="295"/>
      <c r="Y1420" s="313"/>
      <c r="Z1420" s="313"/>
      <c r="AA1420" s="301"/>
      <c r="AB1420" s="295"/>
    </row>
    <row r="1421" spans="1:28" ht="15">
      <c r="A1421" s="247" t="s">
        <v>176</v>
      </c>
      <c r="B1421" s="287" t="s">
        <v>4822</v>
      </c>
      <c r="C1421" s="287" t="s">
        <v>4823</v>
      </c>
      <c r="D1421" s="305">
        <v>10</v>
      </c>
      <c r="E1421" s="287" t="s">
        <v>8</v>
      </c>
      <c r="F1421" s="289">
        <v>43707</v>
      </c>
      <c r="G1421" s="290" t="s">
        <v>514</v>
      </c>
      <c r="H1421" s="290" t="s">
        <v>2547</v>
      </c>
      <c r="I1421" s="291">
        <v>6.3736349999999997E-2</v>
      </c>
      <c r="J1421" s="291">
        <v>4</v>
      </c>
      <c r="K1421" s="290" t="s">
        <v>438</v>
      </c>
      <c r="L1421" s="292">
        <v>42.78</v>
      </c>
      <c r="M1421" s="293" t="s">
        <v>2548</v>
      </c>
      <c r="N1421" s="293" t="s">
        <v>2549</v>
      </c>
      <c r="O1421" s="294" t="s">
        <v>12</v>
      </c>
      <c r="P1421" s="295">
        <v>-14.071441</v>
      </c>
      <c r="Q1421" s="295" t="s">
        <v>484</v>
      </c>
      <c r="R1421" s="296">
        <v>0</v>
      </c>
      <c r="S1421" s="297">
        <v>1.239477091290422E-4</v>
      </c>
      <c r="T1421" s="297">
        <v>1.6366278026139344E-4</v>
      </c>
      <c r="U1421" s="298">
        <v>0.75733596197669106</v>
      </c>
      <c r="V1421" s="295"/>
      <c r="W1421" s="295"/>
      <c r="X1421" s="295"/>
      <c r="Y1421" s="313"/>
      <c r="Z1421" s="313"/>
      <c r="AA1421" s="301"/>
      <c r="AB1421" s="295"/>
    </row>
    <row r="1422" spans="1:28" ht="15">
      <c r="A1422" s="247" t="s">
        <v>176</v>
      </c>
      <c r="B1422" s="287" t="s">
        <v>4824</v>
      </c>
      <c r="C1422" s="287" t="s">
        <v>4825</v>
      </c>
      <c r="D1422" s="305">
        <v>11</v>
      </c>
      <c r="E1422" s="287" t="s">
        <v>8</v>
      </c>
      <c r="F1422" s="289">
        <v>43707</v>
      </c>
      <c r="G1422" s="290" t="s">
        <v>514</v>
      </c>
      <c r="H1422" s="290" t="s">
        <v>2552</v>
      </c>
      <c r="I1422" s="291">
        <v>0.24083577</v>
      </c>
      <c r="J1422" s="291">
        <v>8</v>
      </c>
      <c r="K1422" s="290" t="s">
        <v>438</v>
      </c>
      <c r="L1422" s="292">
        <v>28.36</v>
      </c>
      <c r="M1422" s="293" t="s">
        <v>2553</v>
      </c>
      <c r="N1422" s="293" t="s">
        <v>2554</v>
      </c>
      <c r="O1422" s="294" t="s">
        <v>12</v>
      </c>
      <c r="P1422" s="295">
        <v>-3.1174301999999998</v>
      </c>
      <c r="Q1422" s="295" t="s">
        <v>484</v>
      </c>
      <c r="R1422" s="296">
        <v>0</v>
      </c>
      <c r="S1422" s="297">
        <v>4.4002972431352803E-4</v>
      </c>
      <c r="T1422" s="297">
        <v>5.7459646762551332E-4</v>
      </c>
      <c r="U1422" s="298">
        <v>0.76580652528534576</v>
      </c>
      <c r="V1422" s="295"/>
      <c r="W1422" s="295"/>
      <c r="X1422" s="295"/>
      <c r="Y1422" s="313"/>
      <c r="Z1422" s="313"/>
      <c r="AA1422" s="301"/>
      <c r="AB1422" s="295"/>
    </row>
    <row r="1423" spans="1:28" ht="15">
      <c r="A1423" s="247" t="s">
        <v>176</v>
      </c>
      <c r="B1423" s="287" t="s">
        <v>4826</v>
      </c>
      <c r="C1423" s="287" t="s">
        <v>4827</v>
      </c>
      <c r="D1423" s="305">
        <v>12</v>
      </c>
      <c r="E1423" s="287" t="s">
        <v>8</v>
      </c>
      <c r="F1423" s="289">
        <v>43707</v>
      </c>
      <c r="G1423" s="290" t="s">
        <v>514</v>
      </c>
      <c r="H1423" s="290" t="s">
        <v>2557</v>
      </c>
      <c r="I1423" s="291">
        <v>0.34286161999999998</v>
      </c>
      <c r="J1423" s="291">
        <v>11</v>
      </c>
      <c r="K1423" s="290" t="s">
        <v>438</v>
      </c>
      <c r="L1423" s="292">
        <v>73.150000000000006</v>
      </c>
      <c r="M1423" s="293" t="s">
        <v>2558</v>
      </c>
      <c r="N1423" s="293" t="s">
        <v>2559</v>
      </c>
      <c r="O1423" s="294" t="s">
        <v>12</v>
      </c>
      <c r="P1423" s="295">
        <v>-30.384927999999999</v>
      </c>
      <c r="Q1423" s="295" t="s">
        <v>456</v>
      </c>
      <c r="R1423" s="296">
        <v>0</v>
      </c>
      <c r="S1423" s="297">
        <v>1.9210088105865908E-3</v>
      </c>
      <c r="T1423" s="297">
        <v>5.9415456842947174E-4</v>
      </c>
      <c r="U1423" s="298">
        <v>3.2331802407316195</v>
      </c>
      <c r="V1423" s="295"/>
      <c r="W1423" s="295"/>
      <c r="X1423" s="295"/>
      <c r="Y1423" s="313"/>
      <c r="Z1423" s="313"/>
      <c r="AA1423" s="301"/>
      <c r="AB1423" s="295"/>
    </row>
    <row r="1424" spans="1:28" ht="15">
      <c r="A1424" s="247" t="s">
        <v>176</v>
      </c>
      <c r="B1424" s="287" t="s">
        <v>4828</v>
      </c>
      <c r="C1424" s="287" t="s">
        <v>4829</v>
      </c>
      <c r="D1424" s="305">
        <v>13</v>
      </c>
      <c r="E1424" s="287" t="s">
        <v>8</v>
      </c>
      <c r="F1424" s="289">
        <v>43707</v>
      </c>
      <c r="G1424" s="290" t="s">
        <v>514</v>
      </c>
      <c r="H1424" s="290" t="s">
        <v>3184</v>
      </c>
      <c r="I1424" s="291">
        <v>6.7524120000000007E-2</v>
      </c>
      <c r="J1424" s="291">
        <v>7</v>
      </c>
      <c r="K1424" s="290" t="s">
        <v>438</v>
      </c>
      <c r="L1424" s="292">
        <v>88.9</v>
      </c>
      <c r="M1424" s="293" t="s">
        <v>3185</v>
      </c>
      <c r="N1424" s="293" t="s">
        <v>3186</v>
      </c>
      <c r="O1424" s="294" t="s">
        <v>12</v>
      </c>
      <c r="P1424" s="295">
        <v>2.4717449999999999</v>
      </c>
      <c r="Q1424" s="295" t="s">
        <v>408</v>
      </c>
      <c r="R1424" s="296">
        <v>0</v>
      </c>
      <c r="S1424" s="297">
        <v>2.6467641886194163E-5</v>
      </c>
      <c r="T1424" s="297">
        <v>1.2036069206340044E-3</v>
      </c>
      <c r="U1424" s="298">
        <v>2.1990270604502867E-2</v>
      </c>
      <c r="V1424" s="295"/>
      <c r="W1424" s="295"/>
      <c r="X1424" s="295"/>
      <c r="Y1424" s="313"/>
      <c r="Z1424" s="313"/>
      <c r="AA1424" s="301"/>
      <c r="AB1424" s="295"/>
    </row>
    <row r="1425" spans="1:28" ht="15">
      <c r="A1425" s="247" t="s">
        <v>176</v>
      </c>
      <c r="B1425" s="287" t="s">
        <v>4830</v>
      </c>
      <c r="C1425" s="287" t="s">
        <v>4831</v>
      </c>
      <c r="D1425" s="305">
        <v>14</v>
      </c>
      <c r="E1425" s="287" t="s">
        <v>8</v>
      </c>
      <c r="F1425" s="289">
        <v>43707</v>
      </c>
      <c r="G1425" s="290" t="s">
        <v>514</v>
      </c>
      <c r="H1425" s="290" t="s">
        <v>2168</v>
      </c>
      <c r="I1425" s="291">
        <v>2.5153600000000002E-2</v>
      </c>
      <c r="J1425" s="291">
        <v>3</v>
      </c>
      <c r="K1425" s="290" t="s">
        <v>438</v>
      </c>
      <c r="L1425" s="292">
        <v>142.09</v>
      </c>
      <c r="M1425" s="293" t="s">
        <v>2169</v>
      </c>
      <c r="N1425" s="293" t="s">
        <v>2170</v>
      </c>
      <c r="O1425" s="294" t="s">
        <v>12</v>
      </c>
      <c r="P1425" s="295">
        <v>-1.6370118</v>
      </c>
      <c r="Q1425" s="295" t="s">
        <v>399</v>
      </c>
      <c r="R1425" s="296">
        <v>0</v>
      </c>
      <c r="S1425" s="297">
        <v>5.4454170215029168E-3</v>
      </c>
      <c r="T1425" s="297">
        <v>3.6116527909029863E-3</v>
      </c>
      <c r="U1425" s="298">
        <v>1.5077354709231205</v>
      </c>
      <c r="V1425" s="295"/>
      <c r="W1425" s="295"/>
      <c r="X1425" s="295"/>
      <c r="Y1425" s="313"/>
      <c r="Z1425" s="313"/>
      <c r="AA1425" s="301"/>
      <c r="AB1425" s="295"/>
    </row>
    <row r="1426" spans="1:28" ht="15">
      <c r="A1426" s="247" t="s">
        <v>176</v>
      </c>
      <c r="B1426" s="287" t="s">
        <v>4832</v>
      </c>
      <c r="C1426" s="287" t="s">
        <v>4833</v>
      </c>
      <c r="D1426" s="305">
        <v>15</v>
      </c>
      <c r="E1426" s="287" t="s">
        <v>8</v>
      </c>
      <c r="F1426" s="289">
        <v>43707</v>
      </c>
      <c r="G1426" s="290" t="s">
        <v>514</v>
      </c>
      <c r="H1426" s="290" t="s">
        <v>3312</v>
      </c>
      <c r="I1426" s="291">
        <v>0.66243156000000003</v>
      </c>
      <c r="J1426" s="291">
        <v>6</v>
      </c>
      <c r="K1426" s="290" t="s">
        <v>438</v>
      </c>
      <c r="L1426" s="292">
        <v>98.08</v>
      </c>
      <c r="M1426" s="293" t="s">
        <v>3313</v>
      </c>
      <c r="N1426" s="293" t="s">
        <v>3314</v>
      </c>
      <c r="O1426" s="294" t="s">
        <v>12</v>
      </c>
      <c r="P1426" s="295">
        <v>-10.335493</v>
      </c>
      <c r="Q1426" s="295" t="s">
        <v>280</v>
      </c>
      <c r="R1426" s="296">
        <v>0</v>
      </c>
      <c r="S1426" s="297">
        <v>1.2183195876224167E-3</v>
      </c>
      <c r="T1426" s="297">
        <v>6.1996965264162092E-4</v>
      </c>
      <c r="U1426" s="298">
        <v>1.9651277807410314</v>
      </c>
      <c r="V1426" s="295"/>
      <c r="W1426" s="295"/>
      <c r="X1426" s="295"/>
      <c r="Y1426" s="313"/>
      <c r="Z1426" s="313"/>
      <c r="AA1426" s="301"/>
      <c r="AB1426" s="295"/>
    </row>
    <row r="1427" spans="1:28" ht="15">
      <c r="A1427" s="247" t="s">
        <v>176</v>
      </c>
      <c r="B1427" s="287" t="s">
        <v>4834</v>
      </c>
      <c r="C1427" s="287" t="s">
        <v>4835</v>
      </c>
      <c r="D1427" s="305">
        <v>16</v>
      </c>
      <c r="E1427" s="287" t="s">
        <v>8</v>
      </c>
      <c r="F1427" s="289">
        <v>43707</v>
      </c>
      <c r="G1427" s="290" t="s">
        <v>514</v>
      </c>
      <c r="H1427" s="290" t="s">
        <v>3034</v>
      </c>
      <c r="I1427" s="291">
        <v>0.188</v>
      </c>
      <c r="J1427" s="291">
        <v>4</v>
      </c>
      <c r="K1427" s="290" t="s">
        <v>438</v>
      </c>
      <c r="L1427" s="292">
        <v>137.26</v>
      </c>
      <c r="M1427" s="293" t="s">
        <v>3035</v>
      </c>
      <c r="N1427" s="293" t="s">
        <v>3036</v>
      </c>
      <c r="O1427" s="294" t="s">
        <v>12</v>
      </c>
      <c r="P1427" s="295">
        <v>-5.6988954999999999</v>
      </c>
      <c r="Q1427" s="295" t="s">
        <v>395</v>
      </c>
      <c r="R1427" s="296">
        <v>0</v>
      </c>
      <c r="S1427" s="297">
        <v>5.9882196444361706E-3</v>
      </c>
      <c r="T1427" s="297">
        <v>9.7317324571355307E-3</v>
      </c>
      <c r="U1427" s="298">
        <v>0.61532925106726188</v>
      </c>
      <c r="V1427" s="295"/>
      <c r="W1427" s="295"/>
      <c r="X1427" s="295"/>
      <c r="Y1427" s="313"/>
      <c r="Z1427" s="313"/>
      <c r="AA1427" s="301"/>
      <c r="AB1427" s="295"/>
    </row>
    <row r="1428" spans="1:28" ht="15">
      <c r="A1428" s="247" t="s">
        <v>4836</v>
      </c>
      <c r="B1428" s="287" t="s">
        <v>4837</v>
      </c>
      <c r="C1428" s="287" t="s">
        <v>4838</v>
      </c>
      <c r="D1428" s="305">
        <v>17</v>
      </c>
      <c r="E1428" s="287" t="s">
        <v>8</v>
      </c>
      <c r="F1428" s="289">
        <v>43707</v>
      </c>
      <c r="G1428" s="290" t="s">
        <v>514</v>
      </c>
      <c r="H1428" s="290" t="s">
        <v>1336</v>
      </c>
      <c r="I1428" s="291">
        <v>2.646503E-2</v>
      </c>
      <c r="J1428" s="291">
        <v>1</v>
      </c>
      <c r="K1428" s="290" t="s">
        <v>438</v>
      </c>
      <c r="L1428" s="292">
        <v>27.6</v>
      </c>
      <c r="M1428" s="293" t="s">
        <v>1337</v>
      </c>
      <c r="N1428" s="293" t="s">
        <v>1338</v>
      </c>
      <c r="O1428" s="294" t="s">
        <v>12</v>
      </c>
      <c r="P1428" s="295">
        <v>-1.4846562999999999</v>
      </c>
      <c r="Q1428" s="295" t="s">
        <v>447</v>
      </c>
      <c r="R1428" s="296">
        <v>0</v>
      </c>
      <c r="S1428" s="297">
        <v>1.275898840605568E-4</v>
      </c>
      <c r="T1428" s="297">
        <v>1.805086959948644E-4</v>
      </c>
      <c r="U1428" s="298">
        <v>0.70683511039372215</v>
      </c>
      <c r="V1428" s="295"/>
      <c r="W1428" s="295"/>
      <c r="X1428" s="295"/>
      <c r="Y1428" s="313"/>
      <c r="Z1428" s="313"/>
      <c r="AA1428" s="301"/>
      <c r="AB1428" s="295"/>
    </row>
    <row r="1429" spans="1:28" ht="15">
      <c r="A1429" s="247" t="s">
        <v>4839</v>
      </c>
      <c r="B1429" s="287" t="s">
        <v>4840</v>
      </c>
      <c r="C1429" s="287" t="s">
        <v>4841</v>
      </c>
      <c r="D1429" s="305">
        <v>18</v>
      </c>
      <c r="E1429" s="287" t="s">
        <v>8</v>
      </c>
      <c r="F1429" s="289">
        <v>43707</v>
      </c>
      <c r="G1429" s="290" t="s">
        <v>514</v>
      </c>
      <c r="H1429" s="290" t="s">
        <v>874</v>
      </c>
      <c r="I1429" s="291">
        <v>2.646503E-2</v>
      </c>
      <c r="J1429" s="291">
        <v>1</v>
      </c>
      <c r="K1429" s="290" t="s">
        <v>438</v>
      </c>
      <c r="L1429" s="292">
        <v>26.03</v>
      </c>
      <c r="M1429" s="293" t="s">
        <v>875</v>
      </c>
      <c r="N1429" s="293" t="s">
        <v>876</v>
      </c>
      <c r="O1429" s="294" t="s">
        <v>12</v>
      </c>
      <c r="P1429" s="295">
        <v>-2.7266324000000002</v>
      </c>
      <c r="Q1429" s="295" t="s">
        <v>447</v>
      </c>
      <c r="R1429" s="296">
        <v>0</v>
      </c>
      <c r="S1429" s="297">
        <v>2.0003043758803603E-4</v>
      </c>
      <c r="T1429" s="297">
        <v>3.8666706111400908E-4</v>
      </c>
      <c r="U1429" s="298">
        <v>0.517319569481138</v>
      </c>
      <c r="V1429" s="295"/>
      <c r="W1429" s="295"/>
      <c r="X1429" s="295"/>
      <c r="Y1429" s="313"/>
      <c r="Z1429" s="313"/>
      <c r="AA1429" s="301"/>
      <c r="AB1429" s="295"/>
    </row>
    <row r="1430" spans="1:28" ht="15">
      <c r="A1430" s="247" t="s">
        <v>176</v>
      </c>
      <c r="B1430" s="287" t="s">
        <v>4842</v>
      </c>
      <c r="C1430" s="287" t="s">
        <v>4843</v>
      </c>
      <c r="D1430" s="305">
        <v>19</v>
      </c>
      <c r="E1430" s="287" t="s">
        <v>8</v>
      </c>
      <c r="F1430" s="289">
        <v>43707</v>
      </c>
      <c r="G1430" s="290" t="s">
        <v>514</v>
      </c>
      <c r="H1430" s="290" t="s">
        <v>2734</v>
      </c>
      <c r="I1430" s="291">
        <v>0.22782875</v>
      </c>
      <c r="J1430" s="291">
        <v>6</v>
      </c>
      <c r="K1430" s="290" t="s">
        <v>438</v>
      </c>
      <c r="L1430" s="292">
        <v>77.63</v>
      </c>
      <c r="M1430" s="293" t="s">
        <v>2735</v>
      </c>
      <c r="N1430" s="293" t="s">
        <v>2736</v>
      </c>
      <c r="O1430" s="294" t="s">
        <v>12</v>
      </c>
      <c r="P1430" s="295">
        <v>0.18844604000000001</v>
      </c>
      <c r="Q1430" s="295" t="s">
        <v>447</v>
      </c>
      <c r="R1430" s="296">
        <v>0</v>
      </c>
      <c r="S1430" s="297">
        <v>1.0267748918994302E-3</v>
      </c>
      <c r="T1430" s="297">
        <v>2.5797269595685818E-3</v>
      </c>
      <c r="U1430" s="298">
        <v>0.39801688627975651</v>
      </c>
      <c r="V1430" s="295"/>
      <c r="W1430" s="295"/>
      <c r="X1430" s="295"/>
      <c r="Y1430" s="313"/>
      <c r="Z1430" s="313"/>
      <c r="AA1430" s="301"/>
      <c r="AB1430" s="295"/>
    </row>
    <row r="1431" spans="1:28" ht="15">
      <c r="A1431" s="247" t="s">
        <v>176</v>
      </c>
      <c r="B1431" s="287" t="s">
        <v>4844</v>
      </c>
      <c r="C1431" s="287" t="s">
        <v>4845</v>
      </c>
      <c r="D1431" s="305">
        <v>20</v>
      </c>
      <c r="E1431" s="287" t="s">
        <v>8</v>
      </c>
      <c r="F1431" s="289">
        <v>43707</v>
      </c>
      <c r="G1431" s="290" t="s">
        <v>514</v>
      </c>
      <c r="H1431" s="290" t="s">
        <v>3496</v>
      </c>
      <c r="I1431" s="291">
        <v>2.2471910000000001E-2</v>
      </c>
      <c r="J1431" s="291">
        <v>13</v>
      </c>
      <c r="K1431" s="290" t="s">
        <v>438</v>
      </c>
      <c r="L1431" s="292">
        <v>92.74</v>
      </c>
      <c r="M1431" s="293" t="s">
        <v>3497</v>
      </c>
      <c r="N1431" s="293" t="s">
        <v>3498</v>
      </c>
      <c r="O1431" s="294" t="s">
        <v>12</v>
      </c>
      <c r="P1431" s="295">
        <v>2.4446487000000001</v>
      </c>
      <c r="Q1431" s="295" t="s">
        <v>408</v>
      </c>
      <c r="R1431" s="296">
        <v>0</v>
      </c>
      <c r="S1431" s="297">
        <v>9.7529786933743025E-4</v>
      </c>
      <c r="T1431" s="297">
        <v>2.7969834408102332E-3</v>
      </c>
      <c r="U1431" s="298">
        <v>0.34869633302330344</v>
      </c>
      <c r="V1431" s="295"/>
      <c r="W1431" s="295"/>
      <c r="X1431" s="295"/>
      <c r="Y1431" s="313"/>
      <c r="Z1431" s="313"/>
      <c r="AA1431" s="301"/>
      <c r="AB1431" s="295"/>
    </row>
    <row r="1432" spans="1:28" ht="15">
      <c r="A1432" s="247" t="s">
        <v>176</v>
      </c>
      <c r="B1432" s="287" t="s">
        <v>4846</v>
      </c>
      <c r="C1432" s="287" t="s">
        <v>4847</v>
      </c>
      <c r="D1432" s="305">
        <v>21</v>
      </c>
      <c r="E1432" s="287" t="s">
        <v>8</v>
      </c>
      <c r="F1432" s="289">
        <v>43707</v>
      </c>
      <c r="G1432" s="290" t="s">
        <v>514</v>
      </c>
      <c r="H1432" s="290" t="s">
        <v>3041</v>
      </c>
      <c r="I1432" s="291">
        <v>9.8677849999999998E-2</v>
      </c>
      <c r="J1432" s="291">
        <v>7</v>
      </c>
      <c r="K1432" s="290" t="s">
        <v>438</v>
      </c>
      <c r="L1432" s="292">
        <v>112.84</v>
      </c>
      <c r="M1432" s="293" t="s">
        <v>3042</v>
      </c>
      <c r="N1432" s="293" t="s">
        <v>3043</v>
      </c>
      <c r="O1432" s="294" t="s">
        <v>12</v>
      </c>
      <c r="P1432" s="295">
        <v>0.28402804999999998</v>
      </c>
      <c r="Q1432" s="295" t="s">
        <v>447</v>
      </c>
      <c r="R1432" s="296">
        <v>0</v>
      </c>
      <c r="S1432" s="297">
        <v>4.1403510659675409E-4</v>
      </c>
      <c r="T1432" s="297">
        <v>8.8323570338511286E-4</v>
      </c>
      <c r="U1432" s="298">
        <v>0.46877079924408854</v>
      </c>
      <c r="V1432" s="295"/>
      <c r="W1432" s="295"/>
      <c r="X1432" s="295"/>
      <c r="Y1432" s="313"/>
      <c r="Z1432" s="313"/>
      <c r="AA1432" s="301"/>
      <c r="AB1432" s="295"/>
    </row>
    <row r="1433" spans="1:28" ht="15">
      <c r="A1433" s="247" t="s">
        <v>176</v>
      </c>
      <c r="B1433" s="287" t="s">
        <v>4848</v>
      </c>
      <c r="C1433" s="287" t="s">
        <v>4849</v>
      </c>
      <c r="D1433" s="305">
        <v>22</v>
      </c>
      <c r="E1433" s="287" t="s">
        <v>8</v>
      </c>
      <c r="F1433" s="289">
        <v>43707</v>
      </c>
      <c r="G1433" s="290" t="s">
        <v>514</v>
      </c>
      <c r="H1433" s="290" t="s">
        <v>895</v>
      </c>
      <c r="I1433" s="291">
        <v>6.6798270000000007E-2</v>
      </c>
      <c r="J1433" s="291">
        <v>4</v>
      </c>
      <c r="K1433" s="290" t="s">
        <v>438</v>
      </c>
      <c r="L1433" s="292">
        <v>556.28</v>
      </c>
      <c r="M1433" s="293" t="s">
        <v>896</v>
      </c>
      <c r="N1433" s="293" t="s">
        <v>897</v>
      </c>
      <c r="O1433" s="294" t="s">
        <v>12</v>
      </c>
      <c r="P1433" s="295">
        <v>6.172085</v>
      </c>
      <c r="Q1433" s="295" t="s">
        <v>447</v>
      </c>
      <c r="R1433" s="296">
        <v>0</v>
      </c>
      <c r="S1433" s="297">
        <v>2.3820660387243405E-3</v>
      </c>
      <c r="T1433" s="297">
        <v>1.9555873818132411E-3</v>
      </c>
      <c r="U1433" s="298">
        <v>1.2180821275885223</v>
      </c>
      <c r="V1433" s="295"/>
      <c r="W1433" s="295"/>
      <c r="X1433" s="295"/>
      <c r="Y1433" s="313"/>
      <c r="Z1433" s="313"/>
      <c r="AA1433" s="301"/>
      <c r="AB1433" s="295"/>
    </row>
    <row r="1434" spans="1:28" ht="15">
      <c r="A1434" s="247" t="s">
        <v>176</v>
      </c>
      <c r="B1434" s="287" t="s">
        <v>4850</v>
      </c>
      <c r="C1434" s="287" t="s">
        <v>4851</v>
      </c>
      <c r="D1434" s="305">
        <v>23</v>
      </c>
      <c r="E1434" s="287" t="s">
        <v>8</v>
      </c>
      <c r="F1434" s="289">
        <v>43707</v>
      </c>
      <c r="G1434" s="290" t="s">
        <v>514</v>
      </c>
      <c r="H1434" s="290" t="s">
        <v>3512</v>
      </c>
      <c r="I1434" s="291">
        <v>2.110544E-2</v>
      </c>
      <c r="J1434" s="291">
        <v>2</v>
      </c>
      <c r="K1434" s="290" t="s">
        <v>438</v>
      </c>
      <c r="L1434" s="292">
        <v>80.13</v>
      </c>
      <c r="M1434" s="293" t="s">
        <v>3513</v>
      </c>
      <c r="N1434" s="293" t="s">
        <v>3514</v>
      </c>
      <c r="O1434" s="294" t="s">
        <v>12</v>
      </c>
      <c r="P1434" s="295">
        <v>2.6759862999999999</v>
      </c>
      <c r="Q1434" s="295" t="s">
        <v>399</v>
      </c>
      <c r="R1434" s="296">
        <v>0</v>
      </c>
      <c r="S1434" s="297">
        <v>1.1063806339654406E-4</v>
      </c>
      <c r="T1434" s="297">
        <v>1.0763016569379372E-3</v>
      </c>
      <c r="U1434" s="298">
        <v>0.10279466047772123</v>
      </c>
      <c r="V1434" s="295"/>
      <c r="W1434" s="295"/>
      <c r="X1434" s="295"/>
      <c r="Y1434" s="313"/>
      <c r="Z1434" s="313"/>
      <c r="AA1434" s="301"/>
      <c r="AB1434" s="295"/>
    </row>
    <row r="1435" spans="1:28" ht="15">
      <c r="A1435" s="247" t="s">
        <v>176</v>
      </c>
      <c r="B1435" s="287" t="s">
        <v>4852</v>
      </c>
      <c r="C1435" s="287" t="s">
        <v>4853</v>
      </c>
      <c r="D1435" s="305">
        <v>24</v>
      </c>
      <c r="E1435" s="287" t="s">
        <v>8</v>
      </c>
      <c r="F1435" s="289">
        <v>43707</v>
      </c>
      <c r="G1435" s="290" t="s">
        <v>514</v>
      </c>
      <c r="H1435" s="290" t="s">
        <v>1117</v>
      </c>
      <c r="I1435" s="291">
        <v>2.063048E-2</v>
      </c>
      <c r="J1435" s="291">
        <v>3</v>
      </c>
      <c r="K1435" s="290" t="s">
        <v>438</v>
      </c>
      <c r="L1435" s="292">
        <v>129.21</v>
      </c>
      <c r="M1435" s="293" t="s">
        <v>1118</v>
      </c>
      <c r="N1435" s="293" t="s">
        <v>1119</v>
      </c>
      <c r="O1435" s="294" t="s">
        <v>12</v>
      </c>
      <c r="P1435" s="295">
        <v>-2.189225</v>
      </c>
      <c r="Q1435" s="295" t="s">
        <v>404</v>
      </c>
      <c r="R1435" s="296">
        <v>0</v>
      </c>
      <c r="S1435" s="297">
        <v>1.115895540238458E-5</v>
      </c>
      <c r="T1435" s="297">
        <v>4.0812491630951286E-4</v>
      </c>
      <c r="U1435" s="298">
        <v>2.7342009655499388E-2</v>
      </c>
      <c r="V1435" s="295"/>
      <c r="W1435" s="295"/>
      <c r="X1435" s="295"/>
      <c r="Y1435" s="313"/>
      <c r="Z1435" s="313"/>
      <c r="AA1435" s="301"/>
      <c r="AB1435" s="295"/>
    </row>
    <row r="1436" spans="1:28" ht="15">
      <c r="A1436" s="247" t="s">
        <v>176</v>
      </c>
      <c r="B1436" s="287" t="s">
        <v>4854</v>
      </c>
      <c r="C1436" s="287" t="s">
        <v>4855</v>
      </c>
      <c r="D1436" s="305">
        <v>25</v>
      </c>
      <c r="E1436" s="287" t="s">
        <v>8</v>
      </c>
      <c r="F1436" s="289">
        <v>43707</v>
      </c>
      <c r="G1436" s="290" t="s">
        <v>514</v>
      </c>
      <c r="H1436" s="290" t="s">
        <v>4470</v>
      </c>
      <c r="I1436" s="291">
        <v>7.8612500000000002E-2</v>
      </c>
      <c r="J1436" s="291">
        <v>5</v>
      </c>
      <c r="K1436" s="290" t="s">
        <v>438</v>
      </c>
      <c r="L1436" s="292">
        <v>26.45</v>
      </c>
      <c r="M1436" s="293" t="s">
        <v>4471</v>
      </c>
      <c r="N1436" s="293" t="s">
        <v>4472</v>
      </c>
      <c r="O1436" s="294" t="s">
        <v>12</v>
      </c>
      <c r="P1436" s="295">
        <v>-10.6096325</v>
      </c>
      <c r="Q1436" s="295" t="s">
        <v>404</v>
      </c>
      <c r="R1436" s="296">
        <v>0</v>
      </c>
      <c r="S1436" s="297">
        <v>4.6720287806030231E-4</v>
      </c>
      <c r="T1436" s="297">
        <v>7.7212045729101999E-4</v>
      </c>
      <c r="U1436" s="298">
        <v>0.60509066124148658</v>
      </c>
      <c r="V1436" s="295"/>
      <c r="W1436" s="295"/>
      <c r="X1436" s="295"/>
      <c r="Y1436" s="313"/>
      <c r="Z1436" s="313"/>
      <c r="AA1436" s="301"/>
      <c r="AB1436" s="295"/>
    </row>
    <row r="1437" spans="1:28" ht="15">
      <c r="A1437" s="247" t="s">
        <v>176</v>
      </c>
      <c r="B1437" s="287" t="s">
        <v>4856</v>
      </c>
      <c r="C1437" s="287" t="s">
        <v>4857</v>
      </c>
      <c r="D1437" s="305">
        <v>26</v>
      </c>
      <c r="E1437" s="287" t="s">
        <v>8</v>
      </c>
      <c r="F1437" s="289">
        <v>43707</v>
      </c>
      <c r="G1437" s="290" t="s">
        <v>514</v>
      </c>
      <c r="H1437" s="290" t="s">
        <v>3625</v>
      </c>
      <c r="I1437" s="291">
        <v>3.4051049999999999E-2</v>
      </c>
      <c r="J1437" s="291">
        <v>8</v>
      </c>
      <c r="K1437" s="290" t="s">
        <v>438</v>
      </c>
      <c r="L1437" s="292">
        <v>89.72</v>
      </c>
      <c r="M1437" s="293" t="s">
        <v>3626</v>
      </c>
      <c r="N1437" s="293" t="s">
        <v>3627</v>
      </c>
      <c r="O1437" s="294" t="s">
        <v>12</v>
      </c>
      <c r="P1437" s="295">
        <v>-7.5885653</v>
      </c>
      <c r="Q1437" s="295" t="s">
        <v>280</v>
      </c>
      <c r="R1437" s="296">
        <v>0</v>
      </c>
      <c r="S1437" s="297">
        <v>7.1429871959302355E-4</v>
      </c>
      <c r="T1437" s="297">
        <v>6.2139864932597027E-4</v>
      </c>
      <c r="U1437" s="298">
        <v>1.1495015645235498</v>
      </c>
      <c r="V1437" s="295"/>
      <c r="W1437" s="295"/>
      <c r="X1437" s="295"/>
      <c r="Y1437" s="313"/>
      <c r="Z1437" s="313"/>
      <c r="AA1437" s="301"/>
      <c r="AB1437" s="295"/>
    </row>
    <row r="1438" spans="1:28" ht="15">
      <c r="A1438" s="247" t="s">
        <v>176</v>
      </c>
      <c r="B1438" s="287" t="s">
        <v>4858</v>
      </c>
      <c r="C1438" s="287" t="s">
        <v>4859</v>
      </c>
      <c r="D1438" s="305">
        <v>27</v>
      </c>
      <c r="E1438" s="287" t="s">
        <v>8</v>
      </c>
      <c r="F1438" s="289">
        <v>43707</v>
      </c>
      <c r="G1438" s="290" t="s">
        <v>514</v>
      </c>
      <c r="H1438" s="290" t="s">
        <v>3051</v>
      </c>
      <c r="I1438" s="291">
        <v>0.11429824</v>
      </c>
      <c r="J1438" s="291">
        <v>17</v>
      </c>
      <c r="K1438" s="290" t="s">
        <v>438</v>
      </c>
      <c r="L1438" s="292">
        <v>46</v>
      </c>
      <c r="M1438" s="293" t="s">
        <v>3052</v>
      </c>
      <c r="N1438" s="293" t="s">
        <v>3053</v>
      </c>
      <c r="O1438" s="294" t="s">
        <v>12</v>
      </c>
      <c r="P1438" s="295">
        <v>-0.90971590000000002</v>
      </c>
      <c r="Q1438" s="295" t="s">
        <v>447</v>
      </c>
      <c r="R1438" s="296">
        <v>0</v>
      </c>
      <c r="S1438" s="297">
        <v>5.5009143983969619E-4</v>
      </c>
      <c r="T1438" s="297">
        <v>9.6167251510983576E-4</v>
      </c>
      <c r="U1438" s="298">
        <v>0.57201534950478272</v>
      </c>
      <c r="V1438" s="295"/>
      <c r="W1438" s="295"/>
      <c r="X1438" s="295"/>
      <c r="Y1438" s="313"/>
      <c r="Z1438" s="313"/>
      <c r="AA1438" s="301"/>
      <c r="AB1438" s="295"/>
    </row>
    <row r="1439" spans="1:28" ht="15">
      <c r="A1439" s="247" t="s">
        <v>176</v>
      </c>
      <c r="B1439" s="287" t="s">
        <v>4860</v>
      </c>
      <c r="C1439" s="287" t="s">
        <v>4861</v>
      </c>
      <c r="D1439" s="305">
        <v>28</v>
      </c>
      <c r="E1439" s="287" t="s">
        <v>8</v>
      </c>
      <c r="F1439" s="289">
        <v>43707</v>
      </c>
      <c r="G1439" s="290" t="s">
        <v>514</v>
      </c>
      <c r="H1439" s="290" t="s">
        <v>1124</v>
      </c>
      <c r="I1439" s="291">
        <v>4.5290900000000002E-2</v>
      </c>
      <c r="J1439" s="291">
        <v>3</v>
      </c>
      <c r="K1439" s="290" t="s">
        <v>438</v>
      </c>
      <c r="L1439" s="292">
        <v>34.71</v>
      </c>
      <c r="M1439" s="293" t="s">
        <v>1125</v>
      </c>
      <c r="N1439" s="293" t="s">
        <v>1126</v>
      </c>
      <c r="O1439" s="294" t="s">
        <v>12</v>
      </c>
      <c r="P1439" s="295">
        <v>5.5746912999999996</v>
      </c>
      <c r="Q1439" s="295" t="s">
        <v>484</v>
      </c>
      <c r="R1439" s="296">
        <v>0</v>
      </c>
      <c r="S1439" s="297">
        <v>5.0386684749883912E-5</v>
      </c>
      <c r="T1439" s="297">
        <v>6.9109043488496278E-4</v>
      </c>
      <c r="U1439" s="298">
        <v>7.290895982125864E-2</v>
      </c>
      <c r="V1439" s="295"/>
      <c r="W1439" s="295"/>
      <c r="X1439" s="295"/>
      <c r="Y1439" s="313"/>
      <c r="Z1439" s="313"/>
      <c r="AA1439" s="301"/>
      <c r="AB1439" s="295"/>
    </row>
    <row r="1440" spans="1:28" ht="15">
      <c r="A1440" s="247" t="s">
        <v>176</v>
      </c>
      <c r="B1440" s="287" t="s">
        <v>4862</v>
      </c>
      <c r="C1440" s="287" t="s">
        <v>4863</v>
      </c>
      <c r="D1440" s="305">
        <v>29</v>
      </c>
      <c r="E1440" s="287" t="s">
        <v>8</v>
      </c>
      <c r="F1440" s="289">
        <v>43707</v>
      </c>
      <c r="G1440" s="290" t="s">
        <v>514</v>
      </c>
      <c r="H1440" s="290" t="s">
        <v>3217</v>
      </c>
      <c r="I1440" s="291">
        <v>0.35078315999999998</v>
      </c>
      <c r="J1440" s="291">
        <v>10</v>
      </c>
      <c r="K1440" s="290" t="s">
        <v>438</v>
      </c>
      <c r="L1440" s="292">
        <v>109.75</v>
      </c>
      <c r="M1440" s="293" t="s">
        <v>3218</v>
      </c>
      <c r="N1440" s="293" t="s">
        <v>3219</v>
      </c>
      <c r="O1440" s="294" t="s">
        <v>12</v>
      </c>
      <c r="P1440" s="295">
        <v>-15.584415</v>
      </c>
      <c r="Q1440" s="295" t="s">
        <v>404</v>
      </c>
      <c r="R1440" s="296">
        <v>0</v>
      </c>
      <c r="S1440" s="297">
        <v>4.0933379425952599E-4</v>
      </c>
      <c r="T1440" s="297">
        <v>4.5701737400259288E-4</v>
      </c>
      <c r="U1440" s="298">
        <v>0.89566352953838391</v>
      </c>
      <c r="V1440" s="295"/>
      <c r="W1440" s="295"/>
      <c r="X1440" s="295"/>
      <c r="Y1440" s="313"/>
      <c r="Z1440" s="313"/>
      <c r="AA1440" s="301"/>
      <c r="AB1440" s="295"/>
    </row>
    <row r="1441" spans="1:28" ht="15">
      <c r="A1441" s="247" t="s">
        <v>176</v>
      </c>
      <c r="B1441" s="287" t="s">
        <v>4864</v>
      </c>
      <c r="C1441" s="287" t="s">
        <v>4865</v>
      </c>
      <c r="D1441" s="305">
        <v>30</v>
      </c>
      <c r="E1441" s="287" t="s">
        <v>8</v>
      </c>
      <c r="F1441" s="289">
        <v>43707</v>
      </c>
      <c r="G1441" s="290" t="s">
        <v>514</v>
      </c>
      <c r="H1441" s="290" t="s">
        <v>4734</v>
      </c>
      <c r="I1441" s="291">
        <v>3.7578170000000001E-2</v>
      </c>
      <c r="J1441" s="291">
        <v>4</v>
      </c>
      <c r="K1441" s="290" t="s">
        <v>438</v>
      </c>
      <c r="L1441" s="292">
        <v>147.9</v>
      </c>
      <c r="M1441" s="293" t="s">
        <v>4735</v>
      </c>
      <c r="N1441" s="293" t="s">
        <v>4736</v>
      </c>
      <c r="O1441" s="294" t="s">
        <v>12</v>
      </c>
      <c r="P1441" s="295">
        <v>-1.5991867</v>
      </c>
      <c r="Q1441" s="295" t="s">
        <v>408</v>
      </c>
      <c r="R1441" s="296">
        <v>0</v>
      </c>
      <c r="S1441" s="297">
        <v>8.6512584612911567E-4</v>
      </c>
      <c r="T1441" s="297">
        <v>9.5222865571135246E-4</v>
      </c>
      <c r="U1441" s="298">
        <v>0.90852742242128015</v>
      </c>
      <c r="V1441" s="295"/>
      <c r="W1441" s="295"/>
      <c r="X1441" s="295"/>
      <c r="Y1441" s="313"/>
      <c r="Z1441" s="313"/>
      <c r="AA1441" s="301"/>
      <c r="AB1441" s="295"/>
    </row>
    <row r="1442" spans="1:28" ht="15">
      <c r="A1442" s="247" t="s">
        <v>176</v>
      </c>
      <c r="B1442" s="287" t="s">
        <v>4866</v>
      </c>
      <c r="C1442" s="287" t="s">
        <v>4867</v>
      </c>
      <c r="D1442" s="305">
        <v>31</v>
      </c>
      <c r="E1442" s="287" t="s">
        <v>8</v>
      </c>
      <c r="F1442" s="289">
        <v>43707</v>
      </c>
      <c r="G1442" s="290" t="s">
        <v>514</v>
      </c>
      <c r="H1442" s="290" t="s">
        <v>4868</v>
      </c>
      <c r="I1442" s="291">
        <v>2.6555749999999999E-2</v>
      </c>
      <c r="J1442" s="291">
        <v>7</v>
      </c>
      <c r="K1442" s="290" t="s">
        <v>438</v>
      </c>
      <c r="L1442" s="292">
        <v>20.27</v>
      </c>
      <c r="M1442" s="293" t="s">
        <v>4869</v>
      </c>
      <c r="N1442" s="293" t="s">
        <v>4870</v>
      </c>
      <c r="O1442" s="294" t="s">
        <v>12</v>
      </c>
      <c r="P1442" s="295">
        <v>-3.1522869999999998</v>
      </c>
      <c r="Q1442" s="295" t="s">
        <v>280</v>
      </c>
      <c r="R1442" s="296">
        <v>0</v>
      </c>
      <c r="S1442" s="297">
        <v>1.267565451323855E-4</v>
      </c>
      <c r="T1442" s="297">
        <v>1.6130509661712452E-3</v>
      </c>
      <c r="U1442" s="298">
        <v>7.858185996023187E-2</v>
      </c>
      <c r="V1442" s="295"/>
      <c r="W1442" s="295"/>
      <c r="X1442" s="295"/>
      <c r="Y1442" s="313"/>
      <c r="Z1442" s="313"/>
      <c r="AA1442" s="301"/>
      <c r="AB1442" s="295"/>
    </row>
    <row r="1443" spans="1:28" ht="15">
      <c r="A1443" s="247" t="s">
        <v>176</v>
      </c>
      <c r="B1443" s="287" t="s">
        <v>4871</v>
      </c>
      <c r="C1443" s="287" t="s">
        <v>4872</v>
      </c>
      <c r="D1443" s="305">
        <v>32</v>
      </c>
      <c r="E1443" s="287" t="s">
        <v>8</v>
      </c>
      <c r="F1443" s="289">
        <v>43707</v>
      </c>
      <c r="G1443" s="290" t="s">
        <v>514</v>
      </c>
      <c r="H1443" s="290" t="s">
        <v>2621</v>
      </c>
      <c r="I1443" s="291">
        <v>0.44736841999999999</v>
      </c>
      <c r="J1443" s="291">
        <v>7</v>
      </c>
      <c r="K1443" s="290" t="s">
        <v>438</v>
      </c>
      <c r="L1443" s="292">
        <v>49.21</v>
      </c>
      <c r="M1443" s="293" t="s">
        <v>2622</v>
      </c>
      <c r="N1443" s="293" t="s">
        <v>2623</v>
      </c>
      <c r="O1443" s="294" t="s">
        <v>12</v>
      </c>
      <c r="P1443" s="295">
        <v>-14.6479845</v>
      </c>
      <c r="Q1443" s="295" t="s">
        <v>280</v>
      </c>
      <c r="R1443" s="296">
        <v>0</v>
      </c>
      <c r="S1443" s="297">
        <v>5.3876083485096364E-4</v>
      </c>
      <c r="T1443" s="297">
        <v>1.2837513986382529E-3</v>
      </c>
      <c r="U1443" s="298">
        <v>0.41967692142143526</v>
      </c>
      <c r="V1443" s="295"/>
      <c r="W1443" s="295"/>
      <c r="X1443" s="295"/>
      <c r="Y1443" s="313"/>
      <c r="Z1443" s="313"/>
      <c r="AA1443" s="301"/>
      <c r="AB1443" s="295"/>
    </row>
    <row r="1444" spans="1:28" ht="15">
      <c r="A1444" s="247" t="s">
        <v>176</v>
      </c>
      <c r="B1444" s="287" t="s">
        <v>4873</v>
      </c>
      <c r="C1444" s="287" t="s">
        <v>4874</v>
      </c>
      <c r="D1444" s="305">
        <v>33</v>
      </c>
      <c r="E1444" s="287" t="s">
        <v>8</v>
      </c>
      <c r="F1444" s="289">
        <v>43707</v>
      </c>
      <c r="G1444" s="290" t="s">
        <v>514</v>
      </c>
      <c r="H1444" s="290" t="s">
        <v>966</v>
      </c>
      <c r="I1444" s="291">
        <v>0.53846154000000002</v>
      </c>
      <c r="J1444" s="291">
        <v>2</v>
      </c>
      <c r="K1444" s="290" t="s">
        <v>438</v>
      </c>
      <c r="L1444" s="292">
        <v>39.89</v>
      </c>
      <c r="M1444" s="293" t="s">
        <v>967</v>
      </c>
      <c r="N1444" s="293" t="s">
        <v>968</v>
      </c>
      <c r="O1444" s="294" t="s">
        <v>12</v>
      </c>
      <c r="P1444" s="295">
        <v>7.7491760000000003</v>
      </c>
      <c r="Q1444" s="295" t="s">
        <v>484</v>
      </c>
      <c r="R1444" s="296">
        <v>0</v>
      </c>
      <c r="S1444" s="297">
        <v>1.7898422391747753E-4</v>
      </c>
      <c r="T1444" s="297">
        <v>1.3637780072786347E-3</v>
      </c>
      <c r="U1444" s="298">
        <v>0.13124146522543909</v>
      </c>
      <c r="V1444" s="295"/>
      <c r="W1444" s="295"/>
      <c r="X1444" s="295"/>
      <c r="Y1444" s="313"/>
      <c r="Z1444" s="313"/>
      <c r="AA1444" s="301"/>
      <c r="AB1444" s="295"/>
    </row>
    <row r="1445" spans="1:28" ht="15">
      <c r="A1445" s="247" t="s">
        <v>176</v>
      </c>
      <c r="B1445" s="287" t="s">
        <v>4875</v>
      </c>
      <c r="C1445" s="287" t="s">
        <v>4876</v>
      </c>
      <c r="D1445" s="305">
        <v>34</v>
      </c>
      <c r="E1445" s="287" t="s">
        <v>8</v>
      </c>
      <c r="F1445" s="289">
        <v>43707</v>
      </c>
      <c r="G1445" s="290" t="s">
        <v>514</v>
      </c>
      <c r="H1445" s="290" t="s">
        <v>976</v>
      </c>
      <c r="I1445" s="291">
        <v>2.8474940000000001E-2</v>
      </c>
      <c r="J1445" s="291">
        <v>22</v>
      </c>
      <c r="K1445" s="290" t="s">
        <v>438</v>
      </c>
      <c r="L1445" s="292">
        <v>29.55</v>
      </c>
      <c r="M1445" s="293" t="s">
        <v>977</v>
      </c>
      <c r="N1445" s="293" t="s">
        <v>978</v>
      </c>
      <c r="O1445" s="294" t="s">
        <v>12</v>
      </c>
      <c r="P1445" s="295">
        <v>-6.9383679999999996</v>
      </c>
      <c r="Q1445" s="295" t="s">
        <v>447</v>
      </c>
      <c r="R1445" s="296">
        <v>0</v>
      </c>
      <c r="S1445" s="297">
        <v>1.2055197485692362E-4</v>
      </c>
      <c r="T1445" s="297">
        <v>4.5841398201475913E-4</v>
      </c>
      <c r="U1445" s="298">
        <v>0.26297621710203928</v>
      </c>
      <c r="V1445" s="295"/>
      <c r="W1445" s="295"/>
      <c r="X1445" s="295"/>
      <c r="Y1445" s="313"/>
      <c r="Z1445" s="313"/>
      <c r="AA1445" s="301"/>
      <c r="AB1445" s="295"/>
    </row>
    <row r="1446" spans="1:28" ht="15">
      <c r="A1446" s="247" t="s">
        <v>176</v>
      </c>
      <c r="B1446" s="287" t="s">
        <v>4877</v>
      </c>
      <c r="C1446" s="287" t="s">
        <v>4878</v>
      </c>
      <c r="D1446" s="305">
        <v>35</v>
      </c>
      <c r="E1446" s="287" t="s">
        <v>8</v>
      </c>
      <c r="F1446" s="289">
        <v>43707</v>
      </c>
      <c r="G1446" s="290" t="s">
        <v>514</v>
      </c>
      <c r="H1446" s="290" t="s">
        <v>4879</v>
      </c>
      <c r="I1446" s="291">
        <v>3.2486229999999998E-2</v>
      </c>
      <c r="J1446" s="291">
        <v>19</v>
      </c>
      <c r="K1446" s="290" t="s">
        <v>438</v>
      </c>
      <c r="L1446" s="292">
        <v>29.55</v>
      </c>
      <c r="M1446" s="293" t="s">
        <v>4880</v>
      </c>
      <c r="N1446" s="293" t="s">
        <v>4881</v>
      </c>
      <c r="O1446" s="294" t="s">
        <v>12</v>
      </c>
      <c r="P1446" s="295">
        <v>0.57374239999999999</v>
      </c>
      <c r="Q1446" s="295" t="s">
        <v>447</v>
      </c>
      <c r="R1446" s="296">
        <v>0</v>
      </c>
      <c r="S1446" s="297">
        <v>1.9024815087157862E-4</v>
      </c>
      <c r="T1446" s="297">
        <v>8.9990985754449229E-4</v>
      </c>
      <c r="U1446" s="298">
        <v>0.21140800856509406</v>
      </c>
      <c r="V1446" s="295"/>
      <c r="W1446" s="295"/>
      <c r="X1446" s="295"/>
      <c r="Y1446" s="313"/>
      <c r="Z1446" s="313"/>
      <c r="AA1446" s="301"/>
      <c r="AB1446" s="295"/>
    </row>
    <row r="1447" spans="1:28" ht="15">
      <c r="A1447" s="247" t="s">
        <v>176</v>
      </c>
      <c r="B1447" s="287" t="s">
        <v>4882</v>
      </c>
      <c r="C1447" s="287" t="s">
        <v>4883</v>
      </c>
      <c r="D1447" s="305">
        <v>36</v>
      </c>
      <c r="E1447" s="287" t="s">
        <v>8</v>
      </c>
      <c r="F1447" s="289">
        <v>43707</v>
      </c>
      <c r="G1447" s="290" t="s">
        <v>514</v>
      </c>
      <c r="H1447" s="290" t="s">
        <v>3681</v>
      </c>
      <c r="I1447" s="291">
        <v>0.14827715999999999</v>
      </c>
      <c r="J1447" s="291">
        <v>8</v>
      </c>
      <c r="K1447" s="290" t="s">
        <v>438</v>
      </c>
      <c r="L1447" s="292">
        <v>14.37</v>
      </c>
      <c r="M1447" s="293" t="s">
        <v>3682</v>
      </c>
      <c r="N1447" s="293" t="s">
        <v>3683</v>
      </c>
      <c r="O1447" s="294" t="s">
        <v>12</v>
      </c>
      <c r="P1447" s="295">
        <v>-8.5870859999999993</v>
      </c>
      <c r="Q1447" s="295" t="s">
        <v>399</v>
      </c>
      <c r="R1447" s="296">
        <v>0</v>
      </c>
      <c r="S1447" s="297">
        <v>8.3953449619230116E-6</v>
      </c>
      <c r="T1447" s="297">
        <v>2.3476209707101381E-4</v>
      </c>
      <c r="U1447" s="298">
        <v>3.5761075006002702E-2</v>
      </c>
      <c r="V1447" s="295"/>
      <c r="W1447" s="295"/>
      <c r="X1447" s="295"/>
      <c r="Y1447" s="313"/>
      <c r="Z1447" s="313"/>
      <c r="AA1447" s="301"/>
      <c r="AB1447" s="295"/>
    </row>
    <row r="1448" spans="1:28" ht="15">
      <c r="A1448" s="247" t="s">
        <v>176</v>
      </c>
      <c r="B1448" s="287" t="s">
        <v>4884</v>
      </c>
      <c r="C1448" s="287" t="s">
        <v>4885</v>
      </c>
      <c r="D1448" s="305">
        <v>37</v>
      </c>
      <c r="E1448" s="287" t="s">
        <v>8</v>
      </c>
      <c r="F1448" s="289">
        <v>43707</v>
      </c>
      <c r="G1448" s="290" t="s">
        <v>514</v>
      </c>
      <c r="H1448" s="290" t="s">
        <v>1175</v>
      </c>
      <c r="I1448" s="291">
        <v>0.18329363000000001</v>
      </c>
      <c r="J1448" s="291">
        <v>11</v>
      </c>
      <c r="K1448" s="290" t="s">
        <v>438</v>
      </c>
      <c r="L1448" s="292">
        <v>83.62</v>
      </c>
      <c r="M1448" s="293" t="s">
        <v>1176</v>
      </c>
      <c r="N1448" s="293" t="s">
        <v>1177</v>
      </c>
      <c r="O1448" s="294" t="s">
        <v>12</v>
      </c>
      <c r="P1448" s="295">
        <v>-0.13645887000000001</v>
      </c>
      <c r="Q1448" s="295" t="s">
        <v>447</v>
      </c>
      <c r="R1448" s="296">
        <v>0</v>
      </c>
      <c r="S1448" s="297">
        <v>1.2105756090509689E-3</v>
      </c>
      <c r="T1448" s="297">
        <v>2.1870033861088488E-3</v>
      </c>
      <c r="U1448" s="298">
        <v>0.55353165739941734</v>
      </c>
      <c r="V1448" s="295"/>
      <c r="W1448" s="295"/>
      <c r="X1448" s="295"/>
      <c r="Y1448" s="313"/>
      <c r="Z1448" s="313"/>
      <c r="AA1448" s="301"/>
      <c r="AB1448" s="295"/>
    </row>
    <row r="1449" spans="1:28" ht="15">
      <c r="A1449" s="247" t="s">
        <v>176</v>
      </c>
      <c r="B1449" s="287" t="s">
        <v>4886</v>
      </c>
      <c r="C1449" s="287" t="s">
        <v>4887</v>
      </c>
      <c r="D1449" s="305">
        <v>38</v>
      </c>
      <c r="E1449" s="287" t="s">
        <v>8</v>
      </c>
      <c r="F1449" s="289">
        <v>43707</v>
      </c>
      <c r="G1449" s="290" t="s">
        <v>514</v>
      </c>
      <c r="H1449" s="290" t="s">
        <v>1180</v>
      </c>
      <c r="I1449" s="291">
        <v>9.7216120000000003E-2</v>
      </c>
      <c r="J1449" s="291">
        <v>53</v>
      </c>
      <c r="K1449" s="290" t="s">
        <v>438</v>
      </c>
      <c r="L1449" s="292">
        <v>73.81</v>
      </c>
      <c r="M1449" s="293" t="s">
        <v>1181</v>
      </c>
      <c r="N1449" s="293" t="s">
        <v>1182</v>
      </c>
      <c r="O1449" s="294" t="s">
        <v>12</v>
      </c>
      <c r="P1449" s="295">
        <v>3.0486941000000001</v>
      </c>
      <c r="Q1449" s="295" t="s">
        <v>408</v>
      </c>
      <c r="R1449" s="296">
        <v>0</v>
      </c>
      <c r="S1449" s="297">
        <v>8.8620517151981461E-6</v>
      </c>
      <c r="T1449" s="297">
        <v>9.6633538311274327E-4</v>
      </c>
      <c r="U1449" s="298">
        <v>9.1707825979132161E-3</v>
      </c>
      <c r="V1449" s="295"/>
      <c r="W1449" s="295"/>
      <c r="X1449" s="295"/>
      <c r="Y1449" s="313"/>
      <c r="Z1449" s="313"/>
      <c r="AA1449" s="301"/>
      <c r="AB1449" s="295"/>
    </row>
    <row r="1450" spans="1:28" ht="15">
      <c r="A1450" s="247" t="s">
        <v>176</v>
      </c>
      <c r="B1450" s="287" t="s">
        <v>4888</v>
      </c>
      <c r="C1450" s="287" t="s">
        <v>4889</v>
      </c>
      <c r="D1450" s="305">
        <v>39</v>
      </c>
      <c r="E1450" s="287" t="s">
        <v>8</v>
      </c>
      <c r="F1450" s="289">
        <v>43707</v>
      </c>
      <c r="G1450" s="290" t="s">
        <v>514</v>
      </c>
      <c r="H1450" s="290" t="s">
        <v>991</v>
      </c>
      <c r="I1450" s="291">
        <v>3.0791579999999999E-2</v>
      </c>
      <c r="J1450" s="291">
        <v>30</v>
      </c>
      <c r="K1450" s="290" t="s">
        <v>438</v>
      </c>
      <c r="L1450" s="292">
        <v>156.07</v>
      </c>
      <c r="M1450" s="293" t="s">
        <v>992</v>
      </c>
      <c r="N1450" s="293" t="s">
        <v>993</v>
      </c>
      <c r="O1450" s="294" t="s">
        <v>12</v>
      </c>
      <c r="P1450" s="295">
        <v>-8.3236270000000001</v>
      </c>
      <c r="Q1450" s="295" t="s">
        <v>456</v>
      </c>
      <c r="R1450" s="296">
        <v>0</v>
      </c>
      <c r="S1450" s="297">
        <v>1.0607397851713439E-2</v>
      </c>
      <c r="T1450" s="297">
        <v>4.9832313452636088E-3</v>
      </c>
      <c r="U1450" s="298">
        <v>2.1286183836910175</v>
      </c>
      <c r="V1450" s="295"/>
      <c r="W1450" s="295"/>
      <c r="X1450" s="295"/>
      <c r="Y1450" s="313"/>
      <c r="Z1450" s="313"/>
      <c r="AA1450" s="301"/>
      <c r="AB1450" s="295"/>
    </row>
    <row r="1451" spans="1:28" ht="15">
      <c r="A1451" s="247" t="s">
        <v>176</v>
      </c>
      <c r="B1451" s="287" t="s">
        <v>4890</v>
      </c>
      <c r="C1451" s="287" t="s">
        <v>4891</v>
      </c>
      <c r="D1451" s="305">
        <v>40</v>
      </c>
      <c r="E1451" s="287" t="s">
        <v>8</v>
      </c>
      <c r="F1451" s="289">
        <v>43707</v>
      </c>
      <c r="G1451" s="290" t="s">
        <v>514</v>
      </c>
      <c r="H1451" s="290" t="s">
        <v>3564</v>
      </c>
      <c r="I1451" s="291">
        <v>3.04338E-2</v>
      </c>
      <c r="J1451" s="291">
        <v>10</v>
      </c>
      <c r="K1451" s="290" t="s">
        <v>438</v>
      </c>
      <c r="L1451" s="292">
        <v>58.26</v>
      </c>
      <c r="M1451" s="293" t="s">
        <v>3565</v>
      </c>
      <c r="N1451" s="293" t="s">
        <v>3566</v>
      </c>
      <c r="O1451" s="294" t="s">
        <v>12</v>
      </c>
      <c r="P1451" s="295">
        <v>2.2241949999999999</v>
      </c>
      <c r="Q1451" s="295" t="s">
        <v>408</v>
      </c>
      <c r="R1451" s="296">
        <v>0</v>
      </c>
      <c r="S1451" s="297">
        <v>9.7516215938928043E-4</v>
      </c>
      <c r="T1451" s="297">
        <v>2.541780433576881E-3</v>
      </c>
      <c r="U1451" s="298">
        <v>0.3836531851875965</v>
      </c>
      <c r="V1451" s="295"/>
      <c r="W1451" s="295"/>
      <c r="X1451" s="295"/>
      <c r="Y1451" s="313"/>
      <c r="Z1451" s="313"/>
      <c r="AA1451" s="301"/>
      <c r="AB1451" s="295"/>
    </row>
    <row r="1452" spans="1:28" ht="15">
      <c r="A1452" s="247" t="s">
        <v>4892</v>
      </c>
      <c r="B1452" s="287" t="s">
        <v>4893</v>
      </c>
      <c r="C1452" s="287" t="s">
        <v>4894</v>
      </c>
      <c r="D1452" s="305">
        <v>41</v>
      </c>
      <c r="E1452" s="287" t="s">
        <v>8</v>
      </c>
      <c r="F1452" s="289">
        <v>43707</v>
      </c>
      <c r="G1452" s="290" t="s">
        <v>514</v>
      </c>
      <c r="H1452" s="290" t="s">
        <v>1494</v>
      </c>
      <c r="I1452" s="291">
        <v>2.0393540000000002E-2</v>
      </c>
      <c r="J1452" s="291">
        <v>1</v>
      </c>
      <c r="K1452" s="290" t="s">
        <v>438</v>
      </c>
      <c r="L1452" s="292">
        <v>42.65</v>
      </c>
      <c r="M1452" s="293" t="s">
        <v>1495</v>
      </c>
      <c r="N1452" s="293" t="s">
        <v>1496</v>
      </c>
      <c r="O1452" s="294" t="s">
        <v>12</v>
      </c>
      <c r="P1452" s="295">
        <v>-1.3708412999999999</v>
      </c>
      <c r="Q1452" s="295" t="s">
        <v>280</v>
      </c>
      <c r="R1452" s="296">
        <v>0</v>
      </c>
      <c r="S1452" s="297">
        <v>3.6990089216904404E-4</v>
      </c>
      <c r="T1452" s="297">
        <v>1.2675264944142146E-3</v>
      </c>
      <c r="U1452" s="298">
        <v>0.29182892333938404</v>
      </c>
      <c r="V1452" s="295"/>
      <c r="W1452" s="295"/>
      <c r="X1452" s="295"/>
      <c r="Y1452" s="313"/>
      <c r="Z1452" s="313"/>
      <c r="AA1452" s="301"/>
      <c r="AB1452" s="295"/>
    </row>
    <row r="1453" spans="1:28" ht="15">
      <c r="A1453" s="247" t="s">
        <v>176</v>
      </c>
      <c r="B1453" s="287" t="s">
        <v>4895</v>
      </c>
      <c r="C1453" s="287" t="s">
        <v>4896</v>
      </c>
      <c r="D1453" s="305">
        <v>42</v>
      </c>
      <c r="E1453" s="287" t="s">
        <v>8</v>
      </c>
      <c r="F1453" s="289">
        <v>43707</v>
      </c>
      <c r="G1453" s="290" t="s">
        <v>514</v>
      </c>
      <c r="H1453" s="290" t="s">
        <v>1204</v>
      </c>
      <c r="I1453" s="291">
        <v>5.7676209999999999E-2</v>
      </c>
      <c r="J1453" s="291">
        <v>7</v>
      </c>
      <c r="K1453" s="290" t="s">
        <v>438</v>
      </c>
      <c r="L1453" s="292">
        <v>48.18</v>
      </c>
      <c r="M1453" s="293" t="s">
        <v>1205</v>
      </c>
      <c r="N1453" s="293" t="s">
        <v>1206</v>
      </c>
      <c r="O1453" s="294" t="s">
        <v>12</v>
      </c>
      <c r="P1453" s="295">
        <v>0.54277180000000003</v>
      </c>
      <c r="Q1453" s="295" t="s">
        <v>484</v>
      </c>
      <c r="R1453" s="296">
        <v>0</v>
      </c>
      <c r="S1453" s="297">
        <v>2.0657500188594881E-5</v>
      </c>
      <c r="T1453" s="297">
        <v>5.6670705280115576E-4</v>
      </c>
      <c r="U1453" s="298">
        <v>3.6451814189514091E-2</v>
      </c>
      <c r="V1453" s="295"/>
      <c r="W1453" s="295"/>
      <c r="X1453" s="295"/>
      <c r="Y1453" s="313"/>
      <c r="Z1453" s="313"/>
      <c r="AA1453" s="301"/>
      <c r="AB1453" s="295"/>
    </row>
    <row r="1454" spans="1:28" ht="15">
      <c r="A1454" s="247" t="s">
        <v>176</v>
      </c>
      <c r="B1454" s="287" t="s">
        <v>4897</v>
      </c>
      <c r="C1454" s="287" t="s">
        <v>4898</v>
      </c>
      <c r="D1454" s="305">
        <v>43</v>
      </c>
      <c r="E1454" s="287" t="s">
        <v>8</v>
      </c>
      <c r="F1454" s="289">
        <v>43707</v>
      </c>
      <c r="G1454" s="290" t="s">
        <v>514</v>
      </c>
      <c r="H1454" s="290" t="s">
        <v>4899</v>
      </c>
      <c r="I1454" s="291">
        <v>7.8413350000000007E-2</v>
      </c>
      <c r="J1454" s="291">
        <v>7</v>
      </c>
      <c r="K1454" s="290" t="s">
        <v>438</v>
      </c>
      <c r="L1454" s="292">
        <v>130.24</v>
      </c>
      <c r="M1454" s="293" t="s">
        <v>4900</v>
      </c>
      <c r="N1454" s="293" t="s">
        <v>4901</v>
      </c>
      <c r="O1454" s="294" t="s">
        <v>12</v>
      </c>
      <c r="P1454" s="295">
        <v>-3.4356355999999999</v>
      </c>
      <c r="Q1454" s="295" t="s">
        <v>399</v>
      </c>
      <c r="R1454" s="296">
        <v>0</v>
      </c>
      <c r="S1454" s="297">
        <v>4.914643831262052E-3</v>
      </c>
      <c r="T1454" s="297">
        <v>4.2384650480163768E-3</v>
      </c>
      <c r="U1454" s="298">
        <v>1.1595338820977492</v>
      </c>
      <c r="V1454" s="295"/>
      <c r="W1454" s="295"/>
      <c r="X1454" s="295"/>
      <c r="Y1454" s="313"/>
      <c r="Z1454" s="313"/>
      <c r="AA1454" s="301"/>
      <c r="AB1454" s="295"/>
    </row>
    <row r="1455" spans="1:28" ht="15">
      <c r="A1455" s="247" t="s">
        <v>176</v>
      </c>
      <c r="B1455" s="287" t="s">
        <v>4902</v>
      </c>
      <c r="C1455" s="287" t="s">
        <v>4903</v>
      </c>
      <c r="D1455" s="305">
        <v>44</v>
      </c>
      <c r="E1455" s="287" t="s">
        <v>8</v>
      </c>
      <c r="F1455" s="289">
        <v>43707</v>
      </c>
      <c r="G1455" s="290" t="s">
        <v>514</v>
      </c>
      <c r="H1455" s="290" t="s">
        <v>1213</v>
      </c>
      <c r="I1455" s="291">
        <v>4.2303460000000001E-2</v>
      </c>
      <c r="J1455" s="291">
        <v>2</v>
      </c>
      <c r="K1455" s="290" t="s">
        <v>438</v>
      </c>
      <c r="L1455" s="292">
        <v>73.39</v>
      </c>
      <c r="M1455" s="293" t="s">
        <v>1214</v>
      </c>
      <c r="N1455" s="293" t="s">
        <v>1215</v>
      </c>
      <c r="O1455" s="294" t="s">
        <v>12</v>
      </c>
      <c r="P1455" s="295">
        <v>5.3202629999999997</v>
      </c>
      <c r="Q1455" s="295" t="s">
        <v>408</v>
      </c>
      <c r="R1455" s="296">
        <v>0</v>
      </c>
      <c r="S1455" s="297">
        <v>4.5128637492991824E-4</v>
      </c>
      <c r="T1455" s="297">
        <v>1.1259390117530973E-3</v>
      </c>
      <c r="U1455" s="298">
        <v>0.40080889836764894</v>
      </c>
      <c r="V1455" s="295"/>
      <c r="W1455" s="295"/>
      <c r="X1455" s="295"/>
      <c r="Y1455" s="313"/>
      <c r="Z1455" s="313"/>
      <c r="AA1455" s="301"/>
      <c r="AB1455" s="295"/>
    </row>
    <row r="1456" spans="1:28" ht="15">
      <c r="A1456" s="247" t="s">
        <v>176</v>
      </c>
      <c r="B1456" s="287" t="s">
        <v>4904</v>
      </c>
      <c r="C1456" s="287" t="s">
        <v>4905</v>
      </c>
      <c r="D1456" s="305">
        <v>45</v>
      </c>
      <c r="E1456" s="287" t="s">
        <v>8</v>
      </c>
      <c r="F1456" s="289">
        <v>43707</v>
      </c>
      <c r="G1456" s="290" t="s">
        <v>514</v>
      </c>
      <c r="H1456" s="290" t="s">
        <v>2670</v>
      </c>
      <c r="I1456" s="291">
        <v>0.95238931000000004</v>
      </c>
      <c r="J1456" s="291">
        <v>4</v>
      </c>
      <c r="K1456" s="290" t="s">
        <v>438</v>
      </c>
      <c r="L1456" s="292">
        <v>69.209999999999994</v>
      </c>
      <c r="M1456" s="293" t="s">
        <v>2671</v>
      </c>
      <c r="N1456" s="293" t="s">
        <v>2672</v>
      </c>
      <c r="O1456" s="294" t="s">
        <v>12</v>
      </c>
      <c r="P1456" s="295">
        <v>-3.050983</v>
      </c>
      <c r="Q1456" s="295" t="s">
        <v>404</v>
      </c>
      <c r="R1456" s="296">
        <v>0</v>
      </c>
      <c r="S1456" s="297">
        <v>1.0770989733731842E-3</v>
      </c>
      <c r="T1456" s="297">
        <v>4.5241119676053929E-4</v>
      </c>
      <c r="U1456" s="298">
        <v>2.3807964548306515</v>
      </c>
      <c r="V1456" s="295"/>
      <c r="W1456" s="295"/>
      <c r="X1456" s="295"/>
      <c r="Y1456" s="313"/>
      <c r="Z1456" s="313"/>
      <c r="AA1456" s="301"/>
      <c r="AB1456" s="295"/>
    </row>
    <row r="1457" spans="1:28" ht="15">
      <c r="A1457" s="247" t="s">
        <v>176</v>
      </c>
      <c r="B1457" s="287" t="s">
        <v>4906</v>
      </c>
      <c r="C1457" s="287" t="s">
        <v>4907</v>
      </c>
      <c r="D1457" s="305">
        <v>46</v>
      </c>
      <c r="E1457" s="287" t="s">
        <v>8</v>
      </c>
      <c r="F1457" s="289">
        <v>43707</v>
      </c>
      <c r="G1457" s="290" t="s">
        <v>514</v>
      </c>
      <c r="H1457" s="290" t="s">
        <v>1535</v>
      </c>
      <c r="I1457" s="291">
        <v>0.12386361</v>
      </c>
      <c r="J1457" s="291">
        <v>11</v>
      </c>
      <c r="K1457" s="290" t="s">
        <v>438</v>
      </c>
      <c r="L1457" s="292">
        <v>270.74</v>
      </c>
      <c r="M1457" s="293" t="s">
        <v>1536</v>
      </c>
      <c r="N1457" s="293" t="s">
        <v>1537</v>
      </c>
      <c r="O1457" s="294" t="s">
        <v>12</v>
      </c>
      <c r="P1457" s="295">
        <v>-3.7597895000000001</v>
      </c>
      <c r="Q1457" s="295" t="s">
        <v>484</v>
      </c>
      <c r="R1457" s="296">
        <v>0</v>
      </c>
      <c r="S1457" s="297">
        <v>7.4924286382910428E-4</v>
      </c>
      <c r="T1457" s="297">
        <v>5.6320268314720087E-4</v>
      </c>
      <c r="U1457" s="298">
        <v>1.3303254516514424</v>
      </c>
      <c r="V1457" s="295"/>
      <c r="W1457" s="295"/>
      <c r="X1457" s="295"/>
      <c r="Y1457" s="313"/>
      <c r="Z1457" s="313"/>
      <c r="AA1457" s="301"/>
      <c r="AB1457" s="295"/>
    </row>
    <row r="1458" spans="1:28" ht="15">
      <c r="A1458" s="247" t="s">
        <v>176</v>
      </c>
      <c r="B1458" s="287" t="s">
        <v>4908</v>
      </c>
      <c r="C1458" s="287" t="s">
        <v>4909</v>
      </c>
      <c r="D1458" s="305">
        <v>47</v>
      </c>
      <c r="E1458" s="287" t="s">
        <v>8</v>
      </c>
      <c r="F1458" s="289">
        <v>43707</v>
      </c>
      <c r="G1458" s="290" t="s">
        <v>514</v>
      </c>
      <c r="H1458" s="290" t="s">
        <v>1228</v>
      </c>
      <c r="I1458" s="291">
        <v>8.9304620000000001E-2</v>
      </c>
      <c r="J1458" s="291">
        <v>7</v>
      </c>
      <c r="K1458" s="290" t="s">
        <v>438</v>
      </c>
      <c r="L1458" s="292">
        <v>89.56</v>
      </c>
      <c r="M1458" s="293" t="s">
        <v>1229</v>
      </c>
      <c r="N1458" s="293" t="s">
        <v>1230</v>
      </c>
      <c r="O1458" s="294" t="s">
        <v>12</v>
      </c>
      <c r="P1458" s="295">
        <v>4.9687146999999996</v>
      </c>
      <c r="Q1458" s="295" t="s">
        <v>404</v>
      </c>
      <c r="R1458" s="296">
        <v>0</v>
      </c>
      <c r="S1458" s="297">
        <v>1.2698908055588703E-4</v>
      </c>
      <c r="T1458" s="297">
        <v>1.5044252023312336E-3</v>
      </c>
      <c r="U1458" s="298">
        <v>8.4410365074386387E-2</v>
      </c>
      <c r="V1458" s="295"/>
      <c r="W1458" s="295"/>
      <c r="X1458" s="295"/>
      <c r="Y1458" s="313"/>
      <c r="Z1458" s="313"/>
      <c r="AA1458" s="301"/>
      <c r="AB1458" s="295"/>
    </row>
    <row r="1459" spans="1:28" ht="15">
      <c r="A1459" s="247" t="s">
        <v>176</v>
      </c>
      <c r="B1459" s="287" t="s">
        <v>4910</v>
      </c>
      <c r="C1459" s="287" t="s">
        <v>4911</v>
      </c>
      <c r="D1459" s="305">
        <v>48</v>
      </c>
      <c r="E1459" s="287" t="s">
        <v>8</v>
      </c>
      <c r="F1459" s="289">
        <v>43707</v>
      </c>
      <c r="G1459" s="290" t="s">
        <v>514</v>
      </c>
      <c r="H1459" s="290" t="s">
        <v>758</v>
      </c>
      <c r="I1459" s="291">
        <v>0.46432889999999999</v>
      </c>
      <c r="J1459" s="291">
        <v>11</v>
      </c>
      <c r="K1459" s="290" t="s">
        <v>438</v>
      </c>
      <c r="L1459" s="292">
        <v>23.6</v>
      </c>
      <c r="M1459" s="293" t="s">
        <v>759</v>
      </c>
      <c r="N1459" s="293" t="s">
        <v>760</v>
      </c>
      <c r="O1459" s="294" t="s">
        <v>12</v>
      </c>
      <c r="P1459" s="295">
        <v>-4.139602</v>
      </c>
      <c r="Q1459" s="295" t="s">
        <v>447</v>
      </c>
      <c r="R1459" s="296">
        <v>0</v>
      </c>
      <c r="S1459" s="297">
        <v>2.1814590977399493E-4</v>
      </c>
      <c r="T1459" s="297">
        <v>1.1738373277317541E-3</v>
      </c>
      <c r="U1459" s="298">
        <v>0.18583998363344409</v>
      </c>
      <c r="V1459" s="295"/>
      <c r="W1459" s="295"/>
      <c r="X1459" s="295"/>
      <c r="Y1459" s="313"/>
      <c r="Z1459" s="313"/>
      <c r="AA1459" s="301"/>
      <c r="AB1459" s="295"/>
    </row>
    <row r="1460" spans="1:28" ht="15">
      <c r="A1460" s="247" t="s">
        <v>176</v>
      </c>
      <c r="B1460" s="287" t="s">
        <v>4912</v>
      </c>
      <c r="C1460" s="287" t="s">
        <v>4913</v>
      </c>
      <c r="D1460" s="305">
        <v>49</v>
      </c>
      <c r="E1460" s="287" t="s">
        <v>8</v>
      </c>
      <c r="F1460" s="289">
        <v>43707</v>
      </c>
      <c r="G1460" s="290" t="s">
        <v>514</v>
      </c>
      <c r="H1460" s="290" t="s">
        <v>2692</v>
      </c>
      <c r="I1460" s="291">
        <v>0.14347122000000001</v>
      </c>
      <c r="J1460" s="291">
        <v>2</v>
      </c>
      <c r="K1460" s="290" t="s">
        <v>438</v>
      </c>
      <c r="L1460" s="292">
        <v>15.7</v>
      </c>
      <c r="M1460" s="293" t="s">
        <v>2693</v>
      </c>
      <c r="N1460" s="293" t="s">
        <v>2694</v>
      </c>
      <c r="O1460" s="294" t="s">
        <v>12</v>
      </c>
      <c r="P1460" s="295">
        <v>-12.193852</v>
      </c>
      <c r="Q1460" s="295" t="s">
        <v>280</v>
      </c>
      <c r="R1460" s="296">
        <v>0</v>
      </c>
      <c r="S1460" s="297">
        <v>3.7241104785029975E-5</v>
      </c>
      <c r="T1460" s="297">
        <v>2.6491469766481702E-4</v>
      </c>
      <c r="U1460" s="298">
        <v>0.14057772223777948</v>
      </c>
      <c r="V1460" s="295"/>
      <c r="W1460" s="295"/>
      <c r="X1460" s="295"/>
      <c r="Y1460" s="313"/>
      <c r="Z1460" s="313"/>
      <c r="AA1460" s="301"/>
      <c r="AB1460" s="295"/>
    </row>
    <row r="1461" spans="1:28" ht="15">
      <c r="A1461" s="247" t="s">
        <v>176</v>
      </c>
      <c r="B1461" s="287" t="s">
        <v>4914</v>
      </c>
      <c r="C1461" s="287" t="s">
        <v>4915</v>
      </c>
      <c r="D1461" s="305">
        <v>50</v>
      </c>
      <c r="E1461" s="287" t="s">
        <v>8</v>
      </c>
      <c r="F1461" s="289">
        <v>43707</v>
      </c>
      <c r="G1461" s="290" t="s">
        <v>514</v>
      </c>
      <c r="H1461" s="290" t="s">
        <v>4916</v>
      </c>
      <c r="I1461" s="291">
        <v>0.88247288999999995</v>
      </c>
      <c r="J1461" s="291">
        <v>6</v>
      </c>
      <c r="K1461" s="290" t="s">
        <v>438</v>
      </c>
      <c r="L1461" s="292">
        <v>188.91</v>
      </c>
      <c r="M1461" s="293" t="s">
        <v>4917</v>
      </c>
      <c r="N1461" s="293" t="s">
        <v>4918</v>
      </c>
      <c r="O1461" s="294" t="s">
        <v>12</v>
      </c>
      <c r="P1461" s="295">
        <v>-0.26139616999999998</v>
      </c>
      <c r="Q1461" s="295" t="s">
        <v>280</v>
      </c>
      <c r="R1461" s="296">
        <v>0</v>
      </c>
      <c r="S1461" s="297">
        <v>4.2484363141259236E-3</v>
      </c>
      <c r="T1461" s="297">
        <v>4.2342390672138065E-3</v>
      </c>
      <c r="U1461" s="298">
        <v>1.0033529629968341</v>
      </c>
      <c r="V1461" s="295"/>
      <c r="W1461" s="295"/>
      <c r="X1461" s="295"/>
      <c r="Y1461" s="313"/>
      <c r="Z1461" s="313"/>
      <c r="AA1461" s="301"/>
      <c r="AB1461" s="295"/>
    </row>
    <row r="1462" spans="1:28" ht="15">
      <c r="A1462" s="247" t="s">
        <v>176</v>
      </c>
      <c r="B1462" s="287" t="s">
        <v>4919</v>
      </c>
      <c r="C1462" s="287" t="s">
        <v>4920</v>
      </c>
      <c r="D1462" s="305">
        <v>1</v>
      </c>
      <c r="E1462" s="287" t="s">
        <v>15</v>
      </c>
      <c r="F1462" s="289">
        <v>43707</v>
      </c>
      <c r="G1462" s="290" t="s">
        <v>534</v>
      </c>
      <c r="H1462" s="290" t="s">
        <v>3150</v>
      </c>
      <c r="I1462" s="291">
        <v>0</v>
      </c>
      <c r="J1462" s="291">
        <v>8</v>
      </c>
      <c r="K1462" s="290" t="s">
        <v>815</v>
      </c>
      <c r="L1462" s="292">
        <v>65.739999999999995</v>
      </c>
      <c r="M1462" s="293" t="s">
        <v>3151</v>
      </c>
      <c r="N1462" s="293" t="s">
        <v>3152</v>
      </c>
      <c r="O1462" s="294" t="s">
        <v>450</v>
      </c>
      <c r="P1462" s="295">
        <v>-3.2422721000000001</v>
      </c>
      <c r="Q1462" s="295" t="s">
        <v>280</v>
      </c>
      <c r="R1462" s="296">
        <v>0</v>
      </c>
      <c r="S1462" s="297">
        <v>3.2574781584940628E-3</v>
      </c>
      <c r="T1462" s="297">
        <v>4.1290501860428352E-3</v>
      </c>
      <c r="U1462" s="298">
        <v>0.78891706608582968</v>
      </c>
      <c r="V1462" s="295"/>
      <c r="W1462" s="295"/>
      <c r="X1462" s="295"/>
      <c r="Y1462" s="313"/>
      <c r="Z1462" s="313"/>
      <c r="AA1462" s="301"/>
      <c r="AB1462" s="295"/>
    </row>
    <row r="1463" spans="1:28" ht="15">
      <c r="A1463" s="247" t="s">
        <v>176</v>
      </c>
      <c r="B1463" s="287" t="s">
        <v>4921</v>
      </c>
      <c r="C1463" s="287" t="s">
        <v>4922</v>
      </c>
      <c r="D1463" s="305">
        <v>2</v>
      </c>
      <c r="E1463" s="287" t="s">
        <v>15</v>
      </c>
      <c r="F1463" s="289">
        <v>43707</v>
      </c>
      <c r="G1463" s="290" t="s">
        <v>534</v>
      </c>
      <c r="H1463" s="290" t="s">
        <v>461</v>
      </c>
      <c r="I1463" s="291">
        <v>-3.48</v>
      </c>
      <c r="J1463" s="291">
        <v>4</v>
      </c>
      <c r="K1463" s="290" t="s">
        <v>815</v>
      </c>
      <c r="L1463" s="292">
        <v>76.63</v>
      </c>
      <c r="M1463" s="293" t="s">
        <v>462</v>
      </c>
      <c r="N1463" s="293" t="s">
        <v>463</v>
      </c>
      <c r="O1463" s="294" t="s">
        <v>450</v>
      </c>
      <c r="P1463" s="295">
        <v>-7.7981176000000003</v>
      </c>
      <c r="Q1463" s="295" t="s">
        <v>408</v>
      </c>
      <c r="R1463" s="296">
        <v>0</v>
      </c>
      <c r="S1463" s="297">
        <v>9.5878858499395484E-6</v>
      </c>
      <c r="T1463" s="297">
        <v>1.6179489801680162E-4</v>
      </c>
      <c r="U1463" s="298">
        <v>5.9259506742566706E-2</v>
      </c>
      <c r="V1463" s="295"/>
      <c r="W1463" s="295"/>
      <c r="X1463" s="295"/>
      <c r="Y1463" s="313"/>
      <c r="Z1463" s="313"/>
      <c r="AA1463" s="301"/>
      <c r="AB1463" s="295"/>
    </row>
    <row r="1464" spans="1:28" ht="15">
      <c r="A1464" s="247" t="s">
        <v>176</v>
      </c>
      <c r="B1464" s="287" t="s">
        <v>4923</v>
      </c>
      <c r="C1464" s="287" t="s">
        <v>4924</v>
      </c>
      <c r="D1464" s="305">
        <v>3</v>
      </c>
      <c r="E1464" s="287" t="s">
        <v>15</v>
      </c>
      <c r="F1464" s="289">
        <v>43707</v>
      </c>
      <c r="G1464" s="290" t="s">
        <v>534</v>
      </c>
      <c r="H1464" s="290" t="s">
        <v>2838</v>
      </c>
      <c r="I1464" s="291">
        <v>0</v>
      </c>
      <c r="J1464" s="291">
        <v>5</v>
      </c>
      <c r="K1464" s="290" t="s">
        <v>815</v>
      </c>
      <c r="L1464" s="292">
        <v>26.31</v>
      </c>
      <c r="M1464" s="293" t="s">
        <v>2839</v>
      </c>
      <c r="N1464" s="293" t="s">
        <v>2840</v>
      </c>
      <c r="O1464" s="294" t="s">
        <v>450</v>
      </c>
      <c r="P1464" s="295">
        <v>-6.1619162999999997</v>
      </c>
      <c r="Q1464" s="295" t="s">
        <v>280</v>
      </c>
      <c r="R1464" s="296">
        <v>0</v>
      </c>
      <c r="S1464" s="297">
        <v>9.4120902589821471E-4</v>
      </c>
      <c r="T1464" s="297">
        <v>4.2608492192363202E-4</v>
      </c>
      <c r="U1464" s="298">
        <v>2.2089705067453886</v>
      </c>
      <c r="V1464" s="295"/>
      <c r="W1464" s="295"/>
      <c r="X1464" s="295"/>
      <c r="Y1464" s="313"/>
      <c r="Z1464" s="313"/>
      <c r="AA1464" s="301"/>
      <c r="AB1464" s="295"/>
    </row>
    <row r="1465" spans="1:28" ht="15">
      <c r="A1465" s="247" t="s">
        <v>176</v>
      </c>
      <c r="B1465" s="287" t="s">
        <v>4925</v>
      </c>
      <c r="C1465" s="287" t="s">
        <v>4926</v>
      </c>
      <c r="D1465" s="305">
        <v>4</v>
      </c>
      <c r="E1465" s="287" t="s">
        <v>15</v>
      </c>
      <c r="F1465" s="289">
        <v>43707</v>
      </c>
      <c r="G1465" s="290" t="s">
        <v>534</v>
      </c>
      <c r="H1465" s="290" t="s">
        <v>489</v>
      </c>
      <c r="I1465" s="291">
        <v>-0.12</v>
      </c>
      <c r="J1465" s="291">
        <v>4</v>
      </c>
      <c r="K1465" s="290" t="s">
        <v>815</v>
      </c>
      <c r="L1465" s="292">
        <v>52.04</v>
      </c>
      <c r="M1465" s="293" t="s">
        <v>490</v>
      </c>
      <c r="N1465" s="293" t="s">
        <v>491</v>
      </c>
      <c r="O1465" s="294" t="s">
        <v>450</v>
      </c>
      <c r="P1465" s="295">
        <v>-2.8219341999999998</v>
      </c>
      <c r="Q1465" s="295" t="s">
        <v>484</v>
      </c>
      <c r="R1465" s="296">
        <v>0</v>
      </c>
      <c r="S1465" s="297">
        <v>4.1525564939876398E-3</v>
      </c>
      <c r="T1465" s="297">
        <v>1.9328793238714663E-3</v>
      </c>
      <c r="U1465" s="298">
        <v>2.1483785576795684</v>
      </c>
      <c r="V1465" s="295"/>
      <c r="W1465" s="295"/>
      <c r="X1465" s="295"/>
      <c r="Y1465" s="313"/>
      <c r="Z1465" s="313"/>
      <c r="AA1465" s="301"/>
      <c r="AB1465" s="295"/>
    </row>
    <row r="1466" spans="1:28" ht="15">
      <c r="A1466" s="247" t="s">
        <v>176</v>
      </c>
      <c r="B1466" s="287" t="s">
        <v>4927</v>
      </c>
      <c r="C1466" s="287" t="s">
        <v>4928</v>
      </c>
      <c r="D1466" s="305">
        <v>5</v>
      </c>
      <c r="E1466" s="287" t="s">
        <v>15</v>
      </c>
      <c r="F1466" s="289">
        <v>43707</v>
      </c>
      <c r="G1466" s="290" t="s">
        <v>534</v>
      </c>
      <c r="H1466" s="290" t="s">
        <v>822</v>
      </c>
      <c r="I1466" s="291">
        <v>-9.9600000000000009</v>
      </c>
      <c r="J1466" s="291">
        <v>4</v>
      </c>
      <c r="K1466" s="290" t="s">
        <v>815</v>
      </c>
      <c r="L1466" s="292">
        <v>21.57</v>
      </c>
      <c r="M1466" s="293" t="s">
        <v>823</v>
      </c>
      <c r="N1466" s="293" t="s">
        <v>824</v>
      </c>
      <c r="O1466" s="294" t="s">
        <v>450</v>
      </c>
      <c r="P1466" s="295">
        <v>-9.9508580000000002</v>
      </c>
      <c r="Q1466" s="295" t="s">
        <v>484</v>
      </c>
      <c r="R1466" s="296">
        <v>0</v>
      </c>
      <c r="S1466" s="297">
        <v>8.6889280044590131E-4</v>
      </c>
      <c r="T1466" s="297">
        <v>3.292977766299422E-4</v>
      </c>
      <c r="U1466" s="298">
        <v>2.6386233437049422</v>
      </c>
      <c r="V1466" s="295"/>
      <c r="W1466" s="295"/>
      <c r="X1466" s="295"/>
      <c r="Y1466" s="313"/>
      <c r="Z1466" s="313"/>
      <c r="AA1466" s="301"/>
      <c r="AB1466" s="295"/>
    </row>
    <row r="1467" spans="1:28" ht="15">
      <c r="A1467" s="247" t="s">
        <v>176</v>
      </c>
      <c r="B1467" s="287" t="s">
        <v>4929</v>
      </c>
      <c r="C1467" s="287" t="s">
        <v>4930</v>
      </c>
      <c r="D1467" s="305">
        <v>6</v>
      </c>
      <c r="E1467" s="287" t="s">
        <v>15</v>
      </c>
      <c r="F1467" s="289">
        <v>43707</v>
      </c>
      <c r="G1467" s="290" t="s">
        <v>534</v>
      </c>
      <c r="H1467" s="290" t="s">
        <v>827</v>
      </c>
      <c r="I1467" s="291">
        <v>0</v>
      </c>
      <c r="J1467" s="291">
        <v>49</v>
      </c>
      <c r="K1467" s="290" t="s">
        <v>815</v>
      </c>
      <c r="L1467" s="292">
        <v>142.82</v>
      </c>
      <c r="M1467" s="293" t="s">
        <v>828</v>
      </c>
      <c r="N1467" s="293" t="s">
        <v>829</v>
      </c>
      <c r="O1467" s="294" t="s">
        <v>450</v>
      </c>
      <c r="P1467" s="295">
        <v>-7.6839329999999997</v>
      </c>
      <c r="Q1467" s="295" t="s">
        <v>456</v>
      </c>
      <c r="R1467" s="296">
        <v>0</v>
      </c>
      <c r="S1467" s="297">
        <v>1.7049546429584231E-3</v>
      </c>
      <c r="T1467" s="297">
        <v>1.3388623543761061E-3</v>
      </c>
      <c r="U1467" s="298">
        <v>1.2734353441081789</v>
      </c>
      <c r="V1467" s="295"/>
      <c r="W1467" s="295"/>
      <c r="X1467" s="295"/>
      <c r="Y1467" s="313"/>
      <c r="Z1467" s="313"/>
      <c r="AA1467" s="301"/>
      <c r="AB1467" s="295"/>
    </row>
    <row r="1468" spans="1:28" ht="15">
      <c r="A1468" s="247" t="s">
        <v>176</v>
      </c>
      <c r="B1468" s="287" t="s">
        <v>4931</v>
      </c>
      <c r="C1468" s="287" t="s">
        <v>4932</v>
      </c>
      <c r="D1468" s="305">
        <v>7</v>
      </c>
      <c r="E1468" s="287" t="s">
        <v>15</v>
      </c>
      <c r="F1468" s="289">
        <v>43707</v>
      </c>
      <c r="G1468" s="290" t="s">
        <v>534</v>
      </c>
      <c r="H1468" s="290" t="s">
        <v>1272</v>
      </c>
      <c r="I1468" s="291">
        <v>0</v>
      </c>
      <c r="J1468" s="291">
        <v>22</v>
      </c>
      <c r="K1468" s="290" t="s">
        <v>815</v>
      </c>
      <c r="L1468" s="292">
        <v>1101.69</v>
      </c>
      <c r="M1468" s="293" t="s">
        <v>1273</v>
      </c>
      <c r="N1468" s="293" t="s">
        <v>1274</v>
      </c>
      <c r="O1468" s="294" t="s">
        <v>450</v>
      </c>
      <c r="P1468" s="295">
        <v>-4.2981566999999998</v>
      </c>
      <c r="Q1468" s="295" t="s">
        <v>404</v>
      </c>
      <c r="R1468" s="296">
        <v>0</v>
      </c>
      <c r="S1468" s="297">
        <v>4.8226618702243738E-4</v>
      </c>
      <c r="T1468" s="297">
        <v>1.1063061841433829E-3</v>
      </c>
      <c r="U1468" s="298">
        <v>0.43592469601519757</v>
      </c>
      <c r="V1468" s="295"/>
      <c r="W1468" s="295"/>
      <c r="X1468" s="295"/>
      <c r="Y1468" s="313"/>
      <c r="Z1468" s="313"/>
      <c r="AA1468" s="301"/>
      <c r="AB1468" s="295"/>
    </row>
    <row r="1469" spans="1:28" ht="15">
      <c r="A1469" s="247" t="s">
        <v>176</v>
      </c>
      <c r="B1469" s="287" t="s">
        <v>4933</v>
      </c>
      <c r="C1469" s="287" t="s">
        <v>4934</v>
      </c>
      <c r="D1469" s="305">
        <v>8</v>
      </c>
      <c r="E1469" s="287" t="s">
        <v>15</v>
      </c>
      <c r="F1469" s="289">
        <v>43707</v>
      </c>
      <c r="G1469" s="290" t="s">
        <v>534</v>
      </c>
      <c r="H1469" s="290" t="s">
        <v>537</v>
      </c>
      <c r="I1469" s="291">
        <v>0</v>
      </c>
      <c r="J1469" s="291">
        <v>2</v>
      </c>
      <c r="K1469" s="290" t="s">
        <v>815</v>
      </c>
      <c r="L1469" s="292">
        <v>364.09</v>
      </c>
      <c r="M1469" s="293" t="s">
        <v>538</v>
      </c>
      <c r="N1469" s="293" t="s">
        <v>539</v>
      </c>
      <c r="O1469" s="294" t="s">
        <v>450</v>
      </c>
      <c r="P1469" s="295">
        <v>-2.8723776000000001</v>
      </c>
      <c r="Q1469" s="295" t="s">
        <v>395</v>
      </c>
      <c r="R1469" s="296">
        <v>0</v>
      </c>
      <c r="S1469" s="297">
        <v>1.1574562989879748E-2</v>
      </c>
      <c r="T1469" s="297">
        <v>7.8867805456867349E-3</v>
      </c>
      <c r="U1469" s="298">
        <v>1.4675903460011772</v>
      </c>
      <c r="V1469" s="295"/>
      <c r="W1469" s="295"/>
      <c r="X1469" s="295"/>
      <c r="Y1469" s="313"/>
      <c r="Z1469" s="313"/>
      <c r="AA1469" s="301"/>
      <c r="AB1469" s="295"/>
    </row>
    <row r="1470" spans="1:28" ht="15">
      <c r="A1470" s="247" t="s">
        <v>176</v>
      </c>
      <c r="B1470" s="287" t="s">
        <v>4935</v>
      </c>
      <c r="C1470" s="287" t="s">
        <v>4936</v>
      </c>
      <c r="D1470" s="305">
        <v>9</v>
      </c>
      <c r="E1470" s="287" t="s">
        <v>15</v>
      </c>
      <c r="F1470" s="289">
        <v>43707</v>
      </c>
      <c r="G1470" s="290" t="s">
        <v>534</v>
      </c>
      <c r="H1470" s="290" t="s">
        <v>838</v>
      </c>
      <c r="I1470" s="291">
        <v>-43.25</v>
      </c>
      <c r="J1470" s="291">
        <v>7</v>
      </c>
      <c r="K1470" s="290" t="s">
        <v>815</v>
      </c>
      <c r="L1470" s="292">
        <v>11.38</v>
      </c>
      <c r="M1470" s="293" t="s">
        <v>839</v>
      </c>
      <c r="N1470" s="293" t="s">
        <v>840</v>
      </c>
      <c r="O1470" s="294" t="s">
        <v>450</v>
      </c>
      <c r="P1470" s="295">
        <v>-4.2183640000000002</v>
      </c>
      <c r="Q1470" s="295" t="s">
        <v>447</v>
      </c>
      <c r="R1470" s="296">
        <v>0</v>
      </c>
      <c r="S1470" s="297">
        <v>5.6221045720344251E-6</v>
      </c>
      <c r="T1470" s="297">
        <v>4.5537711003171516E-4</v>
      </c>
      <c r="U1470" s="298">
        <v>1.2346041222060697E-2</v>
      </c>
      <c r="V1470" s="295"/>
      <c r="W1470" s="295"/>
      <c r="X1470" s="295"/>
      <c r="Y1470" s="313"/>
      <c r="Z1470" s="313"/>
      <c r="AA1470" s="301"/>
      <c r="AB1470" s="295"/>
    </row>
    <row r="1471" spans="1:28" ht="15">
      <c r="A1471" s="247" t="s">
        <v>176</v>
      </c>
      <c r="B1471" s="287" t="s">
        <v>4937</v>
      </c>
      <c r="C1471" s="287" t="s">
        <v>4938</v>
      </c>
      <c r="D1471" s="305">
        <v>10</v>
      </c>
      <c r="E1471" s="287" t="s">
        <v>15</v>
      </c>
      <c r="F1471" s="289">
        <v>43707</v>
      </c>
      <c r="G1471" s="290" t="s">
        <v>534</v>
      </c>
      <c r="H1471" s="290" t="s">
        <v>3179</v>
      </c>
      <c r="I1471" s="291">
        <v>0</v>
      </c>
      <c r="J1471" s="291">
        <v>4</v>
      </c>
      <c r="K1471" s="290" t="s">
        <v>815</v>
      </c>
      <c r="L1471" s="292">
        <v>74.150000000000006</v>
      </c>
      <c r="M1471" s="293" t="s">
        <v>3180</v>
      </c>
      <c r="N1471" s="293" t="s">
        <v>3181</v>
      </c>
      <c r="O1471" s="294" t="s">
        <v>450</v>
      </c>
      <c r="P1471" s="295">
        <v>-1.8120944000000001</v>
      </c>
      <c r="Q1471" s="295" t="s">
        <v>404</v>
      </c>
      <c r="R1471" s="296">
        <v>0</v>
      </c>
      <c r="S1471" s="297">
        <v>1.2876327742175192E-3</v>
      </c>
      <c r="T1471" s="297">
        <v>2.6254106524563124E-3</v>
      </c>
      <c r="U1471" s="298">
        <v>0.49045004560060756</v>
      </c>
      <c r="V1471" s="295"/>
      <c r="W1471" s="295"/>
      <c r="X1471" s="295"/>
      <c r="Y1471" s="313"/>
      <c r="Z1471" s="313"/>
      <c r="AA1471" s="301"/>
      <c r="AB1471" s="295"/>
    </row>
    <row r="1472" spans="1:28" ht="15">
      <c r="A1472" s="247" t="s">
        <v>176</v>
      </c>
      <c r="B1472" s="287" t="s">
        <v>4939</v>
      </c>
      <c r="C1472" s="287" t="s">
        <v>4940</v>
      </c>
      <c r="D1472" s="305">
        <v>11</v>
      </c>
      <c r="E1472" s="287" t="s">
        <v>15</v>
      </c>
      <c r="F1472" s="289">
        <v>43707</v>
      </c>
      <c r="G1472" s="290" t="s">
        <v>534</v>
      </c>
      <c r="H1472" s="290" t="s">
        <v>848</v>
      </c>
      <c r="I1472" s="291">
        <v>-10.24</v>
      </c>
      <c r="J1472" s="291">
        <v>3</v>
      </c>
      <c r="K1472" s="290" t="s">
        <v>815</v>
      </c>
      <c r="L1472" s="292">
        <v>29.32</v>
      </c>
      <c r="M1472" s="293" t="s">
        <v>849</v>
      </c>
      <c r="N1472" s="293" t="s">
        <v>850</v>
      </c>
      <c r="O1472" s="294" t="s">
        <v>450</v>
      </c>
      <c r="P1472" s="295">
        <v>3.8644075</v>
      </c>
      <c r="Q1472" s="295" t="s">
        <v>280</v>
      </c>
      <c r="R1472" s="296">
        <v>0</v>
      </c>
      <c r="S1472" s="297">
        <v>1.1700904318233808E-3</v>
      </c>
      <c r="T1472" s="297">
        <v>9.2098463730742929E-4</v>
      </c>
      <c r="U1472" s="298">
        <v>1.2704776870591803</v>
      </c>
      <c r="V1472" s="295"/>
      <c r="W1472" s="295"/>
      <c r="X1472" s="295"/>
      <c r="Y1472" s="313"/>
      <c r="Z1472" s="313"/>
      <c r="AA1472" s="301"/>
      <c r="AB1472" s="295"/>
    </row>
    <row r="1473" spans="1:28" ht="15">
      <c r="A1473" s="247" t="s">
        <v>176</v>
      </c>
      <c r="B1473" s="287" t="s">
        <v>4941</v>
      </c>
      <c r="C1473" s="287" t="s">
        <v>4942</v>
      </c>
      <c r="D1473" s="305">
        <v>12</v>
      </c>
      <c r="E1473" s="287" t="s">
        <v>15</v>
      </c>
      <c r="F1473" s="289">
        <v>43707</v>
      </c>
      <c r="G1473" s="290" t="s">
        <v>534</v>
      </c>
      <c r="H1473" s="290" t="s">
        <v>853</v>
      </c>
      <c r="I1473" s="291">
        <v>-56.32</v>
      </c>
      <c r="J1473" s="291">
        <v>30</v>
      </c>
      <c r="K1473" s="290" t="s">
        <v>815</v>
      </c>
      <c r="L1473" s="292">
        <v>9.5500000000000007</v>
      </c>
      <c r="M1473" s="293" t="s">
        <v>854</v>
      </c>
      <c r="N1473" s="293" t="s">
        <v>855</v>
      </c>
      <c r="O1473" s="294" t="s">
        <v>450</v>
      </c>
      <c r="P1473" s="295">
        <v>-4.3079796000000004</v>
      </c>
      <c r="Q1473" s="295" t="s">
        <v>280</v>
      </c>
      <c r="R1473" s="296">
        <v>0</v>
      </c>
      <c r="S1473" s="297">
        <v>3.2713170348932114E-5</v>
      </c>
      <c r="T1473" s="297">
        <v>1.1045400912395267E-4</v>
      </c>
      <c r="U1473" s="298">
        <v>0.29617005854645839</v>
      </c>
      <c r="V1473" s="295"/>
      <c r="W1473" s="295"/>
      <c r="X1473" s="295"/>
      <c r="Y1473" s="313"/>
      <c r="Z1473" s="313"/>
      <c r="AA1473" s="301"/>
      <c r="AB1473" s="295"/>
    </row>
    <row r="1474" spans="1:28" ht="15">
      <c r="A1474" s="247" t="s">
        <v>176</v>
      </c>
      <c r="B1474" s="287" t="s">
        <v>4943</v>
      </c>
      <c r="C1474" s="287" t="s">
        <v>4944</v>
      </c>
      <c r="D1474" s="305">
        <v>13</v>
      </c>
      <c r="E1474" s="287" t="s">
        <v>15</v>
      </c>
      <c r="F1474" s="289">
        <v>43707</v>
      </c>
      <c r="G1474" s="290" t="s">
        <v>534</v>
      </c>
      <c r="H1474" s="290" t="s">
        <v>874</v>
      </c>
      <c r="I1474" s="291">
        <v>0</v>
      </c>
      <c r="J1474" s="291">
        <v>13</v>
      </c>
      <c r="K1474" s="290" t="s">
        <v>815</v>
      </c>
      <c r="L1474" s="292">
        <v>26.03</v>
      </c>
      <c r="M1474" s="293" t="s">
        <v>875</v>
      </c>
      <c r="N1474" s="293" t="s">
        <v>876</v>
      </c>
      <c r="O1474" s="294" t="s">
        <v>450</v>
      </c>
      <c r="P1474" s="295">
        <v>-2.7266324000000002</v>
      </c>
      <c r="Q1474" s="295" t="s">
        <v>447</v>
      </c>
      <c r="R1474" s="296">
        <v>0</v>
      </c>
      <c r="S1474" s="297">
        <v>2.0003043758803603E-4</v>
      </c>
      <c r="T1474" s="297">
        <v>3.8666706111400908E-4</v>
      </c>
      <c r="U1474" s="298">
        <v>0.517319569481138</v>
      </c>
      <c r="V1474" s="295"/>
      <c r="W1474" s="295"/>
      <c r="X1474" s="295"/>
      <c r="Y1474" s="313"/>
      <c r="Z1474" s="313"/>
      <c r="AA1474" s="301"/>
      <c r="AB1474" s="295"/>
    </row>
    <row r="1475" spans="1:28" ht="15">
      <c r="A1475" s="247" t="s">
        <v>176</v>
      </c>
      <c r="B1475" s="287" t="s">
        <v>4945</v>
      </c>
      <c r="C1475" s="287" t="s">
        <v>4946</v>
      </c>
      <c r="D1475" s="305">
        <v>14</v>
      </c>
      <c r="E1475" s="287" t="s">
        <v>15</v>
      </c>
      <c r="F1475" s="289">
        <v>43707</v>
      </c>
      <c r="G1475" s="290" t="s">
        <v>534</v>
      </c>
      <c r="H1475" s="290" t="s">
        <v>879</v>
      </c>
      <c r="I1475" s="291">
        <v>-23.34</v>
      </c>
      <c r="J1475" s="291">
        <v>6</v>
      </c>
      <c r="K1475" s="290" t="s">
        <v>815</v>
      </c>
      <c r="L1475" s="292">
        <v>101.53</v>
      </c>
      <c r="M1475" s="293" t="s">
        <v>880</v>
      </c>
      <c r="N1475" s="293" t="s">
        <v>881</v>
      </c>
      <c r="O1475" s="294" t="s">
        <v>450</v>
      </c>
      <c r="P1475" s="295">
        <v>-9.2088459999999994</v>
      </c>
      <c r="Q1475" s="295" t="s">
        <v>408</v>
      </c>
      <c r="R1475" s="296">
        <v>0</v>
      </c>
      <c r="S1475" s="297">
        <v>1.6280805999068142E-3</v>
      </c>
      <c r="T1475" s="297">
        <v>9.5718128590043233E-4</v>
      </c>
      <c r="U1475" s="298">
        <v>1.7009114405901267</v>
      </c>
      <c r="V1475" s="295"/>
      <c r="W1475" s="295"/>
      <c r="X1475" s="295"/>
      <c r="Y1475" s="313"/>
      <c r="Z1475" s="313"/>
      <c r="AA1475" s="301"/>
      <c r="AB1475" s="295"/>
    </row>
    <row r="1476" spans="1:28" ht="15">
      <c r="A1476" s="247" t="s">
        <v>4947</v>
      </c>
      <c r="B1476" s="287" t="s">
        <v>4948</v>
      </c>
      <c r="C1476" s="287" t="s">
        <v>4949</v>
      </c>
      <c r="D1476" s="305">
        <v>15</v>
      </c>
      <c r="E1476" s="287" t="s">
        <v>15</v>
      </c>
      <c r="F1476" s="289">
        <v>43707</v>
      </c>
      <c r="G1476" s="290" t="s">
        <v>534</v>
      </c>
      <c r="H1476" s="290" t="s">
        <v>550</v>
      </c>
      <c r="I1476" s="291">
        <v>-0.31</v>
      </c>
      <c r="J1476" s="291">
        <v>1</v>
      </c>
      <c r="K1476" s="290" t="s">
        <v>815</v>
      </c>
      <c r="L1476" s="292">
        <v>67.930000000000007</v>
      </c>
      <c r="M1476" s="293" t="s">
        <v>551</v>
      </c>
      <c r="N1476" s="293" t="s">
        <v>552</v>
      </c>
      <c r="O1476" s="294" t="s">
        <v>450</v>
      </c>
      <c r="P1476" s="295">
        <v>-3.312093</v>
      </c>
      <c r="Q1476" s="295" t="s">
        <v>447</v>
      </c>
      <c r="R1476" s="296">
        <v>0</v>
      </c>
      <c r="S1476" s="297">
        <v>2.5000632214030954E-3</v>
      </c>
      <c r="T1476" s="297">
        <v>2.0923734237602676E-3</v>
      </c>
      <c r="U1476" s="298">
        <v>1.1948456202957101</v>
      </c>
      <c r="V1476" s="295"/>
      <c r="W1476" s="295"/>
      <c r="X1476" s="295"/>
      <c r="Y1476" s="313"/>
      <c r="Z1476" s="313"/>
      <c r="AA1476" s="301"/>
      <c r="AB1476" s="295"/>
    </row>
    <row r="1477" spans="1:28" ht="15">
      <c r="A1477" s="247" t="s">
        <v>176</v>
      </c>
      <c r="B1477" s="287" t="s">
        <v>4950</v>
      </c>
      <c r="C1477" s="287" t="s">
        <v>4951</v>
      </c>
      <c r="D1477" s="305">
        <v>16</v>
      </c>
      <c r="E1477" s="287" t="s">
        <v>15</v>
      </c>
      <c r="F1477" s="289">
        <v>43707</v>
      </c>
      <c r="G1477" s="290" t="s">
        <v>534</v>
      </c>
      <c r="H1477" s="290" t="s">
        <v>887</v>
      </c>
      <c r="I1477" s="291">
        <v>-1.19</v>
      </c>
      <c r="J1477" s="291">
        <v>7</v>
      </c>
      <c r="K1477" s="290" t="s">
        <v>815</v>
      </c>
      <c r="L1477" s="292">
        <v>72.27</v>
      </c>
      <c r="M1477" s="293" t="s">
        <v>888</v>
      </c>
      <c r="N1477" s="293" t="s">
        <v>889</v>
      </c>
      <c r="O1477" s="294" t="s">
        <v>450</v>
      </c>
      <c r="P1477" s="295">
        <v>-0.46954154999999997</v>
      </c>
      <c r="Q1477" s="295" t="s">
        <v>447</v>
      </c>
      <c r="R1477" s="296">
        <v>0</v>
      </c>
      <c r="S1477" s="297">
        <v>1.4432124155248599E-3</v>
      </c>
      <c r="T1477" s="297">
        <v>9.9470193260652409E-4</v>
      </c>
      <c r="U1477" s="298">
        <v>1.4508993782117783</v>
      </c>
      <c r="V1477" s="295"/>
      <c r="W1477" s="295"/>
      <c r="X1477" s="295"/>
      <c r="Y1477" s="313"/>
      <c r="Z1477" s="313"/>
      <c r="AA1477" s="301"/>
      <c r="AB1477" s="295"/>
    </row>
    <row r="1478" spans="1:28" ht="15">
      <c r="A1478" s="247" t="s">
        <v>176</v>
      </c>
      <c r="B1478" s="287" t="s">
        <v>4952</v>
      </c>
      <c r="C1478" s="287" t="s">
        <v>4953</v>
      </c>
      <c r="D1478" s="305">
        <v>17</v>
      </c>
      <c r="E1478" s="287" t="s">
        <v>15</v>
      </c>
      <c r="F1478" s="289">
        <v>43707</v>
      </c>
      <c r="G1478" s="290" t="s">
        <v>534</v>
      </c>
      <c r="H1478" s="290" t="s">
        <v>563</v>
      </c>
      <c r="I1478" s="291">
        <v>-14.74</v>
      </c>
      <c r="J1478" s="291">
        <v>4</v>
      </c>
      <c r="K1478" s="290" t="s">
        <v>815</v>
      </c>
      <c r="L1478" s="292">
        <v>146.38</v>
      </c>
      <c r="M1478" s="293" t="s">
        <v>564</v>
      </c>
      <c r="N1478" s="293" t="s">
        <v>565</v>
      </c>
      <c r="O1478" s="294" t="s">
        <v>450</v>
      </c>
      <c r="P1478" s="295">
        <v>0.83400010000000002</v>
      </c>
      <c r="Q1478" s="295" t="s">
        <v>399</v>
      </c>
      <c r="R1478" s="296">
        <v>0</v>
      </c>
      <c r="S1478" s="297">
        <v>1.2480873665350958E-3</v>
      </c>
      <c r="T1478" s="297">
        <v>7.2511674607475649E-4</v>
      </c>
      <c r="U1478" s="298">
        <v>1.7212226490303995</v>
      </c>
      <c r="V1478" s="295"/>
      <c r="W1478" s="295"/>
      <c r="X1478" s="295"/>
      <c r="Y1478" s="313"/>
      <c r="Z1478" s="313"/>
      <c r="AA1478" s="301"/>
      <c r="AB1478" s="295"/>
    </row>
    <row r="1479" spans="1:28" ht="15">
      <c r="A1479" s="247" t="s">
        <v>176</v>
      </c>
      <c r="B1479" s="287" t="s">
        <v>4954</v>
      </c>
      <c r="C1479" s="287" t="s">
        <v>4955</v>
      </c>
      <c r="D1479" s="305">
        <v>18</v>
      </c>
      <c r="E1479" s="287" t="s">
        <v>15</v>
      </c>
      <c r="F1479" s="289">
        <v>43707</v>
      </c>
      <c r="G1479" s="290" t="s">
        <v>534</v>
      </c>
      <c r="H1479" s="290" t="s">
        <v>900</v>
      </c>
      <c r="I1479" s="291">
        <v>0</v>
      </c>
      <c r="J1479" s="291">
        <v>3</v>
      </c>
      <c r="K1479" s="290" t="s">
        <v>815</v>
      </c>
      <c r="L1479" s="292">
        <v>32.799999999999997</v>
      </c>
      <c r="M1479" s="293" t="s">
        <v>901</v>
      </c>
      <c r="N1479" s="293" t="s">
        <v>902</v>
      </c>
      <c r="O1479" s="294" t="s">
        <v>450</v>
      </c>
      <c r="P1479" s="295">
        <v>-1.1021494999999999</v>
      </c>
      <c r="Q1479" s="295" t="s">
        <v>280</v>
      </c>
      <c r="R1479" s="296">
        <v>0</v>
      </c>
      <c r="S1479" s="297">
        <v>3.5379145876486112E-4</v>
      </c>
      <c r="T1479" s="297">
        <v>2.1612736555739828E-4</v>
      </c>
      <c r="U1479" s="298">
        <v>1.6369581790460614</v>
      </c>
      <c r="V1479" s="295"/>
      <c r="W1479" s="295"/>
      <c r="X1479" s="295"/>
      <c r="Y1479" s="313"/>
      <c r="Z1479" s="313"/>
      <c r="AA1479" s="301"/>
      <c r="AB1479" s="295"/>
    </row>
    <row r="1480" spans="1:28" ht="15">
      <c r="A1480" s="247" t="s">
        <v>176</v>
      </c>
      <c r="B1480" s="287" t="s">
        <v>4956</v>
      </c>
      <c r="C1480" s="287" t="s">
        <v>4957</v>
      </c>
      <c r="D1480" s="305">
        <v>19</v>
      </c>
      <c r="E1480" s="287" t="s">
        <v>15</v>
      </c>
      <c r="F1480" s="289">
        <v>43707</v>
      </c>
      <c r="G1480" s="290" t="s">
        <v>534</v>
      </c>
      <c r="H1480" s="290" t="s">
        <v>905</v>
      </c>
      <c r="I1480" s="291">
        <v>-46.35</v>
      </c>
      <c r="J1480" s="291">
        <v>20</v>
      </c>
      <c r="K1480" s="290" t="s">
        <v>815</v>
      </c>
      <c r="L1480" s="292">
        <v>8.25</v>
      </c>
      <c r="M1480" s="293" t="s">
        <v>906</v>
      </c>
      <c r="N1480" s="293" t="s">
        <v>907</v>
      </c>
      <c r="O1480" s="294" t="s">
        <v>450</v>
      </c>
      <c r="P1480" s="295">
        <v>-9.4736809999999991</v>
      </c>
      <c r="Q1480" s="295" t="s">
        <v>447</v>
      </c>
      <c r="R1480" s="296">
        <v>0</v>
      </c>
      <c r="S1480" s="297">
        <v>2.9000257829364723E-3</v>
      </c>
      <c r="T1480" s="297">
        <v>2.9427050305240671E-3</v>
      </c>
      <c r="U1480" s="298">
        <v>0.98549659339115137</v>
      </c>
      <c r="V1480" s="295"/>
      <c r="W1480" s="295"/>
      <c r="X1480" s="295"/>
      <c r="Y1480" s="313"/>
      <c r="Z1480" s="313"/>
      <c r="AA1480" s="301"/>
      <c r="AB1480" s="295"/>
    </row>
    <row r="1481" spans="1:28" ht="15">
      <c r="A1481" s="247" t="s">
        <v>176</v>
      </c>
      <c r="B1481" s="287" t="s">
        <v>4958</v>
      </c>
      <c r="C1481" s="287" t="s">
        <v>4959</v>
      </c>
      <c r="D1481" s="305">
        <v>20</v>
      </c>
      <c r="E1481" s="287" t="s">
        <v>15</v>
      </c>
      <c r="F1481" s="289">
        <v>43707</v>
      </c>
      <c r="G1481" s="290" t="s">
        <v>534</v>
      </c>
      <c r="H1481" s="290" t="s">
        <v>4960</v>
      </c>
      <c r="I1481" s="291">
        <v>0</v>
      </c>
      <c r="J1481" s="291">
        <v>4</v>
      </c>
      <c r="K1481" s="290" t="s">
        <v>815</v>
      </c>
      <c r="L1481" s="292">
        <v>120.2</v>
      </c>
      <c r="M1481" s="293" t="s">
        <v>4961</v>
      </c>
      <c r="N1481" s="293" t="s">
        <v>4962</v>
      </c>
      <c r="O1481" s="294" t="s">
        <v>450</v>
      </c>
      <c r="P1481" s="295">
        <v>-5.5501459999999998</v>
      </c>
      <c r="Q1481" s="295" t="s">
        <v>280</v>
      </c>
      <c r="R1481" s="296">
        <v>0</v>
      </c>
      <c r="S1481" s="297">
        <v>8.5299405211752214E-4</v>
      </c>
      <c r="T1481" s="297">
        <v>1.3540240210517306E-3</v>
      </c>
      <c r="U1481" s="298">
        <v>0.62996965995844278</v>
      </c>
      <c r="V1481" s="295"/>
      <c r="W1481" s="295"/>
      <c r="X1481" s="295"/>
      <c r="Y1481" s="313"/>
      <c r="Z1481" s="313"/>
      <c r="AA1481" s="301"/>
      <c r="AB1481" s="295"/>
    </row>
    <row r="1482" spans="1:28" ht="15">
      <c r="A1482" s="247" t="s">
        <v>176</v>
      </c>
      <c r="B1482" s="287" t="s">
        <v>4963</v>
      </c>
      <c r="C1482" s="287" t="s">
        <v>4964</v>
      </c>
      <c r="D1482" s="305">
        <v>21</v>
      </c>
      <c r="E1482" s="287" t="s">
        <v>15</v>
      </c>
      <c r="F1482" s="289">
        <v>43707</v>
      </c>
      <c r="G1482" s="290" t="s">
        <v>534</v>
      </c>
      <c r="H1482" s="290" t="s">
        <v>4965</v>
      </c>
      <c r="I1482" s="291">
        <v>0</v>
      </c>
      <c r="J1482" s="291">
        <v>2</v>
      </c>
      <c r="K1482" s="290" t="s">
        <v>815</v>
      </c>
      <c r="L1482" s="292">
        <v>18.29</v>
      </c>
      <c r="M1482" s="293" t="s">
        <v>4966</v>
      </c>
      <c r="N1482" s="293" t="s">
        <v>4967</v>
      </c>
      <c r="O1482" s="294" t="s">
        <v>450</v>
      </c>
      <c r="P1482" s="295">
        <v>-9.2680640000000007</v>
      </c>
      <c r="Q1482" s="295" t="s">
        <v>447</v>
      </c>
      <c r="R1482" s="296">
        <v>0</v>
      </c>
      <c r="S1482" s="297">
        <v>1.8408476874510805E-3</v>
      </c>
      <c r="T1482" s="297">
        <v>1.1358076496457165E-3</v>
      </c>
      <c r="U1482" s="298">
        <v>1.6207389411625124</v>
      </c>
      <c r="V1482" s="295"/>
      <c r="W1482" s="295"/>
      <c r="X1482" s="295"/>
      <c r="Y1482" s="313"/>
      <c r="Z1482" s="313"/>
      <c r="AA1482" s="301"/>
      <c r="AB1482" s="295"/>
    </row>
    <row r="1483" spans="1:28" ht="15">
      <c r="A1483" s="247" t="s">
        <v>176</v>
      </c>
      <c r="B1483" s="287" t="s">
        <v>4968</v>
      </c>
      <c r="C1483" s="287" t="s">
        <v>4969</v>
      </c>
      <c r="D1483" s="305">
        <v>22</v>
      </c>
      <c r="E1483" s="287" t="s">
        <v>15</v>
      </c>
      <c r="F1483" s="289">
        <v>43707</v>
      </c>
      <c r="G1483" s="290" t="s">
        <v>534</v>
      </c>
      <c r="H1483" s="290" t="s">
        <v>612</v>
      </c>
      <c r="I1483" s="291">
        <v>-1.69</v>
      </c>
      <c r="J1483" s="291">
        <v>2</v>
      </c>
      <c r="K1483" s="290" t="s">
        <v>815</v>
      </c>
      <c r="L1483" s="292">
        <v>37.590000000000003</v>
      </c>
      <c r="M1483" s="293" t="s">
        <v>613</v>
      </c>
      <c r="N1483" s="293" t="s">
        <v>614</v>
      </c>
      <c r="O1483" s="294" t="s">
        <v>450</v>
      </c>
      <c r="P1483" s="295">
        <v>-12.439614000000001</v>
      </c>
      <c r="Q1483" s="295" t="s">
        <v>484</v>
      </c>
      <c r="R1483" s="296">
        <v>0</v>
      </c>
      <c r="S1483" s="297">
        <v>1.3885031656413627E-4</v>
      </c>
      <c r="T1483" s="297">
        <v>1.7339585568412589E-4</v>
      </c>
      <c r="U1483" s="298">
        <v>0.80077067595594098</v>
      </c>
      <c r="V1483" s="295"/>
      <c r="W1483" s="295"/>
      <c r="X1483" s="295"/>
      <c r="Y1483" s="313"/>
      <c r="Z1483" s="313"/>
      <c r="AA1483" s="301"/>
      <c r="AB1483" s="295"/>
    </row>
    <row r="1484" spans="1:28" ht="15">
      <c r="A1484" s="247" t="s">
        <v>176</v>
      </c>
      <c r="B1484" s="287" t="s">
        <v>4970</v>
      </c>
      <c r="C1484" s="287" t="s">
        <v>4971</v>
      </c>
      <c r="D1484" s="305">
        <v>23</v>
      </c>
      <c r="E1484" s="287" t="s">
        <v>15</v>
      </c>
      <c r="F1484" s="289">
        <v>43707</v>
      </c>
      <c r="G1484" s="290" t="s">
        <v>534</v>
      </c>
      <c r="H1484" s="290" t="s">
        <v>912</v>
      </c>
      <c r="I1484" s="291">
        <v>-0.2</v>
      </c>
      <c r="J1484" s="291">
        <v>50</v>
      </c>
      <c r="K1484" s="290" t="s">
        <v>815</v>
      </c>
      <c r="L1484" s="292">
        <v>62.95</v>
      </c>
      <c r="M1484" s="293" t="s">
        <v>913</v>
      </c>
      <c r="N1484" s="293" t="s">
        <v>914</v>
      </c>
      <c r="O1484" s="294" t="s">
        <v>450</v>
      </c>
      <c r="P1484" s="295">
        <v>-10.518193</v>
      </c>
      <c r="Q1484" s="295" t="s">
        <v>484</v>
      </c>
      <c r="R1484" s="296">
        <v>0</v>
      </c>
      <c r="S1484" s="297">
        <v>1.3019418022374751E-3</v>
      </c>
      <c r="T1484" s="297">
        <v>6.427425726040297E-4</v>
      </c>
      <c r="U1484" s="298">
        <v>2.0256038073886136</v>
      </c>
      <c r="V1484" s="295"/>
      <c r="W1484" s="295"/>
      <c r="X1484" s="295"/>
      <c r="Y1484" s="313"/>
      <c r="Z1484" s="313"/>
      <c r="AA1484" s="301"/>
      <c r="AB1484" s="295"/>
    </row>
    <row r="1485" spans="1:28" ht="15">
      <c r="A1485" s="247" t="s">
        <v>4972</v>
      </c>
      <c r="B1485" s="287" t="s">
        <v>4973</v>
      </c>
      <c r="C1485" s="287" t="s">
        <v>4974</v>
      </c>
      <c r="D1485" s="305">
        <v>24</v>
      </c>
      <c r="E1485" s="287" t="s">
        <v>15</v>
      </c>
      <c r="F1485" s="289">
        <v>43707</v>
      </c>
      <c r="G1485" s="290" t="s">
        <v>534</v>
      </c>
      <c r="H1485" s="290" t="s">
        <v>918</v>
      </c>
      <c r="I1485" s="291">
        <v>-0.99</v>
      </c>
      <c r="J1485" s="291">
        <v>1</v>
      </c>
      <c r="K1485" s="290" t="s">
        <v>815</v>
      </c>
      <c r="L1485" s="292">
        <v>13.82</v>
      </c>
      <c r="M1485" s="293" t="s">
        <v>919</v>
      </c>
      <c r="N1485" s="293" t="s">
        <v>920</v>
      </c>
      <c r="O1485" s="294" t="s">
        <v>450</v>
      </c>
      <c r="P1485" s="295">
        <v>-9.1162089999999996</v>
      </c>
      <c r="Q1485" s="295" t="s">
        <v>280</v>
      </c>
      <c r="R1485" s="296">
        <v>0</v>
      </c>
      <c r="S1485" s="297">
        <v>1.396914852091382E-3</v>
      </c>
      <c r="T1485" s="297">
        <v>7.2288764334214829E-4</v>
      </c>
      <c r="U1485" s="298">
        <v>1.9324093653516934</v>
      </c>
      <c r="V1485" s="295"/>
      <c r="W1485" s="295"/>
      <c r="X1485" s="295"/>
      <c r="Y1485" s="313"/>
      <c r="Z1485" s="313"/>
      <c r="AA1485" s="301"/>
      <c r="AB1485" s="295"/>
    </row>
    <row r="1486" spans="1:28" ht="15">
      <c r="A1486" s="247" t="s">
        <v>176</v>
      </c>
      <c r="B1486" s="287" t="s">
        <v>4975</v>
      </c>
      <c r="C1486" s="287" t="s">
        <v>4976</v>
      </c>
      <c r="D1486" s="305">
        <v>25</v>
      </c>
      <c r="E1486" s="287" t="s">
        <v>15</v>
      </c>
      <c r="F1486" s="289">
        <v>43707</v>
      </c>
      <c r="G1486" s="290" t="s">
        <v>534</v>
      </c>
      <c r="H1486" s="290" t="s">
        <v>923</v>
      </c>
      <c r="I1486" s="291">
        <v>-1.26</v>
      </c>
      <c r="J1486" s="291">
        <v>16</v>
      </c>
      <c r="K1486" s="290" t="s">
        <v>815</v>
      </c>
      <c r="L1486" s="292">
        <v>49.37</v>
      </c>
      <c r="M1486" s="293" t="s">
        <v>924</v>
      </c>
      <c r="N1486" s="293" t="s">
        <v>925</v>
      </c>
      <c r="O1486" s="294" t="s">
        <v>450</v>
      </c>
      <c r="P1486" s="295">
        <v>-3.9024413</v>
      </c>
      <c r="Q1486" s="295" t="s">
        <v>484</v>
      </c>
      <c r="R1486" s="296">
        <v>0</v>
      </c>
      <c r="S1486" s="297">
        <v>4.062900287999801E-4</v>
      </c>
      <c r="T1486" s="297">
        <v>5.4621467640364615E-4</v>
      </c>
      <c r="U1486" s="298">
        <v>0.74382847322054857</v>
      </c>
      <c r="V1486" s="295"/>
      <c r="W1486" s="295"/>
      <c r="X1486" s="295"/>
      <c r="Y1486" s="313"/>
      <c r="Z1486" s="313"/>
      <c r="AA1486" s="301"/>
      <c r="AB1486" s="295"/>
    </row>
    <row r="1487" spans="1:28" ht="15">
      <c r="A1487" s="247" t="s">
        <v>176</v>
      </c>
      <c r="B1487" s="287" t="s">
        <v>4977</v>
      </c>
      <c r="C1487" s="287" t="s">
        <v>4978</v>
      </c>
      <c r="D1487" s="305">
        <v>26</v>
      </c>
      <c r="E1487" s="287" t="s">
        <v>15</v>
      </c>
      <c r="F1487" s="289">
        <v>43707</v>
      </c>
      <c r="G1487" s="290" t="s">
        <v>534</v>
      </c>
      <c r="H1487" s="290" t="s">
        <v>4979</v>
      </c>
      <c r="I1487" s="291">
        <v>0</v>
      </c>
      <c r="J1487" s="291">
        <v>2</v>
      </c>
      <c r="K1487" s="290" t="s">
        <v>815</v>
      </c>
      <c r="L1487" s="292">
        <v>141.11000000000001</v>
      </c>
      <c r="M1487" s="293" t="s">
        <v>4980</v>
      </c>
      <c r="N1487" s="293" t="s">
        <v>4981</v>
      </c>
      <c r="O1487" s="294" t="s">
        <v>450</v>
      </c>
      <c r="P1487" s="295">
        <v>0.35386086</v>
      </c>
      <c r="Q1487" s="295" t="s">
        <v>408</v>
      </c>
      <c r="R1487" s="296">
        <v>0</v>
      </c>
      <c r="S1487" s="297">
        <v>7.4871925669697109E-4</v>
      </c>
      <c r="T1487" s="297">
        <v>2.0146460298016903E-3</v>
      </c>
      <c r="U1487" s="298">
        <v>0.37163811688084508</v>
      </c>
      <c r="V1487" s="295"/>
      <c r="W1487" s="295"/>
      <c r="X1487" s="295"/>
      <c r="Y1487" s="313"/>
      <c r="Z1487" s="313"/>
      <c r="AA1487" s="301"/>
      <c r="AB1487" s="295"/>
    </row>
    <row r="1488" spans="1:28" ht="15">
      <c r="A1488" s="247" t="s">
        <v>176</v>
      </c>
      <c r="B1488" s="287" t="s">
        <v>4982</v>
      </c>
      <c r="C1488" s="287" t="s">
        <v>4983</v>
      </c>
      <c r="D1488" s="305">
        <v>27</v>
      </c>
      <c r="E1488" s="287" t="s">
        <v>15</v>
      </c>
      <c r="F1488" s="289">
        <v>43707</v>
      </c>
      <c r="G1488" s="290" t="s">
        <v>534</v>
      </c>
      <c r="H1488" s="290" t="s">
        <v>938</v>
      </c>
      <c r="I1488" s="291">
        <v>-18.93</v>
      </c>
      <c r="J1488" s="291">
        <v>7</v>
      </c>
      <c r="K1488" s="290" t="s">
        <v>815</v>
      </c>
      <c r="L1488" s="292">
        <v>25.52</v>
      </c>
      <c r="M1488" s="293" t="s">
        <v>939</v>
      </c>
      <c r="N1488" s="293" t="s">
        <v>940</v>
      </c>
      <c r="O1488" s="294" t="s">
        <v>450</v>
      </c>
      <c r="P1488" s="295">
        <v>-3.5613774999999999</v>
      </c>
      <c r="Q1488" s="295" t="s">
        <v>280</v>
      </c>
      <c r="R1488" s="296">
        <v>0</v>
      </c>
      <c r="S1488" s="297">
        <v>1.3984266085628947E-4</v>
      </c>
      <c r="T1488" s="297">
        <v>6.6722942488973286E-4</v>
      </c>
      <c r="U1488" s="298">
        <v>0.20958707101294288</v>
      </c>
      <c r="V1488" s="295"/>
      <c r="W1488" s="295"/>
      <c r="X1488" s="295"/>
      <c r="Y1488" s="313"/>
      <c r="Z1488" s="313"/>
      <c r="AA1488" s="301"/>
      <c r="AB1488" s="295"/>
    </row>
    <row r="1489" spans="1:28" ht="15">
      <c r="A1489" s="247" t="s">
        <v>176</v>
      </c>
      <c r="B1489" s="287" t="s">
        <v>4984</v>
      </c>
      <c r="C1489" s="287" t="s">
        <v>4985</v>
      </c>
      <c r="D1489" s="305">
        <v>28</v>
      </c>
      <c r="E1489" s="287" t="s">
        <v>15</v>
      </c>
      <c r="F1489" s="289">
        <v>43707</v>
      </c>
      <c r="G1489" s="290" t="s">
        <v>534</v>
      </c>
      <c r="H1489" s="290" t="s">
        <v>2603</v>
      </c>
      <c r="I1489" s="291">
        <v>0</v>
      </c>
      <c r="J1489" s="291">
        <v>13</v>
      </c>
      <c r="K1489" s="290" t="s">
        <v>815</v>
      </c>
      <c r="L1489" s="292">
        <v>16.510000000000002</v>
      </c>
      <c r="M1489" s="293" t="s">
        <v>2604</v>
      </c>
      <c r="N1489" s="293" t="s">
        <v>2605</v>
      </c>
      <c r="O1489" s="294" t="s">
        <v>450</v>
      </c>
      <c r="P1489" s="295">
        <v>-8.4778420000000008</v>
      </c>
      <c r="Q1489" s="295" t="s">
        <v>408</v>
      </c>
      <c r="R1489" s="296">
        <v>0</v>
      </c>
      <c r="S1489" s="297">
        <v>1.5931878573880947E-4</v>
      </c>
      <c r="T1489" s="297">
        <v>1.7022975924979109E-4</v>
      </c>
      <c r="U1489" s="298">
        <v>0.93590442964222775</v>
      </c>
      <c r="V1489" s="295"/>
      <c r="W1489" s="295"/>
      <c r="X1489" s="295"/>
      <c r="Y1489" s="313"/>
      <c r="Z1489" s="313"/>
      <c r="AA1489" s="301"/>
      <c r="AB1489" s="295"/>
    </row>
    <row r="1490" spans="1:28" ht="15">
      <c r="A1490" s="247" t="s">
        <v>176</v>
      </c>
      <c r="B1490" s="287" t="s">
        <v>4986</v>
      </c>
      <c r="C1490" s="287" t="s">
        <v>4987</v>
      </c>
      <c r="D1490" s="305">
        <v>29</v>
      </c>
      <c r="E1490" s="287" t="s">
        <v>15</v>
      </c>
      <c r="F1490" s="289">
        <v>43707</v>
      </c>
      <c r="G1490" s="290" t="s">
        <v>534</v>
      </c>
      <c r="H1490" s="290" t="s">
        <v>3532</v>
      </c>
      <c r="I1490" s="291">
        <v>0</v>
      </c>
      <c r="J1490" s="291">
        <v>4</v>
      </c>
      <c r="K1490" s="290" t="s">
        <v>815</v>
      </c>
      <c r="L1490" s="292">
        <v>70.39</v>
      </c>
      <c r="M1490" s="293" t="s">
        <v>3533</v>
      </c>
      <c r="N1490" s="293" t="s">
        <v>3534</v>
      </c>
      <c r="O1490" s="294" t="s">
        <v>450</v>
      </c>
      <c r="P1490" s="295">
        <v>-2.2348045999999999</v>
      </c>
      <c r="Q1490" s="295" t="s">
        <v>280</v>
      </c>
      <c r="R1490" s="296">
        <v>0</v>
      </c>
      <c r="S1490" s="297">
        <v>4.1529361534035474E-4</v>
      </c>
      <c r="T1490" s="297">
        <v>4.2359903841090465E-4</v>
      </c>
      <c r="U1490" s="298">
        <v>0.98039319659056123</v>
      </c>
      <c r="V1490" s="295"/>
      <c r="W1490" s="295"/>
      <c r="X1490" s="295"/>
      <c r="Y1490" s="313"/>
      <c r="Z1490" s="313"/>
      <c r="AA1490" s="301"/>
      <c r="AB1490" s="295"/>
    </row>
    <row r="1491" spans="1:28" ht="15">
      <c r="A1491" s="247" t="s">
        <v>176</v>
      </c>
      <c r="B1491" s="287" t="s">
        <v>4988</v>
      </c>
      <c r="C1491" s="287" t="s">
        <v>4989</v>
      </c>
      <c r="D1491" s="305">
        <v>30</v>
      </c>
      <c r="E1491" s="287" t="s">
        <v>15</v>
      </c>
      <c r="F1491" s="289">
        <v>43707</v>
      </c>
      <c r="G1491" s="290" t="s">
        <v>534</v>
      </c>
      <c r="H1491" s="290" t="s">
        <v>1937</v>
      </c>
      <c r="I1491" s="291">
        <v>0</v>
      </c>
      <c r="J1491" s="291">
        <v>4</v>
      </c>
      <c r="K1491" s="290" t="s">
        <v>815</v>
      </c>
      <c r="L1491" s="292">
        <v>217.97</v>
      </c>
      <c r="M1491" s="293" t="s">
        <v>1938</v>
      </c>
      <c r="N1491" s="293" t="s">
        <v>1939</v>
      </c>
      <c r="O1491" s="294" t="s">
        <v>450</v>
      </c>
      <c r="P1491" s="295">
        <v>2.8995872</v>
      </c>
      <c r="Q1491" s="295" t="s">
        <v>399</v>
      </c>
      <c r="R1491" s="296">
        <v>0</v>
      </c>
      <c r="S1491" s="297">
        <v>4.8550266559024427E-3</v>
      </c>
      <c r="T1491" s="297">
        <v>6.9394292429629705E-3</v>
      </c>
      <c r="U1491" s="298">
        <v>0.69962910290147473</v>
      </c>
      <c r="V1491" s="295"/>
      <c r="W1491" s="295"/>
      <c r="X1491" s="295"/>
      <c r="Y1491" s="313"/>
      <c r="Z1491" s="313"/>
      <c r="AA1491" s="301"/>
      <c r="AB1491" s="295"/>
    </row>
    <row r="1492" spans="1:28" ht="15">
      <c r="A1492" s="247" t="s">
        <v>176</v>
      </c>
      <c r="B1492" s="287" t="s">
        <v>4990</v>
      </c>
      <c r="C1492" s="287" t="s">
        <v>4991</v>
      </c>
      <c r="D1492" s="305">
        <v>31</v>
      </c>
      <c r="E1492" s="287" t="s">
        <v>15</v>
      </c>
      <c r="F1492" s="289">
        <v>43707</v>
      </c>
      <c r="G1492" s="290" t="s">
        <v>534</v>
      </c>
      <c r="H1492" s="290" t="s">
        <v>4992</v>
      </c>
      <c r="I1492" s="291">
        <v>0</v>
      </c>
      <c r="J1492" s="291">
        <v>3</v>
      </c>
      <c r="K1492" s="290" t="s">
        <v>815</v>
      </c>
      <c r="L1492" s="292">
        <v>180.91</v>
      </c>
      <c r="M1492" s="293" t="s">
        <v>4993</v>
      </c>
      <c r="N1492" s="293" t="s">
        <v>4994</v>
      </c>
      <c r="O1492" s="294" t="s">
        <v>450</v>
      </c>
      <c r="P1492" s="295">
        <v>4.8445343999999997</v>
      </c>
      <c r="Q1492" s="295" t="s">
        <v>447</v>
      </c>
      <c r="R1492" s="296">
        <v>0</v>
      </c>
      <c r="S1492" s="297">
        <v>9.316375698395741E-4</v>
      </c>
      <c r="T1492" s="297">
        <v>1.2228117943895648E-3</v>
      </c>
      <c r="U1492" s="298">
        <v>0.76188140653701597</v>
      </c>
      <c r="V1492" s="295"/>
      <c r="W1492" s="295"/>
      <c r="X1492" s="295"/>
      <c r="Y1492" s="313"/>
      <c r="Z1492" s="313"/>
      <c r="AA1492" s="301"/>
      <c r="AB1492" s="295"/>
    </row>
    <row r="1493" spans="1:28" ht="15">
      <c r="A1493" s="247" t="s">
        <v>4995</v>
      </c>
      <c r="B1493" s="287" t="s">
        <v>4996</v>
      </c>
      <c r="C1493" s="287" t="s">
        <v>4997</v>
      </c>
      <c r="D1493" s="305">
        <v>32</v>
      </c>
      <c r="E1493" s="287" t="s">
        <v>15</v>
      </c>
      <c r="F1493" s="289">
        <v>43707</v>
      </c>
      <c r="G1493" s="290" t="s">
        <v>534</v>
      </c>
      <c r="H1493" s="290" t="s">
        <v>2939</v>
      </c>
      <c r="I1493" s="291">
        <v>0</v>
      </c>
      <c r="J1493" s="291">
        <v>1</v>
      </c>
      <c r="K1493" s="290" t="s">
        <v>815</v>
      </c>
      <c r="L1493" s="292">
        <v>36.4</v>
      </c>
      <c r="M1493" s="293" t="s">
        <v>2940</v>
      </c>
      <c r="N1493" s="293" t="s">
        <v>2941</v>
      </c>
      <c r="O1493" s="294" t="s">
        <v>450</v>
      </c>
      <c r="P1493" s="295">
        <v>-2.4604560000000002</v>
      </c>
      <c r="Q1493" s="295" t="s">
        <v>447</v>
      </c>
      <c r="R1493" s="296">
        <v>0</v>
      </c>
      <c r="S1493" s="297">
        <v>9.484397550927591E-5</v>
      </c>
      <c r="T1493" s="297">
        <v>3.9610279159084638E-4</v>
      </c>
      <c r="U1493" s="298">
        <v>0.23944283535180133</v>
      </c>
      <c r="V1493" s="295"/>
      <c r="W1493" s="295"/>
      <c r="X1493" s="295"/>
      <c r="Y1493" s="313"/>
      <c r="Z1493" s="313"/>
      <c r="AA1493" s="301"/>
      <c r="AB1493" s="295"/>
    </row>
    <row r="1494" spans="1:28" ht="15">
      <c r="A1494" s="247" t="s">
        <v>176</v>
      </c>
      <c r="B1494" s="287" t="s">
        <v>4998</v>
      </c>
      <c r="C1494" s="287" t="s">
        <v>4999</v>
      </c>
      <c r="D1494" s="305">
        <v>33</v>
      </c>
      <c r="E1494" s="287" t="s">
        <v>15</v>
      </c>
      <c r="F1494" s="289">
        <v>43707</v>
      </c>
      <c r="G1494" s="290" t="s">
        <v>534</v>
      </c>
      <c r="H1494" s="290" t="s">
        <v>945</v>
      </c>
      <c r="I1494" s="291">
        <v>-48.88</v>
      </c>
      <c r="J1494" s="291">
        <v>43</v>
      </c>
      <c r="K1494" s="290" t="s">
        <v>815</v>
      </c>
      <c r="L1494" s="292">
        <v>20.43</v>
      </c>
      <c r="M1494" s="293" t="s">
        <v>946</v>
      </c>
      <c r="N1494" s="293" t="s">
        <v>947</v>
      </c>
      <c r="O1494" s="294" t="s">
        <v>450</v>
      </c>
      <c r="P1494" s="295">
        <v>-13.560033000000001</v>
      </c>
      <c r="Q1494" s="295" t="s">
        <v>484</v>
      </c>
      <c r="R1494" s="296">
        <v>0</v>
      </c>
      <c r="S1494" s="297">
        <v>3.3613147019773853E-4</v>
      </c>
      <c r="T1494" s="297">
        <v>3.0570516076487036E-4</v>
      </c>
      <c r="U1494" s="298">
        <v>1.0995282819457217</v>
      </c>
      <c r="V1494" s="295"/>
      <c r="W1494" s="295"/>
      <c r="X1494" s="295"/>
      <c r="Y1494" s="313"/>
      <c r="Z1494" s="313"/>
      <c r="AA1494" s="301"/>
      <c r="AB1494" s="295"/>
    </row>
    <row r="1495" spans="1:28" ht="15">
      <c r="A1495" s="247" t="s">
        <v>5000</v>
      </c>
      <c r="B1495" s="287" t="s">
        <v>5001</v>
      </c>
      <c r="C1495" s="287" t="s">
        <v>5002</v>
      </c>
      <c r="D1495" s="305">
        <v>34</v>
      </c>
      <c r="E1495" s="287" t="s">
        <v>15</v>
      </c>
      <c r="F1495" s="289">
        <v>43707</v>
      </c>
      <c r="G1495" s="290" t="s">
        <v>534</v>
      </c>
      <c r="H1495" s="290" t="s">
        <v>951</v>
      </c>
      <c r="I1495" s="291">
        <v>-24.74</v>
      </c>
      <c r="J1495" s="291">
        <v>1</v>
      </c>
      <c r="K1495" s="290" t="s">
        <v>815</v>
      </c>
      <c r="L1495" s="292">
        <v>17.57</v>
      </c>
      <c r="M1495" s="293" t="s">
        <v>952</v>
      </c>
      <c r="N1495" s="293" t="s">
        <v>953</v>
      </c>
      <c r="O1495" s="294" t="s">
        <v>450</v>
      </c>
      <c r="P1495" s="295">
        <v>1.1946559000000001</v>
      </c>
      <c r="Q1495" s="295" t="s">
        <v>456</v>
      </c>
      <c r="R1495" s="296">
        <v>0</v>
      </c>
      <c r="S1495" s="297">
        <v>1.9748215168969289E-5</v>
      </c>
      <c r="T1495" s="297">
        <v>1.2538336646066315E-4</v>
      </c>
      <c r="U1495" s="298">
        <v>0.15750267141826144</v>
      </c>
      <c r="V1495" s="295"/>
      <c r="W1495" s="295"/>
      <c r="X1495" s="295"/>
      <c r="Y1495" s="313"/>
      <c r="Z1495" s="313"/>
      <c r="AA1495" s="301"/>
      <c r="AB1495" s="295"/>
    </row>
    <row r="1496" spans="1:28" ht="15">
      <c r="A1496" s="247" t="s">
        <v>176</v>
      </c>
      <c r="B1496" s="287" t="s">
        <v>5003</v>
      </c>
      <c r="C1496" s="287" t="s">
        <v>5004</v>
      </c>
      <c r="D1496" s="305">
        <v>35</v>
      </c>
      <c r="E1496" s="287" t="s">
        <v>15</v>
      </c>
      <c r="F1496" s="289">
        <v>43707</v>
      </c>
      <c r="G1496" s="290" t="s">
        <v>534</v>
      </c>
      <c r="H1496" s="290" t="s">
        <v>961</v>
      </c>
      <c r="I1496" s="291">
        <v>-70.23</v>
      </c>
      <c r="J1496" s="291">
        <v>10</v>
      </c>
      <c r="K1496" s="290" t="s">
        <v>815</v>
      </c>
      <c r="L1496" s="292">
        <v>16.600000000000001</v>
      </c>
      <c r="M1496" s="293" t="s">
        <v>962</v>
      </c>
      <c r="N1496" s="293" t="s">
        <v>963</v>
      </c>
      <c r="O1496" s="294" t="s">
        <v>450</v>
      </c>
      <c r="P1496" s="295">
        <v>13.6716</v>
      </c>
      <c r="Q1496" s="295" t="s">
        <v>408</v>
      </c>
      <c r="R1496" s="296">
        <v>0</v>
      </c>
      <c r="S1496" s="297">
        <v>6.2728715811422153E-5</v>
      </c>
      <c r="T1496" s="297">
        <v>2.5972802227334672E-4</v>
      </c>
      <c r="U1496" s="298">
        <v>0.24151693476264294</v>
      </c>
      <c r="V1496" s="295"/>
      <c r="W1496" s="295"/>
      <c r="X1496" s="295"/>
      <c r="Y1496" s="313"/>
      <c r="Z1496" s="313"/>
      <c r="AA1496" s="301"/>
      <c r="AB1496" s="295"/>
    </row>
    <row r="1497" spans="1:28" ht="15">
      <c r="A1497" s="247" t="s">
        <v>176</v>
      </c>
      <c r="B1497" s="287" t="s">
        <v>5005</v>
      </c>
      <c r="C1497" s="287" t="s">
        <v>5006</v>
      </c>
      <c r="D1497" s="305">
        <v>36</v>
      </c>
      <c r="E1497" s="287" t="s">
        <v>15</v>
      </c>
      <c r="F1497" s="289">
        <v>43707</v>
      </c>
      <c r="G1497" s="290" t="s">
        <v>534</v>
      </c>
      <c r="H1497" s="290" t="s">
        <v>966</v>
      </c>
      <c r="I1497" s="291">
        <v>-0.33</v>
      </c>
      <c r="J1497" s="291">
        <v>2</v>
      </c>
      <c r="K1497" s="290" t="s">
        <v>815</v>
      </c>
      <c r="L1497" s="292">
        <v>39.89</v>
      </c>
      <c r="M1497" s="293" t="s">
        <v>967</v>
      </c>
      <c r="N1497" s="293" t="s">
        <v>968</v>
      </c>
      <c r="O1497" s="294" t="s">
        <v>450</v>
      </c>
      <c r="P1497" s="295">
        <v>7.7491760000000003</v>
      </c>
      <c r="Q1497" s="295" t="s">
        <v>484</v>
      </c>
      <c r="R1497" s="296">
        <v>0</v>
      </c>
      <c r="S1497" s="297">
        <v>1.7898422391747753E-4</v>
      </c>
      <c r="T1497" s="297">
        <v>1.3637780072786347E-3</v>
      </c>
      <c r="U1497" s="298">
        <v>0.13124146522543909</v>
      </c>
      <c r="V1497" s="295"/>
      <c r="W1497" s="295"/>
      <c r="X1497" s="295"/>
      <c r="Y1497" s="313"/>
      <c r="Z1497" s="313"/>
      <c r="AA1497" s="301"/>
      <c r="AB1497" s="295"/>
    </row>
    <row r="1498" spans="1:28" ht="15">
      <c r="A1498" s="247" t="s">
        <v>5007</v>
      </c>
      <c r="B1498" s="287" t="s">
        <v>5008</v>
      </c>
      <c r="C1498" s="287" t="s">
        <v>5009</v>
      </c>
      <c r="D1498" s="305">
        <v>37</v>
      </c>
      <c r="E1498" s="287" t="s">
        <v>15</v>
      </c>
      <c r="F1498" s="289">
        <v>43707</v>
      </c>
      <c r="G1498" s="290" t="s">
        <v>534</v>
      </c>
      <c r="H1498" s="290" t="s">
        <v>971</v>
      </c>
      <c r="I1498" s="291">
        <v>0</v>
      </c>
      <c r="J1498" s="291">
        <v>1</v>
      </c>
      <c r="K1498" s="290" t="s">
        <v>815</v>
      </c>
      <c r="L1498" s="292">
        <v>14.16</v>
      </c>
      <c r="M1498" s="293" t="s">
        <v>972</v>
      </c>
      <c r="N1498" s="293" t="s">
        <v>973</v>
      </c>
      <c r="O1498" s="294" t="s">
        <v>450</v>
      </c>
      <c r="P1498" s="295">
        <v>-2.5260031000000001</v>
      </c>
      <c r="Q1498" s="295" t="s">
        <v>280</v>
      </c>
      <c r="R1498" s="296">
        <v>0</v>
      </c>
      <c r="S1498" s="297">
        <v>1.5759265902664432E-5</v>
      </c>
      <c r="T1498" s="297">
        <v>7.3101021426809129E-5</v>
      </c>
      <c r="U1498" s="298">
        <v>0.21558202053911202</v>
      </c>
      <c r="V1498" s="295"/>
      <c r="W1498" s="295"/>
      <c r="X1498" s="295"/>
      <c r="Y1498" s="313"/>
      <c r="Z1498" s="313"/>
      <c r="AA1498" s="301"/>
      <c r="AB1498" s="295"/>
    </row>
    <row r="1499" spans="1:28" ht="15">
      <c r="A1499" s="247" t="s">
        <v>176</v>
      </c>
      <c r="B1499" s="287" t="s">
        <v>5010</v>
      </c>
      <c r="C1499" s="287" t="s">
        <v>5011</v>
      </c>
      <c r="D1499" s="305">
        <v>38</v>
      </c>
      <c r="E1499" s="287" t="s">
        <v>15</v>
      </c>
      <c r="F1499" s="289">
        <v>43707</v>
      </c>
      <c r="G1499" s="290" t="s">
        <v>534</v>
      </c>
      <c r="H1499" s="290" t="s">
        <v>981</v>
      </c>
      <c r="I1499" s="291">
        <v>-9.5399999999999991</v>
      </c>
      <c r="J1499" s="291">
        <v>7</v>
      </c>
      <c r="K1499" s="290" t="s">
        <v>815</v>
      </c>
      <c r="L1499" s="292">
        <v>22.58</v>
      </c>
      <c r="M1499" s="293" t="s">
        <v>982</v>
      </c>
      <c r="N1499" s="293" t="s">
        <v>983</v>
      </c>
      <c r="O1499" s="294" t="s">
        <v>450</v>
      </c>
      <c r="P1499" s="295">
        <v>-2.3550749999999998</v>
      </c>
      <c r="Q1499" s="295" t="s">
        <v>484</v>
      </c>
      <c r="R1499" s="296">
        <v>0</v>
      </c>
      <c r="S1499" s="297">
        <v>8.4315590314362006E-4</v>
      </c>
      <c r="T1499" s="297">
        <v>4.3734398646091586E-4</v>
      </c>
      <c r="U1499" s="298">
        <v>1.9279009869705168</v>
      </c>
      <c r="V1499" s="295"/>
      <c r="W1499" s="295"/>
      <c r="X1499" s="295"/>
      <c r="Y1499" s="313"/>
      <c r="Z1499" s="313"/>
      <c r="AA1499" s="301"/>
      <c r="AB1499" s="295"/>
    </row>
    <row r="1500" spans="1:28" ht="15">
      <c r="A1500" s="247" t="s">
        <v>5012</v>
      </c>
      <c r="B1500" s="287" t="s">
        <v>5013</v>
      </c>
      <c r="C1500" s="287" t="s">
        <v>5014</v>
      </c>
      <c r="D1500" s="305">
        <v>39</v>
      </c>
      <c r="E1500" s="287" t="s">
        <v>15</v>
      </c>
      <c r="F1500" s="289">
        <v>43707</v>
      </c>
      <c r="G1500" s="290" t="s">
        <v>534</v>
      </c>
      <c r="H1500" s="290" t="s">
        <v>4321</v>
      </c>
      <c r="I1500" s="291">
        <v>0</v>
      </c>
      <c r="J1500" s="291">
        <v>1</v>
      </c>
      <c r="K1500" s="290" t="s">
        <v>815</v>
      </c>
      <c r="L1500" s="292">
        <v>72.09</v>
      </c>
      <c r="M1500" s="293" t="s">
        <v>4322</v>
      </c>
      <c r="N1500" s="293" t="s">
        <v>4323</v>
      </c>
      <c r="O1500" s="294" t="s">
        <v>450</v>
      </c>
      <c r="P1500" s="295">
        <v>-2.6910663000000001</v>
      </c>
      <c r="Q1500" s="295" t="s">
        <v>447</v>
      </c>
      <c r="R1500" s="296">
        <v>0</v>
      </c>
      <c r="S1500" s="297">
        <v>5.8407278565087289E-3</v>
      </c>
      <c r="T1500" s="297">
        <v>5.3499447827298225E-3</v>
      </c>
      <c r="U1500" s="298">
        <v>1.0917361007842932</v>
      </c>
      <c r="V1500" s="295"/>
      <c r="W1500" s="295"/>
      <c r="X1500" s="295"/>
      <c r="Y1500" s="313"/>
      <c r="Z1500" s="313"/>
      <c r="AA1500" s="301"/>
      <c r="AB1500" s="295"/>
    </row>
    <row r="1501" spans="1:28" ht="15">
      <c r="A1501" s="247" t="s">
        <v>5015</v>
      </c>
      <c r="B1501" s="287" t="s">
        <v>5016</v>
      </c>
      <c r="C1501" s="287" t="s">
        <v>5017</v>
      </c>
      <c r="D1501" s="305">
        <v>40</v>
      </c>
      <c r="E1501" s="287" t="s">
        <v>15</v>
      </c>
      <c r="F1501" s="289">
        <v>43707</v>
      </c>
      <c r="G1501" s="290" t="s">
        <v>534</v>
      </c>
      <c r="H1501" s="290" t="s">
        <v>986</v>
      </c>
      <c r="I1501" s="291">
        <v>0</v>
      </c>
      <c r="J1501" s="291">
        <v>1</v>
      </c>
      <c r="K1501" s="290" t="s">
        <v>815</v>
      </c>
      <c r="L1501" s="292">
        <v>262.43</v>
      </c>
      <c r="M1501" s="293" t="s">
        <v>987</v>
      </c>
      <c r="N1501" s="293" t="s">
        <v>988</v>
      </c>
      <c r="O1501" s="294" t="s">
        <v>450</v>
      </c>
      <c r="P1501" s="295">
        <v>0.94535349999999996</v>
      </c>
      <c r="Q1501" s="295" t="s">
        <v>484</v>
      </c>
      <c r="R1501" s="296">
        <v>0</v>
      </c>
      <c r="S1501" s="297">
        <v>6.9302388881267924E-4</v>
      </c>
      <c r="T1501" s="297">
        <v>1.2504931858677371E-3</v>
      </c>
      <c r="U1501" s="298">
        <v>0.55420045198549317</v>
      </c>
      <c r="V1501" s="295"/>
      <c r="W1501" s="295"/>
      <c r="X1501" s="295"/>
      <c r="Y1501" s="313"/>
      <c r="Z1501" s="313"/>
      <c r="AA1501" s="301"/>
      <c r="AB1501" s="295"/>
    </row>
    <row r="1502" spans="1:28" ht="15">
      <c r="A1502" s="247" t="s">
        <v>5018</v>
      </c>
      <c r="B1502" s="287" t="s">
        <v>5019</v>
      </c>
      <c r="C1502" s="287" t="s">
        <v>5020</v>
      </c>
      <c r="D1502" s="305">
        <v>41</v>
      </c>
      <c r="E1502" s="287" t="s">
        <v>15</v>
      </c>
      <c r="F1502" s="289">
        <v>43707</v>
      </c>
      <c r="G1502" s="290" t="s">
        <v>534</v>
      </c>
      <c r="H1502" s="290" t="s">
        <v>2959</v>
      </c>
      <c r="I1502" s="291">
        <v>0</v>
      </c>
      <c r="J1502" s="291">
        <v>1</v>
      </c>
      <c r="K1502" s="290" t="s">
        <v>815</v>
      </c>
      <c r="L1502" s="292">
        <v>39.82</v>
      </c>
      <c r="M1502" s="293" t="s">
        <v>2960</v>
      </c>
      <c r="N1502" s="293" t="s">
        <v>2961</v>
      </c>
      <c r="O1502" s="294" t="s">
        <v>450</v>
      </c>
      <c r="P1502" s="295">
        <v>7.9444885000000003</v>
      </c>
      <c r="Q1502" s="295" t="s">
        <v>447</v>
      </c>
      <c r="R1502" s="296">
        <v>0</v>
      </c>
      <c r="S1502" s="297">
        <v>1.2685270498756366E-5</v>
      </c>
      <c r="T1502" s="297">
        <v>2.6652333504991583E-4</v>
      </c>
      <c r="U1502" s="298">
        <v>4.7595346562733822E-2</v>
      </c>
      <c r="V1502" s="295"/>
      <c r="W1502" s="295"/>
      <c r="X1502" s="295"/>
      <c r="Y1502" s="313"/>
      <c r="Z1502" s="313"/>
      <c r="AA1502" s="301"/>
      <c r="AB1502" s="295"/>
    </row>
    <row r="1503" spans="1:28" ht="15">
      <c r="A1503" s="247" t="s">
        <v>5021</v>
      </c>
      <c r="B1503" s="287" t="s">
        <v>5022</v>
      </c>
      <c r="C1503" s="287" t="s">
        <v>5023</v>
      </c>
      <c r="D1503" s="305">
        <v>42</v>
      </c>
      <c r="E1503" s="287" t="s">
        <v>15</v>
      </c>
      <c r="F1503" s="289">
        <v>43707</v>
      </c>
      <c r="G1503" s="290" t="s">
        <v>534</v>
      </c>
      <c r="H1503" s="290" t="s">
        <v>2222</v>
      </c>
      <c r="I1503" s="291">
        <v>0</v>
      </c>
      <c r="J1503" s="291">
        <v>1</v>
      </c>
      <c r="K1503" s="290" t="s">
        <v>815</v>
      </c>
      <c r="L1503" s="292">
        <v>96.56</v>
      </c>
      <c r="M1503" s="293" t="s">
        <v>2223</v>
      </c>
      <c r="N1503" s="293" t="s">
        <v>2224</v>
      </c>
      <c r="O1503" s="294" t="s">
        <v>450</v>
      </c>
      <c r="P1503" s="295">
        <v>0.55972339999999998</v>
      </c>
      <c r="Q1503" s="295" t="s">
        <v>404</v>
      </c>
      <c r="R1503" s="296">
        <v>0</v>
      </c>
      <c r="S1503" s="297">
        <v>1.966315872443925E-3</v>
      </c>
      <c r="T1503" s="297">
        <v>4.8562105938251511E-3</v>
      </c>
      <c r="U1503" s="298">
        <v>0.4049074549905573</v>
      </c>
      <c r="V1503" s="295"/>
      <c r="W1503" s="295"/>
      <c r="X1503" s="295"/>
      <c r="Y1503" s="313"/>
      <c r="Z1503" s="313"/>
      <c r="AA1503" s="301"/>
      <c r="AB1503" s="295"/>
    </row>
    <row r="1504" spans="1:28" ht="15">
      <c r="A1504" s="247" t="s">
        <v>5024</v>
      </c>
      <c r="B1504" s="287" t="s">
        <v>5025</v>
      </c>
      <c r="C1504" s="287" t="s">
        <v>5026</v>
      </c>
      <c r="D1504" s="305">
        <v>43</v>
      </c>
      <c r="E1504" s="287" t="s">
        <v>15</v>
      </c>
      <c r="F1504" s="289">
        <v>43707</v>
      </c>
      <c r="G1504" s="290" t="s">
        <v>534</v>
      </c>
      <c r="H1504" s="290" t="s">
        <v>1484</v>
      </c>
      <c r="I1504" s="291">
        <v>0</v>
      </c>
      <c r="J1504" s="291">
        <v>1</v>
      </c>
      <c r="K1504" s="290" t="s">
        <v>815</v>
      </c>
      <c r="L1504" s="292">
        <v>538.32000000000005</v>
      </c>
      <c r="M1504" s="293" t="s">
        <v>1485</v>
      </c>
      <c r="N1504" s="293" t="s">
        <v>1486</v>
      </c>
      <c r="O1504" s="294" t="s">
        <v>450</v>
      </c>
      <c r="P1504" s="295">
        <v>10.68927</v>
      </c>
      <c r="Q1504" s="295" t="s">
        <v>408</v>
      </c>
      <c r="R1504" s="296">
        <v>0</v>
      </c>
      <c r="S1504" s="297">
        <v>2.4168059079503774E-3</v>
      </c>
      <c r="T1504" s="297">
        <v>1.080307013726459E-3</v>
      </c>
      <c r="U1504" s="298">
        <v>2.2371472898373028</v>
      </c>
      <c r="V1504" s="295"/>
      <c r="W1504" s="295"/>
      <c r="X1504" s="295"/>
      <c r="Y1504" s="313"/>
      <c r="Z1504" s="313"/>
      <c r="AA1504" s="301"/>
      <c r="AB1504" s="295"/>
    </row>
    <row r="1505" spans="1:28" ht="15">
      <c r="A1505" s="247" t="s">
        <v>5027</v>
      </c>
      <c r="B1505" s="287" t="s">
        <v>5028</v>
      </c>
      <c r="C1505" s="287" t="s">
        <v>5029</v>
      </c>
      <c r="D1505" s="305">
        <v>44</v>
      </c>
      <c r="E1505" s="287" t="s">
        <v>15</v>
      </c>
      <c r="F1505" s="289">
        <v>43707</v>
      </c>
      <c r="G1505" s="290" t="s">
        <v>534</v>
      </c>
      <c r="H1505" s="290" t="s">
        <v>1006</v>
      </c>
      <c r="I1505" s="291">
        <v>0</v>
      </c>
      <c r="J1505" s="291">
        <v>1</v>
      </c>
      <c r="K1505" s="290" t="s">
        <v>815</v>
      </c>
      <c r="L1505" s="292">
        <v>16.920000000000002</v>
      </c>
      <c r="M1505" s="293" t="s">
        <v>1007</v>
      </c>
      <c r="N1505" s="293" t="s">
        <v>1008</v>
      </c>
      <c r="O1505" s="294" t="s">
        <v>450</v>
      </c>
      <c r="P1505" s="295">
        <v>-7.3746324000000003</v>
      </c>
      <c r="Q1505" s="295" t="s">
        <v>408</v>
      </c>
      <c r="R1505" s="296">
        <v>0</v>
      </c>
      <c r="S1505" s="297">
        <v>7.7491945108637423E-5</v>
      </c>
      <c r="T1505" s="297">
        <v>1.3283077117052066E-4</v>
      </c>
      <c r="U1505" s="298">
        <v>0.58338850573379286</v>
      </c>
      <c r="V1505" s="295"/>
      <c r="W1505" s="295"/>
      <c r="X1505" s="295"/>
      <c r="Y1505" s="313"/>
      <c r="Z1505" s="313"/>
      <c r="AA1505" s="301"/>
      <c r="AB1505" s="295"/>
    </row>
    <row r="1506" spans="1:28" ht="15">
      <c r="A1506" s="247" t="s">
        <v>5030</v>
      </c>
      <c r="B1506" s="287" t="s">
        <v>5031</v>
      </c>
      <c r="C1506" s="287" t="s">
        <v>5032</v>
      </c>
      <c r="D1506" s="305">
        <v>45</v>
      </c>
      <c r="E1506" s="287" t="s">
        <v>15</v>
      </c>
      <c r="F1506" s="289">
        <v>43707</v>
      </c>
      <c r="G1506" s="290" t="s">
        <v>534</v>
      </c>
      <c r="H1506" s="290" t="s">
        <v>1218</v>
      </c>
      <c r="I1506" s="291">
        <v>0</v>
      </c>
      <c r="J1506" s="291">
        <v>1</v>
      </c>
      <c r="K1506" s="290" t="s">
        <v>815</v>
      </c>
      <c r="L1506" s="292">
        <v>203.85</v>
      </c>
      <c r="M1506" s="293" t="s">
        <v>1219</v>
      </c>
      <c r="N1506" s="293" t="s">
        <v>1220</v>
      </c>
      <c r="O1506" s="294" t="s">
        <v>450</v>
      </c>
      <c r="P1506" s="295">
        <v>-2.3449719999999998</v>
      </c>
      <c r="Q1506" s="295" t="s">
        <v>447</v>
      </c>
      <c r="R1506" s="296">
        <v>0</v>
      </c>
      <c r="S1506" s="297">
        <v>2.5507492114266338E-4</v>
      </c>
      <c r="T1506" s="297">
        <v>8.9040253328378333E-4</v>
      </c>
      <c r="U1506" s="298">
        <v>0.28647146836156578</v>
      </c>
      <c r="V1506" s="295"/>
      <c r="W1506" s="295"/>
      <c r="X1506" s="295"/>
      <c r="Y1506" s="313"/>
      <c r="Z1506" s="313"/>
      <c r="AA1506" s="301"/>
      <c r="AB1506" s="295"/>
    </row>
    <row r="1507" spans="1:28" ht="15">
      <c r="A1507" s="247" t="s">
        <v>176</v>
      </c>
      <c r="B1507" s="287" t="s">
        <v>5033</v>
      </c>
      <c r="C1507" s="287" t="s">
        <v>5034</v>
      </c>
      <c r="D1507" s="305">
        <v>46</v>
      </c>
      <c r="E1507" s="287" t="s">
        <v>15</v>
      </c>
      <c r="F1507" s="289">
        <v>43707</v>
      </c>
      <c r="G1507" s="290" t="s">
        <v>534</v>
      </c>
      <c r="H1507" s="290" t="s">
        <v>1011</v>
      </c>
      <c r="I1507" s="291">
        <v>-7.01</v>
      </c>
      <c r="J1507" s="291">
        <v>2</v>
      </c>
      <c r="K1507" s="290" t="s">
        <v>815</v>
      </c>
      <c r="L1507" s="292">
        <v>57.27</v>
      </c>
      <c r="M1507" s="293" t="s">
        <v>1012</v>
      </c>
      <c r="N1507" s="293" t="s">
        <v>1013</v>
      </c>
      <c r="O1507" s="294" t="s">
        <v>450</v>
      </c>
      <c r="P1507" s="295">
        <v>-1.9669652</v>
      </c>
      <c r="Q1507" s="295" t="s">
        <v>447</v>
      </c>
      <c r="R1507" s="296">
        <v>0</v>
      </c>
      <c r="S1507" s="297">
        <v>6.6642844244459989E-5</v>
      </c>
      <c r="T1507" s="297">
        <v>6.7768448827046899E-4</v>
      </c>
      <c r="U1507" s="298">
        <v>9.8339043312826016E-2</v>
      </c>
      <c r="V1507" s="295"/>
      <c r="W1507" s="295"/>
      <c r="X1507" s="295"/>
      <c r="Y1507" s="313"/>
      <c r="Z1507" s="313"/>
      <c r="AA1507" s="301"/>
      <c r="AB1507" s="295"/>
    </row>
    <row r="1508" spans="1:28" ht="15">
      <c r="A1508" s="247" t="s">
        <v>176</v>
      </c>
      <c r="B1508" s="287" t="s">
        <v>5035</v>
      </c>
      <c r="C1508" s="287" t="s">
        <v>5036</v>
      </c>
      <c r="D1508" s="305">
        <v>47</v>
      </c>
      <c r="E1508" s="287" t="s">
        <v>15</v>
      </c>
      <c r="F1508" s="289">
        <v>43707</v>
      </c>
      <c r="G1508" s="290" t="s">
        <v>534</v>
      </c>
      <c r="H1508" s="290" t="s">
        <v>768</v>
      </c>
      <c r="I1508" s="291">
        <v>-3.03</v>
      </c>
      <c r="J1508" s="291">
        <v>7</v>
      </c>
      <c r="K1508" s="290" t="s">
        <v>815</v>
      </c>
      <c r="L1508" s="292">
        <v>139.19999999999999</v>
      </c>
      <c r="M1508" s="293" t="s">
        <v>769</v>
      </c>
      <c r="N1508" s="293" t="s">
        <v>770</v>
      </c>
      <c r="O1508" s="294" t="s">
        <v>450</v>
      </c>
      <c r="P1508" s="295">
        <v>0.79182386000000005</v>
      </c>
      <c r="Q1508" s="295" t="s">
        <v>447</v>
      </c>
      <c r="R1508" s="296">
        <v>0</v>
      </c>
      <c r="S1508" s="297">
        <v>9.348897884432103E-4</v>
      </c>
      <c r="T1508" s="297">
        <v>1.1587610570715462E-3</v>
      </c>
      <c r="U1508" s="298">
        <v>0.80680118022423908</v>
      </c>
      <c r="V1508" s="295"/>
      <c r="W1508" s="295"/>
      <c r="X1508" s="295"/>
      <c r="Y1508" s="313"/>
      <c r="Z1508" s="313"/>
      <c r="AA1508" s="301"/>
      <c r="AB1508" s="295"/>
    </row>
    <row r="1509" spans="1:28" ht="15">
      <c r="A1509" s="247" t="s">
        <v>176</v>
      </c>
      <c r="B1509" s="287" t="s">
        <v>5037</v>
      </c>
      <c r="C1509" s="287" t="s">
        <v>5038</v>
      </c>
      <c r="D1509" s="305">
        <v>48</v>
      </c>
      <c r="E1509" s="287" t="s">
        <v>15</v>
      </c>
      <c r="F1509" s="289">
        <v>43707</v>
      </c>
      <c r="G1509" s="290" t="s">
        <v>534</v>
      </c>
      <c r="H1509" s="290" t="s">
        <v>1025</v>
      </c>
      <c r="I1509" s="291">
        <v>-12.99</v>
      </c>
      <c r="J1509" s="291">
        <v>8</v>
      </c>
      <c r="K1509" s="290" t="s">
        <v>815</v>
      </c>
      <c r="L1509" s="292">
        <v>159.72</v>
      </c>
      <c r="M1509" s="293" t="s">
        <v>1026</v>
      </c>
      <c r="N1509" s="293" t="s">
        <v>1027</v>
      </c>
      <c r="O1509" s="294" t="s">
        <v>450</v>
      </c>
      <c r="P1509" s="295">
        <v>-1.0342716999999999</v>
      </c>
      <c r="Q1509" s="295" t="s">
        <v>280</v>
      </c>
      <c r="R1509" s="296">
        <v>0</v>
      </c>
      <c r="S1509" s="297">
        <v>7.7201827877413569E-4</v>
      </c>
      <c r="T1509" s="297">
        <v>2.0737626386950004E-3</v>
      </c>
      <c r="U1509" s="298">
        <v>0.37227899874787967</v>
      </c>
      <c r="V1509" s="295"/>
      <c r="W1509" s="295"/>
      <c r="X1509" s="295"/>
      <c r="Y1509" s="313"/>
      <c r="Z1509" s="313"/>
      <c r="AA1509" s="301"/>
      <c r="AB1509" s="295"/>
    </row>
    <row r="1510" spans="1:28" ht="15">
      <c r="A1510" s="247" t="s">
        <v>176</v>
      </c>
      <c r="B1510" s="287" t="s">
        <v>5039</v>
      </c>
      <c r="C1510" s="287" t="s">
        <v>5040</v>
      </c>
      <c r="D1510" s="305">
        <v>49</v>
      </c>
      <c r="E1510" s="287" t="s">
        <v>15</v>
      </c>
      <c r="F1510" s="289">
        <v>43707</v>
      </c>
      <c r="G1510" s="290" t="s">
        <v>534</v>
      </c>
      <c r="H1510" s="290" t="s">
        <v>1030</v>
      </c>
      <c r="I1510" s="291">
        <v>-20.18</v>
      </c>
      <c r="J1510" s="291">
        <v>7</v>
      </c>
      <c r="K1510" s="290" t="s">
        <v>815</v>
      </c>
      <c r="L1510" s="292">
        <v>20.76</v>
      </c>
      <c r="M1510" s="293" t="s">
        <v>1031</v>
      </c>
      <c r="N1510" s="293" t="s">
        <v>1032</v>
      </c>
      <c r="O1510" s="294" t="s">
        <v>450</v>
      </c>
      <c r="P1510" s="295">
        <v>-6.2176169999999997</v>
      </c>
      <c r="Q1510" s="295" t="s">
        <v>280</v>
      </c>
      <c r="R1510" s="296">
        <v>0</v>
      </c>
      <c r="S1510" s="297">
        <v>9.2647239858112656E-5</v>
      </c>
      <c r="T1510" s="297">
        <v>3.0132006055489394E-4</v>
      </c>
      <c r="U1510" s="298">
        <v>0.30747119752829849</v>
      </c>
      <c r="V1510" s="295"/>
      <c r="W1510" s="295"/>
      <c r="X1510" s="295"/>
      <c r="Y1510" s="313"/>
      <c r="Z1510" s="313"/>
      <c r="AA1510" s="301"/>
      <c r="AB1510" s="295"/>
    </row>
    <row r="1511" spans="1:28" ht="15">
      <c r="A1511" s="247" t="s">
        <v>176</v>
      </c>
      <c r="B1511" s="287" t="s">
        <v>5041</v>
      </c>
      <c r="C1511" s="287" t="s">
        <v>5042</v>
      </c>
      <c r="D1511" s="305">
        <v>50</v>
      </c>
      <c r="E1511" s="287" t="s">
        <v>15</v>
      </c>
      <c r="F1511" s="289">
        <v>43707</v>
      </c>
      <c r="G1511" s="290" t="s">
        <v>534</v>
      </c>
      <c r="H1511" s="290" t="s">
        <v>1035</v>
      </c>
      <c r="I1511" s="291">
        <v>-17.190000000000001</v>
      </c>
      <c r="J1511" s="291">
        <v>7</v>
      </c>
      <c r="K1511" s="290" t="s">
        <v>815</v>
      </c>
      <c r="L1511" s="292">
        <v>24.84</v>
      </c>
      <c r="M1511" s="293" t="s">
        <v>1036</v>
      </c>
      <c r="N1511" s="293" t="s">
        <v>1037</v>
      </c>
      <c r="O1511" s="294" t="s">
        <v>450</v>
      </c>
      <c r="P1511" s="295">
        <v>-11.220044</v>
      </c>
      <c r="Q1511" s="295" t="s">
        <v>280</v>
      </c>
      <c r="R1511" s="296">
        <v>0</v>
      </c>
      <c r="S1511" s="297">
        <v>7.8882882584735338E-5</v>
      </c>
      <c r="T1511" s="297">
        <v>4.1191782034376637E-4</v>
      </c>
      <c r="U1511" s="298">
        <v>0.19150150512765765</v>
      </c>
      <c r="V1511" s="295"/>
      <c r="W1511" s="295"/>
      <c r="X1511" s="295"/>
      <c r="Y1511" s="313"/>
      <c r="Z1511" s="313"/>
      <c r="AA1511" s="301"/>
      <c r="AB1511" s="295"/>
    </row>
    <row r="1512" spans="1:28" ht="15">
      <c r="A1512" s="247" t="s">
        <v>176</v>
      </c>
      <c r="B1512" s="287" t="s">
        <v>5043</v>
      </c>
      <c r="C1512" s="287" t="s">
        <v>5044</v>
      </c>
      <c r="D1512" s="305">
        <v>1</v>
      </c>
      <c r="E1512" s="287" t="s">
        <v>16</v>
      </c>
      <c r="F1512" s="289">
        <v>43707</v>
      </c>
      <c r="G1512" s="290" t="s">
        <v>593</v>
      </c>
      <c r="H1512" s="290" t="s">
        <v>453</v>
      </c>
      <c r="I1512" s="291">
        <v>-6228.99</v>
      </c>
      <c r="J1512" s="291">
        <v>30</v>
      </c>
      <c r="K1512" s="290" t="s">
        <v>815</v>
      </c>
      <c r="L1512" s="292">
        <v>31.45</v>
      </c>
      <c r="M1512" s="293" t="s">
        <v>454</v>
      </c>
      <c r="N1512" s="293" t="s">
        <v>455</v>
      </c>
      <c r="O1512" s="294" t="s">
        <v>450</v>
      </c>
      <c r="P1512" s="295">
        <v>-4.1379333000000003</v>
      </c>
      <c r="Q1512" s="295" t="s">
        <v>456</v>
      </c>
      <c r="R1512" s="296">
        <v>0</v>
      </c>
      <c r="S1512" s="297">
        <v>5.4143693481675846E-4</v>
      </c>
      <c r="T1512" s="297">
        <v>1.1092338660799424E-3</v>
      </c>
      <c r="U1512" s="298">
        <v>0.48811792659217018</v>
      </c>
      <c r="V1512" s="295"/>
      <c r="W1512" s="295"/>
      <c r="X1512" s="295"/>
      <c r="Y1512" s="313"/>
      <c r="Z1512" s="313"/>
      <c r="AA1512" s="301"/>
      <c r="AB1512" s="295"/>
    </row>
    <row r="1513" spans="1:28" ht="15">
      <c r="A1513" s="247" t="s">
        <v>176</v>
      </c>
      <c r="B1513" s="287" t="s">
        <v>5045</v>
      </c>
      <c r="C1513" s="287" t="s">
        <v>5046</v>
      </c>
      <c r="D1513" s="305">
        <v>2</v>
      </c>
      <c r="E1513" s="287" t="s">
        <v>16</v>
      </c>
      <c r="F1513" s="289">
        <v>43707</v>
      </c>
      <c r="G1513" s="290" t="s">
        <v>593</v>
      </c>
      <c r="H1513" s="290" t="s">
        <v>489</v>
      </c>
      <c r="I1513" s="291">
        <v>0.01</v>
      </c>
      <c r="J1513" s="291">
        <v>19</v>
      </c>
      <c r="K1513" s="290" t="s">
        <v>815</v>
      </c>
      <c r="L1513" s="292">
        <v>52.04</v>
      </c>
      <c r="M1513" s="293" t="s">
        <v>490</v>
      </c>
      <c r="N1513" s="293" t="s">
        <v>491</v>
      </c>
      <c r="O1513" s="294" t="s">
        <v>450</v>
      </c>
      <c r="P1513" s="295">
        <v>-2.8219341999999998</v>
      </c>
      <c r="Q1513" s="295" t="s">
        <v>484</v>
      </c>
      <c r="R1513" s="296">
        <v>0</v>
      </c>
      <c r="S1513" s="297">
        <v>4.1525564939876398E-3</v>
      </c>
      <c r="T1513" s="297">
        <v>1.9328793238714663E-3</v>
      </c>
      <c r="U1513" s="298">
        <v>2.1483785576795684</v>
      </c>
      <c r="V1513" s="295"/>
      <c r="W1513" s="295"/>
      <c r="X1513" s="295"/>
      <c r="Y1513" s="313"/>
      <c r="Z1513" s="313"/>
      <c r="AA1513" s="301"/>
      <c r="AB1513" s="295"/>
    </row>
    <row r="1514" spans="1:28" ht="15">
      <c r="A1514" s="247" t="s">
        <v>176</v>
      </c>
      <c r="B1514" s="287" t="s">
        <v>5047</v>
      </c>
      <c r="C1514" s="287" t="s">
        <v>5048</v>
      </c>
      <c r="D1514" s="305">
        <v>3</v>
      </c>
      <c r="E1514" s="287" t="s">
        <v>16</v>
      </c>
      <c r="F1514" s="289">
        <v>43707</v>
      </c>
      <c r="G1514" s="290" t="s">
        <v>593</v>
      </c>
      <c r="H1514" s="290" t="s">
        <v>822</v>
      </c>
      <c r="I1514" s="291">
        <v>-36.950000000000003</v>
      </c>
      <c r="J1514" s="291">
        <v>43</v>
      </c>
      <c r="K1514" s="290" t="s">
        <v>815</v>
      </c>
      <c r="L1514" s="292">
        <v>21.57</v>
      </c>
      <c r="M1514" s="293" t="s">
        <v>823</v>
      </c>
      <c r="N1514" s="293" t="s">
        <v>824</v>
      </c>
      <c r="O1514" s="294" t="s">
        <v>450</v>
      </c>
      <c r="P1514" s="295">
        <v>-9.9508580000000002</v>
      </c>
      <c r="Q1514" s="295" t="s">
        <v>484</v>
      </c>
      <c r="R1514" s="296">
        <v>0</v>
      </c>
      <c r="S1514" s="297">
        <v>8.6889280044590131E-4</v>
      </c>
      <c r="T1514" s="297">
        <v>3.292977766299422E-4</v>
      </c>
      <c r="U1514" s="298">
        <v>2.6386233437049422</v>
      </c>
      <c r="V1514" s="295"/>
      <c r="W1514" s="295"/>
      <c r="X1514" s="295"/>
      <c r="Y1514" s="313"/>
      <c r="Z1514" s="313"/>
      <c r="AA1514" s="301"/>
      <c r="AB1514" s="295"/>
    </row>
    <row r="1515" spans="1:28" ht="15">
      <c r="A1515" s="247" t="s">
        <v>176</v>
      </c>
      <c r="B1515" s="287" t="s">
        <v>5049</v>
      </c>
      <c r="C1515" s="287" t="s">
        <v>5050</v>
      </c>
      <c r="D1515" s="305">
        <v>4</v>
      </c>
      <c r="E1515" s="287" t="s">
        <v>16</v>
      </c>
      <c r="F1515" s="289">
        <v>43707</v>
      </c>
      <c r="G1515" s="290" t="s">
        <v>593</v>
      </c>
      <c r="H1515" s="290" t="s">
        <v>2272</v>
      </c>
      <c r="I1515" s="291">
        <v>-0.53</v>
      </c>
      <c r="J1515" s="291">
        <v>34</v>
      </c>
      <c r="K1515" s="290" t="s">
        <v>815</v>
      </c>
      <c r="L1515" s="292">
        <v>25.84</v>
      </c>
      <c r="M1515" s="293" t="s">
        <v>2273</v>
      </c>
      <c r="N1515" s="293" t="s">
        <v>2274</v>
      </c>
      <c r="O1515" s="294" t="s">
        <v>450</v>
      </c>
      <c r="P1515" s="295">
        <v>0.67890879999999998</v>
      </c>
      <c r="Q1515" s="295" t="s">
        <v>484</v>
      </c>
      <c r="R1515" s="296">
        <v>0</v>
      </c>
      <c r="S1515" s="297">
        <v>4.6518134916597999E-5</v>
      </c>
      <c r="T1515" s="297">
        <v>4.1095475481938576E-4</v>
      </c>
      <c r="U1515" s="298">
        <v>0.11319527118512761</v>
      </c>
      <c r="V1515" s="295"/>
      <c r="W1515" s="295"/>
      <c r="X1515" s="295"/>
      <c r="Y1515" s="313"/>
      <c r="Z1515" s="313"/>
      <c r="AA1515" s="301"/>
      <c r="AB1515" s="295"/>
    </row>
    <row r="1516" spans="1:28" ht="15">
      <c r="A1516" s="247" t="s">
        <v>176</v>
      </c>
      <c r="B1516" s="287" t="s">
        <v>5051</v>
      </c>
      <c r="C1516" s="287" t="s">
        <v>5052</v>
      </c>
      <c r="D1516" s="305">
        <v>5</v>
      </c>
      <c r="E1516" s="287" t="s">
        <v>16</v>
      </c>
      <c r="F1516" s="289">
        <v>43707</v>
      </c>
      <c r="G1516" s="290" t="s">
        <v>593</v>
      </c>
      <c r="H1516" s="290" t="s">
        <v>827</v>
      </c>
      <c r="I1516" s="291">
        <v>-75.099999999999994</v>
      </c>
      <c r="J1516" s="291">
        <v>30</v>
      </c>
      <c r="K1516" s="290" t="s">
        <v>815</v>
      </c>
      <c r="L1516" s="292">
        <v>142.82</v>
      </c>
      <c r="M1516" s="293" t="s">
        <v>828</v>
      </c>
      <c r="N1516" s="293" t="s">
        <v>829</v>
      </c>
      <c r="O1516" s="294" t="s">
        <v>450</v>
      </c>
      <c r="P1516" s="295">
        <v>-7.6839329999999997</v>
      </c>
      <c r="Q1516" s="295" t="s">
        <v>456</v>
      </c>
      <c r="R1516" s="296">
        <v>0</v>
      </c>
      <c r="S1516" s="297">
        <v>1.7049546429584231E-3</v>
      </c>
      <c r="T1516" s="297">
        <v>1.3388623543761061E-3</v>
      </c>
      <c r="U1516" s="298">
        <v>1.2734353441081789</v>
      </c>
      <c r="V1516" s="295"/>
      <c r="W1516" s="295"/>
      <c r="X1516" s="295"/>
      <c r="Y1516" s="313"/>
      <c r="Z1516" s="313"/>
      <c r="AA1516" s="301"/>
      <c r="AB1516" s="295"/>
    </row>
    <row r="1517" spans="1:28" ht="15">
      <c r="A1517" s="247" t="s">
        <v>176</v>
      </c>
      <c r="B1517" s="287" t="s">
        <v>5053</v>
      </c>
      <c r="C1517" s="287" t="s">
        <v>5054</v>
      </c>
      <c r="D1517" s="305">
        <v>6</v>
      </c>
      <c r="E1517" s="287" t="s">
        <v>16</v>
      </c>
      <c r="F1517" s="289">
        <v>43707</v>
      </c>
      <c r="G1517" s="290" t="s">
        <v>593</v>
      </c>
      <c r="H1517" s="290" t="s">
        <v>1272</v>
      </c>
      <c r="I1517" s="291">
        <v>0</v>
      </c>
      <c r="J1517" s="291">
        <v>71</v>
      </c>
      <c r="K1517" s="290" t="s">
        <v>815</v>
      </c>
      <c r="L1517" s="292">
        <v>1101.69</v>
      </c>
      <c r="M1517" s="293" t="s">
        <v>1273</v>
      </c>
      <c r="N1517" s="293" t="s">
        <v>1274</v>
      </c>
      <c r="O1517" s="294" t="s">
        <v>450</v>
      </c>
      <c r="P1517" s="295">
        <v>-4.2981566999999998</v>
      </c>
      <c r="Q1517" s="295" t="s">
        <v>404</v>
      </c>
      <c r="R1517" s="296">
        <v>0</v>
      </c>
      <c r="S1517" s="297">
        <v>4.8226618702243738E-4</v>
      </c>
      <c r="T1517" s="297">
        <v>1.1063061841433829E-3</v>
      </c>
      <c r="U1517" s="298">
        <v>0.43592469601519757</v>
      </c>
      <c r="V1517" s="295"/>
      <c r="W1517" s="295"/>
      <c r="X1517" s="295"/>
      <c r="Y1517" s="313"/>
      <c r="Z1517" s="313"/>
      <c r="AA1517" s="301"/>
      <c r="AB1517" s="295"/>
    </row>
    <row r="1518" spans="1:28" ht="15">
      <c r="A1518" s="247" t="s">
        <v>176</v>
      </c>
      <c r="B1518" s="287" t="s">
        <v>5055</v>
      </c>
      <c r="C1518" s="287" t="s">
        <v>5056</v>
      </c>
      <c r="D1518" s="305">
        <v>7</v>
      </c>
      <c r="E1518" s="287" t="s">
        <v>16</v>
      </c>
      <c r="F1518" s="289">
        <v>43707</v>
      </c>
      <c r="G1518" s="290" t="s">
        <v>593</v>
      </c>
      <c r="H1518" s="290" t="s">
        <v>4691</v>
      </c>
      <c r="I1518" s="291">
        <v>1.21</v>
      </c>
      <c r="J1518" s="291">
        <v>26</v>
      </c>
      <c r="K1518" s="290" t="s">
        <v>815</v>
      </c>
      <c r="L1518" s="292">
        <v>21.69</v>
      </c>
      <c r="M1518" s="293" t="s">
        <v>4692</v>
      </c>
      <c r="N1518" s="293" t="s">
        <v>4693</v>
      </c>
      <c r="O1518" s="294" t="s">
        <v>450</v>
      </c>
      <c r="P1518" s="295">
        <v>-7.9952717</v>
      </c>
      <c r="Q1518" s="295" t="s">
        <v>280</v>
      </c>
      <c r="R1518" s="296">
        <v>0</v>
      </c>
      <c r="S1518" s="297">
        <v>1.3773097173175538E-3</v>
      </c>
      <c r="T1518" s="297">
        <v>4.5518375177568821E-4</v>
      </c>
      <c r="U1518" s="298">
        <v>3.0258323412130137</v>
      </c>
      <c r="V1518" s="295"/>
      <c r="W1518" s="295"/>
      <c r="X1518" s="295"/>
      <c r="Y1518" s="313"/>
      <c r="Z1518" s="313"/>
      <c r="AA1518" s="301"/>
      <c r="AB1518" s="295"/>
    </row>
    <row r="1519" spans="1:28" ht="15">
      <c r="A1519" s="247" t="s">
        <v>176</v>
      </c>
      <c r="B1519" s="287" t="s">
        <v>5057</v>
      </c>
      <c r="C1519" s="287" t="s">
        <v>5058</v>
      </c>
      <c r="D1519" s="305">
        <v>8</v>
      </c>
      <c r="E1519" s="287" t="s">
        <v>16</v>
      </c>
      <c r="F1519" s="289">
        <v>43707</v>
      </c>
      <c r="G1519" s="290" t="s">
        <v>593</v>
      </c>
      <c r="H1519" s="290" t="s">
        <v>3296</v>
      </c>
      <c r="I1519" s="291">
        <v>1.83</v>
      </c>
      <c r="J1519" s="291">
        <v>31</v>
      </c>
      <c r="K1519" s="290" t="s">
        <v>815</v>
      </c>
      <c r="L1519" s="292">
        <v>17.12</v>
      </c>
      <c r="M1519" s="293" t="s">
        <v>3297</v>
      </c>
      <c r="N1519" s="293" t="s">
        <v>3298</v>
      </c>
      <c r="O1519" s="294" t="s">
        <v>450</v>
      </c>
      <c r="P1519" s="295">
        <v>-8.8726579999999995</v>
      </c>
      <c r="Q1519" s="295" t="s">
        <v>484</v>
      </c>
      <c r="R1519" s="296">
        <v>0</v>
      </c>
      <c r="S1519" s="297">
        <v>2.821614214595545E-4</v>
      </c>
      <c r="T1519" s="297">
        <v>3.0179200372983003E-4</v>
      </c>
      <c r="U1519" s="298">
        <v>0.93495327236088999</v>
      </c>
      <c r="V1519" s="295"/>
      <c r="W1519" s="295"/>
      <c r="X1519" s="295"/>
      <c r="Y1519" s="313"/>
      <c r="Z1519" s="313"/>
      <c r="AA1519" s="301"/>
      <c r="AB1519" s="295"/>
    </row>
    <row r="1520" spans="1:28" ht="15">
      <c r="A1520" s="247" t="s">
        <v>176</v>
      </c>
      <c r="B1520" s="287" t="s">
        <v>5059</v>
      </c>
      <c r="C1520" s="287" t="s">
        <v>5060</v>
      </c>
      <c r="D1520" s="305">
        <v>9</v>
      </c>
      <c r="E1520" s="287" t="s">
        <v>16</v>
      </c>
      <c r="F1520" s="289">
        <v>43707</v>
      </c>
      <c r="G1520" s="290" t="s">
        <v>593</v>
      </c>
      <c r="H1520" s="290" t="s">
        <v>1079</v>
      </c>
      <c r="I1520" s="291">
        <v>-123.88</v>
      </c>
      <c r="J1520" s="291">
        <v>36</v>
      </c>
      <c r="K1520" s="290" t="s">
        <v>815</v>
      </c>
      <c r="L1520" s="292">
        <v>409.59</v>
      </c>
      <c r="M1520" s="293" t="s">
        <v>1080</v>
      </c>
      <c r="N1520" s="293" t="s">
        <v>1081</v>
      </c>
      <c r="O1520" s="294" t="s">
        <v>450</v>
      </c>
      <c r="P1520" s="295">
        <v>-2.6856601000000002</v>
      </c>
      <c r="Q1520" s="295" t="s">
        <v>280</v>
      </c>
      <c r="R1520" s="296">
        <v>0</v>
      </c>
      <c r="S1520" s="297">
        <v>6.2946429063873858E-3</v>
      </c>
      <c r="T1520" s="297">
        <v>2.8077392742918705E-3</v>
      </c>
      <c r="U1520" s="298">
        <v>2.2418901085375649</v>
      </c>
      <c r="V1520" s="295"/>
      <c r="W1520" s="295"/>
      <c r="X1520" s="295"/>
      <c r="Y1520" s="313"/>
      <c r="Z1520" s="313"/>
      <c r="AA1520" s="301"/>
      <c r="AB1520" s="295"/>
    </row>
    <row r="1521" spans="1:28" ht="15">
      <c r="A1521" s="247" t="s">
        <v>176</v>
      </c>
      <c r="B1521" s="287" t="s">
        <v>5061</v>
      </c>
      <c r="C1521" s="287" t="s">
        <v>5062</v>
      </c>
      <c r="D1521" s="305">
        <v>10</v>
      </c>
      <c r="E1521" s="287" t="s">
        <v>16</v>
      </c>
      <c r="F1521" s="289">
        <v>43707</v>
      </c>
      <c r="G1521" s="290" t="s">
        <v>593</v>
      </c>
      <c r="H1521" s="290" t="s">
        <v>2547</v>
      </c>
      <c r="I1521" s="291">
        <v>-4.54</v>
      </c>
      <c r="J1521" s="291">
        <v>43</v>
      </c>
      <c r="K1521" s="290" t="s">
        <v>815</v>
      </c>
      <c r="L1521" s="292">
        <v>42.78</v>
      </c>
      <c r="M1521" s="293" t="s">
        <v>2548</v>
      </c>
      <c r="N1521" s="293" t="s">
        <v>2549</v>
      </c>
      <c r="O1521" s="294" t="s">
        <v>450</v>
      </c>
      <c r="P1521" s="295">
        <v>-14.071441</v>
      </c>
      <c r="Q1521" s="295" t="s">
        <v>484</v>
      </c>
      <c r="R1521" s="296">
        <v>0</v>
      </c>
      <c r="S1521" s="297">
        <v>1.239477091290422E-4</v>
      </c>
      <c r="T1521" s="297">
        <v>1.6366278026139344E-4</v>
      </c>
      <c r="U1521" s="298">
        <v>0.75733596197669106</v>
      </c>
      <c r="V1521" s="295"/>
      <c r="W1521" s="295"/>
      <c r="X1521" s="295"/>
      <c r="Y1521" s="313"/>
      <c r="Z1521" s="313"/>
      <c r="AA1521" s="301"/>
      <c r="AB1521" s="295"/>
    </row>
    <row r="1522" spans="1:28" ht="15">
      <c r="A1522" s="247" t="s">
        <v>176</v>
      </c>
      <c r="B1522" s="287" t="s">
        <v>5063</v>
      </c>
      <c r="C1522" s="287" t="s">
        <v>5064</v>
      </c>
      <c r="D1522" s="305">
        <v>11</v>
      </c>
      <c r="E1522" s="287" t="s">
        <v>16</v>
      </c>
      <c r="F1522" s="289">
        <v>43707</v>
      </c>
      <c r="G1522" s="290" t="s">
        <v>593</v>
      </c>
      <c r="H1522" s="290" t="s">
        <v>3025</v>
      </c>
      <c r="I1522" s="291">
        <v>1.82</v>
      </c>
      <c r="J1522" s="291">
        <v>19</v>
      </c>
      <c r="K1522" s="290" t="s">
        <v>815</v>
      </c>
      <c r="L1522" s="292">
        <v>52.18</v>
      </c>
      <c r="M1522" s="293" t="s">
        <v>3026</v>
      </c>
      <c r="N1522" s="293" t="s">
        <v>3027</v>
      </c>
      <c r="O1522" s="294" t="s">
        <v>450</v>
      </c>
      <c r="P1522" s="295">
        <v>-9.7494960000000006</v>
      </c>
      <c r="Q1522" s="295" t="s">
        <v>484</v>
      </c>
      <c r="R1522" s="296">
        <v>0</v>
      </c>
      <c r="S1522" s="297">
        <v>1.4233767883890477E-3</v>
      </c>
      <c r="T1522" s="297">
        <v>2.4125738913164598E-3</v>
      </c>
      <c r="U1522" s="298">
        <v>0.58998267100219648</v>
      </c>
      <c r="V1522" s="295"/>
      <c r="W1522" s="295"/>
      <c r="X1522" s="295"/>
      <c r="Y1522" s="313"/>
      <c r="Z1522" s="313"/>
      <c r="AA1522" s="301"/>
      <c r="AB1522" s="295"/>
    </row>
    <row r="1523" spans="1:28" ht="15">
      <c r="A1523" s="247" t="s">
        <v>176</v>
      </c>
      <c r="B1523" s="287" t="s">
        <v>5065</v>
      </c>
      <c r="C1523" s="287" t="s">
        <v>5066</v>
      </c>
      <c r="D1523" s="305">
        <v>12</v>
      </c>
      <c r="E1523" s="287" t="s">
        <v>16</v>
      </c>
      <c r="F1523" s="289">
        <v>43707</v>
      </c>
      <c r="G1523" s="290" t="s">
        <v>593</v>
      </c>
      <c r="H1523" s="290" t="s">
        <v>848</v>
      </c>
      <c r="I1523" s="291">
        <v>-6.94</v>
      </c>
      <c r="J1523" s="291">
        <v>3</v>
      </c>
      <c r="K1523" s="290" t="s">
        <v>815</v>
      </c>
      <c r="L1523" s="292">
        <v>29.32</v>
      </c>
      <c r="M1523" s="293" t="s">
        <v>849</v>
      </c>
      <c r="N1523" s="293" t="s">
        <v>850</v>
      </c>
      <c r="O1523" s="294" t="s">
        <v>450</v>
      </c>
      <c r="P1523" s="295">
        <v>3.8644075</v>
      </c>
      <c r="Q1523" s="295" t="s">
        <v>280</v>
      </c>
      <c r="R1523" s="296">
        <v>0</v>
      </c>
      <c r="S1523" s="297">
        <v>1.1700904318233808E-3</v>
      </c>
      <c r="T1523" s="297">
        <v>9.2098463730742929E-4</v>
      </c>
      <c r="U1523" s="298">
        <v>1.2704776870591803</v>
      </c>
      <c r="V1523" s="295"/>
      <c r="W1523" s="295"/>
      <c r="X1523" s="295"/>
      <c r="Y1523" s="313"/>
      <c r="Z1523" s="313"/>
      <c r="AA1523" s="301"/>
      <c r="AB1523" s="295"/>
    </row>
    <row r="1524" spans="1:28" ht="15">
      <c r="A1524" s="247" t="s">
        <v>176</v>
      </c>
      <c r="B1524" s="287" t="s">
        <v>5067</v>
      </c>
      <c r="C1524" s="287" t="s">
        <v>5068</v>
      </c>
      <c r="D1524" s="305">
        <v>13</v>
      </c>
      <c r="E1524" s="287" t="s">
        <v>16</v>
      </c>
      <c r="F1524" s="289">
        <v>43707</v>
      </c>
      <c r="G1524" s="290" t="s">
        <v>593</v>
      </c>
      <c r="H1524" s="290" t="s">
        <v>864</v>
      </c>
      <c r="I1524" s="291">
        <v>-1.19</v>
      </c>
      <c r="J1524" s="291">
        <v>6</v>
      </c>
      <c r="K1524" s="290" t="s">
        <v>815</v>
      </c>
      <c r="L1524" s="292">
        <v>52.15</v>
      </c>
      <c r="M1524" s="293" t="s">
        <v>865</v>
      </c>
      <c r="N1524" s="293" t="s">
        <v>866</v>
      </c>
      <c r="O1524" s="294" t="s">
        <v>450</v>
      </c>
      <c r="P1524" s="295">
        <v>-5.3627194999999999</v>
      </c>
      <c r="Q1524" s="295" t="s">
        <v>408</v>
      </c>
      <c r="R1524" s="296">
        <v>0</v>
      </c>
      <c r="S1524" s="297">
        <v>1.1476667257467796E-4</v>
      </c>
      <c r="T1524" s="297">
        <v>5.1185076093674287E-4</v>
      </c>
      <c r="U1524" s="298">
        <v>0.22421901330114738</v>
      </c>
      <c r="V1524" s="295"/>
      <c r="W1524" s="295"/>
      <c r="X1524" s="295"/>
      <c r="Y1524" s="313"/>
      <c r="Z1524" s="313"/>
      <c r="AA1524" s="301"/>
      <c r="AB1524" s="295"/>
    </row>
    <row r="1525" spans="1:28" ht="15">
      <c r="A1525" s="247" t="s">
        <v>176</v>
      </c>
      <c r="B1525" s="287" t="s">
        <v>5069</v>
      </c>
      <c r="C1525" s="287" t="s">
        <v>5070</v>
      </c>
      <c r="D1525" s="305">
        <v>14</v>
      </c>
      <c r="E1525" s="287" t="s">
        <v>16</v>
      </c>
      <c r="F1525" s="289">
        <v>43707</v>
      </c>
      <c r="G1525" s="290" t="s">
        <v>593</v>
      </c>
      <c r="H1525" s="290" t="s">
        <v>543</v>
      </c>
      <c r="I1525" s="291">
        <v>-24.85</v>
      </c>
      <c r="J1525" s="291">
        <v>43</v>
      </c>
      <c r="K1525" s="290" t="s">
        <v>815</v>
      </c>
      <c r="L1525" s="292">
        <v>21.99</v>
      </c>
      <c r="M1525" s="293" t="s">
        <v>544</v>
      </c>
      <c r="N1525" s="293" t="s">
        <v>545</v>
      </c>
      <c r="O1525" s="294" t="s">
        <v>450</v>
      </c>
      <c r="P1525" s="295">
        <v>-10.518521</v>
      </c>
      <c r="Q1525" s="295" t="s">
        <v>484</v>
      </c>
      <c r="R1525" s="296">
        <v>0</v>
      </c>
      <c r="S1525" s="297">
        <v>2.5896287985184021E-4</v>
      </c>
      <c r="T1525" s="297">
        <v>3.8110823352843374E-4</v>
      </c>
      <c r="U1525" s="298">
        <v>0.67949956749627527</v>
      </c>
      <c r="V1525" s="295"/>
      <c r="W1525" s="295"/>
      <c r="X1525" s="295"/>
      <c r="Y1525" s="313"/>
      <c r="Z1525" s="313"/>
      <c r="AA1525" s="301"/>
      <c r="AB1525" s="295"/>
    </row>
    <row r="1526" spans="1:28" ht="15">
      <c r="A1526" s="247" t="s">
        <v>176</v>
      </c>
      <c r="B1526" s="287" t="s">
        <v>5071</v>
      </c>
      <c r="C1526" s="287" t="s">
        <v>5072</v>
      </c>
      <c r="D1526" s="305">
        <v>15</v>
      </c>
      <c r="E1526" s="287" t="s">
        <v>16</v>
      </c>
      <c r="F1526" s="289">
        <v>43707</v>
      </c>
      <c r="G1526" s="290" t="s">
        <v>593</v>
      </c>
      <c r="H1526" s="290" t="s">
        <v>3312</v>
      </c>
      <c r="I1526" s="291">
        <v>-0.33</v>
      </c>
      <c r="J1526" s="291">
        <v>9</v>
      </c>
      <c r="K1526" s="290" t="s">
        <v>815</v>
      </c>
      <c r="L1526" s="292">
        <v>98.08</v>
      </c>
      <c r="M1526" s="293" t="s">
        <v>3313</v>
      </c>
      <c r="N1526" s="293" t="s">
        <v>3314</v>
      </c>
      <c r="O1526" s="294" t="s">
        <v>450</v>
      </c>
      <c r="P1526" s="295">
        <v>-10.335493</v>
      </c>
      <c r="Q1526" s="295" t="s">
        <v>280</v>
      </c>
      <c r="R1526" s="296">
        <v>0</v>
      </c>
      <c r="S1526" s="297">
        <v>1.2183195876224167E-3</v>
      </c>
      <c r="T1526" s="297">
        <v>6.1996965264162092E-4</v>
      </c>
      <c r="U1526" s="298">
        <v>1.9651277807410314</v>
      </c>
      <c r="V1526" s="295"/>
      <c r="W1526" s="295"/>
      <c r="X1526" s="295"/>
      <c r="Y1526" s="313"/>
      <c r="Z1526" s="313"/>
      <c r="AA1526" s="301"/>
      <c r="AB1526" s="295"/>
    </row>
    <row r="1527" spans="1:28" ht="15">
      <c r="A1527" s="247" t="s">
        <v>176</v>
      </c>
      <c r="B1527" s="287" t="s">
        <v>5073</v>
      </c>
      <c r="C1527" s="287" t="s">
        <v>5074</v>
      </c>
      <c r="D1527" s="305">
        <v>16</v>
      </c>
      <c r="E1527" s="287" t="s">
        <v>16</v>
      </c>
      <c r="F1527" s="289">
        <v>43707</v>
      </c>
      <c r="G1527" s="290" t="s">
        <v>593</v>
      </c>
      <c r="H1527" s="290" t="s">
        <v>874</v>
      </c>
      <c r="I1527" s="291">
        <v>0</v>
      </c>
      <c r="J1527" s="291">
        <v>57</v>
      </c>
      <c r="K1527" s="290" t="s">
        <v>815</v>
      </c>
      <c r="L1527" s="292">
        <v>26.03</v>
      </c>
      <c r="M1527" s="293" t="s">
        <v>875</v>
      </c>
      <c r="N1527" s="293" t="s">
        <v>876</v>
      </c>
      <c r="O1527" s="294" t="s">
        <v>450</v>
      </c>
      <c r="P1527" s="295">
        <v>-2.7266324000000002</v>
      </c>
      <c r="Q1527" s="295" t="s">
        <v>447</v>
      </c>
      <c r="R1527" s="296">
        <v>0</v>
      </c>
      <c r="S1527" s="297">
        <v>2.0003043758803603E-4</v>
      </c>
      <c r="T1527" s="297">
        <v>3.8666706111400908E-4</v>
      </c>
      <c r="U1527" s="298">
        <v>0.517319569481138</v>
      </c>
      <c r="V1527" s="295"/>
      <c r="W1527" s="295"/>
      <c r="X1527" s="295"/>
      <c r="Y1527" s="313"/>
      <c r="Z1527" s="313"/>
      <c r="AA1527" s="301"/>
      <c r="AB1527" s="295"/>
    </row>
    <row r="1528" spans="1:28" ht="15">
      <c r="A1528" s="247" t="s">
        <v>176</v>
      </c>
      <c r="B1528" s="287" t="s">
        <v>5075</v>
      </c>
      <c r="C1528" s="287" t="s">
        <v>5076</v>
      </c>
      <c r="D1528" s="305">
        <v>17</v>
      </c>
      <c r="E1528" s="287" t="s">
        <v>16</v>
      </c>
      <c r="F1528" s="289">
        <v>43707</v>
      </c>
      <c r="G1528" s="290" t="s">
        <v>593</v>
      </c>
      <c r="H1528" s="290" t="s">
        <v>895</v>
      </c>
      <c r="I1528" s="291">
        <v>1.81</v>
      </c>
      <c r="J1528" s="291">
        <v>54</v>
      </c>
      <c r="K1528" s="290" t="s">
        <v>815</v>
      </c>
      <c r="L1528" s="292">
        <v>556.28</v>
      </c>
      <c r="M1528" s="293" t="s">
        <v>896</v>
      </c>
      <c r="N1528" s="293" t="s">
        <v>897</v>
      </c>
      <c r="O1528" s="294" t="s">
        <v>450</v>
      </c>
      <c r="P1528" s="295">
        <v>6.172085</v>
      </c>
      <c r="Q1528" s="295" t="s">
        <v>447</v>
      </c>
      <c r="R1528" s="296">
        <v>0</v>
      </c>
      <c r="S1528" s="297">
        <v>2.3820660387243405E-3</v>
      </c>
      <c r="T1528" s="297">
        <v>1.9555873818132411E-3</v>
      </c>
      <c r="U1528" s="298">
        <v>1.2180821275885223</v>
      </c>
      <c r="V1528" s="295"/>
      <c r="W1528" s="295"/>
      <c r="X1528" s="295"/>
      <c r="Y1528" s="313"/>
      <c r="Z1528" s="313"/>
      <c r="AA1528" s="301"/>
      <c r="AB1528" s="295"/>
    </row>
    <row r="1529" spans="1:28" ht="15">
      <c r="A1529" s="247" t="s">
        <v>176</v>
      </c>
      <c r="B1529" s="287" t="s">
        <v>5077</v>
      </c>
      <c r="C1529" s="287" t="s">
        <v>5078</v>
      </c>
      <c r="D1529" s="305">
        <v>18</v>
      </c>
      <c r="E1529" s="287" t="s">
        <v>16</v>
      </c>
      <c r="F1529" s="289">
        <v>43707</v>
      </c>
      <c r="G1529" s="290" t="s">
        <v>593</v>
      </c>
      <c r="H1529" s="290" t="s">
        <v>3051</v>
      </c>
      <c r="I1529" s="291">
        <v>-14.94</v>
      </c>
      <c r="J1529" s="291">
        <v>31</v>
      </c>
      <c r="K1529" s="290" t="s">
        <v>815</v>
      </c>
      <c r="L1529" s="292">
        <v>46</v>
      </c>
      <c r="M1529" s="293" t="s">
        <v>3052</v>
      </c>
      <c r="N1529" s="293" t="s">
        <v>3053</v>
      </c>
      <c r="O1529" s="294" t="s">
        <v>450</v>
      </c>
      <c r="P1529" s="295">
        <v>-0.90971590000000002</v>
      </c>
      <c r="Q1529" s="295" t="s">
        <v>447</v>
      </c>
      <c r="R1529" s="296">
        <v>0</v>
      </c>
      <c r="S1529" s="297">
        <v>5.5009143983969619E-4</v>
      </c>
      <c r="T1529" s="297">
        <v>9.6167251510983576E-4</v>
      </c>
      <c r="U1529" s="298">
        <v>0.57201534950478272</v>
      </c>
      <c r="V1529" s="295"/>
      <c r="W1529" s="295"/>
      <c r="X1529" s="295"/>
      <c r="Y1529" s="313"/>
      <c r="Z1529" s="313"/>
      <c r="AA1529" s="301"/>
      <c r="AB1529" s="295"/>
    </row>
    <row r="1530" spans="1:28" ht="15">
      <c r="A1530" s="247" t="s">
        <v>176</v>
      </c>
      <c r="B1530" s="287" t="s">
        <v>5079</v>
      </c>
      <c r="C1530" s="287" t="s">
        <v>5080</v>
      </c>
      <c r="D1530" s="305">
        <v>19</v>
      </c>
      <c r="E1530" s="287" t="s">
        <v>16</v>
      </c>
      <c r="F1530" s="289">
        <v>43707</v>
      </c>
      <c r="G1530" s="290" t="s">
        <v>593</v>
      </c>
      <c r="H1530" s="290" t="s">
        <v>900</v>
      </c>
      <c r="I1530" s="291">
        <v>0</v>
      </c>
      <c r="J1530" s="291">
        <v>6</v>
      </c>
      <c r="K1530" s="290" t="s">
        <v>815</v>
      </c>
      <c r="L1530" s="292">
        <v>32.799999999999997</v>
      </c>
      <c r="M1530" s="293" t="s">
        <v>901</v>
      </c>
      <c r="N1530" s="293" t="s">
        <v>902</v>
      </c>
      <c r="O1530" s="294" t="s">
        <v>450</v>
      </c>
      <c r="P1530" s="295">
        <v>-1.1021494999999999</v>
      </c>
      <c r="Q1530" s="295" t="s">
        <v>280</v>
      </c>
      <c r="R1530" s="296">
        <v>0</v>
      </c>
      <c r="S1530" s="297">
        <v>3.5379145876486112E-4</v>
      </c>
      <c r="T1530" s="297">
        <v>2.1612736555739828E-4</v>
      </c>
      <c r="U1530" s="298">
        <v>1.6369581790460614</v>
      </c>
      <c r="V1530" s="295"/>
      <c r="W1530" s="295"/>
      <c r="X1530" s="295"/>
      <c r="Y1530" s="313"/>
      <c r="Z1530" s="313"/>
      <c r="AA1530" s="301"/>
      <c r="AB1530" s="295"/>
    </row>
    <row r="1531" spans="1:28" ht="15">
      <c r="A1531" s="247" t="s">
        <v>176</v>
      </c>
      <c r="B1531" s="287" t="s">
        <v>5081</v>
      </c>
      <c r="C1531" s="287" t="s">
        <v>5082</v>
      </c>
      <c r="D1531" s="305">
        <v>20</v>
      </c>
      <c r="E1531" s="287" t="s">
        <v>16</v>
      </c>
      <c r="F1531" s="289">
        <v>43707</v>
      </c>
      <c r="G1531" s="290" t="s">
        <v>593</v>
      </c>
      <c r="H1531" s="290" t="s">
        <v>597</v>
      </c>
      <c r="I1531" s="291">
        <v>-20.41</v>
      </c>
      <c r="J1531" s="291">
        <v>43</v>
      </c>
      <c r="K1531" s="290" t="s">
        <v>815</v>
      </c>
      <c r="L1531" s="292">
        <v>9.19</v>
      </c>
      <c r="M1531" s="293" t="s">
        <v>598</v>
      </c>
      <c r="N1531" s="293" t="s">
        <v>599</v>
      </c>
      <c r="O1531" s="294" t="s">
        <v>450</v>
      </c>
      <c r="P1531" s="295">
        <v>-8.8607610000000001</v>
      </c>
      <c r="Q1531" s="295" t="s">
        <v>456</v>
      </c>
      <c r="R1531" s="296">
        <v>0</v>
      </c>
      <c r="S1531" s="297">
        <v>6.9823718873783492E-4</v>
      </c>
      <c r="T1531" s="297">
        <v>5.4231368311438136E-4</v>
      </c>
      <c r="U1531" s="298">
        <v>1.2875153448609689</v>
      </c>
      <c r="V1531" s="295"/>
      <c r="W1531" s="295"/>
      <c r="X1531" s="295"/>
      <c r="Y1531" s="313"/>
      <c r="Z1531" s="313"/>
      <c r="AA1531" s="301"/>
      <c r="AB1531" s="295"/>
    </row>
    <row r="1532" spans="1:28" ht="15">
      <c r="A1532" s="247" t="s">
        <v>176</v>
      </c>
      <c r="B1532" s="287" t="s">
        <v>5083</v>
      </c>
      <c r="C1532" s="287" t="s">
        <v>5084</v>
      </c>
      <c r="D1532" s="305">
        <v>21</v>
      </c>
      <c r="E1532" s="287" t="s">
        <v>16</v>
      </c>
      <c r="F1532" s="289">
        <v>43707</v>
      </c>
      <c r="G1532" s="290" t="s">
        <v>593</v>
      </c>
      <c r="H1532" s="290" t="s">
        <v>905</v>
      </c>
      <c r="I1532" s="291">
        <v>-5.3</v>
      </c>
      <c r="J1532" s="291">
        <v>6</v>
      </c>
      <c r="K1532" s="290" t="s">
        <v>815</v>
      </c>
      <c r="L1532" s="292">
        <v>8.25</v>
      </c>
      <c r="M1532" s="293" t="s">
        <v>906</v>
      </c>
      <c r="N1532" s="293" t="s">
        <v>907</v>
      </c>
      <c r="O1532" s="294" t="s">
        <v>450</v>
      </c>
      <c r="P1532" s="295">
        <v>-9.4736809999999991</v>
      </c>
      <c r="Q1532" s="295" t="s">
        <v>447</v>
      </c>
      <c r="R1532" s="296">
        <v>0</v>
      </c>
      <c r="S1532" s="297">
        <v>2.9000257829364723E-3</v>
      </c>
      <c r="T1532" s="297">
        <v>2.9427050305240671E-3</v>
      </c>
      <c r="U1532" s="298">
        <v>0.98549659339115137</v>
      </c>
      <c r="V1532" s="295"/>
      <c r="W1532" s="295"/>
      <c r="X1532" s="295"/>
      <c r="Y1532" s="313"/>
      <c r="Z1532" s="313"/>
      <c r="AA1532" s="301"/>
      <c r="AB1532" s="295"/>
    </row>
    <row r="1533" spans="1:28" ht="15">
      <c r="A1533" s="247" t="s">
        <v>176</v>
      </c>
      <c r="B1533" s="287" t="s">
        <v>5085</v>
      </c>
      <c r="C1533" s="287" t="s">
        <v>5086</v>
      </c>
      <c r="D1533" s="305">
        <v>22</v>
      </c>
      <c r="E1533" s="287" t="s">
        <v>16</v>
      </c>
      <c r="F1533" s="289">
        <v>43707</v>
      </c>
      <c r="G1533" s="290" t="s">
        <v>593</v>
      </c>
      <c r="H1533" s="290" t="s">
        <v>4960</v>
      </c>
      <c r="I1533" s="291">
        <v>0</v>
      </c>
      <c r="J1533" s="291">
        <v>56</v>
      </c>
      <c r="K1533" s="290" t="s">
        <v>815</v>
      </c>
      <c r="L1533" s="292">
        <v>120.2</v>
      </c>
      <c r="M1533" s="293" t="s">
        <v>4961</v>
      </c>
      <c r="N1533" s="293" t="s">
        <v>4962</v>
      </c>
      <c r="O1533" s="294" t="s">
        <v>450</v>
      </c>
      <c r="P1533" s="295">
        <v>-5.5501459999999998</v>
      </c>
      <c r="Q1533" s="295" t="s">
        <v>280</v>
      </c>
      <c r="R1533" s="296">
        <v>0</v>
      </c>
      <c r="S1533" s="297">
        <v>8.5299405211752214E-4</v>
      </c>
      <c r="T1533" s="297">
        <v>1.3540240210517306E-3</v>
      </c>
      <c r="U1533" s="298">
        <v>0.62996965995844278</v>
      </c>
      <c r="V1533" s="295"/>
      <c r="W1533" s="295"/>
      <c r="X1533" s="295"/>
      <c r="Y1533" s="313"/>
      <c r="Z1533" s="313"/>
      <c r="AA1533" s="301"/>
      <c r="AB1533" s="295"/>
    </row>
    <row r="1534" spans="1:28" ht="15">
      <c r="A1534" s="247" t="s">
        <v>176</v>
      </c>
      <c r="B1534" s="287" t="s">
        <v>5087</v>
      </c>
      <c r="C1534" s="287" t="s">
        <v>5088</v>
      </c>
      <c r="D1534" s="305">
        <v>23</v>
      </c>
      <c r="E1534" s="287" t="s">
        <v>16</v>
      </c>
      <c r="F1534" s="289">
        <v>43707</v>
      </c>
      <c r="G1534" s="290" t="s">
        <v>593</v>
      </c>
      <c r="H1534" s="290" t="s">
        <v>2589</v>
      </c>
      <c r="I1534" s="291">
        <v>-2.78</v>
      </c>
      <c r="J1534" s="291">
        <v>31</v>
      </c>
      <c r="K1534" s="290" t="s">
        <v>815</v>
      </c>
      <c r="L1534" s="292">
        <v>18.84</v>
      </c>
      <c r="M1534" s="293" t="s">
        <v>2590</v>
      </c>
      <c r="N1534" s="293" t="s">
        <v>2591</v>
      </c>
      <c r="O1534" s="294" t="s">
        <v>450</v>
      </c>
      <c r="P1534" s="295">
        <v>-14.565218</v>
      </c>
      <c r="Q1534" s="295" t="s">
        <v>484</v>
      </c>
      <c r="R1534" s="296">
        <v>0</v>
      </c>
      <c r="S1534" s="297">
        <v>9.3028835656197768E-4</v>
      </c>
      <c r="T1534" s="297">
        <v>6.55686017447374E-4</v>
      </c>
      <c r="U1534" s="298">
        <v>1.4188015785110799</v>
      </c>
      <c r="V1534" s="295"/>
      <c r="W1534" s="295"/>
      <c r="X1534" s="295"/>
      <c r="Y1534" s="313"/>
      <c r="Z1534" s="313"/>
      <c r="AA1534" s="301"/>
      <c r="AB1534" s="295"/>
    </row>
    <row r="1535" spans="1:28" ht="15">
      <c r="A1535" s="247" t="s">
        <v>176</v>
      </c>
      <c r="B1535" s="287" t="s">
        <v>5089</v>
      </c>
      <c r="C1535" s="287" t="s">
        <v>5090</v>
      </c>
      <c r="D1535" s="305">
        <v>24</v>
      </c>
      <c r="E1535" s="287" t="s">
        <v>16</v>
      </c>
      <c r="F1535" s="289">
        <v>43707</v>
      </c>
      <c r="G1535" s="290" t="s">
        <v>593</v>
      </c>
      <c r="H1535" s="290" t="s">
        <v>912</v>
      </c>
      <c r="I1535" s="291">
        <v>-15.59</v>
      </c>
      <c r="J1535" s="291">
        <v>31</v>
      </c>
      <c r="K1535" s="290" t="s">
        <v>815</v>
      </c>
      <c r="L1535" s="292">
        <v>62.95</v>
      </c>
      <c r="M1535" s="293" t="s">
        <v>913</v>
      </c>
      <c r="N1535" s="293" t="s">
        <v>914</v>
      </c>
      <c r="O1535" s="294" t="s">
        <v>450</v>
      </c>
      <c r="P1535" s="295">
        <v>-10.518193</v>
      </c>
      <c r="Q1535" s="295" t="s">
        <v>484</v>
      </c>
      <c r="R1535" s="296">
        <v>0</v>
      </c>
      <c r="S1535" s="297">
        <v>1.3019418022374751E-3</v>
      </c>
      <c r="T1535" s="297">
        <v>6.427425726040297E-4</v>
      </c>
      <c r="U1535" s="298">
        <v>2.0256038073886136</v>
      </c>
      <c r="V1535" s="295"/>
      <c r="W1535" s="295"/>
      <c r="X1535" s="295"/>
      <c r="Y1535" s="313"/>
      <c r="Z1535" s="313"/>
      <c r="AA1535" s="301"/>
      <c r="AB1535" s="295"/>
    </row>
    <row r="1536" spans="1:28" ht="15">
      <c r="A1536" s="247" t="s">
        <v>5091</v>
      </c>
      <c r="B1536" s="287" t="s">
        <v>5092</v>
      </c>
      <c r="C1536" s="287" t="s">
        <v>5093</v>
      </c>
      <c r="D1536" s="305">
        <v>25</v>
      </c>
      <c r="E1536" s="287" t="s">
        <v>16</v>
      </c>
      <c r="F1536" s="289">
        <v>43707</v>
      </c>
      <c r="G1536" s="290" t="s">
        <v>593</v>
      </c>
      <c r="H1536" s="290" t="s">
        <v>933</v>
      </c>
      <c r="I1536" s="291">
        <v>2.12</v>
      </c>
      <c r="J1536" s="291">
        <v>1</v>
      </c>
      <c r="K1536" s="290" t="s">
        <v>815</v>
      </c>
      <c r="L1536" s="292">
        <v>18.64</v>
      </c>
      <c r="M1536" s="293" t="s">
        <v>934</v>
      </c>
      <c r="N1536" s="293" t="s">
        <v>935</v>
      </c>
      <c r="O1536" s="294" t="s">
        <v>450</v>
      </c>
      <c r="P1536" s="295">
        <v>-7.9231142999999999</v>
      </c>
      <c r="Q1536" s="295" t="s">
        <v>447</v>
      </c>
      <c r="R1536" s="296">
        <v>0</v>
      </c>
      <c r="S1536" s="297">
        <v>3.3998344900412484E-6</v>
      </c>
      <c r="T1536" s="297">
        <v>1.9427458025192732E-4</v>
      </c>
      <c r="U1536" s="298">
        <v>1.7500151000879694E-2</v>
      </c>
      <c r="V1536" s="295"/>
      <c r="W1536" s="295"/>
      <c r="X1536" s="295"/>
      <c r="Y1536" s="313"/>
      <c r="Z1536" s="313"/>
      <c r="AA1536" s="301"/>
      <c r="AB1536" s="295"/>
    </row>
    <row r="1537" spans="1:28" ht="15">
      <c r="A1537" s="247" t="s">
        <v>176</v>
      </c>
      <c r="B1537" s="287" t="s">
        <v>5094</v>
      </c>
      <c r="C1537" s="287" t="s">
        <v>5095</v>
      </c>
      <c r="D1537" s="305">
        <v>26</v>
      </c>
      <c r="E1537" s="287" t="s">
        <v>16</v>
      </c>
      <c r="F1537" s="289">
        <v>43707</v>
      </c>
      <c r="G1537" s="290" t="s">
        <v>593</v>
      </c>
      <c r="H1537" s="290" t="s">
        <v>2603</v>
      </c>
      <c r="I1537" s="291">
        <v>0</v>
      </c>
      <c r="J1537" s="291">
        <v>30</v>
      </c>
      <c r="K1537" s="290" t="s">
        <v>815</v>
      </c>
      <c r="L1537" s="292">
        <v>16.510000000000002</v>
      </c>
      <c r="M1537" s="293" t="s">
        <v>2604</v>
      </c>
      <c r="N1537" s="293" t="s">
        <v>2605</v>
      </c>
      <c r="O1537" s="294" t="s">
        <v>450</v>
      </c>
      <c r="P1537" s="295">
        <v>-8.4778420000000008</v>
      </c>
      <c r="Q1537" s="295" t="s">
        <v>408</v>
      </c>
      <c r="R1537" s="296">
        <v>0</v>
      </c>
      <c r="S1537" s="297">
        <v>1.5931878573880947E-4</v>
      </c>
      <c r="T1537" s="297">
        <v>1.7022975924979109E-4</v>
      </c>
      <c r="U1537" s="298">
        <v>0.93590442964222775</v>
      </c>
      <c r="V1537" s="295"/>
      <c r="W1537" s="295"/>
      <c r="X1537" s="295"/>
      <c r="Y1537" s="313"/>
      <c r="Z1537" s="313"/>
      <c r="AA1537" s="301"/>
      <c r="AB1537" s="295"/>
    </row>
    <row r="1538" spans="1:28" ht="15">
      <c r="A1538" s="247" t="s">
        <v>176</v>
      </c>
      <c r="B1538" s="287" t="s">
        <v>5096</v>
      </c>
      <c r="C1538" s="287" t="s">
        <v>5097</v>
      </c>
      <c r="D1538" s="305">
        <v>27</v>
      </c>
      <c r="E1538" s="287" t="s">
        <v>16</v>
      </c>
      <c r="F1538" s="289">
        <v>43707</v>
      </c>
      <c r="G1538" s="290" t="s">
        <v>593</v>
      </c>
      <c r="H1538" s="290" t="s">
        <v>2616</v>
      </c>
      <c r="I1538" s="291">
        <v>-2.93</v>
      </c>
      <c r="J1538" s="291">
        <v>31</v>
      </c>
      <c r="K1538" s="290" t="s">
        <v>815</v>
      </c>
      <c r="L1538" s="292">
        <v>11.84</v>
      </c>
      <c r="M1538" s="293" t="s">
        <v>2617</v>
      </c>
      <c r="N1538" s="293" t="s">
        <v>2618</v>
      </c>
      <c r="O1538" s="294" t="s">
        <v>450</v>
      </c>
      <c r="P1538" s="295">
        <v>-14.356786</v>
      </c>
      <c r="Q1538" s="295" t="s">
        <v>484</v>
      </c>
      <c r="R1538" s="296">
        <v>0</v>
      </c>
      <c r="S1538" s="297">
        <v>4.8139618462524476E-4</v>
      </c>
      <c r="T1538" s="297">
        <v>4.0689122543533478E-4</v>
      </c>
      <c r="U1538" s="298">
        <v>1.1831078050655843</v>
      </c>
      <c r="V1538" s="295"/>
      <c r="W1538" s="295"/>
      <c r="X1538" s="295"/>
      <c r="Y1538" s="313"/>
      <c r="Z1538" s="313"/>
      <c r="AA1538" s="301"/>
      <c r="AB1538" s="295"/>
    </row>
    <row r="1539" spans="1:28" ht="15">
      <c r="A1539" s="247" t="s">
        <v>176</v>
      </c>
      <c r="B1539" s="287" t="s">
        <v>5098</v>
      </c>
      <c r="C1539" s="287" t="s">
        <v>5099</v>
      </c>
      <c r="D1539" s="305">
        <v>28</v>
      </c>
      <c r="E1539" s="287" t="s">
        <v>16</v>
      </c>
      <c r="F1539" s="289">
        <v>43707</v>
      </c>
      <c r="G1539" s="290" t="s">
        <v>593</v>
      </c>
      <c r="H1539" s="290" t="s">
        <v>2939</v>
      </c>
      <c r="I1539" s="291">
        <v>-71.989999999999995</v>
      </c>
      <c r="J1539" s="291">
        <v>54</v>
      </c>
      <c r="K1539" s="290" t="s">
        <v>815</v>
      </c>
      <c r="L1539" s="292">
        <v>36.4</v>
      </c>
      <c r="M1539" s="293" t="s">
        <v>2940</v>
      </c>
      <c r="N1539" s="293" t="s">
        <v>2941</v>
      </c>
      <c r="O1539" s="294" t="s">
        <v>450</v>
      </c>
      <c r="P1539" s="295">
        <v>-2.4604560000000002</v>
      </c>
      <c r="Q1539" s="295" t="s">
        <v>447</v>
      </c>
      <c r="R1539" s="296">
        <v>0</v>
      </c>
      <c r="S1539" s="297">
        <v>9.484397550927591E-5</v>
      </c>
      <c r="T1539" s="297">
        <v>3.9610279159084638E-4</v>
      </c>
      <c r="U1539" s="298">
        <v>0.23944283535180133</v>
      </c>
      <c r="V1539" s="295"/>
      <c r="W1539" s="295"/>
      <c r="X1539" s="295"/>
      <c r="Y1539" s="313"/>
      <c r="Z1539" s="313"/>
      <c r="AA1539" s="301"/>
      <c r="AB1539" s="295"/>
    </row>
    <row r="1540" spans="1:28" ht="15">
      <c r="A1540" s="247" t="s">
        <v>176</v>
      </c>
      <c r="B1540" s="287" t="s">
        <v>5100</v>
      </c>
      <c r="C1540" s="287" t="s">
        <v>5101</v>
      </c>
      <c r="D1540" s="305">
        <v>29</v>
      </c>
      <c r="E1540" s="287" t="s">
        <v>16</v>
      </c>
      <c r="F1540" s="289">
        <v>43707</v>
      </c>
      <c r="G1540" s="290" t="s">
        <v>593</v>
      </c>
      <c r="H1540" s="290" t="s">
        <v>945</v>
      </c>
      <c r="I1540" s="291">
        <v>-2.11</v>
      </c>
      <c r="J1540" s="291">
        <v>19</v>
      </c>
      <c r="K1540" s="290" t="s">
        <v>815</v>
      </c>
      <c r="L1540" s="292">
        <v>20.43</v>
      </c>
      <c r="M1540" s="293" t="s">
        <v>946</v>
      </c>
      <c r="N1540" s="293" t="s">
        <v>947</v>
      </c>
      <c r="O1540" s="294" t="s">
        <v>450</v>
      </c>
      <c r="P1540" s="295">
        <v>-13.560033000000001</v>
      </c>
      <c r="Q1540" s="295" t="s">
        <v>484</v>
      </c>
      <c r="R1540" s="296">
        <v>0</v>
      </c>
      <c r="S1540" s="297">
        <v>3.3613147019773853E-4</v>
      </c>
      <c r="T1540" s="297">
        <v>3.0570516076487036E-4</v>
      </c>
      <c r="U1540" s="298">
        <v>1.0995282819457217</v>
      </c>
      <c r="V1540" s="295"/>
      <c r="W1540" s="295"/>
      <c r="X1540" s="295"/>
      <c r="Y1540" s="313"/>
      <c r="Z1540" s="313"/>
      <c r="AA1540" s="301"/>
      <c r="AB1540" s="295"/>
    </row>
    <row r="1541" spans="1:28" ht="15">
      <c r="A1541" s="247" t="s">
        <v>176</v>
      </c>
      <c r="B1541" s="287" t="s">
        <v>5102</v>
      </c>
      <c r="C1541" s="287" t="s">
        <v>5103</v>
      </c>
      <c r="D1541" s="305">
        <v>30</v>
      </c>
      <c r="E1541" s="287" t="s">
        <v>16</v>
      </c>
      <c r="F1541" s="289">
        <v>43707</v>
      </c>
      <c r="G1541" s="290" t="s">
        <v>593</v>
      </c>
      <c r="H1541" s="290" t="s">
        <v>951</v>
      </c>
      <c r="I1541" s="291">
        <v>-184.71</v>
      </c>
      <c r="J1541" s="291">
        <v>18</v>
      </c>
      <c r="K1541" s="290" t="s">
        <v>815</v>
      </c>
      <c r="L1541" s="292">
        <v>17.57</v>
      </c>
      <c r="M1541" s="293" t="s">
        <v>952</v>
      </c>
      <c r="N1541" s="293" t="s">
        <v>953</v>
      </c>
      <c r="O1541" s="294" t="s">
        <v>450</v>
      </c>
      <c r="P1541" s="295">
        <v>1.1946559000000001</v>
      </c>
      <c r="Q1541" s="295" t="s">
        <v>456</v>
      </c>
      <c r="R1541" s="296">
        <v>0</v>
      </c>
      <c r="S1541" s="297">
        <v>1.9748215168969289E-5</v>
      </c>
      <c r="T1541" s="297">
        <v>1.2538336646066315E-4</v>
      </c>
      <c r="U1541" s="298">
        <v>0.15750267141826144</v>
      </c>
      <c r="V1541" s="295"/>
      <c r="W1541" s="295"/>
      <c r="X1541" s="295"/>
      <c r="Y1541" s="313"/>
      <c r="Z1541" s="313"/>
      <c r="AA1541" s="301"/>
      <c r="AB1541" s="295"/>
    </row>
    <row r="1542" spans="1:28" ht="15">
      <c r="A1542" s="247" t="s">
        <v>176</v>
      </c>
      <c r="B1542" s="287" t="s">
        <v>5104</v>
      </c>
      <c r="C1542" s="287" t="s">
        <v>5105</v>
      </c>
      <c r="D1542" s="305">
        <v>31</v>
      </c>
      <c r="E1542" s="287" t="s">
        <v>16</v>
      </c>
      <c r="F1542" s="289">
        <v>43707</v>
      </c>
      <c r="G1542" s="290" t="s">
        <v>593</v>
      </c>
      <c r="H1542" s="290" t="s">
        <v>961</v>
      </c>
      <c r="I1542" s="291">
        <v>-1.46</v>
      </c>
      <c r="J1542" s="291">
        <v>6</v>
      </c>
      <c r="K1542" s="290" t="s">
        <v>815</v>
      </c>
      <c r="L1542" s="292">
        <v>16.600000000000001</v>
      </c>
      <c r="M1542" s="293" t="s">
        <v>962</v>
      </c>
      <c r="N1542" s="293" t="s">
        <v>963</v>
      </c>
      <c r="O1542" s="294" t="s">
        <v>450</v>
      </c>
      <c r="P1542" s="295">
        <v>13.6716</v>
      </c>
      <c r="Q1542" s="295" t="s">
        <v>408</v>
      </c>
      <c r="R1542" s="296">
        <v>0</v>
      </c>
      <c r="S1542" s="297">
        <v>6.2728715811422153E-5</v>
      </c>
      <c r="T1542" s="297">
        <v>2.5972802227334672E-4</v>
      </c>
      <c r="U1542" s="298">
        <v>0.24151693476264294</v>
      </c>
      <c r="V1542" s="295"/>
      <c r="W1542" s="295"/>
      <c r="X1542" s="295"/>
      <c r="Y1542" s="313"/>
      <c r="Z1542" s="313"/>
      <c r="AA1542" s="301"/>
      <c r="AB1542" s="295"/>
    </row>
    <row r="1543" spans="1:28" ht="15">
      <c r="A1543" s="247" t="s">
        <v>176</v>
      </c>
      <c r="B1543" s="287" t="s">
        <v>5106</v>
      </c>
      <c r="C1543" s="287" t="s">
        <v>5107</v>
      </c>
      <c r="D1543" s="305">
        <v>32</v>
      </c>
      <c r="E1543" s="287" t="s">
        <v>16</v>
      </c>
      <c r="F1543" s="289">
        <v>43707</v>
      </c>
      <c r="G1543" s="290" t="s">
        <v>593</v>
      </c>
      <c r="H1543" s="290" t="s">
        <v>966</v>
      </c>
      <c r="I1543" s="291">
        <v>1.45</v>
      </c>
      <c r="J1543" s="291">
        <v>45</v>
      </c>
      <c r="K1543" s="290" t="s">
        <v>815</v>
      </c>
      <c r="L1543" s="292">
        <v>39.89</v>
      </c>
      <c r="M1543" s="293" t="s">
        <v>967</v>
      </c>
      <c r="N1543" s="293" t="s">
        <v>968</v>
      </c>
      <c r="O1543" s="294" t="s">
        <v>450</v>
      </c>
      <c r="P1543" s="295">
        <v>7.7491760000000003</v>
      </c>
      <c r="Q1543" s="295" t="s">
        <v>484</v>
      </c>
      <c r="R1543" s="296">
        <v>0</v>
      </c>
      <c r="S1543" s="297">
        <v>1.7898422391747753E-4</v>
      </c>
      <c r="T1543" s="297">
        <v>1.3637780072786347E-3</v>
      </c>
      <c r="U1543" s="298">
        <v>0.13124146522543909</v>
      </c>
      <c r="V1543" s="295"/>
      <c r="W1543" s="295"/>
      <c r="X1543" s="295"/>
      <c r="Y1543" s="313"/>
      <c r="Z1543" s="313"/>
      <c r="AA1543" s="301"/>
      <c r="AB1543" s="295"/>
    </row>
    <row r="1544" spans="1:28" ht="15">
      <c r="A1544" s="247" t="s">
        <v>176</v>
      </c>
      <c r="B1544" s="287" t="s">
        <v>5108</v>
      </c>
      <c r="C1544" s="287" t="s">
        <v>5109</v>
      </c>
      <c r="D1544" s="305">
        <v>33</v>
      </c>
      <c r="E1544" s="287" t="s">
        <v>16</v>
      </c>
      <c r="F1544" s="289">
        <v>43707</v>
      </c>
      <c r="G1544" s="290" t="s">
        <v>593</v>
      </c>
      <c r="H1544" s="290" t="s">
        <v>3107</v>
      </c>
      <c r="I1544" s="291">
        <v>-3.94</v>
      </c>
      <c r="J1544" s="291">
        <v>74</v>
      </c>
      <c r="K1544" s="290" t="s">
        <v>815</v>
      </c>
      <c r="L1544" s="292">
        <v>13.75</v>
      </c>
      <c r="M1544" s="293" t="s">
        <v>3108</v>
      </c>
      <c r="N1544" s="293" t="s">
        <v>3109</v>
      </c>
      <c r="O1544" s="294" t="s">
        <v>450</v>
      </c>
      <c r="P1544" s="295">
        <v>-2.8115510000000001</v>
      </c>
      <c r="Q1544" s="295" t="s">
        <v>280</v>
      </c>
      <c r="R1544" s="296">
        <v>0</v>
      </c>
      <c r="S1544" s="297">
        <v>2.9690751866470305E-4</v>
      </c>
      <c r="T1544" s="297">
        <v>2.2100943924687903E-4</v>
      </c>
      <c r="U1544" s="298">
        <v>1.3434155558081928</v>
      </c>
      <c r="V1544" s="295"/>
      <c r="W1544" s="295"/>
      <c r="X1544" s="295"/>
      <c r="Y1544" s="313"/>
      <c r="Z1544" s="313"/>
      <c r="AA1544" s="301"/>
      <c r="AB1544" s="295"/>
    </row>
    <row r="1545" spans="1:28" ht="15">
      <c r="A1545" s="247" t="s">
        <v>176</v>
      </c>
      <c r="B1545" s="287" t="s">
        <v>5110</v>
      </c>
      <c r="C1545" s="287" t="s">
        <v>5111</v>
      </c>
      <c r="D1545" s="305">
        <v>34</v>
      </c>
      <c r="E1545" s="287" t="s">
        <v>16</v>
      </c>
      <c r="F1545" s="289">
        <v>43707</v>
      </c>
      <c r="G1545" s="290" t="s">
        <v>593</v>
      </c>
      <c r="H1545" s="290" t="s">
        <v>971</v>
      </c>
      <c r="I1545" s="291">
        <v>0</v>
      </c>
      <c r="J1545" s="291">
        <v>48</v>
      </c>
      <c r="K1545" s="290" t="s">
        <v>815</v>
      </c>
      <c r="L1545" s="292">
        <v>14.16</v>
      </c>
      <c r="M1545" s="293" t="s">
        <v>972</v>
      </c>
      <c r="N1545" s="293" t="s">
        <v>973</v>
      </c>
      <c r="O1545" s="294" t="s">
        <v>450</v>
      </c>
      <c r="P1545" s="295">
        <v>-2.5260031000000001</v>
      </c>
      <c r="Q1545" s="295" t="s">
        <v>280</v>
      </c>
      <c r="R1545" s="296">
        <v>0</v>
      </c>
      <c r="S1545" s="297">
        <v>1.5759265902664432E-5</v>
      </c>
      <c r="T1545" s="297">
        <v>7.3101021426809129E-5</v>
      </c>
      <c r="U1545" s="298">
        <v>0.21558202053911202</v>
      </c>
      <c r="V1545" s="295"/>
      <c r="W1545" s="295"/>
      <c r="X1545" s="295"/>
      <c r="Y1545" s="313"/>
      <c r="Z1545" s="313"/>
      <c r="AA1545" s="301"/>
      <c r="AB1545" s="295"/>
    </row>
    <row r="1546" spans="1:28" ht="15">
      <c r="A1546" s="247" t="s">
        <v>176</v>
      </c>
      <c r="B1546" s="287" t="s">
        <v>5112</v>
      </c>
      <c r="C1546" s="287" t="s">
        <v>5113</v>
      </c>
      <c r="D1546" s="305">
        <v>35</v>
      </c>
      <c r="E1546" s="287" t="s">
        <v>16</v>
      </c>
      <c r="F1546" s="289">
        <v>43707</v>
      </c>
      <c r="G1546" s="290" t="s">
        <v>593</v>
      </c>
      <c r="H1546" s="290" t="s">
        <v>981</v>
      </c>
      <c r="I1546" s="291">
        <v>-6.72</v>
      </c>
      <c r="J1546" s="291">
        <v>31</v>
      </c>
      <c r="K1546" s="290" t="s">
        <v>815</v>
      </c>
      <c r="L1546" s="292">
        <v>22.58</v>
      </c>
      <c r="M1546" s="293" t="s">
        <v>982</v>
      </c>
      <c r="N1546" s="293" t="s">
        <v>983</v>
      </c>
      <c r="O1546" s="294" t="s">
        <v>450</v>
      </c>
      <c r="P1546" s="295">
        <v>-2.3550749999999998</v>
      </c>
      <c r="Q1546" s="295" t="s">
        <v>484</v>
      </c>
      <c r="R1546" s="296">
        <v>0</v>
      </c>
      <c r="S1546" s="297">
        <v>8.4315590314362006E-4</v>
      </c>
      <c r="T1546" s="297">
        <v>4.3734398646091586E-4</v>
      </c>
      <c r="U1546" s="298">
        <v>1.9279009869705168</v>
      </c>
      <c r="V1546" s="295"/>
      <c r="W1546" s="295"/>
      <c r="X1546" s="295"/>
      <c r="Y1546" s="313"/>
      <c r="Z1546" s="313"/>
      <c r="AA1546" s="301"/>
      <c r="AB1546" s="295"/>
    </row>
    <row r="1547" spans="1:28" ht="15">
      <c r="A1547" s="247" t="s">
        <v>176</v>
      </c>
      <c r="B1547" s="287" t="s">
        <v>5114</v>
      </c>
      <c r="C1547" s="287" t="s">
        <v>5115</v>
      </c>
      <c r="D1547" s="305">
        <v>36</v>
      </c>
      <c r="E1547" s="287" t="s">
        <v>16</v>
      </c>
      <c r="F1547" s="289">
        <v>43707</v>
      </c>
      <c r="G1547" s="290" t="s">
        <v>593</v>
      </c>
      <c r="H1547" s="290" t="s">
        <v>2643</v>
      </c>
      <c r="I1547" s="291">
        <v>-1.25</v>
      </c>
      <c r="J1547" s="291">
        <v>43</v>
      </c>
      <c r="K1547" s="290" t="s">
        <v>815</v>
      </c>
      <c r="L1547" s="292">
        <v>43.48</v>
      </c>
      <c r="M1547" s="293" t="s">
        <v>2644</v>
      </c>
      <c r="N1547" s="293" t="s">
        <v>2645</v>
      </c>
      <c r="O1547" s="294" t="s">
        <v>450</v>
      </c>
      <c r="P1547" s="295">
        <v>-10.436135</v>
      </c>
      <c r="Q1547" s="295" t="s">
        <v>484</v>
      </c>
      <c r="R1547" s="296">
        <v>0</v>
      </c>
      <c r="S1547" s="297">
        <v>1.8537088756937522E-3</v>
      </c>
      <c r="T1547" s="297">
        <v>1.3418481665700612E-3</v>
      </c>
      <c r="U1547" s="298">
        <v>1.3814594839236347</v>
      </c>
      <c r="V1547" s="295"/>
      <c r="W1547" s="295"/>
      <c r="X1547" s="295"/>
      <c r="Y1547" s="313"/>
      <c r="Z1547" s="313"/>
      <c r="AA1547" s="301"/>
      <c r="AB1547" s="295"/>
    </row>
    <row r="1548" spans="1:28" ht="15">
      <c r="A1548" s="247" t="s">
        <v>176</v>
      </c>
      <c r="B1548" s="287" t="s">
        <v>5116</v>
      </c>
      <c r="C1548" s="287" t="s">
        <v>5117</v>
      </c>
      <c r="D1548" s="305">
        <v>37</v>
      </c>
      <c r="E1548" s="287" t="s">
        <v>16</v>
      </c>
      <c r="F1548" s="289">
        <v>43707</v>
      </c>
      <c r="G1548" s="290" t="s">
        <v>593</v>
      </c>
      <c r="H1548" s="290" t="s">
        <v>4321</v>
      </c>
      <c r="I1548" s="291">
        <v>0</v>
      </c>
      <c r="J1548" s="291">
        <v>31</v>
      </c>
      <c r="K1548" s="290" t="s">
        <v>815</v>
      </c>
      <c r="L1548" s="292">
        <v>72.09</v>
      </c>
      <c r="M1548" s="293" t="s">
        <v>4322</v>
      </c>
      <c r="N1548" s="293" t="s">
        <v>4323</v>
      </c>
      <c r="O1548" s="294" t="s">
        <v>450</v>
      </c>
      <c r="P1548" s="295">
        <v>-2.6910663000000001</v>
      </c>
      <c r="Q1548" s="295" t="s">
        <v>447</v>
      </c>
      <c r="R1548" s="296">
        <v>0</v>
      </c>
      <c r="S1548" s="297">
        <v>5.8407278565087289E-3</v>
      </c>
      <c r="T1548" s="297">
        <v>5.3499447827298225E-3</v>
      </c>
      <c r="U1548" s="298">
        <v>1.0917361007842932</v>
      </c>
      <c r="V1548" s="295"/>
      <c r="W1548" s="295"/>
      <c r="X1548" s="295"/>
      <c r="Y1548" s="313"/>
      <c r="Z1548" s="313"/>
      <c r="AA1548" s="301"/>
      <c r="AB1548" s="295"/>
    </row>
    <row r="1549" spans="1:28" ht="15">
      <c r="A1549" s="247" t="s">
        <v>176</v>
      </c>
      <c r="B1549" s="287" t="s">
        <v>5118</v>
      </c>
      <c r="C1549" s="287" t="s">
        <v>5119</v>
      </c>
      <c r="D1549" s="305">
        <v>38</v>
      </c>
      <c r="E1549" s="287" t="s">
        <v>16</v>
      </c>
      <c r="F1549" s="289">
        <v>43707</v>
      </c>
      <c r="G1549" s="290" t="s">
        <v>593</v>
      </c>
      <c r="H1549" s="290" t="s">
        <v>1450</v>
      </c>
      <c r="I1549" s="291">
        <v>1.39</v>
      </c>
      <c r="J1549" s="291">
        <v>39</v>
      </c>
      <c r="K1549" s="290" t="s">
        <v>815</v>
      </c>
      <c r="L1549" s="292">
        <v>71.430000000000007</v>
      </c>
      <c r="M1549" s="293" t="s">
        <v>1451</v>
      </c>
      <c r="N1549" s="293" t="s">
        <v>1452</v>
      </c>
      <c r="O1549" s="294" t="s">
        <v>450</v>
      </c>
      <c r="P1549" s="295">
        <v>-3.4384011999999999</v>
      </c>
      <c r="Q1549" s="295" t="s">
        <v>456</v>
      </c>
      <c r="R1549" s="296">
        <v>0</v>
      </c>
      <c r="S1549" s="297">
        <v>1.6290638113892095E-4</v>
      </c>
      <c r="T1549" s="297">
        <v>3.5483636319316752E-4</v>
      </c>
      <c r="U1549" s="298">
        <v>0.45910283735558749</v>
      </c>
      <c r="V1549" s="295"/>
      <c r="W1549" s="295"/>
      <c r="X1549" s="295"/>
      <c r="Y1549" s="313"/>
      <c r="Z1549" s="313"/>
      <c r="AA1549" s="301"/>
      <c r="AB1549" s="295"/>
    </row>
    <row r="1550" spans="1:28" ht="15">
      <c r="A1550" s="247" t="s">
        <v>176</v>
      </c>
      <c r="B1550" s="287" t="s">
        <v>5120</v>
      </c>
      <c r="C1550" s="287" t="s">
        <v>5121</v>
      </c>
      <c r="D1550" s="305">
        <v>39</v>
      </c>
      <c r="E1550" s="287" t="s">
        <v>16</v>
      </c>
      <c r="F1550" s="289">
        <v>43707</v>
      </c>
      <c r="G1550" s="290" t="s">
        <v>593</v>
      </c>
      <c r="H1550" s="290" t="s">
        <v>986</v>
      </c>
      <c r="I1550" s="291">
        <v>0</v>
      </c>
      <c r="J1550" s="291">
        <v>24</v>
      </c>
      <c r="K1550" s="290" t="s">
        <v>815</v>
      </c>
      <c r="L1550" s="292">
        <v>262.43</v>
      </c>
      <c r="M1550" s="293" t="s">
        <v>987</v>
      </c>
      <c r="N1550" s="293" t="s">
        <v>988</v>
      </c>
      <c r="O1550" s="294" t="s">
        <v>450</v>
      </c>
      <c r="P1550" s="295">
        <v>0.94535349999999996</v>
      </c>
      <c r="Q1550" s="295" t="s">
        <v>484</v>
      </c>
      <c r="R1550" s="296">
        <v>0</v>
      </c>
      <c r="S1550" s="297">
        <v>6.9302388881267924E-4</v>
      </c>
      <c r="T1550" s="297">
        <v>1.2504931858677371E-3</v>
      </c>
      <c r="U1550" s="298">
        <v>0.55420045198549317</v>
      </c>
      <c r="V1550" s="295"/>
      <c r="W1550" s="295"/>
      <c r="X1550" s="295"/>
      <c r="Y1550" s="313"/>
      <c r="Z1550" s="313"/>
      <c r="AA1550" s="301"/>
      <c r="AB1550" s="295"/>
    </row>
    <row r="1551" spans="1:28" ht="15">
      <c r="A1551" s="247" t="s">
        <v>176</v>
      </c>
      <c r="B1551" s="287" t="s">
        <v>5122</v>
      </c>
      <c r="C1551" s="287" t="s">
        <v>5123</v>
      </c>
      <c r="D1551" s="305">
        <v>40</v>
      </c>
      <c r="E1551" s="287" t="s">
        <v>16</v>
      </c>
      <c r="F1551" s="289">
        <v>43707</v>
      </c>
      <c r="G1551" s="290" t="s">
        <v>593</v>
      </c>
      <c r="H1551" s="290" t="s">
        <v>991</v>
      </c>
      <c r="I1551" s="291">
        <v>0.94</v>
      </c>
      <c r="J1551" s="291">
        <v>67</v>
      </c>
      <c r="K1551" s="290" t="s">
        <v>815</v>
      </c>
      <c r="L1551" s="292">
        <v>156.07</v>
      </c>
      <c r="M1551" s="293" t="s">
        <v>992</v>
      </c>
      <c r="N1551" s="293" t="s">
        <v>993</v>
      </c>
      <c r="O1551" s="294" t="s">
        <v>450</v>
      </c>
      <c r="P1551" s="295">
        <v>-8.3236270000000001</v>
      </c>
      <c r="Q1551" s="295" t="s">
        <v>456</v>
      </c>
      <c r="R1551" s="296">
        <v>0</v>
      </c>
      <c r="S1551" s="297">
        <v>1.0607397851713439E-2</v>
      </c>
      <c r="T1551" s="297">
        <v>4.9832313452636088E-3</v>
      </c>
      <c r="U1551" s="298">
        <v>2.1286183836910175</v>
      </c>
      <c r="V1551" s="295"/>
      <c r="W1551" s="295"/>
      <c r="X1551" s="295"/>
      <c r="Y1551" s="313"/>
      <c r="Z1551" s="313"/>
      <c r="AA1551" s="301"/>
      <c r="AB1551" s="295"/>
    </row>
    <row r="1552" spans="1:28" ht="15">
      <c r="A1552" s="247" t="s">
        <v>176</v>
      </c>
      <c r="B1552" s="287" t="s">
        <v>5124</v>
      </c>
      <c r="C1552" s="287" t="s">
        <v>5125</v>
      </c>
      <c r="D1552" s="305">
        <v>41</v>
      </c>
      <c r="E1552" s="287" t="s">
        <v>16</v>
      </c>
      <c r="F1552" s="289">
        <v>43707</v>
      </c>
      <c r="G1552" s="290" t="s">
        <v>593</v>
      </c>
      <c r="H1552" s="290" t="s">
        <v>1479</v>
      </c>
      <c r="I1552" s="291">
        <v>-0.21</v>
      </c>
      <c r="J1552" s="291">
        <v>4</v>
      </c>
      <c r="K1552" s="290" t="s">
        <v>815</v>
      </c>
      <c r="L1552" s="292">
        <v>131.97</v>
      </c>
      <c r="M1552" s="293" t="s">
        <v>1480</v>
      </c>
      <c r="N1552" s="293" t="s">
        <v>1481</v>
      </c>
      <c r="O1552" s="294" t="s">
        <v>450</v>
      </c>
      <c r="P1552" s="295">
        <v>5.6154130000000002</v>
      </c>
      <c r="Q1552" s="295" t="s">
        <v>456</v>
      </c>
      <c r="R1552" s="296">
        <v>0</v>
      </c>
      <c r="S1552" s="297">
        <v>5.3321258470333222E-4</v>
      </c>
      <c r="T1552" s="297">
        <v>6.1375623517287642E-4</v>
      </c>
      <c r="U1552" s="298">
        <v>0.86876931613271924</v>
      </c>
      <c r="V1552" s="295"/>
      <c r="W1552" s="295"/>
      <c r="X1552" s="295"/>
      <c r="Y1552" s="313"/>
      <c r="Z1552" s="313"/>
      <c r="AA1552" s="301"/>
      <c r="AB1552" s="295"/>
    </row>
    <row r="1553" spans="1:28" ht="15">
      <c r="A1553" s="247" t="s">
        <v>176</v>
      </c>
      <c r="B1553" s="287" t="s">
        <v>5126</v>
      </c>
      <c r="C1553" s="287" t="s">
        <v>5127</v>
      </c>
      <c r="D1553" s="305">
        <v>42</v>
      </c>
      <c r="E1553" s="287" t="s">
        <v>16</v>
      </c>
      <c r="F1553" s="289">
        <v>43707</v>
      </c>
      <c r="G1553" s="290" t="s">
        <v>593</v>
      </c>
      <c r="H1553" s="290" t="s">
        <v>1484</v>
      </c>
      <c r="I1553" s="291">
        <v>0</v>
      </c>
      <c r="J1553" s="291">
        <v>10</v>
      </c>
      <c r="K1553" s="290" t="s">
        <v>815</v>
      </c>
      <c r="L1553" s="292">
        <v>538.32000000000005</v>
      </c>
      <c r="M1553" s="293" t="s">
        <v>1485</v>
      </c>
      <c r="N1553" s="293" t="s">
        <v>1486</v>
      </c>
      <c r="O1553" s="294" t="s">
        <v>450</v>
      </c>
      <c r="P1553" s="295">
        <v>10.68927</v>
      </c>
      <c r="Q1553" s="295" t="s">
        <v>408</v>
      </c>
      <c r="R1553" s="296">
        <v>0</v>
      </c>
      <c r="S1553" s="297">
        <v>2.4168059079503774E-3</v>
      </c>
      <c r="T1553" s="297">
        <v>1.080307013726459E-3</v>
      </c>
      <c r="U1553" s="298">
        <v>2.2371472898373028</v>
      </c>
      <c r="V1553" s="295"/>
      <c r="W1553" s="295"/>
      <c r="X1553" s="295"/>
      <c r="Y1553" s="313"/>
      <c r="Z1553" s="313"/>
      <c r="AA1553" s="301"/>
      <c r="AB1553" s="295"/>
    </row>
    <row r="1554" spans="1:28" ht="15">
      <c r="A1554" s="247" t="s">
        <v>176</v>
      </c>
      <c r="B1554" s="287" t="s">
        <v>5128</v>
      </c>
      <c r="C1554" s="287" t="s">
        <v>5129</v>
      </c>
      <c r="D1554" s="305">
        <v>43</v>
      </c>
      <c r="E1554" s="287" t="s">
        <v>16</v>
      </c>
      <c r="F1554" s="289">
        <v>43707</v>
      </c>
      <c r="G1554" s="290" t="s">
        <v>593</v>
      </c>
      <c r="H1554" s="290" t="s">
        <v>1494</v>
      </c>
      <c r="I1554" s="291">
        <v>-4.53</v>
      </c>
      <c r="J1554" s="291">
        <v>15</v>
      </c>
      <c r="K1554" s="290" t="s">
        <v>815</v>
      </c>
      <c r="L1554" s="292">
        <v>42.65</v>
      </c>
      <c r="M1554" s="293" t="s">
        <v>1495</v>
      </c>
      <c r="N1554" s="293" t="s">
        <v>1496</v>
      </c>
      <c r="O1554" s="294" t="s">
        <v>450</v>
      </c>
      <c r="P1554" s="295">
        <v>-1.3708412999999999</v>
      </c>
      <c r="Q1554" s="295" t="s">
        <v>280</v>
      </c>
      <c r="R1554" s="296">
        <v>0</v>
      </c>
      <c r="S1554" s="297">
        <v>3.6990089216904404E-4</v>
      </c>
      <c r="T1554" s="297">
        <v>1.2675264944142146E-3</v>
      </c>
      <c r="U1554" s="298">
        <v>0.29182892333938404</v>
      </c>
      <c r="V1554" s="295"/>
      <c r="W1554" s="295"/>
      <c r="X1554" s="295"/>
      <c r="Y1554" s="313"/>
      <c r="Z1554" s="313"/>
      <c r="AA1554" s="301"/>
      <c r="AB1554" s="295"/>
    </row>
    <row r="1555" spans="1:28" ht="15">
      <c r="A1555" s="247" t="s">
        <v>176</v>
      </c>
      <c r="B1555" s="287" t="s">
        <v>5130</v>
      </c>
      <c r="C1555" s="287" t="s">
        <v>5131</v>
      </c>
      <c r="D1555" s="305">
        <v>44</v>
      </c>
      <c r="E1555" s="287" t="s">
        <v>16</v>
      </c>
      <c r="F1555" s="289">
        <v>43707</v>
      </c>
      <c r="G1555" s="290" t="s">
        <v>593</v>
      </c>
      <c r="H1555" s="290" t="s">
        <v>1006</v>
      </c>
      <c r="I1555" s="291">
        <v>0</v>
      </c>
      <c r="J1555" s="291">
        <v>41</v>
      </c>
      <c r="K1555" s="290" t="s">
        <v>815</v>
      </c>
      <c r="L1555" s="292">
        <v>16.920000000000002</v>
      </c>
      <c r="M1555" s="293" t="s">
        <v>1007</v>
      </c>
      <c r="N1555" s="293" t="s">
        <v>1008</v>
      </c>
      <c r="O1555" s="294" t="s">
        <v>450</v>
      </c>
      <c r="P1555" s="295">
        <v>-7.3746324000000003</v>
      </c>
      <c r="Q1555" s="295" t="s">
        <v>408</v>
      </c>
      <c r="R1555" s="296">
        <v>0</v>
      </c>
      <c r="S1555" s="297">
        <v>7.7491945108637423E-5</v>
      </c>
      <c r="T1555" s="297">
        <v>1.3283077117052066E-4</v>
      </c>
      <c r="U1555" s="298">
        <v>0.58338850573379286</v>
      </c>
      <c r="V1555" s="295"/>
      <c r="W1555" s="295"/>
      <c r="X1555" s="295"/>
      <c r="Y1555" s="313"/>
      <c r="Z1555" s="313"/>
      <c r="AA1555" s="301"/>
      <c r="AB1555" s="295"/>
    </row>
    <row r="1556" spans="1:28" ht="15">
      <c r="A1556" s="247" t="s">
        <v>176</v>
      </c>
      <c r="B1556" s="287" t="s">
        <v>5132</v>
      </c>
      <c r="C1556" s="287" t="s">
        <v>5133</v>
      </c>
      <c r="D1556" s="305">
        <v>45</v>
      </c>
      <c r="E1556" s="287" t="s">
        <v>16</v>
      </c>
      <c r="F1556" s="289">
        <v>43707</v>
      </c>
      <c r="G1556" s="290" t="s">
        <v>593</v>
      </c>
      <c r="H1556" s="290" t="s">
        <v>1218</v>
      </c>
      <c r="I1556" s="291">
        <v>0</v>
      </c>
      <c r="J1556" s="291">
        <v>31</v>
      </c>
      <c r="K1556" s="290" t="s">
        <v>815</v>
      </c>
      <c r="L1556" s="292">
        <v>203.85</v>
      </c>
      <c r="M1556" s="293" t="s">
        <v>1219</v>
      </c>
      <c r="N1556" s="293" t="s">
        <v>1220</v>
      </c>
      <c r="O1556" s="294" t="s">
        <v>450</v>
      </c>
      <c r="P1556" s="295">
        <v>-2.3449719999999998</v>
      </c>
      <c r="Q1556" s="295" t="s">
        <v>447</v>
      </c>
      <c r="R1556" s="296">
        <v>0</v>
      </c>
      <c r="S1556" s="297">
        <v>2.5507492114266338E-4</v>
      </c>
      <c r="T1556" s="297">
        <v>8.9040253328378333E-4</v>
      </c>
      <c r="U1556" s="298">
        <v>0.28647146836156578</v>
      </c>
      <c r="V1556" s="295"/>
      <c r="W1556" s="295"/>
      <c r="X1556" s="295"/>
      <c r="Y1556" s="313"/>
      <c r="Z1556" s="313"/>
      <c r="AA1556" s="301"/>
      <c r="AB1556" s="295"/>
    </row>
    <row r="1557" spans="1:28" ht="15">
      <c r="A1557" s="247" t="s">
        <v>176</v>
      </c>
      <c r="B1557" s="287" t="s">
        <v>5134</v>
      </c>
      <c r="C1557" s="287" t="s">
        <v>5135</v>
      </c>
      <c r="D1557" s="305">
        <v>46</v>
      </c>
      <c r="E1557" s="287" t="s">
        <v>16</v>
      </c>
      <c r="F1557" s="289">
        <v>43707</v>
      </c>
      <c r="G1557" s="290" t="s">
        <v>593</v>
      </c>
      <c r="H1557" s="290" t="s">
        <v>1525</v>
      </c>
      <c r="I1557" s="291">
        <v>-9.0299999999999994</v>
      </c>
      <c r="J1557" s="291">
        <v>72</v>
      </c>
      <c r="K1557" s="290" t="s">
        <v>815</v>
      </c>
      <c r="L1557" s="292">
        <v>180.02</v>
      </c>
      <c r="M1557" s="293" t="s">
        <v>1526</v>
      </c>
      <c r="N1557" s="293" t="s">
        <v>1527</v>
      </c>
      <c r="O1557" s="294" t="s">
        <v>450</v>
      </c>
      <c r="P1557" s="295">
        <v>5.4195165999999997</v>
      </c>
      <c r="Q1557" s="295" t="s">
        <v>456</v>
      </c>
      <c r="R1557" s="296">
        <v>0</v>
      </c>
      <c r="S1557" s="297">
        <v>4.9945346406990981E-3</v>
      </c>
      <c r="T1557" s="297">
        <v>1.9538151075418836E-3</v>
      </c>
      <c r="U1557" s="298">
        <v>2.556298506148198</v>
      </c>
      <c r="V1557" s="295"/>
      <c r="W1557" s="295"/>
      <c r="X1557" s="295"/>
      <c r="Y1557" s="313"/>
      <c r="Z1557" s="313"/>
      <c r="AA1557" s="301"/>
      <c r="AB1557" s="295"/>
    </row>
    <row r="1558" spans="1:28" ht="15">
      <c r="A1558" s="247" t="s">
        <v>176</v>
      </c>
      <c r="B1558" s="287" t="s">
        <v>5136</v>
      </c>
      <c r="C1558" s="287" t="s">
        <v>5137</v>
      </c>
      <c r="D1558" s="305">
        <v>47</v>
      </c>
      <c r="E1558" s="287" t="s">
        <v>16</v>
      </c>
      <c r="F1558" s="289">
        <v>43707</v>
      </c>
      <c r="G1558" s="290" t="s">
        <v>593</v>
      </c>
      <c r="H1558" s="290" t="s">
        <v>3138</v>
      </c>
      <c r="I1558" s="291">
        <v>-29.11</v>
      </c>
      <c r="J1558" s="291">
        <v>19</v>
      </c>
      <c r="K1558" s="290" t="s">
        <v>815</v>
      </c>
      <c r="L1558" s="292">
        <v>22.12</v>
      </c>
      <c r="M1558" s="293" t="s">
        <v>3139</v>
      </c>
      <c r="N1558" s="293" t="s">
        <v>3140</v>
      </c>
      <c r="O1558" s="294" t="s">
        <v>450</v>
      </c>
      <c r="P1558" s="295">
        <v>1.9047617999999999</v>
      </c>
      <c r="Q1558" s="295" t="s">
        <v>447</v>
      </c>
      <c r="R1558" s="296">
        <v>0</v>
      </c>
      <c r="S1558" s="297">
        <v>4.1871963925321521E-4</v>
      </c>
      <c r="T1558" s="297">
        <v>3.8987320095507701E-4</v>
      </c>
      <c r="U1558" s="298">
        <v>1.0739892822268182</v>
      </c>
      <c r="V1558" s="295"/>
      <c r="W1558" s="295"/>
      <c r="X1558" s="295"/>
      <c r="Y1558" s="313"/>
      <c r="Z1558" s="313"/>
      <c r="AA1558" s="301"/>
      <c r="AB1558" s="295"/>
    </row>
    <row r="1559" spans="1:28" ht="15">
      <c r="A1559" s="247" t="s">
        <v>176</v>
      </c>
      <c r="B1559" s="287" t="s">
        <v>5138</v>
      </c>
      <c r="C1559" s="287" t="s">
        <v>5139</v>
      </c>
      <c r="D1559" s="305">
        <v>48</v>
      </c>
      <c r="E1559" s="287" t="s">
        <v>16</v>
      </c>
      <c r="F1559" s="289">
        <v>43707</v>
      </c>
      <c r="G1559" s="290" t="s">
        <v>593</v>
      </c>
      <c r="H1559" s="290" t="s">
        <v>1025</v>
      </c>
      <c r="I1559" s="291">
        <v>-5.52</v>
      </c>
      <c r="J1559" s="291">
        <v>51</v>
      </c>
      <c r="K1559" s="290" t="s">
        <v>815</v>
      </c>
      <c r="L1559" s="292">
        <v>159.72</v>
      </c>
      <c r="M1559" s="293" t="s">
        <v>1026</v>
      </c>
      <c r="N1559" s="293" t="s">
        <v>1027</v>
      </c>
      <c r="O1559" s="294" t="s">
        <v>450</v>
      </c>
      <c r="P1559" s="295">
        <v>-1.0342716999999999</v>
      </c>
      <c r="Q1559" s="295" t="s">
        <v>280</v>
      </c>
      <c r="R1559" s="296">
        <v>0</v>
      </c>
      <c r="S1559" s="297">
        <v>7.7201827877413569E-4</v>
      </c>
      <c r="T1559" s="297">
        <v>2.0737626386950004E-3</v>
      </c>
      <c r="U1559" s="298">
        <v>0.37227899874787967</v>
      </c>
      <c r="V1559" s="295"/>
      <c r="W1559" s="295"/>
      <c r="X1559" s="295"/>
      <c r="Y1559" s="313"/>
      <c r="Z1559" s="313"/>
      <c r="AA1559" s="301"/>
      <c r="AB1559" s="295"/>
    </row>
    <row r="1560" spans="1:28" ht="15">
      <c r="A1560" s="247" t="s">
        <v>176</v>
      </c>
      <c r="B1560" s="287" t="s">
        <v>5140</v>
      </c>
      <c r="C1560" s="287" t="s">
        <v>5141</v>
      </c>
      <c r="D1560" s="305">
        <v>49</v>
      </c>
      <c r="E1560" s="287" t="s">
        <v>16</v>
      </c>
      <c r="F1560" s="289">
        <v>43707</v>
      </c>
      <c r="G1560" s="290" t="s">
        <v>593</v>
      </c>
      <c r="H1560" s="290" t="s">
        <v>1035</v>
      </c>
      <c r="I1560" s="291">
        <v>0.31</v>
      </c>
      <c r="J1560" s="291">
        <v>6</v>
      </c>
      <c r="K1560" s="290" t="s">
        <v>815</v>
      </c>
      <c r="L1560" s="292">
        <v>24.84</v>
      </c>
      <c r="M1560" s="293" t="s">
        <v>1036</v>
      </c>
      <c r="N1560" s="293" t="s">
        <v>1037</v>
      </c>
      <c r="O1560" s="294" t="s">
        <v>450</v>
      </c>
      <c r="P1560" s="295">
        <v>-11.220044</v>
      </c>
      <c r="Q1560" s="295" t="s">
        <v>280</v>
      </c>
      <c r="R1560" s="296">
        <v>0</v>
      </c>
      <c r="S1560" s="297">
        <v>7.8882882584735338E-5</v>
      </c>
      <c r="T1560" s="297">
        <v>4.1191782034376637E-4</v>
      </c>
      <c r="U1560" s="298">
        <v>0.19150150512765765</v>
      </c>
      <c r="V1560" s="295"/>
      <c r="W1560" s="295"/>
      <c r="X1560" s="295"/>
      <c r="Y1560" s="313"/>
      <c r="Z1560" s="313"/>
      <c r="AA1560" s="301"/>
      <c r="AB1560" s="295"/>
    </row>
    <row r="1561" spans="1:28" ht="15">
      <c r="A1561" s="247" t="s">
        <v>176</v>
      </c>
      <c r="B1561" s="287" t="s">
        <v>5142</v>
      </c>
      <c r="C1561" s="287" t="s">
        <v>5143</v>
      </c>
      <c r="D1561" s="305">
        <v>50</v>
      </c>
      <c r="E1561" s="287" t="s">
        <v>16</v>
      </c>
      <c r="F1561" s="289">
        <v>43707</v>
      </c>
      <c r="G1561" s="290" t="s">
        <v>593</v>
      </c>
      <c r="H1561" s="290" t="s">
        <v>2697</v>
      </c>
      <c r="I1561" s="291">
        <v>-7.81</v>
      </c>
      <c r="J1561" s="291">
        <v>28</v>
      </c>
      <c r="K1561" s="290" t="s">
        <v>815</v>
      </c>
      <c r="L1561" s="292">
        <v>46.78</v>
      </c>
      <c r="M1561" s="293" t="s">
        <v>2698</v>
      </c>
      <c r="N1561" s="293" t="s">
        <v>2699</v>
      </c>
      <c r="O1561" s="294" t="s">
        <v>450</v>
      </c>
      <c r="P1561" s="295">
        <v>-6.5543355999999999</v>
      </c>
      <c r="Q1561" s="295" t="s">
        <v>280</v>
      </c>
      <c r="R1561" s="296">
        <v>0</v>
      </c>
      <c r="S1561" s="297">
        <v>8.8671770113862023E-5</v>
      </c>
      <c r="T1561" s="297">
        <v>2.4546282323799286E-4</v>
      </c>
      <c r="U1561" s="298">
        <v>0.36124317704880599</v>
      </c>
      <c r="V1561" s="295"/>
      <c r="W1561" s="295"/>
      <c r="X1561" s="295"/>
      <c r="Y1561" s="313"/>
      <c r="Z1561" s="313"/>
      <c r="AA1561" s="301"/>
      <c r="AB1561" s="295"/>
    </row>
    <row r="1562" spans="1:28" ht="15">
      <c r="A1562" s="247" t="s">
        <v>176</v>
      </c>
      <c r="B1562" s="287" t="s">
        <v>5144</v>
      </c>
      <c r="C1562" s="287" t="s">
        <v>5145</v>
      </c>
      <c r="D1562" s="305">
        <v>1</v>
      </c>
      <c r="E1562" s="287" t="s">
        <v>19</v>
      </c>
      <c r="F1562" s="289">
        <v>43707</v>
      </c>
      <c r="G1562" s="290" t="s">
        <v>560</v>
      </c>
      <c r="H1562" s="290" t="s">
        <v>461</v>
      </c>
      <c r="I1562" s="291">
        <v>-1.47</v>
      </c>
      <c r="J1562" s="291">
        <v>4</v>
      </c>
      <c r="K1562" s="290" t="s">
        <v>815</v>
      </c>
      <c r="L1562" s="292">
        <v>76.63</v>
      </c>
      <c r="M1562" s="293" t="s">
        <v>462</v>
      </c>
      <c r="N1562" s="293" t="s">
        <v>463</v>
      </c>
      <c r="O1562" s="294" t="s">
        <v>450</v>
      </c>
      <c r="P1562" s="295">
        <v>-7.7981176000000003</v>
      </c>
      <c r="Q1562" s="295" t="s">
        <v>408</v>
      </c>
      <c r="R1562" s="296">
        <v>0</v>
      </c>
      <c r="S1562" s="297">
        <v>9.5878858499395484E-6</v>
      </c>
      <c r="T1562" s="297">
        <v>1.6179489801680162E-4</v>
      </c>
      <c r="U1562" s="298">
        <v>5.9259506742566706E-2</v>
      </c>
      <c r="V1562" s="295"/>
      <c r="W1562" s="295"/>
      <c r="X1562" s="295"/>
      <c r="Y1562" s="313"/>
      <c r="Z1562" s="313"/>
      <c r="AA1562" s="301"/>
      <c r="AB1562" s="295"/>
    </row>
    <row r="1563" spans="1:28" ht="15">
      <c r="A1563" s="247" t="s">
        <v>176</v>
      </c>
      <c r="B1563" s="287" t="s">
        <v>5146</v>
      </c>
      <c r="C1563" s="287" t="s">
        <v>5147</v>
      </c>
      <c r="D1563" s="305">
        <v>2</v>
      </c>
      <c r="E1563" s="287" t="s">
        <v>19</v>
      </c>
      <c r="F1563" s="289">
        <v>43707</v>
      </c>
      <c r="G1563" s="290" t="s">
        <v>560</v>
      </c>
      <c r="H1563" s="290" t="s">
        <v>489</v>
      </c>
      <c r="I1563" s="291">
        <v>-0.01</v>
      </c>
      <c r="J1563" s="291">
        <v>25</v>
      </c>
      <c r="K1563" s="290" t="s">
        <v>815</v>
      </c>
      <c r="L1563" s="292">
        <v>52.04</v>
      </c>
      <c r="M1563" s="293" t="s">
        <v>490</v>
      </c>
      <c r="N1563" s="293" t="s">
        <v>491</v>
      </c>
      <c r="O1563" s="294" t="s">
        <v>450</v>
      </c>
      <c r="P1563" s="295">
        <v>-2.8219341999999998</v>
      </c>
      <c r="Q1563" s="295" t="s">
        <v>484</v>
      </c>
      <c r="R1563" s="296">
        <v>0</v>
      </c>
      <c r="S1563" s="297">
        <v>4.1525564939876398E-3</v>
      </c>
      <c r="T1563" s="297">
        <v>1.9328793238714663E-3</v>
      </c>
      <c r="U1563" s="298">
        <v>2.1483785576795684</v>
      </c>
      <c r="V1563" s="295"/>
      <c r="W1563" s="295"/>
      <c r="X1563" s="295"/>
      <c r="Y1563" s="313"/>
      <c r="Z1563" s="313"/>
      <c r="AA1563" s="301"/>
      <c r="AB1563" s="295"/>
    </row>
    <row r="1564" spans="1:28" ht="15">
      <c r="A1564" s="247" t="s">
        <v>176</v>
      </c>
      <c r="B1564" s="287" t="s">
        <v>5148</v>
      </c>
      <c r="C1564" s="287" t="s">
        <v>5149</v>
      </c>
      <c r="D1564" s="305">
        <v>3</v>
      </c>
      <c r="E1564" s="287" t="s">
        <v>19</v>
      </c>
      <c r="F1564" s="289">
        <v>43707</v>
      </c>
      <c r="G1564" s="290" t="s">
        <v>560</v>
      </c>
      <c r="H1564" s="290" t="s">
        <v>822</v>
      </c>
      <c r="I1564" s="291">
        <v>-3.23</v>
      </c>
      <c r="J1564" s="291">
        <v>4</v>
      </c>
      <c r="K1564" s="290" t="s">
        <v>815</v>
      </c>
      <c r="L1564" s="292">
        <v>21.57</v>
      </c>
      <c r="M1564" s="293" t="s">
        <v>823</v>
      </c>
      <c r="N1564" s="293" t="s">
        <v>824</v>
      </c>
      <c r="O1564" s="294" t="s">
        <v>450</v>
      </c>
      <c r="P1564" s="295">
        <v>-9.9508580000000002</v>
      </c>
      <c r="Q1564" s="295" t="s">
        <v>484</v>
      </c>
      <c r="R1564" s="296">
        <v>0</v>
      </c>
      <c r="S1564" s="297">
        <v>8.6889280044590131E-4</v>
      </c>
      <c r="T1564" s="297">
        <v>3.292977766299422E-4</v>
      </c>
      <c r="U1564" s="298">
        <v>2.6386233437049422</v>
      </c>
      <c r="V1564" s="295"/>
      <c r="W1564" s="295"/>
      <c r="X1564" s="295"/>
      <c r="Y1564" s="313"/>
      <c r="Z1564" s="313"/>
      <c r="AA1564" s="301"/>
      <c r="AB1564" s="295"/>
    </row>
    <row r="1565" spans="1:28" ht="15">
      <c r="A1565" s="247" t="s">
        <v>5150</v>
      </c>
      <c r="B1565" s="287" t="s">
        <v>5151</v>
      </c>
      <c r="C1565" s="287" t="s">
        <v>5152</v>
      </c>
      <c r="D1565" s="305">
        <v>4</v>
      </c>
      <c r="E1565" s="287" t="s">
        <v>19</v>
      </c>
      <c r="F1565" s="289">
        <v>43707</v>
      </c>
      <c r="G1565" s="290" t="s">
        <v>560</v>
      </c>
      <c r="H1565" s="290" t="s">
        <v>2397</v>
      </c>
      <c r="I1565" s="291">
        <v>0.9</v>
      </c>
      <c r="J1565" s="291">
        <v>1</v>
      </c>
      <c r="K1565" s="290" t="s">
        <v>815</v>
      </c>
      <c r="L1565" s="292">
        <v>123</v>
      </c>
      <c r="M1565" s="293" t="s">
        <v>2398</v>
      </c>
      <c r="N1565" s="293" t="s">
        <v>2399</v>
      </c>
      <c r="O1565" s="294" t="s">
        <v>450</v>
      </c>
      <c r="P1565" s="295">
        <v>3.9961220000000002</v>
      </c>
      <c r="Q1565" s="295" t="s">
        <v>404</v>
      </c>
      <c r="R1565" s="296">
        <v>0</v>
      </c>
      <c r="S1565" s="297">
        <v>4.0176012530867263E-5</v>
      </c>
      <c r="T1565" s="297">
        <v>3.1084484082807487E-4</v>
      </c>
      <c r="U1565" s="298">
        <v>0.12924780229210306</v>
      </c>
      <c r="V1565" s="295"/>
      <c r="W1565" s="295"/>
      <c r="X1565" s="295"/>
      <c r="Y1565" s="313"/>
      <c r="Z1565" s="313"/>
      <c r="AA1565" s="301"/>
      <c r="AB1565" s="295"/>
    </row>
    <row r="1566" spans="1:28" ht="15">
      <c r="A1566" s="247" t="s">
        <v>5153</v>
      </c>
      <c r="B1566" s="287" t="s">
        <v>5154</v>
      </c>
      <c r="C1566" s="287" t="s">
        <v>5155</v>
      </c>
      <c r="D1566" s="305">
        <v>5</v>
      </c>
      <c r="E1566" s="287" t="s">
        <v>19</v>
      </c>
      <c r="F1566" s="289">
        <v>43707</v>
      </c>
      <c r="G1566" s="290" t="s">
        <v>560</v>
      </c>
      <c r="H1566" s="290" t="s">
        <v>4691</v>
      </c>
      <c r="I1566" s="291">
        <v>0.31</v>
      </c>
      <c r="J1566" s="291">
        <v>1</v>
      </c>
      <c r="K1566" s="290" t="s">
        <v>815</v>
      </c>
      <c r="L1566" s="292">
        <v>21.69</v>
      </c>
      <c r="M1566" s="293" t="s">
        <v>4692</v>
      </c>
      <c r="N1566" s="293" t="s">
        <v>4693</v>
      </c>
      <c r="O1566" s="294" t="s">
        <v>450</v>
      </c>
      <c r="P1566" s="295">
        <v>-7.9952717</v>
      </c>
      <c r="Q1566" s="295" t="s">
        <v>280</v>
      </c>
      <c r="R1566" s="296">
        <v>0</v>
      </c>
      <c r="S1566" s="297">
        <v>1.3773097173175538E-3</v>
      </c>
      <c r="T1566" s="297">
        <v>4.5518375177568821E-4</v>
      </c>
      <c r="U1566" s="298">
        <v>3.0258323412130137</v>
      </c>
      <c r="V1566" s="295"/>
      <c r="W1566" s="295"/>
      <c r="X1566" s="295"/>
      <c r="Y1566" s="313"/>
      <c r="Z1566" s="313"/>
      <c r="AA1566" s="301"/>
      <c r="AB1566" s="295"/>
    </row>
    <row r="1567" spans="1:28" ht="15">
      <c r="A1567" s="247" t="s">
        <v>176</v>
      </c>
      <c r="B1567" s="287" t="s">
        <v>5156</v>
      </c>
      <c r="C1567" s="287" t="s">
        <v>5157</v>
      </c>
      <c r="D1567" s="305">
        <v>6</v>
      </c>
      <c r="E1567" s="287" t="s">
        <v>19</v>
      </c>
      <c r="F1567" s="289">
        <v>43707</v>
      </c>
      <c r="G1567" s="290" t="s">
        <v>560</v>
      </c>
      <c r="H1567" s="290" t="s">
        <v>838</v>
      </c>
      <c r="I1567" s="291">
        <v>-11.42</v>
      </c>
      <c r="J1567" s="291">
        <v>7</v>
      </c>
      <c r="K1567" s="290" t="s">
        <v>815</v>
      </c>
      <c r="L1567" s="292">
        <v>11.38</v>
      </c>
      <c r="M1567" s="293" t="s">
        <v>839</v>
      </c>
      <c r="N1567" s="293" t="s">
        <v>840</v>
      </c>
      <c r="O1567" s="294" t="s">
        <v>450</v>
      </c>
      <c r="P1567" s="295">
        <v>-4.2183640000000002</v>
      </c>
      <c r="Q1567" s="295" t="s">
        <v>447</v>
      </c>
      <c r="R1567" s="296">
        <v>0</v>
      </c>
      <c r="S1567" s="297">
        <v>5.6221045720344251E-6</v>
      </c>
      <c r="T1567" s="297">
        <v>4.5537711003171516E-4</v>
      </c>
      <c r="U1567" s="298">
        <v>1.2346041222060697E-2</v>
      </c>
      <c r="V1567" s="295"/>
      <c r="W1567" s="295"/>
      <c r="X1567" s="295"/>
      <c r="Y1567" s="313"/>
      <c r="Z1567" s="313"/>
      <c r="AA1567" s="301"/>
      <c r="AB1567" s="295"/>
    </row>
    <row r="1568" spans="1:28" ht="15">
      <c r="A1568" s="247" t="s">
        <v>5158</v>
      </c>
      <c r="B1568" s="287" t="s">
        <v>5159</v>
      </c>
      <c r="C1568" s="287" t="s">
        <v>5160</v>
      </c>
      <c r="D1568" s="305">
        <v>7</v>
      </c>
      <c r="E1568" s="287" t="s">
        <v>19</v>
      </c>
      <c r="F1568" s="289">
        <v>43707</v>
      </c>
      <c r="G1568" s="290" t="s">
        <v>560</v>
      </c>
      <c r="H1568" s="290" t="s">
        <v>1079</v>
      </c>
      <c r="I1568" s="291">
        <v>0.92</v>
      </c>
      <c r="J1568" s="291">
        <v>1</v>
      </c>
      <c r="K1568" s="290" t="s">
        <v>815</v>
      </c>
      <c r="L1568" s="292">
        <v>409.59</v>
      </c>
      <c r="M1568" s="293" t="s">
        <v>1080</v>
      </c>
      <c r="N1568" s="293" t="s">
        <v>1081</v>
      </c>
      <c r="O1568" s="294" t="s">
        <v>450</v>
      </c>
      <c r="P1568" s="295">
        <v>-2.6856601000000002</v>
      </c>
      <c r="Q1568" s="295" t="s">
        <v>280</v>
      </c>
      <c r="R1568" s="296">
        <v>0</v>
      </c>
      <c r="S1568" s="297">
        <v>6.2946429063873858E-3</v>
      </c>
      <c r="T1568" s="297">
        <v>2.8077392742918705E-3</v>
      </c>
      <c r="U1568" s="298">
        <v>2.2418901085375649</v>
      </c>
      <c r="V1568" s="295"/>
      <c r="W1568" s="295"/>
      <c r="X1568" s="295"/>
      <c r="Y1568" s="313"/>
      <c r="Z1568" s="313"/>
      <c r="AA1568" s="301"/>
      <c r="AB1568" s="295"/>
    </row>
    <row r="1569" spans="1:28" ht="15">
      <c r="A1569" s="247" t="s">
        <v>176</v>
      </c>
      <c r="B1569" s="287" t="s">
        <v>5161</v>
      </c>
      <c r="C1569" s="287" t="s">
        <v>5162</v>
      </c>
      <c r="D1569" s="305">
        <v>8</v>
      </c>
      <c r="E1569" s="287" t="s">
        <v>19</v>
      </c>
      <c r="F1569" s="289">
        <v>43707</v>
      </c>
      <c r="G1569" s="290" t="s">
        <v>560</v>
      </c>
      <c r="H1569" s="290" t="s">
        <v>848</v>
      </c>
      <c r="I1569" s="291">
        <v>-6.63</v>
      </c>
      <c r="J1569" s="291">
        <v>3</v>
      </c>
      <c r="K1569" s="290" t="s">
        <v>815</v>
      </c>
      <c r="L1569" s="292">
        <v>29.32</v>
      </c>
      <c r="M1569" s="293" t="s">
        <v>849</v>
      </c>
      <c r="N1569" s="293" t="s">
        <v>850</v>
      </c>
      <c r="O1569" s="294" t="s">
        <v>450</v>
      </c>
      <c r="P1569" s="295">
        <v>3.8644075</v>
      </c>
      <c r="Q1569" s="295" t="s">
        <v>280</v>
      </c>
      <c r="R1569" s="296">
        <v>0</v>
      </c>
      <c r="S1569" s="297">
        <v>1.1700904318233808E-3</v>
      </c>
      <c r="T1569" s="297">
        <v>9.2098463730742929E-4</v>
      </c>
      <c r="U1569" s="298">
        <v>1.2704776870591803</v>
      </c>
      <c r="V1569" s="295"/>
      <c r="W1569" s="295"/>
      <c r="X1569" s="295"/>
      <c r="Y1569" s="313"/>
      <c r="Z1569" s="313"/>
      <c r="AA1569" s="301"/>
      <c r="AB1569" s="295"/>
    </row>
    <row r="1570" spans="1:28" ht="15">
      <c r="A1570" s="247" t="s">
        <v>176</v>
      </c>
      <c r="B1570" s="287" t="s">
        <v>5163</v>
      </c>
      <c r="C1570" s="287" t="s">
        <v>5164</v>
      </c>
      <c r="D1570" s="305">
        <v>9</v>
      </c>
      <c r="E1570" s="287" t="s">
        <v>19</v>
      </c>
      <c r="F1570" s="289">
        <v>43707</v>
      </c>
      <c r="G1570" s="290" t="s">
        <v>560</v>
      </c>
      <c r="H1570" s="290" t="s">
        <v>853</v>
      </c>
      <c r="I1570" s="291">
        <v>-18.78</v>
      </c>
      <c r="J1570" s="291">
        <v>30</v>
      </c>
      <c r="K1570" s="290" t="s">
        <v>815</v>
      </c>
      <c r="L1570" s="292">
        <v>9.5500000000000007</v>
      </c>
      <c r="M1570" s="293" t="s">
        <v>854</v>
      </c>
      <c r="N1570" s="293" t="s">
        <v>855</v>
      </c>
      <c r="O1570" s="294" t="s">
        <v>450</v>
      </c>
      <c r="P1570" s="295">
        <v>-4.3079796000000004</v>
      </c>
      <c r="Q1570" s="295" t="s">
        <v>280</v>
      </c>
      <c r="R1570" s="296">
        <v>0</v>
      </c>
      <c r="S1570" s="297">
        <v>3.2713170348932114E-5</v>
      </c>
      <c r="T1570" s="297">
        <v>1.1045400912395267E-4</v>
      </c>
      <c r="U1570" s="298">
        <v>0.29617005854645839</v>
      </c>
      <c r="V1570" s="295"/>
      <c r="W1570" s="295"/>
      <c r="X1570" s="295"/>
      <c r="Y1570" s="313"/>
      <c r="Z1570" s="313"/>
      <c r="AA1570" s="301"/>
      <c r="AB1570" s="295"/>
    </row>
    <row r="1571" spans="1:28" ht="15">
      <c r="A1571" s="247" t="s">
        <v>176</v>
      </c>
      <c r="B1571" s="287" t="s">
        <v>5165</v>
      </c>
      <c r="C1571" s="287" t="s">
        <v>5166</v>
      </c>
      <c r="D1571" s="305">
        <v>10</v>
      </c>
      <c r="E1571" s="287" t="s">
        <v>19</v>
      </c>
      <c r="F1571" s="289">
        <v>43707</v>
      </c>
      <c r="G1571" s="290" t="s">
        <v>560</v>
      </c>
      <c r="H1571" s="290" t="s">
        <v>874</v>
      </c>
      <c r="I1571" s="291">
        <v>0</v>
      </c>
      <c r="J1571" s="291">
        <v>13</v>
      </c>
      <c r="K1571" s="290" t="s">
        <v>815</v>
      </c>
      <c r="L1571" s="292">
        <v>26.03</v>
      </c>
      <c r="M1571" s="293" t="s">
        <v>875</v>
      </c>
      <c r="N1571" s="293" t="s">
        <v>876</v>
      </c>
      <c r="O1571" s="294" t="s">
        <v>450</v>
      </c>
      <c r="P1571" s="295">
        <v>-2.7266324000000002</v>
      </c>
      <c r="Q1571" s="295" t="s">
        <v>447</v>
      </c>
      <c r="R1571" s="296">
        <v>0</v>
      </c>
      <c r="S1571" s="297">
        <v>2.0003043758803603E-4</v>
      </c>
      <c r="T1571" s="297">
        <v>3.8666706111400908E-4</v>
      </c>
      <c r="U1571" s="298">
        <v>0.517319569481138</v>
      </c>
      <c r="V1571" s="295"/>
      <c r="W1571" s="295"/>
      <c r="X1571" s="295"/>
      <c r="Y1571" s="313"/>
      <c r="Z1571" s="313"/>
      <c r="AA1571" s="301"/>
      <c r="AB1571" s="295"/>
    </row>
    <row r="1572" spans="1:28" ht="15">
      <c r="A1572" s="247" t="s">
        <v>176</v>
      </c>
      <c r="B1572" s="287" t="s">
        <v>5167</v>
      </c>
      <c r="C1572" s="287" t="s">
        <v>5168</v>
      </c>
      <c r="D1572" s="305">
        <v>11</v>
      </c>
      <c r="E1572" s="287" t="s">
        <v>19</v>
      </c>
      <c r="F1572" s="289">
        <v>43707</v>
      </c>
      <c r="G1572" s="290" t="s">
        <v>560</v>
      </c>
      <c r="H1572" s="290" t="s">
        <v>879</v>
      </c>
      <c r="I1572" s="291">
        <v>-8.86</v>
      </c>
      <c r="J1572" s="291">
        <v>6</v>
      </c>
      <c r="K1572" s="290" t="s">
        <v>815</v>
      </c>
      <c r="L1572" s="292">
        <v>101.53</v>
      </c>
      <c r="M1572" s="293" t="s">
        <v>880</v>
      </c>
      <c r="N1572" s="293" t="s">
        <v>881</v>
      </c>
      <c r="O1572" s="294" t="s">
        <v>450</v>
      </c>
      <c r="P1572" s="295">
        <v>-9.2088459999999994</v>
      </c>
      <c r="Q1572" s="295" t="s">
        <v>408</v>
      </c>
      <c r="R1572" s="296">
        <v>0</v>
      </c>
      <c r="S1572" s="297">
        <v>1.6280805999068142E-3</v>
      </c>
      <c r="T1572" s="297">
        <v>9.5718128590043233E-4</v>
      </c>
      <c r="U1572" s="298">
        <v>1.7009114405901267</v>
      </c>
      <c r="V1572" s="295"/>
      <c r="W1572" s="295"/>
      <c r="X1572" s="295"/>
      <c r="Y1572" s="313"/>
      <c r="Z1572" s="313"/>
      <c r="AA1572" s="301"/>
      <c r="AB1572" s="295"/>
    </row>
    <row r="1573" spans="1:28" ht="15">
      <c r="A1573" s="247" t="s">
        <v>5169</v>
      </c>
      <c r="B1573" s="287" t="s">
        <v>5170</v>
      </c>
      <c r="C1573" s="287" t="s">
        <v>5171</v>
      </c>
      <c r="D1573" s="305">
        <v>12</v>
      </c>
      <c r="E1573" s="287" t="s">
        <v>19</v>
      </c>
      <c r="F1573" s="289">
        <v>43707</v>
      </c>
      <c r="G1573" s="290" t="s">
        <v>560</v>
      </c>
      <c r="H1573" s="290" t="s">
        <v>550</v>
      </c>
      <c r="I1573" s="291">
        <v>-0.16</v>
      </c>
      <c r="J1573" s="291">
        <v>1</v>
      </c>
      <c r="K1573" s="290" t="s">
        <v>815</v>
      </c>
      <c r="L1573" s="292">
        <v>67.930000000000007</v>
      </c>
      <c r="M1573" s="293" t="s">
        <v>551</v>
      </c>
      <c r="N1573" s="293" t="s">
        <v>552</v>
      </c>
      <c r="O1573" s="294" t="s">
        <v>450</v>
      </c>
      <c r="P1573" s="295">
        <v>-3.312093</v>
      </c>
      <c r="Q1573" s="295" t="s">
        <v>447</v>
      </c>
      <c r="R1573" s="296">
        <v>0</v>
      </c>
      <c r="S1573" s="297">
        <v>2.5000632214030954E-3</v>
      </c>
      <c r="T1573" s="297">
        <v>2.0923734237602676E-3</v>
      </c>
      <c r="U1573" s="298">
        <v>1.1948456202957101</v>
      </c>
      <c r="V1573" s="295"/>
      <c r="W1573" s="295"/>
      <c r="X1573" s="295"/>
      <c r="Y1573" s="313"/>
      <c r="Z1573" s="313"/>
      <c r="AA1573" s="301"/>
      <c r="AB1573" s="295"/>
    </row>
    <row r="1574" spans="1:28" ht="15">
      <c r="A1574" s="247" t="s">
        <v>176</v>
      </c>
      <c r="B1574" s="287" t="s">
        <v>5172</v>
      </c>
      <c r="C1574" s="287" t="s">
        <v>5173</v>
      </c>
      <c r="D1574" s="305">
        <v>13</v>
      </c>
      <c r="E1574" s="287" t="s">
        <v>19</v>
      </c>
      <c r="F1574" s="289">
        <v>43707</v>
      </c>
      <c r="G1574" s="290" t="s">
        <v>560</v>
      </c>
      <c r="H1574" s="290" t="s">
        <v>887</v>
      </c>
      <c r="I1574" s="291">
        <v>-0.28000000000000003</v>
      </c>
      <c r="J1574" s="291">
        <v>7</v>
      </c>
      <c r="K1574" s="290" t="s">
        <v>815</v>
      </c>
      <c r="L1574" s="292">
        <v>72.27</v>
      </c>
      <c r="M1574" s="293" t="s">
        <v>888</v>
      </c>
      <c r="N1574" s="293" t="s">
        <v>889</v>
      </c>
      <c r="O1574" s="294" t="s">
        <v>450</v>
      </c>
      <c r="P1574" s="295">
        <v>-0.46954154999999997</v>
      </c>
      <c r="Q1574" s="295" t="s">
        <v>447</v>
      </c>
      <c r="R1574" s="296">
        <v>0</v>
      </c>
      <c r="S1574" s="297">
        <v>1.4432124155248599E-3</v>
      </c>
      <c r="T1574" s="297">
        <v>9.9470193260652409E-4</v>
      </c>
      <c r="U1574" s="298">
        <v>1.4508993782117783</v>
      </c>
      <c r="V1574" s="295"/>
      <c r="W1574" s="295"/>
      <c r="X1574" s="295"/>
      <c r="Y1574" s="313"/>
      <c r="Z1574" s="313"/>
      <c r="AA1574" s="301"/>
      <c r="AB1574" s="295"/>
    </row>
    <row r="1575" spans="1:28" ht="15">
      <c r="A1575" s="247" t="s">
        <v>176</v>
      </c>
      <c r="B1575" s="287" t="s">
        <v>5174</v>
      </c>
      <c r="C1575" s="287" t="s">
        <v>5175</v>
      </c>
      <c r="D1575" s="305">
        <v>14</v>
      </c>
      <c r="E1575" s="287" t="s">
        <v>19</v>
      </c>
      <c r="F1575" s="289">
        <v>43707</v>
      </c>
      <c r="G1575" s="290" t="s">
        <v>560</v>
      </c>
      <c r="H1575" s="290" t="s">
        <v>563</v>
      </c>
      <c r="I1575" s="291">
        <v>-5.82</v>
      </c>
      <c r="J1575" s="291">
        <v>4</v>
      </c>
      <c r="K1575" s="290" t="s">
        <v>815</v>
      </c>
      <c r="L1575" s="292">
        <v>146.38</v>
      </c>
      <c r="M1575" s="293" t="s">
        <v>564</v>
      </c>
      <c r="N1575" s="293" t="s">
        <v>565</v>
      </c>
      <c r="O1575" s="294" t="s">
        <v>450</v>
      </c>
      <c r="P1575" s="295">
        <v>0.83400010000000002</v>
      </c>
      <c r="Q1575" s="295" t="s">
        <v>399</v>
      </c>
      <c r="R1575" s="296">
        <v>0</v>
      </c>
      <c r="S1575" s="297">
        <v>1.2480873665350958E-3</v>
      </c>
      <c r="T1575" s="297">
        <v>7.2511674607475649E-4</v>
      </c>
      <c r="U1575" s="298">
        <v>1.7212226490303995</v>
      </c>
      <c r="V1575" s="295"/>
      <c r="W1575" s="295"/>
      <c r="X1575" s="295"/>
      <c r="Y1575" s="313"/>
      <c r="Z1575" s="313"/>
      <c r="AA1575" s="301"/>
      <c r="AB1575" s="295"/>
    </row>
    <row r="1576" spans="1:28" ht="15">
      <c r="A1576" s="247" t="s">
        <v>5176</v>
      </c>
      <c r="B1576" s="287" t="s">
        <v>5177</v>
      </c>
      <c r="C1576" s="287" t="s">
        <v>5178</v>
      </c>
      <c r="D1576" s="305">
        <v>15</v>
      </c>
      <c r="E1576" s="287" t="s">
        <v>19</v>
      </c>
      <c r="F1576" s="289">
        <v>43707</v>
      </c>
      <c r="G1576" s="290" t="s">
        <v>560</v>
      </c>
      <c r="H1576" s="290" t="s">
        <v>3625</v>
      </c>
      <c r="I1576" s="291">
        <v>0.89</v>
      </c>
      <c r="J1576" s="291">
        <v>1</v>
      </c>
      <c r="K1576" s="290" t="s">
        <v>815</v>
      </c>
      <c r="L1576" s="292">
        <v>89.72</v>
      </c>
      <c r="M1576" s="293" t="s">
        <v>3626</v>
      </c>
      <c r="N1576" s="293" t="s">
        <v>3627</v>
      </c>
      <c r="O1576" s="294" t="s">
        <v>450</v>
      </c>
      <c r="P1576" s="295">
        <v>-7.5885653</v>
      </c>
      <c r="Q1576" s="295" t="s">
        <v>280</v>
      </c>
      <c r="R1576" s="296">
        <v>0</v>
      </c>
      <c r="S1576" s="297">
        <v>7.1429871959302355E-4</v>
      </c>
      <c r="T1576" s="297">
        <v>6.2139864932597027E-4</v>
      </c>
      <c r="U1576" s="298">
        <v>1.1495015645235498</v>
      </c>
      <c r="V1576" s="295"/>
      <c r="W1576" s="295"/>
      <c r="X1576" s="295"/>
      <c r="Y1576" s="313"/>
      <c r="Z1576" s="313"/>
      <c r="AA1576" s="301"/>
      <c r="AB1576" s="295"/>
    </row>
    <row r="1577" spans="1:28" ht="15">
      <c r="A1577" s="247" t="s">
        <v>5179</v>
      </c>
      <c r="B1577" s="287" t="s">
        <v>5180</v>
      </c>
      <c r="C1577" s="287" t="s">
        <v>5181</v>
      </c>
      <c r="D1577" s="305">
        <v>16</v>
      </c>
      <c r="E1577" s="287" t="s">
        <v>19</v>
      </c>
      <c r="F1577" s="289">
        <v>43707</v>
      </c>
      <c r="G1577" s="290" t="s">
        <v>560</v>
      </c>
      <c r="H1577" s="290" t="s">
        <v>2745</v>
      </c>
      <c r="I1577" s="291">
        <v>0.83</v>
      </c>
      <c r="J1577" s="291">
        <v>1</v>
      </c>
      <c r="K1577" s="290" t="s">
        <v>815</v>
      </c>
      <c r="L1577" s="292">
        <v>9.17</v>
      </c>
      <c r="M1577" s="293" t="s">
        <v>2746</v>
      </c>
      <c r="N1577" s="293" t="s">
        <v>2747</v>
      </c>
      <c r="O1577" s="294" t="s">
        <v>450</v>
      </c>
      <c r="P1577" s="295">
        <v>0</v>
      </c>
      <c r="Q1577" s="295" t="s">
        <v>447</v>
      </c>
      <c r="R1577" s="296">
        <v>0</v>
      </c>
      <c r="S1577" s="297">
        <v>2.6208631375655893E-5</v>
      </c>
      <c r="T1577" s="297">
        <v>1.4550325195899906E-3</v>
      </c>
      <c r="U1577" s="298">
        <v>1.8012402487774738E-2</v>
      </c>
      <c r="V1577" s="295"/>
      <c r="W1577" s="295"/>
      <c r="X1577" s="295"/>
      <c r="Y1577" s="313"/>
      <c r="Z1577" s="313"/>
      <c r="AA1577" s="301"/>
      <c r="AB1577" s="295"/>
    </row>
    <row r="1578" spans="1:28" ht="15">
      <c r="A1578" s="247" t="s">
        <v>176</v>
      </c>
      <c r="B1578" s="287" t="s">
        <v>5182</v>
      </c>
      <c r="C1578" s="287" t="s">
        <v>5183</v>
      </c>
      <c r="D1578" s="305">
        <v>17</v>
      </c>
      <c r="E1578" s="287" t="s">
        <v>19</v>
      </c>
      <c r="F1578" s="289">
        <v>43707</v>
      </c>
      <c r="G1578" s="290" t="s">
        <v>560</v>
      </c>
      <c r="H1578" s="290" t="s">
        <v>900</v>
      </c>
      <c r="I1578" s="291">
        <v>0</v>
      </c>
      <c r="J1578" s="291">
        <v>4</v>
      </c>
      <c r="K1578" s="290" t="s">
        <v>815</v>
      </c>
      <c r="L1578" s="292">
        <v>32.799999999999997</v>
      </c>
      <c r="M1578" s="293" t="s">
        <v>901</v>
      </c>
      <c r="N1578" s="293" t="s">
        <v>902</v>
      </c>
      <c r="O1578" s="294" t="s">
        <v>450</v>
      </c>
      <c r="P1578" s="295">
        <v>-1.1021494999999999</v>
      </c>
      <c r="Q1578" s="295" t="s">
        <v>280</v>
      </c>
      <c r="R1578" s="296">
        <v>0</v>
      </c>
      <c r="S1578" s="297">
        <v>3.5379145876486112E-4</v>
      </c>
      <c r="T1578" s="297">
        <v>2.1612736555739828E-4</v>
      </c>
      <c r="U1578" s="298">
        <v>1.6369581790460614</v>
      </c>
      <c r="V1578" s="295"/>
      <c r="W1578" s="295"/>
      <c r="X1578" s="295"/>
      <c r="Y1578" s="313"/>
      <c r="Z1578" s="313"/>
      <c r="AA1578" s="301"/>
      <c r="AB1578" s="295"/>
    </row>
    <row r="1579" spans="1:28" ht="15">
      <c r="A1579" s="247" t="s">
        <v>176</v>
      </c>
      <c r="B1579" s="287" t="s">
        <v>5184</v>
      </c>
      <c r="C1579" s="287" t="s">
        <v>5185</v>
      </c>
      <c r="D1579" s="305">
        <v>18</v>
      </c>
      <c r="E1579" s="287" t="s">
        <v>19</v>
      </c>
      <c r="F1579" s="289">
        <v>43707</v>
      </c>
      <c r="G1579" s="290" t="s">
        <v>560</v>
      </c>
      <c r="H1579" s="290" t="s">
        <v>905</v>
      </c>
      <c r="I1579" s="291">
        <v>-6.43</v>
      </c>
      <c r="J1579" s="291">
        <v>20</v>
      </c>
      <c r="K1579" s="290" t="s">
        <v>815</v>
      </c>
      <c r="L1579" s="292">
        <v>8.25</v>
      </c>
      <c r="M1579" s="293" t="s">
        <v>906</v>
      </c>
      <c r="N1579" s="293" t="s">
        <v>907</v>
      </c>
      <c r="O1579" s="294" t="s">
        <v>450</v>
      </c>
      <c r="P1579" s="295">
        <v>-9.4736809999999991</v>
      </c>
      <c r="Q1579" s="295" t="s">
        <v>447</v>
      </c>
      <c r="R1579" s="296">
        <v>0</v>
      </c>
      <c r="S1579" s="297">
        <v>2.9000257829364723E-3</v>
      </c>
      <c r="T1579" s="297">
        <v>2.9427050305240671E-3</v>
      </c>
      <c r="U1579" s="298">
        <v>0.98549659339115137</v>
      </c>
      <c r="V1579" s="295"/>
      <c r="W1579" s="295"/>
      <c r="X1579" s="295"/>
      <c r="Y1579" s="313"/>
      <c r="Z1579" s="313"/>
      <c r="AA1579" s="301"/>
      <c r="AB1579" s="295"/>
    </row>
    <row r="1580" spans="1:28" ht="15">
      <c r="A1580" s="247" t="s">
        <v>176</v>
      </c>
      <c r="B1580" s="287" t="s">
        <v>5186</v>
      </c>
      <c r="C1580" s="287" t="s">
        <v>5187</v>
      </c>
      <c r="D1580" s="305">
        <v>19</v>
      </c>
      <c r="E1580" s="287" t="s">
        <v>19</v>
      </c>
      <c r="F1580" s="289">
        <v>43707</v>
      </c>
      <c r="G1580" s="290" t="s">
        <v>560</v>
      </c>
      <c r="H1580" s="290" t="s">
        <v>612</v>
      </c>
      <c r="I1580" s="291">
        <v>-1.18</v>
      </c>
      <c r="J1580" s="291">
        <v>2</v>
      </c>
      <c r="K1580" s="290" t="s">
        <v>815</v>
      </c>
      <c r="L1580" s="292">
        <v>37.590000000000003</v>
      </c>
      <c r="M1580" s="293" t="s">
        <v>613</v>
      </c>
      <c r="N1580" s="293" t="s">
        <v>614</v>
      </c>
      <c r="O1580" s="294" t="s">
        <v>450</v>
      </c>
      <c r="P1580" s="295">
        <v>-12.439614000000001</v>
      </c>
      <c r="Q1580" s="295" t="s">
        <v>484</v>
      </c>
      <c r="R1580" s="296">
        <v>0</v>
      </c>
      <c r="S1580" s="297">
        <v>1.3885031656413627E-4</v>
      </c>
      <c r="T1580" s="297">
        <v>1.7339585568412589E-4</v>
      </c>
      <c r="U1580" s="298">
        <v>0.80077067595594098</v>
      </c>
      <c r="V1580" s="295"/>
      <c r="W1580" s="295"/>
      <c r="X1580" s="295"/>
      <c r="Y1580" s="313"/>
      <c r="Z1580" s="313"/>
      <c r="AA1580" s="301"/>
      <c r="AB1580" s="295"/>
    </row>
    <row r="1581" spans="1:28" ht="15">
      <c r="A1581" s="247" t="s">
        <v>176</v>
      </c>
      <c r="B1581" s="287" t="s">
        <v>5188</v>
      </c>
      <c r="C1581" s="287" t="s">
        <v>5189</v>
      </c>
      <c r="D1581" s="305">
        <v>20</v>
      </c>
      <c r="E1581" s="287" t="s">
        <v>19</v>
      </c>
      <c r="F1581" s="289">
        <v>43707</v>
      </c>
      <c r="G1581" s="290" t="s">
        <v>560</v>
      </c>
      <c r="H1581" s="290" t="s">
        <v>912</v>
      </c>
      <c r="I1581" s="291">
        <v>-0.09</v>
      </c>
      <c r="J1581" s="291">
        <v>50</v>
      </c>
      <c r="K1581" s="290" t="s">
        <v>815</v>
      </c>
      <c r="L1581" s="292">
        <v>62.95</v>
      </c>
      <c r="M1581" s="293" t="s">
        <v>913</v>
      </c>
      <c r="N1581" s="293" t="s">
        <v>914</v>
      </c>
      <c r="O1581" s="294" t="s">
        <v>450</v>
      </c>
      <c r="P1581" s="295">
        <v>-10.518193</v>
      </c>
      <c r="Q1581" s="295" t="s">
        <v>484</v>
      </c>
      <c r="R1581" s="296">
        <v>0</v>
      </c>
      <c r="S1581" s="297">
        <v>1.3019418022374751E-3</v>
      </c>
      <c r="T1581" s="297">
        <v>6.427425726040297E-4</v>
      </c>
      <c r="U1581" s="298">
        <v>2.0256038073886136</v>
      </c>
      <c r="V1581" s="295"/>
      <c r="W1581" s="295"/>
      <c r="X1581" s="295"/>
      <c r="Y1581" s="313"/>
      <c r="Z1581" s="313"/>
      <c r="AA1581" s="301"/>
      <c r="AB1581" s="295"/>
    </row>
    <row r="1582" spans="1:28" ht="15">
      <c r="A1582" s="247" t="s">
        <v>5190</v>
      </c>
      <c r="B1582" s="287" t="s">
        <v>5191</v>
      </c>
      <c r="C1582" s="287" t="s">
        <v>5192</v>
      </c>
      <c r="D1582" s="305">
        <v>21</v>
      </c>
      <c r="E1582" s="287" t="s">
        <v>19</v>
      </c>
      <c r="F1582" s="289">
        <v>43707</v>
      </c>
      <c r="G1582" s="290" t="s">
        <v>560</v>
      </c>
      <c r="H1582" s="290" t="s">
        <v>918</v>
      </c>
      <c r="I1582" s="291">
        <v>-0.37</v>
      </c>
      <c r="J1582" s="291">
        <v>1</v>
      </c>
      <c r="K1582" s="290" t="s">
        <v>815</v>
      </c>
      <c r="L1582" s="292">
        <v>13.82</v>
      </c>
      <c r="M1582" s="293" t="s">
        <v>919</v>
      </c>
      <c r="N1582" s="293" t="s">
        <v>920</v>
      </c>
      <c r="O1582" s="294" t="s">
        <v>450</v>
      </c>
      <c r="P1582" s="295">
        <v>-9.1162089999999996</v>
      </c>
      <c r="Q1582" s="295" t="s">
        <v>280</v>
      </c>
      <c r="R1582" s="296">
        <v>0</v>
      </c>
      <c r="S1582" s="297">
        <v>1.396914852091382E-3</v>
      </c>
      <c r="T1582" s="297">
        <v>7.2288764334214829E-4</v>
      </c>
      <c r="U1582" s="298">
        <v>1.9324093653516934</v>
      </c>
      <c r="V1582" s="295"/>
      <c r="W1582" s="295"/>
      <c r="X1582" s="295"/>
      <c r="Y1582" s="313"/>
      <c r="Z1582" s="313"/>
      <c r="AA1582" s="301"/>
      <c r="AB1582" s="295"/>
    </row>
    <row r="1583" spans="1:28" ht="15">
      <c r="A1583" s="247" t="s">
        <v>176</v>
      </c>
      <c r="B1583" s="287" t="s">
        <v>5193</v>
      </c>
      <c r="C1583" s="287" t="s">
        <v>5194</v>
      </c>
      <c r="D1583" s="305">
        <v>22</v>
      </c>
      <c r="E1583" s="287" t="s">
        <v>19</v>
      </c>
      <c r="F1583" s="289">
        <v>43707</v>
      </c>
      <c r="G1583" s="290" t="s">
        <v>560</v>
      </c>
      <c r="H1583" s="290" t="s">
        <v>923</v>
      </c>
      <c r="I1583" s="291">
        <v>-0.43</v>
      </c>
      <c r="J1583" s="291">
        <v>16</v>
      </c>
      <c r="K1583" s="290" t="s">
        <v>815</v>
      </c>
      <c r="L1583" s="292">
        <v>49.37</v>
      </c>
      <c r="M1583" s="293" t="s">
        <v>924</v>
      </c>
      <c r="N1583" s="293" t="s">
        <v>925</v>
      </c>
      <c r="O1583" s="294" t="s">
        <v>450</v>
      </c>
      <c r="P1583" s="295">
        <v>-3.9024413</v>
      </c>
      <c r="Q1583" s="295" t="s">
        <v>484</v>
      </c>
      <c r="R1583" s="296">
        <v>0</v>
      </c>
      <c r="S1583" s="297">
        <v>4.062900287999801E-4</v>
      </c>
      <c r="T1583" s="297">
        <v>5.4621467640364615E-4</v>
      </c>
      <c r="U1583" s="298">
        <v>0.74382847322054857</v>
      </c>
      <c r="V1583" s="295"/>
      <c r="W1583" s="295"/>
      <c r="X1583" s="295"/>
      <c r="Y1583" s="313"/>
      <c r="Z1583" s="313"/>
      <c r="AA1583" s="301"/>
      <c r="AB1583" s="295"/>
    </row>
    <row r="1584" spans="1:28" ht="15">
      <c r="A1584" s="247" t="s">
        <v>176</v>
      </c>
      <c r="B1584" s="287" t="s">
        <v>5195</v>
      </c>
      <c r="C1584" s="287" t="s">
        <v>5196</v>
      </c>
      <c r="D1584" s="305">
        <v>23</v>
      </c>
      <c r="E1584" s="287" t="s">
        <v>19</v>
      </c>
      <c r="F1584" s="289">
        <v>43707</v>
      </c>
      <c r="G1584" s="290" t="s">
        <v>560</v>
      </c>
      <c r="H1584" s="290" t="s">
        <v>938</v>
      </c>
      <c r="I1584" s="291">
        <v>-9.85</v>
      </c>
      <c r="J1584" s="291">
        <v>7</v>
      </c>
      <c r="K1584" s="290" t="s">
        <v>815</v>
      </c>
      <c r="L1584" s="292">
        <v>25.52</v>
      </c>
      <c r="M1584" s="293" t="s">
        <v>939</v>
      </c>
      <c r="N1584" s="293" t="s">
        <v>940</v>
      </c>
      <c r="O1584" s="294" t="s">
        <v>450</v>
      </c>
      <c r="P1584" s="295">
        <v>-3.5613774999999999</v>
      </c>
      <c r="Q1584" s="295" t="s">
        <v>280</v>
      </c>
      <c r="R1584" s="296">
        <v>0</v>
      </c>
      <c r="S1584" s="297">
        <v>1.3984266085628947E-4</v>
      </c>
      <c r="T1584" s="297">
        <v>6.6722942488973286E-4</v>
      </c>
      <c r="U1584" s="298">
        <v>0.20958707101294288</v>
      </c>
      <c r="V1584" s="295"/>
      <c r="W1584" s="295"/>
      <c r="X1584" s="295"/>
      <c r="Y1584" s="313"/>
      <c r="Z1584" s="313"/>
      <c r="AA1584" s="301"/>
      <c r="AB1584" s="295"/>
    </row>
    <row r="1585" spans="1:28" ht="15">
      <c r="A1585" s="247" t="s">
        <v>5197</v>
      </c>
      <c r="B1585" s="287" t="s">
        <v>5198</v>
      </c>
      <c r="C1585" s="287" t="s">
        <v>5199</v>
      </c>
      <c r="D1585" s="305">
        <v>24</v>
      </c>
      <c r="E1585" s="287" t="s">
        <v>19</v>
      </c>
      <c r="F1585" s="289">
        <v>43707</v>
      </c>
      <c r="G1585" s="290" t="s">
        <v>560</v>
      </c>
      <c r="H1585" s="290" t="s">
        <v>2603</v>
      </c>
      <c r="I1585" s="291">
        <v>0</v>
      </c>
      <c r="J1585" s="291">
        <v>1</v>
      </c>
      <c r="K1585" s="290" t="s">
        <v>815</v>
      </c>
      <c r="L1585" s="292">
        <v>16.510000000000002</v>
      </c>
      <c r="M1585" s="293" t="s">
        <v>2604</v>
      </c>
      <c r="N1585" s="293" t="s">
        <v>2605</v>
      </c>
      <c r="O1585" s="294" t="s">
        <v>450</v>
      </c>
      <c r="P1585" s="295">
        <v>-8.4778420000000008</v>
      </c>
      <c r="Q1585" s="295" t="s">
        <v>408</v>
      </c>
      <c r="R1585" s="296">
        <v>0</v>
      </c>
      <c r="S1585" s="297">
        <v>1.5931878573880947E-4</v>
      </c>
      <c r="T1585" s="297">
        <v>1.7022975924979109E-4</v>
      </c>
      <c r="U1585" s="298">
        <v>0.93590442964222775</v>
      </c>
      <c r="V1585" s="295"/>
      <c r="W1585" s="295"/>
      <c r="X1585" s="295"/>
      <c r="Y1585" s="313"/>
      <c r="Z1585" s="313"/>
      <c r="AA1585" s="301"/>
      <c r="AB1585" s="295"/>
    </row>
    <row r="1586" spans="1:28" ht="15">
      <c r="A1586" s="247" t="s">
        <v>5200</v>
      </c>
      <c r="B1586" s="287" t="s">
        <v>5201</v>
      </c>
      <c r="C1586" s="287" t="s">
        <v>5202</v>
      </c>
      <c r="D1586" s="305">
        <v>25</v>
      </c>
      <c r="E1586" s="287" t="s">
        <v>19</v>
      </c>
      <c r="F1586" s="289">
        <v>43707</v>
      </c>
      <c r="G1586" s="290" t="s">
        <v>560</v>
      </c>
      <c r="H1586" s="290" t="s">
        <v>4051</v>
      </c>
      <c r="I1586" s="291">
        <v>0.48</v>
      </c>
      <c r="J1586" s="291">
        <v>1</v>
      </c>
      <c r="K1586" s="290" t="s">
        <v>815</v>
      </c>
      <c r="L1586" s="292">
        <v>52.88</v>
      </c>
      <c r="M1586" s="293" t="s">
        <v>4052</v>
      </c>
      <c r="N1586" s="293" t="s">
        <v>4053</v>
      </c>
      <c r="O1586" s="294" t="s">
        <v>450</v>
      </c>
      <c r="P1586" s="295">
        <v>-15.212726999999999</v>
      </c>
      <c r="Q1586" s="295" t="s">
        <v>408</v>
      </c>
      <c r="R1586" s="296">
        <v>0</v>
      </c>
      <c r="S1586" s="297">
        <v>6.3354414140060072E-5</v>
      </c>
      <c r="T1586" s="297">
        <v>4.4770226486830455E-4</v>
      </c>
      <c r="U1586" s="298">
        <v>0.14151014884567609</v>
      </c>
      <c r="V1586" s="295"/>
      <c r="W1586" s="295"/>
      <c r="X1586" s="295"/>
      <c r="Y1586" s="313"/>
      <c r="Z1586" s="313"/>
      <c r="AA1586" s="301"/>
      <c r="AB1586" s="295"/>
    </row>
    <row r="1587" spans="1:28" ht="15">
      <c r="A1587" s="247" t="s">
        <v>5203</v>
      </c>
      <c r="B1587" s="287" t="s">
        <v>5204</v>
      </c>
      <c r="C1587" s="287" t="s">
        <v>5205</v>
      </c>
      <c r="D1587" s="305">
        <v>26</v>
      </c>
      <c r="E1587" s="287" t="s">
        <v>19</v>
      </c>
      <c r="F1587" s="289">
        <v>43707</v>
      </c>
      <c r="G1587" s="290" t="s">
        <v>560</v>
      </c>
      <c r="H1587" s="290" t="s">
        <v>2925</v>
      </c>
      <c r="I1587" s="291">
        <v>0.92</v>
      </c>
      <c r="J1587" s="291">
        <v>1</v>
      </c>
      <c r="K1587" s="290" t="s">
        <v>815</v>
      </c>
      <c r="L1587" s="292">
        <v>48.07</v>
      </c>
      <c r="M1587" s="293" t="s">
        <v>2926</v>
      </c>
      <c r="N1587" s="293" t="s">
        <v>2927</v>
      </c>
      <c r="O1587" s="294" t="s">
        <v>450</v>
      </c>
      <c r="P1587" s="295">
        <v>-5.4912270000000003</v>
      </c>
      <c r="Q1587" s="295" t="s">
        <v>447</v>
      </c>
      <c r="R1587" s="296">
        <v>0</v>
      </c>
      <c r="S1587" s="297">
        <v>1.312970939328851E-4</v>
      </c>
      <c r="T1587" s="297">
        <v>5.366172989328279E-4</v>
      </c>
      <c r="U1587" s="298">
        <v>0.24467547765231562</v>
      </c>
      <c r="V1587" s="295"/>
      <c r="W1587" s="295"/>
      <c r="X1587" s="295"/>
      <c r="Y1587" s="313"/>
      <c r="Z1587" s="313"/>
      <c r="AA1587" s="301"/>
      <c r="AB1587" s="295"/>
    </row>
    <row r="1588" spans="1:28" ht="15">
      <c r="A1588" s="247" t="s">
        <v>5206</v>
      </c>
      <c r="B1588" s="287" t="s">
        <v>5207</v>
      </c>
      <c r="C1588" s="287" t="s">
        <v>5208</v>
      </c>
      <c r="D1588" s="305">
        <v>27</v>
      </c>
      <c r="E1588" s="287" t="s">
        <v>19</v>
      </c>
      <c r="F1588" s="289">
        <v>43707</v>
      </c>
      <c r="G1588" s="290" t="s">
        <v>560</v>
      </c>
      <c r="H1588" s="290" t="s">
        <v>644</v>
      </c>
      <c r="I1588" s="291">
        <v>0.6</v>
      </c>
      <c r="J1588" s="291">
        <v>1</v>
      </c>
      <c r="K1588" s="290" t="s">
        <v>815</v>
      </c>
      <c r="L1588" s="292">
        <v>28.06</v>
      </c>
      <c r="M1588" s="293" t="s">
        <v>645</v>
      </c>
      <c r="N1588" s="293" t="s">
        <v>646</v>
      </c>
      <c r="O1588" s="294" t="s">
        <v>450</v>
      </c>
      <c r="P1588" s="295">
        <v>-5.8294477000000002</v>
      </c>
      <c r="Q1588" s="295" t="s">
        <v>484</v>
      </c>
      <c r="R1588" s="296">
        <v>0</v>
      </c>
      <c r="S1588" s="297">
        <v>8.7707937172395458E-4</v>
      </c>
      <c r="T1588" s="297">
        <v>6.0023919329588768E-4</v>
      </c>
      <c r="U1588" s="298">
        <v>1.4612164309163975</v>
      </c>
      <c r="V1588" s="295"/>
      <c r="W1588" s="295"/>
      <c r="X1588" s="295"/>
      <c r="Y1588" s="313"/>
      <c r="Z1588" s="313"/>
      <c r="AA1588" s="301"/>
      <c r="AB1588" s="295"/>
    </row>
    <row r="1589" spans="1:28" ht="15">
      <c r="A1589" s="247" t="s">
        <v>5209</v>
      </c>
      <c r="B1589" s="287" t="s">
        <v>5210</v>
      </c>
      <c r="C1589" s="287" t="s">
        <v>5211</v>
      </c>
      <c r="D1589" s="305">
        <v>28</v>
      </c>
      <c r="E1589" s="287" t="s">
        <v>19</v>
      </c>
      <c r="F1589" s="289">
        <v>43707</v>
      </c>
      <c r="G1589" s="290" t="s">
        <v>560</v>
      </c>
      <c r="H1589" s="290" t="s">
        <v>2932</v>
      </c>
      <c r="I1589" s="291">
        <v>0.84</v>
      </c>
      <c r="J1589" s="291">
        <v>1</v>
      </c>
      <c r="K1589" s="290" t="s">
        <v>815</v>
      </c>
      <c r="L1589" s="292">
        <v>44.3</v>
      </c>
      <c r="M1589" s="293" t="s">
        <v>2933</v>
      </c>
      <c r="N1589" s="293" t="s">
        <v>2934</v>
      </c>
      <c r="O1589" s="294" t="s">
        <v>450</v>
      </c>
      <c r="P1589" s="295">
        <v>-6.2525215000000003</v>
      </c>
      <c r="Q1589" s="295" t="s">
        <v>408</v>
      </c>
      <c r="R1589" s="296">
        <v>0</v>
      </c>
      <c r="S1589" s="297">
        <v>1.6978588892725703E-3</v>
      </c>
      <c r="T1589" s="297">
        <v>1.7941610965225782E-3</v>
      </c>
      <c r="U1589" s="298">
        <v>0.9463246597885443</v>
      </c>
      <c r="V1589" s="295"/>
      <c r="W1589" s="295"/>
      <c r="X1589" s="295"/>
      <c r="Y1589" s="313"/>
      <c r="Z1589" s="313"/>
      <c r="AA1589" s="301"/>
      <c r="AB1589" s="295"/>
    </row>
    <row r="1590" spans="1:28" ht="15">
      <c r="A1590" s="247" t="s">
        <v>5212</v>
      </c>
      <c r="B1590" s="287" t="s">
        <v>5213</v>
      </c>
      <c r="C1590" s="287" t="s">
        <v>5214</v>
      </c>
      <c r="D1590" s="305">
        <v>29</v>
      </c>
      <c r="E1590" s="287" t="s">
        <v>19</v>
      </c>
      <c r="F1590" s="289">
        <v>43707</v>
      </c>
      <c r="G1590" s="290" t="s">
        <v>560</v>
      </c>
      <c r="H1590" s="290" t="s">
        <v>4065</v>
      </c>
      <c r="I1590" s="291">
        <v>0.93</v>
      </c>
      <c r="J1590" s="291">
        <v>1</v>
      </c>
      <c r="K1590" s="290" t="s">
        <v>815</v>
      </c>
      <c r="L1590" s="292">
        <v>41.49</v>
      </c>
      <c r="M1590" s="293" t="s">
        <v>4066</v>
      </c>
      <c r="N1590" s="293" t="s">
        <v>4067</v>
      </c>
      <c r="O1590" s="294" t="s">
        <v>450</v>
      </c>
      <c r="P1590" s="295">
        <v>-8.9766619999999993</v>
      </c>
      <c r="Q1590" s="295" t="s">
        <v>408</v>
      </c>
      <c r="R1590" s="296">
        <v>0</v>
      </c>
      <c r="S1590" s="297">
        <v>1.7436609468904284E-3</v>
      </c>
      <c r="T1590" s="297">
        <v>2.1289031887882213E-3</v>
      </c>
      <c r="U1590" s="298">
        <v>0.81904191607835675</v>
      </c>
      <c r="V1590" s="295"/>
      <c r="W1590" s="295"/>
      <c r="X1590" s="295"/>
      <c r="Y1590" s="313"/>
      <c r="Z1590" s="313"/>
      <c r="AA1590" s="301"/>
      <c r="AB1590" s="295"/>
    </row>
    <row r="1591" spans="1:28" ht="15">
      <c r="A1591" s="247" t="s">
        <v>176</v>
      </c>
      <c r="B1591" s="287" t="s">
        <v>5215</v>
      </c>
      <c r="C1591" s="287" t="s">
        <v>5216</v>
      </c>
      <c r="D1591" s="305">
        <v>30</v>
      </c>
      <c r="E1591" s="287" t="s">
        <v>19</v>
      </c>
      <c r="F1591" s="289">
        <v>43707</v>
      </c>
      <c r="G1591" s="290" t="s">
        <v>560</v>
      </c>
      <c r="H1591" s="290" t="s">
        <v>945</v>
      </c>
      <c r="I1591" s="291">
        <v>-31.97</v>
      </c>
      <c r="J1591" s="291">
        <v>43</v>
      </c>
      <c r="K1591" s="290" t="s">
        <v>815</v>
      </c>
      <c r="L1591" s="292">
        <v>20.43</v>
      </c>
      <c r="M1591" s="293" t="s">
        <v>946</v>
      </c>
      <c r="N1591" s="293" t="s">
        <v>947</v>
      </c>
      <c r="O1591" s="294" t="s">
        <v>450</v>
      </c>
      <c r="P1591" s="295">
        <v>-13.560033000000001</v>
      </c>
      <c r="Q1591" s="295" t="s">
        <v>484</v>
      </c>
      <c r="R1591" s="296">
        <v>0</v>
      </c>
      <c r="S1591" s="297">
        <v>3.3613147019773853E-4</v>
      </c>
      <c r="T1591" s="297">
        <v>3.0570516076487036E-4</v>
      </c>
      <c r="U1591" s="298">
        <v>1.0995282819457217</v>
      </c>
      <c r="V1591" s="295"/>
      <c r="W1591" s="295"/>
      <c r="X1591" s="295"/>
      <c r="Y1591" s="313"/>
      <c r="Z1591" s="313"/>
      <c r="AA1591" s="301"/>
      <c r="AB1591" s="295"/>
    </row>
    <row r="1592" spans="1:28" ht="15">
      <c r="A1592" s="247" t="s">
        <v>5217</v>
      </c>
      <c r="B1592" s="287" t="s">
        <v>5218</v>
      </c>
      <c r="C1592" s="287" t="s">
        <v>5219</v>
      </c>
      <c r="D1592" s="305">
        <v>31</v>
      </c>
      <c r="E1592" s="287" t="s">
        <v>19</v>
      </c>
      <c r="F1592" s="289">
        <v>43707</v>
      </c>
      <c r="G1592" s="290" t="s">
        <v>560</v>
      </c>
      <c r="H1592" s="290" t="s">
        <v>951</v>
      </c>
      <c r="I1592" s="291">
        <v>-19.16</v>
      </c>
      <c r="J1592" s="291">
        <v>1</v>
      </c>
      <c r="K1592" s="290" t="s">
        <v>815</v>
      </c>
      <c r="L1592" s="292">
        <v>17.57</v>
      </c>
      <c r="M1592" s="293" t="s">
        <v>952</v>
      </c>
      <c r="N1592" s="293" t="s">
        <v>953</v>
      </c>
      <c r="O1592" s="294" t="s">
        <v>450</v>
      </c>
      <c r="P1592" s="295">
        <v>1.1946559000000001</v>
      </c>
      <c r="Q1592" s="295" t="s">
        <v>456</v>
      </c>
      <c r="R1592" s="296">
        <v>0</v>
      </c>
      <c r="S1592" s="297">
        <v>1.9748215168969289E-5</v>
      </c>
      <c r="T1592" s="297">
        <v>1.2538336646066315E-4</v>
      </c>
      <c r="U1592" s="298">
        <v>0.15750267141826144</v>
      </c>
      <c r="V1592" s="295"/>
      <c r="W1592" s="295"/>
      <c r="X1592" s="295"/>
      <c r="Y1592" s="313"/>
      <c r="Z1592" s="313"/>
      <c r="AA1592" s="301"/>
      <c r="AB1592" s="295"/>
    </row>
    <row r="1593" spans="1:28" ht="15">
      <c r="A1593" s="247" t="s">
        <v>176</v>
      </c>
      <c r="B1593" s="287" t="s">
        <v>5220</v>
      </c>
      <c r="C1593" s="287" t="s">
        <v>5221</v>
      </c>
      <c r="D1593" s="305">
        <v>32</v>
      </c>
      <c r="E1593" s="287" t="s">
        <v>19</v>
      </c>
      <c r="F1593" s="289">
        <v>43707</v>
      </c>
      <c r="G1593" s="290" t="s">
        <v>560</v>
      </c>
      <c r="H1593" s="290" t="s">
        <v>961</v>
      </c>
      <c r="I1593" s="291">
        <v>-26.66</v>
      </c>
      <c r="J1593" s="291">
        <v>10</v>
      </c>
      <c r="K1593" s="290" t="s">
        <v>815</v>
      </c>
      <c r="L1593" s="292">
        <v>16.600000000000001</v>
      </c>
      <c r="M1593" s="293" t="s">
        <v>962</v>
      </c>
      <c r="N1593" s="293" t="s">
        <v>963</v>
      </c>
      <c r="O1593" s="294" t="s">
        <v>450</v>
      </c>
      <c r="P1593" s="295">
        <v>13.6716</v>
      </c>
      <c r="Q1593" s="295" t="s">
        <v>408</v>
      </c>
      <c r="R1593" s="296">
        <v>0</v>
      </c>
      <c r="S1593" s="297">
        <v>6.2728715811422153E-5</v>
      </c>
      <c r="T1593" s="297">
        <v>2.5972802227334672E-4</v>
      </c>
      <c r="U1593" s="298">
        <v>0.24151693476264294</v>
      </c>
      <c r="V1593" s="295"/>
      <c r="W1593" s="295"/>
      <c r="X1593" s="295"/>
      <c r="Y1593" s="313"/>
      <c r="Z1593" s="313"/>
      <c r="AA1593" s="301"/>
      <c r="AB1593" s="295"/>
    </row>
    <row r="1594" spans="1:28" ht="15">
      <c r="A1594" s="247" t="s">
        <v>176</v>
      </c>
      <c r="B1594" s="287" t="s">
        <v>5222</v>
      </c>
      <c r="C1594" s="287" t="s">
        <v>5223</v>
      </c>
      <c r="D1594" s="305">
        <v>33</v>
      </c>
      <c r="E1594" s="287" t="s">
        <v>19</v>
      </c>
      <c r="F1594" s="289">
        <v>43707</v>
      </c>
      <c r="G1594" s="290" t="s">
        <v>560</v>
      </c>
      <c r="H1594" s="290" t="s">
        <v>966</v>
      </c>
      <c r="I1594" s="291">
        <v>-0.17</v>
      </c>
      <c r="J1594" s="291">
        <v>2</v>
      </c>
      <c r="K1594" s="290" t="s">
        <v>815</v>
      </c>
      <c r="L1594" s="292">
        <v>39.89</v>
      </c>
      <c r="M1594" s="293" t="s">
        <v>967</v>
      </c>
      <c r="N1594" s="293" t="s">
        <v>968</v>
      </c>
      <c r="O1594" s="294" t="s">
        <v>450</v>
      </c>
      <c r="P1594" s="295">
        <v>7.7491760000000003</v>
      </c>
      <c r="Q1594" s="295" t="s">
        <v>484</v>
      </c>
      <c r="R1594" s="296">
        <v>0</v>
      </c>
      <c r="S1594" s="297">
        <v>1.7898422391747753E-4</v>
      </c>
      <c r="T1594" s="297">
        <v>1.3637780072786347E-3</v>
      </c>
      <c r="U1594" s="298">
        <v>0.13124146522543909</v>
      </c>
      <c r="V1594" s="295"/>
      <c r="W1594" s="295"/>
      <c r="X1594" s="295"/>
      <c r="Y1594" s="313"/>
      <c r="Z1594" s="313"/>
      <c r="AA1594" s="301"/>
      <c r="AB1594" s="295"/>
    </row>
    <row r="1595" spans="1:28" ht="15">
      <c r="A1595" s="247" t="s">
        <v>176</v>
      </c>
      <c r="B1595" s="287" t="s">
        <v>5224</v>
      </c>
      <c r="C1595" s="287" t="s">
        <v>5225</v>
      </c>
      <c r="D1595" s="305">
        <v>34</v>
      </c>
      <c r="E1595" s="287" t="s">
        <v>19</v>
      </c>
      <c r="F1595" s="289">
        <v>43707</v>
      </c>
      <c r="G1595" s="290" t="s">
        <v>560</v>
      </c>
      <c r="H1595" s="290" t="s">
        <v>971</v>
      </c>
      <c r="I1595" s="291">
        <v>0</v>
      </c>
      <c r="J1595" s="291">
        <v>4</v>
      </c>
      <c r="K1595" s="290" t="s">
        <v>815</v>
      </c>
      <c r="L1595" s="292">
        <v>14.16</v>
      </c>
      <c r="M1595" s="293" t="s">
        <v>972</v>
      </c>
      <c r="N1595" s="293" t="s">
        <v>973</v>
      </c>
      <c r="O1595" s="294" t="s">
        <v>450</v>
      </c>
      <c r="P1595" s="295">
        <v>-2.5260031000000001</v>
      </c>
      <c r="Q1595" s="295" t="s">
        <v>280</v>
      </c>
      <c r="R1595" s="296">
        <v>0</v>
      </c>
      <c r="S1595" s="297">
        <v>1.5759265902664432E-5</v>
      </c>
      <c r="T1595" s="297">
        <v>7.3101021426809129E-5</v>
      </c>
      <c r="U1595" s="298">
        <v>0.21558202053911202</v>
      </c>
      <c r="V1595" s="295"/>
      <c r="W1595" s="295"/>
      <c r="X1595" s="295"/>
      <c r="Y1595" s="313"/>
      <c r="Z1595" s="313"/>
      <c r="AA1595" s="301"/>
      <c r="AB1595" s="295"/>
    </row>
    <row r="1596" spans="1:28" ht="15">
      <c r="A1596" s="247" t="s">
        <v>5226</v>
      </c>
      <c r="B1596" s="287" t="s">
        <v>5227</v>
      </c>
      <c r="C1596" s="287" t="s">
        <v>5228</v>
      </c>
      <c r="D1596" s="305">
        <v>35</v>
      </c>
      <c r="E1596" s="287" t="s">
        <v>19</v>
      </c>
      <c r="F1596" s="289">
        <v>43707</v>
      </c>
      <c r="G1596" s="290" t="s">
        <v>560</v>
      </c>
      <c r="H1596" s="290" t="s">
        <v>976</v>
      </c>
      <c r="I1596" s="291">
        <v>0.77</v>
      </c>
      <c r="J1596" s="291">
        <v>1</v>
      </c>
      <c r="K1596" s="290" t="s">
        <v>815</v>
      </c>
      <c r="L1596" s="292">
        <v>29.55</v>
      </c>
      <c r="M1596" s="293" t="s">
        <v>977</v>
      </c>
      <c r="N1596" s="293" t="s">
        <v>978</v>
      </c>
      <c r="O1596" s="294" t="s">
        <v>450</v>
      </c>
      <c r="P1596" s="295">
        <v>-6.9383679999999996</v>
      </c>
      <c r="Q1596" s="295" t="s">
        <v>447</v>
      </c>
      <c r="R1596" s="296">
        <v>0</v>
      </c>
      <c r="S1596" s="297">
        <v>1.2055197485692362E-4</v>
      </c>
      <c r="T1596" s="297">
        <v>4.5841398201475913E-4</v>
      </c>
      <c r="U1596" s="298">
        <v>0.26297621710203928</v>
      </c>
      <c r="V1596" s="295"/>
      <c r="W1596" s="295"/>
      <c r="X1596" s="295"/>
      <c r="Y1596" s="313"/>
      <c r="Z1596" s="313"/>
      <c r="AA1596" s="301"/>
      <c r="AB1596" s="295"/>
    </row>
    <row r="1597" spans="1:28" ht="15">
      <c r="A1597" s="247" t="s">
        <v>176</v>
      </c>
      <c r="B1597" s="287" t="s">
        <v>5229</v>
      </c>
      <c r="C1597" s="287" t="s">
        <v>5230</v>
      </c>
      <c r="D1597" s="305">
        <v>36</v>
      </c>
      <c r="E1597" s="287" t="s">
        <v>19</v>
      </c>
      <c r="F1597" s="289">
        <v>43707</v>
      </c>
      <c r="G1597" s="290" t="s">
        <v>560</v>
      </c>
      <c r="H1597" s="290" t="s">
        <v>981</v>
      </c>
      <c r="I1597" s="291">
        <v>-4.22</v>
      </c>
      <c r="J1597" s="291">
        <v>7</v>
      </c>
      <c r="K1597" s="290" t="s">
        <v>815</v>
      </c>
      <c r="L1597" s="292">
        <v>22.58</v>
      </c>
      <c r="M1597" s="293" t="s">
        <v>982</v>
      </c>
      <c r="N1597" s="293" t="s">
        <v>983</v>
      </c>
      <c r="O1597" s="294" t="s">
        <v>450</v>
      </c>
      <c r="P1597" s="295">
        <v>-2.3550749999999998</v>
      </c>
      <c r="Q1597" s="295" t="s">
        <v>484</v>
      </c>
      <c r="R1597" s="296">
        <v>0</v>
      </c>
      <c r="S1597" s="297">
        <v>8.4315590314362006E-4</v>
      </c>
      <c r="T1597" s="297">
        <v>4.3734398646091586E-4</v>
      </c>
      <c r="U1597" s="298">
        <v>1.9279009869705168</v>
      </c>
      <c r="V1597" s="295"/>
      <c r="W1597" s="295"/>
      <c r="X1597" s="295"/>
      <c r="Y1597" s="313"/>
      <c r="Z1597" s="313"/>
      <c r="AA1597" s="301"/>
      <c r="AB1597" s="295"/>
    </row>
    <row r="1598" spans="1:28" ht="15">
      <c r="A1598" s="247" t="s">
        <v>5231</v>
      </c>
      <c r="B1598" s="287" t="s">
        <v>5232</v>
      </c>
      <c r="C1598" s="287" t="s">
        <v>5233</v>
      </c>
      <c r="D1598" s="305">
        <v>37</v>
      </c>
      <c r="E1598" s="287" t="s">
        <v>19</v>
      </c>
      <c r="F1598" s="289">
        <v>43707</v>
      </c>
      <c r="G1598" s="290" t="s">
        <v>560</v>
      </c>
      <c r="H1598" s="290" t="s">
        <v>3893</v>
      </c>
      <c r="I1598" s="291">
        <v>0.57999999999999996</v>
      </c>
      <c r="J1598" s="291">
        <v>1</v>
      </c>
      <c r="K1598" s="290" t="s">
        <v>815</v>
      </c>
      <c r="L1598" s="292">
        <v>53.22</v>
      </c>
      <c r="M1598" s="293" t="s">
        <v>3894</v>
      </c>
      <c r="N1598" s="293" t="s">
        <v>3895</v>
      </c>
      <c r="O1598" s="294" t="s">
        <v>450</v>
      </c>
      <c r="P1598" s="295">
        <v>-7.2363910000000002</v>
      </c>
      <c r="Q1598" s="295" t="s">
        <v>399</v>
      </c>
      <c r="R1598" s="296">
        <v>0</v>
      </c>
      <c r="S1598" s="297">
        <v>1.5453368617989079E-4</v>
      </c>
      <c r="T1598" s="297">
        <v>5.7371930617415199E-4</v>
      </c>
      <c r="U1598" s="298">
        <v>0.26935416765107467</v>
      </c>
      <c r="V1598" s="295"/>
      <c r="W1598" s="295"/>
      <c r="X1598" s="295"/>
      <c r="Y1598" s="313"/>
      <c r="Z1598" s="313"/>
      <c r="AA1598" s="301"/>
      <c r="AB1598" s="295"/>
    </row>
    <row r="1599" spans="1:28" ht="15">
      <c r="A1599" s="247" t="s">
        <v>5234</v>
      </c>
      <c r="B1599" s="287" t="s">
        <v>5235</v>
      </c>
      <c r="C1599" s="287" t="s">
        <v>5236</v>
      </c>
      <c r="D1599" s="305">
        <v>38</v>
      </c>
      <c r="E1599" s="287" t="s">
        <v>19</v>
      </c>
      <c r="F1599" s="289">
        <v>43707</v>
      </c>
      <c r="G1599" s="290" t="s">
        <v>560</v>
      </c>
      <c r="H1599" s="290" t="s">
        <v>4771</v>
      </c>
      <c r="I1599" s="291">
        <v>0.49</v>
      </c>
      <c r="J1599" s="291">
        <v>1</v>
      </c>
      <c r="K1599" s="290" t="s">
        <v>815</v>
      </c>
      <c r="L1599" s="292">
        <v>80.09</v>
      </c>
      <c r="M1599" s="293" t="s">
        <v>4772</v>
      </c>
      <c r="N1599" s="293" t="s">
        <v>4773</v>
      </c>
      <c r="O1599" s="294" t="s">
        <v>450</v>
      </c>
      <c r="P1599" s="295">
        <v>-15.931302000000001</v>
      </c>
      <c r="Q1599" s="295" t="s">
        <v>447</v>
      </c>
      <c r="R1599" s="296">
        <v>0</v>
      </c>
      <c r="S1599" s="297">
        <v>2.043375127654952E-4</v>
      </c>
      <c r="T1599" s="297">
        <v>1.3601879029041949E-3</v>
      </c>
      <c r="U1599" s="298">
        <v>0.15022741514551446</v>
      </c>
      <c r="V1599" s="295"/>
      <c r="W1599" s="295"/>
      <c r="X1599" s="295"/>
      <c r="Y1599" s="313"/>
      <c r="Z1599" s="313"/>
      <c r="AA1599" s="301"/>
      <c r="AB1599" s="295"/>
    </row>
    <row r="1600" spans="1:28" ht="15">
      <c r="A1600" s="247" t="s">
        <v>5237</v>
      </c>
      <c r="B1600" s="287" t="s">
        <v>5238</v>
      </c>
      <c r="C1600" s="287" t="s">
        <v>5239</v>
      </c>
      <c r="D1600" s="305">
        <v>39</v>
      </c>
      <c r="E1600" s="287" t="s">
        <v>19</v>
      </c>
      <c r="F1600" s="289">
        <v>43707</v>
      </c>
      <c r="G1600" s="290" t="s">
        <v>560</v>
      </c>
      <c r="H1600" s="290" t="s">
        <v>996</v>
      </c>
      <c r="I1600" s="291">
        <v>0.67</v>
      </c>
      <c r="J1600" s="291">
        <v>1</v>
      </c>
      <c r="K1600" s="290" t="s">
        <v>815</v>
      </c>
      <c r="L1600" s="292">
        <v>23.25</v>
      </c>
      <c r="M1600" s="293" t="s">
        <v>997</v>
      </c>
      <c r="N1600" s="293" t="s">
        <v>998</v>
      </c>
      <c r="O1600" s="294" t="s">
        <v>450</v>
      </c>
      <c r="P1600" s="295">
        <v>-5.3339480000000004</v>
      </c>
      <c r="Q1600" s="295" t="s">
        <v>447</v>
      </c>
      <c r="R1600" s="296">
        <v>0</v>
      </c>
      <c r="S1600" s="297">
        <v>6.5202023730551748E-4</v>
      </c>
      <c r="T1600" s="297">
        <v>6.0774121419805412E-4</v>
      </c>
      <c r="U1600" s="298">
        <v>1.0728583516684678</v>
      </c>
      <c r="V1600" s="295"/>
      <c r="W1600" s="295"/>
      <c r="X1600" s="295"/>
      <c r="Y1600" s="313"/>
      <c r="Z1600" s="313"/>
      <c r="AA1600" s="301"/>
      <c r="AB1600" s="295"/>
    </row>
    <row r="1601" spans="1:28" ht="15">
      <c r="A1601" s="247" t="s">
        <v>176</v>
      </c>
      <c r="B1601" s="287" t="s">
        <v>5240</v>
      </c>
      <c r="C1601" s="287" t="s">
        <v>5241</v>
      </c>
      <c r="D1601" s="305">
        <v>40</v>
      </c>
      <c r="E1601" s="287" t="s">
        <v>19</v>
      </c>
      <c r="F1601" s="289">
        <v>43707</v>
      </c>
      <c r="G1601" s="290" t="s">
        <v>560</v>
      </c>
      <c r="H1601" s="290" t="s">
        <v>1006</v>
      </c>
      <c r="I1601" s="291">
        <v>0</v>
      </c>
      <c r="J1601" s="291">
        <v>7</v>
      </c>
      <c r="K1601" s="290" t="s">
        <v>815</v>
      </c>
      <c r="L1601" s="292">
        <v>16.920000000000002</v>
      </c>
      <c r="M1601" s="293" t="s">
        <v>1007</v>
      </c>
      <c r="N1601" s="293" t="s">
        <v>1008</v>
      </c>
      <c r="O1601" s="294" t="s">
        <v>450</v>
      </c>
      <c r="P1601" s="295">
        <v>-7.3746324000000003</v>
      </c>
      <c r="Q1601" s="295" t="s">
        <v>408</v>
      </c>
      <c r="R1601" s="296">
        <v>0</v>
      </c>
      <c r="S1601" s="297">
        <v>7.7491945108637423E-5</v>
      </c>
      <c r="T1601" s="297">
        <v>1.3283077117052066E-4</v>
      </c>
      <c r="U1601" s="298">
        <v>0.58338850573379286</v>
      </c>
      <c r="V1601" s="295"/>
      <c r="W1601" s="295"/>
      <c r="X1601" s="295"/>
      <c r="Y1601" s="313"/>
      <c r="Z1601" s="313"/>
      <c r="AA1601" s="301"/>
      <c r="AB1601" s="295"/>
    </row>
    <row r="1602" spans="1:28" ht="15">
      <c r="A1602" s="247" t="s">
        <v>5242</v>
      </c>
      <c r="B1602" s="287" t="s">
        <v>5243</v>
      </c>
      <c r="C1602" s="287" t="s">
        <v>5244</v>
      </c>
      <c r="D1602" s="305">
        <v>41</v>
      </c>
      <c r="E1602" s="287" t="s">
        <v>19</v>
      </c>
      <c r="F1602" s="289">
        <v>43707</v>
      </c>
      <c r="G1602" s="290" t="s">
        <v>560</v>
      </c>
      <c r="H1602" s="290" t="s">
        <v>2798</v>
      </c>
      <c r="I1602" s="291">
        <v>0.82</v>
      </c>
      <c r="J1602" s="291">
        <v>1</v>
      </c>
      <c r="K1602" s="290" t="s">
        <v>815</v>
      </c>
      <c r="L1602" s="292">
        <v>25.41</v>
      </c>
      <c r="M1602" s="293" t="s">
        <v>2799</v>
      </c>
      <c r="N1602" s="293" t="s">
        <v>2800</v>
      </c>
      <c r="O1602" s="294" t="s">
        <v>450</v>
      </c>
      <c r="P1602" s="295">
        <v>-11.956185</v>
      </c>
      <c r="Q1602" s="295" t="s">
        <v>408</v>
      </c>
      <c r="R1602" s="296">
        <v>0</v>
      </c>
      <c r="S1602" s="297">
        <v>2.3583934482625288E-5</v>
      </c>
      <c r="T1602" s="297">
        <v>2.3422357294722112E-4</v>
      </c>
      <c r="U1602" s="298">
        <v>0.10068984170068819</v>
      </c>
      <c r="V1602" s="295"/>
      <c r="W1602" s="295"/>
      <c r="X1602" s="295"/>
      <c r="Y1602" s="313"/>
      <c r="Z1602" s="313"/>
      <c r="AA1602" s="301"/>
      <c r="AB1602" s="295"/>
    </row>
    <row r="1603" spans="1:28" ht="15">
      <c r="A1603" s="247" t="s">
        <v>176</v>
      </c>
      <c r="B1603" s="287" t="s">
        <v>5245</v>
      </c>
      <c r="C1603" s="287" t="s">
        <v>5246</v>
      </c>
      <c r="D1603" s="305">
        <v>42</v>
      </c>
      <c r="E1603" s="287" t="s">
        <v>19</v>
      </c>
      <c r="F1603" s="289">
        <v>43707</v>
      </c>
      <c r="G1603" s="290" t="s">
        <v>560</v>
      </c>
      <c r="H1603" s="290" t="s">
        <v>1011</v>
      </c>
      <c r="I1603" s="291">
        <v>-2.71</v>
      </c>
      <c r="J1603" s="291">
        <v>4</v>
      </c>
      <c r="K1603" s="290" t="s">
        <v>815</v>
      </c>
      <c r="L1603" s="292">
        <v>57.27</v>
      </c>
      <c r="M1603" s="293" t="s">
        <v>1012</v>
      </c>
      <c r="N1603" s="293" t="s">
        <v>1013</v>
      </c>
      <c r="O1603" s="294" t="s">
        <v>450</v>
      </c>
      <c r="P1603" s="295">
        <v>-1.9669652</v>
      </c>
      <c r="Q1603" s="295" t="s">
        <v>447</v>
      </c>
      <c r="R1603" s="296">
        <v>0</v>
      </c>
      <c r="S1603" s="297">
        <v>6.6642844244459989E-5</v>
      </c>
      <c r="T1603" s="297">
        <v>6.7768448827046899E-4</v>
      </c>
      <c r="U1603" s="298">
        <v>9.8339043312826016E-2</v>
      </c>
      <c r="V1603" s="295"/>
      <c r="W1603" s="295"/>
      <c r="X1603" s="295"/>
      <c r="Y1603" s="313"/>
      <c r="Z1603" s="313"/>
      <c r="AA1603" s="301"/>
      <c r="AB1603" s="295"/>
    </row>
    <row r="1604" spans="1:28" ht="15">
      <c r="A1604" s="247" t="s">
        <v>176</v>
      </c>
      <c r="B1604" s="287" t="s">
        <v>5247</v>
      </c>
      <c r="C1604" s="287" t="s">
        <v>5248</v>
      </c>
      <c r="D1604" s="305">
        <v>43</v>
      </c>
      <c r="E1604" s="287" t="s">
        <v>19</v>
      </c>
      <c r="F1604" s="289">
        <v>43707</v>
      </c>
      <c r="G1604" s="290" t="s">
        <v>560</v>
      </c>
      <c r="H1604" s="290" t="s">
        <v>1016</v>
      </c>
      <c r="I1604" s="291">
        <v>0</v>
      </c>
      <c r="J1604" s="291">
        <v>2</v>
      </c>
      <c r="K1604" s="290" t="s">
        <v>815</v>
      </c>
      <c r="L1604" s="292">
        <v>26.31</v>
      </c>
      <c r="M1604" s="293" t="s">
        <v>1017</v>
      </c>
      <c r="N1604" s="293" t="s">
        <v>1018</v>
      </c>
      <c r="O1604" s="294" t="s">
        <v>450</v>
      </c>
      <c r="P1604" s="295">
        <v>-2.8728842999999999</v>
      </c>
      <c r="Q1604" s="295" t="s">
        <v>447</v>
      </c>
      <c r="R1604" s="296">
        <v>0</v>
      </c>
      <c r="S1604" s="297">
        <v>6.847871339010093E-5</v>
      </c>
      <c r="T1604" s="297">
        <v>7.9210519946699162E-4</v>
      </c>
      <c r="U1604" s="298">
        <v>8.6451538805931746E-2</v>
      </c>
      <c r="V1604" s="295"/>
      <c r="W1604" s="295"/>
      <c r="X1604" s="295"/>
      <c r="Y1604" s="313"/>
      <c r="Z1604" s="313"/>
      <c r="AA1604" s="301"/>
      <c r="AB1604" s="295"/>
    </row>
    <row r="1605" spans="1:28" ht="15">
      <c r="A1605" s="247" t="s">
        <v>5249</v>
      </c>
      <c r="B1605" s="287" t="s">
        <v>5250</v>
      </c>
      <c r="C1605" s="287" t="s">
        <v>5251</v>
      </c>
      <c r="D1605" s="305">
        <v>44</v>
      </c>
      <c r="E1605" s="287" t="s">
        <v>19</v>
      </c>
      <c r="F1605" s="289">
        <v>43707</v>
      </c>
      <c r="G1605" s="290" t="s">
        <v>560</v>
      </c>
      <c r="H1605" s="290" t="s">
        <v>758</v>
      </c>
      <c r="I1605" s="291">
        <v>0.13</v>
      </c>
      <c r="J1605" s="291">
        <v>1</v>
      </c>
      <c r="K1605" s="290" t="s">
        <v>815</v>
      </c>
      <c r="L1605" s="292">
        <v>23.6</v>
      </c>
      <c r="M1605" s="293" t="s">
        <v>759</v>
      </c>
      <c r="N1605" s="293" t="s">
        <v>760</v>
      </c>
      <c r="O1605" s="294" t="s">
        <v>450</v>
      </c>
      <c r="P1605" s="295">
        <v>-4.139602</v>
      </c>
      <c r="Q1605" s="295" t="s">
        <v>447</v>
      </c>
      <c r="R1605" s="296">
        <v>0</v>
      </c>
      <c r="S1605" s="297">
        <v>2.1814590977399493E-4</v>
      </c>
      <c r="T1605" s="297">
        <v>1.1738373277317541E-3</v>
      </c>
      <c r="U1605" s="298">
        <v>0.18583998363344409</v>
      </c>
      <c r="V1605" s="295"/>
      <c r="W1605" s="295"/>
      <c r="X1605" s="295"/>
      <c r="Y1605" s="313"/>
      <c r="Z1605" s="313"/>
      <c r="AA1605" s="301"/>
      <c r="AB1605" s="295"/>
    </row>
    <row r="1606" spans="1:28" ht="15">
      <c r="A1606" s="247" t="s">
        <v>176</v>
      </c>
      <c r="B1606" s="287" t="s">
        <v>5252</v>
      </c>
      <c r="C1606" s="287" t="s">
        <v>5253</v>
      </c>
      <c r="D1606" s="305">
        <v>45</v>
      </c>
      <c r="E1606" s="287" t="s">
        <v>19</v>
      </c>
      <c r="F1606" s="289">
        <v>43707</v>
      </c>
      <c r="G1606" s="290" t="s">
        <v>560</v>
      </c>
      <c r="H1606" s="290" t="s">
        <v>768</v>
      </c>
      <c r="I1606" s="291">
        <v>-1.44</v>
      </c>
      <c r="J1606" s="291">
        <v>7</v>
      </c>
      <c r="K1606" s="290" t="s">
        <v>815</v>
      </c>
      <c r="L1606" s="292">
        <v>139.19999999999999</v>
      </c>
      <c r="M1606" s="293" t="s">
        <v>769</v>
      </c>
      <c r="N1606" s="293" t="s">
        <v>770</v>
      </c>
      <c r="O1606" s="294" t="s">
        <v>450</v>
      </c>
      <c r="P1606" s="295">
        <v>0.79182386000000005</v>
      </c>
      <c r="Q1606" s="295" t="s">
        <v>447</v>
      </c>
      <c r="R1606" s="296">
        <v>0</v>
      </c>
      <c r="S1606" s="297">
        <v>9.348897884432103E-4</v>
      </c>
      <c r="T1606" s="297">
        <v>1.1587610570715462E-3</v>
      </c>
      <c r="U1606" s="298">
        <v>0.80680118022423908</v>
      </c>
      <c r="V1606" s="295"/>
      <c r="W1606" s="295"/>
      <c r="X1606" s="295"/>
      <c r="Y1606" s="313"/>
      <c r="Z1606" s="313"/>
      <c r="AA1606" s="301"/>
      <c r="AB1606" s="295"/>
    </row>
    <row r="1607" spans="1:28" ht="15">
      <c r="A1607" s="247" t="s">
        <v>176</v>
      </c>
      <c r="B1607" s="287" t="s">
        <v>5254</v>
      </c>
      <c r="C1607" s="287" t="s">
        <v>5255</v>
      </c>
      <c r="D1607" s="305">
        <v>46</v>
      </c>
      <c r="E1607" s="287" t="s">
        <v>19</v>
      </c>
      <c r="F1607" s="289">
        <v>43707</v>
      </c>
      <c r="G1607" s="290" t="s">
        <v>560</v>
      </c>
      <c r="H1607" s="290" t="s">
        <v>1025</v>
      </c>
      <c r="I1607" s="291">
        <v>-8.32</v>
      </c>
      <c r="J1607" s="291">
        <v>8</v>
      </c>
      <c r="K1607" s="290" t="s">
        <v>815</v>
      </c>
      <c r="L1607" s="292">
        <v>159.72</v>
      </c>
      <c r="M1607" s="293" t="s">
        <v>1026</v>
      </c>
      <c r="N1607" s="293" t="s">
        <v>1027</v>
      </c>
      <c r="O1607" s="294" t="s">
        <v>450</v>
      </c>
      <c r="P1607" s="295">
        <v>-1.0342716999999999</v>
      </c>
      <c r="Q1607" s="295" t="s">
        <v>280</v>
      </c>
      <c r="R1607" s="296">
        <v>0</v>
      </c>
      <c r="S1607" s="297">
        <v>7.7201827877413569E-4</v>
      </c>
      <c r="T1607" s="297">
        <v>2.0737626386950004E-3</v>
      </c>
      <c r="U1607" s="298">
        <v>0.37227899874787967</v>
      </c>
      <c r="V1607" s="295"/>
      <c r="W1607" s="295"/>
      <c r="X1607" s="295"/>
      <c r="Y1607" s="313"/>
      <c r="Z1607" s="313"/>
      <c r="AA1607" s="301"/>
      <c r="AB1607" s="295"/>
    </row>
    <row r="1608" spans="1:28" ht="15">
      <c r="A1608" s="247" t="s">
        <v>176</v>
      </c>
      <c r="B1608" s="287" t="s">
        <v>5256</v>
      </c>
      <c r="C1608" s="287" t="s">
        <v>5257</v>
      </c>
      <c r="D1608" s="305">
        <v>47</v>
      </c>
      <c r="E1608" s="287" t="s">
        <v>19</v>
      </c>
      <c r="F1608" s="289">
        <v>43707</v>
      </c>
      <c r="G1608" s="290" t="s">
        <v>560</v>
      </c>
      <c r="H1608" s="290" t="s">
        <v>1030</v>
      </c>
      <c r="I1608" s="291">
        <v>-4.2699999999999996</v>
      </c>
      <c r="J1608" s="291">
        <v>7</v>
      </c>
      <c r="K1608" s="290" t="s">
        <v>815</v>
      </c>
      <c r="L1608" s="292">
        <v>20.76</v>
      </c>
      <c r="M1608" s="293" t="s">
        <v>1031</v>
      </c>
      <c r="N1608" s="293" t="s">
        <v>1032</v>
      </c>
      <c r="O1608" s="294" t="s">
        <v>450</v>
      </c>
      <c r="P1608" s="295">
        <v>-6.2176169999999997</v>
      </c>
      <c r="Q1608" s="295" t="s">
        <v>280</v>
      </c>
      <c r="R1608" s="296">
        <v>0</v>
      </c>
      <c r="S1608" s="297">
        <v>9.2647239858112656E-5</v>
      </c>
      <c r="T1608" s="297">
        <v>3.0132006055489394E-4</v>
      </c>
      <c r="U1608" s="298">
        <v>0.30747119752829849</v>
      </c>
      <c r="V1608" s="295"/>
      <c r="W1608" s="295"/>
      <c r="X1608" s="295"/>
      <c r="Y1608" s="313"/>
      <c r="Z1608" s="313"/>
      <c r="AA1608" s="301"/>
      <c r="AB1608" s="295"/>
    </row>
    <row r="1609" spans="1:28" ht="15">
      <c r="A1609" s="247" t="s">
        <v>176</v>
      </c>
      <c r="B1609" s="287" t="s">
        <v>5258</v>
      </c>
      <c r="C1609" s="287" t="s">
        <v>5259</v>
      </c>
      <c r="D1609" s="305">
        <v>48</v>
      </c>
      <c r="E1609" s="287" t="s">
        <v>19</v>
      </c>
      <c r="F1609" s="289">
        <v>43707</v>
      </c>
      <c r="G1609" s="290" t="s">
        <v>560</v>
      </c>
      <c r="H1609" s="290" t="s">
        <v>1035</v>
      </c>
      <c r="I1609" s="291">
        <v>-7.62</v>
      </c>
      <c r="J1609" s="291">
        <v>7</v>
      </c>
      <c r="K1609" s="290" t="s">
        <v>815</v>
      </c>
      <c r="L1609" s="292">
        <v>24.84</v>
      </c>
      <c r="M1609" s="293" t="s">
        <v>1036</v>
      </c>
      <c r="N1609" s="293" t="s">
        <v>1037</v>
      </c>
      <c r="O1609" s="294" t="s">
        <v>450</v>
      </c>
      <c r="P1609" s="295">
        <v>-11.220044</v>
      </c>
      <c r="Q1609" s="295" t="s">
        <v>280</v>
      </c>
      <c r="R1609" s="296">
        <v>0</v>
      </c>
      <c r="S1609" s="297">
        <v>7.8882882584735338E-5</v>
      </c>
      <c r="T1609" s="297">
        <v>4.1191782034376637E-4</v>
      </c>
      <c r="U1609" s="298">
        <v>0.19150150512765765</v>
      </c>
      <c r="V1609" s="295"/>
      <c r="W1609" s="295"/>
      <c r="X1609" s="295"/>
      <c r="Y1609" s="313"/>
      <c r="Z1609" s="313"/>
      <c r="AA1609" s="301"/>
      <c r="AB1609" s="295"/>
    </row>
    <row r="1610" spans="1:28" ht="15">
      <c r="A1610" s="247" t="s">
        <v>5260</v>
      </c>
      <c r="B1610" s="287" t="s">
        <v>5261</v>
      </c>
      <c r="C1610" s="287" t="s">
        <v>5262</v>
      </c>
      <c r="D1610" s="305">
        <v>49</v>
      </c>
      <c r="E1610" s="287" t="s">
        <v>19</v>
      </c>
      <c r="F1610" s="289">
        <v>43707</v>
      </c>
      <c r="G1610" s="290" t="s">
        <v>560</v>
      </c>
      <c r="H1610" s="290" t="s">
        <v>2697</v>
      </c>
      <c r="I1610" s="291">
        <v>0.76</v>
      </c>
      <c r="J1610" s="291">
        <v>1</v>
      </c>
      <c r="K1610" s="290" t="s">
        <v>815</v>
      </c>
      <c r="L1610" s="292">
        <v>46.78</v>
      </c>
      <c r="M1610" s="293" t="s">
        <v>2698</v>
      </c>
      <c r="N1610" s="293" t="s">
        <v>2699</v>
      </c>
      <c r="O1610" s="294" t="s">
        <v>450</v>
      </c>
      <c r="P1610" s="295">
        <v>-6.5543355999999999</v>
      </c>
      <c r="Q1610" s="295" t="s">
        <v>280</v>
      </c>
      <c r="R1610" s="296">
        <v>0</v>
      </c>
      <c r="S1610" s="297">
        <v>8.8671770113862023E-5</v>
      </c>
      <c r="T1610" s="297">
        <v>2.4546282323799286E-4</v>
      </c>
      <c r="U1610" s="298">
        <v>0.36124317704880599</v>
      </c>
      <c r="V1610" s="295"/>
      <c r="W1610" s="295"/>
      <c r="X1610" s="295"/>
      <c r="Y1610" s="313"/>
      <c r="Z1610" s="313"/>
      <c r="AA1610" s="301"/>
      <c r="AB1610" s="295"/>
    </row>
    <row r="1611" spans="1:28" ht="15">
      <c r="A1611" s="247" t="s">
        <v>176</v>
      </c>
      <c r="B1611" s="287" t="s">
        <v>5263</v>
      </c>
      <c r="C1611" s="287" t="s">
        <v>5264</v>
      </c>
      <c r="D1611" s="305">
        <v>50</v>
      </c>
      <c r="E1611" s="287" t="s">
        <v>19</v>
      </c>
      <c r="F1611" s="289">
        <v>43707</v>
      </c>
      <c r="G1611" s="290" t="s">
        <v>560</v>
      </c>
      <c r="H1611" s="290" t="s">
        <v>810</v>
      </c>
      <c r="I1611" s="291">
        <v>0.1</v>
      </c>
      <c r="J1611" s="291">
        <v>4</v>
      </c>
      <c r="K1611" s="290" t="s">
        <v>815</v>
      </c>
      <c r="L1611" s="292">
        <v>19.47</v>
      </c>
      <c r="M1611" s="293" t="s">
        <v>811</v>
      </c>
      <c r="N1611" s="293" t="s">
        <v>812</v>
      </c>
      <c r="O1611" s="294" t="s">
        <v>450</v>
      </c>
      <c r="P1611" s="295">
        <v>-11.531103</v>
      </c>
      <c r="Q1611" s="295" t="s">
        <v>280</v>
      </c>
      <c r="R1611" s="296">
        <v>0</v>
      </c>
      <c r="S1611" s="297">
        <v>7.6593766574078876E-5</v>
      </c>
      <c r="T1611" s="297">
        <v>4.0024659407615127E-4</v>
      </c>
      <c r="U1611" s="298">
        <v>0.19136644185785645</v>
      </c>
      <c r="V1611" s="295"/>
      <c r="W1611" s="295"/>
      <c r="X1611" s="295"/>
      <c r="Y1611" s="313"/>
      <c r="Z1611" s="313"/>
      <c r="AA1611" s="301"/>
      <c r="AB1611" s="295"/>
    </row>
    <row r="1612" spans="1:28" ht="15">
      <c r="A1612" s="247" t="s">
        <v>5265</v>
      </c>
      <c r="B1612" s="287" t="s">
        <v>5266</v>
      </c>
      <c r="C1612" s="287" t="s">
        <v>5267</v>
      </c>
      <c r="D1612" s="305">
        <v>1</v>
      </c>
      <c r="E1612" s="287" t="s">
        <v>20</v>
      </c>
      <c r="F1612" s="289">
        <v>43707</v>
      </c>
      <c r="G1612" s="290" t="s">
        <v>621</v>
      </c>
      <c r="H1612" s="290" t="s">
        <v>461</v>
      </c>
      <c r="I1612" s="291">
        <v>0.03</v>
      </c>
      <c r="J1612" s="291">
        <v>1</v>
      </c>
      <c r="K1612" s="290" t="s">
        <v>815</v>
      </c>
      <c r="L1612" s="292">
        <v>76.63</v>
      </c>
      <c r="M1612" s="293" t="s">
        <v>462</v>
      </c>
      <c r="N1612" s="293" t="s">
        <v>463</v>
      </c>
      <c r="O1612" s="294" t="s">
        <v>10</v>
      </c>
      <c r="P1612" s="295">
        <v>-7.7981176000000003</v>
      </c>
      <c r="Q1612" s="295" t="s">
        <v>408</v>
      </c>
      <c r="R1612" s="296">
        <v>0</v>
      </c>
      <c r="S1612" s="297">
        <v>9.5878858499395484E-6</v>
      </c>
      <c r="T1612" s="297">
        <v>1.6179489801680162E-4</v>
      </c>
      <c r="U1612" s="298">
        <v>5.9259506742566706E-2</v>
      </c>
      <c r="V1612" s="295"/>
      <c r="W1612" s="295"/>
      <c r="X1612" s="295"/>
      <c r="Y1612" s="313"/>
      <c r="Z1612" s="313"/>
      <c r="AA1612" s="301"/>
      <c r="AB1612" s="295"/>
    </row>
    <row r="1613" spans="1:28" ht="15">
      <c r="A1613" s="247" t="s">
        <v>176</v>
      </c>
      <c r="B1613" s="287" t="s">
        <v>5268</v>
      </c>
      <c r="C1613" s="287" t="s">
        <v>5269</v>
      </c>
      <c r="D1613" s="305">
        <v>2</v>
      </c>
      <c r="E1613" s="287" t="s">
        <v>20</v>
      </c>
      <c r="F1613" s="289">
        <v>43707</v>
      </c>
      <c r="G1613" s="290" t="s">
        <v>621</v>
      </c>
      <c r="H1613" s="290" t="s">
        <v>489</v>
      </c>
      <c r="I1613" s="291">
        <v>0.02</v>
      </c>
      <c r="J1613" s="291">
        <v>26</v>
      </c>
      <c r="K1613" s="290" t="s">
        <v>815</v>
      </c>
      <c r="L1613" s="292">
        <v>52.04</v>
      </c>
      <c r="M1613" s="293" t="s">
        <v>490</v>
      </c>
      <c r="N1613" s="293" t="s">
        <v>491</v>
      </c>
      <c r="O1613" s="294" t="s">
        <v>10</v>
      </c>
      <c r="P1613" s="295">
        <v>-2.8219341999999998</v>
      </c>
      <c r="Q1613" s="295" t="s">
        <v>484</v>
      </c>
      <c r="R1613" s="296">
        <v>0</v>
      </c>
      <c r="S1613" s="297">
        <v>4.1525564939876398E-3</v>
      </c>
      <c r="T1613" s="297">
        <v>1.9328793238714663E-3</v>
      </c>
      <c r="U1613" s="298">
        <v>2.1483785576795684</v>
      </c>
      <c r="V1613" s="295"/>
      <c r="W1613" s="295"/>
      <c r="X1613" s="295"/>
      <c r="Y1613" s="313"/>
      <c r="Z1613" s="313"/>
      <c r="AA1613" s="301"/>
      <c r="AB1613" s="295"/>
    </row>
    <row r="1614" spans="1:28" ht="15">
      <c r="A1614" s="247" t="s">
        <v>176</v>
      </c>
      <c r="B1614" s="287" t="s">
        <v>5270</v>
      </c>
      <c r="C1614" s="287" t="s">
        <v>5271</v>
      </c>
      <c r="D1614" s="305">
        <v>3</v>
      </c>
      <c r="E1614" s="287" t="s">
        <v>20</v>
      </c>
      <c r="F1614" s="289">
        <v>43707</v>
      </c>
      <c r="G1614" s="290" t="s">
        <v>621</v>
      </c>
      <c r="H1614" s="290" t="s">
        <v>822</v>
      </c>
      <c r="I1614" s="291">
        <v>0</v>
      </c>
      <c r="J1614" s="291">
        <v>4</v>
      </c>
      <c r="K1614" s="290" t="s">
        <v>815</v>
      </c>
      <c r="L1614" s="292">
        <v>21.57</v>
      </c>
      <c r="M1614" s="293" t="s">
        <v>823</v>
      </c>
      <c r="N1614" s="293" t="s">
        <v>824</v>
      </c>
      <c r="O1614" s="294" t="s">
        <v>10</v>
      </c>
      <c r="P1614" s="295">
        <v>-9.9508580000000002</v>
      </c>
      <c r="Q1614" s="295" t="s">
        <v>484</v>
      </c>
      <c r="R1614" s="296">
        <v>0</v>
      </c>
      <c r="S1614" s="297">
        <v>8.6889280044590131E-4</v>
      </c>
      <c r="T1614" s="297">
        <v>3.292977766299422E-4</v>
      </c>
      <c r="U1614" s="298">
        <v>2.6386233437049422</v>
      </c>
      <c r="V1614" s="295"/>
      <c r="W1614" s="295"/>
      <c r="X1614" s="295"/>
      <c r="Y1614" s="313"/>
      <c r="Z1614" s="313"/>
      <c r="AA1614" s="301"/>
      <c r="AB1614" s="295"/>
    </row>
    <row r="1615" spans="1:28" ht="15">
      <c r="A1615" s="247" t="s">
        <v>176</v>
      </c>
      <c r="B1615" s="287" t="s">
        <v>5272</v>
      </c>
      <c r="C1615" s="287" t="s">
        <v>5273</v>
      </c>
      <c r="D1615" s="305">
        <v>4</v>
      </c>
      <c r="E1615" s="287" t="s">
        <v>20</v>
      </c>
      <c r="F1615" s="289">
        <v>43707</v>
      </c>
      <c r="G1615" s="290" t="s">
        <v>621</v>
      </c>
      <c r="H1615" s="290" t="s">
        <v>4691</v>
      </c>
      <c r="I1615" s="291">
        <v>0.02</v>
      </c>
      <c r="J1615" s="291">
        <v>26</v>
      </c>
      <c r="K1615" s="290" t="s">
        <v>815</v>
      </c>
      <c r="L1615" s="292">
        <v>21.69</v>
      </c>
      <c r="M1615" s="293" t="s">
        <v>4692</v>
      </c>
      <c r="N1615" s="293" t="s">
        <v>4693</v>
      </c>
      <c r="O1615" s="294" t="s">
        <v>10</v>
      </c>
      <c r="P1615" s="295">
        <v>-7.9952717</v>
      </c>
      <c r="Q1615" s="295" t="s">
        <v>280</v>
      </c>
      <c r="R1615" s="296">
        <v>0</v>
      </c>
      <c r="S1615" s="297">
        <v>1.3773097173175538E-3</v>
      </c>
      <c r="T1615" s="297">
        <v>4.5518375177568821E-4</v>
      </c>
      <c r="U1615" s="298">
        <v>3.0258323412130137</v>
      </c>
      <c r="V1615" s="295"/>
      <c r="W1615" s="295"/>
      <c r="X1615" s="295"/>
      <c r="Y1615" s="313"/>
      <c r="Z1615" s="313"/>
      <c r="AA1615" s="301"/>
      <c r="AB1615" s="295"/>
    </row>
    <row r="1616" spans="1:28" ht="15">
      <c r="A1616" s="247" t="s">
        <v>5274</v>
      </c>
      <c r="B1616" s="287" t="s">
        <v>5275</v>
      </c>
      <c r="C1616" s="287" t="s">
        <v>5276</v>
      </c>
      <c r="D1616" s="305">
        <v>5</v>
      </c>
      <c r="E1616" s="287" t="s">
        <v>20</v>
      </c>
      <c r="F1616" s="289">
        <v>43707</v>
      </c>
      <c r="G1616" s="290" t="s">
        <v>621</v>
      </c>
      <c r="H1616" s="290" t="s">
        <v>833</v>
      </c>
      <c r="I1616" s="291">
        <v>0.03</v>
      </c>
      <c r="J1616" s="291">
        <v>1</v>
      </c>
      <c r="K1616" s="290" t="s">
        <v>815</v>
      </c>
      <c r="L1616" s="292">
        <v>253.92</v>
      </c>
      <c r="M1616" s="293" t="s">
        <v>834</v>
      </c>
      <c r="N1616" s="293" t="s">
        <v>835</v>
      </c>
      <c r="O1616" s="294" t="s">
        <v>10</v>
      </c>
      <c r="P1616" s="295">
        <v>-3.2080709999999999</v>
      </c>
      <c r="Q1616" s="295" t="s">
        <v>408</v>
      </c>
      <c r="R1616" s="296">
        <v>0</v>
      </c>
      <c r="S1616" s="297">
        <v>3.8366159775407235E-3</v>
      </c>
      <c r="T1616" s="297">
        <v>2.8356875230259519E-3</v>
      </c>
      <c r="U1616" s="298">
        <v>1.3529755822484575</v>
      </c>
      <c r="V1616" s="295"/>
      <c r="W1616" s="295"/>
      <c r="X1616" s="295"/>
      <c r="Y1616" s="313"/>
      <c r="Z1616" s="313"/>
      <c r="AA1616" s="301"/>
      <c r="AB1616" s="295"/>
    </row>
    <row r="1617" spans="1:28" ht="15">
      <c r="A1617" s="247" t="s">
        <v>176</v>
      </c>
      <c r="B1617" s="287" t="s">
        <v>5277</v>
      </c>
      <c r="C1617" s="287" t="s">
        <v>5278</v>
      </c>
      <c r="D1617" s="305">
        <v>6</v>
      </c>
      <c r="E1617" s="287" t="s">
        <v>20</v>
      </c>
      <c r="F1617" s="289">
        <v>43707</v>
      </c>
      <c r="G1617" s="290" t="s">
        <v>621</v>
      </c>
      <c r="H1617" s="290" t="s">
        <v>838</v>
      </c>
      <c r="I1617" s="291">
        <v>-0.1</v>
      </c>
      <c r="J1617" s="291">
        <v>7</v>
      </c>
      <c r="K1617" s="290" t="s">
        <v>815</v>
      </c>
      <c r="L1617" s="292">
        <v>11.38</v>
      </c>
      <c r="M1617" s="293" t="s">
        <v>839</v>
      </c>
      <c r="N1617" s="293" t="s">
        <v>840</v>
      </c>
      <c r="O1617" s="294" t="s">
        <v>10</v>
      </c>
      <c r="P1617" s="295">
        <v>-4.2183640000000002</v>
      </c>
      <c r="Q1617" s="295" t="s">
        <v>447</v>
      </c>
      <c r="R1617" s="296">
        <v>0</v>
      </c>
      <c r="S1617" s="297">
        <v>5.6221045720344251E-6</v>
      </c>
      <c r="T1617" s="297">
        <v>4.5537711003171516E-4</v>
      </c>
      <c r="U1617" s="298">
        <v>1.2346041222060697E-2</v>
      </c>
      <c r="V1617" s="295"/>
      <c r="W1617" s="295"/>
      <c r="X1617" s="295"/>
      <c r="Y1617" s="313"/>
      <c r="Z1617" s="313"/>
      <c r="AA1617" s="301"/>
      <c r="AB1617" s="295"/>
    </row>
    <row r="1618" spans="1:28" ht="15">
      <c r="A1618" s="247" t="s">
        <v>176</v>
      </c>
      <c r="B1618" s="287" t="s">
        <v>5279</v>
      </c>
      <c r="C1618" s="287" t="s">
        <v>5280</v>
      </c>
      <c r="D1618" s="305">
        <v>7</v>
      </c>
      <c r="E1618" s="287" t="s">
        <v>20</v>
      </c>
      <c r="F1618" s="289">
        <v>43707</v>
      </c>
      <c r="G1618" s="290" t="s">
        <v>621</v>
      </c>
      <c r="H1618" s="290" t="s">
        <v>848</v>
      </c>
      <c r="I1618" s="291">
        <v>-0.08</v>
      </c>
      <c r="J1618" s="291">
        <v>3</v>
      </c>
      <c r="K1618" s="290" t="s">
        <v>815</v>
      </c>
      <c r="L1618" s="292">
        <v>29.32</v>
      </c>
      <c r="M1618" s="293" t="s">
        <v>849</v>
      </c>
      <c r="N1618" s="293" t="s">
        <v>850</v>
      </c>
      <c r="O1618" s="294" t="s">
        <v>10</v>
      </c>
      <c r="P1618" s="295">
        <v>3.8644075</v>
      </c>
      <c r="Q1618" s="295" t="s">
        <v>280</v>
      </c>
      <c r="R1618" s="296">
        <v>0</v>
      </c>
      <c r="S1618" s="297">
        <v>1.1700904318233808E-3</v>
      </c>
      <c r="T1618" s="297">
        <v>9.2098463730742929E-4</v>
      </c>
      <c r="U1618" s="298">
        <v>1.2704776870591803</v>
      </c>
      <c r="V1618" s="295"/>
      <c r="W1618" s="295"/>
      <c r="X1618" s="295"/>
      <c r="Y1618" s="313"/>
      <c r="Z1618" s="313"/>
      <c r="AA1618" s="301"/>
      <c r="AB1618" s="295"/>
    </row>
    <row r="1619" spans="1:28" ht="15">
      <c r="A1619" s="247" t="s">
        <v>176</v>
      </c>
      <c r="B1619" s="287" t="s">
        <v>5281</v>
      </c>
      <c r="C1619" s="287" t="s">
        <v>5282</v>
      </c>
      <c r="D1619" s="305">
        <v>8</v>
      </c>
      <c r="E1619" s="287" t="s">
        <v>20</v>
      </c>
      <c r="F1619" s="289">
        <v>43707</v>
      </c>
      <c r="G1619" s="290" t="s">
        <v>621</v>
      </c>
      <c r="H1619" s="290" t="s">
        <v>853</v>
      </c>
      <c r="I1619" s="291">
        <v>-0.26</v>
      </c>
      <c r="J1619" s="291">
        <v>28</v>
      </c>
      <c r="K1619" s="290" t="s">
        <v>815</v>
      </c>
      <c r="L1619" s="292">
        <v>9.5500000000000007</v>
      </c>
      <c r="M1619" s="293" t="s">
        <v>854</v>
      </c>
      <c r="N1619" s="293" t="s">
        <v>855</v>
      </c>
      <c r="O1619" s="294" t="s">
        <v>10</v>
      </c>
      <c r="P1619" s="295">
        <v>-4.3079796000000004</v>
      </c>
      <c r="Q1619" s="295" t="s">
        <v>280</v>
      </c>
      <c r="R1619" s="296">
        <v>0</v>
      </c>
      <c r="S1619" s="297">
        <v>3.2713170348932114E-5</v>
      </c>
      <c r="T1619" s="297">
        <v>1.1045400912395267E-4</v>
      </c>
      <c r="U1619" s="298">
        <v>0.29617005854645839</v>
      </c>
      <c r="V1619" s="295"/>
      <c r="W1619" s="295"/>
      <c r="X1619" s="295"/>
      <c r="Y1619" s="313"/>
      <c r="Z1619" s="313"/>
      <c r="AA1619" s="301"/>
      <c r="AB1619" s="295"/>
    </row>
    <row r="1620" spans="1:28" ht="15">
      <c r="A1620" s="247" t="s">
        <v>5283</v>
      </c>
      <c r="B1620" s="287" t="s">
        <v>5284</v>
      </c>
      <c r="C1620" s="287" t="s">
        <v>5285</v>
      </c>
      <c r="D1620" s="305">
        <v>9</v>
      </c>
      <c r="E1620" s="287" t="s">
        <v>20</v>
      </c>
      <c r="F1620" s="289">
        <v>43707</v>
      </c>
      <c r="G1620" s="290" t="s">
        <v>621</v>
      </c>
      <c r="H1620" s="290" t="s">
        <v>859</v>
      </c>
      <c r="I1620" s="291">
        <v>0.04</v>
      </c>
      <c r="J1620" s="291">
        <v>1</v>
      </c>
      <c r="K1620" s="290" t="s">
        <v>815</v>
      </c>
      <c r="L1620" s="292">
        <v>145.16999999999999</v>
      </c>
      <c r="M1620" s="293" t="s">
        <v>860</v>
      </c>
      <c r="N1620" s="293" t="s">
        <v>861</v>
      </c>
      <c r="O1620" s="294" t="s">
        <v>10</v>
      </c>
      <c r="P1620" s="295">
        <v>3.7445664000000001</v>
      </c>
      <c r="Q1620" s="295" t="s">
        <v>447</v>
      </c>
      <c r="R1620" s="296">
        <v>0</v>
      </c>
      <c r="S1620" s="297">
        <v>1.6359162324981326E-3</v>
      </c>
      <c r="T1620" s="297">
        <v>2.5758323593374865E-3</v>
      </c>
      <c r="U1620" s="298">
        <v>0.63510198036292087</v>
      </c>
      <c r="V1620" s="295"/>
      <c r="W1620" s="295"/>
      <c r="X1620" s="295"/>
      <c r="Y1620" s="313"/>
      <c r="Z1620" s="313"/>
      <c r="AA1620" s="301"/>
      <c r="AB1620" s="295"/>
    </row>
    <row r="1621" spans="1:28" ht="15">
      <c r="A1621" s="247" t="s">
        <v>176</v>
      </c>
      <c r="B1621" s="287" t="s">
        <v>5286</v>
      </c>
      <c r="C1621" s="287" t="s">
        <v>5287</v>
      </c>
      <c r="D1621" s="305">
        <v>10</v>
      </c>
      <c r="E1621" s="287" t="s">
        <v>20</v>
      </c>
      <c r="F1621" s="289">
        <v>43707</v>
      </c>
      <c r="G1621" s="290" t="s">
        <v>621</v>
      </c>
      <c r="H1621" s="290" t="s">
        <v>864</v>
      </c>
      <c r="I1621" s="291">
        <v>0.02</v>
      </c>
      <c r="J1621" s="291">
        <v>25</v>
      </c>
      <c r="K1621" s="290" t="s">
        <v>815</v>
      </c>
      <c r="L1621" s="292">
        <v>52.15</v>
      </c>
      <c r="M1621" s="293" t="s">
        <v>865</v>
      </c>
      <c r="N1621" s="293" t="s">
        <v>866</v>
      </c>
      <c r="O1621" s="294" t="s">
        <v>10</v>
      </c>
      <c r="P1621" s="295">
        <v>-5.3627194999999999</v>
      </c>
      <c r="Q1621" s="295" t="s">
        <v>408</v>
      </c>
      <c r="R1621" s="296">
        <v>0</v>
      </c>
      <c r="S1621" s="297">
        <v>1.1476667257467796E-4</v>
      </c>
      <c r="T1621" s="297">
        <v>5.1185076093674287E-4</v>
      </c>
      <c r="U1621" s="298">
        <v>0.22421901330114738</v>
      </c>
      <c r="V1621" s="295"/>
      <c r="W1621" s="295"/>
      <c r="X1621" s="295"/>
      <c r="Y1621" s="313"/>
      <c r="Z1621" s="313"/>
      <c r="AA1621" s="301"/>
      <c r="AB1621" s="295"/>
    </row>
    <row r="1622" spans="1:28" ht="15">
      <c r="A1622" s="247" t="s">
        <v>176</v>
      </c>
      <c r="B1622" s="287" t="s">
        <v>5288</v>
      </c>
      <c r="C1622" s="287" t="s">
        <v>5289</v>
      </c>
      <c r="D1622" s="305">
        <v>11</v>
      </c>
      <c r="E1622" s="287" t="s">
        <v>20</v>
      </c>
      <c r="F1622" s="289">
        <v>43707</v>
      </c>
      <c r="G1622" s="290" t="s">
        <v>621</v>
      </c>
      <c r="H1622" s="290" t="s">
        <v>869</v>
      </c>
      <c r="I1622" s="291">
        <v>0.03</v>
      </c>
      <c r="J1622" s="291">
        <v>3</v>
      </c>
      <c r="K1622" s="290" t="s">
        <v>815</v>
      </c>
      <c r="L1622" s="292">
        <v>123.63</v>
      </c>
      <c r="M1622" s="293" t="s">
        <v>870</v>
      </c>
      <c r="N1622" s="293" t="s">
        <v>871</v>
      </c>
      <c r="O1622" s="294" t="s">
        <v>10</v>
      </c>
      <c r="P1622" s="295">
        <v>3.6463736999999998</v>
      </c>
      <c r="Q1622" s="295" t="s">
        <v>404</v>
      </c>
      <c r="R1622" s="296">
        <v>0</v>
      </c>
      <c r="S1622" s="297">
        <v>9.5848474909675761E-4</v>
      </c>
      <c r="T1622" s="297">
        <v>1.0645468128565158E-3</v>
      </c>
      <c r="U1622" s="298">
        <v>0.90036881189361684</v>
      </c>
      <c r="V1622" s="295"/>
      <c r="W1622" s="295"/>
      <c r="X1622" s="295"/>
      <c r="Y1622" s="313"/>
      <c r="Z1622" s="313"/>
      <c r="AA1622" s="301"/>
      <c r="AB1622" s="295"/>
    </row>
    <row r="1623" spans="1:28" ht="15">
      <c r="A1623" s="247" t="s">
        <v>176</v>
      </c>
      <c r="B1623" s="287" t="s">
        <v>5290</v>
      </c>
      <c r="C1623" s="287" t="s">
        <v>5291</v>
      </c>
      <c r="D1623" s="305">
        <v>12</v>
      </c>
      <c r="E1623" s="287" t="s">
        <v>20</v>
      </c>
      <c r="F1623" s="289">
        <v>43707</v>
      </c>
      <c r="G1623" s="290" t="s">
        <v>621</v>
      </c>
      <c r="H1623" s="290" t="s">
        <v>874</v>
      </c>
      <c r="I1623" s="291">
        <v>0</v>
      </c>
      <c r="J1623" s="291">
        <v>57</v>
      </c>
      <c r="K1623" s="290" t="s">
        <v>815</v>
      </c>
      <c r="L1623" s="292">
        <v>26.03</v>
      </c>
      <c r="M1623" s="293" t="s">
        <v>875</v>
      </c>
      <c r="N1623" s="293" t="s">
        <v>876</v>
      </c>
      <c r="O1623" s="294" t="s">
        <v>10</v>
      </c>
      <c r="P1623" s="295">
        <v>-2.7266324000000002</v>
      </c>
      <c r="Q1623" s="295" t="s">
        <v>447</v>
      </c>
      <c r="R1623" s="296">
        <v>0</v>
      </c>
      <c r="S1623" s="297">
        <v>2.0003043758803603E-4</v>
      </c>
      <c r="T1623" s="297">
        <v>3.8666706111400908E-4</v>
      </c>
      <c r="U1623" s="298">
        <v>0.517319569481138</v>
      </c>
      <c r="V1623" s="295"/>
      <c r="W1623" s="295"/>
      <c r="X1623" s="295"/>
      <c r="Y1623" s="313"/>
      <c r="Z1623" s="313"/>
      <c r="AA1623" s="301"/>
      <c r="AB1623" s="295"/>
    </row>
    <row r="1624" spans="1:28" ht="15">
      <c r="A1624" s="247" t="s">
        <v>176</v>
      </c>
      <c r="B1624" s="287" t="s">
        <v>5292</v>
      </c>
      <c r="C1624" s="287" t="s">
        <v>5293</v>
      </c>
      <c r="D1624" s="305">
        <v>13</v>
      </c>
      <c r="E1624" s="287" t="s">
        <v>20</v>
      </c>
      <c r="F1624" s="289">
        <v>43707</v>
      </c>
      <c r="G1624" s="290" t="s">
        <v>621</v>
      </c>
      <c r="H1624" s="290" t="s">
        <v>879</v>
      </c>
      <c r="I1624" s="291">
        <v>-0.1</v>
      </c>
      <c r="J1624" s="291">
        <v>6</v>
      </c>
      <c r="K1624" s="290" t="s">
        <v>815</v>
      </c>
      <c r="L1624" s="292">
        <v>101.53</v>
      </c>
      <c r="M1624" s="293" t="s">
        <v>880</v>
      </c>
      <c r="N1624" s="293" t="s">
        <v>881</v>
      </c>
      <c r="O1624" s="294" t="s">
        <v>10</v>
      </c>
      <c r="P1624" s="295">
        <v>-9.2088459999999994</v>
      </c>
      <c r="Q1624" s="295" t="s">
        <v>408</v>
      </c>
      <c r="R1624" s="296">
        <v>0</v>
      </c>
      <c r="S1624" s="297">
        <v>1.6280805999068142E-3</v>
      </c>
      <c r="T1624" s="297">
        <v>9.5718128590043233E-4</v>
      </c>
      <c r="U1624" s="298">
        <v>1.7009114405901267</v>
      </c>
      <c r="V1624" s="295"/>
      <c r="W1624" s="295"/>
      <c r="X1624" s="295"/>
      <c r="Y1624" s="313"/>
      <c r="Z1624" s="313"/>
      <c r="AA1624" s="301"/>
      <c r="AB1624" s="295"/>
    </row>
    <row r="1625" spans="1:28" ht="15">
      <c r="A1625" s="247" t="s">
        <v>5294</v>
      </c>
      <c r="B1625" s="287" t="s">
        <v>5295</v>
      </c>
      <c r="C1625" s="287" t="s">
        <v>5296</v>
      </c>
      <c r="D1625" s="305">
        <v>14</v>
      </c>
      <c r="E1625" s="287" t="s">
        <v>20</v>
      </c>
      <c r="F1625" s="289">
        <v>43707</v>
      </c>
      <c r="G1625" s="290" t="s">
        <v>621</v>
      </c>
      <c r="H1625" s="290" t="s">
        <v>550</v>
      </c>
      <c r="I1625" s="291">
        <v>0.01</v>
      </c>
      <c r="J1625" s="291">
        <v>1</v>
      </c>
      <c r="K1625" s="290" t="s">
        <v>815</v>
      </c>
      <c r="L1625" s="292">
        <v>67.930000000000007</v>
      </c>
      <c r="M1625" s="293" t="s">
        <v>551</v>
      </c>
      <c r="N1625" s="293" t="s">
        <v>552</v>
      </c>
      <c r="O1625" s="294" t="s">
        <v>10</v>
      </c>
      <c r="P1625" s="295">
        <v>-3.312093</v>
      </c>
      <c r="Q1625" s="295" t="s">
        <v>447</v>
      </c>
      <c r="R1625" s="296">
        <v>0</v>
      </c>
      <c r="S1625" s="297">
        <v>2.5000632214030954E-3</v>
      </c>
      <c r="T1625" s="297">
        <v>2.0923734237602676E-3</v>
      </c>
      <c r="U1625" s="298">
        <v>1.1948456202957101</v>
      </c>
      <c r="V1625" s="295"/>
      <c r="W1625" s="295"/>
      <c r="X1625" s="295"/>
      <c r="Y1625" s="313"/>
      <c r="Z1625" s="313"/>
      <c r="AA1625" s="301"/>
      <c r="AB1625" s="295"/>
    </row>
    <row r="1626" spans="1:28" ht="15">
      <c r="A1626" s="247" t="s">
        <v>176</v>
      </c>
      <c r="B1626" s="287" t="s">
        <v>5297</v>
      </c>
      <c r="C1626" s="287" t="s">
        <v>5298</v>
      </c>
      <c r="D1626" s="305">
        <v>15</v>
      </c>
      <c r="E1626" s="287" t="s">
        <v>20</v>
      </c>
      <c r="F1626" s="289">
        <v>43707</v>
      </c>
      <c r="G1626" s="290" t="s">
        <v>621</v>
      </c>
      <c r="H1626" s="290" t="s">
        <v>887</v>
      </c>
      <c r="I1626" s="291">
        <v>0.02</v>
      </c>
      <c r="J1626" s="291">
        <v>7</v>
      </c>
      <c r="K1626" s="290" t="s">
        <v>815</v>
      </c>
      <c r="L1626" s="292">
        <v>72.27</v>
      </c>
      <c r="M1626" s="293" t="s">
        <v>888</v>
      </c>
      <c r="N1626" s="293" t="s">
        <v>889</v>
      </c>
      <c r="O1626" s="294" t="s">
        <v>10</v>
      </c>
      <c r="P1626" s="295">
        <v>-0.46954154999999997</v>
      </c>
      <c r="Q1626" s="295" t="s">
        <v>447</v>
      </c>
      <c r="R1626" s="296">
        <v>0</v>
      </c>
      <c r="S1626" s="297">
        <v>1.4432124155248599E-3</v>
      </c>
      <c r="T1626" s="297">
        <v>9.9470193260652409E-4</v>
      </c>
      <c r="U1626" s="298">
        <v>1.4508993782117783</v>
      </c>
      <c r="V1626" s="295"/>
      <c r="W1626" s="295"/>
      <c r="X1626" s="295"/>
      <c r="Y1626" s="313"/>
      <c r="Z1626" s="313"/>
      <c r="AA1626" s="301"/>
      <c r="AB1626" s="295"/>
    </row>
    <row r="1627" spans="1:28" ht="15">
      <c r="A1627" s="247" t="s">
        <v>176</v>
      </c>
      <c r="B1627" s="287" t="s">
        <v>5299</v>
      </c>
      <c r="C1627" s="287" t="s">
        <v>5300</v>
      </c>
      <c r="D1627" s="305">
        <v>16</v>
      </c>
      <c r="E1627" s="287" t="s">
        <v>20</v>
      </c>
      <c r="F1627" s="289">
        <v>43707</v>
      </c>
      <c r="G1627" s="290" t="s">
        <v>621</v>
      </c>
      <c r="H1627" s="290" t="s">
        <v>563</v>
      </c>
      <c r="I1627" s="291">
        <v>-0.05</v>
      </c>
      <c r="J1627" s="291">
        <v>4</v>
      </c>
      <c r="K1627" s="290" t="s">
        <v>815</v>
      </c>
      <c r="L1627" s="292">
        <v>146.38</v>
      </c>
      <c r="M1627" s="293" t="s">
        <v>564</v>
      </c>
      <c r="N1627" s="293" t="s">
        <v>565</v>
      </c>
      <c r="O1627" s="294" t="s">
        <v>10</v>
      </c>
      <c r="P1627" s="295">
        <v>0.83400010000000002</v>
      </c>
      <c r="Q1627" s="295" t="s">
        <v>399</v>
      </c>
      <c r="R1627" s="296">
        <v>0</v>
      </c>
      <c r="S1627" s="297">
        <v>1.2480873665350958E-3</v>
      </c>
      <c r="T1627" s="297">
        <v>7.2511674607475649E-4</v>
      </c>
      <c r="U1627" s="298">
        <v>1.7212226490303995</v>
      </c>
      <c r="V1627" s="295"/>
      <c r="W1627" s="295"/>
      <c r="X1627" s="295"/>
      <c r="Y1627" s="313"/>
      <c r="Z1627" s="313"/>
      <c r="AA1627" s="301"/>
      <c r="AB1627" s="295"/>
    </row>
    <row r="1628" spans="1:28" ht="15">
      <c r="A1628" s="247" t="s">
        <v>176</v>
      </c>
      <c r="B1628" s="287" t="s">
        <v>5301</v>
      </c>
      <c r="C1628" s="287" t="s">
        <v>5302</v>
      </c>
      <c r="D1628" s="305">
        <v>17</v>
      </c>
      <c r="E1628" s="287" t="s">
        <v>20</v>
      </c>
      <c r="F1628" s="289">
        <v>43707</v>
      </c>
      <c r="G1628" s="290" t="s">
        <v>621</v>
      </c>
      <c r="H1628" s="290" t="s">
        <v>2577</v>
      </c>
      <c r="I1628" s="291">
        <v>0.03</v>
      </c>
      <c r="J1628" s="291">
        <v>3</v>
      </c>
      <c r="K1628" s="290" t="s">
        <v>815</v>
      </c>
      <c r="L1628" s="292">
        <v>158.61000000000001</v>
      </c>
      <c r="M1628" s="293" t="s">
        <v>2578</v>
      </c>
      <c r="N1628" s="293" t="s">
        <v>2579</v>
      </c>
      <c r="O1628" s="294" t="s">
        <v>10</v>
      </c>
      <c r="P1628" s="295">
        <v>-5.7878375000000002</v>
      </c>
      <c r="Q1628" s="295" t="s">
        <v>404</v>
      </c>
      <c r="R1628" s="296">
        <v>0</v>
      </c>
      <c r="S1628" s="297">
        <v>2.8753290857269674E-3</v>
      </c>
      <c r="T1628" s="297">
        <v>1.542446793833759E-3</v>
      </c>
      <c r="U1628" s="298">
        <v>1.8641350205541438</v>
      </c>
      <c r="V1628" s="295"/>
      <c r="W1628" s="295"/>
      <c r="X1628" s="295"/>
      <c r="Y1628" s="313"/>
      <c r="Z1628" s="313"/>
      <c r="AA1628" s="301"/>
      <c r="AB1628" s="295"/>
    </row>
    <row r="1629" spans="1:28" ht="15">
      <c r="A1629" s="247" t="s">
        <v>176</v>
      </c>
      <c r="B1629" s="287" t="s">
        <v>5303</v>
      </c>
      <c r="C1629" s="287" t="s">
        <v>5304</v>
      </c>
      <c r="D1629" s="305">
        <v>18</v>
      </c>
      <c r="E1629" s="287" t="s">
        <v>20</v>
      </c>
      <c r="F1629" s="289">
        <v>43707</v>
      </c>
      <c r="G1629" s="290" t="s">
        <v>621</v>
      </c>
      <c r="H1629" s="290" t="s">
        <v>900</v>
      </c>
      <c r="I1629" s="291">
        <v>0</v>
      </c>
      <c r="J1629" s="291">
        <v>6</v>
      </c>
      <c r="K1629" s="290" t="s">
        <v>815</v>
      </c>
      <c r="L1629" s="292">
        <v>32.799999999999997</v>
      </c>
      <c r="M1629" s="293" t="s">
        <v>901</v>
      </c>
      <c r="N1629" s="293" t="s">
        <v>902</v>
      </c>
      <c r="O1629" s="294" t="s">
        <v>10</v>
      </c>
      <c r="P1629" s="295">
        <v>-1.1021494999999999</v>
      </c>
      <c r="Q1629" s="295" t="s">
        <v>280</v>
      </c>
      <c r="R1629" s="296">
        <v>0</v>
      </c>
      <c r="S1629" s="297">
        <v>3.5379145876486112E-4</v>
      </c>
      <c r="T1629" s="297">
        <v>2.1612736555739828E-4</v>
      </c>
      <c r="U1629" s="298">
        <v>1.6369581790460614</v>
      </c>
      <c r="V1629" s="295"/>
      <c r="W1629" s="295"/>
      <c r="X1629" s="295"/>
      <c r="Y1629" s="313"/>
      <c r="Z1629" s="313"/>
      <c r="AA1629" s="301"/>
      <c r="AB1629" s="295"/>
    </row>
    <row r="1630" spans="1:28" ht="15">
      <c r="A1630" s="247" t="s">
        <v>176</v>
      </c>
      <c r="B1630" s="287" t="s">
        <v>5305</v>
      </c>
      <c r="C1630" s="287" t="s">
        <v>5306</v>
      </c>
      <c r="D1630" s="305">
        <v>19</v>
      </c>
      <c r="E1630" s="287" t="s">
        <v>20</v>
      </c>
      <c r="F1630" s="289">
        <v>43707</v>
      </c>
      <c r="G1630" s="290" t="s">
        <v>621</v>
      </c>
      <c r="H1630" s="290" t="s">
        <v>905</v>
      </c>
      <c r="I1630" s="291">
        <v>-0.11</v>
      </c>
      <c r="J1630" s="291">
        <v>20</v>
      </c>
      <c r="K1630" s="290" t="s">
        <v>815</v>
      </c>
      <c r="L1630" s="292">
        <v>8.25</v>
      </c>
      <c r="M1630" s="293" t="s">
        <v>906</v>
      </c>
      <c r="N1630" s="293" t="s">
        <v>907</v>
      </c>
      <c r="O1630" s="294" t="s">
        <v>10</v>
      </c>
      <c r="P1630" s="295">
        <v>-9.4736809999999991</v>
      </c>
      <c r="Q1630" s="295" t="s">
        <v>447</v>
      </c>
      <c r="R1630" s="296">
        <v>0</v>
      </c>
      <c r="S1630" s="297">
        <v>2.9000257829364723E-3</v>
      </c>
      <c r="T1630" s="297">
        <v>2.9427050305240671E-3</v>
      </c>
      <c r="U1630" s="298">
        <v>0.98549659339115137</v>
      </c>
      <c r="V1630" s="295"/>
      <c r="W1630" s="295"/>
      <c r="X1630" s="295"/>
      <c r="Y1630" s="313"/>
      <c r="Z1630" s="313"/>
      <c r="AA1630" s="301"/>
      <c r="AB1630" s="295"/>
    </row>
    <row r="1631" spans="1:28" ht="15">
      <c r="A1631" s="247" t="s">
        <v>176</v>
      </c>
      <c r="B1631" s="287" t="s">
        <v>5307</v>
      </c>
      <c r="C1631" s="287" t="s">
        <v>5308</v>
      </c>
      <c r="D1631" s="305">
        <v>20</v>
      </c>
      <c r="E1631" s="287" t="s">
        <v>20</v>
      </c>
      <c r="F1631" s="289">
        <v>43707</v>
      </c>
      <c r="G1631" s="290" t="s">
        <v>621</v>
      </c>
      <c r="H1631" s="290" t="s">
        <v>612</v>
      </c>
      <c r="I1631" s="291">
        <v>-0.01</v>
      </c>
      <c r="J1631" s="291">
        <v>8</v>
      </c>
      <c r="K1631" s="290" t="s">
        <v>815</v>
      </c>
      <c r="L1631" s="292">
        <v>37.590000000000003</v>
      </c>
      <c r="M1631" s="293" t="s">
        <v>613</v>
      </c>
      <c r="N1631" s="293" t="s">
        <v>614</v>
      </c>
      <c r="O1631" s="294" t="s">
        <v>10</v>
      </c>
      <c r="P1631" s="295">
        <v>-12.439614000000001</v>
      </c>
      <c r="Q1631" s="295" t="s">
        <v>484</v>
      </c>
      <c r="R1631" s="296">
        <v>0</v>
      </c>
      <c r="S1631" s="297">
        <v>1.3885031656413627E-4</v>
      </c>
      <c r="T1631" s="297">
        <v>1.7339585568412589E-4</v>
      </c>
      <c r="U1631" s="298">
        <v>0.80077067595594098</v>
      </c>
      <c r="V1631" s="295"/>
      <c r="W1631" s="295"/>
      <c r="X1631" s="295"/>
      <c r="Y1631" s="313"/>
      <c r="Z1631" s="313"/>
      <c r="AA1631" s="301"/>
      <c r="AB1631" s="295"/>
    </row>
    <row r="1632" spans="1:28" ht="15">
      <c r="A1632" s="247" t="s">
        <v>176</v>
      </c>
      <c r="B1632" s="287" t="s">
        <v>5309</v>
      </c>
      <c r="C1632" s="287" t="s">
        <v>5310</v>
      </c>
      <c r="D1632" s="305">
        <v>21</v>
      </c>
      <c r="E1632" s="287" t="s">
        <v>20</v>
      </c>
      <c r="F1632" s="289">
        <v>43707</v>
      </c>
      <c r="G1632" s="290" t="s">
        <v>621</v>
      </c>
      <c r="H1632" s="290" t="s">
        <v>912</v>
      </c>
      <c r="I1632" s="291">
        <v>0.03</v>
      </c>
      <c r="J1632" s="291">
        <v>50</v>
      </c>
      <c r="K1632" s="290" t="s">
        <v>815</v>
      </c>
      <c r="L1632" s="292">
        <v>62.95</v>
      </c>
      <c r="M1632" s="293" t="s">
        <v>913</v>
      </c>
      <c r="N1632" s="293" t="s">
        <v>914</v>
      </c>
      <c r="O1632" s="294" t="s">
        <v>10</v>
      </c>
      <c r="P1632" s="295">
        <v>-10.518193</v>
      </c>
      <c r="Q1632" s="295" t="s">
        <v>484</v>
      </c>
      <c r="R1632" s="296">
        <v>0</v>
      </c>
      <c r="S1632" s="297">
        <v>1.3019418022374751E-3</v>
      </c>
      <c r="T1632" s="297">
        <v>6.427425726040297E-4</v>
      </c>
      <c r="U1632" s="298">
        <v>2.0256038073886136</v>
      </c>
      <c r="V1632" s="295"/>
      <c r="W1632" s="295"/>
      <c r="X1632" s="295"/>
      <c r="Y1632" s="313"/>
      <c r="Z1632" s="313"/>
      <c r="AA1632" s="301"/>
      <c r="AB1632" s="295"/>
    </row>
    <row r="1633" spans="1:28" ht="15">
      <c r="A1633" s="247" t="s">
        <v>176</v>
      </c>
      <c r="B1633" s="287" t="s">
        <v>5311</v>
      </c>
      <c r="C1633" s="287" t="s">
        <v>5312</v>
      </c>
      <c r="D1633" s="305">
        <v>22</v>
      </c>
      <c r="E1633" s="287" t="s">
        <v>20</v>
      </c>
      <c r="F1633" s="289">
        <v>43707</v>
      </c>
      <c r="G1633" s="290" t="s">
        <v>621</v>
      </c>
      <c r="H1633" s="290" t="s">
        <v>918</v>
      </c>
      <c r="I1633" s="291">
        <v>0</v>
      </c>
      <c r="J1633" s="291">
        <v>7</v>
      </c>
      <c r="K1633" s="290" t="s">
        <v>815</v>
      </c>
      <c r="L1633" s="292">
        <v>13.82</v>
      </c>
      <c r="M1633" s="293" t="s">
        <v>919</v>
      </c>
      <c r="N1633" s="293" t="s">
        <v>920</v>
      </c>
      <c r="O1633" s="294" t="s">
        <v>10</v>
      </c>
      <c r="P1633" s="295">
        <v>-9.1162089999999996</v>
      </c>
      <c r="Q1633" s="295" t="s">
        <v>280</v>
      </c>
      <c r="R1633" s="296">
        <v>0</v>
      </c>
      <c r="S1633" s="297">
        <v>1.396914852091382E-3</v>
      </c>
      <c r="T1633" s="297">
        <v>7.2288764334214829E-4</v>
      </c>
      <c r="U1633" s="298">
        <v>1.9324093653516934</v>
      </c>
      <c r="V1633" s="295"/>
      <c r="W1633" s="295"/>
      <c r="X1633" s="295"/>
      <c r="Y1633" s="313"/>
      <c r="Z1633" s="313"/>
      <c r="AA1633" s="301"/>
      <c r="AB1633" s="295"/>
    </row>
    <row r="1634" spans="1:28" ht="15">
      <c r="A1634" s="247" t="s">
        <v>176</v>
      </c>
      <c r="B1634" s="287" t="s">
        <v>5313</v>
      </c>
      <c r="C1634" s="287" t="s">
        <v>5314</v>
      </c>
      <c r="D1634" s="305">
        <v>23</v>
      </c>
      <c r="E1634" s="287" t="s">
        <v>20</v>
      </c>
      <c r="F1634" s="289">
        <v>43707</v>
      </c>
      <c r="G1634" s="290" t="s">
        <v>621</v>
      </c>
      <c r="H1634" s="290" t="s">
        <v>923</v>
      </c>
      <c r="I1634" s="291">
        <v>0.02</v>
      </c>
      <c r="J1634" s="291">
        <v>16</v>
      </c>
      <c r="K1634" s="290" t="s">
        <v>815</v>
      </c>
      <c r="L1634" s="292">
        <v>49.37</v>
      </c>
      <c r="M1634" s="293" t="s">
        <v>924</v>
      </c>
      <c r="N1634" s="293" t="s">
        <v>925</v>
      </c>
      <c r="O1634" s="294" t="s">
        <v>10</v>
      </c>
      <c r="P1634" s="295">
        <v>-3.9024413</v>
      </c>
      <c r="Q1634" s="295" t="s">
        <v>484</v>
      </c>
      <c r="R1634" s="296">
        <v>0</v>
      </c>
      <c r="S1634" s="297">
        <v>4.062900287999801E-4</v>
      </c>
      <c r="T1634" s="297">
        <v>5.4621467640364615E-4</v>
      </c>
      <c r="U1634" s="298">
        <v>0.74382847322054857</v>
      </c>
      <c r="V1634" s="295"/>
      <c r="W1634" s="295"/>
      <c r="X1634" s="295"/>
      <c r="Y1634" s="313"/>
      <c r="Z1634" s="313"/>
      <c r="AA1634" s="301"/>
      <c r="AB1634" s="295"/>
    </row>
    <row r="1635" spans="1:28" ht="15">
      <c r="A1635" s="247" t="s">
        <v>176</v>
      </c>
      <c r="B1635" s="287" t="s">
        <v>5315</v>
      </c>
      <c r="C1635" s="287" t="s">
        <v>5316</v>
      </c>
      <c r="D1635" s="305">
        <v>24</v>
      </c>
      <c r="E1635" s="287" t="s">
        <v>20</v>
      </c>
      <c r="F1635" s="289">
        <v>43707</v>
      </c>
      <c r="G1635" s="290" t="s">
        <v>621</v>
      </c>
      <c r="H1635" s="290" t="s">
        <v>928</v>
      </c>
      <c r="I1635" s="291">
        <v>0.03</v>
      </c>
      <c r="J1635" s="291">
        <v>7</v>
      </c>
      <c r="K1635" s="290" t="s">
        <v>815</v>
      </c>
      <c r="L1635" s="292">
        <v>155.15</v>
      </c>
      <c r="M1635" s="293" t="s">
        <v>929</v>
      </c>
      <c r="N1635" s="293" t="s">
        <v>930</v>
      </c>
      <c r="O1635" s="294" t="s">
        <v>10</v>
      </c>
      <c r="P1635" s="295">
        <v>-2.4627745000000001</v>
      </c>
      <c r="Q1635" s="295" t="s">
        <v>280</v>
      </c>
      <c r="R1635" s="296">
        <v>0</v>
      </c>
      <c r="S1635" s="297">
        <v>7.0240162207774019E-4</v>
      </c>
      <c r="T1635" s="297">
        <v>1.023141938762054E-3</v>
      </c>
      <c r="U1635" s="298">
        <v>0.68651434905269149</v>
      </c>
      <c r="V1635" s="295"/>
      <c r="W1635" s="295"/>
      <c r="X1635" s="295"/>
      <c r="Y1635" s="313"/>
      <c r="Z1635" s="313"/>
      <c r="AA1635" s="301"/>
      <c r="AB1635" s="295"/>
    </row>
    <row r="1636" spans="1:28" ht="15">
      <c r="A1636" s="247" t="s">
        <v>176</v>
      </c>
      <c r="B1636" s="287" t="s">
        <v>5317</v>
      </c>
      <c r="C1636" s="287" t="s">
        <v>5318</v>
      </c>
      <c r="D1636" s="305">
        <v>25</v>
      </c>
      <c r="E1636" s="287" t="s">
        <v>20</v>
      </c>
      <c r="F1636" s="289">
        <v>43707</v>
      </c>
      <c r="G1636" s="290" t="s">
        <v>621</v>
      </c>
      <c r="H1636" s="290" t="s">
        <v>938</v>
      </c>
      <c r="I1636" s="291">
        <v>-0.11</v>
      </c>
      <c r="J1636" s="291">
        <v>7</v>
      </c>
      <c r="K1636" s="290" t="s">
        <v>815</v>
      </c>
      <c r="L1636" s="292">
        <v>25.52</v>
      </c>
      <c r="M1636" s="293" t="s">
        <v>939</v>
      </c>
      <c r="N1636" s="293" t="s">
        <v>940</v>
      </c>
      <c r="O1636" s="294" t="s">
        <v>10</v>
      </c>
      <c r="P1636" s="295">
        <v>-3.5613774999999999</v>
      </c>
      <c r="Q1636" s="295" t="s">
        <v>280</v>
      </c>
      <c r="R1636" s="296">
        <v>0</v>
      </c>
      <c r="S1636" s="297">
        <v>1.3984266085628947E-4</v>
      </c>
      <c r="T1636" s="297">
        <v>6.6722942488973286E-4</v>
      </c>
      <c r="U1636" s="298">
        <v>0.20958707101294288</v>
      </c>
      <c r="V1636" s="295"/>
      <c r="W1636" s="295"/>
      <c r="X1636" s="295"/>
      <c r="Y1636" s="313"/>
      <c r="Z1636" s="313"/>
      <c r="AA1636" s="301"/>
      <c r="AB1636" s="295"/>
    </row>
    <row r="1637" spans="1:28" ht="15">
      <c r="A1637" s="247" t="s">
        <v>5319</v>
      </c>
      <c r="B1637" s="287" t="s">
        <v>5320</v>
      </c>
      <c r="C1637" s="287" t="s">
        <v>5321</v>
      </c>
      <c r="D1637" s="305">
        <v>26</v>
      </c>
      <c r="E1637" s="287" t="s">
        <v>20</v>
      </c>
      <c r="F1637" s="289">
        <v>43707</v>
      </c>
      <c r="G1637" s="290" t="s">
        <v>621</v>
      </c>
      <c r="H1637" s="290" t="s">
        <v>2925</v>
      </c>
      <c r="I1637" s="291">
        <v>0.04</v>
      </c>
      <c r="J1637" s="291">
        <v>1</v>
      </c>
      <c r="K1637" s="290" t="s">
        <v>815</v>
      </c>
      <c r="L1637" s="292">
        <v>48.07</v>
      </c>
      <c r="M1637" s="293" t="s">
        <v>2926</v>
      </c>
      <c r="N1637" s="293" t="s">
        <v>2927</v>
      </c>
      <c r="O1637" s="294" t="s">
        <v>10</v>
      </c>
      <c r="P1637" s="295">
        <v>-5.4912270000000003</v>
      </c>
      <c r="Q1637" s="295" t="s">
        <v>447</v>
      </c>
      <c r="R1637" s="296">
        <v>0</v>
      </c>
      <c r="S1637" s="297">
        <v>1.312970939328851E-4</v>
      </c>
      <c r="T1637" s="297">
        <v>5.366172989328279E-4</v>
      </c>
      <c r="U1637" s="298">
        <v>0.24467547765231562</v>
      </c>
      <c r="V1637" s="295"/>
      <c r="W1637" s="295"/>
      <c r="X1637" s="295"/>
      <c r="Y1637" s="313"/>
      <c r="Z1637" s="313"/>
      <c r="AA1637" s="301"/>
      <c r="AB1637" s="295"/>
    </row>
    <row r="1638" spans="1:28" ht="15">
      <c r="A1638" s="247" t="s">
        <v>176</v>
      </c>
      <c r="B1638" s="287" t="s">
        <v>5322</v>
      </c>
      <c r="C1638" s="287" t="s">
        <v>5323</v>
      </c>
      <c r="D1638" s="305">
        <v>27</v>
      </c>
      <c r="E1638" s="287" t="s">
        <v>20</v>
      </c>
      <c r="F1638" s="289">
        <v>43707</v>
      </c>
      <c r="G1638" s="290" t="s">
        <v>621</v>
      </c>
      <c r="H1638" s="290" t="s">
        <v>1150</v>
      </c>
      <c r="I1638" s="291">
        <v>0.03</v>
      </c>
      <c r="J1638" s="291">
        <v>7</v>
      </c>
      <c r="K1638" s="290" t="s">
        <v>815</v>
      </c>
      <c r="L1638" s="292">
        <v>28.53</v>
      </c>
      <c r="M1638" s="293" t="s">
        <v>1151</v>
      </c>
      <c r="N1638" s="293" t="s">
        <v>1152</v>
      </c>
      <c r="O1638" s="294" t="s">
        <v>10</v>
      </c>
      <c r="P1638" s="295">
        <v>-5.9304056000000003</v>
      </c>
      <c r="Q1638" s="295" t="s">
        <v>447</v>
      </c>
      <c r="R1638" s="296">
        <v>0</v>
      </c>
      <c r="S1638" s="297">
        <v>5.7409658507071588E-8</v>
      </c>
      <c r="T1638" s="297">
        <v>1.2503752318276031E-4</v>
      </c>
      <c r="U1638" s="298">
        <v>4.5913944107129441E-4</v>
      </c>
      <c r="V1638" s="295"/>
      <c r="W1638" s="295"/>
      <c r="X1638" s="295"/>
      <c r="Y1638" s="313"/>
      <c r="Z1638" s="313"/>
      <c r="AA1638" s="301"/>
      <c r="AB1638" s="295"/>
    </row>
    <row r="1639" spans="1:28" ht="15">
      <c r="A1639" s="247" t="s">
        <v>5324</v>
      </c>
      <c r="B1639" s="287" t="s">
        <v>5325</v>
      </c>
      <c r="C1639" s="287" t="s">
        <v>5326</v>
      </c>
      <c r="D1639" s="305">
        <v>28</v>
      </c>
      <c r="E1639" s="287" t="s">
        <v>20</v>
      </c>
      <c r="F1639" s="289">
        <v>43707</v>
      </c>
      <c r="G1639" s="290" t="s">
        <v>621</v>
      </c>
      <c r="H1639" s="290" t="s">
        <v>670</v>
      </c>
      <c r="I1639" s="291">
        <v>0.03</v>
      </c>
      <c r="J1639" s="291">
        <v>1</v>
      </c>
      <c r="K1639" s="290" t="s">
        <v>815</v>
      </c>
      <c r="L1639" s="292">
        <v>18.39</v>
      </c>
      <c r="M1639" s="293" t="s">
        <v>671</v>
      </c>
      <c r="N1639" s="293" t="s">
        <v>672</v>
      </c>
      <c r="O1639" s="294" t="s">
        <v>10</v>
      </c>
      <c r="P1639" s="295">
        <v>-9.8054830000000006</v>
      </c>
      <c r="Q1639" s="295" t="s">
        <v>484</v>
      </c>
      <c r="R1639" s="296">
        <v>0</v>
      </c>
      <c r="S1639" s="297">
        <v>1.1304862415569445E-4</v>
      </c>
      <c r="T1639" s="297">
        <v>2.7063376238452535E-4</v>
      </c>
      <c r="U1639" s="298">
        <v>0.41771811158975519</v>
      </c>
      <c r="V1639" s="295"/>
      <c r="W1639" s="295"/>
      <c r="X1639" s="295"/>
      <c r="Y1639" s="313"/>
      <c r="Z1639" s="313"/>
      <c r="AA1639" s="301"/>
      <c r="AB1639" s="295"/>
    </row>
    <row r="1640" spans="1:28" ht="15">
      <c r="A1640" s="247" t="s">
        <v>176</v>
      </c>
      <c r="B1640" s="287" t="s">
        <v>5327</v>
      </c>
      <c r="C1640" s="287" t="s">
        <v>5328</v>
      </c>
      <c r="D1640" s="305">
        <v>29</v>
      </c>
      <c r="E1640" s="287" t="s">
        <v>20</v>
      </c>
      <c r="F1640" s="289">
        <v>43707</v>
      </c>
      <c r="G1640" s="290" t="s">
        <v>621</v>
      </c>
      <c r="H1640" s="290" t="s">
        <v>945</v>
      </c>
      <c r="I1640" s="291">
        <v>-0.37</v>
      </c>
      <c r="J1640" s="291">
        <v>43</v>
      </c>
      <c r="K1640" s="290" t="s">
        <v>815</v>
      </c>
      <c r="L1640" s="292">
        <v>20.43</v>
      </c>
      <c r="M1640" s="293" t="s">
        <v>946</v>
      </c>
      <c r="N1640" s="293" t="s">
        <v>947</v>
      </c>
      <c r="O1640" s="294" t="s">
        <v>10</v>
      </c>
      <c r="P1640" s="295">
        <v>-13.560033000000001</v>
      </c>
      <c r="Q1640" s="295" t="s">
        <v>484</v>
      </c>
      <c r="R1640" s="296">
        <v>0</v>
      </c>
      <c r="S1640" s="297">
        <v>3.3613147019773853E-4</v>
      </c>
      <c r="T1640" s="297">
        <v>3.0570516076487036E-4</v>
      </c>
      <c r="U1640" s="298">
        <v>1.0995282819457217</v>
      </c>
      <c r="V1640" s="295"/>
      <c r="W1640" s="295"/>
      <c r="X1640" s="295"/>
      <c r="Y1640" s="313"/>
      <c r="Z1640" s="313"/>
      <c r="AA1640" s="301"/>
      <c r="AB1640" s="295"/>
    </row>
    <row r="1641" spans="1:28" ht="15">
      <c r="A1641" s="247" t="s">
        <v>5329</v>
      </c>
      <c r="B1641" s="287" t="s">
        <v>5330</v>
      </c>
      <c r="C1641" s="287" t="s">
        <v>5331</v>
      </c>
      <c r="D1641" s="305">
        <v>30</v>
      </c>
      <c r="E1641" s="287" t="s">
        <v>20</v>
      </c>
      <c r="F1641" s="289">
        <v>43707</v>
      </c>
      <c r="G1641" s="290" t="s">
        <v>621</v>
      </c>
      <c r="H1641" s="290" t="s">
        <v>951</v>
      </c>
      <c r="I1641" s="291">
        <v>-0.18</v>
      </c>
      <c r="J1641" s="291">
        <v>1</v>
      </c>
      <c r="K1641" s="290" t="s">
        <v>815</v>
      </c>
      <c r="L1641" s="292">
        <v>17.57</v>
      </c>
      <c r="M1641" s="293" t="s">
        <v>952</v>
      </c>
      <c r="N1641" s="293" t="s">
        <v>953</v>
      </c>
      <c r="O1641" s="294" t="s">
        <v>10</v>
      </c>
      <c r="P1641" s="295">
        <v>1.1946559000000001</v>
      </c>
      <c r="Q1641" s="295" t="s">
        <v>456</v>
      </c>
      <c r="R1641" s="296">
        <v>0</v>
      </c>
      <c r="S1641" s="297">
        <v>1.9748215168969289E-5</v>
      </c>
      <c r="T1641" s="297">
        <v>1.2538336646066315E-4</v>
      </c>
      <c r="U1641" s="298">
        <v>0.15750267141826144</v>
      </c>
      <c r="V1641" s="295"/>
      <c r="W1641" s="295"/>
      <c r="X1641" s="295"/>
      <c r="Y1641" s="313"/>
      <c r="Z1641" s="313"/>
      <c r="AA1641" s="301"/>
      <c r="AB1641" s="295"/>
    </row>
    <row r="1642" spans="1:28" ht="15">
      <c r="A1642" s="247" t="s">
        <v>176</v>
      </c>
      <c r="B1642" s="287" t="s">
        <v>5332</v>
      </c>
      <c r="C1642" s="287" t="s">
        <v>5333</v>
      </c>
      <c r="D1642" s="305">
        <v>31</v>
      </c>
      <c r="E1642" s="287" t="s">
        <v>20</v>
      </c>
      <c r="F1642" s="289">
        <v>43707</v>
      </c>
      <c r="G1642" s="290" t="s">
        <v>621</v>
      </c>
      <c r="H1642" s="290" t="s">
        <v>961</v>
      </c>
      <c r="I1642" s="291">
        <v>-0.35</v>
      </c>
      <c r="J1642" s="291">
        <v>10</v>
      </c>
      <c r="K1642" s="290" t="s">
        <v>815</v>
      </c>
      <c r="L1642" s="292">
        <v>16.600000000000001</v>
      </c>
      <c r="M1642" s="293" t="s">
        <v>962</v>
      </c>
      <c r="N1642" s="293" t="s">
        <v>963</v>
      </c>
      <c r="O1642" s="294" t="s">
        <v>10</v>
      </c>
      <c r="P1642" s="295">
        <v>13.6716</v>
      </c>
      <c r="Q1642" s="295" t="s">
        <v>408</v>
      </c>
      <c r="R1642" s="296">
        <v>0</v>
      </c>
      <c r="S1642" s="297">
        <v>6.2728715811422153E-5</v>
      </c>
      <c r="T1642" s="297">
        <v>2.5972802227334672E-4</v>
      </c>
      <c r="U1642" s="298">
        <v>0.24151693476264294</v>
      </c>
      <c r="V1642" s="295"/>
      <c r="W1642" s="295"/>
      <c r="X1642" s="295"/>
      <c r="Y1642" s="313"/>
      <c r="Z1642" s="313"/>
      <c r="AA1642" s="301"/>
      <c r="AB1642" s="295"/>
    </row>
    <row r="1643" spans="1:28" ht="15">
      <c r="A1643" s="247" t="s">
        <v>176</v>
      </c>
      <c r="B1643" s="287" t="s">
        <v>5334</v>
      </c>
      <c r="C1643" s="287" t="s">
        <v>5335</v>
      </c>
      <c r="D1643" s="305">
        <v>32</v>
      </c>
      <c r="E1643" s="287" t="s">
        <v>20</v>
      </c>
      <c r="F1643" s="289">
        <v>43707</v>
      </c>
      <c r="G1643" s="290" t="s">
        <v>621</v>
      </c>
      <c r="H1643" s="290" t="s">
        <v>966</v>
      </c>
      <c r="I1643" s="291">
        <v>0.01</v>
      </c>
      <c r="J1643" s="291">
        <v>6</v>
      </c>
      <c r="K1643" s="290" t="s">
        <v>815</v>
      </c>
      <c r="L1643" s="292">
        <v>39.89</v>
      </c>
      <c r="M1643" s="293" t="s">
        <v>967</v>
      </c>
      <c r="N1643" s="293" t="s">
        <v>968</v>
      </c>
      <c r="O1643" s="294" t="s">
        <v>10</v>
      </c>
      <c r="P1643" s="295">
        <v>7.7491760000000003</v>
      </c>
      <c r="Q1643" s="295" t="s">
        <v>484</v>
      </c>
      <c r="R1643" s="296">
        <v>0</v>
      </c>
      <c r="S1643" s="297">
        <v>1.7898422391747753E-4</v>
      </c>
      <c r="T1643" s="297">
        <v>1.3637780072786347E-3</v>
      </c>
      <c r="U1643" s="298">
        <v>0.13124146522543909</v>
      </c>
      <c r="V1643" s="295"/>
      <c r="W1643" s="295"/>
      <c r="X1643" s="295"/>
      <c r="Y1643" s="313"/>
      <c r="Z1643" s="313"/>
      <c r="AA1643" s="301"/>
      <c r="AB1643" s="295"/>
    </row>
    <row r="1644" spans="1:28" ht="15">
      <c r="A1644" s="247" t="s">
        <v>176</v>
      </c>
      <c r="B1644" s="287" t="s">
        <v>5336</v>
      </c>
      <c r="C1644" s="287" t="s">
        <v>5337</v>
      </c>
      <c r="D1644" s="305">
        <v>33</v>
      </c>
      <c r="E1644" s="287" t="s">
        <v>20</v>
      </c>
      <c r="F1644" s="289">
        <v>43707</v>
      </c>
      <c r="G1644" s="290" t="s">
        <v>621</v>
      </c>
      <c r="H1644" s="290" t="s">
        <v>3107</v>
      </c>
      <c r="I1644" s="291">
        <v>0.02</v>
      </c>
      <c r="J1644" s="291">
        <v>34</v>
      </c>
      <c r="K1644" s="290" t="s">
        <v>815</v>
      </c>
      <c r="L1644" s="292">
        <v>13.75</v>
      </c>
      <c r="M1644" s="293" t="s">
        <v>3108</v>
      </c>
      <c r="N1644" s="293" t="s">
        <v>3109</v>
      </c>
      <c r="O1644" s="294" t="s">
        <v>10</v>
      </c>
      <c r="P1644" s="295">
        <v>-2.8115510000000001</v>
      </c>
      <c r="Q1644" s="295" t="s">
        <v>280</v>
      </c>
      <c r="R1644" s="296">
        <v>0</v>
      </c>
      <c r="S1644" s="297">
        <v>2.9690751866470305E-4</v>
      </c>
      <c r="T1644" s="297">
        <v>2.2100943924687903E-4</v>
      </c>
      <c r="U1644" s="298">
        <v>1.3434155558081928</v>
      </c>
      <c r="V1644" s="295"/>
      <c r="W1644" s="295"/>
      <c r="X1644" s="295"/>
      <c r="Y1644" s="313"/>
      <c r="Z1644" s="313"/>
      <c r="AA1644" s="301"/>
      <c r="AB1644" s="295"/>
    </row>
    <row r="1645" spans="1:28" ht="15">
      <c r="A1645" s="247" t="s">
        <v>176</v>
      </c>
      <c r="B1645" s="287" t="s">
        <v>5338</v>
      </c>
      <c r="C1645" s="287" t="s">
        <v>5339</v>
      </c>
      <c r="D1645" s="305">
        <v>34</v>
      </c>
      <c r="E1645" s="287" t="s">
        <v>20</v>
      </c>
      <c r="F1645" s="289">
        <v>43707</v>
      </c>
      <c r="G1645" s="290" t="s">
        <v>621</v>
      </c>
      <c r="H1645" s="290" t="s">
        <v>971</v>
      </c>
      <c r="I1645" s="291">
        <v>0</v>
      </c>
      <c r="J1645" s="291">
        <v>48</v>
      </c>
      <c r="K1645" s="290" t="s">
        <v>815</v>
      </c>
      <c r="L1645" s="292">
        <v>14.16</v>
      </c>
      <c r="M1645" s="293" t="s">
        <v>972</v>
      </c>
      <c r="N1645" s="293" t="s">
        <v>973</v>
      </c>
      <c r="O1645" s="294" t="s">
        <v>10</v>
      </c>
      <c r="P1645" s="295">
        <v>-2.5260031000000001</v>
      </c>
      <c r="Q1645" s="295" t="s">
        <v>280</v>
      </c>
      <c r="R1645" s="296">
        <v>0</v>
      </c>
      <c r="S1645" s="297">
        <v>1.5759265902664432E-5</v>
      </c>
      <c r="T1645" s="297">
        <v>7.3101021426809129E-5</v>
      </c>
      <c r="U1645" s="298">
        <v>0.21558202053911202</v>
      </c>
      <c r="V1645" s="295"/>
      <c r="W1645" s="295"/>
      <c r="X1645" s="295"/>
      <c r="Y1645" s="313"/>
      <c r="Z1645" s="313"/>
      <c r="AA1645" s="301"/>
      <c r="AB1645" s="295"/>
    </row>
    <row r="1646" spans="1:28" ht="15">
      <c r="A1646" s="247" t="s">
        <v>176</v>
      </c>
      <c r="B1646" s="287" t="s">
        <v>5340</v>
      </c>
      <c r="C1646" s="287" t="s">
        <v>5341</v>
      </c>
      <c r="D1646" s="305">
        <v>35</v>
      </c>
      <c r="E1646" s="287" t="s">
        <v>20</v>
      </c>
      <c r="F1646" s="289">
        <v>43707</v>
      </c>
      <c r="G1646" s="290" t="s">
        <v>621</v>
      </c>
      <c r="H1646" s="290" t="s">
        <v>981</v>
      </c>
      <c r="I1646" s="291">
        <v>-0.02</v>
      </c>
      <c r="J1646" s="291">
        <v>7</v>
      </c>
      <c r="K1646" s="290" t="s">
        <v>815</v>
      </c>
      <c r="L1646" s="292">
        <v>22.58</v>
      </c>
      <c r="M1646" s="293" t="s">
        <v>982</v>
      </c>
      <c r="N1646" s="293" t="s">
        <v>983</v>
      </c>
      <c r="O1646" s="294" t="s">
        <v>10</v>
      </c>
      <c r="P1646" s="295">
        <v>-2.3550749999999998</v>
      </c>
      <c r="Q1646" s="295" t="s">
        <v>484</v>
      </c>
      <c r="R1646" s="296">
        <v>0</v>
      </c>
      <c r="S1646" s="297">
        <v>8.4315590314362006E-4</v>
      </c>
      <c r="T1646" s="297">
        <v>4.3734398646091586E-4</v>
      </c>
      <c r="U1646" s="298">
        <v>1.9279009869705168</v>
      </c>
      <c r="V1646" s="295"/>
      <c r="W1646" s="295"/>
      <c r="X1646" s="295"/>
      <c r="Y1646" s="313"/>
      <c r="Z1646" s="313"/>
      <c r="AA1646" s="301"/>
      <c r="AB1646" s="295"/>
    </row>
    <row r="1647" spans="1:28" ht="15">
      <c r="A1647" s="247" t="s">
        <v>176</v>
      </c>
      <c r="B1647" s="287" t="s">
        <v>5342</v>
      </c>
      <c r="C1647" s="287" t="s">
        <v>5343</v>
      </c>
      <c r="D1647" s="305">
        <v>36</v>
      </c>
      <c r="E1647" s="287" t="s">
        <v>20</v>
      </c>
      <c r="F1647" s="289">
        <v>43707</v>
      </c>
      <c r="G1647" s="290" t="s">
        <v>621</v>
      </c>
      <c r="H1647" s="290" t="s">
        <v>996</v>
      </c>
      <c r="I1647" s="291">
        <v>0.03</v>
      </c>
      <c r="J1647" s="291">
        <v>8</v>
      </c>
      <c r="K1647" s="290" t="s">
        <v>815</v>
      </c>
      <c r="L1647" s="292">
        <v>23.25</v>
      </c>
      <c r="M1647" s="293" t="s">
        <v>997</v>
      </c>
      <c r="N1647" s="293" t="s">
        <v>998</v>
      </c>
      <c r="O1647" s="294" t="s">
        <v>10</v>
      </c>
      <c r="P1647" s="295">
        <v>-5.3339480000000004</v>
      </c>
      <c r="Q1647" s="295" t="s">
        <v>447</v>
      </c>
      <c r="R1647" s="296">
        <v>0</v>
      </c>
      <c r="S1647" s="297">
        <v>6.5202023730551748E-4</v>
      </c>
      <c r="T1647" s="297">
        <v>6.0774121419805412E-4</v>
      </c>
      <c r="U1647" s="298">
        <v>1.0728583516684678</v>
      </c>
      <c r="V1647" s="295"/>
      <c r="W1647" s="295"/>
      <c r="X1647" s="295"/>
      <c r="Y1647" s="313"/>
      <c r="Z1647" s="313"/>
      <c r="AA1647" s="301"/>
      <c r="AB1647" s="295"/>
    </row>
    <row r="1648" spans="1:28" ht="15">
      <c r="A1648" s="247" t="s">
        <v>5344</v>
      </c>
      <c r="B1648" s="287" t="s">
        <v>5345</v>
      </c>
      <c r="C1648" s="287" t="s">
        <v>5346</v>
      </c>
      <c r="D1648" s="305">
        <v>37</v>
      </c>
      <c r="E1648" s="287" t="s">
        <v>20</v>
      </c>
      <c r="F1648" s="289">
        <v>43707</v>
      </c>
      <c r="G1648" s="290" t="s">
        <v>621</v>
      </c>
      <c r="H1648" s="290" t="s">
        <v>1204</v>
      </c>
      <c r="I1648" s="291">
        <v>0.04</v>
      </c>
      <c r="J1648" s="291">
        <v>1</v>
      </c>
      <c r="K1648" s="290" t="s">
        <v>815</v>
      </c>
      <c r="L1648" s="292">
        <v>48.18</v>
      </c>
      <c r="M1648" s="293" t="s">
        <v>1205</v>
      </c>
      <c r="N1648" s="293" t="s">
        <v>1206</v>
      </c>
      <c r="O1648" s="294" t="s">
        <v>10</v>
      </c>
      <c r="P1648" s="295">
        <v>0.54277180000000003</v>
      </c>
      <c r="Q1648" s="295" t="s">
        <v>484</v>
      </c>
      <c r="R1648" s="296">
        <v>0</v>
      </c>
      <c r="S1648" s="297">
        <v>2.0657500188594881E-5</v>
      </c>
      <c r="T1648" s="297">
        <v>5.6670705280115576E-4</v>
      </c>
      <c r="U1648" s="298">
        <v>3.6451814189514091E-2</v>
      </c>
      <c r="V1648" s="295"/>
      <c r="W1648" s="295"/>
      <c r="X1648" s="295"/>
      <c r="Y1648" s="313"/>
      <c r="Z1648" s="313"/>
      <c r="AA1648" s="301"/>
      <c r="AB1648" s="295"/>
    </row>
    <row r="1649" spans="1:28" ht="15">
      <c r="A1649" s="247" t="s">
        <v>176</v>
      </c>
      <c r="B1649" s="287" t="s">
        <v>5347</v>
      </c>
      <c r="C1649" s="287" t="s">
        <v>5348</v>
      </c>
      <c r="D1649" s="305">
        <v>38</v>
      </c>
      <c r="E1649" s="287" t="s">
        <v>20</v>
      </c>
      <c r="F1649" s="289">
        <v>43707</v>
      </c>
      <c r="G1649" s="290" t="s">
        <v>621</v>
      </c>
      <c r="H1649" s="290" t="s">
        <v>1001</v>
      </c>
      <c r="I1649" s="291">
        <v>0.03</v>
      </c>
      <c r="J1649" s="291">
        <v>19</v>
      </c>
      <c r="K1649" s="290" t="s">
        <v>815</v>
      </c>
      <c r="L1649" s="292">
        <v>18.61</v>
      </c>
      <c r="M1649" s="293" t="s">
        <v>1002</v>
      </c>
      <c r="N1649" s="293" t="s">
        <v>1003</v>
      </c>
      <c r="O1649" s="294" t="s">
        <v>10</v>
      </c>
      <c r="P1649" s="295">
        <v>-9.2761150000000008</v>
      </c>
      <c r="Q1649" s="295" t="s">
        <v>408</v>
      </c>
      <c r="R1649" s="296">
        <v>0</v>
      </c>
      <c r="S1649" s="297">
        <v>5.4172842677200374E-5</v>
      </c>
      <c r="T1649" s="297">
        <v>1.4264685897174932E-4</v>
      </c>
      <c r="U1649" s="298">
        <v>0.37976891371950294</v>
      </c>
      <c r="V1649" s="295"/>
      <c r="W1649" s="295"/>
      <c r="X1649" s="295"/>
      <c r="Y1649" s="313"/>
      <c r="Z1649" s="313"/>
      <c r="AA1649" s="301"/>
      <c r="AB1649" s="295"/>
    </row>
    <row r="1650" spans="1:28" ht="15">
      <c r="A1650" s="247" t="s">
        <v>176</v>
      </c>
      <c r="B1650" s="287" t="s">
        <v>5349</v>
      </c>
      <c r="C1650" s="287" t="s">
        <v>5350</v>
      </c>
      <c r="D1650" s="305">
        <v>39</v>
      </c>
      <c r="E1650" s="287" t="s">
        <v>20</v>
      </c>
      <c r="F1650" s="289">
        <v>43707</v>
      </c>
      <c r="G1650" s="290" t="s">
        <v>621</v>
      </c>
      <c r="H1650" s="290" t="s">
        <v>1006</v>
      </c>
      <c r="I1650" s="291">
        <v>0</v>
      </c>
      <c r="J1650" s="291">
        <v>41</v>
      </c>
      <c r="K1650" s="290" t="s">
        <v>815</v>
      </c>
      <c r="L1650" s="292">
        <v>16.920000000000002</v>
      </c>
      <c r="M1650" s="293" t="s">
        <v>1007</v>
      </c>
      <c r="N1650" s="293" t="s">
        <v>1008</v>
      </c>
      <c r="O1650" s="294" t="s">
        <v>10</v>
      </c>
      <c r="P1650" s="295">
        <v>-7.3746324000000003</v>
      </c>
      <c r="Q1650" s="295" t="s">
        <v>408</v>
      </c>
      <c r="R1650" s="296">
        <v>0</v>
      </c>
      <c r="S1650" s="297">
        <v>7.7491945108637423E-5</v>
      </c>
      <c r="T1650" s="297">
        <v>1.3283077117052066E-4</v>
      </c>
      <c r="U1650" s="298">
        <v>0.58338850573379286</v>
      </c>
      <c r="V1650" s="295"/>
      <c r="W1650" s="295"/>
      <c r="X1650" s="295"/>
      <c r="Y1650" s="313"/>
      <c r="Z1650" s="313"/>
      <c r="AA1650" s="301"/>
      <c r="AB1650" s="295"/>
    </row>
    <row r="1651" spans="1:28" ht="15">
      <c r="A1651" s="247" t="s">
        <v>176</v>
      </c>
      <c r="B1651" s="287" t="s">
        <v>5351</v>
      </c>
      <c r="C1651" s="287" t="s">
        <v>5352</v>
      </c>
      <c r="D1651" s="305">
        <v>40</v>
      </c>
      <c r="E1651" s="287" t="s">
        <v>20</v>
      </c>
      <c r="F1651" s="289">
        <v>43707</v>
      </c>
      <c r="G1651" s="290" t="s">
        <v>621</v>
      </c>
      <c r="H1651" s="290" t="s">
        <v>2670</v>
      </c>
      <c r="I1651" s="291">
        <v>0.03</v>
      </c>
      <c r="J1651" s="291">
        <v>5</v>
      </c>
      <c r="K1651" s="290" t="s">
        <v>815</v>
      </c>
      <c r="L1651" s="292">
        <v>69.209999999999994</v>
      </c>
      <c r="M1651" s="293" t="s">
        <v>2671</v>
      </c>
      <c r="N1651" s="293" t="s">
        <v>2672</v>
      </c>
      <c r="O1651" s="294" t="s">
        <v>10</v>
      </c>
      <c r="P1651" s="295">
        <v>-3.050983</v>
      </c>
      <c r="Q1651" s="295" t="s">
        <v>404</v>
      </c>
      <c r="R1651" s="296">
        <v>0</v>
      </c>
      <c r="S1651" s="297">
        <v>1.0770989733731842E-3</v>
      </c>
      <c r="T1651" s="297">
        <v>4.5241119676053929E-4</v>
      </c>
      <c r="U1651" s="298">
        <v>2.3807964548306515</v>
      </c>
      <c r="V1651" s="295"/>
      <c r="W1651" s="295"/>
      <c r="X1651" s="295"/>
      <c r="Y1651" s="313"/>
      <c r="Z1651" s="313"/>
      <c r="AA1651" s="301"/>
      <c r="AB1651" s="295"/>
    </row>
    <row r="1652" spans="1:28" ht="15">
      <c r="A1652" s="247" t="s">
        <v>5353</v>
      </c>
      <c r="B1652" s="287" t="s">
        <v>5354</v>
      </c>
      <c r="C1652" s="287" t="s">
        <v>5355</v>
      </c>
      <c r="D1652" s="305">
        <v>41</v>
      </c>
      <c r="E1652" s="287" t="s">
        <v>20</v>
      </c>
      <c r="F1652" s="289">
        <v>43707</v>
      </c>
      <c r="G1652" s="290" t="s">
        <v>621</v>
      </c>
      <c r="H1652" s="290" t="s">
        <v>1228</v>
      </c>
      <c r="I1652" s="291">
        <v>0.04</v>
      </c>
      <c r="J1652" s="291">
        <v>1</v>
      </c>
      <c r="K1652" s="290" t="s">
        <v>815</v>
      </c>
      <c r="L1652" s="292">
        <v>89.56</v>
      </c>
      <c r="M1652" s="293" t="s">
        <v>1229</v>
      </c>
      <c r="N1652" s="293" t="s">
        <v>1230</v>
      </c>
      <c r="O1652" s="294" t="s">
        <v>10</v>
      </c>
      <c r="P1652" s="295">
        <v>4.9687146999999996</v>
      </c>
      <c r="Q1652" s="295" t="s">
        <v>404</v>
      </c>
      <c r="R1652" s="296">
        <v>0</v>
      </c>
      <c r="S1652" s="297">
        <v>1.2698908055588703E-4</v>
      </c>
      <c r="T1652" s="297">
        <v>1.5044252023312336E-3</v>
      </c>
      <c r="U1652" s="298">
        <v>8.4410365074386387E-2</v>
      </c>
      <c r="V1652" s="295"/>
      <c r="W1652" s="295"/>
      <c r="X1652" s="295"/>
      <c r="Y1652" s="313"/>
      <c r="Z1652" s="313"/>
      <c r="AA1652" s="301"/>
      <c r="AB1652" s="295"/>
    </row>
    <row r="1653" spans="1:28" ht="15">
      <c r="A1653" s="247" t="s">
        <v>176</v>
      </c>
      <c r="B1653" s="287" t="s">
        <v>5356</v>
      </c>
      <c r="C1653" s="287" t="s">
        <v>5357</v>
      </c>
      <c r="D1653" s="305">
        <v>42</v>
      </c>
      <c r="E1653" s="287" t="s">
        <v>20</v>
      </c>
      <c r="F1653" s="289">
        <v>43707</v>
      </c>
      <c r="G1653" s="290" t="s">
        <v>621</v>
      </c>
      <c r="H1653" s="290" t="s">
        <v>1011</v>
      </c>
      <c r="I1653" s="291">
        <v>-0.03</v>
      </c>
      <c r="J1653" s="291">
        <v>5</v>
      </c>
      <c r="K1653" s="290" t="s">
        <v>815</v>
      </c>
      <c r="L1653" s="292">
        <v>57.27</v>
      </c>
      <c r="M1653" s="293" t="s">
        <v>1012</v>
      </c>
      <c r="N1653" s="293" t="s">
        <v>1013</v>
      </c>
      <c r="O1653" s="294" t="s">
        <v>10</v>
      </c>
      <c r="P1653" s="295">
        <v>-1.9669652</v>
      </c>
      <c r="Q1653" s="295" t="s">
        <v>447</v>
      </c>
      <c r="R1653" s="296">
        <v>0</v>
      </c>
      <c r="S1653" s="297">
        <v>6.6642844244459989E-5</v>
      </c>
      <c r="T1653" s="297">
        <v>6.7768448827046899E-4</v>
      </c>
      <c r="U1653" s="298">
        <v>9.8339043312826016E-2</v>
      </c>
      <c r="V1653" s="295"/>
      <c r="W1653" s="295"/>
      <c r="X1653" s="295"/>
      <c r="Y1653" s="313"/>
      <c r="Z1653" s="313"/>
      <c r="AA1653" s="301"/>
      <c r="AB1653" s="295"/>
    </row>
    <row r="1654" spans="1:28" ht="15">
      <c r="A1654" s="247" t="s">
        <v>176</v>
      </c>
      <c r="B1654" s="287" t="s">
        <v>5358</v>
      </c>
      <c r="C1654" s="287" t="s">
        <v>5359</v>
      </c>
      <c r="D1654" s="305">
        <v>43</v>
      </c>
      <c r="E1654" s="287" t="s">
        <v>20</v>
      </c>
      <c r="F1654" s="289">
        <v>43707</v>
      </c>
      <c r="G1654" s="290" t="s">
        <v>621</v>
      </c>
      <c r="H1654" s="290" t="s">
        <v>1016</v>
      </c>
      <c r="I1654" s="291">
        <v>0.02</v>
      </c>
      <c r="J1654" s="291">
        <v>4</v>
      </c>
      <c r="K1654" s="290" t="s">
        <v>815</v>
      </c>
      <c r="L1654" s="292">
        <v>26.31</v>
      </c>
      <c r="M1654" s="293" t="s">
        <v>1017</v>
      </c>
      <c r="N1654" s="293" t="s">
        <v>1018</v>
      </c>
      <c r="O1654" s="294" t="s">
        <v>10</v>
      </c>
      <c r="P1654" s="295">
        <v>-2.8728842999999999</v>
      </c>
      <c r="Q1654" s="295" t="s">
        <v>447</v>
      </c>
      <c r="R1654" s="296">
        <v>0</v>
      </c>
      <c r="S1654" s="297">
        <v>6.847871339010093E-5</v>
      </c>
      <c r="T1654" s="297">
        <v>7.9210519946699162E-4</v>
      </c>
      <c r="U1654" s="298">
        <v>8.6451538805931746E-2</v>
      </c>
      <c r="V1654" s="295"/>
      <c r="W1654" s="295"/>
      <c r="X1654" s="295"/>
      <c r="Y1654" s="313"/>
      <c r="Z1654" s="313"/>
      <c r="AA1654" s="301"/>
      <c r="AB1654" s="295"/>
    </row>
    <row r="1655" spans="1:28" ht="15">
      <c r="A1655" s="247" t="s">
        <v>5360</v>
      </c>
      <c r="B1655" s="287" t="s">
        <v>5361</v>
      </c>
      <c r="C1655" s="287" t="s">
        <v>5362</v>
      </c>
      <c r="D1655" s="305">
        <v>44</v>
      </c>
      <c r="E1655" s="287" t="s">
        <v>20</v>
      </c>
      <c r="F1655" s="289">
        <v>43707</v>
      </c>
      <c r="G1655" s="290" t="s">
        <v>621</v>
      </c>
      <c r="H1655" s="290" t="s">
        <v>758</v>
      </c>
      <c r="I1655" s="291">
        <v>0.04</v>
      </c>
      <c r="J1655" s="291">
        <v>1</v>
      </c>
      <c r="K1655" s="290" t="s">
        <v>815</v>
      </c>
      <c r="L1655" s="292">
        <v>23.6</v>
      </c>
      <c r="M1655" s="293" t="s">
        <v>759</v>
      </c>
      <c r="N1655" s="293" t="s">
        <v>760</v>
      </c>
      <c r="O1655" s="294" t="s">
        <v>10</v>
      </c>
      <c r="P1655" s="295">
        <v>-4.139602</v>
      </c>
      <c r="Q1655" s="295" t="s">
        <v>447</v>
      </c>
      <c r="R1655" s="296">
        <v>0</v>
      </c>
      <c r="S1655" s="297">
        <v>2.1814590977399493E-4</v>
      </c>
      <c r="T1655" s="297">
        <v>1.1738373277317541E-3</v>
      </c>
      <c r="U1655" s="298">
        <v>0.18583998363344409</v>
      </c>
      <c r="V1655" s="295"/>
      <c r="W1655" s="295"/>
      <c r="X1655" s="295"/>
      <c r="Y1655" s="313"/>
      <c r="Z1655" s="313"/>
      <c r="AA1655" s="301"/>
      <c r="AB1655" s="295"/>
    </row>
    <row r="1656" spans="1:28" ht="15">
      <c r="A1656" s="247" t="s">
        <v>176</v>
      </c>
      <c r="B1656" s="287" t="s">
        <v>5363</v>
      </c>
      <c r="C1656" s="287" t="s">
        <v>5364</v>
      </c>
      <c r="D1656" s="305">
        <v>45</v>
      </c>
      <c r="E1656" s="287" t="s">
        <v>20</v>
      </c>
      <c r="F1656" s="289">
        <v>43707</v>
      </c>
      <c r="G1656" s="290" t="s">
        <v>621</v>
      </c>
      <c r="H1656" s="290" t="s">
        <v>768</v>
      </c>
      <c r="I1656" s="291">
        <v>0</v>
      </c>
      <c r="J1656" s="291">
        <v>7</v>
      </c>
      <c r="K1656" s="290" t="s">
        <v>815</v>
      </c>
      <c r="L1656" s="292">
        <v>139.19999999999999</v>
      </c>
      <c r="M1656" s="293" t="s">
        <v>769</v>
      </c>
      <c r="N1656" s="293" t="s">
        <v>770</v>
      </c>
      <c r="O1656" s="294" t="s">
        <v>10</v>
      </c>
      <c r="P1656" s="295">
        <v>0.79182386000000005</v>
      </c>
      <c r="Q1656" s="295" t="s">
        <v>447</v>
      </c>
      <c r="R1656" s="296">
        <v>0</v>
      </c>
      <c r="S1656" s="297">
        <v>9.348897884432103E-4</v>
      </c>
      <c r="T1656" s="297">
        <v>1.1587610570715462E-3</v>
      </c>
      <c r="U1656" s="298">
        <v>0.80680118022423908</v>
      </c>
      <c r="V1656" s="295"/>
      <c r="W1656" s="295"/>
      <c r="X1656" s="295"/>
      <c r="Y1656" s="313"/>
      <c r="Z1656" s="313"/>
      <c r="AA1656" s="301"/>
      <c r="AB1656" s="295"/>
    </row>
    <row r="1657" spans="1:28" ht="15">
      <c r="A1657" s="247" t="s">
        <v>176</v>
      </c>
      <c r="B1657" s="287" t="s">
        <v>5365</v>
      </c>
      <c r="C1657" s="287" t="s">
        <v>5366</v>
      </c>
      <c r="D1657" s="305">
        <v>46</v>
      </c>
      <c r="E1657" s="287" t="s">
        <v>20</v>
      </c>
      <c r="F1657" s="289">
        <v>43707</v>
      </c>
      <c r="G1657" s="290" t="s">
        <v>621</v>
      </c>
      <c r="H1657" s="290" t="s">
        <v>1025</v>
      </c>
      <c r="I1657" s="291">
        <v>-0.08</v>
      </c>
      <c r="J1657" s="291">
        <v>8</v>
      </c>
      <c r="K1657" s="290" t="s">
        <v>815</v>
      </c>
      <c r="L1657" s="292">
        <v>159.72</v>
      </c>
      <c r="M1657" s="293" t="s">
        <v>1026</v>
      </c>
      <c r="N1657" s="293" t="s">
        <v>1027</v>
      </c>
      <c r="O1657" s="294" t="s">
        <v>10</v>
      </c>
      <c r="P1657" s="295">
        <v>-1.0342716999999999</v>
      </c>
      <c r="Q1657" s="295" t="s">
        <v>280</v>
      </c>
      <c r="R1657" s="296">
        <v>0</v>
      </c>
      <c r="S1657" s="297">
        <v>7.7201827877413569E-4</v>
      </c>
      <c r="T1657" s="297">
        <v>2.0737626386950004E-3</v>
      </c>
      <c r="U1657" s="298">
        <v>0.37227899874787967</v>
      </c>
      <c r="V1657" s="295"/>
      <c r="W1657" s="295"/>
      <c r="X1657" s="295"/>
      <c r="Y1657" s="313"/>
      <c r="Z1657" s="313"/>
      <c r="AA1657" s="301"/>
      <c r="AB1657" s="295"/>
    </row>
    <row r="1658" spans="1:28" ht="15">
      <c r="A1658" s="247" t="s">
        <v>176</v>
      </c>
      <c r="B1658" s="287" t="s">
        <v>5367</v>
      </c>
      <c r="C1658" s="287" t="s">
        <v>5368</v>
      </c>
      <c r="D1658" s="305">
        <v>47</v>
      </c>
      <c r="E1658" s="287" t="s">
        <v>20</v>
      </c>
      <c r="F1658" s="289">
        <v>43707</v>
      </c>
      <c r="G1658" s="290" t="s">
        <v>621</v>
      </c>
      <c r="H1658" s="290" t="s">
        <v>1030</v>
      </c>
      <c r="I1658" s="291">
        <v>-0.02</v>
      </c>
      <c r="J1658" s="291">
        <v>7</v>
      </c>
      <c r="K1658" s="290" t="s">
        <v>815</v>
      </c>
      <c r="L1658" s="292">
        <v>20.76</v>
      </c>
      <c r="M1658" s="293" t="s">
        <v>1031</v>
      </c>
      <c r="N1658" s="293" t="s">
        <v>1032</v>
      </c>
      <c r="O1658" s="294" t="s">
        <v>10</v>
      </c>
      <c r="P1658" s="295">
        <v>-6.2176169999999997</v>
      </c>
      <c r="Q1658" s="295" t="s">
        <v>280</v>
      </c>
      <c r="R1658" s="296">
        <v>0</v>
      </c>
      <c r="S1658" s="297">
        <v>9.2647239858112656E-5</v>
      </c>
      <c r="T1658" s="297">
        <v>3.0132006055489394E-4</v>
      </c>
      <c r="U1658" s="298">
        <v>0.30747119752829849</v>
      </c>
      <c r="V1658" s="295"/>
      <c r="W1658" s="295"/>
      <c r="X1658" s="295"/>
      <c r="Y1658" s="313"/>
      <c r="Z1658" s="313"/>
      <c r="AA1658" s="301"/>
      <c r="AB1658" s="295"/>
    </row>
    <row r="1659" spans="1:28" ht="15">
      <c r="A1659" s="247" t="s">
        <v>176</v>
      </c>
      <c r="B1659" s="287" t="s">
        <v>5369</v>
      </c>
      <c r="C1659" s="287" t="s">
        <v>5370</v>
      </c>
      <c r="D1659" s="305">
        <v>48</v>
      </c>
      <c r="E1659" s="287" t="s">
        <v>20</v>
      </c>
      <c r="F1659" s="289">
        <v>43707</v>
      </c>
      <c r="G1659" s="290" t="s">
        <v>621</v>
      </c>
      <c r="H1659" s="290" t="s">
        <v>1035</v>
      </c>
      <c r="I1659" s="291">
        <v>-0.09</v>
      </c>
      <c r="J1659" s="291">
        <v>7</v>
      </c>
      <c r="K1659" s="290" t="s">
        <v>815</v>
      </c>
      <c r="L1659" s="292">
        <v>24.84</v>
      </c>
      <c r="M1659" s="293" t="s">
        <v>1036</v>
      </c>
      <c r="N1659" s="293" t="s">
        <v>1037</v>
      </c>
      <c r="O1659" s="294" t="s">
        <v>10</v>
      </c>
      <c r="P1659" s="295">
        <v>-11.220044</v>
      </c>
      <c r="Q1659" s="295" t="s">
        <v>280</v>
      </c>
      <c r="R1659" s="296">
        <v>0</v>
      </c>
      <c r="S1659" s="297">
        <v>7.8882882584735338E-5</v>
      </c>
      <c r="T1659" s="297">
        <v>4.1191782034376637E-4</v>
      </c>
      <c r="U1659" s="298">
        <v>0.19150150512765765</v>
      </c>
      <c r="V1659" s="295"/>
      <c r="W1659" s="295"/>
      <c r="X1659" s="295"/>
      <c r="Y1659" s="313"/>
      <c r="Z1659" s="313"/>
      <c r="AA1659" s="301"/>
      <c r="AB1659" s="295"/>
    </row>
    <row r="1660" spans="1:28" ht="15">
      <c r="A1660" s="247" t="s">
        <v>176</v>
      </c>
      <c r="B1660" s="287" t="s">
        <v>5371</v>
      </c>
      <c r="C1660" s="287" t="s">
        <v>5372</v>
      </c>
      <c r="D1660" s="305">
        <v>49</v>
      </c>
      <c r="E1660" s="287" t="s">
        <v>20</v>
      </c>
      <c r="F1660" s="289">
        <v>43707</v>
      </c>
      <c r="G1660" s="290" t="s">
        <v>621</v>
      </c>
      <c r="H1660" s="290" t="s">
        <v>2697</v>
      </c>
      <c r="I1660" s="291">
        <v>0.02</v>
      </c>
      <c r="J1660" s="291">
        <v>10</v>
      </c>
      <c r="K1660" s="290" t="s">
        <v>815</v>
      </c>
      <c r="L1660" s="292">
        <v>46.78</v>
      </c>
      <c r="M1660" s="293" t="s">
        <v>2698</v>
      </c>
      <c r="N1660" s="293" t="s">
        <v>2699</v>
      </c>
      <c r="O1660" s="294" t="s">
        <v>10</v>
      </c>
      <c r="P1660" s="295">
        <v>-6.5543355999999999</v>
      </c>
      <c r="Q1660" s="295" t="s">
        <v>280</v>
      </c>
      <c r="R1660" s="296">
        <v>0</v>
      </c>
      <c r="S1660" s="297">
        <v>8.8671770113862023E-5</v>
      </c>
      <c r="T1660" s="297">
        <v>2.4546282323799286E-4</v>
      </c>
      <c r="U1660" s="298">
        <v>0.36124317704880599</v>
      </c>
      <c r="V1660" s="295"/>
      <c r="W1660" s="295"/>
      <c r="X1660" s="295"/>
      <c r="Y1660" s="313"/>
      <c r="Z1660" s="313"/>
      <c r="AA1660" s="301"/>
      <c r="AB1660" s="295"/>
    </row>
    <row r="1661" spans="1:28" ht="15">
      <c r="A1661" s="247" t="s">
        <v>176</v>
      </c>
      <c r="B1661" s="287" t="s">
        <v>5373</v>
      </c>
      <c r="C1661" s="287" t="s">
        <v>5374</v>
      </c>
      <c r="D1661" s="305">
        <v>50</v>
      </c>
      <c r="E1661" s="287" t="s">
        <v>20</v>
      </c>
      <c r="F1661" s="289">
        <v>43707</v>
      </c>
      <c r="G1661" s="290" t="s">
        <v>621</v>
      </c>
      <c r="H1661" s="290" t="s">
        <v>810</v>
      </c>
      <c r="I1661" s="291">
        <v>0.02</v>
      </c>
      <c r="J1661" s="291">
        <v>4</v>
      </c>
      <c r="K1661" s="290" t="s">
        <v>815</v>
      </c>
      <c r="L1661" s="292">
        <v>19.47</v>
      </c>
      <c r="M1661" s="293" t="s">
        <v>811</v>
      </c>
      <c r="N1661" s="293" t="s">
        <v>812</v>
      </c>
      <c r="O1661" s="294" t="s">
        <v>10</v>
      </c>
      <c r="P1661" s="295">
        <v>-11.531103</v>
      </c>
      <c r="Q1661" s="295" t="s">
        <v>280</v>
      </c>
      <c r="R1661" s="296">
        <v>0</v>
      </c>
      <c r="S1661" s="297">
        <v>7.6593766574078876E-5</v>
      </c>
      <c r="T1661" s="297">
        <v>4.0024659407615127E-4</v>
      </c>
      <c r="U1661" s="298">
        <v>0.19136644185785645</v>
      </c>
      <c r="V1661" s="295"/>
      <c r="W1661" s="295"/>
      <c r="X1661" s="295"/>
      <c r="Y1661" s="313"/>
      <c r="Z1661" s="313"/>
      <c r="AA1661" s="301"/>
      <c r="AB1661" s="295"/>
    </row>
    <row r="1662" spans="1:28" ht="15">
      <c r="A1662" s="247" t="s">
        <v>176</v>
      </c>
      <c r="B1662" s="287" t="s">
        <v>5375</v>
      </c>
      <c r="C1662" s="287" t="s">
        <v>5376</v>
      </c>
      <c r="D1662" s="305">
        <v>1</v>
      </c>
      <c r="E1662" s="287" t="s">
        <v>17</v>
      </c>
      <c r="F1662" s="289">
        <v>43707</v>
      </c>
      <c r="G1662" s="290" t="s">
        <v>499</v>
      </c>
      <c r="H1662" s="290" t="s">
        <v>3727</v>
      </c>
      <c r="I1662" s="291">
        <v>-56.216586659999997</v>
      </c>
      <c r="J1662" s="291">
        <v>16</v>
      </c>
      <c r="K1662" s="290" t="s">
        <v>815</v>
      </c>
      <c r="L1662" s="292">
        <v>15.33</v>
      </c>
      <c r="M1662" s="293" t="s">
        <v>3728</v>
      </c>
      <c r="N1662" s="293" t="s">
        <v>3729</v>
      </c>
      <c r="O1662" s="294" t="s">
        <v>450</v>
      </c>
      <c r="P1662" s="295">
        <v>-6.670642</v>
      </c>
      <c r="Q1662" s="295" t="s">
        <v>447</v>
      </c>
      <c r="R1662" s="296">
        <v>0</v>
      </c>
      <c r="S1662" s="297">
        <v>6.2410036993584242E-5</v>
      </c>
      <c r="T1662" s="297">
        <v>4.1561321965640174E-4</v>
      </c>
      <c r="U1662" s="298">
        <v>0.15016374369703697</v>
      </c>
      <c r="V1662" s="295"/>
      <c r="W1662" s="295"/>
      <c r="X1662" s="295"/>
      <c r="Y1662" s="313"/>
      <c r="Z1662" s="313"/>
      <c r="AA1662" s="301"/>
      <c r="AB1662" s="295"/>
    </row>
    <row r="1663" spans="1:28" ht="15">
      <c r="A1663" s="247" t="s">
        <v>176</v>
      </c>
      <c r="B1663" s="287" t="s">
        <v>5377</v>
      </c>
      <c r="C1663" s="287" t="s">
        <v>5378</v>
      </c>
      <c r="D1663" s="305">
        <v>2</v>
      </c>
      <c r="E1663" s="287" t="s">
        <v>17</v>
      </c>
      <c r="F1663" s="289">
        <v>43707</v>
      </c>
      <c r="G1663" s="290" t="s">
        <v>499</v>
      </c>
      <c r="H1663" s="290" t="s">
        <v>2529</v>
      </c>
      <c r="I1663" s="291">
        <v>-246.34054019999999</v>
      </c>
      <c r="J1663" s="291">
        <v>69</v>
      </c>
      <c r="K1663" s="290" t="s">
        <v>815</v>
      </c>
      <c r="L1663" s="292">
        <v>122.95</v>
      </c>
      <c r="M1663" s="293" t="s">
        <v>2530</v>
      </c>
      <c r="N1663" s="293" t="s">
        <v>2531</v>
      </c>
      <c r="O1663" s="294" t="s">
        <v>450</v>
      </c>
      <c r="P1663" s="295">
        <v>-2.3642539999999999</v>
      </c>
      <c r="Q1663" s="295" t="s">
        <v>408</v>
      </c>
      <c r="R1663" s="296">
        <v>0</v>
      </c>
      <c r="S1663" s="297">
        <v>2.6972030172545233E-6</v>
      </c>
      <c r="T1663" s="297">
        <v>2.4906084484341073E-4</v>
      </c>
      <c r="U1663" s="298">
        <v>1.0829494370945002E-2</v>
      </c>
      <c r="V1663" s="295"/>
      <c r="W1663" s="295"/>
      <c r="X1663" s="295"/>
      <c r="Y1663" s="313"/>
      <c r="Z1663" s="313"/>
      <c r="AA1663" s="301"/>
      <c r="AB1663" s="295"/>
    </row>
    <row r="1664" spans="1:28" ht="15">
      <c r="A1664" s="247" t="s">
        <v>5379</v>
      </c>
      <c r="B1664" s="287" t="s">
        <v>5380</v>
      </c>
      <c r="C1664" s="287" t="s">
        <v>5381</v>
      </c>
      <c r="D1664" s="305">
        <v>3</v>
      </c>
      <c r="E1664" s="287" t="s">
        <v>17</v>
      </c>
      <c r="F1664" s="289">
        <v>43707</v>
      </c>
      <c r="G1664" s="290" t="s">
        <v>499</v>
      </c>
      <c r="H1664" s="290" t="s">
        <v>3440</v>
      </c>
      <c r="I1664" s="291">
        <v>-36.409574120000002</v>
      </c>
      <c r="J1664" s="291">
        <v>1</v>
      </c>
      <c r="K1664" s="290" t="s">
        <v>815</v>
      </c>
      <c r="L1664" s="292">
        <v>43.74</v>
      </c>
      <c r="M1664" s="293" t="s">
        <v>3441</v>
      </c>
      <c r="N1664" s="293" t="s">
        <v>3442</v>
      </c>
      <c r="O1664" s="294" t="s">
        <v>450</v>
      </c>
      <c r="P1664" s="295">
        <v>-1.784575</v>
      </c>
      <c r="Q1664" s="295" t="s">
        <v>404</v>
      </c>
      <c r="R1664" s="296">
        <v>0</v>
      </c>
      <c r="S1664" s="297">
        <v>2.9094095620287998E-3</v>
      </c>
      <c r="T1664" s="297">
        <v>3.6761947352467162E-3</v>
      </c>
      <c r="U1664" s="298">
        <v>0.79141878261613474</v>
      </c>
      <c r="V1664" s="295"/>
      <c r="W1664" s="295"/>
      <c r="X1664" s="295"/>
      <c r="Y1664" s="313"/>
      <c r="Z1664" s="313"/>
      <c r="AA1664" s="301"/>
      <c r="AB1664" s="295"/>
    </row>
    <row r="1665" spans="1:28" ht="15">
      <c r="A1665" s="247" t="s">
        <v>176</v>
      </c>
      <c r="B1665" s="287" t="s">
        <v>5382</v>
      </c>
      <c r="C1665" s="287" t="s">
        <v>5383</v>
      </c>
      <c r="D1665" s="305">
        <v>4</v>
      </c>
      <c r="E1665" s="287" t="s">
        <v>17</v>
      </c>
      <c r="F1665" s="289">
        <v>43707</v>
      </c>
      <c r="G1665" s="290" t="s">
        <v>499</v>
      </c>
      <c r="H1665" s="290" t="s">
        <v>3980</v>
      </c>
      <c r="I1665" s="291">
        <v>-48.534481210000003</v>
      </c>
      <c r="J1665" s="291">
        <v>14</v>
      </c>
      <c r="K1665" s="290" t="s">
        <v>815</v>
      </c>
      <c r="L1665" s="292">
        <v>120.37</v>
      </c>
      <c r="M1665" s="293" t="s">
        <v>3981</v>
      </c>
      <c r="N1665" s="293" t="s">
        <v>3982</v>
      </c>
      <c r="O1665" s="294" t="s">
        <v>450</v>
      </c>
      <c r="P1665" s="295">
        <v>-0.66736340000000005</v>
      </c>
      <c r="Q1665" s="295" t="s">
        <v>408</v>
      </c>
      <c r="R1665" s="296">
        <v>0</v>
      </c>
      <c r="S1665" s="297">
        <v>3.9200241257013472E-3</v>
      </c>
      <c r="T1665" s="297">
        <v>3.4140662254760587E-3</v>
      </c>
      <c r="U1665" s="298">
        <v>1.1481980333157531</v>
      </c>
      <c r="V1665" s="295"/>
      <c r="W1665" s="295"/>
      <c r="X1665" s="295"/>
      <c r="Y1665" s="313"/>
      <c r="Z1665" s="313"/>
      <c r="AA1665" s="301"/>
      <c r="AB1665" s="295"/>
    </row>
    <row r="1666" spans="1:28" ht="15">
      <c r="A1666" s="247" t="s">
        <v>176</v>
      </c>
      <c r="B1666" s="287" t="s">
        <v>5384</v>
      </c>
      <c r="C1666" s="287" t="s">
        <v>5385</v>
      </c>
      <c r="D1666" s="305">
        <v>5</v>
      </c>
      <c r="E1666" s="287" t="s">
        <v>17</v>
      </c>
      <c r="F1666" s="289">
        <v>43707</v>
      </c>
      <c r="G1666" s="290" t="s">
        <v>499</v>
      </c>
      <c r="H1666" s="290" t="s">
        <v>1054</v>
      </c>
      <c r="I1666" s="291">
        <v>-94.818118850000005</v>
      </c>
      <c r="J1666" s="291">
        <v>26</v>
      </c>
      <c r="K1666" s="290" t="s">
        <v>815</v>
      </c>
      <c r="L1666" s="292">
        <v>230.19</v>
      </c>
      <c r="M1666" s="293" t="s">
        <v>1055</v>
      </c>
      <c r="N1666" s="293" t="s">
        <v>1056</v>
      </c>
      <c r="O1666" s="294" t="s">
        <v>450</v>
      </c>
      <c r="P1666" s="295">
        <v>2.7454852999999999</v>
      </c>
      <c r="Q1666" s="295" t="s">
        <v>408</v>
      </c>
      <c r="R1666" s="296">
        <v>0</v>
      </c>
      <c r="S1666" s="297">
        <v>5.3771789901405076E-3</v>
      </c>
      <c r="T1666" s="297">
        <v>4.2401285132844524E-3</v>
      </c>
      <c r="U1666" s="298">
        <v>1.2681641542924091</v>
      </c>
      <c r="V1666" s="295"/>
      <c r="W1666" s="295"/>
      <c r="X1666" s="295"/>
      <c r="Y1666" s="313"/>
      <c r="Z1666" s="313"/>
      <c r="AA1666" s="301"/>
      <c r="AB1666" s="295"/>
    </row>
    <row r="1667" spans="1:28" ht="15">
      <c r="A1667" s="247" t="s">
        <v>176</v>
      </c>
      <c r="B1667" s="287" t="s">
        <v>5386</v>
      </c>
      <c r="C1667" s="287" t="s">
        <v>5387</v>
      </c>
      <c r="D1667" s="305">
        <v>6</v>
      </c>
      <c r="E1667" s="287" t="s">
        <v>17</v>
      </c>
      <c r="F1667" s="289">
        <v>43707</v>
      </c>
      <c r="G1667" s="290" t="s">
        <v>499</v>
      </c>
      <c r="H1667" s="290" t="s">
        <v>4246</v>
      </c>
      <c r="I1667" s="291">
        <v>-99.626147860000003</v>
      </c>
      <c r="J1667" s="291">
        <v>8</v>
      </c>
      <c r="K1667" s="290" t="s">
        <v>815</v>
      </c>
      <c r="L1667" s="292">
        <v>208.62</v>
      </c>
      <c r="M1667" s="293" t="s">
        <v>4247</v>
      </c>
      <c r="N1667" s="293" t="s">
        <v>4248</v>
      </c>
      <c r="O1667" s="294" t="s">
        <v>450</v>
      </c>
      <c r="P1667" s="295">
        <v>-1.6293347</v>
      </c>
      <c r="Q1667" s="295" t="s">
        <v>408</v>
      </c>
      <c r="R1667" s="296">
        <v>0</v>
      </c>
      <c r="S1667" s="297">
        <v>4.8115588999779919E-3</v>
      </c>
      <c r="T1667" s="297">
        <v>5.1409525358090489E-3</v>
      </c>
      <c r="U1667" s="298">
        <v>0.93592750885430631</v>
      </c>
      <c r="V1667" s="295"/>
      <c r="W1667" s="295"/>
      <c r="X1667" s="295"/>
      <c r="Y1667" s="313"/>
      <c r="Z1667" s="313"/>
      <c r="AA1667" s="301"/>
      <c r="AB1667" s="295"/>
    </row>
    <row r="1668" spans="1:28" ht="15">
      <c r="A1668" s="247" t="s">
        <v>176</v>
      </c>
      <c r="B1668" s="287" t="s">
        <v>5388</v>
      </c>
      <c r="C1668" s="287" t="s">
        <v>5389</v>
      </c>
      <c r="D1668" s="305">
        <v>7</v>
      </c>
      <c r="E1668" s="287" t="s">
        <v>17</v>
      </c>
      <c r="F1668" s="289">
        <v>43707</v>
      </c>
      <c r="G1668" s="290" t="s">
        <v>499</v>
      </c>
      <c r="H1668" s="290" t="s">
        <v>1062</v>
      </c>
      <c r="I1668" s="291">
        <v>-71.167813440000003</v>
      </c>
      <c r="J1668" s="291">
        <v>7</v>
      </c>
      <c r="K1668" s="290" t="s">
        <v>815</v>
      </c>
      <c r="L1668" s="292">
        <v>51</v>
      </c>
      <c r="M1668" s="293" t="s">
        <v>1063</v>
      </c>
      <c r="N1668" s="293" t="s">
        <v>1064</v>
      </c>
      <c r="O1668" s="294" t="s">
        <v>450</v>
      </c>
      <c r="P1668" s="295">
        <v>1.3120651000000001</v>
      </c>
      <c r="Q1668" s="295" t="s">
        <v>484</v>
      </c>
      <c r="R1668" s="296">
        <v>0</v>
      </c>
      <c r="S1668" s="297">
        <v>1.7612557672310968E-6</v>
      </c>
      <c r="T1668" s="297">
        <v>3.1732340085831908E-4</v>
      </c>
      <c r="U1668" s="298">
        <v>5.5503494619909086E-3</v>
      </c>
      <c r="V1668" s="295"/>
      <c r="W1668" s="295"/>
      <c r="X1668" s="295"/>
      <c r="Y1668" s="313"/>
      <c r="Z1668" s="313"/>
      <c r="AA1668" s="301"/>
      <c r="AB1668" s="295"/>
    </row>
    <row r="1669" spans="1:28" ht="15">
      <c r="A1669" s="247" t="s">
        <v>176</v>
      </c>
      <c r="B1669" s="287" t="s">
        <v>5390</v>
      </c>
      <c r="C1669" s="287" t="s">
        <v>5391</v>
      </c>
      <c r="D1669" s="305">
        <v>8</v>
      </c>
      <c r="E1669" s="287" t="s">
        <v>17</v>
      </c>
      <c r="F1669" s="289">
        <v>43707</v>
      </c>
      <c r="G1669" s="290" t="s">
        <v>499</v>
      </c>
      <c r="H1669" s="290" t="s">
        <v>1568</v>
      </c>
      <c r="I1669" s="291">
        <v>-954.91368802</v>
      </c>
      <c r="J1669" s="291">
        <v>3</v>
      </c>
      <c r="K1669" s="290" t="s">
        <v>815</v>
      </c>
      <c r="L1669" s="292">
        <v>24.22</v>
      </c>
      <c r="M1669" s="293" t="s">
        <v>1569</v>
      </c>
      <c r="N1669" s="293" t="s">
        <v>1570</v>
      </c>
      <c r="O1669" s="294" t="s">
        <v>450</v>
      </c>
      <c r="P1669" s="295">
        <v>-2.130735</v>
      </c>
      <c r="Q1669" s="295" t="s">
        <v>408</v>
      </c>
      <c r="R1669" s="296">
        <v>0</v>
      </c>
      <c r="S1669" s="297">
        <v>3.701005019145013E-5</v>
      </c>
      <c r="T1669" s="297">
        <v>2.2989420242246658E-4</v>
      </c>
      <c r="U1669" s="298">
        <v>0.16098731417088269</v>
      </c>
      <c r="V1669" s="295"/>
      <c r="W1669" s="295"/>
      <c r="X1669" s="295"/>
      <c r="Y1669" s="313"/>
      <c r="Z1669" s="313"/>
      <c r="AA1669" s="301"/>
      <c r="AB1669" s="295"/>
    </row>
    <row r="1670" spans="1:28" ht="15">
      <c r="A1670" s="247" t="s">
        <v>176</v>
      </c>
      <c r="B1670" s="287" t="s">
        <v>5392</v>
      </c>
      <c r="C1670" s="287" t="s">
        <v>5393</v>
      </c>
      <c r="D1670" s="305">
        <v>9</v>
      </c>
      <c r="E1670" s="287" t="s">
        <v>17</v>
      </c>
      <c r="F1670" s="289">
        <v>43707</v>
      </c>
      <c r="G1670" s="290" t="s">
        <v>499</v>
      </c>
      <c r="H1670" s="290" t="s">
        <v>2850</v>
      </c>
      <c r="I1670" s="291">
        <v>-102.06057647999999</v>
      </c>
      <c r="J1670" s="291">
        <v>31</v>
      </c>
      <c r="K1670" s="290" t="s">
        <v>815</v>
      </c>
      <c r="L1670" s="292">
        <v>42.06</v>
      </c>
      <c r="M1670" s="293" t="s">
        <v>2851</v>
      </c>
      <c r="N1670" s="293" t="s">
        <v>2852</v>
      </c>
      <c r="O1670" s="294" t="s">
        <v>450</v>
      </c>
      <c r="P1670" s="295">
        <v>-4.5233910000000002</v>
      </c>
      <c r="Q1670" s="295" t="s">
        <v>408</v>
      </c>
      <c r="R1670" s="296">
        <v>0</v>
      </c>
      <c r="S1670" s="297">
        <v>7.6119982441919041E-4</v>
      </c>
      <c r="T1670" s="297">
        <v>6.170535290155267E-4</v>
      </c>
      <c r="U1670" s="298">
        <v>1.2336041990289575</v>
      </c>
      <c r="V1670" s="295"/>
      <c r="W1670" s="295"/>
      <c r="X1670" s="295"/>
      <c r="Y1670" s="313"/>
      <c r="Z1670" s="313"/>
      <c r="AA1670" s="301"/>
      <c r="AB1670" s="295"/>
    </row>
    <row r="1671" spans="1:28" ht="15">
      <c r="A1671" s="247" t="s">
        <v>176</v>
      </c>
      <c r="B1671" s="287" t="s">
        <v>5394</v>
      </c>
      <c r="C1671" s="287" t="s">
        <v>5395</v>
      </c>
      <c r="D1671" s="305">
        <v>10</v>
      </c>
      <c r="E1671" s="287" t="s">
        <v>17</v>
      </c>
      <c r="F1671" s="289">
        <v>43707</v>
      </c>
      <c r="G1671" s="290" t="s">
        <v>499</v>
      </c>
      <c r="H1671" s="290" t="s">
        <v>1588</v>
      </c>
      <c r="I1671" s="291">
        <v>-237.16170862999999</v>
      </c>
      <c r="J1671" s="291">
        <v>3</v>
      </c>
      <c r="K1671" s="290" t="s">
        <v>815</v>
      </c>
      <c r="L1671" s="292">
        <v>45</v>
      </c>
      <c r="M1671" s="293" t="s">
        <v>1589</v>
      </c>
      <c r="N1671" s="293" t="s">
        <v>1590</v>
      </c>
      <c r="O1671" s="294" t="s">
        <v>450</v>
      </c>
      <c r="P1671" s="295">
        <v>0.55636169999999996</v>
      </c>
      <c r="Q1671" s="295" t="s">
        <v>408</v>
      </c>
      <c r="R1671" s="296">
        <v>0</v>
      </c>
      <c r="S1671" s="297">
        <v>1.0456384857569796E-5</v>
      </c>
      <c r="T1671" s="297">
        <v>3.4827234364030659E-4</v>
      </c>
      <c r="U1671" s="298">
        <v>3.0023586565257339E-2</v>
      </c>
      <c r="V1671" s="295"/>
      <c r="W1671" s="295"/>
      <c r="X1671" s="295"/>
      <c r="Y1671" s="313"/>
      <c r="Z1671" s="313"/>
      <c r="AA1671" s="301"/>
      <c r="AB1671" s="295"/>
    </row>
    <row r="1672" spans="1:28" ht="15">
      <c r="A1672" s="247" t="s">
        <v>176</v>
      </c>
      <c r="B1672" s="287" t="s">
        <v>5396</v>
      </c>
      <c r="C1672" s="287" t="s">
        <v>5397</v>
      </c>
      <c r="D1672" s="305">
        <v>11</v>
      </c>
      <c r="E1672" s="287" t="s">
        <v>17</v>
      </c>
      <c r="F1672" s="289">
        <v>43707</v>
      </c>
      <c r="G1672" s="290" t="s">
        <v>499</v>
      </c>
      <c r="H1672" s="290" t="s">
        <v>1307</v>
      </c>
      <c r="I1672" s="291">
        <v>-81.889712259999996</v>
      </c>
      <c r="J1672" s="291">
        <v>111</v>
      </c>
      <c r="K1672" s="290" t="s">
        <v>815</v>
      </c>
      <c r="L1672" s="292">
        <v>83.28</v>
      </c>
      <c r="M1672" s="293" t="s">
        <v>1308</v>
      </c>
      <c r="N1672" s="293" t="s">
        <v>1309</v>
      </c>
      <c r="O1672" s="294" t="s">
        <v>450</v>
      </c>
      <c r="P1672" s="295">
        <v>-5.5720150000000004</v>
      </c>
      <c r="Q1672" s="295" t="s">
        <v>408</v>
      </c>
      <c r="R1672" s="296">
        <v>0</v>
      </c>
      <c r="S1672" s="297">
        <v>2.4972389699712147E-4</v>
      </c>
      <c r="T1672" s="297">
        <v>5.6874084972359257E-4</v>
      </c>
      <c r="U1672" s="298">
        <v>0.43908204785797789</v>
      </c>
      <c r="V1672" s="295"/>
      <c r="W1672" s="295"/>
      <c r="X1672" s="295"/>
      <c r="Y1672" s="313"/>
      <c r="Z1672" s="313"/>
      <c r="AA1672" s="301"/>
      <c r="AB1672" s="295"/>
    </row>
    <row r="1673" spans="1:28" ht="15">
      <c r="A1673" s="247" t="s">
        <v>176</v>
      </c>
      <c r="B1673" s="287" t="s">
        <v>5398</v>
      </c>
      <c r="C1673" s="287" t="s">
        <v>5399</v>
      </c>
      <c r="D1673" s="305">
        <v>12</v>
      </c>
      <c r="E1673" s="287" t="s">
        <v>17</v>
      </c>
      <c r="F1673" s="289">
        <v>43707</v>
      </c>
      <c r="G1673" s="290" t="s">
        <v>499</v>
      </c>
      <c r="H1673" s="290" t="s">
        <v>1312</v>
      </c>
      <c r="I1673" s="291">
        <v>-77.513198689999996</v>
      </c>
      <c r="J1673" s="291">
        <v>20</v>
      </c>
      <c r="K1673" s="290" t="s">
        <v>815</v>
      </c>
      <c r="L1673" s="292">
        <v>96.8</v>
      </c>
      <c r="M1673" s="293" t="s">
        <v>1313</v>
      </c>
      <c r="N1673" s="293" t="s">
        <v>1314</v>
      </c>
      <c r="O1673" s="294" t="s">
        <v>450</v>
      </c>
      <c r="P1673" s="295">
        <v>2.2969723000000002</v>
      </c>
      <c r="Q1673" s="295" t="s">
        <v>408</v>
      </c>
      <c r="R1673" s="296">
        <v>0</v>
      </c>
      <c r="S1673" s="297">
        <v>3.9936437877211088E-4</v>
      </c>
      <c r="T1673" s="297">
        <v>2.8064843720127727E-3</v>
      </c>
      <c r="U1673" s="298">
        <v>0.14230058886295957</v>
      </c>
      <c r="V1673" s="295"/>
      <c r="W1673" s="295"/>
      <c r="X1673" s="295"/>
      <c r="Y1673" s="313"/>
      <c r="Z1673" s="313"/>
      <c r="AA1673" s="301"/>
      <c r="AB1673" s="295"/>
    </row>
    <row r="1674" spans="1:28" ht="15">
      <c r="A1674" s="247" t="s">
        <v>176</v>
      </c>
      <c r="B1674" s="287" t="s">
        <v>5400</v>
      </c>
      <c r="C1674" s="287" t="s">
        <v>5401</v>
      </c>
      <c r="D1674" s="305">
        <v>13</v>
      </c>
      <c r="E1674" s="287" t="s">
        <v>17</v>
      </c>
      <c r="F1674" s="289">
        <v>43707</v>
      </c>
      <c r="G1674" s="290" t="s">
        <v>499</v>
      </c>
      <c r="H1674" s="290" t="s">
        <v>1595</v>
      </c>
      <c r="I1674" s="291">
        <v>-77.111112509999998</v>
      </c>
      <c r="J1674" s="291">
        <v>7</v>
      </c>
      <c r="K1674" s="290" t="s">
        <v>815</v>
      </c>
      <c r="L1674" s="292">
        <v>92.98</v>
      </c>
      <c r="M1674" s="293" t="s">
        <v>1596</v>
      </c>
      <c r="N1674" s="293" t="s">
        <v>1597</v>
      </c>
      <c r="O1674" s="294" t="s">
        <v>450</v>
      </c>
      <c r="P1674" s="295">
        <v>-3.0135809999999998</v>
      </c>
      <c r="Q1674" s="295" t="s">
        <v>447</v>
      </c>
      <c r="R1674" s="296">
        <v>0</v>
      </c>
      <c r="S1674" s="297">
        <v>6.5218368402541761E-5</v>
      </c>
      <c r="T1674" s="297">
        <v>4.8429943220490635E-4</v>
      </c>
      <c r="U1674" s="298">
        <v>0.13466538274805981</v>
      </c>
      <c r="V1674" s="295"/>
      <c r="W1674" s="295"/>
      <c r="X1674" s="295"/>
      <c r="Y1674" s="313"/>
      <c r="Z1674" s="313"/>
      <c r="AA1674" s="301"/>
      <c r="AB1674" s="295"/>
    </row>
    <row r="1675" spans="1:28" ht="15">
      <c r="A1675" s="247" t="s">
        <v>176</v>
      </c>
      <c r="B1675" s="287" t="s">
        <v>5402</v>
      </c>
      <c r="C1675" s="287" t="s">
        <v>5403</v>
      </c>
      <c r="D1675" s="305">
        <v>14</v>
      </c>
      <c r="E1675" s="287" t="s">
        <v>17</v>
      </c>
      <c r="F1675" s="289">
        <v>43707</v>
      </c>
      <c r="G1675" s="290" t="s">
        <v>499</v>
      </c>
      <c r="H1675" s="290" t="s">
        <v>1600</v>
      </c>
      <c r="I1675" s="291">
        <v>-396.10143112999998</v>
      </c>
      <c r="J1675" s="291">
        <v>76</v>
      </c>
      <c r="K1675" s="290" t="s">
        <v>815</v>
      </c>
      <c r="L1675" s="292">
        <v>158.16</v>
      </c>
      <c r="M1675" s="293" t="s">
        <v>1601</v>
      </c>
      <c r="N1675" s="293" t="s">
        <v>1602</v>
      </c>
      <c r="O1675" s="294" t="s">
        <v>450</v>
      </c>
      <c r="P1675" s="295">
        <v>-3.0565798000000002</v>
      </c>
      <c r="Q1675" s="295" t="s">
        <v>399</v>
      </c>
      <c r="R1675" s="296">
        <v>0</v>
      </c>
      <c r="S1675" s="297">
        <v>7.9522018893628417E-5</v>
      </c>
      <c r="T1675" s="297">
        <v>8.4085607844140427E-4</v>
      </c>
      <c r="U1675" s="298">
        <v>9.4572687208290152E-2</v>
      </c>
      <c r="V1675" s="295"/>
      <c r="W1675" s="295"/>
      <c r="X1675" s="295"/>
      <c r="Y1675" s="313"/>
      <c r="Z1675" s="313"/>
      <c r="AA1675" s="301"/>
      <c r="AB1675" s="295"/>
    </row>
    <row r="1676" spans="1:28" ht="15">
      <c r="A1676" s="247" t="s">
        <v>176</v>
      </c>
      <c r="B1676" s="287" t="s">
        <v>5404</v>
      </c>
      <c r="C1676" s="287" t="s">
        <v>5405</v>
      </c>
      <c r="D1676" s="305">
        <v>15</v>
      </c>
      <c r="E1676" s="287" t="s">
        <v>17</v>
      </c>
      <c r="F1676" s="289">
        <v>43707</v>
      </c>
      <c r="G1676" s="290" t="s">
        <v>499</v>
      </c>
      <c r="H1676" s="290" t="s">
        <v>5406</v>
      </c>
      <c r="I1676" s="291">
        <v>-40.578535789999997</v>
      </c>
      <c r="J1676" s="291">
        <v>22</v>
      </c>
      <c r="K1676" s="290" t="s">
        <v>815</v>
      </c>
      <c r="L1676" s="292">
        <v>154.91</v>
      </c>
      <c r="M1676" s="293" t="s">
        <v>5407</v>
      </c>
      <c r="N1676" s="293" t="s">
        <v>5408</v>
      </c>
      <c r="O1676" s="294" t="s">
        <v>450</v>
      </c>
      <c r="P1676" s="295">
        <v>-8.6990595000000006</v>
      </c>
      <c r="Q1676" s="295" t="s">
        <v>408</v>
      </c>
      <c r="R1676" s="296">
        <v>0</v>
      </c>
      <c r="S1676" s="297">
        <v>2.1079473405138998E-3</v>
      </c>
      <c r="T1676" s="297">
        <v>1.9731582999798266E-3</v>
      </c>
      <c r="U1676" s="298">
        <v>1.0683113161956905</v>
      </c>
      <c r="V1676" s="295"/>
      <c r="W1676" s="295"/>
      <c r="X1676" s="295"/>
      <c r="Y1676" s="313"/>
      <c r="Z1676" s="313"/>
      <c r="AA1676" s="301"/>
      <c r="AB1676" s="295"/>
    </row>
    <row r="1677" spans="1:28" ht="15">
      <c r="A1677" s="247" t="s">
        <v>176</v>
      </c>
      <c r="B1677" s="287" t="s">
        <v>5409</v>
      </c>
      <c r="C1677" s="287" t="s">
        <v>5410</v>
      </c>
      <c r="D1677" s="305">
        <v>16</v>
      </c>
      <c r="E1677" s="287" t="s">
        <v>17</v>
      </c>
      <c r="F1677" s="289">
        <v>43707</v>
      </c>
      <c r="G1677" s="290" t="s">
        <v>499</v>
      </c>
      <c r="H1677" s="290" t="s">
        <v>4161</v>
      </c>
      <c r="I1677" s="291">
        <v>-38.091495369999997</v>
      </c>
      <c r="J1677" s="291">
        <v>2</v>
      </c>
      <c r="K1677" s="290" t="s">
        <v>815</v>
      </c>
      <c r="L1677" s="292">
        <v>40.29</v>
      </c>
      <c r="M1677" s="293" t="s">
        <v>4162</v>
      </c>
      <c r="N1677" s="293" t="s">
        <v>4163</v>
      </c>
      <c r="O1677" s="294" t="s">
        <v>450</v>
      </c>
      <c r="P1677" s="295">
        <v>-3.5688221000000002</v>
      </c>
      <c r="Q1677" s="295" t="s">
        <v>484</v>
      </c>
      <c r="R1677" s="296">
        <v>0</v>
      </c>
      <c r="S1677" s="297">
        <v>8.8566111789865399E-4</v>
      </c>
      <c r="T1677" s="297">
        <v>1.3423054607507811E-3</v>
      </c>
      <c r="U1677" s="298">
        <v>0.6598059411926136</v>
      </c>
      <c r="V1677" s="295"/>
      <c r="W1677" s="295"/>
      <c r="X1677" s="295"/>
      <c r="Y1677" s="313"/>
      <c r="Z1677" s="313"/>
      <c r="AA1677" s="301"/>
      <c r="AB1677" s="295"/>
    </row>
    <row r="1678" spans="1:28" ht="15">
      <c r="A1678" s="247" t="s">
        <v>176</v>
      </c>
      <c r="B1678" s="287" t="s">
        <v>5411</v>
      </c>
      <c r="C1678" s="287" t="s">
        <v>5412</v>
      </c>
      <c r="D1678" s="305">
        <v>17</v>
      </c>
      <c r="E1678" s="287" t="s">
        <v>17</v>
      </c>
      <c r="F1678" s="289">
        <v>43707</v>
      </c>
      <c r="G1678" s="290" t="s">
        <v>499</v>
      </c>
      <c r="H1678" s="290" t="s">
        <v>1367</v>
      </c>
      <c r="I1678" s="291">
        <v>-161.23805185000001</v>
      </c>
      <c r="J1678" s="291">
        <v>29</v>
      </c>
      <c r="K1678" s="290" t="s">
        <v>815</v>
      </c>
      <c r="L1678" s="292">
        <v>106.94</v>
      </c>
      <c r="M1678" s="293" t="s">
        <v>1368</v>
      </c>
      <c r="N1678" s="293" t="s">
        <v>1369</v>
      </c>
      <c r="O1678" s="294" t="s">
        <v>450</v>
      </c>
      <c r="P1678" s="295">
        <v>-0.43630600000000003</v>
      </c>
      <c r="Q1678" s="295" t="s">
        <v>408</v>
      </c>
      <c r="R1678" s="296">
        <v>0</v>
      </c>
      <c r="S1678" s="297">
        <v>3.5089360948115486E-3</v>
      </c>
      <c r="T1678" s="297">
        <v>2.5255341485953884E-3</v>
      </c>
      <c r="U1678" s="298">
        <v>1.3893837455189799</v>
      </c>
      <c r="V1678" s="295"/>
      <c r="W1678" s="295"/>
      <c r="X1678" s="295"/>
      <c r="Y1678" s="313"/>
      <c r="Z1678" s="313"/>
      <c r="AA1678" s="301"/>
      <c r="AB1678" s="295"/>
    </row>
    <row r="1679" spans="1:28" ht="15">
      <c r="A1679" s="247" t="s">
        <v>176</v>
      </c>
      <c r="B1679" s="287" t="s">
        <v>5413</v>
      </c>
      <c r="C1679" s="287" t="s">
        <v>5414</v>
      </c>
      <c r="D1679" s="305">
        <v>18</v>
      </c>
      <c r="E1679" s="287" t="s">
        <v>17</v>
      </c>
      <c r="F1679" s="289">
        <v>43707</v>
      </c>
      <c r="G1679" s="290" t="s">
        <v>499</v>
      </c>
      <c r="H1679" s="290" t="s">
        <v>604</v>
      </c>
      <c r="I1679" s="291">
        <v>-45.110027539999997</v>
      </c>
      <c r="J1679" s="291">
        <v>4</v>
      </c>
      <c r="K1679" s="290" t="s">
        <v>815</v>
      </c>
      <c r="L1679" s="292">
        <v>133.66999999999999</v>
      </c>
      <c r="M1679" s="293" t="s">
        <v>605</v>
      </c>
      <c r="N1679" s="293" t="s">
        <v>606</v>
      </c>
      <c r="O1679" s="294" t="s">
        <v>450</v>
      </c>
      <c r="P1679" s="295">
        <v>-7.1700334999999997</v>
      </c>
      <c r="Q1679" s="295" t="s">
        <v>408</v>
      </c>
      <c r="R1679" s="296">
        <v>0</v>
      </c>
      <c r="S1679" s="297">
        <v>3.2974993518166361E-4</v>
      </c>
      <c r="T1679" s="297">
        <v>4.9367737112941679E-4</v>
      </c>
      <c r="U1679" s="298">
        <v>0.66794622250413049</v>
      </c>
      <c r="V1679" s="295"/>
      <c r="W1679" s="295"/>
      <c r="X1679" s="295"/>
      <c r="Y1679" s="313"/>
      <c r="Z1679" s="313"/>
      <c r="AA1679" s="301"/>
      <c r="AB1679" s="295"/>
    </row>
    <row r="1680" spans="1:28" ht="15">
      <c r="A1680" s="247" t="s">
        <v>176</v>
      </c>
      <c r="B1680" s="287" t="s">
        <v>5415</v>
      </c>
      <c r="C1680" s="287" t="s">
        <v>5416</v>
      </c>
      <c r="D1680" s="305">
        <v>19</v>
      </c>
      <c r="E1680" s="287" t="s">
        <v>17</v>
      </c>
      <c r="F1680" s="289">
        <v>43707</v>
      </c>
      <c r="G1680" s="290" t="s">
        <v>499</v>
      </c>
      <c r="H1680" s="290" t="s">
        <v>5417</v>
      </c>
      <c r="I1680" s="291">
        <v>-152.62915874000001</v>
      </c>
      <c r="J1680" s="291">
        <v>7</v>
      </c>
      <c r="K1680" s="290" t="s">
        <v>815</v>
      </c>
      <c r="L1680" s="292">
        <v>13.66</v>
      </c>
      <c r="M1680" s="293" t="s">
        <v>5418</v>
      </c>
      <c r="N1680" s="293" t="s">
        <v>5419</v>
      </c>
      <c r="O1680" s="294" t="s">
        <v>450</v>
      </c>
      <c r="P1680" s="295">
        <v>-8.3281569999999991</v>
      </c>
      <c r="Q1680" s="295" t="s">
        <v>408</v>
      </c>
      <c r="R1680" s="296">
        <v>0</v>
      </c>
      <c r="S1680" s="297">
        <v>1.0488188476959907E-4</v>
      </c>
      <c r="T1680" s="297">
        <v>2.0889969576078359E-4</v>
      </c>
      <c r="U1680" s="298">
        <v>0.50206815470761634</v>
      </c>
      <c r="V1680" s="295"/>
      <c r="W1680" s="295"/>
      <c r="X1680" s="295"/>
      <c r="Y1680" s="313"/>
      <c r="Z1680" s="313"/>
      <c r="AA1680" s="301"/>
      <c r="AB1680" s="295"/>
    </row>
    <row r="1681" spans="1:28" ht="15">
      <c r="A1681" s="247" t="s">
        <v>176</v>
      </c>
      <c r="B1681" s="287" t="s">
        <v>5420</v>
      </c>
      <c r="C1681" s="287" t="s">
        <v>5421</v>
      </c>
      <c r="D1681" s="305">
        <v>20</v>
      </c>
      <c r="E1681" s="287" t="s">
        <v>17</v>
      </c>
      <c r="F1681" s="289">
        <v>43707</v>
      </c>
      <c r="G1681" s="290" t="s">
        <v>499</v>
      </c>
      <c r="H1681" s="290" t="s">
        <v>1618</v>
      </c>
      <c r="I1681" s="291">
        <v>-75.096792800000003</v>
      </c>
      <c r="J1681" s="291">
        <v>41</v>
      </c>
      <c r="K1681" s="290" t="s">
        <v>815</v>
      </c>
      <c r="L1681" s="292">
        <v>158.47999999999999</v>
      </c>
      <c r="M1681" s="293" t="s">
        <v>1619</v>
      </c>
      <c r="N1681" s="293" t="s">
        <v>1620</v>
      </c>
      <c r="O1681" s="294" t="s">
        <v>450</v>
      </c>
      <c r="P1681" s="295">
        <v>0.573349</v>
      </c>
      <c r="Q1681" s="295" t="s">
        <v>399</v>
      </c>
      <c r="R1681" s="296">
        <v>0</v>
      </c>
      <c r="S1681" s="297">
        <v>2.3558906364545452E-4</v>
      </c>
      <c r="T1681" s="297">
        <v>9.2608185222266032E-4</v>
      </c>
      <c r="U1681" s="298">
        <v>0.25439334879527603</v>
      </c>
      <c r="V1681" s="295"/>
      <c r="W1681" s="295"/>
      <c r="X1681" s="295"/>
      <c r="Y1681" s="313"/>
      <c r="Z1681" s="313"/>
      <c r="AA1681" s="301"/>
      <c r="AB1681" s="295"/>
    </row>
    <row r="1682" spans="1:28" ht="15">
      <c r="A1682" s="247" t="s">
        <v>176</v>
      </c>
      <c r="B1682" s="287" t="s">
        <v>5422</v>
      </c>
      <c r="C1682" s="287" t="s">
        <v>5423</v>
      </c>
      <c r="D1682" s="305">
        <v>21</v>
      </c>
      <c r="E1682" s="287" t="s">
        <v>17</v>
      </c>
      <c r="F1682" s="289">
        <v>43707</v>
      </c>
      <c r="G1682" s="290" t="s">
        <v>499</v>
      </c>
      <c r="H1682" s="290" t="s">
        <v>1136</v>
      </c>
      <c r="I1682" s="291">
        <v>-2188.3533746799999</v>
      </c>
      <c r="J1682" s="291">
        <v>4</v>
      </c>
      <c r="K1682" s="290" t="s">
        <v>815</v>
      </c>
      <c r="L1682" s="292">
        <v>289.74</v>
      </c>
      <c r="M1682" s="293" t="s">
        <v>1137</v>
      </c>
      <c r="N1682" s="293" t="s">
        <v>1138</v>
      </c>
      <c r="O1682" s="294" t="s">
        <v>450</v>
      </c>
      <c r="P1682" s="295">
        <v>-5.0274729999999996</v>
      </c>
      <c r="Q1682" s="295" t="s">
        <v>408</v>
      </c>
      <c r="R1682" s="296">
        <v>0</v>
      </c>
      <c r="S1682" s="297">
        <v>2.7473346782033058E-4</v>
      </c>
      <c r="T1682" s="297">
        <v>9.8476225132576979E-4</v>
      </c>
      <c r="U1682" s="298">
        <v>0.27898456449814285</v>
      </c>
      <c r="V1682" s="295"/>
      <c r="W1682" s="295"/>
      <c r="X1682" s="295"/>
      <c r="Y1682" s="313"/>
      <c r="Z1682" s="313"/>
      <c r="AA1682" s="301"/>
      <c r="AB1682" s="295"/>
    </row>
    <row r="1683" spans="1:28" ht="15">
      <c r="A1683" s="247" t="s">
        <v>176</v>
      </c>
      <c r="B1683" s="287" t="s">
        <v>5424</v>
      </c>
      <c r="C1683" s="287" t="s">
        <v>5425</v>
      </c>
      <c r="D1683" s="305">
        <v>22</v>
      </c>
      <c r="E1683" s="287" t="s">
        <v>17</v>
      </c>
      <c r="F1683" s="289">
        <v>43707</v>
      </c>
      <c r="G1683" s="290" t="s">
        <v>499</v>
      </c>
      <c r="H1683" s="290" t="s">
        <v>618</v>
      </c>
      <c r="I1683" s="291">
        <v>-112.50992883000001</v>
      </c>
      <c r="J1683" s="291">
        <v>14</v>
      </c>
      <c r="K1683" s="290" t="s">
        <v>815</v>
      </c>
      <c r="L1683" s="292">
        <v>149.86000000000001</v>
      </c>
      <c r="M1683" s="293" t="s">
        <v>619</v>
      </c>
      <c r="N1683" s="293" t="s">
        <v>620</v>
      </c>
      <c r="O1683" s="294" t="s">
        <v>450</v>
      </c>
      <c r="P1683" s="295">
        <v>-3.3780633999999998</v>
      </c>
      <c r="Q1683" s="295" t="s">
        <v>404</v>
      </c>
      <c r="R1683" s="296">
        <v>0</v>
      </c>
      <c r="S1683" s="297">
        <v>1.3781690175698564E-3</v>
      </c>
      <c r="T1683" s="297">
        <v>1.8572043979522318E-3</v>
      </c>
      <c r="U1683" s="298">
        <v>0.74206641933943107</v>
      </c>
      <c r="V1683" s="295"/>
      <c r="W1683" s="295"/>
      <c r="X1683" s="295"/>
      <c r="Y1683" s="313"/>
      <c r="Z1683" s="313"/>
      <c r="AA1683" s="301"/>
      <c r="AB1683" s="295"/>
    </row>
    <row r="1684" spans="1:28" ht="15">
      <c r="A1684" s="247" t="s">
        <v>176</v>
      </c>
      <c r="B1684" s="287" t="s">
        <v>5426</v>
      </c>
      <c r="C1684" s="287" t="s">
        <v>5427</v>
      </c>
      <c r="D1684" s="305">
        <v>23</v>
      </c>
      <c r="E1684" s="287" t="s">
        <v>17</v>
      </c>
      <c r="F1684" s="289">
        <v>43707</v>
      </c>
      <c r="G1684" s="290" t="s">
        <v>499</v>
      </c>
      <c r="H1684" s="290" t="s">
        <v>632</v>
      </c>
      <c r="I1684" s="291">
        <v>-122.53480986</v>
      </c>
      <c r="J1684" s="291">
        <v>8</v>
      </c>
      <c r="K1684" s="290" t="s">
        <v>815</v>
      </c>
      <c r="L1684" s="292">
        <v>135.53</v>
      </c>
      <c r="M1684" s="293" t="s">
        <v>633</v>
      </c>
      <c r="N1684" s="293" t="s">
        <v>634</v>
      </c>
      <c r="O1684" s="294" t="s">
        <v>450</v>
      </c>
      <c r="P1684" s="295">
        <v>-6.1589359999999997</v>
      </c>
      <c r="Q1684" s="295" t="s">
        <v>404</v>
      </c>
      <c r="R1684" s="296">
        <v>0</v>
      </c>
      <c r="S1684" s="297">
        <v>3.2983955444837747E-4</v>
      </c>
      <c r="T1684" s="297">
        <v>4.8639038560766654E-3</v>
      </c>
      <c r="U1684" s="298">
        <v>6.7813748833932236E-2</v>
      </c>
      <c r="V1684" s="295"/>
      <c r="W1684" s="295"/>
      <c r="X1684" s="295"/>
      <c r="Y1684" s="313"/>
      <c r="Z1684" s="313"/>
      <c r="AA1684" s="301"/>
      <c r="AB1684" s="295"/>
    </row>
    <row r="1685" spans="1:28" ht="15">
      <c r="A1685" s="247" t="s">
        <v>176</v>
      </c>
      <c r="B1685" s="287" t="s">
        <v>5428</v>
      </c>
      <c r="C1685" s="287" t="s">
        <v>5429</v>
      </c>
      <c r="D1685" s="305">
        <v>24</v>
      </c>
      <c r="E1685" s="287" t="s">
        <v>17</v>
      </c>
      <c r="F1685" s="289">
        <v>43707</v>
      </c>
      <c r="G1685" s="290" t="s">
        <v>499</v>
      </c>
      <c r="H1685" s="290" t="s">
        <v>5430</v>
      </c>
      <c r="I1685" s="291">
        <v>-97.750631389999995</v>
      </c>
      <c r="J1685" s="291">
        <v>14</v>
      </c>
      <c r="K1685" s="290" t="s">
        <v>815</v>
      </c>
      <c r="L1685" s="292">
        <v>31.85</v>
      </c>
      <c r="M1685" s="293" t="s">
        <v>5431</v>
      </c>
      <c r="N1685" s="293" t="s">
        <v>5432</v>
      </c>
      <c r="O1685" s="294" t="s">
        <v>450</v>
      </c>
      <c r="P1685" s="295">
        <v>4.8962950000000003</v>
      </c>
      <c r="Q1685" s="295" t="s">
        <v>447</v>
      </c>
      <c r="R1685" s="296">
        <v>0</v>
      </c>
      <c r="S1685" s="297">
        <v>7.4691917563201262E-5</v>
      </c>
      <c r="T1685" s="297">
        <v>3.7822665781933493E-4</v>
      </c>
      <c r="U1685" s="298">
        <v>0.19747925223948351</v>
      </c>
      <c r="V1685" s="295"/>
      <c r="W1685" s="295"/>
      <c r="X1685" s="295"/>
      <c r="Y1685" s="313"/>
      <c r="Z1685" s="313"/>
      <c r="AA1685" s="301"/>
      <c r="AB1685" s="295"/>
    </row>
    <row r="1686" spans="1:28" ht="15">
      <c r="A1686" s="247" t="s">
        <v>176</v>
      </c>
      <c r="B1686" s="287" t="s">
        <v>5433</v>
      </c>
      <c r="C1686" s="287" t="s">
        <v>5434</v>
      </c>
      <c r="D1686" s="305">
        <v>25</v>
      </c>
      <c r="E1686" s="287" t="s">
        <v>17</v>
      </c>
      <c r="F1686" s="289">
        <v>43707</v>
      </c>
      <c r="G1686" s="290" t="s">
        <v>499</v>
      </c>
      <c r="H1686" s="290" t="s">
        <v>2764</v>
      </c>
      <c r="I1686" s="291">
        <v>-70.479562259999994</v>
      </c>
      <c r="J1686" s="291">
        <v>43</v>
      </c>
      <c r="K1686" s="290" t="s">
        <v>815</v>
      </c>
      <c r="L1686" s="292">
        <v>62.8</v>
      </c>
      <c r="M1686" s="293" t="s">
        <v>2765</v>
      </c>
      <c r="N1686" s="293" t="s">
        <v>2766</v>
      </c>
      <c r="O1686" s="294" t="s">
        <v>450</v>
      </c>
      <c r="P1686" s="295">
        <v>5.6337953000000001</v>
      </c>
      <c r="Q1686" s="295" t="s">
        <v>404</v>
      </c>
      <c r="R1686" s="296">
        <v>0</v>
      </c>
      <c r="S1686" s="297">
        <v>3.5034585414619616E-4</v>
      </c>
      <c r="T1686" s="297">
        <v>6.6562315844011406E-4</v>
      </c>
      <c r="U1686" s="298">
        <v>0.52634264554020427</v>
      </c>
      <c r="V1686" s="295"/>
      <c r="W1686" s="295"/>
      <c r="X1686" s="295"/>
      <c r="Y1686" s="313"/>
      <c r="Z1686" s="313"/>
      <c r="AA1686" s="301"/>
      <c r="AB1686" s="295"/>
    </row>
    <row r="1687" spans="1:28" ht="15">
      <c r="A1687" s="247" t="s">
        <v>5435</v>
      </c>
      <c r="B1687" s="287" t="s">
        <v>5436</v>
      </c>
      <c r="C1687" s="287" t="s">
        <v>5437</v>
      </c>
      <c r="D1687" s="305">
        <v>26</v>
      </c>
      <c r="E1687" s="287" t="s">
        <v>17</v>
      </c>
      <c r="F1687" s="289">
        <v>43707</v>
      </c>
      <c r="G1687" s="290" t="s">
        <v>499</v>
      </c>
      <c r="H1687" s="290" t="s">
        <v>1633</v>
      </c>
      <c r="I1687" s="291">
        <v>-238.92969898000001</v>
      </c>
      <c r="J1687" s="291">
        <v>1</v>
      </c>
      <c r="K1687" s="290" t="s">
        <v>815</v>
      </c>
      <c r="L1687" s="292">
        <v>112.97</v>
      </c>
      <c r="M1687" s="293" t="s">
        <v>1634</v>
      </c>
      <c r="N1687" s="293" t="s">
        <v>1635</v>
      </c>
      <c r="O1687" s="294" t="s">
        <v>450</v>
      </c>
      <c r="P1687" s="295">
        <v>1.9917488000000001</v>
      </c>
      <c r="Q1687" s="295" t="s">
        <v>447</v>
      </c>
      <c r="R1687" s="296">
        <v>0</v>
      </c>
      <c r="S1687" s="297">
        <v>4.9798053374650927E-3</v>
      </c>
      <c r="T1687" s="297">
        <v>4.0060756900299303E-3</v>
      </c>
      <c r="U1687" s="298">
        <v>1.2430632176667353</v>
      </c>
      <c r="V1687" s="295"/>
      <c r="W1687" s="295"/>
      <c r="X1687" s="295"/>
      <c r="Y1687" s="313"/>
      <c r="Z1687" s="313"/>
      <c r="AA1687" s="301"/>
      <c r="AB1687" s="295"/>
    </row>
    <row r="1688" spans="1:28" ht="15">
      <c r="A1688" s="247" t="s">
        <v>176</v>
      </c>
      <c r="B1688" s="287" t="s">
        <v>5438</v>
      </c>
      <c r="C1688" s="287" t="s">
        <v>5439</v>
      </c>
      <c r="D1688" s="305">
        <v>27</v>
      </c>
      <c r="E1688" s="287" t="s">
        <v>17</v>
      </c>
      <c r="F1688" s="289">
        <v>43707</v>
      </c>
      <c r="G1688" s="290" t="s">
        <v>499</v>
      </c>
      <c r="H1688" s="290" t="s">
        <v>1638</v>
      </c>
      <c r="I1688" s="291">
        <v>-1332.6156000000001</v>
      </c>
      <c r="J1688" s="291">
        <v>14</v>
      </c>
      <c r="K1688" s="290" t="s">
        <v>815</v>
      </c>
      <c r="L1688" s="292">
        <v>384.11</v>
      </c>
      <c r="M1688" s="293" t="s">
        <v>1639</v>
      </c>
      <c r="N1688" s="293" t="s">
        <v>1640</v>
      </c>
      <c r="O1688" s="294" t="s">
        <v>450</v>
      </c>
      <c r="P1688" s="295">
        <v>1.9686817999999999</v>
      </c>
      <c r="Q1688" s="295" t="s">
        <v>399</v>
      </c>
      <c r="R1688" s="296">
        <v>0</v>
      </c>
      <c r="S1688" s="297">
        <v>4.2175351778674262E-3</v>
      </c>
      <c r="T1688" s="297">
        <v>3.922328744916239E-3</v>
      </c>
      <c r="U1688" s="298">
        <v>1.0752630521686399</v>
      </c>
      <c r="V1688" s="295"/>
      <c r="W1688" s="295"/>
      <c r="X1688" s="295"/>
      <c r="Y1688" s="313"/>
      <c r="Z1688" s="313"/>
      <c r="AA1688" s="301"/>
      <c r="AB1688" s="295"/>
    </row>
    <row r="1689" spans="1:28" ht="15">
      <c r="A1689" s="247" t="s">
        <v>176</v>
      </c>
      <c r="B1689" s="287" t="s">
        <v>5440</v>
      </c>
      <c r="C1689" s="287" t="s">
        <v>5441</v>
      </c>
      <c r="D1689" s="305">
        <v>28</v>
      </c>
      <c r="E1689" s="287" t="s">
        <v>17</v>
      </c>
      <c r="F1689" s="289">
        <v>43707</v>
      </c>
      <c r="G1689" s="290" t="s">
        <v>499</v>
      </c>
      <c r="H1689" s="290" t="s">
        <v>1643</v>
      </c>
      <c r="I1689" s="291">
        <v>-408.09073106</v>
      </c>
      <c r="J1689" s="291">
        <v>38</v>
      </c>
      <c r="K1689" s="290" t="s">
        <v>815</v>
      </c>
      <c r="L1689" s="292">
        <v>112.2</v>
      </c>
      <c r="M1689" s="293" t="s">
        <v>1644</v>
      </c>
      <c r="N1689" s="293" t="s">
        <v>1645</v>
      </c>
      <c r="O1689" s="294" t="s">
        <v>450</v>
      </c>
      <c r="P1689" s="295">
        <v>-2.978307</v>
      </c>
      <c r="Q1689" s="295" t="s">
        <v>395</v>
      </c>
      <c r="R1689" s="296">
        <v>0</v>
      </c>
      <c r="S1689" s="297">
        <v>4.1030294614843102E-3</v>
      </c>
      <c r="T1689" s="297">
        <v>3.5265311265921854E-3</v>
      </c>
      <c r="U1689" s="298">
        <v>1.1634746197318315</v>
      </c>
      <c r="V1689" s="295"/>
      <c r="W1689" s="295"/>
      <c r="X1689" s="295"/>
      <c r="Y1689" s="313"/>
      <c r="Z1689" s="313"/>
      <c r="AA1689" s="301"/>
      <c r="AB1689" s="295"/>
    </row>
    <row r="1690" spans="1:28" ht="15">
      <c r="A1690" s="247" t="s">
        <v>176</v>
      </c>
      <c r="B1690" s="287" t="s">
        <v>5442</v>
      </c>
      <c r="C1690" s="287" t="s">
        <v>5443</v>
      </c>
      <c r="D1690" s="305">
        <v>29</v>
      </c>
      <c r="E1690" s="287" t="s">
        <v>17</v>
      </c>
      <c r="F1690" s="289">
        <v>43707</v>
      </c>
      <c r="G1690" s="290" t="s">
        <v>499</v>
      </c>
      <c r="H1690" s="290" t="s">
        <v>651</v>
      </c>
      <c r="I1690" s="291">
        <v>-554.81559676999996</v>
      </c>
      <c r="J1690" s="291">
        <v>6</v>
      </c>
      <c r="K1690" s="290" t="s">
        <v>815</v>
      </c>
      <c r="L1690" s="292">
        <v>126.06</v>
      </c>
      <c r="M1690" s="293" t="s">
        <v>652</v>
      </c>
      <c r="N1690" s="293" t="s">
        <v>653</v>
      </c>
      <c r="O1690" s="294" t="s">
        <v>450</v>
      </c>
      <c r="P1690" s="295">
        <v>-8.0828430000000004</v>
      </c>
      <c r="Q1690" s="295" t="s">
        <v>404</v>
      </c>
      <c r="R1690" s="296">
        <v>0</v>
      </c>
      <c r="S1690" s="297">
        <v>3.005859360301455E-3</v>
      </c>
      <c r="T1690" s="297">
        <v>1.4638515528132064E-3</v>
      </c>
      <c r="U1690" s="298">
        <v>2.0533908336025211</v>
      </c>
      <c r="V1690" s="295"/>
      <c r="W1690" s="295"/>
      <c r="X1690" s="295"/>
      <c r="Y1690" s="313"/>
      <c r="Z1690" s="313"/>
      <c r="AA1690" s="301"/>
      <c r="AB1690" s="295"/>
    </row>
    <row r="1691" spans="1:28" ht="15">
      <c r="A1691" s="247" t="s">
        <v>176</v>
      </c>
      <c r="B1691" s="287" t="s">
        <v>5444</v>
      </c>
      <c r="C1691" s="287" t="s">
        <v>5445</v>
      </c>
      <c r="D1691" s="305">
        <v>30</v>
      </c>
      <c r="E1691" s="287" t="s">
        <v>17</v>
      </c>
      <c r="F1691" s="289">
        <v>43707</v>
      </c>
      <c r="G1691" s="290" t="s">
        <v>499</v>
      </c>
      <c r="H1691" s="290" t="s">
        <v>1652</v>
      </c>
      <c r="I1691" s="291">
        <v>-81.785634979999998</v>
      </c>
      <c r="J1691" s="291">
        <v>2</v>
      </c>
      <c r="K1691" s="290" t="s">
        <v>815</v>
      </c>
      <c r="L1691" s="292">
        <v>281.37</v>
      </c>
      <c r="M1691" s="293" t="s">
        <v>1653</v>
      </c>
      <c r="N1691" s="293" t="s">
        <v>1654</v>
      </c>
      <c r="O1691" s="294" t="s">
        <v>450</v>
      </c>
      <c r="P1691" s="295">
        <v>-1.087153</v>
      </c>
      <c r="Q1691" s="295" t="s">
        <v>404</v>
      </c>
      <c r="R1691" s="296">
        <v>0</v>
      </c>
      <c r="S1691" s="297">
        <v>1.7493934372066994E-2</v>
      </c>
      <c r="T1691" s="297">
        <v>1.0346107464130574E-2</v>
      </c>
      <c r="U1691" s="298">
        <v>1.6908711254660336</v>
      </c>
      <c r="V1691" s="295"/>
      <c r="W1691" s="295"/>
      <c r="X1691" s="295"/>
      <c r="Y1691" s="313"/>
      <c r="Z1691" s="313"/>
      <c r="AA1691" s="301"/>
      <c r="AB1691" s="295"/>
    </row>
    <row r="1692" spans="1:28" ht="15">
      <c r="A1692" s="247" t="s">
        <v>176</v>
      </c>
      <c r="B1692" s="287" t="s">
        <v>5446</v>
      </c>
      <c r="C1692" s="287" t="s">
        <v>5447</v>
      </c>
      <c r="D1692" s="305">
        <v>31</v>
      </c>
      <c r="E1692" s="287" t="s">
        <v>17</v>
      </c>
      <c r="F1692" s="289">
        <v>43707</v>
      </c>
      <c r="G1692" s="290" t="s">
        <v>499</v>
      </c>
      <c r="H1692" s="290" t="s">
        <v>656</v>
      </c>
      <c r="I1692" s="291">
        <v>-135.22373959999999</v>
      </c>
      <c r="J1692" s="291">
        <v>35</v>
      </c>
      <c r="K1692" s="290" t="s">
        <v>815</v>
      </c>
      <c r="L1692" s="292">
        <v>656.79</v>
      </c>
      <c r="M1692" s="293" t="s">
        <v>411</v>
      </c>
      <c r="N1692" s="293" t="s">
        <v>657</v>
      </c>
      <c r="O1692" s="294" t="s">
        <v>450</v>
      </c>
      <c r="P1692" s="295">
        <v>-6.8424224999999996</v>
      </c>
      <c r="Q1692" s="295" t="s">
        <v>408</v>
      </c>
      <c r="R1692" s="296">
        <v>0</v>
      </c>
      <c r="S1692" s="297">
        <v>1.0392546813726986E-3</v>
      </c>
      <c r="T1692" s="297">
        <v>6.7505448575105984E-4</v>
      </c>
      <c r="U1692" s="298">
        <v>1.5395122961318193</v>
      </c>
      <c r="V1692" s="295"/>
      <c r="W1692" s="295"/>
      <c r="X1692" s="295"/>
      <c r="Y1692" s="313"/>
      <c r="Z1692" s="313"/>
      <c r="AA1692" s="301"/>
      <c r="AB1692" s="295"/>
    </row>
    <row r="1693" spans="1:28" ht="15">
      <c r="A1693" s="247" t="s">
        <v>176</v>
      </c>
      <c r="B1693" s="287" t="s">
        <v>5448</v>
      </c>
      <c r="C1693" s="287" t="s">
        <v>5449</v>
      </c>
      <c r="D1693" s="305">
        <v>32</v>
      </c>
      <c r="E1693" s="287" t="s">
        <v>17</v>
      </c>
      <c r="F1693" s="289">
        <v>43707</v>
      </c>
      <c r="G1693" s="290" t="s">
        <v>499</v>
      </c>
      <c r="H1693" s="290" t="s">
        <v>1806</v>
      </c>
      <c r="I1693" s="291">
        <v>-6409.2978174600003</v>
      </c>
      <c r="J1693" s="291">
        <v>11</v>
      </c>
      <c r="K1693" s="290" t="s">
        <v>815</v>
      </c>
      <c r="L1693" s="292">
        <v>215.58</v>
      </c>
      <c r="M1693" s="293" t="s">
        <v>1807</v>
      </c>
      <c r="N1693" s="293" t="s">
        <v>1808</v>
      </c>
      <c r="O1693" s="294" t="s">
        <v>450</v>
      </c>
      <c r="P1693" s="295">
        <v>-2.8412760000000001</v>
      </c>
      <c r="Q1693" s="295" t="s">
        <v>404</v>
      </c>
      <c r="R1693" s="296">
        <v>0</v>
      </c>
      <c r="S1693" s="297">
        <v>1.4183967069257984E-3</v>
      </c>
      <c r="T1693" s="297">
        <v>1.469383114640761E-3</v>
      </c>
      <c r="U1693" s="298">
        <v>0.9653008073885293</v>
      </c>
      <c r="V1693" s="295"/>
      <c r="W1693" s="295"/>
      <c r="X1693" s="295"/>
      <c r="Y1693" s="313"/>
      <c r="Z1693" s="313"/>
      <c r="AA1693" s="301"/>
      <c r="AB1693" s="295"/>
    </row>
    <row r="1694" spans="1:28" ht="15">
      <c r="A1694" s="247" t="s">
        <v>176</v>
      </c>
      <c r="B1694" s="287" t="s">
        <v>5450</v>
      </c>
      <c r="C1694" s="287" t="s">
        <v>5451</v>
      </c>
      <c r="D1694" s="305">
        <v>33</v>
      </c>
      <c r="E1694" s="287" t="s">
        <v>17</v>
      </c>
      <c r="F1694" s="289">
        <v>43707</v>
      </c>
      <c r="G1694" s="290" t="s">
        <v>499</v>
      </c>
      <c r="H1694" s="290" t="s">
        <v>2636</v>
      </c>
      <c r="I1694" s="291">
        <v>-227.37695651999999</v>
      </c>
      <c r="J1694" s="291">
        <v>46</v>
      </c>
      <c r="K1694" s="290" t="s">
        <v>815</v>
      </c>
      <c r="L1694" s="292">
        <v>28.97</v>
      </c>
      <c r="M1694" s="293" t="s">
        <v>2637</v>
      </c>
      <c r="N1694" s="293" t="s">
        <v>2638</v>
      </c>
      <c r="O1694" s="294" t="s">
        <v>450</v>
      </c>
      <c r="P1694" s="295">
        <v>-8.9398979999999995</v>
      </c>
      <c r="Q1694" s="295" t="s">
        <v>404</v>
      </c>
      <c r="R1694" s="296">
        <v>0</v>
      </c>
      <c r="S1694" s="297">
        <v>6.0024781875841922E-6</v>
      </c>
      <c r="T1694" s="297">
        <v>1.2720563360014362E-4</v>
      </c>
      <c r="U1694" s="298">
        <v>4.7187204038873755E-2</v>
      </c>
      <c r="V1694" s="295"/>
      <c r="W1694" s="295"/>
      <c r="X1694" s="295"/>
      <c r="Y1694" s="313"/>
      <c r="Z1694" s="313"/>
      <c r="AA1694" s="301"/>
      <c r="AB1694" s="295"/>
    </row>
    <row r="1695" spans="1:28" ht="15">
      <c r="A1695" s="247" t="s">
        <v>176</v>
      </c>
      <c r="B1695" s="287" t="s">
        <v>5452</v>
      </c>
      <c r="C1695" s="287" t="s">
        <v>5453</v>
      </c>
      <c r="D1695" s="305">
        <v>34</v>
      </c>
      <c r="E1695" s="287" t="s">
        <v>17</v>
      </c>
      <c r="F1695" s="289">
        <v>43707</v>
      </c>
      <c r="G1695" s="290" t="s">
        <v>499</v>
      </c>
      <c r="H1695" s="290" t="s">
        <v>1440</v>
      </c>
      <c r="I1695" s="291">
        <v>-18451.100496259998</v>
      </c>
      <c r="J1695" s="291">
        <v>26</v>
      </c>
      <c r="K1695" s="290" t="s">
        <v>815</v>
      </c>
      <c r="L1695" s="292">
        <v>383.76</v>
      </c>
      <c r="M1695" s="293" t="s">
        <v>1441</v>
      </c>
      <c r="N1695" s="293" t="s">
        <v>1442</v>
      </c>
      <c r="O1695" s="294" t="s">
        <v>450</v>
      </c>
      <c r="P1695" s="295">
        <v>-1.2921571999999999</v>
      </c>
      <c r="Q1695" s="295" t="s">
        <v>408</v>
      </c>
      <c r="R1695" s="296">
        <v>0</v>
      </c>
      <c r="S1695" s="297">
        <v>8.0932454502815384E-4</v>
      </c>
      <c r="T1695" s="297">
        <v>1.2505432718797537E-3</v>
      </c>
      <c r="U1695" s="298">
        <v>0.64717836097875914</v>
      </c>
      <c r="V1695" s="295"/>
      <c r="W1695" s="295"/>
      <c r="X1695" s="295"/>
      <c r="Y1695" s="313"/>
      <c r="Z1695" s="313"/>
      <c r="AA1695" s="301"/>
      <c r="AB1695" s="295"/>
    </row>
    <row r="1696" spans="1:28" ht="15">
      <c r="A1696" s="247" t="s">
        <v>176</v>
      </c>
      <c r="B1696" s="287" t="s">
        <v>5454</v>
      </c>
      <c r="C1696" s="287" t="s">
        <v>5455</v>
      </c>
      <c r="D1696" s="305">
        <v>35</v>
      </c>
      <c r="E1696" s="287" t="s">
        <v>17</v>
      </c>
      <c r="F1696" s="289">
        <v>43707</v>
      </c>
      <c r="G1696" s="290" t="s">
        <v>499</v>
      </c>
      <c r="H1696" s="290" t="s">
        <v>3671</v>
      </c>
      <c r="I1696" s="291">
        <v>-70.647133019999998</v>
      </c>
      <c r="J1696" s="291">
        <v>28</v>
      </c>
      <c r="K1696" s="290" t="s">
        <v>815</v>
      </c>
      <c r="L1696" s="292">
        <v>76.06</v>
      </c>
      <c r="M1696" s="293" t="s">
        <v>3672</v>
      </c>
      <c r="N1696" s="293" t="s">
        <v>3673</v>
      </c>
      <c r="O1696" s="294" t="s">
        <v>450</v>
      </c>
      <c r="P1696" s="295">
        <v>-4.3380736999999998</v>
      </c>
      <c r="Q1696" s="295" t="s">
        <v>395</v>
      </c>
      <c r="R1696" s="296">
        <v>0</v>
      </c>
      <c r="S1696" s="297">
        <v>5.9009353886368715E-4</v>
      </c>
      <c r="T1696" s="297">
        <v>7.025616558095798E-4</v>
      </c>
      <c r="U1696" s="298">
        <v>0.8399170862573011</v>
      </c>
      <c r="V1696" s="295"/>
      <c r="W1696" s="295"/>
      <c r="X1696" s="295"/>
      <c r="Y1696" s="313"/>
      <c r="Z1696" s="313"/>
      <c r="AA1696" s="301"/>
      <c r="AB1696" s="295"/>
    </row>
    <row r="1697" spans="1:28" ht="15">
      <c r="A1697" s="247" t="s">
        <v>176</v>
      </c>
      <c r="B1697" s="287" t="s">
        <v>5456</v>
      </c>
      <c r="C1697" s="287" t="s">
        <v>5457</v>
      </c>
      <c r="D1697" s="305">
        <v>36</v>
      </c>
      <c r="E1697" s="287" t="s">
        <v>17</v>
      </c>
      <c r="F1697" s="289">
        <v>43707</v>
      </c>
      <c r="G1697" s="290" t="s">
        <v>499</v>
      </c>
      <c r="H1697" s="290" t="s">
        <v>2948</v>
      </c>
      <c r="I1697" s="291">
        <v>-45.041222859999998</v>
      </c>
      <c r="J1697" s="291">
        <v>3</v>
      </c>
      <c r="K1697" s="290" t="s">
        <v>815</v>
      </c>
      <c r="L1697" s="292">
        <v>52.06</v>
      </c>
      <c r="M1697" s="293" t="s">
        <v>2949</v>
      </c>
      <c r="N1697" s="293" t="s">
        <v>2950</v>
      </c>
      <c r="O1697" s="294" t="s">
        <v>450</v>
      </c>
      <c r="P1697" s="295">
        <v>-5.2575469999999997</v>
      </c>
      <c r="Q1697" s="295" t="s">
        <v>404</v>
      </c>
      <c r="R1697" s="296">
        <v>0</v>
      </c>
      <c r="S1697" s="297">
        <v>3.6979827030749783E-3</v>
      </c>
      <c r="T1697" s="297">
        <v>5.299068317759387E-3</v>
      </c>
      <c r="U1697" s="298">
        <v>0.69785526083547489</v>
      </c>
      <c r="V1697" s="295"/>
      <c r="W1697" s="295"/>
      <c r="X1697" s="295"/>
      <c r="Y1697" s="313"/>
      <c r="Z1697" s="313"/>
      <c r="AA1697" s="301"/>
      <c r="AB1697" s="295"/>
    </row>
    <row r="1698" spans="1:28" ht="15">
      <c r="A1698" s="247" t="s">
        <v>176</v>
      </c>
      <c r="B1698" s="287" t="s">
        <v>5458</v>
      </c>
      <c r="C1698" s="287" t="s">
        <v>5459</v>
      </c>
      <c r="D1698" s="305">
        <v>37</v>
      </c>
      <c r="E1698" s="287" t="s">
        <v>17</v>
      </c>
      <c r="F1698" s="289">
        <v>43707</v>
      </c>
      <c r="G1698" s="290" t="s">
        <v>499</v>
      </c>
      <c r="H1698" s="290" t="s">
        <v>1671</v>
      </c>
      <c r="I1698" s="291">
        <v>-113.08212299</v>
      </c>
      <c r="J1698" s="291">
        <v>47</v>
      </c>
      <c r="K1698" s="290" t="s">
        <v>815</v>
      </c>
      <c r="L1698" s="292">
        <v>136.72999999999999</v>
      </c>
      <c r="M1698" s="293" t="s">
        <v>1672</v>
      </c>
      <c r="N1698" s="293" t="s">
        <v>1673</v>
      </c>
      <c r="O1698" s="294" t="s">
        <v>450</v>
      </c>
      <c r="P1698" s="295">
        <v>-2.347231E-2</v>
      </c>
      <c r="Q1698" s="295" t="s">
        <v>404</v>
      </c>
      <c r="R1698" s="296">
        <v>0</v>
      </c>
      <c r="S1698" s="297">
        <v>3.9245015333848601E-3</v>
      </c>
      <c r="T1698" s="297">
        <v>7.7315935041262955E-3</v>
      </c>
      <c r="U1698" s="298">
        <v>0.50759284373788949</v>
      </c>
      <c r="V1698" s="295"/>
      <c r="W1698" s="295"/>
      <c r="X1698" s="295"/>
      <c r="Y1698" s="313"/>
      <c r="Z1698" s="313"/>
      <c r="AA1698" s="301"/>
      <c r="AB1698" s="295"/>
    </row>
    <row r="1699" spans="1:28" ht="15">
      <c r="A1699" s="247" t="s">
        <v>176</v>
      </c>
      <c r="B1699" s="287" t="s">
        <v>5460</v>
      </c>
      <c r="C1699" s="287" t="s">
        <v>5461</v>
      </c>
      <c r="D1699" s="305">
        <v>38</v>
      </c>
      <c r="E1699" s="287" t="s">
        <v>17</v>
      </c>
      <c r="F1699" s="289">
        <v>43707</v>
      </c>
      <c r="G1699" s="290" t="s">
        <v>499</v>
      </c>
      <c r="H1699" s="290" t="s">
        <v>705</v>
      </c>
      <c r="I1699" s="291">
        <v>-53.921321229999997</v>
      </c>
      <c r="J1699" s="291">
        <v>2</v>
      </c>
      <c r="K1699" s="290" t="s">
        <v>815</v>
      </c>
      <c r="L1699" s="292">
        <v>152.79</v>
      </c>
      <c r="M1699" s="293" t="s">
        <v>706</v>
      </c>
      <c r="N1699" s="293" t="s">
        <v>707</v>
      </c>
      <c r="O1699" s="294" t="s">
        <v>450</v>
      </c>
      <c r="P1699" s="295">
        <v>-5.5044174000000003</v>
      </c>
      <c r="Q1699" s="295" t="s">
        <v>404</v>
      </c>
      <c r="R1699" s="296">
        <v>0</v>
      </c>
      <c r="S1699" s="297">
        <v>2.7333614311831592E-4</v>
      </c>
      <c r="T1699" s="297">
        <v>7.4100997336038539E-4</v>
      </c>
      <c r="U1699" s="298">
        <v>0.36886972233149778</v>
      </c>
      <c r="V1699" s="295"/>
      <c r="W1699" s="295"/>
      <c r="X1699" s="295"/>
      <c r="Y1699" s="313"/>
      <c r="Z1699" s="313"/>
      <c r="AA1699" s="301"/>
      <c r="AB1699" s="295"/>
    </row>
    <row r="1700" spans="1:28" ht="15">
      <c r="A1700" s="247" t="s">
        <v>176</v>
      </c>
      <c r="B1700" s="287" t="s">
        <v>5462</v>
      </c>
      <c r="C1700" s="287" t="s">
        <v>5463</v>
      </c>
      <c r="D1700" s="305">
        <v>39</v>
      </c>
      <c r="E1700" s="287" t="s">
        <v>17</v>
      </c>
      <c r="F1700" s="289">
        <v>43707</v>
      </c>
      <c r="G1700" s="290" t="s">
        <v>499</v>
      </c>
      <c r="H1700" s="290" t="s">
        <v>1830</v>
      </c>
      <c r="I1700" s="291">
        <v>-2654.2170703100001</v>
      </c>
      <c r="J1700" s="291">
        <v>41</v>
      </c>
      <c r="K1700" s="290" t="s">
        <v>815</v>
      </c>
      <c r="L1700" s="292">
        <v>260.19</v>
      </c>
      <c r="M1700" s="293" t="s">
        <v>1831</v>
      </c>
      <c r="N1700" s="293" t="s">
        <v>1832</v>
      </c>
      <c r="O1700" s="294" t="s">
        <v>450</v>
      </c>
      <c r="P1700" s="295">
        <v>1.5227556</v>
      </c>
      <c r="Q1700" s="295" t="s">
        <v>280</v>
      </c>
      <c r="R1700" s="296">
        <v>0</v>
      </c>
      <c r="S1700" s="297">
        <v>3.2097070997980418E-3</v>
      </c>
      <c r="T1700" s="297">
        <v>2.677999567915367E-3</v>
      </c>
      <c r="U1700" s="298">
        <v>1.1985465338579466</v>
      </c>
      <c r="V1700" s="295"/>
      <c r="W1700" s="295"/>
      <c r="X1700" s="295"/>
      <c r="Y1700" s="313"/>
      <c r="Z1700" s="313"/>
      <c r="AA1700" s="301"/>
      <c r="AB1700" s="295"/>
    </row>
    <row r="1701" spans="1:28" ht="15">
      <c r="A1701" s="247" t="s">
        <v>176</v>
      </c>
      <c r="B1701" s="287" t="s">
        <v>5464</v>
      </c>
      <c r="C1701" s="287" t="s">
        <v>5465</v>
      </c>
      <c r="D1701" s="305">
        <v>40</v>
      </c>
      <c r="E1701" s="287" t="s">
        <v>17</v>
      </c>
      <c r="F1701" s="289">
        <v>43707</v>
      </c>
      <c r="G1701" s="290" t="s">
        <v>499</v>
      </c>
      <c r="H1701" s="290" t="s">
        <v>1690</v>
      </c>
      <c r="I1701" s="291">
        <v>-40.228828980000003</v>
      </c>
      <c r="J1701" s="291">
        <v>26</v>
      </c>
      <c r="K1701" s="290" t="s">
        <v>815</v>
      </c>
      <c r="L1701" s="292">
        <v>526.75</v>
      </c>
      <c r="M1701" s="293" t="s">
        <v>1691</v>
      </c>
      <c r="N1701" s="293" t="s">
        <v>1692</v>
      </c>
      <c r="O1701" s="294" t="s">
        <v>450</v>
      </c>
      <c r="P1701" s="295">
        <v>-9.7453590000000003E-3</v>
      </c>
      <c r="Q1701" s="295" t="s">
        <v>395</v>
      </c>
      <c r="R1701" s="296">
        <v>0</v>
      </c>
      <c r="S1701" s="297">
        <v>2.9370804829312435E-3</v>
      </c>
      <c r="T1701" s="297">
        <v>1.7630716546443291E-3</v>
      </c>
      <c r="U1701" s="298">
        <v>1.6658883234803927</v>
      </c>
      <c r="V1701" s="295"/>
      <c r="W1701" s="295"/>
      <c r="X1701" s="295"/>
      <c r="Y1701" s="313"/>
      <c r="Z1701" s="313"/>
      <c r="AA1701" s="301"/>
      <c r="AB1701" s="295"/>
    </row>
    <row r="1702" spans="1:28" ht="15">
      <c r="A1702" s="247" t="s">
        <v>176</v>
      </c>
      <c r="B1702" s="287" t="s">
        <v>5466</v>
      </c>
      <c r="C1702" s="287" t="s">
        <v>5467</v>
      </c>
      <c r="D1702" s="305">
        <v>41</v>
      </c>
      <c r="E1702" s="287" t="s">
        <v>17</v>
      </c>
      <c r="F1702" s="289">
        <v>43707</v>
      </c>
      <c r="G1702" s="290" t="s">
        <v>499</v>
      </c>
      <c r="H1702" s="290" t="s">
        <v>1695</v>
      </c>
      <c r="I1702" s="291">
        <v>-536.61602022</v>
      </c>
      <c r="J1702" s="291">
        <v>207</v>
      </c>
      <c r="K1702" s="290" t="s">
        <v>815</v>
      </c>
      <c r="L1702" s="292">
        <v>148.94</v>
      </c>
      <c r="M1702" s="293" t="s">
        <v>1696</v>
      </c>
      <c r="N1702" s="293" t="s">
        <v>1697</v>
      </c>
      <c r="O1702" s="294" t="s">
        <v>450</v>
      </c>
      <c r="P1702" s="295">
        <v>-5.3514122999999998</v>
      </c>
      <c r="Q1702" s="295" t="s">
        <v>404</v>
      </c>
      <c r="R1702" s="296">
        <v>0</v>
      </c>
      <c r="S1702" s="297">
        <v>1.3739291597471008E-3</v>
      </c>
      <c r="T1702" s="297">
        <v>1.9103483663424261E-3</v>
      </c>
      <c r="U1702" s="298">
        <v>0.71920346254837308</v>
      </c>
      <c r="V1702" s="295"/>
      <c r="W1702" s="295"/>
      <c r="X1702" s="295"/>
      <c r="Y1702" s="313"/>
      <c r="Z1702" s="313"/>
      <c r="AA1702" s="301"/>
      <c r="AB1702" s="295"/>
    </row>
    <row r="1703" spans="1:28" ht="15">
      <c r="A1703" s="247" t="s">
        <v>176</v>
      </c>
      <c r="B1703" s="287" t="s">
        <v>5468</v>
      </c>
      <c r="C1703" s="287" t="s">
        <v>5469</v>
      </c>
      <c r="D1703" s="305">
        <v>42</v>
      </c>
      <c r="E1703" s="287" t="s">
        <v>17</v>
      </c>
      <c r="F1703" s="289">
        <v>43707</v>
      </c>
      <c r="G1703" s="290" t="s">
        <v>499</v>
      </c>
      <c r="H1703" s="290" t="s">
        <v>1700</v>
      </c>
      <c r="I1703" s="291">
        <v>-150.08547988000001</v>
      </c>
      <c r="J1703" s="291">
        <v>34</v>
      </c>
      <c r="K1703" s="290" t="s">
        <v>815</v>
      </c>
      <c r="L1703" s="292">
        <v>74.33</v>
      </c>
      <c r="M1703" s="293" t="s">
        <v>1701</v>
      </c>
      <c r="N1703" s="293" t="s">
        <v>1702</v>
      </c>
      <c r="O1703" s="294" t="s">
        <v>450</v>
      </c>
      <c r="P1703" s="295">
        <v>1.8958807</v>
      </c>
      <c r="Q1703" s="295" t="s">
        <v>408</v>
      </c>
      <c r="R1703" s="296">
        <v>0</v>
      </c>
      <c r="S1703" s="297">
        <v>9.2270929154320913E-4</v>
      </c>
      <c r="T1703" s="297">
        <v>1.4574475714052508E-3</v>
      </c>
      <c r="U1703" s="298">
        <v>0.63309947448301385</v>
      </c>
      <c r="V1703" s="295"/>
      <c r="W1703" s="295"/>
      <c r="X1703" s="295"/>
      <c r="Y1703" s="313"/>
      <c r="Z1703" s="313"/>
      <c r="AA1703" s="301"/>
      <c r="AB1703" s="295"/>
    </row>
    <row r="1704" spans="1:28" ht="15">
      <c r="A1704" s="247" t="s">
        <v>176</v>
      </c>
      <c r="B1704" s="287" t="s">
        <v>5470</v>
      </c>
      <c r="C1704" s="287" t="s">
        <v>5471</v>
      </c>
      <c r="D1704" s="305">
        <v>43</v>
      </c>
      <c r="E1704" s="287" t="s">
        <v>17</v>
      </c>
      <c r="F1704" s="289">
        <v>43707</v>
      </c>
      <c r="G1704" s="290" t="s">
        <v>499</v>
      </c>
      <c r="H1704" s="290" t="s">
        <v>1705</v>
      </c>
      <c r="I1704" s="291">
        <v>-51.289169139999998</v>
      </c>
      <c r="J1704" s="291">
        <v>4</v>
      </c>
      <c r="K1704" s="290" t="s">
        <v>815</v>
      </c>
      <c r="L1704" s="292">
        <v>54.97</v>
      </c>
      <c r="M1704" s="293" t="s">
        <v>1706</v>
      </c>
      <c r="N1704" s="293" t="s">
        <v>1707</v>
      </c>
      <c r="O1704" s="294" t="s">
        <v>450</v>
      </c>
      <c r="P1704" s="295">
        <v>-4.3805065000000001</v>
      </c>
      <c r="Q1704" s="295" t="s">
        <v>395</v>
      </c>
      <c r="R1704" s="296">
        <v>0</v>
      </c>
      <c r="S1704" s="297">
        <v>2.5700978748354592E-3</v>
      </c>
      <c r="T1704" s="297">
        <v>2.7257520290238655E-3</v>
      </c>
      <c r="U1704" s="298">
        <v>0.9428949689733338</v>
      </c>
      <c r="V1704" s="295"/>
      <c r="W1704" s="295"/>
      <c r="X1704" s="295"/>
      <c r="Y1704" s="313"/>
      <c r="Z1704" s="313"/>
      <c r="AA1704" s="301"/>
      <c r="AB1704" s="295"/>
    </row>
    <row r="1705" spans="1:28" ht="15">
      <c r="A1705" s="247" t="s">
        <v>176</v>
      </c>
      <c r="B1705" s="287" t="s">
        <v>5472</v>
      </c>
      <c r="C1705" s="287" t="s">
        <v>5473</v>
      </c>
      <c r="D1705" s="305">
        <v>44</v>
      </c>
      <c r="E1705" s="287" t="s">
        <v>17</v>
      </c>
      <c r="F1705" s="289">
        <v>43707</v>
      </c>
      <c r="G1705" s="290" t="s">
        <v>499</v>
      </c>
      <c r="H1705" s="290" t="s">
        <v>1715</v>
      </c>
      <c r="I1705" s="291">
        <v>-578.92903519000004</v>
      </c>
      <c r="J1705" s="291">
        <v>34</v>
      </c>
      <c r="K1705" s="290" t="s">
        <v>815</v>
      </c>
      <c r="L1705" s="292">
        <v>118.66</v>
      </c>
      <c r="M1705" s="293" t="s">
        <v>1716</v>
      </c>
      <c r="N1705" s="293" t="s">
        <v>1717</v>
      </c>
      <c r="O1705" s="294" t="s">
        <v>450</v>
      </c>
      <c r="P1705" s="295">
        <v>-3.3983409999999998</v>
      </c>
      <c r="Q1705" s="295" t="s">
        <v>408</v>
      </c>
      <c r="R1705" s="296">
        <v>0</v>
      </c>
      <c r="S1705" s="297">
        <v>2.6990980802316972E-3</v>
      </c>
      <c r="T1705" s="297">
        <v>3.2863200101188304E-3</v>
      </c>
      <c r="U1705" s="298">
        <v>0.82131322327739475</v>
      </c>
      <c r="V1705" s="295"/>
      <c r="W1705" s="295"/>
      <c r="X1705" s="295"/>
      <c r="Y1705" s="313"/>
      <c r="Z1705" s="313"/>
      <c r="AA1705" s="301"/>
      <c r="AB1705" s="295"/>
    </row>
    <row r="1706" spans="1:28" ht="15">
      <c r="A1706" s="247" t="s">
        <v>176</v>
      </c>
      <c r="B1706" s="287" t="s">
        <v>5474</v>
      </c>
      <c r="C1706" s="287" t="s">
        <v>5475</v>
      </c>
      <c r="D1706" s="305">
        <v>45</v>
      </c>
      <c r="E1706" s="287" t="s">
        <v>17</v>
      </c>
      <c r="F1706" s="289">
        <v>43707</v>
      </c>
      <c r="G1706" s="290" t="s">
        <v>499</v>
      </c>
      <c r="H1706" s="290" t="s">
        <v>1513</v>
      </c>
      <c r="I1706" s="291">
        <v>-72.706854509999999</v>
      </c>
      <c r="J1706" s="291">
        <v>60</v>
      </c>
      <c r="K1706" s="290" t="s">
        <v>815</v>
      </c>
      <c r="L1706" s="292">
        <v>112.56</v>
      </c>
      <c r="M1706" s="293" t="s">
        <v>1514</v>
      </c>
      <c r="N1706" s="293" t="s">
        <v>1515</v>
      </c>
      <c r="O1706" s="294" t="s">
        <v>450</v>
      </c>
      <c r="P1706" s="295">
        <v>-10.383248</v>
      </c>
      <c r="Q1706" s="295" t="s">
        <v>447</v>
      </c>
      <c r="R1706" s="296">
        <v>0</v>
      </c>
      <c r="S1706" s="297">
        <v>1.6892477822861416E-4</v>
      </c>
      <c r="T1706" s="297">
        <v>3.4939015504289583E-4</v>
      </c>
      <c r="U1706" s="298">
        <v>0.48348465401915713</v>
      </c>
      <c r="V1706" s="295"/>
      <c r="W1706" s="295"/>
      <c r="X1706" s="295"/>
      <c r="Y1706" s="313"/>
      <c r="Z1706" s="313"/>
      <c r="AA1706" s="301"/>
      <c r="AB1706" s="295"/>
    </row>
    <row r="1707" spans="1:28" ht="15">
      <c r="A1707" s="247" t="s">
        <v>176</v>
      </c>
      <c r="B1707" s="287" t="s">
        <v>5476</v>
      </c>
      <c r="C1707" s="287" t="s">
        <v>5477</v>
      </c>
      <c r="D1707" s="305">
        <v>46</v>
      </c>
      <c r="E1707" s="287" t="s">
        <v>17</v>
      </c>
      <c r="F1707" s="289">
        <v>43707</v>
      </c>
      <c r="G1707" s="290" t="s">
        <v>499</v>
      </c>
      <c r="H1707" s="290" t="s">
        <v>1530</v>
      </c>
      <c r="I1707" s="291">
        <v>-46.005431020000003</v>
      </c>
      <c r="J1707" s="291">
        <v>2</v>
      </c>
      <c r="K1707" s="290" t="s">
        <v>815</v>
      </c>
      <c r="L1707" s="292">
        <v>211.89</v>
      </c>
      <c r="M1707" s="293" t="s">
        <v>1531</v>
      </c>
      <c r="N1707" s="293" t="s">
        <v>1532</v>
      </c>
      <c r="O1707" s="294" t="s">
        <v>450</v>
      </c>
      <c r="P1707" s="295">
        <v>-9.9730490000000005E-2</v>
      </c>
      <c r="Q1707" s="295" t="s">
        <v>447</v>
      </c>
      <c r="R1707" s="296">
        <v>0</v>
      </c>
      <c r="S1707" s="297">
        <v>1.2751323038356658E-4</v>
      </c>
      <c r="T1707" s="297">
        <v>6.028779174708129E-4</v>
      </c>
      <c r="U1707" s="298">
        <v>0.21150754852410045</v>
      </c>
      <c r="V1707" s="295"/>
      <c r="W1707" s="295"/>
      <c r="X1707" s="295"/>
      <c r="Y1707" s="313"/>
      <c r="Z1707" s="313"/>
      <c r="AA1707" s="301"/>
      <c r="AB1707" s="295"/>
    </row>
    <row r="1708" spans="1:28" ht="15">
      <c r="A1708" s="247" t="s">
        <v>176</v>
      </c>
      <c r="B1708" s="287" t="s">
        <v>5478</v>
      </c>
      <c r="C1708" s="287" t="s">
        <v>5479</v>
      </c>
      <c r="D1708" s="305">
        <v>47</v>
      </c>
      <c r="E1708" s="287" t="s">
        <v>17</v>
      </c>
      <c r="F1708" s="289">
        <v>43707</v>
      </c>
      <c r="G1708" s="290" t="s">
        <v>499</v>
      </c>
      <c r="H1708" s="290" t="s">
        <v>2380</v>
      </c>
      <c r="I1708" s="291">
        <v>-153.30062154000001</v>
      </c>
      <c r="J1708" s="291">
        <v>6</v>
      </c>
      <c r="K1708" s="290" t="s">
        <v>815</v>
      </c>
      <c r="L1708" s="292">
        <v>110.15</v>
      </c>
      <c r="M1708" s="293" t="s">
        <v>2381</v>
      </c>
      <c r="N1708" s="293" t="s">
        <v>2382</v>
      </c>
      <c r="O1708" s="294" t="s">
        <v>450</v>
      </c>
      <c r="P1708" s="295">
        <v>-15.507035999999999</v>
      </c>
      <c r="Q1708" s="295" t="s">
        <v>408</v>
      </c>
      <c r="R1708" s="296">
        <v>0</v>
      </c>
      <c r="S1708" s="297">
        <v>9.3938618999515335E-4</v>
      </c>
      <c r="T1708" s="297">
        <v>4.3210443074061304E-4</v>
      </c>
      <c r="U1708" s="298">
        <v>2.1739795363474421</v>
      </c>
      <c r="V1708" s="295"/>
      <c r="W1708" s="295"/>
      <c r="X1708" s="295"/>
      <c r="Y1708" s="313"/>
      <c r="Z1708" s="313"/>
      <c r="AA1708" s="301"/>
      <c r="AB1708" s="295"/>
    </row>
    <row r="1709" spans="1:28" ht="15">
      <c r="A1709" s="247" t="s">
        <v>176</v>
      </c>
      <c r="B1709" s="287" t="s">
        <v>5480</v>
      </c>
      <c r="C1709" s="287" t="s">
        <v>5481</v>
      </c>
      <c r="D1709" s="305">
        <v>48</v>
      </c>
      <c r="E1709" s="287" t="s">
        <v>17</v>
      </c>
      <c r="F1709" s="289">
        <v>43707</v>
      </c>
      <c r="G1709" s="290" t="s">
        <v>499</v>
      </c>
      <c r="H1709" s="290" t="s">
        <v>1733</v>
      </c>
      <c r="I1709" s="291">
        <v>-109.45046868999999</v>
      </c>
      <c r="J1709" s="291">
        <v>54</v>
      </c>
      <c r="K1709" s="290" t="s">
        <v>815</v>
      </c>
      <c r="L1709" s="292">
        <v>126.42</v>
      </c>
      <c r="M1709" s="293" t="s">
        <v>1734</v>
      </c>
      <c r="N1709" s="293" t="s">
        <v>1735</v>
      </c>
      <c r="O1709" s="294" t="s">
        <v>450</v>
      </c>
      <c r="P1709" s="295">
        <v>5.2223920000000001</v>
      </c>
      <c r="Q1709" s="295" t="s">
        <v>280</v>
      </c>
      <c r="R1709" s="296">
        <v>0</v>
      </c>
      <c r="S1709" s="297">
        <v>3.3332882540818396E-3</v>
      </c>
      <c r="T1709" s="297">
        <v>2.4940630284429805E-3</v>
      </c>
      <c r="U1709" s="298">
        <v>1.3364891809341239</v>
      </c>
      <c r="V1709" s="295"/>
      <c r="W1709" s="295"/>
      <c r="X1709" s="295"/>
      <c r="Y1709" s="313"/>
      <c r="Z1709" s="313"/>
      <c r="AA1709" s="301"/>
      <c r="AB1709" s="295"/>
    </row>
    <row r="1710" spans="1:28" ht="15">
      <c r="A1710" s="247" t="s">
        <v>176</v>
      </c>
      <c r="B1710" s="287" t="s">
        <v>5482</v>
      </c>
      <c r="C1710" s="287" t="s">
        <v>5483</v>
      </c>
      <c r="D1710" s="305">
        <v>49</v>
      </c>
      <c r="E1710" s="287" t="s">
        <v>17</v>
      </c>
      <c r="F1710" s="289">
        <v>43707</v>
      </c>
      <c r="G1710" s="290" t="s">
        <v>499</v>
      </c>
      <c r="H1710" s="290" t="s">
        <v>779</v>
      </c>
      <c r="I1710" s="291">
        <v>-89.701574559999997</v>
      </c>
      <c r="J1710" s="291">
        <v>43</v>
      </c>
      <c r="K1710" s="290" t="s">
        <v>815</v>
      </c>
      <c r="L1710" s="292">
        <v>96.27</v>
      </c>
      <c r="M1710" s="293" t="s">
        <v>780</v>
      </c>
      <c r="N1710" s="293" t="s">
        <v>781</v>
      </c>
      <c r="O1710" s="294" t="s">
        <v>450</v>
      </c>
      <c r="P1710" s="295">
        <v>-5.0318719999999999</v>
      </c>
      <c r="Q1710" s="295" t="s">
        <v>280</v>
      </c>
      <c r="R1710" s="296">
        <v>0</v>
      </c>
      <c r="S1710" s="297">
        <v>1.5335507061770861E-4</v>
      </c>
      <c r="T1710" s="297">
        <v>3.715779196611948E-4</v>
      </c>
      <c r="U1710" s="298">
        <v>0.41271308789698252</v>
      </c>
      <c r="V1710" s="295"/>
      <c r="W1710" s="295"/>
      <c r="X1710" s="295"/>
      <c r="Y1710" s="313"/>
      <c r="Z1710" s="313"/>
      <c r="AA1710" s="301"/>
      <c r="AB1710" s="295"/>
    </row>
    <row r="1711" spans="1:28" ht="15">
      <c r="A1711" s="247" t="s">
        <v>176</v>
      </c>
      <c r="B1711" s="287" t="s">
        <v>5484</v>
      </c>
      <c r="C1711" s="287" t="s">
        <v>5485</v>
      </c>
      <c r="D1711" s="305">
        <v>50</v>
      </c>
      <c r="E1711" s="287" t="s">
        <v>17</v>
      </c>
      <c r="F1711" s="289">
        <v>43707</v>
      </c>
      <c r="G1711" s="290" t="s">
        <v>499</v>
      </c>
      <c r="H1711" s="290" t="s">
        <v>800</v>
      </c>
      <c r="I1711" s="291">
        <v>-101.68720629000001</v>
      </c>
      <c r="J1711" s="291">
        <v>35</v>
      </c>
      <c r="K1711" s="290" t="s">
        <v>815</v>
      </c>
      <c r="L1711" s="292">
        <v>50.21</v>
      </c>
      <c r="M1711" s="293" t="s">
        <v>801</v>
      </c>
      <c r="N1711" s="293" t="s">
        <v>802</v>
      </c>
      <c r="O1711" s="294" t="s">
        <v>450</v>
      </c>
      <c r="P1711" s="295">
        <v>-3.7356913</v>
      </c>
      <c r="Q1711" s="295" t="s">
        <v>280</v>
      </c>
      <c r="R1711" s="296">
        <v>0</v>
      </c>
      <c r="S1711" s="297">
        <v>1.4285049559201869E-5</v>
      </c>
      <c r="T1711" s="297">
        <v>5.0045452084668317E-4</v>
      </c>
      <c r="U1711" s="298">
        <v>2.8544151294775031E-2</v>
      </c>
      <c r="V1711" s="295"/>
      <c r="W1711" s="295"/>
      <c r="X1711" s="295"/>
      <c r="Y1711" s="313"/>
      <c r="Z1711" s="313"/>
      <c r="AA1711" s="301"/>
      <c r="AB1711" s="295"/>
    </row>
    <row r="1712" spans="1:28" ht="15">
      <c r="A1712" s="247" t="s">
        <v>176</v>
      </c>
      <c r="B1712" s="287" t="s">
        <v>5486</v>
      </c>
      <c r="C1712" s="287" t="s">
        <v>5487</v>
      </c>
      <c r="D1712" s="305">
        <v>1</v>
      </c>
      <c r="E1712" s="287" t="s">
        <v>18</v>
      </c>
      <c r="F1712" s="289">
        <v>43707</v>
      </c>
      <c r="G1712" s="290" t="s">
        <v>477</v>
      </c>
      <c r="H1712" s="290" t="s">
        <v>3727</v>
      </c>
      <c r="I1712" s="291">
        <v>-41.464021199999998</v>
      </c>
      <c r="J1712" s="291">
        <v>7</v>
      </c>
      <c r="K1712" s="290" t="s">
        <v>815</v>
      </c>
      <c r="L1712" s="292">
        <v>15.33</v>
      </c>
      <c r="M1712" s="293" t="s">
        <v>3728</v>
      </c>
      <c r="N1712" s="293" t="s">
        <v>3729</v>
      </c>
      <c r="O1712" s="294" t="s">
        <v>458</v>
      </c>
      <c r="P1712" s="295">
        <v>-6.670642</v>
      </c>
      <c r="Q1712" s="295" t="s">
        <v>447</v>
      </c>
      <c r="R1712" s="296">
        <v>0</v>
      </c>
      <c r="S1712" s="297">
        <v>6.2410036993584242E-5</v>
      </c>
      <c r="T1712" s="297">
        <v>4.1561321965640174E-4</v>
      </c>
      <c r="U1712" s="298">
        <v>0.15016374369703697</v>
      </c>
      <c r="V1712" s="295"/>
      <c r="W1712" s="295"/>
      <c r="X1712" s="295"/>
      <c r="Y1712" s="313"/>
      <c r="Z1712" s="313"/>
      <c r="AA1712" s="301"/>
      <c r="AB1712" s="295"/>
    </row>
    <row r="1713" spans="1:28" ht="15">
      <c r="A1713" s="247" t="s">
        <v>176</v>
      </c>
      <c r="B1713" s="287" t="s">
        <v>5488</v>
      </c>
      <c r="C1713" s="287" t="s">
        <v>5489</v>
      </c>
      <c r="D1713" s="305">
        <v>2</v>
      </c>
      <c r="E1713" s="287" t="s">
        <v>18</v>
      </c>
      <c r="F1713" s="289">
        <v>43707</v>
      </c>
      <c r="G1713" s="290" t="s">
        <v>477</v>
      </c>
      <c r="H1713" s="290" t="s">
        <v>2529</v>
      </c>
      <c r="I1713" s="291">
        <v>-209.07221641999999</v>
      </c>
      <c r="J1713" s="291">
        <v>69</v>
      </c>
      <c r="K1713" s="290" t="s">
        <v>815</v>
      </c>
      <c r="L1713" s="292">
        <v>122.95</v>
      </c>
      <c r="M1713" s="293" t="s">
        <v>2530</v>
      </c>
      <c r="N1713" s="293" t="s">
        <v>2531</v>
      </c>
      <c r="O1713" s="294" t="s">
        <v>458</v>
      </c>
      <c r="P1713" s="295">
        <v>-2.3642539999999999</v>
      </c>
      <c r="Q1713" s="295" t="s">
        <v>408</v>
      </c>
      <c r="R1713" s="296">
        <v>0</v>
      </c>
      <c r="S1713" s="297">
        <v>2.6972030172545233E-6</v>
      </c>
      <c r="T1713" s="297">
        <v>2.4906084484341073E-4</v>
      </c>
      <c r="U1713" s="298">
        <v>1.0829494370945002E-2</v>
      </c>
      <c r="V1713" s="295"/>
      <c r="W1713" s="295"/>
      <c r="X1713" s="295"/>
      <c r="Y1713" s="313"/>
      <c r="Z1713" s="313"/>
      <c r="AA1713" s="301"/>
      <c r="AB1713" s="295"/>
    </row>
    <row r="1714" spans="1:28" ht="15">
      <c r="A1714" s="247" t="s">
        <v>176</v>
      </c>
      <c r="B1714" s="287" t="s">
        <v>5490</v>
      </c>
      <c r="C1714" s="287" t="s">
        <v>5491</v>
      </c>
      <c r="D1714" s="305">
        <v>3</v>
      </c>
      <c r="E1714" s="287" t="s">
        <v>18</v>
      </c>
      <c r="F1714" s="289">
        <v>43707</v>
      </c>
      <c r="G1714" s="290" t="s">
        <v>477</v>
      </c>
      <c r="H1714" s="290" t="s">
        <v>3440</v>
      </c>
      <c r="I1714" s="291">
        <v>-108.42524889000001</v>
      </c>
      <c r="J1714" s="291">
        <v>5</v>
      </c>
      <c r="K1714" s="290" t="s">
        <v>815</v>
      </c>
      <c r="L1714" s="292">
        <v>43.74</v>
      </c>
      <c r="M1714" s="293" t="s">
        <v>3441</v>
      </c>
      <c r="N1714" s="293" t="s">
        <v>3442</v>
      </c>
      <c r="O1714" s="294" t="s">
        <v>458</v>
      </c>
      <c r="P1714" s="295">
        <v>-1.784575</v>
      </c>
      <c r="Q1714" s="295" t="s">
        <v>404</v>
      </c>
      <c r="R1714" s="296">
        <v>0</v>
      </c>
      <c r="S1714" s="297">
        <v>2.9094095620287998E-3</v>
      </c>
      <c r="T1714" s="297">
        <v>3.6761947352467162E-3</v>
      </c>
      <c r="U1714" s="298">
        <v>0.79141878261613474</v>
      </c>
      <c r="V1714" s="295"/>
      <c r="W1714" s="295"/>
      <c r="X1714" s="295"/>
      <c r="Y1714" s="313"/>
      <c r="Z1714" s="313"/>
      <c r="AA1714" s="301"/>
      <c r="AB1714" s="295"/>
    </row>
    <row r="1715" spans="1:28" ht="15">
      <c r="A1715" s="247" t="s">
        <v>176</v>
      </c>
      <c r="B1715" s="287" t="s">
        <v>5492</v>
      </c>
      <c r="C1715" s="287" t="s">
        <v>5493</v>
      </c>
      <c r="D1715" s="305">
        <v>4</v>
      </c>
      <c r="E1715" s="287" t="s">
        <v>18</v>
      </c>
      <c r="F1715" s="289">
        <v>43707</v>
      </c>
      <c r="G1715" s="290" t="s">
        <v>477</v>
      </c>
      <c r="H1715" s="290" t="s">
        <v>3980</v>
      </c>
      <c r="I1715" s="291">
        <v>-39.427569720000001</v>
      </c>
      <c r="J1715" s="291">
        <v>29</v>
      </c>
      <c r="K1715" s="290" t="s">
        <v>815</v>
      </c>
      <c r="L1715" s="292">
        <v>120.37</v>
      </c>
      <c r="M1715" s="293" t="s">
        <v>3981</v>
      </c>
      <c r="N1715" s="293" t="s">
        <v>3982</v>
      </c>
      <c r="O1715" s="294" t="s">
        <v>458</v>
      </c>
      <c r="P1715" s="295">
        <v>-0.66736340000000005</v>
      </c>
      <c r="Q1715" s="295" t="s">
        <v>408</v>
      </c>
      <c r="R1715" s="296">
        <v>0</v>
      </c>
      <c r="S1715" s="297">
        <v>3.9200241257013472E-3</v>
      </c>
      <c r="T1715" s="297">
        <v>3.4140662254760587E-3</v>
      </c>
      <c r="U1715" s="298">
        <v>1.1481980333157531</v>
      </c>
      <c r="V1715" s="295"/>
      <c r="W1715" s="295"/>
      <c r="X1715" s="295"/>
      <c r="Y1715" s="313"/>
      <c r="Z1715" s="313"/>
      <c r="AA1715" s="301"/>
      <c r="AB1715" s="295"/>
    </row>
    <row r="1716" spans="1:28" ht="15">
      <c r="A1716" s="247" t="s">
        <v>176</v>
      </c>
      <c r="B1716" s="287" t="s">
        <v>5494</v>
      </c>
      <c r="C1716" s="287" t="s">
        <v>5495</v>
      </c>
      <c r="D1716" s="305">
        <v>5</v>
      </c>
      <c r="E1716" s="287" t="s">
        <v>18</v>
      </c>
      <c r="F1716" s="289">
        <v>43707</v>
      </c>
      <c r="G1716" s="290" t="s">
        <v>477</v>
      </c>
      <c r="H1716" s="290" t="s">
        <v>1054</v>
      </c>
      <c r="I1716" s="291">
        <v>-63.709812139999997</v>
      </c>
      <c r="J1716" s="291">
        <v>19</v>
      </c>
      <c r="K1716" s="290" t="s">
        <v>815</v>
      </c>
      <c r="L1716" s="292">
        <v>230.19</v>
      </c>
      <c r="M1716" s="293" t="s">
        <v>1055</v>
      </c>
      <c r="N1716" s="293" t="s">
        <v>1056</v>
      </c>
      <c r="O1716" s="294" t="s">
        <v>458</v>
      </c>
      <c r="P1716" s="295">
        <v>2.7454852999999999</v>
      </c>
      <c r="Q1716" s="295" t="s">
        <v>408</v>
      </c>
      <c r="R1716" s="296">
        <v>0</v>
      </c>
      <c r="S1716" s="297">
        <v>5.3771789901405076E-3</v>
      </c>
      <c r="T1716" s="297">
        <v>4.2401285132844524E-3</v>
      </c>
      <c r="U1716" s="298">
        <v>1.2681641542924091</v>
      </c>
      <c r="V1716" s="295"/>
      <c r="W1716" s="295"/>
      <c r="X1716" s="295"/>
      <c r="Y1716" s="313"/>
      <c r="Z1716" s="313"/>
      <c r="AA1716" s="301"/>
      <c r="AB1716" s="295"/>
    </row>
    <row r="1717" spans="1:28" ht="15">
      <c r="A1717" s="247" t="s">
        <v>176</v>
      </c>
      <c r="B1717" s="287" t="s">
        <v>5496</v>
      </c>
      <c r="C1717" s="287" t="s">
        <v>5497</v>
      </c>
      <c r="D1717" s="305">
        <v>6</v>
      </c>
      <c r="E1717" s="287" t="s">
        <v>18</v>
      </c>
      <c r="F1717" s="289">
        <v>43707</v>
      </c>
      <c r="G1717" s="290" t="s">
        <v>477</v>
      </c>
      <c r="H1717" s="290" t="s">
        <v>4246</v>
      </c>
      <c r="I1717" s="291">
        <v>-40.41680934</v>
      </c>
      <c r="J1717" s="291">
        <v>9</v>
      </c>
      <c r="K1717" s="290" t="s">
        <v>815</v>
      </c>
      <c r="L1717" s="292">
        <v>208.62</v>
      </c>
      <c r="M1717" s="293" t="s">
        <v>4247</v>
      </c>
      <c r="N1717" s="293" t="s">
        <v>4248</v>
      </c>
      <c r="O1717" s="294" t="s">
        <v>458</v>
      </c>
      <c r="P1717" s="295">
        <v>-1.6293347</v>
      </c>
      <c r="Q1717" s="295" t="s">
        <v>408</v>
      </c>
      <c r="R1717" s="296">
        <v>0</v>
      </c>
      <c r="S1717" s="297">
        <v>4.8115588999779919E-3</v>
      </c>
      <c r="T1717" s="297">
        <v>5.1409525358090489E-3</v>
      </c>
      <c r="U1717" s="298">
        <v>0.93592750885430631</v>
      </c>
      <c r="V1717" s="295"/>
      <c r="W1717" s="295"/>
      <c r="X1717" s="295"/>
      <c r="Y1717" s="313"/>
      <c r="Z1717" s="313"/>
      <c r="AA1717" s="301"/>
      <c r="AB1717" s="295"/>
    </row>
    <row r="1718" spans="1:28" ht="15">
      <c r="A1718" s="247" t="s">
        <v>176</v>
      </c>
      <c r="B1718" s="287" t="s">
        <v>5498</v>
      </c>
      <c r="C1718" s="287" t="s">
        <v>5499</v>
      </c>
      <c r="D1718" s="305">
        <v>7</v>
      </c>
      <c r="E1718" s="287" t="s">
        <v>18</v>
      </c>
      <c r="F1718" s="289">
        <v>43707</v>
      </c>
      <c r="G1718" s="290" t="s">
        <v>477</v>
      </c>
      <c r="H1718" s="290" t="s">
        <v>1568</v>
      </c>
      <c r="I1718" s="291">
        <v>-696.68437666</v>
      </c>
      <c r="J1718" s="291">
        <v>3</v>
      </c>
      <c r="K1718" s="290" t="s">
        <v>815</v>
      </c>
      <c r="L1718" s="292">
        <v>24.22</v>
      </c>
      <c r="M1718" s="293" t="s">
        <v>1569</v>
      </c>
      <c r="N1718" s="293" t="s">
        <v>1570</v>
      </c>
      <c r="O1718" s="294" t="s">
        <v>458</v>
      </c>
      <c r="P1718" s="295">
        <v>-2.130735</v>
      </c>
      <c r="Q1718" s="295" t="s">
        <v>408</v>
      </c>
      <c r="R1718" s="296">
        <v>0</v>
      </c>
      <c r="S1718" s="297">
        <v>3.701005019145013E-5</v>
      </c>
      <c r="T1718" s="297">
        <v>2.2989420242246658E-4</v>
      </c>
      <c r="U1718" s="298">
        <v>0.16098731417088269</v>
      </c>
      <c r="V1718" s="295"/>
      <c r="W1718" s="295"/>
      <c r="X1718" s="295"/>
      <c r="Y1718" s="313"/>
      <c r="Z1718" s="313"/>
      <c r="AA1718" s="301"/>
      <c r="AB1718" s="295"/>
    </row>
    <row r="1719" spans="1:28" ht="15">
      <c r="A1719" s="247" t="s">
        <v>176</v>
      </c>
      <c r="B1719" s="287" t="s">
        <v>5500</v>
      </c>
      <c r="C1719" s="287" t="s">
        <v>5501</v>
      </c>
      <c r="D1719" s="305">
        <v>8</v>
      </c>
      <c r="E1719" s="287" t="s">
        <v>18</v>
      </c>
      <c r="F1719" s="289">
        <v>43707</v>
      </c>
      <c r="G1719" s="290" t="s">
        <v>477</v>
      </c>
      <c r="H1719" s="290" t="s">
        <v>2850</v>
      </c>
      <c r="I1719" s="291">
        <v>-45.995085209999999</v>
      </c>
      <c r="J1719" s="291">
        <v>28</v>
      </c>
      <c r="K1719" s="290" t="s">
        <v>815</v>
      </c>
      <c r="L1719" s="292">
        <v>42.06</v>
      </c>
      <c r="M1719" s="293" t="s">
        <v>2851</v>
      </c>
      <c r="N1719" s="293" t="s">
        <v>2852</v>
      </c>
      <c r="O1719" s="294" t="s">
        <v>458</v>
      </c>
      <c r="P1719" s="295">
        <v>-4.5233910000000002</v>
      </c>
      <c r="Q1719" s="295" t="s">
        <v>408</v>
      </c>
      <c r="R1719" s="296">
        <v>0</v>
      </c>
      <c r="S1719" s="297">
        <v>7.6119982441919041E-4</v>
      </c>
      <c r="T1719" s="297">
        <v>6.170535290155267E-4</v>
      </c>
      <c r="U1719" s="298">
        <v>1.2336041990289575</v>
      </c>
      <c r="V1719" s="295"/>
      <c r="W1719" s="295"/>
      <c r="X1719" s="295"/>
      <c r="Y1719" s="313"/>
      <c r="Z1719" s="313"/>
      <c r="AA1719" s="301"/>
      <c r="AB1719" s="295"/>
    </row>
    <row r="1720" spans="1:28" ht="15">
      <c r="A1720" s="247" t="s">
        <v>176</v>
      </c>
      <c r="B1720" s="287" t="s">
        <v>5502</v>
      </c>
      <c r="C1720" s="287" t="s">
        <v>5503</v>
      </c>
      <c r="D1720" s="305">
        <v>9</v>
      </c>
      <c r="E1720" s="287" t="s">
        <v>18</v>
      </c>
      <c r="F1720" s="289">
        <v>43707</v>
      </c>
      <c r="G1720" s="290" t="s">
        <v>477</v>
      </c>
      <c r="H1720" s="290" t="s">
        <v>1588</v>
      </c>
      <c r="I1720" s="291">
        <v>-226.76366006999999</v>
      </c>
      <c r="J1720" s="291">
        <v>16</v>
      </c>
      <c r="K1720" s="290" t="s">
        <v>815</v>
      </c>
      <c r="L1720" s="292">
        <v>45</v>
      </c>
      <c r="M1720" s="293" t="s">
        <v>1589</v>
      </c>
      <c r="N1720" s="293" t="s">
        <v>1590</v>
      </c>
      <c r="O1720" s="294" t="s">
        <v>458</v>
      </c>
      <c r="P1720" s="295">
        <v>0.55636169999999996</v>
      </c>
      <c r="Q1720" s="295" t="s">
        <v>408</v>
      </c>
      <c r="R1720" s="296">
        <v>0</v>
      </c>
      <c r="S1720" s="297">
        <v>1.0456384857569796E-5</v>
      </c>
      <c r="T1720" s="297">
        <v>3.4827234364030659E-4</v>
      </c>
      <c r="U1720" s="298">
        <v>3.0023586565257339E-2</v>
      </c>
      <c r="V1720" s="295"/>
      <c r="W1720" s="295"/>
      <c r="X1720" s="295"/>
      <c r="Y1720" s="313"/>
      <c r="Z1720" s="313"/>
      <c r="AA1720" s="301"/>
      <c r="AB1720" s="295"/>
    </row>
    <row r="1721" spans="1:28" ht="15">
      <c r="A1721" s="247" t="s">
        <v>176</v>
      </c>
      <c r="B1721" s="287" t="s">
        <v>5504</v>
      </c>
      <c r="C1721" s="287" t="s">
        <v>5505</v>
      </c>
      <c r="D1721" s="305">
        <v>10</v>
      </c>
      <c r="E1721" s="287" t="s">
        <v>18</v>
      </c>
      <c r="F1721" s="289">
        <v>43707</v>
      </c>
      <c r="G1721" s="290" t="s">
        <v>477</v>
      </c>
      <c r="H1721" s="290" t="s">
        <v>1307</v>
      </c>
      <c r="I1721" s="291">
        <v>-68.026999770000003</v>
      </c>
      <c r="J1721" s="291">
        <v>111</v>
      </c>
      <c r="K1721" s="290" t="s">
        <v>815</v>
      </c>
      <c r="L1721" s="292">
        <v>83.28</v>
      </c>
      <c r="M1721" s="293" t="s">
        <v>1308</v>
      </c>
      <c r="N1721" s="293" t="s">
        <v>1309</v>
      </c>
      <c r="O1721" s="294" t="s">
        <v>458</v>
      </c>
      <c r="P1721" s="295">
        <v>-5.5720150000000004</v>
      </c>
      <c r="Q1721" s="295" t="s">
        <v>408</v>
      </c>
      <c r="R1721" s="296">
        <v>0</v>
      </c>
      <c r="S1721" s="297">
        <v>2.4972389699712147E-4</v>
      </c>
      <c r="T1721" s="297">
        <v>5.6874084972359257E-4</v>
      </c>
      <c r="U1721" s="298">
        <v>0.43908204785797789</v>
      </c>
      <c r="V1721" s="295"/>
      <c r="W1721" s="295"/>
      <c r="X1721" s="295"/>
      <c r="Y1721" s="313"/>
      <c r="Z1721" s="313"/>
      <c r="AA1721" s="301"/>
      <c r="AB1721" s="295"/>
    </row>
    <row r="1722" spans="1:28" ht="15">
      <c r="A1722" s="247" t="s">
        <v>176</v>
      </c>
      <c r="B1722" s="287" t="s">
        <v>5506</v>
      </c>
      <c r="C1722" s="287" t="s">
        <v>5507</v>
      </c>
      <c r="D1722" s="305">
        <v>11</v>
      </c>
      <c r="E1722" s="287" t="s">
        <v>18</v>
      </c>
      <c r="F1722" s="289">
        <v>43707</v>
      </c>
      <c r="G1722" s="290" t="s">
        <v>477</v>
      </c>
      <c r="H1722" s="290" t="s">
        <v>1312</v>
      </c>
      <c r="I1722" s="291">
        <v>-38.870603920000001</v>
      </c>
      <c r="J1722" s="291">
        <v>20</v>
      </c>
      <c r="K1722" s="290" t="s">
        <v>815</v>
      </c>
      <c r="L1722" s="292">
        <v>96.8</v>
      </c>
      <c r="M1722" s="293" t="s">
        <v>1313</v>
      </c>
      <c r="N1722" s="293" t="s">
        <v>1314</v>
      </c>
      <c r="O1722" s="294" t="s">
        <v>458</v>
      </c>
      <c r="P1722" s="295">
        <v>2.2969723000000002</v>
      </c>
      <c r="Q1722" s="295" t="s">
        <v>408</v>
      </c>
      <c r="R1722" s="296">
        <v>0</v>
      </c>
      <c r="S1722" s="297">
        <v>3.9936437877211088E-4</v>
      </c>
      <c r="T1722" s="297">
        <v>2.8064843720127727E-3</v>
      </c>
      <c r="U1722" s="298">
        <v>0.14230058886295957</v>
      </c>
      <c r="V1722" s="295"/>
      <c r="W1722" s="295"/>
      <c r="X1722" s="295"/>
      <c r="Y1722" s="313"/>
      <c r="Z1722" s="313"/>
      <c r="AA1722" s="301"/>
      <c r="AB1722" s="295"/>
    </row>
    <row r="1723" spans="1:28" ht="15">
      <c r="A1723" s="247" t="s">
        <v>176</v>
      </c>
      <c r="B1723" s="287" t="s">
        <v>5508</v>
      </c>
      <c r="C1723" s="287" t="s">
        <v>5509</v>
      </c>
      <c r="D1723" s="305">
        <v>12</v>
      </c>
      <c r="E1723" s="287" t="s">
        <v>18</v>
      </c>
      <c r="F1723" s="289">
        <v>43707</v>
      </c>
      <c r="G1723" s="290" t="s">
        <v>477</v>
      </c>
      <c r="H1723" s="290" t="s">
        <v>1600</v>
      </c>
      <c r="I1723" s="291">
        <v>-734.25572451000005</v>
      </c>
      <c r="J1723" s="291">
        <v>73</v>
      </c>
      <c r="K1723" s="290" t="s">
        <v>815</v>
      </c>
      <c r="L1723" s="292">
        <v>158.16</v>
      </c>
      <c r="M1723" s="293" t="s">
        <v>1601</v>
      </c>
      <c r="N1723" s="293" t="s">
        <v>1602</v>
      </c>
      <c r="O1723" s="294" t="s">
        <v>458</v>
      </c>
      <c r="P1723" s="295">
        <v>-3.0565798000000002</v>
      </c>
      <c r="Q1723" s="295" t="s">
        <v>399</v>
      </c>
      <c r="R1723" s="296">
        <v>0</v>
      </c>
      <c r="S1723" s="297">
        <v>7.9522018893628417E-5</v>
      </c>
      <c r="T1723" s="297">
        <v>8.4085607844140427E-4</v>
      </c>
      <c r="U1723" s="298">
        <v>9.4572687208290152E-2</v>
      </c>
      <c r="V1723" s="295"/>
      <c r="W1723" s="295"/>
      <c r="X1723" s="295"/>
      <c r="Y1723" s="313"/>
      <c r="Z1723" s="313"/>
      <c r="AA1723" s="301"/>
      <c r="AB1723" s="295"/>
    </row>
    <row r="1724" spans="1:28" ht="15">
      <c r="A1724" s="247" t="s">
        <v>176</v>
      </c>
      <c r="B1724" s="287" t="s">
        <v>5510</v>
      </c>
      <c r="C1724" s="287" t="s">
        <v>5511</v>
      </c>
      <c r="D1724" s="305">
        <v>13</v>
      </c>
      <c r="E1724" s="287" t="s">
        <v>18</v>
      </c>
      <c r="F1724" s="289">
        <v>43707</v>
      </c>
      <c r="G1724" s="290" t="s">
        <v>477</v>
      </c>
      <c r="H1724" s="290" t="s">
        <v>5406</v>
      </c>
      <c r="I1724" s="291">
        <v>-35.928335240000003</v>
      </c>
      <c r="J1724" s="291">
        <v>135</v>
      </c>
      <c r="K1724" s="290" t="s">
        <v>815</v>
      </c>
      <c r="L1724" s="292">
        <v>154.91</v>
      </c>
      <c r="M1724" s="293" t="s">
        <v>5407</v>
      </c>
      <c r="N1724" s="293" t="s">
        <v>5408</v>
      </c>
      <c r="O1724" s="294" t="s">
        <v>458</v>
      </c>
      <c r="P1724" s="295">
        <v>-8.6990595000000006</v>
      </c>
      <c r="Q1724" s="295" t="s">
        <v>408</v>
      </c>
      <c r="R1724" s="296">
        <v>0</v>
      </c>
      <c r="S1724" s="297">
        <v>2.1079473405138998E-3</v>
      </c>
      <c r="T1724" s="297">
        <v>1.9731582999798266E-3</v>
      </c>
      <c r="U1724" s="298">
        <v>1.0683113161956905</v>
      </c>
      <c r="V1724" s="295"/>
      <c r="W1724" s="295"/>
      <c r="X1724" s="295"/>
      <c r="Y1724" s="313"/>
      <c r="Z1724" s="313"/>
      <c r="AA1724" s="301"/>
      <c r="AB1724" s="295"/>
    </row>
    <row r="1725" spans="1:28" ht="15">
      <c r="A1725" s="247" t="s">
        <v>176</v>
      </c>
      <c r="B1725" s="287" t="s">
        <v>5512</v>
      </c>
      <c r="C1725" s="287" t="s">
        <v>5513</v>
      </c>
      <c r="D1725" s="305">
        <v>14</v>
      </c>
      <c r="E1725" s="287" t="s">
        <v>18</v>
      </c>
      <c r="F1725" s="289">
        <v>43707</v>
      </c>
      <c r="G1725" s="290" t="s">
        <v>477</v>
      </c>
      <c r="H1725" s="290" t="s">
        <v>1367</v>
      </c>
      <c r="I1725" s="291">
        <v>-158.97410841000001</v>
      </c>
      <c r="J1725" s="291">
        <v>11</v>
      </c>
      <c r="K1725" s="290" t="s">
        <v>815</v>
      </c>
      <c r="L1725" s="292">
        <v>106.94</v>
      </c>
      <c r="M1725" s="293" t="s">
        <v>1368</v>
      </c>
      <c r="N1725" s="293" t="s">
        <v>1369</v>
      </c>
      <c r="O1725" s="294" t="s">
        <v>458</v>
      </c>
      <c r="P1725" s="295">
        <v>-0.43630600000000003</v>
      </c>
      <c r="Q1725" s="295" t="s">
        <v>408</v>
      </c>
      <c r="R1725" s="296">
        <v>0</v>
      </c>
      <c r="S1725" s="297">
        <v>3.5089360948115486E-3</v>
      </c>
      <c r="T1725" s="297">
        <v>2.5255341485953884E-3</v>
      </c>
      <c r="U1725" s="298">
        <v>1.3893837455189799</v>
      </c>
      <c r="V1725" s="295"/>
      <c r="W1725" s="295"/>
      <c r="X1725" s="295"/>
      <c r="Y1725" s="313"/>
      <c r="Z1725" s="313"/>
      <c r="AA1725" s="301"/>
      <c r="AB1725" s="295"/>
    </row>
    <row r="1726" spans="1:28" ht="15">
      <c r="A1726" s="247" t="s">
        <v>5514</v>
      </c>
      <c r="B1726" s="287" t="s">
        <v>5515</v>
      </c>
      <c r="C1726" s="287" t="s">
        <v>5516</v>
      </c>
      <c r="D1726" s="305">
        <v>15</v>
      </c>
      <c r="E1726" s="287" t="s">
        <v>18</v>
      </c>
      <c r="F1726" s="289">
        <v>43707</v>
      </c>
      <c r="G1726" s="290" t="s">
        <v>477</v>
      </c>
      <c r="H1726" s="290" t="s">
        <v>2745</v>
      </c>
      <c r="I1726" s="291">
        <v>-33.991835610000003</v>
      </c>
      <c r="J1726" s="291">
        <v>1</v>
      </c>
      <c r="K1726" s="290" t="s">
        <v>815</v>
      </c>
      <c r="L1726" s="292">
        <v>9.17</v>
      </c>
      <c r="M1726" s="293" t="s">
        <v>2746</v>
      </c>
      <c r="N1726" s="293" t="s">
        <v>2747</v>
      </c>
      <c r="O1726" s="294" t="s">
        <v>458</v>
      </c>
      <c r="P1726" s="295">
        <v>0</v>
      </c>
      <c r="Q1726" s="295" t="s">
        <v>447</v>
      </c>
      <c r="R1726" s="296">
        <v>0</v>
      </c>
      <c r="S1726" s="297">
        <v>2.6208631375655893E-5</v>
      </c>
      <c r="T1726" s="297">
        <v>1.4550325195899906E-3</v>
      </c>
      <c r="U1726" s="298">
        <v>1.8012402487774738E-2</v>
      </c>
      <c r="V1726" s="295"/>
      <c r="W1726" s="295"/>
      <c r="X1726" s="295"/>
      <c r="Y1726" s="313"/>
      <c r="Z1726" s="313"/>
      <c r="AA1726" s="301"/>
      <c r="AB1726" s="295"/>
    </row>
    <row r="1727" spans="1:28" ht="15">
      <c r="A1727" s="247" t="s">
        <v>176</v>
      </c>
      <c r="B1727" s="287" t="s">
        <v>5517</v>
      </c>
      <c r="C1727" s="287" t="s">
        <v>5518</v>
      </c>
      <c r="D1727" s="305">
        <v>16</v>
      </c>
      <c r="E1727" s="287" t="s">
        <v>18</v>
      </c>
      <c r="F1727" s="289">
        <v>43707</v>
      </c>
      <c r="G1727" s="290" t="s">
        <v>477</v>
      </c>
      <c r="H1727" s="290" t="s">
        <v>604</v>
      </c>
      <c r="I1727" s="291">
        <v>-630.94098095000004</v>
      </c>
      <c r="J1727" s="291">
        <v>29</v>
      </c>
      <c r="K1727" s="290" t="s">
        <v>815</v>
      </c>
      <c r="L1727" s="292">
        <v>133.66999999999999</v>
      </c>
      <c r="M1727" s="293" t="s">
        <v>605</v>
      </c>
      <c r="N1727" s="293" t="s">
        <v>606</v>
      </c>
      <c r="O1727" s="294" t="s">
        <v>458</v>
      </c>
      <c r="P1727" s="295">
        <v>-7.1700334999999997</v>
      </c>
      <c r="Q1727" s="295" t="s">
        <v>408</v>
      </c>
      <c r="R1727" s="296">
        <v>0</v>
      </c>
      <c r="S1727" s="297">
        <v>3.2974993518166361E-4</v>
      </c>
      <c r="T1727" s="297">
        <v>4.9367737112941679E-4</v>
      </c>
      <c r="U1727" s="298">
        <v>0.66794622250413049</v>
      </c>
      <c r="V1727" s="295"/>
      <c r="W1727" s="295"/>
      <c r="X1727" s="295"/>
      <c r="Y1727" s="313"/>
      <c r="Z1727" s="313"/>
      <c r="AA1727" s="301"/>
      <c r="AB1727" s="295"/>
    </row>
    <row r="1728" spans="1:28" ht="15">
      <c r="A1728" s="247" t="s">
        <v>176</v>
      </c>
      <c r="B1728" s="287" t="s">
        <v>5519</v>
      </c>
      <c r="C1728" s="287" t="s">
        <v>5520</v>
      </c>
      <c r="D1728" s="305">
        <v>17</v>
      </c>
      <c r="E1728" s="287" t="s">
        <v>18</v>
      </c>
      <c r="F1728" s="289">
        <v>43707</v>
      </c>
      <c r="G1728" s="290" t="s">
        <v>477</v>
      </c>
      <c r="H1728" s="290" t="s">
        <v>5417</v>
      </c>
      <c r="I1728" s="291">
        <v>-92.023389699999996</v>
      </c>
      <c r="J1728" s="291">
        <v>41</v>
      </c>
      <c r="K1728" s="290" t="s">
        <v>815</v>
      </c>
      <c r="L1728" s="292">
        <v>13.66</v>
      </c>
      <c r="M1728" s="293" t="s">
        <v>5418</v>
      </c>
      <c r="N1728" s="293" t="s">
        <v>5419</v>
      </c>
      <c r="O1728" s="294" t="s">
        <v>458</v>
      </c>
      <c r="P1728" s="295">
        <v>-8.3281569999999991</v>
      </c>
      <c r="Q1728" s="295" t="s">
        <v>408</v>
      </c>
      <c r="R1728" s="296">
        <v>0</v>
      </c>
      <c r="S1728" s="297">
        <v>1.0488188476959907E-4</v>
      </c>
      <c r="T1728" s="297">
        <v>2.0889969576078359E-4</v>
      </c>
      <c r="U1728" s="298">
        <v>0.50206815470761634</v>
      </c>
      <c r="V1728" s="295"/>
      <c r="W1728" s="295"/>
      <c r="X1728" s="295"/>
      <c r="Y1728" s="313"/>
      <c r="Z1728" s="313"/>
      <c r="AA1728" s="301"/>
      <c r="AB1728" s="295"/>
    </row>
    <row r="1729" spans="1:28" ht="15">
      <c r="A1729" s="247" t="s">
        <v>176</v>
      </c>
      <c r="B1729" s="287" t="s">
        <v>5521</v>
      </c>
      <c r="C1729" s="287" t="s">
        <v>5522</v>
      </c>
      <c r="D1729" s="305">
        <v>18</v>
      </c>
      <c r="E1729" s="287" t="s">
        <v>18</v>
      </c>
      <c r="F1729" s="289">
        <v>43707</v>
      </c>
      <c r="G1729" s="290" t="s">
        <v>477</v>
      </c>
      <c r="H1729" s="290" t="s">
        <v>2898</v>
      </c>
      <c r="I1729" s="291">
        <v>-44.809505289999997</v>
      </c>
      <c r="J1729" s="291">
        <v>44</v>
      </c>
      <c r="K1729" s="290" t="s">
        <v>815</v>
      </c>
      <c r="L1729" s="292">
        <v>31.9</v>
      </c>
      <c r="M1729" s="293" t="s">
        <v>2899</v>
      </c>
      <c r="N1729" s="293" t="s">
        <v>2900</v>
      </c>
      <c r="O1729" s="294" t="s">
        <v>458</v>
      </c>
      <c r="P1729" s="295">
        <v>-6.7635480000000001</v>
      </c>
      <c r="Q1729" s="295" t="s">
        <v>408</v>
      </c>
      <c r="R1729" s="296">
        <v>0</v>
      </c>
      <c r="S1729" s="297">
        <v>2.3937114497665565E-4</v>
      </c>
      <c r="T1729" s="297">
        <v>2.0689468876917614E-4</v>
      </c>
      <c r="U1729" s="298">
        <v>1.1569709517469158</v>
      </c>
      <c r="V1729" s="295"/>
      <c r="W1729" s="295"/>
      <c r="X1729" s="295"/>
      <c r="Y1729" s="313"/>
      <c r="Z1729" s="313"/>
      <c r="AA1729" s="301"/>
      <c r="AB1729" s="295"/>
    </row>
    <row r="1730" spans="1:28" ht="15">
      <c r="A1730" s="247" t="s">
        <v>176</v>
      </c>
      <c r="B1730" s="287" t="s">
        <v>5523</v>
      </c>
      <c r="C1730" s="287" t="s">
        <v>5524</v>
      </c>
      <c r="D1730" s="305">
        <v>19</v>
      </c>
      <c r="E1730" s="287" t="s">
        <v>18</v>
      </c>
      <c r="F1730" s="289">
        <v>43707</v>
      </c>
      <c r="G1730" s="290" t="s">
        <v>477</v>
      </c>
      <c r="H1730" s="290" t="s">
        <v>1618</v>
      </c>
      <c r="I1730" s="291">
        <v>-62.467221410000001</v>
      </c>
      <c r="J1730" s="291">
        <v>49</v>
      </c>
      <c r="K1730" s="290" t="s">
        <v>815</v>
      </c>
      <c r="L1730" s="292">
        <v>158.47999999999999</v>
      </c>
      <c r="M1730" s="293" t="s">
        <v>1619</v>
      </c>
      <c r="N1730" s="293" t="s">
        <v>1620</v>
      </c>
      <c r="O1730" s="294" t="s">
        <v>458</v>
      </c>
      <c r="P1730" s="295">
        <v>0.573349</v>
      </c>
      <c r="Q1730" s="295" t="s">
        <v>399</v>
      </c>
      <c r="R1730" s="296">
        <v>0</v>
      </c>
      <c r="S1730" s="297">
        <v>2.3558906364545452E-4</v>
      </c>
      <c r="T1730" s="297">
        <v>9.2608185222266032E-4</v>
      </c>
      <c r="U1730" s="298">
        <v>0.25439334879527603</v>
      </c>
      <c r="V1730" s="295"/>
      <c r="W1730" s="295"/>
      <c r="X1730" s="295"/>
      <c r="Y1730" s="313"/>
      <c r="Z1730" s="313"/>
      <c r="AA1730" s="301"/>
      <c r="AB1730" s="295"/>
    </row>
    <row r="1731" spans="1:28" ht="15">
      <c r="A1731" s="247" t="s">
        <v>176</v>
      </c>
      <c r="B1731" s="287" t="s">
        <v>5525</v>
      </c>
      <c r="C1731" s="287" t="s">
        <v>5526</v>
      </c>
      <c r="D1731" s="305">
        <v>20</v>
      </c>
      <c r="E1731" s="287" t="s">
        <v>18</v>
      </c>
      <c r="F1731" s="289">
        <v>43707</v>
      </c>
      <c r="G1731" s="290" t="s">
        <v>477</v>
      </c>
      <c r="H1731" s="290" t="s">
        <v>1136</v>
      </c>
      <c r="I1731" s="291">
        <v>-2110.92202124</v>
      </c>
      <c r="J1731" s="291">
        <v>4</v>
      </c>
      <c r="K1731" s="290" t="s">
        <v>815</v>
      </c>
      <c r="L1731" s="292">
        <v>289.74</v>
      </c>
      <c r="M1731" s="293" t="s">
        <v>1137</v>
      </c>
      <c r="N1731" s="293" t="s">
        <v>1138</v>
      </c>
      <c r="O1731" s="294" t="s">
        <v>458</v>
      </c>
      <c r="P1731" s="295">
        <v>-5.0274729999999996</v>
      </c>
      <c r="Q1731" s="295" t="s">
        <v>408</v>
      </c>
      <c r="R1731" s="296">
        <v>0</v>
      </c>
      <c r="S1731" s="297">
        <v>2.7473346782033058E-4</v>
      </c>
      <c r="T1731" s="297">
        <v>9.8476225132576979E-4</v>
      </c>
      <c r="U1731" s="298">
        <v>0.27898456449814285</v>
      </c>
      <c r="V1731" s="295"/>
      <c r="W1731" s="295"/>
      <c r="X1731" s="295"/>
      <c r="Y1731" s="313"/>
      <c r="Z1731" s="313"/>
      <c r="AA1731" s="301"/>
      <c r="AB1731" s="295"/>
    </row>
    <row r="1732" spans="1:28" ht="15">
      <c r="A1732" s="247" t="s">
        <v>176</v>
      </c>
      <c r="B1732" s="287" t="s">
        <v>5527</v>
      </c>
      <c r="C1732" s="287" t="s">
        <v>5528</v>
      </c>
      <c r="D1732" s="305">
        <v>21</v>
      </c>
      <c r="E1732" s="287" t="s">
        <v>18</v>
      </c>
      <c r="F1732" s="289">
        <v>43707</v>
      </c>
      <c r="G1732" s="290" t="s">
        <v>477</v>
      </c>
      <c r="H1732" s="290" t="s">
        <v>618</v>
      </c>
      <c r="I1732" s="291">
        <v>-63.05829181</v>
      </c>
      <c r="J1732" s="291">
        <v>8</v>
      </c>
      <c r="K1732" s="290" t="s">
        <v>815</v>
      </c>
      <c r="L1732" s="292">
        <v>149.86000000000001</v>
      </c>
      <c r="M1732" s="293" t="s">
        <v>619</v>
      </c>
      <c r="N1732" s="293" t="s">
        <v>620</v>
      </c>
      <c r="O1732" s="294" t="s">
        <v>458</v>
      </c>
      <c r="P1732" s="295">
        <v>-3.3780633999999998</v>
      </c>
      <c r="Q1732" s="295" t="s">
        <v>404</v>
      </c>
      <c r="R1732" s="296">
        <v>0</v>
      </c>
      <c r="S1732" s="297">
        <v>1.3781690175698564E-3</v>
      </c>
      <c r="T1732" s="297">
        <v>1.8572043979522318E-3</v>
      </c>
      <c r="U1732" s="298">
        <v>0.74206641933943107</v>
      </c>
      <c r="V1732" s="295"/>
      <c r="W1732" s="295"/>
      <c r="X1732" s="295"/>
      <c r="Y1732" s="313"/>
      <c r="Z1732" s="313"/>
      <c r="AA1732" s="301"/>
      <c r="AB1732" s="295"/>
    </row>
    <row r="1733" spans="1:28" ht="15">
      <c r="A1733" s="247" t="s">
        <v>176</v>
      </c>
      <c r="B1733" s="287" t="s">
        <v>5529</v>
      </c>
      <c r="C1733" s="287" t="s">
        <v>5530</v>
      </c>
      <c r="D1733" s="305">
        <v>22</v>
      </c>
      <c r="E1733" s="287" t="s">
        <v>18</v>
      </c>
      <c r="F1733" s="289">
        <v>43707</v>
      </c>
      <c r="G1733" s="290" t="s">
        <v>477</v>
      </c>
      <c r="H1733" s="290" t="s">
        <v>632</v>
      </c>
      <c r="I1733" s="291">
        <v>-177.05671408000001</v>
      </c>
      <c r="J1733" s="291">
        <v>80</v>
      </c>
      <c r="K1733" s="290" t="s">
        <v>815</v>
      </c>
      <c r="L1733" s="292">
        <v>135.53</v>
      </c>
      <c r="M1733" s="293" t="s">
        <v>633</v>
      </c>
      <c r="N1733" s="293" t="s">
        <v>634</v>
      </c>
      <c r="O1733" s="294" t="s">
        <v>458</v>
      </c>
      <c r="P1733" s="295">
        <v>-6.1589359999999997</v>
      </c>
      <c r="Q1733" s="295" t="s">
        <v>404</v>
      </c>
      <c r="R1733" s="296">
        <v>0</v>
      </c>
      <c r="S1733" s="297">
        <v>3.2983955444837747E-4</v>
      </c>
      <c r="T1733" s="297">
        <v>4.8639038560766654E-3</v>
      </c>
      <c r="U1733" s="298">
        <v>6.7813748833932236E-2</v>
      </c>
      <c r="V1733" s="295"/>
      <c r="W1733" s="295"/>
      <c r="X1733" s="295"/>
      <c r="Y1733" s="313"/>
      <c r="Z1733" s="313"/>
      <c r="AA1733" s="301"/>
      <c r="AB1733" s="295"/>
    </row>
    <row r="1734" spans="1:28" ht="15">
      <c r="A1734" s="247" t="s">
        <v>176</v>
      </c>
      <c r="B1734" s="287" t="s">
        <v>5531</v>
      </c>
      <c r="C1734" s="287" t="s">
        <v>5532</v>
      </c>
      <c r="D1734" s="305">
        <v>23</v>
      </c>
      <c r="E1734" s="287" t="s">
        <v>18</v>
      </c>
      <c r="F1734" s="289">
        <v>43707</v>
      </c>
      <c r="G1734" s="290" t="s">
        <v>477</v>
      </c>
      <c r="H1734" s="290" t="s">
        <v>5430</v>
      </c>
      <c r="I1734" s="291">
        <v>-88.592834139999994</v>
      </c>
      <c r="J1734" s="291">
        <v>56</v>
      </c>
      <c r="K1734" s="290" t="s">
        <v>815</v>
      </c>
      <c r="L1734" s="292">
        <v>31.85</v>
      </c>
      <c r="M1734" s="293" t="s">
        <v>5431</v>
      </c>
      <c r="N1734" s="293" t="s">
        <v>5432</v>
      </c>
      <c r="O1734" s="294" t="s">
        <v>458</v>
      </c>
      <c r="P1734" s="295">
        <v>4.8962950000000003</v>
      </c>
      <c r="Q1734" s="295" t="s">
        <v>447</v>
      </c>
      <c r="R1734" s="296">
        <v>0</v>
      </c>
      <c r="S1734" s="297">
        <v>7.4691917563201262E-5</v>
      </c>
      <c r="T1734" s="297">
        <v>3.7822665781933493E-4</v>
      </c>
      <c r="U1734" s="298">
        <v>0.19747925223948351</v>
      </c>
      <c r="V1734" s="295"/>
      <c r="W1734" s="295"/>
      <c r="X1734" s="295"/>
      <c r="Y1734" s="313"/>
      <c r="Z1734" s="313"/>
      <c r="AA1734" s="301"/>
      <c r="AB1734" s="295"/>
    </row>
    <row r="1735" spans="1:28" ht="15">
      <c r="A1735" s="247" t="s">
        <v>176</v>
      </c>
      <c r="B1735" s="287" t="s">
        <v>5533</v>
      </c>
      <c r="C1735" s="287" t="s">
        <v>5534</v>
      </c>
      <c r="D1735" s="305">
        <v>24</v>
      </c>
      <c r="E1735" s="287" t="s">
        <v>18</v>
      </c>
      <c r="F1735" s="289">
        <v>43707</v>
      </c>
      <c r="G1735" s="290" t="s">
        <v>477</v>
      </c>
      <c r="H1735" s="290" t="s">
        <v>2764</v>
      </c>
      <c r="I1735" s="291">
        <v>-87.920343399999993</v>
      </c>
      <c r="J1735" s="291">
        <v>137</v>
      </c>
      <c r="K1735" s="290" t="s">
        <v>815</v>
      </c>
      <c r="L1735" s="292">
        <v>62.8</v>
      </c>
      <c r="M1735" s="293" t="s">
        <v>2765</v>
      </c>
      <c r="N1735" s="293" t="s">
        <v>2766</v>
      </c>
      <c r="O1735" s="294" t="s">
        <v>458</v>
      </c>
      <c r="P1735" s="295">
        <v>5.6337953000000001</v>
      </c>
      <c r="Q1735" s="295" t="s">
        <v>404</v>
      </c>
      <c r="R1735" s="296">
        <v>0</v>
      </c>
      <c r="S1735" s="297">
        <v>3.5034585414619616E-4</v>
      </c>
      <c r="T1735" s="297">
        <v>6.6562315844011406E-4</v>
      </c>
      <c r="U1735" s="298">
        <v>0.52634264554020427</v>
      </c>
      <c r="V1735" s="295"/>
      <c r="W1735" s="295"/>
      <c r="X1735" s="295"/>
      <c r="Y1735" s="313"/>
      <c r="Z1735" s="313"/>
      <c r="AA1735" s="301"/>
      <c r="AB1735" s="295"/>
    </row>
    <row r="1736" spans="1:28" ht="15">
      <c r="A1736" s="247" t="s">
        <v>176</v>
      </c>
      <c r="B1736" s="287" t="s">
        <v>5535</v>
      </c>
      <c r="C1736" s="287" t="s">
        <v>5536</v>
      </c>
      <c r="D1736" s="305">
        <v>25</v>
      </c>
      <c r="E1736" s="287" t="s">
        <v>18</v>
      </c>
      <c r="F1736" s="289">
        <v>43707</v>
      </c>
      <c r="G1736" s="290" t="s">
        <v>477</v>
      </c>
      <c r="H1736" s="290" t="s">
        <v>4523</v>
      </c>
      <c r="I1736" s="291">
        <v>-37.784582219999997</v>
      </c>
      <c r="J1736" s="291">
        <v>3</v>
      </c>
      <c r="K1736" s="290" t="s">
        <v>815</v>
      </c>
      <c r="L1736" s="292">
        <v>23.68</v>
      </c>
      <c r="M1736" s="293" t="s">
        <v>4524</v>
      </c>
      <c r="N1736" s="293" t="s">
        <v>4525</v>
      </c>
      <c r="O1736" s="294" t="s">
        <v>458</v>
      </c>
      <c r="P1736" s="295">
        <v>12.948954000000001</v>
      </c>
      <c r="Q1736" s="295" t="s">
        <v>404</v>
      </c>
      <c r="R1736" s="296">
        <v>0</v>
      </c>
      <c r="S1736" s="297">
        <v>2.1723036573784813E-4</v>
      </c>
      <c r="T1736" s="297">
        <v>7.9543297676581428E-4</v>
      </c>
      <c r="U1736" s="298">
        <v>0.2730970076461936</v>
      </c>
      <c r="V1736" s="295"/>
      <c r="W1736" s="295"/>
      <c r="X1736" s="295"/>
      <c r="Y1736" s="313"/>
      <c r="Z1736" s="313"/>
      <c r="AA1736" s="301"/>
      <c r="AB1736" s="295"/>
    </row>
    <row r="1737" spans="1:28" ht="15">
      <c r="A1737" s="247" t="s">
        <v>176</v>
      </c>
      <c r="B1737" s="287" t="s">
        <v>5537</v>
      </c>
      <c r="C1737" s="287" t="s">
        <v>5538</v>
      </c>
      <c r="D1737" s="305">
        <v>26</v>
      </c>
      <c r="E1737" s="287" t="s">
        <v>18</v>
      </c>
      <c r="F1737" s="289">
        <v>43707</v>
      </c>
      <c r="G1737" s="290" t="s">
        <v>477</v>
      </c>
      <c r="H1737" s="290" t="s">
        <v>1633</v>
      </c>
      <c r="I1737" s="291">
        <v>-64.433254450000007</v>
      </c>
      <c r="J1737" s="291">
        <v>4</v>
      </c>
      <c r="K1737" s="290" t="s">
        <v>815</v>
      </c>
      <c r="L1737" s="292">
        <v>112.97</v>
      </c>
      <c r="M1737" s="293" t="s">
        <v>1634</v>
      </c>
      <c r="N1737" s="293" t="s">
        <v>1635</v>
      </c>
      <c r="O1737" s="294" t="s">
        <v>458</v>
      </c>
      <c r="P1737" s="295">
        <v>1.9917488000000001</v>
      </c>
      <c r="Q1737" s="295" t="s">
        <v>447</v>
      </c>
      <c r="R1737" s="296">
        <v>0</v>
      </c>
      <c r="S1737" s="297">
        <v>4.9798053374650927E-3</v>
      </c>
      <c r="T1737" s="297">
        <v>4.0060756900299303E-3</v>
      </c>
      <c r="U1737" s="298">
        <v>1.2430632176667353</v>
      </c>
      <c r="V1737" s="295"/>
      <c r="W1737" s="295"/>
      <c r="X1737" s="295"/>
      <c r="Y1737" s="313"/>
      <c r="Z1737" s="313"/>
      <c r="AA1737" s="301"/>
      <c r="AB1737" s="295"/>
    </row>
    <row r="1738" spans="1:28" ht="15">
      <c r="A1738" s="247" t="s">
        <v>176</v>
      </c>
      <c r="B1738" s="287" t="s">
        <v>5539</v>
      </c>
      <c r="C1738" s="287" t="s">
        <v>5540</v>
      </c>
      <c r="D1738" s="305">
        <v>27</v>
      </c>
      <c r="E1738" s="287" t="s">
        <v>18</v>
      </c>
      <c r="F1738" s="289">
        <v>43707</v>
      </c>
      <c r="G1738" s="290" t="s">
        <v>477</v>
      </c>
      <c r="H1738" s="290" t="s">
        <v>1638</v>
      </c>
      <c r="I1738" s="291">
        <v>-1671.0984000000001</v>
      </c>
      <c r="J1738" s="291">
        <v>14</v>
      </c>
      <c r="K1738" s="290" t="s">
        <v>815</v>
      </c>
      <c r="L1738" s="292">
        <v>384.11</v>
      </c>
      <c r="M1738" s="293" t="s">
        <v>1639</v>
      </c>
      <c r="N1738" s="293" t="s">
        <v>1640</v>
      </c>
      <c r="O1738" s="294" t="s">
        <v>458</v>
      </c>
      <c r="P1738" s="295">
        <v>1.9686817999999999</v>
      </c>
      <c r="Q1738" s="295" t="s">
        <v>399</v>
      </c>
      <c r="R1738" s="296">
        <v>0</v>
      </c>
      <c r="S1738" s="297">
        <v>4.2175351778674262E-3</v>
      </c>
      <c r="T1738" s="297">
        <v>3.922328744916239E-3</v>
      </c>
      <c r="U1738" s="298">
        <v>1.0752630521686399</v>
      </c>
      <c r="V1738" s="295"/>
      <c r="W1738" s="295"/>
      <c r="X1738" s="295"/>
      <c r="Y1738" s="313"/>
      <c r="Z1738" s="313"/>
      <c r="AA1738" s="301"/>
      <c r="AB1738" s="295"/>
    </row>
    <row r="1739" spans="1:28" ht="15">
      <c r="A1739" s="247" t="s">
        <v>176</v>
      </c>
      <c r="B1739" s="287" t="s">
        <v>5541</v>
      </c>
      <c r="C1739" s="287" t="s">
        <v>5542</v>
      </c>
      <c r="D1739" s="305">
        <v>28</v>
      </c>
      <c r="E1739" s="287" t="s">
        <v>18</v>
      </c>
      <c r="F1739" s="289">
        <v>43707</v>
      </c>
      <c r="G1739" s="290" t="s">
        <v>477</v>
      </c>
      <c r="H1739" s="290" t="s">
        <v>1643</v>
      </c>
      <c r="I1739" s="291">
        <v>-274.93931438999999</v>
      </c>
      <c r="J1739" s="291">
        <v>29</v>
      </c>
      <c r="K1739" s="290" t="s">
        <v>815</v>
      </c>
      <c r="L1739" s="292">
        <v>112.2</v>
      </c>
      <c r="M1739" s="293" t="s">
        <v>1644</v>
      </c>
      <c r="N1739" s="293" t="s">
        <v>1645</v>
      </c>
      <c r="O1739" s="294" t="s">
        <v>458</v>
      </c>
      <c r="P1739" s="295">
        <v>-2.978307</v>
      </c>
      <c r="Q1739" s="295" t="s">
        <v>395</v>
      </c>
      <c r="R1739" s="296">
        <v>0</v>
      </c>
      <c r="S1739" s="297">
        <v>4.1030294614843102E-3</v>
      </c>
      <c r="T1739" s="297">
        <v>3.5265311265921854E-3</v>
      </c>
      <c r="U1739" s="298">
        <v>1.1634746197318315</v>
      </c>
      <c r="V1739" s="295"/>
      <c r="W1739" s="295"/>
      <c r="X1739" s="295"/>
      <c r="Y1739" s="313"/>
      <c r="Z1739" s="313"/>
      <c r="AA1739" s="301"/>
      <c r="AB1739" s="295"/>
    </row>
    <row r="1740" spans="1:28" ht="15">
      <c r="A1740" s="247" t="s">
        <v>176</v>
      </c>
      <c r="B1740" s="287" t="s">
        <v>5543</v>
      </c>
      <c r="C1740" s="287" t="s">
        <v>5544</v>
      </c>
      <c r="D1740" s="305">
        <v>29</v>
      </c>
      <c r="E1740" s="287" t="s">
        <v>18</v>
      </c>
      <c r="F1740" s="289">
        <v>43707</v>
      </c>
      <c r="G1740" s="290" t="s">
        <v>477</v>
      </c>
      <c r="H1740" s="290" t="s">
        <v>651</v>
      </c>
      <c r="I1740" s="291">
        <v>-482.61737097000002</v>
      </c>
      <c r="J1740" s="291">
        <v>31</v>
      </c>
      <c r="K1740" s="290" t="s">
        <v>815</v>
      </c>
      <c r="L1740" s="292">
        <v>126.06</v>
      </c>
      <c r="M1740" s="293" t="s">
        <v>652</v>
      </c>
      <c r="N1740" s="293" t="s">
        <v>653</v>
      </c>
      <c r="O1740" s="294" t="s">
        <v>458</v>
      </c>
      <c r="P1740" s="295">
        <v>-8.0828430000000004</v>
      </c>
      <c r="Q1740" s="295" t="s">
        <v>404</v>
      </c>
      <c r="R1740" s="296">
        <v>0</v>
      </c>
      <c r="S1740" s="297">
        <v>3.005859360301455E-3</v>
      </c>
      <c r="T1740" s="297">
        <v>1.4638515528132064E-3</v>
      </c>
      <c r="U1740" s="298">
        <v>2.0533908336025211</v>
      </c>
      <c r="V1740" s="295"/>
      <c r="W1740" s="295"/>
      <c r="X1740" s="295"/>
      <c r="Y1740" s="313"/>
      <c r="Z1740" s="313"/>
      <c r="AA1740" s="301"/>
      <c r="AB1740" s="295"/>
    </row>
    <row r="1741" spans="1:28" ht="15">
      <c r="A1741" s="247" t="s">
        <v>176</v>
      </c>
      <c r="B1741" s="287" t="s">
        <v>5545</v>
      </c>
      <c r="C1741" s="287" t="s">
        <v>5546</v>
      </c>
      <c r="D1741" s="305">
        <v>30</v>
      </c>
      <c r="E1741" s="287" t="s">
        <v>18</v>
      </c>
      <c r="F1741" s="289">
        <v>43707</v>
      </c>
      <c r="G1741" s="290" t="s">
        <v>477</v>
      </c>
      <c r="H1741" s="290" t="s">
        <v>1652</v>
      </c>
      <c r="I1741" s="291">
        <v>-44.782156550000003</v>
      </c>
      <c r="J1741" s="291">
        <v>2</v>
      </c>
      <c r="K1741" s="290" t="s">
        <v>815</v>
      </c>
      <c r="L1741" s="292">
        <v>281.37</v>
      </c>
      <c r="M1741" s="293" t="s">
        <v>1653</v>
      </c>
      <c r="N1741" s="293" t="s">
        <v>1654</v>
      </c>
      <c r="O1741" s="294" t="s">
        <v>458</v>
      </c>
      <c r="P1741" s="295">
        <v>-1.087153</v>
      </c>
      <c r="Q1741" s="295" t="s">
        <v>404</v>
      </c>
      <c r="R1741" s="296">
        <v>0</v>
      </c>
      <c r="S1741" s="297">
        <v>1.7493934372066994E-2</v>
      </c>
      <c r="T1741" s="297">
        <v>1.0346107464130574E-2</v>
      </c>
      <c r="U1741" s="298">
        <v>1.6908711254660336</v>
      </c>
      <c r="V1741" s="295"/>
      <c r="W1741" s="295"/>
      <c r="X1741" s="295"/>
      <c r="Y1741" s="313"/>
      <c r="Z1741" s="313"/>
      <c r="AA1741" s="301"/>
      <c r="AB1741" s="295"/>
    </row>
    <row r="1742" spans="1:28" ht="15">
      <c r="A1742" s="247" t="s">
        <v>176</v>
      </c>
      <c r="B1742" s="287" t="s">
        <v>5547</v>
      </c>
      <c r="C1742" s="287" t="s">
        <v>5548</v>
      </c>
      <c r="D1742" s="305">
        <v>31</v>
      </c>
      <c r="E1742" s="287" t="s">
        <v>18</v>
      </c>
      <c r="F1742" s="289">
        <v>43707</v>
      </c>
      <c r="G1742" s="290" t="s">
        <v>477</v>
      </c>
      <c r="H1742" s="290" t="s">
        <v>656</v>
      </c>
      <c r="I1742" s="291">
        <v>-86.530375930000005</v>
      </c>
      <c r="J1742" s="291">
        <v>33</v>
      </c>
      <c r="K1742" s="290" t="s">
        <v>815</v>
      </c>
      <c r="L1742" s="292">
        <v>656.79</v>
      </c>
      <c r="M1742" s="293" t="s">
        <v>411</v>
      </c>
      <c r="N1742" s="293" t="s">
        <v>657</v>
      </c>
      <c r="O1742" s="294" t="s">
        <v>458</v>
      </c>
      <c r="P1742" s="295">
        <v>-6.8424224999999996</v>
      </c>
      <c r="Q1742" s="295" t="s">
        <v>408</v>
      </c>
      <c r="R1742" s="296">
        <v>0</v>
      </c>
      <c r="S1742" s="297">
        <v>1.0392546813726986E-3</v>
      </c>
      <c r="T1742" s="297">
        <v>6.7505448575105984E-4</v>
      </c>
      <c r="U1742" s="298">
        <v>1.5395122961318193</v>
      </c>
      <c r="V1742" s="295"/>
      <c r="W1742" s="295"/>
      <c r="X1742" s="295"/>
      <c r="Y1742" s="313"/>
      <c r="Z1742" s="313"/>
      <c r="AA1742" s="301"/>
      <c r="AB1742" s="295"/>
    </row>
    <row r="1743" spans="1:28" ht="15">
      <c r="A1743" s="247" t="s">
        <v>176</v>
      </c>
      <c r="B1743" s="287" t="s">
        <v>5549</v>
      </c>
      <c r="C1743" s="287" t="s">
        <v>5550</v>
      </c>
      <c r="D1743" s="305">
        <v>32</v>
      </c>
      <c r="E1743" s="287" t="s">
        <v>18</v>
      </c>
      <c r="F1743" s="289">
        <v>43707</v>
      </c>
      <c r="G1743" s="290" t="s">
        <v>477</v>
      </c>
      <c r="H1743" s="290" t="s">
        <v>1806</v>
      </c>
      <c r="I1743" s="291">
        <v>-25377.473106580001</v>
      </c>
      <c r="J1743" s="291">
        <v>16</v>
      </c>
      <c r="K1743" s="290" t="s">
        <v>815</v>
      </c>
      <c r="L1743" s="292">
        <v>215.58</v>
      </c>
      <c r="M1743" s="293" t="s">
        <v>1807</v>
      </c>
      <c r="N1743" s="293" t="s">
        <v>1808</v>
      </c>
      <c r="O1743" s="294" t="s">
        <v>458</v>
      </c>
      <c r="P1743" s="295">
        <v>-2.8412760000000001</v>
      </c>
      <c r="Q1743" s="295" t="s">
        <v>404</v>
      </c>
      <c r="R1743" s="296">
        <v>0</v>
      </c>
      <c r="S1743" s="297">
        <v>1.4183967069257984E-3</v>
      </c>
      <c r="T1743" s="297">
        <v>1.469383114640761E-3</v>
      </c>
      <c r="U1743" s="298">
        <v>0.9653008073885293</v>
      </c>
      <c r="V1743" s="295"/>
      <c r="W1743" s="295"/>
      <c r="X1743" s="295"/>
      <c r="Y1743" s="313"/>
      <c r="Z1743" s="313"/>
      <c r="AA1743" s="301"/>
      <c r="AB1743" s="295"/>
    </row>
    <row r="1744" spans="1:28" ht="15">
      <c r="A1744" s="247" t="s">
        <v>176</v>
      </c>
      <c r="B1744" s="287" t="s">
        <v>5551</v>
      </c>
      <c r="C1744" s="287" t="s">
        <v>5552</v>
      </c>
      <c r="D1744" s="305">
        <v>33</v>
      </c>
      <c r="E1744" s="287" t="s">
        <v>18</v>
      </c>
      <c r="F1744" s="289">
        <v>43707</v>
      </c>
      <c r="G1744" s="290" t="s">
        <v>477</v>
      </c>
      <c r="H1744" s="290" t="s">
        <v>2636</v>
      </c>
      <c r="I1744" s="291">
        <v>-190.51213439</v>
      </c>
      <c r="J1744" s="291">
        <v>46</v>
      </c>
      <c r="K1744" s="290" t="s">
        <v>815</v>
      </c>
      <c r="L1744" s="292">
        <v>28.97</v>
      </c>
      <c r="M1744" s="293" t="s">
        <v>2637</v>
      </c>
      <c r="N1744" s="293" t="s">
        <v>2638</v>
      </c>
      <c r="O1744" s="294" t="s">
        <v>458</v>
      </c>
      <c r="P1744" s="295">
        <v>-8.9398979999999995</v>
      </c>
      <c r="Q1744" s="295" t="s">
        <v>404</v>
      </c>
      <c r="R1744" s="296">
        <v>0</v>
      </c>
      <c r="S1744" s="297">
        <v>6.0024781875841922E-6</v>
      </c>
      <c r="T1744" s="297">
        <v>1.2720563360014362E-4</v>
      </c>
      <c r="U1744" s="298">
        <v>4.7187204038873755E-2</v>
      </c>
      <c r="V1744" s="295"/>
      <c r="W1744" s="295"/>
      <c r="X1744" s="295"/>
      <c r="Y1744" s="313"/>
      <c r="Z1744" s="313"/>
      <c r="AA1744" s="301"/>
      <c r="AB1744" s="295"/>
    </row>
    <row r="1745" spans="1:28" ht="15">
      <c r="A1745" s="247" t="s">
        <v>176</v>
      </c>
      <c r="B1745" s="287" t="s">
        <v>5553</v>
      </c>
      <c r="C1745" s="287" t="s">
        <v>5554</v>
      </c>
      <c r="D1745" s="305">
        <v>34</v>
      </c>
      <c r="E1745" s="287" t="s">
        <v>18</v>
      </c>
      <c r="F1745" s="289">
        <v>43707</v>
      </c>
      <c r="G1745" s="290" t="s">
        <v>477</v>
      </c>
      <c r="H1745" s="290" t="s">
        <v>1440</v>
      </c>
      <c r="I1745" s="291">
        <v>-3688.5443161600001</v>
      </c>
      <c r="J1745" s="291">
        <v>26</v>
      </c>
      <c r="K1745" s="290" t="s">
        <v>815</v>
      </c>
      <c r="L1745" s="292">
        <v>383.76</v>
      </c>
      <c r="M1745" s="293" t="s">
        <v>1441</v>
      </c>
      <c r="N1745" s="293" t="s">
        <v>1442</v>
      </c>
      <c r="O1745" s="294" t="s">
        <v>458</v>
      </c>
      <c r="P1745" s="295">
        <v>-1.2921571999999999</v>
      </c>
      <c r="Q1745" s="295" t="s">
        <v>408</v>
      </c>
      <c r="R1745" s="296">
        <v>0</v>
      </c>
      <c r="S1745" s="297">
        <v>8.0932454502815384E-4</v>
      </c>
      <c r="T1745" s="297">
        <v>1.2505432718797537E-3</v>
      </c>
      <c r="U1745" s="298">
        <v>0.64717836097875914</v>
      </c>
      <c r="V1745" s="295"/>
      <c r="W1745" s="295"/>
      <c r="X1745" s="295"/>
      <c r="Y1745" s="313"/>
      <c r="Z1745" s="313"/>
      <c r="AA1745" s="301"/>
      <c r="AB1745" s="295"/>
    </row>
    <row r="1746" spans="1:28" ht="15">
      <c r="A1746" s="247" t="s">
        <v>176</v>
      </c>
      <c r="B1746" s="287" t="s">
        <v>5555</v>
      </c>
      <c r="C1746" s="287" t="s">
        <v>5556</v>
      </c>
      <c r="D1746" s="305">
        <v>35</v>
      </c>
      <c r="E1746" s="287" t="s">
        <v>18</v>
      </c>
      <c r="F1746" s="289">
        <v>43707</v>
      </c>
      <c r="G1746" s="290" t="s">
        <v>477</v>
      </c>
      <c r="H1746" s="290" t="s">
        <v>3671</v>
      </c>
      <c r="I1746" s="291">
        <v>-55.789902910000002</v>
      </c>
      <c r="J1746" s="291">
        <v>38</v>
      </c>
      <c r="K1746" s="290" t="s">
        <v>815</v>
      </c>
      <c r="L1746" s="292">
        <v>76.06</v>
      </c>
      <c r="M1746" s="293" t="s">
        <v>3672</v>
      </c>
      <c r="N1746" s="293" t="s">
        <v>3673</v>
      </c>
      <c r="O1746" s="294" t="s">
        <v>458</v>
      </c>
      <c r="P1746" s="295">
        <v>-4.3380736999999998</v>
      </c>
      <c r="Q1746" s="295" t="s">
        <v>395</v>
      </c>
      <c r="R1746" s="296">
        <v>0</v>
      </c>
      <c r="S1746" s="297">
        <v>5.9009353886368715E-4</v>
      </c>
      <c r="T1746" s="297">
        <v>7.025616558095798E-4</v>
      </c>
      <c r="U1746" s="298">
        <v>0.8399170862573011</v>
      </c>
      <c r="V1746" s="295"/>
      <c r="W1746" s="295"/>
      <c r="X1746" s="295"/>
      <c r="Y1746" s="313"/>
      <c r="Z1746" s="313"/>
      <c r="AA1746" s="301"/>
      <c r="AB1746" s="295"/>
    </row>
    <row r="1747" spans="1:28" ht="15">
      <c r="A1747" s="247" t="s">
        <v>176</v>
      </c>
      <c r="B1747" s="287" t="s">
        <v>5557</v>
      </c>
      <c r="C1747" s="287" t="s">
        <v>5558</v>
      </c>
      <c r="D1747" s="305">
        <v>36</v>
      </c>
      <c r="E1747" s="287" t="s">
        <v>18</v>
      </c>
      <c r="F1747" s="289">
        <v>43707</v>
      </c>
      <c r="G1747" s="290" t="s">
        <v>477</v>
      </c>
      <c r="H1747" s="290" t="s">
        <v>4571</v>
      </c>
      <c r="I1747" s="291">
        <v>-34.101613180000001</v>
      </c>
      <c r="J1747" s="291">
        <v>2</v>
      </c>
      <c r="K1747" s="290" t="s">
        <v>815</v>
      </c>
      <c r="L1747" s="292">
        <v>71.28</v>
      </c>
      <c r="M1747" s="293" t="s">
        <v>4572</v>
      </c>
      <c r="N1747" s="293" t="s">
        <v>4573</v>
      </c>
      <c r="O1747" s="294" t="s">
        <v>458</v>
      </c>
      <c r="P1747" s="295">
        <v>-4.7374429999999998</v>
      </c>
      <c r="Q1747" s="295" t="s">
        <v>408</v>
      </c>
      <c r="R1747" s="296">
        <v>0</v>
      </c>
      <c r="S1747" s="297">
        <v>1.9545026224462164E-4</v>
      </c>
      <c r="T1747" s="297">
        <v>1.17801135964443E-3</v>
      </c>
      <c r="U1747" s="298">
        <v>0.1659154308186096</v>
      </c>
      <c r="V1747" s="295"/>
      <c r="W1747" s="295"/>
      <c r="X1747" s="295"/>
      <c r="Y1747" s="313"/>
      <c r="Z1747" s="313"/>
      <c r="AA1747" s="301"/>
      <c r="AB1747" s="295"/>
    </row>
    <row r="1748" spans="1:28" ht="15">
      <c r="A1748" s="247" t="s">
        <v>176</v>
      </c>
      <c r="B1748" s="287" t="s">
        <v>5559</v>
      </c>
      <c r="C1748" s="287" t="s">
        <v>5560</v>
      </c>
      <c r="D1748" s="305">
        <v>37</v>
      </c>
      <c r="E1748" s="287" t="s">
        <v>18</v>
      </c>
      <c r="F1748" s="289">
        <v>43707</v>
      </c>
      <c r="G1748" s="290" t="s">
        <v>477</v>
      </c>
      <c r="H1748" s="290" t="s">
        <v>1671</v>
      </c>
      <c r="I1748" s="291">
        <v>-56.562321529999998</v>
      </c>
      <c r="J1748" s="291">
        <v>44</v>
      </c>
      <c r="K1748" s="290" t="s">
        <v>815</v>
      </c>
      <c r="L1748" s="292">
        <v>136.72999999999999</v>
      </c>
      <c r="M1748" s="293" t="s">
        <v>1672</v>
      </c>
      <c r="N1748" s="293" t="s">
        <v>1673</v>
      </c>
      <c r="O1748" s="294" t="s">
        <v>458</v>
      </c>
      <c r="P1748" s="295">
        <v>-2.347231E-2</v>
      </c>
      <c r="Q1748" s="295" t="s">
        <v>404</v>
      </c>
      <c r="R1748" s="296">
        <v>0</v>
      </c>
      <c r="S1748" s="297">
        <v>3.9245015333848601E-3</v>
      </c>
      <c r="T1748" s="297">
        <v>7.7315935041262955E-3</v>
      </c>
      <c r="U1748" s="298">
        <v>0.50759284373788949</v>
      </c>
      <c r="V1748" s="295"/>
      <c r="W1748" s="295"/>
      <c r="X1748" s="295"/>
      <c r="Y1748" s="313"/>
      <c r="Z1748" s="313"/>
      <c r="AA1748" s="301"/>
      <c r="AB1748" s="295"/>
    </row>
    <row r="1749" spans="1:28" ht="15">
      <c r="A1749" s="247" t="s">
        <v>176</v>
      </c>
      <c r="B1749" s="287" t="s">
        <v>5561</v>
      </c>
      <c r="C1749" s="287" t="s">
        <v>5562</v>
      </c>
      <c r="D1749" s="305">
        <v>38</v>
      </c>
      <c r="E1749" s="287" t="s">
        <v>18</v>
      </c>
      <c r="F1749" s="289">
        <v>43707</v>
      </c>
      <c r="G1749" s="290" t="s">
        <v>477</v>
      </c>
      <c r="H1749" s="290" t="s">
        <v>1830</v>
      </c>
      <c r="I1749" s="291">
        <v>-1941.8422460899999</v>
      </c>
      <c r="J1749" s="291">
        <v>41</v>
      </c>
      <c r="K1749" s="290" t="s">
        <v>815</v>
      </c>
      <c r="L1749" s="292">
        <v>260.19</v>
      </c>
      <c r="M1749" s="293" t="s">
        <v>1831</v>
      </c>
      <c r="N1749" s="293" t="s">
        <v>1832</v>
      </c>
      <c r="O1749" s="294" t="s">
        <v>458</v>
      </c>
      <c r="P1749" s="295">
        <v>1.5227556</v>
      </c>
      <c r="Q1749" s="295" t="s">
        <v>280</v>
      </c>
      <c r="R1749" s="296">
        <v>0</v>
      </c>
      <c r="S1749" s="297">
        <v>3.2097070997980418E-3</v>
      </c>
      <c r="T1749" s="297">
        <v>2.677999567915367E-3</v>
      </c>
      <c r="U1749" s="298">
        <v>1.1985465338579466</v>
      </c>
      <c r="V1749" s="295"/>
      <c r="W1749" s="295"/>
      <c r="X1749" s="295"/>
      <c r="Y1749" s="313"/>
      <c r="Z1749" s="313"/>
      <c r="AA1749" s="301"/>
      <c r="AB1749" s="295"/>
    </row>
    <row r="1750" spans="1:28" ht="15">
      <c r="A1750" s="247" t="s">
        <v>176</v>
      </c>
      <c r="B1750" s="287" t="s">
        <v>5563</v>
      </c>
      <c r="C1750" s="287" t="s">
        <v>5564</v>
      </c>
      <c r="D1750" s="305">
        <v>39</v>
      </c>
      <c r="E1750" s="287" t="s">
        <v>18</v>
      </c>
      <c r="F1750" s="289">
        <v>43707</v>
      </c>
      <c r="G1750" s="290" t="s">
        <v>477</v>
      </c>
      <c r="H1750" s="290" t="s">
        <v>1690</v>
      </c>
      <c r="I1750" s="291">
        <v>-90.884970440000004</v>
      </c>
      <c r="J1750" s="291">
        <v>26</v>
      </c>
      <c r="K1750" s="290" t="s">
        <v>815</v>
      </c>
      <c r="L1750" s="292">
        <v>526.75</v>
      </c>
      <c r="M1750" s="293" t="s">
        <v>1691</v>
      </c>
      <c r="N1750" s="293" t="s">
        <v>1692</v>
      </c>
      <c r="O1750" s="294" t="s">
        <v>458</v>
      </c>
      <c r="P1750" s="295">
        <v>-9.7453590000000003E-3</v>
      </c>
      <c r="Q1750" s="295" t="s">
        <v>395</v>
      </c>
      <c r="R1750" s="296">
        <v>0</v>
      </c>
      <c r="S1750" s="297">
        <v>2.9370804829312435E-3</v>
      </c>
      <c r="T1750" s="297">
        <v>1.7630716546443291E-3</v>
      </c>
      <c r="U1750" s="298">
        <v>1.6658883234803927</v>
      </c>
      <c r="V1750" s="295"/>
      <c r="W1750" s="295"/>
      <c r="X1750" s="295"/>
      <c r="Y1750" s="313"/>
      <c r="Z1750" s="313"/>
      <c r="AA1750" s="301"/>
      <c r="AB1750" s="295"/>
    </row>
    <row r="1751" spans="1:28" ht="15">
      <c r="A1751" s="247" t="s">
        <v>176</v>
      </c>
      <c r="B1751" s="287" t="s">
        <v>5565</v>
      </c>
      <c r="C1751" s="287" t="s">
        <v>5566</v>
      </c>
      <c r="D1751" s="305">
        <v>40</v>
      </c>
      <c r="E1751" s="287" t="s">
        <v>18</v>
      </c>
      <c r="F1751" s="289">
        <v>43707</v>
      </c>
      <c r="G1751" s="290" t="s">
        <v>477</v>
      </c>
      <c r="H1751" s="290" t="s">
        <v>1695</v>
      </c>
      <c r="I1751" s="291">
        <v>-326.57563311000001</v>
      </c>
      <c r="J1751" s="291">
        <v>207</v>
      </c>
      <c r="K1751" s="290" t="s">
        <v>815</v>
      </c>
      <c r="L1751" s="292">
        <v>148.94</v>
      </c>
      <c r="M1751" s="293" t="s">
        <v>1696</v>
      </c>
      <c r="N1751" s="293" t="s">
        <v>1697</v>
      </c>
      <c r="O1751" s="294" t="s">
        <v>458</v>
      </c>
      <c r="P1751" s="295">
        <v>-5.3514122999999998</v>
      </c>
      <c r="Q1751" s="295" t="s">
        <v>404</v>
      </c>
      <c r="R1751" s="296">
        <v>0</v>
      </c>
      <c r="S1751" s="297">
        <v>1.3739291597471008E-3</v>
      </c>
      <c r="T1751" s="297">
        <v>1.9103483663424261E-3</v>
      </c>
      <c r="U1751" s="298">
        <v>0.71920346254837308</v>
      </c>
      <c r="V1751" s="295"/>
      <c r="W1751" s="295"/>
      <c r="X1751" s="295"/>
      <c r="Y1751" s="313"/>
      <c r="Z1751" s="313"/>
      <c r="AA1751" s="301"/>
      <c r="AB1751" s="295"/>
    </row>
    <row r="1752" spans="1:28" ht="15">
      <c r="A1752" s="247" t="s">
        <v>176</v>
      </c>
      <c r="B1752" s="287" t="s">
        <v>5567</v>
      </c>
      <c r="C1752" s="287" t="s">
        <v>5568</v>
      </c>
      <c r="D1752" s="305">
        <v>41</v>
      </c>
      <c r="E1752" s="287" t="s">
        <v>18</v>
      </c>
      <c r="F1752" s="289">
        <v>43707</v>
      </c>
      <c r="G1752" s="290" t="s">
        <v>477</v>
      </c>
      <c r="H1752" s="290" t="s">
        <v>1700</v>
      </c>
      <c r="I1752" s="291">
        <v>-89.413581820000005</v>
      </c>
      <c r="J1752" s="291">
        <v>34</v>
      </c>
      <c r="K1752" s="290" t="s">
        <v>815</v>
      </c>
      <c r="L1752" s="292">
        <v>74.33</v>
      </c>
      <c r="M1752" s="293" t="s">
        <v>1701</v>
      </c>
      <c r="N1752" s="293" t="s">
        <v>1702</v>
      </c>
      <c r="O1752" s="294" t="s">
        <v>458</v>
      </c>
      <c r="P1752" s="295">
        <v>1.8958807</v>
      </c>
      <c r="Q1752" s="295" t="s">
        <v>408</v>
      </c>
      <c r="R1752" s="296">
        <v>0</v>
      </c>
      <c r="S1752" s="297">
        <v>9.2270929154320913E-4</v>
      </c>
      <c r="T1752" s="297">
        <v>1.4574475714052508E-3</v>
      </c>
      <c r="U1752" s="298">
        <v>0.63309947448301385</v>
      </c>
      <c r="V1752" s="295"/>
      <c r="W1752" s="295"/>
      <c r="X1752" s="295"/>
      <c r="Y1752" s="313"/>
      <c r="Z1752" s="313"/>
      <c r="AA1752" s="301"/>
      <c r="AB1752" s="295"/>
    </row>
    <row r="1753" spans="1:28" ht="15">
      <c r="A1753" s="247" t="s">
        <v>176</v>
      </c>
      <c r="B1753" s="287" t="s">
        <v>5569</v>
      </c>
      <c r="C1753" s="287" t="s">
        <v>5570</v>
      </c>
      <c r="D1753" s="305">
        <v>42</v>
      </c>
      <c r="E1753" s="287" t="s">
        <v>18</v>
      </c>
      <c r="F1753" s="289">
        <v>43707</v>
      </c>
      <c r="G1753" s="290" t="s">
        <v>477</v>
      </c>
      <c r="H1753" s="290" t="s">
        <v>1705</v>
      </c>
      <c r="I1753" s="291">
        <v>-47.859310659999998</v>
      </c>
      <c r="J1753" s="291">
        <v>4</v>
      </c>
      <c r="K1753" s="290" t="s">
        <v>815</v>
      </c>
      <c r="L1753" s="292">
        <v>54.97</v>
      </c>
      <c r="M1753" s="293" t="s">
        <v>1706</v>
      </c>
      <c r="N1753" s="293" t="s">
        <v>1707</v>
      </c>
      <c r="O1753" s="294" t="s">
        <v>458</v>
      </c>
      <c r="P1753" s="295">
        <v>-4.3805065000000001</v>
      </c>
      <c r="Q1753" s="295" t="s">
        <v>395</v>
      </c>
      <c r="R1753" s="296">
        <v>0</v>
      </c>
      <c r="S1753" s="297">
        <v>2.5700978748354592E-3</v>
      </c>
      <c r="T1753" s="297">
        <v>2.7257520290238655E-3</v>
      </c>
      <c r="U1753" s="298">
        <v>0.9428949689733338</v>
      </c>
      <c r="V1753" s="295"/>
      <c r="W1753" s="295"/>
      <c r="X1753" s="295"/>
      <c r="Y1753" s="313"/>
      <c r="Z1753" s="313"/>
      <c r="AA1753" s="301"/>
      <c r="AB1753" s="295"/>
    </row>
    <row r="1754" spans="1:28" ht="15">
      <c r="A1754" s="247" t="s">
        <v>176</v>
      </c>
      <c r="B1754" s="287" t="s">
        <v>5571</v>
      </c>
      <c r="C1754" s="287" t="s">
        <v>5572</v>
      </c>
      <c r="D1754" s="305">
        <v>43</v>
      </c>
      <c r="E1754" s="287" t="s">
        <v>18</v>
      </c>
      <c r="F1754" s="289">
        <v>43707</v>
      </c>
      <c r="G1754" s="290" t="s">
        <v>477</v>
      </c>
      <c r="H1754" s="290" t="s">
        <v>1508</v>
      </c>
      <c r="I1754" s="291">
        <v>-37.139069769999999</v>
      </c>
      <c r="J1754" s="291">
        <v>5</v>
      </c>
      <c r="K1754" s="290" t="s">
        <v>815</v>
      </c>
      <c r="L1754" s="292">
        <v>84.31</v>
      </c>
      <c r="M1754" s="293" t="s">
        <v>1509</v>
      </c>
      <c r="N1754" s="293" t="s">
        <v>1510</v>
      </c>
      <c r="O1754" s="294" t="s">
        <v>458</v>
      </c>
      <c r="P1754" s="295">
        <v>-5.907953</v>
      </c>
      <c r="Q1754" s="295" t="s">
        <v>484</v>
      </c>
      <c r="R1754" s="296">
        <v>0</v>
      </c>
      <c r="S1754" s="297">
        <v>1.4913979573808103E-3</v>
      </c>
      <c r="T1754" s="297">
        <v>7.7230975108622413E-4</v>
      </c>
      <c r="U1754" s="298">
        <v>1.9310878249086147</v>
      </c>
      <c r="V1754" s="295"/>
      <c r="W1754" s="295"/>
      <c r="X1754" s="295"/>
      <c r="Y1754" s="313"/>
      <c r="Z1754" s="313"/>
      <c r="AA1754" s="301"/>
      <c r="AB1754" s="295"/>
    </row>
    <row r="1755" spans="1:28" ht="15">
      <c r="A1755" s="247" t="s">
        <v>176</v>
      </c>
      <c r="B1755" s="287" t="s">
        <v>5573</v>
      </c>
      <c r="C1755" s="287" t="s">
        <v>5574</v>
      </c>
      <c r="D1755" s="305">
        <v>44</v>
      </c>
      <c r="E1755" s="287" t="s">
        <v>18</v>
      </c>
      <c r="F1755" s="289">
        <v>43707</v>
      </c>
      <c r="G1755" s="290" t="s">
        <v>477</v>
      </c>
      <c r="H1755" s="290" t="s">
        <v>1715</v>
      </c>
      <c r="I1755" s="291">
        <v>-1193.4214392700001</v>
      </c>
      <c r="J1755" s="291">
        <v>103</v>
      </c>
      <c r="K1755" s="290" t="s">
        <v>815</v>
      </c>
      <c r="L1755" s="292">
        <v>118.66</v>
      </c>
      <c r="M1755" s="293" t="s">
        <v>1716</v>
      </c>
      <c r="N1755" s="293" t="s">
        <v>1717</v>
      </c>
      <c r="O1755" s="294" t="s">
        <v>458</v>
      </c>
      <c r="P1755" s="295">
        <v>-3.3983409999999998</v>
      </c>
      <c r="Q1755" s="295" t="s">
        <v>408</v>
      </c>
      <c r="R1755" s="296">
        <v>0</v>
      </c>
      <c r="S1755" s="297">
        <v>2.6990980802316972E-3</v>
      </c>
      <c r="T1755" s="297">
        <v>3.2863200101188304E-3</v>
      </c>
      <c r="U1755" s="298">
        <v>0.82131322327739475</v>
      </c>
      <c r="V1755" s="295"/>
      <c r="W1755" s="295"/>
      <c r="X1755" s="295"/>
      <c r="Y1755" s="313"/>
      <c r="Z1755" s="313"/>
      <c r="AA1755" s="301"/>
      <c r="AB1755" s="295"/>
    </row>
    <row r="1756" spans="1:28" ht="15">
      <c r="A1756" s="247" t="s">
        <v>176</v>
      </c>
      <c r="B1756" s="287" t="s">
        <v>5575</v>
      </c>
      <c r="C1756" s="287" t="s">
        <v>5576</v>
      </c>
      <c r="D1756" s="305">
        <v>45</v>
      </c>
      <c r="E1756" s="287" t="s">
        <v>18</v>
      </c>
      <c r="F1756" s="289">
        <v>43707</v>
      </c>
      <c r="G1756" s="290" t="s">
        <v>477</v>
      </c>
      <c r="H1756" s="290" t="s">
        <v>1513</v>
      </c>
      <c r="I1756" s="291">
        <v>-85.157570440000001</v>
      </c>
      <c r="J1756" s="291">
        <v>60</v>
      </c>
      <c r="K1756" s="290" t="s">
        <v>815</v>
      </c>
      <c r="L1756" s="292">
        <v>112.56</v>
      </c>
      <c r="M1756" s="293" t="s">
        <v>1514</v>
      </c>
      <c r="N1756" s="293" t="s">
        <v>1515</v>
      </c>
      <c r="O1756" s="294" t="s">
        <v>458</v>
      </c>
      <c r="P1756" s="295">
        <v>-10.383248</v>
      </c>
      <c r="Q1756" s="295" t="s">
        <v>447</v>
      </c>
      <c r="R1756" s="296">
        <v>0</v>
      </c>
      <c r="S1756" s="297">
        <v>1.6892477822861416E-4</v>
      </c>
      <c r="T1756" s="297">
        <v>3.4939015504289583E-4</v>
      </c>
      <c r="U1756" s="298">
        <v>0.48348465401915713</v>
      </c>
      <c r="V1756" s="295"/>
      <c r="W1756" s="295"/>
      <c r="X1756" s="295"/>
      <c r="Y1756" s="313"/>
      <c r="Z1756" s="313"/>
      <c r="AA1756" s="301"/>
      <c r="AB1756" s="295"/>
    </row>
    <row r="1757" spans="1:28" ht="15">
      <c r="A1757" s="247" t="s">
        <v>176</v>
      </c>
      <c r="B1757" s="287" t="s">
        <v>5577</v>
      </c>
      <c r="C1757" s="287" t="s">
        <v>5578</v>
      </c>
      <c r="D1757" s="305">
        <v>46</v>
      </c>
      <c r="E1757" s="287" t="s">
        <v>18</v>
      </c>
      <c r="F1757" s="289">
        <v>43707</v>
      </c>
      <c r="G1757" s="290" t="s">
        <v>477</v>
      </c>
      <c r="H1757" s="290" t="s">
        <v>2805</v>
      </c>
      <c r="I1757" s="291">
        <v>-82.805291440000005</v>
      </c>
      <c r="J1757" s="291">
        <v>66</v>
      </c>
      <c r="K1757" s="290" t="s">
        <v>815</v>
      </c>
      <c r="L1757" s="292">
        <v>58.16</v>
      </c>
      <c r="M1757" s="293" t="s">
        <v>2806</v>
      </c>
      <c r="N1757" s="293" t="s">
        <v>2807</v>
      </c>
      <c r="O1757" s="294" t="s">
        <v>458</v>
      </c>
      <c r="P1757" s="295">
        <v>-0.32567382</v>
      </c>
      <c r="Q1757" s="295" t="s">
        <v>447</v>
      </c>
      <c r="R1757" s="296">
        <v>0</v>
      </c>
      <c r="S1757" s="297">
        <v>5.312921431041181E-3</v>
      </c>
      <c r="T1757" s="297">
        <v>9.7914863819535125E-3</v>
      </c>
      <c r="U1757" s="298">
        <v>0.54260622175130813</v>
      </c>
      <c r="V1757" s="295"/>
      <c r="W1757" s="295"/>
      <c r="X1757" s="295"/>
      <c r="Y1757" s="313"/>
      <c r="Z1757" s="313"/>
      <c r="AA1757" s="301"/>
      <c r="AB1757" s="295"/>
    </row>
    <row r="1758" spans="1:28" ht="15">
      <c r="A1758" s="247" t="s">
        <v>176</v>
      </c>
      <c r="B1758" s="287" t="s">
        <v>5579</v>
      </c>
      <c r="C1758" s="287" t="s">
        <v>5580</v>
      </c>
      <c r="D1758" s="305">
        <v>47</v>
      </c>
      <c r="E1758" s="287" t="s">
        <v>18</v>
      </c>
      <c r="F1758" s="289">
        <v>43707</v>
      </c>
      <c r="G1758" s="290" t="s">
        <v>477</v>
      </c>
      <c r="H1758" s="290" t="s">
        <v>2380</v>
      </c>
      <c r="I1758" s="291">
        <v>-1437.55820283</v>
      </c>
      <c r="J1758" s="291">
        <v>31</v>
      </c>
      <c r="K1758" s="290" t="s">
        <v>815</v>
      </c>
      <c r="L1758" s="292">
        <v>110.15</v>
      </c>
      <c r="M1758" s="293" t="s">
        <v>2381</v>
      </c>
      <c r="N1758" s="293" t="s">
        <v>2382</v>
      </c>
      <c r="O1758" s="294" t="s">
        <v>458</v>
      </c>
      <c r="P1758" s="295">
        <v>-15.507035999999999</v>
      </c>
      <c r="Q1758" s="295" t="s">
        <v>408</v>
      </c>
      <c r="R1758" s="296">
        <v>0</v>
      </c>
      <c r="S1758" s="297">
        <v>9.3938618999515335E-4</v>
      </c>
      <c r="T1758" s="297">
        <v>4.3210443074061304E-4</v>
      </c>
      <c r="U1758" s="298">
        <v>2.1739795363474421</v>
      </c>
      <c r="V1758" s="295"/>
      <c r="W1758" s="295"/>
      <c r="X1758" s="295"/>
      <c r="Y1758" s="313"/>
      <c r="Z1758" s="313"/>
      <c r="AA1758" s="301"/>
      <c r="AB1758" s="295"/>
    </row>
    <row r="1759" spans="1:28" ht="15">
      <c r="A1759" s="247" t="s">
        <v>176</v>
      </c>
      <c r="B1759" s="287" t="s">
        <v>5581</v>
      </c>
      <c r="C1759" s="287" t="s">
        <v>5582</v>
      </c>
      <c r="D1759" s="305">
        <v>48</v>
      </c>
      <c r="E1759" s="287" t="s">
        <v>18</v>
      </c>
      <c r="F1759" s="289">
        <v>43707</v>
      </c>
      <c r="G1759" s="290" t="s">
        <v>477</v>
      </c>
      <c r="H1759" s="290" t="s">
        <v>1733</v>
      </c>
      <c r="I1759" s="291">
        <v>-94.088693489999997</v>
      </c>
      <c r="J1759" s="291">
        <v>75</v>
      </c>
      <c r="K1759" s="290" t="s">
        <v>815</v>
      </c>
      <c r="L1759" s="292">
        <v>126.42</v>
      </c>
      <c r="M1759" s="293" t="s">
        <v>1734</v>
      </c>
      <c r="N1759" s="293" t="s">
        <v>1735</v>
      </c>
      <c r="O1759" s="294" t="s">
        <v>458</v>
      </c>
      <c r="P1759" s="295">
        <v>5.2223920000000001</v>
      </c>
      <c r="Q1759" s="295" t="s">
        <v>280</v>
      </c>
      <c r="R1759" s="296">
        <v>0</v>
      </c>
      <c r="S1759" s="297">
        <v>3.3332882540818396E-3</v>
      </c>
      <c r="T1759" s="297">
        <v>2.4940630284429805E-3</v>
      </c>
      <c r="U1759" s="298">
        <v>1.3364891809341239</v>
      </c>
      <c r="V1759" s="295"/>
      <c r="W1759" s="295"/>
      <c r="X1759" s="295"/>
      <c r="Y1759" s="313"/>
      <c r="Z1759" s="313"/>
      <c r="AA1759" s="301"/>
      <c r="AB1759" s="295"/>
    </row>
    <row r="1760" spans="1:28" ht="15">
      <c r="A1760" s="247" t="s">
        <v>176</v>
      </c>
      <c r="B1760" s="287" t="s">
        <v>5583</v>
      </c>
      <c r="C1760" s="287" t="s">
        <v>5584</v>
      </c>
      <c r="D1760" s="305">
        <v>49</v>
      </c>
      <c r="E1760" s="287" t="s">
        <v>18</v>
      </c>
      <c r="F1760" s="289">
        <v>43707</v>
      </c>
      <c r="G1760" s="290" t="s">
        <v>477</v>
      </c>
      <c r="H1760" s="290" t="s">
        <v>779</v>
      </c>
      <c r="I1760" s="291">
        <v>-597.58869039000001</v>
      </c>
      <c r="J1760" s="291">
        <v>50</v>
      </c>
      <c r="K1760" s="290" t="s">
        <v>815</v>
      </c>
      <c r="L1760" s="292">
        <v>96.27</v>
      </c>
      <c r="M1760" s="293" t="s">
        <v>780</v>
      </c>
      <c r="N1760" s="293" t="s">
        <v>781</v>
      </c>
      <c r="O1760" s="294" t="s">
        <v>458</v>
      </c>
      <c r="P1760" s="295">
        <v>-5.0318719999999999</v>
      </c>
      <c r="Q1760" s="295" t="s">
        <v>280</v>
      </c>
      <c r="R1760" s="296">
        <v>0</v>
      </c>
      <c r="S1760" s="297">
        <v>1.5335507061770861E-4</v>
      </c>
      <c r="T1760" s="297">
        <v>3.715779196611948E-4</v>
      </c>
      <c r="U1760" s="298">
        <v>0.41271308789698252</v>
      </c>
      <c r="V1760" s="295"/>
      <c r="W1760" s="295"/>
      <c r="X1760" s="295"/>
      <c r="Y1760" s="313"/>
      <c r="Z1760" s="313"/>
      <c r="AA1760" s="301"/>
      <c r="AB1760" s="295"/>
    </row>
    <row r="1761" spans="1:28" ht="15">
      <c r="A1761" s="247" t="s">
        <v>176</v>
      </c>
      <c r="B1761" s="287" t="s">
        <v>5585</v>
      </c>
      <c r="C1761" s="287" t="s">
        <v>5586</v>
      </c>
      <c r="D1761" s="305">
        <v>50</v>
      </c>
      <c r="E1761" s="287" t="s">
        <v>18</v>
      </c>
      <c r="F1761" s="289">
        <v>43707</v>
      </c>
      <c r="G1761" s="290" t="s">
        <v>477</v>
      </c>
      <c r="H1761" s="290" t="s">
        <v>800</v>
      </c>
      <c r="I1761" s="291">
        <v>-59.132164660000001</v>
      </c>
      <c r="J1761" s="291">
        <v>50</v>
      </c>
      <c r="K1761" s="290" t="s">
        <v>815</v>
      </c>
      <c r="L1761" s="292">
        <v>50.21</v>
      </c>
      <c r="M1761" s="293" t="s">
        <v>801</v>
      </c>
      <c r="N1761" s="293" t="s">
        <v>802</v>
      </c>
      <c r="O1761" s="294" t="s">
        <v>458</v>
      </c>
      <c r="P1761" s="295">
        <v>-3.7356913</v>
      </c>
      <c r="Q1761" s="295" t="s">
        <v>280</v>
      </c>
      <c r="R1761" s="296">
        <v>0</v>
      </c>
      <c r="S1761" s="297">
        <v>1.4285049559201869E-5</v>
      </c>
      <c r="T1761" s="297">
        <v>5.0045452084668317E-4</v>
      </c>
      <c r="U1761" s="298">
        <v>2.8544151294775031E-2</v>
      </c>
      <c r="V1761" s="295"/>
      <c r="W1761" s="295"/>
      <c r="X1761" s="295"/>
      <c r="Y1761" s="313"/>
      <c r="Z1761" s="313"/>
      <c r="AA1761" s="301"/>
      <c r="AB1761" s="295"/>
    </row>
    <row r="1762" spans="1:28" ht="15">
      <c r="A1762" s="247" t="s">
        <v>176</v>
      </c>
      <c r="B1762" s="287" t="s">
        <v>5587</v>
      </c>
      <c r="C1762" s="287" t="s">
        <v>5588</v>
      </c>
      <c r="D1762" s="305">
        <v>1</v>
      </c>
      <c r="E1762" s="287" t="s">
        <v>23</v>
      </c>
      <c r="F1762" s="289">
        <v>43707</v>
      </c>
      <c r="G1762" s="290" t="s">
        <v>5589</v>
      </c>
      <c r="H1762" s="290" t="s">
        <v>1690</v>
      </c>
      <c r="I1762" s="291">
        <v>8.5</v>
      </c>
      <c r="J1762" s="291">
        <v>2</v>
      </c>
      <c r="K1762" s="290" t="s">
        <v>438</v>
      </c>
      <c r="L1762" s="292">
        <v>526.75</v>
      </c>
      <c r="M1762" s="293" t="s">
        <v>1691</v>
      </c>
      <c r="N1762" s="293" t="s">
        <v>1692</v>
      </c>
      <c r="O1762" s="294" t="e">
        <v>#N/A</v>
      </c>
      <c r="P1762" s="295">
        <v>-9.7453590000000003E-3</v>
      </c>
      <c r="Q1762" s="295" t="s">
        <v>395</v>
      </c>
      <c r="R1762" s="296">
        <v>0</v>
      </c>
      <c r="S1762" s="297">
        <v>2.9370804829312435E-3</v>
      </c>
      <c r="T1762" s="297">
        <v>1.7630716546443291E-3</v>
      </c>
      <c r="U1762" s="298">
        <v>1.6658883234803927</v>
      </c>
      <c r="V1762" s="295"/>
      <c r="W1762" s="295"/>
      <c r="X1762" s="295"/>
      <c r="Y1762" s="313"/>
      <c r="Z1762" s="313"/>
      <c r="AA1762" s="301"/>
      <c r="AB1762" s="295"/>
    </row>
    <row r="1763" spans="1:28" ht="15">
      <c r="A1763" s="247" t="s">
        <v>5590</v>
      </c>
      <c r="B1763" s="287" t="s">
        <v>5591</v>
      </c>
      <c r="C1763" s="287" t="s">
        <v>5592</v>
      </c>
      <c r="D1763" s="305">
        <v>2</v>
      </c>
      <c r="E1763" s="287" t="s">
        <v>23</v>
      </c>
      <c r="F1763" s="289">
        <v>43707</v>
      </c>
      <c r="G1763" s="290" t="s">
        <v>5589</v>
      </c>
      <c r="H1763" s="290" t="s">
        <v>1540</v>
      </c>
      <c r="I1763" s="291">
        <v>8.25</v>
      </c>
      <c r="J1763" s="291">
        <v>1</v>
      </c>
      <c r="K1763" s="290" t="s">
        <v>438</v>
      </c>
      <c r="L1763" s="292">
        <v>26.38</v>
      </c>
      <c r="M1763" s="293" t="s">
        <v>1541</v>
      </c>
      <c r="N1763" s="293" t="s">
        <v>1542</v>
      </c>
      <c r="O1763" s="294" t="e">
        <v>#N/A</v>
      </c>
      <c r="P1763" s="295">
        <v>-8.5136230000000008</v>
      </c>
      <c r="Q1763" s="295" t="s">
        <v>280</v>
      </c>
      <c r="R1763" s="296">
        <v>0</v>
      </c>
      <c r="S1763" s="297">
        <v>7.7886655831882826E-5</v>
      </c>
      <c r="T1763" s="297">
        <v>1.7094521866759787E-4</v>
      </c>
      <c r="U1763" s="298">
        <v>0.45562348241709549</v>
      </c>
      <c r="V1763" s="295"/>
      <c r="W1763" s="295"/>
      <c r="X1763" s="295"/>
      <c r="Y1763" s="313"/>
      <c r="Z1763" s="313"/>
      <c r="AA1763" s="301"/>
      <c r="AB1763" s="295"/>
    </row>
    <row r="1764" spans="1:28" ht="15">
      <c r="A1764" s="247" t="s">
        <v>5593</v>
      </c>
      <c r="B1764" s="287" t="s">
        <v>5594</v>
      </c>
      <c r="C1764" s="287" t="s">
        <v>5595</v>
      </c>
      <c r="D1764" s="305">
        <v>3</v>
      </c>
      <c r="E1764" s="287" t="s">
        <v>23</v>
      </c>
      <c r="F1764" s="289">
        <v>43707</v>
      </c>
      <c r="G1764" s="290" t="s">
        <v>5589</v>
      </c>
      <c r="H1764" s="290" t="s">
        <v>670</v>
      </c>
      <c r="I1764" s="291">
        <v>8.25</v>
      </c>
      <c r="J1764" s="291">
        <v>1</v>
      </c>
      <c r="K1764" s="290" t="s">
        <v>438</v>
      </c>
      <c r="L1764" s="292">
        <v>18.39</v>
      </c>
      <c r="M1764" s="293" t="s">
        <v>671</v>
      </c>
      <c r="N1764" s="293" t="s">
        <v>672</v>
      </c>
      <c r="O1764" s="294" t="e">
        <v>#N/A</v>
      </c>
      <c r="P1764" s="295">
        <v>-9.8054830000000006</v>
      </c>
      <c r="Q1764" s="295" t="s">
        <v>484</v>
      </c>
      <c r="R1764" s="296">
        <v>0</v>
      </c>
      <c r="S1764" s="297">
        <v>1.1304862415569445E-4</v>
      </c>
      <c r="T1764" s="297">
        <v>2.7063376238452535E-4</v>
      </c>
      <c r="U1764" s="298">
        <v>0.41771811158975519</v>
      </c>
      <c r="V1764" s="295"/>
      <c r="W1764" s="295"/>
      <c r="X1764" s="295"/>
      <c r="Y1764" s="313"/>
      <c r="Z1764" s="313"/>
      <c r="AA1764" s="301"/>
      <c r="AB1764" s="295"/>
    </row>
    <row r="1765" spans="1:28" ht="15">
      <c r="A1765" s="247" t="s">
        <v>176</v>
      </c>
      <c r="B1765" s="287" t="s">
        <v>5596</v>
      </c>
      <c r="C1765" s="287" t="s">
        <v>5597</v>
      </c>
      <c r="D1765" s="305">
        <v>4</v>
      </c>
      <c r="E1765" s="287" t="s">
        <v>23</v>
      </c>
      <c r="F1765" s="289">
        <v>43707</v>
      </c>
      <c r="G1765" s="290" t="s">
        <v>5589</v>
      </c>
      <c r="H1765" s="290" t="s">
        <v>2471</v>
      </c>
      <c r="I1765" s="291">
        <v>8.75</v>
      </c>
      <c r="J1765" s="291">
        <v>2</v>
      </c>
      <c r="K1765" s="290" t="s">
        <v>438</v>
      </c>
      <c r="L1765" s="292">
        <v>99.84</v>
      </c>
      <c r="M1765" s="293" t="s">
        <v>2472</v>
      </c>
      <c r="N1765" s="293" t="s">
        <v>2473</v>
      </c>
      <c r="O1765" s="294" t="e">
        <v>#N/A</v>
      </c>
      <c r="P1765" s="295">
        <v>-0.25941730000000002</v>
      </c>
      <c r="Q1765" s="295" t="s">
        <v>408</v>
      </c>
      <c r="R1765" s="296">
        <v>0</v>
      </c>
      <c r="S1765" s="297">
        <v>9.5380397176679987E-4</v>
      </c>
      <c r="T1765" s="297">
        <v>4.7891567280165462E-4</v>
      </c>
      <c r="U1765" s="298">
        <v>1.9915906409724509</v>
      </c>
      <c r="V1765" s="295"/>
      <c r="W1765" s="295"/>
      <c r="X1765" s="295"/>
      <c r="Y1765" s="313"/>
      <c r="Z1765" s="313"/>
      <c r="AA1765" s="301"/>
      <c r="AB1765" s="295"/>
    </row>
    <row r="1766" spans="1:28" ht="15">
      <c r="A1766" s="247" t="s">
        <v>176</v>
      </c>
      <c r="B1766" s="287" t="s">
        <v>5598</v>
      </c>
      <c r="C1766" s="287" t="s">
        <v>5599</v>
      </c>
      <c r="D1766" s="305">
        <v>5</v>
      </c>
      <c r="E1766" s="287" t="s">
        <v>23</v>
      </c>
      <c r="F1766" s="289">
        <v>43707</v>
      </c>
      <c r="G1766" s="290" t="s">
        <v>5589</v>
      </c>
      <c r="H1766" s="290" t="s">
        <v>3386</v>
      </c>
      <c r="I1766" s="291">
        <v>8</v>
      </c>
      <c r="J1766" s="291">
        <v>2</v>
      </c>
      <c r="K1766" s="290" t="s">
        <v>438</v>
      </c>
      <c r="L1766" s="292">
        <v>48.98</v>
      </c>
      <c r="M1766" s="293" t="s">
        <v>3387</v>
      </c>
      <c r="N1766" s="293" t="s">
        <v>3388</v>
      </c>
      <c r="O1766" s="294" t="e">
        <v>#N/A</v>
      </c>
      <c r="P1766" s="295">
        <v>-5.7557939999999999</v>
      </c>
      <c r="Q1766" s="295" t="s">
        <v>408</v>
      </c>
      <c r="R1766" s="296">
        <v>0</v>
      </c>
      <c r="S1766" s="297">
        <v>3.2820789849858284E-4</v>
      </c>
      <c r="T1766" s="297">
        <v>6.0584611700120164E-4</v>
      </c>
      <c r="U1766" s="298">
        <v>0.54173475621686928</v>
      </c>
      <c r="V1766" s="295"/>
      <c r="W1766" s="295"/>
      <c r="X1766" s="295"/>
      <c r="Y1766" s="313"/>
      <c r="Z1766" s="313"/>
      <c r="AA1766" s="301"/>
      <c r="AB1766" s="295"/>
    </row>
    <row r="1767" spans="1:28" ht="15">
      <c r="A1767" s="247" t="s">
        <v>176</v>
      </c>
      <c r="B1767" s="287" t="s">
        <v>5600</v>
      </c>
      <c r="C1767" s="287" t="s">
        <v>5601</v>
      </c>
      <c r="D1767" s="305">
        <v>6</v>
      </c>
      <c r="E1767" s="287" t="s">
        <v>23</v>
      </c>
      <c r="F1767" s="289">
        <v>43707</v>
      </c>
      <c r="G1767" s="290" t="s">
        <v>5589</v>
      </c>
      <c r="H1767" s="290" t="s">
        <v>4074</v>
      </c>
      <c r="I1767" s="291">
        <v>8.75</v>
      </c>
      <c r="J1767" s="291">
        <v>8</v>
      </c>
      <c r="K1767" s="290" t="s">
        <v>438</v>
      </c>
      <c r="L1767" s="292">
        <v>128.93</v>
      </c>
      <c r="M1767" s="293" t="s">
        <v>4075</v>
      </c>
      <c r="N1767" s="293" t="s">
        <v>4076</v>
      </c>
      <c r="O1767" s="294" t="e">
        <v>#N/A</v>
      </c>
      <c r="P1767" s="295">
        <v>-9.1952440000000006</v>
      </c>
      <c r="Q1767" s="295" t="s">
        <v>404</v>
      </c>
      <c r="R1767" s="296">
        <v>0</v>
      </c>
      <c r="S1767" s="297">
        <v>3.1626106389046347E-3</v>
      </c>
      <c r="T1767" s="297">
        <v>2.3526242373069712E-3</v>
      </c>
      <c r="U1767" s="298">
        <v>1.3442905963278045</v>
      </c>
      <c r="V1767" s="295"/>
      <c r="W1767" s="295"/>
      <c r="X1767" s="295"/>
      <c r="Y1767" s="313"/>
      <c r="Z1767" s="313"/>
      <c r="AA1767" s="301"/>
      <c r="AB1767" s="295"/>
    </row>
    <row r="1768" spans="1:28" ht="15">
      <c r="A1768" s="247" t="s">
        <v>176</v>
      </c>
      <c r="B1768" s="287" t="s">
        <v>5602</v>
      </c>
      <c r="C1768" s="287" t="s">
        <v>5603</v>
      </c>
      <c r="D1768" s="305">
        <v>7</v>
      </c>
      <c r="E1768" s="287" t="s">
        <v>23</v>
      </c>
      <c r="F1768" s="289">
        <v>43707</v>
      </c>
      <c r="G1768" s="290" t="s">
        <v>5589</v>
      </c>
      <c r="H1768" s="290" t="s">
        <v>3243</v>
      </c>
      <c r="I1768" s="291">
        <v>8.25</v>
      </c>
      <c r="J1768" s="291">
        <v>2</v>
      </c>
      <c r="K1768" s="290" t="s">
        <v>438</v>
      </c>
      <c r="L1768" s="292">
        <v>60.47</v>
      </c>
      <c r="M1768" s="293" t="s">
        <v>3244</v>
      </c>
      <c r="N1768" s="293" t="s">
        <v>3245</v>
      </c>
      <c r="O1768" s="294" t="e">
        <v>#N/A</v>
      </c>
      <c r="P1768" s="295">
        <v>3.4987926000000003E-2</v>
      </c>
      <c r="Q1768" s="295" t="s">
        <v>408</v>
      </c>
      <c r="R1768" s="296">
        <v>0</v>
      </c>
      <c r="S1768" s="297">
        <v>8.9935118039804194E-4</v>
      </c>
      <c r="T1768" s="297">
        <v>1.2505553382478219E-3</v>
      </c>
      <c r="U1768" s="298">
        <v>0.71916144203433718</v>
      </c>
      <c r="V1768" s="295"/>
      <c r="W1768" s="295"/>
      <c r="X1768" s="295"/>
      <c r="Y1768" s="313"/>
      <c r="Z1768" s="313"/>
      <c r="AA1768" s="301"/>
      <c r="AB1768" s="295"/>
    </row>
    <row r="1769" spans="1:28" ht="15">
      <c r="A1769" s="247" t="s">
        <v>5604</v>
      </c>
      <c r="B1769" s="287" t="s">
        <v>5605</v>
      </c>
      <c r="C1769" s="287" t="s">
        <v>5606</v>
      </c>
      <c r="D1769" s="305">
        <v>8</v>
      </c>
      <c r="E1769" s="287" t="s">
        <v>23</v>
      </c>
      <c r="F1769" s="289">
        <v>43707</v>
      </c>
      <c r="G1769" s="290" t="s">
        <v>5589</v>
      </c>
      <c r="H1769" s="290" t="s">
        <v>3249</v>
      </c>
      <c r="I1769" s="291">
        <v>9</v>
      </c>
      <c r="J1769" s="291">
        <v>1</v>
      </c>
      <c r="K1769" s="290" t="s">
        <v>438</v>
      </c>
      <c r="L1769" s="292">
        <v>88.34</v>
      </c>
      <c r="M1769" s="293" t="s">
        <v>3250</v>
      </c>
      <c r="N1769" s="293" t="s">
        <v>3251</v>
      </c>
      <c r="O1769" s="294" t="e">
        <v>#N/A</v>
      </c>
      <c r="P1769" s="295">
        <v>-8.6635410000000004</v>
      </c>
      <c r="Q1769" s="295" t="s">
        <v>399</v>
      </c>
      <c r="R1769" s="296">
        <v>0</v>
      </c>
      <c r="S1769" s="297">
        <v>1.5707300337650238E-5</v>
      </c>
      <c r="T1769" s="297">
        <v>1.8541693465089313E-4</v>
      </c>
      <c r="U1769" s="298">
        <v>8.471340747394121E-2</v>
      </c>
      <c r="V1769" s="295"/>
      <c r="W1769" s="295"/>
      <c r="X1769" s="295"/>
      <c r="Y1769" s="313"/>
      <c r="Z1769" s="313"/>
      <c r="AA1769" s="301"/>
      <c r="AB1769" s="295"/>
    </row>
    <row r="1770" spans="1:28" ht="15">
      <c r="A1770" s="247" t="s">
        <v>176</v>
      </c>
      <c r="B1770" s="287" t="s">
        <v>5607</v>
      </c>
      <c r="C1770" s="287" t="s">
        <v>5608</v>
      </c>
      <c r="D1770" s="305">
        <v>9</v>
      </c>
      <c r="E1770" s="287" t="s">
        <v>23</v>
      </c>
      <c r="F1770" s="289">
        <v>43707</v>
      </c>
      <c r="G1770" s="290" t="s">
        <v>5589</v>
      </c>
      <c r="H1770" s="290" t="s">
        <v>705</v>
      </c>
      <c r="I1770" s="291">
        <v>9</v>
      </c>
      <c r="J1770" s="291">
        <v>3</v>
      </c>
      <c r="K1770" s="290" t="s">
        <v>438</v>
      </c>
      <c r="L1770" s="292">
        <v>152.79</v>
      </c>
      <c r="M1770" s="293" t="s">
        <v>706</v>
      </c>
      <c r="N1770" s="293" t="s">
        <v>707</v>
      </c>
      <c r="O1770" s="294" t="e">
        <v>#N/A</v>
      </c>
      <c r="P1770" s="295">
        <v>-5.5044174000000003</v>
      </c>
      <c r="Q1770" s="295" t="s">
        <v>404</v>
      </c>
      <c r="R1770" s="296">
        <v>0</v>
      </c>
      <c r="S1770" s="297">
        <v>2.7333614311831592E-4</v>
      </c>
      <c r="T1770" s="297">
        <v>7.4100997336038539E-4</v>
      </c>
      <c r="U1770" s="298">
        <v>0.36886972233149778</v>
      </c>
      <c r="V1770" s="295"/>
      <c r="W1770" s="295"/>
      <c r="X1770" s="295"/>
      <c r="Y1770" s="313"/>
      <c r="Z1770" s="313"/>
      <c r="AA1770" s="301"/>
      <c r="AB1770" s="295"/>
    </row>
    <row r="1771" spans="1:28" ht="15">
      <c r="A1771" s="247" t="s">
        <v>176</v>
      </c>
      <c r="B1771" s="287" t="s">
        <v>5609</v>
      </c>
      <c r="C1771" s="287" t="s">
        <v>5610</v>
      </c>
      <c r="D1771" s="305">
        <v>10</v>
      </c>
      <c r="E1771" s="287" t="s">
        <v>23</v>
      </c>
      <c r="F1771" s="289">
        <v>43707</v>
      </c>
      <c r="G1771" s="290" t="s">
        <v>5589</v>
      </c>
      <c r="H1771" s="290" t="s">
        <v>1685</v>
      </c>
      <c r="I1771" s="291">
        <v>8.25</v>
      </c>
      <c r="J1771" s="291">
        <v>19</v>
      </c>
      <c r="K1771" s="290" t="s">
        <v>438</v>
      </c>
      <c r="L1771" s="292">
        <v>106.01</v>
      </c>
      <c r="M1771" s="293" t="s">
        <v>1686</v>
      </c>
      <c r="N1771" s="293" t="s">
        <v>1687</v>
      </c>
      <c r="O1771" s="294" t="e">
        <v>#N/A</v>
      </c>
      <c r="P1771" s="295">
        <v>-1.9994318</v>
      </c>
      <c r="Q1771" s="295" t="s">
        <v>395</v>
      </c>
      <c r="R1771" s="296">
        <v>0</v>
      </c>
      <c r="S1771" s="297">
        <v>3.268157695678483E-3</v>
      </c>
      <c r="T1771" s="297">
        <v>1.6015690336988343E-3</v>
      </c>
      <c r="U1771" s="298">
        <v>2.0405974559402233</v>
      </c>
      <c r="V1771" s="295"/>
      <c r="W1771" s="295"/>
      <c r="X1771" s="295"/>
      <c r="Y1771" s="313"/>
      <c r="Z1771" s="313"/>
      <c r="AA1771" s="301"/>
      <c r="AB1771" s="295"/>
    </row>
    <row r="1772" spans="1:28" ht="15">
      <c r="A1772" s="247" t="s">
        <v>5611</v>
      </c>
      <c r="B1772" s="287" t="s">
        <v>5612</v>
      </c>
      <c r="C1772" s="287" t="s">
        <v>5613</v>
      </c>
      <c r="D1772" s="305">
        <v>11</v>
      </c>
      <c r="E1772" s="287" t="s">
        <v>23</v>
      </c>
      <c r="F1772" s="289">
        <v>43707</v>
      </c>
      <c r="G1772" s="290" t="s">
        <v>5589</v>
      </c>
      <c r="H1772" s="290" t="s">
        <v>1197</v>
      </c>
      <c r="I1772" s="291">
        <v>8.5</v>
      </c>
      <c r="J1772" s="291">
        <v>1</v>
      </c>
      <c r="K1772" s="290" t="s">
        <v>438</v>
      </c>
      <c r="L1772" s="292">
        <v>80.22</v>
      </c>
      <c r="M1772" s="293" t="s">
        <v>1198</v>
      </c>
      <c r="N1772" s="293" t="s">
        <v>1199</v>
      </c>
      <c r="O1772" s="294" t="e">
        <v>#N/A</v>
      </c>
      <c r="P1772" s="295">
        <v>-5.2910747999999996</v>
      </c>
      <c r="Q1772" s="295" t="s">
        <v>484</v>
      </c>
      <c r="R1772" s="296">
        <v>0</v>
      </c>
      <c r="S1772" s="297">
        <v>2.8729468004080028E-5</v>
      </c>
      <c r="T1772" s="297">
        <v>2.7415934344340013E-4</v>
      </c>
      <c r="U1772" s="298">
        <v>0.10479113220524323</v>
      </c>
      <c r="V1772" s="295"/>
      <c r="W1772" s="295"/>
      <c r="X1772" s="295"/>
      <c r="Y1772" s="313"/>
      <c r="Z1772" s="313"/>
      <c r="AA1772" s="301"/>
      <c r="AB1772" s="295"/>
    </row>
    <row r="1773" spans="1:28" ht="15">
      <c r="A1773" s="247" t="s">
        <v>176</v>
      </c>
      <c r="B1773" s="287" t="s">
        <v>5614</v>
      </c>
      <c r="C1773" s="287" t="s">
        <v>5615</v>
      </c>
      <c r="D1773" s="305">
        <v>12</v>
      </c>
      <c r="E1773" s="287" t="s">
        <v>23</v>
      </c>
      <c r="F1773" s="289">
        <v>43707</v>
      </c>
      <c r="G1773" s="290" t="s">
        <v>5589</v>
      </c>
      <c r="H1773" s="290" t="s">
        <v>651</v>
      </c>
      <c r="I1773" s="291">
        <v>8.25</v>
      </c>
      <c r="J1773" s="291">
        <v>4</v>
      </c>
      <c r="K1773" s="290" t="s">
        <v>438</v>
      </c>
      <c r="L1773" s="292">
        <v>126.06</v>
      </c>
      <c r="M1773" s="293" t="s">
        <v>652</v>
      </c>
      <c r="N1773" s="293" t="s">
        <v>653</v>
      </c>
      <c r="O1773" s="294" t="e">
        <v>#N/A</v>
      </c>
      <c r="P1773" s="295">
        <v>-8.0828430000000004</v>
      </c>
      <c r="Q1773" s="295" t="s">
        <v>404</v>
      </c>
      <c r="R1773" s="296">
        <v>0</v>
      </c>
      <c r="S1773" s="297">
        <v>3.005859360301455E-3</v>
      </c>
      <c r="T1773" s="297">
        <v>1.4638515528132064E-3</v>
      </c>
      <c r="U1773" s="298">
        <v>2.0533908336025211</v>
      </c>
      <c r="V1773" s="295"/>
      <c r="W1773" s="295"/>
      <c r="X1773" s="295"/>
      <c r="Y1773" s="313"/>
      <c r="Z1773" s="313"/>
      <c r="AA1773" s="301"/>
      <c r="AB1773" s="295"/>
    </row>
    <row r="1774" spans="1:28" ht="15">
      <c r="A1774" s="247" t="s">
        <v>5616</v>
      </c>
      <c r="B1774" s="287" t="s">
        <v>5617</v>
      </c>
      <c r="C1774" s="287" t="s">
        <v>5618</v>
      </c>
      <c r="D1774" s="305">
        <v>13</v>
      </c>
      <c r="E1774" s="287" t="s">
        <v>23</v>
      </c>
      <c r="F1774" s="289">
        <v>43707</v>
      </c>
      <c r="G1774" s="290" t="s">
        <v>5589</v>
      </c>
      <c r="H1774" s="290" t="s">
        <v>2965</v>
      </c>
      <c r="I1774" s="291">
        <v>8.25</v>
      </c>
      <c r="J1774" s="291">
        <v>1</v>
      </c>
      <c r="K1774" s="290" t="s">
        <v>438</v>
      </c>
      <c r="L1774" s="292">
        <v>141.63</v>
      </c>
      <c r="M1774" s="293" t="s">
        <v>2966</v>
      </c>
      <c r="N1774" s="293" t="s">
        <v>2967</v>
      </c>
      <c r="O1774" s="294" t="e">
        <v>#N/A</v>
      </c>
      <c r="P1774" s="295">
        <v>-0.19935965999999999</v>
      </c>
      <c r="Q1774" s="295" t="s">
        <v>408</v>
      </c>
      <c r="R1774" s="296">
        <v>0</v>
      </c>
      <c r="S1774" s="297">
        <v>2.5009559775892565E-3</v>
      </c>
      <c r="T1774" s="297">
        <v>1.6148897113123122E-3</v>
      </c>
      <c r="U1774" s="298">
        <v>1.5486853127306743</v>
      </c>
      <c r="V1774" s="295"/>
      <c r="W1774" s="295"/>
      <c r="X1774" s="295"/>
      <c r="Y1774" s="313"/>
      <c r="Z1774" s="313"/>
      <c r="AA1774" s="301"/>
      <c r="AB1774" s="295"/>
    </row>
    <row r="1775" spans="1:28" ht="15">
      <c r="A1775" s="247" t="s">
        <v>176</v>
      </c>
      <c r="B1775" s="287" t="s">
        <v>5619</v>
      </c>
      <c r="C1775" s="287" t="s">
        <v>5620</v>
      </c>
      <c r="D1775" s="305">
        <v>14</v>
      </c>
      <c r="E1775" s="287" t="s">
        <v>23</v>
      </c>
      <c r="F1775" s="289">
        <v>43707</v>
      </c>
      <c r="G1775" s="290" t="s">
        <v>5589</v>
      </c>
      <c r="H1775" s="290" t="s">
        <v>3863</v>
      </c>
      <c r="I1775" s="291">
        <v>8.5</v>
      </c>
      <c r="J1775" s="291">
        <v>2</v>
      </c>
      <c r="K1775" s="290" t="s">
        <v>438</v>
      </c>
      <c r="L1775" s="292">
        <v>128.36000000000001</v>
      </c>
      <c r="M1775" s="293" t="s">
        <v>3864</v>
      </c>
      <c r="N1775" s="293" t="s">
        <v>3865</v>
      </c>
      <c r="O1775" s="294" t="e">
        <v>#N/A</v>
      </c>
      <c r="P1775" s="295">
        <v>-7.6770781999999996E-3</v>
      </c>
      <c r="Q1775" s="295" t="s">
        <v>404</v>
      </c>
      <c r="R1775" s="296">
        <v>0</v>
      </c>
      <c r="S1775" s="297">
        <v>7.3211873594306682E-3</v>
      </c>
      <c r="T1775" s="297">
        <v>1.4358143939986219E-2</v>
      </c>
      <c r="U1775" s="298">
        <v>0.50989789418685094</v>
      </c>
      <c r="V1775" s="295"/>
      <c r="W1775" s="295"/>
      <c r="X1775" s="295"/>
      <c r="Y1775" s="313"/>
      <c r="Z1775" s="313"/>
      <c r="AA1775" s="301"/>
      <c r="AB1775" s="295"/>
    </row>
    <row r="1776" spans="1:28" ht="15">
      <c r="A1776" s="247" t="s">
        <v>5621</v>
      </c>
      <c r="B1776" s="287" t="s">
        <v>5622</v>
      </c>
      <c r="C1776" s="287" t="s">
        <v>5623</v>
      </c>
      <c r="D1776" s="305">
        <v>15</v>
      </c>
      <c r="E1776" s="287" t="s">
        <v>23</v>
      </c>
      <c r="F1776" s="289">
        <v>43707</v>
      </c>
      <c r="G1776" s="290" t="s">
        <v>5589</v>
      </c>
      <c r="H1776" s="290" t="s">
        <v>4632</v>
      </c>
      <c r="I1776" s="291">
        <v>8.5</v>
      </c>
      <c r="J1776" s="291">
        <v>1</v>
      </c>
      <c r="K1776" s="290" t="s">
        <v>438</v>
      </c>
      <c r="L1776" s="292">
        <v>52.32</v>
      </c>
      <c r="M1776" s="293" t="s">
        <v>4633</v>
      </c>
      <c r="N1776" s="293" t="s">
        <v>4634</v>
      </c>
      <c r="O1776" s="294" t="e">
        <v>#N/A</v>
      </c>
      <c r="P1776" s="295">
        <v>-3.1049848</v>
      </c>
      <c r="Q1776" s="295" t="s">
        <v>404</v>
      </c>
      <c r="R1776" s="296">
        <v>0</v>
      </c>
      <c r="S1776" s="297">
        <v>1.9051679011559111E-3</v>
      </c>
      <c r="T1776" s="297">
        <v>1.0462442494036592E-3</v>
      </c>
      <c r="U1776" s="298">
        <v>1.8209590181660003</v>
      </c>
      <c r="V1776" s="295"/>
      <c r="W1776" s="295"/>
      <c r="X1776" s="295"/>
      <c r="Y1776" s="313"/>
      <c r="Z1776" s="313"/>
      <c r="AA1776" s="301"/>
      <c r="AB1776" s="295"/>
    </row>
    <row r="1777" spans="1:28" ht="15">
      <c r="A1777" s="247" t="s">
        <v>176</v>
      </c>
      <c r="B1777" s="287" t="s">
        <v>5624</v>
      </c>
      <c r="C1777" s="287" t="s">
        <v>5625</v>
      </c>
      <c r="D1777" s="305">
        <v>16</v>
      </c>
      <c r="E1777" s="287" t="s">
        <v>23</v>
      </c>
      <c r="F1777" s="289">
        <v>43707</v>
      </c>
      <c r="G1777" s="290" t="s">
        <v>5589</v>
      </c>
      <c r="H1777" s="290" t="s">
        <v>726</v>
      </c>
      <c r="I1777" s="291">
        <v>9.75</v>
      </c>
      <c r="J1777" s="291">
        <v>3</v>
      </c>
      <c r="K1777" s="290" t="s">
        <v>438</v>
      </c>
      <c r="L1777" s="292">
        <v>132.86000000000001</v>
      </c>
      <c r="M1777" s="293" t="s">
        <v>727</v>
      </c>
      <c r="N1777" s="293" t="s">
        <v>728</v>
      </c>
      <c r="O1777" s="294" t="e">
        <v>#N/A</v>
      </c>
      <c r="P1777" s="295">
        <v>-7.1007490000000004</v>
      </c>
      <c r="Q1777" s="295" t="s">
        <v>404</v>
      </c>
      <c r="R1777" s="296">
        <v>0</v>
      </c>
      <c r="S1777" s="297">
        <v>9.7778106837259843E-4</v>
      </c>
      <c r="T1777" s="297">
        <v>8.4108284148482013E-4</v>
      </c>
      <c r="U1777" s="298">
        <v>1.1625264720018016</v>
      </c>
      <c r="V1777" s="295"/>
      <c r="W1777" s="295"/>
      <c r="X1777" s="295"/>
      <c r="Y1777" s="313"/>
      <c r="Z1777" s="313"/>
      <c r="AA1777" s="301"/>
      <c r="AB1777" s="295"/>
    </row>
    <row r="1778" spans="1:28" ht="15">
      <c r="A1778" s="247" t="s">
        <v>5626</v>
      </c>
      <c r="B1778" s="287" t="s">
        <v>5627</v>
      </c>
      <c r="C1778" s="287" t="s">
        <v>5628</v>
      </c>
      <c r="D1778" s="305">
        <v>17</v>
      </c>
      <c r="E1778" s="287" t="s">
        <v>23</v>
      </c>
      <c r="F1778" s="289">
        <v>43707</v>
      </c>
      <c r="G1778" s="290" t="s">
        <v>5589</v>
      </c>
      <c r="H1778" s="290" t="s">
        <v>5629</v>
      </c>
      <c r="I1778" s="291">
        <v>8.75</v>
      </c>
      <c r="J1778" s="291">
        <v>1</v>
      </c>
      <c r="K1778" s="290" t="s">
        <v>438</v>
      </c>
      <c r="L1778" s="292">
        <v>161.72</v>
      </c>
      <c r="M1778" s="293" t="s">
        <v>5630</v>
      </c>
      <c r="N1778" s="293" t="s">
        <v>5631</v>
      </c>
      <c r="O1778" s="294" t="e">
        <v>#N/A</v>
      </c>
      <c r="P1778" s="295">
        <v>-6.3415765999999998</v>
      </c>
      <c r="Q1778" s="295" t="s">
        <v>395</v>
      </c>
      <c r="R1778" s="296">
        <v>0</v>
      </c>
      <c r="S1778" s="297">
        <v>1.3038817663474831E-3</v>
      </c>
      <c r="T1778" s="297">
        <v>3.8034949183667548E-3</v>
      </c>
      <c r="U1778" s="298">
        <v>0.34281149162344043</v>
      </c>
      <c r="V1778" s="295"/>
      <c r="W1778" s="295"/>
      <c r="X1778" s="295"/>
      <c r="Y1778" s="313"/>
      <c r="Z1778" s="313"/>
      <c r="AA1778" s="301"/>
      <c r="AB1778" s="295"/>
    </row>
    <row r="1779" spans="1:28" ht="15">
      <c r="A1779" s="247" t="s">
        <v>176</v>
      </c>
      <c r="B1779" s="287" t="s">
        <v>5632</v>
      </c>
      <c r="C1779" s="287" t="s">
        <v>5633</v>
      </c>
      <c r="D1779" s="305">
        <v>18</v>
      </c>
      <c r="E1779" s="287" t="s">
        <v>23</v>
      </c>
      <c r="F1779" s="289">
        <v>43707</v>
      </c>
      <c r="G1779" s="290" t="s">
        <v>5589</v>
      </c>
      <c r="H1779" s="290" t="s">
        <v>743</v>
      </c>
      <c r="I1779" s="291">
        <v>9.75</v>
      </c>
      <c r="J1779" s="291">
        <v>12</v>
      </c>
      <c r="K1779" s="290" t="s">
        <v>438</v>
      </c>
      <c r="L1779" s="292">
        <v>84.87</v>
      </c>
      <c r="M1779" s="293" t="s">
        <v>744</v>
      </c>
      <c r="N1779" s="293" t="s">
        <v>745</v>
      </c>
      <c r="O1779" s="294" t="e">
        <v>#N/A</v>
      </c>
      <c r="P1779" s="295">
        <v>-5.4088592999999996</v>
      </c>
      <c r="Q1779" s="295" t="s">
        <v>404</v>
      </c>
      <c r="R1779" s="296">
        <v>0</v>
      </c>
      <c r="S1779" s="297">
        <v>1.6380570537349008E-4</v>
      </c>
      <c r="T1779" s="297">
        <v>3.7201700844447845E-4</v>
      </c>
      <c r="U1779" s="298">
        <v>0.44031778562602253</v>
      </c>
      <c r="V1779" s="295"/>
      <c r="W1779" s="295"/>
      <c r="X1779" s="295"/>
      <c r="Y1779" s="313"/>
      <c r="Z1779" s="313"/>
      <c r="AA1779" s="301"/>
      <c r="AB1779" s="295"/>
    </row>
    <row r="1780" spans="1:28" ht="15">
      <c r="A1780" s="247" t="s">
        <v>5634</v>
      </c>
      <c r="B1780" s="287" t="s">
        <v>5635</v>
      </c>
      <c r="C1780" s="287" t="s">
        <v>5636</v>
      </c>
      <c r="D1780" s="305">
        <v>19</v>
      </c>
      <c r="E1780" s="287" t="s">
        <v>23</v>
      </c>
      <c r="F1780" s="289">
        <v>43707</v>
      </c>
      <c r="G1780" s="290" t="s">
        <v>5589</v>
      </c>
      <c r="H1780" s="290" t="s">
        <v>1489</v>
      </c>
      <c r="I1780" s="291">
        <v>8.75</v>
      </c>
      <c r="J1780" s="291">
        <v>1</v>
      </c>
      <c r="K1780" s="290" t="s">
        <v>438</v>
      </c>
      <c r="L1780" s="292">
        <v>37.99</v>
      </c>
      <c r="M1780" s="293" t="s">
        <v>1490</v>
      </c>
      <c r="N1780" s="293" t="s">
        <v>1491</v>
      </c>
      <c r="O1780" s="294" t="e">
        <v>#N/A</v>
      </c>
      <c r="P1780" s="295">
        <v>-6.2287625999999996</v>
      </c>
      <c r="Q1780" s="295" t="s">
        <v>280</v>
      </c>
      <c r="R1780" s="296">
        <v>0</v>
      </c>
      <c r="S1780" s="297">
        <v>1.1382539346895725E-4</v>
      </c>
      <c r="T1780" s="297">
        <v>1.5907842409338329E-4</v>
      </c>
      <c r="U1780" s="298">
        <v>0.71553005454805541</v>
      </c>
      <c r="V1780" s="295"/>
      <c r="W1780" s="295"/>
      <c r="X1780" s="295"/>
      <c r="Y1780" s="313"/>
      <c r="Z1780" s="313"/>
      <c r="AA1780" s="301"/>
      <c r="AB1780" s="295"/>
    </row>
    <row r="1781" spans="1:28" ht="15">
      <c r="A1781" s="247" t="s">
        <v>176</v>
      </c>
      <c r="B1781" s="287" t="s">
        <v>5637</v>
      </c>
      <c r="C1781" s="287" t="s">
        <v>5638</v>
      </c>
      <c r="D1781" s="305">
        <v>20</v>
      </c>
      <c r="E1781" s="287" t="s">
        <v>23</v>
      </c>
      <c r="F1781" s="289">
        <v>43707</v>
      </c>
      <c r="G1781" s="290" t="s">
        <v>5589</v>
      </c>
      <c r="H1781" s="290" t="s">
        <v>2503</v>
      </c>
      <c r="I1781" s="291">
        <v>9.5</v>
      </c>
      <c r="J1781" s="291">
        <v>2</v>
      </c>
      <c r="K1781" s="290" t="s">
        <v>438</v>
      </c>
      <c r="L1781" s="292">
        <v>144.58000000000001</v>
      </c>
      <c r="M1781" s="293" t="s">
        <v>2504</v>
      </c>
      <c r="N1781" s="293" t="s">
        <v>2505</v>
      </c>
      <c r="O1781" s="294" t="e">
        <v>#N/A</v>
      </c>
      <c r="P1781" s="295">
        <v>-3.1287313000000001</v>
      </c>
      <c r="Q1781" s="295" t="s">
        <v>399</v>
      </c>
      <c r="R1781" s="296">
        <v>0</v>
      </c>
      <c r="S1781" s="297">
        <v>3.7016575772735871E-5</v>
      </c>
      <c r="T1781" s="297">
        <v>5.0348732836890406E-4</v>
      </c>
      <c r="U1781" s="298">
        <v>7.3520372186236846E-2</v>
      </c>
      <c r="V1781" s="295"/>
      <c r="W1781" s="295"/>
      <c r="X1781" s="295"/>
      <c r="Y1781" s="313"/>
      <c r="Z1781" s="313"/>
      <c r="AA1781" s="301"/>
      <c r="AB1781" s="295"/>
    </row>
    <row r="1782" spans="1:28" ht="15">
      <c r="A1782" s="247" t="s">
        <v>5639</v>
      </c>
      <c r="B1782" s="287" t="s">
        <v>5640</v>
      </c>
      <c r="C1782" s="287" t="s">
        <v>5641</v>
      </c>
      <c r="D1782" s="305">
        <v>21</v>
      </c>
      <c r="E1782" s="287" t="s">
        <v>23</v>
      </c>
      <c r="F1782" s="289">
        <v>43707</v>
      </c>
      <c r="G1782" s="290" t="s">
        <v>5589</v>
      </c>
      <c r="H1782" s="290" t="s">
        <v>748</v>
      </c>
      <c r="I1782" s="291">
        <v>9</v>
      </c>
      <c r="J1782" s="291">
        <v>1</v>
      </c>
      <c r="K1782" s="290" t="s">
        <v>438</v>
      </c>
      <c r="L1782" s="292">
        <v>81.95</v>
      </c>
      <c r="M1782" s="293" t="s">
        <v>749</v>
      </c>
      <c r="N1782" s="293" t="s">
        <v>750</v>
      </c>
      <c r="O1782" s="294" t="e">
        <v>#N/A</v>
      </c>
      <c r="P1782" s="295">
        <v>-6.4767064999999997</v>
      </c>
      <c r="Q1782" s="295" t="s">
        <v>404</v>
      </c>
      <c r="R1782" s="296">
        <v>0</v>
      </c>
      <c r="S1782" s="297">
        <v>1.0693938058612162E-3</v>
      </c>
      <c r="T1782" s="297">
        <v>1.0803086649136685E-3</v>
      </c>
      <c r="U1782" s="298">
        <v>0.9898965366038931</v>
      </c>
      <c r="V1782" s="295"/>
      <c r="W1782" s="295"/>
      <c r="X1782" s="295"/>
      <c r="Y1782" s="313"/>
      <c r="Z1782" s="313"/>
      <c r="AA1782" s="301"/>
      <c r="AB1782" s="295"/>
    </row>
    <row r="1783" spans="1:28" ht="15">
      <c r="A1783" s="247" t="s">
        <v>5642</v>
      </c>
      <c r="B1783" s="287" t="s">
        <v>5643</v>
      </c>
      <c r="C1783" s="287" t="s">
        <v>5644</v>
      </c>
      <c r="D1783" s="305">
        <v>22</v>
      </c>
      <c r="E1783" s="287" t="s">
        <v>23</v>
      </c>
      <c r="F1783" s="289">
        <v>43707</v>
      </c>
      <c r="G1783" s="290" t="s">
        <v>5589</v>
      </c>
      <c r="H1783" s="290" t="s">
        <v>1721</v>
      </c>
      <c r="I1783" s="291">
        <v>8.5</v>
      </c>
      <c r="J1783" s="291">
        <v>1</v>
      </c>
      <c r="K1783" s="290" t="s">
        <v>438</v>
      </c>
      <c r="L1783" s="292">
        <v>161.54</v>
      </c>
      <c r="M1783" s="293" t="s">
        <v>1722</v>
      </c>
      <c r="N1783" s="293" t="s">
        <v>1723</v>
      </c>
      <c r="O1783" s="294" t="e">
        <v>#N/A</v>
      </c>
      <c r="P1783" s="295">
        <v>1.4368533999999999</v>
      </c>
      <c r="Q1783" s="295" t="s">
        <v>408</v>
      </c>
      <c r="R1783" s="296">
        <v>0</v>
      </c>
      <c r="S1783" s="297">
        <v>6.934364125029648E-4</v>
      </c>
      <c r="T1783" s="297">
        <v>1.0713410671797457E-3</v>
      </c>
      <c r="U1783" s="298">
        <v>0.6472601804842627</v>
      </c>
      <c r="V1783" s="295"/>
      <c r="W1783" s="295"/>
      <c r="X1783" s="295"/>
      <c r="Y1783" s="313"/>
      <c r="Z1783" s="313"/>
      <c r="AA1783" s="301"/>
      <c r="AB1783" s="295"/>
    </row>
    <row r="1784" spans="1:28" ht="15">
      <c r="A1784" s="247" t="s">
        <v>176</v>
      </c>
      <c r="B1784" s="287" t="s">
        <v>5645</v>
      </c>
      <c r="C1784" s="287" t="s">
        <v>5646</v>
      </c>
      <c r="D1784" s="305">
        <v>23</v>
      </c>
      <c r="E1784" s="287" t="s">
        <v>23</v>
      </c>
      <c r="F1784" s="289">
        <v>43707</v>
      </c>
      <c r="G1784" s="290" t="s">
        <v>5589</v>
      </c>
      <c r="H1784" s="290" t="s">
        <v>768</v>
      </c>
      <c r="I1784" s="291">
        <v>9</v>
      </c>
      <c r="J1784" s="291">
        <v>5</v>
      </c>
      <c r="K1784" s="290" t="s">
        <v>438</v>
      </c>
      <c r="L1784" s="292">
        <v>139.19999999999999</v>
      </c>
      <c r="M1784" s="293" t="s">
        <v>769</v>
      </c>
      <c r="N1784" s="293" t="s">
        <v>770</v>
      </c>
      <c r="O1784" s="294" t="e">
        <v>#N/A</v>
      </c>
      <c r="P1784" s="295">
        <v>0.79182386000000005</v>
      </c>
      <c r="Q1784" s="295" t="s">
        <v>447</v>
      </c>
      <c r="R1784" s="296">
        <v>0</v>
      </c>
      <c r="S1784" s="297">
        <v>9.348897884432103E-4</v>
      </c>
      <c r="T1784" s="297">
        <v>1.1587610570715462E-3</v>
      </c>
      <c r="U1784" s="298">
        <v>0.80680118022423908</v>
      </c>
      <c r="V1784" s="295"/>
      <c r="W1784" s="295"/>
      <c r="X1784" s="295"/>
      <c r="Y1784" s="313"/>
      <c r="Z1784" s="313"/>
      <c r="AA1784" s="301"/>
      <c r="AB1784" s="295"/>
    </row>
    <row r="1785" spans="1:28" ht="15">
      <c r="A1785" s="247" t="s">
        <v>176</v>
      </c>
      <c r="B1785" s="287" t="s">
        <v>5647</v>
      </c>
      <c r="C1785" s="287" t="s">
        <v>5648</v>
      </c>
      <c r="D1785" s="305">
        <v>24</v>
      </c>
      <c r="E1785" s="287" t="s">
        <v>23</v>
      </c>
      <c r="F1785" s="289">
        <v>43707</v>
      </c>
      <c r="G1785" s="290" t="s">
        <v>5589</v>
      </c>
      <c r="H1785" s="290" t="s">
        <v>779</v>
      </c>
      <c r="I1785" s="291">
        <v>9</v>
      </c>
      <c r="J1785" s="291">
        <v>2</v>
      </c>
      <c r="K1785" s="290" t="s">
        <v>438</v>
      </c>
      <c r="L1785" s="292">
        <v>96.27</v>
      </c>
      <c r="M1785" s="293" t="s">
        <v>780</v>
      </c>
      <c r="N1785" s="293" t="s">
        <v>781</v>
      </c>
      <c r="O1785" s="294" t="e">
        <v>#N/A</v>
      </c>
      <c r="P1785" s="295">
        <v>-5.0318719999999999</v>
      </c>
      <c r="Q1785" s="295" t="s">
        <v>280</v>
      </c>
      <c r="R1785" s="296">
        <v>0</v>
      </c>
      <c r="S1785" s="297">
        <v>1.5335507061770861E-4</v>
      </c>
      <c r="T1785" s="297">
        <v>3.715779196611948E-4</v>
      </c>
      <c r="U1785" s="298">
        <v>0.41271308789698252</v>
      </c>
      <c r="V1785" s="295"/>
      <c r="W1785" s="295"/>
      <c r="X1785" s="295"/>
      <c r="Y1785" s="313"/>
      <c r="Z1785" s="313"/>
      <c r="AA1785" s="301"/>
      <c r="AB1785" s="295"/>
    </row>
    <row r="1786" spans="1:28" ht="15">
      <c r="A1786" s="247" t="s">
        <v>176</v>
      </c>
      <c r="B1786" s="287" t="s">
        <v>5649</v>
      </c>
      <c r="C1786" s="287" t="s">
        <v>5650</v>
      </c>
      <c r="D1786" s="305">
        <v>25</v>
      </c>
      <c r="E1786" s="287" t="s">
        <v>23</v>
      </c>
      <c r="F1786" s="289">
        <v>43707</v>
      </c>
      <c r="G1786" s="290" t="s">
        <v>5589</v>
      </c>
      <c r="H1786" s="290" t="s">
        <v>712</v>
      </c>
      <c r="I1786" s="291">
        <v>10</v>
      </c>
      <c r="J1786" s="291">
        <v>8</v>
      </c>
      <c r="K1786" s="290" t="s">
        <v>438</v>
      </c>
      <c r="L1786" s="292">
        <v>194.62</v>
      </c>
      <c r="M1786" s="293" t="s">
        <v>713</v>
      </c>
      <c r="N1786" s="293" t="s">
        <v>714</v>
      </c>
      <c r="O1786" s="294" t="e">
        <v>#N/A</v>
      </c>
      <c r="P1786" s="295">
        <v>-14.937276000000001</v>
      </c>
      <c r="Q1786" s="295" t="s">
        <v>408</v>
      </c>
      <c r="R1786" s="296">
        <v>0</v>
      </c>
      <c r="S1786" s="297">
        <v>3.0921661852883954E-4</v>
      </c>
      <c r="T1786" s="297">
        <v>4.152422105919032E-4</v>
      </c>
      <c r="U1786" s="298">
        <v>0.74466566895516129</v>
      </c>
      <c r="V1786" s="295"/>
      <c r="W1786" s="295"/>
      <c r="X1786" s="295"/>
      <c r="Y1786" s="313"/>
      <c r="Z1786" s="313"/>
      <c r="AA1786" s="301"/>
      <c r="AB1786" s="295"/>
    </row>
    <row r="1787" spans="1:28" ht="15">
      <c r="A1787" s="247" t="s">
        <v>5651</v>
      </c>
      <c r="B1787" s="287" t="s">
        <v>5652</v>
      </c>
      <c r="C1787" s="287" t="s">
        <v>5653</v>
      </c>
      <c r="D1787" s="305">
        <v>26</v>
      </c>
      <c r="E1787" s="287" t="s">
        <v>23</v>
      </c>
      <c r="F1787" s="289">
        <v>43707</v>
      </c>
      <c r="G1787" s="290" t="s">
        <v>5589</v>
      </c>
      <c r="H1787" s="290" t="s">
        <v>895</v>
      </c>
      <c r="I1787" s="291">
        <v>8.25</v>
      </c>
      <c r="J1787" s="291">
        <v>1</v>
      </c>
      <c r="K1787" s="290" t="s">
        <v>438</v>
      </c>
      <c r="L1787" s="292">
        <v>556.28</v>
      </c>
      <c r="M1787" s="293" t="s">
        <v>896</v>
      </c>
      <c r="N1787" s="293" t="s">
        <v>897</v>
      </c>
      <c r="O1787" s="294" t="e">
        <v>#N/A</v>
      </c>
      <c r="P1787" s="295">
        <v>6.172085</v>
      </c>
      <c r="Q1787" s="295" t="s">
        <v>447</v>
      </c>
      <c r="R1787" s="296">
        <v>0</v>
      </c>
      <c r="S1787" s="297">
        <v>2.3820660387243405E-3</v>
      </c>
      <c r="T1787" s="297">
        <v>1.9555873818132411E-3</v>
      </c>
      <c r="U1787" s="298">
        <v>1.2180821275885223</v>
      </c>
      <c r="V1787" s="295"/>
      <c r="W1787" s="295"/>
      <c r="X1787" s="295"/>
      <c r="Y1787" s="313"/>
      <c r="Z1787" s="313"/>
      <c r="AA1787" s="301"/>
      <c r="AB1787" s="295"/>
    </row>
    <row r="1788" spans="1:28" ht="15">
      <c r="A1788" s="247" t="s">
        <v>176</v>
      </c>
      <c r="B1788" s="287" t="s">
        <v>5654</v>
      </c>
      <c r="C1788" s="287" t="s">
        <v>5655</v>
      </c>
      <c r="D1788" s="305">
        <v>27</v>
      </c>
      <c r="E1788" s="287" t="s">
        <v>23</v>
      </c>
      <c r="F1788" s="289">
        <v>43707</v>
      </c>
      <c r="G1788" s="290" t="s">
        <v>5589</v>
      </c>
      <c r="H1788" s="290" t="s">
        <v>2253</v>
      </c>
      <c r="I1788" s="291">
        <v>8.25</v>
      </c>
      <c r="J1788" s="291">
        <v>2</v>
      </c>
      <c r="K1788" s="290" t="s">
        <v>438</v>
      </c>
      <c r="L1788" s="292">
        <v>225.92</v>
      </c>
      <c r="M1788" s="293" t="s">
        <v>2254</v>
      </c>
      <c r="N1788" s="293" t="s">
        <v>2255</v>
      </c>
      <c r="O1788" s="294" t="e">
        <v>#N/A</v>
      </c>
      <c r="P1788" s="295">
        <v>-2.1027743999999999</v>
      </c>
      <c r="Q1788" s="295" t="s">
        <v>404</v>
      </c>
      <c r="R1788" s="296">
        <v>0</v>
      </c>
      <c r="S1788" s="297">
        <v>2.766897133454098E-3</v>
      </c>
      <c r="T1788" s="297">
        <v>2.0563692866606199E-3</v>
      </c>
      <c r="U1788" s="298">
        <v>1.3455254128733458</v>
      </c>
      <c r="V1788" s="295"/>
      <c r="W1788" s="295"/>
      <c r="X1788" s="295"/>
      <c r="Y1788" s="313"/>
      <c r="Z1788" s="313"/>
      <c r="AA1788" s="301"/>
      <c r="AB1788" s="295"/>
    </row>
    <row r="1789" spans="1:28" ht="15">
      <c r="A1789" s="247" t="s">
        <v>5656</v>
      </c>
      <c r="B1789" s="287" t="s">
        <v>5657</v>
      </c>
      <c r="C1789" s="287" t="s">
        <v>5658</v>
      </c>
      <c r="D1789" s="305">
        <v>28</v>
      </c>
      <c r="E1789" s="287" t="s">
        <v>23</v>
      </c>
      <c r="F1789" s="289">
        <v>43707</v>
      </c>
      <c r="G1789" s="290" t="s">
        <v>5589</v>
      </c>
      <c r="H1789" s="290" t="s">
        <v>3753</v>
      </c>
      <c r="I1789" s="291">
        <v>8.75</v>
      </c>
      <c r="J1789" s="291">
        <v>1</v>
      </c>
      <c r="K1789" s="290" t="s">
        <v>438</v>
      </c>
      <c r="L1789" s="292">
        <v>82.27</v>
      </c>
      <c r="M1789" s="293" t="s">
        <v>3754</v>
      </c>
      <c r="N1789" s="293" t="s">
        <v>3755</v>
      </c>
      <c r="O1789" s="294" t="e">
        <v>#N/A</v>
      </c>
      <c r="P1789" s="295">
        <v>-1.4916837000000001</v>
      </c>
      <c r="Q1789" s="295" t="s">
        <v>447</v>
      </c>
      <c r="R1789" s="296">
        <v>0</v>
      </c>
      <c r="S1789" s="297">
        <v>2.5244187862927248E-4</v>
      </c>
      <c r="T1789" s="297">
        <v>5.5010190979949995E-4</v>
      </c>
      <c r="U1789" s="298">
        <v>0.45890020400271286</v>
      </c>
      <c r="V1789" s="295"/>
      <c r="W1789" s="295"/>
      <c r="X1789" s="295"/>
      <c r="Y1789" s="313"/>
      <c r="Z1789" s="313"/>
      <c r="AA1789" s="301"/>
      <c r="AB1789" s="295"/>
    </row>
    <row r="1790" spans="1:28" ht="15">
      <c r="A1790" s="247" t="s">
        <v>176</v>
      </c>
      <c r="B1790" s="287" t="s">
        <v>5659</v>
      </c>
      <c r="C1790" s="287" t="s">
        <v>5660</v>
      </c>
      <c r="D1790" s="305">
        <v>29</v>
      </c>
      <c r="E1790" s="287" t="s">
        <v>23</v>
      </c>
      <c r="F1790" s="289">
        <v>43707</v>
      </c>
      <c r="G1790" s="290" t="s">
        <v>5589</v>
      </c>
      <c r="H1790" s="290" t="s">
        <v>496</v>
      </c>
      <c r="I1790" s="291">
        <v>9.75</v>
      </c>
      <c r="J1790" s="291">
        <v>2</v>
      </c>
      <c r="K1790" s="290" t="s">
        <v>438</v>
      </c>
      <c r="L1790" s="292">
        <v>85.93</v>
      </c>
      <c r="M1790" s="293" t="s">
        <v>497</v>
      </c>
      <c r="N1790" s="293" t="s">
        <v>498</v>
      </c>
      <c r="O1790" s="294" t="e">
        <v>#N/A</v>
      </c>
      <c r="P1790" s="295">
        <v>-4.8543690000000002</v>
      </c>
      <c r="Q1790" s="295" t="s">
        <v>399</v>
      </c>
      <c r="R1790" s="296">
        <v>0</v>
      </c>
      <c r="S1790" s="297">
        <v>5.4458688504404414E-4</v>
      </c>
      <c r="T1790" s="297">
        <v>8.0662883046967381E-4</v>
      </c>
      <c r="U1790" s="298">
        <v>0.67513937572371274</v>
      </c>
      <c r="V1790" s="295"/>
      <c r="W1790" s="295"/>
      <c r="X1790" s="295"/>
      <c r="Y1790" s="313"/>
      <c r="Z1790" s="313"/>
      <c r="AA1790" s="301"/>
      <c r="AB1790" s="295"/>
    </row>
    <row r="1791" spans="1:28" ht="15">
      <c r="A1791" s="247" t="s">
        <v>176</v>
      </c>
      <c r="B1791" s="287" t="s">
        <v>5661</v>
      </c>
      <c r="C1791" s="287" t="s">
        <v>5662</v>
      </c>
      <c r="D1791" s="305">
        <v>30</v>
      </c>
      <c r="E1791" s="287" t="s">
        <v>23</v>
      </c>
      <c r="F1791" s="289">
        <v>43707</v>
      </c>
      <c r="G1791" s="290" t="s">
        <v>5589</v>
      </c>
      <c r="H1791" s="290" t="s">
        <v>511</v>
      </c>
      <c r="I1791" s="291">
        <v>8.25</v>
      </c>
      <c r="J1791" s="291">
        <v>6</v>
      </c>
      <c r="K1791" s="290" t="s">
        <v>438</v>
      </c>
      <c r="L1791" s="292">
        <v>109.83</v>
      </c>
      <c r="M1791" s="293" t="s">
        <v>512</v>
      </c>
      <c r="N1791" s="293" t="s">
        <v>513</v>
      </c>
      <c r="O1791" s="294" t="e">
        <v>#N/A</v>
      </c>
      <c r="P1791" s="295">
        <v>-6.5043389999999999</v>
      </c>
      <c r="Q1791" s="295" t="s">
        <v>408</v>
      </c>
      <c r="R1791" s="296">
        <v>0</v>
      </c>
      <c r="S1791" s="297">
        <v>2.8568362238777724E-3</v>
      </c>
      <c r="T1791" s="297">
        <v>1.6307802289573926E-3</v>
      </c>
      <c r="U1791" s="298">
        <v>1.7518217189229934</v>
      </c>
      <c r="V1791" s="295"/>
      <c r="W1791" s="295"/>
      <c r="X1791" s="295"/>
      <c r="Y1791" s="313"/>
      <c r="Z1791" s="313"/>
      <c r="AA1791" s="301"/>
      <c r="AB1791" s="295"/>
    </row>
    <row r="1792" spans="1:28" ht="15">
      <c r="A1792" s="247" t="s">
        <v>5663</v>
      </c>
      <c r="B1792" s="287" t="s">
        <v>5664</v>
      </c>
      <c r="C1792" s="287" t="s">
        <v>5665</v>
      </c>
      <c r="D1792" s="305">
        <v>31</v>
      </c>
      <c r="E1792" s="287" t="s">
        <v>23</v>
      </c>
      <c r="F1792" s="289">
        <v>43707</v>
      </c>
      <c r="G1792" s="290" t="s">
        <v>5589</v>
      </c>
      <c r="H1792" s="290" t="s">
        <v>3768</v>
      </c>
      <c r="I1792" s="291">
        <v>8.5</v>
      </c>
      <c r="J1792" s="291">
        <v>1</v>
      </c>
      <c r="K1792" s="290" t="s">
        <v>438</v>
      </c>
      <c r="L1792" s="292">
        <v>87.95</v>
      </c>
      <c r="M1792" s="293" t="s">
        <v>3769</v>
      </c>
      <c r="N1792" s="293" t="s">
        <v>3770</v>
      </c>
      <c r="O1792" s="294" t="e">
        <v>#N/A</v>
      </c>
      <c r="P1792" s="295">
        <v>-0.17863512000000001</v>
      </c>
      <c r="Q1792" s="295" t="s">
        <v>408</v>
      </c>
      <c r="R1792" s="296">
        <v>0</v>
      </c>
      <c r="S1792" s="297">
        <v>1.2253034410666824E-3</v>
      </c>
      <c r="T1792" s="297">
        <v>1.7080477461091017E-3</v>
      </c>
      <c r="U1792" s="298">
        <v>0.71737071979275691</v>
      </c>
      <c r="V1792" s="295"/>
      <c r="W1792" s="295"/>
      <c r="X1792" s="295"/>
      <c r="Y1792" s="313"/>
      <c r="Z1792" s="313"/>
      <c r="AA1792" s="301"/>
      <c r="AB1792" s="295"/>
    </row>
    <row r="1793" spans="1:28" ht="15">
      <c r="A1793" s="247" t="s">
        <v>5666</v>
      </c>
      <c r="B1793" s="287" t="s">
        <v>5667</v>
      </c>
      <c r="C1793" s="287" t="s">
        <v>5668</v>
      </c>
      <c r="D1793" s="305">
        <v>32</v>
      </c>
      <c r="E1793" s="287" t="s">
        <v>23</v>
      </c>
      <c r="F1793" s="289">
        <v>43707</v>
      </c>
      <c r="G1793" s="290" t="s">
        <v>5589</v>
      </c>
      <c r="H1793" s="290" t="s">
        <v>833</v>
      </c>
      <c r="I1793" s="291">
        <v>8</v>
      </c>
      <c r="J1793" s="291">
        <v>1</v>
      </c>
      <c r="K1793" s="290" t="s">
        <v>438</v>
      </c>
      <c r="L1793" s="292">
        <v>253.92</v>
      </c>
      <c r="M1793" s="293" t="s">
        <v>834</v>
      </c>
      <c r="N1793" s="293" t="s">
        <v>835</v>
      </c>
      <c r="O1793" s="294" t="e">
        <v>#N/A</v>
      </c>
      <c r="P1793" s="295">
        <v>-3.2080709999999999</v>
      </c>
      <c r="Q1793" s="295" t="s">
        <v>408</v>
      </c>
      <c r="R1793" s="296">
        <v>0</v>
      </c>
      <c r="S1793" s="297">
        <v>3.8366159775407235E-3</v>
      </c>
      <c r="T1793" s="297">
        <v>2.8356875230259519E-3</v>
      </c>
      <c r="U1793" s="298">
        <v>1.3529755822484575</v>
      </c>
      <c r="V1793" s="295"/>
      <c r="W1793" s="295"/>
      <c r="X1793" s="295"/>
      <c r="Y1793" s="313"/>
      <c r="Z1793" s="313"/>
      <c r="AA1793" s="301"/>
      <c r="AB1793" s="295"/>
    </row>
    <row r="1794" spans="1:28" ht="15">
      <c r="A1794" s="247" t="s">
        <v>176</v>
      </c>
      <c r="B1794" s="287" t="s">
        <v>5669</v>
      </c>
      <c r="C1794" s="287" t="s">
        <v>5670</v>
      </c>
      <c r="D1794" s="305">
        <v>33</v>
      </c>
      <c r="E1794" s="287" t="s">
        <v>23</v>
      </c>
      <c r="F1794" s="289">
        <v>43707</v>
      </c>
      <c r="G1794" s="290" t="s">
        <v>5589</v>
      </c>
      <c r="H1794" s="290" t="s">
        <v>537</v>
      </c>
      <c r="I1794" s="291">
        <v>9</v>
      </c>
      <c r="J1794" s="291">
        <v>5</v>
      </c>
      <c r="K1794" s="290" t="s">
        <v>438</v>
      </c>
      <c r="L1794" s="292">
        <v>364.09</v>
      </c>
      <c r="M1794" s="293" t="s">
        <v>538</v>
      </c>
      <c r="N1794" s="293" t="s">
        <v>539</v>
      </c>
      <c r="O1794" s="294" t="e">
        <v>#N/A</v>
      </c>
      <c r="P1794" s="295">
        <v>-2.8723776000000001</v>
      </c>
      <c r="Q1794" s="295" t="s">
        <v>395</v>
      </c>
      <c r="R1794" s="296">
        <v>0</v>
      </c>
      <c r="S1794" s="297">
        <v>1.1574562989879748E-2</v>
      </c>
      <c r="T1794" s="297">
        <v>7.8867805456867349E-3</v>
      </c>
      <c r="U1794" s="298">
        <v>1.4675903460011772</v>
      </c>
      <c r="V1794" s="295"/>
      <c r="W1794" s="295"/>
      <c r="X1794" s="295"/>
      <c r="Y1794" s="313"/>
      <c r="Z1794" s="313"/>
      <c r="AA1794" s="301"/>
      <c r="AB1794" s="295"/>
    </row>
    <row r="1795" spans="1:28" ht="15">
      <c r="A1795" s="247" t="s">
        <v>176</v>
      </c>
      <c r="B1795" s="287" t="s">
        <v>5671</v>
      </c>
      <c r="C1795" s="287" t="s">
        <v>5672</v>
      </c>
      <c r="D1795" s="305">
        <v>34</v>
      </c>
      <c r="E1795" s="287" t="s">
        <v>23</v>
      </c>
      <c r="F1795" s="289">
        <v>43707</v>
      </c>
      <c r="G1795" s="290" t="s">
        <v>5589</v>
      </c>
      <c r="H1795" s="290" t="s">
        <v>2855</v>
      </c>
      <c r="I1795" s="291">
        <v>8</v>
      </c>
      <c r="J1795" s="291">
        <v>7</v>
      </c>
      <c r="K1795" s="290" t="s">
        <v>438</v>
      </c>
      <c r="L1795" s="292">
        <v>48.19</v>
      </c>
      <c r="M1795" s="293" t="s">
        <v>2856</v>
      </c>
      <c r="N1795" s="293" t="s">
        <v>2857</v>
      </c>
      <c r="O1795" s="294" t="e">
        <v>#N/A</v>
      </c>
      <c r="P1795" s="295">
        <v>1.7958045</v>
      </c>
      <c r="Q1795" s="295" t="s">
        <v>447</v>
      </c>
      <c r="R1795" s="296">
        <v>0</v>
      </c>
      <c r="S1795" s="297">
        <v>2.7299218104928516E-4</v>
      </c>
      <c r="T1795" s="297">
        <v>4.4104459336398059E-4</v>
      </c>
      <c r="U1795" s="298">
        <v>0.61896729980769327</v>
      </c>
      <c r="V1795" s="295"/>
      <c r="W1795" s="295"/>
      <c r="X1795" s="295"/>
      <c r="Y1795" s="313"/>
      <c r="Z1795" s="313"/>
      <c r="AA1795" s="301"/>
      <c r="AB1795" s="295"/>
    </row>
    <row r="1796" spans="1:28" ht="15">
      <c r="A1796" s="247" t="s">
        <v>176</v>
      </c>
      <c r="B1796" s="287" t="s">
        <v>5673</v>
      </c>
      <c r="C1796" s="287" t="s">
        <v>5674</v>
      </c>
      <c r="D1796" s="305">
        <v>35</v>
      </c>
      <c r="E1796" s="287" t="s">
        <v>23</v>
      </c>
      <c r="F1796" s="289">
        <v>43707</v>
      </c>
      <c r="G1796" s="290" t="s">
        <v>5589</v>
      </c>
      <c r="H1796" s="290" t="s">
        <v>843</v>
      </c>
      <c r="I1796" s="291">
        <v>8.25</v>
      </c>
      <c r="J1796" s="291">
        <v>2</v>
      </c>
      <c r="K1796" s="290" t="s">
        <v>438</v>
      </c>
      <c r="L1796" s="292">
        <v>838.42</v>
      </c>
      <c r="M1796" s="293" t="s">
        <v>844</v>
      </c>
      <c r="N1796" s="293" t="s">
        <v>845</v>
      </c>
      <c r="O1796" s="294" t="e">
        <v>#N/A</v>
      </c>
      <c r="P1796" s="295">
        <v>-6.0343741999999999E-2</v>
      </c>
      <c r="Q1796" s="295" t="s">
        <v>408</v>
      </c>
      <c r="R1796" s="296">
        <v>0</v>
      </c>
      <c r="S1796" s="297">
        <v>1.7554022372454649E-3</v>
      </c>
      <c r="T1796" s="297">
        <v>8.3166192935473339E-4</v>
      </c>
      <c r="U1796" s="298">
        <v>2.1107161158710723</v>
      </c>
      <c r="V1796" s="295"/>
      <c r="W1796" s="295"/>
      <c r="X1796" s="295"/>
      <c r="Y1796" s="313"/>
      <c r="Z1796" s="313"/>
      <c r="AA1796" s="301"/>
      <c r="AB1796" s="295"/>
    </row>
    <row r="1797" spans="1:28" ht="15">
      <c r="A1797" s="247" t="s">
        <v>176</v>
      </c>
      <c r="B1797" s="287" t="s">
        <v>5675</v>
      </c>
      <c r="C1797" s="287" t="s">
        <v>5676</v>
      </c>
      <c r="D1797" s="305">
        <v>36</v>
      </c>
      <c r="E1797" s="287" t="s">
        <v>23</v>
      </c>
      <c r="F1797" s="289">
        <v>43707</v>
      </c>
      <c r="G1797" s="290" t="s">
        <v>5589</v>
      </c>
      <c r="H1797" s="290" t="s">
        <v>4001</v>
      </c>
      <c r="I1797" s="291">
        <v>8.5</v>
      </c>
      <c r="J1797" s="291">
        <v>2</v>
      </c>
      <c r="K1797" s="290" t="s">
        <v>438</v>
      </c>
      <c r="L1797" s="292">
        <v>64.349999999999994</v>
      </c>
      <c r="M1797" s="293" t="s">
        <v>456</v>
      </c>
      <c r="N1797" s="293" t="s">
        <v>4002</v>
      </c>
      <c r="O1797" s="294" t="e">
        <v>#N/A</v>
      </c>
      <c r="P1797" s="295">
        <v>-8.4598119999999994</v>
      </c>
      <c r="Q1797" s="295" t="s">
        <v>447</v>
      </c>
      <c r="R1797" s="296">
        <v>0</v>
      </c>
      <c r="S1797" s="297">
        <v>5.7204461514430323E-3</v>
      </c>
      <c r="T1797" s="297">
        <v>6.0652505131117531E-3</v>
      </c>
      <c r="U1797" s="298">
        <v>0.94315084580211017</v>
      </c>
      <c r="V1797" s="295"/>
      <c r="W1797" s="295"/>
      <c r="X1797" s="295"/>
      <c r="Y1797" s="313"/>
      <c r="Z1797" s="313"/>
      <c r="AA1797" s="301"/>
      <c r="AB1797" s="295"/>
    </row>
    <row r="1798" spans="1:28" ht="15">
      <c r="A1798" s="247" t="s">
        <v>5677</v>
      </c>
      <c r="B1798" s="287" t="s">
        <v>5678</v>
      </c>
      <c r="C1798" s="287" t="s">
        <v>5679</v>
      </c>
      <c r="D1798" s="305">
        <v>37</v>
      </c>
      <c r="E1798" s="287" t="s">
        <v>23</v>
      </c>
      <c r="F1798" s="289">
        <v>43707</v>
      </c>
      <c r="G1798" s="290" t="s">
        <v>5589</v>
      </c>
      <c r="H1798" s="290" t="s">
        <v>1652</v>
      </c>
      <c r="I1798" s="291">
        <v>8.5</v>
      </c>
      <c r="J1798" s="291">
        <v>1</v>
      </c>
      <c r="K1798" s="290" t="s">
        <v>438</v>
      </c>
      <c r="L1798" s="292">
        <v>281.37</v>
      </c>
      <c r="M1798" s="293" t="s">
        <v>1653</v>
      </c>
      <c r="N1798" s="293" t="s">
        <v>1654</v>
      </c>
      <c r="O1798" s="294" t="e">
        <v>#N/A</v>
      </c>
      <c r="P1798" s="295">
        <v>-1.087153</v>
      </c>
      <c r="Q1798" s="295" t="s">
        <v>404</v>
      </c>
      <c r="R1798" s="296">
        <v>0</v>
      </c>
      <c r="S1798" s="297">
        <v>1.7493934372066994E-2</v>
      </c>
      <c r="T1798" s="297">
        <v>1.0346107464130574E-2</v>
      </c>
      <c r="U1798" s="298">
        <v>1.6908711254660336</v>
      </c>
      <c r="V1798" s="295"/>
      <c r="W1798" s="295"/>
      <c r="X1798" s="295"/>
      <c r="Y1798" s="313"/>
      <c r="Z1798" s="313"/>
      <c r="AA1798" s="301"/>
      <c r="AB1798" s="295"/>
    </row>
    <row r="1799" spans="1:28" ht="15">
      <c r="A1799" s="247" t="s">
        <v>176</v>
      </c>
      <c r="B1799" s="287" t="s">
        <v>5680</v>
      </c>
      <c r="C1799" s="287" t="s">
        <v>5681</v>
      </c>
      <c r="D1799" s="305">
        <v>38</v>
      </c>
      <c r="E1799" s="287" t="s">
        <v>23</v>
      </c>
      <c r="F1799" s="289">
        <v>43707</v>
      </c>
      <c r="G1799" s="290" t="s">
        <v>5589</v>
      </c>
      <c r="H1799" s="290" t="s">
        <v>557</v>
      </c>
      <c r="I1799" s="291">
        <v>9</v>
      </c>
      <c r="J1799" s="291">
        <v>5</v>
      </c>
      <c r="K1799" s="290" t="s">
        <v>438</v>
      </c>
      <c r="L1799" s="292">
        <v>59.59</v>
      </c>
      <c r="M1799" s="293" t="s">
        <v>558</v>
      </c>
      <c r="N1799" s="293" t="s">
        <v>559</v>
      </c>
      <c r="O1799" s="294" t="e">
        <v>#N/A</v>
      </c>
      <c r="P1799" s="295">
        <v>-8.1689179999999997</v>
      </c>
      <c r="Q1799" s="295" t="s">
        <v>399</v>
      </c>
      <c r="R1799" s="296">
        <v>0</v>
      </c>
      <c r="S1799" s="297">
        <v>6.68375799020382E-4</v>
      </c>
      <c r="T1799" s="297">
        <v>1.4832462284215737E-3</v>
      </c>
      <c r="U1799" s="298">
        <v>0.45061688761659457</v>
      </c>
      <c r="V1799" s="295"/>
      <c r="W1799" s="295"/>
      <c r="X1799" s="295"/>
      <c r="Y1799" s="313"/>
      <c r="Z1799" s="313"/>
      <c r="AA1799" s="301"/>
      <c r="AB1799" s="295"/>
    </row>
    <row r="1800" spans="1:28" ht="15">
      <c r="A1800" s="247" t="s">
        <v>176</v>
      </c>
      <c r="B1800" s="287" t="s">
        <v>5682</v>
      </c>
      <c r="C1800" s="287" t="s">
        <v>5683</v>
      </c>
      <c r="D1800" s="305">
        <v>39</v>
      </c>
      <c r="E1800" s="287" t="s">
        <v>23</v>
      </c>
      <c r="F1800" s="289">
        <v>43707</v>
      </c>
      <c r="G1800" s="290" t="s">
        <v>5589</v>
      </c>
      <c r="H1800" s="290" t="s">
        <v>543</v>
      </c>
      <c r="I1800" s="291">
        <v>10</v>
      </c>
      <c r="J1800" s="291">
        <v>3</v>
      </c>
      <c r="K1800" s="290" t="s">
        <v>438</v>
      </c>
      <c r="L1800" s="292">
        <v>21.99</v>
      </c>
      <c r="M1800" s="293" t="s">
        <v>544</v>
      </c>
      <c r="N1800" s="293" t="s">
        <v>545</v>
      </c>
      <c r="O1800" s="294" t="e">
        <v>#N/A</v>
      </c>
      <c r="P1800" s="295">
        <v>-10.518521</v>
      </c>
      <c r="Q1800" s="295" t="s">
        <v>484</v>
      </c>
      <c r="R1800" s="296">
        <v>0</v>
      </c>
      <c r="S1800" s="297">
        <v>2.5896287985184021E-4</v>
      </c>
      <c r="T1800" s="297">
        <v>3.8110823352843374E-4</v>
      </c>
      <c r="U1800" s="298">
        <v>0.67949956749627527</v>
      </c>
      <c r="V1800" s="295"/>
      <c r="W1800" s="295"/>
      <c r="X1800" s="295"/>
      <c r="Y1800" s="313"/>
      <c r="Z1800" s="313"/>
      <c r="AA1800" s="301"/>
      <c r="AB1800" s="295"/>
    </row>
    <row r="1801" spans="1:28" ht="15">
      <c r="A1801" s="247" t="s">
        <v>5684</v>
      </c>
      <c r="B1801" s="287" t="s">
        <v>5685</v>
      </c>
      <c r="C1801" s="287" t="s">
        <v>5686</v>
      </c>
      <c r="D1801" s="305">
        <v>40</v>
      </c>
      <c r="E1801" s="287" t="s">
        <v>23</v>
      </c>
      <c r="F1801" s="289">
        <v>43707</v>
      </c>
      <c r="G1801" s="290" t="s">
        <v>5589</v>
      </c>
      <c r="H1801" s="290" t="s">
        <v>3512</v>
      </c>
      <c r="I1801" s="291">
        <v>8</v>
      </c>
      <c r="J1801" s="291">
        <v>1</v>
      </c>
      <c r="K1801" s="290" t="s">
        <v>438</v>
      </c>
      <c r="L1801" s="292">
        <v>80.13</v>
      </c>
      <c r="M1801" s="293" t="s">
        <v>3513</v>
      </c>
      <c r="N1801" s="293" t="s">
        <v>3514</v>
      </c>
      <c r="O1801" s="294" t="e">
        <v>#N/A</v>
      </c>
      <c r="P1801" s="295">
        <v>2.6759862999999999</v>
      </c>
      <c r="Q1801" s="295" t="s">
        <v>399</v>
      </c>
      <c r="R1801" s="296">
        <v>0</v>
      </c>
      <c r="S1801" s="297">
        <v>1.1063806339654406E-4</v>
      </c>
      <c r="T1801" s="297">
        <v>1.0763016569379372E-3</v>
      </c>
      <c r="U1801" s="298">
        <v>0.10279466047772123</v>
      </c>
      <c r="V1801" s="295"/>
      <c r="W1801" s="295"/>
      <c r="X1801" s="295"/>
      <c r="Y1801" s="313"/>
      <c r="Z1801" s="313"/>
      <c r="AA1801" s="301"/>
      <c r="AB1801" s="295"/>
    </row>
    <row r="1802" spans="1:28" ht="15">
      <c r="A1802" s="247" t="s">
        <v>176</v>
      </c>
      <c r="B1802" s="287" t="s">
        <v>5687</v>
      </c>
      <c r="C1802" s="287" t="s">
        <v>5688</v>
      </c>
      <c r="D1802" s="305">
        <v>41</v>
      </c>
      <c r="E1802" s="287" t="s">
        <v>23</v>
      </c>
      <c r="F1802" s="289">
        <v>43707</v>
      </c>
      <c r="G1802" s="290" t="s">
        <v>5589</v>
      </c>
      <c r="H1802" s="290" t="s">
        <v>569</v>
      </c>
      <c r="I1802" s="291">
        <v>8.25</v>
      </c>
      <c r="J1802" s="291">
        <v>2</v>
      </c>
      <c r="K1802" s="290" t="s">
        <v>438</v>
      </c>
      <c r="L1802" s="292">
        <v>86.33</v>
      </c>
      <c r="M1802" s="293" t="s">
        <v>570</v>
      </c>
      <c r="N1802" s="293" t="s">
        <v>571</v>
      </c>
      <c r="O1802" s="294" t="e">
        <v>#N/A</v>
      </c>
      <c r="P1802" s="295">
        <v>-1.7588496</v>
      </c>
      <c r="Q1802" s="295" t="s">
        <v>408</v>
      </c>
      <c r="R1802" s="296">
        <v>0</v>
      </c>
      <c r="S1802" s="297">
        <v>1.2991259249024506E-4</v>
      </c>
      <c r="T1802" s="297">
        <v>4.6165145207467093E-4</v>
      </c>
      <c r="U1802" s="298">
        <v>0.28140839134462864</v>
      </c>
      <c r="V1802" s="295"/>
      <c r="W1802" s="295"/>
      <c r="X1802" s="295"/>
      <c r="Y1802" s="313"/>
      <c r="Z1802" s="313"/>
      <c r="AA1802" s="301"/>
      <c r="AB1802" s="295"/>
    </row>
    <row r="1803" spans="1:28" ht="15">
      <c r="A1803" s="247" t="s">
        <v>176</v>
      </c>
      <c r="B1803" s="287" t="s">
        <v>5689</v>
      </c>
      <c r="C1803" s="287" t="s">
        <v>5690</v>
      </c>
      <c r="D1803" s="305">
        <v>42</v>
      </c>
      <c r="E1803" s="287" t="s">
        <v>23</v>
      </c>
      <c r="F1803" s="289">
        <v>43707</v>
      </c>
      <c r="G1803" s="290" t="s">
        <v>5589</v>
      </c>
      <c r="H1803" s="290" t="s">
        <v>3625</v>
      </c>
      <c r="I1803" s="291">
        <v>9</v>
      </c>
      <c r="J1803" s="291">
        <v>2</v>
      </c>
      <c r="K1803" s="290" t="s">
        <v>438</v>
      </c>
      <c r="L1803" s="292">
        <v>89.72</v>
      </c>
      <c r="M1803" s="293" t="s">
        <v>3626</v>
      </c>
      <c r="N1803" s="293" t="s">
        <v>3627</v>
      </c>
      <c r="O1803" s="294" t="e">
        <v>#N/A</v>
      </c>
      <c r="P1803" s="295">
        <v>-7.5885653</v>
      </c>
      <c r="Q1803" s="295" t="s">
        <v>280</v>
      </c>
      <c r="R1803" s="296">
        <v>0</v>
      </c>
      <c r="S1803" s="297">
        <v>7.1429871959302355E-4</v>
      </c>
      <c r="T1803" s="297">
        <v>6.2139864932597027E-4</v>
      </c>
      <c r="U1803" s="298">
        <v>1.1495015645235498</v>
      </c>
      <c r="V1803" s="295"/>
      <c r="W1803" s="295"/>
      <c r="X1803" s="295"/>
      <c r="Y1803" s="313"/>
      <c r="Z1803" s="313"/>
      <c r="AA1803" s="301"/>
      <c r="AB1803" s="295"/>
    </row>
    <row r="1804" spans="1:28" ht="15">
      <c r="A1804" s="247" t="s">
        <v>5691</v>
      </c>
      <c r="B1804" s="287" t="s">
        <v>5692</v>
      </c>
      <c r="C1804" s="287" t="s">
        <v>5693</v>
      </c>
      <c r="D1804" s="305">
        <v>43</v>
      </c>
      <c r="E1804" s="287" t="s">
        <v>23</v>
      </c>
      <c r="F1804" s="289">
        <v>43707</v>
      </c>
      <c r="G1804" s="290" t="s">
        <v>5589</v>
      </c>
      <c r="H1804" s="290" t="s">
        <v>582</v>
      </c>
      <c r="I1804" s="291">
        <v>9</v>
      </c>
      <c r="J1804" s="291">
        <v>1</v>
      </c>
      <c r="K1804" s="290" t="s">
        <v>438</v>
      </c>
      <c r="L1804" s="292">
        <v>70.900000000000006</v>
      </c>
      <c r="M1804" s="293" t="s">
        <v>583</v>
      </c>
      <c r="N1804" s="293" t="s">
        <v>584</v>
      </c>
      <c r="O1804" s="294" t="e">
        <v>#N/A</v>
      </c>
      <c r="P1804" s="295">
        <v>-6.4562854999999999</v>
      </c>
      <c r="Q1804" s="295" t="s">
        <v>280</v>
      </c>
      <c r="R1804" s="296">
        <v>0</v>
      </c>
      <c r="S1804" s="297">
        <v>1.6578306972288E-3</v>
      </c>
      <c r="T1804" s="297">
        <v>8.5359748571133909E-4</v>
      </c>
      <c r="U1804" s="298">
        <v>1.942169142927195</v>
      </c>
      <c r="V1804" s="295"/>
      <c r="W1804" s="295"/>
      <c r="X1804" s="295"/>
      <c r="Y1804" s="313"/>
      <c r="Z1804" s="313"/>
      <c r="AA1804" s="301"/>
      <c r="AB1804" s="295"/>
    </row>
    <row r="1805" spans="1:28" ht="15">
      <c r="A1805" s="247" t="s">
        <v>5694</v>
      </c>
      <c r="B1805" s="287" t="s">
        <v>5695</v>
      </c>
      <c r="C1805" s="287" t="s">
        <v>5696</v>
      </c>
      <c r="D1805" s="305">
        <v>44</v>
      </c>
      <c r="E1805" s="287" t="s">
        <v>23</v>
      </c>
      <c r="F1805" s="289">
        <v>43707</v>
      </c>
      <c r="G1805" s="290" t="s">
        <v>5589</v>
      </c>
      <c r="H1805" s="290" t="s">
        <v>597</v>
      </c>
      <c r="I1805" s="291">
        <v>9.25</v>
      </c>
      <c r="J1805" s="291">
        <v>1</v>
      </c>
      <c r="K1805" s="290" t="s">
        <v>438</v>
      </c>
      <c r="L1805" s="292">
        <v>9.19</v>
      </c>
      <c r="M1805" s="293" t="s">
        <v>598</v>
      </c>
      <c r="N1805" s="293" t="s">
        <v>599</v>
      </c>
      <c r="O1805" s="294" t="e">
        <v>#N/A</v>
      </c>
      <c r="P1805" s="295">
        <v>-8.8607610000000001</v>
      </c>
      <c r="Q1805" s="295" t="s">
        <v>456</v>
      </c>
      <c r="R1805" s="296">
        <v>0</v>
      </c>
      <c r="S1805" s="297">
        <v>6.9823718873783492E-4</v>
      </c>
      <c r="T1805" s="297">
        <v>5.4231368311438136E-4</v>
      </c>
      <c r="U1805" s="298">
        <v>1.2875153448609689</v>
      </c>
      <c r="V1805" s="295"/>
      <c r="W1805" s="295"/>
      <c r="X1805" s="295"/>
      <c r="Y1805" s="313"/>
      <c r="Z1805" s="313"/>
      <c r="AA1805" s="301"/>
      <c r="AB1805" s="295"/>
    </row>
    <row r="1806" spans="1:28" ht="15">
      <c r="A1806" s="247" t="s">
        <v>5697</v>
      </c>
      <c r="B1806" s="287" t="s">
        <v>5698</v>
      </c>
      <c r="C1806" s="287" t="s">
        <v>5699</v>
      </c>
      <c r="D1806" s="305">
        <v>45</v>
      </c>
      <c r="E1806" s="287" t="s">
        <v>23</v>
      </c>
      <c r="F1806" s="289">
        <v>43707</v>
      </c>
      <c r="G1806" s="290" t="s">
        <v>5589</v>
      </c>
      <c r="H1806" s="290" t="s">
        <v>612</v>
      </c>
      <c r="I1806" s="291">
        <v>9.75</v>
      </c>
      <c r="J1806" s="291">
        <v>1</v>
      </c>
      <c r="K1806" s="290" t="s">
        <v>438</v>
      </c>
      <c r="L1806" s="292">
        <v>37.590000000000003</v>
      </c>
      <c r="M1806" s="293" t="s">
        <v>613</v>
      </c>
      <c r="N1806" s="293" t="s">
        <v>614</v>
      </c>
      <c r="O1806" s="294" t="e">
        <v>#N/A</v>
      </c>
      <c r="P1806" s="295">
        <v>-12.439614000000001</v>
      </c>
      <c r="Q1806" s="295" t="s">
        <v>484</v>
      </c>
      <c r="R1806" s="296">
        <v>0</v>
      </c>
      <c r="S1806" s="297">
        <v>1.3885031656413627E-4</v>
      </c>
      <c r="T1806" s="297">
        <v>1.7339585568412589E-4</v>
      </c>
      <c r="U1806" s="298">
        <v>0.80077067595594098</v>
      </c>
      <c r="V1806" s="295"/>
      <c r="W1806" s="295"/>
      <c r="X1806" s="295"/>
      <c r="Y1806" s="313"/>
      <c r="Z1806" s="313"/>
      <c r="AA1806" s="301"/>
      <c r="AB1806" s="295"/>
    </row>
    <row r="1807" spans="1:28" ht="15">
      <c r="A1807" s="247" t="s">
        <v>176</v>
      </c>
      <c r="B1807" s="287" t="s">
        <v>5700</v>
      </c>
      <c r="C1807" s="287" t="s">
        <v>5701</v>
      </c>
      <c r="D1807" s="305">
        <v>46</v>
      </c>
      <c r="E1807" s="287" t="s">
        <v>23</v>
      </c>
      <c r="F1807" s="289">
        <v>43707</v>
      </c>
      <c r="G1807" s="290" t="s">
        <v>5589</v>
      </c>
      <c r="H1807" s="290" t="s">
        <v>2905</v>
      </c>
      <c r="I1807" s="291">
        <v>8.5</v>
      </c>
      <c r="J1807" s="291">
        <v>2</v>
      </c>
      <c r="K1807" s="290" t="s">
        <v>438</v>
      </c>
      <c r="L1807" s="292">
        <v>92.37</v>
      </c>
      <c r="M1807" s="293" t="s">
        <v>2906</v>
      </c>
      <c r="N1807" s="293" t="s">
        <v>2907</v>
      </c>
      <c r="O1807" s="294" t="e">
        <v>#N/A</v>
      </c>
      <c r="P1807" s="295">
        <v>-3.2625616000000002</v>
      </c>
      <c r="Q1807" s="295" t="s">
        <v>280</v>
      </c>
      <c r="R1807" s="296">
        <v>0</v>
      </c>
      <c r="S1807" s="297">
        <v>1.5329508949903305E-3</v>
      </c>
      <c r="T1807" s="297">
        <v>1.1223846831015264E-3</v>
      </c>
      <c r="U1807" s="298">
        <v>1.3657981243598865</v>
      </c>
      <c r="V1807" s="295"/>
      <c r="W1807" s="295"/>
      <c r="X1807" s="295"/>
      <c r="Y1807" s="313"/>
      <c r="Z1807" s="313"/>
      <c r="AA1807" s="301"/>
      <c r="AB1807" s="295"/>
    </row>
    <row r="1808" spans="1:28" ht="15">
      <c r="A1808" s="247" t="s">
        <v>176</v>
      </c>
      <c r="B1808" s="287" t="s">
        <v>5702</v>
      </c>
      <c r="C1808" s="287" t="s">
        <v>5703</v>
      </c>
      <c r="D1808" s="305">
        <v>47</v>
      </c>
      <c r="E1808" s="287" t="s">
        <v>23</v>
      </c>
      <c r="F1808" s="289">
        <v>43707</v>
      </c>
      <c r="G1808" s="290" t="s">
        <v>5589</v>
      </c>
      <c r="H1808" s="290" t="s">
        <v>4504</v>
      </c>
      <c r="I1808" s="291">
        <v>9.5</v>
      </c>
      <c r="J1808" s="291">
        <v>2</v>
      </c>
      <c r="K1808" s="290" t="s">
        <v>438</v>
      </c>
      <c r="L1808" s="292">
        <v>13.25</v>
      </c>
      <c r="M1808" s="293" t="s">
        <v>4505</v>
      </c>
      <c r="N1808" s="293" t="s">
        <v>4506</v>
      </c>
      <c r="O1808" s="294" t="e">
        <v>#N/A</v>
      </c>
      <c r="P1808" s="295">
        <v>-10.175437000000001</v>
      </c>
      <c r="Q1808" s="295" t="s">
        <v>447</v>
      </c>
      <c r="R1808" s="296">
        <v>0</v>
      </c>
      <c r="S1808" s="297">
        <v>2.3631409805983694E-4</v>
      </c>
      <c r="T1808" s="297">
        <v>5.5158869803617616E-4</v>
      </c>
      <c r="U1808" s="298">
        <v>0.42842447443391635</v>
      </c>
      <c r="V1808" s="295"/>
      <c r="W1808" s="295"/>
      <c r="X1808" s="295"/>
      <c r="Y1808" s="313"/>
      <c r="Z1808" s="313"/>
      <c r="AA1808" s="301"/>
      <c r="AB1808" s="295"/>
    </row>
    <row r="1809" spans="1:28" ht="15">
      <c r="A1809" s="247" t="s">
        <v>176</v>
      </c>
      <c r="B1809" s="287" t="s">
        <v>5704</v>
      </c>
      <c r="C1809" s="287" t="s">
        <v>5705</v>
      </c>
      <c r="D1809" s="305">
        <v>48</v>
      </c>
      <c r="E1809" s="287" t="s">
        <v>23</v>
      </c>
      <c r="F1809" s="289">
        <v>43707</v>
      </c>
      <c r="G1809" s="290" t="s">
        <v>5589</v>
      </c>
      <c r="H1809" s="290" t="s">
        <v>638</v>
      </c>
      <c r="I1809" s="291">
        <v>9.75</v>
      </c>
      <c r="J1809" s="291">
        <v>71</v>
      </c>
      <c r="K1809" s="290" t="s">
        <v>438</v>
      </c>
      <c r="L1809" s="292">
        <v>511.34</v>
      </c>
      <c r="M1809" s="293" t="s">
        <v>639</v>
      </c>
      <c r="N1809" s="293" t="s">
        <v>640</v>
      </c>
      <c r="O1809" s="294" t="e">
        <v>#N/A</v>
      </c>
      <c r="P1809" s="295">
        <v>-2.7237236</v>
      </c>
      <c r="Q1809" s="295" t="s">
        <v>408</v>
      </c>
      <c r="R1809" s="296">
        <v>0</v>
      </c>
      <c r="S1809" s="297">
        <v>4.3954379877442131E-3</v>
      </c>
      <c r="T1809" s="297">
        <v>2.3685761029075985E-3</v>
      </c>
      <c r="U1809" s="298">
        <v>1.8557301082065698</v>
      </c>
      <c r="V1809" s="295"/>
      <c r="W1809" s="295"/>
      <c r="X1809" s="295"/>
      <c r="Y1809" s="313"/>
      <c r="Z1809" s="313"/>
      <c r="AA1809" s="301"/>
      <c r="AB1809" s="295"/>
    </row>
    <row r="1810" spans="1:28" ht="15">
      <c r="A1810" s="247" t="s">
        <v>176</v>
      </c>
      <c r="B1810" s="287" t="s">
        <v>5706</v>
      </c>
      <c r="C1810" s="287" t="s">
        <v>5707</v>
      </c>
      <c r="D1810" s="305">
        <v>49</v>
      </c>
      <c r="E1810" s="287" t="s">
        <v>23</v>
      </c>
      <c r="F1810" s="289">
        <v>43707</v>
      </c>
      <c r="G1810" s="290" t="s">
        <v>5589</v>
      </c>
      <c r="H1810" s="290" t="s">
        <v>3651</v>
      </c>
      <c r="I1810" s="291">
        <v>9.25</v>
      </c>
      <c r="J1810" s="291">
        <v>2</v>
      </c>
      <c r="K1810" s="290" t="s">
        <v>438</v>
      </c>
      <c r="L1810" s="292">
        <v>109.86</v>
      </c>
      <c r="M1810" s="293" t="s">
        <v>3652</v>
      </c>
      <c r="N1810" s="293" t="s">
        <v>3653</v>
      </c>
      <c r="O1810" s="294" t="e">
        <v>#N/A</v>
      </c>
      <c r="P1810" s="295">
        <v>-6.8706930000000002</v>
      </c>
      <c r="Q1810" s="295" t="s">
        <v>404</v>
      </c>
      <c r="R1810" s="296">
        <v>0</v>
      </c>
      <c r="S1810" s="297">
        <v>1.5565469130250451E-2</v>
      </c>
      <c r="T1810" s="297">
        <v>1.4561184927161332E-2</v>
      </c>
      <c r="U1810" s="298">
        <v>1.0689699504616417</v>
      </c>
      <c r="V1810" s="295"/>
      <c r="W1810" s="295"/>
      <c r="X1810" s="295"/>
      <c r="Y1810" s="313"/>
      <c r="Z1810" s="313"/>
      <c r="AA1810" s="301"/>
      <c r="AB1810" s="295"/>
    </row>
    <row r="1811" spans="1:28" ht="15">
      <c r="A1811" s="247" t="s">
        <v>176</v>
      </c>
      <c r="B1811" s="287" t="s">
        <v>5708</v>
      </c>
      <c r="C1811" s="287" t="s">
        <v>5709</v>
      </c>
      <c r="D1811" s="305">
        <v>50</v>
      </c>
      <c r="E1811" s="287" t="s">
        <v>23</v>
      </c>
      <c r="F1811" s="289">
        <v>43707</v>
      </c>
      <c r="G1811" s="290" t="s">
        <v>5589</v>
      </c>
      <c r="H1811" s="290" t="s">
        <v>5710</v>
      </c>
      <c r="I1811" s="291">
        <v>8.25</v>
      </c>
      <c r="J1811" s="291">
        <v>5</v>
      </c>
      <c r="K1811" s="290" t="s">
        <v>438</v>
      </c>
      <c r="L1811" s="292">
        <v>204.35</v>
      </c>
      <c r="M1811" s="293" t="s">
        <v>5711</v>
      </c>
      <c r="N1811" s="293" t="s">
        <v>5712</v>
      </c>
      <c r="O1811" s="294" t="e">
        <v>#N/A</v>
      </c>
      <c r="P1811" s="295">
        <v>-4.3999614999999999</v>
      </c>
      <c r="Q1811" s="295" t="s">
        <v>447</v>
      </c>
      <c r="R1811" s="296">
        <v>0</v>
      </c>
      <c r="S1811" s="297">
        <v>2.3535247538383698E-3</v>
      </c>
      <c r="T1811" s="297">
        <v>1.4053151033642445E-3</v>
      </c>
      <c r="U1811" s="298">
        <v>1.6747309896578819</v>
      </c>
      <c r="V1811" s="295"/>
      <c r="W1811" s="295"/>
      <c r="X1811" s="295"/>
      <c r="Y1811" s="313"/>
      <c r="Z1811" s="313"/>
      <c r="AA1811" s="301"/>
      <c r="AB1811" s="295"/>
    </row>
    <row r="1812" spans="1:28" ht="15">
      <c r="A1812" s="247" t="s">
        <v>176</v>
      </c>
      <c r="B1812" s="287" t="s">
        <v>5713</v>
      </c>
      <c r="C1812" s="287" t="s">
        <v>5714</v>
      </c>
      <c r="D1812" s="305">
        <v>51</v>
      </c>
      <c r="E1812" s="287" t="s">
        <v>23</v>
      </c>
      <c r="F1812" s="289">
        <v>43707</v>
      </c>
      <c r="G1812" s="290" t="s">
        <v>5589</v>
      </c>
      <c r="H1812" s="290" t="s">
        <v>1605</v>
      </c>
      <c r="I1812" s="291">
        <v>8.5</v>
      </c>
      <c r="J1812" s="291">
        <v>3</v>
      </c>
      <c r="K1812" s="290" t="s">
        <v>438</v>
      </c>
      <c r="L1812" s="292">
        <v>55.04</v>
      </c>
      <c r="M1812" s="293" t="s">
        <v>1606</v>
      </c>
      <c r="N1812" s="293" t="s">
        <v>1607</v>
      </c>
      <c r="O1812" s="294" t="e">
        <v>#N/A</v>
      </c>
      <c r="P1812" s="295">
        <v>1.0450244</v>
      </c>
      <c r="Q1812" s="295" t="s">
        <v>408</v>
      </c>
      <c r="R1812" s="296">
        <v>0</v>
      </c>
      <c r="S1812" s="297">
        <v>5.4193285242205907E-3</v>
      </c>
      <c r="T1812" s="297">
        <v>8.7358362504571848E-3</v>
      </c>
      <c r="U1812" s="298">
        <v>0.62035601044341615</v>
      </c>
      <c r="V1812" s="295"/>
      <c r="W1812" s="295"/>
      <c r="X1812" s="295"/>
      <c r="Y1812" s="313"/>
      <c r="Z1812" s="313"/>
      <c r="AA1812" s="301"/>
      <c r="AB1812" s="295"/>
    </row>
    <row r="1813" spans="1:28" ht="15">
      <c r="A1813" s="247" t="s">
        <v>5715</v>
      </c>
      <c r="B1813" s="287" t="s">
        <v>5716</v>
      </c>
      <c r="C1813" s="287" t="s">
        <v>5717</v>
      </c>
      <c r="D1813" s="305">
        <v>52</v>
      </c>
      <c r="E1813" s="287" t="s">
        <v>23</v>
      </c>
      <c r="F1813" s="289">
        <v>43707</v>
      </c>
      <c r="G1813" s="290" t="s">
        <v>5589</v>
      </c>
      <c r="H1813" s="290" t="s">
        <v>795</v>
      </c>
      <c r="I1813" s="291">
        <v>8.5</v>
      </c>
      <c r="J1813" s="291">
        <v>1</v>
      </c>
      <c r="K1813" s="290" t="s">
        <v>438</v>
      </c>
      <c r="L1813" s="292">
        <v>50.75</v>
      </c>
      <c r="M1813" s="293" t="s">
        <v>796</v>
      </c>
      <c r="N1813" s="293" t="s">
        <v>797</v>
      </c>
      <c r="O1813" s="294" t="e">
        <v>#N/A</v>
      </c>
      <c r="P1813" s="295">
        <v>-3.6407769000000001</v>
      </c>
      <c r="Q1813" s="295" t="s">
        <v>280</v>
      </c>
      <c r="R1813" s="296">
        <v>0</v>
      </c>
      <c r="S1813" s="297">
        <v>3.5715175053193445E-4</v>
      </c>
      <c r="T1813" s="297">
        <v>4.5341765887183211E-4</v>
      </c>
      <c r="U1813" s="298">
        <v>0.78768822418733975</v>
      </c>
      <c r="V1813" s="295"/>
      <c r="W1813" s="295"/>
      <c r="X1813" s="295"/>
      <c r="Y1813" s="313"/>
      <c r="Z1813" s="313"/>
      <c r="AA1813" s="301"/>
      <c r="AB1813" s="295"/>
    </row>
    <row r="1814" spans="1:28" ht="15">
      <c r="A1814" s="247" t="s">
        <v>176</v>
      </c>
      <c r="B1814" s="287" t="s">
        <v>5718</v>
      </c>
      <c r="C1814" s="287" t="s">
        <v>5719</v>
      </c>
      <c r="D1814" s="305">
        <v>1</v>
      </c>
      <c r="E1814" s="287" t="s">
        <v>300</v>
      </c>
      <c r="F1814" s="289">
        <v>43707</v>
      </c>
      <c r="G1814" s="290" t="s">
        <v>5720</v>
      </c>
      <c r="H1814" s="290" t="s">
        <v>2697</v>
      </c>
      <c r="I1814" s="291">
        <v>-5.2100000000000002E-3</v>
      </c>
      <c r="J1814" s="291">
        <v>5</v>
      </c>
      <c r="K1814" s="290" t="s">
        <v>815</v>
      </c>
      <c r="L1814" s="292">
        <v>46.78</v>
      </c>
      <c r="M1814" s="293" t="s">
        <v>2698</v>
      </c>
      <c r="N1814" s="293" t="s">
        <v>2699</v>
      </c>
      <c r="O1814" s="294" t="e">
        <v>#N/A</v>
      </c>
      <c r="P1814" s="295">
        <v>-6.5543355999999999</v>
      </c>
      <c r="Q1814" s="295" t="s">
        <v>280</v>
      </c>
      <c r="R1814" s="296">
        <v>0</v>
      </c>
      <c r="S1814" s="297">
        <v>8.8671770113862023E-5</v>
      </c>
      <c r="T1814" s="297">
        <v>2.4546282323799286E-4</v>
      </c>
      <c r="U1814" s="298">
        <v>0.36124317704880599</v>
      </c>
      <c r="V1814" s="295"/>
      <c r="W1814" s="295"/>
      <c r="X1814" s="295"/>
      <c r="Y1814" s="313"/>
      <c r="Z1814" s="313"/>
      <c r="AA1814" s="301"/>
      <c r="AB1814" s="295"/>
    </row>
    <row r="1815" spans="1:28" ht="15">
      <c r="A1815" s="247" t="s">
        <v>176</v>
      </c>
      <c r="B1815" s="287" t="s">
        <v>5721</v>
      </c>
      <c r="C1815" s="287" t="s">
        <v>5722</v>
      </c>
      <c r="D1815" s="305">
        <v>2</v>
      </c>
      <c r="E1815" s="287" t="s">
        <v>300</v>
      </c>
      <c r="F1815" s="289">
        <v>43707</v>
      </c>
      <c r="G1815" s="290" t="s">
        <v>5720</v>
      </c>
      <c r="H1815" s="290" t="s">
        <v>1150</v>
      </c>
      <c r="I1815" s="291">
        <v>-3.15E-3</v>
      </c>
      <c r="J1815" s="291">
        <v>9</v>
      </c>
      <c r="K1815" s="290" t="s">
        <v>815</v>
      </c>
      <c r="L1815" s="292">
        <v>28.53</v>
      </c>
      <c r="M1815" s="293" t="s">
        <v>1151</v>
      </c>
      <c r="N1815" s="293" t="s">
        <v>1152</v>
      </c>
      <c r="O1815" s="294" t="e">
        <v>#N/A</v>
      </c>
      <c r="P1815" s="295">
        <v>-5.9304056000000003</v>
      </c>
      <c r="Q1815" s="295" t="s">
        <v>447</v>
      </c>
      <c r="R1815" s="296">
        <v>0</v>
      </c>
      <c r="S1815" s="297">
        <v>5.7409658507071588E-8</v>
      </c>
      <c r="T1815" s="297">
        <v>1.2503752318276031E-4</v>
      </c>
      <c r="U1815" s="298">
        <v>4.5913944107129441E-4</v>
      </c>
      <c r="V1815" s="295"/>
      <c r="W1815" s="295"/>
      <c r="X1815" s="295"/>
      <c r="Y1815" s="313"/>
      <c r="Z1815" s="313"/>
      <c r="AA1815" s="301"/>
      <c r="AB1815" s="295"/>
    </row>
    <row r="1816" spans="1:28" ht="15">
      <c r="A1816" s="247" t="s">
        <v>176</v>
      </c>
      <c r="B1816" s="287" t="s">
        <v>5723</v>
      </c>
      <c r="C1816" s="287" t="s">
        <v>5724</v>
      </c>
      <c r="D1816" s="305">
        <v>3</v>
      </c>
      <c r="E1816" s="287" t="s">
        <v>300</v>
      </c>
      <c r="F1816" s="289">
        <v>43707</v>
      </c>
      <c r="G1816" s="290" t="s">
        <v>5720</v>
      </c>
      <c r="H1816" s="290" t="s">
        <v>2610</v>
      </c>
      <c r="I1816" s="291">
        <v>-8.7459999999999996E-2</v>
      </c>
      <c r="J1816" s="291">
        <v>40</v>
      </c>
      <c r="K1816" s="290" t="s">
        <v>815</v>
      </c>
      <c r="L1816" s="292">
        <v>14.76</v>
      </c>
      <c r="M1816" s="293" t="s">
        <v>2611</v>
      </c>
      <c r="N1816" s="293" t="s">
        <v>2612</v>
      </c>
      <c r="O1816" s="294" t="e">
        <v>#N/A</v>
      </c>
      <c r="P1816" s="295">
        <v>-10.074788</v>
      </c>
      <c r="Q1816" s="295" t="s">
        <v>408</v>
      </c>
      <c r="R1816" s="296">
        <v>0</v>
      </c>
      <c r="S1816" s="297">
        <v>1.0738869036378663E-4</v>
      </c>
      <c r="T1816" s="297">
        <v>1.9537134960213089E-4</v>
      </c>
      <c r="U1816" s="298">
        <v>0.5496644752799279</v>
      </c>
      <c r="V1816" s="295"/>
      <c r="W1816" s="295"/>
      <c r="X1816" s="295"/>
      <c r="Y1816" s="313"/>
      <c r="Z1816" s="313"/>
      <c r="AA1816" s="301"/>
      <c r="AB1816" s="295"/>
    </row>
    <row r="1817" spans="1:28" ht="15">
      <c r="A1817" s="247" t="s">
        <v>5725</v>
      </c>
      <c r="B1817" s="287" t="s">
        <v>5726</v>
      </c>
      <c r="C1817" s="287" t="s">
        <v>5727</v>
      </c>
      <c r="D1817" s="305">
        <v>4</v>
      </c>
      <c r="E1817" s="287" t="s">
        <v>300</v>
      </c>
      <c r="F1817" s="289">
        <v>43707</v>
      </c>
      <c r="G1817" s="290" t="s">
        <v>5720</v>
      </c>
      <c r="H1817" s="290" t="s">
        <v>2616</v>
      </c>
      <c r="I1817" s="291">
        <v>-3.3700000000000002E-3</v>
      </c>
      <c r="J1817" s="291">
        <v>1</v>
      </c>
      <c r="K1817" s="290" t="s">
        <v>815</v>
      </c>
      <c r="L1817" s="292">
        <v>11.84</v>
      </c>
      <c r="M1817" s="293" t="s">
        <v>2617</v>
      </c>
      <c r="N1817" s="293" t="s">
        <v>2618</v>
      </c>
      <c r="O1817" s="294" t="e">
        <v>#N/A</v>
      </c>
      <c r="P1817" s="295">
        <v>-14.356786</v>
      </c>
      <c r="Q1817" s="295" t="s">
        <v>484</v>
      </c>
      <c r="R1817" s="296">
        <v>0</v>
      </c>
      <c r="S1817" s="297">
        <v>4.8139618462524476E-4</v>
      </c>
      <c r="T1817" s="297">
        <v>4.0689122543533478E-4</v>
      </c>
      <c r="U1817" s="298">
        <v>1.1831078050655843</v>
      </c>
      <c r="V1817" s="295"/>
      <c r="W1817" s="295"/>
      <c r="X1817" s="295"/>
      <c r="Y1817" s="313"/>
      <c r="Z1817" s="313"/>
      <c r="AA1817" s="301"/>
      <c r="AB1817" s="295"/>
    </row>
    <row r="1818" spans="1:28" ht="15">
      <c r="A1818" s="247" t="s">
        <v>176</v>
      </c>
      <c r="B1818" s="287" t="s">
        <v>5728</v>
      </c>
      <c r="C1818" s="287" t="s">
        <v>5729</v>
      </c>
      <c r="D1818" s="305">
        <v>5</v>
      </c>
      <c r="E1818" s="287" t="s">
        <v>300</v>
      </c>
      <c r="F1818" s="289">
        <v>43707</v>
      </c>
      <c r="G1818" s="290" t="s">
        <v>5720</v>
      </c>
      <c r="H1818" s="290" t="s">
        <v>1421</v>
      </c>
      <c r="I1818" s="291">
        <v>-0.20910000000000001</v>
      </c>
      <c r="J1818" s="291">
        <v>12</v>
      </c>
      <c r="K1818" s="290" t="s">
        <v>815</v>
      </c>
      <c r="L1818" s="292">
        <v>45.27</v>
      </c>
      <c r="M1818" s="293" t="s">
        <v>1422</v>
      </c>
      <c r="N1818" s="293" t="s">
        <v>1423</v>
      </c>
      <c r="O1818" s="294" t="e">
        <v>#N/A</v>
      </c>
      <c r="P1818" s="295">
        <v>-6.9948730000000001</v>
      </c>
      <c r="Q1818" s="295" t="s">
        <v>484</v>
      </c>
      <c r="R1818" s="296">
        <v>0</v>
      </c>
      <c r="S1818" s="297">
        <v>1.9212157179912908E-3</v>
      </c>
      <c r="T1818" s="297">
        <v>2.0128934427624443E-3</v>
      </c>
      <c r="U1818" s="298">
        <v>0.95445475511841438</v>
      </c>
      <c r="V1818" s="295"/>
      <c r="W1818" s="295"/>
      <c r="X1818" s="295"/>
      <c r="Y1818" s="313"/>
      <c r="Z1818" s="313"/>
      <c r="AA1818" s="301"/>
      <c r="AB1818" s="295"/>
    </row>
    <row r="1819" spans="1:28" ht="15">
      <c r="A1819" s="247" t="s">
        <v>176</v>
      </c>
      <c r="B1819" s="287" t="s">
        <v>5730</v>
      </c>
      <c r="C1819" s="287" t="s">
        <v>5731</v>
      </c>
      <c r="D1819" s="305">
        <v>6</v>
      </c>
      <c r="E1819" s="287" t="s">
        <v>300</v>
      </c>
      <c r="F1819" s="289">
        <v>43707</v>
      </c>
      <c r="G1819" s="290" t="s">
        <v>5720</v>
      </c>
      <c r="H1819" s="290" t="s">
        <v>1426</v>
      </c>
      <c r="I1819" s="291">
        <v>-1.095E-2</v>
      </c>
      <c r="J1819" s="291">
        <v>5</v>
      </c>
      <c r="K1819" s="290" t="s">
        <v>815</v>
      </c>
      <c r="L1819" s="292">
        <v>118.89</v>
      </c>
      <c r="M1819" s="293" t="s">
        <v>1427</v>
      </c>
      <c r="N1819" s="293" t="s">
        <v>1428</v>
      </c>
      <c r="O1819" s="294" t="e">
        <v>#N/A</v>
      </c>
      <c r="P1819" s="295">
        <v>-5.0044180000000003</v>
      </c>
      <c r="Q1819" s="295" t="s">
        <v>447</v>
      </c>
      <c r="R1819" s="296">
        <v>0</v>
      </c>
      <c r="S1819" s="297">
        <v>2.5671593548558827E-4</v>
      </c>
      <c r="T1819" s="297">
        <v>2.9213392607690844E-4</v>
      </c>
      <c r="U1819" s="298">
        <v>0.87876111800176238</v>
      </c>
      <c r="V1819" s="295"/>
      <c r="W1819" s="295"/>
      <c r="X1819" s="295"/>
      <c r="Y1819" s="313"/>
      <c r="Z1819" s="313"/>
      <c r="AA1819" s="301"/>
      <c r="AB1819" s="295"/>
    </row>
    <row r="1820" spans="1:28" ht="15">
      <c r="A1820" s="247" t="s">
        <v>176</v>
      </c>
      <c r="B1820" s="287" t="s">
        <v>5732</v>
      </c>
      <c r="C1820" s="287" t="s">
        <v>5733</v>
      </c>
      <c r="D1820" s="305">
        <v>7</v>
      </c>
      <c r="E1820" s="287" t="s">
        <v>300</v>
      </c>
      <c r="F1820" s="289">
        <v>43707</v>
      </c>
      <c r="G1820" s="290" t="s">
        <v>5720</v>
      </c>
      <c r="H1820" s="290" t="s">
        <v>3098</v>
      </c>
      <c r="I1820" s="291">
        <v>-1.133E-2</v>
      </c>
      <c r="J1820" s="291">
        <v>7</v>
      </c>
      <c r="K1820" s="290" t="s">
        <v>815</v>
      </c>
      <c r="L1820" s="292">
        <v>51.36</v>
      </c>
      <c r="M1820" s="293" t="s">
        <v>3099</v>
      </c>
      <c r="N1820" s="293" t="s">
        <v>3100</v>
      </c>
      <c r="O1820" s="294" t="e">
        <v>#N/A</v>
      </c>
      <c r="P1820" s="295">
        <v>-3.4265637</v>
      </c>
      <c r="Q1820" s="295" t="s">
        <v>408</v>
      </c>
      <c r="R1820" s="296">
        <v>0</v>
      </c>
      <c r="S1820" s="297">
        <v>4.3523066510058706E-4</v>
      </c>
      <c r="T1820" s="297">
        <v>3.9808099854390222E-4</v>
      </c>
      <c r="U1820" s="298">
        <v>1.0933218784432581</v>
      </c>
      <c r="V1820" s="295"/>
      <c r="W1820" s="295"/>
      <c r="X1820" s="295"/>
      <c r="Y1820" s="313"/>
      <c r="Z1820" s="313"/>
      <c r="AA1820" s="301"/>
      <c r="AB1820" s="295"/>
    </row>
    <row r="1821" spans="1:28" ht="15">
      <c r="A1821" s="247" t="s">
        <v>5734</v>
      </c>
      <c r="B1821" s="287" t="s">
        <v>5735</v>
      </c>
      <c r="C1821" s="287" t="s">
        <v>5736</v>
      </c>
      <c r="D1821" s="305">
        <v>8</v>
      </c>
      <c r="E1821" s="287" t="s">
        <v>300</v>
      </c>
      <c r="F1821" s="289">
        <v>43707</v>
      </c>
      <c r="G1821" s="290" t="s">
        <v>5720</v>
      </c>
      <c r="H1821" s="290" t="s">
        <v>670</v>
      </c>
      <c r="I1821" s="291">
        <v>-7.5500000000000003E-3</v>
      </c>
      <c r="J1821" s="291">
        <v>1</v>
      </c>
      <c r="K1821" s="290" t="s">
        <v>815</v>
      </c>
      <c r="L1821" s="292">
        <v>18.39</v>
      </c>
      <c r="M1821" s="293" t="s">
        <v>671</v>
      </c>
      <c r="N1821" s="293" t="s">
        <v>672</v>
      </c>
      <c r="O1821" s="294" t="e">
        <v>#N/A</v>
      </c>
      <c r="P1821" s="295">
        <v>-9.8054830000000006</v>
      </c>
      <c r="Q1821" s="295" t="s">
        <v>484</v>
      </c>
      <c r="R1821" s="296">
        <v>0</v>
      </c>
      <c r="S1821" s="297">
        <v>1.1304862415569445E-4</v>
      </c>
      <c r="T1821" s="297">
        <v>2.7063376238452535E-4</v>
      </c>
      <c r="U1821" s="298">
        <v>0.41771811158975519</v>
      </c>
      <c r="V1821" s="295"/>
      <c r="W1821" s="295"/>
      <c r="X1821" s="295"/>
      <c r="Y1821" s="313"/>
      <c r="Z1821" s="313"/>
      <c r="AA1821" s="301"/>
      <c r="AB1821" s="295"/>
    </row>
    <row r="1822" spans="1:28" ht="15">
      <c r="A1822" s="247" t="s">
        <v>176</v>
      </c>
      <c r="B1822" s="287" t="s">
        <v>5737</v>
      </c>
      <c r="C1822" s="287" t="s">
        <v>5738</v>
      </c>
      <c r="D1822" s="305">
        <v>9</v>
      </c>
      <c r="E1822" s="287" t="s">
        <v>300</v>
      </c>
      <c r="F1822" s="289">
        <v>43707</v>
      </c>
      <c r="G1822" s="290" t="s">
        <v>5720</v>
      </c>
      <c r="H1822" s="290" t="s">
        <v>951</v>
      </c>
      <c r="I1822" s="291">
        <v>-0.35719000000000001</v>
      </c>
      <c r="J1822" s="291">
        <v>18</v>
      </c>
      <c r="K1822" s="290" t="s">
        <v>815</v>
      </c>
      <c r="L1822" s="292">
        <v>17.57</v>
      </c>
      <c r="M1822" s="293" t="s">
        <v>952</v>
      </c>
      <c r="N1822" s="293" t="s">
        <v>953</v>
      </c>
      <c r="O1822" s="294" t="e">
        <v>#N/A</v>
      </c>
      <c r="P1822" s="295">
        <v>1.1946559000000001</v>
      </c>
      <c r="Q1822" s="295" t="s">
        <v>456</v>
      </c>
      <c r="R1822" s="296">
        <v>0</v>
      </c>
      <c r="S1822" s="297">
        <v>1.9748215168969289E-5</v>
      </c>
      <c r="T1822" s="297">
        <v>1.2538336646066315E-4</v>
      </c>
      <c r="U1822" s="298">
        <v>0.15750267141826144</v>
      </c>
      <c r="V1822" s="295"/>
      <c r="W1822" s="295"/>
      <c r="X1822" s="295"/>
      <c r="Y1822" s="313"/>
      <c r="Z1822" s="313"/>
      <c r="AA1822" s="301"/>
      <c r="AB1822" s="295"/>
    </row>
    <row r="1823" spans="1:28" ht="15">
      <c r="A1823" s="247" t="s">
        <v>176</v>
      </c>
      <c r="B1823" s="287" t="s">
        <v>5739</v>
      </c>
      <c r="C1823" s="287" t="s">
        <v>5740</v>
      </c>
      <c r="D1823" s="305">
        <v>10</v>
      </c>
      <c r="E1823" s="287" t="s">
        <v>300</v>
      </c>
      <c r="F1823" s="289">
        <v>43707</v>
      </c>
      <c r="G1823" s="290" t="s">
        <v>5720</v>
      </c>
      <c r="H1823" s="290" t="s">
        <v>961</v>
      </c>
      <c r="I1823" s="291">
        <v>-6.7530000000000007E-2</v>
      </c>
      <c r="J1823" s="291">
        <v>15</v>
      </c>
      <c r="K1823" s="290" t="s">
        <v>815</v>
      </c>
      <c r="L1823" s="292">
        <v>16.600000000000001</v>
      </c>
      <c r="M1823" s="293" t="s">
        <v>962</v>
      </c>
      <c r="N1823" s="293" t="s">
        <v>963</v>
      </c>
      <c r="O1823" s="294" t="e">
        <v>#N/A</v>
      </c>
      <c r="P1823" s="295">
        <v>13.6716</v>
      </c>
      <c r="Q1823" s="295" t="s">
        <v>408</v>
      </c>
      <c r="R1823" s="296">
        <v>0</v>
      </c>
      <c r="S1823" s="297">
        <v>6.2728715811422153E-5</v>
      </c>
      <c r="T1823" s="297">
        <v>2.5972802227334672E-4</v>
      </c>
      <c r="U1823" s="298">
        <v>0.24151693476264294</v>
      </c>
      <c r="V1823" s="295"/>
      <c r="W1823" s="295"/>
      <c r="X1823" s="295"/>
      <c r="Y1823" s="313"/>
      <c r="Z1823" s="313"/>
      <c r="AA1823" s="301"/>
      <c r="AB1823" s="295"/>
    </row>
    <row r="1824" spans="1:28" ht="15">
      <c r="A1824" s="247" t="s">
        <v>176</v>
      </c>
      <c r="B1824" s="287" t="s">
        <v>5741</v>
      </c>
      <c r="C1824" s="287" t="s">
        <v>5742</v>
      </c>
      <c r="D1824" s="305">
        <v>11</v>
      </c>
      <c r="E1824" s="287" t="s">
        <v>300</v>
      </c>
      <c r="F1824" s="289">
        <v>43707</v>
      </c>
      <c r="G1824" s="290" t="s">
        <v>5720</v>
      </c>
      <c r="H1824" s="290" t="s">
        <v>981</v>
      </c>
      <c r="I1824" s="291">
        <v>-1.6289999999999999E-2</v>
      </c>
      <c r="J1824" s="291">
        <v>2</v>
      </c>
      <c r="K1824" s="290" t="s">
        <v>815</v>
      </c>
      <c r="L1824" s="292">
        <v>22.58</v>
      </c>
      <c r="M1824" s="293" t="s">
        <v>982</v>
      </c>
      <c r="N1824" s="293" t="s">
        <v>983</v>
      </c>
      <c r="O1824" s="294" t="e">
        <v>#N/A</v>
      </c>
      <c r="P1824" s="295">
        <v>-2.3550749999999998</v>
      </c>
      <c r="Q1824" s="295" t="s">
        <v>484</v>
      </c>
      <c r="R1824" s="296">
        <v>0</v>
      </c>
      <c r="S1824" s="297">
        <v>8.4315590314362006E-4</v>
      </c>
      <c r="T1824" s="297">
        <v>4.3734398646091586E-4</v>
      </c>
      <c r="U1824" s="298">
        <v>1.9279009869705168</v>
      </c>
      <c r="V1824" s="295"/>
      <c r="W1824" s="295"/>
      <c r="X1824" s="295"/>
      <c r="Y1824" s="313"/>
      <c r="Z1824" s="313"/>
      <c r="AA1824" s="301"/>
      <c r="AB1824" s="295"/>
    </row>
    <row r="1825" spans="1:28" ht="15">
      <c r="A1825" s="247" t="s">
        <v>176</v>
      </c>
      <c r="B1825" s="287" t="s">
        <v>5743</v>
      </c>
      <c r="C1825" s="287" t="s">
        <v>5744</v>
      </c>
      <c r="D1825" s="305">
        <v>12</v>
      </c>
      <c r="E1825" s="287" t="s">
        <v>300</v>
      </c>
      <c r="F1825" s="289">
        <v>43707</v>
      </c>
      <c r="G1825" s="290" t="s">
        <v>5720</v>
      </c>
      <c r="H1825" s="290" t="s">
        <v>2603</v>
      </c>
      <c r="I1825" s="291">
        <v>-2.1319999999999999E-2</v>
      </c>
      <c r="J1825" s="291">
        <v>18</v>
      </c>
      <c r="K1825" s="290" t="s">
        <v>815</v>
      </c>
      <c r="L1825" s="292">
        <v>16.510000000000002</v>
      </c>
      <c r="M1825" s="293" t="s">
        <v>2604</v>
      </c>
      <c r="N1825" s="293" t="s">
        <v>2605</v>
      </c>
      <c r="O1825" s="294" t="e">
        <v>#N/A</v>
      </c>
      <c r="P1825" s="295">
        <v>-8.4778420000000008</v>
      </c>
      <c r="Q1825" s="295" t="s">
        <v>408</v>
      </c>
      <c r="R1825" s="296">
        <v>0</v>
      </c>
      <c r="S1825" s="297">
        <v>1.5931878573880947E-4</v>
      </c>
      <c r="T1825" s="297">
        <v>1.7022975924979109E-4</v>
      </c>
      <c r="U1825" s="298">
        <v>0.93590442964222775</v>
      </c>
      <c r="V1825" s="295"/>
      <c r="W1825" s="295"/>
      <c r="X1825" s="295"/>
      <c r="Y1825" s="313"/>
      <c r="Z1825" s="313"/>
      <c r="AA1825" s="301"/>
      <c r="AB1825" s="295"/>
    </row>
    <row r="1826" spans="1:28" ht="15">
      <c r="A1826" s="247" t="s">
        <v>176</v>
      </c>
      <c r="B1826" s="287" t="s">
        <v>5745</v>
      </c>
      <c r="C1826" s="287" t="s">
        <v>5746</v>
      </c>
      <c r="D1826" s="305">
        <v>13</v>
      </c>
      <c r="E1826" s="287" t="s">
        <v>300</v>
      </c>
      <c r="F1826" s="289">
        <v>43707</v>
      </c>
      <c r="G1826" s="290" t="s">
        <v>5720</v>
      </c>
      <c r="H1826" s="290" t="s">
        <v>3386</v>
      </c>
      <c r="I1826" s="291">
        <v>-6.2120000000000002E-2</v>
      </c>
      <c r="J1826" s="291">
        <v>8</v>
      </c>
      <c r="K1826" s="290" t="s">
        <v>815</v>
      </c>
      <c r="L1826" s="292">
        <v>48.98</v>
      </c>
      <c r="M1826" s="293" t="s">
        <v>3387</v>
      </c>
      <c r="N1826" s="293" t="s">
        <v>3388</v>
      </c>
      <c r="O1826" s="294" t="e">
        <v>#N/A</v>
      </c>
      <c r="P1826" s="295">
        <v>-5.7557939999999999</v>
      </c>
      <c r="Q1826" s="295" t="s">
        <v>408</v>
      </c>
      <c r="R1826" s="296">
        <v>0</v>
      </c>
      <c r="S1826" s="297">
        <v>3.2820789849858284E-4</v>
      </c>
      <c r="T1826" s="297">
        <v>6.0584611700120164E-4</v>
      </c>
      <c r="U1826" s="298">
        <v>0.54173475621686928</v>
      </c>
      <c r="V1826" s="295"/>
      <c r="W1826" s="295"/>
      <c r="X1826" s="295"/>
      <c r="Y1826" s="313"/>
      <c r="Z1826" s="313"/>
      <c r="AA1826" s="301"/>
      <c r="AB1826" s="295"/>
    </row>
    <row r="1827" spans="1:28" ht="15">
      <c r="A1827" s="247" t="s">
        <v>176</v>
      </c>
      <c r="B1827" s="287" t="s">
        <v>5747</v>
      </c>
      <c r="C1827" s="287" t="s">
        <v>5748</v>
      </c>
      <c r="D1827" s="305">
        <v>14</v>
      </c>
      <c r="E1827" s="287" t="s">
        <v>300</v>
      </c>
      <c r="F1827" s="289">
        <v>43707</v>
      </c>
      <c r="G1827" s="290" t="s">
        <v>5720</v>
      </c>
      <c r="H1827" s="290" t="s">
        <v>4316</v>
      </c>
      <c r="I1827" s="291">
        <v>-4.7800000000000004E-3</v>
      </c>
      <c r="J1827" s="291">
        <v>2</v>
      </c>
      <c r="K1827" s="290" t="s">
        <v>815</v>
      </c>
      <c r="L1827" s="292">
        <v>35.549999999999997</v>
      </c>
      <c r="M1827" s="293" t="s">
        <v>4317</v>
      </c>
      <c r="N1827" s="293" t="s">
        <v>4318</v>
      </c>
      <c r="O1827" s="294" t="e">
        <v>#N/A</v>
      </c>
      <c r="P1827" s="295">
        <v>-5.8187366000000003</v>
      </c>
      <c r="Q1827" s="295" t="s">
        <v>408</v>
      </c>
      <c r="R1827" s="296">
        <v>0</v>
      </c>
      <c r="S1827" s="297">
        <v>5.4355953075334029E-3</v>
      </c>
      <c r="T1827" s="297">
        <v>8.0717219807594724E-3</v>
      </c>
      <c r="U1827" s="298">
        <v>0.67341210716749256</v>
      </c>
      <c r="V1827" s="295"/>
      <c r="W1827" s="295"/>
      <c r="X1827" s="295"/>
      <c r="Y1827" s="313"/>
      <c r="Z1827" s="313"/>
      <c r="AA1827" s="301"/>
      <c r="AB1827" s="295"/>
    </row>
    <row r="1828" spans="1:28" ht="15">
      <c r="A1828" s="247" t="s">
        <v>176</v>
      </c>
      <c r="B1828" s="287" t="s">
        <v>5749</v>
      </c>
      <c r="C1828" s="287" t="s">
        <v>5750</v>
      </c>
      <c r="D1828" s="305">
        <v>15</v>
      </c>
      <c r="E1828" s="287" t="s">
        <v>300</v>
      </c>
      <c r="F1828" s="289">
        <v>43707</v>
      </c>
      <c r="G1828" s="290" t="s">
        <v>5720</v>
      </c>
      <c r="H1828" s="290" t="s">
        <v>2643</v>
      </c>
      <c r="I1828" s="291">
        <v>-5.2940000000000001E-2</v>
      </c>
      <c r="J1828" s="291">
        <v>7</v>
      </c>
      <c r="K1828" s="290" t="s">
        <v>815</v>
      </c>
      <c r="L1828" s="292">
        <v>43.48</v>
      </c>
      <c r="M1828" s="293" t="s">
        <v>2644</v>
      </c>
      <c r="N1828" s="293" t="s">
        <v>2645</v>
      </c>
      <c r="O1828" s="294" t="e">
        <v>#N/A</v>
      </c>
      <c r="P1828" s="295">
        <v>-10.436135</v>
      </c>
      <c r="Q1828" s="295" t="s">
        <v>484</v>
      </c>
      <c r="R1828" s="296">
        <v>0</v>
      </c>
      <c r="S1828" s="297">
        <v>1.8537088756937522E-3</v>
      </c>
      <c r="T1828" s="297">
        <v>1.3418481665700612E-3</v>
      </c>
      <c r="U1828" s="298">
        <v>1.3814594839236347</v>
      </c>
      <c r="V1828" s="295"/>
      <c r="W1828" s="295"/>
      <c r="X1828" s="295"/>
      <c r="Y1828" s="313"/>
      <c r="Z1828" s="313"/>
      <c r="AA1828" s="301"/>
      <c r="AB1828" s="295"/>
    </row>
    <row r="1829" spans="1:28" ht="15">
      <c r="A1829" s="247" t="s">
        <v>176</v>
      </c>
      <c r="B1829" s="287" t="s">
        <v>5751</v>
      </c>
      <c r="C1829" s="287" t="s">
        <v>5752</v>
      </c>
      <c r="D1829" s="305">
        <v>16</v>
      </c>
      <c r="E1829" s="287" t="s">
        <v>300</v>
      </c>
      <c r="F1829" s="289">
        <v>43707</v>
      </c>
      <c r="G1829" s="290" t="s">
        <v>5720</v>
      </c>
      <c r="H1829" s="290" t="s">
        <v>5753</v>
      </c>
      <c r="I1829" s="291">
        <v>-7.9900000000000006E-3</v>
      </c>
      <c r="J1829" s="291">
        <v>8</v>
      </c>
      <c r="K1829" s="290" t="s">
        <v>815</v>
      </c>
      <c r="L1829" s="292">
        <v>65.56</v>
      </c>
      <c r="M1829" s="293" t="s">
        <v>5754</v>
      </c>
      <c r="N1829" s="293" t="s">
        <v>5755</v>
      </c>
      <c r="O1829" s="294" t="e">
        <v>#N/A</v>
      </c>
      <c r="P1829" s="295">
        <v>-6.9575069999999997</v>
      </c>
      <c r="Q1829" s="295" t="s">
        <v>408</v>
      </c>
      <c r="R1829" s="296">
        <v>0</v>
      </c>
      <c r="S1829" s="297">
        <v>3.4170362758230189E-4</v>
      </c>
      <c r="T1829" s="297">
        <v>9.1717437463841099E-4</v>
      </c>
      <c r="U1829" s="298">
        <v>0.3725612457467708</v>
      </c>
      <c r="V1829" s="295"/>
      <c r="W1829" s="295"/>
      <c r="X1829" s="295"/>
      <c r="Y1829" s="313"/>
      <c r="Z1829" s="313"/>
      <c r="AA1829" s="301"/>
      <c r="AB1829" s="295"/>
    </row>
    <row r="1830" spans="1:28" ht="15">
      <c r="A1830" s="247" t="s">
        <v>176</v>
      </c>
      <c r="B1830" s="287" t="s">
        <v>5756</v>
      </c>
      <c r="C1830" s="287" t="s">
        <v>5757</v>
      </c>
      <c r="D1830" s="305">
        <v>17</v>
      </c>
      <c r="E1830" s="287" t="s">
        <v>300</v>
      </c>
      <c r="F1830" s="289">
        <v>43707</v>
      </c>
      <c r="G1830" s="290" t="s">
        <v>5720</v>
      </c>
      <c r="H1830" s="290" t="s">
        <v>698</v>
      </c>
      <c r="I1830" s="291">
        <v>-6.8599999999999998E-3</v>
      </c>
      <c r="J1830" s="291">
        <v>5</v>
      </c>
      <c r="K1830" s="290" t="s">
        <v>815</v>
      </c>
      <c r="L1830" s="292">
        <v>100.58</v>
      </c>
      <c r="M1830" s="293" t="s">
        <v>699</v>
      </c>
      <c r="N1830" s="293" t="s">
        <v>700</v>
      </c>
      <c r="O1830" s="294" t="e">
        <v>#N/A</v>
      </c>
      <c r="P1830" s="295">
        <v>-0.46548843000000001</v>
      </c>
      <c r="Q1830" s="295" t="s">
        <v>408</v>
      </c>
      <c r="R1830" s="296">
        <v>0</v>
      </c>
      <c r="S1830" s="297">
        <v>1.6606918414469485E-4</v>
      </c>
      <c r="T1830" s="297">
        <v>3.9242860368313094E-4</v>
      </c>
      <c r="U1830" s="298">
        <v>0.42318317927402793</v>
      </c>
      <c r="V1830" s="295"/>
      <c r="W1830" s="295"/>
      <c r="X1830" s="295"/>
      <c r="Y1830" s="313"/>
      <c r="Z1830" s="313"/>
      <c r="AA1830" s="301"/>
      <c r="AB1830" s="295"/>
    </row>
    <row r="1831" spans="1:28" ht="15">
      <c r="A1831" s="247" t="s">
        <v>176</v>
      </c>
      <c r="B1831" s="287" t="s">
        <v>5758</v>
      </c>
      <c r="C1831" s="287" t="s">
        <v>5759</v>
      </c>
      <c r="D1831" s="305">
        <v>18</v>
      </c>
      <c r="E1831" s="287" t="s">
        <v>300</v>
      </c>
      <c r="F1831" s="289">
        <v>43707</v>
      </c>
      <c r="G1831" s="290" t="s">
        <v>5720</v>
      </c>
      <c r="H1831" s="290" t="s">
        <v>3116</v>
      </c>
      <c r="I1831" s="291">
        <v>-1.3559999999999999E-2</v>
      </c>
      <c r="J1831" s="291">
        <v>7</v>
      </c>
      <c r="K1831" s="290" t="s">
        <v>815</v>
      </c>
      <c r="L1831" s="292">
        <v>98.63</v>
      </c>
      <c r="M1831" s="293" t="s">
        <v>3117</v>
      </c>
      <c r="N1831" s="293" t="s">
        <v>3118</v>
      </c>
      <c r="O1831" s="294" t="e">
        <v>#N/A</v>
      </c>
      <c r="P1831" s="295">
        <v>-5.0994514999999998</v>
      </c>
      <c r="Q1831" s="295" t="s">
        <v>280</v>
      </c>
      <c r="R1831" s="296">
        <v>0</v>
      </c>
      <c r="S1831" s="297">
        <v>7.0770237570051274E-4</v>
      </c>
      <c r="T1831" s="297">
        <v>1.6831431857975692E-3</v>
      </c>
      <c r="U1831" s="298">
        <v>0.42046474814034496</v>
      </c>
      <c r="V1831" s="295"/>
      <c r="W1831" s="295"/>
      <c r="X1831" s="295"/>
      <c r="Y1831" s="313"/>
      <c r="Z1831" s="313"/>
      <c r="AA1831" s="301"/>
      <c r="AB1831" s="295"/>
    </row>
    <row r="1832" spans="1:28" ht="15">
      <c r="A1832" s="247" t="s">
        <v>176</v>
      </c>
      <c r="B1832" s="287" t="s">
        <v>5760</v>
      </c>
      <c r="C1832" s="287" t="s">
        <v>5761</v>
      </c>
      <c r="D1832" s="305">
        <v>19</v>
      </c>
      <c r="E1832" s="287" t="s">
        <v>300</v>
      </c>
      <c r="F1832" s="289">
        <v>43707</v>
      </c>
      <c r="G1832" s="290" t="s">
        <v>5720</v>
      </c>
      <c r="H1832" s="290" t="s">
        <v>3125</v>
      </c>
      <c r="I1832" s="291">
        <v>-1.1509999999999999E-2</v>
      </c>
      <c r="J1832" s="291">
        <v>3</v>
      </c>
      <c r="K1832" s="290" t="s">
        <v>815</v>
      </c>
      <c r="L1832" s="292">
        <v>75.27</v>
      </c>
      <c r="M1832" s="293" t="s">
        <v>3126</v>
      </c>
      <c r="N1832" s="293" t="s">
        <v>3127</v>
      </c>
      <c r="O1832" s="294" t="e">
        <v>#N/A</v>
      </c>
      <c r="P1832" s="295">
        <v>-6.3086270000000004</v>
      </c>
      <c r="Q1832" s="295" t="s">
        <v>408</v>
      </c>
      <c r="R1832" s="296">
        <v>0</v>
      </c>
      <c r="S1832" s="297">
        <v>3.8212999821960483E-4</v>
      </c>
      <c r="T1832" s="297">
        <v>5.3776394260438031E-4</v>
      </c>
      <c r="U1832" s="298">
        <v>0.71059059179192396</v>
      </c>
      <c r="V1832" s="295"/>
      <c r="W1832" s="295"/>
      <c r="X1832" s="295"/>
      <c r="Y1832" s="313"/>
      <c r="Z1832" s="313"/>
      <c r="AA1832" s="301"/>
      <c r="AB1832" s="295"/>
    </row>
    <row r="1833" spans="1:28" ht="15">
      <c r="A1833" s="247" t="s">
        <v>176</v>
      </c>
      <c r="B1833" s="287" t="s">
        <v>5762</v>
      </c>
      <c r="C1833" s="287" t="s">
        <v>5763</v>
      </c>
      <c r="D1833" s="305">
        <v>20</v>
      </c>
      <c r="E1833" s="287" t="s">
        <v>300</v>
      </c>
      <c r="F1833" s="289">
        <v>43707</v>
      </c>
      <c r="G1833" s="290" t="s">
        <v>5720</v>
      </c>
      <c r="H1833" s="290" t="s">
        <v>2655</v>
      </c>
      <c r="I1833" s="291">
        <v>-1.804E-2</v>
      </c>
      <c r="J1833" s="291">
        <v>3</v>
      </c>
      <c r="K1833" s="290" t="s">
        <v>815</v>
      </c>
      <c r="L1833" s="292">
        <v>51.31</v>
      </c>
      <c r="M1833" s="293" t="s">
        <v>2656</v>
      </c>
      <c r="N1833" s="293" t="s">
        <v>2657</v>
      </c>
      <c r="O1833" s="294" t="e">
        <v>#N/A</v>
      </c>
      <c r="P1833" s="295">
        <v>-9.6229969999999998</v>
      </c>
      <c r="Q1833" s="295" t="s">
        <v>404</v>
      </c>
      <c r="R1833" s="296">
        <v>0</v>
      </c>
      <c r="S1833" s="297">
        <v>1.50085769744796E-3</v>
      </c>
      <c r="T1833" s="297">
        <v>7.8932138250831241E-4</v>
      </c>
      <c r="U1833" s="298">
        <v>1.9014532365492511</v>
      </c>
      <c r="V1833" s="295"/>
      <c r="W1833" s="295"/>
      <c r="X1833" s="295"/>
      <c r="Y1833" s="313"/>
      <c r="Z1833" s="313"/>
      <c r="AA1833" s="301"/>
      <c r="AB1833" s="295"/>
    </row>
    <row r="1834" spans="1:28" ht="15">
      <c r="A1834" s="247" t="s">
        <v>176</v>
      </c>
      <c r="B1834" s="287" t="s">
        <v>5764</v>
      </c>
      <c r="C1834" s="287" t="s">
        <v>5765</v>
      </c>
      <c r="D1834" s="305">
        <v>21</v>
      </c>
      <c r="E1834" s="287" t="s">
        <v>300</v>
      </c>
      <c r="F1834" s="289">
        <v>43707</v>
      </c>
      <c r="G1834" s="290" t="s">
        <v>5720</v>
      </c>
      <c r="H1834" s="290" t="s">
        <v>733</v>
      </c>
      <c r="I1834" s="291">
        <v>-4.7099999999999998E-3</v>
      </c>
      <c r="J1834" s="291">
        <v>2</v>
      </c>
      <c r="K1834" s="290" t="s">
        <v>815</v>
      </c>
      <c r="L1834" s="292">
        <v>61.51</v>
      </c>
      <c r="M1834" s="293" t="s">
        <v>734</v>
      </c>
      <c r="N1834" s="293" t="s">
        <v>735</v>
      </c>
      <c r="O1834" s="294" t="e">
        <v>#N/A</v>
      </c>
      <c r="P1834" s="295">
        <v>-8.5885820000000006</v>
      </c>
      <c r="Q1834" s="295" t="s">
        <v>447</v>
      </c>
      <c r="R1834" s="296">
        <v>0</v>
      </c>
      <c r="S1834" s="297">
        <v>1.0123497791438723E-3</v>
      </c>
      <c r="T1834" s="297">
        <v>1.1095945869779829E-3</v>
      </c>
      <c r="U1834" s="298">
        <v>0.91236005566775513</v>
      </c>
      <c r="V1834" s="295"/>
      <c r="W1834" s="295"/>
      <c r="X1834" s="295"/>
      <c r="Y1834" s="313"/>
      <c r="Z1834" s="313"/>
      <c r="AA1834" s="301"/>
      <c r="AB1834" s="295"/>
    </row>
    <row r="1835" spans="1:28" ht="15">
      <c r="A1835" s="247" t="s">
        <v>176</v>
      </c>
      <c r="B1835" s="287" t="s">
        <v>5766</v>
      </c>
      <c r="C1835" s="287" t="s">
        <v>5767</v>
      </c>
      <c r="D1835" s="305">
        <v>22</v>
      </c>
      <c r="E1835" s="287" t="s">
        <v>300</v>
      </c>
      <c r="F1835" s="289">
        <v>43707</v>
      </c>
      <c r="G1835" s="290" t="s">
        <v>5720</v>
      </c>
      <c r="H1835" s="290" t="s">
        <v>2683</v>
      </c>
      <c r="I1835" s="291">
        <v>-1.9800000000000002E-2</v>
      </c>
      <c r="J1835" s="291">
        <v>4</v>
      </c>
      <c r="K1835" s="290" t="s">
        <v>815</v>
      </c>
      <c r="L1835" s="292">
        <v>34.18</v>
      </c>
      <c r="M1835" s="293" t="s">
        <v>2684</v>
      </c>
      <c r="N1835" s="293" t="s">
        <v>2685</v>
      </c>
      <c r="O1835" s="294" t="e">
        <v>#N/A</v>
      </c>
      <c r="P1835" s="295">
        <v>-3.495139</v>
      </c>
      <c r="Q1835" s="295" t="s">
        <v>447</v>
      </c>
      <c r="R1835" s="296">
        <v>0</v>
      </c>
      <c r="S1835" s="297">
        <v>1.4024575609605181E-4</v>
      </c>
      <c r="T1835" s="297">
        <v>3.5194718778909235E-4</v>
      </c>
      <c r="U1835" s="298">
        <v>0.39848523006268599</v>
      </c>
      <c r="V1835" s="295"/>
      <c r="W1835" s="295"/>
      <c r="X1835" s="295"/>
      <c r="Y1835" s="313"/>
      <c r="Z1835" s="313"/>
      <c r="AA1835" s="301"/>
      <c r="AB1835" s="295"/>
    </row>
    <row r="1836" spans="1:28" ht="15">
      <c r="A1836" s="247" t="s">
        <v>176</v>
      </c>
      <c r="B1836" s="287" t="s">
        <v>5768</v>
      </c>
      <c r="C1836" s="287" t="s">
        <v>5769</v>
      </c>
      <c r="D1836" s="305">
        <v>23</v>
      </c>
      <c r="E1836" s="287" t="s">
        <v>300</v>
      </c>
      <c r="F1836" s="289">
        <v>43707</v>
      </c>
      <c r="G1836" s="290" t="s">
        <v>5720</v>
      </c>
      <c r="H1836" s="290" t="s">
        <v>2986</v>
      </c>
      <c r="I1836" s="291">
        <v>-5.5199999999999997E-3</v>
      </c>
      <c r="J1836" s="291">
        <v>8</v>
      </c>
      <c r="K1836" s="290" t="s">
        <v>815</v>
      </c>
      <c r="L1836" s="292">
        <v>42.69</v>
      </c>
      <c r="M1836" s="293" t="s">
        <v>2987</v>
      </c>
      <c r="N1836" s="293" t="s">
        <v>2988</v>
      </c>
      <c r="O1836" s="294" t="e">
        <v>#N/A</v>
      </c>
      <c r="P1836" s="295">
        <v>-1.3195037999999999</v>
      </c>
      <c r="Q1836" s="295" t="s">
        <v>280</v>
      </c>
      <c r="R1836" s="296">
        <v>0</v>
      </c>
      <c r="S1836" s="297">
        <v>3.8765649859174569E-3</v>
      </c>
      <c r="T1836" s="297">
        <v>1.3911377982941877E-3</v>
      </c>
      <c r="U1836" s="298">
        <v>2.7866146622361199</v>
      </c>
      <c r="V1836" s="295"/>
      <c r="W1836" s="295"/>
      <c r="X1836" s="295"/>
      <c r="Y1836" s="313"/>
      <c r="Z1836" s="313"/>
      <c r="AA1836" s="301"/>
      <c r="AB1836" s="295"/>
    </row>
    <row r="1837" spans="1:28" ht="15">
      <c r="A1837" s="247" t="s">
        <v>176</v>
      </c>
      <c r="B1837" s="287" t="s">
        <v>5770</v>
      </c>
      <c r="C1837" s="287" t="s">
        <v>5771</v>
      </c>
      <c r="D1837" s="305">
        <v>24</v>
      </c>
      <c r="E1837" s="287" t="s">
        <v>300</v>
      </c>
      <c r="F1837" s="289">
        <v>43707</v>
      </c>
      <c r="G1837" s="290" t="s">
        <v>5720</v>
      </c>
      <c r="H1837" s="290" t="s">
        <v>2636</v>
      </c>
      <c r="I1837" s="291">
        <v>-6.8300000000000001E-3</v>
      </c>
      <c r="J1837" s="291">
        <v>3</v>
      </c>
      <c r="K1837" s="290" t="s">
        <v>815</v>
      </c>
      <c r="L1837" s="292">
        <v>28.97</v>
      </c>
      <c r="M1837" s="293" t="s">
        <v>2637</v>
      </c>
      <c r="N1837" s="293" t="s">
        <v>2638</v>
      </c>
      <c r="O1837" s="294" t="e">
        <v>#N/A</v>
      </c>
      <c r="P1837" s="295">
        <v>-8.9398979999999995</v>
      </c>
      <c r="Q1837" s="295" t="s">
        <v>404</v>
      </c>
      <c r="R1837" s="296">
        <v>0</v>
      </c>
      <c r="S1837" s="297">
        <v>6.0024781875841922E-6</v>
      </c>
      <c r="T1837" s="297">
        <v>1.2720563360014362E-4</v>
      </c>
      <c r="U1837" s="298">
        <v>4.7187204038873755E-2</v>
      </c>
      <c r="V1837" s="295"/>
      <c r="W1837" s="295"/>
      <c r="X1837" s="295"/>
      <c r="Y1837" s="313"/>
      <c r="Z1837" s="313"/>
      <c r="AA1837" s="301"/>
      <c r="AB1837" s="295"/>
    </row>
    <row r="1838" spans="1:28" ht="15">
      <c r="A1838" s="247" t="s">
        <v>176</v>
      </c>
      <c r="B1838" s="287" t="s">
        <v>5772</v>
      </c>
      <c r="C1838" s="287" t="s">
        <v>5773</v>
      </c>
      <c r="D1838" s="305">
        <v>25</v>
      </c>
      <c r="E1838" s="287" t="s">
        <v>300</v>
      </c>
      <c r="F1838" s="289">
        <v>43707</v>
      </c>
      <c r="G1838" s="290" t="s">
        <v>5720</v>
      </c>
      <c r="H1838" s="290" t="s">
        <v>4144</v>
      </c>
      <c r="I1838" s="291">
        <v>-3.9899999999999996E-3</v>
      </c>
      <c r="J1838" s="291">
        <v>4</v>
      </c>
      <c r="K1838" s="290" t="s">
        <v>815</v>
      </c>
      <c r="L1838" s="292">
        <v>61.39</v>
      </c>
      <c r="M1838" s="293" t="s">
        <v>4145</v>
      </c>
      <c r="N1838" s="293" t="s">
        <v>4146</v>
      </c>
      <c r="O1838" s="294" t="e">
        <v>#N/A</v>
      </c>
      <c r="P1838" s="295">
        <v>-4.498005</v>
      </c>
      <c r="Q1838" s="295" t="s">
        <v>404</v>
      </c>
      <c r="R1838" s="296">
        <v>0</v>
      </c>
      <c r="S1838" s="297">
        <v>1.6244057817880052E-3</v>
      </c>
      <c r="T1838" s="297">
        <v>1.4461427816837085E-3</v>
      </c>
      <c r="U1838" s="298">
        <v>1.1232679112755031</v>
      </c>
      <c r="V1838" s="295"/>
      <c r="W1838" s="295"/>
      <c r="X1838" s="295"/>
      <c r="Y1838" s="313"/>
      <c r="Z1838" s="313"/>
      <c r="AA1838" s="301"/>
      <c r="AB1838" s="295"/>
    </row>
    <row r="1839" spans="1:28" ht="15">
      <c r="A1839" s="247" t="s">
        <v>176</v>
      </c>
      <c r="B1839" s="287" t="s">
        <v>5774</v>
      </c>
      <c r="C1839" s="287" t="s">
        <v>5775</v>
      </c>
      <c r="D1839" s="305">
        <v>26</v>
      </c>
      <c r="E1839" s="287" t="s">
        <v>300</v>
      </c>
      <c r="F1839" s="289">
        <v>43707</v>
      </c>
      <c r="G1839" s="290" t="s">
        <v>5720</v>
      </c>
      <c r="H1839" s="290" t="s">
        <v>511</v>
      </c>
      <c r="I1839" s="291">
        <v>-3.7699999999999999E-3</v>
      </c>
      <c r="J1839" s="291">
        <v>4</v>
      </c>
      <c r="K1839" s="290" t="s">
        <v>815</v>
      </c>
      <c r="L1839" s="292">
        <v>109.83</v>
      </c>
      <c r="M1839" s="293" t="s">
        <v>512</v>
      </c>
      <c r="N1839" s="293" t="s">
        <v>513</v>
      </c>
      <c r="O1839" s="294" t="e">
        <v>#N/A</v>
      </c>
      <c r="P1839" s="295">
        <v>-6.5043389999999999</v>
      </c>
      <c r="Q1839" s="295" t="s">
        <v>408</v>
      </c>
      <c r="R1839" s="296">
        <v>0</v>
      </c>
      <c r="S1839" s="297">
        <v>2.8568362238777724E-3</v>
      </c>
      <c r="T1839" s="297">
        <v>1.6307802289573926E-3</v>
      </c>
      <c r="U1839" s="298">
        <v>1.7518217189229934</v>
      </c>
      <c r="V1839" s="295"/>
      <c r="W1839" s="295"/>
      <c r="X1839" s="295"/>
      <c r="Y1839" s="313"/>
      <c r="Z1839" s="313"/>
      <c r="AA1839" s="301"/>
      <c r="AB1839" s="295"/>
    </row>
    <row r="1840" spans="1:28" ht="15">
      <c r="A1840" s="247" t="s">
        <v>176</v>
      </c>
      <c r="B1840" s="287" t="s">
        <v>5776</v>
      </c>
      <c r="C1840" s="287" t="s">
        <v>5777</v>
      </c>
      <c r="D1840" s="305">
        <v>27</v>
      </c>
      <c r="E1840" s="287" t="s">
        <v>300</v>
      </c>
      <c r="F1840" s="289">
        <v>43707</v>
      </c>
      <c r="G1840" s="290" t="s">
        <v>5720</v>
      </c>
      <c r="H1840" s="290" t="s">
        <v>822</v>
      </c>
      <c r="I1840" s="291">
        <v>-5.1360000000000003E-2</v>
      </c>
      <c r="J1840" s="291">
        <v>7</v>
      </c>
      <c r="K1840" s="290" t="s">
        <v>815</v>
      </c>
      <c r="L1840" s="292">
        <v>21.57</v>
      </c>
      <c r="M1840" s="293" t="s">
        <v>823</v>
      </c>
      <c r="N1840" s="293" t="s">
        <v>824</v>
      </c>
      <c r="O1840" s="294" t="e">
        <v>#N/A</v>
      </c>
      <c r="P1840" s="295">
        <v>-9.9508580000000002</v>
      </c>
      <c r="Q1840" s="295" t="s">
        <v>484</v>
      </c>
      <c r="R1840" s="296">
        <v>0</v>
      </c>
      <c r="S1840" s="297">
        <v>8.6889280044590131E-4</v>
      </c>
      <c r="T1840" s="297">
        <v>3.292977766299422E-4</v>
      </c>
      <c r="U1840" s="298">
        <v>2.6386233437049422</v>
      </c>
      <c r="V1840" s="295"/>
      <c r="W1840" s="295"/>
      <c r="X1840" s="295"/>
      <c r="Y1840" s="313"/>
      <c r="Z1840" s="313"/>
      <c r="AA1840" s="301"/>
      <c r="AB1840" s="295"/>
    </row>
    <row r="1841" spans="1:28" ht="15">
      <c r="A1841" s="247" t="s">
        <v>176</v>
      </c>
      <c r="B1841" s="287" t="s">
        <v>5778</v>
      </c>
      <c r="C1841" s="287" t="s">
        <v>5779</v>
      </c>
      <c r="D1841" s="305">
        <v>28</v>
      </c>
      <c r="E1841" s="287" t="s">
        <v>300</v>
      </c>
      <c r="F1841" s="289">
        <v>43707</v>
      </c>
      <c r="G1841" s="290" t="s">
        <v>5720</v>
      </c>
      <c r="H1841" s="290" t="s">
        <v>1464</v>
      </c>
      <c r="I1841" s="291">
        <v>-6.4400000000000004E-3</v>
      </c>
      <c r="J1841" s="291">
        <v>7</v>
      </c>
      <c r="K1841" s="290" t="s">
        <v>815</v>
      </c>
      <c r="L1841" s="292">
        <v>61.62</v>
      </c>
      <c r="M1841" s="293" t="s">
        <v>1465</v>
      </c>
      <c r="N1841" s="293" t="s">
        <v>1466</v>
      </c>
      <c r="O1841" s="294" t="e">
        <v>#N/A</v>
      </c>
      <c r="P1841" s="295">
        <v>-6.1316547000000003</v>
      </c>
      <c r="Q1841" s="295" t="s">
        <v>408</v>
      </c>
      <c r="R1841" s="296">
        <v>0</v>
      </c>
      <c r="S1841" s="297">
        <v>2.595249104829039E-5</v>
      </c>
      <c r="T1841" s="297">
        <v>3.752826757013498E-4</v>
      </c>
      <c r="U1841" s="298">
        <v>6.915451399345543E-2</v>
      </c>
      <c r="V1841" s="295"/>
      <c r="W1841" s="295"/>
      <c r="X1841" s="295"/>
      <c r="Y1841" s="313"/>
      <c r="Z1841" s="313"/>
      <c r="AA1841" s="301"/>
      <c r="AB1841" s="295"/>
    </row>
    <row r="1842" spans="1:28" ht="15">
      <c r="A1842" s="247" t="s">
        <v>176</v>
      </c>
      <c r="B1842" s="287" t="s">
        <v>5780</v>
      </c>
      <c r="C1842" s="287" t="s">
        <v>5781</v>
      </c>
      <c r="D1842" s="305">
        <v>29</v>
      </c>
      <c r="E1842" s="287" t="s">
        <v>300</v>
      </c>
      <c r="F1842" s="289">
        <v>43707</v>
      </c>
      <c r="G1842" s="290" t="s">
        <v>5720</v>
      </c>
      <c r="H1842" s="290" t="s">
        <v>938</v>
      </c>
      <c r="I1842" s="291">
        <v>-3.5220000000000001E-2</v>
      </c>
      <c r="J1842" s="291">
        <v>7</v>
      </c>
      <c r="K1842" s="290" t="s">
        <v>815</v>
      </c>
      <c r="L1842" s="292">
        <v>25.52</v>
      </c>
      <c r="M1842" s="293" t="s">
        <v>939</v>
      </c>
      <c r="N1842" s="293" t="s">
        <v>940</v>
      </c>
      <c r="O1842" s="294" t="e">
        <v>#N/A</v>
      </c>
      <c r="P1842" s="295">
        <v>-3.5613774999999999</v>
      </c>
      <c r="Q1842" s="295" t="s">
        <v>280</v>
      </c>
      <c r="R1842" s="296">
        <v>0</v>
      </c>
      <c r="S1842" s="297">
        <v>1.3984266085628947E-4</v>
      </c>
      <c r="T1842" s="297">
        <v>6.6722942488973286E-4</v>
      </c>
      <c r="U1842" s="298">
        <v>0.20958707101294288</v>
      </c>
      <c r="V1842" s="295"/>
      <c r="W1842" s="295"/>
      <c r="X1842" s="295"/>
      <c r="Y1842" s="313"/>
      <c r="Z1842" s="313"/>
      <c r="AA1842" s="301"/>
      <c r="AB1842" s="295"/>
    </row>
    <row r="1843" spans="1:28" ht="15">
      <c r="A1843" s="247" t="s">
        <v>176</v>
      </c>
      <c r="B1843" s="287" t="s">
        <v>5782</v>
      </c>
      <c r="C1843" s="287" t="s">
        <v>5783</v>
      </c>
      <c r="D1843" s="305">
        <v>30</v>
      </c>
      <c r="E1843" s="287" t="s">
        <v>300</v>
      </c>
      <c r="F1843" s="289">
        <v>43707</v>
      </c>
      <c r="G1843" s="290" t="s">
        <v>5720</v>
      </c>
      <c r="H1843" s="290" t="s">
        <v>3006</v>
      </c>
      <c r="I1843" s="291">
        <v>-2.3380000000000001E-2</v>
      </c>
      <c r="J1843" s="291">
        <v>10</v>
      </c>
      <c r="K1843" s="290" t="s">
        <v>815</v>
      </c>
      <c r="L1843" s="292">
        <v>48.02</v>
      </c>
      <c r="M1843" s="293" t="s">
        <v>3007</v>
      </c>
      <c r="N1843" s="293" t="s">
        <v>3008</v>
      </c>
      <c r="O1843" s="294" t="e">
        <v>#N/A</v>
      </c>
      <c r="P1843" s="295">
        <v>-5.4486512999999999</v>
      </c>
      <c r="Q1843" s="295" t="s">
        <v>404</v>
      </c>
      <c r="R1843" s="296">
        <v>0</v>
      </c>
      <c r="S1843" s="297">
        <v>2.2397844542191548E-3</v>
      </c>
      <c r="T1843" s="297">
        <v>1.7882380763120096E-3</v>
      </c>
      <c r="U1843" s="298">
        <v>1.2525090947836186</v>
      </c>
      <c r="V1843" s="295"/>
      <c r="W1843" s="295"/>
      <c r="X1843" s="295"/>
      <c r="Y1843" s="313"/>
      <c r="Z1843" s="313"/>
      <c r="AA1843" s="301"/>
      <c r="AB1843" s="295"/>
    </row>
    <row r="1844" spans="1:28" ht="15">
      <c r="A1844" s="247" t="s">
        <v>176</v>
      </c>
      <c r="B1844" s="287" t="s">
        <v>5784</v>
      </c>
      <c r="C1844" s="287" t="s">
        <v>5785</v>
      </c>
      <c r="D1844" s="305">
        <v>31</v>
      </c>
      <c r="E1844" s="287" t="s">
        <v>300</v>
      </c>
      <c r="F1844" s="289">
        <v>43707</v>
      </c>
      <c r="G1844" s="290" t="s">
        <v>5720</v>
      </c>
      <c r="H1844" s="290" t="s">
        <v>1568</v>
      </c>
      <c r="I1844" s="291">
        <v>-4.3699999999999998E-3</v>
      </c>
      <c r="J1844" s="291">
        <v>15</v>
      </c>
      <c r="K1844" s="290" t="s">
        <v>815</v>
      </c>
      <c r="L1844" s="292">
        <v>24.22</v>
      </c>
      <c r="M1844" s="293" t="s">
        <v>1569</v>
      </c>
      <c r="N1844" s="293" t="s">
        <v>1570</v>
      </c>
      <c r="O1844" s="294" t="e">
        <v>#N/A</v>
      </c>
      <c r="P1844" s="295">
        <v>-2.130735</v>
      </c>
      <c r="Q1844" s="295" t="s">
        <v>408</v>
      </c>
      <c r="R1844" s="296">
        <v>0</v>
      </c>
      <c r="S1844" s="297">
        <v>3.701005019145013E-5</v>
      </c>
      <c r="T1844" s="297">
        <v>2.2989420242246658E-4</v>
      </c>
      <c r="U1844" s="298">
        <v>0.16098731417088269</v>
      </c>
      <c r="V1844" s="295"/>
      <c r="W1844" s="295"/>
      <c r="X1844" s="295"/>
      <c r="Y1844" s="313"/>
      <c r="Z1844" s="313"/>
      <c r="AA1844" s="301"/>
      <c r="AB1844" s="295"/>
    </row>
    <row r="1845" spans="1:28" ht="15">
      <c r="A1845" s="247" t="s">
        <v>5786</v>
      </c>
      <c r="B1845" s="287" t="s">
        <v>5787</v>
      </c>
      <c r="C1845" s="287" t="s">
        <v>5788</v>
      </c>
      <c r="D1845" s="305">
        <v>32</v>
      </c>
      <c r="E1845" s="287" t="s">
        <v>300</v>
      </c>
      <c r="F1845" s="289">
        <v>43707</v>
      </c>
      <c r="G1845" s="290" t="s">
        <v>5720</v>
      </c>
      <c r="H1845" s="290" t="s">
        <v>2547</v>
      </c>
      <c r="I1845" s="291">
        <v>-2.0400000000000001E-2</v>
      </c>
      <c r="J1845" s="291">
        <v>1</v>
      </c>
      <c r="K1845" s="290" t="s">
        <v>815</v>
      </c>
      <c r="L1845" s="292">
        <v>42.78</v>
      </c>
      <c r="M1845" s="293" t="s">
        <v>2548</v>
      </c>
      <c r="N1845" s="293" t="s">
        <v>2549</v>
      </c>
      <c r="O1845" s="294" t="e">
        <v>#N/A</v>
      </c>
      <c r="P1845" s="295">
        <v>-14.071441</v>
      </c>
      <c r="Q1845" s="295" t="s">
        <v>484</v>
      </c>
      <c r="R1845" s="296">
        <v>0</v>
      </c>
      <c r="S1845" s="297">
        <v>1.239477091290422E-4</v>
      </c>
      <c r="T1845" s="297">
        <v>1.6366278026139344E-4</v>
      </c>
      <c r="U1845" s="298">
        <v>0.75733596197669106</v>
      </c>
      <c r="V1845" s="295"/>
      <c r="W1845" s="295"/>
      <c r="X1845" s="295"/>
      <c r="Y1845" s="313"/>
      <c r="Z1845" s="313"/>
      <c r="AA1845" s="301"/>
      <c r="AB1845" s="295"/>
    </row>
    <row r="1846" spans="1:28" ht="15">
      <c r="A1846" s="247" t="s">
        <v>176</v>
      </c>
      <c r="B1846" s="287" t="s">
        <v>5789</v>
      </c>
      <c r="C1846" s="287" t="s">
        <v>5790</v>
      </c>
      <c r="D1846" s="305">
        <v>33</v>
      </c>
      <c r="E1846" s="287" t="s">
        <v>300</v>
      </c>
      <c r="F1846" s="289">
        <v>43707</v>
      </c>
      <c r="G1846" s="290" t="s">
        <v>5720</v>
      </c>
      <c r="H1846" s="290" t="s">
        <v>3025</v>
      </c>
      <c r="I1846" s="291">
        <v>-5.2700000000000004E-3</v>
      </c>
      <c r="J1846" s="291">
        <v>3</v>
      </c>
      <c r="K1846" s="290" t="s">
        <v>815</v>
      </c>
      <c r="L1846" s="292">
        <v>52.18</v>
      </c>
      <c r="M1846" s="293" t="s">
        <v>3026</v>
      </c>
      <c r="N1846" s="293" t="s">
        <v>3027</v>
      </c>
      <c r="O1846" s="294" t="e">
        <v>#N/A</v>
      </c>
      <c r="P1846" s="295">
        <v>-9.7494960000000006</v>
      </c>
      <c r="Q1846" s="295" t="s">
        <v>484</v>
      </c>
      <c r="R1846" s="296">
        <v>0</v>
      </c>
      <c r="S1846" s="297">
        <v>1.4233767883890477E-3</v>
      </c>
      <c r="T1846" s="297">
        <v>2.4125738913164598E-3</v>
      </c>
      <c r="U1846" s="298">
        <v>0.58998267100219648</v>
      </c>
      <c r="V1846" s="295"/>
      <c r="W1846" s="295"/>
      <c r="X1846" s="295"/>
      <c r="Y1846" s="313"/>
      <c r="Z1846" s="313"/>
      <c r="AA1846" s="301"/>
      <c r="AB1846" s="295"/>
    </row>
    <row r="1847" spans="1:28" ht="15">
      <c r="A1847" s="247" t="s">
        <v>176</v>
      </c>
      <c r="B1847" s="287" t="s">
        <v>5791</v>
      </c>
      <c r="C1847" s="287" t="s">
        <v>5792</v>
      </c>
      <c r="D1847" s="305">
        <v>34</v>
      </c>
      <c r="E1847" s="287" t="s">
        <v>300</v>
      </c>
      <c r="F1847" s="289">
        <v>43707</v>
      </c>
      <c r="G1847" s="290" t="s">
        <v>5720</v>
      </c>
      <c r="H1847" s="290" t="s">
        <v>3034</v>
      </c>
      <c r="I1847" s="291">
        <v>-8.8599999999999998E-3</v>
      </c>
      <c r="J1847" s="291">
        <v>7</v>
      </c>
      <c r="K1847" s="290" t="s">
        <v>815</v>
      </c>
      <c r="L1847" s="292">
        <v>137.26</v>
      </c>
      <c r="M1847" s="293" t="s">
        <v>3035</v>
      </c>
      <c r="N1847" s="293" t="s">
        <v>3036</v>
      </c>
      <c r="O1847" s="294" t="e">
        <v>#N/A</v>
      </c>
      <c r="P1847" s="295">
        <v>-5.6988954999999999</v>
      </c>
      <c r="Q1847" s="295" t="s">
        <v>395</v>
      </c>
      <c r="R1847" s="296">
        <v>0</v>
      </c>
      <c r="S1847" s="297">
        <v>5.9882196444361706E-3</v>
      </c>
      <c r="T1847" s="297">
        <v>9.7317324571355307E-3</v>
      </c>
      <c r="U1847" s="298">
        <v>0.61532925106726188</v>
      </c>
      <c r="V1847" s="295"/>
      <c r="W1847" s="295"/>
      <c r="X1847" s="295"/>
      <c r="Y1847" s="313"/>
      <c r="Z1847" s="313"/>
      <c r="AA1847" s="301"/>
      <c r="AB1847" s="295"/>
    </row>
    <row r="1848" spans="1:28" ht="15">
      <c r="A1848" s="247" t="s">
        <v>176</v>
      </c>
      <c r="B1848" s="287" t="s">
        <v>5793</v>
      </c>
      <c r="C1848" s="287" t="s">
        <v>5794</v>
      </c>
      <c r="D1848" s="305">
        <v>35</v>
      </c>
      <c r="E1848" s="287" t="s">
        <v>300</v>
      </c>
      <c r="F1848" s="289">
        <v>43707</v>
      </c>
      <c r="G1848" s="290" t="s">
        <v>5720</v>
      </c>
      <c r="H1848" s="290" t="s">
        <v>1343</v>
      </c>
      <c r="I1848" s="291">
        <v>-3.1009999999999999E-2</v>
      </c>
      <c r="J1848" s="291">
        <v>7</v>
      </c>
      <c r="K1848" s="290" t="s">
        <v>815</v>
      </c>
      <c r="L1848" s="292">
        <v>33.56</v>
      </c>
      <c r="M1848" s="293" t="s">
        <v>1344</v>
      </c>
      <c r="N1848" s="293" t="s">
        <v>1345</v>
      </c>
      <c r="O1848" s="294" t="e">
        <v>#N/A</v>
      </c>
      <c r="P1848" s="295">
        <v>-6.9403410000000001</v>
      </c>
      <c r="Q1848" s="295" t="s">
        <v>447</v>
      </c>
      <c r="R1848" s="296">
        <v>0</v>
      </c>
      <c r="S1848" s="297">
        <v>4.218705475288741E-4</v>
      </c>
      <c r="T1848" s="297">
        <v>3.0322238487114723E-4</v>
      </c>
      <c r="U1848" s="298">
        <v>1.3912909091726384</v>
      </c>
      <c r="V1848" s="295"/>
      <c r="W1848" s="295"/>
      <c r="X1848" s="295"/>
      <c r="Y1848" s="313"/>
      <c r="Z1848" s="313"/>
      <c r="AA1848" s="301"/>
      <c r="AB1848" s="295"/>
    </row>
    <row r="1849" spans="1:28" ht="15">
      <c r="A1849" s="247" t="s">
        <v>176</v>
      </c>
      <c r="B1849" s="287" t="s">
        <v>5795</v>
      </c>
      <c r="C1849" s="287" t="s">
        <v>5796</v>
      </c>
      <c r="D1849" s="305">
        <v>36</v>
      </c>
      <c r="E1849" s="287" t="s">
        <v>300</v>
      </c>
      <c r="F1849" s="289">
        <v>43707</v>
      </c>
      <c r="G1849" s="290" t="s">
        <v>5720</v>
      </c>
      <c r="H1849" s="290" t="s">
        <v>550</v>
      </c>
      <c r="I1849" s="291">
        <v>-0.11737</v>
      </c>
      <c r="J1849" s="291">
        <v>3</v>
      </c>
      <c r="K1849" s="290" t="s">
        <v>815</v>
      </c>
      <c r="L1849" s="292">
        <v>67.930000000000007</v>
      </c>
      <c r="M1849" s="293" t="s">
        <v>551</v>
      </c>
      <c r="N1849" s="293" t="s">
        <v>552</v>
      </c>
      <c r="O1849" s="294" t="e">
        <v>#N/A</v>
      </c>
      <c r="P1849" s="295">
        <v>-3.312093</v>
      </c>
      <c r="Q1849" s="295" t="s">
        <v>447</v>
      </c>
      <c r="R1849" s="296">
        <v>0</v>
      </c>
      <c r="S1849" s="297">
        <v>2.5000632214030954E-3</v>
      </c>
      <c r="T1849" s="297">
        <v>2.0923734237602676E-3</v>
      </c>
      <c r="U1849" s="298">
        <v>1.1948456202957101</v>
      </c>
      <c r="V1849" s="295"/>
      <c r="W1849" s="295"/>
      <c r="X1849" s="295"/>
      <c r="Y1849" s="313"/>
      <c r="Z1849" s="313"/>
      <c r="AA1849" s="301"/>
      <c r="AB1849" s="295"/>
    </row>
    <row r="1850" spans="1:28" ht="15">
      <c r="A1850" s="247" t="s">
        <v>176</v>
      </c>
      <c r="B1850" s="287" t="s">
        <v>5797</v>
      </c>
      <c r="C1850" s="287" t="s">
        <v>5798</v>
      </c>
      <c r="D1850" s="305">
        <v>37</v>
      </c>
      <c r="E1850" s="287" t="s">
        <v>300</v>
      </c>
      <c r="F1850" s="289">
        <v>43707</v>
      </c>
      <c r="G1850" s="290" t="s">
        <v>5720</v>
      </c>
      <c r="H1850" s="290" t="s">
        <v>3041</v>
      </c>
      <c r="I1850" s="291">
        <v>-1.5469999999999999E-2</v>
      </c>
      <c r="J1850" s="291">
        <v>43</v>
      </c>
      <c r="K1850" s="290" t="s">
        <v>815</v>
      </c>
      <c r="L1850" s="292">
        <v>112.84</v>
      </c>
      <c r="M1850" s="293" t="s">
        <v>3042</v>
      </c>
      <c r="N1850" s="293" t="s">
        <v>3043</v>
      </c>
      <c r="O1850" s="294" t="e">
        <v>#N/A</v>
      </c>
      <c r="P1850" s="295">
        <v>0.28402804999999998</v>
      </c>
      <c r="Q1850" s="295" t="s">
        <v>447</v>
      </c>
      <c r="R1850" s="296">
        <v>0</v>
      </c>
      <c r="S1850" s="297">
        <v>4.1403510659675409E-4</v>
      </c>
      <c r="T1850" s="297">
        <v>8.8323570338511286E-4</v>
      </c>
      <c r="U1850" s="298">
        <v>0.46877079924408854</v>
      </c>
      <c r="V1850" s="295"/>
      <c r="W1850" s="295"/>
      <c r="X1850" s="295"/>
      <c r="Y1850" s="313"/>
      <c r="Z1850" s="313"/>
      <c r="AA1850" s="301"/>
      <c r="AB1850" s="295"/>
    </row>
    <row r="1851" spans="1:28" ht="15">
      <c r="A1851" s="247" t="s">
        <v>176</v>
      </c>
      <c r="B1851" s="287" t="s">
        <v>5799</v>
      </c>
      <c r="C1851" s="287" t="s">
        <v>5800</v>
      </c>
      <c r="D1851" s="305">
        <v>38</v>
      </c>
      <c r="E1851" s="287" t="s">
        <v>300</v>
      </c>
      <c r="F1851" s="289">
        <v>43707</v>
      </c>
      <c r="G1851" s="290" t="s">
        <v>5720</v>
      </c>
      <c r="H1851" s="290" t="s">
        <v>2594</v>
      </c>
      <c r="I1851" s="291">
        <v>-2.9569999999999999E-2</v>
      </c>
      <c r="J1851" s="291">
        <v>7</v>
      </c>
      <c r="K1851" s="290" t="s">
        <v>815</v>
      </c>
      <c r="L1851" s="292">
        <v>44.36</v>
      </c>
      <c r="M1851" s="293" t="s">
        <v>2595</v>
      </c>
      <c r="N1851" s="293" t="s">
        <v>2596</v>
      </c>
      <c r="O1851" s="294" t="e">
        <v>#N/A</v>
      </c>
      <c r="P1851" s="295">
        <v>1.1653543</v>
      </c>
      <c r="Q1851" s="295" t="s">
        <v>447</v>
      </c>
      <c r="R1851" s="296">
        <v>0</v>
      </c>
      <c r="S1851" s="297">
        <v>3.4083992627777133E-5</v>
      </c>
      <c r="T1851" s="297">
        <v>2.9020415394865988E-4</v>
      </c>
      <c r="U1851" s="298">
        <v>0.1174483278892243</v>
      </c>
      <c r="V1851" s="295"/>
      <c r="W1851" s="295"/>
      <c r="X1851" s="295"/>
      <c r="Y1851" s="313"/>
      <c r="Z1851" s="313"/>
      <c r="AA1851" s="301"/>
      <c r="AB1851" s="295"/>
    </row>
    <row r="1852" spans="1:28" ht="15">
      <c r="A1852" s="247" t="s">
        <v>176</v>
      </c>
      <c r="B1852" s="287" t="s">
        <v>5801</v>
      </c>
      <c r="C1852" s="287" t="s">
        <v>5802</v>
      </c>
      <c r="D1852" s="305">
        <v>39</v>
      </c>
      <c r="E1852" s="287" t="s">
        <v>300</v>
      </c>
      <c r="F1852" s="289">
        <v>43707</v>
      </c>
      <c r="G1852" s="290" t="s">
        <v>5720</v>
      </c>
      <c r="H1852" s="290" t="s">
        <v>1386</v>
      </c>
      <c r="I1852" s="291">
        <v>-1.125E-2</v>
      </c>
      <c r="J1852" s="291">
        <v>6</v>
      </c>
      <c r="K1852" s="290" t="s">
        <v>815</v>
      </c>
      <c r="L1852" s="292">
        <v>123.73</v>
      </c>
      <c r="M1852" s="293" t="s">
        <v>1387</v>
      </c>
      <c r="N1852" s="293" t="s">
        <v>1388</v>
      </c>
      <c r="O1852" s="294" t="e">
        <v>#N/A</v>
      </c>
      <c r="P1852" s="295">
        <v>-9.1901360000000007</v>
      </c>
      <c r="Q1852" s="295" t="s">
        <v>408</v>
      </c>
      <c r="R1852" s="296">
        <v>0</v>
      </c>
      <c r="S1852" s="297">
        <v>6.3557666413818038E-5</v>
      </c>
      <c r="T1852" s="297">
        <v>1.7827837815782255E-4</v>
      </c>
      <c r="U1852" s="298">
        <v>0.35650799087679064</v>
      </c>
      <c r="V1852" s="295"/>
      <c r="W1852" s="295"/>
      <c r="X1852" s="295"/>
      <c r="Y1852" s="313"/>
      <c r="Z1852" s="313"/>
      <c r="AA1852" s="301"/>
      <c r="AB1852" s="295"/>
    </row>
    <row r="1853" spans="1:28" ht="15">
      <c r="A1853" s="247" t="s">
        <v>176</v>
      </c>
      <c r="B1853" s="287" t="s">
        <v>5803</v>
      </c>
      <c r="C1853" s="287" t="s">
        <v>5804</v>
      </c>
      <c r="D1853" s="305">
        <v>40</v>
      </c>
      <c r="E1853" s="287" t="s">
        <v>300</v>
      </c>
      <c r="F1853" s="289">
        <v>43707</v>
      </c>
      <c r="G1853" s="290" t="s">
        <v>5720</v>
      </c>
      <c r="H1853" s="290" t="s">
        <v>3011</v>
      </c>
      <c r="I1853" s="291">
        <v>-8.5800000000000008E-3</v>
      </c>
      <c r="J1853" s="291">
        <v>2</v>
      </c>
      <c r="K1853" s="290" t="s">
        <v>815</v>
      </c>
      <c r="L1853" s="292">
        <v>32.630000000000003</v>
      </c>
      <c r="M1853" s="293" t="s">
        <v>3012</v>
      </c>
      <c r="N1853" s="293" t="s">
        <v>3013</v>
      </c>
      <c r="O1853" s="294" t="e">
        <v>#N/A</v>
      </c>
      <c r="P1853" s="295">
        <v>-8.9682519999999997</v>
      </c>
      <c r="Q1853" s="295" t="s">
        <v>447</v>
      </c>
      <c r="R1853" s="296">
        <v>0</v>
      </c>
      <c r="S1853" s="297">
        <v>1.3890186312716163E-4</v>
      </c>
      <c r="T1853" s="297">
        <v>2.7097988932792312E-4</v>
      </c>
      <c r="U1853" s="298">
        <v>0.5125910394002382</v>
      </c>
      <c r="V1853" s="295"/>
      <c r="W1853" s="295"/>
      <c r="X1853" s="295"/>
      <c r="Y1853" s="313"/>
      <c r="Z1853" s="313"/>
      <c r="AA1853" s="301"/>
      <c r="AB1853" s="295"/>
    </row>
    <row r="1854" spans="1:28" ht="15">
      <c r="A1854" s="247" t="s">
        <v>176</v>
      </c>
      <c r="B1854" s="287" t="s">
        <v>5805</v>
      </c>
      <c r="C1854" s="287" t="s">
        <v>5806</v>
      </c>
      <c r="D1854" s="305">
        <v>41</v>
      </c>
      <c r="E1854" s="287" t="s">
        <v>300</v>
      </c>
      <c r="F1854" s="289">
        <v>43707</v>
      </c>
      <c r="G1854" s="290" t="s">
        <v>5720</v>
      </c>
      <c r="H1854" s="290" t="s">
        <v>2891</v>
      </c>
      <c r="I1854" s="291">
        <v>-3.1730000000000001E-2</v>
      </c>
      <c r="J1854" s="291">
        <v>14</v>
      </c>
      <c r="K1854" s="290" t="s">
        <v>815</v>
      </c>
      <c r="L1854" s="292">
        <v>26.28</v>
      </c>
      <c r="M1854" s="293" t="s">
        <v>2892</v>
      </c>
      <c r="N1854" s="293" t="s">
        <v>2893</v>
      </c>
      <c r="O1854" s="294" t="e">
        <v>#N/A</v>
      </c>
      <c r="P1854" s="295">
        <v>-7.0793809999999997</v>
      </c>
      <c r="Q1854" s="295" t="s">
        <v>408</v>
      </c>
      <c r="R1854" s="296">
        <v>0</v>
      </c>
      <c r="S1854" s="297">
        <v>6.9702156039711972E-5</v>
      </c>
      <c r="T1854" s="297">
        <v>3.2567654102588631E-4</v>
      </c>
      <c r="U1854" s="298">
        <v>0.21402264903744392</v>
      </c>
      <c r="V1854" s="295"/>
      <c r="W1854" s="295"/>
      <c r="X1854" s="295"/>
      <c r="Y1854" s="313"/>
      <c r="Z1854" s="313"/>
      <c r="AA1854" s="301"/>
      <c r="AB1854" s="295"/>
    </row>
    <row r="1855" spans="1:28" ht="15">
      <c r="A1855" s="247" t="s">
        <v>176</v>
      </c>
      <c r="B1855" s="287" t="s">
        <v>5807</v>
      </c>
      <c r="C1855" s="287" t="s">
        <v>5808</v>
      </c>
      <c r="D1855" s="305">
        <v>42</v>
      </c>
      <c r="E1855" s="287" t="s">
        <v>300</v>
      </c>
      <c r="F1855" s="289">
        <v>43707</v>
      </c>
      <c r="G1855" s="290" t="s">
        <v>5720</v>
      </c>
      <c r="H1855" s="290" t="s">
        <v>2764</v>
      </c>
      <c r="I1855" s="291">
        <v>-4.7600000000000003E-3</v>
      </c>
      <c r="J1855" s="291">
        <v>7</v>
      </c>
      <c r="K1855" s="290" t="s">
        <v>815</v>
      </c>
      <c r="L1855" s="292">
        <v>62.8</v>
      </c>
      <c r="M1855" s="293" t="s">
        <v>2765</v>
      </c>
      <c r="N1855" s="293" t="s">
        <v>2766</v>
      </c>
      <c r="O1855" s="294" t="e">
        <v>#N/A</v>
      </c>
      <c r="P1855" s="295">
        <v>5.6337953000000001</v>
      </c>
      <c r="Q1855" s="295" t="s">
        <v>404</v>
      </c>
      <c r="R1855" s="296">
        <v>0</v>
      </c>
      <c r="S1855" s="297">
        <v>3.5034585414619616E-4</v>
      </c>
      <c r="T1855" s="297">
        <v>6.6562315844011406E-4</v>
      </c>
      <c r="U1855" s="298">
        <v>0.52634264554020427</v>
      </c>
      <c r="V1855" s="295"/>
      <c r="W1855" s="295"/>
      <c r="X1855" s="295"/>
      <c r="Y1855" s="313"/>
      <c r="Z1855" s="313"/>
      <c r="AA1855" s="301"/>
      <c r="AB1855" s="295"/>
    </row>
    <row r="1856" spans="1:28" ht="15">
      <c r="A1856" s="247" t="s">
        <v>176</v>
      </c>
      <c r="B1856" s="287" t="s">
        <v>5809</v>
      </c>
      <c r="C1856" s="287" t="s">
        <v>5810</v>
      </c>
      <c r="D1856" s="305">
        <v>43</v>
      </c>
      <c r="E1856" s="287" t="s">
        <v>300</v>
      </c>
      <c r="F1856" s="289">
        <v>43707</v>
      </c>
      <c r="G1856" s="290" t="s">
        <v>5720</v>
      </c>
      <c r="H1856" s="290" t="s">
        <v>2445</v>
      </c>
      <c r="I1856" s="291">
        <v>-0.01</v>
      </c>
      <c r="J1856" s="291">
        <v>7</v>
      </c>
      <c r="K1856" s="290" t="s">
        <v>815</v>
      </c>
      <c r="L1856" s="292">
        <v>209</v>
      </c>
      <c r="M1856" s="293" t="s">
        <v>2446</v>
      </c>
      <c r="N1856" s="293" t="s">
        <v>2447</v>
      </c>
      <c r="O1856" s="294" t="e">
        <v>#N/A</v>
      </c>
      <c r="P1856" s="295">
        <v>-9.1677669999999996</v>
      </c>
      <c r="Q1856" s="295" t="s">
        <v>280</v>
      </c>
      <c r="R1856" s="296">
        <v>0</v>
      </c>
      <c r="S1856" s="297">
        <v>8.052031960858036E-5</v>
      </c>
      <c r="T1856" s="297">
        <v>3.5935875326888043E-4</v>
      </c>
      <c r="U1856" s="298">
        <v>0.22406667119176368</v>
      </c>
      <c r="V1856" s="295"/>
      <c r="W1856" s="295"/>
      <c r="X1856" s="295"/>
      <c r="Y1856" s="313"/>
      <c r="Z1856" s="313"/>
      <c r="AA1856" s="301"/>
      <c r="AB1856" s="295"/>
    </row>
    <row r="1857" spans="1:28" ht="15">
      <c r="A1857" s="247" t="s">
        <v>176</v>
      </c>
      <c r="B1857" s="287" t="s">
        <v>5811</v>
      </c>
      <c r="C1857" s="287" t="s">
        <v>5812</v>
      </c>
      <c r="D1857" s="305">
        <v>44</v>
      </c>
      <c r="E1857" s="287" t="s">
        <v>300</v>
      </c>
      <c r="F1857" s="289">
        <v>43707</v>
      </c>
      <c r="G1857" s="290" t="s">
        <v>5720</v>
      </c>
      <c r="H1857" s="290" t="s">
        <v>3358</v>
      </c>
      <c r="I1857" s="291">
        <v>-3.1480000000000001E-2</v>
      </c>
      <c r="J1857" s="291">
        <v>8</v>
      </c>
      <c r="K1857" s="290" t="s">
        <v>815</v>
      </c>
      <c r="L1857" s="292">
        <v>39.1</v>
      </c>
      <c r="M1857" s="293" t="s">
        <v>3359</v>
      </c>
      <c r="N1857" s="293" t="s">
        <v>3360</v>
      </c>
      <c r="O1857" s="294" t="e">
        <v>#N/A</v>
      </c>
      <c r="P1857" s="295">
        <v>-8.4946450000000002</v>
      </c>
      <c r="Q1857" s="295" t="s">
        <v>408</v>
      </c>
      <c r="R1857" s="296">
        <v>0</v>
      </c>
      <c r="S1857" s="297">
        <v>2.6803696481269429E-4</v>
      </c>
      <c r="T1857" s="297">
        <v>6.2966169817910795E-4</v>
      </c>
      <c r="U1857" s="298">
        <v>0.42568408653062279</v>
      </c>
      <c r="V1857" s="295"/>
      <c r="W1857" s="295"/>
      <c r="X1857" s="295"/>
      <c r="Y1857" s="313"/>
      <c r="Z1857" s="313"/>
      <c r="AA1857" s="301"/>
      <c r="AB1857" s="295"/>
    </row>
    <row r="1858" spans="1:28" ht="15">
      <c r="A1858" s="247" t="s">
        <v>5813</v>
      </c>
      <c r="B1858" s="287" t="s">
        <v>5814</v>
      </c>
      <c r="C1858" s="287" t="s">
        <v>5815</v>
      </c>
      <c r="D1858" s="305">
        <v>45</v>
      </c>
      <c r="E1858" s="287" t="s">
        <v>300</v>
      </c>
      <c r="F1858" s="289">
        <v>43707</v>
      </c>
      <c r="G1858" s="290" t="s">
        <v>5720</v>
      </c>
      <c r="H1858" s="290" t="s">
        <v>5816</v>
      </c>
      <c r="I1858" s="291">
        <v>-3.6700000000000001E-3</v>
      </c>
      <c r="J1858" s="291">
        <v>1</v>
      </c>
      <c r="K1858" s="290" t="s">
        <v>815</v>
      </c>
      <c r="L1858" s="292">
        <v>16.04</v>
      </c>
      <c r="M1858" s="293" t="s">
        <v>5817</v>
      </c>
      <c r="N1858" s="293" t="s">
        <v>5818</v>
      </c>
      <c r="O1858" s="294" t="e">
        <v>#N/A</v>
      </c>
      <c r="P1858" s="295">
        <v>-4.4278263999999998</v>
      </c>
      <c r="Q1858" s="295" t="s">
        <v>447</v>
      </c>
      <c r="R1858" s="296">
        <v>0</v>
      </c>
      <c r="S1858" s="297">
        <v>3.7560686092750456E-5</v>
      </c>
      <c r="T1858" s="297">
        <v>4.9216496832192895E-4</v>
      </c>
      <c r="U1858" s="298">
        <v>7.6317268619943132E-2</v>
      </c>
      <c r="V1858" s="295"/>
      <c r="W1858" s="295"/>
      <c r="X1858" s="295"/>
      <c r="Y1858" s="313"/>
      <c r="Z1858" s="313"/>
      <c r="AA1858" s="301"/>
      <c r="AB1858" s="295"/>
    </row>
    <row r="1859" spans="1:28" ht="15">
      <c r="A1859" s="247" t="s">
        <v>5819</v>
      </c>
      <c r="B1859" s="287" t="s">
        <v>5820</v>
      </c>
      <c r="C1859" s="287" t="s">
        <v>5821</v>
      </c>
      <c r="D1859" s="305">
        <v>46</v>
      </c>
      <c r="E1859" s="287" t="s">
        <v>300</v>
      </c>
      <c r="F1859" s="289">
        <v>43707</v>
      </c>
      <c r="G1859" s="290" t="s">
        <v>5720</v>
      </c>
      <c r="H1859" s="290" t="s">
        <v>3363</v>
      </c>
      <c r="I1859" s="291">
        <v>-5.62E-3</v>
      </c>
      <c r="J1859" s="291">
        <v>1</v>
      </c>
      <c r="K1859" s="290" t="s">
        <v>815</v>
      </c>
      <c r="L1859" s="292">
        <v>47.26</v>
      </c>
      <c r="M1859" s="293" t="s">
        <v>3364</v>
      </c>
      <c r="N1859" s="293" t="s">
        <v>3365</v>
      </c>
      <c r="O1859" s="294" t="e">
        <v>#N/A</v>
      </c>
      <c r="P1859" s="295">
        <v>-6.1269939999999998</v>
      </c>
      <c r="Q1859" s="295" t="s">
        <v>408</v>
      </c>
      <c r="R1859" s="296">
        <v>0</v>
      </c>
      <c r="S1859" s="297">
        <v>4.6570820702371408E-5</v>
      </c>
      <c r="T1859" s="297">
        <v>3.0992932102769653E-4</v>
      </c>
      <c r="U1859" s="298">
        <v>0.15026271327910162</v>
      </c>
      <c r="V1859" s="295"/>
      <c r="W1859" s="295"/>
      <c r="X1859" s="295"/>
      <c r="Y1859" s="313"/>
      <c r="Z1859" s="313"/>
      <c r="AA1859" s="301"/>
      <c r="AB1859" s="295"/>
    </row>
    <row r="1860" spans="1:28" ht="15">
      <c r="A1860" s="247" t="s">
        <v>176</v>
      </c>
      <c r="B1860" s="287" t="s">
        <v>5822</v>
      </c>
      <c r="C1860" s="287" t="s">
        <v>5823</v>
      </c>
      <c r="D1860" s="305">
        <v>47</v>
      </c>
      <c r="E1860" s="287" t="s">
        <v>300</v>
      </c>
      <c r="F1860" s="289">
        <v>43707</v>
      </c>
      <c r="G1860" s="290" t="s">
        <v>5720</v>
      </c>
      <c r="H1860" s="290" t="s">
        <v>2898</v>
      </c>
      <c r="I1860" s="291">
        <v>-6.3299999999999997E-3</v>
      </c>
      <c r="J1860" s="291">
        <v>2</v>
      </c>
      <c r="K1860" s="290" t="s">
        <v>815</v>
      </c>
      <c r="L1860" s="292">
        <v>31.9</v>
      </c>
      <c r="M1860" s="293" t="s">
        <v>2899</v>
      </c>
      <c r="N1860" s="293" t="s">
        <v>2900</v>
      </c>
      <c r="O1860" s="294" t="e">
        <v>#N/A</v>
      </c>
      <c r="P1860" s="295">
        <v>-6.7635480000000001</v>
      </c>
      <c r="Q1860" s="295" t="s">
        <v>408</v>
      </c>
      <c r="R1860" s="296">
        <v>0</v>
      </c>
      <c r="S1860" s="297">
        <v>2.3937114497665565E-4</v>
      </c>
      <c r="T1860" s="297">
        <v>2.0689468876917614E-4</v>
      </c>
      <c r="U1860" s="298">
        <v>1.1569709517469158</v>
      </c>
      <c r="V1860" s="295"/>
      <c r="W1860" s="295"/>
      <c r="X1860" s="295"/>
      <c r="Y1860" s="313"/>
      <c r="Z1860" s="313"/>
      <c r="AA1860" s="301"/>
      <c r="AB1860" s="295"/>
    </row>
    <row r="1861" spans="1:28" ht="15">
      <c r="A1861" s="247" t="s">
        <v>176</v>
      </c>
      <c r="B1861" s="287" t="s">
        <v>5824</v>
      </c>
      <c r="C1861" s="287" t="s">
        <v>5825</v>
      </c>
      <c r="D1861" s="305">
        <v>48</v>
      </c>
      <c r="E1861" s="287" t="s">
        <v>300</v>
      </c>
      <c r="F1861" s="289">
        <v>43707</v>
      </c>
      <c r="G1861" s="290" t="s">
        <v>5720</v>
      </c>
      <c r="H1861" s="290" t="s">
        <v>2589</v>
      </c>
      <c r="I1861" s="291">
        <v>-7.6899999999999998E-3</v>
      </c>
      <c r="J1861" s="291">
        <v>2</v>
      </c>
      <c r="K1861" s="290" t="s">
        <v>815</v>
      </c>
      <c r="L1861" s="292">
        <v>18.84</v>
      </c>
      <c r="M1861" s="293" t="s">
        <v>2590</v>
      </c>
      <c r="N1861" s="293" t="s">
        <v>2591</v>
      </c>
      <c r="O1861" s="294" t="e">
        <v>#N/A</v>
      </c>
      <c r="P1861" s="295">
        <v>-14.565218</v>
      </c>
      <c r="Q1861" s="295" t="s">
        <v>484</v>
      </c>
      <c r="R1861" s="296">
        <v>0</v>
      </c>
      <c r="S1861" s="297">
        <v>9.3028835656197768E-4</v>
      </c>
      <c r="T1861" s="297">
        <v>6.55686017447374E-4</v>
      </c>
      <c r="U1861" s="298">
        <v>1.4188015785110799</v>
      </c>
      <c r="V1861" s="295"/>
      <c r="W1861" s="295"/>
      <c r="X1861" s="295"/>
      <c r="Y1861" s="313"/>
      <c r="Z1861" s="313"/>
      <c r="AA1861" s="301"/>
      <c r="AB1861" s="295"/>
    </row>
    <row r="1862" spans="1:28" ht="15">
      <c r="A1862" s="247" t="s">
        <v>176</v>
      </c>
      <c r="B1862" s="287" t="s">
        <v>5826</v>
      </c>
      <c r="C1862" s="287" t="s">
        <v>5827</v>
      </c>
      <c r="D1862" s="305">
        <v>49</v>
      </c>
      <c r="E1862" s="287" t="s">
        <v>300</v>
      </c>
      <c r="F1862" s="289">
        <v>43707</v>
      </c>
      <c r="G1862" s="290" t="s">
        <v>5720</v>
      </c>
      <c r="H1862" s="290" t="s">
        <v>2584</v>
      </c>
      <c r="I1862" s="291">
        <v>-3.109E-2</v>
      </c>
      <c r="J1862" s="291">
        <v>6</v>
      </c>
      <c r="K1862" s="290" t="s">
        <v>815</v>
      </c>
      <c r="L1862" s="292">
        <v>15.79</v>
      </c>
      <c r="M1862" s="293" t="s">
        <v>2585</v>
      </c>
      <c r="N1862" s="293" t="s">
        <v>2586</v>
      </c>
      <c r="O1862" s="294" t="e">
        <v>#N/A</v>
      </c>
      <c r="P1862" s="295">
        <v>-8.4615345000000008</v>
      </c>
      <c r="Q1862" s="295" t="s">
        <v>399</v>
      </c>
      <c r="R1862" s="296">
        <v>0</v>
      </c>
      <c r="S1862" s="297">
        <v>2.0917278155687356E-4</v>
      </c>
      <c r="T1862" s="297">
        <v>1.5162809805230925E-4</v>
      </c>
      <c r="U1862" s="298">
        <v>1.3795120049894203</v>
      </c>
      <c r="V1862" s="295"/>
      <c r="W1862" s="295"/>
      <c r="X1862" s="295"/>
      <c r="Y1862" s="313"/>
      <c r="Z1862" s="313"/>
      <c r="AA1862" s="301"/>
      <c r="AB1862" s="295"/>
    </row>
    <row r="1863" spans="1:28" ht="15">
      <c r="A1863" s="247" t="s">
        <v>176</v>
      </c>
      <c r="B1863" s="287" t="s">
        <v>5828</v>
      </c>
      <c r="C1863" s="287" t="s">
        <v>5829</v>
      </c>
      <c r="D1863" s="305">
        <v>50</v>
      </c>
      <c r="E1863" s="287" t="s">
        <v>300</v>
      </c>
      <c r="F1863" s="289">
        <v>43707</v>
      </c>
      <c r="G1863" s="290" t="s">
        <v>5720</v>
      </c>
      <c r="H1863" s="290" t="s">
        <v>597</v>
      </c>
      <c r="I1863" s="291">
        <v>-9.1829999999999995E-2</v>
      </c>
      <c r="J1863" s="291">
        <v>16</v>
      </c>
      <c r="K1863" s="290" t="s">
        <v>815</v>
      </c>
      <c r="L1863" s="292">
        <v>9.19</v>
      </c>
      <c r="M1863" s="293" t="s">
        <v>598</v>
      </c>
      <c r="N1863" s="293" t="s">
        <v>599</v>
      </c>
      <c r="O1863" s="294" t="e">
        <v>#N/A</v>
      </c>
      <c r="P1863" s="295">
        <v>-8.8607610000000001</v>
      </c>
      <c r="Q1863" s="295" t="s">
        <v>456</v>
      </c>
      <c r="R1863" s="296">
        <v>0</v>
      </c>
      <c r="S1863" s="297">
        <v>6.9823718873783492E-4</v>
      </c>
      <c r="T1863" s="297">
        <v>5.4231368311438136E-4</v>
      </c>
      <c r="U1863" s="298">
        <v>1.2875153448609689</v>
      </c>
      <c r="V1863" s="295"/>
      <c r="W1863" s="295"/>
      <c r="X1863" s="295"/>
      <c r="Y1863" s="313"/>
      <c r="Z1863" s="313"/>
      <c r="AA1863" s="301"/>
      <c r="AB1863" s="295"/>
    </row>
    <row r="1864" spans="1:28" ht="15">
      <c r="A1864" s="247" t="s">
        <v>176</v>
      </c>
      <c r="B1864" s="287" t="s">
        <v>5830</v>
      </c>
      <c r="C1864" s="287" t="s">
        <v>5831</v>
      </c>
      <c r="D1864" s="305">
        <v>1</v>
      </c>
      <c r="E1864" s="287" t="s">
        <v>349</v>
      </c>
      <c r="F1864" s="289">
        <v>43707</v>
      </c>
      <c r="G1864" s="290" t="s">
        <v>5832</v>
      </c>
      <c r="H1864" s="290" t="s">
        <v>2905</v>
      </c>
      <c r="I1864" s="291">
        <v>9</v>
      </c>
      <c r="J1864" s="291">
        <v>2</v>
      </c>
      <c r="K1864" s="290" t="s">
        <v>438</v>
      </c>
      <c r="L1864" s="292">
        <v>92.37</v>
      </c>
      <c r="M1864" s="293" t="s">
        <v>2906</v>
      </c>
      <c r="N1864" s="293" t="s">
        <v>2907</v>
      </c>
      <c r="O1864" s="294" t="e">
        <v>#N/A</v>
      </c>
      <c r="P1864" s="295">
        <v>-3.2625616000000002</v>
      </c>
      <c r="Q1864" s="295" t="s">
        <v>280</v>
      </c>
      <c r="R1864" s="296">
        <v>0</v>
      </c>
      <c r="S1864" s="297">
        <v>1.5329508949903305E-3</v>
      </c>
      <c r="T1864" s="297">
        <v>1.1223846831015264E-3</v>
      </c>
      <c r="U1864" s="298">
        <v>1.3657981243598865</v>
      </c>
      <c r="V1864" s="295"/>
      <c r="W1864" s="295"/>
      <c r="X1864" s="295"/>
      <c r="Y1864" s="313"/>
      <c r="Z1864" s="313"/>
      <c r="AA1864" s="301"/>
      <c r="AB1864" s="295"/>
    </row>
    <row r="1865" spans="1:28" ht="15">
      <c r="A1865" s="247" t="s">
        <v>176</v>
      </c>
      <c r="B1865" s="287" t="s">
        <v>5833</v>
      </c>
      <c r="C1865" s="287" t="s">
        <v>5834</v>
      </c>
      <c r="D1865" s="305">
        <v>2</v>
      </c>
      <c r="E1865" s="287" t="s">
        <v>349</v>
      </c>
      <c r="F1865" s="289">
        <v>43707</v>
      </c>
      <c r="G1865" s="290" t="s">
        <v>5832</v>
      </c>
      <c r="H1865" s="290" t="s">
        <v>3625</v>
      </c>
      <c r="I1865" s="291">
        <v>10</v>
      </c>
      <c r="J1865" s="291">
        <v>2</v>
      </c>
      <c r="K1865" s="290" t="s">
        <v>438</v>
      </c>
      <c r="L1865" s="292">
        <v>89.72</v>
      </c>
      <c r="M1865" s="293" t="s">
        <v>3626</v>
      </c>
      <c r="N1865" s="293" t="s">
        <v>3627</v>
      </c>
      <c r="O1865" s="294" t="e">
        <v>#N/A</v>
      </c>
      <c r="P1865" s="295">
        <v>-7.5885653</v>
      </c>
      <c r="Q1865" s="295" t="s">
        <v>280</v>
      </c>
      <c r="R1865" s="296">
        <v>0</v>
      </c>
      <c r="S1865" s="297">
        <v>7.1429871959302355E-4</v>
      </c>
      <c r="T1865" s="297">
        <v>6.2139864932597027E-4</v>
      </c>
      <c r="U1865" s="298">
        <v>1.1495015645235498</v>
      </c>
      <c r="V1865" s="295"/>
      <c r="W1865" s="295"/>
      <c r="X1865" s="295"/>
      <c r="Y1865" s="313"/>
      <c r="Z1865" s="313"/>
      <c r="AA1865" s="301"/>
      <c r="AB1865" s="295"/>
    </row>
    <row r="1866" spans="1:28" ht="15">
      <c r="A1866" s="247" t="s">
        <v>5835</v>
      </c>
      <c r="B1866" s="287" t="s">
        <v>5836</v>
      </c>
      <c r="C1866" s="287" t="s">
        <v>5837</v>
      </c>
      <c r="D1866" s="305">
        <v>3</v>
      </c>
      <c r="E1866" s="287" t="s">
        <v>349</v>
      </c>
      <c r="F1866" s="289">
        <v>43707</v>
      </c>
      <c r="G1866" s="290" t="s">
        <v>5832</v>
      </c>
      <c r="H1866" s="290" t="s">
        <v>3512</v>
      </c>
      <c r="I1866" s="291">
        <v>10</v>
      </c>
      <c r="J1866" s="291">
        <v>1</v>
      </c>
      <c r="K1866" s="290" t="s">
        <v>438</v>
      </c>
      <c r="L1866" s="292">
        <v>80.13</v>
      </c>
      <c r="M1866" s="293" t="s">
        <v>3513</v>
      </c>
      <c r="N1866" s="293" t="s">
        <v>3514</v>
      </c>
      <c r="O1866" s="294" t="e">
        <v>#N/A</v>
      </c>
      <c r="P1866" s="295">
        <v>2.6759862999999999</v>
      </c>
      <c r="Q1866" s="295" t="s">
        <v>399</v>
      </c>
      <c r="R1866" s="296">
        <v>0</v>
      </c>
      <c r="S1866" s="297">
        <v>1.1063806339654406E-4</v>
      </c>
      <c r="T1866" s="297">
        <v>1.0763016569379372E-3</v>
      </c>
      <c r="U1866" s="298">
        <v>0.10279466047772123</v>
      </c>
      <c r="V1866" s="295"/>
      <c r="W1866" s="295"/>
      <c r="X1866" s="295"/>
      <c r="Y1866" s="313"/>
      <c r="Z1866" s="313"/>
      <c r="AA1866" s="301"/>
      <c r="AB1866" s="295"/>
    </row>
    <row r="1867" spans="1:28" ht="15">
      <c r="A1867" s="247" t="s">
        <v>5838</v>
      </c>
      <c r="B1867" s="287" t="s">
        <v>5839</v>
      </c>
      <c r="C1867" s="287" t="s">
        <v>5840</v>
      </c>
      <c r="D1867" s="305">
        <v>4</v>
      </c>
      <c r="E1867" s="287" t="s">
        <v>349</v>
      </c>
      <c r="F1867" s="289">
        <v>43707</v>
      </c>
      <c r="G1867" s="290" t="s">
        <v>5832</v>
      </c>
      <c r="H1867" s="290" t="s">
        <v>582</v>
      </c>
      <c r="I1867" s="291">
        <v>9</v>
      </c>
      <c r="J1867" s="291">
        <v>1</v>
      </c>
      <c r="K1867" s="290" t="s">
        <v>438</v>
      </c>
      <c r="L1867" s="292">
        <v>70.900000000000006</v>
      </c>
      <c r="M1867" s="293" t="s">
        <v>583</v>
      </c>
      <c r="N1867" s="293" t="s">
        <v>584</v>
      </c>
      <c r="O1867" s="294" t="e">
        <v>#N/A</v>
      </c>
      <c r="P1867" s="295">
        <v>-6.4562854999999999</v>
      </c>
      <c r="Q1867" s="295" t="s">
        <v>280</v>
      </c>
      <c r="R1867" s="296">
        <v>0</v>
      </c>
      <c r="S1867" s="297">
        <v>1.6578306972288E-3</v>
      </c>
      <c r="T1867" s="297">
        <v>8.5359748571133909E-4</v>
      </c>
      <c r="U1867" s="298">
        <v>1.942169142927195</v>
      </c>
      <c r="V1867" s="295"/>
      <c r="W1867" s="295"/>
      <c r="X1867" s="295"/>
      <c r="Y1867" s="313"/>
      <c r="Z1867" s="313"/>
      <c r="AA1867" s="301"/>
      <c r="AB1867" s="295"/>
    </row>
    <row r="1868" spans="1:28" ht="15">
      <c r="A1868" s="247" t="s">
        <v>5841</v>
      </c>
      <c r="B1868" s="287" t="s">
        <v>5842</v>
      </c>
      <c r="C1868" s="287" t="s">
        <v>5843</v>
      </c>
      <c r="D1868" s="305">
        <v>5</v>
      </c>
      <c r="E1868" s="287" t="s">
        <v>349</v>
      </c>
      <c r="F1868" s="289">
        <v>43707</v>
      </c>
      <c r="G1868" s="290" t="s">
        <v>5832</v>
      </c>
      <c r="H1868" s="290" t="s">
        <v>597</v>
      </c>
      <c r="I1868" s="291">
        <v>9</v>
      </c>
      <c r="J1868" s="291">
        <v>1</v>
      </c>
      <c r="K1868" s="290" t="s">
        <v>438</v>
      </c>
      <c r="L1868" s="292">
        <v>9.19</v>
      </c>
      <c r="M1868" s="293" t="s">
        <v>598</v>
      </c>
      <c r="N1868" s="293" t="s">
        <v>599</v>
      </c>
      <c r="O1868" s="294" t="e">
        <v>#N/A</v>
      </c>
      <c r="P1868" s="295">
        <v>-8.8607610000000001</v>
      </c>
      <c r="Q1868" s="295" t="s">
        <v>456</v>
      </c>
      <c r="R1868" s="296">
        <v>0</v>
      </c>
      <c r="S1868" s="297">
        <v>6.9823718873783492E-4</v>
      </c>
      <c r="T1868" s="297">
        <v>5.4231368311438136E-4</v>
      </c>
      <c r="U1868" s="298">
        <v>1.2875153448609689</v>
      </c>
      <c r="V1868" s="295"/>
      <c r="W1868" s="295"/>
      <c r="X1868" s="295"/>
      <c r="Y1868" s="313"/>
      <c r="Z1868" s="313"/>
      <c r="AA1868" s="301"/>
      <c r="AB1868" s="295"/>
    </row>
    <row r="1869" spans="1:28" ht="15">
      <c r="A1869" s="247" t="s">
        <v>176</v>
      </c>
      <c r="B1869" s="287" t="s">
        <v>5844</v>
      </c>
      <c r="C1869" s="287" t="s">
        <v>5845</v>
      </c>
      <c r="D1869" s="305">
        <v>6</v>
      </c>
      <c r="E1869" s="287" t="s">
        <v>349</v>
      </c>
      <c r="F1869" s="289">
        <v>43707</v>
      </c>
      <c r="G1869" s="290" t="s">
        <v>5832</v>
      </c>
      <c r="H1869" s="290" t="s">
        <v>2312</v>
      </c>
      <c r="I1869" s="291">
        <v>9</v>
      </c>
      <c r="J1869" s="291">
        <v>7</v>
      </c>
      <c r="K1869" s="290" t="s">
        <v>438</v>
      </c>
      <c r="L1869" s="292">
        <v>65</v>
      </c>
      <c r="M1869" s="293" t="s">
        <v>2313</v>
      </c>
      <c r="N1869" s="293" t="s">
        <v>2314</v>
      </c>
      <c r="O1869" s="294" t="e">
        <v>#N/A</v>
      </c>
      <c r="P1869" s="295">
        <v>0.85964200000000002</v>
      </c>
      <c r="Q1869" s="295" t="s">
        <v>408</v>
      </c>
      <c r="R1869" s="296">
        <v>0</v>
      </c>
      <c r="S1869" s="297">
        <v>1.091379502018221E-4</v>
      </c>
      <c r="T1869" s="297">
        <v>6.6648181812710417E-4</v>
      </c>
      <c r="U1869" s="298">
        <v>0.16375232937113446</v>
      </c>
      <c r="V1869" s="295"/>
      <c r="W1869" s="295"/>
      <c r="X1869" s="295"/>
      <c r="Y1869" s="313"/>
      <c r="Z1869" s="313"/>
      <c r="AA1869" s="301"/>
      <c r="AB1869" s="295"/>
    </row>
    <row r="1870" spans="1:28" ht="15">
      <c r="A1870" s="247" t="s">
        <v>176</v>
      </c>
      <c r="B1870" s="287" t="s">
        <v>5846</v>
      </c>
      <c r="C1870" s="287" t="s">
        <v>5847</v>
      </c>
      <c r="D1870" s="305">
        <v>7</v>
      </c>
      <c r="E1870" s="287" t="s">
        <v>349</v>
      </c>
      <c r="F1870" s="289">
        <v>43707</v>
      </c>
      <c r="G1870" s="290" t="s">
        <v>5832</v>
      </c>
      <c r="H1870" s="290" t="s">
        <v>2584</v>
      </c>
      <c r="I1870" s="291">
        <v>10</v>
      </c>
      <c r="J1870" s="291">
        <v>32</v>
      </c>
      <c r="K1870" s="290" t="s">
        <v>438</v>
      </c>
      <c r="L1870" s="292">
        <v>15.79</v>
      </c>
      <c r="M1870" s="293" t="s">
        <v>2585</v>
      </c>
      <c r="N1870" s="293" t="s">
        <v>2586</v>
      </c>
      <c r="O1870" s="294" t="e">
        <v>#N/A</v>
      </c>
      <c r="P1870" s="295">
        <v>-8.4615345000000008</v>
      </c>
      <c r="Q1870" s="295" t="s">
        <v>399</v>
      </c>
      <c r="R1870" s="296">
        <v>0</v>
      </c>
      <c r="S1870" s="297">
        <v>2.0917278155687356E-4</v>
      </c>
      <c r="T1870" s="297">
        <v>1.5162809805230925E-4</v>
      </c>
      <c r="U1870" s="298">
        <v>1.3795120049894203</v>
      </c>
      <c r="V1870" s="295"/>
      <c r="W1870" s="295"/>
      <c r="X1870" s="295"/>
      <c r="Y1870" s="313"/>
      <c r="Z1870" s="313"/>
      <c r="AA1870" s="301"/>
      <c r="AB1870" s="295"/>
    </row>
    <row r="1871" spans="1:28" ht="15">
      <c r="A1871" s="247" t="s">
        <v>176</v>
      </c>
      <c r="B1871" s="287" t="s">
        <v>5848</v>
      </c>
      <c r="C1871" s="287" t="s">
        <v>5849</v>
      </c>
      <c r="D1871" s="305">
        <v>8</v>
      </c>
      <c r="E1871" s="287" t="s">
        <v>349</v>
      </c>
      <c r="F1871" s="289">
        <v>43707</v>
      </c>
      <c r="G1871" s="290" t="s">
        <v>5832</v>
      </c>
      <c r="H1871" s="290" t="s">
        <v>2745</v>
      </c>
      <c r="I1871" s="291">
        <v>9</v>
      </c>
      <c r="J1871" s="291">
        <v>2</v>
      </c>
      <c r="K1871" s="290" t="s">
        <v>438</v>
      </c>
      <c r="L1871" s="292">
        <v>9.17</v>
      </c>
      <c r="M1871" s="293" t="s">
        <v>2746</v>
      </c>
      <c r="N1871" s="293" t="s">
        <v>2747</v>
      </c>
      <c r="O1871" s="294" t="e">
        <v>#N/A</v>
      </c>
      <c r="P1871" s="295">
        <v>0</v>
      </c>
      <c r="Q1871" s="295" t="s">
        <v>447</v>
      </c>
      <c r="R1871" s="296">
        <v>0</v>
      </c>
      <c r="S1871" s="297">
        <v>2.6208631375655893E-5</v>
      </c>
      <c r="T1871" s="297">
        <v>1.4550325195899906E-3</v>
      </c>
      <c r="U1871" s="298">
        <v>1.8012402487774738E-2</v>
      </c>
      <c r="V1871" s="295"/>
      <c r="W1871" s="295"/>
      <c r="X1871" s="295"/>
      <c r="Y1871" s="313"/>
      <c r="Z1871" s="313"/>
      <c r="AA1871" s="301"/>
      <c r="AB1871" s="295"/>
    </row>
    <row r="1872" spans="1:28" ht="15">
      <c r="A1872" s="247" t="s">
        <v>176</v>
      </c>
      <c r="B1872" s="287" t="s">
        <v>5850</v>
      </c>
      <c r="C1872" s="287" t="s">
        <v>5851</v>
      </c>
      <c r="D1872" s="305">
        <v>9</v>
      </c>
      <c r="E1872" s="287" t="s">
        <v>349</v>
      </c>
      <c r="F1872" s="289">
        <v>43707</v>
      </c>
      <c r="G1872" s="290" t="s">
        <v>5832</v>
      </c>
      <c r="H1872" s="290" t="s">
        <v>4960</v>
      </c>
      <c r="I1872" s="291">
        <v>9</v>
      </c>
      <c r="J1872" s="291">
        <v>2</v>
      </c>
      <c r="K1872" s="290" t="s">
        <v>438</v>
      </c>
      <c r="L1872" s="292">
        <v>120.2</v>
      </c>
      <c r="M1872" s="293" t="s">
        <v>4961</v>
      </c>
      <c r="N1872" s="293" t="s">
        <v>4962</v>
      </c>
      <c r="O1872" s="294" t="e">
        <v>#N/A</v>
      </c>
      <c r="P1872" s="295">
        <v>-5.5501459999999998</v>
      </c>
      <c r="Q1872" s="295" t="s">
        <v>280</v>
      </c>
      <c r="R1872" s="296">
        <v>0</v>
      </c>
      <c r="S1872" s="297">
        <v>8.5299405211752214E-4</v>
      </c>
      <c r="T1872" s="297">
        <v>1.3540240210517306E-3</v>
      </c>
      <c r="U1872" s="298">
        <v>0.62996965995844278</v>
      </c>
      <c r="V1872" s="295"/>
      <c r="W1872" s="295"/>
      <c r="X1872" s="295"/>
      <c r="Y1872" s="313"/>
      <c r="Z1872" s="313"/>
      <c r="AA1872" s="301"/>
      <c r="AB1872" s="295"/>
    </row>
    <row r="1873" spans="1:28" ht="15">
      <c r="A1873" s="247" t="s">
        <v>5852</v>
      </c>
      <c r="B1873" s="287" t="s">
        <v>5853</v>
      </c>
      <c r="C1873" s="287" t="s">
        <v>5854</v>
      </c>
      <c r="D1873" s="305">
        <v>10</v>
      </c>
      <c r="E1873" s="287" t="s">
        <v>349</v>
      </c>
      <c r="F1873" s="289">
        <v>43707</v>
      </c>
      <c r="G1873" s="290" t="s">
        <v>5832</v>
      </c>
      <c r="H1873" s="290" t="s">
        <v>2589</v>
      </c>
      <c r="I1873" s="291">
        <v>10</v>
      </c>
      <c r="J1873" s="291">
        <v>1</v>
      </c>
      <c r="K1873" s="290" t="s">
        <v>438</v>
      </c>
      <c r="L1873" s="292">
        <v>18.84</v>
      </c>
      <c r="M1873" s="293" t="s">
        <v>2590</v>
      </c>
      <c r="N1873" s="293" t="s">
        <v>2591</v>
      </c>
      <c r="O1873" s="294" t="e">
        <v>#N/A</v>
      </c>
      <c r="P1873" s="295">
        <v>-14.565218</v>
      </c>
      <c r="Q1873" s="295" t="s">
        <v>484</v>
      </c>
      <c r="R1873" s="296">
        <v>0</v>
      </c>
      <c r="S1873" s="297">
        <v>9.3028835656197768E-4</v>
      </c>
      <c r="T1873" s="297">
        <v>6.55686017447374E-4</v>
      </c>
      <c r="U1873" s="298">
        <v>1.4188015785110799</v>
      </c>
      <c r="V1873" s="295"/>
      <c r="W1873" s="295"/>
      <c r="X1873" s="295"/>
      <c r="Y1873" s="313"/>
      <c r="Z1873" s="313"/>
      <c r="AA1873" s="301"/>
      <c r="AB1873" s="295"/>
    </row>
    <row r="1874" spans="1:28" ht="15">
      <c r="A1874" s="247" t="s">
        <v>176</v>
      </c>
      <c r="B1874" s="287" t="s">
        <v>5855</v>
      </c>
      <c r="C1874" s="287" t="s">
        <v>5856</v>
      </c>
      <c r="D1874" s="305">
        <v>11</v>
      </c>
      <c r="E1874" s="287" t="s">
        <v>349</v>
      </c>
      <c r="F1874" s="289">
        <v>43707</v>
      </c>
      <c r="G1874" s="290" t="s">
        <v>5832</v>
      </c>
      <c r="H1874" s="290" t="s">
        <v>1618</v>
      </c>
      <c r="I1874" s="291">
        <v>9</v>
      </c>
      <c r="J1874" s="291">
        <v>2</v>
      </c>
      <c r="K1874" s="290" t="s">
        <v>438</v>
      </c>
      <c r="L1874" s="292">
        <v>158.47999999999999</v>
      </c>
      <c r="M1874" s="293" t="s">
        <v>1619</v>
      </c>
      <c r="N1874" s="293" t="s">
        <v>1620</v>
      </c>
      <c r="O1874" s="294" t="e">
        <v>#N/A</v>
      </c>
      <c r="P1874" s="295">
        <v>0.573349</v>
      </c>
      <c r="Q1874" s="295" t="s">
        <v>399</v>
      </c>
      <c r="R1874" s="296">
        <v>0</v>
      </c>
      <c r="S1874" s="297">
        <v>2.3558906364545452E-4</v>
      </c>
      <c r="T1874" s="297">
        <v>9.2608185222266032E-4</v>
      </c>
      <c r="U1874" s="298">
        <v>0.25439334879527603</v>
      </c>
      <c r="V1874" s="295"/>
      <c r="W1874" s="295"/>
      <c r="X1874" s="295"/>
      <c r="Y1874" s="313"/>
      <c r="Z1874" s="313"/>
      <c r="AA1874" s="301"/>
      <c r="AB1874" s="295"/>
    </row>
    <row r="1875" spans="1:28" ht="15">
      <c r="A1875" s="247" t="s">
        <v>176</v>
      </c>
      <c r="B1875" s="287" t="s">
        <v>5857</v>
      </c>
      <c r="C1875" s="287" t="s">
        <v>5858</v>
      </c>
      <c r="D1875" s="305">
        <v>12</v>
      </c>
      <c r="E1875" s="287" t="s">
        <v>349</v>
      </c>
      <c r="F1875" s="289">
        <v>43707</v>
      </c>
      <c r="G1875" s="290" t="s">
        <v>5832</v>
      </c>
      <c r="H1875" s="290" t="s">
        <v>4504</v>
      </c>
      <c r="I1875" s="291">
        <v>10</v>
      </c>
      <c r="J1875" s="291">
        <v>2</v>
      </c>
      <c r="K1875" s="290" t="s">
        <v>438</v>
      </c>
      <c r="L1875" s="292">
        <v>13.25</v>
      </c>
      <c r="M1875" s="293" t="s">
        <v>4505</v>
      </c>
      <c r="N1875" s="293" t="s">
        <v>4506</v>
      </c>
      <c r="O1875" s="294" t="e">
        <v>#N/A</v>
      </c>
      <c r="P1875" s="295">
        <v>-10.175437000000001</v>
      </c>
      <c r="Q1875" s="295" t="s">
        <v>447</v>
      </c>
      <c r="R1875" s="296">
        <v>0</v>
      </c>
      <c r="S1875" s="297">
        <v>2.3631409805983694E-4</v>
      </c>
      <c r="T1875" s="297">
        <v>5.5158869803617616E-4</v>
      </c>
      <c r="U1875" s="298">
        <v>0.42842447443391635</v>
      </c>
      <c r="V1875" s="295"/>
      <c r="W1875" s="295"/>
      <c r="X1875" s="295"/>
      <c r="Y1875" s="313"/>
      <c r="Z1875" s="313"/>
      <c r="AA1875" s="301"/>
      <c r="AB1875" s="295"/>
    </row>
    <row r="1876" spans="1:28" ht="15">
      <c r="A1876" s="247" t="s">
        <v>5859</v>
      </c>
      <c r="B1876" s="287" t="s">
        <v>5860</v>
      </c>
      <c r="C1876" s="287" t="s">
        <v>5861</v>
      </c>
      <c r="D1876" s="305">
        <v>13</v>
      </c>
      <c r="E1876" s="287" t="s">
        <v>349</v>
      </c>
      <c r="F1876" s="289">
        <v>43707</v>
      </c>
      <c r="G1876" s="290" t="s">
        <v>5832</v>
      </c>
      <c r="H1876" s="290" t="s">
        <v>2445</v>
      </c>
      <c r="I1876" s="291">
        <v>10</v>
      </c>
      <c r="J1876" s="291">
        <v>1</v>
      </c>
      <c r="K1876" s="290" t="s">
        <v>438</v>
      </c>
      <c r="L1876" s="292">
        <v>209</v>
      </c>
      <c r="M1876" s="293" t="s">
        <v>2446</v>
      </c>
      <c r="N1876" s="293" t="s">
        <v>2447</v>
      </c>
      <c r="O1876" s="294" t="e">
        <v>#N/A</v>
      </c>
      <c r="P1876" s="295">
        <v>-9.1677669999999996</v>
      </c>
      <c r="Q1876" s="295" t="s">
        <v>280</v>
      </c>
      <c r="R1876" s="296">
        <v>0</v>
      </c>
      <c r="S1876" s="297">
        <v>8.052031960858036E-5</v>
      </c>
      <c r="T1876" s="297">
        <v>3.5935875326888043E-4</v>
      </c>
      <c r="U1876" s="298">
        <v>0.22406667119176368</v>
      </c>
      <c r="V1876" s="295"/>
      <c r="W1876" s="295"/>
      <c r="X1876" s="295"/>
      <c r="Y1876" s="313"/>
      <c r="Z1876" s="313"/>
      <c r="AA1876" s="301"/>
      <c r="AB1876" s="295"/>
    </row>
    <row r="1877" spans="1:28" ht="15">
      <c r="A1877" s="247" t="s">
        <v>5862</v>
      </c>
      <c r="B1877" s="287" t="s">
        <v>5863</v>
      </c>
      <c r="C1877" s="287" t="s">
        <v>5864</v>
      </c>
      <c r="D1877" s="305">
        <v>14</v>
      </c>
      <c r="E1877" s="287" t="s">
        <v>349</v>
      </c>
      <c r="F1877" s="289">
        <v>43707</v>
      </c>
      <c r="G1877" s="290" t="s">
        <v>5832</v>
      </c>
      <c r="H1877" s="290" t="s">
        <v>895</v>
      </c>
      <c r="I1877" s="291">
        <v>10</v>
      </c>
      <c r="J1877" s="291">
        <v>1</v>
      </c>
      <c r="K1877" s="290" t="s">
        <v>438</v>
      </c>
      <c r="L1877" s="292">
        <v>556.28</v>
      </c>
      <c r="M1877" s="293" t="s">
        <v>896</v>
      </c>
      <c r="N1877" s="293" t="s">
        <v>897</v>
      </c>
      <c r="O1877" s="294" t="e">
        <v>#N/A</v>
      </c>
      <c r="P1877" s="295">
        <v>6.172085</v>
      </c>
      <c r="Q1877" s="295" t="s">
        <v>447</v>
      </c>
      <c r="R1877" s="296">
        <v>0</v>
      </c>
      <c r="S1877" s="297">
        <v>2.3820660387243405E-3</v>
      </c>
      <c r="T1877" s="297">
        <v>1.9555873818132411E-3</v>
      </c>
      <c r="U1877" s="298">
        <v>1.2180821275885223</v>
      </c>
      <c r="V1877" s="295"/>
      <c r="W1877" s="295"/>
      <c r="X1877" s="295"/>
      <c r="Y1877" s="313"/>
      <c r="Z1877" s="313"/>
      <c r="AA1877" s="301"/>
      <c r="AB1877" s="295"/>
    </row>
    <row r="1878" spans="1:28" ht="15">
      <c r="A1878" s="247" t="s">
        <v>5865</v>
      </c>
      <c r="B1878" s="287" t="s">
        <v>5866</v>
      </c>
      <c r="C1878" s="287" t="s">
        <v>5867</v>
      </c>
      <c r="D1878" s="305">
        <v>15</v>
      </c>
      <c r="E1878" s="287" t="s">
        <v>349</v>
      </c>
      <c r="F1878" s="289">
        <v>43707</v>
      </c>
      <c r="G1878" s="290" t="s">
        <v>5832</v>
      </c>
      <c r="H1878" s="290" t="s">
        <v>3753</v>
      </c>
      <c r="I1878" s="291">
        <v>10</v>
      </c>
      <c r="J1878" s="291">
        <v>1</v>
      </c>
      <c r="K1878" s="290" t="s">
        <v>438</v>
      </c>
      <c r="L1878" s="292">
        <v>82.27</v>
      </c>
      <c r="M1878" s="293" t="s">
        <v>3754</v>
      </c>
      <c r="N1878" s="293" t="s">
        <v>3755</v>
      </c>
      <c r="O1878" s="294" t="e">
        <v>#N/A</v>
      </c>
      <c r="P1878" s="295">
        <v>-1.4916837000000001</v>
      </c>
      <c r="Q1878" s="295" t="s">
        <v>447</v>
      </c>
      <c r="R1878" s="296">
        <v>0</v>
      </c>
      <c r="S1878" s="297">
        <v>2.5244187862927248E-4</v>
      </c>
      <c r="T1878" s="297">
        <v>5.5010190979949995E-4</v>
      </c>
      <c r="U1878" s="298">
        <v>0.45890020400271286</v>
      </c>
      <c r="V1878" s="295"/>
      <c r="W1878" s="295"/>
      <c r="X1878" s="295"/>
      <c r="Y1878" s="313"/>
      <c r="Z1878" s="313"/>
      <c r="AA1878" s="301"/>
      <c r="AB1878" s="295"/>
    </row>
    <row r="1879" spans="1:28" ht="15">
      <c r="A1879" s="247" t="s">
        <v>176</v>
      </c>
      <c r="B1879" s="287" t="s">
        <v>5868</v>
      </c>
      <c r="C1879" s="287" t="s">
        <v>5869</v>
      </c>
      <c r="D1879" s="305">
        <v>16</v>
      </c>
      <c r="E1879" s="287" t="s">
        <v>349</v>
      </c>
      <c r="F1879" s="289">
        <v>43707</v>
      </c>
      <c r="G1879" s="290" t="s">
        <v>5832</v>
      </c>
      <c r="H1879" s="290" t="s">
        <v>1386</v>
      </c>
      <c r="I1879" s="291">
        <v>9</v>
      </c>
      <c r="J1879" s="291">
        <v>2</v>
      </c>
      <c r="K1879" s="290" t="s">
        <v>438</v>
      </c>
      <c r="L1879" s="292">
        <v>123.73</v>
      </c>
      <c r="M1879" s="293" t="s">
        <v>1387</v>
      </c>
      <c r="N1879" s="293" t="s">
        <v>1388</v>
      </c>
      <c r="O1879" s="294" t="e">
        <v>#N/A</v>
      </c>
      <c r="P1879" s="295">
        <v>-9.1901360000000007</v>
      </c>
      <c r="Q1879" s="295" t="s">
        <v>408</v>
      </c>
      <c r="R1879" s="296">
        <v>0</v>
      </c>
      <c r="S1879" s="297">
        <v>6.3557666413818038E-5</v>
      </c>
      <c r="T1879" s="297">
        <v>1.7827837815782255E-4</v>
      </c>
      <c r="U1879" s="298">
        <v>0.35650799087679064</v>
      </c>
      <c r="V1879" s="295"/>
      <c r="W1879" s="295"/>
      <c r="X1879" s="295"/>
      <c r="Y1879" s="313"/>
      <c r="Z1879" s="313"/>
      <c r="AA1879" s="301"/>
      <c r="AB1879" s="295"/>
    </row>
    <row r="1880" spans="1:28" ht="15">
      <c r="A1880" s="247" t="s">
        <v>176</v>
      </c>
      <c r="B1880" s="287" t="s">
        <v>5870</v>
      </c>
      <c r="C1880" s="287" t="s">
        <v>5871</v>
      </c>
      <c r="D1880" s="305">
        <v>17</v>
      </c>
      <c r="E1880" s="287" t="s">
        <v>349</v>
      </c>
      <c r="F1880" s="289">
        <v>43707</v>
      </c>
      <c r="G1880" s="290" t="s">
        <v>5832</v>
      </c>
      <c r="H1880" s="290" t="s">
        <v>638</v>
      </c>
      <c r="I1880" s="291">
        <v>10</v>
      </c>
      <c r="J1880" s="291">
        <v>62</v>
      </c>
      <c r="K1880" s="290" t="s">
        <v>438</v>
      </c>
      <c r="L1880" s="292">
        <v>511.34</v>
      </c>
      <c r="M1880" s="293" t="s">
        <v>639</v>
      </c>
      <c r="N1880" s="293" t="s">
        <v>640</v>
      </c>
      <c r="O1880" s="294" t="e">
        <v>#N/A</v>
      </c>
      <c r="P1880" s="295">
        <v>-2.7237236</v>
      </c>
      <c r="Q1880" s="295" t="s">
        <v>408</v>
      </c>
      <c r="R1880" s="296">
        <v>0</v>
      </c>
      <c r="S1880" s="297">
        <v>4.3954379877442131E-3</v>
      </c>
      <c r="T1880" s="297">
        <v>2.3685761029075985E-3</v>
      </c>
      <c r="U1880" s="298">
        <v>1.8557301082065698</v>
      </c>
      <c r="V1880" s="295"/>
      <c r="W1880" s="295"/>
      <c r="X1880" s="295"/>
      <c r="Y1880" s="313"/>
      <c r="Z1880" s="313"/>
      <c r="AA1880" s="301"/>
      <c r="AB1880" s="295"/>
    </row>
    <row r="1881" spans="1:28" ht="15">
      <c r="A1881" s="247" t="s">
        <v>176</v>
      </c>
      <c r="B1881" s="287" t="s">
        <v>5872</v>
      </c>
      <c r="C1881" s="287" t="s">
        <v>5873</v>
      </c>
      <c r="D1881" s="305">
        <v>18</v>
      </c>
      <c r="E1881" s="287" t="s">
        <v>349</v>
      </c>
      <c r="F1881" s="289">
        <v>43707</v>
      </c>
      <c r="G1881" s="290" t="s">
        <v>5832</v>
      </c>
      <c r="H1881" s="290" t="s">
        <v>5430</v>
      </c>
      <c r="I1881" s="291">
        <v>9</v>
      </c>
      <c r="J1881" s="291">
        <v>4</v>
      </c>
      <c r="K1881" s="290" t="s">
        <v>438</v>
      </c>
      <c r="L1881" s="292">
        <v>31.85</v>
      </c>
      <c r="M1881" s="293" t="s">
        <v>5431</v>
      </c>
      <c r="N1881" s="293" t="s">
        <v>5432</v>
      </c>
      <c r="O1881" s="294" t="e">
        <v>#N/A</v>
      </c>
      <c r="P1881" s="295">
        <v>4.8962950000000003</v>
      </c>
      <c r="Q1881" s="295" t="s">
        <v>447</v>
      </c>
      <c r="R1881" s="296">
        <v>0</v>
      </c>
      <c r="S1881" s="297">
        <v>7.4691917563201262E-5</v>
      </c>
      <c r="T1881" s="297">
        <v>3.7822665781933493E-4</v>
      </c>
      <c r="U1881" s="298">
        <v>0.19747925223948351</v>
      </c>
      <c r="V1881" s="295"/>
      <c r="W1881" s="295"/>
      <c r="X1881" s="295"/>
      <c r="Y1881" s="313"/>
      <c r="Z1881" s="313"/>
      <c r="AA1881" s="301"/>
      <c r="AB1881" s="295"/>
    </row>
    <row r="1882" spans="1:28" ht="15">
      <c r="A1882" s="247" t="s">
        <v>5874</v>
      </c>
      <c r="B1882" s="287" t="s">
        <v>5875</v>
      </c>
      <c r="C1882" s="287" t="s">
        <v>5876</v>
      </c>
      <c r="D1882" s="305">
        <v>19</v>
      </c>
      <c r="E1882" s="287" t="s">
        <v>349</v>
      </c>
      <c r="F1882" s="289">
        <v>43707</v>
      </c>
      <c r="G1882" s="290" t="s">
        <v>5832</v>
      </c>
      <c r="H1882" s="290" t="s">
        <v>612</v>
      </c>
      <c r="I1882" s="291">
        <v>10</v>
      </c>
      <c r="J1882" s="291">
        <v>1</v>
      </c>
      <c r="K1882" s="290" t="s">
        <v>438</v>
      </c>
      <c r="L1882" s="292">
        <v>37.590000000000003</v>
      </c>
      <c r="M1882" s="293" t="s">
        <v>613</v>
      </c>
      <c r="N1882" s="293" t="s">
        <v>614</v>
      </c>
      <c r="O1882" s="294" t="e">
        <v>#N/A</v>
      </c>
      <c r="P1882" s="295">
        <v>-12.439614000000001</v>
      </c>
      <c r="Q1882" s="295" t="s">
        <v>484</v>
      </c>
      <c r="R1882" s="296">
        <v>0</v>
      </c>
      <c r="S1882" s="297">
        <v>1.3885031656413627E-4</v>
      </c>
      <c r="T1882" s="297">
        <v>1.7339585568412589E-4</v>
      </c>
      <c r="U1882" s="298">
        <v>0.80077067595594098</v>
      </c>
      <c r="V1882" s="295"/>
      <c r="W1882" s="295"/>
      <c r="X1882" s="295"/>
      <c r="Y1882" s="313"/>
      <c r="Z1882" s="313"/>
      <c r="AA1882" s="301"/>
      <c r="AB1882" s="295"/>
    </row>
    <row r="1883" spans="1:28" ht="15">
      <c r="A1883" s="247" t="s">
        <v>5877</v>
      </c>
      <c r="B1883" s="287" t="s">
        <v>5878</v>
      </c>
      <c r="C1883" s="287" t="s">
        <v>5879</v>
      </c>
      <c r="D1883" s="305">
        <v>20</v>
      </c>
      <c r="E1883" s="287" t="s">
        <v>349</v>
      </c>
      <c r="F1883" s="289">
        <v>43707</v>
      </c>
      <c r="G1883" s="290" t="s">
        <v>5832</v>
      </c>
      <c r="H1883" s="290" t="s">
        <v>3768</v>
      </c>
      <c r="I1883" s="291">
        <v>9</v>
      </c>
      <c r="J1883" s="291">
        <v>1</v>
      </c>
      <c r="K1883" s="290" t="s">
        <v>438</v>
      </c>
      <c r="L1883" s="292">
        <v>87.95</v>
      </c>
      <c r="M1883" s="293" t="s">
        <v>3769</v>
      </c>
      <c r="N1883" s="293" t="s">
        <v>3770</v>
      </c>
      <c r="O1883" s="294" t="e">
        <v>#N/A</v>
      </c>
      <c r="P1883" s="295">
        <v>-0.17863512000000001</v>
      </c>
      <c r="Q1883" s="295" t="s">
        <v>408</v>
      </c>
      <c r="R1883" s="296">
        <v>0</v>
      </c>
      <c r="S1883" s="297">
        <v>1.2253034410666824E-3</v>
      </c>
      <c r="T1883" s="297">
        <v>1.7080477461091017E-3</v>
      </c>
      <c r="U1883" s="298">
        <v>0.71737071979275691</v>
      </c>
      <c r="V1883" s="295"/>
      <c r="W1883" s="295"/>
      <c r="X1883" s="295"/>
      <c r="Y1883" s="313"/>
      <c r="Z1883" s="313"/>
      <c r="AA1883" s="301"/>
      <c r="AB1883" s="295"/>
    </row>
    <row r="1884" spans="1:28" ht="15">
      <c r="A1884" s="247" t="s">
        <v>5880</v>
      </c>
      <c r="B1884" s="287" t="s">
        <v>5881</v>
      </c>
      <c r="C1884" s="287" t="s">
        <v>5882</v>
      </c>
      <c r="D1884" s="305">
        <v>21</v>
      </c>
      <c r="E1884" s="287" t="s">
        <v>349</v>
      </c>
      <c r="F1884" s="289">
        <v>43707</v>
      </c>
      <c r="G1884" s="290" t="s">
        <v>5832</v>
      </c>
      <c r="H1884" s="290" t="s">
        <v>3738</v>
      </c>
      <c r="I1884" s="291">
        <v>10</v>
      </c>
      <c r="J1884" s="291">
        <v>1</v>
      </c>
      <c r="K1884" s="290" t="s">
        <v>438</v>
      </c>
      <c r="L1884" s="292">
        <v>71.11</v>
      </c>
      <c r="M1884" s="293" t="s">
        <v>399</v>
      </c>
      <c r="N1884" s="293" t="s">
        <v>3739</v>
      </c>
      <c r="O1884" s="294" t="e">
        <v>#N/A</v>
      </c>
      <c r="P1884" s="295">
        <v>-2.0746349999999998</v>
      </c>
      <c r="Q1884" s="295" t="s">
        <v>447</v>
      </c>
      <c r="R1884" s="296">
        <v>0</v>
      </c>
      <c r="S1884" s="297">
        <v>5.4027874788877559E-4</v>
      </c>
      <c r="T1884" s="297">
        <v>9.304784557035284E-4</v>
      </c>
      <c r="U1884" s="298">
        <v>0.58064616604182906</v>
      </c>
      <c r="V1884" s="295"/>
      <c r="W1884" s="295"/>
      <c r="X1884" s="295"/>
      <c r="Y1884" s="313"/>
      <c r="Z1884" s="313"/>
      <c r="AA1884" s="301"/>
      <c r="AB1884" s="295"/>
    </row>
    <row r="1885" spans="1:28" ht="15">
      <c r="A1885" s="247" t="s">
        <v>5883</v>
      </c>
      <c r="B1885" s="287" t="s">
        <v>5884</v>
      </c>
      <c r="C1885" s="287" t="s">
        <v>5885</v>
      </c>
      <c r="D1885" s="305">
        <v>22</v>
      </c>
      <c r="E1885" s="287" t="s">
        <v>349</v>
      </c>
      <c r="F1885" s="289">
        <v>43707</v>
      </c>
      <c r="G1885" s="290" t="s">
        <v>5832</v>
      </c>
      <c r="H1885" s="290" t="s">
        <v>1494</v>
      </c>
      <c r="I1885" s="291">
        <v>10</v>
      </c>
      <c r="J1885" s="291">
        <v>1</v>
      </c>
      <c r="K1885" s="290" t="s">
        <v>438</v>
      </c>
      <c r="L1885" s="292">
        <v>42.65</v>
      </c>
      <c r="M1885" s="293" t="s">
        <v>1495</v>
      </c>
      <c r="N1885" s="293" t="s">
        <v>1496</v>
      </c>
      <c r="O1885" s="294" t="e">
        <v>#N/A</v>
      </c>
      <c r="P1885" s="295">
        <v>-1.3708412999999999</v>
      </c>
      <c r="Q1885" s="295" t="s">
        <v>280</v>
      </c>
      <c r="R1885" s="296">
        <v>0</v>
      </c>
      <c r="S1885" s="297">
        <v>3.6990089216904404E-4</v>
      </c>
      <c r="T1885" s="297">
        <v>1.2675264944142146E-3</v>
      </c>
      <c r="U1885" s="298">
        <v>0.29182892333938404</v>
      </c>
      <c r="V1885" s="295"/>
      <c r="W1885" s="295"/>
      <c r="X1885" s="295"/>
      <c r="Y1885" s="313"/>
      <c r="Z1885" s="313"/>
      <c r="AA1885" s="301"/>
      <c r="AB1885" s="295"/>
    </row>
    <row r="1886" spans="1:28" ht="15">
      <c r="A1886" s="247" t="s">
        <v>176</v>
      </c>
      <c r="B1886" s="287" t="s">
        <v>5886</v>
      </c>
      <c r="C1886" s="287" t="s">
        <v>5887</v>
      </c>
      <c r="D1886" s="305">
        <v>23</v>
      </c>
      <c r="E1886" s="287" t="s">
        <v>349</v>
      </c>
      <c r="F1886" s="289">
        <v>43707</v>
      </c>
      <c r="G1886" s="290" t="s">
        <v>5832</v>
      </c>
      <c r="H1886" s="290" t="s">
        <v>3651</v>
      </c>
      <c r="I1886" s="291">
        <v>10</v>
      </c>
      <c r="J1886" s="291">
        <v>2</v>
      </c>
      <c r="K1886" s="290" t="s">
        <v>438</v>
      </c>
      <c r="L1886" s="292">
        <v>109.86</v>
      </c>
      <c r="M1886" s="293" t="s">
        <v>3652</v>
      </c>
      <c r="N1886" s="293" t="s">
        <v>3653</v>
      </c>
      <c r="O1886" s="294" t="e">
        <v>#N/A</v>
      </c>
      <c r="P1886" s="295">
        <v>-6.8706930000000002</v>
      </c>
      <c r="Q1886" s="295" t="s">
        <v>404</v>
      </c>
      <c r="R1886" s="296">
        <v>0</v>
      </c>
      <c r="S1886" s="297">
        <v>1.5565469130250451E-2</v>
      </c>
      <c r="T1886" s="297">
        <v>1.4561184927161332E-2</v>
      </c>
      <c r="U1886" s="298">
        <v>1.0689699504616417</v>
      </c>
      <c r="V1886" s="295"/>
      <c r="W1886" s="295"/>
      <c r="X1886" s="295"/>
      <c r="Y1886" s="313"/>
      <c r="Z1886" s="313"/>
      <c r="AA1886" s="301"/>
      <c r="AB1886" s="295"/>
    </row>
    <row r="1887" spans="1:28" ht="15">
      <c r="A1887" s="247" t="s">
        <v>176</v>
      </c>
      <c r="B1887" s="287" t="s">
        <v>5888</v>
      </c>
      <c r="C1887" s="287" t="s">
        <v>5889</v>
      </c>
      <c r="D1887" s="305">
        <v>24</v>
      </c>
      <c r="E1887" s="287" t="s">
        <v>349</v>
      </c>
      <c r="F1887" s="289">
        <v>43707</v>
      </c>
      <c r="G1887" s="290" t="s">
        <v>5832</v>
      </c>
      <c r="H1887" s="290" t="s">
        <v>2253</v>
      </c>
      <c r="I1887" s="291">
        <v>9</v>
      </c>
      <c r="J1887" s="291">
        <v>2</v>
      </c>
      <c r="K1887" s="290" t="s">
        <v>438</v>
      </c>
      <c r="L1887" s="292">
        <v>225.92</v>
      </c>
      <c r="M1887" s="293" t="s">
        <v>2254</v>
      </c>
      <c r="N1887" s="293" t="s">
        <v>2255</v>
      </c>
      <c r="O1887" s="294" t="e">
        <v>#N/A</v>
      </c>
      <c r="P1887" s="295">
        <v>-2.1027743999999999</v>
      </c>
      <c r="Q1887" s="295" t="s">
        <v>404</v>
      </c>
      <c r="R1887" s="296">
        <v>0</v>
      </c>
      <c r="S1887" s="297">
        <v>2.766897133454098E-3</v>
      </c>
      <c r="T1887" s="297">
        <v>2.0563692866606199E-3</v>
      </c>
      <c r="U1887" s="298">
        <v>1.3455254128733458</v>
      </c>
      <c r="V1887" s="295"/>
      <c r="W1887" s="295"/>
      <c r="X1887" s="295"/>
      <c r="Y1887" s="313"/>
      <c r="Z1887" s="313"/>
      <c r="AA1887" s="301"/>
      <c r="AB1887" s="295"/>
    </row>
    <row r="1888" spans="1:28" ht="15">
      <c r="A1888" s="247" t="s">
        <v>5890</v>
      </c>
      <c r="B1888" s="287" t="s">
        <v>5891</v>
      </c>
      <c r="C1888" s="287" t="s">
        <v>5892</v>
      </c>
      <c r="D1888" s="305">
        <v>25</v>
      </c>
      <c r="E1888" s="287" t="s">
        <v>349</v>
      </c>
      <c r="F1888" s="289">
        <v>43707</v>
      </c>
      <c r="G1888" s="290" t="s">
        <v>5832</v>
      </c>
      <c r="H1888" s="290" t="s">
        <v>5893</v>
      </c>
      <c r="I1888" s="291">
        <v>9</v>
      </c>
      <c r="J1888" s="291">
        <v>1</v>
      </c>
      <c r="K1888" s="290" t="s">
        <v>438</v>
      </c>
      <c r="L1888" s="292">
        <v>102.39</v>
      </c>
      <c r="M1888" s="293" t="s">
        <v>5894</v>
      </c>
      <c r="N1888" s="293" t="s">
        <v>5895</v>
      </c>
      <c r="O1888" s="294" t="e">
        <v>#N/A</v>
      </c>
      <c r="P1888" s="295">
        <v>-3.789574</v>
      </c>
      <c r="Q1888" s="295" t="s">
        <v>408</v>
      </c>
      <c r="R1888" s="296">
        <v>0</v>
      </c>
      <c r="S1888" s="297">
        <v>8.6030537345787629E-4</v>
      </c>
      <c r="T1888" s="297">
        <v>1.4382371513541924E-3</v>
      </c>
      <c r="U1888" s="298">
        <v>0.59816656289808934</v>
      </c>
      <c r="V1888" s="295"/>
      <c r="W1888" s="295"/>
      <c r="X1888" s="295"/>
      <c r="Y1888" s="313"/>
      <c r="Z1888" s="313"/>
      <c r="AA1888" s="301"/>
      <c r="AB1888" s="295"/>
    </row>
    <row r="1889" spans="1:28" ht="15">
      <c r="A1889" s="247" t="s">
        <v>176</v>
      </c>
      <c r="B1889" s="287" t="s">
        <v>5896</v>
      </c>
      <c r="C1889" s="287" t="s">
        <v>5897</v>
      </c>
      <c r="D1889" s="305">
        <v>26</v>
      </c>
      <c r="E1889" s="287" t="s">
        <v>349</v>
      </c>
      <c r="F1889" s="289">
        <v>43707</v>
      </c>
      <c r="G1889" s="290" t="s">
        <v>5832</v>
      </c>
      <c r="H1889" s="290" t="s">
        <v>3445</v>
      </c>
      <c r="I1889" s="291">
        <v>9</v>
      </c>
      <c r="J1889" s="291">
        <v>5</v>
      </c>
      <c r="K1889" s="290" t="s">
        <v>438</v>
      </c>
      <c r="L1889" s="292">
        <v>77.150000000000006</v>
      </c>
      <c r="M1889" s="293" t="s">
        <v>3446</v>
      </c>
      <c r="N1889" s="293" t="s">
        <v>3447</v>
      </c>
      <c r="O1889" s="294" t="e">
        <v>#N/A</v>
      </c>
      <c r="P1889" s="295">
        <v>-0.62095520000000004</v>
      </c>
      <c r="Q1889" s="295" t="s">
        <v>447</v>
      </c>
      <c r="R1889" s="296">
        <v>0</v>
      </c>
      <c r="S1889" s="297">
        <v>8.8761981626528583E-5</v>
      </c>
      <c r="T1889" s="297">
        <v>7.8329027304273238E-4</v>
      </c>
      <c r="U1889" s="298">
        <v>0.11331939726728379</v>
      </c>
      <c r="V1889" s="295"/>
      <c r="W1889" s="295"/>
      <c r="X1889" s="295"/>
      <c r="Y1889" s="313"/>
      <c r="Z1889" s="313"/>
      <c r="AA1889" s="301"/>
      <c r="AB1889" s="295"/>
    </row>
    <row r="1890" spans="1:28" ht="15">
      <c r="A1890" s="247" t="s">
        <v>176</v>
      </c>
      <c r="B1890" s="287" t="s">
        <v>5898</v>
      </c>
      <c r="C1890" s="287" t="s">
        <v>5899</v>
      </c>
      <c r="D1890" s="305">
        <v>27</v>
      </c>
      <c r="E1890" s="287" t="s">
        <v>349</v>
      </c>
      <c r="F1890" s="289">
        <v>43707</v>
      </c>
      <c r="G1890" s="290" t="s">
        <v>5832</v>
      </c>
      <c r="H1890" s="290" t="s">
        <v>3450</v>
      </c>
      <c r="I1890" s="291">
        <v>9</v>
      </c>
      <c r="J1890" s="291">
        <v>2</v>
      </c>
      <c r="K1890" s="290" t="s">
        <v>438</v>
      </c>
      <c r="L1890" s="292">
        <v>91.15</v>
      </c>
      <c r="M1890" s="293" t="s">
        <v>3451</v>
      </c>
      <c r="N1890" s="293" t="s">
        <v>3452</v>
      </c>
      <c r="O1890" s="294" t="e">
        <v>#N/A</v>
      </c>
      <c r="P1890" s="295">
        <v>2.1979332</v>
      </c>
      <c r="Q1890" s="295" t="s">
        <v>408</v>
      </c>
      <c r="R1890" s="296">
        <v>0</v>
      </c>
      <c r="S1890" s="297">
        <v>1.3595166767345552E-3</v>
      </c>
      <c r="T1890" s="297">
        <v>1.8714301801852295E-3</v>
      </c>
      <c r="U1890" s="298">
        <v>0.72645866841796558</v>
      </c>
      <c r="V1890" s="295"/>
      <c r="W1890" s="295"/>
      <c r="X1890" s="295"/>
      <c r="Y1890" s="313"/>
      <c r="Z1890" s="313"/>
      <c r="AA1890" s="301"/>
      <c r="AB1890" s="295"/>
    </row>
    <row r="1891" spans="1:28" ht="15">
      <c r="A1891" s="247" t="s">
        <v>176</v>
      </c>
      <c r="B1891" s="287" t="s">
        <v>5900</v>
      </c>
      <c r="C1891" s="287" t="s">
        <v>5901</v>
      </c>
      <c r="D1891" s="305">
        <v>28</v>
      </c>
      <c r="E1891" s="287" t="s">
        <v>349</v>
      </c>
      <c r="F1891" s="289">
        <v>43707</v>
      </c>
      <c r="G1891" s="290" t="s">
        <v>5832</v>
      </c>
      <c r="H1891" s="290" t="s">
        <v>1998</v>
      </c>
      <c r="I1891" s="291">
        <v>9</v>
      </c>
      <c r="J1891" s="291">
        <v>4</v>
      </c>
      <c r="K1891" s="290" t="s">
        <v>438</v>
      </c>
      <c r="L1891" s="292">
        <v>261.52</v>
      </c>
      <c r="M1891" s="293" t="s">
        <v>1999</v>
      </c>
      <c r="N1891" s="293" t="s">
        <v>2000</v>
      </c>
      <c r="O1891" s="294" t="e">
        <v>#N/A</v>
      </c>
      <c r="P1891" s="295">
        <v>-2.7527868999999998</v>
      </c>
      <c r="Q1891" s="295" t="s">
        <v>408</v>
      </c>
      <c r="R1891" s="296">
        <v>0</v>
      </c>
      <c r="S1891" s="297">
        <v>3.6041061073674762E-3</v>
      </c>
      <c r="T1891" s="297">
        <v>2.8353297657972617E-3</v>
      </c>
      <c r="U1891" s="298">
        <v>1.2711417736462283</v>
      </c>
      <c r="V1891" s="295"/>
      <c r="W1891" s="295"/>
      <c r="X1891" s="295"/>
      <c r="Y1891" s="313"/>
      <c r="Z1891" s="313"/>
      <c r="AA1891" s="301"/>
      <c r="AB1891" s="295"/>
    </row>
    <row r="1892" spans="1:28" ht="15">
      <c r="A1892" s="247" t="s">
        <v>176</v>
      </c>
      <c r="B1892" s="287" t="s">
        <v>5902</v>
      </c>
      <c r="C1892" s="287" t="s">
        <v>5903</v>
      </c>
      <c r="D1892" s="305">
        <v>29</v>
      </c>
      <c r="E1892" s="287" t="s">
        <v>349</v>
      </c>
      <c r="F1892" s="289">
        <v>43707</v>
      </c>
      <c r="G1892" s="290" t="s">
        <v>5832</v>
      </c>
      <c r="H1892" s="290" t="s">
        <v>496</v>
      </c>
      <c r="I1892" s="291">
        <v>10</v>
      </c>
      <c r="J1892" s="291">
        <v>2</v>
      </c>
      <c r="K1892" s="290" t="s">
        <v>438</v>
      </c>
      <c r="L1892" s="292">
        <v>85.93</v>
      </c>
      <c r="M1892" s="293" t="s">
        <v>497</v>
      </c>
      <c r="N1892" s="293" t="s">
        <v>498</v>
      </c>
      <c r="O1892" s="294" t="e">
        <v>#N/A</v>
      </c>
      <c r="P1892" s="295">
        <v>-4.8543690000000002</v>
      </c>
      <c r="Q1892" s="295" t="s">
        <v>399</v>
      </c>
      <c r="R1892" s="296">
        <v>0</v>
      </c>
      <c r="S1892" s="297">
        <v>5.4458688504404414E-4</v>
      </c>
      <c r="T1892" s="297">
        <v>8.0662883046967381E-4</v>
      </c>
      <c r="U1892" s="298">
        <v>0.67513937572371274</v>
      </c>
      <c r="V1892" s="295"/>
      <c r="W1892" s="295"/>
      <c r="X1892" s="295"/>
      <c r="Y1892" s="313"/>
      <c r="Z1892" s="313"/>
      <c r="AA1892" s="301"/>
      <c r="AB1892" s="295"/>
    </row>
    <row r="1893" spans="1:28" ht="15">
      <c r="A1893" s="247" t="s">
        <v>5904</v>
      </c>
      <c r="B1893" s="287" t="s">
        <v>5905</v>
      </c>
      <c r="C1893" s="287" t="s">
        <v>5906</v>
      </c>
      <c r="D1893" s="305">
        <v>30</v>
      </c>
      <c r="E1893" s="287" t="s">
        <v>349</v>
      </c>
      <c r="F1893" s="289">
        <v>43707</v>
      </c>
      <c r="G1893" s="290" t="s">
        <v>5832</v>
      </c>
      <c r="H1893" s="290" t="s">
        <v>557</v>
      </c>
      <c r="I1893" s="291">
        <v>9</v>
      </c>
      <c r="J1893" s="291">
        <v>1</v>
      </c>
      <c r="K1893" s="290" t="s">
        <v>438</v>
      </c>
      <c r="L1893" s="292">
        <v>59.59</v>
      </c>
      <c r="M1893" s="293" t="s">
        <v>558</v>
      </c>
      <c r="N1893" s="293" t="s">
        <v>559</v>
      </c>
      <c r="O1893" s="294" t="e">
        <v>#N/A</v>
      </c>
      <c r="P1893" s="295">
        <v>-8.1689179999999997</v>
      </c>
      <c r="Q1893" s="295" t="s">
        <v>399</v>
      </c>
      <c r="R1893" s="296">
        <v>0</v>
      </c>
      <c r="S1893" s="297">
        <v>6.68375799020382E-4</v>
      </c>
      <c r="T1893" s="297">
        <v>1.4832462284215737E-3</v>
      </c>
      <c r="U1893" s="298">
        <v>0.45061688761659457</v>
      </c>
      <c r="V1893" s="295"/>
      <c r="W1893" s="295"/>
      <c r="X1893" s="295"/>
      <c r="Y1893" s="313"/>
      <c r="Z1893" s="313"/>
      <c r="AA1893" s="301"/>
      <c r="AB1893" s="295"/>
    </row>
    <row r="1894" spans="1:28" ht="15">
      <c r="A1894" s="247" t="s">
        <v>176</v>
      </c>
      <c r="B1894" s="287" t="s">
        <v>5907</v>
      </c>
      <c r="C1894" s="287" t="s">
        <v>5908</v>
      </c>
      <c r="D1894" s="305">
        <v>31</v>
      </c>
      <c r="E1894" s="287" t="s">
        <v>349</v>
      </c>
      <c r="F1894" s="289">
        <v>43707</v>
      </c>
      <c r="G1894" s="290" t="s">
        <v>5832</v>
      </c>
      <c r="H1894" s="290" t="s">
        <v>537</v>
      </c>
      <c r="I1894" s="291">
        <v>9</v>
      </c>
      <c r="J1894" s="291">
        <v>5</v>
      </c>
      <c r="K1894" s="290" t="s">
        <v>438</v>
      </c>
      <c r="L1894" s="292">
        <v>364.09</v>
      </c>
      <c r="M1894" s="293" t="s">
        <v>538</v>
      </c>
      <c r="N1894" s="293" t="s">
        <v>539</v>
      </c>
      <c r="O1894" s="294" t="e">
        <v>#N/A</v>
      </c>
      <c r="P1894" s="295">
        <v>-2.8723776000000001</v>
      </c>
      <c r="Q1894" s="295" t="s">
        <v>395</v>
      </c>
      <c r="R1894" s="296">
        <v>0</v>
      </c>
      <c r="S1894" s="297">
        <v>1.1574562989879748E-2</v>
      </c>
      <c r="T1894" s="297">
        <v>7.8867805456867349E-3</v>
      </c>
      <c r="U1894" s="298">
        <v>1.4675903460011772</v>
      </c>
      <c r="V1894" s="295"/>
      <c r="W1894" s="295"/>
      <c r="X1894" s="295"/>
      <c r="Y1894" s="313"/>
      <c r="Z1894" s="313"/>
      <c r="AA1894" s="301"/>
      <c r="AB1894" s="295"/>
    </row>
    <row r="1895" spans="1:28" ht="15">
      <c r="A1895" s="247" t="s">
        <v>5909</v>
      </c>
      <c r="B1895" s="287" t="s">
        <v>5910</v>
      </c>
      <c r="C1895" s="287" t="s">
        <v>5911</v>
      </c>
      <c r="D1895" s="305">
        <v>32</v>
      </c>
      <c r="E1895" s="287" t="s">
        <v>349</v>
      </c>
      <c r="F1895" s="289">
        <v>43707</v>
      </c>
      <c r="G1895" s="290" t="s">
        <v>5832</v>
      </c>
      <c r="H1895" s="290" t="s">
        <v>3471</v>
      </c>
      <c r="I1895" s="291">
        <v>9</v>
      </c>
      <c r="J1895" s="291">
        <v>1</v>
      </c>
      <c r="K1895" s="290" t="s">
        <v>438</v>
      </c>
      <c r="L1895" s="292">
        <v>63.05</v>
      </c>
      <c r="M1895" s="293" t="s">
        <v>3472</v>
      </c>
      <c r="N1895" s="293" t="s">
        <v>3473</v>
      </c>
      <c r="O1895" s="294" t="e">
        <v>#N/A</v>
      </c>
      <c r="P1895" s="295">
        <v>1.5286803</v>
      </c>
      <c r="Q1895" s="295" t="s">
        <v>404</v>
      </c>
      <c r="R1895" s="296">
        <v>0</v>
      </c>
      <c r="S1895" s="297">
        <v>6.43156883673595E-4</v>
      </c>
      <c r="T1895" s="297">
        <v>7.3979842533006604E-4</v>
      </c>
      <c r="U1895" s="298">
        <v>0.86936773809250301</v>
      </c>
      <c r="V1895" s="295"/>
      <c r="W1895" s="295"/>
      <c r="X1895" s="295"/>
      <c r="Y1895" s="313"/>
      <c r="Z1895" s="313"/>
      <c r="AA1895" s="301"/>
      <c r="AB1895" s="295"/>
    </row>
    <row r="1896" spans="1:28" ht="15">
      <c r="A1896" s="247" t="s">
        <v>176</v>
      </c>
      <c r="B1896" s="287" t="s">
        <v>5912</v>
      </c>
      <c r="C1896" s="287" t="s">
        <v>5913</v>
      </c>
      <c r="D1896" s="305">
        <v>33</v>
      </c>
      <c r="E1896" s="287" t="s">
        <v>349</v>
      </c>
      <c r="F1896" s="289">
        <v>43707</v>
      </c>
      <c r="G1896" s="290" t="s">
        <v>5832</v>
      </c>
      <c r="H1896" s="290" t="s">
        <v>843</v>
      </c>
      <c r="I1896" s="291">
        <v>10</v>
      </c>
      <c r="J1896" s="291">
        <v>2</v>
      </c>
      <c r="K1896" s="290" t="s">
        <v>438</v>
      </c>
      <c r="L1896" s="292">
        <v>838.42</v>
      </c>
      <c r="M1896" s="293" t="s">
        <v>844</v>
      </c>
      <c r="N1896" s="293" t="s">
        <v>845</v>
      </c>
      <c r="O1896" s="294" t="e">
        <v>#N/A</v>
      </c>
      <c r="P1896" s="295">
        <v>-6.0343741999999999E-2</v>
      </c>
      <c r="Q1896" s="295" t="s">
        <v>408</v>
      </c>
      <c r="R1896" s="296">
        <v>0</v>
      </c>
      <c r="S1896" s="297">
        <v>1.7554022372454649E-3</v>
      </c>
      <c r="T1896" s="297">
        <v>8.3166192935473339E-4</v>
      </c>
      <c r="U1896" s="298">
        <v>2.1107161158710723</v>
      </c>
      <c r="V1896" s="295"/>
      <c r="W1896" s="295"/>
      <c r="X1896" s="295"/>
      <c r="Y1896" s="313"/>
      <c r="Z1896" s="313"/>
      <c r="AA1896" s="301"/>
      <c r="AB1896" s="295"/>
    </row>
    <row r="1897" spans="1:28" ht="15">
      <c r="A1897" s="247" t="s">
        <v>176</v>
      </c>
      <c r="B1897" s="287" t="s">
        <v>5914</v>
      </c>
      <c r="C1897" s="287" t="s">
        <v>5915</v>
      </c>
      <c r="D1897" s="305">
        <v>34</v>
      </c>
      <c r="E1897" s="287" t="s">
        <v>349</v>
      </c>
      <c r="F1897" s="289">
        <v>43707</v>
      </c>
      <c r="G1897" s="290" t="s">
        <v>5832</v>
      </c>
      <c r="H1897" s="290" t="s">
        <v>4001</v>
      </c>
      <c r="I1897" s="291">
        <v>9</v>
      </c>
      <c r="J1897" s="291">
        <v>2</v>
      </c>
      <c r="K1897" s="290" t="s">
        <v>438</v>
      </c>
      <c r="L1897" s="292">
        <v>64.349999999999994</v>
      </c>
      <c r="M1897" s="293" t="s">
        <v>456</v>
      </c>
      <c r="N1897" s="293" t="s">
        <v>4002</v>
      </c>
      <c r="O1897" s="294" t="e">
        <v>#N/A</v>
      </c>
      <c r="P1897" s="295">
        <v>-8.4598119999999994</v>
      </c>
      <c r="Q1897" s="295" t="s">
        <v>447</v>
      </c>
      <c r="R1897" s="296">
        <v>0</v>
      </c>
      <c r="S1897" s="297">
        <v>5.7204461514430323E-3</v>
      </c>
      <c r="T1897" s="297">
        <v>6.0652505131117531E-3</v>
      </c>
      <c r="U1897" s="298">
        <v>0.94315084580211017</v>
      </c>
      <c r="V1897" s="295"/>
      <c r="W1897" s="295"/>
      <c r="X1897" s="295"/>
      <c r="Y1897" s="313"/>
      <c r="Z1897" s="313"/>
      <c r="AA1897" s="301"/>
      <c r="AB1897" s="295"/>
    </row>
    <row r="1898" spans="1:28" ht="15">
      <c r="A1898" s="247" t="s">
        <v>176</v>
      </c>
      <c r="B1898" s="287" t="s">
        <v>5916</v>
      </c>
      <c r="C1898" s="287" t="s">
        <v>5917</v>
      </c>
      <c r="D1898" s="305">
        <v>35</v>
      </c>
      <c r="E1898" s="287" t="s">
        <v>349</v>
      </c>
      <c r="F1898" s="289">
        <v>43707</v>
      </c>
      <c r="G1898" s="290" t="s">
        <v>5832</v>
      </c>
      <c r="H1898" s="290" t="s">
        <v>1605</v>
      </c>
      <c r="I1898" s="291">
        <v>10</v>
      </c>
      <c r="J1898" s="291">
        <v>5</v>
      </c>
      <c r="K1898" s="290" t="s">
        <v>438</v>
      </c>
      <c r="L1898" s="292">
        <v>55.04</v>
      </c>
      <c r="M1898" s="293" t="s">
        <v>1606</v>
      </c>
      <c r="N1898" s="293" t="s">
        <v>1607</v>
      </c>
      <c r="O1898" s="294" t="e">
        <v>#N/A</v>
      </c>
      <c r="P1898" s="295">
        <v>1.0450244</v>
      </c>
      <c r="Q1898" s="295" t="s">
        <v>408</v>
      </c>
      <c r="R1898" s="296">
        <v>0</v>
      </c>
      <c r="S1898" s="297">
        <v>5.4193285242205907E-3</v>
      </c>
      <c r="T1898" s="297">
        <v>8.7358362504571848E-3</v>
      </c>
      <c r="U1898" s="298">
        <v>0.62035601044341615</v>
      </c>
      <c r="V1898" s="295"/>
      <c r="W1898" s="295"/>
      <c r="X1898" s="295"/>
      <c r="Y1898" s="313"/>
      <c r="Z1898" s="313"/>
      <c r="AA1898" s="301"/>
      <c r="AB1898" s="295"/>
    </row>
    <row r="1899" spans="1:28" ht="15">
      <c r="A1899" s="247" t="s">
        <v>176</v>
      </c>
      <c r="B1899" s="287" t="s">
        <v>5918</v>
      </c>
      <c r="C1899" s="287" t="s">
        <v>5919</v>
      </c>
      <c r="D1899" s="305">
        <v>36</v>
      </c>
      <c r="E1899" s="287" t="s">
        <v>349</v>
      </c>
      <c r="F1899" s="289">
        <v>43707</v>
      </c>
      <c r="G1899" s="290" t="s">
        <v>5832</v>
      </c>
      <c r="H1899" s="290" t="s">
        <v>3025</v>
      </c>
      <c r="I1899" s="291">
        <v>9</v>
      </c>
      <c r="J1899" s="291">
        <v>7</v>
      </c>
      <c r="K1899" s="290" t="s">
        <v>438</v>
      </c>
      <c r="L1899" s="292">
        <v>52.18</v>
      </c>
      <c r="M1899" s="293" t="s">
        <v>3026</v>
      </c>
      <c r="N1899" s="293" t="s">
        <v>3027</v>
      </c>
      <c r="O1899" s="294" t="e">
        <v>#N/A</v>
      </c>
      <c r="P1899" s="295">
        <v>-9.7494960000000006</v>
      </c>
      <c r="Q1899" s="295" t="s">
        <v>484</v>
      </c>
      <c r="R1899" s="296">
        <v>0</v>
      </c>
      <c r="S1899" s="297">
        <v>1.4233767883890477E-3</v>
      </c>
      <c r="T1899" s="297">
        <v>2.4125738913164598E-3</v>
      </c>
      <c r="U1899" s="298">
        <v>0.58998267100219648</v>
      </c>
      <c r="V1899" s="295"/>
      <c r="W1899" s="295"/>
      <c r="X1899" s="295"/>
      <c r="Y1899" s="313"/>
      <c r="Z1899" s="313"/>
      <c r="AA1899" s="301"/>
      <c r="AB1899" s="295"/>
    </row>
    <row r="1900" spans="1:28" ht="15">
      <c r="A1900" s="247" t="s">
        <v>176</v>
      </c>
      <c r="B1900" s="287" t="s">
        <v>5920</v>
      </c>
      <c r="C1900" s="287" t="s">
        <v>5921</v>
      </c>
      <c r="D1900" s="305">
        <v>37</v>
      </c>
      <c r="E1900" s="287" t="s">
        <v>349</v>
      </c>
      <c r="F1900" s="289">
        <v>43707</v>
      </c>
      <c r="G1900" s="290" t="s">
        <v>5832</v>
      </c>
      <c r="H1900" s="290" t="s">
        <v>5710</v>
      </c>
      <c r="I1900" s="291">
        <v>9</v>
      </c>
      <c r="J1900" s="291">
        <v>5</v>
      </c>
      <c r="K1900" s="290" t="s">
        <v>438</v>
      </c>
      <c r="L1900" s="292">
        <v>204.35</v>
      </c>
      <c r="M1900" s="293" t="s">
        <v>5711</v>
      </c>
      <c r="N1900" s="293" t="s">
        <v>5712</v>
      </c>
      <c r="O1900" s="294" t="e">
        <v>#N/A</v>
      </c>
      <c r="P1900" s="295">
        <v>-4.3999614999999999</v>
      </c>
      <c r="Q1900" s="295" t="s">
        <v>447</v>
      </c>
      <c r="R1900" s="296">
        <v>0</v>
      </c>
      <c r="S1900" s="297">
        <v>2.3535247538383698E-3</v>
      </c>
      <c r="T1900" s="297">
        <v>1.4053151033642445E-3</v>
      </c>
      <c r="U1900" s="298">
        <v>1.6747309896578819</v>
      </c>
      <c r="V1900" s="295"/>
      <c r="W1900" s="295"/>
      <c r="X1900" s="295"/>
      <c r="Y1900" s="313"/>
      <c r="Z1900" s="313"/>
      <c r="AA1900" s="301"/>
      <c r="AB1900" s="295"/>
    </row>
    <row r="1901" spans="1:28" ht="15">
      <c r="A1901" s="247" t="s">
        <v>176</v>
      </c>
      <c r="B1901" s="287" t="s">
        <v>5922</v>
      </c>
      <c r="C1901" s="287" t="s">
        <v>5923</v>
      </c>
      <c r="D1901" s="305">
        <v>38</v>
      </c>
      <c r="E1901" s="287" t="s">
        <v>349</v>
      </c>
      <c r="F1901" s="289">
        <v>43707</v>
      </c>
      <c r="G1901" s="290" t="s">
        <v>5832</v>
      </c>
      <c r="H1901" s="290" t="s">
        <v>543</v>
      </c>
      <c r="I1901" s="291">
        <v>10</v>
      </c>
      <c r="J1901" s="291">
        <v>3</v>
      </c>
      <c r="K1901" s="290" t="s">
        <v>438</v>
      </c>
      <c r="L1901" s="292">
        <v>21.99</v>
      </c>
      <c r="M1901" s="293" t="s">
        <v>544</v>
      </c>
      <c r="N1901" s="293" t="s">
        <v>545</v>
      </c>
      <c r="O1901" s="294" t="e">
        <v>#N/A</v>
      </c>
      <c r="P1901" s="295">
        <v>-10.518521</v>
      </c>
      <c r="Q1901" s="295" t="s">
        <v>484</v>
      </c>
      <c r="R1901" s="296">
        <v>0</v>
      </c>
      <c r="S1901" s="297">
        <v>2.5896287985184021E-4</v>
      </c>
      <c r="T1901" s="297">
        <v>3.8110823352843374E-4</v>
      </c>
      <c r="U1901" s="298">
        <v>0.67949956749627527</v>
      </c>
      <c r="V1901" s="295"/>
      <c r="W1901" s="295"/>
      <c r="X1901" s="295"/>
      <c r="Y1901" s="313"/>
      <c r="Z1901" s="313"/>
      <c r="AA1901" s="301"/>
      <c r="AB1901" s="295"/>
    </row>
    <row r="1902" spans="1:28" ht="15">
      <c r="A1902" s="247" t="s">
        <v>176</v>
      </c>
      <c r="B1902" s="287" t="s">
        <v>5924</v>
      </c>
      <c r="C1902" s="287" t="s">
        <v>5925</v>
      </c>
      <c r="D1902" s="305">
        <v>39</v>
      </c>
      <c r="E1902" s="287" t="s">
        <v>349</v>
      </c>
      <c r="F1902" s="289">
        <v>43707</v>
      </c>
      <c r="G1902" s="290" t="s">
        <v>5832</v>
      </c>
      <c r="H1902" s="290" t="s">
        <v>3455</v>
      </c>
      <c r="I1902" s="291">
        <v>9</v>
      </c>
      <c r="J1902" s="291">
        <v>7</v>
      </c>
      <c r="K1902" s="290" t="s">
        <v>438</v>
      </c>
      <c r="L1902" s="292">
        <v>127.32</v>
      </c>
      <c r="M1902" s="293" t="s">
        <v>3456</v>
      </c>
      <c r="N1902" s="293" t="s">
        <v>3457</v>
      </c>
      <c r="O1902" s="294" t="e">
        <v>#N/A</v>
      </c>
      <c r="P1902" s="295">
        <v>3.1974195999999999</v>
      </c>
      <c r="Q1902" s="295" t="s">
        <v>447</v>
      </c>
      <c r="R1902" s="296">
        <v>0</v>
      </c>
      <c r="S1902" s="297">
        <v>2.0078640841150251E-4</v>
      </c>
      <c r="T1902" s="297">
        <v>9.3861681875329419E-4</v>
      </c>
      <c r="U1902" s="298">
        <v>0.21391733495484824</v>
      </c>
      <c r="V1902" s="295"/>
      <c r="W1902" s="295"/>
      <c r="X1902" s="295"/>
      <c r="Y1902" s="313"/>
      <c r="Z1902" s="313"/>
      <c r="AA1902" s="301"/>
      <c r="AB1902" s="295"/>
    </row>
    <row r="1903" spans="1:28" ht="15">
      <c r="A1903" s="247" t="s">
        <v>5926</v>
      </c>
      <c r="B1903" s="287" t="s">
        <v>5927</v>
      </c>
      <c r="C1903" s="287" t="s">
        <v>5928</v>
      </c>
      <c r="D1903" s="305">
        <v>40</v>
      </c>
      <c r="E1903" s="287" t="s">
        <v>349</v>
      </c>
      <c r="F1903" s="289">
        <v>43707</v>
      </c>
      <c r="G1903" s="290" t="s">
        <v>5832</v>
      </c>
      <c r="H1903" s="290" t="s">
        <v>2380</v>
      </c>
      <c r="I1903" s="291">
        <v>10</v>
      </c>
      <c r="J1903" s="291">
        <v>1</v>
      </c>
      <c r="K1903" s="290" t="s">
        <v>438</v>
      </c>
      <c r="L1903" s="292">
        <v>110.15</v>
      </c>
      <c r="M1903" s="293" t="s">
        <v>2381</v>
      </c>
      <c r="N1903" s="293" t="s">
        <v>2382</v>
      </c>
      <c r="O1903" s="294" t="e">
        <v>#N/A</v>
      </c>
      <c r="P1903" s="295">
        <v>-15.507035999999999</v>
      </c>
      <c r="Q1903" s="295" t="s">
        <v>408</v>
      </c>
      <c r="R1903" s="296">
        <v>0</v>
      </c>
      <c r="S1903" s="297">
        <v>9.3938618999515335E-4</v>
      </c>
      <c r="T1903" s="297">
        <v>4.3210443074061304E-4</v>
      </c>
      <c r="U1903" s="298">
        <v>2.1739795363474421</v>
      </c>
      <c r="V1903" s="295"/>
      <c r="W1903" s="295"/>
      <c r="X1903" s="295"/>
      <c r="Y1903" s="313"/>
      <c r="Z1903" s="313"/>
      <c r="AA1903" s="301"/>
      <c r="AB1903" s="295"/>
    </row>
    <row r="1904" spans="1:28" ht="15">
      <c r="A1904" s="247" t="s">
        <v>176</v>
      </c>
      <c r="B1904" s="287" t="s">
        <v>5929</v>
      </c>
      <c r="C1904" s="287" t="s">
        <v>5930</v>
      </c>
      <c r="D1904" s="305">
        <v>41</v>
      </c>
      <c r="E1904" s="287" t="s">
        <v>349</v>
      </c>
      <c r="F1904" s="289">
        <v>43707</v>
      </c>
      <c r="G1904" s="290" t="s">
        <v>5832</v>
      </c>
      <c r="H1904" s="290" t="s">
        <v>726</v>
      </c>
      <c r="I1904" s="291">
        <v>10</v>
      </c>
      <c r="J1904" s="291">
        <v>3</v>
      </c>
      <c r="K1904" s="290" t="s">
        <v>438</v>
      </c>
      <c r="L1904" s="292">
        <v>132.86000000000001</v>
      </c>
      <c r="M1904" s="293" t="s">
        <v>727</v>
      </c>
      <c r="N1904" s="293" t="s">
        <v>728</v>
      </c>
      <c r="O1904" s="294" t="e">
        <v>#N/A</v>
      </c>
      <c r="P1904" s="295">
        <v>-7.1007490000000004</v>
      </c>
      <c r="Q1904" s="295" t="s">
        <v>404</v>
      </c>
      <c r="R1904" s="296">
        <v>0</v>
      </c>
      <c r="S1904" s="297">
        <v>9.7778106837259843E-4</v>
      </c>
      <c r="T1904" s="297">
        <v>8.4108284148482013E-4</v>
      </c>
      <c r="U1904" s="298">
        <v>1.1625264720018016</v>
      </c>
      <c r="V1904" s="295"/>
      <c r="W1904" s="295"/>
      <c r="X1904" s="295"/>
      <c r="Y1904" s="313"/>
      <c r="Z1904" s="313"/>
      <c r="AA1904" s="301"/>
      <c r="AB1904" s="295"/>
    </row>
    <row r="1905" spans="1:28" ht="15">
      <c r="A1905" s="247" t="s">
        <v>5931</v>
      </c>
      <c r="B1905" s="287" t="s">
        <v>5932</v>
      </c>
      <c r="C1905" s="287" t="s">
        <v>5933</v>
      </c>
      <c r="D1905" s="305">
        <v>42</v>
      </c>
      <c r="E1905" s="287" t="s">
        <v>349</v>
      </c>
      <c r="F1905" s="289">
        <v>43707</v>
      </c>
      <c r="G1905" s="290" t="s">
        <v>5832</v>
      </c>
      <c r="H1905" s="290" t="s">
        <v>4646</v>
      </c>
      <c r="I1905" s="291">
        <v>9</v>
      </c>
      <c r="J1905" s="291">
        <v>1</v>
      </c>
      <c r="K1905" s="290" t="s">
        <v>438</v>
      </c>
      <c r="L1905" s="292">
        <v>107.04</v>
      </c>
      <c r="M1905" s="293" t="s">
        <v>4647</v>
      </c>
      <c r="N1905" s="293" t="s">
        <v>4648</v>
      </c>
      <c r="O1905" s="294" t="e">
        <v>#N/A</v>
      </c>
      <c r="P1905" s="295">
        <v>-3.9236127999999999</v>
      </c>
      <c r="Q1905" s="295" t="s">
        <v>408</v>
      </c>
      <c r="R1905" s="296">
        <v>0</v>
      </c>
      <c r="S1905" s="297">
        <v>1.0305872026145869E-3</v>
      </c>
      <c r="T1905" s="297">
        <v>2.2448288089425895E-3</v>
      </c>
      <c r="U1905" s="298">
        <v>0.45909389549398988</v>
      </c>
      <c r="V1905" s="295"/>
      <c r="W1905" s="295"/>
      <c r="X1905" s="295"/>
      <c r="Y1905" s="313"/>
      <c r="Z1905" s="313"/>
      <c r="AA1905" s="301"/>
      <c r="AB1905" s="295"/>
    </row>
    <row r="1906" spans="1:28" ht="15">
      <c r="A1906" s="247" t="s">
        <v>176</v>
      </c>
      <c r="B1906" s="287" t="s">
        <v>5934</v>
      </c>
      <c r="C1906" s="287" t="s">
        <v>5935</v>
      </c>
      <c r="D1906" s="305">
        <v>43</v>
      </c>
      <c r="E1906" s="287" t="s">
        <v>349</v>
      </c>
      <c r="F1906" s="289">
        <v>43707</v>
      </c>
      <c r="G1906" s="290" t="s">
        <v>5832</v>
      </c>
      <c r="H1906" s="290" t="s">
        <v>5629</v>
      </c>
      <c r="I1906" s="291">
        <v>10</v>
      </c>
      <c r="J1906" s="291">
        <v>3</v>
      </c>
      <c r="K1906" s="290" t="s">
        <v>438</v>
      </c>
      <c r="L1906" s="292">
        <v>161.72</v>
      </c>
      <c r="M1906" s="293" t="s">
        <v>5630</v>
      </c>
      <c r="N1906" s="293" t="s">
        <v>5631</v>
      </c>
      <c r="O1906" s="294" t="e">
        <v>#N/A</v>
      </c>
      <c r="P1906" s="295">
        <v>-6.3415765999999998</v>
      </c>
      <c r="Q1906" s="295" t="s">
        <v>395</v>
      </c>
      <c r="R1906" s="296">
        <v>0</v>
      </c>
      <c r="S1906" s="297">
        <v>1.3038817663474831E-3</v>
      </c>
      <c r="T1906" s="297">
        <v>3.8034949183667548E-3</v>
      </c>
      <c r="U1906" s="298">
        <v>0.34281149162344043</v>
      </c>
      <c r="V1906" s="295"/>
      <c r="W1906" s="295"/>
      <c r="X1906" s="295"/>
      <c r="Y1906" s="313"/>
      <c r="Z1906" s="313"/>
      <c r="AA1906" s="301"/>
      <c r="AB1906" s="295"/>
    </row>
    <row r="1907" spans="1:28" ht="15">
      <c r="A1907" s="247" t="s">
        <v>176</v>
      </c>
      <c r="B1907" s="287" t="s">
        <v>5936</v>
      </c>
      <c r="C1907" s="287" t="s">
        <v>5937</v>
      </c>
      <c r="D1907" s="305">
        <v>44</v>
      </c>
      <c r="E1907" s="287" t="s">
        <v>349</v>
      </c>
      <c r="F1907" s="289">
        <v>43707</v>
      </c>
      <c r="G1907" s="290" t="s">
        <v>5832</v>
      </c>
      <c r="H1907" s="290" t="s">
        <v>1489</v>
      </c>
      <c r="I1907" s="291">
        <v>9</v>
      </c>
      <c r="J1907" s="291">
        <v>10</v>
      </c>
      <c r="K1907" s="290" t="s">
        <v>438</v>
      </c>
      <c r="L1907" s="292">
        <v>37.99</v>
      </c>
      <c r="M1907" s="293" t="s">
        <v>1490</v>
      </c>
      <c r="N1907" s="293" t="s">
        <v>1491</v>
      </c>
      <c r="O1907" s="294" t="e">
        <v>#N/A</v>
      </c>
      <c r="P1907" s="295">
        <v>-6.2287625999999996</v>
      </c>
      <c r="Q1907" s="295" t="s">
        <v>280</v>
      </c>
      <c r="R1907" s="296">
        <v>0</v>
      </c>
      <c r="S1907" s="297">
        <v>1.1382539346895725E-4</v>
      </c>
      <c r="T1907" s="297">
        <v>1.5907842409338329E-4</v>
      </c>
      <c r="U1907" s="298">
        <v>0.71553005454805541</v>
      </c>
      <c r="V1907" s="295"/>
      <c r="W1907" s="295"/>
      <c r="X1907" s="295"/>
      <c r="Y1907" s="313"/>
      <c r="Z1907" s="313"/>
      <c r="AA1907" s="301"/>
      <c r="AB1907" s="295"/>
    </row>
    <row r="1908" spans="1:28" ht="15">
      <c r="A1908" s="247" t="s">
        <v>176</v>
      </c>
      <c r="B1908" s="287" t="s">
        <v>5938</v>
      </c>
      <c r="C1908" s="287" t="s">
        <v>5939</v>
      </c>
      <c r="D1908" s="305">
        <v>45</v>
      </c>
      <c r="E1908" s="287" t="s">
        <v>349</v>
      </c>
      <c r="F1908" s="289">
        <v>43707</v>
      </c>
      <c r="G1908" s="290" t="s">
        <v>5832</v>
      </c>
      <c r="H1908" s="290" t="s">
        <v>2503</v>
      </c>
      <c r="I1908" s="291">
        <v>10</v>
      </c>
      <c r="J1908" s="291">
        <v>2</v>
      </c>
      <c r="K1908" s="290" t="s">
        <v>438</v>
      </c>
      <c r="L1908" s="292">
        <v>144.58000000000001</v>
      </c>
      <c r="M1908" s="293" t="s">
        <v>2504</v>
      </c>
      <c r="N1908" s="293" t="s">
        <v>2505</v>
      </c>
      <c r="O1908" s="294" t="e">
        <v>#N/A</v>
      </c>
      <c r="P1908" s="295">
        <v>-3.1287313000000001</v>
      </c>
      <c r="Q1908" s="295" t="s">
        <v>399</v>
      </c>
      <c r="R1908" s="296">
        <v>0</v>
      </c>
      <c r="S1908" s="297">
        <v>3.7016575772735871E-5</v>
      </c>
      <c r="T1908" s="297">
        <v>5.0348732836890406E-4</v>
      </c>
      <c r="U1908" s="298">
        <v>7.3520372186236846E-2</v>
      </c>
      <c r="V1908" s="295"/>
      <c r="W1908" s="295"/>
      <c r="X1908" s="295"/>
      <c r="Y1908" s="313"/>
      <c r="Z1908" s="313"/>
      <c r="AA1908" s="301"/>
      <c r="AB1908" s="295"/>
    </row>
    <row r="1909" spans="1:28" ht="15">
      <c r="A1909" s="247" t="s">
        <v>5940</v>
      </c>
      <c r="B1909" s="287" t="s">
        <v>5941</v>
      </c>
      <c r="C1909" s="287" t="s">
        <v>5942</v>
      </c>
      <c r="D1909" s="305">
        <v>46</v>
      </c>
      <c r="E1909" s="287" t="s">
        <v>349</v>
      </c>
      <c r="F1909" s="289">
        <v>43707</v>
      </c>
      <c r="G1909" s="290" t="s">
        <v>5832</v>
      </c>
      <c r="H1909" s="290" t="s">
        <v>748</v>
      </c>
      <c r="I1909" s="291">
        <v>9</v>
      </c>
      <c r="J1909" s="291">
        <v>1</v>
      </c>
      <c r="K1909" s="290" t="s">
        <v>438</v>
      </c>
      <c r="L1909" s="292">
        <v>81.95</v>
      </c>
      <c r="M1909" s="293" t="s">
        <v>749</v>
      </c>
      <c r="N1909" s="293" t="s">
        <v>750</v>
      </c>
      <c r="O1909" s="294" t="e">
        <v>#N/A</v>
      </c>
      <c r="P1909" s="295">
        <v>-6.4767064999999997</v>
      </c>
      <c r="Q1909" s="295" t="s">
        <v>404</v>
      </c>
      <c r="R1909" s="296">
        <v>0</v>
      </c>
      <c r="S1909" s="297">
        <v>1.0693938058612162E-3</v>
      </c>
      <c r="T1909" s="297">
        <v>1.0803086649136685E-3</v>
      </c>
      <c r="U1909" s="298">
        <v>0.9898965366038931</v>
      </c>
      <c r="V1909" s="295"/>
      <c r="W1909" s="295"/>
      <c r="X1909" s="295"/>
      <c r="Y1909" s="313"/>
      <c r="Z1909" s="313"/>
      <c r="AA1909" s="301"/>
      <c r="AB1909" s="295"/>
    </row>
    <row r="1910" spans="1:28" ht="15">
      <c r="A1910" s="247" t="s">
        <v>5943</v>
      </c>
      <c r="B1910" s="287" t="s">
        <v>5944</v>
      </c>
      <c r="C1910" s="287" t="s">
        <v>5945</v>
      </c>
      <c r="D1910" s="305">
        <v>47</v>
      </c>
      <c r="E1910" s="287" t="s">
        <v>349</v>
      </c>
      <c r="F1910" s="289">
        <v>43707</v>
      </c>
      <c r="G1910" s="290" t="s">
        <v>5832</v>
      </c>
      <c r="H1910" s="290" t="s">
        <v>1721</v>
      </c>
      <c r="I1910" s="291">
        <v>9</v>
      </c>
      <c r="J1910" s="291">
        <v>1</v>
      </c>
      <c r="K1910" s="290" t="s">
        <v>438</v>
      </c>
      <c r="L1910" s="292">
        <v>161.54</v>
      </c>
      <c r="M1910" s="293" t="s">
        <v>1722</v>
      </c>
      <c r="N1910" s="293" t="s">
        <v>1723</v>
      </c>
      <c r="O1910" s="294" t="e">
        <v>#N/A</v>
      </c>
      <c r="P1910" s="295">
        <v>1.4368533999999999</v>
      </c>
      <c r="Q1910" s="295" t="s">
        <v>408</v>
      </c>
      <c r="R1910" s="296">
        <v>0</v>
      </c>
      <c r="S1910" s="297">
        <v>6.934364125029648E-4</v>
      </c>
      <c r="T1910" s="297">
        <v>1.0713410671797457E-3</v>
      </c>
      <c r="U1910" s="298">
        <v>0.6472601804842627</v>
      </c>
      <c r="V1910" s="295"/>
      <c r="W1910" s="295"/>
      <c r="X1910" s="295"/>
      <c r="Y1910" s="313"/>
      <c r="Z1910" s="313"/>
      <c r="AA1910" s="301"/>
      <c r="AB1910" s="295"/>
    </row>
    <row r="1911" spans="1:28" ht="15">
      <c r="A1911" s="247" t="s">
        <v>176</v>
      </c>
      <c r="B1911" s="287" t="s">
        <v>5946</v>
      </c>
      <c r="C1911" s="287" t="s">
        <v>5947</v>
      </c>
      <c r="D1911" s="305">
        <v>48</v>
      </c>
      <c r="E1911" s="287" t="s">
        <v>349</v>
      </c>
      <c r="F1911" s="289">
        <v>43707</v>
      </c>
      <c r="G1911" s="290" t="s">
        <v>5832</v>
      </c>
      <c r="H1911" s="290" t="s">
        <v>743</v>
      </c>
      <c r="I1911" s="291">
        <v>10</v>
      </c>
      <c r="J1911" s="291">
        <v>12</v>
      </c>
      <c r="K1911" s="290" t="s">
        <v>438</v>
      </c>
      <c r="L1911" s="292">
        <v>84.87</v>
      </c>
      <c r="M1911" s="293" t="s">
        <v>744</v>
      </c>
      <c r="N1911" s="293" t="s">
        <v>745</v>
      </c>
      <c r="O1911" s="294" t="e">
        <v>#N/A</v>
      </c>
      <c r="P1911" s="295">
        <v>-5.4088592999999996</v>
      </c>
      <c r="Q1911" s="295" t="s">
        <v>404</v>
      </c>
      <c r="R1911" s="296">
        <v>0</v>
      </c>
      <c r="S1911" s="297">
        <v>1.6380570537349008E-4</v>
      </c>
      <c r="T1911" s="297">
        <v>3.7201700844447845E-4</v>
      </c>
      <c r="U1911" s="298">
        <v>0.44031778562602253</v>
      </c>
      <c r="V1911" s="295"/>
      <c r="W1911" s="295"/>
      <c r="X1911" s="295"/>
      <c r="Y1911" s="313"/>
      <c r="Z1911" s="313"/>
      <c r="AA1911" s="301"/>
      <c r="AB1911" s="295"/>
    </row>
    <row r="1912" spans="1:28" ht="15">
      <c r="A1912" s="247" t="s">
        <v>176</v>
      </c>
      <c r="B1912" s="287" t="s">
        <v>5948</v>
      </c>
      <c r="C1912" s="287" t="s">
        <v>5949</v>
      </c>
      <c r="D1912" s="305">
        <v>49</v>
      </c>
      <c r="E1912" s="287" t="s">
        <v>349</v>
      </c>
      <c r="F1912" s="289">
        <v>43707</v>
      </c>
      <c r="G1912" s="290" t="s">
        <v>5832</v>
      </c>
      <c r="H1912" s="290" t="s">
        <v>3720</v>
      </c>
      <c r="I1912" s="291">
        <v>10</v>
      </c>
      <c r="J1912" s="291">
        <v>5</v>
      </c>
      <c r="K1912" s="290" t="s">
        <v>438</v>
      </c>
      <c r="L1912" s="292">
        <v>46.57</v>
      </c>
      <c r="M1912" s="293" t="s">
        <v>3721</v>
      </c>
      <c r="N1912" s="293" t="s">
        <v>3722</v>
      </c>
      <c r="O1912" s="294" t="e">
        <v>#N/A</v>
      </c>
      <c r="P1912" s="295">
        <v>-5.3707894999999999</v>
      </c>
      <c r="Q1912" s="295" t="s">
        <v>399</v>
      </c>
      <c r="R1912" s="296">
        <v>0</v>
      </c>
      <c r="S1912" s="297">
        <v>8.5388857892789195E-3</v>
      </c>
      <c r="T1912" s="297">
        <v>7.6070969522114484E-3</v>
      </c>
      <c r="U1912" s="298">
        <v>1.1224894125736877</v>
      </c>
      <c r="V1912" s="295"/>
      <c r="W1912" s="295"/>
      <c r="X1912" s="295"/>
      <c r="Y1912" s="313"/>
      <c r="Z1912" s="313"/>
      <c r="AA1912" s="301"/>
      <c r="AB1912" s="295"/>
    </row>
    <row r="1913" spans="1:28" ht="15">
      <c r="A1913" s="247" t="s">
        <v>176</v>
      </c>
      <c r="B1913" s="287" t="s">
        <v>5950</v>
      </c>
      <c r="C1913" s="287" t="s">
        <v>5951</v>
      </c>
      <c r="D1913" s="305">
        <v>50</v>
      </c>
      <c r="E1913" s="287" t="s">
        <v>349</v>
      </c>
      <c r="F1913" s="289">
        <v>43707</v>
      </c>
      <c r="G1913" s="290" t="s">
        <v>5832</v>
      </c>
      <c r="H1913" s="290" t="s">
        <v>2965</v>
      </c>
      <c r="I1913" s="291">
        <v>10</v>
      </c>
      <c r="J1913" s="291">
        <v>2</v>
      </c>
      <c r="K1913" s="290" t="s">
        <v>438</v>
      </c>
      <c r="L1913" s="292">
        <v>141.63</v>
      </c>
      <c r="M1913" s="293" t="s">
        <v>2966</v>
      </c>
      <c r="N1913" s="293" t="s">
        <v>2967</v>
      </c>
      <c r="O1913" s="294" t="e">
        <v>#N/A</v>
      </c>
      <c r="P1913" s="295">
        <v>-0.19935965999999999</v>
      </c>
      <c r="Q1913" s="295" t="s">
        <v>408</v>
      </c>
      <c r="R1913" s="296">
        <v>0</v>
      </c>
      <c r="S1913" s="297">
        <v>2.5009559775892565E-3</v>
      </c>
      <c r="T1913" s="297">
        <v>1.6148897113123122E-3</v>
      </c>
      <c r="U1913" s="298">
        <v>1.5486853127306743</v>
      </c>
      <c r="V1913" s="295"/>
      <c r="W1913" s="295"/>
      <c r="X1913" s="295"/>
      <c r="Y1913" s="313"/>
      <c r="Z1913" s="313"/>
      <c r="AA1913" s="301"/>
      <c r="AB1913" s="295"/>
    </row>
    <row r="1914" spans="1:28" ht="15">
      <c r="A1914" s="247" t="s">
        <v>5952</v>
      </c>
      <c r="B1914" s="287" t="s">
        <v>5953</v>
      </c>
      <c r="C1914" s="287" t="s">
        <v>5954</v>
      </c>
      <c r="D1914" s="305">
        <v>51</v>
      </c>
      <c r="E1914" s="287" t="s">
        <v>349</v>
      </c>
      <c r="F1914" s="289">
        <v>43707</v>
      </c>
      <c r="G1914" s="290" t="s">
        <v>5832</v>
      </c>
      <c r="H1914" s="290" t="s">
        <v>5955</v>
      </c>
      <c r="I1914" s="291">
        <v>9</v>
      </c>
      <c r="J1914" s="291">
        <v>1</v>
      </c>
      <c r="K1914" s="290" t="s">
        <v>438</v>
      </c>
      <c r="L1914" s="292">
        <v>116.78</v>
      </c>
      <c r="M1914" s="293" t="s">
        <v>5956</v>
      </c>
      <c r="N1914" s="293" t="s">
        <v>5957</v>
      </c>
      <c r="O1914" s="294" t="e">
        <v>#N/A</v>
      </c>
      <c r="P1914" s="295">
        <v>3.3238530000000002</v>
      </c>
      <c r="Q1914" s="295" t="s">
        <v>395</v>
      </c>
      <c r="R1914" s="296">
        <v>0</v>
      </c>
      <c r="S1914" s="297">
        <v>9.4470192163575539E-4</v>
      </c>
      <c r="T1914" s="297">
        <v>1.4937730549387158E-3</v>
      </c>
      <c r="U1914" s="298">
        <v>0.63242667185110868</v>
      </c>
      <c r="V1914" s="295"/>
      <c r="W1914" s="295"/>
      <c r="X1914" s="295"/>
      <c r="Y1914" s="313"/>
      <c r="Z1914" s="313"/>
      <c r="AA1914" s="301"/>
      <c r="AB1914" s="295"/>
    </row>
    <row r="1915" spans="1:28" ht="15">
      <c r="A1915" s="247" t="s">
        <v>5958</v>
      </c>
      <c r="B1915" s="287" t="s">
        <v>5959</v>
      </c>
      <c r="C1915" s="287" t="s">
        <v>5960</v>
      </c>
      <c r="D1915" s="305">
        <v>52</v>
      </c>
      <c r="E1915" s="287" t="s">
        <v>349</v>
      </c>
      <c r="F1915" s="289">
        <v>43707</v>
      </c>
      <c r="G1915" s="290" t="s">
        <v>5832</v>
      </c>
      <c r="H1915" s="290" t="s">
        <v>768</v>
      </c>
      <c r="I1915" s="291">
        <v>9</v>
      </c>
      <c r="J1915" s="291">
        <v>1</v>
      </c>
      <c r="K1915" s="290" t="s">
        <v>438</v>
      </c>
      <c r="L1915" s="292">
        <v>139.19999999999999</v>
      </c>
      <c r="M1915" s="293" t="s">
        <v>769</v>
      </c>
      <c r="N1915" s="293" t="s">
        <v>770</v>
      </c>
      <c r="O1915" s="294" t="e">
        <v>#N/A</v>
      </c>
      <c r="P1915" s="295">
        <v>0.79182386000000005</v>
      </c>
      <c r="Q1915" s="295" t="s">
        <v>447</v>
      </c>
      <c r="R1915" s="296">
        <v>0</v>
      </c>
      <c r="S1915" s="297">
        <v>9.348897884432103E-4</v>
      </c>
      <c r="T1915" s="297">
        <v>1.1587610570715462E-3</v>
      </c>
      <c r="U1915" s="298">
        <v>0.80680118022423908</v>
      </c>
      <c r="V1915" s="295"/>
      <c r="W1915" s="295"/>
      <c r="X1915" s="295"/>
      <c r="Y1915" s="313"/>
      <c r="Z1915" s="313"/>
      <c r="AA1915" s="301"/>
      <c r="AB1915" s="295"/>
    </row>
    <row r="1916" spans="1:28" ht="15">
      <c r="A1916" s="247" t="s">
        <v>176</v>
      </c>
      <c r="B1916" s="287" t="s">
        <v>5961</v>
      </c>
      <c r="C1916" s="287" t="s">
        <v>5962</v>
      </c>
      <c r="D1916" s="305">
        <v>53</v>
      </c>
      <c r="E1916" s="287" t="s">
        <v>349</v>
      </c>
      <c r="F1916" s="289">
        <v>43707</v>
      </c>
      <c r="G1916" s="290" t="s">
        <v>5832</v>
      </c>
      <c r="H1916" s="290" t="s">
        <v>779</v>
      </c>
      <c r="I1916" s="291">
        <v>9</v>
      </c>
      <c r="J1916" s="291">
        <v>2</v>
      </c>
      <c r="K1916" s="290" t="s">
        <v>438</v>
      </c>
      <c r="L1916" s="292">
        <v>96.27</v>
      </c>
      <c r="M1916" s="293" t="s">
        <v>780</v>
      </c>
      <c r="N1916" s="293" t="s">
        <v>781</v>
      </c>
      <c r="O1916" s="294" t="e">
        <v>#N/A</v>
      </c>
      <c r="P1916" s="295">
        <v>-5.0318719999999999</v>
      </c>
      <c r="Q1916" s="295" t="s">
        <v>280</v>
      </c>
      <c r="R1916" s="296">
        <v>0</v>
      </c>
      <c r="S1916" s="297">
        <v>1.5335507061770861E-4</v>
      </c>
      <c r="T1916" s="297">
        <v>3.715779196611948E-4</v>
      </c>
      <c r="U1916" s="298">
        <v>0.41271308789698252</v>
      </c>
      <c r="V1916" s="295"/>
      <c r="W1916" s="295"/>
      <c r="X1916" s="295"/>
      <c r="Y1916" s="313"/>
      <c r="Z1916" s="313"/>
      <c r="AA1916" s="301"/>
      <c r="AB1916" s="295"/>
    </row>
    <row r="1917" spans="1:28" ht="15">
      <c r="A1917" s="247" t="s">
        <v>5963</v>
      </c>
      <c r="B1917" s="287" t="s">
        <v>5964</v>
      </c>
      <c r="C1917" s="287" t="s">
        <v>5965</v>
      </c>
      <c r="D1917" s="305">
        <v>54</v>
      </c>
      <c r="E1917" s="287" t="s">
        <v>349</v>
      </c>
      <c r="F1917" s="289">
        <v>43707</v>
      </c>
      <c r="G1917" s="290" t="s">
        <v>5832</v>
      </c>
      <c r="H1917" s="290" t="s">
        <v>1540</v>
      </c>
      <c r="I1917" s="291">
        <v>10</v>
      </c>
      <c r="J1917" s="291">
        <v>1</v>
      </c>
      <c r="K1917" s="290" t="s">
        <v>438</v>
      </c>
      <c r="L1917" s="292">
        <v>26.38</v>
      </c>
      <c r="M1917" s="293" t="s">
        <v>1541</v>
      </c>
      <c r="N1917" s="293" t="s">
        <v>1542</v>
      </c>
      <c r="O1917" s="294" t="e">
        <v>#N/A</v>
      </c>
      <c r="P1917" s="295">
        <v>-8.5136230000000008</v>
      </c>
      <c r="Q1917" s="295" t="s">
        <v>280</v>
      </c>
      <c r="R1917" s="296">
        <v>0</v>
      </c>
      <c r="S1917" s="297">
        <v>7.7886655831882826E-5</v>
      </c>
      <c r="T1917" s="297">
        <v>1.7094521866759787E-4</v>
      </c>
      <c r="U1917" s="298">
        <v>0.45562348241709549</v>
      </c>
      <c r="V1917" s="295"/>
      <c r="W1917" s="295"/>
      <c r="X1917" s="295"/>
      <c r="Y1917" s="313"/>
      <c r="Z1917" s="313"/>
      <c r="AA1917" s="301"/>
      <c r="AB1917" s="295"/>
    </row>
    <row r="1918" spans="1:28" ht="15">
      <c r="A1918" s="247" t="s">
        <v>176</v>
      </c>
      <c r="B1918" s="287" t="s">
        <v>5966</v>
      </c>
      <c r="C1918" s="287" t="s">
        <v>5967</v>
      </c>
      <c r="D1918" s="305">
        <v>55</v>
      </c>
      <c r="E1918" s="287" t="s">
        <v>349</v>
      </c>
      <c r="F1918" s="289">
        <v>43707</v>
      </c>
      <c r="G1918" s="290" t="s">
        <v>5832</v>
      </c>
      <c r="H1918" s="290" t="s">
        <v>3967</v>
      </c>
      <c r="I1918" s="291">
        <v>9</v>
      </c>
      <c r="J1918" s="291">
        <v>2</v>
      </c>
      <c r="K1918" s="290" t="s">
        <v>438</v>
      </c>
      <c r="L1918" s="292">
        <v>107.89</v>
      </c>
      <c r="M1918" s="293" t="s">
        <v>3968</v>
      </c>
      <c r="N1918" s="293" t="s">
        <v>3969</v>
      </c>
      <c r="O1918" s="294" t="e">
        <v>#N/A</v>
      </c>
      <c r="P1918" s="295">
        <v>-0.53953530000000005</v>
      </c>
      <c r="Q1918" s="295" t="s">
        <v>280</v>
      </c>
      <c r="R1918" s="296">
        <v>0</v>
      </c>
      <c r="S1918" s="297">
        <v>6.0870123682907444E-3</v>
      </c>
      <c r="T1918" s="297">
        <v>6.0196794396593254E-3</v>
      </c>
      <c r="U1918" s="298">
        <v>1.0111854674831704</v>
      </c>
      <c r="V1918" s="295"/>
      <c r="W1918" s="295"/>
      <c r="X1918" s="295"/>
      <c r="Y1918" s="313"/>
      <c r="Z1918" s="313"/>
      <c r="AA1918" s="301"/>
      <c r="AB1918" s="295"/>
    </row>
    <row r="1919" spans="1:28" ht="15">
      <c r="A1919" s="247" t="s">
        <v>5968</v>
      </c>
      <c r="B1919" s="287" t="s">
        <v>5969</v>
      </c>
      <c r="C1919" s="287" t="s">
        <v>5970</v>
      </c>
      <c r="D1919" s="305">
        <v>56</v>
      </c>
      <c r="E1919" s="287" t="s">
        <v>349</v>
      </c>
      <c r="F1919" s="289">
        <v>43707</v>
      </c>
      <c r="G1919" s="290" t="s">
        <v>5832</v>
      </c>
      <c r="H1919" s="290" t="s">
        <v>4801</v>
      </c>
      <c r="I1919" s="291">
        <v>9</v>
      </c>
      <c r="J1919" s="291">
        <v>1</v>
      </c>
      <c r="K1919" s="290" t="s">
        <v>438</v>
      </c>
      <c r="L1919" s="292">
        <v>77.38</v>
      </c>
      <c r="M1919" s="293" t="s">
        <v>4802</v>
      </c>
      <c r="N1919" s="293" t="s">
        <v>4803</v>
      </c>
      <c r="O1919" s="294" t="e">
        <v>#N/A</v>
      </c>
      <c r="P1919" s="295">
        <v>-9.2603629999999999</v>
      </c>
      <c r="Q1919" s="295" t="s">
        <v>280</v>
      </c>
      <c r="R1919" s="296">
        <v>0</v>
      </c>
      <c r="S1919" s="297">
        <v>5.0803839611156959E-4</v>
      </c>
      <c r="T1919" s="297">
        <v>8.0327230557815518E-4</v>
      </c>
      <c r="U1919" s="298">
        <v>0.63246098811524321</v>
      </c>
      <c r="V1919" s="295"/>
      <c r="W1919" s="295"/>
      <c r="X1919" s="295"/>
      <c r="Y1919" s="313"/>
      <c r="Z1919" s="313"/>
      <c r="AA1919" s="301"/>
      <c r="AB1919" s="295"/>
    </row>
    <row r="1920" spans="1:28" ht="15">
      <c r="A1920" s="247" t="s">
        <v>5971</v>
      </c>
      <c r="B1920" s="287" t="s">
        <v>5972</v>
      </c>
      <c r="C1920" s="287" t="s">
        <v>5973</v>
      </c>
      <c r="D1920" s="305">
        <v>57</v>
      </c>
      <c r="E1920" s="287" t="s">
        <v>349</v>
      </c>
      <c r="F1920" s="289">
        <v>43707</v>
      </c>
      <c r="G1920" s="290" t="s">
        <v>5832</v>
      </c>
      <c r="H1920" s="290" t="s">
        <v>2833</v>
      </c>
      <c r="I1920" s="291">
        <v>9</v>
      </c>
      <c r="J1920" s="291">
        <v>1</v>
      </c>
      <c r="K1920" s="290" t="s">
        <v>438</v>
      </c>
      <c r="L1920" s="292">
        <v>137.94999999999999</v>
      </c>
      <c r="M1920" s="293" t="s">
        <v>2834</v>
      </c>
      <c r="N1920" s="293" t="s">
        <v>2835</v>
      </c>
      <c r="O1920" s="294" t="e">
        <v>#N/A</v>
      </c>
      <c r="P1920" s="295">
        <v>-4.3813110000000002</v>
      </c>
      <c r="Q1920" s="295" t="s">
        <v>395</v>
      </c>
      <c r="R1920" s="296">
        <v>0</v>
      </c>
      <c r="S1920" s="297">
        <v>3.4544628003135548E-4</v>
      </c>
      <c r="T1920" s="297">
        <v>4.1017530978031033E-4</v>
      </c>
      <c r="U1920" s="298">
        <v>0.8421917940803807</v>
      </c>
      <c r="V1920" s="295"/>
      <c r="W1920" s="295"/>
      <c r="X1920" s="295"/>
      <c r="Y1920" s="313"/>
      <c r="Z1920" s="313"/>
      <c r="AA1920" s="301"/>
      <c r="AB1920" s="295"/>
    </row>
    <row r="1921" spans="1:28" ht="15">
      <c r="A1921" s="247" t="s">
        <v>176</v>
      </c>
      <c r="B1921" s="287" t="s">
        <v>5974</v>
      </c>
      <c r="C1921" s="287" t="s">
        <v>5975</v>
      </c>
      <c r="D1921" s="305">
        <v>58</v>
      </c>
      <c r="E1921" s="287" t="s">
        <v>349</v>
      </c>
      <c r="F1921" s="289">
        <v>43707</v>
      </c>
      <c r="G1921" s="290" t="s">
        <v>5832</v>
      </c>
      <c r="H1921" s="290" t="s">
        <v>3576</v>
      </c>
      <c r="I1921" s="291">
        <v>9</v>
      </c>
      <c r="J1921" s="291">
        <v>4</v>
      </c>
      <c r="K1921" s="290" t="s">
        <v>438</v>
      </c>
      <c r="L1921" s="292">
        <v>114.26</v>
      </c>
      <c r="M1921" s="293" t="s">
        <v>3577</v>
      </c>
      <c r="N1921" s="293" t="s">
        <v>3578</v>
      </c>
      <c r="O1921" s="294" t="e">
        <v>#N/A</v>
      </c>
      <c r="P1921" s="295">
        <v>-1.9749939999999999</v>
      </c>
      <c r="Q1921" s="295" t="s">
        <v>404</v>
      </c>
      <c r="R1921" s="296">
        <v>0</v>
      </c>
      <c r="S1921" s="297">
        <v>2.2840147875727813E-3</v>
      </c>
      <c r="T1921" s="297">
        <v>6.5637032870031128E-3</v>
      </c>
      <c r="U1921" s="298">
        <v>0.34797654429251751</v>
      </c>
      <c r="V1921" s="295"/>
      <c r="W1921" s="295"/>
      <c r="X1921" s="295"/>
      <c r="Y1921" s="313"/>
      <c r="Z1921" s="313"/>
      <c r="AA1921" s="301"/>
      <c r="AB1921" s="295"/>
    </row>
    <row r="1922" spans="1:28" ht="15">
      <c r="A1922" s="247" t="s">
        <v>176</v>
      </c>
      <c r="B1922" s="287" t="s">
        <v>5976</v>
      </c>
      <c r="C1922" s="287" t="s">
        <v>5977</v>
      </c>
      <c r="D1922" s="305">
        <v>59</v>
      </c>
      <c r="E1922" s="287" t="s">
        <v>349</v>
      </c>
      <c r="F1922" s="289">
        <v>43707</v>
      </c>
      <c r="G1922" s="290" t="s">
        <v>5832</v>
      </c>
      <c r="H1922" s="290" t="s">
        <v>3243</v>
      </c>
      <c r="I1922" s="291">
        <v>10</v>
      </c>
      <c r="J1922" s="291">
        <v>2</v>
      </c>
      <c r="K1922" s="290" t="s">
        <v>438</v>
      </c>
      <c r="L1922" s="292">
        <v>60.47</v>
      </c>
      <c r="M1922" s="293" t="s">
        <v>3244</v>
      </c>
      <c r="N1922" s="293" t="s">
        <v>3245</v>
      </c>
      <c r="O1922" s="294" t="e">
        <v>#N/A</v>
      </c>
      <c r="P1922" s="295">
        <v>3.4987926000000003E-2</v>
      </c>
      <c r="Q1922" s="295" t="s">
        <v>408</v>
      </c>
      <c r="R1922" s="296">
        <v>0</v>
      </c>
      <c r="S1922" s="297">
        <v>8.9935118039804194E-4</v>
      </c>
      <c r="T1922" s="297">
        <v>1.2505553382478219E-3</v>
      </c>
      <c r="U1922" s="298">
        <v>0.71916144203433718</v>
      </c>
      <c r="V1922" s="295"/>
      <c r="W1922" s="295"/>
      <c r="X1922" s="295"/>
      <c r="Y1922" s="313"/>
      <c r="Z1922" s="313"/>
      <c r="AA1922" s="301"/>
      <c r="AB1922" s="295"/>
    </row>
    <row r="1923" spans="1:28" ht="15">
      <c r="A1923" s="247" t="s">
        <v>5978</v>
      </c>
      <c r="B1923" s="287" t="s">
        <v>5979</v>
      </c>
      <c r="C1923" s="287" t="s">
        <v>5980</v>
      </c>
      <c r="D1923" s="305">
        <v>60</v>
      </c>
      <c r="E1923" s="287" t="s">
        <v>349</v>
      </c>
      <c r="F1923" s="289">
        <v>43707</v>
      </c>
      <c r="G1923" s="290" t="s">
        <v>5832</v>
      </c>
      <c r="H1923" s="290" t="s">
        <v>2610</v>
      </c>
      <c r="I1923" s="291">
        <v>10</v>
      </c>
      <c r="J1923" s="291">
        <v>1</v>
      </c>
      <c r="K1923" s="290" t="s">
        <v>438</v>
      </c>
      <c r="L1923" s="292">
        <v>14.76</v>
      </c>
      <c r="M1923" s="293" t="s">
        <v>2611</v>
      </c>
      <c r="N1923" s="293" t="s">
        <v>2612</v>
      </c>
      <c r="O1923" s="294" t="e">
        <v>#N/A</v>
      </c>
      <c r="P1923" s="295">
        <v>-10.074788</v>
      </c>
      <c r="Q1923" s="295" t="s">
        <v>408</v>
      </c>
      <c r="R1923" s="296">
        <v>0</v>
      </c>
      <c r="S1923" s="297">
        <v>1.0738869036378663E-4</v>
      </c>
      <c r="T1923" s="297">
        <v>1.9537134960213089E-4</v>
      </c>
      <c r="U1923" s="298">
        <v>0.5496644752799279</v>
      </c>
      <c r="V1923" s="295"/>
      <c r="W1923" s="295"/>
      <c r="X1923" s="295"/>
      <c r="Y1923" s="313"/>
      <c r="Z1923" s="313"/>
      <c r="AA1923" s="301"/>
      <c r="AB1923" s="295"/>
    </row>
    <row r="1924" spans="1:28" ht="15">
      <c r="A1924" s="247" t="s">
        <v>176</v>
      </c>
      <c r="B1924" s="287" t="s">
        <v>5981</v>
      </c>
      <c r="C1924" s="287" t="s">
        <v>5982</v>
      </c>
      <c r="D1924" s="305">
        <v>61</v>
      </c>
      <c r="E1924" s="287" t="s">
        <v>349</v>
      </c>
      <c r="F1924" s="289">
        <v>43707</v>
      </c>
      <c r="G1924" s="290" t="s">
        <v>5832</v>
      </c>
      <c r="H1924" s="290" t="s">
        <v>2616</v>
      </c>
      <c r="I1924" s="291">
        <v>9</v>
      </c>
      <c r="J1924" s="291">
        <v>2</v>
      </c>
      <c r="K1924" s="290" t="s">
        <v>438</v>
      </c>
      <c r="L1924" s="292">
        <v>11.84</v>
      </c>
      <c r="M1924" s="293" t="s">
        <v>2617</v>
      </c>
      <c r="N1924" s="293" t="s">
        <v>2618</v>
      </c>
      <c r="O1924" s="294" t="e">
        <v>#N/A</v>
      </c>
      <c r="P1924" s="295">
        <v>-14.356786</v>
      </c>
      <c r="Q1924" s="295" t="s">
        <v>484</v>
      </c>
      <c r="R1924" s="296">
        <v>0</v>
      </c>
      <c r="S1924" s="297">
        <v>4.8139618462524476E-4</v>
      </c>
      <c r="T1924" s="297">
        <v>4.0689122543533478E-4</v>
      </c>
      <c r="U1924" s="298">
        <v>1.1831078050655843</v>
      </c>
      <c r="V1924" s="295"/>
      <c r="W1924" s="295"/>
      <c r="X1924" s="295"/>
      <c r="Y1924" s="313"/>
      <c r="Z1924" s="313"/>
      <c r="AA1924" s="301"/>
      <c r="AB1924" s="295"/>
    </row>
    <row r="1925" spans="1:28" ht="15">
      <c r="A1925" s="247" t="s">
        <v>5983</v>
      </c>
      <c r="B1925" s="287" t="s">
        <v>5984</v>
      </c>
      <c r="C1925" s="287" t="s">
        <v>5985</v>
      </c>
      <c r="D1925" s="305">
        <v>62</v>
      </c>
      <c r="E1925" s="287" t="s">
        <v>349</v>
      </c>
      <c r="F1925" s="289">
        <v>43707</v>
      </c>
      <c r="G1925" s="290" t="s">
        <v>5832</v>
      </c>
      <c r="H1925" s="290" t="s">
        <v>1652</v>
      </c>
      <c r="I1925" s="291">
        <v>9</v>
      </c>
      <c r="J1925" s="291">
        <v>1</v>
      </c>
      <c r="K1925" s="290" t="s">
        <v>438</v>
      </c>
      <c r="L1925" s="292">
        <v>281.37</v>
      </c>
      <c r="M1925" s="293" t="s">
        <v>1653</v>
      </c>
      <c r="N1925" s="293" t="s">
        <v>1654</v>
      </c>
      <c r="O1925" s="294" t="e">
        <v>#N/A</v>
      </c>
      <c r="P1925" s="295">
        <v>-1.087153</v>
      </c>
      <c r="Q1925" s="295" t="s">
        <v>404</v>
      </c>
      <c r="R1925" s="296">
        <v>0</v>
      </c>
      <c r="S1925" s="297">
        <v>1.7493934372066994E-2</v>
      </c>
      <c r="T1925" s="297">
        <v>1.0346107464130574E-2</v>
      </c>
      <c r="U1925" s="298">
        <v>1.6908711254660336</v>
      </c>
      <c r="V1925" s="295"/>
      <c r="W1925" s="295"/>
      <c r="X1925" s="295"/>
      <c r="Y1925" s="313"/>
      <c r="Z1925" s="313"/>
      <c r="AA1925" s="301"/>
      <c r="AB1925" s="295"/>
    </row>
    <row r="1926" spans="1:28" ht="15">
      <c r="A1926" s="247" t="s">
        <v>176</v>
      </c>
      <c r="B1926" s="287" t="s">
        <v>5986</v>
      </c>
      <c r="C1926" s="287" t="s">
        <v>5987</v>
      </c>
      <c r="D1926" s="305">
        <v>63</v>
      </c>
      <c r="E1926" s="287" t="s">
        <v>349</v>
      </c>
      <c r="F1926" s="289">
        <v>43707</v>
      </c>
      <c r="G1926" s="290" t="s">
        <v>5832</v>
      </c>
      <c r="H1926" s="290" t="s">
        <v>2471</v>
      </c>
      <c r="I1926" s="291">
        <v>10</v>
      </c>
      <c r="J1926" s="291">
        <v>2</v>
      </c>
      <c r="K1926" s="290" t="s">
        <v>438</v>
      </c>
      <c r="L1926" s="292">
        <v>99.84</v>
      </c>
      <c r="M1926" s="293" t="s">
        <v>2472</v>
      </c>
      <c r="N1926" s="293" t="s">
        <v>2473</v>
      </c>
      <c r="O1926" s="294" t="e">
        <v>#N/A</v>
      </c>
      <c r="P1926" s="295">
        <v>-0.25941730000000002</v>
      </c>
      <c r="Q1926" s="295" t="s">
        <v>408</v>
      </c>
      <c r="R1926" s="296">
        <v>0</v>
      </c>
      <c r="S1926" s="297">
        <v>9.5380397176679987E-4</v>
      </c>
      <c r="T1926" s="297">
        <v>4.7891567280165462E-4</v>
      </c>
      <c r="U1926" s="298">
        <v>1.9915906409724509</v>
      </c>
      <c r="V1926" s="295"/>
      <c r="W1926" s="295"/>
      <c r="X1926" s="295"/>
      <c r="Y1926" s="313"/>
      <c r="Z1926" s="313"/>
      <c r="AA1926" s="301"/>
      <c r="AB1926" s="295"/>
    </row>
    <row r="1927" spans="1:28" ht="15">
      <c r="A1927" s="247" t="s">
        <v>5988</v>
      </c>
      <c r="B1927" s="287" t="s">
        <v>5989</v>
      </c>
      <c r="C1927" s="287" t="s">
        <v>5990</v>
      </c>
      <c r="D1927" s="305">
        <v>64</v>
      </c>
      <c r="E1927" s="287" t="s">
        <v>349</v>
      </c>
      <c r="F1927" s="289">
        <v>43707</v>
      </c>
      <c r="G1927" s="290" t="s">
        <v>5832</v>
      </c>
      <c r="H1927" s="290" t="s">
        <v>961</v>
      </c>
      <c r="I1927" s="291">
        <v>9</v>
      </c>
      <c r="J1927" s="291">
        <v>1</v>
      </c>
      <c r="K1927" s="290" t="s">
        <v>438</v>
      </c>
      <c r="L1927" s="292">
        <v>16.600000000000001</v>
      </c>
      <c r="M1927" s="293" t="s">
        <v>962</v>
      </c>
      <c r="N1927" s="293" t="s">
        <v>963</v>
      </c>
      <c r="O1927" s="294" t="e">
        <v>#N/A</v>
      </c>
      <c r="P1927" s="295">
        <v>13.6716</v>
      </c>
      <c r="Q1927" s="295" t="s">
        <v>408</v>
      </c>
      <c r="R1927" s="296">
        <v>0</v>
      </c>
      <c r="S1927" s="297">
        <v>6.2728715811422153E-5</v>
      </c>
      <c r="T1927" s="297">
        <v>2.5972802227334672E-4</v>
      </c>
      <c r="U1927" s="298">
        <v>0.24151693476264294</v>
      </c>
      <c r="V1927" s="295"/>
      <c r="W1927" s="295"/>
      <c r="X1927" s="295"/>
      <c r="Y1927" s="313"/>
      <c r="Z1927" s="313"/>
      <c r="AA1927" s="301"/>
      <c r="AB1927" s="295"/>
    </row>
    <row r="1928" spans="1:28" ht="15">
      <c r="A1928" s="247" t="s">
        <v>5991</v>
      </c>
      <c r="B1928" s="287" t="s">
        <v>5992</v>
      </c>
      <c r="C1928" s="287" t="s">
        <v>5993</v>
      </c>
      <c r="D1928" s="305">
        <v>65</v>
      </c>
      <c r="E1928" s="287" t="s">
        <v>349</v>
      </c>
      <c r="F1928" s="289">
        <v>43707</v>
      </c>
      <c r="G1928" s="290" t="s">
        <v>5832</v>
      </c>
      <c r="H1928" s="290" t="s">
        <v>981</v>
      </c>
      <c r="I1928" s="291">
        <v>9</v>
      </c>
      <c r="J1928" s="291">
        <v>1</v>
      </c>
      <c r="K1928" s="290" t="s">
        <v>438</v>
      </c>
      <c r="L1928" s="292">
        <v>22.58</v>
      </c>
      <c r="M1928" s="293" t="s">
        <v>982</v>
      </c>
      <c r="N1928" s="293" t="s">
        <v>983</v>
      </c>
      <c r="O1928" s="294" t="e">
        <v>#N/A</v>
      </c>
      <c r="P1928" s="295">
        <v>-2.3550749999999998</v>
      </c>
      <c r="Q1928" s="295" t="s">
        <v>484</v>
      </c>
      <c r="R1928" s="296">
        <v>0</v>
      </c>
      <c r="S1928" s="297">
        <v>8.4315590314362006E-4</v>
      </c>
      <c r="T1928" s="297">
        <v>4.3734398646091586E-4</v>
      </c>
      <c r="U1928" s="298">
        <v>1.9279009869705168</v>
      </c>
      <c r="V1928" s="295"/>
      <c r="W1928" s="295"/>
      <c r="X1928" s="295"/>
      <c r="Y1928" s="313"/>
      <c r="Z1928" s="313"/>
      <c r="AA1928" s="301"/>
      <c r="AB1928" s="295"/>
    </row>
    <row r="1929" spans="1:28" ht="15">
      <c r="A1929" s="247" t="s">
        <v>176</v>
      </c>
      <c r="B1929" s="287" t="s">
        <v>5994</v>
      </c>
      <c r="C1929" s="287" t="s">
        <v>5995</v>
      </c>
      <c r="D1929" s="305">
        <v>66</v>
      </c>
      <c r="E1929" s="287" t="s">
        <v>349</v>
      </c>
      <c r="F1929" s="289">
        <v>43707</v>
      </c>
      <c r="G1929" s="290" t="s">
        <v>5832</v>
      </c>
      <c r="H1929" s="290" t="s">
        <v>2636</v>
      </c>
      <c r="I1929" s="291">
        <v>10</v>
      </c>
      <c r="J1929" s="291">
        <v>4</v>
      </c>
      <c r="K1929" s="290" t="s">
        <v>438</v>
      </c>
      <c r="L1929" s="292">
        <v>28.97</v>
      </c>
      <c r="M1929" s="293" t="s">
        <v>2637</v>
      </c>
      <c r="N1929" s="293" t="s">
        <v>2638</v>
      </c>
      <c r="O1929" s="294" t="e">
        <v>#N/A</v>
      </c>
      <c r="P1929" s="295">
        <v>-8.9398979999999995</v>
      </c>
      <c r="Q1929" s="295" t="s">
        <v>404</v>
      </c>
      <c r="R1929" s="296">
        <v>0</v>
      </c>
      <c r="S1929" s="297">
        <v>6.0024781875841922E-6</v>
      </c>
      <c r="T1929" s="297">
        <v>1.2720563360014362E-4</v>
      </c>
      <c r="U1929" s="298">
        <v>4.7187204038873755E-2</v>
      </c>
      <c r="V1929" s="295"/>
      <c r="W1929" s="295"/>
      <c r="X1929" s="295"/>
      <c r="Y1929" s="313"/>
      <c r="Z1929" s="313"/>
      <c r="AA1929" s="301"/>
      <c r="AB1929" s="295"/>
    </row>
    <row r="1930" spans="1:28" ht="15">
      <c r="A1930" s="247" t="s">
        <v>5996</v>
      </c>
      <c r="B1930" s="287" t="s">
        <v>5997</v>
      </c>
      <c r="C1930" s="287" t="s">
        <v>5998</v>
      </c>
      <c r="D1930" s="305">
        <v>67</v>
      </c>
      <c r="E1930" s="287" t="s">
        <v>349</v>
      </c>
      <c r="F1930" s="289">
        <v>43707</v>
      </c>
      <c r="G1930" s="290" t="s">
        <v>5832</v>
      </c>
      <c r="H1930" s="290" t="s">
        <v>4632</v>
      </c>
      <c r="I1930" s="291">
        <v>9</v>
      </c>
      <c r="J1930" s="291">
        <v>1</v>
      </c>
      <c r="K1930" s="290" t="s">
        <v>438</v>
      </c>
      <c r="L1930" s="292">
        <v>52.32</v>
      </c>
      <c r="M1930" s="293" t="s">
        <v>4633</v>
      </c>
      <c r="N1930" s="293" t="s">
        <v>4634</v>
      </c>
      <c r="O1930" s="294" t="e">
        <v>#N/A</v>
      </c>
      <c r="P1930" s="295">
        <v>-3.1049848</v>
      </c>
      <c r="Q1930" s="295" t="s">
        <v>404</v>
      </c>
      <c r="R1930" s="296">
        <v>0</v>
      </c>
      <c r="S1930" s="297">
        <v>1.9051679011559111E-3</v>
      </c>
      <c r="T1930" s="297">
        <v>1.0462442494036592E-3</v>
      </c>
      <c r="U1930" s="298">
        <v>1.8209590181660003</v>
      </c>
      <c r="V1930" s="295"/>
      <c r="W1930" s="295"/>
      <c r="X1930" s="295"/>
      <c r="Y1930" s="313"/>
      <c r="Z1930" s="313"/>
      <c r="AA1930" s="301"/>
      <c r="AB1930" s="295"/>
    </row>
    <row r="1931" spans="1:28" ht="15">
      <c r="A1931" s="247" t="s">
        <v>176</v>
      </c>
      <c r="B1931" s="287" t="s">
        <v>5999</v>
      </c>
      <c r="C1931" s="287" t="s">
        <v>6000</v>
      </c>
      <c r="D1931" s="305">
        <v>68</v>
      </c>
      <c r="E1931" s="287" t="s">
        <v>349</v>
      </c>
      <c r="F1931" s="289">
        <v>43707</v>
      </c>
      <c r="G1931" s="290" t="s">
        <v>5832</v>
      </c>
      <c r="H1931" s="290" t="s">
        <v>4074</v>
      </c>
      <c r="I1931" s="291">
        <v>10</v>
      </c>
      <c r="J1931" s="291">
        <v>8</v>
      </c>
      <c r="K1931" s="290" t="s">
        <v>438</v>
      </c>
      <c r="L1931" s="292">
        <v>128.93</v>
      </c>
      <c r="M1931" s="293" t="s">
        <v>4075</v>
      </c>
      <c r="N1931" s="293" t="s">
        <v>4076</v>
      </c>
      <c r="O1931" s="294" t="e">
        <v>#N/A</v>
      </c>
      <c r="P1931" s="295">
        <v>-9.1952440000000006</v>
      </c>
      <c r="Q1931" s="295" t="s">
        <v>404</v>
      </c>
      <c r="R1931" s="296">
        <v>0</v>
      </c>
      <c r="S1931" s="297">
        <v>3.1626106389046347E-3</v>
      </c>
      <c r="T1931" s="297">
        <v>2.3526242373069712E-3</v>
      </c>
      <c r="U1931" s="298">
        <v>1.3442905963278045</v>
      </c>
      <c r="V1931" s="295"/>
      <c r="W1931" s="295"/>
      <c r="X1931" s="295"/>
      <c r="Y1931" s="313"/>
      <c r="Z1931" s="313"/>
      <c r="AA1931" s="301"/>
      <c r="AB1931" s="295"/>
    </row>
    <row r="1932" spans="1:28" ht="15">
      <c r="A1932" s="247" t="s">
        <v>176</v>
      </c>
      <c r="B1932" s="287" t="s">
        <v>6001</v>
      </c>
      <c r="C1932" s="287" t="s">
        <v>6002</v>
      </c>
      <c r="D1932" s="305">
        <v>69</v>
      </c>
      <c r="E1932" s="287" t="s">
        <v>349</v>
      </c>
      <c r="F1932" s="289">
        <v>43707</v>
      </c>
      <c r="G1932" s="290" t="s">
        <v>5832</v>
      </c>
      <c r="H1932" s="290" t="s">
        <v>1690</v>
      </c>
      <c r="I1932" s="291">
        <v>9</v>
      </c>
      <c r="J1932" s="291">
        <v>2</v>
      </c>
      <c r="K1932" s="290" t="s">
        <v>438</v>
      </c>
      <c r="L1932" s="292">
        <v>526.75</v>
      </c>
      <c r="M1932" s="293" t="s">
        <v>1691</v>
      </c>
      <c r="N1932" s="293" t="s">
        <v>1692</v>
      </c>
      <c r="O1932" s="294" t="e">
        <v>#N/A</v>
      </c>
      <c r="P1932" s="295">
        <v>-9.7453590000000003E-3</v>
      </c>
      <c r="Q1932" s="295" t="s">
        <v>395</v>
      </c>
      <c r="R1932" s="296">
        <v>0</v>
      </c>
      <c r="S1932" s="297">
        <v>2.9370804829312435E-3</v>
      </c>
      <c r="T1932" s="297">
        <v>1.7630716546443291E-3</v>
      </c>
      <c r="U1932" s="298">
        <v>1.6658883234803927</v>
      </c>
      <c r="V1932" s="295"/>
      <c r="W1932" s="295"/>
      <c r="X1932" s="295"/>
      <c r="Y1932" s="313"/>
      <c r="Z1932" s="313"/>
      <c r="AA1932" s="301"/>
      <c r="AB1932" s="295"/>
    </row>
    <row r="1933" spans="1:28" ht="15">
      <c r="A1933" s="247" t="s">
        <v>6003</v>
      </c>
      <c r="B1933" s="287" t="s">
        <v>6004</v>
      </c>
      <c r="C1933" s="287" t="s">
        <v>6005</v>
      </c>
      <c r="D1933" s="305">
        <v>70</v>
      </c>
      <c r="E1933" s="287" t="s">
        <v>349</v>
      </c>
      <c r="F1933" s="289">
        <v>43707</v>
      </c>
      <c r="G1933" s="290" t="s">
        <v>5832</v>
      </c>
      <c r="H1933" s="290" t="s">
        <v>3249</v>
      </c>
      <c r="I1933" s="291">
        <v>10</v>
      </c>
      <c r="J1933" s="291">
        <v>1</v>
      </c>
      <c r="K1933" s="290" t="s">
        <v>438</v>
      </c>
      <c r="L1933" s="292">
        <v>88.34</v>
      </c>
      <c r="M1933" s="293" t="s">
        <v>3250</v>
      </c>
      <c r="N1933" s="293" t="s">
        <v>3251</v>
      </c>
      <c r="O1933" s="294" t="e">
        <v>#N/A</v>
      </c>
      <c r="P1933" s="295">
        <v>-8.6635410000000004</v>
      </c>
      <c r="Q1933" s="295" t="s">
        <v>399</v>
      </c>
      <c r="R1933" s="296">
        <v>0</v>
      </c>
      <c r="S1933" s="297">
        <v>1.5707300337650238E-5</v>
      </c>
      <c r="T1933" s="297">
        <v>1.8541693465089313E-4</v>
      </c>
      <c r="U1933" s="298">
        <v>8.471340747394121E-2</v>
      </c>
      <c r="V1933" s="295"/>
      <c r="W1933" s="295"/>
      <c r="X1933" s="295"/>
      <c r="Y1933" s="313"/>
      <c r="Z1933" s="313"/>
      <c r="AA1933" s="301"/>
      <c r="AB1933" s="295"/>
    </row>
    <row r="1934" spans="1:28" ht="15">
      <c r="A1934" s="247" t="s">
        <v>6006</v>
      </c>
      <c r="B1934" s="287" t="s">
        <v>6007</v>
      </c>
      <c r="C1934" s="287" t="s">
        <v>6008</v>
      </c>
      <c r="D1934" s="305">
        <v>71</v>
      </c>
      <c r="E1934" s="287" t="s">
        <v>349</v>
      </c>
      <c r="F1934" s="289">
        <v>43707</v>
      </c>
      <c r="G1934" s="290" t="s">
        <v>5832</v>
      </c>
      <c r="H1934" s="290" t="s">
        <v>6009</v>
      </c>
      <c r="I1934" s="291">
        <v>9</v>
      </c>
      <c r="J1934" s="291">
        <v>1</v>
      </c>
      <c r="K1934" s="290" t="s">
        <v>438</v>
      </c>
      <c r="L1934" s="292">
        <v>185.32</v>
      </c>
      <c r="M1934" s="293" t="s">
        <v>6010</v>
      </c>
      <c r="N1934" s="293" t="s">
        <v>6011</v>
      </c>
      <c r="O1934" s="294" t="e">
        <v>#N/A</v>
      </c>
      <c r="P1934" s="295">
        <v>1.2342930000000001</v>
      </c>
      <c r="Q1934" s="295" t="s">
        <v>399</v>
      </c>
      <c r="R1934" s="296">
        <v>0</v>
      </c>
      <c r="S1934" s="297">
        <v>1.2811137057279669E-3</v>
      </c>
      <c r="T1934" s="297">
        <v>2.1289732160611509E-3</v>
      </c>
      <c r="U1934" s="298">
        <v>0.60175191311151244</v>
      </c>
      <c r="V1934" s="295"/>
      <c r="W1934" s="295"/>
      <c r="X1934" s="295"/>
      <c r="Y1934" s="313"/>
      <c r="Z1934" s="313"/>
      <c r="AA1934" s="301"/>
      <c r="AB1934" s="295"/>
    </row>
    <row r="1935" spans="1:28" ht="15">
      <c r="A1935" s="247" t="s">
        <v>176</v>
      </c>
      <c r="B1935" s="287" t="s">
        <v>6012</v>
      </c>
      <c r="C1935" s="287" t="s">
        <v>6013</v>
      </c>
      <c r="D1935" s="305">
        <v>72</v>
      </c>
      <c r="E1935" s="287" t="s">
        <v>349</v>
      </c>
      <c r="F1935" s="289">
        <v>43707</v>
      </c>
      <c r="G1935" s="290" t="s">
        <v>5832</v>
      </c>
      <c r="H1935" s="290" t="s">
        <v>4079</v>
      </c>
      <c r="I1935" s="291">
        <v>9</v>
      </c>
      <c r="J1935" s="291">
        <v>2</v>
      </c>
      <c r="K1935" s="290" t="s">
        <v>438</v>
      </c>
      <c r="L1935" s="292">
        <v>89.25</v>
      </c>
      <c r="M1935" s="293" t="s">
        <v>4080</v>
      </c>
      <c r="N1935" s="293" t="s">
        <v>4081</v>
      </c>
      <c r="O1935" s="294" t="e">
        <v>#N/A</v>
      </c>
      <c r="P1935" s="295">
        <v>-0.48505663999999998</v>
      </c>
      <c r="Q1935" s="295" t="s">
        <v>404</v>
      </c>
      <c r="R1935" s="296">
        <v>0</v>
      </c>
      <c r="S1935" s="297">
        <v>3.7088169003055818E-4</v>
      </c>
      <c r="T1935" s="297">
        <v>7.9747016073893691E-4</v>
      </c>
      <c r="U1935" s="298">
        <v>0.46507281186157323</v>
      </c>
      <c r="V1935" s="295"/>
      <c r="W1935" s="295"/>
      <c r="X1935" s="295"/>
      <c r="Y1935" s="313"/>
      <c r="Z1935" s="313"/>
      <c r="AA1935" s="301"/>
      <c r="AB1935" s="295"/>
    </row>
    <row r="1936" spans="1:28" ht="15">
      <c r="A1936" s="247" t="s">
        <v>176</v>
      </c>
      <c r="B1936" s="287" t="s">
        <v>6014</v>
      </c>
      <c r="C1936" s="287" t="s">
        <v>6015</v>
      </c>
      <c r="D1936" s="305">
        <v>73</v>
      </c>
      <c r="E1936" s="287" t="s">
        <v>349</v>
      </c>
      <c r="F1936" s="289">
        <v>43707</v>
      </c>
      <c r="G1936" s="290" t="s">
        <v>5832</v>
      </c>
      <c r="H1936" s="290" t="s">
        <v>705</v>
      </c>
      <c r="I1936" s="291">
        <v>9</v>
      </c>
      <c r="J1936" s="291">
        <v>2</v>
      </c>
      <c r="K1936" s="290" t="s">
        <v>438</v>
      </c>
      <c r="L1936" s="292">
        <v>152.79</v>
      </c>
      <c r="M1936" s="293" t="s">
        <v>706</v>
      </c>
      <c r="N1936" s="293" t="s">
        <v>707</v>
      </c>
      <c r="O1936" s="294" t="e">
        <v>#N/A</v>
      </c>
      <c r="P1936" s="295">
        <v>-5.5044174000000003</v>
      </c>
      <c r="Q1936" s="295" t="s">
        <v>404</v>
      </c>
      <c r="R1936" s="296">
        <v>0</v>
      </c>
      <c r="S1936" s="297">
        <v>2.7333614311831592E-4</v>
      </c>
      <c r="T1936" s="297">
        <v>7.4100997336038539E-4</v>
      </c>
      <c r="U1936" s="298">
        <v>0.36886972233149778</v>
      </c>
      <c r="V1936" s="295"/>
      <c r="W1936" s="295"/>
      <c r="X1936" s="295"/>
      <c r="Y1936" s="313"/>
      <c r="Z1936" s="313"/>
      <c r="AA1936" s="301"/>
      <c r="AB1936" s="295"/>
    </row>
    <row r="1937" spans="1:28" ht="15">
      <c r="A1937" s="247" t="s">
        <v>176</v>
      </c>
      <c r="B1937" s="287" t="s">
        <v>6016</v>
      </c>
      <c r="C1937" s="287" t="s">
        <v>6017</v>
      </c>
      <c r="D1937" s="305">
        <v>74</v>
      </c>
      <c r="E1937" s="287" t="s">
        <v>349</v>
      </c>
      <c r="F1937" s="289">
        <v>43707</v>
      </c>
      <c r="G1937" s="290" t="s">
        <v>5832</v>
      </c>
      <c r="H1937" s="290" t="s">
        <v>1685</v>
      </c>
      <c r="I1937" s="291">
        <v>9</v>
      </c>
      <c r="J1937" s="291">
        <v>18</v>
      </c>
      <c r="K1937" s="290" t="s">
        <v>438</v>
      </c>
      <c r="L1937" s="292">
        <v>106.01</v>
      </c>
      <c r="M1937" s="293" t="s">
        <v>1686</v>
      </c>
      <c r="N1937" s="293" t="s">
        <v>1687</v>
      </c>
      <c r="O1937" s="294" t="e">
        <v>#N/A</v>
      </c>
      <c r="P1937" s="295">
        <v>-1.9994318</v>
      </c>
      <c r="Q1937" s="295" t="s">
        <v>395</v>
      </c>
      <c r="R1937" s="296">
        <v>0</v>
      </c>
      <c r="S1937" s="297">
        <v>3.268157695678483E-3</v>
      </c>
      <c r="T1937" s="297">
        <v>1.6015690336988343E-3</v>
      </c>
      <c r="U1937" s="298">
        <v>2.0405974559402233</v>
      </c>
      <c r="V1937" s="295"/>
      <c r="W1937" s="295"/>
      <c r="X1937" s="295"/>
      <c r="Y1937" s="313"/>
      <c r="Z1937" s="313"/>
      <c r="AA1937" s="301"/>
      <c r="AB1937" s="295"/>
    </row>
    <row r="1938" spans="1:28" ht="15">
      <c r="A1938" s="247" t="s">
        <v>6018</v>
      </c>
      <c r="B1938" s="287" t="s">
        <v>6019</v>
      </c>
      <c r="C1938" s="287" t="s">
        <v>6020</v>
      </c>
      <c r="D1938" s="305">
        <v>75</v>
      </c>
      <c r="E1938" s="287" t="s">
        <v>349</v>
      </c>
      <c r="F1938" s="289">
        <v>43707</v>
      </c>
      <c r="G1938" s="290" t="s">
        <v>5832</v>
      </c>
      <c r="H1938" s="290" t="s">
        <v>1197</v>
      </c>
      <c r="I1938" s="291">
        <v>9</v>
      </c>
      <c r="J1938" s="291">
        <v>1</v>
      </c>
      <c r="K1938" s="290" t="s">
        <v>438</v>
      </c>
      <c r="L1938" s="292">
        <v>80.22</v>
      </c>
      <c r="M1938" s="293" t="s">
        <v>1198</v>
      </c>
      <c r="N1938" s="293" t="s">
        <v>1199</v>
      </c>
      <c r="O1938" s="294" t="e">
        <v>#N/A</v>
      </c>
      <c r="P1938" s="295">
        <v>-5.2910747999999996</v>
      </c>
      <c r="Q1938" s="295" t="s">
        <v>484</v>
      </c>
      <c r="R1938" s="296">
        <v>0</v>
      </c>
      <c r="S1938" s="297">
        <v>2.8729468004080028E-5</v>
      </c>
      <c r="T1938" s="297">
        <v>2.7415934344340013E-4</v>
      </c>
      <c r="U1938" s="298">
        <v>0.10479113220524323</v>
      </c>
      <c r="V1938" s="295"/>
      <c r="W1938" s="295"/>
      <c r="X1938" s="295"/>
      <c r="Y1938" s="313"/>
      <c r="Z1938" s="313"/>
      <c r="AA1938" s="301"/>
      <c r="AB1938" s="295"/>
    </row>
    <row r="1939" spans="1:28" ht="15">
      <c r="A1939" s="247" t="s">
        <v>176</v>
      </c>
      <c r="B1939" s="287" t="s">
        <v>6021</v>
      </c>
      <c r="C1939" s="287" t="s">
        <v>6022</v>
      </c>
      <c r="D1939" s="305">
        <v>76</v>
      </c>
      <c r="E1939" s="287" t="s">
        <v>349</v>
      </c>
      <c r="F1939" s="289">
        <v>43707</v>
      </c>
      <c r="G1939" s="290" t="s">
        <v>5832</v>
      </c>
      <c r="H1939" s="290" t="s">
        <v>712</v>
      </c>
      <c r="I1939" s="291">
        <v>10</v>
      </c>
      <c r="J1939" s="291">
        <v>2</v>
      </c>
      <c r="K1939" s="290" t="s">
        <v>438</v>
      </c>
      <c r="L1939" s="292">
        <v>194.62</v>
      </c>
      <c r="M1939" s="293" t="s">
        <v>713</v>
      </c>
      <c r="N1939" s="293" t="s">
        <v>714</v>
      </c>
      <c r="O1939" s="294" t="e">
        <v>#N/A</v>
      </c>
      <c r="P1939" s="295">
        <v>-14.937276000000001</v>
      </c>
      <c r="Q1939" s="295" t="s">
        <v>408</v>
      </c>
      <c r="R1939" s="296">
        <v>0</v>
      </c>
      <c r="S1939" s="297">
        <v>3.0921661852883954E-4</v>
      </c>
      <c r="T1939" s="297">
        <v>4.152422105919032E-4</v>
      </c>
      <c r="U1939" s="298">
        <v>0.74466566895516129</v>
      </c>
      <c r="V1939" s="295"/>
      <c r="W1939" s="295"/>
      <c r="X1939" s="295"/>
      <c r="Y1939" s="313"/>
      <c r="Z1939" s="313"/>
      <c r="AA1939" s="301"/>
      <c r="AB1939" s="295"/>
    </row>
    <row r="1940" spans="1:28" ht="15">
      <c r="A1940" s="247" t="s">
        <v>176</v>
      </c>
      <c r="B1940" s="287" t="s">
        <v>6023</v>
      </c>
      <c r="C1940" s="287" t="s">
        <v>6024</v>
      </c>
      <c r="D1940" s="305">
        <v>77</v>
      </c>
      <c r="E1940" s="287" t="s">
        <v>349</v>
      </c>
      <c r="F1940" s="289">
        <v>43707</v>
      </c>
      <c r="G1940" s="290" t="s">
        <v>5832</v>
      </c>
      <c r="H1940" s="290" t="s">
        <v>3863</v>
      </c>
      <c r="I1940" s="291">
        <v>10</v>
      </c>
      <c r="J1940" s="291">
        <v>2</v>
      </c>
      <c r="K1940" s="290" t="s">
        <v>438</v>
      </c>
      <c r="L1940" s="292">
        <v>128.36000000000001</v>
      </c>
      <c r="M1940" s="293" t="s">
        <v>3864</v>
      </c>
      <c r="N1940" s="293" t="s">
        <v>3865</v>
      </c>
      <c r="O1940" s="294" t="e">
        <v>#N/A</v>
      </c>
      <c r="P1940" s="295">
        <v>-7.6770781999999996E-3</v>
      </c>
      <c r="Q1940" s="295" t="s">
        <v>404</v>
      </c>
      <c r="R1940" s="296">
        <v>0</v>
      </c>
      <c r="S1940" s="297">
        <v>7.3211873594306682E-3</v>
      </c>
      <c r="T1940" s="297">
        <v>1.4358143939986219E-2</v>
      </c>
      <c r="U1940" s="298">
        <v>0.50989789418685094</v>
      </c>
      <c r="V1940" s="295"/>
      <c r="W1940" s="295"/>
      <c r="X1940" s="295"/>
      <c r="Y1940" s="313"/>
      <c r="Z1940" s="313"/>
      <c r="AA1940" s="301"/>
      <c r="AB1940" s="295"/>
    </row>
    <row r="1941" spans="1:28" ht="15">
      <c r="A1941" s="247" t="s">
        <v>176</v>
      </c>
      <c r="B1941" s="287" t="s">
        <v>6025</v>
      </c>
      <c r="C1941" s="287" t="s">
        <v>6026</v>
      </c>
      <c r="D1941" s="305">
        <v>78</v>
      </c>
      <c r="E1941" s="287" t="s">
        <v>349</v>
      </c>
      <c r="F1941" s="289">
        <v>43707</v>
      </c>
      <c r="G1941" s="290" t="s">
        <v>5832</v>
      </c>
      <c r="H1941" s="290" t="s">
        <v>3386</v>
      </c>
      <c r="I1941" s="291">
        <v>9</v>
      </c>
      <c r="J1941" s="291">
        <v>2</v>
      </c>
      <c r="K1941" s="290" t="s">
        <v>438</v>
      </c>
      <c r="L1941" s="292">
        <v>48.98</v>
      </c>
      <c r="M1941" s="293" t="s">
        <v>3387</v>
      </c>
      <c r="N1941" s="293" t="s">
        <v>3388</v>
      </c>
      <c r="O1941" s="294" t="e">
        <v>#N/A</v>
      </c>
      <c r="P1941" s="295">
        <v>-5.7557939999999999</v>
      </c>
      <c r="Q1941" s="295" t="s">
        <v>408</v>
      </c>
      <c r="R1941" s="296">
        <v>0</v>
      </c>
      <c r="S1941" s="297">
        <v>3.2820789849858284E-4</v>
      </c>
      <c r="T1941" s="297">
        <v>6.0584611700120164E-4</v>
      </c>
      <c r="U1941" s="298">
        <v>0.54173475621686928</v>
      </c>
      <c r="V1941" s="295"/>
      <c r="W1941" s="295"/>
      <c r="X1941" s="295"/>
      <c r="Y1941" s="313"/>
      <c r="Z1941" s="313"/>
      <c r="AA1941" s="301"/>
      <c r="AB1941" s="295"/>
    </row>
    <row r="1942" spans="1:28" ht="15">
      <c r="A1942" s="247" t="s">
        <v>176</v>
      </c>
      <c r="B1942" s="287" t="s">
        <v>6027</v>
      </c>
      <c r="C1942" s="287" t="s">
        <v>6028</v>
      </c>
      <c r="D1942" s="305">
        <v>1</v>
      </c>
      <c r="E1942" s="287" t="s">
        <v>34</v>
      </c>
      <c r="F1942" s="289">
        <v>43707</v>
      </c>
      <c r="G1942" s="290" t="s">
        <v>686</v>
      </c>
      <c r="H1942" s="290" t="s">
        <v>3150</v>
      </c>
      <c r="I1942" s="291">
        <v>0.86637556999999998</v>
      </c>
      <c r="J1942" s="291">
        <v>2</v>
      </c>
      <c r="K1942" s="290" t="s">
        <v>815</v>
      </c>
      <c r="L1942" s="292">
        <v>65.739999999999995</v>
      </c>
      <c r="M1942" s="293" t="s">
        <v>3151</v>
      </c>
      <c r="N1942" s="293" t="s">
        <v>3152</v>
      </c>
      <c r="O1942" s="294" t="s">
        <v>450</v>
      </c>
      <c r="P1942" s="295">
        <v>-3.2422721000000001</v>
      </c>
      <c r="Q1942" s="295" t="s">
        <v>280</v>
      </c>
      <c r="R1942" s="296">
        <v>0</v>
      </c>
      <c r="S1942" s="297">
        <v>3.2574781584940628E-3</v>
      </c>
      <c r="T1942" s="297">
        <v>4.1290501860428352E-3</v>
      </c>
      <c r="U1942" s="298">
        <v>0.78891706608582968</v>
      </c>
      <c r="V1942" s="295"/>
      <c r="W1942" s="295"/>
      <c r="X1942" s="295"/>
      <c r="Y1942" s="313"/>
      <c r="Z1942" s="313"/>
      <c r="AA1942" s="301"/>
      <c r="AB1942" s="295"/>
    </row>
    <row r="1943" spans="1:28" ht="15">
      <c r="A1943" s="247" t="s">
        <v>176</v>
      </c>
      <c r="B1943" s="287" t="s">
        <v>6029</v>
      </c>
      <c r="C1943" s="287" t="s">
        <v>6030</v>
      </c>
      <c r="D1943" s="305">
        <v>2</v>
      </c>
      <c r="E1943" s="287" t="s">
        <v>34</v>
      </c>
      <c r="F1943" s="289">
        <v>43707</v>
      </c>
      <c r="G1943" s="290" t="s">
        <v>686</v>
      </c>
      <c r="H1943" s="290" t="s">
        <v>1042</v>
      </c>
      <c r="I1943" s="291">
        <v>0.81403740000000002</v>
      </c>
      <c r="J1943" s="291">
        <v>5</v>
      </c>
      <c r="K1943" s="290" t="s">
        <v>815</v>
      </c>
      <c r="L1943" s="292">
        <v>193.07</v>
      </c>
      <c r="M1943" s="293" t="s">
        <v>1043</v>
      </c>
      <c r="N1943" s="293" t="s">
        <v>1044</v>
      </c>
      <c r="O1943" s="294" t="s">
        <v>450</v>
      </c>
      <c r="P1943" s="295">
        <v>-31.817204</v>
      </c>
      <c r="Q1943" s="295" t="s">
        <v>484</v>
      </c>
      <c r="R1943" s="296">
        <v>0</v>
      </c>
      <c r="S1943" s="297">
        <v>1.9342567043272794E-4</v>
      </c>
      <c r="T1943" s="297">
        <v>3.6221327491062628E-4</v>
      </c>
      <c r="U1943" s="298">
        <v>0.53401044034196277</v>
      </c>
      <c r="V1943" s="295"/>
      <c r="W1943" s="295"/>
      <c r="X1943" s="295"/>
      <c r="Y1943" s="313"/>
      <c r="Z1943" s="313"/>
      <c r="AA1943" s="301"/>
      <c r="AB1943" s="295"/>
    </row>
    <row r="1944" spans="1:28" ht="15">
      <c r="A1944" s="247" t="s">
        <v>176</v>
      </c>
      <c r="B1944" s="287" t="s">
        <v>6031</v>
      </c>
      <c r="C1944" s="287" t="s">
        <v>6032</v>
      </c>
      <c r="D1944" s="305">
        <v>3</v>
      </c>
      <c r="E1944" s="287" t="s">
        <v>34</v>
      </c>
      <c r="F1944" s="289">
        <v>43707</v>
      </c>
      <c r="G1944" s="290" t="s">
        <v>686</v>
      </c>
      <c r="H1944" s="290" t="s">
        <v>461</v>
      </c>
      <c r="I1944" s="291">
        <v>0.85680723000000003</v>
      </c>
      <c r="J1944" s="291">
        <v>15</v>
      </c>
      <c r="K1944" s="290" t="s">
        <v>815</v>
      </c>
      <c r="L1944" s="292">
        <v>76.63</v>
      </c>
      <c r="M1944" s="293" t="s">
        <v>462</v>
      </c>
      <c r="N1944" s="293" t="s">
        <v>463</v>
      </c>
      <c r="O1944" s="294" t="s">
        <v>450</v>
      </c>
      <c r="P1944" s="295">
        <v>-7.7981176000000003</v>
      </c>
      <c r="Q1944" s="295" t="s">
        <v>408</v>
      </c>
      <c r="R1944" s="296">
        <v>0</v>
      </c>
      <c r="S1944" s="297">
        <v>9.5878858499395484E-6</v>
      </c>
      <c r="T1944" s="297">
        <v>1.6179489801680162E-4</v>
      </c>
      <c r="U1944" s="298">
        <v>5.9259506742566706E-2</v>
      </c>
      <c r="V1944" s="295"/>
      <c r="W1944" s="295"/>
      <c r="X1944" s="295"/>
      <c r="Y1944" s="313"/>
      <c r="Z1944" s="313"/>
      <c r="AA1944" s="301"/>
      <c r="AB1944" s="295"/>
    </row>
    <row r="1945" spans="1:28" ht="15">
      <c r="A1945" s="247" t="s">
        <v>176</v>
      </c>
      <c r="B1945" s="287" t="s">
        <v>6033</v>
      </c>
      <c r="C1945" s="287" t="s">
        <v>6034</v>
      </c>
      <c r="D1945" s="305">
        <v>4</v>
      </c>
      <c r="E1945" s="287" t="s">
        <v>34</v>
      </c>
      <c r="F1945" s="289">
        <v>43707</v>
      </c>
      <c r="G1945" s="290" t="s">
        <v>686</v>
      </c>
      <c r="H1945" s="290" t="s">
        <v>468</v>
      </c>
      <c r="I1945" s="291">
        <v>0.88512590000000002</v>
      </c>
      <c r="J1945" s="291">
        <v>4</v>
      </c>
      <c r="K1945" s="290" t="s">
        <v>815</v>
      </c>
      <c r="L1945" s="292">
        <v>61.73</v>
      </c>
      <c r="M1945" s="293" t="s">
        <v>469</v>
      </c>
      <c r="N1945" s="293" t="s">
        <v>470</v>
      </c>
      <c r="O1945" s="294" t="s">
        <v>450</v>
      </c>
      <c r="P1945" s="295">
        <v>-7.3602020000000001</v>
      </c>
      <c r="Q1945" s="295" t="s">
        <v>408</v>
      </c>
      <c r="R1945" s="296">
        <v>0</v>
      </c>
      <c r="S1945" s="297">
        <v>5.2439902777656462E-4</v>
      </c>
      <c r="T1945" s="297">
        <v>2.6893698970676804E-4</v>
      </c>
      <c r="U1945" s="298">
        <v>1.9498955065583812</v>
      </c>
      <c r="V1945" s="295"/>
      <c r="W1945" s="295"/>
      <c r="X1945" s="295"/>
      <c r="Y1945" s="313"/>
      <c r="Z1945" s="313"/>
      <c r="AA1945" s="301"/>
      <c r="AB1945" s="295"/>
    </row>
    <row r="1946" spans="1:28" ht="15">
      <c r="A1946" s="247" t="s">
        <v>6035</v>
      </c>
      <c r="B1946" s="287" t="s">
        <v>6036</v>
      </c>
      <c r="C1946" s="287" t="s">
        <v>6037</v>
      </c>
      <c r="D1946" s="305">
        <v>5</v>
      </c>
      <c r="E1946" s="287" t="s">
        <v>34</v>
      </c>
      <c r="F1946" s="289">
        <v>43707</v>
      </c>
      <c r="G1946" s="290" t="s">
        <v>686</v>
      </c>
      <c r="H1946" s="290" t="s">
        <v>474</v>
      </c>
      <c r="I1946" s="291">
        <v>0.90683424000000001</v>
      </c>
      <c r="J1946" s="291">
        <v>1</v>
      </c>
      <c r="K1946" s="290" t="s">
        <v>815</v>
      </c>
      <c r="L1946" s="292">
        <v>183.11</v>
      </c>
      <c r="M1946" s="293" t="s">
        <v>475</v>
      </c>
      <c r="N1946" s="293" t="s">
        <v>476</v>
      </c>
      <c r="O1946" s="294" t="s">
        <v>450</v>
      </c>
      <c r="P1946" s="295">
        <v>-12.043243</v>
      </c>
      <c r="Q1946" s="295" t="s">
        <v>447</v>
      </c>
      <c r="R1946" s="296">
        <v>0</v>
      </c>
      <c r="S1946" s="297">
        <v>4.2679472250162193E-4</v>
      </c>
      <c r="T1946" s="297">
        <v>5.3954481151685327E-4</v>
      </c>
      <c r="U1946" s="298">
        <v>0.79102738714463672</v>
      </c>
      <c r="V1946" s="295"/>
      <c r="W1946" s="295"/>
      <c r="X1946" s="295"/>
      <c r="Y1946" s="313"/>
      <c r="Z1946" s="313"/>
      <c r="AA1946" s="301"/>
      <c r="AB1946" s="295"/>
    </row>
    <row r="1947" spans="1:28" ht="15">
      <c r="A1947" s="247" t="s">
        <v>176</v>
      </c>
      <c r="B1947" s="287" t="s">
        <v>6038</v>
      </c>
      <c r="C1947" s="287" t="s">
        <v>6039</v>
      </c>
      <c r="D1947" s="305">
        <v>6</v>
      </c>
      <c r="E1947" s="287" t="s">
        <v>34</v>
      </c>
      <c r="F1947" s="289">
        <v>43707</v>
      </c>
      <c r="G1947" s="290" t="s">
        <v>686</v>
      </c>
      <c r="H1947" s="290" t="s">
        <v>2529</v>
      </c>
      <c r="I1947" s="291">
        <v>0.90471953000000005</v>
      </c>
      <c r="J1947" s="291">
        <v>8</v>
      </c>
      <c r="K1947" s="290" t="s">
        <v>815</v>
      </c>
      <c r="L1947" s="292">
        <v>122.95</v>
      </c>
      <c r="M1947" s="293" t="s">
        <v>2530</v>
      </c>
      <c r="N1947" s="293" t="s">
        <v>2531</v>
      </c>
      <c r="O1947" s="294" t="s">
        <v>450</v>
      </c>
      <c r="P1947" s="295">
        <v>-2.3642539999999999</v>
      </c>
      <c r="Q1947" s="295" t="s">
        <v>408</v>
      </c>
      <c r="R1947" s="296">
        <v>0</v>
      </c>
      <c r="S1947" s="297">
        <v>2.6972030172545233E-6</v>
      </c>
      <c r="T1947" s="297">
        <v>2.4906084484341073E-4</v>
      </c>
      <c r="U1947" s="298">
        <v>1.0829494370945002E-2</v>
      </c>
      <c r="V1947" s="295"/>
      <c r="W1947" s="295"/>
      <c r="X1947" s="295"/>
      <c r="Y1947" s="313"/>
      <c r="Z1947" s="313"/>
      <c r="AA1947" s="301"/>
      <c r="AB1947" s="295"/>
    </row>
    <row r="1948" spans="1:28" ht="15">
      <c r="A1948" s="247" t="s">
        <v>176</v>
      </c>
      <c r="B1948" s="287" t="s">
        <v>6040</v>
      </c>
      <c r="C1948" s="287" t="s">
        <v>6041</v>
      </c>
      <c r="D1948" s="305">
        <v>7</v>
      </c>
      <c r="E1948" s="287" t="s">
        <v>34</v>
      </c>
      <c r="F1948" s="289">
        <v>43707</v>
      </c>
      <c r="G1948" s="290" t="s">
        <v>686</v>
      </c>
      <c r="H1948" s="290" t="s">
        <v>822</v>
      </c>
      <c r="I1948" s="291">
        <v>0.80779683999999996</v>
      </c>
      <c r="J1948" s="291">
        <v>4</v>
      </c>
      <c r="K1948" s="290" t="s">
        <v>815</v>
      </c>
      <c r="L1948" s="292">
        <v>21.57</v>
      </c>
      <c r="M1948" s="293" t="s">
        <v>823</v>
      </c>
      <c r="N1948" s="293" t="s">
        <v>824</v>
      </c>
      <c r="O1948" s="294" t="s">
        <v>450</v>
      </c>
      <c r="P1948" s="295">
        <v>-9.9508580000000002</v>
      </c>
      <c r="Q1948" s="295" t="s">
        <v>484</v>
      </c>
      <c r="R1948" s="296">
        <v>0</v>
      </c>
      <c r="S1948" s="297">
        <v>8.6889280044590131E-4</v>
      </c>
      <c r="T1948" s="297">
        <v>3.292977766299422E-4</v>
      </c>
      <c r="U1948" s="298">
        <v>2.6386233437049422</v>
      </c>
      <c r="V1948" s="295"/>
      <c r="W1948" s="295"/>
      <c r="X1948" s="295"/>
      <c r="Y1948" s="313"/>
      <c r="Z1948" s="313"/>
      <c r="AA1948" s="301"/>
      <c r="AB1948" s="295"/>
    </row>
    <row r="1949" spans="1:28" ht="15">
      <c r="A1949" s="247" t="s">
        <v>176</v>
      </c>
      <c r="B1949" s="287" t="s">
        <v>6042</v>
      </c>
      <c r="C1949" s="287" t="s">
        <v>6043</v>
      </c>
      <c r="D1949" s="305">
        <v>8</v>
      </c>
      <c r="E1949" s="287" t="s">
        <v>34</v>
      </c>
      <c r="F1949" s="289">
        <v>43707</v>
      </c>
      <c r="G1949" s="290" t="s">
        <v>686</v>
      </c>
      <c r="H1949" s="290" t="s">
        <v>1282</v>
      </c>
      <c r="I1949" s="291">
        <v>0.86512710000000004</v>
      </c>
      <c r="J1949" s="291">
        <v>5</v>
      </c>
      <c r="K1949" s="290" t="s">
        <v>815</v>
      </c>
      <c r="L1949" s="292">
        <v>219.75</v>
      </c>
      <c r="M1949" s="293" t="s">
        <v>1283</v>
      </c>
      <c r="N1949" s="293" t="s">
        <v>1284</v>
      </c>
      <c r="O1949" s="294" t="s">
        <v>450</v>
      </c>
      <c r="P1949" s="295">
        <v>-0.100916624</v>
      </c>
      <c r="Q1949" s="295" t="s">
        <v>408</v>
      </c>
      <c r="R1949" s="296">
        <v>0</v>
      </c>
      <c r="S1949" s="297">
        <v>2.4689777176293295E-3</v>
      </c>
      <c r="T1949" s="297">
        <v>1.8540181993720766E-3</v>
      </c>
      <c r="U1949" s="298">
        <v>1.3316901195821751</v>
      </c>
      <c r="V1949" s="295"/>
      <c r="W1949" s="295"/>
      <c r="X1949" s="295"/>
      <c r="Y1949" s="313"/>
      <c r="Z1949" s="313"/>
      <c r="AA1949" s="301"/>
      <c r="AB1949" s="295"/>
    </row>
    <row r="1950" spans="1:28" ht="15">
      <c r="A1950" s="247" t="s">
        <v>6044</v>
      </c>
      <c r="B1950" s="287" t="s">
        <v>6045</v>
      </c>
      <c r="C1950" s="287" t="s">
        <v>6046</v>
      </c>
      <c r="D1950" s="305">
        <v>9</v>
      </c>
      <c r="E1950" s="287" t="s">
        <v>34</v>
      </c>
      <c r="F1950" s="289">
        <v>43707</v>
      </c>
      <c r="G1950" s="290" t="s">
        <v>686</v>
      </c>
      <c r="H1950" s="290" t="s">
        <v>3296</v>
      </c>
      <c r="I1950" s="291">
        <v>0.84109365999999997</v>
      </c>
      <c r="J1950" s="291">
        <v>1</v>
      </c>
      <c r="K1950" s="290" t="s">
        <v>815</v>
      </c>
      <c r="L1950" s="292">
        <v>17.12</v>
      </c>
      <c r="M1950" s="293" t="s">
        <v>3297</v>
      </c>
      <c r="N1950" s="293" t="s">
        <v>3298</v>
      </c>
      <c r="O1950" s="294" t="s">
        <v>450</v>
      </c>
      <c r="P1950" s="295">
        <v>-8.8726579999999995</v>
      </c>
      <c r="Q1950" s="295" t="s">
        <v>484</v>
      </c>
      <c r="R1950" s="296">
        <v>0</v>
      </c>
      <c r="S1950" s="297">
        <v>2.821614214595545E-4</v>
      </c>
      <c r="T1950" s="297">
        <v>3.0179200372983003E-4</v>
      </c>
      <c r="U1950" s="298">
        <v>0.93495327236088999</v>
      </c>
      <c r="V1950" s="295"/>
      <c r="W1950" s="295"/>
      <c r="X1950" s="295"/>
      <c r="Y1950" s="313"/>
      <c r="Z1950" s="313"/>
      <c r="AA1950" s="301"/>
      <c r="AB1950" s="295"/>
    </row>
    <row r="1951" spans="1:28" ht="15">
      <c r="A1951" s="247" t="s">
        <v>176</v>
      </c>
      <c r="B1951" s="287" t="s">
        <v>6047</v>
      </c>
      <c r="C1951" s="287" t="s">
        <v>6048</v>
      </c>
      <c r="D1951" s="305">
        <v>10</v>
      </c>
      <c r="E1951" s="287" t="s">
        <v>34</v>
      </c>
      <c r="F1951" s="289">
        <v>43707</v>
      </c>
      <c r="G1951" s="290" t="s">
        <v>686</v>
      </c>
      <c r="H1951" s="290" t="s">
        <v>2286</v>
      </c>
      <c r="I1951" s="291">
        <v>0.87128055000000004</v>
      </c>
      <c r="J1951" s="291">
        <v>2</v>
      </c>
      <c r="K1951" s="290" t="s">
        <v>815</v>
      </c>
      <c r="L1951" s="292">
        <v>44.08</v>
      </c>
      <c r="M1951" s="293" t="s">
        <v>2287</v>
      </c>
      <c r="N1951" s="293" t="s">
        <v>2288</v>
      </c>
      <c r="O1951" s="294" t="s">
        <v>450</v>
      </c>
      <c r="P1951" s="295">
        <v>-3.8323103999999999</v>
      </c>
      <c r="Q1951" s="295" t="s">
        <v>280</v>
      </c>
      <c r="R1951" s="296">
        <v>0</v>
      </c>
      <c r="S1951" s="297" t="s">
        <v>280</v>
      </c>
      <c r="T1951" s="297" t="s">
        <v>280</v>
      </c>
      <c r="U1951" s="298" t="s">
        <v>280</v>
      </c>
      <c r="V1951" s="295"/>
      <c r="W1951" s="295"/>
      <c r="X1951" s="295"/>
      <c r="Y1951" s="313"/>
      <c r="Z1951" s="313"/>
      <c r="AA1951" s="301"/>
      <c r="AB1951" s="295"/>
    </row>
    <row r="1952" spans="1:28" ht="15">
      <c r="A1952" s="247" t="s">
        <v>176</v>
      </c>
      <c r="B1952" s="287" t="s">
        <v>6049</v>
      </c>
      <c r="C1952" s="287" t="s">
        <v>6050</v>
      </c>
      <c r="D1952" s="305">
        <v>11</v>
      </c>
      <c r="E1952" s="287" t="s">
        <v>34</v>
      </c>
      <c r="F1952" s="289">
        <v>43707</v>
      </c>
      <c r="G1952" s="290" t="s">
        <v>686</v>
      </c>
      <c r="H1952" s="290" t="s">
        <v>1317</v>
      </c>
      <c r="I1952" s="291">
        <v>0.88797219999999999</v>
      </c>
      <c r="J1952" s="291">
        <v>5</v>
      </c>
      <c r="K1952" s="290" t="s">
        <v>815</v>
      </c>
      <c r="L1952" s="292">
        <v>46.62</v>
      </c>
      <c r="M1952" s="293" t="s">
        <v>1318</v>
      </c>
      <c r="N1952" s="293" t="s">
        <v>1319</v>
      </c>
      <c r="O1952" s="294" t="s">
        <v>450</v>
      </c>
      <c r="P1952" s="295">
        <v>-6.0088340000000002</v>
      </c>
      <c r="Q1952" s="295" t="s">
        <v>408</v>
      </c>
      <c r="R1952" s="296">
        <v>0</v>
      </c>
      <c r="S1952" s="297">
        <v>1.028523888763216E-3</v>
      </c>
      <c r="T1952" s="297">
        <v>7.8265312647059519E-4</v>
      </c>
      <c r="U1952" s="298">
        <v>1.3141503610946839</v>
      </c>
      <c r="V1952" s="295"/>
      <c r="W1952" s="295"/>
      <c r="X1952" s="295"/>
      <c r="Y1952" s="313"/>
      <c r="Z1952" s="313"/>
      <c r="AA1952" s="301"/>
      <c r="AB1952" s="295"/>
    </row>
    <row r="1953" spans="1:28" ht="15">
      <c r="A1953" s="247" t="s">
        <v>176</v>
      </c>
      <c r="B1953" s="287" t="s">
        <v>6051</v>
      </c>
      <c r="C1953" s="287" t="s">
        <v>6052</v>
      </c>
      <c r="D1953" s="305">
        <v>12</v>
      </c>
      <c r="E1953" s="287" t="s">
        <v>34</v>
      </c>
      <c r="F1953" s="289">
        <v>43707</v>
      </c>
      <c r="G1953" s="290" t="s">
        <v>686</v>
      </c>
      <c r="H1953" s="290" t="s">
        <v>838</v>
      </c>
      <c r="I1953" s="291">
        <v>0.88046259999999998</v>
      </c>
      <c r="J1953" s="291">
        <v>7</v>
      </c>
      <c r="K1953" s="290" t="s">
        <v>815</v>
      </c>
      <c r="L1953" s="292">
        <v>11.38</v>
      </c>
      <c r="M1953" s="293" t="s">
        <v>839</v>
      </c>
      <c r="N1953" s="293" t="s">
        <v>840</v>
      </c>
      <c r="O1953" s="294" t="s">
        <v>450</v>
      </c>
      <c r="P1953" s="295">
        <v>-4.2183640000000002</v>
      </c>
      <c r="Q1953" s="295" t="s">
        <v>447</v>
      </c>
      <c r="R1953" s="296">
        <v>0</v>
      </c>
      <c r="S1953" s="297">
        <v>5.6221045720344251E-6</v>
      </c>
      <c r="T1953" s="297">
        <v>4.5537711003171516E-4</v>
      </c>
      <c r="U1953" s="298">
        <v>1.2346041222060697E-2</v>
      </c>
      <c r="V1953" s="295"/>
      <c r="W1953" s="295"/>
      <c r="X1953" s="295"/>
      <c r="Y1953" s="313"/>
      <c r="Z1953" s="313"/>
      <c r="AA1953" s="301"/>
      <c r="AB1953" s="295"/>
    </row>
    <row r="1954" spans="1:28" ht="15">
      <c r="A1954" s="247" t="s">
        <v>176</v>
      </c>
      <c r="B1954" s="287" t="s">
        <v>6053</v>
      </c>
      <c r="C1954" s="287" t="s">
        <v>6054</v>
      </c>
      <c r="D1954" s="305">
        <v>13</v>
      </c>
      <c r="E1954" s="287" t="s">
        <v>34</v>
      </c>
      <c r="F1954" s="289">
        <v>43707</v>
      </c>
      <c r="G1954" s="290" t="s">
        <v>686</v>
      </c>
      <c r="H1954" s="290" t="s">
        <v>2547</v>
      </c>
      <c r="I1954" s="291">
        <v>0.75364050000000005</v>
      </c>
      <c r="J1954" s="291">
        <v>7</v>
      </c>
      <c r="K1954" s="290" t="s">
        <v>815</v>
      </c>
      <c r="L1954" s="292">
        <v>42.78</v>
      </c>
      <c r="M1954" s="293" t="s">
        <v>2548</v>
      </c>
      <c r="N1954" s="293" t="s">
        <v>2549</v>
      </c>
      <c r="O1954" s="294" t="s">
        <v>450</v>
      </c>
      <c r="P1954" s="295">
        <v>-14.071441</v>
      </c>
      <c r="Q1954" s="295" t="s">
        <v>484</v>
      </c>
      <c r="R1954" s="296">
        <v>0</v>
      </c>
      <c r="S1954" s="297">
        <v>1.239477091290422E-4</v>
      </c>
      <c r="T1954" s="297">
        <v>1.6366278026139344E-4</v>
      </c>
      <c r="U1954" s="298">
        <v>0.75733596197669106</v>
      </c>
      <c r="V1954" s="295"/>
      <c r="W1954" s="295"/>
      <c r="X1954" s="295"/>
      <c r="Y1954" s="313"/>
      <c r="Z1954" s="313"/>
      <c r="AA1954" s="301"/>
      <c r="AB1954" s="295"/>
    </row>
    <row r="1955" spans="1:28" ht="15">
      <c r="A1955" s="247" t="s">
        <v>6055</v>
      </c>
      <c r="B1955" s="287" t="s">
        <v>6056</v>
      </c>
      <c r="C1955" s="287" t="s">
        <v>6057</v>
      </c>
      <c r="D1955" s="305">
        <v>14</v>
      </c>
      <c r="E1955" s="287" t="s">
        <v>34</v>
      </c>
      <c r="F1955" s="289">
        <v>43707</v>
      </c>
      <c r="G1955" s="290" t="s">
        <v>686</v>
      </c>
      <c r="H1955" s="290" t="s">
        <v>4423</v>
      </c>
      <c r="I1955" s="291">
        <v>0.90495400000000004</v>
      </c>
      <c r="J1955" s="291">
        <v>1</v>
      </c>
      <c r="K1955" s="290" t="s">
        <v>815</v>
      </c>
      <c r="L1955" s="292">
        <v>61.65</v>
      </c>
      <c r="M1955" s="293" t="s">
        <v>4424</v>
      </c>
      <c r="N1955" s="293" t="s">
        <v>4425</v>
      </c>
      <c r="O1955" s="294" t="s">
        <v>450</v>
      </c>
      <c r="P1955" s="295">
        <v>-14.344257000000001</v>
      </c>
      <c r="Q1955" s="295" t="s">
        <v>404</v>
      </c>
      <c r="R1955" s="296">
        <v>0</v>
      </c>
      <c r="S1955" s="297">
        <v>8.0145832280239829E-5</v>
      </c>
      <c r="T1955" s="297">
        <v>3.8913308804209076E-4</v>
      </c>
      <c r="U1955" s="298">
        <v>0.2059599523738542</v>
      </c>
      <c r="V1955" s="295"/>
      <c r="W1955" s="295"/>
      <c r="X1955" s="295"/>
      <c r="Y1955" s="313"/>
      <c r="Z1955" s="313"/>
      <c r="AA1955" s="301"/>
      <c r="AB1955" s="295"/>
    </row>
    <row r="1956" spans="1:28" ht="15">
      <c r="A1956" s="247" t="s">
        <v>176</v>
      </c>
      <c r="B1956" s="287" t="s">
        <v>6058</v>
      </c>
      <c r="C1956" s="287" t="s">
        <v>6059</v>
      </c>
      <c r="D1956" s="305">
        <v>15</v>
      </c>
      <c r="E1956" s="287" t="s">
        <v>34</v>
      </c>
      <c r="F1956" s="289">
        <v>43707</v>
      </c>
      <c r="G1956" s="290" t="s">
        <v>686</v>
      </c>
      <c r="H1956" s="290" t="s">
        <v>2557</v>
      </c>
      <c r="I1956" s="291">
        <v>0.82347745000000006</v>
      </c>
      <c r="J1956" s="291">
        <v>6</v>
      </c>
      <c r="K1956" s="290" t="s">
        <v>815</v>
      </c>
      <c r="L1956" s="292">
        <v>73.150000000000006</v>
      </c>
      <c r="M1956" s="293" t="s">
        <v>2558</v>
      </c>
      <c r="N1956" s="293" t="s">
        <v>2559</v>
      </c>
      <c r="O1956" s="294" t="s">
        <v>450</v>
      </c>
      <c r="P1956" s="295">
        <v>-30.384927999999999</v>
      </c>
      <c r="Q1956" s="295" t="s">
        <v>456</v>
      </c>
      <c r="R1956" s="296">
        <v>0</v>
      </c>
      <c r="S1956" s="297">
        <v>1.9210088105865908E-3</v>
      </c>
      <c r="T1956" s="297">
        <v>5.9415456842947174E-4</v>
      </c>
      <c r="U1956" s="298">
        <v>3.2331802407316195</v>
      </c>
      <c r="V1956" s="295"/>
      <c r="W1956" s="295"/>
      <c r="X1956" s="295"/>
      <c r="Y1956" s="313"/>
      <c r="Z1956" s="313"/>
      <c r="AA1956" s="301"/>
      <c r="AB1956" s="295"/>
    </row>
    <row r="1957" spans="1:28" ht="15">
      <c r="A1957" s="247" t="s">
        <v>176</v>
      </c>
      <c r="B1957" s="287" t="s">
        <v>6060</v>
      </c>
      <c r="C1957" s="287" t="s">
        <v>6061</v>
      </c>
      <c r="D1957" s="305">
        <v>16</v>
      </c>
      <c r="E1957" s="287" t="s">
        <v>34</v>
      </c>
      <c r="F1957" s="289">
        <v>43707</v>
      </c>
      <c r="G1957" s="290" t="s">
        <v>686</v>
      </c>
      <c r="H1957" s="290" t="s">
        <v>2562</v>
      </c>
      <c r="I1957" s="291">
        <v>0.83720720000000004</v>
      </c>
      <c r="J1957" s="291">
        <v>10</v>
      </c>
      <c r="K1957" s="290" t="s">
        <v>815</v>
      </c>
      <c r="L1957" s="292">
        <v>33.22</v>
      </c>
      <c r="M1957" s="293" t="s">
        <v>2563</v>
      </c>
      <c r="N1957" s="293" t="s">
        <v>2564</v>
      </c>
      <c r="O1957" s="294" t="s">
        <v>450</v>
      </c>
      <c r="P1957" s="295">
        <v>-10.543303999999999</v>
      </c>
      <c r="Q1957" s="295" t="s">
        <v>447</v>
      </c>
      <c r="R1957" s="296">
        <v>0</v>
      </c>
      <c r="S1957" s="297">
        <v>2.2073458788111116E-4</v>
      </c>
      <c r="T1957" s="297">
        <v>3.8151836302835354E-4</v>
      </c>
      <c r="U1957" s="298">
        <v>0.57856871194613169</v>
      </c>
      <c r="V1957" s="295"/>
      <c r="W1957" s="295"/>
      <c r="X1957" s="295"/>
      <c r="Y1957" s="313"/>
      <c r="Z1957" s="313"/>
      <c r="AA1957" s="301"/>
      <c r="AB1957" s="295"/>
    </row>
    <row r="1958" spans="1:28" ht="15">
      <c r="A1958" s="247" t="s">
        <v>176</v>
      </c>
      <c r="B1958" s="287" t="s">
        <v>6062</v>
      </c>
      <c r="C1958" s="287" t="s">
        <v>6063</v>
      </c>
      <c r="D1958" s="305">
        <v>17</v>
      </c>
      <c r="E1958" s="287" t="s">
        <v>34</v>
      </c>
      <c r="F1958" s="289">
        <v>43707</v>
      </c>
      <c r="G1958" s="290" t="s">
        <v>686</v>
      </c>
      <c r="H1958" s="290" t="s">
        <v>550</v>
      </c>
      <c r="I1958" s="291">
        <v>0.57650756999999997</v>
      </c>
      <c r="J1958" s="291">
        <v>3</v>
      </c>
      <c r="K1958" s="290" t="s">
        <v>815</v>
      </c>
      <c r="L1958" s="292">
        <v>67.930000000000007</v>
      </c>
      <c r="M1958" s="293" t="s">
        <v>551</v>
      </c>
      <c r="N1958" s="293" t="s">
        <v>552</v>
      </c>
      <c r="O1958" s="294" t="s">
        <v>450</v>
      </c>
      <c r="P1958" s="295">
        <v>-3.312093</v>
      </c>
      <c r="Q1958" s="295" t="s">
        <v>447</v>
      </c>
      <c r="R1958" s="296">
        <v>0</v>
      </c>
      <c r="S1958" s="297">
        <v>2.5000632214030954E-3</v>
      </c>
      <c r="T1958" s="297">
        <v>2.0923734237602676E-3</v>
      </c>
      <c r="U1958" s="298">
        <v>1.1948456202957101</v>
      </c>
      <c r="V1958" s="295"/>
      <c r="W1958" s="295"/>
      <c r="X1958" s="295"/>
      <c r="Y1958" s="313"/>
      <c r="Z1958" s="313"/>
      <c r="AA1958" s="301"/>
      <c r="AB1958" s="295"/>
    </row>
    <row r="1959" spans="1:28" ht="15">
      <c r="A1959" s="247" t="s">
        <v>176</v>
      </c>
      <c r="B1959" s="287" t="s">
        <v>6064</v>
      </c>
      <c r="C1959" s="287" t="s">
        <v>6065</v>
      </c>
      <c r="D1959" s="305">
        <v>18</v>
      </c>
      <c r="E1959" s="287" t="s">
        <v>34</v>
      </c>
      <c r="F1959" s="289">
        <v>43707</v>
      </c>
      <c r="G1959" s="290" t="s">
        <v>686</v>
      </c>
      <c r="H1959" s="290" t="s">
        <v>2305</v>
      </c>
      <c r="I1959" s="291">
        <v>0.90332299999999999</v>
      </c>
      <c r="J1959" s="291">
        <v>2</v>
      </c>
      <c r="K1959" s="290" t="s">
        <v>815</v>
      </c>
      <c r="L1959" s="292">
        <v>74.19</v>
      </c>
      <c r="M1959" s="293" t="s">
        <v>2306</v>
      </c>
      <c r="N1959" s="293" t="s">
        <v>2307</v>
      </c>
      <c r="O1959" s="294" t="s">
        <v>450</v>
      </c>
      <c r="P1959" s="295">
        <v>-9.6680220000000006</v>
      </c>
      <c r="Q1959" s="295" t="s">
        <v>484</v>
      </c>
      <c r="R1959" s="296">
        <v>0</v>
      </c>
      <c r="S1959" s="297">
        <v>4.3565442590616336E-3</v>
      </c>
      <c r="T1959" s="297">
        <v>1.7628887539072947E-3</v>
      </c>
      <c r="U1959" s="298">
        <v>2.471253077884648</v>
      </c>
      <c r="V1959" s="295"/>
      <c r="W1959" s="295"/>
      <c r="X1959" s="295"/>
      <c r="Y1959" s="313"/>
      <c r="Z1959" s="313"/>
      <c r="AA1959" s="301"/>
      <c r="AB1959" s="295"/>
    </row>
    <row r="1960" spans="1:28" ht="15">
      <c r="A1960" s="247" t="s">
        <v>176</v>
      </c>
      <c r="B1960" s="287" t="s">
        <v>6066</v>
      </c>
      <c r="C1960" s="287" t="s">
        <v>6067</v>
      </c>
      <c r="D1960" s="305">
        <v>19</v>
      </c>
      <c r="E1960" s="287" t="s">
        <v>34</v>
      </c>
      <c r="F1960" s="289">
        <v>43707</v>
      </c>
      <c r="G1960" s="290" t="s">
        <v>686</v>
      </c>
      <c r="H1960" s="290" t="s">
        <v>1362</v>
      </c>
      <c r="I1960" s="291">
        <v>0.90651225999999996</v>
      </c>
      <c r="J1960" s="291">
        <v>3</v>
      </c>
      <c r="K1960" s="290" t="s">
        <v>815</v>
      </c>
      <c r="L1960" s="292">
        <v>128.72999999999999</v>
      </c>
      <c r="M1960" s="293" t="s">
        <v>1363</v>
      </c>
      <c r="N1960" s="293" t="s">
        <v>1364</v>
      </c>
      <c r="O1960" s="294" t="s">
        <v>450</v>
      </c>
      <c r="P1960" s="295">
        <v>-8.6695729999999998</v>
      </c>
      <c r="Q1960" s="295" t="s">
        <v>408</v>
      </c>
      <c r="R1960" s="296">
        <v>0</v>
      </c>
      <c r="S1960" s="297">
        <v>3.0254691075703799E-5</v>
      </c>
      <c r="T1960" s="297">
        <v>3.1438015965767148E-4</v>
      </c>
      <c r="U1960" s="298">
        <v>9.6236006459975487E-2</v>
      </c>
      <c r="V1960" s="295"/>
      <c r="W1960" s="295"/>
      <c r="X1960" s="295"/>
      <c r="Y1960" s="313"/>
      <c r="Z1960" s="313"/>
      <c r="AA1960" s="301"/>
      <c r="AB1960" s="295"/>
    </row>
    <row r="1961" spans="1:28" ht="15">
      <c r="A1961" s="247" t="s">
        <v>176</v>
      </c>
      <c r="B1961" s="287" t="s">
        <v>6068</v>
      </c>
      <c r="C1961" s="287" t="s">
        <v>6069</v>
      </c>
      <c r="D1961" s="305">
        <v>20</v>
      </c>
      <c r="E1961" s="287" t="s">
        <v>34</v>
      </c>
      <c r="F1961" s="289">
        <v>43707</v>
      </c>
      <c r="G1961" s="290" t="s">
        <v>686</v>
      </c>
      <c r="H1961" s="290" t="s">
        <v>2584</v>
      </c>
      <c r="I1961" s="291">
        <v>0.77550613999999995</v>
      </c>
      <c r="J1961" s="291">
        <v>3</v>
      </c>
      <c r="K1961" s="290" t="s">
        <v>815</v>
      </c>
      <c r="L1961" s="292">
        <v>15.79</v>
      </c>
      <c r="M1961" s="293" t="s">
        <v>2585</v>
      </c>
      <c r="N1961" s="293" t="s">
        <v>2586</v>
      </c>
      <c r="O1961" s="294" t="s">
        <v>450</v>
      </c>
      <c r="P1961" s="295">
        <v>-8.4615345000000008</v>
      </c>
      <c r="Q1961" s="295" t="s">
        <v>399</v>
      </c>
      <c r="R1961" s="296">
        <v>0</v>
      </c>
      <c r="S1961" s="297">
        <v>2.0917278155687356E-4</v>
      </c>
      <c r="T1961" s="297">
        <v>1.5162809805230925E-4</v>
      </c>
      <c r="U1961" s="298">
        <v>1.3795120049894203</v>
      </c>
      <c r="V1961" s="295"/>
      <c r="W1961" s="295"/>
      <c r="X1961" s="295"/>
      <c r="Y1961" s="313"/>
      <c r="Z1961" s="313"/>
      <c r="AA1961" s="301"/>
      <c r="AB1961" s="295"/>
    </row>
    <row r="1962" spans="1:28" ht="15">
      <c r="A1962" s="247" t="s">
        <v>176</v>
      </c>
      <c r="B1962" s="287" t="s">
        <v>6070</v>
      </c>
      <c r="C1962" s="287" t="s">
        <v>6071</v>
      </c>
      <c r="D1962" s="305">
        <v>21</v>
      </c>
      <c r="E1962" s="287" t="s">
        <v>34</v>
      </c>
      <c r="F1962" s="289">
        <v>43707</v>
      </c>
      <c r="G1962" s="290" t="s">
        <v>686</v>
      </c>
      <c r="H1962" s="290" t="s">
        <v>2589</v>
      </c>
      <c r="I1962" s="291">
        <v>0.79365956999999998</v>
      </c>
      <c r="J1962" s="291">
        <v>13</v>
      </c>
      <c r="K1962" s="290" t="s">
        <v>815</v>
      </c>
      <c r="L1962" s="292">
        <v>18.84</v>
      </c>
      <c r="M1962" s="293" t="s">
        <v>2590</v>
      </c>
      <c r="N1962" s="293" t="s">
        <v>2591</v>
      </c>
      <c r="O1962" s="294" t="s">
        <v>450</v>
      </c>
      <c r="P1962" s="295">
        <v>-14.565218</v>
      </c>
      <c r="Q1962" s="295" t="s">
        <v>484</v>
      </c>
      <c r="R1962" s="296">
        <v>0</v>
      </c>
      <c r="S1962" s="297">
        <v>9.3028835656197768E-4</v>
      </c>
      <c r="T1962" s="297">
        <v>6.55686017447374E-4</v>
      </c>
      <c r="U1962" s="298">
        <v>1.4188015785110799</v>
      </c>
      <c r="V1962" s="295"/>
      <c r="W1962" s="295"/>
      <c r="X1962" s="295"/>
      <c r="Y1962" s="313"/>
      <c r="Z1962" s="313"/>
      <c r="AA1962" s="301"/>
      <c r="AB1962" s="295"/>
    </row>
    <row r="1963" spans="1:28" ht="15">
      <c r="A1963" s="247" t="s">
        <v>176</v>
      </c>
      <c r="B1963" s="287" t="s">
        <v>6072</v>
      </c>
      <c r="C1963" s="287" t="s">
        <v>6073</v>
      </c>
      <c r="D1963" s="305">
        <v>22</v>
      </c>
      <c r="E1963" s="287" t="s">
        <v>34</v>
      </c>
      <c r="F1963" s="289">
        <v>43707</v>
      </c>
      <c r="G1963" s="290" t="s">
        <v>686</v>
      </c>
      <c r="H1963" s="290" t="s">
        <v>612</v>
      </c>
      <c r="I1963" s="291">
        <v>0.86603359999999996</v>
      </c>
      <c r="J1963" s="291">
        <v>2</v>
      </c>
      <c r="K1963" s="290" t="s">
        <v>815</v>
      </c>
      <c r="L1963" s="292">
        <v>37.590000000000003</v>
      </c>
      <c r="M1963" s="293" t="s">
        <v>613</v>
      </c>
      <c r="N1963" s="293" t="s">
        <v>614</v>
      </c>
      <c r="O1963" s="294" t="s">
        <v>450</v>
      </c>
      <c r="P1963" s="295">
        <v>-12.439614000000001</v>
      </c>
      <c r="Q1963" s="295" t="s">
        <v>484</v>
      </c>
      <c r="R1963" s="296">
        <v>0</v>
      </c>
      <c r="S1963" s="297">
        <v>1.3885031656413627E-4</v>
      </c>
      <c r="T1963" s="297">
        <v>1.7339585568412589E-4</v>
      </c>
      <c r="U1963" s="298">
        <v>0.80077067595594098</v>
      </c>
      <c r="V1963" s="295"/>
      <c r="W1963" s="295"/>
      <c r="X1963" s="295"/>
      <c r="Y1963" s="313"/>
      <c r="Z1963" s="313"/>
      <c r="AA1963" s="301"/>
      <c r="AB1963" s="295"/>
    </row>
    <row r="1964" spans="1:28" ht="15">
      <c r="A1964" s="247" t="s">
        <v>176</v>
      </c>
      <c r="B1964" s="287" t="s">
        <v>6074</v>
      </c>
      <c r="C1964" s="287" t="s">
        <v>6075</v>
      </c>
      <c r="D1964" s="305">
        <v>23</v>
      </c>
      <c r="E1964" s="287" t="s">
        <v>34</v>
      </c>
      <c r="F1964" s="289">
        <v>43707</v>
      </c>
      <c r="G1964" s="290" t="s">
        <v>686</v>
      </c>
      <c r="H1964" s="290" t="s">
        <v>3363</v>
      </c>
      <c r="I1964" s="291">
        <v>0.79466044999999996</v>
      </c>
      <c r="J1964" s="291">
        <v>3</v>
      </c>
      <c r="K1964" s="290" t="s">
        <v>815</v>
      </c>
      <c r="L1964" s="292">
        <v>47.26</v>
      </c>
      <c r="M1964" s="293" t="s">
        <v>3364</v>
      </c>
      <c r="N1964" s="293" t="s">
        <v>3365</v>
      </c>
      <c r="O1964" s="294" t="s">
        <v>450</v>
      </c>
      <c r="P1964" s="295">
        <v>-6.1269939999999998</v>
      </c>
      <c r="Q1964" s="295" t="s">
        <v>408</v>
      </c>
      <c r="R1964" s="296">
        <v>0</v>
      </c>
      <c r="S1964" s="297">
        <v>4.6570820702371408E-5</v>
      </c>
      <c r="T1964" s="297">
        <v>3.0992932102769653E-4</v>
      </c>
      <c r="U1964" s="298">
        <v>0.15026271327910162</v>
      </c>
      <c r="V1964" s="295"/>
      <c r="W1964" s="295"/>
      <c r="X1964" s="295"/>
      <c r="Y1964" s="313"/>
      <c r="Z1964" s="313"/>
      <c r="AA1964" s="301"/>
      <c r="AB1964" s="295"/>
    </row>
    <row r="1965" spans="1:28" ht="15">
      <c r="A1965" s="247" t="s">
        <v>176</v>
      </c>
      <c r="B1965" s="287" t="s">
        <v>6076</v>
      </c>
      <c r="C1965" s="287" t="s">
        <v>6077</v>
      </c>
      <c r="D1965" s="305">
        <v>24</v>
      </c>
      <c r="E1965" s="287" t="s">
        <v>34</v>
      </c>
      <c r="F1965" s="289">
        <v>43707</v>
      </c>
      <c r="G1965" s="290" t="s">
        <v>686</v>
      </c>
      <c r="H1965" s="290" t="s">
        <v>938</v>
      </c>
      <c r="I1965" s="291">
        <v>0.80213279999999998</v>
      </c>
      <c r="J1965" s="291">
        <v>7</v>
      </c>
      <c r="K1965" s="290" t="s">
        <v>815</v>
      </c>
      <c r="L1965" s="292">
        <v>25.52</v>
      </c>
      <c r="M1965" s="293" t="s">
        <v>939</v>
      </c>
      <c r="N1965" s="293" t="s">
        <v>940</v>
      </c>
      <c r="O1965" s="294" t="s">
        <v>450</v>
      </c>
      <c r="P1965" s="295">
        <v>-3.5613774999999999</v>
      </c>
      <c r="Q1965" s="295" t="s">
        <v>280</v>
      </c>
      <c r="R1965" s="296">
        <v>0</v>
      </c>
      <c r="S1965" s="297">
        <v>1.3984266085628947E-4</v>
      </c>
      <c r="T1965" s="297">
        <v>6.6722942488973286E-4</v>
      </c>
      <c r="U1965" s="298">
        <v>0.20958707101294288</v>
      </c>
      <c r="V1965" s="295"/>
      <c r="W1965" s="295"/>
      <c r="X1965" s="295"/>
      <c r="Y1965" s="313"/>
      <c r="Z1965" s="313"/>
      <c r="AA1965" s="301"/>
      <c r="AB1965" s="295"/>
    </row>
    <row r="1966" spans="1:28" ht="15">
      <c r="A1966" s="247" t="s">
        <v>176</v>
      </c>
      <c r="B1966" s="287" t="s">
        <v>6078</v>
      </c>
      <c r="C1966" s="287" t="s">
        <v>6079</v>
      </c>
      <c r="D1966" s="305">
        <v>25</v>
      </c>
      <c r="E1966" s="287" t="s">
        <v>34</v>
      </c>
      <c r="F1966" s="289">
        <v>43707</v>
      </c>
      <c r="G1966" s="290" t="s">
        <v>686</v>
      </c>
      <c r="H1966" s="290" t="s">
        <v>4523</v>
      </c>
      <c r="I1966" s="291">
        <v>0.86806329999999998</v>
      </c>
      <c r="J1966" s="291">
        <v>5</v>
      </c>
      <c r="K1966" s="290" t="s">
        <v>815</v>
      </c>
      <c r="L1966" s="292">
        <v>23.68</v>
      </c>
      <c r="M1966" s="293" t="s">
        <v>4524</v>
      </c>
      <c r="N1966" s="293" t="s">
        <v>4525</v>
      </c>
      <c r="O1966" s="294" t="s">
        <v>450</v>
      </c>
      <c r="P1966" s="295">
        <v>12.948954000000001</v>
      </c>
      <c r="Q1966" s="295" t="s">
        <v>404</v>
      </c>
      <c r="R1966" s="296">
        <v>0</v>
      </c>
      <c r="S1966" s="297">
        <v>2.1723036573784813E-4</v>
      </c>
      <c r="T1966" s="297">
        <v>7.9543297676581428E-4</v>
      </c>
      <c r="U1966" s="298">
        <v>0.2730970076461936</v>
      </c>
      <c r="V1966" s="295"/>
      <c r="W1966" s="295"/>
      <c r="X1966" s="295"/>
      <c r="Y1966" s="313"/>
      <c r="Z1966" s="313"/>
      <c r="AA1966" s="301"/>
      <c r="AB1966" s="295"/>
    </row>
    <row r="1967" spans="1:28" ht="15">
      <c r="A1967" s="247" t="s">
        <v>176</v>
      </c>
      <c r="B1967" s="287" t="s">
        <v>6080</v>
      </c>
      <c r="C1967" s="287" t="s">
        <v>6081</v>
      </c>
      <c r="D1967" s="305">
        <v>26</v>
      </c>
      <c r="E1967" s="287" t="s">
        <v>34</v>
      </c>
      <c r="F1967" s="289">
        <v>43707</v>
      </c>
      <c r="G1967" s="290" t="s">
        <v>686</v>
      </c>
      <c r="H1967" s="290" t="s">
        <v>2603</v>
      </c>
      <c r="I1967" s="291">
        <v>0.90509426999999998</v>
      </c>
      <c r="J1967" s="291">
        <v>4</v>
      </c>
      <c r="K1967" s="290" t="s">
        <v>815</v>
      </c>
      <c r="L1967" s="292">
        <v>16.510000000000002</v>
      </c>
      <c r="M1967" s="293" t="s">
        <v>2604</v>
      </c>
      <c r="N1967" s="293" t="s">
        <v>2605</v>
      </c>
      <c r="O1967" s="294" t="s">
        <v>450</v>
      </c>
      <c r="P1967" s="295">
        <v>-8.4778420000000008</v>
      </c>
      <c r="Q1967" s="295" t="s">
        <v>408</v>
      </c>
      <c r="R1967" s="296">
        <v>0</v>
      </c>
      <c r="S1967" s="297">
        <v>1.5931878573880947E-4</v>
      </c>
      <c r="T1967" s="297">
        <v>1.7022975924979109E-4</v>
      </c>
      <c r="U1967" s="298">
        <v>0.93590442964222775</v>
      </c>
      <c r="V1967" s="295"/>
      <c r="W1967" s="295"/>
      <c r="X1967" s="295"/>
      <c r="Y1967" s="313"/>
      <c r="Z1967" s="313"/>
      <c r="AA1967" s="301"/>
      <c r="AB1967" s="295"/>
    </row>
    <row r="1968" spans="1:28" ht="15">
      <c r="A1968" s="247" t="s">
        <v>176</v>
      </c>
      <c r="B1968" s="287" t="s">
        <v>6082</v>
      </c>
      <c r="C1968" s="287" t="s">
        <v>6083</v>
      </c>
      <c r="D1968" s="305">
        <v>27</v>
      </c>
      <c r="E1968" s="287" t="s">
        <v>34</v>
      </c>
      <c r="F1968" s="289">
        <v>43707</v>
      </c>
      <c r="G1968" s="290" t="s">
        <v>686</v>
      </c>
      <c r="H1968" s="290" t="s">
        <v>1150</v>
      </c>
      <c r="I1968" s="291">
        <v>0.78279304999999999</v>
      </c>
      <c r="J1968" s="291">
        <v>6</v>
      </c>
      <c r="K1968" s="290" t="s">
        <v>815</v>
      </c>
      <c r="L1968" s="292">
        <v>28.53</v>
      </c>
      <c r="M1968" s="293" t="s">
        <v>1151</v>
      </c>
      <c r="N1968" s="293" t="s">
        <v>1152</v>
      </c>
      <c r="O1968" s="294" t="s">
        <v>450</v>
      </c>
      <c r="P1968" s="295">
        <v>-5.9304056000000003</v>
      </c>
      <c r="Q1968" s="295" t="s">
        <v>447</v>
      </c>
      <c r="R1968" s="296">
        <v>0</v>
      </c>
      <c r="S1968" s="297">
        <v>5.7409658507071588E-8</v>
      </c>
      <c r="T1968" s="297">
        <v>1.2503752318276031E-4</v>
      </c>
      <c r="U1968" s="298">
        <v>4.5913944107129441E-4</v>
      </c>
      <c r="V1968" s="295"/>
      <c r="W1968" s="295"/>
      <c r="X1968" s="295"/>
      <c r="Y1968" s="313"/>
      <c r="Z1968" s="313"/>
      <c r="AA1968" s="301"/>
      <c r="AB1968" s="295"/>
    </row>
    <row r="1969" spans="1:28" ht="15">
      <c r="A1969" s="247" t="s">
        <v>176</v>
      </c>
      <c r="B1969" s="287" t="s">
        <v>6084</v>
      </c>
      <c r="C1969" s="287" t="s">
        <v>6085</v>
      </c>
      <c r="D1969" s="305">
        <v>28</v>
      </c>
      <c r="E1969" s="287" t="s">
        <v>34</v>
      </c>
      <c r="F1969" s="289">
        <v>43707</v>
      </c>
      <c r="G1969" s="290" t="s">
        <v>686</v>
      </c>
      <c r="H1969" s="290" t="s">
        <v>2610</v>
      </c>
      <c r="I1969" s="291">
        <v>0.82021509999999997</v>
      </c>
      <c r="J1969" s="291">
        <v>7</v>
      </c>
      <c r="K1969" s="290" t="s">
        <v>815</v>
      </c>
      <c r="L1969" s="292">
        <v>14.76</v>
      </c>
      <c r="M1969" s="293" t="s">
        <v>2611</v>
      </c>
      <c r="N1969" s="293" t="s">
        <v>2612</v>
      </c>
      <c r="O1969" s="294" t="s">
        <v>450</v>
      </c>
      <c r="P1969" s="295">
        <v>-10.074788</v>
      </c>
      <c r="Q1969" s="295" t="s">
        <v>408</v>
      </c>
      <c r="R1969" s="296">
        <v>0</v>
      </c>
      <c r="S1969" s="297">
        <v>1.0738869036378663E-4</v>
      </c>
      <c r="T1969" s="297">
        <v>1.9537134960213089E-4</v>
      </c>
      <c r="U1969" s="298">
        <v>0.5496644752799279</v>
      </c>
      <c r="V1969" s="295"/>
      <c r="W1969" s="295"/>
      <c r="X1969" s="295"/>
      <c r="Y1969" s="313"/>
      <c r="Z1969" s="313"/>
      <c r="AA1969" s="301"/>
      <c r="AB1969" s="295"/>
    </row>
    <row r="1970" spans="1:28" ht="15">
      <c r="A1970" s="247" t="s">
        <v>176</v>
      </c>
      <c r="B1970" s="287" t="s">
        <v>6086</v>
      </c>
      <c r="C1970" s="287" t="s">
        <v>6087</v>
      </c>
      <c r="D1970" s="305">
        <v>29</v>
      </c>
      <c r="E1970" s="287" t="s">
        <v>34</v>
      </c>
      <c r="F1970" s="289">
        <v>43707</v>
      </c>
      <c r="G1970" s="290" t="s">
        <v>686</v>
      </c>
      <c r="H1970" s="290" t="s">
        <v>2616</v>
      </c>
      <c r="I1970" s="291">
        <v>0.86619619999999997</v>
      </c>
      <c r="J1970" s="291">
        <v>3</v>
      </c>
      <c r="K1970" s="290" t="s">
        <v>815</v>
      </c>
      <c r="L1970" s="292">
        <v>11.84</v>
      </c>
      <c r="M1970" s="293" t="s">
        <v>2617</v>
      </c>
      <c r="N1970" s="293" t="s">
        <v>2618</v>
      </c>
      <c r="O1970" s="294" t="s">
        <v>450</v>
      </c>
      <c r="P1970" s="295">
        <v>-14.356786</v>
      </c>
      <c r="Q1970" s="295" t="s">
        <v>484</v>
      </c>
      <c r="R1970" s="296">
        <v>0</v>
      </c>
      <c r="S1970" s="297">
        <v>4.8139618462524476E-4</v>
      </c>
      <c r="T1970" s="297">
        <v>4.0689122543533478E-4</v>
      </c>
      <c r="U1970" s="298">
        <v>1.1831078050655843</v>
      </c>
      <c r="V1970" s="295"/>
      <c r="W1970" s="295"/>
      <c r="X1970" s="295"/>
      <c r="Y1970" s="313"/>
      <c r="Z1970" s="313"/>
      <c r="AA1970" s="301"/>
      <c r="AB1970" s="295"/>
    </row>
    <row r="1971" spans="1:28" ht="15">
      <c r="A1971" s="247" t="s">
        <v>176</v>
      </c>
      <c r="B1971" s="287" t="s">
        <v>6088</v>
      </c>
      <c r="C1971" s="287" t="s">
        <v>6089</v>
      </c>
      <c r="D1971" s="305">
        <v>30</v>
      </c>
      <c r="E1971" s="287" t="s">
        <v>34</v>
      </c>
      <c r="F1971" s="289">
        <v>43707</v>
      </c>
      <c r="G1971" s="290" t="s">
        <v>686</v>
      </c>
      <c r="H1971" s="290" t="s">
        <v>2621</v>
      </c>
      <c r="I1971" s="291">
        <v>0.90020686000000005</v>
      </c>
      <c r="J1971" s="291">
        <v>5</v>
      </c>
      <c r="K1971" s="290" t="s">
        <v>815</v>
      </c>
      <c r="L1971" s="292">
        <v>49.21</v>
      </c>
      <c r="M1971" s="293" t="s">
        <v>2622</v>
      </c>
      <c r="N1971" s="293" t="s">
        <v>2623</v>
      </c>
      <c r="O1971" s="294" t="s">
        <v>450</v>
      </c>
      <c r="P1971" s="295">
        <v>-14.6479845</v>
      </c>
      <c r="Q1971" s="295" t="s">
        <v>280</v>
      </c>
      <c r="R1971" s="296">
        <v>0</v>
      </c>
      <c r="S1971" s="297">
        <v>5.3876083485096364E-4</v>
      </c>
      <c r="T1971" s="297">
        <v>1.2837513986382529E-3</v>
      </c>
      <c r="U1971" s="298">
        <v>0.41967692142143526</v>
      </c>
      <c r="V1971" s="295"/>
      <c r="W1971" s="295"/>
      <c r="X1971" s="295"/>
      <c r="Y1971" s="313"/>
      <c r="Z1971" s="313"/>
      <c r="AA1971" s="301"/>
      <c r="AB1971" s="295"/>
    </row>
    <row r="1972" spans="1:28" ht="15">
      <c r="A1972" s="247" t="s">
        <v>176</v>
      </c>
      <c r="B1972" s="287" t="s">
        <v>6090</v>
      </c>
      <c r="C1972" s="287" t="s">
        <v>6091</v>
      </c>
      <c r="D1972" s="305">
        <v>31</v>
      </c>
      <c r="E1972" s="287" t="s">
        <v>34</v>
      </c>
      <c r="F1972" s="289">
        <v>43707</v>
      </c>
      <c r="G1972" s="290" t="s">
        <v>686</v>
      </c>
      <c r="H1972" s="290" t="s">
        <v>670</v>
      </c>
      <c r="I1972" s="291">
        <v>0.8283353</v>
      </c>
      <c r="J1972" s="291">
        <v>4</v>
      </c>
      <c r="K1972" s="290" t="s">
        <v>815</v>
      </c>
      <c r="L1972" s="292">
        <v>18.39</v>
      </c>
      <c r="M1972" s="293" t="s">
        <v>671</v>
      </c>
      <c r="N1972" s="293" t="s">
        <v>672</v>
      </c>
      <c r="O1972" s="294" t="s">
        <v>450</v>
      </c>
      <c r="P1972" s="295">
        <v>-9.8054830000000006</v>
      </c>
      <c r="Q1972" s="295" t="s">
        <v>484</v>
      </c>
      <c r="R1972" s="296">
        <v>0</v>
      </c>
      <c r="S1972" s="297">
        <v>1.1304862415569445E-4</v>
      </c>
      <c r="T1972" s="297">
        <v>2.7063376238452535E-4</v>
      </c>
      <c r="U1972" s="298">
        <v>0.41771811158975519</v>
      </c>
      <c r="V1972" s="295"/>
      <c r="W1972" s="295"/>
      <c r="X1972" s="295"/>
      <c r="Y1972" s="313"/>
      <c r="Z1972" s="313"/>
      <c r="AA1972" s="301"/>
      <c r="AB1972" s="295"/>
    </row>
    <row r="1973" spans="1:28" ht="15">
      <c r="A1973" s="247" t="s">
        <v>176</v>
      </c>
      <c r="B1973" s="287" t="s">
        <v>6092</v>
      </c>
      <c r="C1973" s="287" t="s">
        <v>6093</v>
      </c>
      <c r="D1973" s="305">
        <v>32</v>
      </c>
      <c r="E1973" s="287" t="s">
        <v>34</v>
      </c>
      <c r="F1973" s="289">
        <v>43707</v>
      </c>
      <c r="G1973" s="290" t="s">
        <v>686</v>
      </c>
      <c r="H1973" s="290" t="s">
        <v>2939</v>
      </c>
      <c r="I1973" s="291">
        <v>0.90824795000000003</v>
      </c>
      <c r="J1973" s="291">
        <v>2</v>
      </c>
      <c r="K1973" s="290" t="s">
        <v>815</v>
      </c>
      <c r="L1973" s="292">
        <v>36.4</v>
      </c>
      <c r="M1973" s="293" t="s">
        <v>2940</v>
      </c>
      <c r="N1973" s="293" t="s">
        <v>2941</v>
      </c>
      <c r="O1973" s="294" t="s">
        <v>450</v>
      </c>
      <c r="P1973" s="295">
        <v>-2.4604560000000002</v>
      </c>
      <c r="Q1973" s="295" t="s">
        <v>447</v>
      </c>
      <c r="R1973" s="296">
        <v>0</v>
      </c>
      <c r="S1973" s="297">
        <v>9.484397550927591E-5</v>
      </c>
      <c r="T1973" s="297">
        <v>3.9610279159084638E-4</v>
      </c>
      <c r="U1973" s="298">
        <v>0.23944283535180133</v>
      </c>
      <c r="V1973" s="295"/>
      <c r="W1973" s="295"/>
      <c r="X1973" s="295"/>
      <c r="Y1973" s="313"/>
      <c r="Z1973" s="313"/>
      <c r="AA1973" s="301"/>
      <c r="AB1973" s="295"/>
    </row>
    <row r="1974" spans="1:28" ht="15">
      <c r="A1974" s="247" t="s">
        <v>176</v>
      </c>
      <c r="B1974" s="287" t="s">
        <v>6094</v>
      </c>
      <c r="C1974" s="287" t="s">
        <v>6095</v>
      </c>
      <c r="D1974" s="305">
        <v>33</v>
      </c>
      <c r="E1974" s="287" t="s">
        <v>34</v>
      </c>
      <c r="F1974" s="289">
        <v>43707</v>
      </c>
      <c r="G1974" s="290" t="s">
        <v>686</v>
      </c>
      <c r="H1974" s="290" t="s">
        <v>945</v>
      </c>
      <c r="I1974" s="291">
        <v>0.81719326999999997</v>
      </c>
      <c r="J1974" s="291">
        <v>9</v>
      </c>
      <c r="K1974" s="290" t="s">
        <v>815</v>
      </c>
      <c r="L1974" s="292">
        <v>20.43</v>
      </c>
      <c r="M1974" s="293" t="s">
        <v>946</v>
      </c>
      <c r="N1974" s="293" t="s">
        <v>947</v>
      </c>
      <c r="O1974" s="294" t="s">
        <v>450</v>
      </c>
      <c r="P1974" s="295">
        <v>-13.560033000000001</v>
      </c>
      <c r="Q1974" s="295" t="s">
        <v>484</v>
      </c>
      <c r="R1974" s="296">
        <v>0</v>
      </c>
      <c r="S1974" s="297">
        <v>3.3613147019773853E-4</v>
      </c>
      <c r="T1974" s="297">
        <v>3.0570516076487036E-4</v>
      </c>
      <c r="U1974" s="298">
        <v>1.0995282819457217</v>
      </c>
      <c r="V1974" s="295"/>
      <c r="W1974" s="295"/>
      <c r="X1974" s="295"/>
      <c r="Y1974" s="313"/>
      <c r="Z1974" s="313"/>
      <c r="AA1974" s="301"/>
      <c r="AB1974" s="295"/>
    </row>
    <row r="1975" spans="1:28" ht="15">
      <c r="A1975" s="247" t="s">
        <v>176</v>
      </c>
      <c r="B1975" s="287" t="s">
        <v>6096</v>
      </c>
      <c r="C1975" s="287" t="s">
        <v>6097</v>
      </c>
      <c r="D1975" s="305">
        <v>34</v>
      </c>
      <c r="E1975" s="287" t="s">
        <v>34</v>
      </c>
      <c r="F1975" s="289">
        <v>43707</v>
      </c>
      <c r="G1975" s="290" t="s">
        <v>686</v>
      </c>
      <c r="H1975" s="290" t="s">
        <v>951</v>
      </c>
      <c r="I1975" s="291">
        <v>0.81081539999999996</v>
      </c>
      <c r="J1975" s="291">
        <v>14</v>
      </c>
      <c r="K1975" s="290" t="s">
        <v>815</v>
      </c>
      <c r="L1975" s="292">
        <v>17.57</v>
      </c>
      <c r="M1975" s="293" t="s">
        <v>952</v>
      </c>
      <c r="N1975" s="293" t="s">
        <v>953</v>
      </c>
      <c r="O1975" s="294" t="s">
        <v>450</v>
      </c>
      <c r="P1975" s="295">
        <v>1.1946559000000001</v>
      </c>
      <c r="Q1975" s="295" t="s">
        <v>456</v>
      </c>
      <c r="R1975" s="296">
        <v>0</v>
      </c>
      <c r="S1975" s="297">
        <v>1.9748215168969289E-5</v>
      </c>
      <c r="T1975" s="297">
        <v>1.2538336646066315E-4</v>
      </c>
      <c r="U1975" s="298">
        <v>0.15750267141826144</v>
      </c>
      <c r="V1975" s="295"/>
      <c r="W1975" s="295"/>
      <c r="X1975" s="295"/>
      <c r="Y1975" s="313"/>
      <c r="Z1975" s="313"/>
      <c r="AA1975" s="301"/>
      <c r="AB1975" s="295"/>
    </row>
    <row r="1976" spans="1:28" ht="15">
      <c r="A1976" s="247" t="s">
        <v>6098</v>
      </c>
      <c r="B1976" s="287" t="s">
        <v>6099</v>
      </c>
      <c r="C1976" s="287" t="s">
        <v>6100</v>
      </c>
      <c r="D1976" s="305">
        <v>35</v>
      </c>
      <c r="E1976" s="287" t="s">
        <v>34</v>
      </c>
      <c r="F1976" s="289">
        <v>43707</v>
      </c>
      <c r="G1976" s="290" t="s">
        <v>686</v>
      </c>
      <c r="H1976" s="290" t="s">
        <v>1659</v>
      </c>
      <c r="I1976" s="291">
        <v>0.86275500000000005</v>
      </c>
      <c r="J1976" s="291">
        <v>1</v>
      </c>
      <c r="K1976" s="290" t="s">
        <v>815</v>
      </c>
      <c r="L1976" s="292">
        <v>48.06</v>
      </c>
      <c r="M1976" s="293" t="s">
        <v>1660</v>
      </c>
      <c r="N1976" s="293" t="s">
        <v>1661</v>
      </c>
      <c r="O1976" s="294" t="s">
        <v>450</v>
      </c>
      <c r="P1976" s="295">
        <v>-20.89246</v>
      </c>
      <c r="Q1976" s="295" t="s">
        <v>447</v>
      </c>
      <c r="R1976" s="296">
        <v>0</v>
      </c>
      <c r="S1976" s="297">
        <v>1.1232471784389064E-3</v>
      </c>
      <c r="T1976" s="297">
        <v>4.7503699170878261E-4</v>
      </c>
      <c r="U1976" s="298">
        <v>2.364546757502842</v>
      </c>
      <c r="V1976" s="295"/>
      <c r="W1976" s="295"/>
      <c r="X1976" s="295"/>
      <c r="Y1976" s="313"/>
      <c r="Z1976" s="313"/>
      <c r="AA1976" s="301"/>
      <c r="AB1976" s="295"/>
    </row>
    <row r="1977" spans="1:28" ht="15">
      <c r="A1977" s="247" t="s">
        <v>176</v>
      </c>
      <c r="B1977" s="287" t="s">
        <v>6101</v>
      </c>
      <c r="C1977" s="287" t="s">
        <v>6102</v>
      </c>
      <c r="D1977" s="305">
        <v>36</v>
      </c>
      <c r="E1977" s="287" t="s">
        <v>34</v>
      </c>
      <c r="F1977" s="289">
        <v>43707</v>
      </c>
      <c r="G1977" s="290" t="s">
        <v>686</v>
      </c>
      <c r="H1977" s="290" t="s">
        <v>961</v>
      </c>
      <c r="I1977" s="291">
        <v>0.89093279999999997</v>
      </c>
      <c r="J1977" s="291">
        <v>6</v>
      </c>
      <c r="K1977" s="290" t="s">
        <v>815</v>
      </c>
      <c r="L1977" s="292">
        <v>16.600000000000001</v>
      </c>
      <c r="M1977" s="293" t="s">
        <v>962</v>
      </c>
      <c r="N1977" s="293" t="s">
        <v>963</v>
      </c>
      <c r="O1977" s="294" t="s">
        <v>450</v>
      </c>
      <c r="P1977" s="295">
        <v>13.6716</v>
      </c>
      <c r="Q1977" s="295" t="s">
        <v>408</v>
      </c>
      <c r="R1977" s="296">
        <v>0</v>
      </c>
      <c r="S1977" s="297">
        <v>6.2728715811422153E-5</v>
      </c>
      <c r="T1977" s="297">
        <v>2.5972802227334672E-4</v>
      </c>
      <c r="U1977" s="298">
        <v>0.24151693476264294</v>
      </c>
      <c r="V1977" s="295"/>
      <c r="W1977" s="295"/>
      <c r="X1977" s="295"/>
      <c r="Y1977" s="313"/>
      <c r="Z1977" s="313"/>
      <c r="AA1977" s="301"/>
      <c r="AB1977" s="295"/>
    </row>
    <row r="1978" spans="1:28" ht="15">
      <c r="A1978" s="247" t="s">
        <v>176</v>
      </c>
      <c r="B1978" s="287" t="s">
        <v>6103</v>
      </c>
      <c r="C1978" s="287" t="s">
        <v>6104</v>
      </c>
      <c r="D1978" s="305">
        <v>37</v>
      </c>
      <c r="E1978" s="287" t="s">
        <v>34</v>
      </c>
      <c r="F1978" s="289">
        <v>43707</v>
      </c>
      <c r="G1978" s="290" t="s">
        <v>686</v>
      </c>
      <c r="H1978" s="290" t="s">
        <v>2636</v>
      </c>
      <c r="I1978" s="291">
        <v>0.74121296000000003</v>
      </c>
      <c r="J1978" s="291">
        <v>6</v>
      </c>
      <c r="K1978" s="290" t="s">
        <v>815</v>
      </c>
      <c r="L1978" s="292">
        <v>28.97</v>
      </c>
      <c r="M1978" s="293" t="s">
        <v>2637</v>
      </c>
      <c r="N1978" s="293" t="s">
        <v>2638</v>
      </c>
      <c r="O1978" s="294" t="s">
        <v>450</v>
      </c>
      <c r="P1978" s="295">
        <v>-8.9398979999999995</v>
      </c>
      <c r="Q1978" s="295" t="s">
        <v>404</v>
      </c>
      <c r="R1978" s="296">
        <v>0</v>
      </c>
      <c r="S1978" s="297">
        <v>6.0024781875841922E-6</v>
      </c>
      <c r="T1978" s="297">
        <v>1.2720563360014362E-4</v>
      </c>
      <c r="U1978" s="298">
        <v>4.7187204038873755E-2</v>
      </c>
      <c r="V1978" s="295"/>
      <c r="W1978" s="295"/>
      <c r="X1978" s="295"/>
      <c r="Y1978" s="313"/>
      <c r="Z1978" s="313"/>
      <c r="AA1978" s="301"/>
      <c r="AB1978" s="295"/>
    </row>
    <row r="1979" spans="1:28" ht="15">
      <c r="A1979" s="247" t="s">
        <v>176</v>
      </c>
      <c r="B1979" s="287" t="s">
        <v>6105</v>
      </c>
      <c r="C1979" s="287" t="s">
        <v>6106</v>
      </c>
      <c r="D1979" s="305">
        <v>38</v>
      </c>
      <c r="E1979" s="287" t="s">
        <v>34</v>
      </c>
      <c r="F1979" s="289">
        <v>43707</v>
      </c>
      <c r="G1979" s="290" t="s">
        <v>686</v>
      </c>
      <c r="H1979" s="290" t="s">
        <v>2643</v>
      </c>
      <c r="I1979" s="291">
        <v>0.81906765999999998</v>
      </c>
      <c r="J1979" s="291">
        <v>4</v>
      </c>
      <c r="K1979" s="290" t="s">
        <v>815</v>
      </c>
      <c r="L1979" s="292">
        <v>43.48</v>
      </c>
      <c r="M1979" s="293" t="s">
        <v>2644</v>
      </c>
      <c r="N1979" s="293" t="s">
        <v>2645</v>
      </c>
      <c r="O1979" s="294" t="s">
        <v>450</v>
      </c>
      <c r="P1979" s="295">
        <v>-10.436135</v>
      </c>
      <c r="Q1979" s="295" t="s">
        <v>484</v>
      </c>
      <c r="R1979" s="296">
        <v>0</v>
      </c>
      <c r="S1979" s="297">
        <v>1.8537088756937522E-3</v>
      </c>
      <c r="T1979" s="297">
        <v>1.3418481665700612E-3</v>
      </c>
      <c r="U1979" s="298">
        <v>1.3814594839236347</v>
      </c>
      <c r="V1979" s="295"/>
      <c r="W1979" s="295"/>
      <c r="X1979" s="295"/>
      <c r="Y1979" s="313"/>
      <c r="Z1979" s="313"/>
      <c r="AA1979" s="301"/>
      <c r="AB1979" s="295"/>
    </row>
    <row r="1980" spans="1:28" ht="15">
      <c r="A1980" s="247" t="s">
        <v>176</v>
      </c>
      <c r="B1980" s="287" t="s">
        <v>6107</v>
      </c>
      <c r="C1980" s="287" t="s">
        <v>6108</v>
      </c>
      <c r="D1980" s="305">
        <v>39</v>
      </c>
      <c r="E1980" s="287" t="s">
        <v>34</v>
      </c>
      <c r="F1980" s="289">
        <v>43707</v>
      </c>
      <c r="G1980" s="290" t="s">
        <v>686</v>
      </c>
      <c r="H1980" s="290" t="s">
        <v>691</v>
      </c>
      <c r="I1980" s="291">
        <v>0.81073320000000004</v>
      </c>
      <c r="J1980" s="291">
        <v>2</v>
      </c>
      <c r="K1980" s="290" t="s">
        <v>815</v>
      </c>
      <c r="L1980" s="292">
        <v>75.8</v>
      </c>
      <c r="M1980" s="293" t="s">
        <v>692</v>
      </c>
      <c r="N1980" s="293" t="s">
        <v>693</v>
      </c>
      <c r="O1980" s="294" t="s">
        <v>450</v>
      </c>
      <c r="P1980" s="295">
        <v>-12.438143</v>
      </c>
      <c r="Q1980" s="295" t="s">
        <v>404</v>
      </c>
      <c r="R1980" s="296">
        <v>0</v>
      </c>
      <c r="S1980" s="297">
        <v>1.8796406231134873E-4</v>
      </c>
      <c r="T1980" s="297">
        <v>2.1887742208836654E-4</v>
      </c>
      <c r="U1980" s="298">
        <v>0.85876405395282263</v>
      </c>
      <c r="V1980" s="295"/>
      <c r="W1980" s="295"/>
      <c r="X1980" s="295"/>
      <c r="Y1980" s="313"/>
      <c r="Z1980" s="313"/>
      <c r="AA1980" s="301"/>
      <c r="AB1980" s="295"/>
    </row>
    <row r="1981" spans="1:28" ht="15">
      <c r="A1981" s="247" t="s">
        <v>6109</v>
      </c>
      <c r="B1981" s="287" t="s">
        <v>6110</v>
      </c>
      <c r="C1981" s="287" t="s">
        <v>6111</v>
      </c>
      <c r="D1981" s="305">
        <v>40</v>
      </c>
      <c r="E1981" s="287" t="s">
        <v>34</v>
      </c>
      <c r="F1981" s="289">
        <v>43707</v>
      </c>
      <c r="G1981" s="290" t="s">
        <v>686</v>
      </c>
      <c r="H1981" s="290" t="s">
        <v>3249</v>
      </c>
      <c r="I1981" s="291">
        <v>0.89971190000000001</v>
      </c>
      <c r="J1981" s="291">
        <v>1</v>
      </c>
      <c r="K1981" s="290" t="s">
        <v>815</v>
      </c>
      <c r="L1981" s="292">
        <v>88.34</v>
      </c>
      <c r="M1981" s="293" t="s">
        <v>3250</v>
      </c>
      <c r="N1981" s="293" t="s">
        <v>3251</v>
      </c>
      <c r="O1981" s="294" t="s">
        <v>450</v>
      </c>
      <c r="P1981" s="295">
        <v>-8.6635410000000004</v>
      </c>
      <c r="Q1981" s="295" t="s">
        <v>399</v>
      </c>
      <c r="R1981" s="296">
        <v>0</v>
      </c>
      <c r="S1981" s="297">
        <v>1.5707300337650238E-5</v>
      </c>
      <c r="T1981" s="297">
        <v>1.8541693465089313E-4</v>
      </c>
      <c r="U1981" s="298">
        <v>8.471340747394121E-2</v>
      </c>
      <c r="V1981" s="295"/>
      <c r="W1981" s="295"/>
      <c r="X1981" s="295"/>
      <c r="Y1981" s="313"/>
      <c r="Z1981" s="313"/>
      <c r="AA1981" s="301"/>
      <c r="AB1981" s="295"/>
    </row>
    <row r="1982" spans="1:28" ht="15">
      <c r="A1982" s="247" t="s">
        <v>176</v>
      </c>
      <c r="B1982" s="287" t="s">
        <v>6112</v>
      </c>
      <c r="C1982" s="287" t="s">
        <v>6113</v>
      </c>
      <c r="D1982" s="305">
        <v>41</v>
      </c>
      <c r="E1982" s="287" t="s">
        <v>34</v>
      </c>
      <c r="F1982" s="289">
        <v>43707</v>
      </c>
      <c r="G1982" s="290" t="s">
        <v>686</v>
      </c>
      <c r="H1982" s="290" t="s">
        <v>1455</v>
      </c>
      <c r="I1982" s="291">
        <v>0.85264799999999996</v>
      </c>
      <c r="J1982" s="291">
        <v>3</v>
      </c>
      <c r="K1982" s="290" t="s">
        <v>815</v>
      </c>
      <c r="L1982" s="292">
        <v>290.05</v>
      </c>
      <c r="M1982" s="293" t="s">
        <v>1456</v>
      </c>
      <c r="N1982" s="293" t="s">
        <v>1457</v>
      </c>
      <c r="O1982" s="294" t="s">
        <v>450</v>
      </c>
      <c r="P1982" s="295">
        <v>-0.83344580000000001</v>
      </c>
      <c r="Q1982" s="295" t="s">
        <v>484</v>
      </c>
      <c r="R1982" s="296">
        <v>0</v>
      </c>
      <c r="S1982" s="297">
        <v>2.246674669496448E-3</v>
      </c>
      <c r="T1982" s="297">
        <v>9.55067342891142E-4</v>
      </c>
      <c r="U1982" s="298">
        <v>2.3523730407275822</v>
      </c>
      <c r="V1982" s="295"/>
      <c r="W1982" s="295"/>
      <c r="X1982" s="295"/>
      <c r="Y1982" s="313"/>
      <c r="Z1982" s="313"/>
      <c r="AA1982" s="301"/>
      <c r="AB1982" s="295"/>
    </row>
    <row r="1983" spans="1:28" ht="15">
      <c r="A1983" s="247" t="s">
        <v>176</v>
      </c>
      <c r="B1983" s="287" t="s">
        <v>6114</v>
      </c>
      <c r="C1983" s="287" t="s">
        <v>6115</v>
      </c>
      <c r="D1983" s="305">
        <v>42</v>
      </c>
      <c r="E1983" s="287" t="s">
        <v>34</v>
      </c>
      <c r="F1983" s="289">
        <v>43707</v>
      </c>
      <c r="G1983" s="290" t="s">
        <v>686</v>
      </c>
      <c r="H1983" s="290" t="s">
        <v>2650</v>
      </c>
      <c r="I1983" s="291">
        <v>0.90892035000000004</v>
      </c>
      <c r="J1983" s="291">
        <v>10</v>
      </c>
      <c r="K1983" s="290" t="s">
        <v>815</v>
      </c>
      <c r="L1983" s="292">
        <v>32.43</v>
      </c>
      <c r="M1983" s="293" t="s">
        <v>2651</v>
      </c>
      <c r="N1983" s="293" t="s">
        <v>2652</v>
      </c>
      <c r="O1983" s="294" t="s">
        <v>450</v>
      </c>
      <c r="P1983" s="295">
        <v>-13.084811</v>
      </c>
      <c r="Q1983" s="295" t="s">
        <v>280</v>
      </c>
      <c r="R1983" s="296">
        <v>0</v>
      </c>
      <c r="S1983" s="297">
        <v>2.519337284016604E-3</v>
      </c>
      <c r="T1983" s="297">
        <v>1.8783504751321055E-3</v>
      </c>
      <c r="U1983" s="298">
        <v>1.3412498452076242</v>
      </c>
      <c r="V1983" s="295"/>
      <c r="W1983" s="295"/>
      <c r="X1983" s="295"/>
      <c r="Y1983" s="313"/>
      <c r="Z1983" s="313"/>
      <c r="AA1983" s="301"/>
      <c r="AB1983" s="295"/>
    </row>
    <row r="1984" spans="1:28" ht="15">
      <c r="A1984" s="247" t="s">
        <v>176</v>
      </c>
      <c r="B1984" s="287" t="s">
        <v>6116</v>
      </c>
      <c r="C1984" s="287" t="s">
        <v>6117</v>
      </c>
      <c r="D1984" s="305">
        <v>43</v>
      </c>
      <c r="E1984" s="287" t="s">
        <v>34</v>
      </c>
      <c r="F1984" s="289">
        <v>43707</v>
      </c>
      <c r="G1984" s="290" t="s">
        <v>686</v>
      </c>
      <c r="H1984" s="290" t="s">
        <v>2655</v>
      </c>
      <c r="I1984" s="291">
        <v>0.85946809999999996</v>
      </c>
      <c r="J1984" s="291">
        <v>4</v>
      </c>
      <c r="K1984" s="290" t="s">
        <v>815</v>
      </c>
      <c r="L1984" s="292">
        <v>51.31</v>
      </c>
      <c r="M1984" s="293" t="s">
        <v>2656</v>
      </c>
      <c r="N1984" s="293" t="s">
        <v>2657</v>
      </c>
      <c r="O1984" s="294" t="s">
        <v>450</v>
      </c>
      <c r="P1984" s="295">
        <v>-9.6229969999999998</v>
      </c>
      <c r="Q1984" s="295" t="s">
        <v>404</v>
      </c>
      <c r="R1984" s="296">
        <v>0</v>
      </c>
      <c r="S1984" s="297">
        <v>1.50085769744796E-3</v>
      </c>
      <c r="T1984" s="297">
        <v>7.8932138250831241E-4</v>
      </c>
      <c r="U1984" s="298">
        <v>1.9014532365492511</v>
      </c>
      <c r="V1984" s="295"/>
      <c r="W1984" s="295"/>
      <c r="X1984" s="295"/>
      <c r="Y1984" s="313"/>
      <c r="Z1984" s="313"/>
      <c r="AA1984" s="301"/>
      <c r="AB1984" s="295"/>
    </row>
    <row r="1985" spans="1:28" ht="15">
      <c r="A1985" s="247" t="s">
        <v>176</v>
      </c>
      <c r="B1985" s="287" t="s">
        <v>6118</v>
      </c>
      <c r="C1985" s="287" t="s">
        <v>6119</v>
      </c>
      <c r="D1985" s="305">
        <v>44</v>
      </c>
      <c r="E1985" s="287" t="s">
        <v>34</v>
      </c>
      <c r="F1985" s="289">
        <v>43707</v>
      </c>
      <c r="G1985" s="290" t="s">
        <v>686</v>
      </c>
      <c r="H1985" s="290" t="s">
        <v>2660</v>
      </c>
      <c r="I1985" s="291">
        <v>0.85270760000000001</v>
      </c>
      <c r="J1985" s="291">
        <v>8</v>
      </c>
      <c r="K1985" s="290" t="s">
        <v>815</v>
      </c>
      <c r="L1985" s="292">
        <v>20.65</v>
      </c>
      <c r="M1985" s="293" t="s">
        <v>2661</v>
      </c>
      <c r="N1985" s="293" t="s">
        <v>2662</v>
      </c>
      <c r="O1985" s="294" t="s">
        <v>450</v>
      </c>
      <c r="P1985" s="295">
        <v>-8.8910470000000004</v>
      </c>
      <c r="Q1985" s="295" t="s">
        <v>408</v>
      </c>
      <c r="R1985" s="296">
        <v>0</v>
      </c>
      <c r="S1985" s="297">
        <v>1.0075130260037378E-4</v>
      </c>
      <c r="T1985" s="297">
        <v>2.4948429392015255E-4</v>
      </c>
      <c r="U1985" s="298">
        <v>0.40383825778074522</v>
      </c>
      <c r="V1985" s="295"/>
      <c r="W1985" s="295"/>
      <c r="X1985" s="295"/>
      <c r="Y1985" s="313"/>
      <c r="Z1985" s="313"/>
      <c r="AA1985" s="301"/>
      <c r="AB1985" s="295"/>
    </row>
    <row r="1986" spans="1:28" ht="15">
      <c r="A1986" s="247" t="s">
        <v>176</v>
      </c>
      <c r="B1986" s="287" t="s">
        <v>6120</v>
      </c>
      <c r="C1986" s="287" t="s">
        <v>6121</v>
      </c>
      <c r="D1986" s="305">
        <v>45</v>
      </c>
      <c r="E1986" s="287" t="s">
        <v>34</v>
      </c>
      <c r="F1986" s="289">
        <v>43707</v>
      </c>
      <c r="G1986" s="290" t="s">
        <v>686</v>
      </c>
      <c r="H1986" s="290" t="s">
        <v>5629</v>
      </c>
      <c r="I1986" s="291">
        <v>0.89590729999999996</v>
      </c>
      <c r="J1986" s="291">
        <v>3</v>
      </c>
      <c r="K1986" s="290" t="s">
        <v>815</v>
      </c>
      <c r="L1986" s="292">
        <v>161.72</v>
      </c>
      <c r="M1986" s="293" t="s">
        <v>5630</v>
      </c>
      <c r="N1986" s="293" t="s">
        <v>5631</v>
      </c>
      <c r="O1986" s="294" t="s">
        <v>450</v>
      </c>
      <c r="P1986" s="295">
        <v>-6.3415765999999998</v>
      </c>
      <c r="Q1986" s="295" t="s">
        <v>395</v>
      </c>
      <c r="R1986" s="296">
        <v>0</v>
      </c>
      <c r="S1986" s="297">
        <v>1.3038817663474831E-3</v>
      </c>
      <c r="T1986" s="297">
        <v>3.8034949183667548E-3</v>
      </c>
      <c r="U1986" s="298">
        <v>0.34281149162344043</v>
      </c>
      <c r="V1986" s="295"/>
      <c r="W1986" s="295"/>
      <c r="X1986" s="295"/>
      <c r="Y1986" s="313"/>
      <c r="Z1986" s="313"/>
      <c r="AA1986" s="301"/>
      <c r="AB1986" s="295"/>
    </row>
    <row r="1987" spans="1:28" ht="15">
      <c r="A1987" s="247" t="s">
        <v>176</v>
      </c>
      <c r="B1987" s="287" t="s">
        <v>6122</v>
      </c>
      <c r="C1987" s="287" t="s">
        <v>6123</v>
      </c>
      <c r="D1987" s="305">
        <v>46</v>
      </c>
      <c r="E1987" s="287" t="s">
        <v>34</v>
      </c>
      <c r="F1987" s="289">
        <v>43707</v>
      </c>
      <c r="G1987" s="290" t="s">
        <v>686</v>
      </c>
      <c r="H1987" s="290" t="s">
        <v>1489</v>
      </c>
      <c r="I1987" s="291">
        <v>0.84440243000000004</v>
      </c>
      <c r="J1987" s="291">
        <v>2</v>
      </c>
      <c r="K1987" s="290" t="s">
        <v>815</v>
      </c>
      <c r="L1987" s="292">
        <v>37.99</v>
      </c>
      <c r="M1987" s="293" t="s">
        <v>1490</v>
      </c>
      <c r="N1987" s="293" t="s">
        <v>1491</v>
      </c>
      <c r="O1987" s="294" t="s">
        <v>450</v>
      </c>
      <c r="P1987" s="295">
        <v>-6.2287625999999996</v>
      </c>
      <c r="Q1987" s="295" t="s">
        <v>280</v>
      </c>
      <c r="R1987" s="296">
        <v>0</v>
      </c>
      <c r="S1987" s="297">
        <v>1.1382539346895725E-4</v>
      </c>
      <c r="T1987" s="297">
        <v>1.5907842409338329E-4</v>
      </c>
      <c r="U1987" s="298">
        <v>0.71553005454805541</v>
      </c>
      <c r="V1987" s="295"/>
      <c r="W1987" s="295"/>
      <c r="X1987" s="295"/>
      <c r="Y1987" s="313"/>
      <c r="Z1987" s="313"/>
      <c r="AA1987" s="301"/>
      <c r="AB1987" s="295"/>
    </row>
    <row r="1988" spans="1:28" ht="15">
      <c r="A1988" s="247" t="s">
        <v>176</v>
      </c>
      <c r="B1988" s="287" t="s">
        <v>6124</v>
      </c>
      <c r="C1988" s="287" t="s">
        <v>6125</v>
      </c>
      <c r="D1988" s="305">
        <v>47</v>
      </c>
      <c r="E1988" s="287" t="s">
        <v>34</v>
      </c>
      <c r="F1988" s="289">
        <v>43707</v>
      </c>
      <c r="G1988" s="290" t="s">
        <v>686</v>
      </c>
      <c r="H1988" s="290" t="s">
        <v>2676</v>
      </c>
      <c r="I1988" s="291">
        <v>0.86039279999999996</v>
      </c>
      <c r="J1988" s="291">
        <v>5</v>
      </c>
      <c r="K1988" s="290" t="s">
        <v>815</v>
      </c>
      <c r="L1988" s="292">
        <v>51.19</v>
      </c>
      <c r="M1988" s="293" t="s">
        <v>2677</v>
      </c>
      <c r="N1988" s="293" t="s">
        <v>2678</v>
      </c>
      <c r="O1988" s="294" t="s">
        <v>450</v>
      </c>
      <c r="P1988" s="295">
        <v>-3.6887527000000002</v>
      </c>
      <c r="Q1988" s="295" t="s">
        <v>404</v>
      </c>
      <c r="R1988" s="296">
        <v>0</v>
      </c>
      <c r="S1988" s="297">
        <v>3.4390398026324688E-4</v>
      </c>
      <c r="T1988" s="297">
        <v>1.6227885675404565E-3</v>
      </c>
      <c r="U1988" s="298">
        <v>0.21192161883693655</v>
      </c>
      <c r="V1988" s="295"/>
      <c r="W1988" s="295"/>
      <c r="X1988" s="295"/>
      <c r="Y1988" s="313"/>
      <c r="Z1988" s="313"/>
      <c r="AA1988" s="301"/>
      <c r="AB1988" s="295"/>
    </row>
    <row r="1989" spans="1:28" ht="15">
      <c r="A1989" s="247" t="s">
        <v>176</v>
      </c>
      <c r="B1989" s="287" t="s">
        <v>6126</v>
      </c>
      <c r="C1989" s="287" t="s">
        <v>6127</v>
      </c>
      <c r="D1989" s="305">
        <v>48</v>
      </c>
      <c r="E1989" s="287" t="s">
        <v>34</v>
      </c>
      <c r="F1989" s="289">
        <v>43707</v>
      </c>
      <c r="G1989" s="290" t="s">
        <v>686</v>
      </c>
      <c r="H1989" s="290" t="s">
        <v>1540</v>
      </c>
      <c r="I1989" s="291">
        <v>0.81787310000000002</v>
      </c>
      <c r="J1989" s="291">
        <v>9</v>
      </c>
      <c r="K1989" s="290" t="s">
        <v>815</v>
      </c>
      <c r="L1989" s="292">
        <v>26.38</v>
      </c>
      <c r="M1989" s="293" t="s">
        <v>1541</v>
      </c>
      <c r="N1989" s="293" t="s">
        <v>1542</v>
      </c>
      <c r="O1989" s="294" t="s">
        <v>450</v>
      </c>
      <c r="P1989" s="295">
        <v>-8.5136230000000008</v>
      </c>
      <c r="Q1989" s="295" t="s">
        <v>280</v>
      </c>
      <c r="R1989" s="296">
        <v>0</v>
      </c>
      <c r="S1989" s="297">
        <v>7.7886655831882826E-5</v>
      </c>
      <c r="T1989" s="297">
        <v>1.7094521866759787E-4</v>
      </c>
      <c r="U1989" s="298">
        <v>0.45562348241709549</v>
      </c>
      <c r="V1989" s="295"/>
      <c r="W1989" s="295"/>
      <c r="X1989" s="295"/>
      <c r="Y1989" s="313"/>
      <c r="Z1989" s="313"/>
      <c r="AA1989" s="301"/>
      <c r="AB1989" s="295"/>
    </row>
    <row r="1990" spans="1:28" ht="15">
      <c r="A1990" s="247" t="s">
        <v>6128</v>
      </c>
      <c r="B1990" s="287" t="s">
        <v>6129</v>
      </c>
      <c r="C1990" s="287" t="s">
        <v>6130</v>
      </c>
      <c r="D1990" s="305">
        <v>49</v>
      </c>
      <c r="E1990" s="287" t="s">
        <v>34</v>
      </c>
      <c r="F1990" s="289">
        <v>43707</v>
      </c>
      <c r="G1990" s="290" t="s">
        <v>686</v>
      </c>
      <c r="H1990" s="290" t="s">
        <v>1030</v>
      </c>
      <c r="I1990" s="291">
        <v>0.90754895999999996</v>
      </c>
      <c r="J1990" s="291">
        <v>1</v>
      </c>
      <c r="K1990" s="290" t="s">
        <v>815</v>
      </c>
      <c r="L1990" s="292">
        <v>20.76</v>
      </c>
      <c r="M1990" s="293" t="s">
        <v>1031</v>
      </c>
      <c r="N1990" s="293" t="s">
        <v>1032</v>
      </c>
      <c r="O1990" s="294" t="s">
        <v>450</v>
      </c>
      <c r="P1990" s="295">
        <v>-6.2176169999999997</v>
      </c>
      <c r="Q1990" s="295" t="s">
        <v>280</v>
      </c>
      <c r="R1990" s="296">
        <v>0</v>
      </c>
      <c r="S1990" s="297">
        <v>9.2647239858112656E-5</v>
      </c>
      <c r="T1990" s="297">
        <v>3.0132006055489394E-4</v>
      </c>
      <c r="U1990" s="298">
        <v>0.30747119752829849</v>
      </c>
      <c r="V1990" s="295"/>
      <c r="W1990" s="295"/>
      <c r="X1990" s="295"/>
      <c r="Y1990" s="313"/>
      <c r="Z1990" s="313"/>
      <c r="AA1990" s="301"/>
      <c r="AB1990" s="295"/>
    </row>
    <row r="1991" spans="1:28" ht="15">
      <c r="A1991" s="247" t="s">
        <v>176</v>
      </c>
      <c r="B1991" s="287" t="s">
        <v>6131</v>
      </c>
      <c r="C1991" s="287" t="s">
        <v>6132</v>
      </c>
      <c r="D1991" s="305">
        <v>50</v>
      </c>
      <c r="E1991" s="287" t="s">
        <v>34</v>
      </c>
      <c r="F1991" s="289">
        <v>43707</v>
      </c>
      <c r="G1991" s="290" t="s">
        <v>686</v>
      </c>
      <c r="H1991" s="290" t="s">
        <v>810</v>
      </c>
      <c r="I1991" s="291">
        <v>0.75924413999999996</v>
      </c>
      <c r="J1991" s="291">
        <v>6</v>
      </c>
      <c r="K1991" s="290" t="s">
        <v>815</v>
      </c>
      <c r="L1991" s="292">
        <v>19.47</v>
      </c>
      <c r="M1991" s="293" t="s">
        <v>811</v>
      </c>
      <c r="N1991" s="293" t="s">
        <v>812</v>
      </c>
      <c r="O1991" s="294" t="s">
        <v>450</v>
      </c>
      <c r="P1991" s="295">
        <v>-11.531103</v>
      </c>
      <c r="Q1991" s="295" t="s">
        <v>280</v>
      </c>
      <c r="R1991" s="296">
        <v>0</v>
      </c>
      <c r="S1991" s="297">
        <v>7.6593766574078876E-5</v>
      </c>
      <c r="T1991" s="297">
        <v>4.0024659407615127E-4</v>
      </c>
      <c r="U1991" s="298">
        <v>0.19136644185785645</v>
      </c>
      <c r="V1991" s="295"/>
      <c r="W1991" s="295"/>
      <c r="X1991" s="295"/>
      <c r="Y1991" s="313"/>
      <c r="Z1991" s="313"/>
      <c r="AA1991" s="301"/>
      <c r="AB1991" s="295"/>
    </row>
    <row r="1992" spans="1:28" ht="15">
      <c r="A1992" s="247" t="s">
        <v>176</v>
      </c>
      <c r="B1992" s="287" t="s">
        <v>6133</v>
      </c>
      <c r="C1992" s="287" t="s">
        <v>6134</v>
      </c>
      <c r="D1992" s="305">
        <v>1</v>
      </c>
      <c r="E1992" s="287" t="s">
        <v>33</v>
      </c>
      <c r="F1992" s="289">
        <v>43707</v>
      </c>
      <c r="G1992" s="290" t="s">
        <v>658</v>
      </c>
      <c r="H1992" s="290" t="s">
        <v>3150</v>
      </c>
      <c r="I1992" s="291">
        <v>0.86779826999999998</v>
      </c>
      <c r="J1992" s="291">
        <v>2</v>
      </c>
      <c r="K1992" s="290" t="s">
        <v>815</v>
      </c>
      <c r="L1992" s="292">
        <v>65.739999999999995</v>
      </c>
      <c r="M1992" s="293" t="s">
        <v>3151</v>
      </c>
      <c r="N1992" s="293" t="s">
        <v>3152</v>
      </c>
      <c r="O1992" s="294" t="s">
        <v>450</v>
      </c>
      <c r="P1992" s="295">
        <v>-3.2422721000000001</v>
      </c>
      <c r="Q1992" s="295" t="s">
        <v>280</v>
      </c>
      <c r="R1992" s="296">
        <v>0</v>
      </c>
      <c r="S1992" s="297">
        <v>3.2574781584940628E-3</v>
      </c>
      <c r="T1992" s="297">
        <v>4.1290501860428352E-3</v>
      </c>
      <c r="U1992" s="298">
        <v>0.78891706608582968</v>
      </c>
      <c r="V1992" s="295"/>
      <c r="W1992" s="295"/>
      <c r="X1992" s="295"/>
      <c r="Y1992" s="313"/>
      <c r="Z1992" s="313"/>
      <c r="AA1992" s="301"/>
      <c r="AB1992" s="295"/>
    </row>
    <row r="1993" spans="1:28" ht="15">
      <c r="A1993" s="247" t="s">
        <v>176</v>
      </c>
      <c r="B1993" s="287" t="s">
        <v>6135</v>
      </c>
      <c r="C1993" s="287" t="s">
        <v>6136</v>
      </c>
      <c r="D1993" s="305">
        <v>2</v>
      </c>
      <c r="E1993" s="287" t="s">
        <v>33</v>
      </c>
      <c r="F1993" s="289">
        <v>43707</v>
      </c>
      <c r="G1993" s="290" t="s">
        <v>658</v>
      </c>
      <c r="H1993" s="290" t="s">
        <v>1042</v>
      </c>
      <c r="I1993" s="291">
        <v>0.74328079999999996</v>
      </c>
      <c r="J1993" s="291">
        <v>5</v>
      </c>
      <c r="K1993" s="290" t="s">
        <v>815</v>
      </c>
      <c r="L1993" s="292">
        <v>193.07</v>
      </c>
      <c r="M1993" s="293" t="s">
        <v>1043</v>
      </c>
      <c r="N1993" s="293" t="s">
        <v>1044</v>
      </c>
      <c r="O1993" s="294" t="s">
        <v>450</v>
      </c>
      <c r="P1993" s="295">
        <v>-31.817204</v>
      </c>
      <c r="Q1993" s="295" t="s">
        <v>484</v>
      </c>
      <c r="R1993" s="296">
        <v>0</v>
      </c>
      <c r="S1993" s="297">
        <v>1.9342567043272794E-4</v>
      </c>
      <c r="T1993" s="297">
        <v>3.6221327491062628E-4</v>
      </c>
      <c r="U1993" s="298">
        <v>0.53401044034196277</v>
      </c>
      <c r="V1993" s="295"/>
      <c r="W1993" s="295"/>
      <c r="X1993" s="295"/>
      <c r="Y1993" s="313"/>
      <c r="Z1993" s="313"/>
      <c r="AA1993" s="301"/>
      <c r="AB1993" s="295"/>
    </row>
    <row r="1994" spans="1:28" ht="15">
      <c r="A1994" s="247" t="s">
        <v>176</v>
      </c>
      <c r="B1994" s="287" t="s">
        <v>6137</v>
      </c>
      <c r="C1994" s="287" t="s">
        <v>6138</v>
      </c>
      <c r="D1994" s="305">
        <v>3</v>
      </c>
      <c r="E1994" s="287" t="s">
        <v>33</v>
      </c>
      <c r="F1994" s="289">
        <v>43707</v>
      </c>
      <c r="G1994" s="290" t="s">
        <v>658</v>
      </c>
      <c r="H1994" s="290" t="s">
        <v>461</v>
      </c>
      <c r="I1994" s="291">
        <v>0.81645805000000005</v>
      </c>
      <c r="J1994" s="291">
        <v>4</v>
      </c>
      <c r="K1994" s="290" t="s">
        <v>815</v>
      </c>
      <c r="L1994" s="292">
        <v>76.63</v>
      </c>
      <c r="M1994" s="293" t="s">
        <v>462</v>
      </c>
      <c r="N1994" s="293" t="s">
        <v>463</v>
      </c>
      <c r="O1994" s="294" t="s">
        <v>450</v>
      </c>
      <c r="P1994" s="295">
        <v>-7.7981176000000003</v>
      </c>
      <c r="Q1994" s="295" t="s">
        <v>408</v>
      </c>
      <c r="R1994" s="296">
        <v>0</v>
      </c>
      <c r="S1994" s="297">
        <v>9.5878858499395484E-6</v>
      </c>
      <c r="T1994" s="297">
        <v>1.6179489801680162E-4</v>
      </c>
      <c r="U1994" s="298">
        <v>5.9259506742566706E-2</v>
      </c>
      <c r="V1994" s="295"/>
      <c r="W1994" s="295"/>
      <c r="X1994" s="295"/>
      <c r="Y1994" s="313"/>
      <c r="Z1994" s="313"/>
      <c r="AA1994" s="301"/>
      <c r="AB1994" s="295"/>
    </row>
    <row r="1995" spans="1:28" ht="15">
      <c r="A1995" s="247" t="s">
        <v>6139</v>
      </c>
      <c r="B1995" s="287" t="s">
        <v>6140</v>
      </c>
      <c r="C1995" s="287" t="s">
        <v>6141</v>
      </c>
      <c r="D1995" s="305">
        <v>4</v>
      </c>
      <c r="E1995" s="287" t="s">
        <v>33</v>
      </c>
      <c r="F1995" s="289">
        <v>43707</v>
      </c>
      <c r="G1995" s="290" t="s">
        <v>658</v>
      </c>
      <c r="H1995" s="290" t="s">
        <v>474</v>
      </c>
      <c r="I1995" s="291">
        <v>0.69685660000000005</v>
      </c>
      <c r="J1995" s="291">
        <v>1</v>
      </c>
      <c r="K1995" s="290" t="s">
        <v>815</v>
      </c>
      <c r="L1995" s="292">
        <v>183.11</v>
      </c>
      <c r="M1995" s="293" t="s">
        <v>475</v>
      </c>
      <c r="N1995" s="293" t="s">
        <v>476</v>
      </c>
      <c r="O1995" s="294" t="s">
        <v>450</v>
      </c>
      <c r="P1995" s="295">
        <v>-12.043243</v>
      </c>
      <c r="Q1995" s="295" t="s">
        <v>447</v>
      </c>
      <c r="R1995" s="296">
        <v>0</v>
      </c>
      <c r="S1995" s="297">
        <v>4.2679472250162193E-4</v>
      </c>
      <c r="T1995" s="297">
        <v>5.3954481151685327E-4</v>
      </c>
      <c r="U1995" s="298">
        <v>0.79102738714463672</v>
      </c>
      <c r="V1995" s="295"/>
      <c r="W1995" s="295"/>
      <c r="X1995" s="295"/>
      <c r="Y1995" s="313"/>
      <c r="Z1995" s="313"/>
      <c r="AA1995" s="301"/>
      <c r="AB1995" s="295"/>
    </row>
    <row r="1996" spans="1:28" ht="15">
      <c r="A1996" s="247" t="s">
        <v>6142</v>
      </c>
      <c r="B1996" s="287" t="s">
        <v>6143</v>
      </c>
      <c r="C1996" s="287" t="s">
        <v>6144</v>
      </c>
      <c r="D1996" s="305">
        <v>5</v>
      </c>
      <c r="E1996" s="287" t="s">
        <v>33</v>
      </c>
      <c r="F1996" s="289">
        <v>43707</v>
      </c>
      <c r="G1996" s="290" t="s">
        <v>658</v>
      </c>
      <c r="H1996" s="290" t="s">
        <v>2838</v>
      </c>
      <c r="I1996" s="291">
        <v>0.85532509999999995</v>
      </c>
      <c r="J1996" s="291">
        <v>1</v>
      </c>
      <c r="K1996" s="290" t="s">
        <v>815</v>
      </c>
      <c r="L1996" s="292">
        <v>26.31</v>
      </c>
      <c r="M1996" s="293" t="s">
        <v>2839</v>
      </c>
      <c r="N1996" s="293" t="s">
        <v>2840</v>
      </c>
      <c r="O1996" s="294" t="s">
        <v>450</v>
      </c>
      <c r="P1996" s="295">
        <v>-6.1619162999999997</v>
      </c>
      <c r="Q1996" s="295" t="s">
        <v>280</v>
      </c>
      <c r="R1996" s="296">
        <v>0</v>
      </c>
      <c r="S1996" s="297">
        <v>9.4120902589821471E-4</v>
      </c>
      <c r="T1996" s="297">
        <v>4.2608492192363202E-4</v>
      </c>
      <c r="U1996" s="298">
        <v>2.2089705067453886</v>
      </c>
      <c r="V1996" s="295"/>
      <c r="W1996" s="295"/>
      <c r="X1996" s="295"/>
      <c r="Y1996" s="313"/>
      <c r="Z1996" s="313"/>
      <c r="AA1996" s="301"/>
      <c r="AB1996" s="295"/>
    </row>
    <row r="1997" spans="1:28" ht="15">
      <c r="A1997" s="247" t="s">
        <v>176</v>
      </c>
      <c r="B1997" s="287" t="s">
        <v>6145</v>
      </c>
      <c r="C1997" s="287" t="s">
        <v>6146</v>
      </c>
      <c r="D1997" s="305">
        <v>6</v>
      </c>
      <c r="E1997" s="287" t="s">
        <v>33</v>
      </c>
      <c r="F1997" s="289">
        <v>43707</v>
      </c>
      <c r="G1997" s="290" t="s">
        <v>658</v>
      </c>
      <c r="H1997" s="290" t="s">
        <v>822</v>
      </c>
      <c r="I1997" s="291">
        <v>0.74596459999999998</v>
      </c>
      <c r="J1997" s="291">
        <v>4</v>
      </c>
      <c r="K1997" s="290" t="s">
        <v>815</v>
      </c>
      <c r="L1997" s="292">
        <v>21.57</v>
      </c>
      <c r="M1997" s="293" t="s">
        <v>823</v>
      </c>
      <c r="N1997" s="293" t="s">
        <v>824</v>
      </c>
      <c r="O1997" s="294" t="s">
        <v>450</v>
      </c>
      <c r="P1997" s="295">
        <v>-9.9508580000000002</v>
      </c>
      <c r="Q1997" s="295" t="s">
        <v>484</v>
      </c>
      <c r="R1997" s="296">
        <v>0</v>
      </c>
      <c r="S1997" s="297">
        <v>8.6889280044590131E-4</v>
      </c>
      <c r="T1997" s="297">
        <v>3.292977766299422E-4</v>
      </c>
      <c r="U1997" s="298">
        <v>2.6386233437049422</v>
      </c>
      <c r="V1997" s="295"/>
      <c r="W1997" s="295"/>
      <c r="X1997" s="295"/>
      <c r="Y1997" s="313"/>
      <c r="Z1997" s="313"/>
      <c r="AA1997" s="301"/>
      <c r="AB1997" s="295"/>
    </row>
    <row r="1998" spans="1:28" ht="15">
      <c r="A1998" s="247" t="s">
        <v>6147</v>
      </c>
      <c r="B1998" s="287" t="s">
        <v>6148</v>
      </c>
      <c r="C1998" s="287" t="s">
        <v>6149</v>
      </c>
      <c r="D1998" s="305">
        <v>7</v>
      </c>
      <c r="E1998" s="287" t="s">
        <v>33</v>
      </c>
      <c r="F1998" s="289">
        <v>43707</v>
      </c>
      <c r="G1998" s="290" t="s">
        <v>658</v>
      </c>
      <c r="H1998" s="290" t="s">
        <v>3011</v>
      </c>
      <c r="I1998" s="291">
        <v>0.86080970000000001</v>
      </c>
      <c r="J1998" s="291">
        <v>1</v>
      </c>
      <c r="K1998" s="290" t="s">
        <v>815</v>
      </c>
      <c r="L1998" s="292">
        <v>32.630000000000003</v>
      </c>
      <c r="M1998" s="293" t="s">
        <v>3012</v>
      </c>
      <c r="N1998" s="293" t="s">
        <v>3013</v>
      </c>
      <c r="O1998" s="294" t="s">
        <v>450</v>
      </c>
      <c r="P1998" s="295">
        <v>-8.9682519999999997</v>
      </c>
      <c r="Q1998" s="295" t="s">
        <v>447</v>
      </c>
      <c r="R1998" s="296">
        <v>0</v>
      </c>
      <c r="S1998" s="297">
        <v>1.3890186312716163E-4</v>
      </c>
      <c r="T1998" s="297">
        <v>2.7097988932792312E-4</v>
      </c>
      <c r="U1998" s="298">
        <v>0.5125910394002382</v>
      </c>
      <c r="V1998" s="295"/>
      <c r="W1998" s="295"/>
      <c r="X1998" s="295"/>
      <c r="Y1998" s="313"/>
      <c r="Z1998" s="313"/>
      <c r="AA1998" s="301"/>
      <c r="AB1998" s="295"/>
    </row>
    <row r="1999" spans="1:28" ht="15">
      <c r="A1999" s="247" t="s">
        <v>176</v>
      </c>
      <c r="B1999" s="287" t="s">
        <v>6150</v>
      </c>
      <c r="C1999" s="287" t="s">
        <v>6151</v>
      </c>
      <c r="D1999" s="305">
        <v>8</v>
      </c>
      <c r="E1999" s="287" t="s">
        <v>33</v>
      </c>
      <c r="F1999" s="289">
        <v>43707</v>
      </c>
      <c r="G1999" s="290" t="s">
        <v>658</v>
      </c>
      <c r="H1999" s="290" t="s">
        <v>3296</v>
      </c>
      <c r="I1999" s="291">
        <v>0.73095787000000001</v>
      </c>
      <c r="J1999" s="291">
        <v>2</v>
      </c>
      <c r="K1999" s="290" t="s">
        <v>815</v>
      </c>
      <c r="L1999" s="292">
        <v>17.12</v>
      </c>
      <c r="M1999" s="293" t="s">
        <v>3297</v>
      </c>
      <c r="N1999" s="293" t="s">
        <v>3298</v>
      </c>
      <c r="O1999" s="294" t="s">
        <v>450</v>
      </c>
      <c r="P1999" s="295">
        <v>-8.8726579999999995</v>
      </c>
      <c r="Q1999" s="295" t="s">
        <v>484</v>
      </c>
      <c r="R1999" s="296">
        <v>0</v>
      </c>
      <c r="S1999" s="297">
        <v>2.821614214595545E-4</v>
      </c>
      <c r="T1999" s="297">
        <v>3.0179200372983003E-4</v>
      </c>
      <c r="U1999" s="298">
        <v>0.93495327236088999</v>
      </c>
      <c r="V1999" s="295"/>
      <c r="W1999" s="295"/>
      <c r="X1999" s="295"/>
      <c r="Y1999" s="313"/>
      <c r="Z1999" s="313"/>
      <c r="AA1999" s="301"/>
      <c r="AB1999" s="295"/>
    </row>
    <row r="2000" spans="1:28" ht="15">
      <c r="A2000" s="247" t="s">
        <v>176</v>
      </c>
      <c r="B2000" s="287" t="s">
        <v>6152</v>
      </c>
      <c r="C2000" s="287" t="s">
        <v>6153</v>
      </c>
      <c r="D2000" s="305">
        <v>9</v>
      </c>
      <c r="E2000" s="287" t="s">
        <v>33</v>
      </c>
      <c r="F2000" s="289">
        <v>43707</v>
      </c>
      <c r="G2000" s="290" t="s">
        <v>658</v>
      </c>
      <c r="H2000" s="290" t="s">
        <v>2547</v>
      </c>
      <c r="I2000" s="291">
        <v>0.69412379999999996</v>
      </c>
      <c r="J2000" s="291">
        <v>6</v>
      </c>
      <c r="K2000" s="290" t="s">
        <v>815</v>
      </c>
      <c r="L2000" s="292">
        <v>42.78</v>
      </c>
      <c r="M2000" s="293" t="s">
        <v>2548</v>
      </c>
      <c r="N2000" s="293" t="s">
        <v>2549</v>
      </c>
      <c r="O2000" s="294" t="s">
        <v>450</v>
      </c>
      <c r="P2000" s="295">
        <v>-14.071441</v>
      </c>
      <c r="Q2000" s="295" t="s">
        <v>484</v>
      </c>
      <c r="R2000" s="296">
        <v>0</v>
      </c>
      <c r="S2000" s="297">
        <v>1.239477091290422E-4</v>
      </c>
      <c r="T2000" s="297">
        <v>1.6366278026139344E-4</v>
      </c>
      <c r="U2000" s="298">
        <v>0.75733596197669106</v>
      </c>
      <c r="V2000" s="295"/>
      <c r="W2000" s="295"/>
      <c r="X2000" s="295"/>
      <c r="Y2000" s="313"/>
      <c r="Z2000" s="313"/>
      <c r="AA2000" s="301"/>
      <c r="AB2000" s="295"/>
    </row>
    <row r="2001" spans="1:28" ht="15">
      <c r="A2001" s="247" t="s">
        <v>6154</v>
      </c>
      <c r="B2001" s="287" t="s">
        <v>6155</v>
      </c>
      <c r="C2001" s="287" t="s">
        <v>6156</v>
      </c>
      <c r="D2001" s="305">
        <v>10</v>
      </c>
      <c r="E2001" s="287" t="s">
        <v>33</v>
      </c>
      <c r="F2001" s="289">
        <v>43707</v>
      </c>
      <c r="G2001" s="290" t="s">
        <v>658</v>
      </c>
      <c r="H2001" s="290" t="s">
        <v>4423</v>
      </c>
      <c r="I2001" s="291">
        <v>0.85266196999999999</v>
      </c>
      <c r="J2001" s="291">
        <v>1</v>
      </c>
      <c r="K2001" s="290" t="s">
        <v>815</v>
      </c>
      <c r="L2001" s="292">
        <v>61.65</v>
      </c>
      <c r="M2001" s="293" t="s">
        <v>4424</v>
      </c>
      <c r="N2001" s="293" t="s">
        <v>4425</v>
      </c>
      <c r="O2001" s="294" t="s">
        <v>450</v>
      </c>
      <c r="P2001" s="295">
        <v>-14.344257000000001</v>
      </c>
      <c r="Q2001" s="295" t="s">
        <v>404</v>
      </c>
      <c r="R2001" s="296">
        <v>0</v>
      </c>
      <c r="S2001" s="297">
        <v>8.0145832280239829E-5</v>
      </c>
      <c r="T2001" s="297">
        <v>3.8913308804209076E-4</v>
      </c>
      <c r="U2001" s="298">
        <v>0.2059599523738542</v>
      </c>
      <c r="V2001" s="295"/>
      <c r="W2001" s="295"/>
      <c r="X2001" s="295"/>
      <c r="Y2001" s="313"/>
      <c r="Z2001" s="313"/>
      <c r="AA2001" s="301"/>
      <c r="AB2001" s="295"/>
    </row>
    <row r="2002" spans="1:28" ht="15">
      <c r="A2002" s="247" t="s">
        <v>176</v>
      </c>
      <c r="B2002" s="287" t="s">
        <v>6157</v>
      </c>
      <c r="C2002" s="287" t="s">
        <v>6158</v>
      </c>
      <c r="D2002" s="305">
        <v>11</v>
      </c>
      <c r="E2002" s="287" t="s">
        <v>33</v>
      </c>
      <c r="F2002" s="289">
        <v>43707</v>
      </c>
      <c r="G2002" s="290" t="s">
        <v>658</v>
      </c>
      <c r="H2002" s="290" t="s">
        <v>2557</v>
      </c>
      <c r="I2002" s="291">
        <v>0.72691939999999999</v>
      </c>
      <c r="J2002" s="291">
        <v>3</v>
      </c>
      <c r="K2002" s="290" t="s">
        <v>815</v>
      </c>
      <c r="L2002" s="292">
        <v>73.150000000000006</v>
      </c>
      <c r="M2002" s="293" t="s">
        <v>2558</v>
      </c>
      <c r="N2002" s="293" t="s">
        <v>2559</v>
      </c>
      <c r="O2002" s="294" t="s">
        <v>450</v>
      </c>
      <c r="P2002" s="295">
        <v>-30.384927999999999</v>
      </c>
      <c r="Q2002" s="295" t="s">
        <v>456</v>
      </c>
      <c r="R2002" s="296">
        <v>0</v>
      </c>
      <c r="S2002" s="297">
        <v>1.9210088105865908E-3</v>
      </c>
      <c r="T2002" s="297">
        <v>5.9415456842947174E-4</v>
      </c>
      <c r="U2002" s="298">
        <v>3.2331802407316195</v>
      </c>
      <c r="V2002" s="295"/>
      <c r="W2002" s="295"/>
      <c r="X2002" s="295"/>
      <c r="Y2002" s="313"/>
      <c r="Z2002" s="313"/>
      <c r="AA2002" s="301"/>
      <c r="AB2002" s="295"/>
    </row>
    <row r="2003" spans="1:28" ht="15">
      <c r="A2003" s="247" t="s">
        <v>6159</v>
      </c>
      <c r="B2003" s="287" t="s">
        <v>6160</v>
      </c>
      <c r="C2003" s="287" t="s">
        <v>6161</v>
      </c>
      <c r="D2003" s="305">
        <v>12</v>
      </c>
      <c r="E2003" s="287" t="s">
        <v>33</v>
      </c>
      <c r="F2003" s="289">
        <v>43707</v>
      </c>
      <c r="G2003" s="290" t="s">
        <v>658</v>
      </c>
      <c r="H2003" s="290" t="s">
        <v>3025</v>
      </c>
      <c r="I2003" s="291">
        <v>0.86454549999999997</v>
      </c>
      <c r="J2003" s="291">
        <v>1</v>
      </c>
      <c r="K2003" s="290" t="s">
        <v>815</v>
      </c>
      <c r="L2003" s="292">
        <v>52.18</v>
      </c>
      <c r="M2003" s="293" t="s">
        <v>3026</v>
      </c>
      <c r="N2003" s="293" t="s">
        <v>3027</v>
      </c>
      <c r="O2003" s="294" t="s">
        <v>450</v>
      </c>
      <c r="P2003" s="295">
        <v>-9.7494960000000006</v>
      </c>
      <c r="Q2003" s="295" t="s">
        <v>484</v>
      </c>
      <c r="R2003" s="296">
        <v>0</v>
      </c>
      <c r="S2003" s="297">
        <v>1.4233767883890477E-3</v>
      </c>
      <c r="T2003" s="297">
        <v>2.4125738913164598E-3</v>
      </c>
      <c r="U2003" s="298">
        <v>0.58998267100219648</v>
      </c>
      <c r="V2003" s="295"/>
      <c r="W2003" s="295"/>
      <c r="X2003" s="295"/>
      <c r="Y2003" s="313"/>
      <c r="Z2003" s="313"/>
      <c r="AA2003" s="301"/>
      <c r="AB2003" s="295"/>
    </row>
    <row r="2004" spans="1:28" ht="15">
      <c r="A2004" s="247" t="s">
        <v>6162</v>
      </c>
      <c r="B2004" s="287" t="s">
        <v>6163</v>
      </c>
      <c r="C2004" s="287" t="s">
        <v>6164</v>
      </c>
      <c r="D2004" s="305">
        <v>13</v>
      </c>
      <c r="E2004" s="287" t="s">
        <v>33</v>
      </c>
      <c r="F2004" s="289">
        <v>43707</v>
      </c>
      <c r="G2004" s="290" t="s">
        <v>658</v>
      </c>
      <c r="H2004" s="290" t="s">
        <v>853</v>
      </c>
      <c r="I2004" s="291">
        <v>0.87164600000000003</v>
      </c>
      <c r="J2004" s="291">
        <v>1</v>
      </c>
      <c r="K2004" s="290" t="s">
        <v>815</v>
      </c>
      <c r="L2004" s="292">
        <v>9.5500000000000007</v>
      </c>
      <c r="M2004" s="293" t="s">
        <v>854</v>
      </c>
      <c r="N2004" s="293" t="s">
        <v>855</v>
      </c>
      <c r="O2004" s="294" t="s">
        <v>450</v>
      </c>
      <c r="P2004" s="295">
        <v>-4.3079796000000004</v>
      </c>
      <c r="Q2004" s="295" t="s">
        <v>280</v>
      </c>
      <c r="R2004" s="296">
        <v>0</v>
      </c>
      <c r="S2004" s="297">
        <v>3.2713170348932114E-5</v>
      </c>
      <c r="T2004" s="297">
        <v>1.1045400912395267E-4</v>
      </c>
      <c r="U2004" s="298">
        <v>0.29617005854645839</v>
      </c>
      <c r="V2004" s="295"/>
      <c r="W2004" s="295"/>
      <c r="X2004" s="295"/>
      <c r="Y2004" s="313"/>
      <c r="Z2004" s="313"/>
      <c r="AA2004" s="301"/>
      <c r="AB2004" s="295"/>
    </row>
    <row r="2005" spans="1:28" ht="15">
      <c r="A2005" s="247" t="s">
        <v>176</v>
      </c>
      <c r="B2005" s="287" t="s">
        <v>6165</v>
      </c>
      <c r="C2005" s="287" t="s">
        <v>6166</v>
      </c>
      <c r="D2005" s="305">
        <v>14</v>
      </c>
      <c r="E2005" s="287" t="s">
        <v>33</v>
      </c>
      <c r="F2005" s="289">
        <v>43707</v>
      </c>
      <c r="G2005" s="290" t="s">
        <v>658</v>
      </c>
      <c r="H2005" s="290" t="s">
        <v>2562</v>
      </c>
      <c r="I2005" s="291">
        <v>0.70975893999999995</v>
      </c>
      <c r="J2005" s="291">
        <v>3</v>
      </c>
      <c r="K2005" s="290" t="s">
        <v>815</v>
      </c>
      <c r="L2005" s="292">
        <v>33.22</v>
      </c>
      <c r="M2005" s="293" t="s">
        <v>2563</v>
      </c>
      <c r="N2005" s="293" t="s">
        <v>2564</v>
      </c>
      <c r="O2005" s="294" t="s">
        <v>450</v>
      </c>
      <c r="P2005" s="295">
        <v>-10.543303999999999</v>
      </c>
      <c r="Q2005" s="295" t="s">
        <v>447</v>
      </c>
      <c r="R2005" s="296">
        <v>0</v>
      </c>
      <c r="S2005" s="297">
        <v>2.2073458788111116E-4</v>
      </c>
      <c r="T2005" s="297">
        <v>3.8151836302835354E-4</v>
      </c>
      <c r="U2005" s="298">
        <v>0.57856871194613169</v>
      </c>
      <c r="V2005" s="295"/>
      <c r="W2005" s="295"/>
      <c r="X2005" s="295"/>
      <c r="Y2005" s="313"/>
      <c r="Z2005" s="313"/>
      <c r="AA2005" s="301"/>
      <c r="AB2005" s="295"/>
    </row>
    <row r="2006" spans="1:28" ht="15">
      <c r="A2006" s="247" t="s">
        <v>6167</v>
      </c>
      <c r="B2006" s="287" t="s">
        <v>6168</v>
      </c>
      <c r="C2006" s="287" t="s">
        <v>6169</v>
      </c>
      <c r="D2006" s="305">
        <v>15</v>
      </c>
      <c r="E2006" s="287" t="s">
        <v>33</v>
      </c>
      <c r="F2006" s="289">
        <v>43707</v>
      </c>
      <c r="G2006" s="290" t="s">
        <v>658</v>
      </c>
      <c r="H2006" s="290" t="s">
        <v>543</v>
      </c>
      <c r="I2006" s="291">
        <v>0.83684119999999995</v>
      </c>
      <c r="J2006" s="291">
        <v>1</v>
      </c>
      <c r="K2006" s="290" t="s">
        <v>815</v>
      </c>
      <c r="L2006" s="292">
        <v>21.99</v>
      </c>
      <c r="M2006" s="293" t="s">
        <v>544</v>
      </c>
      <c r="N2006" s="293" t="s">
        <v>545</v>
      </c>
      <c r="O2006" s="294" t="s">
        <v>450</v>
      </c>
      <c r="P2006" s="295">
        <v>-10.518521</v>
      </c>
      <c r="Q2006" s="295" t="s">
        <v>484</v>
      </c>
      <c r="R2006" s="296">
        <v>0</v>
      </c>
      <c r="S2006" s="297">
        <v>2.5896287985184021E-4</v>
      </c>
      <c r="T2006" s="297">
        <v>3.8110823352843374E-4</v>
      </c>
      <c r="U2006" s="298">
        <v>0.67949956749627527</v>
      </c>
      <c r="V2006" s="295"/>
      <c r="W2006" s="295"/>
      <c r="X2006" s="295"/>
      <c r="Y2006" s="313"/>
      <c r="Z2006" s="313"/>
      <c r="AA2006" s="301"/>
      <c r="AB2006" s="295"/>
    </row>
    <row r="2007" spans="1:28" ht="15">
      <c r="A2007" s="247" t="s">
        <v>176</v>
      </c>
      <c r="B2007" s="287" t="s">
        <v>6170</v>
      </c>
      <c r="C2007" s="287" t="s">
        <v>6171</v>
      </c>
      <c r="D2007" s="305">
        <v>16</v>
      </c>
      <c r="E2007" s="287" t="s">
        <v>33</v>
      </c>
      <c r="F2007" s="289">
        <v>43707</v>
      </c>
      <c r="G2007" s="290" t="s">
        <v>658</v>
      </c>
      <c r="H2007" s="290" t="s">
        <v>550</v>
      </c>
      <c r="I2007" s="291">
        <v>0.63172410000000001</v>
      </c>
      <c r="J2007" s="291">
        <v>3</v>
      </c>
      <c r="K2007" s="290" t="s">
        <v>815</v>
      </c>
      <c r="L2007" s="292">
        <v>67.930000000000007</v>
      </c>
      <c r="M2007" s="293" t="s">
        <v>551</v>
      </c>
      <c r="N2007" s="293" t="s">
        <v>552</v>
      </c>
      <c r="O2007" s="294" t="s">
        <v>450</v>
      </c>
      <c r="P2007" s="295">
        <v>-3.312093</v>
      </c>
      <c r="Q2007" s="295" t="s">
        <v>447</v>
      </c>
      <c r="R2007" s="296">
        <v>0</v>
      </c>
      <c r="S2007" s="297">
        <v>2.5000632214030954E-3</v>
      </c>
      <c r="T2007" s="297">
        <v>2.0923734237602676E-3</v>
      </c>
      <c r="U2007" s="298">
        <v>1.1948456202957101</v>
      </c>
      <c r="V2007" s="295"/>
      <c r="W2007" s="295"/>
      <c r="X2007" s="295"/>
      <c r="Y2007" s="313"/>
      <c r="Z2007" s="313"/>
      <c r="AA2007" s="301"/>
      <c r="AB2007" s="295"/>
    </row>
    <row r="2008" spans="1:28" ht="15">
      <c r="A2008" s="247" t="s">
        <v>6172</v>
      </c>
      <c r="B2008" s="287" t="s">
        <v>6173</v>
      </c>
      <c r="C2008" s="287" t="s">
        <v>6174</v>
      </c>
      <c r="D2008" s="305">
        <v>17</v>
      </c>
      <c r="E2008" s="287" t="s">
        <v>33</v>
      </c>
      <c r="F2008" s="289">
        <v>43707</v>
      </c>
      <c r="G2008" s="290" t="s">
        <v>658</v>
      </c>
      <c r="H2008" s="290" t="s">
        <v>2305</v>
      </c>
      <c r="I2008" s="291">
        <v>0.85968345000000002</v>
      </c>
      <c r="J2008" s="291">
        <v>1</v>
      </c>
      <c r="K2008" s="290" t="s">
        <v>815</v>
      </c>
      <c r="L2008" s="292">
        <v>74.19</v>
      </c>
      <c r="M2008" s="293" t="s">
        <v>2306</v>
      </c>
      <c r="N2008" s="293" t="s">
        <v>2307</v>
      </c>
      <c r="O2008" s="294" t="s">
        <v>450</v>
      </c>
      <c r="P2008" s="295">
        <v>-9.6680220000000006</v>
      </c>
      <c r="Q2008" s="295" t="s">
        <v>484</v>
      </c>
      <c r="R2008" s="296">
        <v>0</v>
      </c>
      <c r="S2008" s="297">
        <v>4.3565442590616336E-3</v>
      </c>
      <c r="T2008" s="297">
        <v>1.7628887539072947E-3</v>
      </c>
      <c r="U2008" s="298">
        <v>2.471253077884648</v>
      </c>
      <c r="V2008" s="295"/>
      <c r="W2008" s="295"/>
      <c r="X2008" s="295"/>
      <c r="Y2008" s="313"/>
      <c r="Z2008" s="313"/>
      <c r="AA2008" s="301"/>
      <c r="AB2008" s="295"/>
    </row>
    <row r="2009" spans="1:28" ht="15">
      <c r="A2009" s="247" t="s">
        <v>6175</v>
      </c>
      <c r="B2009" s="287" t="s">
        <v>6176</v>
      </c>
      <c r="C2009" s="287" t="s">
        <v>6177</v>
      </c>
      <c r="D2009" s="305">
        <v>18</v>
      </c>
      <c r="E2009" s="287" t="s">
        <v>33</v>
      </c>
      <c r="F2009" s="289">
        <v>43707</v>
      </c>
      <c r="G2009" s="290" t="s">
        <v>658</v>
      </c>
      <c r="H2009" s="290" t="s">
        <v>597</v>
      </c>
      <c r="I2009" s="291">
        <v>0.84401700000000002</v>
      </c>
      <c r="J2009" s="291">
        <v>1</v>
      </c>
      <c r="K2009" s="290" t="s">
        <v>815</v>
      </c>
      <c r="L2009" s="292">
        <v>9.19</v>
      </c>
      <c r="M2009" s="293" t="s">
        <v>598</v>
      </c>
      <c r="N2009" s="293" t="s">
        <v>599</v>
      </c>
      <c r="O2009" s="294" t="s">
        <v>450</v>
      </c>
      <c r="P2009" s="295">
        <v>-8.8607610000000001</v>
      </c>
      <c r="Q2009" s="295" t="s">
        <v>456</v>
      </c>
      <c r="R2009" s="296">
        <v>0</v>
      </c>
      <c r="S2009" s="297">
        <v>6.9823718873783492E-4</v>
      </c>
      <c r="T2009" s="297">
        <v>5.4231368311438136E-4</v>
      </c>
      <c r="U2009" s="298">
        <v>1.2875153448609689</v>
      </c>
      <c r="V2009" s="295"/>
      <c r="W2009" s="295"/>
      <c r="X2009" s="295"/>
      <c r="Y2009" s="313"/>
      <c r="Z2009" s="313"/>
      <c r="AA2009" s="301"/>
      <c r="AB2009" s="295"/>
    </row>
    <row r="2010" spans="1:28" ht="15">
      <c r="A2010" s="247" t="s">
        <v>176</v>
      </c>
      <c r="B2010" s="287" t="s">
        <v>6178</v>
      </c>
      <c r="C2010" s="287" t="s">
        <v>6179</v>
      </c>
      <c r="D2010" s="305">
        <v>19</v>
      </c>
      <c r="E2010" s="287" t="s">
        <v>33</v>
      </c>
      <c r="F2010" s="289">
        <v>43707</v>
      </c>
      <c r="G2010" s="290" t="s">
        <v>658</v>
      </c>
      <c r="H2010" s="290" t="s">
        <v>2584</v>
      </c>
      <c r="I2010" s="291">
        <v>0.78512293</v>
      </c>
      <c r="J2010" s="291">
        <v>4</v>
      </c>
      <c r="K2010" s="290" t="s">
        <v>815</v>
      </c>
      <c r="L2010" s="292">
        <v>15.79</v>
      </c>
      <c r="M2010" s="293" t="s">
        <v>2585</v>
      </c>
      <c r="N2010" s="293" t="s">
        <v>2586</v>
      </c>
      <c r="O2010" s="294" t="s">
        <v>450</v>
      </c>
      <c r="P2010" s="295">
        <v>-8.4615345000000008</v>
      </c>
      <c r="Q2010" s="295" t="s">
        <v>399</v>
      </c>
      <c r="R2010" s="296">
        <v>0</v>
      </c>
      <c r="S2010" s="297">
        <v>2.0917278155687356E-4</v>
      </c>
      <c r="T2010" s="297">
        <v>1.5162809805230925E-4</v>
      </c>
      <c r="U2010" s="298">
        <v>1.3795120049894203</v>
      </c>
      <c r="V2010" s="295"/>
      <c r="W2010" s="295"/>
      <c r="X2010" s="295"/>
      <c r="Y2010" s="313"/>
      <c r="Z2010" s="313"/>
      <c r="AA2010" s="301"/>
      <c r="AB2010" s="295"/>
    </row>
    <row r="2011" spans="1:28" ht="15">
      <c r="A2011" s="247" t="s">
        <v>176</v>
      </c>
      <c r="B2011" s="287" t="s">
        <v>6180</v>
      </c>
      <c r="C2011" s="287" t="s">
        <v>6181</v>
      </c>
      <c r="D2011" s="305">
        <v>20</v>
      </c>
      <c r="E2011" s="287" t="s">
        <v>33</v>
      </c>
      <c r="F2011" s="289">
        <v>43707</v>
      </c>
      <c r="G2011" s="290" t="s">
        <v>658</v>
      </c>
      <c r="H2011" s="290" t="s">
        <v>2589</v>
      </c>
      <c r="I2011" s="291">
        <v>0.75884646</v>
      </c>
      <c r="J2011" s="291">
        <v>14</v>
      </c>
      <c r="K2011" s="290" t="s">
        <v>815</v>
      </c>
      <c r="L2011" s="292">
        <v>18.84</v>
      </c>
      <c r="M2011" s="293" t="s">
        <v>2590</v>
      </c>
      <c r="N2011" s="293" t="s">
        <v>2591</v>
      </c>
      <c r="O2011" s="294" t="s">
        <v>450</v>
      </c>
      <c r="P2011" s="295">
        <v>-14.565218</v>
      </c>
      <c r="Q2011" s="295" t="s">
        <v>484</v>
      </c>
      <c r="R2011" s="296">
        <v>0</v>
      </c>
      <c r="S2011" s="297">
        <v>9.3028835656197768E-4</v>
      </c>
      <c r="T2011" s="297">
        <v>6.55686017447374E-4</v>
      </c>
      <c r="U2011" s="298">
        <v>1.4188015785110799</v>
      </c>
      <c r="V2011" s="295"/>
      <c r="W2011" s="295"/>
      <c r="X2011" s="295"/>
      <c r="Y2011" s="313"/>
      <c r="Z2011" s="313"/>
      <c r="AA2011" s="301"/>
      <c r="AB2011" s="295"/>
    </row>
    <row r="2012" spans="1:28" ht="15">
      <c r="A2012" s="247" t="s">
        <v>6182</v>
      </c>
      <c r="B2012" s="287" t="s">
        <v>6183</v>
      </c>
      <c r="C2012" s="287" t="s">
        <v>6184</v>
      </c>
      <c r="D2012" s="305">
        <v>21</v>
      </c>
      <c r="E2012" s="287" t="s">
        <v>33</v>
      </c>
      <c r="F2012" s="289">
        <v>43707</v>
      </c>
      <c r="G2012" s="290" t="s">
        <v>658</v>
      </c>
      <c r="H2012" s="290" t="s">
        <v>5417</v>
      </c>
      <c r="I2012" s="291">
        <v>0.85646009999999995</v>
      </c>
      <c r="J2012" s="291">
        <v>1</v>
      </c>
      <c r="K2012" s="290" t="s">
        <v>815</v>
      </c>
      <c r="L2012" s="292">
        <v>13.66</v>
      </c>
      <c r="M2012" s="293" t="s">
        <v>5418</v>
      </c>
      <c r="N2012" s="293" t="s">
        <v>5419</v>
      </c>
      <c r="O2012" s="294" t="s">
        <v>450</v>
      </c>
      <c r="P2012" s="295">
        <v>-8.3281569999999991</v>
      </c>
      <c r="Q2012" s="295" t="s">
        <v>408</v>
      </c>
      <c r="R2012" s="296">
        <v>0</v>
      </c>
      <c r="S2012" s="297">
        <v>1.0488188476959907E-4</v>
      </c>
      <c r="T2012" s="297">
        <v>2.0889969576078359E-4</v>
      </c>
      <c r="U2012" s="298">
        <v>0.50206815470761634</v>
      </c>
      <c r="V2012" s="295"/>
      <c r="W2012" s="295"/>
      <c r="X2012" s="295"/>
      <c r="Y2012" s="313"/>
      <c r="Z2012" s="313"/>
      <c r="AA2012" s="301"/>
      <c r="AB2012" s="295"/>
    </row>
    <row r="2013" spans="1:28" ht="15">
      <c r="A2013" s="247" t="s">
        <v>176</v>
      </c>
      <c r="B2013" s="287" t="s">
        <v>6185</v>
      </c>
      <c r="C2013" s="287" t="s">
        <v>6186</v>
      </c>
      <c r="D2013" s="305">
        <v>22</v>
      </c>
      <c r="E2013" s="287" t="s">
        <v>33</v>
      </c>
      <c r="F2013" s="289">
        <v>43707</v>
      </c>
      <c r="G2013" s="290" t="s">
        <v>658</v>
      </c>
      <c r="H2013" s="290" t="s">
        <v>612</v>
      </c>
      <c r="I2013" s="291">
        <v>0.79234934000000001</v>
      </c>
      <c r="J2013" s="291">
        <v>2</v>
      </c>
      <c r="K2013" s="290" t="s">
        <v>815</v>
      </c>
      <c r="L2013" s="292">
        <v>37.590000000000003</v>
      </c>
      <c r="M2013" s="293" t="s">
        <v>613</v>
      </c>
      <c r="N2013" s="293" t="s">
        <v>614</v>
      </c>
      <c r="O2013" s="294" t="s">
        <v>450</v>
      </c>
      <c r="P2013" s="295">
        <v>-12.439614000000001</v>
      </c>
      <c r="Q2013" s="295" t="s">
        <v>484</v>
      </c>
      <c r="R2013" s="296">
        <v>0</v>
      </c>
      <c r="S2013" s="297">
        <v>1.3885031656413627E-4</v>
      </c>
      <c r="T2013" s="297">
        <v>1.7339585568412589E-4</v>
      </c>
      <c r="U2013" s="298">
        <v>0.80077067595594098</v>
      </c>
      <c r="V2013" s="295"/>
      <c r="W2013" s="295"/>
      <c r="X2013" s="295"/>
      <c r="Y2013" s="313"/>
      <c r="Z2013" s="313"/>
      <c r="AA2013" s="301"/>
      <c r="AB2013" s="295"/>
    </row>
    <row r="2014" spans="1:28" ht="15">
      <c r="A2014" s="247" t="s">
        <v>6187</v>
      </c>
      <c r="B2014" s="287" t="s">
        <v>6188</v>
      </c>
      <c r="C2014" s="287" t="s">
        <v>6189</v>
      </c>
      <c r="D2014" s="305">
        <v>23</v>
      </c>
      <c r="E2014" s="287" t="s">
        <v>33</v>
      </c>
      <c r="F2014" s="289">
        <v>43707</v>
      </c>
      <c r="G2014" s="290" t="s">
        <v>658</v>
      </c>
      <c r="H2014" s="290" t="s">
        <v>1386</v>
      </c>
      <c r="I2014" s="291">
        <v>0.84853520000000004</v>
      </c>
      <c r="J2014" s="291">
        <v>1</v>
      </c>
      <c r="K2014" s="290" t="s">
        <v>815</v>
      </c>
      <c r="L2014" s="292">
        <v>123.73</v>
      </c>
      <c r="M2014" s="293" t="s">
        <v>1387</v>
      </c>
      <c r="N2014" s="293" t="s">
        <v>1388</v>
      </c>
      <c r="O2014" s="294" t="s">
        <v>450</v>
      </c>
      <c r="P2014" s="295">
        <v>-9.1901360000000007</v>
      </c>
      <c r="Q2014" s="295" t="s">
        <v>408</v>
      </c>
      <c r="R2014" s="296">
        <v>0</v>
      </c>
      <c r="S2014" s="297">
        <v>6.3557666413818038E-5</v>
      </c>
      <c r="T2014" s="297">
        <v>1.7827837815782255E-4</v>
      </c>
      <c r="U2014" s="298">
        <v>0.35650799087679064</v>
      </c>
      <c r="V2014" s="295"/>
      <c r="W2014" s="295"/>
      <c r="X2014" s="295"/>
      <c r="Y2014" s="313"/>
      <c r="Z2014" s="313"/>
      <c r="AA2014" s="301"/>
      <c r="AB2014" s="295"/>
    </row>
    <row r="2015" spans="1:28" ht="15">
      <c r="A2015" s="247" t="s">
        <v>176</v>
      </c>
      <c r="B2015" s="287" t="s">
        <v>6190</v>
      </c>
      <c r="C2015" s="287" t="s">
        <v>6191</v>
      </c>
      <c r="D2015" s="305">
        <v>24</v>
      </c>
      <c r="E2015" s="287" t="s">
        <v>33</v>
      </c>
      <c r="F2015" s="289">
        <v>43707</v>
      </c>
      <c r="G2015" s="290" t="s">
        <v>658</v>
      </c>
      <c r="H2015" s="290" t="s">
        <v>3363</v>
      </c>
      <c r="I2015" s="291">
        <v>0.8192625</v>
      </c>
      <c r="J2015" s="291">
        <v>4</v>
      </c>
      <c r="K2015" s="290" t="s">
        <v>815</v>
      </c>
      <c r="L2015" s="292">
        <v>47.26</v>
      </c>
      <c r="M2015" s="293" t="s">
        <v>3364</v>
      </c>
      <c r="N2015" s="293" t="s">
        <v>3365</v>
      </c>
      <c r="O2015" s="294" t="s">
        <v>450</v>
      </c>
      <c r="P2015" s="295">
        <v>-6.1269939999999998</v>
      </c>
      <c r="Q2015" s="295" t="s">
        <v>408</v>
      </c>
      <c r="R2015" s="296">
        <v>0</v>
      </c>
      <c r="S2015" s="297">
        <v>4.6570820702371408E-5</v>
      </c>
      <c r="T2015" s="297">
        <v>3.0992932102769653E-4</v>
      </c>
      <c r="U2015" s="298">
        <v>0.15026271327910162</v>
      </c>
      <c r="V2015" s="295"/>
      <c r="W2015" s="295"/>
      <c r="X2015" s="295"/>
      <c r="Y2015" s="313"/>
      <c r="Z2015" s="313"/>
      <c r="AA2015" s="301"/>
      <c r="AB2015" s="295"/>
    </row>
    <row r="2016" spans="1:28" ht="15">
      <c r="A2016" s="247" t="s">
        <v>176</v>
      </c>
      <c r="B2016" s="287" t="s">
        <v>6192</v>
      </c>
      <c r="C2016" s="287" t="s">
        <v>6193</v>
      </c>
      <c r="D2016" s="305">
        <v>25</v>
      </c>
      <c r="E2016" s="287" t="s">
        <v>33</v>
      </c>
      <c r="F2016" s="289">
        <v>43707</v>
      </c>
      <c r="G2016" s="290" t="s">
        <v>658</v>
      </c>
      <c r="H2016" s="290" t="s">
        <v>938</v>
      </c>
      <c r="I2016" s="291">
        <v>0.84052070000000001</v>
      </c>
      <c r="J2016" s="291">
        <v>7</v>
      </c>
      <c r="K2016" s="290" t="s">
        <v>815</v>
      </c>
      <c r="L2016" s="292">
        <v>25.52</v>
      </c>
      <c r="M2016" s="293" t="s">
        <v>939</v>
      </c>
      <c r="N2016" s="293" t="s">
        <v>940</v>
      </c>
      <c r="O2016" s="294" t="s">
        <v>450</v>
      </c>
      <c r="P2016" s="295">
        <v>-3.5613774999999999</v>
      </c>
      <c r="Q2016" s="295" t="s">
        <v>280</v>
      </c>
      <c r="R2016" s="296">
        <v>0</v>
      </c>
      <c r="S2016" s="297">
        <v>1.3984266085628947E-4</v>
      </c>
      <c r="T2016" s="297">
        <v>6.6722942488973286E-4</v>
      </c>
      <c r="U2016" s="298">
        <v>0.20958707101294288</v>
      </c>
      <c r="V2016" s="295"/>
      <c r="W2016" s="295"/>
      <c r="X2016" s="295"/>
      <c r="Y2016" s="313"/>
      <c r="Z2016" s="313"/>
      <c r="AA2016" s="301"/>
      <c r="AB2016" s="295"/>
    </row>
    <row r="2017" spans="1:28" ht="15">
      <c r="A2017" s="247" t="s">
        <v>6194</v>
      </c>
      <c r="B2017" s="287" t="s">
        <v>6195</v>
      </c>
      <c r="C2017" s="287" t="s">
        <v>6196</v>
      </c>
      <c r="D2017" s="305">
        <v>26</v>
      </c>
      <c r="E2017" s="287" t="s">
        <v>33</v>
      </c>
      <c r="F2017" s="289">
        <v>43707</v>
      </c>
      <c r="G2017" s="290" t="s">
        <v>658</v>
      </c>
      <c r="H2017" s="290" t="s">
        <v>2603</v>
      </c>
      <c r="I2017" s="291">
        <v>0.8505066</v>
      </c>
      <c r="J2017" s="291">
        <v>1</v>
      </c>
      <c r="K2017" s="290" t="s">
        <v>815</v>
      </c>
      <c r="L2017" s="292">
        <v>16.510000000000002</v>
      </c>
      <c r="M2017" s="293" t="s">
        <v>2604</v>
      </c>
      <c r="N2017" s="293" t="s">
        <v>2605</v>
      </c>
      <c r="O2017" s="294" t="s">
        <v>450</v>
      </c>
      <c r="P2017" s="295">
        <v>-8.4778420000000008</v>
      </c>
      <c r="Q2017" s="295" t="s">
        <v>408</v>
      </c>
      <c r="R2017" s="296">
        <v>0</v>
      </c>
      <c r="S2017" s="297">
        <v>1.5931878573880947E-4</v>
      </c>
      <c r="T2017" s="297">
        <v>1.7022975924979109E-4</v>
      </c>
      <c r="U2017" s="298">
        <v>0.93590442964222775</v>
      </c>
      <c r="V2017" s="295"/>
      <c r="W2017" s="295"/>
      <c r="X2017" s="295"/>
      <c r="Y2017" s="313"/>
      <c r="Z2017" s="313"/>
      <c r="AA2017" s="301"/>
      <c r="AB2017" s="295"/>
    </row>
    <row r="2018" spans="1:28" ht="15">
      <c r="A2018" s="247" t="s">
        <v>176</v>
      </c>
      <c r="B2018" s="287" t="s">
        <v>6197</v>
      </c>
      <c r="C2018" s="287" t="s">
        <v>6198</v>
      </c>
      <c r="D2018" s="305">
        <v>27</v>
      </c>
      <c r="E2018" s="287" t="s">
        <v>33</v>
      </c>
      <c r="F2018" s="289">
        <v>43707</v>
      </c>
      <c r="G2018" s="290" t="s">
        <v>658</v>
      </c>
      <c r="H2018" s="290" t="s">
        <v>1150</v>
      </c>
      <c r="I2018" s="291">
        <v>0.78586739999999999</v>
      </c>
      <c r="J2018" s="291">
        <v>7</v>
      </c>
      <c r="K2018" s="290" t="s">
        <v>815</v>
      </c>
      <c r="L2018" s="292">
        <v>28.53</v>
      </c>
      <c r="M2018" s="293" t="s">
        <v>1151</v>
      </c>
      <c r="N2018" s="293" t="s">
        <v>1152</v>
      </c>
      <c r="O2018" s="294" t="s">
        <v>450</v>
      </c>
      <c r="P2018" s="295">
        <v>-5.9304056000000003</v>
      </c>
      <c r="Q2018" s="295" t="s">
        <v>447</v>
      </c>
      <c r="R2018" s="296">
        <v>0</v>
      </c>
      <c r="S2018" s="297">
        <v>5.7409658507071588E-8</v>
      </c>
      <c r="T2018" s="297">
        <v>1.2503752318276031E-4</v>
      </c>
      <c r="U2018" s="298">
        <v>4.5913944107129441E-4</v>
      </c>
      <c r="V2018" s="295"/>
      <c r="W2018" s="295"/>
      <c r="X2018" s="295"/>
      <c r="Y2018" s="313"/>
      <c r="Z2018" s="313"/>
      <c r="AA2018" s="301"/>
      <c r="AB2018" s="295"/>
    </row>
    <row r="2019" spans="1:28" ht="15">
      <c r="A2019" s="247" t="s">
        <v>176</v>
      </c>
      <c r="B2019" s="287" t="s">
        <v>6199</v>
      </c>
      <c r="C2019" s="287" t="s">
        <v>6200</v>
      </c>
      <c r="D2019" s="305">
        <v>28</v>
      </c>
      <c r="E2019" s="287" t="s">
        <v>33</v>
      </c>
      <c r="F2019" s="289">
        <v>43707</v>
      </c>
      <c r="G2019" s="290" t="s">
        <v>658</v>
      </c>
      <c r="H2019" s="290" t="s">
        <v>2610</v>
      </c>
      <c r="I2019" s="291">
        <v>0.80551709999999999</v>
      </c>
      <c r="J2019" s="291">
        <v>8</v>
      </c>
      <c r="K2019" s="290" t="s">
        <v>815</v>
      </c>
      <c r="L2019" s="292">
        <v>14.76</v>
      </c>
      <c r="M2019" s="293" t="s">
        <v>2611</v>
      </c>
      <c r="N2019" s="293" t="s">
        <v>2612</v>
      </c>
      <c r="O2019" s="294" t="s">
        <v>450</v>
      </c>
      <c r="P2019" s="295">
        <v>-10.074788</v>
      </c>
      <c r="Q2019" s="295" t="s">
        <v>408</v>
      </c>
      <c r="R2019" s="296">
        <v>0</v>
      </c>
      <c r="S2019" s="297">
        <v>1.0738869036378663E-4</v>
      </c>
      <c r="T2019" s="297">
        <v>1.9537134960213089E-4</v>
      </c>
      <c r="U2019" s="298">
        <v>0.5496644752799279</v>
      </c>
      <c r="V2019" s="295"/>
      <c r="W2019" s="295"/>
      <c r="X2019" s="295"/>
      <c r="Y2019" s="313"/>
      <c r="Z2019" s="313"/>
      <c r="AA2019" s="301"/>
      <c r="AB2019" s="295"/>
    </row>
    <row r="2020" spans="1:28" ht="15">
      <c r="A2020" s="247" t="s">
        <v>176</v>
      </c>
      <c r="B2020" s="287" t="s">
        <v>6201</v>
      </c>
      <c r="C2020" s="287" t="s">
        <v>6202</v>
      </c>
      <c r="D2020" s="305">
        <v>29</v>
      </c>
      <c r="E2020" s="287" t="s">
        <v>33</v>
      </c>
      <c r="F2020" s="289">
        <v>43707</v>
      </c>
      <c r="G2020" s="290" t="s">
        <v>658</v>
      </c>
      <c r="H2020" s="290" t="s">
        <v>2616</v>
      </c>
      <c r="I2020" s="291">
        <v>0.83386590000000005</v>
      </c>
      <c r="J2020" s="291">
        <v>3</v>
      </c>
      <c r="K2020" s="290" t="s">
        <v>815</v>
      </c>
      <c r="L2020" s="292">
        <v>11.84</v>
      </c>
      <c r="M2020" s="293" t="s">
        <v>2617</v>
      </c>
      <c r="N2020" s="293" t="s">
        <v>2618</v>
      </c>
      <c r="O2020" s="294" t="s">
        <v>450</v>
      </c>
      <c r="P2020" s="295">
        <v>-14.356786</v>
      </c>
      <c r="Q2020" s="295" t="s">
        <v>484</v>
      </c>
      <c r="R2020" s="296">
        <v>0</v>
      </c>
      <c r="S2020" s="297">
        <v>4.8139618462524476E-4</v>
      </c>
      <c r="T2020" s="297">
        <v>4.0689122543533478E-4</v>
      </c>
      <c r="U2020" s="298">
        <v>1.1831078050655843</v>
      </c>
      <c r="V2020" s="295"/>
      <c r="W2020" s="295"/>
      <c r="X2020" s="295"/>
      <c r="Y2020" s="313"/>
      <c r="Z2020" s="313"/>
      <c r="AA2020" s="301"/>
      <c r="AB2020" s="295"/>
    </row>
    <row r="2021" spans="1:28" ht="15">
      <c r="A2021" s="247" t="s">
        <v>6203</v>
      </c>
      <c r="B2021" s="287" t="s">
        <v>6204</v>
      </c>
      <c r="C2021" s="287" t="s">
        <v>6205</v>
      </c>
      <c r="D2021" s="305">
        <v>30</v>
      </c>
      <c r="E2021" s="287" t="s">
        <v>33</v>
      </c>
      <c r="F2021" s="289">
        <v>43707</v>
      </c>
      <c r="G2021" s="290" t="s">
        <v>658</v>
      </c>
      <c r="H2021" s="290" t="s">
        <v>2621</v>
      </c>
      <c r="I2021" s="291">
        <v>0.87283909999999998</v>
      </c>
      <c r="J2021" s="291">
        <v>1</v>
      </c>
      <c r="K2021" s="290" t="s">
        <v>815</v>
      </c>
      <c r="L2021" s="292">
        <v>49.21</v>
      </c>
      <c r="M2021" s="293" t="s">
        <v>2622</v>
      </c>
      <c r="N2021" s="293" t="s">
        <v>2623</v>
      </c>
      <c r="O2021" s="294" t="s">
        <v>450</v>
      </c>
      <c r="P2021" s="295">
        <v>-14.6479845</v>
      </c>
      <c r="Q2021" s="295" t="s">
        <v>280</v>
      </c>
      <c r="R2021" s="296">
        <v>0</v>
      </c>
      <c r="S2021" s="297">
        <v>5.3876083485096364E-4</v>
      </c>
      <c r="T2021" s="297">
        <v>1.2837513986382529E-3</v>
      </c>
      <c r="U2021" s="298">
        <v>0.41967692142143526</v>
      </c>
      <c r="V2021" s="295"/>
      <c r="W2021" s="295"/>
      <c r="X2021" s="295"/>
      <c r="Y2021" s="313"/>
      <c r="Z2021" s="313"/>
      <c r="AA2021" s="301"/>
      <c r="AB2021" s="295"/>
    </row>
    <row r="2022" spans="1:28" ht="15">
      <c r="A2022" s="247" t="s">
        <v>6206</v>
      </c>
      <c r="B2022" s="287" t="s">
        <v>6207</v>
      </c>
      <c r="C2022" s="287" t="s">
        <v>6208</v>
      </c>
      <c r="D2022" s="305">
        <v>31</v>
      </c>
      <c r="E2022" s="287" t="s">
        <v>33</v>
      </c>
      <c r="F2022" s="289">
        <v>43707</v>
      </c>
      <c r="G2022" s="290" t="s">
        <v>658</v>
      </c>
      <c r="H2022" s="290" t="s">
        <v>1426</v>
      </c>
      <c r="I2022" s="291">
        <v>0.86621040000000005</v>
      </c>
      <c r="J2022" s="291">
        <v>1</v>
      </c>
      <c r="K2022" s="290" t="s">
        <v>815</v>
      </c>
      <c r="L2022" s="292">
        <v>118.89</v>
      </c>
      <c r="M2022" s="293" t="s">
        <v>1427</v>
      </c>
      <c r="N2022" s="293" t="s">
        <v>1428</v>
      </c>
      <c r="O2022" s="294" t="s">
        <v>450</v>
      </c>
      <c r="P2022" s="295">
        <v>-5.0044180000000003</v>
      </c>
      <c r="Q2022" s="295" t="s">
        <v>447</v>
      </c>
      <c r="R2022" s="296">
        <v>0</v>
      </c>
      <c r="S2022" s="297">
        <v>2.5671593548558827E-4</v>
      </c>
      <c r="T2022" s="297">
        <v>2.9213392607690844E-4</v>
      </c>
      <c r="U2022" s="298">
        <v>0.87876111800176238</v>
      </c>
      <c r="V2022" s="295"/>
      <c r="W2022" s="295"/>
      <c r="X2022" s="295"/>
      <c r="Y2022" s="313"/>
      <c r="Z2022" s="313"/>
      <c r="AA2022" s="301"/>
      <c r="AB2022" s="295"/>
    </row>
    <row r="2023" spans="1:28" ht="15">
      <c r="A2023" s="247" t="s">
        <v>176</v>
      </c>
      <c r="B2023" s="287" t="s">
        <v>6209</v>
      </c>
      <c r="C2023" s="287" t="s">
        <v>6210</v>
      </c>
      <c r="D2023" s="305">
        <v>32</v>
      </c>
      <c r="E2023" s="287" t="s">
        <v>33</v>
      </c>
      <c r="F2023" s="289">
        <v>43707</v>
      </c>
      <c r="G2023" s="290" t="s">
        <v>658</v>
      </c>
      <c r="H2023" s="290" t="s">
        <v>670</v>
      </c>
      <c r="I2023" s="291">
        <v>0.82259839999999995</v>
      </c>
      <c r="J2023" s="291">
        <v>6</v>
      </c>
      <c r="K2023" s="290" t="s">
        <v>815</v>
      </c>
      <c r="L2023" s="292">
        <v>18.39</v>
      </c>
      <c r="M2023" s="293" t="s">
        <v>671</v>
      </c>
      <c r="N2023" s="293" t="s">
        <v>672</v>
      </c>
      <c r="O2023" s="294" t="s">
        <v>450</v>
      </c>
      <c r="P2023" s="295">
        <v>-9.8054830000000006</v>
      </c>
      <c r="Q2023" s="295" t="s">
        <v>484</v>
      </c>
      <c r="R2023" s="296">
        <v>0</v>
      </c>
      <c r="S2023" s="297">
        <v>1.1304862415569445E-4</v>
      </c>
      <c r="T2023" s="297">
        <v>2.7063376238452535E-4</v>
      </c>
      <c r="U2023" s="298">
        <v>0.41771811158975519</v>
      </c>
      <c r="V2023" s="295"/>
      <c r="W2023" s="295"/>
      <c r="X2023" s="295"/>
      <c r="Y2023" s="313"/>
      <c r="Z2023" s="313"/>
      <c r="AA2023" s="301"/>
      <c r="AB2023" s="295"/>
    </row>
    <row r="2024" spans="1:28" ht="15">
      <c r="A2024" s="247" t="s">
        <v>176</v>
      </c>
      <c r="B2024" s="287" t="s">
        <v>6211</v>
      </c>
      <c r="C2024" s="287" t="s">
        <v>6212</v>
      </c>
      <c r="D2024" s="305">
        <v>33</v>
      </c>
      <c r="E2024" s="287" t="s">
        <v>33</v>
      </c>
      <c r="F2024" s="289">
        <v>43707</v>
      </c>
      <c r="G2024" s="290" t="s">
        <v>658</v>
      </c>
      <c r="H2024" s="290" t="s">
        <v>945</v>
      </c>
      <c r="I2024" s="291">
        <v>0.82958763999999996</v>
      </c>
      <c r="J2024" s="291">
        <v>10</v>
      </c>
      <c r="K2024" s="290" t="s">
        <v>815</v>
      </c>
      <c r="L2024" s="292">
        <v>20.43</v>
      </c>
      <c r="M2024" s="293" t="s">
        <v>946</v>
      </c>
      <c r="N2024" s="293" t="s">
        <v>947</v>
      </c>
      <c r="O2024" s="294" t="s">
        <v>450</v>
      </c>
      <c r="P2024" s="295">
        <v>-13.560033000000001</v>
      </c>
      <c r="Q2024" s="295" t="s">
        <v>484</v>
      </c>
      <c r="R2024" s="296">
        <v>0</v>
      </c>
      <c r="S2024" s="297">
        <v>3.3613147019773853E-4</v>
      </c>
      <c r="T2024" s="297">
        <v>3.0570516076487036E-4</v>
      </c>
      <c r="U2024" s="298">
        <v>1.0995282819457217</v>
      </c>
      <c r="V2024" s="295"/>
      <c r="W2024" s="295"/>
      <c r="X2024" s="295"/>
      <c r="Y2024" s="313"/>
      <c r="Z2024" s="313"/>
      <c r="AA2024" s="301"/>
      <c r="AB2024" s="295"/>
    </row>
    <row r="2025" spans="1:28" ht="15">
      <c r="A2025" s="247" t="s">
        <v>176</v>
      </c>
      <c r="B2025" s="287" t="s">
        <v>6213</v>
      </c>
      <c r="C2025" s="287" t="s">
        <v>6214</v>
      </c>
      <c r="D2025" s="305">
        <v>34</v>
      </c>
      <c r="E2025" s="287" t="s">
        <v>33</v>
      </c>
      <c r="F2025" s="289">
        <v>43707</v>
      </c>
      <c r="G2025" s="290" t="s">
        <v>658</v>
      </c>
      <c r="H2025" s="290" t="s">
        <v>951</v>
      </c>
      <c r="I2025" s="291">
        <v>0.66681457</v>
      </c>
      <c r="J2025" s="291">
        <v>2</v>
      </c>
      <c r="K2025" s="290" t="s">
        <v>815</v>
      </c>
      <c r="L2025" s="292">
        <v>17.57</v>
      </c>
      <c r="M2025" s="293" t="s">
        <v>952</v>
      </c>
      <c r="N2025" s="293" t="s">
        <v>953</v>
      </c>
      <c r="O2025" s="294" t="s">
        <v>450</v>
      </c>
      <c r="P2025" s="295">
        <v>1.1946559000000001</v>
      </c>
      <c r="Q2025" s="295" t="s">
        <v>456</v>
      </c>
      <c r="R2025" s="296">
        <v>0</v>
      </c>
      <c r="S2025" s="297">
        <v>1.9748215168969289E-5</v>
      </c>
      <c r="T2025" s="297">
        <v>1.2538336646066315E-4</v>
      </c>
      <c r="U2025" s="298">
        <v>0.15750267141826144</v>
      </c>
      <c r="V2025" s="295"/>
      <c r="W2025" s="295"/>
      <c r="X2025" s="295"/>
      <c r="Y2025" s="313"/>
      <c r="Z2025" s="313"/>
      <c r="AA2025" s="301"/>
      <c r="AB2025" s="295"/>
    </row>
    <row r="2026" spans="1:28" ht="15">
      <c r="A2026" s="247" t="s">
        <v>176</v>
      </c>
      <c r="B2026" s="287" t="s">
        <v>6215</v>
      </c>
      <c r="C2026" s="287" t="s">
        <v>6216</v>
      </c>
      <c r="D2026" s="305">
        <v>35</v>
      </c>
      <c r="E2026" s="287" t="s">
        <v>33</v>
      </c>
      <c r="F2026" s="289">
        <v>43707</v>
      </c>
      <c r="G2026" s="290" t="s">
        <v>658</v>
      </c>
      <c r="H2026" s="290" t="s">
        <v>1659</v>
      </c>
      <c r="I2026" s="291">
        <v>0.76987130000000004</v>
      </c>
      <c r="J2026" s="291">
        <v>2</v>
      </c>
      <c r="K2026" s="290" t="s">
        <v>815</v>
      </c>
      <c r="L2026" s="292">
        <v>48.06</v>
      </c>
      <c r="M2026" s="293" t="s">
        <v>1660</v>
      </c>
      <c r="N2026" s="293" t="s">
        <v>1661</v>
      </c>
      <c r="O2026" s="294" t="s">
        <v>450</v>
      </c>
      <c r="P2026" s="295">
        <v>-20.89246</v>
      </c>
      <c r="Q2026" s="295" t="s">
        <v>447</v>
      </c>
      <c r="R2026" s="296">
        <v>0</v>
      </c>
      <c r="S2026" s="297">
        <v>1.1232471784389064E-3</v>
      </c>
      <c r="T2026" s="297">
        <v>4.7503699170878261E-4</v>
      </c>
      <c r="U2026" s="298">
        <v>2.364546757502842</v>
      </c>
      <c r="V2026" s="295"/>
      <c r="W2026" s="295"/>
      <c r="X2026" s="295"/>
      <c r="Y2026" s="313"/>
      <c r="Z2026" s="313"/>
      <c r="AA2026" s="301"/>
      <c r="AB2026" s="295"/>
    </row>
    <row r="2027" spans="1:28" ht="15">
      <c r="A2027" s="247" t="s">
        <v>176</v>
      </c>
      <c r="B2027" s="287" t="s">
        <v>6217</v>
      </c>
      <c r="C2027" s="287" t="s">
        <v>6218</v>
      </c>
      <c r="D2027" s="305">
        <v>36</v>
      </c>
      <c r="E2027" s="287" t="s">
        <v>33</v>
      </c>
      <c r="F2027" s="289">
        <v>43707</v>
      </c>
      <c r="G2027" s="290" t="s">
        <v>658</v>
      </c>
      <c r="H2027" s="290" t="s">
        <v>2636</v>
      </c>
      <c r="I2027" s="291">
        <v>0.77228724999999998</v>
      </c>
      <c r="J2027" s="291">
        <v>7</v>
      </c>
      <c r="K2027" s="290" t="s">
        <v>815</v>
      </c>
      <c r="L2027" s="292">
        <v>28.97</v>
      </c>
      <c r="M2027" s="293" t="s">
        <v>2637</v>
      </c>
      <c r="N2027" s="293" t="s">
        <v>2638</v>
      </c>
      <c r="O2027" s="294" t="s">
        <v>450</v>
      </c>
      <c r="P2027" s="295">
        <v>-8.9398979999999995</v>
      </c>
      <c r="Q2027" s="295" t="s">
        <v>404</v>
      </c>
      <c r="R2027" s="296">
        <v>0</v>
      </c>
      <c r="S2027" s="297">
        <v>6.0024781875841922E-6</v>
      </c>
      <c r="T2027" s="297">
        <v>1.2720563360014362E-4</v>
      </c>
      <c r="U2027" s="298">
        <v>4.7187204038873755E-2</v>
      </c>
      <c r="V2027" s="295"/>
      <c r="W2027" s="295"/>
      <c r="X2027" s="295"/>
      <c r="Y2027" s="313"/>
      <c r="Z2027" s="313"/>
      <c r="AA2027" s="301"/>
      <c r="AB2027" s="295"/>
    </row>
    <row r="2028" spans="1:28" ht="15">
      <c r="A2028" s="247" t="s">
        <v>176</v>
      </c>
      <c r="B2028" s="287" t="s">
        <v>6219</v>
      </c>
      <c r="C2028" s="287" t="s">
        <v>6220</v>
      </c>
      <c r="D2028" s="305">
        <v>37</v>
      </c>
      <c r="E2028" s="287" t="s">
        <v>33</v>
      </c>
      <c r="F2028" s="289">
        <v>43707</v>
      </c>
      <c r="G2028" s="290" t="s">
        <v>658</v>
      </c>
      <c r="H2028" s="290" t="s">
        <v>2643</v>
      </c>
      <c r="I2028" s="291">
        <v>0.81443569999999998</v>
      </c>
      <c r="J2028" s="291">
        <v>5</v>
      </c>
      <c r="K2028" s="290" t="s">
        <v>815</v>
      </c>
      <c r="L2028" s="292">
        <v>43.48</v>
      </c>
      <c r="M2028" s="293" t="s">
        <v>2644</v>
      </c>
      <c r="N2028" s="293" t="s">
        <v>2645</v>
      </c>
      <c r="O2028" s="294" t="s">
        <v>450</v>
      </c>
      <c r="P2028" s="295">
        <v>-10.436135</v>
      </c>
      <c r="Q2028" s="295" t="s">
        <v>484</v>
      </c>
      <c r="R2028" s="296">
        <v>0</v>
      </c>
      <c r="S2028" s="297">
        <v>1.8537088756937522E-3</v>
      </c>
      <c r="T2028" s="297">
        <v>1.3418481665700612E-3</v>
      </c>
      <c r="U2028" s="298">
        <v>1.3814594839236347</v>
      </c>
      <c r="V2028" s="295"/>
      <c r="W2028" s="295"/>
      <c r="X2028" s="295"/>
      <c r="Y2028" s="313"/>
      <c r="Z2028" s="313"/>
      <c r="AA2028" s="301"/>
      <c r="AB2028" s="295"/>
    </row>
    <row r="2029" spans="1:28" ht="15">
      <c r="A2029" s="247" t="s">
        <v>176</v>
      </c>
      <c r="B2029" s="287" t="s">
        <v>6221</v>
      </c>
      <c r="C2029" s="287" t="s">
        <v>6222</v>
      </c>
      <c r="D2029" s="305">
        <v>38</v>
      </c>
      <c r="E2029" s="287" t="s">
        <v>33</v>
      </c>
      <c r="F2029" s="289">
        <v>43707</v>
      </c>
      <c r="G2029" s="290" t="s">
        <v>658</v>
      </c>
      <c r="H2029" s="290" t="s">
        <v>691</v>
      </c>
      <c r="I2029" s="291">
        <v>0.73727083000000004</v>
      </c>
      <c r="J2029" s="291">
        <v>3</v>
      </c>
      <c r="K2029" s="290" t="s">
        <v>815</v>
      </c>
      <c r="L2029" s="292">
        <v>75.8</v>
      </c>
      <c r="M2029" s="293" t="s">
        <v>692</v>
      </c>
      <c r="N2029" s="293" t="s">
        <v>693</v>
      </c>
      <c r="O2029" s="294" t="s">
        <v>450</v>
      </c>
      <c r="P2029" s="295">
        <v>-12.438143</v>
      </c>
      <c r="Q2029" s="295" t="s">
        <v>404</v>
      </c>
      <c r="R2029" s="296">
        <v>0</v>
      </c>
      <c r="S2029" s="297">
        <v>1.8796406231134873E-4</v>
      </c>
      <c r="T2029" s="297">
        <v>2.1887742208836654E-4</v>
      </c>
      <c r="U2029" s="298">
        <v>0.85876405395282263</v>
      </c>
      <c r="V2029" s="295"/>
      <c r="W2029" s="295"/>
      <c r="X2029" s="295"/>
      <c r="Y2029" s="313"/>
      <c r="Z2029" s="313"/>
      <c r="AA2029" s="301"/>
      <c r="AB2029" s="295"/>
    </row>
    <row r="2030" spans="1:28" ht="15">
      <c r="A2030" s="247" t="s">
        <v>6223</v>
      </c>
      <c r="B2030" s="287" t="s">
        <v>6224</v>
      </c>
      <c r="C2030" s="287" t="s">
        <v>6225</v>
      </c>
      <c r="D2030" s="305">
        <v>39</v>
      </c>
      <c r="E2030" s="287" t="s">
        <v>33</v>
      </c>
      <c r="F2030" s="289">
        <v>43707</v>
      </c>
      <c r="G2030" s="290" t="s">
        <v>658</v>
      </c>
      <c r="H2030" s="290" t="s">
        <v>3249</v>
      </c>
      <c r="I2030" s="291">
        <v>0.80168139999999999</v>
      </c>
      <c r="J2030" s="291">
        <v>1</v>
      </c>
      <c r="K2030" s="290" t="s">
        <v>815</v>
      </c>
      <c r="L2030" s="292">
        <v>88.34</v>
      </c>
      <c r="M2030" s="293" t="s">
        <v>3250</v>
      </c>
      <c r="N2030" s="293" t="s">
        <v>3251</v>
      </c>
      <c r="O2030" s="294" t="s">
        <v>450</v>
      </c>
      <c r="P2030" s="295">
        <v>-8.6635410000000004</v>
      </c>
      <c r="Q2030" s="295" t="s">
        <v>399</v>
      </c>
      <c r="R2030" s="296">
        <v>0</v>
      </c>
      <c r="S2030" s="297">
        <v>1.5707300337650238E-5</v>
      </c>
      <c r="T2030" s="297">
        <v>1.8541693465089313E-4</v>
      </c>
      <c r="U2030" s="298">
        <v>8.471340747394121E-2</v>
      </c>
      <c r="V2030" s="295"/>
      <c r="W2030" s="295"/>
      <c r="X2030" s="295"/>
      <c r="Y2030" s="313"/>
      <c r="Z2030" s="313"/>
      <c r="AA2030" s="301"/>
      <c r="AB2030" s="295"/>
    </row>
    <row r="2031" spans="1:28" ht="15">
      <c r="A2031" s="247" t="s">
        <v>176</v>
      </c>
      <c r="B2031" s="287" t="s">
        <v>6226</v>
      </c>
      <c r="C2031" s="287" t="s">
        <v>6227</v>
      </c>
      <c r="D2031" s="305">
        <v>40</v>
      </c>
      <c r="E2031" s="287" t="s">
        <v>33</v>
      </c>
      <c r="F2031" s="289">
        <v>43707</v>
      </c>
      <c r="G2031" s="290" t="s">
        <v>658</v>
      </c>
      <c r="H2031" s="290" t="s">
        <v>1455</v>
      </c>
      <c r="I2031" s="291">
        <v>0.85788949999999997</v>
      </c>
      <c r="J2031" s="291">
        <v>4</v>
      </c>
      <c r="K2031" s="290" t="s">
        <v>815</v>
      </c>
      <c r="L2031" s="292">
        <v>290.05</v>
      </c>
      <c r="M2031" s="293" t="s">
        <v>1456</v>
      </c>
      <c r="N2031" s="293" t="s">
        <v>1457</v>
      </c>
      <c r="O2031" s="294" t="s">
        <v>450</v>
      </c>
      <c r="P2031" s="295">
        <v>-0.83344580000000001</v>
      </c>
      <c r="Q2031" s="295" t="s">
        <v>484</v>
      </c>
      <c r="R2031" s="296">
        <v>0</v>
      </c>
      <c r="S2031" s="297">
        <v>2.246674669496448E-3</v>
      </c>
      <c r="T2031" s="297">
        <v>9.55067342891142E-4</v>
      </c>
      <c r="U2031" s="298">
        <v>2.3523730407275822</v>
      </c>
      <c r="V2031" s="295"/>
      <c r="W2031" s="295"/>
      <c r="X2031" s="295"/>
      <c r="Y2031" s="313"/>
      <c r="Z2031" s="313"/>
      <c r="AA2031" s="301"/>
      <c r="AB2031" s="295"/>
    </row>
    <row r="2032" spans="1:28" ht="15">
      <c r="A2032" s="247" t="s">
        <v>6228</v>
      </c>
      <c r="B2032" s="287" t="s">
        <v>6229</v>
      </c>
      <c r="C2032" s="287" t="s">
        <v>6230</v>
      </c>
      <c r="D2032" s="305">
        <v>41</v>
      </c>
      <c r="E2032" s="287" t="s">
        <v>33</v>
      </c>
      <c r="F2032" s="289">
        <v>43707</v>
      </c>
      <c r="G2032" s="290" t="s">
        <v>658</v>
      </c>
      <c r="H2032" s="290" t="s">
        <v>1190</v>
      </c>
      <c r="I2032" s="291">
        <v>0.86858040000000003</v>
      </c>
      <c r="J2032" s="291">
        <v>1</v>
      </c>
      <c r="K2032" s="290" t="s">
        <v>815</v>
      </c>
      <c r="L2032" s="292">
        <v>32.81</v>
      </c>
      <c r="M2032" s="293" t="s">
        <v>1191</v>
      </c>
      <c r="N2032" s="293" t="s">
        <v>1192</v>
      </c>
      <c r="O2032" s="294" t="s">
        <v>450</v>
      </c>
      <c r="P2032" s="295">
        <v>-2.4157405000000001</v>
      </c>
      <c r="Q2032" s="295" t="s">
        <v>395</v>
      </c>
      <c r="R2032" s="296">
        <v>0</v>
      </c>
      <c r="S2032" s="297">
        <v>7.6078987077502267E-5</v>
      </c>
      <c r="T2032" s="297">
        <v>1.9949770877640386E-4</v>
      </c>
      <c r="U2032" s="298">
        <v>0.38135268592368271</v>
      </c>
      <c r="V2032" s="295"/>
      <c r="W2032" s="295"/>
      <c r="X2032" s="295"/>
      <c r="Y2032" s="313"/>
      <c r="Z2032" s="313"/>
      <c r="AA2032" s="301"/>
      <c r="AB2032" s="295"/>
    </row>
    <row r="2033" spans="1:28" ht="15">
      <c r="A2033" s="247" t="s">
        <v>6231</v>
      </c>
      <c r="B2033" s="287" t="s">
        <v>6232</v>
      </c>
      <c r="C2033" s="287" t="s">
        <v>6233</v>
      </c>
      <c r="D2033" s="305">
        <v>42</v>
      </c>
      <c r="E2033" s="287" t="s">
        <v>33</v>
      </c>
      <c r="F2033" s="289">
        <v>43707</v>
      </c>
      <c r="G2033" s="290" t="s">
        <v>658</v>
      </c>
      <c r="H2033" s="290" t="s">
        <v>2650</v>
      </c>
      <c r="I2033" s="291">
        <v>0.85620713000000004</v>
      </c>
      <c r="J2033" s="291">
        <v>1</v>
      </c>
      <c r="K2033" s="290" t="s">
        <v>815</v>
      </c>
      <c r="L2033" s="292">
        <v>32.43</v>
      </c>
      <c r="M2033" s="293" t="s">
        <v>2651</v>
      </c>
      <c r="N2033" s="293" t="s">
        <v>2652</v>
      </c>
      <c r="O2033" s="294" t="s">
        <v>450</v>
      </c>
      <c r="P2033" s="295">
        <v>-13.084811</v>
      </c>
      <c r="Q2033" s="295" t="s">
        <v>280</v>
      </c>
      <c r="R2033" s="296">
        <v>0</v>
      </c>
      <c r="S2033" s="297">
        <v>2.519337284016604E-3</v>
      </c>
      <c r="T2033" s="297">
        <v>1.8783504751321055E-3</v>
      </c>
      <c r="U2033" s="298">
        <v>1.3412498452076242</v>
      </c>
      <c r="V2033" s="295"/>
      <c r="W2033" s="295"/>
      <c r="X2033" s="295"/>
      <c r="Y2033" s="313"/>
      <c r="Z2033" s="313"/>
      <c r="AA2033" s="301"/>
      <c r="AB2033" s="295"/>
    </row>
    <row r="2034" spans="1:28" ht="15">
      <c r="A2034" s="247" t="s">
        <v>176</v>
      </c>
      <c r="B2034" s="287" t="s">
        <v>6234</v>
      </c>
      <c r="C2034" s="287" t="s">
        <v>6235</v>
      </c>
      <c r="D2034" s="305">
        <v>43</v>
      </c>
      <c r="E2034" s="287" t="s">
        <v>33</v>
      </c>
      <c r="F2034" s="289">
        <v>43707</v>
      </c>
      <c r="G2034" s="290" t="s">
        <v>658</v>
      </c>
      <c r="H2034" s="290" t="s">
        <v>2655</v>
      </c>
      <c r="I2034" s="291">
        <v>0.84448619999999996</v>
      </c>
      <c r="J2034" s="291">
        <v>4</v>
      </c>
      <c r="K2034" s="290" t="s">
        <v>815</v>
      </c>
      <c r="L2034" s="292">
        <v>51.31</v>
      </c>
      <c r="M2034" s="293" t="s">
        <v>2656</v>
      </c>
      <c r="N2034" s="293" t="s">
        <v>2657</v>
      </c>
      <c r="O2034" s="294" t="s">
        <v>450</v>
      </c>
      <c r="P2034" s="295">
        <v>-9.6229969999999998</v>
      </c>
      <c r="Q2034" s="295" t="s">
        <v>404</v>
      </c>
      <c r="R2034" s="296">
        <v>0</v>
      </c>
      <c r="S2034" s="297">
        <v>1.50085769744796E-3</v>
      </c>
      <c r="T2034" s="297">
        <v>7.8932138250831241E-4</v>
      </c>
      <c r="U2034" s="298">
        <v>1.9014532365492511</v>
      </c>
      <c r="V2034" s="295"/>
      <c r="W2034" s="295"/>
      <c r="X2034" s="295"/>
      <c r="Y2034" s="313"/>
      <c r="Z2034" s="313"/>
      <c r="AA2034" s="301"/>
      <c r="AB2034" s="295"/>
    </row>
    <row r="2035" spans="1:28" ht="15">
      <c r="A2035" s="247" t="s">
        <v>176</v>
      </c>
      <c r="B2035" s="287" t="s">
        <v>6236</v>
      </c>
      <c r="C2035" s="287" t="s">
        <v>6237</v>
      </c>
      <c r="D2035" s="305">
        <v>44</v>
      </c>
      <c r="E2035" s="287" t="s">
        <v>33</v>
      </c>
      <c r="F2035" s="289">
        <v>43707</v>
      </c>
      <c r="G2035" s="290" t="s">
        <v>658</v>
      </c>
      <c r="H2035" s="290" t="s">
        <v>2660</v>
      </c>
      <c r="I2035" s="291">
        <v>0.79572164999999995</v>
      </c>
      <c r="J2035" s="291">
        <v>7</v>
      </c>
      <c r="K2035" s="290" t="s">
        <v>815</v>
      </c>
      <c r="L2035" s="292">
        <v>20.65</v>
      </c>
      <c r="M2035" s="293" t="s">
        <v>2661</v>
      </c>
      <c r="N2035" s="293" t="s">
        <v>2662</v>
      </c>
      <c r="O2035" s="294" t="s">
        <v>450</v>
      </c>
      <c r="P2035" s="295">
        <v>-8.8910470000000004</v>
      </c>
      <c r="Q2035" s="295" t="s">
        <v>408</v>
      </c>
      <c r="R2035" s="296">
        <v>0</v>
      </c>
      <c r="S2035" s="297">
        <v>1.0075130260037378E-4</v>
      </c>
      <c r="T2035" s="297">
        <v>2.4948429392015255E-4</v>
      </c>
      <c r="U2035" s="298">
        <v>0.40383825778074522</v>
      </c>
      <c r="V2035" s="295"/>
      <c r="W2035" s="295"/>
      <c r="X2035" s="295"/>
      <c r="Y2035" s="313"/>
      <c r="Z2035" s="313"/>
      <c r="AA2035" s="301"/>
      <c r="AB2035" s="295"/>
    </row>
    <row r="2036" spans="1:28" ht="15">
      <c r="A2036" s="247" t="s">
        <v>176</v>
      </c>
      <c r="B2036" s="287" t="s">
        <v>6238</v>
      </c>
      <c r="C2036" s="287" t="s">
        <v>6239</v>
      </c>
      <c r="D2036" s="305">
        <v>45</v>
      </c>
      <c r="E2036" s="287" t="s">
        <v>33</v>
      </c>
      <c r="F2036" s="289">
        <v>43707</v>
      </c>
      <c r="G2036" s="290" t="s">
        <v>658</v>
      </c>
      <c r="H2036" s="290" t="s">
        <v>1489</v>
      </c>
      <c r="I2036" s="291">
        <v>0.82650460000000003</v>
      </c>
      <c r="J2036" s="291">
        <v>4</v>
      </c>
      <c r="K2036" s="290" t="s">
        <v>815</v>
      </c>
      <c r="L2036" s="292">
        <v>37.99</v>
      </c>
      <c r="M2036" s="293" t="s">
        <v>1490</v>
      </c>
      <c r="N2036" s="293" t="s">
        <v>1491</v>
      </c>
      <c r="O2036" s="294" t="s">
        <v>450</v>
      </c>
      <c r="P2036" s="295">
        <v>-6.2287625999999996</v>
      </c>
      <c r="Q2036" s="295" t="s">
        <v>280</v>
      </c>
      <c r="R2036" s="296">
        <v>0</v>
      </c>
      <c r="S2036" s="297">
        <v>1.1382539346895725E-4</v>
      </c>
      <c r="T2036" s="297">
        <v>1.5907842409338329E-4</v>
      </c>
      <c r="U2036" s="298">
        <v>0.71553005454805541</v>
      </c>
      <c r="V2036" s="295"/>
      <c r="W2036" s="295"/>
      <c r="X2036" s="295"/>
      <c r="Y2036" s="313"/>
      <c r="Z2036" s="313"/>
      <c r="AA2036" s="301"/>
      <c r="AB2036" s="295"/>
    </row>
    <row r="2037" spans="1:28" ht="15">
      <c r="A2037" s="247" t="s">
        <v>6240</v>
      </c>
      <c r="B2037" s="287" t="s">
        <v>6241</v>
      </c>
      <c r="C2037" s="287" t="s">
        <v>6242</v>
      </c>
      <c r="D2037" s="305">
        <v>46</v>
      </c>
      <c r="E2037" s="287" t="s">
        <v>33</v>
      </c>
      <c r="F2037" s="289">
        <v>43707</v>
      </c>
      <c r="G2037" s="290" t="s">
        <v>658</v>
      </c>
      <c r="H2037" s="290" t="s">
        <v>2798</v>
      </c>
      <c r="I2037" s="291">
        <v>0.82537070000000001</v>
      </c>
      <c r="J2037" s="291">
        <v>1</v>
      </c>
      <c r="K2037" s="290" t="s">
        <v>815</v>
      </c>
      <c r="L2037" s="292">
        <v>25.41</v>
      </c>
      <c r="M2037" s="293" t="s">
        <v>2799</v>
      </c>
      <c r="N2037" s="293" t="s">
        <v>2800</v>
      </c>
      <c r="O2037" s="294" t="s">
        <v>450</v>
      </c>
      <c r="P2037" s="295">
        <v>-11.956185</v>
      </c>
      <c r="Q2037" s="295" t="s">
        <v>408</v>
      </c>
      <c r="R2037" s="296">
        <v>0</v>
      </c>
      <c r="S2037" s="297">
        <v>2.3583934482625288E-5</v>
      </c>
      <c r="T2037" s="297">
        <v>2.3422357294722112E-4</v>
      </c>
      <c r="U2037" s="298">
        <v>0.10068984170068819</v>
      </c>
      <c r="V2037" s="295"/>
      <c r="W2037" s="295"/>
      <c r="X2037" s="295"/>
      <c r="Y2037" s="313"/>
      <c r="Z2037" s="313"/>
      <c r="AA2037" s="301"/>
      <c r="AB2037" s="295"/>
    </row>
    <row r="2038" spans="1:28" ht="15">
      <c r="A2038" s="247" t="s">
        <v>6243</v>
      </c>
      <c r="B2038" s="287" t="s">
        <v>6244</v>
      </c>
      <c r="C2038" s="287" t="s">
        <v>6245</v>
      </c>
      <c r="D2038" s="305">
        <v>47</v>
      </c>
      <c r="E2038" s="287" t="s">
        <v>33</v>
      </c>
      <c r="F2038" s="289">
        <v>43707</v>
      </c>
      <c r="G2038" s="290" t="s">
        <v>658</v>
      </c>
      <c r="H2038" s="290" t="s">
        <v>1518</v>
      </c>
      <c r="I2038" s="291">
        <v>0.85037225000000005</v>
      </c>
      <c r="J2038" s="291">
        <v>1</v>
      </c>
      <c r="K2038" s="290" t="s">
        <v>815</v>
      </c>
      <c r="L2038" s="292">
        <v>105.93</v>
      </c>
      <c r="M2038" s="293" t="s">
        <v>1519</v>
      </c>
      <c r="N2038" s="293" t="s">
        <v>1520</v>
      </c>
      <c r="O2038" s="294" t="s">
        <v>450</v>
      </c>
      <c r="P2038" s="295">
        <v>-4.2003927000000001</v>
      </c>
      <c r="Q2038" s="295" t="s">
        <v>447</v>
      </c>
      <c r="R2038" s="296">
        <v>0</v>
      </c>
      <c r="S2038" s="297">
        <v>1.7155486330476335E-4</v>
      </c>
      <c r="T2038" s="297">
        <v>4.0861332901840876E-4</v>
      </c>
      <c r="U2038" s="298">
        <v>0.41984646882880927</v>
      </c>
      <c r="V2038" s="295"/>
      <c r="W2038" s="295"/>
      <c r="X2038" s="295"/>
      <c r="Y2038" s="313"/>
      <c r="Z2038" s="313"/>
      <c r="AA2038" s="301"/>
      <c r="AB2038" s="295"/>
    </row>
    <row r="2039" spans="1:28" ht="15">
      <c r="A2039" s="247" t="s">
        <v>176</v>
      </c>
      <c r="B2039" s="287" t="s">
        <v>6246</v>
      </c>
      <c r="C2039" s="287" t="s">
        <v>6247</v>
      </c>
      <c r="D2039" s="305">
        <v>48</v>
      </c>
      <c r="E2039" s="287" t="s">
        <v>33</v>
      </c>
      <c r="F2039" s="289">
        <v>43707</v>
      </c>
      <c r="G2039" s="290" t="s">
        <v>658</v>
      </c>
      <c r="H2039" s="290" t="s">
        <v>1540</v>
      </c>
      <c r="I2039" s="291">
        <v>0.75877539999999999</v>
      </c>
      <c r="J2039" s="291">
        <v>4</v>
      </c>
      <c r="K2039" s="290" t="s">
        <v>815</v>
      </c>
      <c r="L2039" s="292">
        <v>26.38</v>
      </c>
      <c r="M2039" s="293" t="s">
        <v>1541</v>
      </c>
      <c r="N2039" s="293" t="s">
        <v>1542</v>
      </c>
      <c r="O2039" s="294" t="s">
        <v>450</v>
      </c>
      <c r="P2039" s="295">
        <v>-8.5136230000000008</v>
      </c>
      <c r="Q2039" s="295" t="s">
        <v>280</v>
      </c>
      <c r="R2039" s="296">
        <v>0</v>
      </c>
      <c r="S2039" s="297">
        <v>7.7886655831882826E-5</v>
      </c>
      <c r="T2039" s="297">
        <v>1.7094521866759787E-4</v>
      </c>
      <c r="U2039" s="298">
        <v>0.45562348241709549</v>
      </c>
      <c r="V2039" s="295"/>
      <c r="W2039" s="295"/>
      <c r="X2039" s="295"/>
      <c r="Y2039" s="313"/>
      <c r="Z2039" s="313"/>
      <c r="AA2039" s="301"/>
      <c r="AB2039" s="295"/>
    </row>
    <row r="2040" spans="1:28" ht="15">
      <c r="A2040" s="247" t="s">
        <v>6248</v>
      </c>
      <c r="B2040" s="287" t="s">
        <v>6249</v>
      </c>
      <c r="C2040" s="287" t="s">
        <v>6250</v>
      </c>
      <c r="D2040" s="305">
        <v>49</v>
      </c>
      <c r="E2040" s="287" t="s">
        <v>33</v>
      </c>
      <c r="F2040" s="289">
        <v>43707</v>
      </c>
      <c r="G2040" s="290" t="s">
        <v>658</v>
      </c>
      <c r="H2040" s="290" t="s">
        <v>2692</v>
      </c>
      <c r="I2040" s="291">
        <v>0.84828349999999997</v>
      </c>
      <c r="J2040" s="291">
        <v>1</v>
      </c>
      <c r="K2040" s="290" t="s">
        <v>815</v>
      </c>
      <c r="L2040" s="292">
        <v>15.7</v>
      </c>
      <c r="M2040" s="293" t="s">
        <v>2693</v>
      </c>
      <c r="N2040" s="293" t="s">
        <v>2694</v>
      </c>
      <c r="O2040" s="294" t="s">
        <v>450</v>
      </c>
      <c r="P2040" s="295">
        <v>-12.193852</v>
      </c>
      <c r="Q2040" s="295" t="s">
        <v>280</v>
      </c>
      <c r="R2040" s="296">
        <v>0</v>
      </c>
      <c r="S2040" s="297">
        <v>3.7241104785029975E-5</v>
      </c>
      <c r="T2040" s="297">
        <v>2.6491469766481702E-4</v>
      </c>
      <c r="U2040" s="298">
        <v>0.14057772223777948</v>
      </c>
      <c r="V2040" s="295"/>
      <c r="W2040" s="295"/>
      <c r="X2040" s="295"/>
      <c r="Y2040" s="313"/>
      <c r="Z2040" s="313"/>
      <c r="AA2040" s="301"/>
      <c r="AB2040" s="295"/>
    </row>
    <row r="2041" spans="1:28" ht="15">
      <c r="A2041" s="247" t="s">
        <v>176</v>
      </c>
      <c r="B2041" s="287" t="s">
        <v>6251</v>
      </c>
      <c r="C2041" s="287" t="s">
        <v>6252</v>
      </c>
      <c r="D2041" s="305">
        <v>50</v>
      </c>
      <c r="E2041" s="287" t="s">
        <v>33</v>
      </c>
      <c r="F2041" s="289">
        <v>43707</v>
      </c>
      <c r="G2041" s="290" t="s">
        <v>658</v>
      </c>
      <c r="H2041" s="290" t="s">
        <v>810</v>
      </c>
      <c r="I2041" s="291">
        <v>0.82796320000000001</v>
      </c>
      <c r="J2041" s="291">
        <v>6</v>
      </c>
      <c r="K2041" s="290" t="s">
        <v>815</v>
      </c>
      <c r="L2041" s="292">
        <v>19.47</v>
      </c>
      <c r="M2041" s="293" t="s">
        <v>811</v>
      </c>
      <c r="N2041" s="293" t="s">
        <v>812</v>
      </c>
      <c r="O2041" s="294" t="s">
        <v>450</v>
      </c>
      <c r="P2041" s="295">
        <v>-11.531103</v>
      </c>
      <c r="Q2041" s="295" t="s">
        <v>280</v>
      </c>
      <c r="R2041" s="296">
        <v>0</v>
      </c>
      <c r="S2041" s="297">
        <v>7.6593766574078876E-5</v>
      </c>
      <c r="T2041" s="297">
        <v>4.0024659407615127E-4</v>
      </c>
      <c r="U2041" s="298">
        <v>0.19136644185785645</v>
      </c>
      <c r="V2041" s="295"/>
      <c r="W2041" s="295"/>
      <c r="X2041" s="295"/>
      <c r="Y2041" s="313"/>
      <c r="Z2041" s="313"/>
      <c r="AA2041" s="301"/>
      <c r="AB2041" s="295"/>
    </row>
    <row r="2042" spans="1:28" ht="15">
      <c r="A2042" s="247" t="s">
        <v>6253</v>
      </c>
      <c r="B2042" s="287" t="s">
        <v>6254</v>
      </c>
      <c r="C2042" s="287" t="s">
        <v>6255</v>
      </c>
      <c r="D2042" s="305">
        <v>1</v>
      </c>
      <c r="E2042" s="287" t="s">
        <v>30</v>
      </c>
      <c r="F2042" s="289">
        <v>43707</v>
      </c>
      <c r="G2042" s="290" t="s">
        <v>585</v>
      </c>
      <c r="H2042" s="290" t="s">
        <v>3727</v>
      </c>
      <c r="I2042" s="291">
        <v>-2.5609409999999999E-2</v>
      </c>
      <c r="J2042" s="291">
        <v>1</v>
      </c>
      <c r="K2042" s="290" t="s">
        <v>815</v>
      </c>
      <c r="L2042" s="292">
        <v>15.33</v>
      </c>
      <c r="M2042" s="293" t="s">
        <v>3728</v>
      </c>
      <c r="N2042" s="293" t="s">
        <v>3729</v>
      </c>
      <c r="O2042" s="294" t="s">
        <v>501</v>
      </c>
      <c r="P2042" s="295">
        <v>-6.670642</v>
      </c>
      <c r="Q2042" s="295" t="s">
        <v>447</v>
      </c>
      <c r="R2042" s="296">
        <v>0</v>
      </c>
      <c r="S2042" s="297">
        <v>6.2410036993584242E-5</v>
      </c>
      <c r="T2042" s="297">
        <v>4.1561321965640174E-4</v>
      </c>
      <c r="U2042" s="298">
        <v>0.15016374369703697</v>
      </c>
      <c r="V2042" s="295"/>
      <c r="W2042" s="295"/>
      <c r="X2042" s="295"/>
      <c r="Y2042" s="313"/>
      <c r="Z2042" s="313"/>
      <c r="AA2042" s="301"/>
      <c r="AB2042" s="295"/>
    </row>
    <row r="2043" spans="1:28" ht="15">
      <c r="A2043" s="247" t="s">
        <v>176</v>
      </c>
      <c r="B2043" s="287" t="s">
        <v>6256</v>
      </c>
      <c r="C2043" s="287" t="s">
        <v>6257</v>
      </c>
      <c r="D2043" s="305">
        <v>2</v>
      </c>
      <c r="E2043" s="287" t="s">
        <v>30</v>
      </c>
      <c r="F2043" s="289">
        <v>43707</v>
      </c>
      <c r="G2043" s="290" t="s">
        <v>585</v>
      </c>
      <c r="H2043" s="290" t="s">
        <v>3435</v>
      </c>
      <c r="I2043" s="291">
        <v>-2.9279759999999998E-2</v>
      </c>
      <c r="J2043" s="291">
        <v>30</v>
      </c>
      <c r="K2043" s="290" t="s">
        <v>815</v>
      </c>
      <c r="L2043" s="292">
        <v>52.45</v>
      </c>
      <c r="M2043" s="293" t="s">
        <v>3436</v>
      </c>
      <c r="N2043" s="293" t="s">
        <v>3437</v>
      </c>
      <c r="O2043" s="294" t="s">
        <v>501</v>
      </c>
      <c r="P2043" s="295">
        <v>2.3213506000000002</v>
      </c>
      <c r="Q2043" s="295" t="s">
        <v>404</v>
      </c>
      <c r="R2043" s="296">
        <v>0</v>
      </c>
      <c r="S2043" s="297">
        <v>2.0351814127188069E-6</v>
      </c>
      <c r="T2043" s="297">
        <v>5.1663022815950997E-4</v>
      </c>
      <c r="U2043" s="298">
        <v>3.9393386251693413E-3</v>
      </c>
      <c r="V2043" s="295"/>
      <c r="W2043" s="295"/>
      <c r="X2043" s="295"/>
      <c r="Y2043" s="313"/>
      <c r="Z2043" s="313"/>
      <c r="AA2043" s="301"/>
      <c r="AB2043" s="295"/>
    </row>
    <row r="2044" spans="1:28" ht="15">
      <c r="A2044" s="247" t="s">
        <v>176</v>
      </c>
      <c r="B2044" s="287" t="s">
        <v>6258</v>
      </c>
      <c r="C2044" s="287" t="s">
        <v>6259</v>
      </c>
      <c r="D2044" s="305">
        <v>3</v>
      </c>
      <c r="E2044" s="287" t="s">
        <v>30</v>
      </c>
      <c r="F2044" s="289">
        <v>43707</v>
      </c>
      <c r="G2044" s="290" t="s">
        <v>585</v>
      </c>
      <c r="H2044" s="290" t="s">
        <v>3445</v>
      </c>
      <c r="I2044" s="291">
        <v>-2.037835E-2</v>
      </c>
      <c r="J2044" s="291">
        <v>31</v>
      </c>
      <c r="K2044" s="290" t="s">
        <v>815</v>
      </c>
      <c r="L2044" s="292">
        <v>77.150000000000006</v>
      </c>
      <c r="M2044" s="293" t="s">
        <v>3446</v>
      </c>
      <c r="N2044" s="293" t="s">
        <v>3447</v>
      </c>
      <c r="O2044" s="294" t="s">
        <v>501</v>
      </c>
      <c r="P2044" s="295">
        <v>-0.62095520000000004</v>
      </c>
      <c r="Q2044" s="295" t="s">
        <v>447</v>
      </c>
      <c r="R2044" s="296">
        <v>0</v>
      </c>
      <c r="S2044" s="297">
        <v>8.8761981626528583E-5</v>
      </c>
      <c r="T2044" s="297">
        <v>7.8329027304273238E-4</v>
      </c>
      <c r="U2044" s="298">
        <v>0.11331939726728379</v>
      </c>
      <c r="V2044" s="295"/>
      <c r="W2044" s="295"/>
      <c r="X2044" s="295"/>
      <c r="Y2044" s="313"/>
      <c r="Z2044" s="313"/>
      <c r="AA2044" s="301"/>
      <c r="AB2044" s="295"/>
    </row>
    <row r="2045" spans="1:28" ht="15">
      <c r="A2045" s="247" t="s">
        <v>6260</v>
      </c>
      <c r="B2045" s="287" t="s">
        <v>6261</v>
      </c>
      <c r="C2045" s="287" t="s">
        <v>6262</v>
      </c>
      <c r="D2045" s="305">
        <v>4</v>
      </c>
      <c r="E2045" s="287" t="s">
        <v>30</v>
      </c>
      <c r="F2045" s="289">
        <v>43707</v>
      </c>
      <c r="G2045" s="290" t="s">
        <v>585</v>
      </c>
      <c r="H2045" s="290" t="s">
        <v>2838</v>
      </c>
      <c r="I2045" s="291">
        <v>-1.4199130000000001E-2</v>
      </c>
      <c r="J2045" s="291">
        <v>1</v>
      </c>
      <c r="K2045" s="290" t="s">
        <v>815</v>
      </c>
      <c r="L2045" s="292">
        <v>26.31</v>
      </c>
      <c r="M2045" s="293" t="s">
        <v>2839</v>
      </c>
      <c r="N2045" s="293" t="s">
        <v>2840</v>
      </c>
      <c r="O2045" s="294" t="s">
        <v>501</v>
      </c>
      <c r="P2045" s="295">
        <v>-6.1619162999999997</v>
      </c>
      <c r="Q2045" s="295" t="s">
        <v>280</v>
      </c>
      <c r="R2045" s="296">
        <v>0</v>
      </c>
      <c r="S2045" s="297">
        <v>9.4120902589821471E-4</v>
      </c>
      <c r="T2045" s="297">
        <v>4.2608492192363202E-4</v>
      </c>
      <c r="U2045" s="298">
        <v>2.2089705067453886</v>
      </c>
      <c r="V2045" s="295"/>
      <c r="W2045" s="295"/>
      <c r="X2045" s="295"/>
      <c r="Y2045" s="313"/>
      <c r="Z2045" s="313"/>
      <c r="AA2045" s="301"/>
      <c r="AB2045" s="295"/>
    </row>
    <row r="2046" spans="1:28" ht="15">
      <c r="A2046" s="247" t="s">
        <v>176</v>
      </c>
      <c r="B2046" s="287" t="s">
        <v>6263</v>
      </c>
      <c r="C2046" s="287" t="s">
        <v>6264</v>
      </c>
      <c r="D2046" s="305">
        <v>5</v>
      </c>
      <c r="E2046" s="287" t="s">
        <v>30</v>
      </c>
      <c r="F2046" s="289">
        <v>43707</v>
      </c>
      <c r="G2046" s="290" t="s">
        <v>585</v>
      </c>
      <c r="H2046" s="290" t="s">
        <v>3450</v>
      </c>
      <c r="I2046" s="291">
        <v>-2.3517320000000001E-2</v>
      </c>
      <c r="J2046" s="291">
        <v>34</v>
      </c>
      <c r="K2046" s="290" t="s">
        <v>815</v>
      </c>
      <c r="L2046" s="292">
        <v>91.15</v>
      </c>
      <c r="M2046" s="293" t="s">
        <v>3451</v>
      </c>
      <c r="N2046" s="293" t="s">
        <v>3452</v>
      </c>
      <c r="O2046" s="294" t="s">
        <v>501</v>
      </c>
      <c r="P2046" s="295">
        <v>2.1979332</v>
      </c>
      <c r="Q2046" s="295" t="s">
        <v>408</v>
      </c>
      <c r="R2046" s="296">
        <v>0</v>
      </c>
      <c r="S2046" s="297">
        <v>1.3595166767345552E-3</v>
      </c>
      <c r="T2046" s="297">
        <v>1.8714301801852295E-3</v>
      </c>
      <c r="U2046" s="298">
        <v>0.72645866841796558</v>
      </c>
      <c r="V2046" s="295"/>
      <c r="W2046" s="295"/>
      <c r="X2046" s="295"/>
      <c r="Y2046" s="313"/>
      <c r="Z2046" s="313"/>
      <c r="AA2046" s="301"/>
      <c r="AB2046" s="295"/>
    </row>
    <row r="2047" spans="1:28" ht="15">
      <c r="A2047" s="247" t="s">
        <v>6265</v>
      </c>
      <c r="B2047" s="287" t="s">
        <v>6266</v>
      </c>
      <c r="C2047" s="287" t="s">
        <v>6267</v>
      </c>
      <c r="D2047" s="305">
        <v>6</v>
      </c>
      <c r="E2047" s="287" t="s">
        <v>30</v>
      </c>
      <c r="F2047" s="289">
        <v>43707</v>
      </c>
      <c r="G2047" s="290" t="s">
        <v>585</v>
      </c>
      <c r="H2047" s="290" t="s">
        <v>3455</v>
      </c>
      <c r="I2047" s="291">
        <v>-1.272323E-2</v>
      </c>
      <c r="J2047" s="291">
        <v>1</v>
      </c>
      <c r="K2047" s="290" t="s">
        <v>815</v>
      </c>
      <c r="L2047" s="292">
        <v>127.32</v>
      </c>
      <c r="M2047" s="293" t="s">
        <v>3456</v>
      </c>
      <c r="N2047" s="293" t="s">
        <v>3457</v>
      </c>
      <c r="O2047" s="294" t="s">
        <v>501</v>
      </c>
      <c r="P2047" s="295">
        <v>3.1974195999999999</v>
      </c>
      <c r="Q2047" s="295" t="s">
        <v>447</v>
      </c>
      <c r="R2047" s="296">
        <v>0</v>
      </c>
      <c r="S2047" s="297">
        <v>2.0078640841150251E-4</v>
      </c>
      <c r="T2047" s="297">
        <v>9.3861681875329419E-4</v>
      </c>
      <c r="U2047" s="298">
        <v>0.21391733495484824</v>
      </c>
      <c r="V2047" s="295"/>
      <c r="W2047" s="295"/>
      <c r="X2047" s="295"/>
      <c r="Y2047" s="313"/>
      <c r="Z2047" s="313"/>
      <c r="AA2047" s="301"/>
      <c r="AB2047" s="295"/>
    </row>
    <row r="2048" spans="1:28" ht="15">
      <c r="A2048" s="247" t="s">
        <v>176</v>
      </c>
      <c r="B2048" s="287" t="s">
        <v>6268</v>
      </c>
      <c r="C2048" s="287" t="s">
        <v>6269</v>
      </c>
      <c r="D2048" s="305">
        <v>7</v>
      </c>
      <c r="E2048" s="287" t="s">
        <v>30</v>
      </c>
      <c r="F2048" s="289">
        <v>43707</v>
      </c>
      <c r="G2048" s="290" t="s">
        <v>585</v>
      </c>
      <c r="H2048" s="290" t="s">
        <v>822</v>
      </c>
      <c r="I2048" s="291">
        <v>-7.6068330000000003E-2</v>
      </c>
      <c r="J2048" s="291">
        <v>6</v>
      </c>
      <c r="K2048" s="290" t="s">
        <v>815</v>
      </c>
      <c r="L2048" s="292">
        <v>21.57</v>
      </c>
      <c r="M2048" s="293" t="s">
        <v>823</v>
      </c>
      <c r="N2048" s="293" t="s">
        <v>824</v>
      </c>
      <c r="O2048" s="294" t="s">
        <v>501</v>
      </c>
      <c r="P2048" s="295">
        <v>-9.9508580000000002</v>
      </c>
      <c r="Q2048" s="295" t="s">
        <v>484</v>
      </c>
      <c r="R2048" s="296">
        <v>0</v>
      </c>
      <c r="S2048" s="297">
        <v>8.6889280044590131E-4</v>
      </c>
      <c r="T2048" s="297">
        <v>3.292977766299422E-4</v>
      </c>
      <c r="U2048" s="298">
        <v>2.6386233437049422</v>
      </c>
      <c r="V2048" s="295"/>
      <c r="W2048" s="295"/>
      <c r="X2048" s="295"/>
      <c r="Y2048" s="313"/>
      <c r="Z2048" s="313"/>
      <c r="AA2048" s="301"/>
      <c r="AB2048" s="295"/>
    </row>
    <row r="2049" spans="1:28" ht="15">
      <c r="A2049" s="247" t="s">
        <v>176</v>
      </c>
      <c r="B2049" s="287" t="s">
        <v>6270</v>
      </c>
      <c r="C2049" s="287" t="s">
        <v>6271</v>
      </c>
      <c r="D2049" s="305">
        <v>8</v>
      </c>
      <c r="E2049" s="287" t="s">
        <v>30</v>
      </c>
      <c r="F2049" s="289">
        <v>43707</v>
      </c>
      <c r="G2049" s="290" t="s">
        <v>585</v>
      </c>
      <c r="H2049" s="290" t="s">
        <v>3460</v>
      </c>
      <c r="I2049" s="291">
        <v>-4.2249540000000002E-2</v>
      </c>
      <c r="J2049" s="291">
        <v>7</v>
      </c>
      <c r="K2049" s="290" t="s">
        <v>815</v>
      </c>
      <c r="L2049" s="292">
        <v>110.23</v>
      </c>
      <c r="M2049" s="293" t="s">
        <v>3461</v>
      </c>
      <c r="N2049" s="293" t="s">
        <v>3462</v>
      </c>
      <c r="O2049" s="294" t="s">
        <v>501</v>
      </c>
      <c r="P2049" s="295">
        <v>-1.0179758000000001</v>
      </c>
      <c r="Q2049" s="295" t="s">
        <v>404</v>
      </c>
      <c r="R2049" s="296">
        <v>0</v>
      </c>
      <c r="S2049" s="297">
        <v>8.0948873389636653E-5</v>
      </c>
      <c r="T2049" s="297">
        <v>5.3805019072546611E-4</v>
      </c>
      <c r="U2049" s="298">
        <v>0.15044855440064303</v>
      </c>
      <c r="V2049" s="295"/>
      <c r="W2049" s="295"/>
      <c r="X2049" s="295"/>
      <c r="Y2049" s="313"/>
      <c r="Z2049" s="313"/>
      <c r="AA2049" s="301"/>
      <c r="AB2049" s="295"/>
    </row>
    <row r="2050" spans="1:28" ht="15">
      <c r="A2050" s="247" t="s">
        <v>176</v>
      </c>
      <c r="B2050" s="287" t="s">
        <v>6272</v>
      </c>
      <c r="C2050" s="287" t="s">
        <v>6273</v>
      </c>
      <c r="D2050" s="305">
        <v>9</v>
      </c>
      <c r="E2050" s="287" t="s">
        <v>30</v>
      </c>
      <c r="F2050" s="289">
        <v>43707</v>
      </c>
      <c r="G2050" s="290" t="s">
        <v>585</v>
      </c>
      <c r="H2050" s="290" t="s">
        <v>3471</v>
      </c>
      <c r="I2050" s="291">
        <v>-2.0920399999999999E-2</v>
      </c>
      <c r="J2050" s="291">
        <v>11</v>
      </c>
      <c r="K2050" s="290" t="s">
        <v>815</v>
      </c>
      <c r="L2050" s="292">
        <v>63.05</v>
      </c>
      <c r="M2050" s="293" t="s">
        <v>3472</v>
      </c>
      <c r="N2050" s="293" t="s">
        <v>3473</v>
      </c>
      <c r="O2050" s="294" t="s">
        <v>501</v>
      </c>
      <c r="P2050" s="295">
        <v>1.5286803</v>
      </c>
      <c r="Q2050" s="295" t="s">
        <v>404</v>
      </c>
      <c r="R2050" s="296">
        <v>0</v>
      </c>
      <c r="S2050" s="297">
        <v>6.43156883673595E-4</v>
      </c>
      <c r="T2050" s="297">
        <v>7.3979842533006604E-4</v>
      </c>
      <c r="U2050" s="298">
        <v>0.86936773809250301</v>
      </c>
      <c r="V2050" s="295"/>
      <c r="W2050" s="295"/>
      <c r="X2050" s="295"/>
      <c r="Y2050" s="313"/>
      <c r="Z2050" s="313"/>
      <c r="AA2050" s="301"/>
      <c r="AB2050" s="295"/>
    </row>
    <row r="2051" spans="1:28" ht="15">
      <c r="A2051" s="247" t="s">
        <v>176</v>
      </c>
      <c r="B2051" s="287" t="s">
        <v>6274</v>
      </c>
      <c r="C2051" s="287" t="s">
        <v>6275</v>
      </c>
      <c r="D2051" s="305">
        <v>10</v>
      </c>
      <c r="E2051" s="287" t="s">
        <v>30</v>
      </c>
      <c r="F2051" s="289">
        <v>43707</v>
      </c>
      <c r="G2051" s="290" t="s">
        <v>585</v>
      </c>
      <c r="H2051" s="290" t="s">
        <v>838</v>
      </c>
      <c r="I2051" s="291">
        <v>-0.13006097</v>
      </c>
      <c r="J2051" s="291">
        <v>4</v>
      </c>
      <c r="K2051" s="290" t="s">
        <v>815</v>
      </c>
      <c r="L2051" s="292">
        <v>11.38</v>
      </c>
      <c r="M2051" s="293" t="s">
        <v>839</v>
      </c>
      <c r="N2051" s="293" t="s">
        <v>840</v>
      </c>
      <c r="O2051" s="294" t="s">
        <v>501</v>
      </c>
      <c r="P2051" s="295">
        <v>-4.2183640000000002</v>
      </c>
      <c r="Q2051" s="295" t="s">
        <v>447</v>
      </c>
      <c r="R2051" s="296">
        <v>0</v>
      </c>
      <c r="S2051" s="297">
        <v>5.6221045720344251E-6</v>
      </c>
      <c r="T2051" s="297">
        <v>4.5537711003171516E-4</v>
      </c>
      <c r="U2051" s="298">
        <v>1.2346041222060697E-2</v>
      </c>
      <c r="V2051" s="295"/>
      <c r="W2051" s="295"/>
      <c r="X2051" s="295"/>
      <c r="Y2051" s="313"/>
      <c r="Z2051" s="313"/>
      <c r="AA2051" s="301"/>
      <c r="AB2051" s="295"/>
    </row>
    <row r="2052" spans="1:28" ht="15">
      <c r="A2052" s="247" t="s">
        <v>176</v>
      </c>
      <c r="B2052" s="287" t="s">
        <v>6276</v>
      </c>
      <c r="C2052" s="287" t="s">
        <v>6277</v>
      </c>
      <c r="D2052" s="305">
        <v>11</v>
      </c>
      <c r="E2052" s="287" t="s">
        <v>30</v>
      </c>
      <c r="F2052" s="289">
        <v>43707</v>
      </c>
      <c r="G2052" s="290" t="s">
        <v>585</v>
      </c>
      <c r="H2052" s="290" t="s">
        <v>2547</v>
      </c>
      <c r="I2052" s="291">
        <v>-5.9026950000000002E-2</v>
      </c>
      <c r="J2052" s="291">
        <v>63</v>
      </c>
      <c r="K2052" s="290" t="s">
        <v>815</v>
      </c>
      <c r="L2052" s="292">
        <v>42.78</v>
      </c>
      <c r="M2052" s="293" t="s">
        <v>2548</v>
      </c>
      <c r="N2052" s="293" t="s">
        <v>2549</v>
      </c>
      <c r="O2052" s="294" t="s">
        <v>501</v>
      </c>
      <c r="P2052" s="295">
        <v>-14.071441</v>
      </c>
      <c r="Q2052" s="295" t="s">
        <v>484</v>
      </c>
      <c r="R2052" s="296">
        <v>0</v>
      </c>
      <c r="S2052" s="297">
        <v>1.239477091290422E-4</v>
      </c>
      <c r="T2052" s="297">
        <v>1.6366278026139344E-4</v>
      </c>
      <c r="U2052" s="298">
        <v>0.75733596197669106</v>
      </c>
      <c r="V2052" s="295"/>
      <c r="W2052" s="295"/>
      <c r="X2052" s="295"/>
      <c r="Y2052" s="313"/>
      <c r="Z2052" s="313"/>
      <c r="AA2052" s="301"/>
      <c r="AB2052" s="295"/>
    </row>
    <row r="2053" spans="1:28" ht="15">
      <c r="A2053" s="247" t="s">
        <v>176</v>
      </c>
      <c r="B2053" s="287" t="s">
        <v>6278</v>
      </c>
      <c r="C2053" s="287" t="s">
        <v>6279</v>
      </c>
      <c r="D2053" s="305">
        <v>12</v>
      </c>
      <c r="E2053" s="287" t="s">
        <v>30</v>
      </c>
      <c r="F2053" s="289">
        <v>43707</v>
      </c>
      <c r="G2053" s="290" t="s">
        <v>585</v>
      </c>
      <c r="H2053" s="290" t="s">
        <v>2557</v>
      </c>
      <c r="I2053" s="291">
        <v>-6.0696970000000003E-2</v>
      </c>
      <c r="J2053" s="291">
        <v>4</v>
      </c>
      <c r="K2053" s="290" t="s">
        <v>815</v>
      </c>
      <c r="L2053" s="292">
        <v>73.150000000000006</v>
      </c>
      <c r="M2053" s="293" t="s">
        <v>2558</v>
      </c>
      <c r="N2053" s="293" t="s">
        <v>2559</v>
      </c>
      <c r="O2053" s="294" t="s">
        <v>501</v>
      </c>
      <c r="P2053" s="295">
        <v>-30.384927999999999</v>
      </c>
      <c r="Q2053" s="295" t="s">
        <v>456</v>
      </c>
      <c r="R2053" s="296">
        <v>0</v>
      </c>
      <c r="S2053" s="297">
        <v>1.9210088105865908E-3</v>
      </c>
      <c r="T2053" s="297">
        <v>5.9415456842947174E-4</v>
      </c>
      <c r="U2053" s="298">
        <v>3.2331802407316195</v>
      </c>
      <c r="V2053" s="295"/>
      <c r="W2053" s="295"/>
      <c r="X2053" s="295"/>
      <c r="Y2053" s="313"/>
      <c r="Z2053" s="313"/>
      <c r="AA2053" s="301"/>
      <c r="AB2053" s="295"/>
    </row>
    <row r="2054" spans="1:28" ht="15">
      <c r="A2054" s="247" t="s">
        <v>6280</v>
      </c>
      <c r="B2054" s="287" t="s">
        <v>6281</v>
      </c>
      <c r="C2054" s="287" t="s">
        <v>6282</v>
      </c>
      <c r="D2054" s="305">
        <v>13</v>
      </c>
      <c r="E2054" s="287" t="s">
        <v>30</v>
      </c>
      <c r="F2054" s="289">
        <v>43707</v>
      </c>
      <c r="G2054" s="290" t="s">
        <v>585</v>
      </c>
      <c r="H2054" s="290" t="s">
        <v>848</v>
      </c>
      <c r="I2054" s="291">
        <v>-0.22018080000000001</v>
      </c>
      <c r="J2054" s="291">
        <v>1</v>
      </c>
      <c r="K2054" s="290" t="s">
        <v>815</v>
      </c>
      <c r="L2054" s="292">
        <v>29.32</v>
      </c>
      <c r="M2054" s="293" t="s">
        <v>849</v>
      </c>
      <c r="N2054" s="293" t="s">
        <v>850</v>
      </c>
      <c r="O2054" s="294" t="s">
        <v>501</v>
      </c>
      <c r="P2054" s="295">
        <v>3.8644075</v>
      </c>
      <c r="Q2054" s="295" t="s">
        <v>280</v>
      </c>
      <c r="R2054" s="296">
        <v>0</v>
      </c>
      <c r="S2054" s="297">
        <v>1.1700904318233808E-3</v>
      </c>
      <c r="T2054" s="297">
        <v>9.2098463730742929E-4</v>
      </c>
      <c r="U2054" s="298">
        <v>1.2704776870591803</v>
      </c>
      <c r="V2054" s="295"/>
      <c r="W2054" s="295"/>
      <c r="X2054" s="295"/>
      <c r="Y2054" s="313"/>
      <c r="Z2054" s="313"/>
      <c r="AA2054" s="301"/>
      <c r="AB2054" s="295"/>
    </row>
    <row r="2055" spans="1:28" ht="15">
      <c r="A2055" s="247" t="s">
        <v>176</v>
      </c>
      <c r="B2055" s="287" t="s">
        <v>6283</v>
      </c>
      <c r="C2055" s="287" t="s">
        <v>6284</v>
      </c>
      <c r="D2055" s="305">
        <v>14</v>
      </c>
      <c r="E2055" s="287" t="s">
        <v>30</v>
      </c>
      <c r="F2055" s="289">
        <v>43707</v>
      </c>
      <c r="G2055" s="290" t="s">
        <v>585</v>
      </c>
      <c r="H2055" s="290" t="s">
        <v>853</v>
      </c>
      <c r="I2055" s="291">
        <v>-5.9438489999999997E-2</v>
      </c>
      <c r="J2055" s="291">
        <v>7</v>
      </c>
      <c r="K2055" s="290" t="s">
        <v>815</v>
      </c>
      <c r="L2055" s="292">
        <v>9.5500000000000007</v>
      </c>
      <c r="M2055" s="293" t="s">
        <v>854</v>
      </c>
      <c r="N2055" s="293" t="s">
        <v>855</v>
      </c>
      <c r="O2055" s="294" t="s">
        <v>501</v>
      </c>
      <c r="P2055" s="295">
        <v>-4.3079796000000004</v>
      </c>
      <c r="Q2055" s="295" t="s">
        <v>280</v>
      </c>
      <c r="R2055" s="296">
        <v>0</v>
      </c>
      <c r="S2055" s="297">
        <v>3.2713170348932114E-5</v>
      </c>
      <c r="T2055" s="297">
        <v>1.1045400912395267E-4</v>
      </c>
      <c r="U2055" s="298">
        <v>0.29617005854645839</v>
      </c>
      <c r="V2055" s="295"/>
      <c r="W2055" s="295"/>
      <c r="X2055" s="295"/>
      <c r="Y2055" s="313"/>
      <c r="Z2055" s="313"/>
      <c r="AA2055" s="301"/>
      <c r="AB2055" s="295"/>
    </row>
    <row r="2056" spans="1:28" ht="15">
      <c r="A2056" s="247" t="s">
        <v>176</v>
      </c>
      <c r="B2056" s="287" t="s">
        <v>6285</v>
      </c>
      <c r="C2056" s="287" t="s">
        <v>6286</v>
      </c>
      <c r="D2056" s="305">
        <v>15</v>
      </c>
      <c r="E2056" s="287" t="s">
        <v>30</v>
      </c>
      <c r="F2056" s="289">
        <v>43707</v>
      </c>
      <c r="G2056" s="290" t="s">
        <v>585</v>
      </c>
      <c r="H2056" s="290" t="s">
        <v>3484</v>
      </c>
      <c r="I2056" s="291">
        <v>-1.724024E-2</v>
      </c>
      <c r="J2056" s="291">
        <v>7</v>
      </c>
      <c r="K2056" s="290" t="s">
        <v>815</v>
      </c>
      <c r="L2056" s="292">
        <v>129.66</v>
      </c>
      <c r="M2056" s="293" t="s">
        <v>3485</v>
      </c>
      <c r="N2056" s="293" t="s">
        <v>3486</v>
      </c>
      <c r="O2056" s="294" t="s">
        <v>501</v>
      </c>
      <c r="P2056" s="295">
        <v>0.84178450000000005</v>
      </c>
      <c r="Q2056" s="295" t="s">
        <v>404</v>
      </c>
      <c r="R2056" s="296">
        <v>0</v>
      </c>
      <c r="S2056" s="297">
        <v>5.923671623051293E-4</v>
      </c>
      <c r="T2056" s="297">
        <v>9.9590255739838191E-4</v>
      </c>
      <c r="U2056" s="298">
        <v>0.59480433894314222</v>
      </c>
      <c r="V2056" s="295"/>
      <c r="W2056" s="295"/>
      <c r="X2056" s="295"/>
      <c r="Y2056" s="313"/>
      <c r="Z2056" s="313"/>
      <c r="AA2056" s="301"/>
      <c r="AB2056" s="295"/>
    </row>
    <row r="2057" spans="1:28" ht="15">
      <c r="A2057" s="247" t="s">
        <v>176</v>
      </c>
      <c r="B2057" s="287" t="s">
        <v>6287</v>
      </c>
      <c r="C2057" s="287" t="s">
        <v>6288</v>
      </c>
      <c r="D2057" s="305">
        <v>16</v>
      </c>
      <c r="E2057" s="287" t="s">
        <v>30</v>
      </c>
      <c r="F2057" s="289">
        <v>43707</v>
      </c>
      <c r="G2057" s="290" t="s">
        <v>585</v>
      </c>
      <c r="H2057" s="290" t="s">
        <v>3312</v>
      </c>
      <c r="I2057" s="291">
        <v>-9.4913429999999993E-2</v>
      </c>
      <c r="J2057" s="291">
        <v>9</v>
      </c>
      <c r="K2057" s="290" t="s">
        <v>815</v>
      </c>
      <c r="L2057" s="292">
        <v>98.08</v>
      </c>
      <c r="M2057" s="293" t="s">
        <v>3313</v>
      </c>
      <c r="N2057" s="293" t="s">
        <v>3314</v>
      </c>
      <c r="O2057" s="294" t="s">
        <v>501</v>
      </c>
      <c r="P2057" s="295">
        <v>-10.335493</v>
      </c>
      <c r="Q2057" s="295" t="s">
        <v>280</v>
      </c>
      <c r="R2057" s="296">
        <v>0</v>
      </c>
      <c r="S2057" s="297">
        <v>1.2183195876224167E-3</v>
      </c>
      <c r="T2057" s="297">
        <v>6.1996965264162092E-4</v>
      </c>
      <c r="U2057" s="298">
        <v>1.9651277807410314</v>
      </c>
      <c r="V2057" s="295"/>
      <c r="W2057" s="295"/>
      <c r="X2057" s="295"/>
      <c r="Y2057" s="313"/>
      <c r="Z2057" s="313"/>
      <c r="AA2057" s="301"/>
      <c r="AB2057" s="295"/>
    </row>
    <row r="2058" spans="1:28" ht="15">
      <c r="A2058" s="247" t="s">
        <v>176</v>
      </c>
      <c r="B2058" s="287" t="s">
        <v>6289</v>
      </c>
      <c r="C2058" s="287" t="s">
        <v>6290</v>
      </c>
      <c r="D2058" s="305">
        <v>17</v>
      </c>
      <c r="E2058" s="287" t="s">
        <v>30</v>
      </c>
      <c r="F2058" s="289">
        <v>43707</v>
      </c>
      <c r="G2058" s="290" t="s">
        <v>585</v>
      </c>
      <c r="H2058" s="290" t="s">
        <v>879</v>
      </c>
      <c r="I2058" s="291">
        <v>-5.5736189999999998E-2</v>
      </c>
      <c r="J2058" s="291">
        <v>5</v>
      </c>
      <c r="K2058" s="290" t="s">
        <v>815</v>
      </c>
      <c r="L2058" s="292">
        <v>101.53</v>
      </c>
      <c r="M2058" s="293" t="s">
        <v>880</v>
      </c>
      <c r="N2058" s="293" t="s">
        <v>881</v>
      </c>
      <c r="O2058" s="294" t="s">
        <v>501</v>
      </c>
      <c r="P2058" s="295">
        <v>-9.2088459999999994</v>
      </c>
      <c r="Q2058" s="295" t="s">
        <v>408</v>
      </c>
      <c r="R2058" s="296">
        <v>0</v>
      </c>
      <c r="S2058" s="297">
        <v>1.6280805999068142E-3</v>
      </c>
      <c r="T2058" s="297">
        <v>9.5718128590043233E-4</v>
      </c>
      <c r="U2058" s="298">
        <v>1.7009114405901267</v>
      </c>
      <c r="V2058" s="295"/>
      <c r="W2058" s="295"/>
      <c r="X2058" s="295"/>
      <c r="Y2058" s="313"/>
      <c r="Z2058" s="313"/>
      <c r="AA2058" s="301"/>
      <c r="AB2058" s="295"/>
    </row>
    <row r="2059" spans="1:28" ht="15">
      <c r="A2059" s="247" t="s">
        <v>176</v>
      </c>
      <c r="B2059" s="287" t="s">
        <v>6291</v>
      </c>
      <c r="C2059" s="287" t="s">
        <v>6292</v>
      </c>
      <c r="D2059" s="305">
        <v>18</v>
      </c>
      <c r="E2059" s="287" t="s">
        <v>30</v>
      </c>
      <c r="F2059" s="289">
        <v>43707</v>
      </c>
      <c r="G2059" s="290" t="s">
        <v>585</v>
      </c>
      <c r="H2059" s="290" t="s">
        <v>3496</v>
      </c>
      <c r="I2059" s="291">
        <v>-2.2239229999999999E-2</v>
      </c>
      <c r="J2059" s="291">
        <v>10</v>
      </c>
      <c r="K2059" s="290" t="s">
        <v>815</v>
      </c>
      <c r="L2059" s="292">
        <v>92.74</v>
      </c>
      <c r="M2059" s="293" t="s">
        <v>3497</v>
      </c>
      <c r="N2059" s="293" t="s">
        <v>3498</v>
      </c>
      <c r="O2059" s="294" t="s">
        <v>501</v>
      </c>
      <c r="P2059" s="295">
        <v>2.4446487000000001</v>
      </c>
      <c r="Q2059" s="295" t="s">
        <v>408</v>
      </c>
      <c r="R2059" s="296">
        <v>0</v>
      </c>
      <c r="S2059" s="297">
        <v>9.7529786933743025E-4</v>
      </c>
      <c r="T2059" s="297">
        <v>2.7969834408102332E-3</v>
      </c>
      <c r="U2059" s="298">
        <v>0.34869633302330344</v>
      </c>
      <c r="V2059" s="295"/>
      <c r="W2059" s="295"/>
      <c r="X2059" s="295"/>
      <c r="Y2059" s="313"/>
      <c r="Z2059" s="313"/>
      <c r="AA2059" s="301"/>
      <c r="AB2059" s="295"/>
    </row>
    <row r="2060" spans="1:28" ht="15">
      <c r="A2060" s="247" t="s">
        <v>176</v>
      </c>
      <c r="B2060" s="287" t="s">
        <v>6293</v>
      </c>
      <c r="C2060" s="287" t="s">
        <v>6294</v>
      </c>
      <c r="D2060" s="305">
        <v>19</v>
      </c>
      <c r="E2060" s="287" t="s">
        <v>30</v>
      </c>
      <c r="F2060" s="289">
        <v>43707</v>
      </c>
      <c r="G2060" s="290" t="s">
        <v>585</v>
      </c>
      <c r="H2060" s="290" t="s">
        <v>887</v>
      </c>
      <c r="I2060" s="291">
        <v>-7.0612040000000001E-2</v>
      </c>
      <c r="J2060" s="291">
        <v>19</v>
      </c>
      <c r="K2060" s="290" t="s">
        <v>815</v>
      </c>
      <c r="L2060" s="292">
        <v>72.27</v>
      </c>
      <c r="M2060" s="293" t="s">
        <v>888</v>
      </c>
      <c r="N2060" s="293" t="s">
        <v>889</v>
      </c>
      <c r="O2060" s="294" t="s">
        <v>501</v>
      </c>
      <c r="P2060" s="295">
        <v>-0.46954154999999997</v>
      </c>
      <c r="Q2060" s="295" t="s">
        <v>447</v>
      </c>
      <c r="R2060" s="296">
        <v>0</v>
      </c>
      <c r="S2060" s="297">
        <v>1.4432124155248599E-3</v>
      </c>
      <c r="T2060" s="297">
        <v>9.9470193260652409E-4</v>
      </c>
      <c r="U2060" s="298">
        <v>1.4508993782117783</v>
      </c>
      <c r="V2060" s="295"/>
      <c r="W2060" s="295"/>
      <c r="X2060" s="295"/>
      <c r="Y2060" s="313"/>
      <c r="Z2060" s="313"/>
      <c r="AA2060" s="301"/>
      <c r="AB2060" s="295"/>
    </row>
    <row r="2061" spans="1:28" ht="15">
      <c r="A2061" s="247" t="s">
        <v>176</v>
      </c>
      <c r="B2061" s="287" t="s">
        <v>6295</v>
      </c>
      <c r="C2061" s="287" t="s">
        <v>6296</v>
      </c>
      <c r="D2061" s="305">
        <v>20</v>
      </c>
      <c r="E2061" s="287" t="s">
        <v>30</v>
      </c>
      <c r="F2061" s="289">
        <v>43707</v>
      </c>
      <c r="G2061" s="290" t="s">
        <v>585</v>
      </c>
      <c r="H2061" s="290" t="s">
        <v>3041</v>
      </c>
      <c r="I2061" s="291">
        <v>-3.7320249999999999E-2</v>
      </c>
      <c r="J2061" s="291">
        <v>31</v>
      </c>
      <c r="K2061" s="290" t="s">
        <v>815</v>
      </c>
      <c r="L2061" s="292">
        <v>112.84</v>
      </c>
      <c r="M2061" s="293" t="s">
        <v>3042</v>
      </c>
      <c r="N2061" s="293" t="s">
        <v>3043</v>
      </c>
      <c r="O2061" s="294" t="s">
        <v>501</v>
      </c>
      <c r="P2061" s="295">
        <v>0.28402804999999998</v>
      </c>
      <c r="Q2061" s="295" t="s">
        <v>447</v>
      </c>
      <c r="R2061" s="296">
        <v>0</v>
      </c>
      <c r="S2061" s="297">
        <v>4.1403510659675409E-4</v>
      </c>
      <c r="T2061" s="297">
        <v>8.8323570338511286E-4</v>
      </c>
      <c r="U2061" s="298">
        <v>0.46877079924408854</v>
      </c>
      <c r="V2061" s="295"/>
      <c r="W2061" s="295"/>
      <c r="X2061" s="295"/>
      <c r="Y2061" s="313"/>
      <c r="Z2061" s="313"/>
      <c r="AA2061" s="301"/>
      <c r="AB2061" s="295"/>
    </row>
    <row r="2062" spans="1:28" ht="15">
      <c r="A2062" s="247" t="s">
        <v>176</v>
      </c>
      <c r="B2062" s="287" t="s">
        <v>6297</v>
      </c>
      <c r="C2062" s="287" t="s">
        <v>6298</v>
      </c>
      <c r="D2062" s="305">
        <v>21</v>
      </c>
      <c r="E2062" s="287" t="s">
        <v>30</v>
      </c>
      <c r="F2062" s="289">
        <v>43707</v>
      </c>
      <c r="G2062" s="290" t="s">
        <v>585</v>
      </c>
      <c r="H2062" s="290" t="s">
        <v>563</v>
      </c>
      <c r="I2062" s="291">
        <v>-2.5463320000000001E-2</v>
      </c>
      <c r="J2062" s="291">
        <v>4</v>
      </c>
      <c r="K2062" s="290" t="s">
        <v>815</v>
      </c>
      <c r="L2062" s="292">
        <v>146.38</v>
      </c>
      <c r="M2062" s="293" t="s">
        <v>564</v>
      </c>
      <c r="N2062" s="293" t="s">
        <v>565</v>
      </c>
      <c r="O2062" s="294" t="s">
        <v>501</v>
      </c>
      <c r="P2062" s="295">
        <v>0.83400010000000002</v>
      </c>
      <c r="Q2062" s="295" t="s">
        <v>399</v>
      </c>
      <c r="R2062" s="296">
        <v>0</v>
      </c>
      <c r="S2062" s="297">
        <v>1.2480873665350958E-3</v>
      </c>
      <c r="T2062" s="297">
        <v>7.2511674607475649E-4</v>
      </c>
      <c r="U2062" s="298">
        <v>1.7212226490303995</v>
      </c>
      <c r="V2062" s="295"/>
      <c r="W2062" s="295"/>
      <c r="X2062" s="295"/>
      <c r="Y2062" s="313"/>
      <c r="Z2062" s="313"/>
      <c r="AA2062" s="301"/>
      <c r="AB2062" s="295"/>
    </row>
    <row r="2063" spans="1:28" ht="15">
      <c r="A2063" s="247" t="s">
        <v>176</v>
      </c>
      <c r="B2063" s="287" t="s">
        <v>6299</v>
      </c>
      <c r="C2063" s="287" t="s">
        <v>6300</v>
      </c>
      <c r="D2063" s="305">
        <v>22</v>
      </c>
      <c r="E2063" s="287" t="s">
        <v>30</v>
      </c>
      <c r="F2063" s="289">
        <v>43707</v>
      </c>
      <c r="G2063" s="290" t="s">
        <v>585</v>
      </c>
      <c r="H2063" s="290" t="s">
        <v>3512</v>
      </c>
      <c r="I2063" s="291">
        <v>-2.2729739999999998E-2</v>
      </c>
      <c r="J2063" s="291">
        <v>18</v>
      </c>
      <c r="K2063" s="290" t="s">
        <v>815</v>
      </c>
      <c r="L2063" s="292">
        <v>80.13</v>
      </c>
      <c r="M2063" s="293" t="s">
        <v>3513</v>
      </c>
      <c r="N2063" s="293" t="s">
        <v>3514</v>
      </c>
      <c r="O2063" s="294" t="s">
        <v>501</v>
      </c>
      <c r="P2063" s="295">
        <v>2.6759862999999999</v>
      </c>
      <c r="Q2063" s="295" t="s">
        <v>399</v>
      </c>
      <c r="R2063" s="296">
        <v>0</v>
      </c>
      <c r="S2063" s="297">
        <v>1.1063806339654406E-4</v>
      </c>
      <c r="T2063" s="297">
        <v>1.0763016569379372E-3</v>
      </c>
      <c r="U2063" s="298">
        <v>0.10279466047772123</v>
      </c>
      <c r="V2063" s="295"/>
      <c r="W2063" s="295"/>
      <c r="X2063" s="295"/>
      <c r="Y2063" s="313"/>
      <c r="Z2063" s="313"/>
      <c r="AA2063" s="301"/>
      <c r="AB2063" s="295"/>
    </row>
    <row r="2064" spans="1:28" ht="15">
      <c r="A2064" s="247" t="s">
        <v>176</v>
      </c>
      <c r="B2064" s="287" t="s">
        <v>6301</v>
      </c>
      <c r="C2064" s="287" t="s">
        <v>6302</v>
      </c>
      <c r="D2064" s="305">
        <v>23</v>
      </c>
      <c r="E2064" s="287" t="s">
        <v>30</v>
      </c>
      <c r="F2064" s="289">
        <v>43707</v>
      </c>
      <c r="G2064" s="290" t="s">
        <v>585</v>
      </c>
      <c r="H2064" s="290" t="s">
        <v>2577</v>
      </c>
      <c r="I2064" s="291">
        <v>-2.8590790000000001E-2</v>
      </c>
      <c r="J2064" s="291">
        <v>2</v>
      </c>
      <c r="K2064" s="290" t="s">
        <v>815</v>
      </c>
      <c r="L2064" s="292">
        <v>158.61000000000001</v>
      </c>
      <c r="M2064" s="293" t="s">
        <v>2578</v>
      </c>
      <c r="N2064" s="293" t="s">
        <v>2579</v>
      </c>
      <c r="O2064" s="294" t="s">
        <v>501</v>
      </c>
      <c r="P2064" s="295">
        <v>-5.7878375000000002</v>
      </c>
      <c r="Q2064" s="295" t="s">
        <v>404</v>
      </c>
      <c r="R2064" s="296">
        <v>0</v>
      </c>
      <c r="S2064" s="297">
        <v>2.8753290857269674E-3</v>
      </c>
      <c r="T2064" s="297">
        <v>1.542446793833759E-3</v>
      </c>
      <c r="U2064" s="298">
        <v>1.8641350205541438</v>
      </c>
      <c r="V2064" s="295"/>
      <c r="W2064" s="295"/>
      <c r="X2064" s="295"/>
      <c r="Y2064" s="313"/>
      <c r="Z2064" s="313"/>
      <c r="AA2064" s="301"/>
      <c r="AB2064" s="295"/>
    </row>
    <row r="2065" spans="1:28" ht="15">
      <c r="A2065" s="247" t="s">
        <v>176</v>
      </c>
      <c r="B2065" s="287" t="s">
        <v>6303</v>
      </c>
      <c r="C2065" s="287" t="s">
        <v>6304</v>
      </c>
      <c r="D2065" s="305">
        <v>24</v>
      </c>
      <c r="E2065" s="287" t="s">
        <v>30</v>
      </c>
      <c r="F2065" s="289">
        <v>43707</v>
      </c>
      <c r="G2065" s="290" t="s">
        <v>585</v>
      </c>
      <c r="H2065" s="290" t="s">
        <v>3051</v>
      </c>
      <c r="I2065" s="291">
        <v>-2.357443E-2</v>
      </c>
      <c r="J2065" s="291">
        <v>38</v>
      </c>
      <c r="K2065" s="290" t="s">
        <v>815</v>
      </c>
      <c r="L2065" s="292">
        <v>46</v>
      </c>
      <c r="M2065" s="293" t="s">
        <v>3052</v>
      </c>
      <c r="N2065" s="293" t="s">
        <v>3053</v>
      </c>
      <c r="O2065" s="294" t="s">
        <v>501</v>
      </c>
      <c r="P2065" s="295">
        <v>-0.90971590000000002</v>
      </c>
      <c r="Q2065" s="295" t="s">
        <v>447</v>
      </c>
      <c r="R2065" s="296">
        <v>0</v>
      </c>
      <c r="S2065" s="297">
        <v>5.5009143983969619E-4</v>
      </c>
      <c r="T2065" s="297">
        <v>9.6167251510983576E-4</v>
      </c>
      <c r="U2065" s="298">
        <v>0.57201534950478272</v>
      </c>
      <c r="V2065" s="295"/>
      <c r="W2065" s="295"/>
      <c r="X2065" s="295"/>
      <c r="Y2065" s="313"/>
      <c r="Z2065" s="313"/>
      <c r="AA2065" s="301"/>
      <c r="AB2065" s="295"/>
    </row>
    <row r="2066" spans="1:28" ht="15">
      <c r="A2066" s="247" t="s">
        <v>176</v>
      </c>
      <c r="B2066" s="287" t="s">
        <v>6305</v>
      </c>
      <c r="C2066" s="287" t="s">
        <v>6306</v>
      </c>
      <c r="D2066" s="305">
        <v>25</v>
      </c>
      <c r="E2066" s="287" t="s">
        <v>30</v>
      </c>
      <c r="F2066" s="289">
        <v>43707</v>
      </c>
      <c r="G2066" s="290" t="s">
        <v>585</v>
      </c>
      <c r="H2066" s="290" t="s">
        <v>905</v>
      </c>
      <c r="I2066" s="291">
        <v>-0.11058588</v>
      </c>
      <c r="J2066" s="291">
        <v>18</v>
      </c>
      <c r="K2066" s="290" t="s">
        <v>815</v>
      </c>
      <c r="L2066" s="292">
        <v>8.25</v>
      </c>
      <c r="M2066" s="293" t="s">
        <v>906</v>
      </c>
      <c r="N2066" s="293" t="s">
        <v>907</v>
      </c>
      <c r="O2066" s="294" t="s">
        <v>501</v>
      </c>
      <c r="P2066" s="295">
        <v>-9.4736809999999991</v>
      </c>
      <c r="Q2066" s="295" t="s">
        <v>447</v>
      </c>
      <c r="R2066" s="296">
        <v>0</v>
      </c>
      <c r="S2066" s="297">
        <v>2.9000257829364723E-3</v>
      </c>
      <c r="T2066" s="297">
        <v>2.9427050305240671E-3</v>
      </c>
      <c r="U2066" s="298">
        <v>0.98549659339115137</v>
      </c>
      <c r="V2066" s="295"/>
      <c r="W2066" s="295"/>
      <c r="X2066" s="295"/>
      <c r="Y2066" s="313"/>
      <c r="Z2066" s="313"/>
      <c r="AA2066" s="301"/>
      <c r="AB2066" s="295"/>
    </row>
    <row r="2067" spans="1:28" ht="15">
      <c r="A2067" s="247" t="s">
        <v>176</v>
      </c>
      <c r="B2067" s="287" t="s">
        <v>6307</v>
      </c>
      <c r="C2067" s="287" t="s">
        <v>6308</v>
      </c>
      <c r="D2067" s="305">
        <v>26</v>
      </c>
      <c r="E2067" s="287" t="s">
        <v>30</v>
      </c>
      <c r="F2067" s="289">
        <v>43707</v>
      </c>
      <c r="G2067" s="290" t="s">
        <v>585</v>
      </c>
      <c r="H2067" s="290" t="s">
        <v>912</v>
      </c>
      <c r="I2067" s="291">
        <v>-2.0256679999999999E-2</v>
      </c>
      <c r="J2067" s="291">
        <v>49</v>
      </c>
      <c r="K2067" s="290" t="s">
        <v>815</v>
      </c>
      <c r="L2067" s="292">
        <v>62.95</v>
      </c>
      <c r="M2067" s="293" t="s">
        <v>913</v>
      </c>
      <c r="N2067" s="293" t="s">
        <v>914</v>
      </c>
      <c r="O2067" s="294" t="s">
        <v>501</v>
      </c>
      <c r="P2067" s="295">
        <v>-10.518193</v>
      </c>
      <c r="Q2067" s="295" t="s">
        <v>484</v>
      </c>
      <c r="R2067" s="296">
        <v>0</v>
      </c>
      <c r="S2067" s="297">
        <v>1.3019418022374751E-3</v>
      </c>
      <c r="T2067" s="297">
        <v>6.427425726040297E-4</v>
      </c>
      <c r="U2067" s="298">
        <v>2.0256038073886136</v>
      </c>
      <c r="V2067" s="295"/>
      <c r="W2067" s="295"/>
      <c r="X2067" s="295"/>
      <c r="Y2067" s="313"/>
      <c r="Z2067" s="313"/>
      <c r="AA2067" s="301"/>
      <c r="AB2067" s="295"/>
    </row>
    <row r="2068" spans="1:28" ht="15">
      <c r="A2068" s="247" t="s">
        <v>6309</v>
      </c>
      <c r="B2068" s="287" t="s">
        <v>6310</v>
      </c>
      <c r="C2068" s="287" t="s">
        <v>6311</v>
      </c>
      <c r="D2068" s="305">
        <v>27</v>
      </c>
      <c r="E2068" s="287" t="s">
        <v>30</v>
      </c>
      <c r="F2068" s="289">
        <v>43707</v>
      </c>
      <c r="G2068" s="290" t="s">
        <v>585</v>
      </c>
      <c r="H2068" s="290" t="s">
        <v>918</v>
      </c>
      <c r="I2068" s="291">
        <v>-2.0708799999999999E-2</v>
      </c>
      <c r="J2068" s="291">
        <v>1</v>
      </c>
      <c r="K2068" s="290" t="s">
        <v>815</v>
      </c>
      <c r="L2068" s="292">
        <v>13.82</v>
      </c>
      <c r="M2068" s="293" t="s">
        <v>919</v>
      </c>
      <c r="N2068" s="293" t="s">
        <v>920</v>
      </c>
      <c r="O2068" s="294" t="s">
        <v>501</v>
      </c>
      <c r="P2068" s="295">
        <v>-9.1162089999999996</v>
      </c>
      <c r="Q2068" s="295" t="s">
        <v>280</v>
      </c>
      <c r="R2068" s="296">
        <v>0</v>
      </c>
      <c r="S2068" s="297">
        <v>1.396914852091382E-3</v>
      </c>
      <c r="T2068" s="297">
        <v>7.2288764334214829E-4</v>
      </c>
      <c r="U2068" s="298">
        <v>1.9324093653516934</v>
      </c>
      <c r="V2068" s="295"/>
      <c r="W2068" s="295"/>
      <c r="X2068" s="295"/>
      <c r="Y2068" s="313"/>
      <c r="Z2068" s="313"/>
      <c r="AA2068" s="301"/>
      <c r="AB2068" s="295"/>
    </row>
    <row r="2069" spans="1:28" ht="15">
      <c r="A2069" s="247" t="s">
        <v>176</v>
      </c>
      <c r="B2069" s="287" t="s">
        <v>6312</v>
      </c>
      <c r="C2069" s="287" t="s">
        <v>6313</v>
      </c>
      <c r="D2069" s="305">
        <v>28</v>
      </c>
      <c r="E2069" s="287" t="s">
        <v>30</v>
      </c>
      <c r="F2069" s="289">
        <v>43707</v>
      </c>
      <c r="G2069" s="290" t="s">
        <v>585</v>
      </c>
      <c r="H2069" s="290" t="s">
        <v>4499</v>
      </c>
      <c r="I2069" s="291">
        <v>-1.534167E-2</v>
      </c>
      <c r="J2069" s="291">
        <v>2</v>
      </c>
      <c r="K2069" s="290" t="s">
        <v>815</v>
      </c>
      <c r="L2069" s="292">
        <v>108.04</v>
      </c>
      <c r="M2069" s="293" t="s">
        <v>4500</v>
      </c>
      <c r="N2069" s="293" t="s">
        <v>4501</v>
      </c>
      <c r="O2069" s="294" t="s">
        <v>501</v>
      </c>
      <c r="P2069" s="295">
        <v>-4.8451659999999999</v>
      </c>
      <c r="Q2069" s="295" t="s">
        <v>395</v>
      </c>
      <c r="R2069" s="296">
        <v>0</v>
      </c>
      <c r="S2069" s="297">
        <v>6.486309155036967E-4</v>
      </c>
      <c r="T2069" s="297">
        <v>3.6513710407703082E-4</v>
      </c>
      <c r="U2069" s="298">
        <v>1.7764037350935962</v>
      </c>
      <c r="V2069" s="295"/>
      <c r="W2069" s="295"/>
      <c r="X2069" s="295"/>
      <c r="Y2069" s="313"/>
      <c r="Z2069" s="313"/>
      <c r="AA2069" s="301"/>
      <c r="AB2069" s="295"/>
    </row>
    <row r="2070" spans="1:28" ht="15">
      <c r="A2070" s="247" t="s">
        <v>176</v>
      </c>
      <c r="B2070" s="287" t="s">
        <v>6314</v>
      </c>
      <c r="C2070" s="287" t="s">
        <v>6315</v>
      </c>
      <c r="D2070" s="305">
        <v>29</v>
      </c>
      <c r="E2070" s="287" t="s">
        <v>30</v>
      </c>
      <c r="F2070" s="289">
        <v>43707</v>
      </c>
      <c r="G2070" s="290" t="s">
        <v>585</v>
      </c>
      <c r="H2070" s="290" t="s">
        <v>938</v>
      </c>
      <c r="I2070" s="291">
        <v>-0.17713997000000001</v>
      </c>
      <c r="J2070" s="291">
        <v>3</v>
      </c>
      <c r="K2070" s="290" t="s">
        <v>815</v>
      </c>
      <c r="L2070" s="292">
        <v>25.52</v>
      </c>
      <c r="M2070" s="293" t="s">
        <v>939</v>
      </c>
      <c r="N2070" s="293" t="s">
        <v>940</v>
      </c>
      <c r="O2070" s="294" t="s">
        <v>501</v>
      </c>
      <c r="P2070" s="295">
        <v>-3.5613774999999999</v>
      </c>
      <c r="Q2070" s="295" t="s">
        <v>280</v>
      </c>
      <c r="R2070" s="296">
        <v>0</v>
      </c>
      <c r="S2070" s="297">
        <v>1.3984266085628947E-4</v>
      </c>
      <c r="T2070" s="297">
        <v>6.6722942488973286E-4</v>
      </c>
      <c r="U2070" s="298">
        <v>0.20958707101294288</v>
      </c>
      <c r="V2070" s="295"/>
      <c r="W2070" s="295"/>
      <c r="X2070" s="295"/>
      <c r="Y2070" s="313"/>
      <c r="Z2070" s="313"/>
      <c r="AA2070" s="301"/>
      <c r="AB2070" s="295"/>
    </row>
    <row r="2071" spans="1:28" ht="15">
      <c r="A2071" s="247" t="s">
        <v>176</v>
      </c>
      <c r="B2071" s="287" t="s">
        <v>6316</v>
      </c>
      <c r="C2071" s="287" t="s">
        <v>6317</v>
      </c>
      <c r="D2071" s="305">
        <v>30</v>
      </c>
      <c r="E2071" s="287" t="s">
        <v>30</v>
      </c>
      <c r="F2071" s="289">
        <v>43707</v>
      </c>
      <c r="G2071" s="290" t="s">
        <v>585</v>
      </c>
      <c r="H2071" s="290" t="s">
        <v>945</v>
      </c>
      <c r="I2071" s="291">
        <v>-0.49253904999999998</v>
      </c>
      <c r="J2071" s="291">
        <v>2</v>
      </c>
      <c r="K2071" s="290" t="s">
        <v>815</v>
      </c>
      <c r="L2071" s="292">
        <v>20.43</v>
      </c>
      <c r="M2071" s="293" t="s">
        <v>946</v>
      </c>
      <c r="N2071" s="293" t="s">
        <v>947</v>
      </c>
      <c r="O2071" s="294" t="s">
        <v>501</v>
      </c>
      <c r="P2071" s="295">
        <v>-13.560033000000001</v>
      </c>
      <c r="Q2071" s="295" t="s">
        <v>484</v>
      </c>
      <c r="R2071" s="296">
        <v>0</v>
      </c>
      <c r="S2071" s="297">
        <v>3.3613147019773853E-4</v>
      </c>
      <c r="T2071" s="297">
        <v>3.0570516076487036E-4</v>
      </c>
      <c r="U2071" s="298">
        <v>1.0995282819457217</v>
      </c>
      <c r="V2071" s="295"/>
      <c r="W2071" s="295"/>
      <c r="X2071" s="295"/>
      <c r="Y2071" s="313"/>
      <c r="Z2071" s="313"/>
      <c r="AA2071" s="301"/>
      <c r="AB2071" s="295"/>
    </row>
    <row r="2072" spans="1:28" ht="15">
      <c r="A2072" s="247" t="s">
        <v>6318</v>
      </c>
      <c r="B2072" s="287" t="s">
        <v>6319</v>
      </c>
      <c r="C2072" s="287" t="s">
        <v>6320</v>
      </c>
      <c r="D2072" s="305">
        <v>31</v>
      </c>
      <c r="E2072" s="287" t="s">
        <v>30</v>
      </c>
      <c r="F2072" s="289">
        <v>43707</v>
      </c>
      <c r="G2072" s="290" t="s">
        <v>585</v>
      </c>
      <c r="H2072" s="290" t="s">
        <v>951</v>
      </c>
      <c r="I2072" s="291">
        <v>-0.22162899999999999</v>
      </c>
      <c r="J2072" s="291">
        <v>1</v>
      </c>
      <c r="K2072" s="290" t="s">
        <v>815</v>
      </c>
      <c r="L2072" s="292">
        <v>17.57</v>
      </c>
      <c r="M2072" s="293" t="s">
        <v>952</v>
      </c>
      <c r="N2072" s="293" t="s">
        <v>953</v>
      </c>
      <c r="O2072" s="294" t="s">
        <v>501</v>
      </c>
      <c r="P2072" s="295">
        <v>1.1946559000000001</v>
      </c>
      <c r="Q2072" s="295" t="s">
        <v>456</v>
      </c>
      <c r="R2072" s="296">
        <v>0</v>
      </c>
      <c r="S2072" s="297">
        <v>1.9748215168969289E-5</v>
      </c>
      <c r="T2072" s="297">
        <v>1.2538336646066315E-4</v>
      </c>
      <c r="U2072" s="298">
        <v>0.15750267141826144</v>
      </c>
      <c r="V2072" s="295"/>
      <c r="W2072" s="295"/>
      <c r="X2072" s="295"/>
      <c r="Y2072" s="313"/>
      <c r="Z2072" s="313"/>
      <c r="AA2072" s="301"/>
      <c r="AB2072" s="295"/>
    </row>
    <row r="2073" spans="1:28" ht="15">
      <c r="A2073" s="247" t="s">
        <v>176</v>
      </c>
      <c r="B2073" s="287" t="s">
        <v>6321</v>
      </c>
      <c r="C2073" s="287" t="s">
        <v>6322</v>
      </c>
      <c r="D2073" s="305">
        <v>32</v>
      </c>
      <c r="E2073" s="287" t="s">
        <v>30</v>
      </c>
      <c r="F2073" s="289">
        <v>43707</v>
      </c>
      <c r="G2073" s="290" t="s">
        <v>585</v>
      </c>
      <c r="H2073" s="290" t="s">
        <v>961</v>
      </c>
      <c r="I2073" s="291">
        <v>-0.48055163000000001</v>
      </c>
      <c r="J2073" s="291">
        <v>6</v>
      </c>
      <c r="K2073" s="290" t="s">
        <v>815</v>
      </c>
      <c r="L2073" s="292">
        <v>16.600000000000001</v>
      </c>
      <c r="M2073" s="293" t="s">
        <v>962</v>
      </c>
      <c r="N2073" s="293" t="s">
        <v>963</v>
      </c>
      <c r="O2073" s="294" t="s">
        <v>501</v>
      </c>
      <c r="P2073" s="295">
        <v>13.6716</v>
      </c>
      <c r="Q2073" s="295" t="s">
        <v>408</v>
      </c>
      <c r="R2073" s="296">
        <v>0</v>
      </c>
      <c r="S2073" s="297">
        <v>6.2728715811422153E-5</v>
      </c>
      <c r="T2073" s="297">
        <v>2.5972802227334672E-4</v>
      </c>
      <c r="U2073" s="298">
        <v>0.24151693476264294</v>
      </c>
      <c r="V2073" s="295"/>
      <c r="W2073" s="295"/>
      <c r="X2073" s="295"/>
      <c r="Y2073" s="313"/>
      <c r="Z2073" s="313"/>
      <c r="AA2073" s="301"/>
      <c r="AB2073" s="295"/>
    </row>
    <row r="2074" spans="1:28" ht="15">
      <c r="A2074" s="247" t="s">
        <v>176</v>
      </c>
      <c r="B2074" s="287" t="s">
        <v>6323</v>
      </c>
      <c r="C2074" s="287" t="s">
        <v>6324</v>
      </c>
      <c r="D2074" s="305">
        <v>33</v>
      </c>
      <c r="E2074" s="287" t="s">
        <v>30</v>
      </c>
      <c r="F2074" s="289">
        <v>43707</v>
      </c>
      <c r="G2074" s="290" t="s">
        <v>585</v>
      </c>
      <c r="H2074" s="290" t="s">
        <v>976</v>
      </c>
      <c r="I2074" s="291">
        <v>-4.9730370000000003E-2</v>
      </c>
      <c r="J2074" s="291">
        <v>34</v>
      </c>
      <c r="K2074" s="290" t="s">
        <v>815</v>
      </c>
      <c r="L2074" s="292">
        <v>29.55</v>
      </c>
      <c r="M2074" s="293" t="s">
        <v>977</v>
      </c>
      <c r="N2074" s="293" t="s">
        <v>978</v>
      </c>
      <c r="O2074" s="294" t="s">
        <v>501</v>
      </c>
      <c r="P2074" s="295">
        <v>-6.9383679999999996</v>
      </c>
      <c r="Q2074" s="295" t="s">
        <v>447</v>
      </c>
      <c r="R2074" s="296">
        <v>0</v>
      </c>
      <c r="S2074" s="297">
        <v>1.2055197485692362E-4</v>
      </c>
      <c r="T2074" s="297">
        <v>4.5841398201475913E-4</v>
      </c>
      <c r="U2074" s="298">
        <v>0.26297621710203928</v>
      </c>
      <c r="V2074" s="295"/>
      <c r="W2074" s="295"/>
      <c r="X2074" s="295"/>
      <c r="Y2074" s="313"/>
      <c r="Z2074" s="313"/>
      <c r="AA2074" s="301"/>
      <c r="AB2074" s="295"/>
    </row>
    <row r="2075" spans="1:28" ht="15">
      <c r="A2075" s="247" t="s">
        <v>176</v>
      </c>
      <c r="B2075" s="287" t="s">
        <v>6325</v>
      </c>
      <c r="C2075" s="287" t="s">
        <v>6326</v>
      </c>
      <c r="D2075" s="305">
        <v>34</v>
      </c>
      <c r="E2075" s="287" t="s">
        <v>30</v>
      </c>
      <c r="F2075" s="289">
        <v>43707</v>
      </c>
      <c r="G2075" s="290" t="s">
        <v>585</v>
      </c>
      <c r="H2075" s="290" t="s">
        <v>981</v>
      </c>
      <c r="I2075" s="291">
        <v>-9.4379329999999997E-2</v>
      </c>
      <c r="J2075" s="291">
        <v>7</v>
      </c>
      <c r="K2075" s="290" t="s">
        <v>815</v>
      </c>
      <c r="L2075" s="292">
        <v>22.58</v>
      </c>
      <c r="M2075" s="293" t="s">
        <v>982</v>
      </c>
      <c r="N2075" s="293" t="s">
        <v>983</v>
      </c>
      <c r="O2075" s="294" t="s">
        <v>501</v>
      </c>
      <c r="P2075" s="295">
        <v>-2.3550749999999998</v>
      </c>
      <c r="Q2075" s="295" t="s">
        <v>484</v>
      </c>
      <c r="R2075" s="296">
        <v>0</v>
      </c>
      <c r="S2075" s="297">
        <v>8.4315590314362006E-4</v>
      </c>
      <c r="T2075" s="297">
        <v>4.3734398646091586E-4</v>
      </c>
      <c r="U2075" s="298">
        <v>1.9279009869705168</v>
      </c>
      <c r="V2075" s="295"/>
      <c r="W2075" s="295"/>
      <c r="X2075" s="295"/>
      <c r="Y2075" s="313"/>
      <c r="Z2075" s="313"/>
      <c r="AA2075" s="301"/>
      <c r="AB2075" s="295"/>
    </row>
    <row r="2076" spans="1:28" ht="15">
      <c r="A2076" s="247" t="s">
        <v>176</v>
      </c>
      <c r="B2076" s="287" t="s">
        <v>6327</v>
      </c>
      <c r="C2076" s="287" t="s">
        <v>6328</v>
      </c>
      <c r="D2076" s="305">
        <v>35</v>
      </c>
      <c r="E2076" s="287" t="s">
        <v>30</v>
      </c>
      <c r="F2076" s="289">
        <v>43707</v>
      </c>
      <c r="G2076" s="290" t="s">
        <v>585</v>
      </c>
      <c r="H2076" s="290" t="s">
        <v>4571</v>
      </c>
      <c r="I2076" s="291">
        <v>-3.8354270000000003E-2</v>
      </c>
      <c r="J2076" s="291">
        <v>6</v>
      </c>
      <c r="K2076" s="290" t="s">
        <v>815</v>
      </c>
      <c r="L2076" s="292">
        <v>71.28</v>
      </c>
      <c r="M2076" s="293" t="s">
        <v>4572</v>
      </c>
      <c r="N2076" s="293" t="s">
        <v>4573</v>
      </c>
      <c r="O2076" s="294" t="s">
        <v>501</v>
      </c>
      <c r="P2076" s="295">
        <v>-4.7374429999999998</v>
      </c>
      <c r="Q2076" s="295" t="s">
        <v>408</v>
      </c>
      <c r="R2076" s="296">
        <v>0</v>
      </c>
      <c r="S2076" s="297">
        <v>1.9545026224462164E-4</v>
      </c>
      <c r="T2076" s="297">
        <v>1.17801135964443E-3</v>
      </c>
      <c r="U2076" s="298">
        <v>0.1659154308186096</v>
      </c>
      <c r="V2076" s="295"/>
      <c r="W2076" s="295"/>
      <c r="X2076" s="295"/>
      <c r="Y2076" s="313"/>
      <c r="Z2076" s="313"/>
      <c r="AA2076" s="301"/>
      <c r="AB2076" s="295"/>
    </row>
    <row r="2077" spans="1:28" ht="15">
      <c r="A2077" s="247" t="s">
        <v>176</v>
      </c>
      <c r="B2077" s="287" t="s">
        <v>6329</v>
      </c>
      <c r="C2077" s="287" t="s">
        <v>6330</v>
      </c>
      <c r="D2077" s="305">
        <v>36</v>
      </c>
      <c r="E2077" s="287" t="s">
        <v>30</v>
      </c>
      <c r="F2077" s="289">
        <v>43707</v>
      </c>
      <c r="G2077" s="290" t="s">
        <v>585</v>
      </c>
      <c r="H2077" s="290" t="s">
        <v>3397</v>
      </c>
      <c r="I2077" s="291">
        <v>-5.298216E-2</v>
      </c>
      <c r="J2077" s="291">
        <v>13</v>
      </c>
      <c r="K2077" s="290" t="s">
        <v>815</v>
      </c>
      <c r="L2077" s="292">
        <v>123.42</v>
      </c>
      <c r="M2077" s="293" t="s">
        <v>3398</v>
      </c>
      <c r="N2077" s="293" t="s">
        <v>3399</v>
      </c>
      <c r="O2077" s="294" t="s">
        <v>501</v>
      </c>
      <c r="P2077" s="295">
        <v>-11.525641999999999</v>
      </c>
      <c r="Q2077" s="295" t="s">
        <v>484</v>
      </c>
      <c r="R2077" s="296">
        <v>0</v>
      </c>
      <c r="S2077" s="297">
        <v>1.516963565099603E-3</v>
      </c>
      <c r="T2077" s="297">
        <v>8.6032590423686323E-4</v>
      </c>
      <c r="U2077" s="298">
        <v>1.7632429264642433</v>
      </c>
      <c r="V2077" s="295"/>
      <c r="W2077" s="295"/>
      <c r="X2077" s="295"/>
      <c r="Y2077" s="313"/>
      <c r="Z2077" s="313"/>
      <c r="AA2077" s="301"/>
      <c r="AB2077" s="295"/>
    </row>
    <row r="2078" spans="1:28" ht="15">
      <c r="A2078" s="247" t="s">
        <v>176</v>
      </c>
      <c r="B2078" s="287" t="s">
        <v>6331</v>
      </c>
      <c r="C2078" s="287" t="s">
        <v>6332</v>
      </c>
      <c r="D2078" s="305">
        <v>37</v>
      </c>
      <c r="E2078" s="287" t="s">
        <v>30</v>
      </c>
      <c r="F2078" s="289">
        <v>43707</v>
      </c>
      <c r="G2078" s="290" t="s">
        <v>585</v>
      </c>
      <c r="H2078" s="290" t="s">
        <v>3243</v>
      </c>
      <c r="I2078" s="291">
        <v>-1.7920149999999999E-2</v>
      </c>
      <c r="J2078" s="291">
        <v>34</v>
      </c>
      <c r="K2078" s="290" t="s">
        <v>815</v>
      </c>
      <c r="L2078" s="292">
        <v>60.47</v>
      </c>
      <c r="M2078" s="293" t="s">
        <v>3244</v>
      </c>
      <c r="N2078" s="293" t="s">
        <v>3245</v>
      </c>
      <c r="O2078" s="294" t="s">
        <v>501</v>
      </c>
      <c r="P2078" s="295">
        <v>3.4987926000000003E-2</v>
      </c>
      <c r="Q2078" s="295" t="s">
        <v>408</v>
      </c>
      <c r="R2078" s="296">
        <v>0</v>
      </c>
      <c r="S2078" s="297">
        <v>8.9935118039804194E-4</v>
      </c>
      <c r="T2078" s="297">
        <v>1.2505553382478219E-3</v>
      </c>
      <c r="U2078" s="298">
        <v>0.71916144203433718</v>
      </c>
      <c r="V2078" s="295"/>
      <c r="W2078" s="295"/>
      <c r="X2078" s="295"/>
      <c r="Y2078" s="313"/>
      <c r="Z2078" s="313"/>
      <c r="AA2078" s="301"/>
      <c r="AB2078" s="295"/>
    </row>
    <row r="2079" spans="1:28" ht="15">
      <c r="A2079" s="247" t="s">
        <v>176</v>
      </c>
      <c r="B2079" s="287" t="s">
        <v>6333</v>
      </c>
      <c r="C2079" s="287" t="s">
        <v>6334</v>
      </c>
      <c r="D2079" s="305">
        <v>38</v>
      </c>
      <c r="E2079" s="287" t="s">
        <v>30</v>
      </c>
      <c r="F2079" s="289">
        <v>43707</v>
      </c>
      <c r="G2079" s="290" t="s">
        <v>585</v>
      </c>
      <c r="H2079" s="290" t="s">
        <v>3583</v>
      </c>
      <c r="I2079" s="291">
        <v>-1.4790340000000001E-2</v>
      </c>
      <c r="J2079" s="291">
        <v>16</v>
      </c>
      <c r="K2079" s="290" t="s">
        <v>815</v>
      </c>
      <c r="L2079" s="292">
        <v>64.22</v>
      </c>
      <c r="M2079" s="293" t="s">
        <v>3584</v>
      </c>
      <c r="N2079" s="293" t="s">
        <v>3585</v>
      </c>
      <c r="O2079" s="294" t="s">
        <v>501</v>
      </c>
      <c r="P2079" s="295">
        <v>1.9795299</v>
      </c>
      <c r="Q2079" s="295" t="s">
        <v>404</v>
      </c>
      <c r="R2079" s="296">
        <v>0</v>
      </c>
      <c r="S2079" s="297">
        <v>6.3439595905282939E-4</v>
      </c>
      <c r="T2079" s="297">
        <v>1.3608038380714122E-3</v>
      </c>
      <c r="U2079" s="298">
        <v>0.46619207067487534</v>
      </c>
      <c r="V2079" s="295"/>
      <c r="W2079" s="295"/>
      <c r="X2079" s="295"/>
      <c r="Y2079" s="313"/>
      <c r="Z2079" s="313"/>
      <c r="AA2079" s="301"/>
      <c r="AB2079" s="295"/>
    </row>
    <row r="2080" spans="1:28" ht="15">
      <c r="A2080" s="247" t="s">
        <v>6335</v>
      </c>
      <c r="B2080" s="287" t="s">
        <v>6336</v>
      </c>
      <c r="C2080" s="287" t="s">
        <v>6337</v>
      </c>
      <c r="D2080" s="305">
        <v>39</v>
      </c>
      <c r="E2080" s="287" t="s">
        <v>30</v>
      </c>
      <c r="F2080" s="289">
        <v>43707</v>
      </c>
      <c r="G2080" s="290" t="s">
        <v>585</v>
      </c>
      <c r="H2080" s="290" t="s">
        <v>1025</v>
      </c>
      <c r="I2080" s="291">
        <v>-3.6336819999999999E-2</v>
      </c>
      <c r="J2080" s="291">
        <v>1</v>
      </c>
      <c r="K2080" s="290" t="s">
        <v>815</v>
      </c>
      <c r="L2080" s="292">
        <v>159.72</v>
      </c>
      <c r="M2080" s="293" t="s">
        <v>1026</v>
      </c>
      <c r="N2080" s="293" t="s">
        <v>1027</v>
      </c>
      <c r="O2080" s="294" t="s">
        <v>501</v>
      </c>
      <c r="P2080" s="295">
        <v>-1.0342716999999999</v>
      </c>
      <c r="Q2080" s="295" t="s">
        <v>280</v>
      </c>
      <c r="R2080" s="296">
        <v>0</v>
      </c>
      <c r="S2080" s="297">
        <v>7.7201827877413569E-4</v>
      </c>
      <c r="T2080" s="297">
        <v>2.0737626386950004E-3</v>
      </c>
      <c r="U2080" s="298">
        <v>0.37227899874787967</v>
      </c>
      <c r="V2080" s="295"/>
      <c r="W2080" s="295"/>
      <c r="X2080" s="295"/>
      <c r="Y2080" s="313"/>
      <c r="Z2080" s="313"/>
      <c r="AA2080" s="301"/>
      <c r="AB2080" s="295"/>
    </row>
    <row r="2081" spans="1:28" ht="15">
      <c r="A2081" s="247" t="s">
        <v>176</v>
      </c>
      <c r="B2081" s="287" t="s">
        <v>6338</v>
      </c>
      <c r="C2081" s="287" t="s">
        <v>6339</v>
      </c>
      <c r="D2081" s="305">
        <v>40</v>
      </c>
      <c r="E2081" s="287" t="s">
        <v>30</v>
      </c>
      <c r="F2081" s="289">
        <v>43707</v>
      </c>
      <c r="G2081" s="290" t="s">
        <v>585</v>
      </c>
      <c r="H2081" s="290" t="s">
        <v>1035</v>
      </c>
      <c r="I2081" s="291">
        <v>-0.17419594999999999</v>
      </c>
      <c r="J2081" s="291">
        <v>6</v>
      </c>
      <c r="K2081" s="290" t="s">
        <v>815</v>
      </c>
      <c r="L2081" s="292">
        <v>24.84</v>
      </c>
      <c r="M2081" s="293" t="s">
        <v>1036</v>
      </c>
      <c r="N2081" s="293" t="s">
        <v>1037</v>
      </c>
      <c r="O2081" s="294" t="s">
        <v>501</v>
      </c>
      <c r="P2081" s="295">
        <v>-11.220044</v>
      </c>
      <c r="Q2081" s="295" t="s">
        <v>280</v>
      </c>
      <c r="R2081" s="296">
        <v>0</v>
      </c>
      <c r="S2081" s="297">
        <v>7.8882882584735338E-5</v>
      </c>
      <c r="T2081" s="297">
        <v>4.1191782034376637E-4</v>
      </c>
      <c r="U2081" s="298">
        <v>0.19150150512765765</v>
      </c>
      <c r="V2081" s="295"/>
      <c r="W2081" s="295"/>
      <c r="X2081" s="295"/>
      <c r="Y2081" s="313"/>
      <c r="Z2081" s="313"/>
      <c r="AA2081" s="301"/>
      <c r="AB2081" s="295"/>
    </row>
    <row r="2082" spans="1:28" ht="15">
      <c r="A2082" s="247" t="s">
        <v>6340</v>
      </c>
      <c r="B2082" s="287" t="s">
        <v>6341</v>
      </c>
      <c r="C2082" s="287" t="s">
        <v>6342</v>
      </c>
      <c r="D2082" s="305">
        <v>1</v>
      </c>
      <c r="E2082" s="287" t="s">
        <v>38</v>
      </c>
      <c r="F2082" s="289">
        <v>43707</v>
      </c>
      <c r="G2082" s="290" t="s">
        <v>729</v>
      </c>
      <c r="H2082" s="290" t="s">
        <v>3150</v>
      </c>
      <c r="I2082" s="291">
        <v>-0.30589706</v>
      </c>
      <c r="J2082" s="291">
        <v>1</v>
      </c>
      <c r="K2082" s="290" t="s">
        <v>815</v>
      </c>
      <c r="L2082" s="292">
        <v>65.739999999999995</v>
      </c>
      <c r="M2082" s="293" t="s">
        <v>3151</v>
      </c>
      <c r="N2082" s="293" t="s">
        <v>3152</v>
      </c>
      <c r="O2082" s="294" t="s">
        <v>458</v>
      </c>
      <c r="P2082" s="295">
        <v>-3.2422721000000001</v>
      </c>
      <c r="Q2082" s="295" t="s">
        <v>280</v>
      </c>
      <c r="R2082" s="296">
        <v>0</v>
      </c>
      <c r="S2082" s="297">
        <v>3.2574781584940628E-3</v>
      </c>
      <c r="T2082" s="297">
        <v>4.1290501860428352E-3</v>
      </c>
      <c r="U2082" s="298">
        <v>0.78891706608582968</v>
      </c>
      <c r="V2082" s="295"/>
      <c r="W2082" s="295"/>
      <c r="X2082" s="295"/>
      <c r="Y2082" s="313"/>
      <c r="Z2082" s="313"/>
      <c r="AA2082" s="301"/>
      <c r="AB2082" s="295"/>
    </row>
    <row r="2083" spans="1:28" ht="15">
      <c r="A2083" s="247" t="s">
        <v>176</v>
      </c>
      <c r="B2083" s="287" t="s">
        <v>6343</v>
      </c>
      <c r="C2083" s="287" t="s">
        <v>6344</v>
      </c>
      <c r="D2083" s="305">
        <v>2</v>
      </c>
      <c r="E2083" s="287" t="s">
        <v>38</v>
      </c>
      <c r="F2083" s="289">
        <v>43707</v>
      </c>
      <c r="G2083" s="290" t="s">
        <v>729</v>
      </c>
      <c r="H2083" s="290" t="s">
        <v>1042</v>
      </c>
      <c r="I2083" s="291">
        <v>-0.31487036000000002</v>
      </c>
      <c r="J2083" s="291">
        <v>4</v>
      </c>
      <c r="K2083" s="290" t="s">
        <v>815</v>
      </c>
      <c r="L2083" s="292">
        <v>193.07</v>
      </c>
      <c r="M2083" s="293" t="s">
        <v>1043</v>
      </c>
      <c r="N2083" s="293" t="s">
        <v>1044</v>
      </c>
      <c r="O2083" s="294" t="s">
        <v>458</v>
      </c>
      <c r="P2083" s="295">
        <v>-31.817204</v>
      </c>
      <c r="Q2083" s="295" t="s">
        <v>484</v>
      </c>
      <c r="R2083" s="296">
        <v>0</v>
      </c>
      <c r="S2083" s="297">
        <v>1.9342567043272794E-4</v>
      </c>
      <c r="T2083" s="297">
        <v>3.6221327491062628E-4</v>
      </c>
      <c r="U2083" s="298">
        <v>0.53401044034196277</v>
      </c>
      <c r="V2083" s="295"/>
      <c r="W2083" s="295"/>
      <c r="X2083" s="295"/>
      <c r="Y2083" s="313"/>
      <c r="Z2083" s="313"/>
      <c r="AA2083" s="301"/>
      <c r="AB2083" s="295"/>
    </row>
    <row r="2084" spans="1:28" ht="15">
      <c r="A2084" s="247" t="s">
        <v>176</v>
      </c>
      <c r="B2084" s="287" t="s">
        <v>6345</v>
      </c>
      <c r="C2084" s="287" t="s">
        <v>6346</v>
      </c>
      <c r="D2084" s="305">
        <v>3</v>
      </c>
      <c r="E2084" s="287" t="s">
        <v>38</v>
      </c>
      <c r="F2084" s="289">
        <v>43707</v>
      </c>
      <c r="G2084" s="290" t="s">
        <v>729</v>
      </c>
      <c r="H2084" s="290" t="s">
        <v>437</v>
      </c>
      <c r="I2084" s="291">
        <v>-0.32399440000000002</v>
      </c>
      <c r="J2084" s="291">
        <v>7</v>
      </c>
      <c r="K2084" s="290" t="s">
        <v>815</v>
      </c>
      <c r="L2084" s="292">
        <v>50.6</v>
      </c>
      <c r="M2084" s="293" t="s">
        <v>439</v>
      </c>
      <c r="N2084" s="293" t="s">
        <v>440</v>
      </c>
      <c r="O2084" s="294" t="s">
        <v>458</v>
      </c>
      <c r="P2084" s="295">
        <v>-1.3130963</v>
      </c>
      <c r="Q2084" s="295" t="s">
        <v>408</v>
      </c>
      <c r="R2084" s="296">
        <v>0</v>
      </c>
      <c r="S2084" s="297">
        <v>3.1571726003423789E-3</v>
      </c>
      <c r="T2084" s="297">
        <v>1.5349738168912233E-3</v>
      </c>
      <c r="U2084" s="298">
        <v>2.0568250517370963</v>
      </c>
      <c r="V2084" s="295"/>
      <c r="W2084" s="295"/>
      <c r="X2084" s="295"/>
      <c r="Y2084" s="313"/>
      <c r="Z2084" s="313"/>
      <c r="AA2084" s="301"/>
      <c r="AB2084" s="295"/>
    </row>
    <row r="2085" spans="1:28" ht="15">
      <c r="A2085" s="247" t="s">
        <v>176</v>
      </c>
      <c r="B2085" s="287" t="s">
        <v>6347</v>
      </c>
      <c r="C2085" s="287" t="s">
        <v>6348</v>
      </c>
      <c r="D2085" s="305">
        <v>4</v>
      </c>
      <c r="E2085" s="287" t="s">
        <v>38</v>
      </c>
      <c r="F2085" s="289">
        <v>43707</v>
      </c>
      <c r="G2085" s="290" t="s">
        <v>729</v>
      </c>
      <c r="H2085" s="290" t="s">
        <v>461</v>
      </c>
      <c r="I2085" s="291">
        <v>-0.41275924000000003</v>
      </c>
      <c r="J2085" s="291">
        <v>12</v>
      </c>
      <c r="K2085" s="290" t="s">
        <v>815</v>
      </c>
      <c r="L2085" s="292">
        <v>76.63</v>
      </c>
      <c r="M2085" s="293" t="s">
        <v>462</v>
      </c>
      <c r="N2085" s="293" t="s">
        <v>463</v>
      </c>
      <c r="O2085" s="294" t="s">
        <v>458</v>
      </c>
      <c r="P2085" s="295">
        <v>-7.7981176000000003</v>
      </c>
      <c r="Q2085" s="295" t="s">
        <v>408</v>
      </c>
      <c r="R2085" s="296">
        <v>0</v>
      </c>
      <c r="S2085" s="297">
        <v>9.5878858499395484E-6</v>
      </c>
      <c r="T2085" s="297">
        <v>1.6179489801680162E-4</v>
      </c>
      <c r="U2085" s="298">
        <v>5.9259506742566706E-2</v>
      </c>
      <c r="V2085" s="295"/>
      <c r="W2085" s="295"/>
      <c r="X2085" s="295"/>
      <c r="Y2085" s="313"/>
      <c r="Z2085" s="313"/>
      <c r="AA2085" s="301"/>
      <c r="AB2085" s="295"/>
    </row>
    <row r="2086" spans="1:28" ht="15">
      <c r="A2086" s="247" t="s">
        <v>6349</v>
      </c>
      <c r="B2086" s="287" t="s">
        <v>6350</v>
      </c>
      <c r="C2086" s="287" t="s">
        <v>6351</v>
      </c>
      <c r="D2086" s="305">
        <v>5</v>
      </c>
      <c r="E2086" s="287" t="s">
        <v>38</v>
      </c>
      <c r="F2086" s="289">
        <v>43707</v>
      </c>
      <c r="G2086" s="290" t="s">
        <v>729</v>
      </c>
      <c r="H2086" s="290" t="s">
        <v>474</v>
      </c>
      <c r="I2086" s="291">
        <v>-0.45902865999999998</v>
      </c>
      <c r="J2086" s="291">
        <v>1</v>
      </c>
      <c r="K2086" s="290" t="s">
        <v>815</v>
      </c>
      <c r="L2086" s="292">
        <v>183.11</v>
      </c>
      <c r="M2086" s="293" t="s">
        <v>475</v>
      </c>
      <c r="N2086" s="293" t="s">
        <v>476</v>
      </c>
      <c r="O2086" s="294" t="s">
        <v>458</v>
      </c>
      <c r="P2086" s="295">
        <v>-12.043243</v>
      </c>
      <c r="Q2086" s="295" t="s">
        <v>447</v>
      </c>
      <c r="R2086" s="296">
        <v>0</v>
      </c>
      <c r="S2086" s="297">
        <v>4.2679472250162193E-4</v>
      </c>
      <c r="T2086" s="297">
        <v>5.3954481151685327E-4</v>
      </c>
      <c r="U2086" s="298">
        <v>0.79102738714463672</v>
      </c>
      <c r="V2086" s="295"/>
      <c r="W2086" s="295"/>
      <c r="X2086" s="295"/>
      <c r="Y2086" s="313"/>
      <c r="Z2086" s="313"/>
      <c r="AA2086" s="301"/>
      <c r="AB2086" s="295"/>
    </row>
    <row r="2087" spans="1:28" ht="15">
      <c r="A2087" s="247" t="s">
        <v>176</v>
      </c>
      <c r="B2087" s="287" t="s">
        <v>6352</v>
      </c>
      <c r="C2087" s="287" t="s">
        <v>6353</v>
      </c>
      <c r="D2087" s="305">
        <v>6</v>
      </c>
      <c r="E2087" s="287" t="s">
        <v>38</v>
      </c>
      <c r="F2087" s="289">
        <v>43707</v>
      </c>
      <c r="G2087" s="290" t="s">
        <v>729</v>
      </c>
      <c r="H2087" s="290" t="s">
        <v>2529</v>
      </c>
      <c r="I2087" s="291">
        <v>-0.34227513999999998</v>
      </c>
      <c r="J2087" s="291">
        <v>4</v>
      </c>
      <c r="K2087" s="290" t="s">
        <v>815</v>
      </c>
      <c r="L2087" s="292">
        <v>122.95</v>
      </c>
      <c r="M2087" s="293" t="s">
        <v>2530</v>
      </c>
      <c r="N2087" s="293" t="s">
        <v>2531</v>
      </c>
      <c r="O2087" s="294" t="s">
        <v>458</v>
      </c>
      <c r="P2087" s="295">
        <v>-2.3642539999999999</v>
      </c>
      <c r="Q2087" s="295" t="s">
        <v>408</v>
      </c>
      <c r="R2087" s="296">
        <v>0</v>
      </c>
      <c r="S2087" s="297">
        <v>2.6972030172545233E-6</v>
      </c>
      <c r="T2087" s="297">
        <v>2.4906084484341073E-4</v>
      </c>
      <c r="U2087" s="298">
        <v>1.0829494370945002E-2</v>
      </c>
      <c r="V2087" s="295"/>
      <c r="W2087" s="295"/>
      <c r="X2087" s="295"/>
      <c r="Y2087" s="313"/>
      <c r="Z2087" s="313"/>
      <c r="AA2087" s="301"/>
      <c r="AB2087" s="295"/>
    </row>
    <row r="2088" spans="1:28" ht="15">
      <c r="A2088" s="247" t="s">
        <v>176</v>
      </c>
      <c r="B2088" s="287" t="s">
        <v>6354</v>
      </c>
      <c r="C2088" s="287" t="s">
        <v>6355</v>
      </c>
      <c r="D2088" s="305">
        <v>7</v>
      </c>
      <c r="E2088" s="287" t="s">
        <v>38</v>
      </c>
      <c r="F2088" s="289">
        <v>43707</v>
      </c>
      <c r="G2088" s="290" t="s">
        <v>729</v>
      </c>
      <c r="H2088" s="290" t="s">
        <v>822</v>
      </c>
      <c r="I2088" s="291">
        <v>-0.44284737000000002</v>
      </c>
      <c r="J2088" s="291">
        <v>3</v>
      </c>
      <c r="K2088" s="290" t="s">
        <v>815</v>
      </c>
      <c r="L2088" s="292">
        <v>21.57</v>
      </c>
      <c r="M2088" s="293" t="s">
        <v>823</v>
      </c>
      <c r="N2088" s="293" t="s">
        <v>824</v>
      </c>
      <c r="O2088" s="294" t="s">
        <v>458</v>
      </c>
      <c r="P2088" s="295">
        <v>-9.9508580000000002</v>
      </c>
      <c r="Q2088" s="295" t="s">
        <v>484</v>
      </c>
      <c r="R2088" s="296">
        <v>0</v>
      </c>
      <c r="S2088" s="297">
        <v>8.6889280044590131E-4</v>
      </c>
      <c r="T2088" s="297">
        <v>3.292977766299422E-4</v>
      </c>
      <c r="U2088" s="298">
        <v>2.6386233437049422</v>
      </c>
      <c r="V2088" s="295"/>
      <c r="W2088" s="295"/>
      <c r="X2088" s="295"/>
      <c r="Y2088" s="313"/>
      <c r="Z2088" s="313"/>
      <c r="AA2088" s="301"/>
      <c r="AB2088" s="295"/>
    </row>
    <row r="2089" spans="1:28" ht="15">
      <c r="A2089" s="247" t="s">
        <v>176</v>
      </c>
      <c r="B2089" s="287" t="s">
        <v>6356</v>
      </c>
      <c r="C2089" s="287" t="s">
        <v>6357</v>
      </c>
      <c r="D2089" s="305">
        <v>8</v>
      </c>
      <c r="E2089" s="287" t="s">
        <v>38</v>
      </c>
      <c r="F2089" s="289">
        <v>43707</v>
      </c>
      <c r="G2089" s="290" t="s">
        <v>729</v>
      </c>
      <c r="H2089" s="290" t="s">
        <v>1282</v>
      </c>
      <c r="I2089" s="291">
        <v>-0.32722282000000003</v>
      </c>
      <c r="J2089" s="291">
        <v>2</v>
      </c>
      <c r="K2089" s="290" t="s">
        <v>815</v>
      </c>
      <c r="L2089" s="292">
        <v>219.75</v>
      </c>
      <c r="M2089" s="293" t="s">
        <v>1283</v>
      </c>
      <c r="N2089" s="293" t="s">
        <v>1284</v>
      </c>
      <c r="O2089" s="294" t="s">
        <v>458</v>
      </c>
      <c r="P2089" s="295">
        <v>-0.100916624</v>
      </c>
      <c r="Q2089" s="295" t="s">
        <v>408</v>
      </c>
      <c r="R2089" s="296">
        <v>0</v>
      </c>
      <c r="S2089" s="297">
        <v>2.4689777176293295E-3</v>
      </c>
      <c r="T2089" s="297">
        <v>1.8540181993720766E-3</v>
      </c>
      <c r="U2089" s="298">
        <v>1.3316901195821751</v>
      </c>
      <c r="V2089" s="295"/>
      <c r="W2089" s="295"/>
      <c r="X2089" s="295"/>
      <c r="Y2089" s="313"/>
      <c r="Z2089" s="313"/>
      <c r="AA2089" s="301"/>
      <c r="AB2089" s="295"/>
    </row>
    <row r="2090" spans="1:28" ht="15">
      <c r="A2090" s="247" t="s">
        <v>6358</v>
      </c>
      <c r="B2090" s="287" t="s">
        <v>6359</v>
      </c>
      <c r="C2090" s="287" t="s">
        <v>6360</v>
      </c>
      <c r="D2090" s="305">
        <v>9</v>
      </c>
      <c r="E2090" s="287" t="s">
        <v>38</v>
      </c>
      <c r="F2090" s="289">
        <v>43707</v>
      </c>
      <c r="G2090" s="290" t="s">
        <v>729</v>
      </c>
      <c r="H2090" s="290" t="s">
        <v>6361</v>
      </c>
      <c r="I2090" s="291">
        <v>-0.26655656</v>
      </c>
      <c r="J2090" s="291">
        <v>1</v>
      </c>
      <c r="K2090" s="290" t="s">
        <v>815</v>
      </c>
      <c r="L2090" s="292">
        <v>48.07</v>
      </c>
      <c r="M2090" s="293" t="s">
        <v>6362</v>
      </c>
      <c r="N2090" s="293" t="s">
        <v>6363</v>
      </c>
      <c r="O2090" s="294" t="s">
        <v>458</v>
      </c>
      <c r="P2090" s="295">
        <v>4.1206956000000003</v>
      </c>
      <c r="Q2090" s="295" t="s">
        <v>484</v>
      </c>
      <c r="R2090" s="296">
        <v>0</v>
      </c>
      <c r="S2090" s="297">
        <v>2.8863810837362804E-3</v>
      </c>
      <c r="T2090" s="297">
        <v>3.2258300368486863E-3</v>
      </c>
      <c r="U2090" s="298">
        <v>0.89477159390455252</v>
      </c>
      <c r="V2090" s="295"/>
      <c r="W2090" s="295"/>
      <c r="X2090" s="295"/>
      <c r="Y2090" s="313"/>
      <c r="Z2090" s="313"/>
      <c r="AA2090" s="301"/>
      <c r="AB2090" s="295"/>
    </row>
    <row r="2091" spans="1:28" ht="15">
      <c r="A2091" s="247" t="s">
        <v>6364</v>
      </c>
      <c r="B2091" s="287" t="s">
        <v>6365</v>
      </c>
      <c r="C2091" s="287" t="s">
        <v>6366</v>
      </c>
      <c r="D2091" s="305">
        <v>10</v>
      </c>
      <c r="E2091" s="287" t="s">
        <v>38</v>
      </c>
      <c r="F2091" s="289">
        <v>43707</v>
      </c>
      <c r="G2091" s="290" t="s">
        <v>729</v>
      </c>
      <c r="H2091" s="290" t="s">
        <v>1317</v>
      </c>
      <c r="I2091" s="291">
        <v>-0.28877658</v>
      </c>
      <c r="J2091" s="291">
        <v>1</v>
      </c>
      <c r="K2091" s="290" t="s">
        <v>815</v>
      </c>
      <c r="L2091" s="292">
        <v>46.62</v>
      </c>
      <c r="M2091" s="293" t="s">
        <v>1318</v>
      </c>
      <c r="N2091" s="293" t="s">
        <v>1319</v>
      </c>
      <c r="O2091" s="294" t="s">
        <v>458</v>
      </c>
      <c r="P2091" s="295">
        <v>-6.0088340000000002</v>
      </c>
      <c r="Q2091" s="295" t="s">
        <v>408</v>
      </c>
      <c r="R2091" s="296">
        <v>0</v>
      </c>
      <c r="S2091" s="297">
        <v>1.028523888763216E-3</v>
      </c>
      <c r="T2091" s="297">
        <v>7.8265312647059519E-4</v>
      </c>
      <c r="U2091" s="298">
        <v>1.3141503610946839</v>
      </c>
      <c r="V2091" s="295"/>
      <c r="W2091" s="295"/>
      <c r="X2091" s="295"/>
      <c r="Y2091" s="313"/>
      <c r="Z2091" s="313"/>
      <c r="AA2091" s="301"/>
      <c r="AB2091" s="295"/>
    </row>
    <row r="2092" spans="1:28" ht="15">
      <c r="A2092" s="247" t="s">
        <v>176</v>
      </c>
      <c r="B2092" s="287" t="s">
        <v>6367</v>
      </c>
      <c r="C2092" s="287" t="s">
        <v>6368</v>
      </c>
      <c r="D2092" s="305">
        <v>11</v>
      </c>
      <c r="E2092" s="287" t="s">
        <v>38</v>
      </c>
      <c r="F2092" s="289">
        <v>43707</v>
      </c>
      <c r="G2092" s="290" t="s">
        <v>729</v>
      </c>
      <c r="H2092" s="290" t="s">
        <v>838</v>
      </c>
      <c r="I2092" s="291">
        <v>-0.43398874999999998</v>
      </c>
      <c r="J2092" s="291">
        <v>5</v>
      </c>
      <c r="K2092" s="290" t="s">
        <v>815</v>
      </c>
      <c r="L2092" s="292">
        <v>11.38</v>
      </c>
      <c r="M2092" s="293" t="s">
        <v>839</v>
      </c>
      <c r="N2092" s="293" t="s">
        <v>840</v>
      </c>
      <c r="O2092" s="294" t="s">
        <v>458</v>
      </c>
      <c r="P2092" s="295">
        <v>-4.2183640000000002</v>
      </c>
      <c r="Q2092" s="295" t="s">
        <v>447</v>
      </c>
      <c r="R2092" s="296">
        <v>0</v>
      </c>
      <c r="S2092" s="297">
        <v>5.6221045720344251E-6</v>
      </c>
      <c r="T2092" s="297">
        <v>4.5537711003171516E-4</v>
      </c>
      <c r="U2092" s="298">
        <v>1.2346041222060697E-2</v>
      </c>
      <c r="V2092" s="295"/>
      <c r="W2092" s="295"/>
      <c r="X2092" s="295"/>
      <c r="Y2092" s="313"/>
      <c r="Z2092" s="313"/>
      <c r="AA2092" s="301"/>
      <c r="AB2092" s="295"/>
    </row>
    <row r="2093" spans="1:28" ht="15">
      <c r="A2093" s="247" t="s">
        <v>176</v>
      </c>
      <c r="B2093" s="287" t="s">
        <v>6369</v>
      </c>
      <c r="C2093" s="287" t="s">
        <v>6370</v>
      </c>
      <c r="D2093" s="305">
        <v>12</v>
      </c>
      <c r="E2093" s="287" t="s">
        <v>38</v>
      </c>
      <c r="F2093" s="289">
        <v>43707</v>
      </c>
      <c r="G2093" s="290" t="s">
        <v>729</v>
      </c>
      <c r="H2093" s="290" t="s">
        <v>2547</v>
      </c>
      <c r="I2093" s="291">
        <v>-0.40021311999999998</v>
      </c>
      <c r="J2093" s="291">
        <v>6</v>
      </c>
      <c r="K2093" s="290" t="s">
        <v>815</v>
      </c>
      <c r="L2093" s="292">
        <v>42.78</v>
      </c>
      <c r="M2093" s="293" t="s">
        <v>2548</v>
      </c>
      <c r="N2093" s="293" t="s">
        <v>2549</v>
      </c>
      <c r="O2093" s="294" t="s">
        <v>458</v>
      </c>
      <c r="P2093" s="295">
        <v>-14.071441</v>
      </c>
      <c r="Q2093" s="295" t="s">
        <v>484</v>
      </c>
      <c r="R2093" s="296">
        <v>0</v>
      </c>
      <c r="S2093" s="297">
        <v>1.239477091290422E-4</v>
      </c>
      <c r="T2093" s="297">
        <v>1.6366278026139344E-4</v>
      </c>
      <c r="U2093" s="298">
        <v>0.75733596197669106</v>
      </c>
      <c r="V2093" s="295"/>
      <c r="W2093" s="295"/>
      <c r="X2093" s="295"/>
      <c r="Y2093" s="313"/>
      <c r="Z2093" s="313"/>
      <c r="AA2093" s="301"/>
      <c r="AB2093" s="295"/>
    </row>
    <row r="2094" spans="1:28" ht="15">
      <c r="A2094" s="247" t="s">
        <v>176</v>
      </c>
      <c r="B2094" s="287" t="s">
        <v>6371</v>
      </c>
      <c r="C2094" s="287" t="s">
        <v>6372</v>
      </c>
      <c r="D2094" s="305">
        <v>13</v>
      </c>
      <c r="E2094" s="287" t="s">
        <v>38</v>
      </c>
      <c r="F2094" s="289">
        <v>43707</v>
      </c>
      <c r="G2094" s="290" t="s">
        <v>729</v>
      </c>
      <c r="H2094" s="290" t="s">
        <v>2557</v>
      </c>
      <c r="I2094" s="291">
        <v>-0.28778707999999997</v>
      </c>
      <c r="J2094" s="291">
        <v>2</v>
      </c>
      <c r="K2094" s="290" t="s">
        <v>815</v>
      </c>
      <c r="L2094" s="292">
        <v>73.150000000000006</v>
      </c>
      <c r="M2094" s="293" t="s">
        <v>2558</v>
      </c>
      <c r="N2094" s="293" t="s">
        <v>2559</v>
      </c>
      <c r="O2094" s="294" t="s">
        <v>458</v>
      </c>
      <c r="P2094" s="295">
        <v>-30.384927999999999</v>
      </c>
      <c r="Q2094" s="295" t="s">
        <v>456</v>
      </c>
      <c r="R2094" s="296">
        <v>0</v>
      </c>
      <c r="S2094" s="297">
        <v>1.9210088105865908E-3</v>
      </c>
      <c r="T2094" s="297">
        <v>5.9415456842947174E-4</v>
      </c>
      <c r="U2094" s="298">
        <v>3.2331802407316195</v>
      </c>
      <c r="V2094" s="295"/>
      <c r="W2094" s="295"/>
      <c r="X2094" s="295"/>
      <c r="Y2094" s="313"/>
      <c r="Z2094" s="313"/>
      <c r="AA2094" s="301"/>
      <c r="AB2094" s="295"/>
    </row>
    <row r="2095" spans="1:28" ht="15">
      <c r="A2095" s="247" t="s">
        <v>176</v>
      </c>
      <c r="B2095" s="287" t="s">
        <v>6373</v>
      </c>
      <c r="C2095" s="287" t="s">
        <v>6374</v>
      </c>
      <c r="D2095" s="305">
        <v>14</v>
      </c>
      <c r="E2095" s="287" t="s">
        <v>38</v>
      </c>
      <c r="F2095" s="289">
        <v>43707</v>
      </c>
      <c r="G2095" s="290" t="s">
        <v>729</v>
      </c>
      <c r="H2095" s="290" t="s">
        <v>2562</v>
      </c>
      <c r="I2095" s="291">
        <v>-0.38774836000000001</v>
      </c>
      <c r="J2095" s="291">
        <v>9</v>
      </c>
      <c r="K2095" s="290" t="s">
        <v>815</v>
      </c>
      <c r="L2095" s="292">
        <v>33.22</v>
      </c>
      <c r="M2095" s="293" t="s">
        <v>2563</v>
      </c>
      <c r="N2095" s="293" t="s">
        <v>2564</v>
      </c>
      <c r="O2095" s="294" t="s">
        <v>458</v>
      </c>
      <c r="P2095" s="295">
        <v>-10.543303999999999</v>
      </c>
      <c r="Q2095" s="295" t="s">
        <v>447</v>
      </c>
      <c r="R2095" s="296">
        <v>0</v>
      </c>
      <c r="S2095" s="297">
        <v>2.2073458788111116E-4</v>
      </c>
      <c r="T2095" s="297">
        <v>3.8151836302835354E-4</v>
      </c>
      <c r="U2095" s="298">
        <v>0.57856871194613169</v>
      </c>
      <c r="V2095" s="295"/>
      <c r="W2095" s="295"/>
      <c r="X2095" s="295"/>
      <c r="Y2095" s="313"/>
      <c r="Z2095" s="313"/>
      <c r="AA2095" s="301"/>
      <c r="AB2095" s="295"/>
    </row>
    <row r="2096" spans="1:28" ht="15">
      <c r="A2096" s="247" t="s">
        <v>176</v>
      </c>
      <c r="B2096" s="287" t="s">
        <v>6375</v>
      </c>
      <c r="C2096" s="287" t="s">
        <v>6376</v>
      </c>
      <c r="D2096" s="305">
        <v>15</v>
      </c>
      <c r="E2096" s="287" t="s">
        <v>38</v>
      </c>
      <c r="F2096" s="289">
        <v>43707</v>
      </c>
      <c r="G2096" s="290" t="s">
        <v>729</v>
      </c>
      <c r="H2096" s="290" t="s">
        <v>543</v>
      </c>
      <c r="I2096" s="291">
        <v>-0.37106919999999999</v>
      </c>
      <c r="J2096" s="291">
        <v>4</v>
      </c>
      <c r="K2096" s="290" t="s">
        <v>815</v>
      </c>
      <c r="L2096" s="292">
        <v>21.99</v>
      </c>
      <c r="M2096" s="293" t="s">
        <v>544</v>
      </c>
      <c r="N2096" s="293" t="s">
        <v>545</v>
      </c>
      <c r="O2096" s="294" t="s">
        <v>458</v>
      </c>
      <c r="P2096" s="295">
        <v>-10.518521</v>
      </c>
      <c r="Q2096" s="295" t="s">
        <v>484</v>
      </c>
      <c r="R2096" s="296">
        <v>0</v>
      </c>
      <c r="S2096" s="297">
        <v>2.5896287985184021E-4</v>
      </c>
      <c r="T2096" s="297">
        <v>3.8110823352843374E-4</v>
      </c>
      <c r="U2096" s="298">
        <v>0.67949956749627527</v>
      </c>
      <c r="V2096" s="295"/>
      <c r="W2096" s="295"/>
      <c r="X2096" s="295"/>
      <c r="Y2096" s="313"/>
      <c r="Z2096" s="313"/>
      <c r="AA2096" s="301"/>
      <c r="AB2096" s="295"/>
    </row>
    <row r="2097" spans="1:28" ht="15">
      <c r="A2097" s="247" t="s">
        <v>176</v>
      </c>
      <c r="B2097" s="287" t="s">
        <v>6377</v>
      </c>
      <c r="C2097" s="287" t="s">
        <v>6378</v>
      </c>
      <c r="D2097" s="305">
        <v>16</v>
      </c>
      <c r="E2097" s="287" t="s">
        <v>38</v>
      </c>
      <c r="F2097" s="289">
        <v>43707</v>
      </c>
      <c r="G2097" s="290" t="s">
        <v>729</v>
      </c>
      <c r="H2097" s="290" t="s">
        <v>550</v>
      </c>
      <c r="I2097" s="291">
        <v>-0.65701790000000004</v>
      </c>
      <c r="J2097" s="291">
        <v>3</v>
      </c>
      <c r="K2097" s="290" t="s">
        <v>815</v>
      </c>
      <c r="L2097" s="292">
        <v>67.930000000000007</v>
      </c>
      <c r="M2097" s="293" t="s">
        <v>551</v>
      </c>
      <c r="N2097" s="293" t="s">
        <v>552</v>
      </c>
      <c r="O2097" s="294" t="s">
        <v>458</v>
      </c>
      <c r="P2097" s="295">
        <v>-3.312093</v>
      </c>
      <c r="Q2097" s="295" t="s">
        <v>447</v>
      </c>
      <c r="R2097" s="296">
        <v>0</v>
      </c>
      <c r="S2097" s="297">
        <v>2.5000632214030954E-3</v>
      </c>
      <c r="T2097" s="297">
        <v>2.0923734237602676E-3</v>
      </c>
      <c r="U2097" s="298">
        <v>1.1948456202957101</v>
      </c>
      <c r="V2097" s="295"/>
      <c r="W2097" s="295"/>
      <c r="X2097" s="295"/>
      <c r="Y2097" s="313"/>
      <c r="Z2097" s="313"/>
      <c r="AA2097" s="301"/>
      <c r="AB2097" s="295"/>
    </row>
    <row r="2098" spans="1:28" ht="15">
      <c r="A2098" s="247" t="s">
        <v>176</v>
      </c>
      <c r="B2098" s="287" t="s">
        <v>6379</v>
      </c>
      <c r="C2098" s="287" t="s">
        <v>6380</v>
      </c>
      <c r="D2098" s="305">
        <v>17</v>
      </c>
      <c r="E2098" s="287" t="s">
        <v>38</v>
      </c>
      <c r="F2098" s="289">
        <v>43707</v>
      </c>
      <c r="G2098" s="290" t="s">
        <v>729</v>
      </c>
      <c r="H2098" s="290" t="s">
        <v>2305</v>
      </c>
      <c r="I2098" s="291">
        <v>-0.27387296999999999</v>
      </c>
      <c r="J2098" s="291">
        <v>3</v>
      </c>
      <c r="K2098" s="290" t="s">
        <v>815</v>
      </c>
      <c r="L2098" s="292">
        <v>74.19</v>
      </c>
      <c r="M2098" s="293" t="s">
        <v>2306</v>
      </c>
      <c r="N2098" s="293" t="s">
        <v>2307</v>
      </c>
      <c r="O2098" s="294" t="s">
        <v>458</v>
      </c>
      <c r="P2098" s="295">
        <v>-9.6680220000000006</v>
      </c>
      <c r="Q2098" s="295" t="s">
        <v>484</v>
      </c>
      <c r="R2098" s="296">
        <v>0</v>
      </c>
      <c r="S2098" s="297">
        <v>4.3565442590616336E-3</v>
      </c>
      <c r="T2098" s="297">
        <v>1.7628887539072947E-3</v>
      </c>
      <c r="U2098" s="298">
        <v>2.471253077884648</v>
      </c>
      <c r="V2098" s="295"/>
      <c r="W2098" s="295"/>
      <c r="X2098" s="295"/>
      <c r="Y2098" s="313"/>
      <c r="Z2098" s="313"/>
      <c r="AA2098" s="301"/>
      <c r="AB2098" s="295"/>
    </row>
    <row r="2099" spans="1:28" ht="15">
      <c r="A2099" s="247" t="s">
        <v>176</v>
      </c>
      <c r="B2099" s="287" t="s">
        <v>6381</v>
      </c>
      <c r="C2099" s="287" t="s">
        <v>6382</v>
      </c>
      <c r="D2099" s="305">
        <v>18</v>
      </c>
      <c r="E2099" s="287" t="s">
        <v>38</v>
      </c>
      <c r="F2099" s="289">
        <v>43707</v>
      </c>
      <c r="G2099" s="290" t="s">
        <v>729</v>
      </c>
      <c r="H2099" s="290" t="s">
        <v>2577</v>
      </c>
      <c r="I2099" s="291">
        <v>-0.30096328</v>
      </c>
      <c r="J2099" s="291">
        <v>2</v>
      </c>
      <c r="K2099" s="290" t="s">
        <v>815</v>
      </c>
      <c r="L2099" s="292">
        <v>158.61000000000001</v>
      </c>
      <c r="M2099" s="293" t="s">
        <v>2578</v>
      </c>
      <c r="N2099" s="293" t="s">
        <v>2579</v>
      </c>
      <c r="O2099" s="294" t="s">
        <v>458</v>
      </c>
      <c r="P2099" s="295">
        <v>-5.7878375000000002</v>
      </c>
      <c r="Q2099" s="295" t="s">
        <v>404</v>
      </c>
      <c r="R2099" s="296">
        <v>0</v>
      </c>
      <c r="S2099" s="297">
        <v>2.8753290857269674E-3</v>
      </c>
      <c r="T2099" s="297">
        <v>1.542446793833759E-3</v>
      </c>
      <c r="U2099" s="298">
        <v>1.8641350205541438</v>
      </c>
      <c r="V2099" s="295"/>
      <c r="W2099" s="295"/>
      <c r="X2099" s="295"/>
      <c r="Y2099" s="313"/>
      <c r="Z2099" s="313"/>
      <c r="AA2099" s="301"/>
      <c r="AB2099" s="295"/>
    </row>
    <row r="2100" spans="1:28" ht="15">
      <c r="A2100" s="247" t="s">
        <v>176</v>
      </c>
      <c r="B2100" s="287" t="s">
        <v>6383</v>
      </c>
      <c r="C2100" s="287" t="s">
        <v>6384</v>
      </c>
      <c r="D2100" s="305">
        <v>19</v>
      </c>
      <c r="E2100" s="287" t="s">
        <v>38</v>
      </c>
      <c r="F2100" s="289">
        <v>43707</v>
      </c>
      <c r="G2100" s="290" t="s">
        <v>729</v>
      </c>
      <c r="H2100" s="290" t="s">
        <v>2584</v>
      </c>
      <c r="I2100" s="291">
        <v>-0.35749589999999998</v>
      </c>
      <c r="J2100" s="291">
        <v>3</v>
      </c>
      <c r="K2100" s="290" t="s">
        <v>815</v>
      </c>
      <c r="L2100" s="292">
        <v>15.79</v>
      </c>
      <c r="M2100" s="293" t="s">
        <v>2585</v>
      </c>
      <c r="N2100" s="293" t="s">
        <v>2586</v>
      </c>
      <c r="O2100" s="294" t="s">
        <v>458</v>
      </c>
      <c r="P2100" s="295">
        <v>-8.4615345000000008</v>
      </c>
      <c r="Q2100" s="295" t="s">
        <v>399</v>
      </c>
      <c r="R2100" s="296">
        <v>0</v>
      </c>
      <c r="S2100" s="297">
        <v>2.0917278155687356E-4</v>
      </c>
      <c r="T2100" s="297">
        <v>1.5162809805230925E-4</v>
      </c>
      <c r="U2100" s="298">
        <v>1.3795120049894203</v>
      </c>
      <c r="V2100" s="295"/>
      <c r="W2100" s="295"/>
      <c r="X2100" s="295"/>
      <c r="Y2100" s="313"/>
      <c r="Z2100" s="313"/>
      <c r="AA2100" s="301"/>
      <c r="AB2100" s="295"/>
    </row>
    <row r="2101" spans="1:28" ht="15">
      <c r="A2101" s="247" t="s">
        <v>176</v>
      </c>
      <c r="B2101" s="287" t="s">
        <v>6385</v>
      </c>
      <c r="C2101" s="287" t="s">
        <v>6386</v>
      </c>
      <c r="D2101" s="305">
        <v>20</v>
      </c>
      <c r="E2101" s="287" t="s">
        <v>38</v>
      </c>
      <c r="F2101" s="289">
        <v>43707</v>
      </c>
      <c r="G2101" s="290" t="s">
        <v>729</v>
      </c>
      <c r="H2101" s="290" t="s">
        <v>2589</v>
      </c>
      <c r="I2101" s="291">
        <v>-0.42341440000000002</v>
      </c>
      <c r="J2101" s="291">
        <v>9</v>
      </c>
      <c r="K2101" s="290" t="s">
        <v>815</v>
      </c>
      <c r="L2101" s="292">
        <v>18.84</v>
      </c>
      <c r="M2101" s="293" t="s">
        <v>2590</v>
      </c>
      <c r="N2101" s="293" t="s">
        <v>2591</v>
      </c>
      <c r="O2101" s="294" t="s">
        <v>458</v>
      </c>
      <c r="P2101" s="295">
        <v>-14.565218</v>
      </c>
      <c r="Q2101" s="295" t="s">
        <v>484</v>
      </c>
      <c r="R2101" s="296">
        <v>0</v>
      </c>
      <c r="S2101" s="297">
        <v>9.3028835656197768E-4</v>
      </c>
      <c r="T2101" s="297">
        <v>6.55686017447374E-4</v>
      </c>
      <c r="U2101" s="298">
        <v>1.4188015785110799</v>
      </c>
      <c r="V2101" s="295"/>
      <c r="W2101" s="295"/>
      <c r="X2101" s="295"/>
      <c r="Y2101" s="313"/>
      <c r="Z2101" s="313"/>
      <c r="AA2101" s="301"/>
      <c r="AB2101" s="295"/>
    </row>
    <row r="2102" spans="1:28" ht="15">
      <c r="A2102" s="247" t="s">
        <v>176</v>
      </c>
      <c r="B2102" s="287" t="s">
        <v>6387</v>
      </c>
      <c r="C2102" s="287" t="s">
        <v>6388</v>
      </c>
      <c r="D2102" s="305">
        <v>21</v>
      </c>
      <c r="E2102" s="287" t="s">
        <v>38</v>
      </c>
      <c r="F2102" s="289">
        <v>43707</v>
      </c>
      <c r="G2102" s="290" t="s">
        <v>729</v>
      </c>
      <c r="H2102" s="290" t="s">
        <v>2594</v>
      </c>
      <c r="I2102" s="291">
        <v>-0.33212554</v>
      </c>
      <c r="J2102" s="291">
        <v>4</v>
      </c>
      <c r="K2102" s="290" t="s">
        <v>815</v>
      </c>
      <c r="L2102" s="292">
        <v>44.36</v>
      </c>
      <c r="M2102" s="293" t="s">
        <v>2595</v>
      </c>
      <c r="N2102" s="293" t="s">
        <v>2596</v>
      </c>
      <c r="O2102" s="294" t="s">
        <v>458</v>
      </c>
      <c r="P2102" s="295">
        <v>1.1653543</v>
      </c>
      <c r="Q2102" s="295" t="s">
        <v>447</v>
      </c>
      <c r="R2102" s="296">
        <v>0</v>
      </c>
      <c r="S2102" s="297">
        <v>3.4083992627777133E-5</v>
      </c>
      <c r="T2102" s="297">
        <v>2.9020415394865988E-4</v>
      </c>
      <c r="U2102" s="298">
        <v>0.1174483278892243</v>
      </c>
      <c r="V2102" s="295"/>
      <c r="W2102" s="295"/>
      <c r="X2102" s="295"/>
      <c r="Y2102" s="313"/>
      <c r="Z2102" s="313"/>
      <c r="AA2102" s="301"/>
      <c r="AB2102" s="295"/>
    </row>
    <row r="2103" spans="1:28" ht="15">
      <c r="A2103" s="247" t="s">
        <v>176</v>
      </c>
      <c r="B2103" s="287" t="s">
        <v>6389</v>
      </c>
      <c r="C2103" s="287" t="s">
        <v>6390</v>
      </c>
      <c r="D2103" s="305">
        <v>22</v>
      </c>
      <c r="E2103" s="287" t="s">
        <v>38</v>
      </c>
      <c r="F2103" s="289">
        <v>43707</v>
      </c>
      <c r="G2103" s="290" t="s">
        <v>729</v>
      </c>
      <c r="H2103" s="290" t="s">
        <v>3363</v>
      </c>
      <c r="I2103" s="291">
        <v>-0.31917583999999999</v>
      </c>
      <c r="J2103" s="291">
        <v>2</v>
      </c>
      <c r="K2103" s="290" t="s">
        <v>815</v>
      </c>
      <c r="L2103" s="292">
        <v>47.26</v>
      </c>
      <c r="M2103" s="293" t="s">
        <v>3364</v>
      </c>
      <c r="N2103" s="293" t="s">
        <v>3365</v>
      </c>
      <c r="O2103" s="294" t="s">
        <v>458</v>
      </c>
      <c r="P2103" s="295">
        <v>-6.1269939999999998</v>
      </c>
      <c r="Q2103" s="295" t="s">
        <v>408</v>
      </c>
      <c r="R2103" s="296">
        <v>0</v>
      </c>
      <c r="S2103" s="297">
        <v>4.6570820702371408E-5</v>
      </c>
      <c r="T2103" s="297">
        <v>3.0992932102769653E-4</v>
      </c>
      <c r="U2103" s="298">
        <v>0.15026271327910162</v>
      </c>
      <c r="V2103" s="295"/>
      <c r="W2103" s="295"/>
      <c r="X2103" s="295"/>
      <c r="Y2103" s="313"/>
      <c r="Z2103" s="313"/>
      <c r="AA2103" s="301"/>
      <c r="AB2103" s="295"/>
    </row>
    <row r="2104" spans="1:28" ht="15">
      <c r="A2104" s="247" t="s">
        <v>176</v>
      </c>
      <c r="B2104" s="287" t="s">
        <v>6391</v>
      </c>
      <c r="C2104" s="287" t="s">
        <v>6392</v>
      </c>
      <c r="D2104" s="305">
        <v>23</v>
      </c>
      <c r="E2104" s="287" t="s">
        <v>38</v>
      </c>
      <c r="F2104" s="289">
        <v>43707</v>
      </c>
      <c r="G2104" s="290" t="s">
        <v>729</v>
      </c>
      <c r="H2104" s="290" t="s">
        <v>938</v>
      </c>
      <c r="I2104" s="291">
        <v>-0.45066076999999999</v>
      </c>
      <c r="J2104" s="291">
        <v>20</v>
      </c>
      <c r="K2104" s="290" t="s">
        <v>815</v>
      </c>
      <c r="L2104" s="292">
        <v>25.52</v>
      </c>
      <c r="M2104" s="293" t="s">
        <v>939</v>
      </c>
      <c r="N2104" s="293" t="s">
        <v>940</v>
      </c>
      <c r="O2104" s="294" t="s">
        <v>458</v>
      </c>
      <c r="P2104" s="295">
        <v>-3.5613774999999999</v>
      </c>
      <c r="Q2104" s="295" t="s">
        <v>280</v>
      </c>
      <c r="R2104" s="296">
        <v>0</v>
      </c>
      <c r="S2104" s="297">
        <v>1.3984266085628947E-4</v>
      </c>
      <c r="T2104" s="297">
        <v>6.6722942488973286E-4</v>
      </c>
      <c r="U2104" s="298">
        <v>0.20958707101294288</v>
      </c>
      <c r="V2104" s="295"/>
      <c r="W2104" s="295"/>
      <c r="X2104" s="295"/>
      <c r="Y2104" s="313"/>
      <c r="Z2104" s="313"/>
      <c r="AA2104" s="301"/>
      <c r="AB2104" s="295"/>
    </row>
    <row r="2105" spans="1:28" ht="15">
      <c r="A2105" s="247" t="s">
        <v>6393</v>
      </c>
      <c r="B2105" s="287" t="s">
        <v>6394</v>
      </c>
      <c r="C2105" s="287" t="s">
        <v>6395</v>
      </c>
      <c r="D2105" s="305">
        <v>24</v>
      </c>
      <c r="E2105" s="287" t="s">
        <v>38</v>
      </c>
      <c r="F2105" s="289">
        <v>43707</v>
      </c>
      <c r="G2105" s="290" t="s">
        <v>729</v>
      </c>
      <c r="H2105" s="290" t="s">
        <v>4523</v>
      </c>
      <c r="I2105" s="291">
        <v>-0.32825398</v>
      </c>
      <c r="J2105" s="291">
        <v>1</v>
      </c>
      <c r="K2105" s="290" t="s">
        <v>815</v>
      </c>
      <c r="L2105" s="292">
        <v>23.68</v>
      </c>
      <c r="M2105" s="293" t="s">
        <v>4524</v>
      </c>
      <c r="N2105" s="293" t="s">
        <v>4525</v>
      </c>
      <c r="O2105" s="294" t="s">
        <v>458</v>
      </c>
      <c r="P2105" s="295">
        <v>12.948954000000001</v>
      </c>
      <c r="Q2105" s="295" t="s">
        <v>404</v>
      </c>
      <c r="R2105" s="296">
        <v>0</v>
      </c>
      <c r="S2105" s="297">
        <v>2.1723036573784813E-4</v>
      </c>
      <c r="T2105" s="297">
        <v>7.9543297676581428E-4</v>
      </c>
      <c r="U2105" s="298">
        <v>0.2730970076461936</v>
      </c>
      <c r="V2105" s="295"/>
      <c r="W2105" s="295"/>
      <c r="X2105" s="295"/>
      <c r="Y2105" s="313"/>
      <c r="Z2105" s="313"/>
      <c r="AA2105" s="301"/>
      <c r="AB2105" s="295"/>
    </row>
    <row r="2106" spans="1:28" ht="15">
      <c r="A2106" s="247" t="s">
        <v>176</v>
      </c>
      <c r="B2106" s="287" t="s">
        <v>6396</v>
      </c>
      <c r="C2106" s="287" t="s">
        <v>6397</v>
      </c>
      <c r="D2106" s="305">
        <v>25</v>
      </c>
      <c r="E2106" s="287" t="s">
        <v>38</v>
      </c>
      <c r="F2106" s="289">
        <v>43707</v>
      </c>
      <c r="G2106" s="290" t="s">
        <v>729</v>
      </c>
      <c r="H2106" s="290" t="s">
        <v>1150</v>
      </c>
      <c r="I2106" s="291">
        <v>-0.43735105000000002</v>
      </c>
      <c r="J2106" s="291">
        <v>6</v>
      </c>
      <c r="K2106" s="290" t="s">
        <v>815</v>
      </c>
      <c r="L2106" s="292">
        <v>28.53</v>
      </c>
      <c r="M2106" s="293" t="s">
        <v>1151</v>
      </c>
      <c r="N2106" s="293" t="s">
        <v>1152</v>
      </c>
      <c r="O2106" s="294" t="s">
        <v>458</v>
      </c>
      <c r="P2106" s="295">
        <v>-5.9304056000000003</v>
      </c>
      <c r="Q2106" s="295" t="s">
        <v>447</v>
      </c>
      <c r="R2106" s="296">
        <v>0</v>
      </c>
      <c r="S2106" s="297">
        <v>5.7409658507071588E-8</v>
      </c>
      <c r="T2106" s="297">
        <v>1.2503752318276031E-4</v>
      </c>
      <c r="U2106" s="298">
        <v>4.5913944107129441E-4</v>
      </c>
      <c r="V2106" s="295"/>
      <c r="W2106" s="295"/>
      <c r="X2106" s="295"/>
      <c r="Y2106" s="313"/>
      <c r="Z2106" s="313"/>
      <c r="AA2106" s="301"/>
      <c r="AB2106" s="295"/>
    </row>
    <row r="2107" spans="1:28" ht="15">
      <c r="A2107" s="247" t="s">
        <v>176</v>
      </c>
      <c r="B2107" s="287" t="s">
        <v>6398</v>
      </c>
      <c r="C2107" s="287" t="s">
        <v>6399</v>
      </c>
      <c r="D2107" s="305">
        <v>26</v>
      </c>
      <c r="E2107" s="287" t="s">
        <v>38</v>
      </c>
      <c r="F2107" s="289">
        <v>43707</v>
      </c>
      <c r="G2107" s="290" t="s">
        <v>729</v>
      </c>
      <c r="H2107" s="290" t="s">
        <v>2610</v>
      </c>
      <c r="I2107" s="291">
        <v>-0.37811220000000001</v>
      </c>
      <c r="J2107" s="291">
        <v>4</v>
      </c>
      <c r="K2107" s="290" t="s">
        <v>815</v>
      </c>
      <c r="L2107" s="292">
        <v>14.76</v>
      </c>
      <c r="M2107" s="293" t="s">
        <v>2611</v>
      </c>
      <c r="N2107" s="293" t="s">
        <v>2612</v>
      </c>
      <c r="O2107" s="294" t="s">
        <v>458</v>
      </c>
      <c r="P2107" s="295">
        <v>-10.074788</v>
      </c>
      <c r="Q2107" s="295" t="s">
        <v>408</v>
      </c>
      <c r="R2107" s="296">
        <v>0</v>
      </c>
      <c r="S2107" s="297">
        <v>1.0738869036378663E-4</v>
      </c>
      <c r="T2107" s="297">
        <v>1.9537134960213089E-4</v>
      </c>
      <c r="U2107" s="298">
        <v>0.5496644752799279</v>
      </c>
      <c r="V2107" s="295"/>
      <c r="W2107" s="295"/>
      <c r="X2107" s="295"/>
      <c r="Y2107" s="313"/>
      <c r="Z2107" s="313"/>
      <c r="AA2107" s="301"/>
      <c r="AB2107" s="295"/>
    </row>
    <row r="2108" spans="1:28" ht="15">
      <c r="A2108" s="247" t="s">
        <v>176</v>
      </c>
      <c r="B2108" s="287" t="s">
        <v>6400</v>
      </c>
      <c r="C2108" s="287" t="s">
        <v>6401</v>
      </c>
      <c r="D2108" s="305">
        <v>27</v>
      </c>
      <c r="E2108" s="287" t="s">
        <v>38</v>
      </c>
      <c r="F2108" s="289">
        <v>43707</v>
      </c>
      <c r="G2108" s="290" t="s">
        <v>729</v>
      </c>
      <c r="H2108" s="290" t="s">
        <v>2616</v>
      </c>
      <c r="I2108" s="291">
        <v>-0.34588563</v>
      </c>
      <c r="J2108" s="291">
        <v>4</v>
      </c>
      <c r="K2108" s="290" t="s">
        <v>815</v>
      </c>
      <c r="L2108" s="292">
        <v>11.84</v>
      </c>
      <c r="M2108" s="293" t="s">
        <v>2617</v>
      </c>
      <c r="N2108" s="293" t="s">
        <v>2618</v>
      </c>
      <c r="O2108" s="294" t="s">
        <v>458</v>
      </c>
      <c r="P2108" s="295">
        <v>-14.356786</v>
      </c>
      <c r="Q2108" s="295" t="s">
        <v>484</v>
      </c>
      <c r="R2108" s="296">
        <v>0</v>
      </c>
      <c r="S2108" s="297">
        <v>4.8139618462524476E-4</v>
      </c>
      <c r="T2108" s="297">
        <v>4.0689122543533478E-4</v>
      </c>
      <c r="U2108" s="298">
        <v>1.1831078050655843</v>
      </c>
      <c r="V2108" s="295"/>
      <c r="W2108" s="295"/>
      <c r="X2108" s="295"/>
      <c r="Y2108" s="313"/>
      <c r="Z2108" s="313"/>
      <c r="AA2108" s="301"/>
      <c r="AB2108" s="295"/>
    </row>
    <row r="2109" spans="1:28" ht="15">
      <c r="A2109" s="247" t="s">
        <v>176</v>
      </c>
      <c r="B2109" s="287" t="s">
        <v>6402</v>
      </c>
      <c r="C2109" s="287" t="s">
        <v>6403</v>
      </c>
      <c r="D2109" s="305">
        <v>28</v>
      </c>
      <c r="E2109" s="287" t="s">
        <v>38</v>
      </c>
      <c r="F2109" s="289">
        <v>43707</v>
      </c>
      <c r="G2109" s="290" t="s">
        <v>729</v>
      </c>
      <c r="H2109" s="290" t="s">
        <v>2621</v>
      </c>
      <c r="I2109" s="291">
        <v>-0.31474054000000001</v>
      </c>
      <c r="J2109" s="291">
        <v>4</v>
      </c>
      <c r="K2109" s="290" t="s">
        <v>815</v>
      </c>
      <c r="L2109" s="292">
        <v>49.21</v>
      </c>
      <c r="M2109" s="293" t="s">
        <v>2622</v>
      </c>
      <c r="N2109" s="293" t="s">
        <v>2623</v>
      </c>
      <c r="O2109" s="294" t="s">
        <v>458</v>
      </c>
      <c r="P2109" s="295">
        <v>-14.6479845</v>
      </c>
      <c r="Q2109" s="295" t="s">
        <v>280</v>
      </c>
      <c r="R2109" s="296">
        <v>0</v>
      </c>
      <c r="S2109" s="297">
        <v>5.3876083485096364E-4</v>
      </c>
      <c r="T2109" s="297">
        <v>1.2837513986382529E-3</v>
      </c>
      <c r="U2109" s="298">
        <v>0.41967692142143526</v>
      </c>
      <c r="V2109" s="295"/>
      <c r="W2109" s="295"/>
      <c r="X2109" s="295"/>
      <c r="Y2109" s="313"/>
      <c r="Z2109" s="313"/>
      <c r="AA2109" s="301"/>
      <c r="AB2109" s="295"/>
    </row>
    <row r="2110" spans="1:28" ht="15">
      <c r="A2110" s="247" t="s">
        <v>6404</v>
      </c>
      <c r="B2110" s="287" t="s">
        <v>6405</v>
      </c>
      <c r="C2110" s="287" t="s">
        <v>6406</v>
      </c>
      <c r="D2110" s="305">
        <v>29</v>
      </c>
      <c r="E2110" s="287" t="s">
        <v>38</v>
      </c>
      <c r="F2110" s="289">
        <v>43707</v>
      </c>
      <c r="G2110" s="290" t="s">
        <v>729</v>
      </c>
      <c r="H2110" s="290" t="s">
        <v>1426</v>
      </c>
      <c r="I2110" s="291">
        <v>-0.34918314</v>
      </c>
      <c r="J2110" s="291">
        <v>1</v>
      </c>
      <c r="K2110" s="290" t="s">
        <v>815</v>
      </c>
      <c r="L2110" s="292">
        <v>118.89</v>
      </c>
      <c r="M2110" s="293" t="s">
        <v>1427</v>
      </c>
      <c r="N2110" s="293" t="s">
        <v>1428</v>
      </c>
      <c r="O2110" s="294" t="s">
        <v>458</v>
      </c>
      <c r="P2110" s="295">
        <v>-5.0044180000000003</v>
      </c>
      <c r="Q2110" s="295" t="s">
        <v>447</v>
      </c>
      <c r="R2110" s="296">
        <v>0</v>
      </c>
      <c r="S2110" s="297">
        <v>2.5671593548558827E-4</v>
      </c>
      <c r="T2110" s="297">
        <v>2.9213392607690844E-4</v>
      </c>
      <c r="U2110" s="298">
        <v>0.87876111800176238</v>
      </c>
      <c r="V2110" s="295"/>
      <c r="W2110" s="295"/>
      <c r="X2110" s="295"/>
      <c r="Y2110" s="313"/>
      <c r="Z2110" s="313"/>
      <c r="AA2110" s="301"/>
      <c r="AB2110" s="295"/>
    </row>
    <row r="2111" spans="1:28" ht="15">
      <c r="A2111" s="247" t="s">
        <v>176</v>
      </c>
      <c r="B2111" s="287" t="s">
        <v>6407</v>
      </c>
      <c r="C2111" s="287" t="s">
        <v>6408</v>
      </c>
      <c r="D2111" s="305">
        <v>30</v>
      </c>
      <c r="E2111" s="287" t="s">
        <v>38</v>
      </c>
      <c r="F2111" s="289">
        <v>43707</v>
      </c>
      <c r="G2111" s="290" t="s">
        <v>729</v>
      </c>
      <c r="H2111" s="290" t="s">
        <v>945</v>
      </c>
      <c r="I2111" s="291">
        <v>-0.49394517999999998</v>
      </c>
      <c r="J2111" s="291">
        <v>6</v>
      </c>
      <c r="K2111" s="290" t="s">
        <v>815</v>
      </c>
      <c r="L2111" s="292">
        <v>20.43</v>
      </c>
      <c r="M2111" s="293" t="s">
        <v>946</v>
      </c>
      <c r="N2111" s="293" t="s">
        <v>947</v>
      </c>
      <c r="O2111" s="294" t="s">
        <v>458</v>
      </c>
      <c r="P2111" s="295">
        <v>-13.560033000000001</v>
      </c>
      <c r="Q2111" s="295" t="s">
        <v>484</v>
      </c>
      <c r="R2111" s="296">
        <v>0</v>
      </c>
      <c r="S2111" s="297">
        <v>3.3613147019773853E-4</v>
      </c>
      <c r="T2111" s="297">
        <v>3.0570516076487036E-4</v>
      </c>
      <c r="U2111" s="298">
        <v>1.0995282819457217</v>
      </c>
      <c r="V2111" s="295"/>
      <c r="W2111" s="295"/>
      <c r="X2111" s="295"/>
      <c r="Y2111" s="313"/>
      <c r="Z2111" s="313"/>
      <c r="AA2111" s="301"/>
      <c r="AB2111" s="295"/>
    </row>
    <row r="2112" spans="1:28" ht="15">
      <c r="A2112" s="247" t="s">
        <v>176</v>
      </c>
      <c r="B2112" s="287" t="s">
        <v>6409</v>
      </c>
      <c r="C2112" s="287" t="s">
        <v>6410</v>
      </c>
      <c r="D2112" s="305">
        <v>31</v>
      </c>
      <c r="E2112" s="287" t="s">
        <v>38</v>
      </c>
      <c r="F2112" s="289">
        <v>43707</v>
      </c>
      <c r="G2112" s="290" t="s">
        <v>729</v>
      </c>
      <c r="H2112" s="290" t="s">
        <v>951</v>
      </c>
      <c r="I2112" s="291">
        <v>-0.57196570000000002</v>
      </c>
      <c r="J2112" s="291">
        <v>10</v>
      </c>
      <c r="K2112" s="290" t="s">
        <v>815</v>
      </c>
      <c r="L2112" s="292">
        <v>17.57</v>
      </c>
      <c r="M2112" s="293" t="s">
        <v>952</v>
      </c>
      <c r="N2112" s="293" t="s">
        <v>953</v>
      </c>
      <c r="O2112" s="294" t="s">
        <v>458</v>
      </c>
      <c r="P2112" s="295">
        <v>1.1946559000000001</v>
      </c>
      <c r="Q2112" s="295" t="s">
        <v>456</v>
      </c>
      <c r="R2112" s="296">
        <v>0</v>
      </c>
      <c r="S2112" s="297">
        <v>1.9748215168969289E-5</v>
      </c>
      <c r="T2112" s="297">
        <v>1.2538336646066315E-4</v>
      </c>
      <c r="U2112" s="298">
        <v>0.15750267141826144</v>
      </c>
      <c r="V2112" s="295"/>
      <c r="W2112" s="295"/>
      <c r="X2112" s="295"/>
      <c r="Y2112" s="313"/>
      <c r="Z2112" s="313"/>
      <c r="AA2112" s="301"/>
      <c r="AB2112" s="295"/>
    </row>
    <row r="2113" spans="1:28" ht="15">
      <c r="A2113" s="247" t="s">
        <v>6411</v>
      </c>
      <c r="B2113" s="287" t="s">
        <v>6412</v>
      </c>
      <c r="C2113" s="287" t="s">
        <v>6413</v>
      </c>
      <c r="D2113" s="305">
        <v>32</v>
      </c>
      <c r="E2113" s="287" t="s">
        <v>38</v>
      </c>
      <c r="F2113" s="289">
        <v>43707</v>
      </c>
      <c r="G2113" s="290" t="s">
        <v>729</v>
      </c>
      <c r="H2113" s="290" t="s">
        <v>1659</v>
      </c>
      <c r="I2113" s="291">
        <v>-0.32622962999999999</v>
      </c>
      <c r="J2113" s="291">
        <v>1</v>
      </c>
      <c r="K2113" s="290" t="s">
        <v>815</v>
      </c>
      <c r="L2113" s="292">
        <v>48.06</v>
      </c>
      <c r="M2113" s="293" t="s">
        <v>1660</v>
      </c>
      <c r="N2113" s="293" t="s">
        <v>1661</v>
      </c>
      <c r="O2113" s="294" t="s">
        <v>458</v>
      </c>
      <c r="P2113" s="295">
        <v>-20.89246</v>
      </c>
      <c r="Q2113" s="295" t="s">
        <v>447</v>
      </c>
      <c r="R2113" s="296">
        <v>0</v>
      </c>
      <c r="S2113" s="297">
        <v>1.1232471784389064E-3</v>
      </c>
      <c r="T2113" s="297">
        <v>4.7503699170878261E-4</v>
      </c>
      <c r="U2113" s="298">
        <v>2.364546757502842</v>
      </c>
      <c r="V2113" s="295"/>
      <c r="W2113" s="295"/>
      <c r="X2113" s="295"/>
      <c r="Y2113" s="313"/>
      <c r="Z2113" s="313"/>
      <c r="AA2113" s="301"/>
      <c r="AB2113" s="295"/>
    </row>
    <row r="2114" spans="1:28" ht="15">
      <c r="A2114" s="247" t="s">
        <v>176</v>
      </c>
      <c r="B2114" s="287" t="s">
        <v>6414</v>
      </c>
      <c r="C2114" s="287" t="s">
        <v>6415</v>
      </c>
      <c r="D2114" s="305">
        <v>33</v>
      </c>
      <c r="E2114" s="287" t="s">
        <v>38</v>
      </c>
      <c r="F2114" s="289">
        <v>43707</v>
      </c>
      <c r="G2114" s="290" t="s">
        <v>729</v>
      </c>
      <c r="H2114" s="290" t="s">
        <v>961</v>
      </c>
      <c r="I2114" s="291">
        <v>-0.34668504999999999</v>
      </c>
      <c r="J2114" s="291">
        <v>6</v>
      </c>
      <c r="K2114" s="290" t="s">
        <v>815</v>
      </c>
      <c r="L2114" s="292">
        <v>16.600000000000001</v>
      </c>
      <c r="M2114" s="293" t="s">
        <v>962</v>
      </c>
      <c r="N2114" s="293" t="s">
        <v>963</v>
      </c>
      <c r="O2114" s="294" t="s">
        <v>458</v>
      </c>
      <c r="P2114" s="295">
        <v>13.6716</v>
      </c>
      <c r="Q2114" s="295" t="s">
        <v>408</v>
      </c>
      <c r="R2114" s="296">
        <v>0</v>
      </c>
      <c r="S2114" s="297">
        <v>6.2728715811422153E-5</v>
      </c>
      <c r="T2114" s="297">
        <v>2.5972802227334672E-4</v>
      </c>
      <c r="U2114" s="298">
        <v>0.24151693476264294</v>
      </c>
      <c r="V2114" s="295"/>
      <c r="W2114" s="295"/>
      <c r="X2114" s="295"/>
      <c r="Y2114" s="313"/>
      <c r="Z2114" s="313"/>
      <c r="AA2114" s="301"/>
      <c r="AB2114" s="295"/>
    </row>
    <row r="2115" spans="1:28" ht="15">
      <c r="A2115" s="247" t="s">
        <v>176</v>
      </c>
      <c r="B2115" s="287" t="s">
        <v>6416</v>
      </c>
      <c r="C2115" s="287" t="s">
        <v>6417</v>
      </c>
      <c r="D2115" s="305">
        <v>34</v>
      </c>
      <c r="E2115" s="287" t="s">
        <v>38</v>
      </c>
      <c r="F2115" s="289">
        <v>43707</v>
      </c>
      <c r="G2115" s="290" t="s">
        <v>729</v>
      </c>
      <c r="H2115" s="290" t="s">
        <v>2636</v>
      </c>
      <c r="I2115" s="291">
        <v>-0.47319012999999999</v>
      </c>
      <c r="J2115" s="291">
        <v>3</v>
      </c>
      <c r="K2115" s="290" t="s">
        <v>815</v>
      </c>
      <c r="L2115" s="292">
        <v>28.97</v>
      </c>
      <c r="M2115" s="293" t="s">
        <v>2637</v>
      </c>
      <c r="N2115" s="293" t="s">
        <v>2638</v>
      </c>
      <c r="O2115" s="294" t="s">
        <v>458</v>
      </c>
      <c r="P2115" s="295">
        <v>-8.9398979999999995</v>
      </c>
      <c r="Q2115" s="295" t="s">
        <v>404</v>
      </c>
      <c r="R2115" s="296">
        <v>0</v>
      </c>
      <c r="S2115" s="297">
        <v>6.0024781875841922E-6</v>
      </c>
      <c r="T2115" s="297">
        <v>1.2720563360014362E-4</v>
      </c>
      <c r="U2115" s="298">
        <v>4.7187204038873755E-2</v>
      </c>
      <c r="V2115" s="295"/>
      <c r="W2115" s="295"/>
      <c r="X2115" s="295"/>
      <c r="Y2115" s="313"/>
      <c r="Z2115" s="313"/>
      <c r="AA2115" s="301"/>
      <c r="AB2115" s="295"/>
    </row>
    <row r="2116" spans="1:28" ht="15">
      <c r="A2116" s="247" t="s">
        <v>176</v>
      </c>
      <c r="B2116" s="287" t="s">
        <v>6418</v>
      </c>
      <c r="C2116" s="287" t="s">
        <v>6419</v>
      </c>
      <c r="D2116" s="305">
        <v>35</v>
      </c>
      <c r="E2116" s="287" t="s">
        <v>38</v>
      </c>
      <c r="F2116" s="289">
        <v>43707</v>
      </c>
      <c r="G2116" s="290" t="s">
        <v>729</v>
      </c>
      <c r="H2116" s="290" t="s">
        <v>677</v>
      </c>
      <c r="I2116" s="291">
        <v>-0.39888839999999998</v>
      </c>
      <c r="J2116" s="291">
        <v>4</v>
      </c>
      <c r="K2116" s="290" t="s">
        <v>815</v>
      </c>
      <c r="L2116" s="292">
        <v>167.51</v>
      </c>
      <c r="M2116" s="293" t="s">
        <v>678</v>
      </c>
      <c r="N2116" s="293" t="s">
        <v>679</v>
      </c>
      <c r="O2116" s="294" t="s">
        <v>458</v>
      </c>
      <c r="P2116" s="295">
        <v>-8.7897119999999997</v>
      </c>
      <c r="Q2116" s="295" t="s">
        <v>408</v>
      </c>
      <c r="R2116" s="296">
        <v>0</v>
      </c>
      <c r="S2116" s="297">
        <v>3.3034716497340765E-3</v>
      </c>
      <c r="T2116" s="297">
        <v>4.1883405082981948E-3</v>
      </c>
      <c r="U2116" s="298">
        <v>0.78873043946380139</v>
      </c>
      <c r="V2116" s="295"/>
      <c r="W2116" s="295"/>
      <c r="X2116" s="295"/>
      <c r="Y2116" s="313"/>
      <c r="Z2116" s="313"/>
      <c r="AA2116" s="301"/>
      <c r="AB2116" s="295"/>
    </row>
    <row r="2117" spans="1:28" ht="15">
      <c r="A2117" s="247" t="s">
        <v>176</v>
      </c>
      <c r="B2117" s="287" t="s">
        <v>6420</v>
      </c>
      <c r="C2117" s="287" t="s">
        <v>6421</v>
      </c>
      <c r="D2117" s="305">
        <v>36</v>
      </c>
      <c r="E2117" s="287" t="s">
        <v>38</v>
      </c>
      <c r="F2117" s="289">
        <v>43707</v>
      </c>
      <c r="G2117" s="290" t="s">
        <v>729</v>
      </c>
      <c r="H2117" s="290" t="s">
        <v>2643</v>
      </c>
      <c r="I2117" s="291">
        <v>-0.35695505</v>
      </c>
      <c r="J2117" s="291">
        <v>4</v>
      </c>
      <c r="K2117" s="290" t="s">
        <v>815</v>
      </c>
      <c r="L2117" s="292">
        <v>43.48</v>
      </c>
      <c r="M2117" s="293" t="s">
        <v>2644</v>
      </c>
      <c r="N2117" s="293" t="s">
        <v>2645</v>
      </c>
      <c r="O2117" s="294" t="s">
        <v>458</v>
      </c>
      <c r="P2117" s="295">
        <v>-10.436135</v>
      </c>
      <c r="Q2117" s="295" t="s">
        <v>484</v>
      </c>
      <c r="R2117" s="296">
        <v>0</v>
      </c>
      <c r="S2117" s="297">
        <v>1.8537088756937522E-3</v>
      </c>
      <c r="T2117" s="297">
        <v>1.3418481665700612E-3</v>
      </c>
      <c r="U2117" s="298">
        <v>1.3814594839236347</v>
      </c>
      <c r="V2117" s="295"/>
      <c r="W2117" s="295"/>
      <c r="X2117" s="295"/>
      <c r="Y2117" s="313"/>
      <c r="Z2117" s="313"/>
      <c r="AA2117" s="301"/>
      <c r="AB2117" s="295"/>
    </row>
    <row r="2118" spans="1:28" ht="15">
      <c r="A2118" s="247" t="s">
        <v>176</v>
      </c>
      <c r="B2118" s="287" t="s">
        <v>6422</v>
      </c>
      <c r="C2118" s="287" t="s">
        <v>6423</v>
      </c>
      <c r="D2118" s="305">
        <v>37</v>
      </c>
      <c r="E2118" s="287" t="s">
        <v>38</v>
      </c>
      <c r="F2118" s="289">
        <v>43707</v>
      </c>
      <c r="G2118" s="290" t="s">
        <v>729</v>
      </c>
      <c r="H2118" s="290" t="s">
        <v>691</v>
      </c>
      <c r="I2118" s="291">
        <v>-0.37887680000000001</v>
      </c>
      <c r="J2118" s="291">
        <v>3</v>
      </c>
      <c r="K2118" s="290" t="s">
        <v>815</v>
      </c>
      <c r="L2118" s="292">
        <v>75.8</v>
      </c>
      <c r="M2118" s="293" t="s">
        <v>692</v>
      </c>
      <c r="N2118" s="293" t="s">
        <v>693</v>
      </c>
      <c r="O2118" s="294" t="s">
        <v>458</v>
      </c>
      <c r="P2118" s="295">
        <v>-12.438143</v>
      </c>
      <c r="Q2118" s="295" t="s">
        <v>404</v>
      </c>
      <c r="R2118" s="296">
        <v>0</v>
      </c>
      <c r="S2118" s="297">
        <v>1.8796406231134873E-4</v>
      </c>
      <c r="T2118" s="297">
        <v>2.1887742208836654E-4</v>
      </c>
      <c r="U2118" s="298">
        <v>0.85876405395282263</v>
      </c>
      <c r="V2118" s="295"/>
      <c r="W2118" s="295"/>
      <c r="X2118" s="295"/>
      <c r="Y2118" s="313"/>
      <c r="Z2118" s="313"/>
      <c r="AA2118" s="301"/>
      <c r="AB2118" s="295"/>
    </row>
    <row r="2119" spans="1:28" ht="15">
      <c r="A2119" s="247" t="s">
        <v>176</v>
      </c>
      <c r="B2119" s="287" t="s">
        <v>6424</v>
      </c>
      <c r="C2119" s="287" t="s">
        <v>6425</v>
      </c>
      <c r="D2119" s="305">
        <v>38</v>
      </c>
      <c r="E2119" s="287" t="s">
        <v>38</v>
      </c>
      <c r="F2119" s="289">
        <v>43707</v>
      </c>
      <c r="G2119" s="290" t="s">
        <v>729</v>
      </c>
      <c r="H2119" s="290" t="s">
        <v>712</v>
      </c>
      <c r="I2119" s="291">
        <v>-0.28127033000000001</v>
      </c>
      <c r="J2119" s="291">
        <v>2</v>
      </c>
      <c r="K2119" s="290" t="s">
        <v>815</v>
      </c>
      <c r="L2119" s="292">
        <v>194.62</v>
      </c>
      <c r="M2119" s="293" t="s">
        <v>713</v>
      </c>
      <c r="N2119" s="293" t="s">
        <v>714</v>
      </c>
      <c r="O2119" s="294" t="s">
        <v>458</v>
      </c>
      <c r="P2119" s="295">
        <v>-14.937276000000001</v>
      </c>
      <c r="Q2119" s="295" t="s">
        <v>408</v>
      </c>
      <c r="R2119" s="296">
        <v>0</v>
      </c>
      <c r="S2119" s="297">
        <v>3.0921661852883954E-4</v>
      </c>
      <c r="T2119" s="297">
        <v>4.152422105919032E-4</v>
      </c>
      <c r="U2119" s="298">
        <v>0.74466566895516129</v>
      </c>
      <c r="V2119" s="295"/>
      <c r="W2119" s="295"/>
      <c r="X2119" s="295"/>
      <c r="Y2119" s="313"/>
      <c r="Z2119" s="313"/>
      <c r="AA2119" s="301"/>
      <c r="AB2119" s="295"/>
    </row>
    <row r="2120" spans="1:28" ht="15">
      <c r="A2120" s="247" t="s">
        <v>176</v>
      </c>
      <c r="B2120" s="287" t="s">
        <v>6426</v>
      </c>
      <c r="C2120" s="287" t="s">
        <v>6427</v>
      </c>
      <c r="D2120" s="305">
        <v>39</v>
      </c>
      <c r="E2120" s="287" t="s">
        <v>38</v>
      </c>
      <c r="F2120" s="289">
        <v>43707</v>
      </c>
      <c r="G2120" s="290" t="s">
        <v>729</v>
      </c>
      <c r="H2120" s="290" t="s">
        <v>2650</v>
      </c>
      <c r="I2120" s="291">
        <v>-0.36716275999999998</v>
      </c>
      <c r="J2120" s="291">
        <v>9</v>
      </c>
      <c r="K2120" s="290" t="s">
        <v>815</v>
      </c>
      <c r="L2120" s="292">
        <v>32.43</v>
      </c>
      <c r="M2120" s="293" t="s">
        <v>2651</v>
      </c>
      <c r="N2120" s="293" t="s">
        <v>2652</v>
      </c>
      <c r="O2120" s="294" t="s">
        <v>458</v>
      </c>
      <c r="P2120" s="295">
        <v>-13.084811</v>
      </c>
      <c r="Q2120" s="295" t="s">
        <v>280</v>
      </c>
      <c r="R2120" s="296">
        <v>0</v>
      </c>
      <c r="S2120" s="297">
        <v>2.519337284016604E-3</v>
      </c>
      <c r="T2120" s="297">
        <v>1.8783504751321055E-3</v>
      </c>
      <c r="U2120" s="298">
        <v>1.3412498452076242</v>
      </c>
      <c r="V2120" s="295"/>
      <c r="W2120" s="295"/>
      <c r="X2120" s="295"/>
      <c r="Y2120" s="313"/>
      <c r="Z2120" s="313"/>
      <c r="AA2120" s="301"/>
      <c r="AB2120" s="295"/>
    </row>
    <row r="2121" spans="1:28" ht="15">
      <c r="A2121" s="247" t="s">
        <v>176</v>
      </c>
      <c r="B2121" s="287" t="s">
        <v>6428</v>
      </c>
      <c r="C2121" s="287" t="s">
        <v>6429</v>
      </c>
      <c r="D2121" s="305">
        <v>40</v>
      </c>
      <c r="E2121" s="287" t="s">
        <v>38</v>
      </c>
      <c r="F2121" s="289">
        <v>43707</v>
      </c>
      <c r="G2121" s="290" t="s">
        <v>729</v>
      </c>
      <c r="H2121" s="290" t="s">
        <v>2655</v>
      </c>
      <c r="I2121" s="291">
        <v>-0.33160746000000002</v>
      </c>
      <c r="J2121" s="291">
        <v>10</v>
      </c>
      <c r="K2121" s="290" t="s">
        <v>815</v>
      </c>
      <c r="L2121" s="292">
        <v>51.31</v>
      </c>
      <c r="M2121" s="293" t="s">
        <v>2656</v>
      </c>
      <c r="N2121" s="293" t="s">
        <v>2657</v>
      </c>
      <c r="O2121" s="294" t="s">
        <v>458</v>
      </c>
      <c r="P2121" s="295">
        <v>-9.6229969999999998</v>
      </c>
      <c r="Q2121" s="295" t="s">
        <v>404</v>
      </c>
      <c r="R2121" s="296">
        <v>0</v>
      </c>
      <c r="S2121" s="297">
        <v>1.50085769744796E-3</v>
      </c>
      <c r="T2121" s="297">
        <v>7.8932138250831241E-4</v>
      </c>
      <c r="U2121" s="298">
        <v>1.9014532365492511</v>
      </c>
      <c r="V2121" s="295"/>
      <c r="W2121" s="295"/>
      <c r="X2121" s="295"/>
      <c r="Y2121" s="313"/>
      <c r="Z2121" s="313"/>
      <c r="AA2121" s="301"/>
      <c r="AB2121" s="295"/>
    </row>
    <row r="2122" spans="1:28" ht="15">
      <c r="A2122" s="247" t="s">
        <v>176</v>
      </c>
      <c r="B2122" s="287" t="s">
        <v>6430</v>
      </c>
      <c r="C2122" s="287" t="s">
        <v>6431</v>
      </c>
      <c r="D2122" s="305">
        <v>41</v>
      </c>
      <c r="E2122" s="287" t="s">
        <v>38</v>
      </c>
      <c r="F2122" s="289">
        <v>43707</v>
      </c>
      <c r="G2122" s="290" t="s">
        <v>729</v>
      </c>
      <c r="H2122" s="290" t="s">
        <v>2660</v>
      </c>
      <c r="I2122" s="291">
        <v>-0.38982045999999998</v>
      </c>
      <c r="J2122" s="291">
        <v>6</v>
      </c>
      <c r="K2122" s="290" t="s">
        <v>815</v>
      </c>
      <c r="L2122" s="292">
        <v>20.65</v>
      </c>
      <c r="M2122" s="293" t="s">
        <v>2661</v>
      </c>
      <c r="N2122" s="293" t="s">
        <v>2662</v>
      </c>
      <c r="O2122" s="294" t="s">
        <v>458</v>
      </c>
      <c r="P2122" s="295">
        <v>-8.8910470000000004</v>
      </c>
      <c r="Q2122" s="295" t="s">
        <v>408</v>
      </c>
      <c r="R2122" s="296">
        <v>0</v>
      </c>
      <c r="S2122" s="297">
        <v>1.0075130260037378E-4</v>
      </c>
      <c r="T2122" s="297">
        <v>2.4948429392015255E-4</v>
      </c>
      <c r="U2122" s="298">
        <v>0.40383825778074522</v>
      </c>
      <c r="V2122" s="295"/>
      <c r="W2122" s="295"/>
      <c r="X2122" s="295"/>
      <c r="Y2122" s="313"/>
      <c r="Z2122" s="313"/>
      <c r="AA2122" s="301"/>
      <c r="AB2122" s="295"/>
    </row>
    <row r="2123" spans="1:28" ht="15">
      <c r="A2123" s="247" t="s">
        <v>6432</v>
      </c>
      <c r="B2123" s="287" t="s">
        <v>6433</v>
      </c>
      <c r="C2123" s="287" t="s">
        <v>6434</v>
      </c>
      <c r="D2123" s="305">
        <v>42</v>
      </c>
      <c r="E2123" s="287" t="s">
        <v>38</v>
      </c>
      <c r="F2123" s="289">
        <v>43707</v>
      </c>
      <c r="G2123" s="290" t="s">
        <v>729</v>
      </c>
      <c r="H2123" s="290" t="s">
        <v>738</v>
      </c>
      <c r="I2123" s="291">
        <v>-0.28581773999999999</v>
      </c>
      <c r="J2123" s="291">
        <v>1</v>
      </c>
      <c r="K2123" s="290" t="s">
        <v>815</v>
      </c>
      <c r="L2123" s="292">
        <v>45</v>
      </c>
      <c r="M2123" s="293" t="s">
        <v>739</v>
      </c>
      <c r="N2123" s="293" t="s">
        <v>740</v>
      </c>
      <c r="O2123" s="294" t="s">
        <v>458</v>
      </c>
      <c r="P2123" s="295">
        <v>-4.4624750000000004</v>
      </c>
      <c r="Q2123" s="295" t="s">
        <v>447</v>
      </c>
      <c r="R2123" s="296">
        <v>0</v>
      </c>
      <c r="S2123" s="297">
        <v>2.9886573550486577E-4</v>
      </c>
      <c r="T2123" s="297">
        <v>4.2444228701727418E-4</v>
      </c>
      <c r="U2123" s="298">
        <v>0.70413751090899757</v>
      </c>
      <c r="V2123" s="295"/>
      <c r="W2123" s="295"/>
      <c r="X2123" s="295"/>
      <c r="Y2123" s="313"/>
      <c r="Z2123" s="313"/>
      <c r="AA2123" s="301"/>
      <c r="AB2123" s="295"/>
    </row>
    <row r="2124" spans="1:28" ht="15">
      <c r="A2124" s="247" t="s">
        <v>176</v>
      </c>
      <c r="B2124" s="287" t="s">
        <v>6435</v>
      </c>
      <c r="C2124" s="287" t="s">
        <v>6436</v>
      </c>
      <c r="D2124" s="305">
        <v>43</v>
      </c>
      <c r="E2124" s="287" t="s">
        <v>38</v>
      </c>
      <c r="F2124" s="289">
        <v>43707</v>
      </c>
      <c r="G2124" s="290" t="s">
        <v>729</v>
      </c>
      <c r="H2124" s="290" t="s">
        <v>2665</v>
      </c>
      <c r="I2124" s="291">
        <v>-0.27680690000000002</v>
      </c>
      <c r="J2124" s="291">
        <v>5</v>
      </c>
      <c r="K2124" s="290" t="s">
        <v>815</v>
      </c>
      <c r="L2124" s="292">
        <v>75.28</v>
      </c>
      <c r="M2124" s="293" t="s">
        <v>2666</v>
      </c>
      <c r="N2124" s="293" t="s">
        <v>2667</v>
      </c>
      <c r="O2124" s="294" t="s">
        <v>458</v>
      </c>
      <c r="P2124" s="295">
        <v>-11.073314999999999</v>
      </c>
      <c r="Q2124" s="295" t="s">
        <v>408</v>
      </c>
      <c r="R2124" s="296">
        <v>0</v>
      </c>
      <c r="S2124" s="297">
        <v>5.4864627119031843E-4</v>
      </c>
      <c r="T2124" s="297">
        <v>1.3104049472476779E-3</v>
      </c>
      <c r="U2124" s="298">
        <v>0.41868452369832171</v>
      </c>
      <c r="V2124" s="295"/>
      <c r="W2124" s="295"/>
      <c r="X2124" s="295"/>
      <c r="Y2124" s="313"/>
      <c r="Z2124" s="313"/>
      <c r="AA2124" s="301"/>
      <c r="AB2124" s="295"/>
    </row>
    <row r="2125" spans="1:28" ht="15">
      <c r="A2125" s="247" t="s">
        <v>176</v>
      </c>
      <c r="B2125" s="287" t="s">
        <v>6437</v>
      </c>
      <c r="C2125" s="287" t="s">
        <v>6438</v>
      </c>
      <c r="D2125" s="305">
        <v>44</v>
      </c>
      <c r="E2125" s="287" t="s">
        <v>38</v>
      </c>
      <c r="F2125" s="289">
        <v>43707</v>
      </c>
      <c r="G2125" s="290" t="s">
        <v>729</v>
      </c>
      <c r="H2125" s="290" t="s">
        <v>2670</v>
      </c>
      <c r="I2125" s="291">
        <v>-0.28286558000000001</v>
      </c>
      <c r="J2125" s="291">
        <v>4</v>
      </c>
      <c r="K2125" s="290" t="s">
        <v>815</v>
      </c>
      <c r="L2125" s="292">
        <v>69.209999999999994</v>
      </c>
      <c r="M2125" s="293" t="s">
        <v>2671</v>
      </c>
      <c r="N2125" s="293" t="s">
        <v>2672</v>
      </c>
      <c r="O2125" s="294" t="s">
        <v>458</v>
      </c>
      <c r="P2125" s="295">
        <v>-3.050983</v>
      </c>
      <c r="Q2125" s="295" t="s">
        <v>404</v>
      </c>
      <c r="R2125" s="296">
        <v>0</v>
      </c>
      <c r="S2125" s="297">
        <v>1.0770989733731842E-3</v>
      </c>
      <c r="T2125" s="297">
        <v>4.5241119676053929E-4</v>
      </c>
      <c r="U2125" s="298">
        <v>2.3807964548306515</v>
      </c>
      <c r="V2125" s="295"/>
      <c r="W2125" s="295"/>
      <c r="X2125" s="295"/>
      <c r="Y2125" s="313"/>
      <c r="Z2125" s="313"/>
      <c r="AA2125" s="301"/>
      <c r="AB2125" s="295"/>
    </row>
    <row r="2126" spans="1:28" ht="15">
      <c r="A2126" s="247" t="s">
        <v>176</v>
      </c>
      <c r="B2126" s="287" t="s">
        <v>6439</v>
      </c>
      <c r="C2126" s="287" t="s">
        <v>6440</v>
      </c>
      <c r="D2126" s="305">
        <v>45</v>
      </c>
      <c r="E2126" s="287" t="s">
        <v>38</v>
      </c>
      <c r="F2126" s="289">
        <v>43707</v>
      </c>
      <c r="G2126" s="290" t="s">
        <v>729</v>
      </c>
      <c r="H2126" s="290" t="s">
        <v>2683</v>
      </c>
      <c r="I2126" s="291">
        <v>-0.34549750000000001</v>
      </c>
      <c r="J2126" s="291">
        <v>10</v>
      </c>
      <c r="K2126" s="290" t="s">
        <v>815</v>
      </c>
      <c r="L2126" s="292">
        <v>34.18</v>
      </c>
      <c r="M2126" s="293" t="s">
        <v>2684</v>
      </c>
      <c r="N2126" s="293" t="s">
        <v>2685</v>
      </c>
      <c r="O2126" s="294" t="s">
        <v>458</v>
      </c>
      <c r="P2126" s="295">
        <v>-3.495139</v>
      </c>
      <c r="Q2126" s="295" t="s">
        <v>447</v>
      </c>
      <c r="R2126" s="296">
        <v>0</v>
      </c>
      <c r="S2126" s="297">
        <v>1.4024575609605181E-4</v>
      </c>
      <c r="T2126" s="297">
        <v>3.5194718778909235E-4</v>
      </c>
      <c r="U2126" s="298">
        <v>0.39848523006268599</v>
      </c>
      <c r="V2126" s="295"/>
      <c r="W2126" s="295"/>
      <c r="X2126" s="295"/>
      <c r="Y2126" s="313"/>
      <c r="Z2126" s="313"/>
      <c r="AA2126" s="301"/>
      <c r="AB2126" s="295"/>
    </row>
    <row r="2127" spans="1:28" ht="15">
      <c r="A2127" s="247" t="s">
        <v>6441</v>
      </c>
      <c r="B2127" s="287" t="s">
        <v>6442</v>
      </c>
      <c r="C2127" s="287" t="s">
        <v>6443</v>
      </c>
      <c r="D2127" s="305">
        <v>46</v>
      </c>
      <c r="E2127" s="287" t="s">
        <v>38</v>
      </c>
      <c r="F2127" s="289">
        <v>43707</v>
      </c>
      <c r="G2127" s="290" t="s">
        <v>729</v>
      </c>
      <c r="H2127" s="290" t="s">
        <v>1016</v>
      </c>
      <c r="I2127" s="291">
        <v>-0.26793432</v>
      </c>
      <c r="J2127" s="291">
        <v>1</v>
      </c>
      <c r="K2127" s="290" t="s">
        <v>815</v>
      </c>
      <c r="L2127" s="292">
        <v>26.31</v>
      </c>
      <c r="M2127" s="293" t="s">
        <v>1017</v>
      </c>
      <c r="N2127" s="293" t="s">
        <v>1018</v>
      </c>
      <c r="O2127" s="294" t="s">
        <v>458</v>
      </c>
      <c r="P2127" s="295">
        <v>-2.8728842999999999</v>
      </c>
      <c r="Q2127" s="295" t="s">
        <v>447</v>
      </c>
      <c r="R2127" s="296">
        <v>0</v>
      </c>
      <c r="S2127" s="297">
        <v>6.847871339010093E-5</v>
      </c>
      <c r="T2127" s="297">
        <v>7.9210519946699162E-4</v>
      </c>
      <c r="U2127" s="298">
        <v>8.6451538805931746E-2</v>
      </c>
      <c r="V2127" s="295"/>
      <c r="W2127" s="295"/>
      <c r="X2127" s="295"/>
      <c r="Y2127" s="313"/>
      <c r="Z2127" s="313"/>
      <c r="AA2127" s="301"/>
      <c r="AB2127" s="295"/>
    </row>
    <row r="2128" spans="1:28" ht="15">
      <c r="A2128" s="247" t="s">
        <v>176</v>
      </c>
      <c r="B2128" s="287" t="s">
        <v>6444</v>
      </c>
      <c r="C2128" s="287" t="s">
        <v>6445</v>
      </c>
      <c r="D2128" s="305">
        <v>47</v>
      </c>
      <c r="E2128" s="287" t="s">
        <v>38</v>
      </c>
      <c r="F2128" s="289">
        <v>43707</v>
      </c>
      <c r="G2128" s="290" t="s">
        <v>729</v>
      </c>
      <c r="H2128" s="290" t="s">
        <v>1540</v>
      </c>
      <c r="I2128" s="291">
        <v>-0.50991463999999997</v>
      </c>
      <c r="J2128" s="291">
        <v>9</v>
      </c>
      <c r="K2128" s="290" t="s">
        <v>815</v>
      </c>
      <c r="L2128" s="292">
        <v>26.38</v>
      </c>
      <c r="M2128" s="293" t="s">
        <v>1541</v>
      </c>
      <c r="N2128" s="293" t="s">
        <v>1542</v>
      </c>
      <c r="O2128" s="294" t="s">
        <v>458</v>
      </c>
      <c r="P2128" s="295">
        <v>-8.5136230000000008</v>
      </c>
      <c r="Q2128" s="295" t="s">
        <v>280</v>
      </c>
      <c r="R2128" s="296">
        <v>0</v>
      </c>
      <c r="S2128" s="297">
        <v>7.7886655831882826E-5</v>
      </c>
      <c r="T2128" s="297">
        <v>1.7094521866759787E-4</v>
      </c>
      <c r="U2128" s="298">
        <v>0.45562348241709549</v>
      </c>
      <c r="V2128" s="295"/>
      <c r="W2128" s="295"/>
      <c r="X2128" s="295"/>
      <c r="Y2128" s="313"/>
      <c r="Z2128" s="313"/>
      <c r="AA2128" s="301"/>
      <c r="AB2128" s="295"/>
    </row>
    <row r="2129" spans="1:28" ht="15">
      <c r="A2129" s="247" t="s">
        <v>176</v>
      </c>
      <c r="B2129" s="287" t="s">
        <v>6446</v>
      </c>
      <c r="C2129" s="287" t="s">
        <v>6447</v>
      </c>
      <c r="D2129" s="305">
        <v>48</v>
      </c>
      <c r="E2129" s="287" t="s">
        <v>38</v>
      </c>
      <c r="F2129" s="289">
        <v>43707</v>
      </c>
      <c r="G2129" s="290" t="s">
        <v>729</v>
      </c>
      <c r="H2129" s="290" t="s">
        <v>2697</v>
      </c>
      <c r="I2129" s="291">
        <v>-0.29407924000000002</v>
      </c>
      <c r="J2129" s="291">
        <v>9</v>
      </c>
      <c r="K2129" s="290" t="s">
        <v>815</v>
      </c>
      <c r="L2129" s="292">
        <v>46.78</v>
      </c>
      <c r="M2129" s="293" t="s">
        <v>2698</v>
      </c>
      <c r="N2129" s="293" t="s">
        <v>2699</v>
      </c>
      <c r="O2129" s="294" t="s">
        <v>458</v>
      </c>
      <c r="P2129" s="295">
        <v>-6.5543355999999999</v>
      </c>
      <c r="Q2129" s="295" t="s">
        <v>280</v>
      </c>
      <c r="R2129" s="296">
        <v>0</v>
      </c>
      <c r="S2129" s="297">
        <v>8.8671770113862023E-5</v>
      </c>
      <c r="T2129" s="297">
        <v>2.4546282323799286E-4</v>
      </c>
      <c r="U2129" s="298">
        <v>0.36124317704880599</v>
      </c>
      <c r="V2129" s="295"/>
      <c r="W2129" s="295"/>
      <c r="X2129" s="295"/>
      <c r="Y2129" s="313"/>
      <c r="Z2129" s="313"/>
      <c r="AA2129" s="301"/>
      <c r="AB2129" s="295"/>
    </row>
    <row r="2130" spans="1:28" ht="15">
      <c r="A2130" s="247" t="s">
        <v>6448</v>
      </c>
      <c r="B2130" s="287" t="s">
        <v>6449</v>
      </c>
      <c r="C2130" s="287" t="s">
        <v>6450</v>
      </c>
      <c r="D2130" s="305">
        <v>49</v>
      </c>
      <c r="E2130" s="287" t="s">
        <v>38</v>
      </c>
      <c r="F2130" s="289">
        <v>43707</v>
      </c>
      <c r="G2130" s="290" t="s">
        <v>729</v>
      </c>
      <c r="H2130" s="290" t="s">
        <v>4801</v>
      </c>
      <c r="I2130" s="291">
        <v>-0.25793576000000001</v>
      </c>
      <c r="J2130" s="291">
        <v>1</v>
      </c>
      <c r="K2130" s="290" t="s">
        <v>815</v>
      </c>
      <c r="L2130" s="292">
        <v>77.38</v>
      </c>
      <c r="M2130" s="293" t="s">
        <v>4802</v>
      </c>
      <c r="N2130" s="293" t="s">
        <v>4803</v>
      </c>
      <c r="O2130" s="294" t="s">
        <v>458</v>
      </c>
      <c r="P2130" s="295">
        <v>-9.2603629999999999</v>
      </c>
      <c r="Q2130" s="295" t="s">
        <v>280</v>
      </c>
      <c r="R2130" s="296">
        <v>0</v>
      </c>
      <c r="S2130" s="297">
        <v>5.0803839611156959E-4</v>
      </c>
      <c r="T2130" s="297">
        <v>8.0327230557815518E-4</v>
      </c>
      <c r="U2130" s="298">
        <v>0.63246098811524321</v>
      </c>
      <c r="V2130" s="295"/>
      <c r="W2130" s="295"/>
      <c r="X2130" s="295"/>
      <c r="Y2130" s="313"/>
      <c r="Z2130" s="313"/>
      <c r="AA2130" s="301"/>
      <c r="AB2130" s="295"/>
    </row>
    <row r="2131" spans="1:28" ht="15">
      <c r="A2131" s="247" t="s">
        <v>176</v>
      </c>
      <c r="B2131" s="287" t="s">
        <v>6451</v>
      </c>
      <c r="C2131" s="287" t="s">
        <v>6452</v>
      </c>
      <c r="D2131" s="305">
        <v>50</v>
      </c>
      <c r="E2131" s="287" t="s">
        <v>38</v>
      </c>
      <c r="F2131" s="289">
        <v>43707</v>
      </c>
      <c r="G2131" s="290" t="s">
        <v>729</v>
      </c>
      <c r="H2131" s="290" t="s">
        <v>810</v>
      </c>
      <c r="I2131" s="291">
        <v>-0.46588296000000001</v>
      </c>
      <c r="J2131" s="291">
        <v>7</v>
      </c>
      <c r="K2131" s="290" t="s">
        <v>815</v>
      </c>
      <c r="L2131" s="292">
        <v>19.47</v>
      </c>
      <c r="M2131" s="293" t="s">
        <v>811</v>
      </c>
      <c r="N2131" s="293" t="s">
        <v>812</v>
      </c>
      <c r="O2131" s="294" t="s">
        <v>458</v>
      </c>
      <c r="P2131" s="295">
        <v>-11.531103</v>
      </c>
      <c r="Q2131" s="295" t="s">
        <v>280</v>
      </c>
      <c r="R2131" s="296">
        <v>0</v>
      </c>
      <c r="S2131" s="297">
        <v>7.6593766574078876E-5</v>
      </c>
      <c r="T2131" s="297">
        <v>4.0024659407615127E-4</v>
      </c>
      <c r="U2131" s="298">
        <v>0.19136644185785645</v>
      </c>
      <c r="V2131" s="295"/>
      <c r="W2131" s="295"/>
      <c r="X2131" s="295"/>
      <c r="Y2131" s="313"/>
      <c r="Z2131" s="313"/>
      <c r="AA2131" s="301"/>
      <c r="AB2131" s="295"/>
    </row>
    <row r="2132" spans="1:28" ht="15">
      <c r="A2132" s="247" t="s">
        <v>6453</v>
      </c>
      <c r="B2132" s="287" t="s">
        <v>6454</v>
      </c>
      <c r="C2132" s="287" t="s">
        <v>6455</v>
      </c>
      <c r="D2132" s="305">
        <v>1</v>
      </c>
      <c r="E2132" s="287" t="s">
        <v>35</v>
      </c>
      <c r="F2132" s="289">
        <v>43707</v>
      </c>
      <c r="G2132" s="290" t="s">
        <v>708</v>
      </c>
      <c r="H2132" s="290" t="s">
        <v>1042</v>
      </c>
      <c r="I2132" s="291">
        <v>-0.52513650000000001</v>
      </c>
      <c r="J2132" s="291">
        <v>1</v>
      </c>
      <c r="K2132" s="290" t="s">
        <v>815</v>
      </c>
      <c r="L2132" s="292">
        <v>193.07</v>
      </c>
      <c r="M2132" s="293" t="s">
        <v>1043</v>
      </c>
      <c r="N2132" s="293" t="s">
        <v>1044</v>
      </c>
      <c r="O2132" s="294" t="s">
        <v>10</v>
      </c>
      <c r="P2132" s="295">
        <v>-31.817204</v>
      </c>
      <c r="Q2132" s="295" t="s">
        <v>484</v>
      </c>
      <c r="R2132" s="296">
        <v>0</v>
      </c>
      <c r="S2132" s="297">
        <v>1.9342567043272794E-4</v>
      </c>
      <c r="T2132" s="297">
        <v>3.6221327491062628E-4</v>
      </c>
      <c r="U2132" s="298">
        <v>0.53401044034196277</v>
      </c>
      <c r="V2132" s="295"/>
      <c r="W2132" s="295"/>
      <c r="X2132" s="295"/>
      <c r="Y2132" s="313"/>
      <c r="Z2132" s="313"/>
      <c r="AA2132" s="301"/>
      <c r="AB2132" s="295"/>
    </row>
    <row r="2133" spans="1:28" ht="15">
      <c r="A2133" s="247" t="s">
        <v>176</v>
      </c>
      <c r="B2133" s="287" t="s">
        <v>6456</v>
      </c>
      <c r="C2133" s="287" t="s">
        <v>6457</v>
      </c>
      <c r="D2133" s="305">
        <v>2</v>
      </c>
      <c r="E2133" s="287" t="s">
        <v>35</v>
      </c>
      <c r="F2133" s="289">
        <v>43707</v>
      </c>
      <c r="G2133" s="290" t="s">
        <v>708</v>
      </c>
      <c r="H2133" s="290" t="s">
        <v>461</v>
      </c>
      <c r="I2133" s="291">
        <v>-0.47546034999999998</v>
      </c>
      <c r="J2133" s="291">
        <v>13</v>
      </c>
      <c r="K2133" s="290" t="s">
        <v>815</v>
      </c>
      <c r="L2133" s="292">
        <v>76.63</v>
      </c>
      <c r="M2133" s="293" t="s">
        <v>462</v>
      </c>
      <c r="N2133" s="293" t="s">
        <v>463</v>
      </c>
      <c r="O2133" s="294" t="s">
        <v>10</v>
      </c>
      <c r="P2133" s="295">
        <v>-7.7981176000000003</v>
      </c>
      <c r="Q2133" s="295" t="s">
        <v>408</v>
      </c>
      <c r="R2133" s="296">
        <v>0</v>
      </c>
      <c r="S2133" s="297">
        <v>9.5878858499395484E-6</v>
      </c>
      <c r="T2133" s="297">
        <v>1.6179489801680162E-4</v>
      </c>
      <c r="U2133" s="298">
        <v>5.9259506742566706E-2</v>
      </c>
      <c r="V2133" s="295"/>
      <c r="W2133" s="295"/>
      <c r="X2133" s="295"/>
      <c r="Y2133" s="313"/>
      <c r="Z2133" s="313"/>
      <c r="AA2133" s="301"/>
      <c r="AB2133" s="295"/>
    </row>
    <row r="2134" spans="1:28" ht="15">
      <c r="A2134" s="247" t="s">
        <v>6458</v>
      </c>
      <c r="B2134" s="287" t="s">
        <v>6459</v>
      </c>
      <c r="C2134" s="287" t="s">
        <v>6460</v>
      </c>
      <c r="D2134" s="305">
        <v>3</v>
      </c>
      <c r="E2134" s="287" t="s">
        <v>35</v>
      </c>
      <c r="F2134" s="289">
        <v>43707</v>
      </c>
      <c r="G2134" s="290" t="s">
        <v>708</v>
      </c>
      <c r="H2134" s="290" t="s">
        <v>468</v>
      </c>
      <c r="I2134" s="291">
        <v>-0.3537479</v>
      </c>
      <c r="J2134" s="291">
        <v>1</v>
      </c>
      <c r="K2134" s="290" t="s">
        <v>815</v>
      </c>
      <c r="L2134" s="292">
        <v>61.73</v>
      </c>
      <c r="M2134" s="293" t="s">
        <v>469</v>
      </c>
      <c r="N2134" s="293" t="s">
        <v>470</v>
      </c>
      <c r="O2134" s="294" t="s">
        <v>10</v>
      </c>
      <c r="P2134" s="295">
        <v>-7.3602020000000001</v>
      </c>
      <c r="Q2134" s="295" t="s">
        <v>408</v>
      </c>
      <c r="R2134" s="296">
        <v>0</v>
      </c>
      <c r="S2134" s="297">
        <v>5.2439902777656462E-4</v>
      </c>
      <c r="T2134" s="297">
        <v>2.6893698970676804E-4</v>
      </c>
      <c r="U2134" s="298">
        <v>1.9498955065583812</v>
      </c>
      <c r="V2134" s="295"/>
      <c r="W2134" s="295"/>
      <c r="X2134" s="295"/>
      <c r="Y2134" s="313"/>
      <c r="Z2134" s="313"/>
      <c r="AA2134" s="301"/>
      <c r="AB2134" s="295"/>
    </row>
    <row r="2135" spans="1:28" ht="15">
      <c r="A2135" s="247" t="s">
        <v>176</v>
      </c>
      <c r="B2135" s="287" t="s">
        <v>6461</v>
      </c>
      <c r="C2135" s="287" t="s">
        <v>6462</v>
      </c>
      <c r="D2135" s="305">
        <v>4</v>
      </c>
      <c r="E2135" s="287" t="s">
        <v>35</v>
      </c>
      <c r="F2135" s="289">
        <v>43707</v>
      </c>
      <c r="G2135" s="290" t="s">
        <v>708</v>
      </c>
      <c r="H2135" s="290" t="s">
        <v>474</v>
      </c>
      <c r="I2135" s="291">
        <v>-0.5262232</v>
      </c>
      <c r="J2135" s="291">
        <v>2</v>
      </c>
      <c r="K2135" s="290" t="s">
        <v>815</v>
      </c>
      <c r="L2135" s="292">
        <v>183.11</v>
      </c>
      <c r="M2135" s="293" t="s">
        <v>475</v>
      </c>
      <c r="N2135" s="293" t="s">
        <v>476</v>
      </c>
      <c r="O2135" s="294" t="s">
        <v>10</v>
      </c>
      <c r="P2135" s="295">
        <v>-12.043243</v>
      </c>
      <c r="Q2135" s="295" t="s">
        <v>447</v>
      </c>
      <c r="R2135" s="296">
        <v>0</v>
      </c>
      <c r="S2135" s="297">
        <v>4.2679472250162193E-4</v>
      </c>
      <c r="T2135" s="297">
        <v>5.3954481151685327E-4</v>
      </c>
      <c r="U2135" s="298">
        <v>0.79102738714463672</v>
      </c>
      <c r="V2135" s="295"/>
      <c r="W2135" s="295"/>
      <c r="X2135" s="295"/>
      <c r="Y2135" s="313"/>
      <c r="Z2135" s="313"/>
      <c r="AA2135" s="301"/>
      <c r="AB2135" s="295"/>
    </row>
    <row r="2136" spans="1:28" ht="15">
      <c r="A2136" s="247" t="s">
        <v>176</v>
      </c>
      <c r="B2136" s="287" t="s">
        <v>6463</v>
      </c>
      <c r="C2136" s="287" t="s">
        <v>6464</v>
      </c>
      <c r="D2136" s="305">
        <v>5</v>
      </c>
      <c r="E2136" s="287" t="s">
        <v>35</v>
      </c>
      <c r="F2136" s="289">
        <v>43707</v>
      </c>
      <c r="G2136" s="290" t="s">
        <v>708</v>
      </c>
      <c r="H2136" s="290" t="s">
        <v>2529</v>
      </c>
      <c r="I2136" s="291">
        <v>-0.48465924999999999</v>
      </c>
      <c r="J2136" s="291">
        <v>5</v>
      </c>
      <c r="K2136" s="290" t="s">
        <v>815</v>
      </c>
      <c r="L2136" s="292">
        <v>122.95</v>
      </c>
      <c r="M2136" s="293" t="s">
        <v>2530</v>
      </c>
      <c r="N2136" s="293" t="s">
        <v>2531</v>
      </c>
      <c r="O2136" s="294" t="s">
        <v>10</v>
      </c>
      <c r="P2136" s="295">
        <v>-2.3642539999999999</v>
      </c>
      <c r="Q2136" s="295" t="s">
        <v>408</v>
      </c>
      <c r="R2136" s="296">
        <v>0</v>
      </c>
      <c r="S2136" s="297">
        <v>2.6972030172545233E-6</v>
      </c>
      <c r="T2136" s="297">
        <v>2.4906084484341073E-4</v>
      </c>
      <c r="U2136" s="298">
        <v>1.0829494370945002E-2</v>
      </c>
      <c r="V2136" s="295"/>
      <c r="W2136" s="295"/>
      <c r="X2136" s="295"/>
      <c r="Y2136" s="313"/>
      <c r="Z2136" s="313"/>
      <c r="AA2136" s="301"/>
      <c r="AB2136" s="295"/>
    </row>
    <row r="2137" spans="1:28" ht="15">
      <c r="A2137" s="247" t="s">
        <v>6465</v>
      </c>
      <c r="B2137" s="287" t="s">
        <v>6466</v>
      </c>
      <c r="C2137" s="287" t="s">
        <v>6467</v>
      </c>
      <c r="D2137" s="305">
        <v>6</v>
      </c>
      <c r="E2137" s="287" t="s">
        <v>35</v>
      </c>
      <c r="F2137" s="289">
        <v>43707</v>
      </c>
      <c r="G2137" s="290" t="s">
        <v>708</v>
      </c>
      <c r="H2137" s="290" t="s">
        <v>2838</v>
      </c>
      <c r="I2137" s="291">
        <v>-0.35004943999999999</v>
      </c>
      <c r="J2137" s="291">
        <v>1</v>
      </c>
      <c r="K2137" s="290" t="s">
        <v>815</v>
      </c>
      <c r="L2137" s="292">
        <v>26.31</v>
      </c>
      <c r="M2137" s="293" t="s">
        <v>2839</v>
      </c>
      <c r="N2137" s="293" t="s">
        <v>2840</v>
      </c>
      <c r="O2137" s="294" t="s">
        <v>10</v>
      </c>
      <c r="P2137" s="295">
        <v>-6.1619162999999997</v>
      </c>
      <c r="Q2137" s="295" t="s">
        <v>280</v>
      </c>
      <c r="R2137" s="296">
        <v>0</v>
      </c>
      <c r="S2137" s="297">
        <v>9.4120902589821471E-4</v>
      </c>
      <c r="T2137" s="297">
        <v>4.2608492192363202E-4</v>
      </c>
      <c r="U2137" s="298">
        <v>2.2089705067453886</v>
      </c>
      <c r="V2137" s="295"/>
      <c r="W2137" s="295"/>
      <c r="X2137" s="295"/>
      <c r="Y2137" s="313"/>
      <c r="Z2137" s="313"/>
      <c r="AA2137" s="301"/>
      <c r="AB2137" s="295"/>
    </row>
    <row r="2138" spans="1:28" ht="15">
      <c r="A2138" s="247" t="s">
        <v>176</v>
      </c>
      <c r="B2138" s="287" t="s">
        <v>6468</v>
      </c>
      <c r="C2138" s="287" t="s">
        <v>6469</v>
      </c>
      <c r="D2138" s="305">
        <v>7</v>
      </c>
      <c r="E2138" s="287" t="s">
        <v>35</v>
      </c>
      <c r="F2138" s="289">
        <v>43707</v>
      </c>
      <c r="G2138" s="290" t="s">
        <v>708</v>
      </c>
      <c r="H2138" s="290" t="s">
        <v>822</v>
      </c>
      <c r="I2138" s="291">
        <v>-0.50787139999999997</v>
      </c>
      <c r="J2138" s="291">
        <v>5</v>
      </c>
      <c r="K2138" s="290" t="s">
        <v>815</v>
      </c>
      <c r="L2138" s="292">
        <v>21.57</v>
      </c>
      <c r="M2138" s="293" t="s">
        <v>823</v>
      </c>
      <c r="N2138" s="293" t="s">
        <v>824</v>
      </c>
      <c r="O2138" s="294" t="s">
        <v>10</v>
      </c>
      <c r="P2138" s="295">
        <v>-9.9508580000000002</v>
      </c>
      <c r="Q2138" s="295" t="s">
        <v>484</v>
      </c>
      <c r="R2138" s="296">
        <v>0</v>
      </c>
      <c r="S2138" s="297">
        <v>8.6889280044590131E-4</v>
      </c>
      <c r="T2138" s="297">
        <v>3.292977766299422E-4</v>
      </c>
      <c r="U2138" s="298">
        <v>2.6386233437049422</v>
      </c>
      <c r="V2138" s="295"/>
      <c r="W2138" s="295"/>
      <c r="X2138" s="295"/>
      <c r="Y2138" s="313"/>
      <c r="Z2138" s="313"/>
      <c r="AA2138" s="301"/>
      <c r="AB2138" s="295"/>
    </row>
    <row r="2139" spans="1:28" ht="15">
      <c r="A2139" s="247" t="s">
        <v>176</v>
      </c>
      <c r="B2139" s="287" t="s">
        <v>6470</v>
      </c>
      <c r="C2139" s="287" t="s">
        <v>6471</v>
      </c>
      <c r="D2139" s="305">
        <v>8</v>
      </c>
      <c r="E2139" s="287" t="s">
        <v>35</v>
      </c>
      <c r="F2139" s="289">
        <v>43707</v>
      </c>
      <c r="G2139" s="290" t="s">
        <v>708</v>
      </c>
      <c r="H2139" s="290" t="s">
        <v>1282</v>
      </c>
      <c r="I2139" s="291">
        <v>-0.37834167000000002</v>
      </c>
      <c r="J2139" s="291">
        <v>2</v>
      </c>
      <c r="K2139" s="290" t="s">
        <v>815</v>
      </c>
      <c r="L2139" s="292">
        <v>219.75</v>
      </c>
      <c r="M2139" s="293" t="s">
        <v>1283</v>
      </c>
      <c r="N2139" s="293" t="s">
        <v>1284</v>
      </c>
      <c r="O2139" s="294" t="s">
        <v>10</v>
      </c>
      <c r="P2139" s="295">
        <v>-0.100916624</v>
      </c>
      <c r="Q2139" s="295" t="s">
        <v>408</v>
      </c>
      <c r="R2139" s="296">
        <v>0</v>
      </c>
      <c r="S2139" s="297">
        <v>2.4689777176293295E-3</v>
      </c>
      <c r="T2139" s="297">
        <v>1.8540181993720766E-3</v>
      </c>
      <c r="U2139" s="298">
        <v>1.3316901195821751</v>
      </c>
      <c r="V2139" s="295"/>
      <c r="W2139" s="295"/>
      <c r="X2139" s="295"/>
      <c r="Y2139" s="313"/>
      <c r="Z2139" s="313"/>
      <c r="AA2139" s="301"/>
      <c r="AB2139" s="295"/>
    </row>
    <row r="2140" spans="1:28" ht="15">
      <c r="A2140" s="247" t="s">
        <v>6472</v>
      </c>
      <c r="B2140" s="287" t="s">
        <v>6473</v>
      </c>
      <c r="C2140" s="287" t="s">
        <v>6474</v>
      </c>
      <c r="D2140" s="305">
        <v>9</v>
      </c>
      <c r="E2140" s="287" t="s">
        <v>35</v>
      </c>
      <c r="F2140" s="289">
        <v>43707</v>
      </c>
      <c r="G2140" s="290" t="s">
        <v>708</v>
      </c>
      <c r="H2140" s="290" t="s">
        <v>1317</v>
      </c>
      <c r="I2140" s="291">
        <v>-0.36346256999999998</v>
      </c>
      <c r="J2140" s="291">
        <v>1</v>
      </c>
      <c r="K2140" s="290" t="s">
        <v>815</v>
      </c>
      <c r="L2140" s="292">
        <v>46.62</v>
      </c>
      <c r="M2140" s="293" t="s">
        <v>1318</v>
      </c>
      <c r="N2140" s="293" t="s">
        <v>1319</v>
      </c>
      <c r="O2140" s="294" t="s">
        <v>10</v>
      </c>
      <c r="P2140" s="295">
        <v>-6.0088340000000002</v>
      </c>
      <c r="Q2140" s="295" t="s">
        <v>408</v>
      </c>
      <c r="R2140" s="296">
        <v>0</v>
      </c>
      <c r="S2140" s="297">
        <v>1.028523888763216E-3</v>
      </c>
      <c r="T2140" s="297">
        <v>7.8265312647059519E-4</v>
      </c>
      <c r="U2140" s="298">
        <v>1.3141503610946839</v>
      </c>
      <c r="V2140" s="295"/>
      <c r="W2140" s="295"/>
      <c r="X2140" s="295"/>
      <c r="Y2140" s="313"/>
      <c r="Z2140" s="313"/>
      <c r="AA2140" s="301"/>
      <c r="AB2140" s="295"/>
    </row>
    <row r="2141" spans="1:28" ht="15">
      <c r="A2141" s="247" t="s">
        <v>176</v>
      </c>
      <c r="B2141" s="287" t="s">
        <v>6475</v>
      </c>
      <c r="C2141" s="287" t="s">
        <v>6476</v>
      </c>
      <c r="D2141" s="305">
        <v>10</v>
      </c>
      <c r="E2141" s="287" t="s">
        <v>35</v>
      </c>
      <c r="F2141" s="289">
        <v>43707</v>
      </c>
      <c r="G2141" s="290" t="s">
        <v>708</v>
      </c>
      <c r="H2141" s="290" t="s">
        <v>838</v>
      </c>
      <c r="I2141" s="291">
        <v>-0.46722847000000001</v>
      </c>
      <c r="J2141" s="291">
        <v>7</v>
      </c>
      <c r="K2141" s="290" t="s">
        <v>815</v>
      </c>
      <c r="L2141" s="292">
        <v>11.38</v>
      </c>
      <c r="M2141" s="293" t="s">
        <v>839</v>
      </c>
      <c r="N2141" s="293" t="s">
        <v>840</v>
      </c>
      <c r="O2141" s="294" t="s">
        <v>10</v>
      </c>
      <c r="P2141" s="295">
        <v>-4.2183640000000002</v>
      </c>
      <c r="Q2141" s="295" t="s">
        <v>447</v>
      </c>
      <c r="R2141" s="296">
        <v>0</v>
      </c>
      <c r="S2141" s="297">
        <v>5.6221045720344251E-6</v>
      </c>
      <c r="T2141" s="297">
        <v>4.5537711003171516E-4</v>
      </c>
      <c r="U2141" s="298">
        <v>1.2346041222060697E-2</v>
      </c>
      <c r="V2141" s="295"/>
      <c r="W2141" s="295"/>
      <c r="X2141" s="295"/>
      <c r="Y2141" s="313"/>
      <c r="Z2141" s="313"/>
      <c r="AA2141" s="301"/>
      <c r="AB2141" s="295"/>
    </row>
    <row r="2142" spans="1:28" ht="15">
      <c r="A2142" s="247" t="s">
        <v>176</v>
      </c>
      <c r="B2142" s="287" t="s">
        <v>6477</v>
      </c>
      <c r="C2142" s="287" t="s">
        <v>6478</v>
      </c>
      <c r="D2142" s="305">
        <v>11</v>
      </c>
      <c r="E2142" s="287" t="s">
        <v>35</v>
      </c>
      <c r="F2142" s="289">
        <v>43707</v>
      </c>
      <c r="G2142" s="290" t="s">
        <v>708</v>
      </c>
      <c r="H2142" s="290" t="s">
        <v>2547</v>
      </c>
      <c r="I2142" s="291">
        <v>-0.49360799999999999</v>
      </c>
      <c r="J2142" s="291">
        <v>13</v>
      </c>
      <c r="K2142" s="290" t="s">
        <v>815</v>
      </c>
      <c r="L2142" s="292">
        <v>42.78</v>
      </c>
      <c r="M2142" s="293" t="s">
        <v>2548</v>
      </c>
      <c r="N2142" s="293" t="s">
        <v>2549</v>
      </c>
      <c r="O2142" s="294" t="s">
        <v>10</v>
      </c>
      <c r="P2142" s="295">
        <v>-14.071441</v>
      </c>
      <c r="Q2142" s="295" t="s">
        <v>484</v>
      </c>
      <c r="R2142" s="296">
        <v>0</v>
      </c>
      <c r="S2142" s="297">
        <v>1.239477091290422E-4</v>
      </c>
      <c r="T2142" s="297">
        <v>1.6366278026139344E-4</v>
      </c>
      <c r="U2142" s="298">
        <v>0.75733596197669106</v>
      </c>
      <c r="V2142" s="295"/>
      <c r="W2142" s="295"/>
      <c r="X2142" s="295"/>
      <c r="Y2142" s="313"/>
      <c r="Z2142" s="313"/>
      <c r="AA2142" s="301"/>
      <c r="AB2142" s="295"/>
    </row>
    <row r="2143" spans="1:28" ht="15">
      <c r="A2143" s="247" t="s">
        <v>6479</v>
      </c>
      <c r="B2143" s="287" t="s">
        <v>6480</v>
      </c>
      <c r="C2143" s="287" t="s">
        <v>6481</v>
      </c>
      <c r="D2143" s="305">
        <v>12</v>
      </c>
      <c r="E2143" s="287" t="s">
        <v>35</v>
      </c>
      <c r="F2143" s="289">
        <v>43707</v>
      </c>
      <c r="G2143" s="290" t="s">
        <v>708</v>
      </c>
      <c r="H2143" s="290" t="s">
        <v>4423</v>
      </c>
      <c r="I2143" s="291">
        <v>-0.36756260000000002</v>
      </c>
      <c r="J2143" s="291">
        <v>1</v>
      </c>
      <c r="K2143" s="290" t="s">
        <v>815</v>
      </c>
      <c r="L2143" s="292">
        <v>61.65</v>
      </c>
      <c r="M2143" s="293" t="s">
        <v>4424</v>
      </c>
      <c r="N2143" s="293" t="s">
        <v>4425</v>
      </c>
      <c r="O2143" s="294" t="s">
        <v>10</v>
      </c>
      <c r="P2143" s="295">
        <v>-14.344257000000001</v>
      </c>
      <c r="Q2143" s="295" t="s">
        <v>404</v>
      </c>
      <c r="R2143" s="296">
        <v>0</v>
      </c>
      <c r="S2143" s="297">
        <v>8.0145832280239829E-5</v>
      </c>
      <c r="T2143" s="297">
        <v>3.8913308804209076E-4</v>
      </c>
      <c r="U2143" s="298">
        <v>0.2059599523738542</v>
      </c>
      <c r="V2143" s="295"/>
      <c r="W2143" s="295"/>
      <c r="X2143" s="295"/>
      <c r="Y2143" s="313"/>
      <c r="Z2143" s="313"/>
      <c r="AA2143" s="301"/>
      <c r="AB2143" s="295"/>
    </row>
    <row r="2144" spans="1:28" ht="15">
      <c r="A2144" s="247" t="s">
        <v>176</v>
      </c>
      <c r="B2144" s="287" t="s">
        <v>6482</v>
      </c>
      <c r="C2144" s="287" t="s">
        <v>6483</v>
      </c>
      <c r="D2144" s="305">
        <v>13</v>
      </c>
      <c r="E2144" s="287" t="s">
        <v>35</v>
      </c>
      <c r="F2144" s="289">
        <v>43707</v>
      </c>
      <c r="G2144" s="290" t="s">
        <v>708</v>
      </c>
      <c r="H2144" s="290" t="s">
        <v>2557</v>
      </c>
      <c r="I2144" s="291">
        <v>-0.46664232</v>
      </c>
      <c r="J2144" s="291">
        <v>3</v>
      </c>
      <c r="K2144" s="290" t="s">
        <v>815</v>
      </c>
      <c r="L2144" s="292">
        <v>73.150000000000006</v>
      </c>
      <c r="M2144" s="293" t="s">
        <v>2558</v>
      </c>
      <c r="N2144" s="293" t="s">
        <v>2559</v>
      </c>
      <c r="O2144" s="294" t="s">
        <v>10</v>
      </c>
      <c r="P2144" s="295">
        <v>-30.384927999999999</v>
      </c>
      <c r="Q2144" s="295" t="s">
        <v>456</v>
      </c>
      <c r="R2144" s="296">
        <v>0</v>
      </c>
      <c r="S2144" s="297">
        <v>1.9210088105865908E-3</v>
      </c>
      <c r="T2144" s="297">
        <v>5.9415456842947174E-4</v>
      </c>
      <c r="U2144" s="298">
        <v>3.2331802407316195</v>
      </c>
      <c r="V2144" s="295"/>
      <c r="W2144" s="295"/>
      <c r="X2144" s="295"/>
      <c r="Y2144" s="313"/>
      <c r="Z2144" s="313"/>
      <c r="AA2144" s="301"/>
      <c r="AB2144" s="295"/>
    </row>
    <row r="2145" spans="1:28" ht="15">
      <c r="A2145" s="247" t="s">
        <v>176</v>
      </c>
      <c r="B2145" s="287" t="s">
        <v>6484</v>
      </c>
      <c r="C2145" s="287" t="s">
        <v>6485</v>
      </c>
      <c r="D2145" s="305">
        <v>14</v>
      </c>
      <c r="E2145" s="287" t="s">
        <v>35</v>
      </c>
      <c r="F2145" s="289">
        <v>43707</v>
      </c>
      <c r="G2145" s="290" t="s">
        <v>708</v>
      </c>
      <c r="H2145" s="290" t="s">
        <v>2562</v>
      </c>
      <c r="I2145" s="291">
        <v>-0.63530569999999997</v>
      </c>
      <c r="J2145" s="291">
        <v>10</v>
      </c>
      <c r="K2145" s="290" t="s">
        <v>815</v>
      </c>
      <c r="L2145" s="292">
        <v>33.22</v>
      </c>
      <c r="M2145" s="293" t="s">
        <v>2563</v>
      </c>
      <c r="N2145" s="293" t="s">
        <v>2564</v>
      </c>
      <c r="O2145" s="294" t="s">
        <v>10</v>
      </c>
      <c r="P2145" s="295">
        <v>-10.543303999999999</v>
      </c>
      <c r="Q2145" s="295" t="s">
        <v>447</v>
      </c>
      <c r="R2145" s="296">
        <v>0</v>
      </c>
      <c r="S2145" s="297">
        <v>2.2073458788111116E-4</v>
      </c>
      <c r="T2145" s="297">
        <v>3.8151836302835354E-4</v>
      </c>
      <c r="U2145" s="298">
        <v>0.57856871194613169</v>
      </c>
      <c r="V2145" s="295"/>
      <c r="W2145" s="295"/>
      <c r="X2145" s="295"/>
      <c r="Y2145" s="313"/>
      <c r="Z2145" s="313"/>
      <c r="AA2145" s="301"/>
      <c r="AB2145" s="295"/>
    </row>
    <row r="2146" spans="1:28" ht="15">
      <c r="A2146" s="247" t="s">
        <v>176</v>
      </c>
      <c r="B2146" s="287" t="s">
        <v>6486</v>
      </c>
      <c r="C2146" s="287" t="s">
        <v>6487</v>
      </c>
      <c r="D2146" s="305">
        <v>15</v>
      </c>
      <c r="E2146" s="287" t="s">
        <v>35</v>
      </c>
      <c r="F2146" s="289">
        <v>43707</v>
      </c>
      <c r="G2146" s="290" t="s">
        <v>708</v>
      </c>
      <c r="H2146" s="290" t="s">
        <v>543</v>
      </c>
      <c r="I2146" s="291">
        <v>-0.4877708</v>
      </c>
      <c r="J2146" s="291">
        <v>4</v>
      </c>
      <c r="K2146" s="290" t="s">
        <v>815</v>
      </c>
      <c r="L2146" s="292">
        <v>21.99</v>
      </c>
      <c r="M2146" s="293" t="s">
        <v>544</v>
      </c>
      <c r="N2146" s="293" t="s">
        <v>545</v>
      </c>
      <c r="O2146" s="294" t="s">
        <v>10</v>
      </c>
      <c r="P2146" s="295">
        <v>-10.518521</v>
      </c>
      <c r="Q2146" s="295" t="s">
        <v>484</v>
      </c>
      <c r="R2146" s="296">
        <v>0</v>
      </c>
      <c r="S2146" s="297">
        <v>2.5896287985184021E-4</v>
      </c>
      <c r="T2146" s="297">
        <v>3.8110823352843374E-4</v>
      </c>
      <c r="U2146" s="298">
        <v>0.67949956749627527</v>
      </c>
      <c r="V2146" s="295"/>
      <c r="W2146" s="295"/>
      <c r="X2146" s="295"/>
      <c r="Y2146" s="313"/>
      <c r="Z2146" s="313"/>
      <c r="AA2146" s="301"/>
      <c r="AB2146" s="295"/>
    </row>
    <row r="2147" spans="1:28" ht="15">
      <c r="A2147" s="247" t="s">
        <v>176</v>
      </c>
      <c r="B2147" s="287" t="s">
        <v>6488</v>
      </c>
      <c r="C2147" s="287" t="s">
        <v>6489</v>
      </c>
      <c r="D2147" s="305">
        <v>16</v>
      </c>
      <c r="E2147" s="287" t="s">
        <v>35</v>
      </c>
      <c r="F2147" s="289">
        <v>43707</v>
      </c>
      <c r="G2147" s="290" t="s">
        <v>708</v>
      </c>
      <c r="H2147" s="290" t="s">
        <v>550</v>
      </c>
      <c r="I2147" s="291">
        <v>-0.67712340000000004</v>
      </c>
      <c r="J2147" s="291">
        <v>3</v>
      </c>
      <c r="K2147" s="290" t="s">
        <v>815</v>
      </c>
      <c r="L2147" s="292">
        <v>67.930000000000007</v>
      </c>
      <c r="M2147" s="293" t="s">
        <v>551</v>
      </c>
      <c r="N2147" s="293" t="s">
        <v>552</v>
      </c>
      <c r="O2147" s="294" t="s">
        <v>10</v>
      </c>
      <c r="P2147" s="295">
        <v>-3.312093</v>
      </c>
      <c r="Q2147" s="295" t="s">
        <v>447</v>
      </c>
      <c r="R2147" s="296">
        <v>0</v>
      </c>
      <c r="S2147" s="297">
        <v>2.5000632214030954E-3</v>
      </c>
      <c r="T2147" s="297">
        <v>2.0923734237602676E-3</v>
      </c>
      <c r="U2147" s="298">
        <v>1.1948456202957101</v>
      </c>
      <c r="V2147" s="295"/>
      <c r="W2147" s="295"/>
      <c r="X2147" s="295"/>
      <c r="Y2147" s="313"/>
      <c r="Z2147" s="313"/>
      <c r="AA2147" s="301"/>
      <c r="AB2147" s="295"/>
    </row>
    <row r="2148" spans="1:28" ht="15">
      <c r="A2148" s="247" t="s">
        <v>176</v>
      </c>
      <c r="B2148" s="287" t="s">
        <v>6490</v>
      </c>
      <c r="C2148" s="287" t="s">
        <v>6491</v>
      </c>
      <c r="D2148" s="305">
        <v>17</v>
      </c>
      <c r="E2148" s="287" t="s">
        <v>35</v>
      </c>
      <c r="F2148" s="289">
        <v>43707</v>
      </c>
      <c r="G2148" s="290" t="s">
        <v>708</v>
      </c>
      <c r="H2148" s="290" t="s">
        <v>2305</v>
      </c>
      <c r="I2148" s="291">
        <v>-0.37249428000000001</v>
      </c>
      <c r="J2148" s="291">
        <v>2</v>
      </c>
      <c r="K2148" s="290" t="s">
        <v>815</v>
      </c>
      <c r="L2148" s="292">
        <v>74.19</v>
      </c>
      <c r="M2148" s="293" t="s">
        <v>2306</v>
      </c>
      <c r="N2148" s="293" t="s">
        <v>2307</v>
      </c>
      <c r="O2148" s="294" t="s">
        <v>10</v>
      </c>
      <c r="P2148" s="295">
        <v>-9.6680220000000006</v>
      </c>
      <c r="Q2148" s="295" t="s">
        <v>484</v>
      </c>
      <c r="R2148" s="296">
        <v>0</v>
      </c>
      <c r="S2148" s="297">
        <v>4.3565442590616336E-3</v>
      </c>
      <c r="T2148" s="297">
        <v>1.7628887539072947E-3</v>
      </c>
      <c r="U2148" s="298">
        <v>2.471253077884648</v>
      </c>
      <c r="V2148" s="295"/>
      <c r="W2148" s="295"/>
      <c r="X2148" s="295"/>
      <c r="Y2148" s="313"/>
      <c r="Z2148" s="313"/>
      <c r="AA2148" s="301"/>
      <c r="AB2148" s="295"/>
    </row>
    <row r="2149" spans="1:28" ht="15">
      <c r="A2149" s="247" t="s">
        <v>176</v>
      </c>
      <c r="B2149" s="287" t="s">
        <v>6492</v>
      </c>
      <c r="C2149" s="287" t="s">
        <v>6493</v>
      </c>
      <c r="D2149" s="305">
        <v>18</v>
      </c>
      <c r="E2149" s="287" t="s">
        <v>35</v>
      </c>
      <c r="F2149" s="289">
        <v>43707</v>
      </c>
      <c r="G2149" s="290" t="s">
        <v>708</v>
      </c>
      <c r="H2149" s="290" t="s">
        <v>2577</v>
      </c>
      <c r="I2149" s="291">
        <v>-0.34982580000000002</v>
      </c>
      <c r="J2149" s="291">
        <v>8</v>
      </c>
      <c r="K2149" s="290" t="s">
        <v>815</v>
      </c>
      <c r="L2149" s="292">
        <v>158.61000000000001</v>
      </c>
      <c r="M2149" s="293" t="s">
        <v>2578</v>
      </c>
      <c r="N2149" s="293" t="s">
        <v>2579</v>
      </c>
      <c r="O2149" s="294" t="s">
        <v>10</v>
      </c>
      <c r="P2149" s="295">
        <v>-5.7878375000000002</v>
      </c>
      <c r="Q2149" s="295" t="s">
        <v>404</v>
      </c>
      <c r="R2149" s="296">
        <v>0</v>
      </c>
      <c r="S2149" s="297">
        <v>2.8753290857269674E-3</v>
      </c>
      <c r="T2149" s="297">
        <v>1.542446793833759E-3</v>
      </c>
      <c r="U2149" s="298">
        <v>1.8641350205541438</v>
      </c>
      <c r="V2149" s="295"/>
      <c r="W2149" s="295"/>
      <c r="X2149" s="295"/>
      <c r="Y2149" s="313"/>
      <c r="Z2149" s="313"/>
      <c r="AA2149" s="301"/>
      <c r="AB2149" s="295"/>
    </row>
    <row r="2150" spans="1:28" ht="15">
      <c r="A2150" s="247" t="s">
        <v>176</v>
      </c>
      <c r="B2150" s="287" t="s">
        <v>6494</v>
      </c>
      <c r="C2150" s="287" t="s">
        <v>6495</v>
      </c>
      <c r="D2150" s="305">
        <v>19</v>
      </c>
      <c r="E2150" s="287" t="s">
        <v>35</v>
      </c>
      <c r="F2150" s="289">
        <v>43707</v>
      </c>
      <c r="G2150" s="290" t="s">
        <v>708</v>
      </c>
      <c r="H2150" s="290" t="s">
        <v>2584</v>
      </c>
      <c r="I2150" s="291">
        <v>-0.47973640000000001</v>
      </c>
      <c r="J2150" s="291">
        <v>3</v>
      </c>
      <c r="K2150" s="290" t="s">
        <v>815</v>
      </c>
      <c r="L2150" s="292">
        <v>15.79</v>
      </c>
      <c r="M2150" s="293" t="s">
        <v>2585</v>
      </c>
      <c r="N2150" s="293" t="s">
        <v>2586</v>
      </c>
      <c r="O2150" s="294" t="s">
        <v>10</v>
      </c>
      <c r="P2150" s="295">
        <v>-8.4615345000000008</v>
      </c>
      <c r="Q2150" s="295" t="s">
        <v>399</v>
      </c>
      <c r="R2150" s="296">
        <v>0</v>
      </c>
      <c r="S2150" s="297">
        <v>2.0917278155687356E-4</v>
      </c>
      <c r="T2150" s="297">
        <v>1.5162809805230925E-4</v>
      </c>
      <c r="U2150" s="298">
        <v>1.3795120049894203</v>
      </c>
      <c r="V2150" s="295"/>
      <c r="W2150" s="295"/>
      <c r="X2150" s="295"/>
      <c r="Y2150" s="313"/>
      <c r="Z2150" s="313"/>
      <c r="AA2150" s="301"/>
      <c r="AB2150" s="295"/>
    </row>
    <row r="2151" spans="1:28" ht="15">
      <c r="A2151" s="247" t="s">
        <v>6496</v>
      </c>
      <c r="B2151" s="287" t="s">
        <v>6497</v>
      </c>
      <c r="C2151" s="287" t="s">
        <v>6498</v>
      </c>
      <c r="D2151" s="305">
        <v>20</v>
      </c>
      <c r="E2151" s="287" t="s">
        <v>35</v>
      </c>
      <c r="F2151" s="289">
        <v>43707</v>
      </c>
      <c r="G2151" s="290" t="s">
        <v>708</v>
      </c>
      <c r="H2151" s="290" t="s">
        <v>905</v>
      </c>
      <c r="I2151" s="291">
        <v>-0.36244201999999998</v>
      </c>
      <c r="J2151" s="291">
        <v>1</v>
      </c>
      <c r="K2151" s="290" t="s">
        <v>815</v>
      </c>
      <c r="L2151" s="292">
        <v>8.25</v>
      </c>
      <c r="M2151" s="293" t="s">
        <v>906</v>
      </c>
      <c r="N2151" s="293" t="s">
        <v>907</v>
      </c>
      <c r="O2151" s="294" t="s">
        <v>10</v>
      </c>
      <c r="P2151" s="295">
        <v>-9.4736809999999991</v>
      </c>
      <c r="Q2151" s="295" t="s">
        <v>447</v>
      </c>
      <c r="R2151" s="296">
        <v>0</v>
      </c>
      <c r="S2151" s="297">
        <v>2.9000257829364723E-3</v>
      </c>
      <c r="T2151" s="297">
        <v>2.9427050305240671E-3</v>
      </c>
      <c r="U2151" s="298">
        <v>0.98549659339115137</v>
      </c>
      <c r="V2151" s="295"/>
      <c r="W2151" s="295"/>
      <c r="X2151" s="295"/>
      <c r="Y2151" s="313"/>
      <c r="Z2151" s="313"/>
      <c r="AA2151" s="301"/>
      <c r="AB2151" s="295"/>
    </row>
    <row r="2152" spans="1:28" ht="15">
      <c r="A2152" s="247" t="s">
        <v>176</v>
      </c>
      <c r="B2152" s="287" t="s">
        <v>6499</v>
      </c>
      <c r="C2152" s="287" t="s">
        <v>6500</v>
      </c>
      <c r="D2152" s="305">
        <v>21</v>
      </c>
      <c r="E2152" s="287" t="s">
        <v>35</v>
      </c>
      <c r="F2152" s="289">
        <v>43707</v>
      </c>
      <c r="G2152" s="290" t="s">
        <v>708</v>
      </c>
      <c r="H2152" s="290" t="s">
        <v>2589</v>
      </c>
      <c r="I2152" s="291">
        <v>-0.52770114000000001</v>
      </c>
      <c r="J2152" s="291">
        <v>9</v>
      </c>
      <c r="K2152" s="290" t="s">
        <v>815</v>
      </c>
      <c r="L2152" s="292">
        <v>18.84</v>
      </c>
      <c r="M2152" s="293" t="s">
        <v>2590</v>
      </c>
      <c r="N2152" s="293" t="s">
        <v>2591</v>
      </c>
      <c r="O2152" s="294" t="s">
        <v>10</v>
      </c>
      <c r="P2152" s="295">
        <v>-14.565218</v>
      </c>
      <c r="Q2152" s="295" t="s">
        <v>484</v>
      </c>
      <c r="R2152" s="296">
        <v>0</v>
      </c>
      <c r="S2152" s="297">
        <v>9.3028835656197768E-4</v>
      </c>
      <c r="T2152" s="297">
        <v>6.55686017447374E-4</v>
      </c>
      <c r="U2152" s="298">
        <v>1.4188015785110799</v>
      </c>
      <c r="V2152" s="295"/>
      <c r="W2152" s="295"/>
      <c r="X2152" s="295"/>
      <c r="Y2152" s="313"/>
      <c r="Z2152" s="313"/>
      <c r="AA2152" s="301"/>
      <c r="AB2152" s="295"/>
    </row>
    <row r="2153" spans="1:28" ht="15">
      <c r="A2153" s="247" t="s">
        <v>6501</v>
      </c>
      <c r="B2153" s="287" t="s">
        <v>6502</v>
      </c>
      <c r="C2153" s="287" t="s">
        <v>6503</v>
      </c>
      <c r="D2153" s="305">
        <v>22</v>
      </c>
      <c r="E2153" s="287" t="s">
        <v>35</v>
      </c>
      <c r="F2153" s="289">
        <v>43707</v>
      </c>
      <c r="G2153" s="290" t="s">
        <v>708</v>
      </c>
      <c r="H2153" s="290" t="s">
        <v>612</v>
      </c>
      <c r="I2153" s="291">
        <v>-0.42671955</v>
      </c>
      <c r="J2153" s="291">
        <v>1</v>
      </c>
      <c r="K2153" s="290" t="s">
        <v>815</v>
      </c>
      <c r="L2153" s="292">
        <v>37.590000000000003</v>
      </c>
      <c r="M2153" s="293" t="s">
        <v>613</v>
      </c>
      <c r="N2153" s="293" t="s">
        <v>614</v>
      </c>
      <c r="O2153" s="294" t="s">
        <v>10</v>
      </c>
      <c r="P2153" s="295">
        <v>-12.439614000000001</v>
      </c>
      <c r="Q2153" s="295" t="s">
        <v>484</v>
      </c>
      <c r="R2153" s="296">
        <v>0</v>
      </c>
      <c r="S2153" s="297">
        <v>1.3885031656413627E-4</v>
      </c>
      <c r="T2153" s="297">
        <v>1.7339585568412589E-4</v>
      </c>
      <c r="U2153" s="298">
        <v>0.80077067595594098</v>
      </c>
      <c r="V2153" s="295"/>
      <c r="W2153" s="295"/>
      <c r="X2153" s="295"/>
      <c r="Y2153" s="313"/>
      <c r="Z2153" s="313"/>
      <c r="AA2153" s="301"/>
      <c r="AB2153" s="295"/>
    </row>
    <row r="2154" spans="1:28" ht="15">
      <c r="A2154" s="247" t="s">
        <v>176</v>
      </c>
      <c r="B2154" s="287" t="s">
        <v>6504</v>
      </c>
      <c r="C2154" s="287" t="s">
        <v>6505</v>
      </c>
      <c r="D2154" s="305">
        <v>23</v>
      </c>
      <c r="E2154" s="287" t="s">
        <v>35</v>
      </c>
      <c r="F2154" s="289">
        <v>43707</v>
      </c>
      <c r="G2154" s="290" t="s">
        <v>708</v>
      </c>
      <c r="H2154" s="290" t="s">
        <v>2594</v>
      </c>
      <c r="I2154" s="291">
        <v>-0.40472353</v>
      </c>
      <c r="J2154" s="291">
        <v>5</v>
      </c>
      <c r="K2154" s="290" t="s">
        <v>815</v>
      </c>
      <c r="L2154" s="292">
        <v>44.36</v>
      </c>
      <c r="M2154" s="293" t="s">
        <v>2595</v>
      </c>
      <c r="N2154" s="293" t="s">
        <v>2596</v>
      </c>
      <c r="O2154" s="294" t="s">
        <v>10</v>
      </c>
      <c r="P2154" s="295">
        <v>1.1653543</v>
      </c>
      <c r="Q2154" s="295" t="s">
        <v>447</v>
      </c>
      <c r="R2154" s="296">
        <v>0</v>
      </c>
      <c r="S2154" s="297">
        <v>3.4083992627777133E-5</v>
      </c>
      <c r="T2154" s="297">
        <v>2.9020415394865988E-4</v>
      </c>
      <c r="U2154" s="298">
        <v>0.1174483278892243</v>
      </c>
      <c r="V2154" s="295"/>
      <c r="W2154" s="295"/>
      <c r="X2154" s="295"/>
      <c r="Y2154" s="313"/>
      <c r="Z2154" s="313"/>
      <c r="AA2154" s="301"/>
      <c r="AB2154" s="295"/>
    </row>
    <row r="2155" spans="1:28" ht="15">
      <c r="A2155" s="247" t="s">
        <v>176</v>
      </c>
      <c r="B2155" s="287" t="s">
        <v>6506</v>
      </c>
      <c r="C2155" s="287" t="s">
        <v>6507</v>
      </c>
      <c r="D2155" s="305">
        <v>24</v>
      </c>
      <c r="E2155" s="287" t="s">
        <v>35</v>
      </c>
      <c r="F2155" s="289">
        <v>43707</v>
      </c>
      <c r="G2155" s="290" t="s">
        <v>708</v>
      </c>
      <c r="H2155" s="290" t="s">
        <v>3363</v>
      </c>
      <c r="I2155" s="291">
        <v>-0.40260397999999997</v>
      </c>
      <c r="J2155" s="291">
        <v>3</v>
      </c>
      <c r="K2155" s="290" t="s">
        <v>815</v>
      </c>
      <c r="L2155" s="292">
        <v>47.26</v>
      </c>
      <c r="M2155" s="293" t="s">
        <v>3364</v>
      </c>
      <c r="N2155" s="293" t="s">
        <v>3365</v>
      </c>
      <c r="O2155" s="294" t="s">
        <v>10</v>
      </c>
      <c r="P2155" s="295">
        <v>-6.1269939999999998</v>
      </c>
      <c r="Q2155" s="295" t="s">
        <v>408</v>
      </c>
      <c r="R2155" s="296">
        <v>0</v>
      </c>
      <c r="S2155" s="297">
        <v>4.6570820702371408E-5</v>
      </c>
      <c r="T2155" s="297">
        <v>3.0992932102769653E-4</v>
      </c>
      <c r="U2155" s="298">
        <v>0.15026271327910162</v>
      </c>
      <c r="V2155" s="295"/>
      <c r="W2155" s="295"/>
      <c r="X2155" s="295"/>
      <c r="Y2155" s="313"/>
      <c r="Z2155" s="313"/>
      <c r="AA2155" s="301"/>
      <c r="AB2155" s="295"/>
    </row>
    <row r="2156" spans="1:28" ht="15">
      <c r="A2156" s="247" t="s">
        <v>176</v>
      </c>
      <c r="B2156" s="287" t="s">
        <v>6508</v>
      </c>
      <c r="C2156" s="287" t="s">
        <v>6509</v>
      </c>
      <c r="D2156" s="305">
        <v>25</v>
      </c>
      <c r="E2156" s="287" t="s">
        <v>35</v>
      </c>
      <c r="F2156" s="289">
        <v>43707</v>
      </c>
      <c r="G2156" s="290" t="s">
        <v>708</v>
      </c>
      <c r="H2156" s="290" t="s">
        <v>938</v>
      </c>
      <c r="I2156" s="291">
        <v>-0.56203879999999995</v>
      </c>
      <c r="J2156" s="291">
        <v>20</v>
      </c>
      <c r="K2156" s="290" t="s">
        <v>815</v>
      </c>
      <c r="L2156" s="292">
        <v>25.52</v>
      </c>
      <c r="M2156" s="293" t="s">
        <v>939</v>
      </c>
      <c r="N2156" s="293" t="s">
        <v>940</v>
      </c>
      <c r="O2156" s="294" t="s">
        <v>10</v>
      </c>
      <c r="P2156" s="295">
        <v>-3.5613774999999999</v>
      </c>
      <c r="Q2156" s="295" t="s">
        <v>280</v>
      </c>
      <c r="R2156" s="296">
        <v>0</v>
      </c>
      <c r="S2156" s="297">
        <v>1.3984266085628947E-4</v>
      </c>
      <c r="T2156" s="297">
        <v>6.6722942488973286E-4</v>
      </c>
      <c r="U2156" s="298">
        <v>0.20958707101294288</v>
      </c>
      <c r="V2156" s="295"/>
      <c r="W2156" s="295"/>
      <c r="X2156" s="295"/>
      <c r="Y2156" s="313"/>
      <c r="Z2156" s="313"/>
      <c r="AA2156" s="301"/>
      <c r="AB2156" s="295"/>
    </row>
    <row r="2157" spans="1:28" ht="15">
      <c r="A2157" s="247" t="s">
        <v>6510</v>
      </c>
      <c r="B2157" s="287" t="s">
        <v>6511</v>
      </c>
      <c r="C2157" s="287" t="s">
        <v>6512</v>
      </c>
      <c r="D2157" s="305">
        <v>26</v>
      </c>
      <c r="E2157" s="287" t="s">
        <v>35</v>
      </c>
      <c r="F2157" s="289">
        <v>43707</v>
      </c>
      <c r="G2157" s="290" t="s">
        <v>708</v>
      </c>
      <c r="H2157" s="290" t="s">
        <v>2603</v>
      </c>
      <c r="I2157" s="291">
        <v>-0.37533104</v>
      </c>
      <c r="J2157" s="291">
        <v>1</v>
      </c>
      <c r="K2157" s="290" t="s">
        <v>815</v>
      </c>
      <c r="L2157" s="292">
        <v>16.510000000000002</v>
      </c>
      <c r="M2157" s="293" t="s">
        <v>2604</v>
      </c>
      <c r="N2157" s="293" t="s">
        <v>2605</v>
      </c>
      <c r="O2157" s="294" t="s">
        <v>10</v>
      </c>
      <c r="P2157" s="295">
        <v>-8.4778420000000008</v>
      </c>
      <c r="Q2157" s="295" t="s">
        <v>408</v>
      </c>
      <c r="R2157" s="296">
        <v>0</v>
      </c>
      <c r="S2157" s="297">
        <v>1.5931878573880947E-4</v>
      </c>
      <c r="T2157" s="297">
        <v>1.7022975924979109E-4</v>
      </c>
      <c r="U2157" s="298">
        <v>0.93590442964222775</v>
      </c>
      <c r="V2157" s="295"/>
      <c r="W2157" s="295"/>
      <c r="X2157" s="295"/>
      <c r="Y2157" s="313"/>
      <c r="Z2157" s="313"/>
      <c r="AA2157" s="301"/>
      <c r="AB2157" s="295"/>
    </row>
    <row r="2158" spans="1:28" ht="15">
      <c r="A2158" s="247" t="s">
        <v>176</v>
      </c>
      <c r="B2158" s="287" t="s">
        <v>6513</v>
      </c>
      <c r="C2158" s="287" t="s">
        <v>6514</v>
      </c>
      <c r="D2158" s="305">
        <v>27</v>
      </c>
      <c r="E2158" s="287" t="s">
        <v>35</v>
      </c>
      <c r="F2158" s="289">
        <v>43707</v>
      </c>
      <c r="G2158" s="290" t="s">
        <v>708</v>
      </c>
      <c r="H2158" s="290" t="s">
        <v>1150</v>
      </c>
      <c r="I2158" s="291">
        <v>-0.51430034999999996</v>
      </c>
      <c r="J2158" s="291">
        <v>5</v>
      </c>
      <c r="K2158" s="290" t="s">
        <v>815</v>
      </c>
      <c r="L2158" s="292">
        <v>28.53</v>
      </c>
      <c r="M2158" s="293" t="s">
        <v>1151</v>
      </c>
      <c r="N2158" s="293" t="s">
        <v>1152</v>
      </c>
      <c r="O2158" s="294" t="s">
        <v>10</v>
      </c>
      <c r="P2158" s="295">
        <v>-5.9304056000000003</v>
      </c>
      <c r="Q2158" s="295" t="s">
        <v>447</v>
      </c>
      <c r="R2158" s="296">
        <v>0</v>
      </c>
      <c r="S2158" s="297">
        <v>5.7409658507071588E-8</v>
      </c>
      <c r="T2158" s="297">
        <v>1.2503752318276031E-4</v>
      </c>
      <c r="U2158" s="298">
        <v>4.5913944107129441E-4</v>
      </c>
      <c r="V2158" s="295"/>
      <c r="W2158" s="295"/>
      <c r="X2158" s="295"/>
      <c r="Y2158" s="313"/>
      <c r="Z2158" s="313"/>
      <c r="AA2158" s="301"/>
      <c r="AB2158" s="295"/>
    </row>
    <row r="2159" spans="1:28" ht="15">
      <c r="A2159" s="247" t="s">
        <v>176</v>
      </c>
      <c r="B2159" s="287" t="s">
        <v>6515</v>
      </c>
      <c r="C2159" s="287" t="s">
        <v>6516</v>
      </c>
      <c r="D2159" s="305">
        <v>28</v>
      </c>
      <c r="E2159" s="287" t="s">
        <v>35</v>
      </c>
      <c r="F2159" s="289">
        <v>43707</v>
      </c>
      <c r="G2159" s="290" t="s">
        <v>708</v>
      </c>
      <c r="H2159" s="290" t="s">
        <v>2610</v>
      </c>
      <c r="I2159" s="291">
        <v>-0.59616959999999997</v>
      </c>
      <c r="J2159" s="291">
        <v>5</v>
      </c>
      <c r="K2159" s="290" t="s">
        <v>815</v>
      </c>
      <c r="L2159" s="292">
        <v>14.76</v>
      </c>
      <c r="M2159" s="293" t="s">
        <v>2611</v>
      </c>
      <c r="N2159" s="293" t="s">
        <v>2612</v>
      </c>
      <c r="O2159" s="294" t="s">
        <v>10</v>
      </c>
      <c r="P2159" s="295">
        <v>-10.074788</v>
      </c>
      <c r="Q2159" s="295" t="s">
        <v>408</v>
      </c>
      <c r="R2159" s="296">
        <v>0</v>
      </c>
      <c r="S2159" s="297">
        <v>1.0738869036378663E-4</v>
      </c>
      <c r="T2159" s="297">
        <v>1.9537134960213089E-4</v>
      </c>
      <c r="U2159" s="298">
        <v>0.5496644752799279</v>
      </c>
      <c r="V2159" s="295"/>
      <c r="W2159" s="295"/>
      <c r="X2159" s="295"/>
      <c r="Y2159" s="313"/>
      <c r="Z2159" s="313"/>
      <c r="AA2159" s="301"/>
      <c r="AB2159" s="295"/>
    </row>
    <row r="2160" spans="1:28" ht="15">
      <c r="A2160" s="247" t="s">
        <v>176</v>
      </c>
      <c r="B2160" s="287" t="s">
        <v>6517</v>
      </c>
      <c r="C2160" s="287" t="s">
        <v>6518</v>
      </c>
      <c r="D2160" s="305">
        <v>29</v>
      </c>
      <c r="E2160" s="287" t="s">
        <v>35</v>
      </c>
      <c r="F2160" s="289">
        <v>43707</v>
      </c>
      <c r="G2160" s="290" t="s">
        <v>708</v>
      </c>
      <c r="H2160" s="290" t="s">
        <v>2616</v>
      </c>
      <c r="I2160" s="291">
        <v>-0.44955832000000001</v>
      </c>
      <c r="J2160" s="291">
        <v>4</v>
      </c>
      <c r="K2160" s="290" t="s">
        <v>815</v>
      </c>
      <c r="L2160" s="292">
        <v>11.84</v>
      </c>
      <c r="M2160" s="293" t="s">
        <v>2617</v>
      </c>
      <c r="N2160" s="293" t="s">
        <v>2618</v>
      </c>
      <c r="O2160" s="294" t="s">
        <v>10</v>
      </c>
      <c r="P2160" s="295">
        <v>-14.356786</v>
      </c>
      <c r="Q2160" s="295" t="s">
        <v>484</v>
      </c>
      <c r="R2160" s="296">
        <v>0</v>
      </c>
      <c r="S2160" s="297">
        <v>4.8139618462524476E-4</v>
      </c>
      <c r="T2160" s="297">
        <v>4.0689122543533478E-4</v>
      </c>
      <c r="U2160" s="298">
        <v>1.1831078050655843</v>
      </c>
      <c r="V2160" s="295"/>
      <c r="W2160" s="295"/>
      <c r="X2160" s="295"/>
      <c r="Y2160" s="313"/>
      <c r="Z2160" s="313"/>
      <c r="AA2160" s="301"/>
      <c r="AB2160" s="295"/>
    </row>
    <row r="2161" spans="1:28" ht="15">
      <c r="A2161" s="247" t="s">
        <v>176</v>
      </c>
      <c r="B2161" s="287" t="s">
        <v>6519</v>
      </c>
      <c r="C2161" s="287" t="s">
        <v>6520</v>
      </c>
      <c r="D2161" s="305">
        <v>30</v>
      </c>
      <c r="E2161" s="287" t="s">
        <v>35</v>
      </c>
      <c r="F2161" s="289">
        <v>43707</v>
      </c>
      <c r="G2161" s="290" t="s">
        <v>708</v>
      </c>
      <c r="H2161" s="290" t="s">
        <v>2621</v>
      </c>
      <c r="I2161" s="291">
        <v>-0.40199298</v>
      </c>
      <c r="J2161" s="291">
        <v>2</v>
      </c>
      <c r="K2161" s="290" t="s">
        <v>815</v>
      </c>
      <c r="L2161" s="292">
        <v>49.21</v>
      </c>
      <c r="M2161" s="293" t="s">
        <v>2622</v>
      </c>
      <c r="N2161" s="293" t="s">
        <v>2623</v>
      </c>
      <c r="O2161" s="294" t="s">
        <v>10</v>
      </c>
      <c r="P2161" s="295">
        <v>-14.6479845</v>
      </c>
      <c r="Q2161" s="295" t="s">
        <v>280</v>
      </c>
      <c r="R2161" s="296">
        <v>0</v>
      </c>
      <c r="S2161" s="297">
        <v>5.3876083485096364E-4</v>
      </c>
      <c r="T2161" s="297">
        <v>1.2837513986382529E-3</v>
      </c>
      <c r="U2161" s="298">
        <v>0.41967692142143526</v>
      </c>
      <c r="V2161" s="295"/>
      <c r="W2161" s="295"/>
      <c r="X2161" s="295"/>
      <c r="Y2161" s="313"/>
      <c r="Z2161" s="313"/>
      <c r="AA2161" s="301"/>
      <c r="AB2161" s="295"/>
    </row>
    <row r="2162" spans="1:28" ht="15">
      <c r="A2162" s="247" t="s">
        <v>176</v>
      </c>
      <c r="B2162" s="287" t="s">
        <v>6521</v>
      </c>
      <c r="C2162" s="287" t="s">
        <v>6522</v>
      </c>
      <c r="D2162" s="305">
        <v>31</v>
      </c>
      <c r="E2162" s="287" t="s">
        <v>35</v>
      </c>
      <c r="F2162" s="289">
        <v>43707</v>
      </c>
      <c r="G2162" s="290" t="s">
        <v>708</v>
      </c>
      <c r="H2162" s="290" t="s">
        <v>1426</v>
      </c>
      <c r="I2162" s="291">
        <v>-0.37945610000000002</v>
      </c>
      <c r="J2162" s="291">
        <v>3</v>
      </c>
      <c r="K2162" s="290" t="s">
        <v>815</v>
      </c>
      <c r="L2162" s="292">
        <v>118.89</v>
      </c>
      <c r="M2162" s="293" t="s">
        <v>1427</v>
      </c>
      <c r="N2162" s="293" t="s">
        <v>1428</v>
      </c>
      <c r="O2162" s="294" t="s">
        <v>10</v>
      </c>
      <c r="P2162" s="295">
        <v>-5.0044180000000003</v>
      </c>
      <c r="Q2162" s="295" t="s">
        <v>447</v>
      </c>
      <c r="R2162" s="296">
        <v>0</v>
      </c>
      <c r="S2162" s="297">
        <v>2.5671593548558827E-4</v>
      </c>
      <c r="T2162" s="297">
        <v>2.9213392607690844E-4</v>
      </c>
      <c r="U2162" s="298">
        <v>0.87876111800176238</v>
      </c>
      <c r="V2162" s="295"/>
      <c r="W2162" s="295"/>
      <c r="X2162" s="295"/>
      <c r="Y2162" s="313"/>
      <c r="Z2162" s="313"/>
      <c r="AA2162" s="301"/>
      <c r="AB2162" s="295"/>
    </row>
    <row r="2163" spans="1:28" ht="15">
      <c r="A2163" s="247" t="s">
        <v>6523</v>
      </c>
      <c r="B2163" s="287" t="s">
        <v>6524</v>
      </c>
      <c r="C2163" s="287" t="s">
        <v>6525</v>
      </c>
      <c r="D2163" s="305">
        <v>32</v>
      </c>
      <c r="E2163" s="287" t="s">
        <v>35</v>
      </c>
      <c r="F2163" s="289">
        <v>43707</v>
      </c>
      <c r="G2163" s="290" t="s">
        <v>708</v>
      </c>
      <c r="H2163" s="290" t="s">
        <v>670</v>
      </c>
      <c r="I2163" s="291">
        <v>-0.4118964</v>
      </c>
      <c r="J2163" s="291">
        <v>1</v>
      </c>
      <c r="K2163" s="290" t="s">
        <v>815</v>
      </c>
      <c r="L2163" s="292">
        <v>18.39</v>
      </c>
      <c r="M2163" s="293" t="s">
        <v>671</v>
      </c>
      <c r="N2163" s="293" t="s">
        <v>672</v>
      </c>
      <c r="O2163" s="294" t="s">
        <v>10</v>
      </c>
      <c r="P2163" s="295">
        <v>-9.8054830000000006</v>
      </c>
      <c r="Q2163" s="295" t="s">
        <v>484</v>
      </c>
      <c r="R2163" s="296">
        <v>0</v>
      </c>
      <c r="S2163" s="297">
        <v>1.1304862415569445E-4</v>
      </c>
      <c r="T2163" s="297">
        <v>2.7063376238452535E-4</v>
      </c>
      <c r="U2163" s="298">
        <v>0.41771811158975519</v>
      </c>
      <c r="V2163" s="295"/>
      <c r="W2163" s="295"/>
      <c r="X2163" s="295"/>
      <c r="Y2163" s="313"/>
      <c r="Z2163" s="313"/>
      <c r="AA2163" s="301"/>
      <c r="AB2163" s="295"/>
    </row>
    <row r="2164" spans="1:28" ht="15">
      <c r="A2164" s="247" t="s">
        <v>176</v>
      </c>
      <c r="B2164" s="287" t="s">
        <v>6526</v>
      </c>
      <c r="C2164" s="287" t="s">
        <v>6527</v>
      </c>
      <c r="D2164" s="305">
        <v>33</v>
      </c>
      <c r="E2164" s="287" t="s">
        <v>35</v>
      </c>
      <c r="F2164" s="289">
        <v>43707</v>
      </c>
      <c r="G2164" s="290" t="s">
        <v>708</v>
      </c>
      <c r="H2164" s="290" t="s">
        <v>945</v>
      </c>
      <c r="I2164" s="291">
        <v>-0.56596553000000005</v>
      </c>
      <c r="J2164" s="291">
        <v>6</v>
      </c>
      <c r="K2164" s="290" t="s">
        <v>815</v>
      </c>
      <c r="L2164" s="292">
        <v>20.43</v>
      </c>
      <c r="M2164" s="293" t="s">
        <v>946</v>
      </c>
      <c r="N2164" s="293" t="s">
        <v>947</v>
      </c>
      <c r="O2164" s="294" t="s">
        <v>10</v>
      </c>
      <c r="P2164" s="295">
        <v>-13.560033000000001</v>
      </c>
      <c r="Q2164" s="295" t="s">
        <v>484</v>
      </c>
      <c r="R2164" s="296">
        <v>0</v>
      </c>
      <c r="S2164" s="297">
        <v>3.3613147019773853E-4</v>
      </c>
      <c r="T2164" s="297">
        <v>3.0570516076487036E-4</v>
      </c>
      <c r="U2164" s="298">
        <v>1.0995282819457217</v>
      </c>
      <c r="V2164" s="295"/>
      <c r="W2164" s="295"/>
      <c r="X2164" s="295"/>
      <c r="Y2164" s="313"/>
      <c r="Z2164" s="313"/>
      <c r="AA2164" s="301"/>
      <c r="AB2164" s="295"/>
    </row>
    <row r="2165" spans="1:28" ht="15">
      <c r="A2165" s="247" t="s">
        <v>176</v>
      </c>
      <c r="B2165" s="287" t="s">
        <v>6528</v>
      </c>
      <c r="C2165" s="287" t="s">
        <v>6529</v>
      </c>
      <c r="D2165" s="305">
        <v>34</v>
      </c>
      <c r="E2165" s="287" t="s">
        <v>35</v>
      </c>
      <c r="F2165" s="289">
        <v>43707</v>
      </c>
      <c r="G2165" s="290" t="s">
        <v>708</v>
      </c>
      <c r="H2165" s="290" t="s">
        <v>951</v>
      </c>
      <c r="I2165" s="291">
        <v>-0.73574969999999995</v>
      </c>
      <c r="J2165" s="291">
        <v>10</v>
      </c>
      <c r="K2165" s="290" t="s">
        <v>815</v>
      </c>
      <c r="L2165" s="292">
        <v>17.57</v>
      </c>
      <c r="M2165" s="293" t="s">
        <v>952</v>
      </c>
      <c r="N2165" s="293" t="s">
        <v>953</v>
      </c>
      <c r="O2165" s="294" t="s">
        <v>10</v>
      </c>
      <c r="P2165" s="295">
        <v>1.1946559000000001</v>
      </c>
      <c r="Q2165" s="295" t="s">
        <v>456</v>
      </c>
      <c r="R2165" s="296">
        <v>0</v>
      </c>
      <c r="S2165" s="297">
        <v>1.9748215168969289E-5</v>
      </c>
      <c r="T2165" s="297">
        <v>1.2538336646066315E-4</v>
      </c>
      <c r="U2165" s="298">
        <v>0.15750267141826144</v>
      </c>
      <c r="V2165" s="295"/>
      <c r="W2165" s="295"/>
      <c r="X2165" s="295"/>
      <c r="Y2165" s="313"/>
      <c r="Z2165" s="313"/>
      <c r="AA2165" s="301"/>
      <c r="AB2165" s="295"/>
    </row>
    <row r="2166" spans="1:28" ht="15">
      <c r="A2166" s="247" t="s">
        <v>6530</v>
      </c>
      <c r="B2166" s="287" t="s">
        <v>6531</v>
      </c>
      <c r="C2166" s="287" t="s">
        <v>6532</v>
      </c>
      <c r="D2166" s="305">
        <v>35</v>
      </c>
      <c r="E2166" s="287" t="s">
        <v>35</v>
      </c>
      <c r="F2166" s="289">
        <v>43707</v>
      </c>
      <c r="G2166" s="290" t="s">
        <v>708</v>
      </c>
      <c r="H2166" s="290" t="s">
        <v>1659</v>
      </c>
      <c r="I2166" s="291">
        <v>-0.44637710000000003</v>
      </c>
      <c r="J2166" s="291">
        <v>1</v>
      </c>
      <c r="K2166" s="290" t="s">
        <v>815</v>
      </c>
      <c r="L2166" s="292">
        <v>48.06</v>
      </c>
      <c r="M2166" s="293" t="s">
        <v>1660</v>
      </c>
      <c r="N2166" s="293" t="s">
        <v>1661</v>
      </c>
      <c r="O2166" s="294" t="s">
        <v>10</v>
      </c>
      <c r="P2166" s="295">
        <v>-20.89246</v>
      </c>
      <c r="Q2166" s="295" t="s">
        <v>447</v>
      </c>
      <c r="R2166" s="296">
        <v>0</v>
      </c>
      <c r="S2166" s="297">
        <v>1.1232471784389064E-3</v>
      </c>
      <c r="T2166" s="297">
        <v>4.7503699170878261E-4</v>
      </c>
      <c r="U2166" s="298">
        <v>2.364546757502842</v>
      </c>
      <c r="V2166" s="295"/>
      <c r="W2166" s="295"/>
      <c r="X2166" s="295"/>
      <c r="Y2166" s="313"/>
      <c r="Z2166" s="313"/>
      <c r="AA2166" s="301"/>
      <c r="AB2166" s="295"/>
    </row>
    <row r="2167" spans="1:28" ht="15">
      <c r="A2167" s="247" t="s">
        <v>176</v>
      </c>
      <c r="B2167" s="287" t="s">
        <v>6533</v>
      </c>
      <c r="C2167" s="287" t="s">
        <v>6534</v>
      </c>
      <c r="D2167" s="305">
        <v>36</v>
      </c>
      <c r="E2167" s="287" t="s">
        <v>35</v>
      </c>
      <c r="F2167" s="289">
        <v>43707</v>
      </c>
      <c r="G2167" s="290" t="s">
        <v>708</v>
      </c>
      <c r="H2167" s="290" t="s">
        <v>2636</v>
      </c>
      <c r="I2167" s="291">
        <v>-0.53906125000000005</v>
      </c>
      <c r="J2167" s="291">
        <v>4</v>
      </c>
      <c r="K2167" s="290" t="s">
        <v>815</v>
      </c>
      <c r="L2167" s="292">
        <v>28.97</v>
      </c>
      <c r="M2167" s="293" t="s">
        <v>2637</v>
      </c>
      <c r="N2167" s="293" t="s">
        <v>2638</v>
      </c>
      <c r="O2167" s="294" t="s">
        <v>10</v>
      </c>
      <c r="P2167" s="295">
        <v>-8.9398979999999995</v>
      </c>
      <c r="Q2167" s="295" t="s">
        <v>404</v>
      </c>
      <c r="R2167" s="296">
        <v>0</v>
      </c>
      <c r="S2167" s="297">
        <v>6.0024781875841922E-6</v>
      </c>
      <c r="T2167" s="297">
        <v>1.2720563360014362E-4</v>
      </c>
      <c r="U2167" s="298">
        <v>4.7187204038873755E-2</v>
      </c>
      <c r="V2167" s="295"/>
      <c r="W2167" s="295"/>
      <c r="X2167" s="295"/>
      <c r="Y2167" s="313"/>
      <c r="Z2167" s="313"/>
      <c r="AA2167" s="301"/>
      <c r="AB2167" s="295"/>
    </row>
    <row r="2168" spans="1:28" ht="15">
      <c r="A2168" s="247" t="s">
        <v>176</v>
      </c>
      <c r="B2168" s="287" t="s">
        <v>6535</v>
      </c>
      <c r="C2168" s="287" t="s">
        <v>6536</v>
      </c>
      <c r="D2168" s="305">
        <v>37</v>
      </c>
      <c r="E2168" s="287" t="s">
        <v>35</v>
      </c>
      <c r="F2168" s="289">
        <v>43707</v>
      </c>
      <c r="G2168" s="290" t="s">
        <v>708</v>
      </c>
      <c r="H2168" s="290" t="s">
        <v>677</v>
      </c>
      <c r="I2168" s="291">
        <v>-0.40319937</v>
      </c>
      <c r="J2168" s="291">
        <v>4</v>
      </c>
      <c r="K2168" s="290" t="s">
        <v>815</v>
      </c>
      <c r="L2168" s="292">
        <v>167.51</v>
      </c>
      <c r="M2168" s="293" t="s">
        <v>678</v>
      </c>
      <c r="N2168" s="293" t="s">
        <v>679</v>
      </c>
      <c r="O2168" s="294" t="s">
        <v>10</v>
      </c>
      <c r="P2168" s="295">
        <v>-8.7897119999999997</v>
      </c>
      <c r="Q2168" s="295" t="s">
        <v>408</v>
      </c>
      <c r="R2168" s="296">
        <v>0</v>
      </c>
      <c r="S2168" s="297">
        <v>3.3034716497340765E-3</v>
      </c>
      <c r="T2168" s="297">
        <v>4.1883405082981948E-3</v>
      </c>
      <c r="U2168" s="298">
        <v>0.78873043946380139</v>
      </c>
      <c r="V2168" s="295"/>
      <c r="W2168" s="295"/>
      <c r="X2168" s="295"/>
      <c r="Y2168" s="313"/>
      <c r="Z2168" s="313"/>
      <c r="AA2168" s="301"/>
      <c r="AB2168" s="295"/>
    </row>
    <row r="2169" spans="1:28" ht="15">
      <c r="A2169" s="247" t="s">
        <v>176</v>
      </c>
      <c r="B2169" s="287" t="s">
        <v>6537</v>
      </c>
      <c r="C2169" s="287" t="s">
        <v>6538</v>
      </c>
      <c r="D2169" s="305">
        <v>38</v>
      </c>
      <c r="E2169" s="287" t="s">
        <v>35</v>
      </c>
      <c r="F2169" s="289">
        <v>43707</v>
      </c>
      <c r="G2169" s="290" t="s">
        <v>708</v>
      </c>
      <c r="H2169" s="290" t="s">
        <v>2643</v>
      </c>
      <c r="I2169" s="291">
        <v>-0.4556154</v>
      </c>
      <c r="J2169" s="291">
        <v>5</v>
      </c>
      <c r="K2169" s="290" t="s">
        <v>815</v>
      </c>
      <c r="L2169" s="292">
        <v>43.48</v>
      </c>
      <c r="M2169" s="293" t="s">
        <v>2644</v>
      </c>
      <c r="N2169" s="293" t="s">
        <v>2645</v>
      </c>
      <c r="O2169" s="294" t="s">
        <v>10</v>
      </c>
      <c r="P2169" s="295">
        <v>-10.436135</v>
      </c>
      <c r="Q2169" s="295" t="s">
        <v>484</v>
      </c>
      <c r="R2169" s="296">
        <v>0</v>
      </c>
      <c r="S2169" s="297">
        <v>1.8537088756937522E-3</v>
      </c>
      <c r="T2169" s="297">
        <v>1.3418481665700612E-3</v>
      </c>
      <c r="U2169" s="298">
        <v>1.3814594839236347</v>
      </c>
      <c r="V2169" s="295"/>
      <c r="W2169" s="295"/>
      <c r="X2169" s="295"/>
      <c r="Y2169" s="313"/>
      <c r="Z2169" s="313"/>
      <c r="AA2169" s="301"/>
      <c r="AB2169" s="295"/>
    </row>
    <row r="2170" spans="1:28" ht="15">
      <c r="A2170" s="247" t="s">
        <v>176</v>
      </c>
      <c r="B2170" s="287" t="s">
        <v>6539</v>
      </c>
      <c r="C2170" s="287" t="s">
        <v>6540</v>
      </c>
      <c r="D2170" s="305">
        <v>39</v>
      </c>
      <c r="E2170" s="287" t="s">
        <v>35</v>
      </c>
      <c r="F2170" s="289">
        <v>43707</v>
      </c>
      <c r="G2170" s="290" t="s">
        <v>708</v>
      </c>
      <c r="H2170" s="290" t="s">
        <v>691</v>
      </c>
      <c r="I2170" s="291">
        <v>-0.47052245999999998</v>
      </c>
      <c r="J2170" s="291">
        <v>4</v>
      </c>
      <c r="K2170" s="290" t="s">
        <v>815</v>
      </c>
      <c r="L2170" s="292">
        <v>75.8</v>
      </c>
      <c r="M2170" s="293" t="s">
        <v>692</v>
      </c>
      <c r="N2170" s="293" t="s">
        <v>693</v>
      </c>
      <c r="O2170" s="294" t="s">
        <v>10</v>
      </c>
      <c r="P2170" s="295">
        <v>-12.438143</v>
      </c>
      <c r="Q2170" s="295" t="s">
        <v>404</v>
      </c>
      <c r="R2170" s="296">
        <v>0</v>
      </c>
      <c r="S2170" s="297">
        <v>1.8796406231134873E-4</v>
      </c>
      <c r="T2170" s="297">
        <v>2.1887742208836654E-4</v>
      </c>
      <c r="U2170" s="298">
        <v>0.85876405395282263</v>
      </c>
      <c r="V2170" s="295"/>
      <c r="W2170" s="295"/>
      <c r="X2170" s="295"/>
      <c r="Y2170" s="313"/>
      <c r="Z2170" s="313"/>
      <c r="AA2170" s="301"/>
      <c r="AB2170" s="295"/>
    </row>
    <row r="2171" spans="1:28" ht="15">
      <c r="A2171" s="247" t="s">
        <v>6541</v>
      </c>
      <c r="B2171" s="287" t="s">
        <v>6542</v>
      </c>
      <c r="C2171" s="287" t="s">
        <v>6543</v>
      </c>
      <c r="D2171" s="305">
        <v>40</v>
      </c>
      <c r="E2171" s="287" t="s">
        <v>35</v>
      </c>
      <c r="F2171" s="289">
        <v>43707</v>
      </c>
      <c r="G2171" s="290" t="s">
        <v>708</v>
      </c>
      <c r="H2171" s="290" t="s">
        <v>712</v>
      </c>
      <c r="I2171" s="291">
        <v>-0.39699459999999998</v>
      </c>
      <c r="J2171" s="291">
        <v>1</v>
      </c>
      <c r="K2171" s="290" t="s">
        <v>815</v>
      </c>
      <c r="L2171" s="292">
        <v>194.62</v>
      </c>
      <c r="M2171" s="293" t="s">
        <v>713</v>
      </c>
      <c r="N2171" s="293" t="s">
        <v>714</v>
      </c>
      <c r="O2171" s="294" t="s">
        <v>10</v>
      </c>
      <c r="P2171" s="295">
        <v>-14.937276000000001</v>
      </c>
      <c r="Q2171" s="295" t="s">
        <v>408</v>
      </c>
      <c r="R2171" s="296">
        <v>0</v>
      </c>
      <c r="S2171" s="297">
        <v>3.0921661852883954E-4</v>
      </c>
      <c r="T2171" s="297">
        <v>4.152422105919032E-4</v>
      </c>
      <c r="U2171" s="298">
        <v>0.74466566895516129</v>
      </c>
      <c r="V2171" s="295"/>
      <c r="W2171" s="295"/>
      <c r="X2171" s="295"/>
      <c r="Y2171" s="313"/>
      <c r="Z2171" s="313"/>
      <c r="AA2171" s="301"/>
      <c r="AB2171" s="295"/>
    </row>
    <row r="2172" spans="1:28" ht="15">
      <c r="A2172" s="247" t="s">
        <v>176</v>
      </c>
      <c r="B2172" s="287" t="s">
        <v>6544</v>
      </c>
      <c r="C2172" s="287" t="s">
        <v>6545</v>
      </c>
      <c r="D2172" s="305">
        <v>41</v>
      </c>
      <c r="E2172" s="287" t="s">
        <v>35</v>
      </c>
      <c r="F2172" s="289">
        <v>43707</v>
      </c>
      <c r="G2172" s="290" t="s">
        <v>708</v>
      </c>
      <c r="H2172" s="290" t="s">
        <v>2650</v>
      </c>
      <c r="I2172" s="291">
        <v>-0.48654209999999998</v>
      </c>
      <c r="J2172" s="291">
        <v>10</v>
      </c>
      <c r="K2172" s="290" t="s">
        <v>815</v>
      </c>
      <c r="L2172" s="292">
        <v>32.43</v>
      </c>
      <c r="M2172" s="293" t="s">
        <v>2651</v>
      </c>
      <c r="N2172" s="293" t="s">
        <v>2652</v>
      </c>
      <c r="O2172" s="294" t="s">
        <v>10</v>
      </c>
      <c r="P2172" s="295">
        <v>-13.084811</v>
      </c>
      <c r="Q2172" s="295" t="s">
        <v>280</v>
      </c>
      <c r="R2172" s="296">
        <v>0</v>
      </c>
      <c r="S2172" s="297">
        <v>2.519337284016604E-3</v>
      </c>
      <c r="T2172" s="297">
        <v>1.8783504751321055E-3</v>
      </c>
      <c r="U2172" s="298">
        <v>1.3412498452076242</v>
      </c>
      <c r="V2172" s="295"/>
      <c r="W2172" s="295"/>
      <c r="X2172" s="295"/>
      <c r="Y2172" s="313"/>
      <c r="Z2172" s="313"/>
      <c r="AA2172" s="301"/>
      <c r="AB2172" s="295"/>
    </row>
    <row r="2173" spans="1:28" ht="15">
      <c r="A2173" s="247" t="s">
        <v>176</v>
      </c>
      <c r="B2173" s="287" t="s">
        <v>6546</v>
      </c>
      <c r="C2173" s="287" t="s">
        <v>6547</v>
      </c>
      <c r="D2173" s="305">
        <v>42</v>
      </c>
      <c r="E2173" s="287" t="s">
        <v>35</v>
      </c>
      <c r="F2173" s="289">
        <v>43707</v>
      </c>
      <c r="G2173" s="290" t="s">
        <v>708</v>
      </c>
      <c r="H2173" s="290" t="s">
        <v>2655</v>
      </c>
      <c r="I2173" s="291">
        <v>-0.40961914999999999</v>
      </c>
      <c r="J2173" s="291">
        <v>8</v>
      </c>
      <c r="K2173" s="290" t="s">
        <v>815</v>
      </c>
      <c r="L2173" s="292">
        <v>51.31</v>
      </c>
      <c r="M2173" s="293" t="s">
        <v>2656</v>
      </c>
      <c r="N2173" s="293" t="s">
        <v>2657</v>
      </c>
      <c r="O2173" s="294" t="s">
        <v>10</v>
      </c>
      <c r="P2173" s="295">
        <v>-9.6229969999999998</v>
      </c>
      <c r="Q2173" s="295" t="s">
        <v>404</v>
      </c>
      <c r="R2173" s="296">
        <v>0</v>
      </c>
      <c r="S2173" s="297">
        <v>1.50085769744796E-3</v>
      </c>
      <c r="T2173" s="297">
        <v>7.8932138250831241E-4</v>
      </c>
      <c r="U2173" s="298">
        <v>1.9014532365492511</v>
      </c>
      <c r="V2173" s="295"/>
      <c r="W2173" s="295"/>
      <c r="X2173" s="295"/>
      <c r="Y2173" s="313"/>
      <c r="Z2173" s="313"/>
      <c r="AA2173" s="301"/>
      <c r="AB2173" s="295"/>
    </row>
    <row r="2174" spans="1:28" ht="15">
      <c r="A2174" s="247" t="s">
        <v>176</v>
      </c>
      <c r="B2174" s="287" t="s">
        <v>6548</v>
      </c>
      <c r="C2174" s="287" t="s">
        <v>6549</v>
      </c>
      <c r="D2174" s="305">
        <v>43</v>
      </c>
      <c r="E2174" s="287" t="s">
        <v>35</v>
      </c>
      <c r="F2174" s="289">
        <v>43707</v>
      </c>
      <c r="G2174" s="290" t="s">
        <v>708</v>
      </c>
      <c r="H2174" s="290" t="s">
        <v>2660</v>
      </c>
      <c r="I2174" s="291">
        <v>-0.59262179999999998</v>
      </c>
      <c r="J2174" s="291">
        <v>7</v>
      </c>
      <c r="K2174" s="290" t="s">
        <v>815</v>
      </c>
      <c r="L2174" s="292">
        <v>20.65</v>
      </c>
      <c r="M2174" s="293" t="s">
        <v>2661</v>
      </c>
      <c r="N2174" s="293" t="s">
        <v>2662</v>
      </c>
      <c r="O2174" s="294" t="s">
        <v>10</v>
      </c>
      <c r="P2174" s="295">
        <v>-8.8910470000000004</v>
      </c>
      <c r="Q2174" s="295" t="s">
        <v>408</v>
      </c>
      <c r="R2174" s="296">
        <v>0</v>
      </c>
      <c r="S2174" s="297">
        <v>1.0075130260037378E-4</v>
      </c>
      <c r="T2174" s="297">
        <v>2.4948429392015255E-4</v>
      </c>
      <c r="U2174" s="298">
        <v>0.40383825778074522</v>
      </c>
      <c r="V2174" s="295"/>
      <c r="W2174" s="295"/>
      <c r="X2174" s="295"/>
      <c r="Y2174" s="313"/>
      <c r="Z2174" s="313"/>
      <c r="AA2174" s="301"/>
      <c r="AB2174" s="295"/>
    </row>
    <row r="2175" spans="1:28" ht="15">
      <c r="A2175" s="247" t="s">
        <v>176</v>
      </c>
      <c r="B2175" s="287" t="s">
        <v>6550</v>
      </c>
      <c r="C2175" s="287" t="s">
        <v>6551</v>
      </c>
      <c r="D2175" s="305">
        <v>44</v>
      </c>
      <c r="E2175" s="287" t="s">
        <v>35</v>
      </c>
      <c r="F2175" s="289">
        <v>43707</v>
      </c>
      <c r="G2175" s="290" t="s">
        <v>708</v>
      </c>
      <c r="H2175" s="290" t="s">
        <v>2665</v>
      </c>
      <c r="I2175" s="291">
        <v>-0.36138445000000002</v>
      </c>
      <c r="J2175" s="291">
        <v>2</v>
      </c>
      <c r="K2175" s="290" t="s">
        <v>815</v>
      </c>
      <c r="L2175" s="292">
        <v>75.28</v>
      </c>
      <c r="M2175" s="293" t="s">
        <v>2666</v>
      </c>
      <c r="N2175" s="293" t="s">
        <v>2667</v>
      </c>
      <c r="O2175" s="294" t="s">
        <v>10</v>
      </c>
      <c r="P2175" s="295">
        <v>-11.073314999999999</v>
      </c>
      <c r="Q2175" s="295" t="s">
        <v>408</v>
      </c>
      <c r="R2175" s="296">
        <v>0</v>
      </c>
      <c r="S2175" s="297">
        <v>5.4864627119031843E-4</v>
      </c>
      <c r="T2175" s="297">
        <v>1.3104049472476779E-3</v>
      </c>
      <c r="U2175" s="298">
        <v>0.41868452369832171</v>
      </c>
      <c r="V2175" s="295"/>
      <c r="W2175" s="295"/>
      <c r="X2175" s="295"/>
      <c r="Y2175" s="313"/>
      <c r="Z2175" s="313"/>
      <c r="AA2175" s="301"/>
      <c r="AB2175" s="295"/>
    </row>
    <row r="2176" spans="1:28" ht="15">
      <c r="A2176" s="247" t="s">
        <v>176</v>
      </c>
      <c r="B2176" s="287" t="s">
        <v>6552</v>
      </c>
      <c r="C2176" s="287" t="s">
        <v>6553</v>
      </c>
      <c r="D2176" s="305">
        <v>45</v>
      </c>
      <c r="E2176" s="287" t="s">
        <v>35</v>
      </c>
      <c r="F2176" s="289">
        <v>43707</v>
      </c>
      <c r="G2176" s="290" t="s">
        <v>708</v>
      </c>
      <c r="H2176" s="290" t="s">
        <v>2670</v>
      </c>
      <c r="I2176" s="291">
        <v>-0.36105984000000002</v>
      </c>
      <c r="J2176" s="291">
        <v>4</v>
      </c>
      <c r="K2176" s="290" t="s">
        <v>815</v>
      </c>
      <c r="L2176" s="292">
        <v>69.209999999999994</v>
      </c>
      <c r="M2176" s="293" t="s">
        <v>2671</v>
      </c>
      <c r="N2176" s="293" t="s">
        <v>2672</v>
      </c>
      <c r="O2176" s="294" t="s">
        <v>10</v>
      </c>
      <c r="P2176" s="295">
        <v>-3.050983</v>
      </c>
      <c r="Q2176" s="295" t="s">
        <v>404</v>
      </c>
      <c r="R2176" s="296">
        <v>0</v>
      </c>
      <c r="S2176" s="297">
        <v>1.0770989733731842E-3</v>
      </c>
      <c r="T2176" s="297">
        <v>4.5241119676053929E-4</v>
      </c>
      <c r="U2176" s="298">
        <v>2.3807964548306515</v>
      </c>
      <c r="V2176" s="295"/>
      <c r="W2176" s="295"/>
      <c r="X2176" s="295"/>
      <c r="Y2176" s="313"/>
      <c r="Z2176" s="313"/>
      <c r="AA2176" s="301"/>
      <c r="AB2176" s="295"/>
    </row>
    <row r="2177" spans="1:28" ht="15">
      <c r="A2177" s="247" t="s">
        <v>176</v>
      </c>
      <c r="B2177" s="287" t="s">
        <v>6554</v>
      </c>
      <c r="C2177" s="287" t="s">
        <v>6555</v>
      </c>
      <c r="D2177" s="305">
        <v>46</v>
      </c>
      <c r="E2177" s="287" t="s">
        <v>35</v>
      </c>
      <c r="F2177" s="289">
        <v>43707</v>
      </c>
      <c r="G2177" s="290" t="s">
        <v>708</v>
      </c>
      <c r="H2177" s="290" t="s">
        <v>2683</v>
      </c>
      <c r="I2177" s="291">
        <v>-0.37944812</v>
      </c>
      <c r="J2177" s="291">
        <v>9</v>
      </c>
      <c r="K2177" s="290" t="s">
        <v>815</v>
      </c>
      <c r="L2177" s="292">
        <v>34.18</v>
      </c>
      <c r="M2177" s="293" t="s">
        <v>2684</v>
      </c>
      <c r="N2177" s="293" t="s">
        <v>2685</v>
      </c>
      <c r="O2177" s="294" t="s">
        <v>10</v>
      </c>
      <c r="P2177" s="295">
        <v>-3.495139</v>
      </c>
      <c r="Q2177" s="295" t="s">
        <v>447</v>
      </c>
      <c r="R2177" s="296">
        <v>0</v>
      </c>
      <c r="S2177" s="297">
        <v>1.4024575609605181E-4</v>
      </c>
      <c r="T2177" s="297">
        <v>3.5194718778909235E-4</v>
      </c>
      <c r="U2177" s="298">
        <v>0.39848523006268599</v>
      </c>
      <c r="V2177" s="295"/>
      <c r="W2177" s="295"/>
      <c r="X2177" s="295"/>
      <c r="Y2177" s="313"/>
      <c r="Z2177" s="313"/>
      <c r="AA2177" s="301"/>
      <c r="AB2177" s="295"/>
    </row>
    <row r="2178" spans="1:28" ht="15">
      <c r="A2178" s="247" t="s">
        <v>176</v>
      </c>
      <c r="B2178" s="287" t="s">
        <v>6556</v>
      </c>
      <c r="C2178" s="287" t="s">
        <v>6557</v>
      </c>
      <c r="D2178" s="305">
        <v>47</v>
      </c>
      <c r="E2178" s="287" t="s">
        <v>35</v>
      </c>
      <c r="F2178" s="289">
        <v>43707</v>
      </c>
      <c r="G2178" s="290" t="s">
        <v>708</v>
      </c>
      <c r="H2178" s="290" t="s">
        <v>1540</v>
      </c>
      <c r="I2178" s="291">
        <v>-0.63673924999999998</v>
      </c>
      <c r="J2178" s="291">
        <v>9</v>
      </c>
      <c r="K2178" s="290" t="s">
        <v>815</v>
      </c>
      <c r="L2178" s="292">
        <v>26.38</v>
      </c>
      <c r="M2178" s="293" t="s">
        <v>1541</v>
      </c>
      <c r="N2178" s="293" t="s">
        <v>1542</v>
      </c>
      <c r="O2178" s="294" t="s">
        <v>10</v>
      </c>
      <c r="P2178" s="295">
        <v>-8.5136230000000008</v>
      </c>
      <c r="Q2178" s="295" t="s">
        <v>280</v>
      </c>
      <c r="R2178" s="296">
        <v>0</v>
      </c>
      <c r="S2178" s="297">
        <v>7.7886655831882826E-5</v>
      </c>
      <c r="T2178" s="297">
        <v>1.7094521866759787E-4</v>
      </c>
      <c r="U2178" s="298">
        <v>0.45562348241709549</v>
      </c>
      <c r="V2178" s="295"/>
      <c r="W2178" s="295"/>
      <c r="X2178" s="295"/>
      <c r="Y2178" s="313"/>
      <c r="Z2178" s="313"/>
      <c r="AA2178" s="301"/>
      <c r="AB2178" s="295"/>
    </row>
    <row r="2179" spans="1:28" ht="15">
      <c r="A2179" s="247" t="s">
        <v>176</v>
      </c>
      <c r="B2179" s="287" t="s">
        <v>6558</v>
      </c>
      <c r="C2179" s="287" t="s">
        <v>6559</v>
      </c>
      <c r="D2179" s="305">
        <v>48</v>
      </c>
      <c r="E2179" s="287" t="s">
        <v>35</v>
      </c>
      <c r="F2179" s="289">
        <v>43707</v>
      </c>
      <c r="G2179" s="290" t="s">
        <v>708</v>
      </c>
      <c r="H2179" s="290" t="s">
        <v>2692</v>
      </c>
      <c r="I2179" s="291">
        <v>-0.34854775999999998</v>
      </c>
      <c r="J2179" s="291">
        <v>2</v>
      </c>
      <c r="K2179" s="290" t="s">
        <v>815</v>
      </c>
      <c r="L2179" s="292">
        <v>15.7</v>
      </c>
      <c r="M2179" s="293" t="s">
        <v>2693</v>
      </c>
      <c r="N2179" s="293" t="s">
        <v>2694</v>
      </c>
      <c r="O2179" s="294" t="s">
        <v>10</v>
      </c>
      <c r="P2179" s="295">
        <v>-12.193852</v>
      </c>
      <c r="Q2179" s="295" t="s">
        <v>280</v>
      </c>
      <c r="R2179" s="296">
        <v>0</v>
      </c>
      <c r="S2179" s="297">
        <v>3.7241104785029975E-5</v>
      </c>
      <c r="T2179" s="297">
        <v>2.6491469766481702E-4</v>
      </c>
      <c r="U2179" s="298">
        <v>0.14057772223777948</v>
      </c>
      <c r="V2179" s="295"/>
      <c r="W2179" s="295"/>
      <c r="X2179" s="295"/>
      <c r="Y2179" s="313"/>
      <c r="Z2179" s="313"/>
      <c r="AA2179" s="301"/>
      <c r="AB2179" s="295"/>
    </row>
    <row r="2180" spans="1:28" ht="15">
      <c r="A2180" s="247" t="s">
        <v>176</v>
      </c>
      <c r="B2180" s="287" t="s">
        <v>6560</v>
      </c>
      <c r="C2180" s="287" t="s">
        <v>6561</v>
      </c>
      <c r="D2180" s="305">
        <v>49</v>
      </c>
      <c r="E2180" s="287" t="s">
        <v>35</v>
      </c>
      <c r="F2180" s="289">
        <v>43707</v>
      </c>
      <c r="G2180" s="290" t="s">
        <v>708</v>
      </c>
      <c r="H2180" s="290" t="s">
        <v>2697</v>
      </c>
      <c r="I2180" s="291">
        <v>-0.3885767</v>
      </c>
      <c r="J2180" s="291">
        <v>10</v>
      </c>
      <c r="K2180" s="290" t="s">
        <v>815</v>
      </c>
      <c r="L2180" s="292">
        <v>46.78</v>
      </c>
      <c r="M2180" s="293" t="s">
        <v>2698</v>
      </c>
      <c r="N2180" s="293" t="s">
        <v>2699</v>
      </c>
      <c r="O2180" s="294" t="s">
        <v>10</v>
      </c>
      <c r="P2180" s="295">
        <v>-6.5543355999999999</v>
      </c>
      <c r="Q2180" s="295" t="s">
        <v>280</v>
      </c>
      <c r="R2180" s="296">
        <v>0</v>
      </c>
      <c r="S2180" s="297">
        <v>8.8671770113862023E-5</v>
      </c>
      <c r="T2180" s="297">
        <v>2.4546282323799286E-4</v>
      </c>
      <c r="U2180" s="298">
        <v>0.36124317704880599</v>
      </c>
      <c r="V2180" s="295"/>
      <c r="W2180" s="295"/>
      <c r="X2180" s="295"/>
      <c r="Y2180" s="313"/>
      <c r="Z2180" s="313"/>
      <c r="AA2180" s="301"/>
      <c r="AB2180" s="295"/>
    </row>
    <row r="2181" spans="1:28" ht="15">
      <c r="A2181" s="247" t="s">
        <v>176</v>
      </c>
      <c r="B2181" s="287" t="s">
        <v>6562</v>
      </c>
      <c r="C2181" s="287" t="s">
        <v>6563</v>
      </c>
      <c r="D2181" s="305">
        <v>50</v>
      </c>
      <c r="E2181" s="287" t="s">
        <v>35</v>
      </c>
      <c r="F2181" s="289">
        <v>43707</v>
      </c>
      <c r="G2181" s="290" t="s">
        <v>708</v>
      </c>
      <c r="H2181" s="290" t="s">
        <v>810</v>
      </c>
      <c r="I2181" s="291">
        <v>-0.50242779999999998</v>
      </c>
      <c r="J2181" s="291">
        <v>8</v>
      </c>
      <c r="K2181" s="290" t="s">
        <v>815</v>
      </c>
      <c r="L2181" s="292">
        <v>19.47</v>
      </c>
      <c r="M2181" s="293" t="s">
        <v>811</v>
      </c>
      <c r="N2181" s="293" t="s">
        <v>812</v>
      </c>
      <c r="O2181" s="294" t="s">
        <v>10</v>
      </c>
      <c r="P2181" s="295">
        <v>-11.531103</v>
      </c>
      <c r="Q2181" s="295" t="s">
        <v>280</v>
      </c>
      <c r="R2181" s="296">
        <v>0</v>
      </c>
      <c r="S2181" s="297">
        <v>7.6593766574078876E-5</v>
      </c>
      <c r="T2181" s="297">
        <v>4.0024659407615127E-4</v>
      </c>
      <c r="U2181" s="298">
        <v>0.19136644185785645</v>
      </c>
      <c r="V2181" s="295"/>
      <c r="W2181" s="295"/>
      <c r="X2181" s="295"/>
      <c r="Y2181" s="313"/>
      <c r="Z2181" s="313"/>
      <c r="AA2181" s="301"/>
      <c r="AB2181" s="295"/>
    </row>
    <row r="2182" spans="1:28" ht="15">
      <c r="A2182" s="247" t="s">
        <v>6564</v>
      </c>
      <c r="B2182" s="287" t="s">
        <v>6565</v>
      </c>
      <c r="C2182" s="287" t="s">
        <v>6566</v>
      </c>
      <c r="D2182" s="305">
        <v>1</v>
      </c>
      <c r="E2182" s="287" t="s">
        <v>39</v>
      </c>
      <c r="F2182" s="289">
        <v>43707</v>
      </c>
      <c r="G2182" s="290" t="s">
        <v>647</v>
      </c>
      <c r="H2182" s="290" t="s">
        <v>1042</v>
      </c>
      <c r="I2182" s="291">
        <v>98.38937</v>
      </c>
      <c r="J2182" s="291">
        <v>1</v>
      </c>
      <c r="K2182" s="290" t="s">
        <v>438</v>
      </c>
      <c r="L2182" s="292">
        <v>193.07</v>
      </c>
      <c r="M2182" s="293" t="s">
        <v>1043</v>
      </c>
      <c r="N2182" s="293" t="s">
        <v>1044</v>
      </c>
      <c r="O2182" s="294" t="s">
        <v>450</v>
      </c>
      <c r="P2182" s="295">
        <v>-31.817204</v>
      </c>
      <c r="Q2182" s="295" t="s">
        <v>484</v>
      </c>
      <c r="R2182" s="296">
        <v>0</v>
      </c>
      <c r="S2182" s="297">
        <v>1.9342567043272794E-4</v>
      </c>
      <c r="T2182" s="297">
        <v>3.6221327491062628E-4</v>
      </c>
      <c r="U2182" s="298">
        <v>0.53401044034196277</v>
      </c>
      <c r="V2182" s="295"/>
      <c r="W2182" s="295"/>
      <c r="X2182" s="295"/>
      <c r="Y2182" s="313"/>
      <c r="Z2182" s="313"/>
      <c r="AA2182" s="301"/>
      <c r="AB2182" s="295"/>
    </row>
    <row r="2183" spans="1:28" ht="15">
      <c r="A2183" s="247" t="s">
        <v>176</v>
      </c>
      <c r="B2183" s="287" t="s">
        <v>6567</v>
      </c>
      <c r="C2183" s="287" t="s">
        <v>6568</v>
      </c>
      <c r="D2183" s="305">
        <v>2</v>
      </c>
      <c r="E2183" s="287" t="s">
        <v>39</v>
      </c>
      <c r="F2183" s="289">
        <v>43707</v>
      </c>
      <c r="G2183" s="290" t="s">
        <v>647</v>
      </c>
      <c r="H2183" s="290" t="s">
        <v>461</v>
      </c>
      <c r="I2183" s="291">
        <v>89.475129999999993</v>
      </c>
      <c r="J2183" s="291">
        <v>2</v>
      </c>
      <c r="K2183" s="290" t="s">
        <v>438</v>
      </c>
      <c r="L2183" s="292">
        <v>76.63</v>
      </c>
      <c r="M2183" s="293" t="s">
        <v>462</v>
      </c>
      <c r="N2183" s="293" t="s">
        <v>463</v>
      </c>
      <c r="O2183" s="294" t="s">
        <v>450</v>
      </c>
      <c r="P2183" s="295">
        <v>-7.7981176000000003</v>
      </c>
      <c r="Q2183" s="295" t="s">
        <v>408</v>
      </c>
      <c r="R2183" s="296">
        <v>0</v>
      </c>
      <c r="S2183" s="297">
        <v>9.5878858499395484E-6</v>
      </c>
      <c r="T2183" s="297">
        <v>1.6179489801680162E-4</v>
      </c>
      <c r="U2183" s="298">
        <v>5.9259506742566706E-2</v>
      </c>
      <c r="V2183" s="295"/>
      <c r="W2183" s="295"/>
      <c r="X2183" s="295"/>
      <c r="Y2183" s="313"/>
      <c r="Z2183" s="313"/>
      <c r="AA2183" s="301"/>
      <c r="AB2183" s="295"/>
    </row>
    <row r="2184" spans="1:28" ht="15">
      <c r="A2184" s="247" t="s">
        <v>6569</v>
      </c>
      <c r="B2184" s="287" t="s">
        <v>6570</v>
      </c>
      <c r="C2184" s="287" t="s">
        <v>6571</v>
      </c>
      <c r="D2184" s="305">
        <v>3</v>
      </c>
      <c r="E2184" s="287" t="s">
        <v>39</v>
      </c>
      <c r="F2184" s="289">
        <v>43707</v>
      </c>
      <c r="G2184" s="290" t="s">
        <v>647</v>
      </c>
      <c r="H2184" s="290" t="s">
        <v>468</v>
      </c>
      <c r="I2184" s="291">
        <v>91.951459999999997</v>
      </c>
      <c r="J2184" s="291">
        <v>1</v>
      </c>
      <c r="K2184" s="290" t="s">
        <v>438</v>
      </c>
      <c r="L2184" s="292">
        <v>61.73</v>
      </c>
      <c r="M2184" s="293" t="s">
        <v>469</v>
      </c>
      <c r="N2184" s="293" t="s">
        <v>470</v>
      </c>
      <c r="O2184" s="294" t="s">
        <v>450</v>
      </c>
      <c r="P2184" s="295">
        <v>-7.3602020000000001</v>
      </c>
      <c r="Q2184" s="295" t="s">
        <v>408</v>
      </c>
      <c r="R2184" s="296">
        <v>0</v>
      </c>
      <c r="S2184" s="297">
        <v>5.2439902777656462E-4</v>
      </c>
      <c r="T2184" s="297">
        <v>2.6893698970676804E-4</v>
      </c>
      <c r="U2184" s="298">
        <v>1.9498955065583812</v>
      </c>
      <c r="V2184" s="295"/>
      <c r="W2184" s="295"/>
      <c r="X2184" s="295"/>
      <c r="Y2184" s="313"/>
      <c r="Z2184" s="313"/>
      <c r="AA2184" s="301"/>
      <c r="AB2184" s="295"/>
    </row>
    <row r="2185" spans="1:28" ht="15">
      <c r="A2185" s="247" t="s">
        <v>176</v>
      </c>
      <c r="B2185" s="287" t="s">
        <v>6572</v>
      </c>
      <c r="C2185" s="287" t="s">
        <v>6573</v>
      </c>
      <c r="D2185" s="305">
        <v>4</v>
      </c>
      <c r="E2185" s="287" t="s">
        <v>39</v>
      </c>
      <c r="F2185" s="289">
        <v>43707</v>
      </c>
      <c r="G2185" s="290" t="s">
        <v>647</v>
      </c>
      <c r="H2185" s="290" t="s">
        <v>474</v>
      </c>
      <c r="I2185" s="291">
        <v>92.941765000000004</v>
      </c>
      <c r="J2185" s="291">
        <v>3</v>
      </c>
      <c r="K2185" s="290" t="s">
        <v>438</v>
      </c>
      <c r="L2185" s="292">
        <v>183.11</v>
      </c>
      <c r="M2185" s="293" t="s">
        <v>475</v>
      </c>
      <c r="N2185" s="293" t="s">
        <v>476</v>
      </c>
      <c r="O2185" s="294" t="s">
        <v>450</v>
      </c>
      <c r="P2185" s="295">
        <v>-12.043243</v>
      </c>
      <c r="Q2185" s="295" t="s">
        <v>447</v>
      </c>
      <c r="R2185" s="296">
        <v>0</v>
      </c>
      <c r="S2185" s="297">
        <v>4.2679472250162193E-4</v>
      </c>
      <c r="T2185" s="297">
        <v>5.3954481151685327E-4</v>
      </c>
      <c r="U2185" s="298">
        <v>0.79102738714463672</v>
      </c>
      <c r="V2185" s="295"/>
      <c r="W2185" s="295"/>
      <c r="X2185" s="295"/>
      <c r="Y2185" s="313"/>
      <c r="Z2185" s="313"/>
      <c r="AA2185" s="301"/>
      <c r="AB2185" s="295"/>
    </row>
    <row r="2186" spans="1:28" ht="15">
      <c r="A2186" s="247" t="s">
        <v>6574</v>
      </c>
      <c r="B2186" s="287" t="s">
        <v>6575</v>
      </c>
      <c r="C2186" s="287" t="s">
        <v>6576</v>
      </c>
      <c r="D2186" s="305">
        <v>5</v>
      </c>
      <c r="E2186" s="287" t="s">
        <v>39</v>
      </c>
      <c r="F2186" s="289">
        <v>43707</v>
      </c>
      <c r="G2186" s="290" t="s">
        <v>647</v>
      </c>
      <c r="H2186" s="290" t="s">
        <v>2529</v>
      </c>
      <c r="I2186" s="291">
        <v>97.398820000000001</v>
      </c>
      <c r="J2186" s="291">
        <v>1</v>
      </c>
      <c r="K2186" s="290" t="s">
        <v>438</v>
      </c>
      <c r="L2186" s="292">
        <v>122.95</v>
      </c>
      <c r="M2186" s="293" t="s">
        <v>2530</v>
      </c>
      <c r="N2186" s="293" t="s">
        <v>2531</v>
      </c>
      <c r="O2186" s="294" t="s">
        <v>450</v>
      </c>
      <c r="P2186" s="295">
        <v>-2.3642539999999999</v>
      </c>
      <c r="Q2186" s="295" t="s">
        <v>408</v>
      </c>
      <c r="R2186" s="296">
        <v>0</v>
      </c>
      <c r="S2186" s="297">
        <v>2.6972030172545233E-6</v>
      </c>
      <c r="T2186" s="297">
        <v>2.4906084484341073E-4</v>
      </c>
      <c r="U2186" s="298">
        <v>1.0829494370945002E-2</v>
      </c>
      <c r="V2186" s="295"/>
      <c r="W2186" s="295"/>
      <c r="X2186" s="295"/>
      <c r="Y2186" s="313"/>
      <c r="Z2186" s="313"/>
      <c r="AA2186" s="301"/>
      <c r="AB2186" s="295"/>
    </row>
    <row r="2187" spans="1:28" ht="15">
      <c r="A2187" s="247" t="s">
        <v>176</v>
      </c>
      <c r="B2187" s="287" t="s">
        <v>6577</v>
      </c>
      <c r="C2187" s="287" t="s">
        <v>6578</v>
      </c>
      <c r="D2187" s="305">
        <v>6</v>
      </c>
      <c r="E2187" s="287" t="s">
        <v>39</v>
      </c>
      <c r="F2187" s="289">
        <v>43707</v>
      </c>
      <c r="G2187" s="290" t="s">
        <v>647</v>
      </c>
      <c r="H2187" s="290" t="s">
        <v>2838</v>
      </c>
      <c r="I2187" s="291">
        <v>90.960814999999997</v>
      </c>
      <c r="J2187" s="291">
        <v>2</v>
      </c>
      <c r="K2187" s="290" t="s">
        <v>438</v>
      </c>
      <c r="L2187" s="292">
        <v>26.31</v>
      </c>
      <c r="M2187" s="293" t="s">
        <v>2839</v>
      </c>
      <c r="N2187" s="293" t="s">
        <v>2840</v>
      </c>
      <c r="O2187" s="294" t="s">
        <v>450</v>
      </c>
      <c r="P2187" s="295">
        <v>-6.1619162999999997</v>
      </c>
      <c r="Q2187" s="295" t="s">
        <v>280</v>
      </c>
      <c r="R2187" s="296">
        <v>0</v>
      </c>
      <c r="S2187" s="297">
        <v>9.4120902589821471E-4</v>
      </c>
      <c r="T2187" s="297">
        <v>4.2608492192363202E-4</v>
      </c>
      <c r="U2187" s="298">
        <v>2.2089705067453886</v>
      </c>
      <c r="V2187" s="295"/>
      <c r="W2187" s="295"/>
      <c r="X2187" s="295"/>
      <c r="Y2187" s="313"/>
      <c r="Z2187" s="313"/>
      <c r="AA2187" s="301"/>
      <c r="AB2187" s="295"/>
    </row>
    <row r="2188" spans="1:28" ht="15">
      <c r="A2188" s="247" t="s">
        <v>176</v>
      </c>
      <c r="B2188" s="287" t="s">
        <v>6579</v>
      </c>
      <c r="C2188" s="287" t="s">
        <v>6580</v>
      </c>
      <c r="D2188" s="305">
        <v>7</v>
      </c>
      <c r="E2188" s="287" t="s">
        <v>39</v>
      </c>
      <c r="F2188" s="289">
        <v>43707</v>
      </c>
      <c r="G2188" s="290" t="s">
        <v>647</v>
      </c>
      <c r="H2188" s="290" t="s">
        <v>822</v>
      </c>
      <c r="I2188" s="291">
        <v>91.951229999999995</v>
      </c>
      <c r="J2188" s="291">
        <v>2</v>
      </c>
      <c r="K2188" s="290" t="s">
        <v>438</v>
      </c>
      <c r="L2188" s="292">
        <v>21.57</v>
      </c>
      <c r="M2188" s="293" t="s">
        <v>823</v>
      </c>
      <c r="N2188" s="293" t="s">
        <v>824</v>
      </c>
      <c r="O2188" s="294" t="s">
        <v>450</v>
      </c>
      <c r="P2188" s="295">
        <v>-9.9508580000000002</v>
      </c>
      <c r="Q2188" s="295" t="s">
        <v>484</v>
      </c>
      <c r="R2188" s="296">
        <v>0</v>
      </c>
      <c r="S2188" s="297">
        <v>8.6889280044590131E-4</v>
      </c>
      <c r="T2188" s="297">
        <v>3.292977766299422E-4</v>
      </c>
      <c r="U2188" s="298">
        <v>2.6386233437049422</v>
      </c>
      <c r="V2188" s="295"/>
      <c r="W2188" s="295"/>
      <c r="X2188" s="295"/>
      <c r="Y2188" s="313"/>
      <c r="Z2188" s="313"/>
      <c r="AA2188" s="301"/>
      <c r="AB2188" s="295"/>
    </row>
    <row r="2189" spans="1:28" ht="15">
      <c r="A2189" s="247" t="s">
        <v>6581</v>
      </c>
      <c r="B2189" s="287" t="s">
        <v>6582</v>
      </c>
      <c r="C2189" s="287" t="s">
        <v>6583</v>
      </c>
      <c r="D2189" s="305">
        <v>8</v>
      </c>
      <c r="E2189" s="287" t="s">
        <v>39</v>
      </c>
      <c r="F2189" s="289">
        <v>43707</v>
      </c>
      <c r="G2189" s="290" t="s">
        <v>647</v>
      </c>
      <c r="H2189" s="290" t="s">
        <v>518</v>
      </c>
      <c r="I2189" s="291">
        <v>89.475005999999993</v>
      </c>
      <c r="J2189" s="291">
        <v>1</v>
      </c>
      <c r="K2189" s="290" t="s">
        <v>438</v>
      </c>
      <c r="L2189" s="292">
        <v>226.62</v>
      </c>
      <c r="M2189" s="293" t="s">
        <v>519</v>
      </c>
      <c r="N2189" s="293" t="s">
        <v>520</v>
      </c>
      <c r="O2189" s="294" t="s">
        <v>450</v>
      </c>
      <c r="P2189" s="295">
        <v>-14.061075000000001</v>
      </c>
      <c r="Q2189" s="295" t="s">
        <v>280</v>
      </c>
      <c r="R2189" s="296">
        <v>0</v>
      </c>
      <c r="S2189" s="297">
        <v>7.0342283760744856E-4</v>
      </c>
      <c r="T2189" s="297">
        <v>5.0006115724765825E-4</v>
      </c>
      <c r="U2189" s="298">
        <v>1.4066736186411579</v>
      </c>
      <c r="V2189" s="295"/>
      <c r="W2189" s="295"/>
      <c r="X2189" s="295"/>
      <c r="Y2189" s="313"/>
      <c r="Z2189" s="313"/>
      <c r="AA2189" s="301"/>
      <c r="AB2189" s="295"/>
    </row>
    <row r="2190" spans="1:28" ht="15">
      <c r="A2190" s="247" t="s">
        <v>6584</v>
      </c>
      <c r="B2190" s="287" t="s">
        <v>6585</v>
      </c>
      <c r="C2190" s="287" t="s">
        <v>6586</v>
      </c>
      <c r="D2190" s="305">
        <v>9</v>
      </c>
      <c r="E2190" s="287" t="s">
        <v>39</v>
      </c>
      <c r="F2190" s="289">
        <v>43707</v>
      </c>
      <c r="G2190" s="290" t="s">
        <v>647</v>
      </c>
      <c r="H2190" s="290" t="s">
        <v>4691</v>
      </c>
      <c r="I2190" s="291">
        <v>90.960846000000004</v>
      </c>
      <c r="J2190" s="291">
        <v>1</v>
      </c>
      <c r="K2190" s="290" t="s">
        <v>438</v>
      </c>
      <c r="L2190" s="292">
        <v>21.69</v>
      </c>
      <c r="M2190" s="293" t="s">
        <v>4692</v>
      </c>
      <c r="N2190" s="293" t="s">
        <v>4693</v>
      </c>
      <c r="O2190" s="294" t="s">
        <v>450</v>
      </c>
      <c r="P2190" s="295">
        <v>-7.9952717</v>
      </c>
      <c r="Q2190" s="295" t="s">
        <v>280</v>
      </c>
      <c r="R2190" s="296">
        <v>0</v>
      </c>
      <c r="S2190" s="297">
        <v>1.3773097173175538E-3</v>
      </c>
      <c r="T2190" s="297">
        <v>4.5518375177568821E-4</v>
      </c>
      <c r="U2190" s="298">
        <v>3.0258323412130137</v>
      </c>
      <c r="V2190" s="295"/>
      <c r="W2190" s="295"/>
      <c r="X2190" s="295"/>
      <c r="Y2190" s="313"/>
      <c r="Z2190" s="313"/>
      <c r="AA2190" s="301"/>
      <c r="AB2190" s="295"/>
    </row>
    <row r="2191" spans="1:28" ht="15">
      <c r="A2191" s="247" t="s">
        <v>176</v>
      </c>
      <c r="B2191" s="287" t="s">
        <v>6587</v>
      </c>
      <c r="C2191" s="287" t="s">
        <v>6588</v>
      </c>
      <c r="D2191" s="305">
        <v>10</v>
      </c>
      <c r="E2191" s="287" t="s">
        <v>39</v>
      </c>
      <c r="F2191" s="289">
        <v>43707</v>
      </c>
      <c r="G2191" s="290" t="s">
        <v>647</v>
      </c>
      <c r="H2191" s="290" t="s">
        <v>2547</v>
      </c>
      <c r="I2191" s="291">
        <v>95.41798</v>
      </c>
      <c r="J2191" s="291">
        <v>7</v>
      </c>
      <c r="K2191" s="290" t="s">
        <v>438</v>
      </c>
      <c r="L2191" s="292">
        <v>42.78</v>
      </c>
      <c r="M2191" s="293" t="s">
        <v>2548</v>
      </c>
      <c r="N2191" s="293" t="s">
        <v>2549</v>
      </c>
      <c r="O2191" s="294" t="s">
        <v>450</v>
      </c>
      <c r="P2191" s="295">
        <v>-14.071441</v>
      </c>
      <c r="Q2191" s="295" t="s">
        <v>484</v>
      </c>
      <c r="R2191" s="296">
        <v>0</v>
      </c>
      <c r="S2191" s="297">
        <v>1.239477091290422E-4</v>
      </c>
      <c r="T2191" s="297">
        <v>1.6366278026139344E-4</v>
      </c>
      <c r="U2191" s="298">
        <v>0.75733596197669106</v>
      </c>
      <c r="V2191" s="295"/>
      <c r="W2191" s="295"/>
      <c r="X2191" s="295"/>
      <c r="Y2191" s="313"/>
      <c r="Z2191" s="313"/>
      <c r="AA2191" s="301"/>
      <c r="AB2191" s="295"/>
    </row>
    <row r="2192" spans="1:28" ht="15">
      <c r="A2192" s="247" t="s">
        <v>6589</v>
      </c>
      <c r="B2192" s="287" t="s">
        <v>6590</v>
      </c>
      <c r="C2192" s="287" t="s">
        <v>6591</v>
      </c>
      <c r="D2192" s="305">
        <v>11</v>
      </c>
      <c r="E2192" s="287" t="s">
        <v>39</v>
      </c>
      <c r="F2192" s="289">
        <v>43707</v>
      </c>
      <c r="G2192" s="290" t="s">
        <v>647</v>
      </c>
      <c r="H2192" s="290" t="s">
        <v>4423</v>
      </c>
      <c r="I2192" s="291">
        <v>92.941839999999999</v>
      </c>
      <c r="J2192" s="291">
        <v>1</v>
      </c>
      <c r="K2192" s="290" t="s">
        <v>438</v>
      </c>
      <c r="L2192" s="292">
        <v>61.65</v>
      </c>
      <c r="M2192" s="293" t="s">
        <v>4424</v>
      </c>
      <c r="N2192" s="293" t="s">
        <v>4425</v>
      </c>
      <c r="O2192" s="294" t="s">
        <v>450</v>
      </c>
      <c r="P2192" s="295">
        <v>-14.344257000000001</v>
      </c>
      <c r="Q2192" s="295" t="s">
        <v>404</v>
      </c>
      <c r="R2192" s="296">
        <v>0</v>
      </c>
      <c r="S2192" s="297">
        <v>8.0145832280239829E-5</v>
      </c>
      <c r="T2192" s="297">
        <v>3.8913308804209076E-4</v>
      </c>
      <c r="U2192" s="298">
        <v>0.2059599523738542</v>
      </c>
      <c r="V2192" s="295"/>
      <c r="W2192" s="295"/>
      <c r="X2192" s="295"/>
      <c r="Y2192" s="313"/>
      <c r="Z2192" s="313"/>
      <c r="AA2192" s="301"/>
      <c r="AB2192" s="295"/>
    </row>
    <row r="2193" spans="1:28" ht="15">
      <c r="A2193" s="247" t="s">
        <v>176</v>
      </c>
      <c r="B2193" s="287" t="s">
        <v>6592</v>
      </c>
      <c r="C2193" s="287" t="s">
        <v>6593</v>
      </c>
      <c r="D2193" s="305">
        <v>12</v>
      </c>
      <c r="E2193" s="287" t="s">
        <v>39</v>
      </c>
      <c r="F2193" s="289">
        <v>43707</v>
      </c>
      <c r="G2193" s="290" t="s">
        <v>647</v>
      </c>
      <c r="H2193" s="290" t="s">
        <v>2557</v>
      </c>
      <c r="I2193" s="291">
        <v>97.39873</v>
      </c>
      <c r="J2193" s="291">
        <v>3</v>
      </c>
      <c r="K2193" s="290" t="s">
        <v>438</v>
      </c>
      <c r="L2193" s="292">
        <v>73.150000000000006</v>
      </c>
      <c r="M2193" s="293" t="s">
        <v>2558</v>
      </c>
      <c r="N2193" s="293" t="s">
        <v>2559</v>
      </c>
      <c r="O2193" s="294" t="s">
        <v>450</v>
      </c>
      <c r="P2193" s="295">
        <v>-30.384927999999999</v>
      </c>
      <c r="Q2193" s="295" t="s">
        <v>456</v>
      </c>
      <c r="R2193" s="296">
        <v>0</v>
      </c>
      <c r="S2193" s="297">
        <v>1.9210088105865908E-3</v>
      </c>
      <c r="T2193" s="297">
        <v>5.9415456842947174E-4</v>
      </c>
      <c r="U2193" s="298">
        <v>3.2331802407316195</v>
      </c>
      <c r="V2193" s="295"/>
      <c r="W2193" s="295"/>
      <c r="X2193" s="295"/>
      <c r="Y2193" s="313"/>
      <c r="Z2193" s="313"/>
      <c r="AA2193" s="301"/>
      <c r="AB2193" s="295"/>
    </row>
    <row r="2194" spans="1:28" ht="15">
      <c r="A2194" s="247" t="s">
        <v>6594</v>
      </c>
      <c r="B2194" s="287" t="s">
        <v>6595</v>
      </c>
      <c r="C2194" s="287" t="s">
        <v>6596</v>
      </c>
      <c r="D2194" s="305">
        <v>13</v>
      </c>
      <c r="E2194" s="287" t="s">
        <v>39</v>
      </c>
      <c r="F2194" s="289">
        <v>43707</v>
      </c>
      <c r="G2194" s="290" t="s">
        <v>647</v>
      </c>
      <c r="H2194" s="290" t="s">
        <v>2562</v>
      </c>
      <c r="I2194" s="291">
        <v>99.874970000000005</v>
      </c>
      <c r="J2194" s="291">
        <v>1</v>
      </c>
      <c r="K2194" s="290" t="s">
        <v>438</v>
      </c>
      <c r="L2194" s="292">
        <v>33.22</v>
      </c>
      <c r="M2194" s="293" t="s">
        <v>2563</v>
      </c>
      <c r="N2194" s="293" t="s">
        <v>2564</v>
      </c>
      <c r="O2194" s="294" t="s">
        <v>450</v>
      </c>
      <c r="P2194" s="295">
        <v>-10.543303999999999</v>
      </c>
      <c r="Q2194" s="295" t="s">
        <v>447</v>
      </c>
      <c r="R2194" s="296">
        <v>0</v>
      </c>
      <c r="S2194" s="297">
        <v>2.2073458788111116E-4</v>
      </c>
      <c r="T2194" s="297">
        <v>3.8151836302835354E-4</v>
      </c>
      <c r="U2194" s="298">
        <v>0.57856871194613169</v>
      </c>
      <c r="V2194" s="295"/>
      <c r="W2194" s="295"/>
      <c r="X2194" s="295"/>
      <c r="Y2194" s="313"/>
      <c r="Z2194" s="313"/>
      <c r="AA2194" s="301"/>
      <c r="AB2194" s="295"/>
    </row>
    <row r="2195" spans="1:28" ht="15">
      <c r="A2195" s="247" t="s">
        <v>176</v>
      </c>
      <c r="B2195" s="287" t="s">
        <v>6597</v>
      </c>
      <c r="C2195" s="287" t="s">
        <v>6598</v>
      </c>
      <c r="D2195" s="305">
        <v>14</v>
      </c>
      <c r="E2195" s="287" t="s">
        <v>39</v>
      </c>
      <c r="F2195" s="289">
        <v>43707</v>
      </c>
      <c r="G2195" s="290" t="s">
        <v>647</v>
      </c>
      <c r="H2195" s="290" t="s">
        <v>543</v>
      </c>
      <c r="I2195" s="291">
        <v>96.408479999999997</v>
      </c>
      <c r="J2195" s="291">
        <v>2</v>
      </c>
      <c r="K2195" s="290" t="s">
        <v>438</v>
      </c>
      <c r="L2195" s="292">
        <v>21.99</v>
      </c>
      <c r="M2195" s="293" t="s">
        <v>544</v>
      </c>
      <c r="N2195" s="293" t="s">
        <v>545</v>
      </c>
      <c r="O2195" s="294" t="s">
        <v>450</v>
      </c>
      <c r="P2195" s="295">
        <v>-10.518521</v>
      </c>
      <c r="Q2195" s="295" t="s">
        <v>484</v>
      </c>
      <c r="R2195" s="296">
        <v>0</v>
      </c>
      <c r="S2195" s="297">
        <v>2.5896287985184021E-4</v>
      </c>
      <c r="T2195" s="297">
        <v>3.8110823352843374E-4</v>
      </c>
      <c r="U2195" s="298">
        <v>0.67949956749627527</v>
      </c>
      <c r="V2195" s="295"/>
      <c r="W2195" s="295"/>
      <c r="X2195" s="295"/>
      <c r="Y2195" s="313"/>
      <c r="Z2195" s="313"/>
      <c r="AA2195" s="301"/>
      <c r="AB2195" s="295"/>
    </row>
    <row r="2196" spans="1:28" ht="15">
      <c r="A2196" s="247" t="s">
        <v>176</v>
      </c>
      <c r="B2196" s="287" t="s">
        <v>6599</v>
      </c>
      <c r="C2196" s="287" t="s">
        <v>6600</v>
      </c>
      <c r="D2196" s="305">
        <v>15</v>
      </c>
      <c r="E2196" s="287" t="s">
        <v>39</v>
      </c>
      <c r="F2196" s="289">
        <v>43707</v>
      </c>
      <c r="G2196" s="290" t="s">
        <v>647</v>
      </c>
      <c r="H2196" s="290" t="s">
        <v>2305</v>
      </c>
      <c r="I2196" s="291">
        <v>90.960999999999999</v>
      </c>
      <c r="J2196" s="291">
        <v>2</v>
      </c>
      <c r="K2196" s="290" t="s">
        <v>438</v>
      </c>
      <c r="L2196" s="292">
        <v>74.19</v>
      </c>
      <c r="M2196" s="293" t="s">
        <v>2306</v>
      </c>
      <c r="N2196" s="293" t="s">
        <v>2307</v>
      </c>
      <c r="O2196" s="294" t="s">
        <v>450</v>
      </c>
      <c r="P2196" s="295">
        <v>-9.6680220000000006</v>
      </c>
      <c r="Q2196" s="295" t="s">
        <v>484</v>
      </c>
      <c r="R2196" s="296">
        <v>0</v>
      </c>
      <c r="S2196" s="297">
        <v>4.3565442590616336E-3</v>
      </c>
      <c r="T2196" s="297">
        <v>1.7628887539072947E-3</v>
      </c>
      <c r="U2196" s="298">
        <v>2.471253077884648</v>
      </c>
      <c r="V2196" s="295"/>
      <c r="W2196" s="295"/>
      <c r="X2196" s="295"/>
      <c r="Y2196" s="313"/>
      <c r="Z2196" s="313"/>
      <c r="AA2196" s="301"/>
      <c r="AB2196" s="295"/>
    </row>
    <row r="2197" spans="1:28" ht="15">
      <c r="A2197" s="247" t="s">
        <v>6601</v>
      </c>
      <c r="B2197" s="287" t="s">
        <v>6602</v>
      </c>
      <c r="C2197" s="287" t="s">
        <v>6603</v>
      </c>
      <c r="D2197" s="305">
        <v>16</v>
      </c>
      <c r="E2197" s="287" t="s">
        <v>39</v>
      </c>
      <c r="F2197" s="289">
        <v>43707</v>
      </c>
      <c r="G2197" s="290" t="s">
        <v>647</v>
      </c>
      <c r="H2197" s="290" t="s">
        <v>4021</v>
      </c>
      <c r="I2197" s="291">
        <v>89.475160000000002</v>
      </c>
      <c r="J2197" s="291">
        <v>1</v>
      </c>
      <c r="K2197" s="290" t="s">
        <v>438</v>
      </c>
      <c r="L2197" s="292">
        <v>41.74</v>
      </c>
      <c r="M2197" s="293" t="s">
        <v>4022</v>
      </c>
      <c r="N2197" s="293" t="s">
        <v>4023</v>
      </c>
      <c r="O2197" s="294" t="s">
        <v>450</v>
      </c>
      <c r="P2197" s="295">
        <v>-12.707525</v>
      </c>
      <c r="Q2197" s="295" t="s">
        <v>447</v>
      </c>
      <c r="R2197" s="296">
        <v>0</v>
      </c>
      <c r="S2197" s="297">
        <v>2.506178596483561E-5</v>
      </c>
      <c r="T2197" s="297">
        <v>4.1539242628981958E-4</v>
      </c>
      <c r="U2197" s="298">
        <v>6.0332794674860017E-2</v>
      </c>
      <c r="V2197" s="295"/>
      <c r="W2197" s="295"/>
      <c r="X2197" s="295"/>
      <c r="Y2197" s="313"/>
      <c r="Z2197" s="313"/>
      <c r="AA2197" s="301"/>
      <c r="AB2197" s="295"/>
    </row>
    <row r="2198" spans="1:28" ht="15">
      <c r="A2198" s="247" t="s">
        <v>176</v>
      </c>
      <c r="B2198" s="287" t="s">
        <v>6604</v>
      </c>
      <c r="C2198" s="287" t="s">
        <v>6605</v>
      </c>
      <c r="D2198" s="305">
        <v>17</v>
      </c>
      <c r="E2198" s="287" t="s">
        <v>39</v>
      </c>
      <c r="F2198" s="289">
        <v>43707</v>
      </c>
      <c r="G2198" s="290" t="s">
        <v>647</v>
      </c>
      <c r="H2198" s="290" t="s">
        <v>2572</v>
      </c>
      <c r="I2198" s="291">
        <v>88.980180000000004</v>
      </c>
      <c r="J2198" s="291">
        <v>2</v>
      </c>
      <c r="K2198" s="290" t="s">
        <v>438</v>
      </c>
      <c r="L2198" s="292">
        <v>65.37</v>
      </c>
      <c r="M2198" s="293" t="s">
        <v>2573</v>
      </c>
      <c r="N2198" s="293" t="s">
        <v>2574</v>
      </c>
      <c r="O2198" s="294" t="s">
        <v>450</v>
      </c>
      <c r="P2198" s="295">
        <v>-10.404771999999999</v>
      </c>
      <c r="Q2198" s="295" t="s">
        <v>404</v>
      </c>
      <c r="R2198" s="296">
        <v>0</v>
      </c>
      <c r="S2198" s="297">
        <v>2.250862981609822E-4</v>
      </c>
      <c r="T2198" s="297">
        <v>3.6276752341722791E-4</v>
      </c>
      <c r="U2198" s="298">
        <v>0.62046981505040866</v>
      </c>
      <c r="V2198" s="295"/>
      <c r="W2198" s="295"/>
      <c r="X2198" s="295"/>
      <c r="Y2198" s="313"/>
      <c r="Z2198" s="313"/>
      <c r="AA2198" s="301"/>
      <c r="AB2198" s="295"/>
    </row>
    <row r="2199" spans="1:28" ht="15">
      <c r="A2199" s="247" t="s">
        <v>6606</v>
      </c>
      <c r="B2199" s="287" t="s">
        <v>6607</v>
      </c>
      <c r="C2199" s="287" t="s">
        <v>6608</v>
      </c>
      <c r="D2199" s="305">
        <v>18</v>
      </c>
      <c r="E2199" s="287" t="s">
        <v>39</v>
      </c>
      <c r="F2199" s="289">
        <v>43707</v>
      </c>
      <c r="G2199" s="290" t="s">
        <v>647</v>
      </c>
      <c r="H2199" s="290" t="s">
        <v>1362</v>
      </c>
      <c r="I2199" s="291">
        <v>87.989639999999994</v>
      </c>
      <c r="J2199" s="291">
        <v>1</v>
      </c>
      <c r="K2199" s="290" t="s">
        <v>438</v>
      </c>
      <c r="L2199" s="292">
        <v>128.72999999999999</v>
      </c>
      <c r="M2199" s="293" t="s">
        <v>1363</v>
      </c>
      <c r="N2199" s="293" t="s">
        <v>1364</v>
      </c>
      <c r="O2199" s="294" t="s">
        <v>450</v>
      </c>
      <c r="P2199" s="295">
        <v>-8.6695729999999998</v>
      </c>
      <c r="Q2199" s="295" t="s">
        <v>408</v>
      </c>
      <c r="R2199" s="296">
        <v>0</v>
      </c>
      <c r="S2199" s="297">
        <v>3.0254691075703799E-5</v>
      </c>
      <c r="T2199" s="297">
        <v>3.1438015965767148E-4</v>
      </c>
      <c r="U2199" s="298">
        <v>9.6236006459975487E-2</v>
      </c>
      <c r="V2199" s="295"/>
      <c r="W2199" s="295"/>
      <c r="X2199" s="295"/>
      <c r="Y2199" s="313"/>
      <c r="Z2199" s="313"/>
      <c r="AA2199" s="301"/>
      <c r="AB2199" s="295"/>
    </row>
    <row r="2200" spans="1:28" ht="15">
      <c r="A2200" s="247" t="s">
        <v>176</v>
      </c>
      <c r="B2200" s="287" t="s">
        <v>6609</v>
      </c>
      <c r="C2200" s="287" t="s">
        <v>6610</v>
      </c>
      <c r="D2200" s="305">
        <v>19</v>
      </c>
      <c r="E2200" s="287" t="s">
        <v>39</v>
      </c>
      <c r="F2200" s="289">
        <v>43707</v>
      </c>
      <c r="G2200" s="290" t="s">
        <v>647</v>
      </c>
      <c r="H2200" s="290" t="s">
        <v>597</v>
      </c>
      <c r="I2200" s="291">
        <v>92.446550000000002</v>
      </c>
      <c r="J2200" s="291">
        <v>2</v>
      </c>
      <c r="K2200" s="290" t="s">
        <v>438</v>
      </c>
      <c r="L2200" s="292">
        <v>9.19</v>
      </c>
      <c r="M2200" s="293" t="s">
        <v>598</v>
      </c>
      <c r="N2200" s="293" t="s">
        <v>599</v>
      </c>
      <c r="O2200" s="294" t="s">
        <v>450</v>
      </c>
      <c r="P2200" s="295">
        <v>-8.8607610000000001</v>
      </c>
      <c r="Q2200" s="295" t="s">
        <v>456</v>
      </c>
      <c r="R2200" s="296">
        <v>0</v>
      </c>
      <c r="S2200" s="297">
        <v>6.9823718873783492E-4</v>
      </c>
      <c r="T2200" s="297">
        <v>5.4231368311438136E-4</v>
      </c>
      <c r="U2200" s="298">
        <v>1.2875153448609689</v>
      </c>
      <c r="V2200" s="295"/>
      <c r="W2200" s="295"/>
      <c r="X2200" s="295"/>
      <c r="Y2200" s="313"/>
      <c r="Z2200" s="313"/>
      <c r="AA2200" s="301"/>
      <c r="AB2200" s="295"/>
    </row>
    <row r="2201" spans="1:28" ht="15">
      <c r="A2201" s="247" t="s">
        <v>6611</v>
      </c>
      <c r="B2201" s="287" t="s">
        <v>6612</v>
      </c>
      <c r="C2201" s="287" t="s">
        <v>6613</v>
      </c>
      <c r="D2201" s="305">
        <v>20</v>
      </c>
      <c r="E2201" s="287" t="s">
        <v>39</v>
      </c>
      <c r="F2201" s="289">
        <v>43707</v>
      </c>
      <c r="G2201" s="290" t="s">
        <v>647</v>
      </c>
      <c r="H2201" s="290" t="s">
        <v>2584</v>
      </c>
      <c r="I2201" s="291">
        <v>95.913430000000005</v>
      </c>
      <c r="J2201" s="291">
        <v>1</v>
      </c>
      <c r="K2201" s="290" t="s">
        <v>438</v>
      </c>
      <c r="L2201" s="292">
        <v>15.79</v>
      </c>
      <c r="M2201" s="293" t="s">
        <v>2585</v>
      </c>
      <c r="N2201" s="293" t="s">
        <v>2586</v>
      </c>
      <c r="O2201" s="294" t="s">
        <v>450</v>
      </c>
      <c r="P2201" s="295">
        <v>-8.4615345000000008</v>
      </c>
      <c r="Q2201" s="295" t="s">
        <v>399</v>
      </c>
      <c r="R2201" s="296">
        <v>0</v>
      </c>
      <c r="S2201" s="297">
        <v>2.0917278155687356E-4</v>
      </c>
      <c r="T2201" s="297">
        <v>1.5162809805230925E-4</v>
      </c>
      <c r="U2201" s="298">
        <v>1.3795120049894203</v>
      </c>
      <c r="V2201" s="295"/>
      <c r="W2201" s="295"/>
      <c r="X2201" s="295"/>
      <c r="Y2201" s="313"/>
      <c r="Z2201" s="313"/>
      <c r="AA2201" s="301"/>
      <c r="AB2201" s="295"/>
    </row>
    <row r="2202" spans="1:28" ht="15">
      <c r="A2202" s="247" t="s">
        <v>6614</v>
      </c>
      <c r="B2202" s="287" t="s">
        <v>6615</v>
      </c>
      <c r="C2202" s="287" t="s">
        <v>6616</v>
      </c>
      <c r="D2202" s="305">
        <v>21</v>
      </c>
      <c r="E2202" s="287" t="s">
        <v>39</v>
      </c>
      <c r="F2202" s="289">
        <v>43707</v>
      </c>
      <c r="G2202" s="290" t="s">
        <v>647</v>
      </c>
      <c r="H2202" s="290" t="s">
        <v>905</v>
      </c>
      <c r="I2202" s="291">
        <v>94.922640000000001</v>
      </c>
      <c r="J2202" s="291">
        <v>1</v>
      </c>
      <c r="K2202" s="290" t="s">
        <v>438</v>
      </c>
      <c r="L2202" s="292">
        <v>8.25</v>
      </c>
      <c r="M2202" s="293" t="s">
        <v>906</v>
      </c>
      <c r="N2202" s="293" t="s">
        <v>907</v>
      </c>
      <c r="O2202" s="294" t="s">
        <v>450</v>
      </c>
      <c r="P2202" s="295">
        <v>-9.4736809999999991</v>
      </c>
      <c r="Q2202" s="295" t="s">
        <v>447</v>
      </c>
      <c r="R2202" s="296">
        <v>0</v>
      </c>
      <c r="S2202" s="297">
        <v>2.9000257829364723E-3</v>
      </c>
      <c r="T2202" s="297">
        <v>2.9427050305240671E-3</v>
      </c>
      <c r="U2202" s="298">
        <v>0.98549659339115137</v>
      </c>
      <c r="V2202" s="295"/>
      <c r="W2202" s="295"/>
      <c r="X2202" s="295"/>
      <c r="Y2202" s="313"/>
      <c r="Z2202" s="313"/>
      <c r="AA2202" s="301"/>
      <c r="AB2202" s="295"/>
    </row>
    <row r="2203" spans="1:28" ht="15">
      <c r="A2203" s="247" t="s">
        <v>6617</v>
      </c>
      <c r="B2203" s="287" t="s">
        <v>6618</v>
      </c>
      <c r="C2203" s="287" t="s">
        <v>6619</v>
      </c>
      <c r="D2203" s="305">
        <v>22</v>
      </c>
      <c r="E2203" s="287" t="s">
        <v>39</v>
      </c>
      <c r="F2203" s="289">
        <v>43707</v>
      </c>
      <c r="G2203" s="290" t="s">
        <v>647</v>
      </c>
      <c r="H2203" s="290" t="s">
        <v>2589</v>
      </c>
      <c r="I2203" s="291">
        <v>96.408646000000005</v>
      </c>
      <c r="J2203" s="291">
        <v>1</v>
      </c>
      <c r="K2203" s="290" t="s">
        <v>438</v>
      </c>
      <c r="L2203" s="292">
        <v>18.84</v>
      </c>
      <c r="M2203" s="293" t="s">
        <v>2590</v>
      </c>
      <c r="N2203" s="293" t="s">
        <v>2591</v>
      </c>
      <c r="O2203" s="294" t="s">
        <v>450</v>
      </c>
      <c r="P2203" s="295">
        <v>-14.565218</v>
      </c>
      <c r="Q2203" s="295" t="s">
        <v>484</v>
      </c>
      <c r="R2203" s="296">
        <v>0</v>
      </c>
      <c r="S2203" s="297">
        <v>9.3028835656197768E-4</v>
      </c>
      <c r="T2203" s="297">
        <v>6.55686017447374E-4</v>
      </c>
      <c r="U2203" s="298">
        <v>1.4188015785110799</v>
      </c>
      <c r="V2203" s="295"/>
      <c r="W2203" s="295"/>
      <c r="X2203" s="295"/>
      <c r="Y2203" s="313"/>
      <c r="Z2203" s="313"/>
      <c r="AA2203" s="301"/>
      <c r="AB2203" s="295"/>
    </row>
    <row r="2204" spans="1:28" ht="15">
      <c r="A2204" s="247" t="s">
        <v>6620</v>
      </c>
      <c r="B2204" s="287" t="s">
        <v>6621</v>
      </c>
      <c r="C2204" s="287" t="s">
        <v>6622</v>
      </c>
      <c r="D2204" s="305">
        <v>23</v>
      </c>
      <c r="E2204" s="287" t="s">
        <v>39</v>
      </c>
      <c r="F2204" s="289">
        <v>43707</v>
      </c>
      <c r="G2204" s="290" t="s">
        <v>647</v>
      </c>
      <c r="H2204" s="290" t="s">
        <v>612</v>
      </c>
      <c r="I2204" s="291">
        <v>96.408500000000004</v>
      </c>
      <c r="J2204" s="291">
        <v>1</v>
      </c>
      <c r="K2204" s="290" t="s">
        <v>438</v>
      </c>
      <c r="L2204" s="292">
        <v>37.590000000000003</v>
      </c>
      <c r="M2204" s="293" t="s">
        <v>613</v>
      </c>
      <c r="N2204" s="293" t="s">
        <v>614</v>
      </c>
      <c r="O2204" s="294" t="s">
        <v>450</v>
      </c>
      <c r="P2204" s="295">
        <v>-12.439614000000001</v>
      </c>
      <c r="Q2204" s="295" t="s">
        <v>484</v>
      </c>
      <c r="R2204" s="296">
        <v>0</v>
      </c>
      <c r="S2204" s="297">
        <v>1.3885031656413627E-4</v>
      </c>
      <c r="T2204" s="297">
        <v>1.7339585568412589E-4</v>
      </c>
      <c r="U2204" s="298">
        <v>0.80077067595594098</v>
      </c>
      <c r="V2204" s="295"/>
      <c r="W2204" s="295"/>
      <c r="X2204" s="295"/>
      <c r="Y2204" s="313"/>
      <c r="Z2204" s="313"/>
      <c r="AA2204" s="301"/>
      <c r="AB2204" s="295"/>
    </row>
    <row r="2205" spans="1:28" ht="15">
      <c r="A2205" s="247" t="s">
        <v>6623</v>
      </c>
      <c r="B2205" s="287" t="s">
        <v>6624</v>
      </c>
      <c r="C2205" s="287" t="s">
        <v>6625</v>
      </c>
      <c r="D2205" s="305">
        <v>24</v>
      </c>
      <c r="E2205" s="287" t="s">
        <v>39</v>
      </c>
      <c r="F2205" s="289">
        <v>43707</v>
      </c>
      <c r="G2205" s="290" t="s">
        <v>647</v>
      </c>
      <c r="H2205" s="290" t="s">
        <v>2594</v>
      </c>
      <c r="I2205" s="291">
        <v>88.484790000000004</v>
      </c>
      <c r="J2205" s="291">
        <v>1</v>
      </c>
      <c r="K2205" s="290" t="s">
        <v>438</v>
      </c>
      <c r="L2205" s="292">
        <v>44.36</v>
      </c>
      <c r="M2205" s="293" t="s">
        <v>2595</v>
      </c>
      <c r="N2205" s="293" t="s">
        <v>2596</v>
      </c>
      <c r="O2205" s="294" t="s">
        <v>450</v>
      </c>
      <c r="P2205" s="295">
        <v>1.1653543</v>
      </c>
      <c r="Q2205" s="295" t="s">
        <v>447</v>
      </c>
      <c r="R2205" s="296">
        <v>0</v>
      </c>
      <c r="S2205" s="297">
        <v>3.4083992627777133E-5</v>
      </c>
      <c r="T2205" s="297">
        <v>2.9020415394865988E-4</v>
      </c>
      <c r="U2205" s="298">
        <v>0.1174483278892243</v>
      </c>
      <c r="V2205" s="295"/>
      <c r="W2205" s="295"/>
      <c r="X2205" s="295"/>
      <c r="Y2205" s="313"/>
      <c r="Z2205" s="313"/>
      <c r="AA2205" s="301"/>
      <c r="AB2205" s="295"/>
    </row>
    <row r="2206" spans="1:28" ht="15">
      <c r="A2206" s="247" t="s">
        <v>6626</v>
      </c>
      <c r="B2206" s="287" t="s">
        <v>6627</v>
      </c>
      <c r="C2206" s="287" t="s">
        <v>6628</v>
      </c>
      <c r="D2206" s="305">
        <v>25</v>
      </c>
      <c r="E2206" s="287" t="s">
        <v>39</v>
      </c>
      <c r="F2206" s="289">
        <v>43707</v>
      </c>
      <c r="G2206" s="290" t="s">
        <v>647</v>
      </c>
      <c r="H2206" s="290" t="s">
        <v>3363</v>
      </c>
      <c r="I2206" s="291">
        <v>90.465680000000006</v>
      </c>
      <c r="J2206" s="291">
        <v>1</v>
      </c>
      <c r="K2206" s="290" t="s">
        <v>438</v>
      </c>
      <c r="L2206" s="292">
        <v>47.26</v>
      </c>
      <c r="M2206" s="293" t="s">
        <v>3364</v>
      </c>
      <c r="N2206" s="293" t="s">
        <v>3365</v>
      </c>
      <c r="O2206" s="294" t="s">
        <v>450</v>
      </c>
      <c r="P2206" s="295">
        <v>-6.1269939999999998</v>
      </c>
      <c r="Q2206" s="295" t="s">
        <v>408</v>
      </c>
      <c r="R2206" s="296">
        <v>0</v>
      </c>
      <c r="S2206" s="297">
        <v>4.6570820702371408E-5</v>
      </c>
      <c r="T2206" s="297">
        <v>3.0992932102769653E-4</v>
      </c>
      <c r="U2206" s="298">
        <v>0.15026271327910162</v>
      </c>
      <c r="V2206" s="295"/>
      <c r="W2206" s="295"/>
      <c r="X2206" s="295"/>
      <c r="Y2206" s="313"/>
      <c r="Z2206" s="313"/>
      <c r="AA2206" s="301"/>
      <c r="AB2206" s="295"/>
    </row>
    <row r="2207" spans="1:28" ht="15">
      <c r="A2207" s="247" t="s">
        <v>6629</v>
      </c>
      <c r="B2207" s="287" t="s">
        <v>6630</v>
      </c>
      <c r="C2207" s="287" t="s">
        <v>6631</v>
      </c>
      <c r="D2207" s="305">
        <v>26</v>
      </c>
      <c r="E2207" s="287" t="s">
        <v>39</v>
      </c>
      <c r="F2207" s="289">
        <v>43707</v>
      </c>
      <c r="G2207" s="290" t="s">
        <v>647</v>
      </c>
      <c r="H2207" s="290" t="s">
        <v>938</v>
      </c>
      <c r="I2207" s="291">
        <v>97.894120000000001</v>
      </c>
      <c r="J2207" s="291">
        <v>1</v>
      </c>
      <c r="K2207" s="290" t="s">
        <v>438</v>
      </c>
      <c r="L2207" s="292">
        <v>25.52</v>
      </c>
      <c r="M2207" s="293" t="s">
        <v>939</v>
      </c>
      <c r="N2207" s="293" t="s">
        <v>940</v>
      </c>
      <c r="O2207" s="294" t="s">
        <v>450</v>
      </c>
      <c r="P2207" s="295">
        <v>-3.5613774999999999</v>
      </c>
      <c r="Q2207" s="295" t="s">
        <v>280</v>
      </c>
      <c r="R2207" s="296">
        <v>0</v>
      </c>
      <c r="S2207" s="297">
        <v>1.3984266085628947E-4</v>
      </c>
      <c r="T2207" s="297">
        <v>6.6722942488973286E-4</v>
      </c>
      <c r="U2207" s="298">
        <v>0.20958707101294288</v>
      </c>
      <c r="V2207" s="295"/>
      <c r="W2207" s="295"/>
      <c r="X2207" s="295"/>
      <c r="Y2207" s="313"/>
      <c r="Z2207" s="313"/>
      <c r="AA2207" s="301"/>
      <c r="AB2207" s="295"/>
    </row>
    <row r="2208" spans="1:28" ht="15">
      <c r="A2208" s="247" t="s">
        <v>6632</v>
      </c>
      <c r="B2208" s="287" t="s">
        <v>6633</v>
      </c>
      <c r="C2208" s="287" t="s">
        <v>6634</v>
      </c>
      <c r="D2208" s="305">
        <v>27</v>
      </c>
      <c r="E2208" s="287" t="s">
        <v>39</v>
      </c>
      <c r="F2208" s="289">
        <v>43707</v>
      </c>
      <c r="G2208" s="290" t="s">
        <v>647</v>
      </c>
      <c r="H2208" s="290" t="s">
        <v>2603</v>
      </c>
      <c r="I2208" s="291">
        <v>95.913284000000004</v>
      </c>
      <c r="J2208" s="291">
        <v>1</v>
      </c>
      <c r="K2208" s="290" t="s">
        <v>438</v>
      </c>
      <c r="L2208" s="292">
        <v>16.510000000000002</v>
      </c>
      <c r="M2208" s="293" t="s">
        <v>2604</v>
      </c>
      <c r="N2208" s="293" t="s">
        <v>2605</v>
      </c>
      <c r="O2208" s="294" t="s">
        <v>450</v>
      </c>
      <c r="P2208" s="295">
        <v>-8.4778420000000008</v>
      </c>
      <c r="Q2208" s="295" t="s">
        <v>408</v>
      </c>
      <c r="R2208" s="296">
        <v>0</v>
      </c>
      <c r="S2208" s="297">
        <v>1.5931878573880947E-4</v>
      </c>
      <c r="T2208" s="297">
        <v>1.7022975924979109E-4</v>
      </c>
      <c r="U2208" s="298">
        <v>0.93590442964222775</v>
      </c>
      <c r="V2208" s="295"/>
      <c r="W2208" s="295"/>
      <c r="X2208" s="295"/>
      <c r="Y2208" s="313"/>
      <c r="Z2208" s="313"/>
      <c r="AA2208" s="301"/>
      <c r="AB2208" s="295"/>
    </row>
    <row r="2209" spans="1:28" ht="15">
      <c r="A2209" s="247" t="s">
        <v>176</v>
      </c>
      <c r="B2209" s="287" t="s">
        <v>6635</v>
      </c>
      <c r="C2209" s="287" t="s">
        <v>6636</v>
      </c>
      <c r="D2209" s="305">
        <v>28</v>
      </c>
      <c r="E2209" s="287" t="s">
        <v>39</v>
      </c>
      <c r="F2209" s="289">
        <v>43707</v>
      </c>
      <c r="G2209" s="290" t="s">
        <v>647</v>
      </c>
      <c r="H2209" s="290" t="s">
        <v>1150</v>
      </c>
      <c r="I2209" s="291">
        <v>93.932310000000001</v>
      </c>
      <c r="J2209" s="291">
        <v>3</v>
      </c>
      <c r="K2209" s="290" t="s">
        <v>438</v>
      </c>
      <c r="L2209" s="292">
        <v>28.53</v>
      </c>
      <c r="M2209" s="293" t="s">
        <v>1151</v>
      </c>
      <c r="N2209" s="293" t="s">
        <v>1152</v>
      </c>
      <c r="O2209" s="294" t="s">
        <v>450</v>
      </c>
      <c r="P2209" s="295">
        <v>-5.9304056000000003</v>
      </c>
      <c r="Q2209" s="295" t="s">
        <v>447</v>
      </c>
      <c r="R2209" s="296">
        <v>0</v>
      </c>
      <c r="S2209" s="297">
        <v>5.7409658507071588E-8</v>
      </c>
      <c r="T2209" s="297">
        <v>1.2503752318276031E-4</v>
      </c>
      <c r="U2209" s="298">
        <v>4.5913944107129441E-4</v>
      </c>
      <c r="V2209" s="295"/>
      <c r="W2209" s="295"/>
      <c r="X2209" s="295"/>
      <c r="Y2209" s="313"/>
      <c r="Z2209" s="313"/>
      <c r="AA2209" s="301"/>
      <c r="AB2209" s="295"/>
    </row>
    <row r="2210" spans="1:28" ht="15">
      <c r="A2210" s="247" t="s">
        <v>6637</v>
      </c>
      <c r="B2210" s="287" t="s">
        <v>6638</v>
      </c>
      <c r="C2210" s="287" t="s">
        <v>6639</v>
      </c>
      <c r="D2210" s="305">
        <v>29</v>
      </c>
      <c r="E2210" s="287" t="s">
        <v>39</v>
      </c>
      <c r="F2210" s="289">
        <v>43707</v>
      </c>
      <c r="G2210" s="290" t="s">
        <v>647</v>
      </c>
      <c r="H2210" s="290" t="s">
        <v>2610</v>
      </c>
      <c r="I2210" s="291">
        <v>99.379810000000006</v>
      </c>
      <c r="J2210" s="291">
        <v>1</v>
      </c>
      <c r="K2210" s="290" t="s">
        <v>438</v>
      </c>
      <c r="L2210" s="292">
        <v>14.76</v>
      </c>
      <c r="M2210" s="293" t="s">
        <v>2611</v>
      </c>
      <c r="N2210" s="293" t="s">
        <v>2612</v>
      </c>
      <c r="O2210" s="294" t="s">
        <v>450</v>
      </c>
      <c r="P2210" s="295">
        <v>-10.074788</v>
      </c>
      <c r="Q2210" s="295" t="s">
        <v>408</v>
      </c>
      <c r="R2210" s="296">
        <v>0</v>
      </c>
      <c r="S2210" s="297">
        <v>1.0738869036378663E-4</v>
      </c>
      <c r="T2210" s="297">
        <v>1.9537134960213089E-4</v>
      </c>
      <c r="U2210" s="298">
        <v>0.5496644752799279</v>
      </c>
      <c r="V2210" s="295"/>
      <c r="W2210" s="295"/>
      <c r="X2210" s="295"/>
      <c r="Y2210" s="313"/>
      <c r="Z2210" s="313"/>
      <c r="AA2210" s="301"/>
      <c r="AB2210" s="295"/>
    </row>
    <row r="2211" spans="1:28" ht="15">
      <c r="A2211" s="247" t="s">
        <v>6640</v>
      </c>
      <c r="B2211" s="287" t="s">
        <v>6641</v>
      </c>
      <c r="C2211" s="287" t="s">
        <v>6642</v>
      </c>
      <c r="D2211" s="305">
        <v>30</v>
      </c>
      <c r="E2211" s="287" t="s">
        <v>39</v>
      </c>
      <c r="F2211" s="289">
        <v>43707</v>
      </c>
      <c r="G2211" s="290" t="s">
        <v>647</v>
      </c>
      <c r="H2211" s="290" t="s">
        <v>2616</v>
      </c>
      <c r="I2211" s="291">
        <v>94.427629999999994</v>
      </c>
      <c r="J2211" s="291">
        <v>1</v>
      </c>
      <c r="K2211" s="290" t="s">
        <v>438</v>
      </c>
      <c r="L2211" s="292">
        <v>11.84</v>
      </c>
      <c r="M2211" s="293" t="s">
        <v>2617</v>
      </c>
      <c r="N2211" s="293" t="s">
        <v>2618</v>
      </c>
      <c r="O2211" s="294" t="s">
        <v>450</v>
      </c>
      <c r="P2211" s="295">
        <v>-14.356786</v>
      </c>
      <c r="Q2211" s="295" t="s">
        <v>484</v>
      </c>
      <c r="R2211" s="296">
        <v>0</v>
      </c>
      <c r="S2211" s="297">
        <v>4.8139618462524476E-4</v>
      </c>
      <c r="T2211" s="297">
        <v>4.0689122543533478E-4</v>
      </c>
      <c r="U2211" s="298">
        <v>1.1831078050655843</v>
      </c>
      <c r="V2211" s="295"/>
      <c r="W2211" s="295"/>
      <c r="X2211" s="295"/>
      <c r="Y2211" s="313"/>
      <c r="Z2211" s="313"/>
      <c r="AA2211" s="301"/>
      <c r="AB2211" s="295"/>
    </row>
    <row r="2212" spans="1:28" ht="15">
      <c r="A2212" s="247" t="s">
        <v>6643</v>
      </c>
      <c r="B2212" s="287" t="s">
        <v>6644</v>
      </c>
      <c r="C2212" s="287" t="s">
        <v>6645</v>
      </c>
      <c r="D2212" s="305">
        <v>31</v>
      </c>
      <c r="E2212" s="287" t="s">
        <v>39</v>
      </c>
      <c r="F2212" s="289">
        <v>43707</v>
      </c>
      <c r="G2212" s="290" t="s">
        <v>647</v>
      </c>
      <c r="H2212" s="290" t="s">
        <v>2621</v>
      </c>
      <c r="I2212" s="291">
        <v>91.456029999999998</v>
      </c>
      <c r="J2212" s="291">
        <v>1</v>
      </c>
      <c r="K2212" s="290" t="s">
        <v>438</v>
      </c>
      <c r="L2212" s="292">
        <v>49.21</v>
      </c>
      <c r="M2212" s="293" t="s">
        <v>2622</v>
      </c>
      <c r="N2212" s="293" t="s">
        <v>2623</v>
      </c>
      <c r="O2212" s="294" t="s">
        <v>450</v>
      </c>
      <c r="P2212" s="295">
        <v>-14.6479845</v>
      </c>
      <c r="Q2212" s="295" t="s">
        <v>280</v>
      </c>
      <c r="R2212" s="296">
        <v>0</v>
      </c>
      <c r="S2212" s="297">
        <v>5.3876083485096364E-4</v>
      </c>
      <c r="T2212" s="297">
        <v>1.2837513986382529E-3</v>
      </c>
      <c r="U2212" s="298">
        <v>0.41967692142143526</v>
      </c>
      <c r="V2212" s="295"/>
      <c r="W2212" s="295"/>
      <c r="X2212" s="295"/>
      <c r="Y2212" s="313"/>
      <c r="Z2212" s="313"/>
      <c r="AA2212" s="301"/>
      <c r="AB2212" s="295"/>
    </row>
    <row r="2213" spans="1:28" ht="15">
      <c r="A2213" s="247" t="s">
        <v>6646</v>
      </c>
      <c r="B2213" s="287" t="s">
        <v>6647</v>
      </c>
      <c r="C2213" s="287" t="s">
        <v>6648</v>
      </c>
      <c r="D2213" s="305">
        <v>32</v>
      </c>
      <c r="E2213" s="287" t="s">
        <v>39</v>
      </c>
      <c r="F2213" s="289">
        <v>43707</v>
      </c>
      <c r="G2213" s="290" t="s">
        <v>647</v>
      </c>
      <c r="H2213" s="290" t="s">
        <v>670</v>
      </c>
      <c r="I2213" s="291">
        <v>96.903589999999994</v>
      </c>
      <c r="J2213" s="291">
        <v>1</v>
      </c>
      <c r="K2213" s="290" t="s">
        <v>438</v>
      </c>
      <c r="L2213" s="292">
        <v>18.39</v>
      </c>
      <c r="M2213" s="293" t="s">
        <v>671</v>
      </c>
      <c r="N2213" s="293" t="s">
        <v>672</v>
      </c>
      <c r="O2213" s="294" t="s">
        <v>450</v>
      </c>
      <c r="P2213" s="295">
        <v>-9.8054830000000006</v>
      </c>
      <c r="Q2213" s="295" t="s">
        <v>484</v>
      </c>
      <c r="R2213" s="296">
        <v>0</v>
      </c>
      <c r="S2213" s="297">
        <v>1.1304862415569445E-4</v>
      </c>
      <c r="T2213" s="297">
        <v>2.7063376238452535E-4</v>
      </c>
      <c r="U2213" s="298">
        <v>0.41771811158975519</v>
      </c>
      <c r="V2213" s="295"/>
      <c r="W2213" s="295"/>
      <c r="X2213" s="295"/>
      <c r="Y2213" s="313"/>
      <c r="Z2213" s="313"/>
      <c r="AA2213" s="301"/>
      <c r="AB2213" s="295"/>
    </row>
    <row r="2214" spans="1:28" ht="15">
      <c r="A2214" s="247" t="s">
        <v>6649</v>
      </c>
      <c r="B2214" s="287" t="s">
        <v>6650</v>
      </c>
      <c r="C2214" s="287" t="s">
        <v>6651</v>
      </c>
      <c r="D2214" s="305">
        <v>33</v>
      </c>
      <c r="E2214" s="287" t="s">
        <v>39</v>
      </c>
      <c r="F2214" s="289">
        <v>43707</v>
      </c>
      <c r="G2214" s="290" t="s">
        <v>647</v>
      </c>
      <c r="H2214" s="290" t="s">
        <v>945</v>
      </c>
      <c r="I2214" s="291">
        <v>94.922805999999994</v>
      </c>
      <c r="J2214" s="291">
        <v>1</v>
      </c>
      <c r="K2214" s="290" t="s">
        <v>438</v>
      </c>
      <c r="L2214" s="292">
        <v>20.43</v>
      </c>
      <c r="M2214" s="293" t="s">
        <v>946</v>
      </c>
      <c r="N2214" s="293" t="s">
        <v>947</v>
      </c>
      <c r="O2214" s="294" t="s">
        <v>450</v>
      </c>
      <c r="P2214" s="295">
        <v>-13.560033000000001</v>
      </c>
      <c r="Q2214" s="295" t="s">
        <v>484</v>
      </c>
      <c r="R2214" s="296">
        <v>0</v>
      </c>
      <c r="S2214" s="297">
        <v>3.3613147019773853E-4</v>
      </c>
      <c r="T2214" s="297">
        <v>3.0570516076487036E-4</v>
      </c>
      <c r="U2214" s="298">
        <v>1.0995282819457217</v>
      </c>
      <c r="V2214" s="295"/>
      <c r="W2214" s="295"/>
      <c r="X2214" s="295"/>
      <c r="Y2214" s="313"/>
      <c r="Z2214" s="313"/>
      <c r="AA2214" s="301"/>
      <c r="AB2214" s="295"/>
    </row>
    <row r="2215" spans="1:28" ht="15">
      <c r="A2215" s="247" t="s">
        <v>176</v>
      </c>
      <c r="B2215" s="287" t="s">
        <v>6652</v>
      </c>
      <c r="C2215" s="287" t="s">
        <v>6653</v>
      </c>
      <c r="D2215" s="305">
        <v>34</v>
      </c>
      <c r="E2215" s="287" t="s">
        <v>39</v>
      </c>
      <c r="F2215" s="289">
        <v>43707</v>
      </c>
      <c r="G2215" s="290" t="s">
        <v>647</v>
      </c>
      <c r="H2215" s="290" t="s">
        <v>951</v>
      </c>
      <c r="I2215" s="291">
        <v>99.875060000000005</v>
      </c>
      <c r="J2215" s="291">
        <v>2</v>
      </c>
      <c r="K2215" s="290" t="s">
        <v>438</v>
      </c>
      <c r="L2215" s="292">
        <v>17.57</v>
      </c>
      <c r="M2215" s="293" t="s">
        <v>952</v>
      </c>
      <c r="N2215" s="293" t="s">
        <v>953</v>
      </c>
      <c r="O2215" s="294" t="s">
        <v>450</v>
      </c>
      <c r="P2215" s="295">
        <v>1.1946559000000001</v>
      </c>
      <c r="Q2215" s="295" t="s">
        <v>456</v>
      </c>
      <c r="R2215" s="296">
        <v>0</v>
      </c>
      <c r="S2215" s="297">
        <v>1.9748215168969289E-5</v>
      </c>
      <c r="T2215" s="297">
        <v>1.2538336646066315E-4</v>
      </c>
      <c r="U2215" s="298">
        <v>0.15750267141826144</v>
      </c>
      <c r="V2215" s="295"/>
      <c r="W2215" s="295"/>
      <c r="X2215" s="295"/>
      <c r="Y2215" s="313"/>
      <c r="Z2215" s="313"/>
      <c r="AA2215" s="301"/>
      <c r="AB2215" s="295"/>
    </row>
    <row r="2216" spans="1:28" ht="15">
      <c r="A2216" s="247" t="s">
        <v>176</v>
      </c>
      <c r="B2216" s="287" t="s">
        <v>6654</v>
      </c>
      <c r="C2216" s="287" t="s">
        <v>6655</v>
      </c>
      <c r="D2216" s="305">
        <v>35</v>
      </c>
      <c r="E2216" s="287" t="s">
        <v>39</v>
      </c>
      <c r="F2216" s="289">
        <v>43707</v>
      </c>
      <c r="G2216" s="290" t="s">
        <v>647</v>
      </c>
      <c r="H2216" s="290" t="s">
        <v>1659</v>
      </c>
      <c r="I2216" s="291">
        <v>94.922849999999997</v>
      </c>
      <c r="J2216" s="291">
        <v>3</v>
      </c>
      <c r="K2216" s="290" t="s">
        <v>438</v>
      </c>
      <c r="L2216" s="292">
        <v>48.06</v>
      </c>
      <c r="M2216" s="293" t="s">
        <v>1660</v>
      </c>
      <c r="N2216" s="293" t="s">
        <v>1661</v>
      </c>
      <c r="O2216" s="294" t="s">
        <v>450</v>
      </c>
      <c r="P2216" s="295">
        <v>-20.89246</v>
      </c>
      <c r="Q2216" s="295" t="s">
        <v>447</v>
      </c>
      <c r="R2216" s="296">
        <v>0</v>
      </c>
      <c r="S2216" s="297">
        <v>1.1232471784389064E-3</v>
      </c>
      <c r="T2216" s="297">
        <v>4.7503699170878261E-4</v>
      </c>
      <c r="U2216" s="298">
        <v>2.364546757502842</v>
      </c>
      <c r="V2216" s="295"/>
      <c r="W2216" s="295"/>
      <c r="X2216" s="295"/>
      <c r="Y2216" s="313"/>
      <c r="Z2216" s="313"/>
      <c r="AA2216" s="301"/>
      <c r="AB2216" s="295"/>
    </row>
    <row r="2217" spans="1:28" ht="15">
      <c r="A2217" s="247" t="s">
        <v>6656</v>
      </c>
      <c r="B2217" s="287" t="s">
        <v>6657</v>
      </c>
      <c r="C2217" s="287" t="s">
        <v>6658</v>
      </c>
      <c r="D2217" s="305">
        <v>36</v>
      </c>
      <c r="E2217" s="287" t="s">
        <v>39</v>
      </c>
      <c r="F2217" s="289">
        <v>43707</v>
      </c>
      <c r="G2217" s="290" t="s">
        <v>647</v>
      </c>
      <c r="H2217" s="290" t="s">
        <v>2636</v>
      </c>
      <c r="I2217" s="291">
        <v>93.436999999999998</v>
      </c>
      <c r="J2217" s="291">
        <v>1</v>
      </c>
      <c r="K2217" s="290" t="s">
        <v>438</v>
      </c>
      <c r="L2217" s="292">
        <v>28.97</v>
      </c>
      <c r="M2217" s="293" t="s">
        <v>2637</v>
      </c>
      <c r="N2217" s="293" t="s">
        <v>2638</v>
      </c>
      <c r="O2217" s="294" t="s">
        <v>450</v>
      </c>
      <c r="P2217" s="295">
        <v>-8.9398979999999995</v>
      </c>
      <c r="Q2217" s="295" t="s">
        <v>404</v>
      </c>
      <c r="R2217" s="296">
        <v>0</v>
      </c>
      <c r="S2217" s="297">
        <v>6.0024781875841922E-6</v>
      </c>
      <c r="T2217" s="297">
        <v>1.2720563360014362E-4</v>
      </c>
      <c r="U2217" s="298">
        <v>4.7187204038873755E-2</v>
      </c>
      <c r="V2217" s="295"/>
      <c r="W2217" s="295"/>
      <c r="X2217" s="295"/>
      <c r="Y2217" s="313"/>
      <c r="Z2217" s="313"/>
      <c r="AA2217" s="301"/>
      <c r="AB2217" s="295"/>
    </row>
    <row r="2218" spans="1:28" ht="15">
      <c r="A2218" s="247" t="s">
        <v>6659</v>
      </c>
      <c r="B2218" s="287" t="s">
        <v>6660</v>
      </c>
      <c r="C2218" s="287" t="s">
        <v>6661</v>
      </c>
      <c r="D2218" s="305">
        <v>37</v>
      </c>
      <c r="E2218" s="287" t="s">
        <v>39</v>
      </c>
      <c r="F2218" s="289">
        <v>43707</v>
      </c>
      <c r="G2218" s="290" t="s">
        <v>647</v>
      </c>
      <c r="H2218" s="290" t="s">
        <v>2643</v>
      </c>
      <c r="I2218" s="291">
        <v>93.93244</v>
      </c>
      <c r="J2218" s="291">
        <v>1</v>
      </c>
      <c r="K2218" s="290" t="s">
        <v>438</v>
      </c>
      <c r="L2218" s="292">
        <v>43.48</v>
      </c>
      <c r="M2218" s="293" t="s">
        <v>2644</v>
      </c>
      <c r="N2218" s="293" t="s">
        <v>2645</v>
      </c>
      <c r="O2218" s="294" t="s">
        <v>450</v>
      </c>
      <c r="P2218" s="295">
        <v>-10.436135</v>
      </c>
      <c r="Q2218" s="295" t="s">
        <v>484</v>
      </c>
      <c r="R2218" s="296">
        <v>0</v>
      </c>
      <c r="S2218" s="297">
        <v>1.8537088756937522E-3</v>
      </c>
      <c r="T2218" s="297">
        <v>1.3418481665700612E-3</v>
      </c>
      <c r="U2218" s="298">
        <v>1.3814594839236347</v>
      </c>
      <c r="V2218" s="295"/>
      <c r="W2218" s="295"/>
      <c r="X2218" s="295"/>
      <c r="Y2218" s="313"/>
      <c r="Z2218" s="313"/>
      <c r="AA2218" s="301"/>
      <c r="AB2218" s="295"/>
    </row>
    <row r="2219" spans="1:28" ht="15">
      <c r="A2219" s="247" t="s">
        <v>176</v>
      </c>
      <c r="B2219" s="287" t="s">
        <v>6662</v>
      </c>
      <c r="C2219" s="287" t="s">
        <v>6663</v>
      </c>
      <c r="D2219" s="305">
        <v>38</v>
      </c>
      <c r="E2219" s="287" t="s">
        <v>39</v>
      </c>
      <c r="F2219" s="289">
        <v>43707</v>
      </c>
      <c r="G2219" s="290" t="s">
        <v>647</v>
      </c>
      <c r="H2219" s="290" t="s">
        <v>691</v>
      </c>
      <c r="I2219" s="291">
        <v>93.932389999999998</v>
      </c>
      <c r="J2219" s="291">
        <v>2</v>
      </c>
      <c r="K2219" s="290" t="s">
        <v>438</v>
      </c>
      <c r="L2219" s="292">
        <v>75.8</v>
      </c>
      <c r="M2219" s="293" t="s">
        <v>692</v>
      </c>
      <c r="N2219" s="293" t="s">
        <v>693</v>
      </c>
      <c r="O2219" s="294" t="s">
        <v>450</v>
      </c>
      <c r="P2219" s="295">
        <v>-12.438143</v>
      </c>
      <c r="Q2219" s="295" t="s">
        <v>404</v>
      </c>
      <c r="R2219" s="296">
        <v>0</v>
      </c>
      <c r="S2219" s="297">
        <v>1.8796406231134873E-4</v>
      </c>
      <c r="T2219" s="297">
        <v>2.1887742208836654E-4</v>
      </c>
      <c r="U2219" s="298">
        <v>0.85876405395282263</v>
      </c>
      <c r="V2219" s="295"/>
      <c r="W2219" s="295"/>
      <c r="X2219" s="295"/>
      <c r="Y2219" s="313"/>
      <c r="Z2219" s="313"/>
      <c r="AA2219" s="301"/>
      <c r="AB2219" s="295"/>
    </row>
    <row r="2220" spans="1:28" ht="15">
      <c r="A2220" s="247" t="s">
        <v>176</v>
      </c>
      <c r="B2220" s="287" t="s">
        <v>6664</v>
      </c>
      <c r="C2220" s="287" t="s">
        <v>6665</v>
      </c>
      <c r="D2220" s="305">
        <v>39</v>
      </c>
      <c r="E2220" s="287" t="s">
        <v>39</v>
      </c>
      <c r="F2220" s="289">
        <v>43707</v>
      </c>
      <c r="G2220" s="290" t="s">
        <v>647</v>
      </c>
      <c r="H2220" s="290" t="s">
        <v>3249</v>
      </c>
      <c r="I2220" s="291">
        <v>91.45599</v>
      </c>
      <c r="J2220" s="291">
        <v>2</v>
      </c>
      <c r="K2220" s="290" t="s">
        <v>438</v>
      </c>
      <c r="L2220" s="292">
        <v>88.34</v>
      </c>
      <c r="M2220" s="293" t="s">
        <v>3250</v>
      </c>
      <c r="N2220" s="293" t="s">
        <v>3251</v>
      </c>
      <c r="O2220" s="294" t="s">
        <v>450</v>
      </c>
      <c r="P2220" s="295">
        <v>-8.6635410000000004</v>
      </c>
      <c r="Q2220" s="295" t="s">
        <v>399</v>
      </c>
      <c r="R2220" s="296">
        <v>0</v>
      </c>
      <c r="S2220" s="297">
        <v>1.5707300337650238E-5</v>
      </c>
      <c r="T2220" s="297">
        <v>1.8541693465089313E-4</v>
      </c>
      <c r="U2220" s="298">
        <v>8.471340747394121E-2</v>
      </c>
      <c r="V2220" s="295"/>
      <c r="W2220" s="295"/>
      <c r="X2220" s="295"/>
      <c r="Y2220" s="313"/>
      <c r="Z2220" s="313"/>
      <c r="AA2220" s="301"/>
      <c r="AB2220" s="295"/>
    </row>
    <row r="2221" spans="1:28" ht="15">
      <c r="A2221" s="247" t="s">
        <v>6666</v>
      </c>
      <c r="B2221" s="287" t="s">
        <v>6667</v>
      </c>
      <c r="C2221" s="287" t="s">
        <v>6668</v>
      </c>
      <c r="D2221" s="305">
        <v>40</v>
      </c>
      <c r="E2221" s="287" t="s">
        <v>39</v>
      </c>
      <c r="F2221" s="289">
        <v>43707</v>
      </c>
      <c r="G2221" s="290" t="s">
        <v>647</v>
      </c>
      <c r="H2221" s="290" t="s">
        <v>712</v>
      </c>
      <c r="I2221" s="291">
        <v>93.437256000000005</v>
      </c>
      <c r="J2221" s="291">
        <v>1</v>
      </c>
      <c r="K2221" s="290" t="s">
        <v>438</v>
      </c>
      <c r="L2221" s="292">
        <v>194.62</v>
      </c>
      <c r="M2221" s="293" t="s">
        <v>713</v>
      </c>
      <c r="N2221" s="293" t="s">
        <v>714</v>
      </c>
      <c r="O2221" s="294" t="s">
        <v>450</v>
      </c>
      <c r="P2221" s="295">
        <v>-14.937276000000001</v>
      </c>
      <c r="Q2221" s="295" t="s">
        <v>408</v>
      </c>
      <c r="R2221" s="296">
        <v>0</v>
      </c>
      <c r="S2221" s="297">
        <v>3.0921661852883954E-4</v>
      </c>
      <c r="T2221" s="297">
        <v>4.152422105919032E-4</v>
      </c>
      <c r="U2221" s="298">
        <v>0.74466566895516129</v>
      </c>
      <c r="V2221" s="295"/>
      <c r="W2221" s="295"/>
      <c r="X2221" s="295"/>
      <c r="Y2221" s="313"/>
      <c r="Z2221" s="313"/>
      <c r="AA2221" s="301"/>
      <c r="AB2221" s="295"/>
    </row>
    <row r="2222" spans="1:28" ht="15">
      <c r="A2222" s="247" t="s">
        <v>6669</v>
      </c>
      <c r="B2222" s="287" t="s">
        <v>6670</v>
      </c>
      <c r="C2222" s="287" t="s">
        <v>6671</v>
      </c>
      <c r="D2222" s="305">
        <v>41</v>
      </c>
      <c r="E2222" s="287" t="s">
        <v>39</v>
      </c>
      <c r="F2222" s="289">
        <v>43707</v>
      </c>
      <c r="G2222" s="290" t="s">
        <v>647</v>
      </c>
      <c r="H2222" s="290" t="s">
        <v>2650</v>
      </c>
      <c r="I2222" s="291">
        <v>96.408479999999997</v>
      </c>
      <c r="J2222" s="291">
        <v>1</v>
      </c>
      <c r="K2222" s="290" t="s">
        <v>438</v>
      </c>
      <c r="L2222" s="292">
        <v>32.43</v>
      </c>
      <c r="M2222" s="293" t="s">
        <v>2651</v>
      </c>
      <c r="N2222" s="293" t="s">
        <v>2652</v>
      </c>
      <c r="O2222" s="294" t="s">
        <v>450</v>
      </c>
      <c r="P2222" s="295">
        <v>-13.084811</v>
      </c>
      <c r="Q2222" s="295" t="s">
        <v>280</v>
      </c>
      <c r="R2222" s="296">
        <v>0</v>
      </c>
      <c r="S2222" s="297">
        <v>2.519337284016604E-3</v>
      </c>
      <c r="T2222" s="297">
        <v>1.8783504751321055E-3</v>
      </c>
      <c r="U2222" s="298">
        <v>1.3412498452076242</v>
      </c>
      <c r="V2222" s="295"/>
      <c r="W2222" s="295"/>
      <c r="X2222" s="295"/>
      <c r="Y2222" s="313"/>
      <c r="Z2222" s="313"/>
      <c r="AA2222" s="301"/>
      <c r="AB2222" s="295"/>
    </row>
    <row r="2223" spans="1:28" ht="15">
      <c r="A2223" s="247" t="s">
        <v>6672</v>
      </c>
      <c r="B2223" s="287" t="s">
        <v>6673</v>
      </c>
      <c r="C2223" s="287" t="s">
        <v>6674</v>
      </c>
      <c r="D2223" s="305">
        <v>42</v>
      </c>
      <c r="E2223" s="287" t="s">
        <v>39</v>
      </c>
      <c r="F2223" s="289">
        <v>43707</v>
      </c>
      <c r="G2223" s="290" t="s">
        <v>647</v>
      </c>
      <c r="H2223" s="290" t="s">
        <v>2655</v>
      </c>
      <c r="I2223" s="291">
        <v>89.970566000000005</v>
      </c>
      <c r="J2223" s="291">
        <v>1</v>
      </c>
      <c r="K2223" s="290" t="s">
        <v>438</v>
      </c>
      <c r="L2223" s="292">
        <v>51.31</v>
      </c>
      <c r="M2223" s="293" t="s">
        <v>2656</v>
      </c>
      <c r="N2223" s="293" t="s">
        <v>2657</v>
      </c>
      <c r="O2223" s="294" t="s">
        <v>450</v>
      </c>
      <c r="P2223" s="295">
        <v>-9.6229969999999998</v>
      </c>
      <c r="Q2223" s="295" t="s">
        <v>404</v>
      </c>
      <c r="R2223" s="296">
        <v>0</v>
      </c>
      <c r="S2223" s="297">
        <v>1.50085769744796E-3</v>
      </c>
      <c r="T2223" s="297">
        <v>7.8932138250831241E-4</v>
      </c>
      <c r="U2223" s="298">
        <v>1.9014532365492511</v>
      </c>
      <c r="V2223" s="295"/>
      <c r="W2223" s="295"/>
      <c r="X2223" s="295"/>
      <c r="Y2223" s="313"/>
      <c r="Z2223" s="313"/>
      <c r="AA2223" s="301"/>
      <c r="AB2223" s="295"/>
    </row>
    <row r="2224" spans="1:28" ht="15">
      <c r="A2224" s="247" t="s">
        <v>176</v>
      </c>
      <c r="B2224" s="287" t="s">
        <v>6675</v>
      </c>
      <c r="C2224" s="287" t="s">
        <v>6676</v>
      </c>
      <c r="D2224" s="305">
        <v>43</v>
      </c>
      <c r="E2224" s="287" t="s">
        <v>39</v>
      </c>
      <c r="F2224" s="289">
        <v>43707</v>
      </c>
      <c r="G2224" s="290" t="s">
        <v>647</v>
      </c>
      <c r="H2224" s="290" t="s">
        <v>2660</v>
      </c>
      <c r="I2224" s="291">
        <v>99.379729999999995</v>
      </c>
      <c r="J2224" s="291">
        <v>2</v>
      </c>
      <c r="K2224" s="290" t="s">
        <v>438</v>
      </c>
      <c r="L2224" s="292">
        <v>20.65</v>
      </c>
      <c r="M2224" s="293" t="s">
        <v>2661</v>
      </c>
      <c r="N2224" s="293" t="s">
        <v>2662</v>
      </c>
      <c r="O2224" s="294" t="s">
        <v>450</v>
      </c>
      <c r="P2224" s="295">
        <v>-8.8910470000000004</v>
      </c>
      <c r="Q2224" s="295" t="s">
        <v>408</v>
      </c>
      <c r="R2224" s="296">
        <v>0</v>
      </c>
      <c r="S2224" s="297">
        <v>1.0075130260037378E-4</v>
      </c>
      <c r="T2224" s="297">
        <v>2.4948429392015255E-4</v>
      </c>
      <c r="U2224" s="298">
        <v>0.40383825778074522</v>
      </c>
      <c r="V2224" s="295"/>
      <c r="W2224" s="295"/>
      <c r="X2224" s="295"/>
      <c r="Y2224" s="313"/>
      <c r="Z2224" s="313"/>
      <c r="AA2224" s="301"/>
      <c r="AB2224" s="295"/>
    </row>
    <row r="2225" spans="1:28" ht="15">
      <c r="A2225" s="247" t="s">
        <v>176</v>
      </c>
      <c r="B2225" s="287" t="s">
        <v>6677</v>
      </c>
      <c r="C2225" s="287" t="s">
        <v>6678</v>
      </c>
      <c r="D2225" s="305">
        <v>44</v>
      </c>
      <c r="E2225" s="287" t="s">
        <v>39</v>
      </c>
      <c r="F2225" s="289">
        <v>43707</v>
      </c>
      <c r="G2225" s="290" t="s">
        <v>647</v>
      </c>
      <c r="H2225" s="290" t="s">
        <v>1489</v>
      </c>
      <c r="I2225" s="291">
        <v>89.475219999999993</v>
      </c>
      <c r="J2225" s="291">
        <v>2</v>
      </c>
      <c r="K2225" s="290" t="s">
        <v>438</v>
      </c>
      <c r="L2225" s="292">
        <v>37.99</v>
      </c>
      <c r="M2225" s="293" t="s">
        <v>1490</v>
      </c>
      <c r="N2225" s="293" t="s">
        <v>1491</v>
      </c>
      <c r="O2225" s="294" t="s">
        <v>450</v>
      </c>
      <c r="P2225" s="295">
        <v>-6.2287625999999996</v>
      </c>
      <c r="Q2225" s="295" t="s">
        <v>280</v>
      </c>
      <c r="R2225" s="296">
        <v>0</v>
      </c>
      <c r="S2225" s="297">
        <v>1.1382539346895725E-4</v>
      </c>
      <c r="T2225" s="297">
        <v>1.5907842409338329E-4</v>
      </c>
      <c r="U2225" s="298">
        <v>0.71553005454805541</v>
      </c>
      <c r="V2225" s="295"/>
      <c r="W2225" s="295"/>
      <c r="X2225" s="295"/>
      <c r="Y2225" s="313"/>
      <c r="Z2225" s="313"/>
      <c r="AA2225" s="301"/>
      <c r="AB2225" s="295"/>
    </row>
    <row r="2226" spans="1:28" ht="15">
      <c r="A2226" s="247" t="s">
        <v>176</v>
      </c>
      <c r="B2226" s="287" t="s">
        <v>6679</v>
      </c>
      <c r="C2226" s="287" t="s">
        <v>6680</v>
      </c>
      <c r="D2226" s="305">
        <v>45</v>
      </c>
      <c r="E2226" s="287" t="s">
        <v>39</v>
      </c>
      <c r="F2226" s="289">
        <v>43707</v>
      </c>
      <c r="G2226" s="290" t="s">
        <v>647</v>
      </c>
      <c r="H2226" s="290" t="s">
        <v>2798</v>
      </c>
      <c r="I2226" s="291">
        <v>92.446759999999998</v>
      </c>
      <c r="J2226" s="291">
        <v>2</v>
      </c>
      <c r="K2226" s="290" t="s">
        <v>438</v>
      </c>
      <c r="L2226" s="292">
        <v>25.41</v>
      </c>
      <c r="M2226" s="293" t="s">
        <v>2799</v>
      </c>
      <c r="N2226" s="293" t="s">
        <v>2800</v>
      </c>
      <c r="O2226" s="294" t="s">
        <v>450</v>
      </c>
      <c r="P2226" s="295">
        <v>-11.956185</v>
      </c>
      <c r="Q2226" s="295" t="s">
        <v>408</v>
      </c>
      <c r="R2226" s="296">
        <v>0</v>
      </c>
      <c r="S2226" s="297">
        <v>2.3583934482625288E-5</v>
      </c>
      <c r="T2226" s="297">
        <v>2.3422357294722112E-4</v>
      </c>
      <c r="U2226" s="298">
        <v>0.10068984170068819</v>
      </c>
      <c r="V2226" s="295"/>
      <c r="W2226" s="295"/>
      <c r="X2226" s="295"/>
      <c r="Y2226" s="313"/>
      <c r="Z2226" s="313"/>
      <c r="AA2226" s="301"/>
      <c r="AB2226" s="295"/>
    </row>
    <row r="2227" spans="1:28" ht="15">
      <c r="A2227" s="247" t="s">
        <v>6681</v>
      </c>
      <c r="B2227" s="287" t="s">
        <v>6682</v>
      </c>
      <c r="C2227" s="287" t="s">
        <v>6683</v>
      </c>
      <c r="D2227" s="305">
        <v>46</v>
      </c>
      <c r="E2227" s="287" t="s">
        <v>39</v>
      </c>
      <c r="F2227" s="289">
        <v>43707</v>
      </c>
      <c r="G2227" s="290" t="s">
        <v>647</v>
      </c>
      <c r="H2227" s="290" t="s">
        <v>2665</v>
      </c>
      <c r="I2227" s="291">
        <v>88.979965000000007</v>
      </c>
      <c r="J2227" s="291">
        <v>1</v>
      </c>
      <c r="K2227" s="290" t="s">
        <v>438</v>
      </c>
      <c r="L2227" s="292">
        <v>75.28</v>
      </c>
      <c r="M2227" s="293" t="s">
        <v>2666</v>
      </c>
      <c r="N2227" s="293" t="s">
        <v>2667</v>
      </c>
      <c r="O2227" s="294" t="s">
        <v>450</v>
      </c>
      <c r="P2227" s="295">
        <v>-11.073314999999999</v>
      </c>
      <c r="Q2227" s="295" t="s">
        <v>408</v>
      </c>
      <c r="R2227" s="296">
        <v>0</v>
      </c>
      <c r="S2227" s="297">
        <v>5.4864627119031843E-4</v>
      </c>
      <c r="T2227" s="297">
        <v>1.3104049472476779E-3</v>
      </c>
      <c r="U2227" s="298">
        <v>0.41868452369832171</v>
      </c>
      <c r="V2227" s="295"/>
      <c r="W2227" s="295"/>
      <c r="X2227" s="295"/>
      <c r="Y2227" s="313"/>
      <c r="Z2227" s="313"/>
      <c r="AA2227" s="301"/>
      <c r="AB2227" s="295"/>
    </row>
    <row r="2228" spans="1:28" ht="15">
      <c r="A2228" s="247" t="s">
        <v>6684</v>
      </c>
      <c r="B2228" s="287" t="s">
        <v>6685</v>
      </c>
      <c r="C2228" s="287" t="s">
        <v>6686</v>
      </c>
      <c r="D2228" s="305">
        <v>47</v>
      </c>
      <c r="E2228" s="287" t="s">
        <v>39</v>
      </c>
      <c r="F2228" s="289">
        <v>43707</v>
      </c>
      <c r="G2228" s="290" t="s">
        <v>647</v>
      </c>
      <c r="H2228" s="290" t="s">
        <v>2380</v>
      </c>
      <c r="I2228" s="291">
        <v>89.475080000000005</v>
      </c>
      <c r="J2228" s="291">
        <v>1</v>
      </c>
      <c r="K2228" s="290" t="s">
        <v>438</v>
      </c>
      <c r="L2228" s="292">
        <v>110.15</v>
      </c>
      <c r="M2228" s="293" t="s">
        <v>2381</v>
      </c>
      <c r="N2228" s="293" t="s">
        <v>2382</v>
      </c>
      <c r="O2228" s="294" t="s">
        <v>450</v>
      </c>
      <c r="P2228" s="295">
        <v>-15.507035999999999</v>
      </c>
      <c r="Q2228" s="295" t="s">
        <v>408</v>
      </c>
      <c r="R2228" s="296">
        <v>0</v>
      </c>
      <c r="S2228" s="297">
        <v>9.3938618999515335E-4</v>
      </c>
      <c r="T2228" s="297">
        <v>4.3210443074061304E-4</v>
      </c>
      <c r="U2228" s="298">
        <v>2.1739795363474421</v>
      </c>
      <c r="V2228" s="295"/>
      <c r="W2228" s="295"/>
      <c r="X2228" s="295"/>
      <c r="Y2228" s="313"/>
      <c r="Z2228" s="313"/>
      <c r="AA2228" s="301"/>
      <c r="AB2228" s="295"/>
    </row>
    <row r="2229" spans="1:28" ht="15">
      <c r="A2229" s="247" t="s">
        <v>6687</v>
      </c>
      <c r="B2229" s="287" t="s">
        <v>6688</v>
      </c>
      <c r="C2229" s="287" t="s">
        <v>6689</v>
      </c>
      <c r="D2229" s="305">
        <v>48</v>
      </c>
      <c r="E2229" s="287" t="s">
        <v>39</v>
      </c>
      <c r="F2229" s="289">
        <v>43707</v>
      </c>
      <c r="G2229" s="290" t="s">
        <v>647</v>
      </c>
      <c r="H2229" s="290" t="s">
        <v>1540</v>
      </c>
      <c r="I2229" s="291">
        <v>99.379683999999997</v>
      </c>
      <c r="J2229" s="291">
        <v>1</v>
      </c>
      <c r="K2229" s="290" t="s">
        <v>438</v>
      </c>
      <c r="L2229" s="292">
        <v>26.38</v>
      </c>
      <c r="M2229" s="293" t="s">
        <v>1541</v>
      </c>
      <c r="N2229" s="293" t="s">
        <v>1542</v>
      </c>
      <c r="O2229" s="294" t="s">
        <v>450</v>
      </c>
      <c r="P2229" s="295">
        <v>-8.5136230000000008</v>
      </c>
      <c r="Q2229" s="295" t="s">
        <v>280</v>
      </c>
      <c r="R2229" s="296">
        <v>0</v>
      </c>
      <c r="S2229" s="297">
        <v>7.7886655831882826E-5</v>
      </c>
      <c r="T2229" s="297">
        <v>1.7094521866759787E-4</v>
      </c>
      <c r="U2229" s="298">
        <v>0.45562348241709549</v>
      </c>
      <c r="V2229" s="295"/>
      <c r="W2229" s="295"/>
      <c r="X2229" s="295"/>
      <c r="Y2229" s="313"/>
      <c r="Z2229" s="313"/>
      <c r="AA2229" s="301"/>
      <c r="AB2229" s="295"/>
    </row>
    <row r="2230" spans="1:28" ht="15">
      <c r="A2230" s="247" t="s">
        <v>176</v>
      </c>
      <c r="B2230" s="287" t="s">
        <v>6690</v>
      </c>
      <c r="C2230" s="287" t="s">
        <v>6691</v>
      </c>
      <c r="D2230" s="305">
        <v>49</v>
      </c>
      <c r="E2230" s="287" t="s">
        <v>39</v>
      </c>
      <c r="F2230" s="289">
        <v>43707</v>
      </c>
      <c r="G2230" s="290" t="s">
        <v>647</v>
      </c>
      <c r="H2230" s="290" t="s">
        <v>2692</v>
      </c>
      <c r="I2230" s="291">
        <v>92.941863999999995</v>
      </c>
      <c r="J2230" s="291">
        <v>3</v>
      </c>
      <c r="K2230" s="290" t="s">
        <v>438</v>
      </c>
      <c r="L2230" s="292">
        <v>15.7</v>
      </c>
      <c r="M2230" s="293" t="s">
        <v>2693</v>
      </c>
      <c r="N2230" s="293" t="s">
        <v>2694</v>
      </c>
      <c r="O2230" s="294" t="s">
        <v>450</v>
      </c>
      <c r="P2230" s="295">
        <v>-12.193852</v>
      </c>
      <c r="Q2230" s="295" t="s">
        <v>280</v>
      </c>
      <c r="R2230" s="296">
        <v>0</v>
      </c>
      <c r="S2230" s="297">
        <v>3.7241104785029975E-5</v>
      </c>
      <c r="T2230" s="297">
        <v>2.6491469766481702E-4</v>
      </c>
      <c r="U2230" s="298">
        <v>0.14057772223777948</v>
      </c>
      <c r="V2230" s="295"/>
      <c r="W2230" s="295"/>
      <c r="X2230" s="295"/>
      <c r="Y2230" s="313"/>
      <c r="Z2230" s="313"/>
      <c r="AA2230" s="301"/>
      <c r="AB2230" s="295"/>
    </row>
    <row r="2231" spans="1:28" ht="15">
      <c r="A2231" s="247" t="s">
        <v>6692</v>
      </c>
      <c r="B2231" s="287" t="s">
        <v>6693</v>
      </c>
      <c r="C2231" s="287" t="s">
        <v>6694</v>
      </c>
      <c r="D2231" s="305">
        <v>50</v>
      </c>
      <c r="E2231" s="287" t="s">
        <v>39</v>
      </c>
      <c r="F2231" s="289">
        <v>43707</v>
      </c>
      <c r="G2231" s="290" t="s">
        <v>647</v>
      </c>
      <c r="H2231" s="290" t="s">
        <v>2697</v>
      </c>
      <c r="I2231" s="291">
        <v>91.456190000000007</v>
      </c>
      <c r="J2231" s="291">
        <v>1</v>
      </c>
      <c r="K2231" s="290" t="s">
        <v>438</v>
      </c>
      <c r="L2231" s="292">
        <v>46.78</v>
      </c>
      <c r="M2231" s="293" t="s">
        <v>2698</v>
      </c>
      <c r="N2231" s="293" t="s">
        <v>2699</v>
      </c>
      <c r="O2231" s="294" t="s">
        <v>450</v>
      </c>
      <c r="P2231" s="295">
        <v>-6.5543355999999999</v>
      </c>
      <c r="Q2231" s="295" t="s">
        <v>280</v>
      </c>
      <c r="R2231" s="296">
        <v>0</v>
      </c>
      <c r="S2231" s="297">
        <v>8.8671770113862023E-5</v>
      </c>
      <c r="T2231" s="297">
        <v>2.4546282323799286E-4</v>
      </c>
      <c r="U2231" s="298">
        <v>0.36124317704880599</v>
      </c>
      <c r="V2231" s="295"/>
      <c r="W2231" s="295"/>
      <c r="X2231" s="295"/>
      <c r="Y2231" s="313"/>
      <c r="Z2231" s="313"/>
      <c r="AA2231" s="301"/>
      <c r="AB2231" s="295"/>
    </row>
    <row r="2232" spans="1:28" ht="15">
      <c r="A2232" s="247" t="s">
        <v>6695</v>
      </c>
      <c r="B2232" s="287" t="s">
        <v>6696</v>
      </c>
      <c r="C2232" s="287" t="s">
        <v>6697</v>
      </c>
      <c r="D2232" s="305">
        <v>1</v>
      </c>
      <c r="E2232" s="287" t="s">
        <v>41</v>
      </c>
      <c r="F2232" s="289">
        <v>43707</v>
      </c>
      <c r="G2232" s="290" t="s">
        <v>666</v>
      </c>
      <c r="H2232" s="290" t="s">
        <v>3150</v>
      </c>
      <c r="I2232" s="291">
        <v>72.291989999999998</v>
      </c>
      <c r="J2232" s="291">
        <v>1</v>
      </c>
      <c r="K2232" s="290" t="s">
        <v>438</v>
      </c>
      <c r="L2232" s="292">
        <v>65.739999999999995</v>
      </c>
      <c r="M2232" s="293" t="s">
        <v>3151</v>
      </c>
      <c r="N2232" s="293" t="s">
        <v>3152</v>
      </c>
      <c r="O2232" s="294" t="s">
        <v>450</v>
      </c>
      <c r="P2232" s="295">
        <v>-3.2422721000000001</v>
      </c>
      <c r="Q2232" s="295" t="s">
        <v>280</v>
      </c>
      <c r="R2232" s="296">
        <v>0</v>
      </c>
      <c r="S2232" s="297">
        <v>3.2574781584940628E-3</v>
      </c>
      <c r="T2232" s="297">
        <v>4.1290501860428352E-3</v>
      </c>
      <c r="U2232" s="298">
        <v>0.78891706608582968</v>
      </c>
      <c r="V2232" s="295"/>
      <c r="W2232" s="295"/>
      <c r="X2232" s="295"/>
      <c r="Y2232" s="313"/>
      <c r="Z2232" s="313"/>
      <c r="AA2232" s="301"/>
      <c r="AB2232" s="295"/>
    </row>
    <row r="2233" spans="1:28" ht="15">
      <c r="A2233" s="247" t="s">
        <v>176</v>
      </c>
      <c r="B2233" s="287" t="s">
        <v>6698</v>
      </c>
      <c r="C2233" s="287" t="s">
        <v>6699</v>
      </c>
      <c r="D2233" s="305">
        <v>2</v>
      </c>
      <c r="E2233" s="287" t="s">
        <v>41</v>
      </c>
      <c r="F2233" s="289">
        <v>43707</v>
      </c>
      <c r="G2233" s="290" t="s">
        <v>666</v>
      </c>
      <c r="H2233" s="290" t="s">
        <v>437</v>
      </c>
      <c r="I2233" s="291">
        <v>82.708884999999995</v>
      </c>
      <c r="J2233" s="291">
        <v>2</v>
      </c>
      <c r="K2233" s="290" t="s">
        <v>438</v>
      </c>
      <c r="L2233" s="292">
        <v>50.6</v>
      </c>
      <c r="M2233" s="293" t="s">
        <v>439</v>
      </c>
      <c r="N2233" s="293" t="s">
        <v>440</v>
      </c>
      <c r="O2233" s="294" t="s">
        <v>450</v>
      </c>
      <c r="P2233" s="295">
        <v>-1.3130963</v>
      </c>
      <c r="Q2233" s="295" t="s">
        <v>408</v>
      </c>
      <c r="R2233" s="296">
        <v>0</v>
      </c>
      <c r="S2233" s="297">
        <v>3.1571726003423789E-3</v>
      </c>
      <c r="T2233" s="297">
        <v>1.5349738168912233E-3</v>
      </c>
      <c r="U2233" s="298">
        <v>2.0568250517370963</v>
      </c>
      <c r="V2233" s="295"/>
      <c r="W2233" s="295"/>
      <c r="X2233" s="295"/>
      <c r="Y2233" s="313"/>
      <c r="Z2233" s="313"/>
      <c r="AA2233" s="301"/>
      <c r="AB2233" s="295"/>
    </row>
    <row r="2234" spans="1:28" ht="15">
      <c r="A2234" s="247" t="s">
        <v>6700</v>
      </c>
      <c r="B2234" s="287" t="s">
        <v>6701</v>
      </c>
      <c r="C2234" s="287" t="s">
        <v>6702</v>
      </c>
      <c r="D2234" s="305">
        <v>3</v>
      </c>
      <c r="E2234" s="287" t="s">
        <v>41</v>
      </c>
      <c r="F2234" s="289">
        <v>43707</v>
      </c>
      <c r="G2234" s="290" t="s">
        <v>666</v>
      </c>
      <c r="H2234" s="290" t="s">
        <v>4246</v>
      </c>
      <c r="I2234" s="291">
        <v>70.945340000000002</v>
      </c>
      <c r="J2234" s="291">
        <v>1</v>
      </c>
      <c r="K2234" s="290" t="s">
        <v>438</v>
      </c>
      <c r="L2234" s="292">
        <v>208.62</v>
      </c>
      <c r="M2234" s="293" t="s">
        <v>4247</v>
      </c>
      <c r="N2234" s="293" t="s">
        <v>4248</v>
      </c>
      <c r="O2234" s="294" t="s">
        <v>450</v>
      </c>
      <c r="P2234" s="295">
        <v>-1.6293347</v>
      </c>
      <c r="Q2234" s="295" t="s">
        <v>408</v>
      </c>
      <c r="R2234" s="296">
        <v>0</v>
      </c>
      <c r="S2234" s="297">
        <v>4.8115588999779919E-3</v>
      </c>
      <c r="T2234" s="297">
        <v>5.1409525358090489E-3</v>
      </c>
      <c r="U2234" s="298">
        <v>0.93592750885430631</v>
      </c>
      <c r="V2234" s="295"/>
      <c r="W2234" s="295"/>
      <c r="X2234" s="295"/>
      <c r="Y2234" s="313"/>
      <c r="Z2234" s="313"/>
      <c r="AA2234" s="301"/>
      <c r="AB2234" s="295"/>
    </row>
    <row r="2235" spans="1:28" ht="15">
      <c r="A2235" s="247" t="s">
        <v>6703</v>
      </c>
      <c r="B2235" s="287" t="s">
        <v>6704</v>
      </c>
      <c r="C2235" s="287" t="s">
        <v>6705</v>
      </c>
      <c r="D2235" s="305">
        <v>4</v>
      </c>
      <c r="E2235" s="287" t="s">
        <v>41</v>
      </c>
      <c r="F2235" s="289">
        <v>43707</v>
      </c>
      <c r="G2235" s="290" t="s">
        <v>666</v>
      </c>
      <c r="H2235" s="290" t="s">
        <v>537</v>
      </c>
      <c r="I2235" s="291">
        <v>64.893339999999995</v>
      </c>
      <c r="J2235" s="291">
        <v>1</v>
      </c>
      <c r="K2235" s="290" t="s">
        <v>438</v>
      </c>
      <c r="L2235" s="292">
        <v>364.09</v>
      </c>
      <c r="M2235" s="293" t="s">
        <v>538</v>
      </c>
      <c r="N2235" s="293" t="s">
        <v>539</v>
      </c>
      <c r="O2235" s="294" t="s">
        <v>450</v>
      </c>
      <c r="P2235" s="295">
        <v>-2.8723776000000001</v>
      </c>
      <c r="Q2235" s="295" t="s">
        <v>395</v>
      </c>
      <c r="R2235" s="296">
        <v>0</v>
      </c>
      <c r="S2235" s="297">
        <v>1.1574562989879748E-2</v>
      </c>
      <c r="T2235" s="297">
        <v>7.8867805456867349E-3</v>
      </c>
      <c r="U2235" s="298">
        <v>1.4675903460011772</v>
      </c>
      <c r="V2235" s="295"/>
      <c r="W2235" s="295"/>
      <c r="X2235" s="295"/>
      <c r="Y2235" s="313"/>
      <c r="Z2235" s="313"/>
      <c r="AA2235" s="301"/>
      <c r="AB2235" s="295"/>
    </row>
    <row r="2236" spans="1:28" ht="15">
      <c r="A2236" s="247" t="s">
        <v>6706</v>
      </c>
      <c r="B2236" s="287" t="s">
        <v>6707</v>
      </c>
      <c r="C2236" s="287" t="s">
        <v>6708</v>
      </c>
      <c r="D2236" s="305">
        <v>5</v>
      </c>
      <c r="E2236" s="287" t="s">
        <v>41</v>
      </c>
      <c r="F2236" s="289">
        <v>43707</v>
      </c>
      <c r="G2236" s="290" t="s">
        <v>666</v>
      </c>
      <c r="H2236" s="290" t="s">
        <v>1287</v>
      </c>
      <c r="I2236" s="291">
        <v>63.391196999999998</v>
      </c>
      <c r="J2236" s="291">
        <v>1</v>
      </c>
      <c r="K2236" s="290" t="s">
        <v>438</v>
      </c>
      <c r="L2236" s="292">
        <v>1966.41</v>
      </c>
      <c r="M2236" s="293" t="s">
        <v>1288</v>
      </c>
      <c r="N2236" s="293" t="s">
        <v>1289</v>
      </c>
      <c r="O2236" s="294" t="s">
        <v>450</v>
      </c>
      <c r="P2236" s="295">
        <v>-3.4479796999999999</v>
      </c>
      <c r="Q2236" s="295" t="s">
        <v>408</v>
      </c>
      <c r="R2236" s="296">
        <v>0</v>
      </c>
      <c r="S2236" s="297">
        <v>5.9014048118719211E-3</v>
      </c>
      <c r="T2236" s="297">
        <v>3.4799968606009772E-3</v>
      </c>
      <c r="U2236" s="298">
        <v>1.6958075102552763</v>
      </c>
      <c r="V2236" s="295"/>
      <c r="W2236" s="295"/>
      <c r="X2236" s="295"/>
      <c r="Y2236" s="313"/>
      <c r="Z2236" s="313"/>
      <c r="AA2236" s="301"/>
      <c r="AB2236" s="295"/>
    </row>
    <row r="2237" spans="1:28" ht="15">
      <c r="A2237" s="247" t="s">
        <v>6709</v>
      </c>
      <c r="B2237" s="287" t="s">
        <v>6710</v>
      </c>
      <c r="C2237" s="287" t="s">
        <v>6711</v>
      </c>
      <c r="D2237" s="305">
        <v>6</v>
      </c>
      <c r="E2237" s="287" t="s">
        <v>41</v>
      </c>
      <c r="F2237" s="289">
        <v>43707</v>
      </c>
      <c r="G2237" s="290" t="s">
        <v>666</v>
      </c>
      <c r="H2237" s="290" t="s">
        <v>6361</v>
      </c>
      <c r="I2237" s="291">
        <v>85.726579999999998</v>
      </c>
      <c r="J2237" s="291">
        <v>1</v>
      </c>
      <c r="K2237" s="290" t="s">
        <v>438</v>
      </c>
      <c r="L2237" s="292">
        <v>48.07</v>
      </c>
      <c r="M2237" s="293" t="s">
        <v>6362</v>
      </c>
      <c r="N2237" s="293" t="s">
        <v>6363</v>
      </c>
      <c r="O2237" s="294" t="s">
        <v>450</v>
      </c>
      <c r="P2237" s="295">
        <v>4.1206956000000003</v>
      </c>
      <c r="Q2237" s="295" t="s">
        <v>484</v>
      </c>
      <c r="R2237" s="296">
        <v>0</v>
      </c>
      <c r="S2237" s="297">
        <v>2.8863810837362804E-3</v>
      </c>
      <c r="T2237" s="297">
        <v>3.2258300368486863E-3</v>
      </c>
      <c r="U2237" s="298">
        <v>0.89477159390455252</v>
      </c>
      <c r="V2237" s="295"/>
      <c r="W2237" s="295"/>
      <c r="X2237" s="295"/>
      <c r="Y2237" s="313"/>
      <c r="Z2237" s="313"/>
      <c r="AA2237" s="301"/>
      <c r="AB2237" s="295"/>
    </row>
    <row r="2238" spans="1:28" ht="15">
      <c r="A2238" s="247" t="s">
        <v>6712</v>
      </c>
      <c r="B2238" s="287" t="s">
        <v>6713</v>
      </c>
      <c r="C2238" s="287" t="s">
        <v>6714</v>
      </c>
      <c r="D2238" s="305">
        <v>7</v>
      </c>
      <c r="E2238" s="287" t="s">
        <v>41</v>
      </c>
      <c r="F2238" s="289">
        <v>43707</v>
      </c>
      <c r="G2238" s="290" t="s">
        <v>666</v>
      </c>
      <c r="H2238" s="290" t="s">
        <v>1575</v>
      </c>
      <c r="I2238" s="291">
        <v>62.886772000000001</v>
      </c>
      <c r="J2238" s="291">
        <v>1</v>
      </c>
      <c r="K2238" s="290" t="s">
        <v>438</v>
      </c>
      <c r="L2238" s="292">
        <v>129.44</v>
      </c>
      <c r="M2238" s="293" t="s">
        <v>1576</v>
      </c>
      <c r="N2238" s="293" t="s">
        <v>1577</v>
      </c>
      <c r="O2238" s="294" t="s">
        <v>450</v>
      </c>
      <c r="P2238" s="295">
        <v>-2.7690410000000001</v>
      </c>
      <c r="Q2238" s="295" t="s">
        <v>404</v>
      </c>
      <c r="R2238" s="296">
        <v>0</v>
      </c>
      <c r="S2238" s="297">
        <v>2.0083161893462385E-4</v>
      </c>
      <c r="T2238" s="297">
        <v>6.2673465131455187E-4</v>
      </c>
      <c r="U2238" s="298">
        <v>0.32044122423004257</v>
      </c>
      <c r="V2238" s="295"/>
      <c r="W2238" s="295"/>
      <c r="X2238" s="295"/>
      <c r="Y2238" s="313"/>
      <c r="Z2238" s="313"/>
      <c r="AA2238" s="301"/>
      <c r="AB2238" s="295"/>
    </row>
    <row r="2239" spans="1:28" ht="15">
      <c r="A2239" s="247" t="s">
        <v>6715</v>
      </c>
      <c r="B2239" s="287" t="s">
        <v>6716</v>
      </c>
      <c r="C2239" s="287" t="s">
        <v>6717</v>
      </c>
      <c r="D2239" s="305">
        <v>8</v>
      </c>
      <c r="E2239" s="287" t="s">
        <v>41</v>
      </c>
      <c r="F2239" s="289">
        <v>43707</v>
      </c>
      <c r="G2239" s="290" t="s">
        <v>666</v>
      </c>
      <c r="H2239" s="290" t="s">
        <v>6718</v>
      </c>
      <c r="I2239" s="291">
        <v>65.361770000000007</v>
      </c>
      <c r="J2239" s="291">
        <v>1</v>
      </c>
      <c r="K2239" s="290" t="s">
        <v>438</v>
      </c>
      <c r="L2239" s="292">
        <v>84.49</v>
      </c>
      <c r="M2239" s="293" t="s">
        <v>6719</v>
      </c>
      <c r="N2239" s="293" t="s">
        <v>6720</v>
      </c>
      <c r="O2239" s="294" t="s">
        <v>450</v>
      </c>
      <c r="P2239" s="295">
        <v>-0.27469397000000001</v>
      </c>
      <c r="Q2239" s="295" t="s">
        <v>399</v>
      </c>
      <c r="R2239" s="296">
        <v>0</v>
      </c>
      <c r="S2239" s="297">
        <v>2.2928634728899467E-4</v>
      </c>
      <c r="T2239" s="297">
        <v>4.7543928865399136E-4</v>
      </c>
      <c r="U2239" s="298">
        <v>0.48226209478422283</v>
      </c>
      <c r="V2239" s="295"/>
      <c r="W2239" s="295"/>
      <c r="X2239" s="295"/>
      <c r="Y2239" s="313"/>
      <c r="Z2239" s="313"/>
      <c r="AA2239" s="301"/>
      <c r="AB2239" s="295"/>
    </row>
    <row r="2240" spans="1:28" ht="15">
      <c r="A2240" s="247" t="s">
        <v>6721</v>
      </c>
      <c r="B2240" s="287" t="s">
        <v>6722</v>
      </c>
      <c r="C2240" s="287" t="s">
        <v>6723</v>
      </c>
      <c r="D2240" s="305">
        <v>9</v>
      </c>
      <c r="E2240" s="287" t="s">
        <v>41</v>
      </c>
      <c r="F2240" s="289">
        <v>43707</v>
      </c>
      <c r="G2240" s="290" t="s">
        <v>666</v>
      </c>
      <c r="H2240" s="290" t="s">
        <v>2540</v>
      </c>
      <c r="I2240" s="291">
        <v>86.252170000000007</v>
      </c>
      <c r="J2240" s="291">
        <v>1</v>
      </c>
      <c r="K2240" s="290" t="s">
        <v>438</v>
      </c>
      <c r="L2240" s="292">
        <v>60.92</v>
      </c>
      <c r="M2240" s="293" t="s">
        <v>2541</v>
      </c>
      <c r="N2240" s="293" t="s">
        <v>2542</v>
      </c>
      <c r="O2240" s="294" t="s">
        <v>450</v>
      </c>
      <c r="P2240" s="295">
        <v>4.0272116999999996</v>
      </c>
      <c r="Q2240" s="295" t="s">
        <v>395</v>
      </c>
      <c r="R2240" s="296">
        <v>0</v>
      </c>
      <c r="S2240" s="297">
        <v>3.3648077434012013E-3</v>
      </c>
      <c r="T2240" s="297">
        <v>3.3132682321379225E-3</v>
      </c>
      <c r="U2240" s="298">
        <v>1.0155554901240285</v>
      </c>
      <c r="V2240" s="295"/>
      <c r="W2240" s="295"/>
      <c r="X2240" s="295"/>
      <c r="Y2240" s="313"/>
      <c r="Z2240" s="313"/>
      <c r="AA2240" s="301"/>
      <c r="AB2240" s="295"/>
    </row>
    <row r="2241" spans="1:28" ht="15">
      <c r="A2241" s="247" t="s">
        <v>6724</v>
      </c>
      <c r="B2241" s="287" t="s">
        <v>6725</v>
      </c>
      <c r="C2241" s="287" t="s">
        <v>6726</v>
      </c>
      <c r="D2241" s="305">
        <v>10</v>
      </c>
      <c r="E2241" s="287" t="s">
        <v>41</v>
      </c>
      <c r="F2241" s="289">
        <v>43707</v>
      </c>
      <c r="G2241" s="290" t="s">
        <v>666</v>
      </c>
      <c r="H2241" s="290" t="s">
        <v>1312</v>
      </c>
      <c r="I2241" s="291">
        <v>63.892899999999997</v>
      </c>
      <c r="J2241" s="291">
        <v>1</v>
      </c>
      <c r="K2241" s="290" t="s">
        <v>438</v>
      </c>
      <c r="L2241" s="292">
        <v>96.8</v>
      </c>
      <c r="M2241" s="293" t="s">
        <v>1313</v>
      </c>
      <c r="N2241" s="293" t="s">
        <v>1314</v>
      </c>
      <c r="O2241" s="294" t="s">
        <v>450</v>
      </c>
      <c r="P2241" s="295">
        <v>2.2969723000000002</v>
      </c>
      <c r="Q2241" s="295" t="s">
        <v>408</v>
      </c>
      <c r="R2241" s="296">
        <v>0</v>
      </c>
      <c r="S2241" s="297">
        <v>3.9936437877211088E-4</v>
      </c>
      <c r="T2241" s="297">
        <v>2.8064843720127727E-3</v>
      </c>
      <c r="U2241" s="298">
        <v>0.14230058886295957</v>
      </c>
      <c r="V2241" s="295"/>
      <c r="W2241" s="295"/>
      <c r="X2241" s="295"/>
      <c r="Y2241" s="313"/>
      <c r="Z2241" s="313"/>
      <c r="AA2241" s="301"/>
      <c r="AB2241" s="295"/>
    </row>
    <row r="2242" spans="1:28" ht="15">
      <c r="A2242" s="247" t="s">
        <v>176</v>
      </c>
      <c r="B2242" s="287" t="s">
        <v>6727</v>
      </c>
      <c r="C2242" s="287" t="s">
        <v>6728</v>
      </c>
      <c r="D2242" s="305">
        <v>11</v>
      </c>
      <c r="E2242" s="287" t="s">
        <v>41</v>
      </c>
      <c r="F2242" s="289">
        <v>43707</v>
      </c>
      <c r="G2242" s="290" t="s">
        <v>666</v>
      </c>
      <c r="H2242" s="290" t="s">
        <v>838</v>
      </c>
      <c r="I2242" s="291">
        <v>66.344260000000006</v>
      </c>
      <c r="J2242" s="291">
        <v>4</v>
      </c>
      <c r="K2242" s="290" t="s">
        <v>438</v>
      </c>
      <c r="L2242" s="292">
        <v>11.38</v>
      </c>
      <c r="M2242" s="293" t="s">
        <v>839</v>
      </c>
      <c r="N2242" s="293" t="s">
        <v>840</v>
      </c>
      <c r="O2242" s="294" t="s">
        <v>450</v>
      </c>
      <c r="P2242" s="295">
        <v>-4.2183640000000002</v>
      </c>
      <c r="Q2242" s="295" t="s">
        <v>447</v>
      </c>
      <c r="R2242" s="296">
        <v>0</v>
      </c>
      <c r="S2242" s="297">
        <v>5.6221045720344251E-6</v>
      </c>
      <c r="T2242" s="297">
        <v>4.5537711003171516E-4</v>
      </c>
      <c r="U2242" s="298">
        <v>1.2346041222060697E-2</v>
      </c>
      <c r="V2242" s="295"/>
      <c r="W2242" s="295"/>
      <c r="X2242" s="295"/>
      <c r="Y2242" s="313"/>
      <c r="Z2242" s="313"/>
      <c r="AA2242" s="301"/>
      <c r="AB2242" s="295"/>
    </row>
    <row r="2243" spans="1:28" ht="15">
      <c r="A2243" s="247" t="s">
        <v>6729</v>
      </c>
      <c r="B2243" s="287" t="s">
        <v>6730</v>
      </c>
      <c r="C2243" s="287" t="s">
        <v>6731</v>
      </c>
      <c r="D2243" s="305">
        <v>12</v>
      </c>
      <c r="E2243" s="287" t="s">
        <v>41</v>
      </c>
      <c r="F2243" s="289">
        <v>43707</v>
      </c>
      <c r="G2243" s="290" t="s">
        <v>666</v>
      </c>
      <c r="H2243" s="290" t="s">
        <v>1595</v>
      </c>
      <c r="I2243" s="291">
        <v>65.853229999999996</v>
      </c>
      <c r="J2243" s="291">
        <v>1</v>
      </c>
      <c r="K2243" s="290" t="s">
        <v>438</v>
      </c>
      <c r="L2243" s="292">
        <v>92.98</v>
      </c>
      <c r="M2243" s="293" t="s">
        <v>1596</v>
      </c>
      <c r="N2243" s="293" t="s">
        <v>1597</v>
      </c>
      <c r="O2243" s="294" t="s">
        <v>450</v>
      </c>
      <c r="P2243" s="295">
        <v>-3.0135809999999998</v>
      </c>
      <c r="Q2243" s="295" t="s">
        <v>447</v>
      </c>
      <c r="R2243" s="296">
        <v>0</v>
      </c>
      <c r="S2243" s="297">
        <v>6.5218368402541761E-5</v>
      </c>
      <c r="T2243" s="297">
        <v>4.8429943220490635E-4</v>
      </c>
      <c r="U2243" s="298">
        <v>0.13466538274805981</v>
      </c>
      <c r="V2243" s="295"/>
      <c r="W2243" s="295"/>
      <c r="X2243" s="295"/>
      <c r="Y2243" s="313"/>
      <c r="Z2243" s="313"/>
      <c r="AA2243" s="301"/>
      <c r="AB2243" s="295"/>
    </row>
    <row r="2244" spans="1:28" ht="15">
      <c r="A2244" s="247" t="s">
        <v>176</v>
      </c>
      <c r="B2244" s="287" t="s">
        <v>6732</v>
      </c>
      <c r="C2244" s="287" t="s">
        <v>6733</v>
      </c>
      <c r="D2244" s="305">
        <v>13</v>
      </c>
      <c r="E2244" s="287" t="s">
        <v>41</v>
      </c>
      <c r="F2244" s="289">
        <v>43707</v>
      </c>
      <c r="G2244" s="290" t="s">
        <v>666</v>
      </c>
      <c r="H2244" s="290" t="s">
        <v>2552</v>
      </c>
      <c r="I2244" s="291">
        <v>67.834180000000003</v>
      </c>
      <c r="J2244" s="291">
        <v>2</v>
      </c>
      <c r="K2244" s="290" t="s">
        <v>438</v>
      </c>
      <c r="L2244" s="292">
        <v>28.36</v>
      </c>
      <c r="M2244" s="293" t="s">
        <v>2553</v>
      </c>
      <c r="N2244" s="293" t="s">
        <v>2554</v>
      </c>
      <c r="O2244" s="294" t="s">
        <v>450</v>
      </c>
      <c r="P2244" s="295">
        <v>-3.1174301999999998</v>
      </c>
      <c r="Q2244" s="295" t="s">
        <v>484</v>
      </c>
      <c r="R2244" s="296">
        <v>0</v>
      </c>
      <c r="S2244" s="297">
        <v>4.4002972431352803E-4</v>
      </c>
      <c r="T2244" s="297">
        <v>5.7459646762551332E-4</v>
      </c>
      <c r="U2244" s="298">
        <v>0.76580652528534576</v>
      </c>
      <c r="V2244" s="295"/>
      <c r="W2244" s="295"/>
      <c r="X2244" s="295"/>
      <c r="Y2244" s="313"/>
      <c r="Z2244" s="313"/>
      <c r="AA2244" s="301"/>
      <c r="AB2244" s="295"/>
    </row>
    <row r="2245" spans="1:28" ht="15">
      <c r="A2245" s="247" t="s">
        <v>6734</v>
      </c>
      <c r="B2245" s="287" t="s">
        <v>6735</v>
      </c>
      <c r="C2245" s="287" t="s">
        <v>6736</v>
      </c>
      <c r="D2245" s="305">
        <v>14</v>
      </c>
      <c r="E2245" s="287" t="s">
        <v>41</v>
      </c>
      <c r="F2245" s="289">
        <v>43707</v>
      </c>
      <c r="G2245" s="290" t="s">
        <v>666</v>
      </c>
      <c r="H2245" s="290" t="s">
        <v>5710</v>
      </c>
      <c r="I2245" s="291">
        <v>64.876630000000006</v>
      </c>
      <c r="J2245" s="291">
        <v>1</v>
      </c>
      <c r="K2245" s="290" t="s">
        <v>438</v>
      </c>
      <c r="L2245" s="292">
        <v>204.35</v>
      </c>
      <c r="M2245" s="293" t="s">
        <v>5711</v>
      </c>
      <c r="N2245" s="293" t="s">
        <v>5712</v>
      </c>
      <c r="O2245" s="294" t="s">
        <v>450</v>
      </c>
      <c r="P2245" s="295">
        <v>-4.3999614999999999</v>
      </c>
      <c r="Q2245" s="295" t="s">
        <v>447</v>
      </c>
      <c r="R2245" s="296">
        <v>0</v>
      </c>
      <c r="S2245" s="297">
        <v>2.3535247538383698E-3</v>
      </c>
      <c r="T2245" s="297">
        <v>1.4053151033642445E-3</v>
      </c>
      <c r="U2245" s="298">
        <v>1.6747309896578819</v>
      </c>
      <c r="V2245" s="295"/>
      <c r="W2245" s="295"/>
      <c r="X2245" s="295"/>
      <c r="Y2245" s="313"/>
      <c r="Z2245" s="313"/>
      <c r="AA2245" s="301"/>
      <c r="AB2245" s="295"/>
    </row>
    <row r="2246" spans="1:28" ht="15">
      <c r="A2246" s="247" t="s">
        <v>6737</v>
      </c>
      <c r="B2246" s="287" t="s">
        <v>6738</v>
      </c>
      <c r="C2246" s="287" t="s">
        <v>6739</v>
      </c>
      <c r="D2246" s="305">
        <v>15</v>
      </c>
      <c r="E2246" s="287" t="s">
        <v>41</v>
      </c>
      <c r="F2246" s="289">
        <v>43707</v>
      </c>
      <c r="G2246" s="290" t="s">
        <v>666</v>
      </c>
      <c r="H2246" s="290" t="s">
        <v>3607</v>
      </c>
      <c r="I2246" s="291">
        <v>62.922110000000004</v>
      </c>
      <c r="J2246" s="291">
        <v>1</v>
      </c>
      <c r="K2246" s="290" t="s">
        <v>438</v>
      </c>
      <c r="L2246" s="292">
        <v>49.47</v>
      </c>
      <c r="M2246" s="293" t="s">
        <v>3608</v>
      </c>
      <c r="N2246" s="293" t="s">
        <v>3609</v>
      </c>
      <c r="O2246" s="294" t="s">
        <v>450</v>
      </c>
      <c r="P2246" s="295">
        <v>4.0931819999999997</v>
      </c>
      <c r="Q2246" s="295" t="s">
        <v>447</v>
      </c>
      <c r="R2246" s="296">
        <v>0</v>
      </c>
      <c r="S2246" s="297">
        <v>6.1270228884075851E-4</v>
      </c>
      <c r="T2246" s="297">
        <v>7.0752427779818285E-4</v>
      </c>
      <c r="U2246" s="298">
        <v>0.86598058620333063</v>
      </c>
      <c r="V2246" s="295"/>
      <c r="W2246" s="295"/>
      <c r="X2246" s="295"/>
      <c r="Y2246" s="313"/>
      <c r="Z2246" s="313"/>
      <c r="AA2246" s="301"/>
      <c r="AB2246" s="295"/>
    </row>
    <row r="2247" spans="1:28" ht="15">
      <c r="A2247" s="247" t="s">
        <v>6740</v>
      </c>
      <c r="B2247" s="287" t="s">
        <v>6741</v>
      </c>
      <c r="C2247" s="287" t="s">
        <v>6742</v>
      </c>
      <c r="D2247" s="305">
        <v>16</v>
      </c>
      <c r="E2247" s="287" t="s">
        <v>41</v>
      </c>
      <c r="F2247" s="289">
        <v>43707</v>
      </c>
      <c r="G2247" s="290" t="s">
        <v>666</v>
      </c>
      <c r="H2247" s="290" t="s">
        <v>869</v>
      </c>
      <c r="I2247" s="291">
        <v>70.365480000000005</v>
      </c>
      <c r="J2247" s="291">
        <v>1</v>
      </c>
      <c r="K2247" s="290" t="s">
        <v>438</v>
      </c>
      <c r="L2247" s="292">
        <v>123.63</v>
      </c>
      <c r="M2247" s="293" t="s">
        <v>870</v>
      </c>
      <c r="N2247" s="293" t="s">
        <v>871</v>
      </c>
      <c r="O2247" s="294" t="s">
        <v>450</v>
      </c>
      <c r="P2247" s="295">
        <v>3.6463736999999998</v>
      </c>
      <c r="Q2247" s="295" t="s">
        <v>404</v>
      </c>
      <c r="R2247" s="296">
        <v>0</v>
      </c>
      <c r="S2247" s="297">
        <v>9.5848474909675761E-4</v>
      </c>
      <c r="T2247" s="297">
        <v>1.0645468128565158E-3</v>
      </c>
      <c r="U2247" s="298">
        <v>0.90036881189361684</v>
      </c>
      <c r="V2247" s="295"/>
      <c r="W2247" s="295"/>
      <c r="X2247" s="295"/>
      <c r="Y2247" s="313"/>
      <c r="Z2247" s="313"/>
      <c r="AA2247" s="301"/>
      <c r="AB2247" s="295"/>
    </row>
    <row r="2248" spans="1:28" ht="15">
      <c r="A2248" s="247" t="s">
        <v>6743</v>
      </c>
      <c r="B2248" s="287" t="s">
        <v>6744</v>
      </c>
      <c r="C2248" s="287" t="s">
        <v>6745</v>
      </c>
      <c r="D2248" s="305">
        <v>17</v>
      </c>
      <c r="E2248" s="287" t="s">
        <v>41</v>
      </c>
      <c r="F2248" s="289">
        <v>43707</v>
      </c>
      <c r="G2248" s="290" t="s">
        <v>666</v>
      </c>
      <c r="H2248" s="290" t="s">
        <v>550</v>
      </c>
      <c r="I2248" s="291">
        <v>68.32526</v>
      </c>
      <c r="J2248" s="291">
        <v>1</v>
      </c>
      <c r="K2248" s="290" t="s">
        <v>438</v>
      </c>
      <c r="L2248" s="292">
        <v>67.930000000000007</v>
      </c>
      <c r="M2248" s="293" t="s">
        <v>551</v>
      </c>
      <c r="N2248" s="293" t="s">
        <v>552</v>
      </c>
      <c r="O2248" s="294" t="s">
        <v>450</v>
      </c>
      <c r="P2248" s="295">
        <v>-3.312093</v>
      </c>
      <c r="Q2248" s="295" t="s">
        <v>447</v>
      </c>
      <c r="R2248" s="296">
        <v>0</v>
      </c>
      <c r="S2248" s="297">
        <v>2.5000632214030954E-3</v>
      </c>
      <c r="T2248" s="297">
        <v>2.0923734237602676E-3</v>
      </c>
      <c r="U2248" s="298">
        <v>1.1948456202957101</v>
      </c>
      <c r="V2248" s="295"/>
      <c r="W2248" s="295"/>
      <c r="X2248" s="295"/>
      <c r="Y2248" s="313"/>
      <c r="Z2248" s="313"/>
      <c r="AA2248" s="301"/>
      <c r="AB2248" s="295"/>
    </row>
    <row r="2249" spans="1:28" ht="15">
      <c r="A2249" s="247" t="s">
        <v>6746</v>
      </c>
      <c r="B2249" s="287" t="s">
        <v>6747</v>
      </c>
      <c r="C2249" s="287" t="s">
        <v>6748</v>
      </c>
      <c r="D2249" s="305">
        <v>18</v>
      </c>
      <c r="E2249" s="287" t="s">
        <v>41</v>
      </c>
      <c r="F2249" s="289">
        <v>43707</v>
      </c>
      <c r="G2249" s="290" t="s">
        <v>666</v>
      </c>
      <c r="H2249" s="290" t="s">
        <v>1352</v>
      </c>
      <c r="I2249" s="291">
        <v>69.325609999999998</v>
      </c>
      <c r="J2249" s="291">
        <v>1</v>
      </c>
      <c r="K2249" s="290" t="s">
        <v>438</v>
      </c>
      <c r="L2249" s="292">
        <v>93.68</v>
      </c>
      <c r="M2249" s="293" t="s">
        <v>1353</v>
      </c>
      <c r="N2249" s="293" t="s">
        <v>1354</v>
      </c>
      <c r="O2249" s="294" t="s">
        <v>450</v>
      </c>
      <c r="P2249" s="295">
        <v>-0.2486527</v>
      </c>
      <c r="Q2249" s="295" t="s">
        <v>447</v>
      </c>
      <c r="R2249" s="296">
        <v>0</v>
      </c>
      <c r="S2249" s="297">
        <v>1.7911677175796949E-3</v>
      </c>
      <c r="T2249" s="297">
        <v>1.1669131376765894E-3</v>
      </c>
      <c r="U2249" s="298">
        <v>1.5349623375961321</v>
      </c>
      <c r="V2249" s="295"/>
      <c r="W2249" s="295"/>
      <c r="X2249" s="295"/>
      <c r="Y2249" s="313"/>
      <c r="Z2249" s="313"/>
      <c r="AA2249" s="301"/>
      <c r="AB2249" s="295"/>
    </row>
    <row r="2250" spans="1:28" ht="15">
      <c r="A2250" s="247" t="s">
        <v>6749</v>
      </c>
      <c r="B2250" s="287" t="s">
        <v>6750</v>
      </c>
      <c r="C2250" s="287" t="s">
        <v>6751</v>
      </c>
      <c r="D2250" s="305">
        <v>19</v>
      </c>
      <c r="E2250" s="287" t="s">
        <v>41</v>
      </c>
      <c r="F2250" s="289">
        <v>43707</v>
      </c>
      <c r="G2250" s="290" t="s">
        <v>666</v>
      </c>
      <c r="H2250" s="290" t="s">
        <v>6752</v>
      </c>
      <c r="I2250" s="291">
        <v>68.826139999999995</v>
      </c>
      <c r="J2250" s="291">
        <v>1</v>
      </c>
      <c r="K2250" s="290" t="s">
        <v>438</v>
      </c>
      <c r="L2250" s="292">
        <v>49.27</v>
      </c>
      <c r="M2250" s="293" t="s">
        <v>6753</v>
      </c>
      <c r="N2250" s="293" t="s">
        <v>6754</v>
      </c>
      <c r="O2250" s="294" t="s">
        <v>450</v>
      </c>
      <c r="P2250" s="295">
        <v>-4.6314954999999998</v>
      </c>
      <c r="Q2250" s="295" t="s">
        <v>447</v>
      </c>
      <c r="R2250" s="296">
        <v>0</v>
      </c>
      <c r="S2250" s="297">
        <v>4.5346313325047049E-5</v>
      </c>
      <c r="T2250" s="297">
        <v>2.6930120773464145E-4</v>
      </c>
      <c r="U2250" s="298">
        <v>0.16838510939664808</v>
      </c>
      <c r="V2250" s="295"/>
      <c r="W2250" s="295"/>
      <c r="X2250" s="295"/>
      <c r="Y2250" s="313"/>
      <c r="Z2250" s="313"/>
      <c r="AA2250" s="301"/>
      <c r="AB2250" s="295"/>
    </row>
    <row r="2251" spans="1:28" ht="15">
      <c r="A2251" s="247" t="s">
        <v>6755</v>
      </c>
      <c r="B2251" s="287" t="s">
        <v>6756</v>
      </c>
      <c r="C2251" s="287" t="s">
        <v>6757</v>
      </c>
      <c r="D2251" s="305">
        <v>20</v>
      </c>
      <c r="E2251" s="287" t="s">
        <v>41</v>
      </c>
      <c r="F2251" s="289">
        <v>43707</v>
      </c>
      <c r="G2251" s="290" t="s">
        <v>666</v>
      </c>
      <c r="H2251" s="290" t="s">
        <v>1129</v>
      </c>
      <c r="I2251" s="291">
        <v>69.334379999999996</v>
      </c>
      <c r="J2251" s="291">
        <v>1</v>
      </c>
      <c r="K2251" s="290" t="s">
        <v>438</v>
      </c>
      <c r="L2251" s="292">
        <v>144.96</v>
      </c>
      <c r="M2251" s="293" t="s">
        <v>1130</v>
      </c>
      <c r="N2251" s="293" t="s">
        <v>1131</v>
      </c>
      <c r="O2251" s="294" t="s">
        <v>450</v>
      </c>
      <c r="P2251" s="295">
        <v>-1.8754423</v>
      </c>
      <c r="Q2251" s="295" t="s">
        <v>395</v>
      </c>
      <c r="R2251" s="296">
        <v>0</v>
      </c>
      <c r="S2251" s="297">
        <v>5.9513643653166608E-4</v>
      </c>
      <c r="T2251" s="297">
        <v>4.538553081585742E-4</v>
      </c>
      <c r="U2251" s="298">
        <v>1.3112911225965636</v>
      </c>
      <c r="V2251" s="295"/>
      <c r="W2251" s="295"/>
      <c r="X2251" s="295"/>
      <c r="Y2251" s="313"/>
      <c r="Z2251" s="313"/>
      <c r="AA2251" s="301"/>
      <c r="AB2251" s="295"/>
    </row>
    <row r="2252" spans="1:28" ht="15">
      <c r="A2252" s="247" t="s">
        <v>176</v>
      </c>
      <c r="B2252" s="287" t="s">
        <v>6758</v>
      </c>
      <c r="C2252" s="287" t="s">
        <v>6759</v>
      </c>
      <c r="D2252" s="305">
        <v>21</v>
      </c>
      <c r="E2252" s="287" t="s">
        <v>41</v>
      </c>
      <c r="F2252" s="289">
        <v>43707</v>
      </c>
      <c r="G2252" s="290" t="s">
        <v>666</v>
      </c>
      <c r="H2252" s="290" t="s">
        <v>4499</v>
      </c>
      <c r="I2252" s="291">
        <v>74.297989999999999</v>
      </c>
      <c r="J2252" s="291">
        <v>2</v>
      </c>
      <c r="K2252" s="290" t="s">
        <v>438</v>
      </c>
      <c r="L2252" s="292">
        <v>108.04</v>
      </c>
      <c r="M2252" s="293" t="s">
        <v>4500</v>
      </c>
      <c r="N2252" s="293" t="s">
        <v>4501</v>
      </c>
      <c r="O2252" s="294" t="s">
        <v>450</v>
      </c>
      <c r="P2252" s="295">
        <v>-4.8451659999999999</v>
      </c>
      <c r="Q2252" s="295" t="s">
        <v>395</v>
      </c>
      <c r="R2252" s="296">
        <v>0</v>
      </c>
      <c r="S2252" s="297">
        <v>6.486309155036967E-4</v>
      </c>
      <c r="T2252" s="297">
        <v>3.6513710407703082E-4</v>
      </c>
      <c r="U2252" s="298">
        <v>1.7764037350935962</v>
      </c>
      <c r="V2252" s="295"/>
      <c r="W2252" s="295"/>
      <c r="X2252" s="295"/>
      <c r="Y2252" s="313"/>
      <c r="Z2252" s="313"/>
      <c r="AA2252" s="301"/>
      <c r="AB2252" s="295"/>
    </row>
    <row r="2253" spans="1:28" ht="15">
      <c r="A2253" s="247" t="s">
        <v>6760</v>
      </c>
      <c r="B2253" s="287" t="s">
        <v>6761</v>
      </c>
      <c r="C2253" s="287" t="s">
        <v>6762</v>
      </c>
      <c r="D2253" s="305">
        <v>22</v>
      </c>
      <c r="E2253" s="287" t="s">
        <v>41</v>
      </c>
      <c r="F2253" s="289">
        <v>43707</v>
      </c>
      <c r="G2253" s="290" t="s">
        <v>666</v>
      </c>
      <c r="H2253" s="290" t="s">
        <v>5430</v>
      </c>
      <c r="I2253" s="291">
        <v>79.785870000000003</v>
      </c>
      <c r="J2253" s="291">
        <v>1</v>
      </c>
      <c r="K2253" s="290" t="s">
        <v>438</v>
      </c>
      <c r="L2253" s="292">
        <v>31.85</v>
      </c>
      <c r="M2253" s="293" t="s">
        <v>5431</v>
      </c>
      <c r="N2253" s="293" t="s">
        <v>5432</v>
      </c>
      <c r="O2253" s="294" t="s">
        <v>450</v>
      </c>
      <c r="P2253" s="295">
        <v>4.8962950000000003</v>
      </c>
      <c r="Q2253" s="295" t="s">
        <v>447</v>
      </c>
      <c r="R2253" s="296">
        <v>0</v>
      </c>
      <c r="S2253" s="297">
        <v>7.4691917563201262E-5</v>
      </c>
      <c r="T2253" s="297">
        <v>3.7822665781933493E-4</v>
      </c>
      <c r="U2253" s="298">
        <v>0.19747925223948351</v>
      </c>
      <c r="V2253" s="295"/>
      <c r="W2253" s="295"/>
      <c r="X2253" s="295"/>
      <c r="Y2253" s="313"/>
      <c r="Z2253" s="313"/>
      <c r="AA2253" s="301"/>
      <c r="AB2253" s="295"/>
    </row>
    <row r="2254" spans="1:28" ht="15">
      <c r="A2254" s="247" t="s">
        <v>176</v>
      </c>
      <c r="B2254" s="287" t="s">
        <v>6763</v>
      </c>
      <c r="C2254" s="287" t="s">
        <v>6764</v>
      </c>
      <c r="D2254" s="305">
        <v>23</v>
      </c>
      <c r="E2254" s="287" t="s">
        <v>41</v>
      </c>
      <c r="F2254" s="289">
        <v>43707</v>
      </c>
      <c r="G2254" s="290" t="s">
        <v>666</v>
      </c>
      <c r="H2254" s="290" t="s">
        <v>2764</v>
      </c>
      <c r="I2254" s="291">
        <v>79.280749999999998</v>
      </c>
      <c r="J2254" s="291">
        <v>2</v>
      </c>
      <c r="K2254" s="290" t="s">
        <v>438</v>
      </c>
      <c r="L2254" s="292">
        <v>62.8</v>
      </c>
      <c r="M2254" s="293" t="s">
        <v>2765</v>
      </c>
      <c r="N2254" s="293" t="s">
        <v>2766</v>
      </c>
      <c r="O2254" s="294" t="s">
        <v>450</v>
      </c>
      <c r="P2254" s="295">
        <v>5.6337953000000001</v>
      </c>
      <c r="Q2254" s="295" t="s">
        <v>404</v>
      </c>
      <c r="R2254" s="296">
        <v>0</v>
      </c>
      <c r="S2254" s="297">
        <v>3.5034585414619616E-4</v>
      </c>
      <c r="T2254" s="297">
        <v>6.6562315844011406E-4</v>
      </c>
      <c r="U2254" s="298">
        <v>0.52634264554020427</v>
      </c>
      <c r="V2254" s="295"/>
      <c r="W2254" s="295"/>
      <c r="X2254" s="295"/>
      <c r="Y2254" s="313"/>
      <c r="Z2254" s="313"/>
      <c r="AA2254" s="301"/>
      <c r="AB2254" s="295"/>
    </row>
    <row r="2255" spans="1:28" ht="15">
      <c r="A2255" s="247" t="s">
        <v>6765</v>
      </c>
      <c r="B2255" s="287" t="s">
        <v>6766</v>
      </c>
      <c r="C2255" s="287" t="s">
        <v>6767</v>
      </c>
      <c r="D2255" s="305">
        <v>24</v>
      </c>
      <c r="E2255" s="287" t="s">
        <v>41</v>
      </c>
      <c r="F2255" s="289">
        <v>43707</v>
      </c>
      <c r="G2255" s="290" t="s">
        <v>666</v>
      </c>
      <c r="H2255" s="290" t="s">
        <v>4523</v>
      </c>
      <c r="I2255" s="291">
        <v>90.771240000000006</v>
      </c>
      <c r="J2255" s="291">
        <v>1</v>
      </c>
      <c r="K2255" s="290" t="s">
        <v>438</v>
      </c>
      <c r="L2255" s="292">
        <v>23.68</v>
      </c>
      <c r="M2255" s="293" t="s">
        <v>4524</v>
      </c>
      <c r="N2255" s="293" t="s">
        <v>4525</v>
      </c>
      <c r="O2255" s="294" t="s">
        <v>450</v>
      </c>
      <c r="P2255" s="295">
        <v>12.948954000000001</v>
      </c>
      <c r="Q2255" s="295" t="s">
        <v>404</v>
      </c>
      <c r="R2255" s="296">
        <v>0</v>
      </c>
      <c r="S2255" s="297">
        <v>2.1723036573784813E-4</v>
      </c>
      <c r="T2255" s="297">
        <v>7.9543297676581428E-4</v>
      </c>
      <c r="U2255" s="298">
        <v>0.2730970076461936</v>
      </c>
      <c r="V2255" s="295"/>
      <c r="W2255" s="295"/>
      <c r="X2255" s="295"/>
      <c r="Y2255" s="313"/>
      <c r="Z2255" s="313"/>
      <c r="AA2255" s="301"/>
      <c r="AB2255" s="295"/>
    </row>
    <row r="2256" spans="1:28" ht="15">
      <c r="A2256" s="247" t="s">
        <v>6768</v>
      </c>
      <c r="B2256" s="287" t="s">
        <v>6769</v>
      </c>
      <c r="C2256" s="287" t="s">
        <v>6770</v>
      </c>
      <c r="D2256" s="305">
        <v>25</v>
      </c>
      <c r="E2256" s="287" t="s">
        <v>41</v>
      </c>
      <c r="F2256" s="289">
        <v>43707</v>
      </c>
      <c r="G2256" s="290" t="s">
        <v>666</v>
      </c>
      <c r="H2256" s="290" t="s">
        <v>1409</v>
      </c>
      <c r="I2256" s="291">
        <v>66.842749999999995</v>
      </c>
      <c r="J2256" s="291">
        <v>1</v>
      </c>
      <c r="K2256" s="290" t="s">
        <v>438</v>
      </c>
      <c r="L2256" s="292">
        <v>26.27</v>
      </c>
      <c r="M2256" s="293" t="s">
        <v>1410</v>
      </c>
      <c r="N2256" s="293" t="s">
        <v>1411</v>
      </c>
      <c r="O2256" s="294" t="s">
        <v>450</v>
      </c>
      <c r="P2256" s="295">
        <v>-5.0501347000000001</v>
      </c>
      <c r="Q2256" s="295" t="s">
        <v>408</v>
      </c>
      <c r="R2256" s="296">
        <v>0</v>
      </c>
      <c r="S2256" s="297">
        <v>1.6243383581774552E-4</v>
      </c>
      <c r="T2256" s="297">
        <v>3.3846317389010376E-4</v>
      </c>
      <c r="U2256" s="298">
        <v>0.47991583235134017</v>
      </c>
      <c r="V2256" s="295"/>
      <c r="W2256" s="295"/>
      <c r="X2256" s="295"/>
      <c r="Y2256" s="313"/>
      <c r="Z2256" s="313"/>
      <c r="AA2256" s="301"/>
      <c r="AB2256" s="295"/>
    </row>
    <row r="2257" spans="1:28" ht="15">
      <c r="A2257" s="247" t="s">
        <v>6771</v>
      </c>
      <c r="B2257" s="287" t="s">
        <v>6772</v>
      </c>
      <c r="C2257" s="287" t="s">
        <v>6773</v>
      </c>
      <c r="D2257" s="305">
        <v>26</v>
      </c>
      <c r="E2257" s="287" t="s">
        <v>41</v>
      </c>
      <c r="F2257" s="289">
        <v>43707</v>
      </c>
      <c r="G2257" s="290" t="s">
        <v>666</v>
      </c>
      <c r="H2257" s="290" t="s">
        <v>3532</v>
      </c>
      <c r="I2257" s="291">
        <v>62.898913999999998</v>
      </c>
      <c r="J2257" s="291">
        <v>1</v>
      </c>
      <c r="K2257" s="290" t="s">
        <v>438</v>
      </c>
      <c r="L2257" s="292">
        <v>70.39</v>
      </c>
      <c r="M2257" s="293" t="s">
        <v>3533</v>
      </c>
      <c r="N2257" s="293" t="s">
        <v>3534</v>
      </c>
      <c r="O2257" s="294" t="s">
        <v>450</v>
      </c>
      <c r="P2257" s="295">
        <v>-2.2348045999999999</v>
      </c>
      <c r="Q2257" s="295" t="s">
        <v>280</v>
      </c>
      <c r="R2257" s="296">
        <v>0</v>
      </c>
      <c r="S2257" s="297">
        <v>4.1529361534035474E-4</v>
      </c>
      <c r="T2257" s="297">
        <v>4.2359903841090465E-4</v>
      </c>
      <c r="U2257" s="298">
        <v>0.98039319659056123</v>
      </c>
      <c r="V2257" s="295"/>
      <c r="W2257" s="295"/>
      <c r="X2257" s="295"/>
      <c r="Y2257" s="313"/>
      <c r="Z2257" s="313"/>
      <c r="AA2257" s="301"/>
      <c r="AB2257" s="295"/>
    </row>
    <row r="2258" spans="1:28" ht="15">
      <c r="A2258" s="247" t="s">
        <v>6774</v>
      </c>
      <c r="B2258" s="287" t="s">
        <v>6775</v>
      </c>
      <c r="C2258" s="287" t="s">
        <v>6776</v>
      </c>
      <c r="D2258" s="305">
        <v>27</v>
      </c>
      <c r="E2258" s="287" t="s">
        <v>41</v>
      </c>
      <c r="F2258" s="289">
        <v>43707</v>
      </c>
      <c r="G2258" s="290" t="s">
        <v>666</v>
      </c>
      <c r="H2258" s="290" t="s">
        <v>4531</v>
      </c>
      <c r="I2258" s="291">
        <v>70.350319999999996</v>
      </c>
      <c r="J2258" s="291">
        <v>1</v>
      </c>
      <c r="K2258" s="290" t="s">
        <v>438</v>
      </c>
      <c r="L2258" s="292">
        <v>51</v>
      </c>
      <c r="M2258" s="293" t="s">
        <v>4532</v>
      </c>
      <c r="N2258" s="293" t="s">
        <v>4533</v>
      </c>
      <c r="O2258" s="294" t="s">
        <v>450</v>
      </c>
      <c r="P2258" s="295">
        <v>4.8139570000000003</v>
      </c>
      <c r="Q2258" s="295" t="s">
        <v>447</v>
      </c>
      <c r="R2258" s="296">
        <v>0</v>
      </c>
      <c r="S2258" s="297">
        <v>4.8254369991142189E-4</v>
      </c>
      <c r="T2258" s="297">
        <v>6.1885315372117245E-4</v>
      </c>
      <c r="U2258" s="298">
        <v>0.77973861328795058</v>
      </c>
      <c r="V2258" s="295"/>
      <c r="W2258" s="295"/>
      <c r="X2258" s="295"/>
      <c r="Y2258" s="313"/>
      <c r="Z2258" s="313"/>
      <c r="AA2258" s="301"/>
      <c r="AB2258" s="295"/>
    </row>
    <row r="2259" spans="1:28" ht="15">
      <c r="A2259" s="247" t="s">
        <v>6777</v>
      </c>
      <c r="B2259" s="287" t="s">
        <v>6778</v>
      </c>
      <c r="C2259" s="287" t="s">
        <v>6779</v>
      </c>
      <c r="D2259" s="305">
        <v>28</v>
      </c>
      <c r="E2259" s="287" t="s">
        <v>41</v>
      </c>
      <c r="F2259" s="289">
        <v>43707</v>
      </c>
      <c r="G2259" s="290" t="s">
        <v>666</v>
      </c>
      <c r="H2259" s="290" t="s">
        <v>1643</v>
      </c>
      <c r="I2259" s="291">
        <v>70.913390000000007</v>
      </c>
      <c r="J2259" s="291">
        <v>1</v>
      </c>
      <c r="K2259" s="290" t="s">
        <v>438</v>
      </c>
      <c r="L2259" s="292">
        <v>112.2</v>
      </c>
      <c r="M2259" s="293" t="s">
        <v>1644</v>
      </c>
      <c r="N2259" s="293" t="s">
        <v>1645</v>
      </c>
      <c r="O2259" s="294" t="s">
        <v>450</v>
      </c>
      <c r="P2259" s="295">
        <v>-2.978307</v>
      </c>
      <c r="Q2259" s="295" t="s">
        <v>395</v>
      </c>
      <c r="R2259" s="296">
        <v>0</v>
      </c>
      <c r="S2259" s="297">
        <v>4.1030294614843102E-3</v>
      </c>
      <c r="T2259" s="297">
        <v>3.5265311265921854E-3</v>
      </c>
      <c r="U2259" s="298">
        <v>1.1634746197318315</v>
      </c>
      <c r="V2259" s="295"/>
      <c r="W2259" s="295"/>
      <c r="X2259" s="295"/>
      <c r="Y2259" s="313"/>
      <c r="Z2259" s="313"/>
      <c r="AA2259" s="301"/>
      <c r="AB2259" s="295"/>
    </row>
    <row r="2260" spans="1:28" ht="15">
      <c r="A2260" s="247" t="s">
        <v>176</v>
      </c>
      <c r="B2260" s="287" t="s">
        <v>6780</v>
      </c>
      <c r="C2260" s="287" t="s">
        <v>6781</v>
      </c>
      <c r="D2260" s="305">
        <v>29</v>
      </c>
      <c r="E2260" s="287" t="s">
        <v>41</v>
      </c>
      <c r="F2260" s="289">
        <v>43707</v>
      </c>
      <c r="G2260" s="290" t="s">
        <v>666</v>
      </c>
      <c r="H2260" s="290" t="s">
        <v>1421</v>
      </c>
      <c r="I2260" s="291">
        <v>65.856729999999999</v>
      </c>
      <c r="J2260" s="291">
        <v>3</v>
      </c>
      <c r="K2260" s="290" t="s">
        <v>438</v>
      </c>
      <c r="L2260" s="292">
        <v>45.27</v>
      </c>
      <c r="M2260" s="293" t="s">
        <v>1422</v>
      </c>
      <c r="N2260" s="293" t="s">
        <v>1423</v>
      </c>
      <c r="O2260" s="294" t="s">
        <v>450</v>
      </c>
      <c r="P2260" s="295">
        <v>-6.9948730000000001</v>
      </c>
      <c r="Q2260" s="295" t="s">
        <v>484</v>
      </c>
      <c r="R2260" s="296">
        <v>0</v>
      </c>
      <c r="S2260" s="297">
        <v>1.9212157179912908E-3</v>
      </c>
      <c r="T2260" s="297">
        <v>2.0128934427624443E-3</v>
      </c>
      <c r="U2260" s="298">
        <v>0.95445475511841438</v>
      </c>
      <c r="V2260" s="295"/>
      <c r="W2260" s="295"/>
      <c r="X2260" s="295"/>
      <c r="Y2260" s="313"/>
      <c r="Z2260" s="313"/>
      <c r="AA2260" s="301"/>
      <c r="AB2260" s="295"/>
    </row>
    <row r="2261" spans="1:28" ht="15">
      <c r="A2261" s="247" t="s">
        <v>6782</v>
      </c>
      <c r="B2261" s="287" t="s">
        <v>6783</v>
      </c>
      <c r="C2261" s="287" t="s">
        <v>6784</v>
      </c>
      <c r="D2261" s="305">
        <v>30</v>
      </c>
      <c r="E2261" s="287" t="s">
        <v>41</v>
      </c>
      <c r="F2261" s="289">
        <v>43707</v>
      </c>
      <c r="G2261" s="290" t="s">
        <v>666</v>
      </c>
      <c r="H2261" s="290" t="s">
        <v>1426</v>
      </c>
      <c r="I2261" s="291">
        <v>67.335920000000002</v>
      </c>
      <c r="J2261" s="291">
        <v>1</v>
      </c>
      <c r="K2261" s="290" t="s">
        <v>438</v>
      </c>
      <c r="L2261" s="292">
        <v>118.89</v>
      </c>
      <c r="M2261" s="293" t="s">
        <v>1427</v>
      </c>
      <c r="N2261" s="293" t="s">
        <v>1428</v>
      </c>
      <c r="O2261" s="294" t="s">
        <v>450</v>
      </c>
      <c r="P2261" s="295">
        <v>-5.0044180000000003</v>
      </c>
      <c r="Q2261" s="295" t="s">
        <v>447</v>
      </c>
      <c r="R2261" s="296">
        <v>0</v>
      </c>
      <c r="S2261" s="297">
        <v>2.5671593548558827E-4</v>
      </c>
      <c r="T2261" s="297">
        <v>2.9213392607690844E-4</v>
      </c>
      <c r="U2261" s="298">
        <v>0.87876111800176238</v>
      </c>
      <c r="V2261" s="295"/>
      <c r="W2261" s="295"/>
      <c r="X2261" s="295"/>
      <c r="Y2261" s="313"/>
      <c r="Z2261" s="313"/>
      <c r="AA2261" s="301"/>
      <c r="AB2261" s="295"/>
    </row>
    <row r="2262" spans="1:28" ht="15">
      <c r="A2262" s="247" t="s">
        <v>6785</v>
      </c>
      <c r="B2262" s="287" t="s">
        <v>6786</v>
      </c>
      <c r="C2262" s="287" t="s">
        <v>6787</v>
      </c>
      <c r="D2262" s="305">
        <v>31</v>
      </c>
      <c r="E2262" s="287" t="s">
        <v>41</v>
      </c>
      <c r="F2262" s="289">
        <v>43707</v>
      </c>
      <c r="G2262" s="290" t="s">
        <v>666</v>
      </c>
      <c r="H2262" s="290" t="s">
        <v>2939</v>
      </c>
      <c r="I2262" s="291">
        <v>65.883315999999994</v>
      </c>
      <c r="J2262" s="291">
        <v>1</v>
      </c>
      <c r="K2262" s="290" t="s">
        <v>438</v>
      </c>
      <c r="L2262" s="292">
        <v>36.4</v>
      </c>
      <c r="M2262" s="293" t="s">
        <v>2940</v>
      </c>
      <c r="N2262" s="293" t="s">
        <v>2941</v>
      </c>
      <c r="O2262" s="294" t="s">
        <v>450</v>
      </c>
      <c r="P2262" s="295">
        <v>-2.4604560000000002</v>
      </c>
      <c r="Q2262" s="295" t="s">
        <v>447</v>
      </c>
      <c r="R2262" s="296">
        <v>0</v>
      </c>
      <c r="S2262" s="297">
        <v>9.484397550927591E-5</v>
      </c>
      <c r="T2262" s="297">
        <v>3.9610279159084638E-4</v>
      </c>
      <c r="U2262" s="298">
        <v>0.23944283535180133</v>
      </c>
      <c r="V2262" s="295"/>
      <c r="W2262" s="295"/>
      <c r="X2262" s="295"/>
      <c r="Y2262" s="313"/>
      <c r="Z2262" s="313"/>
      <c r="AA2262" s="301"/>
      <c r="AB2262" s="295"/>
    </row>
    <row r="2263" spans="1:28" ht="15">
      <c r="A2263" s="247" t="s">
        <v>6788</v>
      </c>
      <c r="B2263" s="287" t="s">
        <v>6789</v>
      </c>
      <c r="C2263" s="287" t="s">
        <v>6790</v>
      </c>
      <c r="D2263" s="305">
        <v>32</v>
      </c>
      <c r="E2263" s="287" t="s">
        <v>41</v>
      </c>
      <c r="F2263" s="289">
        <v>43707</v>
      </c>
      <c r="G2263" s="290" t="s">
        <v>666</v>
      </c>
      <c r="H2263" s="290" t="s">
        <v>961</v>
      </c>
      <c r="I2263" s="291">
        <v>90.835205000000002</v>
      </c>
      <c r="J2263" s="291">
        <v>1</v>
      </c>
      <c r="K2263" s="290" t="s">
        <v>438</v>
      </c>
      <c r="L2263" s="292">
        <v>16.600000000000001</v>
      </c>
      <c r="M2263" s="293" t="s">
        <v>962</v>
      </c>
      <c r="N2263" s="293" t="s">
        <v>963</v>
      </c>
      <c r="O2263" s="294" t="s">
        <v>450</v>
      </c>
      <c r="P2263" s="295">
        <v>13.6716</v>
      </c>
      <c r="Q2263" s="295" t="s">
        <v>408</v>
      </c>
      <c r="R2263" s="296">
        <v>0</v>
      </c>
      <c r="S2263" s="297">
        <v>6.2728715811422153E-5</v>
      </c>
      <c r="T2263" s="297">
        <v>2.5972802227334672E-4</v>
      </c>
      <c r="U2263" s="298">
        <v>0.24151693476264294</v>
      </c>
      <c r="V2263" s="295"/>
      <c r="W2263" s="295"/>
      <c r="X2263" s="295"/>
      <c r="Y2263" s="313"/>
      <c r="Z2263" s="313"/>
      <c r="AA2263" s="301"/>
      <c r="AB2263" s="295"/>
    </row>
    <row r="2264" spans="1:28" ht="15">
      <c r="A2264" s="247" t="s">
        <v>6791</v>
      </c>
      <c r="B2264" s="287" t="s">
        <v>6792</v>
      </c>
      <c r="C2264" s="287" t="s">
        <v>6793</v>
      </c>
      <c r="D2264" s="305">
        <v>33</v>
      </c>
      <c r="E2264" s="287" t="s">
        <v>41</v>
      </c>
      <c r="F2264" s="289">
        <v>43707</v>
      </c>
      <c r="G2264" s="290" t="s">
        <v>666</v>
      </c>
      <c r="H2264" s="290" t="s">
        <v>981</v>
      </c>
      <c r="I2264" s="291">
        <v>76.758353999999997</v>
      </c>
      <c r="J2264" s="291">
        <v>1</v>
      </c>
      <c r="K2264" s="290" t="s">
        <v>438</v>
      </c>
      <c r="L2264" s="292">
        <v>22.58</v>
      </c>
      <c r="M2264" s="293" t="s">
        <v>982</v>
      </c>
      <c r="N2264" s="293" t="s">
        <v>983</v>
      </c>
      <c r="O2264" s="294" t="s">
        <v>450</v>
      </c>
      <c r="P2264" s="295">
        <v>-2.3550749999999998</v>
      </c>
      <c r="Q2264" s="295" t="s">
        <v>484</v>
      </c>
      <c r="R2264" s="296">
        <v>0</v>
      </c>
      <c r="S2264" s="297">
        <v>8.4315590314362006E-4</v>
      </c>
      <c r="T2264" s="297">
        <v>4.3734398646091586E-4</v>
      </c>
      <c r="U2264" s="298">
        <v>1.9279009869705168</v>
      </c>
      <c r="V2264" s="295"/>
      <c r="W2264" s="295"/>
      <c r="X2264" s="295"/>
      <c r="Y2264" s="313"/>
      <c r="Z2264" s="313"/>
      <c r="AA2264" s="301"/>
      <c r="AB2264" s="295"/>
    </row>
    <row r="2265" spans="1:28" ht="15">
      <c r="A2265" s="247" t="s">
        <v>176</v>
      </c>
      <c r="B2265" s="287" t="s">
        <v>6794</v>
      </c>
      <c r="C2265" s="287" t="s">
        <v>6795</v>
      </c>
      <c r="D2265" s="305">
        <v>34</v>
      </c>
      <c r="E2265" s="287" t="s">
        <v>41</v>
      </c>
      <c r="F2265" s="289">
        <v>43707</v>
      </c>
      <c r="G2265" s="290" t="s">
        <v>666</v>
      </c>
      <c r="H2265" s="290" t="s">
        <v>677</v>
      </c>
      <c r="I2265" s="291">
        <v>75.759789999999995</v>
      </c>
      <c r="J2265" s="291">
        <v>3</v>
      </c>
      <c r="K2265" s="290" t="s">
        <v>438</v>
      </c>
      <c r="L2265" s="292">
        <v>167.51</v>
      </c>
      <c r="M2265" s="293" t="s">
        <v>678</v>
      </c>
      <c r="N2265" s="293" t="s">
        <v>679</v>
      </c>
      <c r="O2265" s="294" t="s">
        <v>450</v>
      </c>
      <c r="P2265" s="295">
        <v>-8.7897119999999997</v>
      </c>
      <c r="Q2265" s="295" t="s">
        <v>408</v>
      </c>
      <c r="R2265" s="296">
        <v>0</v>
      </c>
      <c r="S2265" s="297">
        <v>3.3034716497340765E-3</v>
      </c>
      <c r="T2265" s="297">
        <v>4.1883405082981948E-3</v>
      </c>
      <c r="U2265" s="298">
        <v>0.78873043946380139</v>
      </c>
      <c r="V2265" s="295"/>
      <c r="W2265" s="295"/>
      <c r="X2265" s="295"/>
      <c r="Y2265" s="313"/>
      <c r="Z2265" s="313"/>
      <c r="AA2265" s="301"/>
      <c r="AB2265" s="295"/>
    </row>
    <row r="2266" spans="1:28" ht="15">
      <c r="A2266" s="247" t="s">
        <v>6796</v>
      </c>
      <c r="B2266" s="287" t="s">
        <v>6797</v>
      </c>
      <c r="C2266" s="287" t="s">
        <v>6798</v>
      </c>
      <c r="D2266" s="305">
        <v>35</v>
      </c>
      <c r="E2266" s="287" t="s">
        <v>41</v>
      </c>
      <c r="F2266" s="289">
        <v>43707</v>
      </c>
      <c r="G2266" s="290" t="s">
        <v>666</v>
      </c>
      <c r="H2266" s="290" t="s">
        <v>6009</v>
      </c>
      <c r="I2266" s="291">
        <v>63.877014000000003</v>
      </c>
      <c r="J2266" s="291">
        <v>1</v>
      </c>
      <c r="K2266" s="290" t="s">
        <v>438</v>
      </c>
      <c r="L2266" s="292">
        <v>185.32</v>
      </c>
      <c r="M2266" s="293" t="s">
        <v>6010</v>
      </c>
      <c r="N2266" s="293" t="s">
        <v>6011</v>
      </c>
      <c r="O2266" s="294" t="s">
        <v>450</v>
      </c>
      <c r="P2266" s="295">
        <v>1.2342930000000001</v>
      </c>
      <c r="Q2266" s="295" t="s">
        <v>399</v>
      </c>
      <c r="R2266" s="296">
        <v>0</v>
      </c>
      <c r="S2266" s="297">
        <v>1.2811137057279669E-3</v>
      </c>
      <c r="T2266" s="297">
        <v>2.1289732160611509E-3</v>
      </c>
      <c r="U2266" s="298">
        <v>0.60175191311151244</v>
      </c>
      <c r="V2266" s="295"/>
      <c r="W2266" s="295"/>
      <c r="X2266" s="295"/>
      <c r="Y2266" s="313"/>
      <c r="Z2266" s="313"/>
      <c r="AA2266" s="301"/>
      <c r="AB2266" s="295"/>
    </row>
    <row r="2267" spans="1:28" ht="15">
      <c r="A2267" s="247" t="s">
        <v>6799</v>
      </c>
      <c r="B2267" s="287" t="s">
        <v>6800</v>
      </c>
      <c r="C2267" s="287" t="s">
        <v>6801</v>
      </c>
      <c r="D2267" s="305">
        <v>36</v>
      </c>
      <c r="E2267" s="287" t="s">
        <v>41</v>
      </c>
      <c r="F2267" s="289">
        <v>43707</v>
      </c>
      <c r="G2267" s="290" t="s">
        <v>666</v>
      </c>
      <c r="H2267" s="290" t="s">
        <v>1455</v>
      </c>
      <c r="I2267" s="291">
        <v>63.868895999999999</v>
      </c>
      <c r="J2267" s="291">
        <v>1</v>
      </c>
      <c r="K2267" s="290" t="s">
        <v>438</v>
      </c>
      <c r="L2267" s="292">
        <v>290.05</v>
      </c>
      <c r="M2267" s="293" t="s">
        <v>1456</v>
      </c>
      <c r="N2267" s="293" t="s">
        <v>1457</v>
      </c>
      <c r="O2267" s="294" t="s">
        <v>450</v>
      </c>
      <c r="P2267" s="295">
        <v>-0.83344580000000001</v>
      </c>
      <c r="Q2267" s="295" t="s">
        <v>484</v>
      </c>
      <c r="R2267" s="296">
        <v>0</v>
      </c>
      <c r="S2267" s="297">
        <v>2.246674669496448E-3</v>
      </c>
      <c r="T2267" s="297">
        <v>9.55067342891142E-4</v>
      </c>
      <c r="U2267" s="298">
        <v>2.3523730407275822</v>
      </c>
      <c r="V2267" s="295"/>
      <c r="W2267" s="295"/>
      <c r="X2267" s="295"/>
      <c r="Y2267" s="313"/>
      <c r="Z2267" s="313"/>
      <c r="AA2267" s="301"/>
      <c r="AB2267" s="295"/>
    </row>
    <row r="2268" spans="1:28" ht="15">
      <c r="A2268" s="247" t="s">
        <v>6802</v>
      </c>
      <c r="B2268" s="287" t="s">
        <v>6803</v>
      </c>
      <c r="C2268" s="287" t="s">
        <v>6804</v>
      </c>
      <c r="D2268" s="305">
        <v>37</v>
      </c>
      <c r="E2268" s="287" t="s">
        <v>41</v>
      </c>
      <c r="F2268" s="289">
        <v>43707</v>
      </c>
      <c r="G2268" s="290" t="s">
        <v>666</v>
      </c>
      <c r="H2268" s="290" t="s">
        <v>1190</v>
      </c>
      <c r="I2268" s="291">
        <v>62.880737000000003</v>
      </c>
      <c r="J2268" s="291">
        <v>1</v>
      </c>
      <c r="K2268" s="290" t="s">
        <v>438</v>
      </c>
      <c r="L2268" s="292">
        <v>32.81</v>
      </c>
      <c r="M2268" s="293" t="s">
        <v>1191</v>
      </c>
      <c r="N2268" s="293" t="s">
        <v>1192</v>
      </c>
      <c r="O2268" s="294" t="s">
        <v>450</v>
      </c>
      <c r="P2268" s="295">
        <v>-2.4157405000000001</v>
      </c>
      <c r="Q2268" s="295" t="s">
        <v>395</v>
      </c>
      <c r="R2268" s="296">
        <v>0</v>
      </c>
      <c r="S2268" s="297">
        <v>7.6078987077502267E-5</v>
      </c>
      <c r="T2268" s="297">
        <v>1.9949770877640386E-4</v>
      </c>
      <c r="U2268" s="298">
        <v>0.38135268592368271</v>
      </c>
      <c r="V2268" s="295"/>
      <c r="W2268" s="295"/>
      <c r="X2268" s="295"/>
      <c r="Y2268" s="313"/>
      <c r="Z2268" s="313"/>
      <c r="AA2268" s="301"/>
      <c r="AB2268" s="295"/>
    </row>
    <row r="2269" spans="1:28" ht="15">
      <c r="A2269" s="247" t="s">
        <v>6805</v>
      </c>
      <c r="B2269" s="287" t="s">
        <v>6806</v>
      </c>
      <c r="C2269" s="287" t="s">
        <v>6807</v>
      </c>
      <c r="D2269" s="305">
        <v>38</v>
      </c>
      <c r="E2269" s="287" t="s">
        <v>41</v>
      </c>
      <c r="F2269" s="289">
        <v>43707</v>
      </c>
      <c r="G2269" s="290" t="s">
        <v>666</v>
      </c>
      <c r="H2269" s="290" t="s">
        <v>1197</v>
      </c>
      <c r="I2269" s="291">
        <v>69.321089999999998</v>
      </c>
      <c r="J2269" s="291">
        <v>1</v>
      </c>
      <c r="K2269" s="290" t="s">
        <v>438</v>
      </c>
      <c r="L2269" s="292">
        <v>80.22</v>
      </c>
      <c r="M2269" s="293" t="s">
        <v>1198</v>
      </c>
      <c r="N2269" s="293" t="s">
        <v>1199</v>
      </c>
      <c r="O2269" s="294" t="s">
        <v>450</v>
      </c>
      <c r="P2269" s="295">
        <v>-5.2910747999999996</v>
      </c>
      <c r="Q2269" s="295" t="s">
        <v>484</v>
      </c>
      <c r="R2269" s="296">
        <v>0</v>
      </c>
      <c r="S2269" s="297">
        <v>2.8729468004080028E-5</v>
      </c>
      <c r="T2269" s="297">
        <v>2.7415934344340013E-4</v>
      </c>
      <c r="U2269" s="298">
        <v>0.10479113220524323</v>
      </c>
      <c r="V2269" s="295"/>
      <c r="W2269" s="295"/>
      <c r="X2269" s="295"/>
      <c r="Y2269" s="313"/>
      <c r="Z2269" s="313"/>
      <c r="AA2269" s="301"/>
      <c r="AB2269" s="295"/>
    </row>
    <row r="2270" spans="1:28" ht="15">
      <c r="A2270" s="247" t="s">
        <v>6808</v>
      </c>
      <c r="B2270" s="287" t="s">
        <v>6809</v>
      </c>
      <c r="C2270" s="287" t="s">
        <v>6810</v>
      </c>
      <c r="D2270" s="305">
        <v>39</v>
      </c>
      <c r="E2270" s="287" t="s">
        <v>41</v>
      </c>
      <c r="F2270" s="289">
        <v>43707</v>
      </c>
      <c r="G2270" s="290" t="s">
        <v>666</v>
      </c>
      <c r="H2270" s="290" t="s">
        <v>3413</v>
      </c>
      <c r="I2270" s="291">
        <v>74.77722</v>
      </c>
      <c r="J2270" s="291">
        <v>1</v>
      </c>
      <c r="K2270" s="290" t="s">
        <v>438</v>
      </c>
      <c r="L2270" s="292">
        <v>46.52</v>
      </c>
      <c r="M2270" s="293" t="s">
        <v>3414</v>
      </c>
      <c r="N2270" s="293" t="s">
        <v>3415</v>
      </c>
      <c r="O2270" s="294" t="s">
        <v>450</v>
      </c>
      <c r="P2270" s="295">
        <v>-8.8012220000000002E-2</v>
      </c>
      <c r="Q2270" s="295" t="s">
        <v>404</v>
      </c>
      <c r="R2270" s="296">
        <v>0</v>
      </c>
      <c r="S2270" s="297">
        <v>7.1483151336005325E-5</v>
      </c>
      <c r="T2270" s="297">
        <v>2.6895619851797001E-4</v>
      </c>
      <c r="U2270" s="298">
        <v>0.26577989921741574</v>
      </c>
      <c r="V2270" s="295"/>
      <c r="W2270" s="295"/>
      <c r="X2270" s="295"/>
      <c r="Y2270" s="313"/>
      <c r="Z2270" s="313"/>
      <c r="AA2270" s="301"/>
      <c r="AB2270" s="295"/>
    </row>
    <row r="2271" spans="1:28" ht="15">
      <c r="A2271" s="247" t="s">
        <v>6811</v>
      </c>
      <c r="B2271" s="287" t="s">
        <v>6812</v>
      </c>
      <c r="C2271" s="287" t="s">
        <v>6813</v>
      </c>
      <c r="D2271" s="305">
        <v>40</v>
      </c>
      <c r="E2271" s="287" t="s">
        <v>41</v>
      </c>
      <c r="F2271" s="289">
        <v>43707</v>
      </c>
      <c r="G2271" s="290" t="s">
        <v>666</v>
      </c>
      <c r="H2271" s="290" t="s">
        <v>4632</v>
      </c>
      <c r="I2271" s="291">
        <v>67.840130000000002</v>
      </c>
      <c r="J2271" s="291">
        <v>1</v>
      </c>
      <c r="K2271" s="290" t="s">
        <v>438</v>
      </c>
      <c r="L2271" s="292">
        <v>52.32</v>
      </c>
      <c r="M2271" s="293" t="s">
        <v>4633</v>
      </c>
      <c r="N2271" s="293" t="s">
        <v>4634</v>
      </c>
      <c r="O2271" s="294" t="s">
        <v>450</v>
      </c>
      <c r="P2271" s="295">
        <v>-3.1049848</v>
      </c>
      <c r="Q2271" s="295" t="s">
        <v>404</v>
      </c>
      <c r="R2271" s="296">
        <v>0</v>
      </c>
      <c r="S2271" s="297">
        <v>1.9051679011559111E-3</v>
      </c>
      <c r="T2271" s="297">
        <v>1.0462442494036592E-3</v>
      </c>
      <c r="U2271" s="298">
        <v>1.8209590181660003</v>
      </c>
      <c r="V2271" s="295"/>
      <c r="W2271" s="295"/>
      <c r="X2271" s="295"/>
      <c r="Y2271" s="313"/>
      <c r="Z2271" s="313"/>
      <c r="AA2271" s="301"/>
      <c r="AB2271" s="295"/>
    </row>
    <row r="2272" spans="1:28" ht="15">
      <c r="A2272" s="247" t="s">
        <v>6814</v>
      </c>
      <c r="B2272" s="287" t="s">
        <v>6815</v>
      </c>
      <c r="C2272" s="287" t="s">
        <v>6816</v>
      </c>
      <c r="D2272" s="305">
        <v>41</v>
      </c>
      <c r="E2272" s="287" t="s">
        <v>41</v>
      </c>
      <c r="F2272" s="289">
        <v>43707</v>
      </c>
      <c r="G2272" s="290" t="s">
        <v>666</v>
      </c>
      <c r="H2272" s="290" t="s">
        <v>1700</v>
      </c>
      <c r="I2272" s="291">
        <v>71.860200000000006</v>
      </c>
      <c r="J2272" s="291">
        <v>1</v>
      </c>
      <c r="K2272" s="290" t="s">
        <v>438</v>
      </c>
      <c r="L2272" s="292">
        <v>74.33</v>
      </c>
      <c r="M2272" s="293" t="s">
        <v>1701</v>
      </c>
      <c r="N2272" s="293" t="s">
        <v>1702</v>
      </c>
      <c r="O2272" s="294" t="s">
        <v>450</v>
      </c>
      <c r="P2272" s="295">
        <v>1.8958807</v>
      </c>
      <c r="Q2272" s="295" t="s">
        <v>408</v>
      </c>
      <c r="R2272" s="296">
        <v>0</v>
      </c>
      <c r="S2272" s="297">
        <v>9.2270929154320913E-4</v>
      </c>
      <c r="T2272" s="297">
        <v>1.4574475714052508E-3</v>
      </c>
      <c r="U2272" s="298">
        <v>0.63309947448301385</v>
      </c>
      <c r="V2272" s="295"/>
      <c r="W2272" s="295"/>
      <c r="X2272" s="295"/>
      <c r="Y2272" s="313"/>
      <c r="Z2272" s="313"/>
      <c r="AA2272" s="301"/>
      <c r="AB2272" s="295"/>
    </row>
    <row r="2273" spans="1:28" ht="15">
      <c r="A2273" s="247" t="s">
        <v>6817</v>
      </c>
      <c r="B2273" s="287" t="s">
        <v>6818</v>
      </c>
      <c r="C2273" s="287" t="s">
        <v>6819</v>
      </c>
      <c r="D2273" s="305">
        <v>42</v>
      </c>
      <c r="E2273" s="287" t="s">
        <v>41</v>
      </c>
      <c r="F2273" s="289">
        <v>43707</v>
      </c>
      <c r="G2273" s="290" t="s">
        <v>666</v>
      </c>
      <c r="H2273" s="290" t="s">
        <v>1479</v>
      </c>
      <c r="I2273" s="291">
        <v>70.854033999999999</v>
      </c>
      <c r="J2273" s="291">
        <v>1</v>
      </c>
      <c r="K2273" s="290" t="s">
        <v>438</v>
      </c>
      <c r="L2273" s="292">
        <v>131.97</v>
      </c>
      <c r="M2273" s="293" t="s">
        <v>1480</v>
      </c>
      <c r="N2273" s="293" t="s">
        <v>1481</v>
      </c>
      <c r="O2273" s="294" t="s">
        <v>450</v>
      </c>
      <c r="P2273" s="295">
        <v>5.6154130000000002</v>
      </c>
      <c r="Q2273" s="295" t="s">
        <v>456</v>
      </c>
      <c r="R2273" s="296">
        <v>0</v>
      </c>
      <c r="S2273" s="297">
        <v>5.3321258470333222E-4</v>
      </c>
      <c r="T2273" s="297">
        <v>6.1375623517287642E-4</v>
      </c>
      <c r="U2273" s="298">
        <v>0.86876931613271924</v>
      </c>
      <c r="V2273" s="295"/>
      <c r="W2273" s="295"/>
      <c r="X2273" s="295"/>
      <c r="Y2273" s="313"/>
      <c r="Z2273" s="313"/>
      <c r="AA2273" s="301"/>
      <c r="AB2273" s="295"/>
    </row>
    <row r="2274" spans="1:28" ht="15">
      <c r="A2274" s="247" t="s">
        <v>6820</v>
      </c>
      <c r="B2274" s="287" t="s">
        <v>6821</v>
      </c>
      <c r="C2274" s="287" t="s">
        <v>6822</v>
      </c>
      <c r="D2274" s="305">
        <v>43</v>
      </c>
      <c r="E2274" s="287" t="s">
        <v>41</v>
      </c>
      <c r="F2274" s="289">
        <v>43707</v>
      </c>
      <c r="G2274" s="290" t="s">
        <v>666</v>
      </c>
      <c r="H2274" s="290" t="s">
        <v>1525</v>
      </c>
      <c r="I2274" s="291">
        <v>72.346190000000007</v>
      </c>
      <c r="J2274" s="291">
        <v>1</v>
      </c>
      <c r="K2274" s="290" t="s">
        <v>438</v>
      </c>
      <c r="L2274" s="292">
        <v>180.02</v>
      </c>
      <c r="M2274" s="293" t="s">
        <v>1526</v>
      </c>
      <c r="N2274" s="293" t="s">
        <v>1527</v>
      </c>
      <c r="O2274" s="294" t="s">
        <v>450</v>
      </c>
      <c r="P2274" s="295">
        <v>5.4195165999999997</v>
      </c>
      <c r="Q2274" s="295" t="s">
        <v>456</v>
      </c>
      <c r="R2274" s="296">
        <v>0</v>
      </c>
      <c r="S2274" s="297">
        <v>4.9945346406990981E-3</v>
      </c>
      <c r="T2274" s="297">
        <v>1.9538151075418836E-3</v>
      </c>
      <c r="U2274" s="298">
        <v>2.556298506148198</v>
      </c>
      <c r="V2274" s="295"/>
      <c r="W2274" s="295"/>
      <c r="X2274" s="295"/>
      <c r="Y2274" s="313"/>
      <c r="Z2274" s="313"/>
      <c r="AA2274" s="301"/>
      <c r="AB2274" s="295"/>
    </row>
    <row r="2275" spans="1:28" ht="15">
      <c r="A2275" s="247" t="s">
        <v>176</v>
      </c>
      <c r="B2275" s="287" t="s">
        <v>6823</v>
      </c>
      <c r="C2275" s="287" t="s">
        <v>6824</v>
      </c>
      <c r="D2275" s="305">
        <v>44</v>
      </c>
      <c r="E2275" s="287" t="s">
        <v>41</v>
      </c>
      <c r="F2275" s="289">
        <v>43707</v>
      </c>
      <c r="G2275" s="290" t="s">
        <v>666</v>
      </c>
      <c r="H2275" s="290" t="s">
        <v>1011</v>
      </c>
      <c r="I2275" s="291">
        <v>74.301969999999997</v>
      </c>
      <c r="J2275" s="291">
        <v>3</v>
      </c>
      <c r="K2275" s="290" t="s">
        <v>438</v>
      </c>
      <c r="L2275" s="292">
        <v>57.27</v>
      </c>
      <c r="M2275" s="293" t="s">
        <v>1012</v>
      </c>
      <c r="N2275" s="293" t="s">
        <v>1013</v>
      </c>
      <c r="O2275" s="294" t="s">
        <v>450</v>
      </c>
      <c r="P2275" s="295">
        <v>-1.9669652</v>
      </c>
      <c r="Q2275" s="295" t="s">
        <v>447</v>
      </c>
      <c r="R2275" s="296">
        <v>0</v>
      </c>
      <c r="S2275" s="297">
        <v>6.6642844244459989E-5</v>
      </c>
      <c r="T2275" s="297">
        <v>6.7768448827046899E-4</v>
      </c>
      <c r="U2275" s="298">
        <v>9.8339043312826016E-2</v>
      </c>
      <c r="V2275" s="295"/>
      <c r="W2275" s="295"/>
      <c r="X2275" s="295"/>
      <c r="Y2275" s="313"/>
      <c r="Z2275" s="313"/>
      <c r="AA2275" s="301"/>
      <c r="AB2275" s="295"/>
    </row>
    <row r="2276" spans="1:28" ht="15">
      <c r="A2276" s="247" t="s">
        <v>6825</v>
      </c>
      <c r="B2276" s="287" t="s">
        <v>6826</v>
      </c>
      <c r="C2276" s="287" t="s">
        <v>6827</v>
      </c>
      <c r="D2276" s="305">
        <v>45</v>
      </c>
      <c r="E2276" s="287" t="s">
        <v>41</v>
      </c>
      <c r="F2276" s="289">
        <v>43707</v>
      </c>
      <c r="G2276" s="290" t="s">
        <v>666</v>
      </c>
      <c r="H2276" s="290" t="s">
        <v>2683</v>
      </c>
      <c r="I2276" s="291">
        <v>65.849689999999995</v>
      </c>
      <c r="J2276" s="291">
        <v>1</v>
      </c>
      <c r="K2276" s="290" t="s">
        <v>438</v>
      </c>
      <c r="L2276" s="292">
        <v>34.18</v>
      </c>
      <c r="M2276" s="293" t="s">
        <v>2684</v>
      </c>
      <c r="N2276" s="293" t="s">
        <v>2685</v>
      </c>
      <c r="O2276" s="294" t="s">
        <v>450</v>
      </c>
      <c r="P2276" s="295">
        <v>-3.495139</v>
      </c>
      <c r="Q2276" s="295" t="s">
        <v>447</v>
      </c>
      <c r="R2276" s="296">
        <v>0</v>
      </c>
      <c r="S2276" s="297">
        <v>1.4024575609605181E-4</v>
      </c>
      <c r="T2276" s="297">
        <v>3.5194718778909235E-4</v>
      </c>
      <c r="U2276" s="298">
        <v>0.39848523006268599</v>
      </c>
      <c r="V2276" s="295"/>
      <c r="W2276" s="295"/>
      <c r="X2276" s="295"/>
      <c r="Y2276" s="313"/>
      <c r="Z2276" s="313"/>
      <c r="AA2276" s="301"/>
      <c r="AB2276" s="295"/>
    </row>
    <row r="2277" spans="1:28" ht="15">
      <c r="A2277" s="247" t="s">
        <v>6828</v>
      </c>
      <c r="B2277" s="287" t="s">
        <v>6829</v>
      </c>
      <c r="C2277" s="287" t="s">
        <v>6830</v>
      </c>
      <c r="D2277" s="305">
        <v>46</v>
      </c>
      <c r="E2277" s="287" t="s">
        <v>41</v>
      </c>
      <c r="F2277" s="289">
        <v>43707</v>
      </c>
      <c r="G2277" s="290" t="s">
        <v>666</v>
      </c>
      <c r="H2277" s="290" t="s">
        <v>1016</v>
      </c>
      <c r="I2277" s="291">
        <v>79.734740000000002</v>
      </c>
      <c r="J2277" s="291">
        <v>1</v>
      </c>
      <c r="K2277" s="290" t="s">
        <v>438</v>
      </c>
      <c r="L2277" s="292">
        <v>26.31</v>
      </c>
      <c r="M2277" s="293" t="s">
        <v>1017</v>
      </c>
      <c r="N2277" s="293" t="s">
        <v>1018</v>
      </c>
      <c r="O2277" s="294" t="s">
        <v>450</v>
      </c>
      <c r="P2277" s="295">
        <v>-2.8728842999999999</v>
      </c>
      <c r="Q2277" s="295" t="s">
        <v>447</v>
      </c>
      <c r="R2277" s="296">
        <v>0</v>
      </c>
      <c r="S2277" s="297">
        <v>6.847871339010093E-5</v>
      </c>
      <c r="T2277" s="297">
        <v>7.9210519946699162E-4</v>
      </c>
      <c r="U2277" s="298">
        <v>8.6451538805931746E-2</v>
      </c>
      <c r="V2277" s="295"/>
      <c r="W2277" s="295"/>
      <c r="X2277" s="295"/>
      <c r="Y2277" s="313"/>
      <c r="Z2277" s="313"/>
      <c r="AA2277" s="301"/>
      <c r="AB2277" s="295"/>
    </row>
    <row r="2278" spans="1:28" ht="15">
      <c r="A2278" s="247" t="s">
        <v>6831</v>
      </c>
      <c r="B2278" s="287" t="s">
        <v>6832</v>
      </c>
      <c r="C2278" s="287" t="s">
        <v>6833</v>
      </c>
      <c r="D2278" s="305">
        <v>47</v>
      </c>
      <c r="E2278" s="287" t="s">
        <v>41</v>
      </c>
      <c r="F2278" s="289">
        <v>43707</v>
      </c>
      <c r="G2278" s="290" t="s">
        <v>666</v>
      </c>
      <c r="H2278" s="290" t="s">
        <v>1025</v>
      </c>
      <c r="I2278" s="291">
        <v>65.359520000000003</v>
      </c>
      <c r="J2278" s="291">
        <v>1</v>
      </c>
      <c r="K2278" s="290" t="s">
        <v>438</v>
      </c>
      <c r="L2278" s="292">
        <v>159.72</v>
      </c>
      <c r="M2278" s="293" t="s">
        <v>1026</v>
      </c>
      <c r="N2278" s="293" t="s">
        <v>1027</v>
      </c>
      <c r="O2278" s="294" t="s">
        <v>450</v>
      </c>
      <c r="P2278" s="295">
        <v>-1.0342716999999999</v>
      </c>
      <c r="Q2278" s="295" t="s">
        <v>280</v>
      </c>
      <c r="R2278" s="296">
        <v>0</v>
      </c>
      <c r="S2278" s="297">
        <v>7.7201827877413569E-4</v>
      </c>
      <c r="T2278" s="297">
        <v>2.0737626386950004E-3</v>
      </c>
      <c r="U2278" s="298">
        <v>0.37227899874787967</v>
      </c>
      <c r="V2278" s="295"/>
      <c r="W2278" s="295"/>
      <c r="X2278" s="295"/>
      <c r="Y2278" s="313"/>
      <c r="Z2278" s="313"/>
      <c r="AA2278" s="301"/>
      <c r="AB2278" s="295"/>
    </row>
    <row r="2279" spans="1:28" ht="15">
      <c r="A2279" s="247" t="s">
        <v>6834</v>
      </c>
      <c r="B2279" s="287" t="s">
        <v>6835</v>
      </c>
      <c r="C2279" s="287" t="s">
        <v>6836</v>
      </c>
      <c r="D2279" s="305">
        <v>48</v>
      </c>
      <c r="E2279" s="287" t="s">
        <v>41</v>
      </c>
      <c r="F2279" s="289">
        <v>43707</v>
      </c>
      <c r="G2279" s="290" t="s">
        <v>666</v>
      </c>
      <c r="H2279" s="290" t="s">
        <v>795</v>
      </c>
      <c r="I2279" s="291">
        <v>65.36636</v>
      </c>
      <c r="J2279" s="291">
        <v>1</v>
      </c>
      <c r="K2279" s="290" t="s">
        <v>438</v>
      </c>
      <c r="L2279" s="292">
        <v>50.75</v>
      </c>
      <c r="M2279" s="293" t="s">
        <v>796</v>
      </c>
      <c r="N2279" s="293" t="s">
        <v>797</v>
      </c>
      <c r="O2279" s="294" t="s">
        <v>450</v>
      </c>
      <c r="P2279" s="295">
        <v>-3.6407769000000001</v>
      </c>
      <c r="Q2279" s="295" t="s">
        <v>280</v>
      </c>
      <c r="R2279" s="296">
        <v>0</v>
      </c>
      <c r="S2279" s="297">
        <v>3.5715175053193445E-4</v>
      </c>
      <c r="T2279" s="297">
        <v>4.5341765887183211E-4</v>
      </c>
      <c r="U2279" s="298">
        <v>0.78768822418733975</v>
      </c>
      <c r="V2279" s="295"/>
      <c r="W2279" s="295"/>
      <c r="X2279" s="295"/>
      <c r="Y2279" s="313"/>
      <c r="Z2279" s="313"/>
      <c r="AA2279" s="301"/>
      <c r="AB2279" s="295"/>
    </row>
    <row r="2280" spans="1:28" ht="15">
      <c r="A2280" s="247" t="s">
        <v>6837</v>
      </c>
      <c r="B2280" s="287" t="s">
        <v>6838</v>
      </c>
      <c r="C2280" s="287" t="s">
        <v>6839</v>
      </c>
      <c r="D2280" s="305">
        <v>49</v>
      </c>
      <c r="E2280" s="287" t="s">
        <v>41</v>
      </c>
      <c r="F2280" s="289">
        <v>43707</v>
      </c>
      <c r="G2280" s="290" t="s">
        <v>666</v>
      </c>
      <c r="H2280" s="290" t="s">
        <v>800</v>
      </c>
      <c r="I2280" s="291">
        <v>76.3215</v>
      </c>
      <c r="J2280" s="291">
        <v>1</v>
      </c>
      <c r="K2280" s="290" t="s">
        <v>438</v>
      </c>
      <c r="L2280" s="292">
        <v>50.21</v>
      </c>
      <c r="M2280" s="293" t="s">
        <v>801</v>
      </c>
      <c r="N2280" s="293" t="s">
        <v>802</v>
      </c>
      <c r="O2280" s="294" t="s">
        <v>450</v>
      </c>
      <c r="P2280" s="295">
        <v>-3.7356913</v>
      </c>
      <c r="Q2280" s="295" t="s">
        <v>280</v>
      </c>
      <c r="R2280" s="296">
        <v>0</v>
      </c>
      <c r="S2280" s="297">
        <v>1.4285049559201869E-5</v>
      </c>
      <c r="T2280" s="297">
        <v>5.0045452084668317E-4</v>
      </c>
      <c r="U2280" s="298">
        <v>2.8544151294775031E-2</v>
      </c>
      <c r="V2280" s="295"/>
      <c r="W2280" s="295"/>
      <c r="X2280" s="295"/>
      <c r="Y2280" s="313"/>
      <c r="Z2280" s="313"/>
      <c r="AA2280" s="301"/>
      <c r="AB2280" s="295"/>
    </row>
    <row r="2281" spans="1:28" ht="15">
      <c r="A2281" s="247" t="s">
        <v>176</v>
      </c>
      <c r="B2281" s="287" t="s">
        <v>6840</v>
      </c>
      <c r="C2281" s="287" t="s">
        <v>6841</v>
      </c>
      <c r="D2281" s="305">
        <v>50</v>
      </c>
      <c r="E2281" s="287" t="s">
        <v>41</v>
      </c>
      <c r="F2281" s="289">
        <v>43707</v>
      </c>
      <c r="G2281" s="290" t="s">
        <v>666</v>
      </c>
      <c r="H2281" s="290" t="s">
        <v>810</v>
      </c>
      <c r="I2281" s="291">
        <v>64.858279999999993</v>
      </c>
      <c r="J2281" s="291">
        <v>3</v>
      </c>
      <c r="K2281" s="290" t="s">
        <v>438</v>
      </c>
      <c r="L2281" s="292">
        <v>19.47</v>
      </c>
      <c r="M2281" s="293" t="s">
        <v>811</v>
      </c>
      <c r="N2281" s="293" t="s">
        <v>812</v>
      </c>
      <c r="O2281" s="294" t="s">
        <v>450</v>
      </c>
      <c r="P2281" s="295">
        <v>-11.531103</v>
      </c>
      <c r="Q2281" s="295" t="s">
        <v>280</v>
      </c>
      <c r="R2281" s="296">
        <v>0</v>
      </c>
      <c r="S2281" s="297">
        <v>7.6593766574078876E-5</v>
      </c>
      <c r="T2281" s="297">
        <v>4.0024659407615127E-4</v>
      </c>
      <c r="U2281" s="298">
        <v>0.19136644185785645</v>
      </c>
      <c r="V2281" s="295"/>
      <c r="W2281" s="295"/>
      <c r="X2281" s="295"/>
      <c r="Y2281" s="313"/>
      <c r="Z2281" s="313"/>
      <c r="AA2281" s="301"/>
      <c r="AB2281" s="295"/>
    </row>
    <row r="2282" spans="1:28" ht="15">
      <c r="A2282" s="247" t="s">
        <v>176</v>
      </c>
      <c r="B2282" s="287" t="s">
        <v>6842</v>
      </c>
      <c r="C2282" s="287" t="s">
        <v>6843</v>
      </c>
      <c r="D2282" s="305">
        <v>1</v>
      </c>
      <c r="E2282" s="287" t="s">
        <v>40</v>
      </c>
      <c r="F2282" s="289">
        <v>43707</v>
      </c>
      <c r="G2282" s="290" t="s">
        <v>673</v>
      </c>
      <c r="H2282" s="290" t="s">
        <v>1042</v>
      </c>
      <c r="I2282" s="291">
        <v>0.67552579999999995</v>
      </c>
      <c r="J2282" s="291">
        <v>6</v>
      </c>
      <c r="K2282" s="290" t="s">
        <v>815</v>
      </c>
      <c r="L2282" s="292">
        <v>193.07</v>
      </c>
      <c r="M2282" s="293" t="s">
        <v>1043</v>
      </c>
      <c r="N2282" s="293" t="s">
        <v>1044</v>
      </c>
      <c r="O2282" s="294" t="s">
        <v>450</v>
      </c>
      <c r="P2282" s="295">
        <v>-31.817204</v>
      </c>
      <c r="Q2282" s="295" t="s">
        <v>484</v>
      </c>
      <c r="R2282" s="296">
        <v>0</v>
      </c>
      <c r="S2282" s="297">
        <v>1.9342567043272794E-4</v>
      </c>
      <c r="T2282" s="297">
        <v>3.6221327491062628E-4</v>
      </c>
      <c r="U2282" s="298">
        <v>0.53401044034196277</v>
      </c>
      <c r="V2282" s="295"/>
      <c r="W2282" s="295"/>
      <c r="X2282" s="295"/>
      <c r="Y2282" s="313"/>
      <c r="Z2282" s="313"/>
      <c r="AA2282" s="301"/>
      <c r="AB2282" s="295"/>
    </row>
    <row r="2283" spans="1:28" ht="15">
      <c r="A2283" s="247" t="s">
        <v>176</v>
      </c>
      <c r="B2283" s="287" t="s">
        <v>6844</v>
      </c>
      <c r="C2283" s="287" t="s">
        <v>6845</v>
      </c>
      <c r="D2283" s="305">
        <v>2</v>
      </c>
      <c r="E2283" s="287" t="s">
        <v>40</v>
      </c>
      <c r="F2283" s="289">
        <v>43707</v>
      </c>
      <c r="G2283" s="290" t="s">
        <v>673</v>
      </c>
      <c r="H2283" s="290" t="s">
        <v>461</v>
      </c>
      <c r="I2283" s="291">
        <v>0.78027827000000005</v>
      </c>
      <c r="J2283" s="291">
        <v>4</v>
      </c>
      <c r="K2283" s="290" t="s">
        <v>815</v>
      </c>
      <c r="L2283" s="292">
        <v>76.63</v>
      </c>
      <c r="M2283" s="293" t="s">
        <v>462</v>
      </c>
      <c r="N2283" s="293" t="s">
        <v>463</v>
      </c>
      <c r="O2283" s="294" t="s">
        <v>450</v>
      </c>
      <c r="P2283" s="295">
        <v>-7.7981176000000003</v>
      </c>
      <c r="Q2283" s="295" t="s">
        <v>408</v>
      </c>
      <c r="R2283" s="296">
        <v>0</v>
      </c>
      <c r="S2283" s="297">
        <v>9.5878858499395484E-6</v>
      </c>
      <c r="T2283" s="297">
        <v>1.6179489801680162E-4</v>
      </c>
      <c r="U2283" s="298">
        <v>5.9259506742566706E-2</v>
      </c>
      <c r="V2283" s="295"/>
      <c r="W2283" s="295"/>
      <c r="X2283" s="295"/>
      <c r="Y2283" s="313"/>
      <c r="Z2283" s="313"/>
      <c r="AA2283" s="301"/>
      <c r="AB2283" s="295"/>
    </row>
    <row r="2284" spans="1:28" ht="15">
      <c r="A2284" s="247" t="s">
        <v>176</v>
      </c>
      <c r="B2284" s="287" t="s">
        <v>6846</v>
      </c>
      <c r="C2284" s="287" t="s">
        <v>6847</v>
      </c>
      <c r="D2284" s="305">
        <v>3</v>
      </c>
      <c r="E2284" s="287" t="s">
        <v>40</v>
      </c>
      <c r="F2284" s="289">
        <v>43707</v>
      </c>
      <c r="G2284" s="290" t="s">
        <v>673</v>
      </c>
      <c r="H2284" s="290" t="s">
        <v>468</v>
      </c>
      <c r="I2284" s="291">
        <v>0.79582304000000004</v>
      </c>
      <c r="J2284" s="291">
        <v>5</v>
      </c>
      <c r="K2284" s="290" t="s">
        <v>815</v>
      </c>
      <c r="L2284" s="292">
        <v>61.73</v>
      </c>
      <c r="M2284" s="293" t="s">
        <v>469</v>
      </c>
      <c r="N2284" s="293" t="s">
        <v>470</v>
      </c>
      <c r="O2284" s="294" t="s">
        <v>450</v>
      </c>
      <c r="P2284" s="295">
        <v>-7.3602020000000001</v>
      </c>
      <c r="Q2284" s="295" t="s">
        <v>408</v>
      </c>
      <c r="R2284" s="296">
        <v>0</v>
      </c>
      <c r="S2284" s="297">
        <v>5.2439902777656462E-4</v>
      </c>
      <c r="T2284" s="297">
        <v>2.6893698970676804E-4</v>
      </c>
      <c r="U2284" s="298">
        <v>1.9498955065583812</v>
      </c>
      <c r="V2284" s="295"/>
      <c r="W2284" s="295"/>
      <c r="X2284" s="295"/>
      <c r="Y2284" s="313"/>
      <c r="Z2284" s="313"/>
      <c r="AA2284" s="301"/>
      <c r="AB2284" s="295"/>
    </row>
    <row r="2285" spans="1:28" ht="15">
      <c r="A2285" s="247" t="s">
        <v>6848</v>
      </c>
      <c r="B2285" s="287" t="s">
        <v>6849</v>
      </c>
      <c r="C2285" s="287" t="s">
        <v>6850</v>
      </c>
      <c r="D2285" s="305">
        <v>4</v>
      </c>
      <c r="E2285" s="287" t="s">
        <v>40</v>
      </c>
      <c r="F2285" s="289">
        <v>43707</v>
      </c>
      <c r="G2285" s="290" t="s">
        <v>673</v>
      </c>
      <c r="H2285" s="290" t="s">
        <v>1244</v>
      </c>
      <c r="I2285" s="291">
        <v>0.82414430000000005</v>
      </c>
      <c r="J2285" s="291">
        <v>1</v>
      </c>
      <c r="K2285" s="290" t="s">
        <v>815</v>
      </c>
      <c r="L2285" s="292">
        <v>100.76</v>
      </c>
      <c r="M2285" s="293" t="s">
        <v>1245</v>
      </c>
      <c r="N2285" s="293" t="s">
        <v>1246</v>
      </c>
      <c r="O2285" s="294" t="s">
        <v>450</v>
      </c>
      <c r="P2285" s="295">
        <v>-3.8661837999999999</v>
      </c>
      <c r="Q2285" s="295" t="s">
        <v>447</v>
      </c>
      <c r="R2285" s="296">
        <v>0</v>
      </c>
      <c r="S2285" s="297">
        <v>1.9726681292040436E-3</v>
      </c>
      <c r="T2285" s="297">
        <v>1.0949172262122977E-3</v>
      </c>
      <c r="U2285" s="298">
        <v>1.8016595976192591</v>
      </c>
      <c r="V2285" s="295"/>
      <c r="W2285" s="295"/>
      <c r="X2285" s="295"/>
      <c r="Y2285" s="313"/>
      <c r="Z2285" s="313"/>
      <c r="AA2285" s="301"/>
      <c r="AB2285" s="295"/>
    </row>
    <row r="2286" spans="1:28" ht="15">
      <c r="A2286" s="247" t="s">
        <v>176</v>
      </c>
      <c r="B2286" s="287" t="s">
        <v>6851</v>
      </c>
      <c r="C2286" s="287" t="s">
        <v>6852</v>
      </c>
      <c r="D2286" s="305">
        <v>5</v>
      </c>
      <c r="E2286" s="287" t="s">
        <v>40</v>
      </c>
      <c r="F2286" s="289">
        <v>43707</v>
      </c>
      <c r="G2286" s="290" t="s">
        <v>673</v>
      </c>
      <c r="H2286" s="290" t="s">
        <v>474</v>
      </c>
      <c r="I2286" s="291">
        <v>0.72936164999999997</v>
      </c>
      <c r="J2286" s="291">
        <v>2</v>
      </c>
      <c r="K2286" s="290" t="s">
        <v>815</v>
      </c>
      <c r="L2286" s="292">
        <v>183.11</v>
      </c>
      <c r="M2286" s="293" t="s">
        <v>475</v>
      </c>
      <c r="N2286" s="293" t="s">
        <v>476</v>
      </c>
      <c r="O2286" s="294" t="s">
        <v>450</v>
      </c>
      <c r="P2286" s="295">
        <v>-12.043243</v>
      </c>
      <c r="Q2286" s="295" t="s">
        <v>447</v>
      </c>
      <c r="R2286" s="296">
        <v>0</v>
      </c>
      <c r="S2286" s="297">
        <v>4.2679472250162193E-4</v>
      </c>
      <c r="T2286" s="297">
        <v>5.3954481151685327E-4</v>
      </c>
      <c r="U2286" s="298">
        <v>0.79102738714463672</v>
      </c>
      <c r="V2286" s="295"/>
      <c r="W2286" s="295"/>
      <c r="X2286" s="295"/>
      <c r="Y2286" s="313"/>
      <c r="Z2286" s="313"/>
      <c r="AA2286" s="301"/>
      <c r="AB2286" s="295"/>
    </row>
    <row r="2287" spans="1:28" ht="15">
      <c r="A2287" s="247" t="s">
        <v>6853</v>
      </c>
      <c r="B2287" s="287" t="s">
        <v>6854</v>
      </c>
      <c r="C2287" s="287" t="s">
        <v>6855</v>
      </c>
      <c r="D2287" s="305">
        <v>6</v>
      </c>
      <c r="E2287" s="287" t="s">
        <v>40</v>
      </c>
      <c r="F2287" s="289">
        <v>43707</v>
      </c>
      <c r="G2287" s="290" t="s">
        <v>673</v>
      </c>
      <c r="H2287" s="290" t="s">
        <v>2529</v>
      </c>
      <c r="I2287" s="291">
        <v>0.76507354000000005</v>
      </c>
      <c r="J2287" s="291">
        <v>1</v>
      </c>
      <c r="K2287" s="290" t="s">
        <v>815</v>
      </c>
      <c r="L2287" s="292">
        <v>122.95</v>
      </c>
      <c r="M2287" s="293" t="s">
        <v>2530</v>
      </c>
      <c r="N2287" s="293" t="s">
        <v>2531</v>
      </c>
      <c r="O2287" s="294" t="s">
        <v>450</v>
      </c>
      <c r="P2287" s="295">
        <v>-2.3642539999999999</v>
      </c>
      <c r="Q2287" s="295" t="s">
        <v>408</v>
      </c>
      <c r="R2287" s="296">
        <v>0</v>
      </c>
      <c r="S2287" s="297">
        <v>2.6972030172545233E-6</v>
      </c>
      <c r="T2287" s="297">
        <v>2.4906084484341073E-4</v>
      </c>
      <c r="U2287" s="298">
        <v>1.0829494370945002E-2</v>
      </c>
      <c r="V2287" s="295"/>
      <c r="W2287" s="295"/>
      <c r="X2287" s="295"/>
      <c r="Y2287" s="313"/>
      <c r="Z2287" s="313"/>
      <c r="AA2287" s="301"/>
      <c r="AB2287" s="295"/>
    </row>
    <row r="2288" spans="1:28" ht="15">
      <c r="A2288" s="247" t="s">
        <v>6856</v>
      </c>
      <c r="B2288" s="287" t="s">
        <v>6857</v>
      </c>
      <c r="C2288" s="287" t="s">
        <v>6858</v>
      </c>
      <c r="D2288" s="305">
        <v>7</v>
      </c>
      <c r="E2288" s="287" t="s">
        <v>40</v>
      </c>
      <c r="F2288" s="289">
        <v>43707</v>
      </c>
      <c r="G2288" s="290" t="s">
        <v>673</v>
      </c>
      <c r="H2288" s="290" t="s">
        <v>2838</v>
      </c>
      <c r="I2288" s="291">
        <v>0.80720749999999997</v>
      </c>
      <c r="J2288" s="291">
        <v>1</v>
      </c>
      <c r="K2288" s="290" t="s">
        <v>815</v>
      </c>
      <c r="L2288" s="292">
        <v>26.31</v>
      </c>
      <c r="M2288" s="293" t="s">
        <v>2839</v>
      </c>
      <c r="N2288" s="293" t="s">
        <v>2840</v>
      </c>
      <c r="O2288" s="294" t="s">
        <v>450</v>
      </c>
      <c r="P2288" s="295">
        <v>-6.1619162999999997</v>
      </c>
      <c r="Q2288" s="295" t="s">
        <v>280</v>
      </c>
      <c r="R2288" s="296">
        <v>0</v>
      </c>
      <c r="S2288" s="297">
        <v>9.4120902589821471E-4</v>
      </c>
      <c r="T2288" s="297">
        <v>4.2608492192363202E-4</v>
      </c>
      <c r="U2288" s="298">
        <v>2.2089705067453886</v>
      </c>
      <c r="V2288" s="295"/>
      <c r="W2288" s="295"/>
      <c r="X2288" s="295"/>
      <c r="Y2288" s="313"/>
      <c r="Z2288" s="313"/>
      <c r="AA2288" s="301"/>
      <c r="AB2288" s="295"/>
    </row>
    <row r="2289" spans="1:28" ht="15">
      <c r="A2289" s="247" t="s">
        <v>176</v>
      </c>
      <c r="B2289" s="287" t="s">
        <v>6859</v>
      </c>
      <c r="C2289" s="287" t="s">
        <v>6860</v>
      </c>
      <c r="D2289" s="305">
        <v>8</v>
      </c>
      <c r="E2289" s="287" t="s">
        <v>40</v>
      </c>
      <c r="F2289" s="289">
        <v>43707</v>
      </c>
      <c r="G2289" s="290" t="s">
        <v>673</v>
      </c>
      <c r="H2289" s="290" t="s">
        <v>822</v>
      </c>
      <c r="I2289" s="291">
        <v>0.71662559999999997</v>
      </c>
      <c r="J2289" s="291">
        <v>5</v>
      </c>
      <c r="K2289" s="290" t="s">
        <v>815</v>
      </c>
      <c r="L2289" s="292">
        <v>21.57</v>
      </c>
      <c r="M2289" s="293" t="s">
        <v>823</v>
      </c>
      <c r="N2289" s="293" t="s">
        <v>824</v>
      </c>
      <c r="O2289" s="294" t="s">
        <v>450</v>
      </c>
      <c r="P2289" s="295">
        <v>-9.9508580000000002</v>
      </c>
      <c r="Q2289" s="295" t="s">
        <v>484</v>
      </c>
      <c r="R2289" s="296">
        <v>0</v>
      </c>
      <c r="S2289" s="297">
        <v>8.6889280044590131E-4</v>
      </c>
      <c r="T2289" s="297">
        <v>3.292977766299422E-4</v>
      </c>
      <c r="U2289" s="298">
        <v>2.6386233437049422</v>
      </c>
      <c r="V2289" s="295"/>
      <c r="W2289" s="295"/>
      <c r="X2289" s="295"/>
      <c r="Y2289" s="313"/>
      <c r="Z2289" s="313"/>
      <c r="AA2289" s="301"/>
      <c r="AB2289" s="295"/>
    </row>
    <row r="2290" spans="1:28" ht="15">
      <c r="A2290" s="247" t="s">
        <v>176</v>
      </c>
      <c r="B2290" s="287" t="s">
        <v>6861</v>
      </c>
      <c r="C2290" s="287" t="s">
        <v>6862</v>
      </c>
      <c r="D2290" s="305">
        <v>9</v>
      </c>
      <c r="E2290" s="287" t="s">
        <v>40</v>
      </c>
      <c r="F2290" s="289">
        <v>43707</v>
      </c>
      <c r="G2290" s="290" t="s">
        <v>673</v>
      </c>
      <c r="H2290" s="290" t="s">
        <v>1282</v>
      </c>
      <c r="I2290" s="291">
        <v>0.81337320000000002</v>
      </c>
      <c r="J2290" s="291">
        <v>6</v>
      </c>
      <c r="K2290" s="290" t="s">
        <v>815</v>
      </c>
      <c r="L2290" s="292">
        <v>219.75</v>
      </c>
      <c r="M2290" s="293" t="s">
        <v>1283</v>
      </c>
      <c r="N2290" s="293" t="s">
        <v>1284</v>
      </c>
      <c r="O2290" s="294" t="s">
        <v>450</v>
      </c>
      <c r="P2290" s="295">
        <v>-0.100916624</v>
      </c>
      <c r="Q2290" s="295" t="s">
        <v>408</v>
      </c>
      <c r="R2290" s="296">
        <v>0</v>
      </c>
      <c r="S2290" s="297">
        <v>2.4689777176293295E-3</v>
      </c>
      <c r="T2290" s="297">
        <v>1.8540181993720766E-3</v>
      </c>
      <c r="U2290" s="298">
        <v>1.3316901195821751</v>
      </c>
      <c r="V2290" s="295"/>
      <c r="W2290" s="295"/>
      <c r="X2290" s="295"/>
      <c r="Y2290" s="313"/>
      <c r="Z2290" s="313"/>
      <c r="AA2290" s="301"/>
      <c r="AB2290" s="295"/>
    </row>
    <row r="2291" spans="1:28" ht="15">
      <c r="A2291" s="247" t="s">
        <v>176</v>
      </c>
      <c r="B2291" s="287" t="s">
        <v>6863</v>
      </c>
      <c r="C2291" s="287" t="s">
        <v>6864</v>
      </c>
      <c r="D2291" s="305">
        <v>10</v>
      </c>
      <c r="E2291" s="287" t="s">
        <v>40</v>
      </c>
      <c r="F2291" s="289">
        <v>43707</v>
      </c>
      <c r="G2291" s="290" t="s">
        <v>673</v>
      </c>
      <c r="H2291" s="290" t="s">
        <v>3296</v>
      </c>
      <c r="I2291" s="291">
        <v>0.71595249999999999</v>
      </c>
      <c r="J2291" s="291">
        <v>2</v>
      </c>
      <c r="K2291" s="290" t="s">
        <v>815</v>
      </c>
      <c r="L2291" s="292">
        <v>17.12</v>
      </c>
      <c r="M2291" s="293" t="s">
        <v>3297</v>
      </c>
      <c r="N2291" s="293" t="s">
        <v>3298</v>
      </c>
      <c r="O2291" s="294" t="s">
        <v>450</v>
      </c>
      <c r="P2291" s="295">
        <v>-8.8726579999999995</v>
      </c>
      <c r="Q2291" s="295" t="s">
        <v>484</v>
      </c>
      <c r="R2291" s="296">
        <v>0</v>
      </c>
      <c r="S2291" s="297">
        <v>2.821614214595545E-4</v>
      </c>
      <c r="T2291" s="297">
        <v>3.0179200372983003E-4</v>
      </c>
      <c r="U2291" s="298">
        <v>0.93495327236088999</v>
      </c>
      <c r="V2291" s="295"/>
      <c r="W2291" s="295"/>
      <c r="X2291" s="295"/>
      <c r="Y2291" s="313"/>
      <c r="Z2291" s="313"/>
      <c r="AA2291" s="301"/>
      <c r="AB2291" s="295"/>
    </row>
    <row r="2292" spans="1:28" ht="15">
      <c r="A2292" s="247" t="s">
        <v>176</v>
      </c>
      <c r="B2292" s="287" t="s">
        <v>6865</v>
      </c>
      <c r="C2292" s="287" t="s">
        <v>6866</v>
      </c>
      <c r="D2292" s="305">
        <v>11</v>
      </c>
      <c r="E2292" s="287" t="s">
        <v>40</v>
      </c>
      <c r="F2292" s="289">
        <v>43707</v>
      </c>
      <c r="G2292" s="290" t="s">
        <v>673</v>
      </c>
      <c r="H2292" s="290" t="s">
        <v>1317</v>
      </c>
      <c r="I2292" s="291">
        <v>0.81904065999999998</v>
      </c>
      <c r="J2292" s="291">
        <v>3</v>
      </c>
      <c r="K2292" s="290" t="s">
        <v>815</v>
      </c>
      <c r="L2292" s="292">
        <v>46.62</v>
      </c>
      <c r="M2292" s="293" t="s">
        <v>1318</v>
      </c>
      <c r="N2292" s="293" t="s">
        <v>1319</v>
      </c>
      <c r="O2292" s="294" t="s">
        <v>450</v>
      </c>
      <c r="P2292" s="295">
        <v>-6.0088340000000002</v>
      </c>
      <c r="Q2292" s="295" t="s">
        <v>408</v>
      </c>
      <c r="R2292" s="296">
        <v>0</v>
      </c>
      <c r="S2292" s="297">
        <v>1.028523888763216E-3</v>
      </c>
      <c r="T2292" s="297">
        <v>7.8265312647059519E-4</v>
      </c>
      <c r="U2292" s="298">
        <v>1.3141503610946839</v>
      </c>
      <c r="V2292" s="295"/>
      <c r="W2292" s="295"/>
      <c r="X2292" s="295"/>
      <c r="Y2292" s="313"/>
      <c r="Z2292" s="313"/>
      <c r="AA2292" s="301"/>
      <c r="AB2292" s="295"/>
    </row>
    <row r="2293" spans="1:28" ht="15">
      <c r="A2293" s="247" t="s">
        <v>176</v>
      </c>
      <c r="B2293" s="287" t="s">
        <v>6867</v>
      </c>
      <c r="C2293" s="287" t="s">
        <v>6868</v>
      </c>
      <c r="D2293" s="305">
        <v>12</v>
      </c>
      <c r="E2293" s="287" t="s">
        <v>40</v>
      </c>
      <c r="F2293" s="289">
        <v>43707</v>
      </c>
      <c r="G2293" s="290" t="s">
        <v>673</v>
      </c>
      <c r="H2293" s="290" t="s">
        <v>2547</v>
      </c>
      <c r="I2293" s="291">
        <v>0.66353713999999997</v>
      </c>
      <c r="J2293" s="291">
        <v>7</v>
      </c>
      <c r="K2293" s="290" t="s">
        <v>815</v>
      </c>
      <c r="L2293" s="292">
        <v>42.78</v>
      </c>
      <c r="M2293" s="293" t="s">
        <v>2548</v>
      </c>
      <c r="N2293" s="293" t="s">
        <v>2549</v>
      </c>
      <c r="O2293" s="294" t="s">
        <v>450</v>
      </c>
      <c r="P2293" s="295">
        <v>-14.071441</v>
      </c>
      <c r="Q2293" s="295" t="s">
        <v>484</v>
      </c>
      <c r="R2293" s="296">
        <v>0</v>
      </c>
      <c r="S2293" s="297">
        <v>1.239477091290422E-4</v>
      </c>
      <c r="T2293" s="297">
        <v>1.6366278026139344E-4</v>
      </c>
      <c r="U2293" s="298">
        <v>0.75733596197669106</v>
      </c>
      <c r="V2293" s="295"/>
      <c r="W2293" s="295"/>
      <c r="X2293" s="295"/>
      <c r="Y2293" s="313"/>
      <c r="Z2293" s="313"/>
      <c r="AA2293" s="301"/>
      <c r="AB2293" s="295"/>
    </row>
    <row r="2294" spans="1:28" ht="15">
      <c r="A2294" s="247" t="s">
        <v>6869</v>
      </c>
      <c r="B2294" s="287" t="s">
        <v>6870</v>
      </c>
      <c r="C2294" s="287" t="s">
        <v>6871</v>
      </c>
      <c r="D2294" s="305">
        <v>13</v>
      </c>
      <c r="E2294" s="287" t="s">
        <v>40</v>
      </c>
      <c r="F2294" s="289">
        <v>43707</v>
      </c>
      <c r="G2294" s="290" t="s">
        <v>673</v>
      </c>
      <c r="H2294" s="290" t="s">
        <v>4423</v>
      </c>
      <c r="I2294" s="291">
        <v>0.82804584999999997</v>
      </c>
      <c r="J2294" s="291">
        <v>1</v>
      </c>
      <c r="K2294" s="290" t="s">
        <v>815</v>
      </c>
      <c r="L2294" s="292">
        <v>61.65</v>
      </c>
      <c r="M2294" s="293" t="s">
        <v>4424</v>
      </c>
      <c r="N2294" s="293" t="s">
        <v>4425</v>
      </c>
      <c r="O2294" s="294" t="s">
        <v>450</v>
      </c>
      <c r="P2294" s="295">
        <v>-14.344257000000001</v>
      </c>
      <c r="Q2294" s="295" t="s">
        <v>404</v>
      </c>
      <c r="R2294" s="296">
        <v>0</v>
      </c>
      <c r="S2294" s="297">
        <v>8.0145832280239829E-5</v>
      </c>
      <c r="T2294" s="297">
        <v>3.8913308804209076E-4</v>
      </c>
      <c r="U2294" s="298">
        <v>0.2059599523738542</v>
      </c>
      <c r="V2294" s="295"/>
      <c r="W2294" s="295"/>
      <c r="X2294" s="295"/>
      <c r="Y2294" s="313"/>
      <c r="Z2294" s="313"/>
      <c r="AA2294" s="301"/>
      <c r="AB2294" s="295"/>
    </row>
    <row r="2295" spans="1:28" ht="15">
      <c r="A2295" s="247" t="s">
        <v>176</v>
      </c>
      <c r="B2295" s="287" t="s">
        <v>6872</v>
      </c>
      <c r="C2295" s="287" t="s">
        <v>6873</v>
      </c>
      <c r="D2295" s="305">
        <v>14</v>
      </c>
      <c r="E2295" s="287" t="s">
        <v>40</v>
      </c>
      <c r="F2295" s="289">
        <v>43707</v>
      </c>
      <c r="G2295" s="290" t="s">
        <v>673</v>
      </c>
      <c r="H2295" s="290" t="s">
        <v>2557</v>
      </c>
      <c r="I2295" s="291">
        <v>0.68679610000000002</v>
      </c>
      <c r="J2295" s="291">
        <v>3</v>
      </c>
      <c r="K2295" s="290" t="s">
        <v>815</v>
      </c>
      <c r="L2295" s="292">
        <v>73.150000000000006</v>
      </c>
      <c r="M2295" s="293" t="s">
        <v>2558</v>
      </c>
      <c r="N2295" s="293" t="s">
        <v>2559</v>
      </c>
      <c r="O2295" s="294" t="s">
        <v>450</v>
      </c>
      <c r="P2295" s="295">
        <v>-30.384927999999999</v>
      </c>
      <c r="Q2295" s="295" t="s">
        <v>456</v>
      </c>
      <c r="R2295" s="296">
        <v>0</v>
      </c>
      <c r="S2295" s="297">
        <v>1.9210088105865908E-3</v>
      </c>
      <c r="T2295" s="297">
        <v>5.9415456842947174E-4</v>
      </c>
      <c r="U2295" s="298">
        <v>3.2331802407316195</v>
      </c>
      <c r="V2295" s="295"/>
      <c r="W2295" s="295"/>
      <c r="X2295" s="295"/>
      <c r="Y2295" s="313"/>
      <c r="Z2295" s="313"/>
      <c r="AA2295" s="301"/>
      <c r="AB2295" s="295"/>
    </row>
    <row r="2296" spans="1:28" ht="15">
      <c r="A2296" s="247" t="s">
        <v>6874</v>
      </c>
      <c r="B2296" s="287" t="s">
        <v>6875</v>
      </c>
      <c r="C2296" s="287" t="s">
        <v>6876</v>
      </c>
      <c r="D2296" s="305">
        <v>15</v>
      </c>
      <c r="E2296" s="287" t="s">
        <v>40</v>
      </c>
      <c r="F2296" s="289">
        <v>43707</v>
      </c>
      <c r="G2296" s="290" t="s">
        <v>673</v>
      </c>
      <c r="H2296" s="290" t="s">
        <v>3025</v>
      </c>
      <c r="I2296" s="291">
        <v>0.83019569999999998</v>
      </c>
      <c r="J2296" s="291">
        <v>1</v>
      </c>
      <c r="K2296" s="290" t="s">
        <v>815</v>
      </c>
      <c r="L2296" s="292">
        <v>52.18</v>
      </c>
      <c r="M2296" s="293" t="s">
        <v>3026</v>
      </c>
      <c r="N2296" s="293" t="s">
        <v>3027</v>
      </c>
      <c r="O2296" s="294" t="s">
        <v>450</v>
      </c>
      <c r="P2296" s="295">
        <v>-9.7494960000000006</v>
      </c>
      <c r="Q2296" s="295" t="s">
        <v>484</v>
      </c>
      <c r="R2296" s="296">
        <v>0</v>
      </c>
      <c r="S2296" s="297">
        <v>1.4233767883890477E-3</v>
      </c>
      <c r="T2296" s="297">
        <v>2.4125738913164598E-3</v>
      </c>
      <c r="U2296" s="298">
        <v>0.58998267100219648</v>
      </c>
      <c r="V2296" s="295"/>
      <c r="W2296" s="295"/>
      <c r="X2296" s="295"/>
      <c r="Y2296" s="313"/>
      <c r="Z2296" s="313"/>
      <c r="AA2296" s="301"/>
      <c r="AB2296" s="295"/>
    </row>
    <row r="2297" spans="1:28" ht="15">
      <c r="A2297" s="247" t="s">
        <v>176</v>
      </c>
      <c r="B2297" s="287" t="s">
        <v>6877</v>
      </c>
      <c r="C2297" s="287" t="s">
        <v>6878</v>
      </c>
      <c r="D2297" s="305">
        <v>16</v>
      </c>
      <c r="E2297" s="287" t="s">
        <v>40</v>
      </c>
      <c r="F2297" s="289">
        <v>43707</v>
      </c>
      <c r="G2297" s="290" t="s">
        <v>673</v>
      </c>
      <c r="H2297" s="290" t="s">
        <v>2562</v>
      </c>
      <c r="I2297" s="291">
        <v>0.57881419999999995</v>
      </c>
      <c r="J2297" s="291">
        <v>4</v>
      </c>
      <c r="K2297" s="290" t="s">
        <v>815</v>
      </c>
      <c r="L2297" s="292">
        <v>33.22</v>
      </c>
      <c r="M2297" s="293" t="s">
        <v>2563</v>
      </c>
      <c r="N2297" s="293" t="s">
        <v>2564</v>
      </c>
      <c r="O2297" s="294" t="s">
        <v>450</v>
      </c>
      <c r="P2297" s="295">
        <v>-10.543303999999999</v>
      </c>
      <c r="Q2297" s="295" t="s">
        <v>447</v>
      </c>
      <c r="R2297" s="296">
        <v>0</v>
      </c>
      <c r="S2297" s="297">
        <v>2.2073458788111116E-4</v>
      </c>
      <c r="T2297" s="297">
        <v>3.8151836302835354E-4</v>
      </c>
      <c r="U2297" s="298">
        <v>0.57856871194613169</v>
      </c>
      <c r="V2297" s="295"/>
      <c r="W2297" s="295"/>
      <c r="X2297" s="295"/>
      <c r="Y2297" s="313"/>
      <c r="Z2297" s="313"/>
      <c r="AA2297" s="301"/>
      <c r="AB2297" s="295"/>
    </row>
    <row r="2298" spans="1:28" ht="15">
      <c r="A2298" s="247" t="s">
        <v>6879</v>
      </c>
      <c r="B2298" s="287" t="s">
        <v>6880</v>
      </c>
      <c r="C2298" s="287" t="s">
        <v>6881</v>
      </c>
      <c r="D2298" s="305">
        <v>17</v>
      </c>
      <c r="E2298" s="287" t="s">
        <v>40</v>
      </c>
      <c r="F2298" s="289">
        <v>43707</v>
      </c>
      <c r="G2298" s="290" t="s">
        <v>673</v>
      </c>
      <c r="H2298" s="290" t="s">
        <v>543</v>
      </c>
      <c r="I2298" s="291">
        <v>0.79607576000000002</v>
      </c>
      <c r="J2298" s="291">
        <v>1</v>
      </c>
      <c r="K2298" s="290" t="s">
        <v>815</v>
      </c>
      <c r="L2298" s="292">
        <v>21.99</v>
      </c>
      <c r="M2298" s="293" t="s">
        <v>544</v>
      </c>
      <c r="N2298" s="293" t="s">
        <v>545</v>
      </c>
      <c r="O2298" s="294" t="s">
        <v>450</v>
      </c>
      <c r="P2298" s="295">
        <v>-10.518521</v>
      </c>
      <c r="Q2298" s="295" t="s">
        <v>484</v>
      </c>
      <c r="R2298" s="296">
        <v>0</v>
      </c>
      <c r="S2298" s="297">
        <v>2.5896287985184021E-4</v>
      </c>
      <c r="T2298" s="297">
        <v>3.8110823352843374E-4</v>
      </c>
      <c r="U2298" s="298">
        <v>0.67949956749627527</v>
      </c>
      <c r="V2298" s="295"/>
      <c r="W2298" s="295"/>
      <c r="X2298" s="295"/>
      <c r="Y2298" s="313"/>
      <c r="Z2298" s="313"/>
      <c r="AA2298" s="301"/>
      <c r="AB2298" s="295"/>
    </row>
    <row r="2299" spans="1:28" ht="15">
      <c r="A2299" s="247" t="s">
        <v>176</v>
      </c>
      <c r="B2299" s="287" t="s">
        <v>6882</v>
      </c>
      <c r="C2299" s="287" t="s">
        <v>6883</v>
      </c>
      <c r="D2299" s="305">
        <v>18</v>
      </c>
      <c r="E2299" s="287" t="s">
        <v>40</v>
      </c>
      <c r="F2299" s="289">
        <v>43707</v>
      </c>
      <c r="G2299" s="290" t="s">
        <v>673</v>
      </c>
      <c r="H2299" s="290" t="s">
        <v>550</v>
      </c>
      <c r="I2299" s="291">
        <v>0.55611319999999997</v>
      </c>
      <c r="J2299" s="291">
        <v>3</v>
      </c>
      <c r="K2299" s="290" t="s">
        <v>815</v>
      </c>
      <c r="L2299" s="292">
        <v>67.930000000000007</v>
      </c>
      <c r="M2299" s="293" t="s">
        <v>551</v>
      </c>
      <c r="N2299" s="293" t="s">
        <v>552</v>
      </c>
      <c r="O2299" s="294" t="s">
        <v>450</v>
      </c>
      <c r="P2299" s="295">
        <v>-3.312093</v>
      </c>
      <c r="Q2299" s="295" t="s">
        <v>447</v>
      </c>
      <c r="R2299" s="296">
        <v>0</v>
      </c>
      <c r="S2299" s="297">
        <v>2.5000632214030954E-3</v>
      </c>
      <c r="T2299" s="297">
        <v>2.0923734237602676E-3</v>
      </c>
      <c r="U2299" s="298">
        <v>1.1948456202957101</v>
      </c>
      <c r="V2299" s="295"/>
      <c r="W2299" s="295"/>
      <c r="X2299" s="295"/>
      <c r="Y2299" s="313"/>
      <c r="Z2299" s="313"/>
      <c r="AA2299" s="301"/>
      <c r="AB2299" s="295"/>
    </row>
    <row r="2300" spans="1:28" ht="15">
      <c r="A2300" s="247" t="s">
        <v>176</v>
      </c>
      <c r="B2300" s="287" t="s">
        <v>6884</v>
      </c>
      <c r="C2300" s="287" t="s">
        <v>6885</v>
      </c>
      <c r="D2300" s="305">
        <v>19</v>
      </c>
      <c r="E2300" s="287" t="s">
        <v>40</v>
      </c>
      <c r="F2300" s="289">
        <v>43707</v>
      </c>
      <c r="G2300" s="290" t="s">
        <v>673</v>
      </c>
      <c r="H2300" s="290" t="s">
        <v>2305</v>
      </c>
      <c r="I2300" s="291">
        <v>0.80444914000000001</v>
      </c>
      <c r="J2300" s="291">
        <v>2</v>
      </c>
      <c r="K2300" s="290" t="s">
        <v>815</v>
      </c>
      <c r="L2300" s="292">
        <v>74.19</v>
      </c>
      <c r="M2300" s="293" t="s">
        <v>2306</v>
      </c>
      <c r="N2300" s="293" t="s">
        <v>2307</v>
      </c>
      <c r="O2300" s="294" t="s">
        <v>450</v>
      </c>
      <c r="P2300" s="295">
        <v>-9.6680220000000006</v>
      </c>
      <c r="Q2300" s="295" t="s">
        <v>484</v>
      </c>
      <c r="R2300" s="296">
        <v>0</v>
      </c>
      <c r="S2300" s="297">
        <v>4.3565442590616336E-3</v>
      </c>
      <c r="T2300" s="297">
        <v>1.7628887539072947E-3</v>
      </c>
      <c r="U2300" s="298">
        <v>2.471253077884648</v>
      </c>
      <c r="V2300" s="295"/>
      <c r="W2300" s="295"/>
      <c r="X2300" s="295"/>
      <c r="Y2300" s="313"/>
      <c r="Z2300" s="313"/>
      <c r="AA2300" s="301"/>
      <c r="AB2300" s="295"/>
    </row>
    <row r="2301" spans="1:28" ht="15">
      <c r="A2301" s="247" t="s">
        <v>6886</v>
      </c>
      <c r="B2301" s="287" t="s">
        <v>6887</v>
      </c>
      <c r="C2301" s="287" t="s">
        <v>6888</v>
      </c>
      <c r="D2301" s="305">
        <v>20</v>
      </c>
      <c r="E2301" s="287" t="s">
        <v>40</v>
      </c>
      <c r="F2301" s="289">
        <v>43707</v>
      </c>
      <c r="G2301" s="290" t="s">
        <v>673</v>
      </c>
      <c r="H2301" s="290" t="s">
        <v>2891</v>
      </c>
      <c r="I2301" s="291">
        <v>0.81393599999999999</v>
      </c>
      <c r="J2301" s="291">
        <v>1</v>
      </c>
      <c r="K2301" s="290" t="s">
        <v>815</v>
      </c>
      <c r="L2301" s="292">
        <v>26.28</v>
      </c>
      <c r="M2301" s="293" t="s">
        <v>2892</v>
      </c>
      <c r="N2301" s="293" t="s">
        <v>2893</v>
      </c>
      <c r="O2301" s="294" t="s">
        <v>450</v>
      </c>
      <c r="P2301" s="295">
        <v>-7.0793809999999997</v>
      </c>
      <c r="Q2301" s="295" t="s">
        <v>408</v>
      </c>
      <c r="R2301" s="296">
        <v>0</v>
      </c>
      <c r="S2301" s="297">
        <v>6.9702156039711972E-5</v>
      </c>
      <c r="T2301" s="297">
        <v>3.2567654102588631E-4</v>
      </c>
      <c r="U2301" s="298">
        <v>0.21402264903744392</v>
      </c>
      <c r="V2301" s="295"/>
      <c r="W2301" s="295"/>
      <c r="X2301" s="295"/>
      <c r="Y2301" s="313"/>
      <c r="Z2301" s="313"/>
      <c r="AA2301" s="301"/>
      <c r="AB2301" s="295"/>
    </row>
    <row r="2302" spans="1:28" ht="15">
      <c r="A2302" s="247" t="s">
        <v>6889</v>
      </c>
      <c r="B2302" s="287" t="s">
        <v>6890</v>
      </c>
      <c r="C2302" s="287" t="s">
        <v>6891</v>
      </c>
      <c r="D2302" s="305">
        <v>21</v>
      </c>
      <c r="E2302" s="287" t="s">
        <v>40</v>
      </c>
      <c r="F2302" s="289">
        <v>43707</v>
      </c>
      <c r="G2302" s="290" t="s">
        <v>673</v>
      </c>
      <c r="H2302" s="290" t="s">
        <v>597</v>
      </c>
      <c r="I2302" s="291">
        <v>0.80580454999999995</v>
      </c>
      <c r="J2302" s="291">
        <v>1</v>
      </c>
      <c r="K2302" s="290" t="s">
        <v>815</v>
      </c>
      <c r="L2302" s="292">
        <v>9.19</v>
      </c>
      <c r="M2302" s="293" t="s">
        <v>598</v>
      </c>
      <c r="N2302" s="293" t="s">
        <v>599</v>
      </c>
      <c r="O2302" s="294" t="s">
        <v>450</v>
      </c>
      <c r="P2302" s="295">
        <v>-8.8607610000000001</v>
      </c>
      <c r="Q2302" s="295" t="s">
        <v>456</v>
      </c>
      <c r="R2302" s="296">
        <v>0</v>
      </c>
      <c r="S2302" s="297">
        <v>6.9823718873783492E-4</v>
      </c>
      <c r="T2302" s="297">
        <v>5.4231368311438136E-4</v>
      </c>
      <c r="U2302" s="298">
        <v>1.2875153448609689</v>
      </c>
      <c r="V2302" s="295"/>
      <c r="W2302" s="295"/>
      <c r="X2302" s="295"/>
      <c r="Y2302" s="313"/>
      <c r="Z2302" s="313"/>
      <c r="AA2302" s="301"/>
      <c r="AB2302" s="295"/>
    </row>
    <row r="2303" spans="1:28" ht="15">
      <c r="A2303" s="247" t="s">
        <v>176</v>
      </c>
      <c r="B2303" s="287" t="s">
        <v>6892</v>
      </c>
      <c r="C2303" s="287" t="s">
        <v>6893</v>
      </c>
      <c r="D2303" s="305">
        <v>22</v>
      </c>
      <c r="E2303" s="287" t="s">
        <v>40</v>
      </c>
      <c r="F2303" s="289">
        <v>43707</v>
      </c>
      <c r="G2303" s="290" t="s">
        <v>673</v>
      </c>
      <c r="H2303" s="290" t="s">
        <v>2584</v>
      </c>
      <c r="I2303" s="291">
        <v>0.68715510000000002</v>
      </c>
      <c r="J2303" s="291">
        <v>4</v>
      </c>
      <c r="K2303" s="290" t="s">
        <v>815</v>
      </c>
      <c r="L2303" s="292">
        <v>15.79</v>
      </c>
      <c r="M2303" s="293" t="s">
        <v>2585</v>
      </c>
      <c r="N2303" s="293" t="s">
        <v>2586</v>
      </c>
      <c r="O2303" s="294" t="s">
        <v>450</v>
      </c>
      <c r="P2303" s="295">
        <v>-8.4615345000000008</v>
      </c>
      <c r="Q2303" s="295" t="s">
        <v>399</v>
      </c>
      <c r="R2303" s="296">
        <v>0</v>
      </c>
      <c r="S2303" s="297">
        <v>2.0917278155687356E-4</v>
      </c>
      <c r="T2303" s="297">
        <v>1.5162809805230925E-4</v>
      </c>
      <c r="U2303" s="298">
        <v>1.3795120049894203</v>
      </c>
      <c r="V2303" s="295"/>
      <c r="W2303" s="295"/>
      <c r="X2303" s="295"/>
      <c r="Y2303" s="313"/>
      <c r="Z2303" s="313"/>
      <c r="AA2303" s="301"/>
      <c r="AB2303" s="295"/>
    </row>
    <row r="2304" spans="1:28" ht="15">
      <c r="A2304" s="247" t="s">
        <v>176</v>
      </c>
      <c r="B2304" s="287" t="s">
        <v>6894</v>
      </c>
      <c r="C2304" s="287" t="s">
        <v>6895</v>
      </c>
      <c r="D2304" s="305">
        <v>23</v>
      </c>
      <c r="E2304" s="287" t="s">
        <v>40</v>
      </c>
      <c r="F2304" s="289">
        <v>43707</v>
      </c>
      <c r="G2304" s="290" t="s">
        <v>673</v>
      </c>
      <c r="H2304" s="290" t="s">
        <v>2589</v>
      </c>
      <c r="I2304" s="291">
        <v>0.70300079999999998</v>
      </c>
      <c r="J2304" s="291">
        <v>14</v>
      </c>
      <c r="K2304" s="290" t="s">
        <v>815</v>
      </c>
      <c r="L2304" s="292">
        <v>18.84</v>
      </c>
      <c r="M2304" s="293" t="s">
        <v>2590</v>
      </c>
      <c r="N2304" s="293" t="s">
        <v>2591</v>
      </c>
      <c r="O2304" s="294" t="s">
        <v>450</v>
      </c>
      <c r="P2304" s="295">
        <v>-14.565218</v>
      </c>
      <c r="Q2304" s="295" t="s">
        <v>484</v>
      </c>
      <c r="R2304" s="296">
        <v>0</v>
      </c>
      <c r="S2304" s="297">
        <v>9.3028835656197768E-4</v>
      </c>
      <c r="T2304" s="297">
        <v>6.55686017447374E-4</v>
      </c>
      <c r="U2304" s="298">
        <v>1.4188015785110799</v>
      </c>
      <c r="V2304" s="295"/>
      <c r="W2304" s="295"/>
      <c r="X2304" s="295"/>
      <c r="Y2304" s="313"/>
      <c r="Z2304" s="313"/>
      <c r="AA2304" s="301"/>
      <c r="AB2304" s="295"/>
    </row>
    <row r="2305" spans="1:28" ht="15">
      <c r="A2305" s="247" t="s">
        <v>176</v>
      </c>
      <c r="B2305" s="287" t="s">
        <v>6896</v>
      </c>
      <c r="C2305" s="287" t="s">
        <v>6897</v>
      </c>
      <c r="D2305" s="305">
        <v>24</v>
      </c>
      <c r="E2305" s="287" t="s">
        <v>40</v>
      </c>
      <c r="F2305" s="289">
        <v>43707</v>
      </c>
      <c r="G2305" s="290" t="s">
        <v>673</v>
      </c>
      <c r="H2305" s="290" t="s">
        <v>612</v>
      </c>
      <c r="I2305" s="291">
        <v>0.70865834000000005</v>
      </c>
      <c r="J2305" s="291">
        <v>3</v>
      </c>
      <c r="K2305" s="290" t="s">
        <v>815</v>
      </c>
      <c r="L2305" s="292">
        <v>37.590000000000003</v>
      </c>
      <c r="M2305" s="293" t="s">
        <v>613</v>
      </c>
      <c r="N2305" s="293" t="s">
        <v>614</v>
      </c>
      <c r="O2305" s="294" t="s">
        <v>450</v>
      </c>
      <c r="P2305" s="295">
        <v>-12.439614000000001</v>
      </c>
      <c r="Q2305" s="295" t="s">
        <v>484</v>
      </c>
      <c r="R2305" s="296">
        <v>0</v>
      </c>
      <c r="S2305" s="297">
        <v>1.3885031656413627E-4</v>
      </c>
      <c r="T2305" s="297">
        <v>1.7339585568412589E-4</v>
      </c>
      <c r="U2305" s="298">
        <v>0.80077067595594098</v>
      </c>
      <c r="V2305" s="295"/>
      <c r="W2305" s="295"/>
      <c r="X2305" s="295"/>
      <c r="Y2305" s="313"/>
      <c r="Z2305" s="313"/>
      <c r="AA2305" s="301"/>
      <c r="AB2305" s="295"/>
    </row>
    <row r="2306" spans="1:28" ht="15">
      <c r="A2306" s="247" t="s">
        <v>6898</v>
      </c>
      <c r="B2306" s="287" t="s">
        <v>6899</v>
      </c>
      <c r="C2306" s="287" t="s">
        <v>6900</v>
      </c>
      <c r="D2306" s="305">
        <v>25</v>
      </c>
      <c r="E2306" s="287" t="s">
        <v>40</v>
      </c>
      <c r="F2306" s="289">
        <v>43707</v>
      </c>
      <c r="G2306" s="290" t="s">
        <v>673</v>
      </c>
      <c r="H2306" s="290" t="s">
        <v>3217</v>
      </c>
      <c r="I2306" s="291">
        <v>0.81413199999999997</v>
      </c>
      <c r="J2306" s="291">
        <v>1</v>
      </c>
      <c r="K2306" s="290" t="s">
        <v>815</v>
      </c>
      <c r="L2306" s="292">
        <v>109.75</v>
      </c>
      <c r="M2306" s="293" t="s">
        <v>3218</v>
      </c>
      <c r="N2306" s="293" t="s">
        <v>3219</v>
      </c>
      <c r="O2306" s="294" t="s">
        <v>450</v>
      </c>
      <c r="P2306" s="295">
        <v>-15.584415</v>
      </c>
      <c r="Q2306" s="295" t="s">
        <v>404</v>
      </c>
      <c r="R2306" s="296">
        <v>0</v>
      </c>
      <c r="S2306" s="297">
        <v>4.0933379425952599E-4</v>
      </c>
      <c r="T2306" s="297">
        <v>4.5701737400259288E-4</v>
      </c>
      <c r="U2306" s="298">
        <v>0.89566352953838391</v>
      </c>
      <c r="V2306" s="295"/>
      <c r="W2306" s="295"/>
      <c r="X2306" s="295"/>
      <c r="Y2306" s="313"/>
      <c r="Z2306" s="313"/>
      <c r="AA2306" s="301"/>
      <c r="AB2306" s="295"/>
    </row>
    <row r="2307" spans="1:28" ht="15">
      <c r="A2307" s="247" t="s">
        <v>176</v>
      </c>
      <c r="B2307" s="287" t="s">
        <v>6901</v>
      </c>
      <c r="C2307" s="287" t="s">
        <v>6902</v>
      </c>
      <c r="D2307" s="305">
        <v>26</v>
      </c>
      <c r="E2307" s="287" t="s">
        <v>40</v>
      </c>
      <c r="F2307" s="289">
        <v>43707</v>
      </c>
      <c r="G2307" s="290" t="s">
        <v>673</v>
      </c>
      <c r="H2307" s="290" t="s">
        <v>3363</v>
      </c>
      <c r="I2307" s="291">
        <v>0.77578610000000003</v>
      </c>
      <c r="J2307" s="291">
        <v>4</v>
      </c>
      <c r="K2307" s="290" t="s">
        <v>815</v>
      </c>
      <c r="L2307" s="292">
        <v>47.26</v>
      </c>
      <c r="M2307" s="293" t="s">
        <v>3364</v>
      </c>
      <c r="N2307" s="293" t="s">
        <v>3365</v>
      </c>
      <c r="O2307" s="294" t="s">
        <v>450</v>
      </c>
      <c r="P2307" s="295">
        <v>-6.1269939999999998</v>
      </c>
      <c r="Q2307" s="295" t="s">
        <v>408</v>
      </c>
      <c r="R2307" s="296">
        <v>0</v>
      </c>
      <c r="S2307" s="297">
        <v>4.6570820702371408E-5</v>
      </c>
      <c r="T2307" s="297">
        <v>3.0992932102769653E-4</v>
      </c>
      <c r="U2307" s="298">
        <v>0.15026271327910162</v>
      </c>
      <c r="V2307" s="295"/>
      <c r="W2307" s="295"/>
      <c r="X2307" s="295"/>
      <c r="Y2307" s="313"/>
      <c r="Z2307" s="313"/>
      <c r="AA2307" s="301"/>
      <c r="AB2307" s="295"/>
    </row>
    <row r="2308" spans="1:28" ht="15">
      <c r="A2308" s="247" t="s">
        <v>176</v>
      </c>
      <c r="B2308" s="287" t="s">
        <v>6903</v>
      </c>
      <c r="C2308" s="287" t="s">
        <v>6904</v>
      </c>
      <c r="D2308" s="305">
        <v>27</v>
      </c>
      <c r="E2308" s="287" t="s">
        <v>40</v>
      </c>
      <c r="F2308" s="289">
        <v>43707</v>
      </c>
      <c r="G2308" s="290" t="s">
        <v>673</v>
      </c>
      <c r="H2308" s="290" t="s">
        <v>938</v>
      </c>
      <c r="I2308" s="291">
        <v>0.69850639999999997</v>
      </c>
      <c r="J2308" s="291">
        <v>7</v>
      </c>
      <c r="K2308" s="290" t="s">
        <v>815</v>
      </c>
      <c r="L2308" s="292">
        <v>25.52</v>
      </c>
      <c r="M2308" s="293" t="s">
        <v>939</v>
      </c>
      <c r="N2308" s="293" t="s">
        <v>940</v>
      </c>
      <c r="O2308" s="294" t="s">
        <v>450</v>
      </c>
      <c r="P2308" s="295">
        <v>-3.5613774999999999</v>
      </c>
      <c r="Q2308" s="295" t="s">
        <v>280</v>
      </c>
      <c r="R2308" s="296">
        <v>0</v>
      </c>
      <c r="S2308" s="297">
        <v>1.3984266085628947E-4</v>
      </c>
      <c r="T2308" s="297">
        <v>6.6722942488973286E-4</v>
      </c>
      <c r="U2308" s="298">
        <v>0.20958707101294288</v>
      </c>
      <c r="V2308" s="295"/>
      <c r="W2308" s="295"/>
      <c r="X2308" s="295"/>
      <c r="Y2308" s="313"/>
      <c r="Z2308" s="313"/>
      <c r="AA2308" s="301"/>
      <c r="AB2308" s="295"/>
    </row>
    <row r="2309" spans="1:28" ht="15">
      <c r="A2309" s="247" t="s">
        <v>6905</v>
      </c>
      <c r="B2309" s="287" t="s">
        <v>6906</v>
      </c>
      <c r="C2309" s="287" t="s">
        <v>6907</v>
      </c>
      <c r="D2309" s="305">
        <v>28</v>
      </c>
      <c r="E2309" s="287" t="s">
        <v>40</v>
      </c>
      <c r="F2309" s="289">
        <v>43707</v>
      </c>
      <c r="G2309" s="290" t="s">
        <v>673</v>
      </c>
      <c r="H2309" s="290" t="s">
        <v>2603</v>
      </c>
      <c r="I2309" s="291">
        <v>0.63297325000000004</v>
      </c>
      <c r="J2309" s="291">
        <v>1</v>
      </c>
      <c r="K2309" s="290" t="s">
        <v>815</v>
      </c>
      <c r="L2309" s="292">
        <v>16.510000000000002</v>
      </c>
      <c r="M2309" s="293" t="s">
        <v>2604</v>
      </c>
      <c r="N2309" s="293" t="s">
        <v>2605</v>
      </c>
      <c r="O2309" s="294" t="s">
        <v>450</v>
      </c>
      <c r="P2309" s="295">
        <v>-8.4778420000000008</v>
      </c>
      <c r="Q2309" s="295" t="s">
        <v>408</v>
      </c>
      <c r="R2309" s="296">
        <v>0</v>
      </c>
      <c r="S2309" s="297">
        <v>1.5931878573880947E-4</v>
      </c>
      <c r="T2309" s="297">
        <v>1.7022975924979109E-4</v>
      </c>
      <c r="U2309" s="298">
        <v>0.93590442964222775</v>
      </c>
      <c r="V2309" s="295"/>
      <c r="W2309" s="295"/>
      <c r="X2309" s="295"/>
      <c r="Y2309" s="313"/>
      <c r="Z2309" s="313"/>
      <c r="AA2309" s="301"/>
      <c r="AB2309" s="295"/>
    </row>
    <row r="2310" spans="1:28" ht="15">
      <c r="A2310" s="247" t="s">
        <v>176</v>
      </c>
      <c r="B2310" s="287" t="s">
        <v>6908</v>
      </c>
      <c r="C2310" s="287" t="s">
        <v>6909</v>
      </c>
      <c r="D2310" s="305">
        <v>29</v>
      </c>
      <c r="E2310" s="287" t="s">
        <v>40</v>
      </c>
      <c r="F2310" s="289">
        <v>43707</v>
      </c>
      <c r="G2310" s="290" t="s">
        <v>673</v>
      </c>
      <c r="H2310" s="290" t="s">
        <v>1150</v>
      </c>
      <c r="I2310" s="291">
        <v>0.70704305000000001</v>
      </c>
      <c r="J2310" s="291">
        <v>7</v>
      </c>
      <c r="K2310" s="290" t="s">
        <v>815</v>
      </c>
      <c r="L2310" s="292">
        <v>28.53</v>
      </c>
      <c r="M2310" s="293" t="s">
        <v>1151</v>
      </c>
      <c r="N2310" s="293" t="s">
        <v>1152</v>
      </c>
      <c r="O2310" s="294" t="s">
        <v>450</v>
      </c>
      <c r="P2310" s="295">
        <v>-5.9304056000000003</v>
      </c>
      <c r="Q2310" s="295" t="s">
        <v>447</v>
      </c>
      <c r="R2310" s="296">
        <v>0</v>
      </c>
      <c r="S2310" s="297">
        <v>5.7409658507071588E-8</v>
      </c>
      <c r="T2310" s="297">
        <v>1.2503752318276031E-4</v>
      </c>
      <c r="U2310" s="298">
        <v>4.5913944107129441E-4</v>
      </c>
      <c r="V2310" s="295"/>
      <c r="W2310" s="295"/>
      <c r="X2310" s="295"/>
      <c r="Y2310" s="313"/>
      <c r="Z2310" s="313"/>
      <c r="AA2310" s="301"/>
      <c r="AB2310" s="295"/>
    </row>
    <row r="2311" spans="1:28" ht="15">
      <c r="A2311" s="247" t="s">
        <v>176</v>
      </c>
      <c r="B2311" s="287" t="s">
        <v>6910</v>
      </c>
      <c r="C2311" s="287" t="s">
        <v>6911</v>
      </c>
      <c r="D2311" s="305">
        <v>30</v>
      </c>
      <c r="E2311" s="287" t="s">
        <v>40</v>
      </c>
      <c r="F2311" s="289">
        <v>43707</v>
      </c>
      <c r="G2311" s="290" t="s">
        <v>673</v>
      </c>
      <c r="H2311" s="290" t="s">
        <v>2610</v>
      </c>
      <c r="I2311" s="291">
        <v>0.60773754000000002</v>
      </c>
      <c r="J2311" s="291">
        <v>8</v>
      </c>
      <c r="K2311" s="290" t="s">
        <v>815</v>
      </c>
      <c r="L2311" s="292">
        <v>14.76</v>
      </c>
      <c r="M2311" s="293" t="s">
        <v>2611</v>
      </c>
      <c r="N2311" s="293" t="s">
        <v>2612</v>
      </c>
      <c r="O2311" s="294" t="s">
        <v>450</v>
      </c>
      <c r="P2311" s="295">
        <v>-10.074788</v>
      </c>
      <c r="Q2311" s="295" t="s">
        <v>408</v>
      </c>
      <c r="R2311" s="296">
        <v>0</v>
      </c>
      <c r="S2311" s="297">
        <v>1.0738869036378663E-4</v>
      </c>
      <c r="T2311" s="297">
        <v>1.9537134960213089E-4</v>
      </c>
      <c r="U2311" s="298">
        <v>0.5496644752799279</v>
      </c>
      <c r="V2311" s="295"/>
      <c r="W2311" s="295"/>
      <c r="X2311" s="295"/>
      <c r="Y2311" s="313"/>
      <c r="Z2311" s="313"/>
      <c r="AA2311" s="301"/>
      <c r="AB2311" s="295"/>
    </row>
    <row r="2312" spans="1:28" ht="15">
      <c r="A2312" s="247" t="s">
        <v>176</v>
      </c>
      <c r="B2312" s="287" t="s">
        <v>6912</v>
      </c>
      <c r="C2312" s="287" t="s">
        <v>6913</v>
      </c>
      <c r="D2312" s="305">
        <v>31</v>
      </c>
      <c r="E2312" s="287" t="s">
        <v>40</v>
      </c>
      <c r="F2312" s="289">
        <v>43707</v>
      </c>
      <c r="G2312" s="290" t="s">
        <v>673</v>
      </c>
      <c r="H2312" s="290" t="s">
        <v>2616</v>
      </c>
      <c r="I2312" s="291">
        <v>0.77828430000000004</v>
      </c>
      <c r="J2312" s="291">
        <v>4</v>
      </c>
      <c r="K2312" s="290" t="s">
        <v>815</v>
      </c>
      <c r="L2312" s="292">
        <v>11.84</v>
      </c>
      <c r="M2312" s="293" t="s">
        <v>2617</v>
      </c>
      <c r="N2312" s="293" t="s">
        <v>2618</v>
      </c>
      <c r="O2312" s="294" t="s">
        <v>450</v>
      </c>
      <c r="P2312" s="295">
        <v>-14.356786</v>
      </c>
      <c r="Q2312" s="295" t="s">
        <v>484</v>
      </c>
      <c r="R2312" s="296">
        <v>0</v>
      </c>
      <c r="S2312" s="297">
        <v>4.8139618462524476E-4</v>
      </c>
      <c r="T2312" s="297">
        <v>4.0689122543533478E-4</v>
      </c>
      <c r="U2312" s="298">
        <v>1.1831078050655843</v>
      </c>
      <c r="V2312" s="295"/>
      <c r="W2312" s="295"/>
      <c r="X2312" s="295"/>
      <c r="Y2312" s="313"/>
      <c r="Z2312" s="313"/>
      <c r="AA2312" s="301"/>
      <c r="AB2312" s="295"/>
    </row>
    <row r="2313" spans="1:28" ht="15">
      <c r="A2313" s="247" t="s">
        <v>176</v>
      </c>
      <c r="B2313" s="287" t="s">
        <v>6914</v>
      </c>
      <c r="C2313" s="287" t="s">
        <v>6915</v>
      </c>
      <c r="D2313" s="305">
        <v>32</v>
      </c>
      <c r="E2313" s="287" t="s">
        <v>40</v>
      </c>
      <c r="F2313" s="289">
        <v>43707</v>
      </c>
      <c r="G2313" s="290" t="s">
        <v>673</v>
      </c>
      <c r="H2313" s="290" t="s">
        <v>670</v>
      </c>
      <c r="I2313" s="291">
        <v>0.67705004999999996</v>
      </c>
      <c r="J2313" s="291">
        <v>5</v>
      </c>
      <c r="K2313" s="290" t="s">
        <v>815</v>
      </c>
      <c r="L2313" s="292">
        <v>18.39</v>
      </c>
      <c r="M2313" s="293" t="s">
        <v>671</v>
      </c>
      <c r="N2313" s="293" t="s">
        <v>672</v>
      </c>
      <c r="O2313" s="294" t="s">
        <v>450</v>
      </c>
      <c r="P2313" s="295">
        <v>-9.8054830000000006</v>
      </c>
      <c r="Q2313" s="295" t="s">
        <v>484</v>
      </c>
      <c r="R2313" s="296">
        <v>0</v>
      </c>
      <c r="S2313" s="297">
        <v>1.1304862415569445E-4</v>
      </c>
      <c r="T2313" s="297">
        <v>2.7063376238452535E-4</v>
      </c>
      <c r="U2313" s="298">
        <v>0.41771811158975519</v>
      </c>
      <c r="V2313" s="295"/>
      <c r="W2313" s="295"/>
      <c r="X2313" s="295"/>
      <c r="Y2313" s="313"/>
      <c r="Z2313" s="313"/>
      <c r="AA2313" s="301"/>
      <c r="AB2313" s="295"/>
    </row>
    <row r="2314" spans="1:28" ht="15">
      <c r="A2314" s="247" t="s">
        <v>176</v>
      </c>
      <c r="B2314" s="287" t="s">
        <v>6916</v>
      </c>
      <c r="C2314" s="287" t="s">
        <v>6917</v>
      </c>
      <c r="D2314" s="305">
        <v>33</v>
      </c>
      <c r="E2314" s="287" t="s">
        <v>40</v>
      </c>
      <c r="F2314" s="289">
        <v>43707</v>
      </c>
      <c r="G2314" s="290" t="s">
        <v>673</v>
      </c>
      <c r="H2314" s="290" t="s">
        <v>945</v>
      </c>
      <c r="I2314" s="291">
        <v>0.79896915000000002</v>
      </c>
      <c r="J2314" s="291">
        <v>10</v>
      </c>
      <c r="K2314" s="290" t="s">
        <v>815</v>
      </c>
      <c r="L2314" s="292">
        <v>20.43</v>
      </c>
      <c r="M2314" s="293" t="s">
        <v>946</v>
      </c>
      <c r="N2314" s="293" t="s">
        <v>947</v>
      </c>
      <c r="O2314" s="294" t="s">
        <v>450</v>
      </c>
      <c r="P2314" s="295">
        <v>-13.560033000000001</v>
      </c>
      <c r="Q2314" s="295" t="s">
        <v>484</v>
      </c>
      <c r="R2314" s="296">
        <v>0</v>
      </c>
      <c r="S2314" s="297">
        <v>3.3613147019773853E-4</v>
      </c>
      <c r="T2314" s="297">
        <v>3.0570516076487036E-4</v>
      </c>
      <c r="U2314" s="298">
        <v>1.0995282819457217</v>
      </c>
      <c r="V2314" s="295"/>
      <c r="W2314" s="295"/>
      <c r="X2314" s="295"/>
      <c r="Y2314" s="313"/>
      <c r="Z2314" s="313"/>
      <c r="AA2314" s="301"/>
      <c r="AB2314" s="295"/>
    </row>
    <row r="2315" spans="1:28" ht="15">
      <c r="A2315" s="247" t="s">
        <v>176</v>
      </c>
      <c r="B2315" s="287" t="s">
        <v>6918</v>
      </c>
      <c r="C2315" s="287" t="s">
        <v>6919</v>
      </c>
      <c r="D2315" s="305">
        <v>34</v>
      </c>
      <c r="E2315" s="287" t="s">
        <v>40</v>
      </c>
      <c r="F2315" s="289">
        <v>43707</v>
      </c>
      <c r="G2315" s="290" t="s">
        <v>673</v>
      </c>
      <c r="H2315" s="290" t="s">
        <v>951</v>
      </c>
      <c r="I2315" s="291">
        <v>0.51176219999999994</v>
      </c>
      <c r="J2315" s="291">
        <v>2</v>
      </c>
      <c r="K2315" s="290" t="s">
        <v>815</v>
      </c>
      <c r="L2315" s="292">
        <v>17.57</v>
      </c>
      <c r="M2315" s="293" t="s">
        <v>952</v>
      </c>
      <c r="N2315" s="293" t="s">
        <v>953</v>
      </c>
      <c r="O2315" s="294" t="s">
        <v>450</v>
      </c>
      <c r="P2315" s="295">
        <v>1.1946559000000001</v>
      </c>
      <c r="Q2315" s="295" t="s">
        <v>456</v>
      </c>
      <c r="R2315" s="296">
        <v>0</v>
      </c>
      <c r="S2315" s="297">
        <v>1.9748215168969289E-5</v>
      </c>
      <c r="T2315" s="297">
        <v>1.2538336646066315E-4</v>
      </c>
      <c r="U2315" s="298">
        <v>0.15750267141826144</v>
      </c>
      <c r="V2315" s="295"/>
      <c r="W2315" s="295"/>
      <c r="X2315" s="295"/>
      <c r="Y2315" s="313"/>
      <c r="Z2315" s="313"/>
      <c r="AA2315" s="301"/>
      <c r="AB2315" s="295"/>
    </row>
    <row r="2316" spans="1:28" ht="15">
      <c r="A2316" s="247" t="s">
        <v>176</v>
      </c>
      <c r="B2316" s="287" t="s">
        <v>6920</v>
      </c>
      <c r="C2316" s="287" t="s">
        <v>6921</v>
      </c>
      <c r="D2316" s="305">
        <v>35</v>
      </c>
      <c r="E2316" s="287" t="s">
        <v>40</v>
      </c>
      <c r="F2316" s="289">
        <v>43707</v>
      </c>
      <c r="G2316" s="290" t="s">
        <v>673</v>
      </c>
      <c r="H2316" s="290" t="s">
        <v>1659</v>
      </c>
      <c r="I2316" s="291">
        <v>0.76141375</v>
      </c>
      <c r="J2316" s="291">
        <v>2</v>
      </c>
      <c r="K2316" s="290" t="s">
        <v>815</v>
      </c>
      <c r="L2316" s="292">
        <v>48.06</v>
      </c>
      <c r="M2316" s="293" t="s">
        <v>1660</v>
      </c>
      <c r="N2316" s="293" t="s">
        <v>1661</v>
      </c>
      <c r="O2316" s="294" t="s">
        <v>450</v>
      </c>
      <c r="P2316" s="295">
        <v>-20.89246</v>
      </c>
      <c r="Q2316" s="295" t="s">
        <v>447</v>
      </c>
      <c r="R2316" s="296">
        <v>0</v>
      </c>
      <c r="S2316" s="297">
        <v>1.1232471784389064E-3</v>
      </c>
      <c r="T2316" s="297">
        <v>4.7503699170878261E-4</v>
      </c>
      <c r="U2316" s="298">
        <v>2.364546757502842</v>
      </c>
      <c r="V2316" s="295"/>
      <c r="W2316" s="295"/>
      <c r="X2316" s="295"/>
      <c r="Y2316" s="313"/>
      <c r="Z2316" s="313"/>
      <c r="AA2316" s="301"/>
      <c r="AB2316" s="295"/>
    </row>
    <row r="2317" spans="1:28" ht="15">
      <c r="A2317" s="247" t="s">
        <v>176</v>
      </c>
      <c r="B2317" s="287" t="s">
        <v>6922</v>
      </c>
      <c r="C2317" s="287" t="s">
        <v>6923</v>
      </c>
      <c r="D2317" s="305">
        <v>36</v>
      </c>
      <c r="E2317" s="287" t="s">
        <v>40</v>
      </c>
      <c r="F2317" s="289">
        <v>43707</v>
      </c>
      <c r="G2317" s="290" t="s">
        <v>673</v>
      </c>
      <c r="H2317" s="290" t="s">
        <v>2636</v>
      </c>
      <c r="I2317" s="291">
        <v>0.71745305999999998</v>
      </c>
      <c r="J2317" s="291">
        <v>6</v>
      </c>
      <c r="K2317" s="290" t="s">
        <v>815</v>
      </c>
      <c r="L2317" s="292">
        <v>28.97</v>
      </c>
      <c r="M2317" s="293" t="s">
        <v>2637</v>
      </c>
      <c r="N2317" s="293" t="s">
        <v>2638</v>
      </c>
      <c r="O2317" s="294" t="s">
        <v>450</v>
      </c>
      <c r="P2317" s="295">
        <v>-8.9398979999999995</v>
      </c>
      <c r="Q2317" s="295" t="s">
        <v>404</v>
      </c>
      <c r="R2317" s="296">
        <v>0</v>
      </c>
      <c r="S2317" s="297">
        <v>6.0024781875841922E-6</v>
      </c>
      <c r="T2317" s="297">
        <v>1.2720563360014362E-4</v>
      </c>
      <c r="U2317" s="298">
        <v>4.7187204038873755E-2</v>
      </c>
      <c r="V2317" s="295"/>
      <c r="W2317" s="295"/>
      <c r="X2317" s="295"/>
      <c r="Y2317" s="313"/>
      <c r="Z2317" s="313"/>
      <c r="AA2317" s="301"/>
      <c r="AB2317" s="295"/>
    </row>
    <row r="2318" spans="1:28" ht="15">
      <c r="A2318" s="247" t="s">
        <v>176</v>
      </c>
      <c r="B2318" s="287" t="s">
        <v>6924</v>
      </c>
      <c r="C2318" s="287" t="s">
        <v>6925</v>
      </c>
      <c r="D2318" s="305">
        <v>37</v>
      </c>
      <c r="E2318" s="287" t="s">
        <v>40</v>
      </c>
      <c r="F2318" s="289">
        <v>43707</v>
      </c>
      <c r="G2318" s="290" t="s">
        <v>673</v>
      </c>
      <c r="H2318" s="290" t="s">
        <v>2643</v>
      </c>
      <c r="I2318" s="291">
        <v>0.73558515000000002</v>
      </c>
      <c r="J2318" s="291">
        <v>5</v>
      </c>
      <c r="K2318" s="290" t="s">
        <v>815</v>
      </c>
      <c r="L2318" s="292">
        <v>43.48</v>
      </c>
      <c r="M2318" s="293" t="s">
        <v>2644</v>
      </c>
      <c r="N2318" s="293" t="s">
        <v>2645</v>
      </c>
      <c r="O2318" s="294" t="s">
        <v>450</v>
      </c>
      <c r="P2318" s="295">
        <v>-10.436135</v>
      </c>
      <c r="Q2318" s="295" t="s">
        <v>484</v>
      </c>
      <c r="R2318" s="296">
        <v>0</v>
      </c>
      <c r="S2318" s="297">
        <v>1.8537088756937522E-3</v>
      </c>
      <c r="T2318" s="297">
        <v>1.3418481665700612E-3</v>
      </c>
      <c r="U2318" s="298">
        <v>1.3814594839236347</v>
      </c>
      <c r="V2318" s="295"/>
      <c r="W2318" s="295"/>
      <c r="X2318" s="295"/>
      <c r="Y2318" s="313"/>
      <c r="Z2318" s="313"/>
      <c r="AA2318" s="301"/>
      <c r="AB2318" s="295"/>
    </row>
    <row r="2319" spans="1:28" ht="15">
      <c r="A2319" s="247" t="s">
        <v>176</v>
      </c>
      <c r="B2319" s="287" t="s">
        <v>6926</v>
      </c>
      <c r="C2319" s="287" t="s">
        <v>6927</v>
      </c>
      <c r="D2319" s="305">
        <v>38</v>
      </c>
      <c r="E2319" s="287" t="s">
        <v>40</v>
      </c>
      <c r="F2319" s="289">
        <v>43707</v>
      </c>
      <c r="G2319" s="290" t="s">
        <v>673</v>
      </c>
      <c r="H2319" s="290" t="s">
        <v>691</v>
      </c>
      <c r="I2319" s="291">
        <v>0.737653</v>
      </c>
      <c r="J2319" s="291">
        <v>4</v>
      </c>
      <c r="K2319" s="290" t="s">
        <v>815</v>
      </c>
      <c r="L2319" s="292">
        <v>75.8</v>
      </c>
      <c r="M2319" s="293" t="s">
        <v>692</v>
      </c>
      <c r="N2319" s="293" t="s">
        <v>693</v>
      </c>
      <c r="O2319" s="294" t="s">
        <v>450</v>
      </c>
      <c r="P2319" s="295">
        <v>-12.438143</v>
      </c>
      <c r="Q2319" s="295" t="s">
        <v>404</v>
      </c>
      <c r="R2319" s="296">
        <v>0</v>
      </c>
      <c r="S2319" s="297">
        <v>1.8796406231134873E-4</v>
      </c>
      <c r="T2319" s="297">
        <v>2.1887742208836654E-4</v>
      </c>
      <c r="U2319" s="298">
        <v>0.85876405395282263</v>
      </c>
      <c r="V2319" s="295"/>
      <c r="W2319" s="295"/>
      <c r="X2319" s="295"/>
      <c r="Y2319" s="313"/>
      <c r="Z2319" s="313"/>
      <c r="AA2319" s="301"/>
      <c r="AB2319" s="295"/>
    </row>
    <row r="2320" spans="1:28" ht="15">
      <c r="A2320" s="247" t="s">
        <v>176</v>
      </c>
      <c r="B2320" s="287" t="s">
        <v>6928</v>
      </c>
      <c r="C2320" s="287" t="s">
        <v>6929</v>
      </c>
      <c r="D2320" s="305">
        <v>39</v>
      </c>
      <c r="E2320" s="287" t="s">
        <v>40</v>
      </c>
      <c r="F2320" s="289">
        <v>43707</v>
      </c>
      <c r="G2320" s="290" t="s">
        <v>673</v>
      </c>
      <c r="H2320" s="290" t="s">
        <v>3249</v>
      </c>
      <c r="I2320" s="291">
        <v>0.778586</v>
      </c>
      <c r="J2320" s="291">
        <v>2</v>
      </c>
      <c r="K2320" s="290" t="s">
        <v>815</v>
      </c>
      <c r="L2320" s="292">
        <v>88.34</v>
      </c>
      <c r="M2320" s="293" t="s">
        <v>3250</v>
      </c>
      <c r="N2320" s="293" t="s">
        <v>3251</v>
      </c>
      <c r="O2320" s="294" t="s">
        <v>450</v>
      </c>
      <c r="P2320" s="295">
        <v>-8.6635410000000004</v>
      </c>
      <c r="Q2320" s="295" t="s">
        <v>399</v>
      </c>
      <c r="R2320" s="296">
        <v>0</v>
      </c>
      <c r="S2320" s="297">
        <v>1.5707300337650238E-5</v>
      </c>
      <c r="T2320" s="297">
        <v>1.8541693465089313E-4</v>
      </c>
      <c r="U2320" s="298">
        <v>8.471340747394121E-2</v>
      </c>
      <c r="V2320" s="295"/>
      <c r="W2320" s="295"/>
      <c r="X2320" s="295"/>
      <c r="Y2320" s="313"/>
      <c r="Z2320" s="313"/>
      <c r="AA2320" s="301"/>
      <c r="AB2320" s="295"/>
    </row>
    <row r="2321" spans="1:28" ht="15">
      <c r="A2321" s="247" t="s">
        <v>176</v>
      </c>
      <c r="B2321" s="287" t="s">
        <v>6930</v>
      </c>
      <c r="C2321" s="287" t="s">
        <v>6931</v>
      </c>
      <c r="D2321" s="305">
        <v>40</v>
      </c>
      <c r="E2321" s="287" t="s">
        <v>40</v>
      </c>
      <c r="F2321" s="289">
        <v>43707</v>
      </c>
      <c r="G2321" s="290" t="s">
        <v>673</v>
      </c>
      <c r="H2321" s="290" t="s">
        <v>1455</v>
      </c>
      <c r="I2321" s="291">
        <v>0.81870039999999999</v>
      </c>
      <c r="J2321" s="291">
        <v>3</v>
      </c>
      <c r="K2321" s="290" t="s">
        <v>815</v>
      </c>
      <c r="L2321" s="292">
        <v>290.05</v>
      </c>
      <c r="M2321" s="293" t="s">
        <v>1456</v>
      </c>
      <c r="N2321" s="293" t="s">
        <v>1457</v>
      </c>
      <c r="O2321" s="294" t="s">
        <v>450</v>
      </c>
      <c r="P2321" s="295">
        <v>-0.83344580000000001</v>
      </c>
      <c r="Q2321" s="295" t="s">
        <v>484</v>
      </c>
      <c r="R2321" s="296">
        <v>0</v>
      </c>
      <c r="S2321" s="297">
        <v>2.246674669496448E-3</v>
      </c>
      <c r="T2321" s="297">
        <v>9.55067342891142E-4</v>
      </c>
      <c r="U2321" s="298">
        <v>2.3523730407275822</v>
      </c>
      <c r="V2321" s="295"/>
      <c r="W2321" s="295"/>
      <c r="X2321" s="295"/>
      <c r="Y2321" s="313"/>
      <c r="Z2321" s="313"/>
      <c r="AA2321" s="301"/>
      <c r="AB2321" s="295"/>
    </row>
    <row r="2322" spans="1:28" ht="15">
      <c r="A2322" s="247" t="s">
        <v>6932</v>
      </c>
      <c r="B2322" s="287" t="s">
        <v>6933</v>
      </c>
      <c r="C2322" s="287" t="s">
        <v>6934</v>
      </c>
      <c r="D2322" s="305">
        <v>41</v>
      </c>
      <c r="E2322" s="287" t="s">
        <v>40</v>
      </c>
      <c r="F2322" s="289">
        <v>43707</v>
      </c>
      <c r="G2322" s="290" t="s">
        <v>673</v>
      </c>
      <c r="H2322" s="290" t="s">
        <v>2650</v>
      </c>
      <c r="I2322" s="291">
        <v>0.79536660000000003</v>
      </c>
      <c r="J2322" s="291">
        <v>1</v>
      </c>
      <c r="K2322" s="290" t="s">
        <v>815</v>
      </c>
      <c r="L2322" s="292">
        <v>32.43</v>
      </c>
      <c r="M2322" s="293" t="s">
        <v>2651</v>
      </c>
      <c r="N2322" s="293" t="s">
        <v>2652</v>
      </c>
      <c r="O2322" s="294" t="s">
        <v>450</v>
      </c>
      <c r="P2322" s="295">
        <v>-13.084811</v>
      </c>
      <c r="Q2322" s="295" t="s">
        <v>280</v>
      </c>
      <c r="R2322" s="296">
        <v>0</v>
      </c>
      <c r="S2322" s="297">
        <v>2.519337284016604E-3</v>
      </c>
      <c r="T2322" s="297">
        <v>1.8783504751321055E-3</v>
      </c>
      <c r="U2322" s="298">
        <v>1.3412498452076242</v>
      </c>
      <c r="V2322" s="295"/>
      <c r="W2322" s="295"/>
      <c r="X2322" s="295"/>
      <c r="Y2322" s="313"/>
      <c r="Z2322" s="313"/>
      <c r="AA2322" s="301"/>
      <c r="AB2322" s="295"/>
    </row>
    <row r="2323" spans="1:28" ht="15">
      <c r="A2323" s="247" t="s">
        <v>176</v>
      </c>
      <c r="B2323" s="287" t="s">
        <v>6935</v>
      </c>
      <c r="C2323" s="287" t="s">
        <v>6936</v>
      </c>
      <c r="D2323" s="305">
        <v>42</v>
      </c>
      <c r="E2323" s="287" t="s">
        <v>40</v>
      </c>
      <c r="F2323" s="289">
        <v>43707</v>
      </c>
      <c r="G2323" s="290" t="s">
        <v>673</v>
      </c>
      <c r="H2323" s="290" t="s">
        <v>2655</v>
      </c>
      <c r="I2323" s="291">
        <v>0.80933094000000005</v>
      </c>
      <c r="J2323" s="291">
        <v>6</v>
      </c>
      <c r="K2323" s="290" t="s">
        <v>815</v>
      </c>
      <c r="L2323" s="292">
        <v>51.31</v>
      </c>
      <c r="M2323" s="293" t="s">
        <v>2656</v>
      </c>
      <c r="N2323" s="293" t="s">
        <v>2657</v>
      </c>
      <c r="O2323" s="294" t="s">
        <v>450</v>
      </c>
      <c r="P2323" s="295">
        <v>-9.6229969999999998</v>
      </c>
      <c r="Q2323" s="295" t="s">
        <v>404</v>
      </c>
      <c r="R2323" s="296">
        <v>0</v>
      </c>
      <c r="S2323" s="297">
        <v>1.50085769744796E-3</v>
      </c>
      <c r="T2323" s="297">
        <v>7.8932138250831241E-4</v>
      </c>
      <c r="U2323" s="298">
        <v>1.9014532365492511</v>
      </c>
      <c r="V2323" s="295"/>
      <c r="W2323" s="295"/>
      <c r="X2323" s="295"/>
      <c r="Y2323" s="313"/>
      <c r="Z2323" s="313"/>
      <c r="AA2323" s="301"/>
      <c r="AB2323" s="295"/>
    </row>
    <row r="2324" spans="1:28" ht="15">
      <c r="A2324" s="247" t="s">
        <v>176</v>
      </c>
      <c r="B2324" s="287" t="s">
        <v>6937</v>
      </c>
      <c r="C2324" s="287" t="s">
        <v>6938</v>
      </c>
      <c r="D2324" s="305">
        <v>43</v>
      </c>
      <c r="E2324" s="287" t="s">
        <v>40</v>
      </c>
      <c r="F2324" s="289">
        <v>43707</v>
      </c>
      <c r="G2324" s="290" t="s">
        <v>673</v>
      </c>
      <c r="H2324" s="290" t="s">
        <v>2660</v>
      </c>
      <c r="I2324" s="291">
        <v>0.63861995999999999</v>
      </c>
      <c r="J2324" s="291">
        <v>7</v>
      </c>
      <c r="K2324" s="290" t="s">
        <v>815</v>
      </c>
      <c r="L2324" s="292">
        <v>20.65</v>
      </c>
      <c r="M2324" s="293" t="s">
        <v>2661</v>
      </c>
      <c r="N2324" s="293" t="s">
        <v>2662</v>
      </c>
      <c r="O2324" s="294" t="s">
        <v>450</v>
      </c>
      <c r="P2324" s="295">
        <v>-8.8910470000000004</v>
      </c>
      <c r="Q2324" s="295" t="s">
        <v>408</v>
      </c>
      <c r="R2324" s="296">
        <v>0</v>
      </c>
      <c r="S2324" s="297">
        <v>1.0075130260037378E-4</v>
      </c>
      <c r="T2324" s="297">
        <v>2.4948429392015255E-4</v>
      </c>
      <c r="U2324" s="298">
        <v>0.40383825778074522</v>
      </c>
      <c r="V2324" s="295"/>
      <c r="W2324" s="295"/>
      <c r="X2324" s="295"/>
      <c r="Y2324" s="313"/>
      <c r="Z2324" s="313"/>
      <c r="AA2324" s="301"/>
      <c r="AB2324" s="295"/>
    </row>
    <row r="2325" spans="1:28" ht="15">
      <c r="A2325" s="247" t="s">
        <v>176</v>
      </c>
      <c r="B2325" s="287" t="s">
        <v>6939</v>
      </c>
      <c r="C2325" s="287" t="s">
        <v>6940</v>
      </c>
      <c r="D2325" s="305">
        <v>44</v>
      </c>
      <c r="E2325" s="287" t="s">
        <v>40</v>
      </c>
      <c r="F2325" s="289">
        <v>43707</v>
      </c>
      <c r="G2325" s="290" t="s">
        <v>673</v>
      </c>
      <c r="H2325" s="290" t="s">
        <v>1489</v>
      </c>
      <c r="I2325" s="291">
        <v>0.74477272999999999</v>
      </c>
      <c r="J2325" s="291">
        <v>4</v>
      </c>
      <c r="K2325" s="290" t="s">
        <v>815</v>
      </c>
      <c r="L2325" s="292">
        <v>37.99</v>
      </c>
      <c r="M2325" s="293" t="s">
        <v>1490</v>
      </c>
      <c r="N2325" s="293" t="s">
        <v>1491</v>
      </c>
      <c r="O2325" s="294" t="s">
        <v>450</v>
      </c>
      <c r="P2325" s="295">
        <v>-6.2287625999999996</v>
      </c>
      <c r="Q2325" s="295" t="s">
        <v>280</v>
      </c>
      <c r="R2325" s="296">
        <v>0</v>
      </c>
      <c r="S2325" s="297">
        <v>1.1382539346895725E-4</v>
      </c>
      <c r="T2325" s="297">
        <v>1.5907842409338329E-4</v>
      </c>
      <c r="U2325" s="298">
        <v>0.71553005454805541</v>
      </c>
      <c r="V2325" s="295"/>
      <c r="W2325" s="295"/>
      <c r="X2325" s="295"/>
      <c r="Y2325" s="313"/>
      <c r="Z2325" s="313"/>
      <c r="AA2325" s="301"/>
      <c r="AB2325" s="295"/>
    </row>
    <row r="2326" spans="1:28" ht="15">
      <c r="A2326" s="247" t="s">
        <v>6941</v>
      </c>
      <c r="B2326" s="287" t="s">
        <v>6942</v>
      </c>
      <c r="C2326" s="287" t="s">
        <v>6943</v>
      </c>
      <c r="D2326" s="305">
        <v>45</v>
      </c>
      <c r="E2326" s="287" t="s">
        <v>40</v>
      </c>
      <c r="F2326" s="289">
        <v>43707</v>
      </c>
      <c r="G2326" s="290" t="s">
        <v>673</v>
      </c>
      <c r="H2326" s="290" t="s">
        <v>1499</v>
      </c>
      <c r="I2326" s="291">
        <v>0.74361694</v>
      </c>
      <c r="J2326" s="291">
        <v>1</v>
      </c>
      <c r="K2326" s="290" t="s">
        <v>815</v>
      </c>
      <c r="L2326" s="292">
        <v>237.73</v>
      </c>
      <c r="M2326" s="293" t="s">
        <v>1500</v>
      </c>
      <c r="N2326" s="293" t="s">
        <v>1501</v>
      </c>
      <c r="O2326" s="294" t="s">
        <v>450</v>
      </c>
      <c r="P2326" s="295">
        <v>-1.5948473999999999</v>
      </c>
      <c r="Q2326" s="295" t="s">
        <v>408</v>
      </c>
      <c r="R2326" s="296">
        <v>0</v>
      </c>
      <c r="S2326" s="297">
        <v>9.482703289994378E-4</v>
      </c>
      <c r="T2326" s="297">
        <v>7.5733839432100931E-4</v>
      </c>
      <c r="U2326" s="298">
        <v>1.2521091444856804</v>
      </c>
      <c r="V2326" s="295"/>
      <c r="W2326" s="295"/>
      <c r="X2326" s="295"/>
      <c r="Y2326" s="313"/>
      <c r="Z2326" s="313"/>
      <c r="AA2326" s="301"/>
      <c r="AB2326" s="295"/>
    </row>
    <row r="2327" spans="1:28" ht="15">
      <c r="A2327" s="247" t="s">
        <v>6944</v>
      </c>
      <c r="B2327" s="287" t="s">
        <v>6945</v>
      </c>
      <c r="C2327" s="287" t="s">
        <v>6946</v>
      </c>
      <c r="D2327" s="305">
        <v>46</v>
      </c>
      <c r="E2327" s="287" t="s">
        <v>40</v>
      </c>
      <c r="F2327" s="289">
        <v>43707</v>
      </c>
      <c r="G2327" s="290" t="s">
        <v>673</v>
      </c>
      <c r="H2327" s="290" t="s">
        <v>2798</v>
      </c>
      <c r="I2327" s="291">
        <v>0.76121830000000001</v>
      </c>
      <c r="J2327" s="291">
        <v>1</v>
      </c>
      <c r="K2327" s="290" t="s">
        <v>815</v>
      </c>
      <c r="L2327" s="292">
        <v>25.41</v>
      </c>
      <c r="M2327" s="293" t="s">
        <v>2799</v>
      </c>
      <c r="N2327" s="293" t="s">
        <v>2800</v>
      </c>
      <c r="O2327" s="294" t="s">
        <v>450</v>
      </c>
      <c r="P2327" s="295">
        <v>-11.956185</v>
      </c>
      <c r="Q2327" s="295" t="s">
        <v>408</v>
      </c>
      <c r="R2327" s="296">
        <v>0</v>
      </c>
      <c r="S2327" s="297">
        <v>2.3583934482625288E-5</v>
      </c>
      <c r="T2327" s="297">
        <v>2.3422357294722112E-4</v>
      </c>
      <c r="U2327" s="298">
        <v>0.10068984170068819</v>
      </c>
      <c r="V2327" s="295"/>
      <c r="W2327" s="295"/>
      <c r="X2327" s="295"/>
      <c r="Y2327" s="313"/>
      <c r="Z2327" s="313"/>
      <c r="AA2327" s="301"/>
      <c r="AB2327" s="295"/>
    </row>
    <row r="2328" spans="1:28" ht="15">
      <c r="A2328" s="247" t="s">
        <v>176</v>
      </c>
      <c r="B2328" s="287" t="s">
        <v>6947</v>
      </c>
      <c r="C2328" s="287" t="s">
        <v>6948</v>
      </c>
      <c r="D2328" s="305">
        <v>47</v>
      </c>
      <c r="E2328" s="287" t="s">
        <v>40</v>
      </c>
      <c r="F2328" s="289">
        <v>43707</v>
      </c>
      <c r="G2328" s="290" t="s">
        <v>673</v>
      </c>
      <c r="H2328" s="290" t="s">
        <v>2676</v>
      </c>
      <c r="I2328" s="291">
        <v>0.82804113999999995</v>
      </c>
      <c r="J2328" s="291">
        <v>5</v>
      </c>
      <c r="K2328" s="290" t="s">
        <v>815</v>
      </c>
      <c r="L2328" s="292">
        <v>51.19</v>
      </c>
      <c r="M2328" s="293" t="s">
        <v>2677</v>
      </c>
      <c r="N2328" s="293" t="s">
        <v>2678</v>
      </c>
      <c r="O2328" s="294" t="s">
        <v>450</v>
      </c>
      <c r="P2328" s="295">
        <v>-3.6887527000000002</v>
      </c>
      <c r="Q2328" s="295" t="s">
        <v>404</v>
      </c>
      <c r="R2328" s="296">
        <v>0</v>
      </c>
      <c r="S2328" s="297">
        <v>3.4390398026324688E-4</v>
      </c>
      <c r="T2328" s="297">
        <v>1.6227885675404565E-3</v>
      </c>
      <c r="U2328" s="298">
        <v>0.21192161883693655</v>
      </c>
      <c r="V2328" s="295"/>
      <c r="W2328" s="295"/>
      <c r="X2328" s="295"/>
      <c r="Y2328" s="313"/>
      <c r="Z2328" s="313"/>
      <c r="AA2328" s="301"/>
      <c r="AB2328" s="295"/>
    </row>
    <row r="2329" spans="1:28" ht="15">
      <c r="A2329" s="247" t="s">
        <v>176</v>
      </c>
      <c r="B2329" s="287" t="s">
        <v>6949</v>
      </c>
      <c r="C2329" s="287" t="s">
        <v>6950</v>
      </c>
      <c r="D2329" s="305">
        <v>48</v>
      </c>
      <c r="E2329" s="287" t="s">
        <v>40</v>
      </c>
      <c r="F2329" s="289">
        <v>43707</v>
      </c>
      <c r="G2329" s="290" t="s">
        <v>673</v>
      </c>
      <c r="H2329" s="290" t="s">
        <v>1540</v>
      </c>
      <c r="I2329" s="291">
        <v>0.66083570000000003</v>
      </c>
      <c r="J2329" s="291">
        <v>9</v>
      </c>
      <c r="K2329" s="290" t="s">
        <v>815</v>
      </c>
      <c r="L2329" s="292">
        <v>26.38</v>
      </c>
      <c r="M2329" s="293" t="s">
        <v>1541</v>
      </c>
      <c r="N2329" s="293" t="s">
        <v>1542</v>
      </c>
      <c r="O2329" s="294" t="s">
        <v>450</v>
      </c>
      <c r="P2329" s="295">
        <v>-8.5136230000000008</v>
      </c>
      <c r="Q2329" s="295" t="s">
        <v>280</v>
      </c>
      <c r="R2329" s="296">
        <v>0</v>
      </c>
      <c r="S2329" s="297">
        <v>7.7886655831882826E-5</v>
      </c>
      <c r="T2329" s="297">
        <v>1.7094521866759787E-4</v>
      </c>
      <c r="U2329" s="298">
        <v>0.45562348241709549</v>
      </c>
      <c r="V2329" s="295"/>
      <c r="W2329" s="295"/>
      <c r="X2329" s="295"/>
      <c r="Y2329" s="313"/>
      <c r="Z2329" s="313"/>
      <c r="AA2329" s="301"/>
      <c r="AB2329" s="295"/>
    </row>
    <row r="2330" spans="1:28" ht="15">
      <c r="A2330" s="247" t="s">
        <v>6951</v>
      </c>
      <c r="B2330" s="287" t="s">
        <v>6952</v>
      </c>
      <c r="C2330" s="287" t="s">
        <v>6953</v>
      </c>
      <c r="D2330" s="305">
        <v>49</v>
      </c>
      <c r="E2330" s="287" t="s">
        <v>40</v>
      </c>
      <c r="F2330" s="289">
        <v>43707</v>
      </c>
      <c r="G2330" s="290" t="s">
        <v>673</v>
      </c>
      <c r="H2330" s="290" t="s">
        <v>2692</v>
      </c>
      <c r="I2330" s="291">
        <v>0.81874460000000004</v>
      </c>
      <c r="J2330" s="291">
        <v>1</v>
      </c>
      <c r="K2330" s="290" t="s">
        <v>815</v>
      </c>
      <c r="L2330" s="292">
        <v>15.7</v>
      </c>
      <c r="M2330" s="293" t="s">
        <v>2693</v>
      </c>
      <c r="N2330" s="293" t="s">
        <v>2694</v>
      </c>
      <c r="O2330" s="294" t="s">
        <v>450</v>
      </c>
      <c r="P2330" s="295">
        <v>-12.193852</v>
      </c>
      <c r="Q2330" s="295" t="s">
        <v>280</v>
      </c>
      <c r="R2330" s="296">
        <v>0</v>
      </c>
      <c r="S2330" s="297">
        <v>3.7241104785029975E-5</v>
      </c>
      <c r="T2330" s="297">
        <v>2.6491469766481702E-4</v>
      </c>
      <c r="U2330" s="298">
        <v>0.14057772223777948</v>
      </c>
      <c r="V2330" s="295"/>
      <c r="W2330" s="295"/>
      <c r="X2330" s="295"/>
      <c r="Y2330" s="313"/>
      <c r="Z2330" s="313"/>
      <c r="AA2330" s="301"/>
      <c r="AB2330" s="295"/>
    </row>
    <row r="2331" spans="1:28" ht="15">
      <c r="A2331" s="247" t="s">
        <v>176</v>
      </c>
      <c r="B2331" s="287" t="s">
        <v>6954</v>
      </c>
      <c r="C2331" s="287" t="s">
        <v>6955</v>
      </c>
      <c r="D2331" s="305">
        <v>50</v>
      </c>
      <c r="E2331" s="287" t="s">
        <v>40</v>
      </c>
      <c r="F2331" s="289">
        <v>43707</v>
      </c>
      <c r="G2331" s="290" t="s">
        <v>673</v>
      </c>
      <c r="H2331" s="290" t="s">
        <v>810</v>
      </c>
      <c r="I2331" s="291">
        <v>0.77725630000000001</v>
      </c>
      <c r="J2331" s="291">
        <v>8</v>
      </c>
      <c r="K2331" s="290" t="s">
        <v>815</v>
      </c>
      <c r="L2331" s="292">
        <v>19.47</v>
      </c>
      <c r="M2331" s="293" t="s">
        <v>811</v>
      </c>
      <c r="N2331" s="293" t="s">
        <v>812</v>
      </c>
      <c r="O2331" s="294" t="s">
        <v>450</v>
      </c>
      <c r="P2331" s="295">
        <v>-11.531103</v>
      </c>
      <c r="Q2331" s="295" t="s">
        <v>280</v>
      </c>
      <c r="R2331" s="296">
        <v>0</v>
      </c>
      <c r="S2331" s="297">
        <v>7.6593766574078876E-5</v>
      </c>
      <c r="T2331" s="297">
        <v>4.0024659407615127E-4</v>
      </c>
      <c r="U2331" s="298">
        <v>0.19136644185785645</v>
      </c>
      <c r="V2331" s="295"/>
      <c r="W2331" s="295"/>
      <c r="X2331" s="295"/>
      <c r="Y2331" s="313"/>
      <c r="Z2331" s="313"/>
      <c r="AA2331" s="301"/>
      <c r="AB2331" s="295"/>
    </row>
    <row r="2332" spans="1:28" ht="15">
      <c r="A2332" s="247" t="s">
        <v>176</v>
      </c>
      <c r="B2332" s="287" t="s">
        <v>6956</v>
      </c>
      <c r="C2332" s="287" t="s">
        <v>6957</v>
      </c>
      <c r="D2332" s="305">
        <v>1</v>
      </c>
      <c r="E2332" s="287" t="s">
        <v>37</v>
      </c>
      <c r="F2332" s="289">
        <v>43707</v>
      </c>
      <c r="G2332" s="290" t="s">
        <v>715</v>
      </c>
      <c r="H2332" s="290" t="s">
        <v>3150</v>
      </c>
      <c r="I2332" s="291">
        <v>-0.14300615</v>
      </c>
      <c r="J2332" s="291">
        <v>2</v>
      </c>
      <c r="K2332" s="290" t="s">
        <v>815</v>
      </c>
      <c r="L2332" s="292">
        <v>65.739999999999995</v>
      </c>
      <c r="M2332" s="293" t="s">
        <v>3151</v>
      </c>
      <c r="N2332" s="293" t="s">
        <v>3152</v>
      </c>
      <c r="O2332" s="294" t="s">
        <v>169</v>
      </c>
      <c r="P2332" s="295">
        <v>-3.2422721000000001</v>
      </c>
      <c r="Q2332" s="295" t="s">
        <v>280</v>
      </c>
      <c r="R2332" s="296">
        <v>0</v>
      </c>
      <c r="S2332" s="297">
        <v>3.2574781584940628E-3</v>
      </c>
      <c r="T2332" s="297">
        <v>4.1290501860428352E-3</v>
      </c>
      <c r="U2332" s="298">
        <v>0.78891706608582968</v>
      </c>
      <c r="V2332" s="295"/>
      <c r="W2332" s="295"/>
      <c r="X2332" s="295"/>
      <c r="Y2332" s="313"/>
      <c r="Z2332" s="313"/>
      <c r="AA2332" s="301"/>
      <c r="AB2332" s="295"/>
    </row>
    <row r="2333" spans="1:28" ht="15">
      <c r="A2333" s="247" t="s">
        <v>6958</v>
      </c>
      <c r="B2333" s="287" t="s">
        <v>6959</v>
      </c>
      <c r="C2333" s="287" t="s">
        <v>6960</v>
      </c>
      <c r="D2333" s="305">
        <v>2</v>
      </c>
      <c r="E2333" s="287" t="s">
        <v>37</v>
      </c>
      <c r="F2333" s="289">
        <v>43707</v>
      </c>
      <c r="G2333" s="290" t="s">
        <v>715</v>
      </c>
      <c r="H2333" s="290" t="s">
        <v>1042</v>
      </c>
      <c r="I2333" s="291">
        <v>-0.26286656000000003</v>
      </c>
      <c r="J2333" s="291">
        <v>1</v>
      </c>
      <c r="K2333" s="290" t="s">
        <v>815</v>
      </c>
      <c r="L2333" s="292">
        <v>193.07</v>
      </c>
      <c r="M2333" s="293" t="s">
        <v>1043</v>
      </c>
      <c r="N2333" s="293" t="s">
        <v>1044</v>
      </c>
      <c r="O2333" s="294" t="s">
        <v>169</v>
      </c>
      <c r="P2333" s="295">
        <v>-31.817204</v>
      </c>
      <c r="Q2333" s="295" t="s">
        <v>484</v>
      </c>
      <c r="R2333" s="296">
        <v>0</v>
      </c>
      <c r="S2333" s="297">
        <v>1.9342567043272794E-4</v>
      </c>
      <c r="T2333" s="297">
        <v>3.6221327491062628E-4</v>
      </c>
      <c r="U2333" s="298">
        <v>0.53401044034196277</v>
      </c>
      <c r="V2333" s="295"/>
      <c r="W2333" s="295"/>
      <c r="X2333" s="295"/>
      <c r="Y2333" s="313"/>
      <c r="Z2333" s="313"/>
      <c r="AA2333" s="301"/>
      <c r="AB2333" s="295"/>
    </row>
    <row r="2334" spans="1:28" ht="15">
      <c r="A2334" s="247" t="s">
        <v>176</v>
      </c>
      <c r="B2334" s="287" t="s">
        <v>6961</v>
      </c>
      <c r="C2334" s="287" t="s">
        <v>6962</v>
      </c>
      <c r="D2334" s="305">
        <v>3</v>
      </c>
      <c r="E2334" s="287" t="s">
        <v>37</v>
      </c>
      <c r="F2334" s="289">
        <v>43707</v>
      </c>
      <c r="G2334" s="290" t="s">
        <v>715</v>
      </c>
      <c r="H2334" s="290" t="s">
        <v>1244</v>
      </c>
      <c r="I2334" s="291">
        <v>-0.11365235</v>
      </c>
      <c r="J2334" s="291">
        <v>2</v>
      </c>
      <c r="K2334" s="290" t="s">
        <v>815</v>
      </c>
      <c r="L2334" s="292">
        <v>100.76</v>
      </c>
      <c r="M2334" s="293" t="s">
        <v>1245</v>
      </c>
      <c r="N2334" s="293" t="s">
        <v>1246</v>
      </c>
      <c r="O2334" s="294" t="s">
        <v>169</v>
      </c>
      <c r="P2334" s="295">
        <v>-3.8661837999999999</v>
      </c>
      <c r="Q2334" s="295" t="s">
        <v>447</v>
      </c>
      <c r="R2334" s="296">
        <v>0</v>
      </c>
      <c r="S2334" s="297">
        <v>1.9726681292040436E-3</v>
      </c>
      <c r="T2334" s="297">
        <v>1.0949172262122977E-3</v>
      </c>
      <c r="U2334" s="298">
        <v>1.8016595976192591</v>
      </c>
      <c r="V2334" s="295"/>
      <c r="W2334" s="295"/>
      <c r="X2334" s="295"/>
      <c r="Y2334" s="313"/>
      <c r="Z2334" s="313"/>
      <c r="AA2334" s="301"/>
      <c r="AB2334" s="295"/>
    </row>
    <row r="2335" spans="1:28" ht="15">
      <c r="A2335" s="247" t="s">
        <v>176</v>
      </c>
      <c r="B2335" s="287" t="s">
        <v>6963</v>
      </c>
      <c r="C2335" s="287" t="s">
        <v>6964</v>
      </c>
      <c r="D2335" s="305">
        <v>4</v>
      </c>
      <c r="E2335" s="287" t="s">
        <v>37</v>
      </c>
      <c r="F2335" s="289">
        <v>43707</v>
      </c>
      <c r="G2335" s="290" t="s">
        <v>715</v>
      </c>
      <c r="H2335" s="290" t="s">
        <v>474</v>
      </c>
      <c r="I2335" s="291">
        <v>-0.35604012000000002</v>
      </c>
      <c r="J2335" s="291">
        <v>2</v>
      </c>
      <c r="K2335" s="290" t="s">
        <v>815</v>
      </c>
      <c r="L2335" s="292">
        <v>183.11</v>
      </c>
      <c r="M2335" s="293" t="s">
        <v>475</v>
      </c>
      <c r="N2335" s="293" t="s">
        <v>476</v>
      </c>
      <c r="O2335" s="294" t="s">
        <v>169</v>
      </c>
      <c r="P2335" s="295">
        <v>-12.043243</v>
      </c>
      <c r="Q2335" s="295" t="s">
        <v>447</v>
      </c>
      <c r="R2335" s="296">
        <v>0</v>
      </c>
      <c r="S2335" s="297">
        <v>4.2679472250162193E-4</v>
      </c>
      <c r="T2335" s="297">
        <v>5.3954481151685327E-4</v>
      </c>
      <c r="U2335" s="298">
        <v>0.79102738714463672</v>
      </c>
      <c r="V2335" s="295"/>
      <c r="W2335" s="295"/>
      <c r="X2335" s="295"/>
      <c r="Y2335" s="313"/>
      <c r="Z2335" s="313"/>
      <c r="AA2335" s="301"/>
      <c r="AB2335" s="295"/>
    </row>
    <row r="2336" spans="1:28" ht="15">
      <c r="A2336" s="247" t="s">
        <v>176</v>
      </c>
      <c r="B2336" s="287" t="s">
        <v>6965</v>
      </c>
      <c r="C2336" s="287" t="s">
        <v>6966</v>
      </c>
      <c r="D2336" s="305">
        <v>5</v>
      </c>
      <c r="E2336" s="287" t="s">
        <v>37</v>
      </c>
      <c r="F2336" s="289">
        <v>43707</v>
      </c>
      <c r="G2336" s="290" t="s">
        <v>715</v>
      </c>
      <c r="H2336" s="290" t="s">
        <v>822</v>
      </c>
      <c r="I2336" s="291">
        <v>-0.17261219</v>
      </c>
      <c r="J2336" s="291">
        <v>4</v>
      </c>
      <c r="K2336" s="290" t="s">
        <v>815</v>
      </c>
      <c r="L2336" s="292">
        <v>21.57</v>
      </c>
      <c r="M2336" s="293" t="s">
        <v>823</v>
      </c>
      <c r="N2336" s="293" t="s">
        <v>824</v>
      </c>
      <c r="O2336" s="294" t="s">
        <v>169</v>
      </c>
      <c r="P2336" s="295">
        <v>-9.9508580000000002</v>
      </c>
      <c r="Q2336" s="295" t="s">
        <v>484</v>
      </c>
      <c r="R2336" s="296">
        <v>0</v>
      </c>
      <c r="S2336" s="297">
        <v>8.6889280044590131E-4</v>
      </c>
      <c r="T2336" s="297">
        <v>3.292977766299422E-4</v>
      </c>
      <c r="U2336" s="298">
        <v>2.6386233437049422</v>
      </c>
      <c r="V2336" s="295"/>
      <c r="W2336" s="295"/>
      <c r="X2336" s="295"/>
      <c r="Y2336" s="313"/>
      <c r="Z2336" s="313"/>
      <c r="AA2336" s="301"/>
      <c r="AB2336" s="295"/>
    </row>
    <row r="2337" spans="1:28" ht="15">
      <c r="A2337" s="247" t="s">
        <v>176</v>
      </c>
      <c r="B2337" s="287" t="s">
        <v>6967</v>
      </c>
      <c r="C2337" s="287" t="s">
        <v>6968</v>
      </c>
      <c r="D2337" s="305">
        <v>6</v>
      </c>
      <c r="E2337" s="287" t="s">
        <v>37</v>
      </c>
      <c r="F2337" s="289">
        <v>43707</v>
      </c>
      <c r="G2337" s="290" t="s">
        <v>715</v>
      </c>
      <c r="H2337" s="290" t="s">
        <v>827</v>
      </c>
      <c r="I2337" s="291">
        <v>-0.11242306000000001</v>
      </c>
      <c r="J2337" s="291">
        <v>2</v>
      </c>
      <c r="K2337" s="290" t="s">
        <v>815</v>
      </c>
      <c r="L2337" s="292">
        <v>142.82</v>
      </c>
      <c r="M2337" s="293" t="s">
        <v>828</v>
      </c>
      <c r="N2337" s="293" t="s">
        <v>829</v>
      </c>
      <c r="O2337" s="294" t="s">
        <v>169</v>
      </c>
      <c r="P2337" s="295">
        <v>-7.6839329999999997</v>
      </c>
      <c r="Q2337" s="295" t="s">
        <v>456</v>
      </c>
      <c r="R2337" s="296">
        <v>0</v>
      </c>
      <c r="S2337" s="297">
        <v>1.7049546429584231E-3</v>
      </c>
      <c r="T2337" s="297">
        <v>1.3388623543761061E-3</v>
      </c>
      <c r="U2337" s="298">
        <v>1.2734353441081789</v>
      </c>
      <c r="V2337" s="295"/>
      <c r="W2337" s="295"/>
      <c r="X2337" s="295"/>
      <c r="Y2337" s="313"/>
      <c r="Z2337" s="313"/>
      <c r="AA2337" s="301"/>
      <c r="AB2337" s="295"/>
    </row>
    <row r="2338" spans="1:28" ht="15">
      <c r="A2338" s="247" t="s">
        <v>6969</v>
      </c>
      <c r="B2338" s="287" t="s">
        <v>6970</v>
      </c>
      <c r="C2338" s="287" t="s">
        <v>6971</v>
      </c>
      <c r="D2338" s="305">
        <v>7</v>
      </c>
      <c r="E2338" s="287" t="s">
        <v>37</v>
      </c>
      <c r="F2338" s="289">
        <v>43707</v>
      </c>
      <c r="G2338" s="290" t="s">
        <v>715</v>
      </c>
      <c r="H2338" s="290" t="s">
        <v>2850</v>
      </c>
      <c r="I2338" s="291">
        <v>-0.12883174</v>
      </c>
      <c r="J2338" s="291">
        <v>1</v>
      </c>
      <c r="K2338" s="290" t="s">
        <v>815</v>
      </c>
      <c r="L2338" s="292">
        <v>42.06</v>
      </c>
      <c r="M2338" s="293" t="s">
        <v>2851</v>
      </c>
      <c r="N2338" s="293" t="s">
        <v>2852</v>
      </c>
      <c r="O2338" s="294" t="s">
        <v>169</v>
      </c>
      <c r="P2338" s="295">
        <v>-4.5233910000000002</v>
      </c>
      <c r="Q2338" s="295" t="s">
        <v>408</v>
      </c>
      <c r="R2338" s="296">
        <v>0</v>
      </c>
      <c r="S2338" s="297">
        <v>7.6119982441919041E-4</v>
      </c>
      <c r="T2338" s="297">
        <v>6.170535290155267E-4</v>
      </c>
      <c r="U2338" s="298">
        <v>1.2336041990289575</v>
      </c>
      <c r="V2338" s="295"/>
      <c r="W2338" s="295"/>
      <c r="X2338" s="295"/>
      <c r="Y2338" s="313"/>
      <c r="Z2338" s="313"/>
      <c r="AA2338" s="301"/>
      <c r="AB2338" s="295"/>
    </row>
    <row r="2339" spans="1:28" ht="15">
      <c r="A2339" s="247" t="s">
        <v>176</v>
      </c>
      <c r="B2339" s="287" t="s">
        <v>6972</v>
      </c>
      <c r="C2339" s="287" t="s">
        <v>6973</v>
      </c>
      <c r="D2339" s="305">
        <v>8</v>
      </c>
      <c r="E2339" s="287" t="s">
        <v>37</v>
      </c>
      <c r="F2339" s="289">
        <v>43707</v>
      </c>
      <c r="G2339" s="290" t="s">
        <v>715</v>
      </c>
      <c r="H2339" s="290" t="s">
        <v>3296</v>
      </c>
      <c r="I2339" s="291">
        <v>-0.31574738000000002</v>
      </c>
      <c r="J2339" s="291">
        <v>3</v>
      </c>
      <c r="K2339" s="290" t="s">
        <v>815</v>
      </c>
      <c r="L2339" s="292">
        <v>17.12</v>
      </c>
      <c r="M2339" s="293" t="s">
        <v>3297</v>
      </c>
      <c r="N2339" s="293" t="s">
        <v>3298</v>
      </c>
      <c r="O2339" s="294" t="s">
        <v>169</v>
      </c>
      <c r="P2339" s="295">
        <v>-8.8726579999999995</v>
      </c>
      <c r="Q2339" s="295" t="s">
        <v>484</v>
      </c>
      <c r="R2339" s="296">
        <v>0</v>
      </c>
      <c r="S2339" s="297">
        <v>2.821614214595545E-4</v>
      </c>
      <c r="T2339" s="297">
        <v>3.0179200372983003E-4</v>
      </c>
      <c r="U2339" s="298">
        <v>0.93495327236088999</v>
      </c>
      <c r="V2339" s="295"/>
      <c r="W2339" s="295"/>
      <c r="X2339" s="295"/>
      <c r="Y2339" s="313"/>
      <c r="Z2339" s="313"/>
      <c r="AA2339" s="301"/>
      <c r="AB2339" s="295"/>
    </row>
    <row r="2340" spans="1:28" ht="15">
      <c r="A2340" s="247" t="s">
        <v>176</v>
      </c>
      <c r="B2340" s="287" t="s">
        <v>6974</v>
      </c>
      <c r="C2340" s="287" t="s">
        <v>6975</v>
      </c>
      <c r="D2340" s="305">
        <v>9</v>
      </c>
      <c r="E2340" s="287" t="s">
        <v>37</v>
      </c>
      <c r="F2340" s="289">
        <v>43707</v>
      </c>
      <c r="G2340" s="290" t="s">
        <v>715</v>
      </c>
      <c r="H2340" s="290" t="s">
        <v>2286</v>
      </c>
      <c r="I2340" s="291">
        <v>-0.13889425999999999</v>
      </c>
      <c r="J2340" s="291">
        <v>2</v>
      </c>
      <c r="K2340" s="290" t="s">
        <v>815</v>
      </c>
      <c r="L2340" s="292">
        <v>44.08</v>
      </c>
      <c r="M2340" s="293" t="s">
        <v>2287</v>
      </c>
      <c r="N2340" s="293" t="s">
        <v>2288</v>
      </c>
      <c r="O2340" s="294" t="s">
        <v>169</v>
      </c>
      <c r="P2340" s="295">
        <v>-3.8323103999999999</v>
      </c>
      <c r="Q2340" s="295" t="s">
        <v>280</v>
      </c>
      <c r="R2340" s="296">
        <v>0</v>
      </c>
      <c r="S2340" s="297" t="s">
        <v>280</v>
      </c>
      <c r="T2340" s="297" t="s">
        <v>280</v>
      </c>
      <c r="U2340" s="298" t="s">
        <v>280</v>
      </c>
      <c r="V2340" s="295"/>
      <c r="W2340" s="295"/>
      <c r="X2340" s="295"/>
      <c r="Y2340" s="313"/>
      <c r="Z2340" s="313"/>
      <c r="AA2340" s="301"/>
      <c r="AB2340" s="295"/>
    </row>
    <row r="2341" spans="1:28" ht="15">
      <c r="A2341" s="247" t="s">
        <v>6976</v>
      </c>
      <c r="B2341" s="287" t="s">
        <v>6977</v>
      </c>
      <c r="C2341" s="287" t="s">
        <v>6978</v>
      </c>
      <c r="D2341" s="305">
        <v>10</v>
      </c>
      <c r="E2341" s="287" t="s">
        <v>37</v>
      </c>
      <c r="F2341" s="289">
        <v>43707</v>
      </c>
      <c r="G2341" s="290" t="s">
        <v>715</v>
      </c>
      <c r="H2341" s="290" t="s">
        <v>1317</v>
      </c>
      <c r="I2341" s="291">
        <v>-0.19272727000000001</v>
      </c>
      <c r="J2341" s="291">
        <v>1</v>
      </c>
      <c r="K2341" s="290" t="s">
        <v>815</v>
      </c>
      <c r="L2341" s="292">
        <v>46.62</v>
      </c>
      <c r="M2341" s="293" t="s">
        <v>1318</v>
      </c>
      <c r="N2341" s="293" t="s">
        <v>1319</v>
      </c>
      <c r="O2341" s="294" t="s">
        <v>169</v>
      </c>
      <c r="P2341" s="295">
        <v>-6.0088340000000002</v>
      </c>
      <c r="Q2341" s="295" t="s">
        <v>408</v>
      </c>
      <c r="R2341" s="296">
        <v>0</v>
      </c>
      <c r="S2341" s="297">
        <v>1.028523888763216E-3</v>
      </c>
      <c r="T2341" s="297">
        <v>7.8265312647059519E-4</v>
      </c>
      <c r="U2341" s="298">
        <v>1.3141503610946839</v>
      </c>
      <c r="V2341" s="295"/>
      <c r="W2341" s="295"/>
      <c r="X2341" s="295"/>
      <c r="Y2341" s="313"/>
      <c r="Z2341" s="313"/>
      <c r="AA2341" s="301"/>
      <c r="AB2341" s="295"/>
    </row>
    <row r="2342" spans="1:28" ht="15">
      <c r="A2342" s="247" t="s">
        <v>176</v>
      </c>
      <c r="B2342" s="287" t="s">
        <v>6979</v>
      </c>
      <c r="C2342" s="287" t="s">
        <v>6980</v>
      </c>
      <c r="D2342" s="305">
        <v>11</v>
      </c>
      <c r="E2342" s="287" t="s">
        <v>37</v>
      </c>
      <c r="F2342" s="289">
        <v>43707</v>
      </c>
      <c r="G2342" s="290" t="s">
        <v>715</v>
      </c>
      <c r="H2342" s="290" t="s">
        <v>2547</v>
      </c>
      <c r="I2342" s="291">
        <v>-0.25196712999999998</v>
      </c>
      <c r="J2342" s="291">
        <v>5</v>
      </c>
      <c r="K2342" s="290" t="s">
        <v>815</v>
      </c>
      <c r="L2342" s="292">
        <v>42.78</v>
      </c>
      <c r="M2342" s="293" t="s">
        <v>2548</v>
      </c>
      <c r="N2342" s="293" t="s">
        <v>2549</v>
      </c>
      <c r="O2342" s="294" t="s">
        <v>169</v>
      </c>
      <c r="P2342" s="295">
        <v>-14.071441</v>
      </c>
      <c r="Q2342" s="295" t="s">
        <v>484</v>
      </c>
      <c r="R2342" s="296">
        <v>0</v>
      </c>
      <c r="S2342" s="297">
        <v>1.239477091290422E-4</v>
      </c>
      <c r="T2342" s="297">
        <v>1.6366278026139344E-4</v>
      </c>
      <c r="U2342" s="298">
        <v>0.75733596197669106</v>
      </c>
      <c r="V2342" s="295"/>
      <c r="W2342" s="295"/>
      <c r="X2342" s="295"/>
      <c r="Y2342" s="313"/>
      <c r="Z2342" s="313"/>
      <c r="AA2342" s="301"/>
      <c r="AB2342" s="295"/>
    </row>
    <row r="2343" spans="1:28" s="318" customFormat="1" ht="15">
      <c r="A2343" s="247" t="s">
        <v>176</v>
      </c>
      <c r="B2343" s="287" t="s">
        <v>6981</v>
      </c>
      <c r="C2343" s="287" t="s">
        <v>6982</v>
      </c>
      <c r="D2343" s="305">
        <v>12</v>
      </c>
      <c r="E2343" s="287" t="s">
        <v>37</v>
      </c>
      <c r="F2343" s="289">
        <v>43707</v>
      </c>
      <c r="G2343" s="290" t="s">
        <v>715</v>
      </c>
      <c r="H2343" s="290" t="s">
        <v>2557</v>
      </c>
      <c r="I2343" s="291">
        <v>-0.25364756999999999</v>
      </c>
      <c r="J2343" s="291">
        <v>2</v>
      </c>
      <c r="K2343" s="290" t="s">
        <v>815</v>
      </c>
      <c r="L2343" s="292">
        <v>73.150000000000006</v>
      </c>
      <c r="M2343" s="293" t="s">
        <v>2558</v>
      </c>
      <c r="N2343" s="293" t="s">
        <v>2559</v>
      </c>
      <c r="O2343" s="294" t="s">
        <v>169</v>
      </c>
      <c r="P2343" s="295">
        <v>-30.384927999999999</v>
      </c>
      <c r="Q2343" s="295" t="s">
        <v>456</v>
      </c>
      <c r="R2343" s="296">
        <v>0</v>
      </c>
      <c r="S2343" s="297">
        <v>1.9210088105865908E-3</v>
      </c>
      <c r="T2343" s="297">
        <v>5.9415456842947174E-4</v>
      </c>
      <c r="U2343" s="298">
        <v>3.2331802407316195</v>
      </c>
      <c r="V2343" s="317"/>
      <c r="W2343" s="317"/>
      <c r="X2343" s="317"/>
      <c r="Y2343" s="317"/>
      <c r="Z2343" s="317"/>
      <c r="AA2343" s="301"/>
      <c r="AB2343" s="317"/>
    </row>
    <row r="2344" spans="1:28" s="318" customFormat="1" ht="15">
      <c r="A2344" s="247" t="s">
        <v>6983</v>
      </c>
      <c r="B2344" s="287" t="s">
        <v>6984</v>
      </c>
      <c r="C2344" s="287" t="s">
        <v>6985</v>
      </c>
      <c r="D2344" s="305">
        <v>13</v>
      </c>
      <c r="E2344" s="287" t="s">
        <v>37</v>
      </c>
      <c r="F2344" s="289">
        <v>43707</v>
      </c>
      <c r="G2344" s="290" t="s">
        <v>715</v>
      </c>
      <c r="H2344" s="290" t="s">
        <v>3025</v>
      </c>
      <c r="I2344" s="291">
        <v>-0.11499321999999999</v>
      </c>
      <c r="J2344" s="291">
        <v>1</v>
      </c>
      <c r="K2344" s="290" t="s">
        <v>815</v>
      </c>
      <c r="L2344" s="292">
        <v>52.18</v>
      </c>
      <c r="M2344" s="293" t="s">
        <v>3026</v>
      </c>
      <c r="N2344" s="293" t="s">
        <v>3027</v>
      </c>
      <c r="O2344" s="294" t="s">
        <v>169</v>
      </c>
      <c r="P2344" s="295">
        <v>-9.7494960000000006</v>
      </c>
      <c r="Q2344" s="295" t="s">
        <v>484</v>
      </c>
      <c r="R2344" s="296">
        <v>0</v>
      </c>
      <c r="S2344" s="297">
        <v>1.4233767883890477E-3</v>
      </c>
      <c r="T2344" s="297">
        <v>2.4125738913164598E-3</v>
      </c>
      <c r="U2344" s="298">
        <v>0.58998267100219648</v>
      </c>
      <c r="V2344" s="317"/>
      <c r="W2344" s="317"/>
      <c r="X2344" s="317"/>
      <c r="Y2344" s="317"/>
      <c r="Z2344" s="317"/>
      <c r="AA2344" s="301"/>
      <c r="AB2344" s="317"/>
    </row>
    <row r="2345" spans="1:28" s="318" customFormat="1" ht="15">
      <c r="A2345" s="247" t="s">
        <v>6986</v>
      </c>
      <c r="B2345" s="287" t="s">
        <v>6987</v>
      </c>
      <c r="C2345" s="287" t="s">
        <v>6988</v>
      </c>
      <c r="D2345" s="305">
        <v>14</v>
      </c>
      <c r="E2345" s="287" t="s">
        <v>37</v>
      </c>
      <c r="F2345" s="289">
        <v>43707</v>
      </c>
      <c r="G2345" s="290" t="s">
        <v>715</v>
      </c>
      <c r="H2345" s="290" t="s">
        <v>853</v>
      </c>
      <c r="I2345" s="291">
        <v>-0.22609401000000001</v>
      </c>
      <c r="J2345" s="291">
        <v>1</v>
      </c>
      <c r="K2345" s="290" t="s">
        <v>815</v>
      </c>
      <c r="L2345" s="292">
        <v>9.5500000000000007</v>
      </c>
      <c r="M2345" s="293" t="s">
        <v>854</v>
      </c>
      <c r="N2345" s="293" t="s">
        <v>855</v>
      </c>
      <c r="O2345" s="294" t="s">
        <v>169</v>
      </c>
      <c r="P2345" s="295">
        <v>-4.3079796000000004</v>
      </c>
      <c r="Q2345" s="295" t="s">
        <v>280</v>
      </c>
      <c r="R2345" s="296">
        <v>0</v>
      </c>
      <c r="S2345" s="297">
        <v>3.2713170348932114E-5</v>
      </c>
      <c r="T2345" s="297">
        <v>1.1045400912395267E-4</v>
      </c>
      <c r="U2345" s="298">
        <v>0.29617005854645839</v>
      </c>
      <c r="V2345" s="317"/>
      <c r="W2345" s="317"/>
      <c r="X2345" s="317"/>
      <c r="Y2345" s="317"/>
      <c r="Z2345" s="317"/>
      <c r="AA2345" s="301"/>
      <c r="AB2345" s="317"/>
    </row>
    <row r="2346" spans="1:28" s="318" customFormat="1" ht="15">
      <c r="A2346" s="247" t="s">
        <v>176</v>
      </c>
      <c r="B2346" s="287" t="s">
        <v>6989</v>
      </c>
      <c r="C2346" s="287" t="s">
        <v>6990</v>
      </c>
      <c r="D2346" s="305">
        <v>15</v>
      </c>
      <c r="E2346" s="287" t="s">
        <v>37</v>
      </c>
      <c r="F2346" s="289">
        <v>43707</v>
      </c>
      <c r="G2346" s="290" t="s">
        <v>715</v>
      </c>
      <c r="H2346" s="290" t="s">
        <v>2562</v>
      </c>
      <c r="I2346" s="291">
        <v>-0.30121999999999999</v>
      </c>
      <c r="J2346" s="291">
        <v>4</v>
      </c>
      <c r="K2346" s="290" t="s">
        <v>815</v>
      </c>
      <c r="L2346" s="292">
        <v>33.22</v>
      </c>
      <c r="M2346" s="293" t="s">
        <v>2563</v>
      </c>
      <c r="N2346" s="293" t="s">
        <v>2564</v>
      </c>
      <c r="O2346" s="294" t="s">
        <v>169</v>
      </c>
      <c r="P2346" s="295">
        <v>-10.543303999999999</v>
      </c>
      <c r="Q2346" s="295" t="s">
        <v>447</v>
      </c>
      <c r="R2346" s="296">
        <v>0</v>
      </c>
      <c r="S2346" s="297">
        <v>2.2073458788111116E-4</v>
      </c>
      <c r="T2346" s="297">
        <v>3.8151836302835354E-4</v>
      </c>
      <c r="U2346" s="298">
        <v>0.57856871194613169</v>
      </c>
      <c r="V2346" s="317"/>
      <c r="W2346" s="317"/>
      <c r="X2346" s="317"/>
      <c r="Y2346" s="317"/>
      <c r="Z2346" s="317"/>
      <c r="AA2346" s="301"/>
      <c r="AB2346" s="317"/>
    </row>
    <row r="2347" spans="1:28" s="318" customFormat="1" ht="15">
      <c r="A2347" s="247" t="s">
        <v>176</v>
      </c>
      <c r="B2347" s="287" t="s">
        <v>6991</v>
      </c>
      <c r="C2347" s="287" t="s">
        <v>6992</v>
      </c>
      <c r="D2347" s="305">
        <v>16</v>
      </c>
      <c r="E2347" s="287" t="s">
        <v>37</v>
      </c>
      <c r="F2347" s="289">
        <v>43707</v>
      </c>
      <c r="G2347" s="290" t="s">
        <v>715</v>
      </c>
      <c r="H2347" s="290" t="s">
        <v>543</v>
      </c>
      <c r="I2347" s="291">
        <v>-0.12599367</v>
      </c>
      <c r="J2347" s="291">
        <v>2</v>
      </c>
      <c r="K2347" s="290" t="s">
        <v>815</v>
      </c>
      <c r="L2347" s="292">
        <v>21.99</v>
      </c>
      <c r="M2347" s="293" t="s">
        <v>544</v>
      </c>
      <c r="N2347" s="293" t="s">
        <v>545</v>
      </c>
      <c r="O2347" s="294" t="s">
        <v>169</v>
      </c>
      <c r="P2347" s="295">
        <v>-10.518521</v>
      </c>
      <c r="Q2347" s="295" t="s">
        <v>484</v>
      </c>
      <c r="R2347" s="296">
        <v>0</v>
      </c>
      <c r="S2347" s="297">
        <v>2.5896287985184021E-4</v>
      </c>
      <c r="T2347" s="297">
        <v>3.8110823352843374E-4</v>
      </c>
      <c r="U2347" s="298">
        <v>0.67949956749627527</v>
      </c>
      <c r="V2347" s="317"/>
      <c r="W2347" s="317"/>
      <c r="X2347" s="317"/>
      <c r="Y2347" s="317"/>
      <c r="Z2347" s="317"/>
      <c r="AA2347" s="301"/>
      <c r="AB2347" s="317"/>
    </row>
    <row r="2348" spans="1:28" s="318" customFormat="1" ht="15">
      <c r="A2348" s="247" t="s">
        <v>176</v>
      </c>
      <c r="B2348" s="287" t="s">
        <v>6993</v>
      </c>
      <c r="C2348" s="287" t="s">
        <v>6994</v>
      </c>
      <c r="D2348" s="305">
        <v>17</v>
      </c>
      <c r="E2348" s="287" t="s">
        <v>37</v>
      </c>
      <c r="F2348" s="289">
        <v>43707</v>
      </c>
      <c r="G2348" s="290" t="s">
        <v>715</v>
      </c>
      <c r="H2348" s="290" t="s">
        <v>550</v>
      </c>
      <c r="I2348" s="291">
        <v>-0.25808209999999998</v>
      </c>
      <c r="J2348" s="291">
        <v>3</v>
      </c>
      <c r="K2348" s="290" t="s">
        <v>815</v>
      </c>
      <c r="L2348" s="292">
        <v>67.930000000000007</v>
      </c>
      <c r="M2348" s="293" t="s">
        <v>551</v>
      </c>
      <c r="N2348" s="293" t="s">
        <v>552</v>
      </c>
      <c r="O2348" s="294" t="s">
        <v>169</v>
      </c>
      <c r="P2348" s="295">
        <v>-3.312093</v>
      </c>
      <c r="Q2348" s="295" t="s">
        <v>447</v>
      </c>
      <c r="R2348" s="296">
        <v>0</v>
      </c>
      <c r="S2348" s="297">
        <v>2.5000632214030954E-3</v>
      </c>
      <c r="T2348" s="297">
        <v>2.0923734237602676E-3</v>
      </c>
      <c r="U2348" s="298">
        <v>1.1948456202957101</v>
      </c>
      <c r="V2348" s="317"/>
      <c r="W2348" s="317"/>
      <c r="X2348" s="317"/>
      <c r="Y2348" s="317"/>
      <c r="Z2348" s="317"/>
      <c r="AA2348" s="301"/>
      <c r="AB2348" s="317"/>
    </row>
    <row r="2349" spans="1:28" s="318" customFormat="1" ht="15">
      <c r="A2349" s="247" t="s">
        <v>6995</v>
      </c>
      <c r="B2349" s="287" t="s">
        <v>6996</v>
      </c>
      <c r="C2349" s="287" t="s">
        <v>6997</v>
      </c>
      <c r="D2349" s="305">
        <v>18</v>
      </c>
      <c r="E2349" s="287" t="s">
        <v>37</v>
      </c>
      <c r="F2349" s="289">
        <v>43707</v>
      </c>
      <c r="G2349" s="290" t="s">
        <v>715</v>
      </c>
      <c r="H2349" s="290" t="s">
        <v>2891</v>
      </c>
      <c r="I2349" s="291">
        <v>-0.17410433</v>
      </c>
      <c r="J2349" s="291">
        <v>1</v>
      </c>
      <c r="K2349" s="290" t="s">
        <v>815</v>
      </c>
      <c r="L2349" s="292">
        <v>26.28</v>
      </c>
      <c r="M2349" s="293" t="s">
        <v>2892</v>
      </c>
      <c r="N2349" s="293" t="s">
        <v>2893</v>
      </c>
      <c r="O2349" s="294" t="s">
        <v>169</v>
      </c>
      <c r="P2349" s="295">
        <v>-7.0793809999999997</v>
      </c>
      <c r="Q2349" s="295" t="s">
        <v>408</v>
      </c>
      <c r="R2349" s="296">
        <v>0</v>
      </c>
      <c r="S2349" s="297">
        <v>6.9702156039711972E-5</v>
      </c>
      <c r="T2349" s="297">
        <v>3.2567654102588631E-4</v>
      </c>
      <c r="U2349" s="298">
        <v>0.21402264903744392</v>
      </c>
      <c r="V2349" s="317"/>
      <c r="W2349" s="317"/>
      <c r="X2349" s="317"/>
      <c r="Y2349" s="317"/>
      <c r="Z2349" s="317"/>
      <c r="AA2349" s="301"/>
      <c r="AB2349" s="317"/>
    </row>
    <row r="2350" spans="1:28" s="318" customFormat="1" ht="15">
      <c r="A2350" s="247" t="s">
        <v>176</v>
      </c>
      <c r="B2350" s="287" t="s">
        <v>6998</v>
      </c>
      <c r="C2350" s="287" t="s">
        <v>6999</v>
      </c>
      <c r="D2350" s="305">
        <v>19</v>
      </c>
      <c r="E2350" s="287" t="s">
        <v>37</v>
      </c>
      <c r="F2350" s="289">
        <v>43707</v>
      </c>
      <c r="G2350" s="290" t="s">
        <v>715</v>
      </c>
      <c r="H2350" s="290" t="s">
        <v>2584</v>
      </c>
      <c r="I2350" s="291">
        <v>-0.15471095000000001</v>
      </c>
      <c r="J2350" s="291">
        <v>4</v>
      </c>
      <c r="K2350" s="290" t="s">
        <v>815</v>
      </c>
      <c r="L2350" s="292">
        <v>15.79</v>
      </c>
      <c r="M2350" s="293" t="s">
        <v>2585</v>
      </c>
      <c r="N2350" s="293" t="s">
        <v>2586</v>
      </c>
      <c r="O2350" s="294" t="s">
        <v>169</v>
      </c>
      <c r="P2350" s="295">
        <v>-8.4615345000000008</v>
      </c>
      <c r="Q2350" s="295" t="s">
        <v>399</v>
      </c>
      <c r="R2350" s="296">
        <v>0</v>
      </c>
      <c r="S2350" s="297">
        <v>2.0917278155687356E-4</v>
      </c>
      <c r="T2350" s="297">
        <v>1.5162809805230925E-4</v>
      </c>
      <c r="U2350" s="298">
        <v>1.3795120049894203</v>
      </c>
      <c r="AA2350" s="301"/>
    </row>
    <row r="2351" spans="1:28" s="318" customFormat="1" ht="15">
      <c r="A2351" s="247" t="s">
        <v>176</v>
      </c>
      <c r="B2351" s="287" t="s">
        <v>7000</v>
      </c>
      <c r="C2351" s="287" t="s">
        <v>7001</v>
      </c>
      <c r="D2351" s="305">
        <v>20</v>
      </c>
      <c r="E2351" s="287" t="s">
        <v>37</v>
      </c>
      <c r="F2351" s="289">
        <v>43707</v>
      </c>
      <c r="G2351" s="290" t="s">
        <v>715</v>
      </c>
      <c r="H2351" s="290" t="s">
        <v>604</v>
      </c>
      <c r="I2351" s="291">
        <v>-0.1165235</v>
      </c>
      <c r="J2351" s="291">
        <v>2</v>
      </c>
      <c r="K2351" s="290" t="s">
        <v>815</v>
      </c>
      <c r="L2351" s="292">
        <v>133.66999999999999</v>
      </c>
      <c r="M2351" s="293" t="s">
        <v>605</v>
      </c>
      <c r="N2351" s="293" t="s">
        <v>606</v>
      </c>
      <c r="O2351" s="294" t="s">
        <v>169</v>
      </c>
      <c r="P2351" s="295">
        <v>-7.1700334999999997</v>
      </c>
      <c r="Q2351" s="295" t="s">
        <v>408</v>
      </c>
      <c r="R2351" s="296">
        <v>0</v>
      </c>
      <c r="S2351" s="297">
        <v>3.2974993518166361E-4</v>
      </c>
      <c r="T2351" s="297">
        <v>4.9367737112941679E-4</v>
      </c>
      <c r="U2351" s="298">
        <v>0.66794622250413049</v>
      </c>
      <c r="AA2351" s="301"/>
    </row>
    <row r="2352" spans="1:28" s="318" customFormat="1" ht="15">
      <c r="A2352" s="247" t="s">
        <v>7002</v>
      </c>
      <c r="B2352" s="287" t="s">
        <v>7003</v>
      </c>
      <c r="C2352" s="287" t="s">
        <v>7004</v>
      </c>
      <c r="D2352" s="305">
        <v>21</v>
      </c>
      <c r="E2352" s="287" t="s">
        <v>37</v>
      </c>
      <c r="F2352" s="289">
        <v>43707</v>
      </c>
      <c r="G2352" s="290" t="s">
        <v>715</v>
      </c>
      <c r="H2352" s="290" t="s">
        <v>905</v>
      </c>
      <c r="I2352" s="291">
        <v>-0.12605930000000001</v>
      </c>
      <c r="J2352" s="291">
        <v>1</v>
      </c>
      <c r="K2352" s="290" t="s">
        <v>815</v>
      </c>
      <c r="L2352" s="292">
        <v>8.25</v>
      </c>
      <c r="M2352" s="293" t="s">
        <v>906</v>
      </c>
      <c r="N2352" s="293" t="s">
        <v>907</v>
      </c>
      <c r="O2352" s="294" t="s">
        <v>169</v>
      </c>
      <c r="P2352" s="295">
        <v>-9.4736809999999991</v>
      </c>
      <c r="Q2352" s="295" t="s">
        <v>447</v>
      </c>
      <c r="R2352" s="296">
        <v>0</v>
      </c>
      <c r="S2352" s="297">
        <v>2.9000257829364723E-3</v>
      </c>
      <c r="T2352" s="297">
        <v>2.9427050305240671E-3</v>
      </c>
      <c r="U2352" s="298">
        <v>0.98549659339115137</v>
      </c>
      <c r="AA2352" s="301"/>
    </row>
    <row r="2353" spans="1:27" s="318" customFormat="1" ht="15">
      <c r="A2353" s="247" t="s">
        <v>176</v>
      </c>
      <c r="B2353" s="287" t="s">
        <v>7005</v>
      </c>
      <c r="C2353" s="287" t="s">
        <v>7006</v>
      </c>
      <c r="D2353" s="305">
        <v>22</v>
      </c>
      <c r="E2353" s="287" t="s">
        <v>37</v>
      </c>
      <c r="F2353" s="289">
        <v>43707</v>
      </c>
      <c r="G2353" s="290" t="s">
        <v>715</v>
      </c>
      <c r="H2353" s="290" t="s">
        <v>2589</v>
      </c>
      <c r="I2353" s="291">
        <v>-0.11507756</v>
      </c>
      <c r="J2353" s="291">
        <v>5</v>
      </c>
      <c r="K2353" s="290" t="s">
        <v>815</v>
      </c>
      <c r="L2353" s="292">
        <v>18.84</v>
      </c>
      <c r="M2353" s="293" t="s">
        <v>2590</v>
      </c>
      <c r="N2353" s="293" t="s">
        <v>2591</v>
      </c>
      <c r="O2353" s="294" t="s">
        <v>169</v>
      </c>
      <c r="P2353" s="295">
        <v>-14.565218</v>
      </c>
      <c r="Q2353" s="295" t="s">
        <v>484</v>
      </c>
      <c r="R2353" s="296">
        <v>0</v>
      </c>
      <c r="S2353" s="297">
        <v>9.3028835656197768E-4</v>
      </c>
      <c r="T2353" s="297">
        <v>6.55686017447374E-4</v>
      </c>
      <c r="U2353" s="298">
        <v>1.4188015785110799</v>
      </c>
      <c r="AA2353" s="301"/>
    </row>
    <row r="2354" spans="1:27" s="318" customFormat="1" ht="15">
      <c r="A2354" s="247" t="s">
        <v>176</v>
      </c>
      <c r="B2354" s="287" t="s">
        <v>7007</v>
      </c>
      <c r="C2354" s="287" t="s">
        <v>7008</v>
      </c>
      <c r="D2354" s="305">
        <v>23</v>
      </c>
      <c r="E2354" s="287" t="s">
        <v>37</v>
      </c>
      <c r="F2354" s="289">
        <v>43707</v>
      </c>
      <c r="G2354" s="290" t="s">
        <v>715</v>
      </c>
      <c r="H2354" s="290" t="s">
        <v>612</v>
      </c>
      <c r="I2354" s="291">
        <v>-0.23144549</v>
      </c>
      <c r="J2354" s="291">
        <v>2</v>
      </c>
      <c r="K2354" s="290" t="s">
        <v>815</v>
      </c>
      <c r="L2354" s="292">
        <v>37.590000000000003</v>
      </c>
      <c r="M2354" s="293" t="s">
        <v>613</v>
      </c>
      <c r="N2354" s="293" t="s">
        <v>614</v>
      </c>
      <c r="O2354" s="294" t="s">
        <v>169</v>
      </c>
      <c r="P2354" s="295">
        <v>-12.439614000000001</v>
      </c>
      <c r="Q2354" s="295" t="s">
        <v>484</v>
      </c>
      <c r="R2354" s="296">
        <v>0</v>
      </c>
      <c r="S2354" s="297">
        <v>1.3885031656413627E-4</v>
      </c>
      <c r="T2354" s="297">
        <v>1.7339585568412589E-4</v>
      </c>
      <c r="U2354" s="298">
        <v>0.80077067595594098</v>
      </c>
      <c r="AA2354" s="301"/>
    </row>
    <row r="2355" spans="1:27" ht="15">
      <c r="A2355" s="247" t="s">
        <v>7009</v>
      </c>
      <c r="B2355" s="287" t="s">
        <v>7010</v>
      </c>
      <c r="C2355" s="287" t="s">
        <v>7011</v>
      </c>
      <c r="D2355" s="305">
        <v>24</v>
      </c>
      <c r="E2355" s="287" t="s">
        <v>37</v>
      </c>
      <c r="F2355" s="289">
        <v>43707</v>
      </c>
      <c r="G2355" s="290" t="s">
        <v>715</v>
      </c>
      <c r="H2355" s="290" t="s">
        <v>5816</v>
      </c>
      <c r="I2355" s="291">
        <v>-0.11430144</v>
      </c>
      <c r="J2355" s="291">
        <v>1</v>
      </c>
      <c r="K2355" s="290" t="s">
        <v>815</v>
      </c>
      <c r="L2355" s="292">
        <v>16.04</v>
      </c>
      <c r="M2355" s="293" t="s">
        <v>5817</v>
      </c>
      <c r="N2355" s="293" t="s">
        <v>5818</v>
      </c>
      <c r="O2355" s="294" t="s">
        <v>169</v>
      </c>
      <c r="P2355" s="295">
        <v>-4.4278263999999998</v>
      </c>
      <c r="Q2355" s="295" t="s">
        <v>447</v>
      </c>
      <c r="R2355" s="296">
        <v>0</v>
      </c>
      <c r="S2355" s="297">
        <v>3.7560686092750456E-5</v>
      </c>
      <c r="T2355" s="297">
        <v>4.9216496832192895E-4</v>
      </c>
      <c r="U2355" s="298">
        <v>7.6317268619943132E-2</v>
      </c>
    </row>
    <row r="2356" spans="1:27" ht="15">
      <c r="A2356" s="247" t="s">
        <v>7012</v>
      </c>
      <c r="B2356" s="287" t="s">
        <v>7013</v>
      </c>
      <c r="C2356" s="287" t="s">
        <v>7014</v>
      </c>
      <c r="D2356" s="305">
        <v>25</v>
      </c>
      <c r="E2356" s="287" t="s">
        <v>37</v>
      </c>
      <c r="F2356" s="289">
        <v>43707</v>
      </c>
      <c r="G2356" s="290" t="s">
        <v>715</v>
      </c>
      <c r="H2356" s="290" t="s">
        <v>3217</v>
      </c>
      <c r="I2356" s="291">
        <v>-0.18955838999999999</v>
      </c>
      <c r="J2356" s="291">
        <v>1</v>
      </c>
      <c r="K2356" s="290" t="s">
        <v>815</v>
      </c>
      <c r="L2356" s="292">
        <v>109.75</v>
      </c>
      <c r="M2356" s="293" t="s">
        <v>3218</v>
      </c>
      <c r="N2356" s="293" t="s">
        <v>3219</v>
      </c>
      <c r="O2356" s="294" t="s">
        <v>169</v>
      </c>
      <c r="P2356" s="295">
        <v>-15.584415</v>
      </c>
      <c r="Q2356" s="295" t="s">
        <v>404</v>
      </c>
      <c r="R2356" s="296">
        <v>0</v>
      </c>
      <c r="S2356" s="297">
        <v>4.0933379425952599E-4</v>
      </c>
      <c r="T2356" s="297">
        <v>4.5701737400259288E-4</v>
      </c>
      <c r="U2356" s="298">
        <v>0.89566352953838391</v>
      </c>
    </row>
    <row r="2357" spans="1:27" ht="15">
      <c r="A2357" s="247" t="s">
        <v>7015</v>
      </c>
      <c r="B2357" s="287" t="s">
        <v>7016</v>
      </c>
      <c r="C2357" s="287" t="s">
        <v>7017</v>
      </c>
      <c r="D2357" s="305">
        <v>26</v>
      </c>
      <c r="E2357" s="287" t="s">
        <v>37</v>
      </c>
      <c r="F2357" s="289">
        <v>43707</v>
      </c>
      <c r="G2357" s="290" t="s">
        <v>715</v>
      </c>
      <c r="H2357" s="290" t="s">
        <v>2603</v>
      </c>
      <c r="I2357" s="291">
        <v>-0.26491534999999999</v>
      </c>
      <c r="J2357" s="291">
        <v>1</v>
      </c>
      <c r="K2357" s="290" t="s">
        <v>815</v>
      </c>
      <c r="L2357" s="292">
        <v>16.510000000000002</v>
      </c>
      <c r="M2357" s="293" t="s">
        <v>2604</v>
      </c>
      <c r="N2357" s="293" t="s">
        <v>2605</v>
      </c>
      <c r="O2357" s="294" t="s">
        <v>169</v>
      </c>
      <c r="P2357" s="295">
        <v>-8.4778420000000008</v>
      </c>
      <c r="Q2357" s="295" t="s">
        <v>408</v>
      </c>
      <c r="R2357" s="296">
        <v>0</v>
      </c>
      <c r="S2357" s="297">
        <v>1.5931878573880947E-4</v>
      </c>
      <c r="T2357" s="297">
        <v>1.7022975924979109E-4</v>
      </c>
      <c r="U2357" s="298">
        <v>0.93590442964222775</v>
      </c>
    </row>
    <row r="2358" spans="1:27" ht="15">
      <c r="A2358" s="247" t="s">
        <v>7018</v>
      </c>
      <c r="B2358" s="287" t="s">
        <v>7019</v>
      </c>
      <c r="C2358" s="287" t="s">
        <v>7020</v>
      </c>
      <c r="D2358" s="305">
        <v>27</v>
      </c>
      <c r="E2358" s="287" t="s">
        <v>37</v>
      </c>
      <c r="F2358" s="289">
        <v>43707</v>
      </c>
      <c r="G2358" s="290" t="s">
        <v>715</v>
      </c>
      <c r="H2358" s="290" t="s">
        <v>4051</v>
      </c>
      <c r="I2358" s="291">
        <v>-0.11051303</v>
      </c>
      <c r="J2358" s="291">
        <v>1</v>
      </c>
      <c r="K2358" s="290" t="s">
        <v>815</v>
      </c>
      <c r="L2358" s="292">
        <v>52.88</v>
      </c>
      <c r="M2358" s="293" t="s">
        <v>4052</v>
      </c>
      <c r="N2358" s="293" t="s">
        <v>4053</v>
      </c>
      <c r="O2358" s="294" t="s">
        <v>169</v>
      </c>
      <c r="P2358" s="295">
        <v>-15.212726999999999</v>
      </c>
      <c r="Q2358" s="295" t="s">
        <v>408</v>
      </c>
      <c r="R2358" s="296">
        <v>0</v>
      </c>
      <c r="S2358" s="297">
        <v>6.3354414140060072E-5</v>
      </c>
      <c r="T2358" s="297">
        <v>4.4770226486830455E-4</v>
      </c>
      <c r="U2358" s="298">
        <v>0.14151014884567609</v>
      </c>
    </row>
    <row r="2359" spans="1:27" ht="15">
      <c r="A2359" s="247" t="s">
        <v>176</v>
      </c>
      <c r="B2359" s="287" t="s">
        <v>7021</v>
      </c>
      <c r="C2359" s="287" t="s">
        <v>7022</v>
      </c>
      <c r="D2359" s="305">
        <v>28</v>
      </c>
      <c r="E2359" s="287" t="s">
        <v>37</v>
      </c>
      <c r="F2359" s="289">
        <v>43707</v>
      </c>
      <c r="G2359" s="290" t="s">
        <v>715</v>
      </c>
      <c r="H2359" s="290" t="s">
        <v>1150</v>
      </c>
      <c r="I2359" s="291">
        <v>-0.21469861000000001</v>
      </c>
      <c r="J2359" s="291">
        <v>3</v>
      </c>
      <c r="K2359" s="290" t="s">
        <v>815</v>
      </c>
      <c r="L2359" s="292">
        <v>28.53</v>
      </c>
      <c r="M2359" s="293" t="s">
        <v>1151</v>
      </c>
      <c r="N2359" s="293" t="s">
        <v>1152</v>
      </c>
      <c r="O2359" s="294" t="s">
        <v>169</v>
      </c>
      <c r="P2359" s="295">
        <v>-5.9304056000000003</v>
      </c>
      <c r="Q2359" s="295" t="s">
        <v>447</v>
      </c>
      <c r="R2359" s="296">
        <v>0</v>
      </c>
      <c r="S2359" s="297">
        <v>5.7409658507071588E-8</v>
      </c>
      <c r="T2359" s="297">
        <v>1.2503752318276031E-4</v>
      </c>
      <c r="U2359" s="298">
        <v>4.5913944107129441E-4</v>
      </c>
    </row>
    <row r="2360" spans="1:27" ht="15">
      <c r="A2360" s="247" t="s">
        <v>7023</v>
      </c>
      <c r="B2360" s="287" t="s">
        <v>7024</v>
      </c>
      <c r="C2360" s="287" t="s">
        <v>7025</v>
      </c>
      <c r="D2360" s="305">
        <v>29</v>
      </c>
      <c r="E2360" s="287" t="s">
        <v>37</v>
      </c>
      <c r="F2360" s="289">
        <v>43707</v>
      </c>
      <c r="G2360" s="290" t="s">
        <v>715</v>
      </c>
      <c r="H2360" s="290" t="s">
        <v>2610</v>
      </c>
      <c r="I2360" s="291">
        <v>-0.28245014000000002</v>
      </c>
      <c r="J2360" s="291">
        <v>1</v>
      </c>
      <c r="K2360" s="290" t="s">
        <v>815</v>
      </c>
      <c r="L2360" s="292">
        <v>14.76</v>
      </c>
      <c r="M2360" s="293" t="s">
        <v>2611</v>
      </c>
      <c r="N2360" s="293" t="s">
        <v>2612</v>
      </c>
      <c r="O2360" s="294" t="s">
        <v>169</v>
      </c>
      <c r="P2360" s="295">
        <v>-10.074788</v>
      </c>
      <c r="Q2360" s="295" t="s">
        <v>408</v>
      </c>
      <c r="R2360" s="296">
        <v>0</v>
      </c>
      <c r="S2360" s="297">
        <v>1.0738869036378663E-4</v>
      </c>
      <c r="T2360" s="297">
        <v>1.9537134960213089E-4</v>
      </c>
      <c r="U2360" s="298">
        <v>0.5496644752799279</v>
      </c>
    </row>
    <row r="2361" spans="1:27" ht="15">
      <c r="A2361" s="247" t="s">
        <v>7026</v>
      </c>
      <c r="B2361" s="287" t="s">
        <v>7027</v>
      </c>
      <c r="C2361" s="287" t="s">
        <v>7028</v>
      </c>
      <c r="D2361" s="305">
        <v>30</v>
      </c>
      <c r="E2361" s="287" t="s">
        <v>37</v>
      </c>
      <c r="F2361" s="289">
        <v>43707</v>
      </c>
      <c r="G2361" s="290" t="s">
        <v>715</v>
      </c>
      <c r="H2361" s="290" t="s">
        <v>1426</v>
      </c>
      <c r="I2361" s="291">
        <v>-0.12290668</v>
      </c>
      <c r="J2361" s="291">
        <v>1</v>
      </c>
      <c r="K2361" s="290" t="s">
        <v>815</v>
      </c>
      <c r="L2361" s="292">
        <v>118.89</v>
      </c>
      <c r="M2361" s="293" t="s">
        <v>1427</v>
      </c>
      <c r="N2361" s="293" t="s">
        <v>1428</v>
      </c>
      <c r="O2361" s="294" t="s">
        <v>169</v>
      </c>
      <c r="P2361" s="295">
        <v>-5.0044180000000003</v>
      </c>
      <c r="Q2361" s="295" t="s">
        <v>447</v>
      </c>
      <c r="R2361" s="296">
        <v>0</v>
      </c>
      <c r="S2361" s="297">
        <v>2.5671593548558827E-4</v>
      </c>
      <c r="T2361" s="297">
        <v>2.9213392607690844E-4</v>
      </c>
      <c r="U2361" s="298">
        <v>0.87876111800176238</v>
      </c>
    </row>
    <row r="2362" spans="1:27" ht="15">
      <c r="A2362" s="247" t="s">
        <v>7029</v>
      </c>
      <c r="B2362" s="287" t="s">
        <v>7030</v>
      </c>
      <c r="C2362" s="287" t="s">
        <v>7031</v>
      </c>
      <c r="D2362" s="305">
        <v>31</v>
      </c>
      <c r="E2362" s="287" t="s">
        <v>37</v>
      </c>
      <c r="F2362" s="289">
        <v>43707</v>
      </c>
      <c r="G2362" s="290" t="s">
        <v>715</v>
      </c>
      <c r="H2362" s="290" t="s">
        <v>670</v>
      </c>
      <c r="I2362" s="291">
        <v>-0.14345598000000001</v>
      </c>
      <c r="J2362" s="291">
        <v>1</v>
      </c>
      <c r="K2362" s="290" t="s">
        <v>815</v>
      </c>
      <c r="L2362" s="292">
        <v>18.39</v>
      </c>
      <c r="M2362" s="293" t="s">
        <v>671</v>
      </c>
      <c r="N2362" s="293" t="s">
        <v>672</v>
      </c>
      <c r="O2362" s="294" t="s">
        <v>169</v>
      </c>
      <c r="P2362" s="295">
        <v>-9.8054830000000006</v>
      </c>
      <c r="Q2362" s="295" t="s">
        <v>484</v>
      </c>
      <c r="R2362" s="296">
        <v>0</v>
      </c>
      <c r="S2362" s="297">
        <v>1.1304862415569445E-4</v>
      </c>
      <c r="T2362" s="297">
        <v>2.7063376238452535E-4</v>
      </c>
      <c r="U2362" s="298">
        <v>0.41771811158975519</v>
      </c>
    </row>
    <row r="2363" spans="1:27" ht="15">
      <c r="A2363" s="247" t="s">
        <v>7032</v>
      </c>
      <c r="B2363" s="287" t="s">
        <v>7033</v>
      </c>
      <c r="C2363" s="287" t="s">
        <v>7034</v>
      </c>
      <c r="D2363" s="305">
        <v>32</v>
      </c>
      <c r="E2363" s="287" t="s">
        <v>37</v>
      </c>
      <c r="F2363" s="289">
        <v>43707</v>
      </c>
      <c r="G2363" s="290" t="s">
        <v>715</v>
      </c>
      <c r="H2363" s="290" t="s">
        <v>951</v>
      </c>
      <c r="I2363" s="291">
        <v>-0.43901657999999999</v>
      </c>
      <c r="J2363" s="291">
        <v>1</v>
      </c>
      <c r="K2363" s="290" t="s">
        <v>815</v>
      </c>
      <c r="L2363" s="292">
        <v>17.57</v>
      </c>
      <c r="M2363" s="293" t="s">
        <v>952</v>
      </c>
      <c r="N2363" s="293" t="s">
        <v>953</v>
      </c>
      <c r="O2363" s="294" t="s">
        <v>169</v>
      </c>
      <c r="P2363" s="295">
        <v>1.1946559000000001</v>
      </c>
      <c r="Q2363" s="295" t="s">
        <v>456</v>
      </c>
      <c r="R2363" s="296">
        <v>0</v>
      </c>
      <c r="S2363" s="297">
        <v>1.9748215168969289E-5</v>
      </c>
      <c r="T2363" s="297">
        <v>1.2538336646066315E-4</v>
      </c>
      <c r="U2363" s="298">
        <v>0.15750267141826144</v>
      </c>
    </row>
    <row r="2364" spans="1:27" ht="15">
      <c r="A2364" s="247" t="s">
        <v>176</v>
      </c>
      <c r="B2364" s="287" t="s">
        <v>7035</v>
      </c>
      <c r="C2364" s="287" t="s">
        <v>7036</v>
      </c>
      <c r="D2364" s="305">
        <v>33</v>
      </c>
      <c r="E2364" s="287" t="s">
        <v>37</v>
      </c>
      <c r="F2364" s="289">
        <v>43707</v>
      </c>
      <c r="G2364" s="290" t="s">
        <v>715</v>
      </c>
      <c r="H2364" s="290" t="s">
        <v>1659</v>
      </c>
      <c r="I2364" s="291">
        <v>-0.18817568000000001</v>
      </c>
      <c r="J2364" s="291">
        <v>3</v>
      </c>
      <c r="K2364" s="290" t="s">
        <v>815</v>
      </c>
      <c r="L2364" s="292">
        <v>48.06</v>
      </c>
      <c r="M2364" s="293" t="s">
        <v>1660</v>
      </c>
      <c r="N2364" s="293" t="s">
        <v>1661</v>
      </c>
      <c r="O2364" s="294" t="s">
        <v>169</v>
      </c>
      <c r="P2364" s="295">
        <v>-20.89246</v>
      </c>
      <c r="Q2364" s="295" t="s">
        <v>447</v>
      </c>
      <c r="R2364" s="296">
        <v>0</v>
      </c>
      <c r="S2364" s="297">
        <v>1.1232471784389064E-3</v>
      </c>
      <c r="T2364" s="297">
        <v>4.7503699170878261E-4</v>
      </c>
      <c r="U2364" s="298">
        <v>2.364546757502842</v>
      </c>
    </row>
    <row r="2365" spans="1:27" ht="15">
      <c r="A2365" s="247" t="s">
        <v>176</v>
      </c>
      <c r="B2365" s="287" t="s">
        <v>7037</v>
      </c>
      <c r="C2365" s="287" t="s">
        <v>7038</v>
      </c>
      <c r="D2365" s="305">
        <v>34</v>
      </c>
      <c r="E2365" s="287" t="s">
        <v>37</v>
      </c>
      <c r="F2365" s="289">
        <v>43707</v>
      </c>
      <c r="G2365" s="290" t="s">
        <v>715</v>
      </c>
      <c r="H2365" s="290" t="s">
        <v>956</v>
      </c>
      <c r="I2365" s="291">
        <v>-0.14428455000000001</v>
      </c>
      <c r="J2365" s="291">
        <v>2</v>
      </c>
      <c r="K2365" s="290" t="s">
        <v>815</v>
      </c>
      <c r="L2365" s="292">
        <v>293.75</v>
      </c>
      <c r="M2365" s="293" t="s">
        <v>957</v>
      </c>
      <c r="N2365" s="293" t="s">
        <v>958</v>
      </c>
      <c r="O2365" s="294" t="s">
        <v>169</v>
      </c>
      <c r="P2365" s="295">
        <v>-5.7896495000000003</v>
      </c>
      <c r="Q2365" s="295" t="s">
        <v>447</v>
      </c>
      <c r="R2365" s="296">
        <v>0</v>
      </c>
      <c r="S2365" s="297">
        <v>1.2118133287639218E-2</v>
      </c>
      <c r="T2365" s="297">
        <v>5.3948689295012569E-3</v>
      </c>
      <c r="U2365" s="298">
        <v>2.2462331237321664</v>
      </c>
    </row>
    <row r="2366" spans="1:27" ht="15">
      <c r="A2366" s="247" t="s">
        <v>176</v>
      </c>
      <c r="B2366" s="287" t="s">
        <v>7039</v>
      </c>
      <c r="C2366" s="287" t="s">
        <v>7040</v>
      </c>
      <c r="D2366" s="305">
        <v>35</v>
      </c>
      <c r="E2366" s="287" t="s">
        <v>37</v>
      </c>
      <c r="F2366" s="289">
        <v>43707</v>
      </c>
      <c r="G2366" s="290" t="s">
        <v>715</v>
      </c>
      <c r="H2366" s="290" t="s">
        <v>2643</v>
      </c>
      <c r="I2366" s="291">
        <v>-0.1263814</v>
      </c>
      <c r="J2366" s="291">
        <v>5</v>
      </c>
      <c r="K2366" s="290" t="s">
        <v>815</v>
      </c>
      <c r="L2366" s="292">
        <v>43.48</v>
      </c>
      <c r="M2366" s="293" t="s">
        <v>2644</v>
      </c>
      <c r="N2366" s="293" t="s">
        <v>2645</v>
      </c>
      <c r="O2366" s="294" t="s">
        <v>169</v>
      </c>
      <c r="P2366" s="295">
        <v>-10.436135</v>
      </c>
      <c r="Q2366" s="295" t="s">
        <v>484</v>
      </c>
      <c r="R2366" s="296">
        <v>0</v>
      </c>
      <c r="S2366" s="297">
        <v>1.8537088756937522E-3</v>
      </c>
      <c r="T2366" s="297">
        <v>1.3418481665700612E-3</v>
      </c>
      <c r="U2366" s="298">
        <v>1.3814594839236347</v>
      </c>
    </row>
    <row r="2367" spans="1:27" ht="15">
      <c r="A2367" s="247" t="s">
        <v>7041</v>
      </c>
      <c r="B2367" s="287" t="s">
        <v>7042</v>
      </c>
      <c r="C2367" s="287" t="s">
        <v>7043</v>
      </c>
      <c r="D2367" s="305">
        <v>36</v>
      </c>
      <c r="E2367" s="287" t="s">
        <v>37</v>
      </c>
      <c r="F2367" s="289">
        <v>43707</v>
      </c>
      <c r="G2367" s="290" t="s">
        <v>715</v>
      </c>
      <c r="H2367" s="290" t="s">
        <v>4316</v>
      </c>
      <c r="I2367" s="291">
        <v>-0.14378613000000001</v>
      </c>
      <c r="J2367" s="291">
        <v>1</v>
      </c>
      <c r="K2367" s="290" t="s">
        <v>815</v>
      </c>
      <c r="L2367" s="292">
        <v>35.549999999999997</v>
      </c>
      <c r="M2367" s="293" t="s">
        <v>4317</v>
      </c>
      <c r="N2367" s="293" t="s">
        <v>4318</v>
      </c>
      <c r="O2367" s="294" t="s">
        <v>169</v>
      </c>
      <c r="P2367" s="295">
        <v>-5.8187366000000003</v>
      </c>
      <c r="Q2367" s="295" t="s">
        <v>408</v>
      </c>
      <c r="R2367" s="296">
        <v>0</v>
      </c>
      <c r="S2367" s="297">
        <v>5.4355953075334029E-3</v>
      </c>
      <c r="T2367" s="297">
        <v>8.0717219807594724E-3</v>
      </c>
      <c r="U2367" s="298">
        <v>0.67341210716749256</v>
      </c>
    </row>
    <row r="2368" spans="1:27" ht="15">
      <c r="A2368" s="247" t="s">
        <v>176</v>
      </c>
      <c r="B2368" s="287" t="s">
        <v>7044</v>
      </c>
      <c r="C2368" s="287" t="s">
        <v>7045</v>
      </c>
      <c r="D2368" s="305">
        <v>37</v>
      </c>
      <c r="E2368" s="287" t="s">
        <v>37</v>
      </c>
      <c r="F2368" s="289">
        <v>43707</v>
      </c>
      <c r="G2368" s="290" t="s">
        <v>715</v>
      </c>
      <c r="H2368" s="290" t="s">
        <v>3397</v>
      </c>
      <c r="I2368" s="291">
        <v>-0.13060020999999999</v>
      </c>
      <c r="J2368" s="291">
        <v>2</v>
      </c>
      <c r="K2368" s="290" t="s">
        <v>815</v>
      </c>
      <c r="L2368" s="292">
        <v>123.42</v>
      </c>
      <c r="M2368" s="293" t="s">
        <v>3398</v>
      </c>
      <c r="N2368" s="293" t="s">
        <v>3399</v>
      </c>
      <c r="O2368" s="294" t="s">
        <v>169</v>
      </c>
      <c r="P2368" s="295">
        <v>-11.525641999999999</v>
      </c>
      <c r="Q2368" s="295" t="s">
        <v>484</v>
      </c>
      <c r="R2368" s="296">
        <v>0</v>
      </c>
      <c r="S2368" s="297">
        <v>1.516963565099603E-3</v>
      </c>
      <c r="T2368" s="297">
        <v>8.6032590423686323E-4</v>
      </c>
      <c r="U2368" s="298">
        <v>1.7632429264642433</v>
      </c>
    </row>
    <row r="2369" spans="1:21" ht="15">
      <c r="A2369" s="247" t="s">
        <v>7046</v>
      </c>
      <c r="B2369" s="287" t="s">
        <v>7047</v>
      </c>
      <c r="C2369" s="287" t="s">
        <v>7048</v>
      </c>
      <c r="D2369" s="305">
        <v>38</v>
      </c>
      <c r="E2369" s="287" t="s">
        <v>37</v>
      </c>
      <c r="F2369" s="289">
        <v>43707</v>
      </c>
      <c r="G2369" s="290" t="s">
        <v>715</v>
      </c>
      <c r="H2369" s="290" t="s">
        <v>4771</v>
      </c>
      <c r="I2369" s="291">
        <v>-0.13303745</v>
      </c>
      <c r="J2369" s="291">
        <v>1</v>
      </c>
      <c r="K2369" s="290" t="s">
        <v>815</v>
      </c>
      <c r="L2369" s="292">
        <v>80.09</v>
      </c>
      <c r="M2369" s="293" t="s">
        <v>4772</v>
      </c>
      <c r="N2369" s="293" t="s">
        <v>4773</v>
      </c>
      <c r="O2369" s="294" t="s">
        <v>169</v>
      </c>
      <c r="P2369" s="295">
        <v>-15.931302000000001</v>
      </c>
      <c r="Q2369" s="295" t="s">
        <v>447</v>
      </c>
      <c r="R2369" s="296">
        <v>0</v>
      </c>
      <c r="S2369" s="297">
        <v>2.043375127654952E-4</v>
      </c>
      <c r="T2369" s="297">
        <v>1.3601879029041949E-3</v>
      </c>
      <c r="U2369" s="298">
        <v>0.15022741514551446</v>
      </c>
    </row>
    <row r="2370" spans="1:21" ht="15">
      <c r="A2370" s="247" t="s">
        <v>176</v>
      </c>
      <c r="B2370" s="287" t="s">
        <v>7049</v>
      </c>
      <c r="C2370" s="287" t="s">
        <v>7050</v>
      </c>
      <c r="D2370" s="305">
        <v>39</v>
      </c>
      <c r="E2370" s="287" t="s">
        <v>37</v>
      </c>
      <c r="F2370" s="289">
        <v>43707</v>
      </c>
      <c r="G2370" s="290" t="s">
        <v>715</v>
      </c>
      <c r="H2370" s="290" t="s">
        <v>3249</v>
      </c>
      <c r="I2370" s="291">
        <v>-0.15970707000000001</v>
      </c>
      <c r="J2370" s="291">
        <v>3</v>
      </c>
      <c r="K2370" s="290" t="s">
        <v>815</v>
      </c>
      <c r="L2370" s="292">
        <v>88.34</v>
      </c>
      <c r="M2370" s="293" t="s">
        <v>3250</v>
      </c>
      <c r="N2370" s="293" t="s">
        <v>3251</v>
      </c>
      <c r="O2370" s="294" t="s">
        <v>169</v>
      </c>
      <c r="P2370" s="295">
        <v>-8.6635410000000004</v>
      </c>
      <c r="Q2370" s="295" t="s">
        <v>399</v>
      </c>
      <c r="R2370" s="296">
        <v>0</v>
      </c>
      <c r="S2370" s="297">
        <v>1.5707300337650238E-5</v>
      </c>
      <c r="T2370" s="297">
        <v>1.8541693465089313E-4</v>
      </c>
      <c r="U2370" s="298">
        <v>8.471340747394121E-2</v>
      </c>
    </row>
    <row r="2371" spans="1:21" ht="15">
      <c r="A2371" s="247" t="s">
        <v>176</v>
      </c>
      <c r="B2371" s="287" t="s">
        <v>7051</v>
      </c>
      <c r="C2371" s="287" t="s">
        <v>7052</v>
      </c>
      <c r="D2371" s="305">
        <v>40</v>
      </c>
      <c r="E2371" s="287" t="s">
        <v>37</v>
      </c>
      <c r="F2371" s="289">
        <v>43707</v>
      </c>
      <c r="G2371" s="290" t="s">
        <v>715</v>
      </c>
      <c r="H2371" s="290" t="s">
        <v>1190</v>
      </c>
      <c r="I2371" s="291">
        <v>-0.12669676999999999</v>
      </c>
      <c r="J2371" s="291">
        <v>3</v>
      </c>
      <c r="K2371" s="290" t="s">
        <v>815</v>
      </c>
      <c r="L2371" s="292">
        <v>32.81</v>
      </c>
      <c r="M2371" s="293" t="s">
        <v>1191</v>
      </c>
      <c r="N2371" s="293" t="s">
        <v>1192</v>
      </c>
      <c r="O2371" s="294" t="s">
        <v>169</v>
      </c>
      <c r="P2371" s="295">
        <v>-2.4157405000000001</v>
      </c>
      <c r="Q2371" s="295" t="s">
        <v>395</v>
      </c>
      <c r="R2371" s="296">
        <v>0</v>
      </c>
      <c r="S2371" s="297">
        <v>7.6078987077502267E-5</v>
      </c>
      <c r="T2371" s="297">
        <v>1.9949770877640386E-4</v>
      </c>
      <c r="U2371" s="298">
        <v>0.38135268592368271</v>
      </c>
    </row>
    <row r="2372" spans="1:21" ht="15">
      <c r="A2372" s="247" t="s">
        <v>7053</v>
      </c>
      <c r="B2372" s="287" t="s">
        <v>7054</v>
      </c>
      <c r="C2372" s="287" t="s">
        <v>7055</v>
      </c>
      <c r="D2372" s="305">
        <v>41</v>
      </c>
      <c r="E2372" s="287" t="s">
        <v>37</v>
      </c>
      <c r="F2372" s="289">
        <v>43707</v>
      </c>
      <c r="G2372" s="290" t="s">
        <v>715</v>
      </c>
      <c r="H2372" s="290" t="s">
        <v>2791</v>
      </c>
      <c r="I2372" s="291">
        <v>-0.13491273000000001</v>
      </c>
      <c r="J2372" s="291">
        <v>1</v>
      </c>
      <c r="K2372" s="290" t="s">
        <v>815</v>
      </c>
      <c r="L2372" s="292">
        <v>105.16</v>
      </c>
      <c r="M2372" s="293" t="s">
        <v>2792</v>
      </c>
      <c r="N2372" s="293" t="s">
        <v>2793</v>
      </c>
      <c r="O2372" s="294" t="s">
        <v>169</v>
      </c>
      <c r="P2372" s="295">
        <v>0.20685196</v>
      </c>
      <c r="Q2372" s="295" t="s">
        <v>404</v>
      </c>
      <c r="R2372" s="296">
        <v>0</v>
      </c>
      <c r="S2372" s="297">
        <v>1.8701779290497341E-4</v>
      </c>
      <c r="T2372" s="297">
        <v>5.3552091062582653E-4</v>
      </c>
      <c r="U2372" s="298">
        <v>0.34922593907008886</v>
      </c>
    </row>
    <row r="2373" spans="1:21" ht="15">
      <c r="A2373" s="247" t="s">
        <v>7056</v>
      </c>
      <c r="B2373" s="287" t="s">
        <v>7057</v>
      </c>
      <c r="C2373" s="287" t="s">
        <v>7058</v>
      </c>
      <c r="D2373" s="305">
        <v>42</v>
      </c>
      <c r="E2373" s="287" t="s">
        <v>37</v>
      </c>
      <c r="F2373" s="289">
        <v>43707</v>
      </c>
      <c r="G2373" s="290" t="s">
        <v>715</v>
      </c>
      <c r="H2373" s="290" t="s">
        <v>2660</v>
      </c>
      <c r="I2373" s="291">
        <v>-0.27696080000000001</v>
      </c>
      <c r="J2373" s="291">
        <v>1</v>
      </c>
      <c r="K2373" s="290" t="s">
        <v>815</v>
      </c>
      <c r="L2373" s="292">
        <v>20.65</v>
      </c>
      <c r="M2373" s="293" t="s">
        <v>2661</v>
      </c>
      <c r="N2373" s="293" t="s">
        <v>2662</v>
      </c>
      <c r="O2373" s="294" t="s">
        <v>169</v>
      </c>
      <c r="P2373" s="295">
        <v>-8.8910470000000004</v>
      </c>
      <c r="Q2373" s="295" t="s">
        <v>408</v>
      </c>
      <c r="R2373" s="296">
        <v>0</v>
      </c>
      <c r="S2373" s="297">
        <v>1.0075130260037378E-4</v>
      </c>
      <c r="T2373" s="297">
        <v>2.4948429392015255E-4</v>
      </c>
      <c r="U2373" s="298">
        <v>0.40383825778074522</v>
      </c>
    </row>
    <row r="2374" spans="1:21" ht="15">
      <c r="A2374" s="247" t="s">
        <v>7059</v>
      </c>
      <c r="B2374" s="287" t="s">
        <v>7060</v>
      </c>
      <c r="C2374" s="287" t="s">
        <v>7061</v>
      </c>
      <c r="D2374" s="305">
        <v>43</v>
      </c>
      <c r="E2374" s="287" t="s">
        <v>37</v>
      </c>
      <c r="F2374" s="289">
        <v>43707</v>
      </c>
      <c r="G2374" s="290" t="s">
        <v>715</v>
      </c>
      <c r="H2374" s="290" t="s">
        <v>1499</v>
      </c>
      <c r="I2374" s="291">
        <v>-0.28690988000000001</v>
      </c>
      <c r="J2374" s="291">
        <v>1</v>
      </c>
      <c r="K2374" s="290" t="s">
        <v>815</v>
      </c>
      <c r="L2374" s="292">
        <v>237.73</v>
      </c>
      <c r="M2374" s="293" t="s">
        <v>1500</v>
      </c>
      <c r="N2374" s="293" t="s">
        <v>1501</v>
      </c>
      <c r="O2374" s="294" t="s">
        <v>169</v>
      </c>
      <c r="P2374" s="295">
        <v>-1.5948473999999999</v>
      </c>
      <c r="Q2374" s="295" t="s">
        <v>408</v>
      </c>
      <c r="R2374" s="296">
        <v>0</v>
      </c>
      <c r="S2374" s="297">
        <v>9.482703289994378E-4</v>
      </c>
      <c r="T2374" s="297">
        <v>7.5733839432100931E-4</v>
      </c>
      <c r="U2374" s="298">
        <v>1.2521091444856804</v>
      </c>
    </row>
    <row r="2375" spans="1:21" ht="15">
      <c r="A2375" s="247" t="s">
        <v>7062</v>
      </c>
      <c r="B2375" s="287" t="s">
        <v>7063</v>
      </c>
      <c r="C2375" s="287" t="s">
        <v>7064</v>
      </c>
      <c r="D2375" s="305">
        <v>44</v>
      </c>
      <c r="E2375" s="287" t="s">
        <v>37</v>
      </c>
      <c r="F2375" s="289">
        <v>43707</v>
      </c>
      <c r="G2375" s="290" t="s">
        <v>715</v>
      </c>
      <c r="H2375" s="290" t="s">
        <v>1001</v>
      </c>
      <c r="I2375" s="291">
        <v>-0.18377184999999999</v>
      </c>
      <c r="J2375" s="291">
        <v>1</v>
      </c>
      <c r="K2375" s="290" t="s">
        <v>815</v>
      </c>
      <c r="L2375" s="292">
        <v>18.61</v>
      </c>
      <c r="M2375" s="293" t="s">
        <v>1002</v>
      </c>
      <c r="N2375" s="293" t="s">
        <v>1003</v>
      </c>
      <c r="O2375" s="294" t="s">
        <v>169</v>
      </c>
      <c r="P2375" s="295">
        <v>-9.2761150000000008</v>
      </c>
      <c r="Q2375" s="295" t="s">
        <v>408</v>
      </c>
      <c r="R2375" s="296">
        <v>0</v>
      </c>
      <c r="S2375" s="297">
        <v>5.4172842677200374E-5</v>
      </c>
      <c r="T2375" s="297">
        <v>1.4264685897174932E-4</v>
      </c>
      <c r="U2375" s="298">
        <v>0.37976891371950294</v>
      </c>
    </row>
    <row r="2376" spans="1:21" ht="15">
      <c r="A2376" s="247" t="s">
        <v>176</v>
      </c>
      <c r="B2376" s="287" t="s">
        <v>7065</v>
      </c>
      <c r="C2376" s="287" t="s">
        <v>7066</v>
      </c>
      <c r="D2376" s="305">
        <v>45</v>
      </c>
      <c r="E2376" s="287" t="s">
        <v>37</v>
      </c>
      <c r="F2376" s="289">
        <v>43707</v>
      </c>
      <c r="G2376" s="290" t="s">
        <v>715</v>
      </c>
      <c r="H2376" s="290" t="s">
        <v>2798</v>
      </c>
      <c r="I2376" s="291">
        <v>-0.19307715</v>
      </c>
      <c r="J2376" s="291">
        <v>2</v>
      </c>
      <c r="K2376" s="290" t="s">
        <v>815</v>
      </c>
      <c r="L2376" s="292">
        <v>25.41</v>
      </c>
      <c r="M2376" s="293" t="s">
        <v>2799</v>
      </c>
      <c r="N2376" s="293" t="s">
        <v>2800</v>
      </c>
      <c r="O2376" s="294" t="s">
        <v>169</v>
      </c>
      <c r="P2376" s="295">
        <v>-11.956185</v>
      </c>
      <c r="Q2376" s="295" t="s">
        <v>408</v>
      </c>
      <c r="R2376" s="296">
        <v>0</v>
      </c>
      <c r="S2376" s="297">
        <v>2.3583934482625288E-5</v>
      </c>
      <c r="T2376" s="297">
        <v>2.3422357294722112E-4</v>
      </c>
      <c r="U2376" s="298">
        <v>0.10068984170068819</v>
      </c>
    </row>
    <row r="2377" spans="1:21" ht="15">
      <c r="A2377" s="247" t="s">
        <v>176</v>
      </c>
      <c r="B2377" s="287" t="s">
        <v>7067</v>
      </c>
      <c r="C2377" s="287" t="s">
        <v>7068</v>
      </c>
      <c r="D2377" s="305">
        <v>46</v>
      </c>
      <c r="E2377" s="287" t="s">
        <v>37</v>
      </c>
      <c r="F2377" s="289">
        <v>43707</v>
      </c>
      <c r="G2377" s="290" t="s">
        <v>715</v>
      </c>
      <c r="H2377" s="290" t="s">
        <v>1518</v>
      </c>
      <c r="I2377" s="291">
        <v>-0.16101694</v>
      </c>
      <c r="J2377" s="291">
        <v>2</v>
      </c>
      <c r="K2377" s="290" t="s">
        <v>815</v>
      </c>
      <c r="L2377" s="292">
        <v>105.93</v>
      </c>
      <c r="M2377" s="293" t="s">
        <v>1519</v>
      </c>
      <c r="N2377" s="293" t="s">
        <v>1520</v>
      </c>
      <c r="O2377" s="294" t="s">
        <v>169</v>
      </c>
      <c r="P2377" s="295">
        <v>-4.2003927000000001</v>
      </c>
      <c r="Q2377" s="295" t="s">
        <v>447</v>
      </c>
      <c r="R2377" s="296">
        <v>0</v>
      </c>
      <c r="S2377" s="297">
        <v>1.7155486330476335E-4</v>
      </c>
      <c r="T2377" s="297">
        <v>4.0861332901840876E-4</v>
      </c>
      <c r="U2377" s="298">
        <v>0.41984646882880927</v>
      </c>
    </row>
    <row r="2378" spans="1:21" ht="15">
      <c r="A2378" s="247" t="s">
        <v>7069</v>
      </c>
      <c r="B2378" s="287" t="s">
        <v>7070</v>
      </c>
      <c r="C2378" s="287" t="s">
        <v>7071</v>
      </c>
      <c r="D2378" s="305">
        <v>47</v>
      </c>
      <c r="E2378" s="287" t="s">
        <v>37</v>
      </c>
      <c r="F2378" s="289">
        <v>43707</v>
      </c>
      <c r="G2378" s="290" t="s">
        <v>715</v>
      </c>
      <c r="H2378" s="290" t="s">
        <v>7072</v>
      </c>
      <c r="I2378" s="291">
        <v>-0.13951087000000001</v>
      </c>
      <c r="J2378" s="291">
        <v>1</v>
      </c>
      <c r="K2378" s="290" t="s">
        <v>815</v>
      </c>
      <c r="L2378" s="292">
        <v>24.98</v>
      </c>
      <c r="M2378" s="293" t="s">
        <v>7073</v>
      </c>
      <c r="N2378" s="293" t="s">
        <v>7074</v>
      </c>
      <c r="O2378" s="294" t="s">
        <v>169</v>
      </c>
      <c r="P2378" s="295">
        <v>-2.2405267000000002</v>
      </c>
      <c r="Q2378" s="295" t="s">
        <v>408</v>
      </c>
      <c r="R2378" s="296">
        <v>0</v>
      </c>
      <c r="S2378" s="297">
        <v>3.9748594675280555E-5</v>
      </c>
      <c r="T2378" s="297">
        <v>3.6907527024757265E-4</v>
      </c>
      <c r="U2378" s="298">
        <v>0.10769780009540472</v>
      </c>
    </row>
    <row r="2379" spans="1:21" ht="15">
      <c r="A2379" s="247" t="s">
        <v>176</v>
      </c>
      <c r="B2379" s="287" t="s">
        <v>7075</v>
      </c>
      <c r="C2379" s="287" t="s">
        <v>7076</v>
      </c>
      <c r="D2379" s="305">
        <v>48</v>
      </c>
      <c r="E2379" s="287" t="s">
        <v>37</v>
      </c>
      <c r="F2379" s="289">
        <v>43707</v>
      </c>
      <c r="G2379" s="290" t="s">
        <v>715</v>
      </c>
      <c r="H2379" s="290" t="s">
        <v>1540</v>
      </c>
      <c r="I2379" s="291">
        <v>-0.18780791999999999</v>
      </c>
      <c r="J2379" s="291">
        <v>4</v>
      </c>
      <c r="K2379" s="290" t="s">
        <v>815</v>
      </c>
      <c r="L2379" s="292">
        <v>26.38</v>
      </c>
      <c r="M2379" s="293" t="s">
        <v>1541</v>
      </c>
      <c r="N2379" s="293" t="s">
        <v>1542</v>
      </c>
      <c r="O2379" s="294" t="s">
        <v>169</v>
      </c>
      <c r="P2379" s="295">
        <v>-8.5136230000000008</v>
      </c>
      <c r="Q2379" s="295" t="s">
        <v>280</v>
      </c>
      <c r="R2379" s="296">
        <v>0</v>
      </c>
      <c r="S2379" s="297">
        <v>7.7886655831882826E-5</v>
      </c>
      <c r="T2379" s="297">
        <v>1.7094521866759787E-4</v>
      </c>
      <c r="U2379" s="298">
        <v>0.45562348241709549</v>
      </c>
    </row>
    <row r="2380" spans="1:21" ht="15">
      <c r="A2380" s="247" t="s">
        <v>176</v>
      </c>
      <c r="B2380" s="287" t="s">
        <v>7077</v>
      </c>
      <c r="C2380" s="287" t="s">
        <v>7078</v>
      </c>
      <c r="D2380" s="305">
        <v>49</v>
      </c>
      <c r="E2380" s="287" t="s">
        <v>37</v>
      </c>
      <c r="F2380" s="289">
        <v>43707</v>
      </c>
      <c r="G2380" s="290" t="s">
        <v>715</v>
      </c>
      <c r="H2380" s="290" t="s">
        <v>2692</v>
      </c>
      <c r="I2380" s="291">
        <v>-0.19652003000000001</v>
      </c>
      <c r="J2380" s="291">
        <v>2</v>
      </c>
      <c r="K2380" s="290" t="s">
        <v>815</v>
      </c>
      <c r="L2380" s="292">
        <v>15.7</v>
      </c>
      <c r="M2380" s="293" t="s">
        <v>2693</v>
      </c>
      <c r="N2380" s="293" t="s">
        <v>2694</v>
      </c>
      <c r="O2380" s="294" t="s">
        <v>169</v>
      </c>
      <c r="P2380" s="295">
        <v>-12.193852</v>
      </c>
      <c r="Q2380" s="295" t="s">
        <v>280</v>
      </c>
      <c r="R2380" s="296">
        <v>0</v>
      </c>
      <c r="S2380" s="297">
        <v>3.7241104785029975E-5</v>
      </c>
      <c r="T2380" s="297">
        <v>2.6491469766481702E-4</v>
      </c>
      <c r="U2380" s="298">
        <v>0.14057772223777948</v>
      </c>
    </row>
    <row r="2381" spans="1:21" ht="15">
      <c r="A2381" s="247" t="s">
        <v>7079</v>
      </c>
      <c r="B2381" s="287" t="s">
        <v>7080</v>
      </c>
      <c r="C2381" s="287" t="s">
        <v>7081</v>
      </c>
      <c r="D2381" s="305">
        <v>50</v>
      </c>
      <c r="E2381" s="287" t="s">
        <v>37</v>
      </c>
      <c r="F2381" s="289">
        <v>43707</v>
      </c>
      <c r="G2381" s="290" t="s">
        <v>715</v>
      </c>
      <c r="H2381" s="290" t="s">
        <v>7082</v>
      </c>
      <c r="I2381" s="291">
        <v>-0.14356111999999999</v>
      </c>
      <c r="J2381" s="291">
        <v>1</v>
      </c>
      <c r="K2381" s="290" t="s">
        <v>815</v>
      </c>
      <c r="L2381" s="292">
        <v>104.28</v>
      </c>
      <c r="M2381" s="293" t="s">
        <v>7083</v>
      </c>
      <c r="N2381" s="293" t="s">
        <v>7084</v>
      </c>
      <c r="O2381" s="294" t="s">
        <v>169</v>
      </c>
      <c r="P2381" s="295">
        <v>-7.7101525999999998</v>
      </c>
      <c r="Q2381" s="295" t="s">
        <v>280</v>
      </c>
      <c r="R2381" s="296">
        <v>0</v>
      </c>
      <c r="S2381" s="297">
        <v>1.1164001531437599E-3</v>
      </c>
      <c r="T2381" s="297">
        <v>7.4625499069991914E-4</v>
      </c>
      <c r="U2381" s="298">
        <v>1.4960036007218904</v>
      </c>
    </row>
    <row r="2382" spans="1:21" ht="15">
      <c r="A2382" s="247" t="s">
        <v>7085</v>
      </c>
      <c r="B2382" s="287" t="s">
        <v>7086</v>
      </c>
      <c r="C2382" s="287" t="s">
        <v>7087</v>
      </c>
      <c r="D2382" s="305">
        <v>1</v>
      </c>
      <c r="E2382" s="287" t="s">
        <v>36</v>
      </c>
      <c r="F2382" s="289">
        <v>43707</v>
      </c>
      <c r="G2382" s="290" t="s">
        <v>722</v>
      </c>
      <c r="H2382" s="290" t="s">
        <v>3150</v>
      </c>
      <c r="I2382" s="291">
        <v>-0.30264132999999999</v>
      </c>
      <c r="J2382" s="291">
        <v>1</v>
      </c>
      <c r="K2382" s="290" t="s">
        <v>815</v>
      </c>
      <c r="L2382" s="292">
        <v>65.739999999999995</v>
      </c>
      <c r="M2382" s="293" t="s">
        <v>3151</v>
      </c>
      <c r="N2382" s="293" t="s">
        <v>3152</v>
      </c>
      <c r="O2382" s="294" t="s">
        <v>10</v>
      </c>
      <c r="P2382" s="295">
        <v>-3.2422721000000001</v>
      </c>
      <c r="Q2382" s="295" t="s">
        <v>280</v>
      </c>
      <c r="R2382" s="296">
        <v>0</v>
      </c>
      <c r="S2382" s="297">
        <v>3.2574781584940628E-3</v>
      </c>
      <c r="T2382" s="297">
        <v>4.1290501860428352E-3</v>
      </c>
      <c r="U2382" s="298">
        <v>0.78891706608582968</v>
      </c>
    </row>
    <row r="2383" spans="1:21" ht="15">
      <c r="A2383" s="247" t="s">
        <v>176</v>
      </c>
      <c r="B2383" s="287" t="s">
        <v>7088</v>
      </c>
      <c r="C2383" s="287" t="s">
        <v>7089</v>
      </c>
      <c r="D2383" s="305">
        <v>2</v>
      </c>
      <c r="E2383" s="287" t="s">
        <v>36</v>
      </c>
      <c r="F2383" s="289">
        <v>43707</v>
      </c>
      <c r="G2383" s="290" t="s">
        <v>722</v>
      </c>
      <c r="H2383" s="290" t="s">
        <v>1042</v>
      </c>
      <c r="I2383" s="291">
        <v>-0.41965246</v>
      </c>
      <c r="J2383" s="291">
        <v>6</v>
      </c>
      <c r="K2383" s="290" t="s">
        <v>815</v>
      </c>
      <c r="L2383" s="292">
        <v>193.07</v>
      </c>
      <c r="M2383" s="293" t="s">
        <v>1043</v>
      </c>
      <c r="N2383" s="293" t="s">
        <v>1044</v>
      </c>
      <c r="O2383" s="294" t="s">
        <v>10</v>
      </c>
      <c r="P2383" s="295">
        <v>-31.817204</v>
      </c>
      <c r="Q2383" s="295" t="s">
        <v>484</v>
      </c>
      <c r="R2383" s="296">
        <v>0</v>
      </c>
      <c r="S2383" s="297">
        <v>1.9342567043272794E-4</v>
      </c>
      <c r="T2383" s="297">
        <v>3.6221327491062628E-4</v>
      </c>
      <c r="U2383" s="298">
        <v>0.53401044034196277</v>
      </c>
    </row>
    <row r="2384" spans="1:21" ht="15">
      <c r="A2384" s="247" t="s">
        <v>176</v>
      </c>
      <c r="B2384" s="287" t="s">
        <v>7090</v>
      </c>
      <c r="C2384" s="287" t="s">
        <v>7091</v>
      </c>
      <c r="D2384" s="305">
        <v>3</v>
      </c>
      <c r="E2384" s="287" t="s">
        <v>36</v>
      </c>
      <c r="F2384" s="289">
        <v>43707</v>
      </c>
      <c r="G2384" s="290" t="s">
        <v>722</v>
      </c>
      <c r="H2384" s="290" t="s">
        <v>461</v>
      </c>
      <c r="I2384" s="291">
        <v>-0.31038523000000001</v>
      </c>
      <c r="J2384" s="291">
        <v>15</v>
      </c>
      <c r="K2384" s="290" t="s">
        <v>815</v>
      </c>
      <c r="L2384" s="292">
        <v>76.63</v>
      </c>
      <c r="M2384" s="293" t="s">
        <v>462</v>
      </c>
      <c r="N2384" s="293" t="s">
        <v>463</v>
      </c>
      <c r="O2384" s="294" t="s">
        <v>10</v>
      </c>
      <c r="P2384" s="295">
        <v>-7.7981176000000003</v>
      </c>
      <c r="Q2384" s="295" t="s">
        <v>408</v>
      </c>
      <c r="R2384" s="296">
        <v>0</v>
      </c>
      <c r="S2384" s="297">
        <v>9.5878858499395484E-6</v>
      </c>
      <c r="T2384" s="297">
        <v>1.6179489801680162E-4</v>
      </c>
      <c r="U2384" s="298">
        <v>5.9259506742566706E-2</v>
      </c>
    </row>
    <row r="2385" spans="1:21" ht="15">
      <c r="A2385" s="247" t="s">
        <v>176</v>
      </c>
      <c r="B2385" s="287" t="s">
        <v>7092</v>
      </c>
      <c r="C2385" s="287" t="s">
        <v>7093</v>
      </c>
      <c r="D2385" s="305">
        <v>4</v>
      </c>
      <c r="E2385" s="287" t="s">
        <v>36</v>
      </c>
      <c r="F2385" s="289">
        <v>43707</v>
      </c>
      <c r="G2385" s="290" t="s">
        <v>722</v>
      </c>
      <c r="H2385" s="290" t="s">
        <v>468</v>
      </c>
      <c r="I2385" s="291">
        <v>-0.35911542000000002</v>
      </c>
      <c r="J2385" s="291">
        <v>4</v>
      </c>
      <c r="K2385" s="290" t="s">
        <v>815</v>
      </c>
      <c r="L2385" s="292">
        <v>61.73</v>
      </c>
      <c r="M2385" s="293" t="s">
        <v>469</v>
      </c>
      <c r="N2385" s="293" t="s">
        <v>470</v>
      </c>
      <c r="O2385" s="294" t="s">
        <v>10</v>
      </c>
      <c r="P2385" s="295">
        <v>-7.3602020000000001</v>
      </c>
      <c r="Q2385" s="295" t="s">
        <v>408</v>
      </c>
      <c r="R2385" s="296">
        <v>0</v>
      </c>
      <c r="S2385" s="297">
        <v>5.2439902777656462E-4</v>
      </c>
      <c r="T2385" s="297">
        <v>2.6893698970676804E-4</v>
      </c>
      <c r="U2385" s="298">
        <v>1.9498955065583812</v>
      </c>
    </row>
    <row r="2386" spans="1:21" ht="15">
      <c r="A2386" s="247" t="s">
        <v>176</v>
      </c>
      <c r="B2386" s="287" t="s">
        <v>7094</v>
      </c>
      <c r="C2386" s="287" t="s">
        <v>7095</v>
      </c>
      <c r="D2386" s="305">
        <v>5</v>
      </c>
      <c r="E2386" s="287" t="s">
        <v>36</v>
      </c>
      <c r="F2386" s="289">
        <v>43707</v>
      </c>
      <c r="G2386" s="290" t="s">
        <v>722</v>
      </c>
      <c r="H2386" s="290" t="s">
        <v>2529</v>
      </c>
      <c r="I2386" s="291">
        <v>-0.38635457000000001</v>
      </c>
      <c r="J2386" s="291">
        <v>6</v>
      </c>
      <c r="K2386" s="290" t="s">
        <v>815</v>
      </c>
      <c r="L2386" s="292">
        <v>122.95</v>
      </c>
      <c r="M2386" s="293" t="s">
        <v>2530</v>
      </c>
      <c r="N2386" s="293" t="s">
        <v>2531</v>
      </c>
      <c r="O2386" s="294" t="s">
        <v>10</v>
      </c>
      <c r="P2386" s="295">
        <v>-2.3642539999999999</v>
      </c>
      <c r="Q2386" s="295" t="s">
        <v>408</v>
      </c>
      <c r="R2386" s="296">
        <v>0</v>
      </c>
      <c r="S2386" s="297">
        <v>2.6972030172545233E-6</v>
      </c>
      <c r="T2386" s="297">
        <v>2.4906084484341073E-4</v>
      </c>
      <c r="U2386" s="298">
        <v>1.0829494370945002E-2</v>
      </c>
    </row>
    <row r="2387" spans="1:21" ht="15">
      <c r="A2387" s="247" t="s">
        <v>7096</v>
      </c>
      <c r="B2387" s="287" t="s">
        <v>7097</v>
      </c>
      <c r="C2387" s="287" t="s">
        <v>7098</v>
      </c>
      <c r="D2387" s="305">
        <v>6</v>
      </c>
      <c r="E2387" s="287" t="s">
        <v>36</v>
      </c>
      <c r="F2387" s="289">
        <v>43707</v>
      </c>
      <c r="G2387" s="290" t="s">
        <v>722</v>
      </c>
      <c r="H2387" s="290" t="s">
        <v>2838</v>
      </c>
      <c r="I2387" s="291">
        <v>-0.34487050000000002</v>
      </c>
      <c r="J2387" s="291">
        <v>1</v>
      </c>
      <c r="K2387" s="290" t="s">
        <v>815</v>
      </c>
      <c r="L2387" s="292">
        <v>26.31</v>
      </c>
      <c r="M2387" s="293" t="s">
        <v>2839</v>
      </c>
      <c r="N2387" s="293" t="s">
        <v>2840</v>
      </c>
      <c r="O2387" s="294" t="s">
        <v>10</v>
      </c>
      <c r="P2387" s="295">
        <v>-6.1619162999999997</v>
      </c>
      <c r="Q2387" s="295" t="s">
        <v>280</v>
      </c>
      <c r="R2387" s="296">
        <v>0</v>
      </c>
      <c r="S2387" s="297">
        <v>9.4120902589821471E-4</v>
      </c>
      <c r="T2387" s="297">
        <v>4.2608492192363202E-4</v>
      </c>
      <c r="U2387" s="298">
        <v>2.2089705067453886</v>
      </c>
    </row>
    <row r="2388" spans="1:21" ht="15">
      <c r="A2388" s="247" t="s">
        <v>176</v>
      </c>
      <c r="B2388" s="287" t="s">
        <v>7099</v>
      </c>
      <c r="C2388" s="287" t="s">
        <v>7100</v>
      </c>
      <c r="D2388" s="305">
        <v>7</v>
      </c>
      <c r="E2388" s="287" t="s">
        <v>36</v>
      </c>
      <c r="F2388" s="289">
        <v>43707</v>
      </c>
      <c r="G2388" s="290" t="s">
        <v>722</v>
      </c>
      <c r="H2388" s="290" t="s">
        <v>822</v>
      </c>
      <c r="I2388" s="291">
        <v>-0.38599489999999997</v>
      </c>
      <c r="J2388" s="291">
        <v>6</v>
      </c>
      <c r="K2388" s="290" t="s">
        <v>815</v>
      </c>
      <c r="L2388" s="292">
        <v>21.57</v>
      </c>
      <c r="M2388" s="293" t="s">
        <v>823</v>
      </c>
      <c r="N2388" s="293" t="s">
        <v>824</v>
      </c>
      <c r="O2388" s="294" t="s">
        <v>10</v>
      </c>
      <c r="P2388" s="295">
        <v>-9.9508580000000002</v>
      </c>
      <c r="Q2388" s="295" t="s">
        <v>484</v>
      </c>
      <c r="R2388" s="296">
        <v>0</v>
      </c>
      <c r="S2388" s="297">
        <v>8.6889280044590131E-4</v>
      </c>
      <c r="T2388" s="297">
        <v>3.292977766299422E-4</v>
      </c>
      <c r="U2388" s="298">
        <v>2.6386233437049422</v>
      </c>
    </row>
    <row r="2389" spans="1:21" ht="15">
      <c r="A2389" s="247" t="s">
        <v>176</v>
      </c>
      <c r="B2389" s="287" t="s">
        <v>7101</v>
      </c>
      <c r="C2389" s="287" t="s">
        <v>7102</v>
      </c>
      <c r="D2389" s="305">
        <v>8</v>
      </c>
      <c r="E2389" s="287" t="s">
        <v>36</v>
      </c>
      <c r="F2389" s="289">
        <v>43707</v>
      </c>
      <c r="G2389" s="290" t="s">
        <v>722</v>
      </c>
      <c r="H2389" s="290" t="s">
        <v>1282</v>
      </c>
      <c r="I2389" s="291">
        <v>-0.34151387</v>
      </c>
      <c r="J2389" s="291">
        <v>5</v>
      </c>
      <c r="K2389" s="290" t="s">
        <v>815</v>
      </c>
      <c r="L2389" s="292">
        <v>219.75</v>
      </c>
      <c r="M2389" s="293" t="s">
        <v>1283</v>
      </c>
      <c r="N2389" s="293" t="s">
        <v>1284</v>
      </c>
      <c r="O2389" s="294" t="s">
        <v>10</v>
      </c>
      <c r="P2389" s="295">
        <v>-0.100916624</v>
      </c>
      <c r="Q2389" s="295" t="s">
        <v>408</v>
      </c>
      <c r="R2389" s="296">
        <v>0</v>
      </c>
      <c r="S2389" s="297">
        <v>2.4689777176293295E-3</v>
      </c>
      <c r="T2389" s="297">
        <v>1.8540181993720766E-3</v>
      </c>
      <c r="U2389" s="298">
        <v>1.3316901195821751</v>
      </c>
    </row>
    <row r="2390" spans="1:21" ht="15">
      <c r="A2390" s="247" t="s">
        <v>176</v>
      </c>
      <c r="B2390" s="287" t="s">
        <v>7103</v>
      </c>
      <c r="C2390" s="287" t="s">
        <v>7104</v>
      </c>
      <c r="D2390" s="305">
        <v>9</v>
      </c>
      <c r="E2390" s="287" t="s">
        <v>36</v>
      </c>
      <c r="F2390" s="289">
        <v>43707</v>
      </c>
      <c r="G2390" s="290" t="s">
        <v>722</v>
      </c>
      <c r="H2390" s="290" t="s">
        <v>3779</v>
      </c>
      <c r="I2390" s="291">
        <v>-0.31072610000000001</v>
      </c>
      <c r="J2390" s="291">
        <v>2</v>
      </c>
      <c r="K2390" s="290" t="s">
        <v>815</v>
      </c>
      <c r="L2390" s="292">
        <v>153.97</v>
      </c>
      <c r="M2390" s="293" t="s">
        <v>3780</v>
      </c>
      <c r="N2390" s="293" t="s">
        <v>3781</v>
      </c>
      <c r="O2390" s="294" t="s">
        <v>10</v>
      </c>
      <c r="P2390" s="295">
        <v>-2.0244837000000002</v>
      </c>
      <c r="Q2390" s="295" t="s">
        <v>404</v>
      </c>
      <c r="R2390" s="296">
        <v>0</v>
      </c>
      <c r="S2390" s="297">
        <v>6.503637197912593E-3</v>
      </c>
      <c r="T2390" s="297">
        <v>2.4628479269842877E-3</v>
      </c>
      <c r="U2390" s="298">
        <v>2.6406978387318367</v>
      </c>
    </row>
    <row r="2391" spans="1:21" ht="15">
      <c r="A2391" s="247" t="s">
        <v>176</v>
      </c>
      <c r="B2391" s="287" t="s">
        <v>7105</v>
      </c>
      <c r="C2391" s="287" t="s">
        <v>7106</v>
      </c>
      <c r="D2391" s="305">
        <v>10</v>
      </c>
      <c r="E2391" s="287" t="s">
        <v>36</v>
      </c>
      <c r="F2391" s="289">
        <v>43707</v>
      </c>
      <c r="G2391" s="290" t="s">
        <v>722</v>
      </c>
      <c r="H2391" s="290" t="s">
        <v>3296</v>
      </c>
      <c r="I2391" s="291">
        <v>-0.31955480000000003</v>
      </c>
      <c r="J2391" s="291">
        <v>2</v>
      </c>
      <c r="K2391" s="290" t="s">
        <v>815</v>
      </c>
      <c r="L2391" s="292">
        <v>17.12</v>
      </c>
      <c r="M2391" s="293" t="s">
        <v>3297</v>
      </c>
      <c r="N2391" s="293" t="s">
        <v>3298</v>
      </c>
      <c r="O2391" s="294" t="s">
        <v>10</v>
      </c>
      <c r="P2391" s="295">
        <v>-8.8726579999999995</v>
      </c>
      <c r="Q2391" s="295" t="s">
        <v>484</v>
      </c>
      <c r="R2391" s="296">
        <v>0</v>
      </c>
      <c r="S2391" s="297">
        <v>2.821614214595545E-4</v>
      </c>
      <c r="T2391" s="297">
        <v>3.0179200372983003E-4</v>
      </c>
      <c r="U2391" s="298">
        <v>0.93495327236088999</v>
      </c>
    </row>
    <row r="2392" spans="1:21" ht="15">
      <c r="A2392" s="247" t="s">
        <v>7107</v>
      </c>
      <c r="B2392" s="287" t="s">
        <v>7108</v>
      </c>
      <c r="C2392" s="287" t="s">
        <v>7109</v>
      </c>
      <c r="D2392" s="305">
        <v>11</v>
      </c>
      <c r="E2392" s="287" t="s">
        <v>36</v>
      </c>
      <c r="F2392" s="289">
        <v>43707</v>
      </c>
      <c r="G2392" s="290" t="s">
        <v>722</v>
      </c>
      <c r="H2392" s="290" t="s">
        <v>2286</v>
      </c>
      <c r="I2392" s="291">
        <v>-0.26886714</v>
      </c>
      <c r="J2392" s="291">
        <v>1</v>
      </c>
      <c r="K2392" s="290" t="s">
        <v>815</v>
      </c>
      <c r="L2392" s="292">
        <v>44.08</v>
      </c>
      <c r="M2392" s="293" t="s">
        <v>2287</v>
      </c>
      <c r="N2392" s="293" t="s">
        <v>2288</v>
      </c>
      <c r="O2392" s="294" t="s">
        <v>10</v>
      </c>
      <c r="P2392" s="295">
        <v>-3.8323103999999999</v>
      </c>
      <c r="Q2392" s="295" t="s">
        <v>280</v>
      </c>
      <c r="R2392" s="296">
        <v>0</v>
      </c>
      <c r="S2392" s="297" t="s">
        <v>280</v>
      </c>
      <c r="T2392" s="297" t="s">
        <v>280</v>
      </c>
      <c r="U2392" s="298" t="s">
        <v>280</v>
      </c>
    </row>
    <row r="2393" spans="1:21" ht="15">
      <c r="A2393" s="247" t="s">
        <v>176</v>
      </c>
      <c r="B2393" s="287" t="s">
        <v>7110</v>
      </c>
      <c r="C2393" s="287" t="s">
        <v>7111</v>
      </c>
      <c r="D2393" s="305">
        <v>12</v>
      </c>
      <c r="E2393" s="287" t="s">
        <v>36</v>
      </c>
      <c r="F2393" s="289">
        <v>43707</v>
      </c>
      <c r="G2393" s="290" t="s">
        <v>722</v>
      </c>
      <c r="H2393" s="290" t="s">
        <v>1317</v>
      </c>
      <c r="I2393" s="291">
        <v>-0.34453428000000003</v>
      </c>
      <c r="J2393" s="291">
        <v>3</v>
      </c>
      <c r="K2393" s="290" t="s">
        <v>815</v>
      </c>
      <c r="L2393" s="292">
        <v>46.62</v>
      </c>
      <c r="M2393" s="293" t="s">
        <v>1318</v>
      </c>
      <c r="N2393" s="293" t="s">
        <v>1319</v>
      </c>
      <c r="O2393" s="294" t="s">
        <v>10</v>
      </c>
      <c r="P2393" s="295">
        <v>-6.0088340000000002</v>
      </c>
      <c r="Q2393" s="295" t="s">
        <v>408</v>
      </c>
      <c r="R2393" s="296">
        <v>0</v>
      </c>
      <c r="S2393" s="297">
        <v>1.028523888763216E-3</v>
      </c>
      <c r="T2393" s="297">
        <v>7.8265312647059519E-4</v>
      </c>
      <c r="U2393" s="298">
        <v>1.3141503610946839</v>
      </c>
    </row>
    <row r="2394" spans="1:21" ht="15">
      <c r="A2394" s="247" t="s">
        <v>176</v>
      </c>
      <c r="B2394" s="287" t="s">
        <v>7112</v>
      </c>
      <c r="C2394" s="287" t="s">
        <v>7113</v>
      </c>
      <c r="D2394" s="305">
        <v>13</v>
      </c>
      <c r="E2394" s="287" t="s">
        <v>36</v>
      </c>
      <c r="F2394" s="289">
        <v>43707</v>
      </c>
      <c r="G2394" s="290" t="s">
        <v>722</v>
      </c>
      <c r="H2394" s="290" t="s">
        <v>838</v>
      </c>
      <c r="I2394" s="291">
        <v>-0.3946808</v>
      </c>
      <c r="J2394" s="291">
        <v>7</v>
      </c>
      <c r="K2394" s="290" t="s">
        <v>815</v>
      </c>
      <c r="L2394" s="292">
        <v>11.38</v>
      </c>
      <c r="M2394" s="293" t="s">
        <v>839</v>
      </c>
      <c r="N2394" s="293" t="s">
        <v>840</v>
      </c>
      <c r="O2394" s="294" t="s">
        <v>10</v>
      </c>
      <c r="P2394" s="295">
        <v>-4.2183640000000002</v>
      </c>
      <c r="Q2394" s="295" t="s">
        <v>447</v>
      </c>
      <c r="R2394" s="296">
        <v>0</v>
      </c>
      <c r="S2394" s="297">
        <v>5.6221045720344251E-6</v>
      </c>
      <c r="T2394" s="297">
        <v>4.5537711003171516E-4</v>
      </c>
      <c r="U2394" s="298">
        <v>1.2346041222060697E-2</v>
      </c>
    </row>
    <row r="2395" spans="1:21" ht="15">
      <c r="A2395" s="247" t="s">
        <v>176</v>
      </c>
      <c r="B2395" s="287" t="s">
        <v>7114</v>
      </c>
      <c r="C2395" s="287" t="s">
        <v>7115</v>
      </c>
      <c r="D2395" s="305">
        <v>14</v>
      </c>
      <c r="E2395" s="287" t="s">
        <v>36</v>
      </c>
      <c r="F2395" s="289">
        <v>43707</v>
      </c>
      <c r="G2395" s="290" t="s">
        <v>722</v>
      </c>
      <c r="H2395" s="290" t="s">
        <v>2547</v>
      </c>
      <c r="I2395" s="291">
        <v>-0.47816544999999999</v>
      </c>
      <c r="J2395" s="291">
        <v>3</v>
      </c>
      <c r="K2395" s="290" t="s">
        <v>815</v>
      </c>
      <c r="L2395" s="292">
        <v>42.78</v>
      </c>
      <c r="M2395" s="293" t="s">
        <v>2548</v>
      </c>
      <c r="N2395" s="293" t="s">
        <v>2549</v>
      </c>
      <c r="O2395" s="294" t="s">
        <v>10</v>
      </c>
      <c r="P2395" s="295">
        <v>-14.071441</v>
      </c>
      <c r="Q2395" s="295" t="s">
        <v>484</v>
      </c>
      <c r="R2395" s="296">
        <v>0</v>
      </c>
      <c r="S2395" s="297">
        <v>1.239477091290422E-4</v>
      </c>
      <c r="T2395" s="297">
        <v>1.6366278026139344E-4</v>
      </c>
      <c r="U2395" s="298">
        <v>0.75733596197669106</v>
      </c>
    </row>
    <row r="2396" spans="1:21" ht="15">
      <c r="A2396" s="247" t="s">
        <v>176</v>
      </c>
      <c r="B2396" s="287" t="s">
        <v>7116</v>
      </c>
      <c r="C2396" s="287" t="s">
        <v>7117</v>
      </c>
      <c r="D2396" s="305">
        <v>15</v>
      </c>
      <c r="E2396" s="287" t="s">
        <v>36</v>
      </c>
      <c r="F2396" s="289">
        <v>43707</v>
      </c>
      <c r="G2396" s="290" t="s">
        <v>722</v>
      </c>
      <c r="H2396" s="290" t="s">
        <v>2557</v>
      </c>
      <c r="I2396" s="291">
        <v>-0.43877548</v>
      </c>
      <c r="J2396" s="291">
        <v>3</v>
      </c>
      <c r="K2396" s="290" t="s">
        <v>815</v>
      </c>
      <c r="L2396" s="292">
        <v>73.150000000000006</v>
      </c>
      <c r="M2396" s="293" t="s">
        <v>2558</v>
      </c>
      <c r="N2396" s="293" t="s">
        <v>2559</v>
      </c>
      <c r="O2396" s="294" t="s">
        <v>10</v>
      </c>
      <c r="P2396" s="295">
        <v>-30.384927999999999</v>
      </c>
      <c r="Q2396" s="295" t="s">
        <v>456</v>
      </c>
      <c r="R2396" s="296">
        <v>0</v>
      </c>
      <c r="S2396" s="297">
        <v>1.9210088105865908E-3</v>
      </c>
      <c r="T2396" s="297">
        <v>5.9415456842947174E-4</v>
      </c>
      <c r="U2396" s="298">
        <v>3.2331802407316195</v>
      </c>
    </row>
    <row r="2397" spans="1:21" ht="15">
      <c r="A2397" s="247" t="s">
        <v>176</v>
      </c>
      <c r="B2397" s="287" t="s">
        <v>7118</v>
      </c>
      <c r="C2397" s="287" t="s">
        <v>7119</v>
      </c>
      <c r="D2397" s="305">
        <v>16</v>
      </c>
      <c r="E2397" s="287" t="s">
        <v>36</v>
      </c>
      <c r="F2397" s="289">
        <v>43707</v>
      </c>
      <c r="G2397" s="290" t="s">
        <v>722</v>
      </c>
      <c r="H2397" s="290" t="s">
        <v>2562</v>
      </c>
      <c r="I2397" s="291">
        <v>-0.47303299999999998</v>
      </c>
      <c r="J2397" s="291">
        <v>5</v>
      </c>
      <c r="K2397" s="290" t="s">
        <v>815</v>
      </c>
      <c r="L2397" s="292">
        <v>33.22</v>
      </c>
      <c r="M2397" s="293" t="s">
        <v>2563</v>
      </c>
      <c r="N2397" s="293" t="s">
        <v>2564</v>
      </c>
      <c r="O2397" s="294" t="s">
        <v>10</v>
      </c>
      <c r="P2397" s="295">
        <v>-10.543303999999999</v>
      </c>
      <c r="Q2397" s="295" t="s">
        <v>447</v>
      </c>
      <c r="R2397" s="296">
        <v>0</v>
      </c>
      <c r="S2397" s="297">
        <v>2.2073458788111116E-4</v>
      </c>
      <c r="T2397" s="297">
        <v>3.8151836302835354E-4</v>
      </c>
      <c r="U2397" s="298">
        <v>0.57856871194613169</v>
      </c>
    </row>
    <row r="2398" spans="1:21" ht="15">
      <c r="A2398" s="247" t="s">
        <v>176</v>
      </c>
      <c r="B2398" s="287" t="s">
        <v>7120</v>
      </c>
      <c r="C2398" s="287" t="s">
        <v>7121</v>
      </c>
      <c r="D2398" s="305">
        <v>17</v>
      </c>
      <c r="E2398" s="287" t="s">
        <v>36</v>
      </c>
      <c r="F2398" s="289">
        <v>43707</v>
      </c>
      <c r="G2398" s="290" t="s">
        <v>722</v>
      </c>
      <c r="H2398" s="290" t="s">
        <v>550</v>
      </c>
      <c r="I2398" s="291">
        <v>-0.60858535999999996</v>
      </c>
      <c r="J2398" s="291">
        <v>3</v>
      </c>
      <c r="K2398" s="290" t="s">
        <v>815</v>
      </c>
      <c r="L2398" s="292">
        <v>67.930000000000007</v>
      </c>
      <c r="M2398" s="293" t="s">
        <v>551</v>
      </c>
      <c r="N2398" s="293" t="s">
        <v>552</v>
      </c>
      <c r="O2398" s="294" t="s">
        <v>10</v>
      </c>
      <c r="P2398" s="295">
        <v>-3.312093</v>
      </c>
      <c r="Q2398" s="295" t="s">
        <v>447</v>
      </c>
      <c r="R2398" s="296">
        <v>0</v>
      </c>
      <c r="S2398" s="297">
        <v>2.5000632214030954E-3</v>
      </c>
      <c r="T2398" s="297">
        <v>2.0923734237602676E-3</v>
      </c>
      <c r="U2398" s="298">
        <v>1.1948456202957101</v>
      </c>
    </row>
    <row r="2399" spans="1:21" ht="15">
      <c r="A2399" s="247" t="s">
        <v>176</v>
      </c>
      <c r="B2399" s="287" t="s">
        <v>7122</v>
      </c>
      <c r="C2399" s="287" t="s">
        <v>7123</v>
      </c>
      <c r="D2399" s="305">
        <v>18</v>
      </c>
      <c r="E2399" s="287" t="s">
        <v>36</v>
      </c>
      <c r="F2399" s="289">
        <v>43707</v>
      </c>
      <c r="G2399" s="290" t="s">
        <v>722</v>
      </c>
      <c r="H2399" s="290" t="s">
        <v>2305</v>
      </c>
      <c r="I2399" s="291">
        <v>-0.28187006999999997</v>
      </c>
      <c r="J2399" s="291">
        <v>3</v>
      </c>
      <c r="K2399" s="290" t="s">
        <v>815</v>
      </c>
      <c r="L2399" s="292">
        <v>74.19</v>
      </c>
      <c r="M2399" s="293" t="s">
        <v>2306</v>
      </c>
      <c r="N2399" s="293" t="s">
        <v>2307</v>
      </c>
      <c r="O2399" s="294" t="s">
        <v>10</v>
      </c>
      <c r="P2399" s="295">
        <v>-9.6680220000000006</v>
      </c>
      <c r="Q2399" s="295" t="s">
        <v>484</v>
      </c>
      <c r="R2399" s="296">
        <v>0</v>
      </c>
      <c r="S2399" s="297">
        <v>4.3565442590616336E-3</v>
      </c>
      <c r="T2399" s="297">
        <v>1.7628887539072947E-3</v>
      </c>
      <c r="U2399" s="298">
        <v>2.471253077884648</v>
      </c>
    </row>
    <row r="2400" spans="1:21" ht="15">
      <c r="A2400" s="247" t="s">
        <v>176</v>
      </c>
      <c r="B2400" s="287" t="s">
        <v>7124</v>
      </c>
      <c r="C2400" s="287" t="s">
        <v>7125</v>
      </c>
      <c r="D2400" s="305">
        <v>19</v>
      </c>
      <c r="E2400" s="287" t="s">
        <v>36</v>
      </c>
      <c r="F2400" s="289">
        <v>43707</v>
      </c>
      <c r="G2400" s="290" t="s">
        <v>722</v>
      </c>
      <c r="H2400" s="290" t="s">
        <v>2577</v>
      </c>
      <c r="I2400" s="291">
        <v>-0.30737989999999998</v>
      </c>
      <c r="J2400" s="291">
        <v>5</v>
      </c>
      <c r="K2400" s="290" t="s">
        <v>815</v>
      </c>
      <c r="L2400" s="292">
        <v>158.61000000000001</v>
      </c>
      <c r="M2400" s="293" t="s">
        <v>2578</v>
      </c>
      <c r="N2400" s="293" t="s">
        <v>2579</v>
      </c>
      <c r="O2400" s="294" t="s">
        <v>10</v>
      </c>
      <c r="P2400" s="295">
        <v>-5.7878375000000002</v>
      </c>
      <c r="Q2400" s="295" t="s">
        <v>404</v>
      </c>
      <c r="R2400" s="296">
        <v>0</v>
      </c>
      <c r="S2400" s="297">
        <v>2.8753290857269674E-3</v>
      </c>
      <c r="T2400" s="297">
        <v>1.542446793833759E-3</v>
      </c>
      <c r="U2400" s="298">
        <v>1.8641350205541438</v>
      </c>
    </row>
    <row r="2401" spans="1:21" ht="15">
      <c r="A2401" s="247" t="s">
        <v>176</v>
      </c>
      <c r="B2401" s="287" t="s">
        <v>7126</v>
      </c>
      <c r="C2401" s="287" t="s">
        <v>7127</v>
      </c>
      <c r="D2401" s="305">
        <v>20</v>
      </c>
      <c r="E2401" s="287" t="s">
        <v>36</v>
      </c>
      <c r="F2401" s="289">
        <v>43707</v>
      </c>
      <c r="G2401" s="290" t="s">
        <v>722</v>
      </c>
      <c r="H2401" s="290" t="s">
        <v>1362</v>
      </c>
      <c r="I2401" s="291">
        <v>-0.25143919999999997</v>
      </c>
      <c r="J2401" s="291">
        <v>3</v>
      </c>
      <c r="K2401" s="290" t="s">
        <v>815</v>
      </c>
      <c r="L2401" s="292">
        <v>128.72999999999999</v>
      </c>
      <c r="M2401" s="293" t="s">
        <v>1363</v>
      </c>
      <c r="N2401" s="293" t="s">
        <v>1364</v>
      </c>
      <c r="O2401" s="294" t="s">
        <v>10</v>
      </c>
      <c r="P2401" s="295">
        <v>-8.6695729999999998</v>
      </c>
      <c r="Q2401" s="295" t="s">
        <v>408</v>
      </c>
      <c r="R2401" s="296">
        <v>0</v>
      </c>
      <c r="S2401" s="297">
        <v>3.0254691075703799E-5</v>
      </c>
      <c r="T2401" s="297">
        <v>3.1438015965767148E-4</v>
      </c>
      <c r="U2401" s="298">
        <v>9.6236006459975487E-2</v>
      </c>
    </row>
    <row r="2402" spans="1:21" ht="15">
      <c r="A2402" s="247" t="s">
        <v>176</v>
      </c>
      <c r="B2402" s="287" t="s">
        <v>7128</v>
      </c>
      <c r="C2402" s="287" t="s">
        <v>7129</v>
      </c>
      <c r="D2402" s="305">
        <v>21</v>
      </c>
      <c r="E2402" s="287" t="s">
        <v>36</v>
      </c>
      <c r="F2402" s="289">
        <v>43707</v>
      </c>
      <c r="G2402" s="290" t="s">
        <v>722</v>
      </c>
      <c r="H2402" s="290" t="s">
        <v>2584</v>
      </c>
      <c r="I2402" s="291">
        <v>-0.42139977000000001</v>
      </c>
      <c r="J2402" s="291">
        <v>4</v>
      </c>
      <c r="K2402" s="290" t="s">
        <v>815</v>
      </c>
      <c r="L2402" s="292">
        <v>15.79</v>
      </c>
      <c r="M2402" s="293" t="s">
        <v>2585</v>
      </c>
      <c r="N2402" s="293" t="s">
        <v>2586</v>
      </c>
      <c r="O2402" s="294" t="s">
        <v>10</v>
      </c>
      <c r="P2402" s="295">
        <v>-8.4615345000000008</v>
      </c>
      <c r="Q2402" s="295" t="s">
        <v>399</v>
      </c>
      <c r="R2402" s="296">
        <v>0</v>
      </c>
      <c r="S2402" s="297">
        <v>2.0917278155687356E-4</v>
      </c>
      <c r="T2402" s="297">
        <v>1.5162809805230925E-4</v>
      </c>
      <c r="U2402" s="298">
        <v>1.3795120049894203</v>
      </c>
    </row>
    <row r="2403" spans="1:21" ht="15">
      <c r="A2403" s="247" t="s">
        <v>176</v>
      </c>
      <c r="B2403" s="287" t="s">
        <v>7130</v>
      </c>
      <c r="C2403" s="287" t="s">
        <v>7131</v>
      </c>
      <c r="D2403" s="305">
        <v>22</v>
      </c>
      <c r="E2403" s="287" t="s">
        <v>36</v>
      </c>
      <c r="F2403" s="289">
        <v>43707</v>
      </c>
      <c r="G2403" s="290" t="s">
        <v>722</v>
      </c>
      <c r="H2403" s="290" t="s">
        <v>2589</v>
      </c>
      <c r="I2403" s="291">
        <v>-0.40057271999999999</v>
      </c>
      <c r="J2403" s="291">
        <v>11</v>
      </c>
      <c r="K2403" s="290" t="s">
        <v>815</v>
      </c>
      <c r="L2403" s="292">
        <v>18.84</v>
      </c>
      <c r="M2403" s="293" t="s">
        <v>2590</v>
      </c>
      <c r="N2403" s="293" t="s">
        <v>2591</v>
      </c>
      <c r="O2403" s="294" t="s">
        <v>10</v>
      </c>
      <c r="P2403" s="295">
        <v>-14.565218</v>
      </c>
      <c r="Q2403" s="295" t="s">
        <v>484</v>
      </c>
      <c r="R2403" s="296">
        <v>0</v>
      </c>
      <c r="S2403" s="297">
        <v>9.3028835656197768E-4</v>
      </c>
      <c r="T2403" s="297">
        <v>6.55686017447374E-4</v>
      </c>
      <c r="U2403" s="298">
        <v>1.4188015785110799</v>
      </c>
    </row>
    <row r="2404" spans="1:21" ht="15">
      <c r="A2404" s="247" t="s">
        <v>176</v>
      </c>
      <c r="B2404" s="287" t="s">
        <v>7132</v>
      </c>
      <c r="C2404" s="287" t="s">
        <v>7133</v>
      </c>
      <c r="D2404" s="305">
        <v>23</v>
      </c>
      <c r="E2404" s="287" t="s">
        <v>36</v>
      </c>
      <c r="F2404" s="289">
        <v>43707</v>
      </c>
      <c r="G2404" s="290" t="s">
        <v>722</v>
      </c>
      <c r="H2404" s="290" t="s">
        <v>612</v>
      </c>
      <c r="I2404" s="291">
        <v>-0.37970292999999999</v>
      </c>
      <c r="J2404" s="291">
        <v>3</v>
      </c>
      <c r="K2404" s="290" t="s">
        <v>815</v>
      </c>
      <c r="L2404" s="292">
        <v>37.590000000000003</v>
      </c>
      <c r="M2404" s="293" t="s">
        <v>613</v>
      </c>
      <c r="N2404" s="293" t="s">
        <v>614</v>
      </c>
      <c r="O2404" s="294" t="s">
        <v>10</v>
      </c>
      <c r="P2404" s="295">
        <v>-12.439614000000001</v>
      </c>
      <c r="Q2404" s="295" t="s">
        <v>484</v>
      </c>
      <c r="R2404" s="296">
        <v>0</v>
      </c>
      <c r="S2404" s="297">
        <v>1.3885031656413627E-4</v>
      </c>
      <c r="T2404" s="297">
        <v>1.7339585568412589E-4</v>
      </c>
      <c r="U2404" s="298">
        <v>0.80077067595594098</v>
      </c>
    </row>
    <row r="2405" spans="1:21" ht="15">
      <c r="A2405" s="247" t="s">
        <v>176</v>
      </c>
      <c r="B2405" s="287" t="s">
        <v>7134</v>
      </c>
      <c r="C2405" s="287" t="s">
        <v>7135</v>
      </c>
      <c r="D2405" s="305">
        <v>24</v>
      </c>
      <c r="E2405" s="287" t="s">
        <v>36</v>
      </c>
      <c r="F2405" s="289">
        <v>43707</v>
      </c>
      <c r="G2405" s="290" t="s">
        <v>722</v>
      </c>
      <c r="H2405" s="290" t="s">
        <v>2594</v>
      </c>
      <c r="I2405" s="291">
        <v>-0.28989916999999998</v>
      </c>
      <c r="J2405" s="291">
        <v>7</v>
      </c>
      <c r="K2405" s="290" t="s">
        <v>815</v>
      </c>
      <c r="L2405" s="292">
        <v>44.36</v>
      </c>
      <c r="M2405" s="293" t="s">
        <v>2595</v>
      </c>
      <c r="N2405" s="293" t="s">
        <v>2596</v>
      </c>
      <c r="O2405" s="294" t="s">
        <v>10</v>
      </c>
      <c r="P2405" s="295">
        <v>1.1653543</v>
      </c>
      <c r="Q2405" s="295" t="s">
        <v>447</v>
      </c>
      <c r="R2405" s="296">
        <v>0</v>
      </c>
      <c r="S2405" s="297">
        <v>3.4083992627777133E-5</v>
      </c>
      <c r="T2405" s="297">
        <v>2.9020415394865988E-4</v>
      </c>
      <c r="U2405" s="298">
        <v>0.1174483278892243</v>
      </c>
    </row>
    <row r="2406" spans="1:21" ht="15">
      <c r="A2406" s="247" t="s">
        <v>176</v>
      </c>
      <c r="B2406" s="287" t="s">
        <v>7136</v>
      </c>
      <c r="C2406" s="287" t="s">
        <v>7137</v>
      </c>
      <c r="D2406" s="305">
        <v>25</v>
      </c>
      <c r="E2406" s="287" t="s">
        <v>36</v>
      </c>
      <c r="F2406" s="289">
        <v>43707</v>
      </c>
      <c r="G2406" s="290" t="s">
        <v>722</v>
      </c>
      <c r="H2406" s="290" t="s">
        <v>3363</v>
      </c>
      <c r="I2406" s="291">
        <v>-0.29641210000000001</v>
      </c>
      <c r="J2406" s="291">
        <v>4</v>
      </c>
      <c r="K2406" s="290" t="s">
        <v>815</v>
      </c>
      <c r="L2406" s="292">
        <v>47.26</v>
      </c>
      <c r="M2406" s="293" t="s">
        <v>3364</v>
      </c>
      <c r="N2406" s="293" t="s">
        <v>3365</v>
      </c>
      <c r="O2406" s="294" t="s">
        <v>10</v>
      </c>
      <c r="P2406" s="295">
        <v>-6.1269939999999998</v>
      </c>
      <c r="Q2406" s="295" t="s">
        <v>408</v>
      </c>
      <c r="R2406" s="296">
        <v>0</v>
      </c>
      <c r="S2406" s="297">
        <v>4.6570820702371408E-5</v>
      </c>
      <c r="T2406" s="297">
        <v>3.0992932102769653E-4</v>
      </c>
      <c r="U2406" s="298">
        <v>0.15026271327910162</v>
      </c>
    </row>
    <row r="2407" spans="1:21" ht="15">
      <c r="A2407" s="247" t="s">
        <v>176</v>
      </c>
      <c r="B2407" s="287" t="s">
        <v>7138</v>
      </c>
      <c r="C2407" s="287" t="s">
        <v>7139</v>
      </c>
      <c r="D2407" s="305">
        <v>26</v>
      </c>
      <c r="E2407" s="287" t="s">
        <v>36</v>
      </c>
      <c r="F2407" s="289">
        <v>43707</v>
      </c>
      <c r="G2407" s="290" t="s">
        <v>722</v>
      </c>
      <c r="H2407" s="290" t="s">
        <v>938</v>
      </c>
      <c r="I2407" s="291">
        <v>-0.50078250000000002</v>
      </c>
      <c r="J2407" s="291">
        <v>7</v>
      </c>
      <c r="K2407" s="290" t="s">
        <v>815</v>
      </c>
      <c r="L2407" s="292">
        <v>25.52</v>
      </c>
      <c r="M2407" s="293" t="s">
        <v>939</v>
      </c>
      <c r="N2407" s="293" t="s">
        <v>940</v>
      </c>
      <c r="O2407" s="294" t="s">
        <v>10</v>
      </c>
      <c r="P2407" s="295">
        <v>-3.5613774999999999</v>
      </c>
      <c r="Q2407" s="295" t="s">
        <v>280</v>
      </c>
      <c r="R2407" s="296">
        <v>0</v>
      </c>
      <c r="S2407" s="297">
        <v>1.3984266085628947E-4</v>
      </c>
      <c r="T2407" s="297">
        <v>6.6722942488973286E-4</v>
      </c>
      <c r="U2407" s="298">
        <v>0.20958707101294288</v>
      </c>
    </row>
    <row r="2408" spans="1:21" ht="15">
      <c r="A2408" s="247" t="s">
        <v>176</v>
      </c>
      <c r="B2408" s="287" t="s">
        <v>7140</v>
      </c>
      <c r="C2408" s="287" t="s">
        <v>7141</v>
      </c>
      <c r="D2408" s="305">
        <v>27</v>
      </c>
      <c r="E2408" s="287" t="s">
        <v>36</v>
      </c>
      <c r="F2408" s="289">
        <v>43707</v>
      </c>
      <c r="G2408" s="290" t="s">
        <v>722</v>
      </c>
      <c r="H2408" s="290" t="s">
        <v>2603</v>
      </c>
      <c r="I2408" s="291">
        <v>-0.50135909999999995</v>
      </c>
      <c r="J2408" s="291">
        <v>2</v>
      </c>
      <c r="K2408" s="290" t="s">
        <v>815</v>
      </c>
      <c r="L2408" s="292">
        <v>16.510000000000002</v>
      </c>
      <c r="M2408" s="293" t="s">
        <v>2604</v>
      </c>
      <c r="N2408" s="293" t="s">
        <v>2605</v>
      </c>
      <c r="O2408" s="294" t="s">
        <v>10</v>
      </c>
      <c r="P2408" s="295">
        <v>-8.4778420000000008</v>
      </c>
      <c r="Q2408" s="295" t="s">
        <v>408</v>
      </c>
      <c r="R2408" s="296">
        <v>0</v>
      </c>
      <c r="S2408" s="297">
        <v>1.5931878573880947E-4</v>
      </c>
      <c r="T2408" s="297">
        <v>1.7022975924979109E-4</v>
      </c>
      <c r="U2408" s="298">
        <v>0.93590442964222775</v>
      </c>
    </row>
    <row r="2409" spans="1:21" ht="15">
      <c r="A2409" s="247" t="s">
        <v>176</v>
      </c>
      <c r="B2409" s="287" t="s">
        <v>7142</v>
      </c>
      <c r="C2409" s="287" t="s">
        <v>7143</v>
      </c>
      <c r="D2409" s="305">
        <v>28</v>
      </c>
      <c r="E2409" s="287" t="s">
        <v>36</v>
      </c>
      <c r="F2409" s="289">
        <v>43707</v>
      </c>
      <c r="G2409" s="290" t="s">
        <v>722</v>
      </c>
      <c r="H2409" s="290" t="s">
        <v>1150</v>
      </c>
      <c r="I2409" s="291">
        <v>-0.43269037999999999</v>
      </c>
      <c r="J2409" s="291">
        <v>6</v>
      </c>
      <c r="K2409" s="290" t="s">
        <v>815</v>
      </c>
      <c r="L2409" s="292">
        <v>28.53</v>
      </c>
      <c r="M2409" s="293" t="s">
        <v>1151</v>
      </c>
      <c r="N2409" s="293" t="s">
        <v>1152</v>
      </c>
      <c r="O2409" s="294" t="s">
        <v>10</v>
      </c>
      <c r="P2409" s="295">
        <v>-5.9304056000000003</v>
      </c>
      <c r="Q2409" s="295" t="s">
        <v>447</v>
      </c>
      <c r="R2409" s="296">
        <v>0</v>
      </c>
      <c r="S2409" s="297">
        <v>5.7409658507071588E-8</v>
      </c>
      <c r="T2409" s="297">
        <v>1.2503752318276031E-4</v>
      </c>
      <c r="U2409" s="298">
        <v>4.5913944107129441E-4</v>
      </c>
    </row>
    <row r="2410" spans="1:21" ht="15">
      <c r="A2410" s="247" t="s">
        <v>176</v>
      </c>
      <c r="B2410" s="287" t="s">
        <v>7144</v>
      </c>
      <c r="C2410" s="287" t="s">
        <v>7145</v>
      </c>
      <c r="D2410" s="305">
        <v>29</v>
      </c>
      <c r="E2410" s="287" t="s">
        <v>36</v>
      </c>
      <c r="F2410" s="289">
        <v>43707</v>
      </c>
      <c r="G2410" s="290" t="s">
        <v>722</v>
      </c>
      <c r="H2410" s="290" t="s">
        <v>2610</v>
      </c>
      <c r="I2410" s="291">
        <v>-0.56867330000000005</v>
      </c>
      <c r="J2410" s="291">
        <v>7</v>
      </c>
      <c r="K2410" s="290" t="s">
        <v>815</v>
      </c>
      <c r="L2410" s="292">
        <v>14.76</v>
      </c>
      <c r="M2410" s="293" t="s">
        <v>2611</v>
      </c>
      <c r="N2410" s="293" t="s">
        <v>2612</v>
      </c>
      <c r="O2410" s="294" t="s">
        <v>10</v>
      </c>
      <c r="P2410" s="295">
        <v>-10.074788</v>
      </c>
      <c r="Q2410" s="295" t="s">
        <v>408</v>
      </c>
      <c r="R2410" s="296">
        <v>0</v>
      </c>
      <c r="S2410" s="297">
        <v>1.0738869036378663E-4</v>
      </c>
      <c r="T2410" s="297">
        <v>1.9537134960213089E-4</v>
      </c>
      <c r="U2410" s="298">
        <v>0.5496644752799279</v>
      </c>
    </row>
    <row r="2411" spans="1:21" ht="15">
      <c r="A2411" s="247" t="s">
        <v>176</v>
      </c>
      <c r="B2411" s="287" t="s">
        <v>7146</v>
      </c>
      <c r="C2411" s="287" t="s">
        <v>7147</v>
      </c>
      <c r="D2411" s="305">
        <v>30</v>
      </c>
      <c r="E2411" s="287" t="s">
        <v>36</v>
      </c>
      <c r="F2411" s="289">
        <v>43707</v>
      </c>
      <c r="G2411" s="290" t="s">
        <v>722</v>
      </c>
      <c r="H2411" s="290" t="s">
        <v>2616</v>
      </c>
      <c r="I2411" s="291">
        <v>-0.2905932</v>
      </c>
      <c r="J2411" s="291">
        <v>4</v>
      </c>
      <c r="K2411" s="290" t="s">
        <v>815</v>
      </c>
      <c r="L2411" s="292">
        <v>11.84</v>
      </c>
      <c r="M2411" s="293" t="s">
        <v>2617</v>
      </c>
      <c r="N2411" s="293" t="s">
        <v>2618</v>
      </c>
      <c r="O2411" s="294" t="s">
        <v>10</v>
      </c>
      <c r="P2411" s="295">
        <v>-14.356786</v>
      </c>
      <c r="Q2411" s="295" t="s">
        <v>484</v>
      </c>
      <c r="R2411" s="296">
        <v>0</v>
      </c>
      <c r="S2411" s="297">
        <v>4.8139618462524476E-4</v>
      </c>
      <c r="T2411" s="297">
        <v>4.0689122543533478E-4</v>
      </c>
      <c r="U2411" s="298">
        <v>1.1831078050655843</v>
      </c>
    </row>
    <row r="2412" spans="1:21" ht="15">
      <c r="A2412" s="247" t="s">
        <v>176</v>
      </c>
      <c r="B2412" s="287" t="s">
        <v>7148</v>
      </c>
      <c r="C2412" s="287" t="s">
        <v>7149</v>
      </c>
      <c r="D2412" s="305">
        <v>31</v>
      </c>
      <c r="E2412" s="287" t="s">
        <v>36</v>
      </c>
      <c r="F2412" s="289">
        <v>43707</v>
      </c>
      <c r="G2412" s="290" t="s">
        <v>722</v>
      </c>
      <c r="H2412" s="290" t="s">
        <v>670</v>
      </c>
      <c r="I2412" s="291">
        <v>-0.48916668000000002</v>
      </c>
      <c r="J2412" s="291">
        <v>2</v>
      </c>
      <c r="K2412" s="290" t="s">
        <v>815</v>
      </c>
      <c r="L2412" s="292">
        <v>18.39</v>
      </c>
      <c r="M2412" s="293" t="s">
        <v>671</v>
      </c>
      <c r="N2412" s="293" t="s">
        <v>672</v>
      </c>
      <c r="O2412" s="294" t="s">
        <v>10</v>
      </c>
      <c r="P2412" s="295">
        <v>-9.8054830000000006</v>
      </c>
      <c r="Q2412" s="295" t="s">
        <v>484</v>
      </c>
      <c r="R2412" s="296">
        <v>0</v>
      </c>
      <c r="S2412" s="297">
        <v>1.1304862415569445E-4</v>
      </c>
      <c r="T2412" s="297">
        <v>2.7063376238452535E-4</v>
      </c>
      <c r="U2412" s="298">
        <v>0.41771811158975519</v>
      </c>
    </row>
    <row r="2413" spans="1:21" ht="15">
      <c r="A2413" s="247" t="s">
        <v>176</v>
      </c>
      <c r="B2413" s="287" t="s">
        <v>7150</v>
      </c>
      <c r="C2413" s="287" t="s">
        <v>7151</v>
      </c>
      <c r="D2413" s="305">
        <v>32</v>
      </c>
      <c r="E2413" s="287" t="s">
        <v>36</v>
      </c>
      <c r="F2413" s="289">
        <v>43707</v>
      </c>
      <c r="G2413" s="290" t="s">
        <v>722</v>
      </c>
      <c r="H2413" s="290" t="s">
        <v>945</v>
      </c>
      <c r="I2413" s="291">
        <v>-0.36374962</v>
      </c>
      <c r="J2413" s="291">
        <v>8</v>
      </c>
      <c r="K2413" s="290" t="s">
        <v>815</v>
      </c>
      <c r="L2413" s="292">
        <v>20.43</v>
      </c>
      <c r="M2413" s="293" t="s">
        <v>946</v>
      </c>
      <c r="N2413" s="293" t="s">
        <v>947</v>
      </c>
      <c r="O2413" s="294" t="s">
        <v>10</v>
      </c>
      <c r="P2413" s="295">
        <v>-13.560033000000001</v>
      </c>
      <c r="Q2413" s="295" t="s">
        <v>484</v>
      </c>
      <c r="R2413" s="296">
        <v>0</v>
      </c>
      <c r="S2413" s="297">
        <v>3.3613147019773853E-4</v>
      </c>
      <c r="T2413" s="297">
        <v>3.0570516076487036E-4</v>
      </c>
      <c r="U2413" s="298">
        <v>1.0995282819457217</v>
      </c>
    </row>
    <row r="2414" spans="1:21" ht="15">
      <c r="A2414" s="247" t="s">
        <v>176</v>
      </c>
      <c r="B2414" s="287" t="s">
        <v>7152</v>
      </c>
      <c r="C2414" s="287" t="s">
        <v>7153</v>
      </c>
      <c r="D2414" s="305">
        <v>33</v>
      </c>
      <c r="E2414" s="287" t="s">
        <v>36</v>
      </c>
      <c r="F2414" s="289">
        <v>43707</v>
      </c>
      <c r="G2414" s="290" t="s">
        <v>722</v>
      </c>
      <c r="H2414" s="290" t="s">
        <v>951</v>
      </c>
      <c r="I2414" s="291">
        <v>-0.56499135</v>
      </c>
      <c r="J2414" s="291">
        <v>11</v>
      </c>
      <c r="K2414" s="290" t="s">
        <v>815</v>
      </c>
      <c r="L2414" s="292">
        <v>17.57</v>
      </c>
      <c r="M2414" s="293" t="s">
        <v>952</v>
      </c>
      <c r="N2414" s="293" t="s">
        <v>953</v>
      </c>
      <c r="O2414" s="294" t="s">
        <v>10</v>
      </c>
      <c r="P2414" s="295">
        <v>1.1946559000000001</v>
      </c>
      <c r="Q2414" s="295" t="s">
        <v>456</v>
      </c>
      <c r="R2414" s="296">
        <v>0</v>
      </c>
      <c r="S2414" s="297">
        <v>1.9748215168969289E-5</v>
      </c>
      <c r="T2414" s="297">
        <v>1.2538336646066315E-4</v>
      </c>
      <c r="U2414" s="298">
        <v>0.15750267141826144</v>
      </c>
    </row>
    <row r="2415" spans="1:21" ht="15">
      <c r="A2415" s="247" t="s">
        <v>176</v>
      </c>
      <c r="B2415" s="287" t="s">
        <v>7154</v>
      </c>
      <c r="C2415" s="287" t="s">
        <v>7155</v>
      </c>
      <c r="D2415" s="305">
        <v>34</v>
      </c>
      <c r="E2415" s="287" t="s">
        <v>36</v>
      </c>
      <c r="F2415" s="289">
        <v>43707</v>
      </c>
      <c r="G2415" s="290" t="s">
        <v>722</v>
      </c>
      <c r="H2415" s="290" t="s">
        <v>1659</v>
      </c>
      <c r="I2415" s="291">
        <v>-0.28129208</v>
      </c>
      <c r="J2415" s="291">
        <v>3</v>
      </c>
      <c r="K2415" s="290" t="s">
        <v>815</v>
      </c>
      <c r="L2415" s="292">
        <v>48.06</v>
      </c>
      <c r="M2415" s="293" t="s">
        <v>1660</v>
      </c>
      <c r="N2415" s="293" t="s">
        <v>1661</v>
      </c>
      <c r="O2415" s="294" t="s">
        <v>10</v>
      </c>
      <c r="P2415" s="295">
        <v>-20.89246</v>
      </c>
      <c r="Q2415" s="295" t="s">
        <v>447</v>
      </c>
      <c r="R2415" s="296">
        <v>0</v>
      </c>
      <c r="S2415" s="297">
        <v>1.1232471784389064E-3</v>
      </c>
      <c r="T2415" s="297">
        <v>4.7503699170878261E-4</v>
      </c>
      <c r="U2415" s="298">
        <v>2.364546757502842</v>
      </c>
    </row>
    <row r="2416" spans="1:21" ht="15">
      <c r="A2416" s="247" t="s">
        <v>7156</v>
      </c>
      <c r="B2416" s="287" t="s">
        <v>7157</v>
      </c>
      <c r="C2416" s="287" t="s">
        <v>7158</v>
      </c>
      <c r="D2416" s="305">
        <v>35</v>
      </c>
      <c r="E2416" s="287" t="s">
        <v>36</v>
      </c>
      <c r="F2416" s="289">
        <v>43707</v>
      </c>
      <c r="G2416" s="290" t="s">
        <v>722</v>
      </c>
      <c r="H2416" s="290" t="s">
        <v>961</v>
      </c>
      <c r="I2416" s="291">
        <v>-0.29059826999999999</v>
      </c>
      <c r="J2416" s="291">
        <v>1</v>
      </c>
      <c r="K2416" s="290" t="s">
        <v>815</v>
      </c>
      <c r="L2416" s="292">
        <v>16.600000000000001</v>
      </c>
      <c r="M2416" s="293" t="s">
        <v>962</v>
      </c>
      <c r="N2416" s="293" t="s">
        <v>963</v>
      </c>
      <c r="O2416" s="294" t="s">
        <v>10</v>
      </c>
      <c r="P2416" s="295">
        <v>13.6716</v>
      </c>
      <c r="Q2416" s="295" t="s">
        <v>408</v>
      </c>
      <c r="R2416" s="296">
        <v>0</v>
      </c>
      <c r="S2416" s="297">
        <v>6.2728715811422153E-5</v>
      </c>
      <c r="T2416" s="297">
        <v>2.5972802227334672E-4</v>
      </c>
      <c r="U2416" s="298">
        <v>0.24151693476264294</v>
      </c>
    </row>
    <row r="2417" spans="1:21" ht="15">
      <c r="A2417" s="247" t="s">
        <v>176</v>
      </c>
      <c r="B2417" s="287" t="s">
        <v>7159</v>
      </c>
      <c r="C2417" s="287" t="s">
        <v>7160</v>
      </c>
      <c r="D2417" s="305">
        <v>36</v>
      </c>
      <c r="E2417" s="287" t="s">
        <v>36</v>
      </c>
      <c r="F2417" s="289">
        <v>43707</v>
      </c>
      <c r="G2417" s="290" t="s">
        <v>722</v>
      </c>
      <c r="H2417" s="290" t="s">
        <v>2636</v>
      </c>
      <c r="I2417" s="291">
        <v>-0.45205218000000003</v>
      </c>
      <c r="J2417" s="291">
        <v>5</v>
      </c>
      <c r="K2417" s="290" t="s">
        <v>815</v>
      </c>
      <c r="L2417" s="292">
        <v>28.97</v>
      </c>
      <c r="M2417" s="293" t="s">
        <v>2637</v>
      </c>
      <c r="N2417" s="293" t="s">
        <v>2638</v>
      </c>
      <c r="O2417" s="294" t="s">
        <v>10</v>
      </c>
      <c r="P2417" s="295">
        <v>-8.9398979999999995</v>
      </c>
      <c r="Q2417" s="295" t="s">
        <v>404</v>
      </c>
      <c r="R2417" s="296">
        <v>0</v>
      </c>
      <c r="S2417" s="297">
        <v>6.0024781875841922E-6</v>
      </c>
      <c r="T2417" s="297">
        <v>1.2720563360014362E-4</v>
      </c>
      <c r="U2417" s="298">
        <v>4.7187204038873755E-2</v>
      </c>
    </row>
    <row r="2418" spans="1:21" ht="15">
      <c r="A2418" s="247" t="s">
        <v>176</v>
      </c>
      <c r="B2418" s="287" t="s">
        <v>7161</v>
      </c>
      <c r="C2418" s="287" t="s">
        <v>7162</v>
      </c>
      <c r="D2418" s="305">
        <v>37</v>
      </c>
      <c r="E2418" s="287" t="s">
        <v>36</v>
      </c>
      <c r="F2418" s="289">
        <v>43707</v>
      </c>
      <c r="G2418" s="290" t="s">
        <v>722</v>
      </c>
      <c r="H2418" s="290" t="s">
        <v>2643</v>
      </c>
      <c r="I2418" s="291">
        <v>-0.38124376999999998</v>
      </c>
      <c r="J2418" s="291">
        <v>5</v>
      </c>
      <c r="K2418" s="290" t="s">
        <v>815</v>
      </c>
      <c r="L2418" s="292">
        <v>43.48</v>
      </c>
      <c r="M2418" s="293" t="s">
        <v>2644</v>
      </c>
      <c r="N2418" s="293" t="s">
        <v>2645</v>
      </c>
      <c r="O2418" s="294" t="s">
        <v>10</v>
      </c>
      <c r="P2418" s="295">
        <v>-10.436135</v>
      </c>
      <c r="Q2418" s="295" t="s">
        <v>484</v>
      </c>
      <c r="R2418" s="296">
        <v>0</v>
      </c>
      <c r="S2418" s="297">
        <v>1.8537088756937522E-3</v>
      </c>
      <c r="T2418" s="297">
        <v>1.3418481665700612E-3</v>
      </c>
      <c r="U2418" s="298">
        <v>1.3814594839236347</v>
      </c>
    </row>
    <row r="2419" spans="1:21" ht="15">
      <c r="A2419" s="247" t="s">
        <v>176</v>
      </c>
      <c r="B2419" s="287" t="s">
        <v>7163</v>
      </c>
      <c r="C2419" s="287" t="s">
        <v>7164</v>
      </c>
      <c r="D2419" s="305">
        <v>38</v>
      </c>
      <c r="E2419" s="287" t="s">
        <v>36</v>
      </c>
      <c r="F2419" s="289">
        <v>43707</v>
      </c>
      <c r="G2419" s="290" t="s">
        <v>722</v>
      </c>
      <c r="H2419" s="290" t="s">
        <v>691</v>
      </c>
      <c r="I2419" s="291">
        <v>-0.31408918000000002</v>
      </c>
      <c r="J2419" s="291">
        <v>4</v>
      </c>
      <c r="K2419" s="290" t="s">
        <v>815</v>
      </c>
      <c r="L2419" s="292">
        <v>75.8</v>
      </c>
      <c r="M2419" s="293" t="s">
        <v>692</v>
      </c>
      <c r="N2419" s="293" t="s">
        <v>693</v>
      </c>
      <c r="O2419" s="294" t="s">
        <v>10</v>
      </c>
      <c r="P2419" s="295">
        <v>-12.438143</v>
      </c>
      <c r="Q2419" s="295" t="s">
        <v>404</v>
      </c>
      <c r="R2419" s="296">
        <v>0</v>
      </c>
      <c r="S2419" s="297">
        <v>1.8796406231134873E-4</v>
      </c>
      <c r="T2419" s="297">
        <v>2.1887742208836654E-4</v>
      </c>
      <c r="U2419" s="298">
        <v>0.85876405395282263</v>
      </c>
    </row>
    <row r="2420" spans="1:21" ht="15">
      <c r="A2420" s="247" t="s">
        <v>176</v>
      </c>
      <c r="B2420" s="287" t="s">
        <v>7165</v>
      </c>
      <c r="C2420" s="287" t="s">
        <v>7166</v>
      </c>
      <c r="D2420" s="305">
        <v>39</v>
      </c>
      <c r="E2420" s="287" t="s">
        <v>36</v>
      </c>
      <c r="F2420" s="289">
        <v>43707</v>
      </c>
      <c r="G2420" s="290" t="s">
        <v>722</v>
      </c>
      <c r="H2420" s="290" t="s">
        <v>1464</v>
      </c>
      <c r="I2420" s="291">
        <v>-0.30919284000000002</v>
      </c>
      <c r="J2420" s="291">
        <v>2</v>
      </c>
      <c r="K2420" s="290" t="s">
        <v>815</v>
      </c>
      <c r="L2420" s="292">
        <v>61.62</v>
      </c>
      <c r="M2420" s="293" t="s">
        <v>1465</v>
      </c>
      <c r="N2420" s="293" t="s">
        <v>1466</v>
      </c>
      <c r="O2420" s="294" t="s">
        <v>10</v>
      </c>
      <c r="P2420" s="295">
        <v>-6.1316547000000003</v>
      </c>
      <c r="Q2420" s="295" t="s">
        <v>408</v>
      </c>
      <c r="R2420" s="296">
        <v>0</v>
      </c>
      <c r="S2420" s="297">
        <v>2.595249104829039E-5</v>
      </c>
      <c r="T2420" s="297">
        <v>3.752826757013498E-4</v>
      </c>
      <c r="U2420" s="298">
        <v>6.915451399345543E-2</v>
      </c>
    </row>
    <row r="2421" spans="1:21" ht="15">
      <c r="A2421" s="247" t="s">
        <v>176</v>
      </c>
      <c r="B2421" s="287" t="s">
        <v>7167</v>
      </c>
      <c r="C2421" s="287" t="s">
        <v>7168</v>
      </c>
      <c r="D2421" s="305">
        <v>40</v>
      </c>
      <c r="E2421" s="287" t="s">
        <v>36</v>
      </c>
      <c r="F2421" s="289">
        <v>43707</v>
      </c>
      <c r="G2421" s="290" t="s">
        <v>722</v>
      </c>
      <c r="H2421" s="290" t="s">
        <v>2650</v>
      </c>
      <c r="I2421" s="291">
        <v>-0.28093122999999998</v>
      </c>
      <c r="J2421" s="291">
        <v>11</v>
      </c>
      <c r="K2421" s="290" t="s">
        <v>815</v>
      </c>
      <c r="L2421" s="292">
        <v>32.43</v>
      </c>
      <c r="M2421" s="293" t="s">
        <v>2651</v>
      </c>
      <c r="N2421" s="293" t="s">
        <v>2652</v>
      </c>
      <c r="O2421" s="294" t="s">
        <v>10</v>
      </c>
      <c r="P2421" s="295">
        <v>-13.084811</v>
      </c>
      <c r="Q2421" s="295" t="s">
        <v>280</v>
      </c>
      <c r="R2421" s="296">
        <v>0</v>
      </c>
      <c r="S2421" s="297">
        <v>2.519337284016604E-3</v>
      </c>
      <c r="T2421" s="297">
        <v>1.8783504751321055E-3</v>
      </c>
      <c r="U2421" s="298">
        <v>1.3412498452076242</v>
      </c>
    </row>
    <row r="2422" spans="1:21" ht="15">
      <c r="A2422" s="247" t="s">
        <v>7169</v>
      </c>
      <c r="B2422" s="287" t="s">
        <v>7170</v>
      </c>
      <c r="C2422" s="287" t="s">
        <v>7171</v>
      </c>
      <c r="D2422" s="305">
        <v>41</v>
      </c>
      <c r="E2422" s="287" t="s">
        <v>36</v>
      </c>
      <c r="F2422" s="289">
        <v>43707</v>
      </c>
      <c r="G2422" s="290" t="s">
        <v>722</v>
      </c>
      <c r="H2422" s="290" t="s">
        <v>2655</v>
      </c>
      <c r="I2422" s="291">
        <v>-0.29731577999999997</v>
      </c>
      <c r="J2422" s="291">
        <v>1</v>
      </c>
      <c r="K2422" s="290" t="s">
        <v>815</v>
      </c>
      <c r="L2422" s="292">
        <v>51.31</v>
      </c>
      <c r="M2422" s="293" t="s">
        <v>2656</v>
      </c>
      <c r="N2422" s="293" t="s">
        <v>2657</v>
      </c>
      <c r="O2422" s="294" t="s">
        <v>10</v>
      </c>
      <c r="P2422" s="295">
        <v>-9.6229969999999998</v>
      </c>
      <c r="Q2422" s="295" t="s">
        <v>404</v>
      </c>
      <c r="R2422" s="296">
        <v>0</v>
      </c>
      <c r="S2422" s="297">
        <v>1.50085769744796E-3</v>
      </c>
      <c r="T2422" s="297">
        <v>7.8932138250831241E-4</v>
      </c>
      <c r="U2422" s="298">
        <v>1.9014532365492511</v>
      </c>
    </row>
    <row r="2423" spans="1:21" ht="15">
      <c r="A2423" s="247" t="s">
        <v>176</v>
      </c>
      <c r="B2423" s="287" t="s">
        <v>7172</v>
      </c>
      <c r="C2423" s="287" t="s">
        <v>7173</v>
      </c>
      <c r="D2423" s="305">
        <v>42</v>
      </c>
      <c r="E2423" s="287" t="s">
        <v>36</v>
      </c>
      <c r="F2423" s="289">
        <v>43707</v>
      </c>
      <c r="G2423" s="290" t="s">
        <v>722</v>
      </c>
      <c r="H2423" s="290" t="s">
        <v>2660</v>
      </c>
      <c r="I2423" s="291">
        <v>-0.46956073999999998</v>
      </c>
      <c r="J2423" s="291">
        <v>6</v>
      </c>
      <c r="K2423" s="290" t="s">
        <v>815</v>
      </c>
      <c r="L2423" s="292">
        <v>20.65</v>
      </c>
      <c r="M2423" s="293" t="s">
        <v>2661</v>
      </c>
      <c r="N2423" s="293" t="s">
        <v>2662</v>
      </c>
      <c r="O2423" s="294" t="s">
        <v>10</v>
      </c>
      <c r="P2423" s="295">
        <v>-8.8910470000000004</v>
      </c>
      <c r="Q2423" s="295" t="s">
        <v>408</v>
      </c>
      <c r="R2423" s="296">
        <v>0</v>
      </c>
      <c r="S2423" s="297">
        <v>1.0075130260037378E-4</v>
      </c>
      <c r="T2423" s="297">
        <v>2.4948429392015255E-4</v>
      </c>
      <c r="U2423" s="298">
        <v>0.40383825778074522</v>
      </c>
    </row>
    <row r="2424" spans="1:21" ht="15">
      <c r="A2424" s="247" t="s">
        <v>7174</v>
      </c>
      <c r="B2424" s="287" t="s">
        <v>7175</v>
      </c>
      <c r="C2424" s="287" t="s">
        <v>7176</v>
      </c>
      <c r="D2424" s="305">
        <v>43</v>
      </c>
      <c r="E2424" s="287" t="s">
        <v>36</v>
      </c>
      <c r="F2424" s="289">
        <v>43707</v>
      </c>
      <c r="G2424" s="290" t="s">
        <v>722</v>
      </c>
      <c r="H2424" s="290" t="s">
        <v>1489</v>
      </c>
      <c r="I2424" s="291">
        <v>-0.40696216000000002</v>
      </c>
      <c r="J2424" s="291">
        <v>1</v>
      </c>
      <c r="K2424" s="290" t="s">
        <v>815</v>
      </c>
      <c r="L2424" s="292">
        <v>37.99</v>
      </c>
      <c r="M2424" s="293" t="s">
        <v>1490</v>
      </c>
      <c r="N2424" s="293" t="s">
        <v>1491</v>
      </c>
      <c r="O2424" s="294" t="s">
        <v>10</v>
      </c>
      <c r="P2424" s="295">
        <v>-6.2287625999999996</v>
      </c>
      <c r="Q2424" s="295" t="s">
        <v>280</v>
      </c>
      <c r="R2424" s="296">
        <v>0</v>
      </c>
      <c r="S2424" s="297">
        <v>1.1382539346895725E-4</v>
      </c>
      <c r="T2424" s="297">
        <v>1.5907842409338329E-4</v>
      </c>
      <c r="U2424" s="298">
        <v>0.71553005454805541</v>
      </c>
    </row>
    <row r="2425" spans="1:21" ht="15">
      <c r="A2425" s="247" t="s">
        <v>7177</v>
      </c>
      <c r="B2425" s="287" t="s">
        <v>7178</v>
      </c>
      <c r="C2425" s="287" t="s">
        <v>7179</v>
      </c>
      <c r="D2425" s="305">
        <v>44</v>
      </c>
      <c r="E2425" s="287" t="s">
        <v>36</v>
      </c>
      <c r="F2425" s="289">
        <v>43707</v>
      </c>
      <c r="G2425" s="290" t="s">
        <v>722</v>
      </c>
      <c r="H2425" s="290" t="s">
        <v>2798</v>
      </c>
      <c r="I2425" s="291">
        <v>-0.29239767999999999</v>
      </c>
      <c r="J2425" s="291">
        <v>1</v>
      </c>
      <c r="K2425" s="290" t="s">
        <v>815</v>
      </c>
      <c r="L2425" s="292">
        <v>25.41</v>
      </c>
      <c r="M2425" s="293" t="s">
        <v>2799</v>
      </c>
      <c r="N2425" s="293" t="s">
        <v>2800</v>
      </c>
      <c r="O2425" s="294" t="s">
        <v>10</v>
      </c>
      <c r="P2425" s="295">
        <v>-11.956185</v>
      </c>
      <c r="Q2425" s="295" t="s">
        <v>408</v>
      </c>
      <c r="R2425" s="296">
        <v>0</v>
      </c>
      <c r="S2425" s="297">
        <v>2.3583934482625288E-5</v>
      </c>
      <c r="T2425" s="297">
        <v>2.3422357294722112E-4</v>
      </c>
      <c r="U2425" s="298">
        <v>0.10068984170068819</v>
      </c>
    </row>
    <row r="2426" spans="1:21" ht="15">
      <c r="A2426" s="247" t="s">
        <v>7180</v>
      </c>
      <c r="B2426" s="287" t="s">
        <v>7181</v>
      </c>
      <c r="C2426" s="287" t="s">
        <v>7182</v>
      </c>
      <c r="D2426" s="305">
        <v>45</v>
      </c>
      <c r="E2426" s="287" t="s">
        <v>36</v>
      </c>
      <c r="F2426" s="289">
        <v>43707</v>
      </c>
      <c r="G2426" s="290" t="s">
        <v>722</v>
      </c>
      <c r="H2426" s="290" t="s">
        <v>2670</v>
      </c>
      <c r="I2426" s="291">
        <v>-0.26839321999999999</v>
      </c>
      <c r="J2426" s="291">
        <v>1</v>
      </c>
      <c r="K2426" s="290" t="s">
        <v>815</v>
      </c>
      <c r="L2426" s="292">
        <v>69.209999999999994</v>
      </c>
      <c r="M2426" s="293" t="s">
        <v>2671</v>
      </c>
      <c r="N2426" s="293" t="s">
        <v>2672</v>
      </c>
      <c r="O2426" s="294" t="s">
        <v>10</v>
      </c>
      <c r="P2426" s="295">
        <v>-3.050983</v>
      </c>
      <c r="Q2426" s="295" t="s">
        <v>404</v>
      </c>
      <c r="R2426" s="296">
        <v>0</v>
      </c>
      <c r="S2426" s="297">
        <v>1.0770989733731842E-3</v>
      </c>
      <c r="T2426" s="297">
        <v>4.5241119676053929E-4</v>
      </c>
      <c r="U2426" s="298">
        <v>2.3807964548306515</v>
      </c>
    </row>
    <row r="2427" spans="1:21" ht="15">
      <c r="A2427" s="247" t="s">
        <v>176</v>
      </c>
      <c r="B2427" s="287" t="s">
        <v>7183</v>
      </c>
      <c r="C2427" s="287" t="s">
        <v>7184</v>
      </c>
      <c r="D2427" s="305">
        <v>46</v>
      </c>
      <c r="E2427" s="287" t="s">
        <v>36</v>
      </c>
      <c r="F2427" s="289">
        <v>43707</v>
      </c>
      <c r="G2427" s="290" t="s">
        <v>722</v>
      </c>
      <c r="H2427" s="290" t="s">
        <v>2676</v>
      </c>
      <c r="I2427" s="291">
        <v>-0.39541749999999998</v>
      </c>
      <c r="J2427" s="291">
        <v>2</v>
      </c>
      <c r="K2427" s="290" t="s">
        <v>815</v>
      </c>
      <c r="L2427" s="292">
        <v>51.19</v>
      </c>
      <c r="M2427" s="293" t="s">
        <v>2677</v>
      </c>
      <c r="N2427" s="293" t="s">
        <v>2678</v>
      </c>
      <c r="O2427" s="294" t="s">
        <v>10</v>
      </c>
      <c r="P2427" s="295">
        <v>-3.6887527000000002</v>
      </c>
      <c r="Q2427" s="295" t="s">
        <v>404</v>
      </c>
      <c r="R2427" s="296">
        <v>0</v>
      </c>
      <c r="S2427" s="297">
        <v>3.4390398026324688E-4</v>
      </c>
      <c r="T2427" s="297">
        <v>1.6227885675404565E-3</v>
      </c>
      <c r="U2427" s="298">
        <v>0.21192161883693655</v>
      </c>
    </row>
    <row r="2428" spans="1:21" ht="15">
      <c r="A2428" s="247" t="s">
        <v>7185</v>
      </c>
      <c r="B2428" s="287" t="s">
        <v>7186</v>
      </c>
      <c r="C2428" s="287" t="s">
        <v>7187</v>
      </c>
      <c r="D2428" s="305">
        <v>47</v>
      </c>
      <c r="E2428" s="287" t="s">
        <v>36</v>
      </c>
      <c r="F2428" s="289">
        <v>43707</v>
      </c>
      <c r="G2428" s="290" t="s">
        <v>722</v>
      </c>
      <c r="H2428" s="290" t="s">
        <v>2683</v>
      </c>
      <c r="I2428" s="291">
        <v>-0.27446399999999999</v>
      </c>
      <c r="J2428" s="291">
        <v>1</v>
      </c>
      <c r="K2428" s="290" t="s">
        <v>815</v>
      </c>
      <c r="L2428" s="292">
        <v>34.18</v>
      </c>
      <c r="M2428" s="293" t="s">
        <v>2684</v>
      </c>
      <c r="N2428" s="293" t="s">
        <v>2685</v>
      </c>
      <c r="O2428" s="294" t="s">
        <v>10</v>
      </c>
      <c r="P2428" s="295">
        <v>-3.495139</v>
      </c>
      <c r="Q2428" s="295" t="s">
        <v>447</v>
      </c>
      <c r="R2428" s="296">
        <v>0</v>
      </c>
      <c r="S2428" s="297">
        <v>1.4024575609605181E-4</v>
      </c>
      <c r="T2428" s="297">
        <v>3.5194718778909235E-4</v>
      </c>
      <c r="U2428" s="298">
        <v>0.39848523006268599</v>
      </c>
    </row>
    <row r="2429" spans="1:21" ht="15">
      <c r="A2429" s="247" t="s">
        <v>176</v>
      </c>
      <c r="B2429" s="287" t="s">
        <v>7188</v>
      </c>
      <c r="C2429" s="287" t="s">
        <v>7189</v>
      </c>
      <c r="D2429" s="305">
        <v>48</v>
      </c>
      <c r="E2429" s="287" t="s">
        <v>36</v>
      </c>
      <c r="F2429" s="289">
        <v>43707</v>
      </c>
      <c r="G2429" s="290" t="s">
        <v>722</v>
      </c>
      <c r="H2429" s="290" t="s">
        <v>1540</v>
      </c>
      <c r="I2429" s="291">
        <v>-0.39702857000000003</v>
      </c>
      <c r="J2429" s="291">
        <v>6</v>
      </c>
      <c r="K2429" s="290" t="s">
        <v>815</v>
      </c>
      <c r="L2429" s="292">
        <v>26.38</v>
      </c>
      <c r="M2429" s="293" t="s">
        <v>1541</v>
      </c>
      <c r="N2429" s="293" t="s">
        <v>1542</v>
      </c>
      <c r="O2429" s="294" t="s">
        <v>10</v>
      </c>
      <c r="P2429" s="295">
        <v>-8.5136230000000008</v>
      </c>
      <c r="Q2429" s="295" t="s">
        <v>280</v>
      </c>
      <c r="R2429" s="296">
        <v>0</v>
      </c>
      <c r="S2429" s="297">
        <v>7.7886655831882826E-5</v>
      </c>
      <c r="T2429" s="297">
        <v>1.7094521866759787E-4</v>
      </c>
      <c r="U2429" s="298">
        <v>0.45562348241709549</v>
      </c>
    </row>
    <row r="2430" spans="1:21" ht="15">
      <c r="A2430" s="247" t="s">
        <v>176</v>
      </c>
      <c r="B2430" s="287" t="s">
        <v>7190</v>
      </c>
      <c r="C2430" s="287" t="s">
        <v>7191</v>
      </c>
      <c r="D2430" s="305">
        <v>49</v>
      </c>
      <c r="E2430" s="287" t="s">
        <v>36</v>
      </c>
      <c r="F2430" s="289">
        <v>43707</v>
      </c>
      <c r="G2430" s="290" t="s">
        <v>722</v>
      </c>
      <c r="H2430" s="290" t="s">
        <v>2697</v>
      </c>
      <c r="I2430" s="291">
        <v>-0.24887603999999999</v>
      </c>
      <c r="J2430" s="291">
        <v>10</v>
      </c>
      <c r="K2430" s="290" t="s">
        <v>815</v>
      </c>
      <c r="L2430" s="292">
        <v>46.78</v>
      </c>
      <c r="M2430" s="293" t="s">
        <v>2698</v>
      </c>
      <c r="N2430" s="293" t="s">
        <v>2699</v>
      </c>
      <c r="O2430" s="294" t="s">
        <v>10</v>
      </c>
      <c r="P2430" s="295">
        <v>-6.5543355999999999</v>
      </c>
      <c r="Q2430" s="295" t="s">
        <v>280</v>
      </c>
      <c r="R2430" s="296">
        <v>0</v>
      </c>
      <c r="S2430" s="297">
        <v>8.8671770113862023E-5</v>
      </c>
      <c r="T2430" s="297">
        <v>2.4546282323799286E-4</v>
      </c>
      <c r="U2430" s="298">
        <v>0.36124317704880599</v>
      </c>
    </row>
    <row r="2431" spans="1:21" ht="15">
      <c r="A2431" s="247" t="s">
        <v>176</v>
      </c>
      <c r="B2431" s="287" t="s">
        <v>7192</v>
      </c>
      <c r="C2431" s="287" t="s">
        <v>7193</v>
      </c>
      <c r="D2431" s="305">
        <v>50</v>
      </c>
      <c r="E2431" s="287" t="s">
        <v>36</v>
      </c>
      <c r="F2431" s="289">
        <v>43707</v>
      </c>
      <c r="G2431" s="290" t="s">
        <v>722</v>
      </c>
      <c r="H2431" s="290" t="s">
        <v>810</v>
      </c>
      <c r="I2431" s="291">
        <v>-0.42498530000000001</v>
      </c>
      <c r="J2431" s="291">
        <v>5</v>
      </c>
      <c r="K2431" s="290" t="s">
        <v>815</v>
      </c>
      <c r="L2431" s="292">
        <v>19.47</v>
      </c>
      <c r="M2431" s="293" t="s">
        <v>811</v>
      </c>
      <c r="N2431" s="293" t="s">
        <v>812</v>
      </c>
      <c r="O2431" s="294" t="s">
        <v>10</v>
      </c>
      <c r="P2431" s="295">
        <v>-11.531103</v>
      </c>
      <c r="Q2431" s="295" t="s">
        <v>280</v>
      </c>
      <c r="R2431" s="296">
        <v>0</v>
      </c>
      <c r="S2431" s="297">
        <v>7.6593766574078876E-5</v>
      </c>
      <c r="T2431" s="297">
        <v>4.0024659407615127E-4</v>
      </c>
      <c r="U2431" s="298">
        <v>0.19136644185785645</v>
      </c>
    </row>
    <row r="2432" spans="1:21" ht="15">
      <c r="A2432" s="247" t="s">
        <v>176</v>
      </c>
      <c r="B2432" s="287" t="s">
        <v>7194</v>
      </c>
      <c r="C2432" s="287" t="s">
        <v>7195</v>
      </c>
      <c r="D2432" s="305">
        <v>1</v>
      </c>
      <c r="E2432" s="287" t="s">
        <v>291</v>
      </c>
      <c r="F2432" s="289">
        <v>43707</v>
      </c>
      <c r="G2432" s="290" t="s">
        <v>628</v>
      </c>
      <c r="H2432" s="290" t="s">
        <v>3150</v>
      </c>
      <c r="I2432" s="291">
        <v>2.4355150000000001</v>
      </c>
      <c r="J2432" s="291">
        <v>2</v>
      </c>
      <c r="K2432" s="290" t="s">
        <v>438</v>
      </c>
      <c r="L2432" s="292">
        <v>65.739999999999995</v>
      </c>
      <c r="M2432" s="293" t="s">
        <v>3151</v>
      </c>
      <c r="N2432" s="293" t="s">
        <v>3152</v>
      </c>
      <c r="O2432" s="294" t="s">
        <v>305</v>
      </c>
      <c r="P2432" s="295">
        <v>-3.2422721000000001</v>
      </c>
      <c r="Q2432" s="295" t="s">
        <v>280</v>
      </c>
      <c r="R2432" s="296">
        <v>0</v>
      </c>
      <c r="S2432" s="297">
        <v>3.2574781584940628E-3</v>
      </c>
      <c r="T2432" s="297">
        <v>4.1290501860428352E-3</v>
      </c>
      <c r="U2432" s="298">
        <v>0.78891706608582968</v>
      </c>
    </row>
    <row r="2433" spans="1:21" ht="15">
      <c r="A2433" s="247" t="s">
        <v>176</v>
      </c>
      <c r="B2433" s="287" t="s">
        <v>7196</v>
      </c>
      <c r="C2433" s="287" t="s">
        <v>7197</v>
      </c>
      <c r="D2433" s="305">
        <v>2</v>
      </c>
      <c r="E2433" s="287" t="s">
        <v>291</v>
      </c>
      <c r="F2433" s="289">
        <v>43707</v>
      </c>
      <c r="G2433" s="290" t="s">
        <v>628</v>
      </c>
      <c r="H2433" s="290" t="s">
        <v>461</v>
      </c>
      <c r="I2433" s="291">
        <v>2.5503547000000002</v>
      </c>
      <c r="J2433" s="291">
        <v>4</v>
      </c>
      <c r="K2433" s="290" t="s">
        <v>438</v>
      </c>
      <c r="L2433" s="292">
        <v>76.63</v>
      </c>
      <c r="M2433" s="293" t="s">
        <v>462</v>
      </c>
      <c r="N2433" s="293" t="s">
        <v>463</v>
      </c>
      <c r="O2433" s="294" t="s">
        <v>305</v>
      </c>
      <c r="P2433" s="295">
        <v>-7.7981176000000003</v>
      </c>
      <c r="Q2433" s="295" t="s">
        <v>408</v>
      </c>
      <c r="R2433" s="296">
        <v>0</v>
      </c>
      <c r="S2433" s="297">
        <v>9.5878858499395484E-6</v>
      </c>
      <c r="T2433" s="297">
        <v>1.6179489801680162E-4</v>
      </c>
      <c r="U2433" s="298">
        <v>5.9259506742566706E-2</v>
      </c>
    </row>
    <row r="2434" spans="1:21" ht="15">
      <c r="A2434" s="247" t="s">
        <v>7198</v>
      </c>
      <c r="B2434" s="287" t="s">
        <v>7199</v>
      </c>
      <c r="C2434" s="287" t="s">
        <v>7200</v>
      </c>
      <c r="D2434" s="305">
        <v>3</v>
      </c>
      <c r="E2434" s="287" t="s">
        <v>291</v>
      </c>
      <c r="F2434" s="289">
        <v>43707</v>
      </c>
      <c r="G2434" s="290" t="s">
        <v>628</v>
      </c>
      <c r="H2434" s="290" t="s">
        <v>468</v>
      </c>
      <c r="I2434" s="291">
        <v>1.9092287999999999</v>
      </c>
      <c r="J2434" s="291">
        <v>1</v>
      </c>
      <c r="K2434" s="290" t="s">
        <v>438</v>
      </c>
      <c r="L2434" s="292">
        <v>61.73</v>
      </c>
      <c r="M2434" s="293" t="s">
        <v>469</v>
      </c>
      <c r="N2434" s="293" t="s">
        <v>470</v>
      </c>
      <c r="O2434" s="294" t="s">
        <v>305</v>
      </c>
      <c r="P2434" s="295">
        <v>-7.3602020000000001</v>
      </c>
      <c r="Q2434" s="295" t="s">
        <v>408</v>
      </c>
      <c r="R2434" s="296">
        <v>0</v>
      </c>
      <c r="S2434" s="297">
        <v>5.2439902777656462E-4</v>
      </c>
      <c r="T2434" s="297">
        <v>2.6893698970676804E-4</v>
      </c>
      <c r="U2434" s="298">
        <v>1.9498955065583812</v>
      </c>
    </row>
    <row r="2435" spans="1:21" ht="15">
      <c r="A2435" s="247" t="s">
        <v>7201</v>
      </c>
      <c r="B2435" s="287" t="s">
        <v>7202</v>
      </c>
      <c r="C2435" s="287" t="s">
        <v>7203</v>
      </c>
      <c r="D2435" s="305">
        <v>4</v>
      </c>
      <c r="E2435" s="287" t="s">
        <v>291</v>
      </c>
      <c r="F2435" s="289">
        <v>43707</v>
      </c>
      <c r="G2435" s="290" t="s">
        <v>628</v>
      </c>
      <c r="H2435" s="290" t="s">
        <v>2529</v>
      </c>
      <c r="I2435" s="291">
        <v>3.9225835999999998</v>
      </c>
      <c r="J2435" s="291">
        <v>1</v>
      </c>
      <c r="K2435" s="290" t="s">
        <v>438</v>
      </c>
      <c r="L2435" s="292">
        <v>122.95</v>
      </c>
      <c r="M2435" s="293" t="s">
        <v>2530</v>
      </c>
      <c r="N2435" s="293" t="s">
        <v>2531</v>
      </c>
      <c r="O2435" s="294" t="s">
        <v>305</v>
      </c>
      <c r="P2435" s="295">
        <v>-2.3642539999999999</v>
      </c>
      <c r="Q2435" s="295" t="s">
        <v>408</v>
      </c>
      <c r="R2435" s="296">
        <v>0</v>
      </c>
      <c r="S2435" s="297">
        <v>2.6972030172545233E-6</v>
      </c>
      <c r="T2435" s="297">
        <v>2.4906084484341073E-4</v>
      </c>
      <c r="U2435" s="298">
        <v>1.0829494370945002E-2</v>
      </c>
    </row>
    <row r="2436" spans="1:21" ht="15">
      <c r="A2436" s="247" t="s">
        <v>7204</v>
      </c>
      <c r="B2436" s="287" t="s">
        <v>7205</v>
      </c>
      <c r="C2436" s="287" t="s">
        <v>7206</v>
      </c>
      <c r="D2436" s="305">
        <v>5</v>
      </c>
      <c r="E2436" s="287" t="s">
        <v>291</v>
      </c>
      <c r="F2436" s="289">
        <v>43707</v>
      </c>
      <c r="G2436" s="290" t="s">
        <v>628</v>
      </c>
      <c r="H2436" s="290" t="s">
        <v>3445</v>
      </c>
      <c r="I2436" s="291">
        <v>3.4785647000000002</v>
      </c>
      <c r="J2436" s="291">
        <v>1</v>
      </c>
      <c r="K2436" s="290" t="s">
        <v>438</v>
      </c>
      <c r="L2436" s="292">
        <v>77.150000000000006</v>
      </c>
      <c r="M2436" s="293" t="s">
        <v>3446</v>
      </c>
      <c r="N2436" s="293" t="s">
        <v>3447</v>
      </c>
      <c r="O2436" s="294" t="s">
        <v>305</v>
      </c>
      <c r="P2436" s="295">
        <v>-0.62095520000000004</v>
      </c>
      <c r="Q2436" s="295" t="s">
        <v>447</v>
      </c>
      <c r="R2436" s="296">
        <v>0</v>
      </c>
      <c r="S2436" s="297">
        <v>8.8761981626528583E-5</v>
      </c>
      <c r="T2436" s="297">
        <v>7.8329027304273238E-4</v>
      </c>
      <c r="U2436" s="298">
        <v>0.11331939726728379</v>
      </c>
    </row>
    <row r="2437" spans="1:21" ht="15">
      <c r="A2437" s="247" t="s">
        <v>7207</v>
      </c>
      <c r="B2437" s="287" t="s">
        <v>7208</v>
      </c>
      <c r="C2437" s="287" t="s">
        <v>7209</v>
      </c>
      <c r="D2437" s="305">
        <v>6</v>
      </c>
      <c r="E2437" s="287" t="s">
        <v>291</v>
      </c>
      <c r="F2437" s="289">
        <v>43707</v>
      </c>
      <c r="G2437" s="290" t="s">
        <v>628</v>
      </c>
      <c r="H2437" s="290" t="s">
        <v>1263</v>
      </c>
      <c r="I2437" s="291">
        <v>3.1188006000000001</v>
      </c>
      <c r="J2437" s="291">
        <v>1</v>
      </c>
      <c r="K2437" s="290" t="s">
        <v>438</v>
      </c>
      <c r="L2437" s="292">
        <v>206.56</v>
      </c>
      <c r="M2437" s="293" t="s">
        <v>1264</v>
      </c>
      <c r="N2437" s="293" t="s">
        <v>1265</v>
      </c>
      <c r="O2437" s="294" t="s">
        <v>305</v>
      </c>
      <c r="P2437" s="295">
        <v>-0.60555340000000002</v>
      </c>
      <c r="Q2437" s="295" t="s">
        <v>408</v>
      </c>
      <c r="R2437" s="296">
        <v>0</v>
      </c>
      <c r="S2437" s="297">
        <v>5.7930873587477194E-5</v>
      </c>
      <c r="T2437" s="297">
        <v>7.4872745302430397E-4</v>
      </c>
      <c r="U2437" s="298">
        <v>7.7372444877611204E-2</v>
      </c>
    </row>
    <row r="2438" spans="1:21" ht="15">
      <c r="A2438" s="247" t="s">
        <v>7210</v>
      </c>
      <c r="B2438" s="287" t="s">
        <v>7211</v>
      </c>
      <c r="C2438" s="287" t="s">
        <v>7212</v>
      </c>
      <c r="D2438" s="305">
        <v>7</v>
      </c>
      <c r="E2438" s="287" t="s">
        <v>291</v>
      </c>
      <c r="F2438" s="289">
        <v>43707</v>
      </c>
      <c r="G2438" s="290" t="s">
        <v>628</v>
      </c>
      <c r="H2438" s="290" t="s">
        <v>822</v>
      </c>
      <c r="I2438" s="291">
        <v>2.0958154000000002</v>
      </c>
      <c r="J2438" s="291">
        <v>1</v>
      </c>
      <c r="K2438" s="290" t="s">
        <v>438</v>
      </c>
      <c r="L2438" s="292">
        <v>21.57</v>
      </c>
      <c r="M2438" s="293" t="s">
        <v>823</v>
      </c>
      <c r="N2438" s="293" t="s">
        <v>824</v>
      </c>
      <c r="O2438" s="294" t="s">
        <v>305</v>
      </c>
      <c r="P2438" s="295">
        <v>-9.9508580000000002</v>
      </c>
      <c r="Q2438" s="295" t="s">
        <v>484</v>
      </c>
      <c r="R2438" s="296">
        <v>0</v>
      </c>
      <c r="S2438" s="297">
        <v>8.6889280044590131E-4</v>
      </c>
      <c r="T2438" s="297">
        <v>3.292977766299422E-4</v>
      </c>
      <c r="U2438" s="298">
        <v>2.6386233437049422</v>
      </c>
    </row>
    <row r="2439" spans="1:21" ht="15">
      <c r="A2439" s="247" t="s">
        <v>176</v>
      </c>
      <c r="B2439" s="287" t="s">
        <v>7213</v>
      </c>
      <c r="C2439" s="287" t="s">
        <v>7214</v>
      </c>
      <c r="D2439" s="305">
        <v>8</v>
      </c>
      <c r="E2439" s="287" t="s">
        <v>291</v>
      </c>
      <c r="F2439" s="289">
        <v>43707</v>
      </c>
      <c r="G2439" s="290" t="s">
        <v>628</v>
      </c>
      <c r="H2439" s="290" t="s">
        <v>3460</v>
      </c>
      <c r="I2439" s="291">
        <v>1.8436722999999999</v>
      </c>
      <c r="J2439" s="291">
        <v>7</v>
      </c>
      <c r="K2439" s="290" t="s">
        <v>438</v>
      </c>
      <c r="L2439" s="292">
        <v>110.23</v>
      </c>
      <c r="M2439" s="293" t="s">
        <v>3461</v>
      </c>
      <c r="N2439" s="293" t="s">
        <v>3462</v>
      </c>
      <c r="O2439" s="294" t="s">
        <v>305</v>
      </c>
      <c r="P2439" s="295">
        <v>-1.0179758000000001</v>
      </c>
      <c r="Q2439" s="295" t="s">
        <v>404</v>
      </c>
      <c r="R2439" s="296">
        <v>0</v>
      </c>
      <c r="S2439" s="297">
        <v>8.0948873389636653E-5</v>
      </c>
      <c r="T2439" s="297">
        <v>5.3805019072546611E-4</v>
      </c>
      <c r="U2439" s="298">
        <v>0.15044855440064303</v>
      </c>
    </row>
    <row r="2440" spans="1:21" ht="15">
      <c r="A2440" s="247" t="s">
        <v>176</v>
      </c>
      <c r="B2440" s="287" t="s">
        <v>7215</v>
      </c>
      <c r="C2440" s="287" t="s">
        <v>7216</v>
      </c>
      <c r="D2440" s="305">
        <v>9</v>
      </c>
      <c r="E2440" s="287" t="s">
        <v>291</v>
      </c>
      <c r="F2440" s="289">
        <v>43707</v>
      </c>
      <c r="G2440" s="290" t="s">
        <v>628</v>
      </c>
      <c r="H2440" s="290" t="s">
        <v>4389</v>
      </c>
      <c r="I2440" s="291">
        <v>1.9713735999999999</v>
      </c>
      <c r="J2440" s="291">
        <v>6</v>
      </c>
      <c r="K2440" s="290" t="s">
        <v>438</v>
      </c>
      <c r="L2440" s="292">
        <v>47.65</v>
      </c>
      <c r="M2440" s="293" t="s">
        <v>4390</v>
      </c>
      <c r="N2440" s="293" t="s">
        <v>4391</v>
      </c>
      <c r="O2440" s="294" t="s">
        <v>305</v>
      </c>
      <c r="P2440" s="295">
        <v>-8.5387120000000003</v>
      </c>
      <c r="Q2440" s="295" t="s">
        <v>408</v>
      </c>
      <c r="R2440" s="296">
        <v>0</v>
      </c>
      <c r="S2440" s="297">
        <v>1.393420386093386E-3</v>
      </c>
      <c r="T2440" s="297">
        <v>1.4673499527903275E-3</v>
      </c>
      <c r="U2440" s="298">
        <v>0.94961694955156661</v>
      </c>
    </row>
    <row r="2441" spans="1:21" ht="15">
      <c r="A2441" s="247" t="s">
        <v>176</v>
      </c>
      <c r="B2441" s="287" t="s">
        <v>7217</v>
      </c>
      <c r="C2441" s="287" t="s">
        <v>7218</v>
      </c>
      <c r="D2441" s="305">
        <v>10</v>
      </c>
      <c r="E2441" s="287" t="s">
        <v>291</v>
      </c>
      <c r="F2441" s="289">
        <v>43707</v>
      </c>
      <c r="G2441" s="290" t="s">
        <v>628</v>
      </c>
      <c r="H2441" s="290" t="s">
        <v>1568</v>
      </c>
      <c r="I2441" s="291">
        <v>2.064603</v>
      </c>
      <c r="J2441" s="291">
        <v>7</v>
      </c>
      <c r="K2441" s="290" t="s">
        <v>438</v>
      </c>
      <c r="L2441" s="292">
        <v>24.22</v>
      </c>
      <c r="M2441" s="293" t="s">
        <v>1569</v>
      </c>
      <c r="N2441" s="293" t="s">
        <v>1570</v>
      </c>
      <c r="O2441" s="294" t="s">
        <v>305</v>
      </c>
      <c r="P2441" s="295">
        <v>-2.130735</v>
      </c>
      <c r="Q2441" s="295" t="s">
        <v>408</v>
      </c>
      <c r="R2441" s="296">
        <v>0</v>
      </c>
      <c r="S2441" s="297">
        <v>3.701005019145013E-5</v>
      </c>
      <c r="T2441" s="297">
        <v>2.2989420242246658E-4</v>
      </c>
      <c r="U2441" s="298">
        <v>0.16098731417088269</v>
      </c>
    </row>
    <row r="2442" spans="1:21" ht="15">
      <c r="A2442" s="247" t="s">
        <v>176</v>
      </c>
      <c r="B2442" s="287" t="s">
        <v>7219</v>
      </c>
      <c r="C2442" s="287" t="s">
        <v>7220</v>
      </c>
      <c r="D2442" s="305">
        <v>11</v>
      </c>
      <c r="E2442" s="287" t="s">
        <v>291</v>
      </c>
      <c r="F2442" s="289">
        <v>43707</v>
      </c>
      <c r="G2442" s="290" t="s">
        <v>628</v>
      </c>
      <c r="H2442" s="290" t="s">
        <v>6361</v>
      </c>
      <c r="I2442" s="291">
        <v>2.2476432000000002</v>
      </c>
      <c r="J2442" s="291">
        <v>8</v>
      </c>
      <c r="K2442" s="290" t="s">
        <v>438</v>
      </c>
      <c r="L2442" s="292">
        <v>48.07</v>
      </c>
      <c r="M2442" s="293" t="s">
        <v>6362</v>
      </c>
      <c r="N2442" s="293" t="s">
        <v>6363</v>
      </c>
      <c r="O2442" s="294" t="s">
        <v>305</v>
      </c>
      <c r="P2442" s="295">
        <v>4.1206956000000003</v>
      </c>
      <c r="Q2442" s="295" t="s">
        <v>484</v>
      </c>
      <c r="R2442" s="296">
        <v>0</v>
      </c>
      <c r="S2442" s="297">
        <v>2.8863810837362804E-3</v>
      </c>
      <c r="T2442" s="297">
        <v>3.2258300368486863E-3</v>
      </c>
      <c r="U2442" s="298">
        <v>0.89477159390455252</v>
      </c>
    </row>
    <row r="2443" spans="1:21" ht="15">
      <c r="A2443" s="247" t="s">
        <v>7221</v>
      </c>
      <c r="B2443" s="287" t="s">
        <v>7222</v>
      </c>
      <c r="C2443" s="287" t="s">
        <v>7223</v>
      </c>
      <c r="D2443" s="305">
        <v>12</v>
      </c>
      <c r="E2443" s="287" t="s">
        <v>291</v>
      </c>
      <c r="F2443" s="289">
        <v>43707</v>
      </c>
      <c r="G2443" s="290" t="s">
        <v>628</v>
      </c>
      <c r="H2443" s="290" t="s">
        <v>1307</v>
      </c>
      <c r="I2443" s="291">
        <v>1.8199958000000001</v>
      </c>
      <c r="J2443" s="291">
        <v>1</v>
      </c>
      <c r="K2443" s="290" t="s">
        <v>438</v>
      </c>
      <c r="L2443" s="292">
        <v>83.28</v>
      </c>
      <c r="M2443" s="293" t="s">
        <v>1308</v>
      </c>
      <c r="N2443" s="293" t="s">
        <v>1309</v>
      </c>
      <c r="O2443" s="294" t="s">
        <v>305</v>
      </c>
      <c r="P2443" s="295">
        <v>-5.5720150000000004</v>
      </c>
      <c r="Q2443" s="295" t="s">
        <v>408</v>
      </c>
      <c r="R2443" s="296">
        <v>0</v>
      </c>
      <c r="S2443" s="297">
        <v>2.4972389699712147E-4</v>
      </c>
      <c r="T2443" s="297">
        <v>5.6874084972359257E-4</v>
      </c>
      <c r="U2443" s="298">
        <v>0.43908204785797789</v>
      </c>
    </row>
    <row r="2444" spans="1:21" ht="15">
      <c r="A2444" s="247" t="s">
        <v>176</v>
      </c>
      <c r="B2444" s="287" t="s">
        <v>7224</v>
      </c>
      <c r="C2444" s="287" t="s">
        <v>7225</v>
      </c>
      <c r="D2444" s="305">
        <v>13</v>
      </c>
      <c r="E2444" s="287" t="s">
        <v>291</v>
      </c>
      <c r="F2444" s="289">
        <v>43707</v>
      </c>
      <c r="G2444" s="290" t="s">
        <v>628</v>
      </c>
      <c r="H2444" s="290" t="s">
        <v>2286</v>
      </c>
      <c r="I2444" s="291">
        <v>2.3092476999999998</v>
      </c>
      <c r="J2444" s="291">
        <v>2</v>
      </c>
      <c r="K2444" s="290" t="s">
        <v>438</v>
      </c>
      <c r="L2444" s="292">
        <v>44.08</v>
      </c>
      <c r="M2444" s="293" t="s">
        <v>2287</v>
      </c>
      <c r="N2444" s="293" t="s">
        <v>2288</v>
      </c>
      <c r="O2444" s="294" t="s">
        <v>305</v>
      </c>
      <c r="P2444" s="295">
        <v>-3.8323103999999999</v>
      </c>
      <c r="Q2444" s="295" t="s">
        <v>280</v>
      </c>
      <c r="R2444" s="296">
        <v>0</v>
      </c>
      <c r="S2444" s="297" t="s">
        <v>280</v>
      </c>
      <c r="T2444" s="297" t="s">
        <v>280</v>
      </c>
      <c r="U2444" s="298" t="s">
        <v>280</v>
      </c>
    </row>
    <row r="2445" spans="1:21" ht="15">
      <c r="A2445" s="247" t="s">
        <v>176</v>
      </c>
      <c r="B2445" s="287" t="s">
        <v>7226</v>
      </c>
      <c r="C2445" s="287" t="s">
        <v>7227</v>
      </c>
      <c r="D2445" s="305">
        <v>14</v>
      </c>
      <c r="E2445" s="287" t="s">
        <v>291</v>
      </c>
      <c r="F2445" s="289">
        <v>43707</v>
      </c>
      <c r="G2445" s="290" t="s">
        <v>628</v>
      </c>
      <c r="H2445" s="290" t="s">
        <v>1317</v>
      </c>
      <c r="I2445" s="291">
        <v>2.1370326999999998</v>
      </c>
      <c r="J2445" s="291">
        <v>5</v>
      </c>
      <c r="K2445" s="290" t="s">
        <v>438</v>
      </c>
      <c r="L2445" s="292">
        <v>46.62</v>
      </c>
      <c r="M2445" s="293" t="s">
        <v>1318</v>
      </c>
      <c r="N2445" s="293" t="s">
        <v>1319</v>
      </c>
      <c r="O2445" s="294" t="s">
        <v>305</v>
      </c>
      <c r="P2445" s="295">
        <v>-6.0088340000000002</v>
      </c>
      <c r="Q2445" s="295" t="s">
        <v>408</v>
      </c>
      <c r="R2445" s="296">
        <v>0</v>
      </c>
      <c r="S2445" s="297">
        <v>1.028523888763216E-3</v>
      </c>
      <c r="T2445" s="297">
        <v>7.8265312647059519E-4</v>
      </c>
      <c r="U2445" s="298">
        <v>1.3141503610946839</v>
      </c>
    </row>
    <row r="2446" spans="1:21" ht="15">
      <c r="A2446" s="247" t="s">
        <v>7228</v>
      </c>
      <c r="B2446" s="287" t="s">
        <v>7229</v>
      </c>
      <c r="C2446" s="287" t="s">
        <v>7230</v>
      </c>
      <c r="D2446" s="305">
        <v>15</v>
      </c>
      <c r="E2446" s="287" t="s">
        <v>291</v>
      </c>
      <c r="F2446" s="289">
        <v>43707</v>
      </c>
      <c r="G2446" s="290" t="s">
        <v>628</v>
      </c>
      <c r="H2446" s="290" t="s">
        <v>2547</v>
      </c>
      <c r="I2446" s="291">
        <v>3.7130287000000002</v>
      </c>
      <c r="J2446" s="291">
        <v>1</v>
      </c>
      <c r="K2446" s="290" t="s">
        <v>438</v>
      </c>
      <c r="L2446" s="292">
        <v>42.78</v>
      </c>
      <c r="M2446" s="293" t="s">
        <v>2548</v>
      </c>
      <c r="N2446" s="293" t="s">
        <v>2549</v>
      </c>
      <c r="O2446" s="294" t="s">
        <v>305</v>
      </c>
      <c r="P2446" s="295">
        <v>-14.071441</v>
      </c>
      <c r="Q2446" s="295" t="s">
        <v>484</v>
      </c>
      <c r="R2446" s="296">
        <v>0</v>
      </c>
      <c r="S2446" s="297">
        <v>1.239477091290422E-4</v>
      </c>
      <c r="T2446" s="297">
        <v>1.6366278026139344E-4</v>
      </c>
      <c r="U2446" s="298">
        <v>0.75733596197669106</v>
      </c>
    </row>
    <row r="2447" spans="1:21" ht="15">
      <c r="A2447" s="247" t="s">
        <v>7231</v>
      </c>
      <c r="B2447" s="287" t="s">
        <v>7232</v>
      </c>
      <c r="C2447" s="287" t="s">
        <v>7233</v>
      </c>
      <c r="D2447" s="305">
        <v>16</v>
      </c>
      <c r="E2447" s="287" t="s">
        <v>291</v>
      </c>
      <c r="F2447" s="289">
        <v>43707</v>
      </c>
      <c r="G2447" s="290" t="s">
        <v>628</v>
      </c>
      <c r="H2447" s="290" t="s">
        <v>4149</v>
      </c>
      <c r="I2447" s="291">
        <v>1.8744289999999999</v>
      </c>
      <c r="J2447" s="291">
        <v>1</v>
      </c>
      <c r="K2447" s="290" t="s">
        <v>438</v>
      </c>
      <c r="L2447" s="292">
        <v>44.26</v>
      </c>
      <c r="M2447" s="293" t="s">
        <v>361</v>
      </c>
      <c r="N2447" s="293" t="s">
        <v>4150</v>
      </c>
      <c r="O2447" s="294" t="s">
        <v>305</v>
      </c>
      <c r="P2447" s="295">
        <v>-3.3356488</v>
      </c>
      <c r="Q2447" s="295" t="s">
        <v>404</v>
      </c>
      <c r="R2447" s="296">
        <v>0</v>
      </c>
      <c r="S2447" s="297">
        <v>1.1280730662820754E-2</v>
      </c>
      <c r="T2447" s="297">
        <v>8.1365509776488276E-3</v>
      </c>
      <c r="U2447" s="298">
        <v>1.3864265944881331</v>
      </c>
    </row>
    <row r="2448" spans="1:21" ht="15">
      <c r="A2448" s="247" t="s">
        <v>176</v>
      </c>
      <c r="B2448" s="287" t="s">
        <v>7234</v>
      </c>
      <c r="C2448" s="287" t="s">
        <v>7235</v>
      </c>
      <c r="D2448" s="305">
        <v>17</v>
      </c>
      <c r="E2448" s="287" t="s">
        <v>291</v>
      </c>
      <c r="F2448" s="289">
        <v>43707</v>
      </c>
      <c r="G2448" s="290" t="s">
        <v>628</v>
      </c>
      <c r="H2448" s="290" t="s">
        <v>5710</v>
      </c>
      <c r="I2448" s="291">
        <v>2.3785400000000001</v>
      </c>
      <c r="J2448" s="291">
        <v>5</v>
      </c>
      <c r="K2448" s="290" t="s">
        <v>438</v>
      </c>
      <c r="L2448" s="292">
        <v>204.35</v>
      </c>
      <c r="M2448" s="293" t="s">
        <v>5711</v>
      </c>
      <c r="N2448" s="293" t="s">
        <v>5712</v>
      </c>
      <c r="O2448" s="294" t="s">
        <v>305</v>
      </c>
      <c r="P2448" s="295">
        <v>-4.3999614999999999</v>
      </c>
      <c r="Q2448" s="295" t="s">
        <v>447</v>
      </c>
      <c r="R2448" s="296">
        <v>0</v>
      </c>
      <c r="S2448" s="297">
        <v>2.3535247538383698E-3</v>
      </c>
      <c r="T2448" s="297">
        <v>1.4053151033642445E-3</v>
      </c>
      <c r="U2448" s="298">
        <v>1.6747309896578819</v>
      </c>
    </row>
    <row r="2449" spans="1:21" ht="15">
      <c r="A2449" s="247" t="s">
        <v>7236</v>
      </c>
      <c r="B2449" s="287" t="s">
        <v>7237</v>
      </c>
      <c r="C2449" s="287" t="s">
        <v>7238</v>
      </c>
      <c r="D2449" s="305">
        <v>18</v>
      </c>
      <c r="E2449" s="287" t="s">
        <v>291</v>
      </c>
      <c r="F2449" s="289">
        <v>43707</v>
      </c>
      <c r="G2449" s="290" t="s">
        <v>628</v>
      </c>
      <c r="H2449" s="290" t="s">
        <v>2562</v>
      </c>
      <c r="I2449" s="291">
        <v>3.6392245000000001</v>
      </c>
      <c r="J2449" s="291">
        <v>1</v>
      </c>
      <c r="K2449" s="290" t="s">
        <v>438</v>
      </c>
      <c r="L2449" s="292">
        <v>33.22</v>
      </c>
      <c r="M2449" s="293" t="s">
        <v>2563</v>
      </c>
      <c r="N2449" s="293" t="s">
        <v>2564</v>
      </c>
      <c r="O2449" s="294" t="s">
        <v>305</v>
      </c>
      <c r="P2449" s="295">
        <v>-10.543303999999999</v>
      </c>
      <c r="Q2449" s="295" t="s">
        <v>447</v>
      </c>
      <c r="R2449" s="296">
        <v>0</v>
      </c>
      <c r="S2449" s="297">
        <v>2.2073458788111116E-4</v>
      </c>
      <c r="T2449" s="297">
        <v>3.8151836302835354E-4</v>
      </c>
      <c r="U2449" s="298">
        <v>0.57856871194613169</v>
      </c>
    </row>
    <row r="2450" spans="1:21" ht="15">
      <c r="A2450" s="247" t="s">
        <v>176</v>
      </c>
      <c r="B2450" s="287" t="s">
        <v>7239</v>
      </c>
      <c r="C2450" s="287" t="s">
        <v>7240</v>
      </c>
      <c r="D2450" s="305">
        <v>19</v>
      </c>
      <c r="E2450" s="287" t="s">
        <v>291</v>
      </c>
      <c r="F2450" s="289">
        <v>43707</v>
      </c>
      <c r="G2450" s="290" t="s">
        <v>628</v>
      </c>
      <c r="H2450" s="290" t="s">
        <v>1331</v>
      </c>
      <c r="I2450" s="291">
        <v>3.6359940000000002</v>
      </c>
      <c r="J2450" s="291">
        <v>2</v>
      </c>
      <c r="K2450" s="290" t="s">
        <v>438</v>
      </c>
      <c r="L2450" s="292">
        <v>56.37</v>
      </c>
      <c r="M2450" s="293" t="s">
        <v>1332</v>
      </c>
      <c r="N2450" s="293" t="s">
        <v>1333</v>
      </c>
      <c r="O2450" s="294" t="s">
        <v>305</v>
      </c>
      <c r="P2450" s="295">
        <v>-0.16708374000000001</v>
      </c>
      <c r="Q2450" s="295" t="s">
        <v>408</v>
      </c>
      <c r="R2450" s="296">
        <v>0</v>
      </c>
      <c r="S2450" s="297">
        <v>5.7194012323908558E-5</v>
      </c>
      <c r="T2450" s="297">
        <v>2.9287745144346067E-4</v>
      </c>
      <c r="U2450" s="298">
        <v>0.19528308527005103</v>
      </c>
    </row>
    <row r="2451" spans="1:21" ht="15">
      <c r="A2451" s="247" t="s">
        <v>7241</v>
      </c>
      <c r="B2451" s="287" t="s">
        <v>7242</v>
      </c>
      <c r="C2451" s="287" t="s">
        <v>7243</v>
      </c>
      <c r="D2451" s="305">
        <v>20</v>
      </c>
      <c r="E2451" s="287" t="s">
        <v>291</v>
      </c>
      <c r="F2451" s="289">
        <v>43707</v>
      </c>
      <c r="G2451" s="290" t="s">
        <v>628</v>
      </c>
      <c r="H2451" s="290" t="s">
        <v>4014</v>
      </c>
      <c r="I2451" s="291">
        <v>2.8250850000000001</v>
      </c>
      <c r="J2451" s="291">
        <v>1</v>
      </c>
      <c r="K2451" s="290" t="s">
        <v>438</v>
      </c>
      <c r="L2451" s="292">
        <v>79.97</v>
      </c>
      <c r="M2451" s="293" t="s">
        <v>4015</v>
      </c>
      <c r="N2451" s="293" t="s">
        <v>4016</v>
      </c>
      <c r="O2451" s="294" t="s">
        <v>305</v>
      </c>
      <c r="P2451" s="295">
        <v>-6.6525517000000001</v>
      </c>
      <c r="Q2451" s="295" t="s">
        <v>408</v>
      </c>
      <c r="R2451" s="296">
        <v>0</v>
      </c>
      <c r="S2451" s="297">
        <v>1.6209293447287906E-3</v>
      </c>
      <c r="T2451" s="297">
        <v>1.0520789099294611E-3</v>
      </c>
      <c r="U2451" s="298">
        <v>1.540691795482783</v>
      </c>
    </row>
    <row r="2452" spans="1:21" ht="15">
      <c r="A2452" s="247" t="s">
        <v>7244</v>
      </c>
      <c r="B2452" s="287" t="s">
        <v>7245</v>
      </c>
      <c r="C2452" s="287" t="s">
        <v>7246</v>
      </c>
      <c r="D2452" s="305">
        <v>21</v>
      </c>
      <c r="E2452" s="287" t="s">
        <v>291</v>
      </c>
      <c r="F2452" s="289">
        <v>43707</v>
      </c>
      <c r="G2452" s="290" t="s">
        <v>628</v>
      </c>
      <c r="H2452" s="290" t="s">
        <v>887</v>
      </c>
      <c r="I2452" s="291">
        <v>2.207093</v>
      </c>
      <c r="J2452" s="291">
        <v>1</v>
      </c>
      <c r="K2452" s="290" t="s">
        <v>438</v>
      </c>
      <c r="L2452" s="292">
        <v>72.27</v>
      </c>
      <c r="M2452" s="293" t="s">
        <v>888</v>
      </c>
      <c r="N2452" s="293" t="s">
        <v>889</v>
      </c>
      <c r="O2452" s="294" t="s">
        <v>305</v>
      </c>
      <c r="P2452" s="295">
        <v>-0.46954154999999997</v>
      </c>
      <c r="Q2452" s="295" t="s">
        <v>447</v>
      </c>
      <c r="R2452" s="296">
        <v>0</v>
      </c>
      <c r="S2452" s="297">
        <v>1.4432124155248599E-3</v>
      </c>
      <c r="T2452" s="297">
        <v>9.9470193260652409E-4</v>
      </c>
      <c r="U2452" s="298">
        <v>1.4508993782117783</v>
      </c>
    </row>
    <row r="2453" spans="1:21" ht="15">
      <c r="A2453" s="247" t="s">
        <v>176</v>
      </c>
      <c r="B2453" s="287" t="s">
        <v>7247</v>
      </c>
      <c r="C2453" s="287" t="s">
        <v>7248</v>
      </c>
      <c r="D2453" s="305">
        <v>22</v>
      </c>
      <c r="E2453" s="287" t="s">
        <v>291</v>
      </c>
      <c r="F2453" s="289">
        <v>43707</v>
      </c>
      <c r="G2453" s="290" t="s">
        <v>628</v>
      </c>
      <c r="H2453" s="290" t="s">
        <v>3512</v>
      </c>
      <c r="I2453" s="291">
        <v>2.6200542000000002</v>
      </c>
      <c r="J2453" s="291">
        <v>3</v>
      </c>
      <c r="K2453" s="290" t="s">
        <v>438</v>
      </c>
      <c r="L2453" s="292">
        <v>80.13</v>
      </c>
      <c r="M2453" s="293" t="s">
        <v>3513</v>
      </c>
      <c r="N2453" s="293" t="s">
        <v>3514</v>
      </c>
      <c r="O2453" s="294" t="s">
        <v>305</v>
      </c>
      <c r="P2453" s="295">
        <v>2.6759862999999999</v>
      </c>
      <c r="Q2453" s="295" t="s">
        <v>399</v>
      </c>
      <c r="R2453" s="296">
        <v>0</v>
      </c>
      <c r="S2453" s="297">
        <v>1.1063806339654406E-4</v>
      </c>
      <c r="T2453" s="297">
        <v>1.0763016569379372E-3</v>
      </c>
      <c r="U2453" s="298">
        <v>0.10279466047772123</v>
      </c>
    </row>
    <row r="2454" spans="1:21" ht="15">
      <c r="A2454" s="247" t="s">
        <v>176</v>
      </c>
      <c r="B2454" s="287" t="s">
        <v>7249</v>
      </c>
      <c r="C2454" s="287" t="s">
        <v>7250</v>
      </c>
      <c r="D2454" s="305">
        <v>23</v>
      </c>
      <c r="E2454" s="287" t="s">
        <v>291</v>
      </c>
      <c r="F2454" s="289">
        <v>43707</v>
      </c>
      <c r="G2454" s="290" t="s">
        <v>628</v>
      </c>
      <c r="H2454" s="290" t="s">
        <v>2584</v>
      </c>
      <c r="I2454" s="291">
        <v>1.9467688999999999</v>
      </c>
      <c r="J2454" s="291">
        <v>2</v>
      </c>
      <c r="K2454" s="290" t="s">
        <v>438</v>
      </c>
      <c r="L2454" s="292">
        <v>15.79</v>
      </c>
      <c r="M2454" s="293" t="s">
        <v>2585</v>
      </c>
      <c r="N2454" s="293" t="s">
        <v>2586</v>
      </c>
      <c r="O2454" s="294" t="s">
        <v>305</v>
      </c>
      <c r="P2454" s="295">
        <v>-8.4615345000000008</v>
      </c>
      <c r="Q2454" s="295" t="s">
        <v>399</v>
      </c>
      <c r="R2454" s="296">
        <v>0</v>
      </c>
      <c r="S2454" s="297">
        <v>2.0917278155687356E-4</v>
      </c>
      <c r="T2454" s="297">
        <v>1.5162809805230925E-4</v>
      </c>
      <c r="U2454" s="298">
        <v>1.3795120049894203</v>
      </c>
    </row>
    <row r="2455" spans="1:21" ht="15">
      <c r="A2455" s="247" t="s">
        <v>176</v>
      </c>
      <c r="B2455" s="287" t="s">
        <v>7251</v>
      </c>
      <c r="C2455" s="287" t="s">
        <v>7252</v>
      </c>
      <c r="D2455" s="305">
        <v>24</v>
      </c>
      <c r="E2455" s="287" t="s">
        <v>291</v>
      </c>
      <c r="F2455" s="289">
        <v>43707</v>
      </c>
      <c r="G2455" s="290" t="s">
        <v>628</v>
      </c>
      <c r="H2455" s="290" t="s">
        <v>3840</v>
      </c>
      <c r="I2455" s="291">
        <v>2.9826488000000002</v>
      </c>
      <c r="J2455" s="291">
        <v>3</v>
      </c>
      <c r="K2455" s="290" t="s">
        <v>438</v>
      </c>
      <c r="L2455" s="292">
        <v>165.98</v>
      </c>
      <c r="M2455" s="293" t="s">
        <v>3841</v>
      </c>
      <c r="N2455" s="293" t="s">
        <v>3842</v>
      </c>
      <c r="O2455" s="294" t="s">
        <v>305</v>
      </c>
      <c r="P2455" s="295">
        <v>-5.9849920000000001</v>
      </c>
      <c r="Q2455" s="295" t="s">
        <v>404</v>
      </c>
      <c r="R2455" s="296">
        <v>0</v>
      </c>
      <c r="S2455" s="297">
        <v>1.9161058128345193E-3</v>
      </c>
      <c r="T2455" s="297">
        <v>1.0482256317167328E-3</v>
      </c>
      <c r="U2455" s="298">
        <v>1.8279516879361313</v>
      </c>
    </row>
    <row r="2456" spans="1:21" ht="15">
      <c r="A2456" s="247" t="s">
        <v>176</v>
      </c>
      <c r="B2456" s="287" t="s">
        <v>7253</v>
      </c>
      <c r="C2456" s="287" t="s">
        <v>7254</v>
      </c>
      <c r="D2456" s="305">
        <v>25</v>
      </c>
      <c r="E2456" s="287" t="s">
        <v>291</v>
      </c>
      <c r="F2456" s="289">
        <v>43707</v>
      </c>
      <c r="G2456" s="290" t="s">
        <v>628</v>
      </c>
      <c r="H2456" s="290" t="s">
        <v>3066</v>
      </c>
      <c r="I2456" s="291">
        <v>1.8893088</v>
      </c>
      <c r="J2456" s="291">
        <v>2</v>
      </c>
      <c r="K2456" s="290" t="s">
        <v>438</v>
      </c>
      <c r="L2456" s="292">
        <v>203.91</v>
      </c>
      <c r="M2456" s="293" t="s">
        <v>3067</v>
      </c>
      <c r="N2456" s="293" t="s">
        <v>3068</v>
      </c>
      <c r="O2456" s="294" t="s">
        <v>305</v>
      </c>
      <c r="P2456" s="295">
        <v>-6.5370439999999999</v>
      </c>
      <c r="Q2456" s="295" t="s">
        <v>408</v>
      </c>
      <c r="R2456" s="296">
        <v>0</v>
      </c>
      <c r="S2456" s="297">
        <v>2.9623989830737116E-3</v>
      </c>
      <c r="T2456" s="297">
        <v>2.8262046278683148E-3</v>
      </c>
      <c r="U2456" s="298">
        <v>1.0481898422578559</v>
      </c>
    </row>
    <row r="2457" spans="1:21" ht="15">
      <c r="A2457" s="247" t="s">
        <v>176</v>
      </c>
      <c r="B2457" s="287" t="s">
        <v>7255</v>
      </c>
      <c r="C2457" s="287" t="s">
        <v>7256</v>
      </c>
      <c r="D2457" s="305">
        <v>26</v>
      </c>
      <c r="E2457" s="287" t="s">
        <v>291</v>
      </c>
      <c r="F2457" s="289">
        <v>43707</v>
      </c>
      <c r="G2457" s="290" t="s">
        <v>628</v>
      </c>
      <c r="H2457" s="290" t="s">
        <v>2589</v>
      </c>
      <c r="I2457" s="291">
        <v>1.9652517</v>
      </c>
      <c r="J2457" s="291">
        <v>3</v>
      </c>
      <c r="K2457" s="290" t="s">
        <v>438</v>
      </c>
      <c r="L2457" s="292">
        <v>18.84</v>
      </c>
      <c r="M2457" s="293" t="s">
        <v>2590</v>
      </c>
      <c r="N2457" s="293" t="s">
        <v>2591</v>
      </c>
      <c r="O2457" s="294" t="s">
        <v>305</v>
      </c>
      <c r="P2457" s="295">
        <v>-14.565218</v>
      </c>
      <c r="Q2457" s="295" t="s">
        <v>484</v>
      </c>
      <c r="R2457" s="296">
        <v>0</v>
      </c>
      <c r="S2457" s="297">
        <v>9.3028835656197768E-4</v>
      </c>
      <c r="T2457" s="297">
        <v>6.55686017447374E-4</v>
      </c>
      <c r="U2457" s="298">
        <v>1.4188015785110799</v>
      </c>
    </row>
    <row r="2458" spans="1:21" ht="15">
      <c r="A2458" s="247" t="s">
        <v>7257</v>
      </c>
      <c r="B2458" s="287" t="s">
        <v>7258</v>
      </c>
      <c r="C2458" s="287" t="s">
        <v>7259</v>
      </c>
      <c r="D2458" s="305">
        <v>27</v>
      </c>
      <c r="E2458" s="287" t="s">
        <v>291</v>
      </c>
      <c r="F2458" s="289">
        <v>43707</v>
      </c>
      <c r="G2458" s="290" t="s">
        <v>628</v>
      </c>
      <c r="H2458" s="290" t="s">
        <v>2056</v>
      </c>
      <c r="I2458" s="291">
        <v>2.7439322000000002</v>
      </c>
      <c r="J2458" s="291">
        <v>1</v>
      </c>
      <c r="K2458" s="290" t="s">
        <v>438</v>
      </c>
      <c r="L2458" s="292">
        <v>283.20999999999998</v>
      </c>
      <c r="M2458" s="293" t="s">
        <v>2057</v>
      </c>
      <c r="N2458" s="293" t="s">
        <v>2058</v>
      </c>
      <c r="O2458" s="294" t="s">
        <v>305</v>
      </c>
      <c r="P2458" s="295">
        <v>-0.96377133999999998</v>
      </c>
      <c r="Q2458" s="295" t="s">
        <v>408</v>
      </c>
      <c r="R2458" s="296">
        <v>0</v>
      </c>
      <c r="S2458" s="297">
        <v>3.7590883252780903E-3</v>
      </c>
      <c r="T2458" s="297">
        <v>1.6405876459088654E-3</v>
      </c>
      <c r="U2458" s="298">
        <v>2.2913060052915379</v>
      </c>
    </row>
    <row r="2459" spans="1:21" ht="15">
      <c r="A2459" s="247" t="s">
        <v>176</v>
      </c>
      <c r="B2459" s="287" t="s">
        <v>7260</v>
      </c>
      <c r="C2459" s="287" t="s">
        <v>7261</v>
      </c>
      <c r="D2459" s="305">
        <v>28</v>
      </c>
      <c r="E2459" s="287" t="s">
        <v>291</v>
      </c>
      <c r="F2459" s="289">
        <v>43707</v>
      </c>
      <c r="G2459" s="290" t="s">
        <v>628</v>
      </c>
      <c r="H2459" s="290" t="s">
        <v>618</v>
      </c>
      <c r="I2459" s="291">
        <v>1.8278059</v>
      </c>
      <c r="J2459" s="291">
        <v>3</v>
      </c>
      <c r="K2459" s="290" t="s">
        <v>438</v>
      </c>
      <c r="L2459" s="292">
        <v>149.86000000000001</v>
      </c>
      <c r="M2459" s="293" t="s">
        <v>619</v>
      </c>
      <c r="N2459" s="293" t="s">
        <v>620</v>
      </c>
      <c r="O2459" s="294" t="s">
        <v>305</v>
      </c>
      <c r="P2459" s="295">
        <v>-3.3780633999999998</v>
      </c>
      <c r="Q2459" s="295" t="s">
        <v>404</v>
      </c>
      <c r="R2459" s="296">
        <v>0</v>
      </c>
      <c r="S2459" s="297">
        <v>1.3781690175698564E-3</v>
      </c>
      <c r="T2459" s="297">
        <v>1.8572043979522318E-3</v>
      </c>
      <c r="U2459" s="298">
        <v>0.74206641933943107</v>
      </c>
    </row>
    <row r="2460" spans="1:21" ht="15">
      <c r="A2460" s="247" t="s">
        <v>7262</v>
      </c>
      <c r="B2460" s="287" t="s">
        <v>7263</v>
      </c>
      <c r="C2460" s="287" t="s">
        <v>7264</v>
      </c>
      <c r="D2460" s="305">
        <v>29</v>
      </c>
      <c r="E2460" s="287" t="s">
        <v>291</v>
      </c>
      <c r="F2460" s="289">
        <v>43707</v>
      </c>
      <c r="G2460" s="290" t="s">
        <v>628</v>
      </c>
      <c r="H2460" s="290" t="s">
        <v>625</v>
      </c>
      <c r="I2460" s="291">
        <v>2.9441502000000002</v>
      </c>
      <c r="J2460" s="291">
        <v>1</v>
      </c>
      <c r="K2460" s="290" t="s">
        <v>438</v>
      </c>
      <c r="L2460" s="292">
        <v>281.33999999999997</v>
      </c>
      <c r="M2460" s="293" t="s">
        <v>626</v>
      </c>
      <c r="N2460" s="293" t="s">
        <v>627</v>
      </c>
      <c r="O2460" s="294" t="s">
        <v>305</v>
      </c>
      <c r="P2460" s="295">
        <v>-2.1744967000000002</v>
      </c>
      <c r="Q2460" s="295" t="s">
        <v>408</v>
      </c>
      <c r="R2460" s="296">
        <v>0</v>
      </c>
      <c r="S2460" s="297">
        <v>2.9863494830884118E-3</v>
      </c>
      <c r="T2460" s="297">
        <v>1.739152302701036E-3</v>
      </c>
      <c r="U2460" s="298">
        <v>1.7171293615000731</v>
      </c>
    </row>
    <row r="2461" spans="1:21" ht="15">
      <c r="A2461" s="247" t="s">
        <v>176</v>
      </c>
      <c r="B2461" s="287" t="s">
        <v>7265</v>
      </c>
      <c r="C2461" s="287" t="s">
        <v>7266</v>
      </c>
      <c r="D2461" s="305">
        <v>30</v>
      </c>
      <c r="E2461" s="287" t="s">
        <v>291</v>
      </c>
      <c r="F2461" s="289">
        <v>43707</v>
      </c>
      <c r="G2461" s="290" t="s">
        <v>628</v>
      </c>
      <c r="H2461" s="290" t="s">
        <v>3217</v>
      </c>
      <c r="I2461" s="291">
        <v>1.9241854</v>
      </c>
      <c r="J2461" s="291">
        <v>8</v>
      </c>
      <c r="K2461" s="290" t="s">
        <v>438</v>
      </c>
      <c r="L2461" s="292">
        <v>109.75</v>
      </c>
      <c r="M2461" s="293" t="s">
        <v>3218</v>
      </c>
      <c r="N2461" s="293" t="s">
        <v>3219</v>
      </c>
      <c r="O2461" s="294" t="s">
        <v>305</v>
      </c>
      <c r="P2461" s="295">
        <v>-15.584415</v>
      </c>
      <c r="Q2461" s="295" t="s">
        <v>404</v>
      </c>
      <c r="R2461" s="296">
        <v>0</v>
      </c>
      <c r="S2461" s="297">
        <v>4.0933379425952599E-4</v>
      </c>
      <c r="T2461" s="297">
        <v>4.5701737400259288E-4</v>
      </c>
      <c r="U2461" s="298">
        <v>0.89566352953838391</v>
      </c>
    </row>
    <row r="2462" spans="1:21" ht="15">
      <c r="A2462" s="247" t="s">
        <v>7267</v>
      </c>
      <c r="B2462" s="287" t="s">
        <v>7268</v>
      </c>
      <c r="C2462" s="287" t="s">
        <v>7269</v>
      </c>
      <c r="D2462" s="305">
        <v>31</v>
      </c>
      <c r="E2462" s="287" t="s">
        <v>291</v>
      </c>
      <c r="F2462" s="289">
        <v>43707</v>
      </c>
      <c r="G2462" s="290" t="s">
        <v>628</v>
      </c>
      <c r="H2462" s="290" t="s">
        <v>3358</v>
      </c>
      <c r="I2462" s="291">
        <v>1.8507359000000001</v>
      </c>
      <c r="J2462" s="291">
        <v>1</v>
      </c>
      <c r="K2462" s="290" t="s">
        <v>438</v>
      </c>
      <c r="L2462" s="292">
        <v>39.1</v>
      </c>
      <c r="M2462" s="293" t="s">
        <v>3359</v>
      </c>
      <c r="N2462" s="293" t="s">
        <v>3360</v>
      </c>
      <c r="O2462" s="294" t="s">
        <v>305</v>
      </c>
      <c r="P2462" s="295">
        <v>-8.4946450000000002</v>
      </c>
      <c r="Q2462" s="295" t="s">
        <v>408</v>
      </c>
      <c r="R2462" s="296">
        <v>0</v>
      </c>
      <c r="S2462" s="297">
        <v>2.6803696481269429E-4</v>
      </c>
      <c r="T2462" s="297">
        <v>6.2966169817910795E-4</v>
      </c>
      <c r="U2462" s="298">
        <v>0.42568408653062279</v>
      </c>
    </row>
    <row r="2463" spans="1:21" ht="15">
      <c r="A2463" s="247" t="s">
        <v>176</v>
      </c>
      <c r="B2463" s="287" t="s">
        <v>7270</v>
      </c>
      <c r="C2463" s="287" t="s">
        <v>7271</v>
      </c>
      <c r="D2463" s="305">
        <v>32</v>
      </c>
      <c r="E2463" s="287" t="s">
        <v>291</v>
      </c>
      <c r="F2463" s="289">
        <v>43707</v>
      </c>
      <c r="G2463" s="290" t="s">
        <v>628</v>
      </c>
      <c r="H2463" s="290" t="s">
        <v>7272</v>
      </c>
      <c r="I2463" s="291">
        <v>2.1671174</v>
      </c>
      <c r="J2463" s="291">
        <v>3</v>
      </c>
      <c r="K2463" s="290" t="s">
        <v>438</v>
      </c>
      <c r="L2463" s="292">
        <v>37.19</v>
      </c>
      <c r="M2463" s="293" t="s">
        <v>7273</v>
      </c>
      <c r="N2463" s="293" t="s">
        <v>7274</v>
      </c>
      <c r="O2463" s="294" t="s">
        <v>305</v>
      </c>
      <c r="P2463" s="295">
        <v>-2.2516905999999999</v>
      </c>
      <c r="Q2463" s="295" t="s">
        <v>408</v>
      </c>
      <c r="R2463" s="296">
        <v>0</v>
      </c>
      <c r="S2463" s="297">
        <v>1.9599753126619252E-7</v>
      </c>
      <c r="T2463" s="297">
        <v>2.048562346520462E-4</v>
      </c>
      <c r="U2463" s="298">
        <v>9.5675648631880588E-4</v>
      </c>
    </row>
    <row r="2464" spans="1:21" ht="15">
      <c r="A2464" s="247" t="s">
        <v>7275</v>
      </c>
      <c r="B2464" s="287" t="s">
        <v>7276</v>
      </c>
      <c r="C2464" s="287" t="s">
        <v>7277</v>
      </c>
      <c r="D2464" s="305">
        <v>33</v>
      </c>
      <c r="E2464" s="287" t="s">
        <v>291</v>
      </c>
      <c r="F2464" s="289">
        <v>43707</v>
      </c>
      <c r="G2464" s="290" t="s">
        <v>628</v>
      </c>
      <c r="H2464" s="290" t="s">
        <v>2920</v>
      </c>
      <c r="I2464" s="291">
        <v>2.2439751999999999</v>
      </c>
      <c r="J2464" s="291">
        <v>1</v>
      </c>
      <c r="K2464" s="290" t="s">
        <v>438</v>
      </c>
      <c r="L2464" s="292">
        <v>87.36</v>
      </c>
      <c r="M2464" s="293" t="s">
        <v>2921</v>
      </c>
      <c r="N2464" s="293" t="s">
        <v>2922</v>
      </c>
      <c r="O2464" s="294" t="s">
        <v>305</v>
      </c>
      <c r="P2464" s="295">
        <v>-1.8635809999999999</v>
      </c>
      <c r="Q2464" s="295" t="s">
        <v>484</v>
      </c>
      <c r="R2464" s="296">
        <v>0</v>
      </c>
      <c r="S2464" s="297" t="s">
        <v>280</v>
      </c>
      <c r="T2464" s="297" t="s">
        <v>280</v>
      </c>
      <c r="U2464" s="298" t="s">
        <v>280</v>
      </c>
    </row>
    <row r="2465" spans="1:21" ht="15">
      <c r="A2465" s="247" t="s">
        <v>176</v>
      </c>
      <c r="B2465" s="287" t="s">
        <v>7278</v>
      </c>
      <c r="C2465" s="287" t="s">
        <v>7279</v>
      </c>
      <c r="D2465" s="305">
        <v>34</v>
      </c>
      <c r="E2465" s="287" t="s">
        <v>291</v>
      </c>
      <c r="F2465" s="289">
        <v>43707</v>
      </c>
      <c r="G2465" s="290" t="s">
        <v>628</v>
      </c>
      <c r="H2465" s="290" t="s">
        <v>1150</v>
      </c>
      <c r="I2465" s="291">
        <v>2.7890712999999998</v>
      </c>
      <c r="J2465" s="291">
        <v>5</v>
      </c>
      <c r="K2465" s="290" t="s">
        <v>438</v>
      </c>
      <c r="L2465" s="292">
        <v>28.53</v>
      </c>
      <c r="M2465" s="293" t="s">
        <v>1151</v>
      </c>
      <c r="N2465" s="293" t="s">
        <v>1152</v>
      </c>
      <c r="O2465" s="294" t="s">
        <v>305</v>
      </c>
      <c r="P2465" s="295">
        <v>-5.9304056000000003</v>
      </c>
      <c r="Q2465" s="295" t="s">
        <v>447</v>
      </c>
      <c r="R2465" s="296">
        <v>0</v>
      </c>
      <c r="S2465" s="297">
        <v>5.7409658507071588E-8</v>
      </c>
      <c r="T2465" s="297">
        <v>1.2503752318276031E-4</v>
      </c>
      <c r="U2465" s="298">
        <v>4.5913944107129441E-4</v>
      </c>
    </row>
    <row r="2466" spans="1:21" ht="15">
      <c r="A2466" s="247" t="s">
        <v>176</v>
      </c>
      <c r="B2466" s="287" t="s">
        <v>7280</v>
      </c>
      <c r="C2466" s="287" t="s">
        <v>7281</v>
      </c>
      <c r="D2466" s="305">
        <v>35</v>
      </c>
      <c r="E2466" s="287" t="s">
        <v>291</v>
      </c>
      <c r="F2466" s="289">
        <v>43707</v>
      </c>
      <c r="G2466" s="290" t="s">
        <v>628</v>
      </c>
      <c r="H2466" s="290" t="s">
        <v>656</v>
      </c>
      <c r="I2466" s="291">
        <v>1.9700911000000001</v>
      </c>
      <c r="J2466" s="291">
        <v>3</v>
      </c>
      <c r="K2466" s="290" t="s">
        <v>438</v>
      </c>
      <c r="L2466" s="292">
        <v>656.79</v>
      </c>
      <c r="M2466" s="293" t="s">
        <v>411</v>
      </c>
      <c r="N2466" s="293" t="s">
        <v>657</v>
      </c>
      <c r="O2466" s="294" t="s">
        <v>305</v>
      </c>
      <c r="P2466" s="295">
        <v>-6.8424224999999996</v>
      </c>
      <c r="Q2466" s="295" t="s">
        <v>408</v>
      </c>
      <c r="R2466" s="296">
        <v>0</v>
      </c>
      <c r="S2466" s="297">
        <v>1.0392546813726986E-3</v>
      </c>
      <c r="T2466" s="297">
        <v>6.7505448575105984E-4</v>
      </c>
      <c r="U2466" s="298">
        <v>1.5395122961318193</v>
      </c>
    </row>
    <row r="2467" spans="1:21" ht="15">
      <c r="A2467" s="247" t="s">
        <v>7282</v>
      </c>
      <c r="B2467" s="287" t="s">
        <v>7283</v>
      </c>
      <c r="C2467" s="287" t="s">
        <v>7284</v>
      </c>
      <c r="D2467" s="305">
        <v>36</v>
      </c>
      <c r="E2467" s="287" t="s">
        <v>291</v>
      </c>
      <c r="F2467" s="289">
        <v>43707</v>
      </c>
      <c r="G2467" s="290" t="s">
        <v>628</v>
      </c>
      <c r="H2467" s="290" t="s">
        <v>3098</v>
      </c>
      <c r="I2467" s="291">
        <v>2.2464146999999999</v>
      </c>
      <c r="J2467" s="291">
        <v>1</v>
      </c>
      <c r="K2467" s="290" t="s">
        <v>438</v>
      </c>
      <c r="L2467" s="292">
        <v>51.36</v>
      </c>
      <c r="M2467" s="293" t="s">
        <v>3099</v>
      </c>
      <c r="N2467" s="293" t="s">
        <v>3100</v>
      </c>
      <c r="O2467" s="294" t="s">
        <v>305</v>
      </c>
      <c r="P2467" s="295">
        <v>-3.4265637</v>
      </c>
      <c r="Q2467" s="295" t="s">
        <v>408</v>
      </c>
      <c r="R2467" s="296">
        <v>0</v>
      </c>
      <c r="S2467" s="297">
        <v>4.3523066510058706E-4</v>
      </c>
      <c r="T2467" s="297">
        <v>3.9808099854390222E-4</v>
      </c>
      <c r="U2467" s="298">
        <v>1.0933218784432581</v>
      </c>
    </row>
    <row r="2468" spans="1:21" ht="15">
      <c r="A2468" s="247" t="s">
        <v>176</v>
      </c>
      <c r="B2468" s="287" t="s">
        <v>7285</v>
      </c>
      <c r="C2468" s="287" t="s">
        <v>7286</v>
      </c>
      <c r="D2468" s="305">
        <v>37</v>
      </c>
      <c r="E2468" s="287" t="s">
        <v>291</v>
      </c>
      <c r="F2468" s="289">
        <v>43707</v>
      </c>
      <c r="G2468" s="290" t="s">
        <v>628</v>
      </c>
      <c r="H2468" s="290" t="s">
        <v>951</v>
      </c>
      <c r="I2468" s="291">
        <v>2.338651</v>
      </c>
      <c r="J2468" s="291">
        <v>3</v>
      </c>
      <c r="K2468" s="290" t="s">
        <v>438</v>
      </c>
      <c r="L2468" s="292">
        <v>17.57</v>
      </c>
      <c r="M2468" s="293" t="s">
        <v>952</v>
      </c>
      <c r="N2468" s="293" t="s">
        <v>953</v>
      </c>
      <c r="O2468" s="294" t="s">
        <v>305</v>
      </c>
      <c r="P2468" s="295">
        <v>1.1946559000000001</v>
      </c>
      <c r="Q2468" s="295" t="s">
        <v>456</v>
      </c>
      <c r="R2468" s="296">
        <v>0</v>
      </c>
      <c r="S2468" s="297">
        <v>1.9748215168969289E-5</v>
      </c>
      <c r="T2468" s="297">
        <v>1.2538336646066315E-4</v>
      </c>
      <c r="U2468" s="298">
        <v>0.15750267141826144</v>
      </c>
    </row>
    <row r="2469" spans="1:21" ht="15">
      <c r="A2469" s="247" t="s">
        <v>176</v>
      </c>
      <c r="B2469" s="287" t="s">
        <v>7287</v>
      </c>
      <c r="C2469" s="287" t="s">
        <v>7288</v>
      </c>
      <c r="D2469" s="305">
        <v>38</v>
      </c>
      <c r="E2469" s="287" t="s">
        <v>291</v>
      </c>
      <c r="F2469" s="289">
        <v>43707</v>
      </c>
      <c r="G2469" s="290" t="s">
        <v>628</v>
      </c>
      <c r="H2469" s="290" t="s">
        <v>981</v>
      </c>
      <c r="I2469" s="291">
        <v>2.2275909999999999</v>
      </c>
      <c r="J2469" s="291">
        <v>7</v>
      </c>
      <c r="K2469" s="290" t="s">
        <v>438</v>
      </c>
      <c r="L2469" s="292">
        <v>22.58</v>
      </c>
      <c r="M2469" s="293" t="s">
        <v>982</v>
      </c>
      <c r="N2469" s="293" t="s">
        <v>983</v>
      </c>
      <c r="O2469" s="294" t="s">
        <v>305</v>
      </c>
      <c r="P2469" s="295">
        <v>-2.3550749999999998</v>
      </c>
      <c r="Q2469" s="295" t="s">
        <v>484</v>
      </c>
      <c r="R2469" s="296">
        <v>0</v>
      </c>
      <c r="S2469" s="297">
        <v>8.4315590314362006E-4</v>
      </c>
      <c r="T2469" s="297">
        <v>4.3734398646091586E-4</v>
      </c>
      <c r="U2469" s="298">
        <v>1.9279009869705168</v>
      </c>
    </row>
    <row r="2470" spans="1:21" ht="15">
      <c r="A2470" s="247" t="s">
        <v>7289</v>
      </c>
      <c r="B2470" s="287" t="s">
        <v>7290</v>
      </c>
      <c r="C2470" s="287" t="s">
        <v>7291</v>
      </c>
      <c r="D2470" s="305">
        <v>39</v>
      </c>
      <c r="E2470" s="287" t="s">
        <v>291</v>
      </c>
      <c r="F2470" s="289">
        <v>43707</v>
      </c>
      <c r="G2470" s="290" t="s">
        <v>628</v>
      </c>
      <c r="H2470" s="290" t="s">
        <v>2636</v>
      </c>
      <c r="I2470" s="291">
        <v>2.3904736</v>
      </c>
      <c r="J2470" s="291">
        <v>1</v>
      </c>
      <c r="K2470" s="290" t="s">
        <v>438</v>
      </c>
      <c r="L2470" s="292">
        <v>28.97</v>
      </c>
      <c r="M2470" s="293" t="s">
        <v>2637</v>
      </c>
      <c r="N2470" s="293" t="s">
        <v>2638</v>
      </c>
      <c r="O2470" s="294" t="s">
        <v>305</v>
      </c>
      <c r="P2470" s="295">
        <v>-8.9398979999999995</v>
      </c>
      <c r="Q2470" s="295" t="s">
        <v>404</v>
      </c>
      <c r="R2470" s="296">
        <v>0</v>
      </c>
      <c r="S2470" s="297">
        <v>6.0024781875841922E-6</v>
      </c>
      <c r="T2470" s="297">
        <v>1.2720563360014362E-4</v>
      </c>
      <c r="U2470" s="298">
        <v>4.7187204038873755E-2</v>
      </c>
    </row>
    <row r="2471" spans="1:21" ht="15">
      <c r="A2471" s="247" t="s">
        <v>176</v>
      </c>
      <c r="B2471" s="287" t="s">
        <v>7292</v>
      </c>
      <c r="C2471" s="287" t="s">
        <v>7293</v>
      </c>
      <c r="D2471" s="305">
        <v>40</v>
      </c>
      <c r="E2471" s="287" t="s">
        <v>291</v>
      </c>
      <c r="F2471" s="289">
        <v>43707</v>
      </c>
      <c r="G2471" s="290" t="s">
        <v>628</v>
      </c>
      <c r="H2471" s="290" t="s">
        <v>3662</v>
      </c>
      <c r="I2471" s="291">
        <v>2.3103777999999999</v>
      </c>
      <c r="J2471" s="291">
        <v>3</v>
      </c>
      <c r="K2471" s="290" t="s">
        <v>438</v>
      </c>
      <c r="L2471" s="292">
        <v>87.93</v>
      </c>
      <c r="M2471" s="293" t="s">
        <v>3663</v>
      </c>
      <c r="N2471" s="293" t="s">
        <v>3664</v>
      </c>
      <c r="O2471" s="294" t="s">
        <v>305</v>
      </c>
      <c r="P2471" s="295">
        <v>-10.2040825</v>
      </c>
      <c r="Q2471" s="295" t="s">
        <v>404</v>
      </c>
      <c r="R2471" s="296">
        <v>0</v>
      </c>
      <c r="S2471" s="297">
        <v>6.2543684721464961E-4</v>
      </c>
      <c r="T2471" s="297">
        <v>7.8069054228882778E-4</v>
      </c>
      <c r="U2471" s="298">
        <v>0.80113286037895948</v>
      </c>
    </row>
    <row r="2472" spans="1:21" ht="15">
      <c r="A2472" s="247" t="s">
        <v>176</v>
      </c>
      <c r="B2472" s="287" t="s">
        <v>7294</v>
      </c>
      <c r="C2472" s="287" t="s">
        <v>7295</v>
      </c>
      <c r="D2472" s="305">
        <v>41</v>
      </c>
      <c r="E2472" s="287" t="s">
        <v>291</v>
      </c>
      <c r="F2472" s="289">
        <v>43707</v>
      </c>
      <c r="G2472" s="290" t="s">
        <v>628</v>
      </c>
      <c r="H2472" s="290" t="s">
        <v>698</v>
      </c>
      <c r="I2472" s="291">
        <v>2.9643009</v>
      </c>
      <c r="J2472" s="291">
        <v>2</v>
      </c>
      <c r="K2472" s="290" t="s">
        <v>438</v>
      </c>
      <c r="L2472" s="292">
        <v>100.58</v>
      </c>
      <c r="M2472" s="293" t="s">
        <v>699</v>
      </c>
      <c r="N2472" s="293" t="s">
        <v>700</v>
      </c>
      <c r="O2472" s="294" t="s">
        <v>305</v>
      </c>
      <c r="P2472" s="295">
        <v>-0.46548843000000001</v>
      </c>
      <c r="Q2472" s="295" t="s">
        <v>408</v>
      </c>
      <c r="R2472" s="296">
        <v>0</v>
      </c>
      <c r="S2472" s="297">
        <v>1.6606918414469485E-4</v>
      </c>
      <c r="T2472" s="297">
        <v>3.9242860368313094E-4</v>
      </c>
      <c r="U2472" s="298">
        <v>0.42318317927402793</v>
      </c>
    </row>
    <row r="2473" spans="1:21" ht="15">
      <c r="A2473" s="247" t="s">
        <v>7296</v>
      </c>
      <c r="B2473" s="287" t="s">
        <v>7297</v>
      </c>
      <c r="C2473" s="287" t="s">
        <v>7298</v>
      </c>
      <c r="D2473" s="305">
        <v>42</v>
      </c>
      <c r="E2473" s="287" t="s">
        <v>291</v>
      </c>
      <c r="F2473" s="289">
        <v>43707</v>
      </c>
      <c r="G2473" s="290" t="s">
        <v>628</v>
      </c>
      <c r="H2473" s="290" t="s">
        <v>7299</v>
      </c>
      <c r="I2473" s="291">
        <v>1.9710112</v>
      </c>
      <c r="J2473" s="291">
        <v>1</v>
      </c>
      <c r="K2473" s="290" t="s">
        <v>438</v>
      </c>
      <c r="L2473" s="292">
        <v>78.510000000000005</v>
      </c>
      <c r="M2473" s="293" t="s">
        <v>7300</v>
      </c>
      <c r="N2473" s="293" t="s">
        <v>7301</v>
      </c>
      <c r="O2473" s="294" t="s">
        <v>305</v>
      </c>
      <c r="P2473" s="295">
        <v>-5.8138012999999997</v>
      </c>
      <c r="Q2473" s="295" t="s">
        <v>395</v>
      </c>
      <c r="R2473" s="296">
        <v>0</v>
      </c>
      <c r="S2473" s="297">
        <v>9.2859145050765764E-5</v>
      </c>
      <c r="T2473" s="297">
        <v>4.0765826540127337E-4</v>
      </c>
      <c r="U2473" s="298">
        <v>0.2277867344584833</v>
      </c>
    </row>
    <row r="2474" spans="1:21" ht="15">
      <c r="A2474" s="247" t="s">
        <v>176</v>
      </c>
      <c r="B2474" s="287" t="s">
        <v>7302</v>
      </c>
      <c r="C2474" s="287" t="s">
        <v>7303</v>
      </c>
      <c r="D2474" s="305">
        <v>43</v>
      </c>
      <c r="E2474" s="287" t="s">
        <v>291</v>
      </c>
      <c r="F2474" s="289">
        <v>43707</v>
      </c>
      <c r="G2474" s="290" t="s">
        <v>628</v>
      </c>
      <c r="H2474" s="290" t="s">
        <v>3413</v>
      </c>
      <c r="I2474" s="291">
        <v>2.1065356999999998</v>
      </c>
      <c r="J2474" s="291">
        <v>3</v>
      </c>
      <c r="K2474" s="290" t="s">
        <v>438</v>
      </c>
      <c r="L2474" s="292">
        <v>46.52</v>
      </c>
      <c r="M2474" s="293" t="s">
        <v>3414</v>
      </c>
      <c r="N2474" s="293" t="s">
        <v>3415</v>
      </c>
      <c r="O2474" s="294" t="s">
        <v>305</v>
      </c>
      <c r="P2474" s="295">
        <v>-8.8012220000000002E-2</v>
      </c>
      <c r="Q2474" s="295" t="s">
        <v>404</v>
      </c>
      <c r="R2474" s="296">
        <v>0</v>
      </c>
      <c r="S2474" s="297">
        <v>7.1483151336005325E-5</v>
      </c>
      <c r="T2474" s="297">
        <v>2.6895619851797001E-4</v>
      </c>
      <c r="U2474" s="298">
        <v>0.26577989921741574</v>
      </c>
    </row>
    <row r="2475" spans="1:21" ht="15">
      <c r="A2475" s="247" t="s">
        <v>7304</v>
      </c>
      <c r="B2475" s="287" t="s">
        <v>7305</v>
      </c>
      <c r="C2475" s="287" t="s">
        <v>7306</v>
      </c>
      <c r="D2475" s="305">
        <v>44</v>
      </c>
      <c r="E2475" s="287" t="s">
        <v>291</v>
      </c>
      <c r="F2475" s="289">
        <v>43707</v>
      </c>
      <c r="G2475" s="290" t="s">
        <v>628</v>
      </c>
      <c r="H2475" s="290" t="s">
        <v>2655</v>
      </c>
      <c r="I2475" s="291">
        <v>3.1461477000000002</v>
      </c>
      <c r="J2475" s="291">
        <v>1</v>
      </c>
      <c r="K2475" s="290" t="s">
        <v>438</v>
      </c>
      <c r="L2475" s="292">
        <v>51.31</v>
      </c>
      <c r="M2475" s="293" t="s">
        <v>2656</v>
      </c>
      <c r="N2475" s="293" t="s">
        <v>2657</v>
      </c>
      <c r="O2475" s="294" t="s">
        <v>305</v>
      </c>
      <c r="P2475" s="295">
        <v>-9.6229969999999998</v>
      </c>
      <c r="Q2475" s="295" t="s">
        <v>404</v>
      </c>
      <c r="R2475" s="296">
        <v>0</v>
      </c>
      <c r="S2475" s="297">
        <v>1.50085769744796E-3</v>
      </c>
      <c r="T2475" s="297">
        <v>7.8932138250831241E-4</v>
      </c>
      <c r="U2475" s="298">
        <v>1.9014532365492511</v>
      </c>
    </row>
    <row r="2476" spans="1:21" ht="15">
      <c r="A2476" s="247" t="s">
        <v>176</v>
      </c>
      <c r="B2476" s="287" t="s">
        <v>7307</v>
      </c>
      <c r="C2476" s="287" t="s">
        <v>7308</v>
      </c>
      <c r="D2476" s="305">
        <v>45</v>
      </c>
      <c r="E2476" s="287" t="s">
        <v>291</v>
      </c>
      <c r="F2476" s="289">
        <v>43707</v>
      </c>
      <c r="G2476" s="290" t="s">
        <v>628</v>
      </c>
      <c r="H2476" s="290" t="s">
        <v>743</v>
      </c>
      <c r="I2476" s="291">
        <v>2.325415</v>
      </c>
      <c r="J2476" s="291">
        <v>7</v>
      </c>
      <c r="K2476" s="290" t="s">
        <v>438</v>
      </c>
      <c r="L2476" s="292">
        <v>84.87</v>
      </c>
      <c r="M2476" s="293" t="s">
        <v>744</v>
      </c>
      <c r="N2476" s="293" t="s">
        <v>745</v>
      </c>
      <c r="O2476" s="294" t="s">
        <v>305</v>
      </c>
      <c r="P2476" s="295">
        <v>-5.4088592999999996</v>
      </c>
      <c r="Q2476" s="295" t="s">
        <v>404</v>
      </c>
      <c r="R2476" s="296">
        <v>0</v>
      </c>
      <c r="S2476" s="297">
        <v>1.6380570537349008E-4</v>
      </c>
      <c r="T2476" s="297">
        <v>3.7201700844447845E-4</v>
      </c>
      <c r="U2476" s="298">
        <v>0.44031778562602253</v>
      </c>
    </row>
    <row r="2477" spans="1:21" ht="15">
      <c r="A2477" s="247" t="s">
        <v>7309</v>
      </c>
      <c r="B2477" s="287" t="s">
        <v>7310</v>
      </c>
      <c r="C2477" s="287" t="s">
        <v>7311</v>
      </c>
      <c r="D2477" s="305">
        <v>46</v>
      </c>
      <c r="E2477" s="287" t="s">
        <v>291</v>
      </c>
      <c r="F2477" s="289">
        <v>43707</v>
      </c>
      <c r="G2477" s="290" t="s">
        <v>628</v>
      </c>
      <c r="H2477" s="290" t="s">
        <v>1499</v>
      </c>
      <c r="I2477" s="291">
        <v>1.9549738999999999</v>
      </c>
      <c r="J2477" s="291">
        <v>1</v>
      </c>
      <c r="K2477" s="290" t="s">
        <v>438</v>
      </c>
      <c r="L2477" s="292">
        <v>237.73</v>
      </c>
      <c r="M2477" s="293" t="s">
        <v>1500</v>
      </c>
      <c r="N2477" s="293" t="s">
        <v>1501</v>
      </c>
      <c r="O2477" s="294" t="s">
        <v>305</v>
      </c>
      <c r="P2477" s="295">
        <v>-1.5948473999999999</v>
      </c>
      <c r="Q2477" s="295" t="s">
        <v>408</v>
      </c>
      <c r="R2477" s="296">
        <v>0</v>
      </c>
      <c r="S2477" s="297">
        <v>9.482703289994378E-4</v>
      </c>
      <c r="T2477" s="297">
        <v>7.5733839432100931E-4</v>
      </c>
      <c r="U2477" s="298">
        <v>1.2521091444856804</v>
      </c>
    </row>
    <row r="2478" spans="1:21" ht="15">
      <c r="A2478" s="247" t="s">
        <v>7312</v>
      </c>
      <c r="B2478" s="287" t="s">
        <v>7313</v>
      </c>
      <c r="C2478" s="287" t="s">
        <v>7314</v>
      </c>
      <c r="D2478" s="305">
        <v>47</v>
      </c>
      <c r="E2478" s="287" t="s">
        <v>291</v>
      </c>
      <c r="F2478" s="289">
        <v>43707</v>
      </c>
      <c r="G2478" s="290" t="s">
        <v>628</v>
      </c>
      <c r="H2478" s="290" t="s">
        <v>2798</v>
      </c>
      <c r="I2478" s="291">
        <v>2.3417992999999999</v>
      </c>
      <c r="J2478" s="291">
        <v>1</v>
      </c>
      <c r="K2478" s="290" t="s">
        <v>438</v>
      </c>
      <c r="L2478" s="292">
        <v>25.41</v>
      </c>
      <c r="M2478" s="293" t="s">
        <v>2799</v>
      </c>
      <c r="N2478" s="293" t="s">
        <v>2800</v>
      </c>
      <c r="O2478" s="294" t="s">
        <v>305</v>
      </c>
      <c r="P2478" s="295">
        <v>-11.956185</v>
      </c>
      <c r="Q2478" s="295" t="s">
        <v>408</v>
      </c>
      <c r="R2478" s="296">
        <v>0</v>
      </c>
      <c r="S2478" s="297">
        <v>2.3583934482625288E-5</v>
      </c>
      <c r="T2478" s="297">
        <v>2.3422357294722112E-4</v>
      </c>
      <c r="U2478" s="298">
        <v>0.10068984170068819</v>
      </c>
    </row>
    <row r="2479" spans="1:21" ht="15">
      <c r="A2479" s="247" t="s">
        <v>7315</v>
      </c>
      <c r="B2479" s="287" t="s">
        <v>7316</v>
      </c>
      <c r="C2479" s="287" t="s">
        <v>7317</v>
      </c>
      <c r="D2479" s="305">
        <v>48</v>
      </c>
      <c r="E2479" s="287" t="s">
        <v>291</v>
      </c>
      <c r="F2479" s="289">
        <v>43707</v>
      </c>
      <c r="G2479" s="290" t="s">
        <v>628</v>
      </c>
      <c r="H2479" s="290" t="s">
        <v>3571</v>
      </c>
      <c r="I2479" s="291">
        <v>2.0516809999999999</v>
      </c>
      <c r="J2479" s="291">
        <v>1</v>
      </c>
      <c r="K2479" s="290" t="s">
        <v>438</v>
      </c>
      <c r="L2479" s="292">
        <v>95.77</v>
      </c>
      <c r="M2479" s="293" t="s">
        <v>3572</v>
      </c>
      <c r="N2479" s="293" t="s">
        <v>3573</v>
      </c>
      <c r="O2479" s="294" t="s">
        <v>305</v>
      </c>
      <c r="P2479" s="295">
        <v>3.2646894</v>
      </c>
      <c r="Q2479" s="295" t="s">
        <v>399</v>
      </c>
      <c r="R2479" s="296">
        <v>0</v>
      </c>
      <c r="S2479" s="297">
        <v>1.0231075490237245E-4</v>
      </c>
      <c r="T2479" s="297">
        <v>1.2365445490571069E-3</v>
      </c>
      <c r="U2479" s="298">
        <v>8.2739238938367987E-2</v>
      </c>
    </row>
    <row r="2480" spans="1:21" ht="15">
      <c r="A2480" s="247" t="s">
        <v>7318</v>
      </c>
      <c r="B2480" s="287" t="s">
        <v>7319</v>
      </c>
      <c r="C2480" s="287" t="s">
        <v>7320</v>
      </c>
      <c r="D2480" s="305">
        <v>49</v>
      </c>
      <c r="E2480" s="287" t="s">
        <v>291</v>
      </c>
      <c r="F2480" s="289">
        <v>43707</v>
      </c>
      <c r="G2480" s="290" t="s">
        <v>628</v>
      </c>
      <c r="H2480" s="290" t="s">
        <v>1530</v>
      </c>
      <c r="I2480" s="291">
        <v>2.7453375000000002</v>
      </c>
      <c r="J2480" s="291">
        <v>1</v>
      </c>
      <c r="K2480" s="290" t="s">
        <v>438</v>
      </c>
      <c r="L2480" s="292">
        <v>211.89</v>
      </c>
      <c r="M2480" s="293" t="s">
        <v>1531</v>
      </c>
      <c r="N2480" s="293" t="s">
        <v>1532</v>
      </c>
      <c r="O2480" s="294" t="s">
        <v>305</v>
      </c>
      <c r="P2480" s="295">
        <v>-9.9730490000000005E-2</v>
      </c>
      <c r="Q2480" s="295" t="s">
        <v>447</v>
      </c>
      <c r="R2480" s="296">
        <v>0</v>
      </c>
      <c r="S2480" s="297">
        <v>1.2751323038356658E-4</v>
      </c>
      <c r="T2480" s="297">
        <v>6.028779174708129E-4</v>
      </c>
      <c r="U2480" s="298">
        <v>0.21150754852410045</v>
      </c>
    </row>
    <row r="2481" spans="1:21" ht="15">
      <c r="A2481" s="247" t="s">
        <v>7321</v>
      </c>
      <c r="B2481" s="287" t="s">
        <v>7322</v>
      </c>
      <c r="C2481" s="287" t="s">
        <v>7323</v>
      </c>
      <c r="D2481" s="305">
        <v>50</v>
      </c>
      <c r="E2481" s="287" t="s">
        <v>291</v>
      </c>
      <c r="F2481" s="289">
        <v>43707</v>
      </c>
      <c r="G2481" s="290" t="s">
        <v>628</v>
      </c>
      <c r="H2481" s="290" t="s">
        <v>3583</v>
      </c>
      <c r="I2481" s="291">
        <v>1.8957428999999999</v>
      </c>
      <c r="J2481" s="291">
        <v>1</v>
      </c>
      <c r="K2481" s="290" t="s">
        <v>438</v>
      </c>
      <c r="L2481" s="292">
        <v>64.22</v>
      </c>
      <c r="M2481" s="293" t="s">
        <v>3584</v>
      </c>
      <c r="N2481" s="293" t="s">
        <v>3585</v>
      </c>
      <c r="O2481" s="294" t="s">
        <v>305</v>
      </c>
      <c r="P2481" s="295">
        <v>1.9795299</v>
      </c>
      <c r="Q2481" s="295" t="s">
        <v>404</v>
      </c>
      <c r="R2481" s="296">
        <v>0</v>
      </c>
      <c r="S2481" s="297">
        <v>6.3439595905282939E-4</v>
      </c>
      <c r="T2481" s="297">
        <v>1.3608038380714122E-3</v>
      </c>
      <c r="U2481" s="298">
        <v>0.46619207067487534</v>
      </c>
    </row>
    <row r="2482" spans="1:21" ht="15">
      <c r="F2482" s="319"/>
      <c r="G2482" s="320"/>
      <c r="H2482" s="320"/>
      <c r="I2482" s="321"/>
      <c r="J2482" s="321"/>
      <c r="K2482" s="320"/>
    </row>
    <row r="2483" spans="1:21" ht="15">
      <c r="F2483" s="319"/>
      <c r="G2483" s="320"/>
      <c r="H2483" s="320"/>
      <c r="I2483" s="321"/>
      <c r="J2483" s="321"/>
      <c r="K2483" s="320"/>
    </row>
    <row r="2484" spans="1:21" ht="15">
      <c r="F2484" s="319"/>
      <c r="G2484" s="320"/>
      <c r="H2484" s="320"/>
      <c r="I2484" s="321"/>
      <c r="J2484" s="321"/>
      <c r="K2484" s="320"/>
    </row>
    <row r="2485" spans="1:21" ht="15">
      <c r="F2485" s="319"/>
      <c r="G2485" s="320"/>
      <c r="H2485" s="320"/>
      <c r="I2485" s="321"/>
      <c r="J2485" s="321"/>
      <c r="K2485" s="320"/>
    </row>
    <row r="2486" spans="1:21" ht="15">
      <c r="F2486" s="319"/>
      <c r="G2486" s="320"/>
      <c r="H2486" s="320"/>
      <c r="I2486" s="321"/>
      <c r="J2486" s="321"/>
      <c r="K2486" s="320"/>
    </row>
    <row r="2487" spans="1:21" ht="15">
      <c r="F2487" s="319"/>
      <c r="G2487" s="320"/>
      <c r="H2487" s="320"/>
      <c r="I2487" s="321"/>
      <c r="J2487" s="321"/>
      <c r="K2487" s="320"/>
    </row>
    <row r="2488" spans="1:21" ht="15">
      <c r="F2488" s="319"/>
      <c r="G2488" s="320"/>
      <c r="H2488" s="320"/>
      <c r="I2488" s="321"/>
      <c r="J2488" s="321"/>
      <c r="K2488" s="320"/>
    </row>
    <row r="2489" spans="1:21" ht="15">
      <c r="F2489" s="319"/>
      <c r="G2489" s="320"/>
      <c r="H2489" s="320"/>
      <c r="I2489" s="321"/>
      <c r="J2489" s="321"/>
      <c r="K2489" s="320"/>
    </row>
    <row r="2490" spans="1:21" ht="15">
      <c r="F2490" s="319"/>
      <c r="G2490" s="320"/>
      <c r="H2490" s="320"/>
      <c r="I2490" s="321"/>
      <c r="J2490" s="321"/>
      <c r="K2490" s="320"/>
    </row>
    <row r="2491" spans="1:21" ht="15">
      <c r="F2491" s="319"/>
      <c r="G2491" s="320"/>
      <c r="H2491" s="320"/>
      <c r="I2491" s="321"/>
      <c r="J2491" s="321"/>
      <c r="K2491" s="320"/>
    </row>
    <row r="2492" spans="1:21" ht="15">
      <c r="F2492" s="319"/>
      <c r="G2492" s="320"/>
      <c r="H2492" s="320"/>
      <c r="I2492" s="321"/>
      <c r="J2492" s="321"/>
      <c r="K2492" s="320"/>
    </row>
    <row r="2493" spans="1:21" ht="15">
      <c r="F2493" s="319"/>
      <c r="G2493" s="320"/>
      <c r="H2493" s="320"/>
      <c r="I2493" s="321"/>
      <c r="J2493" s="321"/>
      <c r="K2493" s="320"/>
    </row>
    <row r="2494" spans="1:21" ht="15">
      <c r="F2494" s="319"/>
      <c r="G2494" s="320"/>
      <c r="H2494" s="320"/>
      <c r="I2494" s="321"/>
      <c r="J2494" s="321"/>
      <c r="K2494" s="320"/>
    </row>
    <row r="2495" spans="1:21" ht="15">
      <c r="F2495" s="319"/>
      <c r="G2495" s="320"/>
      <c r="H2495" s="320"/>
      <c r="I2495" s="321"/>
      <c r="J2495" s="321"/>
      <c r="K2495" s="320"/>
    </row>
    <row r="2496" spans="1:21" ht="15">
      <c r="F2496" s="319"/>
      <c r="G2496" s="320"/>
      <c r="H2496" s="320"/>
      <c r="I2496" s="321"/>
      <c r="J2496" s="321"/>
      <c r="K2496" s="320"/>
    </row>
    <row r="2497" spans="6:11" ht="15">
      <c r="F2497" s="319"/>
      <c r="G2497" s="320"/>
      <c r="H2497" s="320"/>
      <c r="I2497" s="321"/>
      <c r="J2497" s="321"/>
      <c r="K2497" s="320"/>
    </row>
    <row r="2498" spans="6:11" ht="15">
      <c r="F2498" s="319"/>
      <c r="G2498" s="320"/>
      <c r="H2498" s="320"/>
      <c r="I2498" s="321"/>
      <c r="J2498" s="321"/>
      <c r="K2498" s="320"/>
    </row>
    <row r="2499" spans="6:11" ht="15">
      <c r="F2499" s="319"/>
      <c r="G2499" s="320"/>
      <c r="H2499" s="320"/>
      <c r="I2499" s="321"/>
      <c r="J2499" s="321"/>
      <c r="K2499" s="320"/>
    </row>
    <row r="2500" spans="6:11" ht="15">
      <c r="F2500" s="319"/>
      <c r="G2500" s="320"/>
      <c r="H2500" s="320"/>
      <c r="I2500" s="321"/>
      <c r="J2500" s="321"/>
      <c r="K2500" s="320"/>
    </row>
    <row r="2501" spans="6:11" ht="15">
      <c r="F2501" s="319"/>
      <c r="G2501" s="320"/>
      <c r="H2501" s="320"/>
      <c r="I2501" s="321"/>
      <c r="J2501" s="321"/>
      <c r="K2501" s="320"/>
    </row>
    <row r="2502" spans="6:11" ht="15">
      <c r="F2502" s="319"/>
      <c r="G2502" s="320"/>
      <c r="H2502" s="320"/>
      <c r="I2502" s="321"/>
      <c r="J2502" s="321"/>
      <c r="K2502" s="320"/>
    </row>
    <row r="2503" spans="6:11" ht="15">
      <c r="F2503" s="319"/>
      <c r="G2503" s="320"/>
      <c r="H2503" s="320"/>
      <c r="I2503" s="321"/>
      <c r="J2503" s="321"/>
      <c r="K2503" s="320"/>
    </row>
    <row r="2504" spans="6:11" ht="15">
      <c r="F2504" s="319"/>
      <c r="G2504" s="320"/>
      <c r="H2504" s="320"/>
      <c r="I2504" s="321"/>
      <c r="J2504" s="321"/>
      <c r="K2504" s="320"/>
    </row>
    <row r="2505" spans="6:11" ht="15">
      <c r="F2505" s="319"/>
      <c r="G2505" s="320"/>
      <c r="H2505" s="320"/>
      <c r="I2505" s="321"/>
      <c r="J2505" s="321"/>
      <c r="K2505" s="320"/>
    </row>
    <row r="2506" spans="6:11" ht="15">
      <c r="F2506" s="319"/>
      <c r="G2506" s="320"/>
      <c r="H2506" s="320"/>
      <c r="I2506" s="321"/>
      <c r="J2506" s="321"/>
      <c r="K2506" s="320"/>
    </row>
    <row r="2507" spans="6:11" ht="15">
      <c r="F2507" s="319"/>
      <c r="G2507" s="320"/>
      <c r="H2507" s="320"/>
      <c r="I2507" s="321"/>
      <c r="J2507" s="321"/>
      <c r="K2507" s="320"/>
    </row>
    <row r="2508" spans="6:11" ht="15">
      <c r="F2508" s="319"/>
      <c r="G2508" s="320"/>
      <c r="H2508" s="320"/>
      <c r="I2508" s="321"/>
      <c r="J2508" s="321"/>
      <c r="K2508" s="320"/>
    </row>
    <row r="2509" spans="6:11" ht="15">
      <c r="F2509" s="319"/>
      <c r="G2509" s="320"/>
      <c r="H2509" s="320"/>
      <c r="I2509" s="321"/>
      <c r="J2509" s="321"/>
      <c r="K2509" s="320"/>
    </row>
    <row r="2510" spans="6:11" ht="15">
      <c r="F2510" s="319"/>
      <c r="G2510" s="320"/>
      <c r="H2510" s="320"/>
      <c r="I2510" s="321"/>
      <c r="J2510" s="321"/>
      <c r="K2510" s="320"/>
    </row>
    <row r="2511" spans="6:11" ht="15">
      <c r="F2511" s="319"/>
      <c r="G2511" s="320"/>
      <c r="H2511" s="320"/>
      <c r="I2511" s="321"/>
      <c r="J2511" s="321"/>
      <c r="K2511" s="320"/>
    </row>
    <row r="2512" spans="6:11" ht="15">
      <c r="F2512" s="319"/>
      <c r="G2512" s="320"/>
      <c r="H2512" s="320"/>
      <c r="I2512" s="321"/>
      <c r="J2512" s="321"/>
      <c r="K2512" s="320"/>
    </row>
    <row r="2513" spans="6:11" ht="15">
      <c r="F2513" s="319"/>
      <c r="G2513" s="320"/>
      <c r="H2513" s="320"/>
      <c r="I2513" s="321"/>
      <c r="J2513" s="321"/>
      <c r="K2513" s="320"/>
    </row>
    <row r="2514" spans="6:11" ht="15">
      <c r="F2514" s="319"/>
      <c r="G2514" s="320"/>
      <c r="H2514" s="320"/>
      <c r="I2514" s="321"/>
      <c r="J2514" s="321"/>
      <c r="K2514" s="320"/>
    </row>
    <row r="2515" spans="6:11" ht="15">
      <c r="F2515" s="319"/>
      <c r="G2515" s="320"/>
      <c r="H2515" s="320"/>
      <c r="I2515" s="321"/>
      <c r="J2515" s="321"/>
      <c r="K2515" s="320"/>
    </row>
    <row r="2516" spans="6:11" ht="15">
      <c r="F2516" s="319"/>
      <c r="G2516" s="320"/>
      <c r="H2516" s="320"/>
      <c r="I2516" s="321"/>
      <c r="J2516" s="321"/>
      <c r="K2516" s="320"/>
    </row>
    <row r="2517" spans="6:11" ht="15">
      <c r="F2517" s="319"/>
      <c r="G2517" s="320"/>
      <c r="H2517" s="320"/>
      <c r="I2517" s="321"/>
      <c r="J2517" s="321"/>
      <c r="K2517" s="320"/>
    </row>
    <row r="2518" spans="6:11" ht="15">
      <c r="F2518" s="319"/>
      <c r="G2518" s="320"/>
      <c r="H2518" s="320"/>
      <c r="I2518" s="321"/>
      <c r="J2518" s="321"/>
      <c r="K2518" s="320"/>
    </row>
    <row r="2519" spans="6:11" ht="15">
      <c r="F2519" s="319"/>
      <c r="G2519" s="320"/>
      <c r="H2519" s="320"/>
      <c r="I2519" s="321"/>
      <c r="J2519" s="321"/>
      <c r="K2519" s="320"/>
    </row>
    <row r="2520" spans="6:11" ht="15">
      <c r="F2520" s="319"/>
      <c r="G2520" s="320"/>
      <c r="H2520" s="320"/>
      <c r="I2520" s="321"/>
      <c r="J2520" s="321"/>
      <c r="K2520" s="320"/>
    </row>
    <row r="2521" spans="6:11" ht="15">
      <c r="F2521" s="319"/>
      <c r="G2521" s="320"/>
      <c r="H2521" s="320"/>
      <c r="I2521" s="321"/>
      <c r="J2521" s="321"/>
      <c r="K2521" s="320"/>
    </row>
    <row r="2522" spans="6:11" ht="15">
      <c r="F2522" s="319"/>
      <c r="G2522" s="320"/>
      <c r="H2522" s="320"/>
      <c r="I2522" s="321"/>
      <c r="J2522" s="321"/>
      <c r="K2522" s="320"/>
    </row>
    <row r="2523" spans="6:11" ht="15">
      <c r="F2523" s="319"/>
      <c r="G2523" s="320"/>
      <c r="H2523" s="320"/>
      <c r="I2523" s="321"/>
      <c r="J2523" s="321"/>
      <c r="K2523" s="320"/>
    </row>
    <row r="2524" spans="6:11" ht="15">
      <c r="F2524" s="319"/>
      <c r="G2524" s="320"/>
      <c r="H2524" s="320"/>
      <c r="I2524" s="321"/>
      <c r="J2524" s="321"/>
      <c r="K2524" s="320"/>
    </row>
    <row r="2525" spans="6:11" ht="15">
      <c r="F2525" s="319"/>
      <c r="G2525" s="320"/>
      <c r="H2525" s="320"/>
      <c r="I2525" s="321"/>
      <c r="J2525" s="321"/>
      <c r="K2525" s="320"/>
    </row>
    <row r="2526" spans="6:11" ht="15">
      <c r="F2526" s="319"/>
      <c r="G2526" s="320"/>
      <c r="H2526" s="320"/>
      <c r="I2526" s="321"/>
      <c r="J2526" s="321"/>
      <c r="K2526" s="320"/>
    </row>
    <row r="2527" spans="6:11" ht="15">
      <c r="F2527" s="319"/>
      <c r="G2527" s="320"/>
      <c r="H2527" s="320"/>
      <c r="I2527" s="321"/>
      <c r="J2527" s="321"/>
      <c r="K2527" s="320"/>
    </row>
    <row r="2528" spans="6:11" ht="15">
      <c r="F2528" s="319"/>
      <c r="G2528" s="320"/>
      <c r="H2528" s="320"/>
      <c r="I2528" s="321"/>
      <c r="J2528" s="321"/>
      <c r="K2528" s="320"/>
    </row>
    <row r="2529" spans="6:11" ht="15">
      <c r="F2529" s="319"/>
      <c r="G2529" s="320"/>
      <c r="H2529" s="320"/>
      <c r="I2529" s="321"/>
      <c r="J2529" s="321"/>
      <c r="K2529" s="320"/>
    </row>
    <row r="2530" spans="6:11" ht="15">
      <c r="F2530" s="319"/>
      <c r="G2530" s="320"/>
      <c r="H2530" s="320"/>
      <c r="I2530" s="321"/>
      <c r="J2530" s="321"/>
      <c r="K2530" s="320"/>
    </row>
    <row r="2531" spans="6:11" ht="15">
      <c r="F2531" s="319"/>
      <c r="G2531" s="320"/>
      <c r="H2531" s="320"/>
      <c r="I2531" s="321"/>
      <c r="J2531" s="321"/>
      <c r="K2531" s="320"/>
    </row>
    <row r="2532" spans="6:11" ht="15">
      <c r="F2532" s="319"/>
      <c r="G2532" s="320"/>
      <c r="H2532" s="320"/>
      <c r="I2532" s="321"/>
      <c r="J2532" s="321"/>
      <c r="K2532" s="320"/>
    </row>
    <row r="2533" spans="6:11" ht="15">
      <c r="F2533" s="319"/>
      <c r="G2533" s="320"/>
      <c r="H2533" s="320"/>
      <c r="I2533" s="321"/>
      <c r="J2533" s="321"/>
      <c r="K2533" s="320"/>
    </row>
    <row r="2534" spans="6:11" ht="15">
      <c r="F2534" s="319"/>
      <c r="G2534" s="320"/>
      <c r="H2534" s="320"/>
      <c r="I2534" s="321"/>
      <c r="J2534" s="321"/>
      <c r="K2534" s="320"/>
    </row>
    <row r="2535" spans="6:11" ht="15">
      <c r="F2535" s="319"/>
      <c r="G2535" s="320"/>
      <c r="H2535" s="320"/>
      <c r="I2535" s="321"/>
      <c r="J2535" s="321"/>
      <c r="K2535" s="320"/>
    </row>
    <row r="2536" spans="6:11" ht="15">
      <c r="F2536" s="319"/>
      <c r="G2536" s="320"/>
      <c r="H2536" s="320"/>
      <c r="I2536" s="321"/>
      <c r="J2536" s="321"/>
      <c r="K2536" s="320"/>
    </row>
    <row r="2537" spans="6:11" ht="15">
      <c r="F2537" s="319"/>
      <c r="G2537" s="320"/>
      <c r="H2537" s="320"/>
      <c r="I2537" s="321"/>
      <c r="J2537" s="321"/>
      <c r="K2537" s="320"/>
    </row>
    <row r="2538" spans="6:11" ht="15">
      <c r="F2538" s="319"/>
      <c r="G2538" s="320"/>
      <c r="H2538" s="320"/>
      <c r="I2538" s="321"/>
      <c r="J2538" s="321"/>
      <c r="K2538" s="320"/>
    </row>
    <row r="2539" spans="6:11" ht="15">
      <c r="F2539" s="319"/>
      <c r="G2539" s="320"/>
      <c r="H2539" s="320"/>
      <c r="I2539" s="321"/>
      <c r="J2539" s="321"/>
      <c r="K2539" s="320"/>
    </row>
    <row r="2540" spans="6:11" ht="15">
      <c r="F2540" s="319"/>
      <c r="G2540" s="320"/>
      <c r="H2540" s="320"/>
      <c r="I2540" s="321"/>
      <c r="J2540" s="321"/>
      <c r="K2540" s="320"/>
    </row>
    <row r="2541" spans="6:11" ht="15">
      <c r="F2541" s="319"/>
      <c r="G2541" s="320"/>
      <c r="H2541" s="320"/>
      <c r="I2541" s="321"/>
      <c r="J2541" s="321"/>
      <c r="K2541" s="320"/>
    </row>
    <row r="2542" spans="6:11" ht="15">
      <c r="F2542" s="319"/>
      <c r="G2542" s="320"/>
      <c r="H2542" s="320"/>
      <c r="I2542" s="321"/>
      <c r="J2542" s="321"/>
      <c r="K2542" s="320"/>
    </row>
    <row r="2543" spans="6:11" ht="15">
      <c r="F2543" s="319"/>
      <c r="G2543" s="320"/>
      <c r="H2543" s="320"/>
      <c r="I2543" s="321"/>
      <c r="J2543" s="321"/>
      <c r="K2543" s="320"/>
    </row>
    <row r="2544" spans="6:11" ht="15">
      <c r="F2544" s="319"/>
      <c r="G2544" s="320"/>
      <c r="H2544" s="320"/>
      <c r="I2544" s="321"/>
      <c r="J2544" s="321"/>
      <c r="K2544" s="320"/>
    </row>
  </sheetData>
  <autoFilter ref="V7:AB10">
    <sortState ref="V8:AB2474">
      <sortCondition descending="1" ref="Y7:Y10"/>
    </sortState>
  </autoFilter>
  <pageMargins left="0.75" right="0.75" top="1" bottom="1" header="0.5" footer="0.5"/>
  <pageSetup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P2522"/>
  <sheetViews>
    <sheetView workbookViewId="0">
      <selection activeCell="I31" activeCellId="1" sqref="A1 I31"/>
    </sheetView>
  </sheetViews>
  <sheetFormatPr defaultRowHeight="12.75"/>
  <cols>
    <col min="1" max="1" width="18" style="247" customWidth="1"/>
    <col min="2" max="2" width="9.140625" style="247"/>
    <col min="3" max="3" width="12.7109375" style="247" customWidth="1"/>
    <col min="4" max="4" width="9.140625" style="247"/>
    <col min="5" max="5" width="18.140625" style="247" customWidth="1"/>
    <col min="6" max="6" width="13.42578125" style="247" customWidth="1"/>
    <col min="7" max="8" width="9.42578125" style="247" customWidth="1"/>
    <col min="9" max="9" width="8.85546875" style="247" customWidth="1"/>
    <col min="10" max="10" width="6" style="247" customWidth="1"/>
    <col min="11" max="11" width="6.7109375" style="247" customWidth="1"/>
    <col min="12" max="12" width="6.85546875" style="247" customWidth="1"/>
    <col min="13" max="13" width="9.42578125" style="247" customWidth="1"/>
    <col min="14" max="14" width="18" style="247" customWidth="1"/>
    <col min="15" max="15" width="11.28515625" style="247" customWidth="1"/>
    <col min="16" max="16" width="33" style="247" customWidth="1"/>
    <col min="17" max="16384" width="9.140625" style="247"/>
  </cols>
  <sheetData>
    <row r="2" spans="1:16">
      <c r="A2" s="322" t="s">
        <v>7324</v>
      </c>
      <c r="D2" s="323"/>
    </row>
    <row r="3" spans="1:16">
      <c r="A3" s="322" t="s">
        <v>7325</v>
      </c>
    </row>
    <row r="5" spans="1:16">
      <c r="D5" s="323"/>
      <c r="E5" s="264"/>
    </row>
    <row r="6" spans="1:16">
      <c r="A6" s="275" t="s">
        <v>7326</v>
      </c>
      <c r="C6" s="247">
        <v>1</v>
      </c>
      <c r="D6" s="247">
        <v>2</v>
      </c>
      <c r="E6" s="247">
        <v>3</v>
      </c>
      <c r="F6" s="247">
        <v>4</v>
      </c>
      <c r="G6" s="247">
        <v>5</v>
      </c>
      <c r="H6" s="247">
        <v>6</v>
      </c>
      <c r="I6" s="247">
        <v>7</v>
      </c>
      <c r="J6" s="247">
        <v>8</v>
      </c>
      <c r="K6" s="247">
        <v>9</v>
      </c>
      <c r="L6" s="247">
        <v>10</v>
      </c>
      <c r="M6" s="247">
        <v>11</v>
      </c>
      <c r="N6" s="247">
        <v>12</v>
      </c>
    </row>
    <row r="7" spans="1:16" ht="15">
      <c r="A7" s="273" t="s">
        <v>373</v>
      </c>
      <c r="E7" s="264" t="s">
        <v>414</v>
      </c>
      <c r="F7" s="277" t="s">
        <v>415</v>
      </c>
      <c r="G7" s="277" t="s">
        <v>416</v>
      </c>
      <c r="H7" s="277" t="s">
        <v>417</v>
      </c>
      <c r="I7" s="277" t="s">
        <v>418</v>
      </c>
      <c r="J7" s="277" t="s">
        <v>419</v>
      </c>
      <c r="K7" s="277" t="s">
        <v>420</v>
      </c>
      <c r="L7" s="278" t="s">
        <v>421</v>
      </c>
      <c r="M7" s="278" t="s">
        <v>376</v>
      </c>
      <c r="N7" s="278" t="s">
        <v>414</v>
      </c>
    </row>
    <row r="8" spans="1:16" ht="15">
      <c r="A8" s="247" t="s">
        <v>176</v>
      </c>
      <c r="B8" s="247" t="s">
        <v>442</v>
      </c>
      <c r="C8" s="287" t="s">
        <v>435</v>
      </c>
      <c r="D8" s="288">
        <v>1</v>
      </c>
      <c r="E8" s="287" t="s">
        <v>25</v>
      </c>
      <c r="F8" s="289">
        <v>43677</v>
      </c>
      <c r="G8" s="290" t="s">
        <v>436</v>
      </c>
      <c r="H8" s="290" t="s">
        <v>444</v>
      </c>
      <c r="I8" s="291">
        <v>9</v>
      </c>
      <c r="J8" s="291">
        <v>68</v>
      </c>
      <c r="K8" s="290" t="s">
        <v>438</v>
      </c>
      <c r="L8" s="324">
        <v>298.86</v>
      </c>
      <c r="M8" s="325" t="s">
        <v>445</v>
      </c>
      <c r="N8" s="325" t="s">
        <v>446</v>
      </c>
      <c r="O8" s="287"/>
    </row>
    <row r="9" spans="1:16" ht="15">
      <c r="A9" s="247" t="s">
        <v>176</v>
      </c>
      <c r="B9" s="247" t="s">
        <v>451</v>
      </c>
      <c r="C9" s="287" t="s">
        <v>443</v>
      </c>
      <c r="D9" s="305">
        <v>2</v>
      </c>
      <c r="E9" s="287" t="s">
        <v>25</v>
      </c>
      <c r="F9" s="289">
        <v>43677</v>
      </c>
      <c r="G9" s="290" t="s">
        <v>436</v>
      </c>
      <c r="H9" s="290" t="s">
        <v>453</v>
      </c>
      <c r="I9" s="291">
        <v>10</v>
      </c>
      <c r="J9" s="291">
        <v>7</v>
      </c>
      <c r="K9" s="290" t="s">
        <v>438</v>
      </c>
      <c r="L9" s="324">
        <v>30.45</v>
      </c>
      <c r="M9" s="325" t="s">
        <v>454</v>
      </c>
      <c r="N9" s="325" t="s">
        <v>455</v>
      </c>
      <c r="O9" s="287"/>
    </row>
    <row r="10" spans="1:16" ht="15">
      <c r="A10" s="247" t="s">
        <v>176</v>
      </c>
      <c r="B10" s="247" t="s">
        <v>459</v>
      </c>
      <c r="C10" s="287" t="s">
        <v>452</v>
      </c>
      <c r="D10" s="305">
        <v>3</v>
      </c>
      <c r="E10" s="287" t="s">
        <v>25</v>
      </c>
      <c r="F10" s="289">
        <v>43677</v>
      </c>
      <c r="G10" s="290" t="s">
        <v>436</v>
      </c>
      <c r="H10" s="290" t="s">
        <v>461</v>
      </c>
      <c r="I10" s="291">
        <v>9</v>
      </c>
      <c r="J10" s="291">
        <v>1</v>
      </c>
      <c r="K10" s="290" t="s">
        <v>438</v>
      </c>
      <c r="L10" s="324">
        <v>85.79</v>
      </c>
      <c r="M10" s="325" t="s">
        <v>462</v>
      </c>
      <c r="N10" s="325" t="s">
        <v>463</v>
      </c>
      <c r="O10" s="287"/>
      <c r="P10" s="287"/>
    </row>
    <row r="11" spans="1:16" ht="15">
      <c r="A11" s="247" t="s">
        <v>176</v>
      </c>
      <c r="B11" s="247" t="s">
        <v>472</v>
      </c>
      <c r="C11" s="287" t="s">
        <v>460</v>
      </c>
      <c r="D11" s="305">
        <v>4</v>
      </c>
      <c r="E11" s="287" t="s">
        <v>25</v>
      </c>
      <c r="F11" s="289">
        <v>43677</v>
      </c>
      <c r="G11" s="290" t="s">
        <v>436</v>
      </c>
      <c r="H11" s="290" t="s">
        <v>474</v>
      </c>
      <c r="I11" s="291">
        <v>10</v>
      </c>
      <c r="J11" s="291">
        <v>14</v>
      </c>
      <c r="K11" s="290" t="s">
        <v>438</v>
      </c>
      <c r="L11" s="324">
        <v>209.08</v>
      </c>
      <c r="M11" s="325" t="s">
        <v>475</v>
      </c>
      <c r="N11" s="325" t="s">
        <v>476</v>
      </c>
      <c r="O11" s="287"/>
      <c r="P11" s="287"/>
    </row>
    <row r="12" spans="1:16" ht="15">
      <c r="A12" s="247" t="s">
        <v>176</v>
      </c>
      <c r="B12" s="247" t="s">
        <v>479</v>
      </c>
      <c r="C12" s="287" t="s">
        <v>467</v>
      </c>
      <c r="D12" s="305">
        <v>5</v>
      </c>
      <c r="E12" s="287" t="s">
        <v>25</v>
      </c>
      <c r="F12" s="289">
        <v>43677</v>
      </c>
      <c r="G12" s="290" t="s">
        <v>436</v>
      </c>
      <c r="H12" s="290" t="s">
        <v>481</v>
      </c>
      <c r="I12" s="291">
        <v>9</v>
      </c>
      <c r="J12" s="291">
        <v>1</v>
      </c>
      <c r="K12" s="290" t="s">
        <v>438</v>
      </c>
      <c r="L12" s="324">
        <v>1866.78</v>
      </c>
      <c r="M12" s="325" t="s">
        <v>482</v>
      </c>
      <c r="N12" s="325" t="s">
        <v>483</v>
      </c>
      <c r="O12" s="287"/>
      <c r="P12" s="287"/>
    </row>
    <row r="13" spans="1:16" ht="15">
      <c r="A13" s="247" t="s">
        <v>176</v>
      </c>
      <c r="B13" s="247" t="s">
        <v>487</v>
      </c>
      <c r="C13" s="287" t="s">
        <v>473</v>
      </c>
      <c r="D13" s="305">
        <v>6</v>
      </c>
      <c r="E13" s="287" t="s">
        <v>25</v>
      </c>
      <c r="F13" s="289">
        <v>43677</v>
      </c>
      <c r="G13" s="290" t="s">
        <v>436</v>
      </c>
      <c r="H13" s="290" t="s">
        <v>489</v>
      </c>
      <c r="I13" s="291">
        <v>9</v>
      </c>
      <c r="J13" s="291">
        <v>42</v>
      </c>
      <c r="K13" s="290" t="s">
        <v>438</v>
      </c>
      <c r="L13" s="324">
        <v>55.99</v>
      </c>
      <c r="M13" s="325" t="s">
        <v>490</v>
      </c>
      <c r="N13" s="325" t="s">
        <v>491</v>
      </c>
      <c r="O13" s="287"/>
      <c r="P13" s="287"/>
    </row>
    <row r="14" spans="1:16" ht="15">
      <c r="A14" s="247" t="s">
        <v>176</v>
      </c>
      <c r="B14" s="247" t="s">
        <v>494</v>
      </c>
      <c r="C14" s="287" t="s">
        <v>480</v>
      </c>
      <c r="D14" s="305">
        <v>7</v>
      </c>
      <c r="E14" s="287" t="s">
        <v>25</v>
      </c>
      <c r="F14" s="289">
        <v>43677</v>
      </c>
      <c r="G14" s="290" t="s">
        <v>436</v>
      </c>
      <c r="H14" s="290" t="s">
        <v>496</v>
      </c>
      <c r="I14" s="291">
        <v>9</v>
      </c>
      <c r="J14" s="291">
        <v>6</v>
      </c>
      <c r="K14" s="290" t="s">
        <v>438</v>
      </c>
      <c r="L14" s="324">
        <v>89.61</v>
      </c>
      <c r="M14" s="325" t="s">
        <v>497</v>
      </c>
      <c r="N14" s="325" t="s">
        <v>498</v>
      </c>
      <c r="O14" s="287"/>
      <c r="P14" s="287"/>
    </row>
    <row r="15" spans="1:16" ht="15">
      <c r="A15" s="247" t="s">
        <v>176</v>
      </c>
      <c r="B15" s="247" t="s">
        <v>502</v>
      </c>
      <c r="C15" s="287" t="s">
        <v>488</v>
      </c>
      <c r="D15" s="305">
        <v>8</v>
      </c>
      <c r="E15" s="287" t="s">
        <v>25</v>
      </c>
      <c r="F15" s="289">
        <v>43677</v>
      </c>
      <c r="G15" s="290" t="s">
        <v>436</v>
      </c>
      <c r="H15" s="290" t="s">
        <v>504</v>
      </c>
      <c r="I15" s="291">
        <v>9</v>
      </c>
      <c r="J15" s="291">
        <v>2</v>
      </c>
      <c r="K15" s="290" t="s">
        <v>438</v>
      </c>
      <c r="L15" s="324">
        <v>93.32</v>
      </c>
      <c r="M15" s="325" t="s">
        <v>505</v>
      </c>
      <c r="N15" s="325" t="s">
        <v>506</v>
      </c>
      <c r="O15" s="287"/>
      <c r="P15" s="287"/>
    </row>
    <row r="16" spans="1:16" ht="15">
      <c r="A16" s="247" t="s">
        <v>176</v>
      </c>
      <c r="B16" s="247" t="s">
        <v>509</v>
      </c>
      <c r="C16" s="287" t="s">
        <v>495</v>
      </c>
      <c r="D16" s="305">
        <v>9</v>
      </c>
      <c r="E16" s="287" t="s">
        <v>25</v>
      </c>
      <c r="F16" s="289">
        <v>43677</v>
      </c>
      <c r="G16" s="290" t="s">
        <v>436</v>
      </c>
      <c r="H16" s="290" t="s">
        <v>511</v>
      </c>
      <c r="I16" s="291">
        <v>9</v>
      </c>
      <c r="J16" s="291">
        <v>2</v>
      </c>
      <c r="K16" s="290" t="s">
        <v>438</v>
      </c>
      <c r="L16" s="324">
        <v>117.46</v>
      </c>
      <c r="M16" s="325" t="s">
        <v>512</v>
      </c>
      <c r="N16" s="325" t="s">
        <v>513</v>
      </c>
      <c r="O16" s="287"/>
      <c r="P16" s="287"/>
    </row>
    <row r="17" spans="1:16" ht="15">
      <c r="A17" s="247" t="s">
        <v>7327</v>
      </c>
      <c r="B17" s="247" t="s">
        <v>7328</v>
      </c>
      <c r="C17" s="287" t="s">
        <v>503</v>
      </c>
      <c r="D17" s="305">
        <v>10</v>
      </c>
      <c r="E17" s="287" t="s">
        <v>25</v>
      </c>
      <c r="F17" s="289">
        <v>43677</v>
      </c>
      <c r="G17" s="290" t="s">
        <v>436</v>
      </c>
      <c r="H17" s="290" t="s">
        <v>3006</v>
      </c>
      <c r="I17" s="291">
        <v>10</v>
      </c>
      <c r="J17" s="291">
        <v>3</v>
      </c>
      <c r="K17" s="290" t="s">
        <v>438</v>
      </c>
      <c r="L17" s="324">
        <v>49.37</v>
      </c>
      <c r="M17" s="325" t="s">
        <v>3007</v>
      </c>
      <c r="N17" s="325" t="s">
        <v>3008</v>
      </c>
      <c r="O17" s="287"/>
      <c r="P17" s="287"/>
    </row>
    <row r="18" spans="1:16" ht="15">
      <c r="A18" s="247" t="s">
        <v>176</v>
      </c>
      <c r="B18" s="247" t="s">
        <v>516</v>
      </c>
      <c r="C18" s="287" t="s">
        <v>510</v>
      </c>
      <c r="D18" s="305">
        <v>11</v>
      </c>
      <c r="E18" s="287" t="s">
        <v>25</v>
      </c>
      <c r="F18" s="289">
        <v>43677</v>
      </c>
      <c r="G18" s="290" t="s">
        <v>436</v>
      </c>
      <c r="H18" s="290" t="s">
        <v>518</v>
      </c>
      <c r="I18" s="291">
        <v>9</v>
      </c>
      <c r="J18" s="291">
        <v>6</v>
      </c>
      <c r="K18" s="290" t="s">
        <v>438</v>
      </c>
      <c r="L18" s="324">
        <v>273.45</v>
      </c>
      <c r="M18" s="325" t="s">
        <v>519</v>
      </c>
      <c r="N18" s="325" t="s">
        <v>520</v>
      </c>
      <c r="O18" s="287"/>
      <c r="P18" s="287"/>
    </row>
    <row r="19" spans="1:16" ht="15">
      <c r="A19" s="247" t="s">
        <v>176</v>
      </c>
      <c r="B19" s="247" t="s">
        <v>522</v>
      </c>
      <c r="C19" s="287" t="s">
        <v>517</v>
      </c>
      <c r="D19" s="305">
        <v>12</v>
      </c>
      <c r="E19" s="287" t="s">
        <v>25</v>
      </c>
      <c r="F19" s="289">
        <v>43677</v>
      </c>
      <c r="G19" s="290" t="s">
        <v>436</v>
      </c>
      <c r="H19" s="290" t="s">
        <v>524</v>
      </c>
      <c r="I19" s="291">
        <v>9</v>
      </c>
      <c r="J19" s="291">
        <v>26</v>
      </c>
      <c r="K19" s="290" t="s">
        <v>438</v>
      </c>
      <c r="L19" s="324">
        <v>114.87</v>
      </c>
      <c r="M19" s="325" t="s">
        <v>525</v>
      </c>
      <c r="N19" s="325" t="s">
        <v>526</v>
      </c>
      <c r="O19" s="287"/>
      <c r="P19" s="287"/>
    </row>
    <row r="20" spans="1:16" ht="15">
      <c r="A20" s="247" t="s">
        <v>176</v>
      </c>
      <c r="B20" s="247" t="s">
        <v>529</v>
      </c>
      <c r="C20" s="287" t="s">
        <v>523</v>
      </c>
      <c r="D20" s="305">
        <v>13</v>
      </c>
      <c r="E20" s="287" t="s">
        <v>25</v>
      </c>
      <c r="F20" s="289">
        <v>43677</v>
      </c>
      <c r="G20" s="290" t="s">
        <v>436</v>
      </c>
      <c r="H20" s="290" t="s">
        <v>531</v>
      </c>
      <c r="I20" s="291">
        <v>9</v>
      </c>
      <c r="J20" s="291">
        <v>5</v>
      </c>
      <c r="K20" s="290" t="s">
        <v>438</v>
      </c>
      <c r="L20" s="324">
        <v>467.68</v>
      </c>
      <c r="M20" s="325" t="s">
        <v>532</v>
      </c>
      <c r="N20" s="325" t="s">
        <v>533</v>
      </c>
      <c r="O20" s="287"/>
      <c r="P20" s="287"/>
    </row>
    <row r="21" spans="1:16" ht="15">
      <c r="A21" s="247" t="s">
        <v>176</v>
      </c>
      <c r="B21" s="247" t="s">
        <v>535</v>
      </c>
      <c r="C21" s="287" t="s">
        <v>530</v>
      </c>
      <c r="D21" s="305">
        <v>14</v>
      </c>
      <c r="E21" s="287" t="s">
        <v>25</v>
      </c>
      <c r="F21" s="289">
        <v>43677</v>
      </c>
      <c r="G21" s="290" t="s">
        <v>436</v>
      </c>
      <c r="H21" s="290" t="s">
        <v>537</v>
      </c>
      <c r="I21" s="291">
        <v>9</v>
      </c>
      <c r="J21" s="291">
        <v>1</v>
      </c>
      <c r="K21" s="290" t="s">
        <v>438</v>
      </c>
      <c r="L21" s="324">
        <v>341.18</v>
      </c>
      <c r="M21" s="325" t="s">
        <v>538</v>
      </c>
      <c r="N21" s="325" t="s">
        <v>539</v>
      </c>
      <c r="O21" s="287"/>
      <c r="P21" s="287"/>
    </row>
    <row r="22" spans="1:16" ht="15">
      <c r="A22" s="247" t="s">
        <v>7329</v>
      </c>
      <c r="B22" s="247" t="s">
        <v>7330</v>
      </c>
      <c r="C22" s="287" t="s">
        <v>536</v>
      </c>
      <c r="D22" s="305">
        <v>15</v>
      </c>
      <c r="E22" s="287" t="s">
        <v>25</v>
      </c>
      <c r="F22" s="289">
        <v>43677</v>
      </c>
      <c r="G22" s="290" t="s">
        <v>436</v>
      </c>
      <c r="H22" s="290" t="s">
        <v>2855</v>
      </c>
      <c r="I22" s="291">
        <v>9</v>
      </c>
      <c r="J22" s="291">
        <v>1</v>
      </c>
      <c r="K22" s="290" t="s">
        <v>438</v>
      </c>
      <c r="L22" s="324">
        <v>49.56</v>
      </c>
      <c r="M22" s="325" t="s">
        <v>2856</v>
      </c>
      <c r="N22" s="325" t="s">
        <v>2857</v>
      </c>
      <c r="O22" s="287"/>
      <c r="P22" s="287"/>
    </row>
    <row r="23" spans="1:16" ht="15">
      <c r="A23" s="247" t="s">
        <v>7331</v>
      </c>
      <c r="B23" s="247" t="s">
        <v>7332</v>
      </c>
      <c r="C23" s="287" t="s">
        <v>542</v>
      </c>
      <c r="D23" s="305">
        <v>16</v>
      </c>
      <c r="E23" s="287" t="s">
        <v>25</v>
      </c>
      <c r="F23" s="289">
        <v>43677</v>
      </c>
      <c r="G23" s="290" t="s">
        <v>436</v>
      </c>
      <c r="H23" s="290" t="s">
        <v>4423</v>
      </c>
      <c r="I23" s="291">
        <v>9</v>
      </c>
      <c r="J23" s="291">
        <v>1</v>
      </c>
      <c r="K23" s="290" t="s">
        <v>438</v>
      </c>
      <c r="L23" s="324">
        <v>73.2</v>
      </c>
      <c r="M23" s="325" t="s">
        <v>4424</v>
      </c>
      <c r="N23" s="325" t="s">
        <v>4425</v>
      </c>
      <c r="O23" s="287"/>
      <c r="P23" s="287"/>
    </row>
    <row r="24" spans="1:16" ht="15">
      <c r="A24" s="247" t="s">
        <v>7333</v>
      </c>
      <c r="B24" s="247" t="s">
        <v>7334</v>
      </c>
      <c r="C24" s="287" t="s">
        <v>549</v>
      </c>
      <c r="D24" s="305">
        <v>17</v>
      </c>
      <c r="E24" s="287" t="s">
        <v>25</v>
      </c>
      <c r="F24" s="289">
        <v>43677</v>
      </c>
      <c r="G24" s="290" t="s">
        <v>436</v>
      </c>
      <c r="H24" s="290" t="s">
        <v>2562</v>
      </c>
      <c r="I24" s="291">
        <v>10</v>
      </c>
      <c r="J24" s="291">
        <v>3</v>
      </c>
      <c r="K24" s="290" t="s">
        <v>438</v>
      </c>
      <c r="L24" s="324">
        <v>55.77</v>
      </c>
      <c r="M24" s="325" t="s">
        <v>2563</v>
      </c>
      <c r="N24" s="325" t="s">
        <v>2564</v>
      </c>
      <c r="O24" s="287"/>
      <c r="P24" s="287"/>
    </row>
    <row r="25" spans="1:16" ht="15">
      <c r="A25" s="247" t="s">
        <v>176</v>
      </c>
      <c r="B25" s="247" t="s">
        <v>541</v>
      </c>
      <c r="C25" s="287" t="s">
        <v>556</v>
      </c>
      <c r="D25" s="305">
        <v>18</v>
      </c>
      <c r="E25" s="287" t="s">
        <v>25</v>
      </c>
      <c r="F25" s="289">
        <v>43677</v>
      </c>
      <c r="G25" s="290" t="s">
        <v>436</v>
      </c>
      <c r="H25" s="290" t="s">
        <v>543</v>
      </c>
      <c r="I25" s="291">
        <v>10</v>
      </c>
      <c r="J25" s="291">
        <v>16</v>
      </c>
      <c r="K25" s="290" t="s">
        <v>438</v>
      </c>
      <c r="L25" s="324">
        <v>27</v>
      </c>
      <c r="M25" s="325" t="s">
        <v>544</v>
      </c>
      <c r="N25" s="325" t="s">
        <v>545</v>
      </c>
      <c r="O25" s="287"/>
      <c r="P25" s="287"/>
    </row>
    <row r="26" spans="1:16" ht="15">
      <c r="A26" s="247" t="s">
        <v>7335</v>
      </c>
      <c r="B26" s="247" t="s">
        <v>7336</v>
      </c>
      <c r="C26" s="287" t="s">
        <v>562</v>
      </c>
      <c r="D26" s="305">
        <v>19</v>
      </c>
      <c r="E26" s="287" t="s">
        <v>25</v>
      </c>
      <c r="F26" s="289">
        <v>43677</v>
      </c>
      <c r="G26" s="290" t="s">
        <v>436</v>
      </c>
      <c r="H26" s="290" t="s">
        <v>3034</v>
      </c>
      <c r="I26" s="291">
        <v>9</v>
      </c>
      <c r="J26" s="291">
        <v>1</v>
      </c>
      <c r="K26" s="290" t="s">
        <v>438</v>
      </c>
      <c r="L26" s="324">
        <v>143.01</v>
      </c>
      <c r="M26" s="325" t="s">
        <v>3035</v>
      </c>
      <c r="N26" s="325" t="s">
        <v>3036</v>
      </c>
      <c r="O26" s="287"/>
      <c r="P26" s="287"/>
    </row>
    <row r="27" spans="1:16" ht="15">
      <c r="A27" s="247" t="s">
        <v>176</v>
      </c>
      <c r="B27" s="247" t="s">
        <v>548</v>
      </c>
      <c r="C27" s="287" t="s">
        <v>568</v>
      </c>
      <c r="D27" s="305">
        <v>20</v>
      </c>
      <c r="E27" s="287" t="s">
        <v>25</v>
      </c>
      <c r="F27" s="289">
        <v>43677</v>
      </c>
      <c r="G27" s="290" t="s">
        <v>436</v>
      </c>
      <c r="H27" s="290" t="s">
        <v>550</v>
      </c>
      <c r="I27" s="291">
        <v>10</v>
      </c>
      <c r="J27" s="291">
        <v>1</v>
      </c>
      <c r="K27" s="290" t="s">
        <v>438</v>
      </c>
      <c r="L27" s="324">
        <v>72.16</v>
      </c>
      <c r="M27" s="325" t="s">
        <v>551</v>
      </c>
      <c r="N27" s="325" t="s">
        <v>552</v>
      </c>
      <c r="O27" s="287"/>
      <c r="P27" s="287"/>
    </row>
    <row r="28" spans="1:16" ht="15">
      <c r="A28" s="247" t="s">
        <v>176</v>
      </c>
      <c r="B28" s="247" t="s">
        <v>555</v>
      </c>
      <c r="C28" s="287" t="s">
        <v>575</v>
      </c>
      <c r="D28" s="305">
        <v>21</v>
      </c>
      <c r="E28" s="287" t="s">
        <v>25</v>
      </c>
      <c r="F28" s="289">
        <v>43677</v>
      </c>
      <c r="G28" s="290" t="s">
        <v>436</v>
      </c>
      <c r="H28" s="290" t="s">
        <v>557</v>
      </c>
      <c r="I28" s="291">
        <v>9</v>
      </c>
      <c r="J28" s="291">
        <v>2</v>
      </c>
      <c r="K28" s="290" t="s">
        <v>438</v>
      </c>
      <c r="L28" s="324">
        <v>64.88</v>
      </c>
      <c r="M28" s="325" t="s">
        <v>558</v>
      </c>
      <c r="N28" s="325" t="s">
        <v>559</v>
      </c>
      <c r="O28" s="287"/>
      <c r="P28" s="287"/>
    </row>
    <row r="29" spans="1:16" ht="15">
      <c r="A29" s="247" t="s">
        <v>176</v>
      </c>
      <c r="B29" s="247" t="s">
        <v>561</v>
      </c>
      <c r="C29" s="287" t="s">
        <v>581</v>
      </c>
      <c r="D29" s="305">
        <v>22</v>
      </c>
      <c r="E29" s="287" t="s">
        <v>25</v>
      </c>
      <c r="F29" s="289">
        <v>43677</v>
      </c>
      <c r="G29" s="290" t="s">
        <v>436</v>
      </c>
      <c r="H29" s="290" t="s">
        <v>563</v>
      </c>
      <c r="I29" s="291">
        <v>9</v>
      </c>
      <c r="J29" s="291">
        <v>10</v>
      </c>
      <c r="K29" s="290" t="s">
        <v>438</v>
      </c>
      <c r="L29" s="324">
        <v>139.09</v>
      </c>
      <c r="M29" s="325" t="s">
        <v>564</v>
      </c>
      <c r="N29" s="325" t="s">
        <v>565</v>
      </c>
      <c r="O29" s="287"/>
      <c r="P29" s="287"/>
    </row>
    <row r="30" spans="1:16" ht="15">
      <c r="A30" s="247" t="s">
        <v>176</v>
      </c>
      <c r="B30" s="247" t="s">
        <v>567</v>
      </c>
      <c r="C30" s="287" t="s">
        <v>589</v>
      </c>
      <c r="D30" s="305">
        <v>23</v>
      </c>
      <c r="E30" s="287" t="s">
        <v>25</v>
      </c>
      <c r="F30" s="289">
        <v>43677</v>
      </c>
      <c r="G30" s="290" t="s">
        <v>436</v>
      </c>
      <c r="H30" s="290" t="s">
        <v>569</v>
      </c>
      <c r="I30" s="291">
        <v>9</v>
      </c>
      <c r="J30" s="291">
        <v>9</v>
      </c>
      <c r="K30" s="290" t="s">
        <v>438</v>
      </c>
      <c r="L30" s="324">
        <v>86.42</v>
      </c>
      <c r="M30" s="325" t="s">
        <v>570</v>
      </c>
      <c r="N30" s="325" t="s">
        <v>571</v>
      </c>
      <c r="O30" s="287"/>
      <c r="P30" s="287"/>
    </row>
    <row r="31" spans="1:16" ht="15">
      <c r="A31" s="247" t="s">
        <v>176</v>
      </c>
      <c r="B31" s="247" t="s">
        <v>580</v>
      </c>
      <c r="C31" s="287" t="s">
        <v>596</v>
      </c>
      <c r="D31" s="305">
        <v>24</v>
      </c>
      <c r="E31" s="287" t="s">
        <v>25</v>
      </c>
      <c r="F31" s="289">
        <v>43677</v>
      </c>
      <c r="G31" s="290" t="s">
        <v>436</v>
      </c>
      <c r="H31" s="290" t="s">
        <v>582</v>
      </c>
      <c r="I31" s="291">
        <v>9</v>
      </c>
      <c r="J31" s="291">
        <v>1</v>
      </c>
      <c r="K31" s="290" t="s">
        <v>438</v>
      </c>
      <c r="L31" s="324">
        <v>76.05</v>
      </c>
      <c r="M31" s="325" t="s">
        <v>583</v>
      </c>
      <c r="N31" s="325" t="s">
        <v>584</v>
      </c>
      <c r="O31" s="287"/>
      <c r="P31" s="287"/>
    </row>
    <row r="32" spans="1:16" ht="15">
      <c r="A32" s="247" t="s">
        <v>176</v>
      </c>
      <c r="B32" s="247" t="s">
        <v>602</v>
      </c>
      <c r="C32" s="287" t="s">
        <v>603</v>
      </c>
      <c r="D32" s="305">
        <v>25</v>
      </c>
      <c r="E32" s="287" t="s">
        <v>25</v>
      </c>
      <c r="F32" s="289">
        <v>43677</v>
      </c>
      <c r="G32" s="290" t="s">
        <v>436</v>
      </c>
      <c r="H32" s="290" t="s">
        <v>604</v>
      </c>
      <c r="I32" s="291">
        <v>9</v>
      </c>
      <c r="J32" s="291">
        <v>10</v>
      </c>
      <c r="K32" s="290" t="s">
        <v>438</v>
      </c>
      <c r="L32" s="324">
        <v>139.33000000000001</v>
      </c>
      <c r="M32" s="325" t="s">
        <v>605</v>
      </c>
      <c r="N32" s="325" t="s">
        <v>606</v>
      </c>
      <c r="O32" s="287"/>
      <c r="P32" s="287"/>
    </row>
    <row r="33" spans="1:16" ht="15">
      <c r="A33" s="247" t="s">
        <v>7337</v>
      </c>
      <c r="B33" s="247" t="s">
        <v>7338</v>
      </c>
      <c r="C33" s="287" t="s">
        <v>611</v>
      </c>
      <c r="D33" s="305">
        <v>26</v>
      </c>
      <c r="E33" s="287" t="s">
        <v>25</v>
      </c>
      <c r="F33" s="289">
        <v>43677</v>
      </c>
      <c r="G33" s="290" t="s">
        <v>436</v>
      </c>
      <c r="H33" s="290" t="s">
        <v>2589</v>
      </c>
      <c r="I33" s="291">
        <v>9</v>
      </c>
      <c r="J33" s="291">
        <v>1</v>
      </c>
      <c r="K33" s="290" t="s">
        <v>438</v>
      </c>
      <c r="L33" s="324">
        <v>23</v>
      </c>
      <c r="M33" s="325" t="s">
        <v>2590</v>
      </c>
      <c r="N33" s="325" t="s">
        <v>2591</v>
      </c>
      <c r="O33" s="287"/>
      <c r="P33" s="287"/>
    </row>
    <row r="34" spans="1:16" ht="15">
      <c r="A34" s="247" t="s">
        <v>7339</v>
      </c>
      <c r="B34" s="247" t="s">
        <v>7340</v>
      </c>
      <c r="C34" s="287" t="s">
        <v>617</v>
      </c>
      <c r="D34" s="305">
        <v>27</v>
      </c>
      <c r="E34" s="287" t="s">
        <v>25</v>
      </c>
      <c r="F34" s="289">
        <v>43677</v>
      </c>
      <c r="G34" s="290" t="s">
        <v>436</v>
      </c>
      <c r="H34" s="290" t="s">
        <v>918</v>
      </c>
      <c r="I34" s="291">
        <v>9</v>
      </c>
      <c r="J34" s="291">
        <v>21</v>
      </c>
      <c r="K34" s="290" t="s">
        <v>438</v>
      </c>
      <c r="L34" s="324">
        <v>14.37</v>
      </c>
      <c r="M34" s="325" t="s">
        <v>919</v>
      </c>
      <c r="N34" s="325" t="s">
        <v>920</v>
      </c>
      <c r="O34" s="287"/>
      <c r="P34" s="287"/>
    </row>
    <row r="35" spans="1:16" ht="15">
      <c r="A35" s="247" t="s">
        <v>176</v>
      </c>
      <c r="B35" s="247" t="s">
        <v>616</v>
      </c>
      <c r="C35" s="287" t="s">
        <v>624</v>
      </c>
      <c r="D35" s="305">
        <v>28</v>
      </c>
      <c r="E35" s="287" t="s">
        <v>25</v>
      </c>
      <c r="F35" s="289">
        <v>43677</v>
      </c>
      <c r="G35" s="290" t="s">
        <v>436</v>
      </c>
      <c r="H35" s="290" t="s">
        <v>618</v>
      </c>
      <c r="I35" s="291">
        <v>9</v>
      </c>
      <c r="J35" s="291">
        <v>6</v>
      </c>
      <c r="K35" s="290" t="s">
        <v>438</v>
      </c>
      <c r="L35" s="324">
        <v>154.22999999999999</v>
      </c>
      <c r="M35" s="325" t="s">
        <v>619</v>
      </c>
      <c r="N35" s="325" t="s">
        <v>620</v>
      </c>
      <c r="O35" s="287"/>
      <c r="P35" s="287"/>
    </row>
    <row r="36" spans="1:16" ht="15">
      <c r="A36" s="247" t="s">
        <v>176</v>
      </c>
      <c r="B36" s="247" t="s">
        <v>623</v>
      </c>
      <c r="C36" s="287" t="s">
        <v>631</v>
      </c>
      <c r="D36" s="305">
        <v>29</v>
      </c>
      <c r="E36" s="287" t="s">
        <v>25</v>
      </c>
      <c r="F36" s="289">
        <v>43677</v>
      </c>
      <c r="G36" s="290" t="s">
        <v>436</v>
      </c>
      <c r="H36" s="290" t="s">
        <v>625</v>
      </c>
      <c r="I36" s="291">
        <v>9</v>
      </c>
      <c r="J36" s="291">
        <v>1</v>
      </c>
      <c r="K36" s="290" t="s">
        <v>438</v>
      </c>
      <c r="L36" s="324">
        <v>299.38</v>
      </c>
      <c r="M36" s="325" t="s">
        <v>626</v>
      </c>
      <c r="N36" s="325" t="s">
        <v>627</v>
      </c>
      <c r="O36" s="287"/>
      <c r="P36" s="287"/>
    </row>
    <row r="37" spans="1:16" ht="15">
      <c r="A37" s="247" t="s">
        <v>176</v>
      </c>
      <c r="B37" s="247" t="s">
        <v>636</v>
      </c>
      <c r="C37" s="287" t="s">
        <v>637</v>
      </c>
      <c r="D37" s="305">
        <v>30</v>
      </c>
      <c r="E37" s="287" t="s">
        <v>25</v>
      </c>
      <c r="F37" s="289">
        <v>43677</v>
      </c>
      <c r="G37" s="290" t="s">
        <v>436</v>
      </c>
      <c r="H37" s="290" t="s">
        <v>638</v>
      </c>
      <c r="I37" s="291">
        <v>9</v>
      </c>
      <c r="J37" s="291">
        <v>8</v>
      </c>
      <c r="K37" s="290" t="s">
        <v>438</v>
      </c>
      <c r="L37" s="324">
        <v>519.51</v>
      </c>
      <c r="M37" s="325" t="s">
        <v>639</v>
      </c>
      <c r="N37" s="325" t="s">
        <v>640</v>
      </c>
      <c r="O37" s="287"/>
      <c r="P37" s="287"/>
    </row>
    <row r="38" spans="1:16" ht="15">
      <c r="A38" s="247" t="s">
        <v>7341</v>
      </c>
      <c r="B38" s="247" t="s">
        <v>7342</v>
      </c>
      <c r="C38" s="287" t="s">
        <v>643</v>
      </c>
      <c r="D38" s="305">
        <v>31</v>
      </c>
      <c r="E38" s="287" t="s">
        <v>25</v>
      </c>
      <c r="F38" s="289">
        <v>43677</v>
      </c>
      <c r="G38" s="290" t="s">
        <v>436</v>
      </c>
      <c r="H38" s="290" t="s">
        <v>7343</v>
      </c>
      <c r="I38" s="291">
        <v>10</v>
      </c>
      <c r="J38" s="291">
        <v>4</v>
      </c>
      <c r="K38" s="290" t="s">
        <v>438</v>
      </c>
      <c r="L38" s="324">
        <v>208.61</v>
      </c>
      <c r="M38" s="325" t="s">
        <v>7344</v>
      </c>
      <c r="N38" s="325" t="s">
        <v>7345</v>
      </c>
      <c r="O38" s="287"/>
      <c r="P38" s="287"/>
    </row>
    <row r="39" spans="1:16" ht="15">
      <c r="A39" s="247" t="s">
        <v>176</v>
      </c>
      <c r="B39" s="247" t="s">
        <v>642</v>
      </c>
      <c r="C39" s="287" t="s">
        <v>650</v>
      </c>
      <c r="D39" s="305">
        <v>32</v>
      </c>
      <c r="E39" s="287" t="s">
        <v>25</v>
      </c>
      <c r="F39" s="289">
        <v>43677</v>
      </c>
      <c r="G39" s="290" t="s">
        <v>436</v>
      </c>
      <c r="H39" s="290" t="s">
        <v>644</v>
      </c>
      <c r="I39" s="291">
        <v>10</v>
      </c>
      <c r="J39" s="291">
        <v>12</v>
      </c>
      <c r="K39" s="290" t="s">
        <v>438</v>
      </c>
      <c r="L39" s="324">
        <v>30.02</v>
      </c>
      <c r="M39" s="325" t="s">
        <v>645</v>
      </c>
      <c r="N39" s="325" t="s">
        <v>646</v>
      </c>
      <c r="O39" s="287"/>
      <c r="P39" s="287"/>
    </row>
    <row r="40" spans="1:16" ht="15">
      <c r="A40" s="247" t="s">
        <v>176</v>
      </c>
      <c r="B40" s="247" t="s">
        <v>649</v>
      </c>
      <c r="C40" s="287" t="s">
        <v>655</v>
      </c>
      <c r="D40" s="305">
        <v>33</v>
      </c>
      <c r="E40" s="287" t="s">
        <v>25</v>
      </c>
      <c r="F40" s="289">
        <v>43677</v>
      </c>
      <c r="G40" s="290" t="s">
        <v>436</v>
      </c>
      <c r="H40" s="290" t="s">
        <v>651</v>
      </c>
      <c r="I40" s="291">
        <v>9</v>
      </c>
      <c r="J40" s="291">
        <v>3</v>
      </c>
      <c r="K40" s="290" t="s">
        <v>438</v>
      </c>
      <c r="L40" s="324">
        <v>139.06</v>
      </c>
      <c r="M40" s="325" t="s">
        <v>652</v>
      </c>
      <c r="N40" s="325" t="s">
        <v>653</v>
      </c>
      <c r="O40" s="287"/>
      <c r="P40" s="287"/>
    </row>
    <row r="41" spans="1:16" ht="15">
      <c r="A41" s="247" t="s">
        <v>7346</v>
      </c>
      <c r="B41" s="247" t="s">
        <v>7347</v>
      </c>
      <c r="C41" s="287" t="s">
        <v>662</v>
      </c>
      <c r="D41" s="305">
        <v>34</v>
      </c>
      <c r="E41" s="287" t="s">
        <v>25</v>
      </c>
      <c r="F41" s="289">
        <v>43677</v>
      </c>
      <c r="G41" s="290" t="s">
        <v>436</v>
      </c>
      <c r="H41" s="290" t="s">
        <v>3372</v>
      </c>
      <c r="I41" s="291">
        <v>9</v>
      </c>
      <c r="J41" s="291">
        <v>2</v>
      </c>
      <c r="K41" s="290" t="s">
        <v>438</v>
      </c>
      <c r="L41" s="324">
        <v>59.19</v>
      </c>
      <c r="M41" s="325" t="s">
        <v>3373</v>
      </c>
      <c r="N41" s="325" t="s">
        <v>3374</v>
      </c>
      <c r="O41" s="287"/>
      <c r="P41" s="287"/>
    </row>
    <row r="42" spans="1:16" ht="15">
      <c r="A42" s="247" t="s">
        <v>176</v>
      </c>
      <c r="B42" s="247" t="s">
        <v>654</v>
      </c>
      <c r="C42" s="287" t="s">
        <v>669</v>
      </c>
      <c r="D42" s="305">
        <v>35</v>
      </c>
      <c r="E42" s="287" t="s">
        <v>25</v>
      </c>
      <c r="F42" s="289">
        <v>43677</v>
      </c>
      <c r="G42" s="290" t="s">
        <v>436</v>
      </c>
      <c r="H42" s="290" t="s">
        <v>656</v>
      </c>
      <c r="I42" s="291">
        <v>9</v>
      </c>
      <c r="J42" s="291">
        <v>10</v>
      </c>
      <c r="K42" s="290" t="s">
        <v>438</v>
      </c>
      <c r="L42" s="324">
        <v>756.75</v>
      </c>
      <c r="M42" s="325" t="s">
        <v>411</v>
      </c>
      <c r="N42" s="325" t="s">
        <v>657</v>
      </c>
      <c r="O42" s="287"/>
      <c r="P42" s="287"/>
    </row>
    <row r="43" spans="1:16" ht="15">
      <c r="A43" s="247" t="s">
        <v>176</v>
      </c>
      <c r="B43" s="247" t="s">
        <v>668</v>
      </c>
      <c r="C43" s="287" t="s">
        <v>676</v>
      </c>
      <c r="D43" s="305">
        <v>36</v>
      </c>
      <c r="E43" s="287" t="s">
        <v>25</v>
      </c>
      <c r="F43" s="289">
        <v>43677</v>
      </c>
      <c r="G43" s="290" t="s">
        <v>436</v>
      </c>
      <c r="H43" s="290" t="s">
        <v>670</v>
      </c>
      <c r="I43" s="291">
        <v>9</v>
      </c>
      <c r="J43" s="291">
        <v>24</v>
      </c>
      <c r="K43" s="290" t="s">
        <v>438</v>
      </c>
      <c r="L43" s="324">
        <v>25.19</v>
      </c>
      <c r="M43" s="325" t="s">
        <v>671</v>
      </c>
      <c r="N43" s="325" t="s">
        <v>672</v>
      </c>
      <c r="O43" s="287"/>
      <c r="P43" s="287"/>
    </row>
    <row r="44" spans="1:16" ht="15">
      <c r="A44" s="247" t="s">
        <v>176</v>
      </c>
      <c r="B44" s="247" t="s">
        <v>675</v>
      </c>
      <c r="C44" s="287" t="s">
        <v>682</v>
      </c>
      <c r="D44" s="305">
        <v>37</v>
      </c>
      <c r="E44" s="287" t="s">
        <v>25</v>
      </c>
      <c r="F44" s="289">
        <v>43677</v>
      </c>
      <c r="G44" s="290" t="s">
        <v>436</v>
      </c>
      <c r="H44" s="290" t="s">
        <v>677</v>
      </c>
      <c r="I44" s="291">
        <v>10</v>
      </c>
      <c r="J44" s="291">
        <v>39</v>
      </c>
      <c r="K44" s="290" t="s">
        <v>438</v>
      </c>
      <c r="L44" s="324">
        <v>168.72</v>
      </c>
      <c r="M44" s="325" t="s">
        <v>678</v>
      </c>
      <c r="N44" s="325" t="s">
        <v>679</v>
      </c>
      <c r="O44" s="287"/>
      <c r="P44" s="287"/>
    </row>
    <row r="45" spans="1:16" ht="15">
      <c r="A45" s="247" t="s">
        <v>176</v>
      </c>
      <c r="B45" s="247" t="s">
        <v>681</v>
      </c>
      <c r="C45" s="287" t="s">
        <v>690</v>
      </c>
      <c r="D45" s="305">
        <v>38</v>
      </c>
      <c r="E45" s="287" t="s">
        <v>25</v>
      </c>
      <c r="F45" s="289">
        <v>43677</v>
      </c>
      <c r="G45" s="290" t="s">
        <v>436</v>
      </c>
      <c r="H45" s="290" t="s">
        <v>683</v>
      </c>
      <c r="I45" s="291">
        <v>9</v>
      </c>
      <c r="J45" s="291">
        <v>2</v>
      </c>
      <c r="K45" s="290" t="s">
        <v>438</v>
      </c>
      <c r="L45" s="324">
        <v>117.39</v>
      </c>
      <c r="M45" s="325" t="s">
        <v>684</v>
      </c>
      <c r="N45" s="325" t="s">
        <v>685</v>
      </c>
      <c r="O45" s="287"/>
      <c r="P45" s="287"/>
    </row>
    <row r="46" spans="1:16" ht="15">
      <c r="A46" s="247" t="s">
        <v>176</v>
      </c>
      <c r="B46" s="247" t="s">
        <v>696</v>
      </c>
      <c r="C46" s="287" t="s">
        <v>697</v>
      </c>
      <c r="D46" s="305">
        <v>39</v>
      </c>
      <c r="E46" s="287" t="s">
        <v>25</v>
      </c>
      <c r="F46" s="289">
        <v>43677</v>
      </c>
      <c r="G46" s="290" t="s">
        <v>436</v>
      </c>
      <c r="H46" s="290" t="s">
        <v>698</v>
      </c>
      <c r="I46" s="291">
        <v>10</v>
      </c>
      <c r="J46" s="291">
        <v>25</v>
      </c>
      <c r="K46" s="290" t="s">
        <v>438</v>
      </c>
      <c r="L46" s="324">
        <v>100.97</v>
      </c>
      <c r="M46" s="325" t="s">
        <v>699</v>
      </c>
      <c r="N46" s="325" t="s">
        <v>700</v>
      </c>
      <c r="O46" s="287"/>
      <c r="P46" s="287"/>
    </row>
    <row r="47" spans="1:16" ht="15">
      <c r="A47" s="247" t="s">
        <v>176</v>
      </c>
      <c r="B47" s="247" t="s">
        <v>703</v>
      </c>
      <c r="C47" s="287" t="s">
        <v>704</v>
      </c>
      <c r="D47" s="305">
        <v>40</v>
      </c>
      <c r="E47" s="287" t="s">
        <v>25</v>
      </c>
      <c r="F47" s="289">
        <v>43677</v>
      </c>
      <c r="G47" s="290" t="s">
        <v>436</v>
      </c>
      <c r="H47" s="290" t="s">
        <v>705</v>
      </c>
      <c r="I47" s="291">
        <v>10</v>
      </c>
      <c r="J47" s="291">
        <v>7</v>
      </c>
      <c r="K47" s="290" t="s">
        <v>438</v>
      </c>
      <c r="L47" s="324">
        <v>160.78</v>
      </c>
      <c r="M47" s="325" t="s">
        <v>706</v>
      </c>
      <c r="N47" s="325" t="s">
        <v>707</v>
      </c>
      <c r="O47" s="287"/>
      <c r="P47" s="287"/>
    </row>
    <row r="48" spans="1:16" ht="15">
      <c r="A48" s="247" t="s">
        <v>176</v>
      </c>
      <c r="B48" s="247" t="s">
        <v>710</v>
      </c>
      <c r="C48" s="287" t="s">
        <v>711</v>
      </c>
      <c r="D48" s="305">
        <v>41</v>
      </c>
      <c r="E48" s="287" t="s">
        <v>25</v>
      </c>
      <c r="F48" s="289">
        <v>43677</v>
      </c>
      <c r="G48" s="290" t="s">
        <v>436</v>
      </c>
      <c r="H48" s="290" t="s">
        <v>712</v>
      </c>
      <c r="I48" s="291">
        <v>10</v>
      </c>
      <c r="J48" s="291">
        <v>17</v>
      </c>
      <c r="K48" s="290" t="s">
        <v>438</v>
      </c>
      <c r="L48" s="324">
        <v>231.97</v>
      </c>
      <c r="M48" s="325" t="s">
        <v>713</v>
      </c>
      <c r="N48" s="325" t="s">
        <v>714</v>
      </c>
      <c r="O48" s="287"/>
      <c r="P48" s="287"/>
    </row>
    <row r="49" spans="1:16" ht="15">
      <c r="A49" s="247" t="s">
        <v>176</v>
      </c>
      <c r="B49" s="247" t="s">
        <v>717</v>
      </c>
      <c r="C49" s="287" t="s">
        <v>718</v>
      </c>
      <c r="D49" s="305">
        <v>42</v>
      </c>
      <c r="E49" s="287" t="s">
        <v>25</v>
      </c>
      <c r="F49" s="289">
        <v>43677</v>
      </c>
      <c r="G49" s="290" t="s">
        <v>436</v>
      </c>
      <c r="H49" s="290" t="s">
        <v>719</v>
      </c>
      <c r="I49" s="291">
        <v>9</v>
      </c>
      <c r="J49" s="291">
        <v>1</v>
      </c>
      <c r="K49" s="290" t="s">
        <v>438</v>
      </c>
      <c r="L49" s="324">
        <v>43.22</v>
      </c>
      <c r="M49" s="325" t="s">
        <v>720</v>
      </c>
      <c r="N49" s="325" t="s">
        <v>721</v>
      </c>
      <c r="O49" s="287"/>
      <c r="P49" s="287"/>
    </row>
    <row r="50" spans="1:16" ht="15">
      <c r="A50" s="247" t="s">
        <v>176</v>
      </c>
      <c r="B50" s="247" t="s">
        <v>724</v>
      </c>
      <c r="C50" s="287" t="s">
        <v>725</v>
      </c>
      <c r="D50" s="305">
        <v>43</v>
      </c>
      <c r="E50" s="287" t="s">
        <v>25</v>
      </c>
      <c r="F50" s="289">
        <v>43677</v>
      </c>
      <c r="G50" s="290" t="s">
        <v>436</v>
      </c>
      <c r="H50" s="290" t="s">
        <v>726</v>
      </c>
      <c r="I50" s="291">
        <v>9</v>
      </c>
      <c r="J50" s="291">
        <v>2</v>
      </c>
      <c r="K50" s="290" t="s">
        <v>438</v>
      </c>
      <c r="L50" s="324">
        <v>147.59</v>
      </c>
      <c r="M50" s="325" t="s">
        <v>727</v>
      </c>
      <c r="N50" s="325" t="s">
        <v>728</v>
      </c>
      <c r="O50" s="287"/>
      <c r="P50" s="287"/>
    </row>
    <row r="51" spans="1:16" ht="15">
      <c r="A51" s="247" t="s">
        <v>176</v>
      </c>
      <c r="B51" s="247" t="s">
        <v>731</v>
      </c>
      <c r="C51" s="287" t="s">
        <v>732</v>
      </c>
      <c r="D51" s="305">
        <v>44</v>
      </c>
      <c r="E51" s="287" t="s">
        <v>25</v>
      </c>
      <c r="F51" s="289">
        <v>43677</v>
      </c>
      <c r="G51" s="290" t="s">
        <v>436</v>
      </c>
      <c r="H51" s="290" t="s">
        <v>733</v>
      </c>
      <c r="I51" s="291">
        <v>9</v>
      </c>
      <c r="J51" s="291">
        <v>7</v>
      </c>
      <c r="K51" s="290" t="s">
        <v>438</v>
      </c>
      <c r="L51" s="324">
        <v>66.599999999999994</v>
      </c>
      <c r="M51" s="325" t="s">
        <v>734</v>
      </c>
      <c r="N51" s="325" t="s">
        <v>735</v>
      </c>
      <c r="O51" s="287"/>
      <c r="P51" s="287"/>
    </row>
    <row r="52" spans="1:16" ht="15">
      <c r="A52" s="247" t="s">
        <v>176</v>
      </c>
      <c r="B52" s="247" t="s">
        <v>736</v>
      </c>
      <c r="C52" s="287" t="s">
        <v>737</v>
      </c>
      <c r="D52" s="305">
        <v>45</v>
      </c>
      <c r="E52" s="287" t="s">
        <v>25</v>
      </c>
      <c r="F52" s="289">
        <v>43677</v>
      </c>
      <c r="G52" s="290" t="s">
        <v>436</v>
      </c>
      <c r="H52" s="290" t="s">
        <v>738</v>
      </c>
      <c r="I52" s="291">
        <v>9</v>
      </c>
      <c r="J52" s="291">
        <v>2</v>
      </c>
      <c r="K52" s="290" t="s">
        <v>438</v>
      </c>
      <c r="L52" s="324">
        <v>49.3</v>
      </c>
      <c r="M52" s="325" t="s">
        <v>739</v>
      </c>
      <c r="N52" s="325" t="s">
        <v>740</v>
      </c>
      <c r="O52" s="287"/>
      <c r="P52" s="287"/>
    </row>
    <row r="53" spans="1:16" ht="15">
      <c r="A53" s="247" t="s">
        <v>176</v>
      </c>
      <c r="B53" s="247" t="s">
        <v>741</v>
      </c>
      <c r="C53" s="287" t="s">
        <v>742</v>
      </c>
      <c r="D53" s="305">
        <v>46</v>
      </c>
      <c r="E53" s="287" t="s">
        <v>25</v>
      </c>
      <c r="F53" s="289">
        <v>43677</v>
      </c>
      <c r="G53" s="290" t="s">
        <v>436</v>
      </c>
      <c r="H53" s="290" t="s">
        <v>743</v>
      </c>
      <c r="I53" s="291">
        <v>9</v>
      </c>
      <c r="J53" s="291">
        <v>151</v>
      </c>
      <c r="K53" s="290" t="s">
        <v>438</v>
      </c>
      <c r="L53" s="324">
        <v>93.92</v>
      </c>
      <c r="M53" s="325" t="s">
        <v>744</v>
      </c>
      <c r="N53" s="325" t="s">
        <v>745</v>
      </c>
      <c r="O53" s="287"/>
      <c r="P53" s="287"/>
    </row>
    <row r="54" spans="1:16" ht="15">
      <c r="A54" s="247" t="s">
        <v>176</v>
      </c>
      <c r="B54" s="247" t="s">
        <v>746</v>
      </c>
      <c r="C54" s="287" t="s">
        <v>747</v>
      </c>
      <c r="D54" s="305">
        <v>47</v>
      </c>
      <c r="E54" s="287" t="s">
        <v>25</v>
      </c>
      <c r="F54" s="289">
        <v>43677</v>
      </c>
      <c r="G54" s="290" t="s">
        <v>436</v>
      </c>
      <c r="H54" s="290" t="s">
        <v>748</v>
      </c>
      <c r="I54" s="291">
        <v>9</v>
      </c>
      <c r="J54" s="291">
        <v>3</v>
      </c>
      <c r="K54" s="290" t="s">
        <v>438</v>
      </c>
      <c r="L54" s="324">
        <v>87.39</v>
      </c>
      <c r="M54" s="325" t="s">
        <v>749</v>
      </c>
      <c r="N54" s="325" t="s">
        <v>750</v>
      </c>
      <c r="O54" s="287"/>
      <c r="P54" s="287"/>
    </row>
    <row r="55" spans="1:16" ht="15">
      <c r="A55" s="247" t="s">
        <v>176</v>
      </c>
      <c r="B55" s="247" t="s">
        <v>751</v>
      </c>
      <c r="C55" s="287" t="s">
        <v>752</v>
      </c>
      <c r="D55" s="305">
        <v>48</v>
      </c>
      <c r="E55" s="287" t="s">
        <v>25</v>
      </c>
      <c r="F55" s="289">
        <v>43677</v>
      </c>
      <c r="G55" s="290" t="s">
        <v>436</v>
      </c>
      <c r="H55" s="290" t="s">
        <v>753</v>
      </c>
      <c r="I55" s="291">
        <v>10</v>
      </c>
      <c r="J55" s="291">
        <v>7</v>
      </c>
      <c r="K55" s="290" t="s">
        <v>438</v>
      </c>
      <c r="L55" s="324">
        <v>145.47999999999999</v>
      </c>
      <c r="M55" s="325" t="s">
        <v>754</v>
      </c>
      <c r="N55" s="325" t="s">
        <v>755</v>
      </c>
      <c r="O55" s="287"/>
      <c r="P55" s="287"/>
    </row>
    <row r="56" spans="1:16" ht="15">
      <c r="A56" s="247" t="s">
        <v>176</v>
      </c>
      <c r="B56" s="247" t="s">
        <v>756</v>
      </c>
      <c r="C56" s="287" t="s">
        <v>757</v>
      </c>
      <c r="D56" s="305">
        <v>49</v>
      </c>
      <c r="E56" s="287" t="s">
        <v>25</v>
      </c>
      <c r="F56" s="289">
        <v>43677</v>
      </c>
      <c r="G56" s="290" t="s">
        <v>436</v>
      </c>
      <c r="H56" s="290" t="s">
        <v>758</v>
      </c>
      <c r="I56" s="291">
        <v>10</v>
      </c>
      <c r="J56" s="291">
        <v>12</v>
      </c>
      <c r="K56" s="290" t="s">
        <v>438</v>
      </c>
      <c r="L56" s="324">
        <v>24.64</v>
      </c>
      <c r="M56" s="325" t="s">
        <v>759</v>
      </c>
      <c r="N56" s="325" t="s">
        <v>760</v>
      </c>
      <c r="O56" s="287"/>
      <c r="P56" s="287"/>
    </row>
    <row r="57" spans="1:16" ht="15">
      <c r="A57" s="247" t="s">
        <v>176</v>
      </c>
      <c r="B57" s="247" t="s">
        <v>761</v>
      </c>
      <c r="C57" s="287" t="s">
        <v>762</v>
      </c>
      <c r="D57" s="305">
        <v>50</v>
      </c>
      <c r="E57" s="287" t="s">
        <v>25</v>
      </c>
      <c r="F57" s="289">
        <v>43677</v>
      </c>
      <c r="G57" s="290" t="s">
        <v>436</v>
      </c>
      <c r="H57" s="290" t="s">
        <v>763</v>
      </c>
      <c r="I57" s="291">
        <v>9</v>
      </c>
      <c r="J57" s="291">
        <v>19</v>
      </c>
      <c r="K57" s="290" t="s">
        <v>438</v>
      </c>
      <c r="L57" s="324">
        <v>114.21</v>
      </c>
      <c r="M57" s="325" t="s">
        <v>764</v>
      </c>
      <c r="N57" s="325" t="s">
        <v>765</v>
      </c>
      <c r="O57" s="287"/>
      <c r="P57" s="287"/>
    </row>
    <row r="58" spans="1:16" ht="15">
      <c r="A58" s="247" t="s">
        <v>176</v>
      </c>
      <c r="B58" s="247" t="s">
        <v>766</v>
      </c>
      <c r="C58" s="287" t="s">
        <v>767</v>
      </c>
      <c r="D58" s="305">
        <v>51</v>
      </c>
      <c r="E58" s="287" t="s">
        <v>25</v>
      </c>
      <c r="F58" s="289">
        <v>43677</v>
      </c>
      <c r="G58" s="290" t="s">
        <v>436</v>
      </c>
      <c r="H58" s="290" t="s">
        <v>768</v>
      </c>
      <c r="I58" s="291">
        <v>9</v>
      </c>
      <c r="J58" s="291">
        <v>1</v>
      </c>
      <c r="K58" s="290" t="s">
        <v>438</v>
      </c>
      <c r="L58" s="324">
        <v>135.13</v>
      </c>
      <c r="M58" s="325" t="s">
        <v>769</v>
      </c>
      <c r="N58" s="325" t="s">
        <v>770</v>
      </c>
      <c r="O58" s="287"/>
      <c r="P58" s="287"/>
    </row>
    <row r="59" spans="1:16" ht="15">
      <c r="A59" s="247" t="s">
        <v>176</v>
      </c>
      <c r="B59" s="247" t="s">
        <v>771</v>
      </c>
      <c r="C59" s="287" t="s">
        <v>772</v>
      </c>
      <c r="D59" s="305">
        <v>52</v>
      </c>
      <c r="E59" s="287" t="s">
        <v>25</v>
      </c>
      <c r="F59" s="289">
        <v>43677</v>
      </c>
      <c r="G59" s="290" t="s">
        <v>436</v>
      </c>
      <c r="H59" s="290" t="s">
        <v>773</v>
      </c>
      <c r="I59" s="291">
        <v>9</v>
      </c>
      <c r="J59" s="291">
        <v>1</v>
      </c>
      <c r="K59" s="290" t="s">
        <v>438</v>
      </c>
      <c r="L59" s="324">
        <v>45.07</v>
      </c>
      <c r="M59" s="325" t="s">
        <v>774</v>
      </c>
      <c r="N59" s="325" t="s">
        <v>775</v>
      </c>
      <c r="O59" s="287"/>
      <c r="P59" s="287"/>
    </row>
    <row r="60" spans="1:16" ht="15">
      <c r="A60" s="247" t="s">
        <v>176</v>
      </c>
      <c r="B60" s="247" t="s">
        <v>782</v>
      </c>
      <c r="C60" s="287" t="s">
        <v>778</v>
      </c>
      <c r="D60" s="305">
        <v>53</v>
      </c>
      <c r="E60" s="287" t="s">
        <v>25</v>
      </c>
      <c r="F60" s="289">
        <v>43677</v>
      </c>
      <c r="G60" s="290" t="s">
        <v>436</v>
      </c>
      <c r="H60" s="290" t="s">
        <v>784</v>
      </c>
      <c r="I60" s="291">
        <v>10</v>
      </c>
      <c r="J60" s="291">
        <v>36</v>
      </c>
      <c r="K60" s="290" t="s">
        <v>438</v>
      </c>
      <c r="L60" s="324">
        <v>189.25</v>
      </c>
      <c r="M60" s="325" t="s">
        <v>785</v>
      </c>
      <c r="N60" s="325" t="s">
        <v>786</v>
      </c>
      <c r="O60" s="287"/>
      <c r="P60" s="287"/>
    </row>
    <row r="61" spans="1:16" ht="15">
      <c r="A61" s="247" t="s">
        <v>176</v>
      </c>
      <c r="B61" s="247" t="s">
        <v>787</v>
      </c>
      <c r="C61" s="287" t="s">
        <v>783</v>
      </c>
      <c r="D61" s="305">
        <v>54</v>
      </c>
      <c r="E61" s="287" t="s">
        <v>25</v>
      </c>
      <c r="F61" s="289">
        <v>43677</v>
      </c>
      <c r="G61" s="290" t="s">
        <v>436</v>
      </c>
      <c r="H61" s="290" t="s">
        <v>789</v>
      </c>
      <c r="I61" s="291">
        <v>10</v>
      </c>
      <c r="J61" s="291">
        <v>20</v>
      </c>
      <c r="K61" s="290" t="s">
        <v>438</v>
      </c>
      <c r="L61" s="324">
        <v>87.65</v>
      </c>
      <c r="M61" s="325" t="s">
        <v>790</v>
      </c>
      <c r="N61" s="325" t="s">
        <v>791</v>
      </c>
      <c r="O61" s="287"/>
      <c r="P61" s="287"/>
    </row>
    <row r="62" spans="1:16" ht="15">
      <c r="A62" s="247" t="s">
        <v>176</v>
      </c>
      <c r="B62" s="247" t="s">
        <v>798</v>
      </c>
      <c r="C62" s="287" t="s">
        <v>788</v>
      </c>
      <c r="D62" s="305">
        <v>55</v>
      </c>
      <c r="E62" s="287" t="s">
        <v>25</v>
      </c>
      <c r="F62" s="289">
        <v>43677</v>
      </c>
      <c r="G62" s="290" t="s">
        <v>436</v>
      </c>
      <c r="H62" s="290" t="s">
        <v>800</v>
      </c>
      <c r="I62" s="291">
        <v>10</v>
      </c>
      <c r="J62" s="291">
        <v>4</v>
      </c>
      <c r="K62" s="290" t="s">
        <v>438</v>
      </c>
      <c r="L62" s="324">
        <v>46.31</v>
      </c>
      <c r="M62" s="325" t="s">
        <v>801</v>
      </c>
      <c r="N62" s="325" t="s">
        <v>802</v>
      </c>
      <c r="O62" s="287"/>
      <c r="P62" s="287"/>
    </row>
    <row r="63" spans="1:16" ht="15">
      <c r="A63" s="247" t="s">
        <v>176</v>
      </c>
      <c r="B63" s="247" t="s">
        <v>803</v>
      </c>
      <c r="C63" s="287" t="s">
        <v>794</v>
      </c>
      <c r="D63" s="305">
        <v>56</v>
      </c>
      <c r="E63" s="287" t="s">
        <v>25</v>
      </c>
      <c r="F63" s="289">
        <v>43677</v>
      </c>
      <c r="G63" s="290" t="s">
        <v>436</v>
      </c>
      <c r="H63" s="290" t="s">
        <v>805</v>
      </c>
      <c r="I63" s="291">
        <v>10</v>
      </c>
      <c r="J63" s="291">
        <v>31</v>
      </c>
      <c r="K63" s="290" t="s">
        <v>438</v>
      </c>
      <c r="L63" s="324">
        <v>38.81</v>
      </c>
      <c r="M63" s="325" t="s">
        <v>806</v>
      </c>
      <c r="N63" s="325" t="s">
        <v>807</v>
      </c>
      <c r="O63" s="287"/>
      <c r="P63" s="287"/>
    </row>
    <row r="64" spans="1:16" ht="15">
      <c r="A64" s="247" t="s">
        <v>176</v>
      </c>
      <c r="B64" s="247" t="s">
        <v>808</v>
      </c>
      <c r="C64" s="287" t="s">
        <v>799</v>
      </c>
      <c r="D64" s="305">
        <v>57</v>
      </c>
      <c r="E64" s="287" t="s">
        <v>25</v>
      </c>
      <c r="F64" s="289">
        <v>43677</v>
      </c>
      <c r="G64" s="290" t="s">
        <v>436</v>
      </c>
      <c r="H64" s="290" t="s">
        <v>810</v>
      </c>
      <c r="I64" s="291">
        <v>9</v>
      </c>
      <c r="J64" s="291">
        <v>3</v>
      </c>
      <c r="K64" s="290" t="s">
        <v>438</v>
      </c>
      <c r="L64" s="324">
        <v>20.9</v>
      </c>
      <c r="M64" s="325" t="s">
        <v>811</v>
      </c>
      <c r="N64" s="325" t="s">
        <v>812</v>
      </c>
      <c r="O64" s="287"/>
      <c r="P64" s="287"/>
    </row>
    <row r="65" spans="1:16" ht="15">
      <c r="A65" s="247" t="s">
        <v>176</v>
      </c>
      <c r="B65" s="247" t="s">
        <v>813</v>
      </c>
      <c r="C65" s="287" t="s">
        <v>814</v>
      </c>
      <c r="D65" s="305">
        <v>1</v>
      </c>
      <c r="E65" s="287" t="s">
        <v>27</v>
      </c>
      <c r="F65" s="289">
        <v>43677</v>
      </c>
      <c r="G65" s="290" t="s">
        <v>579</v>
      </c>
      <c r="H65" s="290" t="s">
        <v>453</v>
      </c>
      <c r="I65" s="291">
        <v>6.2397399999999997E-3</v>
      </c>
      <c r="J65" s="291">
        <v>4</v>
      </c>
      <c r="K65" s="290" t="s">
        <v>815</v>
      </c>
      <c r="L65" s="324">
        <v>30.45</v>
      </c>
      <c r="M65" s="325" t="s">
        <v>454</v>
      </c>
      <c r="N65" s="325" t="s">
        <v>455</v>
      </c>
      <c r="O65" s="287"/>
      <c r="P65" s="287"/>
    </row>
    <row r="66" spans="1:16" ht="15">
      <c r="A66" s="247" t="s">
        <v>176</v>
      </c>
      <c r="B66" s="247" t="s">
        <v>816</v>
      </c>
      <c r="C66" s="287" t="s">
        <v>817</v>
      </c>
      <c r="D66" s="305">
        <v>2</v>
      </c>
      <c r="E66" s="287" t="s">
        <v>27</v>
      </c>
      <c r="F66" s="289">
        <v>43677</v>
      </c>
      <c r="G66" s="290" t="s">
        <v>579</v>
      </c>
      <c r="H66" s="290" t="s">
        <v>461</v>
      </c>
      <c r="I66" s="291">
        <v>-2.727591E-2</v>
      </c>
      <c r="J66" s="291">
        <v>3</v>
      </c>
      <c r="K66" s="290" t="s">
        <v>815</v>
      </c>
      <c r="L66" s="324">
        <v>85.79</v>
      </c>
      <c r="M66" s="325" t="s">
        <v>462</v>
      </c>
      <c r="N66" s="325" t="s">
        <v>463</v>
      </c>
      <c r="O66" s="287"/>
      <c r="P66" s="287"/>
    </row>
    <row r="67" spans="1:16" ht="15">
      <c r="A67" s="247" t="s">
        <v>176</v>
      </c>
      <c r="B67" s="247" t="s">
        <v>818</v>
      </c>
      <c r="C67" s="287" t="s">
        <v>819</v>
      </c>
      <c r="D67" s="305">
        <v>3</v>
      </c>
      <c r="E67" s="287" t="s">
        <v>27</v>
      </c>
      <c r="F67" s="289">
        <v>43677</v>
      </c>
      <c r="G67" s="290" t="s">
        <v>579</v>
      </c>
      <c r="H67" s="290" t="s">
        <v>489</v>
      </c>
      <c r="I67" s="291">
        <v>-5.00089E-3</v>
      </c>
      <c r="J67" s="291">
        <v>24</v>
      </c>
      <c r="K67" s="290" t="s">
        <v>815</v>
      </c>
      <c r="L67" s="324">
        <v>55.99</v>
      </c>
      <c r="M67" s="325" t="s">
        <v>490</v>
      </c>
      <c r="N67" s="325" t="s">
        <v>491</v>
      </c>
      <c r="O67" s="287"/>
      <c r="P67" s="287"/>
    </row>
    <row r="68" spans="1:16" ht="15">
      <c r="A68" s="247" t="s">
        <v>7348</v>
      </c>
      <c r="B68" s="247" t="s">
        <v>7349</v>
      </c>
      <c r="C68" s="287" t="s">
        <v>821</v>
      </c>
      <c r="D68" s="305">
        <v>4</v>
      </c>
      <c r="E68" s="287" t="s">
        <v>27</v>
      </c>
      <c r="F68" s="289">
        <v>43677</v>
      </c>
      <c r="G68" s="290" t="s">
        <v>579</v>
      </c>
      <c r="H68" s="290" t="s">
        <v>7350</v>
      </c>
      <c r="I68" s="291">
        <v>-1.6291070000000001E-2</v>
      </c>
      <c r="J68" s="291">
        <v>1</v>
      </c>
      <c r="K68" s="290" t="s">
        <v>815</v>
      </c>
      <c r="L68" s="324">
        <v>73.66</v>
      </c>
      <c r="M68" s="325" t="s">
        <v>7351</v>
      </c>
      <c r="N68" s="325" t="s">
        <v>7352</v>
      </c>
      <c r="O68" s="287"/>
      <c r="P68" s="287"/>
    </row>
    <row r="69" spans="1:16" ht="15">
      <c r="A69" s="247" t="s">
        <v>176</v>
      </c>
      <c r="B69" s="247" t="s">
        <v>820</v>
      </c>
      <c r="C69" s="287" t="s">
        <v>826</v>
      </c>
      <c r="D69" s="305">
        <v>5</v>
      </c>
      <c r="E69" s="287" t="s">
        <v>27</v>
      </c>
      <c r="F69" s="289">
        <v>43677</v>
      </c>
      <c r="G69" s="290" t="s">
        <v>579</v>
      </c>
      <c r="H69" s="290" t="s">
        <v>822</v>
      </c>
      <c r="I69" s="291">
        <v>-1.6380019999999999E-2</v>
      </c>
      <c r="J69" s="291">
        <v>6</v>
      </c>
      <c r="K69" s="290" t="s">
        <v>815</v>
      </c>
      <c r="L69" s="324">
        <v>24.42</v>
      </c>
      <c r="M69" s="325" t="s">
        <v>823</v>
      </c>
      <c r="N69" s="325" t="s">
        <v>824</v>
      </c>
      <c r="O69" s="287"/>
      <c r="P69" s="287"/>
    </row>
    <row r="70" spans="1:16" ht="15">
      <c r="A70" s="247" t="s">
        <v>176</v>
      </c>
      <c r="B70" s="247" t="s">
        <v>825</v>
      </c>
      <c r="C70" s="287" t="s">
        <v>832</v>
      </c>
      <c r="D70" s="305">
        <v>6</v>
      </c>
      <c r="E70" s="287" t="s">
        <v>27</v>
      </c>
      <c r="F70" s="289">
        <v>43677</v>
      </c>
      <c r="G70" s="290" t="s">
        <v>579</v>
      </c>
      <c r="H70" s="290" t="s">
        <v>827</v>
      </c>
      <c r="I70" s="291">
        <v>-6.4033000000000004E-4</v>
      </c>
      <c r="J70" s="291">
        <v>63</v>
      </c>
      <c r="K70" s="290" t="s">
        <v>815</v>
      </c>
      <c r="L70" s="324">
        <v>156.16999999999999</v>
      </c>
      <c r="M70" s="325" t="s">
        <v>828</v>
      </c>
      <c r="N70" s="325" t="s">
        <v>829</v>
      </c>
      <c r="O70" s="287"/>
      <c r="P70" s="287"/>
    </row>
    <row r="71" spans="1:16" ht="15">
      <c r="A71" s="247" t="s">
        <v>7353</v>
      </c>
      <c r="B71" s="247" t="s">
        <v>7354</v>
      </c>
      <c r="C71" s="287" t="s">
        <v>837</v>
      </c>
      <c r="D71" s="305">
        <v>7</v>
      </c>
      <c r="E71" s="287" t="s">
        <v>27</v>
      </c>
      <c r="F71" s="289">
        <v>43677</v>
      </c>
      <c r="G71" s="290" t="s">
        <v>579</v>
      </c>
      <c r="H71" s="290" t="s">
        <v>2540</v>
      </c>
      <c r="I71" s="291">
        <v>-7.8754299999999992E-3</v>
      </c>
      <c r="J71" s="291">
        <v>6</v>
      </c>
      <c r="K71" s="290" t="s">
        <v>815</v>
      </c>
      <c r="L71" s="324">
        <v>55.87</v>
      </c>
      <c r="M71" s="325" t="s">
        <v>2541</v>
      </c>
      <c r="N71" s="325" t="s">
        <v>2542</v>
      </c>
      <c r="O71" s="287"/>
      <c r="P71" s="287"/>
    </row>
    <row r="72" spans="1:16" ht="15">
      <c r="A72" s="247" t="s">
        <v>7355</v>
      </c>
      <c r="B72" s="247" t="s">
        <v>7356</v>
      </c>
      <c r="C72" s="287" t="s">
        <v>842</v>
      </c>
      <c r="D72" s="305">
        <v>8</v>
      </c>
      <c r="E72" s="287" t="s">
        <v>27</v>
      </c>
      <c r="F72" s="289">
        <v>43677</v>
      </c>
      <c r="G72" s="290" t="s">
        <v>579</v>
      </c>
      <c r="H72" s="290" t="s">
        <v>3790</v>
      </c>
      <c r="I72" s="291">
        <v>2.8427700000000001E-3</v>
      </c>
      <c r="J72" s="291">
        <v>6</v>
      </c>
      <c r="K72" s="290" t="s">
        <v>815</v>
      </c>
      <c r="L72" s="324">
        <v>45.73</v>
      </c>
      <c r="M72" s="325" t="s">
        <v>3791</v>
      </c>
      <c r="N72" s="325" t="s">
        <v>3792</v>
      </c>
      <c r="O72" s="287"/>
      <c r="P72" s="287"/>
    </row>
    <row r="73" spans="1:16" ht="15">
      <c r="A73" s="247" t="s">
        <v>176</v>
      </c>
      <c r="B73" s="247" t="s">
        <v>836</v>
      </c>
      <c r="C73" s="287" t="s">
        <v>847</v>
      </c>
      <c r="D73" s="305">
        <v>9</v>
      </c>
      <c r="E73" s="287" t="s">
        <v>27</v>
      </c>
      <c r="F73" s="289">
        <v>43677</v>
      </c>
      <c r="G73" s="290" t="s">
        <v>579</v>
      </c>
      <c r="H73" s="290" t="s">
        <v>838</v>
      </c>
      <c r="I73" s="291">
        <v>-0.62117451999999995</v>
      </c>
      <c r="J73" s="291">
        <v>6</v>
      </c>
      <c r="K73" s="290" t="s">
        <v>815</v>
      </c>
      <c r="L73" s="324">
        <v>12.09</v>
      </c>
      <c r="M73" s="325" t="s">
        <v>839</v>
      </c>
      <c r="N73" s="325" t="s">
        <v>840</v>
      </c>
      <c r="O73" s="287"/>
      <c r="P73" s="287"/>
    </row>
    <row r="74" spans="1:16" ht="15">
      <c r="A74" s="247" t="s">
        <v>176</v>
      </c>
      <c r="B74" s="247" t="s">
        <v>841</v>
      </c>
      <c r="C74" s="287" t="s">
        <v>852</v>
      </c>
      <c r="D74" s="305">
        <v>10</v>
      </c>
      <c r="E74" s="287" t="s">
        <v>27</v>
      </c>
      <c r="F74" s="289">
        <v>43677</v>
      </c>
      <c r="G74" s="290" t="s">
        <v>579</v>
      </c>
      <c r="H74" s="290" t="s">
        <v>843</v>
      </c>
      <c r="I74" s="291">
        <v>1.1300640000000001E-2</v>
      </c>
      <c r="J74" s="291">
        <v>6</v>
      </c>
      <c r="K74" s="290" t="s">
        <v>815</v>
      </c>
      <c r="L74" s="324">
        <v>795.53</v>
      </c>
      <c r="M74" s="325" t="s">
        <v>844</v>
      </c>
      <c r="N74" s="325" t="s">
        <v>845</v>
      </c>
      <c r="O74" s="287"/>
      <c r="P74" s="287"/>
    </row>
    <row r="75" spans="1:16" ht="15">
      <c r="A75" s="247" t="s">
        <v>176</v>
      </c>
      <c r="B75" s="247" t="s">
        <v>846</v>
      </c>
      <c r="C75" s="287" t="s">
        <v>858</v>
      </c>
      <c r="D75" s="305">
        <v>11</v>
      </c>
      <c r="E75" s="287" t="s">
        <v>27</v>
      </c>
      <c r="F75" s="289">
        <v>43677</v>
      </c>
      <c r="G75" s="290" t="s">
        <v>579</v>
      </c>
      <c r="H75" s="290" t="s">
        <v>848</v>
      </c>
      <c r="I75" s="291">
        <v>-0.21389831000000001</v>
      </c>
      <c r="J75" s="291">
        <v>2</v>
      </c>
      <c r="K75" s="290" t="s">
        <v>815</v>
      </c>
      <c r="L75" s="324">
        <v>29.5</v>
      </c>
      <c r="M75" s="325" t="s">
        <v>849</v>
      </c>
      <c r="N75" s="325" t="s">
        <v>850</v>
      </c>
      <c r="O75" s="287"/>
      <c r="P75" s="287"/>
    </row>
    <row r="76" spans="1:16" ht="15">
      <c r="A76" s="247" t="s">
        <v>176</v>
      </c>
      <c r="B76" s="247" t="s">
        <v>851</v>
      </c>
      <c r="C76" s="287" t="s">
        <v>863</v>
      </c>
      <c r="D76" s="305">
        <v>12</v>
      </c>
      <c r="E76" s="287" t="s">
        <v>27</v>
      </c>
      <c r="F76" s="289">
        <v>43677</v>
      </c>
      <c r="G76" s="290" t="s">
        <v>579</v>
      </c>
      <c r="H76" s="290" t="s">
        <v>853</v>
      </c>
      <c r="I76" s="291">
        <v>-0.14207148999999999</v>
      </c>
      <c r="J76" s="291">
        <v>30</v>
      </c>
      <c r="K76" s="290" t="s">
        <v>815</v>
      </c>
      <c r="L76" s="324">
        <v>10.91</v>
      </c>
      <c r="M76" s="325" t="s">
        <v>854</v>
      </c>
      <c r="N76" s="325" t="s">
        <v>855</v>
      </c>
      <c r="O76" s="287"/>
      <c r="P76" s="287"/>
    </row>
    <row r="77" spans="1:16" ht="15">
      <c r="A77" s="247" t="s">
        <v>176</v>
      </c>
      <c r="B77" s="247" t="s">
        <v>862</v>
      </c>
      <c r="C77" s="287" t="s">
        <v>868</v>
      </c>
      <c r="D77" s="305">
        <v>13</v>
      </c>
      <c r="E77" s="287" t="s">
        <v>27</v>
      </c>
      <c r="F77" s="289">
        <v>43677</v>
      </c>
      <c r="G77" s="290" t="s">
        <v>579</v>
      </c>
      <c r="H77" s="290" t="s">
        <v>864</v>
      </c>
      <c r="I77" s="291">
        <v>-8.5583099999999995E-2</v>
      </c>
      <c r="J77" s="291">
        <v>24</v>
      </c>
      <c r="K77" s="290" t="s">
        <v>815</v>
      </c>
      <c r="L77" s="324">
        <v>54.45</v>
      </c>
      <c r="M77" s="325" t="s">
        <v>865</v>
      </c>
      <c r="N77" s="325" t="s">
        <v>866</v>
      </c>
      <c r="O77" s="287"/>
      <c r="P77" s="287"/>
    </row>
    <row r="78" spans="1:16" ht="15">
      <c r="A78" s="247" t="s">
        <v>176</v>
      </c>
      <c r="B78" s="247" t="s">
        <v>867</v>
      </c>
      <c r="C78" s="287" t="s">
        <v>873</v>
      </c>
      <c r="D78" s="305">
        <v>14</v>
      </c>
      <c r="E78" s="287" t="s">
        <v>27</v>
      </c>
      <c r="F78" s="289">
        <v>43677</v>
      </c>
      <c r="G78" s="290" t="s">
        <v>579</v>
      </c>
      <c r="H78" s="290" t="s">
        <v>869</v>
      </c>
      <c r="I78" s="291">
        <v>9.5312999999999995E-3</v>
      </c>
      <c r="J78" s="291">
        <v>6</v>
      </c>
      <c r="K78" s="290" t="s">
        <v>815</v>
      </c>
      <c r="L78" s="324">
        <v>114.36</v>
      </c>
      <c r="M78" s="325" t="s">
        <v>870</v>
      </c>
      <c r="N78" s="325" t="s">
        <v>871</v>
      </c>
      <c r="O78" s="287"/>
      <c r="P78" s="287"/>
    </row>
    <row r="79" spans="1:16" ht="15">
      <c r="A79" s="247" t="s">
        <v>176</v>
      </c>
      <c r="B79" s="247" t="s">
        <v>872</v>
      </c>
      <c r="C79" s="287" t="s">
        <v>878</v>
      </c>
      <c r="D79" s="305">
        <v>15</v>
      </c>
      <c r="E79" s="287" t="s">
        <v>27</v>
      </c>
      <c r="F79" s="289">
        <v>43677</v>
      </c>
      <c r="G79" s="290" t="s">
        <v>579</v>
      </c>
      <c r="H79" s="290" t="s">
        <v>874</v>
      </c>
      <c r="I79" s="291">
        <v>3.54E-6</v>
      </c>
      <c r="J79" s="291">
        <v>12</v>
      </c>
      <c r="K79" s="290" t="s">
        <v>815</v>
      </c>
      <c r="L79" s="324">
        <v>28.24</v>
      </c>
      <c r="M79" s="325" t="s">
        <v>875</v>
      </c>
      <c r="N79" s="325" t="s">
        <v>876</v>
      </c>
      <c r="O79" s="287"/>
      <c r="P79" s="287"/>
    </row>
    <row r="80" spans="1:16" ht="15">
      <c r="A80" s="247" t="s">
        <v>176</v>
      </c>
      <c r="B80" s="247" t="s">
        <v>877</v>
      </c>
      <c r="C80" s="287" t="s">
        <v>884</v>
      </c>
      <c r="D80" s="305">
        <v>16</v>
      </c>
      <c r="E80" s="287" t="s">
        <v>27</v>
      </c>
      <c r="F80" s="289">
        <v>43677</v>
      </c>
      <c r="G80" s="290" t="s">
        <v>579</v>
      </c>
      <c r="H80" s="290" t="s">
        <v>879</v>
      </c>
      <c r="I80" s="291">
        <v>-6.1228499999999998E-2</v>
      </c>
      <c r="J80" s="291">
        <v>5</v>
      </c>
      <c r="K80" s="290" t="s">
        <v>815</v>
      </c>
      <c r="L80" s="324">
        <v>101.75</v>
      </c>
      <c r="M80" s="325" t="s">
        <v>880</v>
      </c>
      <c r="N80" s="325" t="s">
        <v>881</v>
      </c>
      <c r="O80" s="287"/>
      <c r="P80" s="287"/>
    </row>
    <row r="81" spans="1:16" ht="15">
      <c r="A81" s="247" t="s">
        <v>176</v>
      </c>
      <c r="B81" s="247" t="s">
        <v>885</v>
      </c>
      <c r="C81" s="287" t="s">
        <v>886</v>
      </c>
      <c r="D81" s="305">
        <v>17</v>
      </c>
      <c r="E81" s="287" t="s">
        <v>27</v>
      </c>
      <c r="F81" s="289">
        <v>43677</v>
      </c>
      <c r="G81" s="290" t="s">
        <v>579</v>
      </c>
      <c r="H81" s="290" t="s">
        <v>887</v>
      </c>
      <c r="I81" s="291">
        <v>-1.1671590000000001E-2</v>
      </c>
      <c r="J81" s="291">
        <v>6</v>
      </c>
      <c r="K81" s="290" t="s">
        <v>815</v>
      </c>
      <c r="L81" s="324">
        <v>74.540000000000006</v>
      </c>
      <c r="M81" s="325" t="s">
        <v>888</v>
      </c>
      <c r="N81" s="325" t="s">
        <v>889</v>
      </c>
      <c r="O81" s="287"/>
      <c r="P81" s="287"/>
    </row>
    <row r="82" spans="1:16" ht="15">
      <c r="A82" s="247" t="s">
        <v>176</v>
      </c>
      <c r="B82" s="247" t="s">
        <v>890</v>
      </c>
      <c r="C82" s="287" t="s">
        <v>891</v>
      </c>
      <c r="D82" s="305">
        <v>18</v>
      </c>
      <c r="E82" s="287" t="s">
        <v>27</v>
      </c>
      <c r="F82" s="289">
        <v>43677</v>
      </c>
      <c r="G82" s="290" t="s">
        <v>579</v>
      </c>
      <c r="H82" s="290" t="s">
        <v>563</v>
      </c>
      <c r="I82" s="291">
        <v>-2.5307349999999999E-2</v>
      </c>
      <c r="J82" s="291">
        <v>3</v>
      </c>
      <c r="K82" s="290" t="s">
        <v>815</v>
      </c>
      <c r="L82" s="324">
        <v>139.09</v>
      </c>
      <c r="M82" s="325" t="s">
        <v>564</v>
      </c>
      <c r="N82" s="325" t="s">
        <v>565</v>
      </c>
      <c r="O82" s="287"/>
      <c r="P82" s="287"/>
    </row>
    <row r="83" spans="1:16" ht="15">
      <c r="A83" s="247" t="s">
        <v>7357</v>
      </c>
      <c r="B83" s="247" t="s">
        <v>7358</v>
      </c>
      <c r="C83" s="287" t="s">
        <v>894</v>
      </c>
      <c r="D83" s="305">
        <v>19</v>
      </c>
      <c r="E83" s="287" t="s">
        <v>27</v>
      </c>
      <c r="F83" s="289">
        <v>43677</v>
      </c>
      <c r="G83" s="290" t="s">
        <v>579</v>
      </c>
      <c r="H83" s="290" t="s">
        <v>2577</v>
      </c>
      <c r="I83" s="291">
        <v>1.2079990000000001E-2</v>
      </c>
      <c r="J83" s="291">
        <v>2</v>
      </c>
      <c r="K83" s="290" t="s">
        <v>815</v>
      </c>
      <c r="L83" s="324">
        <v>170.53</v>
      </c>
      <c r="M83" s="325" t="s">
        <v>2578</v>
      </c>
      <c r="N83" s="325" t="s">
        <v>2579</v>
      </c>
      <c r="O83" s="287"/>
      <c r="P83" s="287"/>
    </row>
    <row r="84" spans="1:16" ht="15">
      <c r="A84" s="247" t="s">
        <v>176</v>
      </c>
      <c r="B84" s="247" t="s">
        <v>898</v>
      </c>
      <c r="C84" s="287" t="s">
        <v>899</v>
      </c>
      <c r="D84" s="305">
        <v>20</v>
      </c>
      <c r="E84" s="287" t="s">
        <v>27</v>
      </c>
      <c r="F84" s="289">
        <v>43677</v>
      </c>
      <c r="G84" s="290" t="s">
        <v>579</v>
      </c>
      <c r="H84" s="290" t="s">
        <v>900</v>
      </c>
      <c r="I84" s="291">
        <v>2.6900000000000001E-6</v>
      </c>
      <c r="J84" s="291">
        <v>5</v>
      </c>
      <c r="K84" s="290" t="s">
        <v>815</v>
      </c>
      <c r="L84" s="324">
        <v>37.200000000000003</v>
      </c>
      <c r="M84" s="325" t="s">
        <v>901</v>
      </c>
      <c r="N84" s="325" t="s">
        <v>902</v>
      </c>
      <c r="O84" s="287"/>
      <c r="P84" s="287"/>
    </row>
    <row r="85" spans="1:16" ht="15">
      <c r="A85" s="247" t="s">
        <v>176</v>
      </c>
      <c r="B85" s="247" t="s">
        <v>903</v>
      </c>
      <c r="C85" s="287" t="s">
        <v>904</v>
      </c>
      <c r="D85" s="305">
        <v>21</v>
      </c>
      <c r="E85" s="287" t="s">
        <v>27</v>
      </c>
      <c r="F85" s="289">
        <v>43677</v>
      </c>
      <c r="G85" s="290" t="s">
        <v>579</v>
      </c>
      <c r="H85" s="290" t="s">
        <v>905</v>
      </c>
      <c r="I85" s="291">
        <v>-0.23732057000000001</v>
      </c>
      <c r="J85" s="291">
        <v>19</v>
      </c>
      <c r="K85" s="290" t="s">
        <v>815</v>
      </c>
      <c r="L85" s="324">
        <v>10.45</v>
      </c>
      <c r="M85" s="325" t="s">
        <v>906</v>
      </c>
      <c r="N85" s="325" t="s">
        <v>907</v>
      </c>
      <c r="O85" s="287"/>
      <c r="P85" s="287"/>
    </row>
    <row r="86" spans="1:16" ht="15">
      <c r="A86" s="247" t="s">
        <v>176</v>
      </c>
      <c r="B86" s="247" t="s">
        <v>908</v>
      </c>
      <c r="C86" s="287" t="s">
        <v>909</v>
      </c>
      <c r="D86" s="305">
        <v>22</v>
      </c>
      <c r="E86" s="287" t="s">
        <v>27</v>
      </c>
      <c r="F86" s="289">
        <v>43677</v>
      </c>
      <c r="G86" s="290" t="s">
        <v>579</v>
      </c>
      <c r="H86" s="290" t="s">
        <v>612</v>
      </c>
      <c r="I86" s="291">
        <v>-1.3888889999999999E-2</v>
      </c>
      <c r="J86" s="291">
        <v>1</v>
      </c>
      <c r="K86" s="290" t="s">
        <v>815</v>
      </c>
      <c r="L86" s="324">
        <v>49.68</v>
      </c>
      <c r="M86" s="325" t="s">
        <v>613</v>
      </c>
      <c r="N86" s="325" t="s">
        <v>614</v>
      </c>
      <c r="O86" s="287"/>
      <c r="P86" s="287"/>
    </row>
    <row r="87" spans="1:16" ht="15">
      <c r="A87" s="247" t="s">
        <v>176</v>
      </c>
      <c r="B87" s="247" t="s">
        <v>910</v>
      </c>
      <c r="C87" s="287" t="s">
        <v>911</v>
      </c>
      <c r="D87" s="305">
        <v>23</v>
      </c>
      <c r="E87" s="287" t="s">
        <v>27</v>
      </c>
      <c r="F87" s="289">
        <v>43677</v>
      </c>
      <c r="G87" s="290" t="s">
        <v>579</v>
      </c>
      <c r="H87" s="290" t="s">
        <v>912</v>
      </c>
      <c r="I87" s="291">
        <v>-2.4676099999999999E-3</v>
      </c>
      <c r="J87" s="291">
        <v>49</v>
      </c>
      <c r="K87" s="290" t="s">
        <v>815</v>
      </c>
      <c r="L87" s="324">
        <v>64.84</v>
      </c>
      <c r="M87" s="325" t="s">
        <v>913</v>
      </c>
      <c r="N87" s="325" t="s">
        <v>914</v>
      </c>
      <c r="O87" s="287"/>
      <c r="P87" s="287"/>
    </row>
    <row r="88" spans="1:16" ht="15">
      <c r="A88" s="247" t="s">
        <v>176</v>
      </c>
      <c r="B88" s="247" t="s">
        <v>921</v>
      </c>
      <c r="C88" s="287" t="s">
        <v>917</v>
      </c>
      <c r="D88" s="305">
        <v>24</v>
      </c>
      <c r="E88" s="287" t="s">
        <v>27</v>
      </c>
      <c r="F88" s="289">
        <v>43677</v>
      </c>
      <c r="G88" s="290" t="s">
        <v>579</v>
      </c>
      <c r="H88" s="290" t="s">
        <v>923</v>
      </c>
      <c r="I88" s="291">
        <v>-2.1463400000000001E-3</v>
      </c>
      <c r="J88" s="291">
        <v>15</v>
      </c>
      <c r="K88" s="290" t="s">
        <v>815</v>
      </c>
      <c r="L88" s="324">
        <v>51.25</v>
      </c>
      <c r="M88" s="325" t="s">
        <v>924</v>
      </c>
      <c r="N88" s="325" t="s">
        <v>925</v>
      </c>
      <c r="O88" s="287"/>
      <c r="P88" s="287"/>
    </row>
    <row r="89" spans="1:16" ht="15">
      <c r="A89" s="247" t="s">
        <v>176</v>
      </c>
      <c r="B89" s="247" t="s">
        <v>926</v>
      </c>
      <c r="C89" s="287" t="s">
        <v>922</v>
      </c>
      <c r="D89" s="305">
        <v>25</v>
      </c>
      <c r="E89" s="287" t="s">
        <v>27</v>
      </c>
      <c r="F89" s="289">
        <v>43677</v>
      </c>
      <c r="G89" s="290" t="s">
        <v>579</v>
      </c>
      <c r="H89" s="290" t="s">
        <v>928</v>
      </c>
      <c r="I89" s="291">
        <v>7.7904100000000002E-3</v>
      </c>
      <c r="J89" s="291">
        <v>6</v>
      </c>
      <c r="K89" s="290" t="s">
        <v>815</v>
      </c>
      <c r="L89" s="324">
        <v>159.16999999999999</v>
      </c>
      <c r="M89" s="325" t="s">
        <v>929</v>
      </c>
      <c r="N89" s="325" t="s">
        <v>930</v>
      </c>
      <c r="O89" s="287"/>
      <c r="P89" s="287"/>
    </row>
    <row r="90" spans="1:16" ht="15">
      <c r="A90" s="247" t="s">
        <v>176</v>
      </c>
      <c r="B90" s="247" t="s">
        <v>931</v>
      </c>
      <c r="C90" s="287" t="s">
        <v>927</v>
      </c>
      <c r="D90" s="305">
        <v>26</v>
      </c>
      <c r="E90" s="287" t="s">
        <v>27</v>
      </c>
      <c r="F90" s="289">
        <v>43677</v>
      </c>
      <c r="G90" s="290" t="s">
        <v>579</v>
      </c>
      <c r="H90" s="290" t="s">
        <v>933</v>
      </c>
      <c r="I90" s="291">
        <v>4.69E-6</v>
      </c>
      <c r="J90" s="291">
        <v>7</v>
      </c>
      <c r="K90" s="290" t="s">
        <v>815</v>
      </c>
      <c r="L90" s="324">
        <v>21.33</v>
      </c>
      <c r="M90" s="325" t="s">
        <v>934</v>
      </c>
      <c r="N90" s="325" t="s">
        <v>935</v>
      </c>
      <c r="O90" s="287"/>
      <c r="P90" s="287"/>
    </row>
    <row r="91" spans="1:16" ht="15">
      <c r="A91" s="247" t="s">
        <v>176</v>
      </c>
      <c r="B91" s="247" t="s">
        <v>936</v>
      </c>
      <c r="C91" s="287" t="s">
        <v>932</v>
      </c>
      <c r="D91" s="305">
        <v>27</v>
      </c>
      <c r="E91" s="287" t="s">
        <v>27</v>
      </c>
      <c r="F91" s="289">
        <v>43677</v>
      </c>
      <c r="G91" s="290" t="s">
        <v>579</v>
      </c>
      <c r="H91" s="290" t="s">
        <v>938</v>
      </c>
      <c r="I91" s="291">
        <v>-0.26116837999999998</v>
      </c>
      <c r="J91" s="291">
        <v>6</v>
      </c>
      <c r="K91" s="290" t="s">
        <v>815</v>
      </c>
      <c r="L91" s="324">
        <v>32.01</v>
      </c>
      <c r="M91" s="325" t="s">
        <v>939</v>
      </c>
      <c r="N91" s="325" t="s">
        <v>940</v>
      </c>
      <c r="O91" s="287"/>
      <c r="P91" s="287"/>
    </row>
    <row r="92" spans="1:16" ht="15">
      <c r="A92" s="247" t="s">
        <v>176</v>
      </c>
      <c r="B92" s="247" t="s">
        <v>941</v>
      </c>
      <c r="C92" s="287" t="s">
        <v>937</v>
      </c>
      <c r="D92" s="305">
        <v>28</v>
      </c>
      <c r="E92" s="287" t="s">
        <v>27</v>
      </c>
      <c r="F92" s="289">
        <v>43677</v>
      </c>
      <c r="G92" s="290" t="s">
        <v>579</v>
      </c>
      <c r="H92" s="290" t="s">
        <v>644</v>
      </c>
      <c r="I92" s="291">
        <v>1.099267E-2</v>
      </c>
      <c r="J92" s="291">
        <v>1</v>
      </c>
      <c r="K92" s="290" t="s">
        <v>815</v>
      </c>
      <c r="L92" s="324">
        <v>30.02</v>
      </c>
      <c r="M92" s="325" t="s">
        <v>645</v>
      </c>
      <c r="N92" s="325" t="s">
        <v>646</v>
      </c>
      <c r="O92" s="287"/>
      <c r="P92" s="287"/>
    </row>
    <row r="93" spans="1:16" ht="15">
      <c r="A93" s="247" t="s">
        <v>176</v>
      </c>
      <c r="B93" s="247" t="s">
        <v>943</v>
      </c>
      <c r="C93" s="287" t="s">
        <v>942</v>
      </c>
      <c r="D93" s="305">
        <v>29</v>
      </c>
      <c r="E93" s="287" t="s">
        <v>27</v>
      </c>
      <c r="F93" s="289">
        <v>43677</v>
      </c>
      <c r="G93" s="290" t="s">
        <v>579</v>
      </c>
      <c r="H93" s="290" t="s">
        <v>945</v>
      </c>
      <c r="I93" s="291">
        <v>-0.60117547999999998</v>
      </c>
      <c r="J93" s="291">
        <v>42</v>
      </c>
      <c r="K93" s="290" t="s">
        <v>815</v>
      </c>
      <c r="L93" s="324">
        <v>23.82</v>
      </c>
      <c r="M93" s="325" t="s">
        <v>946</v>
      </c>
      <c r="N93" s="325" t="s">
        <v>947</v>
      </c>
      <c r="O93" s="287"/>
      <c r="P93" s="287"/>
    </row>
    <row r="94" spans="1:16" ht="15">
      <c r="A94" s="247" t="s">
        <v>176</v>
      </c>
      <c r="B94" s="247" t="s">
        <v>954</v>
      </c>
      <c r="C94" s="287" t="s">
        <v>944</v>
      </c>
      <c r="D94" s="305">
        <v>30</v>
      </c>
      <c r="E94" s="287" t="s">
        <v>27</v>
      </c>
      <c r="F94" s="289">
        <v>43677</v>
      </c>
      <c r="G94" s="290" t="s">
        <v>579</v>
      </c>
      <c r="H94" s="290" t="s">
        <v>956</v>
      </c>
      <c r="I94" s="291">
        <v>8.1736299999999994E-3</v>
      </c>
      <c r="J94" s="291">
        <v>7</v>
      </c>
      <c r="K94" s="290" t="s">
        <v>815</v>
      </c>
      <c r="L94" s="324">
        <v>322.99</v>
      </c>
      <c r="M94" s="325" t="s">
        <v>957</v>
      </c>
      <c r="N94" s="325" t="s">
        <v>958</v>
      </c>
      <c r="O94" s="287"/>
      <c r="P94" s="287"/>
    </row>
    <row r="95" spans="1:16" ht="15">
      <c r="A95" s="247" t="s">
        <v>176</v>
      </c>
      <c r="B95" s="247" t="s">
        <v>959</v>
      </c>
      <c r="C95" s="287" t="s">
        <v>950</v>
      </c>
      <c r="D95" s="305">
        <v>31</v>
      </c>
      <c r="E95" s="287" t="s">
        <v>27</v>
      </c>
      <c r="F95" s="289">
        <v>43677</v>
      </c>
      <c r="G95" s="290" t="s">
        <v>579</v>
      </c>
      <c r="H95" s="290" t="s">
        <v>961</v>
      </c>
      <c r="I95" s="291">
        <v>-1.0190274800000001</v>
      </c>
      <c r="J95" s="291">
        <v>9</v>
      </c>
      <c r="K95" s="290" t="s">
        <v>815</v>
      </c>
      <c r="L95" s="324">
        <v>14.19</v>
      </c>
      <c r="M95" s="325" t="s">
        <v>962</v>
      </c>
      <c r="N95" s="325" t="s">
        <v>963</v>
      </c>
      <c r="O95" s="287"/>
      <c r="P95" s="287"/>
    </row>
    <row r="96" spans="1:16" ht="15">
      <c r="A96" s="247" t="s">
        <v>176</v>
      </c>
      <c r="B96" s="247" t="s">
        <v>964</v>
      </c>
      <c r="C96" s="287" t="s">
        <v>955</v>
      </c>
      <c r="D96" s="305">
        <v>32</v>
      </c>
      <c r="E96" s="287" t="s">
        <v>27</v>
      </c>
      <c r="F96" s="289">
        <v>43677</v>
      </c>
      <c r="G96" s="290" t="s">
        <v>579</v>
      </c>
      <c r="H96" s="290" t="s">
        <v>966</v>
      </c>
      <c r="I96" s="291">
        <v>-3.5596899999999999E-3</v>
      </c>
      <c r="J96" s="291">
        <v>3</v>
      </c>
      <c r="K96" s="290" t="s">
        <v>815</v>
      </c>
      <c r="L96" s="324">
        <v>36.520000000000003</v>
      </c>
      <c r="M96" s="325" t="s">
        <v>967</v>
      </c>
      <c r="N96" s="325" t="s">
        <v>968</v>
      </c>
      <c r="O96" s="287"/>
      <c r="P96" s="287"/>
    </row>
    <row r="97" spans="1:16" ht="15">
      <c r="A97" s="247" t="s">
        <v>7359</v>
      </c>
      <c r="B97" s="247" t="s">
        <v>7360</v>
      </c>
      <c r="C97" s="287" t="s">
        <v>960</v>
      </c>
      <c r="D97" s="305">
        <v>33</v>
      </c>
      <c r="E97" s="287" t="s">
        <v>27</v>
      </c>
      <c r="F97" s="289">
        <v>43677</v>
      </c>
      <c r="G97" s="290" t="s">
        <v>579</v>
      </c>
      <c r="H97" s="290" t="s">
        <v>3107</v>
      </c>
      <c r="I97" s="291">
        <v>-2.2036469999999999E-2</v>
      </c>
      <c r="J97" s="291">
        <v>30</v>
      </c>
      <c r="K97" s="290" t="s">
        <v>815</v>
      </c>
      <c r="L97" s="324">
        <v>13.16</v>
      </c>
      <c r="M97" s="325" t="s">
        <v>3108</v>
      </c>
      <c r="N97" s="325" t="s">
        <v>3109</v>
      </c>
      <c r="O97" s="287"/>
      <c r="P97" s="287"/>
    </row>
    <row r="98" spans="1:16" ht="15">
      <c r="A98" s="247" t="s">
        <v>176</v>
      </c>
      <c r="B98" s="247" t="s">
        <v>969</v>
      </c>
      <c r="C98" s="287" t="s">
        <v>965</v>
      </c>
      <c r="D98" s="305">
        <v>34</v>
      </c>
      <c r="E98" s="287" t="s">
        <v>27</v>
      </c>
      <c r="F98" s="289">
        <v>43677</v>
      </c>
      <c r="G98" s="290" t="s">
        <v>579</v>
      </c>
      <c r="H98" s="290" t="s">
        <v>971</v>
      </c>
      <c r="I98" s="291">
        <v>7.43E-6</v>
      </c>
      <c r="J98" s="291">
        <v>12</v>
      </c>
      <c r="K98" s="290" t="s">
        <v>815</v>
      </c>
      <c r="L98" s="324">
        <v>13.46</v>
      </c>
      <c r="M98" s="325" t="s">
        <v>972</v>
      </c>
      <c r="N98" s="325" t="s">
        <v>973</v>
      </c>
      <c r="O98" s="287"/>
      <c r="P98" s="287"/>
    </row>
    <row r="99" spans="1:16" ht="15">
      <c r="A99" s="247" t="s">
        <v>176</v>
      </c>
      <c r="B99" s="247" t="s">
        <v>974</v>
      </c>
      <c r="C99" s="287" t="s">
        <v>970</v>
      </c>
      <c r="D99" s="305">
        <v>35</v>
      </c>
      <c r="E99" s="287" t="s">
        <v>27</v>
      </c>
      <c r="F99" s="289">
        <v>43677</v>
      </c>
      <c r="G99" s="290" t="s">
        <v>579</v>
      </c>
      <c r="H99" s="290" t="s">
        <v>976</v>
      </c>
      <c r="I99" s="291">
        <v>1.0441229999999999E-2</v>
      </c>
      <c r="J99" s="291">
        <v>9</v>
      </c>
      <c r="K99" s="290" t="s">
        <v>815</v>
      </c>
      <c r="L99" s="324">
        <v>29.69</v>
      </c>
      <c r="M99" s="325" t="s">
        <v>977</v>
      </c>
      <c r="N99" s="325" t="s">
        <v>978</v>
      </c>
      <c r="O99" s="287"/>
      <c r="P99" s="287"/>
    </row>
    <row r="100" spans="1:16" ht="15">
      <c r="A100" s="247" t="s">
        <v>176</v>
      </c>
      <c r="B100" s="247" t="s">
        <v>979</v>
      </c>
      <c r="C100" s="287" t="s">
        <v>975</v>
      </c>
      <c r="D100" s="305">
        <v>36</v>
      </c>
      <c r="E100" s="287" t="s">
        <v>27</v>
      </c>
      <c r="F100" s="289">
        <v>43677</v>
      </c>
      <c r="G100" s="290" t="s">
        <v>579</v>
      </c>
      <c r="H100" s="290" t="s">
        <v>981</v>
      </c>
      <c r="I100" s="291">
        <v>-8.831522E-2</v>
      </c>
      <c r="J100" s="291">
        <v>6</v>
      </c>
      <c r="K100" s="290" t="s">
        <v>815</v>
      </c>
      <c r="L100" s="324">
        <v>22.08</v>
      </c>
      <c r="M100" s="325" t="s">
        <v>982</v>
      </c>
      <c r="N100" s="325" t="s">
        <v>983</v>
      </c>
      <c r="O100" s="287"/>
      <c r="P100" s="287"/>
    </row>
    <row r="101" spans="1:16" ht="15">
      <c r="A101" s="247" t="s">
        <v>176</v>
      </c>
      <c r="B101" s="247" t="s">
        <v>984</v>
      </c>
      <c r="C101" s="287" t="s">
        <v>980</v>
      </c>
      <c r="D101" s="305">
        <v>37</v>
      </c>
      <c r="E101" s="287" t="s">
        <v>27</v>
      </c>
      <c r="F101" s="289">
        <v>43677</v>
      </c>
      <c r="G101" s="290" t="s">
        <v>579</v>
      </c>
      <c r="H101" s="290" t="s">
        <v>986</v>
      </c>
      <c r="I101" s="291">
        <v>4.6860399999999998E-3</v>
      </c>
      <c r="J101" s="291">
        <v>11</v>
      </c>
      <c r="K101" s="290" t="s">
        <v>815</v>
      </c>
      <c r="L101" s="324">
        <v>245.41</v>
      </c>
      <c r="M101" s="325" t="s">
        <v>987</v>
      </c>
      <c r="N101" s="325" t="s">
        <v>988</v>
      </c>
      <c r="O101" s="287"/>
      <c r="P101" s="287"/>
    </row>
    <row r="102" spans="1:16" ht="15">
      <c r="A102" s="247" t="s">
        <v>176</v>
      </c>
      <c r="B102" s="247" t="s">
        <v>989</v>
      </c>
      <c r="C102" s="287" t="s">
        <v>985</v>
      </c>
      <c r="D102" s="305">
        <v>38</v>
      </c>
      <c r="E102" s="287" t="s">
        <v>27</v>
      </c>
      <c r="F102" s="289">
        <v>43677</v>
      </c>
      <c r="G102" s="290" t="s">
        <v>579</v>
      </c>
      <c r="H102" s="290" t="s">
        <v>991</v>
      </c>
      <c r="I102" s="291">
        <v>9.8381900000000001E-3</v>
      </c>
      <c r="J102" s="291">
        <v>7</v>
      </c>
      <c r="K102" s="290" t="s">
        <v>815</v>
      </c>
      <c r="L102" s="324">
        <v>154.5</v>
      </c>
      <c r="M102" s="325" t="s">
        <v>992</v>
      </c>
      <c r="N102" s="325" t="s">
        <v>993</v>
      </c>
      <c r="O102" s="287"/>
      <c r="P102" s="287"/>
    </row>
    <row r="103" spans="1:16" ht="15">
      <c r="A103" s="247" t="s">
        <v>176</v>
      </c>
      <c r="B103" s="247" t="s">
        <v>994</v>
      </c>
      <c r="C103" s="287" t="s">
        <v>990</v>
      </c>
      <c r="D103" s="305">
        <v>39</v>
      </c>
      <c r="E103" s="287" t="s">
        <v>27</v>
      </c>
      <c r="F103" s="289">
        <v>43677</v>
      </c>
      <c r="G103" s="290" t="s">
        <v>579</v>
      </c>
      <c r="H103" s="290" t="s">
        <v>996</v>
      </c>
      <c r="I103" s="291">
        <v>1.3914699999999999E-3</v>
      </c>
      <c r="J103" s="291">
        <v>7</v>
      </c>
      <c r="K103" s="290" t="s">
        <v>815</v>
      </c>
      <c r="L103" s="324">
        <v>21.56</v>
      </c>
      <c r="M103" s="325" t="s">
        <v>997</v>
      </c>
      <c r="N103" s="325" t="s">
        <v>998</v>
      </c>
      <c r="O103" s="287"/>
      <c r="P103" s="287"/>
    </row>
    <row r="104" spans="1:16" ht="15">
      <c r="A104" s="247" t="s">
        <v>7361</v>
      </c>
      <c r="B104" s="247" t="s">
        <v>7362</v>
      </c>
      <c r="C104" s="287" t="s">
        <v>995</v>
      </c>
      <c r="D104" s="305">
        <v>40</v>
      </c>
      <c r="E104" s="287" t="s">
        <v>27</v>
      </c>
      <c r="F104" s="289">
        <v>43677</v>
      </c>
      <c r="G104" s="290" t="s">
        <v>579</v>
      </c>
      <c r="H104" s="290" t="s">
        <v>1841</v>
      </c>
      <c r="I104" s="291">
        <v>1.1714840000000001E-2</v>
      </c>
      <c r="J104" s="291">
        <v>2</v>
      </c>
      <c r="K104" s="290" t="s">
        <v>815</v>
      </c>
      <c r="L104" s="324">
        <v>339.74</v>
      </c>
      <c r="M104" s="325" t="s">
        <v>1842</v>
      </c>
      <c r="N104" s="325" t="s">
        <v>1843</v>
      </c>
      <c r="O104" s="287"/>
      <c r="P104" s="287"/>
    </row>
    <row r="105" spans="1:16" ht="15">
      <c r="A105" s="247" t="s">
        <v>176</v>
      </c>
      <c r="B105" s="247" t="s">
        <v>999</v>
      </c>
      <c r="C105" s="287" t="s">
        <v>1000</v>
      </c>
      <c r="D105" s="305">
        <v>41</v>
      </c>
      <c r="E105" s="287" t="s">
        <v>27</v>
      </c>
      <c r="F105" s="289">
        <v>43677</v>
      </c>
      <c r="G105" s="290" t="s">
        <v>579</v>
      </c>
      <c r="H105" s="290" t="s">
        <v>1001</v>
      </c>
      <c r="I105" s="291">
        <v>8.2357999999999997E-3</v>
      </c>
      <c r="J105" s="291">
        <v>18</v>
      </c>
      <c r="K105" s="290" t="s">
        <v>815</v>
      </c>
      <c r="L105" s="324">
        <v>23.07</v>
      </c>
      <c r="M105" s="325" t="s">
        <v>1002</v>
      </c>
      <c r="N105" s="325" t="s">
        <v>1003</v>
      </c>
      <c r="O105" s="287"/>
      <c r="P105" s="287"/>
    </row>
    <row r="106" spans="1:16" ht="15">
      <c r="A106" s="247" t="s">
        <v>176</v>
      </c>
      <c r="B106" s="247" t="s">
        <v>1004</v>
      </c>
      <c r="C106" s="287" t="s">
        <v>1005</v>
      </c>
      <c r="D106" s="305">
        <v>42</v>
      </c>
      <c r="E106" s="287" t="s">
        <v>27</v>
      </c>
      <c r="F106" s="289">
        <v>43677</v>
      </c>
      <c r="G106" s="290" t="s">
        <v>579</v>
      </c>
      <c r="H106" s="290" t="s">
        <v>1006</v>
      </c>
      <c r="I106" s="291">
        <v>4.9200000000000003E-6</v>
      </c>
      <c r="J106" s="291">
        <v>12</v>
      </c>
      <c r="K106" s="290" t="s">
        <v>815</v>
      </c>
      <c r="L106" s="324">
        <v>20.34</v>
      </c>
      <c r="M106" s="325" t="s">
        <v>1007</v>
      </c>
      <c r="N106" s="325" t="s">
        <v>1008</v>
      </c>
      <c r="O106" s="287"/>
      <c r="P106" s="287"/>
    </row>
    <row r="107" spans="1:16" ht="15">
      <c r="A107" s="247" t="s">
        <v>176</v>
      </c>
      <c r="B107" s="247" t="s">
        <v>1009</v>
      </c>
      <c r="C107" s="287" t="s">
        <v>1010</v>
      </c>
      <c r="D107" s="305">
        <v>43</v>
      </c>
      <c r="E107" s="287" t="s">
        <v>27</v>
      </c>
      <c r="F107" s="289">
        <v>43677</v>
      </c>
      <c r="G107" s="290" t="s">
        <v>579</v>
      </c>
      <c r="H107" s="290" t="s">
        <v>1011</v>
      </c>
      <c r="I107" s="291">
        <v>-4.7875300000000003E-2</v>
      </c>
      <c r="J107" s="291">
        <v>1</v>
      </c>
      <c r="K107" s="290" t="s">
        <v>815</v>
      </c>
      <c r="L107" s="324">
        <v>53.89</v>
      </c>
      <c r="M107" s="325" t="s">
        <v>1012</v>
      </c>
      <c r="N107" s="325" t="s">
        <v>1013</v>
      </c>
      <c r="O107" s="287"/>
      <c r="P107" s="287"/>
    </row>
    <row r="108" spans="1:16" ht="15">
      <c r="A108" s="247" t="s">
        <v>176</v>
      </c>
      <c r="B108" s="247" t="s">
        <v>1014</v>
      </c>
      <c r="C108" s="287" t="s">
        <v>1015</v>
      </c>
      <c r="D108" s="305">
        <v>44</v>
      </c>
      <c r="E108" s="287" t="s">
        <v>27</v>
      </c>
      <c r="F108" s="289">
        <v>43677</v>
      </c>
      <c r="G108" s="290" t="s">
        <v>579</v>
      </c>
      <c r="H108" s="290" t="s">
        <v>1016</v>
      </c>
      <c r="I108" s="291">
        <v>0</v>
      </c>
      <c r="J108" s="291">
        <v>4</v>
      </c>
      <c r="K108" s="290" t="s">
        <v>815</v>
      </c>
      <c r="L108" s="324">
        <v>25.41</v>
      </c>
      <c r="M108" s="325" t="s">
        <v>1017</v>
      </c>
      <c r="N108" s="325" t="s">
        <v>1018</v>
      </c>
      <c r="O108" s="287"/>
      <c r="P108" s="287"/>
    </row>
    <row r="109" spans="1:16" ht="15">
      <c r="A109" s="247" t="s">
        <v>176</v>
      </c>
      <c r="B109" s="247" t="s">
        <v>1019</v>
      </c>
      <c r="C109" s="287" t="s">
        <v>1020</v>
      </c>
      <c r="D109" s="305">
        <v>45</v>
      </c>
      <c r="E109" s="287" t="s">
        <v>27</v>
      </c>
      <c r="F109" s="289">
        <v>43677</v>
      </c>
      <c r="G109" s="290" t="s">
        <v>579</v>
      </c>
      <c r="H109" s="290" t="s">
        <v>758</v>
      </c>
      <c r="I109" s="291">
        <v>3.2467500000000001E-3</v>
      </c>
      <c r="J109" s="291">
        <v>6</v>
      </c>
      <c r="K109" s="290" t="s">
        <v>815</v>
      </c>
      <c r="L109" s="324">
        <v>24.64</v>
      </c>
      <c r="M109" s="325" t="s">
        <v>759</v>
      </c>
      <c r="N109" s="325" t="s">
        <v>760</v>
      </c>
      <c r="O109" s="287"/>
      <c r="P109" s="287"/>
    </row>
    <row r="110" spans="1:16" ht="15">
      <c r="A110" s="247" t="s">
        <v>176</v>
      </c>
      <c r="B110" s="247" t="s">
        <v>1021</v>
      </c>
      <c r="C110" s="287" t="s">
        <v>1022</v>
      </c>
      <c r="D110" s="305">
        <v>46</v>
      </c>
      <c r="E110" s="287" t="s">
        <v>27</v>
      </c>
      <c r="F110" s="289">
        <v>43677</v>
      </c>
      <c r="G110" s="290" t="s">
        <v>579</v>
      </c>
      <c r="H110" s="290" t="s">
        <v>768</v>
      </c>
      <c r="I110" s="291">
        <v>-1.302449E-2</v>
      </c>
      <c r="J110" s="291">
        <v>6</v>
      </c>
      <c r="K110" s="290" t="s">
        <v>815</v>
      </c>
      <c r="L110" s="324">
        <v>135.13</v>
      </c>
      <c r="M110" s="325" t="s">
        <v>769</v>
      </c>
      <c r="N110" s="325" t="s">
        <v>770</v>
      </c>
      <c r="O110" s="287"/>
      <c r="P110" s="287"/>
    </row>
    <row r="111" spans="1:16" ht="15">
      <c r="A111" s="247" t="s">
        <v>176</v>
      </c>
      <c r="B111" s="247" t="s">
        <v>1023</v>
      </c>
      <c r="C111" s="287" t="s">
        <v>1024</v>
      </c>
      <c r="D111" s="305">
        <v>47</v>
      </c>
      <c r="E111" s="287" t="s">
        <v>27</v>
      </c>
      <c r="F111" s="289">
        <v>43677</v>
      </c>
      <c r="G111" s="290" t="s">
        <v>579</v>
      </c>
      <c r="H111" s="290" t="s">
        <v>1025</v>
      </c>
      <c r="I111" s="291">
        <v>-0.13445483</v>
      </c>
      <c r="J111" s="291">
        <v>7</v>
      </c>
      <c r="K111" s="290" t="s">
        <v>815</v>
      </c>
      <c r="L111" s="324">
        <v>160.5</v>
      </c>
      <c r="M111" s="325" t="s">
        <v>1026</v>
      </c>
      <c r="N111" s="325" t="s">
        <v>1027</v>
      </c>
      <c r="O111" s="287"/>
      <c r="P111" s="287"/>
    </row>
    <row r="112" spans="1:16" ht="15">
      <c r="A112" s="247" t="s">
        <v>176</v>
      </c>
      <c r="B112" s="247" t="s">
        <v>1028</v>
      </c>
      <c r="C112" s="287" t="s">
        <v>1029</v>
      </c>
      <c r="D112" s="305">
        <v>48</v>
      </c>
      <c r="E112" s="287" t="s">
        <v>27</v>
      </c>
      <c r="F112" s="289">
        <v>43677</v>
      </c>
      <c r="G112" s="290" t="s">
        <v>579</v>
      </c>
      <c r="H112" s="290" t="s">
        <v>1030</v>
      </c>
      <c r="I112" s="291">
        <v>-8.3765110000000004E-2</v>
      </c>
      <c r="J112" s="291">
        <v>6</v>
      </c>
      <c r="K112" s="290" t="s">
        <v>815</v>
      </c>
      <c r="L112" s="324">
        <v>23.16</v>
      </c>
      <c r="M112" s="325" t="s">
        <v>1031</v>
      </c>
      <c r="N112" s="325" t="s">
        <v>1032</v>
      </c>
      <c r="O112" s="287"/>
      <c r="P112" s="287"/>
    </row>
    <row r="113" spans="1:16" ht="15">
      <c r="A113" s="247" t="s">
        <v>176</v>
      </c>
      <c r="B113" s="247" t="s">
        <v>1033</v>
      </c>
      <c r="C113" s="287" t="s">
        <v>1034</v>
      </c>
      <c r="D113" s="305">
        <v>49</v>
      </c>
      <c r="E113" s="287" t="s">
        <v>27</v>
      </c>
      <c r="F113" s="289">
        <v>43677</v>
      </c>
      <c r="G113" s="290" t="s">
        <v>579</v>
      </c>
      <c r="H113" s="290" t="s">
        <v>1035</v>
      </c>
      <c r="I113" s="291">
        <v>-0.16122004000000001</v>
      </c>
      <c r="J113" s="291">
        <v>6</v>
      </c>
      <c r="K113" s="290" t="s">
        <v>815</v>
      </c>
      <c r="L113" s="324">
        <v>27.54</v>
      </c>
      <c r="M113" s="325" t="s">
        <v>1036</v>
      </c>
      <c r="N113" s="325" t="s">
        <v>1037</v>
      </c>
      <c r="O113" s="287"/>
      <c r="P113" s="287"/>
    </row>
    <row r="114" spans="1:16" ht="15">
      <c r="A114" s="247" t="s">
        <v>176</v>
      </c>
      <c r="B114" s="247" t="s">
        <v>1038</v>
      </c>
      <c r="C114" s="287" t="s">
        <v>1039</v>
      </c>
      <c r="D114" s="305">
        <v>50</v>
      </c>
      <c r="E114" s="287" t="s">
        <v>27</v>
      </c>
      <c r="F114" s="289">
        <v>43677</v>
      </c>
      <c r="G114" s="290" t="s">
        <v>579</v>
      </c>
      <c r="H114" s="290" t="s">
        <v>810</v>
      </c>
      <c r="I114" s="291">
        <v>2.8708100000000001E-3</v>
      </c>
      <c r="J114" s="291">
        <v>1</v>
      </c>
      <c r="K114" s="290" t="s">
        <v>815</v>
      </c>
      <c r="L114" s="324">
        <v>20.9</v>
      </c>
      <c r="M114" s="325" t="s">
        <v>811</v>
      </c>
      <c r="N114" s="325" t="s">
        <v>812</v>
      </c>
      <c r="O114" s="287"/>
      <c r="P114" s="287"/>
    </row>
    <row r="115" spans="1:16" ht="15">
      <c r="A115" s="247" t="s">
        <v>176</v>
      </c>
      <c r="B115" s="247" t="s">
        <v>1040</v>
      </c>
      <c r="C115" s="287" t="s">
        <v>1041</v>
      </c>
      <c r="D115" s="305">
        <v>1</v>
      </c>
      <c r="E115" s="287" t="s">
        <v>1</v>
      </c>
      <c r="F115" s="289">
        <v>43677</v>
      </c>
      <c r="G115" s="290" t="s">
        <v>464</v>
      </c>
      <c r="H115" s="290" t="s">
        <v>1042</v>
      </c>
      <c r="I115" s="291">
        <v>1.7781930000000001E-2</v>
      </c>
      <c r="J115" s="291">
        <v>15</v>
      </c>
      <c r="K115" s="290" t="s">
        <v>815</v>
      </c>
      <c r="L115" s="324">
        <v>278.56</v>
      </c>
      <c r="M115" s="325" t="s">
        <v>1043</v>
      </c>
      <c r="N115" s="325" t="s">
        <v>1044</v>
      </c>
      <c r="O115" s="287"/>
      <c r="P115" s="287"/>
    </row>
    <row r="116" spans="1:16" ht="15">
      <c r="A116" s="247" t="s">
        <v>176</v>
      </c>
      <c r="B116" s="247" t="s">
        <v>1045</v>
      </c>
      <c r="C116" s="287" t="s">
        <v>1046</v>
      </c>
      <c r="D116" s="305">
        <v>2</v>
      </c>
      <c r="E116" s="287" t="s">
        <v>1</v>
      </c>
      <c r="F116" s="289">
        <v>43677</v>
      </c>
      <c r="G116" s="290" t="s">
        <v>464</v>
      </c>
      <c r="H116" s="290" t="s">
        <v>1047</v>
      </c>
      <c r="I116" s="291">
        <v>1.7464360000000002E-2</v>
      </c>
      <c r="J116" s="291">
        <v>29</v>
      </c>
      <c r="K116" s="290" t="s">
        <v>815</v>
      </c>
      <c r="L116" s="324">
        <v>146.36000000000001</v>
      </c>
      <c r="M116" s="325" t="s">
        <v>1048</v>
      </c>
      <c r="N116" s="325" t="s">
        <v>1049</v>
      </c>
      <c r="O116" s="287"/>
      <c r="P116" s="287"/>
    </row>
    <row r="117" spans="1:16" ht="15">
      <c r="A117" s="247" t="s">
        <v>176</v>
      </c>
      <c r="B117" s="247" t="s">
        <v>1050</v>
      </c>
      <c r="C117" s="287" t="s">
        <v>1051</v>
      </c>
      <c r="D117" s="305">
        <v>3</v>
      </c>
      <c r="E117" s="287" t="s">
        <v>1</v>
      </c>
      <c r="F117" s="289">
        <v>43677</v>
      </c>
      <c r="G117" s="290" t="s">
        <v>464</v>
      </c>
      <c r="H117" s="290" t="s">
        <v>481</v>
      </c>
      <c r="I117" s="291">
        <v>1.5941440000000001E-2</v>
      </c>
      <c r="J117" s="291">
        <v>118</v>
      </c>
      <c r="K117" s="290" t="s">
        <v>815</v>
      </c>
      <c r="L117" s="324">
        <v>1866.78</v>
      </c>
      <c r="M117" s="325" t="s">
        <v>482</v>
      </c>
      <c r="N117" s="325" t="s">
        <v>483</v>
      </c>
      <c r="O117" s="287"/>
      <c r="P117" s="287"/>
    </row>
    <row r="118" spans="1:16" ht="15">
      <c r="A118" s="247" t="s">
        <v>176</v>
      </c>
      <c r="B118" s="247" t="s">
        <v>1052</v>
      </c>
      <c r="C118" s="287" t="s">
        <v>1053</v>
      </c>
      <c r="D118" s="305">
        <v>4</v>
      </c>
      <c r="E118" s="287" t="s">
        <v>1</v>
      </c>
      <c r="F118" s="289">
        <v>43677</v>
      </c>
      <c r="G118" s="290" t="s">
        <v>464</v>
      </c>
      <c r="H118" s="290" t="s">
        <v>1054</v>
      </c>
      <c r="I118" s="291">
        <v>1.8915589999999999E-2</v>
      </c>
      <c r="J118" s="291">
        <v>30</v>
      </c>
      <c r="K118" s="290" t="s">
        <v>815</v>
      </c>
      <c r="L118" s="324">
        <v>211.62</v>
      </c>
      <c r="M118" s="325" t="s">
        <v>1055</v>
      </c>
      <c r="N118" s="325" t="s">
        <v>1056</v>
      </c>
      <c r="O118" s="287"/>
      <c r="P118" s="287"/>
    </row>
    <row r="119" spans="1:16" ht="15">
      <c r="A119" s="247" t="s">
        <v>7363</v>
      </c>
      <c r="B119" s="247" t="s">
        <v>7364</v>
      </c>
      <c r="C119" s="287" t="s">
        <v>1059</v>
      </c>
      <c r="D119" s="305">
        <v>5</v>
      </c>
      <c r="E119" s="287" t="s">
        <v>1</v>
      </c>
      <c r="F119" s="289">
        <v>43677</v>
      </c>
      <c r="G119" s="290" t="s">
        <v>464</v>
      </c>
      <c r="H119" s="290" t="s">
        <v>7350</v>
      </c>
      <c r="I119" s="291">
        <v>2.722871E-2</v>
      </c>
      <c r="J119" s="291">
        <v>1</v>
      </c>
      <c r="K119" s="290" t="s">
        <v>815</v>
      </c>
      <c r="L119" s="324">
        <v>73.66</v>
      </c>
      <c r="M119" s="325" t="s">
        <v>7351</v>
      </c>
      <c r="N119" s="325" t="s">
        <v>7352</v>
      </c>
      <c r="O119" s="287"/>
      <c r="P119" s="287"/>
    </row>
    <row r="120" spans="1:16" ht="15">
      <c r="A120" s="247" t="s">
        <v>176</v>
      </c>
      <c r="B120" s="247" t="s">
        <v>1060</v>
      </c>
      <c r="C120" s="287" t="s">
        <v>1061</v>
      </c>
      <c r="D120" s="305">
        <v>6</v>
      </c>
      <c r="E120" s="287" t="s">
        <v>1</v>
      </c>
      <c r="F120" s="289">
        <v>43677</v>
      </c>
      <c r="G120" s="290" t="s">
        <v>464</v>
      </c>
      <c r="H120" s="290" t="s">
        <v>1062</v>
      </c>
      <c r="I120" s="291">
        <v>2.2140360000000001E-2</v>
      </c>
      <c r="J120" s="291">
        <v>6</v>
      </c>
      <c r="K120" s="290" t="s">
        <v>815</v>
      </c>
      <c r="L120" s="324">
        <v>49.54</v>
      </c>
      <c r="M120" s="325" t="s">
        <v>1063</v>
      </c>
      <c r="N120" s="325" t="s">
        <v>1064</v>
      </c>
      <c r="O120" s="287"/>
      <c r="P120" s="287"/>
    </row>
    <row r="121" spans="1:16" ht="15">
      <c r="A121" s="247" t="s">
        <v>176</v>
      </c>
      <c r="B121" s="247" t="s">
        <v>1065</v>
      </c>
      <c r="C121" s="287" t="s">
        <v>1066</v>
      </c>
      <c r="D121" s="305">
        <v>7</v>
      </c>
      <c r="E121" s="287" t="s">
        <v>1</v>
      </c>
      <c r="F121" s="289">
        <v>43677</v>
      </c>
      <c r="G121" s="290" t="s">
        <v>464</v>
      </c>
      <c r="H121" s="290" t="s">
        <v>827</v>
      </c>
      <c r="I121" s="291">
        <v>2.4217200000000001E-2</v>
      </c>
      <c r="J121" s="291">
        <v>69</v>
      </c>
      <c r="K121" s="290" t="s">
        <v>815</v>
      </c>
      <c r="L121" s="324">
        <v>156.16999999999999</v>
      </c>
      <c r="M121" s="325" t="s">
        <v>828</v>
      </c>
      <c r="N121" s="325" t="s">
        <v>829</v>
      </c>
      <c r="O121" s="287"/>
      <c r="P121" s="287"/>
    </row>
    <row r="122" spans="1:16" ht="15">
      <c r="A122" s="247" t="s">
        <v>176</v>
      </c>
      <c r="B122" s="247" t="s">
        <v>1067</v>
      </c>
      <c r="C122" s="287" t="s">
        <v>1068</v>
      </c>
      <c r="D122" s="305">
        <v>8</v>
      </c>
      <c r="E122" s="287" t="s">
        <v>1</v>
      </c>
      <c r="F122" s="289">
        <v>43677</v>
      </c>
      <c r="G122" s="290" t="s">
        <v>464</v>
      </c>
      <c r="H122" s="290" t="s">
        <v>1069</v>
      </c>
      <c r="I122" s="291">
        <v>2.3468559999999999E-2</v>
      </c>
      <c r="J122" s="291">
        <v>18</v>
      </c>
      <c r="K122" s="290" t="s">
        <v>815</v>
      </c>
      <c r="L122" s="324">
        <v>208.79</v>
      </c>
      <c r="M122" s="325" t="s">
        <v>1070</v>
      </c>
      <c r="N122" s="325" t="s">
        <v>1071</v>
      </c>
      <c r="O122" s="287"/>
      <c r="P122" s="287"/>
    </row>
    <row r="123" spans="1:16" ht="15">
      <c r="A123" s="247" t="s">
        <v>176</v>
      </c>
      <c r="B123" s="247" t="s">
        <v>1072</v>
      </c>
      <c r="C123" s="287" t="s">
        <v>1073</v>
      </c>
      <c r="D123" s="305">
        <v>9</v>
      </c>
      <c r="E123" s="287" t="s">
        <v>1</v>
      </c>
      <c r="F123" s="289">
        <v>43677</v>
      </c>
      <c r="G123" s="290" t="s">
        <v>464</v>
      </c>
      <c r="H123" s="290" t="s">
        <v>1074</v>
      </c>
      <c r="I123" s="291">
        <v>2.4125609999999999E-2</v>
      </c>
      <c r="J123" s="291">
        <v>39</v>
      </c>
      <c r="K123" s="290" t="s">
        <v>815</v>
      </c>
      <c r="L123" s="324">
        <v>132.94999999999999</v>
      </c>
      <c r="M123" s="325" t="s">
        <v>1075</v>
      </c>
      <c r="N123" s="325" t="s">
        <v>1076</v>
      </c>
      <c r="O123" s="287"/>
      <c r="P123" s="287"/>
    </row>
    <row r="124" spans="1:16" ht="15">
      <c r="A124" s="247" t="s">
        <v>176</v>
      </c>
      <c r="B124" s="247" t="s">
        <v>1077</v>
      </c>
      <c r="C124" s="287" t="s">
        <v>1078</v>
      </c>
      <c r="D124" s="305">
        <v>10</v>
      </c>
      <c r="E124" s="287" t="s">
        <v>1</v>
      </c>
      <c r="F124" s="289">
        <v>43677</v>
      </c>
      <c r="G124" s="290" t="s">
        <v>464</v>
      </c>
      <c r="H124" s="290" t="s">
        <v>1079</v>
      </c>
      <c r="I124" s="291">
        <v>2.663043E-2</v>
      </c>
      <c r="J124" s="291">
        <v>35</v>
      </c>
      <c r="K124" s="290" t="s">
        <v>815</v>
      </c>
      <c r="L124" s="324">
        <v>385.38</v>
      </c>
      <c r="M124" s="325" t="s">
        <v>1080</v>
      </c>
      <c r="N124" s="325" t="s">
        <v>1081</v>
      </c>
      <c r="O124" s="287"/>
      <c r="P124" s="287"/>
    </row>
    <row r="125" spans="1:16" ht="15">
      <c r="A125" s="247" t="s">
        <v>176</v>
      </c>
      <c r="B125" s="247" t="s">
        <v>1082</v>
      </c>
      <c r="C125" s="287" t="s">
        <v>1083</v>
      </c>
      <c r="D125" s="305">
        <v>11</v>
      </c>
      <c r="E125" s="287" t="s">
        <v>1</v>
      </c>
      <c r="F125" s="289">
        <v>43677</v>
      </c>
      <c r="G125" s="290" t="s">
        <v>464</v>
      </c>
      <c r="H125" s="290" t="s">
        <v>843</v>
      </c>
      <c r="I125" s="291">
        <v>1.9650000000000001E-2</v>
      </c>
      <c r="J125" s="291">
        <v>18</v>
      </c>
      <c r="K125" s="290" t="s">
        <v>815</v>
      </c>
      <c r="L125" s="324">
        <v>795.53</v>
      </c>
      <c r="M125" s="325" t="s">
        <v>844</v>
      </c>
      <c r="N125" s="325" t="s">
        <v>845</v>
      </c>
      <c r="O125" s="287"/>
      <c r="P125" s="287"/>
    </row>
    <row r="126" spans="1:16" ht="15">
      <c r="A126" s="247" t="s">
        <v>176</v>
      </c>
      <c r="B126" s="247" t="s">
        <v>1084</v>
      </c>
      <c r="C126" s="287" t="s">
        <v>1085</v>
      </c>
      <c r="D126" s="305">
        <v>12</v>
      </c>
      <c r="E126" s="287" t="s">
        <v>1</v>
      </c>
      <c r="F126" s="289">
        <v>43677</v>
      </c>
      <c r="G126" s="290" t="s">
        <v>464</v>
      </c>
      <c r="H126" s="290" t="s">
        <v>859</v>
      </c>
      <c r="I126" s="291">
        <v>1.506829E-2</v>
      </c>
      <c r="J126" s="291">
        <v>48</v>
      </c>
      <c r="K126" s="290" t="s">
        <v>815</v>
      </c>
      <c r="L126" s="324">
        <v>133.26</v>
      </c>
      <c r="M126" s="325" t="s">
        <v>860</v>
      </c>
      <c r="N126" s="325" t="s">
        <v>861</v>
      </c>
      <c r="O126" s="287"/>
      <c r="P126" s="287"/>
    </row>
    <row r="127" spans="1:16" ht="15">
      <c r="A127" s="247" t="s">
        <v>176</v>
      </c>
      <c r="B127" s="247" t="s">
        <v>1086</v>
      </c>
      <c r="C127" s="287" t="s">
        <v>1087</v>
      </c>
      <c r="D127" s="305">
        <v>13</v>
      </c>
      <c r="E127" s="287" t="s">
        <v>1</v>
      </c>
      <c r="F127" s="289">
        <v>43677</v>
      </c>
      <c r="G127" s="290" t="s">
        <v>464</v>
      </c>
      <c r="H127" s="290" t="s">
        <v>869</v>
      </c>
      <c r="I127" s="291">
        <v>1.233094E-2</v>
      </c>
      <c r="J127" s="291">
        <v>39</v>
      </c>
      <c r="K127" s="290" t="s">
        <v>815</v>
      </c>
      <c r="L127" s="324">
        <v>114.36</v>
      </c>
      <c r="M127" s="325" t="s">
        <v>870</v>
      </c>
      <c r="N127" s="325" t="s">
        <v>871</v>
      </c>
      <c r="O127" s="287"/>
      <c r="P127" s="287"/>
    </row>
    <row r="128" spans="1:16" ht="15">
      <c r="A128" s="247" t="s">
        <v>176</v>
      </c>
      <c r="B128" s="247" t="s">
        <v>1088</v>
      </c>
      <c r="C128" s="287" t="s">
        <v>1089</v>
      </c>
      <c r="D128" s="305">
        <v>14</v>
      </c>
      <c r="E128" s="287" t="s">
        <v>1</v>
      </c>
      <c r="F128" s="289">
        <v>43677</v>
      </c>
      <c r="G128" s="290" t="s">
        <v>464</v>
      </c>
      <c r="H128" s="290" t="s">
        <v>1090</v>
      </c>
      <c r="I128" s="291">
        <v>1.7851789999999999E-2</v>
      </c>
      <c r="J128" s="291">
        <v>21</v>
      </c>
      <c r="K128" s="290" t="s">
        <v>815</v>
      </c>
      <c r="L128" s="324">
        <v>33.33</v>
      </c>
      <c r="M128" s="325" t="s">
        <v>1091</v>
      </c>
      <c r="N128" s="325" t="s">
        <v>1092</v>
      </c>
      <c r="O128" s="287"/>
      <c r="P128" s="287"/>
    </row>
    <row r="129" spans="1:16" ht="15">
      <c r="A129" s="247" t="s">
        <v>176</v>
      </c>
      <c r="B129" s="247" t="s">
        <v>1093</v>
      </c>
      <c r="C129" s="287" t="s">
        <v>1094</v>
      </c>
      <c r="D129" s="305">
        <v>15</v>
      </c>
      <c r="E129" s="287" t="s">
        <v>1</v>
      </c>
      <c r="F129" s="289">
        <v>43677</v>
      </c>
      <c r="G129" s="290" t="s">
        <v>464</v>
      </c>
      <c r="H129" s="290" t="s">
        <v>1095</v>
      </c>
      <c r="I129" s="291">
        <v>2.672422E-2</v>
      </c>
      <c r="J129" s="291">
        <v>1</v>
      </c>
      <c r="K129" s="290" t="s">
        <v>815</v>
      </c>
      <c r="L129" s="324">
        <v>212.85</v>
      </c>
      <c r="M129" s="325" t="s">
        <v>1096</v>
      </c>
      <c r="N129" s="325" t="s">
        <v>1097</v>
      </c>
      <c r="O129" s="287"/>
      <c r="P129" s="287"/>
    </row>
    <row r="130" spans="1:16" ht="15">
      <c r="A130" s="247" t="s">
        <v>176</v>
      </c>
      <c r="B130" s="247" t="s">
        <v>1098</v>
      </c>
      <c r="C130" s="287" t="s">
        <v>1099</v>
      </c>
      <c r="D130" s="305">
        <v>16</v>
      </c>
      <c r="E130" s="287" t="s">
        <v>1</v>
      </c>
      <c r="F130" s="289">
        <v>43677</v>
      </c>
      <c r="G130" s="290" t="s">
        <v>464</v>
      </c>
      <c r="H130" s="290" t="s">
        <v>895</v>
      </c>
      <c r="I130" s="291">
        <v>1.432683E-2</v>
      </c>
      <c r="J130" s="291">
        <v>53</v>
      </c>
      <c r="K130" s="290" t="s">
        <v>815</v>
      </c>
      <c r="L130" s="324">
        <v>502.1</v>
      </c>
      <c r="M130" s="325" t="s">
        <v>896</v>
      </c>
      <c r="N130" s="325" t="s">
        <v>897</v>
      </c>
      <c r="O130" s="287"/>
      <c r="P130" s="287"/>
    </row>
    <row r="131" spans="1:16" ht="15">
      <c r="A131" s="247" t="s">
        <v>176</v>
      </c>
      <c r="B131" s="247" t="s">
        <v>1100</v>
      </c>
      <c r="C131" s="287" t="s">
        <v>1101</v>
      </c>
      <c r="D131" s="305">
        <v>17</v>
      </c>
      <c r="E131" s="287" t="s">
        <v>1</v>
      </c>
      <c r="F131" s="289">
        <v>43677</v>
      </c>
      <c r="G131" s="290" t="s">
        <v>464</v>
      </c>
      <c r="H131" s="290" t="s">
        <v>1102</v>
      </c>
      <c r="I131" s="291">
        <v>1.780644E-2</v>
      </c>
      <c r="J131" s="291">
        <v>32</v>
      </c>
      <c r="K131" s="290" t="s">
        <v>815</v>
      </c>
      <c r="L131" s="324">
        <v>78.89</v>
      </c>
      <c r="M131" s="325" t="s">
        <v>1103</v>
      </c>
      <c r="N131" s="325" t="s">
        <v>1104</v>
      </c>
      <c r="O131" s="287"/>
      <c r="P131" s="287"/>
    </row>
    <row r="132" spans="1:16" ht="15">
      <c r="A132" s="247" t="s">
        <v>176</v>
      </c>
      <c r="B132" s="247" t="s">
        <v>1105</v>
      </c>
      <c r="C132" s="287" t="s">
        <v>1106</v>
      </c>
      <c r="D132" s="305">
        <v>18</v>
      </c>
      <c r="E132" s="287" t="s">
        <v>1</v>
      </c>
      <c r="F132" s="289">
        <v>43677</v>
      </c>
      <c r="G132" s="290" t="s">
        <v>464</v>
      </c>
      <c r="H132" s="290" t="s">
        <v>1107</v>
      </c>
      <c r="I132" s="291">
        <v>1.9037459999999999E-2</v>
      </c>
      <c r="J132" s="291">
        <v>64</v>
      </c>
      <c r="K132" s="290" t="s">
        <v>815</v>
      </c>
      <c r="L132" s="324">
        <v>302.22000000000003</v>
      </c>
      <c r="M132" s="325" t="s">
        <v>1108</v>
      </c>
      <c r="N132" s="325" t="s">
        <v>1109</v>
      </c>
      <c r="O132" s="287"/>
      <c r="P132" s="287"/>
    </row>
    <row r="133" spans="1:16" ht="15">
      <c r="A133" s="247" t="s">
        <v>176</v>
      </c>
      <c r="B133" s="247" t="s">
        <v>1110</v>
      </c>
      <c r="C133" s="287" t="s">
        <v>1111</v>
      </c>
      <c r="D133" s="305">
        <v>19</v>
      </c>
      <c r="E133" s="287" t="s">
        <v>1</v>
      </c>
      <c r="F133" s="289">
        <v>43677</v>
      </c>
      <c r="G133" s="290" t="s">
        <v>464</v>
      </c>
      <c r="H133" s="290" t="s">
        <v>1112</v>
      </c>
      <c r="I133" s="291">
        <v>2.757066E-2</v>
      </c>
      <c r="J133" s="291">
        <v>1</v>
      </c>
      <c r="K133" s="290" t="s">
        <v>815</v>
      </c>
      <c r="L133" s="324">
        <v>112.39</v>
      </c>
      <c r="M133" s="325" t="s">
        <v>1113</v>
      </c>
      <c r="N133" s="325" t="s">
        <v>1114</v>
      </c>
      <c r="O133" s="287"/>
      <c r="P133" s="287"/>
    </row>
    <row r="134" spans="1:16" ht="15">
      <c r="A134" s="247" t="s">
        <v>176</v>
      </c>
      <c r="B134" s="247" t="s">
        <v>1115</v>
      </c>
      <c r="C134" s="287" t="s">
        <v>1116</v>
      </c>
      <c r="D134" s="305">
        <v>20</v>
      </c>
      <c r="E134" s="287" t="s">
        <v>1</v>
      </c>
      <c r="F134" s="289">
        <v>43677</v>
      </c>
      <c r="G134" s="290" t="s">
        <v>464</v>
      </c>
      <c r="H134" s="290" t="s">
        <v>1117</v>
      </c>
      <c r="I134" s="291">
        <v>2.5725319999999999E-2</v>
      </c>
      <c r="J134" s="291">
        <v>25</v>
      </c>
      <c r="K134" s="290" t="s">
        <v>815</v>
      </c>
      <c r="L134" s="324">
        <v>132.01</v>
      </c>
      <c r="M134" s="325" t="s">
        <v>1118</v>
      </c>
      <c r="N134" s="325" t="s">
        <v>1119</v>
      </c>
      <c r="O134" s="287"/>
      <c r="P134" s="287"/>
    </row>
    <row r="135" spans="1:16" ht="15">
      <c r="A135" s="247" t="s">
        <v>176</v>
      </c>
      <c r="B135" s="247" t="s">
        <v>1120</v>
      </c>
      <c r="C135" s="287" t="s">
        <v>1121</v>
      </c>
      <c r="D135" s="305">
        <v>21</v>
      </c>
      <c r="E135" s="287" t="s">
        <v>1</v>
      </c>
      <c r="F135" s="289">
        <v>43677</v>
      </c>
      <c r="G135" s="290" t="s">
        <v>464</v>
      </c>
      <c r="H135" s="290" t="s">
        <v>900</v>
      </c>
      <c r="I135" s="291">
        <v>0</v>
      </c>
      <c r="J135" s="291">
        <v>5</v>
      </c>
      <c r="K135" s="290" t="s">
        <v>815</v>
      </c>
      <c r="L135" s="324">
        <v>37.200000000000003</v>
      </c>
      <c r="M135" s="325" t="s">
        <v>901</v>
      </c>
      <c r="N135" s="325" t="s">
        <v>902</v>
      </c>
      <c r="O135" s="287"/>
      <c r="P135" s="287"/>
    </row>
    <row r="136" spans="1:16" ht="15">
      <c r="A136" s="247" t="s">
        <v>176</v>
      </c>
      <c r="B136" s="247" t="s">
        <v>1122</v>
      </c>
      <c r="C136" s="287" t="s">
        <v>1123</v>
      </c>
      <c r="D136" s="305">
        <v>22</v>
      </c>
      <c r="E136" s="287" t="s">
        <v>1</v>
      </c>
      <c r="F136" s="289">
        <v>43677</v>
      </c>
      <c r="G136" s="290" t="s">
        <v>464</v>
      </c>
      <c r="H136" s="290" t="s">
        <v>1124</v>
      </c>
      <c r="I136" s="291">
        <v>1.643178E-2</v>
      </c>
      <c r="J136" s="291">
        <v>17</v>
      </c>
      <c r="K136" s="290" t="s">
        <v>815</v>
      </c>
      <c r="L136" s="324">
        <v>31.93</v>
      </c>
      <c r="M136" s="325" t="s">
        <v>1125</v>
      </c>
      <c r="N136" s="325" t="s">
        <v>1126</v>
      </c>
      <c r="O136" s="287"/>
      <c r="P136" s="287"/>
    </row>
    <row r="137" spans="1:16" ht="15">
      <c r="A137" s="247" t="s">
        <v>176</v>
      </c>
      <c r="B137" s="247" t="s">
        <v>1127</v>
      </c>
      <c r="C137" s="287" t="s">
        <v>1128</v>
      </c>
      <c r="D137" s="305">
        <v>23</v>
      </c>
      <c r="E137" s="287" t="s">
        <v>1</v>
      </c>
      <c r="F137" s="289">
        <v>43677</v>
      </c>
      <c r="G137" s="290" t="s">
        <v>464</v>
      </c>
      <c r="H137" s="290" t="s">
        <v>1129</v>
      </c>
      <c r="I137" s="291">
        <v>2.7209500000000001E-2</v>
      </c>
      <c r="J137" s="291">
        <v>4</v>
      </c>
      <c r="K137" s="290" t="s">
        <v>815</v>
      </c>
      <c r="L137" s="324">
        <v>139.69999999999999</v>
      </c>
      <c r="M137" s="325" t="s">
        <v>1130</v>
      </c>
      <c r="N137" s="325" t="s">
        <v>1131</v>
      </c>
      <c r="O137" s="287"/>
      <c r="P137" s="287"/>
    </row>
    <row r="138" spans="1:16" ht="15">
      <c r="A138" s="247" t="s">
        <v>176</v>
      </c>
      <c r="B138" s="247" t="s">
        <v>1132</v>
      </c>
      <c r="C138" s="287" t="s">
        <v>1133</v>
      </c>
      <c r="D138" s="305">
        <v>24</v>
      </c>
      <c r="E138" s="287" t="s">
        <v>1</v>
      </c>
      <c r="F138" s="289">
        <v>43677</v>
      </c>
      <c r="G138" s="290" t="s">
        <v>464</v>
      </c>
      <c r="H138" s="290" t="s">
        <v>912</v>
      </c>
      <c r="I138" s="291">
        <v>1.180341E-2</v>
      </c>
      <c r="J138" s="291">
        <v>56</v>
      </c>
      <c r="K138" s="290" t="s">
        <v>815</v>
      </c>
      <c r="L138" s="324">
        <v>64.84</v>
      </c>
      <c r="M138" s="325" t="s">
        <v>913</v>
      </c>
      <c r="N138" s="325" t="s">
        <v>914</v>
      </c>
      <c r="O138" s="287"/>
      <c r="P138" s="287"/>
    </row>
    <row r="139" spans="1:16" ht="15">
      <c r="A139" s="247" t="s">
        <v>176</v>
      </c>
      <c r="B139" s="247" t="s">
        <v>1134</v>
      </c>
      <c r="C139" s="287" t="s">
        <v>1135</v>
      </c>
      <c r="D139" s="305">
        <v>25</v>
      </c>
      <c r="E139" s="287" t="s">
        <v>1</v>
      </c>
      <c r="F139" s="289">
        <v>43677</v>
      </c>
      <c r="G139" s="290" t="s">
        <v>464</v>
      </c>
      <c r="H139" s="290" t="s">
        <v>1136</v>
      </c>
      <c r="I139" s="291">
        <v>1.8581810000000001E-2</v>
      </c>
      <c r="J139" s="291">
        <v>31</v>
      </c>
      <c r="K139" s="290" t="s">
        <v>815</v>
      </c>
      <c r="L139" s="324">
        <v>282.05</v>
      </c>
      <c r="M139" s="325" t="s">
        <v>1137</v>
      </c>
      <c r="N139" s="325" t="s">
        <v>1138</v>
      </c>
      <c r="O139" s="287"/>
      <c r="P139" s="287"/>
    </row>
    <row r="140" spans="1:16" ht="15">
      <c r="A140" s="247" t="s">
        <v>176</v>
      </c>
      <c r="B140" s="247" t="s">
        <v>1139</v>
      </c>
      <c r="C140" s="287" t="s">
        <v>1140</v>
      </c>
      <c r="D140" s="305">
        <v>26</v>
      </c>
      <c r="E140" s="287" t="s">
        <v>1</v>
      </c>
      <c r="F140" s="289">
        <v>43677</v>
      </c>
      <c r="G140" s="290" t="s">
        <v>464</v>
      </c>
      <c r="H140" s="290" t="s">
        <v>625</v>
      </c>
      <c r="I140" s="291">
        <v>2.210763E-2</v>
      </c>
      <c r="J140" s="291">
        <v>31</v>
      </c>
      <c r="K140" s="290" t="s">
        <v>815</v>
      </c>
      <c r="L140" s="324">
        <v>299.38</v>
      </c>
      <c r="M140" s="325" t="s">
        <v>626</v>
      </c>
      <c r="N140" s="325" t="s">
        <v>627</v>
      </c>
      <c r="O140" s="287"/>
      <c r="P140" s="287"/>
    </row>
    <row r="141" spans="1:16" ht="15">
      <c r="A141" s="247" t="s">
        <v>176</v>
      </c>
      <c r="B141" s="247" t="s">
        <v>1141</v>
      </c>
      <c r="C141" s="287" t="s">
        <v>1142</v>
      </c>
      <c r="D141" s="305">
        <v>27</v>
      </c>
      <c r="E141" s="287" t="s">
        <v>1</v>
      </c>
      <c r="F141" s="289">
        <v>43677</v>
      </c>
      <c r="G141" s="290" t="s">
        <v>464</v>
      </c>
      <c r="H141" s="290" t="s">
        <v>1143</v>
      </c>
      <c r="I141" s="291">
        <v>2.720061E-2</v>
      </c>
      <c r="J141" s="291">
        <v>1</v>
      </c>
      <c r="K141" s="290" t="s">
        <v>815</v>
      </c>
      <c r="L141" s="324">
        <v>277.31</v>
      </c>
      <c r="M141" s="325" t="s">
        <v>1144</v>
      </c>
      <c r="N141" s="325" t="s">
        <v>1145</v>
      </c>
      <c r="O141" s="287"/>
      <c r="P141" s="287"/>
    </row>
    <row r="142" spans="1:16" ht="15">
      <c r="A142" s="247" t="s">
        <v>176</v>
      </c>
      <c r="B142" s="247" t="s">
        <v>1146</v>
      </c>
      <c r="C142" s="287" t="s">
        <v>1147</v>
      </c>
      <c r="D142" s="305">
        <v>28</v>
      </c>
      <c r="E142" s="287" t="s">
        <v>1</v>
      </c>
      <c r="F142" s="289">
        <v>43677</v>
      </c>
      <c r="G142" s="290" t="s">
        <v>464</v>
      </c>
      <c r="H142" s="290" t="s">
        <v>638</v>
      </c>
      <c r="I142" s="291">
        <v>2.5114049999999999E-2</v>
      </c>
      <c r="J142" s="291">
        <v>24</v>
      </c>
      <c r="K142" s="290" t="s">
        <v>815</v>
      </c>
      <c r="L142" s="324">
        <v>519.51</v>
      </c>
      <c r="M142" s="325" t="s">
        <v>639</v>
      </c>
      <c r="N142" s="325" t="s">
        <v>640</v>
      </c>
      <c r="O142" s="287"/>
      <c r="P142" s="287"/>
    </row>
    <row r="143" spans="1:16" ht="15">
      <c r="A143" s="247" t="s">
        <v>176</v>
      </c>
      <c r="B143" s="247" t="s">
        <v>1148</v>
      </c>
      <c r="C143" s="287" t="s">
        <v>1149</v>
      </c>
      <c r="D143" s="305">
        <v>29</v>
      </c>
      <c r="E143" s="287" t="s">
        <v>1</v>
      </c>
      <c r="F143" s="289">
        <v>43677</v>
      </c>
      <c r="G143" s="290" t="s">
        <v>464</v>
      </c>
      <c r="H143" s="290" t="s">
        <v>1150</v>
      </c>
      <c r="I143" s="291">
        <v>1.3058500000000001E-2</v>
      </c>
      <c r="J143" s="291">
        <v>36</v>
      </c>
      <c r="K143" s="290" t="s">
        <v>815</v>
      </c>
      <c r="L143" s="324">
        <v>33.049999999999997</v>
      </c>
      <c r="M143" s="325" t="s">
        <v>1151</v>
      </c>
      <c r="N143" s="325" t="s">
        <v>1152</v>
      </c>
      <c r="O143" s="287"/>
      <c r="P143" s="287"/>
    </row>
    <row r="144" spans="1:16" ht="15">
      <c r="A144" s="247" t="s">
        <v>176</v>
      </c>
      <c r="B144" s="247" t="s">
        <v>1153</v>
      </c>
      <c r="C144" s="287" t="s">
        <v>1154</v>
      </c>
      <c r="D144" s="305">
        <v>30</v>
      </c>
      <c r="E144" s="287" t="s">
        <v>1</v>
      </c>
      <c r="F144" s="289">
        <v>43677</v>
      </c>
      <c r="G144" s="290" t="s">
        <v>464</v>
      </c>
      <c r="H144" s="290" t="s">
        <v>1155</v>
      </c>
      <c r="I144" s="291">
        <v>1.6672349999999999E-2</v>
      </c>
      <c r="J144" s="291">
        <v>1</v>
      </c>
      <c r="K144" s="290" t="s">
        <v>815</v>
      </c>
      <c r="L144" s="324">
        <v>337.04</v>
      </c>
      <c r="M144" s="325" t="s">
        <v>1156</v>
      </c>
      <c r="N144" s="325" t="s">
        <v>1157</v>
      </c>
      <c r="O144" s="287"/>
      <c r="P144" s="287"/>
    </row>
    <row r="145" spans="1:16" ht="15">
      <c r="A145" s="247" t="s">
        <v>176</v>
      </c>
      <c r="B145" s="247" t="s">
        <v>1158</v>
      </c>
      <c r="C145" s="287" t="s">
        <v>1159</v>
      </c>
      <c r="D145" s="305">
        <v>31</v>
      </c>
      <c r="E145" s="287" t="s">
        <v>1</v>
      </c>
      <c r="F145" s="289">
        <v>43677</v>
      </c>
      <c r="G145" s="290" t="s">
        <v>464</v>
      </c>
      <c r="H145" s="290" t="s">
        <v>1160</v>
      </c>
      <c r="I145" s="291">
        <v>1.8933160000000001E-2</v>
      </c>
      <c r="J145" s="291">
        <v>32</v>
      </c>
      <c r="K145" s="290" t="s">
        <v>815</v>
      </c>
      <c r="L145" s="324">
        <v>117.84</v>
      </c>
      <c r="M145" s="325" t="s">
        <v>1161</v>
      </c>
      <c r="N145" s="325" t="s">
        <v>1162</v>
      </c>
      <c r="O145" s="287"/>
      <c r="P145" s="287"/>
    </row>
    <row r="146" spans="1:16" ht="15">
      <c r="A146" s="247" t="s">
        <v>176</v>
      </c>
      <c r="B146" s="247" t="s">
        <v>1163</v>
      </c>
      <c r="C146" s="287" t="s">
        <v>1164</v>
      </c>
      <c r="D146" s="305">
        <v>32</v>
      </c>
      <c r="E146" s="287" t="s">
        <v>1</v>
      </c>
      <c r="F146" s="289">
        <v>43677</v>
      </c>
      <c r="G146" s="290" t="s">
        <v>464</v>
      </c>
      <c r="H146" s="290" t="s">
        <v>945</v>
      </c>
      <c r="I146" s="291">
        <v>9.2954100000000005E-3</v>
      </c>
      <c r="J146" s="291">
        <v>42</v>
      </c>
      <c r="K146" s="290" t="s">
        <v>815</v>
      </c>
      <c r="L146" s="324">
        <v>23.82</v>
      </c>
      <c r="M146" s="325" t="s">
        <v>946</v>
      </c>
      <c r="N146" s="325" t="s">
        <v>947</v>
      </c>
      <c r="O146" s="287"/>
      <c r="P146" s="287"/>
    </row>
    <row r="147" spans="1:16" ht="15">
      <c r="A147" s="247" t="s">
        <v>176</v>
      </c>
      <c r="B147" s="247" t="s">
        <v>1165</v>
      </c>
      <c r="C147" s="287" t="s">
        <v>1166</v>
      </c>
      <c r="D147" s="305">
        <v>33</v>
      </c>
      <c r="E147" s="287" t="s">
        <v>1</v>
      </c>
      <c r="F147" s="289">
        <v>43677</v>
      </c>
      <c r="G147" s="290" t="s">
        <v>464</v>
      </c>
      <c r="H147" s="290" t="s">
        <v>951</v>
      </c>
      <c r="I147" s="291">
        <v>-0.10007027</v>
      </c>
      <c r="J147" s="291">
        <v>17</v>
      </c>
      <c r="K147" s="290" t="s">
        <v>815</v>
      </c>
      <c r="L147" s="324">
        <v>28.46</v>
      </c>
      <c r="M147" s="325" t="s">
        <v>952</v>
      </c>
      <c r="N147" s="325" t="s">
        <v>953</v>
      </c>
      <c r="O147" s="287"/>
      <c r="P147" s="287"/>
    </row>
    <row r="148" spans="1:16" ht="15">
      <c r="A148" s="247" t="s">
        <v>176</v>
      </c>
      <c r="B148" s="247" t="s">
        <v>1167</v>
      </c>
      <c r="C148" s="287" t="s">
        <v>1168</v>
      </c>
      <c r="D148" s="305">
        <v>34</v>
      </c>
      <c r="E148" s="287" t="s">
        <v>1</v>
      </c>
      <c r="F148" s="289">
        <v>43677</v>
      </c>
      <c r="G148" s="290" t="s">
        <v>464</v>
      </c>
      <c r="H148" s="290" t="s">
        <v>956</v>
      </c>
      <c r="I148" s="291">
        <v>1.4499669999999999E-2</v>
      </c>
      <c r="J148" s="291">
        <v>94</v>
      </c>
      <c r="K148" s="290" t="s">
        <v>815</v>
      </c>
      <c r="L148" s="324">
        <v>322.99</v>
      </c>
      <c r="M148" s="325" t="s">
        <v>957</v>
      </c>
      <c r="N148" s="325" t="s">
        <v>958</v>
      </c>
      <c r="O148" s="287"/>
      <c r="P148" s="287"/>
    </row>
    <row r="149" spans="1:16" ht="15">
      <c r="A149" s="247" t="s">
        <v>176</v>
      </c>
      <c r="B149" s="247" t="s">
        <v>1169</v>
      </c>
      <c r="C149" s="287" t="s">
        <v>1170</v>
      </c>
      <c r="D149" s="305">
        <v>35</v>
      </c>
      <c r="E149" s="287" t="s">
        <v>1</v>
      </c>
      <c r="F149" s="289">
        <v>43677</v>
      </c>
      <c r="G149" s="290" t="s">
        <v>464</v>
      </c>
      <c r="H149" s="290" t="s">
        <v>971</v>
      </c>
      <c r="I149" s="291">
        <v>0</v>
      </c>
      <c r="J149" s="291">
        <v>47</v>
      </c>
      <c r="K149" s="290" t="s">
        <v>815</v>
      </c>
      <c r="L149" s="324">
        <v>13.46</v>
      </c>
      <c r="M149" s="325" t="s">
        <v>972</v>
      </c>
      <c r="N149" s="325" t="s">
        <v>973</v>
      </c>
      <c r="O149" s="287"/>
      <c r="P149" s="287"/>
    </row>
    <row r="150" spans="1:16" ht="15">
      <c r="A150" s="247" t="s">
        <v>176</v>
      </c>
      <c r="B150" s="247" t="s">
        <v>1171</v>
      </c>
      <c r="C150" s="287" t="s">
        <v>1172</v>
      </c>
      <c r="D150" s="305">
        <v>36</v>
      </c>
      <c r="E150" s="287" t="s">
        <v>1</v>
      </c>
      <c r="F150" s="289">
        <v>43677</v>
      </c>
      <c r="G150" s="290" t="s">
        <v>464</v>
      </c>
      <c r="H150" s="290" t="s">
        <v>981</v>
      </c>
      <c r="I150" s="291">
        <v>1.7466789999999999E-2</v>
      </c>
      <c r="J150" s="291">
        <v>7</v>
      </c>
      <c r="K150" s="290" t="s">
        <v>815</v>
      </c>
      <c r="L150" s="324">
        <v>22.08</v>
      </c>
      <c r="M150" s="325" t="s">
        <v>982</v>
      </c>
      <c r="N150" s="325" t="s">
        <v>983</v>
      </c>
      <c r="O150" s="287"/>
      <c r="P150" s="287"/>
    </row>
    <row r="151" spans="1:16" ht="15">
      <c r="A151" s="247" t="s">
        <v>176</v>
      </c>
      <c r="B151" s="247" t="s">
        <v>1173</v>
      </c>
      <c r="C151" s="287" t="s">
        <v>1174</v>
      </c>
      <c r="D151" s="305">
        <v>37</v>
      </c>
      <c r="E151" s="287" t="s">
        <v>1</v>
      </c>
      <c r="F151" s="289">
        <v>43677</v>
      </c>
      <c r="G151" s="290" t="s">
        <v>464</v>
      </c>
      <c r="H151" s="290" t="s">
        <v>1175</v>
      </c>
      <c r="I151" s="291">
        <v>1.948683E-2</v>
      </c>
      <c r="J151" s="291">
        <v>11</v>
      </c>
      <c r="K151" s="290" t="s">
        <v>815</v>
      </c>
      <c r="L151" s="324">
        <v>80.61</v>
      </c>
      <c r="M151" s="325" t="s">
        <v>1176</v>
      </c>
      <c r="N151" s="325" t="s">
        <v>1177</v>
      </c>
      <c r="O151" s="287"/>
      <c r="P151" s="287"/>
    </row>
    <row r="152" spans="1:16" ht="15">
      <c r="A152" s="247" t="s">
        <v>176</v>
      </c>
      <c r="B152" s="247" t="s">
        <v>1178</v>
      </c>
      <c r="C152" s="287" t="s">
        <v>1179</v>
      </c>
      <c r="D152" s="305">
        <v>38</v>
      </c>
      <c r="E152" s="287" t="s">
        <v>1</v>
      </c>
      <c r="F152" s="289">
        <v>43677</v>
      </c>
      <c r="G152" s="290" t="s">
        <v>464</v>
      </c>
      <c r="H152" s="290" t="s">
        <v>1180</v>
      </c>
      <c r="I152" s="291">
        <v>2.0818280000000002E-2</v>
      </c>
      <c r="J152" s="291">
        <v>52</v>
      </c>
      <c r="K152" s="290" t="s">
        <v>815</v>
      </c>
      <c r="L152" s="324">
        <v>69.209999999999994</v>
      </c>
      <c r="M152" s="325" t="s">
        <v>1181</v>
      </c>
      <c r="N152" s="325" t="s">
        <v>1182</v>
      </c>
      <c r="O152" s="287"/>
      <c r="P152" s="287"/>
    </row>
    <row r="153" spans="1:16" ht="15">
      <c r="A153" s="247" t="s">
        <v>176</v>
      </c>
      <c r="B153" s="247" t="s">
        <v>1183</v>
      </c>
      <c r="C153" s="287" t="s">
        <v>1184</v>
      </c>
      <c r="D153" s="305">
        <v>39</v>
      </c>
      <c r="E153" s="287" t="s">
        <v>1</v>
      </c>
      <c r="F153" s="289">
        <v>43677</v>
      </c>
      <c r="G153" s="290" t="s">
        <v>464</v>
      </c>
      <c r="H153" s="290" t="s">
        <v>1185</v>
      </c>
      <c r="I153" s="291">
        <v>2.2416289999999998E-2</v>
      </c>
      <c r="J153" s="291">
        <v>29</v>
      </c>
      <c r="K153" s="290" t="s">
        <v>815</v>
      </c>
      <c r="L153" s="324">
        <v>66.7</v>
      </c>
      <c r="M153" s="325" t="s">
        <v>1186</v>
      </c>
      <c r="N153" s="325" t="s">
        <v>1187</v>
      </c>
      <c r="O153" s="287"/>
      <c r="P153" s="287"/>
    </row>
    <row r="154" spans="1:16" ht="15">
      <c r="A154" s="247" t="s">
        <v>176</v>
      </c>
      <c r="B154" s="247" t="s">
        <v>1188</v>
      </c>
      <c r="C154" s="287" t="s">
        <v>1189</v>
      </c>
      <c r="D154" s="305">
        <v>40</v>
      </c>
      <c r="E154" s="287" t="s">
        <v>1</v>
      </c>
      <c r="F154" s="289">
        <v>43677</v>
      </c>
      <c r="G154" s="290" t="s">
        <v>464</v>
      </c>
      <c r="H154" s="290" t="s">
        <v>1190</v>
      </c>
      <c r="I154" s="291">
        <v>2.3096229999999999E-2</v>
      </c>
      <c r="J154" s="291">
        <v>10</v>
      </c>
      <c r="K154" s="290" t="s">
        <v>815</v>
      </c>
      <c r="L154" s="324">
        <v>33.53</v>
      </c>
      <c r="M154" s="325" t="s">
        <v>1191</v>
      </c>
      <c r="N154" s="325" t="s">
        <v>1192</v>
      </c>
      <c r="O154" s="287"/>
      <c r="P154" s="287"/>
    </row>
    <row r="155" spans="1:16" ht="15">
      <c r="A155" s="247" t="s">
        <v>176</v>
      </c>
      <c r="B155" s="247" t="s">
        <v>1193</v>
      </c>
      <c r="C155" s="287" t="s">
        <v>1194</v>
      </c>
      <c r="D155" s="305">
        <v>41</v>
      </c>
      <c r="E155" s="287" t="s">
        <v>1</v>
      </c>
      <c r="F155" s="289">
        <v>43677</v>
      </c>
      <c r="G155" s="290" t="s">
        <v>464</v>
      </c>
      <c r="H155" s="290" t="s">
        <v>986</v>
      </c>
      <c r="I155" s="291">
        <v>7.2287200000000001E-3</v>
      </c>
      <c r="J155" s="291">
        <v>23</v>
      </c>
      <c r="K155" s="290" t="s">
        <v>815</v>
      </c>
      <c r="L155" s="324">
        <v>245.41</v>
      </c>
      <c r="M155" s="325" t="s">
        <v>987</v>
      </c>
      <c r="N155" s="325" t="s">
        <v>988</v>
      </c>
      <c r="O155" s="287"/>
      <c r="P155" s="287"/>
    </row>
    <row r="156" spans="1:16" ht="15">
      <c r="A156" s="247" t="s">
        <v>176</v>
      </c>
      <c r="B156" s="247" t="s">
        <v>1195</v>
      </c>
      <c r="C156" s="287" t="s">
        <v>1196</v>
      </c>
      <c r="D156" s="305">
        <v>42</v>
      </c>
      <c r="E156" s="287" t="s">
        <v>1</v>
      </c>
      <c r="F156" s="289">
        <v>43677</v>
      </c>
      <c r="G156" s="290" t="s">
        <v>464</v>
      </c>
      <c r="H156" s="290" t="s">
        <v>1197</v>
      </c>
      <c r="I156" s="291">
        <v>2.11725E-2</v>
      </c>
      <c r="J156" s="291">
        <v>32</v>
      </c>
      <c r="K156" s="290" t="s">
        <v>815</v>
      </c>
      <c r="L156" s="324">
        <v>81.08</v>
      </c>
      <c r="M156" s="325" t="s">
        <v>1198</v>
      </c>
      <c r="N156" s="325" t="s">
        <v>1199</v>
      </c>
      <c r="O156" s="287"/>
      <c r="P156" s="287"/>
    </row>
    <row r="157" spans="1:16" ht="15">
      <c r="A157" s="247" t="s">
        <v>176</v>
      </c>
      <c r="B157" s="247" t="s">
        <v>1200</v>
      </c>
      <c r="C157" s="287" t="s">
        <v>1201</v>
      </c>
      <c r="D157" s="305">
        <v>43</v>
      </c>
      <c r="E157" s="287" t="s">
        <v>1</v>
      </c>
      <c r="F157" s="289">
        <v>43677</v>
      </c>
      <c r="G157" s="290" t="s">
        <v>464</v>
      </c>
      <c r="H157" s="290" t="s">
        <v>991</v>
      </c>
      <c r="I157" s="291">
        <v>2.0576049999999999E-2</v>
      </c>
      <c r="J157" s="291">
        <v>120</v>
      </c>
      <c r="K157" s="290" t="s">
        <v>815</v>
      </c>
      <c r="L157" s="324">
        <v>154.5</v>
      </c>
      <c r="M157" s="325" t="s">
        <v>992</v>
      </c>
      <c r="N157" s="325" t="s">
        <v>993</v>
      </c>
      <c r="O157" s="287"/>
      <c r="P157" s="287"/>
    </row>
    <row r="158" spans="1:16" ht="15">
      <c r="A158" s="247" t="s">
        <v>176</v>
      </c>
      <c r="B158" s="247" t="s">
        <v>1202</v>
      </c>
      <c r="C158" s="287" t="s">
        <v>1203</v>
      </c>
      <c r="D158" s="305">
        <v>44</v>
      </c>
      <c r="E158" s="287" t="s">
        <v>1</v>
      </c>
      <c r="F158" s="289">
        <v>43677</v>
      </c>
      <c r="G158" s="290" t="s">
        <v>464</v>
      </c>
      <c r="H158" s="290" t="s">
        <v>1204</v>
      </c>
      <c r="I158" s="291">
        <v>8.6300500000000002E-3</v>
      </c>
      <c r="J158" s="291">
        <v>41</v>
      </c>
      <c r="K158" s="290" t="s">
        <v>815</v>
      </c>
      <c r="L158" s="324">
        <v>46.06</v>
      </c>
      <c r="M158" s="325" t="s">
        <v>1205</v>
      </c>
      <c r="N158" s="325" t="s">
        <v>1206</v>
      </c>
      <c r="O158" s="287"/>
      <c r="P158" s="287"/>
    </row>
    <row r="159" spans="1:16" ht="15">
      <c r="A159" s="247" t="s">
        <v>176</v>
      </c>
      <c r="B159" s="247" t="s">
        <v>1207</v>
      </c>
      <c r="C159" s="287" t="s">
        <v>1208</v>
      </c>
      <c r="D159" s="305">
        <v>45</v>
      </c>
      <c r="E159" s="287" t="s">
        <v>1</v>
      </c>
      <c r="F159" s="289">
        <v>43677</v>
      </c>
      <c r="G159" s="290" t="s">
        <v>464</v>
      </c>
      <c r="H159" s="290" t="s">
        <v>1001</v>
      </c>
      <c r="I159" s="291">
        <v>1.893512E-2</v>
      </c>
      <c r="J159" s="291">
        <v>30</v>
      </c>
      <c r="K159" s="290" t="s">
        <v>815</v>
      </c>
      <c r="L159" s="324">
        <v>23.07</v>
      </c>
      <c r="M159" s="325" t="s">
        <v>1002</v>
      </c>
      <c r="N159" s="325" t="s">
        <v>1003</v>
      </c>
      <c r="O159" s="287"/>
      <c r="P159" s="287"/>
    </row>
    <row r="160" spans="1:16" ht="15">
      <c r="A160" s="247" t="s">
        <v>176</v>
      </c>
      <c r="B160" s="247" t="s">
        <v>1209</v>
      </c>
      <c r="C160" s="287" t="s">
        <v>1210</v>
      </c>
      <c r="D160" s="305">
        <v>46</v>
      </c>
      <c r="E160" s="287" t="s">
        <v>1</v>
      </c>
      <c r="F160" s="289">
        <v>43677</v>
      </c>
      <c r="G160" s="290" t="s">
        <v>464</v>
      </c>
      <c r="H160" s="290" t="s">
        <v>1006</v>
      </c>
      <c r="I160" s="291">
        <v>2.2226320000000001E-2</v>
      </c>
      <c r="J160" s="291">
        <v>6</v>
      </c>
      <c r="K160" s="290" t="s">
        <v>815</v>
      </c>
      <c r="L160" s="324">
        <v>20.34</v>
      </c>
      <c r="M160" s="325" t="s">
        <v>1007</v>
      </c>
      <c r="N160" s="325" t="s">
        <v>1008</v>
      </c>
      <c r="O160" s="287"/>
      <c r="P160" s="287"/>
    </row>
    <row r="161" spans="1:16" ht="15">
      <c r="A161" s="247" t="s">
        <v>176</v>
      </c>
      <c r="B161" s="247" t="s">
        <v>1211</v>
      </c>
      <c r="C161" s="287" t="s">
        <v>1212</v>
      </c>
      <c r="D161" s="305">
        <v>47</v>
      </c>
      <c r="E161" s="287" t="s">
        <v>1</v>
      </c>
      <c r="F161" s="289">
        <v>43677</v>
      </c>
      <c r="G161" s="290" t="s">
        <v>464</v>
      </c>
      <c r="H161" s="290" t="s">
        <v>1213</v>
      </c>
      <c r="I161" s="291">
        <v>2.0249420000000001E-2</v>
      </c>
      <c r="J161" s="291">
        <v>15</v>
      </c>
      <c r="K161" s="290" t="s">
        <v>815</v>
      </c>
      <c r="L161" s="324">
        <v>67.290000000000006</v>
      </c>
      <c r="M161" s="325" t="s">
        <v>1214</v>
      </c>
      <c r="N161" s="325" t="s">
        <v>1215</v>
      </c>
      <c r="O161" s="287"/>
      <c r="P161" s="287"/>
    </row>
    <row r="162" spans="1:16" ht="15">
      <c r="A162" s="247" t="s">
        <v>176</v>
      </c>
      <c r="B162" s="247" t="s">
        <v>1216</v>
      </c>
      <c r="C162" s="287" t="s">
        <v>1217</v>
      </c>
      <c r="D162" s="305">
        <v>48</v>
      </c>
      <c r="E162" s="287" t="s">
        <v>1</v>
      </c>
      <c r="F162" s="289">
        <v>43677</v>
      </c>
      <c r="G162" s="290" t="s">
        <v>464</v>
      </c>
      <c r="H162" s="290" t="s">
        <v>1218</v>
      </c>
      <c r="I162" s="291">
        <v>2.6006680000000001E-2</v>
      </c>
      <c r="J162" s="291">
        <v>4</v>
      </c>
      <c r="K162" s="290" t="s">
        <v>815</v>
      </c>
      <c r="L162" s="324">
        <v>211.09</v>
      </c>
      <c r="M162" s="325" t="s">
        <v>1219</v>
      </c>
      <c r="N162" s="325" t="s">
        <v>1220</v>
      </c>
      <c r="O162" s="287"/>
      <c r="P162" s="287"/>
    </row>
    <row r="163" spans="1:16" ht="15">
      <c r="A163" s="247" t="s">
        <v>176</v>
      </c>
      <c r="B163" s="247" t="s">
        <v>1221</v>
      </c>
      <c r="C163" s="287" t="s">
        <v>1222</v>
      </c>
      <c r="D163" s="305">
        <v>49</v>
      </c>
      <c r="E163" s="287" t="s">
        <v>1</v>
      </c>
      <c r="F163" s="289">
        <v>43677</v>
      </c>
      <c r="G163" s="290" t="s">
        <v>464</v>
      </c>
      <c r="H163" s="290" t="s">
        <v>1223</v>
      </c>
      <c r="I163" s="291">
        <v>2.5769589999999998E-2</v>
      </c>
      <c r="J163" s="291">
        <v>122</v>
      </c>
      <c r="K163" s="290" t="s">
        <v>815</v>
      </c>
      <c r="L163" s="324">
        <v>64.319999999999993</v>
      </c>
      <c r="M163" s="325" t="s">
        <v>1224</v>
      </c>
      <c r="N163" s="325" t="s">
        <v>1225</v>
      </c>
      <c r="O163" s="287"/>
      <c r="P163" s="287"/>
    </row>
    <row r="164" spans="1:16" ht="15">
      <c r="A164" s="247" t="s">
        <v>176</v>
      </c>
      <c r="B164" s="247" t="s">
        <v>1226</v>
      </c>
      <c r="C164" s="287" t="s">
        <v>1227</v>
      </c>
      <c r="D164" s="305">
        <v>50</v>
      </c>
      <c r="E164" s="287" t="s">
        <v>1</v>
      </c>
      <c r="F164" s="289">
        <v>43677</v>
      </c>
      <c r="G164" s="290" t="s">
        <v>464</v>
      </c>
      <c r="H164" s="290" t="s">
        <v>1228</v>
      </c>
      <c r="I164" s="291">
        <v>2.492782E-2</v>
      </c>
      <c r="J164" s="291">
        <v>4</v>
      </c>
      <c r="K164" s="290" t="s">
        <v>815</v>
      </c>
      <c r="L164" s="324">
        <v>83.12</v>
      </c>
      <c r="M164" s="325" t="s">
        <v>1229</v>
      </c>
      <c r="N164" s="325" t="s">
        <v>1230</v>
      </c>
      <c r="O164" s="287"/>
      <c r="P164" s="287"/>
    </row>
    <row r="165" spans="1:16" ht="15">
      <c r="A165" s="247" t="s">
        <v>176</v>
      </c>
      <c r="B165" s="247" t="s">
        <v>1231</v>
      </c>
      <c r="C165" s="287" t="s">
        <v>1232</v>
      </c>
      <c r="D165" s="305">
        <v>1</v>
      </c>
      <c r="E165" s="287" t="s">
        <v>31</v>
      </c>
      <c r="F165" s="289">
        <v>43677</v>
      </c>
      <c r="G165" s="290" t="s">
        <v>615</v>
      </c>
      <c r="H165" s="290" t="s">
        <v>1042</v>
      </c>
      <c r="I165" s="291">
        <v>0</v>
      </c>
      <c r="J165" s="291">
        <v>15</v>
      </c>
      <c r="K165" s="290" t="s">
        <v>815</v>
      </c>
      <c r="L165" s="324">
        <v>278.56</v>
      </c>
      <c r="M165" s="325" t="s">
        <v>1043</v>
      </c>
      <c r="N165" s="325" t="s">
        <v>1044</v>
      </c>
      <c r="O165" s="287"/>
      <c r="P165" s="287"/>
    </row>
    <row r="166" spans="1:16" ht="15">
      <c r="A166" s="247" t="s">
        <v>176</v>
      </c>
      <c r="B166" s="247" t="s">
        <v>1233</v>
      </c>
      <c r="C166" s="287" t="s">
        <v>1234</v>
      </c>
      <c r="D166" s="305">
        <v>2</v>
      </c>
      <c r="E166" s="287" t="s">
        <v>31</v>
      </c>
      <c r="F166" s="289">
        <v>43677</v>
      </c>
      <c r="G166" s="290" t="s">
        <v>615</v>
      </c>
      <c r="H166" s="290" t="s">
        <v>444</v>
      </c>
      <c r="I166" s="291">
        <v>0</v>
      </c>
      <c r="J166" s="291">
        <v>169</v>
      </c>
      <c r="K166" s="290" t="s">
        <v>815</v>
      </c>
      <c r="L166" s="324">
        <v>298.86</v>
      </c>
      <c r="M166" s="325" t="s">
        <v>445</v>
      </c>
      <c r="N166" s="325" t="s">
        <v>446</v>
      </c>
      <c r="O166" s="287"/>
      <c r="P166" s="287"/>
    </row>
    <row r="167" spans="1:16" ht="15">
      <c r="A167" s="247" t="s">
        <v>176</v>
      </c>
      <c r="B167" s="247" t="s">
        <v>1235</v>
      </c>
      <c r="C167" s="287" t="s">
        <v>1236</v>
      </c>
      <c r="D167" s="305">
        <v>3</v>
      </c>
      <c r="E167" s="287" t="s">
        <v>31</v>
      </c>
      <c r="F167" s="289">
        <v>43677</v>
      </c>
      <c r="G167" s="290" t="s">
        <v>615</v>
      </c>
      <c r="H167" s="290" t="s">
        <v>453</v>
      </c>
      <c r="I167" s="291">
        <v>0</v>
      </c>
      <c r="J167" s="291">
        <v>29</v>
      </c>
      <c r="K167" s="290" t="s">
        <v>815</v>
      </c>
      <c r="L167" s="324">
        <v>30.45</v>
      </c>
      <c r="M167" s="325" t="s">
        <v>454</v>
      </c>
      <c r="N167" s="325" t="s">
        <v>455</v>
      </c>
      <c r="O167" s="287"/>
      <c r="P167" s="287"/>
    </row>
    <row r="168" spans="1:16" ht="15">
      <c r="A168" s="247" t="s">
        <v>176</v>
      </c>
      <c r="B168" s="247" t="s">
        <v>1237</v>
      </c>
      <c r="C168" s="287" t="s">
        <v>1238</v>
      </c>
      <c r="D168" s="305">
        <v>4</v>
      </c>
      <c r="E168" s="287" t="s">
        <v>31</v>
      </c>
      <c r="F168" s="289">
        <v>43677</v>
      </c>
      <c r="G168" s="290" t="s">
        <v>615</v>
      </c>
      <c r="H168" s="290" t="s">
        <v>1239</v>
      </c>
      <c r="I168" s="291">
        <v>0</v>
      </c>
      <c r="J168" s="291">
        <v>145</v>
      </c>
      <c r="K168" s="290" t="s">
        <v>815</v>
      </c>
      <c r="L168" s="324">
        <v>88.13</v>
      </c>
      <c r="M168" s="325" t="s">
        <v>1240</v>
      </c>
      <c r="N168" s="325" t="s">
        <v>1241</v>
      </c>
      <c r="O168" s="287"/>
      <c r="P168" s="287"/>
    </row>
    <row r="169" spans="1:16" ht="15">
      <c r="A169" s="247" t="s">
        <v>176</v>
      </c>
      <c r="B169" s="247" t="s">
        <v>1242</v>
      </c>
      <c r="C169" s="287" t="s">
        <v>1243</v>
      </c>
      <c r="D169" s="305">
        <v>5</v>
      </c>
      <c r="E169" s="287" t="s">
        <v>31</v>
      </c>
      <c r="F169" s="289">
        <v>43677</v>
      </c>
      <c r="G169" s="290" t="s">
        <v>615</v>
      </c>
      <c r="H169" s="290" t="s">
        <v>1244</v>
      </c>
      <c r="I169" s="291">
        <v>0</v>
      </c>
      <c r="J169" s="291">
        <v>87</v>
      </c>
      <c r="K169" s="290" t="s">
        <v>815</v>
      </c>
      <c r="L169" s="324">
        <v>113.29</v>
      </c>
      <c r="M169" s="325" t="s">
        <v>1245</v>
      </c>
      <c r="N169" s="325" t="s">
        <v>1246</v>
      </c>
      <c r="O169" s="287"/>
      <c r="P169" s="287"/>
    </row>
    <row r="170" spans="1:16" ht="15">
      <c r="A170" s="247" t="s">
        <v>176</v>
      </c>
      <c r="B170" s="247" t="s">
        <v>1247</v>
      </c>
      <c r="C170" s="287" t="s">
        <v>1248</v>
      </c>
      <c r="D170" s="305">
        <v>6</v>
      </c>
      <c r="E170" s="287" t="s">
        <v>31</v>
      </c>
      <c r="F170" s="289">
        <v>43677</v>
      </c>
      <c r="G170" s="290" t="s">
        <v>615</v>
      </c>
      <c r="H170" s="290" t="s">
        <v>474</v>
      </c>
      <c r="I170" s="291">
        <v>0</v>
      </c>
      <c r="J170" s="291">
        <v>26</v>
      </c>
      <c r="K170" s="290" t="s">
        <v>815</v>
      </c>
      <c r="L170" s="324">
        <v>209.08</v>
      </c>
      <c r="M170" s="325" t="s">
        <v>475</v>
      </c>
      <c r="N170" s="325" t="s">
        <v>476</v>
      </c>
      <c r="O170" s="287"/>
      <c r="P170" s="287"/>
    </row>
    <row r="171" spans="1:16" ht="15">
      <c r="A171" s="247" t="s">
        <v>176</v>
      </c>
      <c r="B171" s="247" t="s">
        <v>1249</v>
      </c>
      <c r="C171" s="287" t="s">
        <v>1250</v>
      </c>
      <c r="D171" s="305">
        <v>7</v>
      </c>
      <c r="E171" s="287" t="s">
        <v>31</v>
      </c>
      <c r="F171" s="289">
        <v>43677</v>
      </c>
      <c r="G171" s="290" t="s">
        <v>615</v>
      </c>
      <c r="H171" s="290" t="s">
        <v>1251</v>
      </c>
      <c r="I171" s="291">
        <v>0</v>
      </c>
      <c r="J171" s="291">
        <v>46</v>
      </c>
      <c r="K171" s="290" t="s">
        <v>815</v>
      </c>
      <c r="L171" s="324">
        <v>1216.68</v>
      </c>
      <c r="M171" s="325" t="s">
        <v>1252</v>
      </c>
      <c r="N171" s="325" t="s">
        <v>1253</v>
      </c>
      <c r="O171" s="287"/>
      <c r="P171" s="287"/>
    </row>
    <row r="172" spans="1:16" ht="15">
      <c r="A172" s="247" t="s">
        <v>176</v>
      </c>
      <c r="B172" s="247" t="s">
        <v>1254</v>
      </c>
      <c r="C172" s="287" t="s">
        <v>1255</v>
      </c>
      <c r="D172" s="305">
        <v>8</v>
      </c>
      <c r="E172" s="287" t="s">
        <v>31</v>
      </c>
      <c r="F172" s="289">
        <v>43677</v>
      </c>
      <c r="G172" s="290" t="s">
        <v>615</v>
      </c>
      <c r="H172" s="290" t="s">
        <v>1256</v>
      </c>
      <c r="I172" s="291">
        <v>0</v>
      </c>
      <c r="J172" s="291">
        <v>46</v>
      </c>
      <c r="K172" s="290" t="s">
        <v>815</v>
      </c>
      <c r="L172" s="324">
        <v>1218.2</v>
      </c>
      <c r="M172" s="325" t="s">
        <v>1257</v>
      </c>
      <c r="N172" s="325" t="s">
        <v>1258</v>
      </c>
      <c r="O172" s="287"/>
      <c r="P172" s="287"/>
    </row>
    <row r="173" spans="1:16" ht="15">
      <c r="A173" s="247" t="s">
        <v>176</v>
      </c>
      <c r="B173" s="247" t="s">
        <v>1259</v>
      </c>
      <c r="C173" s="287" t="s">
        <v>1260</v>
      </c>
      <c r="D173" s="305">
        <v>9</v>
      </c>
      <c r="E173" s="287" t="s">
        <v>31</v>
      </c>
      <c r="F173" s="289">
        <v>43677</v>
      </c>
      <c r="G173" s="290" t="s">
        <v>615</v>
      </c>
      <c r="H173" s="290" t="s">
        <v>481</v>
      </c>
      <c r="I173" s="291">
        <v>0</v>
      </c>
      <c r="J173" s="291">
        <v>165</v>
      </c>
      <c r="K173" s="290" t="s">
        <v>815</v>
      </c>
      <c r="L173" s="324">
        <v>1866.78</v>
      </c>
      <c r="M173" s="325" t="s">
        <v>482</v>
      </c>
      <c r="N173" s="325" t="s">
        <v>483</v>
      </c>
      <c r="O173" s="287"/>
      <c r="P173" s="287"/>
    </row>
    <row r="174" spans="1:16" ht="15">
      <c r="A174" s="247" t="s">
        <v>176</v>
      </c>
      <c r="B174" s="247" t="s">
        <v>1261</v>
      </c>
      <c r="C174" s="287" t="s">
        <v>1262</v>
      </c>
      <c r="D174" s="305">
        <v>10</v>
      </c>
      <c r="E174" s="287" t="s">
        <v>31</v>
      </c>
      <c r="F174" s="289">
        <v>43677</v>
      </c>
      <c r="G174" s="290" t="s">
        <v>615</v>
      </c>
      <c r="H174" s="290" t="s">
        <v>1263</v>
      </c>
      <c r="I174" s="291">
        <v>0</v>
      </c>
      <c r="J174" s="291">
        <v>26</v>
      </c>
      <c r="K174" s="290" t="s">
        <v>815</v>
      </c>
      <c r="L174" s="324">
        <v>203.12</v>
      </c>
      <c r="M174" s="325" t="s">
        <v>1264</v>
      </c>
      <c r="N174" s="325" t="s">
        <v>1265</v>
      </c>
      <c r="O174" s="287"/>
      <c r="P174" s="287"/>
    </row>
    <row r="175" spans="1:16" ht="15">
      <c r="A175" s="247" t="s">
        <v>176</v>
      </c>
      <c r="B175" s="247" t="s">
        <v>1266</v>
      </c>
      <c r="C175" s="287" t="s">
        <v>1267</v>
      </c>
      <c r="D175" s="305">
        <v>11</v>
      </c>
      <c r="E175" s="287" t="s">
        <v>31</v>
      </c>
      <c r="F175" s="289">
        <v>43677</v>
      </c>
      <c r="G175" s="290" t="s">
        <v>615</v>
      </c>
      <c r="H175" s="290" t="s">
        <v>518</v>
      </c>
      <c r="I175" s="291">
        <v>0</v>
      </c>
      <c r="J175" s="291">
        <v>12</v>
      </c>
      <c r="K175" s="290" t="s">
        <v>815</v>
      </c>
      <c r="L175" s="324">
        <v>273.45</v>
      </c>
      <c r="M175" s="325" t="s">
        <v>519</v>
      </c>
      <c r="N175" s="325" t="s">
        <v>520</v>
      </c>
      <c r="O175" s="287"/>
      <c r="P175" s="287"/>
    </row>
    <row r="176" spans="1:16" ht="15">
      <c r="A176" s="247" t="s">
        <v>176</v>
      </c>
      <c r="B176" s="247" t="s">
        <v>1268</v>
      </c>
      <c r="C176" s="287" t="s">
        <v>1269</v>
      </c>
      <c r="D176" s="305">
        <v>12</v>
      </c>
      <c r="E176" s="287" t="s">
        <v>31</v>
      </c>
      <c r="F176" s="289">
        <v>43677</v>
      </c>
      <c r="G176" s="290" t="s">
        <v>615</v>
      </c>
      <c r="H176" s="290" t="s">
        <v>827</v>
      </c>
      <c r="I176" s="291">
        <v>0</v>
      </c>
      <c r="J176" s="291">
        <v>168</v>
      </c>
      <c r="K176" s="290" t="s">
        <v>815</v>
      </c>
      <c r="L176" s="324">
        <v>156.16999999999999</v>
      </c>
      <c r="M176" s="325" t="s">
        <v>828</v>
      </c>
      <c r="N176" s="325" t="s">
        <v>829</v>
      </c>
      <c r="O176" s="287"/>
      <c r="P176" s="287"/>
    </row>
    <row r="177" spans="1:16" ht="15">
      <c r="A177" s="247" t="s">
        <v>176</v>
      </c>
      <c r="B177" s="247" t="s">
        <v>1270</v>
      </c>
      <c r="C177" s="287" t="s">
        <v>1271</v>
      </c>
      <c r="D177" s="305">
        <v>13</v>
      </c>
      <c r="E177" s="287" t="s">
        <v>31</v>
      </c>
      <c r="F177" s="289">
        <v>43677</v>
      </c>
      <c r="G177" s="290" t="s">
        <v>615</v>
      </c>
      <c r="H177" s="290" t="s">
        <v>1272</v>
      </c>
      <c r="I177" s="291">
        <v>0</v>
      </c>
      <c r="J177" s="291">
        <v>222</v>
      </c>
      <c r="K177" s="290" t="s">
        <v>815</v>
      </c>
      <c r="L177" s="324">
        <v>1123.04</v>
      </c>
      <c r="M177" s="325" t="s">
        <v>1273</v>
      </c>
      <c r="N177" s="325" t="s">
        <v>1274</v>
      </c>
      <c r="O177" s="287"/>
      <c r="P177" s="287"/>
    </row>
    <row r="178" spans="1:16" ht="15">
      <c r="A178" s="247" t="s">
        <v>176</v>
      </c>
      <c r="B178" s="247" t="s">
        <v>1275</v>
      </c>
      <c r="C178" s="287" t="s">
        <v>1276</v>
      </c>
      <c r="D178" s="305">
        <v>14</v>
      </c>
      <c r="E178" s="287" t="s">
        <v>31</v>
      </c>
      <c r="F178" s="289">
        <v>43677</v>
      </c>
      <c r="G178" s="290" t="s">
        <v>615</v>
      </c>
      <c r="H178" s="290" t="s">
        <v>1277</v>
      </c>
      <c r="I178" s="291">
        <v>0</v>
      </c>
      <c r="J178" s="291">
        <v>114</v>
      </c>
      <c r="K178" s="290" t="s">
        <v>815</v>
      </c>
      <c r="L178" s="324">
        <v>205.43</v>
      </c>
      <c r="M178" s="325" t="s">
        <v>1278</v>
      </c>
      <c r="N178" s="325" t="s">
        <v>1279</v>
      </c>
      <c r="O178" s="287"/>
      <c r="P178" s="287"/>
    </row>
    <row r="179" spans="1:16" ht="15">
      <c r="A179" s="247" t="s">
        <v>176</v>
      </c>
      <c r="B179" s="247" t="s">
        <v>1280</v>
      </c>
      <c r="C179" s="287" t="s">
        <v>1281</v>
      </c>
      <c r="D179" s="305">
        <v>15</v>
      </c>
      <c r="E179" s="287" t="s">
        <v>31</v>
      </c>
      <c r="F179" s="289">
        <v>43677</v>
      </c>
      <c r="G179" s="290" t="s">
        <v>615</v>
      </c>
      <c r="H179" s="290" t="s">
        <v>1282</v>
      </c>
      <c r="I179" s="291">
        <v>0</v>
      </c>
      <c r="J179" s="291">
        <v>189</v>
      </c>
      <c r="K179" s="290" t="s">
        <v>815</v>
      </c>
      <c r="L179" s="324">
        <v>237.82</v>
      </c>
      <c r="M179" s="325" t="s">
        <v>1283</v>
      </c>
      <c r="N179" s="325" t="s">
        <v>1284</v>
      </c>
      <c r="O179" s="287"/>
      <c r="P179" s="287"/>
    </row>
    <row r="180" spans="1:16" ht="15">
      <c r="A180" s="247" t="s">
        <v>176</v>
      </c>
      <c r="B180" s="247" t="s">
        <v>1285</v>
      </c>
      <c r="C180" s="287" t="s">
        <v>1286</v>
      </c>
      <c r="D180" s="305">
        <v>16</v>
      </c>
      <c r="E180" s="287" t="s">
        <v>31</v>
      </c>
      <c r="F180" s="289">
        <v>43677</v>
      </c>
      <c r="G180" s="290" t="s">
        <v>615</v>
      </c>
      <c r="H180" s="290" t="s">
        <v>1287</v>
      </c>
      <c r="I180" s="291">
        <v>0</v>
      </c>
      <c r="J180" s="291">
        <v>18</v>
      </c>
      <c r="K180" s="290" t="s">
        <v>815</v>
      </c>
      <c r="L180" s="324">
        <v>1886.61</v>
      </c>
      <c r="M180" s="325" t="s">
        <v>1288</v>
      </c>
      <c r="N180" s="325" t="s">
        <v>1289</v>
      </c>
      <c r="O180" s="287"/>
      <c r="P180" s="287"/>
    </row>
    <row r="181" spans="1:16" ht="15">
      <c r="A181" s="247" t="s">
        <v>176</v>
      </c>
      <c r="B181" s="247" t="s">
        <v>1290</v>
      </c>
      <c r="C181" s="287" t="s">
        <v>1291</v>
      </c>
      <c r="D181" s="305">
        <v>17</v>
      </c>
      <c r="E181" s="287" t="s">
        <v>31</v>
      </c>
      <c r="F181" s="289">
        <v>43677</v>
      </c>
      <c r="G181" s="290" t="s">
        <v>615</v>
      </c>
      <c r="H181" s="290" t="s">
        <v>1292</v>
      </c>
      <c r="I181" s="291">
        <v>0</v>
      </c>
      <c r="J181" s="291">
        <v>222</v>
      </c>
      <c r="K181" s="290" t="s">
        <v>815</v>
      </c>
      <c r="L181" s="324">
        <v>42.46</v>
      </c>
      <c r="M181" s="325" t="s">
        <v>1293</v>
      </c>
      <c r="N181" s="325" t="s">
        <v>1294</v>
      </c>
      <c r="O181" s="287"/>
      <c r="P181" s="287"/>
    </row>
    <row r="182" spans="1:16" ht="15">
      <c r="A182" s="247" t="s">
        <v>176</v>
      </c>
      <c r="B182" s="247" t="s">
        <v>1295</v>
      </c>
      <c r="C182" s="287" t="s">
        <v>1296</v>
      </c>
      <c r="D182" s="305">
        <v>18</v>
      </c>
      <c r="E182" s="287" t="s">
        <v>31</v>
      </c>
      <c r="F182" s="289">
        <v>43677</v>
      </c>
      <c r="G182" s="290" t="s">
        <v>615</v>
      </c>
      <c r="H182" s="290" t="s">
        <v>1297</v>
      </c>
      <c r="I182" s="291">
        <v>0</v>
      </c>
      <c r="J182" s="291">
        <v>94</v>
      </c>
      <c r="K182" s="290" t="s">
        <v>815</v>
      </c>
      <c r="L182" s="324">
        <v>53.01</v>
      </c>
      <c r="M182" s="325" t="s">
        <v>1298</v>
      </c>
      <c r="N182" s="325" t="s">
        <v>1299</v>
      </c>
      <c r="O182" s="287"/>
      <c r="P182" s="287"/>
    </row>
    <row r="183" spans="1:16" ht="15">
      <c r="A183" s="247" t="s">
        <v>176</v>
      </c>
      <c r="B183" s="247" t="s">
        <v>1300</v>
      </c>
      <c r="C183" s="287" t="s">
        <v>1301</v>
      </c>
      <c r="D183" s="305">
        <v>19</v>
      </c>
      <c r="E183" s="287" t="s">
        <v>31</v>
      </c>
      <c r="F183" s="289">
        <v>43677</v>
      </c>
      <c r="G183" s="290" t="s">
        <v>615</v>
      </c>
      <c r="H183" s="290" t="s">
        <v>1302</v>
      </c>
      <c r="I183" s="291">
        <v>0</v>
      </c>
      <c r="J183" s="291">
        <v>23</v>
      </c>
      <c r="K183" s="290" t="s">
        <v>815</v>
      </c>
      <c r="L183" s="324">
        <v>73.91</v>
      </c>
      <c r="M183" s="325" t="s">
        <v>1303</v>
      </c>
      <c r="N183" s="325" t="s">
        <v>1304</v>
      </c>
      <c r="O183" s="287"/>
      <c r="P183" s="287"/>
    </row>
    <row r="184" spans="1:16" ht="15">
      <c r="A184" s="247" t="s">
        <v>176</v>
      </c>
      <c r="B184" s="247" t="s">
        <v>1305</v>
      </c>
      <c r="C184" s="287" t="s">
        <v>1306</v>
      </c>
      <c r="D184" s="305">
        <v>20</v>
      </c>
      <c r="E184" s="287" t="s">
        <v>31</v>
      </c>
      <c r="F184" s="289">
        <v>43677</v>
      </c>
      <c r="G184" s="290" t="s">
        <v>615</v>
      </c>
      <c r="H184" s="290" t="s">
        <v>1307</v>
      </c>
      <c r="I184" s="291">
        <v>0</v>
      </c>
      <c r="J184" s="291">
        <v>110</v>
      </c>
      <c r="K184" s="290" t="s">
        <v>815</v>
      </c>
      <c r="L184" s="324">
        <v>87.76</v>
      </c>
      <c r="M184" s="325" t="s">
        <v>1308</v>
      </c>
      <c r="N184" s="325" t="s">
        <v>1309</v>
      </c>
      <c r="O184" s="287"/>
      <c r="P184" s="287"/>
    </row>
    <row r="185" spans="1:16" ht="15">
      <c r="A185" s="247" t="s">
        <v>176</v>
      </c>
      <c r="B185" s="247" t="s">
        <v>1310</v>
      </c>
      <c r="C185" s="287" t="s">
        <v>1311</v>
      </c>
      <c r="D185" s="305">
        <v>21</v>
      </c>
      <c r="E185" s="287" t="s">
        <v>31</v>
      </c>
      <c r="F185" s="289">
        <v>43677</v>
      </c>
      <c r="G185" s="290" t="s">
        <v>615</v>
      </c>
      <c r="H185" s="290" t="s">
        <v>1312</v>
      </c>
      <c r="I185" s="291">
        <v>0</v>
      </c>
      <c r="J185" s="291">
        <v>153</v>
      </c>
      <c r="K185" s="290" t="s">
        <v>815</v>
      </c>
      <c r="L185" s="324">
        <v>91.86</v>
      </c>
      <c r="M185" s="325" t="s">
        <v>1313</v>
      </c>
      <c r="N185" s="325" t="s">
        <v>1314</v>
      </c>
      <c r="O185" s="287"/>
      <c r="P185" s="287"/>
    </row>
    <row r="186" spans="1:16" ht="15">
      <c r="A186" s="247" t="s">
        <v>176</v>
      </c>
      <c r="B186" s="247" t="s">
        <v>1315</v>
      </c>
      <c r="C186" s="287" t="s">
        <v>1316</v>
      </c>
      <c r="D186" s="305">
        <v>22</v>
      </c>
      <c r="E186" s="287" t="s">
        <v>31</v>
      </c>
      <c r="F186" s="289">
        <v>43677</v>
      </c>
      <c r="G186" s="290" t="s">
        <v>615</v>
      </c>
      <c r="H186" s="290" t="s">
        <v>1317</v>
      </c>
      <c r="I186" s="291">
        <v>0</v>
      </c>
      <c r="J186" s="291">
        <v>41</v>
      </c>
      <c r="K186" s="290" t="s">
        <v>815</v>
      </c>
      <c r="L186" s="324">
        <v>52.09</v>
      </c>
      <c r="M186" s="325" t="s">
        <v>1318</v>
      </c>
      <c r="N186" s="325" t="s">
        <v>1319</v>
      </c>
      <c r="O186" s="287"/>
      <c r="P186" s="287"/>
    </row>
    <row r="187" spans="1:16" ht="15">
      <c r="A187" s="247" t="s">
        <v>176</v>
      </c>
      <c r="B187" s="247" t="s">
        <v>1320</v>
      </c>
      <c r="C187" s="287" t="s">
        <v>1321</v>
      </c>
      <c r="D187" s="305">
        <v>23</v>
      </c>
      <c r="E187" s="287" t="s">
        <v>31</v>
      </c>
      <c r="F187" s="289">
        <v>43677</v>
      </c>
      <c r="G187" s="290" t="s">
        <v>615</v>
      </c>
      <c r="H187" s="290" t="s">
        <v>1079</v>
      </c>
      <c r="I187" s="291">
        <v>0</v>
      </c>
      <c r="J187" s="291">
        <v>35</v>
      </c>
      <c r="K187" s="290" t="s">
        <v>815</v>
      </c>
      <c r="L187" s="324">
        <v>385.38</v>
      </c>
      <c r="M187" s="325" t="s">
        <v>1080</v>
      </c>
      <c r="N187" s="325" t="s">
        <v>1081</v>
      </c>
      <c r="O187" s="287"/>
      <c r="P187" s="287"/>
    </row>
    <row r="188" spans="1:16" ht="15">
      <c r="A188" s="247" t="s">
        <v>176</v>
      </c>
      <c r="B188" s="247" t="s">
        <v>1322</v>
      </c>
      <c r="C188" s="287" t="s">
        <v>1323</v>
      </c>
      <c r="D188" s="305">
        <v>24</v>
      </c>
      <c r="E188" s="287" t="s">
        <v>31</v>
      </c>
      <c r="F188" s="289">
        <v>43677</v>
      </c>
      <c r="G188" s="290" t="s">
        <v>615</v>
      </c>
      <c r="H188" s="290" t="s">
        <v>843</v>
      </c>
      <c r="I188" s="291">
        <v>0</v>
      </c>
      <c r="J188" s="291">
        <v>100</v>
      </c>
      <c r="K188" s="290" t="s">
        <v>815</v>
      </c>
      <c r="L188" s="324">
        <v>795.53</v>
      </c>
      <c r="M188" s="325" t="s">
        <v>844</v>
      </c>
      <c r="N188" s="325" t="s">
        <v>845</v>
      </c>
      <c r="O188" s="287"/>
      <c r="P188" s="287"/>
    </row>
    <row r="189" spans="1:16" ht="15">
      <c r="A189" s="247" t="s">
        <v>176</v>
      </c>
      <c r="B189" s="247" t="s">
        <v>1324</v>
      </c>
      <c r="C189" s="287" t="s">
        <v>1325</v>
      </c>
      <c r="D189" s="305">
        <v>25</v>
      </c>
      <c r="E189" s="287" t="s">
        <v>31</v>
      </c>
      <c r="F189" s="289">
        <v>43677</v>
      </c>
      <c r="G189" s="290" t="s">
        <v>615</v>
      </c>
      <c r="H189" s="290" t="s">
        <v>1326</v>
      </c>
      <c r="I189" s="291">
        <v>0</v>
      </c>
      <c r="J189" s="291">
        <v>13</v>
      </c>
      <c r="K189" s="290" t="s">
        <v>815</v>
      </c>
      <c r="L189" s="324">
        <v>77.53</v>
      </c>
      <c r="M189" s="325" t="s">
        <v>1327</v>
      </c>
      <c r="N189" s="325" t="s">
        <v>1328</v>
      </c>
      <c r="O189" s="287"/>
      <c r="P189" s="287"/>
    </row>
    <row r="190" spans="1:16" ht="15">
      <c r="A190" s="247" t="s">
        <v>176</v>
      </c>
      <c r="B190" s="247" t="s">
        <v>1329</v>
      </c>
      <c r="C190" s="287" t="s">
        <v>1330</v>
      </c>
      <c r="D190" s="305">
        <v>26</v>
      </c>
      <c r="E190" s="287" t="s">
        <v>31</v>
      </c>
      <c r="F190" s="289">
        <v>43677</v>
      </c>
      <c r="G190" s="290" t="s">
        <v>615</v>
      </c>
      <c r="H190" s="290" t="s">
        <v>1331</v>
      </c>
      <c r="I190" s="291">
        <v>0</v>
      </c>
      <c r="J190" s="291">
        <v>133</v>
      </c>
      <c r="K190" s="290" t="s">
        <v>815</v>
      </c>
      <c r="L190" s="324">
        <v>59.85</v>
      </c>
      <c r="M190" s="325" t="s">
        <v>1332</v>
      </c>
      <c r="N190" s="325" t="s">
        <v>1333</v>
      </c>
      <c r="O190" s="287"/>
      <c r="P190" s="287"/>
    </row>
    <row r="191" spans="1:16" ht="15">
      <c r="A191" s="247" t="s">
        <v>176</v>
      </c>
      <c r="B191" s="247" t="s">
        <v>1334</v>
      </c>
      <c r="C191" s="287" t="s">
        <v>1335</v>
      </c>
      <c r="D191" s="305">
        <v>27</v>
      </c>
      <c r="E191" s="287" t="s">
        <v>31</v>
      </c>
      <c r="F191" s="289">
        <v>43677</v>
      </c>
      <c r="G191" s="290" t="s">
        <v>615</v>
      </c>
      <c r="H191" s="290" t="s">
        <v>1336</v>
      </c>
      <c r="I191" s="291">
        <v>0</v>
      </c>
      <c r="J191" s="291">
        <v>113</v>
      </c>
      <c r="K191" s="290" t="s">
        <v>815</v>
      </c>
      <c r="L191" s="324">
        <v>30.31</v>
      </c>
      <c r="M191" s="325" t="s">
        <v>1337</v>
      </c>
      <c r="N191" s="325" t="s">
        <v>1338</v>
      </c>
      <c r="O191" s="287"/>
      <c r="P191" s="287"/>
    </row>
    <row r="192" spans="1:16" ht="15">
      <c r="A192" s="247" t="s">
        <v>176</v>
      </c>
      <c r="B192" s="247" t="s">
        <v>1339</v>
      </c>
      <c r="C192" s="287" t="s">
        <v>1340</v>
      </c>
      <c r="D192" s="305">
        <v>28</v>
      </c>
      <c r="E192" s="287" t="s">
        <v>31</v>
      </c>
      <c r="F192" s="289">
        <v>43677</v>
      </c>
      <c r="G192" s="290" t="s">
        <v>615</v>
      </c>
      <c r="H192" s="290" t="s">
        <v>874</v>
      </c>
      <c r="I192" s="291">
        <v>0</v>
      </c>
      <c r="J192" s="291">
        <v>60</v>
      </c>
      <c r="K192" s="290" t="s">
        <v>815</v>
      </c>
      <c r="L192" s="324">
        <v>28.24</v>
      </c>
      <c r="M192" s="325" t="s">
        <v>875</v>
      </c>
      <c r="N192" s="325" t="s">
        <v>876</v>
      </c>
      <c r="O192" s="287"/>
      <c r="P192" s="287"/>
    </row>
    <row r="193" spans="1:16" ht="15">
      <c r="A193" s="247" t="s">
        <v>176</v>
      </c>
      <c r="B193" s="247" t="s">
        <v>1341</v>
      </c>
      <c r="C193" s="287" t="s">
        <v>1342</v>
      </c>
      <c r="D193" s="305">
        <v>29</v>
      </c>
      <c r="E193" s="287" t="s">
        <v>31</v>
      </c>
      <c r="F193" s="289">
        <v>43677</v>
      </c>
      <c r="G193" s="290" t="s">
        <v>615</v>
      </c>
      <c r="H193" s="290" t="s">
        <v>1343</v>
      </c>
      <c r="I193" s="291">
        <v>0</v>
      </c>
      <c r="J193" s="291">
        <v>29</v>
      </c>
      <c r="K193" s="290" t="s">
        <v>815</v>
      </c>
      <c r="L193" s="324">
        <v>33.86</v>
      </c>
      <c r="M193" s="325" t="s">
        <v>1344</v>
      </c>
      <c r="N193" s="325" t="s">
        <v>1345</v>
      </c>
      <c r="O193" s="287"/>
      <c r="P193" s="287"/>
    </row>
    <row r="194" spans="1:16" ht="15">
      <c r="A194" s="247" t="s">
        <v>176</v>
      </c>
      <c r="B194" s="247" t="s">
        <v>1346</v>
      </c>
      <c r="C194" s="287" t="s">
        <v>1347</v>
      </c>
      <c r="D194" s="305">
        <v>30</v>
      </c>
      <c r="E194" s="287" t="s">
        <v>31</v>
      </c>
      <c r="F194" s="289">
        <v>43677</v>
      </c>
      <c r="G194" s="290" t="s">
        <v>615</v>
      </c>
      <c r="H194" s="290" t="s">
        <v>879</v>
      </c>
      <c r="I194" s="291">
        <v>0</v>
      </c>
      <c r="J194" s="291">
        <v>92</v>
      </c>
      <c r="K194" s="290" t="s">
        <v>815</v>
      </c>
      <c r="L194" s="324">
        <v>101.75</v>
      </c>
      <c r="M194" s="325" t="s">
        <v>880</v>
      </c>
      <c r="N194" s="325" t="s">
        <v>881</v>
      </c>
      <c r="O194" s="287"/>
      <c r="P194" s="287"/>
    </row>
    <row r="195" spans="1:16" ht="15">
      <c r="A195" s="247" t="s">
        <v>176</v>
      </c>
      <c r="B195" s="247" t="s">
        <v>1348</v>
      </c>
      <c r="C195" s="287" t="s">
        <v>1349</v>
      </c>
      <c r="D195" s="305">
        <v>31</v>
      </c>
      <c r="E195" s="287" t="s">
        <v>31</v>
      </c>
      <c r="F195" s="289">
        <v>43677</v>
      </c>
      <c r="G195" s="290" t="s">
        <v>615</v>
      </c>
      <c r="H195" s="290" t="s">
        <v>1095</v>
      </c>
      <c r="I195" s="291">
        <v>0</v>
      </c>
      <c r="J195" s="291">
        <v>100</v>
      </c>
      <c r="K195" s="290" t="s">
        <v>815</v>
      </c>
      <c r="L195" s="324">
        <v>212.85</v>
      </c>
      <c r="M195" s="325" t="s">
        <v>1096</v>
      </c>
      <c r="N195" s="325" t="s">
        <v>1097</v>
      </c>
      <c r="O195" s="287"/>
      <c r="P195" s="287"/>
    </row>
    <row r="196" spans="1:16" ht="15">
      <c r="A196" s="247" t="s">
        <v>176</v>
      </c>
      <c r="B196" s="247" t="s">
        <v>1350</v>
      </c>
      <c r="C196" s="287" t="s">
        <v>1351</v>
      </c>
      <c r="D196" s="305">
        <v>32</v>
      </c>
      <c r="E196" s="287" t="s">
        <v>31</v>
      </c>
      <c r="F196" s="289">
        <v>43677</v>
      </c>
      <c r="G196" s="290" t="s">
        <v>615</v>
      </c>
      <c r="H196" s="290" t="s">
        <v>1352</v>
      </c>
      <c r="I196" s="291">
        <v>0</v>
      </c>
      <c r="J196" s="291">
        <v>205</v>
      </c>
      <c r="K196" s="290" t="s">
        <v>815</v>
      </c>
      <c r="L196" s="324">
        <v>92.5</v>
      </c>
      <c r="M196" s="325" t="s">
        <v>1353</v>
      </c>
      <c r="N196" s="325" t="s">
        <v>1354</v>
      </c>
      <c r="O196" s="287"/>
      <c r="P196" s="287"/>
    </row>
    <row r="197" spans="1:16" ht="15">
      <c r="A197" s="247" t="s">
        <v>176</v>
      </c>
      <c r="B197" s="247" t="s">
        <v>1355</v>
      </c>
      <c r="C197" s="287" t="s">
        <v>1356</v>
      </c>
      <c r="D197" s="305">
        <v>33</v>
      </c>
      <c r="E197" s="287" t="s">
        <v>31</v>
      </c>
      <c r="F197" s="289">
        <v>43677</v>
      </c>
      <c r="G197" s="290" t="s">
        <v>615</v>
      </c>
      <c r="H197" s="290" t="s">
        <v>1357</v>
      </c>
      <c r="I197" s="291">
        <v>0</v>
      </c>
      <c r="J197" s="291">
        <v>68</v>
      </c>
      <c r="K197" s="290" t="s">
        <v>815</v>
      </c>
      <c r="L197" s="324">
        <v>194.23</v>
      </c>
      <c r="M197" s="325" t="s">
        <v>1358</v>
      </c>
      <c r="N197" s="325" t="s">
        <v>1359</v>
      </c>
      <c r="O197" s="287"/>
      <c r="P197" s="287"/>
    </row>
    <row r="198" spans="1:16" ht="15">
      <c r="A198" s="247" t="s">
        <v>176</v>
      </c>
      <c r="B198" s="247" t="s">
        <v>1360</v>
      </c>
      <c r="C198" s="287" t="s">
        <v>1361</v>
      </c>
      <c r="D198" s="305">
        <v>34</v>
      </c>
      <c r="E198" s="287" t="s">
        <v>31</v>
      </c>
      <c r="F198" s="289">
        <v>43677</v>
      </c>
      <c r="G198" s="290" t="s">
        <v>615</v>
      </c>
      <c r="H198" s="290" t="s">
        <v>1362</v>
      </c>
      <c r="I198" s="291">
        <v>0</v>
      </c>
      <c r="J198" s="291">
        <v>104</v>
      </c>
      <c r="K198" s="290" t="s">
        <v>815</v>
      </c>
      <c r="L198" s="324">
        <v>146.72</v>
      </c>
      <c r="M198" s="325" t="s">
        <v>1363</v>
      </c>
      <c r="N198" s="325" t="s">
        <v>1364</v>
      </c>
      <c r="O198" s="287"/>
      <c r="P198" s="287"/>
    </row>
    <row r="199" spans="1:16" ht="15">
      <c r="A199" s="247" t="s">
        <v>176</v>
      </c>
      <c r="B199" s="247" t="s">
        <v>1365</v>
      </c>
      <c r="C199" s="287" t="s">
        <v>1366</v>
      </c>
      <c r="D199" s="305">
        <v>35</v>
      </c>
      <c r="E199" s="287" t="s">
        <v>31</v>
      </c>
      <c r="F199" s="289">
        <v>43677</v>
      </c>
      <c r="G199" s="290" t="s">
        <v>615</v>
      </c>
      <c r="H199" s="290" t="s">
        <v>1367</v>
      </c>
      <c r="I199" s="291">
        <v>0</v>
      </c>
      <c r="J199" s="291">
        <v>221</v>
      </c>
      <c r="K199" s="290" t="s">
        <v>815</v>
      </c>
      <c r="L199" s="324">
        <v>105.43</v>
      </c>
      <c r="M199" s="325" t="s">
        <v>1368</v>
      </c>
      <c r="N199" s="325" t="s">
        <v>1369</v>
      </c>
      <c r="O199" s="287"/>
      <c r="P199" s="287"/>
    </row>
    <row r="200" spans="1:16" ht="15">
      <c r="A200" s="247" t="s">
        <v>176</v>
      </c>
      <c r="B200" s="247" t="s">
        <v>1370</v>
      </c>
      <c r="C200" s="287" t="s">
        <v>1371</v>
      </c>
      <c r="D200" s="305">
        <v>36</v>
      </c>
      <c r="E200" s="287" t="s">
        <v>31</v>
      </c>
      <c r="F200" s="289">
        <v>43677</v>
      </c>
      <c r="G200" s="290" t="s">
        <v>615</v>
      </c>
      <c r="H200" s="290" t="s">
        <v>1372</v>
      </c>
      <c r="I200" s="291">
        <v>0</v>
      </c>
      <c r="J200" s="291">
        <v>14</v>
      </c>
      <c r="K200" s="290" t="s">
        <v>815</v>
      </c>
      <c r="L200" s="324">
        <v>284.17</v>
      </c>
      <c r="M200" s="325" t="s">
        <v>1373</v>
      </c>
      <c r="N200" s="325" t="s">
        <v>1374</v>
      </c>
      <c r="O200" s="287"/>
      <c r="P200" s="287"/>
    </row>
    <row r="201" spans="1:16" ht="15">
      <c r="A201" s="247" t="s">
        <v>176</v>
      </c>
      <c r="B201" s="247" t="s">
        <v>1375</v>
      </c>
      <c r="C201" s="287" t="s">
        <v>1376</v>
      </c>
      <c r="D201" s="305">
        <v>37</v>
      </c>
      <c r="E201" s="287" t="s">
        <v>31</v>
      </c>
      <c r="F201" s="289">
        <v>43677</v>
      </c>
      <c r="G201" s="290" t="s">
        <v>615</v>
      </c>
      <c r="H201" s="290" t="s">
        <v>1377</v>
      </c>
      <c r="I201" s="291">
        <v>0</v>
      </c>
      <c r="J201" s="291">
        <v>10</v>
      </c>
      <c r="K201" s="290" t="s">
        <v>815</v>
      </c>
      <c r="L201" s="324">
        <v>80.31</v>
      </c>
      <c r="M201" s="325" t="s">
        <v>1378</v>
      </c>
      <c r="N201" s="325" t="s">
        <v>1379</v>
      </c>
      <c r="O201" s="287"/>
      <c r="P201" s="287"/>
    </row>
    <row r="202" spans="1:16" ht="15">
      <c r="A202" s="247" t="s">
        <v>176</v>
      </c>
      <c r="B202" s="247" t="s">
        <v>1380</v>
      </c>
      <c r="C202" s="287" t="s">
        <v>1381</v>
      </c>
      <c r="D202" s="305">
        <v>38</v>
      </c>
      <c r="E202" s="287" t="s">
        <v>31</v>
      </c>
      <c r="F202" s="289">
        <v>43677</v>
      </c>
      <c r="G202" s="290" t="s">
        <v>615</v>
      </c>
      <c r="H202" s="290" t="s">
        <v>604</v>
      </c>
      <c r="I202" s="291">
        <v>0</v>
      </c>
      <c r="J202" s="291">
        <v>28</v>
      </c>
      <c r="K202" s="290" t="s">
        <v>815</v>
      </c>
      <c r="L202" s="324">
        <v>139.33000000000001</v>
      </c>
      <c r="M202" s="325" t="s">
        <v>605</v>
      </c>
      <c r="N202" s="325" t="s">
        <v>606</v>
      </c>
      <c r="O202" s="287"/>
      <c r="P202" s="287"/>
    </row>
    <row r="203" spans="1:16" ht="15">
      <c r="A203" s="247" t="s">
        <v>176</v>
      </c>
      <c r="B203" s="247" t="s">
        <v>1382</v>
      </c>
      <c r="C203" s="287" t="s">
        <v>1383</v>
      </c>
      <c r="D203" s="305">
        <v>39</v>
      </c>
      <c r="E203" s="287" t="s">
        <v>31</v>
      </c>
      <c r="F203" s="289">
        <v>43677</v>
      </c>
      <c r="G203" s="290" t="s">
        <v>615</v>
      </c>
      <c r="H203" s="290" t="s">
        <v>923</v>
      </c>
      <c r="I203" s="291">
        <v>0</v>
      </c>
      <c r="J203" s="291">
        <v>41</v>
      </c>
      <c r="K203" s="290" t="s">
        <v>815</v>
      </c>
      <c r="L203" s="324">
        <v>51.25</v>
      </c>
      <c r="M203" s="325" t="s">
        <v>924</v>
      </c>
      <c r="N203" s="325" t="s">
        <v>925</v>
      </c>
      <c r="O203" s="287"/>
      <c r="P203" s="287"/>
    </row>
    <row r="204" spans="1:16" ht="15">
      <c r="A204" s="247" t="s">
        <v>176</v>
      </c>
      <c r="B204" s="247" t="s">
        <v>1384</v>
      </c>
      <c r="C204" s="287" t="s">
        <v>1385</v>
      </c>
      <c r="D204" s="305">
        <v>40</v>
      </c>
      <c r="E204" s="287" t="s">
        <v>31</v>
      </c>
      <c r="F204" s="289">
        <v>43677</v>
      </c>
      <c r="G204" s="290" t="s">
        <v>615</v>
      </c>
      <c r="H204" s="290" t="s">
        <v>1386</v>
      </c>
      <c r="I204" s="291">
        <v>0</v>
      </c>
      <c r="J204" s="291">
        <v>17</v>
      </c>
      <c r="K204" s="290" t="s">
        <v>815</v>
      </c>
      <c r="L204" s="324">
        <v>131.01</v>
      </c>
      <c r="M204" s="325" t="s">
        <v>1387</v>
      </c>
      <c r="N204" s="325" t="s">
        <v>1388</v>
      </c>
      <c r="O204" s="287"/>
      <c r="P204" s="287"/>
    </row>
    <row r="205" spans="1:16" ht="15">
      <c r="A205" s="247" t="s">
        <v>176</v>
      </c>
      <c r="B205" s="247" t="s">
        <v>1389</v>
      </c>
      <c r="C205" s="287" t="s">
        <v>1390</v>
      </c>
      <c r="D205" s="305">
        <v>41</v>
      </c>
      <c r="E205" s="287" t="s">
        <v>31</v>
      </c>
      <c r="F205" s="289">
        <v>43677</v>
      </c>
      <c r="G205" s="290" t="s">
        <v>615</v>
      </c>
      <c r="H205" s="290" t="s">
        <v>1136</v>
      </c>
      <c r="I205" s="291">
        <v>0</v>
      </c>
      <c r="J205" s="291">
        <v>31</v>
      </c>
      <c r="K205" s="290" t="s">
        <v>815</v>
      </c>
      <c r="L205" s="324">
        <v>282.05</v>
      </c>
      <c r="M205" s="325" t="s">
        <v>1137</v>
      </c>
      <c r="N205" s="325" t="s">
        <v>1138</v>
      </c>
      <c r="O205" s="287"/>
      <c r="P205" s="287"/>
    </row>
    <row r="206" spans="1:16" ht="15">
      <c r="A206" s="247" t="s">
        <v>176</v>
      </c>
      <c r="B206" s="247" t="s">
        <v>1391</v>
      </c>
      <c r="C206" s="287" t="s">
        <v>1392</v>
      </c>
      <c r="D206" s="305">
        <v>42</v>
      </c>
      <c r="E206" s="287" t="s">
        <v>31</v>
      </c>
      <c r="F206" s="289">
        <v>43677</v>
      </c>
      <c r="G206" s="290" t="s">
        <v>615</v>
      </c>
      <c r="H206" s="290" t="s">
        <v>625</v>
      </c>
      <c r="I206" s="291">
        <v>0</v>
      </c>
      <c r="J206" s="291">
        <v>45</v>
      </c>
      <c r="K206" s="290" t="s">
        <v>815</v>
      </c>
      <c r="L206" s="324">
        <v>299.38</v>
      </c>
      <c r="M206" s="325" t="s">
        <v>626</v>
      </c>
      <c r="N206" s="325" t="s">
        <v>627</v>
      </c>
      <c r="O206" s="287"/>
      <c r="P206" s="287"/>
    </row>
    <row r="207" spans="1:16" ht="15">
      <c r="A207" s="247" t="s">
        <v>176</v>
      </c>
      <c r="B207" s="247" t="s">
        <v>1393</v>
      </c>
      <c r="C207" s="287" t="s">
        <v>1394</v>
      </c>
      <c r="D207" s="305">
        <v>43</v>
      </c>
      <c r="E207" s="287" t="s">
        <v>31</v>
      </c>
      <c r="F207" s="289">
        <v>43677</v>
      </c>
      <c r="G207" s="290" t="s">
        <v>615</v>
      </c>
      <c r="H207" s="290" t="s">
        <v>1395</v>
      </c>
      <c r="I207" s="291">
        <v>0</v>
      </c>
      <c r="J207" s="291">
        <v>30</v>
      </c>
      <c r="K207" s="290" t="s">
        <v>815</v>
      </c>
      <c r="L207" s="324">
        <v>84.92</v>
      </c>
      <c r="M207" s="325" t="s">
        <v>1396</v>
      </c>
      <c r="N207" s="325" t="s">
        <v>1397</v>
      </c>
      <c r="O207" s="287"/>
      <c r="P207" s="287"/>
    </row>
    <row r="208" spans="1:16" ht="15">
      <c r="A208" s="247" t="s">
        <v>176</v>
      </c>
      <c r="B208" s="247" t="s">
        <v>1398</v>
      </c>
      <c r="C208" s="287" t="s">
        <v>1399</v>
      </c>
      <c r="D208" s="305">
        <v>44</v>
      </c>
      <c r="E208" s="287" t="s">
        <v>31</v>
      </c>
      <c r="F208" s="289">
        <v>43677</v>
      </c>
      <c r="G208" s="290" t="s">
        <v>615</v>
      </c>
      <c r="H208" s="290" t="s">
        <v>638</v>
      </c>
      <c r="I208" s="291">
        <v>0</v>
      </c>
      <c r="J208" s="291">
        <v>134</v>
      </c>
      <c r="K208" s="290" t="s">
        <v>815</v>
      </c>
      <c r="L208" s="324">
        <v>519.51</v>
      </c>
      <c r="M208" s="325" t="s">
        <v>639</v>
      </c>
      <c r="N208" s="325" t="s">
        <v>640</v>
      </c>
      <c r="O208" s="287"/>
      <c r="P208" s="287"/>
    </row>
    <row r="209" spans="1:16" ht="15">
      <c r="A209" s="247" t="s">
        <v>176</v>
      </c>
      <c r="B209" s="247" t="s">
        <v>1400</v>
      </c>
      <c r="C209" s="287" t="s">
        <v>1401</v>
      </c>
      <c r="D209" s="305">
        <v>45</v>
      </c>
      <c r="E209" s="287" t="s">
        <v>31</v>
      </c>
      <c r="F209" s="289">
        <v>43677</v>
      </c>
      <c r="G209" s="290" t="s">
        <v>615</v>
      </c>
      <c r="H209" s="290" t="s">
        <v>928</v>
      </c>
      <c r="I209" s="291">
        <v>0</v>
      </c>
      <c r="J209" s="291">
        <v>21</v>
      </c>
      <c r="K209" s="290" t="s">
        <v>815</v>
      </c>
      <c r="L209" s="324">
        <v>159.16999999999999</v>
      </c>
      <c r="M209" s="325" t="s">
        <v>929</v>
      </c>
      <c r="N209" s="325" t="s">
        <v>930</v>
      </c>
      <c r="O209" s="287"/>
      <c r="P209" s="287"/>
    </row>
    <row r="210" spans="1:16" ht="15">
      <c r="A210" s="247" t="s">
        <v>176</v>
      </c>
      <c r="B210" s="247" t="s">
        <v>1402</v>
      </c>
      <c r="C210" s="287" t="s">
        <v>1403</v>
      </c>
      <c r="D210" s="305">
        <v>46</v>
      </c>
      <c r="E210" s="287" t="s">
        <v>31</v>
      </c>
      <c r="F210" s="289">
        <v>43677</v>
      </c>
      <c r="G210" s="290" t="s">
        <v>615</v>
      </c>
      <c r="H210" s="290" t="s">
        <v>1404</v>
      </c>
      <c r="I210" s="291">
        <v>0</v>
      </c>
      <c r="J210" s="291">
        <v>9</v>
      </c>
      <c r="K210" s="290" t="s">
        <v>815</v>
      </c>
      <c r="L210" s="324">
        <v>89.52</v>
      </c>
      <c r="M210" s="325" t="s">
        <v>1405</v>
      </c>
      <c r="N210" s="325" t="s">
        <v>1406</v>
      </c>
      <c r="O210" s="287"/>
      <c r="P210" s="287"/>
    </row>
    <row r="211" spans="1:16" ht="15">
      <c r="A211" s="247" t="s">
        <v>176</v>
      </c>
      <c r="B211" s="247" t="s">
        <v>1407</v>
      </c>
      <c r="C211" s="287" t="s">
        <v>1408</v>
      </c>
      <c r="D211" s="305">
        <v>47</v>
      </c>
      <c r="E211" s="287" t="s">
        <v>31</v>
      </c>
      <c r="F211" s="289">
        <v>43677</v>
      </c>
      <c r="G211" s="290" t="s">
        <v>615</v>
      </c>
      <c r="H211" s="290" t="s">
        <v>1409</v>
      </c>
      <c r="I211" s="291">
        <v>0</v>
      </c>
      <c r="J211" s="291">
        <v>39</v>
      </c>
      <c r="K211" s="290" t="s">
        <v>815</v>
      </c>
      <c r="L211" s="324">
        <v>26.93</v>
      </c>
      <c r="M211" s="325" t="s">
        <v>1410</v>
      </c>
      <c r="N211" s="325" t="s">
        <v>1411</v>
      </c>
      <c r="O211" s="287"/>
      <c r="P211" s="287"/>
    </row>
    <row r="212" spans="1:16" ht="15">
      <c r="A212" s="247" t="s">
        <v>176</v>
      </c>
      <c r="B212" s="247" t="s">
        <v>1412</v>
      </c>
      <c r="C212" s="287" t="s">
        <v>1413</v>
      </c>
      <c r="D212" s="305">
        <v>48</v>
      </c>
      <c r="E212" s="287" t="s">
        <v>31</v>
      </c>
      <c r="F212" s="289">
        <v>43677</v>
      </c>
      <c r="G212" s="290" t="s">
        <v>615</v>
      </c>
      <c r="H212" s="290" t="s">
        <v>1414</v>
      </c>
      <c r="I212" s="291">
        <v>0</v>
      </c>
      <c r="J212" s="291">
        <v>177</v>
      </c>
      <c r="K212" s="290" t="s">
        <v>815</v>
      </c>
      <c r="L212" s="324">
        <v>167.52</v>
      </c>
      <c r="M212" s="325" t="s">
        <v>1415</v>
      </c>
      <c r="N212" s="325" t="s">
        <v>1416</v>
      </c>
      <c r="O212" s="287"/>
      <c r="P212" s="287"/>
    </row>
    <row r="213" spans="1:16" ht="15">
      <c r="A213" s="247" t="s">
        <v>176</v>
      </c>
      <c r="B213" s="247" t="s">
        <v>1417</v>
      </c>
      <c r="C213" s="287" t="s">
        <v>1418</v>
      </c>
      <c r="D213" s="305">
        <v>49</v>
      </c>
      <c r="E213" s="287" t="s">
        <v>31</v>
      </c>
      <c r="F213" s="289">
        <v>43677</v>
      </c>
      <c r="G213" s="290" t="s">
        <v>615</v>
      </c>
      <c r="H213" s="290" t="s">
        <v>656</v>
      </c>
      <c r="I213" s="291">
        <v>0</v>
      </c>
      <c r="J213" s="291">
        <v>35</v>
      </c>
      <c r="K213" s="290" t="s">
        <v>815</v>
      </c>
      <c r="L213" s="324">
        <v>756.75</v>
      </c>
      <c r="M213" s="325" t="s">
        <v>411</v>
      </c>
      <c r="N213" s="325" t="s">
        <v>657</v>
      </c>
      <c r="O213" s="287"/>
      <c r="P213" s="287"/>
    </row>
    <row r="214" spans="1:16" ht="15">
      <c r="A214" s="247" t="s">
        <v>176</v>
      </c>
      <c r="B214" s="247" t="s">
        <v>1419</v>
      </c>
      <c r="C214" s="287" t="s">
        <v>1420</v>
      </c>
      <c r="D214" s="305">
        <v>50</v>
      </c>
      <c r="E214" s="287" t="s">
        <v>31</v>
      </c>
      <c r="F214" s="289">
        <v>43677</v>
      </c>
      <c r="G214" s="290" t="s">
        <v>615</v>
      </c>
      <c r="H214" s="290" t="s">
        <v>1421</v>
      </c>
      <c r="I214" s="291">
        <v>0</v>
      </c>
      <c r="J214" s="291">
        <v>222</v>
      </c>
      <c r="K214" s="290" t="s">
        <v>815</v>
      </c>
      <c r="L214" s="324">
        <v>44.89</v>
      </c>
      <c r="M214" s="325" t="s">
        <v>1422</v>
      </c>
      <c r="N214" s="325" t="s">
        <v>1423</v>
      </c>
      <c r="O214" s="287"/>
      <c r="P214" s="287"/>
    </row>
    <row r="215" spans="1:16" ht="15">
      <c r="A215" s="247" t="s">
        <v>176</v>
      </c>
      <c r="B215" s="247" t="s">
        <v>1424</v>
      </c>
      <c r="C215" s="287" t="s">
        <v>1425</v>
      </c>
      <c r="D215" s="305">
        <v>51</v>
      </c>
      <c r="E215" s="287" t="s">
        <v>31</v>
      </c>
      <c r="F215" s="289">
        <v>43677</v>
      </c>
      <c r="G215" s="290" t="s">
        <v>615</v>
      </c>
      <c r="H215" s="290" t="s">
        <v>1426</v>
      </c>
      <c r="I215" s="291">
        <v>0</v>
      </c>
      <c r="J215" s="291">
        <v>68</v>
      </c>
      <c r="K215" s="290" t="s">
        <v>815</v>
      </c>
      <c r="L215" s="324">
        <v>124.69</v>
      </c>
      <c r="M215" s="325" t="s">
        <v>1427</v>
      </c>
      <c r="N215" s="325" t="s">
        <v>1428</v>
      </c>
      <c r="O215" s="287"/>
      <c r="P215" s="287"/>
    </row>
    <row r="216" spans="1:16" ht="15">
      <c r="A216" s="247" t="s">
        <v>176</v>
      </c>
      <c r="B216" s="247" t="s">
        <v>1429</v>
      </c>
      <c r="C216" s="287" t="s">
        <v>1430</v>
      </c>
      <c r="D216" s="305">
        <v>52</v>
      </c>
      <c r="E216" s="287" t="s">
        <v>31</v>
      </c>
      <c r="F216" s="289">
        <v>43677</v>
      </c>
      <c r="G216" s="290" t="s">
        <v>615</v>
      </c>
      <c r="H216" s="290" t="s">
        <v>1431</v>
      </c>
      <c r="I216" s="291">
        <v>0</v>
      </c>
      <c r="J216" s="291">
        <v>50</v>
      </c>
      <c r="K216" s="290" t="s">
        <v>815</v>
      </c>
      <c r="L216" s="324">
        <v>64.47</v>
      </c>
      <c r="M216" s="325" t="s">
        <v>1432</v>
      </c>
      <c r="N216" s="325" t="s">
        <v>1433</v>
      </c>
      <c r="O216" s="287"/>
      <c r="P216" s="287"/>
    </row>
    <row r="217" spans="1:16" ht="15">
      <c r="A217" s="247" t="s">
        <v>176</v>
      </c>
      <c r="B217" s="247" t="s">
        <v>1434</v>
      </c>
      <c r="C217" s="287" t="s">
        <v>1435</v>
      </c>
      <c r="D217" s="305">
        <v>53</v>
      </c>
      <c r="E217" s="287" t="s">
        <v>31</v>
      </c>
      <c r="F217" s="289">
        <v>43677</v>
      </c>
      <c r="G217" s="290" t="s">
        <v>615</v>
      </c>
      <c r="H217" s="290" t="s">
        <v>951</v>
      </c>
      <c r="I217" s="291">
        <v>0</v>
      </c>
      <c r="J217" s="291">
        <v>17</v>
      </c>
      <c r="K217" s="290" t="s">
        <v>815</v>
      </c>
      <c r="L217" s="324">
        <v>28.46</v>
      </c>
      <c r="M217" s="325" t="s">
        <v>952</v>
      </c>
      <c r="N217" s="325" t="s">
        <v>953</v>
      </c>
      <c r="O217" s="287"/>
      <c r="P217" s="287"/>
    </row>
    <row r="218" spans="1:16" ht="15">
      <c r="A218" s="247" t="s">
        <v>176</v>
      </c>
      <c r="B218" s="247" t="s">
        <v>1436</v>
      </c>
      <c r="C218" s="287" t="s">
        <v>1437</v>
      </c>
      <c r="D218" s="305">
        <v>54</v>
      </c>
      <c r="E218" s="287" t="s">
        <v>31</v>
      </c>
      <c r="F218" s="289">
        <v>43677</v>
      </c>
      <c r="G218" s="290" t="s">
        <v>615</v>
      </c>
      <c r="H218" s="290" t="s">
        <v>956</v>
      </c>
      <c r="I218" s="291">
        <v>0</v>
      </c>
      <c r="J218" s="291">
        <v>104</v>
      </c>
      <c r="K218" s="290" t="s">
        <v>815</v>
      </c>
      <c r="L218" s="324">
        <v>322.99</v>
      </c>
      <c r="M218" s="325" t="s">
        <v>957</v>
      </c>
      <c r="N218" s="325" t="s">
        <v>958</v>
      </c>
      <c r="O218" s="287"/>
      <c r="P218" s="287"/>
    </row>
    <row r="219" spans="1:16" ht="15">
      <c r="A219" s="247" t="s">
        <v>176</v>
      </c>
      <c r="B219" s="247" t="s">
        <v>1438</v>
      </c>
      <c r="C219" s="287" t="s">
        <v>1439</v>
      </c>
      <c r="D219" s="305">
        <v>55</v>
      </c>
      <c r="E219" s="287" t="s">
        <v>31</v>
      </c>
      <c r="F219" s="289">
        <v>43677</v>
      </c>
      <c r="G219" s="290" t="s">
        <v>615</v>
      </c>
      <c r="H219" s="290" t="s">
        <v>1440</v>
      </c>
      <c r="I219" s="291">
        <v>0</v>
      </c>
      <c r="J219" s="291">
        <v>104</v>
      </c>
      <c r="K219" s="290" t="s">
        <v>815</v>
      </c>
      <c r="L219" s="324">
        <v>380.76</v>
      </c>
      <c r="M219" s="325" t="s">
        <v>1441</v>
      </c>
      <c r="N219" s="325" t="s">
        <v>1442</v>
      </c>
      <c r="O219" s="287"/>
      <c r="P219" s="287"/>
    </row>
    <row r="220" spans="1:16" ht="15">
      <c r="A220" s="247" t="s">
        <v>176</v>
      </c>
      <c r="B220" s="247" t="s">
        <v>1443</v>
      </c>
      <c r="C220" s="287" t="s">
        <v>1444</v>
      </c>
      <c r="D220" s="305">
        <v>56</v>
      </c>
      <c r="E220" s="287" t="s">
        <v>31</v>
      </c>
      <c r="F220" s="289">
        <v>43677</v>
      </c>
      <c r="G220" s="290" t="s">
        <v>615</v>
      </c>
      <c r="H220" s="290" t="s">
        <v>1445</v>
      </c>
      <c r="I220" s="291">
        <v>0</v>
      </c>
      <c r="J220" s="291">
        <v>49</v>
      </c>
      <c r="K220" s="290" t="s">
        <v>815</v>
      </c>
      <c r="L220" s="324">
        <v>110.4</v>
      </c>
      <c r="M220" s="325" t="s">
        <v>1446</v>
      </c>
      <c r="N220" s="325" t="s">
        <v>1447</v>
      </c>
      <c r="O220" s="287"/>
      <c r="P220" s="287"/>
    </row>
    <row r="221" spans="1:16" ht="15">
      <c r="A221" s="247" t="s">
        <v>176</v>
      </c>
      <c r="B221" s="247" t="s">
        <v>1448</v>
      </c>
      <c r="C221" s="287" t="s">
        <v>1449</v>
      </c>
      <c r="D221" s="305">
        <v>57</v>
      </c>
      <c r="E221" s="287" t="s">
        <v>31</v>
      </c>
      <c r="F221" s="289">
        <v>43677</v>
      </c>
      <c r="G221" s="290" t="s">
        <v>615</v>
      </c>
      <c r="H221" s="290" t="s">
        <v>1450</v>
      </c>
      <c r="I221" s="291">
        <v>0</v>
      </c>
      <c r="J221" s="291">
        <v>50</v>
      </c>
      <c r="K221" s="290" t="s">
        <v>815</v>
      </c>
      <c r="L221" s="324">
        <v>73.290000000000006</v>
      </c>
      <c r="M221" s="325" t="s">
        <v>1451</v>
      </c>
      <c r="N221" s="325" t="s">
        <v>1452</v>
      </c>
      <c r="O221" s="287"/>
      <c r="P221" s="287"/>
    </row>
    <row r="222" spans="1:16" ht="15">
      <c r="A222" s="247" t="s">
        <v>176</v>
      </c>
      <c r="B222" s="247" t="s">
        <v>1453</v>
      </c>
      <c r="C222" s="287" t="s">
        <v>1454</v>
      </c>
      <c r="D222" s="305">
        <v>58</v>
      </c>
      <c r="E222" s="287" t="s">
        <v>31</v>
      </c>
      <c r="F222" s="289">
        <v>43677</v>
      </c>
      <c r="G222" s="290" t="s">
        <v>615</v>
      </c>
      <c r="H222" s="290" t="s">
        <v>1455</v>
      </c>
      <c r="I222" s="291">
        <v>0</v>
      </c>
      <c r="J222" s="291">
        <v>75</v>
      </c>
      <c r="K222" s="290" t="s">
        <v>815</v>
      </c>
      <c r="L222" s="324">
        <v>304.76</v>
      </c>
      <c r="M222" s="325" t="s">
        <v>1456</v>
      </c>
      <c r="N222" s="325" t="s">
        <v>1457</v>
      </c>
      <c r="O222" s="287"/>
      <c r="P222" s="287"/>
    </row>
    <row r="223" spans="1:16" ht="15">
      <c r="A223" s="247" t="s">
        <v>176</v>
      </c>
      <c r="B223" s="247" t="s">
        <v>1458</v>
      </c>
      <c r="C223" s="287" t="s">
        <v>1459</v>
      </c>
      <c r="D223" s="305">
        <v>59</v>
      </c>
      <c r="E223" s="287" t="s">
        <v>31</v>
      </c>
      <c r="F223" s="289">
        <v>43677</v>
      </c>
      <c r="G223" s="290" t="s">
        <v>615</v>
      </c>
      <c r="H223" s="290" t="s">
        <v>712</v>
      </c>
      <c r="I223" s="291">
        <v>0</v>
      </c>
      <c r="J223" s="291">
        <v>17</v>
      </c>
      <c r="K223" s="290" t="s">
        <v>815</v>
      </c>
      <c r="L223" s="324">
        <v>231.97</v>
      </c>
      <c r="M223" s="325" t="s">
        <v>713</v>
      </c>
      <c r="N223" s="325" t="s">
        <v>714</v>
      </c>
      <c r="O223" s="287"/>
      <c r="P223" s="287"/>
    </row>
    <row r="224" spans="1:16" ht="15">
      <c r="A224" s="247" t="s">
        <v>176</v>
      </c>
      <c r="B224" s="247" t="s">
        <v>1460</v>
      </c>
      <c r="C224" s="287" t="s">
        <v>1461</v>
      </c>
      <c r="D224" s="305">
        <v>60</v>
      </c>
      <c r="E224" s="287" t="s">
        <v>31</v>
      </c>
      <c r="F224" s="289">
        <v>43677</v>
      </c>
      <c r="G224" s="290" t="s">
        <v>615</v>
      </c>
      <c r="H224" s="290" t="s">
        <v>991</v>
      </c>
      <c r="I224" s="291">
        <v>0</v>
      </c>
      <c r="J224" s="291">
        <v>131</v>
      </c>
      <c r="K224" s="290" t="s">
        <v>815</v>
      </c>
      <c r="L224" s="324">
        <v>154.5</v>
      </c>
      <c r="M224" s="325" t="s">
        <v>992</v>
      </c>
      <c r="N224" s="325" t="s">
        <v>993</v>
      </c>
      <c r="O224" s="287"/>
      <c r="P224" s="287"/>
    </row>
    <row r="225" spans="1:16" ht="15">
      <c r="A225" s="247" t="s">
        <v>176</v>
      </c>
      <c r="B225" s="247" t="s">
        <v>1462</v>
      </c>
      <c r="C225" s="287" t="s">
        <v>1463</v>
      </c>
      <c r="D225" s="305">
        <v>61</v>
      </c>
      <c r="E225" s="287" t="s">
        <v>31</v>
      </c>
      <c r="F225" s="289">
        <v>43677</v>
      </c>
      <c r="G225" s="290" t="s">
        <v>615</v>
      </c>
      <c r="H225" s="290" t="s">
        <v>1464</v>
      </c>
      <c r="I225" s="291">
        <v>0</v>
      </c>
      <c r="J225" s="291">
        <v>53</v>
      </c>
      <c r="K225" s="290" t="s">
        <v>815</v>
      </c>
      <c r="L225" s="324">
        <v>66.540000000000006</v>
      </c>
      <c r="M225" s="325" t="s">
        <v>1465</v>
      </c>
      <c r="N225" s="325" t="s">
        <v>1466</v>
      </c>
      <c r="O225" s="287"/>
      <c r="P225" s="287"/>
    </row>
    <row r="226" spans="1:16" ht="15">
      <c r="A226" s="247" t="s">
        <v>176</v>
      </c>
      <c r="B226" s="247" t="s">
        <v>1467</v>
      </c>
      <c r="C226" s="287" t="s">
        <v>1468</v>
      </c>
      <c r="D226" s="305">
        <v>62</v>
      </c>
      <c r="E226" s="287" t="s">
        <v>31</v>
      </c>
      <c r="F226" s="289">
        <v>43677</v>
      </c>
      <c r="G226" s="290" t="s">
        <v>615</v>
      </c>
      <c r="H226" s="290" t="s">
        <v>1469</v>
      </c>
      <c r="I226" s="291">
        <v>0</v>
      </c>
      <c r="J226" s="291">
        <v>29</v>
      </c>
      <c r="K226" s="290" t="s">
        <v>815</v>
      </c>
      <c r="L226" s="324">
        <v>132.76</v>
      </c>
      <c r="M226" s="325" t="s">
        <v>1470</v>
      </c>
      <c r="N226" s="325" t="s">
        <v>1471</v>
      </c>
      <c r="O226" s="287"/>
      <c r="P226" s="287"/>
    </row>
    <row r="227" spans="1:16" ht="15">
      <c r="A227" s="247" t="s">
        <v>176</v>
      </c>
      <c r="B227" s="247" t="s">
        <v>1472</v>
      </c>
      <c r="C227" s="287" t="s">
        <v>1473</v>
      </c>
      <c r="D227" s="305">
        <v>63</v>
      </c>
      <c r="E227" s="287" t="s">
        <v>31</v>
      </c>
      <c r="F227" s="289">
        <v>43677</v>
      </c>
      <c r="G227" s="290" t="s">
        <v>615</v>
      </c>
      <c r="H227" s="290" t="s">
        <v>1474</v>
      </c>
      <c r="I227" s="291">
        <v>0</v>
      </c>
      <c r="J227" s="291">
        <v>1</v>
      </c>
      <c r="K227" s="290" t="s">
        <v>815</v>
      </c>
      <c r="L227" s="324">
        <v>79.73</v>
      </c>
      <c r="M227" s="325" t="s">
        <v>1475</v>
      </c>
      <c r="N227" s="325" t="s">
        <v>1476</v>
      </c>
      <c r="O227" s="287"/>
      <c r="P227" s="287"/>
    </row>
    <row r="228" spans="1:16" ht="15">
      <c r="A228" s="247" t="s">
        <v>176</v>
      </c>
      <c r="B228" s="247" t="s">
        <v>1477</v>
      </c>
      <c r="C228" s="287" t="s">
        <v>1478</v>
      </c>
      <c r="D228" s="305">
        <v>64</v>
      </c>
      <c r="E228" s="287" t="s">
        <v>31</v>
      </c>
      <c r="F228" s="289">
        <v>43677</v>
      </c>
      <c r="G228" s="290" t="s">
        <v>615</v>
      </c>
      <c r="H228" s="290" t="s">
        <v>1479</v>
      </c>
      <c r="I228" s="291">
        <v>0</v>
      </c>
      <c r="J228" s="291">
        <v>17</v>
      </c>
      <c r="K228" s="290" t="s">
        <v>815</v>
      </c>
      <c r="L228" s="324">
        <v>122.52</v>
      </c>
      <c r="M228" s="325" t="s">
        <v>1480</v>
      </c>
      <c r="N228" s="325" t="s">
        <v>1481</v>
      </c>
      <c r="O228" s="287"/>
      <c r="P228" s="287"/>
    </row>
    <row r="229" spans="1:16" ht="15">
      <c r="A229" s="247" t="s">
        <v>176</v>
      </c>
      <c r="B229" s="247" t="s">
        <v>1482</v>
      </c>
      <c r="C229" s="287" t="s">
        <v>1483</v>
      </c>
      <c r="D229" s="305">
        <v>65</v>
      </c>
      <c r="E229" s="287" t="s">
        <v>31</v>
      </c>
      <c r="F229" s="289">
        <v>43677</v>
      </c>
      <c r="G229" s="290" t="s">
        <v>615</v>
      </c>
      <c r="H229" s="290" t="s">
        <v>1484</v>
      </c>
      <c r="I229" s="291">
        <v>0</v>
      </c>
      <c r="J229" s="291">
        <v>38</v>
      </c>
      <c r="K229" s="290" t="s">
        <v>815</v>
      </c>
      <c r="L229" s="324">
        <v>485.44</v>
      </c>
      <c r="M229" s="325" t="s">
        <v>1485</v>
      </c>
      <c r="N229" s="325" t="s">
        <v>1486</v>
      </c>
      <c r="O229" s="287"/>
      <c r="P229" s="287"/>
    </row>
    <row r="230" spans="1:16" ht="15">
      <c r="A230" s="247" t="s">
        <v>176</v>
      </c>
      <c r="B230" s="247" t="s">
        <v>1487</v>
      </c>
      <c r="C230" s="287" t="s">
        <v>1488</v>
      </c>
      <c r="D230" s="305">
        <v>66</v>
      </c>
      <c r="E230" s="287" t="s">
        <v>31</v>
      </c>
      <c r="F230" s="289">
        <v>43677</v>
      </c>
      <c r="G230" s="290" t="s">
        <v>615</v>
      </c>
      <c r="H230" s="290" t="s">
        <v>1489</v>
      </c>
      <c r="I230" s="291">
        <v>0</v>
      </c>
      <c r="J230" s="291">
        <v>92</v>
      </c>
      <c r="K230" s="290" t="s">
        <v>815</v>
      </c>
      <c r="L230" s="324">
        <v>44.15</v>
      </c>
      <c r="M230" s="325" t="s">
        <v>1490</v>
      </c>
      <c r="N230" s="325" t="s">
        <v>1491</v>
      </c>
      <c r="O230" s="287"/>
      <c r="P230" s="287"/>
    </row>
    <row r="231" spans="1:16" ht="15">
      <c r="A231" s="247" t="s">
        <v>176</v>
      </c>
      <c r="B231" s="247" t="s">
        <v>1492</v>
      </c>
      <c r="C231" s="287" t="s">
        <v>1493</v>
      </c>
      <c r="D231" s="305">
        <v>67</v>
      </c>
      <c r="E231" s="287" t="s">
        <v>31</v>
      </c>
      <c r="F231" s="289">
        <v>43677</v>
      </c>
      <c r="G231" s="290" t="s">
        <v>615</v>
      </c>
      <c r="H231" s="290" t="s">
        <v>1494</v>
      </c>
      <c r="I231" s="291">
        <v>0</v>
      </c>
      <c r="J231" s="291">
        <v>14</v>
      </c>
      <c r="K231" s="290" t="s">
        <v>815</v>
      </c>
      <c r="L231" s="324">
        <v>42.31</v>
      </c>
      <c r="M231" s="325" t="s">
        <v>1495</v>
      </c>
      <c r="N231" s="325" t="s">
        <v>1496</v>
      </c>
      <c r="O231" s="287"/>
      <c r="P231" s="287"/>
    </row>
    <row r="232" spans="1:16" ht="15">
      <c r="A232" s="247" t="s">
        <v>176</v>
      </c>
      <c r="B232" s="247" t="s">
        <v>1497</v>
      </c>
      <c r="C232" s="287" t="s">
        <v>1498</v>
      </c>
      <c r="D232" s="305">
        <v>68</v>
      </c>
      <c r="E232" s="287" t="s">
        <v>31</v>
      </c>
      <c r="F232" s="289">
        <v>43677</v>
      </c>
      <c r="G232" s="290" t="s">
        <v>615</v>
      </c>
      <c r="H232" s="290" t="s">
        <v>1499</v>
      </c>
      <c r="I232" s="291">
        <v>0</v>
      </c>
      <c r="J232" s="291">
        <v>40</v>
      </c>
      <c r="K232" s="290" t="s">
        <v>815</v>
      </c>
      <c r="L232" s="324">
        <v>349.25</v>
      </c>
      <c r="M232" s="325" t="s">
        <v>1500</v>
      </c>
      <c r="N232" s="325" t="s">
        <v>1501</v>
      </c>
      <c r="O232" s="287"/>
      <c r="P232" s="287"/>
    </row>
    <row r="233" spans="1:16" ht="15">
      <c r="A233" s="247" t="s">
        <v>176</v>
      </c>
      <c r="B233" s="247" t="s">
        <v>1502</v>
      </c>
      <c r="C233" s="287" t="s">
        <v>1503</v>
      </c>
      <c r="D233" s="305">
        <v>69</v>
      </c>
      <c r="E233" s="287" t="s">
        <v>31</v>
      </c>
      <c r="F233" s="289">
        <v>43677</v>
      </c>
      <c r="G233" s="290" t="s">
        <v>615</v>
      </c>
      <c r="H233" s="290" t="s">
        <v>1001</v>
      </c>
      <c r="I233" s="291">
        <v>0</v>
      </c>
      <c r="J233" s="291">
        <v>63</v>
      </c>
      <c r="K233" s="290" t="s">
        <v>815</v>
      </c>
      <c r="L233" s="324">
        <v>23.07</v>
      </c>
      <c r="M233" s="325" t="s">
        <v>1002</v>
      </c>
      <c r="N233" s="325" t="s">
        <v>1003</v>
      </c>
      <c r="O233" s="287"/>
      <c r="P233" s="287"/>
    </row>
    <row r="234" spans="1:16" ht="15">
      <c r="A234" s="247" t="s">
        <v>176</v>
      </c>
      <c r="B234" s="247" t="s">
        <v>1504</v>
      </c>
      <c r="C234" s="287" t="s">
        <v>1505</v>
      </c>
      <c r="D234" s="305">
        <v>70</v>
      </c>
      <c r="E234" s="287" t="s">
        <v>31</v>
      </c>
      <c r="F234" s="289">
        <v>43677</v>
      </c>
      <c r="G234" s="290" t="s">
        <v>615</v>
      </c>
      <c r="H234" s="290" t="s">
        <v>1006</v>
      </c>
      <c r="I234" s="291">
        <v>0</v>
      </c>
      <c r="J234" s="291">
        <v>40</v>
      </c>
      <c r="K234" s="290" t="s">
        <v>815</v>
      </c>
      <c r="L234" s="324">
        <v>20.34</v>
      </c>
      <c r="M234" s="325" t="s">
        <v>1007</v>
      </c>
      <c r="N234" s="325" t="s">
        <v>1008</v>
      </c>
      <c r="O234" s="287"/>
      <c r="P234" s="287"/>
    </row>
    <row r="235" spans="1:16" ht="15">
      <c r="A235" s="247" t="s">
        <v>176</v>
      </c>
      <c r="B235" s="247" t="s">
        <v>1506</v>
      </c>
      <c r="C235" s="287" t="s">
        <v>1507</v>
      </c>
      <c r="D235" s="305">
        <v>71</v>
      </c>
      <c r="E235" s="287" t="s">
        <v>31</v>
      </c>
      <c r="F235" s="289">
        <v>43677</v>
      </c>
      <c r="G235" s="290" t="s">
        <v>615</v>
      </c>
      <c r="H235" s="290" t="s">
        <v>1508</v>
      </c>
      <c r="I235" s="291">
        <v>0</v>
      </c>
      <c r="J235" s="291">
        <v>47</v>
      </c>
      <c r="K235" s="290" t="s">
        <v>815</v>
      </c>
      <c r="L235" s="324">
        <v>91.91</v>
      </c>
      <c r="M235" s="325" t="s">
        <v>1509</v>
      </c>
      <c r="N235" s="325" t="s">
        <v>1510</v>
      </c>
      <c r="O235" s="287"/>
      <c r="P235" s="287"/>
    </row>
    <row r="236" spans="1:16" ht="15">
      <c r="A236" s="247" t="s">
        <v>176</v>
      </c>
      <c r="B236" s="247" t="s">
        <v>1511</v>
      </c>
      <c r="C236" s="287" t="s">
        <v>1512</v>
      </c>
      <c r="D236" s="305">
        <v>72</v>
      </c>
      <c r="E236" s="287" t="s">
        <v>31</v>
      </c>
      <c r="F236" s="289">
        <v>43677</v>
      </c>
      <c r="G236" s="290" t="s">
        <v>615</v>
      </c>
      <c r="H236" s="290" t="s">
        <v>1513</v>
      </c>
      <c r="I236" s="291">
        <v>0</v>
      </c>
      <c r="J236" s="291">
        <v>59</v>
      </c>
      <c r="K236" s="290" t="s">
        <v>815</v>
      </c>
      <c r="L236" s="324">
        <v>126.55</v>
      </c>
      <c r="M236" s="325" t="s">
        <v>1514</v>
      </c>
      <c r="N236" s="325" t="s">
        <v>1515</v>
      </c>
      <c r="O236" s="287"/>
      <c r="P236" s="287"/>
    </row>
    <row r="237" spans="1:16" ht="15">
      <c r="A237" s="247" t="s">
        <v>176</v>
      </c>
      <c r="B237" s="247" t="s">
        <v>1516</v>
      </c>
      <c r="C237" s="287" t="s">
        <v>1517</v>
      </c>
      <c r="D237" s="305">
        <v>73</v>
      </c>
      <c r="E237" s="287" t="s">
        <v>31</v>
      </c>
      <c r="F237" s="289">
        <v>43677</v>
      </c>
      <c r="G237" s="290" t="s">
        <v>615</v>
      </c>
      <c r="H237" s="290" t="s">
        <v>1518</v>
      </c>
      <c r="I237" s="291">
        <v>0</v>
      </c>
      <c r="J237" s="291">
        <v>150</v>
      </c>
      <c r="K237" s="290" t="s">
        <v>815</v>
      </c>
      <c r="L237" s="324">
        <v>117.37</v>
      </c>
      <c r="M237" s="325" t="s">
        <v>1519</v>
      </c>
      <c r="N237" s="325" t="s">
        <v>1520</v>
      </c>
      <c r="O237" s="287"/>
      <c r="P237" s="287"/>
    </row>
    <row r="238" spans="1:16" ht="15">
      <c r="A238" s="247" t="s">
        <v>176</v>
      </c>
      <c r="B238" s="247" t="s">
        <v>1521</v>
      </c>
      <c r="C238" s="287" t="s">
        <v>1522</v>
      </c>
      <c r="D238" s="305">
        <v>74</v>
      </c>
      <c r="E238" s="287" t="s">
        <v>31</v>
      </c>
      <c r="F238" s="289">
        <v>43677</v>
      </c>
      <c r="G238" s="290" t="s">
        <v>615</v>
      </c>
      <c r="H238" s="290" t="s">
        <v>1218</v>
      </c>
      <c r="I238" s="291">
        <v>0</v>
      </c>
      <c r="J238" s="291">
        <v>162</v>
      </c>
      <c r="K238" s="290" t="s">
        <v>815</v>
      </c>
      <c r="L238" s="324">
        <v>211.09</v>
      </c>
      <c r="M238" s="325" t="s">
        <v>1219</v>
      </c>
      <c r="N238" s="325" t="s">
        <v>1220</v>
      </c>
      <c r="O238" s="287"/>
      <c r="P238" s="287"/>
    </row>
    <row r="239" spans="1:16" ht="15">
      <c r="A239" s="247" t="s">
        <v>176</v>
      </c>
      <c r="B239" s="247" t="s">
        <v>1523</v>
      </c>
      <c r="C239" s="287" t="s">
        <v>1524</v>
      </c>
      <c r="D239" s="305">
        <v>75</v>
      </c>
      <c r="E239" s="287" t="s">
        <v>31</v>
      </c>
      <c r="F239" s="289">
        <v>43677</v>
      </c>
      <c r="G239" s="290" t="s">
        <v>615</v>
      </c>
      <c r="H239" s="290" t="s">
        <v>1525</v>
      </c>
      <c r="I239" s="291">
        <v>0</v>
      </c>
      <c r="J239" s="291">
        <v>71</v>
      </c>
      <c r="K239" s="290" t="s">
        <v>815</v>
      </c>
      <c r="L239" s="324">
        <v>166.62</v>
      </c>
      <c r="M239" s="325" t="s">
        <v>1526</v>
      </c>
      <c r="N239" s="325" t="s">
        <v>1527</v>
      </c>
      <c r="O239" s="287"/>
      <c r="P239" s="287"/>
    </row>
    <row r="240" spans="1:16" ht="15">
      <c r="A240" s="247" t="s">
        <v>176</v>
      </c>
      <c r="B240" s="247" t="s">
        <v>1528</v>
      </c>
      <c r="C240" s="287" t="s">
        <v>1529</v>
      </c>
      <c r="D240" s="305">
        <v>76</v>
      </c>
      <c r="E240" s="287" t="s">
        <v>31</v>
      </c>
      <c r="F240" s="289">
        <v>43677</v>
      </c>
      <c r="G240" s="290" t="s">
        <v>615</v>
      </c>
      <c r="H240" s="290" t="s">
        <v>1530</v>
      </c>
      <c r="I240" s="291">
        <v>0</v>
      </c>
      <c r="J240" s="291">
        <v>212</v>
      </c>
      <c r="K240" s="290" t="s">
        <v>815</v>
      </c>
      <c r="L240" s="324">
        <v>210.56</v>
      </c>
      <c r="M240" s="325" t="s">
        <v>1531</v>
      </c>
      <c r="N240" s="325" t="s">
        <v>1532</v>
      </c>
      <c r="O240" s="287"/>
      <c r="P240" s="287"/>
    </row>
    <row r="241" spans="1:16" ht="15">
      <c r="A241" s="247" t="s">
        <v>176</v>
      </c>
      <c r="B241" s="247" t="s">
        <v>1533</v>
      </c>
      <c r="C241" s="287" t="s">
        <v>1534</v>
      </c>
      <c r="D241" s="305">
        <v>77</v>
      </c>
      <c r="E241" s="287" t="s">
        <v>31</v>
      </c>
      <c r="F241" s="289">
        <v>43677</v>
      </c>
      <c r="G241" s="290" t="s">
        <v>615</v>
      </c>
      <c r="H241" s="290" t="s">
        <v>1535</v>
      </c>
      <c r="I241" s="291">
        <v>0</v>
      </c>
      <c r="J241" s="291">
        <v>11</v>
      </c>
      <c r="K241" s="290" t="s">
        <v>815</v>
      </c>
      <c r="L241" s="324">
        <v>287.25</v>
      </c>
      <c r="M241" s="325" t="s">
        <v>1536</v>
      </c>
      <c r="N241" s="325" t="s">
        <v>1537</v>
      </c>
      <c r="O241" s="287"/>
      <c r="P241" s="287"/>
    </row>
    <row r="242" spans="1:16" ht="15">
      <c r="A242" s="247" t="s">
        <v>7365</v>
      </c>
      <c r="B242" s="247" t="s">
        <v>7366</v>
      </c>
      <c r="C242" s="287" t="s">
        <v>1539</v>
      </c>
      <c r="D242" s="305">
        <v>78</v>
      </c>
      <c r="E242" s="287" t="s">
        <v>31</v>
      </c>
      <c r="F242" s="289">
        <v>43677</v>
      </c>
      <c r="G242" s="290" t="s">
        <v>615</v>
      </c>
      <c r="H242" s="290" t="s">
        <v>7367</v>
      </c>
      <c r="I242" s="291">
        <v>0</v>
      </c>
      <c r="J242" s="291">
        <v>2</v>
      </c>
      <c r="K242" s="290" t="s">
        <v>815</v>
      </c>
      <c r="L242" s="324">
        <v>10.6</v>
      </c>
      <c r="M242" s="325" t="s">
        <v>7368</v>
      </c>
      <c r="N242" s="325" t="s">
        <v>7369</v>
      </c>
      <c r="O242" s="287"/>
      <c r="P242" s="287"/>
    </row>
    <row r="243" spans="1:16" ht="15">
      <c r="A243" s="247" t="s">
        <v>176</v>
      </c>
      <c r="B243" s="247" t="s">
        <v>1538</v>
      </c>
      <c r="C243" s="287" t="s">
        <v>1544</v>
      </c>
      <c r="D243" s="305">
        <v>79</v>
      </c>
      <c r="E243" s="287" t="s">
        <v>31</v>
      </c>
      <c r="F243" s="289">
        <v>43677</v>
      </c>
      <c r="G243" s="290" t="s">
        <v>615</v>
      </c>
      <c r="H243" s="290" t="s">
        <v>1540</v>
      </c>
      <c r="I243" s="291">
        <v>0</v>
      </c>
      <c r="J243" s="291">
        <v>7</v>
      </c>
      <c r="K243" s="290" t="s">
        <v>815</v>
      </c>
      <c r="L243" s="324">
        <v>35.590000000000003</v>
      </c>
      <c r="M243" s="325" t="s">
        <v>1541</v>
      </c>
      <c r="N243" s="325" t="s">
        <v>1542</v>
      </c>
      <c r="O243" s="287"/>
      <c r="P243" s="287"/>
    </row>
    <row r="244" spans="1:16" ht="15">
      <c r="A244" s="247" t="s">
        <v>176</v>
      </c>
      <c r="B244" s="247" t="s">
        <v>1543</v>
      </c>
      <c r="C244" s="287" t="s">
        <v>1549</v>
      </c>
      <c r="D244" s="305">
        <v>80</v>
      </c>
      <c r="E244" s="287" t="s">
        <v>31</v>
      </c>
      <c r="F244" s="289">
        <v>43677</v>
      </c>
      <c r="G244" s="290" t="s">
        <v>615</v>
      </c>
      <c r="H244" s="290" t="s">
        <v>1545</v>
      </c>
      <c r="I244" s="291">
        <v>0</v>
      </c>
      <c r="J244" s="291">
        <v>26</v>
      </c>
      <c r="K244" s="290" t="s">
        <v>815</v>
      </c>
      <c r="L244" s="324">
        <v>64.42</v>
      </c>
      <c r="M244" s="325" t="s">
        <v>1546</v>
      </c>
      <c r="N244" s="325" t="s">
        <v>1547</v>
      </c>
      <c r="O244" s="287"/>
      <c r="P244" s="287"/>
    </row>
    <row r="245" spans="1:16" ht="15">
      <c r="A245" s="247" t="s">
        <v>176</v>
      </c>
      <c r="B245" s="247" t="s">
        <v>1548</v>
      </c>
      <c r="C245" s="287" t="s">
        <v>1551</v>
      </c>
      <c r="D245" s="305">
        <v>81</v>
      </c>
      <c r="E245" s="287" t="s">
        <v>31</v>
      </c>
      <c r="F245" s="289">
        <v>43677</v>
      </c>
      <c r="G245" s="290" t="s">
        <v>615</v>
      </c>
      <c r="H245" s="290" t="s">
        <v>795</v>
      </c>
      <c r="I245" s="291">
        <v>0</v>
      </c>
      <c r="J245" s="291">
        <v>22</v>
      </c>
      <c r="K245" s="290" t="s">
        <v>815</v>
      </c>
      <c r="L245" s="324">
        <v>49.44</v>
      </c>
      <c r="M245" s="325" t="s">
        <v>796</v>
      </c>
      <c r="N245" s="325" t="s">
        <v>797</v>
      </c>
      <c r="O245" s="287"/>
      <c r="P245" s="287"/>
    </row>
    <row r="246" spans="1:16" ht="15">
      <c r="A246" s="247" t="s">
        <v>176</v>
      </c>
      <c r="B246" s="247" t="s">
        <v>1550</v>
      </c>
      <c r="C246" s="287" t="s">
        <v>7370</v>
      </c>
      <c r="D246" s="305">
        <v>82</v>
      </c>
      <c r="E246" s="287" t="s">
        <v>31</v>
      </c>
      <c r="F246" s="289">
        <v>43677</v>
      </c>
      <c r="G246" s="290" t="s">
        <v>615</v>
      </c>
      <c r="H246" s="290" t="s">
        <v>810</v>
      </c>
      <c r="I246" s="291">
        <v>0</v>
      </c>
      <c r="J246" s="291">
        <v>53</v>
      </c>
      <c r="K246" s="290" t="s">
        <v>815</v>
      </c>
      <c r="L246" s="324">
        <v>20.9</v>
      </c>
      <c r="M246" s="325" t="s">
        <v>811</v>
      </c>
      <c r="N246" s="325" t="s">
        <v>812</v>
      </c>
      <c r="O246" s="287"/>
      <c r="P246" s="287"/>
    </row>
    <row r="247" spans="1:16" ht="15">
      <c r="A247" s="247" t="s">
        <v>7371</v>
      </c>
      <c r="B247" s="247" t="s">
        <v>7372</v>
      </c>
      <c r="C247" s="287" t="s">
        <v>1553</v>
      </c>
      <c r="D247" s="305">
        <v>1</v>
      </c>
      <c r="E247" s="287" t="s">
        <v>46</v>
      </c>
      <c r="F247" s="289">
        <v>43677</v>
      </c>
      <c r="G247" s="290" t="s">
        <v>546</v>
      </c>
      <c r="H247" s="290" t="s">
        <v>1042</v>
      </c>
      <c r="I247" s="291">
        <v>13.42</v>
      </c>
      <c r="J247" s="291">
        <v>15</v>
      </c>
      <c r="K247" s="290" t="s">
        <v>438</v>
      </c>
      <c r="L247" s="324">
        <v>278.56</v>
      </c>
      <c r="M247" s="325" t="s">
        <v>1043</v>
      </c>
      <c r="N247" s="325" t="s">
        <v>1044</v>
      </c>
      <c r="O247" s="287"/>
      <c r="P247" s="287"/>
    </row>
    <row r="248" spans="1:16" ht="15">
      <c r="A248" s="247" t="s">
        <v>176</v>
      </c>
      <c r="B248" s="247" t="s">
        <v>1552</v>
      </c>
      <c r="C248" s="287" t="s">
        <v>1555</v>
      </c>
      <c r="D248" s="305">
        <v>2</v>
      </c>
      <c r="E248" s="287" t="s">
        <v>46</v>
      </c>
      <c r="F248" s="289">
        <v>43677</v>
      </c>
      <c r="G248" s="290" t="s">
        <v>546</v>
      </c>
      <c r="H248" s="290" t="s">
        <v>444</v>
      </c>
      <c r="I248" s="291">
        <v>14.63</v>
      </c>
      <c r="J248" s="291">
        <v>19</v>
      </c>
      <c r="K248" s="290" t="s">
        <v>438</v>
      </c>
      <c r="L248" s="324">
        <v>298.86</v>
      </c>
      <c r="M248" s="325" t="s">
        <v>445</v>
      </c>
      <c r="N248" s="325" t="s">
        <v>446</v>
      </c>
      <c r="O248" s="287"/>
      <c r="P248" s="287"/>
    </row>
    <row r="249" spans="1:16" ht="15">
      <c r="A249" s="247" t="s">
        <v>176</v>
      </c>
      <c r="B249" s="247" t="s">
        <v>1554</v>
      </c>
      <c r="C249" s="287" t="s">
        <v>1557</v>
      </c>
      <c r="D249" s="305">
        <v>3</v>
      </c>
      <c r="E249" s="287" t="s">
        <v>46</v>
      </c>
      <c r="F249" s="289">
        <v>43677</v>
      </c>
      <c r="G249" s="290" t="s">
        <v>546</v>
      </c>
      <c r="H249" s="290" t="s">
        <v>453</v>
      </c>
      <c r="I249" s="291">
        <v>17.329999999999998</v>
      </c>
      <c r="J249" s="291">
        <v>29</v>
      </c>
      <c r="K249" s="290" t="s">
        <v>438</v>
      </c>
      <c r="L249" s="324">
        <v>30.45</v>
      </c>
      <c r="M249" s="325" t="s">
        <v>454</v>
      </c>
      <c r="N249" s="325" t="s">
        <v>455</v>
      </c>
      <c r="O249" s="287"/>
      <c r="P249" s="287"/>
    </row>
    <row r="250" spans="1:16" ht="15">
      <c r="A250" s="247" t="s">
        <v>7373</v>
      </c>
      <c r="B250" s="247" t="s">
        <v>7374</v>
      </c>
      <c r="C250" s="287" t="s">
        <v>1559</v>
      </c>
      <c r="D250" s="305">
        <v>4</v>
      </c>
      <c r="E250" s="287" t="s">
        <v>46</v>
      </c>
      <c r="F250" s="289">
        <v>43677</v>
      </c>
      <c r="G250" s="290" t="s">
        <v>546</v>
      </c>
      <c r="H250" s="290" t="s">
        <v>474</v>
      </c>
      <c r="I250" s="291">
        <v>12.18</v>
      </c>
      <c r="J250" s="291">
        <v>26</v>
      </c>
      <c r="K250" s="290" t="s">
        <v>438</v>
      </c>
      <c r="L250" s="324">
        <v>209.08</v>
      </c>
      <c r="M250" s="325" t="s">
        <v>475</v>
      </c>
      <c r="N250" s="325" t="s">
        <v>476</v>
      </c>
      <c r="O250" s="287"/>
      <c r="P250" s="287"/>
    </row>
    <row r="251" spans="1:16" ht="15">
      <c r="A251" s="247" t="s">
        <v>176</v>
      </c>
      <c r="B251" s="247" t="s">
        <v>1556</v>
      </c>
      <c r="C251" s="287" t="s">
        <v>1561</v>
      </c>
      <c r="D251" s="305">
        <v>5</v>
      </c>
      <c r="E251" s="287" t="s">
        <v>46</v>
      </c>
      <c r="F251" s="289">
        <v>43677</v>
      </c>
      <c r="G251" s="290" t="s">
        <v>546</v>
      </c>
      <c r="H251" s="290" t="s">
        <v>481</v>
      </c>
      <c r="I251" s="291">
        <v>17.38</v>
      </c>
      <c r="J251" s="291">
        <v>162</v>
      </c>
      <c r="K251" s="290" t="s">
        <v>438</v>
      </c>
      <c r="L251" s="324">
        <v>1866.78</v>
      </c>
      <c r="M251" s="325" t="s">
        <v>482</v>
      </c>
      <c r="N251" s="325" t="s">
        <v>483</v>
      </c>
      <c r="O251" s="287"/>
      <c r="P251" s="287"/>
    </row>
    <row r="252" spans="1:16" ht="15">
      <c r="A252" s="247" t="s">
        <v>176</v>
      </c>
      <c r="B252" s="247" t="s">
        <v>1558</v>
      </c>
      <c r="C252" s="287" t="s">
        <v>1567</v>
      </c>
      <c r="D252" s="305">
        <v>6</v>
      </c>
      <c r="E252" s="287" t="s">
        <v>46</v>
      </c>
      <c r="F252" s="289">
        <v>43677</v>
      </c>
      <c r="G252" s="290" t="s">
        <v>546</v>
      </c>
      <c r="H252" s="290" t="s">
        <v>1054</v>
      </c>
      <c r="I252" s="291">
        <v>17.079999999999998</v>
      </c>
      <c r="J252" s="291">
        <v>13</v>
      </c>
      <c r="K252" s="290" t="s">
        <v>438</v>
      </c>
      <c r="L252" s="324">
        <v>211.62</v>
      </c>
      <c r="M252" s="325" t="s">
        <v>1055</v>
      </c>
      <c r="N252" s="325" t="s">
        <v>1056</v>
      </c>
      <c r="O252" s="287"/>
      <c r="P252" s="287"/>
    </row>
    <row r="253" spans="1:16" ht="15">
      <c r="A253" s="247" t="s">
        <v>176</v>
      </c>
      <c r="B253" s="247" t="s">
        <v>1560</v>
      </c>
      <c r="C253" s="287" t="s">
        <v>1572</v>
      </c>
      <c r="D253" s="305">
        <v>7</v>
      </c>
      <c r="E253" s="287" t="s">
        <v>46</v>
      </c>
      <c r="F253" s="289">
        <v>43677</v>
      </c>
      <c r="G253" s="290" t="s">
        <v>546</v>
      </c>
      <c r="H253" s="290" t="s">
        <v>1562</v>
      </c>
      <c r="I253" s="291">
        <v>13.39</v>
      </c>
      <c r="J253" s="291">
        <v>34</v>
      </c>
      <c r="K253" s="290" t="s">
        <v>438</v>
      </c>
      <c r="L253" s="324">
        <v>166.52</v>
      </c>
      <c r="M253" s="325" t="s">
        <v>1563</v>
      </c>
      <c r="N253" s="325" t="s">
        <v>1564</v>
      </c>
      <c r="O253" s="287"/>
      <c r="P253" s="287"/>
    </row>
    <row r="254" spans="1:16" ht="15">
      <c r="A254" s="247" t="s">
        <v>176</v>
      </c>
      <c r="B254" s="247" t="s">
        <v>1571</v>
      </c>
      <c r="C254" s="287" t="s">
        <v>1574</v>
      </c>
      <c r="D254" s="305">
        <v>8</v>
      </c>
      <c r="E254" s="287" t="s">
        <v>46</v>
      </c>
      <c r="F254" s="289">
        <v>43677</v>
      </c>
      <c r="G254" s="290" t="s">
        <v>546</v>
      </c>
      <c r="H254" s="290" t="s">
        <v>1287</v>
      </c>
      <c r="I254" s="291">
        <v>12.06</v>
      </c>
      <c r="J254" s="291">
        <v>3</v>
      </c>
      <c r="K254" s="290" t="s">
        <v>438</v>
      </c>
      <c r="L254" s="324">
        <v>1886.61</v>
      </c>
      <c r="M254" s="325" t="s">
        <v>1288</v>
      </c>
      <c r="N254" s="325" t="s">
        <v>1289</v>
      </c>
      <c r="O254" s="287"/>
      <c r="P254" s="287"/>
    </row>
    <row r="255" spans="1:16" ht="15">
      <c r="A255" s="247" t="s">
        <v>176</v>
      </c>
      <c r="B255" s="247" t="s">
        <v>1573</v>
      </c>
      <c r="C255" s="287" t="s">
        <v>1579</v>
      </c>
      <c r="D255" s="305">
        <v>9</v>
      </c>
      <c r="E255" s="287" t="s">
        <v>46</v>
      </c>
      <c r="F255" s="289">
        <v>43677</v>
      </c>
      <c r="G255" s="290" t="s">
        <v>546</v>
      </c>
      <c r="H255" s="290" t="s">
        <v>1575</v>
      </c>
      <c r="I255" s="291">
        <v>11.63</v>
      </c>
      <c r="J255" s="291">
        <v>4</v>
      </c>
      <c r="K255" s="290" t="s">
        <v>438</v>
      </c>
      <c r="L255" s="324">
        <v>127.12</v>
      </c>
      <c r="M255" s="325" t="s">
        <v>1576</v>
      </c>
      <c r="N255" s="325" t="s">
        <v>1577</v>
      </c>
      <c r="O255" s="287"/>
      <c r="P255" s="287"/>
    </row>
    <row r="256" spans="1:16" ht="15">
      <c r="A256" s="247" t="s">
        <v>176</v>
      </c>
      <c r="B256" s="247" t="s">
        <v>1578</v>
      </c>
      <c r="C256" s="287" t="s">
        <v>1584</v>
      </c>
      <c r="D256" s="305">
        <v>10</v>
      </c>
      <c r="E256" s="287" t="s">
        <v>46</v>
      </c>
      <c r="F256" s="289">
        <v>43677</v>
      </c>
      <c r="G256" s="290" t="s">
        <v>546</v>
      </c>
      <c r="H256" s="290" t="s">
        <v>1580</v>
      </c>
      <c r="I256" s="291">
        <v>15.88</v>
      </c>
      <c r="J256" s="291">
        <v>52</v>
      </c>
      <c r="K256" s="290" t="s">
        <v>438</v>
      </c>
      <c r="L256" s="324">
        <v>54.81</v>
      </c>
      <c r="M256" s="325" t="s">
        <v>1581</v>
      </c>
      <c r="N256" s="325" t="s">
        <v>1582</v>
      </c>
      <c r="O256" s="287"/>
      <c r="P256" s="287"/>
    </row>
    <row r="257" spans="1:16" ht="15">
      <c r="A257" s="247" t="s">
        <v>176</v>
      </c>
      <c r="B257" s="247" t="s">
        <v>1583</v>
      </c>
      <c r="C257" s="287" t="s">
        <v>1587</v>
      </c>
      <c r="D257" s="305">
        <v>11</v>
      </c>
      <c r="E257" s="287" t="s">
        <v>46</v>
      </c>
      <c r="F257" s="289">
        <v>43677</v>
      </c>
      <c r="G257" s="290" t="s">
        <v>546</v>
      </c>
      <c r="H257" s="290" t="s">
        <v>1302</v>
      </c>
      <c r="I257" s="291">
        <v>14.47</v>
      </c>
      <c r="J257" s="291">
        <v>8</v>
      </c>
      <c r="K257" s="290" t="s">
        <v>438</v>
      </c>
      <c r="L257" s="324">
        <v>73.91</v>
      </c>
      <c r="M257" s="325" t="s">
        <v>1303</v>
      </c>
      <c r="N257" s="325" t="s">
        <v>1304</v>
      </c>
      <c r="O257" s="287"/>
      <c r="P257" s="287"/>
    </row>
    <row r="258" spans="1:16" ht="15">
      <c r="A258" s="247" t="s">
        <v>176</v>
      </c>
      <c r="B258" s="247" t="s">
        <v>1591</v>
      </c>
      <c r="C258" s="287" t="s">
        <v>1592</v>
      </c>
      <c r="D258" s="305">
        <v>12</v>
      </c>
      <c r="E258" s="287" t="s">
        <v>46</v>
      </c>
      <c r="F258" s="289">
        <v>43677</v>
      </c>
      <c r="G258" s="290" t="s">
        <v>546</v>
      </c>
      <c r="H258" s="290" t="s">
        <v>843</v>
      </c>
      <c r="I258" s="291">
        <v>14.34</v>
      </c>
      <c r="J258" s="291">
        <v>6</v>
      </c>
      <c r="K258" s="290" t="s">
        <v>438</v>
      </c>
      <c r="L258" s="324">
        <v>795.53</v>
      </c>
      <c r="M258" s="325" t="s">
        <v>844</v>
      </c>
      <c r="N258" s="325" t="s">
        <v>845</v>
      </c>
      <c r="O258" s="287"/>
      <c r="P258" s="287"/>
    </row>
    <row r="259" spans="1:16" ht="15">
      <c r="A259" s="247" t="s">
        <v>176</v>
      </c>
      <c r="B259" s="247" t="s">
        <v>1593</v>
      </c>
      <c r="C259" s="287" t="s">
        <v>1594</v>
      </c>
      <c r="D259" s="305">
        <v>13</v>
      </c>
      <c r="E259" s="287" t="s">
        <v>46</v>
      </c>
      <c r="F259" s="289">
        <v>43677</v>
      </c>
      <c r="G259" s="290" t="s">
        <v>546</v>
      </c>
      <c r="H259" s="290" t="s">
        <v>1595</v>
      </c>
      <c r="I259" s="291">
        <v>24.47</v>
      </c>
      <c r="J259" s="291">
        <v>18</v>
      </c>
      <c r="K259" s="290" t="s">
        <v>438</v>
      </c>
      <c r="L259" s="324">
        <v>94.24</v>
      </c>
      <c r="M259" s="325" t="s">
        <v>1596</v>
      </c>
      <c r="N259" s="325" t="s">
        <v>1597</v>
      </c>
      <c r="O259" s="287"/>
      <c r="P259" s="287"/>
    </row>
    <row r="260" spans="1:16" ht="15">
      <c r="A260" s="247" t="s">
        <v>176</v>
      </c>
      <c r="B260" s="247" t="s">
        <v>1598</v>
      </c>
      <c r="C260" s="287" t="s">
        <v>1599</v>
      </c>
      <c r="D260" s="305">
        <v>14</v>
      </c>
      <c r="E260" s="287" t="s">
        <v>46</v>
      </c>
      <c r="F260" s="289">
        <v>43677</v>
      </c>
      <c r="G260" s="290" t="s">
        <v>546</v>
      </c>
      <c r="H260" s="290" t="s">
        <v>1600</v>
      </c>
      <c r="I260" s="291">
        <v>26.63</v>
      </c>
      <c r="J260" s="291">
        <v>42</v>
      </c>
      <c r="K260" s="290" t="s">
        <v>438</v>
      </c>
      <c r="L260" s="324">
        <v>162.6</v>
      </c>
      <c r="M260" s="325" t="s">
        <v>1601</v>
      </c>
      <c r="N260" s="325" t="s">
        <v>1602</v>
      </c>
      <c r="O260" s="287"/>
      <c r="P260" s="287"/>
    </row>
    <row r="261" spans="1:16" ht="15">
      <c r="A261" s="247" t="s">
        <v>176</v>
      </c>
      <c r="B261" s="247" t="s">
        <v>1603</v>
      </c>
      <c r="C261" s="287" t="s">
        <v>1604</v>
      </c>
      <c r="D261" s="305">
        <v>15</v>
      </c>
      <c r="E261" s="287" t="s">
        <v>46</v>
      </c>
      <c r="F261" s="289">
        <v>43677</v>
      </c>
      <c r="G261" s="290" t="s">
        <v>546</v>
      </c>
      <c r="H261" s="290" t="s">
        <v>1605</v>
      </c>
      <c r="I261" s="291">
        <v>12.38</v>
      </c>
      <c r="J261" s="291">
        <v>10</v>
      </c>
      <c r="K261" s="290" t="s">
        <v>438</v>
      </c>
      <c r="L261" s="324">
        <v>52.63</v>
      </c>
      <c r="M261" s="325" t="s">
        <v>1606</v>
      </c>
      <c r="N261" s="325" t="s">
        <v>1607</v>
      </c>
      <c r="O261" s="287"/>
      <c r="P261" s="287"/>
    </row>
    <row r="262" spans="1:16" ht="15">
      <c r="A262" s="247" t="s">
        <v>176</v>
      </c>
      <c r="B262" s="247" t="s">
        <v>1608</v>
      </c>
      <c r="C262" s="287" t="s">
        <v>1609</v>
      </c>
      <c r="D262" s="305">
        <v>16</v>
      </c>
      <c r="E262" s="287" t="s">
        <v>46</v>
      </c>
      <c r="F262" s="289">
        <v>43677</v>
      </c>
      <c r="G262" s="290" t="s">
        <v>546</v>
      </c>
      <c r="H262" s="290" t="s">
        <v>1095</v>
      </c>
      <c r="I262" s="291">
        <v>12.64</v>
      </c>
      <c r="J262" s="291">
        <v>2</v>
      </c>
      <c r="K262" s="290" t="s">
        <v>438</v>
      </c>
      <c r="L262" s="324">
        <v>212.85</v>
      </c>
      <c r="M262" s="325" t="s">
        <v>1096</v>
      </c>
      <c r="N262" s="325" t="s">
        <v>1097</v>
      </c>
      <c r="O262" s="287"/>
      <c r="P262" s="287"/>
    </row>
    <row r="263" spans="1:16" ht="15">
      <c r="A263" s="247" t="s">
        <v>176</v>
      </c>
      <c r="B263" s="247" t="s">
        <v>1610</v>
      </c>
      <c r="C263" s="287" t="s">
        <v>1611</v>
      </c>
      <c r="D263" s="305">
        <v>17</v>
      </c>
      <c r="E263" s="287" t="s">
        <v>46</v>
      </c>
      <c r="F263" s="289">
        <v>43677</v>
      </c>
      <c r="G263" s="290" t="s">
        <v>546</v>
      </c>
      <c r="H263" s="290" t="s">
        <v>1367</v>
      </c>
      <c r="I263" s="291">
        <v>16.27</v>
      </c>
      <c r="J263" s="291">
        <v>13</v>
      </c>
      <c r="K263" s="290" t="s">
        <v>438</v>
      </c>
      <c r="L263" s="324">
        <v>105.43</v>
      </c>
      <c r="M263" s="325" t="s">
        <v>1368</v>
      </c>
      <c r="N263" s="325" t="s">
        <v>1369</v>
      </c>
      <c r="O263" s="287"/>
      <c r="P263" s="287"/>
    </row>
    <row r="264" spans="1:16" ht="15">
      <c r="A264" s="247" t="s">
        <v>176</v>
      </c>
      <c r="B264" s="247" t="s">
        <v>1612</v>
      </c>
      <c r="C264" s="287" t="s">
        <v>1613</v>
      </c>
      <c r="D264" s="305">
        <v>18</v>
      </c>
      <c r="E264" s="287" t="s">
        <v>46</v>
      </c>
      <c r="F264" s="289">
        <v>43677</v>
      </c>
      <c r="G264" s="290" t="s">
        <v>546</v>
      </c>
      <c r="H264" s="290" t="s">
        <v>1377</v>
      </c>
      <c r="I264" s="291">
        <v>12.96</v>
      </c>
      <c r="J264" s="291">
        <v>10</v>
      </c>
      <c r="K264" s="290" t="s">
        <v>438</v>
      </c>
      <c r="L264" s="324">
        <v>80.31</v>
      </c>
      <c r="M264" s="325" t="s">
        <v>1378</v>
      </c>
      <c r="N264" s="325" t="s">
        <v>1379</v>
      </c>
      <c r="O264" s="287"/>
      <c r="P264" s="287"/>
    </row>
    <row r="265" spans="1:16" ht="15">
      <c r="A265" s="247" t="s">
        <v>176</v>
      </c>
      <c r="B265" s="247" t="s">
        <v>1614</v>
      </c>
      <c r="C265" s="287" t="s">
        <v>1615</v>
      </c>
      <c r="D265" s="305">
        <v>19</v>
      </c>
      <c r="E265" s="287" t="s">
        <v>46</v>
      </c>
      <c r="F265" s="289">
        <v>43677</v>
      </c>
      <c r="G265" s="290" t="s">
        <v>546</v>
      </c>
      <c r="H265" s="290" t="s">
        <v>604</v>
      </c>
      <c r="I265" s="291">
        <v>13.03</v>
      </c>
      <c r="J265" s="291">
        <v>24</v>
      </c>
      <c r="K265" s="290" t="s">
        <v>438</v>
      </c>
      <c r="L265" s="324">
        <v>139.33000000000001</v>
      </c>
      <c r="M265" s="325" t="s">
        <v>605</v>
      </c>
      <c r="N265" s="325" t="s">
        <v>606</v>
      </c>
      <c r="O265" s="287"/>
      <c r="P265" s="287"/>
    </row>
    <row r="266" spans="1:16" ht="15">
      <c r="A266" s="247" t="s">
        <v>176</v>
      </c>
      <c r="B266" s="247" t="s">
        <v>1616</v>
      </c>
      <c r="C266" s="287" t="s">
        <v>1617</v>
      </c>
      <c r="D266" s="305">
        <v>20</v>
      </c>
      <c r="E266" s="287" t="s">
        <v>46</v>
      </c>
      <c r="F266" s="289">
        <v>43677</v>
      </c>
      <c r="G266" s="290" t="s">
        <v>546</v>
      </c>
      <c r="H266" s="290" t="s">
        <v>1618</v>
      </c>
      <c r="I266" s="291">
        <v>18.989999999999998</v>
      </c>
      <c r="J266" s="291">
        <v>196</v>
      </c>
      <c r="K266" s="290" t="s">
        <v>438</v>
      </c>
      <c r="L266" s="324">
        <v>151.74</v>
      </c>
      <c r="M266" s="325" t="s">
        <v>1619</v>
      </c>
      <c r="N266" s="325" t="s">
        <v>1620</v>
      </c>
      <c r="O266" s="287"/>
      <c r="P266" s="287"/>
    </row>
    <row r="267" spans="1:16" ht="15">
      <c r="A267" s="247" t="s">
        <v>176</v>
      </c>
      <c r="B267" s="247" t="s">
        <v>1621</v>
      </c>
      <c r="C267" s="287" t="s">
        <v>1622</v>
      </c>
      <c r="D267" s="305">
        <v>21</v>
      </c>
      <c r="E267" s="287" t="s">
        <v>46</v>
      </c>
      <c r="F267" s="289">
        <v>43677</v>
      </c>
      <c r="G267" s="290" t="s">
        <v>546</v>
      </c>
      <c r="H267" s="290" t="s">
        <v>618</v>
      </c>
      <c r="I267" s="291">
        <v>16.260000000000002</v>
      </c>
      <c r="J267" s="291">
        <v>31</v>
      </c>
      <c r="K267" s="290" t="s">
        <v>438</v>
      </c>
      <c r="L267" s="324">
        <v>154.22999999999999</v>
      </c>
      <c r="M267" s="325" t="s">
        <v>619</v>
      </c>
      <c r="N267" s="325" t="s">
        <v>620</v>
      </c>
      <c r="O267" s="287"/>
      <c r="P267" s="287"/>
    </row>
    <row r="268" spans="1:16" ht="15">
      <c r="A268" s="247" t="s">
        <v>176</v>
      </c>
      <c r="B268" s="247" t="s">
        <v>1623</v>
      </c>
      <c r="C268" s="287" t="s">
        <v>1624</v>
      </c>
      <c r="D268" s="305">
        <v>22</v>
      </c>
      <c r="E268" s="287" t="s">
        <v>46</v>
      </c>
      <c r="F268" s="289">
        <v>43677</v>
      </c>
      <c r="G268" s="290" t="s">
        <v>546</v>
      </c>
      <c r="H268" s="290" t="s">
        <v>1143</v>
      </c>
      <c r="I268" s="291">
        <v>17.670000000000002</v>
      </c>
      <c r="J268" s="291">
        <v>54</v>
      </c>
      <c r="K268" s="290" t="s">
        <v>438</v>
      </c>
      <c r="L268" s="324">
        <v>277.31</v>
      </c>
      <c r="M268" s="325" t="s">
        <v>1144</v>
      </c>
      <c r="N268" s="325" t="s">
        <v>1145</v>
      </c>
      <c r="O268" s="287"/>
      <c r="P268" s="287"/>
    </row>
    <row r="269" spans="1:16" ht="15">
      <c r="A269" s="247" t="s">
        <v>176</v>
      </c>
      <c r="B269" s="247" t="s">
        <v>1625</v>
      </c>
      <c r="C269" s="287" t="s">
        <v>1626</v>
      </c>
      <c r="D269" s="305">
        <v>23</v>
      </c>
      <c r="E269" s="287" t="s">
        <v>46</v>
      </c>
      <c r="F269" s="289">
        <v>43677</v>
      </c>
      <c r="G269" s="290" t="s">
        <v>546</v>
      </c>
      <c r="H269" s="290" t="s">
        <v>1627</v>
      </c>
      <c r="I269" s="291">
        <v>14.52</v>
      </c>
      <c r="J269" s="291">
        <v>11</v>
      </c>
      <c r="K269" s="290" t="s">
        <v>438</v>
      </c>
      <c r="L269" s="324">
        <v>184.19</v>
      </c>
      <c r="M269" s="325" t="s">
        <v>1628</v>
      </c>
      <c r="N269" s="325" t="s">
        <v>1629</v>
      </c>
      <c r="O269" s="287"/>
      <c r="P269" s="287"/>
    </row>
    <row r="270" spans="1:16" ht="15">
      <c r="A270" s="247" t="s">
        <v>176</v>
      </c>
      <c r="B270" s="247" t="s">
        <v>1636</v>
      </c>
      <c r="C270" s="287" t="s">
        <v>1632</v>
      </c>
      <c r="D270" s="305">
        <v>24</v>
      </c>
      <c r="E270" s="287" t="s">
        <v>46</v>
      </c>
      <c r="F270" s="289">
        <v>43677</v>
      </c>
      <c r="G270" s="290" t="s">
        <v>546</v>
      </c>
      <c r="H270" s="290" t="s">
        <v>1638</v>
      </c>
      <c r="I270" s="291">
        <v>35.89</v>
      </c>
      <c r="J270" s="291">
        <v>10</v>
      </c>
      <c r="K270" s="290" t="s">
        <v>438</v>
      </c>
      <c r="L270" s="324">
        <v>362.17</v>
      </c>
      <c r="M270" s="325" t="s">
        <v>1639</v>
      </c>
      <c r="N270" s="325" t="s">
        <v>1640</v>
      </c>
      <c r="O270" s="287"/>
      <c r="P270" s="287"/>
    </row>
    <row r="271" spans="1:16" ht="15">
      <c r="A271" s="247" t="s">
        <v>176</v>
      </c>
      <c r="B271" s="247" t="s">
        <v>1641</v>
      </c>
      <c r="C271" s="287" t="s">
        <v>1637</v>
      </c>
      <c r="D271" s="305">
        <v>25</v>
      </c>
      <c r="E271" s="287" t="s">
        <v>46</v>
      </c>
      <c r="F271" s="289">
        <v>43677</v>
      </c>
      <c r="G271" s="290" t="s">
        <v>546</v>
      </c>
      <c r="H271" s="290" t="s">
        <v>1643</v>
      </c>
      <c r="I271" s="291">
        <v>24.91</v>
      </c>
      <c r="J271" s="291">
        <v>33</v>
      </c>
      <c r="K271" s="290" t="s">
        <v>438</v>
      </c>
      <c r="L271" s="324">
        <v>101.4</v>
      </c>
      <c r="M271" s="325" t="s">
        <v>1644</v>
      </c>
      <c r="N271" s="325" t="s">
        <v>1645</v>
      </c>
      <c r="O271" s="287"/>
      <c r="P271" s="287"/>
    </row>
    <row r="272" spans="1:16" ht="15">
      <c r="A272" s="247" t="s">
        <v>176</v>
      </c>
      <c r="B272" s="247" t="s">
        <v>1646</v>
      </c>
      <c r="C272" s="287" t="s">
        <v>1642</v>
      </c>
      <c r="D272" s="305">
        <v>26</v>
      </c>
      <c r="E272" s="287" t="s">
        <v>46</v>
      </c>
      <c r="F272" s="289">
        <v>43677</v>
      </c>
      <c r="G272" s="290" t="s">
        <v>546</v>
      </c>
      <c r="H272" s="290" t="s">
        <v>1155</v>
      </c>
      <c r="I272" s="291">
        <v>19.22</v>
      </c>
      <c r="J272" s="291">
        <v>1</v>
      </c>
      <c r="K272" s="290" t="s">
        <v>438</v>
      </c>
      <c r="L272" s="324">
        <v>337.04</v>
      </c>
      <c r="M272" s="325" t="s">
        <v>1156</v>
      </c>
      <c r="N272" s="325" t="s">
        <v>1157</v>
      </c>
      <c r="O272" s="287"/>
      <c r="P272" s="287"/>
    </row>
    <row r="273" spans="1:16" ht="15">
      <c r="A273" s="247" t="s">
        <v>176</v>
      </c>
      <c r="B273" s="247" t="s">
        <v>1648</v>
      </c>
      <c r="C273" s="287" t="s">
        <v>1647</v>
      </c>
      <c r="D273" s="305">
        <v>27</v>
      </c>
      <c r="E273" s="287" t="s">
        <v>46</v>
      </c>
      <c r="F273" s="289">
        <v>43677</v>
      </c>
      <c r="G273" s="290" t="s">
        <v>546</v>
      </c>
      <c r="H273" s="290" t="s">
        <v>651</v>
      </c>
      <c r="I273" s="291">
        <v>28.98</v>
      </c>
      <c r="J273" s="291">
        <v>5</v>
      </c>
      <c r="K273" s="290" t="s">
        <v>438</v>
      </c>
      <c r="L273" s="324">
        <v>139.06</v>
      </c>
      <c r="M273" s="325" t="s">
        <v>652</v>
      </c>
      <c r="N273" s="325" t="s">
        <v>653</v>
      </c>
      <c r="O273" s="287"/>
      <c r="P273" s="287"/>
    </row>
    <row r="274" spans="1:16" ht="15">
      <c r="A274" s="247" t="s">
        <v>176</v>
      </c>
      <c r="B274" s="247" t="s">
        <v>1650</v>
      </c>
      <c r="C274" s="287" t="s">
        <v>1649</v>
      </c>
      <c r="D274" s="305">
        <v>28</v>
      </c>
      <c r="E274" s="287" t="s">
        <v>46</v>
      </c>
      <c r="F274" s="289">
        <v>43677</v>
      </c>
      <c r="G274" s="290" t="s">
        <v>546</v>
      </c>
      <c r="H274" s="290" t="s">
        <v>1652</v>
      </c>
      <c r="I274" s="291">
        <v>55.24</v>
      </c>
      <c r="J274" s="291">
        <v>101</v>
      </c>
      <c r="K274" s="290" t="s">
        <v>438</v>
      </c>
      <c r="L274" s="324">
        <v>272.27</v>
      </c>
      <c r="M274" s="325" t="s">
        <v>1653</v>
      </c>
      <c r="N274" s="325" t="s">
        <v>1654</v>
      </c>
      <c r="O274" s="287"/>
      <c r="P274" s="287"/>
    </row>
    <row r="275" spans="1:16" ht="15">
      <c r="A275" s="247" t="s">
        <v>176</v>
      </c>
      <c r="B275" s="247" t="s">
        <v>1655</v>
      </c>
      <c r="C275" s="287" t="s">
        <v>1651</v>
      </c>
      <c r="D275" s="305">
        <v>29</v>
      </c>
      <c r="E275" s="287" t="s">
        <v>46</v>
      </c>
      <c r="F275" s="289">
        <v>43677</v>
      </c>
      <c r="G275" s="290" t="s">
        <v>546</v>
      </c>
      <c r="H275" s="290" t="s">
        <v>656</v>
      </c>
      <c r="I275" s="291">
        <v>33.409999999999997</v>
      </c>
      <c r="J275" s="291">
        <v>35</v>
      </c>
      <c r="K275" s="290" t="s">
        <v>438</v>
      </c>
      <c r="L275" s="324">
        <v>756.75</v>
      </c>
      <c r="M275" s="325" t="s">
        <v>411</v>
      </c>
      <c r="N275" s="325" t="s">
        <v>657</v>
      </c>
      <c r="O275" s="287"/>
      <c r="P275" s="287"/>
    </row>
    <row r="276" spans="1:16" ht="15">
      <c r="A276" s="247" t="s">
        <v>7375</v>
      </c>
      <c r="B276" s="247" t="s">
        <v>7376</v>
      </c>
      <c r="C276" s="287" t="s">
        <v>1656</v>
      </c>
      <c r="D276" s="305">
        <v>30</v>
      </c>
      <c r="E276" s="287" t="s">
        <v>46</v>
      </c>
      <c r="F276" s="289">
        <v>43677</v>
      </c>
      <c r="G276" s="290" t="s">
        <v>546</v>
      </c>
      <c r="H276" s="290" t="s">
        <v>1806</v>
      </c>
      <c r="I276" s="291">
        <v>70.569999999999993</v>
      </c>
      <c r="J276" s="291">
        <v>1</v>
      </c>
      <c r="K276" s="290" t="s">
        <v>438</v>
      </c>
      <c r="L276" s="324">
        <v>214.34</v>
      </c>
      <c r="M276" s="325" t="s">
        <v>1807</v>
      </c>
      <c r="N276" s="325" t="s">
        <v>1808</v>
      </c>
      <c r="O276" s="287"/>
      <c r="P276" s="287"/>
    </row>
    <row r="277" spans="1:16" ht="15">
      <c r="A277" s="247" t="s">
        <v>176</v>
      </c>
      <c r="B277" s="247" t="s">
        <v>1657</v>
      </c>
      <c r="C277" s="287" t="s">
        <v>1658</v>
      </c>
      <c r="D277" s="305">
        <v>31</v>
      </c>
      <c r="E277" s="287" t="s">
        <v>46</v>
      </c>
      <c r="F277" s="289">
        <v>43677</v>
      </c>
      <c r="G277" s="290" t="s">
        <v>546</v>
      </c>
      <c r="H277" s="290" t="s">
        <v>1659</v>
      </c>
      <c r="I277" s="291">
        <v>12.88</v>
      </c>
      <c r="J277" s="291">
        <v>12</v>
      </c>
      <c r="K277" s="290" t="s">
        <v>438</v>
      </c>
      <c r="L277" s="324">
        <v>58.49</v>
      </c>
      <c r="M277" s="325" t="s">
        <v>1660</v>
      </c>
      <c r="N277" s="325" t="s">
        <v>1661</v>
      </c>
      <c r="O277" s="287"/>
      <c r="P277" s="287"/>
    </row>
    <row r="278" spans="1:16" ht="15">
      <c r="A278" s="247" t="s">
        <v>176</v>
      </c>
      <c r="B278" s="247" t="s">
        <v>1662</v>
      </c>
      <c r="C278" s="287" t="s">
        <v>1663</v>
      </c>
      <c r="D278" s="305">
        <v>32</v>
      </c>
      <c r="E278" s="287" t="s">
        <v>46</v>
      </c>
      <c r="F278" s="289">
        <v>43677</v>
      </c>
      <c r="G278" s="290" t="s">
        <v>546</v>
      </c>
      <c r="H278" s="290" t="s">
        <v>956</v>
      </c>
      <c r="I278" s="291">
        <v>23.16</v>
      </c>
      <c r="J278" s="291">
        <v>82</v>
      </c>
      <c r="K278" s="290" t="s">
        <v>438</v>
      </c>
      <c r="L278" s="324">
        <v>322.99</v>
      </c>
      <c r="M278" s="325" t="s">
        <v>957</v>
      </c>
      <c r="N278" s="325" t="s">
        <v>958</v>
      </c>
      <c r="O278" s="287"/>
      <c r="P278" s="287"/>
    </row>
    <row r="279" spans="1:16" ht="15">
      <c r="A279" s="247" t="s">
        <v>176</v>
      </c>
      <c r="B279" s="247" t="s">
        <v>1664</v>
      </c>
      <c r="C279" s="287" t="s">
        <v>1665</v>
      </c>
      <c r="D279" s="305">
        <v>33</v>
      </c>
      <c r="E279" s="287" t="s">
        <v>46</v>
      </c>
      <c r="F279" s="289">
        <v>43677</v>
      </c>
      <c r="G279" s="290" t="s">
        <v>546</v>
      </c>
      <c r="H279" s="290" t="s">
        <v>1666</v>
      </c>
      <c r="I279" s="291">
        <v>14.92</v>
      </c>
      <c r="J279" s="291">
        <v>17</v>
      </c>
      <c r="K279" s="290" t="s">
        <v>438</v>
      </c>
      <c r="L279" s="324">
        <v>86.03</v>
      </c>
      <c r="M279" s="325" t="s">
        <v>1667</v>
      </c>
      <c r="N279" s="325" t="s">
        <v>1668</v>
      </c>
      <c r="O279" s="287"/>
      <c r="P279" s="287"/>
    </row>
    <row r="280" spans="1:16" ht="15">
      <c r="A280" s="247" t="s">
        <v>7377</v>
      </c>
      <c r="B280" s="247" t="s">
        <v>7378</v>
      </c>
      <c r="C280" s="287" t="s">
        <v>1670</v>
      </c>
      <c r="D280" s="305">
        <v>34</v>
      </c>
      <c r="E280" s="287" t="s">
        <v>46</v>
      </c>
      <c r="F280" s="289">
        <v>43677</v>
      </c>
      <c r="G280" s="290" t="s">
        <v>546</v>
      </c>
      <c r="H280" s="290" t="s">
        <v>3676</v>
      </c>
      <c r="I280" s="291">
        <v>11.39</v>
      </c>
      <c r="J280" s="291">
        <v>4</v>
      </c>
      <c r="K280" s="290" t="s">
        <v>438</v>
      </c>
      <c r="L280" s="324">
        <v>83.05</v>
      </c>
      <c r="M280" s="325" t="s">
        <v>3677</v>
      </c>
      <c r="N280" s="325" t="s">
        <v>3678</v>
      </c>
      <c r="O280" s="287"/>
      <c r="P280" s="287"/>
    </row>
    <row r="281" spans="1:16" ht="15">
      <c r="A281" s="247" t="s">
        <v>176</v>
      </c>
      <c r="B281" s="247" t="s">
        <v>1669</v>
      </c>
      <c r="C281" s="287" t="s">
        <v>1675</v>
      </c>
      <c r="D281" s="305">
        <v>35</v>
      </c>
      <c r="E281" s="287" t="s">
        <v>46</v>
      </c>
      <c r="F281" s="289">
        <v>43677</v>
      </c>
      <c r="G281" s="290" t="s">
        <v>546</v>
      </c>
      <c r="H281" s="290" t="s">
        <v>1671</v>
      </c>
      <c r="I281" s="291">
        <v>12.82</v>
      </c>
      <c r="J281" s="291">
        <v>47</v>
      </c>
      <c r="K281" s="290" t="s">
        <v>438</v>
      </c>
      <c r="L281" s="324">
        <v>127.81</v>
      </c>
      <c r="M281" s="325" t="s">
        <v>1672</v>
      </c>
      <c r="N281" s="325" t="s">
        <v>1673</v>
      </c>
      <c r="O281" s="287"/>
      <c r="P281" s="287"/>
    </row>
    <row r="282" spans="1:16" ht="15">
      <c r="A282" s="247" t="s">
        <v>176</v>
      </c>
      <c r="B282" s="247" t="s">
        <v>1674</v>
      </c>
      <c r="C282" s="287" t="s">
        <v>1680</v>
      </c>
      <c r="D282" s="305">
        <v>36</v>
      </c>
      <c r="E282" s="287" t="s">
        <v>46</v>
      </c>
      <c r="F282" s="289">
        <v>43677</v>
      </c>
      <c r="G282" s="290" t="s">
        <v>546</v>
      </c>
      <c r="H282" s="290" t="s">
        <v>1676</v>
      </c>
      <c r="I282" s="291">
        <v>22.97</v>
      </c>
      <c r="J282" s="291">
        <v>9</v>
      </c>
      <c r="K282" s="290" t="s">
        <v>438</v>
      </c>
      <c r="L282" s="324">
        <v>73.16</v>
      </c>
      <c r="M282" s="325" t="s">
        <v>1677</v>
      </c>
      <c r="N282" s="325" t="s">
        <v>1678</v>
      </c>
      <c r="O282" s="287"/>
      <c r="P282" s="287"/>
    </row>
    <row r="283" spans="1:16" ht="15">
      <c r="A283" s="247" t="s">
        <v>176</v>
      </c>
      <c r="B283" s="247" t="s">
        <v>1679</v>
      </c>
      <c r="C283" s="287" t="s">
        <v>1682</v>
      </c>
      <c r="D283" s="305">
        <v>37</v>
      </c>
      <c r="E283" s="287" t="s">
        <v>46</v>
      </c>
      <c r="F283" s="289">
        <v>43677</v>
      </c>
      <c r="G283" s="290" t="s">
        <v>546</v>
      </c>
      <c r="H283" s="290" t="s">
        <v>705</v>
      </c>
      <c r="I283" s="291">
        <v>16.27</v>
      </c>
      <c r="J283" s="291">
        <v>19</v>
      </c>
      <c r="K283" s="290" t="s">
        <v>438</v>
      </c>
      <c r="L283" s="324">
        <v>160.78</v>
      </c>
      <c r="M283" s="325" t="s">
        <v>706</v>
      </c>
      <c r="N283" s="325" t="s">
        <v>707</v>
      </c>
      <c r="O283" s="287"/>
      <c r="P283" s="287"/>
    </row>
    <row r="284" spans="1:16" ht="15">
      <c r="A284" s="247" t="s">
        <v>176</v>
      </c>
      <c r="B284" s="247" t="s">
        <v>1681</v>
      </c>
      <c r="C284" s="287" t="s">
        <v>1684</v>
      </c>
      <c r="D284" s="305">
        <v>38</v>
      </c>
      <c r="E284" s="287" t="s">
        <v>46</v>
      </c>
      <c r="F284" s="289">
        <v>43677</v>
      </c>
      <c r="G284" s="290" t="s">
        <v>546</v>
      </c>
      <c r="H284" s="290" t="s">
        <v>1190</v>
      </c>
      <c r="I284" s="291">
        <v>14.6</v>
      </c>
      <c r="J284" s="291">
        <v>10</v>
      </c>
      <c r="K284" s="290" t="s">
        <v>438</v>
      </c>
      <c r="L284" s="324">
        <v>33.53</v>
      </c>
      <c r="M284" s="325" t="s">
        <v>1191</v>
      </c>
      <c r="N284" s="325" t="s">
        <v>1192</v>
      </c>
      <c r="O284" s="287"/>
      <c r="P284" s="287"/>
    </row>
    <row r="285" spans="1:16" ht="15">
      <c r="A285" s="247" t="s">
        <v>176</v>
      </c>
      <c r="B285" s="247" t="s">
        <v>1683</v>
      </c>
      <c r="C285" s="287" t="s">
        <v>1689</v>
      </c>
      <c r="D285" s="305">
        <v>39</v>
      </c>
      <c r="E285" s="287" t="s">
        <v>46</v>
      </c>
      <c r="F285" s="289">
        <v>43677</v>
      </c>
      <c r="G285" s="290" t="s">
        <v>546</v>
      </c>
      <c r="H285" s="290" t="s">
        <v>1685</v>
      </c>
      <c r="I285" s="291">
        <v>11.85</v>
      </c>
      <c r="J285" s="291">
        <v>1</v>
      </c>
      <c r="K285" s="290" t="s">
        <v>438</v>
      </c>
      <c r="L285" s="324">
        <v>106.03</v>
      </c>
      <c r="M285" s="325" t="s">
        <v>1686</v>
      </c>
      <c r="N285" s="325" t="s">
        <v>1687</v>
      </c>
      <c r="O285" s="287"/>
      <c r="P285" s="287"/>
    </row>
    <row r="286" spans="1:16" ht="15">
      <c r="A286" s="247" t="s">
        <v>176</v>
      </c>
      <c r="B286" s="247" t="s">
        <v>1688</v>
      </c>
      <c r="C286" s="287" t="s">
        <v>1694</v>
      </c>
      <c r="D286" s="305">
        <v>40</v>
      </c>
      <c r="E286" s="287" t="s">
        <v>46</v>
      </c>
      <c r="F286" s="289">
        <v>43677</v>
      </c>
      <c r="G286" s="290" t="s">
        <v>546</v>
      </c>
      <c r="H286" s="290" t="s">
        <v>1690</v>
      </c>
      <c r="I286" s="291">
        <v>12.63</v>
      </c>
      <c r="J286" s="291">
        <v>4</v>
      </c>
      <c r="K286" s="290" t="s">
        <v>438</v>
      </c>
      <c r="L286" s="324">
        <v>513.04</v>
      </c>
      <c r="M286" s="325" t="s">
        <v>1691</v>
      </c>
      <c r="N286" s="325" t="s">
        <v>1692</v>
      </c>
      <c r="O286" s="287"/>
      <c r="P286" s="287"/>
    </row>
    <row r="287" spans="1:16" ht="15">
      <c r="A287" s="247" t="s">
        <v>176</v>
      </c>
      <c r="B287" s="247" t="s">
        <v>1693</v>
      </c>
      <c r="C287" s="287" t="s">
        <v>1699</v>
      </c>
      <c r="D287" s="305">
        <v>41</v>
      </c>
      <c r="E287" s="287" t="s">
        <v>46</v>
      </c>
      <c r="F287" s="289">
        <v>43677</v>
      </c>
      <c r="G287" s="290" t="s">
        <v>546</v>
      </c>
      <c r="H287" s="290" t="s">
        <v>1695</v>
      </c>
      <c r="I287" s="291">
        <v>17.37</v>
      </c>
      <c r="J287" s="291">
        <v>111</v>
      </c>
      <c r="K287" s="290" t="s">
        <v>438</v>
      </c>
      <c r="L287" s="324">
        <v>162.19999999999999</v>
      </c>
      <c r="M287" s="325" t="s">
        <v>1696</v>
      </c>
      <c r="N287" s="325" t="s">
        <v>1697</v>
      </c>
      <c r="O287" s="287"/>
      <c r="P287" s="287"/>
    </row>
    <row r="288" spans="1:16" ht="15">
      <c r="A288" s="247" t="s">
        <v>176</v>
      </c>
      <c r="B288" s="247" t="s">
        <v>1698</v>
      </c>
      <c r="C288" s="287" t="s">
        <v>1704</v>
      </c>
      <c r="D288" s="305">
        <v>42</v>
      </c>
      <c r="E288" s="287" t="s">
        <v>46</v>
      </c>
      <c r="F288" s="289">
        <v>43677</v>
      </c>
      <c r="G288" s="290" t="s">
        <v>546</v>
      </c>
      <c r="H288" s="290" t="s">
        <v>1700</v>
      </c>
      <c r="I288" s="291">
        <v>14.92</v>
      </c>
      <c r="J288" s="291">
        <v>33</v>
      </c>
      <c r="K288" s="290" t="s">
        <v>438</v>
      </c>
      <c r="L288" s="324">
        <v>68.569999999999993</v>
      </c>
      <c r="M288" s="325" t="s">
        <v>1701</v>
      </c>
      <c r="N288" s="325" t="s">
        <v>1702</v>
      </c>
      <c r="O288" s="287"/>
      <c r="P288" s="287"/>
    </row>
    <row r="289" spans="1:16" ht="15">
      <c r="A289" s="247" t="s">
        <v>176</v>
      </c>
      <c r="B289" s="247" t="s">
        <v>1703</v>
      </c>
      <c r="C289" s="287" t="s">
        <v>1709</v>
      </c>
      <c r="D289" s="305">
        <v>43</v>
      </c>
      <c r="E289" s="287" t="s">
        <v>46</v>
      </c>
      <c r="F289" s="289">
        <v>43677</v>
      </c>
      <c r="G289" s="290" t="s">
        <v>546</v>
      </c>
      <c r="H289" s="290" t="s">
        <v>1705</v>
      </c>
      <c r="I289" s="291">
        <v>12.89</v>
      </c>
      <c r="J289" s="291">
        <v>17</v>
      </c>
      <c r="K289" s="290" t="s">
        <v>438</v>
      </c>
      <c r="L289" s="324">
        <v>54.56</v>
      </c>
      <c r="M289" s="325" t="s">
        <v>1706</v>
      </c>
      <c r="N289" s="325" t="s">
        <v>1707</v>
      </c>
      <c r="O289" s="287"/>
      <c r="P289" s="287"/>
    </row>
    <row r="290" spans="1:16" ht="15">
      <c r="A290" s="247" t="s">
        <v>176</v>
      </c>
      <c r="B290" s="247" t="s">
        <v>1708</v>
      </c>
      <c r="C290" s="287" t="s">
        <v>1714</v>
      </c>
      <c r="D290" s="305">
        <v>44</v>
      </c>
      <c r="E290" s="287" t="s">
        <v>46</v>
      </c>
      <c r="F290" s="289">
        <v>43677</v>
      </c>
      <c r="G290" s="290" t="s">
        <v>546</v>
      </c>
      <c r="H290" s="290" t="s">
        <v>1710</v>
      </c>
      <c r="I290" s="291">
        <v>13.77</v>
      </c>
      <c r="J290" s="291">
        <v>4</v>
      </c>
      <c r="K290" s="290" t="s">
        <v>438</v>
      </c>
      <c r="L290" s="324">
        <v>125.01</v>
      </c>
      <c r="M290" s="325" t="s">
        <v>1711</v>
      </c>
      <c r="N290" s="325" t="s">
        <v>1712</v>
      </c>
      <c r="O290" s="287"/>
      <c r="P290" s="287"/>
    </row>
    <row r="291" spans="1:16" ht="15">
      <c r="A291" s="247" t="s">
        <v>176</v>
      </c>
      <c r="B291" s="247" t="s">
        <v>1713</v>
      </c>
      <c r="C291" s="287" t="s">
        <v>1720</v>
      </c>
      <c r="D291" s="305">
        <v>45</v>
      </c>
      <c r="E291" s="287" t="s">
        <v>46</v>
      </c>
      <c r="F291" s="289">
        <v>43677</v>
      </c>
      <c r="G291" s="290" t="s">
        <v>546</v>
      </c>
      <c r="H291" s="290" t="s">
        <v>1715</v>
      </c>
      <c r="I291" s="291">
        <v>23.29</v>
      </c>
      <c r="J291" s="291">
        <v>25</v>
      </c>
      <c r="K291" s="290" t="s">
        <v>438</v>
      </c>
      <c r="L291" s="324">
        <v>119.47</v>
      </c>
      <c r="M291" s="325" t="s">
        <v>1716</v>
      </c>
      <c r="N291" s="325" t="s">
        <v>1717</v>
      </c>
      <c r="O291" s="287"/>
      <c r="P291" s="287"/>
    </row>
    <row r="292" spans="1:16" ht="15">
      <c r="A292" s="247" t="s">
        <v>176</v>
      </c>
      <c r="B292" s="247" t="s">
        <v>1724</v>
      </c>
      <c r="C292" s="287" t="s">
        <v>1725</v>
      </c>
      <c r="D292" s="305">
        <v>46</v>
      </c>
      <c r="E292" s="287" t="s">
        <v>46</v>
      </c>
      <c r="F292" s="289">
        <v>43677</v>
      </c>
      <c r="G292" s="290" t="s">
        <v>546</v>
      </c>
      <c r="H292" s="290" t="s">
        <v>1726</v>
      </c>
      <c r="I292" s="291">
        <v>13.11</v>
      </c>
      <c r="J292" s="291">
        <v>6</v>
      </c>
      <c r="K292" s="290" t="s">
        <v>438</v>
      </c>
      <c r="L292" s="324">
        <v>178</v>
      </c>
      <c r="M292" s="325" t="s">
        <v>1727</v>
      </c>
      <c r="N292" s="325" t="s">
        <v>1728</v>
      </c>
      <c r="O292" s="287"/>
      <c r="P292" s="287"/>
    </row>
    <row r="293" spans="1:16" ht="15">
      <c r="A293" s="247" t="s">
        <v>176</v>
      </c>
      <c r="B293" s="247" t="s">
        <v>1729</v>
      </c>
      <c r="C293" s="287" t="s">
        <v>1730</v>
      </c>
      <c r="D293" s="305">
        <v>47</v>
      </c>
      <c r="E293" s="287" t="s">
        <v>46</v>
      </c>
      <c r="F293" s="289">
        <v>43677</v>
      </c>
      <c r="G293" s="290" t="s">
        <v>546</v>
      </c>
      <c r="H293" s="290" t="s">
        <v>1530</v>
      </c>
      <c r="I293" s="291">
        <v>25.6</v>
      </c>
      <c r="J293" s="291">
        <v>5</v>
      </c>
      <c r="K293" s="290" t="s">
        <v>438</v>
      </c>
      <c r="L293" s="324">
        <v>210.56</v>
      </c>
      <c r="M293" s="325" t="s">
        <v>1531</v>
      </c>
      <c r="N293" s="325" t="s">
        <v>1532</v>
      </c>
      <c r="O293" s="287"/>
      <c r="P293" s="287"/>
    </row>
    <row r="294" spans="1:16" ht="15">
      <c r="A294" s="247" t="s">
        <v>176</v>
      </c>
      <c r="B294" s="247" t="s">
        <v>1731</v>
      </c>
      <c r="C294" s="287" t="s">
        <v>1732</v>
      </c>
      <c r="D294" s="305">
        <v>48</v>
      </c>
      <c r="E294" s="287" t="s">
        <v>46</v>
      </c>
      <c r="F294" s="289">
        <v>43677</v>
      </c>
      <c r="G294" s="290" t="s">
        <v>546</v>
      </c>
      <c r="H294" s="290" t="s">
        <v>1733</v>
      </c>
      <c r="I294" s="291">
        <v>23.75</v>
      </c>
      <c r="J294" s="291">
        <v>74</v>
      </c>
      <c r="K294" s="290" t="s">
        <v>438</v>
      </c>
      <c r="L294" s="324">
        <v>114.89</v>
      </c>
      <c r="M294" s="325" t="s">
        <v>1734</v>
      </c>
      <c r="N294" s="325" t="s">
        <v>1735</v>
      </c>
      <c r="O294" s="287"/>
      <c r="P294" s="287"/>
    </row>
    <row r="295" spans="1:16" ht="15">
      <c r="A295" s="247" t="s">
        <v>176</v>
      </c>
      <c r="B295" s="247" t="s">
        <v>1736</v>
      </c>
      <c r="C295" s="287" t="s">
        <v>1737</v>
      </c>
      <c r="D295" s="305">
        <v>49</v>
      </c>
      <c r="E295" s="287" t="s">
        <v>46</v>
      </c>
      <c r="F295" s="289">
        <v>43677</v>
      </c>
      <c r="G295" s="290" t="s">
        <v>546</v>
      </c>
      <c r="H295" s="290" t="s">
        <v>779</v>
      </c>
      <c r="I295" s="291">
        <v>14.65</v>
      </c>
      <c r="J295" s="291">
        <v>40</v>
      </c>
      <c r="K295" s="290" t="s">
        <v>438</v>
      </c>
      <c r="L295" s="324">
        <v>103.54</v>
      </c>
      <c r="M295" s="325" t="s">
        <v>780</v>
      </c>
      <c r="N295" s="325" t="s">
        <v>781</v>
      </c>
      <c r="O295" s="287"/>
      <c r="P295" s="287"/>
    </row>
    <row r="296" spans="1:16" ht="15">
      <c r="A296" s="247" t="s">
        <v>176</v>
      </c>
      <c r="B296" s="247" t="s">
        <v>1738</v>
      </c>
      <c r="C296" s="287" t="s">
        <v>1739</v>
      </c>
      <c r="D296" s="305">
        <v>50</v>
      </c>
      <c r="E296" s="287" t="s">
        <v>46</v>
      </c>
      <c r="F296" s="289">
        <v>43677</v>
      </c>
      <c r="G296" s="290" t="s">
        <v>546</v>
      </c>
      <c r="H296" s="290" t="s">
        <v>784</v>
      </c>
      <c r="I296" s="291">
        <v>11.63</v>
      </c>
      <c r="J296" s="291">
        <v>1</v>
      </c>
      <c r="K296" s="290" t="s">
        <v>438</v>
      </c>
      <c r="L296" s="324">
        <v>189.25</v>
      </c>
      <c r="M296" s="325" t="s">
        <v>785</v>
      </c>
      <c r="N296" s="325" t="s">
        <v>786</v>
      </c>
      <c r="O296" s="287"/>
      <c r="P296" s="287"/>
    </row>
    <row r="297" spans="1:16" ht="15">
      <c r="A297" s="247" t="s">
        <v>176</v>
      </c>
      <c r="B297" s="247" t="s">
        <v>1740</v>
      </c>
      <c r="C297" s="287" t="s">
        <v>1741</v>
      </c>
      <c r="D297" s="305">
        <v>1</v>
      </c>
      <c r="E297" s="287" t="s">
        <v>47</v>
      </c>
      <c r="F297" s="289">
        <v>43677</v>
      </c>
      <c r="G297" s="290" t="s">
        <v>553</v>
      </c>
      <c r="H297" s="290" t="s">
        <v>1042</v>
      </c>
      <c r="I297" s="291">
        <v>45.782657290000003</v>
      </c>
      <c r="J297" s="291">
        <v>15</v>
      </c>
      <c r="K297" s="290" t="s">
        <v>438</v>
      </c>
      <c r="L297" s="324">
        <v>278.56</v>
      </c>
      <c r="M297" s="325" t="s">
        <v>1043</v>
      </c>
      <c r="N297" s="325" t="s">
        <v>1044</v>
      </c>
      <c r="O297" s="287"/>
      <c r="P297" s="287"/>
    </row>
    <row r="298" spans="1:16" ht="15">
      <c r="A298" s="247" t="s">
        <v>176</v>
      </c>
      <c r="B298" s="247" t="s">
        <v>1742</v>
      </c>
      <c r="C298" s="287" t="s">
        <v>1743</v>
      </c>
      <c r="D298" s="305">
        <v>2</v>
      </c>
      <c r="E298" s="287" t="s">
        <v>47</v>
      </c>
      <c r="F298" s="289">
        <v>43677</v>
      </c>
      <c r="G298" s="290" t="s">
        <v>553</v>
      </c>
      <c r="H298" s="290" t="s">
        <v>444</v>
      </c>
      <c r="I298" s="291">
        <v>46.543427139999999</v>
      </c>
      <c r="J298" s="291">
        <v>74</v>
      </c>
      <c r="K298" s="290" t="s">
        <v>438</v>
      </c>
      <c r="L298" s="324">
        <v>298.86</v>
      </c>
      <c r="M298" s="325" t="s">
        <v>445</v>
      </c>
      <c r="N298" s="325" t="s">
        <v>446</v>
      </c>
      <c r="O298" s="287"/>
      <c r="P298" s="287"/>
    </row>
    <row r="299" spans="1:16" ht="15">
      <c r="A299" s="247" t="s">
        <v>176</v>
      </c>
      <c r="B299" s="247" t="s">
        <v>1744</v>
      </c>
      <c r="C299" s="287" t="s">
        <v>1745</v>
      </c>
      <c r="D299" s="305">
        <v>3</v>
      </c>
      <c r="E299" s="287" t="s">
        <v>47</v>
      </c>
      <c r="F299" s="289">
        <v>43677</v>
      </c>
      <c r="G299" s="290" t="s">
        <v>553</v>
      </c>
      <c r="H299" s="290" t="s">
        <v>453</v>
      </c>
      <c r="I299" s="291">
        <v>69.663692519999998</v>
      </c>
      <c r="J299" s="291">
        <v>22</v>
      </c>
      <c r="K299" s="290" t="s">
        <v>438</v>
      </c>
      <c r="L299" s="324">
        <v>30.45</v>
      </c>
      <c r="M299" s="325" t="s">
        <v>454</v>
      </c>
      <c r="N299" s="325" t="s">
        <v>455</v>
      </c>
      <c r="O299" s="287"/>
      <c r="P299" s="287"/>
    </row>
    <row r="300" spans="1:16" ht="15">
      <c r="A300" s="247" t="s">
        <v>176</v>
      </c>
      <c r="B300" s="247" t="s">
        <v>1746</v>
      </c>
      <c r="C300" s="287" t="s">
        <v>1747</v>
      </c>
      <c r="D300" s="305">
        <v>4</v>
      </c>
      <c r="E300" s="287" t="s">
        <v>47</v>
      </c>
      <c r="F300" s="289">
        <v>43677</v>
      </c>
      <c r="G300" s="290" t="s">
        <v>553</v>
      </c>
      <c r="H300" s="290" t="s">
        <v>461</v>
      </c>
      <c r="I300" s="291">
        <v>168.14974520000001</v>
      </c>
      <c r="J300" s="291">
        <v>3</v>
      </c>
      <c r="K300" s="290" t="s">
        <v>438</v>
      </c>
      <c r="L300" s="324">
        <v>85.79</v>
      </c>
      <c r="M300" s="325" t="s">
        <v>462</v>
      </c>
      <c r="N300" s="325" t="s">
        <v>463</v>
      </c>
      <c r="O300" s="287"/>
      <c r="P300" s="287"/>
    </row>
    <row r="301" spans="1:16" ht="15">
      <c r="A301" s="247" t="s">
        <v>176</v>
      </c>
      <c r="B301" s="247" t="s">
        <v>1748</v>
      </c>
      <c r="C301" s="287" t="s">
        <v>1749</v>
      </c>
      <c r="D301" s="305">
        <v>5</v>
      </c>
      <c r="E301" s="287" t="s">
        <v>47</v>
      </c>
      <c r="F301" s="289">
        <v>43677</v>
      </c>
      <c r="G301" s="290" t="s">
        <v>553</v>
      </c>
      <c r="H301" s="290" t="s">
        <v>474</v>
      </c>
      <c r="I301" s="291">
        <v>37.841849019999998</v>
      </c>
      <c r="J301" s="291">
        <v>26</v>
      </c>
      <c r="K301" s="290" t="s">
        <v>438</v>
      </c>
      <c r="L301" s="324">
        <v>209.08</v>
      </c>
      <c r="M301" s="325" t="s">
        <v>475</v>
      </c>
      <c r="N301" s="325" t="s">
        <v>476</v>
      </c>
      <c r="O301" s="287"/>
      <c r="P301" s="287"/>
    </row>
    <row r="302" spans="1:16" ht="15">
      <c r="A302" s="247" t="s">
        <v>176</v>
      </c>
      <c r="B302" s="247" t="s">
        <v>1750</v>
      </c>
      <c r="C302" s="287" t="s">
        <v>1751</v>
      </c>
      <c r="D302" s="305">
        <v>6</v>
      </c>
      <c r="E302" s="287" t="s">
        <v>47</v>
      </c>
      <c r="F302" s="289">
        <v>43677</v>
      </c>
      <c r="G302" s="290" t="s">
        <v>553</v>
      </c>
      <c r="H302" s="290" t="s">
        <v>481</v>
      </c>
      <c r="I302" s="291">
        <v>30.332937950000002</v>
      </c>
      <c r="J302" s="291">
        <v>9</v>
      </c>
      <c r="K302" s="290" t="s">
        <v>438</v>
      </c>
      <c r="L302" s="324">
        <v>1866.78</v>
      </c>
      <c r="M302" s="325" t="s">
        <v>482</v>
      </c>
      <c r="N302" s="325" t="s">
        <v>483</v>
      </c>
      <c r="O302" s="287"/>
      <c r="P302" s="287"/>
    </row>
    <row r="303" spans="1:16" ht="15">
      <c r="A303" s="247" t="s">
        <v>176</v>
      </c>
      <c r="B303" s="247" t="s">
        <v>1752</v>
      </c>
      <c r="C303" s="287" t="s">
        <v>1753</v>
      </c>
      <c r="D303" s="305">
        <v>7</v>
      </c>
      <c r="E303" s="287" t="s">
        <v>47</v>
      </c>
      <c r="F303" s="289">
        <v>43677</v>
      </c>
      <c r="G303" s="290" t="s">
        <v>553</v>
      </c>
      <c r="H303" s="290" t="s">
        <v>1054</v>
      </c>
      <c r="I303" s="291">
        <v>29.934224489999998</v>
      </c>
      <c r="J303" s="291">
        <v>5</v>
      </c>
      <c r="K303" s="290" t="s">
        <v>438</v>
      </c>
      <c r="L303" s="324">
        <v>211.62</v>
      </c>
      <c r="M303" s="325" t="s">
        <v>1055</v>
      </c>
      <c r="N303" s="325" t="s">
        <v>1056</v>
      </c>
      <c r="O303" s="287"/>
      <c r="P303" s="287"/>
    </row>
    <row r="304" spans="1:16" ht="15">
      <c r="A304" s="247" t="s">
        <v>176</v>
      </c>
      <c r="B304" s="247" t="s">
        <v>1754</v>
      </c>
      <c r="C304" s="287" t="s">
        <v>1755</v>
      </c>
      <c r="D304" s="305">
        <v>8</v>
      </c>
      <c r="E304" s="287" t="s">
        <v>47</v>
      </c>
      <c r="F304" s="289">
        <v>43677</v>
      </c>
      <c r="G304" s="290" t="s">
        <v>553</v>
      </c>
      <c r="H304" s="290" t="s">
        <v>1263</v>
      </c>
      <c r="I304" s="291">
        <v>35.378746970000002</v>
      </c>
      <c r="J304" s="291">
        <v>26</v>
      </c>
      <c r="K304" s="290" t="s">
        <v>438</v>
      </c>
      <c r="L304" s="324">
        <v>203.12</v>
      </c>
      <c r="M304" s="325" t="s">
        <v>1264</v>
      </c>
      <c r="N304" s="325" t="s">
        <v>1265</v>
      </c>
      <c r="O304" s="287"/>
      <c r="P304" s="287"/>
    </row>
    <row r="305" spans="1:16" ht="15">
      <c r="A305" s="247" t="s">
        <v>7379</v>
      </c>
      <c r="B305" s="247" t="s">
        <v>7380</v>
      </c>
      <c r="C305" s="287" t="s">
        <v>1757</v>
      </c>
      <c r="D305" s="305">
        <v>9</v>
      </c>
      <c r="E305" s="287" t="s">
        <v>47</v>
      </c>
      <c r="F305" s="289">
        <v>43677</v>
      </c>
      <c r="G305" s="290" t="s">
        <v>553</v>
      </c>
      <c r="H305" s="290" t="s">
        <v>518</v>
      </c>
      <c r="I305" s="291">
        <v>50.386025689999997</v>
      </c>
      <c r="J305" s="291">
        <v>12</v>
      </c>
      <c r="K305" s="290" t="s">
        <v>438</v>
      </c>
      <c r="L305" s="324">
        <v>273.45</v>
      </c>
      <c r="M305" s="325" t="s">
        <v>519</v>
      </c>
      <c r="N305" s="325" t="s">
        <v>520</v>
      </c>
      <c r="O305" s="287"/>
      <c r="P305" s="287"/>
    </row>
    <row r="306" spans="1:16" ht="15">
      <c r="A306" s="247" t="s">
        <v>176</v>
      </c>
      <c r="B306" s="247" t="s">
        <v>1756</v>
      </c>
      <c r="C306" s="287" t="s">
        <v>1760</v>
      </c>
      <c r="D306" s="305">
        <v>10</v>
      </c>
      <c r="E306" s="287" t="s">
        <v>47</v>
      </c>
      <c r="F306" s="289">
        <v>43677</v>
      </c>
      <c r="G306" s="290" t="s">
        <v>553</v>
      </c>
      <c r="H306" s="290" t="s">
        <v>827</v>
      </c>
      <c r="I306" s="291">
        <v>418.01391862999998</v>
      </c>
      <c r="J306" s="291">
        <v>5</v>
      </c>
      <c r="K306" s="290" t="s">
        <v>438</v>
      </c>
      <c r="L306" s="324">
        <v>156.16999999999999</v>
      </c>
      <c r="M306" s="325" t="s">
        <v>828</v>
      </c>
      <c r="N306" s="325" t="s">
        <v>829</v>
      </c>
      <c r="O306" s="287"/>
      <c r="P306" s="287"/>
    </row>
    <row r="307" spans="1:16" ht="15">
      <c r="A307" s="247" t="s">
        <v>7381</v>
      </c>
      <c r="B307" s="247" t="s">
        <v>7382</v>
      </c>
      <c r="C307" s="287" t="s">
        <v>1762</v>
      </c>
      <c r="D307" s="305">
        <v>11</v>
      </c>
      <c r="E307" s="287" t="s">
        <v>47</v>
      </c>
      <c r="F307" s="289">
        <v>43677</v>
      </c>
      <c r="G307" s="290" t="s">
        <v>553</v>
      </c>
      <c r="H307" s="290" t="s">
        <v>1562</v>
      </c>
      <c r="I307" s="291">
        <v>30.740262139999999</v>
      </c>
      <c r="J307" s="291">
        <v>6</v>
      </c>
      <c r="K307" s="290" t="s">
        <v>438</v>
      </c>
      <c r="L307" s="324">
        <v>166.52</v>
      </c>
      <c r="M307" s="325" t="s">
        <v>1563</v>
      </c>
      <c r="N307" s="325" t="s">
        <v>1564</v>
      </c>
      <c r="O307" s="287"/>
      <c r="P307" s="287"/>
    </row>
    <row r="308" spans="1:16" ht="15">
      <c r="A308" s="247" t="s">
        <v>176</v>
      </c>
      <c r="B308" s="247" t="s">
        <v>1761</v>
      </c>
      <c r="C308" s="287" t="s">
        <v>1764</v>
      </c>
      <c r="D308" s="305">
        <v>12</v>
      </c>
      <c r="E308" s="287" t="s">
        <v>47</v>
      </c>
      <c r="F308" s="289">
        <v>43677</v>
      </c>
      <c r="G308" s="290" t="s">
        <v>553</v>
      </c>
      <c r="H308" s="290" t="s">
        <v>1580</v>
      </c>
      <c r="I308" s="291">
        <v>28.995397560000001</v>
      </c>
      <c r="J308" s="291">
        <v>5</v>
      </c>
      <c r="K308" s="290" t="s">
        <v>438</v>
      </c>
      <c r="L308" s="324">
        <v>54.81</v>
      </c>
      <c r="M308" s="325" t="s">
        <v>1581</v>
      </c>
      <c r="N308" s="325" t="s">
        <v>1582</v>
      </c>
      <c r="O308" s="287"/>
      <c r="P308" s="287"/>
    </row>
    <row r="309" spans="1:16" ht="15">
      <c r="A309" s="247" t="s">
        <v>176</v>
      </c>
      <c r="B309" s="247" t="s">
        <v>1763</v>
      </c>
      <c r="C309" s="287" t="s">
        <v>1768</v>
      </c>
      <c r="D309" s="305">
        <v>13</v>
      </c>
      <c r="E309" s="287" t="s">
        <v>47</v>
      </c>
      <c r="F309" s="289">
        <v>43677</v>
      </c>
      <c r="G309" s="290" t="s">
        <v>553</v>
      </c>
      <c r="H309" s="290" t="s">
        <v>1765</v>
      </c>
      <c r="I309" s="291">
        <v>31.085812959999998</v>
      </c>
      <c r="J309" s="291">
        <v>3</v>
      </c>
      <c r="K309" s="290" t="s">
        <v>438</v>
      </c>
      <c r="L309" s="324">
        <v>194.42</v>
      </c>
      <c r="M309" s="325" t="s">
        <v>359</v>
      </c>
      <c r="N309" s="325" t="s">
        <v>1766</v>
      </c>
      <c r="O309" s="287"/>
      <c r="P309" s="287"/>
    </row>
    <row r="310" spans="1:16" ht="15">
      <c r="A310" s="247" t="s">
        <v>176</v>
      </c>
      <c r="B310" s="247" t="s">
        <v>1767</v>
      </c>
      <c r="C310" s="287" t="s">
        <v>1770</v>
      </c>
      <c r="D310" s="305">
        <v>14</v>
      </c>
      <c r="E310" s="287" t="s">
        <v>47</v>
      </c>
      <c r="F310" s="289">
        <v>43677</v>
      </c>
      <c r="G310" s="290" t="s">
        <v>553</v>
      </c>
      <c r="H310" s="290" t="s">
        <v>1302</v>
      </c>
      <c r="I310" s="291">
        <v>37.118320609999998</v>
      </c>
      <c r="J310" s="291">
        <v>10</v>
      </c>
      <c r="K310" s="290" t="s">
        <v>438</v>
      </c>
      <c r="L310" s="324">
        <v>73.91</v>
      </c>
      <c r="M310" s="325" t="s">
        <v>1303</v>
      </c>
      <c r="N310" s="325" t="s">
        <v>1304</v>
      </c>
      <c r="O310" s="287"/>
      <c r="P310" s="287"/>
    </row>
    <row r="311" spans="1:16" ht="15">
      <c r="A311" s="247" t="s">
        <v>176</v>
      </c>
      <c r="B311" s="247" t="s">
        <v>1769</v>
      </c>
      <c r="C311" s="287" t="s">
        <v>1773</v>
      </c>
      <c r="D311" s="305">
        <v>15</v>
      </c>
      <c r="E311" s="287" t="s">
        <v>47</v>
      </c>
      <c r="F311" s="289">
        <v>43677</v>
      </c>
      <c r="G311" s="290" t="s">
        <v>553</v>
      </c>
      <c r="H311" s="290" t="s">
        <v>843</v>
      </c>
      <c r="I311" s="291">
        <v>47.93648881</v>
      </c>
      <c r="J311" s="291">
        <v>10</v>
      </c>
      <c r="K311" s="290" t="s">
        <v>438</v>
      </c>
      <c r="L311" s="324">
        <v>795.53</v>
      </c>
      <c r="M311" s="325" t="s">
        <v>844</v>
      </c>
      <c r="N311" s="325" t="s">
        <v>845</v>
      </c>
      <c r="O311" s="287"/>
      <c r="P311" s="287"/>
    </row>
    <row r="312" spans="1:16" ht="15">
      <c r="A312" s="247" t="s">
        <v>176</v>
      </c>
      <c r="B312" s="247" t="s">
        <v>1774</v>
      </c>
      <c r="C312" s="287" t="s">
        <v>1775</v>
      </c>
      <c r="D312" s="305">
        <v>16</v>
      </c>
      <c r="E312" s="287" t="s">
        <v>47</v>
      </c>
      <c r="F312" s="289">
        <v>43677</v>
      </c>
      <c r="G312" s="290" t="s">
        <v>553</v>
      </c>
      <c r="H312" s="290" t="s">
        <v>1095</v>
      </c>
      <c r="I312" s="291">
        <v>55.131060920000003</v>
      </c>
      <c r="J312" s="291">
        <v>21</v>
      </c>
      <c r="K312" s="290" t="s">
        <v>438</v>
      </c>
      <c r="L312" s="324">
        <v>212.85</v>
      </c>
      <c r="M312" s="325" t="s">
        <v>1096</v>
      </c>
      <c r="N312" s="325" t="s">
        <v>1097</v>
      </c>
      <c r="O312" s="287"/>
      <c r="P312" s="287"/>
    </row>
    <row r="313" spans="1:16" ht="15">
      <c r="A313" s="247" t="s">
        <v>176</v>
      </c>
      <c r="B313" s="247" t="s">
        <v>1776</v>
      </c>
      <c r="C313" s="287" t="s">
        <v>1777</v>
      </c>
      <c r="D313" s="305">
        <v>17</v>
      </c>
      <c r="E313" s="287" t="s">
        <v>47</v>
      </c>
      <c r="F313" s="289">
        <v>43677</v>
      </c>
      <c r="G313" s="290" t="s">
        <v>553</v>
      </c>
      <c r="H313" s="290" t="s">
        <v>1377</v>
      </c>
      <c r="I313" s="291">
        <v>33.42211494</v>
      </c>
      <c r="J313" s="291">
        <v>10</v>
      </c>
      <c r="K313" s="290" t="s">
        <v>438</v>
      </c>
      <c r="L313" s="324">
        <v>80.31</v>
      </c>
      <c r="M313" s="325" t="s">
        <v>1378</v>
      </c>
      <c r="N313" s="325" t="s">
        <v>1379</v>
      </c>
      <c r="O313" s="287"/>
      <c r="P313" s="287"/>
    </row>
    <row r="314" spans="1:16" ht="15">
      <c r="A314" s="247" t="s">
        <v>7383</v>
      </c>
      <c r="B314" s="247" t="s">
        <v>7384</v>
      </c>
      <c r="C314" s="287" t="s">
        <v>1779</v>
      </c>
      <c r="D314" s="305">
        <v>18</v>
      </c>
      <c r="E314" s="287" t="s">
        <v>47</v>
      </c>
      <c r="F314" s="289">
        <v>43677</v>
      </c>
      <c r="G314" s="290" t="s">
        <v>553</v>
      </c>
      <c r="H314" s="290" t="s">
        <v>7385</v>
      </c>
      <c r="I314" s="291">
        <v>28.74291272</v>
      </c>
      <c r="J314" s="291">
        <v>1</v>
      </c>
      <c r="K314" s="290" t="s">
        <v>438</v>
      </c>
      <c r="L314" s="324">
        <v>121.16</v>
      </c>
      <c r="M314" s="325" t="s">
        <v>7386</v>
      </c>
      <c r="N314" s="325" t="s">
        <v>7387</v>
      </c>
      <c r="O314" s="287"/>
      <c r="P314" s="287"/>
    </row>
    <row r="315" spans="1:16" ht="15">
      <c r="A315" s="247" t="s">
        <v>176</v>
      </c>
      <c r="B315" s="247" t="s">
        <v>1778</v>
      </c>
      <c r="C315" s="287" t="s">
        <v>1781</v>
      </c>
      <c r="D315" s="305">
        <v>19</v>
      </c>
      <c r="E315" s="287" t="s">
        <v>47</v>
      </c>
      <c r="F315" s="289">
        <v>43677</v>
      </c>
      <c r="G315" s="290" t="s">
        <v>553</v>
      </c>
      <c r="H315" s="290" t="s">
        <v>923</v>
      </c>
      <c r="I315" s="291">
        <v>29.96024787</v>
      </c>
      <c r="J315" s="291">
        <v>8</v>
      </c>
      <c r="K315" s="290" t="s">
        <v>438</v>
      </c>
      <c r="L315" s="324">
        <v>51.25</v>
      </c>
      <c r="M315" s="325" t="s">
        <v>924</v>
      </c>
      <c r="N315" s="325" t="s">
        <v>925</v>
      </c>
      <c r="O315" s="287"/>
      <c r="P315" s="287"/>
    </row>
    <row r="316" spans="1:16" ht="15">
      <c r="A316" s="247" t="s">
        <v>176</v>
      </c>
      <c r="B316" s="247" t="s">
        <v>1780</v>
      </c>
      <c r="C316" s="287" t="s">
        <v>1783</v>
      </c>
      <c r="D316" s="305">
        <v>20</v>
      </c>
      <c r="E316" s="287" t="s">
        <v>47</v>
      </c>
      <c r="F316" s="289">
        <v>43677</v>
      </c>
      <c r="G316" s="290" t="s">
        <v>553</v>
      </c>
      <c r="H316" s="290" t="s">
        <v>1136</v>
      </c>
      <c r="I316" s="291">
        <v>51.591366379999997</v>
      </c>
      <c r="J316" s="291">
        <v>31</v>
      </c>
      <c r="K316" s="290" t="s">
        <v>438</v>
      </c>
      <c r="L316" s="324">
        <v>282.05</v>
      </c>
      <c r="M316" s="325" t="s">
        <v>1137</v>
      </c>
      <c r="N316" s="325" t="s">
        <v>1138</v>
      </c>
      <c r="O316" s="287"/>
      <c r="P316" s="287"/>
    </row>
    <row r="317" spans="1:16" ht="15">
      <c r="A317" s="247" t="s">
        <v>176</v>
      </c>
      <c r="B317" s="247" t="s">
        <v>1782</v>
      </c>
      <c r="C317" s="287" t="s">
        <v>1785</v>
      </c>
      <c r="D317" s="305">
        <v>21</v>
      </c>
      <c r="E317" s="287" t="s">
        <v>47</v>
      </c>
      <c r="F317" s="289">
        <v>43677</v>
      </c>
      <c r="G317" s="290" t="s">
        <v>553</v>
      </c>
      <c r="H317" s="290" t="s">
        <v>625</v>
      </c>
      <c r="I317" s="291">
        <v>39.036157150000001</v>
      </c>
      <c r="J317" s="291">
        <v>45</v>
      </c>
      <c r="K317" s="290" t="s">
        <v>438</v>
      </c>
      <c r="L317" s="324">
        <v>299.38</v>
      </c>
      <c r="M317" s="325" t="s">
        <v>626</v>
      </c>
      <c r="N317" s="325" t="s">
        <v>627</v>
      </c>
      <c r="O317" s="287"/>
      <c r="P317" s="287"/>
    </row>
    <row r="318" spans="1:16" ht="15">
      <c r="A318" s="247" t="s">
        <v>176</v>
      </c>
      <c r="B318" s="247" t="s">
        <v>1784</v>
      </c>
      <c r="C318" s="287" t="s">
        <v>1787</v>
      </c>
      <c r="D318" s="305">
        <v>22</v>
      </c>
      <c r="E318" s="287" t="s">
        <v>47</v>
      </c>
      <c r="F318" s="289">
        <v>43677</v>
      </c>
      <c r="G318" s="290" t="s">
        <v>553</v>
      </c>
      <c r="H318" s="290" t="s">
        <v>1395</v>
      </c>
      <c r="I318" s="291">
        <v>50.272318259999999</v>
      </c>
      <c r="J318" s="291">
        <v>6</v>
      </c>
      <c r="K318" s="290" t="s">
        <v>438</v>
      </c>
      <c r="L318" s="324">
        <v>84.92</v>
      </c>
      <c r="M318" s="325" t="s">
        <v>1396</v>
      </c>
      <c r="N318" s="325" t="s">
        <v>1397</v>
      </c>
      <c r="O318" s="287"/>
      <c r="P318" s="287"/>
    </row>
    <row r="319" spans="1:16" ht="15">
      <c r="A319" s="247" t="s">
        <v>176</v>
      </c>
      <c r="B319" s="247" t="s">
        <v>1786</v>
      </c>
      <c r="C319" s="287" t="s">
        <v>1789</v>
      </c>
      <c r="D319" s="305">
        <v>23</v>
      </c>
      <c r="E319" s="287" t="s">
        <v>47</v>
      </c>
      <c r="F319" s="289">
        <v>43677</v>
      </c>
      <c r="G319" s="290" t="s">
        <v>553</v>
      </c>
      <c r="H319" s="290" t="s">
        <v>1143</v>
      </c>
      <c r="I319" s="291">
        <v>38.362891849999997</v>
      </c>
      <c r="J319" s="291">
        <v>31</v>
      </c>
      <c r="K319" s="290" t="s">
        <v>438</v>
      </c>
      <c r="L319" s="324">
        <v>277.31</v>
      </c>
      <c r="M319" s="325" t="s">
        <v>1144</v>
      </c>
      <c r="N319" s="325" t="s">
        <v>1145</v>
      </c>
      <c r="O319" s="287"/>
      <c r="P319" s="287"/>
    </row>
    <row r="320" spans="1:16" ht="15">
      <c r="A320" s="247" t="s">
        <v>176</v>
      </c>
      <c r="B320" s="247" t="s">
        <v>1788</v>
      </c>
      <c r="C320" s="287" t="s">
        <v>1791</v>
      </c>
      <c r="D320" s="305">
        <v>24</v>
      </c>
      <c r="E320" s="287" t="s">
        <v>47</v>
      </c>
      <c r="F320" s="289">
        <v>43677</v>
      </c>
      <c r="G320" s="290" t="s">
        <v>553</v>
      </c>
      <c r="H320" s="290" t="s">
        <v>1404</v>
      </c>
      <c r="I320" s="291">
        <v>29.218617399999999</v>
      </c>
      <c r="J320" s="291">
        <v>2</v>
      </c>
      <c r="K320" s="290" t="s">
        <v>438</v>
      </c>
      <c r="L320" s="324">
        <v>89.52</v>
      </c>
      <c r="M320" s="325" t="s">
        <v>1405</v>
      </c>
      <c r="N320" s="325" t="s">
        <v>1406</v>
      </c>
      <c r="O320" s="287"/>
      <c r="P320" s="287"/>
    </row>
    <row r="321" spans="1:16" ht="15">
      <c r="A321" s="247" t="s">
        <v>176</v>
      </c>
      <c r="B321" s="247" t="s">
        <v>1790</v>
      </c>
      <c r="C321" s="287" t="s">
        <v>1793</v>
      </c>
      <c r="D321" s="305">
        <v>25</v>
      </c>
      <c r="E321" s="287" t="s">
        <v>47</v>
      </c>
      <c r="F321" s="289">
        <v>43677</v>
      </c>
      <c r="G321" s="290" t="s">
        <v>553</v>
      </c>
      <c r="H321" s="290" t="s">
        <v>1627</v>
      </c>
      <c r="I321" s="291">
        <v>28.559688649999998</v>
      </c>
      <c r="J321" s="291">
        <v>2</v>
      </c>
      <c r="K321" s="290" t="s">
        <v>438</v>
      </c>
      <c r="L321" s="324">
        <v>184.19</v>
      </c>
      <c r="M321" s="325" t="s">
        <v>1628</v>
      </c>
      <c r="N321" s="325" t="s">
        <v>1629</v>
      </c>
      <c r="O321" s="287"/>
      <c r="P321" s="287"/>
    </row>
    <row r="322" spans="1:16" ht="15">
      <c r="A322" s="247" t="s">
        <v>176</v>
      </c>
      <c r="B322" s="247" t="s">
        <v>1792</v>
      </c>
      <c r="C322" s="287" t="s">
        <v>1798</v>
      </c>
      <c r="D322" s="305">
        <v>26</v>
      </c>
      <c r="E322" s="287" t="s">
        <v>47</v>
      </c>
      <c r="F322" s="289">
        <v>43677</v>
      </c>
      <c r="G322" s="290" t="s">
        <v>553</v>
      </c>
      <c r="H322" s="290" t="s">
        <v>1794</v>
      </c>
      <c r="I322" s="291">
        <v>30.239799860000002</v>
      </c>
      <c r="J322" s="291">
        <v>6</v>
      </c>
      <c r="K322" s="290" t="s">
        <v>438</v>
      </c>
      <c r="L322" s="324">
        <v>227.24</v>
      </c>
      <c r="M322" s="325" t="s">
        <v>1795</v>
      </c>
      <c r="N322" s="325" t="s">
        <v>1796</v>
      </c>
      <c r="O322" s="287"/>
      <c r="P322" s="287"/>
    </row>
    <row r="323" spans="1:16" ht="15">
      <c r="A323" s="247" t="s">
        <v>176</v>
      </c>
      <c r="B323" s="247" t="s">
        <v>1797</v>
      </c>
      <c r="C323" s="287" t="s">
        <v>1800</v>
      </c>
      <c r="D323" s="305">
        <v>27</v>
      </c>
      <c r="E323" s="287" t="s">
        <v>47</v>
      </c>
      <c r="F323" s="289">
        <v>43677</v>
      </c>
      <c r="G323" s="290" t="s">
        <v>553</v>
      </c>
      <c r="H323" s="290" t="s">
        <v>1155</v>
      </c>
      <c r="I323" s="291">
        <v>59.540339529999997</v>
      </c>
      <c r="J323" s="291">
        <v>1</v>
      </c>
      <c r="K323" s="290" t="s">
        <v>438</v>
      </c>
      <c r="L323" s="324">
        <v>337.04</v>
      </c>
      <c r="M323" s="325" t="s">
        <v>1156</v>
      </c>
      <c r="N323" s="325" t="s">
        <v>1157</v>
      </c>
      <c r="O323" s="287"/>
      <c r="P323" s="287"/>
    </row>
    <row r="324" spans="1:16" ht="15">
      <c r="A324" s="247" t="s">
        <v>176</v>
      </c>
      <c r="B324" s="247" t="s">
        <v>1799</v>
      </c>
      <c r="C324" s="287" t="s">
        <v>1802</v>
      </c>
      <c r="D324" s="305">
        <v>28</v>
      </c>
      <c r="E324" s="287" t="s">
        <v>47</v>
      </c>
      <c r="F324" s="289">
        <v>43677</v>
      </c>
      <c r="G324" s="290" t="s">
        <v>553</v>
      </c>
      <c r="H324" s="290" t="s">
        <v>1652</v>
      </c>
      <c r="I324" s="291">
        <v>39.062567250000001</v>
      </c>
      <c r="J324" s="291">
        <v>96</v>
      </c>
      <c r="K324" s="290" t="s">
        <v>438</v>
      </c>
      <c r="L324" s="324">
        <v>272.27</v>
      </c>
      <c r="M324" s="325" t="s">
        <v>1653</v>
      </c>
      <c r="N324" s="325" t="s">
        <v>1654</v>
      </c>
      <c r="O324" s="287"/>
      <c r="P324" s="287"/>
    </row>
    <row r="325" spans="1:16" ht="15">
      <c r="A325" s="247" t="s">
        <v>7388</v>
      </c>
      <c r="B325" s="247" t="s">
        <v>7389</v>
      </c>
      <c r="C325" s="287" t="s">
        <v>1805</v>
      </c>
      <c r="D325" s="305">
        <v>29</v>
      </c>
      <c r="E325" s="287" t="s">
        <v>47</v>
      </c>
      <c r="F325" s="289">
        <v>43677</v>
      </c>
      <c r="G325" s="290" t="s">
        <v>553</v>
      </c>
      <c r="H325" s="290" t="s">
        <v>656</v>
      </c>
      <c r="I325" s="291">
        <v>30.733585399999999</v>
      </c>
      <c r="J325" s="291">
        <v>5</v>
      </c>
      <c r="K325" s="290" t="s">
        <v>438</v>
      </c>
      <c r="L325" s="324">
        <v>756.75</v>
      </c>
      <c r="M325" s="325" t="s">
        <v>411</v>
      </c>
      <c r="N325" s="325" t="s">
        <v>657</v>
      </c>
      <c r="O325" s="287"/>
      <c r="P325" s="287"/>
    </row>
    <row r="326" spans="1:16" ht="15">
      <c r="A326" s="247" t="s">
        <v>176</v>
      </c>
      <c r="B326" s="247" t="s">
        <v>1801</v>
      </c>
      <c r="C326" s="287" t="s">
        <v>1810</v>
      </c>
      <c r="D326" s="305">
        <v>30</v>
      </c>
      <c r="E326" s="287" t="s">
        <v>47</v>
      </c>
      <c r="F326" s="289">
        <v>43677</v>
      </c>
      <c r="G326" s="290" t="s">
        <v>553</v>
      </c>
      <c r="H326" s="290" t="s">
        <v>1431</v>
      </c>
      <c r="I326" s="291">
        <v>32.644690869999998</v>
      </c>
      <c r="J326" s="291">
        <v>6</v>
      </c>
      <c r="K326" s="290" t="s">
        <v>438</v>
      </c>
      <c r="L326" s="324">
        <v>64.47</v>
      </c>
      <c r="M326" s="325" t="s">
        <v>1432</v>
      </c>
      <c r="N326" s="325" t="s">
        <v>1433</v>
      </c>
      <c r="O326" s="287"/>
      <c r="P326" s="287"/>
    </row>
    <row r="327" spans="1:16" ht="15">
      <c r="A327" s="247" t="s">
        <v>176</v>
      </c>
      <c r="B327" s="247" t="s">
        <v>1809</v>
      </c>
      <c r="C327" s="287" t="s">
        <v>1812</v>
      </c>
      <c r="D327" s="305">
        <v>31</v>
      </c>
      <c r="E327" s="287" t="s">
        <v>47</v>
      </c>
      <c r="F327" s="289">
        <v>43677</v>
      </c>
      <c r="G327" s="290" t="s">
        <v>553</v>
      </c>
      <c r="H327" s="290" t="s">
        <v>956</v>
      </c>
      <c r="I327" s="291">
        <v>113.17098808999999</v>
      </c>
      <c r="J327" s="291">
        <v>15</v>
      </c>
      <c r="K327" s="290" t="s">
        <v>438</v>
      </c>
      <c r="L327" s="324">
        <v>322.99</v>
      </c>
      <c r="M327" s="325" t="s">
        <v>957</v>
      </c>
      <c r="N327" s="325" t="s">
        <v>958</v>
      </c>
      <c r="O327" s="287"/>
      <c r="P327" s="287"/>
    </row>
    <row r="328" spans="1:16" ht="15">
      <c r="A328" s="247" t="s">
        <v>7390</v>
      </c>
      <c r="B328" s="247" t="s">
        <v>7391</v>
      </c>
      <c r="C328" s="287" t="s">
        <v>1814</v>
      </c>
      <c r="D328" s="305">
        <v>32</v>
      </c>
      <c r="E328" s="287" t="s">
        <v>47</v>
      </c>
      <c r="F328" s="289">
        <v>43677</v>
      </c>
      <c r="G328" s="290" t="s">
        <v>553</v>
      </c>
      <c r="H328" s="290" t="s">
        <v>1666</v>
      </c>
      <c r="I328" s="291">
        <v>28.616571870000001</v>
      </c>
      <c r="J328" s="291">
        <v>1</v>
      </c>
      <c r="K328" s="290" t="s">
        <v>438</v>
      </c>
      <c r="L328" s="324">
        <v>86.03</v>
      </c>
      <c r="M328" s="325" t="s">
        <v>1667</v>
      </c>
      <c r="N328" s="325" t="s">
        <v>1668</v>
      </c>
      <c r="O328" s="287"/>
      <c r="P328" s="287"/>
    </row>
    <row r="329" spans="1:16" ht="15">
      <c r="A329" s="247" t="s">
        <v>176</v>
      </c>
      <c r="B329" s="247" t="s">
        <v>1811</v>
      </c>
      <c r="C329" s="287" t="s">
        <v>1817</v>
      </c>
      <c r="D329" s="305">
        <v>33</v>
      </c>
      <c r="E329" s="287" t="s">
        <v>47</v>
      </c>
      <c r="F329" s="289">
        <v>43677</v>
      </c>
      <c r="G329" s="290" t="s">
        <v>553</v>
      </c>
      <c r="H329" s="290" t="s">
        <v>677</v>
      </c>
      <c r="I329" s="291">
        <v>28.612128609999999</v>
      </c>
      <c r="J329" s="291">
        <v>1</v>
      </c>
      <c r="K329" s="290" t="s">
        <v>438</v>
      </c>
      <c r="L329" s="324">
        <v>168.72</v>
      </c>
      <c r="M329" s="325" t="s">
        <v>678</v>
      </c>
      <c r="N329" s="325" t="s">
        <v>679</v>
      </c>
      <c r="O329" s="287"/>
      <c r="P329" s="287"/>
    </row>
    <row r="330" spans="1:16" ht="15">
      <c r="A330" s="247" t="s">
        <v>176</v>
      </c>
      <c r="B330" s="247" t="s">
        <v>1813</v>
      </c>
      <c r="C330" s="287" t="s">
        <v>1822</v>
      </c>
      <c r="D330" s="305">
        <v>34</v>
      </c>
      <c r="E330" s="287" t="s">
        <v>47</v>
      </c>
      <c r="F330" s="289">
        <v>43677</v>
      </c>
      <c r="G330" s="290" t="s">
        <v>553</v>
      </c>
      <c r="H330" s="290" t="s">
        <v>1445</v>
      </c>
      <c r="I330" s="291">
        <v>38.347980130000003</v>
      </c>
      <c r="J330" s="291">
        <v>10</v>
      </c>
      <c r="K330" s="290" t="s">
        <v>438</v>
      </c>
      <c r="L330" s="324">
        <v>110.4</v>
      </c>
      <c r="M330" s="325" t="s">
        <v>1446</v>
      </c>
      <c r="N330" s="325" t="s">
        <v>1447</v>
      </c>
      <c r="O330" s="287"/>
      <c r="P330" s="287"/>
    </row>
    <row r="331" spans="1:16" ht="15">
      <c r="A331" s="247" t="s">
        <v>176</v>
      </c>
      <c r="B331" s="247" t="s">
        <v>1821</v>
      </c>
      <c r="C331" s="287" t="s">
        <v>1827</v>
      </c>
      <c r="D331" s="305">
        <v>35</v>
      </c>
      <c r="E331" s="287" t="s">
        <v>47</v>
      </c>
      <c r="F331" s="289">
        <v>43677</v>
      </c>
      <c r="G331" s="290" t="s">
        <v>553</v>
      </c>
      <c r="H331" s="290" t="s">
        <v>1823</v>
      </c>
      <c r="I331" s="291">
        <v>31.408629439999999</v>
      </c>
      <c r="J331" s="291">
        <v>3</v>
      </c>
      <c r="K331" s="290" t="s">
        <v>438</v>
      </c>
      <c r="L331" s="324">
        <v>128.69999999999999</v>
      </c>
      <c r="M331" s="325" t="s">
        <v>1824</v>
      </c>
      <c r="N331" s="325" t="s">
        <v>1825</v>
      </c>
      <c r="O331" s="287"/>
      <c r="P331" s="287"/>
    </row>
    <row r="332" spans="1:16" ht="15">
      <c r="A332" s="247" t="s">
        <v>176</v>
      </c>
      <c r="B332" s="247" t="s">
        <v>1826</v>
      </c>
      <c r="C332" s="287" t="s">
        <v>1829</v>
      </c>
      <c r="D332" s="305">
        <v>36</v>
      </c>
      <c r="E332" s="287" t="s">
        <v>47</v>
      </c>
      <c r="F332" s="289">
        <v>43677</v>
      </c>
      <c r="G332" s="290" t="s">
        <v>553</v>
      </c>
      <c r="H332" s="290" t="s">
        <v>1190</v>
      </c>
      <c r="I332" s="291">
        <v>36.38632664</v>
      </c>
      <c r="J332" s="291">
        <v>10</v>
      </c>
      <c r="K332" s="290" t="s">
        <v>438</v>
      </c>
      <c r="L332" s="324">
        <v>33.53</v>
      </c>
      <c r="M332" s="325" t="s">
        <v>1191</v>
      </c>
      <c r="N332" s="325" t="s">
        <v>1192</v>
      </c>
      <c r="O332" s="287"/>
      <c r="P332" s="287"/>
    </row>
    <row r="333" spans="1:16" ht="15">
      <c r="A333" s="247" t="s">
        <v>176</v>
      </c>
      <c r="B333" s="247" t="s">
        <v>1828</v>
      </c>
      <c r="C333" s="287" t="s">
        <v>1834</v>
      </c>
      <c r="D333" s="305">
        <v>37</v>
      </c>
      <c r="E333" s="287" t="s">
        <v>47</v>
      </c>
      <c r="F333" s="289">
        <v>43677</v>
      </c>
      <c r="G333" s="290" t="s">
        <v>553</v>
      </c>
      <c r="H333" s="290" t="s">
        <v>1830</v>
      </c>
      <c r="I333" s="291">
        <v>29.252651190000002</v>
      </c>
      <c r="J333" s="291">
        <v>1</v>
      </c>
      <c r="K333" s="290" t="s">
        <v>438</v>
      </c>
      <c r="L333" s="324">
        <v>244.95</v>
      </c>
      <c r="M333" s="325" t="s">
        <v>1831</v>
      </c>
      <c r="N333" s="325" t="s">
        <v>1832</v>
      </c>
      <c r="O333" s="287"/>
      <c r="P333" s="287"/>
    </row>
    <row r="334" spans="1:16" ht="15">
      <c r="A334" s="247" t="s">
        <v>176</v>
      </c>
      <c r="B334" s="247" t="s">
        <v>1833</v>
      </c>
      <c r="C334" s="287" t="s">
        <v>1836</v>
      </c>
      <c r="D334" s="305">
        <v>38</v>
      </c>
      <c r="E334" s="287" t="s">
        <v>47</v>
      </c>
      <c r="F334" s="289">
        <v>43677</v>
      </c>
      <c r="G334" s="290" t="s">
        <v>553</v>
      </c>
      <c r="H334" s="290" t="s">
        <v>986</v>
      </c>
      <c r="I334" s="291">
        <v>38.702097459999997</v>
      </c>
      <c r="J334" s="291">
        <v>6</v>
      </c>
      <c r="K334" s="290" t="s">
        <v>438</v>
      </c>
      <c r="L334" s="324">
        <v>245.41</v>
      </c>
      <c r="M334" s="325" t="s">
        <v>987</v>
      </c>
      <c r="N334" s="325" t="s">
        <v>988</v>
      </c>
      <c r="O334" s="287"/>
      <c r="P334" s="287"/>
    </row>
    <row r="335" spans="1:16" ht="15">
      <c r="A335" s="247" t="s">
        <v>176</v>
      </c>
      <c r="B335" s="247" t="s">
        <v>1835</v>
      </c>
      <c r="C335" s="287" t="s">
        <v>1838</v>
      </c>
      <c r="D335" s="305">
        <v>39</v>
      </c>
      <c r="E335" s="287" t="s">
        <v>47</v>
      </c>
      <c r="F335" s="289">
        <v>43677</v>
      </c>
      <c r="G335" s="290" t="s">
        <v>553</v>
      </c>
      <c r="H335" s="290" t="s">
        <v>991</v>
      </c>
      <c r="I335" s="291">
        <v>49.511296270000003</v>
      </c>
      <c r="J335" s="291">
        <v>72</v>
      </c>
      <c r="K335" s="290" t="s">
        <v>438</v>
      </c>
      <c r="L335" s="324">
        <v>154.5</v>
      </c>
      <c r="M335" s="325" t="s">
        <v>992</v>
      </c>
      <c r="N335" s="325" t="s">
        <v>993</v>
      </c>
      <c r="O335" s="287"/>
      <c r="P335" s="287"/>
    </row>
    <row r="336" spans="1:16" ht="15">
      <c r="A336" s="247" t="s">
        <v>176</v>
      </c>
      <c r="B336" s="247" t="s">
        <v>1837</v>
      </c>
      <c r="C336" s="287" t="s">
        <v>1840</v>
      </c>
      <c r="D336" s="305">
        <v>40</v>
      </c>
      <c r="E336" s="287" t="s">
        <v>47</v>
      </c>
      <c r="F336" s="289">
        <v>43677</v>
      </c>
      <c r="G336" s="290" t="s">
        <v>553</v>
      </c>
      <c r="H336" s="290" t="s">
        <v>1479</v>
      </c>
      <c r="I336" s="291">
        <v>34.94082418</v>
      </c>
      <c r="J336" s="291">
        <v>3</v>
      </c>
      <c r="K336" s="290" t="s">
        <v>438</v>
      </c>
      <c r="L336" s="324">
        <v>122.52</v>
      </c>
      <c r="M336" s="325" t="s">
        <v>1480</v>
      </c>
      <c r="N336" s="325" t="s">
        <v>1481</v>
      </c>
      <c r="O336" s="287"/>
      <c r="P336" s="287"/>
    </row>
    <row r="337" spans="1:16" ht="15">
      <c r="A337" s="247" t="s">
        <v>176</v>
      </c>
      <c r="B337" s="247" t="s">
        <v>1839</v>
      </c>
      <c r="C337" s="287" t="s">
        <v>1846</v>
      </c>
      <c r="D337" s="305">
        <v>41</v>
      </c>
      <c r="E337" s="287" t="s">
        <v>47</v>
      </c>
      <c r="F337" s="289">
        <v>43677</v>
      </c>
      <c r="G337" s="290" t="s">
        <v>553</v>
      </c>
      <c r="H337" s="290" t="s">
        <v>1841</v>
      </c>
      <c r="I337" s="291">
        <v>39.348629270000004</v>
      </c>
      <c r="J337" s="291">
        <v>7</v>
      </c>
      <c r="K337" s="290" t="s">
        <v>438</v>
      </c>
      <c r="L337" s="324">
        <v>339.74</v>
      </c>
      <c r="M337" s="325" t="s">
        <v>1842</v>
      </c>
      <c r="N337" s="325" t="s">
        <v>1843</v>
      </c>
      <c r="O337" s="287"/>
      <c r="P337" s="287"/>
    </row>
    <row r="338" spans="1:16" ht="15">
      <c r="A338" s="247" t="s">
        <v>176</v>
      </c>
      <c r="B338" s="247" t="s">
        <v>1847</v>
      </c>
      <c r="C338" s="287" t="s">
        <v>1848</v>
      </c>
      <c r="D338" s="305">
        <v>42</v>
      </c>
      <c r="E338" s="287" t="s">
        <v>47</v>
      </c>
      <c r="F338" s="289">
        <v>43677</v>
      </c>
      <c r="G338" s="290" t="s">
        <v>553</v>
      </c>
      <c r="H338" s="290" t="s">
        <v>1204</v>
      </c>
      <c r="I338" s="291">
        <v>84.638000739999995</v>
      </c>
      <c r="J338" s="291">
        <v>41</v>
      </c>
      <c r="K338" s="290" t="s">
        <v>438</v>
      </c>
      <c r="L338" s="324">
        <v>46.06</v>
      </c>
      <c r="M338" s="325" t="s">
        <v>1205</v>
      </c>
      <c r="N338" s="325" t="s">
        <v>1206</v>
      </c>
      <c r="O338" s="287"/>
      <c r="P338" s="287"/>
    </row>
    <row r="339" spans="1:16" ht="15">
      <c r="A339" s="247" t="s">
        <v>176</v>
      </c>
      <c r="B339" s="247" t="s">
        <v>1849</v>
      </c>
      <c r="C339" s="287" t="s">
        <v>1850</v>
      </c>
      <c r="D339" s="305">
        <v>43</v>
      </c>
      <c r="E339" s="287" t="s">
        <v>47</v>
      </c>
      <c r="F339" s="289">
        <v>43677</v>
      </c>
      <c r="G339" s="290" t="s">
        <v>553</v>
      </c>
      <c r="H339" s="290" t="s">
        <v>1001</v>
      </c>
      <c r="I339" s="291">
        <v>54.205827069999998</v>
      </c>
      <c r="J339" s="291">
        <v>17</v>
      </c>
      <c r="K339" s="290" t="s">
        <v>438</v>
      </c>
      <c r="L339" s="324">
        <v>23.07</v>
      </c>
      <c r="M339" s="325" t="s">
        <v>1002</v>
      </c>
      <c r="N339" s="325" t="s">
        <v>1003</v>
      </c>
      <c r="O339" s="287"/>
      <c r="P339" s="287"/>
    </row>
    <row r="340" spans="1:16" ht="15">
      <c r="A340" s="247" t="s">
        <v>176</v>
      </c>
      <c r="B340" s="247" t="s">
        <v>1851</v>
      </c>
      <c r="C340" s="287" t="s">
        <v>1852</v>
      </c>
      <c r="D340" s="305">
        <v>44</v>
      </c>
      <c r="E340" s="287" t="s">
        <v>47</v>
      </c>
      <c r="F340" s="289">
        <v>43677</v>
      </c>
      <c r="G340" s="290" t="s">
        <v>553</v>
      </c>
      <c r="H340" s="290" t="s">
        <v>1218</v>
      </c>
      <c r="I340" s="291">
        <v>37.485127769999998</v>
      </c>
      <c r="J340" s="291">
        <v>6</v>
      </c>
      <c r="K340" s="290" t="s">
        <v>438</v>
      </c>
      <c r="L340" s="324">
        <v>211.09</v>
      </c>
      <c r="M340" s="325" t="s">
        <v>1219</v>
      </c>
      <c r="N340" s="325" t="s">
        <v>1220</v>
      </c>
      <c r="O340" s="287"/>
      <c r="P340" s="287"/>
    </row>
    <row r="341" spans="1:16" ht="15">
      <c r="A341" s="247" t="s">
        <v>176</v>
      </c>
      <c r="B341" s="247" t="s">
        <v>1856</v>
      </c>
      <c r="C341" s="287" t="s">
        <v>1855</v>
      </c>
      <c r="D341" s="305">
        <v>45</v>
      </c>
      <c r="E341" s="287" t="s">
        <v>47</v>
      </c>
      <c r="F341" s="289">
        <v>43677</v>
      </c>
      <c r="G341" s="290" t="s">
        <v>553</v>
      </c>
      <c r="H341" s="290" t="s">
        <v>1726</v>
      </c>
      <c r="I341" s="291">
        <v>32.3418791</v>
      </c>
      <c r="J341" s="291">
        <v>6</v>
      </c>
      <c r="K341" s="290" t="s">
        <v>438</v>
      </c>
      <c r="L341" s="324">
        <v>178</v>
      </c>
      <c r="M341" s="325" t="s">
        <v>1727</v>
      </c>
      <c r="N341" s="325" t="s">
        <v>1728</v>
      </c>
      <c r="O341" s="287"/>
      <c r="P341" s="287"/>
    </row>
    <row r="342" spans="1:16" ht="15">
      <c r="A342" s="247" t="s">
        <v>176</v>
      </c>
      <c r="B342" s="247" t="s">
        <v>1858</v>
      </c>
      <c r="C342" s="287" t="s">
        <v>1857</v>
      </c>
      <c r="D342" s="305">
        <v>46</v>
      </c>
      <c r="E342" s="287" t="s">
        <v>47</v>
      </c>
      <c r="F342" s="289">
        <v>43677</v>
      </c>
      <c r="G342" s="290" t="s">
        <v>553</v>
      </c>
      <c r="H342" s="290" t="s">
        <v>1016</v>
      </c>
      <c r="I342" s="291">
        <v>38.523347479999998</v>
      </c>
      <c r="J342" s="291">
        <v>2</v>
      </c>
      <c r="K342" s="290" t="s">
        <v>438</v>
      </c>
      <c r="L342" s="324">
        <v>25.41</v>
      </c>
      <c r="M342" s="325" t="s">
        <v>1017</v>
      </c>
      <c r="N342" s="325" t="s">
        <v>1018</v>
      </c>
      <c r="O342" s="287"/>
      <c r="P342" s="287"/>
    </row>
    <row r="343" spans="1:16" ht="15">
      <c r="A343" s="247" t="s">
        <v>7392</v>
      </c>
      <c r="B343" s="247" t="s">
        <v>7393</v>
      </c>
      <c r="C343" s="287" t="s">
        <v>1859</v>
      </c>
      <c r="D343" s="305">
        <v>47</v>
      </c>
      <c r="E343" s="287" t="s">
        <v>47</v>
      </c>
      <c r="F343" s="289">
        <v>43677</v>
      </c>
      <c r="G343" s="290" t="s">
        <v>553</v>
      </c>
      <c r="H343" s="290" t="s">
        <v>763</v>
      </c>
      <c r="I343" s="291">
        <v>28.641287989999999</v>
      </c>
      <c r="J343" s="291">
        <v>6</v>
      </c>
      <c r="K343" s="290" t="s">
        <v>438</v>
      </c>
      <c r="L343" s="324">
        <v>114.21</v>
      </c>
      <c r="M343" s="325" t="s">
        <v>764</v>
      </c>
      <c r="N343" s="325" t="s">
        <v>765</v>
      </c>
      <c r="O343" s="287"/>
      <c r="P343" s="287"/>
    </row>
    <row r="344" spans="1:16" ht="15">
      <c r="A344" s="247" t="s">
        <v>176</v>
      </c>
      <c r="B344" s="247" t="s">
        <v>1860</v>
      </c>
      <c r="C344" s="287" t="s">
        <v>1861</v>
      </c>
      <c r="D344" s="305">
        <v>48</v>
      </c>
      <c r="E344" s="287" t="s">
        <v>47</v>
      </c>
      <c r="F344" s="289">
        <v>43677</v>
      </c>
      <c r="G344" s="290" t="s">
        <v>553</v>
      </c>
      <c r="H344" s="290" t="s">
        <v>768</v>
      </c>
      <c r="I344" s="291">
        <v>38.52601568</v>
      </c>
      <c r="J344" s="291">
        <v>5</v>
      </c>
      <c r="K344" s="290" t="s">
        <v>438</v>
      </c>
      <c r="L344" s="324">
        <v>135.13</v>
      </c>
      <c r="M344" s="325" t="s">
        <v>769</v>
      </c>
      <c r="N344" s="325" t="s">
        <v>770</v>
      </c>
      <c r="O344" s="287"/>
      <c r="P344" s="287"/>
    </row>
    <row r="345" spans="1:16" ht="15">
      <c r="A345" s="247" t="s">
        <v>176</v>
      </c>
      <c r="B345" s="247" t="s">
        <v>1862</v>
      </c>
      <c r="C345" s="287" t="s">
        <v>1863</v>
      </c>
      <c r="D345" s="305">
        <v>49</v>
      </c>
      <c r="E345" s="287" t="s">
        <v>47</v>
      </c>
      <c r="F345" s="289">
        <v>43677</v>
      </c>
      <c r="G345" s="290" t="s">
        <v>553</v>
      </c>
      <c r="H345" s="290" t="s">
        <v>1733</v>
      </c>
      <c r="I345" s="291">
        <v>31.92630467</v>
      </c>
      <c r="J345" s="291">
        <v>3</v>
      </c>
      <c r="K345" s="290" t="s">
        <v>438</v>
      </c>
      <c r="L345" s="324">
        <v>114.89</v>
      </c>
      <c r="M345" s="325" t="s">
        <v>1734</v>
      </c>
      <c r="N345" s="325" t="s">
        <v>1735</v>
      </c>
      <c r="O345" s="287"/>
      <c r="P345" s="287"/>
    </row>
    <row r="346" spans="1:16" ht="15">
      <c r="A346" s="247" t="s">
        <v>176</v>
      </c>
      <c r="B346" s="247" t="s">
        <v>1864</v>
      </c>
      <c r="C346" s="287" t="s">
        <v>1865</v>
      </c>
      <c r="D346" s="305">
        <v>50</v>
      </c>
      <c r="E346" s="287" t="s">
        <v>47</v>
      </c>
      <c r="F346" s="289">
        <v>43677</v>
      </c>
      <c r="G346" s="290" t="s">
        <v>553</v>
      </c>
      <c r="H346" s="290" t="s">
        <v>1030</v>
      </c>
      <c r="I346" s="291">
        <v>397.93814433</v>
      </c>
      <c r="J346" s="291">
        <v>1</v>
      </c>
      <c r="K346" s="290" t="s">
        <v>438</v>
      </c>
      <c r="L346" s="324">
        <v>23.16</v>
      </c>
      <c r="M346" s="325" t="s">
        <v>1031</v>
      </c>
      <c r="N346" s="325" t="s">
        <v>1032</v>
      </c>
      <c r="O346" s="287"/>
      <c r="P346" s="287"/>
    </row>
    <row r="347" spans="1:16" ht="15">
      <c r="A347" s="247" t="s">
        <v>176</v>
      </c>
      <c r="B347" s="247" t="s">
        <v>1866</v>
      </c>
      <c r="C347" s="287" t="s">
        <v>1867</v>
      </c>
      <c r="D347" s="305">
        <v>1</v>
      </c>
      <c r="E347" s="287" t="s">
        <v>28</v>
      </c>
      <c r="F347" s="289">
        <v>43677</v>
      </c>
      <c r="G347" s="290" t="s">
        <v>457</v>
      </c>
      <c r="H347" s="290" t="s">
        <v>1042</v>
      </c>
      <c r="I347" s="291">
        <v>16.336752310000001</v>
      </c>
      <c r="J347" s="291">
        <v>15</v>
      </c>
      <c r="K347" s="290" t="s">
        <v>438</v>
      </c>
      <c r="L347" s="324">
        <v>278.56</v>
      </c>
      <c r="M347" s="325" t="s">
        <v>1043</v>
      </c>
      <c r="N347" s="325" t="s">
        <v>1044</v>
      </c>
      <c r="O347" s="287"/>
      <c r="P347" s="287"/>
    </row>
    <row r="348" spans="1:16" ht="15">
      <c r="A348" s="247" t="s">
        <v>176</v>
      </c>
      <c r="B348" s="247" t="s">
        <v>1868</v>
      </c>
      <c r="C348" s="287" t="s">
        <v>1869</v>
      </c>
      <c r="D348" s="305">
        <v>2</v>
      </c>
      <c r="E348" s="287" t="s">
        <v>28</v>
      </c>
      <c r="F348" s="289">
        <v>43677</v>
      </c>
      <c r="G348" s="290" t="s">
        <v>457</v>
      </c>
      <c r="H348" s="290" t="s">
        <v>444</v>
      </c>
      <c r="I348" s="291">
        <v>14.43719332</v>
      </c>
      <c r="J348" s="291">
        <v>78</v>
      </c>
      <c r="K348" s="290" t="s">
        <v>438</v>
      </c>
      <c r="L348" s="324">
        <v>298.86</v>
      </c>
      <c r="M348" s="325" t="s">
        <v>445</v>
      </c>
      <c r="N348" s="325" t="s">
        <v>446</v>
      </c>
      <c r="O348" s="287"/>
      <c r="P348" s="287"/>
    </row>
    <row r="349" spans="1:16" ht="15">
      <c r="A349" s="247" t="s">
        <v>176</v>
      </c>
      <c r="B349" s="247" t="s">
        <v>1870</v>
      </c>
      <c r="C349" s="287" t="s">
        <v>1871</v>
      </c>
      <c r="D349" s="305">
        <v>3</v>
      </c>
      <c r="E349" s="287" t="s">
        <v>28</v>
      </c>
      <c r="F349" s="289">
        <v>43677</v>
      </c>
      <c r="G349" s="290" t="s">
        <v>457</v>
      </c>
      <c r="H349" s="290" t="s">
        <v>1047</v>
      </c>
      <c r="I349" s="291">
        <v>10.312342170000001</v>
      </c>
      <c r="J349" s="291">
        <v>29</v>
      </c>
      <c r="K349" s="290" t="s">
        <v>438</v>
      </c>
      <c r="L349" s="324">
        <v>146.36000000000001</v>
      </c>
      <c r="M349" s="325" t="s">
        <v>1048</v>
      </c>
      <c r="N349" s="325" t="s">
        <v>1049</v>
      </c>
      <c r="O349" s="287"/>
      <c r="P349" s="287"/>
    </row>
    <row r="350" spans="1:16" ht="15">
      <c r="A350" s="247" t="s">
        <v>176</v>
      </c>
      <c r="B350" s="247" t="s">
        <v>1872</v>
      </c>
      <c r="C350" s="287" t="s">
        <v>1873</v>
      </c>
      <c r="D350" s="305">
        <v>4</v>
      </c>
      <c r="E350" s="287" t="s">
        <v>28</v>
      </c>
      <c r="F350" s="289">
        <v>43677</v>
      </c>
      <c r="G350" s="290" t="s">
        <v>457</v>
      </c>
      <c r="H350" s="290" t="s">
        <v>1054</v>
      </c>
      <c r="I350" s="291">
        <v>12.83721126</v>
      </c>
      <c r="J350" s="291">
        <v>91</v>
      </c>
      <c r="K350" s="290" t="s">
        <v>438</v>
      </c>
      <c r="L350" s="324">
        <v>211.62</v>
      </c>
      <c r="M350" s="325" t="s">
        <v>1055</v>
      </c>
      <c r="N350" s="325" t="s">
        <v>1056</v>
      </c>
      <c r="O350" s="287"/>
      <c r="P350" s="287"/>
    </row>
    <row r="351" spans="1:16" ht="15">
      <c r="A351" s="247" t="s">
        <v>176</v>
      </c>
      <c r="B351" s="247" t="s">
        <v>1874</v>
      </c>
      <c r="C351" s="287" t="s">
        <v>1875</v>
      </c>
      <c r="D351" s="305">
        <v>5</v>
      </c>
      <c r="E351" s="287" t="s">
        <v>28</v>
      </c>
      <c r="F351" s="289">
        <v>43677</v>
      </c>
      <c r="G351" s="290" t="s">
        <v>457</v>
      </c>
      <c r="H351" s="290" t="s">
        <v>1263</v>
      </c>
      <c r="I351" s="291">
        <v>12.837973659999999</v>
      </c>
      <c r="J351" s="291">
        <v>26</v>
      </c>
      <c r="K351" s="290" t="s">
        <v>438</v>
      </c>
      <c r="L351" s="324">
        <v>203.12</v>
      </c>
      <c r="M351" s="325" t="s">
        <v>1264</v>
      </c>
      <c r="N351" s="325" t="s">
        <v>1265</v>
      </c>
      <c r="O351" s="287"/>
      <c r="P351" s="287"/>
    </row>
    <row r="352" spans="1:16" ht="15">
      <c r="A352" s="247" t="s">
        <v>176</v>
      </c>
      <c r="B352" s="247" t="s">
        <v>1879</v>
      </c>
      <c r="C352" s="287" t="s">
        <v>1878</v>
      </c>
      <c r="D352" s="305">
        <v>6</v>
      </c>
      <c r="E352" s="287" t="s">
        <v>28</v>
      </c>
      <c r="F352" s="289">
        <v>43677</v>
      </c>
      <c r="G352" s="290" t="s">
        <v>457</v>
      </c>
      <c r="H352" s="290" t="s">
        <v>827</v>
      </c>
      <c r="I352" s="291">
        <v>12.492917390000001</v>
      </c>
      <c r="J352" s="291">
        <v>34</v>
      </c>
      <c r="K352" s="290" t="s">
        <v>438</v>
      </c>
      <c r="L352" s="324">
        <v>156.16999999999999</v>
      </c>
      <c r="M352" s="325" t="s">
        <v>828</v>
      </c>
      <c r="N352" s="325" t="s">
        <v>829</v>
      </c>
      <c r="O352" s="287"/>
      <c r="P352" s="287"/>
    </row>
    <row r="353" spans="1:16" ht="15">
      <c r="A353" s="247" t="s">
        <v>176</v>
      </c>
      <c r="B353" s="247" t="s">
        <v>1881</v>
      </c>
      <c r="C353" s="287" t="s">
        <v>1880</v>
      </c>
      <c r="D353" s="305">
        <v>7</v>
      </c>
      <c r="E353" s="287" t="s">
        <v>28</v>
      </c>
      <c r="F353" s="289">
        <v>43677</v>
      </c>
      <c r="G353" s="290" t="s">
        <v>457</v>
      </c>
      <c r="H353" s="290" t="s">
        <v>1069</v>
      </c>
      <c r="I353" s="291">
        <v>12.601070379999999</v>
      </c>
      <c r="J353" s="291">
        <v>151</v>
      </c>
      <c r="K353" s="290" t="s">
        <v>438</v>
      </c>
      <c r="L353" s="324">
        <v>208.79</v>
      </c>
      <c r="M353" s="325" t="s">
        <v>1070</v>
      </c>
      <c r="N353" s="325" t="s">
        <v>1071</v>
      </c>
      <c r="O353" s="287"/>
      <c r="P353" s="287"/>
    </row>
    <row r="354" spans="1:16" ht="15">
      <c r="A354" s="247" t="s">
        <v>176</v>
      </c>
      <c r="B354" s="247" t="s">
        <v>1883</v>
      </c>
      <c r="C354" s="287" t="s">
        <v>1882</v>
      </c>
      <c r="D354" s="305">
        <v>8</v>
      </c>
      <c r="E354" s="287" t="s">
        <v>28</v>
      </c>
      <c r="F354" s="289">
        <v>43677</v>
      </c>
      <c r="G354" s="290" t="s">
        <v>457</v>
      </c>
      <c r="H354" s="290" t="s">
        <v>1765</v>
      </c>
      <c r="I354" s="291">
        <v>15.152493140000001</v>
      </c>
      <c r="J354" s="291">
        <v>145</v>
      </c>
      <c r="K354" s="290" t="s">
        <v>438</v>
      </c>
      <c r="L354" s="324">
        <v>194.42</v>
      </c>
      <c r="M354" s="325" t="s">
        <v>359</v>
      </c>
      <c r="N354" s="325" t="s">
        <v>1766</v>
      </c>
      <c r="O354" s="287"/>
      <c r="P354" s="287"/>
    </row>
    <row r="355" spans="1:16" ht="15">
      <c r="A355" s="247" t="s">
        <v>176</v>
      </c>
      <c r="B355" s="247" t="s">
        <v>1885</v>
      </c>
      <c r="C355" s="287" t="s">
        <v>1884</v>
      </c>
      <c r="D355" s="305">
        <v>9</v>
      </c>
      <c r="E355" s="287" t="s">
        <v>28</v>
      </c>
      <c r="F355" s="289">
        <v>43677</v>
      </c>
      <c r="G355" s="290" t="s">
        <v>457</v>
      </c>
      <c r="H355" s="290" t="s">
        <v>1302</v>
      </c>
      <c r="I355" s="291">
        <v>9.1927950200000002</v>
      </c>
      <c r="J355" s="291">
        <v>6</v>
      </c>
      <c r="K355" s="290" t="s">
        <v>438</v>
      </c>
      <c r="L355" s="324">
        <v>73.91</v>
      </c>
      <c r="M355" s="325" t="s">
        <v>1303</v>
      </c>
      <c r="N355" s="325" t="s">
        <v>1304</v>
      </c>
      <c r="O355" s="287"/>
      <c r="P355" s="287"/>
    </row>
    <row r="356" spans="1:16" ht="15">
      <c r="A356" s="247" t="s">
        <v>7394</v>
      </c>
      <c r="B356" s="247" t="s">
        <v>7395</v>
      </c>
      <c r="C356" s="287" t="s">
        <v>1886</v>
      </c>
      <c r="D356" s="305">
        <v>10</v>
      </c>
      <c r="E356" s="287" t="s">
        <v>28</v>
      </c>
      <c r="F356" s="289">
        <v>43677</v>
      </c>
      <c r="G356" s="290" t="s">
        <v>457</v>
      </c>
      <c r="H356" s="290" t="s">
        <v>1326</v>
      </c>
      <c r="I356" s="291">
        <v>8.0219208999999996</v>
      </c>
      <c r="J356" s="291">
        <v>2</v>
      </c>
      <c r="K356" s="290" t="s">
        <v>438</v>
      </c>
      <c r="L356" s="324">
        <v>77.53</v>
      </c>
      <c r="M356" s="325" t="s">
        <v>1327</v>
      </c>
      <c r="N356" s="325" t="s">
        <v>1328</v>
      </c>
      <c r="O356" s="287"/>
      <c r="P356" s="287"/>
    </row>
    <row r="357" spans="1:16" ht="15">
      <c r="A357" s="247" t="s">
        <v>176</v>
      </c>
      <c r="B357" s="247" t="s">
        <v>1887</v>
      </c>
      <c r="C357" s="287" t="s">
        <v>1888</v>
      </c>
      <c r="D357" s="305">
        <v>11</v>
      </c>
      <c r="E357" s="287" t="s">
        <v>28</v>
      </c>
      <c r="F357" s="289">
        <v>43677</v>
      </c>
      <c r="G357" s="290" t="s">
        <v>457</v>
      </c>
      <c r="H357" s="290" t="s">
        <v>859</v>
      </c>
      <c r="I357" s="291">
        <v>9.7247052200000006</v>
      </c>
      <c r="J357" s="291">
        <v>56</v>
      </c>
      <c r="K357" s="290" t="s">
        <v>438</v>
      </c>
      <c r="L357" s="324">
        <v>133.26</v>
      </c>
      <c r="M357" s="325" t="s">
        <v>860</v>
      </c>
      <c r="N357" s="325" t="s">
        <v>861</v>
      </c>
      <c r="O357" s="287"/>
      <c r="P357" s="287"/>
    </row>
    <row r="358" spans="1:16" ht="15">
      <c r="A358" s="247" t="s">
        <v>176</v>
      </c>
      <c r="B358" s="247" t="s">
        <v>1889</v>
      </c>
      <c r="C358" s="287" t="s">
        <v>1890</v>
      </c>
      <c r="D358" s="305">
        <v>12</v>
      </c>
      <c r="E358" s="287" t="s">
        <v>28</v>
      </c>
      <c r="F358" s="289">
        <v>43677</v>
      </c>
      <c r="G358" s="290" t="s">
        <v>457</v>
      </c>
      <c r="H358" s="290" t="s">
        <v>1090</v>
      </c>
      <c r="I358" s="291">
        <v>11.88718164</v>
      </c>
      <c r="J358" s="291">
        <v>25</v>
      </c>
      <c r="K358" s="290" t="s">
        <v>438</v>
      </c>
      <c r="L358" s="324">
        <v>33.33</v>
      </c>
      <c r="M358" s="325" t="s">
        <v>1091</v>
      </c>
      <c r="N358" s="325" t="s">
        <v>1092</v>
      </c>
      <c r="O358" s="287"/>
      <c r="P358" s="287"/>
    </row>
    <row r="359" spans="1:16" ht="15">
      <c r="A359" s="247" t="s">
        <v>176</v>
      </c>
      <c r="B359" s="247" t="s">
        <v>1891</v>
      </c>
      <c r="C359" s="287" t="s">
        <v>1892</v>
      </c>
      <c r="D359" s="305">
        <v>13</v>
      </c>
      <c r="E359" s="287" t="s">
        <v>28</v>
      </c>
      <c r="F359" s="289">
        <v>43677</v>
      </c>
      <c r="G359" s="290" t="s">
        <v>457</v>
      </c>
      <c r="H359" s="290" t="s">
        <v>1095</v>
      </c>
      <c r="I359" s="291">
        <v>11.195108899999999</v>
      </c>
      <c r="J359" s="291">
        <v>21</v>
      </c>
      <c r="K359" s="290" t="s">
        <v>438</v>
      </c>
      <c r="L359" s="324">
        <v>212.85</v>
      </c>
      <c r="M359" s="325" t="s">
        <v>1096</v>
      </c>
      <c r="N359" s="325" t="s">
        <v>1097</v>
      </c>
      <c r="O359" s="287"/>
      <c r="P359" s="287"/>
    </row>
    <row r="360" spans="1:16" ht="15">
      <c r="A360" s="247" t="s">
        <v>176</v>
      </c>
      <c r="B360" s="247" t="s">
        <v>1893</v>
      </c>
      <c r="C360" s="287" t="s">
        <v>1894</v>
      </c>
      <c r="D360" s="305">
        <v>14</v>
      </c>
      <c r="E360" s="287" t="s">
        <v>28</v>
      </c>
      <c r="F360" s="289">
        <v>43677</v>
      </c>
      <c r="G360" s="290" t="s">
        <v>457</v>
      </c>
      <c r="H360" s="290" t="s">
        <v>895</v>
      </c>
      <c r="I360" s="291">
        <v>7.9017816999999999</v>
      </c>
      <c r="J360" s="291">
        <v>3</v>
      </c>
      <c r="K360" s="290" t="s">
        <v>438</v>
      </c>
      <c r="L360" s="324">
        <v>502.1</v>
      </c>
      <c r="M360" s="325" t="s">
        <v>896</v>
      </c>
      <c r="N360" s="325" t="s">
        <v>897</v>
      </c>
      <c r="O360" s="287"/>
      <c r="P360" s="287"/>
    </row>
    <row r="361" spans="1:16" ht="15">
      <c r="A361" s="247" t="s">
        <v>176</v>
      </c>
      <c r="B361" s="247" t="s">
        <v>1895</v>
      </c>
      <c r="C361" s="287" t="s">
        <v>1896</v>
      </c>
      <c r="D361" s="305">
        <v>15</v>
      </c>
      <c r="E361" s="287" t="s">
        <v>28</v>
      </c>
      <c r="F361" s="289">
        <v>43677</v>
      </c>
      <c r="G361" s="290" t="s">
        <v>457</v>
      </c>
      <c r="H361" s="290" t="s">
        <v>1102</v>
      </c>
      <c r="I361" s="291">
        <v>10.799759359999999</v>
      </c>
      <c r="J361" s="291">
        <v>120</v>
      </c>
      <c r="K361" s="290" t="s">
        <v>438</v>
      </c>
      <c r="L361" s="324">
        <v>78.89</v>
      </c>
      <c r="M361" s="325" t="s">
        <v>1103</v>
      </c>
      <c r="N361" s="325" t="s">
        <v>1104</v>
      </c>
      <c r="O361" s="287"/>
      <c r="P361" s="287"/>
    </row>
    <row r="362" spans="1:16" ht="15">
      <c r="A362" s="247" t="s">
        <v>176</v>
      </c>
      <c r="B362" s="247" t="s">
        <v>1897</v>
      </c>
      <c r="C362" s="287" t="s">
        <v>1898</v>
      </c>
      <c r="D362" s="305">
        <v>16</v>
      </c>
      <c r="E362" s="287" t="s">
        <v>28</v>
      </c>
      <c r="F362" s="289">
        <v>43677</v>
      </c>
      <c r="G362" s="290" t="s">
        <v>457</v>
      </c>
      <c r="H362" s="290" t="s">
        <v>1107</v>
      </c>
      <c r="I362" s="291">
        <v>13.004065199999999</v>
      </c>
      <c r="J362" s="291">
        <v>64</v>
      </c>
      <c r="K362" s="290" t="s">
        <v>438</v>
      </c>
      <c r="L362" s="324">
        <v>302.22000000000003</v>
      </c>
      <c r="M362" s="325" t="s">
        <v>1108</v>
      </c>
      <c r="N362" s="325" t="s">
        <v>1109</v>
      </c>
      <c r="O362" s="287"/>
      <c r="P362" s="287"/>
    </row>
    <row r="363" spans="1:16" ht="15">
      <c r="A363" s="247" t="s">
        <v>176</v>
      </c>
      <c r="B363" s="247" t="s">
        <v>1899</v>
      </c>
      <c r="C363" s="287" t="s">
        <v>1900</v>
      </c>
      <c r="D363" s="305">
        <v>17</v>
      </c>
      <c r="E363" s="287" t="s">
        <v>28</v>
      </c>
      <c r="F363" s="289">
        <v>43677</v>
      </c>
      <c r="G363" s="290" t="s">
        <v>457</v>
      </c>
      <c r="H363" s="290" t="s">
        <v>1112</v>
      </c>
      <c r="I363" s="291">
        <v>11.293378410000001</v>
      </c>
      <c r="J363" s="291">
        <v>43</v>
      </c>
      <c r="K363" s="290" t="s">
        <v>438</v>
      </c>
      <c r="L363" s="324">
        <v>112.39</v>
      </c>
      <c r="M363" s="325" t="s">
        <v>1113</v>
      </c>
      <c r="N363" s="325" t="s">
        <v>1114</v>
      </c>
      <c r="O363" s="287"/>
      <c r="P363" s="287"/>
    </row>
    <row r="364" spans="1:16" ht="15">
      <c r="A364" s="247" t="s">
        <v>176</v>
      </c>
      <c r="B364" s="247" t="s">
        <v>1901</v>
      </c>
      <c r="C364" s="287" t="s">
        <v>1902</v>
      </c>
      <c r="D364" s="305">
        <v>18</v>
      </c>
      <c r="E364" s="287" t="s">
        <v>28</v>
      </c>
      <c r="F364" s="289">
        <v>43677</v>
      </c>
      <c r="G364" s="290" t="s">
        <v>457</v>
      </c>
      <c r="H364" s="290" t="s">
        <v>1117</v>
      </c>
      <c r="I364" s="291">
        <v>10.76116869</v>
      </c>
      <c r="J364" s="291">
        <v>42</v>
      </c>
      <c r="K364" s="290" t="s">
        <v>438</v>
      </c>
      <c r="L364" s="324">
        <v>132.01</v>
      </c>
      <c r="M364" s="325" t="s">
        <v>1118</v>
      </c>
      <c r="N364" s="325" t="s">
        <v>1119</v>
      </c>
      <c r="O364" s="287"/>
      <c r="P364" s="287"/>
    </row>
    <row r="365" spans="1:16" ht="15">
      <c r="A365" s="247" t="s">
        <v>176</v>
      </c>
      <c r="B365" s="247" t="s">
        <v>1909</v>
      </c>
      <c r="C365" s="287" t="s">
        <v>1905</v>
      </c>
      <c r="D365" s="305">
        <v>19</v>
      </c>
      <c r="E365" s="287" t="s">
        <v>28</v>
      </c>
      <c r="F365" s="289">
        <v>43677</v>
      </c>
      <c r="G365" s="290" t="s">
        <v>457</v>
      </c>
      <c r="H365" s="290" t="s">
        <v>1367</v>
      </c>
      <c r="I365" s="291">
        <v>10.051682789999999</v>
      </c>
      <c r="J365" s="291">
        <v>1</v>
      </c>
      <c r="K365" s="290" t="s">
        <v>438</v>
      </c>
      <c r="L365" s="324">
        <v>105.43</v>
      </c>
      <c r="M365" s="325" t="s">
        <v>1368</v>
      </c>
      <c r="N365" s="325" t="s">
        <v>1369</v>
      </c>
      <c r="O365" s="287"/>
      <c r="P365" s="287"/>
    </row>
    <row r="366" spans="1:16" ht="15">
      <c r="A366" s="247" t="s">
        <v>176</v>
      </c>
      <c r="B366" s="247" t="s">
        <v>1911</v>
      </c>
      <c r="C366" s="287" t="s">
        <v>1910</v>
      </c>
      <c r="D366" s="305">
        <v>20</v>
      </c>
      <c r="E366" s="287" t="s">
        <v>28</v>
      </c>
      <c r="F366" s="289">
        <v>43677</v>
      </c>
      <c r="G366" s="290" t="s">
        <v>457</v>
      </c>
      <c r="H366" s="290" t="s">
        <v>1372</v>
      </c>
      <c r="I366" s="291">
        <v>9.9171172599999995</v>
      </c>
      <c r="J366" s="291">
        <v>14</v>
      </c>
      <c r="K366" s="290" t="s">
        <v>438</v>
      </c>
      <c r="L366" s="324">
        <v>284.17</v>
      </c>
      <c r="M366" s="325" t="s">
        <v>1373</v>
      </c>
      <c r="N366" s="325" t="s">
        <v>1374</v>
      </c>
      <c r="O366" s="287"/>
      <c r="P366" s="287"/>
    </row>
    <row r="367" spans="1:16" ht="15">
      <c r="A367" s="247" t="s">
        <v>176</v>
      </c>
      <c r="B367" s="247" t="s">
        <v>1913</v>
      </c>
      <c r="C367" s="287" t="s">
        <v>1912</v>
      </c>
      <c r="D367" s="305">
        <v>21</v>
      </c>
      <c r="E367" s="287" t="s">
        <v>28</v>
      </c>
      <c r="F367" s="289">
        <v>43677</v>
      </c>
      <c r="G367" s="290" t="s">
        <v>457</v>
      </c>
      <c r="H367" s="290" t="s">
        <v>1124</v>
      </c>
      <c r="I367" s="291">
        <v>8.3846531399999993</v>
      </c>
      <c r="J367" s="291">
        <v>9</v>
      </c>
      <c r="K367" s="290" t="s">
        <v>438</v>
      </c>
      <c r="L367" s="324">
        <v>31.93</v>
      </c>
      <c r="M367" s="325" t="s">
        <v>1125</v>
      </c>
      <c r="N367" s="325" t="s">
        <v>1126</v>
      </c>
      <c r="O367" s="287"/>
      <c r="P367" s="287"/>
    </row>
    <row r="368" spans="1:16" ht="15">
      <c r="A368" s="247" t="s">
        <v>176</v>
      </c>
      <c r="B368" s="247" t="s">
        <v>1915</v>
      </c>
      <c r="C368" s="287" t="s">
        <v>1914</v>
      </c>
      <c r="D368" s="305">
        <v>22</v>
      </c>
      <c r="E368" s="287" t="s">
        <v>28</v>
      </c>
      <c r="F368" s="289">
        <v>43677</v>
      </c>
      <c r="G368" s="290" t="s">
        <v>457</v>
      </c>
      <c r="H368" s="290" t="s">
        <v>1136</v>
      </c>
      <c r="I368" s="291">
        <v>10.77346767</v>
      </c>
      <c r="J368" s="291">
        <v>19</v>
      </c>
      <c r="K368" s="290" t="s">
        <v>438</v>
      </c>
      <c r="L368" s="324">
        <v>282.05</v>
      </c>
      <c r="M368" s="325" t="s">
        <v>1137</v>
      </c>
      <c r="N368" s="325" t="s">
        <v>1138</v>
      </c>
      <c r="O368" s="287"/>
      <c r="P368" s="287"/>
    </row>
    <row r="369" spans="1:16" ht="15">
      <c r="A369" s="247" t="s">
        <v>176</v>
      </c>
      <c r="B369" s="247" t="s">
        <v>1917</v>
      </c>
      <c r="C369" s="287" t="s">
        <v>1916</v>
      </c>
      <c r="D369" s="305">
        <v>23</v>
      </c>
      <c r="E369" s="287" t="s">
        <v>28</v>
      </c>
      <c r="F369" s="289">
        <v>43677</v>
      </c>
      <c r="G369" s="290" t="s">
        <v>457</v>
      </c>
      <c r="H369" s="290" t="s">
        <v>625</v>
      </c>
      <c r="I369" s="291">
        <v>12.924775329999999</v>
      </c>
      <c r="J369" s="291">
        <v>45</v>
      </c>
      <c r="K369" s="290" t="s">
        <v>438</v>
      </c>
      <c r="L369" s="324">
        <v>299.38</v>
      </c>
      <c r="M369" s="325" t="s">
        <v>626</v>
      </c>
      <c r="N369" s="325" t="s">
        <v>627</v>
      </c>
      <c r="O369" s="287"/>
      <c r="P369" s="287"/>
    </row>
    <row r="370" spans="1:16" ht="15">
      <c r="A370" s="247" t="s">
        <v>176</v>
      </c>
      <c r="B370" s="247" t="s">
        <v>1919</v>
      </c>
      <c r="C370" s="287" t="s">
        <v>1918</v>
      </c>
      <c r="D370" s="305">
        <v>24</v>
      </c>
      <c r="E370" s="287" t="s">
        <v>28</v>
      </c>
      <c r="F370" s="289">
        <v>43677</v>
      </c>
      <c r="G370" s="290" t="s">
        <v>457</v>
      </c>
      <c r="H370" s="290" t="s">
        <v>1921</v>
      </c>
      <c r="I370" s="291">
        <v>7.8962669600000002</v>
      </c>
      <c r="J370" s="291">
        <v>1</v>
      </c>
      <c r="K370" s="290" t="s">
        <v>438</v>
      </c>
      <c r="L370" s="324">
        <v>87.86</v>
      </c>
      <c r="M370" s="325" t="s">
        <v>1922</v>
      </c>
      <c r="N370" s="325" t="s">
        <v>1923</v>
      </c>
      <c r="O370" s="287"/>
      <c r="P370" s="287"/>
    </row>
    <row r="371" spans="1:16" ht="15">
      <c r="A371" s="247" t="s">
        <v>176</v>
      </c>
      <c r="B371" s="247" t="s">
        <v>1924</v>
      </c>
      <c r="C371" s="287" t="s">
        <v>1920</v>
      </c>
      <c r="D371" s="305">
        <v>25</v>
      </c>
      <c r="E371" s="287" t="s">
        <v>28</v>
      </c>
      <c r="F371" s="289">
        <v>43677</v>
      </c>
      <c r="G371" s="290" t="s">
        <v>457</v>
      </c>
      <c r="H371" s="290" t="s">
        <v>1143</v>
      </c>
      <c r="I371" s="291">
        <v>10.606473340000001</v>
      </c>
      <c r="J371" s="291">
        <v>22</v>
      </c>
      <c r="K371" s="290" t="s">
        <v>438</v>
      </c>
      <c r="L371" s="324">
        <v>277.31</v>
      </c>
      <c r="M371" s="325" t="s">
        <v>1144</v>
      </c>
      <c r="N371" s="325" t="s">
        <v>1145</v>
      </c>
      <c r="O371" s="287"/>
      <c r="P371" s="287"/>
    </row>
    <row r="372" spans="1:16" ht="15">
      <c r="A372" s="247" t="s">
        <v>176</v>
      </c>
      <c r="B372" s="247" t="s">
        <v>1926</v>
      </c>
      <c r="C372" s="287" t="s">
        <v>1925</v>
      </c>
      <c r="D372" s="305">
        <v>26</v>
      </c>
      <c r="E372" s="287" t="s">
        <v>28</v>
      </c>
      <c r="F372" s="289">
        <v>43677</v>
      </c>
      <c r="G372" s="290" t="s">
        <v>457</v>
      </c>
      <c r="H372" s="290" t="s">
        <v>638</v>
      </c>
      <c r="I372" s="291">
        <v>14.845769799999999</v>
      </c>
      <c r="J372" s="291">
        <v>134</v>
      </c>
      <c r="K372" s="290" t="s">
        <v>438</v>
      </c>
      <c r="L372" s="324">
        <v>519.51</v>
      </c>
      <c r="M372" s="325" t="s">
        <v>639</v>
      </c>
      <c r="N372" s="325" t="s">
        <v>640</v>
      </c>
      <c r="O372" s="287"/>
      <c r="P372" s="287"/>
    </row>
    <row r="373" spans="1:16" ht="15">
      <c r="A373" s="247" t="s">
        <v>176</v>
      </c>
      <c r="B373" s="247" t="s">
        <v>1928</v>
      </c>
      <c r="C373" s="287" t="s">
        <v>1927</v>
      </c>
      <c r="D373" s="305">
        <v>27</v>
      </c>
      <c r="E373" s="287" t="s">
        <v>28</v>
      </c>
      <c r="F373" s="289">
        <v>43677</v>
      </c>
      <c r="G373" s="290" t="s">
        <v>457</v>
      </c>
      <c r="H373" s="290" t="s">
        <v>1794</v>
      </c>
      <c r="I373" s="291">
        <v>13.2337053</v>
      </c>
      <c r="J373" s="291">
        <v>16</v>
      </c>
      <c r="K373" s="290" t="s">
        <v>438</v>
      </c>
      <c r="L373" s="324">
        <v>227.24</v>
      </c>
      <c r="M373" s="325" t="s">
        <v>1795</v>
      </c>
      <c r="N373" s="325" t="s">
        <v>1796</v>
      </c>
      <c r="O373" s="287"/>
      <c r="P373" s="287"/>
    </row>
    <row r="374" spans="1:16" ht="15">
      <c r="A374" s="247" t="s">
        <v>176</v>
      </c>
      <c r="B374" s="247" t="s">
        <v>1930</v>
      </c>
      <c r="C374" s="287" t="s">
        <v>1929</v>
      </c>
      <c r="D374" s="305">
        <v>28</v>
      </c>
      <c r="E374" s="287" t="s">
        <v>28</v>
      </c>
      <c r="F374" s="289">
        <v>43677</v>
      </c>
      <c r="G374" s="290" t="s">
        <v>457</v>
      </c>
      <c r="H374" s="290" t="s">
        <v>1155</v>
      </c>
      <c r="I374" s="291">
        <v>26.94595893</v>
      </c>
      <c r="J374" s="291">
        <v>1</v>
      </c>
      <c r="K374" s="290" t="s">
        <v>438</v>
      </c>
      <c r="L374" s="324">
        <v>337.04</v>
      </c>
      <c r="M374" s="325" t="s">
        <v>1156</v>
      </c>
      <c r="N374" s="325" t="s">
        <v>1157</v>
      </c>
      <c r="O374" s="287"/>
      <c r="P374" s="287"/>
    </row>
    <row r="375" spans="1:16" ht="15">
      <c r="A375" s="247" t="s">
        <v>176</v>
      </c>
      <c r="B375" s="247" t="s">
        <v>1932</v>
      </c>
      <c r="C375" s="287" t="s">
        <v>1931</v>
      </c>
      <c r="D375" s="305">
        <v>29</v>
      </c>
      <c r="E375" s="287" t="s">
        <v>28</v>
      </c>
      <c r="F375" s="289">
        <v>43677</v>
      </c>
      <c r="G375" s="290" t="s">
        <v>457</v>
      </c>
      <c r="H375" s="290" t="s">
        <v>1652</v>
      </c>
      <c r="I375" s="291">
        <v>15.57968185</v>
      </c>
      <c r="J375" s="291">
        <v>100</v>
      </c>
      <c r="K375" s="290" t="s">
        <v>438</v>
      </c>
      <c r="L375" s="324">
        <v>272.27</v>
      </c>
      <c r="M375" s="325" t="s">
        <v>1653</v>
      </c>
      <c r="N375" s="325" t="s">
        <v>1654</v>
      </c>
      <c r="O375" s="287"/>
      <c r="P375" s="287"/>
    </row>
    <row r="376" spans="1:16" ht="15">
      <c r="A376" s="247" t="s">
        <v>176</v>
      </c>
      <c r="B376" s="247" t="s">
        <v>1940</v>
      </c>
      <c r="C376" s="287" t="s">
        <v>1933</v>
      </c>
      <c r="D376" s="305">
        <v>30</v>
      </c>
      <c r="E376" s="287" t="s">
        <v>28</v>
      </c>
      <c r="F376" s="289">
        <v>43677</v>
      </c>
      <c r="G376" s="290" t="s">
        <v>457</v>
      </c>
      <c r="H376" s="290" t="s">
        <v>1942</v>
      </c>
      <c r="I376" s="291">
        <v>8.2977377299999997</v>
      </c>
      <c r="J376" s="291">
        <v>5</v>
      </c>
      <c r="K376" s="290" t="s">
        <v>438</v>
      </c>
      <c r="L376" s="324">
        <v>136.27000000000001</v>
      </c>
      <c r="M376" s="325" t="s">
        <v>1943</v>
      </c>
      <c r="N376" s="325" t="s">
        <v>1944</v>
      </c>
      <c r="O376" s="287"/>
      <c r="P376" s="287"/>
    </row>
    <row r="377" spans="1:16" ht="15">
      <c r="A377" s="247" t="s">
        <v>176</v>
      </c>
      <c r="B377" s="247" t="s">
        <v>1945</v>
      </c>
      <c r="C377" s="287" t="s">
        <v>1936</v>
      </c>
      <c r="D377" s="305">
        <v>31</v>
      </c>
      <c r="E377" s="287" t="s">
        <v>28</v>
      </c>
      <c r="F377" s="289">
        <v>43677</v>
      </c>
      <c r="G377" s="290" t="s">
        <v>457</v>
      </c>
      <c r="H377" s="290" t="s">
        <v>1160</v>
      </c>
      <c r="I377" s="291">
        <v>8.3571119700000001</v>
      </c>
      <c r="J377" s="291">
        <v>10</v>
      </c>
      <c r="K377" s="290" t="s">
        <v>438</v>
      </c>
      <c r="L377" s="324">
        <v>117.84</v>
      </c>
      <c r="M377" s="325" t="s">
        <v>1161</v>
      </c>
      <c r="N377" s="325" t="s">
        <v>1162</v>
      </c>
      <c r="O377" s="287"/>
      <c r="P377" s="287"/>
    </row>
    <row r="378" spans="1:16" ht="15">
      <c r="A378" s="247" t="s">
        <v>7396</v>
      </c>
      <c r="B378" s="247" t="s">
        <v>7397</v>
      </c>
      <c r="C378" s="287" t="s">
        <v>1941</v>
      </c>
      <c r="D378" s="305">
        <v>32</v>
      </c>
      <c r="E378" s="287" t="s">
        <v>28</v>
      </c>
      <c r="F378" s="289">
        <v>43677</v>
      </c>
      <c r="G378" s="290" t="s">
        <v>457</v>
      </c>
      <c r="H378" s="290" t="s">
        <v>956</v>
      </c>
      <c r="I378" s="291">
        <v>8.0099333300000009</v>
      </c>
      <c r="J378" s="291">
        <v>32</v>
      </c>
      <c r="K378" s="290" t="s">
        <v>438</v>
      </c>
      <c r="L378" s="324">
        <v>322.99</v>
      </c>
      <c r="M378" s="325" t="s">
        <v>957</v>
      </c>
      <c r="N378" s="325" t="s">
        <v>958</v>
      </c>
      <c r="O378" s="287"/>
      <c r="P378" s="287"/>
    </row>
    <row r="379" spans="1:16" ht="15">
      <c r="A379" s="247" t="s">
        <v>176</v>
      </c>
      <c r="B379" s="247" t="s">
        <v>1950</v>
      </c>
      <c r="C379" s="287" t="s">
        <v>1946</v>
      </c>
      <c r="D379" s="305">
        <v>33</v>
      </c>
      <c r="E379" s="287" t="s">
        <v>28</v>
      </c>
      <c r="F379" s="289">
        <v>43677</v>
      </c>
      <c r="G379" s="290" t="s">
        <v>457</v>
      </c>
      <c r="H379" s="290" t="s">
        <v>677</v>
      </c>
      <c r="I379" s="291">
        <v>9.5768925300000003</v>
      </c>
      <c r="J379" s="291">
        <v>6</v>
      </c>
      <c r="K379" s="290" t="s">
        <v>438</v>
      </c>
      <c r="L379" s="324">
        <v>168.72</v>
      </c>
      <c r="M379" s="325" t="s">
        <v>678</v>
      </c>
      <c r="N379" s="325" t="s">
        <v>679</v>
      </c>
      <c r="O379" s="287"/>
      <c r="P379" s="287"/>
    </row>
    <row r="380" spans="1:16" ht="15">
      <c r="A380" s="247" t="s">
        <v>7398</v>
      </c>
      <c r="B380" s="247" t="s">
        <v>7399</v>
      </c>
      <c r="C380" s="287" t="s">
        <v>1949</v>
      </c>
      <c r="D380" s="305">
        <v>34</v>
      </c>
      <c r="E380" s="287" t="s">
        <v>28</v>
      </c>
      <c r="F380" s="289">
        <v>43677</v>
      </c>
      <c r="G380" s="290" t="s">
        <v>457</v>
      </c>
      <c r="H380" s="290" t="s">
        <v>1445</v>
      </c>
      <c r="I380" s="291">
        <v>7.9373762799999996</v>
      </c>
      <c r="J380" s="291">
        <v>5</v>
      </c>
      <c r="K380" s="290" t="s">
        <v>438</v>
      </c>
      <c r="L380" s="324">
        <v>110.4</v>
      </c>
      <c r="M380" s="325" t="s">
        <v>1446</v>
      </c>
      <c r="N380" s="325" t="s">
        <v>1447</v>
      </c>
      <c r="O380" s="287"/>
      <c r="P380" s="287"/>
    </row>
    <row r="381" spans="1:16" ht="15">
      <c r="A381" s="247" t="s">
        <v>176</v>
      </c>
      <c r="B381" s="247" t="s">
        <v>1952</v>
      </c>
      <c r="C381" s="287" t="s">
        <v>1951</v>
      </c>
      <c r="D381" s="305">
        <v>35</v>
      </c>
      <c r="E381" s="287" t="s">
        <v>28</v>
      </c>
      <c r="F381" s="289">
        <v>43677</v>
      </c>
      <c r="G381" s="290" t="s">
        <v>457</v>
      </c>
      <c r="H381" s="290" t="s">
        <v>1175</v>
      </c>
      <c r="I381" s="291">
        <v>15.180903499999999</v>
      </c>
      <c r="J381" s="291">
        <v>98</v>
      </c>
      <c r="K381" s="290" t="s">
        <v>438</v>
      </c>
      <c r="L381" s="324">
        <v>80.61</v>
      </c>
      <c r="M381" s="325" t="s">
        <v>1176</v>
      </c>
      <c r="N381" s="325" t="s">
        <v>1177</v>
      </c>
      <c r="O381" s="287"/>
      <c r="P381" s="287"/>
    </row>
    <row r="382" spans="1:16" ht="15">
      <c r="A382" s="247" t="s">
        <v>176</v>
      </c>
      <c r="B382" s="247" t="s">
        <v>1954</v>
      </c>
      <c r="C382" s="287" t="s">
        <v>1953</v>
      </c>
      <c r="D382" s="305">
        <v>36</v>
      </c>
      <c r="E382" s="287" t="s">
        <v>28</v>
      </c>
      <c r="F382" s="289">
        <v>43677</v>
      </c>
      <c r="G382" s="290" t="s">
        <v>457</v>
      </c>
      <c r="H382" s="290" t="s">
        <v>1956</v>
      </c>
      <c r="I382" s="291">
        <v>12.580236770000001</v>
      </c>
      <c r="J382" s="291">
        <v>168</v>
      </c>
      <c r="K382" s="290" t="s">
        <v>438</v>
      </c>
      <c r="L382" s="324">
        <v>242.76</v>
      </c>
      <c r="M382" s="325" t="s">
        <v>1957</v>
      </c>
      <c r="N382" s="325" t="s">
        <v>1958</v>
      </c>
      <c r="O382" s="287"/>
      <c r="P382" s="287"/>
    </row>
    <row r="383" spans="1:16" ht="15">
      <c r="A383" s="247" t="s">
        <v>176</v>
      </c>
      <c r="B383" s="247" t="s">
        <v>1959</v>
      </c>
      <c r="C383" s="287" t="s">
        <v>1955</v>
      </c>
      <c r="D383" s="305">
        <v>37</v>
      </c>
      <c r="E383" s="287" t="s">
        <v>28</v>
      </c>
      <c r="F383" s="289">
        <v>43677</v>
      </c>
      <c r="G383" s="290" t="s">
        <v>457</v>
      </c>
      <c r="H383" s="290" t="s">
        <v>1180</v>
      </c>
      <c r="I383" s="291">
        <v>15.97503979</v>
      </c>
      <c r="J383" s="291">
        <v>52</v>
      </c>
      <c r="K383" s="290" t="s">
        <v>438</v>
      </c>
      <c r="L383" s="324">
        <v>69.209999999999994</v>
      </c>
      <c r="M383" s="325" t="s">
        <v>1181</v>
      </c>
      <c r="N383" s="325" t="s">
        <v>1182</v>
      </c>
      <c r="O383" s="287"/>
      <c r="P383" s="287"/>
    </row>
    <row r="384" spans="1:16" ht="15">
      <c r="A384" s="247" t="s">
        <v>176</v>
      </c>
      <c r="B384" s="247" t="s">
        <v>1961</v>
      </c>
      <c r="C384" s="287" t="s">
        <v>1960</v>
      </c>
      <c r="D384" s="305">
        <v>38</v>
      </c>
      <c r="E384" s="287" t="s">
        <v>28</v>
      </c>
      <c r="F384" s="289">
        <v>43677</v>
      </c>
      <c r="G384" s="290" t="s">
        <v>457</v>
      </c>
      <c r="H384" s="290" t="s">
        <v>1185</v>
      </c>
      <c r="I384" s="291">
        <v>9.3254728799999995</v>
      </c>
      <c r="J384" s="291">
        <v>29</v>
      </c>
      <c r="K384" s="290" t="s">
        <v>438</v>
      </c>
      <c r="L384" s="324">
        <v>66.7</v>
      </c>
      <c r="M384" s="325" t="s">
        <v>1186</v>
      </c>
      <c r="N384" s="325" t="s">
        <v>1187</v>
      </c>
      <c r="O384" s="287"/>
      <c r="P384" s="287"/>
    </row>
    <row r="385" spans="1:16" ht="15">
      <c r="A385" s="247" t="s">
        <v>176</v>
      </c>
      <c r="B385" s="247" t="s">
        <v>1963</v>
      </c>
      <c r="C385" s="287" t="s">
        <v>1962</v>
      </c>
      <c r="D385" s="305">
        <v>39</v>
      </c>
      <c r="E385" s="287" t="s">
        <v>28</v>
      </c>
      <c r="F385" s="289">
        <v>43677</v>
      </c>
      <c r="G385" s="290" t="s">
        <v>457</v>
      </c>
      <c r="H385" s="290" t="s">
        <v>1830</v>
      </c>
      <c r="I385" s="291">
        <v>9.6259247800000001</v>
      </c>
      <c r="J385" s="291">
        <v>20</v>
      </c>
      <c r="K385" s="290" t="s">
        <v>438</v>
      </c>
      <c r="L385" s="324">
        <v>244.95</v>
      </c>
      <c r="M385" s="325" t="s">
        <v>1831</v>
      </c>
      <c r="N385" s="325" t="s">
        <v>1832</v>
      </c>
      <c r="O385" s="287"/>
      <c r="P385" s="287"/>
    </row>
    <row r="386" spans="1:16" ht="15">
      <c r="A386" s="247" t="s">
        <v>176</v>
      </c>
      <c r="B386" s="247" t="s">
        <v>1965</v>
      </c>
      <c r="C386" s="287" t="s">
        <v>1964</v>
      </c>
      <c r="D386" s="305">
        <v>40</v>
      </c>
      <c r="E386" s="287" t="s">
        <v>28</v>
      </c>
      <c r="F386" s="289">
        <v>43677</v>
      </c>
      <c r="G386" s="290" t="s">
        <v>457</v>
      </c>
      <c r="H386" s="290" t="s">
        <v>986</v>
      </c>
      <c r="I386" s="291">
        <v>14.2930239</v>
      </c>
      <c r="J386" s="291">
        <v>23</v>
      </c>
      <c r="K386" s="290" t="s">
        <v>438</v>
      </c>
      <c r="L386" s="324">
        <v>245.41</v>
      </c>
      <c r="M386" s="325" t="s">
        <v>987</v>
      </c>
      <c r="N386" s="325" t="s">
        <v>988</v>
      </c>
      <c r="O386" s="287"/>
      <c r="P386" s="287"/>
    </row>
    <row r="387" spans="1:16" ht="15">
      <c r="A387" s="247" t="s">
        <v>176</v>
      </c>
      <c r="B387" s="247" t="s">
        <v>1967</v>
      </c>
      <c r="C387" s="287" t="s">
        <v>1966</v>
      </c>
      <c r="D387" s="305">
        <v>41</v>
      </c>
      <c r="E387" s="287" t="s">
        <v>28</v>
      </c>
      <c r="F387" s="289">
        <v>43677</v>
      </c>
      <c r="G387" s="290" t="s">
        <v>457</v>
      </c>
      <c r="H387" s="290" t="s">
        <v>991</v>
      </c>
      <c r="I387" s="291">
        <v>8.5617675000000002</v>
      </c>
      <c r="J387" s="291">
        <v>22</v>
      </c>
      <c r="K387" s="290" t="s">
        <v>438</v>
      </c>
      <c r="L387" s="324">
        <v>154.5</v>
      </c>
      <c r="M387" s="325" t="s">
        <v>992</v>
      </c>
      <c r="N387" s="325" t="s">
        <v>993</v>
      </c>
      <c r="O387" s="287"/>
      <c r="P387" s="287"/>
    </row>
    <row r="388" spans="1:16" ht="15">
      <c r="A388" s="247" t="s">
        <v>7400</v>
      </c>
      <c r="B388" s="247" t="s">
        <v>7401</v>
      </c>
      <c r="C388" s="287" t="s">
        <v>1968</v>
      </c>
      <c r="D388" s="305">
        <v>42</v>
      </c>
      <c r="E388" s="287" t="s">
        <v>28</v>
      </c>
      <c r="F388" s="289">
        <v>43677</v>
      </c>
      <c r="G388" s="290" t="s">
        <v>457</v>
      </c>
      <c r="H388" s="290" t="s">
        <v>1695</v>
      </c>
      <c r="I388" s="291">
        <v>8.1955023199999992</v>
      </c>
      <c r="J388" s="291">
        <v>124</v>
      </c>
      <c r="K388" s="290" t="s">
        <v>438</v>
      </c>
      <c r="L388" s="324">
        <v>162.19999999999999</v>
      </c>
      <c r="M388" s="325" t="s">
        <v>1696</v>
      </c>
      <c r="N388" s="325" t="s">
        <v>1697</v>
      </c>
      <c r="O388" s="287"/>
      <c r="P388" s="287"/>
    </row>
    <row r="389" spans="1:16" ht="15">
      <c r="A389" s="247" t="s">
        <v>176</v>
      </c>
      <c r="B389" s="247" t="s">
        <v>1969</v>
      </c>
      <c r="C389" s="287" t="s">
        <v>1970</v>
      </c>
      <c r="D389" s="305">
        <v>43</v>
      </c>
      <c r="E389" s="287" t="s">
        <v>28</v>
      </c>
      <c r="F389" s="289">
        <v>43677</v>
      </c>
      <c r="G389" s="290" t="s">
        <v>457</v>
      </c>
      <c r="H389" s="290" t="s">
        <v>1494</v>
      </c>
      <c r="I389" s="291">
        <v>9.3756281799999996</v>
      </c>
      <c r="J389" s="291">
        <v>5</v>
      </c>
      <c r="K389" s="290" t="s">
        <v>438</v>
      </c>
      <c r="L389" s="324">
        <v>42.31</v>
      </c>
      <c r="M389" s="325" t="s">
        <v>1495</v>
      </c>
      <c r="N389" s="325" t="s">
        <v>1496</v>
      </c>
      <c r="O389" s="287"/>
      <c r="P389" s="287"/>
    </row>
    <row r="390" spans="1:16" ht="15">
      <c r="A390" s="247" t="s">
        <v>176</v>
      </c>
      <c r="B390" s="247" t="s">
        <v>1971</v>
      </c>
      <c r="C390" s="287" t="s">
        <v>1972</v>
      </c>
      <c r="D390" s="305">
        <v>44</v>
      </c>
      <c r="E390" s="287" t="s">
        <v>28</v>
      </c>
      <c r="F390" s="289">
        <v>43677</v>
      </c>
      <c r="G390" s="290" t="s">
        <v>457</v>
      </c>
      <c r="H390" s="290" t="s">
        <v>1204</v>
      </c>
      <c r="I390" s="291">
        <v>11.74516642</v>
      </c>
      <c r="J390" s="291">
        <v>41</v>
      </c>
      <c r="K390" s="290" t="s">
        <v>438</v>
      </c>
      <c r="L390" s="324">
        <v>46.06</v>
      </c>
      <c r="M390" s="325" t="s">
        <v>1205</v>
      </c>
      <c r="N390" s="325" t="s">
        <v>1206</v>
      </c>
      <c r="O390" s="287"/>
      <c r="P390" s="287"/>
    </row>
    <row r="391" spans="1:16" ht="15">
      <c r="A391" s="247" t="s">
        <v>176</v>
      </c>
      <c r="B391" s="247" t="s">
        <v>1973</v>
      </c>
      <c r="C391" s="287" t="s">
        <v>1974</v>
      </c>
      <c r="D391" s="305">
        <v>45</v>
      </c>
      <c r="E391" s="287" t="s">
        <v>28</v>
      </c>
      <c r="F391" s="289">
        <v>43677</v>
      </c>
      <c r="G391" s="290" t="s">
        <v>457</v>
      </c>
      <c r="H391" s="290" t="s">
        <v>1218</v>
      </c>
      <c r="I391" s="291">
        <v>18.059278240000001</v>
      </c>
      <c r="J391" s="291">
        <v>35</v>
      </c>
      <c r="K391" s="290" t="s">
        <v>438</v>
      </c>
      <c r="L391" s="324">
        <v>211.09</v>
      </c>
      <c r="M391" s="325" t="s">
        <v>1219</v>
      </c>
      <c r="N391" s="325" t="s">
        <v>1220</v>
      </c>
      <c r="O391" s="287"/>
      <c r="P391" s="287"/>
    </row>
    <row r="392" spans="1:16" ht="15">
      <c r="A392" s="247" t="s">
        <v>176</v>
      </c>
      <c r="B392" s="247" t="s">
        <v>1975</v>
      </c>
      <c r="C392" s="287" t="s">
        <v>1976</v>
      </c>
      <c r="D392" s="305">
        <v>46</v>
      </c>
      <c r="E392" s="287" t="s">
        <v>28</v>
      </c>
      <c r="F392" s="289">
        <v>43677</v>
      </c>
      <c r="G392" s="290" t="s">
        <v>457</v>
      </c>
      <c r="H392" s="290" t="s">
        <v>1721</v>
      </c>
      <c r="I392" s="291">
        <v>9.9716510800000009</v>
      </c>
      <c r="J392" s="291">
        <v>21</v>
      </c>
      <c r="K392" s="290" t="s">
        <v>438</v>
      </c>
      <c r="L392" s="324">
        <v>151.72</v>
      </c>
      <c r="M392" s="325" t="s">
        <v>1722</v>
      </c>
      <c r="N392" s="325" t="s">
        <v>1723</v>
      </c>
      <c r="O392" s="287"/>
      <c r="P392" s="287"/>
    </row>
    <row r="393" spans="1:16" ht="15">
      <c r="A393" s="247" t="s">
        <v>176</v>
      </c>
      <c r="B393" s="247" t="s">
        <v>1977</v>
      </c>
      <c r="C393" s="287" t="s">
        <v>1978</v>
      </c>
      <c r="D393" s="305">
        <v>47</v>
      </c>
      <c r="E393" s="287" t="s">
        <v>28</v>
      </c>
      <c r="F393" s="289">
        <v>43677</v>
      </c>
      <c r="G393" s="290" t="s">
        <v>457</v>
      </c>
      <c r="H393" s="290" t="s">
        <v>1525</v>
      </c>
      <c r="I393" s="291">
        <v>12.353886060000001</v>
      </c>
      <c r="J393" s="291">
        <v>71</v>
      </c>
      <c r="K393" s="290" t="s">
        <v>438</v>
      </c>
      <c r="L393" s="324">
        <v>166.62</v>
      </c>
      <c r="M393" s="325" t="s">
        <v>1526</v>
      </c>
      <c r="N393" s="325" t="s">
        <v>1527</v>
      </c>
      <c r="O393" s="287"/>
      <c r="P393" s="287"/>
    </row>
    <row r="394" spans="1:16" ht="15">
      <c r="A394" s="247" t="s">
        <v>176</v>
      </c>
      <c r="B394" s="247" t="s">
        <v>1979</v>
      </c>
      <c r="C394" s="287" t="s">
        <v>1980</v>
      </c>
      <c r="D394" s="305">
        <v>48</v>
      </c>
      <c r="E394" s="287" t="s">
        <v>28</v>
      </c>
      <c r="F394" s="289">
        <v>43677</v>
      </c>
      <c r="G394" s="290" t="s">
        <v>457</v>
      </c>
      <c r="H394" s="290" t="s">
        <v>1726</v>
      </c>
      <c r="I394" s="291">
        <v>13.896914069999999</v>
      </c>
      <c r="J394" s="291">
        <v>98</v>
      </c>
      <c r="K394" s="290" t="s">
        <v>438</v>
      </c>
      <c r="L394" s="324">
        <v>178</v>
      </c>
      <c r="M394" s="325" t="s">
        <v>1727</v>
      </c>
      <c r="N394" s="325" t="s">
        <v>1728</v>
      </c>
      <c r="O394" s="287"/>
      <c r="P394" s="287"/>
    </row>
    <row r="395" spans="1:16" ht="15">
      <c r="A395" s="247" t="s">
        <v>176</v>
      </c>
      <c r="B395" s="247" t="s">
        <v>1981</v>
      </c>
      <c r="C395" s="287" t="s">
        <v>1982</v>
      </c>
      <c r="D395" s="305">
        <v>49</v>
      </c>
      <c r="E395" s="287" t="s">
        <v>28</v>
      </c>
      <c r="F395" s="289">
        <v>43677</v>
      </c>
      <c r="G395" s="290" t="s">
        <v>457</v>
      </c>
      <c r="H395" s="290" t="s">
        <v>763</v>
      </c>
      <c r="I395" s="291">
        <v>8.9942633099999991</v>
      </c>
      <c r="J395" s="291">
        <v>12</v>
      </c>
      <c r="K395" s="290" t="s">
        <v>438</v>
      </c>
      <c r="L395" s="324">
        <v>114.21</v>
      </c>
      <c r="M395" s="325" t="s">
        <v>764</v>
      </c>
      <c r="N395" s="325" t="s">
        <v>765</v>
      </c>
      <c r="O395" s="287"/>
      <c r="P395" s="287"/>
    </row>
    <row r="396" spans="1:16" ht="15">
      <c r="A396" s="247" t="s">
        <v>176</v>
      </c>
      <c r="B396" s="247" t="s">
        <v>1983</v>
      </c>
      <c r="C396" s="287" t="s">
        <v>1984</v>
      </c>
      <c r="D396" s="305">
        <v>50</v>
      </c>
      <c r="E396" s="287" t="s">
        <v>28</v>
      </c>
      <c r="F396" s="289">
        <v>43677</v>
      </c>
      <c r="G396" s="290" t="s">
        <v>457</v>
      </c>
      <c r="H396" s="290" t="s">
        <v>1733</v>
      </c>
      <c r="I396" s="291">
        <v>9.2580450899999995</v>
      </c>
      <c r="J396" s="291">
        <v>6</v>
      </c>
      <c r="K396" s="290" t="s">
        <v>438</v>
      </c>
      <c r="L396" s="324">
        <v>114.89</v>
      </c>
      <c r="M396" s="325" t="s">
        <v>1734</v>
      </c>
      <c r="N396" s="325" t="s">
        <v>1735</v>
      </c>
      <c r="O396" s="287"/>
      <c r="P396" s="287"/>
    </row>
    <row r="397" spans="1:16" ht="15">
      <c r="A397" s="247" t="s">
        <v>7402</v>
      </c>
      <c r="B397" s="247" t="s">
        <v>7403</v>
      </c>
      <c r="C397" s="287" t="s">
        <v>1986</v>
      </c>
      <c r="D397" s="305">
        <v>1</v>
      </c>
      <c r="E397" s="287" t="s">
        <v>43</v>
      </c>
      <c r="F397" s="289">
        <v>43677</v>
      </c>
      <c r="G397" s="290" t="s">
        <v>471</v>
      </c>
      <c r="H397" s="290" t="s">
        <v>1042</v>
      </c>
      <c r="I397" s="291">
        <v>278.56</v>
      </c>
      <c r="J397" s="291">
        <v>15</v>
      </c>
      <c r="K397" s="290" t="s">
        <v>438</v>
      </c>
      <c r="L397" s="324">
        <v>278.56</v>
      </c>
      <c r="M397" s="325" t="s">
        <v>1043</v>
      </c>
      <c r="N397" s="325" t="s">
        <v>1044</v>
      </c>
      <c r="O397" s="287"/>
      <c r="P397" s="287"/>
    </row>
    <row r="398" spans="1:16" ht="15">
      <c r="A398" s="247" t="s">
        <v>176</v>
      </c>
      <c r="B398" s="247" t="s">
        <v>1985</v>
      </c>
      <c r="C398" s="287" t="s">
        <v>1988</v>
      </c>
      <c r="D398" s="305">
        <v>2</v>
      </c>
      <c r="E398" s="287" t="s">
        <v>43</v>
      </c>
      <c r="F398" s="289">
        <v>43677</v>
      </c>
      <c r="G398" s="290" t="s">
        <v>471</v>
      </c>
      <c r="H398" s="290" t="s">
        <v>444</v>
      </c>
      <c r="I398" s="291">
        <v>298.86</v>
      </c>
      <c r="J398" s="291">
        <v>18</v>
      </c>
      <c r="K398" s="290" t="s">
        <v>438</v>
      </c>
      <c r="L398" s="324">
        <v>298.86</v>
      </c>
      <c r="M398" s="325" t="s">
        <v>445</v>
      </c>
      <c r="N398" s="325" t="s">
        <v>446</v>
      </c>
      <c r="O398" s="287"/>
      <c r="P398" s="287"/>
    </row>
    <row r="399" spans="1:16" ht="15">
      <c r="A399" s="247" t="s">
        <v>176</v>
      </c>
      <c r="B399" s="247" t="s">
        <v>1987</v>
      </c>
      <c r="C399" s="287" t="s">
        <v>1990</v>
      </c>
      <c r="D399" s="305">
        <v>3</v>
      </c>
      <c r="E399" s="287" t="s">
        <v>43</v>
      </c>
      <c r="F399" s="289">
        <v>43677</v>
      </c>
      <c r="G399" s="290" t="s">
        <v>471</v>
      </c>
      <c r="H399" s="290" t="s">
        <v>1251</v>
      </c>
      <c r="I399" s="291">
        <v>1216.68</v>
      </c>
      <c r="J399" s="291">
        <v>46</v>
      </c>
      <c r="K399" s="290" t="s">
        <v>438</v>
      </c>
      <c r="L399" s="324">
        <v>1216.68</v>
      </c>
      <c r="M399" s="325" t="s">
        <v>1252</v>
      </c>
      <c r="N399" s="325" t="s">
        <v>1253</v>
      </c>
      <c r="O399" s="287"/>
      <c r="P399" s="287"/>
    </row>
    <row r="400" spans="1:16" ht="15">
      <c r="A400" s="247" t="s">
        <v>176</v>
      </c>
      <c r="B400" s="247" t="s">
        <v>1989</v>
      </c>
      <c r="C400" s="287" t="s">
        <v>1992</v>
      </c>
      <c r="D400" s="305">
        <v>4</v>
      </c>
      <c r="E400" s="287" t="s">
        <v>43</v>
      </c>
      <c r="F400" s="289">
        <v>43677</v>
      </c>
      <c r="G400" s="290" t="s">
        <v>471</v>
      </c>
      <c r="H400" s="290" t="s">
        <v>1256</v>
      </c>
      <c r="I400" s="291">
        <v>1218.2</v>
      </c>
      <c r="J400" s="291">
        <v>46</v>
      </c>
      <c r="K400" s="290" t="s">
        <v>438</v>
      </c>
      <c r="L400" s="324">
        <v>1218.2</v>
      </c>
      <c r="M400" s="325" t="s">
        <v>1257</v>
      </c>
      <c r="N400" s="325" t="s">
        <v>1258</v>
      </c>
      <c r="O400" s="287"/>
      <c r="P400" s="287"/>
    </row>
    <row r="401" spans="1:16" ht="15">
      <c r="A401" s="247" t="s">
        <v>176</v>
      </c>
      <c r="B401" s="247" t="s">
        <v>1991</v>
      </c>
      <c r="C401" s="287" t="s">
        <v>1995</v>
      </c>
      <c r="D401" s="305">
        <v>5</v>
      </c>
      <c r="E401" s="287" t="s">
        <v>43</v>
      </c>
      <c r="F401" s="289">
        <v>43677</v>
      </c>
      <c r="G401" s="290" t="s">
        <v>471</v>
      </c>
      <c r="H401" s="290" t="s">
        <v>481</v>
      </c>
      <c r="I401" s="291">
        <v>1866.78</v>
      </c>
      <c r="J401" s="291">
        <v>127</v>
      </c>
      <c r="K401" s="290" t="s">
        <v>438</v>
      </c>
      <c r="L401" s="324">
        <v>1866.78</v>
      </c>
      <c r="M401" s="325" t="s">
        <v>482</v>
      </c>
      <c r="N401" s="325" t="s">
        <v>483</v>
      </c>
      <c r="O401" s="287"/>
      <c r="P401" s="287"/>
    </row>
    <row r="402" spans="1:16" ht="15">
      <c r="A402" s="247" t="s">
        <v>176</v>
      </c>
      <c r="B402" s="247" t="s">
        <v>1996</v>
      </c>
      <c r="C402" s="287" t="s">
        <v>1997</v>
      </c>
      <c r="D402" s="305">
        <v>6</v>
      </c>
      <c r="E402" s="287" t="s">
        <v>43</v>
      </c>
      <c r="F402" s="289">
        <v>43677</v>
      </c>
      <c r="G402" s="290" t="s">
        <v>471</v>
      </c>
      <c r="H402" s="290" t="s">
        <v>1998</v>
      </c>
      <c r="I402" s="291">
        <v>294.61</v>
      </c>
      <c r="J402" s="291">
        <v>29</v>
      </c>
      <c r="K402" s="290" t="s">
        <v>438</v>
      </c>
      <c r="L402" s="324">
        <v>294.61</v>
      </c>
      <c r="M402" s="325" t="s">
        <v>1999</v>
      </c>
      <c r="N402" s="325" t="s">
        <v>2000</v>
      </c>
      <c r="O402" s="287"/>
      <c r="P402" s="287"/>
    </row>
    <row r="403" spans="1:16" ht="15">
      <c r="A403" s="247" t="s">
        <v>176</v>
      </c>
      <c r="B403" s="247" t="s">
        <v>2001</v>
      </c>
      <c r="C403" s="287" t="s">
        <v>2002</v>
      </c>
      <c r="D403" s="305">
        <v>7</v>
      </c>
      <c r="E403" s="287" t="s">
        <v>43</v>
      </c>
      <c r="F403" s="289">
        <v>43677</v>
      </c>
      <c r="G403" s="290" t="s">
        <v>471</v>
      </c>
      <c r="H403" s="290" t="s">
        <v>518</v>
      </c>
      <c r="I403" s="291">
        <v>273.45</v>
      </c>
      <c r="J403" s="291">
        <v>12</v>
      </c>
      <c r="K403" s="290" t="s">
        <v>438</v>
      </c>
      <c r="L403" s="324">
        <v>273.45</v>
      </c>
      <c r="M403" s="325" t="s">
        <v>519</v>
      </c>
      <c r="N403" s="325" t="s">
        <v>520</v>
      </c>
      <c r="O403" s="287"/>
      <c r="P403" s="287"/>
    </row>
    <row r="404" spans="1:16" ht="15">
      <c r="A404" s="247" t="s">
        <v>176</v>
      </c>
      <c r="B404" s="247" t="s">
        <v>2003</v>
      </c>
      <c r="C404" s="287" t="s">
        <v>2004</v>
      </c>
      <c r="D404" s="305">
        <v>8</v>
      </c>
      <c r="E404" s="287" t="s">
        <v>43</v>
      </c>
      <c r="F404" s="289">
        <v>43677</v>
      </c>
      <c r="G404" s="290" t="s">
        <v>471</v>
      </c>
      <c r="H404" s="290" t="s">
        <v>1272</v>
      </c>
      <c r="I404" s="291">
        <v>1123.04</v>
      </c>
      <c r="J404" s="291">
        <v>214</v>
      </c>
      <c r="K404" s="290" t="s">
        <v>438</v>
      </c>
      <c r="L404" s="324">
        <v>1123.04</v>
      </c>
      <c r="M404" s="325" t="s">
        <v>1273</v>
      </c>
      <c r="N404" s="325" t="s">
        <v>1274</v>
      </c>
      <c r="O404" s="287"/>
      <c r="P404" s="287"/>
    </row>
    <row r="405" spans="1:16" ht="15">
      <c r="A405" s="247" t="s">
        <v>176</v>
      </c>
      <c r="B405" s="247" t="s">
        <v>2005</v>
      </c>
      <c r="C405" s="287" t="s">
        <v>2006</v>
      </c>
      <c r="D405" s="305">
        <v>9</v>
      </c>
      <c r="E405" s="287" t="s">
        <v>43</v>
      </c>
      <c r="F405" s="289">
        <v>43677</v>
      </c>
      <c r="G405" s="290" t="s">
        <v>471</v>
      </c>
      <c r="H405" s="290" t="s">
        <v>833</v>
      </c>
      <c r="I405" s="291">
        <v>252.8</v>
      </c>
      <c r="J405" s="291">
        <v>46</v>
      </c>
      <c r="K405" s="290" t="s">
        <v>438</v>
      </c>
      <c r="L405" s="324">
        <v>252.8</v>
      </c>
      <c r="M405" s="325" t="s">
        <v>834</v>
      </c>
      <c r="N405" s="325" t="s">
        <v>835</v>
      </c>
      <c r="O405" s="287"/>
      <c r="P405" s="287"/>
    </row>
    <row r="406" spans="1:16" ht="15">
      <c r="A406" s="247" t="s">
        <v>7404</v>
      </c>
      <c r="B406" s="247" t="s">
        <v>7405</v>
      </c>
      <c r="C406" s="287" t="s">
        <v>2008</v>
      </c>
      <c r="D406" s="305">
        <v>10</v>
      </c>
      <c r="E406" s="287" t="s">
        <v>43</v>
      </c>
      <c r="F406" s="289">
        <v>43677</v>
      </c>
      <c r="G406" s="290" t="s">
        <v>471</v>
      </c>
      <c r="H406" s="290" t="s">
        <v>1282</v>
      </c>
      <c r="I406" s="291">
        <v>237.82</v>
      </c>
      <c r="J406" s="291">
        <v>100</v>
      </c>
      <c r="K406" s="290" t="s">
        <v>438</v>
      </c>
      <c r="L406" s="324">
        <v>237.82</v>
      </c>
      <c r="M406" s="325" t="s">
        <v>1283</v>
      </c>
      <c r="N406" s="325" t="s">
        <v>1284</v>
      </c>
      <c r="O406" s="287"/>
      <c r="P406" s="287"/>
    </row>
    <row r="407" spans="1:16" ht="15">
      <c r="A407" s="247" t="s">
        <v>176</v>
      </c>
      <c r="B407" s="247" t="s">
        <v>2007</v>
      </c>
      <c r="C407" s="287" t="s">
        <v>2010</v>
      </c>
      <c r="D407" s="305">
        <v>11</v>
      </c>
      <c r="E407" s="287" t="s">
        <v>43</v>
      </c>
      <c r="F407" s="289">
        <v>43677</v>
      </c>
      <c r="G407" s="290" t="s">
        <v>471</v>
      </c>
      <c r="H407" s="290" t="s">
        <v>531</v>
      </c>
      <c r="I407" s="291">
        <v>467.68</v>
      </c>
      <c r="J407" s="291">
        <v>100</v>
      </c>
      <c r="K407" s="290" t="s">
        <v>438</v>
      </c>
      <c r="L407" s="324">
        <v>467.68</v>
      </c>
      <c r="M407" s="325" t="s">
        <v>532</v>
      </c>
      <c r="N407" s="325" t="s">
        <v>533</v>
      </c>
      <c r="O407" s="287"/>
      <c r="P407" s="287"/>
    </row>
    <row r="408" spans="1:16" ht="15">
      <c r="A408" s="247" t="s">
        <v>176</v>
      </c>
      <c r="B408" s="247" t="s">
        <v>2009</v>
      </c>
      <c r="C408" s="287" t="s">
        <v>2012</v>
      </c>
      <c r="D408" s="305">
        <v>12</v>
      </c>
      <c r="E408" s="287" t="s">
        <v>43</v>
      </c>
      <c r="F408" s="289">
        <v>43677</v>
      </c>
      <c r="G408" s="290" t="s">
        <v>471</v>
      </c>
      <c r="H408" s="290" t="s">
        <v>537</v>
      </c>
      <c r="I408" s="291">
        <v>341.18</v>
      </c>
      <c r="J408" s="291">
        <v>33</v>
      </c>
      <c r="K408" s="290" t="s">
        <v>438</v>
      </c>
      <c r="L408" s="324">
        <v>341.18</v>
      </c>
      <c r="M408" s="325" t="s">
        <v>538</v>
      </c>
      <c r="N408" s="325" t="s">
        <v>539</v>
      </c>
      <c r="O408" s="287"/>
      <c r="P408" s="287"/>
    </row>
    <row r="409" spans="1:16" ht="15">
      <c r="A409" s="247" t="s">
        <v>176</v>
      </c>
      <c r="B409" s="247" t="s">
        <v>2011</v>
      </c>
      <c r="C409" s="287" t="s">
        <v>2014</v>
      </c>
      <c r="D409" s="305">
        <v>13</v>
      </c>
      <c r="E409" s="287" t="s">
        <v>43</v>
      </c>
      <c r="F409" s="289">
        <v>43677</v>
      </c>
      <c r="G409" s="290" t="s">
        <v>471</v>
      </c>
      <c r="H409" s="290" t="s">
        <v>1287</v>
      </c>
      <c r="I409" s="291">
        <v>1886.61</v>
      </c>
      <c r="J409" s="291">
        <v>18</v>
      </c>
      <c r="K409" s="290" t="s">
        <v>438</v>
      </c>
      <c r="L409" s="324">
        <v>1886.61</v>
      </c>
      <c r="M409" s="325" t="s">
        <v>1288</v>
      </c>
      <c r="N409" s="325" t="s">
        <v>1289</v>
      </c>
      <c r="O409" s="287"/>
      <c r="P409" s="287"/>
    </row>
    <row r="410" spans="1:16" ht="15">
      <c r="A410" s="247" t="s">
        <v>176</v>
      </c>
      <c r="B410" s="247" t="s">
        <v>2013</v>
      </c>
      <c r="C410" s="287" t="s">
        <v>2019</v>
      </c>
      <c r="D410" s="305">
        <v>14</v>
      </c>
      <c r="E410" s="287" t="s">
        <v>43</v>
      </c>
      <c r="F410" s="289">
        <v>43677</v>
      </c>
      <c r="G410" s="290" t="s">
        <v>471</v>
      </c>
      <c r="H410" s="290" t="s">
        <v>2015</v>
      </c>
      <c r="I410" s="291">
        <v>289.99</v>
      </c>
      <c r="J410" s="291">
        <v>16</v>
      </c>
      <c r="K410" s="290" t="s">
        <v>438</v>
      </c>
      <c r="L410" s="324">
        <v>289.99</v>
      </c>
      <c r="M410" s="325" t="s">
        <v>2016</v>
      </c>
      <c r="N410" s="325" t="s">
        <v>2017</v>
      </c>
      <c r="O410" s="287"/>
      <c r="P410" s="287"/>
    </row>
    <row r="411" spans="1:16" ht="15">
      <c r="A411" s="247" t="s">
        <v>176</v>
      </c>
      <c r="B411" s="247" t="s">
        <v>2018</v>
      </c>
      <c r="C411" s="287" t="s">
        <v>2021</v>
      </c>
      <c r="D411" s="305">
        <v>15</v>
      </c>
      <c r="E411" s="287" t="s">
        <v>43</v>
      </c>
      <c r="F411" s="289">
        <v>43677</v>
      </c>
      <c r="G411" s="290" t="s">
        <v>471</v>
      </c>
      <c r="H411" s="290" t="s">
        <v>1079</v>
      </c>
      <c r="I411" s="291">
        <v>385.38</v>
      </c>
      <c r="J411" s="291">
        <v>35</v>
      </c>
      <c r="K411" s="290" t="s">
        <v>438</v>
      </c>
      <c r="L411" s="324">
        <v>385.38</v>
      </c>
      <c r="M411" s="325" t="s">
        <v>1080</v>
      </c>
      <c r="N411" s="325" t="s">
        <v>1081</v>
      </c>
      <c r="O411" s="287"/>
      <c r="P411" s="287"/>
    </row>
    <row r="412" spans="1:16" ht="15">
      <c r="A412" s="247" t="s">
        <v>176</v>
      </c>
      <c r="B412" s="247" t="s">
        <v>2020</v>
      </c>
      <c r="C412" s="287" t="s">
        <v>2023</v>
      </c>
      <c r="D412" s="305">
        <v>16</v>
      </c>
      <c r="E412" s="287" t="s">
        <v>43</v>
      </c>
      <c r="F412" s="289">
        <v>43677</v>
      </c>
      <c r="G412" s="290" t="s">
        <v>471</v>
      </c>
      <c r="H412" s="290" t="s">
        <v>843</v>
      </c>
      <c r="I412" s="291">
        <v>795.53</v>
      </c>
      <c r="J412" s="291">
        <v>100</v>
      </c>
      <c r="K412" s="290" t="s">
        <v>438</v>
      </c>
      <c r="L412" s="324">
        <v>795.53</v>
      </c>
      <c r="M412" s="325" t="s">
        <v>844</v>
      </c>
      <c r="N412" s="325" t="s">
        <v>845</v>
      </c>
      <c r="O412" s="287"/>
      <c r="P412" s="287"/>
    </row>
    <row r="413" spans="1:16" ht="15">
      <c r="A413" s="247" t="s">
        <v>176</v>
      </c>
      <c r="B413" s="247" t="s">
        <v>2022</v>
      </c>
      <c r="C413" s="287" t="s">
        <v>2028</v>
      </c>
      <c r="D413" s="305">
        <v>17</v>
      </c>
      <c r="E413" s="287" t="s">
        <v>43</v>
      </c>
      <c r="F413" s="289">
        <v>43677</v>
      </c>
      <c r="G413" s="290" t="s">
        <v>471</v>
      </c>
      <c r="H413" s="290" t="s">
        <v>2024</v>
      </c>
      <c r="I413" s="291">
        <v>260.44</v>
      </c>
      <c r="J413" s="291">
        <v>3</v>
      </c>
      <c r="K413" s="290" t="s">
        <v>438</v>
      </c>
      <c r="L413" s="324">
        <v>260.44</v>
      </c>
      <c r="M413" s="325" t="s">
        <v>2025</v>
      </c>
      <c r="N413" s="325" t="s">
        <v>2026</v>
      </c>
      <c r="O413" s="287"/>
      <c r="P413" s="287"/>
    </row>
    <row r="414" spans="1:16" ht="15">
      <c r="A414" s="247" t="s">
        <v>176</v>
      </c>
      <c r="B414" s="247" t="s">
        <v>2027</v>
      </c>
      <c r="C414" s="287" t="s">
        <v>2033</v>
      </c>
      <c r="D414" s="305">
        <v>18</v>
      </c>
      <c r="E414" s="287" t="s">
        <v>43</v>
      </c>
      <c r="F414" s="289">
        <v>43677</v>
      </c>
      <c r="G414" s="290" t="s">
        <v>471</v>
      </c>
      <c r="H414" s="290" t="s">
        <v>2029</v>
      </c>
      <c r="I414" s="291">
        <v>337.4</v>
      </c>
      <c r="J414" s="291">
        <v>34</v>
      </c>
      <c r="K414" s="290" t="s">
        <v>438</v>
      </c>
      <c r="L414" s="324">
        <v>337.4</v>
      </c>
      <c r="M414" s="325" t="s">
        <v>2030</v>
      </c>
      <c r="N414" s="325" t="s">
        <v>2031</v>
      </c>
      <c r="O414" s="287"/>
      <c r="P414" s="287"/>
    </row>
    <row r="415" spans="1:16" ht="15">
      <c r="A415" s="247" t="s">
        <v>176</v>
      </c>
      <c r="B415" s="247" t="s">
        <v>2032</v>
      </c>
      <c r="C415" s="287" t="s">
        <v>2038</v>
      </c>
      <c r="D415" s="305">
        <v>19</v>
      </c>
      <c r="E415" s="287" t="s">
        <v>43</v>
      </c>
      <c r="F415" s="289">
        <v>43677</v>
      </c>
      <c r="G415" s="290" t="s">
        <v>471</v>
      </c>
      <c r="H415" s="290" t="s">
        <v>2034</v>
      </c>
      <c r="I415" s="291">
        <v>275.63</v>
      </c>
      <c r="J415" s="291">
        <v>14</v>
      </c>
      <c r="K415" s="290" t="s">
        <v>438</v>
      </c>
      <c r="L415" s="324">
        <v>275.63</v>
      </c>
      <c r="M415" s="325" t="s">
        <v>2035</v>
      </c>
      <c r="N415" s="325" t="s">
        <v>2036</v>
      </c>
      <c r="O415" s="287"/>
      <c r="P415" s="287"/>
    </row>
    <row r="416" spans="1:16" ht="15">
      <c r="A416" s="247" t="s">
        <v>176</v>
      </c>
      <c r="B416" s="247" t="s">
        <v>2037</v>
      </c>
      <c r="C416" s="287" t="s">
        <v>2040</v>
      </c>
      <c r="D416" s="305">
        <v>20</v>
      </c>
      <c r="E416" s="287" t="s">
        <v>43</v>
      </c>
      <c r="F416" s="289">
        <v>43677</v>
      </c>
      <c r="G416" s="290" t="s">
        <v>471</v>
      </c>
      <c r="H416" s="290" t="s">
        <v>895</v>
      </c>
      <c r="I416" s="291">
        <v>502.1</v>
      </c>
      <c r="J416" s="291">
        <v>53</v>
      </c>
      <c r="K416" s="290" t="s">
        <v>438</v>
      </c>
      <c r="L416" s="324">
        <v>502.1</v>
      </c>
      <c r="M416" s="325" t="s">
        <v>896</v>
      </c>
      <c r="N416" s="325" t="s">
        <v>897</v>
      </c>
      <c r="O416" s="287"/>
      <c r="P416" s="287"/>
    </row>
    <row r="417" spans="1:16" ht="15">
      <c r="A417" s="247" t="s">
        <v>176</v>
      </c>
      <c r="B417" s="247" t="s">
        <v>2039</v>
      </c>
      <c r="C417" s="287" t="s">
        <v>2042</v>
      </c>
      <c r="D417" s="305">
        <v>21</v>
      </c>
      <c r="E417" s="287" t="s">
        <v>43</v>
      </c>
      <c r="F417" s="289">
        <v>43677</v>
      </c>
      <c r="G417" s="290" t="s">
        <v>471</v>
      </c>
      <c r="H417" s="290" t="s">
        <v>1107</v>
      </c>
      <c r="I417" s="291">
        <v>302.22000000000003</v>
      </c>
      <c r="J417" s="291">
        <v>64</v>
      </c>
      <c r="K417" s="290" t="s">
        <v>438</v>
      </c>
      <c r="L417" s="324">
        <v>302.22000000000003</v>
      </c>
      <c r="M417" s="325" t="s">
        <v>1108</v>
      </c>
      <c r="N417" s="325" t="s">
        <v>1109</v>
      </c>
      <c r="O417" s="287"/>
      <c r="P417" s="287"/>
    </row>
    <row r="418" spans="1:16" ht="15">
      <c r="A418" s="247" t="s">
        <v>176</v>
      </c>
      <c r="B418" s="247" t="s">
        <v>2041</v>
      </c>
      <c r="C418" s="287" t="s">
        <v>2044</v>
      </c>
      <c r="D418" s="305">
        <v>22</v>
      </c>
      <c r="E418" s="287" t="s">
        <v>43</v>
      </c>
      <c r="F418" s="289">
        <v>43677</v>
      </c>
      <c r="G418" s="290" t="s">
        <v>471</v>
      </c>
      <c r="H418" s="290" t="s">
        <v>1372</v>
      </c>
      <c r="I418" s="291">
        <v>284.17</v>
      </c>
      <c r="J418" s="291">
        <v>7</v>
      </c>
      <c r="K418" s="290" t="s">
        <v>438</v>
      </c>
      <c r="L418" s="324">
        <v>284.17</v>
      </c>
      <c r="M418" s="325" t="s">
        <v>1373</v>
      </c>
      <c r="N418" s="325" t="s">
        <v>1374</v>
      </c>
      <c r="O418" s="287"/>
      <c r="P418" s="287"/>
    </row>
    <row r="419" spans="1:16" ht="15">
      <c r="A419" s="247" t="s">
        <v>176</v>
      </c>
      <c r="B419" s="247" t="s">
        <v>2043</v>
      </c>
      <c r="C419" s="287" t="s">
        <v>2050</v>
      </c>
      <c r="D419" s="305">
        <v>23</v>
      </c>
      <c r="E419" s="287" t="s">
        <v>43</v>
      </c>
      <c r="F419" s="289">
        <v>43677</v>
      </c>
      <c r="G419" s="290" t="s">
        <v>471</v>
      </c>
      <c r="H419" s="290" t="s">
        <v>2045</v>
      </c>
      <c r="I419" s="291">
        <v>291.02999999999997</v>
      </c>
      <c r="J419" s="291">
        <v>22</v>
      </c>
      <c r="K419" s="290" t="s">
        <v>438</v>
      </c>
      <c r="L419" s="324">
        <v>291.02999999999997</v>
      </c>
      <c r="M419" s="325" t="s">
        <v>2046</v>
      </c>
      <c r="N419" s="325" t="s">
        <v>2047</v>
      </c>
      <c r="O419" s="287"/>
      <c r="P419" s="287"/>
    </row>
    <row r="420" spans="1:16" ht="15">
      <c r="A420" s="247" t="s">
        <v>176</v>
      </c>
      <c r="B420" s="247" t="s">
        <v>2054</v>
      </c>
      <c r="C420" s="287" t="s">
        <v>2055</v>
      </c>
      <c r="D420" s="305">
        <v>24</v>
      </c>
      <c r="E420" s="287" t="s">
        <v>43</v>
      </c>
      <c r="F420" s="289">
        <v>43677</v>
      </c>
      <c r="G420" s="290" t="s">
        <v>471</v>
      </c>
      <c r="H420" s="290" t="s">
        <v>2056</v>
      </c>
      <c r="I420" s="291">
        <v>296.75</v>
      </c>
      <c r="J420" s="291">
        <v>56</v>
      </c>
      <c r="K420" s="290" t="s">
        <v>438</v>
      </c>
      <c r="L420" s="324">
        <v>296.75</v>
      </c>
      <c r="M420" s="325" t="s">
        <v>2057</v>
      </c>
      <c r="N420" s="325" t="s">
        <v>2058</v>
      </c>
      <c r="O420" s="287"/>
      <c r="P420" s="287"/>
    </row>
    <row r="421" spans="1:16" ht="15">
      <c r="A421" s="247" t="s">
        <v>176</v>
      </c>
      <c r="B421" s="247" t="s">
        <v>2059</v>
      </c>
      <c r="C421" s="287" t="s">
        <v>2060</v>
      </c>
      <c r="D421" s="305">
        <v>25</v>
      </c>
      <c r="E421" s="287" t="s">
        <v>43</v>
      </c>
      <c r="F421" s="289">
        <v>43677</v>
      </c>
      <c r="G421" s="290" t="s">
        <v>471</v>
      </c>
      <c r="H421" s="290" t="s">
        <v>1136</v>
      </c>
      <c r="I421" s="291">
        <v>282.05</v>
      </c>
      <c r="J421" s="291">
        <v>7</v>
      </c>
      <c r="K421" s="290" t="s">
        <v>438</v>
      </c>
      <c r="L421" s="324">
        <v>282.05</v>
      </c>
      <c r="M421" s="325" t="s">
        <v>1137</v>
      </c>
      <c r="N421" s="325" t="s">
        <v>1138</v>
      </c>
      <c r="O421" s="287"/>
      <c r="P421" s="287"/>
    </row>
    <row r="422" spans="1:16" ht="15">
      <c r="A422" s="247" t="s">
        <v>176</v>
      </c>
      <c r="B422" s="247" t="s">
        <v>2061</v>
      </c>
      <c r="C422" s="287" t="s">
        <v>2062</v>
      </c>
      <c r="D422" s="305">
        <v>26</v>
      </c>
      <c r="E422" s="287" t="s">
        <v>43</v>
      </c>
      <c r="F422" s="289">
        <v>43677</v>
      </c>
      <c r="G422" s="290" t="s">
        <v>471</v>
      </c>
      <c r="H422" s="290" t="s">
        <v>625</v>
      </c>
      <c r="I422" s="291">
        <v>299.38</v>
      </c>
      <c r="J422" s="291">
        <v>24</v>
      </c>
      <c r="K422" s="290" t="s">
        <v>438</v>
      </c>
      <c r="L422" s="324">
        <v>299.38</v>
      </c>
      <c r="M422" s="325" t="s">
        <v>626</v>
      </c>
      <c r="N422" s="325" t="s">
        <v>627</v>
      </c>
      <c r="O422" s="287"/>
      <c r="P422" s="287"/>
    </row>
    <row r="423" spans="1:16" ht="15">
      <c r="A423" s="247" t="s">
        <v>176</v>
      </c>
      <c r="B423" s="247" t="s">
        <v>2063</v>
      </c>
      <c r="C423" s="287" t="s">
        <v>2064</v>
      </c>
      <c r="D423" s="305">
        <v>27</v>
      </c>
      <c r="E423" s="287" t="s">
        <v>43</v>
      </c>
      <c r="F423" s="289">
        <v>43677</v>
      </c>
      <c r="G423" s="290" t="s">
        <v>471</v>
      </c>
      <c r="H423" s="290" t="s">
        <v>1143</v>
      </c>
      <c r="I423" s="291">
        <v>277.31</v>
      </c>
      <c r="J423" s="291">
        <v>12</v>
      </c>
      <c r="K423" s="290" t="s">
        <v>438</v>
      </c>
      <c r="L423" s="324">
        <v>277.31</v>
      </c>
      <c r="M423" s="325" t="s">
        <v>1144</v>
      </c>
      <c r="N423" s="325" t="s">
        <v>1145</v>
      </c>
      <c r="O423" s="287"/>
      <c r="P423" s="287"/>
    </row>
    <row r="424" spans="1:16" ht="15">
      <c r="A424" s="247" t="s">
        <v>176</v>
      </c>
      <c r="B424" s="247" t="s">
        <v>2065</v>
      </c>
      <c r="C424" s="287" t="s">
        <v>2066</v>
      </c>
      <c r="D424" s="305">
        <v>28</v>
      </c>
      <c r="E424" s="287" t="s">
        <v>43</v>
      </c>
      <c r="F424" s="289">
        <v>43677</v>
      </c>
      <c r="G424" s="290" t="s">
        <v>471</v>
      </c>
      <c r="H424" s="290" t="s">
        <v>638</v>
      </c>
      <c r="I424" s="291">
        <v>519.51</v>
      </c>
      <c r="J424" s="291">
        <v>134</v>
      </c>
      <c r="K424" s="290" t="s">
        <v>438</v>
      </c>
      <c r="L424" s="324">
        <v>519.51</v>
      </c>
      <c r="M424" s="325" t="s">
        <v>639</v>
      </c>
      <c r="N424" s="325" t="s">
        <v>640</v>
      </c>
      <c r="O424" s="287"/>
      <c r="P424" s="287"/>
    </row>
    <row r="425" spans="1:16" ht="15">
      <c r="A425" s="247" t="s">
        <v>176</v>
      </c>
      <c r="B425" s="247" t="s">
        <v>2067</v>
      </c>
      <c r="C425" s="287" t="s">
        <v>2068</v>
      </c>
      <c r="D425" s="305">
        <v>29</v>
      </c>
      <c r="E425" s="287" t="s">
        <v>43</v>
      </c>
      <c r="F425" s="289">
        <v>43677</v>
      </c>
      <c r="G425" s="290" t="s">
        <v>471</v>
      </c>
      <c r="H425" s="290" t="s">
        <v>1638</v>
      </c>
      <c r="I425" s="291">
        <v>362.17</v>
      </c>
      <c r="J425" s="291">
        <v>73</v>
      </c>
      <c r="K425" s="290" t="s">
        <v>438</v>
      </c>
      <c r="L425" s="324">
        <v>362.17</v>
      </c>
      <c r="M425" s="325" t="s">
        <v>1639</v>
      </c>
      <c r="N425" s="325" t="s">
        <v>1640</v>
      </c>
      <c r="O425" s="287"/>
      <c r="P425" s="287"/>
    </row>
    <row r="426" spans="1:16" ht="15">
      <c r="A426" s="247" t="s">
        <v>176</v>
      </c>
      <c r="B426" s="247" t="s">
        <v>2072</v>
      </c>
      <c r="C426" s="287" t="s">
        <v>2071</v>
      </c>
      <c r="D426" s="305">
        <v>30</v>
      </c>
      <c r="E426" s="287" t="s">
        <v>43</v>
      </c>
      <c r="F426" s="289">
        <v>43677</v>
      </c>
      <c r="G426" s="290" t="s">
        <v>471</v>
      </c>
      <c r="H426" s="290" t="s">
        <v>1155</v>
      </c>
      <c r="I426" s="291">
        <v>337.04</v>
      </c>
      <c r="J426" s="291">
        <v>1</v>
      </c>
      <c r="K426" s="290" t="s">
        <v>438</v>
      </c>
      <c r="L426" s="324">
        <v>337.04</v>
      </c>
      <c r="M426" s="325" t="s">
        <v>1156</v>
      </c>
      <c r="N426" s="325" t="s">
        <v>1157</v>
      </c>
      <c r="O426" s="287"/>
      <c r="P426" s="287"/>
    </row>
    <row r="427" spans="1:16" ht="15">
      <c r="A427" s="247" t="s">
        <v>176</v>
      </c>
      <c r="B427" s="247" t="s">
        <v>2074</v>
      </c>
      <c r="C427" s="287" t="s">
        <v>2073</v>
      </c>
      <c r="D427" s="305">
        <v>31</v>
      </c>
      <c r="E427" s="287" t="s">
        <v>43</v>
      </c>
      <c r="F427" s="289">
        <v>43677</v>
      </c>
      <c r="G427" s="290" t="s">
        <v>471</v>
      </c>
      <c r="H427" s="290" t="s">
        <v>2076</v>
      </c>
      <c r="I427" s="291">
        <v>247.75</v>
      </c>
      <c r="J427" s="291">
        <v>2</v>
      </c>
      <c r="K427" s="290" t="s">
        <v>438</v>
      </c>
      <c r="L427" s="324">
        <v>247.75</v>
      </c>
      <c r="M427" s="325" t="s">
        <v>2077</v>
      </c>
      <c r="N427" s="325" t="s">
        <v>2078</v>
      </c>
      <c r="O427" s="287"/>
      <c r="P427" s="287"/>
    </row>
    <row r="428" spans="1:16" ht="15">
      <c r="A428" s="247" t="s">
        <v>176</v>
      </c>
      <c r="B428" s="247" t="s">
        <v>2079</v>
      </c>
      <c r="C428" s="287" t="s">
        <v>2075</v>
      </c>
      <c r="D428" s="305">
        <v>32</v>
      </c>
      <c r="E428" s="287" t="s">
        <v>43</v>
      </c>
      <c r="F428" s="289">
        <v>43677</v>
      </c>
      <c r="G428" s="290" t="s">
        <v>471</v>
      </c>
      <c r="H428" s="290" t="s">
        <v>1652</v>
      </c>
      <c r="I428" s="291">
        <v>272.27</v>
      </c>
      <c r="J428" s="291">
        <v>8</v>
      </c>
      <c r="K428" s="290" t="s">
        <v>438</v>
      </c>
      <c r="L428" s="324">
        <v>272.27</v>
      </c>
      <c r="M428" s="325" t="s">
        <v>1653</v>
      </c>
      <c r="N428" s="325" t="s">
        <v>1654</v>
      </c>
      <c r="O428" s="287"/>
      <c r="P428" s="287"/>
    </row>
    <row r="429" spans="1:16" ht="15">
      <c r="A429" s="247" t="s">
        <v>176</v>
      </c>
      <c r="B429" s="247" t="s">
        <v>2081</v>
      </c>
      <c r="C429" s="287" t="s">
        <v>2080</v>
      </c>
      <c r="D429" s="305">
        <v>33</v>
      </c>
      <c r="E429" s="287" t="s">
        <v>43</v>
      </c>
      <c r="F429" s="289">
        <v>43677</v>
      </c>
      <c r="G429" s="290" t="s">
        <v>471</v>
      </c>
      <c r="H429" s="290" t="s">
        <v>656</v>
      </c>
      <c r="I429" s="291">
        <v>756.75</v>
      </c>
      <c r="J429" s="291">
        <v>35</v>
      </c>
      <c r="K429" s="290" t="s">
        <v>438</v>
      </c>
      <c r="L429" s="324">
        <v>756.75</v>
      </c>
      <c r="M429" s="325" t="s">
        <v>411</v>
      </c>
      <c r="N429" s="325" t="s">
        <v>657</v>
      </c>
      <c r="O429" s="287"/>
      <c r="P429" s="287"/>
    </row>
    <row r="430" spans="1:16" ht="15">
      <c r="A430" s="247" t="s">
        <v>176</v>
      </c>
      <c r="B430" s="247" t="s">
        <v>2083</v>
      </c>
      <c r="C430" s="287" t="s">
        <v>2082</v>
      </c>
      <c r="D430" s="305">
        <v>34</v>
      </c>
      <c r="E430" s="287" t="s">
        <v>43</v>
      </c>
      <c r="F430" s="289">
        <v>43677</v>
      </c>
      <c r="G430" s="290" t="s">
        <v>471</v>
      </c>
      <c r="H430" s="290" t="s">
        <v>956</v>
      </c>
      <c r="I430" s="291">
        <v>322.99</v>
      </c>
      <c r="J430" s="291">
        <v>19</v>
      </c>
      <c r="K430" s="290" t="s">
        <v>438</v>
      </c>
      <c r="L430" s="324">
        <v>322.99</v>
      </c>
      <c r="M430" s="325" t="s">
        <v>957</v>
      </c>
      <c r="N430" s="325" t="s">
        <v>958</v>
      </c>
      <c r="O430" s="287"/>
      <c r="P430" s="287"/>
    </row>
    <row r="431" spans="1:16" ht="15">
      <c r="A431" s="247" t="s">
        <v>176</v>
      </c>
      <c r="B431" s="247" t="s">
        <v>2085</v>
      </c>
      <c r="C431" s="287" t="s">
        <v>2084</v>
      </c>
      <c r="D431" s="305">
        <v>35</v>
      </c>
      <c r="E431" s="287" t="s">
        <v>43</v>
      </c>
      <c r="F431" s="289">
        <v>43677</v>
      </c>
      <c r="G431" s="290" t="s">
        <v>471</v>
      </c>
      <c r="H431" s="290" t="s">
        <v>2087</v>
      </c>
      <c r="I431" s="291">
        <v>345.57</v>
      </c>
      <c r="J431" s="291">
        <v>56</v>
      </c>
      <c r="K431" s="290" t="s">
        <v>438</v>
      </c>
      <c r="L431" s="324">
        <v>345.57</v>
      </c>
      <c r="M431" s="325" t="s">
        <v>2088</v>
      </c>
      <c r="N431" s="325" t="s">
        <v>2089</v>
      </c>
      <c r="O431" s="287"/>
      <c r="P431" s="287"/>
    </row>
    <row r="432" spans="1:16" ht="15">
      <c r="A432" s="247" t="s">
        <v>176</v>
      </c>
      <c r="B432" s="247" t="s">
        <v>2090</v>
      </c>
      <c r="C432" s="287" t="s">
        <v>2086</v>
      </c>
      <c r="D432" s="305">
        <v>36</v>
      </c>
      <c r="E432" s="287" t="s">
        <v>43</v>
      </c>
      <c r="F432" s="289">
        <v>43677</v>
      </c>
      <c r="G432" s="290" t="s">
        <v>471</v>
      </c>
      <c r="H432" s="290" t="s">
        <v>1440</v>
      </c>
      <c r="I432" s="291">
        <v>380.76</v>
      </c>
      <c r="J432" s="291">
        <v>76</v>
      </c>
      <c r="K432" s="290" t="s">
        <v>438</v>
      </c>
      <c r="L432" s="324">
        <v>380.76</v>
      </c>
      <c r="M432" s="325" t="s">
        <v>1441</v>
      </c>
      <c r="N432" s="325" t="s">
        <v>1442</v>
      </c>
      <c r="O432" s="287"/>
      <c r="P432" s="287"/>
    </row>
    <row r="433" spans="1:16" ht="15">
      <c r="A433" s="247" t="s">
        <v>176</v>
      </c>
      <c r="B433" s="247" t="s">
        <v>2092</v>
      </c>
      <c r="C433" s="287" t="s">
        <v>2091</v>
      </c>
      <c r="D433" s="305">
        <v>37</v>
      </c>
      <c r="E433" s="287" t="s">
        <v>43</v>
      </c>
      <c r="F433" s="289">
        <v>43677</v>
      </c>
      <c r="G433" s="290" t="s">
        <v>471</v>
      </c>
      <c r="H433" s="290" t="s">
        <v>1956</v>
      </c>
      <c r="I433" s="291">
        <v>242.76</v>
      </c>
      <c r="J433" s="291">
        <v>10</v>
      </c>
      <c r="K433" s="290" t="s">
        <v>438</v>
      </c>
      <c r="L433" s="324">
        <v>242.76</v>
      </c>
      <c r="M433" s="325" t="s">
        <v>1957</v>
      </c>
      <c r="N433" s="325" t="s">
        <v>1958</v>
      </c>
      <c r="O433" s="287"/>
      <c r="P433" s="287"/>
    </row>
    <row r="434" spans="1:16" ht="15">
      <c r="A434" s="247" t="s">
        <v>176</v>
      </c>
      <c r="B434" s="247" t="s">
        <v>2094</v>
      </c>
      <c r="C434" s="287" t="s">
        <v>2093</v>
      </c>
      <c r="D434" s="305">
        <v>38</v>
      </c>
      <c r="E434" s="287" t="s">
        <v>43</v>
      </c>
      <c r="F434" s="289">
        <v>43677</v>
      </c>
      <c r="G434" s="290" t="s">
        <v>471</v>
      </c>
      <c r="H434" s="290" t="s">
        <v>1455</v>
      </c>
      <c r="I434" s="291">
        <v>304.76</v>
      </c>
      <c r="J434" s="291">
        <v>75</v>
      </c>
      <c r="K434" s="290" t="s">
        <v>438</v>
      </c>
      <c r="L434" s="324">
        <v>304.76</v>
      </c>
      <c r="M434" s="325" t="s">
        <v>1456</v>
      </c>
      <c r="N434" s="325" t="s">
        <v>1457</v>
      </c>
      <c r="O434" s="287"/>
      <c r="P434" s="287"/>
    </row>
    <row r="435" spans="1:16" ht="15">
      <c r="A435" s="247" t="s">
        <v>176</v>
      </c>
      <c r="B435" s="247" t="s">
        <v>2096</v>
      </c>
      <c r="C435" s="287" t="s">
        <v>2095</v>
      </c>
      <c r="D435" s="305">
        <v>39</v>
      </c>
      <c r="E435" s="287" t="s">
        <v>43</v>
      </c>
      <c r="F435" s="289">
        <v>43677</v>
      </c>
      <c r="G435" s="290" t="s">
        <v>471</v>
      </c>
      <c r="H435" s="290" t="s">
        <v>2098</v>
      </c>
      <c r="I435" s="291">
        <v>363.65</v>
      </c>
      <c r="J435" s="291">
        <v>89</v>
      </c>
      <c r="K435" s="290" t="s">
        <v>438</v>
      </c>
      <c r="L435" s="324">
        <v>363.65</v>
      </c>
      <c r="M435" s="325" t="s">
        <v>2099</v>
      </c>
      <c r="N435" s="325" t="s">
        <v>2100</v>
      </c>
      <c r="O435" s="287"/>
      <c r="P435" s="287"/>
    </row>
    <row r="436" spans="1:16" ht="15">
      <c r="A436" s="247" t="s">
        <v>176</v>
      </c>
      <c r="B436" s="247" t="s">
        <v>2101</v>
      </c>
      <c r="C436" s="287" t="s">
        <v>2097</v>
      </c>
      <c r="D436" s="305">
        <v>40</v>
      </c>
      <c r="E436" s="287" t="s">
        <v>43</v>
      </c>
      <c r="F436" s="289">
        <v>43677</v>
      </c>
      <c r="G436" s="290" t="s">
        <v>471</v>
      </c>
      <c r="H436" s="290" t="s">
        <v>1830</v>
      </c>
      <c r="I436" s="291">
        <v>244.95</v>
      </c>
      <c r="J436" s="291">
        <v>5</v>
      </c>
      <c r="K436" s="290" t="s">
        <v>438</v>
      </c>
      <c r="L436" s="324">
        <v>244.95</v>
      </c>
      <c r="M436" s="325" t="s">
        <v>1831</v>
      </c>
      <c r="N436" s="325" t="s">
        <v>1832</v>
      </c>
      <c r="O436" s="287"/>
      <c r="P436" s="287"/>
    </row>
    <row r="437" spans="1:16" ht="15">
      <c r="A437" s="247" t="s">
        <v>176</v>
      </c>
      <c r="B437" s="247" t="s">
        <v>2103</v>
      </c>
      <c r="C437" s="287" t="s">
        <v>2102</v>
      </c>
      <c r="D437" s="305">
        <v>41</v>
      </c>
      <c r="E437" s="287" t="s">
        <v>43</v>
      </c>
      <c r="F437" s="289">
        <v>43677</v>
      </c>
      <c r="G437" s="290" t="s">
        <v>471</v>
      </c>
      <c r="H437" s="290" t="s">
        <v>986</v>
      </c>
      <c r="I437" s="291">
        <v>245.41</v>
      </c>
      <c r="J437" s="291">
        <v>1</v>
      </c>
      <c r="K437" s="290" t="s">
        <v>438</v>
      </c>
      <c r="L437" s="324">
        <v>245.41</v>
      </c>
      <c r="M437" s="325" t="s">
        <v>987</v>
      </c>
      <c r="N437" s="325" t="s">
        <v>988</v>
      </c>
      <c r="O437" s="287"/>
      <c r="P437" s="287"/>
    </row>
    <row r="438" spans="1:16" ht="15">
      <c r="A438" s="247" t="s">
        <v>7406</v>
      </c>
      <c r="B438" s="247" t="s">
        <v>7407</v>
      </c>
      <c r="C438" s="287" t="s">
        <v>2104</v>
      </c>
      <c r="D438" s="305">
        <v>42</v>
      </c>
      <c r="E438" s="287" t="s">
        <v>43</v>
      </c>
      <c r="F438" s="289">
        <v>43677</v>
      </c>
      <c r="G438" s="290" t="s">
        <v>471</v>
      </c>
      <c r="H438" s="290" t="s">
        <v>712</v>
      </c>
      <c r="I438" s="291">
        <v>231.97</v>
      </c>
      <c r="J438" s="291">
        <v>1</v>
      </c>
      <c r="K438" s="290" t="s">
        <v>438</v>
      </c>
      <c r="L438" s="324">
        <v>231.97</v>
      </c>
      <c r="M438" s="325" t="s">
        <v>713</v>
      </c>
      <c r="N438" s="325" t="s">
        <v>714</v>
      </c>
      <c r="O438" s="287"/>
      <c r="P438" s="287"/>
    </row>
    <row r="439" spans="1:16" ht="15">
      <c r="A439" s="247" t="s">
        <v>176</v>
      </c>
      <c r="B439" s="247" t="s">
        <v>2105</v>
      </c>
      <c r="C439" s="287" t="s">
        <v>2106</v>
      </c>
      <c r="D439" s="305">
        <v>43</v>
      </c>
      <c r="E439" s="287" t="s">
        <v>43</v>
      </c>
      <c r="F439" s="289">
        <v>43677</v>
      </c>
      <c r="G439" s="290" t="s">
        <v>471</v>
      </c>
      <c r="H439" s="290" t="s">
        <v>1690</v>
      </c>
      <c r="I439" s="291">
        <v>513.04</v>
      </c>
      <c r="J439" s="291">
        <v>92</v>
      </c>
      <c r="K439" s="290" t="s">
        <v>438</v>
      </c>
      <c r="L439" s="324">
        <v>513.04</v>
      </c>
      <c r="M439" s="325" t="s">
        <v>1691</v>
      </c>
      <c r="N439" s="325" t="s">
        <v>1692</v>
      </c>
      <c r="O439" s="287"/>
      <c r="P439" s="287"/>
    </row>
    <row r="440" spans="1:16" ht="15">
      <c r="A440" s="247" t="s">
        <v>176</v>
      </c>
      <c r="B440" s="247" t="s">
        <v>2107</v>
      </c>
      <c r="C440" s="287" t="s">
        <v>2108</v>
      </c>
      <c r="D440" s="305">
        <v>44</v>
      </c>
      <c r="E440" s="287" t="s">
        <v>43</v>
      </c>
      <c r="F440" s="289">
        <v>43677</v>
      </c>
      <c r="G440" s="290" t="s">
        <v>471</v>
      </c>
      <c r="H440" s="290" t="s">
        <v>1841</v>
      </c>
      <c r="I440" s="291">
        <v>339.74</v>
      </c>
      <c r="J440" s="291">
        <v>7</v>
      </c>
      <c r="K440" s="290" t="s">
        <v>438</v>
      </c>
      <c r="L440" s="324">
        <v>339.74</v>
      </c>
      <c r="M440" s="325" t="s">
        <v>1842</v>
      </c>
      <c r="N440" s="325" t="s">
        <v>1843</v>
      </c>
      <c r="O440" s="287"/>
      <c r="P440" s="287"/>
    </row>
    <row r="441" spans="1:16" ht="15">
      <c r="A441" s="247" t="s">
        <v>176</v>
      </c>
      <c r="B441" s="247" t="s">
        <v>2109</v>
      </c>
      <c r="C441" s="287" t="s">
        <v>2110</v>
      </c>
      <c r="D441" s="305">
        <v>45</v>
      </c>
      <c r="E441" s="287" t="s">
        <v>43</v>
      </c>
      <c r="F441" s="289">
        <v>43677</v>
      </c>
      <c r="G441" s="290" t="s">
        <v>471</v>
      </c>
      <c r="H441" s="290" t="s">
        <v>2111</v>
      </c>
      <c r="I441" s="291">
        <v>277.68</v>
      </c>
      <c r="J441" s="291">
        <v>19</v>
      </c>
      <c r="K441" s="290" t="s">
        <v>438</v>
      </c>
      <c r="L441" s="324">
        <v>277.68</v>
      </c>
      <c r="M441" s="325" t="s">
        <v>2112</v>
      </c>
      <c r="N441" s="325" t="s">
        <v>2113</v>
      </c>
      <c r="O441" s="287"/>
      <c r="P441" s="287"/>
    </row>
    <row r="442" spans="1:16" ht="15">
      <c r="A442" s="247" t="s">
        <v>176</v>
      </c>
      <c r="B442" s="247" t="s">
        <v>2114</v>
      </c>
      <c r="C442" s="287" t="s">
        <v>2115</v>
      </c>
      <c r="D442" s="305">
        <v>46</v>
      </c>
      <c r="E442" s="287" t="s">
        <v>43</v>
      </c>
      <c r="F442" s="289">
        <v>43677</v>
      </c>
      <c r="G442" s="290" t="s">
        <v>471</v>
      </c>
      <c r="H442" s="290" t="s">
        <v>1484</v>
      </c>
      <c r="I442" s="291">
        <v>485.44</v>
      </c>
      <c r="J442" s="291">
        <v>38</v>
      </c>
      <c r="K442" s="290" t="s">
        <v>438</v>
      </c>
      <c r="L442" s="324">
        <v>485.44</v>
      </c>
      <c r="M442" s="325" t="s">
        <v>1485</v>
      </c>
      <c r="N442" s="325" t="s">
        <v>1486</v>
      </c>
      <c r="O442" s="287"/>
      <c r="P442" s="287"/>
    </row>
    <row r="443" spans="1:16" ht="15">
      <c r="A443" s="247" t="s">
        <v>176</v>
      </c>
      <c r="B443" s="247" t="s">
        <v>2116</v>
      </c>
      <c r="C443" s="287" t="s">
        <v>2117</v>
      </c>
      <c r="D443" s="305">
        <v>47</v>
      </c>
      <c r="E443" s="287" t="s">
        <v>43</v>
      </c>
      <c r="F443" s="289">
        <v>43677</v>
      </c>
      <c r="G443" s="290" t="s">
        <v>471</v>
      </c>
      <c r="H443" s="290" t="s">
        <v>1499</v>
      </c>
      <c r="I443" s="291">
        <v>349.25</v>
      </c>
      <c r="J443" s="291">
        <v>40</v>
      </c>
      <c r="K443" s="290" t="s">
        <v>438</v>
      </c>
      <c r="L443" s="324">
        <v>349.25</v>
      </c>
      <c r="M443" s="325" t="s">
        <v>1500</v>
      </c>
      <c r="N443" s="325" t="s">
        <v>1501</v>
      </c>
      <c r="O443" s="287"/>
      <c r="P443" s="287"/>
    </row>
    <row r="444" spans="1:16" ht="15">
      <c r="A444" s="247" t="s">
        <v>176</v>
      </c>
      <c r="B444" s="247" t="s">
        <v>2118</v>
      </c>
      <c r="C444" s="287" t="s">
        <v>2119</v>
      </c>
      <c r="D444" s="305">
        <v>48</v>
      </c>
      <c r="E444" s="287" t="s">
        <v>43</v>
      </c>
      <c r="F444" s="289">
        <v>43677</v>
      </c>
      <c r="G444" s="290" t="s">
        <v>471</v>
      </c>
      <c r="H444" s="290" t="s">
        <v>2120</v>
      </c>
      <c r="I444" s="291">
        <v>249.01</v>
      </c>
      <c r="J444" s="291">
        <v>28</v>
      </c>
      <c r="K444" s="290" t="s">
        <v>438</v>
      </c>
      <c r="L444" s="324">
        <v>249.01</v>
      </c>
      <c r="M444" s="325" t="s">
        <v>2121</v>
      </c>
      <c r="N444" s="325" t="s">
        <v>2122</v>
      </c>
      <c r="O444" s="287"/>
      <c r="P444" s="287"/>
    </row>
    <row r="445" spans="1:16" ht="15">
      <c r="A445" s="247" t="s">
        <v>176</v>
      </c>
      <c r="B445" s="247" t="s">
        <v>2123</v>
      </c>
      <c r="C445" s="287" t="s">
        <v>2124</v>
      </c>
      <c r="D445" s="305">
        <v>49</v>
      </c>
      <c r="E445" s="287" t="s">
        <v>43</v>
      </c>
      <c r="F445" s="289">
        <v>43677</v>
      </c>
      <c r="G445" s="290" t="s">
        <v>471</v>
      </c>
      <c r="H445" s="290" t="s">
        <v>1535</v>
      </c>
      <c r="I445" s="291">
        <v>287.25</v>
      </c>
      <c r="J445" s="291">
        <v>11</v>
      </c>
      <c r="K445" s="290" t="s">
        <v>438</v>
      </c>
      <c r="L445" s="324">
        <v>287.25</v>
      </c>
      <c r="M445" s="325" t="s">
        <v>1536</v>
      </c>
      <c r="N445" s="325" t="s">
        <v>1537</v>
      </c>
      <c r="O445" s="287"/>
      <c r="P445" s="287"/>
    </row>
    <row r="446" spans="1:16" ht="15">
      <c r="A446" s="247" t="s">
        <v>176</v>
      </c>
      <c r="B446" s="247" t="s">
        <v>2125</v>
      </c>
      <c r="C446" s="287" t="s">
        <v>2126</v>
      </c>
      <c r="D446" s="305">
        <v>50</v>
      </c>
      <c r="E446" s="287" t="s">
        <v>43</v>
      </c>
      <c r="F446" s="289">
        <v>43677</v>
      </c>
      <c r="G446" s="290" t="s">
        <v>471</v>
      </c>
      <c r="H446" s="290" t="s">
        <v>2127</v>
      </c>
      <c r="I446" s="291">
        <v>246.64</v>
      </c>
      <c r="J446" s="291">
        <v>26</v>
      </c>
      <c r="K446" s="290" t="s">
        <v>438</v>
      </c>
      <c r="L446" s="324">
        <v>246.64</v>
      </c>
      <c r="M446" s="325" t="s">
        <v>2128</v>
      </c>
      <c r="N446" s="325" t="s">
        <v>2129</v>
      </c>
      <c r="O446" s="287"/>
      <c r="P446" s="287"/>
    </row>
    <row r="447" spans="1:16" ht="15">
      <c r="A447" s="247" t="s">
        <v>176</v>
      </c>
      <c r="B447" s="247" t="s">
        <v>2130</v>
      </c>
      <c r="C447" s="287" t="s">
        <v>2131</v>
      </c>
      <c r="D447" s="305">
        <v>1</v>
      </c>
      <c r="E447" s="287" t="s">
        <v>29</v>
      </c>
      <c r="F447" s="289">
        <v>43677</v>
      </c>
      <c r="G447" s="290" t="s">
        <v>527</v>
      </c>
      <c r="H447" s="290" t="s">
        <v>1042</v>
      </c>
      <c r="I447" s="291">
        <v>50.743074049999997</v>
      </c>
      <c r="J447" s="291">
        <v>15</v>
      </c>
      <c r="K447" s="290" t="s">
        <v>438</v>
      </c>
      <c r="L447" s="324">
        <v>278.56</v>
      </c>
      <c r="M447" s="325" t="s">
        <v>1043</v>
      </c>
      <c r="N447" s="325" t="s">
        <v>1044</v>
      </c>
      <c r="O447" s="287"/>
      <c r="P447" s="287"/>
    </row>
    <row r="448" spans="1:16" ht="15">
      <c r="A448" s="247" t="s">
        <v>176</v>
      </c>
      <c r="B448" s="247" t="s">
        <v>2132</v>
      </c>
      <c r="C448" s="287" t="s">
        <v>2133</v>
      </c>
      <c r="D448" s="305">
        <v>2</v>
      </c>
      <c r="E448" s="287" t="s">
        <v>29</v>
      </c>
      <c r="F448" s="289">
        <v>43677</v>
      </c>
      <c r="G448" s="290" t="s">
        <v>527</v>
      </c>
      <c r="H448" s="290" t="s">
        <v>444</v>
      </c>
      <c r="I448" s="291">
        <v>43.348439829999997</v>
      </c>
      <c r="J448" s="291">
        <v>77</v>
      </c>
      <c r="K448" s="290" t="s">
        <v>438</v>
      </c>
      <c r="L448" s="324">
        <v>298.86</v>
      </c>
      <c r="M448" s="325" t="s">
        <v>445</v>
      </c>
      <c r="N448" s="325" t="s">
        <v>446</v>
      </c>
      <c r="O448" s="287"/>
      <c r="P448" s="287"/>
    </row>
    <row r="449" spans="1:16" ht="15">
      <c r="A449" s="247" t="s">
        <v>176</v>
      </c>
      <c r="B449" s="247" t="s">
        <v>2134</v>
      </c>
      <c r="C449" s="287" t="s">
        <v>2135</v>
      </c>
      <c r="D449" s="305">
        <v>3</v>
      </c>
      <c r="E449" s="287" t="s">
        <v>29</v>
      </c>
      <c r="F449" s="289">
        <v>43677</v>
      </c>
      <c r="G449" s="290" t="s">
        <v>527</v>
      </c>
      <c r="H449" s="290" t="s">
        <v>453</v>
      </c>
      <c r="I449" s="291">
        <v>62.843916350000001</v>
      </c>
      <c r="J449" s="291">
        <v>29</v>
      </c>
      <c r="K449" s="290" t="s">
        <v>438</v>
      </c>
      <c r="L449" s="324">
        <v>30.45</v>
      </c>
      <c r="M449" s="325" t="s">
        <v>454</v>
      </c>
      <c r="N449" s="325" t="s">
        <v>455</v>
      </c>
      <c r="O449" s="287"/>
      <c r="P449" s="287"/>
    </row>
    <row r="450" spans="1:16" ht="15">
      <c r="A450" s="247" t="s">
        <v>176</v>
      </c>
      <c r="B450" s="247" t="s">
        <v>2136</v>
      </c>
      <c r="C450" s="287" t="s">
        <v>2137</v>
      </c>
      <c r="D450" s="305">
        <v>4</v>
      </c>
      <c r="E450" s="287" t="s">
        <v>29</v>
      </c>
      <c r="F450" s="289">
        <v>43677</v>
      </c>
      <c r="G450" s="290" t="s">
        <v>527</v>
      </c>
      <c r="H450" s="290" t="s">
        <v>474</v>
      </c>
      <c r="I450" s="291">
        <v>29.111740090000001</v>
      </c>
      <c r="J450" s="291">
        <v>26</v>
      </c>
      <c r="K450" s="290" t="s">
        <v>438</v>
      </c>
      <c r="L450" s="324">
        <v>209.08</v>
      </c>
      <c r="M450" s="325" t="s">
        <v>475</v>
      </c>
      <c r="N450" s="325" t="s">
        <v>476</v>
      </c>
      <c r="O450" s="287"/>
      <c r="P450" s="287"/>
    </row>
    <row r="451" spans="1:16" ht="15">
      <c r="A451" s="247" t="s">
        <v>176</v>
      </c>
      <c r="B451" s="247" t="s">
        <v>2138</v>
      </c>
      <c r="C451" s="287" t="s">
        <v>2139</v>
      </c>
      <c r="D451" s="305">
        <v>5</v>
      </c>
      <c r="E451" s="287" t="s">
        <v>29</v>
      </c>
      <c r="F451" s="289">
        <v>43677</v>
      </c>
      <c r="G451" s="290" t="s">
        <v>527</v>
      </c>
      <c r="H451" s="290" t="s">
        <v>481</v>
      </c>
      <c r="I451" s="291">
        <v>28.551532510000001</v>
      </c>
      <c r="J451" s="291">
        <v>26</v>
      </c>
      <c r="K451" s="290" t="s">
        <v>438</v>
      </c>
      <c r="L451" s="324">
        <v>1866.78</v>
      </c>
      <c r="M451" s="325" t="s">
        <v>482</v>
      </c>
      <c r="N451" s="325" t="s">
        <v>483</v>
      </c>
      <c r="O451" s="287"/>
      <c r="P451" s="287"/>
    </row>
    <row r="452" spans="1:16" ht="15">
      <c r="A452" s="247" t="s">
        <v>176</v>
      </c>
      <c r="B452" s="247" t="s">
        <v>2140</v>
      </c>
      <c r="C452" s="287" t="s">
        <v>2141</v>
      </c>
      <c r="D452" s="305">
        <v>6</v>
      </c>
      <c r="E452" s="287" t="s">
        <v>29</v>
      </c>
      <c r="F452" s="289">
        <v>43677</v>
      </c>
      <c r="G452" s="290" t="s">
        <v>527</v>
      </c>
      <c r="H452" s="290" t="s">
        <v>1054</v>
      </c>
      <c r="I452" s="291">
        <v>29.703783699999999</v>
      </c>
      <c r="J452" s="291">
        <v>35</v>
      </c>
      <c r="K452" s="290" t="s">
        <v>438</v>
      </c>
      <c r="L452" s="324">
        <v>211.62</v>
      </c>
      <c r="M452" s="325" t="s">
        <v>1055</v>
      </c>
      <c r="N452" s="325" t="s">
        <v>1056</v>
      </c>
      <c r="O452" s="287"/>
      <c r="P452" s="287"/>
    </row>
    <row r="453" spans="1:16" ht="15">
      <c r="A453" s="247" t="s">
        <v>176</v>
      </c>
      <c r="B453" s="247" t="s">
        <v>2142</v>
      </c>
      <c r="C453" s="287" t="s">
        <v>2143</v>
      </c>
      <c r="D453" s="305">
        <v>7</v>
      </c>
      <c r="E453" s="287" t="s">
        <v>29</v>
      </c>
      <c r="F453" s="289">
        <v>43677</v>
      </c>
      <c r="G453" s="290" t="s">
        <v>527</v>
      </c>
      <c r="H453" s="290" t="s">
        <v>1263</v>
      </c>
      <c r="I453" s="291">
        <v>30.473994650000002</v>
      </c>
      <c r="J453" s="291">
        <v>26</v>
      </c>
      <c r="K453" s="290" t="s">
        <v>438</v>
      </c>
      <c r="L453" s="324">
        <v>203.12</v>
      </c>
      <c r="M453" s="325" t="s">
        <v>1264</v>
      </c>
      <c r="N453" s="325" t="s">
        <v>1265</v>
      </c>
      <c r="O453" s="287"/>
      <c r="P453" s="287"/>
    </row>
    <row r="454" spans="1:16" ht="15">
      <c r="A454" s="247" t="s">
        <v>7408</v>
      </c>
      <c r="B454" s="247" t="s">
        <v>7409</v>
      </c>
      <c r="C454" s="287" t="s">
        <v>2145</v>
      </c>
      <c r="D454" s="305">
        <v>8</v>
      </c>
      <c r="E454" s="287" t="s">
        <v>29</v>
      </c>
      <c r="F454" s="289">
        <v>43677</v>
      </c>
      <c r="G454" s="290" t="s">
        <v>527</v>
      </c>
      <c r="H454" s="290" t="s">
        <v>518</v>
      </c>
      <c r="I454" s="291">
        <v>24.567286530000001</v>
      </c>
      <c r="J454" s="291">
        <v>12</v>
      </c>
      <c r="K454" s="290" t="s">
        <v>438</v>
      </c>
      <c r="L454" s="324">
        <v>273.45</v>
      </c>
      <c r="M454" s="325" t="s">
        <v>519</v>
      </c>
      <c r="N454" s="325" t="s">
        <v>520</v>
      </c>
      <c r="O454" s="287"/>
      <c r="P454" s="287"/>
    </row>
    <row r="455" spans="1:16" ht="15">
      <c r="A455" s="247" t="s">
        <v>176</v>
      </c>
      <c r="B455" s="247" t="s">
        <v>2144</v>
      </c>
      <c r="C455" s="287" t="s">
        <v>2147</v>
      </c>
      <c r="D455" s="305">
        <v>9</v>
      </c>
      <c r="E455" s="287" t="s">
        <v>29</v>
      </c>
      <c r="F455" s="289">
        <v>43677</v>
      </c>
      <c r="G455" s="290" t="s">
        <v>527</v>
      </c>
      <c r="H455" s="290" t="s">
        <v>827</v>
      </c>
      <c r="I455" s="291">
        <v>171.78451519999999</v>
      </c>
      <c r="J455" s="291">
        <v>5</v>
      </c>
      <c r="K455" s="290" t="s">
        <v>438</v>
      </c>
      <c r="L455" s="324">
        <v>156.16999999999999</v>
      </c>
      <c r="M455" s="325" t="s">
        <v>828</v>
      </c>
      <c r="N455" s="325" t="s">
        <v>829</v>
      </c>
      <c r="O455" s="287"/>
      <c r="P455" s="287"/>
    </row>
    <row r="456" spans="1:16" ht="15">
      <c r="A456" s="247" t="s">
        <v>176</v>
      </c>
      <c r="B456" s="247" t="s">
        <v>2146</v>
      </c>
      <c r="C456" s="287" t="s">
        <v>2149</v>
      </c>
      <c r="D456" s="305">
        <v>10</v>
      </c>
      <c r="E456" s="287" t="s">
        <v>29</v>
      </c>
      <c r="F456" s="289">
        <v>43677</v>
      </c>
      <c r="G456" s="290" t="s">
        <v>527</v>
      </c>
      <c r="H456" s="290" t="s">
        <v>1292</v>
      </c>
      <c r="I456" s="291">
        <v>23.227505270000002</v>
      </c>
      <c r="J456" s="291">
        <v>2</v>
      </c>
      <c r="K456" s="290" t="s">
        <v>438</v>
      </c>
      <c r="L456" s="324">
        <v>42.46</v>
      </c>
      <c r="M456" s="325" t="s">
        <v>1293</v>
      </c>
      <c r="N456" s="325" t="s">
        <v>1294</v>
      </c>
      <c r="O456" s="287"/>
      <c r="P456" s="287"/>
    </row>
    <row r="457" spans="1:16" ht="15">
      <c r="A457" s="247" t="s">
        <v>176</v>
      </c>
      <c r="B457" s="247" t="s">
        <v>2148</v>
      </c>
      <c r="C457" s="287" t="s">
        <v>2151</v>
      </c>
      <c r="D457" s="305">
        <v>11</v>
      </c>
      <c r="E457" s="287" t="s">
        <v>29</v>
      </c>
      <c r="F457" s="289">
        <v>43677</v>
      </c>
      <c r="G457" s="290" t="s">
        <v>527</v>
      </c>
      <c r="H457" s="290" t="s">
        <v>1580</v>
      </c>
      <c r="I457" s="291">
        <v>23.55270608</v>
      </c>
      <c r="J457" s="291">
        <v>21</v>
      </c>
      <c r="K457" s="290" t="s">
        <v>438</v>
      </c>
      <c r="L457" s="324">
        <v>54.81</v>
      </c>
      <c r="M457" s="325" t="s">
        <v>1581</v>
      </c>
      <c r="N457" s="325" t="s">
        <v>1582</v>
      </c>
      <c r="O457" s="287"/>
      <c r="P457" s="287"/>
    </row>
    <row r="458" spans="1:16" ht="15">
      <c r="A458" s="247" t="s">
        <v>176</v>
      </c>
      <c r="B458" s="247" t="s">
        <v>2150</v>
      </c>
      <c r="C458" s="287" t="s">
        <v>2153</v>
      </c>
      <c r="D458" s="305">
        <v>12</v>
      </c>
      <c r="E458" s="287" t="s">
        <v>29</v>
      </c>
      <c r="F458" s="289">
        <v>43677</v>
      </c>
      <c r="G458" s="290" t="s">
        <v>527</v>
      </c>
      <c r="H458" s="290" t="s">
        <v>1302</v>
      </c>
      <c r="I458" s="291">
        <v>33.236601899999997</v>
      </c>
      <c r="J458" s="291">
        <v>23</v>
      </c>
      <c r="K458" s="290" t="s">
        <v>438</v>
      </c>
      <c r="L458" s="324">
        <v>73.91</v>
      </c>
      <c r="M458" s="325" t="s">
        <v>1303</v>
      </c>
      <c r="N458" s="325" t="s">
        <v>1304</v>
      </c>
      <c r="O458" s="287"/>
      <c r="P458" s="287"/>
    </row>
    <row r="459" spans="1:16" ht="15">
      <c r="A459" s="247" t="s">
        <v>176</v>
      </c>
      <c r="B459" s="247" t="s">
        <v>2152</v>
      </c>
      <c r="C459" s="287" t="s">
        <v>2156</v>
      </c>
      <c r="D459" s="305">
        <v>13</v>
      </c>
      <c r="E459" s="287" t="s">
        <v>29</v>
      </c>
      <c r="F459" s="289">
        <v>43677</v>
      </c>
      <c r="G459" s="290" t="s">
        <v>527</v>
      </c>
      <c r="H459" s="290" t="s">
        <v>843</v>
      </c>
      <c r="I459" s="291">
        <v>38.513935580000002</v>
      </c>
      <c r="J459" s="291">
        <v>15</v>
      </c>
      <c r="K459" s="290" t="s">
        <v>438</v>
      </c>
      <c r="L459" s="324">
        <v>795.53</v>
      </c>
      <c r="M459" s="325" t="s">
        <v>844</v>
      </c>
      <c r="N459" s="325" t="s">
        <v>845</v>
      </c>
      <c r="O459" s="287"/>
      <c r="P459" s="287"/>
    </row>
    <row r="460" spans="1:16" ht="15">
      <c r="A460" s="247" t="s">
        <v>176</v>
      </c>
      <c r="B460" s="247" t="s">
        <v>2160</v>
      </c>
      <c r="C460" s="287" t="s">
        <v>2161</v>
      </c>
      <c r="D460" s="305">
        <v>14</v>
      </c>
      <c r="E460" s="287" t="s">
        <v>29</v>
      </c>
      <c r="F460" s="289">
        <v>43677</v>
      </c>
      <c r="G460" s="290" t="s">
        <v>527</v>
      </c>
      <c r="H460" s="290" t="s">
        <v>1605</v>
      </c>
      <c r="I460" s="291">
        <v>23.132773180000001</v>
      </c>
      <c r="J460" s="291">
        <v>4</v>
      </c>
      <c r="K460" s="290" t="s">
        <v>438</v>
      </c>
      <c r="L460" s="324">
        <v>52.63</v>
      </c>
      <c r="M460" s="325" t="s">
        <v>1606</v>
      </c>
      <c r="N460" s="325" t="s">
        <v>1607</v>
      </c>
      <c r="O460" s="287"/>
      <c r="P460" s="287"/>
    </row>
    <row r="461" spans="1:16" ht="15">
      <c r="A461" s="247" t="s">
        <v>176</v>
      </c>
      <c r="B461" s="247" t="s">
        <v>2162</v>
      </c>
      <c r="C461" s="287" t="s">
        <v>2163</v>
      </c>
      <c r="D461" s="305">
        <v>15</v>
      </c>
      <c r="E461" s="287" t="s">
        <v>29</v>
      </c>
      <c r="F461" s="289">
        <v>43677</v>
      </c>
      <c r="G461" s="290" t="s">
        <v>527</v>
      </c>
      <c r="H461" s="290" t="s">
        <v>1326</v>
      </c>
      <c r="I461" s="291">
        <v>24.01724806</v>
      </c>
      <c r="J461" s="291">
        <v>3</v>
      </c>
      <c r="K461" s="290" t="s">
        <v>438</v>
      </c>
      <c r="L461" s="324">
        <v>77.53</v>
      </c>
      <c r="M461" s="325" t="s">
        <v>1327</v>
      </c>
      <c r="N461" s="325" t="s">
        <v>1328</v>
      </c>
      <c r="O461" s="287"/>
      <c r="P461" s="287"/>
    </row>
    <row r="462" spans="1:16" ht="15">
      <c r="A462" s="247" t="s">
        <v>176</v>
      </c>
      <c r="B462" s="247" t="s">
        <v>2164</v>
      </c>
      <c r="C462" s="287" t="s">
        <v>2165</v>
      </c>
      <c r="D462" s="305">
        <v>16</v>
      </c>
      <c r="E462" s="287" t="s">
        <v>29</v>
      </c>
      <c r="F462" s="289">
        <v>43677</v>
      </c>
      <c r="G462" s="290" t="s">
        <v>527</v>
      </c>
      <c r="H462" s="290" t="s">
        <v>859</v>
      </c>
      <c r="I462" s="291">
        <v>25.5122711</v>
      </c>
      <c r="J462" s="291">
        <v>35</v>
      </c>
      <c r="K462" s="290" t="s">
        <v>438</v>
      </c>
      <c r="L462" s="324">
        <v>133.26</v>
      </c>
      <c r="M462" s="325" t="s">
        <v>860</v>
      </c>
      <c r="N462" s="325" t="s">
        <v>861</v>
      </c>
      <c r="O462" s="287"/>
      <c r="P462" s="287"/>
    </row>
    <row r="463" spans="1:16" ht="15">
      <c r="A463" s="247" t="s">
        <v>176</v>
      </c>
      <c r="B463" s="247" t="s">
        <v>2166</v>
      </c>
      <c r="C463" s="287" t="s">
        <v>2167</v>
      </c>
      <c r="D463" s="305">
        <v>17</v>
      </c>
      <c r="E463" s="287" t="s">
        <v>29</v>
      </c>
      <c r="F463" s="289">
        <v>43677</v>
      </c>
      <c r="G463" s="290" t="s">
        <v>527</v>
      </c>
      <c r="H463" s="290" t="s">
        <v>2168</v>
      </c>
      <c r="I463" s="291">
        <v>22.633514590000001</v>
      </c>
      <c r="J463" s="291">
        <v>3</v>
      </c>
      <c r="K463" s="290" t="s">
        <v>438</v>
      </c>
      <c r="L463" s="324">
        <v>140.5</v>
      </c>
      <c r="M463" s="325" t="s">
        <v>2169</v>
      </c>
      <c r="N463" s="325" t="s">
        <v>2170</v>
      </c>
      <c r="O463" s="287"/>
      <c r="P463" s="287"/>
    </row>
    <row r="464" spans="1:16" ht="15">
      <c r="A464" s="247" t="s">
        <v>176</v>
      </c>
      <c r="B464" s="247" t="s">
        <v>2171</v>
      </c>
      <c r="C464" s="287" t="s">
        <v>2172</v>
      </c>
      <c r="D464" s="305">
        <v>18</v>
      </c>
      <c r="E464" s="287" t="s">
        <v>29</v>
      </c>
      <c r="F464" s="289">
        <v>43677</v>
      </c>
      <c r="G464" s="290" t="s">
        <v>527</v>
      </c>
      <c r="H464" s="290" t="s">
        <v>1095</v>
      </c>
      <c r="I464" s="291">
        <v>35.778038070000001</v>
      </c>
      <c r="J464" s="291">
        <v>64</v>
      </c>
      <c r="K464" s="290" t="s">
        <v>438</v>
      </c>
      <c r="L464" s="324">
        <v>212.85</v>
      </c>
      <c r="M464" s="325" t="s">
        <v>1096</v>
      </c>
      <c r="N464" s="325" t="s">
        <v>1097</v>
      </c>
      <c r="O464" s="287"/>
      <c r="P464" s="287"/>
    </row>
    <row r="465" spans="1:16" ht="15">
      <c r="A465" s="247" t="s">
        <v>176</v>
      </c>
      <c r="B465" s="247" t="s">
        <v>2173</v>
      </c>
      <c r="C465" s="287" t="s">
        <v>2174</v>
      </c>
      <c r="D465" s="305">
        <v>19</v>
      </c>
      <c r="E465" s="287" t="s">
        <v>29</v>
      </c>
      <c r="F465" s="289">
        <v>43677</v>
      </c>
      <c r="G465" s="290" t="s">
        <v>527</v>
      </c>
      <c r="H465" s="290" t="s">
        <v>563</v>
      </c>
      <c r="I465" s="291">
        <v>28.334220420000001</v>
      </c>
      <c r="J465" s="291">
        <v>5</v>
      </c>
      <c r="K465" s="290" t="s">
        <v>438</v>
      </c>
      <c r="L465" s="324">
        <v>139.09</v>
      </c>
      <c r="M465" s="325" t="s">
        <v>564</v>
      </c>
      <c r="N465" s="325" t="s">
        <v>565</v>
      </c>
      <c r="O465" s="287"/>
      <c r="P465" s="287"/>
    </row>
    <row r="466" spans="1:16" ht="15">
      <c r="A466" s="247" t="s">
        <v>176</v>
      </c>
      <c r="B466" s="247" t="s">
        <v>2175</v>
      </c>
      <c r="C466" s="287" t="s">
        <v>2176</v>
      </c>
      <c r="D466" s="305">
        <v>20</v>
      </c>
      <c r="E466" s="287" t="s">
        <v>29</v>
      </c>
      <c r="F466" s="289">
        <v>43677</v>
      </c>
      <c r="G466" s="290" t="s">
        <v>527</v>
      </c>
      <c r="H466" s="290" t="s">
        <v>895</v>
      </c>
      <c r="I466" s="291">
        <v>22.929831069999999</v>
      </c>
      <c r="J466" s="291">
        <v>3</v>
      </c>
      <c r="K466" s="290" t="s">
        <v>438</v>
      </c>
      <c r="L466" s="324">
        <v>502.1</v>
      </c>
      <c r="M466" s="325" t="s">
        <v>896</v>
      </c>
      <c r="N466" s="325" t="s">
        <v>897</v>
      </c>
      <c r="O466" s="287"/>
      <c r="P466" s="287"/>
    </row>
    <row r="467" spans="1:16" ht="15">
      <c r="A467" s="247" t="s">
        <v>176</v>
      </c>
      <c r="B467" s="247" t="s">
        <v>2180</v>
      </c>
      <c r="C467" s="287" t="s">
        <v>2179</v>
      </c>
      <c r="D467" s="305">
        <v>21</v>
      </c>
      <c r="E467" s="287" t="s">
        <v>29</v>
      </c>
      <c r="F467" s="289">
        <v>43677</v>
      </c>
      <c r="G467" s="290" t="s">
        <v>527</v>
      </c>
      <c r="H467" s="290" t="s">
        <v>1377</v>
      </c>
      <c r="I467" s="291">
        <v>38.863096939999998</v>
      </c>
      <c r="J467" s="291">
        <v>10</v>
      </c>
      <c r="K467" s="290" t="s">
        <v>438</v>
      </c>
      <c r="L467" s="324">
        <v>80.31</v>
      </c>
      <c r="M467" s="325" t="s">
        <v>1378</v>
      </c>
      <c r="N467" s="325" t="s">
        <v>1379</v>
      </c>
      <c r="O467" s="287"/>
      <c r="P467" s="287"/>
    </row>
    <row r="468" spans="1:16" ht="15">
      <c r="A468" s="247" t="s">
        <v>176</v>
      </c>
      <c r="B468" s="247" t="s">
        <v>2182</v>
      </c>
      <c r="C468" s="287" t="s">
        <v>2181</v>
      </c>
      <c r="D468" s="305">
        <v>22</v>
      </c>
      <c r="E468" s="287" t="s">
        <v>29</v>
      </c>
      <c r="F468" s="289">
        <v>43677</v>
      </c>
      <c r="G468" s="290" t="s">
        <v>527</v>
      </c>
      <c r="H468" s="290" t="s">
        <v>604</v>
      </c>
      <c r="I468" s="291">
        <v>25.436405239999999</v>
      </c>
      <c r="J468" s="291">
        <v>28</v>
      </c>
      <c r="K468" s="290" t="s">
        <v>438</v>
      </c>
      <c r="L468" s="324">
        <v>139.33000000000001</v>
      </c>
      <c r="M468" s="325" t="s">
        <v>605</v>
      </c>
      <c r="N468" s="325" t="s">
        <v>606</v>
      </c>
      <c r="O468" s="287"/>
      <c r="P468" s="287"/>
    </row>
    <row r="469" spans="1:16" ht="15">
      <c r="A469" s="247" t="s">
        <v>176</v>
      </c>
      <c r="B469" s="247" t="s">
        <v>2184</v>
      </c>
      <c r="C469" s="287" t="s">
        <v>2183</v>
      </c>
      <c r="D469" s="305">
        <v>23</v>
      </c>
      <c r="E469" s="287" t="s">
        <v>29</v>
      </c>
      <c r="F469" s="289">
        <v>43677</v>
      </c>
      <c r="G469" s="290" t="s">
        <v>527</v>
      </c>
      <c r="H469" s="290" t="s">
        <v>1136</v>
      </c>
      <c r="I469" s="291">
        <v>42.296737800000002</v>
      </c>
      <c r="J469" s="291">
        <v>31</v>
      </c>
      <c r="K469" s="290" t="s">
        <v>438</v>
      </c>
      <c r="L469" s="324">
        <v>282.05</v>
      </c>
      <c r="M469" s="325" t="s">
        <v>1137</v>
      </c>
      <c r="N469" s="325" t="s">
        <v>1138</v>
      </c>
      <c r="O469" s="287"/>
      <c r="P469" s="287"/>
    </row>
    <row r="470" spans="1:16" ht="15">
      <c r="A470" s="247" t="s">
        <v>176</v>
      </c>
      <c r="B470" s="247" t="s">
        <v>2186</v>
      </c>
      <c r="C470" s="287" t="s">
        <v>2185</v>
      </c>
      <c r="D470" s="305">
        <v>24</v>
      </c>
      <c r="E470" s="287" t="s">
        <v>29</v>
      </c>
      <c r="F470" s="289">
        <v>43677</v>
      </c>
      <c r="G470" s="290" t="s">
        <v>527</v>
      </c>
      <c r="H470" s="290" t="s">
        <v>625</v>
      </c>
      <c r="I470" s="291">
        <v>40.335121950000001</v>
      </c>
      <c r="J470" s="291">
        <v>45</v>
      </c>
      <c r="K470" s="290" t="s">
        <v>438</v>
      </c>
      <c r="L470" s="324">
        <v>299.38</v>
      </c>
      <c r="M470" s="325" t="s">
        <v>626</v>
      </c>
      <c r="N470" s="325" t="s">
        <v>627</v>
      </c>
      <c r="O470" s="287"/>
      <c r="P470" s="287"/>
    </row>
    <row r="471" spans="1:16" ht="15">
      <c r="A471" s="247" t="s">
        <v>176</v>
      </c>
      <c r="B471" s="247" t="s">
        <v>2188</v>
      </c>
      <c r="C471" s="287" t="s">
        <v>2187</v>
      </c>
      <c r="D471" s="305">
        <v>25</v>
      </c>
      <c r="E471" s="287" t="s">
        <v>29</v>
      </c>
      <c r="F471" s="289">
        <v>43677</v>
      </c>
      <c r="G471" s="290" t="s">
        <v>527</v>
      </c>
      <c r="H471" s="290" t="s">
        <v>1395</v>
      </c>
      <c r="I471" s="291">
        <v>45.347862849999999</v>
      </c>
      <c r="J471" s="291">
        <v>6</v>
      </c>
      <c r="K471" s="290" t="s">
        <v>438</v>
      </c>
      <c r="L471" s="324">
        <v>84.92</v>
      </c>
      <c r="M471" s="325" t="s">
        <v>1396</v>
      </c>
      <c r="N471" s="325" t="s">
        <v>1397</v>
      </c>
      <c r="O471" s="287"/>
      <c r="P471" s="287"/>
    </row>
    <row r="472" spans="1:16" ht="15">
      <c r="A472" s="247" t="s">
        <v>176</v>
      </c>
      <c r="B472" s="247" t="s">
        <v>2190</v>
      </c>
      <c r="C472" s="287" t="s">
        <v>2189</v>
      </c>
      <c r="D472" s="305">
        <v>26</v>
      </c>
      <c r="E472" s="287" t="s">
        <v>29</v>
      </c>
      <c r="F472" s="289">
        <v>43677</v>
      </c>
      <c r="G472" s="290" t="s">
        <v>527</v>
      </c>
      <c r="H472" s="290" t="s">
        <v>1143</v>
      </c>
      <c r="I472" s="291">
        <v>30.90815495</v>
      </c>
      <c r="J472" s="291">
        <v>57</v>
      </c>
      <c r="K472" s="290" t="s">
        <v>438</v>
      </c>
      <c r="L472" s="324">
        <v>277.31</v>
      </c>
      <c r="M472" s="325" t="s">
        <v>1144</v>
      </c>
      <c r="N472" s="325" t="s">
        <v>1145</v>
      </c>
      <c r="O472" s="287"/>
      <c r="P472" s="287"/>
    </row>
    <row r="473" spans="1:16" ht="15">
      <c r="A473" s="247" t="s">
        <v>176</v>
      </c>
      <c r="B473" s="247" t="s">
        <v>2195</v>
      </c>
      <c r="C473" s="287" t="s">
        <v>2191</v>
      </c>
      <c r="D473" s="305">
        <v>27</v>
      </c>
      <c r="E473" s="287" t="s">
        <v>29</v>
      </c>
      <c r="F473" s="289">
        <v>43677</v>
      </c>
      <c r="G473" s="290" t="s">
        <v>527</v>
      </c>
      <c r="H473" s="290" t="s">
        <v>2197</v>
      </c>
      <c r="I473" s="291">
        <v>23.033775009999999</v>
      </c>
      <c r="J473" s="291">
        <v>6</v>
      </c>
      <c r="K473" s="290" t="s">
        <v>438</v>
      </c>
      <c r="L473" s="324">
        <v>158.54</v>
      </c>
      <c r="M473" s="325" t="s">
        <v>2198</v>
      </c>
      <c r="N473" s="325" t="s">
        <v>2199</v>
      </c>
      <c r="O473" s="287"/>
      <c r="P473" s="287"/>
    </row>
    <row r="474" spans="1:16" ht="15">
      <c r="A474" s="247" t="s">
        <v>7410</v>
      </c>
      <c r="B474" s="247" t="s">
        <v>7411</v>
      </c>
      <c r="C474" s="287" t="s">
        <v>2194</v>
      </c>
      <c r="D474" s="305">
        <v>28</v>
      </c>
      <c r="E474" s="287" t="s">
        <v>29</v>
      </c>
      <c r="F474" s="289">
        <v>43677</v>
      </c>
      <c r="G474" s="290" t="s">
        <v>527</v>
      </c>
      <c r="H474" s="290" t="s">
        <v>656</v>
      </c>
      <c r="I474" s="291">
        <v>25.486609949999998</v>
      </c>
      <c r="J474" s="291">
        <v>35</v>
      </c>
      <c r="K474" s="290" t="s">
        <v>438</v>
      </c>
      <c r="L474" s="324">
        <v>756.75</v>
      </c>
      <c r="M474" s="325" t="s">
        <v>411</v>
      </c>
      <c r="N474" s="325" t="s">
        <v>657</v>
      </c>
      <c r="O474" s="287"/>
      <c r="P474" s="287"/>
    </row>
    <row r="475" spans="1:16" ht="15">
      <c r="A475" s="247" t="s">
        <v>7412</v>
      </c>
      <c r="B475" s="247" t="s">
        <v>7413</v>
      </c>
      <c r="C475" s="287" t="s">
        <v>2196</v>
      </c>
      <c r="D475" s="305">
        <v>29</v>
      </c>
      <c r="E475" s="287" t="s">
        <v>29</v>
      </c>
      <c r="F475" s="289">
        <v>43677</v>
      </c>
      <c r="G475" s="290" t="s">
        <v>527</v>
      </c>
      <c r="H475" s="290" t="s">
        <v>1431</v>
      </c>
      <c r="I475" s="291">
        <v>24.8964584</v>
      </c>
      <c r="J475" s="291">
        <v>21</v>
      </c>
      <c r="K475" s="290" t="s">
        <v>438</v>
      </c>
      <c r="L475" s="324">
        <v>64.47</v>
      </c>
      <c r="M475" s="325" t="s">
        <v>1432</v>
      </c>
      <c r="N475" s="325" t="s">
        <v>1433</v>
      </c>
      <c r="O475" s="287"/>
      <c r="P475" s="287"/>
    </row>
    <row r="476" spans="1:16" ht="15">
      <c r="A476" s="247" t="s">
        <v>176</v>
      </c>
      <c r="B476" s="247" t="s">
        <v>2200</v>
      </c>
      <c r="C476" s="287" t="s">
        <v>2201</v>
      </c>
      <c r="D476" s="305">
        <v>30</v>
      </c>
      <c r="E476" s="287" t="s">
        <v>29</v>
      </c>
      <c r="F476" s="289">
        <v>43677</v>
      </c>
      <c r="G476" s="290" t="s">
        <v>527</v>
      </c>
      <c r="H476" s="290" t="s">
        <v>945</v>
      </c>
      <c r="I476" s="291">
        <v>26.548104410000001</v>
      </c>
      <c r="J476" s="291">
        <v>1</v>
      </c>
      <c r="K476" s="290" t="s">
        <v>438</v>
      </c>
      <c r="L476" s="324">
        <v>23.82</v>
      </c>
      <c r="M476" s="325" t="s">
        <v>946</v>
      </c>
      <c r="N476" s="325" t="s">
        <v>947</v>
      </c>
      <c r="O476" s="287"/>
      <c r="P476" s="287"/>
    </row>
    <row r="477" spans="1:16" ht="15">
      <c r="A477" s="247" t="s">
        <v>176</v>
      </c>
      <c r="B477" s="247" t="s">
        <v>2202</v>
      </c>
      <c r="C477" s="287" t="s">
        <v>2203</v>
      </c>
      <c r="D477" s="305">
        <v>31</v>
      </c>
      <c r="E477" s="287" t="s">
        <v>29</v>
      </c>
      <c r="F477" s="289">
        <v>43677</v>
      </c>
      <c r="G477" s="290" t="s">
        <v>527</v>
      </c>
      <c r="H477" s="290" t="s">
        <v>956</v>
      </c>
      <c r="I477" s="291">
        <v>76.757678949999999</v>
      </c>
      <c r="J477" s="291">
        <v>16</v>
      </c>
      <c r="K477" s="290" t="s">
        <v>438</v>
      </c>
      <c r="L477" s="324">
        <v>322.99</v>
      </c>
      <c r="M477" s="325" t="s">
        <v>957</v>
      </c>
      <c r="N477" s="325" t="s">
        <v>958</v>
      </c>
      <c r="O477" s="287"/>
      <c r="P477" s="287"/>
    </row>
    <row r="478" spans="1:16" ht="15">
      <c r="A478" s="247" t="s">
        <v>176</v>
      </c>
      <c r="B478" s="247" t="s">
        <v>2204</v>
      </c>
      <c r="C478" s="287" t="s">
        <v>2205</v>
      </c>
      <c r="D478" s="305">
        <v>32</v>
      </c>
      <c r="E478" s="287" t="s">
        <v>29</v>
      </c>
      <c r="F478" s="289">
        <v>43677</v>
      </c>
      <c r="G478" s="290" t="s">
        <v>527</v>
      </c>
      <c r="H478" s="290" t="s">
        <v>1666</v>
      </c>
      <c r="I478" s="291">
        <v>24.4131824</v>
      </c>
      <c r="J478" s="291">
        <v>18</v>
      </c>
      <c r="K478" s="290" t="s">
        <v>438</v>
      </c>
      <c r="L478" s="324">
        <v>86.03</v>
      </c>
      <c r="M478" s="325" t="s">
        <v>1667</v>
      </c>
      <c r="N478" s="325" t="s">
        <v>1668</v>
      </c>
      <c r="O478" s="287"/>
      <c r="P478" s="287"/>
    </row>
    <row r="479" spans="1:16" ht="15">
      <c r="A479" s="247" t="s">
        <v>176</v>
      </c>
      <c r="B479" s="247" t="s">
        <v>2206</v>
      </c>
      <c r="C479" s="287" t="s">
        <v>2207</v>
      </c>
      <c r="D479" s="305">
        <v>33</v>
      </c>
      <c r="E479" s="287" t="s">
        <v>29</v>
      </c>
      <c r="F479" s="289">
        <v>43677</v>
      </c>
      <c r="G479" s="290" t="s">
        <v>527</v>
      </c>
      <c r="H479" s="290" t="s">
        <v>677</v>
      </c>
      <c r="I479" s="291">
        <v>30.412501559999999</v>
      </c>
      <c r="J479" s="291">
        <v>6</v>
      </c>
      <c r="K479" s="290" t="s">
        <v>438</v>
      </c>
      <c r="L479" s="324">
        <v>168.72</v>
      </c>
      <c r="M479" s="325" t="s">
        <v>678</v>
      </c>
      <c r="N479" s="325" t="s">
        <v>679</v>
      </c>
      <c r="O479" s="287"/>
      <c r="P479" s="287"/>
    </row>
    <row r="480" spans="1:16" ht="15">
      <c r="A480" s="247" t="s">
        <v>176</v>
      </c>
      <c r="B480" s="247" t="s">
        <v>2208</v>
      </c>
      <c r="C480" s="287" t="s">
        <v>2209</v>
      </c>
      <c r="D480" s="305">
        <v>34</v>
      </c>
      <c r="E480" s="287" t="s">
        <v>29</v>
      </c>
      <c r="F480" s="289">
        <v>43677</v>
      </c>
      <c r="G480" s="290" t="s">
        <v>527</v>
      </c>
      <c r="H480" s="290" t="s">
        <v>1445</v>
      </c>
      <c r="I480" s="291">
        <v>37.41321267</v>
      </c>
      <c r="J480" s="291">
        <v>49</v>
      </c>
      <c r="K480" s="290" t="s">
        <v>438</v>
      </c>
      <c r="L480" s="324">
        <v>110.4</v>
      </c>
      <c r="M480" s="325" t="s">
        <v>1446</v>
      </c>
      <c r="N480" s="325" t="s">
        <v>1447</v>
      </c>
      <c r="O480" s="287"/>
      <c r="P480" s="287"/>
    </row>
    <row r="481" spans="1:16" ht="15">
      <c r="A481" s="247" t="s">
        <v>176</v>
      </c>
      <c r="B481" s="247" t="s">
        <v>2210</v>
      </c>
      <c r="C481" s="287" t="s">
        <v>2211</v>
      </c>
      <c r="D481" s="305">
        <v>35</v>
      </c>
      <c r="E481" s="287" t="s">
        <v>29</v>
      </c>
      <c r="F481" s="289">
        <v>43677</v>
      </c>
      <c r="G481" s="290" t="s">
        <v>527</v>
      </c>
      <c r="H481" s="290" t="s">
        <v>1823</v>
      </c>
      <c r="I481" s="291">
        <v>25.808539719999999</v>
      </c>
      <c r="J481" s="291">
        <v>25</v>
      </c>
      <c r="K481" s="290" t="s">
        <v>438</v>
      </c>
      <c r="L481" s="324">
        <v>128.69999999999999</v>
      </c>
      <c r="M481" s="325" t="s">
        <v>1824</v>
      </c>
      <c r="N481" s="325" t="s">
        <v>1825</v>
      </c>
      <c r="O481" s="287"/>
      <c r="P481" s="287"/>
    </row>
    <row r="482" spans="1:16" ht="15">
      <c r="A482" s="247" t="s">
        <v>176</v>
      </c>
      <c r="B482" s="247" t="s">
        <v>2212</v>
      </c>
      <c r="C482" s="287" t="s">
        <v>2213</v>
      </c>
      <c r="D482" s="305">
        <v>36</v>
      </c>
      <c r="E482" s="287" t="s">
        <v>29</v>
      </c>
      <c r="F482" s="289">
        <v>43677</v>
      </c>
      <c r="G482" s="290" t="s">
        <v>527</v>
      </c>
      <c r="H482" s="290" t="s">
        <v>1190</v>
      </c>
      <c r="I482" s="291">
        <v>30.248880459999999</v>
      </c>
      <c r="J482" s="291">
        <v>10</v>
      </c>
      <c r="K482" s="290" t="s">
        <v>438</v>
      </c>
      <c r="L482" s="324">
        <v>33.53</v>
      </c>
      <c r="M482" s="325" t="s">
        <v>1191</v>
      </c>
      <c r="N482" s="325" t="s">
        <v>1192</v>
      </c>
      <c r="O482" s="287"/>
      <c r="P482" s="287"/>
    </row>
    <row r="483" spans="1:16" ht="15">
      <c r="A483" s="247" t="s">
        <v>176</v>
      </c>
      <c r="B483" s="247" t="s">
        <v>2214</v>
      </c>
      <c r="C483" s="287" t="s">
        <v>2215</v>
      </c>
      <c r="D483" s="305">
        <v>37</v>
      </c>
      <c r="E483" s="287" t="s">
        <v>29</v>
      </c>
      <c r="F483" s="289">
        <v>43677</v>
      </c>
      <c r="G483" s="290" t="s">
        <v>527</v>
      </c>
      <c r="H483" s="290" t="s">
        <v>2098</v>
      </c>
      <c r="I483" s="291">
        <v>23.211958379999999</v>
      </c>
      <c r="J483" s="291">
        <v>30</v>
      </c>
      <c r="K483" s="290" t="s">
        <v>438</v>
      </c>
      <c r="L483" s="324">
        <v>363.65</v>
      </c>
      <c r="M483" s="325" t="s">
        <v>2099</v>
      </c>
      <c r="N483" s="325" t="s">
        <v>2100</v>
      </c>
      <c r="O483" s="287"/>
      <c r="P483" s="287"/>
    </row>
    <row r="484" spans="1:16" ht="15">
      <c r="A484" s="247" t="s">
        <v>176</v>
      </c>
      <c r="B484" s="247" t="s">
        <v>2216</v>
      </c>
      <c r="C484" s="287" t="s">
        <v>2217</v>
      </c>
      <c r="D484" s="305">
        <v>38</v>
      </c>
      <c r="E484" s="287" t="s">
        <v>29</v>
      </c>
      <c r="F484" s="289">
        <v>43677</v>
      </c>
      <c r="G484" s="290" t="s">
        <v>527</v>
      </c>
      <c r="H484" s="290" t="s">
        <v>986</v>
      </c>
      <c r="I484" s="291">
        <v>31.429322970000001</v>
      </c>
      <c r="J484" s="291">
        <v>23</v>
      </c>
      <c r="K484" s="290" t="s">
        <v>438</v>
      </c>
      <c r="L484" s="324">
        <v>245.41</v>
      </c>
      <c r="M484" s="325" t="s">
        <v>987</v>
      </c>
      <c r="N484" s="325" t="s">
        <v>988</v>
      </c>
      <c r="O484" s="287"/>
      <c r="P484" s="287"/>
    </row>
    <row r="485" spans="1:16" ht="15">
      <c r="A485" s="247" t="s">
        <v>176</v>
      </c>
      <c r="B485" s="247" t="s">
        <v>2218</v>
      </c>
      <c r="C485" s="287" t="s">
        <v>2219</v>
      </c>
      <c r="D485" s="305">
        <v>39</v>
      </c>
      <c r="E485" s="287" t="s">
        <v>29</v>
      </c>
      <c r="F485" s="289">
        <v>43677</v>
      </c>
      <c r="G485" s="290" t="s">
        <v>527</v>
      </c>
      <c r="H485" s="290" t="s">
        <v>991</v>
      </c>
      <c r="I485" s="291">
        <v>66.774041130000001</v>
      </c>
      <c r="J485" s="291">
        <v>48</v>
      </c>
      <c r="K485" s="290" t="s">
        <v>438</v>
      </c>
      <c r="L485" s="324">
        <v>154.5</v>
      </c>
      <c r="M485" s="325" t="s">
        <v>992</v>
      </c>
      <c r="N485" s="325" t="s">
        <v>993</v>
      </c>
      <c r="O485" s="287"/>
      <c r="P485" s="287"/>
    </row>
    <row r="486" spans="1:16" ht="15">
      <c r="A486" s="247" t="s">
        <v>176</v>
      </c>
      <c r="B486" s="247" t="s">
        <v>2220</v>
      </c>
      <c r="C486" s="287" t="s">
        <v>2221</v>
      </c>
      <c r="D486" s="305">
        <v>40</v>
      </c>
      <c r="E486" s="287" t="s">
        <v>29</v>
      </c>
      <c r="F486" s="289">
        <v>43677</v>
      </c>
      <c r="G486" s="290" t="s">
        <v>527</v>
      </c>
      <c r="H486" s="290" t="s">
        <v>2222</v>
      </c>
      <c r="I486" s="291">
        <v>22.977287570000001</v>
      </c>
      <c r="J486" s="291">
        <v>1</v>
      </c>
      <c r="K486" s="290" t="s">
        <v>438</v>
      </c>
      <c r="L486" s="324">
        <v>94.69</v>
      </c>
      <c r="M486" s="325" t="s">
        <v>2223</v>
      </c>
      <c r="N486" s="325" t="s">
        <v>2224</v>
      </c>
      <c r="O486" s="287"/>
      <c r="P486" s="287"/>
    </row>
    <row r="487" spans="1:16" ht="15">
      <c r="A487" s="247" t="s">
        <v>176</v>
      </c>
      <c r="B487" s="247" t="s">
        <v>2225</v>
      </c>
      <c r="C487" s="287" t="s">
        <v>2226</v>
      </c>
      <c r="D487" s="305">
        <v>41</v>
      </c>
      <c r="E487" s="287" t="s">
        <v>29</v>
      </c>
      <c r="F487" s="289">
        <v>43677</v>
      </c>
      <c r="G487" s="290" t="s">
        <v>527</v>
      </c>
      <c r="H487" s="290" t="s">
        <v>1469</v>
      </c>
      <c r="I487" s="291">
        <v>30.745225640000001</v>
      </c>
      <c r="J487" s="291">
        <v>22</v>
      </c>
      <c r="K487" s="290" t="s">
        <v>438</v>
      </c>
      <c r="L487" s="324">
        <v>132.76</v>
      </c>
      <c r="M487" s="325" t="s">
        <v>1470</v>
      </c>
      <c r="N487" s="325" t="s">
        <v>1471</v>
      </c>
      <c r="O487" s="287"/>
      <c r="P487" s="287"/>
    </row>
    <row r="488" spans="1:16" ht="15">
      <c r="A488" s="247" t="s">
        <v>176</v>
      </c>
      <c r="B488" s="247" t="s">
        <v>2227</v>
      </c>
      <c r="C488" s="287" t="s">
        <v>2228</v>
      </c>
      <c r="D488" s="305">
        <v>42</v>
      </c>
      <c r="E488" s="287" t="s">
        <v>29</v>
      </c>
      <c r="F488" s="289">
        <v>43677</v>
      </c>
      <c r="G488" s="290" t="s">
        <v>527</v>
      </c>
      <c r="H488" s="290" t="s">
        <v>1479</v>
      </c>
      <c r="I488" s="291">
        <v>43.667619670000001</v>
      </c>
      <c r="J488" s="291">
        <v>17</v>
      </c>
      <c r="K488" s="290" t="s">
        <v>438</v>
      </c>
      <c r="L488" s="324">
        <v>122.52</v>
      </c>
      <c r="M488" s="325" t="s">
        <v>1480</v>
      </c>
      <c r="N488" s="325" t="s">
        <v>1481</v>
      </c>
      <c r="O488" s="287"/>
      <c r="P488" s="287"/>
    </row>
    <row r="489" spans="1:16" ht="15">
      <c r="A489" s="247" t="s">
        <v>176</v>
      </c>
      <c r="B489" s="247" t="s">
        <v>2229</v>
      </c>
      <c r="C489" s="287" t="s">
        <v>2230</v>
      </c>
      <c r="D489" s="305">
        <v>43</v>
      </c>
      <c r="E489" s="287" t="s">
        <v>29</v>
      </c>
      <c r="F489" s="289">
        <v>43677</v>
      </c>
      <c r="G489" s="290" t="s">
        <v>527</v>
      </c>
      <c r="H489" s="290" t="s">
        <v>1841</v>
      </c>
      <c r="I489" s="291">
        <v>25.626570560000001</v>
      </c>
      <c r="J489" s="291">
        <v>7</v>
      </c>
      <c r="K489" s="290" t="s">
        <v>438</v>
      </c>
      <c r="L489" s="324">
        <v>339.74</v>
      </c>
      <c r="M489" s="325" t="s">
        <v>1842</v>
      </c>
      <c r="N489" s="325" t="s">
        <v>1843</v>
      </c>
      <c r="O489" s="287"/>
      <c r="P489" s="287"/>
    </row>
    <row r="490" spans="1:16" ht="15">
      <c r="A490" s="247" t="s">
        <v>176</v>
      </c>
      <c r="B490" s="247" t="s">
        <v>2231</v>
      </c>
      <c r="C490" s="287" t="s">
        <v>2232</v>
      </c>
      <c r="D490" s="305">
        <v>44</v>
      </c>
      <c r="E490" s="287" t="s">
        <v>29</v>
      </c>
      <c r="F490" s="289">
        <v>43677</v>
      </c>
      <c r="G490" s="290" t="s">
        <v>527</v>
      </c>
      <c r="H490" s="290" t="s">
        <v>1494</v>
      </c>
      <c r="I490" s="291">
        <v>32.161738530000001</v>
      </c>
      <c r="J490" s="291">
        <v>14</v>
      </c>
      <c r="K490" s="290" t="s">
        <v>438</v>
      </c>
      <c r="L490" s="324">
        <v>42.31</v>
      </c>
      <c r="M490" s="325" t="s">
        <v>1495</v>
      </c>
      <c r="N490" s="325" t="s">
        <v>1496</v>
      </c>
      <c r="O490" s="287"/>
      <c r="P490" s="287"/>
    </row>
    <row r="491" spans="1:16" ht="15">
      <c r="A491" s="247" t="s">
        <v>176</v>
      </c>
      <c r="B491" s="247" t="s">
        <v>2233</v>
      </c>
      <c r="C491" s="287" t="s">
        <v>2234</v>
      </c>
      <c r="D491" s="305">
        <v>45</v>
      </c>
      <c r="E491" s="287" t="s">
        <v>29</v>
      </c>
      <c r="F491" s="289">
        <v>43677</v>
      </c>
      <c r="G491" s="290" t="s">
        <v>527</v>
      </c>
      <c r="H491" s="290" t="s">
        <v>1001</v>
      </c>
      <c r="I491" s="291">
        <v>29.619213850000001</v>
      </c>
      <c r="J491" s="291">
        <v>17</v>
      </c>
      <c r="K491" s="290" t="s">
        <v>438</v>
      </c>
      <c r="L491" s="324">
        <v>23.07</v>
      </c>
      <c r="M491" s="325" t="s">
        <v>1002</v>
      </c>
      <c r="N491" s="325" t="s">
        <v>1003</v>
      </c>
      <c r="O491" s="287"/>
      <c r="P491" s="287"/>
    </row>
    <row r="492" spans="1:16" ht="15">
      <c r="A492" s="247" t="s">
        <v>176</v>
      </c>
      <c r="B492" s="247" t="s">
        <v>2235</v>
      </c>
      <c r="C492" s="287" t="s">
        <v>2236</v>
      </c>
      <c r="D492" s="305">
        <v>46</v>
      </c>
      <c r="E492" s="287" t="s">
        <v>29</v>
      </c>
      <c r="F492" s="289">
        <v>43677</v>
      </c>
      <c r="G492" s="290" t="s">
        <v>527</v>
      </c>
      <c r="H492" s="290" t="s">
        <v>1218</v>
      </c>
      <c r="I492" s="291">
        <v>30.54400541</v>
      </c>
      <c r="J492" s="291">
        <v>13</v>
      </c>
      <c r="K492" s="290" t="s">
        <v>438</v>
      </c>
      <c r="L492" s="324">
        <v>211.09</v>
      </c>
      <c r="M492" s="325" t="s">
        <v>1219</v>
      </c>
      <c r="N492" s="325" t="s">
        <v>1220</v>
      </c>
      <c r="O492" s="287"/>
      <c r="P492" s="287"/>
    </row>
    <row r="493" spans="1:16" ht="15">
      <c r="A493" s="247" t="s">
        <v>176</v>
      </c>
      <c r="B493" s="247" t="s">
        <v>2237</v>
      </c>
      <c r="C493" s="287" t="s">
        <v>2238</v>
      </c>
      <c r="D493" s="305">
        <v>47</v>
      </c>
      <c r="E493" s="287" t="s">
        <v>29</v>
      </c>
      <c r="F493" s="289">
        <v>43677</v>
      </c>
      <c r="G493" s="290" t="s">
        <v>527</v>
      </c>
      <c r="H493" s="290" t="s">
        <v>1721</v>
      </c>
      <c r="I493" s="291">
        <v>23.346619669999999</v>
      </c>
      <c r="J493" s="291">
        <v>3</v>
      </c>
      <c r="K493" s="290" t="s">
        <v>438</v>
      </c>
      <c r="L493" s="324">
        <v>151.72</v>
      </c>
      <c r="M493" s="325" t="s">
        <v>1722</v>
      </c>
      <c r="N493" s="325" t="s">
        <v>1723</v>
      </c>
      <c r="O493" s="287"/>
      <c r="P493" s="287"/>
    </row>
    <row r="494" spans="1:16" ht="15">
      <c r="A494" s="247" t="s">
        <v>176</v>
      </c>
      <c r="B494" s="247" t="s">
        <v>2239</v>
      </c>
      <c r="C494" s="287" t="s">
        <v>2240</v>
      </c>
      <c r="D494" s="305">
        <v>48</v>
      </c>
      <c r="E494" s="287" t="s">
        <v>29</v>
      </c>
      <c r="F494" s="289">
        <v>43677</v>
      </c>
      <c r="G494" s="290" t="s">
        <v>527</v>
      </c>
      <c r="H494" s="290" t="s">
        <v>1525</v>
      </c>
      <c r="I494" s="291">
        <v>43.361007899999997</v>
      </c>
      <c r="J494" s="291">
        <v>30</v>
      </c>
      <c r="K494" s="290" t="s">
        <v>438</v>
      </c>
      <c r="L494" s="324">
        <v>166.62</v>
      </c>
      <c r="M494" s="325" t="s">
        <v>1526</v>
      </c>
      <c r="N494" s="325" t="s">
        <v>1527</v>
      </c>
      <c r="O494" s="287"/>
      <c r="P494" s="287"/>
    </row>
    <row r="495" spans="1:16" ht="15">
      <c r="A495" s="247" t="s">
        <v>176</v>
      </c>
      <c r="B495" s="247" t="s">
        <v>2241</v>
      </c>
      <c r="C495" s="287" t="s">
        <v>2242</v>
      </c>
      <c r="D495" s="305">
        <v>49</v>
      </c>
      <c r="E495" s="287" t="s">
        <v>29</v>
      </c>
      <c r="F495" s="289">
        <v>43677</v>
      </c>
      <c r="G495" s="290" t="s">
        <v>527</v>
      </c>
      <c r="H495" s="290" t="s">
        <v>763</v>
      </c>
      <c r="I495" s="291">
        <v>25.090164730000001</v>
      </c>
      <c r="J495" s="291">
        <v>12</v>
      </c>
      <c r="K495" s="290" t="s">
        <v>438</v>
      </c>
      <c r="L495" s="324">
        <v>114.21</v>
      </c>
      <c r="M495" s="325" t="s">
        <v>764</v>
      </c>
      <c r="N495" s="325" t="s">
        <v>765</v>
      </c>
      <c r="O495" s="287"/>
      <c r="P495" s="287"/>
    </row>
    <row r="496" spans="1:16" ht="15">
      <c r="A496" s="247" t="s">
        <v>176</v>
      </c>
      <c r="B496" s="247" t="s">
        <v>2243</v>
      </c>
      <c r="C496" s="287" t="s">
        <v>2244</v>
      </c>
      <c r="D496" s="305">
        <v>50</v>
      </c>
      <c r="E496" s="287" t="s">
        <v>29</v>
      </c>
      <c r="F496" s="289">
        <v>43677</v>
      </c>
      <c r="G496" s="290" t="s">
        <v>527</v>
      </c>
      <c r="H496" s="290" t="s">
        <v>1733</v>
      </c>
      <c r="I496" s="291">
        <v>26.045822449999999</v>
      </c>
      <c r="J496" s="291">
        <v>27</v>
      </c>
      <c r="K496" s="290" t="s">
        <v>438</v>
      </c>
      <c r="L496" s="324">
        <v>114.89</v>
      </c>
      <c r="M496" s="325" t="s">
        <v>1734</v>
      </c>
      <c r="N496" s="325" t="s">
        <v>1735</v>
      </c>
      <c r="O496" s="287"/>
      <c r="P496" s="287"/>
    </row>
    <row r="497" spans="1:16" ht="15">
      <c r="A497" s="247" t="s">
        <v>7414</v>
      </c>
      <c r="B497" s="247" t="s">
        <v>7415</v>
      </c>
      <c r="C497" s="287" t="s">
        <v>2246</v>
      </c>
      <c r="D497" s="305">
        <v>1</v>
      </c>
      <c r="E497" s="287" t="s">
        <v>45</v>
      </c>
      <c r="F497" s="289">
        <v>43677</v>
      </c>
      <c r="G497" s="290" t="s">
        <v>566</v>
      </c>
      <c r="H497" s="290" t="s">
        <v>1042</v>
      </c>
      <c r="I497" s="291">
        <v>54.521267510000001</v>
      </c>
      <c r="J497" s="291">
        <v>15</v>
      </c>
      <c r="K497" s="290" t="s">
        <v>438</v>
      </c>
      <c r="L497" s="324">
        <v>278.56</v>
      </c>
      <c r="M497" s="325" t="s">
        <v>1043</v>
      </c>
      <c r="N497" s="325" t="s">
        <v>1044</v>
      </c>
      <c r="O497" s="287"/>
      <c r="P497" s="287"/>
    </row>
    <row r="498" spans="1:16" ht="15">
      <c r="A498" s="247" t="s">
        <v>176</v>
      </c>
      <c r="B498" s="247" t="s">
        <v>2245</v>
      </c>
      <c r="C498" s="287" t="s">
        <v>2248</v>
      </c>
      <c r="D498" s="305">
        <v>2</v>
      </c>
      <c r="E498" s="287" t="s">
        <v>45</v>
      </c>
      <c r="F498" s="289">
        <v>43677</v>
      </c>
      <c r="G498" s="290" t="s">
        <v>566</v>
      </c>
      <c r="H498" s="290" t="s">
        <v>444</v>
      </c>
      <c r="I498" s="291">
        <v>52.172379239999998</v>
      </c>
      <c r="J498" s="291">
        <v>6</v>
      </c>
      <c r="K498" s="290" t="s">
        <v>438</v>
      </c>
      <c r="L498" s="324">
        <v>298.86</v>
      </c>
      <c r="M498" s="325" t="s">
        <v>445</v>
      </c>
      <c r="N498" s="325" t="s">
        <v>446</v>
      </c>
      <c r="O498" s="287"/>
      <c r="P498" s="287"/>
    </row>
    <row r="499" spans="1:16" ht="15">
      <c r="A499" s="247" t="s">
        <v>176</v>
      </c>
      <c r="B499" s="247" t="s">
        <v>2247</v>
      </c>
      <c r="C499" s="287" t="s">
        <v>2250</v>
      </c>
      <c r="D499" s="305">
        <v>3</v>
      </c>
      <c r="E499" s="287" t="s">
        <v>45</v>
      </c>
      <c r="F499" s="289">
        <v>43677</v>
      </c>
      <c r="G499" s="290" t="s">
        <v>566</v>
      </c>
      <c r="H499" s="290" t="s">
        <v>453</v>
      </c>
      <c r="I499" s="291">
        <v>118.1137181</v>
      </c>
      <c r="J499" s="291">
        <v>9</v>
      </c>
      <c r="K499" s="290" t="s">
        <v>438</v>
      </c>
      <c r="L499" s="324">
        <v>30.45</v>
      </c>
      <c r="M499" s="325" t="s">
        <v>454</v>
      </c>
      <c r="N499" s="325" t="s">
        <v>455</v>
      </c>
      <c r="O499" s="287"/>
      <c r="P499" s="287"/>
    </row>
    <row r="500" spans="1:16" ht="15">
      <c r="A500" s="247" t="s">
        <v>176</v>
      </c>
      <c r="B500" s="247" t="s">
        <v>2249</v>
      </c>
      <c r="C500" s="287" t="s">
        <v>2252</v>
      </c>
      <c r="D500" s="305">
        <v>4</v>
      </c>
      <c r="E500" s="287" t="s">
        <v>45</v>
      </c>
      <c r="F500" s="289">
        <v>43677</v>
      </c>
      <c r="G500" s="290" t="s">
        <v>566</v>
      </c>
      <c r="H500" s="290" t="s">
        <v>461</v>
      </c>
      <c r="I500" s="291">
        <v>439.89254705000002</v>
      </c>
      <c r="J500" s="291">
        <v>3</v>
      </c>
      <c r="K500" s="290" t="s">
        <v>438</v>
      </c>
      <c r="L500" s="324">
        <v>85.79</v>
      </c>
      <c r="M500" s="325" t="s">
        <v>462</v>
      </c>
      <c r="N500" s="325" t="s">
        <v>463</v>
      </c>
      <c r="O500" s="287"/>
      <c r="P500" s="287"/>
    </row>
    <row r="501" spans="1:16" ht="15">
      <c r="A501" s="247" t="s">
        <v>176</v>
      </c>
      <c r="B501" s="247" t="s">
        <v>2251</v>
      </c>
      <c r="C501" s="287" t="s">
        <v>2257</v>
      </c>
      <c r="D501" s="305">
        <v>5</v>
      </c>
      <c r="E501" s="287" t="s">
        <v>45</v>
      </c>
      <c r="F501" s="289">
        <v>43677</v>
      </c>
      <c r="G501" s="290" t="s">
        <v>566</v>
      </c>
      <c r="H501" s="290" t="s">
        <v>2253</v>
      </c>
      <c r="I501" s="291">
        <v>59.887968809999997</v>
      </c>
      <c r="J501" s="291">
        <v>4</v>
      </c>
      <c r="K501" s="290" t="s">
        <v>438</v>
      </c>
      <c r="L501" s="324">
        <v>228.27</v>
      </c>
      <c r="M501" s="325" t="s">
        <v>2254</v>
      </c>
      <c r="N501" s="325" t="s">
        <v>2255</v>
      </c>
      <c r="O501" s="287"/>
      <c r="P501" s="287"/>
    </row>
    <row r="502" spans="1:16" ht="15">
      <c r="A502" s="247" t="s">
        <v>176</v>
      </c>
      <c r="B502" s="247" t="s">
        <v>2256</v>
      </c>
      <c r="C502" s="287" t="s">
        <v>2259</v>
      </c>
      <c r="D502" s="305">
        <v>6</v>
      </c>
      <c r="E502" s="287" t="s">
        <v>45</v>
      </c>
      <c r="F502" s="289">
        <v>43677</v>
      </c>
      <c r="G502" s="290" t="s">
        <v>566</v>
      </c>
      <c r="H502" s="290" t="s">
        <v>1239</v>
      </c>
      <c r="I502" s="291">
        <v>52.449591730000002</v>
      </c>
      <c r="J502" s="291">
        <v>1</v>
      </c>
      <c r="K502" s="290" t="s">
        <v>438</v>
      </c>
      <c r="L502" s="324">
        <v>88.13</v>
      </c>
      <c r="M502" s="325" t="s">
        <v>1240</v>
      </c>
      <c r="N502" s="325" t="s">
        <v>1241</v>
      </c>
      <c r="O502" s="287"/>
      <c r="P502" s="287"/>
    </row>
    <row r="503" spans="1:16" ht="15">
      <c r="A503" s="247" t="s">
        <v>176</v>
      </c>
      <c r="B503" s="247" t="s">
        <v>2258</v>
      </c>
      <c r="C503" s="287" t="s">
        <v>2264</v>
      </c>
      <c r="D503" s="305">
        <v>7</v>
      </c>
      <c r="E503" s="287" t="s">
        <v>45</v>
      </c>
      <c r="F503" s="289">
        <v>43677</v>
      </c>
      <c r="G503" s="290" t="s">
        <v>566</v>
      </c>
      <c r="H503" s="290" t="s">
        <v>2260</v>
      </c>
      <c r="I503" s="291">
        <v>980.09188360999997</v>
      </c>
      <c r="J503" s="291">
        <v>3</v>
      </c>
      <c r="K503" s="290" t="s">
        <v>438</v>
      </c>
      <c r="L503" s="324">
        <v>63.36</v>
      </c>
      <c r="M503" s="325" t="s">
        <v>2261</v>
      </c>
      <c r="N503" s="325" t="s">
        <v>2262</v>
      </c>
      <c r="O503" s="287"/>
      <c r="P503" s="287"/>
    </row>
    <row r="504" spans="1:16" ht="15">
      <c r="A504" s="247" t="s">
        <v>7416</v>
      </c>
      <c r="B504" s="247" t="s">
        <v>7417</v>
      </c>
      <c r="C504" s="287" t="s">
        <v>2266</v>
      </c>
      <c r="D504" s="305">
        <v>8</v>
      </c>
      <c r="E504" s="287" t="s">
        <v>45</v>
      </c>
      <c r="F504" s="289">
        <v>43677</v>
      </c>
      <c r="G504" s="290" t="s">
        <v>566</v>
      </c>
      <c r="H504" s="290" t="s">
        <v>468</v>
      </c>
      <c r="I504" s="291">
        <v>80.204468629999994</v>
      </c>
      <c r="J504" s="291">
        <v>3</v>
      </c>
      <c r="K504" s="290" t="s">
        <v>438</v>
      </c>
      <c r="L504" s="324">
        <v>72.959999999999994</v>
      </c>
      <c r="M504" s="325" t="s">
        <v>469</v>
      </c>
      <c r="N504" s="325" t="s">
        <v>470</v>
      </c>
      <c r="O504" s="287"/>
      <c r="P504" s="287"/>
    </row>
    <row r="505" spans="1:16" ht="15">
      <c r="A505" s="247" t="s">
        <v>176</v>
      </c>
      <c r="B505" s="247" t="s">
        <v>2263</v>
      </c>
      <c r="C505" s="287" t="s">
        <v>2268</v>
      </c>
      <c r="D505" s="305">
        <v>9</v>
      </c>
      <c r="E505" s="287" t="s">
        <v>45</v>
      </c>
      <c r="F505" s="289">
        <v>43677</v>
      </c>
      <c r="G505" s="290" t="s">
        <v>566</v>
      </c>
      <c r="H505" s="290" t="s">
        <v>474</v>
      </c>
      <c r="I505" s="291">
        <v>69.400394270000007</v>
      </c>
      <c r="J505" s="291">
        <v>26</v>
      </c>
      <c r="K505" s="290" t="s">
        <v>438</v>
      </c>
      <c r="L505" s="324">
        <v>209.08</v>
      </c>
      <c r="M505" s="325" t="s">
        <v>475</v>
      </c>
      <c r="N505" s="325" t="s">
        <v>476</v>
      </c>
      <c r="O505" s="287"/>
      <c r="P505" s="287"/>
    </row>
    <row r="506" spans="1:16" ht="15">
      <c r="A506" s="247" t="s">
        <v>176</v>
      </c>
      <c r="B506" s="247" t="s">
        <v>2265</v>
      </c>
      <c r="C506" s="287" t="s">
        <v>2271</v>
      </c>
      <c r="D506" s="305">
        <v>10</v>
      </c>
      <c r="E506" s="287" t="s">
        <v>45</v>
      </c>
      <c r="F506" s="289">
        <v>43677</v>
      </c>
      <c r="G506" s="290" t="s">
        <v>566</v>
      </c>
      <c r="H506" s="290" t="s">
        <v>481</v>
      </c>
      <c r="I506" s="291">
        <v>56.01163931</v>
      </c>
      <c r="J506" s="291">
        <v>52</v>
      </c>
      <c r="K506" s="290" t="s">
        <v>438</v>
      </c>
      <c r="L506" s="324">
        <v>1866.78</v>
      </c>
      <c r="M506" s="325" t="s">
        <v>482</v>
      </c>
      <c r="N506" s="325" t="s">
        <v>483</v>
      </c>
      <c r="O506" s="287"/>
      <c r="P506" s="287"/>
    </row>
    <row r="507" spans="1:16" ht="15">
      <c r="A507" s="247" t="s">
        <v>176</v>
      </c>
      <c r="B507" s="247" t="s">
        <v>2267</v>
      </c>
      <c r="C507" s="287" t="s">
        <v>2276</v>
      </c>
      <c r="D507" s="305">
        <v>11</v>
      </c>
      <c r="E507" s="287" t="s">
        <v>45</v>
      </c>
      <c r="F507" s="289">
        <v>43677</v>
      </c>
      <c r="G507" s="290" t="s">
        <v>566</v>
      </c>
      <c r="H507" s="290" t="s">
        <v>1054</v>
      </c>
      <c r="I507" s="291">
        <v>43.063486179999998</v>
      </c>
      <c r="J507" s="291">
        <v>1</v>
      </c>
      <c r="K507" s="290" t="s">
        <v>438</v>
      </c>
      <c r="L507" s="324">
        <v>211.62</v>
      </c>
      <c r="M507" s="325" t="s">
        <v>1055</v>
      </c>
      <c r="N507" s="325" t="s">
        <v>1056</v>
      </c>
      <c r="O507" s="287"/>
      <c r="P507" s="287"/>
    </row>
    <row r="508" spans="1:16" ht="15">
      <c r="A508" s="247" t="s">
        <v>7418</v>
      </c>
      <c r="B508" s="247" t="s">
        <v>7419</v>
      </c>
      <c r="C508" s="287" t="s">
        <v>2278</v>
      </c>
      <c r="D508" s="305">
        <v>12</v>
      </c>
      <c r="E508" s="287" t="s">
        <v>45</v>
      </c>
      <c r="F508" s="289">
        <v>43677</v>
      </c>
      <c r="G508" s="290" t="s">
        <v>566</v>
      </c>
      <c r="H508" s="290" t="s">
        <v>518</v>
      </c>
      <c r="I508" s="291">
        <v>53.30637961</v>
      </c>
      <c r="J508" s="291">
        <v>12</v>
      </c>
      <c r="K508" s="290" t="s">
        <v>438</v>
      </c>
      <c r="L508" s="324">
        <v>273.45</v>
      </c>
      <c r="M508" s="325" t="s">
        <v>519</v>
      </c>
      <c r="N508" s="325" t="s">
        <v>520</v>
      </c>
      <c r="O508" s="287"/>
      <c r="P508" s="287"/>
    </row>
    <row r="509" spans="1:16" ht="15">
      <c r="A509" s="247" t="s">
        <v>176</v>
      </c>
      <c r="B509" s="247" t="s">
        <v>2275</v>
      </c>
      <c r="C509" s="287" t="s">
        <v>2280</v>
      </c>
      <c r="D509" s="305">
        <v>13</v>
      </c>
      <c r="E509" s="287" t="s">
        <v>45</v>
      </c>
      <c r="F509" s="289">
        <v>43677</v>
      </c>
      <c r="G509" s="290" t="s">
        <v>566</v>
      </c>
      <c r="H509" s="290" t="s">
        <v>827</v>
      </c>
      <c r="I509" s="291">
        <v>2012.3106975799999</v>
      </c>
      <c r="J509" s="291">
        <v>2</v>
      </c>
      <c r="K509" s="290" t="s">
        <v>438</v>
      </c>
      <c r="L509" s="324">
        <v>156.16999999999999</v>
      </c>
      <c r="M509" s="325" t="s">
        <v>828</v>
      </c>
      <c r="N509" s="325" t="s">
        <v>829</v>
      </c>
      <c r="O509" s="287"/>
      <c r="P509" s="287"/>
    </row>
    <row r="510" spans="1:16" ht="15">
      <c r="A510" s="247" t="s">
        <v>176</v>
      </c>
      <c r="B510" s="247" t="s">
        <v>2277</v>
      </c>
      <c r="C510" s="287" t="s">
        <v>2285</v>
      </c>
      <c r="D510" s="305">
        <v>14</v>
      </c>
      <c r="E510" s="287" t="s">
        <v>45</v>
      </c>
      <c r="F510" s="289">
        <v>43677</v>
      </c>
      <c r="G510" s="290" t="s">
        <v>566</v>
      </c>
      <c r="H510" s="290" t="s">
        <v>524</v>
      </c>
      <c r="I510" s="291">
        <v>64.693624689999993</v>
      </c>
      <c r="J510" s="291">
        <v>3</v>
      </c>
      <c r="K510" s="290" t="s">
        <v>438</v>
      </c>
      <c r="L510" s="324">
        <v>114.87</v>
      </c>
      <c r="M510" s="325" t="s">
        <v>525</v>
      </c>
      <c r="N510" s="325" t="s">
        <v>526</v>
      </c>
      <c r="O510" s="287"/>
      <c r="P510" s="287"/>
    </row>
    <row r="511" spans="1:16" ht="15">
      <c r="A511" s="247" t="s">
        <v>176</v>
      </c>
      <c r="B511" s="247" t="s">
        <v>2279</v>
      </c>
      <c r="C511" s="287" t="s">
        <v>2290</v>
      </c>
      <c r="D511" s="305">
        <v>15</v>
      </c>
      <c r="E511" s="287" t="s">
        <v>45</v>
      </c>
      <c r="F511" s="289">
        <v>43677</v>
      </c>
      <c r="G511" s="290" t="s">
        <v>566</v>
      </c>
      <c r="H511" s="290" t="s">
        <v>2281</v>
      </c>
      <c r="I511" s="291">
        <v>61.423921300000003</v>
      </c>
      <c r="J511" s="291">
        <v>6</v>
      </c>
      <c r="K511" s="290" t="s">
        <v>438</v>
      </c>
      <c r="L511" s="324">
        <v>71.48</v>
      </c>
      <c r="M511" s="325" t="s">
        <v>2282</v>
      </c>
      <c r="N511" s="325" t="s">
        <v>2283</v>
      </c>
      <c r="O511" s="287"/>
      <c r="P511" s="287"/>
    </row>
    <row r="512" spans="1:16" ht="15">
      <c r="A512" s="247" t="s">
        <v>7420</v>
      </c>
      <c r="B512" s="247" t="s">
        <v>7421</v>
      </c>
      <c r="C512" s="287" t="s">
        <v>2292</v>
      </c>
      <c r="D512" s="305">
        <v>16</v>
      </c>
      <c r="E512" s="287" t="s">
        <v>45</v>
      </c>
      <c r="F512" s="289">
        <v>43677</v>
      </c>
      <c r="G512" s="290" t="s">
        <v>566</v>
      </c>
      <c r="H512" s="290" t="s">
        <v>2540</v>
      </c>
      <c r="I512" s="291">
        <v>83.539553069999997</v>
      </c>
      <c r="J512" s="291">
        <v>5</v>
      </c>
      <c r="K512" s="290" t="s">
        <v>438</v>
      </c>
      <c r="L512" s="324">
        <v>55.87</v>
      </c>
      <c r="M512" s="325" t="s">
        <v>2541</v>
      </c>
      <c r="N512" s="325" t="s">
        <v>2542</v>
      </c>
      <c r="O512" s="287"/>
      <c r="P512" s="287"/>
    </row>
    <row r="513" spans="1:16" ht="15">
      <c r="A513" s="247" t="s">
        <v>7422</v>
      </c>
      <c r="B513" s="247" t="s">
        <v>7423</v>
      </c>
      <c r="C513" s="287" t="s">
        <v>2294</v>
      </c>
      <c r="D513" s="305">
        <v>17</v>
      </c>
      <c r="E513" s="287" t="s">
        <v>45</v>
      </c>
      <c r="F513" s="289">
        <v>43677</v>
      </c>
      <c r="G513" s="290" t="s">
        <v>566</v>
      </c>
      <c r="H513" s="290" t="s">
        <v>1302</v>
      </c>
      <c r="I513" s="291">
        <v>41.672196839999998</v>
      </c>
      <c r="J513" s="291">
        <v>1</v>
      </c>
      <c r="K513" s="290" t="s">
        <v>438</v>
      </c>
      <c r="L513" s="324">
        <v>73.91</v>
      </c>
      <c r="M513" s="325" t="s">
        <v>1303</v>
      </c>
      <c r="N513" s="325" t="s">
        <v>1304</v>
      </c>
      <c r="O513" s="287"/>
      <c r="P513" s="287"/>
    </row>
    <row r="514" spans="1:16" ht="15">
      <c r="A514" s="247" t="s">
        <v>176</v>
      </c>
      <c r="B514" s="247" t="s">
        <v>2284</v>
      </c>
      <c r="C514" s="287" t="s">
        <v>2296</v>
      </c>
      <c r="D514" s="305">
        <v>18</v>
      </c>
      <c r="E514" s="287" t="s">
        <v>45</v>
      </c>
      <c r="F514" s="289">
        <v>43677</v>
      </c>
      <c r="G514" s="290" t="s">
        <v>566</v>
      </c>
      <c r="H514" s="290" t="s">
        <v>2286</v>
      </c>
      <c r="I514" s="291">
        <v>76.757807420000006</v>
      </c>
      <c r="J514" s="291">
        <v>2</v>
      </c>
      <c r="K514" s="290" t="s">
        <v>438</v>
      </c>
      <c r="L514" s="324">
        <v>47.23</v>
      </c>
      <c r="M514" s="325" t="s">
        <v>2287</v>
      </c>
      <c r="N514" s="325" t="s">
        <v>2288</v>
      </c>
      <c r="O514" s="287"/>
      <c r="P514" s="287"/>
    </row>
    <row r="515" spans="1:16" ht="15">
      <c r="A515" s="247" t="s">
        <v>176</v>
      </c>
      <c r="B515" s="247" t="s">
        <v>2289</v>
      </c>
      <c r="C515" s="287" t="s">
        <v>2299</v>
      </c>
      <c r="D515" s="305">
        <v>19</v>
      </c>
      <c r="E515" s="287" t="s">
        <v>45</v>
      </c>
      <c r="F515" s="289">
        <v>43677</v>
      </c>
      <c r="G515" s="290" t="s">
        <v>566</v>
      </c>
      <c r="H515" s="290" t="s">
        <v>843</v>
      </c>
      <c r="I515" s="291">
        <v>138.53236458999999</v>
      </c>
      <c r="J515" s="291">
        <v>25</v>
      </c>
      <c r="K515" s="290" t="s">
        <v>438</v>
      </c>
      <c r="L515" s="324">
        <v>795.53</v>
      </c>
      <c r="M515" s="325" t="s">
        <v>844</v>
      </c>
      <c r="N515" s="325" t="s">
        <v>845</v>
      </c>
      <c r="O515" s="287"/>
      <c r="P515" s="287"/>
    </row>
    <row r="516" spans="1:16" ht="15">
      <c r="A516" s="247" t="s">
        <v>176</v>
      </c>
      <c r="B516" s="247" t="s">
        <v>2291</v>
      </c>
      <c r="C516" s="287" t="s">
        <v>2302</v>
      </c>
      <c r="D516" s="305">
        <v>20</v>
      </c>
      <c r="E516" s="287" t="s">
        <v>45</v>
      </c>
      <c r="F516" s="289">
        <v>43677</v>
      </c>
      <c r="G516" s="290" t="s">
        <v>566</v>
      </c>
      <c r="H516" s="290" t="s">
        <v>1326</v>
      </c>
      <c r="I516" s="291">
        <v>68.960364470000002</v>
      </c>
      <c r="J516" s="291">
        <v>11</v>
      </c>
      <c r="K516" s="290" t="s">
        <v>438</v>
      </c>
      <c r="L516" s="324">
        <v>77.53</v>
      </c>
      <c r="M516" s="325" t="s">
        <v>1327</v>
      </c>
      <c r="N516" s="325" t="s">
        <v>1328</v>
      </c>
      <c r="O516" s="287"/>
      <c r="P516" s="287"/>
    </row>
    <row r="517" spans="1:16" ht="15">
      <c r="A517" s="247" t="s">
        <v>7424</v>
      </c>
      <c r="B517" s="247" t="s">
        <v>7425</v>
      </c>
      <c r="C517" s="287" t="s">
        <v>2304</v>
      </c>
      <c r="D517" s="305">
        <v>21</v>
      </c>
      <c r="E517" s="287" t="s">
        <v>45</v>
      </c>
      <c r="F517" s="289">
        <v>43677</v>
      </c>
      <c r="G517" s="290" t="s">
        <v>566</v>
      </c>
      <c r="H517" s="290" t="s">
        <v>7426</v>
      </c>
      <c r="I517" s="291">
        <v>41.464401289999998</v>
      </c>
      <c r="J517" s="291">
        <v>1</v>
      </c>
      <c r="K517" s="290" t="s">
        <v>438</v>
      </c>
      <c r="L517" s="324">
        <v>30.75</v>
      </c>
      <c r="M517" s="325" t="s">
        <v>7427</v>
      </c>
      <c r="N517" s="325" t="s">
        <v>7428</v>
      </c>
      <c r="O517" s="287"/>
      <c r="P517" s="287"/>
    </row>
    <row r="518" spans="1:16" ht="15">
      <c r="A518" s="247" t="s">
        <v>176</v>
      </c>
      <c r="B518" s="247" t="s">
        <v>2293</v>
      </c>
      <c r="C518" s="287" t="s">
        <v>2309</v>
      </c>
      <c r="D518" s="305">
        <v>22</v>
      </c>
      <c r="E518" s="287" t="s">
        <v>45</v>
      </c>
      <c r="F518" s="289">
        <v>43677</v>
      </c>
      <c r="G518" s="290" t="s">
        <v>566</v>
      </c>
      <c r="H518" s="290" t="s">
        <v>2034</v>
      </c>
      <c r="I518" s="291">
        <v>60.097624029999999</v>
      </c>
      <c r="J518" s="291">
        <v>6</v>
      </c>
      <c r="K518" s="290" t="s">
        <v>438</v>
      </c>
      <c r="L518" s="324">
        <v>275.63</v>
      </c>
      <c r="M518" s="325" t="s">
        <v>2035</v>
      </c>
      <c r="N518" s="325" t="s">
        <v>2036</v>
      </c>
      <c r="O518" s="287"/>
      <c r="P518" s="287"/>
    </row>
    <row r="519" spans="1:16" ht="15">
      <c r="A519" s="247" t="s">
        <v>176</v>
      </c>
      <c r="B519" s="247" t="s">
        <v>2295</v>
      </c>
      <c r="C519" s="287" t="s">
        <v>2311</v>
      </c>
      <c r="D519" s="305">
        <v>23</v>
      </c>
      <c r="E519" s="287" t="s">
        <v>45</v>
      </c>
      <c r="F519" s="289">
        <v>43677</v>
      </c>
      <c r="G519" s="290" t="s">
        <v>566</v>
      </c>
      <c r="H519" s="290" t="s">
        <v>859</v>
      </c>
      <c r="I519" s="291">
        <v>233.74846518000001</v>
      </c>
      <c r="J519" s="291">
        <v>37</v>
      </c>
      <c r="K519" s="290" t="s">
        <v>438</v>
      </c>
      <c r="L519" s="324">
        <v>133.26</v>
      </c>
      <c r="M519" s="325" t="s">
        <v>860</v>
      </c>
      <c r="N519" s="325" t="s">
        <v>861</v>
      </c>
      <c r="O519" s="287"/>
      <c r="P519" s="287"/>
    </row>
    <row r="520" spans="1:16" ht="15">
      <c r="A520" s="247" t="s">
        <v>176</v>
      </c>
      <c r="B520" s="247" t="s">
        <v>2303</v>
      </c>
      <c r="C520" s="287" t="s">
        <v>2316</v>
      </c>
      <c r="D520" s="305">
        <v>24</v>
      </c>
      <c r="E520" s="287" t="s">
        <v>45</v>
      </c>
      <c r="F520" s="289">
        <v>43677</v>
      </c>
      <c r="G520" s="290" t="s">
        <v>566</v>
      </c>
      <c r="H520" s="290" t="s">
        <v>2305</v>
      </c>
      <c r="I520" s="291">
        <v>84.844759289999999</v>
      </c>
      <c r="J520" s="291">
        <v>5</v>
      </c>
      <c r="K520" s="290" t="s">
        <v>438</v>
      </c>
      <c r="L520" s="324">
        <v>85.85</v>
      </c>
      <c r="M520" s="325" t="s">
        <v>2306</v>
      </c>
      <c r="N520" s="325" t="s">
        <v>2307</v>
      </c>
      <c r="O520" s="287"/>
      <c r="P520" s="287"/>
    </row>
    <row r="521" spans="1:16" ht="15">
      <c r="A521" s="247" t="s">
        <v>176</v>
      </c>
      <c r="B521" s="247" t="s">
        <v>2308</v>
      </c>
      <c r="C521" s="287" t="s">
        <v>2318</v>
      </c>
      <c r="D521" s="305">
        <v>25</v>
      </c>
      <c r="E521" s="287" t="s">
        <v>45</v>
      </c>
      <c r="F521" s="289">
        <v>43677</v>
      </c>
      <c r="G521" s="290" t="s">
        <v>566</v>
      </c>
      <c r="H521" s="290" t="s">
        <v>1095</v>
      </c>
      <c r="I521" s="291">
        <v>79.997624689999995</v>
      </c>
      <c r="J521" s="291">
        <v>9</v>
      </c>
      <c r="K521" s="290" t="s">
        <v>438</v>
      </c>
      <c r="L521" s="324">
        <v>212.85</v>
      </c>
      <c r="M521" s="325" t="s">
        <v>1096</v>
      </c>
      <c r="N521" s="325" t="s">
        <v>1097</v>
      </c>
      <c r="O521" s="287"/>
      <c r="P521" s="287"/>
    </row>
    <row r="522" spans="1:16" ht="15">
      <c r="A522" s="247" t="s">
        <v>176</v>
      </c>
      <c r="B522" s="247" t="s">
        <v>2310</v>
      </c>
      <c r="C522" s="287" t="s">
        <v>2320</v>
      </c>
      <c r="D522" s="305">
        <v>26</v>
      </c>
      <c r="E522" s="287" t="s">
        <v>45</v>
      </c>
      <c r="F522" s="289">
        <v>43677</v>
      </c>
      <c r="G522" s="290" t="s">
        <v>566</v>
      </c>
      <c r="H522" s="290" t="s">
        <v>2312</v>
      </c>
      <c r="I522" s="291">
        <v>119.81824232</v>
      </c>
      <c r="J522" s="291">
        <v>6</v>
      </c>
      <c r="K522" s="290" t="s">
        <v>438</v>
      </c>
      <c r="L522" s="324">
        <v>60.49</v>
      </c>
      <c r="M522" s="325" t="s">
        <v>2313</v>
      </c>
      <c r="N522" s="325" t="s">
        <v>2314</v>
      </c>
      <c r="O522" s="287"/>
      <c r="P522" s="287"/>
    </row>
    <row r="523" spans="1:16" ht="15">
      <c r="A523" s="247" t="s">
        <v>176</v>
      </c>
      <c r="B523" s="247" t="s">
        <v>2315</v>
      </c>
      <c r="C523" s="287" t="s">
        <v>2322</v>
      </c>
      <c r="D523" s="305">
        <v>27</v>
      </c>
      <c r="E523" s="287" t="s">
        <v>45</v>
      </c>
      <c r="F523" s="289">
        <v>43677</v>
      </c>
      <c r="G523" s="290" t="s">
        <v>566</v>
      </c>
      <c r="H523" s="290" t="s">
        <v>1357</v>
      </c>
      <c r="I523" s="291">
        <v>78.803923359999999</v>
      </c>
      <c r="J523" s="291">
        <v>4</v>
      </c>
      <c r="K523" s="290" t="s">
        <v>438</v>
      </c>
      <c r="L523" s="324">
        <v>194.23</v>
      </c>
      <c r="M523" s="325" t="s">
        <v>1358</v>
      </c>
      <c r="N523" s="325" t="s">
        <v>1359</v>
      </c>
      <c r="O523" s="287"/>
      <c r="P523" s="287"/>
    </row>
    <row r="524" spans="1:16" ht="15">
      <c r="A524" s="247" t="s">
        <v>7429</v>
      </c>
      <c r="B524" s="247" t="s">
        <v>7430</v>
      </c>
      <c r="C524" s="287" t="s">
        <v>2324</v>
      </c>
      <c r="D524" s="305">
        <v>28</v>
      </c>
      <c r="E524" s="287" t="s">
        <v>45</v>
      </c>
      <c r="F524" s="289">
        <v>43677</v>
      </c>
      <c r="G524" s="290" t="s">
        <v>566</v>
      </c>
      <c r="H524" s="290" t="s">
        <v>604</v>
      </c>
      <c r="I524" s="291">
        <v>41.904565980000001</v>
      </c>
      <c r="J524" s="291">
        <v>6</v>
      </c>
      <c r="K524" s="290" t="s">
        <v>438</v>
      </c>
      <c r="L524" s="324">
        <v>139.33000000000001</v>
      </c>
      <c r="M524" s="325" t="s">
        <v>605</v>
      </c>
      <c r="N524" s="325" t="s">
        <v>606</v>
      </c>
      <c r="O524" s="287"/>
      <c r="P524" s="287"/>
    </row>
    <row r="525" spans="1:16" ht="15">
      <c r="A525" s="247" t="s">
        <v>7431</v>
      </c>
      <c r="B525" s="247" t="s">
        <v>7432</v>
      </c>
      <c r="C525" s="287" t="s">
        <v>2327</v>
      </c>
      <c r="D525" s="305">
        <v>29</v>
      </c>
      <c r="E525" s="287" t="s">
        <v>45</v>
      </c>
      <c r="F525" s="289">
        <v>43677</v>
      </c>
      <c r="G525" s="290" t="s">
        <v>566</v>
      </c>
      <c r="H525" s="290" t="s">
        <v>3066</v>
      </c>
      <c r="I525" s="291">
        <v>44.515312309999999</v>
      </c>
      <c r="J525" s="291">
        <v>1</v>
      </c>
      <c r="K525" s="290" t="s">
        <v>438</v>
      </c>
      <c r="L525" s="324">
        <v>220.13</v>
      </c>
      <c r="M525" s="325" t="s">
        <v>3067</v>
      </c>
      <c r="N525" s="325" t="s">
        <v>3068</v>
      </c>
      <c r="O525" s="287"/>
      <c r="P525" s="287"/>
    </row>
    <row r="526" spans="1:16" ht="15">
      <c r="A526" s="247" t="s">
        <v>176</v>
      </c>
      <c r="B526" s="247" t="s">
        <v>2317</v>
      </c>
      <c r="C526" s="287" t="s">
        <v>2333</v>
      </c>
      <c r="D526" s="305">
        <v>30</v>
      </c>
      <c r="E526" s="287" t="s">
        <v>45</v>
      </c>
      <c r="F526" s="289">
        <v>43677</v>
      </c>
      <c r="G526" s="290" t="s">
        <v>566</v>
      </c>
      <c r="H526" s="290" t="s">
        <v>1136</v>
      </c>
      <c r="I526" s="291">
        <v>71.339394929999997</v>
      </c>
      <c r="J526" s="291">
        <v>31</v>
      </c>
      <c r="K526" s="290" t="s">
        <v>438</v>
      </c>
      <c r="L526" s="324">
        <v>282.05</v>
      </c>
      <c r="M526" s="325" t="s">
        <v>1137</v>
      </c>
      <c r="N526" s="325" t="s">
        <v>1138</v>
      </c>
      <c r="O526" s="287"/>
      <c r="P526" s="287"/>
    </row>
    <row r="527" spans="1:16" ht="15">
      <c r="A527" s="247" t="s">
        <v>176</v>
      </c>
      <c r="B527" s="247" t="s">
        <v>2319</v>
      </c>
      <c r="C527" s="287" t="s">
        <v>2335</v>
      </c>
      <c r="D527" s="305">
        <v>31</v>
      </c>
      <c r="E527" s="287" t="s">
        <v>45</v>
      </c>
      <c r="F527" s="289">
        <v>43677</v>
      </c>
      <c r="G527" s="290" t="s">
        <v>566</v>
      </c>
      <c r="H527" s="290" t="s">
        <v>625</v>
      </c>
      <c r="I527" s="291">
        <v>49.064757350000001</v>
      </c>
      <c r="J527" s="291">
        <v>24</v>
      </c>
      <c r="K527" s="290" t="s">
        <v>438</v>
      </c>
      <c r="L527" s="324">
        <v>299.38</v>
      </c>
      <c r="M527" s="325" t="s">
        <v>626</v>
      </c>
      <c r="N527" s="325" t="s">
        <v>627</v>
      </c>
      <c r="O527" s="287"/>
      <c r="P527" s="287"/>
    </row>
    <row r="528" spans="1:16" ht="15">
      <c r="A528" s="247" t="s">
        <v>176</v>
      </c>
      <c r="B528" s="247" t="s">
        <v>2321</v>
      </c>
      <c r="C528" s="287" t="s">
        <v>2338</v>
      </c>
      <c r="D528" s="305">
        <v>32</v>
      </c>
      <c r="E528" s="287" t="s">
        <v>45</v>
      </c>
      <c r="F528" s="289">
        <v>43677</v>
      </c>
      <c r="G528" s="290" t="s">
        <v>566</v>
      </c>
      <c r="H528" s="290" t="s">
        <v>1395</v>
      </c>
      <c r="I528" s="291">
        <v>73.78591883</v>
      </c>
      <c r="J528" s="291">
        <v>6</v>
      </c>
      <c r="K528" s="290" t="s">
        <v>438</v>
      </c>
      <c r="L528" s="324">
        <v>84.92</v>
      </c>
      <c r="M528" s="325" t="s">
        <v>1396</v>
      </c>
      <c r="N528" s="325" t="s">
        <v>1397</v>
      </c>
      <c r="O528" s="287"/>
      <c r="P528" s="287"/>
    </row>
    <row r="529" spans="1:16" ht="15">
      <c r="A529" s="247" t="s">
        <v>176</v>
      </c>
      <c r="B529" s="247" t="s">
        <v>2323</v>
      </c>
      <c r="C529" s="287" t="s">
        <v>2341</v>
      </c>
      <c r="D529" s="305">
        <v>33</v>
      </c>
      <c r="E529" s="287" t="s">
        <v>45</v>
      </c>
      <c r="F529" s="289">
        <v>43677</v>
      </c>
      <c r="G529" s="290" t="s">
        <v>566</v>
      </c>
      <c r="H529" s="290" t="s">
        <v>1143</v>
      </c>
      <c r="I529" s="291">
        <v>41.845107429999999</v>
      </c>
      <c r="J529" s="291">
        <v>1</v>
      </c>
      <c r="K529" s="290" t="s">
        <v>438</v>
      </c>
      <c r="L529" s="324">
        <v>277.31</v>
      </c>
      <c r="M529" s="325" t="s">
        <v>1144</v>
      </c>
      <c r="N529" s="325" t="s">
        <v>1145</v>
      </c>
      <c r="O529" s="287"/>
      <c r="P529" s="287"/>
    </row>
    <row r="530" spans="1:16" ht="15">
      <c r="A530" s="247" t="s">
        <v>7433</v>
      </c>
      <c r="B530" s="247" t="s">
        <v>7434</v>
      </c>
      <c r="C530" s="287" t="s">
        <v>2343</v>
      </c>
      <c r="D530" s="305">
        <v>34</v>
      </c>
      <c r="E530" s="287" t="s">
        <v>45</v>
      </c>
      <c r="F530" s="289">
        <v>43677</v>
      </c>
      <c r="G530" s="290" t="s">
        <v>566</v>
      </c>
      <c r="H530" s="290" t="s">
        <v>644</v>
      </c>
      <c r="I530" s="291">
        <v>78.323327669999998</v>
      </c>
      <c r="J530" s="291">
        <v>5</v>
      </c>
      <c r="K530" s="290" t="s">
        <v>438</v>
      </c>
      <c r="L530" s="324">
        <v>30.02</v>
      </c>
      <c r="M530" s="325" t="s">
        <v>645</v>
      </c>
      <c r="N530" s="325" t="s">
        <v>646</v>
      </c>
      <c r="O530" s="287"/>
      <c r="P530" s="287"/>
    </row>
    <row r="531" spans="1:16" ht="15">
      <c r="A531" s="247" t="s">
        <v>176</v>
      </c>
      <c r="B531" s="247" t="s">
        <v>2334</v>
      </c>
      <c r="C531" s="287" t="s">
        <v>2345</v>
      </c>
      <c r="D531" s="305">
        <v>35</v>
      </c>
      <c r="E531" s="287" t="s">
        <v>45</v>
      </c>
      <c r="F531" s="289">
        <v>43677</v>
      </c>
      <c r="G531" s="290" t="s">
        <v>566</v>
      </c>
      <c r="H531" s="290" t="s">
        <v>1155</v>
      </c>
      <c r="I531" s="291">
        <v>72.601254879999999</v>
      </c>
      <c r="J531" s="291">
        <v>1</v>
      </c>
      <c r="K531" s="290" t="s">
        <v>438</v>
      </c>
      <c r="L531" s="324">
        <v>337.04</v>
      </c>
      <c r="M531" s="325" t="s">
        <v>1156</v>
      </c>
      <c r="N531" s="325" t="s">
        <v>1157</v>
      </c>
      <c r="O531" s="287"/>
      <c r="P531" s="287"/>
    </row>
    <row r="532" spans="1:16" ht="15">
      <c r="A532" s="247" t="s">
        <v>7435</v>
      </c>
      <c r="B532" s="247" t="s">
        <v>7436</v>
      </c>
      <c r="C532" s="287" t="s">
        <v>2351</v>
      </c>
      <c r="D532" s="305">
        <v>36</v>
      </c>
      <c r="E532" s="287" t="s">
        <v>45</v>
      </c>
      <c r="F532" s="289">
        <v>43677</v>
      </c>
      <c r="G532" s="290" t="s">
        <v>566</v>
      </c>
      <c r="H532" s="290" t="s">
        <v>3878</v>
      </c>
      <c r="I532" s="291">
        <v>49.010979939999999</v>
      </c>
      <c r="J532" s="291">
        <v>7</v>
      </c>
      <c r="K532" s="290" t="s">
        <v>438</v>
      </c>
      <c r="L532" s="324">
        <v>138.94999999999999</v>
      </c>
      <c r="M532" s="325" t="s">
        <v>3879</v>
      </c>
      <c r="N532" s="325" t="s">
        <v>3880</v>
      </c>
      <c r="O532" s="287"/>
      <c r="P532" s="287"/>
    </row>
    <row r="533" spans="1:16" ht="15">
      <c r="A533" s="247" t="s">
        <v>176</v>
      </c>
      <c r="B533" s="247" t="s">
        <v>2342</v>
      </c>
      <c r="C533" s="287" t="s">
        <v>2353</v>
      </c>
      <c r="D533" s="305">
        <v>37</v>
      </c>
      <c r="E533" s="287" t="s">
        <v>45</v>
      </c>
      <c r="F533" s="289">
        <v>43677</v>
      </c>
      <c r="G533" s="290" t="s">
        <v>566</v>
      </c>
      <c r="H533" s="290" t="s">
        <v>956</v>
      </c>
      <c r="I533" s="291">
        <v>135.95591861</v>
      </c>
      <c r="J533" s="291">
        <v>15</v>
      </c>
      <c r="K533" s="290" t="s">
        <v>438</v>
      </c>
      <c r="L533" s="324">
        <v>322.99</v>
      </c>
      <c r="M533" s="325" t="s">
        <v>957</v>
      </c>
      <c r="N533" s="325" t="s">
        <v>958</v>
      </c>
      <c r="O533" s="287"/>
      <c r="P533" s="287"/>
    </row>
    <row r="534" spans="1:16" ht="15">
      <c r="A534" s="247" t="s">
        <v>176</v>
      </c>
      <c r="B534" s="247" t="s">
        <v>2344</v>
      </c>
      <c r="C534" s="287" t="s">
        <v>2355</v>
      </c>
      <c r="D534" s="305">
        <v>38</v>
      </c>
      <c r="E534" s="287" t="s">
        <v>45</v>
      </c>
      <c r="F534" s="289">
        <v>43677</v>
      </c>
      <c r="G534" s="290" t="s">
        <v>566</v>
      </c>
      <c r="H534" s="290" t="s">
        <v>2346</v>
      </c>
      <c r="I534" s="291">
        <v>41.564437519999998</v>
      </c>
      <c r="J534" s="291">
        <v>4</v>
      </c>
      <c r="K534" s="290" t="s">
        <v>438</v>
      </c>
      <c r="L534" s="324">
        <v>207.17</v>
      </c>
      <c r="M534" s="325" t="s">
        <v>2347</v>
      </c>
      <c r="N534" s="325" t="s">
        <v>2348</v>
      </c>
      <c r="O534" s="287"/>
      <c r="P534" s="287"/>
    </row>
    <row r="535" spans="1:16" ht="15">
      <c r="A535" s="247" t="s">
        <v>176</v>
      </c>
      <c r="B535" s="247" t="s">
        <v>2352</v>
      </c>
      <c r="C535" s="287" t="s">
        <v>2361</v>
      </c>
      <c r="D535" s="305">
        <v>39</v>
      </c>
      <c r="E535" s="287" t="s">
        <v>45</v>
      </c>
      <c r="F535" s="289">
        <v>43677</v>
      </c>
      <c r="G535" s="290" t="s">
        <v>566</v>
      </c>
      <c r="H535" s="290" t="s">
        <v>1445</v>
      </c>
      <c r="I535" s="291">
        <v>50.277633639999998</v>
      </c>
      <c r="J535" s="291">
        <v>8</v>
      </c>
      <c r="K535" s="290" t="s">
        <v>438</v>
      </c>
      <c r="L535" s="324">
        <v>110.4</v>
      </c>
      <c r="M535" s="325" t="s">
        <v>1446</v>
      </c>
      <c r="N535" s="325" t="s">
        <v>1447</v>
      </c>
      <c r="O535" s="287"/>
      <c r="P535" s="287"/>
    </row>
    <row r="536" spans="1:16" ht="15">
      <c r="A536" s="247" t="s">
        <v>176</v>
      </c>
      <c r="B536" s="247" t="s">
        <v>2354</v>
      </c>
      <c r="C536" s="287" t="s">
        <v>2363</v>
      </c>
      <c r="D536" s="305">
        <v>40</v>
      </c>
      <c r="E536" s="287" t="s">
        <v>45</v>
      </c>
      <c r="F536" s="289">
        <v>43677</v>
      </c>
      <c r="G536" s="290" t="s">
        <v>566</v>
      </c>
      <c r="H536" s="290" t="s">
        <v>2356</v>
      </c>
      <c r="I536" s="291">
        <v>918.02948723999998</v>
      </c>
      <c r="J536" s="291">
        <v>3</v>
      </c>
      <c r="K536" s="290" t="s">
        <v>438</v>
      </c>
      <c r="L536" s="324">
        <v>91.22</v>
      </c>
      <c r="M536" s="325" t="s">
        <v>2357</v>
      </c>
      <c r="N536" s="325" t="s">
        <v>2358</v>
      </c>
      <c r="O536" s="287"/>
      <c r="P536" s="287"/>
    </row>
    <row r="537" spans="1:16" ht="15">
      <c r="A537" s="247" t="s">
        <v>176</v>
      </c>
      <c r="B537" s="247" t="s">
        <v>2362</v>
      </c>
      <c r="C537" s="287" t="s">
        <v>2365</v>
      </c>
      <c r="D537" s="305">
        <v>41</v>
      </c>
      <c r="E537" s="287" t="s">
        <v>45</v>
      </c>
      <c r="F537" s="289">
        <v>43677</v>
      </c>
      <c r="G537" s="290" t="s">
        <v>566</v>
      </c>
      <c r="H537" s="290" t="s">
        <v>986</v>
      </c>
      <c r="I537" s="291">
        <v>49.382104929999997</v>
      </c>
      <c r="J537" s="291">
        <v>1</v>
      </c>
      <c r="K537" s="290" t="s">
        <v>438</v>
      </c>
      <c r="L537" s="324">
        <v>245.41</v>
      </c>
      <c r="M537" s="325" t="s">
        <v>987</v>
      </c>
      <c r="N537" s="325" t="s">
        <v>988</v>
      </c>
      <c r="O537" s="287"/>
      <c r="P537" s="287"/>
    </row>
    <row r="538" spans="1:16" ht="15">
      <c r="A538" s="247" t="s">
        <v>176</v>
      </c>
      <c r="B538" s="247" t="s">
        <v>2364</v>
      </c>
      <c r="C538" s="287" t="s">
        <v>2367</v>
      </c>
      <c r="D538" s="305">
        <v>42</v>
      </c>
      <c r="E538" s="287" t="s">
        <v>45</v>
      </c>
      <c r="F538" s="289">
        <v>43677</v>
      </c>
      <c r="G538" s="290" t="s">
        <v>566</v>
      </c>
      <c r="H538" s="290" t="s">
        <v>991</v>
      </c>
      <c r="I538" s="291">
        <v>67.02773139</v>
      </c>
      <c r="J538" s="291">
        <v>48</v>
      </c>
      <c r="K538" s="290" t="s">
        <v>438</v>
      </c>
      <c r="L538" s="324">
        <v>154.5</v>
      </c>
      <c r="M538" s="325" t="s">
        <v>992</v>
      </c>
      <c r="N538" s="325" t="s">
        <v>993</v>
      </c>
      <c r="O538" s="287"/>
      <c r="P538" s="287"/>
    </row>
    <row r="539" spans="1:16" ht="15">
      <c r="A539" s="247" t="s">
        <v>176</v>
      </c>
      <c r="B539" s="247" t="s">
        <v>2366</v>
      </c>
      <c r="C539" s="287" t="s">
        <v>2369</v>
      </c>
      <c r="D539" s="305">
        <v>43</v>
      </c>
      <c r="E539" s="287" t="s">
        <v>45</v>
      </c>
      <c r="F539" s="289">
        <v>43677</v>
      </c>
      <c r="G539" s="290" t="s">
        <v>566</v>
      </c>
      <c r="H539" s="290" t="s">
        <v>1479</v>
      </c>
      <c r="I539" s="291">
        <v>42.109934559999999</v>
      </c>
      <c r="J539" s="291">
        <v>1</v>
      </c>
      <c r="K539" s="290" t="s">
        <v>438</v>
      </c>
      <c r="L539" s="324">
        <v>122.52</v>
      </c>
      <c r="M539" s="325" t="s">
        <v>1480</v>
      </c>
      <c r="N539" s="325" t="s">
        <v>1481</v>
      </c>
      <c r="O539" s="287"/>
      <c r="P539" s="287"/>
    </row>
    <row r="540" spans="1:16" ht="15">
      <c r="A540" s="247" t="s">
        <v>176</v>
      </c>
      <c r="B540" s="247" t="s">
        <v>2368</v>
      </c>
      <c r="C540" s="287" t="s">
        <v>2371</v>
      </c>
      <c r="D540" s="305">
        <v>44</v>
      </c>
      <c r="E540" s="287" t="s">
        <v>45</v>
      </c>
      <c r="F540" s="289">
        <v>43677</v>
      </c>
      <c r="G540" s="290" t="s">
        <v>566</v>
      </c>
      <c r="H540" s="290" t="s">
        <v>1841</v>
      </c>
      <c r="I540" s="291">
        <v>50.594900359999997</v>
      </c>
      <c r="J540" s="291">
        <v>3</v>
      </c>
      <c r="K540" s="290" t="s">
        <v>438</v>
      </c>
      <c r="L540" s="324">
        <v>339.74</v>
      </c>
      <c r="M540" s="325" t="s">
        <v>1842</v>
      </c>
      <c r="N540" s="325" t="s">
        <v>1843</v>
      </c>
      <c r="O540" s="287"/>
      <c r="P540" s="287"/>
    </row>
    <row r="541" spans="1:16" ht="15">
      <c r="A541" s="247" t="s">
        <v>176</v>
      </c>
      <c r="B541" s="247" t="s">
        <v>2370</v>
      </c>
      <c r="C541" s="287" t="s">
        <v>2373</v>
      </c>
      <c r="D541" s="305">
        <v>45</v>
      </c>
      <c r="E541" s="287" t="s">
        <v>45</v>
      </c>
      <c r="F541" s="289">
        <v>43677</v>
      </c>
      <c r="G541" s="290" t="s">
        <v>566</v>
      </c>
      <c r="H541" s="290" t="s">
        <v>1204</v>
      </c>
      <c r="I541" s="291">
        <v>89.128994930000005</v>
      </c>
      <c r="J541" s="291">
        <v>9</v>
      </c>
      <c r="K541" s="290" t="s">
        <v>438</v>
      </c>
      <c r="L541" s="324">
        <v>46.06</v>
      </c>
      <c r="M541" s="325" t="s">
        <v>1205</v>
      </c>
      <c r="N541" s="325" t="s">
        <v>1206</v>
      </c>
      <c r="O541" s="287"/>
      <c r="P541" s="287"/>
    </row>
    <row r="542" spans="1:16" ht="15">
      <c r="A542" s="247" t="s">
        <v>176</v>
      </c>
      <c r="B542" s="247" t="s">
        <v>2372</v>
      </c>
      <c r="C542" s="287" t="s">
        <v>2375</v>
      </c>
      <c r="D542" s="305">
        <v>46</v>
      </c>
      <c r="E542" s="287" t="s">
        <v>45</v>
      </c>
      <c r="F542" s="289">
        <v>43677</v>
      </c>
      <c r="G542" s="290" t="s">
        <v>566</v>
      </c>
      <c r="H542" s="290" t="s">
        <v>1001</v>
      </c>
      <c r="I542" s="291">
        <v>259.50214283000003</v>
      </c>
      <c r="J542" s="291">
        <v>3</v>
      </c>
      <c r="K542" s="290" t="s">
        <v>438</v>
      </c>
      <c r="L542" s="324">
        <v>23.07</v>
      </c>
      <c r="M542" s="325" t="s">
        <v>1002</v>
      </c>
      <c r="N542" s="325" t="s">
        <v>1003</v>
      </c>
      <c r="O542" s="287"/>
      <c r="P542" s="287"/>
    </row>
    <row r="543" spans="1:16" ht="15">
      <c r="A543" s="247" t="s">
        <v>176</v>
      </c>
      <c r="B543" s="247" t="s">
        <v>2374</v>
      </c>
      <c r="C543" s="287" t="s">
        <v>2377</v>
      </c>
      <c r="D543" s="305">
        <v>47</v>
      </c>
      <c r="E543" s="287" t="s">
        <v>45</v>
      </c>
      <c r="F543" s="289">
        <v>43677</v>
      </c>
      <c r="G543" s="290" t="s">
        <v>566</v>
      </c>
      <c r="H543" s="290" t="s">
        <v>1715</v>
      </c>
      <c r="I543" s="291">
        <v>167.32563302</v>
      </c>
      <c r="J543" s="291">
        <v>16</v>
      </c>
      <c r="K543" s="290" t="s">
        <v>438</v>
      </c>
      <c r="L543" s="324">
        <v>119.47</v>
      </c>
      <c r="M543" s="325" t="s">
        <v>1716</v>
      </c>
      <c r="N543" s="325" t="s">
        <v>1717</v>
      </c>
      <c r="O543" s="287"/>
      <c r="P543" s="287"/>
    </row>
    <row r="544" spans="1:16" ht="15">
      <c r="A544" s="247" t="s">
        <v>176</v>
      </c>
      <c r="B544" s="247" t="s">
        <v>2376</v>
      </c>
      <c r="C544" s="287" t="s">
        <v>2379</v>
      </c>
      <c r="D544" s="305">
        <v>48</v>
      </c>
      <c r="E544" s="287" t="s">
        <v>45</v>
      </c>
      <c r="F544" s="289">
        <v>43677</v>
      </c>
      <c r="G544" s="290" t="s">
        <v>566</v>
      </c>
      <c r="H544" s="290" t="s">
        <v>1016</v>
      </c>
      <c r="I544" s="291">
        <v>190.53917863000001</v>
      </c>
      <c r="J544" s="291">
        <v>4</v>
      </c>
      <c r="K544" s="290" t="s">
        <v>438</v>
      </c>
      <c r="L544" s="324">
        <v>25.41</v>
      </c>
      <c r="M544" s="325" t="s">
        <v>1017</v>
      </c>
      <c r="N544" s="325" t="s">
        <v>1018</v>
      </c>
      <c r="O544" s="287"/>
      <c r="P544" s="287"/>
    </row>
    <row r="545" spans="1:16" ht="15">
      <c r="A545" s="247" t="s">
        <v>176</v>
      </c>
      <c r="B545" s="247" t="s">
        <v>2378</v>
      </c>
      <c r="C545" s="287" t="s">
        <v>2384</v>
      </c>
      <c r="D545" s="305">
        <v>49</v>
      </c>
      <c r="E545" s="287" t="s">
        <v>45</v>
      </c>
      <c r="F545" s="289">
        <v>43677</v>
      </c>
      <c r="G545" s="290" t="s">
        <v>566</v>
      </c>
      <c r="H545" s="290" t="s">
        <v>2380</v>
      </c>
      <c r="I545" s="291">
        <v>87.402413969999998</v>
      </c>
      <c r="J545" s="291">
        <v>3</v>
      </c>
      <c r="K545" s="290" t="s">
        <v>438</v>
      </c>
      <c r="L545" s="324">
        <v>130.07</v>
      </c>
      <c r="M545" s="325" t="s">
        <v>2381</v>
      </c>
      <c r="N545" s="325" t="s">
        <v>2382</v>
      </c>
      <c r="O545" s="287"/>
      <c r="P545" s="287"/>
    </row>
    <row r="546" spans="1:16" ht="15">
      <c r="A546" s="247" t="s">
        <v>176</v>
      </c>
      <c r="B546" s="247" t="s">
        <v>2383</v>
      </c>
      <c r="C546" s="287" t="s">
        <v>2387</v>
      </c>
      <c r="D546" s="305">
        <v>50</v>
      </c>
      <c r="E546" s="287" t="s">
        <v>45</v>
      </c>
      <c r="F546" s="289">
        <v>43677</v>
      </c>
      <c r="G546" s="290" t="s">
        <v>566</v>
      </c>
      <c r="H546" s="290" t="s">
        <v>768</v>
      </c>
      <c r="I546" s="291">
        <v>127.16011277</v>
      </c>
      <c r="J546" s="291">
        <v>5</v>
      </c>
      <c r="K546" s="290" t="s">
        <v>438</v>
      </c>
      <c r="L546" s="324">
        <v>135.13</v>
      </c>
      <c r="M546" s="325" t="s">
        <v>769</v>
      </c>
      <c r="N546" s="325" t="s">
        <v>770</v>
      </c>
      <c r="O546" s="287"/>
      <c r="P546" s="287"/>
    </row>
    <row r="547" spans="1:16" ht="15">
      <c r="A547" s="247" t="s">
        <v>7437</v>
      </c>
      <c r="B547" s="247" t="s">
        <v>7438</v>
      </c>
      <c r="C547" s="287" t="s">
        <v>2389</v>
      </c>
      <c r="D547" s="305">
        <v>1</v>
      </c>
      <c r="E547" s="287" t="s">
        <v>2</v>
      </c>
      <c r="F547" s="289">
        <v>43677</v>
      </c>
      <c r="G547" s="290" t="s">
        <v>492</v>
      </c>
      <c r="H547" s="290" t="s">
        <v>1042</v>
      </c>
      <c r="I547" s="291">
        <v>9.0978507999999998</v>
      </c>
      <c r="J547" s="291">
        <v>2</v>
      </c>
      <c r="K547" s="290" t="s">
        <v>815</v>
      </c>
      <c r="L547" s="324">
        <v>278.56</v>
      </c>
      <c r="M547" s="325" t="s">
        <v>1043</v>
      </c>
      <c r="N547" s="325" t="s">
        <v>1044</v>
      </c>
      <c r="O547" s="287"/>
      <c r="P547" s="287"/>
    </row>
    <row r="548" spans="1:16" ht="15">
      <c r="A548" s="247" t="s">
        <v>176</v>
      </c>
      <c r="B548" s="247" t="s">
        <v>2388</v>
      </c>
      <c r="C548" s="287" t="s">
        <v>2392</v>
      </c>
      <c r="D548" s="305">
        <v>2</v>
      </c>
      <c r="E548" s="287" t="s">
        <v>2</v>
      </c>
      <c r="F548" s="289">
        <v>43677</v>
      </c>
      <c r="G548" s="290" t="s">
        <v>492</v>
      </c>
      <c r="H548" s="290" t="s">
        <v>461</v>
      </c>
      <c r="I548" s="291">
        <v>10.621412279999999</v>
      </c>
      <c r="J548" s="291">
        <v>60</v>
      </c>
      <c r="K548" s="290" t="s">
        <v>815</v>
      </c>
      <c r="L548" s="324">
        <v>85.79</v>
      </c>
      <c r="M548" s="325" t="s">
        <v>462</v>
      </c>
      <c r="N548" s="325" t="s">
        <v>463</v>
      </c>
      <c r="O548" s="287"/>
      <c r="P548" s="287"/>
    </row>
    <row r="549" spans="1:16" ht="15">
      <c r="A549" s="247" t="s">
        <v>176</v>
      </c>
      <c r="B549" s="247" t="s">
        <v>2393</v>
      </c>
      <c r="C549" s="287" t="s">
        <v>2394</v>
      </c>
      <c r="D549" s="305">
        <v>3</v>
      </c>
      <c r="E549" s="287" t="s">
        <v>2</v>
      </c>
      <c r="F549" s="289">
        <v>43677</v>
      </c>
      <c r="G549" s="290" t="s">
        <v>492</v>
      </c>
      <c r="H549" s="290" t="s">
        <v>1263</v>
      </c>
      <c r="I549" s="291">
        <v>8.5149297700000002</v>
      </c>
      <c r="J549" s="291">
        <v>25</v>
      </c>
      <c r="K549" s="290" t="s">
        <v>815</v>
      </c>
      <c r="L549" s="324">
        <v>203.12</v>
      </c>
      <c r="M549" s="325" t="s">
        <v>1264</v>
      </c>
      <c r="N549" s="325" t="s">
        <v>1265</v>
      </c>
      <c r="O549" s="287"/>
      <c r="P549" s="287"/>
    </row>
    <row r="550" spans="1:16" ht="15">
      <c r="A550" s="247" t="s">
        <v>176</v>
      </c>
      <c r="B550" s="247" t="s">
        <v>2395</v>
      </c>
      <c r="C550" s="287" t="s">
        <v>2396</v>
      </c>
      <c r="D550" s="305">
        <v>4</v>
      </c>
      <c r="E550" s="287" t="s">
        <v>2</v>
      </c>
      <c r="F550" s="289">
        <v>43677</v>
      </c>
      <c r="G550" s="290" t="s">
        <v>492</v>
      </c>
      <c r="H550" s="290" t="s">
        <v>2397</v>
      </c>
      <c r="I550" s="291">
        <v>9.3332672100000007</v>
      </c>
      <c r="J550" s="291">
        <v>4</v>
      </c>
      <c r="K550" s="290" t="s">
        <v>815</v>
      </c>
      <c r="L550" s="324">
        <v>113.36</v>
      </c>
      <c r="M550" s="325" t="s">
        <v>2398</v>
      </c>
      <c r="N550" s="325" t="s">
        <v>2399</v>
      </c>
      <c r="O550" s="287"/>
      <c r="P550" s="287"/>
    </row>
    <row r="551" spans="1:16" ht="15">
      <c r="A551" s="247" t="s">
        <v>7439</v>
      </c>
      <c r="B551" s="247" t="s">
        <v>7440</v>
      </c>
      <c r="C551" s="287" t="s">
        <v>2401</v>
      </c>
      <c r="D551" s="305">
        <v>5</v>
      </c>
      <c r="E551" s="287" t="s">
        <v>2</v>
      </c>
      <c r="F551" s="289">
        <v>43677</v>
      </c>
      <c r="G551" s="290" t="s">
        <v>492</v>
      </c>
      <c r="H551" s="290" t="s">
        <v>3460</v>
      </c>
      <c r="I551" s="291">
        <v>13.56001854</v>
      </c>
      <c r="J551" s="291">
        <v>2</v>
      </c>
      <c r="K551" s="290" t="s">
        <v>815</v>
      </c>
      <c r="L551" s="324">
        <v>109.04</v>
      </c>
      <c r="M551" s="325" t="s">
        <v>3461</v>
      </c>
      <c r="N551" s="325" t="s">
        <v>3462</v>
      </c>
      <c r="O551" s="287"/>
      <c r="P551" s="287"/>
    </row>
    <row r="552" spans="1:16" ht="15">
      <c r="A552" s="247" t="s">
        <v>176</v>
      </c>
      <c r="B552" s="247" t="s">
        <v>2400</v>
      </c>
      <c r="C552" s="287" t="s">
        <v>2403</v>
      </c>
      <c r="D552" s="305">
        <v>6</v>
      </c>
      <c r="E552" s="287" t="s">
        <v>2</v>
      </c>
      <c r="F552" s="289">
        <v>43677</v>
      </c>
      <c r="G552" s="290" t="s">
        <v>492</v>
      </c>
      <c r="H552" s="290" t="s">
        <v>1272</v>
      </c>
      <c r="I552" s="291">
        <v>4.6417088499999997</v>
      </c>
      <c r="J552" s="291">
        <v>82</v>
      </c>
      <c r="K552" s="290" t="s">
        <v>815</v>
      </c>
      <c r="L552" s="324">
        <v>1123.04</v>
      </c>
      <c r="M552" s="325" t="s">
        <v>1273</v>
      </c>
      <c r="N552" s="325" t="s">
        <v>1274</v>
      </c>
      <c r="O552" s="287"/>
      <c r="P552" s="287"/>
    </row>
    <row r="553" spans="1:16" ht="15">
      <c r="A553" s="247" t="s">
        <v>176</v>
      </c>
      <c r="B553" s="247" t="s">
        <v>2402</v>
      </c>
      <c r="C553" s="287" t="s">
        <v>2405</v>
      </c>
      <c r="D553" s="305">
        <v>7</v>
      </c>
      <c r="E553" s="287" t="s">
        <v>2</v>
      </c>
      <c r="F553" s="289">
        <v>43677</v>
      </c>
      <c r="G553" s="290" t="s">
        <v>492</v>
      </c>
      <c r="H553" s="290" t="s">
        <v>1069</v>
      </c>
      <c r="I553" s="291">
        <v>11.91895485</v>
      </c>
      <c r="J553" s="291">
        <v>13</v>
      </c>
      <c r="K553" s="290" t="s">
        <v>815</v>
      </c>
      <c r="L553" s="324">
        <v>208.79</v>
      </c>
      <c r="M553" s="325" t="s">
        <v>1070</v>
      </c>
      <c r="N553" s="325" t="s">
        <v>1071</v>
      </c>
      <c r="O553" s="287"/>
      <c r="P553" s="287"/>
    </row>
    <row r="554" spans="1:16" ht="15">
      <c r="A554" s="247" t="s">
        <v>176</v>
      </c>
      <c r="B554" s="247" t="s">
        <v>2404</v>
      </c>
      <c r="C554" s="287" t="s">
        <v>2407</v>
      </c>
      <c r="D554" s="305">
        <v>8</v>
      </c>
      <c r="E554" s="287" t="s">
        <v>2</v>
      </c>
      <c r="F554" s="289">
        <v>43677</v>
      </c>
      <c r="G554" s="290" t="s">
        <v>492</v>
      </c>
      <c r="H554" s="290" t="s">
        <v>524</v>
      </c>
      <c r="I554" s="291">
        <v>13.61445427</v>
      </c>
      <c r="J554" s="291">
        <v>8</v>
      </c>
      <c r="K554" s="290" t="s">
        <v>815</v>
      </c>
      <c r="L554" s="324">
        <v>114.87</v>
      </c>
      <c r="M554" s="325" t="s">
        <v>525</v>
      </c>
      <c r="N554" s="325" t="s">
        <v>526</v>
      </c>
      <c r="O554" s="287"/>
      <c r="P554" s="287"/>
    </row>
    <row r="555" spans="1:16" ht="15">
      <c r="A555" s="247" t="s">
        <v>176</v>
      </c>
      <c r="B555" s="247" t="s">
        <v>2406</v>
      </c>
      <c r="C555" s="287" t="s">
        <v>2409</v>
      </c>
      <c r="D555" s="305">
        <v>9</v>
      </c>
      <c r="E555" s="287" t="s">
        <v>2</v>
      </c>
      <c r="F555" s="289">
        <v>43677</v>
      </c>
      <c r="G555" s="290" t="s">
        <v>492</v>
      </c>
      <c r="H555" s="290" t="s">
        <v>531</v>
      </c>
      <c r="I555" s="291">
        <v>10.91048908</v>
      </c>
      <c r="J555" s="291">
        <v>6</v>
      </c>
      <c r="K555" s="290" t="s">
        <v>815</v>
      </c>
      <c r="L555" s="324">
        <v>467.68</v>
      </c>
      <c r="M555" s="325" t="s">
        <v>532</v>
      </c>
      <c r="N555" s="325" t="s">
        <v>533</v>
      </c>
      <c r="O555" s="287"/>
      <c r="P555" s="287"/>
    </row>
    <row r="556" spans="1:16" ht="15">
      <c r="A556" s="247" t="s">
        <v>176</v>
      </c>
      <c r="B556" s="247" t="s">
        <v>2408</v>
      </c>
      <c r="C556" s="287" t="s">
        <v>2411</v>
      </c>
      <c r="D556" s="305">
        <v>10</v>
      </c>
      <c r="E556" s="287" t="s">
        <v>2</v>
      </c>
      <c r="F556" s="289">
        <v>43677</v>
      </c>
      <c r="G556" s="290" t="s">
        <v>492</v>
      </c>
      <c r="H556" s="290" t="s">
        <v>1287</v>
      </c>
      <c r="I556" s="291">
        <v>6.5840010600000003</v>
      </c>
      <c r="J556" s="291">
        <v>18</v>
      </c>
      <c r="K556" s="290" t="s">
        <v>815</v>
      </c>
      <c r="L556" s="324">
        <v>1886.61</v>
      </c>
      <c r="M556" s="325" t="s">
        <v>1288</v>
      </c>
      <c r="N556" s="325" t="s">
        <v>1289</v>
      </c>
      <c r="O556" s="287"/>
      <c r="P556" s="287"/>
    </row>
    <row r="557" spans="1:16" ht="15">
      <c r="A557" s="247" t="s">
        <v>176</v>
      </c>
      <c r="B557" s="247" t="s">
        <v>2410</v>
      </c>
      <c r="C557" s="287" t="s">
        <v>2413</v>
      </c>
      <c r="D557" s="305">
        <v>11</v>
      </c>
      <c r="E557" s="287" t="s">
        <v>2</v>
      </c>
      <c r="F557" s="289">
        <v>43677</v>
      </c>
      <c r="G557" s="290" t="s">
        <v>492</v>
      </c>
      <c r="H557" s="290" t="s">
        <v>1074</v>
      </c>
      <c r="I557" s="291">
        <v>13.183030130000001</v>
      </c>
      <c r="J557" s="291">
        <v>1</v>
      </c>
      <c r="K557" s="290" t="s">
        <v>815</v>
      </c>
      <c r="L557" s="324">
        <v>132.94999999999999</v>
      </c>
      <c r="M557" s="325" t="s">
        <v>1075</v>
      </c>
      <c r="N557" s="325" t="s">
        <v>1076</v>
      </c>
      <c r="O557" s="287"/>
      <c r="P557" s="287"/>
    </row>
    <row r="558" spans="1:16" ht="15">
      <c r="A558" s="247" t="s">
        <v>7441</v>
      </c>
      <c r="B558" s="247" t="s">
        <v>7442</v>
      </c>
      <c r="C558" s="287" t="s">
        <v>2418</v>
      </c>
      <c r="D558" s="305">
        <v>12</v>
      </c>
      <c r="E558" s="287" t="s">
        <v>2</v>
      </c>
      <c r="F558" s="289">
        <v>43677</v>
      </c>
      <c r="G558" s="290" t="s">
        <v>492</v>
      </c>
      <c r="H558" s="290" t="s">
        <v>1575</v>
      </c>
      <c r="I558" s="291">
        <v>13.269813539999999</v>
      </c>
      <c r="J558" s="291">
        <v>1</v>
      </c>
      <c r="K558" s="290" t="s">
        <v>815</v>
      </c>
      <c r="L558" s="324">
        <v>127.12</v>
      </c>
      <c r="M558" s="325" t="s">
        <v>1576</v>
      </c>
      <c r="N558" s="325" t="s">
        <v>1577</v>
      </c>
      <c r="O558" s="287"/>
      <c r="P558" s="287"/>
    </row>
    <row r="559" spans="1:16" ht="15">
      <c r="A559" s="247" t="s">
        <v>176</v>
      </c>
      <c r="B559" s="247" t="s">
        <v>2412</v>
      </c>
      <c r="C559" s="287" t="s">
        <v>2420</v>
      </c>
      <c r="D559" s="305">
        <v>13</v>
      </c>
      <c r="E559" s="287" t="s">
        <v>2</v>
      </c>
      <c r="F559" s="289">
        <v>43677</v>
      </c>
      <c r="G559" s="290" t="s">
        <v>492</v>
      </c>
      <c r="H559" s="290" t="s">
        <v>2414</v>
      </c>
      <c r="I559" s="291">
        <v>13.60431099</v>
      </c>
      <c r="J559" s="291">
        <v>1</v>
      </c>
      <c r="K559" s="290" t="s">
        <v>815</v>
      </c>
      <c r="L559" s="324">
        <v>109.31</v>
      </c>
      <c r="M559" s="325" t="s">
        <v>2415</v>
      </c>
      <c r="N559" s="325" t="s">
        <v>2416</v>
      </c>
      <c r="O559" s="287"/>
      <c r="P559" s="287"/>
    </row>
    <row r="560" spans="1:16" ht="15">
      <c r="A560" s="247" t="s">
        <v>176</v>
      </c>
      <c r="B560" s="247" t="s">
        <v>2417</v>
      </c>
      <c r="C560" s="287" t="s">
        <v>2422</v>
      </c>
      <c r="D560" s="305">
        <v>14</v>
      </c>
      <c r="E560" s="287" t="s">
        <v>2</v>
      </c>
      <c r="F560" s="289">
        <v>43677</v>
      </c>
      <c r="G560" s="290" t="s">
        <v>492</v>
      </c>
      <c r="H560" s="290" t="s">
        <v>843</v>
      </c>
      <c r="I560" s="291">
        <v>11.90920925</v>
      </c>
      <c r="J560" s="291">
        <v>5</v>
      </c>
      <c r="K560" s="290" t="s">
        <v>815</v>
      </c>
      <c r="L560" s="324">
        <v>795.53</v>
      </c>
      <c r="M560" s="325" t="s">
        <v>844</v>
      </c>
      <c r="N560" s="325" t="s">
        <v>845</v>
      </c>
      <c r="O560" s="287"/>
      <c r="P560" s="287"/>
    </row>
    <row r="561" spans="1:16" ht="15">
      <c r="A561" s="247" t="s">
        <v>176</v>
      </c>
      <c r="B561" s="247" t="s">
        <v>2419</v>
      </c>
      <c r="C561" s="287" t="s">
        <v>2424</v>
      </c>
      <c r="D561" s="305">
        <v>15</v>
      </c>
      <c r="E561" s="287" t="s">
        <v>2</v>
      </c>
      <c r="F561" s="289">
        <v>43677</v>
      </c>
      <c r="G561" s="290" t="s">
        <v>492</v>
      </c>
      <c r="H561" s="290" t="s">
        <v>2024</v>
      </c>
      <c r="I561" s="291">
        <v>14.07137966</v>
      </c>
      <c r="J561" s="291">
        <v>31</v>
      </c>
      <c r="K561" s="290" t="s">
        <v>815</v>
      </c>
      <c r="L561" s="324">
        <v>260.44</v>
      </c>
      <c r="M561" s="325" t="s">
        <v>2025</v>
      </c>
      <c r="N561" s="325" t="s">
        <v>2026</v>
      </c>
      <c r="O561" s="287"/>
      <c r="P561" s="287"/>
    </row>
    <row r="562" spans="1:16" ht="15">
      <c r="A562" s="247" t="s">
        <v>176</v>
      </c>
      <c r="B562" s="247" t="s">
        <v>2421</v>
      </c>
      <c r="C562" s="287" t="s">
        <v>2426</v>
      </c>
      <c r="D562" s="305">
        <v>16</v>
      </c>
      <c r="E562" s="287" t="s">
        <v>2</v>
      </c>
      <c r="F562" s="289">
        <v>43677</v>
      </c>
      <c r="G562" s="290" t="s">
        <v>492</v>
      </c>
      <c r="H562" s="290" t="s">
        <v>2029</v>
      </c>
      <c r="I562" s="291">
        <v>6.0873007799999996</v>
      </c>
      <c r="J562" s="291">
        <v>34</v>
      </c>
      <c r="K562" s="290" t="s">
        <v>815</v>
      </c>
      <c r="L562" s="324">
        <v>337.4</v>
      </c>
      <c r="M562" s="325" t="s">
        <v>2030</v>
      </c>
      <c r="N562" s="325" t="s">
        <v>2031</v>
      </c>
      <c r="O562" s="287"/>
      <c r="P562" s="287"/>
    </row>
    <row r="563" spans="1:16" ht="15">
      <c r="A563" s="247" t="s">
        <v>176</v>
      </c>
      <c r="B563" s="247" t="s">
        <v>2423</v>
      </c>
      <c r="C563" s="287" t="s">
        <v>2428</v>
      </c>
      <c r="D563" s="305">
        <v>17</v>
      </c>
      <c r="E563" s="287" t="s">
        <v>2</v>
      </c>
      <c r="F563" s="289">
        <v>43677</v>
      </c>
      <c r="G563" s="290" t="s">
        <v>492</v>
      </c>
      <c r="H563" s="290" t="s">
        <v>895</v>
      </c>
      <c r="I563" s="291">
        <v>7.7853660600000003</v>
      </c>
      <c r="J563" s="291">
        <v>28</v>
      </c>
      <c r="K563" s="290" t="s">
        <v>815</v>
      </c>
      <c r="L563" s="324">
        <v>502.1</v>
      </c>
      <c r="M563" s="325" t="s">
        <v>896</v>
      </c>
      <c r="N563" s="325" t="s">
        <v>897</v>
      </c>
      <c r="O563" s="287"/>
      <c r="P563" s="287"/>
    </row>
    <row r="564" spans="1:16" ht="15">
      <c r="A564" s="247" t="s">
        <v>176</v>
      </c>
      <c r="B564" s="247" t="s">
        <v>2425</v>
      </c>
      <c r="C564" s="287" t="s">
        <v>2430</v>
      </c>
      <c r="D564" s="305">
        <v>18</v>
      </c>
      <c r="E564" s="287" t="s">
        <v>2</v>
      </c>
      <c r="F564" s="289">
        <v>43677</v>
      </c>
      <c r="G564" s="290" t="s">
        <v>492</v>
      </c>
      <c r="H564" s="290" t="s">
        <v>1107</v>
      </c>
      <c r="I564" s="291">
        <v>6.3617720599999998</v>
      </c>
      <c r="J564" s="291">
        <v>63</v>
      </c>
      <c r="K564" s="290" t="s">
        <v>815</v>
      </c>
      <c r="L564" s="324">
        <v>302.22000000000003</v>
      </c>
      <c r="M564" s="325" t="s">
        <v>1108</v>
      </c>
      <c r="N564" s="325" t="s">
        <v>1109</v>
      </c>
      <c r="O564" s="287"/>
      <c r="P564" s="287"/>
    </row>
    <row r="565" spans="1:16" ht="15">
      <c r="A565" s="247" t="s">
        <v>7443</v>
      </c>
      <c r="B565" s="247" t="s">
        <v>7444</v>
      </c>
      <c r="C565" s="287" t="s">
        <v>2432</v>
      </c>
      <c r="D565" s="305">
        <v>19</v>
      </c>
      <c r="E565" s="287" t="s">
        <v>2</v>
      </c>
      <c r="F565" s="289">
        <v>43677</v>
      </c>
      <c r="G565" s="290" t="s">
        <v>492</v>
      </c>
      <c r="H565" s="290" t="s">
        <v>1112</v>
      </c>
      <c r="I565" s="291">
        <v>15.07504082</v>
      </c>
      <c r="J565" s="291">
        <v>1</v>
      </c>
      <c r="K565" s="290" t="s">
        <v>815</v>
      </c>
      <c r="L565" s="324">
        <v>112.39</v>
      </c>
      <c r="M565" s="325" t="s">
        <v>1113</v>
      </c>
      <c r="N565" s="325" t="s">
        <v>1114</v>
      </c>
      <c r="O565" s="287"/>
      <c r="P565" s="287"/>
    </row>
    <row r="566" spans="1:16" ht="15">
      <c r="A566" s="247" t="s">
        <v>176</v>
      </c>
      <c r="B566" s="247" t="s">
        <v>2427</v>
      </c>
      <c r="C566" s="287" t="s">
        <v>2435</v>
      </c>
      <c r="D566" s="305">
        <v>20</v>
      </c>
      <c r="E566" s="287" t="s">
        <v>2</v>
      </c>
      <c r="F566" s="289">
        <v>43677</v>
      </c>
      <c r="G566" s="290" t="s">
        <v>492</v>
      </c>
      <c r="H566" s="290" t="s">
        <v>1117</v>
      </c>
      <c r="I566" s="291">
        <v>7.3926777799999996</v>
      </c>
      <c r="J566" s="291">
        <v>41</v>
      </c>
      <c r="K566" s="290" t="s">
        <v>815</v>
      </c>
      <c r="L566" s="324">
        <v>132.01</v>
      </c>
      <c r="M566" s="325" t="s">
        <v>1118</v>
      </c>
      <c r="N566" s="325" t="s">
        <v>1119</v>
      </c>
      <c r="O566" s="287"/>
      <c r="P566" s="287"/>
    </row>
    <row r="567" spans="1:16" ht="15">
      <c r="A567" s="247" t="s">
        <v>176</v>
      </c>
      <c r="B567" s="247" t="s">
        <v>2429</v>
      </c>
      <c r="C567" s="287" t="s">
        <v>2440</v>
      </c>
      <c r="D567" s="305">
        <v>21</v>
      </c>
      <c r="E567" s="287" t="s">
        <v>2</v>
      </c>
      <c r="F567" s="289">
        <v>43677</v>
      </c>
      <c r="G567" s="290" t="s">
        <v>492</v>
      </c>
      <c r="H567" s="290" t="s">
        <v>1372</v>
      </c>
      <c r="I567" s="291">
        <v>10.866751669999999</v>
      </c>
      <c r="J567" s="291">
        <v>1</v>
      </c>
      <c r="K567" s="290" t="s">
        <v>815</v>
      </c>
      <c r="L567" s="324">
        <v>284.17</v>
      </c>
      <c r="M567" s="325" t="s">
        <v>1373</v>
      </c>
      <c r="N567" s="325" t="s">
        <v>1374</v>
      </c>
      <c r="O567" s="287"/>
      <c r="P567" s="287"/>
    </row>
    <row r="568" spans="1:16" ht="15">
      <c r="A568" s="247" t="s">
        <v>176</v>
      </c>
      <c r="B568" s="247" t="s">
        <v>2431</v>
      </c>
      <c r="C568" s="287" t="s">
        <v>2442</v>
      </c>
      <c r="D568" s="305">
        <v>22</v>
      </c>
      <c r="E568" s="287" t="s">
        <v>2</v>
      </c>
      <c r="F568" s="289">
        <v>43677</v>
      </c>
      <c r="G568" s="290" t="s">
        <v>492</v>
      </c>
      <c r="H568" s="290" t="s">
        <v>604</v>
      </c>
      <c r="I568" s="291">
        <v>10.65792656</v>
      </c>
      <c r="J568" s="291">
        <v>5</v>
      </c>
      <c r="K568" s="290" t="s">
        <v>815</v>
      </c>
      <c r="L568" s="324">
        <v>139.33000000000001</v>
      </c>
      <c r="M568" s="325" t="s">
        <v>605</v>
      </c>
      <c r="N568" s="325" t="s">
        <v>606</v>
      </c>
      <c r="O568" s="287"/>
      <c r="P568" s="287"/>
    </row>
    <row r="569" spans="1:16" ht="15">
      <c r="A569" s="247" t="s">
        <v>176</v>
      </c>
      <c r="B569" s="247" t="s">
        <v>2439</v>
      </c>
      <c r="C569" s="287" t="s">
        <v>2444</v>
      </c>
      <c r="D569" s="305">
        <v>23</v>
      </c>
      <c r="E569" s="287" t="s">
        <v>2</v>
      </c>
      <c r="F569" s="289">
        <v>43677</v>
      </c>
      <c r="G569" s="290" t="s">
        <v>492</v>
      </c>
      <c r="H569" s="290" t="s">
        <v>2045</v>
      </c>
      <c r="I569" s="291">
        <v>12.25258064</v>
      </c>
      <c r="J569" s="291">
        <v>9</v>
      </c>
      <c r="K569" s="290" t="s">
        <v>815</v>
      </c>
      <c r="L569" s="324">
        <v>291.02999999999997</v>
      </c>
      <c r="M569" s="325" t="s">
        <v>2046</v>
      </c>
      <c r="N569" s="325" t="s">
        <v>2047</v>
      </c>
      <c r="O569" s="287"/>
      <c r="P569" s="287"/>
    </row>
    <row r="570" spans="1:16" ht="15">
      <c r="A570" s="247" t="s">
        <v>176</v>
      </c>
      <c r="B570" s="247" t="s">
        <v>2441</v>
      </c>
      <c r="C570" s="287" t="s">
        <v>2449</v>
      </c>
      <c r="D570" s="305">
        <v>24</v>
      </c>
      <c r="E570" s="287" t="s">
        <v>2</v>
      </c>
      <c r="F570" s="289">
        <v>43677</v>
      </c>
      <c r="G570" s="290" t="s">
        <v>492</v>
      </c>
      <c r="H570" s="290" t="s">
        <v>1129</v>
      </c>
      <c r="I570" s="291">
        <v>8.8804779099999998</v>
      </c>
      <c r="J570" s="291">
        <v>8</v>
      </c>
      <c r="K570" s="290" t="s">
        <v>815</v>
      </c>
      <c r="L570" s="324">
        <v>139.69999999999999</v>
      </c>
      <c r="M570" s="325" t="s">
        <v>1130</v>
      </c>
      <c r="N570" s="325" t="s">
        <v>1131</v>
      </c>
      <c r="O570" s="287"/>
      <c r="P570" s="287"/>
    </row>
    <row r="571" spans="1:16" ht="15">
      <c r="A571" s="247" t="s">
        <v>176</v>
      </c>
      <c r="B571" s="247" t="s">
        <v>2443</v>
      </c>
      <c r="C571" s="287" t="s">
        <v>2451</v>
      </c>
      <c r="D571" s="305">
        <v>25</v>
      </c>
      <c r="E571" s="287" t="s">
        <v>2</v>
      </c>
      <c r="F571" s="289">
        <v>43677</v>
      </c>
      <c r="G571" s="290" t="s">
        <v>492</v>
      </c>
      <c r="H571" s="290" t="s">
        <v>2445</v>
      </c>
      <c r="I571" s="291">
        <v>5.8716878899999996</v>
      </c>
      <c r="J571" s="291">
        <v>18</v>
      </c>
      <c r="K571" s="290" t="s">
        <v>815</v>
      </c>
      <c r="L571" s="324">
        <v>228.3</v>
      </c>
      <c r="M571" s="325" t="s">
        <v>2446</v>
      </c>
      <c r="N571" s="325" t="s">
        <v>2447</v>
      </c>
      <c r="O571" s="287"/>
      <c r="P571" s="287"/>
    </row>
    <row r="572" spans="1:16" ht="15">
      <c r="A572" s="247" t="s">
        <v>176</v>
      </c>
      <c r="B572" s="247" t="s">
        <v>2448</v>
      </c>
      <c r="C572" s="287" t="s">
        <v>2453</v>
      </c>
      <c r="D572" s="305">
        <v>26</v>
      </c>
      <c r="E572" s="287" t="s">
        <v>2</v>
      </c>
      <c r="F572" s="289">
        <v>43677</v>
      </c>
      <c r="G572" s="290" t="s">
        <v>492</v>
      </c>
      <c r="H572" s="290" t="s">
        <v>1386</v>
      </c>
      <c r="I572" s="291">
        <v>13.64717388</v>
      </c>
      <c r="J572" s="291">
        <v>9</v>
      </c>
      <c r="K572" s="290" t="s">
        <v>815</v>
      </c>
      <c r="L572" s="324">
        <v>131.01</v>
      </c>
      <c r="M572" s="325" t="s">
        <v>1387</v>
      </c>
      <c r="N572" s="325" t="s">
        <v>1388</v>
      </c>
      <c r="O572" s="287"/>
      <c r="P572" s="287"/>
    </row>
    <row r="573" spans="1:16" ht="15">
      <c r="A573" s="247" t="s">
        <v>176</v>
      </c>
      <c r="B573" s="247" t="s">
        <v>2450</v>
      </c>
      <c r="C573" s="287" t="s">
        <v>2456</v>
      </c>
      <c r="D573" s="305">
        <v>27</v>
      </c>
      <c r="E573" s="287" t="s">
        <v>2</v>
      </c>
      <c r="F573" s="289">
        <v>43677</v>
      </c>
      <c r="G573" s="290" t="s">
        <v>492</v>
      </c>
      <c r="H573" s="290" t="s">
        <v>1136</v>
      </c>
      <c r="I573" s="291">
        <v>8.0383796699999994</v>
      </c>
      <c r="J573" s="291">
        <v>30</v>
      </c>
      <c r="K573" s="290" t="s">
        <v>815</v>
      </c>
      <c r="L573" s="324">
        <v>282.05</v>
      </c>
      <c r="M573" s="325" t="s">
        <v>1137</v>
      </c>
      <c r="N573" s="325" t="s">
        <v>1138</v>
      </c>
      <c r="O573" s="287"/>
      <c r="P573" s="287"/>
    </row>
    <row r="574" spans="1:16" ht="15">
      <c r="A574" s="247" t="s">
        <v>7445</v>
      </c>
      <c r="B574" s="247" t="s">
        <v>7446</v>
      </c>
      <c r="C574" s="287" t="s">
        <v>2458</v>
      </c>
      <c r="D574" s="305">
        <v>28</v>
      </c>
      <c r="E574" s="287" t="s">
        <v>2</v>
      </c>
      <c r="F574" s="289">
        <v>43677</v>
      </c>
      <c r="G574" s="290" t="s">
        <v>492</v>
      </c>
      <c r="H574" s="290" t="s">
        <v>3217</v>
      </c>
      <c r="I574" s="291">
        <v>15.32707787</v>
      </c>
      <c r="J574" s="291">
        <v>1</v>
      </c>
      <c r="K574" s="290" t="s">
        <v>815</v>
      </c>
      <c r="L574" s="324">
        <v>143.99</v>
      </c>
      <c r="M574" s="325" t="s">
        <v>3218</v>
      </c>
      <c r="N574" s="325" t="s">
        <v>3219</v>
      </c>
      <c r="O574" s="287"/>
      <c r="P574" s="287"/>
    </row>
    <row r="575" spans="1:16" ht="15">
      <c r="A575" s="247" t="s">
        <v>176</v>
      </c>
      <c r="B575" s="247" t="s">
        <v>2452</v>
      </c>
      <c r="C575" s="287" t="s">
        <v>2461</v>
      </c>
      <c r="D575" s="305">
        <v>29</v>
      </c>
      <c r="E575" s="287" t="s">
        <v>2</v>
      </c>
      <c r="F575" s="289">
        <v>43677</v>
      </c>
      <c r="G575" s="290" t="s">
        <v>492</v>
      </c>
      <c r="H575" s="290" t="s">
        <v>638</v>
      </c>
      <c r="I575" s="291">
        <v>14.25638485</v>
      </c>
      <c r="J575" s="291">
        <v>1</v>
      </c>
      <c r="K575" s="290" t="s">
        <v>815</v>
      </c>
      <c r="L575" s="324">
        <v>519.51</v>
      </c>
      <c r="M575" s="325" t="s">
        <v>639</v>
      </c>
      <c r="N575" s="325" t="s">
        <v>640</v>
      </c>
      <c r="O575" s="287"/>
      <c r="P575" s="287"/>
    </row>
    <row r="576" spans="1:16" ht="15">
      <c r="A576" s="247" t="s">
        <v>176</v>
      </c>
      <c r="B576" s="247" t="s">
        <v>2457</v>
      </c>
      <c r="C576" s="287" t="s">
        <v>2463</v>
      </c>
      <c r="D576" s="305">
        <v>30</v>
      </c>
      <c r="E576" s="287" t="s">
        <v>2</v>
      </c>
      <c r="F576" s="289">
        <v>43677</v>
      </c>
      <c r="G576" s="290" t="s">
        <v>492</v>
      </c>
      <c r="H576" s="290" t="s">
        <v>1794</v>
      </c>
      <c r="I576" s="291">
        <v>10.755640980000001</v>
      </c>
      <c r="J576" s="291">
        <v>8</v>
      </c>
      <c r="K576" s="290" t="s">
        <v>815</v>
      </c>
      <c r="L576" s="324">
        <v>227.24</v>
      </c>
      <c r="M576" s="325" t="s">
        <v>1795</v>
      </c>
      <c r="N576" s="325" t="s">
        <v>1796</v>
      </c>
      <c r="O576" s="287"/>
      <c r="P576" s="287"/>
    </row>
    <row r="577" spans="1:16" ht="15">
      <c r="A577" s="247" t="s">
        <v>176</v>
      </c>
      <c r="B577" s="247" t="s">
        <v>2462</v>
      </c>
      <c r="C577" s="287" t="s">
        <v>2465</v>
      </c>
      <c r="D577" s="305">
        <v>31</v>
      </c>
      <c r="E577" s="287" t="s">
        <v>2</v>
      </c>
      <c r="F577" s="289">
        <v>43677</v>
      </c>
      <c r="G577" s="290" t="s">
        <v>492</v>
      </c>
      <c r="H577" s="290" t="s">
        <v>2076</v>
      </c>
      <c r="I577" s="291">
        <v>14.43657017</v>
      </c>
      <c r="J577" s="291">
        <v>5</v>
      </c>
      <c r="K577" s="290" t="s">
        <v>815</v>
      </c>
      <c r="L577" s="324">
        <v>247.75</v>
      </c>
      <c r="M577" s="325" t="s">
        <v>2077</v>
      </c>
      <c r="N577" s="325" t="s">
        <v>2078</v>
      </c>
      <c r="O577" s="287"/>
      <c r="P577" s="287"/>
    </row>
    <row r="578" spans="1:16" ht="15">
      <c r="A578" s="247" t="s">
        <v>176</v>
      </c>
      <c r="B578" s="247" t="s">
        <v>2464</v>
      </c>
      <c r="C578" s="287" t="s">
        <v>2467</v>
      </c>
      <c r="D578" s="305">
        <v>32</v>
      </c>
      <c r="E578" s="287" t="s">
        <v>2</v>
      </c>
      <c r="F578" s="289">
        <v>43677</v>
      </c>
      <c r="G578" s="290" t="s">
        <v>492</v>
      </c>
      <c r="H578" s="290" t="s">
        <v>656</v>
      </c>
      <c r="I578" s="291">
        <v>4.5239977800000002</v>
      </c>
      <c r="J578" s="291">
        <v>35</v>
      </c>
      <c r="K578" s="290" t="s">
        <v>815</v>
      </c>
      <c r="L578" s="324">
        <v>756.75</v>
      </c>
      <c r="M578" s="325" t="s">
        <v>411</v>
      </c>
      <c r="N578" s="325" t="s">
        <v>657</v>
      </c>
      <c r="O578" s="287"/>
      <c r="P578" s="287"/>
    </row>
    <row r="579" spans="1:16" ht="15">
      <c r="A579" s="247" t="s">
        <v>176</v>
      </c>
      <c r="B579" s="247" t="s">
        <v>2466</v>
      </c>
      <c r="C579" s="287" t="s">
        <v>2470</v>
      </c>
      <c r="D579" s="305">
        <v>33</v>
      </c>
      <c r="E579" s="287" t="s">
        <v>2</v>
      </c>
      <c r="F579" s="289">
        <v>43677</v>
      </c>
      <c r="G579" s="290" t="s">
        <v>492</v>
      </c>
      <c r="H579" s="290" t="s">
        <v>1160</v>
      </c>
      <c r="I579" s="291">
        <v>12.2188406</v>
      </c>
      <c r="J579" s="291">
        <v>13</v>
      </c>
      <c r="K579" s="290" t="s">
        <v>815</v>
      </c>
      <c r="L579" s="324">
        <v>117.84</v>
      </c>
      <c r="M579" s="325" t="s">
        <v>1161</v>
      </c>
      <c r="N579" s="325" t="s">
        <v>1162</v>
      </c>
      <c r="O579" s="287"/>
      <c r="P579" s="287"/>
    </row>
    <row r="580" spans="1:16" ht="15">
      <c r="A580" s="247" t="s">
        <v>176</v>
      </c>
      <c r="B580" s="247" t="s">
        <v>2474</v>
      </c>
      <c r="C580" s="287" t="s">
        <v>2475</v>
      </c>
      <c r="D580" s="305">
        <v>34</v>
      </c>
      <c r="E580" s="287" t="s">
        <v>2</v>
      </c>
      <c r="F580" s="289">
        <v>43677</v>
      </c>
      <c r="G580" s="290" t="s">
        <v>492</v>
      </c>
      <c r="H580" s="290" t="s">
        <v>971</v>
      </c>
      <c r="I580" s="291">
        <v>13.813165659999999</v>
      </c>
      <c r="J580" s="291">
        <v>1</v>
      </c>
      <c r="K580" s="290" t="s">
        <v>815</v>
      </c>
      <c r="L580" s="324">
        <v>13.46</v>
      </c>
      <c r="M580" s="325" t="s">
        <v>972</v>
      </c>
      <c r="N580" s="325" t="s">
        <v>973</v>
      </c>
      <c r="O580" s="287"/>
      <c r="P580" s="287"/>
    </row>
    <row r="581" spans="1:16" ht="15">
      <c r="A581" s="247" t="s">
        <v>176</v>
      </c>
      <c r="B581" s="247" t="s">
        <v>2476</v>
      </c>
      <c r="C581" s="287" t="s">
        <v>2477</v>
      </c>
      <c r="D581" s="305">
        <v>35</v>
      </c>
      <c r="E581" s="287" t="s">
        <v>2</v>
      </c>
      <c r="F581" s="289">
        <v>43677</v>
      </c>
      <c r="G581" s="290" t="s">
        <v>492</v>
      </c>
      <c r="H581" s="290" t="s">
        <v>1440</v>
      </c>
      <c r="I581" s="291">
        <v>13.62801743</v>
      </c>
      <c r="J581" s="291">
        <v>3</v>
      </c>
      <c r="K581" s="290" t="s">
        <v>815</v>
      </c>
      <c r="L581" s="324">
        <v>380.76</v>
      </c>
      <c r="M581" s="325" t="s">
        <v>1441</v>
      </c>
      <c r="N581" s="325" t="s">
        <v>1442</v>
      </c>
      <c r="O581" s="287"/>
      <c r="P581" s="287"/>
    </row>
    <row r="582" spans="1:16" ht="15">
      <c r="A582" s="247" t="s">
        <v>176</v>
      </c>
      <c r="B582" s="247" t="s">
        <v>2481</v>
      </c>
      <c r="C582" s="287" t="s">
        <v>2480</v>
      </c>
      <c r="D582" s="305">
        <v>36</v>
      </c>
      <c r="E582" s="287" t="s">
        <v>2</v>
      </c>
      <c r="F582" s="289">
        <v>43677</v>
      </c>
      <c r="G582" s="290" t="s">
        <v>492</v>
      </c>
      <c r="H582" s="290" t="s">
        <v>1823</v>
      </c>
      <c r="I582" s="291">
        <v>12.162020679999999</v>
      </c>
      <c r="J582" s="291">
        <v>3</v>
      </c>
      <c r="K582" s="290" t="s">
        <v>815</v>
      </c>
      <c r="L582" s="324">
        <v>128.69999999999999</v>
      </c>
      <c r="M582" s="325" t="s">
        <v>1824</v>
      </c>
      <c r="N582" s="325" t="s">
        <v>1825</v>
      </c>
      <c r="O582" s="287"/>
      <c r="P582" s="287"/>
    </row>
    <row r="583" spans="1:16" ht="15">
      <c r="A583" s="247" t="s">
        <v>176</v>
      </c>
      <c r="B583" s="247" t="s">
        <v>2483</v>
      </c>
      <c r="C583" s="287" t="s">
        <v>2482</v>
      </c>
      <c r="D583" s="305">
        <v>37</v>
      </c>
      <c r="E583" s="287" t="s">
        <v>2</v>
      </c>
      <c r="F583" s="289">
        <v>43677</v>
      </c>
      <c r="G583" s="290" t="s">
        <v>492</v>
      </c>
      <c r="H583" s="290" t="s">
        <v>2098</v>
      </c>
      <c r="I583" s="291">
        <v>11.73014832</v>
      </c>
      <c r="J583" s="291">
        <v>36</v>
      </c>
      <c r="K583" s="290" t="s">
        <v>815</v>
      </c>
      <c r="L583" s="324">
        <v>363.65</v>
      </c>
      <c r="M583" s="325" t="s">
        <v>2099</v>
      </c>
      <c r="N583" s="325" t="s">
        <v>2100</v>
      </c>
      <c r="O583" s="287"/>
      <c r="P583" s="287"/>
    </row>
    <row r="584" spans="1:16" ht="15">
      <c r="A584" s="247" t="s">
        <v>176</v>
      </c>
      <c r="B584" s="247" t="s">
        <v>2485</v>
      </c>
      <c r="C584" s="287" t="s">
        <v>2484</v>
      </c>
      <c r="D584" s="305">
        <v>38</v>
      </c>
      <c r="E584" s="287" t="s">
        <v>2</v>
      </c>
      <c r="F584" s="289">
        <v>43677</v>
      </c>
      <c r="G584" s="290" t="s">
        <v>492</v>
      </c>
      <c r="H584" s="290" t="s">
        <v>986</v>
      </c>
      <c r="I584" s="291">
        <v>12.811567309999999</v>
      </c>
      <c r="J584" s="291">
        <v>4</v>
      </c>
      <c r="K584" s="290" t="s">
        <v>815</v>
      </c>
      <c r="L584" s="324">
        <v>245.41</v>
      </c>
      <c r="M584" s="325" t="s">
        <v>987</v>
      </c>
      <c r="N584" s="325" t="s">
        <v>988</v>
      </c>
      <c r="O584" s="287"/>
      <c r="P584" s="287"/>
    </row>
    <row r="585" spans="1:16" ht="15">
      <c r="A585" s="247" t="s">
        <v>176</v>
      </c>
      <c r="B585" s="247" t="s">
        <v>2487</v>
      </c>
      <c r="C585" s="287" t="s">
        <v>2486</v>
      </c>
      <c r="D585" s="305">
        <v>39</v>
      </c>
      <c r="E585" s="287" t="s">
        <v>2</v>
      </c>
      <c r="F585" s="289">
        <v>43677</v>
      </c>
      <c r="G585" s="290" t="s">
        <v>492</v>
      </c>
      <c r="H585" s="290" t="s">
        <v>712</v>
      </c>
      <c r="I585" s="291">
        <v>12.52540684</v>
      </c>
      <c r="J585" s="291">
        <v>7</v>
      </c>
      <c r="K585" s="290" t="s">
        <v>815</v>
      </c>
      <c r="L585" s="324">
        <v>231.97</v>
      </c>
      <c r="M585" s="325" t="s">
        <v>713</v>
      </c>
      <c r="N585" s="325" t="s">
        <v>714</v>
      </c>
      <c r="O585" s="287"/>
      <c r="P585" s="287"/>
    </row>
    <row r="586" spans="1:16" ht="15">
      <c r="A586" s="247" t="s">
        <v>176</v>
      </c>
      <c r="B586" s="247" t="s">
        <v>2489</v>
      </c>
      <c r="C586" s="287" t="s">
        <v>2488</v>
      </c>
      <c r="D586" s="305">
        <v>40</v>
      </c>
      <c r="E586" s="287" t="s">
        <v>2</v>
      </c>
      <c r="F586" s="289">
        <v>43677</v>
      </c>
      <c r="G586" s="290" t="s">
        <v>492</v>
      </c>
      <c r="H586" s="290" t="s">
        <v>1690</v>
      </c>
      <c r="I586" s="291">
        <v>13.06251335</v>
      </c>
      <c r="J586" s="291">
        <v>6</v>
      </c>
      <c r="K586" s="290" t="s">
        <v>815</v>
      </c>
      <c r="L586" s="324">
        <v>513.04</v>
      </c>
      <c r="M586" s="325" t="s">
        <v>1691</v>
      </c>
      <c r="N586" s="325" t="s">
        <v>1692</v>
      </c>
      <c r="O586" s="287"/>
      <c r="P586" s="287"/>
    </row>
    <row r="587" spans="1:16" ht="15">
      <c r="A587" s="247" t="s">
        <v>176</v>
      </c>
      <c r="B587" s="247" t="s">
        <v>2491</v>
      </c>
      <c r="C587" s="287" t="s">
        <v>2490</v>
      </c>
      <c r="D587" s="305">
        <v>41</v>
      </c>
      <c r="E587" s="287" t="s">
        <v>2</v>
      </c>
      <c r="F587" s="289">
        <v>43677</v>
      </c>
      <c r="G587" s="290" t="s">
        <v>492</v>
      </c>
      <c r="H587" s="290" t="s">
        <v>2493</v>
      </c>
      <c r="I587" s="291">
        <v>11.471699709999999</v>
      </c>
      <c r="J587" s="291">
        <v>9</v>
      </c>
      <c r="K587" s="290" t="s">
        <v>815</v>
      </c>
      <c r="L587" s="324">
        <v>152.61000000000001</v>
      </c>
      <c r="M587" s="325" t="s">
        <v>2494</v>
      </c>
      <c r="N587" s="325" t="s">
        <v>2495</v>
      </c>
      <c r="O587" s="287"/>
      <c r="P587" s="287"/>
    </row>
    <row r="588" spans="1:16" ht="15">
      <c r="A588" s="247" t="s">
        <v>176</v>
      </c>
      <c r="B588" s="247" t="s">
        <v>2496</v>
      </c>
      <c r="C588" s="287" t="s">
        <v>2492</v>
      </c>
      <c r="D588" s="305">
        <v>42</v>
      </c>
      <c r="E588" s="287" t="s">
        <v>2</v>
      </c>
      <c r="F588" s="289">
        <v>43677</v>
      </c>
      <c r="G588" s="290" t="s">
        <v>492</v>
      </c>
      <c r="H588" s="290" t="s">
        <v>1841</v>
      </c>
      <c r="I588" s="291">
        <v>5.37788486</v>
      </c>
      <c r="J588" s="291">
        <v>6</v>
      </c>
      <c r="K588" s="290" t="s">
        <v>815</v>
      </c>
      <c r="L588" s="324">
        <v>339.74</v>
      </c>
      <c r="M588" s="325" t="s">
        <v>1842</v>
      </c>
      <c r="N588" s="325" t="s">
        <v>1843</v>
      </c>
      <c r="O588" s="287"/>
      <c r="P588" s="287"/>
    </row>
    <row r="589" spans="1:16" ht="15">
      <c r="A589" s="247" t="s">
        <v>7447</v>
      </c>
      <c r="B589" s="247" t="s">
        <v>7448</v>
      </c>
      <c r="C589" s="287" t="s">
        <v>2497</v>
      </c>
      <c r="D589" s="305">
        <v>43</v>
      </c>
      <c r="E589" s="287" t="s">
        <v>2</v>
      </c>
      <c r="F589" s="289">
        <v>43677</v>
      </c>
      <c r="G589" s="290" t="s">
        <v>492</v>
      </c>
      <c r="H589" s="290" t="s">
        <v>7449</v>
      </c>
      <c r="I589" s="291">
        <v>10.875026699999999</v>
      </c>
      <c r="J589" s="291">
        <v>87</v>
      </c>
      <c r="K589" s="290" t="s">
        <v>815</v>
      </c>
      <c r="L589" s="324">
        <v>91.32</v>
      </c>
      <c r="M589" s="325" t="s">
        <v>7450</v>
      </c>
      <c r="N589" s="325" t="s">
        <v>7451</v>
      </c>
      <c r="O589" s="287"/>
      <c r="P589" s="287"/>
    </row>
    <row r="590" spans="1:16" ht="15">
      <c r="A590" s="247" t="s">
        <v>176</v>
      </c>
      <c r="B590" s="247" t="s">
        <v>2498</v>
      </c>
      <c r="C590" s="287" t="s">
        <v>2499</v>
      </c>
      <c r="D590" s="305">
        <v>44</v>
      </c>
      <c r="E590" s="287" t="s">
        <v>2</v>
      </c>
      <c r="F590" s="289">
        <v>43677</v>
      </c>
      <c r="G590" s="290" t="s">
        <v>492</v>
      </c>
      <c r="H590" s="290" t="s">
        <v>1484</v>
      </c>
      <c r="I590" s="291">
        <v>5.6287350700000003</v>
      </c>
      <c r="J590" s="291">
        <v>26</v>
      </c>
      <c r="K590" s="290" t="s">
        <v>815</v>
      </c>
      <c r="L590" s="324">
        <v>485.44</v>
      </c>
      <c r="M590" s="325" t="s">
        <v>1485</v>
      </c>
      <c r="N590" s="325" t="s">
        <v>1486</v>
      </c>
      <c r="O590" s="287"/>
      <c r="P590" s="287"/>
    </row>
    <row r="591" spans="1:16" ht="15">
      <c r="A591" s="247" t="s">
        <v>7452</v>
      </c>
      <c r="B591" s="247" t="s">
        <v>7453</v>
      </c>
      <c r="C591" s="287" t="s">
        <v>2502</v>
      </c>
      <c r="D591" s="305">
        <v>45</v>
      </c>
      <c r="E591" s="287" t="s">
        <v>2</v>
      </c>
      <c r="F591" s="289">
        <v>43677</v>
      </c>
      <c r="G591" s="290" t="s">
        <v>492</v>
      </c>
      <c r="H591" s="290" t="s">
        <v>1499</v>
      </c>
      <c r="I591" s="291">
        <v>14.70690536</v>
      </c>
      <c r="J591" s="291">
        <v>1</v>
      </c>
      <c r="K591" s="290" t="s">
        <v>815</v>
      </c>
      <c r="L591" s="324">
        <v>349.25</v>
      </c>
      <c r="M591" s="325" t="s">
        <v>1500</v>
      </c>
      <c r="N591" s="325" t="s">
        <v>1501</v>
      </c>
      <c r="O591" s="287"/>
      <c r="P591" s="287"/>
    </row>
    <row r="592" spans="1:16" ht="15">
      <c r="A592" s="247" t="s">
        <v>7454</v>
      </c>
      <c r="B592" s="247" t="s">
        <v>7455</v>
      </c>
      <c r="C592" s="287" t="s">
        <v>2508</v>
      </c>
      <c r="D592" s="305">
        <v>46</v>
      </c>
      <c r="E592" s="287" t="s">
        <v>2</v>
      </c>
      <c r="F592" s="289">
        <v>43677</v>
      </c>
      <c r="G592" s="290" t="s">
        <v>492</v>
      </c>
      <c r="H592" s="290" t="s">
        <v>1518</v>
      </c>
      <c r="I592" s="291">
        <v>14.847736360000001</v>
      </c>
      <c r="J592" s="291">
        <v>3</v>
      </c>
      <c r="K592" s="290" t="s">
        <v>815</v>
      </c>
      <c r="L592" s="324">
        <v>117.37</v>
      </c>
      <c r="M592" s="325" t="s">
        <v>1519</v>
      </c>
      <c r="N592" s="325" t="s">
        <v>1520</v>
      </c>
      <c r="O592" s="287"/>
      <c r="P592" s="287"/>
    </row>
    <row r="593" spans="1:16" ht="15">
      <c r="A593" s="247" t="s">
        <v>176</v>
      </c>
      <c r="B593" s="247" t="s">
        <v>2509</v>
      </c>
      <c r="C593" s="287" t="s">
        <v>2510</v>
      </c>
      <c r="D593" s="305">
        <v>47</v>
      </c>
      <c r="E593" s="287" t="s">
        <v>2</v>
      </c>
      <c r="F593" s="289">
        <v>43677</v>
      </c>
      <c r="G593" s="290" t="s">
        <v>492</v>
      </c>
      <c r="H593" s="290" t="s">
        <v>1530</v>
      </c>
      <c r="I593" s="291">
        <v>14.149467469999999</v>
      </c>
      <c r="J593" s="291">
        <v>3</v>
      </c>
      <c r="K593" s="290" t="s">
        <v>815</v>
      </c>
      <c r="L593" s="324">
        <v>210.56</v>
      </c>
      <c r="M593" s="325" t="s">
        <v>1531</v>
      </c>
      <c r="N593" s="325" t="s">
        <v>1532</v>
      </c>
      <c r="O593" s="287"/>
      <c r="P593" s="287"/>
    </row>
    <row r="594" spans="1:16" ht="15">
      <c r="A594" s="247" t="s">
        <v>176</v>
      </c>
      <c r="B594" s="247" t="s">
        <v>2511</v>
      </c>
      <c r="C594" s="287" t="s">
        <v>2512</v>
      </c>
      <c r="D594" s="305">
        <v>48</v>
      </c>
      <c r="E594" s="287" t="s">
        <v>2</v>
      </c>
      <c r="F594" s="289">
        <v>43677</v>
      </c>
      <c r="G594" s="290" t="s">
        <v>492</v>
      </c>
      <c r="H594" s="290" t="s">
        <v>1535</v>
      </c>
      <c r="I594" s="291">
        <v>11.810079569999999</v>
      </c>
      <c r="J594" s="291">
        <v>1</v>
      </c>
      <c r="K594" s="290" t="s">
        <v>815</v>
      </c>
      <c r="L594" s="324">
        <v>287.25</v>
      </c>
      <c r="M594" s="325" t="s">
        <v>1536</v>
      </c>
      <c r="N594" s="325" t="s">
        <v>1537</v>
      </c>
      <c r="O594" s="287"/>
      <c r="P594" s="287"/>
    </row>
    <row r="595" spans="1:16" ht="15">
      <c r="A595" s="247" t="s">
        <v>176</v>
      </c>
      <c r="B595" s="247" t="s">
        <v>2516</v>
      </c>
      <c r="C595" s="287" t="s">
        <v>2515</v>
      </c>
      <c r="D595" s="305">
        <v>49</v>
      </c>
      <c r="E595" s="287" t="s">
        <v>2</v>
      </c>
      <c r="F595" s="289">
        <v>43677</v>
      </c>
      <c r="G595" s="290" t="s">
        <v>492</v>
      </c>
      <c r="H595" s="290" t="s">
        <v>2127</v>
      </c>
      <c r="I595" s="291">
        <v>6.0503520999999996</v>
      </c>
      <c r="J595" s="291">
        <v>22</v>
      </c>
      <c r="K595" s="290" t="s">
        <v>815</v>
      </c>
      <c r="L595" s="324">
        <v>246.64</v>
      </c>
      <c r="M595" s="325" t="s">
        <v>2128</v>
      </c>
      <c r="N595" s="325" t="s">
        <v>2129</v>
      </c>
      <c r="O595" s="287"/>
      <c r="P595" s="287"/>
    </row>
    <row r="596" spans="1:16" ht="15">
      <c r="A596" s="247" t="s">
        <v>7456</v>
      </c>
      <c r="B596" s="247" t="s">
        <v>7457</v>
      </c>
      <c r="C596" s="287" t="s">
        <v>2517</v>
      </c>
      <c r="D596" s="305">
        <v>50</v>
      </c>
      <c r="E596" s="287" t="s">
        <v>2</v>
      </c>
      <c r="F596" s="289">
        <v>43677</v>
      </c>
      <c r="G596" s="290" t="s">
        <v>492</v>
      </c>
      <c r="H596" s="290" t="s">
        <v>7458</v>
      </c>
      <c r="I596" s="291">
        <v>10.79776096</v>
      </c>
      <c r="J596" s="291">
        <v>4</v>
      </c>
      <c r="K596" s="290" t="s">
        <v>815</v>
      </c>
      <c r="L596" s="324">
        <v>195.22</v>
      </c>
      <c r="M596" s="325" t="s">
        <v>7459</v>
      </c>
      <c r="N596" s="325" t="s">
        <v>7460</v>
      </c>
      <c r="O596" s="287"/>
      <c r="P596" s="287"/>
    </row>
    <row r="597" spans="1:16" ht="15">
      <c r="A597" s="247" t="s">
        <v>176</v>
      </c>
      <c r="B597" s="247" t="s">
        <v>2521</v>
      </c>
      <c r="C597" s="287" t="s">
        <v>2520</v>
      </c>
      <c r="D597" s="305">
        <v>1</v>
      </c>
      <c r="E597" s="287" t="s">
        <v>32</v>
      </c>
      <c r="F597" s="289">
        <v>43677</v>
      </c>
      <c r="G597" s="290" t="s">
        <v>694</v>
      </c>
      <c r="H597" s="290" t="s">
        <v>437</v>
      </c>
      <c r="I597" s="291">
        <v>0.76570000000000005</v>
      </c>
      <c r="J597" s="291">
        <v>5</v>
      </c>
      <c r="K597" s="290" t="s">
        <v>815</v>
      </c>
      <c r="L597" s="324">
        <v>48.74</v>
      </c>
      <c r="M597" s="325" t="s">
        <v>439</v>
      </c>
      <c r="N597" s="325" t="s">
        <v>440</v>
      </c>
      <c r="O597" s="287"/>
      <c r="P597" s="287"/>
    </row>
    <row r="598" spans="1:16" ht="15">
      <c r="A598" s="247" t="s">
        <v>176</v>
      </c>
      <c r="B598" s="247" t="s">
        <v>2523</v>
      </c>
      <c r="C598" s="287" t="s">
        <v>2522</v>
      </c>
      <c r="D598" s="305">
        <v>2</v>
      </c>
      <c r="E598" s="287" t="s">
        <v>32</v>
      </c>
      <c r="F598" s="289">
        <v>43677</v>
      </c>
      <c r="G598" s="290" t="s">
        <v>694</v>
      </c>
      <c r="H598" s="290" t="s">
        <v>461</v>
      </c>
      <c r="I598" s="291">
        <v>0.77829999999999999</v>
      </c>
      <c r="J598" s="291">
        <v>10</v>
      </c>
      <c r="K598" s="290" t="s">
        <v>815</v>
      </c>
      <c r="L598" s="324">
        <v>85.79</v>
      </c>
      <c r="M598" s="325" t="s">
        <v>462</v>
      </c>
      <c r="N598" s="325" t="s">
        <v>463</v>
      </c>
      <c r="O598" s="287"/>
      <c r="P598" s="287"/>
    </row>
    <row r="599" spans="1:16" ht="15">
      <c r="A599" s="247" t="s">
        <v>176</v>
      </c>
      <c r="B599" s="247" t="s">
        <v>2525</v>
      </c>
      <c r="C599" s="287" t="s">
        <v>2524</v>
      </c>
      <c r="D599" s="305">
        <v>3</v>
      </c>
      <c r="E599" s="287" t="s">
        <v>32</v>
      </c>
      <c r="F599" s="289">
        <v>43677</v>
      </c>
      <c r="G599" s="290" t="s">
        <v>694</v>
      </c>
      <c r="H599" s="290" t="s">
        <v>468</v>
      </c>
      <c r="I599" s="291">
        <v>0.86929999999999996</v>
      </c>
      <c r="J599" s="291">
        <v>1</v>
      </c>
      <c r="K599" s="290" t="s">
        <v>815</v>
      </c>
      <c r="L599" s="324">
        <v>72.959999999999994</v>
      </c>
      <c r="M599" s="325" t="s">
        <v>469</v>
      </c>
      <c r="N599" s="325" t="s">
        <v>470</v>
      </c>
      <c r="O599" s="287"/>
      <c r="P599" s="287"/>
    </row>
    <row r="600" spans="1:16" ht="15">
      <c r="A600" s="247" t="s">
        <v>176</v>
      </c>
      <c r="B600" s="247" t="s">
        <v>2527</v>
      </c>
      <c r="C600" s="287" t="s">
        <v>2526</v>
      </c>
      <c r="D600" s="305">
        <v>4</v>
      </c>
      <c r="E600" s="287" t="s">
        <v>32</v>
      </c>
      <c r="F600" s="289">
        <v>43677</v>
      </c>
      <c r="G600" s="290" t="s">
        <v>694</v>
      </c>
      <c r="H600" s="290" t="s">
        <v>2529</v>
      </c>
      <c r="I600" s="291">
        <v>0.82130000000000003</v>
      </c>
      <c r="J600" s="291">
        <v>4</v>
      </c>
      <c r="K600" s="290" t="s">
        <v>815</v>
      </c>
      <c r="L600" s="324">
        <v>156.91999999999999</v>
      </c>
      <c r="M600" s="325" t="s">
        <v>2530</v>
      </c>
      <c r="N600" s="325" t="s">
        <v>2531</v>
      </c>
      <c r="O600" s="287"/>
      <c r="P600" s="287"/>
    </row>
    <row r="601" spans="1:16" ht="15">
      <c r="A601" s="247" t="s">
        <v>7461</v>
      </c>
      <c r="B601" s="247" t="s">
        <v>7462</v>
      </c>
      <c r="C601" s="287" t="s">
        <v>2528</v>
      </c>
      <c r="D601" s="305">
        <v>5</v>
      </c>
      <c r="E601" s="287" t="s">
        <v>32</v>
      </c>
      <c r="F601" s="289">
        <v>43677</v>
      </c>
      <c r="G601" s="290" t="s">
        <v>694</v>
      </c>
      <c r="H601" s="290" t="s">
        <v>2838</v>
      </c>
      <c r="I601" s="291">
        <v>0.86970000000000003</v>
      </c>
      <c r="J601" s="291">
        <v>11</v>
      </c>
      <c r="K601" s="290" t="s">
        <v>815</v>
      </c>
      <c r="L601" s="324">
        <v>30.51</v>
      </c>
      <c r="M601" s="325" t="s">
        <v>2839</v>
      </c>
      <c r="N601" s="325" t="s">
        <v>2840</v>
      </c>
      <c r="O601" s="287"/>
      <c r="P601" s="287"/>
    </row>
    <row r="602" spans="1:16" ht="15">
      <c r="A602" s="247" t="s">
        <v>176</v>
      </c>
      <c r="B602" s="247" t="s">
        <v>2532</v>
      </c>
      <c r="C602" s="287" t="s">
        <v>2533</v>
      </c>
      <c r="D602" s="305">
        <v>6</v>
      </c>
      <c r="E602" s="287" t="s">
        <v>32</v>
      </c>
      <c r="F602" s="289">
        <v>43677</v>
      </c>
      <c r="G602" s="290" t="s">
        <v>694</v>
      </c>
      <c r="H602" s="290" t="s">
        <v>822</v>
      </c>
      <c r="I602" s="291">
        <v>0.84340000000000004</v>
      </c>
      <c r="J602" s="291">
        <v>3</v>
      </c>
      <c r="K602" s="290" t="s">
        <v>815</v>
      </c>
      <c r="L602" s="324">
        <v>24.42</v>
      </c>
      <c r="M602" s="325" t="s">
        <v>823</v>
      </c>
      <c r="N602" s="325" t="s">
        <v>824</v>
      </c>
      <c r="O602" s="287"/>
      <c r="P602" s="287"/>
    </row>
    <row r="603" spans="1:16" ht="15">
      <c r="A603" s="247" t="s">
        <v>7463</v>
      </c>
      <c r="B603" s="247" t="s">
        <v>7464</v>
      </c>
      <c r="C603" s="287" t="s">
        <v>2536</v>
      </c>
      <c r="D603" s="305">
        <v>7</v>
      </c>
      <c r="E603" s="287" t="s">
        <v>32</v>
      </c>
      <c r="F603" s="289">
        <v>43677</v>
      </c>
      <c r="G603" s="290" t="s">
        <v>694</v>
      </c>
      <c r="H603" s="290" t="s">
        <v>4691</v>
      </c>
      <c r="I603" s="291">
        <v>0.87370000000000003</v>
      </c>
      <c r="J603" s="291">
        <v>4</v>
      </c>
      <c r="K603" s="290" t="s">
        <v>815</v>
      </c>
      <c r="L603" s="324">
        <v>25.39</v>
      </c>
      <c r="M603" s="325" t="s">
        <v>4692</v>
      </c>
      <c r="N603" s="325" t="s">
        <v>4693</v>
      </c>
      <c r="O603" s="287"/>
      <c r="P603" s="287"/>
    </row>
    <row r="604" spans="1:16" ht="15">
      <c r="A604" s="247" t="s">
        <v>176</v>
      </c>
      <c r="B604" s="247" t="s">
        <v>2543</v>
      </c>
      <c r="C604" s="287" t="s">
        <v>2539</v>
      </c>
      <c r="D604" s="305">
        <v>8</v>
      </c>
      <c r="E604" s="287" t="s">
        <v>32</v>
      </c>
      <c r="F604" s="289">
        <v>43677</v>
      </c>
      <c r="G604" s="290" t="s">
        <v>694</v>
      </c>
      <c r="H604" s="290" t="s">
        <v>838</v>
      </c>
      <c r="I604" s="291">
        <v>0.75670000000000004</v>
      </c>
      <c r="J604" s="291">
        <v>3</v>
      </c>
      <c r="K604" s="290" t="s">
        <v>815</v>
      </c>
      <c r="L604" s="324">
        <v>12.09</v>
      </c>
      <c r="M604" s="325" t="s">
        <v>839</v>
      </c>
      <c r="N604" s="325" t="s">
        <v>840</v>
      </c>
      <c r="O604" s="287"/>
      <c r="P604" s="287"/>
    </row>
    <row r="605" spans="1:16" ht="15">
      <c r="A605" s="247" t="s">
        <v>176</v>
      </c>
      <c r="B605" s="247" t="s">
        <v>2545</v>
      </c>
      <c r="C605" s="287" t="s">
        <v>2544</v>
      </c>
      <c r="D605" s="305">
        <v>9</v>
      </c>
      <c r="E605" s="287" t="s">
        <v>32</v>
      </c>
      <c r="F605" s="289">
        <v>43677</v>
      </c>
      <c r="G605" s="290" t="s">
        <v>694</v>
      </c>
      <c r="H605" s="290" t="s">
        <v>2547</v>
      </c>
      <c r="I605" s="291">
        <v>0.81699999999999995</v>
      </c>
      <c r="J605" s="291">
        <v>12</v>
      </c>
      <c r="K605" s="290" t="s">
        <v>815</v>
      </c>
      <c r="L605" s="324">
        <v>50.67</v>
      </c>
      <c r="M605" s="325" t="s">
        <v>2548</v>
      </c>
      <c r="N605" s="325" t="s">
        <v>2549</v>
      </c>
      <c r="O605" s="287"/>
      <c r="P605" s="287"/>
    </row>
    <row r="606" spans="1:16" ht="15">
      <c r="A606" s="247" t="s">
        <v>176</v>
      </c>
      <c r="B606" s="247" t="s">
        <v>2550</v>
      </c>
      <c r="C606" s="287" t="s">
        <v>2546</v>
      </c>
      <c r="D606" s="305">
        <v>10</v>
      </c>
      <c r="E606" s="287" t="s">
        <v>32</v>
      </c>
      <c r="F606" s="289">
        <v>43677</v>
      </c>
      <c r="G606" s="290" t="s">
        <v>694</v>
      </c>
      <c r="H606" s="290" t="s">
        <v>2552</v>
      </c>
      <c r="I606" s="291">
        <v>0.82799999999999996</v>
      </c>
      <c r="J606" s="291">
        <v>5</v>
      </c>
      <c r="K606" s="290" t="s">
        <v>815</v>
      </c>
      <c r="L606" s="324">
        <v>28.87</v>
      </c>
      <c r="M606" s="325" t="s">
        <v>2553</v>
      </c>
      <c r="N606" s="325" t="s">
        <v>2554</v>
      </c>
      <c r="O606" s="287"/>
      <c r="P606" s="287"/>
    </row>
    <row r="607" spans="1:16" ht="15">
      <c r="A607" s="247" t="s">
        <v>176</v>
      </c>
      <c r="B607" s="247" t="s">
        <v>2555</v>
      </c>
      <c r="C607" s="287" t="s">
        <v>2551</v>
      </c>
      <c r="D607" s="305">
        <v>11</v>
      </c>
      <c r="E607" s="287" t="s">
        <v>32</v>
      </c>
      <c r="F607" s="289">
        <v>43677</v>
      </c>
      <c r="G607" s="290" t="s">
        <v>694</v>
      </c>
      <c r="H607" s="290" t="s">
        <v>2557</v>
      </c>
      <c r="I607" s="291">
        <v>0.85219999999999996</v>
      </c>
      <c r="J607" s="291">
        <v>3</v>
      </c>
      <c r="K607" s="290" t="s">
        <v>815</v>
      </c>
      <c r="L607" s="324">
        <v>97.68</v>
      </c>
      <c r="M607" s="325" t="s">
        <v>2558</v>
      </c>
      <c r="N607" s="325" t="s">
        <v>2559</v>
      </c>
      <c r="O607" s="287"/>
      <c r="P607" s="287"/>
    </row>
    <row r="608" spans="1:16" ht="15">
      <c r="A608" s="247" t="s">
        <v>176</v>
      </c>
      <c r="B608" s="247" t="s">
        <v>2560</v>
      </c>
      <c r="C608" s="287" t="s">
        <v>2556</v>
      </c>
      <c r="D608" s="305">
        <v>12</v>
      </c>
      <c r="E608" s="287" t="s">
        <v>32</v>
      </c>
      <c r="F608" s="289">
        <v>43677</v>
      </c>
      <c r="G608" s="290" t="s">
        <v>694</v>
      </c>
      <c r="H608" s="290" t="s">
        <v>2562</v>
      </c>
      <c r="I608" s="291">
        <v>0.82020000000000004</v>
      </c>
      <c r="J608" s="291">
        <v>4</v>
      </c>
      <c r="K608" s="290" t="s">
        <v>815</v>
      </c>
      <c r="L608" s="324">
        <v>55.77</v>
      </c>
      <c r="M608" s="325" t="s">
        <v>2563</v>
      </c>
      <c r="N608" s="325" t="s">
        <v>2564</v>
      </c>
      <c r="O608" s="287"/>
      <c r="P608" s="287"/>
    </row>
    <row r="609" spans="1:16" ht="15">
      <c r="A609" s="247" t="s">
        <v>7465</v>
      </c>
      <c r="B609" s="247" t="s">
        <v>7466</v>
      </c>
      <c r="C609" s="287" t="s">
        <v>2561</v>
      </c>
      <c r="D609" s="305">
        <v>13</v>
      </c>
      <c r="E609" s="287" t="s">
        <v>32</v>
      </c>
      <c r="F609" s="289">
        <v>43677</v>
      </c>
      <c r="G609" s="290" t="s">
        <v>694</v>
      </c>
      <c r="H609" s="290" t="s">
        <v>1331</v>
      </c>
      <c r="I609" s="291">
        <v>0.87129999999999996</v>
      </c>
      <c r="J609" s="291">
        <v>2</v>
      </c>
      <c r="K609" s="290" t="s">
        <v>815</v>
      </c>
      <c r="L609" s="324">
        <v>59.85</v>
      </c>
      <c r="M609" s="325" t="s">
        <v>1332</v>
      </c>
      <c r="N609" s="325" t="s">
        <v>1333</v>
      </c>
      <c r="O609" s="287"/>
      <c r="P609" s="287"/>
    </row>
    <row r="610" spans="1:16" ht="15">
      <c r="A610" s="247" t="s">
        <v>176</v>
      </c>
      <c r="B610" s="247" t="s">
        <v>2565</v>
      </c>
      <c r="C610" s="287" t="s">
        <v>2566</v>
      </c>
      <c r="D610" s="305">
        <v>14</v>
      </c>
      <c r="E610" s="287" t="s">
        <v>32</v>
      </c>
      <c r="F610" s="289">
        <v>43677</v>
      </c>
      <c r="G610" s="290" t="s">
        <v>694</v>
      </c>
      <c r="H610" s="290" t="s">
        <v>543</v>
      </c>
      <c r="I610" s="291">
        <v>0.85560000000000003</v>
      </c>
      <c r="J610" s="291">
        <v>5</v>
      </c>
      <c r="K610" s="290" t="s">
        <v>815</v>
      </c>
      <c r="L610" s="324">
        <v>27</v>
      </c>
      <c r="M610" s="325" t="s">
        <v>544</v>
      </c>
      <c r="N610" s="325" t="s">
        <v>545</v>
      </c>
      <c r="O610" s="287"/>
      <c r="P610" s="287"/>
    </row>
    <row r="611" spans="1:16" ht="15">
      <c r="A611" s="247" t="s">
        <v>176</v>
      </c>
      <c r="B611" s="247" t="s">
        <v>2570</v>
      </c>
      <c r="C611" s="287" t="s">
        <v>2569</v>
      </c>
      <c r="D611" s="305">
        <v>15</v>
      </c>
      <c r="E611" s="287" t="s">
        <v>32</v>
      </c>
      <c r="F611" s="289">
        <v>43677</v>
      </c>
      <c r="G611" s="290" t="s">
        <v>694</v>
      </c>
      <c r="H611" s="290" t="s">
        <v>2572</v>
      </c>
      <c r="I611" s="291">
        <v>0.87580000000000002</v>
      </c>
      <c r="J611" s="291">
        <v>4</v>
      </c>
      <c r="K611" s="290" t="s">
        <v>815</v>
      </c>
      <c r="L611" s="324">
        <v>75.349999999999994</v>
      </c>
      <c r="M611" s="325" t="s">
        <v>2573</v>
      </c>
      <c r="N611" s="325" t="s">
        <v>2574</v>
      </c>
      <c r="O611" s="287"/>
      <c r="P611" s="287"/>
    </row>
    <row r="612" spans="1:16" ht="15">
      <c r="A612" s="247" t="s">
        <v>7467</v>
      </c>
      <c r="B612" s="247" t="s">
        <v>7468</v>
      </c>
      <c r="C612" s="287" t="s">
        <v>2571</v>
      </c>
      <c r="D612" s="305">
        <v>16</v>
      </c>
      <c r="E612" s="287" t="s">
        <v>32</v>
      </c>
      <c r="F612" s="289">
        <v>43677</v>
      </c>
      <c r="G612" s="290" t="s">
        <v>694</v>
      </c>
      <c r="H612" s="290" t="s">
        <v>1352</v>
      </c>
      <c r="I612" s="291">
        <v>0.87119999999999997</v>
      </c>
      <c r="J612" s="291">
        <v>6</v>
      </c>
      <c r="K612" s="290" t="s">
        <v>815</v>
      </c>
      <c r="L612" s="324">
        <v>92.5</v>
      </c>
      <c r="M612" s="325" t="s">
        <v>1353</v>
      </c>
      <c r="N612" s="325" t="s">
        <v>1354</v>
      </c>
      <c r="O612" s="287"/>
      <c r="P612" s="287"/>
    </row>
    <row r="613" spans="1:16" ht="15">
      <c r="A613" s="247" t="s">
        <v>176</v>
      </c>
      <c r="B613" s="247" t="s">
        <v>2575</v>
      </c>
      <c r="C613" s="287" t="s">
        <v>2576</v>
      </c>
      <c r="D613" s="305">
        <v>17</v>
      </c>
      <c r="E613" s="287" t="s">
        <v>32</v>
      </c>
      <c r="F613" s="289">
        <v>43677</v>
      </c>
      <c r="G613" s="290" t="s">
        <v>694</v>
      </c>
      <c r="H613" s="290" t="s">
        <v>2577</v>
      </c>
      <c r="I613" s="291">
        <v>0.82820000000000005</v>
      </c>
      <c r="J613" s="291">
        <v>4</v>
      </c>
      <c r="K613" s="290" t="s">
        <v>815</v>
      </c>
      <c r="L613" s="324">
        <v>170.53</v>
      </c>
      <c r="M613" s="325" t="s">
        <v>2578</v>
      </c>
      <c r="N613" s="325" t="s">
        <v>2579</v>
      </c>
      <c r="O613" s="287"/>
      <c r="P613" s="287"/>
    </row>
    <row r="614" spans="1:16" ht="15">
      <c r="A614" s="247" t="s">
        <v>176</v>
      </c>
      <c r="B614" s="247" t="s">
        <v>2580</v>
      </c>
      <c r="C614" s="287" t="s">
        <v>2581</v>
      </c>
      <c r="D614" s="305">
        <v>18</v>
      </c>
      <c r="E614" s="287" t="s">
        <v>32</v>
      </c>
      <c r="F614" s="289">
        <v>43677</v>
      </c>
      <c r="G614" s="290" t="s">
        <v>694</v>
      </c>
      <c r="H614" s="290" t="s">
        <v>597</v>
      </c>
      <c r="I614" s="291">
        <v>0.85740000000000005</v>
      </c>
      <c r="J614" s="291">
        <v>8</v>
      </c>
      <c r="K614" s="290" t="s">
        <v>815</v>
      </c>
      <c r="L614" s="324">
        <v>11.06</v>
      </c>
      <c r="M614" s="325" t="s">
        <v>598</v>
      </c>
      <c r="N614" s="325" t="s">
        <v>599</v>
      </c>
      <c r="O614" s="287"/>
      <c r="P614" s="287"/>
    </row>
    <row r="615" spans="1:16" ht="15">
      <c r="A615" s="247" t="s">
        <v>176</v>
      </c>
      <c r="B615" s="247" t="s">
        <v>2582</v>
      </c>
      <c r="C615" s="287" t="s">
        <v>2583</v>
      </c>
      <c r="D615" s="305">
        <v>19</v>
      </c>
      <c r="E615" s="287" t="s">
        <v>32</v>
      </c>
      <c r="F615" s="289">
        <v>43677</v>
      </c>
      <c r="G615" s="290" t="s">
        <v>694</v>
      </c>
      <c r="H615" s="290" t="s">
        <v>2584</v>
      </c>
      <c r="I615" s="291">
        <v>0.8589</v>
      </c>
      <c r="J615" s="291">
        <v>1</v>
      </c>
      <c r="K615" s="290" t="s">
        <v>815</v>
      </c>
      <c r="L615" s="324">
        <v>19.5</v>
      </c>
      <c r="M615" s="325" t="s">
        <v>2585</v>
      </c>
      <c r="N615" s="325" t="s">
        <v>2586</v>
      </c>
      <c r="O615" s="287"/>
      <c r="P615" s="287"/>
    </row>
    <row r="616" spans="1:16" ht="15">
      <c r="A616" s="247" t="s">
        <v>176</v>
      </c>
      <c r="B616" s="247" t="s">
        <v>2587</v>
      </c>
      <c r="C616" s="287" t="s">
        <v>2588</v>
      </c>
      <c r="D616" s="305">
        <v>20</v>
      </c>
      <c r="E616" s="287" t="s">
        <v>32</v>
      </c>
      <c r="F616" s="289">
        <v>43677</v>
      </c>
      <c r="G616" s="290" t="s">
        <v>694</v>
      </c>
      <c r="H616" s="290" t="s">
        <v>2589</v>
      </c>
      <c r="I616" s="291">
        <v>0.75280000000000002</v>
      </c>
      <c r="J616" s="291">
        <v>8</v>
      </c>
      <c r="K616" s="290" t="s">
        <v>815</v>
      </c>
      <c r="L616" s="324">
        <v>23</v>
      </c>
      <c r="M616" s="325" t="s">
        <v>2590</v>
      </c>
      <c r="N616" s="325" t="s">
        <v>2591</v>
      </c>
      <c r="O616" s="287"/>
      <c r="P616" s="287"/>
    </row>
    <row r="617" spans="1:16" ht="15">
      <c r="A617" s="247" t="s">
        <v>176</v>
      </c>
      <c r="B617" s="247" t="s">
        <v>2592</v>
      </c>
      <c r="C617" s="287" t="s">
        <v>2593</v>
      </c>
      <c r="D617" s="305">
        <v>21</v>
      </c>
      <c r="E617" s="287" t="s">
        <v>32</v>
      </c>
      <c r="F617" s="289">
        <v>43677</v>
      </c>
      <c r="G617" s="290" t="s">
        <v>694</v>
      </c>
      <c r="H617" s="290" t="s">
        <v>2594</v>
      </c>
      <c r="I617" s="291">
        <v>0.84519999999999995</v>
      </c>
      <c r="J617" s="291">
        <v>2</v>
      </c>
      <c r="K617" s="290" t="s">
        <v>815</v>
      </c>
      <c r="L617" s="324">
        <v>49.77</v>
      </c>
      <c r="M617" s="325" t="s">
        <v>2595</v>
      </c>
      <c r="N617" s="325" t="s">
        <v>2596</v>
      </c>
      <c r="O617" s="287"/>
      <c r="P617" s="287"/>
    </row>
    <row r="618" spans="1:16" ht="15">
      <c r="A618" s="247" t="s">
        <v>176</v>
      </c>
      <c r="B618" s="247" t="s">
        <v>2597</v>
      </c>
      <c r="C618" s="287" t="s">
        <v>2598</v>
      </c>
      <c r="D618" s="305">
        <v>22</v>
      </c>
      <c r="E618" s="287" t="s">
        <v>32</v>
      </c>
      <c r="F618" s="289">
        <v>43677</v>
      </c>
      <c r="G618" s="290" t="s">
        <v>694</v>
      </c>
      <c r="H618" s="290" t="s">
        <v>1386</v>
      </c>
      <c r="I618" s="291">
        <v>0.8387</v>
      </c>
      <c r="J618" s="291">
        <v>8</v>
      </c>
      <c r="K618" s="290" t="s">
        <v>815</v>
      </c>
      <c r="L618" s="324">
        <v>131.01</v>
      </c>
      <c r="M618" s="325" t="s">
        <v>1387</v>
      </c>
      <c r="N618" s="325" t="s">
        <v>1388</v>
      </c>
      <c r="O618" s="287"/>
      <c r="P618" s="287"/>
    </row>
    <row r="619" spans="1:16" ht="15">
      <c r="A619" s="247" t="s">
        <v>176</v>
      </c>
      <c r="B619" s="247" t="s">
        <v>2599</v>
      </c>
      <c r="C619" s="287" t="s">
        <v>2600</v>
      </c>
      <c r="D619" s="305">
        <v>23</v>
      </c>
      <c r="E619" s="287" t="s">
        <v>32</v>
      </c>
      <c r="F619" s="289">
        <v>43677</v>
      </c>
      <c r="G619" s="290" t="s">
        <v>694</v>
      </c>
      <c r="H619" s="290" t="s">
        <v>938</v>
      </c>
      <c r="I619" s="291">
        <v>0.72240000000000004</v>
      </c>
      <c r="J619" s="291">
        <v>17</v>
      </c>
      <c r="K619" s="290" t="s">
        <v>815</v>
      </c>
      <c r="L619" s="324">
        <v>32.01</v>
      </c>
      <c r="M619" s="325" t="s">
        <v>939</v>
      </c>
      <c r="N619" s="325" t="s">
        <v>940</v>
      </c>
      <c r="O619" s="287"/>
      <c r="P619" s="287"/>
    </row>
    <row r="620" spans="1:16" ht="15">
      <c r="A620" s="247" t="s">
        <v>176</v>
      </c>
      <c r="B620" s="247" t="s">
        <v>2601</v>
      </c>
      <c r="C620" s="287" t="s">
        <v>2602</v>
      </c>
      <c r="D620" s="305">
        <v>24</v>
      </c>
      <c r="E620" s="287" t="s">
        <v>32</v>
      </c>
      <c r="F620" s="289">
        <v>43677</v>
      </c>
      <c r="G620" s="290" t="s">
        <v>694</v>
      </c>
      <c r="H620" s="290" t="s">
        <v>2603</v>
      </c>
      <c r="I620" s="291">
        <v>0.84430000000000005</v>
      </c>
      <c r="J620" s="291">
        <v>13</v>
      </c>
      <c r="K620" s="290" t="s">
        <v>815</v>
      </c>
      <c r="L620" s="324">
        <v>25.95</v>
      </c>
      <c r="M620" s="325" t="s">
        <v>2604</v>
      </c>
      <c r="N620" s="325" t="s">
        <v>2605</v>
      </c>
      <c r="O620" s="287"/>
      <c r="P620" s="287"/>
    </row>
    <row r="621" spans="1:16" ht="15">
      <c r="A621" s="247" t="s">
        <v>176</v>
      </c>
      <c r="B621" s="247" t="s">
        <v>2606</v>
      </c>
      <c r="C621" s="287" t="s">
        <v>2607</v>
      </c>
      <c r="D621" s="305">
        <v>25</v>
      </c>
      <c r="E621" s="287" t="s">
        <v>32</v>
      </c>
      <c r="F621" s="289">
        <v>43677</v>
      </c>
      <c r="G621" s="290" t="s">
        <v>694</v>
      </c>
      <c r="H621" s="290" t="s">
        <v>1150</v>
      </c>
      <c r="I621" s="291">
        <v>0.82189999999999996</v>
      </c>
      <c r="J621" s="291">
        <v>4</v>
      </c>
      <c r="K621" s="290" t="s">
        <v>815</v>
      </c>
      <c r="L621" s="324">
        <v>33.049999999999997</v>
      </c>
      <c r="M621" s="325" t="s">
        <v>1151</v>
      </c>
      <c r="N621" s="325" t="s">
        <v>1152</v>
      </c>
      <c r="O621" s="287"/>
      <c r="P621" s="287"/>
    </row>
    <row r="622" spans="1:16" ht="15">
      <c r="A622" s="247" t="s">
        <v>176</v>
      </c>
      <c r="B622" s="247" t="s">
        <v>2608</v>
      </c>
      <c r="C622" s="287" t="s">
        <v>2609</v>
      </c>
      <c r="D622" s="305">
        <v>26</v>
      </c>
      <c r="E622" s="287" t="s">
        <v>32</v>
      </c>
      <c r="F622" s="289">
        <v>43677</v>
      </c>
      <c r="G622" s="290" t="s">
        <v>694</v>
      </c>
      <c r="H622" s="290" t="s">
        <v>2610</v>
      </c>
      <c r="I622" s="291">
        <v>0.79620000000000002</v>
      </c>
      <c r="J622" s="291">
        <v>2</v>
      </c>
      <c r="K622" s="290" t="s">
        <v>815</v>
      </c>
      <c r="L622" s="324">
        <v>22.73</v>
      </c>
      <c r="M622" s="325" t="s">
        <v>2611</v>
      </c>
      <c r="N622" s="325" t="s">
        <v>2612</v>
      </c>
      <c r="O622" s="287"/>
      <c r="P622" s="287"/>
    </row>
    <row r="623" spans="1:16" ht="15">
      <c r="A623" s="247" t="s">
        <v>176</v>
      </c>
      <c r="B623" s="247" t="s">
        <v>2619</v>
      </c>
      <c r="C623" s="287" t="s">
        <v>2615</v>
      </c>
      <c r="D623" s="305">
        <v>27</v>
      </c>
      <c r="E623" s="287" t="s">
        <v>32</v>
      </c>
      <c r="F623" s="289">
        <v>43677</v>
      </c>
      <c r="G623" s="290" t="s">
        <v>694</v>
      </c>
      <c r="H623" s="290" t="s">
        <v>2621</v>
      </c>
      <c r="I623" s="291">
        <v>0.8619</v>
      </c>
      <c r="J623" s="291">
        <v>1</v>
      </c>
      <c r="K623" s="290" t="s">
        <v>815</v>
      </c>
      <c r="L623" s="324">
        <v>56.39</v>
      </c>
      <c r="M623" s="325" t="s">
        <v>2622</v>
      </c>
      <c r="N623" s="325" t="s">
        <v>2623</v>
      </c>
      <c r="O623" s="287"/>
      <c r="P623" s="287"/>
    </row>
    <row r="624" spans="1:16" ht="15">
      <c r="A624" s="247" t="s">
        <v>7469</v>
      </c>
      <c r="B624" s="247" t="s">
        <v>7470</v>
      </c>
      <c r="C624" s="287" t="s">
        <v>2620</v>
      </c>
      <c r="D624" s="305">
        <v>28</v>
      </c>
      <c r="E624" s="287" t="s">
        <v>32</v>
      </c>
      <c r="F624" s="289">
        <v>43677</v>
      </c>
      <c r="G624" s="290" t="s">
        <v>694</v>
      </c>
      <c r="H624" s="290" t="s">
        <v>1421</v>
      </c>
      <c r="I624" s="291">
        <v>0.87849999999999995</v>
      </c>
      <c r="J624" s="291">
        <v>5</v>
      </c>
      <c r="K624" s="290" t="s">
        <v>815</v>
      </c>
      <c r="L624" s="324">
        <v>44.89</v>
      </c>
      <c r="M624" s="325" t="s">
        <v>1422</v>
      </c>
      <c r="N624" s="325" t="s">
        <v>1423</v>
      </c>
      <c r="O624" s="287"/>
      <c r="P624" s="287"/>
    </row>
    <row r="625" spans="1:16" ht="15">
      <c r="A625" s="247" t="s">
        <v>176</v>
      </c>
      <c r="B625" s="247" t="s">
        <v>2624</v>
      </c>
      <c r="C625" s="287" t="s">
        <v>2625</v>
      </c>
      <c r="D625" s="305">
        <v>29</v>
      </c>
      <c r="E625" s="287" t="s">
        <v>32</v>
      </c>
      <c r="F625" s="289">
        <v>43677</v>
      </c>
      <c r="G625" s="290" t="s">
        <v>694</v>
      </c>
      <c r="H625" s="290" t="s">
        <v>1426</v>
      </c>
      <c r="I625" s="291">
        <v>0.80830000000000002</v>
      </c>
      <c r="J625" s="291">
        <v>12</v>
      </c>
      <c r="K625" s="290" t="s">
        <v>815</v>
      </c>
      <c r="L625" s="324">
        <v>124.69</v>
      </c>
      <c r="M625" s="325" t="s">
        <v>1427</v>
      </c>
      <c r="N625" s="325" t="s">
        <v>1428</v>
      </c>
      <c r="O625" s="287"/>
      <c r="P625" s="287"/>
    </row>
    <row r="626" spans="1:16" ht="15">
      <c r="A626" s="247" t="s">
        <v>176</v>
      </c>
      <c r="B626" s="247" t="s">
        <v>2626</v>
      </c>
      <c r="C626" s="287" t="s">
        <v>2627</v>
      </c>
      <c r="D626" s="305">
        <v>30</v>
      </c>
      <c r="E626" s="287" t="s">
        <v>32</v>
      </c>
      <c r="F626" s="289">
        <v>43677</v>
      </c>
      <c r="G626" s="290" t="s">
        <v>694</v>
      </c>
      <c r="H626" s="290" t="s">
        <v>945</v>
      </c>
      <c r="I626" s="291">
        <v>0.75390000000000001</v>
      </c>
      <c r="J626" s="291">
        <v>4</v>
      </c>
      <c r="K626" s="290" t="s">
        <v>815</v>
      </c>
      <c r="L626" s="324">
        <v>23.82</v>
      </c>
      <c r="M626" s="325" t="s">
        <v>946</v>
      </c>
      <c r="N626" s="325" t="s">
        <v>947</v>
      </c>
      <c r="O626" s="287"/>
      <c r="P626" s="287"/>
    </row>
    <row r="627" spans="1:16" ht="15">
      <c r="A627" s="247" t="s">
        <v>176</v>
      </c>
      <c r="B627" s="247" t="s">
        <v>2628</v>
      </c>
      <c r="C627" s="287" t="s">
        <v>2629</v>
      </c>
      <c r="D627" s="305">
        <v>31</v>
      </c>
      <c r="E627" s="287" t="s">
        <v>32</v>
      </c>
      <c r="F627" s="289">
        <v>43677</v>
      </c>
      <c r="G627" s="290" t="s">
        <v>694</v>
      </c>
      <c r="H627" s="290" t="s">
        <v>951</v>
      </c>
      <c r="I627" s="291">
        <v>0.68600000000000005</v>
      </c>
      <c r="J627" s="291">
        <v>8</v>
      </c>
      <c r="K627" s="290" t="s">
        <v>815</v>
      </c>
      <c r="L627" s="324">
        <v>28.46</v>
      </c>
      <c r="M627" s="325" t="s">
        <v>952</v>
      </c>
      <c r="N627" s="325" t="s">
        <v>953</v>
      </c>
      <c r="O627" s="287"/>
      <c r="P627" s="287"/>
    </row>
    <row r="628" spans="1:16" ht="15">
      <c r="A628" s="247" t="s">
        <v>176</v>
      </c>
      <c r="B628" s="247" t="s">
        <v>2630</v>
      </c>
      <c r="C628" s="287" t="s">
        <v>2631</v>
      </c>
      <c r="D628" s="305">
        <v>32</v>
      </c>
      <c r="E628" s="287" t="s">
        <v>32</v>
      </c>
      <c r="F628" s="289">
        <v>43677</v>
      </c>
      <c r="G628" s="290" t="s">
        <v>694</v>
      </c>
      <c r="H628" s="290" t="s">
        <v>961</v>
      </c>
      <c r="I628" s="291">
        <v>0.78969999999999996</v>
      </c>
      <c r="J628" s="291">
        <v>19</v>
      </c>
      <c r="K628" s="290" t="s">
        <v>815</v>
      </c>
      <c r="L628" s="324">
        <v>14.19</v>
      </c>
      <c r="M628" s="325" t="s">
        <v>962</v>
      </c>
      <c r="N628" s="325" t="s">
        <v>963</v>
      </c>
      <c r="O628" s="287"/>
      <c r="P628" s="287"/>
    </row>
    <row r="629" spans="1:16" ht="15">
      <c r="A629" s="247" t="s">
        <v>176</v>
      </c>
      <c r="B629" s="247" t="s">
        <v>2632</v>
      </c>
      <c r="C629" s="287" t="s">
        <v>2633</v>
      </c>
      <c r="D629" s="305">
        <v>33</v>
      </c>
      <c r="E629" s="287" t="s">
        <v>32</v>
      </c>
      <c r="F629" s="289">
        <v>43677</v>
      </c>
      <c r="G629" s="290" t="s">
        <v>694</v>
      </c>
      <c r="H629" s="290" t="s">
        <v>981</v>
      </c>
      <c r="I629" s="291">
        <v>0.83550000000000002</v>
      </c>
      <c r="J629" s="291">
        <v>5</v>
      </c>
      <c r="K629" s="290" t="s">
        <v>815</v>
      </c>
      <c r="L629" s="324">
        <v>22.08</v>
      </c>
      <c r="M629" s="325" t="s">
        <v>982</v>
      </c>
      <c r="N629" s="325" t="s">
        <v>983</v>
      </c>
      <c r="O629" s="287"/>
      <c r="P629" s="287"/>
    </row>
    <row r="630" spans="1:16" ht="15">
      <c r="A630" s="247" t="s">
        <v>176</v>
      </c>
      <c r="B630" s="247" t="s">
        <v>2634</v>
      </c>
      <c r="C630" s="287" t="s">
        <v>2635</v>
      </c>
      <c r="D630" s="305">
        <v>34</v>
      </c>
      <c r="E630" s="287" t="s">
        <v>32</v>
      </c>
      <c r="F630" s="289">
        <v>43677</v>
      </c>
      <c r="G630" s="290" t="s">
        <v>694</v>
      </c>
      <c r="H630" s="290" t="s">
        <v>2636</v>
      </c>
      <c r="I630" s="291">
        <v>0.82769999999999999</v>
      </c>
      <c r="J630" s="291">
        <v>2</v>
      </c>
      <c r="K630" s="290" t="s">
        <v>815</v>
      </c>
      <c r="L630" s="324">
        <v>33.11</v>
      </c>
      <c r="M630" s="325" t="s">
        <v>2637</v>
      </c>
      <c r="N630" s="325" t="s">
        <v>2638</v>
      </c>
      <c r="O630" s="287"/>
      <c r="P630" s="287"/>
    </row>
    <row r="631" spans="1:16" ht="15">
      <c r="A631" s="247" t="s">
        <v>176</v>
      </c>
      <c r="B631" s="247" t="s">
        <v>2639</v>
      </c>
      <c r="C631" s="287" t="s">
        <v>2640</v>
      </c>
      <c r="D631" s="305">
        <v>35</v>
      </c>
      <c r="E631" s="287" t="s">
        <v>32</v>
      </c>
      <c r="F631" s="289">
        <v>43677</v>
      </c>
      <c r="G631" s="290" t="s">
        <v>694</v>
      </c>
      <c r="H631" s="290" t="s">
        <v>677</v>
      </c>
      <c r="I631" s="291">
        <v>0.79179999999999995</v>
      </c>
      <c r="J631" s="291">
        <v>5</v>
      </c>
      <c r="K631" s="290" t="s">
        <v>815</v>
      </c>
      <c r="L631" s="324">
        <v>168.72</v>
      </c>
      <c r="M631" s="325" t="s">
        <v>678</v>
      </c>
      <c r="N631" s="325" t="s">
        <v>679</v>
      </c>
      <c r="O631" s="287"/>
      <c r="P631" s="287"/>
    </row>
    <row r="632" spans="1:16" ht="15">
      <c r="A632" s="247" t="s">
        <v>176</v>
      </c>
      <c r="B632" s="247" t="s">
        <v>2641</v>
      </c>
      <c r="C632" s="287" t="s">
        <v>2642</v>
      </c>
      <c r="D632" s="305">
        <v>36</v>
      </c>
      <c r="E632" s="287" t="s">
        <v>32</v>
      </c>
      <c r="F632" s="289">
        <v>43677</v>
      </c>
      <c r="G632" s="290" t="s">
        <v>694</v>
      </c>
      <c r="H632" s="290" t="s">
        <v>2643</v>
      </c>
      <c r="I632" s="291">
        <v>0.8609</v>
      </c>
      <c r="J632" s="291">
        <v>1</v>
      </c>
      <c r="K632" s="290" t="s">
        <v>815</v>
      </c>
      <c r="L632" s="324">
        <v>51.36</v>
      </c>
      <c r="M632" s="325" t="s">
        <v>2644</v>
      </c>
      <c r="N632" s="325" t="s">
        <v>2645</v>
      </c>
      <c r="O632" s="287"/>
      <c r="P632" s="287"/>
    </row>
    <row r="633" spans="1:16" ht="15">
      <c r="A633" s="247" t="s">
        <v>176</v>
      </c>
      <c r="B633" s="247" t="s">
        <v>2646</v>
      </c>
      <c r="C633" s="287" t="s">
        <v>2647</v>
      </c>
      <c r="D633" s="305">
        <v>37</v>
      </c>
      <c r="E633" s="287" t="s">
        <v>32</v>
      </c>
      <c r="F633" s="289">
        <v>43677</v>
      </c>
      <c r="G633" s="290" t="s">
        <v>694</v>
      </c>
      <c r="H633" s="290" t="s">
        <v>691</v>
      </c>
      <c r="I633" s="291">
        <v>0.84240000000000004</v>
      </c>
      <c r="J633" s="291">
        <v>5</v>
      </c>
      <c r="K633" s="290" t="s">
        <v>815</v>
      </c>
      <c r="L633" s="324">
        <v>88.92</v>
      </c>
      <c r="M633" s="325" t="s">
        <v>692</v>
      </c>
      <c r="N633" s="325" t="s">
        <v>693</v>
      </c>
      <c r="O633" s="287"/>
      <c r="P633" s="287"/>
    </row>
    <row r="634" spans="1:16" ht="15">
      <c r="A634" s="247" t="s">
        <v>176</v>
      </c>
      <c r="B634" s="247" t="s">
        <v>2648</v>
      </c>
      <c r="C634" s="287" t="s">
        <v>2649</v>
      </c>
      <c r="D634" s="305">
        <v>38</v>
      </c>
      <c r="E634" s="287" t="s">
        <v>32</v>
      </c>
      <c r="F634" s="289">
        <v>43677</v>
      </c>
      <c r="G634" s="290" t="s">
        <v>694</v>
      </c>
      <c r="H634" s="290" t="s">
        <v>2650</v>
      </c>
      <c r="I634" s="291">
        <v>0.77610000000000001</v>
      </c>
      <c r="J634" s="291">
        <v>7</v>
      </c>
      <c r="K634" s="290" t="s">
        <v>815</v>
      </c>
      <c r="L634" s="324">
        <v>39.97</v>
      </c>
      <c r="M634" s="325" t="s">
        <v>2651</v>
      </c>
      <c r="N634" s="325" t="s">
        <v>2652</v>
      </c>
      <c r="O634" s="287"/>
      <c r="P634" s="287"/>
    </row>
    <row r="635" spans="1:16" ht="15">
      <c r="A635" s="247" t="s">
        <v>176</v>
      </c>
      <c r="B635" s="247" t="s">
        <v>2653</v>
      </c>
      <c r="C635" s="287" t="s">
        <v>2654</v>
      </c>
      <c r="D635" s="305">
        <v>39</v>
      </c>
      <c r="E635" s="287" t="s">
        <v>32</v>
      </c>
      <c r="F635" s="289">
        <v>43677</v>
      </c>
      <c r="G635" s="290" t="s">
        <v>694</v>
      </c>
      <c r="H635" s="290" t="s">
        <v>2655</v>
      </c>
      <c r="I635" s="291">
        <v>0.81659999999999999</v>
      </c>
      <c r="J635" s="291">
        <v>8</v>
      </c>
      <c r="K635" s="290" t="s">
        <v>815</v>
      </c>
      <c r="L635" s="324">
        <v>58.09</v>
      </c>
      <c r="M635" s="325" t="s">
        <v>2656</v>
      </c>
      <c r="N635" s="325" t="s">
        <v>2657</v>
      </c>
      <c r="O635" s="287"/>
      <c r="P635" s="287"/>
    </row>
    <row r="636" spans="1:16" ht="15">
      <c r="A636" s="247" t="s">
        <v>176</v>
      </c>
      <c r="B636" s="247" t="s">
        <v>2658</v>
      </c>
      <c r="C636" s="287" t="s">
        <v>2659</v>
      </c>
      <c r="D636" s="305">
        <v>40</v>
      </c>
      <c r="E636" s="287" t="s">
        <v>32</v>
      </c>
      <c r="F636" s="289">
        <v>43677</v>
      </c>
      <c r="G636" s="290" t="s">
        <v>694</v>
      </c>
      <c r="H636" s="290" t="s">
        <v>2660</v>
      </c>
      <c r="I636" s="291">
        <v>0.79779999999999995</v>
      </c>
      <c r="J636" s="291">
        <v>4</v>
      </c>
      <c r="K636" s="290" t="s">
        <v>815</v>
      </c>
      <c r="L636" s="324">
        <v>30.93</v>
      </c>
      <c r="M636" s="325" t="s">
        <v>2661</v>
      </c>
      <c r="N636" s="325" t="s">
        <v>2662</v>
      </c>
      <c r="O636" s="287"/>
      <c r="P636" s="287"/>
    </row>
    <row r="637" spans="1:16" ht="15">
      <c r="A637" s="247" t="s">
        <v>176</v>
      </c>
      <c r="B637" s="247" t="s">
        <v>2663</v>
      </c>
      <c r="C637" s="287" t="s">
        <v>2664</v>
      </c>
      <c r="D637" s="305">
        <v>41</v>
      </c>
      <c r="E637" s="287" t="s">
        <v>32</v>
      </c>
      <c r="F637" s="289">
        <v>43677</v>
      </c>
      <c r="G637" s="290" t="s">
        <v>694</v>
      </c>
      <c r="H637" s="290" t="s">
        <v>2665</v>
      </c>
      <c r="I637" s="291">
        <v>0.872</v>
      </c>
      <c r="J637" s="291">
        <v>3</v>
      </c>
      <c r="K637" s="290" t="s">
        <v>815</v>
      </c>
      <c r="L637" s="324">
        <v>85.25</v>
      </c>
      <c r="M637" s="325" t="s">
        <v>2666</v>
      </c>
      <c r="N637" s="325" t="s">
        <v>2667</v>
      </c>
      <c r="O637" s="287"/>
      <c r="P637" s="287"/>
    </row>
    <row r="638" spans="1:16" ht="15">
      <c r="A638" s="247" t="s">
        <v>176</v>
      </c>
      <c r="B638" s="247" t="s">
        <v>2668</v>
      </c>
      <c r="C638" s="287" t="s">
        <v>2669</v>
      </c>
      <c r="D638" s="305">
        <v>42</v>
      </c>
      <c r="E638" s="287" t="s">
        <v>32</v>
      </c>
      <c r="F638" s="289">
        <v>43677</v>
      </c>
      <c r="G638" s="290" t="s">
        <v>694</v>
      </c>
      <c r="H638" s="290" t="s">
        <v>2670</v>
      </c>
      <c r="I638" s="291">
        <v>0.84119999999999995</v>
      </c>
      <c r="J638" s="291">
        <v>3</v>
      </c>
      <c r="K638" s="290" t="s">
        <v>815</v>
      </c>
      <c r="L638" s="324">
        <v>77.680000000000007</v>
      </c>
      <c r="M638" s="325" t="s">
        <v>2671</v>
      </c>
      <c r="N638" s="325" t="s">
        <v>2672</v>
      </c>
      <c r="O638" s="287"/>
      <c r="P638" s="287"/>
    </row>
    <row r="639" spans="1:16" ht="15">
      <c r="A639" s="247" t="s">
        <v>176</v>
      </c>
      <c r="B639" s="247" t="s">
        <v>2679</v>
      </c>
      <c r="C639" s="287" t="s">
        <v>2675</v>
      </c>
      <c r="D639" s="305">
        <v>43</v>
      </c>
      <c r="E639" s="287" t="s">
        <v>32</v>
      </c>
      <c r="F639" s="289">
        <v>43677</v>
      </c>
      <c r="G639" s="290" t="s">
        <v>694</v>
      </c>
      <c r="H639" s="290" t="s">
        <v>1011</v>
      </c>
      <c r="I639" s="291">
        <v>0.7702</v>
      </c>
      <c r="J639" s="291">
        <v>10</v>
      </c>
      <c r="K639" s="290" t="s">
        <v>815</v>
      </c>
      <c r="L639" s="324">
        <v>53.89</v>
      </c>
      <c r="M639" s="325" t="s">
        <v>1012</v>
      </c>
      <c r="N639" s="325" t="s">
        <v>1013</v>
      </c>
      <c r="O639" s="287"/>
      <c r="P639" s="287"/>
    </row>
    <row r="640" spans="1:16" ht="15">
      <c r="A640" s="247" t="s">
        <v>176</v>
      </c>
      <c r="B640" s="247" t="s">
        <v>2681</v>
      </c>
      <c r="C640" s="287" t="s">
        <v>2680</v>
      </c>
      <c r="D640" s="305">
        <v>44</v>
      </c>
      <c r="E640" s="287" t="s">
        <v>32</v>
      </c>
      <c r="F640" s="289">
        <v>43677</v>
      </c>
      <c r="G640" s="290" t="s">
        <v>694</v>
      </c>
      <c r="H640" s="290" t="s">
        <v>2683</v>
      </c>
      <c r="I640" s="291">
        <v>0.78239999999999998</v>
      </c>
      <c r="J640" s="291">
        <v>9</v>
      </c>
      <c r="K640" s="290" t="s">
        <v>815</v>
      </c>
      <c r="L640" s="324">
        <v>36.049999999999997</v>
      </c>
      <c r="M640" s="325" t="s">
        <v>2684</v>
      </c>
      <c r="N640" s="325" t="s">
        <v>2685</v>
      </c>
      <c r="O640" s="287"/>
      <c r="P640" s="287"/>
    </row>
    <row r="641" spans="1:16" ht="15">
      <c r="A641" s="247" t="s">
        <v>176</v>
      </c>
      <c r="B641" s="247" t="s">
        <v>2686</v>
      </c>
      <c r="C641" s="287" t="s">
        <v>2682</v>
      </c>
      <c r="D641" s="305">
        <v>45</v>
      </c>
      <c r="E641" s="287" t="s">
        <v>32</v>
      </c>
      <c r="F641" s="289">
        <v>43677</v>
      </c>
      <c r="G641" s="290" t="s">
        <v>694</v>
      </c>
      <c r="H641" s="290" t="s">
        <v>1016</v>
      </c>
      <c r="I641" s="291">
        <v>0.84889999999999999</v>
      </c>
      <c r="J641" s="291">
        <v>6</v>
      </c>
      <c r="K641" s="290" t="s">
        <v>815</v>
      </c>
      <c r="L641" s="324">
        <v>25.41</v>
      </c>
      <c r="M641" s="325" t="s">
        <v>1017</v>
      </c>
      <c r="N641" s="325" t="s">
        <v>1018</v>
      </c>
      <c r="O641" s="287"/>
      <c r="P641" s="287"/>
    </row>
    <row r="642" spans="1:16" ht="15">
      <c r="A642" s="247" t="s">
        <v>176</v>
      </c>
      <c r="B642" s="247" t="s">
        <v>2688</v>
      </c>
      <c r="C642" s="287" t="s">
        <v>2687</v>
      </c>
      <c r="D642" s="305">
        <v>46</v>
      </c>
      <c r="E642" s="287" t="s">
        <v>32</v>
      </c>
      <c r="F642" s="289">
        <v>43677</v>
      </c>
      <c r="G642" s="290" t="s">
        <v>694</v>
      </c>
      <c r="H642" s="290" t="s">
        <v>1540</v>
      </c>
      <c r="I642" s="291">
        <v>0.76839999999999997</v>
      </c>
      <c r="J642" s="291">
        <v>5</v>
      </c>
      <c r="K642" s="290" t="s">
        <v>815</v>
      </c>
      <c r="L642" s="324">
        <v>35.590000000000003</v>
      </c>
      <c r="M642" s="325" t="s">
        <v>1541</v>
      </c>
      <c r="N642" s="325" t="s">
        <v>1542</v>
      </c>
      <c r="O642" s="287"/>
      <c r="P642" s="287"/>
    </row>
    <row r="643" spans="1:16" ht="15">
      <c r="A643" s="247" t="s">
        <v>176</v>
      </c>
      <c r="B643" s="247" t="s">
        <v>2690</v>
      </c>
      <c r="C643" s="287" t="s">
        <v>2689</v>
      </c>
      <c r="D643" s="305">
        <v>47</v>
      </c>
      <c r="E643" s="287" t="s">
        <v>32</v>
      </c>
      <c r="F643" s="289">
        <v>43677</v>
      </c>
      <c r="G643" s="290" t="s">
        <v>694</v>
      </c>
      <c r="H643" s="290" t="s">
        <v>2692</v>
      </c>
      <c r="I643" s="291">
        <v>0.8498</v>
      </c>
      <c r="J643" s="291">
        <v>12</v>
      </c>
      <c r="K643" s="290" t="s">
        <v>815</v>
      </c>
      <c r="L643" s="324">
        <v>19.190000000000001</v>
      </c>
      <c r="M643" s="325" t="s">
        <v>2693</v>
      </c>
      <c r="N643" s="325" t="s">
        <v>2694</v>
      </c>
      <c r="O643" s="287"/>
      <c r="P643" s="287"/>
    </row>
    <row r="644" spans="1:16" ht="15">
      <c r="A644" s="247" t="s">
        <v>7471</v>
      </c>
      <c r="B644" s="247" t="s">
        <v>7472</v>
      </c>
      <c r="C644" s="287" t="s">
        <v>2691</v>
      </c>
      <c r="D644" s="305">
        <v>48</v>
      </c>
      <c r="E644" s="287" t="s">
        <v>32</v>
      </c>
      <c r="F644" s="289">
        <v>43677</v>
      </c>
      <c r="G644" s="290" t="s">
        <v>694</v>
      </c>
      <c r="H644" s="290" t="s">
        <v>1035</v>
      </c>
      <c r="I644" s="291">
        <v>0.87419999999999998</v>
      </c>
      <c r="J644" s="291">
        <v>4</v>
      </c>
      <c r="K644" s="290" t="s">
        <v>815</v>
      </c>
      <c r="L644" s="324">
        <v>27.54</v>
      </c>
      <c r="M644" s="325" t="s">
        <v>1036</v>
      </c>
      <c r="N644" s="325" t="s">
        <v>1037</v>
      </c>
      <c r="O644" s="287"/>
      <c r="P644" s="287"/>
    </row>
    <row r="645" spans="1:16" ht="15">
      <c r="A645" s="247" t="s">
        <v>176</v>
      </c>
      <c r="B645" s="247" t="s">
        <v>2695</v>
      </c>
      <c r="C645" s="287" t="s">
        <v>2696</v>
      </c>
      <c r="D645" s="305">
        <v>49</v>
      </c>
      <c r="E645" s="287" t="s">
        <v>32</v>
      </c>
      <c r="F645" s="289">
        <v>43677</v>
      </c>
      <c r="G645" s="290" t="s">
        <v>694</v>
      </c>
      <c r="H645" s="290" t="s">
        <v>2697</v>
      </c>
      <c r="I645" s="291">
        <v>0.75880000000000003</v>
      </c>
      <c r="J645" s="291">
        <v>9</v>
      </c>
      <c r="K645" s="290" t="s">
        <v>815</v>
      </c>
      <c r="L645" s="324">
        <v>54.01</v>
      </c>
      <c r="M645" s="325" t="s">
        <v>2698</v>
      </c>
      <c r="N645" s="325" t="s">
        <v>2699</v>
      </c>
      <c r="O645" s="287"/>
      <c r="P645" s="287"/>
    </row>
    <row r="646" spans="1:16" ht="15">
      <c r="A646" s="247" t="s">
        <v>176</v>
      </c>
      <c r="B646" s="247" t="s">
        <v>2700</v>
      </c>
      <c r="C646" s="287" t="s">
        <v>2701</v>
      </c>
      <c r="D646" s="305">
        <v>50</v>
      </c>
      <c r="E646" s="287" t="s">
        <v>32</v>
      </c>
      <c r="F646" s="289">
        <v>43677</v>
      </c>
      <c r="G646" s="290" t="s">
        <v>694</v>
      </c>
      <c r="H646" s="290" t="s">
        <v>810</v>
      </c>
      <c r="I646" s="291">
        <v>0.76859999999999995</v>
      </c>
      <c r="J646" s="291">
        <v>5</v>
      </c>
      <c r="K646" s="290" t="s">
        <v>815</v>
      </c>
      <c r="L646" s="324">
        <v>20.9</v>
      </c>
      <c r="M646" s="325" t="s">
        <v>811</v>
      </c>
      <c r="N646" s="325" t="s">
        <v>812</v>
      </c>
      <c r="O646" s="287"/>
      <c r="P646" s="287"/>
    </row>
    <row r="647" spans="1:16" ht="15">
      <c r="A647" s="247" t="s">
        <v>176</v>
      </c>
      <c r="B647" s="247" t="s">
        <v>2702</v>
      </c>
      <c r="C647" s="287" t="s">
        <v>2703</v>
      </c>
      <c r="D647" s="305">
        <v>1</v>
      </c>
      <c r="E647" s="287" t="s">
        <v>13</v>
      </c>
      <c r="F647" s="289">
        <v>43677</v>
      </c>
      <c r="G647" s="290" t="s">
        <v>600</v>
      </c>
      <c r="H647" s="290" t="s">
        <v>2704</v>
      </c>
      <c r="I647" s="291">
        <v>-53.801200000000001</v>
      </c>
      <c r="J647" s="291">
        <v>3</v>
      </c>
      <c r="K647" s="290" t="s">
        <v>815</v>
      </c>
      <c r="L647" s="324">
        <v>34.049999999999997</v>
      </c>
      <c r="M647" s="325" t="s">
        <v>2705</v>
      </c>
      <c r="N647" s="325" t="s">
        <v>2706</v>
      </c>
      <c r="O647" s="287"/>
      <c r="P647" s="287"/>
    </row>
    <row r="648" spans="1:16" ht="15">
      <c r="A648" s="247" t="s">
        <v>176</v>
      </c>
      <c r="B648" s="247" t="s">
        <v>2707</v>
      </c>
      <c r="C648" s="287" t="s">
        <v>2708</v>
      </c>
      <c r="D648" s="305">
        <v>2</v>
      </c>
      <c r="E648" s="287" t="s">
        <v>13</v>
      </c>
      <c r="F648" s="289">
        <v>43677</v>
      </c>
      <c r="G648" s="290" t="s">
        <v>600</v>
      </c>
      <c r="H648" s="290" t="s">
        <v>461</v>
      </c>
      <c r="I648" s="291">
        <v>-118.1255</v>
      </c>
      <c r="J648" s="291">
        <v>6</v>
      </c>
      <c r="K648" s="290" t="s">
        <v>815</v>
      </c>
      <c r="L648" s="324">
        <v>85.79</v>
      </c>
      <c r="M648" s="325" t="s">
        <v>462</v>
      </c>
      <c r="N648" s="325" t="s">
        <v>463</v>
      </c>
      <c r="O648" s="287"/>
      <c r="P648" s="287"/>
    </row>
    <row r="649" spans="1:16" ht="15">
      <c r="A649" s="247" t="s">
        <v>7473</v>
      </c>
      <c r="B649" s="247" t="s">
        <v>7474</v>
      </c>
      <c r="C649" s="287" t="s">
        <v>2710</v>
      </c>
      <c r="D649" s="305">
        <v>3</v>
      </c>
      <c r="E649" s="287" t="s">
        <v>13</v>
      </c>
      <c r="F649" s="289">
        <v>43677</v>
      </c>
      <c r="G649" s="290" t="s">
        <v>600</v>
      </c>
      <c r="H649" s="290" t="s">
        <v>7350</v>
      </c>
      <c r="I649" s="291">
        <v>-248.1481</v>
      </c>
      <c r="J649" s="291">
        <v>1</v>
      </c>
      <c r="K649" s="290" t="s">
        <v>815</v>
      </c>
      <c r="L649" s="324">
        <v>73.66</v>
      </c>
      <c r="M649" s="325" t="s">
        <v>7351</v>
      </c>
      <c r="N649" s="325" t="s">
        <v>7352</v>
      </c>
      <c r="O649" s="287"/>
      <c r="P649" s="287"/>
    </row>
    <row r="650" spans="1:16" ht="15">
      <c r="A650" s="247" t="s">
        <v>176</v>
      </c>
      <c r="B650" s="247" t="s">
        <v>2709</v>
      </c>
      <c r="C650" s="287" t="s">
        <v>2712</v>
      </c>
      <c r="D650" s="305">
        <v>4</v>
      </c>
      <c r="E650" s="287" t="s">
        <v>13</v>
      </c>
      <c r="F650" s="289">
        <v>43677</v>
      </c>
      <c r="G650" s="290" t="s">
        <v>600</v>
      </c>
      <c r="H650" s="290" t="s">
        <v>822</v>
      </c>
      <c r="I650" s="291">
        <v>-112.34569999999999</v>
      </c>
      <c r="J650" s="291">
        <v>6</v>
      </c>
      <c r="K650" s="290" t="s">
        <v>815</v>
      </c>
      <c r="L650" s="324">
        <v>24.42</v>
      </c>
      <c r="M650" s="325" t="s">
        <v>823</v>
      </c>
      <c r="N650" s="325" t="s">
        <v>824</v>
      </c>
      <c r="O650" s="287"/>
      <c r="P650" s="287"/>
    </row>
    <row r="651" spans="1:16" ht="15">
      <c r="A651" s="247" t="s">
        <v>176</v>
      </c>
      <c r="B651" s="247" t="s">
        <v>2711</v>
      </c>
      <c r="C651" s="287" t="s">
        <v>2714</v>
      </c>
      <c r="D651" s="305">
        <v>5</v>
      </c>
      <c r="E651" s="287" t="s">
        <v>13</v>
      </c>
      <c r="F651" s="289">
        <v>43677</v>
      </c>
      <c r="G651" s="290" t="s">
        <v>600</v>
      </c>
      <c r="H651" s="290" t="s">
        <v>2015</v>
      </c>
      <c r="I651" s="291">
        <v>-68.176699999999997</v>
      </c>
      <c r="J651" s="291">
        <v>2</v>
      </c>
      <c r="K651" s="290" t="s">
        <v>815</v>
      </c>
      <c r="L651" s="324">
        <v>289.99</v>
      </c>
      <c r="M651" s="325" t="s">
        <v>2016</v>
      </c>
      <c r="N651" s="325" t="s">
        <v>2017</v>
      </c>
      <c r="O651" s="287"/>
      <c r="P651" s="287"/>
    </row>
    <row r="652" spans="1:16" ht="15">
      <c r="A652" s="247" t="s">
        <v>176</v>
      </c>
      <c r="B652" s="247" t="s">
        <v>2713</v>
      </c>
      <c r="C652" s="287" t="s">
        <v>2716</v>
      </c>
      <c r="D652" s="305">
        <v>6</v>
      </c>
      <c r="E652" s="287" t="s">
        <v>13</v>
      </c>
      <c r="F652" s="289">
        <v>43677</v>
      </c>
      <c r="G652" s="290" t="s">
        <v>600</v>
      </c>
      <c r="H652" s="290" t="s">
        <v>1765</v>
      </c>
      <c r="I652" s="291">
        <v>-60.491900000000001</v>
      </c>
      <c r="J652" s="291">
        <v>6</v>
      </c>
      <c r="K652" s="290" t="s">
        <v>815</v>
      </c>
      <c r="L652" s="324">
        <v>194.42</v>
      </c>
      <c r="M652" s="325" t="s">
        <v>359</v>
      </c>
      <c r="N652" s="325" t="s">
        <v>1766</v>
      </c>
      <c r="O652" s="287"/>
      <c r="P652" s="287"/>
    </row>
    <row r="653" spans="1:16" ht="15">
      <c r="A653" s="247" t="s">
        <v>7475</v>
      </c>
      <c r="B653" s="247" t="s">
        <v>7476</v>
      </c>
      <c r="C653" s="287" t="s">
        <v>2721</v>
      </c>
      <c r="D653" s="305">
        <v>7</v>
      </c>
      <c r="E653" s="287" t="s">
        <v>13</v>
      </c>
      <c r="F653" s="289">
        <v>43677</v>
      </c>
      <c r="G653" s="290" t="s">
        <v>600</v>
      </c>
      <c r="H653" s="290" t="s">
        <v>2540</v>
      </c>
      <c r="I653" s="291">
        <v>-106.7278</v>
      </c>
      <c r="J653" s="291">
        <v>6</v>
      </c>
      <c r="K653" s="290" t="s">
        <v>815</v>
      </c>
      <c r="L653" s="324">
        <v>55.87</v>
      </c>
      <c r="M653" s="325" t="s">
        <v>2541</v>
      </c>
      <c r="N653" s="325" t="s">
        <v>2542</v>
      </c>
      <c r="O653" s="287"/>
      <c r="P653" s="287"/>
    </row>
    <row r="654" spans="1:16" ht="15">
      <c r="A654" s="247" t="s">
        <v>7477</v>
      </c>
      <c r="B654" s="247" t="s">
        <v>7478</v>
      </c>
      <c r="C654" s="287" t="s">
        <v>2723</v>
      </c>
      <c r="D654" s="305">
        <v>8</v>
      </c>
      <c r="E654" s="287" t="s">
        <v>13</v>
      </c>
      <c r="F654" s="289">
        <v>43677</v>
      </c>
      <c r="G654" s="290" t="s">
        <v>600</v>
      </c>
      <c r="H654" s="290" t="s">
        <v>3790</v>
      </c>
      <c r="I654" s="291">
        <v>-97.588099999999997</v>
      </c>
      <c r="J654" s="291">
        <v>6</v>
      </c>
      <c r="K654" s="290" t="s">
        <v>815</v>
      </c>
      <c r="L654" s="324">
        <v>45.73</v>
      </c>
      <c r="M654" s="325" t="s">
        <v>3791</v>
      </c>
      <c r="N654" s="325" t="s">
        <v>3792</v>
      </c>
      <c r="O654" s="287"/>
      <c r="P654" s="287"/>
    </row>
    <row r="655" spans="1:16" ht="15">
      <c r="A655" s="247" t="s">
        <v>176</v>
      </c>
      <c r="B655" s="247" t="s">
        <v>2715</v>
      </c>
      <c r="C655" s="287" t="s">
        <v>2725</v>
      </c>
      <c r="D655" s="305">
        <v>9</v>
      </c>
      <c r="E655" s="287" t="s">
        <v>13</v>
      </c>
      <c r="F655" s="289">
        <v>43677</v>
      </c>
      <c r="G655" s="290" t="s">
        <v>600</v>
      </c>
      <c r="H655" s="290" t="s">
        <v>2717</v>
      </c>
      <c r="I655" s="291">
        <v>-84.352099999999993</v>
      </c>
      <c r="J655" s="291">
        <v>6</v>
      </c>
      <c r="K655" s="290" t="s">
        <v>815</v>
      </c>
      <c r="L655" s="324">
        <v>29.01</v>
      </c>
      <c r="M655" s="325" t="s">
        <v>2718</v>
      </c>
      <c r="N655" s="325" t="s">
        <v>2719</v>
      </c>
      <c r="O655" s="287"/>
      <c r="P655" s="287"/>
    </row>
    <row r="656" spans="1:16" ht="15">
      <c r="A656" s="247" t="s">
        <v>176</v>
      </c>
      <c r="B656" s="247" t="s">
        <v>2720</v>
      </c>
      <c r="C656" s="287" t="s">
        <v>2727</v>
      </c>
      <c r="D656" s="305">
        <v>10</v>
      </c>
      <c r="E656" s="287" t="s">
        <v>13</v>
      </c>
      <c r="F656" s="289">
        <v>43677</v>
      </c>
      <c r="G656" s="290" t="s">
        <v>600</v>
      </c>
      <c r="H656" s="290" t="s">
        <v>838</v>
      </c>
      <c r="I656" s="291">
        <v>-578.34389999999996</v>
      </c>
      <c r="J656" s="291">
        <v>6</v>
      </c>
      <c r="K656" s="290" t="s">
        <v>815</v>
      </c>
      <c r="L656" s="324">
        <v>12.09</v>
      </c>
      <c r="M656" s="325" t="s">
        <v>839</v>
      </c>
      <c r="N656" s="325" t="s">
        <v>840</v>
      </c>
      <c r="O656" s="287"/>
      <c r="P656" s="287"/>
    </row>
    <row r="657" spans="1:16" ht="15">
      <c r="A657" s="247" t="s">
        <v>176</v>
      </c>
      <c r="B657" s="247" t="s">
        <v>2722</v>
      </c>
      <c r="C657" s="287" t="s">
        <v>2729</v>
      </c>
      <c r="D657" s="305">
        <v>11</v>
      </c>
      <c r="E657" s="287" t="s">
        <v>13</v>
      </c>
      <c r="F657" s="289">
        <v>43677</v>
      </c>
      <c r="G657" s="290" t="s">
        <v>600</v>
      </c>
      <c r="H657" s="290" t="s">
        <v>1079</v>
      </c>
      <c r="I657" s="291">
        <v>-85.666300000000007</v>
      </c>
      <c r="J657" s="291">
        <v>6</v>
      </c>
      <c r="K657" s="290" t="s">
        <v>815</v>
      </c>
      <c r="L657" s="324">
        <v>385.38</v>
      </c>
      <c r="M657" s="325" t="s">
        <v>1080</v>
      </c>
      <c r="N657" s="325" t="s">
        <v>1081</v>
      </c>
      <c r="O657" s="287"/>
      <c r="P657" s="287"/>
    </row>
    <row r="658" spans="1:16" ht="15">
      <c r="A658" s="247" t="s">
        <v>176</v>
      </c>
      <c r="B658" s="247" t="s">
        <v>2724</v>
      </c>
      <c r="C658" s="287" t="s">
        <v>2731</v>
      </c>
      <c r="D658" s="305">
        <v>12</v>
      </c>
      <c r="E658" s="287" t="s">
        <v>13</v>
      </c>
      <c r="F658" s="289">
        <v>43677</v>
      </c>
      <c r="G658" s="290" t="s">
        <v>600</v>
      </c>
      <c r="H658" s="290" t="s">
        <v>2557</v>
      </c>
      <c r="I658" s="291">
        <v>-66.490099999999998</v>
      </c>
      <c r="J658" s="291">
        <v>4</v>
      </c>
      <c r="K658" s="290" t="s">
        <v>815</v>
      </c>
      <c r="L658" s="324">
        <v>97.68</v>
      </c>
      <c r="M658" s="325" t="s">
        <v>2558</v>
      </c>
      <c r="N658" s="325" t="s">
        <v>2559</v>
      </c>
      <c r="O658" s="287"/>
      <c r="P658" s="287"/>
    </row>
    <row r="659" spans="1:16" ht="15">
      <c r="A659" s="247" t="s">
        <v>176</v>
      </c>
      <c r="B659" s="247" t="s">
        <v>2726</v>
      </c>
      <c r="C659" s="287" t="s">
        <v>2733</v>
      </c>
      <c r="D659" s="305">
        <v>13</v>
      </c>
      <c r="E659" s="287" t="s">
        <v>13</v>
      </c>
      <c r="F659" s="289">
        <v>43677</v>
      </c>
      <c r="G659" s="290" t="s">
        <v>600</v>
      </c>
      <c r="H659" s="290" t="s">
        <v>848</v>
      </c>
      <c r="I659" s="291">
        <v>-456.49720000000002</v>
      </c>
      <c r="J659" s="291">
        <v>2</v>
      </c>
      <c r="K659" s="290" t="s">
        <v>815</v>
      </c>
      <c r="L659" s="324">
        <v>29.5</v>
      </c>
      <c r="M659" s="325" t="s">
        <v>849</v>
      </c>
      <c r="N659" s="325" t="s">
        <v>850</v>
      </c>
      <c r="O659" s="287"/>
      <c r="P659" s="287"/>
    </row>
    <row r="660" spans="1:16" ht="15">
      <c r="A660" s="247" t="s">
        <v>176</v>
      </c>
      <c r="B660" s="247" t="s">
        <v>2728</v>
      </c>
      <c r="C660" s="287" t="s">
        <v>2738</v>
      </c>
      <c r="D660" s="305">
        <v>14</v>
      </c>
      <c r="E660" s="287" t="s">
        <v>13</v>
      </c>
      <c r="F660" s="289">
        <v>43677</v>
      </c>
      <c r="G660" s="290" t="s">
        <v>600</v>
      </c>
      <c r="H660" s="290" t="s">
        <v>853</v>
      </c>
      <c r="I660" s="291">
        <v>-297.4359</v>
      </c>
      <c r="J660" s="291">
        <v>6</v>
      </c>
      <c r="K660" s="290" t="s">
        <v>815</v>
      </c>
      <c r="L660" s="324">
        <v>10.91</v>
      </c>
      <c r="M660" s="325" t="s">
        <v>854</v>
      </c>
      <c r="N660" s="325" t="s">
        <v>855</v>
      </c>
      <c r="O660" s="287"/>
      <c r="P660" s="287"/>
    </row>
    <row r="661" spans="1:16" ht="15">
      <c r="A661" s="247" t="s">
        <v>176</v>
      </c>
      <c r="B661" s="247" t="s">
        <v>2730</v>
      </c>
      <c r="C661" s="287" t="s">
        <v>2740</v>
      </c>
      <c r="D661" s="305">
        <v>15</v>
      </c>
      <c r="E661" s="287" t="s">
        <v>13</v>
      </c>
      <c r="F661" s="289">
        <v>43677</v>
      </c>
      <c r="G661" s="290" t="s">
        <v>600</v>
      </c>
      <c r="H661" s="290" t="s">
        <v>879</v>
      </c>
      <c r="I661" s="291">
        <v>-188.24359999999999</v>
      </c>
      <c r="J661" s="291">
        <v>5</v>
      </c>
      <c r="K661" s="290" t="s">
        <v>815</v>
      </c>
      <c r="L661" s="324">
        <v>101.75</v>
      </c>
      <c r="M661" s="325" t="s">
        <v>880</v>
      </c>
      <c r="N661" s="325" t="s">
        <v>881</v>
      </c>
      <c r="O661" s="287"/>
      <c r="P661" s="287"/>
    </row>
    <row r="662" spans="1:16" ht="15">
      <c r="A662" s="247" t="s">
        <v>176</v>
      </c>
      <c r="B662" s="247" t="s">
        <v>2732</v>
      </c>
      <c r="C662" s="287" t="s">
        <v>2742</v>
      </c>
      <c r="D662" s="305">
        <v>16</v>
      </c>
      <c r="E662" s="287" t="s">
        <v>13</v>
      </c>
      <c r="F662" s="289">
        <v>43677</v>
      </c>
      <c r="G662" s="290" t="s">
        <v>600</v>
      </c>
      <c r="H662" s="290" t="s">
        <v>2734</v>
      </c>
      <c r="I662" s="291">
        <v>-66.8874</v>
      </c>
      <c r="J662" s="291">
        <v>3</v>
      </c>
      <c r="K662" s="290" t="s">
        <v>815</v>
      </c>
      <c r="L662" s="324">
        <v>74.290000000000006</v>
      </c>
      <c r="M662" s="325" t="s">
        <v>2735</v>
      </c>
      <c r="N662" s="325" t="s">
        <v>2736</v>
      </c>
      <c r="O662" s="287"/>
      <c r="P662" s="287"/>
    </row>
    <row r="663" spans="1:16" ht="15">
      <c r="A663" s="247" t="s">
        <v>176</v>
      </c>
      <c r="B663" s="247" t="s">
        <v>2737</v>
      </c>
      <c r="C663" s="287" t="s">
        <v>2744</v>
      </c>
      <c r="D663" s="305">
        <v>17</v>
      </c>
      <c r="E663" s="287" t="s">
        <v>13</v>
      </c>
      <c r="F663" s="289">
        <v>43677</v>
      </c>
      <c r="G663" s="290" t="s">
        <v>600</v>
      </c>
      <c r="H663" s="290" t="s">
        <v>887</v>
      </c>
      <c r="I663" s="291">
        <v>-167.4419</v>
      </c>
      <c r="J663" s="291">
        <v>11</v>
      </c>
      <c r="K663" s="290" t="s">
        <v>815</v>
      </c>
      <c r="L663" s="324">
        <v>74.540000000000006</v>
      </c>
      <c r="M663" s="325" t="s">
        <v>888</v>
      </c>
      <c r="N663" s="325" t="s">
        <v>889</v>
      </c>
      <c r="O663" s="287"/>
      <c r="P663" s="287"/>
    </row>
    <row r="664" spans="1:16" ht="15">
      <c r="A664" s="247" t="s">
        <v>176</v>
      </c>
      <c r="B664" s="247" t="s">
        <v>2739</v>
      </c>
      <c r="C664" s="287" t="s">
        <v>2749</v>
      </c>
      <c r="D664" s="305">
        <v>18</v>
      </c>
      <c r="E664" s="287" t="s">
        <v>13</v>
      </c>
      <c r="F664" s="289">
        <v>43677</v>
      </c>
      <c r="G664" s="290" t="s">
        <v>600</v>
      </c>
      <c r="H664" s="290" t="s">
        <v>563</v>
      </c>
      <c r="I664" s="291">
        <v>-183.80950000000001</v>
      </c>
      <c r="J664" s="291">
        <v>6</v>
      </c>
      <c r="K664" s="290" t="s">
        <v>815</v>
      </c>
      <c r="L664" s="324">
        <v>139.09</v>
      </c>
      <c r="M664" s="325" t="s">
        <v>564</v>
      </c>
      <c r="N664" s="325" t="s">
        <v>565</v>
      </c>
      <c r="O664" s="287"/>
      <c r="P664" s="287"/>
    </row>
    <row r="665" spans="1:16" ht="15">
      <c r="A665" s="247" t="s">
        <v>176</v>
      </c>
      <c r="B665" s="247" t="s">
        <v>2741</v>
      </c>
      <c r="C665" s="287" t="s">
        <v>2751</v>
      </c>
      <c r="D665" s="305">
        <v>19</v>
      </c>
      <c r="E665" s="287" t="s">
        <v>13</v>
      </c>
      <c r="F665" s="289">
        <v>43677</v>
      </c>
      <c r="G665" s="290" t="s">
        <v>600</v>
      </c>
      <c r="H665" s="290" t="s">
        <v>2577</v>
      </c>
      <c r="I665" s="291">
        <v>-87.939099999999996</v>
      </c>
      <c r="J665" s="291">
        <v>2</v>
      </c>
      <c r="K665" s="290" t="s">
        <v>815</v>
      </c>
      <c r="L665" s="324">
        <v>170.53</v>
      </c>
      <c r="M665" s="325" t="s">
        <v>2578</v>
      </c>
      <c r="N665" s="325" t="s">
        <v>2579</v>
      </c>
      <c r="O665" s="287"/>
      <c r="P665" s="287"/>
    </row>
    <row r="666" spans="1:16" ht="15">
      <c r="A666" s="247" t="s">
        <v>176</v>
      </c>
      <c r="B666" s="247" t="s">
        <v>2743</v>
      </c>
      <c r="C666" s="287" t="s">
        <v>2754</v>
      </c>
      <c r="D666" s="305">
        <v>20</v>
      </c>
      <c r="E666" s="287" t="s">
        <v>13</v>
      </c>
      <c r="F666" s="289">
        <v>43677</v>
      </c>
      <c r="G666" s="290" t="s">
        <v>600</v>
      </c>
      <c r="H666" s="290" t="s">
        <v>2745</v>
      </c>
      <c r="I666" s="291">
        <v>-68.208100000000002</v>
      </c>
      <c r="J666" s="291">
        <v>7</v>
      </c>
      <c r="K666" s="290" t="s">
        <v>815</v>
      </c>
      <c r="L666" s="324">
        <v>9.5299999999999994</v>
      </c>
      <c r="M666" s="325" t="s">
        <v>2746</v>
      </c>
      <c r="N666" s="325" t="s">
        <v>2747</v>
      </c>
      <c r="O666" s="287"/>
      <c r="P666" s="287"/>
    </row>
    <row r="667" spans="1:16" ht="15">
      <c r="A667" s="247" t="s">
        <v>176</v>
      </c>
      <c r="B667" s="247" t="s">
        <v>2748</v>
      </c>
      <c r="C667" s="287" t="s">
        <v>2756</v>
      </c>
      <c r="D667" s="305">
        <v>21</v>
      </c>
      <c r="E667" s="287" t="s">
        <v>13</v>
      </c>
      <c r="F667" s="289">
        <v>43677</v>
      </c>
      <c r="G667" s="290" t="s">
        <v>600</v>
      </c>
      <c r="H667" s="290" t="s">
        <v>597</v>
      </c>
      <c r="I667" s="291">
        <v>-65.656599999999997</v>
      </c>
      <c r="J667" s="291">
        <v>1</v>
      </c>
      <c r="K667" s="290" t="s">
        <v>815</v>
      </c>
      <c r="L667" s="324">
        <v>11.06</v>
      </c>
      <c r="M667" s="325" t="s">
        <v>598</v>
      </c>
      <c r="N667" s="325" t="s">
        <v>599</v>
      </c>
      <c r="O667" s="287"/>
      <c r="P667" s="287"/>
    </row>
    <row r="668" spans="1:16" ht="15">
      <c r="A668" s="247" t="s">
        <v>176</v>
      </c>
      <c r="B668" s="247" t="s">
        <v>2750</v>
      </c>
      <c r="C668" s="287" t="s">
        <v>2758</v>
      </c>
      <c r="D668" s="305">
        <v>22</v>
      </c>
      <c r="E668" s="287" t="s">
        <v>13</v>
      </c>
      <c r="F668" s="289">
        <v>43677</v>
      </c>
      <c r="G668" s="290" t="s">
        <v>600</v>
      </c>
      <c r="H668" s="290" t="s">
        <v>905</v>
      </c>
      <c r="I668" s="291">
        <v>-143.13730000000001</v>
      </c>
      <c r="J668" s="291">
        <v>19</v>
      </c>
      <c r="K668" s="290" t="s">
        <v>815</v>
      </c>
      <c r="L668" s="324">
        <v>10.45</v>
      </c>
      <c r="M668" s="325" t="s">
        <v>906</v>
      </c>
      <c r="N668" s="325" t="s">
        <v>907</v>
      </c>
      <c r="O668" s="287"/>
      <c r="P668" s="287"/>
    </row>
    <row r="669" spans="1:16" ht="15">
      <c r="A669" s="247" t="s">
        <v>176</v>
      </c>
      <c r="B669" s="247" t="s">
        <v>2755</v>
      </c>
      <c r="C669" s="287" t="s">
        <v>2760</v>
      </c>
      <c r="D669" s="305">
        <v>23</v>
      </c>
      <c r="E669" s="287" t="s">
        <v>13</v>
      </c>
      <c r="F669" s="289">
        <v>43677</v>
      </c>
      <c r="G669" s="290" t="s">
        <v>600</v>
      </c>
      <c r="H669" s="290" t="s">
        <v>612</v>
      </c>
      <c r="I669" s="291">
        <v>-116.1593</v>
      </c>
      <c r="J669" s="291">
        <v>7</v>
      </c>
      <c r="K669" s="290" t="s">
        <v>815</v>
      </c>
      <c r="L669" s="324">
        <v>49.68</v>
      </c>
      <c r="M669" s="325" t="s">
        <v>613</v>
      </c>
      <c r="N669" s="325" t="s">
        <v>614</v>
      </c>
      <c r="O669" s="287"/>
      <c r="P669" s="287"/>
    </row>
    <row r="670" spans="1:16" ht="15">
      <c r="A670" s="247" t="s">
        <v>176</v>
      </c>
      <c r="B670" s="247" t="s">
        <v>2757</v>
      </c>
      <c r="C670" s="287" t="s">
        <v>2763</v>
      </c>
      <c r="D670" s="305">
        <v>24</v>
      </c>
      <c r="E670" s="287" t="s">
        <v>13</v>
      </c>
      <c r="F670" s="289">
        <v>43677</v>
      </c>
      <c r="G670" s="290" t="s">
        <v>600</v>
      </c>
      <c r="H670" s="290" t="s">
        <v>918</v>
      </c>
      <c r="I670" s="291">
        <v>-89.361699999999999</v>
      </c>
      <c r="J670" s="291">
        <v>6</v>
      </c>
      <c r="K670" s="290" t="s">
        <v>815</v>
      </c>
      <c r="L670" s="324">
        <v>14.37</v>
      </c>
      <c r="M670" s="325" t="s">
        <v>919</v>
      </c>
      <c r="N670" s="325" t="s">
        <v>920</v>
      </c>
      <c r="O670" s="287"/>
      <c r="P670" s="287"/>
    </row>
    <row r="671" spans="1:16" ht="15">
      <c r="A671" s="247" t="s">
        <v>176</v>
      </c>
      <c r="B671" s="247" t="s">
        <v>2759</v>
      </c>
      <c r="C671" s="287" t="s">
        <v>2768</v>
      </c>
      <c r="D671" s="305">
        <v>25</v>
      </c>
      <c r="E671" s="287" t="s">
        <v>13</v>
      </c>
      <c r="F671" s="289">
        <v>43677</v>
      </c>
      <c r="G671" s="290" t="s">
        <v>600</v>
      </c>
      <c r="H671" s="290" t="s">
        <v>928</v>
      </c>
      <c r="I671" s="291">
        <v>-79.159700000000001</v>
      </c>
      <c r="J671" s="291">
        <v>6</v>
      </c>
      <c r="K671" s="290" t="s">
        <v>815</v>
      </c>
      <c r="L671" s="324">
        <v>159.16999999999999</v>
      </c>
      <c r="M671" s="325" t="s">
        <v>929</v>
      </c>
      <c r="N671" s="325" t="s">
        <v>930</v>
      </c>
      <c r="O671" s="287"/>
      <c r="P671" s="287"/>
    </row>
    <row r="672" spans="1:16" ht="15">
      <c r="A672" s="247" t="s">
        <v>176</v>
      </c>
      <c r="B672" s="247" t="s">
        <v>2767</v>
      </c>
      <c r="C672" s="287" t="s">
        <v>2770</v>
      </c>
      <c r="D672" s="305">
        <v>26</v>
      </c>
      <c r="E672" s="287" t="s">
        <v>13</v>
      </c>
      <c r="F672" s="289">
        <v>43677</v>
      </c>
      <c r="G672" s="290" t="s">
        <v>600</v>
      </c>
      <c r="H672" s="290" t="s">
        <v>938</v>
      </c>
      <c r="I672" s="291">
        <v>-193.0958</v>
      </c>
      <c r="J672" s="291">
        <v>6</v>
      </c>
      <c r="K672" s="290" t="s">
        <v>815</v>
      </c>
      <c r="L672" s="324">
        <v>32.01</v>
      </c>
      <c r="M672" s="325" t="s">
        <v>939</v>
      </c>
      <c r="N672" s="325" t="s">
        <v>940</v>
      </c>
      <c r="O672" s="287"/>
      <c r="P672" s="287"/>
    </row>
    <row r="673" spans="1:16" ht="15">
      <c r="A673" s="247" t="s">
        <v>176</v>
      </c>
      <c r="B673" s="247" t="s">
        <v>2769</v>
      </c>
      <c r="C673" s="287" t="s">
        <v>2772</v>
      </c>
      <c r="D673" s="305">
        <v>27</v>
      </c>
      <c r="E673" s="287" t="s">
        <v>13</v>
      </c>
      <c r="F673" s="289">
        <v>43677</v>
      </c>
      <c r="G673" s="290" t="s">
        <v>600</v>
      </c>
      <c r="H673" s="290" t="s">
        <v>644</v>
      </c>
      <c r="I673" s="291">
        <v>-89.938999999999993</v>
      </c>
      <c r="J673" s="291">
        <v>6</v>
      </c>
      <c r="K673" s="290" t="s">
        <v>815</v>
      </c>
      <c r="L673" s="324">
        <v>30.02</v>
      </c>
      <c r="M673" s="325" t="s">
        <v>645</v>
      </c>
      <c r="N673" s="325" t="s">
        <v>646</v>
      </c>
      <c r="O673" s="287"/>
      <c r="P673" s="287"/>
    </row>
    <row r="674" spans="1:16" ht="15">
      <c r="A674" s="247" t="s">
        <v>176</v>
      </c>
      <c r="B674" s="247" t="s">
        <v>2771</v>
      </c>
      <c r="C674" s="287" t="s">
        <v>2775</v>
      </c>
      <c r="D674" s="305">
        <v>28</v>
      </c>
      <c r="E674" s="287" t="s">
        <v>13</v>
      </c>
      <c r="F674" s="289">
        <v>43677</v>
      </c>
      <c r="G674" s="290" t="s">
        <v>600</v>
      </c>
      <c r="H674" s="290" t="s">
        <v>945</v>
      </c>
      <c r="I674" s="291">
        <v>-6126.0870000000004</v>
      </c>
      <c r="J674" s="291">
        <v>1</v>
      </c>
      <c r="K674" s="290" t="s">
        <v>815</v>
      </c>
      <c r="L674" s="324">
        <v>23.82</v>
      </c>
      <c r="M674" s="325" t="s">
        <v>946</v>
      </c>
      <c r="N674" s="325" t="s">
        <v>947</v>
      </c>
      <c r="O674" s="287"/>
      <c r="P674" s="287"/>
    </row>
    <row r="675" spans="1:16" ht="15">
      <c r="A675" s="247" t="s">
        <v>176</v>
      </c>
      <c r="B675" s="247" t="s">
        <v>2776</v>
      </c>
      <c r="C675" s="287" t="s">
        <v>2777</v>
      </c>
      <c r="D675" s="305">
        <v>29</v>
      </c>
      <c r="E675" s="287" t="s">
        <v>13</v>
      </c>
      <c r="F675" s="289">
        <v>43677</v>
      </c>
      <c r="G675" s="290" t="s">
        <v>600</v>
      </c>
      <c r="H675" s="290" t="s">
        <v>961</v>
      </c>
      <c r="I675" s="291">
        <v>-549.06830000000002</v>
      </c>
      <c r="J675" s="291">
        <v>9</v>
      </c>
      <c r="K675" s="290" t="s">
        <v>815</v>
      </c>
      <c r="L675" s="324">
        <v>14.19</v>
      </c>
      <c r="M675" s="325" t="s">
        <v>962</v>
      </c>
      <c r="N675" s="325" t="s">
        <v>963</v>
      </c>
      <c r="O675" s="287"/>
      <c r="P675" s="287"/>
    </row>
    <row r="676" spans="1:16" ht="15">
      <c r="A676" s="247" t="s">
        <v>176</v>
      </c>
      <c r="B676" s="247" t="s">
        <v>2778</v>
      </c>
      <c r="C676" s="287" t="s">
        <v>2779</v>
      </c>
      <c r="D676" s="305">
        <v>30</v>
      </c>
      <c r="E676" s="287" t="s">
        <v>13</v>
      </c>
      <c r="F676" s="289">
        <v>43677</v>
      </c>
      <c r="G676" s="290" t="s">
        <v>600</v>
      </c>
      <c r="H676" s="290" t="s">
        <v>966</v>
      </c>
      <c r="I676" s="291">
        <v>-161.90479999999999</v>
      </c>
      <c r="J676" s="291">
        <v>1</v>
      </c>
      <c r="K676" s="290" t="s">
        <v>815</v>
      </c>
      <c r="L676" s="324">
        <v>36.520000000000003</v>
      </c>
      <c r="M676" s="325" t="s">
        <v>967</v>
      </c>
      <c r="N676" s="325" t="s">
        <v>968</v>
      </c>
      <c r="O676" s="287"/>
      <c r="P676" s="287"/>
    </row>
    <row r="677" spans="1:16" ht="15">
      <c r="A677" s="247" t="s">
        <v>176</v>
      </c>
      <c r="B677" s="247" t="s">
        <v>2780</v>
      </c>
      <c r="C677" s="287" t="s">
        <v>2781</v>
      </c>
      <c r="D677" s="305">
        <v>31</v>
      </c>
      <c r="E677" s="287" t="s">
        <v>13</v>
      </c>
      <c r="F677" s="289">
        <v>43677</v>
      </c>
      <c r="G677" s="290" t="s">
        <v>600</v>
      </c>
      <c r="H677" s="290" t="s">
        <v>2346</v>
      </c>
      <c r="I677" s="291">
        <v>-60</v>
      </c>
      <c r="J677" s="291">
        <v>4</v>
      </c>
      <c r="K677" s="290" t="s">
        <v>815</v>
      </c>
      <c r="L677" s="324">
        <v>207.17</v>
      </c>
      <c r="M677" s="325" t="s">
        <v>2347</v>
      </c>
      <c r="N677" s="325" t="s">
        <v>2348</v>
      </c>
      <c r="O677" s="287"/>
      <c r="P677" s="287"/>
    </row>
    <row r="678" spans="1:16" ht="15">
      <c r="A678" s="247" t="s">
        <v>176</v>
      </c>
      <c r="B678" s="247" t="s">
        <v>2782</v>
      </c>
      <c r="C678" s="287" t="s">
        <v>2783</v>
      </c>
      <c r="D678" s="305">
        <v>32</v>
      </c>
      <c r="E678" s="287" t="s">
        <v>13</v>
      </c>
      <c r="F678" s="289">
        <v>43677</v>
      </c>
      <c r="G678" s="290" t="s">
        <v>600</v>
      </c>
      <c r="H678" s="290" t="s">
        <v>976</v>
      </c>
      <c r="I678" s="291">
        <v>-58.1081</v>
      </c>
      <c r="J678" s="291">
        <v>9</v>
      </c>
      <c r="K678" s="290" t="s">
        <v>815</v>
      </c>
      <c r="L678" s="324">
        <v>29.69</v>
      </c>
      <c r="M678" s="325" t="s">
        <v>977</v>
      </c>
      <c r="N678" s="325" t="s">
        <v>978</v>
      </c>
      <c r="O678" s="287"/>
      <c r="P678" s="287"/>
    </row>
    <row r="679" spans="1:16" ht="15">
      <c r="A679" s="247" t="s">
        <v>7479</v>
      </c>
      <c r="B679" s="247" t="s">
        <v>7480</v>
      </c>
      <c r="C679" s="287" t="s">
        <v>2786</v>
      </c>
      <c r="D679" s="305">
        <v>33</v>
      </c>
      <c r="E679" s="287" t="s">
        <v>13</v>
      </c>
      <c r="F679" s="289">
        <v>43677</v>
      </c>
      <c r="G679" s="290" t="s">
        <v>600</v>
      </c>
      <c r="H679" s="290" t="s">
        <v>4561</v>
      </c>
      <c r="I679" s="291">
        <v>-48.435200000000002</v>
      </c>
      <c r="J679" s="291">
        <v>7</v>
      </c>
      <c r="K679" s="290" t="s">
        <v>815</v>
      </c>
      <c r="L679" s="324">
        <v>191.12</v>
      </c>
      <c r="M679" s="325" t="s">
        <v>4562</v>
      </c>
      <c r="N679" s="325" t="s">
        <v>4563</v>
      </c>
      <c r="O679" s="287"/>
      <c r="P679" s="287"/>
    </row>
    <row r="680" spans="1:16" ht="15">
      <c r="A680" s="247" t="s">
        <v>176</v>
      </c>
      <c r="B680" s="247" t="s">
        <v>2787</v>
      </c>
      <c r="C680" s="287" t="s">
        <v>2788</v>
      </c>
      <c r="D680" s="305">
        <v>34</v>
      </c>
      <c r="E680" s="287" t="s">
        <v>13</v>
      </c>
      <c r="F680" s="289">
        <v>43677</v>
      </c>
      <c r="G680" s="290" t="s">
        <v>600</v>
      </c>
      <c r="H680" s="290" t="s">
        <v>1818</v>
      </c>
      <c r="I680" s="291">
        <v>-61.333300000000001</v>
      </c>
      <c r="J680" s="291">
        <v>1</v>
      </c>
      <c r="K680" s="290" t="s">
        <v>815</v>
      </c>
      <c r="L680" s="324">
        <v>118.04</v>
      </c>
      <c r="M680" s="325" t="s">
        <v>1819</v>
      </c>
      <c r="N680" s="325" t="s">
        <v>1820</v>
      </c>
      <c r="O680" s="287"/>
      <c r="P680" s="287"/>
    </row>
    <row r="681" spans="1:16" ht="15">
      <c r="A681" s="247" t="s">
        <v>176</v>
      </c>
      <c r="B681" s="247" t="s">
        <v>2789</v>
      </c>
      <c r="C681" s="287" t="s">
        <v>2790</v>
      </c>
      <c r="D681" s="305">
        <v>35</v>
      </c>
      <c r="E681" s="287" t="s">
        <v>13</v>
      </c>
      <c r="F681" s="289">
        <v>43677</v>
      </c>
      <c r="G681" s="290" t="s">
        <v>600</v>
      </c>
      <c r="H681" s="290" t="s">
        <v>2791</v>
      </c>
      <c r="I681" s="291">
        <v>-61.662399999999998</v>
      </c>
      <c r="J681" s="291">
        <v>6</v>
      </c>
      <c r="K681" s="290" t="s">
        <v>815</v>
      </c>
      <c r="L681" s="324">
        <v>111.19</v>
      </c>
      <c r="M681" s="325" t="s">
        <v>2792</v>
      </c>
      <c r="N681" s="325" t="s">
        <v>2793</v>
      </c>
      <c r="O681" s="287"/>
      <c r="P681" s="287"/>
    </row>
    <row r="682" spans="1:16" ht="15">
      <c r="A682" s="247" t="s">
        <v>176</v>
      </c>
      <c r="B682" s="247" t="s">
        <v>2794</v>
      </c>
      <c r="C682" s="287" t="s">
        <v>2795</v>
      </c>
      <c r="D682" s="305">
        <v>36</v>
      </c>
      <c r="E682" s="287" t="s">
        <v>13</v>
      </c>
      <c r="F682" s="289">
        <v>43677</v>
      </c>
      <c r="G682" s="290" t="s">
        <v>600</v>
      </c>
      <c r="H682" s="290" t="s">
        <v>996</v>
      </c>
      <c r="I682" s="291">
        <v>-98.360699999999994</v>
      </c>
      <c r="J682" s="291">
        <v>7</v>
      </c>
      <c r="K682" s="290" t="s">
        <v>815</v>
      </c>
      <c r="L682" s="324">
        <v>21.56</v>
      </c>
      <c r="M682" s="325" t="s">
        <v>997</v>
      </c>
      <c r="N682" s="325" t="s">
        <v>998</v>
      </c>
      <c r="O682" s="287"/>
      <c r="P682" s="287"/>
    </row>
    <row r="683" spans="1:16" ht="15">
      <c r="A683" s="247" t="s">
        <v>7481</v>
      </c>
      <c r="B683" s="247" t="s">
        <v>7482</v>
      </c>
      <c r="C683" s="287" t="s">
        <v>2797</v>
      </c>
      <c r="D683" s="305">
        <v>37</v>
      </c>
      <c r="E683" s="287" t="s">
        <v>13</v>
      </c>
      <c r="F683" s="289">
        <v>43677</v>
      </c>
      <c r="G683" s="290" t="s">
        <v>600</v>
      </c>
      <c r="H683" s="290" t="s">
        <v>7449</v>
      </c>
      <c r="I683" s="291">
        <v>-51.865699999999997</v>
      </c>
      <c r="J683" s="291">
        <v>6</v>
      </c>
      <c r="K683" s="290" t="s">
        <v>815</v>
      </c>
      <c r="L683" s="324">
        <v>91.32</v>
      </c>
      <c r="M683" s="325" t="s">
        <v>7450</v>
      </c>
      <c r="N683" s="325" t="s">
        <v>7451</v>
      </c>
      <c r="O683" s="287"/>
      <c r="P683" s="287"/>
    </row>
    <row r="684" spans="1:16" ht="15">
      <c r="A684" s="247" t="s">
        <v>176</v>
      </c>
      <c r="B684" s="247" t="s">
        <v>2796</v>
      </c>
      <c r="C684" s="287" t="s">
        <v>2802</v>
      </c>
      <c r="D684" s="305">
        <v>38</v>
      </c>
      <c r="E684" s="287" t="s">
        <v>13</v>
      </c>
      <c r="F684" s="289">
        <v>43677</v>
      </c>
      <c r="G684" s="290" t="s">
        <v>600</v>
      </c>
      <c r="H684" s="290" t="s">
        <v>2798</v>
      </c>
      <c r="I684" s="291">
        <v>-48.553699999999999</v>
      </c>
      <c r="J684" s="291">
        <v>4</v>
      </c>
      <c r="K684" s="290" t="s">
        <v>815</v>
      </c>
      <c r="L684" s="324">
        <v>31.95</v>
      </c>
      <c r="M684" s="325" t="s">
        <v>2799</v>
      </c>
      <c r="N684" s="325" t="s">
        <v>2800</v>
      </c>
      <c r="O684" s="287"/>
      <c r="P684" s="287"/>
    </row>
    <row r="685" spans="1:16" ht="15">
      <c r="A685" s="247" t="s">
        <v>176</v>
      </c>
      <c r="B685" s="247" t="s">
        <v>2801</v>
      </c>
      <c r="C685" s="287" t="s">
        <v>2804</v>
      </c>
      <c r="D685" s="305">
        <v>39</v>
      </c>
      <c r="E685" s="287" t="s">
        <v>13</v>
      </c>
      <c r="F685" s="289">
        <v>43677</v>
      </c>
      <c r="G685" s="290" t="s">
        <v>600</v>
      </c>
      <c r="H685" s="290" t="s">
        <v>1213</v>
      </c>
      <c r="I685" s="291">
        <v>-60.113999999999997</v>
      </c>
      <c r="J685" s="291">
        <v>6</v>
      </c>
      <c r="K685" s="290" t="s">
        <v>815</v>
      </c>
      <c r="L685" s="324">
        <v>67.290000000000006</v>
      </c>
      <c r="M685" s="325" t="s">
        <v>1214</v>
      </c>
      <c r="N685" s="325" t="s">
        <v>1215</v>
      </c>
      <c r="O685" s="287"/>
      <c r="P685" s="287"/>
    </row>
    <row r="686" spans="1:16" ht="15">
      <c r="A686" s="247" t="s">
        <v>176</v>
      </c>
      <c r="B686" s="247" t="s">
        <v>2803</v>
      </c>
      <c r="C686" s="287" t="s">
        <v>2809</v>
      </c>
      <c r="D686" s="305">
        <v>40</v>
      </c>
      <c r="E686" s="287" t="s">
        <v>13</v>
      </c>
      <c r="F686" s="289">
        <v>43677</v>
      </c>
      <c r="G686" s="290" t="s">
        <v>600</v>
      </c>
      <c r="H686" s="290" t="s">
        <v>2805</v>
      </c>
      <c r="I686" s="291">
        <v>-49.214700000000001</v>
      </c>
      <c r="J686" s="291">
        <v>7</v>
      </c>
      <c r="K686" s="290" t="s">
        <v>815</v>
      </c>
      <c r="L686" s="324">
        <v>55.27</v>
      </c>
      <c r="M686" s="325" t="s">
        <v>2806</v>
      </c>
      <c r="N686" s="325" t="s">
        <v>2807</v>
      </c>
      <c r="O686" s="287"/>
      <c r="P686" s="287"/>
    </row>
    <row r="687" spans="1:16" ht="15">
      <c r="A687" s="247" t="s">
        <v>176</v>
      </c>
      <c r="B687" s="247" t="s">
        <v>2808</v>
      </c>
      <c r="C687" s="287" t="s">
        <v>2811</v>
      </c>
      <c r="D687" s="305">
        <v>41</v>
      </c>
      <c r="E687" s="287" t="s">
        <v>13</v>
      </c>
      <c r="F687" s="289">
        <v>43677</v>
      </c>
      <c r="G687" s="290" t="s">
        <v>600</v>
      </c>
      <c r="H687" s="290" t="s">
        <v>1011</v>
      </c>
      <c r="I687" s="291">
        <v>-213.65639999999999</v>
      </c>
      <c r="J687" s="291">
        <v>1</v>
      </c>
      <c r="K687" s="290" t="s">
        <v>815</v>
      </c>
      <c r="L687" s="324">
        <v>53.89</v>
      </c>
      <c r="M687" s="325" t="s">
        <v>1012</v>
      </c>
      <c r="N687" s="325" t="s">
        <v>1013</v>
      </c>
      <c r="O687" s="287"/>
      <c r="P687" s="287"/>
    </row>
    <row r="688" spans="1:16" ht="15">
      <c r="A688" s="247" t="s">
        <v>176</v>
      </c>
      <c r="B688" s="247" t="s">
        <v>2810</v>
      </c>
      <c r="C688" s="287" t="s">
        <v>2813</v>
      </c>
      <c r="D688" s="305">
        <v>42</v>
      </c>
      <c r="E688" s="287" t="s">
        <v>13</v>
      </c>
      <c r="F688" s="289">
        <v>43677</v>
      </c>
      <c r="G688" s="290" t="s">
        <v>600</v>
      </c>
      <c r="H688" s="290" t="s">
        <v>2683</v>
      </c>
      <c r="I688" s="291">
        <v>-55.074399999999997</v>
      </c>
      <c r="J688" s="291">
        <v>7</v>
      </c>
      <c r="K688" s="290" t="s">
        <v>815</v>
      </c>
      <c r="L688" s="324">
        <v>36.049999999999997</v>
      </c>
      <c r="M688" s="325" t="s">
        <v>2684</v>
      </c>
      <c r="N688" s="325" t="s">
        <v>2685</v>
      </c>
      <c r="O688" s="287"/>
      <c r="P688" s="287"/>
    </row>
    <row r="689" spans="1:16" ht="15">
      <c r="A689" s="247" t="s">
        <v>176</v>
      </c>
      <c r="B689" s="247" t="s">
        <v>2812</v>
      </c>
      <c r="C689" s="287" t="s">
        <v>2815</v>
      </c>
      <c r="D689" s="305">
        <v>43</v>
      </c>
      <c r="E689" s="287" t="s">
        <v>13</v>
      </c>
      <c r="F689" s="289">
        <v>43677</v>
      </c>
      <c r="G689" s="290" t="s">
        <v>600</v>
      </c>
      <c r="H689" s="290" t="s">
        <v>1016</v>
      </c>
      <c r="I689" s="291">
        <v>-100</v>
      </c>
      <c r="J689" s="291">
        <v>4</v>
      </c>
      <c r="K689" s="290" t="s">
        <v>815</v>
      </c>
      <c r="L689" s="324">
        <v>25.41</v>
      </c>
      <c r="M689" s="325" t="s">
        <v>1017</v>
      </c>
      <c r="N689" s="325" t="s">
        <v>1018</v>
      </c>
      <c r="O689" s="287"/>
      <c r="P689" s="287"/>
    </row>
    <row r="690" spans="1:16" ht="15">
      <c r="A690" s="247" t="s">
        <v>176</v>
      </c>
      <c r="B690" s="247" t="s">
        <v>2814</v>
      </c>
      <c r="C690" s="287" t="s">
        <v>2817</v>
      </c>
      <c r="D690" s="305">
        <v>44</v>
      </c>
      <c r="E690" s="287" t="s">
        <v>13</v>
      </c>
      <c r="F690" s="289">
        <v>43677</v>
      </c>
      <c r="G690" s="290" t="s">
        <v>600</v>
      </c>
      <c r="H690" s="290" t="s">
        <v>758</v>
      </c>
      <c r="I690" s="291">
        <v>-96.707800000000006</v>
      </c>
      <c r="J690" s="291">
        <v>6</v>
      </c>
      <c r="K690" s="290" t="s">
        <v>815</v>
      </c>
      <c r="L690" s="324">
        <v>24.64</v>
      </c>
      <c r="M690" s="325" t="s">
        <v>759</v>
      </c>
      <c r="N690" s="325" t="s">
        <v>760</v>
      </c>
      <c r="O690" s="287"/>
      <c r="P690" s="287"/>
    </row>
    <row r="691" spans="1:16" ht="15">
      <c r="A691" s="247" t="s">
        <v>176</v>
      </c>
      <c r="B691" s="247" t="s">
        <v>2816</v>
      </c>
      <c r="C691" s="287" t="s">
        <v>2819</v>
      </c>
      <c r="D691" s="305">
        <v>45</v>
      </c>
      <c r="E691" s="287" t="s">
        <v>13</v>
      </c>
      <c r="F691" s="289">
        <v>43677</v>
      </c>
      <c r="G691" s="290" t="s">
        <v>600</v>
      </c>
      <c r="H691" s="290" t="s">
        <v>768</v>
      </c>
      <c r="I691" s="291">
        <v>-121.1031</v>
      </c>
      <c r="J691" s="291">
        <v>6</v>
      </c>
      <c r="K691" s="290" t="s">
        <v>815</v>
      </c>
      <c r="L691" s="324">
        <v>135.13</v>
      </c>
      <c r="M691" s="325" t="s">
        <v>769</v>
      </c>
      <c r="N691" s="325" t="s">
        <v>770</v>
      </c>
      <c r="O691" s="287"/>
      <c r="P691" s="287"/>
    </row>
    <row r="692" spans="1:16" ht="15">
      <c r="A692" s="247" t="s">
        <v>176</v>
      </c>
      <c r="B692" s="247" t="s">
        <v>2818</v>
      </c>
      <c r="C692" s="287" t="s">
        <v>2821</v>
      </c>
      <c r="D692" s="305">
        <v>46</v>
      </c>
      <c r="E692" s="287" t="s">
        <v>13</v>
      </c>
      <c r="F692" s="289">
        <v>43677</v>
      </c>
      <c r="G692" s="290" t="s">
        <v>600</v>
      </c>
      <c r="H692" s="290" t="s">
        <v>1025</v>
      </c>
      <c r="I692" s="291">
        <v>-329.88049999999998</v>
      </c>
      <c r="J692" s="291">
        <v>3</v>
      </c>
      <c r="K692" s="290" t="s">
        <v>815</v>
      </c>
      <c r="L692" s="324">
        <v>160.5</v>
      </c>
      <c r="M692" s="325" t="s">
        <v>1026</v>
      </c>
      <c r="N692" s="325" t="s">
        <v>1027</v>
      </c>
      <c r="O692" s="287"/>
      <c r="P692" s="287"/>
    </row>
    <row r="693" spans="1:16" ht="15">
      <c r="A693" s="247" t="s">
        <v>176</v>
      </c>
      <c r="B693" s="247" t="s">
        <v>2820</v>
      </c>
      <c r="C693" s="287" t="s">
        <v>2823</v>
      </c>
      <c r="D693" s="305">
        <v>47</v>
      </c>
      <c r="E693" s="287" t="s">
        <v>13</v>
      </c>
      <c r="F693" s="289">
        <v>43677</v>
      </c>
      <c r="G693" s="290" t="s">
        <v>600</v>
      </c>
      <c r="H693" s="290" t="s">
        <v>2692</v>
      </c>
      <c r="I693" s="291">
        <v>-49.300699999999999</v>
      </c>
      <c r="J693" s="291">
        <v>1</v>
      </c>
      <c r="K693" s="290" t="s">
        <v>815</v>
      </c>
      <c r="L693" s="324">
        <v>19.190000000000001</v>
      </c>
      <c r="M693" s="325" t="s">
        <v>2693</v>
      </c>
      <c r="N693" s="325" t="s">
        <v>2694</v>
      </c>
      <c r="O693" s="287"/>
      <c r="P693" s="287"/>
    </row>
    <row r="694" spans="1:16" ht="15">
      <c r="A694" s="247" t="s">
        <v>176</v>
      </c>
      <c r="B694" s="247" t="s">
        <v>2822</v>
      </c>
      <c r="C694" s="287" t="s">
        <v>2825</v>
      </c>
      <c r="D694" s="305">
        <v>48</v>
      </c>
      <c r="E694" s="287" t="s">
        <v>13</v>
      </c>
      <c r="F694" s="289">
        <v>43677</v>
      </c>
      <c r="G694" s="290" t="s">
        <v>600</v>
      </c>
      <c r="H694" s="290" t="s">
        <v>1030</v>
      </c>
      <c r="I694" s="291">
        <v>-286.5385</v>
      </c>
      <c r="J694" s="291">
        <v>6</v>
      </c>
      <c r="K694" s="290" t="s">
        <v>815</v>
      </c>
      <c r="L694" s="324">
        <v>23.16</v>
      </c>
      <c r="M694" s="325" t="s">
        <v>1031</v>
      </c>
      <c r="N694" s="325" t="s">
        <v>1032</v>
      </c>
      <c r="O694" s="287"/>
      <c r="P694" s="287"/>
    </row>
    <row r="695" spans="1:16" ht="15">
      <c r="A695" s="247" t="s">
        <v>176</v>
      </c>
      <c r="B695" s="247" t="s">
        <v>2824</v>
      </c>
      <c r="C695" s="287" t="s">
        <v>2828</v>
      </c>
      <c r="D695" s="305">
        <v>49</v>
      </c>
      <c r="E695" s="287" t="s">
        <v>13</v>
      </c>
      <c r="F695" s="289">
        <v>43677</v>
      </c>
      <c r="G695" s="290" t="s">
        <v>600</v>
      </c>
      <c r="H695" s="290" t="s">
        <v>1035</v>
      </c>
      <c r="I695" s="291">
        <v>-1333.3333</v>
      </c>
      <c r="J695" s="291">
        <v>6</v>
      </c>
      <c r="K695" s="290" t="s">
        <v>815</v>
      </c>
      <c r="L695" s="324">
        <v>27.54</v>
      </c>
      <c r="M695" s="325" t="s">
        <v>1036</v>
      </c>
      <c r="N695" s="325" t="s">
        <v>1037</v>
      </c>
      <c r="O695" s="287"/>
      <c r="P695" s="287"/>
    </row>
    <row r="696" spans="1:16" ht="15">
      <c r="A696" s="247" t="s">
        <v>176</v>
      </c>
      <c r="B696" s="247" t="s">
        <v>2829</v>
      </c>
      <c r="C696" s="287" t="s">
        <v>2830</v>
      </c>
      <c r="D696" s="305">
        <v>50</v>
      </c>
      <c r="E696" s="287" t="s">
        <v>13</v>
      </c>
      <c r="F696" s="289">
        <v>43677</v>
      </c>
      <c r="G696" s="290" t="s">
        <v>600</v>
      </c>
      <c r="H696" s="290" t="s">
        <v>810</v>
      </c>
      <c r="I696" s="291">
        <v>-93.103399999999993</v>
      </c>
      <c r="J696" s="291">
        <v>4</v>
      </c>
      <c r="K696" s="290" t="s">
        <v>815</v>
      </c>
      <c r="L696" s="324">
        <v>20.9</v>
      </c>
      <c r="M696" s="325" t="s">
        <v>811</v>
      </c>
      <c r="N696" s="325" t="s">
        <v>812</v>
      </c>
      <c r="O696" s="287"/>
      <c r="P696" s="287"/>
    </row>
    <row r="697" spans="1:16" ht="15">
      <c r="A697" s="247" t="s">
        <v>176</v>
      </c>
      <c r="B697" s="247" t="s">
        <v>2831</v>
      </c>
      <c r="C697" s="287" t="s">
        <v>2832</v>
      </c>
      <c r="D697" s="305">
        <v>1</v>
      </c>
      <c r="E697" s="287" t="s">
        <v>3</v>
      </c>
      <c r="F697" s="289">
        <v>43677</v>
      </c>
      <c r="G697" s="290" t="s">
        <v>572</v>
      </c>
      <c r="H697" s="290" t="s">
        <v>2833</v>
      </c>
      <c r="I697" s="291">
        <v>-1.5332760000000001E-2</v>
      </c>
      <c r="J697" s="291">
        <v>9</v>
      </c>
      <c r="K697" s="290" t="s">
        <v>815</v>
      </c>
      <c r="L697" s="324">
        <v>150.63999999999999</v>
      </c>
      <c r="M697" s="325" t="s">
        <v>2834</v>
      </c>
      <c r="N697" s="325" t="s">
        <v>2835</v>
      </c>
      <c r="O697" s="287"/>
      <c r="P697" s="287"/>
    </row>
    <row r="698" spans="1:16" ht="15">
      <c r="A698" s="247" t="s">
        <v>176</v>
      </c>
      <c r="B698" s="247" t="s">
        <v>2836</v>
      </c>
      <c r="C698" s="287" t="s">
        <v>2837</v>
      </c>
      <c r="D698" s="305">
        <v>2</v>
      </c>
      <c r="E698" s="287" t="s">
        <v>3</v>
      </c>
      <c r="F698" s="289">
        <v>43677</v>
      </c>
      <c r="G698" s="290" t="s">
        <v>572</v>
      </c>
      <c r="H698" s="290" t="s">
        <v>2838</v>
      </c>
      <c r="I698" s="291">
        <v>-3.8628000000000003E-2</v>
      </c>
      <c r="J698" s="291">
        <v>37</v>
      </c>
      <c r="K698" s="290" t="s">
        <v>815</v>
      </c>
      <c r="L698" s="324">
        <v>30.51</v>
      </c>
      <c r="M698" s="325" t="s">
        <v>2839</v>
      </c>
      <c r="N698" s="325" t="s">
        <v>2840</v>
      </c>
      <c r="O698" s="287"/>
      <c r="P698" s="287"/>
    </row>
    <row r="699" spans="1:16" ht="15">
      <c r="A699" s="247" t="s">
        <v>176</v>
      </c>
      <c r="B699" s="247" t="s">
        <v>2841</v>
      </c>
      <c r="C699" s="287" t="s">
        <v>2842</v>
      </c>
      <c r="D699" s="305">
        <v>3</v>
      </c>
      <c r="E699" s="287" t="s">
        <v>3</v>
      </c>
      <c r="F699" s="289">
        <v>43677</v>
      </c>
      <c r="G699" s="290" t="s">
        <v>572</v>
      </c>
      <c r="H699" s="290" t="s">
        <v>489</v>
      </c>
      <c r="I699" s="291">
        <v>-2.4115560000000001E-2</v>
      </c>
      <c r="J699" s="291">
        <v>24</v>
      </c>
      <c r="K699" s="290" t="s">
        <v>815</v>
      </c>
      <c r="L699" s="324">
        <v>55.99</v>
      </c>
      <c r="M699" s="325" t="s">
        <v>490</v>
      </c>
      <c r="N699" s="325" t="s">
        <v>491</v>
      </c>
      <c r="O699" s="287"/>
      <c r="P699" s="287"/>
    </row>
    <row r="700" spans="1:16" ht="15">
      <c r="A700" s="247" t="s">
        <v>7483</v>
      </c>
      <c r="B700" s="247" t="s">
        <v>7484</v>
      </c>
      <c r="C700" s="287" t="s">
        <v>2845</v>
      </c>
      <c r="D700" s="305">
        <v>4</v>
      </c>
      <c r="E700" s="287" t="s">
        <v>3</v>
      </c>
      <c r="F700" s="289">
        <v>43677</v>
      </c>
      <c r="G700" s="290" t="s">
        <v>572</v>
      </c>
      <c r="H700" s="290" t="s">
        <v>2281</v>
      </c>
      <c r="I700" s="291">
        <v>-3.1746509999999999E-2</v>
      </c>
      <c r="J700" s="291">
        <v>3</v>
      </c>
      <c r="K700" s="290" t="s">
        <v>815</v>
      </c>
      <c r="L700" s="324">
        <v>71.48</v>
      </c>
      <c r="M700" s="325" t="s">
        <v>2282</v>
      </c>
      <c r="N700" s="325" t="s">
        <v>2283</v>
      </c>
      <c r="O700" s="287"/>
      <c r="P700" s="287"/>
    </row>
    <row r="701" spans="1:16" ht="15">
      <c r="A701" s="247" t="s">
        <v>176</v>
      </c>
      <c r="B701" s="247" t="s">
        <v>2846</v>
      </c>
      <c r="C701" s="287" t="s">
        <v>2847</v>
      </c>
      <c r="D701" s="305">
        <v>5</v>
      </c>
      <c r="E701" s="287" t="s">
        <v>3</v>
      </c>
      <c r="F701" s="289">
        <v>43677</v>
      </c>
      <c r="G701" s="290" t="s">
        <v>572</v>
      </c>
      <c r="H701" s="290" t="s">
        <v>1580</v>
      </c>
      <c r="I701" s="291">
        <v>-0.5839512</v>
      </c>
      <c r="J701" s="291">
        <v>2</v>
      </c>
      <c r="K701" s="290" t="s">
        <v>815</v>
      </c>
      <c r="L701" s="324">
        <v>54.81</v>
      </c>
      <c r="M701" s="325" t="s">
        <v>1581</v>
      </c>
      <c r="N701" s="325" t="s">
        <v>1582</v>
      </c>
      <c r="O701" s="287"/>
      <c r="P701" s="287"/>
    </row>
    <row r="702" spans="1:16" ht="15">
      <c r="A702" s="247" t="s">
        <v>176</v>
      </c>
      <c r="B702" s="247" t="s">
        <v>2848</v>
      </c>
      <c r="C702" s="287" t="s">
        <v>2849</v>
      </c>
      <c r="D702" s="305">
        <v>6</v>
      </c>
      <c r="E702" s="287" t="s">
        <v>3</v>
      </c>
      <c r="F702" s="289">
        <v>43677</v>
      </c>
      <c r="G702" s="290" t="s">
        <v>572</v>
      </c>
      <c r="H702" s="290" t="s">
        <v>2850</v>
      </c>
      <c r="I702" s="291">
        <v>-4.3395000000000003E-2</v>
      </c>
      <c r="J702" s="291">
        <v>15</v>
      </c>
      <c r="K702" s="290" t="s">
        <v>815</v>
      </c>
      <c r="L702" s="324">
        <v>51.51</v>
      </c>
      <c r="M702" s="325" t="s">
        <v>2851</v>
      </c>
      <c r="N702" s="325" t="s">
        <v>2852</v>
      </c>
      <c r="O702" s="287"/>
      <c r="P702" s="287"/>
    </row>
    <row r="703" spans="1:16" ht="15">
      <c r="A703" s="247" t="s">
        <v>176</v>
      </c>
      <c r="B703" s="247" t="s">
        <v>2853</v>
      </c>
      <c r="C703" s="287" t="s">
        <v>2854</v>
      </c>
      <c r="D703" s="305">
        <v>7</v>
      </c>
      <c r="E703" s="287" t="s">
        <v>3</v>
      </c>
      <c r="F703" s="289">
        <v>43677</v>
      </c>
      <c r="G703" s="290" t="s">
        <v>572</v>
      </c>
      <c r="H703" s="290" t="s">
        <v>2855</v>
      </c>
      <c r="I703" s="291">
        <v>-3.8206759999999999E-2</v>
      </c>
      <c r="J703" s="291">
        <v>9</v>
      </c>
      <c r="K703" s="290" t="s">
        <v>815</v>
      </c>
      <c r="L703" s="324">
        <v>49.56</v>
      </c>
      <c r="M703" s="325" t="s">
        <v>2856</v>
      </c>
      <c r="N703" s="325" t="s">
        <v>2857</v>
      </c>
      <c r="O703" s="287"/>
      <c r="P703" s="287"/>
    </row>
    <row r="704" spans="1:16" ht="15">
      <c r="A704" s="247" t="s">
        <v>176</v>
      </c>
      <c r="B704" s="247" t="s">
        <v>2858</v>
      </c>
      <c r="C704" s="287" t="s">
        <v>2859</v>
      </c>
      <c r="D704" s="305">
        <v>8</v>
      </c>
      <c r="E704" s="287" t="s">
        <v>3</v>
      </c>
      <c r="F704" s="289">
        <v>43677</v>
      </c>
      <c r="G704" s="290" t="s">
        <v>572</v>
      </c>
      <c r="H704" s="290" t="s">
        <v>1765</v>
      </c>
      <c r="I704" s="291">
        <v>-0.21923999999999999</v>
      </c>
      <c r="J704" s="291">
        <v>6</v>
      </c>
      <c r="K704" s="290" t="s">
        <v>815</v>
      </c>
      <c r="L704" s="324">
        <v>194.42</v>
      </c>
      <c r="M704" s="325" t="s">
        <v>359</v>
      </c>
      <c r="N704" s="325" t="s">
        <v>1766</v>
      </c>
      <c r="O704" s="287"/>
      <c r="P704" s="287"/>
    </row>
    <row r="705" spans="1:16" ht="15">
      <c r="A705" s="247" t="s">
        <v>176</v>
      </c>
      <c r="B705" s="247" t="s">
        <v>2860</v>
      </c>
      <c r="C705" s="287" t="s">
        <v>2861</v>
      </c>
      <c r="D705" s="305">
        <v>9</v>
      </c>
      <c r="E705" s="287" t="s">
        <v>3</v>
      </c>
      <c r="F705" s="289">
        <v>43677</v>
      </c>
      <c r="G705" s="290" t="s">
        <v>572</v>
      </c>
      <c r="H705" s="290" t="s">
        <v>2862</v>
      </c>
      <c r="I705" s="291">
        <v>-2.7372359999999998E-2</v>
      </c>
      <c r="J705" s="291">
        <v>10</v>
      </c>
      <c r="K705" s="290" t="s">
        <v>815</v>
      </c>
      <c r="L705" s="324">
        <v>92.42</v>
      </c>
      <c r="M705" s="325" t="s">
        <v>2863</v>
      </c>
      <c r="N705" s="325" t="s">
        <v>2864</v>
      </c>
      <c r="O705" s="287"/>
      <c r="P705" s="287"/>
    </row>
    <row r="706" spans="1:16" ht="15">
      <c r="A706" s="247" t="s">
        <v>176</v>
      </c>
      <c r="B706" s="247" t="s">
        <v>2868</v>
      </c>
      <c r="C706" s="287" t="s">
        <v>2867</v>
      </c>
      <c r="D706" s="305">
        <v>10</v>
      </c>
      <c r="E706" s="287" t="s">
        <v>3</v>
      </c>
      <c r="F706" s="289">
        <v>43677</v>
      </c>
      <c r="G706" s="290" t="s">
        <v>572</v>
      </c>
      <c r="H706" s="290" t="s">
        <v>2870</v>
      </c>
      <c r="I706" s="291">
        <v>-0.15207789999999999</v>
      </c>
      <c r="J706" s="291">
        <v>6</v>
      </c>
      <c r="K706" s="290" t="s">
        <v>815</v>
      </c>
      <c r="L706" s="324">
        <v>107.33</v>
      </c>
      <c r="M706" s="325" t="s">
        <v>2871</v>
      </c>
      <c r="N706" s="325" t="s">
        <v>2872</v>
      </c>
      <c r="O706" s="287"/>
      <c r="P706" s="287"/>
    </row>
    <row r="707" spans="1:16" ht="15">
      <c r="A707" s="247" t="s">
        <v>7485</v>
      </c>
      <c r="B707" s="247" t="s">
        <v>7486</v>
      </c>
      <c r="C707" s="287" t="s">
        <v>2869</v>
      </c>
      <c r="D707" s="305">
        <v>11</v>
      </c>
      <c r="E707" s="287" t="s">
        <v>3</v>
      </c>
      <c r="F707" s="289">
        <v>43677</v>
      </c>
      <c r="G707" s="290" t="s">
        <v>572</v>
      </c>
      <c r="H707" s="290" t="s">
        <v>864</v>
      </c>
      <c r="I707" s="291">
        <v>-2.365565E-2</v>
      </c>
      <c r="J707" s="291">
        <v>5</v>
      </c>
      <c r="K707" s="290" t="s">
        <v>815</v>
      </c>
      <c r="L707" s="324">
        <v>54.45</v>
      </c>
      <c r="M707" s="325" t="s">
        <v>865</v>
      </c>
      <c r="N707" s="325" t="s">
        <v>866</v>
      </c>
      <c r="O707" s="287"/>
      <c r="P707" s="287"/>
    </row>
    <row r="708" spans="1:16" ht="15">
      <c r="A708" s="247" t="s">
        <v>176</v>
      </c>
      <c r="B708" s="247" t="s">
        <v>2873</v>
      </c>
      <c r="C708" s="287" t="s">
        <v>2874</v>
      </c>
      <c r="D708" s="305">
        <v>12</v>
      </c>
      <c r="E708" s="287" t="s">
        <v>3</v>
      </c>
      <c r="F708" s="289">
        <v>43677</v>
      </c>
      <c r="G708" s="290" t="s">
        <v>572</v>
      </c>
      <c r="H708" s="290" t="s">
        <v>2875</v>
      </c>
      <c r="I708" s="291">
        <v>-2.748418E-2</v>
      </c>
      <c r="J708" s="291">
        <v>4</v>
      </c>
      <c r="K708" s="290" t="s">
        <v>815</v>
      </c>
      <c r="L708" s="324">
        <v>96.85</v>
      </c>
      <c r="M708" s="325" t="s">
        <v>2876</v>
      </c>
      <c r="N708" s="325" t="s">
        <v>2877</v>
      </c>
      <c r="O708" s="287"/>
      <c r="P708" s="287"/>
    </row>
    <row r="709" spans="1:16" ht="15">
      <c r="A709" s="247" t="s">
        <v>176</v>
      </c>
      <c r="B709" s="247" t="s">
        <v>2878</v>
      </c>
      <c r="C709" s="287" t="s">
        <v>2879</v>
      </c>
      <c r="D709" s="305">
        <v>13</v>
      </c>
      <c r="E709" s="287" t="s">
        <v>3</v>
      </c>
      <c r="F709" s="289">
        <v>43677</v>
      </c>
      <c r="G709" s="290" t="s">
        <v>572</v>
      </c>
      <c r="H709" s="290" t="s">
        <v>1090</v>
      </c>
      <c r="I709" s="291">
        <v>-0.4811453</v>
      </c>
      <c r="J709" s="291">
        <v>7</v>
      </c>
      <c r="K709" s="290" t="s">
        <v>815</v>
      </c>
      <c r="L709" s="324">
        <v>33.33</v>
      </c>
      <c r="M709" s="325" t="s">
        <v>1091</v>
      </c>
      <c r="N709" s="325" t="s">
        <v>1092</v>
      </c>
      <c r="O709" s="287"/>
      <c r="P709" s="287"/>
    </row>
    <row r="710" spans="1:16" ht="15">
      <c r="A710" s="247" t="s">
        <v>176</v>
      </c>
      <c r="B710" s="247" t="s">
        <v>2883</v>
      </c>
      <c r="C710" s="287" t="s">
        <v>2882</v>
      </c>
      <c r="D710" s="305">
        <v>14</v>
      </c>
      <c r="E710" s="287" t="s">
        <v>3</v>
      </c>
      <c r="F710" s="289">
        <v>43677</v>
      </c>
      <c r="G710" s="290" t="s">
        <v>572</v>
      </c>
      <c r="H710" s="290" t="s">
        <v>887</v>
      </c>
      <c r="I710" s="291">
        <v>-0.22375400000000001</v>
      </c>
      <c r="J710" s="291">
        <v>1</v>
      </c>
      <c r="K710" s="290" t="s">
        <v>815</v>
      </c>
      <c r="L710" s="324">
        <v>74.540000000000006</v>
      </c>
      <c r="M710" s="325" t="s">
        <v>888</v>
      </c>
      <c r="N710" s="325" t="s">
        <v>889</v>
      </c>
      <c r="O710" s="287"/>
      <c r="P710" s="287"/>
    </row>
    <row r="711" spans="1:16" ht="15">
      <c r="A711" s="247" t="s">
        <v>176</v>
      </c>
      <c r="B711" s="247" t="s">
        <v>2885</v>
      </c>
      <c r="C711" s="287" t="s">
        <v>2884</v>
      </c>
      <c r="D711" s="305">
        <v>15</v>
      </c>
      <c r="E711" s="287" t="s">
        <v>3</v>
      </c>
      <c r="F711" s="289">
        <v>43677</v>
      </c>
      <c r="G711" s="290" t="s">
        <v>572</v>
      </c>
      <c r="H711" s="290" t="s">
        <v>2745</v>
      </c>
      <c r="I711" s="291">
        <v>-0.1772908</v>
      </c>
      <c r="J711" s="291">
        <v>4</v>
      </c>
      <c r="K711" s="290" t="s">
        <v>815</v>
      </c>
      <c r="L711" s="324">
        <v>9.5299999999999994</v>
      </c>
      <c r="M711" s="325" t="s">
        <v>2746</v>
      </c>
      <c r="N711" s="325" t="s">
        <v>2747</v>
      </c>
      <c r="O711" s="287"/>
      <c r="P711" s="287"/>
    </row>
    <row r="712" spans="1:16" ht="15">
      <c r="A712" s="247" t="s">
        <v>176</v>
      </c>
      <c r="B712" s="247" t="s">
        <v>2887</v>
      </c>
      <c r="C712" s="287" t="s">
        <v>2886</v>
      </c>
      <c r="D712" s="305">
        <v>16</v>
      </c>
      <c r="E712" s="287" t="s">
        <v>3</v>
      </c>
      <c r="F712" s="289">
        <v>43677</v>
      </c>
      <c r="G712" s="290" t="s">
        <v>572</v>
      </c>
      <c r="H712" s="290" t="s">
        <v>582</v>
      </c>
      <c r="I712" s="291">
        <v>-2.7354960000000001E-2</v>
      </c>
      <c r="J712" s="291">
        <v>6</v>
      </c>
      <c r="K712" s="290" t="s">
        <v>815</v>
      </c>
      <c r="L712" s="324">
        <v>76.05</v>
      </c>
      <c r="M712" s="325" t="s">
        <v>583</v>
      </c>
      <c r="N712" s="325" t="s">
        <v>584</v>
      </c>
      <c r="O712" s="287"/>
      <c r="P712" s="287"/>
    </row>
    <row r="713" spans="1:16" ht="15">
      <c r="A713" s="247" t="s">
        <v>176</v>
      </c>
      <c r="B713" s="247" t="s">
        <v>2889</v>
      </c>
      <c r="C713" s="287" t="s">
        <v>2888</v>
      </c>
      <c r="D713" s="305">
        <v>17</v>
      </c>
      <c r="E713" s="287" t="s">
        <v>3</v>
      </c>
      <c r="F713" s="289">
        <v>43677</v>
      </c>
      <c r="G713" s="290" t="s">
        <v>572</v>
      </c>
      <c r="H713" s="290" t="s">
        <v>2891</v>
      </c>
      <c r="I713" s="291">
        <v>-0.75563630000000004</v>
      </c>
      <c r="J713" s="291">
        <v>4</v>
      </c>
      <c r="K713" s="290" t="s">
        <v>815</v>
      </c>
      <c r="L713" s="324">
        <v>32.630000000000003</v>
      </c>
      <c r="M713" s="325" t="s">
        <v>2892</v>
      </c>
      <c r="N713" s="325" t="s">
        <v>2893</v>
      </c>
      <c r="O713" s="287"/>
      <c r="P713" s="287"/>
    </row>
    <row r="714" spans="1:16" ht="15">
      <c r="A714" s="247" t="s">
        <v>176</v>
      </c>
      <c r="B714" s="247" t="s">
        <v>2894</v>
      </c>
      <c r="C714" s="287" t="s">
        <v>2890</v>
      </c>
      <c r="D714" s="305">
        <v>18</v>
      </c>
      <c r="E714" s="287" t="s">
        <v>3</v>
      </c>
      <c r="F714" s="289">
        <v>43677</v>
      </c>
      <c r="G714" s="290" t="s">
        <v>572</v>
      </c>
      <c r="H714" s="290" t="s">
        <v>905</v>
      </c>
      <c r="I714" s="291">
        <v>-0.74937779999999998</v>
      </c>
      <c r="J714" s="291">
        <v>19</v>
      </c>
      <c r="K714" s="290" t="s">
        <v>815</v>
      </c>
      <c r="L714" s="324">
        <v>10.45</v>
      </c>
      <c r="M714" s="325" t="s">
        <v>906</v>
      </c>
      <c r="N714" s="325" t="s">
        <v>907</v>
      </c>
      <c r="O714" s="287"/>
      <c r="P714" s="287"/>
    </row>
    <row r="715" spans="1:16" ht="15">
      <c r="A715" s="247" t="s">
        <v>7487</v>
      </c>
      <c r="B715" s="247" t="s">
        <v>7488</v>
      </c>
      <c r="C715" s="287" t="s">
        <v>2895</v>
      </c>
      <c r="D715" s="305">
        <v>19</v>
      </c>
      <c r="E715" s="287" t="s">
        <v>3</v>
      </c>
      <c r="F715" s="289">
        <v>43677</v>
      </c>
      <c r="G715" s="290" t="s">
        <v>572</v>
      </c>
      <c r="H715" s="290" t="s">
        <v>4729</v>
      </c>
      <c r="I715" s="291">
        <v>-1.754385E-2</v>
      </c>
      <c r="J715" s="291">
        <v>21</v>
      </c>
      <c r="K715" s="290" t="s">
        <v>815</v>
      </c>
      <c r="L715" s="324">
        <v>40.340000000000003</v>
      </c>
      <c r="M715" s="325" t="s">
        <v>4730</v>
      </c>
      <c r="N715" s="325" t="s">
        <v>4731</v>
      </c>
      <c r="O715" s="287"/>
      <c r="P715" s="287"/>
    </row>
    <row r="716" spans="1:16" ht="15">
      <c r="A716" s="247" t="s">
        <v>176</v>
      </c>
      <c r="B716" s="247" t="s">
        <v>2896</v>
      </c>
      <c r="C716" s="287" t="s">
        <v>2897</v>
      </c>
      <c r="D716" s="305">
        <v>20</v>
      </c>
      <c r="E716" s="287" t="s">
        <v>3</v>
      </c>
      <c r="F716" s="289">
        <v>43677</v>
      </c>
      <c r="G716" s="290" t="s">
        <v>572</v>
      </c>
      <c r="H716" s="290" t="s">
        <v>2898</v>
      </c>
      <c r="I716" s="291">
        <v>-2.9924869999999999E-2</v>
      </c>
      <c r="J716" s="291">
        <v>16</v>
      </c>
      <c r="K716" s="290" t="s">
        <v>815</v>
      </c>
      <c r="L716" s="324">
        <v>35.78</v>
      </c>
      <c r="M716" s="325" t="s">
        <v>2899</v>
      </c>
      <c r="N716" s="325" t="s">
        <v>2900</v>
      </c>
      <c r="O716" s="287"/>
      <c r="P716" s="287"/>
    </row>
    <row r="717" spans="1:16" ht="15">
      <c r="A717" s="247" t="s">
        <v>176</v>
      </c>
      <c r="B717" s="247" t="s">
        <v>2901</v>
      </c>
      <c r="C717" s="287" t="s">
        <v>2902</v>
      </c>
      <c r="D717" s="305">
        <v>21</v>
      </c>
      <c r="E717" s="287" t="s">
        <v>3</v>
      </c>
      <c r="F717" s="289">
        <v>43677</v>
      </c>
      <c r="G717" s="290" t="s">
        <v>572</v>
      </c>
      <c r="H717" s="290" t="s">
        <v>912</v>
      </c>
      <c r="I717" s="291">
        <v>-3.5710749999999999E-2</v>
      </c>
      <c r="J717" s="291">
        <v>15</v>
      </c>
      <c r="K717" s="290" t="s">
        <v>815</v>
      </c>
      <c r="L717" s="324">
        <v>64.84</v>
      </c>
      <c r="M717" s="325" t="s">
        <v>913</v>
      </c>
      <c r="N717" s="325" t="s">
        <v>914</v>
      </c>
      <c r="O717" s="287"/>
      <c r="P717" s="287"/>
    </row>
    <row r="718" spans="1:16" ht="15">
      <c r="A718" s="247" t="s">
        <v>176</v>
      </c>
      <c r="B718" s="247" t="s">
        <v>2903</v>
      </c>
      <c r="C718" s="287" t="s">
        <v>2904</v>
      </c>
      <c r="D718" s="305">
        <v>22</v>
      </c>
      <c r="E718" s="287" t="s">
        <v>3</v>
      </c>
      <c r="F718" s="289">
        <v>43677</v>
      </c>
      <c r="G718" s="290" t="s">
        <v>572</v>
      </c>
      <c r="H718" s="290" t="s">
        <v>2905</v>
      </c>
      <c r="I718" s="291">
        <v>-6.5837740000000006E-2</v>
      </c>
      <c r="J718" s="291">
        <v>26</v>
      </c>
      <c r="K718" s="290" t="s">
        <v>815</v>
      </c>
      <c r="L718" s="324">
        <v>96.55</v>
      </c>
      <c r="M718" s="325" t="s">
        <v>2906</v>
      </c>
      <c r="N718" s="325" t="s">
        <v>2907</v>
      </c>
      <c r="O718" s="287"/>
      <c r="P718" s="287"/>
    </row>
    <row r="719" spans="1:16" ht="15">
      <c r="A719" s="247" t="s">
        <v>176</v>
      </c>
      <c r="B719" s="247" t="s">
        <v>2908</v>
      </c>
      <c r="C719" s="287" t="s">
        <v>2909</v>
      </c>
      <c r="D719" s="305">
        <v>23</v>
      </c>
      <c r="E719" s="287" t="s">
        <v>3</v>
      </c>
      <c r="F719" s="289">
        <v>43677</v>
      </c>
      <c r="G719" s="290" t="s">
        <v>572</v>
      </c>
      <c r="H719" s="290" t="s">
        <v>2594</v>
      </c>
      <c r="I719" s="291">
        <v>-2.1272900000000001E-2</v>
      </c>
      <c r="J719" s="291">
        <v>12</v>
      </c>
      <c r="K719" s="290" t="s">
        <v>815</v>
      </c>
      <c r="L719" s="324">
        <v>49.77</v>
      </c>
      <c r="M719" s="325" t="s">
        <v>2595</v>
      </c>
      <c r="N719" s="325" t="s">
        <v>2596</v>
      </c>
      <c r="O719" s="287"/>
      <c r="P719" s="287"/>
    </row>
    <row r="720" spans="1:16" ht="15">
      <c r="A720" s="247" t="s">
        <v>176</v>
      </c>
      <c r="B720" s="247" t="s">
        <v>2910</v>
      </c>
      <c r="C720" s="287" t="s">
        <v>2911</v>
      </c>
      <c r="D720" s="305">
        <v>24</v>
      </c>
      <c r="E720" s="287" t="s">
        <v>3</v>
      </c>
      <c r="F720" s="289">
        <v>43677</v>
      </c>
      <c r="G720" s="290" t="s">
        <v>572</v>
      </c>
      <c r="H720" s="290" t="s">
        <v>933</v>
      </c>
      <c r="I720" s="291">
        <v>-0.3989511</v>
      </c>
      <c r="J720" s="291">
        <v>4</v>
      </c>
      <c r="K720" s="290" t="s">
        <v>815</v>
      </c>
      <c r="L720" s="324">
        <v>21.33</v>
      </c>
      <c r="M720" s="325" t="s">
        <v>934</v>
      </c>
      <c r="N720" s="325" t="s">
        <v>935</v>
      </c>
      <c r="O720" s="287"/>
      <c r="P720" s="287"/>
    </row>
    <row r="721" spans="1:16" ht="15">
      <c r="A721" s="247" t="s">
        <v>7489</v>
      </c>
      <c r="B721" s="247" t="s">
        <v>7490</v>
      </c>
      <c r="C721" s="287" t="s">
        <v>2914</v>
      </c>
      <c r="D721" s="305">
        <v>25</v>
      </c>
      <c r="E721" s="287" t="s">
        <v>3</v>
      </c>
      <c r="F721" s="289">
        <v>43677</v>
      </c>
      <c r="G721" s="290" t="s">
        <v>572</v>
      </c>
      <c r="H721" s="290" t="s">
        <v>2328</v>
      </c>
      <c r="I721" s="291">
        <v>-2.0434500000000001E-2</v>
      </c>
      <c r="J721" s="291">
        <v>1</v>
      </c>
      <c r="K721" s="290" t="s">
        <v>815</v>
      </c>
      <c r="L721" s="324">
        <v>123.74</v>
      </c>
      <c r="M721" s="325" t="s">
        <v>2329</v>
      </c>
      <c r="N721" s="325" t="s">
        <v>2330</v>
      </c>
      <c r="O721" s="287"/>
      <c r="P721" s="287"/>
    </row>
    <row r="722" spans="1:16" ht="15">
      <c r="A722" s="247" t="s">
        <v>176</v>
      </c>
      <c r="B722" s="247" t="s">
        <v>2915</v>
      </c>
      <c r="C722" s="287" t="s">
        <v>2916</v>
      </c>
      <c r="D722" s="305">
        <v>26</v>
      </c>
      <c r="E722" s="287" t="s">
        <v>3</v>
      </c>
      <c r="F722" s="289">
        <v>43677</v>
      </c>
      <c r="G722" s="290" t="s">
        <v>572</v>
      </c>
      <c r="H722" s="290" t="s">
        <v>2603</v>
      </c>
      <c r="I722" s="291">
        <v>-0.14476</v>
      </c>
      <c r="J722" s="291">
        <v>27</v>
      </c>
      <c r="K722" s="290" t="s">
        <v>815</v>
      </c>
      <c r="L722" s="324">
        <v>25.95</v>
      </c>
      <c r="M722" s="325" t="s">
        <v>2604</v>
      </c>
      <c r="N722" s="325" t="s">
        <v>2605</v>
      </c>
      <c r="O722" s="287"/>
      <c r="P722" s="287"/>
    </row>
    <row r="723" spans="1:16" ht="15">
      <c r="A723" s="247" t="s">
        <v>176</v>
      </c>
      <c r="B723" s="247" t="s">
        <v>2923</v>
      </c>
      <c r="C723" s="287" t="s">
        <v>2919</v>
      </c>
      <c r="D723" s="305">
        <v>27</v>
      </c>
      <c r="E723" s="287" t="s">
        <v>3</v>
      </c>
      <c r="F723" s="289">
        <v>43677</v>
      </c>
      <c r="G723" s="290" t="s">
        <v>572</v>
      </c>
      <c r="H723" s="290" t="s">
        <v>2925</v>
      </c>
      <c r="I723" s="291">
        <v>-5.9145870000000003E-2</v>
      </c>
      <c r="J723" s="291">
        <v>16</v>
      </c>
      <c r="K723" s="290" t="s">
        <v>815</v>
      </c>
      <c r="L723" s="324">
        <v>53.54</v>
      </c>
      <c r="M723" s="325" t="s">
        <v>2926</v>
      </c>
      <c r="N723" s="325" t="s">
        <v>2927</v>
      </c>
      <c r="O723" s="287"/>
      <c r="P723" s="287"/>
    </row>
    <row r="724" spans="1:16" ht="15">
      <c r="A724" s="247" t="s">
        <v>176</v>
      </c>
      <c r="B724" s="247" t="s">
        <v>2928</v>
      </c>
      <c r="C724" s="287" t="s">
        <v>2924</v>
      </c>
      <c r="D724" s="305">
        <v>28</v>
      </c>
      <c r="E724" s="287" t="s">
        <v>3</v>
      </c>
      <c r="F724" s="289">
        <v>43677</v>
      </c>
      <c r="G724" s="290" t="s">
        <v>572</v>
      </c>
      <c r="H724" s="290" t="s">
        <v>2616</v>
      </c>
      <c r="I724" s="291">
        <v>-2.1157740000000001E-2</v>
      </c>
      <c r="J724" s="291">
        <v>9</v>
      </c>
      <c r="K724" s="290" t="s">
        <v>815</v>
      </c>
      <c r="L724" s="324">
        <v>14.07</v>
      </c>
      <c r="M724" s="325" t="s">
        <v>2617</v>
      </c>
      <c r="N724" s="325" t="s">
        <v>2618</v>
      </c>
      <c r="O724" s="287"/>
      <c r="P724" s="287"/>
    </row>
    <row r="725" spans="1:16" ht="15">
      <c r="A725" s="247" t="s">
        <v>176</v>
      </c>
      <c r="B725" s="247" t="s">
        <v>2930</v>
      </c>
      <c r="C725" s="287" t="s">
        <v>2929</v>
      </c>
      <c r="D725" s="305">
        <v>29</v>
      </c>
      <c r="E725" s="287" t="s">
        <v>3</v>
      </c>
      <c r="F725" s="289">
        <v>43677</v>
      </c>
      <c r="G725" s="290" t="s">
        <v>572</v>
      </c>
      <c r="H725" s="290" t="s">
        <v>2932</v>
      </c>
      <c r="I725" s="291">
        <v>-2.4556339999999999E-2</v>
      </c>
      <c r="J725" s="291">
        <v>18</v>
      </c>
      <c r="K725" s="290" t="s">
        <v>815</v>
      </c>
      <c r="L725" s="324">
        <v>49.42</v>
      </c>
      <c r="M725" s="325" t="s">
        <v>2933</v>
      </c>
      <c r="N725" s="325" t="s">
        <v>2934</v>
      </c>
      <c r="O725" s="287"/>
      <c r="P725" s="287"/>
    </row>
    <row r="726" spans="1:16" ht="15">
      <c r="A726" s="247" t="s">
        <v>176</v>
      </c>
      <c r="B726" s="247" t="s">
        <v>2935</v>
      </c>
      <c r="C726" s="287" t="s">
        <v>2931</v>
      </c>
      <c r="D726" s="305">
        <v>30</v>
      </c>
      <c r="E726" s="287" t="s">
        <v>3</v>
      </c>
      <c r="F726" s="289">
        <v>43677</v>
      </c>
      <c r="G726" s="290" t="s">
        <v>572</v>
      </c>
      <c r="H726" s="290" t="s">
        <v>670</v>
      </c>
      <c r="I726" s="291">
        <v>-0.68838849999999996</v>
      </c>
      <c r="J726" s="291">
        <v>24</v>
      </c>
      <c r="K726" s="290" t="s">
        <v>815</v>
      </c>
      <c r="L726" s="324">
        <v>25.19</v>
      </c>
      <c r="M726" s="325" t="s">
        <v>671</v>
      </c>
      <c r="N726" s="325" t="s">
        <v>672</v>
      </c>
      <c r="O726" s="287"/>
      <c r="P726" s="287"/>
    </row>
    <row r="727" spans="1:16" ht="15">
      <c r="A727" s="247" t="s">
        <v>176</v>
      </c>
      <c r="B727" s="247" t="s">
        <v>2937</v>
      </c>
      <c r="C727" s="287" t="s">
        <v>2936</v>
      </c>
      <c r="D727" s="305">
        <v>31</v>
      </c>
      <c r="E727" s="287" t="s">
        <v>3</v>
      </c>
      <c r="F727" s="289">
        <v>43677</v>
      </c>
      <c r="G727" s="290" t="s">
        <v>572</v>
      </c>
      <c r="H727" s="290" t="s">
        <v>2939</v>
      </c>
      <c r="I727" s="291">
        <v>-9.4783900000000004E-2</v>
      </c>
      <c r="J727" s="291">
        <v>12</v>
      </c>
      <c r="K727" s="290" t="s">
        <v>815</v>
      </c>
      <c r="L727" s="324">
        <v>34.14</v>
      </c>
      <c r="M727" s="325" t="s">
        <v>2940</v>
      </c>
      <c r="N727" s="325" t="s">
        <v>2941</v>
      </c>
      <c r="O727" s="287"/>
      <c r="P727" s="287"/>
    </row>
    <row r="728" spans="1:16" ht="15">
      <c r="A728" s="247" t="s">
        <v>176</v>
      </c>
      <c r="B728" s="247" t="s">
        <v>2942</v>
      </c>
      <c r="C728" s="287" t="s">
        <v>2938</v>
      </c>
      <c r="D728" s="305">
        <v>32</v>
      </c>
      <c r="E728" s="287" t="s">
        <v>3</v>
      </c>
      <c r="F728" s="289">
        <v>43677</v>
      </c>
      <c r="G728" s="290" t="s">
        <v>572</v>
      </c>
      <c r="H728" s="290" t="s">
        <v>961</v>
      </c>
      <c r="I728" s="291">
        <v>-7.4933169999999993E-2</v>
      </c>
      <c r="J728" s="291">
        <v>3</v>
      </c>
      <c r="K728" s="290" t="s">
        <v>815</v>
      </c>
      <c r="L728" s="324">
        <v>14.19</v>
      </c>
      <c r="M728" s="325" t="s">
        <v>962</v>
      </c>
      <c r="N728" s="325" t="s">
        <v>963</v>
      </c>
      <c r="O728" s="287"/>
      <c r="P728" s="287"/>
    </row>
    <row r="729" spans="1:16" ht="15">
      <c r="A729" s="247" t="s">
        <v>176</v>
      </c>
      <c r="B729" s="247" t="s">
        <v>2944</v>
      </c>
      <c r="C729" s="287" t="s">
        <v>2943</v>
      </c>
      <c r="D729" s="305">
        <v>33</v>
      </c>
      <c r="E729" s="287" t="s">
        <v>3</v>
      </c>
      <c r="F729" s="289">
        <v>43677</v>
      </c>
      <c r="G729" s="290" t="s">
        <v>572</v>
      </c>
      <c r="H729" s="290" t="s">
        <v>2636</v>
      </c>
      <c r="I729" s="291">
        <v>-2.8460139999999998E-2</v>
      </c>
      <c r="J729" s="291">
        <v>3</v>
      </c>
      <c r="K729" s="290" t="s">
        <v>815</v>
      </c>
      <c r="L729" s="324">
        <v>33.11</v>
      </c>
      <c r="M729" s="325" t="s">
        <v>2637</v>
      </c>
      <c r="N729" s="325" t="s">
        <v>2638</v>
      </c>
      <c r="O729" s="287"/>
      <c r="P729" s="287"/>
    </row>
    <row r="730" spans="1:16" ht="15">
      <c r="A730" s="247" t="s">
        <v>176</v>
      </c>
      <c r="B730" s="247" t="s">
        <v>2946</v>
      </c>
      <c r="C730" s="287" t="s">
        <v>2945</v>
      </c>
      <c r="D730" s="305">
        <v>34</v>
      </c>
      <c r="E730" s="287" t="s">
        <v>3</v>
      </c>
      <c r="F730" s="289">
        <v>43677</v>
      </c>
      <c r="G730" s="290" t="s">
        <v>572</v>
      </c>
      <c r="H730" s="290" t="s">
        <v>2948</v>
      </c>
      <c r="I730" s="291">
        <v>-7.7728149999999996E-2</v>
      </c>
      <c r="J730" s="291">
        <v>8</v>
      </c>
      <c r="K730" s="290" t="s">
        <v>815</v>
      </c>
      <c r="L730" s="324">
        <v>56.3</v>
      </c>
      <c r="M730" s="325" t="s">
        <v>2949</v>
      </c>
      <c r="N730" s="325" t="s">
        <v>2950</v>
      </c>
      <c r="O730" s="287"/>
      <c r="P730" s="287"/>
    </row>
    <row r="731" spans="1:16" ht="15">
      <c r="A731" s="247" t="s">
        <v>176</v>
      </c>
      <c r="B731" s="247" t="s">
        <v>2951</v>
      </c>
      <c r="C731" s="287" t="s">
        <v>2947</v>
      </c>
      <c r="D731" s="305">
        <v>35</v>
      </c>
      <c r="E731" s="287" t="s">
        <v>3</v>
      </c>
      <c r="F731" s="289">
        <v>43677</v>
      </c>
      <c r="G731" s="290" t="s">
        <v>572</v>
      </c>
      <c r="H731" s="290" t="s">
        <v>691</v>
      </c>
      <c r="I731" s="291">
        <v>-1.8948380000000001E-2</v>
      </c>
      <c r="J731" s="291">
        <v>22</v>
      </c>
      <c r="K731" s="290" t="s">
        <v>815</v>
      </c>
      <c r="L731" s="324">
        <v>88.92</v>
      </c>
      <c r="M731" s="325" t="s">
        <v>692</v>
      </c>
      <c r="N731" s="325" t="s">
        <v>693</v>
      </c>
      <c r="O731" s="287"/>
      <c r="P731" s="287"/>
    </row>
    <row r="732" spans="1:16" ht="15">
      <c r="A732" s="247" t="s">
        <v>176</v>
      </c>
      <c r="B732" s="247" t="s">
        <v>2953</v>
      </c>
      <c r="C732" s="287" t="s">
        <v>2952</v>
      </c>
      <c r="D732" s="305">
        <v>36</v>
      </c>
      <c r="E732" s="287" t="s">
        <v>3</v>
      </c>
      <c r="F732" s="289">
        <v>43677</v>
      </c>
      <c r="G732" s="290" t="s">
        <v>572</v>
      </c>
      <c r="H732" s="290" t="s">
        <v>1676</v>
      </c>
      <c r="I732" s="291">
        <v>-5.9468750000000001E-2</v>
      </c>
      <c r="J732" s="291">
        <v>7</v>
      </c>
      <c r="K732" s="290" t="s">
        <v>815</v>
      </c>
      <c r="L732" s="324">
        <v>73.16</v>
      </c>
      <c r="M732" s="325" t="s">
        <v>1677</v>
      </c>
      <c r="N732" s="325" t="s">
        <v>1678</v>
      </c>
      <c r="O732" s="287"/>
      <c r="P732" s="287"/>
    </row>
    <row r="733" spans="1:16" ht="15">
      <c r="A733" s="247" t="s">
        <v>176</v>
      </c>
      <c r="B733" s="247" t="s">
        <v>2955</v>
      </c>
      <c r="C733" s="287" t="s">
        <v>2954</v>
      </c>
      <c r="D733" s="305">
        <v>37</v>
      </c>
      <c r="E733" s="287" t="s">
        <v>3</v>
      </c>
      <c r="F733" s="289">
        <v>43677</v>
      </c>
      <c r="G733" s="290" t="s">
        <v>572</v>
      </c>
      <c r="H733" s="290" t="s">
        <v>1197</v>
      </c>
      <c r="I733" s="291">
        <v>-3.9214550000000001E-2</v>
      </c>
      <c r="J733" s="291">
        <v>15</v>
      </c>
      <c r="K733" s="290" t="s">
        <v>815</v>
      </c>
      <c r="L733" s="324">
        <v>81.08</v>
      </c>
      <c r="M733" s="325" t="s">
        <v>1198</v>
      </c>
      <c r="N733" s="325" t="s">
        <v>1199</v>
      </c>
      <c r="O733" s="287"/>
      <c r="P733" s="287"/>
    </row>
    <row r="734" spans="1:16" ht="15">
      <c r="A734" s="247" t="s">
        <v>176</v>
      </c>
      <c r="B734" s="247" t="s">
        <v>2957</v>
      </c>
      <c r="C734" s="287" t="s">
        <v>2956</v>
      </c>
      <c r="D734" s="305">
        <v>38</v>
      </c>
      <c r="E734" s="287" t="s">
        <v>3</v>
      </c>
      <c r="F734" s="289">
        <v>43677</v>
      </c>
      <c r="G734" s="290" t="s">
        <v>572</v>
      </c>
      <c r="H734" s="290" t="s">
        <v>2959</v>
      </c>
      <c r="I734" s="291">
        <v>-0.10332626</v>
      </c>
      <c r="J734" s="291">
        <v>16</v>
      </c>
      <c r="K734" s="290" t="s">
        <v>815</v>
      </c>
      <c r="L734" s="324">
        <v>41.79</v>
      </c>
      <c r="M734" s="325" t="s">
        <v>2960</v>
      </c>
      <c r="N734" s="325" t="s">
        <v>2961</v>
      </c>
      <c r="O734" s="287"/>
      <c r="P734" s="287"/>
    </row>
    <row r="735" spans="1:16" ht="15">
      <c r="A735" s="247" t="s">
        <v>176</v>
      </c>
      <c r="B735" s="247" t="s">
        <v>2968</v>
      </c>
      <c r="C735" s="287" t="s">
        <v>2958</v>
      </c>
      <c r="D735" s="305">
        <v>39</v>
      </c>
      <c r="E735" s="287" t="s">
        <v>3</v>
      </c>
      <c r="F735" s="289">
        <v>43677</v>
      </c>
      <c r="G735" s="290" t="s">
        <v>572</v>
      </c>
      <c r="H735" s="290" t="s">
        <v>738</v>
      </c>
      <c r="I735" s="291">
        <v>-8.6292859999999999E-2</v>
      </c>
      <c r="J735" s="291">
        <v>19</v>
      </c>
      <c r="K735" s="290" t="s">
        <v>815</v>
      </c>
      <c r="L735" s="324">
        <v>49.3</v>
      </c>
      <c r="M735" s="325" t="s">
        <v>739</v>
      </c>
      <c r="N735" s="325" t="s">
        <v>740</v>
      </c>
      <c r="O735" s="287"/>
      <c r="P735" s="287"/>
    </row>
    <row r="736" spans="1:16" ht="15">
      <c r="A736" s="247" t="s">
        <v>7491</v>
      </c>
      <c r="B736" s="247" t="s">
        <v>7492</v>
      </c>
      <c r="C736" s="287" t="s">
        <v>2964</v>
      </c>
      <c r="D736" s="305">
        <v>40</v>
      </c>
      <c r="E736" s="287" t="s">
        <v>3</v>
      </c>
      <c r="F736" s="289">
        <v>43677</v>
      </c>
      <c r="G736" s="290" t="s">
        <v>572</v>
      </c>
      <c r="H736" s="290" t="s">
        <v>3929</v>
      </c>
      <c r="I736" s="291">
        <v>-1.7466309999999999E-2</v>
      </c>
      <c r="J736" s="291">
        <v>1</v>
      </c>
      <c r="K736" s="290" t="s">
        <v>815</v>
      </c>
      <c r="L736" s="324">
        <v>135.72</v>
      </c>
      <c r="M736" s="325" t="s">
        <v>3930</v>
      </c>
      <c r="N736" s="325" t="s">
        <v>3931</v>
      </c>
      <c r="O736" s="287"/>
      <c r="P736" s="287"/>
    </row>
    <row r="737" spans="1:16" ht="15">
      <c r="A737" s="247" t="s">
        <v>176</v>
      </c>
      <c r="B737" s="247" t="s">
        <v>2970</v>
      </c>
      <c r="C737" s="287" t="s">
        <v>2969</v>
      </c>
      <c r="D737" s="305">
        <v>41</v>
      </c>
      <c r="E737" s="287" t="s">
        <v>3</v>
      </c>
      <c r="F737" s="289">
        <v>43677</v>
      </c>
      <c r="G737" s="290" t="s">
        <v>572</v>
      </c>
      <c r="H737" s="290" t="s">
        <v>1484</v>
      </c>
      <c r="I737" s="291">
        <v>-1</v>
      </c>
      <c r="J737" s="291">
        <v>18</v>
      </c>
      <c r="K737" s="290" t="s">
        <v>815</v>
      </c>
      <c r="L737" s="324">
        <v>485.44</v>
      </c>
      <c r="M737" s="325" t="s">
        <v>1485</v>
      </c>
      <c r="N737" s="325" t="s">
        <v>1486</v>
      </c>
      <c r="O737" s="287"/>
      <c r="P737" s="287"/>
    </row>
    <row r="738" spans="1:16" ht="15">
      <c r="A738" s="247" t="s">
        <v>176</v>
      </c>
      <c r="B738" s="247" t="s">
        <v>2972</v>
      </c>
      <c r="C738" s="287" t="s">
        <v>2971</v>
      </c>
      <c r="D738" s="305">
        <v>42</v>
      </c>
      <c r="E738" s="287" t="s">
        <v>3</v>
      </c>
      <c r="F738" s="289">
        <v>43677</v>
      </c>
      <c r="G738" s="290" t="s">
        <v>572</v>
      </c>
      <c r="H738" s="290" t="s">
        <v>2503</v>
      </c>
      <c r="I738" s="291">
        <v>-3.3821339999999998E-2</v>
      </c>
      <c r="J738" s="291">
        <v>18</v>
      </c>
      <c r="K738" s="290" t="s">
        <v>815</v>
      </c>
      <c r="L738" s="324">
        <v>150.86000000000001</v>
      </c>
      <c r="M738" s="325" t="s">
        <v>2504</v>
      </c>
      <c r="N738" s="325" t="s">
        <v>2505</v>
      </c>
      <c r="O738" s="287"/>
      <c r="P738" s="287"/>
    </row>
    <row r="739" spans="1:16" ht="15">
      <c r="A739" s="247" t="s">
        <v>176</v>
      </c>
      <c r="B739" s="247" t="s">
        <v>2974</v>
      </c>
      <c r="C739" s="287" t="s">
        <v>2973</v>
      </c>
      <c r="D739" s="305">
        <v>43</v>
      </c>
      <c r="E739" s="287" t="s">
        <v>3</v>
      </c>
      <c r="F739" s="289">
        <v>43677</v>
      </c>
      <c r="G739" s="290" t="s">
        <v>572</v>
      </c>
      <c r="H739" s="290" t="s">
        <v>748</v>
      </c>
      <c r="I739" s="291">
        <v>-0.12727289999999999</v>
      </c>
      <c r="J739" s="291">
        <v>10</v>
      </c>
      <c r="K739" s="290" t="s">
        <v>815</v>
      </c>
      <c r="L739" s="324">
        <v>87.39</v>
      </c>
      <c r="M739" s="325" t="s">
        <v>749</v>
      </c>
      <c r="N739" s="325" t="s">
        <v>750</v>
      </c>
      <c r="O739" s="287"/>
      <c r="P739" s="287"/>
    </row>
    <row r="740" spans="1:16" ht="15">
      <c r="A740" s="247" t="s">
        <v>7493</v>
      </c>
      <c r="B740" s="247" t="s">
        <v>7494</v>
      </c>
      <c r="C740" s="287" t="s">
        <v>2975</v>
      </c>
      <c r="D740" s="305">
        <v>44</v>
      </c>
      <c r="E740" s="287" t="s">
        <v>3</v>
      </c>
      <c r="F740" s="289">
        <v>43677</v>
      </c>
      <c r="G740" s="290" t="s">
        <v>572</v>
      </c>
      <c r="H740" s="290" t="s">
        <v>1011</v>
      </c>
      <c r="I740" s="291">
        <v>-1.769167E-2</v>
      </c>
      <c r="J740" s="291">
        <v>4</v>
      </c>
      <c r="K740" s="290" t="s">
        <v>815</v>
      </c>
      <c r="L740" s="324">
        <v>53.89</v>
      </c>
      <c r="M740" s="325" t="s">
        <v>1012</v>
      </c>
      <c r="N740" s="325" t="s">
        <v>1013</v>
      </c>
      <c r="O740" s="287"/>
      <c r="P740" s="287"/>
    </row>
    <row r="741" spans="1:16" ht="15">
      <c r="A741" s="247" t="s">
        <v>176</v>
      </c>
      <c r="B741" s="247" t="s">
        <v>2976</v>
      </c>
      <c r="C741" s="287" t="s">
        <v>2977</v>
      </c>
      <c r="D741" s="305">
        <v>45</v>
      </c>
      <c r="E741" s="287" t="s">
        <v>3</v>
      </c>
      <c r="F741" s="289">
        <v>43677</v>
      </c>
      <c r="G741" s="290" t="s">
        <v>572</v>
      </c>
      <c r="H741" s="290" t="s">
        <v>753</v>
      </c>
      <c r="I741" s="291">
        <v>-4.6844539999999997E-2</v>
      </c>
      <c r="J741" s="291">
        <v>10</v>
      </c>
      <c r="K741" s="290" t="s">
        <v>815</v>
      </c>
      <c r="L741" s="324">
        <v>145.47999999999999</v>
      </c>
      <c r="M741" s="325" t="s">
        <v>754</v>
      </c>
      <c r="N741" s="325" t="s">
        <v>755</v>
      </c>
      <c r="O741" s="287"/>
      <c r="P741" s="287"/>
    </row>
    <row r="742" spans="1:16" ht="15">
      <c r="A742" s="247" t="s">
        <v>2978</v>
      </c>
      <c r="B742" s="247" t="s">
        <v>7495</v>
      </c>
      <c r="C742" s="287" t="s">
        <v>2980</v>
      </c>
      <c r="D742" s="305">
        <v>46</v>
      </c>
      <c r="E742" s="287" t="s">
        <v>3</v>
      </c>
      <c r="F742" s="289">
        <v>43677</v>
      </c>
      <c r="G742" s="290" t="s">
        <v>572</v>
      </c>
      <c r="H742" s="290" t="s">
        <v>7496</v>
      </c>
      <c r="I742" s="291">
        <v>-9.5190289999999997E-2</v>
      </c>
      <c r="J742" s="291">
        <v>24</v>
      </c>
      <c r="K742" s="290" t="s">
        <v>815</v>
      </c>
      <c r="L742" s="324">
        <v>32.1</v>
      </c>
      <c r="M742" s="325" t="s">
        <v>2982</v>
      </c>
      <c r="N742" s="325" t="s">
        <v>2983</v>
      </c>
      <c r="O742" s="287"/>
      <c r="P742" s="287"/>
    </row>
    <row r="743" spans="1:16" ht="15">
      <c r="A743" s="247" t="s">
        <v>176</v>
      </c>
      <c r="B743" s="247" t="s">
        <v>2984</v>
      </c>
      <c r="C743" s="287" t="s">
        <v>2985</v>
      </c>
      <c r="D743" s="305">
        <v>47</v>
      </c>
      <c r="E743" s="287" t="s">
        <v>3</v>
      </c>
      <c r="F743" s="289">
        <v>43677</v>
      </c>
      <c r="G743" s="290" t="s">
        <v>572</v>
      </c>
      <c r="H743" s="290" t="s">
        <v>2986</v>
      </c>
      <c r="I743" s="291">
        <v>-3.7614109999999999E-2</v>
      </c>
      <c r="J743" s="291">
        <v>1</v>
      </c>
      <c r="K743" s="290" t="s">
        <v>815</v>
      </c>
      <c r="L743" s="324">
        <v>42.44</v>
      </c>
      <c r="M743" s="325" t="s">
        <v>2987</v>
      </c>
      <c r="N743" s="325" t="s">
        <v>2988</v>
      </c>
      <c r="O743" s="287"/>
      <c r="P743" s="287"/>
    </row>
    <row r="744" spans="1:16" ht="15">
      <c r="A744" s="247" t="s">
        <v>176</v>
      </c>
      <c r="B744" s="247" t="s">
        <v>2989</v>
      </c>
      <c r="C744" s="287" t="s">
        <v>2990</v>
      </c>
      <c r="D744" s="305">
        <v>48</v>
      </c>
      <c r="E744" s="287" t="s">
        <v>3</v>
      </c>
      <c r="F744" s="289">
        <v>43677</v>
      </c>
      <c r="G744" s="290" t="s">
        <v>572</v>
      </c>
      <c r="H744" s="290" t="s">
        <v>789</v>
      </c>
      <c r="I744" s="291">
        <v>-0.1549731</v>
      </c>
      <c r="J744" s="291">
        <v>18</v>
      </c>
      <c r="K744" s="290" t="s">
        <v>815</v>
      </c>
      <c r="L744" s="324">
        <v>87.65</v>
      </c>
      <c r="M744" s="325" t="s">
        <v>790</v>
      </c>
      <c r="N744" s="325" t="s">
        <v>791</v>
      </c>
      <c r="O744" s="287"/>
      <c r="P744" s="287"/>
    </row>
    <row r="745" spans="1:16" ht="15">
      <c r="A745" s="247" t="s">
        <v>176</v>
      </c>
      <c r="B745" s="247" t="s">
        <v>2991</v>
      </c>
      <c r="C745" s="287" t="s">
        <v>2992</v>
      </c>
      <c r="D745" s="305">
        <v>49</v>
      </c>
      <c r="E745" s="287" t="s">
        <v>3</v>
      </c>
      <c r="F745" s="289">
        <v>43677</v>
      </c>
      <c r="G745" s="290" t="s">
        <v>572</v>
      </c>
      <c r="H745" s="290" t="s">
        <v>800</v>
      </c>
      <c r="I745" s="291">
        <v>-1.6830680000000001E-2</v>
      </c>
      <c r="J745" s="291">
        <v>19</v>
      </c>
      <c r="K745" s="290" t="s">
        <v>815</v>
      </c>
      <c r="L745" s="324">
        <v>46.31</v>
      </c>
      <c r="M745" s="325" t="s">
        <v>801</v>
      </c>
      <c r="N745" s="325" t="s">
        <v>802</v>
      </c>
      <c r="O745" s="287"/>
      <c r="P745" s="287"/>
    </row>
    <row r="746" spans="1:16" ht="15">
      <c r="A746" s="247" t="s">
        <v>176</v>
      </c>
      <c r="B746" s="247" t="s">
        <v>2993</v>
      </c>
      <c r="C746" s="287" t="s">
        <v>2994</v>
      </c>
      <c r="D746" s="305">
        <v>50</v>
      </c>
      <c r="E746" s="287" t="s">
        <v>3</v>
      </c>
      <c r="F746" s="289">
        <v>43677</v>
      </c>
      <c r="G746" s="290" t="s">
        <v>572</v>
      </c>
      <c r="H746" s="290" t="s">
        <v>805</v>
      </c>
      <c r="I746" s="291">
        <v>-0.51119270000000006</v>
      </c>
      <c r="J746" s="291">
        <v>13</v>
      </c>
      <c r="K746" s="290" t="s">
        <v>815</v>
      </c>
      <c r="L746" s="324">
        <v>38.81</v>
      </c>
      <c r="M746" s="325" t="s">
        <v>806</v>
      </c>
      <c r="N746" s="325" t="s">
        <v>807</v>
      </c>
      <c r="O746" s="287"/>
      <c r="P746" s="287"/>
    </row>
    <row r="747" spans="1:16" ht="15">
      <c r="A747" s="247" t="s">
        <v>176</v>
      </c>
      <c r="B747" s="247" t="s">
        <v>2995</v>
      </c>
      <c r="C747" s="287" t="s">
        <v>2996</v>
      </c>
      <c r="D747" s="305">
        <v>1</v>
      </c>
      <c r="E747" s="287" t="s">
        <v>48</v>
      </c>
      <c r="F747" s="289">
        <v>43677</v>
      </c>
      <c r="G747" s="290" t="s">
        <v>607</v>
      </c>
      <c r="H747" s="290" t="s">
        <v>437</v>
      </c>
      <c r="I747" s="291">
        <v>-0.51749999999999996</v>
      </c>
      <c r="J747" s="291">
        <v>6</v>
      </c>
      <c r="K747" s="290" t="s">
        <v>815</v>
      </c>
      <c r="L747" s="324">
        <v>48.74</v>
      </c>
      <c r="M747" s="325" t="s">
        <v>439</v>
      </c>
      <c r="N747" s="325" t="s">
        <v>440</v>
      </c>
      <c r="O747" s="287"/>
      <c r="P747" s="287"/>
    </row>
    <row r="748" spans="1:16" ht="15">
      <c r="A748" s="247" t="s">
        <v>176</v>
      </c>
      <c r="B748" s="247" t="s">
        <v>2997</v>
      </c>
      <c r="C748" s="287" t="s">
        <v>2998</v>
      </c>
      <c r="D748" s="305">
        <v>2</v>
      </c>
      <c r="E748" s="287" t="s">
        <v>48</v>
      </c>
      <c r="F748" s="289">
        <v>43677</v>
      </c>
      <c r="G748" s="290" t="s">
        <v>607</v>
      </c>
      <c r="H748" s="290" t="s">
        <v>461</v>
      </c>
      <c r="I748" s="291">
        <v>0.99439999999999995</v>
      </c>
      <c r="J748" s="291">
        <v>1</v>
      </c>
      <c r="K748" s="290" t="s">
        <v>815</v>
      </c>
      <c r="L748" s="324">
        <v>85.79</v>
      </c>
      <c r="M748" s="325" t="s">
        <v>462</v>
      </c>
      <c r="N748" s="325" t="s">
        <v>463</v>
      </c>
      <c r="O748" s="287"/>
      <c r="P748" s="287"/>
    </row>
    <row r="749" spans="1:16" ht="15">
      <c r="A749" s="247" t="s">
        <v>176</v>
      </c>
      <c r="B749" s="247" t="s">
        <v>2999</v>
      </c>
      <c r="C749" s="287" t="s">
        <v>3000</v>
      </c>
      <c r="D749" s="305">
        <v>3</v>
      </c>
      <c r="E749" s="287" t="s">
        <v>48</v>
      </c>
      <c r="F749" s="289">
        <v>43677</v>
      </c>
      <c r="G749" s="290" t="s">
        <v>607</v>
      </c>
      <c r="H749" s="290" t="s">
        <v>822</v>
      </c>
      <c r="I749" s="291">
        <v>-26.6038</v>
      </c>
      <c r="J749" s="291">
        <v>11</v>
      </c>
      <c r="K749" s="290" t="s">
        <v>815</v>
      </c>
      <c r="L749" s="324">
        <v>24.42</v>
      </c>
      <c r="M749" s="325" t="s">
        <v>823</v>
      </c>
      <c r="N749" s="325" t="s">
        <v>824</v>
      </c>
      <c r="O749" s="287"/>
      <c r="P749" s="287"/>
    </row>
    <row r="750" spans="1:16" ht="15">
      <c r="A750" s="247" t="s">
        <v>176</v>
      </c>
      <c r="B750" s="247" t="s">
        <v>3004</v>
      </c>
      <c r="C750" s="287" t="s">
        <v>3003</v>
      </c>
      <c r="D750" s="305">
        <v>4</v>
      </c>
      <c r="E750" s="287" t="s">
        <v>48</v>
      </c>
      <c r="F750" s="289">
        <v>43677</v>
      </c>
      <c r="G750" s="290" t="s">
        <v>607</v>
      </c>
      <c r="H750" s="290" t="s">
        <v>3006</v>
      </c>
      <c r="I750" s="291">
        <v>0.14929999999999999</v>
      </c>
      <c r="J750" s="291">
        <v>9</v>
      </c>
      <c r="K750" s="290" t="s">
        <v>815</v>
      </c>
      <c r="L750" s="324">
        <v>49.37</v>
      </c>
      <c r="M750" s="325" t="s">
        <v>3007</v>
      </c>
      <c r="N750" s="325" t="s">
        <v>3008</v>
      </c>
      <c r="O750" s="287"/>
      <c r="P750" s="287"/>
    </row>
    <row r="751" spans="1:16" ht="15">
      <c r="A751" s="247" t="s">
        <v>176</v>
      </c>
      <c r="B751" s="247" t="s">
        <v>3009</v>
      </c>
      <c r="C751" s="287" t="s">
        <v>3005</v>
      </c>
      <c r="D751" s="305">
        <v>5</v>
      </c>
      <c r="E751" s="287" t="s">
        <v>48</v>
      </c>
      <c r="F751" s="289">
        <v>43677</v>
      </c>
      <c r="G751" s="290" t="s">
        <v>607</v>
      </c>
      <c r="H751" s="290" t="s">
        <v>3011</v>
      </c>
      <c r="I751" s="291">
        <v>-7.0399000000000003</v>
      </c>
      <c r="J751" s="291">
        <v>7</v>
      </c>
      <c r="K751" s="290" t="s">
        <v>815</v>
      </c>
      <c r="L751" s="324">
        <v>37.799999999999997</v>
      </c>
      <c r="M751" s="325" t="s">
        <v>3012</v>
      </c>
      <c r="N751" s="325" t="s">
        <v>3013</v>
      </c>
      <c r="O751" s="287"/>
      <c r="P751" s="287"/>
    </row>
    <row r="752" spans="1:16" ht="15">
      <c r="A752" s="247" t="s">
        <v>176</v>
      </c>
      <c r="B752" s="247" t="s">
        <v>3014</v>
      </c>
      <c r="C752" s="287" t="s">
        <v>3010</v>
      </c>
      <c r="D752" s="305">
        <v>6</v>
      </c>
      <c r="E752" s="287" t="s">
        <v>48</v>
      </c>
      <c r="F752" s="289">
        <v>43677</v>
      </c>
      <c r="G752" s="290" t="s">
        <v>607</v>
      </c>
      <c r="H752" s="290" t="s">
        <v>2414</v>
      </c>
      <c r="I752" s="291">
        <v>0.69340000000000002</v>
      </c>
      <c r="J752" s="291">
        <v>4</v>
      </c>
      <c r="K752" s="290" t="s">
        <v>815</v>
      </c>
      <c r="L752" s="324">
        <v>109.31</v>
      </c>
      <c r="M752" s="325" t="s">
        <v>2415</v>
      </c>
      <c r="N752" s="325" t="s">
        <v>2416</v>
      </c>
      <c r="O752" s="287"/>
      <c r="P752" s="287"/>
    </row>
    <row r="753" spans="1:16" ht="15">
      <c r="A753" s="247" t="s">
        <v>176</v>
      </c>
      <c r="B753" s="247" t="s">
        <v>3016</v>
      </c>
      <c r="C753" s="287" t="s">
        <v>3015</v>
      </c>
      <c r="D753" s="305">
        <v>7</v>
      </c>
      <c r="E753" s="287" t="s">
        <v>48</v>
      </c>
      <c r="F753" s="289">
        <v>43677</v>
      </c>
      <c r="G753" s="290" t="s">
        <v>607</v>
      </c>
      <c r="H753" s="290" t="s">
        <v>1588</v>
      </c>
      <c r="I753" s="291">
        <v>-1.8740000000000001</v>
      </c>
      <c r="J753" s="291">
        <v>15</v>
      </c>
      <c r="K753" s="290" t="s">
        <v>815</v>
      </c>
      <c r="L753" s="324">
        <v>41.34</v>
      </c>
      <c r="M753" s="325" t="s">
        <v>1589</v>
      </c>
      <c r="N753" s="325" t="s">
        <v>1590</v>
      </c>
      <c r="O753" s="287"/>
      <c r="P753" s="287"/>
    </row>
    <row r="754" spans="1:16" ht="15">
      <c r="A754" s="247" t="s">
        <v>176</v>
      </c>
      <c r="B754" s="247" t="s">
        <v>3018</v>
      </c>
      <c r="C754" s="287" t="s">
        <v>3017</v>
      </c>
      <c r="D754" s="305">
        <v>8</v>
      </c>
      <c r="E754" s="287" t="s">
        <v>48</v>
      </c>
      <c r="F754" s="289">
        <v>43677</v>
      </c>
      <c r="G754" s="290" t="s">
        <v>607</v>
      </c>
      <c r="H754" s="290" t="s">
        <v>3020</v>
      </c>
      <c r="I754" s="291">
        <v>0.96730000000000005</v>
      </c>
      <c r="J754" s="291">
        <v>2</v>
      </c>
      <c r="K754" s="290" t="s">
        <v>815</v>
      </c>
      <c r="L754" s="324">
        <v>123.11</v>
      </c>
      <c r="M754" s="325" t="s">
        <v>3021</v>
      </c>
      <c r="N754" s="325" t="s">
        <v>3022</v>
      </c>
      <c r="O754" s="287"/>
      <c r="P754" s="287"/>
    </row>
    <row r="755" spans="1:16" ht="15">
      <c r="A755" s="247" t="s">
        <v>176</v>
      </c>
      <c r="B755" s="247" t="s">
        <v>3023</v>
      </c>
      <c r="C755" s="287" t="s">
        <v>3019</v>
      </c>
      <c r="D755" s="305">
        <v>9</v>
      </c>
      <c r="E755" s="287" t="s">
        <v>48</v>
      </c>
      <c r="F755" s="289">
        <v>43677</v>
      </c>
      <c r="G755" s="290" t="s">
        <v>607</v>
      </c>
      <c r="H755" s="290" t="s">
        <v>3025</v>
      </c>
      <c r="I755" s="291">
        <v>-12.988099999999999</v>
      </c>
      <c r="J755" s="291">
        <v>32</v>
      </c>
      <c r="K755" s="290" t="s">
        <v>815</v>
      </c>
      <c r="L755" s="324">
        <v>59.08</v>
      </c>
      <c r="M755" s="325" t="s">
        <v>3026</v>
      </c>
      <c r="N755" s="325" t="s">
        <v>3027</v>
      </c>
      <c r="O755" s="287"/>
      <c r="P755" s="287"/>
    </row>
    <row r="756" spans="1:16" ht="15">
      <c r="A756" s="247" t="s">
        <v>176</v>
      </c>
      <c r="B756" s="247" t="s">
        <v>3037</v>
      </c>
      <c r="C756" s="287" t="s">
        <v>3024</v>
      </c>
      <c r="D756" s="305">
        <v>10</v>
      </c>
      <c r="E756" s="287" t="s">
        <v>48</v>
      </c>
      <c r="F756" s="289">
        <v>43677</v>
      </c>
      <c r="G756" s="290" t="s">
        <v>607</v>
      </c>
      <c r="H756" s="290" t="s">
        <v>1343</v>
      </c>
      <c r="I756" s="291">
        <v>-21.961500000000001</v>
      </c>
      <c r="J756" s="291">
        <v>24</v>
      </c>
      <c r="K756" s="290" t="s">
        <v>815</v>
      </c>
      <c r="L756" s="324">
        <v>33.86</v>
      </c>
      <c r="M756" s="325" t="s">
        <v>1344</v>
      </c>
      <c r="N756" s="325" t="s">
        <v>1345</v>
      </c>
      <c r="O756" s="287"/>
      <c r="P756" s="287"/>
    </row>
    <row r="757" spans="1:16" ht="15">
      <c r="A757" s="247" t="s">
        <v>176</v>
      </c>
      <c r="B757" s="247" t="s">
        <v>3039</v>
      </c>
      <c r="C757" s="287" t="s">
        <v>3030</v>
      </c>
      <c r="D757" s="305">
        <v>11</v>
      </c>
      <c r="E757" s="287" t="s">
        <v>48</v>
      </c>
      <c r="F757" s="289">
        <v>43677</v>
      </c>
      <c r="G757" s="290" t="s">
        <v>607</v>
      </c>
      <c r="H757" s="290" t="s">
        <v>3041</v>
      </c>
      <c r="I757" s="291">
        <v>-1.9902</v>
      </c>
      <c r="J757" s="291">
        <v>28</v>
      </c>
      <c r="K757" s="290" t="s">
        <v>815</v>
      </c>
      <c r="L757" s="324">
        <v>105.62</v>
      </c>
      <c r="M757" s="325" t="s">
        <v>3042</v>
      </c>
      <c r="N757" s="325" t="s">
        <v>3043</v>
      </c>
      <c r="O757" s="287"/>
      <c r="P757" s="287"/>
    </row>
    <row r="758" spans="1:16" ht="15">
      <c r="A758" s="247" t="s">
        <v>176</v>
      </c>
      <c r="B758" s="247" t="s">
        <v>3044</v>
      </c>
      <c r="C758" s="287" t="s">
        <v>3033</v>
      </c>
      <c r="D758" s="305">
        <v>12</v>
      </c>
      <c r="E758" s="287" t="s">
        <v>48</v>
      </c>
      <c r="F758" s="289">
        <v>43677</v>
      </c>
      <c r="G758" s="290" t="s">
        <v>607</v>
      </c>
      <c r="H758" s="290" t="s">
        <v>3046</v>
      </c>
      <c r="I758" s="291">
        <v>-0.64939999999999998</v>
      </c>
      <c r="J758" s="291">
        <v>6</v>
      </c>
      <c r="K758" s="290" t="s">
        <v>815</v>
      </c>
      <c r="L758" s="324">
        <v>45.06</v>
      </c>
      <c r="M758" s="325" t="s">
        <v>3047</v>
      </c>
      <c r="N758" s="325" t="s">
        <v>3048</v>
      </c>
      <c r="O758" s="287"/>
      <c r="P758" s="287"/>
    </row>
    <row r="759" spans="1:16" ht="15">
      <c r="A759" s="247" t="s">
        <v>176</v>
      </c>
      <c r="B759" s="247" t="s">
        <v>3049</v>
      </c>
      <c r="C759" s="287" t="s">
        <v>3038</v>
      </c>
      <c r="D759" s="305">
        <v>13</v>
      </c>
      <c r="E759" s="287" t="s">
        <v>48</v>
      </c>
      <c r="F759" s="289">
        <v>43677</v>
      </c>
      <c r="G759" s="290" t="s">
        <v>607</v>
      </c>
      <c r="H759" s="290" t="s">
        <v>3051</v>
      </c>
      <c r="I759" s="291">
        <v>-6.6584000000000003</v>
      </c>
      <c r="J759" s="291">
        <v>76</v>
      </c>
      <c r="K759" s="290" t="s">
        <v>815</v>
      </c>
      <c r="L759" s="324">
        <v>43.97</v>
      </c>
      <c r="M759" s="325" t="s">
        <v>3052</v>
      </c>
      <c r="N759" s="325" t="s">
        <v>3053</v>
      </c>
      <c r="O759" s="287"/>
      <c r="P759" s="287"/>
    </row>
    <row r="760" spans="1:16" ht="15">
      <c r="A760" s="247" t="s">
        <v>176</v>
      </c>
      <c r="B760" s="247" t="s">
        <v>3054</v>
      </c>
      <c r="C760" s="287" t="s">
        <v>3040</v>
      </c>
      <c r="D760" s="305">
        <v>14</v>
      </c>
      <c r="E760" s="287" t="s">
        <v>48</v>
      </c>
      <c r="F760" s="289">
        <v>43677</v>
      </c>
      <c r="G760" s="290" t="s">
        <v>607</v>
      </c>
      <c r="H760" s="290" t="s">
        <v>2745</v>
      </c>
      <c r="I760" s="291">
        <v>-15.910399999999999</v>
      </c>
      <c r="J760" s="291">
        <v>34</v>
      </c>
      <c r="K760" s="290" t="s">
        <v>815</v>
      </c>
      <c r="L760" s="324">
        <v>9.5299999999999994</v>
      </c>
      <c r="M760" s="325" t="s">
        <v>2746</v>
      </c>
      <c r="N760" s="325" t="s">
        <v>2747</v>
      </c>
      <c r="O760" s="287"/>
      <c r="P760" s="287"/>
    </row>
    <row r="761" spans="1:16" ht="15">
      <c r="A761" s="247" t="s">
        <v>176</v>
      </c>
      <c r="B761" s="247" t="s">
        <v>3056</v>
      </c>
      <c r="C761" s="287" t="s">
        <v>3045</v>
      </c>
      <c r="D761" s="305">
        <v>15</v>
      </c>
      <c r="E761" s="287" t="s">
        <v>48</v>
      </c>
      <c r="F761" s="289">
        <v>43677</v>
      </c>
      <c r="G761" s="290" t="s">
        <v>607</v>
      </c>
      <c r="H761" s="290" t="s">
        <v>3058</v>
      </c>
      <c r="I761" s="291">
        <v>-10.5085</v>
      </c>
      <c r="J761" s="291">
        <v>5</v>
      </c>
      <c r="K761" s="290" t="s">
        <v>815</v>
      </c>
      <c r="L761" s="324">
        <v>37.32</v>
      </c>
      <c r="M761" s="325" t="s">
        <v>360</v>
      </c>
      <c r="N761" s="325" t="s">
        <v>3059</v>
      </c>
      <c r="O761" s="287"/>
      <c r="P761" s="287"/>
    </row>
    <row r="762" spans="1:16" ht="15">
      <c r="A762" s="247" t="s">
        <v>176</v>
      </c>
      <c r="B762" s="247" t="s">
        <v>3060</v>
      </c>
      <c r="C762" s="287" t="s">
        <v>3050</v>
      </c>
      <c r="D762" s="305">
        <v>16</v>
      </c>
      <c r="E762" s="287" t="s">
        <v>48</v>
      </c>
      <c r="F762" s="289">
        <v>43677</v>
      </c>
      <c r="G762" s="290" t="s">
        <v>607</v>
      </c>
      <c r="H762" s="290" t="s">
        <v>900</v>
      </c>
      <c r="I762" s="291">
        <v>-10.5085</v>
      </c>
      <c r="J762" s="291">
        <v>5</v>
      </c>
      <c r="K762" s="290" t="s">
        <v>815</v>
      </c>
      <c r="L762" s="324">
        <v>37.200000000000003</v>
      </c>
      <c r="M762" s="325" t="s">
        <v>901</v>
      </c>
      <c r="N762" s="325" t="s">
        <v>902</v>
      </c>
      <c r="O762" s="287"/>
      <c r="P762" s="287"/>
    </row>
    <row r="763" spans="1:16" ht="15">
      <c r="A763" s="247" t="s">
        <v>176</v>
      </c>
      <c r="B763" s="247" t="s">
        <v>3062</v>
      </c>
      <c r="C763" s="287" t="s">
        <v>3055</v>
      </c>
      <c r="D763" s="305">
        <v>17</v>
      </c>
      <c r="E763" s="287" t="s">
        <v>48</v>
      </c>
      <c r="F763" s="289">
        <v>43677</v>
      </c>
      <c r="G763" s="290" t="s">
        <v>607</v>
      </c>
      <c r="H763" s="290" t="s">
        <v>2891</v>
      </c>
      <c r="I763" s="291">
        <v>-9.8303999999999991</v>
      </c>
      <c r="J763" s="291">
        <v>13</v>
      </c>
      <c r="K763" s="290" t="s">
        <v>815</v>
      </c>
      <c r="L763" s="324">
        <v>32.630000000000003</v>
      </c>
      <c r="M763" s="325" t="s">
        <v>2892</v>
      </c>
      <c r="N763" s="325" t="s">
        <v>2893</v>
      </c>
      <c r="O763" s="287"/>
      <c r="P763" s="287"/>
    </row>
    <row r="764" spans="1:16" ht="15">
      <c r="A764" s="247" t="s">
        <v>7497</v>
      </c>
      <c r="B764" s="247" t="s">
        <v>7498</v>
      </c>
      <c r="C764" s="287" t="s">
        <v>3057</v>
      </c>
      <c r="D764" s="305">
        <v>18</v>
      </c>
      <c r="E764" s="287" t="s">
        <v>48</v>
      </c>
      <c r="F764" s="289">
        <v>43677</v>
      </c>
      <c r="G764" s="290" t="s">
        <v>607</v>
      </c>
      <c r="H764" s="290" t="s">
        <v>597</v>
      </c>
      <c r="I764" s="291">
        <v>-7.3657000000000004</v>
      </c>
      <c r="J764" s="291">
        <v>7</v>
      </c>
      <c r="K764" s="290" t="s">
        <v>815</v>
      </c>
      <c r="L764" s="324">
        <v>11.06</v>
      </c>
      <c r="M764" s="325" t="s">
        <v>598</v>
      </c>
      <c r="N764" s="325" t="s">
        <v>599</v>
      </c>
      <c r="O764" s="287"/>
      <c r="P764" s="287"/>
    </row>
    <row r="765" spans="1:16" ht="15">
      <c r="A765" s="247" t="s">
        <v>176</v>
      </c>
      <c r="B765" s="247" t="s">
        <v>3064</v>
      </c>
      <c r="C765" s="287" t="s">
        <v>3061</v>
      </c>
      <c r="D765" s="305">
        <v>19</v>
      </c>
      <c r="E765" s="287" t="s">
        <v>48</v>
      </c>
      <c r="F765" s="289">
        <v>43677</v>
      </c>
      <c r="G765" s="290" t="s">
        <v>607</v>
      </c>
      <c r="H765" s="290" t="s">
        <v>3066</v>
      </c>
      <c r="I765" s="291">
        <v>0.47649999999999998</v>
      </c>
      <c r="J765" s="291">
        <v>7</v>
      </c>
      <c r="K765" s="290" t="s">
        <v>815</v>
      </c>
      <c r="L765" s="324">
        <v>220.13</v>
      </c>
      <c r="M765" s="325" t="s">
        <v>3067</v>
      </c>
      <c r="N765" s="325" t="s">
        <v>3068</v>
      </c>
      <c r="O765" s="287"/>
      <c r="P765" s="287"/>
    </row>
    <row r="766" spans="1:16" ht="15">
      <c r="A766" s="247" t="s">
        <v>7499</v>
      </c>
      <c r="B766" s="247" t="s">
        <v>7500</v>
      </c>
      <c r="C766" s="287" t="s">
        <v>3063</v>
      </c>
      <c r="D766" s="305">
        <v>20</v>
      </c>
      <c r="E766" s="287" t="s">
        <v>48</v>
      </c>
      <c r="F766" s="289">
        <v>43677</v>
      </c>
      <c r="G766" s="290" t="s">
        <v>607</v>
      </c>
      <c r="H766" s="290" t="s">
        <v>5417</v>
      </c>
      <c r="I766" s="291">
        <v>-2.2976000000000001</v>
      </c>
      <c r="J766" s="291">
        <v>16</v>
      </c>
      <c r="K766" s="290" t="s">
        <v>815</v>
      </c>
      <c r="L766" s="324">
        <v>16.09</v>
      </c>
      <c r="M766" s="325" t="s">
        <v>5418</v>
      </c>
      <c r="N766" s="325" t="s">
        <v>5419</v>
      </c>
      <c r="O766" s="287"/>
      <c r="P766" s="287"/>
    </row>
    <row r="767" spans="1:16" ht="15">
      <c r="A767" s="247" t="s">
        <v>176</v>
      </c>
      <c r="B767" s="247" t="s">
        <v>3072</v>
      </c>
      <c r="C767" s="287" t="s">
        <v>3065</v>
      </c>
      <c r="D767" s="305">
        <v>21</v>
      </c>
      <c r="E767" s="287" t="s">
        <v>48</v>
      </c>
      <c r="F767" s="289">
        <v>43677</v>
      </c>
      <c r="G767" s="290" t="s">
        <v>607</v>
      </c>
      <c r="H767" s="290" t="s">
        <v>912</v>
      </c>
      <c r="I767" s="291">
        <v>-23.4619</v>
      </c>
      <c r="J767" s="291">
        <v>55</v>
      </c>
      <c r="K767" s="290" t="s">
        <v>815</v>
      </c>
      <c r="L767" s="324">
        <v>64.84</v>
      </c>
      <c r="M767" s="325" t="s">
        <v>913</v>
      </c>
      <c r="N767" s="325" t="s">
        <v>914</v>
      </c>
      <c r="O767" s="287"/>
      <c r="P767" s="287"/>
    </row>
    <row r="768" spans="1:16" ht="15">
      <c r="A768" s="247" t="s">
        <v>176</v>
      </c>
      <c r="B768" s="247" t="s">
        <v>3074</v>
      </c>
      <c r="C768" s="287" t="s">
        <v>3071</v>
      </c>
      <c r="D768" s="305">
        <v>22</v>
      </c>
      <c r="E768" s="287" t="s">
        <v>48</v>
      </c>
      <c r="F768" s="289">
        <v>43677</v>
      </c>
      <c r="G768" s="290" t="s">
        <v>607</v>
      </c>
      <c r="H768" s="290" t="s">
        <v>2594</v>
      </c>
      <c r="I768" s="291">
        <v>-4.3395000000000001</v>
      </c>
      <c r="J768" s="291">
        <v>4</v>
      </c>
      <c r="K768" s="290" t="s">
        <v>815</v>
      </c>
      <c r="L768" s="324">
        <v>49.77</v>
      </c>
      <c r="M768" s="325" t="s">
        <v>2595</v>
      </c>
      <c r="N768" s="325" t="s">
        <v>2596</v>
      </c>
      <c r="O768" s="287"/>
      <c r="P768" s="287"/>
    </row>
    <row r="769" spans="1:16" ht="15">
      <c r="A769" s="247" t="s">
        <v>176</v>
      </c>
      <c r="B769" s="247" t="s">
        <v>3076</v>
      </c>
      <c r="C769" s="287" t="s">
        <v>3073</v>
      </c>
      <c r="D769" s="305">
        <v>23</v>
      </c>
      <c r="E769" s="287" t="s">
        <v>48</v>
      </c>
      <c r="F769" s="289">
        <v>43677</v>
      </c>
      <c r="G769" s="290" t="s">
        <v>607</v>
      </c>
      <c r="H769" s="290" t="s">
        <v>1386</v>
      </c>
      <c r="I769" s="291">
        <v>-1.7466999999999999</v>
      </c>
      <c r="J769" s="291">
        <v>1</v>
      </c>
      <c r="K769" s="290" t="s">
        <v>815</v>
      </c>
      <c r="L769" s="324">
        <v>131.01</v>
      </c>
      <c r="M769" s="325" t="s">
        <v>1387</v>
      </c>
      <c r="N769" s="325" t="s">
        <v>1388</v>
      </c>
      <c r="O769" s="287"/>
      <c r="P769" s="287"/>
    </row>
    <row r="770" spans="1:16" ht="15">
      <c r="A770" s="247" t="s">
        <v>7501</v>
      </c>
      <c r="B770" s="247" t="s">
        <v>7502</v>
      </c>
      <c r="C770" s="287" t="s">
        <v>3075</v>
      </c>
      <c r="D770" s="305">
        <v>24</v>
      </c>
      <c r="E770" s="287" t="s">
        <v>48</v>
      </c>
      <c r="F770" s="289">
        <v>43677</v>
      </c>
      <c r="G770" s="290" t="s">
        <v>607</v>
      </c>
      <c r="H770" s="290" t="s">
        <v>3358</v>
      </c>
      <c r="I770" s="291">
        <v>-1.77</v>
      </c>
      <c r="J770" s="291">
        <v>3</v>
      </c>
      <c r="K770" s="290" t="s">
        <v>815</v>
      </c>
      <c r="L770" s="324">
        <v>43.91</v>
      </c>
      <c r="M770" s="325" t="s">
        <v>3359</v>
      </c>
      <c r="N770" s="325" t="s">
        <v>3360</v>
      </c>
      <c r="O770" s="287"/>
      <c r="P770" s="287"/>
    </row>
    <row r="771" spans="1:16" ht="15">
      <c r="A771" s="247" t="s">
        <v>176</v>
      </c>
      <c r="B771" s="247" t="s">
        <v>3081</v>
      </c>
      <c r="C771" s="287" t="s">
        <v>3077</v>
      </c>
      <c r="D771" s="305">
        <v>25</v>
      </c>
      <c r="E771" s="287" t="s">
        <v>48</v>
      </c>
      <c r="F771" s="289">
        <v>43677</v>
      </c>
      <c r="G771" s="290" t="s">
        <v>607</v>
      </c>
      <c r="H771" s="290" t="s">
        <v>2764</v>
      </c>
      <c r="I771" s="291">
        <v>-0.23150000000000001</v>
      </c>
      <c r="J771" s="291">
        <v>6</v>
      </c>
      <c r="K771" s="290" t="s">
        <v>815</v>
      </c>
      <c r="L771" s="324">
        <v>58.22</v>
      </c>
      <c r="M771" s="325" t="s">
        <v>2765</v>
      </c>
      <c r="N771" s="325" t="s">
        <v>2766</v>
      </c>
      <c r="O771" s="287"/>
      <c r="P771" s="287"/>
    </row>
    <row r="772" spans="1:16" ht="15">
      <c r="A772" s="247" t="s">
        <v>176</v>
      </c>
      <c r="B772" s="247" t="s">
        <v>3083</v>
      </c>
      <c r="C772" s="287" t="s">
        <v>3080</v>
      </c>
      <c r="D772" s="305">
        <v>26</v>
      </c>
      <c r="E772" s="287" t="s">
        <v>48</v>
      </c>
      <c r="F772" s="289">
        <v>43677</v>
      </c>
      <c r="G772" s="290" t="s">
        <v>607</v>
      </c>
      <c r="H772" s="290" t="s">
        <v>938</v>
      </c>
      <c r="I772" s="291">
        <v>-6.5987</v>
      </c>
      <c r="J772" s="291">
        <v>6</v>
      </c>
      <c r="K772" s="290" t="s">
        <v>815</v>
      </c>
      <c r="L772" s="324">
        <v>32.01</v>
      </c>
      <c r="M772" s="325" t="s">
        <v>939</v>
      </c>
      <c r="N772" s="325" t="s">
        <v>940</v>
      </c>
      <c r="O772" s="287"/>
      <c r="P772" s="287"/>
    </row>
    <row r="773" spans="1:16" ht="15">
      <c r="A773" s="247" t="s">
        <v>176</v>
      </c>
      <c r="B773" s="247" t="s">
        <v>3085</v>
      </c>
      <c r="C773" s="287" t="s">
        <v>3082</v>
      </c>
      <c r="D773" s="305">
        <v>27</v>
      </c>
      <c r="E773" s="287" t="s">
        <v>48</v>
      </c>
      <c r="F773" s="289">
        <v>43677</v>
      </c>
      <c r="G773" s="290" t="s">
        <v>607</v>
      </c>
      <c r="H773" s="290" t="s">
        <v>3087</v>
      </c>
      <c r="I773" s="291">
        <v>1.2976000000000001</v>
      </c>
      <c r="J773" s="291">
        <v>1</v>
      </c>
      <c r="K773" s="290" t="s">
        <v>815</v>
      </c>
      <c r="L773" s="324">
        <v>164.25</v>
      </c>
      <c r="M773" s="325" t="s">
        <v>3088</v>
      </c>
      <c r="N773" s="325" t="s">
        <v>3089</v>
      </c>
      <c r="O773" s="287"/>
      <c r="P773" s="287"/>
    </row>
    <row r="774" spans="1:16" ht="15">
      <c r="A774" s="247" t="s">
        <v>176</v>
      </c>
      <c r="B774" s="247" t="s">
        <v>3090</v>
      </c>
      <c r="C774" s="287" t="s">
        <v>3084</v>
      </c>
      <c r="D774" s="305">
        <v>28</v>
      </c>
      <c r="E774" s="287" t="s">
        <v>48</v>
      </c>
      <c r="F774" s="289">
        <v>43677</v>
      </c>
      <c r="G774" s="290" t="s">
        <v>607</v>
      </c>
      <c r="H774" s="290" t="s">
        <v>2616</v>
      </c>
      <c r="I774" s="291">
        <v>-12.221399999999999</v>
      </c>
      <c r="J774" s="291">
        <v>2</v>
      </c>
      <c r="K774" s="290" t="s">
        <v>815</v>
      </c>
      <c r="L774" s="324">
        <v>14.07</v>
      </c>
      <c r="M774" s="325" t="s">
        <v>2617</v>
      </c>
      <c r="N774" s="325" t="s">
        <v>2618</v>
      </c>
      <c r="O774" s="287"/>
      <c r="P774" s="287"/>
    </row>
    <row r="775" spans="1:16" ht="15">
      <c r="A775" s="247" t="s">
        <v>176</v>
      </c>
      <c r="B775" s="247" t="s">
        <v>3092</v>
      </c>
      <c r="C775" s="287" t="s">
        <v>3086</v>
      </c>
      <c r="D775" s="305">
        <v>29</v>
      </c>
      <c r="E775" s="287" t="s">
        <v>48</v>
      </c>
      <c r="F775" s="289">
        <v>43677</v>
      </c>
      <c r="G775" s="290" t="s">
        <v>607</v>
      </c>
      <c r="H775" s="290" t="s">
        <v>1421</v>
      </c>
      <c r="I775" s="291">
        <v>-7.0000000000000007E-2</v>
      </c>
      <c r="J775" s="291">
        <v>23</v>
      </c>
      <c r="K775" s="290" t="s">
        <v>815</v>
      </c>
      <c r="L775" s="324">
        <v>44.89</v>
      </c>
      <c r="M775" s="325" t="s">
        <v>1422</v>
      </c>
      <c r="N775" s="325" t="s">
        <v>1423</v>
      </c>
      <c r="O775" s="287"/>
      <c r="P775" s="287"/>
    </row>
    <row r="776" spans="1:16" ht="15">
      <c r="A776" s="247" t="s">
        <v>176</v>
      </c>
      <c r="B776" s="247" t="s">
        <v>3094</v>
      </c>
      <c r="C776" s="287" t="s">
        <v>3091</v>
      </c>
      <c r="D776" s="305">
        <v>30</v>
      </c>
      <c r="E776" s="287" t="s">
        <v>48</v>
      </c>
      <c r="F776" s="289">
        <v>43677</v>
      </c>
      <c r="G776" s="290" t="s">
        <v>607</v>
      </c>
      <c r="H776" s="290" t="s">
        <v>1426</v>
      </c>
      <c r="I776" s="291">
        <v>-1.8732</v>
      </c>
      <c r="J776" s="291">
        <v>1</v>
      </c>
      <c r="K776" s="290" t="s">
        <v>815</v>
      </c>
      <c r="L776" s="324">
        <v>124.69</v>
      </c>
      <c r="M776" s="325" t="s">
        <v>1427</v>
      </c>
      <c r="N776" s="325" t="s">
        <v>1428</v>
      </c>
      <c r="O776" s="287"/>
      <c r="P776" s="287"/>
    </row>
    <row r="777" spans="1:16" ht="15">
      <c r="A777" s="247" t="s">
        <v>176</v>
      </c>
      <c r="B777" s="247" t="s">
        <v>3096</v>
      </c>
      <c r="C777" s="287" t="s">
        <v>3093</v>
      </c>
      <c r="D777" s="305">
        <v>31</v>
      </c>
      <c r="E777" s="287" t="s">
        <v>48</v>
      </c>
      <c r="F777" s="289">
        <v>43677</v>
      </c>
      <c r="G777" s="290" t="s">
        <v>607</v>
      </c>
      <c r="H777" s="290" t="s">
        <v>3098</v>
      </c>
      <c r="I777" s="291">
        <v>-1.8186</v>
      </c>
      <c r="J777" s="291">
        <v>6</v>
      </c>
      <c r="K777" s="290" t="s">
        <v>815</v>
      </c>
      <c r="L777" s="324">
        <v>53.99</v>
      </c>
      <c r="M777" s="325" t="s">
        <v>3099</v>
      </c>
      <c r="N777" s="325" t="s">
        <v>3100</v>
      </c>
      <c r="O777" s="287"/>
      <c r="P777" s="287"/>
    </row>
    <row r="778" spans="1:16" ht="15">
      <c r="A778" s="247" t="s">
        <v>176</v>
      </c>
      <c r="B778" s="247" t="s">
        <v>3101</v>
      </c>
      <c r="C778" s="287" t="s">
        <v>3095</v>
      </c>
      <c r="D778" s="305">
        <v>32</v>
      </c>
      <c r="E778" s="287" t="s">
        <v>48</v>
      </c>
      <c r="F778" s="289">
        <v>43677</v>
      </c>
      <c r="G778" s="290" t="s">
        <v>607</v>
      </c>
      <c r="H778" s="290" t="s">
        <v>961</v>
      </c>
      <c r="I778" s="291">
        <v>-18.0778</v>
      </c>
      <c r="J778" s="291">
        <v>19</v>
      </c>
      <c r="K778" s="290" t="s">
        <v>815</v>
      </c>
      <c r="L778" s="324">
        <v>14.19</v>
      </c>
      <c r="M778" s="325" t="s">
        <v>962</v>
      </c>
      <c r="N778" s="325" t="s">
        <v>963</v>
      </c>
      <c r="O778" s="287"/>
      <c r="P778" s="287"/>
    </row>
    <row r="779" spans="1:16" ht="15">
      <c r="A779" s="247" t="s">
        <v>176</v>
      </c>
      <c r="B779" s="247" t="s">
        <v>3103</v>
      </c>
      <c r="C779" s="287" t="s">
        <v>3097</v>
      </c>
      <c r="D779" s="305">
        <v>33</v>
      </c>
      <c r="E779" s="287" t="s">
        <v>48</v>
      </c>
      <c r="F779" s="289">
        <v>43677</v>
      </c>
      <c r="G779" s="290" t="s">
        <v>607</v>
      </c>
      <c r="H779" s="290" t="s">
        <v>966</v>
      </c>
      <c r="I779" s="291">
        <v>-3</v>
      </c>
      <c r="J779" s="291">
        <v>102</v>
      </c>
      <c r="K779" s="290" t="s">
        <v>815</v>
      </c>
      <c r="L779" s="324">
        <v>36.520000000000003</v>
      </c>
      <c r="M779" s="325" t="s">
        <v>967</v>
      </c>
      <c r="N779" s="325" t="s">
        <v>968</v>
      </c>
      <c r="O779" s="287"/>
      <c r="P779" s="287"/>
    </row>
    <row r="780" spans="1:16" ht="15">
      <c r="A780" s="247" t="s">
        <v>176</v>
      </c>
      <c r="B780" s="247" t="s">
        <v>3105</v>
      </c>
      <c r="C780" s="287" t="s">
        <v>3102</v>
      </c>
      <c r="D780" s="305">
        <v>34</v>
      </c>
      <c r="E780" s="287" t="s">
        <v>48</v>
      </c>
      <c r="F780" s="289">
        <v>43677</v>
      </c>
      <c r="G780" s="290" t="s">
        <v>607</v>
      </c>
      <c r="H780" s="290" t="s">
        <v>3107</v>
      </c>
      <c r="I780" s="291">
        <v>-39.764499999999998</v>
      </c>
      <c r="J780" s="291">
        <v>6</v>
      </c>
      <c r="K780" s="290" t="s">
        <v>815</v>
      </c>
      <c r="L780" s="324">
        <v>13.16</v>
      </c>
      <c r="M780" s="325" t="s">
        <v>3108</v>
      </c>
      <c r="N780" s="325" t="s">
        <v>3109</v>
      </c>
      <c r="O780" s="287"/>
      <c r="P780" s="287"/>
    </row>
    <row r="781" spans="1:16" ht="15">
      <c r="A781" s="247" t="s">
        <v>176</v>
      </c>
      <c r="B781" s="247" t="s">
        <v>3110</v>
      </c>
      <c r="C781" s="287" t="s">
        <v>3104</v>
      </c>
      <c r="D781" s="305">
        <v>35</v>
      </c>
      <c r="E781" s="287" t="s">
        <v>48</v>
      </c>
      <c r="F781" s="289">
        <v>43677</v>
      </c>
      <c r="G781" s="290" t="s">
        <v>607</v>
      </c>
      <c r="H781" s="290" t="s">
        <v>971</v>
      </c>
      <c r="I781" s="291">
        <v>-39.764499999999998</v>
      </c>
      <c r="J781" s="291">
        <v>6</v>
      </c>
      <c r="K781" s="290" t="s">
        <v>815</v>
      </c>
      <c r="L781" s="324">
        <v>13.46</v>
      </c>
      <c r="M781" s="325" t="s">
        <v>972</v>
      </c>
      <c r="N781" s="325" t="s">
        <v>973</v>
      </c>
      <c r="O781" s="287"/>
      <c r="P781" s="287"/>
    </row>
    <row r="782" spans="1:16" ht="15">
      <c r="A782" s="247" t="s">
        <v>176</v>
      </c>
      <c r="B782" s="247" t="s">
        <v>3112</v>
      </c>
      <c r="C782" s="287" t="s">
        <v>3106</v>
      </c>
      <c r="D782" s="305">
        <v>36</v>
      </c>
      <c r="E782" s="287" t="s">
        <v>48</v>
      </c>
      <c r="F782" s="289">
        <v>43677</v>
      </c>
      <c r="G782" s="290" t="s">
        <v>607</v>
      </c>
      <c r="H782" s="290" t="s">
        <v>2643</v>
      </c>
      <c r="I782" s="291">
        <v>-8.4960000000000004</v>
      </c>
      <c r="J782" s="291">
        <v>11</v>
      </c>
      <c r="K782" s="290" t="s">
        <v>815</v>
      </c>
      <c r="L782" s="324">
        <v>51.36</v>
      </c>
      <c r="M782" s="325" t="s">
        <v>2644</v>
      </c>
      <c r="N782" s="325" t="s">
        <v>2645</v>
      </c>
      <c r="O782" s="287"/>
      <c r="P782" s="287"/>
    </row>
    <row r="783" spans="1:16" ht="15">
      <c r="A783" s="247" t="s">
        <v>176</v>
      </c>
      <c r="B783" s="247" t="s">
        <v>3114</v>
      </c>
      <c r="C783" s="287" t="s">
        <v>3111</v>
      </c>
      <c r="D783" s="305">
        <v>37</v>
      </c>
      <c r="E783" s="287" t="s">
        <v>48</v>
      </c>
      <c r="F783" s="289">
        <v>43677</v>
      </c>
      <c r="G783" s="290" t="s">
        <v>607</v>
      </c>
      <c r="H783" s="290" t="s">
        <v>3116</v>
      </c>
      <c r="I783" s="291">
        <v>-0.29210000000000003</v>
      </c>
      <c r="J783" s="291">
        <v>25</v>
      </c>
      <c r="K783" s="290" t="s">
        <v>815</v>
      </c>
      <c r="L783" s="324">
        <v>102.56</v>
      </c>
      <c r="M783" s="325" t="s">
        <v>3117</v>
      </c>
      <c r="N783" s="325" t="s">
        <v>3118</v>
      </c>
      <c r="O783" s="287"/>
      <c r="P783" s="287"/>
    </row>
    <row r="784" spans="1:16" ht="15">
      <c r="A784" s="247" t="s">
        <v>176</v>
      </c>
      <c r="B784" s="247" t="s">
        <v>3119</v>
      </c>
      <c r="C784" s="287" t="s">
        <v>3113</v>
      </c>
      <c r="D784" s="305">
        <v>38</v>
      </c>
      <c r="E784" s="287" t="s">
        <v>48</v>
      </c>
      <c r="F784" s="289">
        <v>43677</v>
      </c>
      <c r="G784" s="290" t="s">
        <v>607</v>
      </c>
      <c r="H784" s="290" t="s">
        <v>1464</v>
      </c>
      <c r="I784" s="291">
        <v>-0.4052</v>
      </c>
      <c r="J784" s="291">
        <v>4</v>
      </c>
      <c r="K784" s="290" t="s">
        <v>815</v>
      </c>
      <c r="L784" s="324">
        <v>66.540000000000006</v>
      </c>
      <c r="M784" s="325" t="s">
        <v>1465</v>
      </c>
      <c r="N784" s="325" t="s">
        <v>1466</v>
      </c>
      <c r="O784" s="287"/>
      <c r="P784" s="287"/>
    </row>
    <row r="785" spans="1:16" ht="15">
      <c r="A785" s="247" t="s">
        <v>176</v>
      </c>
      <c r="B785" s="247" t="s">
        <v>3121</v>
      </c>
      <c r="C785" s="287" t="s">
        <v>3115</v>
      </c>
      <c r="D785" s="305">
        <v>39</v>
      </c>
      <c r="E785" s="287" t="s">
        <v>48</v>
      </c>
      <c r="F785" s="289">
        <v>43677</v>
      </c>
      <c r="G785" s="290" t="s">
        <v>607</v>
      </c>
      <c r="H785" s="290" t="s">
        <v>719</v>
      </c>
      <c r="I785" s="291">
        <v>1.0153000000000001</v>
      </c>
      <c r="J785" s="291">
        <v>1</v>
      </c>
      <c r="K785" s="290" t="s">
        <v>815</v>
      </c>
      <c r="L785" s="324">
        <v>43.22</v>
      </c>
      <c r="M785" s="325" t="s">
        <v>720</v>
      </c>
      <c r="N785" s="325" t="s">
        <v>721</v>
      </c>
      <c r="O785" s="287"/>
      <c r="P785" s="287"/>
    </row>
    <row r="786" spans="1:16" ht="15">
      <c r="A786" s="247" t="s">
        <v>176</v>
      </c>
      <c r="B786" s="247" t="s">
        <v>3123</v>
      </c>
      <c r="C786" s="287" t="s">
        <v>3120</v>
      </c>
      <c r="D786" s="305">
        <v>40</v>
      </c>
      <c r="E786" s="287" t="s">
        <v>48</v>
      </c>
      <c r="F786" s="289">
        <v>43677</v>
      </c>
      <c r="G786" s="290" t="s">
        <v>607</v>
      </c>
      <c r="H786" s="290" t="s">
        <v>3125</v>
      </c>
      <c r="I786" s="291">
        <v>1.3663000000000001</v>
      </c>
      <c r="J786" s="291">
        <v>2</v>
      </c>
      <c r="K786" s="290" t="s">
        <v>815</v>
      </c>
      <c r="L786" s="324">
        <v>85.28</v>
      </c>
      <c r="M786" s="325" t="s">
        <v>3126</v>
      </c>
      <c r="N786" s="325" t="s">
        <v>3127</v>
      </c>
      <c r="O786" s="287"/>
      <c r="P786" s="287"/>
    </row>
    <row r="787" spans="1:16" ht="15">
      <c r="A787" s="247" t="s">
        <v>176</v>
      </c>
      <c r="B787" s="247" t="s">
        <v>3128</v>
      </c>
      <c r="C787" s="287" t="s">
        <v>3122</v>
      </c>
      <c r="D787" s="305">
        <v>41</v>
      </c>
      <c r="E787" s="287" t="s">
        <v>48</v>
      </c>
      <c r="F787" s="289">
        <v>43677</v>
      </c>
      <c r="G787" s="290" t="s">
        <v>607</v>
      </c>
      <c r="H787" s="290" t="s">
        <v>2655</v>
      </c>
      <c r="I787" s="291">
        <v>-5.0513000000000003</v>
      </c>
      <c r="J787" s="291">
        <v>4</v>
      </c>
      <c r="K787" s="290" t="s">
        <v>815</v>
      </c>
      <c r="L787" s="324">
        <v>58.09</v>
      </c>
      <c r="M787" s="325" t="s">
        <v>2656</v>
      </c>
      <c r="N787" s="325" t="s">
        <v>2657</v>
      </c>
      <c r="O787" s="287"/>
      <c r="P787" s="287"/>
    </row>
    <row r="788" spans="1:16" ht="15">
      <c r="A788" s="247" t="s">
        <v>176</v>
      </c>
      <c r="B788" s="247" t="s">
        <v>3130</v>
      </c>
      <c r="C788" s="287" t="s">
        <v>3124</v>
      </c>
      <c r="D788" s="305">
        <v>42</v>
      </c>
      <c r="E788" s="287" t="s">
        <v>48</v>
      </c>
      <c r="F788" s="289">
        <v>43677</v>
      </c>
      <c r="G788" s="290" t="s">
        <v>607</v>
      </c>
      <c r="H788" s="290" t="s">
        <v>733</v>
      </c>
      <c r="I788" s="291">
        <v>0.4415</v>
      </c>
      <c r="J788" s="291">
        <v>4</v>
      </c>
      <c r="K788" s="290" t="s">
        <v>815</v>
      </c>
      <c r="L788" s="324">
        <v>66.599999999999994</v>
      </c>
      <c r="M788" s="325" t="s">
        <v>734</v>
      </c>
      <c r="N788" s="325" t="s">
        <v>735</v>
      </c>
      <c r="O788" s="287"/>
      <c r="P788" s="287"/>
    </row>
    <row r="789" spans="1:16" ht="15">
      <c r="A789" s="247" t="s">
        <v>7503</v>
      </c>
      <c r="B789" s="247" t="s">
        <v>7504</v>
      </c>
      <c r="C789" s="287" t="s">
        <v>3129</v>
      </c>
      <c r="D789" s="305">
        <v>43</v>
      </c>
      <c r="E789" s="287" t="s">
        <v>48</v>
      </c>
      <c r="F789" s="289">
        <v>43677</v>
      </c>
      <c r="G789" s="290" t="s">
        <v>607</v>
      </c>
      <c r="H789" s="290" t="s">
        <v>1489</v>
      </c>
      <c r="I789" s="291">
        <v>-6.9412000000000003</v>
      </c>
      <c r="J789" s="291">
        <v>3</v>
      </c>
      <c r="K789" s="290" t="s">
        <v>815</v>
      </c>
      <c r="L789" s="324">
        <v>44.15</v>
      </c>
      <c r="M789" s="325" t="s">
        <v>1490</v>
      </c>
      <c r="N789" s="325" t="s">
        <v>1491</v>
      </c>
      <c r="O789" s="287"/>
      <c r="P789" s="287"/>
    </row>
    <row r="790" spans="1:16" ht="15">
      <c r="A790" s="247" t="s">
        <v>176</v>
      </c>
      <c r="B790" s="247" t="s">
        <v>3132</v>
      </c>
      <c r="C790" s="287" t="s">
        <v>3131</v>
      </c>
      <c r="D790" s="305">
        <v>44</v>
      </c>
      <c r="E790" s="287" t="s">
        <v>48</v>
      </c>
      <c r="F790" s="289">
        <v>43677</v>
      </c>
      <c r="G790" s="290" t="s">
        <v>607</v>
      </c>
      <c r="H790" s="290" t="s">
        <v>1213</v>
      </c>
      <c r="I790" s="291">
        <v>1.5368999999999999</v>
      </c>
      <c r="J790" s="291">
        <v>1</v>
      </c>
      <c r="K790" s="290" t="s">
        <v>815</v>
      </c>
      <c r="L790" s="324">
        <v>67.290000000000006</v>
      </c>
      <c r="M790" s="325" t="s">
        <v>1214</v>
      </c>
      <c r="N790" s="325" t="s">
        <v>1215</v>
      </c>
      <c r="O790" s="287"/>
      <c r="P790" s="287"/>
    </row>
    <row r="791" spans="1:16" ht="15">
      <c r="A791" s="247" t="s">
        <v>176</v>
      </c>
      <c r="B791" s="247" t="s">
        <v>3134</v>
      </c>
      <c r="C791" s="287" t="s">
        <v>3133</v>
      </c>
      <c r="D791" s="305">
        <v>45</v>
      </c>
      <c r="E791" s="287" t="s">
        <v>48</v>
      </c>
      <c r="F791" s="289">
        <v>43677</v>
      </c>
      <c r="G791" s="290" t="s">
        <v>607</v>
      </c>
      <c r="H791" s="290" t="s">
        <v>1011</v>
      </c>
      <c r="I791" s="291">
        <v>-13.91</v>
      </c>
      <c r="J791" s="291">
        <v>13</v>
      </c>
      <c r="K791" s="290" t="s">
        <v>815</v>
      </c>
      <c r="L791" s="324">
        <v>53.89</v>
      </c>
      <c r="M791" s="325" t="s">
        <v>1012</v>
      </c>
      <c r="N791" s="325" t="s">
        <v>1013</v>
      </c>
      <c r="O791" s="287"/>
      <c r="P791" s="287"/>
    </row>
    <row r="792" spans="1:16" ht="15">
      <c r="A792" s="247" t="s">
        <v>176</v>
      </c>
      <c r="B792" s="247" t="s">
        <v>3136</v>
      </c>
      <c r="C792" s="287" t="s">
        <v>3135</v>
      </c>
      <c r="D792" s="305">
        <v>46</v>
      </c>
      <c r="E792" s="287" t="s">
        <v>48</v>
      </c>
      <c r="F792" s="289">
        <v>43677</v>
      </c>
      <c r="G792" s="290" t="s">
        <v>607</v>
      </c>
      <c r="H792" s="290" t="s">
        <v>3138</v>
      </c>
      <c r="I792" s="291">
        <v>0.67779999999999996</v>
      </c>
      <c r="J792" s="291">
        <v>5</v>
      </c>
      <c r="K792" s="290" t="s">
        <v>815</v>
      </c>
      <c r="L792" s="324">
        <v>21</v>
      </c>
      <c r="M792" s="325" t="s">
        <v>3139</v>
      </c>
      <c r="N792" s="325" t="s">
        <v>3140</v>
      </c>
      <c r="O792" s="287"/>
      <c r="P792" s="287"/>
    </row>
    <row r="793" spans="1:16" ht="15">
      <c r="A793" s="247" t="s">
        <v>176</v>
      </c>
      <c r="B793" s="247" t="s">
        <v>3141</v>
      </c>
      <c r="C793" s="287" t="s">
        <v>3137</v>
      </c>
      <c r="D793" s="305">
        <v>47</v>
      </c>
      <c r="E793" s="287" t="s">
        <v>48</v>
      </c>
      <c r="F793" s="289">
        <v>43677</v>
      </c>
      <c r="G793" s="290" t="s">
        <v>607</v>
      </c>
      <c r="H793" s="290" t="s">
        <v>2683</v>
      </c>
      <c r="I793" s="291">
        <v>-3.0868000000000002</v>
      </c>
      <c r="J793" s="291">
        <v>4</v>
      </c>
      <c r="K793" s="290" t="s">
        <v>815</v>
      </c>
      <c r="L793" s="324">
        <v>36.049999999999997</v>
      </c>
      <c r="M793" s="325" t="s">
        <v>2684</v>
      </c>
      <c r="N793" s="325" t="s">
        <v>2685</v>
      </c>
      <c r="O793" s="287"/>
      <c r="P793" s="287"/>
    </row>
    <row r="794" spans="1:16" ht="15">
      <c r="A794" s="247" t="s">
        <v>7505</v>
      </c>
      <c r="B794" s="247" t="s">
        <v>7506</v>
      </c>
      <c r="C794" s="287" t="s">
        <v>3142</v>
      </c>
      <c r="D794" s="305">
        <v>48</v>
      </c>
      <c r="E794" s="287" t="s">
        <v>48</v>
      </c>
      <c r="F794" s="289">
        <v>43677</v>
      </c>
      <c r="G794" s="290" t="s">
        <v>607</v>
      </c>
      <c r="H794" s="290" t="s">
        <v>773</v>
      </c>
      <c r="I794" s="291">
        <v>0.99209999999999998</v>
      </c>
      <c r="J794" s="291">
        <v>1</v>
      </c>
      <c r="K794" s="290" t="s">
        <v>815</v>
      </c>
      <c r="L794" s="324">
        <v>45.07</v>
      </c>
      <c r="M794" s="325" t="s">
        <v>774</v>
      </c>
      <c r="N794" s="325" t="s">
        <v>775</v>
      </c>
      <c r="O794" s="287"/>
      <c r="P794" s="287"/>
    </row>
    <row r="795" spans="1:16" ht="15">
      <c r="A795" s="247" t="s">
        <v>176</v>
      </c>
      <c r="B795" s="247" t="s">
        <v>3143</v>
      </c>
      <c r="C795" s="287" t="s">
        <v>3144</v>
      </c>
      <c r="D795" s="305">
        <v>49</v>
      </c>
      <c r="E795" s="287" t="s">
        <v>48</v>
      </c>
      <c r="F795" s="289">
        <v>43677</v>
      </c>
      <c r="G795" s="290" t="s">
        <v>607</v>
      </c>
      <c r="H795" s="290" t="s">
        <v>1030</v>
      </c>
      <c r="I795" s="291">
        <v>0.95</v>
      </c>
      <c r="J795" s="291">
        <v>2</v>
      </c>
      <c r="K795" s="290" t="s">
        <v>815</v>
      </c>
      <c r="L795" s="324">
        <v>23.16</v>
      </c>
      <c r="M795" s="325" t="s">
        <v>1031</v>
      </c>
      <c r="N795" s="325" t="s">
        <v>1032</v>
      </c>
      <c r="O795" s="287"/>
      <c r="P795" s="287"/>
    </row>
    <row r="796" spans="1:16" ht="15">
      <c r="A796" s="247" t="s">
        <v>176</v>
      </c>
      <c r="B796" s="247" t="s">
        <v>3145</v>
      </c>
      <c r="C796" s="287" t="s">
        <v>3146</v>
      </c>
      <c r="D796" s="305">
        <v>50</v>
      </c>
      <c r="E796" s="287" t="s">
        <v>48</v>
      </c>
      <c r="F796" s="289">
        <v>43677</v>
      </c>
      <c r="G796" s="290" t="s">
        <v>607</v>
      </c>
      <c r="H796" s="290" t="s">
        <v>800</v>
      </c>
      <c r="I796" s="291">
        <v>1.214</v>
      </c>
      <c r="J796" s="291">
        <v>15</v>
      </c>
      <c r="K796" s="290" t="s">
        <v>815</v>
      </c>
      <c r="L796" s="324">
        <v>46.31</v>
      </c>
      <c r="M796" s="325" t="s">
        <v>801</v>
      </c>
      <c r="N796" s="325" t="s">
        <v>802</v>
      </c>
      <c r="O796" s="287"/>
      <c r="P796" s="287"/>
    </row>
    <row r="797" spans="1:16" ht="15">
      <c r="A797" s="247" t="s">
        <v>176</v>
      </c>
      <c r="B797" s="247" t="s">
        <v>3156</v>
      </c>
      <c r="C797" s="287" t="s">
        <v>3149</v>
      </c>
      <c r="D797" s="305">
        <v>1</v>
      </c>
      <c r="E797" s="287" t="s">
        <v>377</v>
      </c>
      <c r="F797" s="289">
        <v>43677</v>
      </c>
      <c r="G797" s="290" t="s">
        <v>485</v>
      </c>
      <c r="H797" s="290" t="s">
        <v>1047</v>
      </c>
      <c r="I797" s="291">
        <v>9.6193609200000001</v>
      </c>
      <c r="J797" s="291">
        <v>6</v>
      </c>
      <c r="K797" s="290" t="s">
        <v>438</v>
      </c>
      <c r="L797" s="324">
        <v>146.36000000000001</v>
      </c>
      <c r="M797" s="325" t="s">
        <v>1048</v>
      </c>
      <c r="N797" s="325" t="s">
        <v>1049</v>
      </c>
      <c r="O797" s="287"/>
      <c r="P797" s="287"/>
    </row>
    <row r="798" spans="1:16" ht="15">
      <c r="A798" s="247" t="s">
        <v>7507</v>
      </c>
      <c r="B798" s="247" t="s">
        <v>7508</v>
      </c>
      <c r="C798" s="287" t="s">
        <v>3155</v>
      </c>
      <c r="D798" s="305">
        <v>2</v>
      </c>
      <c r="E798" s="287" t="s">
        <v>377</v>
      </c>
      <c r="F798" s="289">
        <v>43677</v>
      </c>
      <c r="G798" s="290" t="s">
        <v>485</v>
      </c>
      <c r="H798" s="290" t="s">
        <v>3006</v>
      </c>
      <c r="I798" s="291">
        <v>92.110442980000002</v>
      </c>
      <c r="J798" s="291">
        <v>3</v>
      </c>
      <c r="K798" s="290" t="s">
        <v>438</v>
      </c>
      <c r="L798" s="324">
        <v>49.37</v>
      </c>
      <c r="M798" s="325" t="s">
        <v>3007</v>
      </c>
      <c r="N798" s="325" t="s">
        <v>3008</v>
      </c>
      <c r="O798" s="287"/>
      <c r="P798" s="287"/>
    </row>
    <row r="799" spans="1:16" ht="15">
      <c r="A799" s="247" t="s">
        <v>176</v>
      </c>
      <c r="B799" s="247" t="s">
        <v>3164</v>
      </c>
      <c r="C799" s="287" t="s">
        <v>3157</v>
      </c>
      <c r="D799" s="305">
        <v>3</v>
      </c>
      <c r="E799" s="287" t="s">
        <v>377</v>
      </c>
      <c r="F799" s="289">
        <v>43677</v>
      </c>
      <c r="G799" s="290" t="s">
        <v>485</v>
      </c>
      <c r="H799" s="290" t="s">
        <v>2281</v>
      </c>
      <c r="I799" s="291">
        <v>10.912977100000001</v>
      </c>
      <c r="J799" s="291">
        <v>9</v>
      </c>
      <c r="K799" s="290" t="s">
        <v>438</v>
      </c>
      <c r="L799" s="324">
        <v>71.48</v>
      </c>
      <c r="M799" s="325" t="s">
        <v>2282</v>
      </c>
      <c r="N799" s="325" t="s">
        <v>2283</v>
      </c>
      <c r="O799" s="287"/>
      <c r="P799" s="287"/>
    </row>
    <row r="800" spans="1:16" ht="15">
      <c r="A800" s="247" t="s">
        <v>176</v>
      </c>
      <c r="B800" s="247" t="s">
        <v>3169</v>
      </c>
      <c r="C800" s="287" t="s">
        <v>3160</v>
      </c>
      <c r="D800" s="305">
        <v>4</v>
      </c>
      <c r="E800" s="287" t="s">
        <v>377</v>
      </c>
      <c r="F800" s="289">
        <v>43677</v>
      </c>
      <c r="G800" s="290" t="s">
        <v>485</v>
      </c>
      <c r="H800" s="290" t="s">
        <v>537</v>
      </c>
      <c r="I800" s="291">
        <v>14.207343850000001</v>
      </c>
      <c r="J800" s="291">
        <v>1</v>
      </c>
      <c r="K800" s="290" t="s">
        <v>438</v>
      </c>
      <c r="L800" s="324">
        <v>341.18</v>
      </c>
      <c r="M800" s="325" t="s">
        <v>538</v>
      </c>
      <c r="N800" s="325" t="s">
        <v>539</v>
      </c>
      <c r="O800" s="287"/>
      <c r="P800" s="287"/>
    </row>
    <row r="801" spans="1:16" ht="15">
      <c r="A801" s="247" t="s">
        <v>176</v>
      </c>
      <c r="B801" s="247" t="s">
        <v>3171</v>
      </c>
      <c r="C801" s="287" t="s">
        <v>3163</v>
      </c>
      <c r="D801" s="305">
        <v>5</v>
      </c>
      <c r="E801" s="287" t="s">
        <v>377</v>
      </c>
      <c r="F801" s="289">
        <v>43677</v>
      </c>
      <c r="G801" s="290" t="s">
        <v>485</v>
      </c>
      <c r="H801" s="290" t="s">
        <v>2414</v>
      </c>
      <c r="I801" s="291">
        <v>44.034496040000001</v>
      </c>
      <c r="J801" s="291">
        <v>4</v>
      </c>
      <c r="K801" s="290" t="s">
        <v>438</v>
      </c>
      <c r="L801" s="324">
        <v>109.31</v>
      </c>
      <c r="M801" s="325" t="s">
        <v>2415</v>
      </c>
      <c r="N801" s="325" t="s">
        <v>2416</v>
      </c>
      <c r="O801" s="287"/>
      <c r="P801" s="287"/>
    </row>
    <row r="802" spans="1:16" ht="15">
      <c r="A802" s="247" t="s">
        <v>176</v>
      </c>
      <c r="B802" s="247" t="s">
        <v>3173</v>
      </c>
      <c r="C802" s="287" t="s">
        <v>3165</v>
      </c>
      <c r="D802" s="305">
        <v>6</v>
      </c>
      <c r="E802" s="287" t="s">
        <v>377</v>
      </c>
      <c r="F802" s="289">
        <v>43677</v>
      </c>
      <c r="G802" s="290" t="s">
        <v>485</v>
      </c>
      <c r="H802" s="290" t="s">
        <v>1765</v>
      </c>
      <c r="I802" s="291">
        <v>9.9202451499999995</v>
      </c>
      <c r="J802" s="291">
        <v>3</v>
      </c>
      <c r="K802" s="290" t="s">
        <v>438</v>
      </c>
      <c r="L802" s="324">
        <v>194.42</v>
      </c>
      <c r="M802" s="325" t="s">
        <v>359</v>
      </c>
      <c r="N802" s="325" t="s">
        <v>1766</v>
      </c>
      <c r="O802" s="287"/>
      <c r="P802" s="287"/>
    </row>
    <row r="803" spans="1:16" ht="15">
      <c r="A803" s="247" t="s">
        <v>7509</v>
      </c>
      <c r="B803" s="247" t="s">
        <v>7510</v>
      </c>
      <c r="C803" s="287" t="s">
        <v>3168</v>
      </c>
      <c r="D803" s="305">
        <v>7</v>
      </c>
      <c r="E803" s="287" t="s">
        <v>377</v>
      </c>
      <c r="F803" s="289">
        <v>43677</v>
      </c>
      <c r="G803" s="290" t="s">
        <v>485</v>
      </c>
      <c r="H803" s="290" t="s">
        <v>3790</v>
      </c>
      <c r="I803" s="291">
        <v>105.639578</v>
      </c>
      <c r="J803" s="291">
        <v>3</v>
      </c>
      <c r="K803" s="290" t="s">
        <v>438</v>
      </c>
      <c r="L803" s="324">
        <v>45.73</v>
      </c>
      <c r="M803" s="325" t="s">
        <v>3791</v>
      </c>
      <c r="N803" s="325" t="s">
        <v>3792</v>
      </c>
      <c r="O803" s="287"/>
      <c r="P803" s="287"/>
    </row>
    <row r="804" spans="1:16" ht="15">
      <c r="A804" s="247" t="s">
        <v>7511</v>
      </c>
      <c r="B804" s="247" t="s">
        <v>7512</v>
      </c>
      <c r="C804" s="287" t="s">
        <v>3170</v>
      </c>
      <c r="D804" s="305">
        <v>8</v>
      </c>
      <c r="E804" s="287" t="s">
        <v>377</v>
      </c>
      <c r="F804" s="289">
        <v>43677</v>
      </c>
      <c r="G804" s="290" t="s">
        <v>485</v>
      </c>
      <c r="H804" s="290" t="s">
        <v>2717</v>
      </c>
      <c r="I804" s="291">
        <v>7.8292325900000002</v>
      </c>
      <c r="J804" s="291">
        <v>5</v>
      </c>
      <c r="K804" s="290" t="s">
        <v>438</v>
      </c>
      <c r="L804" s="324">
        <v>29.01</v>
      </c>
      <c r="M804" s="325" t="s">
        <v>2718</v>
      </c>
      <c r="N804" s="325" t="s">
        <v>2719</v>
      </c>
      <c r="O804" s="287"/>
      <c r="P804" s="287"/>
    </row>
    <row r="805" spans="1:16" ht="15">
      <c r="A805" s="247" t="s">
        <v>7513</v>
      </c>
      <c r="B805" s="247" t="s">
        <v>7514</v>
      </c>
      <c r="C805" s="287" t="s">
        <v>3172</v>
      </c>
      <c r="D805" s="305">
        <v>9</v>
      </c>
      <c r="E805" s="287" t="s">
        <v>377</v>
      </c>
      <c r="F805" s="289">
        <v>43677</v>
      </c>
      <c r="G805" s="290" t="s">
        <v>485</v>
      </c>
      <c r="H805" s="290" t="s">
        <v>3020</v>
      </c>
      <c r="I805" s="291">
        <v>17.458407059999999</v>
      </c>
      <c r="J805" s="291">
        <v>2</v>
      </c>
      <c r="K805" s="290" t="s">
        <v>438</v>
      </c>
      <c r="L805" s="324">
        <v>123.11</v>
      </c>
      <c r="M805" s="325" t="s">
        <v>3021</v>
      </c>
      <c r="N805" s="325" t="s">
        <v>3022</v>
      </c>
      <c r="O805" s="287"/>
      <c r="P805" s="287"/>
    </row>
    <row r="806" spans="1:16" ht="15">
      <c r="A806" s="247" t="s">
        <v>176</v>
      </c>
      <c r="B806" s="247" t="s">
        <v>3175</v>
      </c>
      <c r="C806" s="287" t="s">
        <v>3174</v>
      </c>
      <c r="D806" s="305">
        <v>10</v>
      </c>
      <c r="E806" s="287" t="s">
        <v>377</v>
      </c>
      <c r="F806" s="289">
        <v>43677</v>
      </c>
      <c r="G806" s="290" t="s">
        <v>485</v>
      </c>
      <c r="H806" s="290" t="s">
        <v>1600</v>
      </c>
      <c r="I806" s="291">
        <v>8.4253969400000006</v>
      </c>
      <c r="J806" s="291">
        <v>1</v>
      </c>
      <c r="K806" s="290" t="s">
        <v>438</v>
      </c>
      <c r="L806" s="324">
        <v>162.6</v>
      </c>
      <c r="M806" s="325" t="s">
        <v>1601</v>
      </c>
      <c r="N806" s="325" t="s">
        <v>1602</v>
      </c>
      <c r="O806" s="287"/>
      <c r="P806" s="287"/>
    </row>
    <row r="807" spans="1:16" ht="15">
      <c r="A807" s="247" t="s">
        <v>176</v>
      </c>
      <c r="B807" s="247" t="s">
        <v>3177</v>
      </c>
      <c r="C807" s="287" t="s">
        <v>3176</v>
      </c>
      <c r="D807" s="305">
        <v>11</v>
      </c>
      <c r="E807" s="287" t="s">
        <v>377</v>
      </c>
      <c r="F807" s="289">
        <v>43677</v>
      </c>
      <c r="G807" s="290" t="s">
        <v>485</v>
      </c>
      <c r="H807" s="290" t="s">
        <v>3179</v>
      </c>
      <c r="I807" s="291">
        <v>8.1067423099999996</v>
      </c>
      <c r="J807" s="291">
        <v>7</v>
      </c>
      <c r="K807" s="290" t="s">
        <v>438</v>
      </c>
      <c r="L807" s="324">
        <v>71.739999999999995</v>
      </c>
      <c r="M807" s="325" t="s">
        <v>3180</v>
      </c>
      <c r="N807" s="325" t="s">
        <v>3181</v>
      </c>
      <c r="O807" s="287"/>
      <c r="P807" s="287"/>
    </row>
    <row r="808" spans="1:16" ht="15">
      <c r="A808" s="247" t="s">
        <v>176</v>
      </c>
      <c r="B808" s="247" t="s">
        <v>3182</v>
      </c>
      <c r="C808" s="287" t="s">
        <v>3178</v>
      </c>
      <c r="D808" s="305">
        <v>12</v>
      </c>
      <c r="E808" s="287" t="s">
        <v>377</v>
      </c>
      <c r="F808" s="289">
        <v>43677</v>
      </c>
      <c r="G808" s="290" t="s">
        <v>485</v>
      </c>
      <c r="H808" s="290" t="s">
        <v>3184</v>
      </c>
      <c r="I808" s="291">
        <v>9.7208237999999998</v>
      </c>
      <c r="J808" s="291">
        <v>15</v>
      </c>
      <c r="K808" s="290" t="s">
        <v>438</v>
      </c>
      <c r="L808" s="324">
        <v>84.96</v>
      </c>
      <c r="M808" s="325" t="s">
        <v>3185</v>
      </c>
      <c r="N808" s="325" t="s">
        <v>3186</v>
      </c>
      <c r="O808" s="287"/>
      <c r="P808" s="287"/>
    </row>
    <row r="809" spans="1:16" ht="15">
      <c r="A809" s="247" t="s">
        <v>176</v>
      </c>
      <c r="B809" s="247" t="s">
        <v>3187</v>
      </c>
      <c r="C809" s="287" t="s">
        <v>3183</v>
      </c>
      <c r="D809" s="305">
        <v>13</v>
      </c>
      <c r="E809" s="287" t="s">
        <v>377</v>
      </c>
      <c r="F809" s="289">
        <v>43677</v>
      </c>
      <c r="G809" s="290" t="s">
        <v>485</v>
      </c>
      <c r="H809" s="290" t="s">
        <v>869</v>
      </c>
      <c r="I809" s="291">
        <v>15.924569119999999</v>
      </c>
      <c r="J809" s="291">
        <v>39</v>
      </c>
      <c r="K809" s="290" t="s">
        <v>438</v>
      </c>
      <c r="L809" s="324">
        <v>114.36</v>
      </c>
      <c r="M809" s="325" t="s">
        <v>870</v>
      </c>
      <c r="N809" s="325" t="s">
        <v>871</v>
      </c>
      <c r="O809" s="287"/>
      <c r="P809" s="287"/>
    </row>
    <row r="810" spans="1:16" ht="15">
      <c r="A810" s="247" t="s">
        <v>176</v>
      </c>
      <c r="B810" s="247" t="s">
        <v>3189</v>
      </c>
      <c r="C810" s="287" t="s">
        <v>3188</v>
      </c>
      <c r="D810" s="305">
        <v>14</v>
      </c>
      <c r="E810" s="287" t="s">
        <v>377</v>
      </c>
      <c r="F810" s="289">
        <v>43677</v>
      </c>
      <c r="G810" s="290" t="s">
        <v>485</v>
      </c>
      <c r="H810" s="290" t="s">
        <v>874</v>
      </c>
      <c r="I810" s="291">
        <v>25214.285714289999</v>
      </c>
      <c r="J810" s="291">
        <v>3</v>
      </c>
      <c r="K810" s="290" t="s">
        <v>438</v>
      </c>
      <c r="L810" s="324">
        <v>28.24</v>
      </c>
      <c r="M810" s="325" t="s">
        <v>875</v>
      </c>
      <c r="N810" s="325" t="s">
        <v>876</v>
      </c>
      <c r="O810" s="287"/>
      <c r="P810" s="287"/>
    </row>
    <row r="811" spans="1:16" ht="15">
      <c r="A811" s="247" t="s">
        <v>176</v>
      </c>
      <c r="B811" s="247" t="s">
        <v>3191</v>
      </c>
      <c r="C811" s="287" t="s">
        <v>3190</v>
      </c>
      <c r="D811" s="305">
        <v>15</v>
      </c>
      <c r="E811" s="287" t="s">
        <v>377</v>
      </c>
      <c r="F811" s="289">
        <v>43677</v>
      </c>
      <c r="G811" s="290" t="s">
        <v>485</v>
      </c>
      <c r="H811" s="290" t="s">
        <v>2734</v>
      </c>
      <c r="I811" s="291">
        <v>11.077808599999999</v>
      </c>
      <c r="J811" s="291">
        <v>3</v>
      </c>
      <c r="K811" s="290" t="s">
        <v>438</v>
      </c>
      <c r="L811" s="324">
        <v>74.290000000000006</v>
      </c>
      <c r="M811" s="325" t="s">
        <v>2735</v>
      </c>
      <c r="N811" s="325" t="s">
        <v>2736</v>
      </c>
      <c r="O811" s="287"/>
      <c r="P811" s="287"/>
    </row>
    <row r="812" spans="1:16" ht="15">
      <c r="A812" s="247" t="s">
        <v>7515</v>
      </c>
      <c r="B812" s="247" t="s">
        <v>7516</v>
      </c>
      <c r="C812" s="287" t="s">
        <v>3192</v>
      </c>
      <c r="D812" s="305">
        <v>16</v>
      </c>
      <c r="E812" s="287" t="s">
        <v>377</v>
      </c>
      <c r="F812" s="289">
        <v>43677</v>
      </c>
      <c r="G812" s="290" t="s">
        <v>485</v>
      </c>
      <c r="H812" s="290" t="s">
        <v>3320</v>
      </c>
      <c r="I812" s="291">
        <v>9.7781072099999999</v>
      </c>
      <c r="J812" s="291">
        <v>1</v>
      </c>
      <c r="K812" s="290" t="s">
        <v>438</v>
      </c>
      <c r="L812" s="324">
        <v>48.44</v>
      </c>
      <c r="M812" s="325" t="s">
        <v>3321</v>
      </c>
      <c r="N812" s="325" t="s">
        <v>3322</v>
      </c>
      <c r="O812" s="287"/>
      <c r="P812" s="287"/>
    </row>
    <row r="813" spans="1:16" ht="15">
      <c r="A813" s="247" t="s">
        <v>176</v>
      </c>
      <c r="B813" s="247" t="s">
        <v>3199</v>
      </c>
      <c r="C813" s="287" t="s">
        <v>3195</v>
      </c>
      <c r="D813" s="305">
        <v>17</v>
      </c>
      <c r="E813" s="287" t="s">
        <v>377</v>
      </c>
      <c r="F813" s="289">
        <v>43677</v>
      </c>
      <c r="G813" s="290" t="s">
        <v>485</v>
      </c>
      <c r="H813" s="290" t="s">
        <v>1107</v>
      </c>
      <c r="I813" s="291">
        <v>9.2784433800000006</v>
      </c>
      <c r="J813" s="291">
        <v>15</v>
      </c>
      <c r="K813" s="290" t="s">
        <v>438</v>
      </c>
      <c r="L813" s="324">
        <v>302.22000000000003</v>
      </c>
      <c r="M813" s="325" t="s">
        <v>1108</v>
      </c>
      <c r="N813" s="325" t="s">
        <v>1109</v>
      </c>
      <c r="O813" s="287"/>
      <c r="P813" s="287"/>
    </row>
    <row r="814" spans="1:16" ht="15">
      <c r="A814" s="247" t="s">
        <v>176</v>
      </c>
      <c r="B814" s="247" t="s">
        <v>3201</v>
      </c>
      <c r="C814" s="287" t="s">
        <v>3198</v>
      </c>
      <c r="D814" s="305">
        <v>18</v>
      </c>
      <c r="E814" s="287" t="s">
        <v>377</v>
      </c>
      <c r="F814" s="289">
        <v>43677</v>
      </c>
      <c r="G814" s="290" t="s">
        <v>485</v>
      </c>
      <c r="H814" s="290" t="s">
        <v>1112</v>
      </c>
      <c r="I814" s="291">
        <v>8.8742718800000002</v>
      </c>
      <c r="J814" s="291">
        <v>1</v>
      </c>
      <c r="K814" s="290" t="s">
        <v>438</v>
      </c>
      <c r="L814" s="324">
        <v>112.39</v>
      </c>
      <c r="M814" s="325" t="s">
        <v>1113</v>
      </c>
      <c r="N814" s="325" t="s">
        <v>1114</v>
      </c>
      <c r="O814" s="287"/>
      <c r="P814" s="287"/>
    </row>
    <row r="815" spans="1:16" ht="15">
      <c r="A815" s="247" t="s">
        <v>7517</v>
      </c>
      <c r="B815" s="247" t="s">
        <v>7518</v>
      </c>
      <c r="C815" s="287" t="s">
        <v>3200</v>
      </c>
      <c r="D815" s="305">
        <v>19</v>
      </c>
      <c r="E815" s="287" t="s">
        <v>377</v>
      </c>
      <c r="F815" s="289">
        <v>43677</v>
      </c>
      <c r="G815" s="290" t="s">
        <v>485</v>
      </c>
      <c r="H815" s="290" t="s">
        <v>1117</v>
      </c>
      <c r="I815" s="291">
        <v>8.0411260299999991</v>
      </c>
      <c r="J815" s="291">
        <v>35</v>
      </c>
      <c r="K815" s="290" t="s">
        <v>438</v>
      </c>
      <c r="L815" s="324">
        <v>132.01</v>
      </c>
      <c r="M815" s="325" t="s">
        <v>1118</v>
      </c>
      <c r="N815" s="325" t="s">
        <v>1119</v>
      </c>
      <c r="O815" s="287"/>
      <c r="P815" s="287"/>
    </row>
    <row r="816" spans="1:16" ht="15">
      <c r="A816" s="247" t="s">
        <v>7519</v>
      </c>
      <c r="B816" s="247" t="s">
        <v>7520</v>
      </c>
      <c r="C816" s="287" t="s">
        <v>3202</v>
      </c>
      <c r="D816" s="305">
        <v>20</v>
      </c>
      <c r="E816" s="287" t="s">
        <v>377</v>
      </c>
      <c r="F816" s="289">
        <v>43677</v>
      </c>
      <c r="G816" s="290" t="s">
        <v>485</v>
      </c>
      <c r="H816" s="290" t="s">
        <v>7521</v>
      </c>
      <c r="I816" s="291">
        <v>8.7031022700000005</v>
      </c>
      <c r="J816" s="291">
        <v>1</v>
      </c>
      <c r="K816" s="290" t="s">
        <v>438</v>
      </c>
      <c r="L816" s="324">
        <v>65.52</v>
      </c>
      <c r="M816" s="325" t="s">
        <v>7522</v>
      </c>
      <c r="N816" s="325" t="s">
        <v>7523</v>
      </c>
      <c r="O816" s="287"/>
      <c r="P816" s="287"/>
    </row>
    <row r="817" spans="1:16" ht="15">
      <c r="A817" s="247" t="s">
        <v>176</v>
      </c>
      <c r="B817" s="247" t="s">
        <v>3206</v>
      </c>
      <c r="C817" s="287" t="s">
        <v>3205</v>
      </c>
      <c r="D817" s="305">
        <v>21</v>
      </c>
      <c r="E817" s="287" t="s">
        <v>377</v>
      </c>
      <c r="F817" s="289">
        <v>43677</v>
      </c>
      <c r="G817" s="290" t="s">
        <v>485</v>
      </c>
      <c r="H817" s="290" t="s">
        <v>3066</v>
      </c>
      <c r="I817" s="291">
        <v>19.208844809999999</v>
      </c>
      <c r="J817" s="291">
        <v>1</v>
      </c>
      <c r="K817" s="290" t="s">
        <v>438</v>
      </c>
      <c r="L817" s="324">
        <v>220.13</v>
      </c>
      <c r="M817" s="325" t="s">
        <v>3067</v>
      </c>
      <c r="N817" s="325" t="s">
        <v>3068</v>
      </c>
      <c r="O817" s="287"/>
      <c r="P817" s="287"/>
    </row>
    <row r="818" spans="1:16" ht="15">
      <c r="A818" s="247" t="s">
        <v>7524</v>
      </c>
      <c r="B818" s="247" t="s">
        <v>7525</v>
      </c>
      <c r="C818" s="287" t="s">
        <v>3207</v>
      </c>
      <c r="D818" s="305">
        <v>22</v>
      </c>
      <c r="E818" s="287" t="s">
        <v>377</v>
      </c>
      <c r="F818" s="289">
        <v>43677</v>
      </c>
      <c r="G818" s="290" t="s">
        <v>485</v>
      </c>
      <c r="H818" s="290" t="s">
        <v>918</v>
      </c>
      <c r="I818" s="291">
        <v>10.91248747</v>
      </c>
      <c r="J818" s="291">
        <v>3</v>
      </c>
      <c r="K818" s="290" t="s">
        <v>438</v>
      </c>
      <c r="L818" s="324">
        <v>14.37</v>
      </c>
      <c r="M818" s="325" t="s">
        <v>919</v>
      </c>
      <c r="N818" s="325" t="s">
        <v>920</v>
      </c>
      <c r="O818" s="287"/>
      <c r="P818" s="287"/>
    </row>
    <row r="819" spans="1:16" ht="15">
      <c r="A819" s="247" t="s">
        <v>176</v>
      </c>
      <c r="B819" s="247" t="s">
        <v>3220</v>
      </c>
      <c r="C819" s="287" t="s">
        <v>3210</v>
      </c>
      <c r="D819" s="305">
        <v>23</v>
      </c>
      <c r="E819" s="287" t="s">
        <v>377</v>
      </c>
      <c r="F819" s="289">
        <v>43677</v>
      </c>
      <c r="G819" s="290" t="s">
        <v>485</v>
      </c>
      <c r="H819" s="290" t="s">
        <v>928</v>
      </c>
      <c r="I819" s="291">
        <v>9.0889260899999993</v>
      </c>
      <c r="J819" s="291">
        <v>6</v>
      </c>
      <c r="K819" s="290" t="s">
        <v>438</v>
      </c>
      <c r="L819" s="324">
        <v>159.16999999999999</v>
      </c>
      <c r="M819" s="325" t="s">
        <v>929</v>
      </c>
      <c r="N819" s="325" t="s">
        <v>930</v>
      </c>
      <c r="O819" s="287"/>
      <c r="P819" s="287"/>
    </row>
    <row r="820" spans="1:16" ht="15">
      <c r="A820" s="247" t="s">
        <v>7526</v>
      </c>
      <c r="B820" s="247" t="s">
        <v>7527</v>
      </c>
      <c r="C820" s="287" t="s">
        <v>3213</v>
      </c>
      <c r="D820" s="305">
        <v>24</v>
      </c>
      <c r="E820" s="287" t="s">
        <v>377</v>
      </c>
      <c r="F820" s="289">
        <v>43677</v>
      </c>
      <c r="G820" s="290" t="s">
        <v>485</v>
      </c>
      <c r="H820" s="290" t="s">
        <v>5430</v>
      </c>
      <c r="I820" s="291">
        <v>9.1109215199999998</v>
      </c>
      <c r="J820" s="291">
        <v>1</v>
      </c>
      <c r="K820" s="290" t="s">
        <v>438</v>
      </c>
      <c r="L820" s="324">
        <v>29.41</v>
      </c>
      <c r="M820" s="325" t="s">
        <v>5431</v>
      </c>
      <c r="N820" s="325" t="s">
        <v>5432</v>
      </c>
      <c r="O820" s="287"/>
      <c r="P820" s="287"/>
    </row>
    <row r="821" spans="1:16" ht="15">
      <c r="A821" s="247" t="s">
        <v>7528</v>
      </c>
      <c r="B821" s="247" t="s">
        <v>7529</v>
      </c>
      <c r="C821" s="287" t="s">
        <v>3216</v>
      </c>
      <c r="D821" s="305">
        <v>25</v>
      </c>
      <c r="E821" s="287" t="s">
        <v>377</v>
      </c>
      <c r="F821" s="289">
        <v>43677</v>
      </c>
      <c r="G821" s="290" t="s">
        <v>485</v>
      </c>
      <c r="H821" s="290" t="s">
        <v>7343</v>
      </c>
      <c r="I821" s="291">
        <v>9.08906174</v>
      </c>
      <c r="J821" s="291">
        <v>1</v>
      </c>
      <c r="K821" s="290" t="s">
        <v>438</v>
      </c>
      <c r="L821" s="324">
        <v>208.61</v>
      </c>
      <c r="M821" s="325" t="s">
        <v>7344</v>
      </c>
      <c r="N821" s="325" t="s">
        <v>7345</v>
      </c>
      <c r="O821" s="287"/>
      <c r="P821" s="287"/>
    </row>
    <row r="822" spans="1:16" ht="15">
      <c r="A822" s="247" t="s">
        <v>176</v>
      </c>
      <c r="B822" s="247" t="s">
        <v>3228</v>
      </c>
      <c r="C822" s="287" t="s">
        <v>3221</v>
      </c>
      <c r="D822" s="305">
        <v>26</v>
      </c>
      <c r="E822" s="287" t="s">
        <v>377</v>
      </c>
      <c r="F822" s="289">
        <v>43677</v>
      </c>
      <c r="G822" s="290" t="s">
        <v>485</v>
      </c>
      <c r="H822" s="290" t="s">
        <v>3087</v>
      </c>
      <c r="I822" s="291">
        <v>9.0543519099999994</v>
      </c>
      <c r="J822" s="291">
        <v>1</v>
      </c>
      <c r="K822" s="290" t="s">
        <v>438</v>
      </c>
      <c r="L822" s="324">
        <v>164.25</v>
      </c>
      <c r="M822" s="325" t="s">
        <v>3088</v>
      </c>
      <c r="N822" s="325" t="s">
        <v>3089</v>
      </c>
      <c r="O822" s="287"/>
      <c r="P822" s="287"/>
    </row>
    <row r="823" spans="1:16" ht="15">
      <c r="A823" s="247" t="s">
        <v>176</v>
      </c>
      <c r="B823" s="247" t="s">
        <v>3230</v>
      </c>
      <c r="C823" s="287" t="s">
        <v>3224</v>
      </c>
      <c r="D823" s="305">
        <v>27</v>
      </c>
      <c r="E823" s="287" t="s">
        <v>377</v>
      </c>
      <c r="F823" s="289">
        <v>43677</v>
      </c>
      <c r="G823" s="290" t="s">
        <v>485</v>
      </c>
      <c r="H823" s="290" t="s">
        <v>644</v>
      </c>
      <c r="I823" s="291">
        <v>10.80246247</v>
      </c>
      <c r="J823" s="291">
        <v>2</v>
      </c>
      <c r="K823" s="290" t="s">
        <v>438</v>
      </c>
      <c r="L823" s="324">
        <v>30.02</v>
      </c>
      <c r="M823" s="325" t="s">
        <v>645</v>
      </c>
      <c r="N823" s="325" t="s">
        <v>646</v>
      </c>
      <c r="O823" s="287"/>
      <c r="P823" s="287"/>
    </row>
    <row r="824" spans="1:16" ht="15">
      <c r="A824" s="247" t="s">
        <v>176</v>
      </c>
      <c r="B824" s="247" t="s">
        <v>3232</v>
      </c>
      <c r="C824" s="287" t="s">
        <v>3229</v>
      </c>
      <c r="D824" s="305">
        <v>28</v>
      </c>
      <c r="E824" s="287" t="s">
        <v>377</v>
      </c>
      <c r="F824" s="289">
        <v>43677</v>
      </c>
      <c r="G824" s="290" t="s">
        <v>485</v>
      </c>
      <c r="H824" s="290" t="s">
        <v>1150</v>
      </c>
      <c r="I824" s="291">
        <v>24.724699260000001</v>
      </c>
      <c r="J824" s="291">
        <v>28</v>
      </c>
      <c r="K824" s="290" t="s">
        <v>438</v>
      </c>
      <c r="L824" s="324">
        <v>33.049999999999997</v>
      </c>
      <c r="M824" s="325" t="s">
        <v>1151</v>
      </c>
      <c r="N824" s="325" t="s">
        <v>1152</v>
      </c>
      <c r="O824" s="287"/>
      <c r="P824" s="287"/>
    </row>
    <row r="825" spans="1:16" ht="15">
      <c r="A825" s="247" t="s">
        <v>176</v>
      </c>
      <c r="B825" s="247" t="s">
        <v>3237</v>
      </c>
      <c r="C825" s="287" t="s">
        <v>3231</v>
      </c>
      <c r="D825" s="305">
        <v>29</v>
      </c>
      <c r="E825" s="287" t="s">
        <v>377</v>
      </c>
      <c r="F825" s="289">
        <v>43677</v>
      </c>
      <c r="G825" s="290" t="s">
        <v>485</v>
      </c>
      <c r="H825" s="290" t="s">
        <v>976</v>
      </c>
      <c r="I825" s="291">
        <v>20.136281050000001</v>
      </c>
      <c r="J825" s="291">
        <v>1</v>
      </c>
      <c r="K825" s="290" t="s">
        <v>438</v>
      </c>
      <c r="L825" s="324">
        <v>29.69</v>
      </c>
      <c r="M825" s="325" t="s">
        <v>977</v>
      </c>
      <c r="N825" s="325" t="s">
        <v>978</v>
      </c>
      <c r="O825" s="287"/>
      <c r="P825" s="287"/>
    </row>
    <row r="826" spans="1:16" ht="15">
      <c r="A826" s="247" t="s">
        <v>176</v>
      </c>
      <c r="B826" s="247" t="s">
        <v>3239</v>
      </c>
      <c r="C826" s="287" t="s">
        <v>3233</v>
      </c>
      <c r="D826" s="305">
        <v>30</v>
      </c>
      <c r="E826" s="287" t="s">
        <v>377</v>
      </c>
      <c r="F826" s="289">
        <v>43677</v>
      </c>
      <c r="G826" s="290" t="s">
        <v>485</v>
      </c>
      <c r="H826" s="290" t="s">
        <v>1818</v>
      </c>
      <c r="I826" s="291">
        <v>11.6259028</v>
      </c>
      <c r="J826" s="291">
        <v>1</v>
      </c>
      <c r="K826" s="290" t="s">
        <v>438</v>
      </c>
      <c r="L826" s="324">
        <v>118.04</v>
      </c>
      <c r="M826" s="325" t="s">
        <v>1819</v>
      </c>
      <c r="N826" s="325" t="s">
        <v>1820</v>
      </c>
      <c r="O826" s="287"/>
      <c r="P826" s="287"/>
    </row>
    <row r="827" spans="1:16" ht="15">
      <c r="A827" s="247" t="s">
        <v>176</v>
      </c>
      <c r="B827" s="247" t="s">
        <v>3241</v>
      </c>
      <c r="C827" s="287" t="s">
        <v>3236</v>
      </c>
      <c r="D827" s="305">
        <v>31</v>
      </c>
      <c r="E827" s="287" t="s">
        <v>377</v>
      </c>
      <c r="F827" s="289">
        <v>43677</v>
      </c>
      <c r="G827" s="290" t="s">
        <v>485</v>
      </c>
      <c r="H827" s="290" t="s">
        <v>3243</v>
      </c>
      <c r="I827" s="291">
        <v>8.7241745700000006</v>
      </c>
      <c r="J827" s="291">
        <v>1</v>
      </c>
      <c r="K827" s="290" t="s">
        <v>438</v>
      </c>
      <c r="L827" s="324">
        <v>57.15</v>
      </c>
      <c r="M827" s="325" t="s">
        <v>3244</v>
      </c>
      <c r="N827" s="325" t="s">
        <v>3245</v>
      </c>
      <c r="O827" s="287"/>
      <c r="P827" s="287"/>
    </row>
    <row r="828" spans="1:16" ht="15">
      <c r="A828" s="247" t="s">
        <v>7530</v>
      </c>
      <c r="B828" s="247" t="s">
        <v>7531</v>
      </c>
      <c r="C828" s="287" t="s">
        <v>3238</v>
      </c>
      <c r="D828" s="305">
        <v>32</v>
      </c>
      <c r="E828" s="287" t="s">
        <v>377</v>
      </c>
      <c r="F828" s="289">
        <v>43677</v>
      </c>
      <c r="G828" s="290" t="s">
        <v>485</v>
      </c>
      <c r="H828" s="290" t="s">
        <v>1450</v>
      </c>
      <c r="I828" s="291">
        <v>36.605027309999997</v>
      </c>
      <c r="J828" s="291">
        <v>2</v>
      </c>
      <c r="K828" s="290" t="s">
        <v>438</v>
      </c>
      <c r="L828" s="324">
        <v>73.290000000000006</v>
      </c>
      <c r="M828" s="325" t="s">
        <v>1451</v>
      </c>
      <c r="N828" s="325" t="s">
        <v>1452</v>
      </c>
      <c r="O828" s="287"/>
      <c r="P828" s="287"/>
    </row>
    <row r="829" spans="1:16" ht="15">
      <c r="A829" s="247" t="s">
        <v>176</v>
      </c>
      <c r="B829" s="247" t="s">
        <v>3252</v>
      </c>
      <c r="C829" s="287" t="s">
        <v>3240</v>
      </c>
      <c r="D829" s="305">
        <v>33</v>
      </c>
      <c r="E829" s="287" t="s">
        <v>377</v>
      </c>
      <c r="F829" s="289">
        <v>43677</v>
      </c>
      <c r="G829" s="290" t="s">
        <v>485</v>
      </c>
      <c r="H829" s="290" t="s">
        <v>1180</v>
      </c>
      <c r="I829" s="291">
        <v>13.20142463</v>
      </c>
      <c r="J829" s="291">
        <v>15</v>
      </c>
      <c r="K829" s="290" t="s">
        <v>438</v>
      </c>
      <c r="L829" s="324">
        <v>69.209999999999994</v>
      </c>
      <c r="M829" s="325" t="s">
        <v>1181</v>
      </c>
      <c r="N829" s="325" t="s">
        <v>1182</v>
      </c>
      <c r="O829" s="287"/>
      <c r="P829" s="287"/>
    </row>
    <row r="830" spans="1:16" ht="15">
      <c r="A830" s="247" t="s">
        <v>176</v>
      </c>
      <c r="B830" s="247" t="s">
        <v>3254</v>
      </c>
      <c r="C830" s="287" t="s">
        <v>3242</v>
      </c>
      <c r="D830" s="305">
        <v>34</v>
      </c>
      <c r="E830" s="287" t="s">
        <v>377</v>
      </c>
      <c r="F830" s="289">
        <v>43677</v>
      </c>
      <c r="G830" s="290" t="s">
        <v>485</v>
      </c>
      <c r="H830" s="290" t="s">
        <v>1185</v>
      </c>
      <c r="I830" s="291">
        <v>10.565014440000001</v>
      </c>
      <c r="J830" s="291">
        <v>6</v>
      </c>
      <c r="K830" s="290" t="s">
        <v>438</v>
      </c>
      <c r="L830" s="324">
        <v>66.7</v>
      </c>
      <c r="M830" s="325" t="s">
        <v>1186</v>
      </c>
      <c r="N830" s="325" t="s">
        <v>1187</v>
      </c>
      <c r="O830" s="287"/>
      <c r="P830" s="287"/>
    </row>
    <row r="831" spans="1:16" ht="15">
      <c r="A831" s="247" t="s">
        <v>176</v>
      </c>
      <c r="B831" s="247" t="s">
        <v>3256</v>
      </c>
      <c r="C831" s="287" t="s">
        <v>3248</v>
      </c>
      <c r="D831" s="305">
        <v>35</v>
      </c>
      <c r="E831" s="287" t="s">
        <v>377</v>
      </c>
      <c r="F831" s="289">
        <v>43677</v>
      </c>
      <c r="G831" s="290" t="s">
        <v>485</v>
      </c>
      <c r="H831" s="290" t="s">
        <v>1197</v>
      </c>
      <c r="I831" s="291">
        <v>14.46705978</v>
      </c>
      <c r="J831" s="291">
        <v>18</v>
      </c>
      <c r="K831" s="290" t="s">
        <v>438</v>
      </c>
      <c r="L831" s="324">
        <v>81.08</v>
      </c>
      <c r="M831" s="325" t="s">
        <v>1198</v>
      </c>
      <c r="N831" s="325" t="s">
        <v>1199</v>
      </c>
      <c r="O831" s="287"/>
      <c r="P831" s="287"/>
    </row>
    <row r="832" spans="1:16" ht="15">
      <c r="A832" s="247" t="s">
        <v>176</v>
      </c>
      <c r="B832" s="247" t="s">
        <v>3258</v>
      </c>
      <c r="C832" s="287" t="s">
        <v>3253</v>
      </c>
      <c r="D832" s="305">
        <v>36</v>
      </c>
      <c r="E832" s="287" t="s">
        <v>377</v>
      </c>
      <c r="F832" s="289">
        <v>43677</v>
      </c>
      <c r="G832" s="290" t="s">
        <v>485</v>
      </c>
      <c r="H832" s="290" t="s">
        <v>719</v>
      </c>
      <c r="I832" s="291">
        <v>15.88384288</v>
      </c>
      <c r="J832" s="291">
        <v>1</v>
      </c>
      <c r="K832" s="290" t="s">
        <v>438</v>
      </c>
      <c r="L832" s="324">
        <v>43.22</v>
      </c>
      <c r="M832" s="325" t="s">
        <v>720</v>
      </c>
      <c r="N832" s="325" t="s">
        <v>721</v>
      </c>
      <c r="O832" s="287"/>
      <c r="P832" s="287"/>
    </row>
    <row r="833" spans="1:16" ht="15">
      <c r="A833" s="247" t="s">
        <v>7532</v>
      </c>
      <c r="B833" s="247" t="s">
        <v>7533</v>
      </c>
      <c r="C833" s="287" t="s">
        <v>3255</v>
      </c>
      <c r="D833" s="305">
        <v>37</v>
      </c>
      <c r="E833" s="287" t="s">
        <v>377</v>
      </c>
      <c r="F833" s="289">
        <v>43677</v>
      </c>
      <c r="G833" s="290" t="s">
        <v>485</v>
      </c>
      <c r="H833" s="290" t="s">
        <v>3125</v>
      </c>
      <c r="I833" s="291">
        <v>10.351035810000001</v>
      </c>
      <c r="J833" s="291">
        <v>2</v>
      </c>
      <c r="K833" s="290" t="s">
        <v>438</v>
      </c>
      <c r="L833" s="324">
        <v>85.28</v>
      </c>
      <c r="M833" s="325" t="s">
        <v>3126</v>
      </c>
      <c r="N833" s="325" t="s">
        <v>3127</v>
      </c>
      <c r="O833" s="287"/>
      <c r="P833" s="287"/>
    </row>
    <row r="834" spans="1:16" ht="15">
      <c r="A834" s="247" t="s">
        <v>176</v>
      </c>
      <c r="B834" s="247" t="s">
        <v>3260</v>
      </c>
      <c r="C834" s="287" t="s">
        <v>3257</v>
      </c>
      <c r="D834" s="305">
        <v>38</v>
      </c>
      <c r="E834" s="287" t="s">
        <v>377</v>
      </c>
      <c r="F834" s="289">
        <v>43677</v>
      </c>
      <c r="G834" s="290" t="s">
        <v>485</v>
      </c>
      <c r="H834" s="290" t="s">
        <v>733</v>
      </c>
      <c r="I834" s="291">
        <v>26.326243829999999</v>
      </c>
      <c r="J834" s="291">
        <v>1</v>
      </c>
      <c r="K834" s="290" t="s">
        <v>438</v>
      </c>
      <c r="L834" s="324">
        <v>66.599999999999994</v>
      </c>
      <c r="M834" s="325" t="s">
        <v>734</v>
      </c>
      <c r="N834" s="325" t="s">
        <v>735</v>
      </c>
      <c r="O834" s="287"/>
      <c r="P834" s="287"/>
    </row>
    <row r="835" spans="1:16" ht="15">
      <c r="A835" s="247" t="s">
        <v>176</v>
      </c>
      <c r="B835" s="247" t="s">
        <v>3262</v>
      </c>
      <c r="C835" s="287" t="s">
        <v>3259</v>
      </c>
      <c r="D835" s="305">
        <v>39</v>
      </c>
      <c r="E835" s="287" t="s">
        <v>377</v>
      </c>
      <c r="F835" s="289">
        <v>43677</v>
      </c>
      <c r="G835" s="290" t="s">
        <v>485</v>
      </c>
      <c r="H835" s="290" t="s">
        <v>996</v>
      </c>
      <c r="I835" s="291">
        <v>102.66666667</v>
      </c>
      <c r="J835" s="291">
        <v>3</v>
      </c>
      <c r="K835" s="290" t="s">
        <v>438</v>
      </c>
      <c r="L835" s="324">
        <v>21.56</v>
      </c>
      <c r="M835" s="325" t="s">
        <v>997</v>
      </c>
      <c r="N835" s="325" t="s">
        <v>998</v>
      </c>
      <c r="O835" s="287"/>
      <c r="P835" s="287"/>
    </row>
    <row r="836" spans="1:16" ht="15">
      <c r="A836" s="247" t="s">
        <v>176</v>
      </c>
      <c r="B836" s="247" t="s">
        <v>3264</v>
      </c>
      <c r="C836" s="287" t="s">
        <v>3261</v>
      </c>
      <c r="D836" s="305">
        <v>40</v>
      </c>
      <c r="E836" s="287" t="s">
        <v>377</v>
      </c>
      <c r="F836" s="289">
        <v>43677</v>
      </c>
      <c r="G836" s="290" t="s">
        <v>485</v>
      </c>
      <c r="H836" s="290" t="s">
        <v>1204</v>
      </c>
      <c r="I836" s="291">
        <v>24.964255479999998</v>
      </c>
      <c r="J836" s="291">
        <v>30</v>
      </c>
      <c r="K836" s="290" t="s">
        <v>438</v>
      </c>
      <c r="L836" s="324">
        <v>46.06</v>
      </c>
      <c r="M836" s="325" t="s">
        <v>1205</v>
      </c>
      <c r="N836" s="325" t="s">
        <v>1206</v>
      </c>
      <c r="O836" s="287"/>
      <c r="P836" s="287"/>
    </row>
    <row r="837" spans="1:16" ht="15">
      <c r="A837" s="247" t="s">
        <v>176</v>
      </c>
      <c r="B837" s="247" t="s">
        <v>3266</v>
      </c>
      <c r="C837" s="287" t="s">
        <v>3263</v>
      </c>
      <c r="D837" s="305">
        <v>41</v>
      </c>
      <c r="E837" s="287" t="s">
        <v>377</v>
      </c>
      <c r="F837" s="289">
        <v>43677</v>
      </c>
      <c r="G837" s="290" t="s">
        <v>485</v>
      </c>
      <c r="H837" s="290" t="s">
        <v>1006</v>
      </c>
      <c r="I837" s="291">
        <v>7470.7999706199998</v>
      </c>
      <c r="J837" s="291">
        <v>18</v>
      </c>
      <c r="K837" s="290" t="s">
        <v>438</v>
      </c>
      <c r="L837" s="324">
        <v>20.34</v>
      </c>
      <c r="M837" s="325" t="s">
        <v>1007</v>
      </c>
      <c r="N837" s="325" t="s">
        <v>1008</v>
      </c>
      <c r="O837" s="287"/>
      <c r="P837" s="287"/>
    </row>
    <row r="838" spans="1:16" ht="15">
      <c r="A838" s="247" t="s">
        <v>176</v>
      </c>
      <c r="B838" s="247" t="s">
        <v>3268</v>
      </c>
      <c r="C838" s="287" t="s">
        <v>3265</v>
      </c>
      <c r="D838" s="305">
        <v>42</v>
      </c>
      <c r="E838" s="287" t="s">
        <v>377</v>
      </c>
      <c r="F838" s="289">
        <v>43677</v>
      </c>
      <c r="G838" s="290" t="s">
        <v>485</v>
      </c>
      <c r="H838" s="290" t="s">
        <v>1213</v>
      </c>
      <c r="I838" s="291">
        <v>31.273528349999999</v>
      </c>
      <c r="J838" s="291">
        <v>10</v>
      </c>
      <c r="K838" s="290" t="s">
        <v>438</v>
      </c>
      <c r="L838" s="324">
        <v>67.290000000000006</v>
      </c>
      <c r="M838" s="325" t="s">
        <v>1214</v>
      </c>
      <c r="N838" s="325" t="s">
        <v>1215</v>
      </c>
      <c r="O838" s="287"/>
      <c r="P838" s="287"/>
    </row>
    <row r="839" spans="1:16" ht="15">
      <c r="A839" s="247" t="s">
        <v>7534</v>
      </c>
      <c r="B839" s="247" t="s">
        <v>7535</v>
      </c>
      <c r="C839" s="287" t="s">
        <v>3267</v>
      </c>
      <c r="D839" s="305">
        <v>43</v>
      </c>
      <c r="E839" s="287" t="s">
        <v>377</v>
      </c>
      <c r="F839" s="289">
        <v>43677</v>
      </c>
      <c r="G839" s="290" t="s">
        <v>485</v>
      </c>
      <c r="H839" s="290" t="s">
        <v>3576</v>
      </c>
      <c r="I839" s="291">
        <v>9.7032756199999994</v>
      </c>
      <c r="J839" s="291">
        <v>12</v>
      </c>
      <c r="K839" s="290" t="s">
        <v>438</v>
      </c>
      <c r="L839" s="324">
        <v>110.38</v>
      </c>
      <c r="M839" s="325" t="s">
        <v>3577</v>
      </c>
      <c r="N839" s="325" t="s">
        <v>3578</v>
      </c>
      <c r="O839" s="287"/>
      <c r="P839" s="287"/>
    </row>
    <row r="840" spans="1:16" ht="15">
      <c r="A840" s="247" t="s">
        <v>176</v>
      </c>
      <c r="B840" s="247" t="s">
        <v>3270</v>
      </c>
      <c r="C840" s="287" t="s">
        <v>3269</v>
      </c>
      <c r="D840" s="305">
        <v>44</v>
      </c>
      <c r="E840" s="287" t="s">
        <v>377</v>
      </c>
      <c r="F840" s="289">
        <v>43677</v>
      </c>
      <c r="G840" s="290" t="s">
        <v>485</v>
      </c>
      <c r="H840" s="290" t="s">
        <v>1228</v>
      </c>
      <c r="I840" s="291">
        <v>11.7695335</v>
      </c>
      <c r="J840" s="291">
        <v>3</v>
      </c>
      <c r="K840" s="290" t="s">
        <v>438</v>
      </c>
      <c r="L840" s="324">
        <v>83.12</v>
      </c>
      <c r="M840" s="325" t="s">
        <v>1229</v>
      </c>
      <c r="N840" s="325" t="s">
        <v>1230</v>
      </c>
      <c r="O840" s="287"/>
      <c r="P840" s="287"/>
    </row>
    <row r="841" spans="1:16" ht="15">
      <c r="A841" s="247" t="s">
        <v>176</v>
      </c>
      <c r="B841" s="247" t="s">
        <v>3272</v>
      </c>
      <c r="C841" s="287" t="s">
        <v>3271</v>
      </c>
      <c r="D841" s="305">
        <v>45</v>
      </c>
      <c r="E841" s="287" t="s">
        <v>377</v>
      </c>
      <c r="F841" s="289">
        <v>43677</v>
      </c>
      <c r="G841" s="290" t="s">
        <v>485</v>
      </c>
      <c r="H841" s="290" t="s">
        <v>3138</v>
      </c>
      <c r="I841" s="291">
        <v>16.930377450000002</v>
      </c>
      <c r="J841" s="291">
        <v>2</v>
      </c>
      <c r="K841" s="290" t="s">
        <v>438</v>
      </c>
      <c r="L841" s="324">
        <v>21</v>
      </c>
      <c r="M841" s="325" t="s">
        <v>3139</v>
      </c>
      <c r="N841" s="325" t="s">
        <v>3140</v>
      </c>
      <c r="O841" s="287"/>
      <c r="P841" s="287"/>
    </row>
    <row r="842" spans="1:16" ht="15">
      <c r="A842" s="247" t="s">
        <v>176</v>
      </c>
      <c r="B842" s="247" t="s">
        <v>3274</v>
      </c>
      <c r="C842" s="287" t="s">
        <v>3273</v>
      </c>
      <c r="D842" s="305">
        <v>46</v>
      </c>
      <c r="E842" s="287" t="s">
        <v>377</v>
      </c>
      <c r="F842" s="289">
        <v>43677</v>
      </c>
      <c r="G842" s="290" t="s">
        <v>485</v>
      </c>
      <c r="H842" s="290" t="s">
        <v>758</v>
      </c>
      <c r="I842" s="291">
        <v>38.5</v>
      </c>
      <c r="J842" s="291">
        <v>1</v>
      </c>
      <c r="K842" s="290" t="s">
        <v>438</v>
      </c>
      <c r="L842" s="324">
        <v>24.64</v>
      </c>
      <c r="M842" s="325" t="s">
        <v>759</v>
      </c>
      <c r="N842" s="325" t="s">
        <v>760</v>
      </c>
      <c r="O842" s="287"/>
      <c r="P842" s="287"/>
    </row>
    <row r="843" spans="1:16" ht="15">
      <c r="A843" s="247" t="s">
        <v>7536</v>
      </c>
      <c r="B843" s="247" t="s">
        <v>7537</v>
      </c>
      <c r="C843" s="287" t="s">
        <v>3275</v>
      </c>
      <c r="D843" s="305">
        <v>47</v>
      </c>
      <c r="E843" s="287" t="s">
        <v>377</v>
      </c>
      <c r="F843" s="289">
        <v>43677</v>
      </c>
      <c r="G843" s="290" t="s">
        <v>485</v>
      </c>
      <c r="H843" s="290" t="s">
        <v>773</v>
      </c>
      <c r="I843" s="291">
        <v>10.32474732</v>
      </c>
      <c r="J843" s="291">
        <v>1</v>
      </c>
      <c r="K843" s="290" t="s">
        <v>438</v>
      </c>
      <c r="L843" s="324">
        <v>45.07</v>
      </c>
      <c r="M843" s="325" t="s">
        <v>774</v>
      </c>
      <c r="N843" s="325" t="s">
        <v>775</v>
      </c>
      <c r="O843" s="287"/>
      <c r="P843" s="287"/>
    </row>
    <row r="844" spans="1:16" ht="15">
      <c r="A844" s="247" t="s">
        <v>176</v>
      </c>
      <c r="B844" s="247" t="s">
        <v>3276</v>
      </c>
      <c r="C844" s="287" t="s">
        <v>3277</v>
      </c>
      <c r="D844" s="305">
        <v>48</v>
      </c>
      <c r="E844" s="287" t="s">
        <v>377</v>
      </c>
      <c r="F844" s="289">
        <v>43677</v>
      </c>
      <c r="G844" s="290" t="s">
        <v>485</v>
      </c>
      <c r="H844" s="290" t="s">
        <v>1545</v>
      </c>
      <c r="I844" s="291">
        <v>8.1554379400000006</v>
      </c>
      <c r="J844" s="291">
        <v>5</v>
      </c>
      <c r="K844" s="290" t="s">
        <v>438</v>
      </c>
      <c r="L844" s="324">
        <v>64.42</v>
      </c>
      <c r="M844" s="325" t="s">
        <v>1546</v>
      </c>
      <c r="N844" s="325" t="s">
        <v>1547</v>
      </c>
      <c r="O844" s="287"/>
      <c r="P844" s="287"/>
    </row>
    <row r="845" spans="1:16" ht="15">
      <c r="A845" s="247" t="s">
        <v>176</v>
      </c>
      <c r="B845" s="247" t="s">
        <v>3278</v>
      </c>
      <c r="C845" s="287" t="s">
        <v>3279</v>
      </c>
      <c r="D845" s="305">
        <v>49</v>
      </c>
      <c r="E845" s="287" t="s">
        <v>377</v>
      </c>
      <c r="F845" s="289">
        <v>43677</v>
      </c>
      <c r="G845" s="290" t="s">
        <v>485</v>
      </c>
      <c r="H845" s="290" t="s">
        <v>2697</v>
      </c>
      <c r="I845" s="291">
        <v>37.822128849999999</v>
      </c>
      <c r="J845" s="291">
        <v>17</v>
      </c>
      <c r="K845" s="290" t="s">
        <v>438</v>
      </c>
      <c r="L845" s="324">
        <v>54.01</v>
      </c>
      <c r="M845" s="325" t="s">
        <v>2698</v>
      </c>
      <c r="N845" s="325" t="s">
        <v>2699</v>
      </c>
      <c r="O845" s="287"/>
      <c r="P845" s="287"/>
    </row>
    <row r="846" spans="1:16" ht="15">
      <c r="A846" s="247" t="s">
        <v>176</v>
      </c>
      <c r="B846" s="247" t="s">
        <v>3280</v>
      </c>
      <c r="C846" s="287" t="s">
        <v>3281</v>
      </c>
      <c r="D846" s="305">
        <v>50</v>
      </c>
      <c r="E846" s="287" t="s">
        <v>377</v>
      </c>
      <c r="F846" s="289">
        <v>43677</v>
      </c>
      <c r="G846" s="290" t="s">
        <v>485</v>
      </c>
      <c r="H846" s="290" t="s">
        <v>810</v>
      </c>
      <c r="I846" s="291">
        <v>201.40695769000001</v>
      </c>
      <c r="J846" s="291">
        <v>12</v>
      </c>
      <c r="K846" s="290" t="s">
        <v>438</v>
      </c>
      <c r="L846" s="324">
        <v>20.9</v>
      </c>
      <c r="M846" s="325" t="s">
        <v>811</v>
      </c>
      <c r="N846" s="325" t="s">
        <v>812</v>
      </c>
      <c r="O846" s="287"/>
      <c r="P846" s="287"/>
    </row>
    <row r="847" spans="1:16" ht="15">
      <c r="A847" s="247" t="s">
        <v>7538</v>
      </c>
      <c r="B847" s="247" t="s">
        <v>7539</v>
      </c>
      <c r="C847" s="287" t="s">
        <v>3283</v>
      </c>
      <c r="D847" s="305">
        <v>1</v>
      </c>
      <c r="E847" s="287" t="s">
        <v>14</v>
      </c>
      <c r="F847" s="289">
        <v>43677</v>
      </c>
      <c r="G847" s="290" t="s">
        <v>701</v>
      </c>
      <c r="H847" s="290" t="s">
        <v>1042</v>
      </c>
      <c r="I847" s="291">
        <v>-8.5829959999999997E-2</v>
      </c>
      <c r="J847" s="291">
        <v>2</v>
      </c>
      <c r="K847" s="290" t="s">
        <v>815</v>
      </c>
      <c r="L847" s="324">
        <v>278.56</v>
      </c>
      <c r="M847" s="325" t="s">
        <v>1043</v>
      </c>
      <c r="N847" s="325" t="s">
        <v>1044</v>
      </c>
      <c r="O847" s="287"/>
      <c r="P847" s="287"/>
    </row>
    <row r="848" spans="1:16" ht="15">
      <c r="A848" s="247" t="s">
        <v>7540</v>
      </c>
      <c r="B848" s="247" t="s">
        <v>7541</v>
      </c>
      <c r="C848" s="287" t="s">
        <v>3285</v>
      </c>
      <c r="D848" s="305">
        <v>2</v>
      </c>
      <c r="E848" s="287" t="s">
        <v>14</v>
      </c>
      <c r="F848" s="289">
        <v>43677</v>
      </c>
      <c r="G848" s="290" t="s">
        <v>701</v>
      </c>
      <c r="H848" s="290" t="s">
        <v>2529</v>
      </c>
      <c r="I848" s="291">
        <v>-9.8564819999999997E-2</v>
      </c>
      <c r="J848" s="291">
        <v>4</v>
      </c>
      <c r="K848" s="290" t="s">
        <v>815</v>
      </c>
      <c r="L848" s="324">
        <v>156.91999999999999</v>
      </c>
      <c r="M848" s="325" t="s">
        <v>2530</v>
      </c>
      <c r="N848" s="325" t="s">
        <v>2531</v>
      </c>
      <c r="O848" s="287"/>
      <c r="P848" s="287"/>
    </row>
    <row r="849" spans="1:16" ht="15">
      <c r="A849" s="247" t="s">
        <v>176</v>
      </c>
      <c r="B849" s="247" t="s">
        <v>3282</v>
      </c>
      <c r="C849" s="287" t="s">
        <v>3287</v>
      </c>
      <c r="D849" s="305">
        <v>3</v>
      </c>
      <c r="E849" s="287" t="s">
        <v>14</v>
      </c>
      <c r="F849" s="289">
        <v>43677</v>
      </c>
      <c r="G849" s="290" t="s">
        <v>701</v>
      </c>
      <c r="H849" s="290" t="s">
        <v>481</v>
      </c>
      <c r="I849" s="291">
        <v>-0.11242190000000001</v>
      </c>
      <c r="J849" s="291">
        <v>1</v>
      </c>
      <c r="K849" s="290" t="s">
        <v>815</v>
      </c>
      <c r="L849" s="324">
        <v>1866.78</v>
      </c>
      <c r="M849" s="325" t="s">
        <v>482</v>
      </c>
      <c r="N849" s="325" t="s">
        <v>483</v>
      </c>
      <c r="O849" s="287"/>
      <c r="P849" s="287"/>
    </row>
    <row r="850" spans="1:16" ht="15">
      <c r="A850" s="247" t="s">
        <v>7542</v>
      </c>
      <c r="B850" s="247" t="s">
        <v>7543</v>
      </c>
      <c r="C850" s="287" t="s">
        <v>3292</v>
      </c>
      <c r="D850" s="305">
        <v>4</v>
      </c>
      <c r="E850" s="287" t="s">
        <v>14</v>
      </c>
      <c r="F850" s="289">
        <v>43677</v>
      </c>
      <c r="G850" s="290" t="s">
        <v>701</v>
      </c>
      <c r="H850" s="290" t="s">
        <v>2838</v>
      </c>
      <c r="I850" s="291">
        <v>-0.10638298</v>
      </c>
      <c r="J850" s="291">
        <v>4</v>
      </c>
      <c r="K850" s="290" t="s">
        <v>815</v>
      </c>
      <c r="L850" s="324">
        <v>30.51</v>
      </c>
      <c r="M850" s="325" t="s">
        <v>2839</v>
      </c>
      <c r="N850" s="325" t="s">
        <v>2840</v>
      </c>
      <c r="O850" s="287"/>
      <c r="P850" s="287"/>
    </row>
    <row r="851" spans="1:16" ht="15">
      <c r="A851" s="247" t="s">
        <v>7544</v>
      </c>
      <c r="B851" s="247" t="s">
        <v>7545</v>
      </c>
      <c r="C851" s="287" t="s">
        <v>3295</v>
      </c>
      <c r="D851" s="305">
        <v>5</v>
      </c>
      <c r="E851" s="287" t="s">
        <v>14</v>
      </c>
      <c r="F851" s="289">
        <v>43677</v>
      </c>
      <c r="G851" s="290" t="s">
        <v>701</v>
      </c>
      <c r="H851" s="290" t="s">
        <v>504</v>
      </c>
      <c r="I851" s="291">
        <v>-9.1898729999999998E-2</v>
      </c>
      <c r="J851" s="291">
        <v>1</v>
      </c>
      <c r="K851" s="290" t="s">
        <v>815</v>
      </c>
      <c r="L851" s="324">
        <v>93.32</v>
      </c>
      <c r="M851" s="325" t="s">
        <v>505</v>
      </c>
      <c r="N851" s="325" t="s">
        <v>506</v>
      </c>
      <c r="O851" s="287"/>
      <c r="P851" s="287"/>
    </row>
    <row r="852" spans="1:16" ht="15">
      <c r="A852" s="247" t="s">
        <v>176</v>
      </c>
      <c r="B852" s="247" t="s">
        <v>3284</v>
      </c>
      <c r="C852" s="287" t="s">
        <v>3300</v>
      </c>
      <c r="D852" s="305">
        <v>6</v>
      </c>
      <c r="E852" s="287" t="s">
        <v>14</v>
      </c>
      <c r="F852" s="289">
        <v>43677</v>
      </c>
      <c r="G852" s="290" t="s">
        <v>701</v>
      </c>
      <c r="H852" s="290" t="s">
        <v>822</v>
      </c>
      <c r="I852" s="291">
        <v>-0.51515151999999997</v>
      </c>
      <c r="J852" s="291">
        <v>1</v>
      </c>
      <c r="K852" s="290" t="s">
        <v>815</v>
      </c>
      <c r="L852" s="324">
        <v>24.42</v>
      </c>
      <c r="M852" s="325" t="s">
        <v>823</v>
      </c>
      <c r="N852" s="325" t="s">
        <v>824</v>
      </c>
      <c r="O852" s="287"/>
      <c r="P852" s="287"/>
    </row>
    <row r="853" spans="1:16" ht="15">
      <c r="A853" s="247" t="s">
        <v>176</v>
      </c>
      <c r="B853" s="247" t="s">
        <v>3286</v>
      </c>
      <c r="C853" s="287" t="s">
        <v>3302</v>
      </c>
      <c r="D853" s="305">
        <v>7</v>
      </c>
      <c r="E853" s="287" t="s">
        <v>14</v>
      </c>
      <c r="F853" s="289">
        <v>43677</v>
      </c>
      <c r="G853" s="290" t="s">
        <v>701</v>
      </c>
      <c r="H853" s="290" t="s">
        <v>3288</v>
      </c>
      <c r="I853" s="291">
        <v>-0.10290698</v>
      </c>
      <c r="J853" s="291">
        <v>2</v>
      </c>
      <c r="K853" s="290" t="s">
        <v>815</v>
      </c>
      <c r="L853" s="324">
        <v>41.08</v>
      </c>
      <c r="M853" s="325" t="s">
        <v>3289</v>
      </c>
      <c r="N853" s="325" t="s">
        <v>3290</v>
      </c>
      <c r="O853" s="287"/>
      <c r="P853" s="287"/>
    </row>
    <row r="854" spans="1:16" ht="15">
      <c r="A854" s="247" t="s">
        <v>176</v>
      </c>
      <c r="B854" s="247" t="s">
        <v>3291</v>
      </c>
      <c r="C854" s="287" t="s">
        <v>3304</v>
      </c>
      <c r="D854" s="305">
        <v>8</v>
      </c>
      <c r="E854" s="287" t="s">
        <v>14</v>
      </c>
      <c r="F854" s="289">
        <v>43677</v>
      </c>
      <c r="G854" s="290" t="s">
        <v>701</v>
      </c>
      <c r="H854" s="290" t="s">
        <v>537</v>
      </c>
      <c r="I854" s="291">
        <v>-0.75206368000000001</v>
      </c>
      <c r="J854" s="291">
        <v>4</v>
      </c>
      <c r="K854" s="290" t="s">
        <v>815</v>
      </c>
      <c r="L854" s="324">
        <v>341.18</v>
      </c>
      <c r="M854" s="325" t="s">
        <v>538</v>
      </c>
      <c r="N854" s="325" t="s">
        <v>539</v>
      </c>
      <c r="O854" s="287"/>
      <c r="P854" s="287"/>
    </row>
    <row r="855" spans="1:16" ht="15">
      <c r="A855" s="247" t="s">
        <v>7546</v>
      </c>
      <c r="B855" s="247" t="s">
        <v>7547</v>
      </c>
      <c r="C855" s="287" t="s">
        <v>3306</v>
      </c>
      <c r="D855" s="305">
        <v>9</v>
      </c>
      <c r="E855" s="287" t="s">
        <v>14</v>
      </c>
      <c r="F855" s="289">
        <v>43677</v>
      </c>
      <c r="G855" s="290" t="s">
        <v>701</v>
      </c>
      <c r="H855" s="290" t="s">
        <v>2855</v>
      </c>
      <c r="I855" s="291">
        <v>-9.0666670000000005E-2</v>
      </c>
      <c r="J855" s="291">
        <v>5</v>
      </c>
      <c r="K855" s="290" t="s">
        <v>815</v>
      </c>
      <c r="L855" s="324">
        <v>49.56</v>
      </c>
      <c r="M855" s="325" t="s">
        <v>2856</v>
      </c>
      <c r="N855" s="325" t="s">
        <v>2857</v>
      </c>
      <c r="O855" s="287"/>
      <c r="P855" s="287"/>
    </row>
    <row r="856" spans="1:16" ht="15">
      <c r="A856" s="247" t="s">
        <v>176</v>
      </c>
      <c r="B856" s="247" t="s">
        <v>3299</v>
      </c>
      <c r="C856" s="287" t="s">
        <v>3308</v>
      </c>
      <c r="D856" s="305">
        <v>10</v>
      </c>
      <c r="E856" s="287" t="s">
        <v>14</v>
      </c>
      <c r="F856" s="289">
        <v>43677</v>
      </c>
      <c r="G856" s="290" t="s">
        <v>701</v>
      </c>
      <c r="H856" s="290" t="s">
        <v>1079</v>
      </c>
      <c r="I856" s="291">
        <v>-0.14379747000000001</v>
      </c>
      <c r="J856" s="291">
        <v>1</v>
      </c>
      <c r="K856" s="290" t="s">
        <v>815</v>
      </c>
      <c r="L856" s="324">
        <v>385.38</v>
      </c>
      <c r="M856" s="325" t="s">
        <v>1080</v>
      </c>
      <c r="N856" s="325" t="s">
        <v>1081</v>
      </c>
      <c r="O856" s="287"/>
      <c r="P856" s="287"/>
    </row>
    <row r="857" spans="1:16" ht="15">
      <c r="A857" s="247" t="s">
        <v>176</v>
      </c>
      <c r="B857" s="247" t="s">
        <v>3301</v>
      </c>
      <c r="C857" s="287" t="s">
        <v>3311</v>
      </c>
      <c r="D857" s="305">
        <v>11</v>
      </c>
      <c r="E857" s="287" t="s">
        <v>14</v>
      </c>
      <c r="F857" s="289">
        <v>43677</v>
      </c>
      <c r="G857" s="290" t="s">
        <v>701</v>
      </c>
      <c r="H857" s="290" t="s">
        <v>2547</v>
      </c>
      <c r="I857" s="291">
        <v>-0.12141680000000001</v>
      </c>
      <c r="J857" s="291">
        <v>1</v>
      </c>
      <c r="K857" s="290" t="s">
        <v>815</v>
      </c>
      <c r="L857" s="324">
        <v>50.67</v>
      </c>
      <c r="M857" s="325" t="s">
        <v>2548</v>
      </c>
      <c r="N857" s="325" t="s">
        <v>2549</v>
      </c>
      <c r="O857" s="287"/>
      <c r="P857" s="287"/>
    </row>
    <row r="858" spans="1:16" ht="15">
      <c r="A858" s="247" t="s">
        <v>7548</v>
      </c>
      <c r="B858" s="247" t="s">
        <v>7549</v>
      </c>
      <c r="C858" s="287" t="s">
        <v>3317</v>
      </c>
      <c r="D858" s="305">
        <v>12</v>
      </c>
      <c r="E858" s="287" t="s">
        <v>14</v>
      </c>
      <c r="F858" s="289">
        <v>43677</v>
      </c>
      <c r="G858" s="290" t="s">
        <v>701</v>
      </c>
      <c r="H858" s="290" t="s">
        <v>1595</v>
      </c>
      <c r="I858" s="291">
        <v>-8.7021630000000003E-2</v>
      </c>
      <c r="J858" s="291">
        <v>1</v>
      </c>
      <c r="K858" s="290" t="s">
        <v>815</v>
      </c>
      <c r="L858" s="324">
        <v>94.24</v>
      </c>
      <c r="M858" s="325" t="s">
        <v>1596</v>
      </c>
      <c r="N858" s="325" t="s">
        <v>1597</v>
      </c>
      <c r="O858" s="287"/>
      <c r="P858" s="287"/>
    </row>
    <row r="859" spans="1:16" ht="15">
      <c r="A859" s="247" t="s">
        <v>7550</v>
      </c>
      <c r="B859" s="247" t="s">
        <v>7551</v>
      </c>
      <c r="C859" s="287" t="s">
        <v>3319</v>
      </c>
      <c r="D859" s="305">
        <v>13</v>
      </c>
      <c r="E859" s="287" t="s">
        <v>14</v>
      </c>
      <c r="F859" s="289">
        <v>43677</v>
      </c>
      <c r="G859" s="290" t="s">
        <v>701</v>
      </c>
      <c r="H859" s="290" t="s">
        <v>4144</v>
      </c>
      <c r="I859" s="291">
        <v>-0.12072072</v>
      </c>
      <c r="J859" s="291">
        <v>3</v>
      </c>
      <c r="K859" s="290" t="s">
        <v>815</v>
      </c>
      <c r="L859" s="324">
        <v>65.14</v>
      </c>
      <c r="M859" s="325" t="s">
        <v>4145</v>
      </c>
      <c r="N859" s="325" t="s">
        <v>4146</v>
      </c>
      <c r="O859" s="287"/>
      <c r="P859" s="287"/>
    </row>
    <row r="860" spans="1:16" ht="15">
      <c r="A860" s="247" t="s">
        <v>176</v>
      </c>
      <c r="B860" s="247" t="s">
        <v>3303</v>
      </c>
      <c r="C860" s="287" t="s">
        <v>3324</v>
      </c>
      <c r="D860" s="305">
        <v>14</v>
      </c>
      <c r="E860" s="287" t="s">
        <v>14</v>
      </c>
      <c r="F860" s="289">
        <v>43677</v>
      </c>
      <c r="G860" s="290" t="s">
        <v>701</v>
      </c>
      <c r="H860" s="290" t="s">
        <v>2557</v>
      </c>
      <c r="I860" s="291">
        <v>-0.12122642</v>
      </c>
      <c r="J860" s="291">
        <v>1</v>
      </c>
      <c r="K860" s="290" t="s">
        <v>815</v>
      </c>
      <c r="L860" s="324">
        <v>97.68</v>
      </c>
      <c r="M860" s="325" t="s">
        <v>2558</v>
      </c>
      <c r="N860" s="325" t="s">
        <v>2559</v>
      </c>
      <c r="O860" s="287"/>
      <c r="P860" s="287"/>
    </row>
    <row r="861" spans="1:16" ht="15">
      <c r="A861" s="247" t="s">
        <v>176</v>
      </c>
      <c r="B861" s="247" t="s">
        <v>3305</v>
      </c>
      <c r="C861" s="287" t="s">
        <v>3327</v>
      </c>
      <c r="D861" s="305">
        <v>15</v>
      </c>
      <c r="E861" s="287" t="s">
        <v>14</v>
      </c>
      <c r="F861" s="289">
        <v>43677</v>
      </c>
      <c r="G861" s="290" t="s">
        <v>701</v>
      </c>
      <c r="H861" s="290" t="s">
        <v>2562</v>
      </c>
      <c r="I861" s="291">
        <v>-0.10933768000000001</v>
      </c>
      <c r="J861" s="291">
        <v>3</v>
      </c>
      <c r="K861" s="290" t="s">
        <v>815</v>
      </c>
      <c r="L861" s="324">
        <v>55.77</v>
      </c>
      <c r="M861" s="325" t="s">
        <v>2563</v>
      </c>
      <c r="N861" s="325" t="s">
        <v>2564</v>
      </c>
      <c r="O861" s="287"/>
      <c r="P861" s="287"/>
    </row>
    <row r="862" spans="1:16" ht="15">
      <c r="A862" s="247" t="s">
        <v>7552</v>
      </c>
      <c r="B862" s="247" t="s">
        <v>7553</v>
      </c>
      <c r="C862" s="287" t="s">
        <v>3329</v>
      </c>
      <c r="D862" s="305">
        <v>16</v>
      </c>
      <c r="E862" s="287" t="s">
        <v>14</v>
      </c>
      <c r="F862" s="289">
        <v>43677</v>
      </c>
      <c r="G862" s="290" t="s">
        <v>701</v>
      </c>
      <c r="H862" s="290" t="s">
        <v>5406</v>
      </c>
      <c r="I862" s="291">
        <v>-8.1704040000000006E-2</v>
      </c>
      <c r="J862" s="291">
        <v>3</v>
      </c>
      <c r="K862" s="290" t="s">
        <v>815</v>
      </c>
      <c r="L862" s="324">
        <v>165.65</v>
      </c>
      <c r="M862" s="325" t="s">
        <v>5407</v>
      </c>
      <c r="N862" s="325" t="s">
        <v>5408</v>
      </c>
      <c r="O862" s="287"/>
      <c r="P862" s="287"/>
    </row>
    <row r="863" spans="1:16" ht="15">
      <c r="A863" s="247" t="s">
        <v>176</v>
      </c>
      <c r="B863" s="247" t="s">
        <v>3307</v>
      </c>
      <c r="C863" s="287" t="s">
        <v>3331</v>
      </c>
      <c r="D863" s="305">
        <v>17</v>
      </c>
      <c r="E863" s="287" t="s">
        <v>14</v>
      </c>
      <c r="F863" s="289">
        <v>43677</v>
      </c>
      <c r="G863" s="290" t="s">
        <v>701</v>
      </c>
      <c r="H863" s="290" t="s">
        <v>543</v>
      </c>
      <c r="I863" s="291">
        <v>-0.12934132000000001</v>
      </c>
      <c r="J863" s="291">
        <v>1</v>
      </c>
      <c r="K863" s="290" t="s">
        <v>815</v>
      </c>
      <c r="L863" s="324">
        <v>27</v>
      </c>
      <c r="M863" s="325" t="s">
        <v>544</v>
      </c>
      <c r="N863" s="325" t="s">
        <v>545</v>
      </c>
      <c r="O863" s="287"/>
      <c r="P863" s="287"/>
    </row>
    <row r="864" spans="1:16" ht="15">
      <c r="A864" s="247" t="s">
        <v>176</v>
      </c>
      <c r="B864" s="247" t="s">
        <v>3318</v>
      </c>
      <c r="C864" s="287" t="s">
        <v>3336</v>
      </c>
      <c r="D864" s="305">
        <v>18</v>
      </c>
      <c r="E864" s="287" t="s">
        <v>14</v>
      </c>
      <c r="F864" s="289">
        <v>43677</v>
      </c>
      <c r="G864" s="290" t="s">
        <v>701</v>
      </c>
      <c r="H864" s="290" t="s">
        <v>3320</v>
      </c>
      <c r="I864" s="291">
        <v>-0.27556007999999999</v>
      </c>
      <c r="J864" s="291">
        <v>1</v>
      </c>
      <c r="K864" s="290" t="s">
        <v>815</v>
      </c>
      <c r="L864" s="324">
        <v>48.44</v>
      </c>
      <c r="M864" s="325" t="s">
        <v>3321</v>
      </c>
      <c r="N864" s="325" t="s">
        <v>3322</v>
      </c>
      <c r="O864" s="287"/>
      <c r="P864" s="287"/>
    </row>
    <row r="865" spans="1:16" ht="15">
      <c r="A865" s="247" t="s">
        <v>176</v>
      </c>
      <c r="B865" s="247" t="s">
        <v>3323</v>
      </c>
      <c r="C865" s="287" t="s">
        <v>3338</v>
      </c>
      <c r="D865" s="305">
        <v>19</v>
      </c>
      <c r="E865" s="287" t="s">
        <v>14</v>
      </c>
      <c r="F865" s="289">
        <v>43677</v>
      </c>
      <c r="G865" s="290" t="s">
        <v>701</v>
      </c>
      <c r="H865" s="290" t="s">
        <v>550</v>
      </c>
      <c r="I865" s="291">
        <v>-0.40520505000000001</v>
      </c>
      <c r="J865" s="291">
        <v>1</v>
      </c>
      <c r="K865" s="290" t="s">
        <v>815</v>
      </c>
      <c r="L865" s="324">
        <v>72.16</v>
      </c>
      <c r="M865" s="325" t="s">
        <v>551</v>
      </c>
      <c r="N865" s="325" t="s">
        <v>552</v>
      </c>
      <c r="O865" s="287"/>
      <c r="P865" s="287"/>
    </row>
    <row r="866" spans="1:16" ht="15">
      <c r="A866" s="247" t="s">
        <v>176</v>
      </c>
      <c r="B866" s="247" t="s">
        <v>3328</v>
      </c>
      <c r="C866" s="287" t="s">
        <v>3341</v>
      </c>
      <c r="D866" s="305">
        <v>20</v>
      </c>
      <c r="E866" s="287" t="s">
        <v>14</v>
      </c>
      <c r="F866" s="289">
        <v>43677</v>
      </c>
      <c r="G866" s="290" t="s">
        <v>701</v>
      </c>
      <c r="H866" s="290" t="s">
        <v>2572</v>
      </c>
      <c r="I866" s="291">
        <v>-0.10756881</v>
      </c>
      <c r="J866" s="291">
        <v>1</v>
      </c>
      <c r="K866" s="290" t="s">
        <v>815</v>
      </c>
      <c r="L866" s="324">
        <v>75.349999999999994</v>
      </c>
      <c r="M866" s="325" t="s">
        <v>2573</v>
      </c>
      <c r="N866" s="325" t="s">
        <v>2574</v>
      </c>
      <c r="O866" s="287"/>
      <c r="P866" s="287"/>
    </row>
    <row r="867" spans="1:16" ht="15">
      <c r="A867" s="247" t="s">
        <v>176</v>
      </c>
      <c r="B867" s="247" t="s">
        <v>3330</v>
      </c>
      <c r="C867" s="287" t="s">
        <v>3343</v>
      </c>
      <c r="D867" s="305">
        <v>21</v>
      </c>
      <c r="E867" s="287" t="s">
        <v>14</v>
      </c>
      <c r="F867" s="289">
        <v>43677</v>
      </c>
      <c r="G867" s="290" t="s">
        <v>701</v>
      </c>
      <c r="H867" s="290" t="s">
        <v>3332</v>
      </c>
      <c r="I867" s="291">
        <v>-0.17488479000000001</v>
      </c>
      <c r="J867" s="291">
        <v>2</v>
      </c>
      <c r="K867" s="290" t="s">
        <v>815</v>
      </c>
      <c r="L867" s="324">
        <v>74.36</v>
      </c>
      <c r="M867" s="325" t="s">
        <v>3333</v>
      </c>
      <c r="N867" s="325" t="s">
        <v>3334</v>
      </c>
      <c r="O867" s="287"/>
      <c r="P867" s="287"/>
    </row>
    <row r="868" spans="1:16" ht="15">
      <c r="A868" s="247" t="s">
        <v>176</v>
      </c>
      <c r="B868" s="247" t="s">
        <v>3335</v>
      </c>
      <c r="C868" s="287" t="s">
        <v>3345</v>
      </c>
      <c r="D868" s="305">
        <v>22</v>
      </c>
      <c r="E868" s="287" t="s">
        <v>14</v>
      </c>
      <c r="F868" s="289">
        <v>43677</v>
      </c>
      <c r="G868" s="290" t="s">
        <v>701</v>
      </c>
      <c r="H868" s="290" t="s">
        <v>1357</v>
      </c>
      <c r="I868" s="291">
        <v>-0.1542328</v>
      </c>
      <c r="J868" s="291">
        <v>1</v>
      </c>
      <c r="K868" s="290" t="s">
        <v>815</v>
      </c>
      <c r="L868" s="324">
        <v>194.23</v>
      </c>
      <c r="M868" s="325" t="s">
        <v>1358</v>
      </c>
      <c r="N868" s="325" t="s">
        <v>1359</v>
      </c>
      <c r="O868" s="287"/>
      <c r="P868" s="287"/>
    </row>
    <row r="869" spans="1:16" ht="15">
      <c r="A869" s="247" t="s">
        <v>176</v>
      </c>
      <c r="B869" s="247" t="s">
        <v>3337</v>
      </c>
      <c r="C869" s="287" t="s">
        <v>3347</v>
      </c>
      <c r="D869" s="305">
        <v>23</v>
      </c>
      <c r="E869" s="287" t="s">
        <v>14</v>
      </c>
      <c r="F869" s="289">
        <v>43677</v>
      </c>
      <c r="G869" s="290" t="s">
        <v>701</v>
      </c>
      <c r="H869" s="290" t="s">
        <v>2577</v>
      </c>
      <c r="I869" s="291">
        <v>-0.12287076</v>
      </c>
      <c r="J869" s="291">
        <v>2</v>
      </c>
      <c r="K869" s="290" t="s">
        <v>815</v>
      </c>
      <c r="L869" s="324">
        <v>170.53</v>
      </c>
      <c r="M869" s="325" t="s">
        <v>2578</v>
      </c>
      <c r="N869" s="325" t="s">
        <v>2579</v>
      </c>
      <c r="O869" s="287"/>
      <c r="P869" s="287"/>
    </row>
    <row r="870" spans="1:16" ht="15">
      <c r="A870" s="247" t="s">
        <v>176</v>
      </c>
      <c r="B870" s="247" t="s">
        <v>3342</v>
      </c>
      <c r="C870" s="287" t="s">
        <v>3350</v>
      </c>
      <c r="D870" s="305">
        <v>24</v>
      </c>
      <c r="E870" s="287" t="s">
        <v>14</v>
      </c>
      <c r="F870" s="289">
        <v>43677</v>
      </c>
      <c r="G870" s="290" t="s">
        <v>701</v>
      </c>
      <c r="H870" s="290" t="s">
        <v>597</v>
      </c>
      <c r="I870" s="291">
        <v>-0.61276596000000005</v>
      </c>
      <c r="J870" s="291">
        <v>11</v>
      </c>
      <c r="K870" s="290" t="s">
        <v>815</v>
      </c>
      <c r="L870" s="324">
        <v>11.06</v>
      </c>
      <c r="M870" s="325" t="s">
        <v>598</v>
      </c>
      <c r="N870" s="325" t="s">
        <v>599</v>
      </c>
      <c r="O870" s="287"/>
      <c r="P870" s="287"/>
    </row>
    <row r="871" spans="1:16" ht="15">
      <c r="A871" s="247" t="s">
        <v>176</v>
      </c>
      <c r="B871" s="247" t="s">
        <v>3344</v>
      </c>
      <c r="C871" s="287" t="s">
        <v>3352</v>
      </c>
      <c r="D871" s="305">
        <v>25</v>
      </c>
      <c r="E871" s="287" t="s">
        <v>14</v>
      </c>
      <c r="F871" s="289">
        <v>43677</v>
      </c>
      <c r="G871" s="290" t="s">
        <v>701</v>
      </c>
      <c r="H871" s="290" t="s">
        <v>2584</v>
      </c>
      <c r="I871" s="291">
        <v>-0.15813008000000001</v>
      </c>
      <c r="J871" s="291">
        <v>3</v>
      </c>
      <c r="K871" s="290" t="s">
        <v>815</v>
      </c>
      <c r="L871" s="324">
        <v>19.5</v>
      </c>
      <c r="M871" s="325" t="s">
        <v>2585</v>
      </c>
      <c r="N871" s="325" t="s">
        <v>2586</v>
      </c>
      <c r="O871" s="287"/>
      <c r="P871" s="287"/>
    </row>
    <row r="872" spans="1:16" ht="15">
      <c r="A872" s="247" t="s">
        <v>176</v>
      </c>
      <c r="B872" s="247" t="s">
        <v>3346</v>
      </c>
      <c r="C872" s="287" t="s">
        <v>3355</v>
      </c>
      <c r="D872" s="305">
        <v>26</v>
      </c>
      <c r="E872" s="287" t="s">
        <v>14</v>
      </c>
      <c r="F872" s="289">
        <v>43677</v>
      </c>
      <c r="G872" s="290" t="s">
        <v>701</v>
      </c>
      <c r="H872" s="290" t="s">
        <v>604</v>
      </c>
      <c r="I872" s="291">
        <v>-8.7657429999999995E-2</v>
      </c>
      <c r="J872" s="291">
        <v>1</v>
      </c>
      <c r="K872" s="290" t="s">
        <v>815</v>
      </c>
      <c r="L872" s="324">
        <v>139.33000000000001</v>
      </c>
      <c r="M872" s="325" t="s">
        <v>605</v>
      </c>
      <c r="N872" s="325" t="s">
        <v>606</v>
      </c>
      <c r="O872" s="287"/>
      <c r="P872" s="287"/>
    </row>
    <row r="873" spans="1:16" ht="15">
      <c r="A873" s="247" t="s">
        <v>7554</v>
      </c>
      <c r="B873" s="247" t="s">
        <v>7555</v>
      </c>
      <c r="C873" s="287" t="s">
        <v>3357</v>
      </c>
      <c r="D873" s="305">
        <v>27</v>
      </c>
      <c r="E873" s="287" t="s">
        <v>14</v>
      </c>
      <c r="F873" s="289">
        <v>43677</v>
      </c>
      <c r="G873" s="290" t="s">
        <v>701</v>
      </c>
      <c r="H873" s="290" t="s">
        <v>2898</v>
      </c>
      <c r="I873" s="291">
        <v>-8.5382059999999996E-2</v>
      </c>
      <c r="J873" s="291">
        <v>1</v>
      </c>
      <c r="K873" s="290" t="s">
        <v>815</v>
      </c>
      <c r="L873" s="324">
        <v>35.78</v>
      </c>
      <c r="M873" s="325" t="s">
        <v>2899</v>
      </c>
      <c r="N873" s="325" t="s">
        <v>2900</v>
      </c>
      <c r="O873" s="287"/>
      <c r="P873" s="287"/>
    </row>
    <row r="874" spans="1:16" ht="15">
      <c r="A874" s="247" t="s">
        <v>176</v>
      </c>
      <c r="B874" s="247" t="s">
        <v>3351</v>
      </c>
      <c r="C874" s="287" t="s">
        <v>3362</v>
      </c>
      <c r="D874" s="305">
        <v>28</v>
      </c>
      <c r="E874" s="287" t="s">
        <v>14</v>
      </c>
      <c r="F874" s="289">
        <v>43677</v>
      </c>
      <c r="G874" s="290" t="s">
        <v>701</v>
      </c>
      <c r="H874" s="290" t="s">
        <v>1386</v>
      </c>
      <c r="I874" s="291">
        <v>-0.19342105000000001</v>
      </c>
      <c r="J874" s="291">
        <v>2</v>
      </c>
      <c r="K874" s="290" t="s">
        <v>815</v>
      </c>
      <c r="L874" s="324">
        <v>131.01</v>
      </c>
      <c r="M874" s="325" t="s">
        <v>1387</v>
      </c>
      <c r="N874" s="325" t="s">
        <v>1388</v>
      </c>
      <c r="O874" s="287"/>
      <c r="P874" s="287"/>
    </row>
    <row r="875" spans="1:16" ht="15">
      <c r="A875" s="247" t="s">
        <v>176</v>
      </c>
      <c r="B875" s="247" t="s">
        <v>3356</v>
      </c>
      <c r="C875" s="287" t="s">
        <v>3367</v>
      </c>
      <c r="D875" s="305">
        <v>29</v>
      </c>
      <c r="E875" s="287" t="s">
        <v>14</v>
      </c>
      <c r="F875" s="289">
        <v>43677</v>
      </c>
      <c r="G875" s="290" t="s">
        <v>701</v>
      </c>
      <c r="H875" s="290" t="s">
        <v>3358</v>
      </c>
      <c r="I875" s="291">
        <v>-0.11108949</v>
      </c>
      <c r="J875" s="291">
        <v>1</v>
      </c>
      <c r="K875" s="290" t="s">
        <v>815</v>
      </c>
      <c r="L875" s="324">
        <v>43.91</v>
      </c>
      <c r="M875" s="325" t="s">
        <v>3359</v>
      </c>
      <c r="N875" s="325" t="s">
        <v>3360</v>
      </c>
      <c r="O875" s="287"/>
      <c r="P875" s="287"/>
    </row>
    <row r="876" spans="1:16" ht="15">
      <c r="A876" s="247" t="s">
        <v>176</v>
      </c>
      <c r="B876" s="247" t="s">
        <v>3361</v>
      </c>
      <c r="C876" s="287" t="s">
        <v>3369</v>
      </c>
      <c r="D876" s="305">
        <v>30</v>
      </c>
      <c r="E876" s="287" t="s">
        <v>14</v>
      </c>
      <c r="F876" s="289">
        <v>43677</v>
      </c>
      <c r="G876" s="290" t="s">
        <v>701</v>
      </c>
      <c r="H876" s="290" t="s">
        <v>3363</v>
      </c>
      <c r="I876" s="291">
        <v>-0.12566225</v>
      </c>
      <c r="J876" s="291">
        <v>2</v>
      </c>
      <c r="K876" s="290" t="s">
        <v>815</v>
      </c>
      <c r="L876" s="324">
        <v>53.86</v>
      </c>
      <c r="M876" s="325" t="s">
        <v>3364</v>
      </c>
      <c r="N876" s="325" t="s">
        <v>3365</v>
      </c>
      <c r="O876" s="287"/>
      <c r="P876" s="287"/>
    </row>
    <row r="877" spans="1:16" ht="15">
      <c r="A877" s="247" t="s">
        <v>7556</v>
      </c>
      <c r="B877" s="247" t="s">
        <v>7557</v>
      </c>
      <c r="C877" s="287" t="s">
        <v>3371</v>
      </c>
      <c r="D877" s="305">
        <v>31</v>
      </c>
      <c r="E877" s="287" t="s">
        <v>14</v>
      </c>
      <c r="F877" s="289">
        <v>43677</v>
      </c>
      <c r="G877" s="290" t="s">
        <v>701</v>
      </c>
      <c r="H877" s="290" t="s">
        <v>1643</v>
      </c>
      <c r="I877" s="291">
        <v>-8.0363039999999997E-2</v>
      </c>
      <c r="J877" s="291">
        <v>2</v>
      </c>
      <c r="K877" s="290" t="s">
        <v>815</v>
      </c>
      <c r="L877" s="324">
        <v>101.4</v>
      </c>
      <c r="M877" s="325" t="s">
        <v>1644</v>
      </c>
      <c r="N877" s="325" t="s">
        <v>1645</v>
      </c>
      <c r="O877" s="287"/>
      <c r="P877" s="287"/>
    </row>
    <row r="878" spans="1:16" ht="15">
      <c r="A878" s="247" t="s">
        <v>176</v>
      </c>
      <c r="B878" s="247" t="s">
        <v>3366</v>
      </c>
      <c r="C878" s="287" t="s">
        <v>3376</v>
      </c>
      <c r="D878" s="305">
        <v>32</v>
      </c>
      <c r="E878" s="287" t="s">
        <v>14</v>
      </c>
      <c r="F878" s="289">
        <v>43677</v>
      </c>
      <c r="G878" s="290" t="s">
        <v>701</v>
      </c>
      <c r="H878" s="290" t="s">
        <v>644</v>
      </c>
      <c r="I878" s="291">
        <v>-0.37096773999999999</v>
      </c>
      <c r="J878" s="291">
        <v>4</v>
      </c>
      <c r="K878" s="290" t="s">
        <v>815</v>
      </c>
      <c r="L878" s="324">
        <v>30.02</v>
      </c>
      <c r="M878" s="325" t="s">
        <v>645</v>
      </c>
      <c r="N878" s="325" t="s">
        <v>646</v>
      </c>
      <c r="O878" s="287"/>
      <c r="P878" s="287"/>
    </row>
    <row r="879" spans="1:16" ht="15">
      <c r="A879" s="247" t="s">
        <v>176</v>
      </c>
      <c r="B879" s="247" t="s">
        <v>3368</v>
      </c>
      <c r="C879" s="287" t="s">
        <v>3379</v>
      </c>
      <c r="D879" s="305">
        <v>33</v>
      </c>
      <c r="E879" s="287" t="s">
        <v>14</v>
      </c>
      <c r="F879" s="289">
        <v>43677</v>
      </c>
      <c r="G879" s="290" t="s">
        <v>701</v>
      </c>
      <c r="H879" s="290" t="s">
        <v>2621</v>
      </c>
      <c r="I879" s="291">
        <v>-0.22609456999999999</v>
      </c>
      <c r="J879" s="291">
        <v>6</v>
      </c>
      <c r="K879" s="290" t="s">
        <v>815</v>
      </c>
      <c r="L879" s="324">
        <v>56.39</v>
      </c>
      <c r="M879" s="325" t="s">
        <v>2622</v>
      </c>
      <c r="N879" s="325" t="s">
        <v>2623</v>
      </c>
      <c r="O879" s="287"/>
      <c r="P879" s="287"/>
    </row>
    <row r="880" spans="1:16" ht="15">
      <c r="A880" s="247" t="s">
        <v>176</v>
      </c>
      <c r="B880" s="247" t="s">
        <v>3370</v>
      </c>
      <c r="C880" s="287" t="s">
        <v>3381</v>
      </c>
      <c r="D880" s="305">
        <v>34</v>
      </c>
      <c r="E880" s="287" t="s">
        <v>14</v>
      </c>
      <c r="F880" s="289">
        <v>43677</v>
      </c>
      <c r="G880" s="290" t="s">
        <v>701</v>
      </c>
      <c r="H880" s="290" t="s">
        <v>3372</v>
      </c>
      <c r="I880" s="291">
        <v>-0.10692308</v>
      </c>
      <c r="J880" s="291">
        <v>1</v>
      </c>
      <c r="K880" s="290" t="s">
        <v>815</v>
      </c>
      <c r="L880" s="324">
        <v>59.19</v>
      </c>
      <c r="M880" s="325" t="s">
        <v>3373</v>
      </c>
      <c r="N880" s="325" t="s">
        <v>3374</v>
      </c>
      <c r="O880" s="287"/>
      <c r="P880" s="287"/>
    </row>
    <row r="881" spans="1:16" ht="15">
      <c r="A881" s="247" t="s">
        <v>7558</v>
      </c>
      <c r="B881" s="247" t="s">
        <v>7559</v>
      </c>
      <c r="C881" s="287" t="s">
        <v>3383</v>
      </c>
      <c r="D881" s="305">
        <v>35</v>
      </c>
      <c r="E881" s="287" t="s">
        <v>14</v>
      </c>
      <c r="F881" s="289">
        <v>43677</v>
      </c>
      <c r="G881" s="290" t="s">
        <v>701</v>
      </c>
      <c r="H881" s="290" t="s">
        <v>663</v>
      </c>
      <c r="I881" s="291">
        <v>-9.9851629999999997E-2</v>
      </c>
      <c r="J881" s="291">
        <v>3</v>
      </c>
      <c r="K881" s="290" t="s">
        <v>815</v>
      </c>
      <c r="L881" s="324">
        <v>94.42</v>
      </c>
      <c r="M881" s="325" t="s">
        <v>664</v>
      </c>
      <c r="N881" s="325" t="s">
        <v>665</v>
      </c>
      <c r="O881" s="287"/>
      <c r="P881" s="287"/>
    </row>
    <row r="882" spans="1:16" ht="15">
      <c r="A882" s="247" t="s">
        <v>7560</v>
      </c>
      <c r="B882" s="247" t="s">
        <v>7561</v>
      </c>
      <c r="C882" s="287" t="s">
        <v>3385</v>
      </c>
      <c r="D882" s="305">
        <v>36</v>
      </c>
      <c r="E882" s="287" t="s">
        <v>14</v>
      </c>
      <c r="F882" s="289">
        <v>43677</v>
      </c>
      <c r="G882" s="290" t="s">
        <v>701</v>
      </c>
      <c r="H882" s="290" t="s">
        <v>1426</v>
      </c>
      <c r="I882" s="291">
        <v>-0.11308994</v>
      </c>
      <c r="J882" s="291">
        <v>1</v>
      </c>
      <c r="K882" s="290" t="s">
        <v>815</v>
      </c>
      <c r="L882" s="324">
        <v>124.69</v>
      </c>
      <c r="M882" s="325" t="s">
        <v>1427</v>
      </c>
      <c r="N882" s="325" t="s">
        <v>1428</v>
      </c>
      <c r="O882" s="287"/>
      <c r="P882" s="287"/>
    </row>
    <row r="883" spans="1:16" ht="15">
      <c r="A883" s="247" t="s">
        <v>176</v>
      </c>
      <c r="B883" s="247" t="s">
        <v>3375</v>
      </c>
      <c r="C883" s="287" t="s">
        <v>3390</v>
      </c>
      <c r="D883" s="305">
        <v>37</v>
      </c>
      <c r="E883" s="287" t="s">
        <v>14</v>
      </c>
      <c r="F883" s="289">
        <v>43677</v>
      </c>
      <c r="G883" s="290" t="s">
        <v>701</v>
      </c>
      <c r="H883" s="290" t="s">
        <v>670</v>
      </c>
      <c r="I883" s="291">
        <v>-0.30745613999999999</v>
      </c>
      <c r="J883" s="291">
        <v>4</v>
      </c>
      <c r="K883" s="290" t="s">
        <v>815</v>
      </c>
      <c r="L883" s="324">
        <v>25.19</v>
      </c>
      <c r="M883" s="325" t="s">
        <v>671</v>
      </c>
      <c r="N883" s="325" t="s">
        <v>672</v>
      </c>
      <c r="O883" s="287"/>
      <c r="P883" s="287"/>
    </row>
    <row r="884" spans="1:16" ht="15">
      <c r="A884" s="247" t="s">
        <v>7562</v>
      </c>
      <c r="B884" s="247" t="s">
        <v>7563</v>
      </c>
      <c r="C884" s="287" t="s">
        <v>3393</v>
      </c>
      <c r="D884" s="305">
        <v>38</v>
      </c>
      <c r="E884" s="287" t="s">
        <v>14</v>
      </c>
      <c r="F884" s="289">
        <v>43677</v>
      </c>
      <c r="G884" s="290" t="s">
        <v>701</v>
      </c>
      <c r="H884" s="290" t="s">
        <v>945</v>
      </c>
      <c r="I884" s="291">
        <v>-2.15263158</v>
      </c>
      <c r="J884" s="291">
        <v>9</v>
      </c>
      <c r="K884" s="290" t="s">
        <v>815</v>
      </c>
      <c r="L884" s="324">
        <v>23.82</v>
      </c>
      <c r="M884" s="325" t="s">
        <v>946</v>
      </c>
      <c r="N884" s="325" t="s">
        <v>947</v>
      </c>
      <c r="O884" s="287"/>
      <c r="P884" s="287"/>
    </row>
    <row r="885" spans="1:16" ht="15">
      <c r="A885" s="247" t="s">
        <v>176</v>
      </c>
      <c r="B885" s="247" t="s">
        <v>3380</v>
      </c>
      <c r="C885" s="287" t="s">
        <v>3396</v>
      </c>
      <c r="D885" s="305">
        <v>39</v>
      </c>
      <c r="E885" s="287" t="s">
        <v>14</v>
      </c>
      <c r="F885" s="289">
        <v>43677</v>
      </c>
      <c r="G885" s="290" t="s">
        <v>701</v>
      </c>
      <c r="H885" s="290" t="s">
        <v>981</v>
      </c>
      <c r="I885" s="291">
        <v>-2.2692307700000001</v>
      </c>
      <c r="J885" s="291">
        <v>6</v>
      </c>
      <c r="K885" s="290" t="s">
        <v>815</v>
      </c>
      <c r="L885" s="324">
        <v>22.08</v>
      </c>
      <c r="M885" s="325" t="s">
        <v>982</v>
      </c>
      <c r="N885" s="325" t="s">
        <v>983</v>
      </c>
      <c r="O885" s="287"/>
      <c r="P885" s="287"/>
    </row>
    <row r="886" spans="1:16" ht="15">
      <c r="A886" s="247" t="s">
        <v>176</v>
      </c>
      <c r="B886" s="247" t="s">
        <v>3382</v>
      </c>
      <c r="C886" s="287" t="s">
        <v>3401</v>
      </c>
      <c r="D886" s="305">
        <v>40</v>
      </c>
      <c r="E886" s="287" t="s">
        <v>14</v>
      </c>
      <c r="F886" s="289">
        <v>43677</v>
      </c>
      <c r="G886" s="290" t="s">
        <v>701</v>
      </c>
      <c r="H886" s="290" t="s">
        <v>2636</v>
      </c>
      <c r="I886" s="291">
        <v>-0.11968085000000001</v>
      </c>
      <c r="J886" s="291">
        <v>2</v>
      </c>
      <c r="K886" s="290" t="s">
        <v>815</v>
      </c>
      <c r="L886" s="324">
        <v>33.11</v>
      </c>
      <c r="M886" s="325" t="s">
        <v>2637</v>
      </c>
      <c r="N886" s="325" t="s">
        <v>2638</v>
      </c>
      <c r="O886" s="287"/>
      <c r="P886" s="287"/>
    </row>
    <row r="887" spans="1:16" ht="15">
      <c r="A887" s="247" t="s">
        <v>176</v>
      </c>
      <c r="B887" s="247" t="s">
        <v>3384</v>
      </c>
      <c r="C887" s="287" t="s">
        <v>3404</v>
      </c>
      <c r="D887" s="305">
        <v>41</v>
      </c>
      <c r="E887" s="287" t="s">
        <v>14</v>
      </c>
      <c r="F887" s="289">
        <v>43677</v>
      </c>
      <c r="G887" s="290" t="s">
        <v>701</v>
      </c>
      <c r="H887" s="290" t="s">
        <v>3386</v>
      </c>
      <c r="I887" s="291">
        <v>-0.17499999999999999</v>
      </c>
      <c r="J887" s="291">
        <v>3</v>
      </c>
      <c r="K887" s="290" t="s">
        <v>815</v>
      </c>
      <c r="L887" s="324">
        <v>54.38</v>
      </c>
      <c r="M887" s="325" t="s">
        <v>3387</v>
      </c>
      <c r="N887" s="325" t="s">
        <v>3388</v>
      </c>
      <c r="O887" s="287"/>
      <c r="P887" s="287"/>
    </row>
    <row r="888" spans="1:16" ht="15">
      <c r="A888" s="247" t="s">
        <v>176</v>
      </c>
      <c r="B888" s="247" t="s">
        <v>3389</v>
      </c>
      <c r="C888" s="287" t="s">
        <v>3407</v>
      </c>
      <c r="D888" s="305">
        <v>42</v>
      </c>
      <c r="E888" s="287" t="s">
        <v>14</v>
      </c>
      <c r="F888" s="289">
        <v>43677</v>
      </c>
      <c r="G888" s="290" t="s">
        <v>701</v>
      </c>
      <c r="H888" s="290" t="s">
        <v>2643</v>
      </c>
      <c r="I888" s="291">
        <v>-9.4579949999999996E-2</v>
      </c>
      <c r="J888" s="291">
        <v>1</v>
      </c>
      <c r="K888" s="290" t="s">
        <v>815</v>
      </c>
      <c r="L888" s="324">
        <v>51.36</v>
      </c>
      <c r="M888" s="325" t="s">
        <v>2644</v>
      </c>
      <c r="N888" s="325" t="s">
        <v>2645</v>
      </c>
      <c r="O888" s="287"/>
      <c r="P888" s="287"/>
    </row>
    <row r="889" spans="1:16" ht="15">
      <c r="A889" s="247" t="s">
        <v>176</v>
      </c>
      <c r="B889" s="247" t="s">
        <v>3400</v>
      </c>
      <c r="C889" s="287" t="s">
        <v>3412</v>
      </c>
      <c r="D889" s="305">
        <v>43</v>
      </c>
      <c r="E889" s="287" t="s">
        <v>14</v>
      </c>
      <c r="F889" s="289">
        <v>43677</v>
      </c>
      <c r="G889" s="290" t="s">
        <v>701</v>
      </c>
      <c r="H889" s="290" t="s">
        <v>1450</v>
      </c>
      <c r="I889" s="291">
        <v>-0.11613474999999999</v>
      </c>
      <c r="J889" s="291">
        <v>3</v>
      </c>
      <c r="K889" s="290" t="s">
        <v>815</v>
      </c>
      <c r="L889" s="324">
        <v>73.290000000000006</v>
      </c>
      <c r="M889" s="325" t="s">
        <v>1451</v>
      </c>
      <c r="N889" s="325" t="s">
        <v>1452</v>
      </c>
      <c r="O889" s="287"/>
      <c r="P889" s="287"/>
    </row>
    <row r="890" spans="1:16" ht="15">
      <c r="A890" s="247" t="s">
        <v>176</v>
      </c>
      <c r="B890" s="247" t="s">
        <v>3411</v>
      </c>
      <c r="C890" s="287" t="s">
        <v>3417</v>
      </c>
      <c r="D890" s="305">
        <v>44</v>
      </c>
      <c r="E890" s="287" t="s">
        <v>14</v>
      </c>
      <c r="F890" s="289">
        <v>43677</v>
      </c>
      <c r="G890" s="290" t="s">
        <v>701</v>
      </c>
      <c r="H890" s="290" t="s">
        <v>3413</v>
      </c>
      <c r="I890" s="291">
        <v>-0.10295203</v>
      </c>
      <c r="J890" s="291">
        <v>1</v>
      </c>
      <c r="K890" s="290" t="s">
        <v>815</v>
      </c>
      <c r="L890" s="324">
        <v>45.45</v>
      </c>
      <c r="M890" s="325" t="s">
        <v>3414</v>
      </c>
      <c r="N890" s="325" t="s">
        <v>3415</v>
      </c>
      <c r="O890" s="287"/>
      <c r="P890" s="287"/>
    </row>
    <row r="891" spans="1:16" ht="15">
      <c r="A891" s="247" t="s">
        <v>176</v>
      </c>
      <c r="B891" s="247" t="s">
        <v>3416</v>
      </c>
      <c r="C891" s="287" t="s">
        <v>3420</v>
      </c>
      <c r="D891" s="305">
        <v>45</v>
      </c>
      <c r="E891" s="287" t="s">
        <v>14</v>
      </c>
      <c r="F891" s="289">
        <v>43677</v>
      </c>
      <c r="G891" s="290" t="s">
        <v>701</v>
      </c>
      <c r="H891" s="290" t="s">
        <v>2655</v>
      </c>
      <c r="I891" s="291">
        <v>-0.13958333000000001</v>
      </c>
      <c r="J891" s="291">
        <v>2</v>
      </c>
      <c r="K891" s="290" t="s">
        <v>815</v>
      </c>
      <c r="L891" s="324">
        <v>58.09</v>
      </c>
      <c r="M891" s="325" t="s">
        <v>2656</v>
      </c>
      <c r="N891" s="325" t="s">
        <v>2657</v>
      </c>
      <c r="O891" s="287"/>
      <c r="P891" s="287"/>
    </row>
    <row r="892" spans="1:16" ht="15">
      <c r="A892" s="247" t="s">
        <v>7564</v>
      </c>
      <c r="B892" s="247" t="s">
        <v>7565</v>
      </c>
      <c r="C892" s="287" t="s">
        <v>3422</v>
      </c>
      <c r="D892" s="305">
        <v>46</v>
      </c>
      <c r="E892" s="287" t="s">
        <v>14</v>
      </c>
      <c r="F892" s="289">
        <v>43677</v>
      </c>
      <c r="G892" s="290" t="s">
        <v>701</v>
      </c>
      <c r="H892" s="290" t="s">
        <v>1479</v>
      </c>
      <c r="I892" s="291">
        <v>-0.10766129000000001</v>
      </c>
      <c r="J892" s="291">
        <v>3</v>
      </c>
      <c r="K892" s="290" t="s">
        <v>815</v>
      </c>
      <c r="L892" s="324">
        <v>122.52</v>
      </c>
      <c r="M892" s="325" t="s">
        <v>1480</v>
      </c>
      <c r="N892" s="325" t="s">
        <v>1481</v>
      </c>
      <c r="O892" s="287"/>
      <c r="P892" s="287"/>
    </row>
    <row r="893" spans="1:16" ht="15">
      <c r="A893" s="247" t="s">
        <v>7566</v>
      </c>
      <c r="B893" s="247" t="s">
        <v>7567</v>
      </c>
      <c r="C893" s="287" t="s">
        <v>3424</v>
      </c>
      <c r="D893" s="305">
        <v>47</v>
      </c>
      <c r="E893" s="287" t="s">
        <v>14</v>
      </c>
      <c r="F893" s="289">
        <v>43677</v>
      </c>
      <c r="G893" s="290" t="s">
        <v>701</v>
      </c>
      <c r="H893" s="290" t="s">
        <v>5629</v>
      </c>
      <c r="I893" s="291">
        <v>-0.10323193999999999</v>
      </c>
      <c r="J893" s="291">
        <v>3</v>
      </c>
      <c r="K893" s="290" t="s">
        <v>815</v>
      </c>
      <c r="L893" s="324">
        <v>174.72</v>
      </c>
      <c r="M893" s="325" t="s">
        <v>5630</v>
      </c>
      <c r="N893" s="325" t="s">
        <v>5631</v>
      </c>
      <c r="O893" s="287"/>
      <c r="P893" s="287"/>
    </row>
    <row r="894" spans="1:16" ht="15">
      <c r="A894" s="247" t="s">
        <v>176</v>
      </c>
      <c r="B894" s="247" t="s">
        <v>3421</v>
      </c>
      <c r="C894" s="287" t="s">
        <v>3426</v>
      </c>
      <c r="D894" s="305">
        <v>48</v>
      </c>
      <c r="E894" s="287" t="s">
        <v>14</v>
      </c>
      <c r="F894" s="289">
        <v>43677</v>
      </c>
      <c r="G894" s="290" t="s">
        <v>701</v>
      </c>
      <c r="H894" s="290" t="s">
        <v>748</v>
      </c>
      <c r="I894" s="291">
        <v>-0.19670588</v>
      </c>
      <c r="J894" s="291">
        <v>3</v>
      </c>
      <c r="K894" s="290" t="s">
        <v>815</v>
      </c>
      <c r="L894" s="324">
        <v>87.39</v>
      </c>
      <c r="M894" s="325" t="s">
        <v>749</v>
      </c>
      <c r="N894" s="325" t="s">
        <v>750</v>
      </c>
      <c r="O894" s="287"/>
      <c r="P894" s="287"/>
    </row>
    <row r="895" spans="1:16" ht="15">
      <c r="A895" s="247" t="s">
        <v>176</v>
      </c>
      <c r="B895" s="247" t="s">
        <v>3423</v>
      </c>
      <c r="C895" s="287" t="s">
        <v>3429</v>
      </c>
      <c r="D895" s="305">
        <v>49</v>
      </c>
      <c r="E895" s="287" t="s">
        <v>14</v>
      </c>
      <c r="F895" s="289">
        <v>43677</v>
      </c>
      <c r="G895" s="290" t="s">
        <v>701</v>
      </c>
      <c r="H895" s="290" t="s">
        <v>2665</v>
      </c>
      <c r="I895" s="291">
        <v>-0.16934524000000001</v>
      </c>
      <c r="J895" s="291">
        <v>8</v>
      </c>
      <c r="K895" s="290" t="s">
        <v>815</v>
      </c>
      <c r="L895" s="324">
        <v>85.25</v>
      </c>
      <c r="M895" s="325" t="s">
        <v>2666</v>
      </c>
      <c r="N895" s="325" t="s">
        <v>2667</v>
      </c>
      <c r="O895" s="287"/>
      <c r="P895" s="287"/>
    </row>
    <row r="896" spans="1:16" ht="15">
      <c r="A896" s="247" t="s">
        <v>176</v>
      </c>
      <c r="B896" s="247" t="s">
        <v>3425</v>
      </c>
      <c r="C896" s="287" t="s">
        <v>3432</v>
      </c>
      <c r="D896" s="305">
        <v>50</v>
      </c>
      <c r="E896" s="287" t="s">
        <v>14</v>
      </c>
      <c r="F896" s="289">
        <v>43677</v>
      </c>
      <c r="G896" s="290" t="s">
        <v>701</v>
      </c>
      <c r="H896" s="290" t="s">
        <v>1011</v>
      </c>
      <c r="I896" s="291">
        <v>-0.36015473999999997</v>
      </c>
      <c r="J896" s="291">
        <v>13</v>
      </c>
      <c r="K896" s="290" t="s">
        <v>815</v>
      </c>
      <c r="L896" s="324">
        <v>53.89</v>
      </c>
      <c r="M896" s="325" t="s">
        <v>1012</v>
      </c>
      <c r="N896" s="325" t="s">
        <v>1013</v>
      </c>
      <c r="O896" s="287"/>
      <c r="P896" s="287"/>
    </row>
    <row r="897" spans="1:16" ht="15">
      <c r="A897" s="247" t="s">
        <v>7568</v>
      </c>
      <c r="B897" s="247" t="s">
        <v>7569</v>
      </c>
      <c r="C897" s="287" t="s">
        <v>3434</v>
      </c>
      <c r="D897" s="305">
        <v>1</v>
      </c>
      <c r="E897" s="287" t="s">
        <v>4</v>
      </c>
      <c r="F897" s="289">
        <v>43677</v>
      </c>
      <c r="G897" s="290" t="s">
        <v>441</v>
      </c>
      <c r="H897" s="290" t="s">
        <v>1042</v>
      </c>
      <c r="I897" s="291">
        <v>0.54</v>
      </c>
      <c r="J897" s="291">
        <v>9</v>
      </c>
      <c r="K897" s="290" t="s">
        <v>815</v>
      </c>
      <c r="L897" s="324">
        <v>278.56</v>
      </c>
      <c r="M897" s="325" t="s">
        <v>1043</v>
      </c>
      <c r="N897" s="325" t="s">
        <v>1044</v>
      </c>
      <c r="O897" s="287"/>
      <c r="P897" s="287"/>
    </row>
    <row r="898" spans="1:16" ht="15">
      <c r="A898" s="247" t="s">
        <v>176</v>
      </c>
      <c r="B898" s="247" t="s">
        <v>3433</v>
      </c>
      <c r="C898" s="287" t="s">
        <v>3439</v>
      </c>
      <c r="D898" s="305">
        <v>2</v>
      </c>
      <c r="E898" s="287" t="s">
        <v>4</v>
      </c>
      <c r="F898" s="289">
        <v>43677</v>
      </c>
      <c r="G898" s="290" t="s">
        <v>441</v>
      </c>
      <c r="H898" s="290" t="s">
        <v>3435</v>
      </c>
      <c r="I898" s="291">
        <v>0.52</v>
      </c>
      <c r="J898" s="291">
        <v>19</v>
      </c>
      <c r="K898" s="290" t="s">
        <v>815</v>
      </c>
      <c r="L898" s="324">
        <v>49.54</v>
      </c>
      <c r="M898" s="325" t="s">
        <v>3436</v>
      </c>
      <c r="N898" s="325" t="s">
        <v>3437</v>
      </c>
      <c r="O898" s="287"/>
      <c r="P898" s="287"/>
    </row>
    <row r="899" spans="1:16" ht="15">
      <c r="A899" s="247" t="s">
        <v>176</v>
      </c>
      <c r="B899" s="247" t="s">
        <v>3438</v>
      </c>
      <c r="C899" s="287" t="s">
        <v>3444</v>
      </c>
      <c r="D899" s="305">
        <v>3</v>
      </c>
      <c r="E899" s="287" t="s">
        <v>4</v>
      </c>
      <c r="F899" s="289">
        <v>43677</v>
      </c>
      <c r="G899" s="290" t="s">
        <v>441</v>
      </c>
      <c r="H899" s="290" t="s">
        <v>3440</v>
      </c>
      <c r="I899" s="291">
        <v>0.61</v>
      </c>
      <c r="J899" s="291">
        <v>2</v>
      </c>
      <c r="K899" s="290" t="s">
        <v>815</v>
      </c>
      <c r="L899" s="324">
        <v>47.07</v>
      </c>
      <c r="M899" s="325" t="s">
        <v>3441</v>
      </c>
      <c r="N899" s="325" t="s">
        <v>3442</v>
      </c>
      <c r="O899" s="287"/>
      <c r="P899" s="287"/>
    </row>
    <row r="900" spans="1:16" ht="15">
      <c r="A900" s="247" t="s">
        <v>176</v>
      </c>
      <c r="B900" s="247" t="s">
        <v>3443</v>
      </c>
      <c r="C900" s="287" t="s">
        <v>3449</v>
      </c>
      <c r="D900" s="305">
        <v>4</v>
      </c>
      <c r="E900" s="287" t="s">
        <v>4</v>
      </c>
      <c r="F900" s="289">
        <v>43677</v>
      </c>
      <c r="G900" s="290" t="s">
        <v>441</v>
      </c>
      <c r="H900" s="290" t="s">
        <v>3445</v>
      </c>
      <c r="I900" s="291">
        <v>0.51</v>
      </c>
      <c r="J900" s="291">
        <v>66</v>
      </c>
      <c r="K900" s="290" t="s">
        <v>815</v>
      </c>
      <c r="L900" s="324">
        <v>75.69</v>
      </c>
      <c r="M900" s="325" t="s">
        <v>3446</v>
      </c>
      <c r="N900" s="325" t="s">
        <v>3447</v>
      </c>
      <c r="O900" s="287"/>
      <c r="P900" s="287"/>
    </row>
    <row r="901" spans="1:16" ht="15">
      <c r="A901" s="247" t="s">
        <v>176</v>
      </c>
      <c r="B901" s="247" t="s">
        <v>3448</v>
      </c>
      <c r="C901" s="287" t="s">
        <v>3454</v>
      </c>
      <c r="D901" s="305">
        <v>5</v>
      </c>
      <c r="E901" s="287" t="s">
        <v>4</v>
      </c>
      <c r="F901" s="289">
        <v>43677</v>
      </c>
      <c r="G901" s="290" t="s">
        <v>441</v>
      </c>
      <c r="H901" s="290" t="s">
        <v>3450</v>
      </c>
      <c r="I901" s="291">
        <v>0.42</v>
      </c>
      <c r="J901" s="291">
        <v>94</v>
      </c>
      <c r="K901" s="290" t="s">
        <v>815</v>
      </c>
      <c r="L901" s="324">
        <v>87.81</v>
      </c>
      <c r="M901" s="325" t="s">
        <v>3451</v>
      </c>
      <c r="N901" s="325" t="s">
        <v>3452</v>
      </c>
      <c r="O901" s="287"/>
      <c r="P901" s="287"/>
    </row>
    <row r="902" spans="1:16" ht="15">
      <c r="A902" s="247" t="s">
        <v>176</v>
      </c>
      <c r="B902" s="247" t="s">
        <v>3453</v>
      </c>
      <c r="C902" s="287" t="s">
        <v>3459</v>
      </c>
      <c r="D902" s="305">
        <v>6</v>
      </c>
      <c r="E902" s="287" t="s">
        <v>4</v>
      </c>
      <c r="F902" s="289">
        <v>43677</v>
      </c>
      <c r="G902" s="290" t="s">
        <v>441</v>
      </c>
      <c r="H902" s="290" t="s">
        <v>3455</v>
      </c>
      <c r="I902" s="291">
        <v>0.45</v>
      </c>
      <c r="J902" s="291">
        <v>24</v>
      </c>
      <c r="K902" s="290" t="s">
        <v>815</v>
      </c>
      <c r="L902" s="324">
        <v>114.78</v>
      </c>
      <c r="M902" s="325" t="s">
        <v>3456</v>
      </c>
      <c r="N902" s="325" t="s">
        <v>3457</v>
      </c>
      <c r="O902" s="287"/>
      <c r="P902" s="287"/>
    </row>
    <row r="903" spans="1:16" ht="15">
      <c r="A903" s="247" t="s">
        <v>176</v>
      </c>
      <c r="B903" s="247" t="s">
        <v>3458</v>
      </c>
      <c r="C903" s="287" t="s">
        <v>3464</v>
      </c>
      <c r="D903" s="305">
        <v>7</v>
      </c>
      <c r="E903" s="287" t="s">
        <v>4</v>
      </c>
      <c r="F903" s="289">
        <v>43677</v>
      </c>
      <c r="G903" s="290" t="s">
        <v>441</v>
      </c>
      <c r="H903" s="290" t="s">
        <v>3460</v>
      </c>
      <c r="I903" s="291">
        <v>0.48</v>
      </c>
      <c r="J903" s="291">
        <v>6</v>
      </c>
      <c r="K903" s="290" t="s">
        <v>815</v>
      </c>
      <c r="L903" s="324">
        <v>109.04</v>
      </c>
      <c r="M903" s="325" t="s">
        <v>3461</v>
      </c>
      <c r="N903" s="325" t="s">
        <v>3462</v>
      </c>
      <c r="O903" s="287"/>
      <c r="P903" s="287"/>
    </row>
    <row r="904" spans="1:16" ht="15">
      <c r="A904" s="247" t="s">
        <v>176</v>
      </c>
      <c r="B904" s="247" t="s">
        <v>3463</v>
      </c>
      <c r="C904" s="287" t="s">
        <v>3466</v>
      </c>
      <c r="D904" s="305">
        <v>8</v>
      </c>
      <c r="E904" s="287" t="s">
        <v>4</v>
      </c>
      <c r="F904" s="289">
        <v>43677</v>
      </c>
      <c r="G904" s="290" t="s">
        <v>441</v>
      </c>
      <c r="H904" s="290" t="s">
        <v>1568</v>
      </c>
      <c r="I904" s="291">
        <v>0.49</v>
      </c>
      <c r="J904" s="291">
        <v>19</v>
      </c>
      <c r="K904" s="290" t="s">
        <v>815</v>
      </c>
      <c r="L904" s="324">
        <v>27.69</v>
      </c>
      <c r="M904" s="325" t="s">
        <v>1569</v>
      </c>
      <c r="N904" s="325" t="s">
        <v>1570</v>
      </c>
      <c r="O904" s="287"/>
      <c r="P904" s="287"/>
    </row>
    <row r="905" spans="1:16" ht="15">
      <c r="A905" s="247" t="s">
        <v>176</v>
      </c>
      <c r="B905" s="247" t="s">
        <v>3465</v>
      </c>
      <c r="C905" s="287" t="s">
        <v>3468</v>
      </c>
      <c r="D905" s="305">
        <v>9</v>
      </c>
      <c r="E905" s="287" t="s">
        <v>4</v>
      </c>
      <c r="F905" s="289">
        <v>43677</v>
      </c>
      <c r="G905" s="290" t="s">
        <v>441</v>
      </c>
      <c r="H905" s="290" t="s">
        <v>2414</v>
      </c>
      <c r="I905" s="291">
        <v>0.4</v>
      </c>
      <c r="J905" s="291">
        <v>10</v>
      </c>
      <c r="K905" s="290" t="s">
        <v>815</v>
      </c>
      <c r="L905" s="324">
        <v>109.31</v>
      </c>
      <c r="M905" s="325" t="s">
        <v>2415</v>
      </c>
      <c r="N905" s="325" t="s">
        <v>2416</v>
      </c>
      <c r="O905" s="287"/>
      <c r="P905" s="287"/>
    </row>
    <row r="906" spans="1:16" ht="15">
      <c r="A906" s="247" t="s">
        <v>176</v>
      </c>
      <c r="B906" s="247" t="s">
        <v>3467</v>
      </c>
      <c r="C906" s="287" t="s">
        <v>3470</v>
      </c>
      <c r="D906" s="305">
        <v>10</v>
      </c>
      <c r="E906" s="287" t="s">
        <v>4</v>
      </c>
      <c r="F906" s="289">
        <v>43677</v>
      </c>
      <c r="G906" s="290" t="s">
        <v>441</v>
      </c>
      <c r="H906" s="290" t="s">
        <v>1765</v>
      </c>
      <c r="I906" s="291">
        <v>0.51</v>
      </c>
      <c r="J906" s="291">
        <v>7</v>
      </c>
      <c r="K906" s="290" t="s">
        <v>815</v>
      </c>
      <c r="L906" s="324">
        <v>194.42</v>
      </c>
      <c r="M906" s="325" t="s">
        <v>359</v>
      </c>
      <c r="N906" s="325" t="s">
        <v>1766</v>
      </c>
      <c r="O906" s="287"/>
      <c r="P906" s="287"/>
    </row>
    <row r="907" spans="1:16" ht="15">
      <c r="A907" s="247" t="s">
        <v>176</v>
      </c>
      <c r="B907" s="247" t="s">
        <v>3469</v>
      </c>
      <c r="C907" s="287" t="s">
        <v>3475</v>
      </c>
      <c r="D907" s="305">
        <v>11</v>
      </c>
      <c r="E907" s="287" t="s">
        <v>4</v>
      </c>
      <c r="F907" s="289">
        <v>43677</v>
      </c>
      <c r="G907" s="290" t="s">
        <v>441</v>
      </c>
      <c r="H907" s="290" t="s">
        <v>3471</v>
      </c>
      <c r="I907" s="291">
        <v>0.43</v>
      </c>
      <c r="J907" s="291">
        <v>87</v>
      </c>
      <c r="K907" s="290" t="s">
        <v>815</v>
      </c>
      <c r="L907" s="324">
        <v>58.22</v>
      </c>
      <c r="M907" s="325" t="s">
        <v>3472</v>
      </c>
      <c r="N907" s="325" t="s">
        <v>3473</v>
      </c>
      <c r="O907" s="287"/>
      <c r="P907" s="287"/>
    </row>
    <row r="908" spans="1:16" ht="15">
      <c r="A908" s="247" t="s">
        <v>176</v>
      </c>
      <c r="B908" s="247" t="s">
        <v>3474</v>
      </c>
      <c r="C908" s="287" t="s">
        <v>3477</v>
      </c>
      <c r="D908" s="305">
        <v>12</v>
      </c>
      <c r="E908" s="287" t="s">
        <v>4</v>
      </c>
      <c r="F908" s="289">
        <v>43677</v>
      </c>
      <c r="G908" s="290" t="s">
        <v>441</v>
      </c>
      <c r="H908" s="290" t="s">
        <v>2157</v>
      </c>
      <c r="I908" s="291">
        <v>0.45</v>
      </c>
      <c r="J908" s="291">
        <v>8</v>
      </c>
      <c r="K908" s="290" t="s">
        <v>815</v>
      </c>
      <c r="L908" s="324">
        <v>75.44</v>
      </c>
      <c r="M908" s="325" t="s">
        <v>2158</v>
      </c>
      <c r="N908" s="325" t="s">
        <v>2159</v>
      </c>
      <c r="O908" s="287"/>
      <c r="P908" s="287"/>
    </row>
    <row r="909" spans="1:16" ht="15">
      <c r="A909" s="247" t="s">
        <v>176</v>
      </c>
      <c r="B909" s="247" t="s">
        <v>3476</v>
      </c>
      <c r="C909" s="287" t="s">
        <v>3479</v>
      </c>
      <c r="D909" s="305">
        <v>13</v>
      </c>
      <c r="E909" s="287" t="s">
        <v>4</v>
      </c>
      <c r="F909" s="289">
        <v>43677</v>
      </c>
      <c r="G909" s="290" t="s">
        <v>441</v>
      </c>
      <c r="H909" s="290" t="s">
        <v>1600</v>
      </c>
      <c r="I909" s="291">
        <v>0.56999999999999995</v>
      </c>
      <c r="J909" s="291">
        <v>10</v>
      </c>
      <c r="K909" s="290" t="s">
        <v>815</v>
      </c>
      <c r="L909" s="324">
        <v>162.6</v>
      </c>
      <c r="M909" s="325" t="s">
        <v>1601</v>
      </c>
      <c r="N909" s="325" t="s">
        <v>1602</v>
      </c>
      <c r="O909" s="287"/>
      <c r="P909" s="287"/>
    </row>
    <row r="910" spans="1:16" ht="15">
      <c r="A910" s="247" t="s">
        <v>176</v>
      </c>
      <c r="B910" s="247" t="s">
        <v>3478</v>
      </c>
      <c r="C910" s="287" t="s">
        <v>3481</v>
      </c>
      <c r="D910" s="305">
        <v>14</v>
      </c>
      <c r="E910" s="287" t="s">
        <v>4</v>
      </c>
      <c r="F910" s="289">
        <v>43677</v>
      </c>
      <c r="G910" s="290" t="s">
        <v>441</v>
      </c>
      <c r="H910" s="290" t="s">
        <v>3184</v>
      </c>
      <c r="I910" s="291">
        <v>0.4</v>
      </c>
      <c r="J910" s="291">
        <v>131</v>
      </c>
      <c r="K910" s="290" t="s">
        <v>815</v>
      </c>
      <c r="L910" s="324">
        <v>84.96</v>
      </c>
      <c r="M910" s="325" t="s">
        <v>3185</v>
      </c>
      <c r="N910" s="325" t="s">
        <v>3186</v>
      </c>
      <c r="O910" s="287"/>
      <c r="P910" s="287"/>
    </row>
    <row r="911" spans="1:16" ht="15">
      <c r="A911" s="247" t="s">
        <v>176</v>
      </c>
      <c r="B911" s="247" t="s">
        <v>3480</v>
      </c>
      <c r="C911" s="287" t="s">
        <v>3483</v>
      </c>
      <c r="D911" s="305">
        <v>15</v>
      </c>
      <c r="E911" s="287" t="s">
        <v>4</v>
      </c>
      <c r="F911" s="289">
        <v>43677</v>
      </c>
      <c r="G911" s="290" t="s">
        <v>441</v>
      </c>
      <c r="H911" s="290" t="s">
        <v>859</v>
      </c>
      <c r="I911" s="291">
        <v>0.56000000000000005</v>
      </c>
      <c r="J911" s="291">
        <v>6</v>
      </c>
      <c r="K911" s="290" t="s">
        <v>815</v>
      </c>
      <c r="L911" s="324">
        <v>133.26</v>
      </c>
      <c r="M911" s="325" t="s">
        <v>860</v>
      </c>
      <c r="N911" s="325" t="s">
        <v>861</v>
      </c>
      <c r="O911" s="287"/>
      <c r="P911" s="287"/>
    </row>
    <row r="912" spans="1:16" ht="15">
      <c r="A912" s="247" t="s">
        <v>176</v>
      </c>
      <c r="B912" s="247" t="s">
        <v>3482</v>
      </c>
      <c r="C912" s="287" t="s">
        <v>3488</v>
      </c>
      <c r="D912" s="305">
        <v>16</v>
      </c>
      <c r="E912" s="287" t="s">
        <v>4</v>
      </c>
      <c r="F912" s="289">
        <v>43677</v>
      </c>
      <c r="G912" s="290" t="s">
        <v>441</v>
      </c>
      <c r="H912" s="290" t="s">
        <v>3484</v>
      </c>
      <c r="I912" s="291">
        <v>0.51</v>
      </c>
      <c r="J912" s="291">
        <v>66</v>
      </c>
      <c r="K912" s="290" t="s">
        <v>815</v>
      </c>
      <c r="L912" s="324">
        <v>127.11</v>
      </c>
      <c r="M912" s="325" t="s">
        <v>3485</v>
      </c>
      <c r="N912" s="325" t="s">
        <v>3486</v>
      </c>
      <c r="O912" s="287"/>
      <c r="P912" s="287"/>
    </row>
    <row r="913" spans="1:16" ht="15">
      <c r="A913" s="247" t="s">
        <v>176</v>
      </c>
      <c r="B913" s="247" t="s">
        <v>3487</v>
      </c>
      <c r="C913" s="287" t="s">
        <v>3493</v>
      </c>
      <c r="D913" s="305">
        <v>17</v>
      </c>
      <c r="E913" s="287" t="s">
        <v>4</v>
      </c>
      <c r="F913" s="289">
        <v>43677</v>
      </c>
      <c r="G913" s="290" t="s">
        <v>441</v>
      </c>
      <c r="H913" s="290" t="s">
        <v>3489</v>
      </c>
      <c r="I913" s="291">
        <v>0.54</v>
      </c>
      <c r="J913" s="291">
        <v>35</v>
      </c>
      <c r="K913" s="290" t="s">
        <v>815</v>
      </c>
      <c r="L913" s="324">
        <v>121.56</v>
      </c>
      <c r="M913" s="325" t="s">
        <v>3490</v>
      </c>
      <c r="N913" s="325" t="s">
        <v>3491</v>
      </c>
      <c r="O913" s="287"/>
      <c r="P913" s="287"/>
    </row>
    <row r="914" spans="1:16" ht="15">
      <c r="A914" s="247" t="s">
        <v>176</v>
      </c>
      <c r="B914" s="247" t="s">
        <v>3492</v>
      </c>
      <c r="C914" s="287" t="s">
        <v>3495</v>
      </c>
      <c r="D914" s="305">
        <v>18</v>
      </c>
      <c r="E914" s="287" t="s">
        <v>4</v>
      </c>
      <c r="F914" s="289">
        <v>43677</v>
      </c>
      <c r="G914" s="290" t="s">
        <v>441</v>
      </c>
      <c r="H914" s="290" t="s">
        <v>2734</v>
      </c>
      <c r="I914" s="291">
        <v>0.5</v>
      </c>
      <c r="J914" s="291">
        <v>95</v>
      </c>
      <c r="K914" s="290" t="s">
        <v>815</v>
      </c>
      <c r="L914" s="324">
        <v>74.290000000000006</v>
      </c>
      <c r="M914" s="325" t="s">
        <v>2735</v>
      </c>
      <c r="N914" s="325" t="s">
        <v>2736</v>
      </c>
      <c r="O914" s="287"/>
      <c r="P914" s="287"/>
    </row>
    <row r="915" spans="1:16" ht="15">
      <c r="A915" s="247" t="s">
        <v>176</v>
      </c>
      <c r="B915" s="247" t="s">
        <v>3494</v>
      </c>
      <c r="C915" s="287" t="s">
        <v>3500</v>
      </c>
      <c r="D915" s="305">
        <v>19</v>
      </c>
      <c r="E915" s="287" t="s">
        <v>4</v>
      </c>
      <c r="F915" s="289">
        <v>43677</v>
      </c>
      <c r="G915" s="290" t="s">
        <v>441</v>
      </c>
      <c r="H915" s="290" t="s">
        <v>3496</v>
      </c>
      <c r="I915" s="291">
        <v>0.42</v>
      </c>
      <c r="J915" s="291">
        <v>85</v>
      </c>
      <c r="K915" s="290" t="s">
        <v>815</v>
      </c>
      <c r="L915" s="324">
        <v>86.72</v>
      </c>
      <c r="M915" s="325" t="s">
        <v>3497</v>
      </c>
      <c r="N915" s="325" t="s">
        <v>3498</v>
      </c>
      <c r="O915" s="287"/>
      <c r="P915" s="287"/>
    </row>
    <row r="916" spans="1:16" ht="15">
      <c r="A916" s="247" t="s">
        <v>176</v>
      </c>
      <c r="B916" s="247" t="s">
        <v>3499</v>
      </c>
      <c r="C916" s="287" t="s">
        <v>3502</v>
      </c>
      <c r="D916" s="305">
        <v>20</v>
      </c>
      <c r="E916" s="287" t="s">
        <v>4</v>
      </c>
      <c r="F916" s="289">
        <v>43677</v>
      </c>
      <c r="G916" s="290" t="s">
        <v>441</v>
      </c>
      <c r="H916" s="290" t="s">
        <v>887</v>
      </c>
      <c r="I916" s="291">
        <v>0.44</v>
      </c>
      <c r="J916" s="291">
        <v>56</v>
      </c>
      <c r="K916" s="290" t="s">
        <v>815</v>
      </c>
      <c r="L916" s="324">
        <v>74.540000000000006</v>
      </c>
      <c r="M916" s="325" t="s">
        <v>888</v>
      </c>
      <c r="N916" s="325" t="s">
        <v>889</v>
      </c>
      <c r="O916" s="287"/>
      <c r="P916" s="287"/>
    </row>
    <row r="917" spans="1:16" ht="15">
      <c r="A917" s="247" t="s">
        <v>176</v>
      </c>
      <c r="B917" s="247" t="s">
        <v>3501</v>
      </c>
      <c r="C917" s="287" t="s">
        <v>3505</v>
      </c>
      <c r="D917" s="305">
        <v>21</v>
      </c>
      <c r="E917" s="287" t="s">
        <v>4</v>
      </c>
      <c r="F917" s="289">
        <v>43677</v>
      </c>
      <c r="G917" s="290" t="s">
        <v>441</v>
      </c>
      <c r="H917" s="290" t="s">
        <v>3041</v>
      </c>
      <c r="I917" s="291">
        <v>0.55000000000000004</v>
      </c>
      <c r="J917" s="291">
        <v>8</v>
      </c>
      <c r="K917" s="290" t="s">
        <v>815</v>
      </c>
      <c r="L917" s="324">
        <v>105.62</v>
      </c>
      <c r="M917" s="325" t="s">
        <v>3042</v>
      </c>
      <c r="N917" s="325" t="s">
        <v>3043</v>
      </c>
      <c r="O917" s="287"/>
      <c r="P917" s="287"/>
    </row>
    <row r="918" spans="1:16" ht="15">
      <c r="A918" s="247" t="s">
        <v>176</v>
      </c>
      <c r="B918" s="247" t="s">
        <v>3506</v>
      </c>
      <c r="C918" s="287" t="s">
        <v>3507</v>
      </c>
      <c r="D918" s="305">
        <v>22</v>
      </c>
      <c r="E918" s="287" t="s">
        <v>4</v>
      </c>
      <c r="F918" s="289">
        <v>43677</v>
      </c>
      <c r="G918" s="290" t="s">
        <v>441</v>
      </c>
      <c r="H918" s="290" t="s">
        <v>1107</v>
      </c>
      <c r="I918" s="291">
        <v>0.59</v>
      </c>
      <c r="J918" s="291">
        <v>3</v>
      </c>
      <c r="K918" s="290" t="s">
        <v>815</v>
      </c>
      <c r="L918" s="324">
        <v>302.22000000000003</v>
      </c>
      <c r="M918" s="325" t="s">
        <v>1108</v>
      </c>
      <c r="N918" s="325" t="s">
        <v>1109</v>
      </c>
      <c r="O918" s="287"/>
      <c r="P918" s="287"/>
    </row>
    <row r="919" spans="1:16" ht="15">
      <c r="A919" s="247" t="s">
        <v>176</v>
      </c>
      <c r="B919" s="247" t="s">
        <v>3508</v>
      </c>
      <c r="C919" s="287" t="s">
        <v>3509</v>
      </c>
      <c r="D919" s="305">
        <v>23</v>
      </c>
      <c r="E919" s="287" t="s">
        <v>4</v>
      </c>
      <c r="F919" s="289">
        <v>43677</v>
      </c>
      <c r="G919" s="290" t="s">
        <v>441</v>
      </c>
      <c r="H919" s="290" t="s">
        <v>2312</v>
      </c>
      <c r="I919" s="291">
        <v>0.49</v>
      </c>
      <c r="J919" s="291">
        <v>14</v>
      </c>
      <c r="K919" s="290" t="s">
        <v>815</v>
      </c>
      <c r="L919" s="324">
        <v>60.49</v>
      </c>
      <c r="M919" s="325" t="s">
        <v>2313</v>
      </c>
      <c r="N919" s="325" t="s">
        <v>2314</v>
      </c>
      <c r="O919" s="287"/>
      <c r="P919" s="287"/>
    </row>
    <row r="920" spans="1:16" ht="15">
      <c r="A920" s="247" t="s">
        <v>176</v>
      </c>
      <c r="B920" s="247" t="s">
        <v>3510</v>
      </c>
      <c r="C920" s="287" t="s">
        <v>3511</v>
      </c>
      <c r="D920" s="305">
        <v>24</v>
      </c>
      <c r="E920" s="287" t="s">
        <v>4</v>
      </c>
      <c r="F920" s="289">
        <v>43677</v>
      </c>
      <c r="G920" s="290" t="s">
        <v>441</v>
      </c>
      <c r="H920" s="290" t="s">
        <v>3512</v>
      </c>
      <c r="I920" s="291">
        <v>0.5</v>
      </c>
      <c r="J920" s="291">
        <v>24</v>
      </c>
      <c r="K920" s="290" t="s">
        <v>815</v>
      </c>
      <c r="L920" s="324">
        <v>75.86</v>
      </c>
      <c r="M920" s="325" t="s">
        <v>3513</v>
      </c>
      <c r="N920" s="325" t="s">
        <v>3514</v>
      </c>
      <c r="O920" s="287"/>
      <c r="P920" s="287"/>
    </row>
    <row r="921" spans="1:16" ht="15">
      <c r="A921" s="247" t="s">
        <v>176</v>
      </c>
      <c r="B921" s="247" t="s">
        <v>3515</v>
      </c>
      <c r="C921" s="287" t="s">
        <v>3516</v>
      </c>
      <c r="D921" s="305">
        <v>25</v>
      </c>
      <c r="E921" s="287" t="s">
        <v>4</v>
      </c>
      <c r="F921" s="289">
        <v>43677</v>
      </c>
      <c r="G921" s="290" t="s">
        <v>441</v>
      </c>
      <c r="H921" s="290" t="s">
        <v>3046</v>
      </c>
      <c r="I921" s="291">
        <v>0.54</v>
      </c>
      <c r="J921" s="291">
        <v>51</v>
      </c>
      <c r="K921" s="290" t="s">
        <v>815</v>
      </c>
      <c r="L921" s="324">
        <v>45.06</v>
      </c>
      <c r="M921" s="325" t="s">
        <v>3047</v>
      </c>
      <c r="N921" s="325" t="s">
        <v>3048</v>
      </c>
      <c r="O921" s="287"/>
      <c r="P921" s="287"/>
    </row>
    <row r="922" spans="1:16" ht="15">
      <c r="A922" s="247" t="s">
        <v>176</v>
      </c>
      <c r="B922" s="247" t="s">
        <v>3517</v>
      </c>
      <c r="C922" s="287" t="s">
        <v>3518</v>
      </c>
      <c r="D922" s="305">
        <v>26</v>
      </c>
      <c r="E922" s="287" t="s">
        <v>4</v>
      </c>
      <c r="F922" s="289">
        <v>43677</v>
      </c>
      <c r="G922" s="290" t="s">
        <v>441</v>
      </c>
      <c r="H922" s="290" t="s">
        <v>1112</v>
      </c>
      <c r="I922" s="291">
        <v>0.49</v>
      </c>
      <c r="J922" s="291">
        <v>24</v>
      </c>
      <c r="K922" s="290" t="s">
        <v>815</v>
      </c>
      <c r="L922" s="324">
        <v>112.39</v>
      </c>
      <c r="M922" s="325" t="s">
        <v>1113</v>
      </c>
      <c r="N922" s="325" t="s">
        <v>1114</v>
      </c>
      <c r="O922" s="287"/>
      <c r="P922" s="287"/>
    </row>
    <row r="923" spans="1:16" ht="15">
      <c r="A923" s="247" t="s">
        <v>176</v>
      </c>
      <c r="B923" s="247" t="s">
        <v>3519</v>
      </c>
      <c r="C923" s="287" t="s">
        <v>3520</v>
      </c>
      <c r="D923" s="305">
        <v>27</v>
      </c>
      <c r="E923" s="287" t="s">
        <v>4</v>
      </c>
      <c r="F923" s="289">
        <v>43677</v>
      </c>
      <c r="G923" s="290" t="s">
        <v>441</v>
      </c>
      <c r="H923" s="290" t="s">
        <v>3051</v>
      </c>
      <c r="I923" s="291">
        <v>0.51</v>
      </c>
      <c r="J923" s="291">
        <v>96</v>
      </c>
      <c r="K923" s="290" t="s">
        <v>815</v>
      </c>
      <c r="L923" s="324">
        <v>43.97</v>
      </c>
      <c r="M923" s="325" t="s">
        <v>3052</v>
      </c>
      <c r="N923" s="325" t="s">
        <v>3053</v>
      </c>
      <c r="O923" s="287"/>
      <c r="P923" s="287"/>
    </row>
    <row r="924" spans="1:16" ht="15">
      <c r="A924" s="247" t="s">
        <v>176</v>
      </c>
      <c r="B924" s="247" t="s">
        <v>3521</v>
      </c>
      <c r="C924" s="287" t="s">
        <v>3522</v>
      </c>
      <c r="D924" s="305">
        <v>28</v>
      </c>
      <c r="E924" s="287" t="s">
        <v>4</v>
      </c>
      <c r="F924" s="289">
        <v>43677</v>
      </c>
      <c r="G924" s="290" t="s">
        <v>441</v>
      </c>
      <c r="H924" s="290" t="s">
        <v>1124</v>
      </c>
      <c r="I924" s="291">
        <v>0.54</v>
      </c>
      <c r="J924" s="291">
        <v>48</v>
      </c>
      <c r="K924" s="290" t="s">
        <v>815</v>
      </c>
      <c r="L924" s="324">
        <v>31.93</v>
      </c>
      <c r="M924" s="325" t="s">
        <v>1125</v>
      </c>
      <c r="N924" s="325" t="s">
        <v>1126</v>
      </c>
      <c r="O924" s="287"/>
      <c r="P924" s="287"/>
    </row>
    <row r="925" spans="1:16" ht="15">
      <c r="A925" s="247" t="s">
        <v>176</v>
      </c>
      <c r="B925" s="247" t="s">
        <v>3523</v>
      </c>
      <c r="C925" s="287" t="s">
        <v>3524</v>
      </c>
      <c r="D925" s="305">
        <v>29</v>
      </c>
      <c r="E925" s="287" t="s">
        <v>4</v>
      </c>
      <c r="F925" s="289">
        <v>43677</v>
      </c>
      <c r="G925" s="290" t="s">
        <v>441</v>
      </c>
      <c r="H925" s="290" t="s">
        <v>1618</v>
      </c>
      <c r="I925" s="291">
        <v>0.39</v>
      </c>
      <c r="J925" s="291">
        <v>133</v>
      </c>
      <c r="K925" s="290" t="s">
        <v>815</v>
      </c>
      <c r="L925" s="324">
        <v>151.74</v>
      </c>
      <c r="M925" s="325" t="s">
        <v>1619</v>
      </c>
      <c r="N925" s="325" t="s">
        <v>1620</v>
      </c>
      <c r="O925" s="287"/>
      <c r="P925" s="287"/>
    </row>
    <row r="926" spans="1:16" ht="15">
      <c r="A926" s="247" t="s">
        <v>176</v>
      </c>
      <c r="B926" s="247" t="s">
        <v>3525</v>
      </c>
      <c r="C926" s="287" t="s">
        <v>3526</v>
      </c>
      <c r="D926" s="305">
        <v>30</v>
      </c>
      <c r="E926" s="287" t="s">
        <v>4</v>
      </c>
      <c r="F926" s="289">
        <v>43677</v>
      </c>
      <c r="G926" s="290" t="s">
        <v>441</v>
      </c>
      <c r="H926" s="290" t="s">
        <v>3527</v>
      </c>
      <c r="I926" s="291">
        <v>0.4</v>
      </c>
      <c r="J926" s="291">
        <v>13</v>
      </c>
      <c r="K926" s="290" t="s">
        <v>815</v>
      </c>
      <c r="L926" s="324">
        <v>40.99</v>
      </c>
      <c r="M926" s="325" t="s">
        <v>3528</v>
      </c>
      <c r="N926" s="325" t="s">
        <v>3529</v>
      </c>
      <c r="O926" s="287"/>
      <c r="P926" s="287"/>
    </row>
    <row r="927" spans="1:16" ht="15">
      <c r="A927" s="247" t="s">
        <v>176</v>
      </c>
      <c r="B927" s="247" t="s">
        <v>3530</v>
      </c>
      <c r="C927" s="287" t="s">
        <v>3531</v>
      </c>
      <c r="D927" s="305">
        <v>31</v>
      </c>
      <c r="E927" s="287" t="s">
        <v>4</v>
      </c>
      <c r="F927" s="289">
        <v>43677</v>
      </c>
      <c r="G927" s="290" t="s">
        <v>441</v>
      </c>
      <c r="H927" s="290" t="s">
        <v>3532</v>
      </c>
      <c r="I927" s="291">
        <v>0.47</v>
      </c>
      <c r="J927" s="291">
        <v>8</v>
      </c>
      <c r="K927" s="290" t="s">
        <v>815</v>
      </c>
      <c r="L927" s="324">
        <v>67.12</v>
      </c>
      <c r="M927" s="325" t="s">
        <v>3533</v>
      </c>
      <c r="N927" s="325" t="s">
        <v>3534</v>
      </c>
      <c r="O927" s="287"/>
      <c r="P927" s="287"/>
    </row>
    <row r="928" spans="1:16" ht="15">
      <c r="A928" s="247" t="s">
        <v>176</v>
      </c>
      <c r="B928" s="247" t="s">
        <v>3535</v>
      </c>
      <c r="C928" s="287" t="s">
        <v>3536</v>
      </c>
      <c r="D928" s="305">
        <v>32</v>
      </c>
      <c r="E928" s="287" t="s">
        <v>4</v>
      </c>
      <c r="F928" s="289">
        <v>43677</v>
      </c>
      <c r="G928" s="290" t="s">
        <v>441</v>
      </c>
      <c r="H928" s="290" t="s">
        <v>1633</v>
      </c>
      <c r="I928" s="291">
        <v>0.45</v>
      </c>
      <c r="J928" s="291">
        <v>66</v>
      </c>
      <c r="K928" s="290" t="s">
        <v>815</v>
      </c>
      <c r="L928" s="324">
        <v>108.95</v>
      </c>
      <c r="M928" s="325" t="s">
        <v>1634</v>
      </c>
      <c r="N928" s="325" t="s">
        <v>1635</v>
      </c>
      <c r="O928" s="287"/>
      <c r="P928" s="287"/>
    </row>
    <row r="929" spans="1:16" ht="15">
      <c r="A929" s="247" t="s">
        <v>176</v>
      </c>
      <c r="B929" s="247" t="s">
        <v>3537</v>
      </c>
      <c r="C929" s="287" t="s">
        <v>3538</v>
      </c>
      <c r="D929" s="305">
        <v>33</v>
      </c>
      <c r="E929" s="287" t="s">
        <v>4</v>
      </c>
      <c r="F929" s="289">
        <v>43677</v>
      </c>
      <c r="G929" s="290" t="s">
        <v>441</v>
      </c>
      <c r="H929" s="290" t="s">
        <v>1155</v>
      </c>
      <c r="I929" s="291">
        <v>0.48</v>
      </c>
      <c r="J929" s="291">
        <v>1</v>
      </c>
      <c r="K929" s="290" t="s">
        <v>815</v>
      </c>
      <c r="L929" s="324">
        <v>337.04</v>
      </c>
      <c r="M929" s="325" t="s">
        <v>1156</v>
      </c>
      <c r="N929" s="325" t="s">
        <v>1157</v>
      </c>
      <c r="O929" s="287"/>
      <c r="P929" s="287"/>
    </row>
    <row r="930" spans="1:16" ht="15">
      <c r="A930" s="247" t="s">
        <v>176</v>
      </c>
      <c r="B930" s="247" t="s">
        <v>3539</v>
      </c>
      <c r="C930" s="287" t="s">
        <v>3540</v>
      </c>
      <c r="D930" s="305">
        <v>34</v>
      </c>
      <c r="E930" s="287" t="s">
        <v>4</v>
      </c>
      <c r="F930" s="289">
        <v>43677</v>
      </c>
      <c r="G930" s="290" t="s">
        <v>441</v>
      </c>
      <c r="H930" s="290" t="s">
        <v>2197</v>
      </c>
      <c r="I930" s="291">
        <v>0.45</v>
      </c>
      <c r="J930" s="291">
        <v>7</v>
      </c>
      <c r="K930" s="290" t="s">
        <v>815</v>
      </c>
      <c r="L930" s="324">
        <v>158.54</v>
      </c>
      <c r="M930" s="325" t="s">
        <v>2198</v>
      </c>
      <c r="N930" s="325" t="s">
        <v>2199</v>
      </c>
      <c r="O930" s="287"/>
      <c r="P930" s="287"/>
    </row>
    <row r="931" spans="1:16" ht="15">
      <c r="A931" s="247" t="s">
        <v>176</v>
      </c>
      <c r="B931" s="247" t="s">
        <v>3541</v>
      </c>
      <c r="C931" s="287" t="s">
        <v>3542</v>
      </c>
      <c r="D931" s="305">
        <v>35</v>
      </c>
      <c r="E931" s="287" t="s">
        <v>4</v>
      </c>
      <c r="F931" s="289">
        <v>43677</v>
      </c>
      <c r="G931" s="290" t="s">
        <v>441</v>
      </c>
      <c r="H931" s="290" t="s">
        <v>1160</v>
      </c>
      <c r="I931" s="291">
        <v>0.57999999999999996</v>
      </c>
      <c r="J931" s="291">
        <v>3</v>
      </c>
      <c r="K931" s="290" t="s">
        <v>815</v>
      </c>
      <c r="L931" s="324">
        <v>117.84</v>
      </c>
      <c r="M931" s="325" t="s">
        <v>1161</v>
      </c>
      <c r="N931" s="325" t="s">
        <v>1162</v>
      </c>
      <c r="O931" s="287"/>
      <c r="P931" s="287"/>
    </row>
    <row r="932" spans="1:16" ht="15">
      <c r="A932" s="247" t="s">
        <v>176</v>
      </c>
      <c r="B932" s="247" t="s">
        <v>3543</v>
      </c>
      <c r="C932" s="287" t="s">
        <v>3544</v>
      </c>
      <c r="D932" s="305">
        <v>36</v>
      </c>
      <c r="E932" s="287" t="s">
        <v>4</v>
      </c>
      <c r="F932" s="289">
        <v>43677</v>
      </c>
      <c r="G932" s="290" t="s">
        <v>441</v>
      </c>
      <c r="H932" s="290" t="s">
        <v>966</v>
      </c>
      <c r="I932" s="291">
        <v>0.36</v>
      </c>
      <c r="J932" s="291">
        <v>109</v>
      </c>
      <c r="K932" s="290" t="s">
        <v>815</v>
      </c>
      <c r="L932" s="324">
        <v>36.520000000000003</v>
      </c>
      <c r="M932" s="325" t="s">
        <v>967</v>
      </c>
      <c r="N932" s="325" t="s">
        <v>968</v>
      </c>
      <c r="O932" s="287"/>
      <c r="P932" s="287"/>
    </row>
    <row r="933" spans="1:16" ht="15">
      <c r="A933" s="247" t="s">
        <v>176</v>
      </c>
      <c r="B933" s="247" t="s">
        <v>3545</v>
      </c>
      <c r="C933" s="287" t="s">
        <v>3546</v>
      </c>
      <c r="D933" s="305">
        <v>37</v>
      </c>
      <c r="E933" s="287" t="s">
        <v>4</v>
      </c>
      <c r="F933" s="289">
        <v>43677</v>
      </c>
      <c r="G933" s="290" t="s">
        <v>441</v>
      </c>
      <c r="H933" s="290" t="s">
        <v>2346</v>
      </c>
      <c r="I933" s="291">
        <v>0.48</v>
      </c>
      <c r="J933" s="291">
        <v>43</v>
      </c>
      <c r="K933" s="290" t="s">
        <v>815</v>
      </c>
      <c r="L933" s="324">
        <v>207.17</v>
      </c>
      <c r="M933" s="325" t="s">
        <v>2347</v>
      </c>
      <c r="N933" s="325" t="s">
        <v>2348</v>
      </c>
      <c r="O933" s="287"/>
      <c r="P933" s="287"/>
    </row>
    <row r="934" spans="1:16" ht="15">
      <c r="A934" s="247" t="s">
        <v>176</v>
      </c>
      <c r="B934" s="247" t="s">
        <v>3547</v>
      </c>
      <c r="C934" s="287" t="s">
        <v>3548</v>
      </c>
      <c r="D934" s="305">
        <v>38</v>
      </c>
      <c r="E934" s="287" t="s">
        <v>4</v>
      </c>
      <c r="F934" s="289">
        <v>43677</v>
      </c>
      <c r="G934" s="290" t="s">
        <v>441</v>
      </c>
      <c r="H934" s="290" t="s">
        <v>976</v>
      </c>
      <c r="I934" s="291">
        <v>0.48</v>
      </c>
      <c r="J934" s="291">
        <v>58</v>
      </c>
      <c r="K934" s="290" t="s">
        <v>815</v>
      </c>
      <c r="L934" s="324">
        <v>29.69</v>
      </c>
      <c r="M934" s="325" t="s">
        <v>977</v>
      </c>
      <c r="N934" s="325" t="s">
        <v>978</v>
      </c>
      <c r="O934" s="287"/>
      <c r="P934" s="287"/>
    </row>
    <row r="935" spans="1:16" ht="15">
      <c r="A935" s="247" t="s">
        <v>176</v>
      </c>
      <c r="B935" s="247" t="s">
        <v>3549</v>
      </c>
      <c r="C935" s="287" t="s">
        <v>3550</v>
      </c>
      <c r="D935" s="305">
        <v>39</v>
      </c>
      <c r="E935" s="287" t="s">
        <v>4</v>
      </c>
      <c r="F935" s="289">
        <v>43677</v>
      </c>
      <c r="G935" s="290" t="s">
        <v>441</v>
      </c>
      <c r="H935" s="290" t="s">
        <v>2356</v>
      </c>
      <c r="I935" s="291">
        <v>0.42</v>
      </c>
      <c r="J935" s="291">
        <v>66</v>
      </c>
      <c r="K935" s="290" t="s">
        <v>815</v>
      </c>
      <c r="L935" s="324">
        <v>91.22</v>
      </c>
      <c r="M935" s="325" t="s">
        <v>2357</v>
      </c>
      <c r="N935" s="325" t="s">
        <v>2358</v>
      </c>
      <c r="O935" s="287"/>
      <c r="P935" s="287"/>
    </row>
    <row r="936" spans="1:16" ht="15">
      <c r="A936" s="247" t="s">
        <v>176</v>
      </c>
      <c r="B936" s="247" t="s">
        <v>3554</v>
      </c>
      <c r="C936" s="287" t="s">
        <v>3553</v>
      </c>
      <c r="D936" s="305">
        <v>40</v>
      </c>
      <c r="E936" s="287" t="s">
        <v>4</v>
      </c>
      <c r="F936" s="289">
        <v>43677</v>
      </c>
      <c r="G936" s="290" t="s">
        <v>441</v>
      </c>
      <c r="H936" s="290" t="s">
        <v>3243</v>
      </c>
      <c r="I936" s="291">
        <v>0.56999999999999995</v>
      </c>
      <c r="J936" s="291">
        <v>7</v>
      </c>
      <c r="K936" s="290" t="s">
        <v>815</v>
      </c>
      <c r="L936" s="324">
        <v>57.15</v>
      </c>
      <c r="M936" s="325" t="s">
        <v>3244</v>
      </c>
      <c r="N936" s="325" t="s">
        <v>3245</v>
      </c>
      <c r="O936" s="287"/>
      <c r="P936" s="287"/>
    </row>
    <row r="937" spans="1:16" ht="15">
      <c r="A937" s="247" t="s">
        <v>176</v>
      </c>
      <c r="B937" s="247" t="s">
        <v>3556</v>
      </c>
      <c r="C937" s="287" t="s">
        <v>3555</v>
      </c>
      <c r="D937" s="305">
        <v>41</v>
      </c>
      <c r="E937" s="287" t="s">
        <v>4</v>
      </c>
      <c r="F937" s="289">
        <v>43677</v>
      </c>
      <c r="G937" s="290" t="s">
        <v>441</v>
      </c>
      <c r="H937" s="290" t="s">
        <v>1956</v>
      </c>
      <c r="I937" s="291">
        <v>0.46</v>
      </c>
      <c r="J937" s="291">
        <v>19</v>
      </c>
      <c r="K937" s="290" t="s">
        <v>815</v>
      </c>
      <c r="L937" s="324">
        <v>242.76</v>
      </c>
      <c r="M937" s="325" t="s">
        <v>1957</v>
      </c>
      <c r="N937" s="325" t="s">
        <v>1958</v>
      </c>
      <c r="O937" s="287"/>
      <c r="P937" s="287"/>
    </row>
    <row r="938" spans="1:16" ht="15">
      <c r="A938" s="247" t="s">
        <v>176</v>
      </c>
      <c r="B938" s="247" t="s">
        <v>3558</v>
      </c>
      <c r="C938" s="287" t="s">
        <v>3557</v>
      </c>
      <c r="D938" s="305">
        <v>42</v>
      </c>
      <c r="E938" s="287" t="s">
        <v>4</v>
      </c>
      <c r="F938" s="289">
        <v>43677</v>
      </c>
      <c r="G938" s="290" t="s">
        <v>441</v>
      </c>
      <c r="H938" s="290" t="s">
        <v>1180</v>
      </c>
      <c r="I938" s="291">
        <v>0.41</v>
      </c>
      <c r="J938" s="291">
        <v>43</v>
      </c>
      <c r="K938" s="290" t="s">
        <v>815</v>
      </c>
      <c r="L938" s="324">
        <v>69.209999999999994</v>
      </c>
      <c r="M938" s="325" t="s">
        <v>1181</v>
      </c>
      <c r="N938" s="325" t="s">
        <v>1182</v>
      </c>
      <c r="O938" s="287"/>
      <c r="P938" s="287"/>
    </row>
    <row r="939" spans="1:16" ht="15">
      <c r="A939" s="247" t="s">
        <v>176</v>
      </c>
      <c r="B939" s="247" t="s">
        <v>3560</v>
      </c>
      <c r="C939" s="287" t="s">
        <v>3559</v>
      </c>
      <c r="D939" s="305">
        <v>43</v>
      </c>
      <c r="E939" s="287" t="s">
        <v>4</v>
      </c>
      <c r="F939" s="289">
        <v>43677</v>
      </c>
      <c r="G939" s="290" t="s">
        <v>441</v>
      </c>
      <c r="H939" s="290" t="s">
        <v>1190</v>
      </c>
      <c r="I939" s="291">
        <v>0.56000000000000005</v>
      </c>
      <c r="J939" s="291">
        <v>4</v>
      </c>
      <c r="K939" s="290" t="s">
        <v>815</v>
      </c>
      <c r="L939" s="324">
        <v>33.53</v>
      </c>
      <c r="M939" s="325" t="s">
        <v>1191</v>
      </c>
      <c r="N939" s="325" t="s">
        <v>1192</v>
      </c>
      <c r="O939" s="287"/>
      <c r="P939" s="287"/>
    </row>
    <row r="940" spans="1:16" ht="15">
      <c r="A940" s="247" t="s">
        <v>176</v>
      </c>
      <c r="B940" s="247" t="s">
        <v>3562</v>
      </c>
      <c r="C940" s="287" t="s">
        <v>3561</v>
      </c>
      <c r="D940" s="305">
        <v>44</v>
      </c>
      <c r="E940" s="287" t="s">
        <v>4</v>
      </c>
      <c r="F940" s="289">
        <v>43677</v>
      </c>
      <c r="G940" s="290" t="s">
        <v>441</v>
      </c>
      <c r="H940" s="290" t="s">
        <v>3564</v>
      </c>
      <c r="I940" s="291">
        <v>0.46</v>
      </c>
      <c r="J940" s="291">
        <v>222</v>
      </c>
      <c r="K940" s="290" t="s">
        <v>815</v>
      </c>
      <c r="L940" s="324">
        <v>56.2</v>
      </c>
      <c r="M940" s="325" t="s">
        <v>3565</v>
      </c>
      <c r="N940" s="325" t="s">
        <v>3566</v>
      </c>
      <c r="O940" s="287"/>
      <c r="P940" s="287"/>
    </row>
    <row r="941" spans="1:16" ht="15">
      <c r="A941" s="247" t="s">
        <v>7570</v>
      </c>
      <c r="B941" s="247" t="s">
        <v>7571</v>
      </c>
      <c r="C941" s="287" t="s">
        <v>3563</v>
      </c>
      <c r="D941" s="305">
        <v>45</v>
      </c>
      <c r="E941" s="287" t="s">
        <v>4</v>
      </c>
      <c r="F941" s="289">
        <v>43677</v>
      </c>
      <c r="G941" s="290" t="s">
        <v>441</v>
      </c>
      <c r="H941" s="290" t="s">
        <v>1474</v>
      </c>
      <c r="I941" s="291">
        <v>0.57999999999999996</v>
      </c>
      <c r="J941" s="291">
        <v>1</v>
      </c>
      <c r="K941" s="290" t="s">
        <v>815</v>
      </c>
      <c r="L941" s="324">
        <v>79.73</v>
      </c>
      <c r="M941" s="325" t="s">
        <v>1475</v>
      </c>
      <c r="N941" s="325" t="s">
        <v>1476</v>
      </c>
      <c r="O941" s="287"/>
      <c r="P941" s="287"/>
    </row>
    <row r="942" spans="1:16" ht="15">
      <c r="A942" s="247" t="s">
        <v>176</v>
      </c>
      <c r="B942" s="247" t="s">
        <v>3567</v>
      </c>
      <c r="C942" s="287" t="s">
        <v>3568</v>
      </c>
      <c r="D942" s="305">
        <v>46</v>
      </c>
      <c r="E942" s="287" t="s">
        <v>4</v>
      </c>
      <c r="F942" s="289">
        <v>43677</v>
      </c>
      <c r="G942" s="290" t="s">
        <v>441</v>
      </c>
      <c r="H942" s="290" t="s">
        <v>1213</v>
      </c>
      <c r="I942" s="291">
        <v>0.54</v>
      </c>
      <c r="J942" s="291">
        <v>55</v>
      </c>
      <c r="K942" s="290" t="s">
        <v>815</v>
      </c>
      <c r="L942" s="324">
        <v>67.290000000000006</v>
      </c>
      <c r="M942" s="325" t="s">
        <v>1214</v>
      </c>
      <c r="N942" s="325" t="s">
        <v>1215</v>
      </c>
      <c r="O942" s="287"/>
      <c r="P942" s="287"/>
    </row>
    <row r="943" spans="1:16" ht="15">
      <c r="A943" s="247" t="s">
        <v>176</v>
      </c>
      <c r="B943" s="247" t="s">
        <v>3569</v>
      </c>
      <c r="C943" s="287" t="s">
        <v>3570</v>
      </c>
      <c r="D943" s="305">
        <v>47</v>
      </c>
      <c r="E943" s="287" t="s">
        <v>4</v>
      </c>
      <c r="F943" s="289">
        <v>43677</v>
      </c>
      <c r="G943" s="290" t="s">
        <v>441</v>
      </c>
      <c r="H943" s="290" t="s">
        <v>3571</v>
      </c>
      <c r="I943" s="291">
        <v>0.41</v>
      </c>
      <c r="J943" s="291">
        <v>24</v>
      </c>
      <c r="K943" s="290" t="s">
        <v>815</v>
      </c>
      <c r="L943" s="324">
        <v>85.46</v>
      </c>
      <c r="M943" s="325" t="s">
        <v>3572</v>
      </c>
      <c r="N943" s="325" t="s">
        <v>3573</v>
      </c>
      <c r="O943" s="287"/>
      <c r="P943" s="287"/>
    </row>
    <row r="944" spans="1:16" ht="15">
      <c r="A944" s="247" t="s">
        <v>176</v>
      </c>
      <c r="B944" s="247" t="s">
        <v>3574</v>
      </c>
      <c r="C944" s="287" t="s">
        <v>3575</v>
      </c>
      <c r="D944" s="305">
        <v>48</v>
      </c>
      <c r="E944" s="287" t="s">
        <v>4</v>
      </c>
      <c r="F944" s="289">
        <v>43677</v>
      </c>
      <c r="G944" s="290" t="s">
        <v>441</v>
      </c>
      <c r="H944" s="290" t="s">
        <v>3576</v>
      </c>
      <c r="I944" s="291">
        <v>0.61</v>
      </c>
      <c r="J944" s="291">
        <v>8</v>
      </c>
      <c r="K944" s="290" t="s">
        <v>815</v>
      </c>
      <c r="L944" s="324">
        <v>110.38</v>
      </c>
      <c r="M944" s="325" t="s">
        <v>3577</v>
      </c>
      <c r="N944" s="325" t="s">
        <v>3578</v>
      </c>
      <c r="O944" s="287"/>
      <c r="P944" s="287"/>
    </row>
    <row r="945" spans="1:16" ht="15">
      <c r="A945" s="247" t="s">
        <v>176</v>
      </c>
      <c r="B945" s="247" t="s">
        <v>3579</v>
      </c>
      <c r="C945" s="287" t="s">
        <v>3580</v>
      </c>
      <c r="D945" s="305">
        <v>49</v>
      </c>
      <c r="E945" s="287" t="s">
        <v>4</v>
      </c>
      <c r="F945" s="289">
        <v>43677</v>
      </c>
      <c r="G945" s="290" t="s">
        <v>441</v>
      </c>
      <c r="H945" s="290" t="s">
        <v>1228</v>
      </c>
      <c r="I945" s="291">
        <v>0.52</v>
      </c>
      <c r="J945" s="291">
        <v>36</v>
      </c>
      <c r="K945" s="290" t="s">
        <v>815</v>
      </c>
      <c r="L945" s="324">
        <v>83.12</v>
      </c>
      <c r="M945" s="325" t="s">
        <v>1229</v>
      </c>
      <c r="N945" s="325" t="s">
        <v>1230</v>
      </c>
      <c r="O945" s="287"/>
      <c r="P945" s="287"/>
    </row>
    <row r="946" spans="1:16" ht="15">
      <c r="A946" s="247" t="s">
        <v>176</v>
      </c>
      <c r="B946" s="247" t="s">
        <v>3581</v>
      </c>
      <c r="C946" s="287" t="s">
        <v>3582</v>
      </c>
      <c r="D946" s="305">
        <v>50</v>
      </c>
      <c r="E946" s="287" t="s">
        <v>4</v>
      </c>
      <c r="F946" s="289">
        <v>43677</v>
      </c>
      <c r="G946" s="290" t="s">
        <v>441</v>
      </c>
      <c r="H946" s="290" t="s">
        <v>3583</v>
      </c>
      <c r="I946" s="291">
        <v>0.45</v>
      </c>
      <c r="J946" s="291">
        <v>127</v>
      </c>
      <c r="K946" s="290" t="s">
        <v>815</v>
      </c>
      <c r="L946" s="324">
        <v>59.61</v>
      </c>
      <c r="M946" s="325" t="s">
        <v>3584</v>
      </c>
      <c r="N946" s="325" t="s">
        <v>3585</v>
      </c>
      <c r="O946" s="287"/>
      <c r="P946" s="287"/>
    </row>
    <row r="947" spans="1:16" ht="15">
      <c r="A947" s="247" t="s">
        <v>176</v>
      </c>
      <c r="B947" s="247" t="s">
        <v>3586</v>
      </c>
      <c r="C947" s="287" t="s">
        <v>3587</v>
      </c>
      <c r="D947" s="305">
        <v>51</v>
      </c>
      <c r="E947" s="287" t="s">
        <v>4</v>
      </c>
      <c r="F947" s="289">
        <v>43677</v>
      </c>
      <c r="G947" s="290" t="s">
        <v>441</v>
      </c>
      <c r="H947" s="290" t="s">
        <v>2127</v>
      </c>
      <c r="I947" s="291">
        <v>0.5</v>
      </c>
      <c r="J947" s="291">
        <v>7</v>
      </c>
      <c r="K947" s="290" t="s">
        <v>815</v>
      </c>
      <c r="L947" s="324">
        <v>246.64</v>
      </c>
      <c r="M947" s="325" t="s">
        <v>2128</v>
      </c>
      <c r="N947" s="325" t="s">
        <v>2129</v>
      </c>
      <c r="O947" s="287"/>
      <c r="P947" s="287"/>
    </row>
    <row r="948" spans="1:16" ht="15">
      <c r="A948" s="247" t="s">
        <v>176</v>
      </c>
      <c r="B948" s="247" t="s">
        <v>3588</v>
      </c>
      <c r="C948" s="287" t="s">
        <v>3589</v>
      </c>
      <c r="D948" s="305">
        <v>1</v>
      </c>
      <c r="E948" s="287" t="s">
        <v>243</v>
      </c>
      <c r="F948" s="289">
        <v>43677</v>
      </c>
      <c r="G948" s="290" t="s">
        <v>507</v>
      </c>
      <c r="H948" s="290" t="s">
        <v>1562</v>
      </c>
      <c r="I948" s="291">
        <v>1</v>
      </c>
      <c r="J948" s="291">
        <v>15</v>
      </c>
      <c r="K948" s="290" t="s">
        <v>815</v>
      </c>
      <c r="L948" s="324">
        <v>166.52</v>
      </c>
      <c r="M948" s="325" t="s">
        <v>1563</v>
      </c>
      <c r="N948" s="325" t="s">
        <v>1564</v>
      </c>
      <c r="O948" s="287"/>
      <c r="P948" s="287"/>
    </row>
    <row r="949" spans="1:16" ht="15">
      <c r="A949" s="247" t="s">
        <v>176</v>
      </c>
      <c r="B949" s="247" t="s">
        <v>3590</v>
      </c>
      <c r="C949" s="287" t="s">
        <v>3591</v>
      </c>
      <c r="D949" s="305">
        <v>2</v>
      </c>
      <c r="E949" s="287" t="s">
        <v>243</v>
      </c>
      <c r="F949" s="289">
        <v>43677</v>
      </c>
      <c r="G949" s="290" t="s">
        <v>507</v>
      </c>
      <c r="H949" s="290" t="s">
        <v>1272</v>
      </c>
      <c r="I949" s="291">
        <v>1</v>
      </c>
      <c r="J949" s="291">
        <v>139</v>
      </c>
      <c r="K949" s="290" t="s">
        <v>815</v>
      </c>
      <c r="L949" s="324">
        <v>1123.04</v>
      </c>
      <c r="M949" s="325" t="s">
        <v>1273</v>
      </c>
      <c r="N949" s="325" t="s">
        <v>1274</v>
      </c>
      <c r="O949" s="287"/>
      <c r="P949" s="287"/>
    </row>
    <row r="950" spans="1:16" ht="15">
      <c r="A950" s="247" t="s">
        <v>176</v>
      </c>
      <c r="B950" s="247" t="s">
        <v>3592</v>
      </c>
      <c r="C950" s="287" t="s">
        <v>3593</v>
      </c>
      <c r="D950" s="305">
        <v>3</v>
      </c>
      <c r="E950" s="287" t="s">
        <v>243</v>
      </c>
      <c r="F950" s="289">
        <v>43677</v>
      </c>
      <c r="G950" s="290" t="s">
        <v>507</v>
      </c>
      <c r="H950" s="290" t="s">
        <v>3594</v>
      </c>
      <c r="I950" s="291">
        <v>1</v>
      </c>
      <c r="J950" s="291">
        <v>6</v>
      </c>
      <c r="K950" s="290" t="s">
        <v>815</v>
      </c>
      <c r="L950" s="324">
        <v>46.92</v>
      </c>
      <c r="M950" s="325" t="s">
        <v>3595</v>
      </c>
      <c r="N950" s="325" t="s">
        <v>3596</v>
      </c>
      <c r="O950" s="287"/>
      <c r="P950" s="287"/>
    </row>
    <row r="951" spans="1:16" ht="15">
      <c r="A951" s="247" t="s">
        <v>176</v>
      </c>
      <c r="B951" s="247" t="s">
        <v>3597</v>
      </c>
      <c r="C951" s="287" t="s">
        <v>3598</v>
      </c>
      <c r="D951" s="305">
        <v>4</v>
      </c>
      <c r="E951" s="287" t="s">
        <v>243</v>
      </c>
      <c r="F951" s="289">
        <v>43677</v>
      </c>
      <c r="G951" s="290" t="s">
        <v>507</v>
      </c>
      <c r="H951" s="290" t="s">
        <v>1575</v>
      </c>
      <c r="I951" s="291">
        <v>1</v>
      </c>
      <c r="J951" s="291">
        <v>14</v>
      </c>
      <c r="K951" s="290" t="s">
        <v>815</v>
      </c>
      <c r="L951" s="324">
        <v>127.12</v>
      </c>
      <c r="M951" s="325" t="s">
        <v>1576</v>
      </c>
      <c r="N951" s="325" t="s">
        <v>1577</v>
      </c>
      <c r="O951" s="287"/>
      <c r="P951" s="287"/>
    </row>
    <row r="952" spans="1:16" ht="15">
      <c r="A952" s="247" t="s">
        <v>176</v>
      </c>
      <c r="B952" s="247" t="s">
        <v>3599</v>
      </c>
      <c r="C952" s="287" t="s">
        <v>3600</v>
      </c>
      <c r="D952" s="305">
        <v>5</v>
      </c>
      <c r="E952" s="287" t="s">
        <v>243</v>
      </c>
      <c r="F952" s="289">
        <v>43677</v>
      </c>
      <c r="G952" s="290" t="s">
        <v>507</v>
      </c>
      <c r="H952" s="290" t="s">
        <v>1307</v>
      </c>
      <c r="I952" s="291">
        <v>1</v>
      </c>
      <c r="J952" s="291">
        <v>56</v>
      </c>
      <c r="K952" s="290" t="s">
        <v>815</v>
      </c>
      <c r="L952" s="324">
        <v>87.76</v>
      </c>
      <c r="M952" s="325" t="s">
        <v>1308</v>
      </c>
      <c r="N952" s="325" t="s">
        <v>1309</v>
      </c>
      <c r="O952" s="287"/>
      <c r="P952" s="287"/>
    </row>
    <row r="953" spans="1:16" ht="15">
      <c r="A953" s="247" t="s">
        <v>176</v>
      </c>
      <c r="B953" s="247" t="s">
        <v>3601</v>
      </c>
      <c r="C953" s="287" t="s">
        <v>3602</v>
      </c>
      <c r="D953" s="305">
        <v>6</v>
      </c>
      <c r="E953" s="287" t="s">
        <v>243</v>
      </c>
      <c r="F953" s="289">
        <v>43677</v>
      </c>
      <c r="G953" s="290" t="s">
        <v>507</v>
      </c>
      <c r="H953" s="290" t="s">
        <v>1600</v>
      </c>
      <c r="I953" s="291">
        <v>1</v>
      </c>
      <c r="J953" s="291">
        <v>33</v>
      </c>
      <c r="K953" s="290" t="s">
        <v>815</v>
      </c>
      <c r="L953" s="324">
        <v>162.6</v>
      </c>
      <c r="M953" s="325" t="s">
        <v>1601</v>
      </c>
      <c r="N953" s="325" t="s">
        <v>1602</v>
      </c>
      <c r="O953" s="287"/>
      <c r="P953" s="287"/>
    </row>
    <row r="954" spans="1:16" ht="15">
      <c r="A954" s="247" t="s">
        <v>176</v>
      </c>
      <c r="B954" s="247" t="s">
        <v>3603</v>
      </c>
      <c r="C954" s="287" t="s">
        <v>3604</v>
      </c>
      <c r="D954" s="305">
        <v>7</v>
      </c>
      <c r="E954" s="287" t="s">
        <v>243</v>
      </c>
      <c r="F954" s="289">
        <v>43677</v>
      </c>
      <c r="G954" s="290" t="s">
        <v>507</v>
      </c>
      <c r="H954" s="290" t="s">
        <v>2034</v>
      </c>
      <c r="I954" s="291">
        <v>1</v>
      </c>
      <c r="J954" s="291">
        <v>29</v>
      </c>
      <c r="K954" s="290" t="s">
        <v>815</v>
      </c>
      <c r="L954" s="324">
        <v>275.63</v>
      </c>
      <c r="M954" s="325" t="s">
        <v>2035</v>
      </c>
      <c r="N954" s="325" t="s">
        <v>2036</v>
      </c>
      <c r="O954" s="287"/>
      <c r="P954" s="287"/>
    </row>
    <row r="955" spans="1:16" ht="15">
      <c r="A955" s="247" t="s">
        <v>176</v>
      </c>
      <c r="B955" s="247" t="s">
        <v>3605</v>
      </c>
      <c r="C955" s="287" t="s">
        <v>3606</v>
      </c>
      <c r="D955" s="305">
        <v>8</v>
      </c>
      <c r="E955" s="287" t="s">
        <v>243</v>
      </c>
      <c r="F955" s="289">
        <v>43677</v>
      </c>
      <c r="G955" s="290" t="s">
        <v>507</v>
      </c>
      <c r="H955" s="290" t="s">
        <v>3607</v>
      </c>
      <c r="I955" s="291">
        <v>1</v>
      </c>
      <c r="J955" s="291">
        <v>7</v>
      </c>
      <c r="K955" s="290" t="s">
        <v>815</v>
      </c>
      <c r="L955" s="324">
        <v>45.93</v>
      </c>
      <c r="M955" s="325" t="s">
        <v>3608</v>
      </c>
      <c r="N955" s="325" t="s">
        <v>3609</v>
      </c>
      <c r="O955" s="287"/>
      <c r="P955" s="287"/>
    </row>
    <row r="956" spans="1:16" ht="15">
      <c r="A956" s="247" t="s">
        <v>7572</v>
      </c>
      <c r="B956" s="247" t="s">
        <v>7573</v>
      </c>
      <c r="C956" s="287" t="s">
        <v>3611</v>
      </c>
      <c r="D956" s="305">
        <v>9</v>
      </c>
      <c r="E956" s="287" t="s">
        <v>243</v>
      </c>
      <c r="F956" s="289">
        <v>43677</v>
      </c>
      <c r="G956" s="290" t="s">
        <v>507</v>
      </c>
      <c r="H956" s="290" t="s">
        <v>3034</v>
      </c>
      <c r="I956" s="291">
        <v>1</v>
      </c>
      <c r="J956" s="291">
        <v>19</v>
      </c>
      <c r="K956" s="290" t="s">
        <v>815</v>
      </c>
      <c r="L956" s="324">
        <v>143.01</v>
      </c>
      <c r="M956" s="325" t="s">
        <v>3035</v>
      </c>
      <c r="N956" s="325" t="s">
        <v>3036</v>
      </c>
      <c r="O956" s="287"/>
      <c r="P956" s="287"/>
    </row>
    <row r="957" spans="1:16" ht="15">
      <c r="A957" s="247" t="s">
        <v>176</v>
      </c>
      <c r="B957" s="247" t="s">
        <v>3610</v>
      </c>
      <c r="C957" s="287" t="s">
        <v>3616</v>
      </c>
      <c r="D957" s="305">
        <v>10</v>
      </c>
      <c r="E957" s="287" t="s">
        <v>243</v>
      </c>
      <c r="F957" s="289">
        <v>43677</v>
      </c>
      <c r="G957" s="290" t="s">
        <v>507</v>
      </c>
      <c r="H957" s="290" t="s">
        <v>3612</v>
      </c>
      <c r="I957" s="291">
        <v>1</v>
      </c>
      <c r="J957" s="291">
        <v>6</v>
      </c>
      <c r="K957" s="290" t="s">
        <v>815</v>
      </c>
      <c r="L957" s="324">
        <v>134.02000000000001</v>
      </c>
      <c r="M957" s="325" t="s">
        <v>398</v>
      </c>
      <c r="N957" s="325" t="s">
        <v>3613</v>
      </c>
      <c r="O957" s="287"/>
      <c r="P957" s="287"/>
    </row>
    <row r="958" spans="1:16" ht="15">
      <c r="A958" s="247" t="s">
        <v>176</v>
      </c>
      <c r="B958" s="247" t="s">
        <v>3617</v>
      </c>
      <c r="C958" s="287" t="s">
        <v>3618</v>
      </c>
      <c r="D958" s="305">
        <v>11</v>
      </c>
      <c r="E958" s="287" t="s">
        <v>243</v>
      </c>
      <c r="F958" s="289">
        <v>43677</v>
      </c>
      <c r="G958" s="290" t="s">
        <v>507</v>
      </c>
      <c r="H958" s="290" t="s">
        <v>2312</v>
      </c>
      <c r="I958" s="291">
        <v>1</v>
      </c>
      <c r="J958" s="291">
        <v>14</v>
      </c>
      <c r="K958" s="290" t="s">
        <v>815</v>
      </c>
      <c r="L958" s="324">
        <v>60.49</v>
      </c>
      <c r="M958" s="325" t="s">
        <v>2313</v>
      </c>
      <c r="N958" s="325" t="s">
        <v>2314</v>
      </c>
      <c r="O958" s="287"/>
      <c r="P958" s="287"/>
    </row>
    <row r="959" spans="1:16" ht="15">
      <c r="A959" s="247" t="s">
        <v>176</v>
      </c>
      <c r="B959" s="247" t="s">
        <v>3619</v>
      </c>
      <c r="C959" s="287" t="s">
        <v>3620</v>
      </c>
      <c r="D959" s="305">
        <v>12</v>
      </c>
      <c r="E959" s="287" t="s">
        <v>243</v>
      </c>
      <c r="F959" s="289">
        <v>43677</v>
      </c>
      <c r="G959" s="290" t="s">
        <v>507</v>
      </c>
      <c r="H959" s="290" t="s">
        <v>3512</v>
      </c>
      <c r="I959" s="291">
        <v>1</v>
      </c>
      <c r="J959" s="291">
        <v>18</v>
      </c>
      <c r="K959" s="290" t="s">
        <v>815</v>
      </c>
      <c r="L959" s="324">
        <v>75.86</v>
      </c>
      <c r="M959" s="325" t="s">
        <v>3513</v>
      </c>
      <c r="N959" s="325" t="s">
        <v>3514</v>
      </c>
      <c r="O959" s="287"/>
      <c r="P959" s="287"/>
    </row>
    <row r="960" spans="1:16" ht="15">
      <c r="A960" s="247" t="s">
        <v>176</v>
      </c>
      <c r="B960" s="247" t="s">
        <v>3621</v>
      </c>
      <c r="C960" s="287" t="s">
        <v>3622</v>
      </c>
      <c r="D960" s="305">
        <v>13</v>
      </c>
      <c r="E960" s="287" t="s">
        <v>243</v>
      </c>
      <c r="F960" s="289">
        <v>43677</v>
      </c>
      <c r="G960" s="290" t="s">
        <v>507</v>
      </c>
      <c r="H960" s="290" t="s">
        <v>1362</v>
      </c>
      <c r="I960" s="291">
        <v>1</v>
      </c>
      <c r="J960" s="291">
        <v>25</v>
      </c>
      <c r="K960" s="290" t="s">
        <v>815</v>
      </c>
      <c r="L960" s="324">
        <v>146.72</v>
      </c>
      <c r="M960" s="325" t="s">
        <v>1363</v>
      </c>
      <c r="N960" s="325" t="s">
        <v>1364</v>
      </c>
      <c r="O960" s="287"/>
      <c r="P960" s="287"/>
    </row>
    <row r="961" spans="1:16" ht="15">
      <c r="A961" s="247" t="s">
        <v>176</v>
      </c>
      <c r="B961" s="247" t="s">
        <v>3623</v>
      </c>
      <c r="C961" s="287" t="s">
        <v>3624</v>
      </c>
      <c r="D961" s="305">
        <v>14</v>
      </c>
      <c r="E961" s="287" t="s">
        <v>243</v>
      </c>
      <c r="F961" s="289">
        <v>43677</v>
      </c>
      <c r="G961" s="290" t="s">
        <v>507</v>
      </c>
      <c r="H961" s="290" t="s">
        <v>3625</v>
      </c>
      <c r="I961" s="291">
        <v>1</v>
      </c>
      <c r="J961" s="291">
        <v>7</v>
      </c>
      <c r="K961" s="290" t="s">
        <v>815</v>
      </c>
      <c r="L961" s="324">
        <v>99.36</v>
      </c>
      <c r="M961" s="325" t="s">
        <v>3626</v>
      </c>
      <c r="N961" s="325" t="s">
        <v>3627</v>
      </c>
      <c r="O961" s="287"/>
      <c r="P961" s="287"/>
    </row>
    <row r="962" spans="1:16" ht="15">
      <c r="A962" s="247" t="s">
        <v>176</v>
      </c>
      <c r="B962" s="247" t="s">
        <v>3628</v>
      </c>
      <c r="C962" s="287" t="s">
        <v>3629</v>
      </c>
      <c r="D962" s="305">
        <v>15</v>
      </c>
      <c r="E962" s="287" t="s">
        <v>243</v>
      </c>
      <c r="F962" s="289">
        <v>43677</v>
      </c>
      <c r="G962" s="290" t="s">
        <v>507</v>
      </c>
      <c r="H962" s="290" t="s">
        <v>582</v>
      </c>
      <c r="I962" s="291">
        <v>1</v>
      </c>
      <c r="J962" s="291">
        <v>1</v>
      </c>
      <c r="K962" s="290" t="s">
        <v>815</v>
      </c>
      <c r="L962" s="324">
        <v>76.05</v>
      </c>
      <c r="M962" s="325" t="s">
        <v>583</v>
      </c>
      <c r="N962" s="325" t="s">
        <v>584</v>
      </c>
      <c r="O962" s="287"/>
      <c r="P962" s="287"/>
    </row>
    <row r="963" spans="1:16" ht="15">
      <c r="A963" s="247" t="s">
        <v>176</v>
      </c>
      <c r="B963" s="247" t="s">
        <v>3630</v>
      </c>
      <c r="C963" s="287" t="s">
        <v>3631</v>
      </c>
      <c r="D963" s="305">
        <v>16</v>
      </c>
      <c r="E963" s="287" t="s">
        <v>243</v>
      </c>
      <c r="F963" s="289">
        <v>43677</v>
      </c>
      <c r="G963" s="290" t="s">
        <v>507</v>
      </c>
      <c r="H963" s="290" t="s">
        <v>3632</v>
      </c>
      <c r="I963" s="291">
        <v>1</v>
      </c>
      <c r="J963" s="291">
        <v>31</v>
      </c>
      <c r="K963" s="290" t="s">
        <v>815</v>
      </c>
      <c r="L963" s="324">
        <v>185.94</v>
      </c>
      <c r="M963" s="325" t="s">
        <v>3633</v>
      </c>
      <c r="N963" s="325" t="s">
        <v>3634</v>
      </c>
      <c r="O963" s="287"/>
      <c r="P963" s="287"/>
    </row>
    <row r="964" spans="1:16" ht="15">
      <c r="A964" s="247" t="s">
        <v>176</v>
      </c>
      <c r="B964" s="247" t="s">
        <v>3635</v>
      </c>
      <c r="C964" s="287" t="s">
        <v>3636</v>
      </c>
      <c r="D964" s="305">
        <v>17</v>
      </c>
      <c r="E964" s="287" t="s">
        <v>243</v>
      </c>
      <c r="F964" s="289">
        <v>43677</v>
      </c>
      <c r="G964" s="290" t="s">
        <v>507</v>
      </c>
      <c r="H964" s="290" t="s">
        <v>3637</v>
      </c>
      <c r="I964" s="291">
        <v>1</v>
      </c>
      <c r="J964" s="291">
        <v>66</v>
      </c>
      <c r="K964" s="290" t="s">
        <v>815</v>
      </c>
      <c r="L964" s="324">
        <v>97.12</v>
      </c>
      <c r="M964" s="325" t="s">
        <v>3638</v>
      </c>
      <c r="N964" s="325" t="s">
        <v>3639</v>
      </c>
      <c r="O964" s="287"/>
      <c r="P964" s="287"/>
    </row>
    <row r="965" spans="1:16" ht="15">
      <c r="A965" s="247" t="s">
        <v>176</v>
      </c>
      <c r="B965" s="247" t="s">
        <v>3640</v>
      </c>
      <c r="C965" s="287" t="s">
        <v>3641</v>
      </c>
      <c r="D965" s="305">
        <v>18</v>
      </c>
      <c r="E965" s="287" t="s">
        <v>243</v>
      </c>
      <c r="F965" s="289">
        <v>43677</v>
      </c>
      <c r="G965" s="290" t="s">
        <v>507</v>
      </c>
      <c r="H965" s="290" t="s">
        <v>2898</v>
      </c>
      <c r="I965" s="291">
        <v>1</v>
      </c>
      <c r="J965" s="291">
        <v>7</v>
      </c>
      <c r="K965" s="290" t="s">
        <v>815</v>
      </c>
      <c r="L965" s="324">
        <v>35.78</v>
      </c>
      <c r="M965" s="325" t="s">
        <v>2899</v>
      </c>
      <c r="N965" s="325" t="s">
        <v>2900</v>
      </c>
      <c r="O965" s="287"/>
      <c r="P965" s="287"/>
    </row>
    <row r="966" spans="1:16" ht="15">
      <c r="A966" s="247" t="s">
        <v>176</v>
      </c>
      <c r="B966" s="247" t="s">
        <v>3642</v>
      </c>
      <c r="C966" s="287" t="s">
        <v>3643</v>
      </c>
      <c r="D966" s="305">
        <v>19</v>
      </c>
      <c r="E966" s="287" t="s">
        <v>243</v>
      </c>
      <c r="F966" s="289">
        <v>43677</v>
      </c>
      <c r="G966" s="290" t="s">
        <v>507</v>
      </c>
      <c r="H966" s="290" t="s">
        <v>2051</v>
      </c>
      <c r="I966" s="291">
        <v>1</v>
      </c>
      <c r="J966" s="291">
        <v>69</v>
      </c>
      <c r="K966" s="290" t="s">
        <v>815</v>
      </c>
      <c r="L966" s="324">
        <v>213.69</v>
      </c>
      <c r="M966" s="325" t="s">
        <v>2052</v>
      </c>
      <c r="N966" s="325" t="s">
        <v>2053</v>
      </c>
      <c r="O966" s="287"/>
      <c r="P966" s="287"/>
    </row>
    <row r="967" spans="1:16" ht="15">
      <c r="A967" s="247" t="s">
        <v>176</v>
      </c>
      <c r="B967" s="247" t="s">
        <v>3644</v>
      </c>
      <c r="C967" s="287" t="s">
        <v>3645</v>
      </c>
      <c r="D967" s="305">
        <v>20</v>
      </c>
      <c r="E967" s="287" t="s">
        <v>243</v>
      </c>
      <c r="F967" s="289">
        <v>43677</v>
      </c>
      <c r="G967" s="290" t="s">
        <v>507</v>
      </c>
      <c r="H967" s="290" t="s">
        <v>3527</v>
      </c>
      <c r="I967" s="291">
        <v>1</v>
      </c>
      <c r="J967" s="291">
        <v>63</v>
      </c>
      <c r="K967" s="290" t="s">
        <v>815</v>
      </c>
      <c r="L967" s="324">
        <v>40.99</v>
      </c>
      <c r="M967" s="325" t="s">
        <v>3528</v>
      </c>
      <c r="N967" s="325" t="s">
        <v>3529</v>
      </c>
      <c r="O967" s="287"/>
      <c r="P967" s="287"/>
    </row>
    <row r="968" spans="1:16" ht="15">
      <c r="A968" s="247" t="s">
        <v>176</v>
      </c>
      <c r="B968" s="247" t="s">
        <v>3649</v>
      </c>
      <c r="C968" s="287" t="s">
        <v>3648</v>
      </c>
      <c r="D968" s="305">
        <v>21</v>
      </c>
      <c r="E968" s="287" t="s">
        <v>243</v>
      </c>
      <c r="F968" s="289">
        <v>43677</v>
      </c>
      <c r="G968" s="290" t="s">
        <v>507</v>
      </c>
      <c r="H968" s="290" t="s">
        <v>3651</v>
      </c>
      <c r="I968" s="291">
        <v>1</v>
      </c>
      <c r="J968" s="291">
        <v>1</v>
      </c>
      <c r="K968" s="290" t="s">
        <v>815</v>
      </c>
      <c r="L968" s="324">
        <v>116</v>
      </c>
      <c r="M968" s="325" t="s">
        <v>3652</v>
      </c>
      <c r="N968" s="325" t="s">
        <v>3653</v>
      </c>
      <c r="O968" s="287"/>
      <c r="P968" s="287"/>
    </row>
    <row r="969" spans="1:16" ht="15">
      <c r="A969" s="247" t="s">
        <v>176</v>
      </c>
      <c r="B969" s="247" t="s">
        <v>3654</v>
      </c>
      <c r="C969" s="287" t="s">
        <v>3650</v>
      </c>
      <c r="D969" s="305">
        <v>22</v>
      </c>
      <c r="E969" s="287" t="s">
        <v>243</v>
      </c>
      <c r="F969" s="289">
        <v>43677</v>
      </c>
      <c r="G969" s="290" t="s">
        <v>507</v>
      </c>
      <c r="H969" s="290" t="s">
        <v>1155</v>
      </c>
      <c r="I969" s="291">
        <v>1</v>
      </c>
      <c r="J969" s="291">
        <v>1</v>
      </c>
      <c r="K969" s="290" t="s">
        <v>815</v>
      </c>
      <c r="L969" s="324">
        <v>337.04</v>
      </c>
      <c r="M969" s="325" t="s">
        <v>1156</v>
      </c>
      <c r="N969" s="325" t="s">
        <v>1157</v>
      </c>
      <c r="O969" s="287"/>
      <c r="P969" s="287"/>
    </row>
    <row r="970" spans="1:16" ht="15">
      <c r="A970" s="247" t="s">
        <v>176</v>
      </c>
      <c r="B970" s="247" t="s">
        <v>3656</v>
      </c>
      <c r="C970" s="287" t="s">
        <v>3655</v>
      </c>
      <c r="D970" s="305">
        <v>23</v>
      </c>
      <c r="E970" s="287" t="s">
        <v>243</v>
      </c>
      <c r="F970" s="289">
        <v>43677</v>
      </c>
      <c r="G970" s="290" t="s">
        <v>507</v>
      </c>
      <c r="H970" s="290" t="s">
        <v>1937</v>
      </c>
      <c r="I970" s="291">
        <v>1</v>
      </c>
      <c r="J970" s="291">
        <v>1</v>
      </c>
      <c r="K970" s="290" t="s">
        <v>815</v>
      </c>
      <c r="L970" s="324">
        <v>210.72</v>
      </c>
      <c r="M970" s="325" t="s">
        <v>1938</v>
      </c>
      <c r="N970" s="325" t="s">
        <v>1939</v>
      </c>
      <c r="O970" s="287"/>
      <c r="P970" s="287"/>
    </row>
    <row r="971" spans="1:16" ht="15">
      <c r="A971" s="247" t="s">
        <v>176</v>
      </c>
      <c r="B971" s="247" t="s">
        <v>3658</v>
      </c>
      <c r="C971" s="287" t="s">
        <v>3657</v>
      </c>
      <c r="D971" s="305">
        <v>24</v>
      </c>
      <c r="E971" s="287" t="s">
        <v>243</v>
      </c>
      <c r="F971" s="289">
        <v>43677</v>
      </c>
      <c r="G971" s="290" t="s">
        <v>507</v>
      </c>
      <c r="H971" s="290" t="s">
        <v>1431</v>
      </c>
      <c r="I971" s="291">
        <v>1</v>
      </c>
      <c r="J971" s="291">
        <v>18</v>
      </c>
      <c r="K971" s="290" t="s">
        <v>815</v>
      </c>
      <c r="L971" s="324">
        <v>64.47</v>
      </c>
      <c r="M971" s="325" t="s">
        <v>1432</v>
      </c>
      <c r="N971" s="325" t="s">
        <v>1433</v>
      </c>
      <c r="O971" s="287"/>
      <c r="P971" s="287"/>
    </row>
    <row r="972" spans="1:16" ht="15">
      <c r="A972" s="247" t="s">
        <v>176</v>
      </c>
      <c r="B972" s="247" t="s">
        <v>3660</v>
      </c>
      <c r="C972" s="287" t="s">
        <v>3659</v>
      </c>
      <c r="D972" s="305">
        <v>25</v>
      </c>
      <c r="E972" s="287" t="s">
        <v>243</v>
      </c>
      <c r="F972" s="289">
        <v>43677</v>
      </c>
      <c r="G972" s="290" t="s">
        <v>507</v>
      </c>
      <c r="H972" s="290" t="s">
        <v>3662</v>
      </c>
      <c r="I972" s="291">
        <v>1</v>
      </c>
      <c r="J972" s="291">
        <v>40</v>
      </c>
      <c r="K972" s="290" t="s">
        <v>815</v>
      </c>
      <c r="L972" s="324">
        <v>98</v>
      </c>
      <c r="M972" s="325" t="s">
        <v>3663</v>
      </c>
      <c r="N972" s="325" t="s">
        <v>3664</v>
      </c>
      <c r="O972" s="287"/>
      <c r="P972" s="287"/>
    </row>
    <row r="973" spans="1:16" ht="15">
      <c r="A973" s="247" t="s">
        <v>176</v>
      </c>
      <c r="B973" s="247" t="s">
        <v>3665</v>
      </c>
      <c r="C973" s="287" t="s">
        <v>3661</v>
      </c>
      <c r="D973" s="305">
        <v>26</v>
      </c>
      <c r="E973" s="287" t="s">
        <v>243</v>
      </c>
      <c r="F973" s="289">
        <v>43677</v>
      </c>
      <c r="G973" s="290" t="s">
        <v>507</v>
      </c>
      <c r="H973" s="290" t="s">
        <v>2087</v>
      </c>
      <c r="I973" s="291">
        <v>1</v>
      </c>
      <c r="J973" s="291">
        <v>55</v>
      </c>
      <c r="K973" s="290" t="s">
        <v>815</v>
      </c>
      <c r="L973" s="324">
        <v>345.57</v>
      </c>
      <c r="M973" s="325" t="s">
        <v>2088</v>
      </c>
      <c r="N973" s="325" t="s">
        <v>2089</v>
      </c>
      <c r="O973" s="287"/>
      <c r="P973" s="287"/>
    </row>
    <row r="974" spans="1:16" ht="15">
      <c r="A974" s="247" t="s">
        <v>176</v>
      </c>
      <c r="B974" s="247" t="s">
        <v>3667</v>
      </c>
      <c r="C974" s="287" t="s">
        <v>3666</v>
      </c>
      <c r="D974" s="305">
        <v>27</v>
      </c>
      <c r="E974" s="287" t="s">
        <v>243</v>
      </c>
      <c r="F974" s="289">
        <v>43677</v>
      </c>
      <c r="G974" s="290" t="s">
        <v>507</v>
      </c>
      <c r="H974" s="290" t="s">
        <v>1440</v>
      </c>
      <c r="I974" s="291">
        <v>1</v>
      </c>
      <c r="J974" s="291">
        <v>76</v>
      </c>
      <c r="K974" s="290" t="s">
        <v>815</v>
      </c>
      <c r="L974" s="324">
        <v>380.76</v>
      </c>
      <c r="M974" s="325" t="s">
        <v>1441</v>
      </c>
      <c r="N974" s="325" t="s">
        <v>1442</v>
      </c>
      <c r="O974" s="287"/>
      <c r="P974" s="287"/>
    </row>
    <row r="975" spans="1:16" ht="15">
      <c r="A975" s="247" t="s">
        <v>176</v>
      </c>
      <c r="B975" s="247" t="s">
        <v>3669</v>
      </c>
      <c r="C975" s="287" t="s">
        <v>3668</v>
      </c>
      <c r="D975" s="305">
        <v>28</v>
      </c>
      <c r="E975" s="287" t="s">
        <v>243</v>
      </c>
      <c r="F975" s="289">
        <v>43677</v>
      </c>
      <c r="G975" s="290" t="s">
        <v>507</v>
      </c>
      <c r="H975" s="290" t="s">
        <v>3671</v>
      </c>
      <c r="I975" s="291">
        <v>1</v>
      </c>
      <c r="J975" s="291">
        <v>64</v>
      </c>
      <c r="K975" s="290" t="s">
        <v>815</v>
      </c>
      <c r="L975" s="324">
        <v>80.22</v>
      </c>
      <c r="M975" s="325" t="s">
        <v>3672</v>
      </c>
      <c r="N975" s="325" t="s">
        <v>3673</v>
      </c>
      <c r="O975" s="287"/>
      <c r="P975" s="287"/>
    </row>
    <row r="976" spans="1:16" ht="15">
      <c r="A976" s="247" t="s">
        <v>176</v>
      </c>
      <c r="B976" s="247" t="s">
        <v>3674</v>
      </c>
      <c r="C976" s="287" t="s">
        <v>3670</v>
      </c>
      <c r="D976" s="305">
        <v>29</v>
      </c>
      <c r="E976" s="287" t="s">
        <v>243</v>
      </c>
      <c r="F976" s="289">
        <v>43677</v>
      </c>
      <c r="G976" s="290" t="s">
        <v>507</v>
      </c>
      <c r="H976" s="290" t="s">
        <v>3676</v>
      </c>
      <c r="I976" s="291">
        <v>1</v>
      </c>
      <c r="J976" s="291">
        <v>98</v>
      </c>
      <c r="K976" s="290" t="s">
        <v>815</v>
      </c>
      <c r="L976" s="324">
        <v>83.05</v>
      </c>
      <c r="M976" s="325" t="s">
        <v>3677</v>
      </c>
      <c r="N976" s="325" t="s">
        <v>3678</v>
      </c>
      <c r="O976" s="287"/>
      <c r="P976" s="287"/>
    </row>
    <row r="977" spans="1:16" ht="15">
      <c r="A977" s="247" t="s">
        <v>176</v>
      </c>
      <c r="B977" s="247" t="s">
        <v>3679</v>
      </c>
      <c r="C977" s="287" t="s">
        <v>3675</v>
      </c>
      <c r="D977" s="305">
        <v>30</v>
      </c>
      <c r="E977" s="287" t="s">
        <v>243</v>
      </c>
      <c r="F977" s="289">
        <v>43677</v>
      </c>
      <c r="G977" s="290" t="s">
        <v>507</v>
      </c>
      <c r="H977" s="290" t="s">
        <v>3681</v>
      </c>
      <c r="I977" s="291">
        <v>1</v>
      </c>
      <c r="J977" s="291">
        <v>37</v>
      </c>
      <c r="K977" s="290" t="s">
        <v>815</v>
      </c>
      <c r="L977" s="324">
        <v>16.420000000000002</v>
      </c>
      <c r="M977" s="325" t="s">
        <v>3682</v>
      </c>
      <c r="N977" s="325" t="s">
        <v>3683</v>
      </c>
      <c r="O977" s="287"/>
      <c r="P977" s="287"/>
    </row>
    <row r="978" spans="1:16" ht="15">
      <c r="A978" s="247" t="s">
        <v>176</v>
      </c>
      <c r="B978" s="247" t="s">
        <v>3684</v>
      </c>
      <c r="C978" s="287" t="s">
        <v>3680</v>
      </c>
      <c r="D978" s="305">
        <v>31</v>
      </c>
      <c r="E978" s="287" t="s">
        <v>243</v>
      </c>
      <c r="F978" s="289">
        <v>43677</v>
      </c>
      <c r="G978" s="290" t="s">
        <v>507</v>
      </c>
      <c r="H978" s="290" t="s">
        <v>2356</v>
      </c>
      <c r="I978" s="291">
        <v>1</v>
      </c>
      <c r="J978" s="291">
        <v>18</v>
      </c>
      <c r="K978" s="290" t="s">
        <v>815</v>
      </c>
      <c r="L978" s="324">
        <v>91.22</v>
      </c>
      <c r="M978" s="325" t="s">
        <v>2357</v>
      </c>
      <c r="N978" s="325" t="s">
        <v>2358</v>
      </c>
      <c r="O978" s="287"/>
      <c r="P978" s="287"/>
    </row>
    <row r="979" spans="1:16" ht="15">
      <c r="A979" s="247" t="s">
        <v>176</v>
      </c>
      <c r="B979" s="247" t="s">
        <v>3686</v>
      </c>
      <c r="C979" s="287" t="s">
        <v>3685</v>
      </c>
      <c r="D979" s="305">
        <v>32</v>
      </c>
      <c r="E979" s="287" t="s">
        <v>243</v>
      </c>
      <c r="F979" s="289">
        <v>43677</v>
      </c>
      <c r="G979" s="290" t="s">
        <v>507</v>
      </c>
      <c r="H979" s="290" t="s">
        <v>1956</v>
      </c>
      <c r="I979" s="291">
        <v>1</v>
      </c>
      <c r="J979" s="291">
        <v>25</v>
      </c>
      <c r="K979" s="290" t="s">
        <v>815</v>
      </c>
      <c r="L979" s="324">
        <v>242.76</v>
      </c>
      <c r="M979" s="325" t="s">
        <v>1957</v>
      </c>
      <c r="N979" s="325" t="s">
        <v>1958</v>
      </c>
      <c r="O979" s="287"/>
      <c r="P979" s="287"/>
    </row>
    <row r="980" spans="1:16" ht="15">
      <c r="A980" s="247" t="s">
        <v>176</v>
      </c>
      <c r="B980" s="247" t="s">
        <v>3688</v>
      </c>
      <c r="C980" s="287" t="s">
        <v>3687</v>
      </c>
      <c r="D980" s="305">
        <v>33</v>
      </c>
      <c r="E980" s="287" t="s">
        <v>243</v>
      </c>
      <c r="F980" s="289">
        <v>43677</v>
      </c>
      <c r="G980" s="290" t="s">
        <v>507</v>
      </c>
      <c r="H980" s="290" t="s">
        <v>1180</v>
      </c>
      <c r="I980" s="291">
        <v>1</v>
      </c>
      <c r="J980" s="291">
        <v>4</v>
      </c>
      <c r="K980" s="290" t="s">
        <v>815</v>
      </c>
      <c r="L980" s="324">
        <v>69.209999999999994</v>
      </c>
      <c r="M980" s="325" t="s">
        <v>1181</v>
      </c>
      <c r="N980" s="325" t="s">
        <v>1182</v>
      </c>
      <c r="O980" s="287"/>
      <c r="P980" s="287"/>
    </row>
    <row r="981" spans="1:16" ht="15">
      <c r="A981" s="247" t="s">
        <v>176</v>
      </c>
      <c r="B981" s="247" t="s">
        <v>3690</v>
      </c>
      <c r="C981" s="287" t="s">
        <v>3689</v>
      </c>
      <c r="D981" s="305">
        <v>34</v>
      </c>
      <c r="E981" s="287" t="s">
        <v>243</v>
      </c>
      <c r="F981" s="289">
        <v>43677</v>
      </c>
      <c r="G981" s="290" t="s">
        <v>507</v>
      </c>
      <c r="H981" s="290" t="s">
        <v>1190</v>
      </c>
      <c r="I981" s="291">
        <v>1</v>
      </c>
      <c r="J981" s="291">
        <v>10</v>
      </c>
      <c r="K981" s="290" t="s">
        <v>815</v>
      </c>
      <c r="L981" s="324">
        <v>33.53</v>
      </c>
      <c r="M981" s="325" t="s">
        <v>1191</v>
      </c>
      <c r="N981" s="325" t="s">
        <v>1192</v>
      </c>
      <c r="O981" s="287"/>
      <c r="P981" s="287"/>
    </row>
    <row r="982" spans="1:16" ht="15">
      <c r="A982" s="247" t="s">
        <v>176</v>
      </c>
      <c r="B982" s="247" t="s">
        <v>3692</v>
      </c>
      <c r="C982" s="287" t="s">
        <v>3691</v>
      </c>
      <c r="D982" s="305">
        <v>35</v>
      </c>
      <c r="E982" s="287" t="s">
        <v>243</v>
      </c>
      <c r="F982" s="289">
        <v>43677</v>
      </c>
      <c r="G982" s="290" t="s">
        <v>507</v>
      </c>
      <c r="H982" s="290" t="s">
        <v>1685</v>
      </c>
      <c r="I982" s="291">
        <v>1</v>
      </c>
      <c r="J982" s="291">
        <v>60</v>
      </c>
      <c r="K982" s="290" t="s">
        <v>815</v>
      </c>
      <c r="L982" s="324">
        <v>106.03</v>
      </c>
      <c r="M982" s="325" t="s">
        <v>1686</v>
      </c>
      <c r="N982" s="325" t="s">
        <v>1687</v>
      </c>
      <c r="O982" s="287"/>
      <c r="P982" s="287"/>
    </row>
    <row r="983" spans="1:16" ht="15">
      <c r="A983" s="247" t="s">
        <v>176</v>
      </c>
      <c r="B983" s="247" t="s">
        <v>3694</v>
      </c>
      <c r="C983" s="287" t="s">
        <v>3693</v>
      </c>
      <c r="D983" s="305">
        <v>36</v>
      </c>
      <c r="E983" s="287" t="s">
        <v>243</v>
      </c>
      <c r="F983" s="289">
        <v>43677</v>
      </c>
      <c r="G983" s="290" t="s">
        <v>507</v>
      </c>
      <c r="H983" s="290" t="s">
        <v>719</v>
      </c>
      <c r="I983" s="291">
        <v>1</v>
      </c>
      <c r="J983" s="291">
        <v>1</v>
      </c>
      <c r="K983" s="290" t="s">
        <v>815</v>
      </c>
      <c r="L983" s="324">
        <v>43.22</v>
      </c>
      <c r="M983" s="325" t="s">
        <v>720</v>
      </c>
      <c r="N983" s="325" t="s">
        <v>721</v>
      </c>
      <c r="O983" s="287"/>
      <c r="P983" s="287"/>
    </row>
    <row r="984" spans="1:16" ht="15">
      <c r="A984" s="247" t="s">
        <v>7574</v>
      </c>
      <c r="B984" s="247" t="s">
        <v>7575</v>
      </c>
      <c r="C984" s="287" t="s">
        <v>3695</v>
      </c>
      <c r="D984" s="305">
        <v>37</v>
      </c>
      <c r="E984" s="287" t="s">
        <v>243</v>
      </c>
      <c r="F984" s="289">
        <v>43677</v>
      </c>
      <c r="G984" s="290" t="s">
        <v>507</v>
      </c>
      <c r="H984" s="290" t="s">
        <v>1695</v>
      </c>
      <c r="I984" s="291">
        <v>1</v>
      </c>
      <c r="J984" s="291">
        <v>4</v>
      </c>
      <c r="K984" s="290" t="s">
        <v>815</v>
      </c>
      <c r="L984" s="324">
        <v>162.19999999999999</v>
      </c>
      <c r="M984" s="325" t="s">
        <v>1696</v>
      </c>
      <c r="N984" s="325" t="s">
        <v>1697</v>
      </c>
      <c r="O984" s="287"/>
      <c r="P984" s="287"/>
    </row>
    <row r="985" spans="1:16" ht="15">
      <c r="A985" s="247" t="s">
        <v>176</v>
      </c>
      <c r="B985" s="247" t="s">
        <v>3696</v>
      </c>
      <c r="C985" s="287" t="s">
        <v>3697</v>
      </c>
      <c r="D985" s="305">
        <v>38</v>
      </c>
      <c r="E985" s="287" t="s">
        <v>243</v>
      </c>
      <c r="F985" s="289">
        <v>43677</v>
      </c>
      <c r="G985" s="290" t="s">
        <v>507</v>
      </c>
      <c r="H985" s="290" t="s">
        <v>2493</v>
      </c>
      <c r="I985" s="291">
        <v>1</v>
      </c>
      <c r="J985" s="291">
        <v>46</v>
      </c>
      <c r="K985" s="290" t="s">
        <v>815</v>
      </c>
      <c r="L985" s="324">
        <v>152.61000000000001</v>
      </c>
      <c r="M985" s="325" t="s">
        <v>2494</v>
      </c>
      <c r="N985" s="325" t="s">
        <v>2495</v>
      </c>
      <c r="O985" s="287"/>
      <c r="P985" s="287"/>
    </row>
    <row r="986" spans="1:16" ht="15">
      <c r="A986" s="247" t="s">
        <v>176</v>
      </c>
      <c r="B986" s="247" t="s">
        <v>3698</v>
      </c>
      <c r="C986" s="287" t="s">
        <v>3699</v>
      </c>
      <c r="D986" s="305">
        <v>39</v>
      </c>
      <c r="E986" s="287" t="s">
        <v>243</v>
      </c>
      <c r="F986" s="289">
        <v>43677</v>
      </c>
      <c r="G986" s="290" t="s">
        <v>507</v>
      </c>
      <c r="H986" s="290" t="s">
        <v>2655</v>
      </c>
      <c r="I986" s="291">
        <v>1</v>
      </c>
      <c r="J986" s="291">
        <v>8</v>
      </c>
      <c r="K986" s="290" t="s">
        <v>815</v>
      </c>
      <c r="L986" s="324">
        <v>58.09</v>
      </c>
      <c r="M986" s="325" t="s">
        <v>2656</v>
      </c>
      <c r="N986" s="325" t="s">
        <v>2657</v>
      </c>
      <c r="O986" s="287"/>
      <c r="P986" s="287"/>
    </row>
    <row r="987" spans="1:16" ht="15">
      <c r="A987" s="247" t="s">
        <v>176</v>
      </c>
      <c r="B987" s="247" t="s">
        <v>3700</v>
      </c>
      <c r="C987" s="287" t="s">
        <v>3701</v>
      </c>
      <c r="D987" s="305">
        <v>40</v>
      </c>
      <c r="E987" s="287" t="s">
        <v>243</v>
      </c>
      <c r="F987" s="289">
        <v>43677</v>
      </c>
      <c r="G987" s="290" t="s">
        <v>507</v>
      </c>
      <c r="H987" s="290" t="s">
        <v>1705</v>
      </c>
      <c r="I987" s="291">
        <v>1</v>
      </c>
      <c r="J987" s="291">
        <v>30</v>
      </c>
      <c r="K987" s="290" t="s">
        <v>815</v>
      </c>
      <c r="L987" s="324">
        <v>54.56</v>
      </c>
      <c r="M987" s="325" t="s">
        <v>1706</v>
      </c>
      <c r="N987" s="325" t="s">
        <v>1707</v>
      </c>
      <c r="O987" s="287"/>
      <c r="P987" s="287"/>
    </row>
    <row r="988" spans="1:16" ht="15">
      <c r="A988" s="247" t="s">
        <v>176</v>
      </c>
      <c r="B988" s="247" t="s">
        <v>3702</v>
      </c>
      <c r="C988" s="287" t="s">
        <v>3703</v>
      </c>
      <c r="D988" s="305">
        <v>41</v>
      </c>
      <c r="E988" s="287" t="s">
        <v>243</v>
      </c>
      <c r="F988" s="289">
        <v>43677</v>
      </c>
      <c r="G988" s="290" t="s">
        <v>507</v>
      </c>
      <c r="H988" s="290" t="s">
        <v>1710</v>
      </c>
      <c r="I988" s="291">
        <v>1</v>
      </c>
      <c r="J988" s="291">
        <v>10</v>
      </c>
      <c r="K988" s="290" t="s">
        <v>815</v>
      </c>
      <c r="L988" s="324">
        <v>125.01</v>
      </c>
      <c r="M988" s="325" t="s">
        <v>1711</v>
      </c>
      <c r="N988" s="325" t="s">
        <v>1712</v>
      </c>
      <c r="O988" s="287"/>
      <c r="P988" s="287"/>
    </row>
    <row r="989" spans="1:16" ht="15">
      <c r="A989" s="247" t="s">
        <v>176</v>
      </c>
      <c r="B989" s="247" t="s">
        <v>3704</v>
      </c>
      <c r="C989" s="287" t="s">
        <v>3705</v>
      </c>
      <c r="D989" s="305">
        <v>42</v>
      </c>
      <c r="E989" s="287" t="s">
        <v>243</v>
      </c>
      <c r="F989" s="289">
        <v>43677</v>
      </c>
      <c r="G989" s="290" t="s">
        <v>507</v>
      </c>
      <c r="H989" s="290" t="s">
        <v>3706</v>
      </c>
      <c r="I989" s="291">
        <v>1</v>
      </c>
      <c r="J989" s="291">
        <v>52</v>
      </c>
      <c r="K989" s="290" t="s">
        <v>815</v>
      </c>
      <c r="L989" s="324">
        <v>108.81</v>
      </c>
      <c r="M989" s="325" t="s">
        <v>3707</v>
      </c>
      <c r="N989" s="325" t="s">
        <v>3708</v>
      </c>
      <c r="O989" s="287"/>
      <c r="P989" s="287"/>
    </row>
    <row r="990" spans="1:16" ht="15">
      <c r="A990" s="247" t="s">
        <v>176</v>
      </c>
      <c r="B990" s="247" t="s">
        <v>3709</v>
      </c>
      <c r="C990" s="287" t="s">
        <v>3710</v>
      </c>
      <c r="D990" s="305">
        <v>43</v>
      </c>
      <c r="E990" s="287" t="s">
        <v>243</v>
      </c>
      <c r="F990" s="289">
        <v>43677</v>
      </c>
      <c r="G990" s="290" t="s">
        <v>507</v>
      </c>
      <c r="H990" s="290" t="s">
        <v>3711</v>
      </c>
      <c r="I990" s="291">
        <v>1</v>
      </c>
      <c r="J990" s="291">
        <v>37</v>
      </c>
      <c r="K990" s="290" t="s">
        <v>815</v>
      </c>
      <c r="L990" s="324">
        <v>57.15</v>
      </c>
      <c r="M990" s="325" t="s">
        <v>3712</v>
      </c>
      <c r="N990" s="325" t="s">
        <v>3713</v>
      </c>
      <c r="O990" s="287"/>
      <c r="P990" s="287"/>
    </row>
    <row r="991" spans="1:16" ht="15">
      <c r="A991" s="247" t="s">
        <v>176</v>
      </c>
      <c r="B991" s="247" t="s">
        <v>3714</v>
      </c>
      <c r="C991" s="287" t="s">
        <v>3715</v>
      </c>
      <c r="D991" s="305">
        <v>44</v>
      </c>
      <c r="E991" s="287" t="s">
        <v>243</v>
      </c>
      <c r="F991" s="289">
        <v>43677</v>
      </c>
      <c r="G991" s="290" t="s">
        <v>507</v>
      </c>
      <c r="H991" s="290" t="s">
        <v>1499</v>
      </c>
      <c r="I991" s="291">
        <v>1</v>
      </c>
      <c r="J991" s="291">
        <v>39</v>
      </c>
      <c r="K991" s="290" t="s">
        <v>815</v>
      </c>
      <c r="L991" s="324">
        <v>349.25</v>
      </c>
      <c r="M991" s="325" t="s">
        <v>1500</v>
      </c>
      <c r="N991" s="325" t="s">
        <v>1501</v>
      </c>
      <c r="O991" s="287"/>
      <c r="P991" s="287"/>
    </row>
    <row r="992" spans="1:16" ht="15">
      <c r="A992" s="247" t="s">
        <v>176</v>
      </c>
      <c r="B992" s="247" t="s">
        <v>3716</v>
      </c>
      <c r="C992" s="287" t="s">
        <v>3717</v>
      </c>
      <c r="D992" s="305">
        <v>45</v>
      </c>
      <c r="E992" s="287" t="s">
        <v>243</v>
      </c>
      <c r="F992" s="289">
        <v>43677</v>
      </c>
      <c r="G992" s="290" t="s">
        <v>507</v>
      </c>
      <c r="H992" s="290" t="s">
        <v>2503</v>
      </c>
      <c r="I992" s="291">
        <v>1</v>
      </c>
      <c r="J992" s="291">
        <v>37</v>
      </c>
      <c r="K992" s="290" t="s">
        <v>815</v>
      </c>
      <c r="L992" s="324">
        <v>150.86000000000001</v>
      </c>
      <c r="M992" s="325" t="s">
        <v>2504</v>
      </c>
      <c r="N992" s="325" t="s">
        <v>2505</v>
      </c>
      <c r="O992" s="287"/>
      <c r="P992" s="287"/>
    </row>
    <row r="993" spans="1:16" ht="15">
      <c r="A993" s="247" t="s">
        <v>176</v>
      </c>
      <c r="B993" s="247" t="s">
        <v>3718</v>
      </c>
      <c r="C993" s="287" t="s">
        <v>3719</v>
      </c>
      <c r="D993" s="305">
        <v>46</v>
      </c>
      <c r="E993" s="287" t="s">
        <v>243</v>
      </c>
      <c r="F993" s="289">
        <v>43677</v>
      </c>
      <c r="G993" s="290" t="s">
        <v>507</v>
      </c>
      <c r="H993" s="290" t="s">
        <v>3720</v>
      </c>
      <c r="I993" s="291">
        <v>1</v>
      </c>
      <c r="J993" s="291">
        <v>22</v>
      </c>
      <c r="K993" s="290" t="s">
        <v>815</v>
      </c>
      <c r="L993" s="324">
        <v>48.41</v>
      </c>
      <c r="M993" s="325" t="s">
        <v>3721</v>
      </c>
      <c r="N993" s="325" t="s">
        <v>3722</v>
      </c>
      <c r="O993" s="287"/>
      <c r="P993" s="287"/>
    </row>
    <row r="994" spans="1:16" ht="15">
      <c r="A994" s="247" t="s">
        <v>176</v>
      </c>
      <c r="B994" s="247" t="s">
        <v>3723</v>
      </c>
      <c r="C994" s="287" t="s">
        <v>3724</v>
      </c>
      <c r="D994" s="305">
        <v>47</v>
      </c>
      <c r="E994" s="287" t="s">
        <v>243</v>
      </c>
      <c r="F994" s="289">
        <v>43677</v>
      </c>
      <c r="G994" s="290" t="s">
        <v>507</v>
      </c>
      <c r="H994" s="290" t="s">
        <v>3583</v>
      </c>
      <c r="I994" s="291">
        <v>1</v>
      </c>
      <c r="J994" s="291">
        <v>130</v>
      </c>
      <c r="K994" s="290" t="s">
        <v>815</v>
      </c>
      <c r="L994" s="324">
        <v>59.61</v>
      </c>
      <c r="M994" s="325" t="s">
        <v>3584</v>
      </c>
      <c r="N994" s="325" t="s">
        <v>3585</v>
      </c>
      <c r="O994" s="287"/>
      <c r="P994" s="287"/>
    </row>
    <row r="995" spans="1:16" ht="15">
      <c r="A995" s="247" t="s">
        <v>176</v>
      </c>
      <c r="B995" s="247" t="s">
        <v>3725</v>
      </c>
      <c r="C995" s="287" t="s">
        <v>3726</v>
      </c>
      <c r="D995" s="305">
        <v>1</v>
      </c>
      <c r="E995" s="287" t="s">
        <v>5</v>
      </c>
      <c r="F995" s="289">
        <v>43677</v>
      </c>
      <c r="G995" s="290" t="s">
        <v>448</v>
      </c>
      <c r="H995" s="290" t="s">
        <v>3727</v>
      </c>
      <c r="I995" s="291">
        <v>1</v>
      </c>
      <c r="J995" s="291">
        <v>4</v>
      </c>
      <c r="K995" s="290" t="s">
        <v>815</v>
      </c>
      <c r="L995" s="324">
        <v>16.79</v>
      </c>
      <c r="M995" s="325" t="s">
        <v>3728</v>
      </c>
      <c r="N995" s="325" t="s">
        <v>3729</v>
      </c>
      <c r="O995" s="287"/>
      <c r="P995" s="287"/>
    </row>
    <row r="996" spans="1:16" ht="15">
      <c r="A996" s="247" t="s">
        <v>176</v>
      </c>
      <c r="B996" s="247" t="s">
        <v>3730</v>
      </c>
      <c r="C996" s="287" t="s">
        <v>3731</v>
      </c>
      <c r="D996" s="305">
        <v>2</v>
      </c>
      <c r="E996" s="287" t="s">
        <v>5</v>
      </c>
      <c r="F996" s="289">
        <v>43677</v>
      </c>
      <c r="G996" s="290" t="s">
        <v>448</v>
      </c>
      <c r="H996" s="290" t="s">
        <v>3732</v>
      </c>
      <c r="I996" s="291">
        <v>1</v>
      </c>
      <c r="J996" s="291">
        <v>25</v>
      </c>
      <c r="K996" s="290" t="s">
        <v>815</v>
      </c>
      <c r="L996" s="324">
        <v>87.1</v>
      </c>
      <c r="M996" s="325" t="s">
        <v>3733</v>
      </c>
      <c r="N996" s="325" t="s">
        <v>3734</v>
      </c>
      <c r="O996" s="287"/>
      <c r="P996" s="287"/>
    </row>
    <row r="997" spans="1:16" ht="15">
      <c r="A997" s="247" t="s">
        <v>176</v>
      </c>
      <c r="B997" s="247" t="s">
        <v>3740</v>
      </c>
      <c r="C997" s="287" t="s">
        <v>3737</v>
      </c>
      <c r="D997" s="305">
        <v>3</v>
      </c>
      <c r="E997" s="287" t="s">
        <v>5</v>
      </c>
      <c r="F997" s="289">
        <v>43677</v>
      </c>
      <c r="G997" s="290" t="s">
        <v>448</v>
      </c>
      <c r="H997" s="290" t="s">
        <v>1047</v>
      </c>
      <c r="I997" s="291">
        <v>1</v>
      </c>
      <c r="J997" s="291">
        <v>14</v>
      </c>
      <c r="K997" s="290" t="s">
        <v>815</v>
      </c>
      <c r="L997" s="324">
        <v>146.36000000000001</v>
      </c>
      <c r="M997" s="325" t="s">
        <v>1048</v>
      </c>
      <c r="N997" s="325" t="s">
        <v>1049</v>
      </c>
      <c r="O997" s="287"/>
      <c r="P997" s="287"/>
    </row>
    <row r="998" spans="1:16" ht="15">
      <c r="A998" s="247" t="s">
        <v>176</v>
      </c>
      <c r="B998" s="247" t="s">
        <v>3742</v>
      </c>
      <c r="C998" s="287" t="s">
        <v>3741</v>
      </c>
      <c r="D998" s="305">
        <v>4</v>
      </c>
      <c r="E998" s="287" t="s">
        <v>5</v>
      </c>
      <c r="F998" s="289">
        <v>43677</v>
      </c>
      <c r="G998" s="290" t="s">
        <v>448</v>
      </c>
      <c r="H998" s="290" t="s">
        <v>3435</v>
      </c>
      <c r="I998" s="291">
        <v>1</v>
      </c>
      <c r="J998" s="291">
        <v>36</v>
      </c>
      <c r="K998" s="290" t="s">
        <v>815</v>
      </c>
      <c r="L998" s="324">
        <v>49.54</v>
      </c>
      <c r="M998" s="325" t="s">
        <v>3436</v>
      </c>
      <c r="N998" s="325" t="s">
        <v>3437</v>
      </c>
      <c r="O998" s="287"/>
      <c r="P998" s="287"/>
    </row>
    <row r="999" spans="1:16" ht="15">
      <c r="A999" s="247" t="s">
        <v>176</v>
      </c>
      <c r="B999" s="247" t="s">
        <v>3744</v>
      </c>
      <c r="C999" s="287" t="s">
        <v>3743</v>
      </c>
      <c r="D999" s="305">
        <v>5</v>
      </c>
      <c r="E999" s="287" t="s">
        <v>5</v>
      </c>
      <c r="F999" s="289">
        <v>43677</v>
      </c>
      <c r="G999" s="290" t="s">
        <v>448</v>
      </c>
      <c r="H999" s="290" t="s">
        <v>3445</v>
      </c>
      <c r="I999" s="291">
        <v>1</v>
      </c>
      <c r="J999" s="291">
        <v>6</v>
      </c>
      <c r="K999" s="290" t="s">
        <v>815</v>
      </c>
      <c r="L999" s="324">
        <v>75.69</v>
      </c>
      <c r="M999" s="325" t="s">
        <v>3446</v>
      </c>
      <c r="N999" s="325" t="s">
        <v>3447</v>
      </c>
      <c r="O999" s="287"/>
      <c r="P999" s="287"/>
    </row>
    <row r="1000" spans="1:16" ht="15">
      <c r="A1000" s="247" t="s">
        <v>176</v>
      </c>
      <c r="B1000" s="247" t="s">
        <v>3746</v>
      </c>
      <c r="C1000" s="287" t="s">
        <v>3745</v>
      </c>
      <c r="D1000" s="305">
        <v>6</v>
      </c>
      <c r="E1000" s="287" t="s">
        <v>5</v>
      </c>
      <c r="F1000" s="289">
        <v>43677</v>
      </c>
      <c r="G1000" s="290" t="s">
        <v>448</v>
      </c>
      <c r="H1000" s="290" t="s">
        <v>3450</v>
      </c>
      <c r="I1000" s="291">
        <v>1</v>
      </c>
      <c r="J1000" s="291">
        <v>32</v>
      </c>
      <c r="K1000" s="290" t="s">
        <v>815</v>
      </c>
      <c r="L1000" s="324">
        <v>87.81</v>
      </c>
      <c r="M1000" s="325" t="s">
        <v>3451</v>
      </c>
      <c r="N1000" s="325" t="s">
        <v>3452</v>
      </c>
      <c r="O1000" s="287"/>
      <c r="P1000" s="287"/>
    </row>
    <row r="1001" spans="1:16" ht="15">
      <c r="A1001" s="247" t="s">
        <v>176</v>
      </c>
      <c r="B1001" s="247" t="s">
        <v>3748</v>
      </c>
      <c r="C1001" s="287" t="s">
        <v>3747</v>
      </c>
      <c r="D1001" s="305">
        <v>7</v>
      </c>
      <c r="E1001" s="287" t="s">
        <v>5</v>
      </c>
      <c r="F1001" s="289">
        <v>43677</v>
      </c>
      <c r="G1001" s="290" t="s">
        <v>448</v>
      </c>
      <c r="H1001" s="290" t="s">
        <v>3455</v>
      </c>
      <c r="I1001" s="291">
        <v>1</v>
      </c>
      <c r="J1001" s="291">
        <v>8</v>
      </c>
      <c r="K1001" s="290" t="s">
        <v>815</v>
      </c>
      <c r="L1001" s="324">
        <v>114.78</v>
      </c>
      <c r="M1001" s="325" t="s">
        <v>3456</v>
      </c>
      <c r="N1001" s="325" t="s">
        <v>3457</v>
      </c>
      <c r="O1001" s="287"/>
      <c r="P1001" s="287"/>
    </row>
    <row r="1002" spans="1:16" ht="15">
      <c r="A1002" s="247" t="s">
        <v>176</v>
      </c>
      <c r="B1002" s="247" t="s">
        <v>3756</v>
      </c>
      <c r="C1002" s="287" t="s">
        <v>3749</v>
      </c>
      <c r="D1002" s="305">
        <v>8</v>
      </c>
      <c r="E1002" s="287" t="s">
        <v>5</v>
      </c>
      <c r="F1002" s="289">
        <v>43677</v>
      </c>
      <c r="G1002" s="290" t="s">
        <v>448</v>
      </c>
      <c r="H1002" s="290" t="s">
        <v>1998</v>
      </c>
      <c r="I1002" s="291">
        <v>1</v>
      </c>
      <c r="J1002" s="291">
        <v>3</v>
      </c>
      <c r="K1002" s="290" t="s">
        <v>815</v>
      </c>
      <c r="L1002" s="324">
        <v>294.61</v>
      </c>
      <c r="M1002" s="325" t="s">
        <v>1999</v>
      </c>
      <c r="N1002" s="325" t="s">
        <v>2000</v>
      </c>
      <c r="O1002" s="287"/>
      <c r="P1002" s="287"/>
    </row>
    <row r="1003" spans="1:16" ht="15">
      <c r="A1003" s="247" t="s">
        <v>176</v>
      </c>
      <c r="B1003" s="247" t="s">
        <v>3758</v>
      </c>
      <c r="C1003" s="287" t="s">
        <v>3752</v>
      </c>
      <c r="D1003" s="305">
        <v>9</v>
      </c>
      <c r="E1003" s="287" t="s">
        <v>5</v>
      </c>
      <c r="F1003" s="289">
        <v>43677</v>
      </c>
      <c r="G1003" s="290" t="s">
        <v>448</v>
      </c>
      <c r="H1003" s="290" t="s">
        <v>1062</v>
      </c>
      <c r="I1003" s="291">
        <v>1</v>
      </c>
      <c r="J1003" s="291">
        <v>1</v>
      </c>
      <c r="K1003" s="290" t="s">
        <v>815</v>
      </c>
      <c r="L1003" s="324">
        <v>49.54</v>
      </c>
      <c r="M1003" s="325" t="s">
        <v>1063</v>
      </c>
      <c r="N1003" s="325" t="s">
        <v>1064</v>
      </c>
      <c r="O1003" s="287"/>
      <c r="P1003" s="287"/>
    </row>
    <row r="1004" spans="1:16" ht="15">
      <c r="A1004" s="247" t="s">
        <v>176</v>
      </c>
      <c r="B1004" s="247" t="s">
        <v>3760</v>
      </c>
      <c r="C1004" s="287" t="s">
        <v>3757</v>
      </c>
      <c r="D1004" s="305">
        <v>10</v>
      </c>
      <c r="E1004" s="287" t="s">
        <v>5</v>
      </c>
      <c r="F1004" s="289">
        <v>43677</v>
      </c>
      <c r="G1004" s="290" t="s">
        <v>448</v>
      </c>
      <c r="H1004" s="290" t="s">
        <v>2397</v>
      </c>
      <c r="I1004" s="291">
        <v>1</v>
      </c>
      <c r="J1004" s="291">
        <v>5</v>
      </c>
      <c r="K1004" s="290" t="s">
        <v>815</v>
      </c>
      <c r="L1004" s="324">
        <v>113.36</v>
      </c>
      <c r="M1004" s="325" t="s">
        <v>2398</v>
      </c>
      <c r="N1004" s="325" t="s">
        <v>2399</v>
      </c>
      <c r="O1004" s="287"/>
      <c r="P1004" s="287"/>
    </row>
    <row r="1005" spans="1:16" ht="15">
      <c r="A1005" s="247" t="s">
        <v>176</v>
      </c>
      <c r="B1005" s="247" t="s">
        <v>3762</v>
      </c>
      <c r="C1005" s="287" t="s">
        <v>3759</v>
      </c>
      <c r="D1005" s="305">
        <v>11</v>
      </c>
      <c r="E1005" s="287" t="s">
        <v>5</v>
      </c>
      <c r="F1005" s="289">
        <v>43677</v>
      </c>
      <c r="G1005" s="290" t="s">
        <v>448</v>
      </c>
      <c r="H1005" s="290" t="s">
        <v>3460</v>
      </c>
      <c r="I1005" s="291">
        <v>1</v>
      </c>
      <c r="J1005" s="291">
        <v>6</v>
      </c>
      <c r="K1005" s="290" t="s">
        <v>815</v>
      </c>
      <c r="L1005" s="324">
        <v>109.04</v>
      </c>
      <c r="M1005" s="325" t="s">
        <v>3461</v>
      </c>
      <c r="N1005" s="325" t="s">
        <v>3462</v>
      </c>
      <c r="O1005" s="287"/>
      <c r="P1005" s="287"/>
    </row>
    <row r="1006" spans="1:16" ht="15">
      <c r="A1006" s="247" t="s">
        <v>176</v>
      </c>
      <c r="B1006" s="247" t="s">
        <v>3764</v>
      </c>
      <c r="C1006" s="287" t="s">
        <v>3761</v>
      </c>
      <c r="D1006" s="305">
        <v>12</v>
      </c>
      <c r="E1006" s="287" t="s">
        <v>5</v>
      </c>
      <c r="F1006" s="289">
        <v>43677</v>
      </c>
      <c r="G1006" s="290" t="s">
        <v>448</v>
      </c>
      <c r="H1006" s="290" t="s">
        <v>1069</v>
      </c>
      <c r="I1006" s="291">
        <v>1</v>
      </c>
      <c r="J1006" s="291">
        <v>14</v>
      </c>
      <c r="K1006" s="290" t="s">
        <v>815</v>
      </c>
      <c r="L1006" s="324">
        <v>208.79</v>
      </c>
      <c r="M1006" s="325" t="s">
        <v>1070</v>
      </c>
      <c r="N1006" s="325" t="s">
        <v>1071</v>
      </c>
      <c r="O1006" s="287"/>
      <c r="P1006" s="287"/>
    </row>
    <row r="1007" spans="1:16" ht="15">
      <c r="A1007" s="247" t="s">
        <v>176</v>
      </c>
      <c r="B1007" s="247" t="s">
        <v>3766</v>
      </c>
      <c r="C1007" s="287" t="s">
        <v>3763</v>
      </c>
      <c r="D1007" s="305">
        <v>13</v>
      </c>
      <c r="E1007" s="287" t="s">
        <v>5</v>
      </c>
      <c r="F1007" s="289">
        <v>43677</v>
      </c>
      <c r="G1007" s="290" t="s">
        <v>448</v>
      </c>
      <c r="H1007" s="290" t="s">
        <v>3768</v>
      </c>
      <c r="I1007" s="291">
        <v>1</v>
      </c>
      <c r="J1007" s="291">
        <v>2</v>
      </c>
      <c r="K1007" s="290" t="s">
        <v>815</v>
      </c>
      <c r="L1007" s="324">
        <v>83.97</v>
      </c>
      <c r="M1007" s="325" t="s">
        <v>3769</v>
      </c>
      <c r="N1007" s="325" t="s">
        <v>3770</v>
      </c>
      <c r="O1007" s="287"/>
      <c r="P1007" s="287"/>
    </row>
    <row r="1008" spans="1:16" ht="15">
      <c r="A1008" s="247" t="s">
        <v>176</v>
      </c>
      <c r="B1008" s="247" t="s">
        <v>3771</v>
      </c>
      <c r="C1008" s="287" t="s">
        <v>3765</v>
      </c>
      <c r="D1008" s="305">
        <v>14</v>
      </c>
      <c r="E1008" s="287" t="s">
        <v>5</v>
      </c>
      <c r="F1008" s="289">
        <v>43677</v>
      </c>
      <c r="G1008" s="290" t="s">
        <v>448</v>
      </c>
      <c r="H1008" s="290" t="s">
        <v>833</v>
      </c>
      <c r="I1008" s="291">
        <v>1</v>
      </c>
      <c r="J1008" s="291">
        <v>19</v>
      </c>
      <c r="K1008" s="290" t="s">
        <v>815</v>
      </c>
      <c r="L1008" s="324">
        <v>252.8</v>
      </c>
      <c r="M1008" s="325" t="s">
        <v>834</v>
      </c>
      <c r="N1008" s="325" t="s">
        <v>835</v>
      </c>
      <c r="O1008" s="287"/>
      <c r="P1008" s="287"/>
    </row>
    <row r="1009" spans="1:16" ht="15">
      <c r="A1009" s="247" t="s">
        <v>176</v>
      </c>
      <c r="B1009" s="247" t="s">
        <v>3773</v>
      </c>
      <c r="C1009" s="287" t="s">
        <v>3767</v>
      </c>
      <c r="D1009" s="305">
        <v>15</v>
      </c>
      <c r="E1009" s="287" t="s">
        <v>5</v>
      </c>
      <c r="F1009" s="289">
        <v>43677</v>
      </c>
      <c r="G1009" s="290" t="s">
        <v>448</v>
      </c>
      <c r="H1009" s="290" t="s">
        <v>1074</v>
      </c>
      <c r="I1009" s="291">
        <v>1</v>
      </c>
      <c r="J1009" s="291">
        <v>14</v>
      </c>
      <c r="K1009" s="290" t="s">
        <v>815</v>
      </c>
      <c r="L1009" s="324">
        <v>132.94999999999999</v>
      </c>
      <c r="M1009" s="325" t="s">
        <v>1075</v>
      </c>
      <c r="N1009" s="325" t="s">
        <v>1076</v>
      </c>
      <c r="O1009" s="287"/>
      <c r="P1009" s="287"/>
    </row>
    <row r="1010" spans="1:16" ht="15">
      <c r="A1010" s="247" t="s">
        <v>7576</v>
      </c>
      <c r="B1010" s="247" t="s">
        <v>7577</v>
      </c>
      <c r="C1010" s="287" t="s">
        <v>3772</v>
      </c>
      <c r="D1010" s="305">
        <v>16</v>
      </c>
      <c r="E1010" s="287" t="s">
        <v>5</v>
      </c>
      <c r="F1010" s="289">
        <v>43677</v>
      </c>
      <c r="G1010" s="290" t="s">
        <v>448</v>
      </c>
      <c r="H1010" s="290" t="s">
        <v>1575</v>
      </c>
      <c r="I1010" s="291">
        <v>1</v>
      </c>
      <c r="J1010" s="291">
        <v>3</v>
      </c>
      <c r="K1010" s="290" t="s">
        <v>815</v>
      </c>
      <c r="L1010" s="324">
        <v>127.12</v>
      </c>
      <c r="M1010" s="325" t="s">
        <v>1576</v>
      </c>
      <c r="N1010" s="325" t="s">
        <v>1577</v>
      </c>
      <c r="O1010" s="287"/>
      <c r="P1010" s="287"/>
    </row>
    <row r="1011" spans="1:16" ht="15">
      <c r="A1011" s="247" t="s">
        <v>176</v>
      </c>
      <c r="B1011" s="247" t="s">
        <v>3775</v>
      </c>
      <c r="C1011" s="287" t="s">
        <v>3774</v>
      </c>
      <c r="D1011" s="305">
        <v>17</v>
      </c>
      <c r="E1011" s="287" t="s">
        <v>5</v>
      </c>
      <c r="F1011" s="289">
        <v>43677</v>
      </c>
      <c r="G1011" s="290" t="s">
        <v>448</v>
      </c>
      <c r="H1011" s="290" t="s">
        <v>1580</v>
      </c>
      <c r="I1011" s="291">
        <v>1</v>
      </c>
      <c r="J1011" s="291">
        <v>2</v>
      </c>
      <c r="K1011" s="290" t="s">
        <v>815</v>
      </c>
      <c r="L1011" s="324">
        <v>54.81</v>
      </c>
      <c r="M1011" s="325" t="s">
        <v>1581</v>
      </c>
      <c r="N1011" s="325" t="s">
        <v>1582</v>
      </c>
      <c r="O1011" s="287"/>
      <c r="P1011" s="287"/>
    </row>
    <row r="1012" spans="1:16" ht="15">
      <c r="A1012" s="247" t="s">
        <v>176</v>
      </c>
      <c r="B1012" s="247" t="s">
        <v>3777</v>
      </c>
      <c r="C1012" s="287" t="s">
        <v>3776</v>
      </c>
      <c r="D1012" s="305">
        <v>18</v>
      </c>
      <c r="E1012" s="287" t="s">
        <v>5</v>
      </c>
      <c r="F1012" s="289">
        <v>43677</v>
      </c>
      <c r="G1012" s="290" t="s">
        <v>448</v>
      </c>
      <c r="H1012" s="290" t="s">
        <v>3779</v>
      </c>
      <c r="I1012" s="291">
        <v>1</v>
      </c>
      <c r="J1012" s="291">
        <v>2</v>
      </c>
      <c r="K1012" s="290" t="s">
        <v>815</v>
      </c>
      <c r="L1012" s="324">
        <v>169.92</v>
      </c>
      <c r="M1012" s="325" t="s">
        <v>3780</v>
      </c>
      <c r="N1012" s="325" t="s">
        <v>3781</v>
      </c>
      <c r="O1012" s="287"/>
      <c r="P1012" s="287"/>
    </row>
    <row r="1013" spans="1:16" ht="15">
      <c r="A1013" s="247" t="s">
        <v>176</v>
      </c>
      <c r="B1013" s="247" t="s">
        <v>3782</v>
      </c>
      <c r="C1013" s="287" t="s">
        <v>3778</v>
      </c>
      <c r="D1013" s="305">
        <v>19</v>
      </c>
      <c r="E1013" s="287" t="s">
        <v>5</v>
      </c>
      <c r="F1013" s="289">
        <v>43677</v>
      </c>
      <c r="G1013" s="290" t="s">
        <v>448</v>
      </c>
      <c r="H1013" s="290" t="s">
        <v>3471</v>
      </c>
      <c r="I1013" s="291">
        <v>1</v>
      </c>
      <c r="J1013" s="291">
        <v>108</v>
      </c>
      <c r="K1013" s="290" t="s">
        <v>815</v>
      </c>
      <c r="L1013" s="324">
        <v>58.22</v>
      </c>
      <c r="M1013" s="325" t="s">
        <v>3472</v>
      </c>
      <c r="N1013" s="325" t="s">
        <v>3473</v>
      </c>
      <c r="O1013" s="287"/>
      <c r="P1013" s="287"/>
    </row>
    <row r="1014" spans="1:16" ht="15">
      <c r="A1014" s="247" t="s">
        <v>7578</v>
      </c>
      <c r="B1014" s="247" t="s">
        <v>7579</v>
      </c>
      <c r="C1014" s="287" t="s">
        <v>3783</v>
      </c>
      <c r="D1014" s="305">
        <v>20</v>
      </c>
      <c r="E1014" s="287" t="s">
        <v>5</v>
      </c>
      <c r="F1014" s="289">
        <v>43677</v>
      </c>
      <c r="G1014" s="290" t="s">
        <v>448</v>
      </c>
      <c r="H1014" s="290" t="s">
        <v>2717</v>
      </c>
      <c r="I1014" s="291">
        <v>1</v>
      </c>
      <c r="J1014" s="291">
        <v>5</v>
      </c>
      <c r="K1014" s="290" t="s">
        <v>815</v>
      </c>
      <c r="L1014" s="324">
        <v>29.01</v>
      </c>
      <c r="M1014" s="325" t="s">
        <v>2718</v>
      </c>
      <c r="N1014" s="325" t="s">
        <v>2719</v>
      </c>
      <c r="O1014" s="287"/>
      <c r="P1014" s="287"/>
    </row>
    <row r="1015" spans="1:16" ht="15">
      <c r="A1015" s="247" t="s">
        <v>176</v>
      </c>
      <c r="B1015" s="247" t="s">
        <v>3793</v>
      </c>
      <c r="C1015" s="287" t="s">
        <v>3786</v>
      </c>
      <c r="D1015" s="305">
        <v>21</v>
      </c>
      <c r="E1015" s="287" t="s">
        <v>5</v>
      </c>
      <c r="F1015" s="289">
        <v>43677</v>
      </c>
      <c r="G1015" s="290" t="s">
        <v>448</v>
      </c>
      <c r="H1015" s="290" t="s">
        <v>2157</v>
      </c>
      <c r="I1015" s="291">
        <v>1</v>
      </c>
      <c r="J1015" s="291">
        <v>3</v>
      </c>
      <c r="K1015" s="290" t="s">
        <v>815</v>
      </c>
      <c r="L1015" s="324">
        <v>75.44</v>
      </c>
      <c r="M1015" s="325" t="s">
        <v>2158</v>
      </c>
      <c r="N1015" s="325" t="s">
        <v>2159</v>
      </c>
      <c r="O1015" s="287"/>
      <c r="P1015" s="287"/>
    </row>
    <row r="1016" spans="1:16" ht="15">
      <c r="A1016" s="247" t="s">
        <v>176</v>
      </c>
      <c r="B1016" s="247" t="s">
        <v>3801</v>
      </c>
      <c r="C1016" s="287" t="s">
        <v>3789</v>
      </c>
      <c r="D1016" s="305">
        <v>22</v>
      </c>
      <c r="E1016" s="287" t="s">
        <v>5</v>
      </c>
      <c r="F1016" s="289">
        <v>43677</v>
      </c>
      <c r="G1016" s="290" t="s">
        <v>448</v>
      </c>
      <c r="H1016" s="290" t="s">
        <v>859</v>
      </c>
      <c r="I1016" s="291">
        <v>1</v>
      </c>
      <c r="J1016" s="291">
        <v>1</v>
      </c>
      <c r="K1016" s="290" t="s">
        <v>815</v>
      </c>
      <c r="L1016" s="324">
        <v>133.26</v>
      </c>
      <c r="M1016" s="325" t="s">
        <v>860</v>
      </c>
      <c r="N1016" s="325" t="s">
        <v>861</v>
      </c>
      <c r="O1016" s="287"/>
      <c r="P1016" s="287"/>
    </row>
    <row r="1017" spans="1:16" ht="15">
      <c r="A1017" s="247" t="s">
        <v>176</v>
      </c>
      <c r="B1017" s="247" t="s">
        <v>3803</v>
      </c>
      <c r="C1017" s="287" t="s">
        <v>3794</v>
      </c>
      <c r="D1017" s="305">
        <v>23</v>
      </c>
      <c r="E1017" s="287" t="s">
        <v>5</v>
      </c>
      <c r="F1017" s="289">
        <v>43677</v>
      </c>
      <c r="G1017" s="290" t="s">
        <v>448</v>
      </c>
      <c r="H1017" s="290" t="s">
        <v>3484</v>
      </c>
      <c r="I1017" s="291">
        <v>1</v>
      </c>
      <c r="J1017" s="291">
        <v>10</v>
      </c>
      <c r="K1017" s="290" t="s">
        <v>815</v>
      </c>
      <c r="L1017" s="324">
        <v>127.11</v>
      </c>
      <c r="M1017" s="325" t="s">
        <v>3485</v>
      </c>
      <c r="N1017" s="325" t="s">
        <v>3486</v>
      </c>
      <c r="O1017" s="287"/>
      <c r="P1017" s="287"/>
    </row>
    <row r="1018" spans="1:16" ht="15">
      <c r="A1018" s="247" t="s">
        <v>176</v>
      </c>
      <c r="B1018" s="247" t="s">
        <v>3805</v>
      </c>
      <c r="C1018" s="287" t="s">
        <v>3797</v>
      </c>
      <c r="D1018" s="305">
        <v>24</v>
      </c>
      <c r="E1018" s="287" t="s">
        <v>5</v>
      </c>
      <c r="F1018" s="289">
        <v>43677</v>
      </c>
      <c r="G1018" s="290" t="s">
        <v>448</v>
      </c>
      <c r="H1018" s="290" t="s">
        <v>2168</v>
      </c>
      <c r="I1018" s="291">
        <v>1</v>
      </c>
      <c r="J1018" s="291">
        <v>4</v>
      </c>
      <c r="K1018" s="290" t="s">
        <v>815</v>
      </c>
      <c r="L1018" s="324">
        <v>140.5</v>
      </c>
      <c r="M1018" s="325" t="s">
        <v>2169</v>
      </c>
      <c r="N1018" s="325" t="s">
        <v>2170</v>
      </c>
      <c r="O1018" s="287"/>
      <c r="P1018" s="287"/>
    </row>
    <row r="1019" spans="1:16" ht="15">
      <c r="A1019" s="247" t="s">
        <v>7580</v>
      </c>
      <c r="B1019" s="247" t="s">
        <v>7581</v>
      </c>
      <c r="C1019" s="287" t="s">
        <v>3800</v>
      </c>
      <c r="D1019" s="305">
        <v>25</v>
      </c>
      <c r="E1019" s="287" t="s">
        <v>5</v>
      </c>
      <c r="F1019" s="289">
        <v>43677</v>
      </c>
      <c r="G1019" s="290" t="s">
        <v>448</v>
      </c>
      <c r="H1019" s="290" t="s">
        <v>3612</v>
      </c>
      <c r="I1019" s="291">
        <v>1</v>
      </c>
      <c r="J1019" s="291">
        <v>2</v>
      </c>
      <c r="K1019" s="290" t="s">
        <v>815</v>
      </c>
      <c r="L1019" s="324">
        <v>134.02000000000001</v>
      </c>
      <c r="M1019" s="325" t="s">
        <v>398</v>
      </c>
      <c r="N1019" s="325" t="s">
        <v>3613</v>
      </c>
      <c r="O1019" s="287"/>
      <c r="P1019" s="287"/>
    </row>
    <row r="1020" spans="1:16" ht="15">
      <c r="A1020" s="247" t="s">
        <v>7582</v>
      </c>
      <c r="B1020" s="247" t="s">
        <v>7583</v>
      </c>
      <c r="C1020" s="287" t="s">
        <v>3802</v>
      </c>
      <c r="D1020" s="305">
        <v>26</v>
      </c>
      <c r="E1020" s="287" t="s">
        <v>5</v>
      </c>
      <c r="F1020" s="289">
        <v>43677</v>
      </c>
      <c r="G1020" s="290" t="s">
        <v>448</v>
      </c>
      <c r="H1020" s="290" t="s">
        <v>2734</v>
      </c>
      <c r="I1020" s="291">
        <v>1</v>
      </c>
      <c r="J1020" s="291">
        <v>23</v>
      </c>
      <c r="K1020" s="290" t="s">
        <v>815</v>
      </c>
      <c r="L1020" s="324">
        <v>74.290000000000006</v>
      </c>
      <c r="M1020" s="325" t="s">
        <v>2735</v>
      </c>
      <c r="N1020" s="325" t="s">
        <v>2736</v>
      </c>
      <c r="O1020" s="287"/>
      <c r="P1020" s="287"/>
    </row>
    <row r="1021" spans="1:16" ht="15">
      <c r="A1021" s="247" t="s">
        <v>176</v>
      </c>
      <c r="B1021" s="247" t="s">
        <v>3807</v>
      </c>
      <c r="C1021" s="287" t="s">
        <v>3804</v>
      </c>
      <c r="D1021" s="305">
        <v>27</v>
      </c>
      <c r="E1021" s="287" t="s">
        <v>5</v>
      </c>
      <c r="F1021" s="289">
        <v>43677</v>
      </c>
      <c r="G1021" s="290" t="s">
        <v>448</v>
      </c>
      <c r="H1021" s="290" t="s">
        <v>2875</v>
      </c>
      <c r="I1021" s="291">
        <v>1</v>
      </c>
      <c r="J1021" s="291">
        <v>4</v>
      </c>
      <c r="K1021" s="290" t="s">
        <v>815</v>
      </c>
      <c r="L1021" s="324">
        <v>96.85</v>
      </c>
      <c r="M1021" s="325" t="s">
        <v>2876</v>
      </c>
      <c r="N1021" s="325" t="s">
        <v>2877</v>
      </c>
      <c r="O1021" s="287"/>
      <c r="P1021" s="287"/>
    </row>
    <row r="1022" spans="1:16" ht="15">
      <c r="A1022" s="247" t="s">
        <v>176</v>
      </c>
      <c r="B1022" s="247" t="s">
        <v>3809</v>
      </c>
      <c r="C1022" s="287" t="s">
        <v>3806</v>
      </c>
      <c r="D1022" s="305">
        <v>28</v>
      </c>
      <c r="E1022" s="287" t="s">
        <v>5</v>
      </c>
      <c r="F1022" s="289">
        <v>43677</v>
      </c>
      <c r="G1022" s="290" t="s">
        <v>448</v>
      </c>
      <c r="H1022" s="290" t="s">
        <v>1090</v>
      </c>
      <c r="I1022" s="291">
        <v>1</v>
      </c>
      <c r="J1022" s="291">
        <v>3</v>
      </c>
      <c r="K1022" s="290" t="s">
        <v>815</v>
      </c>
      <c r="L1022" s="324">
        <v>33.33</v>
      </c>
      <c r="M1022" s="325" t="s">
        <v>1091</v>
      </c>
      <c r="N1022" s="325" t="s">
        <v>1092</v>
      </c>
      <c r="O1022" s="287"/>
      <c r="P1022" s="287"/>
    </row>
    <row r="1023" spans="1:16" ht="15">
      <c r="A1023" s="247" t="s">
        <v>7584</v>
      </c>
      <c r="B1023" s="247" t="s">
        <v>7585</v>
      </c>
      <c r="C1023" s="287" t="s">
        <v>3808</v>
      </c>
      <c r="D1023" s="305">
        <v>29</v>
      </c>
      <c r="E1023" s="287" t="s">
        <v>5</v>
      </c>
      <c r="F1023" s="289">
        <v>43677</v>
      </c>
      <c r="G1023" s="290" t="s">
        <v>448</v>
      </c>
      <c r="H1023" s="290" t="s">
        <v>3496</v>
      </c>
      <c r="I1023" s="291">
        <v>1</v>
      </c>
      <c r="J1023" s="291">
        <v>1</v>
      </c>
      <c r="K1023" s="290" t="s">
        <v>815</v>
      </c>
      <c r="L1023" s="324">
        <v>86.72</v>
      </c>
      <c r="M1023" s="325" t="s">
        <v>3497</v>
      </c>
      <c r="N1023" s="325" t="s">
        <v>3498</v>
      </c>
      <c r="O1023" s="287"/>
      <c r="P1023" s="287"/>
    </row>
    <row r="1024" spans="1:16" ht="15">
      <c r="A1024" s="247" t="s">
        <v>176</v>
      </c>
      <c r="B1024" s="247" t="s">
        <v>3811</v>
      </c>
      <c r="C1024" s="287" t="s">
        <v>3810</v>
      </c>
      <c r="D1024" s="305">
        <v>30</v>
      </c>
      <c r="E1024" s="287" t="s">
        <v>5</v>
      </c>
      <c r="F1024" s="289">
        <v>43677</v>
      </c>
      <c r="G1024" s="290" t="s">
        <v>448</v>
      </c>
      <c r="H1024" s="290" t="s">
        <v>3813</v>
      </c>
      <c r="I1024" s="291">
        <v>1</v>
      </c>
      <c r="J1024" s="291">
        <v>6</v>
      </c>
      <c r="K1024" s="290" t="s">
        <v>815</v>
      </c>
      <c r="L1024" s="324">
        <v>201.73</v>
      </c>
      <c r="M1024" s="325" t="s">
        <v>3814</v>
      </c>
      <c r="N1024" s="325" t="s">
        <v>3815</v>
      </c>
      <c r="O1024" s="287"/>
      <c r="P1024" s="287"/>
    </row>
    <row r="1025" spans="1:16" ht="15">
      <c r="A1025" s="247" t="s">
        <v>176</v>
      </c>
      <c r="B1025" s="247" t="s">
        <v>3816</v>
      </c>
      <c r="C1025" s="287" t="s">
        <v>3812</v>
      </c>
      <c r="D1025" s="305">
        <v>31</v>
      </c>
      <c r="E1025" s="287" t="s">
        <v>5</v>
      </c>
      <c r="F1025" s="289">
        <v>43677</v>
      </c>
      <c r="G1025" s="290" t="s">
        <v>448</v>
      </c>
      <c r="H1025" s="290" t="s">
        <v>3041</v>
      </c>
      <c r="I1025" s="291">
        <v>1</v>
      </c>
      <c r="J1025" s="291">
        <v>3</v>
      </c>
      <c r="K1025" s="290" t="s">
        <v>815</v>
      </c>
      <c r="L1025" s="324">
        <v>105.62</v>
      </c>
      <c r="M1025" s="325" t="s">
        <v>3042</v>
      </c>
      <c r="N1025" s="325" t="s">
        <v>3043</v>
      </c>
      <c r="O1025" s="287"/>
      <c r="P1025" s="287"/>
    </row>
    <row r="1026" spans="1:16" ht="15">
      <c r="A1026" s="247" t="s">
        <v>176</v>
      </c>
      <c r="B1026" s="247" t="s">
        <v>3818</v>
      </c>
      <c r="C1026" s="287" t="s">
        <v>3817</v>
      </c>
      <c r="D1026" s="305">
        <v>32</v>
      </c>
      <c r="E1026" s="287" t="s">
        <v>5</v>
      </c>
      <c r="F1026" s="289">
        <v>43677</v>
      </c>
      <c r="G1026" s="290" t="s">
        <v>448</v>
      </c>
      <c r="H1026" s="290" t="s">
        <v>1102</v>
      </c>
      <c r="I1026" s="291">
        <v>1</v>
      </c>
      <c r="J1026" s="291">
        <v>6</v>
      </c>
      <c r="K1026" s="290" t="s">
        <v>815</v>
      </c>
      <c r="L1026" s="324">
        <v>78.89</v>
      </c>
      <c r="M1026" s="325" t="s">
        <v>1103</v>
      </c>
      <c r="N1026" s="325" t="s">
        <v>1104</v>
      </c>
      <c r="O1026" s="287"/>
      <c r="P1026" s="287"/>
    </row>
    <row r="1027" spans="1:16" ht="15">
      <c r="A1027" s="247" t="s">
        <v>176</v>
      </c>
      <c r="B1027" s="247" t="s">
        <v>3820</v>
      </c>
      <c r="C1027" s="287" t="s">
        <v>3819</v>
      </c>
      <c r="D1027" s="305">
        <v>33</v>
      </c>
      <c r="E1027" s="287" t="s">
        <v>5</v>
      </c>
      <c r="F1027" s="289">
        <v>43677</v>
      </c>
      <c r="G1027" s="290" t="s">
        <v>448</v>
      </c>
      <c r="H1027" s="290" t="s">
        <v>1107</v>
      </c>
      <c r="I1027" s="291">
        <v>1</v>
      </c>
      <c r="J1027" s="291">
        <v>14</v>
      </c>
      <c r="K1027" s="290" t="s">
        <v>815</v>
      </c>
      <c r="L1027" s="324">
        <v>302.22000000000003</v>
      </c>
      <c r="M1027" s="325" t="s">
        <v>1108</v>
      </c>
      <c r="N1027" s="325" t="s">
        <v>1109</v>
      </c>
      <c r="O1027" s="287"/>
      <c r="P1027" s="287"/>
    </row>
    <row r="1028" spans="1:16" ht="15">
      <c r="A1028" s="247" t="s">
        <v>176</v>
      </c>
      <c r="B1028" s="247" t="s">
        <v>3822</v>
      </c>
      <c r="C1028" s="287" t="s">
        <v>3821</v>
      </c>
      <c r="D1028" s="305">
        <v>34</v>
      </c>
      <c r="E1028" s="287" t="s">
        <v>5</v>
      </c>
      <c r="F1028" s="289">
        <v>43677</v>
      </c>
      <c r="G1028" s="290" t="s">
        <v>448</v>
      </c>
      <c r="H1028" s="290" t="s">
        <v>2312</v>
      </c>
      <c r="I1028" s="291">
        <v>1</v>
      </c>
      <c r="J1028" s="291">
        <v>4</v>
      </c>
      <c r="K1028" s="290" t="s">
        <v>815</v>
      </c>
      <c r="L1028" s="324">
        <v>60.49</v>
      </c>
      <c r="M1028" s="325" t="s">
        <v>2313</v>
      </c>
      <c r="N1028" s="325" t="s">
        <v>2314</v>
      </c>
      <c r="O1028" s="287"/>
      <c r="P1028" s="287"/>
    </row>
    <row r="1029" spans="1:16" ht="15">
      <c r="A1029" s="247" t="s">
        <v>176</v>
      </c>
      <c r="B1029" s="247" t="s">
        <v>3824</v>
      </c>
      <c r="C1029" s="287" t="s">
        <v>3823</v>
      </c>
      <c r="D1029" s="305">
        <v>35</v>
      </c>
      <c r="E1029" s="287" t="s">
        <v>5</v>
      </c>
      <c r="F1029" s="289">
        <v>43677</v>
      </c>
      <c r="G1029" s="290" t="s">
        <v>448</v>
      </c>
      <c r="H1029" s="290" t="s">
        <v>3512</v>
      </c>
      <c r="I1029" s="291">
        <v>1</v>
      </c>
      <c r="J1029" s="291">
        <v>30</v>
      </c>
      <c r="K1029" s="290" t="s">
        <v>815</v>
      </c>
      <c r="L1029" s="324">
        <v>75.86</v>
      </c>
      <c r="M1029" s="325" t="s">
        <v>3513</v>
      </c>
      <c r="N1029" s="325" t="s">
        <v>3514</v>
      </c>
      <c r="O1029" s="287"/>
      <c r="P1029" s="287"/>
    </row>
    <row r="1030" spans="1:16" ht="15">
      <c r="A1030" s="247" t="s">
        <v>176</v>
      </c>
      <c r="B1030" s="247" t="s">
        <v>3826</v>
      </c>
      <c r="C1030" s="287" t="s">
        <v>3825</v>
      </c>
      <c r="D1030" s="305">
        <v>36</v>
      </c>
      <c r="E1030" s="287" t="s">
        <v>5</v>
      </c>
      <c r="F1030" s="289">
        <v>43677</v>
      </c>
      <c r="G1030" s="290" t="s">
        <v>448</v>
      </c>
      <c r="H1030" s="290" t="s">
        <v>1112</v>
      </c>
      <c r="I1030" s="291">
        <v>1</v>
      </c>
      <c r="J1030" s="291">
        <v>1</v>
      </c>
      <c r="K1030" s="290" t="s">
        <v>815</v>
      </c>
      <c r="L1030" s="324">
        <v>112.39</v>
      </c>
      <c r="M1030" s="325" t="s">
        <v>1113</v>
      </c>
      <c r="N1030" s="325" t="s">
        <v>1114</v>
      </c>
      <c r="O1030" s="287"/>
      <c r="P1030" s="287"/>
    </row>
    <row r="1031" spans="1:16" ht="15">
      <c r="A1031" s="247" t="s">
        <v>176</v>
      </c>
      <c r="B1031" s="247" t="s">
        <v>3828</v>
      </c>
      <c r="C1031" s="287" t="s">
        <v>3827</v>
      </c>
      <c r="D1031" s="305">
        <v>37</v>
      </c>
      <c r="E1031" s="287" t="s">
        <v>5</v>
      </c>
      <c r="F1031" s="289">
        <v>43677</v>
      </c>
      <c r="G1031" s="290" t="s">
        <v>448</v>
      </c>
      <c r="H1031" s="290" t="s">
        <v>1117</v>
      </c>
      <c r="I1031" s="291">
        <v>1</v>
      </c>
      <c r="J1031" s="291">
        <v>20</v>
      </c>
      <c r="K1031" s="290" t="s">
        <v>815</v>
      </c>
      <c r="L1031" s="324">
        <v>132.01</v>
      </c>
      <c r="M1031" s="325" t="s">
        <v>1118</v>
      </c>
      <c r="N1031" s="325" t="s">
        <v>1119</v>
      </c>
      <c r="O1031" s="287"/>
      <c r="P1031" s="287"/>
    </row>
    <row r="1032" spans="1:16" ht="15">
      <c r="A1032" s="247" t="s">
        <v>176</v>
      </c>
      <c r="B1032" s="247" t="s">
        <v>3830</v>
      </c>
      <c r="C1032" s="287" t="s">
        <v>3829</v>
      </c>
      <c r="D1032" s="305">
        <v>38</v>
      </c>
      <c r="E1032" s="287" t="s">
        <v>5</v>
      </c>
      <c r="F1032" s="289">
        <v>43677</v>
      </c>
      <c r="G1032" s="290" t="s">
        <v>448</v>
      </c>
      <c r="H1032" s="290" t="s">
        <v>3051</v>
      </c>
      <c r="I1032" s="291">
        <v>1</v>
      </c>
      <c r="J1032" s="291">
        <v>1</v>
      </c>
      <c r="K1032" s="290" t="s">
        <v>815</v>
      </c>
      <c r="L1032" s="324">
        <v>43.97</v>
      </c>
      <c r="M1032" s="325" t="s">
        <v>3052</v>
      </c>
      <c r="N1032" s="325" t="s">
        <v>3053</v>
      </c>
      <c r="O1032" s="287"/>
      <c r="P1032" s="287"/>
    </row>
    <row r="1033" spans="1:16" ht="15">
      <c r="A1033" s="247" t="s">
        <v>176</v>
      </c>
      <c r="B1033" s="247" t="s">
        <v>3832</v>
      </c>
      <c r="C1033" s="287" t="s">
        <v>3831</v>
      </c>
      <c r="D1033" s="305">
        <v>39</v>
      </c>
      <c r="E1033" s="287" t="s">
        <v>5</v>
      </c>
      <c r="F1033" s="289">
        <v>43677</v>
      </c>
      <c r="G1033" s="290" t="s">
        <v>448</v>
      </c>
      <c r="H1033" s="290" t="s">
        <v>1372</v>
      </c>
      <c r="I1033" s="291">
        <v>1</v>
      </c>
      <c r="J1033" s="291">
        <v>3</v>
      </c>
      <c r="K1033" s="290" t="s">
        <v>815</v>
      </c>
      <c r="L1033" s="324">
        <v>284.17</v>
      </c>
      <c r="M1033" s="325" t="s">
        <v>1373</v>
      </c>
      <c r="N1033" s="325" t="s">
        <v>1374</v>
      </c>
      <c r="O1033" s="287"/>
      <c r="P1033" s="287"/>
    </row>
    <row r="1034" spans="1:16" ht="15">
      <c r="A1034" s="247" t="s">
        <v>176</v>
      </c>
      <c r="B1034" s="247" t="s">
        <v>3849</v>
      </c>
      <c r="C1034" s="287" t="s">
        <v>3833</v>
      </c>
      <c r="D1034" s="305">
        <v>40</v>
      </c>
      <c r="E1034" s="287" t="s">
        <v>5</v>
      </c>
      <c r="F1034" s="289">
        <v>43677</v>
      </c>
      <c r="G1034" s="290" t="s">
        <v>448</v>
      </c>
      <c r="H1034" s="290" t="s">
        <v>2051</v>
      </c>
      <c r="I1034" s="291">
        <v>1</v>
      </c>
      <c r="J1034" s="291">
        <v>5</v>
      </c>
      <c r="K1034" s="290" t="s">
        <v>815</v>
      </c>
      <c r="L1034" s="324">
        <v>213.69</v>
      </c>
      <c r="M1034" s="325" t="s">
        <v>2052</v>
      </c>
      <c r="N1034" s="325" t="s">
        <v>2053</v>
      </c>
      <c r="O1034" s="287"/>
      <c r="P1034" s="287"/>
    </row>
    <row r="1035" spans="1:16" ht="15">
      <c r="A1035" s="247" t="s">
        <v>176</v>
      </c>
      <c r="B1035" s="247" t="s">
        <v>3851</v>
      </c>
      <c r="C1035" s="287" t="s">
        <v>3836</v>
      </c>
      <c r="D1035" s="305">
        <v>41</v>
      </c>
      <c r="E1035" s="287" t="s">
        <v>5</v>
      </c>
      <c r="F1035" s="289">
        <v>43677</v>
      </c>
      <c r="G1035" s="290" t="s">
        <v>448</v>
      </c>
      <c r="H1035" s="290" t="s">
        <v>2056</v>
      </c>
      <c r="I1035" s="291">
        <v>1</v>
      </c>
      <c r="J1035" s="291">
        <v>3</v>
      </c>
      <c r="K1035" s="290" t="s">
        <v>815</v>
      </c>
      <c r="L1035" s="324">
        <v>296.75</v>
      </c>
      <c r="M1035" s="325" t="s">
        <v>2057</v>
      </c>
      <c r="N1035" s="325" t="s">
        <v>2058</v>
      </c>
      <c r="O1035" s="287"/>
      <c r="P1035" s="287"/>
    </row>
    <row r="1036" spans="1:16" ht="15">
      <c r="A1036" s="247" t="s">
        <v>176</v>
      </c>
      <c r="B1036" s="247" t="s">
        <v>3859</v>
      </c>
      <c r="C1036" s="287" t="s">
        <v>3839</v>
      </c>
      <c r="D1036" s="305">
        <v>42</v>
      </c>
      <c r="E1036" s="287" t="s">
        <v>5</v>
      </c>
      <c r="F1036" s="289">
        <v>43677</v>
      </c>
      <c r="G1036" s="290" t="s">
        <v>448</v>
      </c>
      <c r="H1036" s="290" t="s">
        <v>1136</v>
      </c>
      <c r="I1036" s="291">
        <v>1</v>
      </c>
      <c r="J1036" s="291">
        <v>11</v>
      </c>
      <c r="K1036" s="290" t="s">
        <v>815</v>
      </c>
      <c r="L1036" s="324">
        <v>282.05</v>
      </c>
      <c r="M1036" s="325" t="s">
        <v>1137</v>
      </c>
      <c r="N1036" s="325" t="s">
        <v>1138</v>
      </c>
      <c r="O1036" s="287"/>
      <c r="P1036" s="287"/>
    </row>
    <row r="1037" spans="1:16" ht="15">
      <c r="A1037" s="247" t="s">
        <v>7586</v>
      </c>
      <c r="B1037" s="247" t="s">
        <v>7587</v>
      </c>
      <c r="C1037" s="287" t="s">
        <v>3845</v>
      </c>
      <c r="D1037" s="305">
        <v>43</v>
      </c>
      <c r="E1037" s="287" t="s">
        <v>5</v>
      </c>
      <c r="F1037" s="289">
        <v>43677</v>
      </c>
      <c r="G1037" s="290" t="s">
        <v>448</v>
      </c>
      <c r="H1037" s="290" t="s">
        <v>632</v>
      </c>
      <c r="I1037" s="291">
        <v>1</v>
      </c>
      <c r="J1037" s="291">
        <v>7</v>
      </c>
      <c r="K1037" s="290" t="s">
        <v>815</v>
      </c>
      <c r="L1037" s="324">
        <v>148.24</v>
      </c>
      <c r="M1037" s="325" t="s">
        <v>633</v>
      </c>
      <c r="N1037" s="325" t="s">
        <v>634</v>
      </c>
      <c r="O1037" s="287"/>
      <c r="P1037" s="287"/>
    </row>
    <row r="1038" spans="1:16" ht="15">
      <c r="A1038" s="247" t="s">
        <v>7588</v>
      </c>
      <c r="B1038" s="247" t="s">
        <v>7589</v>
      </c>
      <c r="C1038" s="287" t="s">
        <v>3848</v>
      </c>
      <c r="D1038" s="305">
        <v>44</v>
      </c>
      <c r="E1038" s="287" t="s">
        <v>5</v>
      </c>
      <c r="F1038" s="289">
        <v>43677</v>
      </c>
      <c r="G1038" s="290" t="s">
        <v>448</v>
      </c>
      <c r="H1038" s="290" t="s">
        <v>3651</v>
      </c>
      <c r="I1038" s="291">
        <v>1</v>
      </c>
      <c r="J1038" s="291">
        <v>1</v>
      </c>
      <c r="K1038" s="290" t="s">
        <v>815</v>
      </c>
      <c r="L1038" s="324">
        <v>116</v>
      </c>
      <c r="M1038" s="325" t="s">
        <v>3652</v>
      </c>
      <c r="N1038" s="325" t="s">
        <v>3653</v>
      </c>
      <c r="O1038" s="287"/>
      <c r="P1038" s="287"/>
    </row>
    <row r="1039" spans="1:16" ht="15">
      <c r="A1039" s="247" t="s">
        <v>176</v>
      </c>
      <c r="B1039" s="247" t="s">
        <v>3861</v>
      </c>
      <c r="C1039" s="287" t="s">
        <v>3850</v>
      </c>
      <c r="D1039" s="305">
        <v>45</v>
      </c>
      <c r="E1039" s="287" t="s">
        <v>5</v>
      </c>
      <c r="F1039" s="289">
        <v>43677</v>
      </c>
      <c r="G1039" s="290" t="s">
        <v>448</v>
      </c>
      <c r="H1039" s="290" t="s">
        <v>3863</v>
      </c>
      <c r="I1039" s="291">
        <v>1</v>
      </c>
      <c r="J1039" s="291">
        <v>1</v>
      </c>
      <c r="K1039" s="290" t="s">
        <v>815</v>
      </c>
      <c r="L1039" s="324">
        <v>130.22</v>
      </c>
      <c r="M1039" s="325" t="s">
        <v>3864</v>
      </c>
      <c r="N1039" s="325" t="s">
        <v>3865</v>
      </c>
      <c r="O1039" s="287"/>
      <c r="P1039" s="287"/>
    </row>
    <row r="1040" spans="1:16" ht="15">
      <c r="A1040" s="247" t="s">
        <v>176</v>
      </c>
      <c r="B1040" s="247" t="s">
        <v>3866</v>
      </c>
      <c r="C1040" s="287" t="s">
        <v>3852</v>
      </c>
      <c r="D1040" s="305">
        <v>46</v>
      </c>
      <c r="E1040" s="287" t="s">
        <v>5</v>
      </c>
      <c r="F1040" s="289">
        <v>43677</v>
      </c>
      <c r="G1040" s="290" t="s">
        <v>448</v>
      </c>
      <c r="H1040" s="290" t="s">
        <v>3225</v>
      </c>
      <c r="I1040" s="291">
        <v>1</v>
      </c>
      <c r="J1040" s="291">
        <v>7</v>
      </c>
      <c r="K1040" s="290" t="s">
        <v>815</v>
      </c>
      <c r="L1040" s="324">
        <v>19.21</v>
      </c>
      <c r="M1040" s="325" t="s">
        <v>3226</v>
      </c>
      <c r="N1040" s="325" t="s">
        <v>3227</v>
      </c>
      <c r="O1040" s="287"/>
      <c r="P1040" s="287"/>
    </row>
    <row r="1041" spans="1:16" ht="15">
      <c r="A1041" s="247" t="s">
        <v>7590</v>
      </c>
      <c r="B1041" s="247" t="s">
        <v>7591</v>
      </c>
      <c r="C1041" s="287" t="s">
        <v>3855</v>
      </c>
      <c r="D1041" s="305">
        <v>47</v>
      </c>
      <c r="E1041" s="287" t="s">
        <v>5</v>
      </c>
      <c r="F1041" s="289">
        <v>43677</v>
      </c>
      <c r="G1041" s="290" t="s">
        <v>448</v>
      </c>
      <c r="H1041" s="290" t="s">
        <v>1627</v>
      </c>
      <c r="I1041" s="291">
        <v>1</v>
      </c>
      <c r="J1041" s="291">
        <v>1</v>
      </c>
      <c r="K1041" s="290" t="s">
        <v>815</v>
      </c>
      <c r="L1041" s="324">
        <v>184.19</v>
      </c>
      <c r="M1041" s="325" t="s">
        <v>1628</v>
      </c>
      <c r="N1041" s="325" t="s">
        <v>1629</v>
      </c>
      <c r="O1041" s="287"/>
      <c r="P1041" s="287"/>
    </row>
    <row r="1042" spans="1:16" ht="15">
      <c r="A1042" s="247" t="s">
        <v>176</v>
      </c>
      <c r="B1042" s="247" t="s">
        <v>3868</v>
      </c>
      <c r="C1042" s="287" t="s">
        <v>3860</v>
      </c>
      <c r="D1042" s="305">
        <v>48</v>
      </c>
      <c r="E1042" s="287" t="s">
        <v>5</v>
      </c>
      <c r="F1042" s="289">
        <v>43677</v>
      </c>
      <c r="G1042" s="290" t="s">
        <v>448</v>
      </c>
      <c r="H1042" s="290" t="s">
        <v>1150</v>
      </c>
      <c r="I1042" s="291">
        <v>1</v>
      </c>
      <c r="J1042" s="291">
        <v>2</v>
      </c>
      <c r="K1042" s="290" t="s">
        <v>815</v>
      </c>
      <c r="L1042" s="324">
        <v>33.049999999999997</v>
      </c>
      <c r="M1042" s="325" t="s">
        <v>1151</v>
      </c>
      <c r="N1042" s="325" t="s">
        <v>1152</v>
      </c>
      <c r="O1042" s="287"/>
      <c r="P1042" s="287"/>
    </row>
    <row r="1043" spans="1:16" ht="15">
      <c r="A1043" s="247" t="s">
        <v>176</v>
      </c>
      <c r="B1043" s="247" t="s">
        <v>3870</v>
      </c>
      <c r="C1043" s="287" t="s">
        <v>3862</v>
      </c>
      <c r="D1043" s="305">
        <v>49</v>
      </c>
      <c r="E1043" s="287" t="s">
        <v>5</v>
      </c>
      <c r="F1043" s="289">
        <v>43677</v>
      </c>
      <c r="G1043" s="290" t="s">
        <v>448</v>
      </c>
      <c r="H1043" s="290" t="s">
        <v>1652</v>
      </c>
      <c r="I1043" s="291">
        <v>1</v>
      </c>
      <c r="J1043" s="291">
        <v>2</v>
      </c>
      <c r="K1043" s="290" t="s">
        <v>815</v>
      </c>
      <c r="L1043" s="324">
        <v>272.27</v>
      </c>
      <c r="M1043" s="325" t="s">
        <v>1653</v>
      </c>
      <c r="N1043" s="325" t="s">
        <v>1654</v>
      </c>
      <c r="O1043" s="287"/>
      <c r="P1043" s="287"/>
    </row>
    <row r="1044" spans="1:16" ht="15">
      <c r="A1044" s="247" t="s">
        <v>176</v>
      </c>
      <c r="B1044" s="247" t="s">
        <v>3872</v>
      </c>
      <c r="C1044" s="287" t="s">
        <v>3867</v>
      </c>
      <c r="D1044" s="305">
        <v>50</v>
      </c>
      <c r="E1044" s="287" t="s">
        <v>5</v>
      </c>
      <c r="F1044" s="289">
        <v>43677</v>
      </c>
      <c r="G1044" s="290" t="s">
        <v>448</v>
      </c>
      <c r="H1044" s="290" t="s">
        <v>2197</v>
      </c>
      <c r="I1044" s="291">
        <v>1</v>
      </c>
      <c r="J1044" s="291">
        <v>4</v>
      </c>
      <c r="K1044" s="290" t="s">
        <v>815</v>
      </c>
      <c r="L1044" s="324">
        <v>158.54</v>
      </c>
      <c r="M1044" s="325" t="s">
        <v>2198</v>
      </c>
      <c r="N1044" s="325" t="s">
        <v>2199</v>
      </c>
      <c r="O1044" s="287"/>
      <c r="P1044" s="287"/>
    </row>
    <row r="1045" spans="1:16" ht="15">
      <c r="A1045" s="247" t="s">
        <v>176</v>
      </c>
      <c r="B1045" s="247" t="s">
        <v>3874</v>
      </c>
      <c r="C1045" s="287" t="s">
        <v>3869</v>
      </c>
      <c r="D1045" s="305">
        <v>51</v>
      </c>
      <c r="E1045" s="287" t="s">
        <v>5</v>
      </c>
      <c r="F1045" s="289">
        <v>43677</v>
      </c>
      <c r="G1045" s="290" t="s">
        <v>448</v>
      </c>
      <c r="H1045" s="290" t="s">
        <v>1937</v>
      </c>
      <c r="I1045" s="291">
        <v>1</v>
      </c>
      <c r="J1045" s="291">
        <v>2</v>
      </c>
      <c r="K1045" s="290" t="s">
        <v>815</v>
      </c>
      <c r="L1045" s="324">
        <v>210.72</v>
      </c>
      <c r="M1045" s="325" t="s">
        <v>1938</v>
      </c>
      <c r="N1045" s="325" t="s">
        <v>1939</v>
      </c>
      <c r="O1045" s="287"/>
      <c r="P1045" s="287"/>
    </row>
    <row r="1046" spans="1:16" ht="15">
      <c r="A1046" s="247" t="s">
        <v>176</v>
      </c>
      <c r="B1046" s="247" t="s">
        <v>3876</v>
      </c>
      <c r="C1046" s="287" t="s">
        <v>3871</v>
      </c>
      <c r="D1046" s="305">
        <v>52</v>
      </c>
      <c r="E1046" s="287" t="s">
        <v>5</v>
      </c>
      <c r="F1046" s="289">
        <v>43677</v>
      </c>
      <c r="G1046" s="290" t="s">
        <v>448</v>
      </c>
      <c r="H1046" s="290" t="s">
        <v>3878</v>
      </c>
      <c r="I1046" s="291">
        <v>1</v>
      </c>
      <c r="J1046" s="291">
        <v>1</v>
      </c>
      <c r="K1046" s="290" t="s">
        <v>815</v>
      </c>
      <c r="L1046" s="324">
        <v>138.94999999999999</v>
      </c>
      <c r="M1046" s="325" t="s">
        <v>3879</v>
      </c>
      <c r="N1046" s="325" t="s">
        <v>3880</v>
      </c>
      <c r="O1046" s="287"/>
      <c r="P1046" s="287"/>
    </row>
    <row r="1047" spans="1:16" ht="15">
      <c r="A1047" s="247" t="s">
        <v>176</v>
      </c>
      <c r="B1047" s="247" t="s">
        <v>3881</v>
      </c>
      <c r="C1047" s="287" t="s">
        <v>3873</v>
      </c>
      <c r="D1047" s="305">
        <v>53</v>
      </c>
      <c r="E1047" s="287" t="s">
        <v>5</v>
      </c>
      <c r="F1047" s="289">
        <v>43677</v>
      </c>
      <c r="G1047" s="290" t="s">
        <v>448</v>
      </c>
      <c r="H1047" s="290" t="s">
        <v>656</v>
      </c>
      <c r="I1047" s="291">
        <v>1</v>
      </c>
      <c r="J1047" s="291">
        <v>18</v>
      </c>
      <c r="K1047" s="290" t="s">
        <v>815</v>
      </c>
      <c r="L1047" s="324">
        <v>756.75</v>
      </c>
      <c r="M1047" s="325" t="s">
        <v>411</v>
      </c>
      <c r="N1047" s="325" t="s">
        <v>657</v>
      </c>
      <c r="O1047" s="287"/>
      <c r="P1047" s="287"/>
    </row>
    <row r="1048" spans="1:16" ht="15">
      <c r="A1048" s="247" t="s">
        <v>176</v>
      </c>
      <c r="B1048" s="247" t="s">
        <v>3883</v>
      </c>
      <c r="C1048" s="287" t="s">
        <v>3875</v>
      </c>
      <c r="D1048" s="305">
        <v>54</v>
      </c>
      <c r="E1048" s="287" t="s">
        <v>5</v>
      </c>
      <c r="F1048" s="289">
        <v>43677</v>
      </c>
      <c r="G1048" s="290" t="s">
        <v>448</v>
      </c>
      <c r="H1048" s="290" t="s">
        <v>1160</v>
      </c>
      <c r="I1048" s="291">
        <v>1</v>
      </c>
      <c r="J1048" s="291">
        <v>6</v>
      </c>
      <c r="K1048" s="290" t="s">
        <v>815</v>
      </c>
      <c r="L1048" s="324">
        <v>117.84</v>
      </c>
      <c r="M1048" s="325" t="s">
        <v>1161</v>
      </c>
      <c r="N1048" s="325" t="s">
        <v>1162</v>
      </c>
      <c r="O1048" s="287"/>
      <c r="P1048" s="287"/>
    </row>
    <row r="1049" spans="1:16" ht="15">
      <c r="A1049" s="247" t="s">
        <v>176</v>
      </c>
      <c r="B1049" s="247" t="s">
        <v>3885</v>
      </c>
      <c r="C1049" s="287" t="s">
        <v>3877</v>
      </c>
      <c r="D1049" s="305">
        <v>55</v>
      </c>
      <c r="E1049" s="287" t="s">
        <v>5</v>
      </c>
      <c r="F1049" s="289">
        <v>43677</v>
      </c>
      <c r="G1049" s="290" t="s">
        <v>448</v>
      </c>
      <c r="H1049" s="290" t="s">
        <v>2346</v>
      </c>
      <c r="I1049" s="291">
        <v>1</v>
      </c>
      <c r="J1049" s="291">
        <v>18</v>
      </c>
      <c r="K1049" s="290" t="s">
        <v>815</v>
      </c>
      <c r="L1049" s="324">
        <v>207.17</v>
      </c>
      <c r="M1049" s="325" t="s">
        <v>2347</v>
      </c>
      <c r="N1049" s="325" t="s">
        <v>2348</v>
      </c>
      <c r="O1049" s="287"/>
      <c r="P1049" s="287"/>
    </row>
    <row r="1050" spans="1:16" ht="15">
      <c r="A1050" s="247" t="s">
        <v>7592</v>
      </c>
      <c r="B1050" s="247" t="s">
        <v>7593</v>
      </c>
      <c r="C1050" s="287" t="s">
        <v>3882</v>
      </c>
      <c r="D1050" s="305">
        <v>56</v>
      </c>
      <c r="E1050" s="287" t="s">
        <v>5</v>
      </c>
      <c r="F1050" s="289">
        <v>43677</v>
      </c>
      <c r="G1050" s="290" t="s">
        <v>448</v>
      </c>
      <c r="H1050" s="290" t="s">
        <v>4879</v>
      </c>
      <c r="I1050" s="291">
        <v>1</v>
      </c>
      <c r="J1050" s="291">
        <v>24</v>
      </c>
      <c r="K1050" s="290" t="s">
        <v>815</v>
      </c>
      <c r="L1050" s="324">
        <v>29.63</v>
      </c>
      <c r="M1050" s="325" t="s">
        <v>4880</v>
      </c>
      <c r="N1050" s="325" t="s">
        <v>4881</v>
      </c>
      <c r="O1050" s="287"/>
      <c r="P1050" s="287"/>
    </row>
    <row r="1051" spans="1:16" ht="15">
      <c r="A1051" s="247" t="s">
        <v>176</v>
      </c>
      <c r="B1051" s="247" t="s">
        <v>3887</v>
      </c>
      <c r="C1051" s="287" t="s">
        <v>3884</v>
      </c>
      <c r="D1051" s="305">
        <v>57</v>
      </c>
      <c r="E1051" s="287" t="s">
        <v>5</v>
      </c>
      <c r="F1051" s="289">
        <v>43677</v>
      </c>
      <c r="G1051" s="290" t="s">
        <v>448</v>
      </c>
      <c r="H1051" s="290" t="s">
        <v>3676</v>
      </c>
      <c r="I1051" s="291">
        <v>1</v>
      </c>
      <c r="J1051" s="291">
        <v>12</v>
      </c>
      <c r="K1051" s="290" t="s">
        <v>815</v>
      </c>
      <c r="L1051" s="324">
        <v>83.05</v>
      </c>
      <c r="M1051" s="325" t="s">
        <v>3677</v>
      </c>
      <c r="N1051" s="325" t="s">
        <v>3678</v>
      </c>
      <c r="O1051" s="287"/>
      <c r="P1051" s="287"/>
    </row>
    <row r="1052" spans="1:16" ht="15">
      <c r="A1052" s="247" t="s">
        <v>176</v>
      </c>
      <c r="B1052" s="247" t="s">
        <v>3889</v>
      </c>
      <c r="C1052" s="287" t="s">
        <v>3886</v>
      </c>
      <c r="D1052" s="305">
        <v>58</v>
      </c>
      <c r="E1052" s="287" t="s">
        <v>5</v>
      </c>
      <c r="F1052" s="289">
        <v>43677</v>
      </c>
      <c r="G1052" s="290" t="s">
        <v>448</v>
      </c>
      <c r="H1052" s="290" t="s">
        <v>1671</v>
      </c>
      <c r="I1052" s="291">
        <v>1</v>
      </c>
      <c r="J1052" s="291">
        <v>6</v>
      </c>
      <c r="K1052" s="290" t="s">
        <v>815</v>
      </c>
      <c r="L1052" s="324">
        <v>127.81</v>
      </c>
      <c r="M1052" s="325" t="s">
        <v>1672</v>
      </c>
      <c r="N1052" s="325" t="s">
        <v>1673</v>
      </c>
      <c r="O1052" s="287"/>
      <c r="P1052" s="287"/>
    </row>
    <row r="1053" spans="1:16" ht="15">
      <c r="A1053" s="247" t="s">
        <v>7594</v>
      </c>
      <c r="B1053" s="247" t="s">
        <v>7595</v>
      </c>
      <c r="C1053" s="287" t="s">
        <v>3888</v>
      </c>
      <c r="D1053" s="305">
        <v>59</v>
      </c>
      <c r="E1053" s="287" t="s">
        <v>5</v>
      </c>
      <c r="F1053" s="289">
        <v>43677</v>
      </c>
      <c r="G1053" s="290" t="s">
        <v>448</v>
      </c>
      <c r="H1053" s="290" t="s">
        <v>2356</v>
      </c>
      <c r="I1053" s="291">
        <v>1</v>
      </c>
      <c r="J1053" s="291">
        <v>8</v>
      </c>
      <c r="K1053" s="290" t="s">
        <v>815</v>
      </c>
      <c r="L1053" s="324">
        <v>91.22</v>
      </c>
      <c r="M1053" s="325" t="s">
        <v>2357</v>
      </c>
      <c r="N1053" s="325" t="s">
        <v>2358</v>
      </c>
      <c r="O1053" s="287"/>
      <c r="P1053" s="287"/>
    </row>
    <row r="1054" spans="1:16" ht="15">
      <c r="A1054" s="247" t="s">
        <v>176</v>
      </c>
      <c r="B1054" s="247" t="s">
        <v>3891</v>
      </c>
      <c r="C1054" s="287" t="s">
        <v>3890</v>
      </c>
      <c r="D1054" s="305">
        <v>60</v>
      </c>
      <c r="E1054" s="287" t="s">
        <v>5</v>
      </c>
      <c r="F1054" s="289">
        <v>43677</v>
      </c>
      <c r="G1054" s="290" t="s">
        <v>448</v>
      </c>
      <c r="H1054" s="290" t="s">
        <v>3893</v>
      </c>
      <c r="I1054" s="291">
        <v>1</v>
      </c>
      <c r="J1054" s="291">
        <v>4</v>
      </c>
      <c r="K1054" s="290" t="s">
        <v>815</v>
      </c>
      <c r="L1054" s="324">
        <v>58.04</v>
      </c>
      <c r="M1054" s="325" t="s">
        <v>3894</v>
      </c>
      <c r="N1054" s="325" t="s">
        <v>3895</v>
      </c>
      <c r="O1054" s="287"/>
      <c r="P1054" s="287"/>
    </row>
    <row r="1055" spans="1:16" ht="15">
      <c r="A1055" s="247" t="s">
        <v>7596</v>
      </c>
      <c r="B1055" s="247" t="s">
        <v>7597</v>
      </c>
      <c r="C1055" s="287" t="s">
        <v>3892</v>
      </c>
      <c r="D1055" s="305">
        <v>61</v>
      </c>
      <c r="E1055" s="287" t="s">
        <v>5</v>
      </c>
      <c r="F1055" s="289">
        <v>43677</v>
      </c>
      <c r="G1055" s="290" t="s">
        <v>448</v>
      </c>
      <c r="H1055" s="290" t="s">
        <v>4771</v>
      </c>
      <c r="I1055" s="291">
        <v>1</v>
      </c>
      <c r="J1055" s="291">
        <v>6</v>
      </c>
      <c r="K1055" s="290" t="s">
        <v>815</v>
      </c>
      <c r="L1055" s="324">
        <v>101.31</v>
      </c>
      <c r="M1055" s="325" t="s">
        <v>4772</v>
      </c>
      <c r="N1055" s="325" t="s">
        <v>4773</v>
      </c>
      <c r="O1055" s="287"/>
      <c r="P1055" s="287"/>
    </row>
    <row r="1056" spans="1:16" ht="15">
      <c r="A1056" s="247" t="s">
        <v>176</v>
      </c>
      <c r="B1056" s="247" t="s">
        <v>3899</v>
      </c>
      <c r="C1056" s="287" t="s">
        <v>3898</v>
      </c>
      <c r="D1056" s="305">
        <v>62</v>
      </c>
      <c r="E1056" s="287" t="s">
        <v>5</v>
      </c>
      <c r="F1056" s="289">
        <v>43677</v>
      </c>
      <c r="G1056" s="290" t="s">
        <v>448</v>
      </c>
      <c r="H1056" s="290" t="s">
        <v>1956</v>
      </c>
      <c r="I1056" s="291">
        <v>1</v>
      </c>
      <c r="J1056" s="291">
        <v>5</v>
      </c>
      <c r="K1056" s="290" t="s">
        <v>815</v>
      </c>
      <c r="L1056" s="324">
        <v>242.76</v>
      </c>
      <c r="M1056" s="325" t="s">
        <v>1957</v>
      </c>
      <c r="N1056" s="325" t="s">
        <v>1958</v>
      </c>
      <c r="O1056" s="287"/>
      <c r="P1056" s="287"/>
    </row>
    <row r="1057" spans="1:16" ht="15">
      <c r="A1057" s="247" t="s">
        <v>176</v>
      </c>
      <c r="B1057" s="247" t="s">
        <v>3901</v>
      </c>
      <c r="C1057" s="287" t="s">
        <v>3900</v>
      </c>
      <c r="D1057" s="305">
        <v>63</v>
      </c>
      <c r="E1057" s="287" t="s">
        <v>5</v>
      </c>
      <c r="F1057" s="289">
        <v>43677</v>
      </c>
      <c r="G1057" s="290" t="s">
        <v>448</v>
      </c>
      <c r="H1057" s="290" t="s">
        <v>3903</v>
      </c>
      <c r="I1057" s="291">
        <v>1</v>
      </c>
      <c r="J1057" s="291">
        <v>1</v>
      </c>
      <c r="K1057" s="290" t="s">
        <v>815</v>
      </c>
      <c r="L1057" s="324">
        <v>102.08</v>
      </c>
      <c r="M1057" s="325" t="s">
        <v>3904</v>
      </c>
      <c r="N1057" s="325" t="s">
        <v>3905</v>
      </c>
      <c r="O1057" s="287"/>
      <c r="P1057" s="287"/>
    </row>
    <row r="1058" spans="1:16" ht="15">
      <c r="A1058" s="247" t="s">
        <v>176</v>
      </c>
      <c r="B1058" s="247" t="s">
        <v>3906</v>
      </c>
      <c r="C1058" s="287" t="s">
        <v>3902</v>
      </c>
      <c r="D1058" s="305">
        <v>64</v>
      </c>
      <c r="E1058" s="287" t="s">
        <v>5</v>
      </c>
      <c r="F1058" s="289">
        <v>43677</v>
      </c>
      <c r="G1058" s="290" t="s">
        <v>448</v>
      </c>
      <c r="H1058" s="290" t="s">
        <v>1180</v>
      </c>
      <c r="I1058" s="291">
        <v>1</v>
      </c>
      <c r="J1058" s="291">
        <v>14</v>
      </c>
      <c r="K1058" s="290" t="s">
        <v>815</v>
      </c>
      <c r="L1058" s="324">
        <v>69.209999999999994</v>
      </c>
      <c r="M1058" s="325" t="s">
        <v>1181</v>
      </c>
      <c r="N1058" s="325" t="s">
        <v>1182</v>
      </c>
      <c r="O1058" s="287"/>
      <c r="P1058" s="287"/>
    </row>
    <row r="1059" spans="1:16" ht="15">
      <c r="A1059" s="247" t="s">
        <v>176</v>
      </c>
      <c r="B1059" s="247" t="s">
        <v>3908</v>
      </c>
      <c r="C1059" s="287" t="s">
        <v>3907</v>
      </c>
      <c r="D1059" s="305">
        <v>65</v>
      </c>
      <c r="E1059" s="287" t="s">
        <v>5</v>
      </c>
      <c r="F1059" s="289">
        <v>43677</v>
      </c>
      <c r="G1059" s="290" t="s">
        <v>448</v>
      </c>
      <c r="H1059" s="290" t="s">
        <v>1185</v>
      </c>
      <c r="I1059" s="291">
        <v>1</v>
      </c>
      <c r="J1059" s="291">
        <v>14</v>
      </c>
      <c r="K1059" s="290" t="s">
        <v>815</v>
      </c>
      <c r="L1059" s="324">
        <v>66.7</v>
      </c>
      <c r="M1059" s="325" t="s">
        <v>1186</v>
      </c>
      <c r="N1059" s="325" t="s">
        <v>1187</v>
      </c>
      <c r="O1059" s="287"/>
      <c r="P1059" s="287"/>
    </row>
    <row r="1060" spans="1:16" ht="15">
      <c r="A1060" s="247" t="s">
        <v>176</v>
      </c>
      <c r="B1060" s="247" t="s">
        <v>3910</v>
      </c>
      <c r="C1060" s="287" t="s">
        <v>3909</v>
      </c>
      <c r="D1060" s="305">
        <v>66</v>
      </c>
      <c r="E1060" s="287" t="s">
        <v>5</v>
      </c>
      <c r="F1060" s="289">
        <v>43677</v>
      </c>
      <c r="G1060" s="290" t="s">
        <v>448</v>
      </c>
      <c r="H1060" s="290" t="s">
        <v>1197</v>
      </c>
      <c r="I1060" s="291">
        <v>1</v>
      </c>
      <c r="J1060" s="291">
        <v>3</v>
      </c>
      <c r="K1060" s="290" t="s">
        <v>815</v>
      </c>
      <c r="L1060" s="324">
        <v>81.08</v>
      </c>
      <c r="M1060" s="325" t="s">
        <v>1198</v>
      </c>
      <c r="N1060" s="325" t="s">
        <v>1199</v>
      </c>
      <c r="O1060" s="287"/>
      <c r="P1060" s="287"/>
    </row>
    <row r="1061" spans="1:16" ht="15">
      <c r="A1061" s="247" t="s">
        <v>176</v>
      </c>
      <c r="B1061" s="247" t="s">
        <v>3915</v>
      </c>
      <c r="C1061" s="287" t="s">
        <v>3911</v>
      </c>
      <c r="D1061" s="305">
        <v>67</v>
      </c>
      <c r="E1061" s="287" t="s">
        <v>5</v>
      </c>
      <c r="F1061" s="289">
        <v>43677</v>
      </c>
      <c r="G1061" s="290" t="s">
        <v>448</v>
      </c>
      <c r="H1061" s="290" t="s">
        <v>1695</v>
      </c>
      <c r="I1061" s="291">
        <v>1</v>
      </c>
      <c r="J1061" s="291">
        <v>20</v>
      </c>
      <c r="K1061" s="290" t="s">
        <v>815</v>
      </c>
      <c r="L1061" s="324">
        <v>162.19999999999999</v>
      </c>
      <c r="M1061" s="325" t="s">
        <v>1696</v>
      </c>
      <c r="N1061" s="325" t="s">
        <v>1697</v>
      </c>
      <c r="O1061" s="287"/>
      <c r="P1061" s="287"/>
    </row>
    <row r="1062" spans="1:16" ht="15">
      <c r="A1062" s="247" t="s">
        <v>176</v>
      </c>
      <c r="B1062" s="247" t="s">
        <v>3917</v>
      </c>
      <c r="C1062" s="287" t="s">
        <v>3914</v>
      </c>
      <c r="D1062" s="305">
        <v>68</v>
      </c>
      <c r="E1062" s="287" t="s">
        <v>5</v>
      </c>
      <c r="F1062" s="289">
        <v>43677</v>
      </c>
      <c r="G1062" s="290" t="s">
        <v>448</v>
      </c>
      <c r="H1062" s="290" t="s">
        <v>3919</v>
      </c>
      <c r="I1062" s="291">
        <v>1</v>
      </c>
      <c r="J1062" s="291">
        <v>30</v>
      </c>
      <c r="K1062" s="290" t="s">
        <v>815</v>
      </c>
      <c r="L1062" s="324">
        <v>209.78</v>
      </c>
      <c r="M1062" s="325" t="s">
        <v>3920</v>
      </c>
      <c r="N1062" s="325" t="s">
        <v>3921</v>
      </c>
      <c r="O1062" s="287"/>
      <c r="P1062" s="287"/>
    </row>
    <row r="1063" spans="1:16" ht="15">
      <c r="A1063" s="247" t="s">
        <v>176</v>
      </c>
      <c r="B1063" s="247" t="s">
        <v>3925</v>
      </c>
      <c r="C1063" s="287" t="s">
        <v>3916</v>
      </c>
      <c r="D1063" s="305">
        <v>69</v>
      </c>
      <c r="E1063" s="287" t="s">
        <v>5</v>
      </c>
      <c r="F1063" s="289">
        <v>43677</v>
      </c>
      <c r="G1063" s="290" t="s">
        <v>448</v>
      </c>
      <c r="H1063" s="290" t="s">
        <v>2111</v>
      </c>
      <c r="I1063" s="291">
        <v>1</v>
      </c>
      <c r="J1063" s="291">
        <v>15</v>
      </c>
      <c r="K1063" s="290" t="s">
        <v>815</v>
      </c>
      <c r="L1063" s="324">
        <v>277.68</v>
      </c>
      <c r="M1063" s="325" t="s">
        <v>2112</v>
      </c>
      <c r="N1063" s="325" t="s">
        <v>2113</v>
      </c>
      <c r="O1063" s="287"/>
      <c r="P1063" s="287"/>
    </row>
    <row r="1064" spans="1:16" ht="15">
      <c r="A1064" s="247" t="s">
        <v>7598</v>
      </c>
      <c r="B1064" s="247" t="s">
        <v>7599</v>
      </c>
      <c r="C1064" s="287" t="s">
        <v>3918</v>
      </c>
      <c r="D1064" s="305">
        <v>70</v>
      </c>
      <c r="E1064" s="287" t="s">
        <v>5</v>
      </c>
      <c r="F1064" s="289">
        <v>43677</v>
      </c>
      <c r="G1064" s="290" t="s">
        <v>448</v>
      </c>
      <c r="H1064" s="290" t="s">
        <v>7449</v>
      </c>
      <c r="I1064" s="291">
        <v>1</v>
      </c>
      <c r="J1064" s="291">
        <v>18</v>
      </c>
      <c r="K1064" s="290" t="s">
        <v>815</v>
      </c>
      <c r="L1064" s="324">
        <v>91.32</v>
      </c>
      <c r="M1064" s="325" t="s">
        <v>7450</v>
      </c>
      <c r="N1064" s="325" t="s">
        <v>7451</v>
      </c>
      <c r="O1064" s="287"/>
      <c r="P1064" s="287"/>
    </row>
    <row r="1065" spans="1:16" ht="15">
      <c r="A1065" s="247" t="s">
        <v>176</v>
      </c>
      <c r="B1065" s="247" t="s">
        <v>3927</v>
      </c>
      <c r="C1065" s="287" t="s">
        <v>3924</v>
      </c>
      <c r="D1065" s="305">
        <v>71</v>
      </c>
      <c r="E1065" s="287" t="s">
        <v>5</v>
      </c>
      <c r="F1065" s="289">
        <v>43677</v>
      </c>
      <c r="G1065" s="290" t="s">
        <v>448</v>
      </c>
      <c r="H1065" s="290" t="s">
        <v>3929</v>
      </c>
      <c r="I1065" s="291">
        <v>1</v>
      </c>
      <c r="J1065" s="291">
        <v>8</v>
      </c>
      <c r="K1065" s="290" t="s">
        <v>815</v>
      </c>
      <c r="L1065" s="324">
        <v>135.72</v>
      </c>
      <c r="M1065" s="325" t="s">
        <v>3930</v>
      </c>
      <c r="N1065" s="325" t="s">
        <v>3931</v>
      </c>
      <c r="O1065" s="287"/>
      <c r="P1065" s="287"/>
    </row>
    <row r="1066" spans="1:16" ht="15">
      <c r="A1066" s="247" t="s">
        <v>176</v>
      </c>
      <c r="B1066" s="247" t="s">
        <v>3932</v>
      </c>
      <c r="C1066" s="287" t="s">
        <v>3926</v>
      </c>
      <c r="D1066" s="305">
        <v>72</v>
      </c>
      <c r="E1066" s="287" t="s">
        <v>5</v>
      </c>
      <c r="F1066" s="289">
        <v>43677</v>
      </c>
      <c r="G1066" s="290" t="s">
        <v>448</v>
      </c>
      <c r="H1066" s="290" t="s">
        <v>3706</v>
      </c>
      <c r="I1066" s="291">
        <v>1</v>
      </c>
      <c r="J1066" s="291">
        <v>6</v>
      </c>
      <c r="K1066" s="290" t="s">
        <v>815</v>
      </c>
      <c r="L1066" s="324">
        <v>108.81</v>
      </c>
      <c r="M1066" s="325" t="s">
        <v>3707</v>
      </c>
      <c r="N1066" s="325" t="s">
        <v>3708</v>
      </c>
      <c r="O1066" s="287"/>
      <c r="P1066" s="287"/>
    </row>
    <row r="1067" spans="1:16" ht="15">
      <c r="A1067" s="247" t="s">
        <v>7600</v>
      </c>
      <c r="B1067" s="247" t="s">
        <v>7601</v>
      </c>
      <c r="C1067" s="287" t="s">
        <v>3928</v>
      </c>
      <c r="D1067" s="305">
        <v>73</v>
      </c>
      <c r="E1067" s="287" t="s">
        <v>5</v>
      </c>
      <c r="F1067" s="289">
        <v>43677</v>
      </c>
      <c r="G1067" s="290" t="s">
        <v>448</v>
      </c>
      <c r="H1067" s="290" t="s">
        <v>3711</v>
      </c>
      <c r="I1067" s="291">
        <v>1</v>
      </c>
      <c r="J1067" s="291">
        <v>1</v>
      </c>
      <c r="K1067" s="290" t="s">
        <v>815</v>
      </c>
      <c r="L1067" s="324">
        <v>57.15</v>
      </c>
      <c r="M1067" s="325" t="s">
        <v>3712</v>
      </c>
      <c r="N1067" s="325" t="s">
        <v>3713</v>
      </c>
      <c r="O1067" s="287"/>
      <c r="P1067" s="287"/>
    </row>
    <row r="1068" spans="1:16" ht="15">
      <c r="A1068" s="247" t="s">
        <v>7602</v>
      </c>
      <c r="B1068" s="247" t="s">
        <v>7603</v>
      </c>
      <c r="C1068" s="287" t="s">
        <v>3933</v>
      </c>
      <c r="D1068" s="305">
        <v>74</v>
      </c>
      <c r="E1068" s="287" t="s">
        <v>5</v>
      </c>
      <c r="F1068" s="289">
        <v>43677</v>
      </c>
      <c r="G1068" s="290" t="s">
        <v>448</v>
      </c>
      <c r="H1068" s="290" t="s">
        <v>1499</v>
      </c>
      <c r="I1068" s="291">
        <v>1</v>
      </c>
      <c r="J1068" s="291">
        <v>15</v>
      </c>
      <c r="K1068" s="290" t="s">
        <v>815</v>
      </c>
      <c r="L1068" s="324">
        <v>349.25</v>
      </c>
      <c r="M1068" s="325" t="s">
        <v>1500</v>
      </c>
      <c r="N1068" s="325" t="s">
        <v>1501</v>
      </c>
      <c r="O1068" s="287"/>
      <c r="P1068" s="287"/>
    </row>
    <row r="1069" spans="1:16" ht="15">
      <c r="A1069" s="247" t="s">
        <v>176</v>
      </c>
      <c r="B1069" s="247" t="s">
        <v>3934</v>
      </c>
      <c r="C1069" s="287" t="s">
        <v>3935</v>
      </c>
      <c r="D1069" s="305">
        <v>75</v>
      </c>
      <c r="E1069" s="287" t="s">
        <v>5</v>
      </c>
      <c r="F1069" s="289">
        <v>43677</v>
      </c>
      <c r="G1069" s="290" t="s">
        <v>448</v>
      </c>
      <c r="H1069" s="290" t="s">
        <v>2120</v>
      </c>
      <c r="I1069" s="291">
        <v>1</v>
      </c>
      <c r="J1069" s="291">
        <v>8</v>
      </c>
      <c r="K1069" s="290" t="s">
        <v>815</v>
      </c>
      <c r="L1069" s="324">
        <v>249.01</v>
      </c>
      <c r="M1069" s="325" t="s">
        <v>2121</v>
      </c>
      <c r="N1069" s="325" t="s">
        <v>2122</v>
      </c>
      <c r="O1069" s="287"/>
      <c r="P1069" s="287"/>
    </row>
    <row r="1070" spans="1:16" ht="15">
      <c r="A1070" s="247" t="s">
        <v>176</v>
      </c>
      <c r="B1070" s="247" t="s">
        <v>3936</v>
      </c>
      <c r="C1070" s="287" t="s">
        <v>3937</v>
      </c>
      <c r="D1070" s="305">
        <v>76</v>
      </c>
      <c r="E1070" s="287" t="s">
        <v>5</v>
      </c>
      <c r="F1070" s="289">
        <v>43677</v>
      </c>
      <c r="G1070" s="290" t="s">
        <v>448</v>
      </c>
      <c r="H1070" s="290" t="s">
        <v>2798</v>
      </c>
      <c r="I1070" s="291">
        <v>1</v>
      </c>
      <c r="J1070" s="291">
        <v>11</v>
      </c>
      <c r="K1070" s="290" t="s">
        <v>815</v>
      </c>
      <c r="L1070" s="324">
        <v>31.95</v>
      </c>
      <c r="M1070" s="325" t="s">
        <v>2799</v>
      </c>
      <c r="N1070" s="325" t="s">
        <v>2800</v>
      </c>
      <c r="O1070" s="287"/>
      <c r="P1070" s="287"/>
    </row>
    <row r="1071" spans="1:16" ht="15">
      <c r="A1071" s="247" t="s">
        <v>176</v>
      </c>
      <c r="B1071" s="247" t="s">
        <v>3938</v>
      </c>
      <c r="C1071" s="287" t="s">
        <v>3939</v>
      </c>
      <c r="D1071" s="305">
        <v>77</v>
      </c>
      <c r="E1071" s="287" t="s">
        <v>5</v>
      </c>
      <c r="F1071" s="289">
        <v>43677</v>
      </c>
      <c r="G1071" s="290" t="s">
        <v>448</v>
      </c>
      <c r="H1071" s="290" t="s">
        <v>1213</v>
      </c>
      <c r="I1071" s="291">
        <v>1</v>
      </c>
      <c r="J1071" s="291">
        <v>6</v>
      </c>
      <c r="K1071" s="290" t="s">
        <v>815</v>
      </c>
      <c r="L1071" s="324">
        <v>67.290000000000006</v>
      </c>
      <c r="M1071" s="325" t="s">
        <v>1214</v>
      </c>
      <c r="N1071" s="325" t="s">
        <v>1215</v>
      </c>
      <c r="O1071" s="287"/>
      <c r="P1071" s="287"/>
    </row>
    <row r="1072" spans="1:16" ht="15">
      <c r="A1072" s="247" t="s">
        <v>7604</v>
      </c>
      <c r="B1072" s="247" t="s">
        <v>7605</v>
      </c>
      <c r="C1072" s="287" t="s">
        <v>3941</v>
      </c>
      <c r="D1072" s="305">
        <v>78</v>
      </c>
      <c r="E1072" s="287" t="s">
        <v>5</v>
      </c>
      <c r="F1072" s="289">
        <v>43677</v>
      </c>
      <c r="G1072" s="290" t="s">
        <v>448</v>
      </c>
      <c r="H1072" s="290" t="s">
        <v>2805</v>
      </c>
      <c r="I1072" s="291">
        <v>1</v>
      </c>
      <c r="J1072" s="291">
        <v>6</v>
      </c>
      <c r="K1072" s="290" t="s">
        <v>815</v>
      </c>
      <c r="L1072" s="324">
        <v>55.27</v>
      </c>
      <c r="M1072" s="325" t="s">
        <v>2806</v>
      </c>
      <c r="N1072" s="325" t="s">
        <v>2807</v>
      </c>
      <c r="O1072" s="287"/>
      <c r="P1072" s="287"/>
    </row>
    <row r="1073" spans="1:16" ht="15">
      <c r="A1073" s="247" t="s">
        <v>176</v>
      </c>
      <c r="B1073" s="247" t="s">
        <v>3940</v>
      </c>
      <c r="C1073" s="287" t="s">
        <v>3943</v>
      </c>
      <c r="D1073" s="305">
        <v>79</v>
      </c>
      <c r="E1073" s="287" t="s">
        <v>5</v>
      </c>
      <c r="F1073" s="289">
        <v>43677</v>
      </c>
      <c r="G1073" s="290" t="s">
        <v>448</v>
      </c>
      <c r="H1073" s="290" t="s">
        <v>1726</v>
      </c>
      <c r="I1073" s="291">
        <v>1</v>
      </c>
      <c r="J1073" s="291">
        <v>4</v>
      </c>
      <c r="K1073" s="290" t="s">
        <v>815</v>
      </c>
      <c r="L1073" s="324">
        <v>178</v>
      </c>
      <c r="M1073" s="325" t="s">
        <v>1727</v>
      </c>
      <c r="N1073" s="325" t="s">
        <v>1728</v>
      </c>
      <c r="O1073" s="287"/>
      <c r="P1073" s="287"/>
    </row>
    <row r="1074" spans="1:16" ht="15">
      <c r="A1074" s="247" t="s">
        <v>176</v>
      </c>
      <c r="B1074" s="247" t="s">
        <v>3942</v>
      </c>
      <c r="C1074" s="287" t="s">
        <v>3945</v>
      </c>
      <c r="D1074" s="305">
        <v>80</v>
      </c>
      <c r="E1074" s="287" t="s">
        <v>5</v>
      </c>
      <c r="F1074" s="289">
        <v>43677</v>
      </c>
      <c r="G1074" s="290" t="s">
        <v>448</v>
      </c>
      <c r="H1074" s="290" t="s">
        <v>3571</v>
      </c>
      <c r="I1074" s="291">
        <v>1</v>
      </c>
      <c r="J1074" s="291">
        <v>50</v>
      </c>
      <c r="K1074" s="290" t="s">
        <v>815</v>
      </c>
      <c r="L1074" s="324">
        <v>85.46</v>
      </c>
      <c r="M1074" s="325" t="s">
        <v>3572</v>
      </c>
      <c r="N1074" s="325" t="s">
        <v>3573</v>
      </c>
      <c r="O1074" s="287"/>
      <c r="P1074" s="287"/>
    </row>
    <row r="1075" spans="1:16" ht="15">
      <c r="A1075" s="247" t="s">
        <v>176</v>
      </c>
      <c r="B1075" s="247" t="s">
        <v>3944</v>
      </c>
      <c r="C1075" s="287" t="s">
        <v>3947</v>
      </c>
      <c r="D1075" s="305">
        <v>81</v>
      </c>
      <c r="E1075" s="287" t="s">
        <v>5</v>
      </c>
      <c r="F1075" s="289">
        <v>43677</v>
      </c>
      <c r="G1075" s="290" t="s">
        <v>448</v>
      </c>
      <c r="H1075" s="290" t="s">
        <v>2676</v>
      </c>
      <c r="I1075" s="291">
        <v>1</v>
      </c>
      <c r="J1075" s="291">
        <v>4</v>
      </c>
      <c r="K1075" s="290" t="s">
        <v>815</v>
      </c>
      <c r="L1075" s="324">
        <v>54.49</v>
      </c>
      <c r="M1075" s="325" t="s">
        <v>2677</v>
      </c>
      <c r="N1075" s="325" t="s">
        <v>2678</v>
      </c>
      <c r="O1075" s="287"/>
      <c r="P1075" s="287"/>
    </row>
    <row r="1076" spans="1:16" ht="15">
      <c r="A1076" s="247" t="s">
        <v>176</v>
      </c>
      <c r="B1076" s="247" t="s">
        <v>3946</v>
      </c>
      <c r="C1076" s="287" t="s">
        <v>3949</v>
      </c>
      <c r="D1076" s="305">
        <v>82</v>
      </c>
      <c r="E1076" s="287" t="s">
        <v>5</v>
      </c>
      <c r="F1076" s="289">
        <v>43677</v>
      </c>
      <c r="G1076" s="290" t="s">
        <v>448</v>
      </c>
      <c r="H1076" s="290" t="s">
        <v>1228</v>
      </c>
      <c r="I1076" s="291">
        <v>1</v>
      </c>
      <c r="J1076" s="291">
        <v>13</v>
      </c>
      <c r="K1076" s="290" t="s">
        <v>815</v>
      </c>
      <c r="L1076" s="324">
        <v>83.12</v>
      </c>
      <c r="M1076" s="325" t="s">
        <v>1229</v>
      </c>
      <c r="N1076" s="325" t="s">
        <v>1230</v>
      </c>
      <c r="O1076" s="287"/>
      <c r="P1076" s="287"/>
    </row>
    <row r="1077" spans="1:16" ht="15">
      <c r="A1077" s="247" t="s">
        <v>176</v>
      </c>
      <c r="B1077" s="247" t="s">
        <v>3948</v>
      </c>
      <c r="C1077" s="287" t="s">
        <v>3951</v>
      </c>
      <c r="D1077" s="305">
        <v>83</v>
      </c>
      <c r="E1077" s="287" t="s">
        <v>5</v>
      </c>
      <c r="F1077" s="289">
        <v>43677</v>
      </c>
      <c r="G1077" s="290" t="s">
        <v>448</v>
      </c>
      <c r="H1077" s="290" t="s">
        <v>3583</v>
      </c>
      <c r="I1077" s="291">
        <v>1</v>
      </c>
      <c r="J1077" s="291">
        <v>24</v>
      </c>
      <c r="K1077" s="290" t="s">
        <v>815</v>
      </c>
      <c r="L1077" s="324">
        <v>59.61</v>
      </c>
      <c r="M1077" s="325" t="s">
        <v>3584</v>
      </c>
      <c r="N1077" s="325" t="s">
        <v>3585</v>
      </c>
      <c r="O1077" s="287"/>
      <c r="P1077" s="287"/>
    </row>
    <row r="1078" spans="1:16" ht="15">
      <c r="A1078" s="247" t="s">
        <v>176</v>
      </c>
      <c r="B1078" s="247" t="s">
        <v>3950</v>
      </c>
      <c r="C1078" s="287" t="s">
        <v>3953</v>
      </c>
      <c r="D1078" s="305">
        <v>84</v>
      </c>
      <c r="E1078" s="287" t="s">
        <v>5</v>
      </c>
      <c r="F1078" s="289">
        <v>43677</v>
      </c>
      <c r="G1078" s="290" t="s">
        <v>448</v>
      </c>
      <c r="H1078" s="290" t="s">
        <v>768</v>
      </c>
      <c r="I1078" s="291">
        <v>1</v>
      </c>
      <c r="J1078" s="291">
        <v>16</v>
      </c>
      <c r="K1078" s="290" t="s">
        <v>815</v>
      </c>
      <c r="L1078" s="324">
        <v>135.13</v>
      </c>
      <c r="M1078" s="325" t="s">
        <v>769</v>
      </c>
      <c r="N1078" s="325" t="s">
        <v>770</v>
      </c>
      <c r="O1078" s="287"/>
      <c r="P1078" s="287"/>
    </row>
    <row r="1079" spans="1:16" ht="15">
      <c r="A1079" s="247" t="s">
        <v>176</v>
      </c>
      <c r="B1079" s="247" t="s">
        <v>3952</v>
      </c>
      <c r="C1079" s="287" t="s">
        <v>3955</v>
      </c>
      <c r="D1079" s="305">
        <v>85</v>
      </c>
      <c r="E1079" s="287" t="s">
        <v>5</v>
      </c>
      <c r="F1079" s="289">
        <v>43677</v>
      </c>
      <c r="G1079" s="290" t="s">
        <v>448</v>
      </c>
      <c r="H1079" s="290" t="s">
        <v>779</v>
      </c>
      <c r="I1079" s="291">
        <v>1</v>
      </c>
      <c r="J1079" s="291">
        <v>1</v>
      </c>
      <c r="K1079" s="290" t="s">
        <v>815</v>
      </c>
      <c r="L1079" s="324">
        <v>103.54</v>
      </c>
      <c r="M1079" s="325" t="s">
        <v>780</v>
      </c>
      <c r="N1079" s="325" t="s">
        <v>781</v>
      </c>
      <c r="O1079" s="287"/>
      <c r="P1079" s="287"/>
    </row>
    <row r="1080" spans="1:16" ht="15">
      <c r="A1080" s="247" t="s">
        <v>176</v>
      </c>
      <c r="B1080" s="247" t="s">
        <v>3954</v>
      </c>
      <c r="C1080" s="287" t="s">
        <v>3961</v>
      </c>
      <c r="D1080" s="305">
        <v>86</v>
      </c>
      <c r="E1080" s="287" t="s">
        <v>5</v>
      </c>
      <c r="F1080" s="289">
        <v>43677</v>
      </c>
      <c r="G1080" s="290" t="s">
        <v>448</v>
      </c>
      <c r="H1080" s="290" t="s">
        <v>3956</v>
      </c>
      <c r="I1080" s="291">
        <v>1</v>
      </c>
      <c r="J1080" s="291">
        <v>2</v>
      </c>
      <c r="K1080" s="290" t="s">
        <v>815</v>
      </c>
      <c r="L1080" s="324">
        <v>192.58</v>
      </c>
      <c r="M1080" s="325" t="s">
        <v>3957</v>
      </c>
      <c r="N1080" s="325" t="s">
        <v>3958</v>
      </c>
      <c r="O1080" s="287"/>
      <c r="P1080" s="287"/>
    </row>
    <row r="1081" spans="1:16" ht="15">
      <c r="A1081" s="247" t="s">
        <v>7606</v>
      </c>
      <c r="B1081" s="247" t="s">
        <v>7607</v>
      </c>
      <c r="C1081" s="287" t="s">
        <v>3966</v>
      </c>
      <c r="D1081" s="305">
        <v>87</v>
      </c>
      <c r="E1081" s="287" t="s">
        <v>5</v>
      </c>
      <c r="F1081" s="289">
        <v>43677</v>
      </c>
      <c r="G1081" s="290" t="s">
        <v>448</v>
      </c>
      <c r="H1081" s="290" t="s">
        <v>1545</v>
      </c>
      <c r="I1081" s="291">
        <v>1</v>
      </c>
      <c r="J1081" s="291">
        <v>1</v>
      </c>
      <c r="K1081" s="290" t="s">
        <v>815</v>
      </c>
      <c r="L1081" s="324">
        <v>64.42</v>
      </c>
      <c r="M1081" s="325" t="s">
        <v>1546</v>
      </c>
      <c r="N1081" s="325" t="s">
        <v>1547</v>
      </c>
      <c r="O1081" s="287"/>
      <c r="P1081" s="287"/>
    </row>
    <row r="1082" spans="1:16" ht="15">
      <c r="A1082" s="247" t="s">
        <v>176</v>
      </c>
      <c r="B1082" s="247" t="s">
        <v>3965</v>
      </c>
      <c r="C1082" s="287" t="s">
        <v>7608</v>
      </c>
      <c r="D1082" s="305">
        <v>88</v>
      </c>
      <c r="E1082" s="287" t="s">
        <v>5</v>
      </c>
      <c r="F1082" s="289">
        <v>43677</v>
      </c>
      <c r="G1082" s="290" t="s">
        <v>448</v>
      </c>
      <c r="H1082" s="290" t="s">
        <v>3967</v>
      </c>
      <c r="I1082" s="291">
        <v>1</v>
      </c>
      <c r="J1082" s="291">
        <v>21</v>
      </c>
      <c r="K1082" s="290" t="s">
        <v>815</v>
      </c>
      <c r="L1082" s="324">
        <v>101.94</v>
      </c>
      <c r="M1082" s="325" t="s">
        <v>3968</v>
      </c>
      <c r="N1082" s="325" t="s">
        <v>3969</v>
      </c>
      <c r="O1082" s="287"/>
      <c r="P1082" s="287"/>
    </row>
    <row r="1083" spans="1:16" ht="15">
      <c r="A1083" s="247" t="s">
        <v>7609</v>
      </c>
      <c r="B1083" s="247" t="s">
        <v>7610</v>
      </c>
      <c r="C1083" s="287" t="s">
        <v>7611</v>
      </c>
      <c r="D1083" s="305">
        <v>89</v>
      </c>
      <c r="E1083" s="287" t="s">
        <v>5</v>
      </c>
      <c r="F1083" s="289">
        <v>43677</v>
      </c>
      <c r="G1083" s="290" t="s">
        <v>448</v>
      </c>
      <c r="H1083" s="290" t="s">
        <v>7458</v>
      </c>
      <c r="I1083" s="291">
        <v>1</v>
      </c>
      <c r="J1083" s="291">
        <v>1</v>
      </c>
      <c r="K1083" s="290" t="s">
        <v>815</v>
      </c>
      <c r="L1083" s="324">
        <v>195.22</v>
      </c>
      <c r="M1083" s="325" t="s">
        <v>7459</v>
      </c>
      <c r="N1083" s="325" t="s">
        <v>7460</v>
      </c>
      <c r="O1083" s="287"/>
      <c r="P1083" s="287"/>
    </row>
    <row r="1084" spans="1:16" ht="15">
      <c r="A1084" s="247" t="s">
        <v>176</v>
      </c>
      <c r="B1084" s="247" t="s">
        <v>3976</v>
      </c>
      <c r="C1084" s="287" t="s">
        <v>3972</v>
      </c>
      <c r="D1084" s="305">
        <v>1</v>
      </c>
      <c r="E1084" s="287" t="s">
        <v>49</v>
      </c>
      <c r="F1084" s="289">
        <v>43677</v>
      </c>
      <c r="G1084" s="290" t="s">
        <v>635</v>
      </c>
      <c r="H1084" s="290" t="s">
        <v>1251</v>
      </c>
      <c r="I1084" s="291">
        <v>1.5940000000000001</v>
      </c>
      <c r="J1084" s="291">
        <v>1</v>
      </c>
      <c r="K1084" s="290" t="s">
        <v>438</v>
      </c>
      <c r="L1084" s="324">
        <v>1216.68</v>
      </c>
      <c r="M1084" s="325" t="s">
        <v>1252</v>
      </c>
      <c r="N1084" s="325" t="s">
        <v>1253</v>
      </c>
      <c r="O1084" s="287"/>
      <c r="P1084" s="287"/>
    </row>
    <row r="1085" spans="1:16" ht="15">
      <c r="A1085" s="247" t="s">
        <v>176</v>
      </c>
      <c r="B1085" s="247" t="s">
        <v>3978</v>
      </c>
      <c r="C1085" s="287" t="s">
        <v>3975</v>
      </c>
      <c r="D1085" s="305">
        <v>2</v>
      </c>
      <c r="E1085" s="287" t="s">
        <v>49</v>
      </c>
      <c r="F1085" s="289">
        <v>43677</v>
      </c>
      <c r="G1085" s="290" t="s">
        <v>635</v>
      </c>
      <c r="H1085" s="290" t="s">
        <v>3980</v>
      </c>
      <c r="I1085" s="291">
        <v>1.2578</v>
      </c>
      <c r="J1085" s="291">
        <v>1</v>
      </c>
      <c r="K1085" s="290" t="s">
        <v>438</v>
      </c>
      <c r="L1085" s="324">
        <v>124.37</v>
      </c>
      <c r="M1085" s="325" t="s">
        <v>3981</v>
      </c>
      <c r="N1085" s="325" t="s">
        <v>3982</v>
      </c>
      <c r="O1085" s="287"/>
      <c r="P1085" s="287"/>
    </row>
    <row r="1086" spans="1:16" ht="15">
      <c r="A1086" s="247" t="s">
        <v>176</v>
      </c>
      <c r="B1086" s="247" t="s">
        <v>3983</v>
      </c>
      <c r="C1086" s="287" t="s">
        <v>3977</v>
      </c>
      <c r="D1086" s="305">
        <v>3</v>
      </c>
      <c r="E1086" s="287" t="s">
        <v>49</v>
      </c>
      <c r="F1086" s="289">
        <v>43677</v>
      </c>
      <c r="G1086" s="290" t="s">
        <v>635</v>
      </c>
      <c r="H1086" s="290" t="s">
        <v>3985</v>
      </c>
      <c r="I1086" s="291">
        <v>1.1773</v>
      </c>
      <c r="J1086" s="291">
        <v>1</v>
      </c>
      <c r="K1086" s="290" t="s">
        <v>438</v>
      </c>
      <c r="L1086" s="324">
        <v>30.68</v>
      </c>
      <c r="M1086" s="325" t="s">
        <v>3986</v>
      </c>
      <c r="N1086" s="325" t="s">
        <v>3987</v>
      </c>
      <c r="O1086" s="287"/>
      <c r="P1086" s="287"/>
    </row>
    <row r="1087" spans="1:16" ht="15">
      <c r="A1087" s="247" t="s">
        <v>176</v>
      </c>
      <c r="B1087" s="247" t="s">
        <v>3988</v>
      </c>
      <c r="C1087" s="287" t="s">
        <v>3979</v>
      </c>
      <c r="D1087" s="305">
        <v>4</v>
      </c>
      <c r="E1087" s="287" t="s">
        <v>49</v>
      </c>
      <c r="F1087" s="289">
        <v>43677</v>
      </c>
      <c r="G1087" s="290" t="s">
        <v>635</v>
      </c>
      <c r="H1087" s="290" t="s">
        <v>3594</v>
      </c>
      <c r="I1087" s="291">
        <v>1.5373000000000001</v>
      </c>
      <c r="J1087" s="291">
        <v>1</v>
      </c>
      <c r="K1087" s="290" t="s">
        <v>438</v>
      </c>
      <c r="L1087" s="324">
        <v>46.92</v>
      </c>
      <c r="M1087" s="325" t="s">
        <v>3595</v>
      </c>
      <c r="N1087" s="325" t="s">
        <v>3596</v>
      </c>
      <c r="O1087" s="287"/>
      <c r="P1087" s="287"/>
    </row>
    <row r="1088" spans="1:16" ht="15">
      <c r="A1088" s="247" t="s">
        <v>176</v>
      </c>
      <c r="B1088" s="247" t="s">
        <v>3993</v>
      </c>
      <c r="C1088" s="287" t="s">
        <v>3984</v>
      </c>
      <c r="D1088" s="305">
        <v>5</v>
      </c>
      <c r="E1088" s="287" t="s">
        <v>49</v>
      </c>
      <c r="F1088" s="289">
        <v>43677</v>
      </c>
      <c r="G1088" s="290" t="s">
        <v>635</v>
      </c>
      <c r="H1088" s="290" t="s">
        <v>2862</v>
      </c>
      <c r="I1088" s="291">
        <v>1.2225999999999999</v>
      </c>
      <c r="J1088" s="291">
        <v>1</v>
      </c>
      <c r="K1088" s="290" t="s">
        <v>438</v>
      </c>
      <c r="L1088" s="324">
        <v>92.42</v>
      </c>
      <c r="M1088" s="325" t="s">
        <v>2863</v>
      </c>
      <c r="N1088" s="325" t="s">
        <v>2864</v>
      </c>
      <c r="O1088" s="287"/>
      <c r="P1088" s="287"/>
    </row>
    <row r="1089" spans="1:16" ht="15">
      <c r="A1089" s="247" t="s">
        <v>176</v>
      </c>
      <c r="B1089" s="247" t="s">
        <v>3995</v>
      </c>
      <c r="C1089" s="287" t="s">
        <v>3989</v>
      </c>
      <c r="D1089" s="305">
        <v>6</v>
      </c>
      <c r="E1089" s="287" t="s">
        <v>49</v>
      </c>
      <c r="F1089" s="289">
        <v>43677</v>
      </c>
      <c r="G1089" s="290" t="s">
        <v>635</v>
      </c>
      <c r="H1089" s="290" t="s">
        <v>2717</v>
      </c>
      <c r="I1089" s="291">
        <v>1.4104000000000001</v>
      </c>
      <c r="J1089" s="291">
        <v>1</v>
      </c>
      <c r="K1089" s="290" t="s">
        <v>438</v>
      </c>
      <c r="L1089" s="324">
        <v>29.01</v>
      </c>
      <c r="M1089" s="325" t="s">
        <v>2718</v>
      </c>
      <c r="N1089" s="325" t="s">
        <v>2719</v>
      </c>
      <c r="O1089" s="287"/>
      <c r="P1089" s="287"/>
    </row>
    <row r="1090" spans="1:16" ht="15">
      <c r="A1090" s="247" t="s">
        <v>176</v>
      </c>
      <c r="B1090" s="247" t="s">
        <v>3997</v>
      </c>
      <c r="C1090" s="287" t="s">
        <v>3992</v>
      </c>
      <c r="D1090" s="305">
        <v>7</v>
      </c>
      <c r="E1090" s="287" t="s">
        <v>49</v>
      </c>
      <c r="F1090" s="289">
        <v>43677</v>
      </c>
      <c r="G1090" s="290" t="s">
        <v>635</v>
      </c>
      <c r="H1090" s="290" t="s">
        <v>1079</v>
      </c>
      <c r="I1090" s="291">
        <v>1.2284999999999999</v>
      </c>
      <c r="J1090" s="291">
        <v>1</v>
      </c>
      <c r="K1090" s="290" t="s">
        <v>438</v>
      </c>
      <c r="L1090" s="324">
        <v>385.38</v>
      </c>
      <c r="M1090" s="325" t="s">
        <v>1080</v>
      </c>
      <c r="N1090" s="325" t="s">
        <v>1081</v>
      </c>
      <c r="O1090" s="287"/>
      <c r="P1090" s="287"/>
    </row>
    <row r="1091" spans="1:16" ht="15">
      <c r="A1091" s="247" t="s">
        <v>7612</v>
      </c>
      <c r="B1091" s="247" t="s">
        <v>7613</v>
      </c>
      <c r="C1091" s="287" t="s">
        <v>3994</v>
      </c>
      <c r="D1091" s="305">
        <v>8</v>
      </c>
      <c r="E1091" s="287" t="s">
        <v>49</v>
      </c>
      <c r="F1091" s="289">
        <v>43677</v>
      </c>
      <c r="G1091" s="290" t="s">
        <v>635</v>
      </c>
      <c r="H1091" s="290" t="s">
        <v>843</v>
      </c>
      <c r="I1091" s="291">
        <v>1.1069</v>
      </c>
      <c r="J1091" s="291">
        <v>3</v>
      </c>
      <c r="K1091" s="290" t="s">
        <v>438</v>
      </c>
      <c r="L1091" s="324">
        <v>795.53</v>
      </c>
      <c r="M1091" s="325" t="s">
        <v>844</v>
      </c>
      <c r="N1091" s="325" t="s">
        <v>845</v>
      </c>
      <c r="O1091" s="287"/>
      <c r="P1091" s="287"/>
    </row>
    <row r="1092" spans="1:16" ht="15">
      <c r="A1092" s="247" t="s">
        <v>176</v>
      </c>
      <c r="B1092" s="247" t="s">
        <v>3999</v>
      </c>
      <c r="C1092" s="287" t="s">
        <v>3996</v>
      </c>
      <c r="D1092" s="305">
        <v>9</v>
      </c>
      <c r="E1092" s="287" t="s">
        <v>49</v>
      </c>
      <c r="F1092" s="289">
        <v>43677</v>
      </c>
      <c r="G1092" s="290" t="s">
        <v>635</v>
      </c>
      <c r="H1092" s="290" t="s">
        <v>4001</v>
      </c>
      <c r="I1092" s="291">
        <v>2.6292</v>
      </c>
      <c r="J1092" s="291">
        <v>1</v>
      </c>
      <c r="K1092" s="290" t="s">
        <v>438</v>
      </c>
      <c r="L1092" s="324">
        <v>71.16</v>
      </c>
      <c r="M1092" s="325" t="s">
        <v>456</v>
      </c>
      <c r="N1092" s="325" t="s">
        <v>4002</v>
      </c>
      <c r="O1092" s="287"/>
      <c r="P1092" s="287"/>
    </row>
    <row r="1093" spans="1:16" ht="15">
      <c r="A1093" s="247" t="s">
        <v>176</v>
      </c>
      <c r="B1093" s="247" t="s">
        <v>4003</v>
      </c>
      <c r="C1093" s="287" t="s">
        <v>3998</v>
      </c>
      <c r="D1093" s="305">
        <v>10</v>
      </c>
      <c r="E1093" s="287" t="s">
        <v>49</v>
      </c>
      <c r="F1093" s="289">
        <v>43677</v>
      </c>
      <c r="G1093" s="290" t="s">
        <v>635</v>
      </c>
      <c r="H1093" s="290" t="s">
        <v>4005</v>
      </c>
      <c r="I1093" s="291">
        <v>1.5177</v>
      </c>
      <c r="J1093" s="291">
        <v>1</v>
      </c>
      <c r="K1093" s="290" t="s">
        <v>438</v>
      </c>
      <c r="L1093" s="324">
        <v>37.26</v>
      </c>
      <c r="M1093" s="325" t="s">
        <v>4006</v>
      </c>
      <c r="N1093" s="325" t="s">
        <v>4007</v>
      </c>
      <c r="O1093" s="287"/>
      <c r="P1093" s="287"/>
    </row>
    <row r="1094" spans="1:16" ht="15">
      <c r="A1094" s="247" t="s">
        <v>176</v>
      </c>
      <c r="B1094" s="247" t="s">
        <v>4008</v>
      </c>
      <c r="C1094" s="287" t="s">
        <v>4000</v>
      </c>
      <c r="D1094" s="305">
        <v>11</v>
      </c>
      <c r="E1094" s="287" t="s">
        <v>49</v>
      </c>
      <c r="F1094" s="289">
        <v>43677</v>
      </c>
      <c r="G1094" s="290" t="s">
        <v>635</v>
      </c>
      <c r="H1094" s="290" t="s">
        <v>1595</v>
      </c>
      <c r="I1094" s="291">
        <v>1.1363000000000001</v>
      </c>
      <c r="J1094" s="291">
        <v>1</v>
      </c>
      <c r="K1094" s="290" t="s">
        <v>438</v>
      </c>
      <c r="L1094" s="324">
        <v>94.24</v>
      </c>
      <c r="M1094" s="325" t="s">
        <v>1596</v>
      </c>
      <c r="N1094" s="325" t="s">
        <v>1597</v>
      </c>
      <c r="O1094" s="287"/>
      <c r="P1094" s="287"/>
    </row>
    <row r="1095" spans="1:16" ht="15">
      <c r="A1095" s="247" t="s">
        <v>7614</v>
      </c>
      <c r="B1095" s="247" t="s">
        <v>7615</v>
      </c>
      <c r="C1095" s="287" t="s">
        <v>4004</v>
      </c>
      <c r="D1095" s="305">
        <v>12</v>
      </c>
      <c r="E1095" s="287" t="s">
        <v>49</v>
      </c>
      <c r="F1095" s="289">
        <v>43677</v>
      </c>
      <c r="G1095" s="290" t="s">
        <v>635</v>
      </c>
      <c r="H1095" s="290" t="s">
        <v>853</v>
      </c>
      <c r="I1095" s="291">
        <v>1.8465</v>
      </c>
      <c r="J1095" s="291">
        <v>1</v>
      </c>
      <c r="K1095" s="290" t="s">
        <v>438</v>
      </c>
      <c r="L1095" s="324">
        <v>10.91</v>
      </c>
      <c r="M1095" s="325" t="s">
        <v>854</v>
      </c>
      <c r="N1095" s="325" t="s">
        <v>855</v>
      </c>
      <c r="O1095" s="287"/>
      <c r="P1095" s="287"/>
    </row>
    <row r="1096" spans="1:16" ht="15">
      <c r="A1096" s="247" t="s">
        <v>176</v>
      </c>
      <c r="B1096" s="247" t="s">
        <v>4010</v>
      </c>
      <c r="C1096" s="287" t="s">
        <v>4009</v>
      </c>
      <c r="D1096" s="305">
        <v>13</v>
      </c>
      <c r="E1096" s="287" t="s">
        <v>49</v>
      </c>
      <c r="F1096" s="289">
        <v>43677</v>
      </c>
      <c r="G1096" s="290" t="s">
        <v>635</v>
      </c>
      <c r="H1096" s="290" t="s">
        <v>1331</v>
      </c>
      <c r="I1096" s="291">
        <v>1.2098</v>
      </c>
      <c r="J1096" s="291">
        <v>1</v>
      </c>
      <c r="K1096" s="290" t="s">
        <v>438</v>
      </c>
      <c r="L1096" s="324">
        <v>59.85</v>
      </c>
      <c r="M1096" s="325" t="s">
        <v>1332</v>
      </c>
      <c r="N1096" s="325" t="s">
        <v>1333</v>
      </c>
      <c r="O1096" s="287"/>
      <c r="P1096" s="287"/>
    </row>
    <row r="1097" spans="1:16" ht="15">
      <c r="A1097" s="247" t="s">
        <v>176</v>
      </c>
      <c r="B1097" s="247" t="s">
        <v>4012</v>
      </c>
      <c r="C1097" s="287" t="s">
        <v>4011</v>
      </c>
      <c r="D1097" s="305">
        <v>14</v>
      </c>
      <c r="E1097" s="287" t="s">
        <v>49</v>
      </c>
      <c r="F1097" s="289">
        <v>43677</v>
      </c>
      <c r="G1097" s="290" t="s">
        <v>635</v>
      </c>
      <c r="H1097" s="290" t="s">
        <v>4014</v>
      </c>
      <c r="I1097" s="291">
        <v>1.1932</v>
      </c>
      <c r="J1097" s="291">
        <v>1</v>
      </c>
      <c r="K1097" s="290" t="s">
        <v>438</v>
      </c>
      <c r="L1097" s="324">
        <v>89.74</v>
      </c>
      <c r="M1097" s="325" t="s">
        <v>4015</v>
      </c>
      <c r="N1097" s="325" t="s">
        <v>4016</v>
      </c>
      <c r="O1097" s="287"/>
      <c r="P1097" s="287"/>
    </row>
    <row r="1098" spans="1:16" ht="15">
      <c r="A1098" s="247" t="s">
        <v>176</v>
      </c>
      <c r="B1098" s="247" t="s">
        <v>4017</v>
      </c>
      <c r="C1098" s="287" t="s">
        <v>4013</v>
      </c>
      <c r="D1098" s="305">
        <v>15</v>
      </c>
      <c r="E1098" s="287" t="s">
        <v>49</v>
      </c>
      <c r="F1098" s="289">
        <v>43677</v>
      </c>
      <c r="G1098" s="290" t="s">
        <v>635</v>
      </c>
      <c r="H1098" s="290" t="s">
        <v>874</v>
      </c>
      <c r="I1098" s="291">
        <v>1.3782000000000001</v>
      </c>
      <c r="J1098" s="291">
        <v>1</v>
      </c>
      <c r="K1098" s="290" t="s">
        <v>438</v>
      </c>
      <c r="L1098" s="324">
        <v>28.24</v>
      </c>
      <c r="M1098" s="325" t="s">
        <v>875</v>
      </c>
      <c r="N1098" s="325" t="s">
        <v>876</v>
      </c>
      <c r="O1098" s="287"/>
      <c r="P1098" s="287"/>
    </row>
    <row r="1099" spans="1:16" ht="15">
      <c r="A1099" s="247" t="s">
        <v>176</v>
      </c>
      <c r="B1099" s="247" t="s">
        <v>4019</v>
      </c>
      <c r="C1099" s="287" t="s">
        <v>4018</v>
      </c>
      <c r="D1099" s="305">
        <v>16</v>
      </c>
      <c r="E1099" s="287" t="s">
        <v>49</v>
      </c>
      <c r="F1099" s="289">
        <v>43677</v>
      </c>
      <c r="G1099" s="290" t="s">
        <v>635</v>
      </c>
      <c r="H1099" s="290" t="s">
        <v>4021</v>
      </c>
      <c r="I1099" s="291">
        <v>1.3102</v>
      </c>
      <c r="J1099" s="291">
        <v>1</v>
      </c>
      <c r="K1099" s="290" t="s">
        <v>438</v>
      </c>
      <c r="L1099" s="324">
        <v>48.79</v>
      </c>
      <c r="M1099" s="325" t="s">
        <v>4022</v>
      </c>
      <c r="N1099" s="325" t="s">
        <v>4023</v>
      </c>
      <c r="O1099" s="287"/>
      <c r="P1099" s="287"/>
    </row>
    <row r="1100" spans="1:16" ht="15">
      <c r="A1100" s="247" t="s">
        <v>176</v>
      </c>
      <c r="B1100" s="247" t="s">
        <v>4024</v>
      </c>
      <c r="C1100" s="287" t="s">
        <v>4020</v>
      </c>
      <c r="D1100" s="305">
        <v>17</v>
      </c>
      <c r="E1100" s="287" t="s">
        <v>49</v>
      </c>
      <c r="F1100" s="289">
        <v>43677</v>
      </c>
      <c r="G1100" s="290" t="s">
        <v>635</v>
      </c>
      <c r="H1100" s="290" t="s">
        <v>3625</v>
      </c>
      <c r="I1100" s="291">
        <v>1.1436999999999999</v>
      </c>
      <c r="J1100" s="291">
        <v>1</v>
      </c>
      <c r="K1100" s="290" t="s">
        <v>438</v>
      </c>
      <c r="L1100" s="324">
        <v>99.36</v>
      </c>
      <c r="M1100" s="325" t="s">
        <v>3626</v>
      </c>
      <c r="N1100" s="325" t="s">
        <v>3627</v>
      </c>
      <c r="O1100" s="287"/>
      <c r="P1100" s="287"/>
    </row>
    <row r="1101" spans="1:16" ht="15">
      <c r="A1101" s="247" t="s">
        <v>176</v>
      </c>
      <c r="B1101" s="247" t="s">
        <v>4026</v>
      </c>
      <c r="C1101" s="287" t="s">
        <v>4025</v>
      </c>
      <c r="D1101" s="305">
        <v>18</v>
      </c>
      <c r="E1101" s="287" t="s">
        <v>49</v>
      </c>
      <c r="F1101" s="289">
        <v>43677</v>
      </c>
      <c r="G1101" s="290" t="s">
        <v>635</v>
      </c>
      <c r="H1101" s="290" t="s">
        <v>3058</v>
      </c>
      <c r="I1101" s="291">
        <v>1.3015000000000001</v>
      </c>
      <c r="J1101" s="291">
        <v>1</v>
      </c>
      <c r="K1101" s="290" t="s">
        <v>438</v>
      </c>
      <c r="L1101" s="324">
        <v>37.32</v>
      </c>
      <c r="M1101" s="325" t="s">
        <v>360</v>
      </c>
      <c r="N1101" s="325" t="s">
        <v>3059</v>
      </c>
      <c r="O1101" s="287"/>
      <c r="P1101" s="287"/>
    </row>
    <row r="1102" spans="1:16" ht="15">
      <c r="A1102" s="247" t="s">
        <v>176</v>
      </c>
      <c r="B1102" s="247" t="s">
        <v>4028</v>
      </c>
      <c r="C1102" s="287" t="s">
        <v>4027</v>
      </c>
      <c r="D1102" s="305">
        <v>19</v>
      </c>
      <c r="E1102" s="287" t="s">
        <v>49</v>
      </c>
      <c r="F1102" s="289">
        <v>43677</v>
      </c>
      <c r="G1102" s="290" t="s">
        <v>635</v>
      </c>
      <c r="H1102" s="290" t="s">
        <v>900</v>
      </c>
      <c r="I1102" s="291">
        <v>2.8405</v>
      </c>
      <c r="J1102" s="291">
        <v>3</v>
      </c>
      <c r="K1102" s="290" t="s">
        <v>438</v>
      </c>
      <c r="L1102" s="324">
        <v>37.200000000000003</v>
      </c>
      <c r="M1102" s="325" t="s">
        <v>901</v>
      </c>
      <c r="N1102" s="325" t="s">
        <v>902</v>
      </c>
      <c r="O1102" s="287"/>
      <c r="P1102" s="287"/>
    </row>
    <row r="1103" spans="1:16" ht="15">
      <c r="A1103" s="247" t="s">
        <v>176</v>
      </c>
      <c r="B1103" s="247" t="s">
        <v>4033</v>
      </c>
      <c r="C1103" s="287" t="s">
        <v>4029</v>
      </c>
      <c r="D1103" s="305">
        <v>20</v>
      </c>
      <c r="E1103" s="287" t="s">
        <v>49</v>
      </c>
      <c r="F1103" s="289">
        <v>43677</v>
      </c>
      <c r="G1103" s="290" t="s">
        <v>635</v>
      </c>
      <c r="H1103" s="290" t="s">
        <v>3066</v>
      </c>
      <c r="I1103" s="291">
        <v>4.6367000000000003</v>
      </c>
      <c r="J1103" s="291">
        <v>14</v>
      </c>
      <c r="K1103" s="290" t="s">
        <v>438</v>
      </c>
      <c r="L1103" s="324">
        <v>220.13</v>
      </c>
      <c r="M1103" s="325" t="s">
        <v>3067</v>
      </c>
      <c r="N1103" s="325" t="s">
        <v>3068</v>
      </c>
      <c r="O1103" s="287"/>
      <c r="P1103" s="287"/>
    </row>
    <row r="1104" spans="1:16" ht="15">
      <c r="A1104" s="247" t="s">
        <v>176</v>
      </c>
      <c r="B1104" s="247" t="s">
        <v>4035</v>
      </c>
      <c r="C1104" s="287" t="s">
        <v>4032</v>
      </c>
      <c r="D1104" s="305">
        <v>21</v>
      </c>
      <c r="E1104" s="287" t="s">
        <v>49</v>
      </c>
      <c r="F1104" s="289">
        <v>43677</v>
      </c>
      <c r="G1104" s="290" t="s">
        <v>635</v>
      </c>
      <c r="H1104" s="290" t="s">
        <v>1618</v>
      </c>
      <c r="I1104" s="291">
        <v>1.2521</v>
      </c>
      <c r="J1104" s="291">
        <v>1</v>
      </c>
      <c r="K1104" s="290" t="s">
        <v>438</v>
      </c>
      <c r="L1104" s="324">
        <v>151.74</v>
      </c>
      <c r="M1104" s="325" t="s">
        <v>1619</v>
      </c>
      <c r="N1104" s="325" t="s">
        <v>1620</v>
      </c>
      <c r="O1104" s="287"/>
      <c r="P1104" s="287"/>
    </row>
    <row r="1105" spans="1:16" ht="15">
      <c r="A1105" s="247" t="s">
        <v>176</v>
      </c>
      <c r="B1105" s="247" t="s">
        <v>4037</v>
      </c>
      <c r="C1105" s="287" t="s">
        <v>4034</v>
      </c>
      <c r="D1105" s="305">
        <v>22</v>
      </c>
      <c r="E1105" s="287" t="s">
        <v>49</v>
      </c>
      <c r="F1105" s="289">
        <v>43677</v>
      </c>
      <c r="G1105" s="290" t="s">
        <v>635</v>
      </c>
      <c r="H1105" s="290" t="s">
        <v>912</v>
      </c>
      <c r="I1105" s="291">
        <v>1.137</v>
      </c>
      <c r="J1105" s="291">
        <v>1</v>
      </c>
      <c r="K1105" s="290" t="s">
        <v>438</v>
      </c>
      <c r="L1105" s="324">
        <v>64.84</v>
      </c>
      <c r="M1105" s="325" t="s">
        <v>913</v>
      </c>
      <c r="N1105" s="325" t="s">
        <v>914</v>
      </c>
      <c r="O1105" s="287"/>
      <c r="P1105" s="287"/>
    </row>
    <row r="1106" spans="1:16" ht="15">
      <c r="A1106" s="247" t="s">
        <v>176</v>
      </c>
      <c r="B1106" s="247" t="s">
        <v>4039</v>
      </c>
      <c r="C1106" s="287" t="s">
        <v>4036</v>
      </c>
      <c r="D1106" s="305">
        <v>23</v>
      </c>
      <c r="E1106" s="287" t="s">
        <v>49</v>
      </c>
      <c r="F1106" s="289">
        <v>43677</v>
      </c>
      <c r="G1106" s="290" t="s">
        <v>635</v>
      </c>
      <c r="H1106" s="290" t="s">
        <v>1395</v>
      </c>
      <c r="I1106" s="291">
        <v>1.1237999999999999</v>
      </c>
      <c r="J1106" s="291">
        <v>1</v>
      </c>
      <c r="K1106" s="290" t="s">
        <v>438</v>
      </c>
      <c r="L1106" s="324">
        <v>84.92</v>
      </c>
      <c r="M1106" s="325" t="s">
        <v>1396</v>
      </c>
      <c r="N1106" s="325" t="s">
        <v>1397</v>
      </c>
      <c r="O1106" s="287"/>
      <c r="P1106" s="287"/>
    </row>
    <row r="1107" spans="1:16" ht="15">
      <c r="A1107" s="247" t="s">
        <v>176</v>
      </c>
      <c r="B1107" s="247" t="s">
        <v>4041</v>
      </c>
      <c r="C1107" s="287" t="s">
        <v>4038</v>
      </c>
      <c r="D1107" s="305">
        <v>24</v>
      </c>
      <c r="E1107" s="287" t="s">
        <v>49</v>
      </c>
      <c r="F1107" s="289">
        <v>43677</v>
      </c>
      <c r="G1107" s="290" t="s">
        <v>635</v>
      </c>
      <c r="H1107" s="290" t="s">
        <v>3217</v>
      </c>
      <c r="I1107" s="291">
        <v>1.1225000000000001</v>
      </c>
      <c r="J1107" s="291">
        <v>1</v>
      </c>
      <c r="K1107" s="290" t="s">
        <v>438</v>
      </c>
      <c r="L1107" s="324">
        <v>143.99</v>
      </c>
      <c r="M1107" s="325" t="s">
        <v>3218</v>
      </c>
      <c r="N1107" s="325" t="s">
        <v>3219</v>
      </c>
      <c r="O1107" s="287"/>
      <c r="P1107" s="287"/>
    </row>
    <row r="1108" spans="1:16" ht="15">
      <c r="A1108" s="247" t="s">
        <v>7616</v>
      </c>
      <c r="B1108" s="247" t="s">
        <v>7617</v>
      </c>
      <c r="C1108" s="287" t="s">
        <v>4040</v>
      </c>
      <c r="D1108" s="305">
        <v>25</v>
      </c>
      <c r="E1108" s="287" t="s">
        <v>49</v>
      </c>
      <c r="F1108" s="289">
        <v>43677</v>
      </c>
      <c r="G1108" s="290" t="s">
        <v>635</v>
      </c>
      <c r="H1108" s="290" t="s">
        <v>928</v>
      </c>
      <c r="I1108" s="291">
        <v>1.1026</v>
      </c>
      <c r="J1108" s="291">
        <v>1</v>
      </c>
      <c r="K1108" s="290" t="s">
        <v>438</v>
      </c>
      <c r="L1108" s="324">
        <v>159.16999999999999</v>
      </c>
      <c r="M1108" s="325" t="s">
        <v>929</v>
      </c>
      <c r="N1108" s="325" t="s">
        <v>930</v>
      </c>
      <c r="O1108" s="287"/>
      <c r="P1108" s="287"/>
    </row>
    <row r="1109" spans="1:16" ht="15">
      <c r="A1109" s="247" t="s">
        <v>176</v>
      </c>
      <c r="B1109" s="247" t="s">
        <v>4043</v>
      </c>
      <c r="C1109" s="287" t="s">
        <v>4042</v>
      </c>
      <c r="D1109" s="305">
        <v>26</v>
      </c>
      <c r="E1109" s="287" t="s">
        <v>49</v>
      </c>
      <c r="F1109" s="289">
        <v>43677</v>
      </c>
      <c r="G1109" s="290" t="s">
        <v>635</v>
      </c>
      <c r="H1109" s="290" t="s">
        <v>3651</v>
      </c>
      <c r="I1109" s="291">
        <v>1.952</v>
      </c>
      <c r="J1109" s="291">
        <v>1</v>
      </c>
      <c r="K1109" s="290" t="s">
        <v>438</v>
      </c>
      <c r="L1109" s="324">
        <v>116</v>
      </c>
      <c r="M1109" s="325" t="s">
        <v>3652</v>
      </c>
      <c r="N1109" s="325" t="s">
        <v>3653</v>
      </c>
      <c r="O1109" s="287"/>
      <c r="P1109" s="287"/>
    </row>
    <row r="1110" spans="1:16" ht="15">
      <c r="A1110" s="247" t="s">
        <v>7618</v>
      </c>
      <c r="B1110" s="247" t="s">
        <v>7619</v>
      </c>
      <c r="C1110" s="287" t="s">
        <v>4044</v>
      </c>
      <c r="D1110" s="305">
        <v>27</v>
      </c>
      <c r="E1110" s="287" t="s">
        <v>49</v>
      </c>
      <c r="F1110" s="289">
        <v>43677</v>
      </c>
      <c r="G1110" s="290" t="s">
        <v>635</v>
      </c>
      <c r="H1110" s="290" t="s">
        <v>7620</v>
      </c>
      <c r="I1110" s="291">
        <v>1.1389</v>
      </c>
      <c r="J1110" s="291">
        <v>1</v>
      </c>
      <c r="K1110" s="290" t="s">
        <v>438</v>
      </c>
      <c r="L1110" s="324">
        <v>82.51</v>
      </c>
      <c r="M1110" s="325" t="s">
        <v>7621</v>
      </c>
      <c r="N1110" s="325" t="s">
        <v>7622</v>
      </c>
      <c r="O1110" s="287"/>
      <c r="P1110" s="287"/>
    </row>
    <row r="1111" spans="1:16" ht="15">
      <c r="A1111" s="247" t="s">
        <v>176</v>
      </c>
      <c r="B1111" s="247" t="s">
        <v>4045</v>
      </c>
      <c r="C1111" s="287" t="s">
        <v>4046</v>
      </c>
      <c r="D1111" s="305">
        <v>28</v>
      </c>
      <c r="E1111" s="287" t="s">
        <v>49</v>
      </c>
      <c r="F1111" s="289">
        <v>43677</v>
      </c>
      <c r="G1111" s="290" t="s">
        <v>635</v>
      </c>
      <c r="H1111" s="290" t="s">
        <v>2764</v>
      </c>
      <c r="I1111" s="291">
        <v>1.2370000000000001</v>
      </c>
      <c r="J1111" s="291">
        <v>1</v>
      </c>
      <c r="K1111" s="290" t="s">
        <v>438</v>
      </c>
      <c r="L1111" s="324">
        <v>58.22</v>
      </c>
      <c r="M1111" s="325" t="s">
        <v>2765</v>
      </c>
      <c r="N1111" s="325" t="s">
        <v>2766</v>
      </c>
      <c r="O1111" s="287"/>
      <c r="P1111" s="287"/>
    </row>
    <row r="1112" spans="1:16" ht="15">
      <c r="A1112" s="247" t="s">
        <v>7623</v>
      </c>
      <c r="B1112" s="247" t="s">
        <v>7624</v>
      </c>
      <c r="C1112" s="287" t="s">
        <v>4048</v>
      </c>
      <c r="D1112" s="305">
        <v>29</v>
      </c>
      <c r="E1112" s="287" t="s">
        <v>49</v>
      </c>
      <c r="F1112" s="289">
        <v>43677</v>
      </c>
      <c r="G1112" s="290" t="s">
        <v>635</v>
      </c>
      <c r="H1112" s="290" t="s">
        <v>3363</v>
      </c>
      <c r="I1112" s="291">
        <v>1.0987</v>
      </c>
      <c r="J1112" s="291">
        <v>1</v>
      </c>
      <c r="K1112" s="290" t="s">
        <v>438</v>
      </c>
      <c r="L1112" s="324">
        <v>53.86</v>
      </c>
      <c r="M1112" s="325" t="s">
        <v>3364</v>
      </c>
      <c r="N1112" s="325" t="s">
        <v>3365</v>
      </c>
      <c r="O1112" s="287"/>
      <c r="P1112" s="287"/>
    </row>
    <row r="1113" spans="1:16" ht="15">
      <c r="A1113" s="247" t="s">
        <v>176</v>
      </c>
      <c r="B1113" s="247" t="s">
        <v>4047</v>
      </c>
      <c r="C1113" s="287" t="s">
        <v>4050</v>
      </c>
      <c r="D1113" s="305">
        <v>30</v>
      </c>
      <c r="E1113" s="287" t="s">
        <v>49</v>
      </c>
      <c r="F1113" s="289">
        <v>43677</v>
      </c>
      <c r="G1113" s="290" t="s">
        <v>635</v>
      </c>
      <c r="H1113" s="290" t="s">
        <v>938</v>
      </c>
      <c r="I1113" s="291">
        <v>1.1781999999999999</v>
      </c>
      <c r="J1113" s="291">
        <v>1</v>
      </c>
      <c r="K1113" s="290" t="s">
        <v>438</v>
      </c>
      <c r="L1113" s="324">
        <v>32.01</v>
      </c>
      <c r="M1113" s="325" t="s">
        <v>939</v>
      </c>
      <c r="N1113" s="325" t="s">
        <v>940</v>
      </c>
      <c r="O1113" s="287"/>
      <c r="P1113" s="287"/>
    </row>
    <row r="1114" spans="1:16" ht="15">
      <c r="A1114" s="247" t="s">
        <v>176</v>
      </c>
      <c r="B1114" s="247" t="s">
        <v>4049</v>
      </c>
      <c r="C1114" s="287" t="s">
        <v>4055</v>
      </c>
      <c r="D1114" s="305">
        <v>31</v>
      </c>
      <c r="E1114" s="287" t="s">
        <v>49</v>
      </c>
      <c r="F1114" s="289">
        <v>43677</v>
      </c>
      <c r="G1114" s="290" t="s">
        <v>635</v>
      </c>
      <c r="H1114" s="290" t="s">
        <v>4051</v>
      </c>
      <c r="I1114" s="291">
        <v>2.9470000000000001</v>
      </c>
      <c r="J1114" s="291">
        <v>15</v>
      </c>
      <c r="K1114" s="290" t="s">
        <v>438</v>
      </c>
      <c r="L1114" s="324">
        <v>65.34</v>
      </c>
      <c r="M1114" s="325" t="s">
        <v>4052</v>
      </c>
      <c r="N1114" s="325" t="s">
        <v>4053</v>
      </c>
      <c r="O1114" s="287"/>
      <c r="P1114" s="287"/>
    </row>
    <row r="1115" spans="1:16" ht="15">
      <c r="A1115" s="247" t="s">
        <v>176</v>
      </c>
      <c r="B1115" s="247" t="s">
        <v>4054</v>
      </c>
      <c r="C1115" s="287" t="s">
        <v>4057</v>
      </c>
      <c r="D1115" s="305">
        <v>32</v>
      </c>
      <c r="E1115" s="287" t="s">
        <v>49</v>
      </c>
      <c r="F1115" s="289">
        <v>43677</v>
      </c>
      <c r="G1115" s="290" t="s">
        <v>635</v>
      </c>
      <c r="H1115" s="290" t="s">
        <v>3087</v>
      </c>
      <c r="I1115" s="291">
        <v>1.9195</v>
      </c>
      <c r="J1115" s="291">
        <v>15</v>
      </c>
      <c r="K1115" s="290" t="s">
        <v>438</v>
      </c>
      <c r="L1115" s="324">
        <v>164.25</v>
      </c>
      <c r="M1115" s="325" t="s">
        <v>3088</v>
      </c>
      <c r="N1115" s="325" t="s">
        <v>3089</v>
      </c>
      <c r="O1115" s="287"/>
      <c r="P1115" s="287"/>
    </row>
    <row r="1116" spans="1:16" ht="15">
      <c r="A1116" s="247" t="s">
        <v>176</v>
      </c>
      <c r="B1116" s="247" t="s">
        <v>4056</v>
      </c>
      <c r="C1116" s="287" t="s">
        <v>4060</v>
      </c>
      <c r="D1116" s="305">
        <v>33</v>
      </c>
      <c r="E1116" s="287" t="s">
        <v>49</v>
      </c>
      <c r="F1116" s="289">
        <v>43677</v>
      </c>
      <c r="G1116" s="290" t="s">
        <v>635</v>
      </c>
      <c r="H1116" s="290" t="s">
        <v>1150</v>
      </c>
      <c r="I1116" s="291">
        <v>1.4573</v>
      </c>
      <c r="J1116" s="291">
        <v>23</v>
      </c>
      <c r="K1116" s="290" t="s">
        <v>438</v>
      </c>
      <c r="L1116" s="324">
        <v>33.049999999999997</v>
      </c>
      <c r="M1116" s="325" t="s">
        <v>1151</v>
      </c>
      <c r="N1116" s="325" t="s">
        <v>1152</v>
      </c>
      <c r="O1116" s="287"/>
      <c r="P1116" s="287"/>
    </row>
    <row r="1117" spans="1:16" ht="15">
      <c r="A1117" s="247" t="s">
        <v>7625</v>
      </c>
      <c r="B1117" s="247" t="s">
        <v>7626</v>
      </c>
      <c r="C1117" s="287" t="s">
        <v>4062</v>
      </c>
      <c r="D1117" s="305">
        <v>34</v>
      </c>
      <c r="E1117" s="287" t="s">
        <v>49</v>
      </c>
      <c r="F1117" s="289">
        <v>43677</v>
      </c>
      <c r="G1117" s="290" t="s">
        <v>635</v>
      </c>
      <c r="H1117" s="290" t="s">
        <v>2076</v>
      </c>
      <c r="I1117" s="291">
        <v>1.1195999999999999</v>
      </c>
      <c r="J1117" s="291">
        <v>6</v>
      </c>
      <c r="K1117" s="290" t="s">
        <v>438</v>
      </c>
      <c r="L1117" s="324">
        <v>247.75</v>
      </c>
      <c r="M1117" s="325" t="s">
        <v>2077</v>
      </c>
      <c r="N1117" s="325" t="s">
        <v>2078</v>
      </c>
      <c r="O1117" s="287"/>
      <c r="P1117" s="287"/>
    </row>
    <row r="1118" spans="1:16" ht="15">
      <c r="A1118" s="247" t="s">
        <v>176</v>
      </c>
      <c r="B1118" s="247" t="s">
        <v>4061</v>
      </c>
      <c r="C1118" s="287" t="s">
        <v>4064</v>
      </c>
      <c r="D1118" s="305">
        <v>35</v>
      </c>
      <c r="E1118" s="287" t="s">
        <v>49</v>
      </c>
      <c r="F1118" s="289">
        <v>43677</v>
      </c>
      <c r="G1118" s="290" t="s">
        <v>635</v>
      </c>
      <c r="H1118" s="290" t="s">
        <v>663</v>
      </c>
      <c r="I1118" s="291">
        <v>1.1774</v>
      </c>
      <c r="J1118" s="291">
        <v>1</v>
      </c>
      <c r="K1118" s="290" t="s">
        <v>438</v>
      </c>
      <c r="L1118" s="324">
        <v>94.42</v>
      </c>
      <c r="M1118" s="325" t="s">
        <v>664</v>
      </c>
      <c r="N1118" s="325" t="s">
        <v>665</v>
      </c>
      <c r="O1118" s="287"/>
      <c r="P1118" s="287"/>
    </row>
    <row r="1119" spans="1:16" ht="15">
      <c r="A1119" s="247" t="s">
        <v>176</v>
      </c>
      <c r="B1119" s="247" t="s">
        <v>4063</v>
      </c>
      <c r="C1119" s="287" t="s">
        <v>4069</v>
      </c>
      <c r="D1119" s="305">
        <v>36</v>
      </c>
      <c r="E1119" s="287" t="s">
        <v>49</v>
      </c>
      <c r="F1119" s="289">
        <v>43677</v>
      </c>
      <c r="G1119" s="290" t="s">
        <v>635</v>
      </c>
      <c r="H1119" s="290" t="s">
        <v>4065</v>
      </c>
      <c r="I1119" s="291">
        <v>1.2269000000000001</v>
      </c>
      <c r="J1119" s="291">
        <v>1</v>
      </c>
      <c r="K1119" s="290" t="s">
        <v>438</v>
      </c>
      <c r="L1119" s="324">
        <v>44.56</v>
      </c>
      <c r="M1119" s="325" t="s">
        <v>4066</v>
      </c>
      <c r="N1119" s="325" t="s">
        <v>4067</v>
      </c>
      <c r="O1119" s="287"/>
      <c r="P1119" s="287"/>
    </row>
    <row r="1120" spans="1:16" ht="15">
      <c r="A1120" s="247" t="s">
        <v>176</v>
      </c>
      <c r="B1120" s="247" t="s">
        <v>4068</v>
      </c>
      <c r="C1120" s="287" t="s">
        <v>4071</v>
      </c>
      <c r="D1120" s="305">
        <v>37</v>
      </c>
      <c r="E1120" s="287" t="s">
        <v>49</v>
      </c>
      <c r="F1120" s="289">
        <v>43677</v>
      </c>
      <c r="G1120" s="290" t="s">
        <v>635</v>
      </c>
      <c r="H1120" s="290" t="s">
        <v>971</v>
      </c>
      <c r="I1120" s="291">
        <v>3.5750999999999999</v>
      </c>
      <c r="J1120" s="291">
        <v>16</v>
      </c>
      <c r="K1120" s="290" t="s">
        <v>438</v>
      </c>
      <c r="L1120" s="324">
        <v>13.46</v>
      </c>
      <c r="M1120" s="325" t="s">
        <v>972</v>
      </c>
      <c r="N1120" s="325" t="s">
        <v>973</v>
      </c>
      <c r="O1120" s="287"/>
      <c r="P1120" s="287"/>
    </row>
    <row r="1121" spans="1:16" ht="15">
      <c r="A1121" s="247" t="s">
        <v>176</v>
      </c>
      <c r="B1121" s="247" t="s">
        <v>4070</v>
      </c>
      <c r="C1121" s="287" t="s">
        <v>4073</v>
      </c>
      <c r="D1121" s="305">
        <v>38</v>
      </c>
      <c r="E1121" s="287" t="s">
        <v>49</v>
      </c>
      <c r="F1121" s="289">
        <v>43677</v>
      </c>
      <c r="G1121" s="290" t="s">
        <v>635</v>
      </c>
      <c r="H1121" s="290" t="s">
        <v>976</v>
      </c>
      <c r="I1121" s="291">
        <v>1.331</v>
      </c>
      <c r="J1121" s="291">
        <v>1</v>
      </c>
      <c r="K1121" s="290" t="s">
        <v>438</v>
      </c>
      <c r="L1121" s="324">
        <v>29.69</v>
      </c>
      <c r="M1121" s="325" t="s">
        <v>977</v>
      </c>
      <c r="N1121" s="325" t="s">
        <v>978</v>
      </c>
      <c r="O1121" s="287"/>
      <c r="P1121" s="287"/>
    </row>
    <row r="1122" spans="1:16" ht="15">
      <c r="A1122" s="247" t="s">
        <v>176</v>
      </c>
      <c r="B1122" s="247" t="s">
        <v>4072</v>
      </c>
      <c r="C1122" s="287" t="s">
        <v>4078</v>
      </c>
      <c r="D1122" s="305">
        <v>39</v>
      </c>
      <c r="E1122" s="287" t="s">
        <v>49</v>
      </c>
      <c r="F1122" s="289">
        <v>43677</v>
      </c>
      <c r="G1122" s="290" t="s">
        <v>635</v>
      </c>
      <c r="H1122" s="290" t="s">
        <v>4074</v>
      </c>
      <c r="I1122" s="291">
        <v>1.8527</v>
      </c>
      <c r="J1122" s="291">
        <v>1</v>
      </c>
      <c r="K1122" s="290" t="s">
        <v>438</v>
      </c>
      <c r="L1122" s="324">
        <v>142.9</v>
      </c>
      <c r="M1122" s="325" t="s">
        <v>4075</v>
      </c>
      <c r="N1122" s="325" t="s">
        <v>4076</v>
      </c>
      <c r="O1122" s="287"/>
      <c r="P1122" s="287"/>
    </row>
    <row r="1123" spans="1:16" ht="15">
      <c r="A1123" s="247" t="s">
        <v>176</v>
      </c>
      <c r="B1123" s="247" t="s">
        <v>4077</v>
      </c>
      <c r="C1123" s="287" t="s">
        <v>4084</v>
      </c>
      <c r="D1123" s="305">
        <v>40</v>
      </c>
      <c r="E1123" s="287" t="s">
        <v>49</v>
      </c>
      <c r="F1123" s="289">
        <v>43677</v>
      </c>
      <c r="G1123" s="290" t="s">
        <v>635</v>
      </c>
      <c r="H1123" s="290" t="s">
        <v>4079</v>
      </c>
      <c r="I1123" s="291">
        <v>1.4195</v>
      </c>
      <c r="J1123" s="291">
        <v>1</v>
      </c>
      <c r="K1123" s="290" t="s">
        <v>438</v>
      </c>
      <c r="L1123" s="324">
        <v>88.65</v>
      </c>
      <c r="M1123" s="325" t="s">
        <v>4080</v>
      </c>
      <c r="N1123" s="325" t="s">
        <v>4081</v>
      </c>
      <c r="O1123" s="287"/>
      <c r="P1123" s="287"/>
    </row>
    <row r="1124" spans="1:16" ht="15">
      <c r="A1124" s="247" t="s">
        <v>176</v>
      </c>
      <c r="B1124" s="247" t="s">
        <v>4085</v>
      </c>
      <c r="C1124" s="287" t="s">
        <v>4086</v>
      </c>
      <c r="D1124" s="305">
        <v>41</v>
      </c>
      <c r="E1124" s="287" t="s">
        <v>49</v>
      </c>
      <c r="F1124" s="289">
        <v>43677</v>
      </c>
      <c r="G1124" s="290" t="s">
        <v>635</v>
      </c>
      <c r="H1124" s="290" t="s">
        <v>719</v>
      </c>
      <c r="I1124" s="291">
        <v>1.1389</v>
      </c>
      <c r="J1124" s="291">
        <v>1</v>
      </c>
      <c r="K1124" s="290" t="s">
        <v>438</v>
      </c>
      <c r="L1124" s="324">
        <v>43.22</v>
      </c>
      <c r="M1124" s="325" t="s">
        <v>720</v>
      </c>
      <c r="N1124" s="325" t="s">
        <v>721</v>
      </c>
      <c r="O1124" s="287"/>
      <c r="P1124" s="287"/>
    </row>
    <row r="1125" spans="1:16" ht="15">
      <c r="A1125" s="247" t="s">
        <v>7627</v>
      </c>
      <c r="B1125" s="247" t="s">
        <v>7628</v>
      </c>
      <c r="C1125" s="287" t="s">
        <v>4088</v>
      </c>
      <c r="D1125" s="305">
        <v>42</v>
      </c>
      <c r="E1125" s="287" t="s">
        <v>49</v>
      </c>
      <c r="F1125" s="289">
        <v>43677</v>
      </c>
      <c r="G1125" s="290" t="s">
        <v>635</v>
      </c>
      <c r="H1125" s="290" t="s">
        <v>2965</v>
      </c>
      <c r="I1125" s="291">
        <v>1.0995999999999999</v>
      </c>
      <c r="J1125" s="291">
        <v>1</v>
      </c>
      <c r="K1125" s="290" t="s">
        <v>438</v>
      </c>
      <c r="L1125" s="324">
        <v>135.43</v>
      </c>
      <c r="M1125" s="325" t="s">
        <v>2966</v>
      </c>
      <c r="N1125" s="325" t="s">
        <v>2967</v>
      </c>
      <c r="O1125" s="287"/>
      <c r="P1125" s="287"/>
    </row>
    <row r="1126" spans="1:16" ht="15">
      <c r="A1126" s="247" t="s">
        <v>176</v>
      </c>
      <c r="B1126" s="247" t="s">
        <v>4087</v>
      </c>
      <c r="C1126" s="287" t="s">
        <v>4090</v>
      </c>
      <c r="D1126" s="305">
        <v>43</v>
      </c>
      <c r="E1126" s="287" t="s">
        <v>49</v>
      </c>
      <c r="F1126" s="289">
        <v>43677</v>
      </c>
      <c r="G1126" s="290" t="s">
        <v>635</v>
      </c>
      <c r="H1126" s="290" t="s">
        <v>2655</v>
      </c>
      <c r="I1126" s="291">
        <v>2.1248</v>
      </c>
      <c r="J1126" s="291">
        <v>1</v>
      </c>
      <c r="K1126" s="290" t="s">
        <v>438</v>
      </c>
      <c r="L1126" s="324">
        <v>58.09</v>
      </c>
      <c r="M1126" s="325" t="s">
        <v>2656</v>
      </c>
      <c r="N1126" s="325" t="s">
        <v>2657</v>
      </c>
      <c r="O1126" s="287"/>
      <c r="P1126" s="287"/>
    </row>
    <row r="1127" spans="1:16" ht="15">
      <c r="A1127" s="247" t="s">
        <v>176</v>
      </c>
      <c r="B1127" s="247" t="s">
        <v>4089</v>
      </c>
      <c r="C1127" s="287" t="s">
        <v>4092</v>
      </c>
      <c r="D1127" s="305">
        <v>44</v>
      </c>
      <c r="E1127" s="287" t="s">
        <v>49</v>
      </c>
      <c r="F1127" s="289">
        <v>43677</v>
      </c>
      <c r="G1127" s="290" t="s">
        <v>635</v>
      </c>
      <c r="H1127" s="290" t="s">
        <v>733</v>
      </c>
      <c r="I1127" s="291">
        <v>1.5402</v>
      </c>
      <c r="J1127" s="291">
        <v>1</v>
      </c>
      <c r="K1127" s="290" t="s">
        <v>438</v>
      </c>
      <c r="L1127" s="324">
        <v>66.599999999999994</v>
      </c>
      <c r="M1127" s="325" t="s">
        <v>734</v>
      </c>
      <c r="N1127" s="325" t="s">
        <v>735</v>
      </c>
      <c r="O1127" s="287"/>
      <c r="P1127" s="287"/>
    </row>
    <row r="1128" spans="1:16" ht="15">
      <c r="A1128" s="247" t="s">
        <v>176</v>
      </c>
      <c r="B1128" s="247" t="s">
        <v>4091</v>
      </c>
      <c r="C1128" s="287" t="s">
        <v>4094</v>
      </c>
      <c r="D1128" s="305">
        <v>45</v>
      </c>
      <c r="E1128" s="287" t="s">
        <v>49</v>
      </c>
      <c r="F1128" s="289">
        <v>43677</v>
      </c>
      <c r="G1128" s="290" t="s">
        <v>635</v>
      </c>
      <c r="H1128" s="290" t="s">
        <v>743</v>
      </c>
      <c r="I1128" s="291">
        <v>1.1355</v>
      </c>
      <c r="J1128" s="291">
        <v>1</v>
      </c>
      <c r="K1128" s="290" t="s">
        <v>438</v>
      </c>
      <c r="L1128" s="324">
        <v>93.92</v>
      </c>
      <c r="M1128" s="325" t="s">
        <v>744</v>
      </c>
      <c r="N1128" s="325" t="s">
        <v>745</v>
      </c>
      <c r="O1128" s="287"/>
      <c r="P1128" s="287"/>
    </row>
    <row r="1129" spans="1:16" ht="15">
      <c r="A1129" s="247" t="s">
        <v>176</v>
      </c>
      <c r="B1129" s="247" t="s">
        <v>4093</v>
      </c>
      <c r="C1129" s="287" t="s">
        <v>4096</v>
      </c>
      <c r="D1129" s="305">
        <v>46</v>
      </c>
      <c r="E1129" s="287" t="s">
        <v>49</v>
      </c>
      <c r="F1129" s="289">
        <v>43677</v>
      </c>
      <c r="G1129" s="290" t="s">
        <v>635</v>
      </c>
      <c r="H1129" s="290" t="s">
        <v>1489</v>
      </c>
      <c r="I1129" s="291">
        <v>1.1736</v>
      </c>
      <c r="J1129" s="291">
        <v>16</v>
      </c>
      <c r="K1129" s="290" t="s">
        <v>438</v>
      </c>
      <c r="L1129" s="324">
        <v>44.15</v>
      </c>
      <c r="M1129" s="325" t="s">
        <v>1490</v>
      </c>
      <c r="N1129" s="325" t="s">
        <v>1491</v>
      </c>
      <c r="O1129" s="287"/>
      <c r="P1129" s="287"/>
    </row>
    <row r="1130" spans="1:16" ht="15">
      <c r="A1130" s="247" t="s">
        <v>176</v>
      </c>
      <c r="B1130" s="247" t="s">
        <v>4095</v>
      </c>
      <c r="C1130" s="287" t="s">
        <v>4098</v>
      </c>
      <c r="D1130" s="305">
        <v>47</v>
      </c>
      <c r="E1130" s="287" t="s">
        <v>49</v>
      </c>
      <c r="F1130" s="289">
        <v>43677</v>
      </c>
      <c r="G1130" s="290" t="s">
        <v>635</v>
      </c>
      <c r="H1130" s="290" t="s">
        <v>1006</v>
      </c>
      <c r="I1130" s="291">
        <v>1.6611</v>
      </c>
      <c r="J1130" s="291">
        <v>1</v>
      </c>
      <c r="K1130" s="290" t="s">
        <v>438</v>
      </c>
      <c r="L1130" s="324">
        <v>20.34</v>
      </c>
      <c r="M1130" s="325" t="s">
        <v>1007</v>
      </c>
      <c r="N1130" s="325" t="s">
        <v>1008</v>
      </c>
      <c r="O1130" s="287"/>
      <c r="P1130" s="287"/>
    </row>
    <row r="1131" spans="1:16" ht="15">
      <c r="A1131" s="247" t="s">
        <v>176</v>
      </c>
      <c r="B1131" s="247" t="s">
        <v>4097</v>
      </c>
      <c r="C1131" s="287" t="s">
        <v>4100</v>
      </c>
      <c r="D1131" s="305">
        <v>48</v>
      </c>
      <c r="E1131" s="287" t="s">
        <v>49</v>
      </c>
      <c r="F1131" s="289">
        <v>43677</v>
      </c>
      <c r="G1131" s="290" t="s">
        <v>635</v>
      </c>
      <c r="H1131" s="290" t="s">
        <v>1508</v>
      </c>
      <c r="I1131" s="291">
        <v>1.1986000000000001</v>
      </c>
      <c r="J1131" s="291">
        <v>1</v>
      </c>
      <c r="K1131" s="290" t="s">
        <v>438</v>
      </c>
      <c r="L1131" s="324">
        <v>91.91</v>
      </c>
      <c r="M1131" s="325" t="s">
        <v>1509</v>
      </c>
      <c r="N1131" s="325" t="s">
        <v>1510</v>
      </c>
      <c r="O1131" s="287"/>
      <c r="P1131" s="287"/>
    </row>
    <row r="1132" spans="1:16" ht="15">
      <c r="A1132" s="247" t="s">
        <v>7629</v>
      </c>
      <c r="B1132" s="247" t="s">
        <v>7630</v>
      </c>
      <c r="C1132" s="287" t="s">
        <v>4103</v>
      </c>
      <c r="D1132" s="305">
        <v>49</v>
      </c>
      <c r="E1132" s="287" t="s">
        <v>49</v>
      </c>
      <c r="F1132" s="289">
        <v>43677</v>
      </c>
      <c r="G1132" s="290" t="s">
        <v>635</v>
      </c>
      <c r="H1132" s="290" t="s">
        <v>748</v>
      </c>
      <c r="I1132" s="291">
        <v>1.2525999999999999</v>
      </c>
      <c r="J1132" s="291">
        <v>1</v>
      </c>
      <c r="K1132" s="290" t="s">
        <v>438</v>
      </c>
      <c r="L1132" s="324">
        <v>87.39</v>
      </c>
      <c r="M1132" s="325" t="s">
        <v>749</v>
      </c>
      <c r="N1132" s="325" t="s">
        <v>750</v>
      </c>
      <c r="O1132" s="287"/>
      <c r="P1132" s="287"/>
    </row>
    <row r="1133" spans="1:16" ht="15">
      <c r="A1133" s="247" t="s">
        <v>176</v>
      </c>
      <c r="B1133" s="247" t="s">
        <v>4099</v>
      </c>
      <c r="C1133" s="287" t="s">
        <v>4106</v>
      </c>
      <c r="D1133" s="305">
        <v>50</v>
      </c>
      <c r="E1133" s="287" t="s">
        <v>49</v>
      </c>
      <c r="F1133" s="289">
        <v>43677</v>
      </c>
      <c r="G1133" s="290" t="s">
        <v>635</v>
      </c>
      <c r="H1133" s="290" t="s">
        <v>3720</v>
      </c>
      <c r="I1133" s="291">
        <v>1.1677999999999999</v>
      </c>
      <c r="J1133" s="291">
        <v>1</v>
      </c>
      <c r="K1133" s="290" t="s">
        <v>438</v>
      </c>
      <c r="L1133" s="324">
        <v>48.41</v>
      </c>
      <c r="M1133" s="325" t="s">
        <v>3721</v>
      </c>
      <c r="N1133" s="325" t="s">
        <v>3722</v>
      </c>
      <c r="O1133" s="287"/>
      <c r="P1133" s="287"/>
    </row>
    <row r="1134" spans="1:16" ht="15">
      <c r="A1134" s="247" t="s">
        <v>176</v>
      </c>
      <c r="B1134" s="247" t="s">
        <v>4107</v>
      </c>
      <c r="C1134" s="287" t="s">
        <v>4108</v>
      </c>
      <c r="D1134" s="305">
        <v>1</v>
      </c>
      <c r="E1134" s="287" t="s">
        <v>44</v>
      </c>
      <c r="F1134" s="289">
        <v>43677</v>
      </c>
      <c r="G1134" s="290" t="s">
        <v>641</v>
      </c>
      <c r="H1134" s="290" t="s">
        <v>437</v>
      </c>
      <c r="I1134" s="291">
        <v>34</v>
      </c>
      <c r="J1134" s="291">
        <v>7</v>
      </c>
      <c r="K1134" s="290" t="s">
        <v>438</v>
      </c>
      <c r="L1134" s="324">
        <v>48.74</v>
      </c>
      <c r="M1134" s="325" t="s">
        <v>439</v>
      </c>
      <c r="N1134" s="325" t="s">
        <v>440</v>
      </c>
      <c r="O1134" s="287"/>
      <c r="P1134" s="287"/>
    </row>
    <row r="1135" spans="1:16" ht="15">
      <c r="A1135" s="247" t="s">
        <v>176</v>
      </c>
      <c r="B1135" s="247" t="s">
        <v>4109</v>
      </c>
      <c r="C1135" s="287" t="s">
        <v>4110</v>
      </c>
      <c r="D1135" s="305">
        <v>2</v>
      </c>
      <c r="E1135" s="287" t="s">
        <v>44</v>
      </c>
      <c r="F1135" s="289">
        <v>43677</v>
      </c>
      <c r="G1135" s="290" t="s">
        <v>641</v>
      </c>
      <c r="H1135" s="290" t="s">
        <v>453</v>
      </c>
      <c r="I1135" s="291">
        <v>35</v>
      </c>
      <c r="J1135" s="291">
        <v>11</v>
      </c>
      <c r="K1135" s="290" t="s">
        <v>438</v>
      </c>
      <c r="L1135" s="324">
        <v>30.45</v>
      </c>
      <c r="M1135" s="325" t="s">
        <v>454</v>
      </c>
      <c r="N1135" s="325" t="s">
        <v>455</v>
      </c>
      <c r="O1135" s="287"/>
      <c r="P1135" s="287"/>
    </row>
    <row r="1136" spans="1:16" ht="15">
      <c r="A1136" s="247" t="s">
        <v>176</v>
      </c>
      <c r="B1136" s="247" t="s">
        <v>4111</v>
      </c>
      <c r="C1136" s="287" t="s">
        <v>4112</v>
      </c>
      <c r="D1136" s="305">
        <v>3</v>
      </c>
      <c r="E1136" s="287" t="s">
        <v>44</v>
      </c>
      <c r="F1136" s="289">
        <v>43677</v>
      </c>
      <c r="G1136" s="290" t="s">
        <v>641</v>
      </c>
      <c r="H1136" s="290" t="s">
        <v>1256</v>
      </c>
      <c r="I1136" s="291">
        <v>45</v>
      </c>
      <c r="J1136" s="291">
        <v>46</v>
      </c>
      <c r="K1136" s="290" t="s">
        <v>438</v>
      </c>
      <c r="L1136" s="324">
        <v>1218.2</v>
      </c>
      <c r="M1136" s="325" t="s">
        <v>1257</v>
      </c>
      <c r="N1136" s="325" t="s">
        <v>1258</v>
      </c>
      <c r="O1136" s="287"/>
      <c r="P1136" s="287"/>
    </row>
    <row r="1137" spans="1:16" ht="15">
      <c r="A1137" s="247" t="s">
        <v>176</v>
      </c>
      <c r="B1137" s="247" t="s">
        <v>4113</v>
      </c>
      <c r="C1137" s="287" t="s">
        <v>4114</v>
      </c>
      <c r="D1137" s="305">
        <v>4</v>
      </c>
      <c r="E1137" s="287" t="s">
        <v>44</v>
      </c>
      <c r="F1137" s="289">
        <v>43677</v>
      </c>
      <c r="G1137" s="290" t="s">
        <v>641</v>
      </c>
      <c r="H1137" s="290" t="s">
        <v>481</v>
      </c>
      <c r="I1137" s="291">
        <v>48</v>
      </c>
      <c r="J1137" s="291">
        <v>154</v>
      </c>
      <c r="K1137" s="290" t="s">
        <v>438</v>
      </c>
      <c r="L1137" s="324">
        <v>1866.78</v>
      </c>
      <c r="M1137" s="325" t="s">
        <v>482</v>
      </c>
      <c r="N1137" s="325" t="s">
        <v>483</v>
      </c>
      <c r="O1137" s="287"/>
      <c r="P1137" s="287"/>
    </row>
    <row r="1138" spans="1:16" ht="15">
      <c r="A1138" s="247" t="s">
        <v>176</v>
      </c>
      <c r="B1138" s="247" t="s">
        <v>4115</v>
      </c>
      <c r="C1138" s="287" t="s">
        <v>4116</v>
      </c>
      <c r="D1138" s="305">
        <v>5</v>
      </c>
      <c r="E1138" s="287" t="s">
        <v>44</v>
      </c>
      <c r="F1138" s="289">
        <v>43677</v>
      </c>
      <c r="G1138" s="290" t="s">
        <v>641</v>
      </c>
      <c r="H1138" s="290" t="s">
        <v>3980</v>
      </c>
      <c r="I1138" s="291">
        <v>31</v>
      </c>
      <c r="J1138" s="291">
        <v>2</v>
      </c>
      <c r="K1138" s="290" t="s">
        <v>438</v>
      </c>
      <c r="L1138" s="324">
        <v>124.37</v>
      </c>
      <c r="M1138" s="325" t="s">
        <v>3981</v>
      </c>
      <c r="N1138" s="325" t="s">
        <v>3982</v>
      </c>
      <c r="O1138" s="287"/>
      <c r="P1138" s="287"/>
    </row>
    <row r="1139" spans="1:16" ht="15">
      <c r="A1139" s="247" t="s">
        <v>176</v>
      </c>
      <c r="B1139" s="247" t="s">
        <v>4117</v>
      </c>
      <c r="C1139" s="287" t="s">
        <v>4118</v>
      </c>
      <c r="D1139" s="305">
        <v>6</v>
      </c>
      <c r="E1139" s="287" t="s">
        <v>44</v>
      </c>
      <c r="F1139" s="289">
        <v>43677</v>
      </c>
      <c r="G1139" s="290" t="s">
        <v>641</v>
      </c>
      <c r="H1139" s="290" t="s">
        <v>822</v>
      </c>
      <c r="I1139" s="291">
        <v>31</v>
      </c>
      <c r="J1139" s="291">
        <v>9</v>
      </c>
      <c r="K1139" s="290" t="s">
        <v>438</v>
      </c>
      <c r="L1139" s="324">
        <v>24.42</v>
      </c>
      <c r="M1139" s="325" t="s">
        <v>823</v>
      </c>
      <c r="N1139" s="325" t="s">
        <v>824</v>
      </c>
      <c r="O1139" s="287"/>
      <c r="P1139" s="287"/>
    </row>
    <row r="1140" spans="1:16" ht="15">
      <c r="A1140" s="247" t="s">
        <v>176</v>
      </c>
      <c r="B1140" s="247" t="s">
        <v>4119</v>
      </c>
      <c r="C1140" s="287" t="s">
        <v>4120</v>
      </c>
      <c r="D1140" s="305">
        <v>7</v>
      </c>
      <c r="E1140" s="287" t="s">
        <v>44</v>
      </c>
      <c r="F1140" s="289">
        <v>43677</v>
      </c>
      <c r="G1140" s="290" t="s">
        <v>641</v>
      </c>
      <c r="H1140" s="290" t="s">
        <v>4121</v>
      </c>
      <c r="I1140" s="291">
        <v>43</v>
      </c>
      <c r="J1140" s="291">
        <v>152</v>
      </c>
      <c r="K1140" s="290" t="s">
        <v>438</v>
      </c>
      <c r="L1140" s="324">
        <v>213.04</v>
      </c>
      <c r="M1140" s="325" t="s">
        <v>4122</v>
      </c>
      <c r="N1140" s="325" t="s">
        <v>4123</v>
      </c>
      <c r="O1140" s="287"/>
      <c r="P1140" s="287"/>
    </row>
    <row r="1141" spans="1:16" ht="15">
      <c r="A1141" s="247" t="s">
        <v>176</v>
      </c>
      <c r="B1141" s="247" t="s">
        <v>4124</v>
      </c>
      <c r="C1141" s="287" t="s">
        <v>4125</v>
      </c>
      <c r="D1141" s="305">
        <v>8</v>
      </c>
      <c r="E1141" s="287" t="s">
        <v>44</v>
      </c>
      <c r="F1141" s="289">
        <v>43677</v>
      </c>
      <c r="G1141" s="290" t="s">
        <v>641</v>
      </c>
      <c r="H1141" s="290" t="s">
        <v>518</v>
      </c>
      <c r="I1141" s="291">
        <v>30</v>
      </c>
      <c r="J1141" s="291">
        <v>12</v>
      </c>
      <c r="K1141" s="290" t="s">
        <v>438</v>
      </c>
      <c r="L1141" s="324">
        <v>273.45</v>
      </c>
      <c r="M1141" s="325" t="s">
        <v>519</v>
      </c>
      <c r="N1141" s="325" t="s">
        <v>520</v>
      </c>
      <c r="O1141" s="287"/>
      <c r="P1141" s="287"/>
    </row>
    <row r="1142" spans="1:16" ht="15">
      <c r="A1142" s="247" t="s">
        <v>176</v>
      </c>
      <c r="B1142" s="247" t="s">
        <v>4126</v>
      </c>
      <c r="C1142" s="287" t="s">
        <v>4127</v>
      </c>
      <c r="D1142" s="305">
        <v>9</v>
      </c>
      <c r="E1142" s="287" t="s">
        <v>44</v>
      </c>
      <c r="F1142" s="289">
        <v>43677</v>
      </c>
      <c r="G1142" s="290" t="s">
        <v>641</v>
      </c>
      <c r="H1142" s="290" t="s">
        <v>3985</v>
      </c>
      <c r="I1142" s="291">
        <v>30</v>
      </c>
      <c r="J1142" s="291">
        <v>1</v>
      </c>
      <c r="K1142" s="290" t="s">
        <v>438</v>
      </c>
      <c r="L1142" s="324">
        <v>30.68</v>
      </c>
      <c r="M1142" s="325" t="s">
        <v>3986</v>
      </c>
      <c r="N1142" s="325" t="s">
        <v>3987</v>
      </c>
      <c r="O1142" s="287"/>
      <c r="P1142" s="287"/>
    </row>
    <row r="1143" spans="1:16" ht="15">
      <c r="A1143" s="247" t="s">
        <v>176</v>
      </c>
      <c r="B1143" s="247" t="s">
        <v>4128</v>
      </c>
      <c r="C1143" s="287" t="s">
        <v>4129</v>
      </c>
      <c r="D1143" s="305">
        <v>10</v>
      </c>
      <c r="E1143" s="287" t="s">
        <v>44</v>
      </c>
      <c r="F1143" s="289">
        <v>43677</v>
      </c>
      <c r="G1143" s="290" t="s">
        <v>641</v>
      </c>
      <c r="H1143" s="290" t="s">
        <v>1282</v>
      </c>
      <c r="I1143" s="291">
        <v>31</v>
      </c>
      <c r="J1143" s="291">
        <v>4</v>
      </c>
      <c r="K1143" s="290" t="s">
        <v>438</v>
      </c>
      <c r="L1143" s="324">
        <v>237.82</v>
      </c>
      <c r="M1143" s="325" t="s">
        <v>1283</v>
      </c>
      <c r="N1143" s="325" t="s">
        <v>1284</v>
      </c>
      <c r="O1143" s="287"/>
      <c r="P1143" s="287"/>
    </row>
    <row r="1144" spans="1:16" ht="15">
      <c r="A1144" s="247" t="s">
        <v>176</v>
      </c>
      <c r="B1144" s="247" t="s">
        <v>4130</v>
      </c>
      <c r="C1144" s="287" t="s">
        <v>4131</v>
      </c>
      <c r="D1144" s="305">
        <v>11</v>
      </c>
      <c r="E1144" s="287" t="s">
        <v>44</v>
      </c>
      <c r="F1144" s="289">
        <v>43677</v>
      </c>
      <c r="G1144" s="290" t="s">
        <v>641</v>
      </c>
      <c r="H1144" s="290" t="s">
        <v>1287</v>
      </c>
      <c r="I1144" s="291">
        <v>33</v>
      </c>
      <c r="J1144" s="291">
        <v>18</v>
      </c>
      <c r="K1144" s="290" t="s">
        <v>438</v>
      </c>
      <c r="L1144" s="324">
        <v>1886.61</v>
      </c>
      <c r="M1144" s="325" t="s">
        <v>1288</v>
      </c>
      <c r="N1144" s="325" t="s">
        <v>1289</v>
      </c>
      <c r="O1144" s="287"/>
      <c r="P1144" s="287"/>
    </row>
    <row r="1145" spans="1:16" ht="15">
      <c r="A1145" s="247" t="s">
        <v>176</v>
      </c>
      <c r="B1145" s="247" t="s">
        <v>4132</v>
      </c>
      <c r="C1145" s="287" t="s">
        <v>4133</v>
      </c>
      <c r="D1145" s="305">
        <v>12</v>
      </c>
      <c r="E1145" s="287" t="s">
        <v>44</v>
      </c>
      <c r="F1145" s="289">
        <v>43677</v>
      </c>
      <c r="G1145" s="290" t="s">
        <v>641</v>
      </c>
      <c r="H1145" s="290" t="s">
        <v>2015</v>
      </c>
      <c r="I1145" s="291">
        <v>36</v>
      </c>
      <c r="J1145" s="291">
        <v>16</v>
      </c>
      <c r="K1145" s="290" t="s">
        <v>438</v>
      </c>
      <c r="L1145" s="324">
        <v>289.99</v>
      </c>
      <c r="M1145" s="325" t="s">
        <v>2016</v>
      </c>
      <c r="N1145" s="325" t="s">
        <v>2017</v>
      </c>
      <c r="O1145" s="287"/>
      <c r="P1145" s="287"/>
    </row>
    <row r="1146" spans="1:16" ht="15">
      <c r="A1146" s="247" t="s">
        <v>176</v>
      </c>
      <c r="B1146" s="247" t="s">
        <v>4134</v>
      </c>
      <c r="C1146" s="287" t="s">
        <v>4135</v>
      </c>
      <c r="D1146" s="305">
        <v>13</v>
      </c>
      <c r="E1146" s="287" t="s">
        <v>44</v>
      </c>
      <c r="F1146" s="289">
        <v>43677</v>
      </c>
      <c r="G1146" s="290" t="s">
        <v>641</v>
      </c>
      <c r="H1146" s="290" t="s">
        <v>3296</v>
      </c>
      <c r="I1146" s="291">
        <v>31</v>
      </c>
      <c r="J1146" s="291">
        <v>3</v>
      </c>
      <c r="K1146" s="290" t="s">
        <v>438</v>
      </c>
      <c r="L1146" s="324">
        <v>19.16</v>
      </c>
      <c r="M1146" s="325" t="s">
        <v>3297</v>
      </c>
      <c r="N1146" s="325" t="s">
        <v>3298</v>
      </c>
      <c r="O1146" s="287"/>
      <c r="P1146" s="287"/>
    </row>
    <row r="1147" spans="1:16" ht="15">
      <c r="A1147" s="247" t="s">
        <v>176</v>
      </c>
      <c r="B1147" s="247" t="s">
        <v>4136</v>
      </c>
      <c r="C1147" s="287" t="s">
        <v>4137</v>
      </c>
      <c r="D1147" s="305">
        <v>14</v>
      </c>
      <c r="E1147" s="287" t="s">
        <v>44</v>
      </c>
      <c r="F1147" s="289">
        <v>43677</v>
      </c>
      <c r="G1147" s="290" t="s">
        <v>641</v>
      </c>
      <c r="H1147" s="290" t="s">
        <v>1079</v>
      </c>
      <c r="I1147" s="291">
        <v>30</v>
      </c>
      <c r="J1147" s="291">
        <v>2</v>
      </c>
      <c r="K1147" s="290" t="s">
        <v>438</v>
      </c>
      <c r="L1147" s="324">
        <v>385.38</v>
      </c>
      <c r="M1147" s="325" t="s">
        <v>1080</v>
      </c>
      <c r="N1147" s="325" t="s">
        <v>1081</v>
      </c>
      <c r="O1147" s="287"/>
      <c r="P1147" s="287"/>
    </row>
    <row r="1148" spans="1:16" ht="15">
      <c r="A1148" s="247" t="s">
        <v>176</v>
      </c>
      <c r="B1148" s="247" t="s">
        <v>4138</v>
      </c>
      <c r="C1148" s="287" t="s">
        <v>4139</v>
      </c>
      <c r="D1148" s="305">
        <v>15</v>
      </c>
      <c r="E1148" s="287" t="s">
        <v>44</v>
      </c>
      <c r="F1148" s="289">
        <v>43677</v>
      </c>
      <c r="G1148" s="290" t="s">
        <v>641</v>
      </c>
      <c r="H1148" s="290" t="s">
        <v>843</v>
      </c>
      <c r="I1148" s="291">
        <v>35</v>
      </c>
      <c r="J1148" s="291">
        <v>4</v>
      </c>
      <c r="K1148" s="290" t="s">
        <v>438</v>
      </c>
      <c r="L1148" s="324">
        <v>795.53</v>
      </c>
      <c r="M1148" s="325" t="s">
        <v>844</v>
      </c>
      <c r="N1148" s="325" t="s">
        <v>845</v>
      </c>
      <c r="O1148" s="287"/>
      <c r="P1148" s="287"/>
    </row>
    <row r="1149" spans="1:16" ht="15">
      <c r="A1149" s="247" t="s">
        <v>176</v>
      </c>
      <c r="B1149" s="247" t="s">
        <v>4140</v>
      </c>
      <c r="C1149" s="287" t="s">
        <v>4141</v>
      </c>
      <c r="D1149" s="305">
        <v>16</v>
      </c>
      <c r="E1149" s="287" t="s">
        <v>44</v>
      </c>
      <c r="F1149" s="289">
        <v>43677</v>
      </c>
      <c r="G1149" s="290" t="s">
        <v>641</v>
      </c>
      <c r="H1149" s="290" t="s">
        <v>2547</v>
      </c>
      <c r="I1149" s="291">
        <v>33</v>
      </c>
      <c r="J1149" s="291">
        <v>3</v>
      </c>
      <c r="K1149" s="290" t="s">
        <v>438</v>
      </c>
      <c r="L1149" s="324">
        <v>50.67</v>
      </c>
      <c r="M1149" s="325" t="s">
        <v>2548</v>
      </c>
      <c r="N1149" s="325" t="s">
        <v>2549</v>
      </c>
      <c r="O1149" s="287"/>
      <c r="P1149" s="287"/>
    </row>
    <row r="1150" spans="1:16" ht="15">
      <c r="A1150" s="247" t="s">
        <v>176</v>
      </c>
      <c r="B1150" s="247" t="s">
        <v>4142</v>
      </c>
      <c r="C1150" s="287" t="s">
        <v>4143</v>
      </c>
      <c r="D1150" s="305">
        <v>17</v>
      </c>
      <c r="E1150" s="287" t="s">
        <v>44</v>
      </c>
      <c r="F1150" s="289">
        <v>43677</v>
      </c>
      <c r="G1150" s="290" t="s">
        <v>641</v>
      </c>
      <c r="H1150" s="290" t="s">
        <v>4144</v>
      </c>
      <c r="I1150" s="291">
        <v>30</v>
      </c>
      <c r="J1150" s="291">
        <v>35</v>
      </c>
      <c r="K1150" s="290" t="s">
        <v>438</v>
      </c>
      <c r="L1150" s="324">
        <v>65.14</v>
      </c>
      <c r="M1150" s="325" t="s">
        <v>4145</v>
      </c>
      <c r="N1150" s="325" t="s">
        <v>4146</v>
      </c>
      <c r="O1150" s="287"/>
      <c r="P1150" s="287"/>
    </row>
    <row r="1151" spans="1:16" ht="15">
      <c r="A1151" s="247" t="s">
        <v>176</v>
      </c>
      <c r="B1151" s="247" t="s">
        <v>4147</v>
      </c>
      <c r="C1151" s="287" t="s">
        <v>4148</v>
      </c>
      <c r="D1151" s="305">
        <v>18</v>
      </c>
      <c r="E1151" s="287" t="s">
        <v>44</v>
      </c>
      <c r="F1151" s="289">
        <v>43677</v>
      </c>
      <c r="G1151" s="290" t="s">
        <v>641</v>
      </c>
      <c r="H1151" s="290" t="s">
        <v>4149</v>
      </c>
      <c r="I1151" s="291">
        <v>33</v>
      </c>
      <c r="J1151" s="291">
        <v>10</v>
      </c>
      <c r="K1151" s="290" t="s">
        <v>438</v>
      </c>
      <c r="L1151" s="324">
        <v>43.17</v>
      </c>
      <c r="M1151" s="325" t="s">
        <v>361</v>
      </c>
      <c r="N1151" s="325" t="s">
        <v>4150</v>
      </c>
      <c r="O1151" s="287"/>
      <c r="P1151" s="287"/>
    </row>
    <row r="1152" spans="1:16" ht="15">
      <c r="A1152" s="247" t="s">
        <v>176</v>
      </c>
      <c r="B1152" s="247" t="s">
        <v>4151</v>
      </c>
      <c r="C1152" s="287" t="s">
        <v>4152</v>
      </c>
      <c r="D1152" s="305">
        <v>19</v>
      </c>
      <c r="E1152" s="287" t="s">
        <v>44</v>
      </c>
      <c r="F1152" s="289">
        <v>43677</v>
      </c>
      <c r="G1152" s="290" t="s">
        <v>641</v>
      </c>
      <c r="H1152" s="290" t="s">
        <v>2557</v>
      </c>
      <c r="I1152" s="291">
        <v>36</v>
      </c>
      <c r="J1152" s="291">
        <v>20</v>
      </c>
      <c r="K1152" s="290" t="s">
        <v>438</v>
      </c>
      <c r="L1152" s="324">
        <v>97.68</v>
      </c>
      <c r="M1152" s="325" t="s">
        <v>2558</v>
      </c>
      <c r="N1152" s="325" t="s">
        <v>2559</v>
      </c>
      <c r="O1152" s="287"/>
      <c r="P1152" s="287"/>
    </row>
    <row r="1153" spans="1:16" ht="15">
      <c r="A1153" s="247" t="s">
        <v>176</v>
      </c>
      <c r="B1153" s="247" t="s">
        <v>4153</v>
      </c>
      <c r="C1153" s="287" t="s">
        <v>4154</v>
      </c>
      <c r="D1153" s="305">
        <v>20</v>
      </c>
      <c r="E1153" s="287" t="s">
        <v>44</v>
      </c>
      <c r="F1153" s="289">
        <v>43677</v>
      </c>
      <c r="G1153" s="290" t="s">
        <v>641</v>
      </c>
      <c r="H1153" s="290" t="s">
        <v>543</v>
      </c>
      <c r="I1153" s="291">
        <v>34</v>
      </c>
      <c r="J1153" s="291">
        <v>43</v>
      </c>
      <c r="K1153" s="290" t="s">
        <v>438</v>
      </c>
      <c r="L1153" s="324">
        <v>27</v>
      </c>
      <c r="M1153" s="325" t="s">
        <v>544</v>
      </c>
      <c r="N1153" s="325" t="s">
        <v>545</v>
      </c>
      <c r="O1153" s="287"/>
      <c r="P1153" s="287"/>
    </row>
    <row r="1154" spans="1:16" ht="15">
      <c r="A1154" s="247" t="s">
        <v>176</v>
      </c>
      <c r="B1154" s="247" t="s">
        <v>4155</v>
      </c>
      <c r="C1154" s="287" t="s">
        <v>4156</v>
      </c>
      <c r="D1154" s="305">
        <v>21</v>
      </c>
      <c r="E1154" s="287" t="s">
        <v>44</v>
      </c>
      <c r="F1154" s="289">
        <v>43677</v>
      </c>
      <c r="G1154" s="290" t="s">
        <v>641</v>
      </c>
      <c r="H1154" s="290" t="s">
        <v>3312</v>
      </c>
      <c r="I1154" s="291">
        <v>36</v>
      </c>
      <c r="J1154" s="291">
        <v>8</v>
      </c>
      <c r="K1154" s="290" t="s">
        <v>438</v>
      </c>
      <c r="L1154" s="324">
        <v>103.43</v>
      </c>
      <c r="M1154" s="325" t="s">
        <v>3313</v>
      </c>
      <c r="N1154" s="325" t="s">
        <v>3314</v>
      </c>
      <c r="O1154" s="287"/>
      <c r="P1154" s="287"/>
    </row>
    <row r="1155" spans="1:16" ht="15">
      <c r="A1155" s="247" t="s">
        <v>176</v>
      </c>
      <c r="B1155" s="247" t="s">
        <v>4157</v>
      </c>
      <c r="C1155" s="287" t="s">
        <v>4158</v>
      </c>
      <c r="D1155" s="305">
        <v>22</v>
      </c>
      <c r="E1155" s="287" t="s">
        <v>44</v>
      </c>
      <c r="F1155" s="289">
        <v>43677</v>
      </c>
      <c r="G1155" s="290" t="s">
        <v>641</v>
      </c>
      <c r="H1155" s="290" t="s">
        <v>2305</v>
      </c>
      <c r="I1155" s="291">
        <v>37</v>
      </c>
      <c r="J1155" s="291">
        <v>87</v>
      </c>
      <c r="K1155" s="290" t="s">
        <v>438</v>
      </c>
      <c r="L1155" s="324">
        <v>85.85</v>
      </c>
      <c r="M1155" s="325" t="s">
        <v>2306</v>
      </c>
      <c r="N1155" s="325" t="s">
        <v>2307</v>
      </c>
      <c r="O1155" s="287"/>
      <c r="P1155" s="287"/>
    </row>
    <row r="1156" spans="1:16" ht="15">
      <c r="A1156" s="247" t="s">
        <v>176</v>
      </c>
      <c r="B1156" s="247" t="s">
        <v>4159</v>
      </c>
      <c r="C1156" s="287" t="s">
        <v>4160</v>
      </c>
      <c r="D1156" s="305">
        <v>23</v>
      </c>
      <c r="E1156" s="287" t="s">
        <v>44</v>
      </c>
      <c r="F1156" s="289">
        <v>43677</v>
      </c>
      <c r="G1156" s="290" t="s">
        <v>641</v>
      </c>
      <c r="H1156" s="290" t="s">
        <v>4161</v>
      </c>
      <c r="I1156" s="291">
        <v>36</v>
      </c>
      <c r="J1156" s="291">
        <v>92</v>
      </c>
      <c r="K1156" s="290" t="s">
        <v>438</v>
      </c>
      <c r="L1156" s="324">
        <v>41.19</v>
      </c>
      <c r="M1156" s="325" t="s">
        <v>4162</v>
      </c>
      <c r="N1156" s="325" t="s">
        <v>4163</v>
      </c>
      <c r="O1156" s="287"/>
      <c r="P1156" s="287"/>
    </row>
    <row r="1157" spans="1:16" ht="15">
      <c r="A1157" s="247" t="s">
        <v>176</v>
      </c>
      <c r="B1157" s="247" t="s">
        <v>4164</v>
      </c>
      <c r="C1157" s="287" t="s">
        <v>4165</v>
      </c>
      <c r="D1157" s="305">
        <v>24</v>
      </c>
      <c r="E1157" s="287" t="s">
        <v>44</v>
      </c>
      <c r="F1157" s="289">
        <v>43677</v>
      </c>
      <c r="G1157" s="290" t="s">
        <v>641</v>
      </c>
      <c r="H1157" s="290" t="s">
        <v>1352</v>
      </c>
      <c r="I1157" s="291">
        <v>34</v>
      </c>
      <c r="J1157" s="291">
        <v>7</v>
      </c>
      <c r="K1157" s="290" t="s">
        <v>438</v>
      </c>
      <c r="L1157" s="324">
        <v>92.5</v>
      </c>
      <c r="M1157" s="325" t="s">
        <v>1353</v>
      </c>
      <c r="N1157" s="325" t="s">
        <v>1354</v>
      </c>
      <c r="O1157" s="287"/>
      <c r="P1157" s="287"/>
    </row>
    <row r="1158" spans="1:16" ht="15">
      <c r="A1158" s="247" t="s">
        <v>176</v>
      </c>
      <c r="B1158" s="247" t="s">
        <v>4166</v>
      </c>
      <c r="C1158" s="287" t="s">
        <v>4167</v>
      </c>
      <c r="D1158" s="305">
        <v>25</v>
      </c>
      <c r="E1158" s="287" t="s">
        <v>44</v>
      </c>
      <c r="F1158" s="289">
        <v>43677</v>
      </c>
      <c r="G1158" s="290" t="s">
        <v>641</v>
      </c>
      <c r="H1158" s="290" t="s">
        <v>4168</v>
      </c>
      <c r="I1158" s="291">
        <v>33</v>
      </c>
      <c r="J1158" s="291">
        <v>24</v>
      </c>
      <c r="K1158" s="290" t="s">
        <v>438</v>
      </c>
      <c r="L1158" s="324">
        <v>132.74</v>
      </c>
      <c r="M1158" s="325" t="s">
        <v>4169</v>
      </c>
      <c r="N1158" s="325" t="s">
        <v>4170</v>
      </c>
      <c r="O1158" s="287"/>
      <c r="P1158" s="287"/>
    </row>
    <row r="1159" spans="1:16" ht="15">
      <c r="A1159" s="247" t="s">
        <v>176</v>
      </c>
      <c r="B1159" s="247" t="s">
        <v>4171</v>
      </c>
      <c r="C1159" s="287" t="s">
        <v>4172</v>
      </c>
      <c r="D1159" s="305">
        <v>26</v>
      </c>
      <c r="E1159" s="287" t="s">
        <v>44</v>
      </c>
      <c r="F1159" s="289">
        <v>43677</v>
      </c>
      <c r="G1159" s="290" t="s">
        <v>641</v>
      </c>
      <c r="H1159" s="290" t="s">
        <v>1357</v>
      </c>
      <c r="I1159" s="291">
        <v>49</v>
      </c>
      <c r="J1159" s="291">
        <v>68</v>
      </c>
      <c r="K1159" s="290" t="s">
        <v>438</v>
      </c>
      <c r="L1159" s="324">
        <v>194.23</v>
      </c>
      <c r="M1159" s="325" t="s">
        <v>1358</v>
      </c>
      <c r="N1159" s="325" t="s">
        <v>1359</v>
      </c>
      <c r="O1159" s="287"/>
      <c r="P1159" s="287"/>
    </row>
    <row r="1160" spans="1:16" ht="15">
      <c r="A1160" s="247" t="s">
        <v>176</v>
      </c>
      <c r="B1160" s="247" t="s">
        <v>4173</v>
      </c>
      <c r="C1160" s="287" t="s">
        <v>4174</v>
      </c>
      <c r="D1160" s="305">
        <v>27</v>
      </c>
      <c r="E1160" s="287" t="s">
        <v>44</v>
      </c>
      <c r="F1160" s="289">
        <v>43677</v>
      </c>
      <c r="G1160" s="290" t="s">
        <v>641</v>
      </c>
      <c r="H1160" s="290" t="s">
        <v>1377</v>
      </c>
      <c r="I1160" s="291">
        <v>30</v>
      </c>
      <c r="J1160" s="291">
        <v>5</v>
      </c>
      <c r="K1160" s="290" t="s">
        <v>438</v>
      </c>
      <c r="L1160" s="324">
        <v>80.31</v>
      </c>
      <c r="M1160" s="325" t="s">
        <v>1378</v>
      </c>
      <c r="N1160" s="325" t="s">
        <v>1379</v>
      </c>
      <c r="O1160" s="287"/>
      <c r="P1160" s="287"/>
    </row>
    <row r="1161" spans="1:16" ht="15">
      <c r="A1161" s="247" t="s">
        <v>176</v>
      </c>
      <c r="B1161" s="247" t="s">
        <v>4175</v>
      </c>
      <c r="C1161" s="287" t="s">
        <v>4176</v>
      </c>
      <c r="D1161" s="305">
        <v>28</v>
      </c>
      <c r="E1161" s="287" t="s">
        <v>44</v>
      </c>
      <c r="F1161" s="289">
        <v>43677</v>
      </c>
      <c r="G1161" s="290" t="s">
        <v>641</v>
      </c>
      <c r="H1161" s="290" t="s">
        <v>3840</v>
      </c>
      <c r="I1161" s="291">
        <v>30</v>
      </c>
      <c r="J1161" s="291">
        <v>26</v>
      </c>
      <c r="K1161" s="290" t="s">
        <v>438</v>
      </c>
      <c r="L1161" s="324">
        <v>167.92</v>
      </c>
      <c r="M1161" s="325" t="s">
        <v>3841</v>
      </c>
      <c r="N1161" s="325" t="s">
        <v>3842</v>
      </c>
      <c r="O1161" s="287"/>
      <c r="P1161" s="287"/>
    </row>
    <row r="1162" spans="1:16" ht="15">
      <c r="A1162" s="247" t="s">
        <v>176</v>
      </c>
      <c r="B1162" s="247" t="s">
        <v>4177</v>
      </c>
      <c r="C1162" s="287" t="s">
        <v>4178</v>
      </c>
      <c r="D1162" s="305">
        <v>29</v>
      </c>
      <c r="E1162" s="287" t="s">
        <v>44</v>
      </c>
      <c r="F1162" s="289">
        <v>43677</v>
      </c>
      <c r="G1162" s="290" t="s">
        <v>641</v>
      </c>
      <c r="H1162" s="290" t="s">
        <v>2589</v>
      </c>
      <c r="I1162" s="291">
        <v>33</v>
      </c>
      <c r="J1162" s="291">
        <v>68</v>
      </c>
      <c r="K1162" s="290" t="s">
        <v>438</v>
      </c>
      <c r="L1162" s="324">
        <v>23</v>
      </c>
      <c r="M1162" s="325" t="s">
        <v>2590</v>
      </c>
      <c r="N1162" s="325" t="s">
        <v>2591</v>
      </c>
      <c r="O1162" s="287"/>
      <c r="P1162" s="287"/>
    </row>
    <row r="1163" spans="1:16" ht="15">
      <c r="A1163" s="247" t="s">
        <v>176</v>
      </c>
      <c r="B1163" s="247" t="s">
        <v>4179</v>
      </c>
      <c r="C1163" s="287" t="s">
        <v>4180</v>
      </c>
      <c r="D1163" s="305">
        <v>30</v>
      </c>
      <c r="E1163" s="287" t="s">
        <v>44</v>
      </c>
      <c r="F1163" s="289">
        <v>43677</v>
      </c>
      <c r="G1163" s="290" t="s">
        <v>641</v>
      </c>
      <c r="H1163" s="290" t="s">
        <v>2051</v>
      </c>
      <c r="I1163" s="291">
        <v>34</v>
      </c>
      <c r="J1163" s="291">
        <v>30</v>
      </c>
      <c r="K1163" s="290" t="s">
        <v>438</v>
      </c>
      <c r="L1163" s="324">
        <v>213.69</v>
      </c>
      <c r="M1163" s="325" t="s">
        <v>2052</v>
      </c>
      <c r="N1163" s="325" t="s">
        <v>2053</v>
      </c>
      <c r="O1163" s="287"/>
      <c r="P1163" s="287"/>
    </row>
    <row r="1164" spans="1:16" ht="15">
      <c r="A1164" s="247" t="s">
        <v>176</v>
      </c>
      <c r="B1164" s="247" t="s">
        <v>4181</v>
      </c>
      <c r="C1164" s="287" t="s">
        <v>4182</v>
      </c>
      <c r="D1164" s="305">
        <v>31</v>
      </c>
      <c r="E1164" s="287" t="s">
        <v>44</v>
      </c>
      <c r="F1164" s="289">
        <v>43677</v>
      </c>
      <c r="G1164" s="290" t="s">
        <v>641</v>
      </c>
      <c r="H1164" s="290" t="s">
        <v>4183</v>
      </c>
      <c r="I1164" s="291">
        <v>42</v>
      </c>
      <c r="J1164" s="291">
        <v>165</v>
      </c>
      <c r="K1164" s="290" t="s">
        <v>438</v>
      </c>
      <c r="L1164" s="324">
        <v>50.55</v>
      </c>
      <c r="M1164" s="325" t="s">
        <v>4184</v>
      </c>
      <c r="N1164" s="325" t="s">
        <v>4185</v>
      </c>
      <c r="O1164" s="287"/>
      <c r="P1164" s="287"/>
    </row>
    <row r="1165" spans="1:16" ht="15">
      <c r="A1165" s="247" t="s">
        <v>7631</v>
      </c>
      <c r="B1165" s="247" t="s">
        <v>7632</v>
      </c>
      <c r="C1165" s="287" t="s">
        <v>4187</v>
      </c>
      <c r="D1165" s="305">
        <v>32</v>
      </c>
      <c r="E1165" s="287" t="s">
        <v>44</v>
      </c>
      <c r="F1165" s="289">
        <v>43677</v>
      </c>
      <c r="G1165" s="290" t="s">
        <v>641</v>
      </c>
      <c r="H1165" s="290" t="s">
        <v>3651</v>
      </c>
      <c r="I1165" s="291">
        <v>30</v>
      </c>
      <c r="J1165" s="291">
        <v>1</v>
      </c>
      <c r="K1165" s="290" t="s">
        <v>438</v>
      </c>
      <c r="L1165" s="324">
        <v>116</v>
      </c>
      <c r="M1165" s="325" t="s">
        <v>3652</v>
      </c>
      <c r="N1165" s="325" t="s">
        <v>3653</v>
      </c>
      <c r="O1165" s="287"/>
      <c r="P1165" s="287"/>
    </row>
    <row r="1166" spans="1:16" ht="15">
      <c r="A1166" s="247" t="s">
        <v>176</v>
      </c>
      <c r="B1166" s="247" t="s">
        <v>4186</v>
      </c>
      <c r="C1166" s="287" t="s">
        <v>4189</v>
      </c>
      <c r="D1166" s="305">
        <v>33</v>
      </c>
      <c r="E1166" s="287" t="s">
        <v>44</v>
      </c>
      <c r="F1166" s="289">
        <v>43677</v>
      </c>
      <c r="G1166" s="290" t="s">
        <v>641</v>
      </c>
      <c r="H1166" s="290" t="s">
        <v>1643</v>
      </c>
      <c r="I1166" s="291">
        <v>32</v>
      </c>
      <c r="J1166" s="291">
        <v>24</v>
      </c>
      <c r="K1166" s="290" t="s">
        <v>438</v>
      </c>
      <c r="L1166" s="324">
        <v>101.4</v>
      </c>
      <c r="M1166" s="325" t="s">
        <v>1644</v>
      </c>
      <c r="N1166" s="325" t="s">
        <v>1645</v>
      </c>
      <c r="O1166" s="287"/>
      <c r="P1166" s="287"/>
    </row>
    <row r="1167" spans="1:16" ht="15">
      <c r="A1167" s="247" t="s">
        <v>176</v>
      </c>
      <c r="B1167" s="247" t="s">
        <v>4188</v>
      </c>
      <c r="C1167" s="287" t="s">
        <v>4191</v>
      </c>
      <c r="D1167" s="305">
        <v>34</v>
      </c>
      <c r="E1167" s="287" t="s">
        <v>44</v>
      </c>
      <c r="F1167" s="289">
        <v>43677</v>
      </c>
      <c r="G1167" s="290" t="s">
        <v>641</v>
      </c>
      <c r="H1167" s="290" t="s">
        <v>1652</v>
      </c>
      <c r="I1167" s="291">
        <v>39</v>
      </c>
      <c r="J1167" s="291">
        <v>62</v>
      </c>
      <c r="K1167" s="290" t="s">
        <v>438</v>
      </c>
      <c r="L1167" s="324">
        <v>272.27</v>
      </c>
      <c r="M1167" s="325" t="s">
        <v>1653</v>
      </c>
      <c r="N1167" s="325" t="s">
        <v>1654</v>
      </c>
      <c r="O1167" s="287"/>
      <c r="P1167" s="287"/>
    </row>
    <row r="1168" spans="1:16" ht="15">
      <c r="A1168" s="247" t="s">
        <v>176</v>
      </c>
      <c r="B1168" s="247" t="s">
        <v>4190</v>
      </c>
      <c r="C1168" s="287" t="s">
        <v>4193</v>
      </c>
      <c r="D1168" s="305">
        <v>35</v>
      </c>
      <c r="E1168" s="287" t="s">
        <v>44</v>
      </c>
      <c r="F1168" s="289">
        <v>43677</v>
      </c>
      <c r="G1168" s="290" t="s">
        <v>641</v>
      </c>
      <c r="H1168" s="290" t="s">
        <v>1937</v>
      </c>
      <c r="I1168" s="291">
        <v>33</v>
      </c>
      <c r="J1168" s="291">
        <v>3</v>
      </c>
      <c r="K1168" s="290" t="s">
        <v>438</v>
      </c>
      <c r="L1168" s="324">
        <v>210.72</v>
      </c>
      <c r="M1168" s="325" t="s">
        <v>1938</v>
      </c>
      <c r="N1168" s="325" t="s">
        <v>1939</v>
      </c>
      <c r="O1168" s="287"/>
      <c r="P1168" s="287"/>
    </row>
    <row r="1169" spans="1:16" ht="15">
      <c r="A1169" s="247" t="s">
        <v>176</v>
      </c>
      <c r="B1169" s="247" t="s">
        <v>4192</v>
      </c>
      <c r="C1169" s="287" t="s">
        <v>4195</v>
      </c>
      <c r="D1169" s="305">
        <v>36</v>
      </c>
      <c r="E1169" s="287" t="s">
        <v>44</v>
      </c>
      <c r="F1169" s="289">
        <v>43677</v>
      </c>
      <c r="G1169" s="290" t="s">
        <v>641</v>
      </c>
      <c r="H1169" s="290" t="s">
        <v>1942</v>
      </c>
      <c r="I1169" s="291">
        <v>36</v>
      </c>
      <c r="J1169" s="291">
        <v>165</v>
      </c>
      <c r="K1169" s="290" t="s">
        <v>438</v>
      </c>
      <c r="L1169" s="324">
        <v>136.27000000000001</v>
      </c>
      <c r="M1169" s="325" t="s">
        <v>1943</v>
      </c>
      <c r="N1169" s="325" t="s">
        <v>1944</v>
      </c>
      <c r="O1169" s="287"/>
      <c r="P1169" s="287"/>
    </row>
    <row r="1170" spans="1:16" ht="15">
      <c r="A1170" s="247" t="s">
        <v>176</v>
      </c>
      <c r="B1170" s="247" t="s">
        <v>4194</v>
      </c>
      <c r="C1170" s="287" t="s">
        <v>4197</v>
      </c>
      <c r="D1170" s="305">
        <v>37</v>
      </c>
      <c r="E1170" s="287" t="s">
        <v>44</v>
      </c>
      <c r="F1170" s="289">
        <v>43677</v>
      </c>
      <c r="G1170" s="290" t="s">
        <v>641</v>
      </c>
      <c r="H1170" s="290" t="s">
        <v>1421</v>
      </c>
      <c r="I1170" s="291">
        <v>35</v>
      </c>
      <c r="J1170" s="291">
        <v>18</v>
      </c>
      <c r="K1170" s="290" t="s">
        <v>438</v>
      </c>
      <c r="L1170" s="324">
        <v>44.89</v>
      </c>
      <c r="M1170" s="325" t="s">
        <v>1422</v>
      </c>
      <c r="N1170" s="325" t="s">
        <v>1423</v>
      </c>
      <c r="O1170" s="287"/>
      <c r="P1170" s="287"/>
    </row>
    <row r="1171" spans="1:16" ht="15">
      <c r="A1171" s="247" t="s">
        <v>176</v>
      </c>
      <c r="B1171" s="247" t="s">
        <v>4196</v>
      </c>
      <c r="C1171" s="287" t="s">
        <v>4199</v>
      </c>
      <c r="D1171" s="305">
        <v>38</v>
      </c>
      <c r="E1171" s="287" t="s">
        <v>44</v>
      </c>
      <c r="F1171" s="289">
        <v>43677</v>
      </c>
      <c r="G1171" s="290" t="s">
        <v>641</v>
      </c>
      <c r="H1171" s="290" t="s">
        <v>945</v>
      </c>
      <c r="I1171" s="291">
        <v>31</v>
      </c>
      <c r="J1171" s="291">
        <v>3</v>
      </c>
      <c r="K1171" s="290" t="s">
        <v>438</v>
      </c>
      <c r="L1171" s="324">
        <v>23.82</v>
      </c>
      <c r="M1171" s="325" t="s">
        <v>946</v>
      </c>
      <c r="N1171" s="325" t="s">
        <v>947</v>
      </c>
      <c r="O1171" s="287"/>
      <c r="P1171" s="287"/>
    </row>
    <row r="1172" spans="1:16" ht="15">
      <c r="A1172" s="247" t="s">
        <v>176</v>
      </c>
      <c r="B1172" s="247" t="s">
        <v>4198</v>
      </c>
      <c r="C1172" s="287" t="s">
        <v>4201</v>
      </c>
      <c r="D1172" s="305">
        <v>39</v>
      </c>
      <c r="E1172" s="287" t="s">
        <v>44</v>
      </c>
      <c r="F1172" s="289">
        <v>43677</v>
      </c>
      <c r="G1172" s="290" t="s">
        <v>641</v>
      </c>
      <c r="H1172" s="290" t="s">
        <v>956</v>
      </c>
      <c r="I1172" s="291">
        <v>45</v>
      </c>
      <c r="J1172" s="291">
        <v>95</v>
      </c>
      <c r="K1172" s="290" t="s">
        <v>438</v>
      </c>
      <c r="L1172" s="324">
        <v>322.99</v>
      </c>
      <c r="M1172" s="325" t="s">
        <v>957</v>
      </c>
      <c r="N1172" s="325" t="s">
        <v>958</v>
      </c>
      <c r="O1172" s="287"/>
      <c r="P1172" s="287"/>
    </row>
    <row r="1173" spans="1:16" ht="15">
      <c r="A1173" s="247" t="s">
        <v>176</v>
      </c>
      <c r="B1173" s="247" t="s">
        <v>4200</v>
      </c>
      <c r="C1173" s="287" t="s">
        <v>4203</v>
      </c>
      <c r="D1173" s="305">
        <v>40</v>
      </c>
      <c r="E1173" s="287" t="s">
        <v>44</v>
      </c>
      <c r="F1173" s="289">
        <v>43677</v>
      </c>
      <c r="G1173" s="290" t="s">
        <v>641</v>
      </c>
      <c r="H1173" s="290" t="s">
        <v>981</v>
      </c>
      <c r="I1173" s="291">
        <v>33</v>
      </c>
      <c r="J1173" s="291">
        <v>18</v>
      </c>
      <c r="K1173" s="290" t="s">
        <v>438</v>
      </c>
      <c r="L1173" s="324">
        <v>22.08</v>
      </c>
      <c r="M1173" s="325" t="s">
        <v>982</v>
      </c>
      <c r="N1173" s="325" t="s">
        <v>983</v>
      </c>
      <c r="O1173" s="287"/>
      <c r="P1173" s="287"/>
    </row>
    <row r="1174" spans="1:16" ht="15">
      <c r="A1174" s="247" t="s">
        <v>176</v>
      </c>
      <c r="B1174" s="247" t="s">
        <v>4202</v>
      </c>
      <c r="C1174" s="287" t="s">
        <v>4205</v>
      </c>
      <c r="D1174" s="305">
        <v>41</v>
      </c>
      <c r="E1174" s="287" t="s">
        <v>44</v>
      </c>
      <c r="F1174" s="289">
        <v>43677</v>
      </c>
      <c r="G1174" s="290" t="s">
        <v>641</v>
      </c>
      <c r="H1174" s="290" t="s">
        <v>677</v>
      </c>
      <c r="I1174" s="291">
        <v>39</v>
      </c>
      <c r="J1174" s="291">
        <v>33</v>
      </c>
      <c r="K1174" s="290" t="s">
        <v>438</v>
      </c>
      <c r="L1174" s="324">
        <v>168.72</v>
      </c>
      <c r="M1174" s="325" t="s">
        <v>678</v>
      </c>
      <c r="N1174" s="325" t="s">
        <v>679</v>
      </c>
      <c r="O1174" s="287"/>
      <c r="P1174" s="287"/>
    </row>
    <row r="1175" spans="1:16" ht="15">
      <c r="A1175" s="247" t="s">
        <v>176</v>
      </c>
      <c r="B1175" s="247" t="s">
        <v>4204</v>
      </c>
      <c r="C1175" s="287" t="s">
        <v>4207</v>
      </c>
      <c r="D1175" s="305">
        <v>42</v>
      </c>
      <c r="E1175" s="287" t="s">
        <v>44</v>
      </c>
      <c r="F1175" s="289">
        <v>43677</v>
      </c>
      <c r="G1175" s="290" t="s">
        <v>641</v>
      </c>
      <c r="H1175" s="290" t="s">
        <v>2948</v>
      </c>
      <c r="I1175" s="291">
        <v>34</v>
      </c>
      <c r="J1175" s="291">
        <v>165</v>
      </c>
      <c r="K1175" s="290" t="s">
        <v>438</v>
      </c>
      <c r="L1175" s="324">
        <v>56.3</v>
      </c>
      <c r="M1175" s="325" t="s">
        <v>2949</v>
      </c>
      <c r="N1175" s="325" t="s">
        <v>2950</v>
      </c>
      <c r="O1175" s="287"/>
      <c r="P1175" s="287"/>
    </row>
    <row r="1176" spans="1:16" ht="15">
      <c r="A1176" s="247" t="s">
        <v>176</v>
      </c>
      <c r="B1176" s="247" t="s">
        <v>4206</v>
      </c>
      <c r="C1176" s="287" t="s">
        <v>4209</v>
      </c>
      <c r="D1176" s="305">
        <v>43</v>
      </c>
      <c r="E1176" s="287" t="s">
        <v>44</v>
      </c>
      <c r="F1176" s="289">
        <v>43677</v>
      </c>
      <c r="G1176" s="290" t="s">
        <v>641</v>
      </c>
      <c r="H1176" s="290" t="s">
        <v>1445</v>
      </c>
      <c r="I1176" s="291">
        <v>42</v>
      </c>
      <c r="J1176" s="291">
        <v>46</v>
      </c>
      <c r="K1176" s="290" t="s">
        <v>438</v>
      </c>
      <c r="L1176" s="324">
        <v>110.4</v>
      </c>
      <c r="M1176" s="325" t="s">
        <v>1446</v>
      </c>
      <c r="N1176" s="325" t="s">
        <v>1447</v>
      </c>
      <c r="O1176" s="287"/>
      <c r="P1176" s="287"/>
    </row>
    <row r="1177" spans="1:16" ht="15">
      <c r="A1177" s="247" t="s">
        <v>176</v>
      </c>
      <c r="B1177" s="247" t="s">
        <v>4208</v>
      </c>
      <c r="C1177" s="287" t="s">
        <v>4211</v>
      </c>
      <c r="D1177" s="305">
        <v>44</v>
      </c>
      <c r="E1177" s="287" t="s">
        <v>44</v>
      </c>
      <c r="F1177" s="289">
        <v>43677</v>
      </c>
      <c r="G1177" s="290" t="s">
        <v>641</v>
      </c>
      <c r="H1177" s="290" t="s">
        <v>3397</v>
      </c>
      <c r="I1177" s="291">
        <v>39</v>
      </c>
      <c r="J1177" s="291">
        <v>78</v>
      </c>
      <c r="K1177" s="290" t="s">
        <v>438</v>
      </c>
      <c r="L1177" s="324">
        <v>138.04</v>
      </c>
      <c r="M1177" s="325" t="s">
        <v>3398</v>
      </c>
      <c r="N1177" s="325" t="s">
        <v>3399</v>
      </c>
      <c r="O1177" s="287"/>
      <c r="P1177" s="287"/>
    </row>
    <row r="1178" spans="1:16" ht="15">
      <c r="A1178" s="247" t="s">
        <v>176</v>
      </c>
      <c r="B1178" s="247" t="s">
        <v>4210</v>
      </c>
      <c r="C1178" s="287" t="s">
        <v>4213</v>
      </c>
      <c r="D1178" s="305">
        <v>45</v>
      </c>
      <c r="E1178" s="287" t="s">
        <v>44</v>
      </c>
      <c r="F1178" s="289">
        <v>43677</v>
      </c>
      <c r="G1178" s="290" t="s">
        <v>641</v>
      </c>
      <c r="H1178" s="290" t="s">
        <v>991</v>
      </c>
      <c r="I1178" s="291">
        <v>42</v>
      </c>
      <c r="J1178" s="291">
        <v>131</v>
      </c>
      <c r="K1178" s="290" t="s">
        <v>438</v>
      </c>
      <c r="L1178" s="324">
        <v>154.5</v>
      </c>
      <c r="M1178" s="325" t="s">
        <v>992</v>
      </c>
      <c r="N1178" s="325" t="s">
        <v>993</v>
      </c>
      <c r="O1178" s="287"/>
      <c r="P1178" s="287"/>
    </row>
    <row r="1179" spans="1:16" ht="15">
      <c r="A1179" s="247" t="s">
        <v>176</v>
      </c>
      <c r="B1179" s="247" t="s">
        <v>4212</v>
      </c>
      <c r="C1179" s="287" t="s">
        <v>4215</v>
      </c>
      <c r="D1179" s="305">
        <v>46</v>
      </c>
      <c r="E1179" s="287" t="s">
        <v>44</v>
      </c>
      <c r="F1179" s="289">
        <v>43677</v>
      </c>
      <c r="G1179" s="290" t="s">
        <v>641</v>
      </c>
      <c r="H1179" s="290" t="s">
        <v>2650</v>
      </c>
      <c r="I1179" s="291">
        <v>35</v>
      </c>
      <c r="J1179" s="291">
        <v>85</v>
      </c>
      <c r="K1179" s="290" t="s">
        <v>438</v>
      </c>
      <c r="L1179" s="324">
        <v>39.97</v>
      </c>
      <c r="M1179" s="325" t="s">
        <v>2651</v>
      </c>
      <c r="N1179" s="325" t="s">
        <v>2652</v>
      </c>
      <c r="O1179" s="287"/>
      <c r="P1179" s="287"/>
    </row>
    <row r="1180" spans="1:16" ht="15">
      <c r="A1180" s="247" t="s">
        <v>176</v>
      </c>
      <c r="B1180" s="247" t="s">
        <v>4214</v>
      </c>
      <c r="C1180" s="287" t="s">
        <v>4217</v>
      </c>
      <c r="D1180" s="305">
        <v>47</v>
      </c>
      <c r="E1180" s="287" t="s">
        <v>44</v>
      </c>
      <c r="F1180" s="289">
        <v>43677</v>
      </c>
      <c r="G1180" s="290" t="s">
        <v>641</v>
      </c>
      <c r="H1180" s="290" t="s">
        <v>2222</v>
      </c>
      <c r="I1180" s="291">
        <v>33</v>
      </c>
      <c r="J1180" s="291">
        <v>2</v>
      </c>
      <c r="K1180" s="290" t="s">
        <v>438</v>
      </c>
      <c r="L1180" s="324">
        <v>94.69</v>
      </c>
      <c r="M1180" s="325" t="s">
        <v>2223</v>
      </c>
      <c r="N1180" s="325" t="s">
        <v>2224</v>
      </c>
      <c r="O1180" s="287"/>
      <c r="P1180" s="287"/>
    </row>
    <row r="1181" spans="1:16" ht="15">
      <c r="A1181" s="247" t="s">
        <v>7633</v>
      </c>
      <c r="B1181" s="247" t="s">
        <v>7634</v>
      </c>
      <c r="C1181" s="287" t="s">
        <v>4219</v>
      </c>
      <c r="D1181" s="305">
        <v>48</v>
      </c>
      <c r="E1181" s="287" t="s">
        <v>44</v>
      </c>
      <c r="F1181" s="289">
        <v>43677</v>
      </c>
      <c r="G1181" s="290" t="s">
        <v>641</v>
      </c>
      <c r="H1181" s="290" t="s">
        <v>3919</v>
      </c>
      <c r="I1181" s="291">
        <v>30</v>
      </c>
      <c r="J1181" s="291">
        <v>9</v>
      </c>
      <c r="K1181" s="290" t="s">
        <v>438</v>
      </c>
      <c r="L1181" s="324">
        <v>209.78</v>
      </c>
      <c r="M1181" s="325" t="s">
        <v>3920</v>
      </c>
      <c r="N1181" s="325" t="s">
        <v>3921</v>
      </c>
      <c r="O1181" s="287"/>
      <c r="P1181" s="287"/>
    </row>
    <row r="1182" spans="1:16" ht="15">
      <c r="A1182" s="247" t="s">
        <v>7635</v>
      </c>
      <c r="B1182" s="247" t="s">
        <v>7636</v>
      </c>
      <c r="C1182" s="287" t="s">
        <v>4221</v>
      </c>
      <c r="D1182" s="305">
        <v>49</v>
      </c>
      <c r="E1182" s="287" t="s">
        <v>44</v>
      </c>
      <c r="F1182" s="289">
        <v>43677</v>
      </c>
      <c r="G1182" s="290" t="s">
        <v>641</v>
      </c>
      <c r="H1182" s="290" t="s">
        <v>2660</v>
      </c>
      <c r="I1182" s="291">
        <v>30</v>
      </c>
      <c r="J1182" s="291">
        <v>22</v>
      </c>
      <c r="K1182" s="290" t="s">
        <v>438</v>
      </c>
      <c r="L1182" s="324">
        <v>30.93</v>
      </c>
      <c r="M1182" s="325" t="s">
        <v>2661</v>
      </c>
      <c r="N1182" s="325" t="s">
        <v>2662</v>
      </c>
      <c r="O1182" s="287"/>
      <c r="P1182" s="287"/>
    </row>
    <row r="1183" spans="1:16" ht="15">
      <c r="A1183" s="247" t="s">
        <v>176</v>
      </c>
      <c r="B1183" s="247" t="s">
        <v>4216</v>
      </c>
      <c r="C1183" s="287" t="s">
        <v>4223</v>
      </c>
      <c r="D1183" s="305">
        <v>50</v>
      </c>
      <c r="E1183" s="287" t="s">
        <v>44</v>
      </c>
      <c r="F1183" s="289">
        <v>43677</v>
      </c>
      <c r="G1183" s="290" t="s">
        <v>641</v>
      </c>
      <c r="H1183" s="290" t="s">
        <v>1710</v>
      </c>
      <c r="I1183" s="291">
        <v>35</v>
      </c>
      <c r="J1183" s="291">
        <v>165</v>
      </c>
      <c r="K1183" s="290" t="s">
        <v>438</v>
      </c>
      <c r="L1183" s="324">
        <v>125.01</v>
      </c>
      <c r="M1183" s="325" t="s">
        <v>1711</v>
      </c>
      <c r="N1183" s="325" t="s">
        <v>1712</v>
      </c>
      <c r="O1183" s="287"/>
      <c r="P1183" s="287"/>
    </row>
    <row r="1184" spans="1:16" ht="15">
      <c r="A1184" s="247" t="s">
        <v>176</v>
      </c>
      <c r="B1184" s="247" t="s">
        <v>4218</v>
      </c>
      <c r="C1184" s="287" t="s">
        <v>4225</v>
      </c>
      <c r="D1184" s="305">
        <v>51</v>
      </c>
      <c r="E1184" s="287" t="s">
        <v>44</v>
      </c>
      <c r="F1184" s="289">
        <v>43677</v>
      </c>
      <c r="G1184" s="290" t="s">
        <v>641</v>
      </c>
      <c r="H1184" s="290" t="s">
        <v>1494</v>
      </c>
      <c r="I1184" s="291">
        <v>45</v>
      </c>
      <c r="J1184" s="291">
        <v>14</v>
      </c>
      <c r="K1184" s="290" t="s">
        <v>438</v>
      </c>
      <c r="L1184" s="324">
        <v>42.31</v>
      </c>
      <c r="M1184" s="325" t="s">
        <v>1495</v>
      </c>
      <c r="N1184" s="325" t="s">
        <v>1496</v>
      </c>
      <c r="O1184" s="287"/>
      <c r="P1184" s="287"/>
    </row>
    <row r="1185" spans="1:16" ht="15">
      <c r="A1185" s="247" t="s">
        <v>176</v>
      </c>
      <c r="B1185" s="247" t="s">
        <v>4220</v>
      </c>
      <c r="C1185" s="287" t="s">
        <v>4227</v>
      </c>
      <c r="D1185" s="305">
        <v>52</v>
      </c>
      <c r="E1185" s="287" t="s">
        <v>44</v>
      </c>
      <c r="F1185" s="289">
        <v>43677</v>
      </c>
      <c r="G1185" s="290" t="s">
        <v>641</v>
      </c>
      <c r="H1185" s="290" t="s">
        <v>1001</v>
      </c>
      <c r="I1185" s="291">
        <v>30</v>
      </c>
      <c r="J1185" s="291">
        <v>46</v>
      </c>
      <c r="K1185" s="290" t="s">
        <v>438</v>
      </c>
      <c r="L1185" s="324">
        <v>23.07</v>
      </c>
      <c r="M1185" s="325" t="s">
        <v>1002</v>
      </c>
      <c r="N1185" s="325" t="s">
        <v>1003</v>
      </c>
      <c r="O1185" s="287"/>
      <c r="P1185" s="287"/>
    </row>
    <row r="1186" spans="1:16" ht="15">
      <c r="A1186" s="247" t="s">
        <v>176</v>
      </c>
      <c r="B1186" s="247" t="s">
        <v>4222</v>
      </c>
      <c r="C1186" s="287" t="s">
        <v>4229</v>
      </c>
      <c r="D1186" s="305">
        <v>53</v>
      </c>
      <c r="E1186" s="287" t="s">
        <v>44</v>
      </c>
      <c r="F1186" s="289">
        <v>43677</v>
      </c>
      <c r="G1186" s="290" t="s">
        <v>641</v>
      </c>
      <c r="H1186" s="290" t="s">
        <v>1726</v>
      </c>
      <c r="I1186" s="291">
        <v>39</v>
      </c>
      <c r="J1186" s="291">
        <v>62</v>
      </c>
      <c r="K1186" s="290" t="s">
        <v>438</v>
      </c>
      <c r="L1186" s="324">
        <v>178</v>
      </c>
      <c r="M1186" s="325" t="s">
        <v>1727</v>
      </c>
      <c r="N1186" s="325" t="s">
        <v>1728</v>
      </c>
      <c r="O1186" s="287"/>
      <c r="P1186" s="287"/>
    </row>
    <row r="1187" spans="1:16" ht="15">
      <c r="A1187" s="247" t="s">
        <v>176</v>
      </c>
      <c r="B1187" s="247" t="s">
        <v>4224</v>
      </c>
      <c r="C1187" s="287" t="s">
        <v>4231</v>
      </c>
      <c r="D1187" s="305">
        <v>54</v>
      </c>
      <c r="E1187" s="287" t="s">
        <v>44</v>
      </c>
      <c r="F1187" s="289">
        <v>43677</v>
      </c>
      <c r="G1187" s="290" t="s">
        <v>641</v>
      </c>
      <c r="H1187" s="290" t="s">
        <v>3576</v>
      </c>
      <c r="I1187" s="291">
        <v>33</v>
      </c>
      <c r="J1187" s="291">
        <v>31</v>
      </c>
      <c r="K1187" s="290" t="s">
        <v>438</v>
      </c>
      <c r="L1187" s="324">
        <v>110.38</v>
      </c>
      <c r="M1187" s="325" t="s">
        <v>3577</v>
      </c>
      <c r="N1187" s="325" t="s">
        <v>3578</v>
      </c>
      <c r="O1187" s="287"/>
      <c r="P1187" s="287"/>
    </row>
    <row r="1188" spans="1:16" ht="15">
      <c r="A1188" s="247" t="s">
        <v>176</v>
      </c>
      <c r="B1188" s="247" t="s">
        <v>4226</v>
      </c>
      <c r="C1188" s="287" t="s">
        <v>7637</v>
      </c>
      <c r="D1188" s="305">
        <v>55</v>
      </c>
      <c r="E1188" s="287" t="s">
        <v>44</v>
      </c>
      <c r="F1188" s="289">
        <v>43677</v>
      </c>
      <c r="G1188" s="290" t="s">
        <v>641</v>
      </c>
      <c r="H1188" s="290" t="s">
        <v>3720</v>
      </c>
      <c r="I1188" s="291">
        <v>33</v>
      </c>
      <c r="J1188" s="291">
        <v>24</v>
      </c>
      <c r="K1188" s="290" t="s">
        <v>438</v>
      </c>
      <c r="L1188" s="324">
        <v>48.41</v>
      </c>
      <c r="M1188" s="325" t="s">
        <v>3721</v>
      </c>
      <c r="N1188" s="325" t="s">
        <v>3722</v>
      </c>
      <c r="O1188" s="287"/>
      <c r="P1188" s="287"/>
    </row>
    <row r="1189" spans="1:16" ht="15">
      <c r="A1189" s="247" t="s">
        <v>176</v>
      </c>
      <c r="B1189" s="247" t="s">
        <v>4228</v>
      </c>
      <c r="C1189" s="287" t="s">
        <v>7638</v>
      </c>
      <c r="D1189" s="305">
        <v>56</v>
      </c>
      <c r="E1189" s="287" t="s">
        <v>44</v>
      </c>
      <c r="F1189" s="289">
        <v>43677</v>
      </c>
      <c r="G1189" s="290" t="s">
        <v>641</v>
      </c>
      <c r="H1189" s="290" t="s">
        <v>1011</v>
      </c>
      <c r="I1189" s="291">
        <v>32</v>
      </c>
      <c r="J1189" s="291">
        <v>3</v>
      </c>
      <c r="K1189" s="290" t="s">
        <v>438</v>
      </c>
      <c r="L1189" s="324">
        <v>53.89</v>
      </c>
      <c r="M1189" s="325" t="s">
        <v>1012</v>
      </c>
      <c r="N1189" s="325" t="s">
        <v>1013</v>
      </c>
      <c r="O1189" s="287"/>
      <c r="P1189" s="287"/>
    </row>
    <row r="1190" spans="1:16" ht="15">
      <c r="A1190" s="247" t="s">
        <v>7639</v>
      </c>
      <c r="B1190" s="247" t="s">
        <v>7640</v>
      </c>
      <c r="C1190" s="287" t="s">
        <v>7641</v>
      </c>
      <c r="D1190" s="305">
        <v>57</v>
      </c>
      <c r="E1190" s="287" t="s">
        <v>44</v>
      </c>
      <c r="F1190" s="289">
        <v>43677</v>
      </c>
      <c r="G1190" s="290" t="s">
        <v>641</v>
      </c>
      <c r="H1190" s="290" t="s">
        <v>768</v>
      </c>
      <c r="I1190" s="291">
        <v>30</v>
      </c>
      <c r="J1190" s="291">
        <v>9</v>
      </c>
      <c r="K1190" s="290" t="s">
        <v>438</v>
      </c>
      <c r="L1190" s="324">
        <v>135.13</v>
      </c>
      <c r="M1190" s="325" t="s">
        <v>769</v>
      </c>
      <c r="N1190" s="325" t="s">
        <v>770</v>
      </c>
      <c r="O1190" s="287"/>
      <c r="P1190" s="287"/>
    </row>
    <row r="1191" spans="1:16" ht="15">
      <c r="A1191" s="247" t="s">
        <v>176</v>
      </c>
      <c r="B1191" s="247" t="s">
        <v>4230</v>
      </c>
      <c r="C1191" s="287" t="s">
        <v>7642</v>
      </c>
      <c r="D1191" s="305">
        <v>58</v>
      </c>
      <c r="E1191" s="287" t="s">
        <v>44</v>
      </c>
      <c r="F1191" s="289">
        <v>43677</v>
      </c>
      <c r="G1191" s="290" t="s">
        <v>641</v>
      </c>
      <c r="H1191" s="290" t="s">
        <v>1035</v>
      </c>
      <c r="I1191" s="291">
        <v>34</v>
      </c>
      <c r="J1191" s="291">
        <v>10</v>
      </c>
      <c r="K1191" s="290" t="s">
        <v>438</v>
      </c>
      <c r="L1191" s="324">
        <v>27.54</v>
      </c>
      <c r="M1191" s="325" t="s">
        <v>1036</v>
      </c>
      <c r="N1191" s="325" t="s">
        <v>1037</v>
      </c>
      <c r="O1191" s="287"/>
      <c r="P1191" s="287"/>
    </row>
    <row r="1192" spans="1:16" ht="15">
      <c r="A1192" s="247" t="s">
        <v>176</v>
      </c>
      <c r="B1192" s="247" t="s">
        <v>4232</v>
      </c>
      <c r="C1192" s="287" t="s">
        <v>4233</v>
      </c>
      <c r="D1192" s="305">
        <v>1</v>
      </c>
      <c r="E1192" s="287" t="s">
        <v>21</v>
      </c>
      <c r="F1192" s="289">
        <v>43677</v>
      </c>
      <c r="G1192" s="290" t="s">
        <v>540</v>
      </c>
      <c r="H1192" s="290" t="s">
        <v>2704</v>
      </c>
      <c r="I1192" s="291">
        <v>248496.9</v>
      </c>
      <c r="J1192" s="291">
        <v>165</v>
      </c>
      <c r="K1192" s="290" t="s">
        <v>438</v>
      </c>
      <c r="L1192" s="324">
        <v>34.049999999999997</v>
      </c>
      <c r="M1192" s="325" t="s">
        <v>2705</v>
      </c>
      <c r="N1192" s="325" t="s">
        <v>2706</v>
      </c>
      <c r="O1192" s="287"/>
      <c r="P1192" s="287"/>
    </row>
    <row r="1193" spans="1:16" ht="15">
      <c r="A1193" s="247" t="s">
        <v>176</v>
      </c>
      <c r="B1193" s="247" t="s">
        <v>4234</v>
      </c>
      <c r="C1193" s="287" t="s">
        <v>4235</v>
      </c>
      <c r="D1193" s="305">
        <v>2</v>
      </c>
      <c r="E1193" s="287" t="s">
        <v>21</v>
      </c>
      <c r="F1193" s="289">
        <v>43677</v>
      </c>
      <c r="G1193" s="290" t="s">
        <v>540</v>
      </c>
      <c r="H1193" s="290" t="s">
        <v>3732</v>
      </c>
      <c r="I1193" s="291">
        <v>153660.16510000001</v>
      </c>
      <c r="J1193" s="291">
        <v>22</v>
      </c>
      <c r="K1193" s="290" t="s">
        <v>438</v>
      </c>
      <c r="L1193" s="324">
        <v>87.1</v>
      </c>
      <c r="M1193" s="325" t="s">
        <v>3733</v>
      </c>
      <c r="N1193" s="325" t="s">
        <v>3734</v>
      </c>
      <c r="O1193" s="287"/>
      <c r="P1193" s="287"/>
    </row>
    <row r="1194" spans="1:16" ht="15">
      <c r="A1194" s="247" t="s">
        <v>176</v>
      </c>
      <c r="B1194" s="247" t="s">
        <v>4236</v>
      </c>
      <c r="C1194" s="287" t="s">
        <v>4237</v>
      </c>
      <c r="D1194" s="305">
        <v>3</v>
      </c>
      <c r="E1194" s="287" t="s">
        <v>21</v>
      </c>
      <c r="F1194" s="289">
        <v>43677</v>
      </c>
      <c r="G1194" s="290" t="s">
        <v>540</v>
      </c>
      <c r="H1194" s="290" t="s">
        <v>444</v>
      </c>
      <c r="I1194" s="291">
        <v>145829.03586</v>
      </c>
      <c r="J1194" s="291">
        <v>18</v>
      </c>
      <c r="K1194" s="290" t="s">
        <v>438</v>
      </c>
      <c r="L1194" s="324">
        <v>298.86</v>
      </c>
      <c r="M1194" s="325" t="s">
        <v>445</v>
      </c>
      <c r="N1194" s="325" t="s">
        <v>446</v>
      </c>
      <c r="O1194" s="287"/>
      <c r="P1194" s="287"/>
    </row>
    <row r="1195" spans="1:16" ht="15">
      <c r="A1195" s="247" t="s">
        <v>176</v>
      </c>
      <c r="B1195" s="247" t="s">
        <v>4238</v>
      </c>
      <c r="C1195" s="287" t="s">
        <v>4239</v>
      </c>
      <c r="D1195" s="305">
        <v>4</v>
      </c>
      <c r="E1195" s="287" t="s">
        <v>21</v>
      </c>
      <c r="F1195" s="289">
        <v>43677</v>
      </c>
      <c r="G1195" s="290" t="s">
        <v>540</v>
      </c>
      <c r="H1195" s="290" t="s">
        <v>1251</v>
      </c>
      <c r="I1195" s="291">
        <v>372878.74229999998</v>
      </c>
      <c r="J1195" s="291">
        <v>46</v>
      </c>
      <c r="K1195" s="290" t="s">
        <v>438</v>
      </c>
      <c r="L1195" s="324">
        <v>1216.68</v>
      </c>
      <c r="M1195" s="325" t="s">
        <v>1252</v>
      </c>
      <c r="N1195" s="325" t="s">
        <v>1253</v>
      </c>
      <c r="O1195" s="287"/>
      <c r="P1195" s="287"/>
    </row>
    <row r="1196" spans="1:16" ht="15">
      <c r="A1196" s="247" t="s">
        <v>176</v>
      </c>
      <c r="B1196" s="247" t="s">
        <v>4240</v>
      </c>
      <c r="C1196" s="287" t="s">
        <v>4241</v>
      </c>
      <c r="D1196" s="305">
        <v>5</v>
      </c>
      <c r="E1196" s="287" t="s">
        <v>21</v>
      </c>
      <c r="F1196" s="289">
        <v>43677</v>
      </c>
      <c r="G1196" s="290" t="s">
        <v>540</v>
      </c>
      <c r="H1196" s="290" t="s">
        <v>1256</v>
      </c>
      <c r="I1196" s="291">
        <v>845491.71</v>
      </c>
      <c r="J1196" s="291">
        <v>46</v>
      </c>
      <c r="K1196" s="290" t="s">
        <v>438</v>
      </c>
      <c r="L1196" s="324">
        <v>1218.2</v>
      </c>
      <c r="M1196" s="325" t="s">
        <v>1257</v>
      </c>
      <c r="N1196" s="325" t="s">
        <v>1258</v>
      </c>
      <c r="O1196" s="287"/>
      <c r="P1196" s="287"/>
    </row>
    <row r="1197" spans="1:16" ht="15">
      <c r="A1197" s="247" t="s">
        <v>176</v>
      </c>
      <c r="B1197" s="247" t="s">
        <v>4242</v>
      </c>
      <c r="C1197" s="287" t="s">
        <v>4243</v>
      </c>
      <c r="D1197" s="305">
        <v>6</v>
      </c>
      <c r="E1197" s="287" t="s">
        <v>21</v>
      </c>
      <c r="F1197" s="289">
        <v>43677</v>
      </c>
      <c r="G1197" s="290" t="s">
        <v>540</v>
      </c>
      <c r="H1197" s="290" t="s">
        <v>481</v>
      </c>
      <c r="I1197" s="291">
        <v>772023.44600999996</v>
      </c>
      <c r="J1197" s="291">
        <v>108</v>
      </c>
      <c r="K1197" s="290" t="s">
        <v>438</v>
      </c>
      <c r="L1197" s="324">
        <v>1866.78</v>
      </c>
      <c r="M1197" s="325" t="s">
        <v>482</v>
      </c>
      <c r="N1197" s="325" t="s">
        <v>483</v>
      </c>
      <c r="O1197" s="287"/>
      <c r="P1197" s="287"/>
    </row>
    <row r="1198" spans="1:16" ht="15">
      <c r="A1198" s="247" t="s">
        <v>176</v>
      </c>
      <c r="B1198" s="247" t="s">
        <v>4244</v>
      </c>
      <c r="C1198" s="287" t="s">
        <v>4245</v>
      </c>
      <c r="D1198" s="305">
        <v>7</v>
      </c>
      <c r="E1198" s="287" t="s">
        <v>21</v>
      </c>
      <c r="F1198" s="289">
        <v>43677</v>
      </c>
      <c r="G1198" s="290" t="s">
        <v>540</v>
      </c>
      <c r="H1198" s="290" t="s">
        <v>4246</v>
      </c>
      <c r="I1198" s="291">
        <v>113801.85888</v>
      </c>
      <c r="J1198" s="291">
        <v>87</v>
      </c>
      <c r="K1198" s="290" t="s">
        <v>438</v>
      </c>
      <c r="L1198" s="324">
        <v>186.58</v>
      </c>
      <c r="M1198" s="325" t="s">
        <v>4247</v>
      </c>
      <c r="N1198" s="325" t="s">
        <v>4248</v>
      </c>
      <c r="O1198" s="287"/>
      <c r="P1198" s="287"/>
    </row>
    <row r="1199" spans="1:16" ht="15">
      <c r="A1199" s="247" t="s">
        <v>176</v>
      </c>
      <c r="B1199" s="247" t="s">
        <v>4249</v>
      </c>
      <c r="C1199" s="287" t="s">
        <v>4250</v>
      </c>
      <c r="D1199" s="305">
        <v>8</v>
      </c>
      <c r="E1199" s="287" t="s">
        <v>21</v>
      </c>
      <c r="F1199" s="289">
        <v>43677</v>
      </c>
      <c r="G1199" s="290" t="s">
        <v>540</v>
      </c>
      <c r="H1199" s="290" t="s">
        <v>4121</v>
      </c>
      <c r="I1199" s="291">
        <v>931202.36710000003</v>
      </c>
      <c r="J1199" s="291">
        <v>157</v>
      </c>
      <c r="K1199" s="290" t="s">
        <v>438</v>
      </c>
      <c r="L1199" s="324">
        <v>213.04</v>
      </c>
      <c r="M1199" s="325" t="s">
        <v>4122</v>
      </c>
      <c r="N1199" s="325" t="s">
        <v>4123</v>
      </c>
      <c r="O1199" s="287"/>
      <c r="P1199" s="287"/>
    </row>
    <row r="1200" spans="1:16" ht="15">
      <c r="A1200" s="247" t="s">
        <v>176</v>
      </c>
      <c r="B1200" s="247" t="s">
        <v>4251</v>
      </c>
      <c r="C1200" s="287" t="s">
        <v>4252</v>
      </c>
      <c r="D1200" s="305">
        <v>9</v>
      </c>
      <c r="E1200" s="287" t="s">
        <v>21</v>
      </c>
      <c r="F1200" s="289">
        <v>43677</v>
      </c>
      <c r="G1200" s="290" t="s">
        <v>540</v>
      </c>
      <c r="H1200" s="290" t="s">
        <v>3985</v>
      </c>
      <c r="I1200" s="291">
        <v>271291.85128</v>
      </c>
      <c r="J1200" s="291">
        <v>125</v>
      </c>
      <c r="K1200" s="290" t="s">
        <v>438</v>
      </c>
      <c r="L1200" s="324">
        <v>30.68</v>
      </c>
      <c r="M1200" s="325" t="s">
        <v>3986</v>
      </c>
      <c r="N1200" s="325" t="s">
        <v>3987</v>
      </c>
      <c r="O1200" s="287"/>
      <c r="P1200" s="287"/>
    </row>
    <row r="1201" spans="1:16" ht="15">
      <c r="A1201" s="247" t="s">
        <v>176</v>
      </c>
      <c r="B1201" s="247" t="s">
        <v>4253</v>
      </c>
      <c r="C1201" s="287" t="s">
        <v>4254</v>
      </c>
      <c r="D1201" s="305">
        <v>10</v>
      </c>
      <c r="E1201" s="287" t="s">
        <v>21</v>
      </c>
      <c r="F1201" s="289">
        <v>43677</v>
      </c>
      <c r="G1201" s="290" t="s">
        <v>540</v>
      </c>
      <c r="H1201" s="290" t="s">
        <v>1277</v>
      </c>
      <c r="I1201" s="291">
        <v>398082.83948000002</v>
      </c>
      <c r="J1201" s="291">
        <v>114</v>
      </c>
      <c r="K1201" s="290" t="s">
        <v>438</v>
      </c>
      <c r="L1201" s="324">
        <v>205.43</v>
      </c>
      <c r="M1201" s="325" t="s">
        <v>1278</v>
      </c>
      <c r="N1201" s="325" t="s">
        <v>1279</v>
      </c>
      <c r="O1201" s="287"/>
      <c r="P1201" s="287"/>
    </row>
    <row r="1202" spans="1:16" ht="15">
      <c r="A1202" s="247" t="s">
        <v>176</v>
      </c>
      <c r="B1202" s="247" t="s">
        <v>4255</v>
      </c>
      <c r="C1202" s="287" t="s">
        <v>4256</v>
      </c>
      <c r="D1202" s="305">
        <v>11</v>
      </c>
      <c r="E1202" s="287" t="s">
        <v>21</v>
      </c>
      <c r="F1202" s="289">
        <v>43677</v>
      </c>
      <c r="G1202" s="290" t="s">
        <v>540</v>
      </c>
      <c r="H1202" s="290" t="s">
        <v>537</v>
      </c>
      <c r="I1202" s="291">
        <v>178521.03615999999</v>
      </c>
      <c r="J1202" s="291">
        <v>34</v>
      </c>
      <c r="K1202" s="290" t="s">
        <v>438</v>
      </c>
      <c r="L1202" s="324">
        <v>341.18</v>
      </c>
      <c r="M1202" s="325" t="s">
        <v>538</v>
      </c>
      <c r="N1202" s="325" t="s">
        <v>539</v>
      </c>
      <c r="O1202" s="287"/>
      <c r="P1202" s="287"/>
    </row>
    <row r="1203" spans="1:16" ht="15">
      <c r="A1203" s="247" t="s">
        <v>176</v>
      </c>
      <c r="B1203" s="247" t="s">
        <v>4257</v>
      </c>
      <c r="C1203" s="287" t="s">
        <v>4258</v>
      </c>
      <c r="D1203" s="305">
        <v>12</v>
      </c>
      <c r="E1203" s="287" t="s">
        <v>21</v>
      </c>
      <c r="F1203" s="289">
        <v>43677</v>
      </c>
      <c r="G1203" s="290" t="s">
        <v>540</v>
      </c>
      <c r="H1203" s="290" t="s">
        <v>2015</v>
      </c>
      <c r="I1203" s="291">
        <v>114791.38154</v>
      </c>
      <c r="J1203" s="291">
        <v>2</v>
      </c>
      <c r="K1203" s="290" t="s">
        <v>438</v>
      </c>
      <c r="L1203" s="324">
        <v>289.99</v>
      </c>
      <c r="M1203" s="325" t="s">
        <v>2016</v>
      </c>
      <c r="N1203" s="325" t="s">
        <v>2017</v>
      </c>
      <c r="O1203" s="287"/>
      <c r="P1203" s="287"/>
    </row>
    <row r="1204" spans="1:16" ht="15">
      <c r="A1204" s="247" t="s">
        <v>176</v>
      </c>
      <c r="B1204" s="247" t="s">
        <v>4259</v>
      </c>
      <c r="C1204" s="287" t="s">
        <v>4260</v>
      </c>
      <c r="D1204" s="305">
        <v>13</v>
      </c>
      <c r="E1204" s="287" t="s">
        <v>21</v>
      </c>
      <c r="F1204" s="289">
        <v>43677</v>
      </c>
      <c r="G1204" s="290" t="s">
        <v>540</v>
      </c>
      <c r="H1204" s="290" t="s">
        <v>3020</v>
      </c>
      <c r="I1204" s="291">
        <v>234513.71632000001</v>
      </c>
      <c r="J1204" s="291">
        <v>214</v>
      </c>
      <c r="K1204" s="290" t="s">
        <v>438</v>
      </c>
      <c r="L1204" s="324">
        <v>123.11</v>
      </c>
      <c r="M1204" s="325" t="s">
        <v>3021</v>
      </c>
      <c r="N1204" s="325" t="s">
        <v>3022</v>
      </c>
      <c r="O1204" s="287"/>
      <c r="P1204" s="287"/>
    </row>
    <row r="1205" spans="1:16" ht="15">
      <c r="A1205" s="247" t="s">
        <v>176</v>
      </c>
      <c r="B1205" s="247" t="s">
        <v>4261</v>
      </c>
      <c r="C1205" s="287" t="s">
        <v>4262</v>
      </c>
      <c r="D1205" s="305">
        <v>14</v>
      </c>
      <c r="E1205" s="287" t="s">
        <v>21</v>
      </c>
      <c r="F1205" s="289">
        <v>43677</v>
      </c>
      <c r="G1205" s="290" t="s">
        <v>540</v>
      </c>
      <c r="H1205" s="290" t="s">
        <v>4263</v>
      </c>
      <c r="I1205" s="291">
        <v>237152.60819999999</v>
      </c>
      <c r="J1205" s="291">
        <v>222</v>
      </c>
      <c r="K1205" s="290" t="s">
        <v>438</v>
      </c>
      <c r="L1205" s="324">
        <v>55.4</v>
      </c>
      <c r="M1205" s="325" t="s">
        <v>4264</v>
      </c>
      <c r="N1205" s="325" t="s">
        <v>4265</v>
      </c>
      <c r="O1205" s="287"/>
      <c r="P1205" s="287"/>
    </row>
    <row r="1206" spans="1:16" ht="15">
      <c r="A1206" s="247" t="s">
        <v>176</v>
      </c>
      <c r="B1206" s="247" t="s">
        <v>4266</v>
      </c>
      <c r="C1206" s="287" t="s">
        <v>4267</v>
      </c>
      <c r="D1206" s="305">
        <v>15</v>
      </c>
      <c r="E1206" s="287" t="s">
        <v>21</v>
      </c>
      <c r="F1206" s="289">
        <v>43677</v>
      </c>
      <c r="G1206" s="290" t="s">
        <v>540</v>
      </c>
      <c r="H1206" s="290" t="s">
        <v>4001</v>
      </c>
      <c r="I1206" s="291">
        <v>164555.22287999999</v>
      </c>
      <c r="J1206" s="291">
        <v>99</v>
      </c>
      <c r="K1206" s="290" t="s">
        <v>438</v>
      </c>
      <c r="L1206" s="324">
        <v>71.16</v>
      </c>
      <c r="M1206" s="325" t="s">
        <v>456</v>
      </c>
      <c r="N1206" s="325" t="s">
        <v>4002</v>
      </c>
      <c r="O1206" s="287"/>
      <c r="P1206" s="287"/>
    </row>
    <row r="1207" spans="1:16" ht="15">
      <c r="A1207" s="247" t="s">
        <v>176</v>
      </c>
      <c r="B1207" s="247" t="s">
        <v>4268</v>
      </c>
      <c r="C1207" s="287" t="s">
        <v>4269</v>
      </c>
      <c r="D1207" s="305">
        <v>16</v>
      </c>
      <c r="E1207" s="287" t="s">
        <v>21</v>
      </c>
      <c r="F1207" s="289">
        <v>43677</v>
      </c>
      <c r="G1207" s="290" t="s">
        <v>540</v>
      </c>
      <c r="H1207" s="290" t="s">
        <v>1605</v>
      </c>
      <c r="I1207" s="291">
        <v>202073.06920999999</v>
      </c>
      <c r="J1207" s="291">
        <v>222</v>
      </c>
      <c r="K1207" s="290" t="s">
        <v>438</v>
      </c>
      <c r="L1207" s="324">
        <v>52.63</v>
      </c>
      <c r="M1207" s="325" t="s">
        <v>1606</v>
      </c>
      <c r="N1207" s="325" t="s">
        <v>1607</v>
      </c>
      <c r="O1207" s="287"/>
      <c r="P1207" s="287"/>
    </row>
    <row r="1208" spans="1:16" ht="15">
      <c r="A1208" s="247" t="s">
        <v>176</v>
      </c>
      <c r="B1208" s="247" t="s">
        <v>4270</v>
      </c>
      <c r="C1208" s="287" t="s">
        <v>4271</v>
      </c>
      <c r="D1208" s="305">
        <v>17</v>
      </c>
      <c r="E1208" s="287" t="s">
        <v>21</v>
      </c>
      <c r="F1208" s="289">
        <v>43677</v>
      </c>
      <c r="G1208" s="290" t="s">
        <v>540</v>
      </c>
      <c r="H1208" s="290" t="s">
        <v>4149</v>
      </c>
      <c r="I1208" s="291">
        <v>195531.90998999999</v>
      </c>
      <c r="J1208" s="291">
        <v>94</v>
      </c>
      <c r="K1208" s="290" t="s">
        <v>438</v>
      </c>
      <c r="L1208" s="324">
        <v>43.17</v>
      </c>
      <c r="M1208" s="325" t="s">
        <v>361</v>
      </c>
      <c r="N1208" s="325" t="s">
        <v>4150</v>
      </c>
      <c r="O1208" s="287"/>
      <c r="P1208" s="287"/>
    </row>
    <row r="1209" spans="1:16" ht="15">
      <c r="A1209" s="247" t="s">
        <v>176</v>
      </c>
      <c r="B1209" s="247" t="s">
        <v>4272</v>
      </c>
      <c r="C1209" s="287" t="s">
        <v>4273</v>
      </c>
      <c r="D1209" s="305">
        <v>18</v>
      </c>
      <c r="E1209" s="287" t="s">
        <v>21</v>
      </c>
      <c r="F1209" s="289">
        <v>43677</v>
      </c>
      <c r="G1209" s="290" t="s">
        <v>540</v>
      </c>
      <c r="H1209" s="290" t="s">
        <v>2034</v>
      </c>
      <c r="I1209" s="291">
        <v>121219.04207</v>
      </c>
      <c r="J1209" s="291">
        <v>3</v>
      </c>
      <c r="K1209" s="290" t="s">
        <v>438</v>
      </c>
      <c r="L1209" s="324">
        <v>275.63</v>
      </c>
      <c r="M1209" s="325" t="s">
        <v>2035</v>
      </c>
      <c r="N1209" s="325" t="s">
        <v>2036</v>
      </c>
      <c r="O1209" s="287"/>
      <c r="P1209" s="287"/>
    </row>
    <row r="1210" spans="1:16" ht="15">
      <c r="A1210" s="247" t="s">
        <v>176</v>
      </c>
      <c r="B1210" s="247" t="s">
        <v>4274</v>
      </c>
      <c r="C1210" s="287" t="s">
        <v>4275</v>
      </c>
      <c r="D1210" s="305">
        <v>19</v>
      </c>
      <c r="E1210" s="287" t="s">
        <v>21</v>
      </c>
      <c r="F1210" s="289">
        <v>43677</v>
      </c>
      <c r="G1210" s="290" t="s">
        <v>540</v>
      </c>
      <c r="H1210" s="290" t="s">
        <v>3034</v>
      </c>
      <c r="I1210" s="291">
        <v>249653.70537000001</v>
      </c>
      <c r="J1210" s="291">
        <v>159</v>
      </c>
      <c r="K1210" s="290" t="s">
        <v>438</v>
      </c>
      <c r="L1210" s="324">
        <v>143.01</v>
      </c>
      <c r="M1210" s="325" t="s">
        <v>3035</v>
      </c>
      <c r="N1210" s="325" t="s">
        <v>3036</v>
      </c>
      <c r="O1210" s="287"/>
      <c r="P1210" s="287"/>
    </row>
    <row r="1211" spans="1:16" ht="15">
      <c r="A1211" s="247" t="s">
        <v>176</v>
      </c>
      <c r="B1211" s="247" t="s">
        <v>4276</v>
      </c>
      <c r="C1211" s="287" t="s">
        <v>4277</v>
      </c>
      <c r="D1211" s="305">
        <v>20</v>
      </c>
      <c r="E1211" s="287" t="s">
        <v>21</v>
      </c>
      <c r="F1211" s="289">
        <v>43677</v>
      </c>
      <c r="G1211" s="290" t="s">
        <v>540</v>
      </c>
      <c r="H1211" s="290" t="s">
        <v>3332</v>
      </c>
      <c r="I1211" s="291">
        <v>314624.14984000003</v>
      </c>
      <c r="J1211" s="291">
        <v>222</v>
      </c>
      <c r="K1211" s="290" t="s">
        <v>438</v>
      </c>
      <c r="L1211" s="324">
        <v>74.36</v>
      </c>
      <c r="M1211" s="325" t="s">
        <v>3333</v>
      </c>
      <c r="N1211" s="325" t="s">
        <v>3334</v>
      </c>
      <c r="O1211" s="287"/>
      <c r="P1211" s="287"/>
    </row>
    <row r="1212" spans="1:16" ht="15">
      <c r="A1212" s="247" t="s">
        <v>176</v>
      </c>
      <c r="B1212" s="247" t="s">
        <v>4278</v>
      </c>
      <c r="C1212" s="287" t="s">
        <v>4279</v>
      </c>
      <c r="D1212" s="305">
        <v>21</v>
      </c>
      <c r="E1212" s="287" t="s">
        <v>21</v>
      </c>
      <c r="F1212" s="289">
        <v>43677</v>
      </c>
      <c r="G1212" s="290" t="s">
        <v>540</v>
      </c>
      <c r="H1212" s="290" t="s">
        <v>1357</v>
      </c>
      <c r="I1212" s="291">
        <v>466645.92689</v>
      </c>
      <c r="J1212" s="291">
        <v>68</v>
      </c>
      <c r="K1212" s="290" t="s">
        <v>438</v>
      </c>
      <c r="L1212" s="324">
        <v>194.23</v>
      </c>
      <c r="M1212" s="325" t="s">
        <v>1358</v>
      </c>
      <c r="N1212" s="325" t="s">
        <v>1359</v>
      </c>
      <c r="O1212" s="287"/>
      <c r="P1212" s="287"/>
    </row>
    <row r="1213" spans="1:16" ht="15">
      <c r="A1213" s="247" t="s">
        <v>176</v>
      </c>
      <c r="B1213" s="247" t="s">
        <v>4280</v>
      </c>
      <c r="C1213" s="287" t="s">
        <v>4281</v>
      </c>
      <c r="D1213" s="305">
        <v>22</v>
      </c>
      <c r="E1213" s="287" t="s">
        <v>21</v>
      </c>
      <c r="F1213" s="289">
        <v>43677</v>
      </c>
      <c r="G1213" s="290" t="s">
        <v>540</v>
      </c>
      <c r="H1213" s="290" t="s">
        <v>2051</v>
      </c>
      <c r="I1213" s="291">
        <v>235120.11533999999</v>
      </c>
      <c r="J1213" s="291">
        <v>131</v>
      </c>
      <c r="K1213" s="290" t="s">
        <v>438</v>
      </c>
      <c r="L1213" s="324">
        <v>213.69</v>
      </c>
      <c r="M1213" s="325" t="s">
        <v>2052</v>
      </c>
      <c r="N1213" s="325" t="s">
        <v>2053</v>
      </c>
      <c r="O1213" s="287"/>
      <c r="P1213" s="287"/>
    </row>
    <row r="1214" spans="1:16" ht="15">
      <c r="A1214" s="247" t="s">
        <v>176</v>
      </c>
      <c r="B1214" s="247" t="s">
        <v>4282</v>
      </c>
      <c r="C1214" s="287" t="s">
        <v>4283</v>
      </c>
      <c r="D1214" s="305">
        <v>23</v>
      </c>
      <c r="E1214" s="287" t="s">
        <v>21</v>
      </c>
      <c r="F1214" s="289">
        <v>43677</v>
      </c>
      <c r="G1214" s="290" t="s">
        <v>540</v>
      </c>
      <c r="H1214" s="290" t="s">
        <v>4284</v>
      </c>
      <c r="I1214" s="291">
        <v>125506.38532</v>
      </c>
      <c r="J1214" s="291">
        <v>41</v>
      </c>
      <c r="K1214" s="290" t="s">
        <v>438</v>
      </c>
      <c r="L1214" s="324">
        <v>172.46</v>
      </c>
      <c r="M1214" s="325" t="s">
        <v>4285</v>
      </c>
      <c r="N1214" s="325" t="s">
        <v>4286</v>
      </c>
      <c r="O1214" s="287"/>
      <c r="P1214" s="287"/>
    </row>
    <row r="1215" spans="1:16" ht="15">
      <c r="A1215" s="247" t="s">
        <v>176</v>
      </c>
      <c r="B1215" s="247" t="s">
        <v>4287</v>
      </c>
      <c r="C1215" s="287" t="s">
        <v>4288</v>
      </c>
      <c r="D1215" s="305">
        <v>24</v>
      </c>
      <c r="E1215" s="287" t="s">
        <v>21</v>
      </c>
      <c r="F1215" s="289">
        <v>43677</v>
      </c>
      <c r="G1215" s="290" t="s">
        <v>540</v>
      </c>
      <c r="H1215" s="290" t="s">
        <v>4183</v>
      </c>
      <c r="I1215" s="291">
        <v>226312.35</v>
      </c>
      <c r="J1215" s="291">
        <v>222</v>
      </c>
      <c r="K1215" s="290" t="s">
        <v>438</v>
      </c>
      <c r="L1215" s="324">
        <v>50.55</v>
      </c>
      <c r="M1215" s="325" t="s">
        <v>4184</v>
      </c>
      <c r="N1215" s="325" t="s">
        <v>4185</v>
      </c>
      <c r="O1215" s="287"/>
      <c r="P1215" s="287"/>
    </row>
    <row r="1216" spans="1:16" ht="15">
      <c r="A1216" s="247" t="s">
        <v>176</v>
      </c>
      <c r="B1216" s="247" t="s">
        <v>4289</v>
      </c>
      <c r="C1216" s="287" t="s">
        <v>4290</v>
      </c>
      <c r="D1216" s="305">
        <v>25</v>
      </c>
      <c r="E1216" s="287" t="s">
        <v>21</v>
      </c>
      <c r="F1216" s="289">
        <v>43677</v>
      </c>
      <c r="G1216" s="290" t="s">
        <v>540</v>
      </c>
      <c r="H1216" s="290" t="s">
        <v>632</v>
      </c>
      <c r="I1216" s="291">
        <v>131435.95832000001</v>
      </c>
      <c r="J1216" s="291">
        <v>222</v>
      </c>
      <c r="K1216" s="290" t="s">
        <v>438</v>
      </c>
      <c r="L1216" s="324">
        <v>148.24</v>
      </c>
      <c r="M1216" s="325" t="s">
        <v>633</v>
      </c>
      <c r="N1216" s="325" t="s">
        <v>634</v>
      </c>
      <c r="O1216" s="287"/>
      <c r="P1216" s="287"/>
    </row>
    <row r="1217" spans="1:16" ht="15">
      <c r="A1217" s="247" t="s">
        <v>176</v>
      </c>
      <c r="B1217" s="247" t="s">
        <v>4291</v>
      </c>
      <c r="C1217" s="287" t="s">
        <v>4292</v>
      </c>
      <c r="D1217" s="305">
        <v>26</v>
      </c>
      <c r="E1217" s="287" t="s">
        <v>21</v>
      </c>
      <c r="F1217" s="289">
        <v>43677</v>
      </c>
      <c r="G1217" s="290" t="s">
        <v>540</v>
      </c>
      <c r="H1217" s="290" t="s">
        <v>3651</v>
      </c>
      <c r="I1217" s="291">
        <v>376300.86800000002</v>
      </c>
      <c r="J1217" s="291">
        <v>222</v>
      </c>
      <c r="K1217" s="290" t="s">
        <v>438</v>
      </c>
      <c r="L1217" s="324">
        <v>116</v>
      </c>
      <c r="M1217" s="325" t="s">
        <v>3652</v>
      </c>
      <c r="N1217" s="325" t="s">
        <v>3653</v>
      </c>
      <c r="O1217" s="287"/>
      <c r="P1217" s="287"/>
    </row>
    <row r="1218" spans="1:16" ht="15">
      <c r="A1218" s="247" t="s">
        <v>176</v>
      </c>
      <c r="B1218" s="247" t="s">
        <v>4293</v>
      </c>
      <c r="C1218" s="287" t="s">
        <v>4294</v>
      </c>
      <c r="D1218" s="305">
        <v>27</v>
      </c>
      <c r="E1218" s="287" t="s">
        <v>21</v>
      </c>
      <c r="F1218" s="289">
        <v>43677</v>
      </c>
      <c r="G1218" s="290" t="s">
        <v>540</v>
      </c>
      <c r="H1218" s="290" t="s">
        <v>3863</v>
      </c>
      <c r="I1218" s="291">
        <v>345741.39231999998</v>
      </c>
      <c r="J1218" s="291">
        <v>222</v>
      </c>
      <c r="K1218" s="290" t="s">
        <v>438</v>
      </c>
      <c r="L1218" s="324">
        <v>130.22</v>
      </c>
      <c r="M1218" s="325" t="s">
        <v>3864</v>
      </c>
      <c r="N1218" s="325" t="s">
        <v>3865</v>
      </c>
      <c r="O1218" s="287"/>
      <c r="P1218" s="287"/>
    </row>
    <row r="1219" spans="1:16" ht="15">
      <c r="A1219" s="247" t="s">
        <v>176</v>
      </c>
      <c r="B1219" s="247" t="s">
        <v>4295</v>
      </c>
      <c r="C1219" s="287" t="s">
        <v>4296</v>
      </c>
      <c r="D1219" s="305">
        <v>28</v>
      </c>
      <c r="E1219" s="287" t="s">
        <v>21</v>
      </c>
      <c r="F1219" s="289">
        <v>43677</v>
      </c>
      <c r="G1219" s="290" t="s">
        <v>540</v>
      </c>
      <c r="H1219" s="290" t="s">
        <v>1652</v>
      </c>
      <c r="I1219" s="291">
        <v>244710.06280000001</v>
      </c>
      <c r="J1219" s="291">
        <v>52</v>
      </c>
      <c r="K1219" s="290" t="s">
        <v>438</v>
      </c>
      <c r="L1219" s="324">
        <v>272.27</v>
      </c>
      <c r="M1219" s="325" t="s">
        <v>1653</v>
      </c>
      <c r="N1219" s="325" t="s">
        <v>1654</v>
      </c>
      <c r="O1219" s="287"/>
      <c r="P1219" s="287"/>
    </row>
    <row r="1220" spans="1:16" ht="15">
      <c r="A1220" s="247" t="s">
        <v>176</v>
      </c>
      <c r="B1220" s="247" t="s">
        <v>4297</v>
      </c>
      <c r="C1220" s="287" t="s">
        <v>4298</v>
      </c>
      <c r="D1220" s="305">
        <v>29</v>
      </c>
      <c r="E1220" s="287" t="s">
        <v>21</v>
      </c>
      <c r="F1220" s="289">
        <v>43677</v>
      </c>
      <c r="G1220" s="290" t="s">
        <v>540</v>
      </c>
      <c r="H1220" s="290" t="s">
        <v>1937</v>
      </c>
      <c r="I1220" s="291">
        <v>160896.52032000001</v>
      </c>
      <c r="J1220" s="291">
        <v>144</v>
      </c>
      <c r="K1220" s="290" t="s">
        <v>438</v>
      </c>
      <c r="L1220" s="324">
        <v>210.72</v>
      </c>
      <c r="M1220" s="325" t="s">
        <v>1938</v>
      </c>
      <c r="N1220" s="325" t="s">
        <v>1939</v>
      </c>
      <c r="O1220" s="287"/>
      <c r="P1220" s="287"/>
    </row>
    <row r="1221" spans="1:16" ht="15">
      <c r="A1221" s="247" t="s">
        <v>176</v>
      </c>
      <c r="B1221" s="247" t="s">
        <v>4299</v>
      </c>
      <c r="C1221" s="287" t="s">
        <v>4300</v>
      </c>
      <c r="D1221" s="305">
        <v>30</v>
      </c>
      <c r="E1221" s="287" t="s">
        <v>21</v>
      </c>
      <c r="F1221" s="289">
        <v>43677</v>
      </c>
      <c r="G1221" s="290" t="s">
        <v>540</v>
      </c>
      <c r="H1221" s="290" t="s">
        <v>4301</v>
      </c>
      <c r="I1221" s="291">
        <v>213669.70556</v>
      </c>
      <c r="J1221" s="291">
        <v>117</v>
      </c>
      <c r="K1221" s="290" t="s">
        <v>438</v>
      </c>
      <c r="L1221" s="324">
        <v>82.99</v>
      </c>
      <c r="M1221" s="325" t="s">
        <v>4302</v>
      </c>
      <c r="N1221" s="325" t="s">
        <v>4303</v>
      </c>
      <c r="O1221" s="287"/>
      <c r="P1221" s="287"/>
    </row>
    <row r="1222" spans="1:16" ht="15">
      <c r="A1222" s="247" t="s">
        <v>176</v>
      </c>
      <c r="B1222" s="247" t="s">
        <v>4304</v>
      </c>
      <c r="C1222" s="287" t="s">
        <v>4305</v>
      </c>
      <c r="D1222" s="305">
        <v>31</v>
      </c>
      <c r="E1222" s="287" t="s">
        <v>21</v>
      </c>
      <c r="F1222" s="289">
        <v>43677</v>
      </c>
      <c r="G1222" s="290" t="s">
        <v>540</v>
      </c>
      <c r="H1222" s="290" t="s">
        <v>1942</v>
      </c>
      <c r="I1222" s="291">
        <v>1044212.2089</v>
      </c>
      <c r="J1222" s="291">
        <v>222</v>
      </c>
      <c r="K1222" s="290" t="s">
        <v>438</v>
      </c>
      <c r="L1222" s="324">
        <v>136.27000000000001</v>
      </c>
      <c r="M1222" s="325" t="s">
        <v>1943</v>
      </c>
      <c r="N1222" s="325" t="s">
        <v>1944</v>
      </c>
      <c r="O1222" s="287"/>
      <c r="P1222" s="287"/>
    </row>
    <row r="1223" spans="1:16" ht="15">
      <c r="A1223" s="247" t="s">
        <v>176</v>
      </c>
      <c r="B1223" s="247" t="s">
        <v>4306</v>
      </c>
      <c r="C1223" s="287" t="s">
        <v>4307</v>
      </c>
      <c r="D1223" s="305">
        <v>32</v>
      </c>
      <c r="E1223" s="287" t="s">
        <v>21</v>
      </c>
      <c r="F1223" s="289">
        <v>43677</v>
      </c>
      <c r="G1223" s="290" t="s">
        <v>540</v>
      </c>
      <c r="H1223" s="290" t="s">
        <v>956</v>
      </c>
      <c r="I1223" s="291">
        <v>141217.68780000001</v>
      </c>
      <c r="J1223" s="291">
        <v>19</v>
      </c>
      <c r="K1223" s="290" t="s">
        <v>438</v>
      </c>
      <c r="L1223" s="324">
        <v>322.99</v>
      </c>
      <c r="M1223" s="325" t="s">
        <v>957</v>
      </c>
      <c r="N1223" s="325" t="s">
        <v>958</v>
      </c>
      <c r="O1223" s="287"/>
      <c r="P1223" s="287"/>
    </row>
    <row r="1224" spans="1:16" ht="15">
      <c r="A1224" s="247" t="s">
        <v>176</v>
      </c>
      <c r="B1224" s="247" t="s">
        <v>4308</v>
      </c>
      <c r="C1224" s="287" t="s">
        <v>4309</v>
      </c>
      <c r="D1224" s="305">
        <v>33</v>
      </c>
      <c r="E1224" s="287" t="s">
        <v>21</v>
      </c>
      <c r="F1224" s="289">
        <v>43677</v>
      </c>
      <c r="G1224" s="290" t="s">
        <v>540</v>
      </c>
      <c r="H1224" s="290" t="s">
        <v>2948</v>
      </c>
      <c r="I1224" s="291">
        <v>136613.88334</v>
      </c>
      <c r="J1224" s="291">
        <v>222</v>
      </c>
      <c r="K1224" s="290" t="s">
        <v>438</v>
      </c>
      <c r="L1224" s="324">
        <v>56.3</v>
      </c>
      <c r="M1224" s="325" t="s">
        <v>2949</v>
      </c>
      <c r="N1224" s="325" t="s">
        <v>2950</v>
      </c>
      <c r="O1224" s="287"/>
      <c r="P1224" s="287"/>
    </row>
    <row r="1225" spans="1:16" ht="15">
      <c r="A1225" s="247" t="s">
        <v>176</v>
      </c>
      <c r="B1225" s="247" t="s">
        <v>4310</v>
      </c>
      <c r="C1225" s="287" t="s">
        <v>4311</v>
      </c>
      <c r="D1225" s="305">
        <v>34</v>
      </c>
      <c r="E1225" s="287" t="s">
        <v>21</v>
      </c>
      <c r="F1225" s="289">
        <v>43677</v>
      </c>
      <c r="G1225" s="290" t="s">
        <v>540</v>
      </c>
      <c r="H1225" s="290" t="s">
        <v>1445</v>
      </c>
      <c r="I1225" s="291">
        <v>129712.6032</v>
      </c>
      <c r="J1225" s="291">
        <v>8</v>
      </c>
      <c r="K1225" s="290" t="s">
        <v>438</v>
      </c>
      <c r="L1225" s="324">
        <v>110.4</v>
      </c>
      <c r="M1225" s="325" t="s">
        <v>1446</v>
      </c>
      <c r="N1225" s="325" t="s">
        <v>1447</v>
      </c>
      <c r="O1225" s="287"/>
      <c r="P1225" s="287"/>
    </row>
    <row r="1226" spans="1:16" ht="15">
      <c r="A1226" s="247" t="s">
        <v>176</v>
      </c>
      <c r="B1226" s="247" t="s">
        <v>4312</v>
      </c>
      <c r="C1226" s="287" t="s">
        <v>4313</v>
      </c>
      <c r="D1226" s="305">
        <v>35</v>
      </c>
      <c r="E1226" s="287" t="s">
        <v>21</v>
      </c>
      <c r="F1226" s="289">
        <v>43677</v>
      </c>
      <c r="G1226" s="290" t="s">
        <v>540</v>
      </c>
      <c r="H1226" s="290" t="s">
        <v>1671</v>
      </c>
      <c r="I1226" s="291">
        <v>179166.86981999999</v>
      </c>
      <c r="J1226" s="291">
        <v>222</v>
      </c>
      <c r="K1226" s="290" t="s">
        <v>438</v>
      </c>
      <c r="L1226" s="324">
        <v>127.81</v>
      </c>
      <c r="M1226" s="325" t="s">
        <v>1672</v>
      </c>
      <c r="N1226" s="325" t="s">
        <v>1673</v>
      </c>
      <c r="O1226" s="287"/>
      <c r="P1226" s="287"/>
    </row>
    <row r="1227" spans="1:16" ht="15">
      <c r="A1227" s="247" t="s">
        <v>176</v>
      </c>
      <c r="B1227" s="247" t="s">
        <v>4314</v>
      </c>
      <c r="C1227" s="287" t="s">
        <v>4315</v>
      </c>
      <c r="D1227" s="305">
        <v>36</v>
      </c>
      <c r="E1227" s="287" t="s">
        <v>21</v>
      </c>
      <c r="F1227" s="289">
        <v>43677</v>
      </c>
      <c r="G1227" s="290" t="s">
        <v>540</v>
      </c>
      <c r="H1227" s="290" t="s">
        <v>4316</v>
      </c>
      <c r="I1227" s="291">
        <v>215632.10620000001</v>
      </c>
      <c r="J1227" s="291">
        <v>222</v>
      </c>
      <c r="K1227" s="290" t="s">
        <v>438</v>
      </c>
      <c r="L1227" s="324">
        <v>38.840000000000003</v>
      </c>
      <c r="M1227" s="325" t="s">
        <v>4317</v>
      </c>
      <c r="N1227" s="325" t="s">
        <v>4318</v>
      </c>
      <c r="O1227" s="287"/>
      <c r="P1227" s="287"/>
    </row>
    <row r="1228" spans="1:16" ht="15">
      <c r="A1228" s="247" t="s">
        <v>176</v>
      </c>
      <c r="B1228" s="247" t="s">
        <v>4319</v>
      </c>
      <c r="C1228" s="287" t="s">
        <v>4320</v>
      </c>
      <c r="D1228" s="305">
        <v>37</v>
      </c>
      <c r="E1228" s="287" t="s">
        <v>21</v>
      </c>
      <c r="F1228" s="289">
        <v>43677</v>
      </c>
      <c r="G1228" s="290" t="s">
        <v>540</v>
      </c>
      <c r="H1228" s="290" t="s">
        <v>4321</v>
      </c>
      <c r="I1228" s="291">
        <v>130080.68883</v>
      </c>
      <c r="J1228" s="291">
        <v>137</v>
      </c>
      <c r="K1228" s="290" t="s">
        <v>438</v>
      </c>
      <c r="L1228" s="324">
        <v>83.61</v>
      </c>
      <c r="M1228" s="325" t="s">
        <v>4322</v>
      </c>
      <c r="N1228" s="325" t="s">
        <v>4323</v>
      </c>
      <c r="O1228" s="287"/>
      <c r="P1228" s="287"/>
    </row>
    <row r="1229" spans="1:16" ht="15">
      <c r="A1229" s="247" t="s">
        <v>176</v>
      </c>
      <c r="B1229" s="247" t="s">
        <v>4324</v>
      </c>
      <c r="C1229" s="287" t="s">
        <v>4325</v>
      </c>
      <c r="D1229" s="305">
        <v>38</v>
      </c>
      <c r="E1229" s="287" t="s">
        <v>21</v>
      </c>
      <c r="F1229" s="289">
        <v>43677</v>
      </c>
      <c r="G1229" s="290" t="s">
        <v>540</v>
      </c>
      <c r="H1229" s="290" t="s">
        <v>1818</v>
      </c>
      <c r="I1229" s="291">
        <v>296083.2732</v>
      </c>
      <c r="J1229" s="291">
        <v>222</v>
      </c>
      <c r="K1229" s="290" t="s">
        <v>438</v>
      </c>
      <c r="L1229" s="324">
        <v>118.04</v>
      </c>
      <c r="M1229" s="325" t="s">
        <v>1819</v>
      </c>
      <c r="N1229" s="325" t="s">
        <v>1820</v>
      </c>
      <c r="O1229" s="287"/>
      <c r="P1229" s="287"/>
    </row>
    <row r="1230" spans="1:16" ht="15">
      <c r="A1230" s="247" t="s">
        <v>176</v>
      </c>
      <c r="B1230" s="247" t="s">
        <v>4326</v>
      </c>
      <c r="C1230" s="287" t="s">
        <v>4327</v>
      </c>
      <c r="D1230" s="305">
        <v>39</v>
      </c>
      <c r="E1230" s="287" t="s">
        <v>21</v>
      </c>
      <c r="F1230" s="289">
        <v>43677</v>
      </c>
      <c r="G1230" s="290" t="s">
        <v>540</v>
      </c>
      <c r="H1230" s="290" t="s">
        <v>991</v>
      </c>
      <c r="I1230" s="291">
        <v>119976.048</v>
      </c>
      <c r="J1230" s="291">
        <v>11</v>
      </c>
      <c r="K1230" s="290" t="s">
        <v>438</v>
      </c>
      <c r="L1230" s="324">
        <v>154.5</v>
      </c>
      <c r="M1230" s="325" t="s">
        <v>992</v>
      </c>
      <c r="N1230" s="325" t="s">
        <v>993</v>
      </c>
      <c r="O1230" s="287"/>
      <c r="P1230" s="287"/>
    </row>
    <row r="1231" spans="1:16" ht="15">
      <c r="A1231" s="247" t="s">
        <v>176</v>
      </c>
      <c r="B1231" s="247" t="s">
        <v>4328</v>
      </c>
      <c r="C1231" s="287" t="s">
        <v>4329</v>
      </c>
      <c r="D1231" s="305">
        <v>40</v>
      </c>
      <c r="E1231" s="287" t="s">
        <v>21</v>
      </c>
      <c r="F1231" s="289">
        <v>43677</v>
      </c>
      <c r="G1231" s="290" t="s">
        <v>540</v>
      </c>
      <c r="H1231" s="290" t="s">
        <v>2222</v>
      </c>
      <c r="I1231" s="291">
        <v>114688.52800000001</v>
      </c>
      <c r="J1231" s="291">
        <v>1</v>
      </c>
      <c r="K1231" s="290" t="s">
        <v>438</v>
      </c>
      <c r="L1231" s="324">
        <v>94.69</v>
      </c>
      <c r="M1231" s="325" t="s">
        <v>2223</v>
      </c>
      <c r="N1231" s="325" t="s">
        <v>2224</v>
      </c>
      <c r="O1231" s="287"/>
      <c r="P1231" s="287"/>
    </row>
    <row r="1232" spans="1:16" ht="15">
      <c r="A1232" s="247" t="s">
        <v>176</v>
      </c>
      <c r="B1232" s="247" t="s">
        <v>4330</v>
      </c>
      <c r="C1232" s="287" t="s">
        <v>4331</v>
      </c>
      <c r="D1232" s="305">
        <v>41</v>
      </c>
      <c r="E1232" s="287" t="s">
        <v>21</v>
      </c>
      <c r="F1232" s="289">
        <v>43677</v>
      </c>
      <c r="G1232" s="290" t="s">
        <v>540</v>
      </c>
      <c r="H1232" s="290" t="s">
        <v>1710</v>
      </c>
      <c r="I1232" s="291">
        <v>117285.13206</v>
      </c>
      <c r="J1232" s="291">
        <v>2</v>
      </c>
      <c r="K1232" s="290" t="s">
        <v>438</v>
      </c>
      <c r="L1232" s="324">
        <v>125.01</v>
      </c>
      <c r="M1232" s="325" t="s">
        <v>1711</v>
      </c>
      <c r="N1232" s="325" t="s">
        <v>1712</v>
      </c>
      <c r="O1232" s="287"/>
      <c r="P1232" s="287"/>
    </row>
    <row r="1233" spans="1:16" ht="15">
      <c r="A1233" s="247" t="s">
        <v>176</v>
      </c>
      <c r="B1233" s="247" t="s">
        <v>4332</v>
      </c>
      <c r="C1233" s="287" t="s">
        <v>4333</v>
      </c>
      <c r="D1233" s="305">
        <v>42</v>
      </c>
      <c r="E1233" s="287" t="s">
        <v>21</v>
      </c>
      <c r="F1233" s="289">
        <v>43677</v>
      </c>
      <c r="G1233" s="290" t="s">
        <v>540</v>
      </c>
      <c r="H1233" s="290" t="s">
        <v>2111</v>
      </c>
      <c r="I1233" s="291">
        <v>111066.72408</v>
      </c>
      <c r="J1233" s="291">
        <v>4</v>
      </c>
      <c r="K1233" s="290" t="s">
        <v>438</v>
      </c>
      <c r="L1233" s="324">
        <v>277.68</v>
      </c>
      <c r="M1233" s="325" t="s">
        <v>2112</v>
      </c>
      <c r="N1233" s="325" t="s">
        <v>2113</v>
      </c>
      <c r="O1233" s="287"/>
      <c r="P1233" s="287"/>
    </row>
    <row r="1234" spans="1:16" ht="15">
      <c r="A1234" s="247" t="s">
        <v>176</v>
      </c>
      <c r="B1234" s="247" t="s">
        <v>4334</v>
      </c>
      <c r="C1234" s="287" t="s">
        <v>4335</v>
      </c>
      <c r="D1234" s="305">
        <v>43</v>
      </c>
      <c r="E1234" s="287" t="s">
        <v>21</v>
      </c>
      <c r="F1234" s="289">
        <v>43677</v>
      </c>
      <c r="G1234" s="290" t="s">
        <v>540</v>
      </c>
      <c r="H1234" s="290" t="s">
        <v>4336</v>
      </c>
      <c r="I1234" s="291">
        <v>127375.44809999999</v>
      </c>
      <c r="J1234" s="291">
        <v>17</v>
      </c>
      <c r="K1234" s="290" t="s">
        <v>438</v>
      </c>
      <c r="L1234" s="324">
        <v>179.95</v>
      </c>
      <c r="M1234" s="325" t="s">
        <v>4337</v>
      </c>
      <c r="N1234" s="325" t="s">
        <v>4338</v>
      </c>
      <c r="O1234" s="287"/>
      <c r="P1234" s="287"/>
    </row>
    <row r="1235" spans="1:16" ht="15">
      <c r="A1235" s="247" t="s">
        <v>176</v>
      </c>
      <c r="B1235" s="247" t="s">
        <v>4339</v>
      </c>
      <c r="C1235" s="287" t="s">
        <v>4340</v>
      </c>
      <c r="D1235" s="305">
        <v>44</v>
      </c>
      <c r="E1235" s="287" t="s">
        <v>21</v>
      </c>
      <c r="F1235" s="289">
        <v>43677</v>
      </c>
      <c r="G1235" s="290" t="s">
        <v>540</v>
      </c>
      <c r="H1235" s="290" t="s">
        <v>2120</v>
      </c>
      <c r="I1235" s="291">
        <v>236644.91042999999</v>
      </c>
      <c r="J1235" s="291">
        <v>63</v>
      </c>
      <c r="K1235" s="290" t="s">
        <v>438</v>
      </c>
      <c r="L1235" s="324">
        <v>249.01</v>
      </c>
      <c r="M1235" s="325" t="s">
        <v>2121</v>
      </c>
      <c r="N1235" s="325" t="s">
        <v>2122</v>
      </c>
      <c r="O1235" s="287"/>
      <c r="P1235" s="287"/>
    </row>
    <row r="1236" spans="1:16" ht="15">
      <c r="A1236" s="247" t="s">
        <v>176</v>
      </c>
      <c r="B1236" s="247" t="s">
        <v>4341</v>
      </c>
      <c r="C1236" s="287" t="s">
        <v>4342</v>
      </c>
      <c r="D1236" s="305">
        <v>45</v>
      </c>
      <c r="E1236" s="287" t="s">
        <v>21</v>
      </c>
      <c r="F1236" s="289">
        <v>43677</v>
      </c>
      <c r="G1236" s="290" t="s">
        <v>540</v>
      </c>
      <c r="H1236" s="290" t="s">
        <v>2805</v>
      </c>
      <c r="I1236" s="291">
        <v>228580.52588999999</v>
      </c>
      <c r="J1236" s="291">
        <v>222</v>
      </c>
      <c r="K1236" s="290" t="s">
        <v>438</v>
      </c>
      <c r="L1236" s="324">
        <v>55.27</v>
      </c>
      <c r="M1236" s="325" t="s">
        <v>2806</v>
      </c>
      <c r="N1236" s="325" t="s">
        <v>2807</v>
      </c>
      <c r="O1236" s="287"/>
      <c r="P1236" s="287"/>
    </row>
    <row r="1237" spans="1:16" ht="15">
      <c r="A1237" s="247" t="s">
        <v>176</v>
      </c>
      <c r="B1237" s="247" t="s">
        <v>4343</v>
      </c>
      <c r="C1237" s="287" t="s">
        <v>4344</v>
      </c>
      <c r="D1237" s="305">
        <v>46</v>
      </c>
      <c r="E1237" s="287" t="s">
        <v>21</v>
      </c>
      <c r="F1237" s="289">
        <v>43677</v>
      </c>
      <c r="G1237" s="290" t="s">
        <v>540</v>
      </c>
      <c r="H1237" s="290" t="s">
        <v>1726</v>
      </c>
      <c r="I1237" s="291">
        <v>309539.864</v>
      </c>
      <c r="J1237" s="291">
        <v>90</v>
      </c>
      <c r="K1237" s="290" t="s">
        <v>438</v>
      </c>
      <c r="L1237" s="324">
        <v>178</v>
      </c>
      <c r="M1237" s="325" t="s">
        <v>1727</v>
      </c>
      <c r="N1237" s="325" t="s">
        <v>1728</v>
      </c>
      <c r="O1237" s="287"/>
      <c r="P1237" s="287"/>
    </row>
    <row r="1238" spans="1:16" ht="15">
      <c r="A1238" s="247" t="s">
        <v>176</v>
      </c>
      <c r="B1238" s="247" t="s">
        <v>4345</v>
      </c>
      <c r="C1238" s="287" t="s">
        <v>4346</v>
      </c>
      <c r="D1238" s="305">
        <v>47</v>
      </c>
      <c r="E1238" s="287" t="s">
        <v>21</v>
      </c>
      <c r="F1238" s="289">
        <v>43677</v>
      </c>
      <c r="G1238" s="290" t="s">
        <v>540</v>
      </c>
      <c r="H1238" s="290" t="s">
        <v>3576</v>
      </c>
      <c r="I1238" s="291">
        <v>154401.06503999999</v>
      </c>
      <c r="J1238" s="291">
        <v>222</v>
      </c>
      <c r="K1238" s="290" t="s">
        <v>438</v>
      </c>
      <c r="L1238" s="324">
        <v>110.38</v>
      </c>
      <c r="M1238" s="325" t="s">
        <v>3577</v>
      </c>
      <c r="N1238" s="325" t="s">
        <v>3578</v>
      </c>
      <c r="O1238" s="287"/>
      <c r="P1238" s="287"/>
    </row>
    <row r="1239" spans="1:16" ht="15">
      <c r="A1239" s="247" t="s">
        <v>176</v>
      </c>
      <c r="B1239" s="247" t="s">
        <v>4347</v>
      </c>
      <c r="C1239" s="287" t="s">
        <v>4348</v>
      </c>
      <c r="D1239" s="305">
        <v>48</v>
      </c>
      <c r="E1239" s="287" t="s">
        <v>21</v>
      </c>
      <c r="F1239" s="289">
        <v>43677</v>
      </c>
      <c r="G1239" s="290" t="s">
        <v>540</v>
      </c>
      <c r="H1239" s="290" t="s">
        <v>3720</v>
      </c>
      <c r="I1239" s="291">
        <v>195814.03017000001</v>
      </c>
      <c r="J1239" s="291">
        <v>222</v>
      </c>
      <c r="K1239" s="290" t="s">
        <v>438</v>
      </c>
      <c r="L1239" s="324">
        <v>48.41</v>
      </c>
      <c r="M1239" s="325" t="s">
        <v>3721</v>
      </c>
      <c r="N1239" s="325" t="s">
        <v>3722</v>
      </c>
      <c r="O1239" s="287"/>
      <c r="P1239" s="287"/>
    </row>
    <row r="1240" spans="1:16" ht="15">
      <c r="A1240" s="247" t="s">
        <v>176</v>
      </c>
      <c r="B1240" s="247" t="s">
        <v>4349</v>
      </c>
      <c r="C1240" s="287" t="s">
        <v>4350</v>
      </c>
      <c r="D1240" s="305">
        <v>49</v>
      </c>
      <c r="E1240" s="287" t="s">
        <v>21</v>
      </c>
      <c r="F1240" s="289">
        <v>43677</v>
      </c>
      <c r="G1240" s="290" t="s">
        <v>540</v>
      </c>
      <c r="H1240" s="290" t="s">
        <v>3956</v>
      </c>
      <c r="I1240" s="291">
        <v>122833.87914</v>
      </c>
      <c r="J1240" s="291">
        <v>5</v>
      </c>
      <c r="K1240" s="290" t="s">
        <v>438</v>
      </c>
      <c r="L1240" s="324">
        <v>192.58</v>
      </c>
      <c r="M1240" s="325" t="s">
        <v>3957</v>
      </c>
      <c r="N1240" s="325" t="s">
        <v>3958</v>
      </c>
      <c r="O1240" s="287"/>
      <c r="P1240" s="287"/>
    </row>
    <row r="1241" spans="1:16" ht="15">
      <c r="A1241" s="247" t="s">
        <v>176</v>
      </c>
      <c r="B1241" s="247" t="s">
        <v>4351</v>
      </c>
      <c r="C1241" s="287" t="s">
        <v>4352</v>
      </c>
      <c r="D1241" s="305">
        <v>50</v>
      </c>
      <c r="E1241" s="287" t="s">
        <v>21</v>
      </c>
      <c r="F1241" s="289">
        <v>43677</v>
      </c>
      <c r="G1241" s="290" t="s">
        <v>540</v>
      </c>
      <c r="H1241" s="290" t="s">
        <v>3967</v>
      </c>
      <c r="I1241" s="291">
        <v>136670.75412</v>
      </c>
      <c r="J1241" s="291">
        <v>55</v>
      </c>
      <c r="K1241" s="290" t="s">
        <v>438</v>
      </c>
      <c r="L1241" s="324">
        <v>101.94</v>
      </c>
      <c r="M1241" s="325" t="s">
        <v>3968</v>
      </c>
      <c r="N1241" s="325" t="s">
        <v>3969</v>
      </c>
      <c r="O1241" s="287"/>
      <c r="P1241" s="287"/>
    </row>
    <row r="1242" spans="1:16" ht="15">
      <c r="A1242" s="247" t="s">
        <v>176</v>
      </c>
      <c r="B1242" s="247" t="s">
        <v>4353</v>
      </c>
      <c r="C1242" s="287" t="s">
        <v>4354</v>
      </c>
      <c r="D1242" s="305">
        <v>1</v>
      </c>
      <c r="E1242" s="287" t="s">
        <v>7</v>
      </c>
      <c r="F1242" s="289">
        <v>43677</v>
      </c>
      <c r="G1242" s="290" t="s">
        <v>521</v>
      </c>
      <c r="H1242" s="290" t="s">
        <v>2833</v>
      </c>
      <c r="I1242" s="291">
        <v>0</v>
      </c>
      <c r="J1242" s="291">
        <v>34</v>
      </c>
      <c r="K1242" s="290" t="s">
        <v>815</v>
      </c>
      <c r="L1242" s="324">
        <v>150.63999999999999</v>
      </c>
      <c r="M1242" s="325" t="s">
        <v>2834</v>
      </c>
      <c r="N1242" s="325" t="s">
        <v>2835</v>
      </c>
      <c r="O1242" s="287"/>
      <c r="P1242" s="287"/>
    </row>
    <row r="1243" spans="1:16" ht="15">
      <c r="A1243" s="247" t="s">
        <v>176</v>
      </c>
      <c r="B1243" s="247" t="s">
        <v>4355</v>
      </c>
      <c r="C1243" s="287" t="s">
        <v>4356</v>
      </c>
      <c r="D1243" s="305">
        <v>2</v>
      </c>
      <c r="E1243" s="287" t="s">
        <v>7</v>
      </c>
      <c r="F1243" s="289">
        <v>43677</v>
      </c>
      <c r="G1243" s="290" t="s">
        <v>521</v>
      </c>
      <c r="H1243" s="290" t="s">
        <v>2260</v>
      </c>
      <c r="I1243" s="291">
        <v>0</v>
      </c>
      <c r="J1243" s="291">
        <v>34</v>
      </c>
      <c r="K1243" s="290" t="s">
        <v>815</v>
      </c>
      <c r="L1243" s="324">
        <v>63.36</v>
      </c>
      <c r="M1243" s="325" t="s">
        <v>2261</v>
      </c>
      <c r="N1243" s="325" t="s">
        <v>2262</v>
      </c>
      <c r="O1243" s="287"/>
      <c r="P1243" s="287"/>
    </row>
    <row r="1244" spans="1:16" ht="15">
      <c r="A1244" s="247" t="s">
        <v>176</v>
      </c>
      <c r="B1244" s="247" t="s">
        <v>4357</v>
      </c>
      <c r="C1244" s="287" t="s">
        <v>4358</v>
      </c>
      <c r="D1244" s="305">
        <v>3</v>
      </c>
      <c r="E1244" s="287" t="s">
        <v>7</v>
      </c>
      <c r="F1244" s="289">
        <v>43677</v>
      </c>
      <c r="G1244" s="290" t="s">
        <v>521</v>
      </c>
      <c r="H1244" s="290" t="s">
        <v>1047</v>
      </c>
      <c r="I1244" s="291">
        <v>0</v>
      </c>
      <c r="J1244" s="291">
        <v>29</v>
      </c>
      <c r="K1244" s="290" t="s">
        <v>815</v>
      </c>
      <c r="L1244" s="324">
        <v>146.36000000000001</v>
      </c>
      <c r="M1244" s="325" t="s">
        <v>1048</v>
      </c>
      <c r="N1244" s="325" t="s">
        <v>1049</v>
      </c>
      <c r="O1244" s="287"/>
      <c r="P1244" s="287"/>
    </row>
    <row r="1245" spans="1:16" ht="15">
      <c r="A1245" s="247" t="s">
        <v>176</v>
      </c>
      <c r="B1245" s="247" t="s">
        <v>4359</v>
      </c>
      <c r="C1245" s="287" t="s">
        <v>4360</v>
      </c>
      <c r="D1245" s="305">
        <v>4</v>
      </c>
      <c r="E1245" s="287" t="s">
        <v>7</v>
      </c>
      <c r="F1245" s="289">
        <v>43677</v>
      </c>
      <c r="G1245" s="290" t="s">
        <v>521</v>
      </c>
      <c r="H1245" s="290" t="s">
        <v>3435</v>
      </c>
      <c r="I1245" s="291">
        <v>0</v>
      </c>
      <c r="J1245" s="291">
        <v>34</v>
      </c>
      <c r="K1245" s="290" t="s">
        <v>815</v>
      </c>
      <c r="L1245" s="324">
        <v>49.54</v>
      </c>
      <c r="M1245" s="325" t="s">
        <v>3436</v>
      </c>
      <c r="N1245" s="325" t="s">
        <v>3437</v>
      </c>
      <c r="O1245" s="287"/>
      <c r="P1245" s="287"/>
    </row>
    <row r="1246" spans="1:16" ht="15">
      <c r="A1246" s="247" t="s">
        <v>176</v>
      </c>
      <c r="B1246" s="247" t="s">
        <v>4361</v>
      </c>
      <c r="C1246" s="287" t="s">
        <v>4362</v>
      </c>
      <c r="D1246" s="305">
        <v>5</v>
      </c>
      <c r="E1246" s="287" t="s">
        <v>7</v>
      </c>
      <c r="F1246" s="289">
        <v>43677</v>
      </c>
      <c r="G1246" s="290" t="s">
        <v>521</v>
      </c>
      <c r="H1246" s="290" t="s">
        <v>3440</v>
      </c>
      <c r="I1246" s="291">
        <v>0</v>
      </c>
      <c r="J1246" s="291">
        <v>34</v>
      </c>
      <c r="K1246" s="290" t="s">
        <v>815</v>
      </c>
      <c r="L1246" s="324">
        <v>47.07</v>
      </c>
      <c r="M1246" s="325" t="s">
        <v>3441</v>
      </c>
      <c r="N1246" s="325" t="s">
        <v>3442</v>
      </c>
      <c r="O1246" s="287"/>
      <c r="P1246" s="287"/>
    </row>
    <row r="1247" spans="1:16" ht="15">
      <c r="A1247" s="247" t="s">
        <v>176</v>
      </c>
      <c r="B1247" s="247" t="s">
        <v>4363</v>
      </c>
      <c r="C1247" s="287" t="s">
        <v>4364</v>
      </c>
      <c r="D1247" s="305">
        <v>6</v>
      </c>
      <c r="E1247" s="287" t="s">
        <v>7</v>
      </c>
      <c r="F1247" s="289">
        <v>43677</v>
      </c>
      <c r="G1247" s="290" t="s">
        <v>521</v>
      </c>
      <c r="H1247" s="290" t="s">
        <v>3445</v>
      </c>
      <c r="I1247" s="291">
        <v>0</v>
      </c>
      <c r="J1247" s="291">
        <v>34</v>
      </c>
      <c r="K1247" s="290" t="s">
        <v>815</v>
      </c>
      <c r="L1247" s="324">
        <v>75.69</v>
      </c>
      <c r="M1247" s="325" t="s">
        <v>3446</v>
      </c>
      <c r="N1247" s="325" t="s">
        <v>3447</v>
      </c>
      <c r="O1247" s="287"/>
      <c r="P1247" s="287"/>
    </row>
    <row r="1248" spans="1:16" ht="15">
      <c r="A1248" s="247" t="s">
        <v>176</v>
      </c>
      <c r="B1248" s="247" t="s">
        <v>4365</v>
      </c>
      <c r="C1248" s="287" t="s">
        <v>4366</v>
      </c>
      <c r="D1248" s="305">
        <v>7</v>
      </c>
      <c r="E1248" s="287" t="s">
        <v>7</v>
      </c>
      <c r="F1248" s="289">
        <v>43677</v>
      </c>
      <c r="G1248" s="290" t="s">
        <v>521</v>
      </c>
      <c r="H1248" s="290" t="s">
        <v>3450</v>
      </c>
      <c r="I1248" s="291">
        <v>0</v>
      </c>
      <c r="J1248" s="291">
        <v>34</v>
      </c>
      <c r="K1248" s="290" t="s">
        <v>815</v>
      </c>
      <c r="L1248" s="324">
        <v>87.81</v>
      </c>
      <c r="M1248" s="325" t="s">
        <v>3451</v>
      </c>
      <c r="N1248" s="325" t="s">
        <v>3452</v>
      </c>
      <c r="O1248" s="287"/>
      <c r="P1248" s="287"/>
    </row>
    <row r="1249" spans="1:16" ht="15">
      <c r="A1249" s="247" t="s">
        <v>176</v>
      </c>
      <c r="B1249" s="247" t="s">
        <v>4367</v>
      </c>
      <c r="C1249" s="287" t="s">
        <v>4368</v>
      </c>
      <c r="D1249" s="305">
        <v>8</v>
      </c>
      <c r="E1249" s="287" t="s">
        <v>7</v>
      </c>
      <c r="F1249" s="289">
        <v>43677</v>
      </c>
      <c r="G1249" s="290" t="s">
        <v>521</v>
      </c>
      <c r="H1249" s="290" t="s">
        <v>3455</v>
      </c>
      <c r="I1249" s="291">
        <v>0</v>
      </c>
      <c r="J1249" s="291">
        <v>34</v>
      </c>
      <c r="K1249" s="290" t="s">
        <v>815</v>
      </c>
      <c r="L1249" s="324">
        <v>114.78</v>
      </c>
      <c r="M1249" s="325" t="s">
        <v>3456</v>
      </c>
      <c r="N1249" s="325" t="s">
        <v>3457</v>
      </c>
      <c r="O1249" s="287"/>
      <c r="P1249" s="287"/>
    </row>
    <row r="1250" spans="1:16" ht="15">
      <c r="A1250" s="247" t="s">
        <v>176</v>
      </c>
      <c r="B1250" s="247" t="s">
        <v>4369</v>
      </c>
      <c r="C1250" s="287" t="s">
        <v>4370</v>
      </c>
      <c r="D1250" s="305">
        <v>9</v>
      </c>
      <c r="E1250" s="287" t="s">
        <v>7</v>
      </c>
      <c r="F1250" s="289">
        <v>43677</v>
      </c>
      <c r="G1250" s="290" t="s">
        <v>521</v>
      </c>
      <c r="H1250" s="290" t="s">
        <v>3753</v>
      </c>
      <c r="I1250" s="291">
        <v>0</v>
      </c>
      <c r="J1250" s="291">
        <v>34</v>
      </c>
      <c r="K1250" s="290" t="s">
        <v>815</v>
      </c>
      <c r="L1250" s="324">
        <v>87.15</v>
      </c>
      <c r="M1250" s="325" t="s">
        <v>3754</v>
      </c>
      <c r="N1250" s="325" t="s">
        <v>3755</v>
      </c>
      <c r="O1250" s="287"/>
      <c r="P1250" s="287"/>
    </row>
    <row r="1251" spans="1:16" ht="15">
      <c r="A1251" s="247" t="s">
        <v>176</v>
      </c>
      <c r="B1251" s="247" t="s">
        <v>4377</v>
      </c>
      <c r="C1251" s="287" t="s">
        <v>4373</v>
      </c>
      <c r="D1251" s="305">
        <v>10</v>
      </c>
      <c r="E1251" s="287" t="s">
        <v>7</v>
      </c>
      <c r="F1251" s="289">
        <v>43677</v>
      </c>
      <c r="G1251" s="290" t="s">
        <v>521</v>
      </c>
      <c r="H1251" s="290" t="s">
        <v>1998</v>
      </c>
      <c r="I1251" s="291">
        <v>0</v>
      </c>
      <c r="J1251" s="291">
        <v>34</v>
      </c>
      <c r="K1251" s="290" t="s">
        <v>815</v>
      </c>
      <c r="L1251" s="324">
        <v>294.61</v>
      </c>
      <c r="M1251" s="325" t="s">
        <v>1999</v>
      </c>
      <c r="N1251" s="325" t="s">
        <v>2000</v>
      </c>
      <c r="O1251" s="287"/>
      <c r="P1251" s="287"/>
    </row>
    <row r="1252" spans="1:16" ht="15">
      <c r="A1252" s="247" t="s">
        <v>176</v>
      </c>
      <c r="B1252" s="247" t="s">
        <v>4379</v>
      </c>
      <c r="C1252" s="287" t="s">
        <v>4378</v>
      </c>
      <c r="D1252" s="305">
        <v>11</v>
      </c>
      <c r="E1252" s="287" t="s">
        <v>7</v>
      </c>
      <c r="F1252" s="289">
        <v>43677</v>
      </c>
      <c r="G1252" s="290" t="s">
        <v>521</v>
      </c>
      <c r="H1252" s="290" t="s">
        <v>1062</v>
      </c>
      <c r="I1252" s="291">
        <v>0</v>
      </c>
      <c r="J1252" s="291">
        <v>6</v>
      </c>
      <c r="K1252" s="290" t="s">
        <v>815</v>
      </c>
      <c r="L1252" s="324">
        <v>49.54</v>
      </c>
      <c r="M1252" s="325" t="s">
        <v>1063</v>
      </c>
      <c r="N1252" s="325" t="s">
        <v>1064</v>
      </c>
      <c r="O1252" s="287"/>
      <c r="P1252" s="287"/>
    </row>
    <row r="1253" spans="1:16" ht="15">
      <c r="A1253" s="247" t="s">
        <v>176</v>
      </c>
      <c r="B1253" s="247" t="s">
        <v>4381</v>
      </c>
      <c r="C1253" s="287" t="s">
        <v>4380</v>
      </c>
      <c r="D1253" s="305">
        <v>12</v>
      </c>
      <c r="E1253" s="287" t="s">
        <v>7</v>
      </c>
      <c r="F1253" s="289">
        <v>43677</v>
      </c>
      <c r="G1253" s="290" t="s">
        <v>521</v>
      </c>
      <c r="H1253" s="290" t="s">
        <v>3460</v>
      </c>
      <c r="I1253" s="291">
        <v>0</v>
      </c>
      <c r="J1253" s="291">
        <v>6</v>
      </c>
      <c r="K1253" s="290" t="s">
        <v>815</v>
      </c>
      <c r="L1253" s="324">
        <v>109.04</v>
      </c>
      <c r="M1253" s="325" t="s">
        <v>3461</v>
      </c>
      <c r="N1253" s="325" t="s">
        <v>3462</v>
      </c>
      <c r="O1253" s="287"/>
      <c r="P1253" s="287"/>
    </row>
    <row r="1254" spans="1:16" ht="15">
      <c r="A1254" s="247" t="s">
        <v>176</v>
      </c>
      <c r="B1254" s="247" t="s">
        <v>4383</v>
      </c>
      <c r="C1254" s="287" t="s">
        <v>4382</v>
      </c>
      <c r="D1254" s="305">
        <v>13</v>
      </c>
      <c r="E1254" s="287" t="s">
        <v>7</v>
      </c>
      <c r="F1254" s="289">
        <v>43677</v>
      </c>
      <c r="G1254" s="290" t="s">
        <v>521</v>
      </c>
      <c r="H1254" s="290" t="s">
        <v>1272</v>
      </c>
      <c r="I1254" s="291">
        <v>0</v>
      </c>
      <c r="J1254" s="291">
        <v>7</v>
      </c>
      <c r="K1254" s="290" t="s">
        <v>815</v>
      </c>
      <c r="L1254" s="324">
        <v>1123.04</v>
      </c>
      <c r="M1254" s="325" t="s">
        <v>1273</v>
      </c>
      <c r="N1254" s="325" t="s">
        <v>1274</v>
      </c>
      <c r="O1254" s="287"/>
      <c r="P1254" s="287"/>
    </row>
    <row r="1255" spans="1:16" ht="15">
      <c r="A1255" s="247" t="s">
        <v>176</v>
      </c>
      <c r="B1255" s="247" t="s">
        <v>4385</v>
      </c>
      <c r="C1255" s="287" t="s">
        <v>4384</v>
      </c>
      <c r="D1255" s="305">
        <v>14</v>
      </c>
      <c r="E1255" s="287" t="s">
        <v>7</v>
      </c>
      <c r="F1255" s="289">
        <v>43677</v>
      </c>
      <c r="G1255" s="290" t="s">
        <v>521</v>
      </c>
      <c r="H1255" s="290" t="s">
        <v>1069</v>
      </c>
      <c r="I1255" s="291">
        <v>0</v>
      </c>
      <c r="J1255" s="291">
        <v>34</v>
      </c>
      <c r="K1255" s="290" t="s">
        <v>815</v>
      </c>
      <c r="L1255" s="324">
        <v>208.79</v>
      </c>
      <c r="M1255" s="325" t="s">
        <v>1070</v>
      </c>
      <c r="N1255" s="325" t="s">
        <v>1071</v>
      </c>
      <c r="O1255" s="287"/>
      <c r="P1255" s="287"/>
    </row>
    <row r="1256" spans="1:16" ht="15">
      <c r="A1256" s="247" t="s">
        <v>176</v>
      </c>
      <c r="B1256" s="247" t="s">
        <v>4387</v>
      </c>
      <c r="C1256" s="287" t="s">
        <v>4386</v>
      </c>
      <c r="D1256" s="305">
        <v>15</v>
      </c>
      <c r="E1256" s="287" t="s">
        <v>7</v>
      </c>
      <c r="F1256" s="289">
        <v>43677</v>
      </c>
      <c r="G1256" s="290" t="s">
        <v>521</v>
      </c>
      <c r="H1256" s="290" t="s">
        <v>4389</v>
      </c>
      <c r="I1256" s="291">
        <v>0</v>
      </c>
      <c r="J1256" s="291">
        <v>34</v>
      </c>
      <c r="K1256" s="290" t="s">
        <v>815</v>
      </c>
      <c r="L1256" s="324">
        <v>51.53</v>
      </c>
      <c r="M1256" s="325" t="s">
        <v>4390</v>
      </c>
      <c r="N1256" s="325" t="s">
        <v>4391</v>
      </c>
      <c r="O1256" s="287"/>
      <c r="P1256" s="287"/>
    </row>
    <row r="1257" spans="1:16" ht="15">
      <c r="A1257" s="247" t="s">
        <v>176</v>
      </c>
      <c r="B1257" s="247" t="s">
        <v>4392</v>
      </c>
      <c r="C1257" s="287" t="s">
        <v>4388</v>
      </c>
      <c r="D1257" s="305">
        <v>16</v>
      </c>
      <c r="E1257" s="287" t="s">
        <v>7</v>
      </c>
      <c r="F1257" s="289">
        <v>43677</v>
      </c>
      <c r="G1257" s="290" t="s">
        <v>521</v>
      </c>
      <c r="H1257" s="290" t="s">
        <v>1074</v>
      </c>
      <c r="I1257" s="291">
        <v>0</v>
      </c>
      <c r="J1257" s="291">
        <v>34</v>
      </c>
      <c r="K1257" s="290" t="s">
        <v>815</v>
      </c>
      <c r="L1257" s="324">
        <v>132.94999999999999</v>
      </c>
      <c r="M1257" s="325" t="s">
        <v>1075</v>
      </c>
      <c r="N1257" s="325" t="s">
        <v>1076</v>
      </c>
      <c r="O1257" s="287"/>
      <c r="P1257" s="287"/>
    </row>
    <row r="1258" spans="1:16" ht="15">
      <c r="A1258" s="247" t="s">
        <v>176</v>
      </c>
      <c r="B1258" s="247" t="s">
        <v>4394</v>
      </c>
      <c r="C1258" s="287" t="s">
        <v>4393</v>
      </c>
      <c r="D1258" s="305">
        <v>17</v>
      </c>
      <c r="E1258" s="287" t="s">
        <v>7</v>
      </c>
      <c r="F1258" s="289">
        <v>43677</v>
      </c>
      <c r="G1258" s="290" t="s">
        <v>521</v>
      </c>
      <c r="H1258" s="290" t="s">
        <v>2414</v>
      </c>
      <c r="I1258" s="291">
        <v>0</v>
      </c>
      <c r="J1258" s="291">
        <v>7</v>
      </c>
      <c r="K1258" s="290" t="s">
        <v>815</v>
      </c>
      <c r="L1258" s="324">
        <v>109.31</v>
      </c>
      <c r="M1258" s="325" t="s">
        <v>2415</v>
      </c>
      <c r="N1258" s="325" t="s">
        <v>2416</v>
      </c>
      <c r="O1258" s="287"/>
      <c r="P1258" s="287"/>
    </row>
    <row r="1259" spans="1:16" ht="15">
      <c r="A1259" s="247" t="s">
        <v>7643</v>
      </c>
      <c r="B1259" s="247" t="s">
        <v>7644</v>
      </c>
      <c r="C1259" s="287" t="s">
        <v>4395</v>
      </c>
      <c r="D1259" s="305">
        <v>18</v>
      </c>
      <c r="E1259" s="287" t="s">
        <v>7</v>
      </c>
      <c r="F1259" s="289">
        <v>43677</v>
      </c>
      <c r="G1259" s="290" t="s">
        <v>521</v>
      </c>
      <c r="H1259" s="290" t="s">
        <v>1765</v>
      </c>
      <c r="I1259" s="291">
        <v>0</v>
      </c>
      <c r="J1259" s="291">
        <v>34</v>
      </c>
      <c r="K1259" s="290" t="s">
        <v>815</v>
      </c>
      <c r="L1259" s="324">
        <v>194.42</v>
      </c>
      <c r="M1259" s="325" t="s">
        <v>359</v>
      </c>
      <c r="N1259" s="325" t="s">
        <v>1766</v>
      </c>
      <c r="O1259" s="287"/>
      <c r="P1259" s="287"/>
    </row>
    <row r="1260" spans="1:16" ht="15">
      <c r="A1260" s="247" t="s">
        <v>176</v>
      </c>
      <c r="B1260" s="247" t="s">
        <v>4396</v>
      </c>
      <c r="C1260" s="287" t="s">
        <v>4397</v>
      </c>
      <c r="D1260" s="305">
        <v>19</v>
      </c>
      <c r="E1260" s="287" t="s">
        <v>7</v>
      </c>
      <c r="F1260" s="289">
        <v>43677</v>
      </c>
      <c r="G1260" s="290" t="s">
        <v>521</v>
      </c>
      <c r="H1260" s="290" t="s">
        <v>3471</v>
      </c>
      <c r="I1260" s="291">
        <v>0</v>
      </c>
      <c r="J1260" s="291">
        <v>34</v>
      </c>
      <c r="K1260" s="290" t="s">
        <v>815</v>
      </c>
      <c r="L1260" s="324">
        <v>58.22</v>
      </c>
      <c r="M1260" s="325" t="s">
        <v>3472</v>
      </c>
      <c r="N1260" s="325" t="s">
        <v>3473</v>
      </c>
      <c r="O1260" s="287"/>
      <c r="P1260" s="287"/>
    </row>
    <row r="1261" spans="1:16" ht="15">
      <c r="A1261" s="247" t="s">
        <v>176</v>
      </c>
      <c r="B1261" s="247" t="s">
        <v>4398</v>
      </c>
      <c r="C1261" s="287" t="s">
        <v>4399</v>
      </c>
      <c r="D1261" s="305">
        <v>20</v>
      </c>
      <c r="E1261" s="287" t="s">
        <v>7</v>
      </c>
      <c r="F1261" s="289">
        <v>43677</v>
      </c>
      <c r="G1261" s="290" t="s">
        <v>521</v>
      </c>
      <c r="H1261" s="290" t="s">
        <v>4400</v>
      </c>
      <c r="I1261" s="291">
        <v>0</v>
      </c>
      <c r="J1261" s="291">
        <v>34</v>
      </c>
      <c r="K1261" s="290" t="s">
        <v>815</v>
      </c>
      <c r="L1261" s="324">
        <v>70.400000000000006</v>
      </c>
      <c r="M1261" s="325" t="s">
        <v>4401</v>
      </c>
      <c r="N1261" s="325" t="s">
        <v>4402</v>
      </c>
      <c r="O1261" s="287"/>
      <c r="P1261" s="287"/>
    </row>
    <row r="1262" spans="1:16" ht="15">
      <c r="A1262" s="247" t="s">
        <v>176</v>
      </c>
      <c r="B1262" s="247" t="s">
        <v>4403</v>
      </c>
      <c r="C1262" s="287" t="s">
        <v>4404</v>
      </c>
      <c r="D1262" s="305">
        <v>21</v>
      </c>
      <c r="E1262" s="287" t="s">
        <v>7</v>
      </c>
      <c r="F1262" s="289">
        <v>43677</v>
      </c>
      <c r="G1262" s="290" t="s">
        <v>521</v>
      </c>
      <c r="H1262" s="290" t="s">
        <v>2540</v>
      </c>
      <c r="I1262" s="291">
        <v>0</v>
      </c>
      <c r="J1262" s="291">
        <v>34</v>
      </c>
      <c r="K1262" s="290" t="s">
        <v>815</v>
      </c>
      <c r="L1262" s="324">
        <v>55.87</v>
      </c>
      <c r="M1262" s="325" t="s">
        <v>2541</v>
      </c>
      <c r="N1262" s="325" t="s">
        <v>2542</v>
      </c>
      <c r="O1262" s="287"/>
      <c r="P1262" s="287"/>
    </row>
    <row r="1263" spans="1:16" ht="15">
      <c r="A1263" s="247" t="s">
        <v>176</v>
      </c>
      <c r="B1263" s="247" t="s">
        <v>4405</v>
      </c>
      <c r="C1263" s="287" t="s">
        <v>4406</v>
      </c>
      <c r="D1263" s="305">
        <v>22</v>
      </c>
      <c r="E1263" s="287" t="s">
        <v>7</v>
      </c>
      <c r="F1263" s="289">
        <v>43677</v>
      </c>
      <c r="G1263" s="290" t="s">
        <v>521</v>
      </c>
      <c r="H1263" s="290" t="s">
        <v>3296</v>
      </c>
      <c r="I1263" s="291">
        <v>0</v>
      </c>
      <c r="J1263" s="291">
        <v>34</v>
      </c>
      <c r="K1263" s="290" t="s">
        <v>815</v>
      </c>
      <c r="L1263" s="324">
        <v>19.16</v>
      </c>
      <c r="M1263" s="325" t="s">
        <v>3297</v>
      </c>
      <c r="N1263" s="325" t="s">
        <v>3298</v>
      </c>
      <c r="O1263" s="287"/>
      <c r="P1263" s="287"/>
    </row>
    <row r="1264" spans="1:16" ht="15">
      <c r="A1264" s="247" t="s">
        <v>176</v>
      </c>
      <c r="B1264" s="247" t="s">
        <v>4407</v>
      </c>
      <c r="C1264" s="287" t="s">
        <v>4408</v>
      </c>
      <c r="D1264" s="305">
        <v>23</v>
      </c>
      <c r="E1264" s="287" t="s">
        <v>7</v>
      </c>
      <c r="F1264" s="289">
        <v>43677</v>
      </c>
      <c r="G1264" s="290" t="s">
        <v>521</v>
      </c>
      <c r="H1264" s="290" t="s">
        <v>1307</v>
      </c>
      <c r="I1264" s="291">
        <v>0</v>
      </c>
      <c r="J1264" s="291">
        <v>34</v>
      </c>
      <c r="K1264" s="290" t="s">
        <v>815</v>
      </c>
      <c r="L1264" s="324">
        <v>87.76</v>
      </c>
      <c r="M1264" s="325" t="s">
        <v>1308</v>
      </c>
      <c r="N1264" s="325" t="s">
        <v>1309</v>
      </c>
      <c r="O1264" s="287"/>
      <c r="P1264" s="287"/>
    </row>
    <row r="1265" spans="1:16" ht="15">
      <c r="A1265" s="247" t="s">
        <v>176</v>
      </c>
      <c r="B1265" s="247" t="s">
        <v>4409</v>
      </c>
      <c r="C1265" s="287" t="s">
        <v>4410</v>
      </c>
      <c r="D1265" s="305">
        <v>24</v>
      </c>
      <c r="E1265" s="287" t="s">
        <v>7</v>
      </c>
      <c r="F1265" s="289">
        <v>43677</v>
      </c>
      <c r="G1265" s="290" t="s">
        <v>521</v>
      </c>
      <c r="H1265" s="290" t="s">
        <v>2717</v>
      </c>
      <c r="I1265" s="291">
        <v>0</v>
      </c>
      <c r="J1265" s="291">
        <v>34</v>
      </c>
      <c r="K1265" s="290" t="s">
        <v>815</v>
      </c>
      <c r="L1265" s="324">
        <v>29.01</v>
      </c>
      <c r="M1265" s="325" t="s">
        <v>2718</v>
      </c>
      <c r="N1265" s="325" t="s">
        <v>2719</v>
      </c>
      <c r="O1265" s="287"/>
      <c r="P1265" s="287"/>
    </row>
    <row r="1266" spans="1:16" ht="15">
      <c r="A1266" s="247" t="s">
        <v>7645</v>
      </c>
      <c r="B1266" s="247" t="s">
        <v>7646</v>
      </c>
      <c r="C1266" s="287" t="s">
        <v>4412</v>
      </c>
      <c r="D1266" s="305">
        <v>25</v>
      </c>
      <c r="E1266" s="287" t="s">
        <v>7</v>
      </c>
      <c r="F1266" s="289">
        <v>43677</v>
      </c>
      <c r="G1266" s="290" t="s">
        <v>521</v>
      </c>
      <c r="H1266" s="290" t="s">
        <v>838</v>
      </c>
      <c r="I1266" s="291">
        <v>0</v>
      </c>
      <c r="J1266" s="291">
        <v>34</v>
      </c>
      <c r="K1266" s="290" t="s">
        <v>815</v>
      </c>
      <c r="L1266" s="324">
        <v>12.09</v>
      </c>
      <c r="M1266" s="325" t="s">
        <v>839</v>
      </c>
      <c r="N1266" s="325" t="s">
        <v>840</v>
      </c>
      <c r="O1266" s="287"/>
      <c r="P1266" s="287"/>
    </row>
    <row r="1267" spans="1:16" ht="15">
      <c r="A1267" s="247" t="s">
        <v>176</v>
      </c>
      <c r="B1267" s="247" t="s">
        <v>4411</v>
      </c>
      <c r="C1267" s="287" t="s">
        <v>4414</v>
      </c>
      <c r="D1267" s="305">
        <v>26</v>
      </c>
      <c r="E1267" s="287" t="s">
        <v>7</v>
      </c>
      <c r="F1267" s="289">
        <v>43677</v>
      </c>
      <c r="G1267" s="290" t="s">
        <v>521</v>
      </c>
      <c r="H1267" s="290" t="s">
        <v>1079</v>
      </c>
      <c r="I1267" s="291">
        <v>0</v>
      </c>
      <c r="J1267" s="291">
        <v>34</v>
      </c>
      <c r="K1267" s="290" t="s">
        <v>815</v>
      </c>
      <c r="L1267" s="324">
        <v>385.38</v>
      </c>
      <c r="M1267" s="325" t="s">
        <v>1080</v>
      </c>
      <c r="N1267" s="325" t="s">
        <v>1081</v>
      </c>
      <c r="O1267" s="287"/>
      <c r="P1267" s="287"/>
    </row>
    <row r="1268" spans="1:16" ht="15">
      <c r="A1268" s="247" t="s">
        <v>176</v>
      </c>
      <c r="B1268" s="247" t="s">
        <v>4413</v>
      </c>
      <c r="C1268" s="287" t="s">
        <v>4416</v>
      </c>
      <c r="D1268" s="305">
        <v>27</v>
      </c>
      <c r="E1268" s="287" t="s">
        <v>7</v>
      </c>
      <c r="F1268" s="289">
        <v>43677</v>
      </c>
      <c r="G1268" s="290" t="s">
        <v>521</v>
      </c>
      <c r="H1268" s="290" t="s">
        <v>843</v>
      </c>
      <c r="I1268" s="291">
        <v>0</v>
      </c>
      <c r="J1268" s="291">
        <v>7</v>
      </c>
      <c r="K1268" s="290" t="s">
        <v>815</v>
      </c>
      <c r="L1268" s="324">
        <v>795.53</v>
      </c>
      <c r="M1268" s="325" t="s">
        <v>844</v>
      </c>
      <c r="N1268" s="325" t="s">
        <v>845</v>
      </c>
      <c r="O1268" s="287"/>
      <c r="P1268" s="287"/>
    </row>
    <row r="1269" spans="1:16" ht="15">
      <c r="A1269" s="247" t="s">
        <v>176</v>
      </c>
      <c r="B1269" s="247" t="s">
        <v>4415</v>
      </c>
      <c r="C1269" s="287" t="s">
        <v>4418</v>
      </c>
      <c r="D1269" s="305">
        <v>28</v>
      </c>
      <c r="E1269" s="287" t="s">
        <v>7</v>
      </c>
      <c r="F1269" s="289">
        <v>43677</v>
      </c>
      <c r="G1269" s="290" t="s">
        <v>521</v>
      </c>
      <c r="H1269" s="290" t="s">
        <v>2547</v>
      </c>
      <c r="I1269" s="291">
        <v>0</v>
      </c>
      <c r="J1269" s="291">
        <v>34</v>
      </c>
      <c r="K1269" s="290" t="s">
        <v>815</v>
      </c>
      <c r="L1269" s="324">
        <v>50.67</v>
      </c>
      <c r="M1269" s="325" t="s">
        <v>2548</v>
      </c>
      <c r="N1269" s="325" t="s">
        <v>2549</v>
      </c>
      <c r="O1269" s="287"/>
      <c r="P1269" s="287"/>
    </row>
    <row r="1270" spans="1:16" ht="15">
      <c r="A1270" s="247" t="s">
        <v>176</v>
      </c>
      <c r="B1270" s="247" t="s">
        <v>4417</v>
      </c>
      <c r="C1270" s="287" t="s">
        <v>4420</v>
      </c>
      <c r="D1270" s="305">
        <v>29</v>
      </c>
      <c r="E1270" s="287" t="s">
        <v>7</v>
      </c>
      <c r="F1270" s="289">
        <v>43677</v>
      </c>
      <c r="G1270" s="290" t="s">
        <v>521</v>
      </c>
      <c r="H1270" s="290" t="s">
        <v>2870</v>
      </c>
      <c r="I1270" s="291">
        <v>0</v>
      </c>
      <c r="J1270" s="291">
        <v>34</v>
      </c>
      <c r="K1270" s="290" t="s">
        <v>815</v>
      </c>
      <c r="L1270" s="324">
        <v>107.33</v>
      </c>
      <c r="M1270" s="325" t="s">
        <v>2871</v>
      </c>
      <c r="N1270" s="325" t="s">
        <v>2872</v>
      </c>
      <c r="O1270" s="287"/>
      <c r="P1270" s="287"/>
    </row>
    <row r="1271" spans="1:16" ht="15">
      <c r="A1271" s="247" t="s">
        <v>176</v>
      </c>
      <c r="B1271" s="247" t="s">
        <v>4419</v>
      </c>
      <c r="C1271" s="287" t="s">
        <v>4422</v>
      </c>
      <c r="D1271" s="305">
        <v>30</v>
      </c>
      <c r="E1271" s="287" t="s">
        <v>7</v>
      </c>
      <c r="F1271" s="289">
        <v>43677</v>
      </c>
      <c r="G1271" s="290" t="s">
        <v>521</v>
      </c>
      <c r="H1271" s="290" t="s">
        <v>4005</v>
      </c>
      <c r="I1271" s="291">
        <v>0</v>
      </c>
      <c r="J1271" s="291">
        <v>34</v>
      </c>
      <c r="K1271" s="290" t="s">
        <v>815</v>
      </c>
      <c r="L1271" s="324">
        <v>37.26</v>
      </c>
      <c r="M1271" s="325" t="s">
        <v>4006</v>
      </c>
      <c r="N1271" s="325" t="s">
        <v>4007</v>
      </c>
      <c r="O1271" s="287"/>
      <c r="P1271" s="287"/>
    </row>
    <row r="1272" spans="1:16" ht="15">
      <c r="A1272" s="247" t="s">
        <v>176</v>
      </c>
      <c r="B1272" s="247" t="s">
        <v>4421</v>
      </c>
      <c r="C1272" s="287" t="s">
        <v>4427</v>
      </c>
      <c r="D1272" s="305">
        <v>31</v>
      </c>
      <c r="E1272" s="287" t="s">
        <v>7</v>
      </c>
      <c r="F1272" s="289">
        <v>43677</v>
      </c>
      <c r="G1272" s="290" t="s">
        <v>521</v>
      </c>
      <c r="H1272" s="290" t="s">
        <v>4423</v>
      </c>
      <c r="I1272" s="291">
        <v>0</v>
      </c>
      <c r="J1272" s="291">
        <v>34</v>
      </c>
      <c r="K1272" s="290" t="s">
        <v>815</v>
      </c>
      <c r="L1272" s="324">
        <v>73.2</v>
      </c>
      <c r="M1272" s="325" t="s">
        <v>4424</v>
      </c>
      <c r="N1272" s="325" t="s">
        <v>4425</v>
      </c>
      <c r="O1272" s="287"/>
      <c r="P1272" s="287"/>
    </row>
    <row r="1273" spans="1:16" ht="15">
      <c r="A1273" s="247" t="s">
        <v>176</v>
      </c>
      <c r="B1273" s="247" t="s">
        <v>4426</v>
      </c>
      <c r="C1273" s="287" t="s">
        <v>4429</v>
      </c>
      <c r="D1273" s="305">
        <v>32</v>
      </c>
      <c r="E1273" s="287" t="s">
        <v>7</v>
      </c>
      <c r="F1273" s="289">
        <v>43677</v>
      </c>
      <c r="G1273" s="290" t="s">
        <v>521</v>
      </c>
      <c r="H1273" s="290" t="s">
        <v>2557</v>
      </c>
      <c r="I1273" s="291">
        <v>0</v>
      </c>
      <c r="J1273" s="291">
        <v>34</v>
      </c>
      <c r="K1273" s="290" t="s">
        <v>815</v>
      </c>
      <c r="L1273" s="324">
        <v>97.68</v>
      </c>
      <c r="M1273" s="325" t="s">
        <v>2558</v>
      </c>
      <c r="N1273" s="325" t="s">
        <v>2559</v>
      </c>
      <c r="O1273" s="287"/>
      <c r="P1273" s="287"/>
    </row>
    <row r="1274" spans="1:16" ht="15">
      <c r="A1274" s="247" t="s">
        <v>176</v>
      </c>
      <c r="B1274" s="247" t="s">
        <v>4428</v>
      </c>
      <c r="C1274" s="287" t="s">
        <v>4431</v>
      </c>
      <c r="D1274" s="305">
        <v>33</v>
      </c>
      <c r="E1274" s="287" t="s">
        <v>7</v>
      </c>
      <c r="F1274" s="289">
        <v>43677</v>
      </c>
      <c r="G1274" s="290" t="s">
        <v>521</v>
      </c>
      <c r="H1274" s="290" t="s">
        <v>3184</v>
      </c>
      <c r="I1274" s="291">
        <v>0</v>
      </c>
      <c r="J1274" s="291">
        <v>34</v>
      </c>
      <c r="K1274" s="290" t="s">
        <v>815</v>
      </c>
      <c r="L1274" s="324">
        <v>84.96</v>
      </c>
      <c r="M1274" s="325" t="s">
        <v>3185</v>
      </c>
      <c r="N1274" s="325" t="s">
        <v>3186</v>
      </c>
      <c r="O1274" s="287"/>
      <c r="P1274" s="287"/>
    </row>
    <row r="1275" spans="1:16" ht="15">
      <c r="A1275" s="247" t="s">
        <v>176</v>
      </c>
      <c r="B1275" s="247" t="s">
        <v>4430</v>
      </c>
      <c r="C1275" s="287" t="s">
        <v>4433</v>
      </c>
      <c r="D1275" s="305">
        <v>34</v>
      </c>
      <c r="E1275" s="287" t="s">
        <v>7</v>
      </c>
      <c r="F1275" s="289">
        <v>43677</v>
      </c>
      <c r="G1275" s="290" t="s">
        <v>521</v>
      </c>
      <c r="H1275" s="290" t="s">
        <v>859</v>
      </c>
      <c r="I1275" s="291">
        <v>0</v>
      </c>
      <c r="J1275" s="291">
        <v>25</v>
      </c>
      <c r="K1275" s="290" t="s">
        <v>815</v>
      </c>
      <c r="L1275" s="324">
        <v>133.26</v>
      </c>
      <c r="M1275" s="325" t="s">
        <v>860</v>
      </c>
      <c r="N1275" s="325" t="s">
        <v>861</v>
      </c>
      <c r="O1275" s="287"/>
      <c r="P1275" s="287"/>
    </row>
    <row r="1276" spans="1:16" ht="15">
      <c r="A1276" s="247" t="s">
        <v>176</v>
      </c>
      <c r="B1276" s="247" t="s">
        <v>4432</v>
      </c>
      <c r="C1276" s="287" t="s">
        <v>4435</v>
      </c>
      <c r="D1276" s="305">
        <v>35</v>
      </c>
      <c r="E1276" s="287" t="s">
        <v>7</v>
      </c>
      <c r="F1276" s="289">
        <v>43677</v>
      </c>
      <c r="G1276" s="290" t="s">
        <v>521</v>
      </c>
      <c r="H1276" s="290" t="s">
        <v>3607</v>
      </c>
      <c r="I1276" s="291">
        <v>0</v>
      </c>
      <c r="J1276" s="291">
        <v>34</v>
      </c>
      <c r="K1276" s="290" t="s">
        <v>815</v>
      </c>
      <c r="L1276" s="324">
        <v>45.93</v>
      </c>
      <c r="M1276" s="325" t="s">
        <v>3608</v>
      </c>
      <c r="N1276" s="325" t="s">
        <v>3609</v>
      </c>
      <c r="O1276" s="287"/>
      <c r="P1276" s="287"/>
    </row>
    <row r="1277" spans="1:16" ht="15">
      <c r="A1277" s="247" t="s">
        <v>176</v>
      </c>
      <c r="B1277" s="247" t="s">
        <v>4434</v>
      </c>
      <c r="C1277" s="287" t="s">
        <v>4437</v>
      </c>
      <c r="D1277" s="305">
        <v>36</v>
      </c>
      <c r="E1277" s="287" t="s">
        <v>7</v>
      </c>
      <c r="F1277" s="289">
        <v>43677</v>
      </c>
      <c r="G1277" s="290" t="s">
        <v>521</v>
      </c>
      <c r="H1277" s="290" t="s">
        <v>3484</v>
      </c>
      <c r="I1277" s="291">
        <v>0</v>
      </c>
      <c r="J1277" s="291">
        <v>34</v>
      </c>
      <c r="K1277" s="290" t="s">
        <v>815</v>
      </c>
      <c r="L1277" s="324">
        <v>127.11</v>
      </c>
      <c r="M1277" s="325" t="s">
        <v>3485</v>
      </c>
      <c r="N1277" s="325" t="s">
        <v>3486</v>
      </c>
      <c r="O1277" s="287"/>
      <c r="P1277" s="287"/>
    </row>
    <row r="1278" spans="1:16" ht="15">
      <c r="A1278" s="247" t="s">
        <v>176</v>
      </c>
      <c r="B1278" s="247" t="s">
        <v>4436</v>
      </c>
      <c r="C1278" s="287" t="s">
        <v>4439</v>
      </c>
      <c r="D1278" s="305">
        <v>37</v>
      </c>
      <c r="E1278" s="287" t="s">
        <v>7</v>
      </c>
      <c r="F1278" s="289">
        <v>43677</v>
      </c>
      <c r="G1278" s="290" t="s">
        <v>521</v>
      </c>
      <c r="H1278" s="290" t="s">
        <v>3312</v>
      </c>
      <c r="I1278" s="291">
        <v>0</v>
      </c>
      <c r="J1278" s="291">
        <v>8</v>
      </c>
      <c r="K1278" s="290" t="s">
        <v>815</v>
      </c>
      <c r="L1278" s="324">
        <v>103.43</v>
      </c>
      <c r="M1278" s="325" t="s">
        <v>3313</v>
      </c>
      <c r="N1278" s="325" t="s">
        <v>3314</v>
      </c>
      <c r="O1278" s="287"/>
      <c r="P1278" s="287"/>
    </row>
    <row r="1279" spans="1:16" ht="15">
      <c r="A1279" s="247" t="s">
        <v>176</v>
      </c>
      <c r="B1279" s="247" t="s">
        <v>4438</v>
      </c>
      <c r="C1279" s="287" t="s">
        <v>4441</v>
      </c>
      <c r="D1279" s="305">
        <v>38</v>
      </c>
      <c r="E1279" s="287" t="s">
        <v>7</v>
      </c>
      <c r="F1279" s="289">
        <v>43677</v>
      </c>
      <c r="G1279" s="290" t="s">
        <v>521</v>
      </c>
      <c r="H1279" s="290" t="s">
        <v>4014</v>
      </c>
      <c r="I1279" s="291">
        <v>0</v>
      </c>
      <c r="J1279" s="291">
        <v>34</v>
      </c>
      <c r="K1279" s="290" t="s">
        <v>815</v>
      </c>
      <c r="L1279" s="324">
        <v>89.74</v>
      </c>
      <c r="M1279" s="325" t="s">
        <v>4015</v>
      </c>
      <c r="N1279" s="325" t="s">
        <v>4016</v>
      </c>
      <c r="O1279" s="287"/>
      <c r="P1279" s="287"/>
    </row>
    <row r="1280" spans="1:16" ht="15">
      <c r="A1280" s="247" t="s">
        <v>176</v>
      </c>
      <c r="B1280" s="247" t="s">
        <v>4440</v>
      </c>
      <c r="C1280" s="287" t="s">
        <v>4443</v>
      </c>
      <c r="D1280" s="305">
        <v>39</v>
      </c>
      <c r="E1280" s="287" t="s">
        <v>7</v>
      </c>
      <c r="F1280" s="289">
        <v>43677</v>
      </c>
      <c r="G1280" s="290" t="s">
        <v>521</v>
      </c>
      <c r="H1280" s="290" t="s">
        <v>3612</v>
      </c>
      <c r="I1280" s="291">
        <v>0</v>
      </c>
      <c r="J1280" s="291">
        <v>34</v>
      </c>
      <c r="K1280" s="290" t="s">
        <v>815</v>
      </c>
      <c r="L1280" s="324">
        <v>134.02000000000001</v>
      </c>
      <c r="M1280" s="325" t="s">
        <v>398</v>
      </c>
      <c r="N1280" s="325" t="s">
        <v>3613</v>
      </c>
      <c r="O1280" s="287"/>
      <c r="P1280" s="287"/>
    </row>
    <row r="1281" spans="1:16" ht="15">
      <c r="A1281" s="247" t="s">
        <v>7647</v>
      </c>
      <c r="B1281" s="247" t="s">
        <v>7648</v>
      </c>
      <c r="C1281" s="287" t="s">
        <v>4445</v>
      </c>
      <c r="D1281" s="305">
        <v>40</v>
      </c>
      <c r="E1281" s="287" t="s">
        <v>7</v>
      </c>
      <c r="F1281" s="289">
        <v>43677</v>
      </c>
      <c r="G1281" s="290" t="s">
        <v>521</v>
      </c>
      <c r="H1281" s="290" t="s">
        <v>879</v>
      </c>
      <c r="I1281" s="291">
        <v>0</v>
      </c>
      <c r="J1281" s="291">
        <v>7</v>
      </c>
      <c r="K1281" s="290" t="s">
        <v>815</v>
      </c>
      <c r="L1281" s="324">
        <v>101.75</v>
      </c>
      <c r="M1281" s="325" t="s">
        <v>880</v>
      </c>
      <c r="N1281" s="325" t="s">
        <v>881</v>
      </c>
      <c r="O1281" s="287"/>
      <c r="P1281" s="287"/>
    </row>
    <row r="1282" spans="1:16" ht="15">
      <c r="A1282" s="247" t="s">
        <v>176</v>
      </c>
      <c r="B1282" s="247" t="s">
        <v>4442</v>
      </c>
      <c r="C1282" s="287" t="s">
        <v>4447</v>
      </c>
      <c r="D1282" s="305">
        <v>41</v>
      </c>
      <c r="E1282" s="287" t="s">
        <v>7</v>
      </c>
      <c r="F1282" s="289">
        <v>43677</v>
      </c>
      <c r="G1282" s="290" t="s">
        <v>521</v>
      </c>
      <c r="H1282" s="290" t="s">
        <v>2734</v>
      </c>
      <c r="I1282" s="291">
        <v>0</v>
      </c>
      <c r="J1282" s="291">
        <v>34</v>
      </c>
      <c r="K1282" s="290" t="s">
        <v>815</v>
      </c>
      <c r="L1282" s="324">
        <v>74.290000000000006</v>
      </c>
      <c r="M1282" s="325" t="s">
        <v>2735</v>
      </c>
      <c r="N1282" s="325" t="s">
        <v>2736</v>
      </c>
      <c r="O1282" s="287"/>
      <c r="P1282" s="287"/>
    </row>
    <row r="1283" spans="1:16" ht="15">
      <c r="A1283" s="247" t="s">
        <v>176</v>
      </c>
      <c r="B1283" s="247" t="s">
        <v>4444</v>
      </c>
      <c r="C1283" s="287" t="s">
        <v>4449</v>
      </c>
      <c r="D1283" s="305">
        <v>42</v>
      </c>
      <c r="E1283" s="287" t="s">
        <v>7</v>
      </c>
      <c r="F1283" s="289">
        <v>43677</v>
      </c>
      <c r="G1283" s="290" t="s">
        <v>521</v>
      </c>
      <c r="H1283" s="290" t="s">
        <v>1090</v>
      </c>
      <c r="I1283" s="291">
        <v>0</v>
      </c>
      <c r="J1283" s="291">
        <v>25</v>
      </c>
      <c r="K1283" s="290" t="s">
        <v>815</v>
      </c>
      <c r="L1283" s="324">
        <v>33.33</v>
      </c>
      <c r="M1283" s="325" t="s">
        <v>1091</v>
      </c>
      <c r="N1283" s="325" t="s">
        <v>1092</v>
      </c>
      <c r="O1283" s="287"/>
      <c r="P1283" s="287"/>
    </row>
    <row r="1284" spans="1:16" ht="15">
      <c r="A1284" s="247" t="s">
        <v>176</v>
      </c>
      <c r="B1284" s="247" t="s">
        <v>4446</v>
      </c>
      <c r="C1284" s="287" t="s">
        <v>4451</v>
      </c>
      <c r="D1284" s="305">
        <v>43</v>
      </c>
      <c r="E1284" s="287" t="s">
        <v>7</v>
      </c>
      <c r="F1284" s="289">
        <v>43677</v>
      </c>
      <c r="G1284" s="290" t="s">
        <v>521</v>
      </c>
      <c r="H1284" s="290" t="s">
        <v>3496</v>
      </c>
      <c r="I1284" s="291">
        <v>0</v>
      </c>
      <c r="J1284" s="291">
        <v>25</v>
      </c>
      <c r="K1284" s="290" t="s">
        <v>815</v>
      </c>
      <c r="L1284" s="324">
        <v>86.72</v>
      </c>
      <c r="M1284" s="325" t="s">
        <v>3497</v>
      </c>
      <c r="N1284" s="325" t="s">
        <v>3498</v>
      </c>
      <c r="O1284" s="287"/>
      <c r="P1284" s="287"/>
    </row>
    <row r="1285" spans="1:16" ht="15">
      <c r="A1285" s="247" t="s">
        <v>176</v>
      </c>
      <c r="B1285" s="247" t="s">
        <v>4448</v>
      </c>
      <c r="C1285" s="287" t="s">
        <v>4453</v>
      </c>
      <c r="D1285" s="305">
        <v>44</v>
      </c>
      <c r="E1285" s="287" t="s">
        <v>7</v>
      </c>
      <c r="F1285" s="289">
        <v>43677</v>
      </c>
      <c r="G1285" s="290" t="s">
        <v>521</v>
      </c>
      <c r="H1285" s="290" t="s">
        <v>4021</v>
      </c>
      <c r="I1285" s="291">
        <v>0</v>
      </c>
      <c r="J1285" s="291">
        <v>34</v>
      </c>
      <c r="K1285" s="290" t="s">
        <v>815</v>
      </c>
      <c r="L1285" s="324">
        <v>48.79</v>
      </c>
      <c r="M1285" s="325" t="s">
        <v>4022</v>
      </c>
      <c r="N1285" s="325" t="s">
        <v>4023</v>
      </c>
      <c r="O1285" s="287"/>
      <c r="P1285" s="287"/>
    </row>
    <row r="1286" spans="1:16" ht="15">
      <c r="A1286" s="247" t="s">
        <v>176</v>
      </c>
      <c r="B1286" s="247" t="s">
        <v>4450</v>
      </c>
      <c r="C1286" s="287" t="s">
        <v>4455</v>
      </c>
      <c r="D1286" s="305">
        <v>45</v>
      </c>
      <c r="E1286" s="287" t="s">
        <v>7</v>
      </c>
      <c r="F1286" s="289">
        <v>43677</v>
      </c>
      <c r="G1286" s="290" t="s">
        <v>521</v>
      </c>
      <c r="H1286" s="290" t="s">
        <v>887</v>
      </c>
      <c r="I1286" s="291">
        <v>0</v>
      </c>
      <c r="J1286" s="291">
        <v>34</v>
      </c>
      <c r="K1286" s="290" t="s">
        <v>815</v>
      </c>
      <c r="L1286" s="324">
        <v>74.540000000000006</v>
      </c>
      <c r="M1286" s="325" t="s">
        <v>888</v>
      </c>
      <c r="N1286" s="325" t="s">
        <v>889</v>
      </c>
      <c r="O1286" s="287"/>
      <c r="P1286" s="287"/>
    </row>
    <row r="1287" spans="1:16" ht="15">
      <c r="A1287" s="247" t="s">
        <v>176</v>
      </c>
      <c r="B1287" s="247" t="s">
        <v>4452</v>
      </c>
      <c r="C1287" s="287" t="s">
        <v>4457</v>
      </c>
      <c r="D1287" s="305">
        <v>46</v>
      </c>
      <c r="E1287" s="287" t="s">
        <v>7</v>
      </c>
      <c r="F1287" s="289">
        <v>43677</v>
      </c>
      <c r="G1287" s="290" t="s">
        <v>521</v>
      </c>
      <c r="H1287" s="290" t="s">
        <v>3041</v>
      </c>
      <c r="I1287" s="291">
        <v>0</v>
      </c>
      <c r="J1287" s="291">
        <v>34</v>
      </c>
      <c r="K1287" s="290" t="s">
        <v>815</v>
      </c>
      <c r="L1287" s="324">
        <v>105.62</v>
      </c>
      <c r="M1287" s="325" t="s">
        <v>3042</v>
      </c>
      <c r="N1287" s="325" t="s">
        <v>3043</v>
      </c>
      <c r="O1287" s="287"/>
      <c r="P1287" s="287"/>
    </row>
    <row r="1288" spans="1:16" ht="15">
      <c r="A1288" s="247" t="s">
        <v>176</v>
      </c>
      <c r="B1288" s="247" t="s">
        <v>4454</v>
      </c>
      <c r="C1288" s="287" t="s">
        <v>4459</v>
      </c>
      <c r="D1288" s="305">
        <v>47</v>
      </c>
      <c r="E1288" s="287" t="s">
        <v>7</v>
      </c>
      <c r="F1288" s="289">
        <v>43677</v>
      </c>
      <c r="G1288" s="290" t="s">
        <v>521</v>
      </c>
      <c r="H1288" s="290" t="s">
        <v>1102</v>
      </c>
      <c r="I1288" s="291">
        <v>0</v>
      </c>
      <c r="J1288" s="291">
        <v>34</v>
      </c>
      <c r="K1288" s="290" t="s">
        <v>815</v>
      </c>
      <c r="L1288" s="324">
        <v>78.89</v>
      </c>
      <c r="M1288" s="325" t="s">
        <v>1103</v>
      </c>
      <c r="N1288" s="325" t="s">
        <v>1104</v>
      </c>
      <c r="O1288" s="287"/>
      <c r="P1288" s="287"/>
    </row>
    <row r="1289" spans="1:16" ht="15">
      <c r="A1289" s="247" t="s">
        <v>176</v>
      </c>
      <c r="B1289" s="247" t="s">
        <v>4456</v>
      </c>
      <c r="C1289" s="287" t="s">
        <v>4461</v>
      </c>
      <c r="D1289" s="305">
        <v>48</v>
      </c>
      <c r="E1289" s="287" t="s">
        <v>7</v>
      </c>
      <c r="F1289" s="289">
        <v>43677</v>
      </c>
      <c r="G1289" s="290" t="s">
        <v>521</v>
      </c>
      <c r="H1289" s="290" t="s">
        <v>1107</v>
      </c>
      <c r="I1289" s="291">
        <v>0</v>
      </c>
      <c r="J1289" s="291">
        <v>34</v>
      </c>
      <c r="K1289" s="290" t="s">
        <v>815</v>
      </c>
      <c r="L1289" s="324">
        <v>302.22000000000003</v>
      </c>
      <c r="M1289" s="325" t="s">
        <v>1108</v>
      </c>
      <c r="N1289" s="325" t="s">
        <v>1109</v>
      </c>
      <c r="O1289" s="287"/>
      <c r="P1289" s="287"/>
    </row>
    <row r="1290" spans="1:16" ht="15">
      <c r="A1290" s="247" t="s">
        <v>176</v>
      </c>
      <c r="B1290" s="247" t="s">
        <v>4458</v>
      </c>
      <c r="C1290" s="287" t="s">
        <v>4463</v>
      </c>
      <c r="D1290" s="305">
        <v>49</v>
      </c>
      <c r="E1290" s="287" t="s">
        <v>7</v>
      </c>
      <c r="F1290" s="289">
        <v>43677</v>
      </c>
      <c r="G1290" s="290" t="s">
        <v>521</v>
      </c>
      <c r="H1290" s="290" t="s">
        <v>2312</v>
      </c>
      <c r="I1290" s="291">
        <v>0</v>
      </c>
      <c r="J1290" s="291">
        <v>15</v>
      </c>
      <c r="K1290" s="290" t="s">
        <v>815</v>
      </c>
      <c r="L1290" s="324">
        <v>60.49</v>
      </c>
      <c r="M1290" s="325" t="s">
        <v>2313</v>
      </c>
      <c r="N1290" s="325" t="s">
        <v>2314</v>
      </c>
      <c r="O1290" s="287"/>
      <c r="P1290" s="287"/>
    </row>
    <row r="1291" spans="1:16" ht="15">
      <c r="A1291" s="247" t="s">
        <v>176</v>
      </c>
      <c r="B1291" s="247" t="s">
        <v>4460</v>
      </c>
      <c r="C1291" s="287" t="s">
        <v>4465</v>
      </c>
      <c r="D1291" s="305">
        <v>50</v>
      </c>
      <c r="E1291" s="287" t="s">
        <v>7</v>
      </c>
      <c r="F1291" s="289">
        <v>43677</v>
      </c>
      <c r="G1291" s="290" t="s">
        <v>521</v>
      </c>
      <c r="H1291" s="290" t="s">
        <v>3512</v>
      </c>
      <c r="I1291" s="291">
        <v>0</v>
      </c>
      <c r="J1291" s="291">
        <v>34</v>
      </c>
      <c r="K1291" s="290" t="s">
        <v>815</v>
      </c>
      <c r="L1291" s="324">
        <v>75.86</v>
      </c>
      <c r="M1291" s="325" t="s">
        <v>3513</v>
      </c>
      <c r="N1291" s="325" t="s">
        <v>3514</v>
      </c>
      <c r="O1291" s="287"/>
      <c r="P1291" s="287"/>
    </row>
    <row r="1292" spans="1:16" ht="15">
      <c r="A1292" s="247" t="s">
        <v>176</v>
      </c>
      <c r="B1292" s="247" t="s">
        <v>4462</v>
      </c>
      <c r="C1292" s="287" t="s">
        <v>4467</v>
      </c>
      <c r="D1292" s="305">
        <v>51</v>
      </c>
      <c r="E1292" s="287" t="s">
        <v>7</v>
      </c>
      <c r="F1292" s="289">
        <v>43677</v>
      </c>
      <c r="G1292" s="290" t="s">
        <v>521</v>
      </c>
      <c r="H1292" s="290" t="s">
        <v>3046</v>
      </c>
      <c r="I1292" s="291">
        <v>0</v>
      </c>
      <c r="J1292" s="291">
        <v>34</v>
      </c>
      <c r="K1292" s="290" t="s">
        <v>815</v>
      </c>
      <c r="L1292" s="324">
        <v>45.06</v>
      </c>
      <c r="M1292" s="325" t="s">
        <v>3047</v>
      </c>
      <c r="N1292" s="325" t="s">
        <v>3048</v>
      </c>
      <c r="O1292" s="287"/>
      <c r="P1292" s="287"/>
    </row>
    <row r="1293" spans="1:16" ht="15">
      <c r="A1293" s="247" t="s">
        <v>176</v>
      </c>
      <c r="B1293" s="247" t="s">
        <v>4464</v>
      </c>
      <c r="C1293" s="287" t="s">
        <v>4469</v>
      </c>
      <c r="D1293" s="305">
        <v>52</v>
      </c>
      <c r="E1293" s="287" t="s">
        <v>7</v>
      </c>
      <c r="F1293" s="289">
        <v>43677</v>
      </c>
      <c r="G1293" s="290" t="s">
        <v>521</v>
      </c>
      <c r="H1293" s="290" t="s">
        <v>1112</v>
      </c>
      <c r="I1293" s="291">
        <v>0</v>
      </c>
      <c r="J1293" s="291">
        <v>34</v>
      </c>
      <c r="K1293" s="290" t="s">
        <v>815</v>
      </c>
      <c r="L1293" s="324">
        <v>112.39</v>
      </c>
      <c r="M1293" s="325" t="s">
        <v>1113</v>
      </c>
      <c r="N1293" s="325" t="s">
        <v>1114</v>
      </c>
      <c r="O1293" s="287"/>
      <c r="P1293" s="287"/>
    </row>
    <row r="1294" spans="1:16" ht="15">
      <c r="A1294" s="247" t="s">
        <v>176</v>
      </c>
      <c r="B1294" s="247" t="s">
        <v>4466</v>
      </c>
      <c r="C1294" s="287" t="s">
        <v>4474</v>
      </c>
      <c r="D1294" s="305">
        <v>53</v>
      </c>
      <c r="E1294" s="287" t="s">
        <v>7</v>
      </c>
      <c r="F1294" s="289">
        <v>43677</v>
      </c>
      <c r="G1294" s="290" t="s">
        <v>521</v>
      </c>
      <c r="H1294" s="290" t="s">
        <v>1117</v>
      </c>
      <c r="I1294" s="291">
        <v>0</v>
      </c>
      <c r="J1294" s="291">
        <v>34</v>
      </c>
      <c r="K1294" s="290" t="s">
        <v>815</v>
      </c>
      <c r="L1294" s="324">
        <v>132.01</v>
      </c>
      <c r="M1294" s="325" t="s">
        <v>1118</v>
      </c>
      <c r="N1294" s="325" t="s">
        <v>1119</v>
      </c>
      <c r="O1294" s="287"/>
      <c r="P1294" s="287"/>
    </row>
    <row r="1295" spans="1:16" ht="15">
      <c r="A1295" s="247" t="s">
        <v>176</v>
      </c>
      <c r="B1295" s="247" t="s">
        <v>4468</v>
      </c>
      <c r="C1295" s="287" t="s">
        <v>4476</v>
      </c>
      <c r="D1295" s="305">
        <v>54</v>
      </c>
      <c r="E1295" s="287" t="s">
        <v>7</v>
      </c>
      <c r="F1295" s="289">
        <v>43677</v>
      </c>
      <c r="G1295" s="290" t="s">
        <v>521</v>
      </c>
      <c r="H1295" s="290" t="s">
        <v>4470</v>
      </c>
      <c r="I1295" s="291">
        <v>0</v>
      </c>
      <c r="J1295" s="291">
        <v>34</v>
      </c>
      <c r="K1295" s="290" t="s">
        <v>815</v>
      </c>
      <c r="L1295" s="324">
        <v>29.69</v>
      </c>
      <c r="M1295" s="325" t="s">
        <v>4471</v>
      </c>
      <c r="N1295" s="325" t="s">
        <v>4472</v>
      </c>
      <c r="O1295" s="287"/>
      <c r="P1295" s="287"/>
    </row>
    <row r="1296" spans="1:16" ht="15">
      <c r="A1296" s="247" t="s">
        <v>176</v>
      </c>
      <c r="B1296" s="247" t="s">
        <v>4473</v>
      </c>
      <c r="C1296" s="287" t="s">
        <v>4479</v>
      </c>
      <c r="D1296" s="305">
        <v>55</v>
      </c>
      <c r="E1296" s="287" t="s">
        <v>7</v>
      </c>
      <c r="F1296" s="289">
        <v>43677</v>
      </c>
      <c r="G1296" s="290" t="s">
        <v>521</v>
      </c>
      <c r="H1296" s="290" t="s">
        <v>3625</v>
      </c>
      <c r="I1296" s="291">
        <v>0</v>
      </c>
      <c r="J1296" s="291">
        <v>7</v>
      </c>
      <c r="K1296" s="290" t="s">
        <v>815</v>
      </c>
      <c r="L1296" s="324">
        <v>99.36</v>
      </c>
      <c r="M1296" s="325" t="s">
        <v>3626</v>
      </c>
      <c r="N1296" s="325" t="s">
        <v>3627</v>
      </c>
      <c r="O1296" s="287"/>
      <c r="P1296" s="287"/>
    </row>
    <row r="1297" spans="1:16" ht="15">
      <c r="A1297" s="247" t="s">
        <v>176</v>
      </c>
      <c r="B1297" s="247" t="s">
        <v>4475</v>
      </c>
      <c r="C1297" s="287" t="s">
        <v>4482</v>
      </c>
      <c r="D1297" s="305">
        <v>56</v>
      </c>
      <c r="E1297" s="287" t="s">
        <v>7</v>
      </c>
      <c r="F1297" s="289">
        <v>43677</v>
      </c>
      <c r="G1297" s="290" t="s">
        <v>521</v>
      </c>
      <c r="H1297" s="290" t="s">
        <v>3051</v>
      </c>
      <c r="I1297" s="291">
        <v>0</v>
      </c>
      <c r="J1297" s="291">
        <v>34</v>
      </c>
      <c r="K1297" s="290" t="s">
        <v>815</v>
      </c>
      <c r="L1297" s="324">
        <v>43.97</v>
      </c>
      <c r="M1297" s="325" t="s">
        <v>3052</v>
      </c>
      <c r="N1297" s="325" t="s">
        <v>3053</v>
      </c>
      <c r="O1297" s="287"/>
      <c r="P1297" s="287"/>
    </row>
    <row r="1298" spans="1:16" ht="15">
      <c r="A1298" s="247" t="s">
        <v>176</v>
      </c>
      <c r="B1298" s="247" t="s">
        <v>4486</v>
      </c>
      <c r="C1298" s="287" t="s">
        <v>4485</v>
      </c>
      <c r="D1298" s="305">
        <v>57</v>
      </c>
      <c r="E1298" s="287" t="s">
        <v>7</v>
      </c>
      <c r="F1298" s="289">
        <v>43677</v>
      </c>
      <c r="G1298" s="290" t="s">
        <v>521</v>
      </c>
      <c r="H1298" s="290" t="s">
        <v>1124</v>
      </c>
      <c r="I1298" s="291">
        <v>0</v>
      </c>
      <c r="J1298" s="291">
        <v>34</v>
      </c>
      <c r="K1298" s="290" t="s">
        <v>815</v>
      </c>
      <c r="L1298" s="324">
        <v>31.93</v>
      </c>
      <c r="M1298" s="325" t="s">
        <v>1125</v>
      </c>
      <c r="N1298" s="325" t="s">
        <v>1126</v>
      </c>
      <c r="O1298" s="287"/>
      <c r="P1298" s="287"/>
    </row>
    <row r="1299" spans="1:16" ht="15">
      <c r="A1299" s="247" t="s">
        <v>176</v>
      </c>
      <c r="B1299" s="247" t="s">
        <v>4488</v>
      </c>
      <c r="C1299" s="287" t="s">
        <v>4487</v>
      </c>
      <c r="D1299" s="305">
        <v>58</v>
      </c>
      <c r="E1299" s="287" t="s">
        <v>7</v>
      </c>
      <c r="F1299" s="289">
        <v>43677</v>
      </c>
      <c r="G1299" s="290" t="s">
        <v>521</v>
      </c>
      <c r="H1299" s="290" t="s">
        <v>4490</v>
      </c>
      <c r="I1299" s="291">
        <v>0</v>
      </c>
      <c r="J1299" s="291">
        <v>34</v>
      </c>
      <c r="K1299" s="290" t="s">
        <v>815</v>
      </c>
      <c r="L1299" s="324">
        <v>57.63</v>
      </c>
      <c r="M1299" s="325" t="s">
        <v>4491</v>
      </c>
      <c r="N1299" s="325" t="s">
        <v>4492</v>
      </c>
      <c r="O1299" s="287"/>
      <c r="P1299" s="287"/>
    </row>
    <row r="1300" spans="1:16" ht="15">
      <c r="A1300" s="247" t="s">
        <v>176</v>
      </c>
      <c r="B1300" s="247" t="s">
        <v>4493</v>
      </c>
      <c r="C1300" s="287" t="s">
        <v>4489</v>
      </c>
      <c r="D1300" s="305">
        <v>59</v>
      </c>
      <c r="E1300" s="287" t="s">
        <v>7</v>
      </c>
      <c r="F1300" s="289">
        <v>43677</v>
      </c>
      <c r="G1300" s="290" t="s">
        <v>521</v>
      </c>
      <c r="H1300" s="290" t="s">
        <v>1129</v>
      </c>
      <c r="I1300" s="291">
        <v>0</v>
      </c>
      <c r="J1300" s="291">
        <v>9</v>
      </c>
      <c r="K1300" s="290" t="s">
        <v>815</v>
      </c>
      <c r="L1300" s="324">
        <v>139.69999999999999</v>
      </c>
      <c r="M1300" s="325" t="s">
        <v>1130</v>
      </c>
      <c r="N1300" s="325" t="s">
        <v>1131</v>
      </c>
      <c r="O1300" s="287"/>
      <c r="P1300" s="287"/>
    </row>
    <row r="1301" spans="1:16" ht="15">
      <c r="A1301" s="247" t="s">
        <v>7649</v>
      </c>
      <c r="B1301" s="247" t="s">
        <v>7650</v>
      </c>
      <c r="C1301" s="287" t="s">
        <v>4494</v>
      </c>
      <c r="D1301" s="305">
        <v>60</v>
      </c>
      <c r="E1301" s="287" t="s">
        <v>7</v>
      </c>
      <c r="F1301" s="289">
        <v>43677</v>
      </c>
      <c r="G1301" s="290" t="s">
        <v>521</v>
      </c>
      <c r="H1301" s="290" t="s">
        <v>2594</v>
      </c>
      <c r="I1301" s="291">
        <v>0</v>
      </c>
      <c r="J1301" s="291">
        <v>15</v>
      </c>
      <c r="K1301" s="290" t="s">
        <v>815</v>
      </c>
      <c r="L1301" s="324">
        <v>49.77</v>
      </c>
      <c r="M1301" s="325" t="s">
        <v>2595</v>
      </c>
      <c r="N1301" s="325" t="s">
        <v>2596</v>
      </c>
      <c r="O1301" s="287"/>
      <c r="P1301" s="287"/>
    </row>
    <row r="1302" spans="1:16" ht="15">
      <c r="A1302" s="247" t="s">
        <v>176</v>
      </c>
      <c r="B1302" s="247" t="s">
        <v>4495</v>
      </c>
      <c r="C1302" s="287" t="s">
        <v>4496</v>
      </c>
      <c r="D1302" s="305">
        <v>61</v>
      </c>
      <c r="E1302" s="287" t="s">
        <v>7</v>
      </c>
      <c r="F1302" s="289">
        <v>43677</v>
      </c>
      <c r="G1302" s="290" t="s">
        <v>521</v>
      </c>
      <c r="H1302" s="290" t="s">
        <v>2056</v>
      </c>
      <c r="I1302" s="291">
        <v>0</v>
      </c>
      <c r="J1302" s="291">
        <v>34</v>
      </c>
      <c r="K1302" s="290" t="s">
        <v>815</v>
      </c>
      <c r="L1302" s="324">
        <v>296.75</v>
      </c>
      <c r="M1302" s="325" t="s">
        <v>2057</v>
      </c>
      <c r="N1302" s="325" t="s">
        <v>2058</v>
      </c>
      <c r="O1302" s="287"/>
      <c r="P1302" s="287"/>
    </row>
    <row r="1303" spans="1:16" ht="15">
      <c r="A1303" s="247" t="s">
        <v>176</v>
      </c>
      <c r="B1303" s="247" t="s">
        <v>4497</v>
      </c>
      <c r="C1303" s="287" t="s">
        <v>4498</v>
      </c>
      <c r="D1303" s="305">
        <v>62</v>
      </c>
      <c r="E1303" s="287" t="s">
        <v>7</v>
      </c>
      <c r="F1303" s="289">
        <v>43677</v>
      </c>
      <c r="G1303" s="290" t="s">
        <v>521</v>
      </c>
      <c r="H1303" s="290" t="s">
        <v>4499</v>
      </c>
      <c r="I1303" s="291">
        <v>0</v>
      </c>
      <c r="J1303" s="291">
        <v>34</v>
      </c>
      <c r="K1303" s="290" t="s">
        <v>815</v>
      </c>
      <c r="L1303" s="324">
        <v>102.37</v>
      </c>
      <c r="M1303" s="325" t="s">
        <v>4500</v>
      </c>
      <c r="N1303" s="325" t="s">
        <v>4501</v>
      </c>
      <c r="O1303" s="287"/>
      <c r="P1303" s="287"/>
    </row>
    <row r="1304" spans="1:16" ht="15">
      <c r="A1304" s="247" t="s">
        <v>176</v>
      </c>
      <c r="B1304" s="247" t="s">
        <v>4502</v>
      </c>
      <c r="C1304" s="287" t="s">
        <v>4503</v>
      </c>
      <c r="D1304" s="305">
        <v>63</v>
      </c>
      <c r="E1304" s="287" t="s">
        <v>7</v>
      </c>
      <c r="F1304" s="289">
        <v>43677</v>
      </c>
      <c r="G1304" s="290" t="s">
        <v>521</v>
      </c>
      <c r="H1304" s="290" t="s">
        <v>4504</v>
      </c>
      <c r="I1304" s="291">
        <v>0</v>
      </c>
      <c r="J1304" s="291">
        <v>34</v>
      </c>
      <c r="K1304" s="290" t="s">
        <v>815</v>
      </c>
      <c r="L1304" s="324">
        <v>14.25</v>
      </c>
      <c r="M1304" s="325" t="s">
        <v>4505</v>
      </c>
      <c r="N1304" s="325" t="s">
        <v>4506</v>
      </c>
      <c r="O1304" s="287"/>
      <c r="P1304" s="287"/>
    </row>
    <row r="1305" spans="1:16" ht="15">
      <c r="A1305" s="247" t="s">
        <v>176</v>
      </c>
      <c r="B1305" s="247" t="s">
        <v>4507</v>
      </c>
      <c r="C1305" s="287" t="s">
        <v>4508</v>
      </c>
      <c r="D1305" s="305">
        <v>64</v>
      </c>
      <c r="E1305" s="287" t="s">
        <v>7</v>
      </c>
      <c r="F1305" s="289">
        <v>43677</v>
      </c>
      <c r="G1305" s="290" t="s">
        <v>521</v>
      </c>
      <c r="H1305" s="290" t="s">
        <v>2445</v>
      </c>
      <c r="I1305" s="291">
        <v>0</v>
      </c>
      <c r="J1305" s="291">
        <v>19</v>
      </c>
      <c r="K1305" s="290" t="s">
        <v>815</v>
      </c>
      <c r="L1305" s="324">
        <v>228.3</v>
      </c>
      <c r="M1305" s="325" t="s">
        <v>2446</v>
      </c>
      <c r="N1305" s="325" t="s">
        <v>2447</v>
      </c>
      <c r="O1305" s="287"/>
      <c r="P1305" s="287"/>
    </row>
    <row r="1306" spans="1:16" ht="15">
      <c r="A1306" s="247" t="s">
        <v>7651</v>
      </c>
      <c r="B1306" s="247" t="s">
        <v>7652</v>
      </c>
      <c r="C1306" s="287" t="s">
        <v>4511</v>
      </c>
      <c r="D1306" s="305">
        <v>65</v>
      </c>
      <c r="E1306" s="287" t="s">
        <v>7</v>
      </c>
      <c r="F1306" s="289">
        <v>43677</v>
      </c>
      <c r="G1306" s="290" t="s">
        <v>521</v>
      </c>
      <c r="H1306" s="290" t="s">
        <v>1395</v>
      </c>
      <c r="I1306" s="291">
        <v>0</v>
      </c>
      <c r="J1306" s="291">
        <v>7</v>
      </c>
      <c r="K1306" s="290" t="s">
        <v>815</v>
      </c>
      <c r="L1306" s="324">
        <v>84.92</v>
      </c>
      <c r="M1306" s="325" t="s">
        <v>1396</v>
      </c>
      <c r="N1306" s="325" t="s">
        <v>1397</v>
      </c>
      <c r="O1306" s="287"/>
      <c r="P1306" s="287"/>
    </row>
    <row r="1307" spans="1:16" ht="15">
      <c r="A1307" s="247" t="s">
        <v>176</v>
      </c>
      <c r="B1307" s="247" t="s">
        <v>4512</v>
      </c>
      <c r="C1307" s="287" t="s">
        <v>4513</v>
      </c>
      <c r="D1307" s="305">
        <v>66</v>
      </c>
      <c r="E1307" s="287" t="s">
        <v>7</v>
      </c>
      <c r="F1307" s="289">
        <v>43677</v>
      </c>
      <c r="G1307" s="290" t="s">
        <v>521</v>
      </c>
      <c r="H1307" s="290" t="s">
        <v>4514</v>
      </c>
      <c r="I1307" s="291">
        <v>0</v>
      </c>
      <c r="J1307" s="291">
        <v>34</v>
      </c>
      <c r="K1307" s="290" t="s">
        <v>815</v>
      </c>
      <c r="L1307" s="324">
        <v>18.37</v>
      </c>
      <c r="M1307" s="325" t="s">
        <v>4515</v>
      </c>
      <c r="N1307" s="325" t="s">
        <v>4516</v>
      </c>
      <c r="O1307" s="287"/>
      <c r="P1307" s="287"/>
    </row>
    <row r="1308" spans="1:16" ht="15">
      <c r="A1308" s="247" t="s">
        <v>176</v>
      </c>
      <c r="B1308" s="247" t="s">
        <v>4517</v>
      </c>
      <c r="C1308" s="287" t="s">
        <v>4518</v>
      </c>
      <c r="D1308" s="305">
        <v>67</v>
      </c>
      <c r="E1308" s="287" t="s">
        <v>7</v>
      </c>
      <c r="F1308" s="289">
        <v>43677</v>
      </c>
      <c r="G1308" s="290" t="s">
        <v>521</v>
      </c>
      <c r="H1308" s="290" t="s">
        <v>3225</v>
      </c>
      <c r="I1308" s="291">
        <v>0</v>
      </c>
      <c r="J1308" s="291">
        <v>25</v>
      </c>
      <c r="K1308" s="290" t="s">
        <v>815</v>
      </c>
      <c r="L1308" s="324">
        <v>19.21</v>
      </c>
      <c r="M1308" s="325" t="s">
        <v>3226</v>
      </c>
      <c r="N1308" s="325" t="s">
        <v>3227</v>
      </c>
      <c r="O1308" s="287"/>
      <c r="P1308" s="287"/>
    </row>
    <row r="1309" spans="1:16" ht="15">
      <c r="A1309" s="247" t="s">
        <v>176</v>
      </c>
      <c r="B1309" s="247" t="s">
        <v>4519</v>
      </c>
      <c r="C1309" s="287" t="s">
        <v>4520</v>
      </c>
      <c r="D1309" s="305">
        <v>68</v>
      </c>
      <c r="E1309" s="287" t="s">
        <v>7</v>
      </c>
      <c r="F1309" s="289">
        <v>43677</v>
      </c>
      <c r="G1309" s="290" t="s">
        <v>521</v>
      </c>
      <c r="H1309" s="290" t="s">
        <v>3363</v>
      </c>
      <c r="I1309" s="291">
        <v>0</v>
      </c>
      <c r="J1309" s="291">
        <v>34</v>
      </c>
      <c r="K1309" s="290" t="s">
        <v>815</v>
      </c>
      <c r="L1309" s="324">
        <v>53.86</v>
      </c>
      <c r="M1309" s="325" t="s">
        <v>3364</v>
      </c>
      <c r="N1309" s="325" t="s">
        <v>3365</v>
      </c>
      <c r="O1309" s="287"/>
      <c r="P1309" s="287"/>
    </row>
    <row r="1310" spans="1:16" ht="15">
      <c r="A1310" s="247" t="s">
        <v>176</v>
      </c>
      <c r="B1310" s="247" t="s">
        <v>4521</v>
      </c>
      <c r="C1310" s="287" t="s">
        <v>4522</v>
      </c>
      <c r="D1310" s="305">
        <v>69</v>
      </c>
      <c r="E1310" s="287" t="s">
        <v>7</v>
      </c>
      <c r="F1310" s="289">
        <v>43677</v>
      </c>
      <c r="G1310" s="290" t="s">
        <v>521</v>
      </c>
      <c r="H1310" s="290" t="s">
        <v>4523</v>
      </c>
      <c r="I1310" s="291">
        <v>0</v>
      </c>
      <c r="J1310" s="291">
        <v>34</v>
      </c>
      <c r="K1310" s="290" t="s">
        <v>815</v>
      </c>
      <c r="L1310" s="324">
        <v>21.16</v>
      </c>
      <c r="M1310" s="325" t="s">
        <v>4524</v>
      </c>
      <c r="N1310" s="325" t="s">
        <v>4525</v>
      </c>
      <c r="O1310" s="287"/>
      <c r="P1310" s="287"/>
    </row>
    <row r="1311" spans="1:16" ht="15">
      <c r="A1311" s="247" t="s">
        <v>176</v>
      </c>
      <c r="B1311" s="247" t="s">
        <v>4529</v>
      </c>
      <c r="C1311" s="287" t="s">
        <v>4528</v>
      </c>
      <c r="D1311" s="305">
        <v>70</v>
      </c>
      <c r="E1311" s="287" t="s">
        <v>7</v>
      </c>
      <c r="F1311" s="289">
        <v>43677</v>
      </c>
      <c r="G1311" s="290" t="s">
        <v>521</v>
      </c>
      <c r="H1311" s="290" t="s">
        <v>4531</v>
      </c>
      <c r="I1311" s="291">
        <v>0</v>
      </c>
      <c r="J1311" s="291">
        <v>34</v>
      </c>
      <c r="K1311" s="290" t="s">
        <v>815</v>
      </c>
      <c r="L1311" s="324">
        <v>47.57</v>
      </c>
      <c r="M1311" s="325" t="s">
        <v>4532</v>
      </c>
      <c r="N1311" s="325" t="s">
        <v>4533</v>
      </c>
      <c r="O1311" s="287"/>
      <c r="P1311" s="287"/>
    </row>
    <row r="1312" spans="1:16" ht="15">
      <c r="A1312" s="247" t="s">
        <v>176</v>
      </c>
      <c r="B1312" s="247" t="s">
        <v>4534</v>
      </c>
      <c r="C1312" s="287" t="s">
        <v>4530</v>
      </c>
      <c r="D1312" s="305">
        <v>71</v>
      </c>
      <c r="E1312" s="287" t="s">
        <v>7</v>
      </c>
      <c r="F1312" s="289">
        <v>43677</v>
      </c>
      <c r="G1312" s="290" t="s">
        <v>521</v>
      </c>
      <c r="H1312" s="290" t="s">
        <v>4051</v>
      </c>
      <c r="I1312" s="291">
        <v>0</v>
      </c>
      <c r="J1312" s="291">
        <v>34</v>
      </c>
      <c r="K1312" s="290" t="s">
        <v>815</v>
      </c>
      <c r="L1312" s="324">
        <v>65.34</v>
      </c>
      <c r="M1312" s="325" t="s">
        <v>4052</v>
      </c>
      <c r="N1312" s="325" t="s">
        <v>4053</v>
      </c>
      <c r="O1312" s="287"/>
      <c r="P1312" s="287"/>
    </row>
    <row r="1313" spans="1:16" ht="15">
      <c r="A1313" s="247" t="s">
        <v>176</v>
      </c>
      <c r="B1313" s="247" t="s">
        <v>4536</v>
      </c>
      <c r="C1313" s="287" t="s">
        <v>4535</v>
      </c>
      <c r="D1313" s="305">
        <v>72</v>
      </c>
      <c r="E1313" s="287" t="s">
        <v>7</v>
      </c>
      <c r="F1313" s="289">
        <v>43677</v>
      </c>
      <c r="G1313" s="290" t="s">
        <v>521</v>
      </c>
      <c r="H1313" s="290" t="s">
        <v>2925</v>
      </c>
      <c r="I1313" s="291">
        <v>0</v>
      </c>
      <c r="J1313" s="291">
        <v>34</v>
      </c>
      <c r="K1313" s="290" t="s">
        <v>815</v>
      </c>
      <c r="L1313" s="324">
        <v>53.54</v>
      </c>
      <c r="M1313" s="325" t="s">
        <v>2926</v>
      </c>
      <c r="N1313" s="325" t="s">
        <v>2927</v>
      </c>
      <c r="O1313" s="287"/>
      <c r="P1313" s="287"/>
    </row>
    <row r="1314" spans="1:16" ht="15">
      <c r="A1314" s="247" t="s">
        <v>7653</v>
      </c>
      <c r="B1314" s="247" t="s">
        <v>7654</v>
      </c>
      <c r="C1314" s="287" t="s">
        <v>4537</v>
      </c>
      <c r="D1314" s="305">
        <v>73</v>
      </c>
      <c r="E1314" s="287" t="s">
        <v>7</v>
      </c>
      <c r="F1314" s="289">
        <v>43677</v>
      </c>
      <c r="G1314" s="290" t="s">
        <v>521</v>
      </c>
      <c r="H1314" s="290" t="s">
        <v>1643</v>
      </c>
      <c r="I1314" s="291">
        <v>0</v>
      </c>
      <c r="J1314" s="291">
        <v>7</v>
      </c>
      <c r="K1314" s="290" t="s">
        <v>815</v>
      </c>
      <c r="L1314" s="324">
        <v>101.4</v>
      </c>
      <c r="M1314" s="325" t="s">
        <v>1644</v>
      </c>
      <c r="N1314" s="325" t="s">
        <v>1645</v>
      </c>
      <c r="O1314" s="287"/>
      <c r="P1314" s="287"/>
    </row>
    <row r="1315" spans="1:16" ht="15">
      <c r="A1315" s="247" t="s">
        <v>176</v>
      </c>
      <c r="B1315" s="247" t="s">
        <v>4538</v>
      </c>
      <c r="C1315" s="287" t="s">
        <v>4539</v>
      </c>
      <c r="D1315" s="305">
        <v>74</v>
      </c>
      <c r="E1315" s="287" t="s">
        <v>7</v>
      </c>
      <c r="F1315" s="289">
        <v>43677</v>
      </c>
      <c r="G1315" s="290" t="s">
        <v>521</v>
      </c>
      <c r="H1315" s="290" t="s">
        <v>3087</v>
      </c>
      <c r="I1315" s="291">
        <v>0</v>
      </c>
      <c r="J1315" s="291">
        <v>34</v>
      </c>
      <c r="K1315" s="290" t="s">
        <v>815</v>
      </c>
      <c r="L1315" s="324">
        <v>164.25</v>
      </c>
      <c r="M1315" s="325" t="s">
        <v>3088</v>
      </c>
      <c r="N1315" s="325" t="s">
        <v>3089</v>
      </c>
      <c r="O1315" s="287"/>
      <c r="P1315" s="287"/>
    </row>
    <row r="1316" spans="1:16" ht="15">
      <c r="A1316" s="247" t="s">
        <v>176</v>
      </c>
      <c r="B1316" s="247" t="s">
        <v>4540</v>
      </c>
      <c r="C1316" s="287" t="s">
        <v>4541</v>
      </c>
      <c r="D1316" s="305">
        <v>75</v>
      </c>
      <c r="E1316" s="287" t="s">
        <v>7</v>
      </c>
      <c r="F1316" s="289">
        <v>43677</v>
      </c>
      <c r="G1316" s="290" t="s">
        <v>521</v>
      </c>
      <c r="H1316" s="290" t="s">
        <v>1150</v>
      </c>
      <c r="I1316" s="291">
        <v>0</v>
      </c>
      <c r="J1316" s="291">
        <v>34</v>
      </c>
      <c r="K1316" s="290" t="s">
        <v>815</v>
      </c>
      <c r="L1316" s="324">
        <v>33.049999999999997</v>
      </c>
      <c r="M1316" s="325" t="s">
        <v>1151</v>
      </c>
      <c r="N1316" s="325" t="s">
        <v>1152</v>
      </c>
      <c r="O1316" s="287"/>
      <c r="P1316" s="287"/>
    </row>
    <row r="1317" spans="1:16" ht="15">
      <c r="A1317" s="247" t="s">
        <v>176</v>
      </c>
      <c r="B1317" s="247" t="s">
        <v>4542</v>
      </c>
      <c r="C1317" s="287" t="s">
        <v>4543</v>
      </c>
      <c r="D1317" s="305">
        <v>76</v>
      </c>
      <c r="E1317" s="287" t="s">
        <v>7</v>
      </c>
      <c r="F1317" s="289">
        <v>43677</v>
      </c>
      <c r="G1317" s="290" t="s">
        <v>521</v>
      </c>
      <c r="H1317" s="290" t="s">
        <v>2610</v>
      </c>
      <c r="I1317" s="291">
        <v>0</v>
      </c>
      <c r="J1317" s="291">
        <v>34</v>
      </c>
      <c r="K1317" s="290" t="s">
        <v>815</v>
      </c>
      <c r="L1317" s="324">
        <v>22.73</v>
      </c>
      <c r="M1317" s="325" t="s">
        <v>2611</v>
      </c>
      <c r="N1317" s="325" t="s">
        <v>2612</v>
      </c>
      <c r="O1317" s="287"/>
      <c r="P1317" s="287"/>
    </row>
    <row r="1318" spans="1:16" ht="15">
      <c r="A1318" s="247" t="s">
        <v>176</v>
      </c>
      <c r="B1318" s="247" t="s">
        <v>4544</v>
      </c>
      <c r="C1318" s="287" t="s">
        <v>4545</v>
      </c>
      <c r="D1318" s="305">
        <v>77</v>
      </c>
      <c r="E1318" s="287" t="s">
        <v>7</v>
      </c>
      <c r="F1318" s="289">
        <v>43677</v>
      </c>
      <c r="G1318" s="290" t="s">
        <v>521</v>
      </c>
      <c r="H1318" s="290" t="s">
        <v>2621</v>
      </c>
      <c r="I1318" s="291">
        <v>0</v>
      </c>
      <c r="J1318" s="291">
        <v>34</v>
      </c>
      <c r="K1318" s="290" t="s">
        <v>815</v>
      </c>
      <c r="L1318" s="324">
        <v>56.39</v>
      </c>
      <c r="M1318" s="325" t="s">
        <v>2622</v>
      </c>
      <c r="N1318" s="325" t="s">
        <v>2623</v>
      </c>
      <c r="O1318" s="287"/>
      <c r="P1318" s="287"/>
    </row>
    <row r="1319" spans="1:16" ht="15">
      <c r="A1319" s="247" t="s">
        <v>176</v>
      </c>
      <c r="B1319" s="247" t="s">
        <v>4549</v>
      </c>
      <c r="C1319" s="287" t="s">
        <v>4548</v>
      </c>
      <c r="D1319" s="305">
        <v>78</v>
      </c>
      <c r="E1319" s="287" t="s">
        <v>7</v>
      </c>
      <c r="F1319" s="289">
        <v>43677</v>
      </c>
      <c r="G1319" s="290" t="s">
        <v>521</v>
      </c>
      <c r="H1319" s="290" t="s">
        <v>1160</v>
      </c>
      <c r="I1319" s="291">
        <v>0</v>
      </c>
      <c r="J1319" s="291">
        <v>32</v>
      </c>
      <c r="K1319" s="290" t="s">
        <v>815</v>
      </c>
      <c r="L1319" s="324">
        <v>117.84</v>
      </c>
      <c r="M1319" s="325" t="s">
        <v>1161</v>
      </c>
      <c r="N1319" s="325" t="s">
        <v>1162</v>
      </c>
      <c r="O1319" s="287"/>
      <c r="P1319" s="287"/>
    </row>
    <row r="1320" spans="1:16" ht="15">
      <c r="A1320" s="247" t="s">
        <v>176</v>
      </c>
      <c r="B1320" s="247" t="s">
        <v>4551</v>
      </c>
      <c r="C1320" s="287" t="s">
        <v>4550</v>
      </c>
      <c r="D1320" s="305">
        <v>79</v>
      </c>
      <c r="E1320" s="287" t="s">
        <v>7</v>
      </c>
      <c r="F1320" s="289">
        <v>43677</v>
      </c>
      <c r="G1320" s="290" t="s">
        <v>521</v>
      </c>
      <c r="H1320" s="290" t="s">
        <v>2939</v>
      </c>
      <c r="I1320" s="291">
        <v>0</v>
      </c>
      <c r="J1320" s="291">
        <v>34</v>
      </c>
      <c r="K1320" s="290" t="s">
        <v>815</v>
      </c>
      <c r="L1320" s="324">
        <v>34.14</v>
      </c>
      <c r="M1320" s="325" t="s">
        <v>2940</v>
      </c>
      <c r="N1320" s="325" t="s">
        <v>2941</v>
      </c>
      <c r="O1320" s="287"/>
      <c r="P1320" s="287"/>
    </row>
    <row r="1321" spans="1:16" ht="15">
      <c r="A1321" s="247" t="s">
        <v>176</v>
      </c>
      <c r="B1321" s="247" t="s">
        <v>4553</v>
      </c>
      <c r="C1321" s="287" t="s">
        <v>4552</v>
      </c>
      <c r="D1321" s="305">
        <v>80</v>
      </c>
      <c r="E1321" s="287" t="s">
        <v>7</v>
      </c>
      <c r="F1321" s="289">
        <v>43677</v>
      </c>
      <c r="G1321" s="290" t="s">
        <v>521</v>
      </c>
      <c r="H1321" s="290" t="s">
        <v>2346</v>
      </c>
      <c r="I1321" s="291">
        <v>0</v>
      </c>
      <c r="J1321" s="291">
        <v>7</v>
      </c>
      <c r="K1321" s="290" t="s">
        <v>815</v>
      </c>
      <c r="L1321" s="324">
        <v>207.17</v>
      </c>
      <c r="M1321" s="325" t="s">
        <v>2347</v>
      </c>
      <c r="N1321" s="325" t="s">
        <v>2348</v>
      </c>
      <c r="O1321" s="287"/>
      <c r="P1321" s="287"/>
    </row>
    <row r="1322" spans="1:16" ht="15">
      <c r="A1322" s="247" t="s">
        <v>176</v>
      </c>
      <c r="B1322" s="247" t="s">
        <v>4555</v>
      </c>
      <c r="C1322" s="287" t="s">
        <v>4554</v>
      </c>
      <c r="D1322" s="305">
        <v>81</v>
      </c>
      <c r="E1322" s="287" t="s">
        <v>7</v>
      </c>
      <c r="F1322" s="289">
        <v>43677</v>
      </c>
      <c r="G1322" s="290" t="s">
        <v>521</v>
      </c>
      <c r="H1322" s="290" t="s">
        <v>976</v>
      </c>
      <c r="I1322" s="291">
        <v>0</v>
      </c>
      <c r="J1322" s="291">
        <v>34</v>
      </c>
      <c r="K1322" s="290" t="s">
        <v>815</v>
      </c>
      <c r="L1322" s="324">
        <v>29.69</v>
      </c>
      <c r="M1322" s="325" t="s">
        <v>977</v>
      </c>
      <c r="N1322" s="325" t="s">
        <v>978</v>
      </c>
      <c r="O1322" s="287"/>
      <c r="P1322" s="287"/>
    </row>
    <row r="1323" spans="1:16" ht="15">
      <c r="A1323" s="247" t="s">
        <v>176</v>
      </c>
      <c r="B1323" s="247" t="s">
        <v>4557</v>
      </c>
      <c r="C1323" s="287" t="s">
        <v>4556</v>
      </c>
      <c r="D1323" s="305">
        <v>82</v>
      </c>
      <c r="E1323" s="287" t="s">
        <v>7</v>
      </c>
      <c r="F1323" s="289">
        <v>43677</v>
      </c>
      <c r="G1323" s="290" t="s">
        <v>521</v>
      </c>
      <c r="H1323" s="290" t="s">
        <v>2636</v>
      </c>
      <c r="I1323" s="291">
        <v>0</v>
      </c>
      <c r="J1323" s="291">
        <v>34</v>
      </c>
      <c r="K1323" s="290" t="s">
        <v>815</v>
      </c>
      <c r="L1323" s="324">
        <v>33.11</v>
      </c>
      <c r="M1323" s="325" t="s">
        <v>2637</v>
      </c>
      <c r="N1323" s="325" t="s">
        <v>2638</v>
      </c>
      <c r="O1323" s="287"/>
      <c r="P1323" s="287"/>
    </row>
    <row r="1324" spans="1:16" ht="15">
      <c r="A1324" s="247" t="s">
        <v>176</v>
      </c>
      <c r="B1324" s="247" t="s">
        <v>4559</v>
      </c>
      <c r="C1324" s="287" t="s">
        <v>4558</v>
      </c>
      <c r="D1324" s="305">
        <v>83</v>
      </c>
      <c r="E1324" s="287" t="s">
        <v>7</v>
      </c>
      <c r="F1324" s="289">
        <v>43677</v>
      </c>
      <c r="G1324" s="290" t="s">
        <v>521</v>
      </c>
      <c r="H1324" s="290" t="s">
        <v>4561</v>
      </c>
      <c r="I1324" s="291">
        <v>0</v>
      </c>
      <c r="J1324" s="291">
        <v>34</v>
      </c>
      <c r="K1324" s="290" t="s">
        <v>815</v>
      </c>
      <c r="L1324" s="324">
        <v>191.12</v>
      </c>
      <c r="M1324" s="325" t="s">
        <v>4562</v>
      </c>
      <c r="N1324" s="325" t="s">
        <v>4563</v>
      </c>
      <c r="O1324" s="287"/>
      <c r="P1324" s="287"/>
    </row>
    <row r="1325" spans="1:16" ht="15">
      <c r="A1325" s="247" t="s">
        <v>176</v>
      </c>
      <c r="B1325" s="247" t="s">
        <v>4567</v>
      </c>
      <c r="C1325" s="287" t="s">
        <v>4560</v>
      </c>
      <c r="D1325" s="305">
        <v>84</v>
      </c>
      <c r="E1325" s="287" t="s">
        <v>7</v>
      </c>
      <c r="F1325" s="289">
        <v>43677</v>
      </c>
      <c r="G1325" s="290" t="s">
        <v>521</v>
      </c>
      <c r="H1325" s="290" t="s">
        <v>1440</v>
      </c>
      <c r="I1325" s="291">
        <v>0</v>
      </c>
      <c r="J1325" s="291">
        <v>34</v>
      </c>
      <c r="K1325" s="290" t="s">
        <v>815</v>
      </c>
      <c r="L1325" s="324">
        <v>380.76</v>
      </c>
      <c r="M1325" s="325" t="s">
        <v>1441</v>
      </c>
      <c r="N1325" s="325" t="s">
        <v>1442</v>
      </c>
      <c r="O1325" s="287"/>
      <c r="P1325" s="287"/>
    </row>
    <row r="1326" spans="1:16" ht="15">
      <c r="A1326" s="247" t="s">
        <v>176</v>
      </c>
      <c r="B1326" s="247" t="s">
        <v>4569</v>
      </c>
      <c r="C1326" s="287" t="s">
        <v>4566</v>
      </c>
      <c r="D1326" s="305">
        <v>85</v>
      </c>
      <c r="E1326" s="287" t="s">
        <v>7</v>
      </c>
      <c r="F1326" s="289">
        <v>43677</v>
      </c>
      <c r="G1326" s="290" t="s">
        <v>521</v>
      </c>
      <c r="H1326" s="290" t="s">
        <v>4571</v>
      </c>
      <c r="I1326" s="291">
        <v>0</v>
      </c>
      <c r="J1326" s="291">
        <v>34</v>
      </c>
      <c r="K1326" s="290" t="s">
        <v>815</v>
      </c>
      <c r="L1326" s="324">
        <v>70.08</v>
      </c>
      <c r="M1326" s="325" t="s">
        <v>4572</v>
      </c>
      <c r="N1326" s="325" t="s">
        <v>4573</v>
      </c>
      <c r="O1326" s="287"/>
      <c r="P1326" s="287"/>
    </row>
    <row r="1327" spans="1:16" ht="15">
      <c r="A1327" s="247" t="s">
        <v>176</v>
      </c>
      <c r="B1327" s="247" t="s">
        <v>4574</v>
      </c>
      <c r="C1327" s="287" t="s">
        <v>4568</v>
      </c>
      <c r="D1327" s="305">
        <v>86</v>
      </c>
      <c r="E1327" s="287" t="s">
        <v>7</v>
      </c>
      <c r="F1327" s="289">
        <v>43677</v>
      </c>
      <c r="G1327" s="290" t="s">
        <v>521</v>
      </c>
      <c r="H1327" s="290" t="s">
        <v>4074</v>
      </c>
      <c r="I1327" s="291">
        <v>0</v>
      </c>
      <c r="J1327" s="291">
        <v>34</v>
      </c>
      <c r="K1327" s="290" t="s">
        <v>815</v>
      </c>
      <c r="L1327" s="324">
        <v>142.9</v>
      </c>
      <c r="M1327" s="325" t="s">
        <v>4075</v>
      </c>
      <c r="N1327" s="325" t="s">
        <v>4076</v>
      </c>
      <c r="O1327" s="287"/>
      <c r="P1327" s="287"/>
    </row>
    <row r="1328" spans="1:16" ht="15">
      <c r="A1328" s="247" t="s">
        <v>176</v>
      </c>
      <c r="B1328" s="247" t="s">
        <v>4576</v>
      </c>
      <c r="C1328" s="287" t="s">
        <v>4570</v>
      </c>
      <c r="D1328" s="305">
        <v>87</v>
      </c>
      <c r="E1328" s="287" t="s">
        <v>7</v>
      </c>
      <c r="F1328" s="289">
        <v>43677</v>
      </c>
      <c r="G1328" s="290" t="s">
        <v>521</v>
      </c>
      <c r="H1328" s="290" t="s">
        <v>3676</v>
      </c>
      <c r="I1328" s="291">
        <v>0</v>
      </c>
      <c r="J1328" s="291">
        <v>25</v>
      </c>
      <c r="K1328" s="290" t="s">
        <v>815</v>
      </c>
      <c r="L1328" s="324">
        <v>83.05</v>
      </c>
      <c r="M1328" s="325" t="s">
        <v>3677</v>
      </c>
      <c r="N1328" s="325" t="s">
        <v>3678</v>
      </c>
      <c r="O1328" s="287"/>
      <c r="P1328" s="287"/>
    </row>
    <row r="1329" spans="1:16" ht="15">
      <c r="A1329" s="247" t="s">
        <v>176</v>
      </c>
      <c r="B1329" s="247" t="s">
        <v>4578</v>
      </c>
      <c r="C1329" s="287" t="s">
        <v>4575</v>
      </c>
      <c r="D1329" s="305">
        <v>88</v>
      </c>
      <c r="E1329" s="287" t="s">
        <v>7</v>
      </c>
      <c r="F1329" s="289">
        <v>43677</v>
      </c>
      <c r="G1329" s="290" t="s">
        <v>521</v>
      </c>
      <c r="H1329" s="290" t="s">
        <v>3681</v>
      </c>
      <c r="I1329" s="291">
        <v>0</v>
      </c>
      <c r="J1329" s="291">
        <v>34</v>
      </c>
      <c r="K1329" s="290" t="s">
        <v>815</v>
      </c>
      <c r="L1329" s="324">
        <v>16.420000000000002</v>
      </c>
      <c r="M1329" s="325" t="s">
        <v>3682</v>
      </c>
      <c r="N1329" s="325" t="s">
        <v>3683</v>
      </c>
      <c r="O1329" s="287"/>
      <c r="P1329" s="287"/>
    </row>
    <row r="1330" spans="1:16" ht="15">
      <c r="A1330" s="247" t="s">
        <v>176</v>
      </c>
      <c r="B1330" s="247" t="s">
        <v>4580</v>
      </c>
      <c r="C1330" s="287" t="s">
        <v>4577</v>
      </c>
      <c r="D1330" s="305">
        <v>89</v>
      </c>
      <c r="E1330" s="287" t="s">
        <v>7</v>
      </c>
      <c r="F1330" s="289">
        <v>43677</v>
      </c>
      <c r="G1330" s="290" t="s">
        <v>521</v>
      </c>
      <c r="H1330" s="290" t="s">
        <v>2356</v>
      </c>
      <c r="I1330" s="291">
        <v>0</v>
      </c>
      <c r="J1330" s="291">
        <v>34</v>
      </c>
      <c r="K1330" s="290" t="s">
        <v>815</v>
      </c>
      <c r="L1330" s="324">
        <v>91.22</v>
      </c>
      <c r="M1330" s="325" t="s">
        <v>2357</v>
      </c>
      <c r="N1330" s="325" t="s">
        <v>2358</v>
      </c>
      <c r="O1330" s="287"/>
      <c r="P1330" s="287"/>
    </row>
    <row r="1331" spans="1:16" ht="15">
      <c r="A1331" s="247" t="s">
        <v>176</v>
      </c>
      <c r="B1331" s="247" t="s">
        <v>4582</v>
      </c>
      <c r="C1331" s="287" t="s">
        <v>4579</v>
      </c>
      <c r="D1331" s="305">
        <v>90</v>
      </c>
      <c r="E1331" s="287" t="s">
        <v>7</v>
      </c>
      <c r="F1331" s="289">
        <v>43677</v>
      </c>
      <c r="G1331" s="290" t="s">
        <v>521</v>
      </c>
      <c r="H1331" s="290" t="s">
        <v>3397</v>
      </c>
      <c r="I1331" s="291">
        <v>0</v>
      </c>
      <c r="J1331" s="291">
        <v>34</v>
      </c>
      <c r="K1331" s="290" t="s">
        <v>815</v>
      </c>
      <c r="L1331" s="324">
        <v>138.04</v>
      </c>
      <c r="M1331" s="325" t="s">
        <v>3398</v>
      </c>
      <c r="N1331" s="325" t="s">
        <v>3399</v>
      </c>
      <c r="O1331" s="287"/>
      <c r="P1331" s="287"/>
    </row>
    <row r="1332" spans="1:16" ht="15">
      <c r="A1332" s="247" t="s">
        <v>176</v>
      </c>
      <c r="B1332" s="247" t="s">
        <v>4584</v>
      </c>
      <c r="C1332" s="287" t="s">
        <v>4581</v>
      </c>
      <c r="D1332" s="305">
        <v>91</v>
      </c>
      <c r="E1332" s="287" t="s">
        <v>7</v>
      </c>
      <c r="F1332" s="289">
        <v>43677</v>
      </c>
      <c r="G1332" s="290" t="s">
        <v>521</v>
      </c>
      <c r="H1332" s="290" t="s">
        <v>4586</v>
      </c>
      <c r="I1332" s="291">
        <v>0</v>
      </c>
      <c r="J1332" s="291">
        <v>7</v>
      </c>
      <c r="K1332" s="290" t="s">
        <v>815</v>
      </c>
      <c r="L1332" s="324">
        <v>113.39</v>
      </c>
      <c r="M1332" s="325" t="s">
        <v>4587</v>
      </c>
      <c r="N1332" s="325" t="s">
        <v>4588</v>
      </c>
      <c r="O1332" s="287"/>
      <c r="P1332" s="287"/>
    </row>
    <row r="1333" spans="1:16" ht="15">
      <c r="A1333" s="247" t="s">
        <v>176</v>
      </c>
      <c r="B1333" s="247" t="s">
        <v>4589</v>
      </c>
      <c r="C1333" s="287" t="s">
        <v>4583</v>
      </c>
      <c r="D1333" s="305">
        <v>92</v>
      </c>
      <c r="E1333" s="287" t="s">
        <v>7</v>
      </c>
      <c r="F1333" s="289">
        <v>43677</v>
      </c>
      <c r="G1333" s="290" t="s">
        <v>521</v>
      </c>
      <c r="H1333" s="290" t="s">
        <v>4591</v>
      </c>
      <c r="I1333" s="291">
        <v>0</v>
      </c>
      <c r="J1333" s="291">
        <v>7</v>
      </c>
      <c r="K1333" s="290" t="s">
        <v>815</v>
      </c>
      <c r="L1333" s="324">
        <v>80.98</v>
      </c>
      <c r="M1333" s="325" t="s">
        <v>4592</v>
      </c>
      <c r="N1333" s="325" t="s">
        <v>4593</v>
      </c>
      <c r="O1333" s="287"/>
      <c r="P1333" s="287"/>
    </row>
    <row r="1334" spans="1:16" ht="15">
      <c r="A1334" s="247" t="s">
        <v>176</v>
      </c>
      <c r="B1334" s="247" t="s">
        <v>4594</v>
      </c>
      <c r="C1334" s="287" t="s">
        <v>4585</v>
      </c>
      <c r="D1334" s="305">
        <v>93</v>
      </c>
      <c r="E1334" s="287" t="s">
        <v>7</v>
      </c>
      <c r="F1334" s="289">
        <v>43677</v>
      </c>
      <c r="G1334" s="290" t="s">
        <v>521</v>
      </c>
      <c r="H1334" s="290" t="s">
        <v>3243</v>
      </c>
      <c r="I1334" s="291">
        <v>0</v>
      </c>
      <c r="J1334" s="291">
        <v>34</v>
      </c>
      <c r="K1334" s="290" t="s">
        <v>815</v>
      </c>
      <c r="L1334" s="324">
        <v>57.15</v>
      </c>
      <c r="M1334" s="325" t="s">
        <v>3244</v>
      </c>
      <c r="N1334" s="325" t="s">
        <v>3245</v>
      </c>
      <c r="O1334" s="287"/>
      <c r="P1334" s="287"/>
    </row>
    <row r="1335" spans="1:16" ht="15">
      <c r="A1335" s="247" t="s">
        <v>176</v>
      </c>
      <c r="B1335" s="247" t="s">
        <v>4596</v>
      </c>
      <c r="C1335" s="287" t="s">
        <v>4590</v>
      </c>
      <c r="D1335" s="305">
        <v>94</v>
      </c>
      <c r="E1335" s="287" t="s">
        <v>7</v>
      </c>
      <c r="F1335" s="289">
        <v>43677</v>
      </c>
      <c r="G1335" s="290" t="s">
        <v>521</v>
      </c>
      <c r="H1335" s="290" t="s">
        <v>1956</v>
      </c>
      <c r="I1335" s="291">
        <v>0</v>
      </c>
      <c r="J1335" s="291">
        <v>7</v>
      </c>
      <c r="K1335" s="290" t="s">
        <v>815</v>
      </c>
      <c r="L1335" s="324">
        <v>242.76</v>
      </c>
      <c r="M1335" s="325" t="s">
        <v>1957</v>
      </c>
      <c r="N1335" s="325" t="s">
        <v>1958</v>
      </c>
      <c r="O1335" s="287"/>
      <c r="P1335" s="287"/>
    </row>
    <row r="1336" spans="1:16" ht="15">
      <c r="A1336" s="247" t="s">
        <v>176</v>
      </c>
      <c r="B1336" s="247" t="s">
        <v>4598</v>
      </c>
      <c r="C1336" s="287" t="s">
        <v>4595</v>
      </c>
      <c r="D1336" s="305">
        <v>95</v>
      </c>
      <c r="E1336" s="287" t="s">
        <v>7</v>
      </c>
      <c r="F1336" s="289">
        <v>43677</v>
      </c>
      <c r="G1336" s="290" t="s">
        <v>521</v>
      </c>
      <c r="H1336" s="290" t="s">
        <v>4600</v>
      </c>
      <c r="I1336" s="291">
        <v>0</v>
      </c>
      <c r="J1336" s="291">
        <v>34</v>
      </c>
      <c r="K1336" s="290" t="s">
        <v>815</v>
      </c>
      <c r="L1336" s="324">
        <v>31.51</v>
      </c>
      <c r="M1336" s="325" t="s">
        <v>4601</v>
      </c>
      <c r="N1336" s="325" t="s">
        <v>4602</v>
      </c>
      <c r="O1336" s="287"/>
      <c r="P1336" s="287"/>
    </row>
    <row r="1337" spans="1:16" ht="15">
      <c r="A1337" s="247" t="s">
        <v>176</v>
      </c>
      <c r="B1337" s="247" t="s">
        <v>4606</v>
      </c>
      <c r="C1337" s="287" t="s">
        <v>4597</v>
      </c>
      <c r="D1337" s="305">
        <v>96</v>
      </c>
      <c r="E1337" s="287" t="s">
        <v>7</v>
      </c>
      <c r="F1337" s="289">
        <v>43677</v>
      </c>
      <c r="G1337" s="290" t="s">
        <v>521</v>
      </c>
      <c r="H1337" s="290" t="s">
        <v>1180</v>
      </c>
      <c r="I1337" s="291">
        <v>0</v>
      </c>
      <c r="J1337" s="291">
        <v>34</v>
      </c>
      <c r="K1337" s="290" t="s">
        <v>815</v>
      </c>
      <c r="L1337" s="324">
        <v>69.209999999999994</v>
      </c>
      <c r="M1337" s="325" t="s">
        <v>1181</v>
      </c>
      <c r="N1337" s="325" t="s">
        <v>1182</v>
      </c>
      <c r="O1337" s="287"/>
      <c r="P1337" s="287"/>
    </row>
    <row r="1338" spans="1:16" ht="15">
      <c r="A1338" s="247" t="s">
        <v>176</v>
      </c>
      <c r="B1338" s="247" t="s">
        <v>4608</v>
      </c>
      <c r="C1338" s="287" t="s">
        <v>4599</v>
      </c>
      <c r="D1338" s="305">
        <v>97</v>
      </c>
      <c r="E1338" s="287" t="s">
        <v>7</v>
      </c>
      <c r="F1338" s="289">
        <v>43677</v>
      </c>
      <c r="G1338" s="290" t="s">
        <v>521</v>
      </c>
      <c r="H1338" s="290" t="s">
        <v>1185</v>
      </c>
      <c r="I1338" s="291">
        <v>0</v>
      </c>
      <c r="J1338" s="291">
        <v>29</v>
      </c>
      <c r="K1338" s="290" t="s">
        <v>815</v>
      </c>
      <c r="L1338" s="324">
        <v>66.7</v>
      </c>
      <c r="M1338" s="325" t="s">
        <v>1186</v>
      </c>
      <c r="N1338" s="325" t="s">
        <v>1187</v>
      </c>
      <c r="O1338" s="287"/>
      <c r="P1338" s="287"/>
    </row>
    <row r="1339" spans="1:16" ht="15">
      <c r="A1339" s="247" t="s">
        <v>176</v>
      </c>
      <c r="B1339" s="247" t="s">
        <v>4610</v>
      </c>
      <c r="C1339" s="287" t="s">
        <v>4605</v>
      </c>
      <c r="D1339" s="305">
        <v>98</v>
      </c>
      <c r="E1339" s="287" t="s">
        <v>7</v>
      </c>
      <c r="F1339" s="289">
        <v>43677</v>
      </c>
      <c r="G1339" s="290" t="s">
        <v>521</v>
      </c>
      <c r="H1339" s="290" t="s">
        <v>1455</v>
      </c>
      <c r="I1339" s="291">
        <v>0</v>
      </c>
      <c r="J1339" s="291">
        <v>34</v>
      </c>
      <c r="K1339" s="290" t="s">
        <v>815</v>
      </c>
      <c r="L1339" s="324">
        <v>304.76</v>
      </c>
      <c r="M1339" s="325" t="s">
        <v>1456</v>
      </c>
      <c r="N1339" s="325" t="s">
        <v>1457</v>
      </c>
      <c r="O1339" s="287"/>
      <c r="P1339" s="287"/>
    </row>
    <row r="1340" spans="1:16" ht="15">
      <c r="A1340" s="247" t="s">
        <v>176</v>
      </c>
      <c r="B1340" s="247" t="s">
        <v>4612</v>
      </c>
      <c r="C1340" s="287" t="s">
        <v>4607</v>
      </c>
      <c r="D1340" s="305">
        <v>99</v>
      </c>
      <c r="E1340" s="287" t="s">
        <v>7</v>
      </c>
      <c r="F1340" s="289">
        <v>43677</v>
      </c>
      <c r="G1340" s="290" t="s">
        <v>521</v>
      </c>
      <c r="H1340" s="290" t="s">
        <v>4614</v>
      </c>
      <c r="I1340" s="291">
        <v>0</v>
      </c>
      <c r="J1340" s="291">
        <v>34</v>
      </c>
      <c r="K1340" s="290" t="s">
        <v>815</v>
      </c>
      <c r="L1340" s="324">
        <v>15.93</v>
      </c>
      <c r="M1340" s="325" t="s">
        <v>4615</v>
      </c>
      <c r="N1340" s="325" t="s">
        <v>4616</v>
      </c>
      <c r="O1340" s="287"/>
      <c r="P1340" s="287"/>
    </row>
    <row r="1341" spans="1:16" ht="15">
      <c r="A1341" s="247" t="s">
        <v>176</v>
      </c>
      <c r="B1341" s="247" t="s">
        <v>4617</v>
      </c>
      <c r="C1341" s="287" t="s">
        <v>4609</v>
      </c>
      <c r="D1341" s="305">
        <v>100</v>
      </c>
      <c r="E1341" s="287" t="s">
        <v>7</v>
      </c>
      <c r="F1341" s="289">
        <v>43677</v>
      </c>
      <c r="G1341" s="290" t="s">
        <v>521</v>
      </c>
      <c r="H1341" s="290" t="s">
        <v>4079</v>
      </c>
      <c r="I1341" s="291">
        <v>0</v>
      </c>
      <c r="J1341" s="291">
        <v>34</v>
      </c>
      <c r="K1341" s="290" t="s">
        <v>815</v>
      </c>
      <c r="L1341" s="324">
        <v>88.65</v>
      </c>
      <c r="M1341" s="325" t="s">
        <v>4080</v>
      </c>
      <c r="N1341" s="325" t="s">
        <v>4081</v>
      </c>
      <c r="O1341" s="287"/>
      <c r="P1341" s="287"/>
    </row>
    <row r="1342" spans="1:16" ht="15">
      <c r="A1342" s="247" t="s">
        <v>176</v>
      </c>
      <c r="B1342" s="247" t="s">
        <v>4619</v>
      </c>
      <c r="C1342" s="287" t="s">
        <v>4611</v>
      </c>
      <c r="D1342" s="305">
        <v>101</v>
      </c>
      <c r="E1342" s="287" t="s">
        <v>7</v>
      </c>
      <c r="F1342" s="289">
        <v>43677</v>
      </c>
      <c r="G1342" s="290" t="s">
        <v>521</v>
      </c>
      <c r="H1342" s="290" t="s">
        <v>1685</v>
      </c>
      <c r="I1342" s="291">
        <v>0</v>
      </c>
      <c r="J1342" s="291">
        <v>34</v>
      </c>
      <c r="K1342" s="290" t="s">
        <v>815</v>
      </c>
      <c r="L1342" s="324">
        <v>106.03</v>
      </c>
      <c r="M1342" s="325" t="s">
        <v>1686</v>
      </c>
      <c r="N1342" s="325" t="s">
        <v>1687</v>
      </c>
      <c r="O1342" s="287"/>
      <c r="P1342" s="287"/>
    </row>
    <row r="1343" spans="1:16" ht="15">
      <c r="A1343" s="247" t="s">
        <v>176</v>
      </c>
      <c r="B1343" s="247" t="s">
        <v>4621</v>
      </c>
      <c r="C1343" s="287" t="s">
        <v>4613</v>
      </c>
      <c r="D1343" s="305">
        <v>102</v>
      </c>
      <c r="E1343" s="287" t="s">
        <v>7</v>
      </c>
      <c r="F1343" s="289">
        <v>43677</v>
      </c>
      <c r="G1343" s="290" t="s">
        <v>521</v>
      </c>
      <c r="H1343" s="290" t="s">
        <v>1197</v>
      </c>
      <c r="I1343" s="291">
        <v>0</v>
      </c>
      <c r="J1343" s="291">
        <v>34</v>
      </c>
      <c r="K1343" s="290" t="s">
        <v>815</v>
      </c>
      <c r="L1343" s="324">
        <v>81.08</v>
      </c>
      <c r="M1343" s="325" t="s">
        <v>1198</v>
      </c>
      <c r="N1343" s="325" t="s">
        <v>1199</v>
      </c>
      <c r="O1343" s="287"/>
      <c r="P1343" s="287"/>
    </row>
    <row r="1344" spans="1:16" ht="15">
      <c r="A1344" s="247" t="s">
        <v>176</v>
      </c>
      <c r="B1344" s="247" t="s">
        <v>4626</v>
      </c>
      <c r="C1344" s="287" t="s">
        <v>4618</v>
      </c>
      <c r="D1344" s="305">
        <v>103</v>
      </c>
      <c r="E1344" s="287" t="s">
        <v>7</v>
      </c>
      <c r="F1344" s="289">
        <v>43677</v>
      </c>
      <c r="G1344" s="290" t="s">
        <v>521</v>
      </c>
      <c r="H1344" s="290" t="s">
        <v>719</v>
      </c>
      <c r="I1344" s="291">
        <v>0</v>
      </c>
      <c r="J1344" s="291">
        <v>34</v>
      </c>
      <c r="K1344" s="290" t="s">
        <v>815</v>
      </c>
      <c r="L1344" s="324">
        <v>43.22</v>
      </c>
      <c r="M1344" s="325" t="s">
        <v>720</v>
      </c>
      <c r="N1344" s="325" t="s">
        <v>721</v>
      </c>
      <c r="O1344" s="287"/>
      <c r="P1344" s="287"/>
    </row>
    <row r="1345" spans="1:16" ht="15">
      <c r="A1345" s="247" t="s">
        <v>176</v>
      </c>
      <c r="B1345" s="247" t="s">
        <v>4628</v>
      </c>
      <c r="C1345" s="287" t="s">
        <v>4620</v>
      </c>
      <c r="D1345" s="305">
        <v>104</v>
      </c>
      <c r="E1345" s="287" t="s">
        <v>7</v>
      </c>
      <c r="F1345" s="289">
        <v>43677</v>
      </c>
      <c r="G1345" s="290" t="s">
        <v>521</v>
      </c>
      <c r="H1345" s="290" t="s">
        <v>3564</v>
      </c>
      <c r="I1345" s="291">
        <v>0</v>
      </c>
      <c r="J1345" s="291">
        <v>34</v>
      </c>
      <c r="K1345" s="290" t="s">
        <v>815</v>
      </c>
      <c r="L1345" s="324">
        <v>56.2</v>
      </c>
      <c r="M1345" s="325" t="s">
        <v>3565</v>
      </c>
      <c r="N1345" s="325" t="s">
        <v>3566</v>
      </c>
      <c r="O1345" s="287"/>
      <c r="P1345" s="287"/>
    </row>
    <row r="1346" spans="1:16" ht="15">
      <c r="A1346" s="247" t="s">
        <v>176</v>
      </c>
      <c r="B1346" s="247" t="s">
        <v>4630</v>
      </c>
      <c r="C1346" s="287" t="s">
        <v>4622</v>
      </c>
      <c r="D1346" s="305">
        <v>105</v>
      </c>
      <c r="E1346" s="287" t="s">
        <v>7</v>
      </c>
      <c r="F1346" s="289">
        <v>43677</v>
      </c>
      <c r="G1346" s="290" t="s">
        <v>521</v>
      </c>
      <c r="H1346" s="290" t="s">
        <v>4632</v>
      </c>
      <c r="I1346" s="291">
        <v>0</v>
      </c>
      <c r="J1346" s="291">
        <v>34</v>
      </c>
      <c r="K1346" s="290" t="s">
        <v>815</v>
      </c>
      <c r="L1346" s="324">
        <v>51.53</v>
      </c>
      <c r="M1346" s="325" t="s">
        <v>4633</v>
      </c>
      <c r="N1346" s="325" t="s">
        <v>4634</v>
      </c>
      <c r="O1346" s="287"/>
      <c r="P1346" s="287"/>
    </row>
    <row r="1347" spans="1:16" ht="15">
      <c r="A1347" s="247" t="s">
        <v>176</v>
      </c>
      <c r="B1347" s="247" t="s">
        <v>4635</v>
      </c>
      <c r="C1347" s="287" t="s">
        <v>4625</v>
      </c>
      <c r="D1347" s="305">
        <v>106</v>
      </c>
      <c r="E1347" s="287" t="s">
        <v>7</v>
      </c>
      <c r="F1347" s="289">
        <v>43677</v>
      </c>
      <c r="G1347" s="290" t="s">
        <v>521</v>
      </c>
      <c r="H1347" s="290" t="s">
        <v>733</v>
      </c>
      <c r="I1347" s="291">
        <v>0</v>
      </c>
      <c r="J1347" s="291">
        <v>34</v>
      </c>
      <c r="K1347" s="290" t="s">
        <v>815</v>
      </c>
      <c r="L1347" s="324">
        <v>66.599999999999994</v>
      </c>
      <c r="M1347" s="325" t="s">
        <v>734</v>
      </c>
      <c r="N1347" s="325" t="s">
        <v>735</v>
      </c>
      <c r="O1347" s="287"/>
      <c r="P1347" s="287"/>
    </row>
    <row r="1348" spans="1:16" ht="15">
      <c r="A1348" s="247" t="s">
        <v>176</v>
      </c>
      <c r="B1348" s="247" t="s">
        <v>4637</v>
      </c>
      <c r="C1348" s="287" t="s">
        <v>4627</v>
      </c>
      <c r="D1348" s="305">
        <v>107</v>
      </c>
      <c r="E1348" s="287" t="s">
        <v>7</v>
      </c>
      <c r="F1348" s="289">
        <v>43677</v>
      </c>
      <c r="G1348" s="290" t="s">
        <v>521</v>
      </c>
      <c r="H1348" s="290" t="s">
        <v>4639</v>
      </c>
      <c r="I1348" s="291">
        <v>0</v>
      </c>
      <c r="J1348" s="291">
        <v>34</v>
      </c>
      <c r="K1348" s="290" t="s">
        <v>815</v>
      </c>
      <c r="L1348" s="324">
        <v>35.880000000000003</v>
      </c>
      <c r="M1348" s="325" t="s">
        <v>4640</v>
      </c>
      <c r="N1348" s="325" t="s">
        <v>4641</v>
      </c>
      <c r="O1348" s="287"/>
      <c r="P1348" s="287"/>
    </row>
    <row r="1349" spans="1:16" ht="15">
      <c r="A1349" s="247" t="s">
        <v>176</v>
      </c>
      <c r="B1349" s="247" t="s">
        <v>4642</v>
      </c>
      <c r="C1349" s="287" t="s">
        <v>4629</v>
      </c>
      <c r="D1349" s="305">
        <v>108</v>
      </c>
      <c r="E1349" s="287" t="s">
        <v>7</v>
      </c>
      <c r="F1349" s="289">
        <v>43677</v>
      </c>
      <c r="G1349" s="290" t="s">
        <v>521</v>
      </c>
      <c r="H1349" s="290" t="s">
        <v>1474</v>
      </c>
      <c r="I1349" s="291">
        <v>0</v>
      </c>
      <c r="J1349" s="291">
        <v>1</v>
      </c>
      <c r="K1349" s="290" t="s">
        <v>815</v>
      </c>
      <c r="L1349" s="324">
        <v>79.73</v>
      </c>
      <c r="M1349" s="325" t="s">
        <v>1475</v>
      </c>
      <c r="N1349" s="325" t="s">
        <v>1476</v>
      </c>
      <c r="O1349" s="287"/>
      <c r="P1349" s="287"/>
    </row>
    <row r="1350" spans="1:16" ht="15">
      <c r="A1350" s="247" t="s">
        <v>176</v>
      </c>
      <c r="B1350" s="247" t="s">
        <v>4644</v>
      </c>
      <c r="C1350" s="287" t="s">
        <v>4631</v>
      </c>
      <c r="D1350" s="305">
        <v>109</v>
      </c>
      <c r="E1350" s="287" t="s">
        <v>7</v>
      </c>
      <c r="F1350" s="289">
        <v>43677</v>
      </c>
      <c r="G1350" s="290" t="s">
        <v>521</v>
      </c>
      <c r="H1350" s="290" t="s">
        <v>4646</v>
      </c>
      <c r="I1350" s="291">
        <v>0</v>
      </c>
      <c r="J1350" s="291">
        <v>34</v>
      </c>
      <c r="K1350" s="290" t="s">
        <v>815</v>
      </c>
      <c r="L1350" s="324">
        <v>86.4</v>
      </c>
      <c r="M1350" s="325" t="s">
        <v>4647</v>
      </c>
      <c r="N1350" s="325" t="s">
        <v>4648</v>
      </c>
      <c r="O1350" s="287"/>
      <c r="P1350" s="287"/>
    </row>
    <row r="1351" spans="1:16" ht="15">
      <c r="A1351" s="247" t="s">
        <v>7655</v>
      </c>
      <c r="B1351" s="247" t="s">
        <v>7656</v>
      </c>
      <c r="C1351" s="287" t="s">
        <v>4636</v>
      </c>
      <c r="D1351" s="305">
        <v>110</v>
      </c>
      <c r="E1351" s="287" t="s">
        <v>7</v>
      </c>
      <c r="F1351" s="289">
        <v>43677</v>
      </c>
      <c r="G1351" s="290" t="s">
        <v>521</v>
      </c>
      <c r="H1351" s="290" t="s">
        <v>7449</v>
      </c>
      <c r="I1351" s="291">
        <v>0</v>
      </c>
      <c r="J1351" s="291">
        <v>34</v>
      </c>
      <c r="K1351" s="290" t="s">
        <v>815</v>
      </c>
      <c r="L1351" s="324">
        <v>91.32</v>
      </c>
      <c r="M1351" s="325" t="s">
        <v>7450</v>
      </c>
      <c r="N1351" s="325" t="s">
        <v>7451</v>
      </c>
      <c r="O1351" s="287"/>
      <c r="P1351" s="287"/>
    </row>
    <row r="1352" spans="1:16" ht="15">
      <c r="A1352" s="247" t="s">
        <v>176</v>
      </c>
      <c r="B1352" s="247" t="s">
        <v>4649</v>
      </c>
      <c r="C1352" s="287" t="s">
        <v>4638</v>
      </c>
      <c r="D1352" s="305">
        <v>111</v>
      </c>
      <c r="E1352" s="287" t="s">
        <v>7</v>
      </c>
      <c r="F1352" s="289">
        <v>43677</v>
      </c>
      <c r="G1352" s="290" t="s">
        <v>521</v>
      </c>
      <c r="H1352" s="290" t="s">
        <v>3706</v>
      </c>
      <c r="I1352" s="291">
        <v>0</v>
      </c>
      <c r="J1352" s="291">
        <v>34</v>
      </c>
      <c r="K1352" s="290" t="s">
        <v>815</v>
      </c>
      <c r="L1352" s="324">
        <v>108.81</v>
      </c>
      <c r="M1352" s="325" t="s">
        <v>3707</v>
      </c>
      <c r="N1352" s="325" t="s">
        <v>3708</v>
      </c>
      <c r="O1352" s="287"/>
      <c r="P1352" s="287"/>
    </row>
    <row r="1353" spans="1:16" ht="15">
      <c r="A1353" s="247" t="s">
        <v>176</v>
      </c>
      <c r="B1353" s="247" t="s">
        <v>4651</v>
      </c>
      <c r="C1353" s="287" t="s">
        <v>4643</v>
      </c>
      <c r="D1353" s="305">
        <v>112</v>
      </c>
      <c r="E1353" s="287" t="s">
        <v>7</v>
      </c>
      <c r="F1353" s="289">
        <v>43677</v>
      </c>
      <c r="G1353" s="290" t="s">
        <v>521</v>
      </c>
      <c r="H1353" s="290" t="s">
        <v>1204</v>
      </c>
      <c r="I1353" s="291">
        <v>0</v>
      </c>
      <c r="J1353" s="291">
        <v>34</v>
      </c>
      <c r="K1353" s="290" t="s">
        <v>815</v>
      </c>
      <c r="L1353" s="324">
        <v>46.06</v>
      </c>
      <c r="M1353" s="325" t="s">
        <v>1205</v>
      </c>
      <c r="N1353" s="325" t="s">
        <v>1206</v>
      </c>
      <c r="O1353" s="287"/>
      <c r="P1353" s="287"/>
    </row>
    <row r="1354" spans="1:16" ht="15">
      <c r="A1354" s="247" t="s">
        <v>176</v>
      </c>
      <c r="B1354" s="247" t="s">
        <v>4653</v>
      </c>
      <c r="C1354" s="287" t="s">
        <v>4645</v>
      </c>
      <c r="D1354" s="305">
        <v>113</v>
      </c>
      <c r="E1354" s="287" t="s">
        <v>7</v>
      </c>
      <c r="F1354" s="289">
        <v>43677</v>
      </c>
      <c r="G1354" s="290" t="s">
        <v>521</v>
      </c>
      <c r="H1354" s="290" t="s">
        <v>3711</v>
      </c>
      <c r="I1354" s="291">
        <v>0</v>
      </c>
      <c r="J1354" s="291">
        <v>34</v>
      </c>
      <c r="K1354" s="290" t="s">
        <v>815</v>
      </c>
      <c r="L1354" s="324">
        <v>57.15</v>
      </c>
      <c r="M1354" s="325" t="s">
        <v>3712</v>
      </c>
      <c r="N1354" s="325" t="s">
        <v>3713</v>
      </c>
      <c r="O1354" s="287"/>
      <c r="P1354" s="287"/>
    </row>
    <row r="1355" spans="1:16" ht="15">
      <c r="A1355" s="247" t="s">
        <v>176</v>
      </c>
      <c r="B1355" s="247" t="s">
        <v>4655</v>
      </c>
      <c r="C1355" s="287" t="s">
        <v>4650</v>
      </c>
      <c r="D1355" s="305">
        <v>114</v>
      </c>
      <c r="E1355" s="287" t="s">
        <v>7</v>
      </c>
      <c r="F1355" s="289">
        <v>43677</v>
      </c>
      <c r="G1355" s="290" t="s">
        <v>521</v>
      </c>
      <c r="H1355" s="290" t="s">
        <v>1499</v>
      </c>
      <c r="I1355" s="291">
        <v>0</v>
      </c>
      <c r="J1355" s="291">
        <v>34</v>
      </c>
      <c r="K1355" s="290" t="s">
        <v>815</v>
      </c>
      <c r="L1355" s="324">
        <v>349.25</v>
      </c>
      <c r="M1355" s="325" t="s">
        <v>1500</v>
      </c>
      <c r="N1355" s="325" t="s">
        <v>1501</v>
      </c>
      <c r="O1355" s="287"/>
      <c r="P1355" s="287"/>
    </row>
    <row r="1356" spans="1:16" ht="15">
      <c r="A1356" s="247" t="s">
        <v>7657</v>
      </c>
      <c r="B1356" s="247" t="s">
        <v>7658</v>
      </c>
      <c r="C1356" s="287" t="s">
        <v>4652</v>
      </c>
      <c r="D1356" s="305">
        <v>115</v>
      </c>
      <c r="E1356" s="287" t="s">
        <v>7</v>
      </c>
      <c r="F1356" s="289">
        <v>43677</v>
      </c>
      <c r="G1356" s="290" t="s">
        <v>521</v>
      </c>
      <c r="H1356" s="290" t="s">
        <v>4336</v>
      </c>
      <c r="I1356" s="291">
        <v>0</v>
      </c>
      <c r="J1356" s="291">
        <v>7</v>
      </c>
      <c r="K1356" s="290" t="s">
        <v>815</v>
      </c>
      <c r="L1356" s="324">
        <v>179.95</v>
      </c>
      <c r="M1356" s="325" t="s">
        <v>4337</v>
      </c>
      <c r="N1356" s="325" t="s">
        <v>4338</v>
      </c>
      <c r="O1356" s="287"/>
      <c r="P1356" s="287"/>
    </row>
    <row r="1357" spans="1:16" ht="15">
      <c r="A1357" s="247" t="s">
        <v>176</v>
      </c>
      <c r="B1357" s="247" t="s">
        <v>4657</v>
      </c>
      <c r="C1357" s="287" t="s">
        <v>4654</v>
      </c>
      <c r="D1357" s="305">
        <v>116</v>
      </c>
      <c r="E1357" s="287" t="s">
        <v>7</v>
      </c>
      <c r="F1357" s="289">
        <v>43677</v>
      </c>
      <c r="G1357" s="290" t="s">
        <v>521</v>
      </c>
      <c r="H1357" s="290" t="s">
        <v>2805</v>
      </c>
      <c r="I1357" s="291">
        <v>0</v>
      </c>
      <c r="J1357" s="291">
        <v>34</v>
      </c>
      <c r="K1357" s="290" t="s">
        <v>815</v>
      </c>
      <c r="L1357" s="324">
        <v>55.27</v>
      </c>
      <c r="M1357" s="325" t="s">
        <v>2806</v>
      </c>
      <c r="N1357" s="325" t="s">
        <v>2807</v>
      </c>
      <c r="O1357" s="287"/>
      <c r="P1357" s="287"/>
    </row>
    <row r="1358" spans="1:16" ht="15">
      <c r="A1358" s="247" t="s">
        <v>176</v>
      </c>
      <c r="B1358" s="247" t="s">
        <v>4659</v>
      </c>
      <c r="C1358" s="287" t="s">
        <v>4656</v>
      </c>
      <c r="D1358" s="305">
        <v>117</v>
      </c>
      <c r="E1358" s="287" t="s">
        <v>7</v>
      </c>
      <c r="F1358" s="289">
        <v>43677</v>
      </c>
      <c r="G1358" s="290" t="s">
        <v>521</v>
      </c>
      <c r="H1358" s="290" t="s">
        <v>1223</v>
      </c>
      <c r="I1358" s="291">
        <v>0</v>
      </c>
      <c r="J1358" s="291">
        <v>34</v>
      </c>
      <c r="K1358" s="290" t="s">
        <v>815</v>
      </c>
      <c r="L1358" s="324">
        <v>64.319999999999993</v>
      </c>
      <c r="M1358" s="325" t="s">
        <v>1224</v>
      </c>
      <c r="N1358" s="325" t="s">
        <v>1225</v>
      </c>
      <c r="O1358" s="287"/>
      <c r="P1358" s="287"/>
    </row>
    <row r="1359" spans="1:16" ht="15">
      <c r="A1359" s="247" t="s">
        <v>176</v>
      </c>
      <c r="B1359" s="247" t="s">
        <v>4661</v>
      </c>
      <c r="C1359" s="287" t="s">
        <v>4658</v>
      </c>
      <c r="D1359" s="305">
        <v>118</v>
      </c>
      <c r="E1359" s="287" t="s">
        <v>7</v>
      </c>
      <c r="F1359" s="289">
        <v>43677</v>
      </c>
      <c r="G1359" s="290" t="s">
        <v>521</v>
      </c>
      <c r="H1359" s="290" t="s">
        <v>3571</v>
      </c>
      <c r="I1359" s="291">
        <v>0</v>
      </c>
      <c r="J1359" s="291">
        <v>34</v>
      </c>
      <c r="K1359" s="290" t="s">
        <v>815</v>
      </c>
      <c r="L1359" s="324">
        <v>85.46</v>
      </c>
      <c r="M1359" s="325" t="s">
        <v>3572</v>
      </c>
      <c r="N1359" s="325" t="s">
        <v>3573</v>
      </c>
      <c r="O1359" s="287"/>
      <c r="P1359" s="287"/>
    </row>
    <row r="1360" spans="1:16" ht="15">
      <c r="A1360" s="247" t="s">
        <v>176</v>
      </c>
      <c r="B1360" s="247" t="s">
        <v>4663</v>
      </c>
      <c r="C1360" s="287" t="s">
        <v>4660</v>
      </c>
      <c r="D1360" s="305">
        <v>119</v>
      </c>
      <c r="E1360" s="287" t="s">
        <v>7</v>
      </c>
      <c r="F1360" s="289">
        <v>43677</v>
      </c>
      <c r="G1360" s="290" t="s">
        <v>521</v>
      </c>
      <c r="H1360" s="290" t="s">
        <v>1535</v>
      </c>
      <c r="I1360" s="291">
        <v>0</v>
      </c>
      <c r="J1360" s="291">
        <v>11</v>
      </c>
      <c r="K1360" s="290" t="s">
        <v>815</v>
      </c>
      <c r="L1360" s="324">
        <v>287.25</v>
      </c>
      <c r="M1360" s="325" t="s">
        <v>1536</v>
      </c>
      <c r="N1360" s="325" t="s">
        <v>1537</v>
      </c>
      <c r="O1360" s="287"/>
      <c r="P1360" s="287"/>
    </row>
    <row r="1361" spans="1:16" ht="15">
      <c r="A1361" s="247" t="s">
        <v>176</v>
      </c>
      <c r="B1361" s="247" t="s">
        <v>4665</v>
      </c>
      <c r="C1361" s="287" t="s">
        <v>4662</v>
      </c>
      <c r="D1361" s="305">
        <v>120</v>
      </c>
      <c r="E1361" s="287" t="s">
        <v>7</v>
      </c>
      <c r="F1361" s="289">
        <v>43677</v>
      </c>
      <c r="G1361" s="290" t="s">
        <v>521</v>
      </c>
      <c r="H1361" s="290" t="s">
        <v>3720</v>
      </c>
      <c r="I1361" s="291">
        <v>0</v>
      </c>
      <c r="J1361" s="291">
        <v>34</v>
      </c>
      <c r="K1361" s="290" t="s">
        <v>815</v>
      </c>
      <c r="L1361" s="324">
        <v>48.41</v>
      </c>
      <c r="M1361" s="325" t="s">
        <v>3721</v>
      </c>
      <c r="N1361" s="325" t="s">
        <v>3722</v>
      </c>
      <c r="O1361" s="287"/>
      <c r="P1361" s="287"/>
    </row>
    <row r="1362" spans="1:16" ht="15">
      <c r="A1362" s="247" t="s">
        <v>176</v>
      </c>
      <c r="B1362" s="247" t="s">
        <v>4670</v>
      </c>
      <c r="C1362" s="287" t="s">
        <v>4664</v>
      </c>
      <c r="D1362" s="305">
        <v>121</v>
      </c>
      <c r="E1362" s="287" t="s">
        <v>7</v>
      </c>
      <c r="F1362" s="289">
        <v>43677</v>
      </c>
      <c r="G1362" s="290" t="s">
        <v>521</v>
      </c>
      <c r="H1362" s="290" t="s">
        <v>3583</v>
      </c>
      <c r="I1362" s="291">
        <v>0</v>
      </c>
      <c r="J1362" s="291">
        <v>34</v>
      </c>
      <c r="K1362" s="290" t="s">
        <v>815</v>
      </c>
      <c r="L1362" s="324">
        <v>59.61</v>
      </c>
      <c r="M1362" s="325" t="s">
        <v>3584</v>
      </c>
      <c r="N1362" s="325" t="s">
        <v>3585</v>
      </c>
      <c r="O1362" s="287"/>
      <c r="P1362" s="287"/>
    </row>
    <row r="1363" spans="1:16" ht="15">
      <c r="A1363" s="247" t="s">
        <v>176</v>
      </c>
      <c r="B1363" s="247" t="s">
        <v>4672</v>
      </c>
      <c r="C1363" s="287" t="s">
        <v>4666</v>
      </c>
      <c r="D1363" s="305">
        <v>122</v>
      </c>
      <c r="E1363" s="287" t="s">
        <v>7</v>
      </c>
      <c r="F1363" s="289">
        <v>43677</v>
      </c>
      <c r="G1363" s="290" t="s">
        <v>521</v>
      </c>
      <c r="H1363" s="290" t="s">
        <v>773</v>
      </c>
      <c r="I1363" s="291">
        <v>0</v>
      </c>
      <c r="J1363" s="291">
        <v>34</v>
      </c>
      <c r="K1363" s="290" t="s">
        <v>815</v>
      </c>
      <c r="L1363" s="324">
        <v>45.07</v>
      </c>
      <c r="M1363" s="325" t="s">
        <v>774</v>
      </c>
      <c r="N1363" s="325" t="s">
        <v>775</v>
      </c>
      <c r="O1363" s="287"/>
      <c r="P1363" s="287"/>
    </row>
    <row r="1364" spans="1:16" ht="15">
      <c r="A1364" s="247" t="s">
        <v>176</v>
      </c>
      <c r="B1364" s="247" t="s">
        <v>4674</v>
      </c>
      <c r="C1364" s="287" t="s">
        <v>4675</v>
      </c>
      <c r="D1364" s="305">
        <v>1</v>
      </c>
      <c r="E1364" s="287" t="s">
        <v>9</v>
      </c>
      <c r="F1364" s="289">
        <v>43677</v>
      </c>
      <c r="G1364" s="290" t="s">
        <v>680</v>
      </c>
      <c r="H1364" s="290" t="s">
        <v>2704</v>
      </c>
      <c r="I1364" s="291">
        <v>20.762687240000002</v>
      </c>
      <c r="J1364" s="291">
        <v>7</v>
      </c>
      <c r="K1364" s="290" t="s">
        <v>815</v>
      </c>
      <c r="L1364" s="324">
        <v>34.049999999999997</v>
      </c>
      <c r="M1364" s="325" t="s">
        <v>2705</v>
      </c>
      <c r="N1364" s="325" t="s">
        <v>2706</v>
      </c>
      <c r="O1364" s="287"/>
      <c r="P1364" s="287"/>
    </row>
    <row r="1365" spans="1:16" ht="15">
      <c r="A1365" s="247" t="s">
        <v>176</v>
      </c>
      <c r="B1365" s="247" t="s">
        <v>4676</v>
      </c>
      <c r="C1365" s="287" t="s">
        <v>4677</v>
      </c>
      <c r="D1365" s="305">
        <v>2</v>
      </c>
      <c r="E1365" s="287" t="s">
        <v>9</v>
      </c>
      <c r="F1365" s="289">
        <v>43677</v>
      </c>
      <c r="G1365" s="290" t="s">
        <v>680</v>
      </c>
      <c r="H1365" s="290" t="s">
        <v>3150</v>
      </c>
      <c r="I1365" s="291">
        <v>19.585424369999998</v>
      </c>
      <c r="J1365" s="291">
        <v>18</v>
      </c>
      <c r="K1365" s="290" t="s">
        <v>815</v>
      </c>
      <c r="L1365" s="324">
        <v>66.62</v>
      </c>
      <c r="M1365" s="325" t="s">
        <v>3151</v>
      </c>
      <c r="N1365" s="325" t="s">
        <v>3152</v>
      </c>
      <c r="O1365" s="287"/>
      <c r="P1365" s="287"/>
    </row>
    <row r="1366" spans="1:16" ht="15">
      <c r="A1366" s="247" t="s">
        <v>176</v>
      </c>
      <c r="B1366" s="247" t="s">
        <v>4678</v>
      </c>
      <c r="C1366" s="287" t="s">
        <v>4679</v>
      </c>
      <c r="D1366" s="305">
        <v>3</v>
      </c>
      <c r="E1366" s="287" t="s">
        <v>9</v>
      </c>
      <c r="F1366" s="289">
        <v>43677</v>
      </c>
      <c r="G1366" s="290" t="s">
        <v>680</v>
      </c>
      <c r="H1366" s="290" t="s">
        <v>453</v>
      </c>
      <c r="I1366" s="291">
        <v>22.1193405</v>
      </c>
      <c r="J1366" s="291">
        <v>4</v>
      </c>
      <c r="K1366" s="290" t="s">
        <v>815</v>
      </c>
      <c r="L1366" s="324">
        <v>30.45</v>
      </c>
      <c r="M1366" s="325" t="s">
        <v>454</v>
      </c>
      <c r="N1366" s="325" t="s">
        <v>455</v>
      </c>
      <c r="O1366" s="287"/>
      <c r="P1366" s="287"/>
    </row>
    <row r="1367" spans="1:16" ht="15">
      <c r="A1367" s="247" t="s">
        <v>176</v>
      </c>
      <c r="B1367" s="247" t="s">
        <v>4680</v>
      </c>
      <c r="C1367" s="287" t="s">
        <v>4681</v>
      </c>
      <c r="D1367" s="305">
        <v>4</v>
      </c>
      <c r="E1367" s="287" t="s">
        <v>9</v>
      </c>
      <c r="F1367" s="289">
        <v>43677</v>
      </c>
      <c r="G1367" s="290" t="s">
        <v>680</v>
      </c>
      <c r="H1367" s="290" t="s">
        <v>2260</v>
      </c>
      <c r="I1367" s="291">
        <v>22.505931969999999</v>
      </c>
      <c r="J1367" s="291">
        <v>1</v>
      </c>
      <c r="K1367" s="290" t="s">
        <v>815</v>
      </c>
      <c r="L1367" s="324">
        <v>63.36</v>
      </c>
      <c r="M1367" s="325" t="s">
        <v>2261</v>
      </c>
      <c r="N1367" s="325" t="s">
        <v>2262</v>
      </c>
      <c r="O1367" s="287"/>
      <c r="P1367" s="287"/>
    </row>
    <row r="1368" spans="1:16" ht="15">
      <c r="A1368" s="247" t="s">
        <v>176</v>
      </c>
      <c r="B1368" s="247" t="s">
        <v>4682</v>
      </c>
      <c r="C1368" s="287" t="s">
        <v>4683</v>
      </c>
      <c r="D1368" s="305">
        <v>5</v>
      </c>
      <c r="E1368" s="287" t="s">
        <v>9</v>
      </c>
      <c r="F1368" s="289">
        <v>43677</v>
      </c>
      <c r="G1368" s="290" t="s">
        <v>680</v>
      </c>
      <c r="H1368" s="290" t="s">
        <v>3440</v>
      </c>
      <c r="I1368" s="291">
        <v>16.215844220000001</v>
      </c>
      <c r="J1368" s="291">
        <v>6</v>
      </c>
      <c r="K1368" s="290" t="s">
        <v>815</v>
      </c>
      <c r="L1368" s="324">
        <v>47.07</v>
      </c>
      <c r="M1368" s="325" t="s">
        <v>3441</v>
      </c>
      <c r="N1368" s="325" t="s">
        <v>3442</v>
      </c>
      <c r="O1368" s="287"/>
      <c r="P1368" s="287"/>
    </row>
    <row r="1369" spans="1:16" ht="15">
      <c r="A1369" s="247" t="s">
        <v>176</v>
      </c>
      <c r="B1369" s="247" t="s">
        <v>4684</v>
      </c>
      <c r="C1369" s="287" t="s">
        <v>4685</v>
      </c>
      <c r="D1369" s="305">
        <v>6</v>
      </c>
      <c r="E1369" s="287" t="s">
        <v>9</v>
      </c>
      <c r="F1369" s="289">
        <v>43677</v>
      </c>
      <c r="G1369" s="290" t="s">
        <v>680</v>
      </c>
      <c r="H1369" s="290" t="s">
        <v>2838</v>
      </c>
      <c r="I1369" s="291">
        <v>22.689530649999998</v>
      </c>
      <c r="J1369" s="291">
        <v>1</v>
      </c>
      <c r="K1369" s="290" t="s">
        <v>815</v>
      </c>
      <c r="L1369" s="324">
        <v>30.51</v>
      </c>
      <c r="M1369" s="325" t="s">
        <v>2839</v>
      </c>
      <c r="N1369" s="325" t="s">
        <v>2840</v>
      </c>
      <c r="O1369" s="287"/>
      <c r="P1369" s="287"/>
    </row>
    <row r="1370" spans="1:16" ht="15">
      <c r="A1370" s="247" t="s">
        <v>176</v>
      </c>
      <c r="B1370" s="247" t="s">
        <v>4686</v>
      </c>
      <c r="C1370" s="287" t="s">
        <v>4687</v>
      </c>
      <c r="D1370" s="305">
        <v>7</v>
      </c>
      <c r="E1370" s="287" t="s">
        <v>9</v>
      </c>
      <c r="F1370" s="289">
        <v>43677</v>
      </c>
      <c r="G1370" s="290" t="s">
        <v>680</v>
      </c>
      <c r="H1370" s="290" t="s">
        <v>4389</v>
      </c>
      <c r="I1370" s="291">
        <v>23.708027099999999</v>
      </c>
      <c r="J1370" s="291">
        <v>17</v>
      </c>
      <c r="K1370" s="290" t="s">
        <v>815</v>
      </c>
      <c r="L1370" s="324">
        <v>51.53</v>
      </c>
      <c r="M1370" s="325" t="s">
        <v>4390</v>
      </c>
      <c r="N1370" s="325" t="s">
        <v>4391</v>
      </c>
      <c r="O1370" s="287"/>
      <c r="P1370" s="287"/>
    </row>
    <row r="1371" spans="1:16" ht="15">
      <c r="A1371" s="247" t="s">
        <v>176</v>
      </c>
      <c r="B1371" s="247" t="s">
        <v>4694</v>
      </c>
      <c r="C1371" s="287" t="s">
        <v>4690</v>
      </c>
      <c r="D1371" s="305">
        <v>8</v>
      </c>
      <c r="E1371" s="287" t="s">
        <v>9</v>
      </c>
      <c r="F1371" s="289">
        <v>43677</v>
      </c>
      <c r="G1371" s="290" t="s">
        <v>680</v>
      </c>
      <c r="H1371" s="290" t="s">
        <v>2015</v>
      </c>
      <c r="I1371" s="291">
        <v>21.133314039999998</v>
      </c>
      <c r="J1371" s="291">
        <v>10</v>
      </c>
      <c r="K1371" s="290" t="s">
        <v>815</v>
      </c>
      <c r="L1371" s="324">
        <v>289.99</v>
      </c>
      <c r="M1371" s="325" t="s">
        <v>2016</v>
      </c>
      <c r="N1371" s="325" t="s">
        <v>2017</v>
      </c>
      <c r="O1371" s="287"/>
      <c r="P1371" s="287"/>
    </row>
    <row r="1372" spans="1:16" ht="15">
      <c r="A1372" s="247" t="s">
        <v>176</v>
      </c>
      <c r="B1372" s="247" t="s">
        <v>4696</v>
      </c>
      <c r="C1372" s="287" t="s">
        <v>4695</v>
      </c>
      <c r="D1372" s="305">
        <v>9</v>
      </c>
      <c r="E1372" s="287" t="s">
        <v>9</v>
      </c>
      <c r="F1372" s="289">
        <v>43677</v>
      </c>
      <c r="G1372" s="290" t="s">
        <v>680</v>
      </c>
      <c r="H1372" s="290" t="s">
        <v>2286</v>
      </c>
      <c r="I1372" s="291">
        <v>21.324501869999999</v>
      </c>
      <c r="J1372" s="291">
        <v>11</v>
      </c>
      <c r="K1372" s="290" t="s">
        <v>815</v>
      </c>
      <c r="L1372" s="324">
        <v>47.23</v>
      </c>
      <c r="M1372" s="325" t="s">
        <v>2287</v>
      </c>
      <c r="N1372" s="325" t="s">
        <v>2288</v>
      </c>
      <c r="O1372" s="287"/>
      <c r="P1372" s="287"/>
    </row>
    <row r="1373" spans="1:16" ht="15">
      <c r="A1373" s="247" t="s">
        <v>176</v>
      </c>
      <c r="B1373" s="247" t="s">
        <v>4698</v>
      </c>
      <c r="C1373" s="287" t="s">
        <v>4697</v>
      </c>
      <c r="D1373" s="305">
        <v>10</v>
      </c>
      <c r="E1373" s="287" t="s">
        <v>9</v>
      </c>
      <c r="F1373" s="289">
        <v>43677</v>
      </c>
      <c r="G1373" s="290" t="s">
        <v>680</v>
      </c>
      <c r="H1373" s="290" t="s">
        <v>4700</v>
      </c>
      <c r="I1373" s="291">
        <v>20.24738451</v>
      </c>
      <c r="J1373" s="291">
        <v>7</v>
      </c>
      <c r="K1373" s="290" t="s">
        <v>815</v>
      </c>
      <c r="L1373" s="324">
        <v>131.66999999999999</v>
      </c>
      <c r="M1373" s="325" t="s">
        <v>4701</v>
      </c>
      <c r="N1373" s="325" t="s">
        <v>4702</v>
      </c>
      <c r="O1373" s="287"/>
      <c r="P1373" s="287"/>
    </row>
    <row r="1374" spans="1:16" ht="15">
      <c r="A1374" s="247" t="s">
        <v>176</v>
      </c>
      <c r="B1374" s="247" t="s">
        <v>4703</v>
      </c>
      <c r="C1374" s="287" t="s">
        <v>4699</v>
      </c>
      <c r="D1374" s="305">
        <v>11</v>
      </c>
      <c r="E1374" s="287" t="s">
        <v>9</v>
      </c>
      <c r="F1374" s="289">
        <v>43677</v>
      </c>
      <c r="G1374" s="290" t="s">
        <v>680</v>
      </c>
      <c r="H1374" s="290" t="s">
        <v>838</v>
      </c>
      <c r="I1374" s="291">
        <v>22.985671660000001</v>
      </c>
      <c r="J1374" s="291">
        <v>6</v>
      </c>
      <c r="K1374" s="290" t="s">
        <v>815</v>
      </c>
      <c r="L1374" s="324">
        <v>12.09</v>
      </c>
      <c r="M1374" s="325" t="s">
        <v>839</v>
      </c>
      <c r="N1374" s="325" t="s">
        <v>840</v>
      </c>
      <c r="O1374" s="287"/>
      <c r="P1374" s="287"/>
    </row>
    <row r="1375" spans="1:16" ht="15">
      <c r="A1375" s="247" t="s">
        <v>176</v>
      </c>
      <c r="B1375" s="247" t="s">
        <v>4705</v>
      </c>
      <c r="C1375" s="287" t="s">
        <v>4704</v>
      </c>
      <c r="D1375" s="305">
        <v>12</v>
      </c>
      <c r="E1375" s="287" t="s">
        <v>9</v>
      </c>
      <c r="F1375" s="289">
        <v>43677</v>
      </c>
      <c r="G1375" s="290" t="s">
        <v>680</v>
      </c>
      <c r="H1375" s="290" t="s">
        <v>1079</v>
      </c>
      <c r="I1375" s="291">
        <v>21.40548497</v>
      </c>
      <c r="J1375" s="291">
        <v>1</v>
      </c>
      <c r="K1375" s="290" t="s">
        <v>815</v>
      </c>
      <c r="L1375" s="324">
        <v>385.38</v>
      </c>
      <c r="M1375" s="325" t="s">
        <v>1080</v>
      </c>
      <c r="N1375" s="325" t="s">
        <v>1081</v>
      </c>
      <c r="O1375" s="287"/>
      <c r="P1375" s="287"/>
    </row>
    <row r="1376" spans="1:16" ht="15">
      <c r="A1376" s="247" t="s">
        <v>176</v>
      </c>
      <c r="B1376" s="247" t="s">
        <v>4707</v>
      </c>
      <c r="C1376" s="287" t="s">
        <v>4706</v>
      </c>
      <c r="D1376" s="305">
        <v>13</v>
      </c>
      <c r="E1376" s="287" t="s">
        <v>9</v>
      </c>
      <c r="F1376" s="289">
        <v>43677</v>
      </c>
      <c r="G1376" s="290" t="s">
        <v>680</v>
      </c>
      <c r="H1376" s="290" t="s">
        <v>4001</v>
      </c>
      <c r="I1376" s="291">
        <v>22.52957863</v>
      </c>
      <c r="J1376" s="291">
        <v>10</v>
      </c>
      <c r="K1376" s="290" t="s">
        <v>815</v>
      </c>
      <c r="L1376" s="324">
        <v>71.16</v>
      </c>
      <c r="M1376" s="325" t="s">
        <v>456</v>
      </c>
      <c r="N1376" s="325" t="s">
        <v>4002</v>
      </c>
      <c r="O1376" s="287"/>
      <c r="P1376" s="287"/>
    </row>
    <row r="1377" spans="1:16" ht="15">
      <c r="A1377" s="247" t="s">
        <v>176</v>
      </c>
      <c r="B1377" s="247" t="s">
        <v>4709</v>
      </c>
      <c r="C1377" s="287" t="s">
        <v>4708</v>
      </c>
      <c r="D1377" s="305">
        <v>14</v>
      </c>
      <c r="E1377" s="287" t="s">
        <v>9</v>
      </c>
      <c r="F1377" s="289">
        <v>43677</v>
      </c>
      <c r="G1377" s="290" t="s">
        <v>680</v>
      </c>
      <c r="H1377" s="290" t="s">
        <v>4005</v>
      </c>
      <c r="I1377" s="291">
        <v>20.426839879999999</v>
      </c>
      <c r="J1377" s="291">
        <v>31</v>
      </c>
      <c r="K1377" s="290" t="s">
        <v>815</v>
      </c>
      <c r="L1377" s="324">
        <v>37.26</v>
      </c>
      <c r="M1377" s="325" t="s">
        <v>4006</v>
      </c>
      <c r="N1377" s="325" t="s">
        <v>4007</v>
      </c>
      <c r="O1377" s="287"/>
      <c r="P1377" s="287"/>
    </row>
    <row r="1378" spans="1:16" ht="15">
      <c r="A1378" s="247" t="s">
        <v>7659</v>
      </c>
      <c r="B1378" s="247" t="s">
        <v>7660</v>
      </c>
      <c r="C1378" s="287" t="s">
        <v>4710</v>
      </c>
      <c r="D1378" s="305">
        <v>15</v>
      </c>
      <c r="E1378" s="287" t="s">
        <v>9</v>
      </c>
      <c r="F1378" s="289">
        <v>43677</v>
      </c>
      <c r="G1378" s="290" t="s">
        <v>680</v>
      </c>
      <c r="H1378" s="290" t="s">
        <v>1331</v>
      </c>
      <c r="I1378" s="291">
        <v>23.53168969</v>
      </c>
      <c r="J1378" s="291">
        <v>6</v>
      </c>
      <c r="K1378" s="290" t="s">
        <v>815</v>
      </c>
      <c r="L1378" s="324">
        <v>59.85</v>
      </c>
      <c r="M1378" s="325" t="s">
        <v>1332</v>
      </c>
      <c r="N1378" s="325" t="s">
        <v>1333</v>
      </c>
      <c r="O1378" s="287"/>
      <c r="P1378" s="287"/>
    </row>
    <row r="1379" spans="1:16" ht="15">
      <c r="A1379" s="247" t="s">
        <v>176</v>
      </c>
      <c r="B1379" s="247" t="s">
        <v>4711</v>
      </c>
      <c r="C1379" s="287" t="s">
        <v>4712</v>
      </c>
      <c r="D1379" s="305">
        <v>16</v>
      </c>
      <c r="E1379" s="287" t="s">
        <v>9</v>
      </c>
      <c r="F1379" s="289">
        <v>43677</v>
      </c>
      <c r="G1379" s="290" t="s">
        <v>680</v>
      </c>
      <c r="H1379" s="290" t="s">
        <v>4713</v>
      </c>
      <c r="I1379" s="291">
        <v>20.514102680000001</v>
      </c>
      <c r="J1379" s="291">
        <v>1</v>
      </c>
      <c r="K1379" s="290" t="s">
        <v>815</v>
      </c>
      <c r="L1379" s="324">
        <v>61.04</v>
      </c>
      <c r="M1379" s="325" t="s">
        <v>4714</v>
      </c>
      <c r="N1379" s="325" t="s">
        <v>4715</v>
      </c>
      <c r="O1379" s="287"/>
      <c r="P1379" s="287"/>
    </row>
    <row r="1380" spans="1:16" ht="15">
      <c r="A1380" s="247" t="s">
        <v>7661</v>
      </c>
      <c r="B1380" s="247" t="s">
        <v>7662</v>
      </c>
      <c r="C1380" s="287" t="s">
        <v>4718</v>
      </c>
      <c r="D1380" s="305">
        <v>17</v>
      </c>
      <c r="E1380" s="287" t="s">
        <v>9</v>
      </c>
      <c r="F1380" s="289">
        <v>43677</v>
      </c>
      <c r="G1380" s="290" t="s">
        <v>680</v>
      </c>
      <c r="H1380" s="290" t="s">
        <v>1336</v>
      </c>
      <c r="I1380" s="291">
        <v>24.06711121</v>
      </c>
      <c r="J1380" s="291">
        <v>4</v>
      </c>
      <c r="K1380" s="290" t="s">
        <v>815</v>
      </c>
      <c r="L1380" s="324">
        <v>30.31</v>
      </c>
      <c r="M1380" s="325" t="s">
        <v>1337</v>
      </c>
      <c r="N1380" s="325" t="s">
        <v>1338</v>
      </c>
      <c r="O1380" s="287"/>
      <c r="P1380" s="287"/>
    </row>
    <row r="1381" spans="1:16" ht="15">
      <c r="A1381" s="247" t="s">
        <v>176</v>
      </c>
      <c r="B1381" s="247" t="s">
        <v>4719</v>
      </c>
      <c r="C1381" s="287" t="s">
        <v>4720</v>
      </c>
      <c r="D1381" s="305">
        <v>18</v>
      </c>
      <c r="E1381" s="287" t="s">
        <v>9</v>
      </c>
      <c r="F1381" s="289">
        <v>43677</v>
      </c>
      <c r="G1381" s="290" t="s">
        <v>680</v>
      </c>
      <c r="H1381" s="290" t="s">
        <v>4021</v>
      </c>
      <c r="I1381" s="291">
        <v>18.883399220000001</v>
      </c>
      <c r="J1381" s="291">
        <v>7</v>
      </c>
      <c r="K1381" s="290" t="s">
        <v>815</v>
      </c>
      <c r="L1381" s="324">
        <v>48.79</v>
      </c>
      <c r="M1381" s="325" t="s">
        <v>4022</v>
      </c>
      <c r="N1381" s="325" t="s">
        <v>4023</v>
      </c>
      <c r="O1381" s="287"/>
      <c r="P1381" s="287"/>
    </row>
    <row r="1382" spans="1:16" ht="15">
      <c r="A1382" s="247" t="s">
        <v>176</v>
      </c>
      <c r="B1382" s="247" t="s">
        <v>4721</v>
      </c>
      <c r="C1382" s="287" t="s">
        <v>4722</v>
      </c>
      <c r="D1382" s="305">
        <v>19</v>
      </c>
      <c r="E1382" s="287" t="s">
        <v>9</v>
      </c>
      <c r="F1382" s="289">
        <v>43677</v>
      </c>
      <c r="G1382" s="290" t="s">
        <v>680</v>
      </c>
      <c r="H1382" s="290" t="s">
        <v>3332</v>
      </c>
      <c r="I1382" s="291">
        <v>18.31210372</v>
      </c>
      <c r="J1382" s="291">
        <v>21</v>
      </c>
      <c r="K1382" s="290" t="s">
        <v>815</v>
      </c>
      <c r="L1382" s="324">
        <v>74.36</v>
      </c>
      <c r="M1382" s="325" t="s">
        <v>3333</v>
      </c>
      <c r="N1382" s="325" t="s">
        <v>3334</v>
      </c>
      <c r="O1382" s="287"/>
      <c r="P1382" s="287"/>
    </row>
    <row r="1383" spans="1:16" ht="15">
      <c r="A1383" s="247" t="s">
        <v>176</v>
      </c>
      <c r="B1383" s="247" t="s">
        <v>4723</v>
      </c>
      <c r="C1383" s="287" t="s">
        <v>4724</v>
      </c>
      <c r="D1383" s="305">
        <v>20</v>
      </c>
      <c r="E1383" s="287" t="s">
        <v>9</v>
      </c>
      <c r="F1383" s="289">
        <v>43677</v>
      </c>
      <c r="G1383" s="290" t="s">
        <v>680</v>
      </c>
      <c r="H1383" s="290" t="s">
        <v>4470</v>
      </c>
      <c r="I1383" s="291">
        <v>20.333008029999998</v>
      </c>
      <c r="J1383" s="291">
        <v>8</v>
      </c>
      <c r="K1383" s="290" t="s">
        <v>815</v>
      </c>
      <c r="L1383" s="324">
        <v>29.69</v>
      </c>
      <c r="M1383" s="325" t="s">
        <v>4471</v>
      </c>
      <c r="N1383" s="325" t="s">
        <v>4472</v>
      </c>
      <c r="O1383" s="287"/>
      <c r="P1383" s="287"/>
    </row>
    <row r="1384" spans="1:16" ht="15">
      <c r="A1384" s="247" t="s">
        <v>7663</v>
      </c>
      <c r="B1384" s="247" t="s">
        <v>7664</v>
      </c>
      <c r="C1384" s="287" t="s">
        <v>4726</v>
      </c>
      <c r="D1384" s="305">
        <v>21</v>
      </c>
      <c r="E1384" s="287" t="s">
        <v>9</v>
      </c>
      <c r="F1384" s="289">
        <v>43677</v>
      </c>
      <c r="G1384" s="290" t="s">
        <v>680</v>
      </c>
      <c r="H1384" s="290" t="s">
        <v>7665</v>
      </c>
      <c r="I1384" s="291">
        <v>19.719763530000002</v>
      </c>
      <c r="J1384" s="291">
        <v>3</v>
      </c>
      <c r="K1384" s="290" t="s">
        <v>815</v>
      </c>
      <c r="L1384" s="324">
        <v>41.06</v>
      </c>
      <c r="M1384" s="325" t="s">
        <v>7666</v>
      </c>
      <c r="N1384" s="325" t="s">
        <v>7667</v>
      </c>
      <c r="O1384" s="287"/>
      <c r="P1384" s="287"/>
    </row>
    <row r="1385" spans="1:16" ht="15">
      <c r="A1385" s="247" t="s">
        <v>176</v>
      </c>
      <c r="B1385" s="247" t="s">
        <v>4725</v>
      </c>
      <c r="C1385" s="287" t="s">
        <v>4728</v>
      </c>
      <c r="D1385" s="305">
        <v>22</v>
      </c>
      <c r="E1385" s="287" t="s">
        <v>9</v>
      </c>
      <c r="F1385" s="289">
        <v>43677</v>
      </c>
      <c r="G1385" s="290" t="s">
        <v>680</v>
      </c>
      <c r="H1385" s="290" t="s">
        <v>2584</v>
      </c>
      <c r="I1385" s="291">
        <v>18.68608068</v>
      </c>
      <c r="J1385" s="291">
        <v>7</v>
      </c>
      <c r="K1385" s="290" t="s">
        <v>815</v>
      </c>
      <c r="L1385" s="324">
        <v>19.5</v>
      </c>
      <c r="M1385" s="325" t="s">
        <v>2585</v>
      </c>
      <c r="N1385" s="325" t="s">
        <v>2586</v>
      </c>
      <c r="O1385" s="287"/>
      <c r="P1385" s="287"/>
    </row>
    <row r="1386" spans="1:16" ht="15">
      <c r="A1386" s="247" t="s">
        <v>176</v>
      </c>
      <c r="B1386" s="247" t="s">
        <v>4727</v>
      </c>
      <c r="C1386" s="287" t="s">
        <v>4733</v>
      </c>
      <c r="D1386" s="305">
        <v>23</v>
      </c>
      <c r="E1386" s="287" t="s">
        <v>9</v>
      </c>
      <c r="F1386" s="289">
        <v>43677</v>
      </c>
      <c r="G1386" s="290" t="s">
        <v>680</v>
      </c>
      <c r="H1386" s="290" t="s">
        <v>4729</v>
      </c>
      <c r="I1386" s="291">
        <v>19.196479750000002</v>
      </c>
      <c r="J1386" s="291">
        <v>59</v>
      </c>
      <c r="K1386" s="290" t="s">
        <v>815</v>
      </c>
      <c r="L1386" s="324">
        <v>40.340000000000003</v>
      </c>
      <c r="M1386" s="325" t="s">
        <v>4730</v>
      </c>
      <c r="N1386" s="325" t="s">
        <v>4731</v>
      </c>
      <c r="O1386" s="287"/>
      <c r="P1386" s="287"/>
    </row>
    <row r="1387" spans="1:16" ht="15">
      <c r="A1387" s="247" t="s">
        <v>176</v>
      </c>
      <c r="B1387" s="247" t="s">
        <v>4732</v>
      </c>
      <c r="C1387" s="287" t="s">
        <v>4738</v>
      </c>
      <c r="D1387" s="305">
        <v>24</v>
      </c>
      <c r="E1387" s="287" t="s">
        <v>9</v>
      </c>
      <c r="F1387" s="289">
        <v>43677</v>
      </c>
      <c r="G1387" s="290" t="s">
        <v>680</v>
      </c>
      <c r="H1387" s="290" t="s">
        <v>4734</v>
      </c>
      <c r="I1387" s="291">
        <v>20.805134859999999</v>
      </c>
      <c r="J1387" s="291">
        <v>6</v>
      </c>
      <c r="K1387" s="290" t="s">
        <v>815</v>
      </c>
      <c r="L1387" s="324">
        <v>136.32</v>
      </c>
      <c r="M1387" s="325" t="s">
        <v>4735</v>
      </c>
      <c r="N1387" s="325" t="s">
        <v>4736</v>
      </c>
      <c r="O1387" s="287"/>
      <c r="P1387" s="287"/>
    </row>
    <row r="1388" spans="1:16" ht="15">
      <c r="A1388" s="247" t="s">
        <v>176</v>
      </c>
      <c r="B1388" s="247" t="s">
        <v>4737</v>
      </c>
      <c r="C1388" s="287" t="s">
        <v>4740</v>
      </c>
      <c r="D1388" s="305">
        <v>25</v>
      </c>
      <c r="E1388" s="287" t="s">
        <v>9</v>
      </c>
      <c r="F1388" s="289">
        <v>43677</v>
      </c>
      <c r="G1388" s="290" t="s">
        <v>680</v>
      </c>
      <c r="H1388" s="290" t="s">
        <v>4514</v>
      </c>
      <c r="I1388" s="291">
        <v>22.5898352</v>
      </c>
      <c r="J1388" s="291">
        <v>12</v>
      </c>
      <c r="K1388" s="290" t="s">
        <v>815</v>
      </c>
      <c r="L1388" s="324">
        <v>18.37</v>
      </c>
      <c r="M1388" s="325" t="s">
        <v>4515</v>
      </c>
      <c r="N1388" s="325" t="s">
        <v>4516</v>
      </c>
      <c r="O1388" s="287"/>
      <c r="P1388" s="287"/>
    </row>
    <row r="1389" spans="1:16" ht="15">
      <c r="A1389" s="247" t="s">
        <v>176</v>
      </c>
      <c r="B1389" s="247" t="s">
        <v>4739</v>
      </c>
      <c r="C1389" s="287" t="s">
        <v>4742</v>
      </c>
      <c r="D1389" s="305">
        <v>26</v>
      </c>
      <c r="E1389" s="287" t="s">
        <v>9</v>
      </c>
      <c r="F1389" s="289">
        <v>43677</v>
      </c>
      <c r="G1389" s="290" t="s">
        <v>680</v>
      </c>
      <c r="H1389" s="290" t="s">
        <v>3363</v>
      </c>
      <c r="I1389" s="291">
        <v>22.086491240000001</v>
      </c>
      <c r="J1389" s="291">
        <v>3</v>
      </c>
      <c r="K1389" s="290" t="s">
        <v>815</v>
      </c>
      <c r="L1389" s="324">
        <v>53.86</v>
      </c>
      <c r="M1389" s="325" t="s">
        <v>3364</v>
      </c>
      <c r="N1389" s="325" t="s">
        <v>3365</v>
      </c>
      <c r="O1389" s="287"/>
      <c r="P1389" s="287"/>
    </row>
    <row r="1390" spans="1:16" ht="15">
      <c r="A1390" s="247" t="s">
        <v>176</v>
      </c>
      <c r="B1390" s="247" t="s">
        <v>4741</v>
      </c>
      <c r="C1390" s="287" t="s">
        <v>4744</v>
      </c>
      <c r="D1390" s="305">
        <v>27</v>
      </c>
      <c r="E1390" s="287" t="s">
        <v>9</v>
      </c>
      <c r="F1390" s="289">
        <v>43677</v>
      </c>
      <c r="G1390" s="290" t="s">
        <v>680</v>
      </c>
      <c r="H1390" s="290" t="s">
        <v>2603</v>
      </c>
      <c r="I1390" s="291">
        <v>19.567414759999998</v>
      </c>
      <c r="J1390" s="291">
        <v>39</v>
      </c>
      <c r="K1390" s="290" t="s">
        <v>815</v>
      </c>
      <c r="L1390" s="324">
        <v>25.95</v>
      </c>
      <c r="M1390" s="325" t="s">
        <v>2604</v>
      </c>
      <c r="N1390" s="325" t="s">
        <v>2605</v>
      </c>
      <c r="O1390" s="287"/>
      <c r="P1390" s="287"/>
    </row>
    <row r="1391" spans="1:16" ht="15">
      <c r="A1391" s="247" t="s">
        <v>176</v>
      </c>
      <c r="B1391" s="247" t="s">
        <v>4743</v>
      </c>
      <c r="C1391" s="287" t="s">
        <v>4746</v>
      </c>
      <c r="D1391" s="305">
        <v>28</v>
      </c>
      <c r="E1391" s="287" t="s">
        <v>9</v>
      </c>
      <c r="F1391" s="289">
        <v>43677</v>
      </c>
      <c r="G1391" s="290" t="s">
        <v>680</v>
      </c>
      <c r="H1391" s="290" t="s">
        <v>1150</v>
      </c>
      <c r="I1391" s="291">
        <v>16.89761918</v>
      </c>
      <c r="J1391" s="291">
        <v>8</v>
      </c>
      <c r="K1391" s="290" t="s">
        <v>815</v>
      </c>
      <c r="L1391" s="324">
        <v>33.049999999999997</v>
      </c>
      <c r="M1391" s="325" t="s">
        <v>1151</v>
      </c>
      <c r="N1391" s="325" t="s">
        <v>1152</v>
      </c>
      <c r="O1391" s="287"/>
      <c r="P1391" s="287"/>
    </row>
    <row r="1392" spans="1:16" ht="15">
      <c r="A1392" s="247" t="s">
        <v>7668</v>
      </c>
      <c r="B1392" s="247" t="s">
        <v>7669</v>
      </c>
      <c r="C1392" s="287" t="s">
        <v>4748</v>
      </c>
      <c r="D1392" s="305">
        <v>29</v>
      </c>
      <c r="E1392" s="287" t="s">
        <v>9</v>
      </c>
      <c r="F1392" s="289">
        <v>43677</v>
      </c>
      <c r="G1392" s="290" t="s">
        <v>680</v>
      </c>
      <c r="H1392" s="290" t="s">
        <v>2610</v>
      </c>
      <c r="I1392" s="291">
        <v>15.46354242</v>
      </c>
      <c r="J1392" s="291">
        <v>46</v>
      </c>
      <c r="K1392" s="290" t="s">
        <v>815</v>
      </c>
      <c r="L1392" s="324">
        <v>22.73</v>
      </c>
      <c r="M1392" s="325" t="s">
        <v>2611</v>
      </c>
      <c r="N1392" s="325" t="s">
        <v>2612</v>
      </c>
      <c r="O1392" s="287"/>
      <c r="P1392" s="287"/>
    </row>
    <row r="1393" spans="1:16" ht="15">
      <c r="A1393" s="247" t="s">
        <v>176</v>
      </c>
      <c r="B1393" s="247" t="s">
        <v>4745</v>
      </c>
      <c r="C1393" s="287" t="s">
        <v>4750</v>
      </c>
      <c r="D1393" s="305">
        <v>30</v>
      </c>
      <c r="E1393" s="287" t="s">
        <v>9</v>
      </c>
      <c r="F1393" s="289">
        <v>43677</v>
      </c>
      <c r="G1393" s="290" t="s">
        <v>680</v>
      </c>
      <c r="H1393" s="290" t="s">
        <v>2621</v>
      </c>
      <c r="I1393" s="291">
        <v>21.80402741</v>
      </c>
      <c r="J1393" s="291">
        <v>10</v>
      </c>
      <c r="K1393" s="290" t="s">
        <v>815</v>
      </c>
      <c r="L1393" s="324">
        <v>56.39</v>
      </c>
      <c r="M1393" s="325" t="s">
        <v>2622</v>
      </c>
      <c r="N1393" s="325" t="s">
        <v>2623</v>
      </c>
      <c r="O1393" s="287"/>
      <c r="P1393" s="287"/>
    </row>
    <row r="1394" spans="1:16" ht="15">
      <c r="A1394" s="247" t="s">
        <v>176</v>
      </c>
      <c r="B1394" s="247" t="s">
        <v>4747</v>
      </c>
      <c r="C1394" s="287" t="s">
        <v>4752</v>
      </c>
      <c r="D1394" s="305">
        <v>31</v>
      </c>
      <c r="E1394" s="287" t="s">
        <v>9</v>
      </c>
      <c r="F1394" s="289">
        <v>43677</v>
      </c>
      <c r="G1394" s="290" t="s">
        <v>680</v>
      </c>
      <c r="H1394" s="290" t="s">
        <v>4065</v>
      </c>
      <c r="I1394" s="291">
        <v>23.425540160000001</v>
      </c>
      <c r="J1394" s="291">
        <v>58</v>
      </c>
      <c r="K1394" s="290" t="s">
        <v>815</v>
      </c>
      <c r="L1394" s="324">
        <v>44.56</v>
      </c>
      <c r="M1394" s="325" t="s">
        <v>4066</v>
      </c>
      <c r="N1394" s="325" t="s">
        <v>4067</v>
      </c>
      <c r="O1394" s="287"/>
      <c r="P1394" s="287"/>
    </row>
    <row r="1395" spans="1:16" ht="15">
      <c r="A1395" s="247" t="s">
        <v>176</v>
      </c>
      <c r="B1395" s="247" t="s">
        <v>4749</v>
      </c>
      <c r="C1395" s="287" t="s">
        <v>4755</v>
      </c>
      <c r="D1395" s="305">
        <v>32</v>
      </c>
      <c r="E1395" s="287" t="s">
        <v>9</v>
      </c>
      <c r="F1395" s="289">
        <v>43677</v>
      </c>
      <c r="G1395" s="290" t="s">
        <v>680</v>
      </c>
      <c r="H1395" s="290" t="s">
        <v>2939</v>
      </c>
      <c r="I1395" s="291">
        <v>23.724680549999999</v>
      </c>
      <c r="J1395" s="291">
        <v>3</v>
      </c>
      <c r="K1395" s="290" t="s">
        <v>815</v>
      </c>
      <c r="L1395" s="324">
        <v>34.14</v>
      </c>
      <c r="M1395" s="325" t="s">
        <v>2940</v>
      </c>
      <c r="N1395" s="325" t="s">
        <v>2941</v>
      </c>
      <c r="O1395" s="287"/>
      <c r="P1395" s="287"/>
    </row>
    <row r="1396" spans="1:16" ht="15">
      <c r="A1396" s="247" t="s">
        <v>7670</v>
      </c>
      <c r="B1396" s="247" t="s">
        <v>7671</v>
      </c>
      <c r="C1396" s="287" t="s">
        <v>4757</v>
      </c>
      <c r="D1396" s="305">
        <v>33</v>
      </c>
      <c r="E1396" s="287" t="s">
        <v>9</v>
      </c>
      <c r="F1396" s="289">
        <v>43677</v>
      </c>
      <c r="G1396" s="290" t="s">
        <v>680</v>
      </c>
      <c r="H1396" s="290" t="s">
        <v>945</v>
      </c>
      <c r="I1396" s="291">
        <v>20.940693249999999</v>
      </c>
      <c r="J1396" s="291">
        <v>1</v>
      </c>
      <c r="K1396" s="290" t="s">
        <v>815</v>
      </c>
      <c r="L1396" s="324">
        <v>23.82</v>
      </c>
      <c r="M1396" s="325" t="s">
        <v>946</v>
      </c>
      <c r="N1396" s="325" t="s">
        <v>947</v>
      </c>
      <c r="O1396" s="287"/>
      <c r="P1396" s="287"/>
    </row>
    <row r="1397" spans="1:16" ht="15">
      <c r="A1397" s="247" t="s">
        <v>176</v>
      </c>
      <c r="B1397" s="247" t="s">
        <v>4751</v>
      </c>
      <c r="C1397" s="287" t="s">
        <v>4759</v>
      </c>
      <c r="D1397" s="305">
        <v>34</v>
      </c>
      <c r="E1397" s="287" t="s">
        <v>9</v>
      </c>
      <c r="F1397" s="289">
        <v>43677</v>
      </c>
      <c r="G1397" s="290" t="s">
        <v>680</v>
      </c>
      <c r="H1397" s="290" t="s">
        <v>1659</v>
      </c>
      <c r="I1397" s="291">
        <v>22.244641550000001</v>
      </c>
      <c r="J1397" s="291">
        <v>4</v>
      </c>
      <c r="K1397" s="290" t="s">
        <v>815</v>
      </c>
      <c r="L1397" s="324">
        <v>58.49</v>
      </c>
      <c r="M1397" s="325" t="s">
        <v>1660</v>
      </c>
      <c r="N1397" s="325" t="s">
        <v>1661</v>
      </c>
      <c r="O1397" s="287"/>
      <c r="P1397" s="287"/>
    </row>
    <row r="1398" spans="1:16" ht="15">
      <c r="A1398" s="247" t="s">
        <v>176</v>
      </c>
      <c r="B1398" s="247" t="s">
        <v>4756</v>
      </c>
      <c r="C1398" s="287" t="s">
        <v>4762</v>
      </c>
      <c r="D1398" s="305">
        <v>35</v>
      </c>
      <c r="E1398" s="287" t="s">
        <v>9</v>
      </c>
      <c r="F1398" s="289">
        <v>43677</v>
      </c>
      <c r="G1398" s="290" t="s">
        <v>680</v>
      </c>
      <c r="H1398" s="290" t="s">
        <v>2636</v>
      </c>
      <c r="I1398" s="291">
        <v>21.86792586</v>
      </c>
      <c r="J1398" s="291">
        <v>3</v>
      </c>
      <c r="K1398" s="290" t="s">
        <v>815</v>
      </c>
      <c r="L1398" s="324">
        <v>33.11</v>
      </c>
      <c r="M1398" s="325" t="s">
        <v>2637</v>
      </c>
      <c r="N1398" s="325" t="s">
        <v>2638</v>
      </c>
      <c r="O1398" s="287"/>
      <c r="P1398" s="287"/>
    </row>
    <row r="1399" spans="1:16" ht="15">
      <c r="A1399" s="247" t="s">
        <v>176</v>
      </c>
      <c r="B1399" s="247" t="s">
        <v>4758</v>
      </c>
      <c r="C1399" s="287" t="s">
        <v>4764</v>
      </c>
      <c r="D1399" s="305">
        <v>36</v>
      </c>
      <c r="E1399" s="287" t="s">
        <v>9</v>
      </c>
      <c r="F1399" s="289">
        <v>43677</v>
      </c>
      <c r="G1399" s="290" t="s">
        <v>680</v>
      </c>
      <c r="H1399" s="290" t="s">
        <v>3386</v>
      </c>
      <c r="I1399" s="291">
        <v>22.628181640000001</v>
      </c>
      <c r="J1399" s="291">
        <v>6</v>
      </c>
      <c r="K1399" s="290" t="s">
        <v>815</v>
      </c>
      <c r="L1399" s="324">
        <v>54.38</v>
      </c>
      <c r="M1399" s="325" t="s">
        <v>3387</v>
      </c>
      <c r="N1399" s="325" t="s">
        <v>3388</v>
      </c>
      <c r="O1399" s="287"/>
      <c r="P1399" s="287"/>
    </row>
    <row r="1400" spans="1:16" ht="15">
      <c r="A1400" s="247" t="s">
        <v>176</v>
      </c>
      <c r="B1400" s="247" t="s">
        <v>4763</v>
      </c>
      <c r="C1400" s="287" t="s">
        <v>4766</v>
      </c>
      <c r="D1400" s="305">
        <v>37</v>
      </c>
      <c r="E1400" s="287" t="s">
        <v>9</v>
      </c>
      <c r="F1400" s="289">
        <v>43677</v>
      </c>
      <c r="G1400" s="290" t="s">
        <v>680</v>
      </c>
      <c r="H1400" s="290" t="s">
        <v>4074</v>
      </c>
      <c r="I1400" s="291">
        <v>23.7626177</v>
      </c>
      <c r="J1400" s="291">
        <v>1</v>
      </c>
      <c r="K1400" s="290" t="s">
        <v>815</v>
      </c>
      <c r="L1400" s="324">
        <v>142.9</v>
      </c>
      <c r="M1400" s="325" t="s">
        <v>4075</v>
      </c>
      <c r="N1400" s="325" t="s">
        <v>4076</v>
      </c>
      <c r="O1400" s="287"/>
      <c r="P1400" s="287"/>
    </row>
    <row r="1401" spans="1:16" ht="15">
      <c r="A1401" s="247" t="s">
        <v>176</v>
      </c>
      <c r="B1401" s="247" t="s">
        <v>4765</v>
      </c>
      <c r="C1401" s="287" t="s">
        <v>4768</v>
      </c>
      <c r="D1401" s="305">
        <v>38</v>
      </c>
      <c r="E1401" s="287" t="s">
        <v>9</v>
      </c>
      <c r="F1401" s="289">
        <v>43677</v>
      </c>
      <c r="G1401" s="290" t="s">
        <v>680</v>
      </c>
      <c r="H1401" s="290" t="s">
        <v>4321</v>
      </c>
      <c r="I1401" s="291">
        <v>23.69141746</v>
      </c>
      <c r="J1401" s="291">
        <v>3</v>
      </c>
      <c r="K1401" s="290" t="s">
        <v>815</v>
      </c>
      <c r="L1401" s="324">
        <v>83.61</v>
      </c>
      <c r="M1401" s="325" t="s">
        <v>4322</v>
      </c>
      <c r="N1401" s="325" t="s">
        <v>4323</v>
      </c>
      <c r="O1401" s="287"/>
      <c r="P1401" s="287"/>
    </row>
    <row r="1402" spans="1:16" ht="15">
      <c r="A1402" s="247" t="s">
        <v>176</v>
      </c>
      <c r="B1402" s="247" t="s">
        <v>4767</v>
      </c>
      <c r="C1402" s="287" t="s">
        <v>4770</v>
      </c>
      <c r="D1402" s="305">
        <v>39</v>
      </c>
      <c r="E1402" s="287" t="s">
        <v>9</v>
      </c>
      <c r="F1402" s="289">
        <v>43677</v>
      </c>
      <c r="G1402" s="290" t="s">
        <v>680</v>
      </c>
      <c r="H1402" s="290" t="s">
        <v>3893</v>
      </c>
      <c r="I1402" s="291">
        <v>24.101755090000001</v>
      </c>
      <c r="J1402" s="291">
        <v>17</v>
      </c>
      <c r="K1402" s="290" t="s">
        <v>815</v>
      </c>
      <c r="L1402" s="324">
        <v>58.04</v>
      </c>
      <c r="M1402" s="325" t="s">
        <v>3894</v>
      </c>
      <c r="N1402" s="325" t="s">
        <v>3895</v>
      </c>
      <c r="O1402" s="287"/>
      <c r="P1402" s="287"/>
    </row>
    <row r="1403" spans="1:16" ht="15">
      <c r="A1403" s="247" t="s">
        <v>176</v>
      </c>
      <c r="B1403" s="247" t="s">
        <v>4769</v>
      </c>
      <c r="C1403" s="287" t="s">
        <v>4775</v>
      </c>
      <c r="D1403" s="305">
        <v>40</v>
      </c>
      <c r="E1403" s="287" t="s">
        <v>9</v>
      </c>
      <c r="F1403" s="289">
        <v>43677</v>
      </c>
      <c r="G1403" s="290" t="s">
        <v>680</v>
      </c>
      <c r="H1403" s="290" t="s">
        <v>4771</v>
      </c>
      <c r="I1403" s="291">
        <v>21.47647542</v>
      </c>
      <c r="J1403" s="291">
        <v>15</v>
      </c>
      <c r="K1403" s="290" t="s">
        <v>815</v>
      </c>
      <c r="L1403" s="324">
        <v>101.31</v>
      </c>
      <c r="M1403" s="325" t="s">
        <v>4772</v>
      </c>
      <c r="N1403" s="325" t="s">
        <v>4773</v>
      </c>
      <c r="O1403" s="287"/>
      <c r="P1403" s="287"/>
    </row>
    <row r="1404" spans="1:16" ht="15">
      <c r="A1404" s="247" t="s">
        <v>7672</v>
      </c>
      <c r="B1404" s="247" t="s">
        <v>7673</v>
      </c>
      <c r="C1404" s="287" t="s">
        <v>4777</v>
      </c>
      <c r="D1404" s="305">
        <v>41</v>
      </c>
      <c r="E1404" s="287" t="s">
        <v>9</v>
      </c>
      <c r="F1404" s="289">
        <v>43677</v>
      </c>
      <c r="G1404" s="290" t="s">
        <v>680</v>
      </c>
      <c r="H1404" s="290" t="s">
        <v>1676</v>
      </c>
      <c r="I1404" s="291">
        <v>21.74641596</v>
      </c>
      <c r="J1404" s="291">
        <v>3</v>
      </c>
      <c r="K1404" s="290" t="s">
        <v>815</v>
      </c>
      <c r="L1404" s="324">
        <v>73.16</v>
      </c>
      <c r="M1404" s="325" t="s">
        <v>1677</v>
      </c>
      <c r="N1404" s="325" t="s">
        <v>1678</v>
      </c>
      <c r="O1404" s="287"/>
      <c r="P1404" s="287"/>
    </row>
    <row r="1405" spans="1:16" ht="15">
      <c r="A1405" s="247" t="s">
        <v>176</v>
      </c>
      <c r="B1405" s="247" t="s">
        <v>4774</v>
      </c>
      <c r="C1405" s="287" t="s">
        <v>4779</v>
      </c>
      <c r="D1405" s="305">
        <v>42</v>
      </c>
      <c r="E1405" s="287" t="s">
        <v>9</v>
      </c>
      <c r="F1405" s="289">
        <v>43677</v>
      </c>
      <c r="G1405" s="290" t="s">
        <v>680</v>
      </c>
      <c r="H1405" s="290" t="s">
        <v>4614</v>
      </c>
      <c r="I1405" s="291">
        <v>21.263839130000001</v>
      </c>
      <c r="J1405" s="291">
        <v>31</v>
      </c>
      <c r="K1405" s="290" t="s">
        <v>815</v>
      </c>
      <c r="L1405" s="324">
        <v>15.93</v>
      </c>
      <c r="M1405" s="325" t="s">
        <v>4615</v>
      </c>
      <c r="N1405" s="325" t="s">
        <v>4616</v>
      </c>
      <c r="O1405" s="287"/>
      <c r="P1405" s="287"/>
    </row>
    <row r="1406" spans="1:16" ht="15">
      <c r="A1406" s="247" t="s">
        <v>176</v>
      </c>
      <c r="B1406" s="247" t="s">
        <v>4776</v>
      </c>
      <c r="C1406" s="287" t="s">
        <v>4781</v>
      </c>
      <c r="D1406" s="305">
        <v>43</v>
      </c>
      <c r="E1406" s="287" t="s">
        <v>9</v>
      </c>
      <c r="F1406" s="289">
        <v>43677</v>
      </c>
      <c r="G1406" s="290" t="s">
        <v>680</v>
      </c>
      <c r="H1406" s="290" t="s">
        <v>2650</v>
      </c>
      <c r="I1406" s="291">
        <v>23.93724177</v>
      </c>
      <c r="J1406" s="291">
        <v>1</v>
      </c>
      <c r="K1406" s="290" t="s">
        <v>815</v>
      </c>
      <c r="L1406" s="324">
        <v>39.97</v>
      </c>
      <c r="M1406" s="325" t="s">
        <v>2651</v>
      </c>
      <c r="N1406" s="325" t="s">
        <v>2652</v>
      </c>
      <c r="O1406" s="287"/>
      <c r="P1406" s="287"/>
    </row>
    <row r="1407" spans="1:16" ht="15">
      <c r="A1407" s="247" t="s">
        <v>176</v>
      </c>
      <c r="B1407" s="247" t="s">
        <v>4778</v>
      </c>
      <c r="C1407" s="287" t="s">
        <v>4784</v>
      </c>
      <c r="D1407" s="305">
        <v>44</v>
      </c>
      <c r="E1407" s="287" t="s">
        <v>9</v>
      </c>
      <c r="F1407" s="289">
        <v>43677</v>
      </c>
      <c r="G1407" s="290" t="s">
        <v>680</v>
      </c>
      <c r="H1407" s="290" t="s">
        <v>2660</v>
      </c>
      <c r="I1407" s="291">
        <v>21.403217179999999</v>
      </c>
      <c r="J1407" s="291">
        <v>6</v>
      </c>
      <c r="K1407" s="290" t="s">
        <v>815</v>
      </c>
      <c r="L1407" s="324">
        <v>30.93</v>
      </c>
      <c r="M1407" s="325" t="s">
        <v>2661</v>
      </c>
      <c r="N1407" s="325" t="s">
        <v>2662</v>
      </c>
      <c r="O1407" s="287"/>
      <c r="P1407" s="287"/>
    </row>
    <row r="1408" spans="1:16" ht="15">
      <c r="A1408" s="247" t="s">
        <v>176</v>
      </c>
      <c r="B1408" s="247" t="s">
        <v>4780</v>
      </c>
      <c r="C1408" s="287" t="s">
        <v>4786</v>
      </c>
      <c r="D1408" s="305">
        <v>45</v>
      </c>
      <c r="E1408" s="287" t="s">
        <v>9</v>
      </c>
      <c r="F1408" s="289">
        <v>43677</v>
      </c>
      <c r="G1408" s="290" t="s">
        <v>680</v>
      </c>
      <c r="H1408" s="290" t="s">
        <v>1508</v>
      </c>
      <c r="I1408" s="291">
        <v>19.899780750000001</v>
      </c>
      <c r="J1408" s="291">
        <v>13</v>
      </c>
      <c r="K1408" s="290" t="s">
        <v>815</v>
      </c>
      <c r="L1408" s="324">
        <v>91.91</v>
      </c>
      <c r="M1408" s="325" t="s">
        <v>1509</v>
      </c>
      <c r="N1408" s="325" t="s">
        <v>1510</v>
      </c>
      <c r="O1408" s="287"/>
      <c r="P1408" s="287"/>
    </row>
    <row r="1409" spans="1:16" ht="15">
      <c r="A1409" s="247" t="s">
        <v>176</v>
      </c>
      <c r="B1409" s="247" t="s">
        <v>4785</v>
      </c>
      <c r="C1409" s="287" t="s">
        <v>4788</v>
      </c>
      <c r="D1409" s="305">
        <v>46</v>
      </c>
      <c r="E1409" s="287" t="s">
        <v>9</v>
      </c>
      <c r="F1409" s="289">
        <v>43677</v>
      </c>
      <c r="G1409" s="290" t="s">
        <v>680</v>
      </c>
      <c r="H1409" s="290" t="s">
        <v>2665</v>
      </c>
      <c r="I1409" s="291">
        <v>16.73071247</v>
      </c>
      <c r="J1409" s="291">
        <v>1</v>
      </c>
      <c r="K1409" s="290" t="s">
        <v>815</v>
      </c>
      <c r="L1409" s="324">
        <v>85.25</v>
      </c>
      <c r="M1409" s="325" t="s">
        <v>2666</v>
      </c>
      <c r="N1409" s="325" t="s">
        <v>2667</v>
      </c>
      <c r="O1409" s="287"/>
      <c r="P1409" s="287"/>
    </row>
    <row r="1410" spans="1:16" ht="15">
      <c r="A1410" s="247" t="s">
        <v>176</v>
      </c>
      <c r="B1410" s="247" t="s">
        <v>4787</v>
      </c>
      <c r="C1410" s="287" t="s">
        <v>4791</v>
      </c>
      <c r="D1410" s="305">
        <v>47</v>
      </c>
      <c r="E1410" s="287" t="s">
        <v>9</v>
      </c>
      <c r="F1410" s="289">
        <v>43677</v>
      </c>
      <c r="G1410" s="290" t="s">
        <v>680</v>
      </c>
      <c r="H1410" s="290" t="s">
        <v>3720</v>
      </c>
      <c r="I1410" s="291">
        <v>15.158940360000001</v>
      </c>
      <c r="J1410" s="291">
        <v>71</v>
      </c>
      <c r="K1410" s="290" t="s">
        <v>815</v>
      </c>
      <c r="L1410" s="324">
        <v>48.41</v>
      </c>
      <c r="M1410" s="325" t="s">
        <v>3721</v>
      </c>
      <c r="N1410" s="325" t="s">
        <v>3722</v>
      </c>
      <c r="O1410" s="287"/>
      <c r="P1410" s="287"/>
    </row>
    <row r="1411" spans="1:16" ht="15">
      <c r="A1411" s="247" t="s">
        <v>176</v>
      </c>
      <c r="B1411" s="247" t="s">
        <v>4792</v>
      </c>
      <c r="C1411" s="287" t="s">
        <v>4793</v>
      </c>
      <c r="D1411" s="305">
        <v>48</v>
      </c>
      <c r="E1411" s="287" t="s">
        <v>9</v>
      </c>
      <c r="F1411" s="289">
        <v>43677</v>
      </c>
      <c r="G1411" s="290" t="s">
        <v>680</v>
      </c>
      <c r="H1411" s="290" t="s">
        <v>4794</v>
      </c>
      <c r="I1411" s="291">
        <v>22.34758175</v>
      </c>
      <c r="J1411" s="291">
        <v>66</v>
      </c>
      <c r="K1411" s="290" t="s">
        <v>815</v>
      </c>
      <c r="L1411" s="324">
        <v>82.19</v>
      </c>
      <c r="M1411" s="325" t="s">
        <v>4795</v>
      </c>
      <c r="N1411" s="325" t="s">
        <v>4796</v>
      </c>
      <c r="O1411" s="287"/>
      <c r="P1411" s="287"/>
    </row>
    <row r="1412" spans="1:16" ht="15">
      <c r="A1412" s="247" t="s">
        <v>176</v>
      </c>
      <c r="B1412" s="247" t="s">
        <v>4797</v>
      </c>
      <c r="C1412" s="287" t="s">
        <v>4798</v>
      </c>
      <c r="D1412" s="305">
        <v>49</v>
      </c>
      <c r="E1412" s="287" t="s">
        <v>9</v>
      </c>
      <c r="F1412" s="289">
        <v>43677</v>
      </c>
      <c r="G1412" s="290" t="s">
        <v>680</v>
      </c>
      <c r="H1412" s="290" t="s">
        <v>2692</v>
      </c>
      <c r="I1412" s="291">
        <v>17.56184438</v>
      </c>
      <c r="J1412" s="291">
        <v>5</v>
      </c>
      <c r="K1412" s="290" t="s">
        <v>815</v>
      </c>
      <c r="L1412" s="324">
        <v>19.190000000000001</v>
      </c>
      <c r="M1412" s="325" t="s">
        <v>2693</v>
      </c>
      <c r="N1412" s="325" t="s">
        <v>2694</v>
      </c>
      <c r="O1412" s="287"/>
      <c r="P1412" s="287"/>
    </row>
    <row r="1413" spans="1:16" ht="15">
      <c r="A1413" s="247" t="s">
        <v>176</v>
      </c>
      <c r="B1413" s="247" t="s">
        <v>4799</v>
      </c>
      <c r="C1413" s="287" t="s">
        <v>4800</v>
      </c>
      <c r="D1413" s="305">
        <v>50</v>
      </c>
      <c r="E1413" s="287" t="s">
        <v>9</v>
      </c>
      <c r="F1413" s="289">
        <v>43677</v>
      </c>
      <c r="G1413" s="290" t="s">
        <v>680</v>
      </c>
      <c r="H1413" s="290" t="s">
        <v>4801</v>
      </c>
      <c r="I1413" s="291">
        <v>21.15067234</v>
      </c>
      <c r="J1413" s="291">
        <v>10</v>
      </c>
      <c r="K1413" s="290" t="s">
        <v>815</v>
      </c>
      <c r="L1413" s="324">
        <v>83.69</v>
      </c>
      <c r="M1413" s="325" t="s">
        <v>4802</v>
      </c>
      <c r="N1413" s="325" t="s">
        <v>4803</v>
      </c>
      <c r="O1413" s="287"/>
      <c r="P1413" s="287"/>
    </row>
    <row r="1414" spans="1:16" ht="15">
      <c r="A1414" s="247" t="s">
        <v>176</v>
      </c>
      <c r="B1414" s="247" t="s">
        <v>4804</v>
      </c>
      <c r="C1414" s="287" t="s">
        <v>4805</v>
      </c>
      <c r="D1414" s="305">
        <v>1</v>
      </c>
      <c r="E1414" s="287" t="s">
        <v>8</v>
      </c>
      <c r="F1414" s="289">
        <v>43677</v>
      </c>
      <c r="G1414" s="290" t="s">
        <v>514</v>
      </c>
      <c r="H1414" s="290" t="s">
        <v>453</v>
      </c>
      <c r="I1414" s="291">
        <v>0.10974359</v>
      </c>
      <c r="J1414" s="291">
        <v>10</v>
      </c>
      <c r="K1414" s="290" t="s">
        <v>438</v>
      </c>
      <c r="L1414" s="324">
        <v>30.45</v>
      </c>
      <c r="M1414" s="325" t="s">
        <v>454</v>
      </c>
      <c r="N1414" s="325" t="s">
        <v>455</v>
      </c>
      <c r="O1414" s="287"/>
      <c r="P1414" s="287"/>
    </row>
    <row r="1415" spans="1:16" ht="15">
      <c r="A1415" s="247" t="s">
        <v>176</v>
      </c>
      <c r="B1415" s="247" t="s">
        <v>4806</v>
      </c>
      <c r="C1415" s="287" t="s">
        <v>4807</v>
      </c>
      <c r="D1415" s="305">
        <v>2</v>
      </c>
      <c r="E1415" s="287" t="s">
        <v>8</v>
      </c>
      <c r="F1415" s="289">
        <v>43677</v>
      </c>
      <c r="G1415" s="290" t="s">
        <v>514</v>
      </c>
      <c r="H1415" s="290" t="s">
        <v>1047</v>
      </c>
      <c r="I1415" s="291">
        <v>8.3602650000000001E-2</v>
      </c>
      <c r="J1415" s="291">
        <v>29</v>
      </c>
      <c r="K1415" s="290" t="s">
        <v>438</v>
      </c>
      <c r="L1415" s="324">
        <v>146.36000000000001</v>
      </c>
      <c r="M1415" s="325" t="s">
        <v>1048</v>
      </c>
      <c r="N1415" s="325" t="s">
        <v>1049</v>
      </c>
      <c r="O1415" s="287"/>
      <c r="P1415" s="287"/>
    </row>
    <row r="1416" spans="1:16" ht="15">
      <c r="A1416" s="247" t="s">
        <v>176</v>
      </c>
      <c r="B1416" s="247" t="s">
        <v>4808</v>
      </c>
      <c r="C1416" s="287" t="s">
        <v>4809</v>
      </c>
      <c r="D1416" s="305">
        <v>3</v>
      </c>
      <c r="E1416" s="287" t="s">
        <v>8</v>
      </c>
      <c r="F1416" s="289">
        <v>43677</v>
      </c>
      <c r="G1416" s="290" t="s">
        <v>514</v>
      </c>
      <c r="H1416" s="290" t="s">
        <v>518</v>
      </c>
      <c r="I1416" s="291">
        <v>2.2221959999999999E-2</v>
      </c>
      <c r="J1416" s="291">
        <v>12</v>
      </c>
      <c r="K1416" s="290" t="s">
        <v>438</v>
      </c>
      <c r="L1416" s="324">
        <v>273.45</v>
      </c>
      <c r="M1416" s="325" t="s">
        <v>519</v>
      </c>
      <c r="N1416" s="325" t="s">
        <v>520</v>
      </c>
      <c r="O1416" s="287"/>
      <c r="P1416" s="287"/>
    </row>
    <row r="1417" spans="1:16" ht="15">
      <c r="A1417" s="247" t="s">
        <v>176</v>
      </c>
      <c r="B1417" s="247" t="s">
        <v>4810</v>
      </c>
      <c r="C1417" s="287" t="s">
        <v>4811</v>
      </c>
      <c r="D1417" s="305">
        <v>4</v>
      </c>
      <c r="E1417" s="287" t="s">
        <v>8</v>
      </c>
      <c r="F1417" s="289">
        <v>43677</v>
      </c>
      <c r="G1417" s="290" t="s">
        <v>514</v>
      </c>
      <c r="H1417" s="290" t="s">
        <v>3460</v>
      </c>
      <c r="I1417" s="291">
        <v>5.2052719999999997E-2</v>
      </c>
      <c r="J1417" s="291">
        <v>6</v>
      </c>
      <c r="K1417" s="290" t="s">
        <v>438</v>
      </c>
      <c r="L1417" s="324">
        <v>109.04</v>
      </c>
      <c r="M1417" s="325" t="s">
        <v>3461</v>
      </c>
      <c r="N1417" s="325" t="s">
        <v>3462</v>
      </c>
      <c r="O1417" s="287"/>
      <c r="P1417" s="287"/>
    </row>
    <row r="1418" spans="1:16" ht="15">
      <c r="A1418" s="247" t="s">
        <v>176</v>
      </c>
      <c r="B1418" s="247" t="s">
        <v>4812</v>
      </c>
      <c r="C1418" s="287" t="s">
        <v>4813</v>
      </c>
      <c r="D1418" s="305">
        <v>5</v>
      </c>
      <c r="E1418" s="287" t="s">
        <v>8</v>
      </c>
      <c r="F1418" s="289">
        <v>43677</v>
      </c>
      <c r="G1418" s="290" t="s">
        <v>514</v>
      </c>
      <c r="H1418" s="290" t="s">
        <v>4691</v>
      </c>
      <c r="I1418" s="291">
        <v>0.25097475000000002</v>
      </c>
      <c r="J1418" s="291">
        <v>6</v>
      </c>
      <c r="K1418" s="290" t="s">
        <v>438</v>
      </c>
      <c r="L1418" s="324">
        <v>25.39</v>
      </c>
      <c r="M1418" s="325" t="s">
        <v>4692</v>
      </c>
      <c r="N1418" s="325" t="s">
        <v>4693</v>
      </c>
      <c r="O1418" s="287"/>
      <c r="P1418" s="287"/>
    </row>
    <row r="1419" spans="1:16" ht="15">
      <c r="A1419" s="247" t="s">
        <v>176</v>
      </c>
      <c r="B1419" s="247" t="s">
        <v>4814</v>
      </c>
      <c r="C1419" s="287" t="s">
        <v>4815</v>
      </c>
      <c r="D1419" s="305">
        <v>6</v>
      </c>
      <c r="E1419" s="287" t="s">
        <v>8</v>
      </c>
      <c r="F1419" s="289">
        <v>43677</v>
      </c>
      <c r="G1419" s="290" t="s">
        <v>514</v>
      </c>
      <c r="H1419" s="290" t="s">
        <v>3779</v>
      </c>
      <c r="I1419" s="291">
        <v>0.56271059000000001</v>
      </c>
      <c r="J1419" s="291">
        <v>6</v>
      </c>
      <c r="K1419" s="290" t="s">
        <v>438</v>
      </c>
      <c r="L1419" s="324">
        <v>169.92</v>
      </c>
      <c r="M1419" s="325" t="s">
        <v>3780</v>
      </c>
      <c r="N1419" s="325" t="s">
        <v>3781</v>
      </c>
      <c r="O1419" s="287"/>
      <c r="P1419" s="287"/>
    </row>
    <row r="1420" spans="1:16" ht="15">
      <c r="A1420" s="247" t="s">
        <v>176</v>
      </c>
      <c r="B1420" s="247" t="s">
        <v>4816</v>
      </c>
      <c r="C1420" s="287" t="s">
        <v>4817</v>
      </c>
      <c r="D1420" s="305">
        <v>7</v>
      </c>
      <c r="E1420" s="287" t="s">
        <v>8</v>
      </c>
      <c r="F1420" s="289">
        <v>43677</v>
      </c>
      <c r="G1420" s="290" t="s">
        <v>514</v>
      </c>
      <c r="H1420" s="290" t="s">
        <v>1765</v>
      </c>
      <c r="I1420" s="291">
        <v>5.1522230000000002E-2</v>
      </c>
      <c r="J1420" s="291">
        <v>5</v>
      </c>
      <c r="K1420" s="290" t="s">
        <v>438</v>
      </c>
      <c r="L1420" s="324">
        <v>194.42</v>
      </c>
      <c r="M1420" s="325" t="s">
        <v>359</v>
      </c>
      <c r="N1420" s="325" t="s">
        <v>1766</v>
      </c>
      <c r="O1420" s="287"/>
      <c r="P1420" s="287"/>
    </row>
    <row r="1421" spans="1:16" ht="15">
      <c r="A1421" s="247" t="s">
        <v>176</v>
      </c>
      <c r="B1421" s="247" t="s">
        <v>4818</v>
      </c>
      <c r="C1421" s="287" t="s">
        <v>4819</v>
      </c>
      <c r="D1421" s="305">
        <v>8</v>
      </c>
      <c r="E1421" s="287" t="s">
        <v>8</v>
      </c>
      <c r="F1421" s="289">
        <v>43677</v>
      </c>
      <c r="G1421" s="290" t="s">
        <v>514</v>
      </c>
      <c r="H1421" s="290" t="s">
        <v>2540</v>
      </c>
      <c r="I1421" s="291">
        <v>0.27630284999999999</v>
      </c>
      <c r="J1421" s="291">
        <v>5</v>
      </c>
      <c r="K1421" s="290" t="s">
        <v>438</v>
      </c>
      <c r="L1421" s="324">
        <v>55.87</v>
      </c>
      <c r="M1421" s="325" t="s">
        <v>2541</v>
      </c>
      <c r="N1421" s="325" t="s">
        <v>2542</v>
      </c>
      <c r="O1421" s="287"/>
      <c r="P1421" s="287"/>
    </row>
    <row r="1422" spans="1:16" ht="15">
      <c r="A1422" s="247" t="s">
        <v>176</v>
      </c>
      <c r="B1422" s="247" t="s">
        <v>4820</v>
      </c>
      <c r="C1422" s="287" t="s">
        <v>4821</v>
      </c>
      <c r="D1422" s="305">
        <v>9</v>
      </c>
      <c r="E1422" s="287" t="s">
        <v>8</v>
      </c>
      <c r="F1422" s="289">
        <v>43677</v>
      </c>
      <c r="G1422" s="290" t="s">
        <v>514</v>
      </c>
      <c r="H1422" s="290" t="s">
        <v>2717</v>
      </c>
      <c r="I1422" s="291">
        <v>0.16364343000000001</v>
      </c>
      <c r="J1422" s="291">
        <v>6</v>
      </c>
      <c r="K1422" s="290" t="s">
        <v>438</v>
      </c>
      <c r="L1422" s="324">
        <v>29.01</v>
      </c>
      <c r="M1422" s="325" t="s">
        <v>2718</v>
      </c>
      <c r="N1422" s="325" t="s">
        <v>2719</v>
      </c>
      <c r="O1422" s="287"/>
      <c r="P1422" s="287"/>
    </row>
    <row r="1423" spans="1:16" ht="15">
      <c r="A1423" s="247" t="s">
        <v>176</v>
      </c>
      <c r="B1423" s="247" t="s">
        <v>4822</v>
      </c>
      <c r="C1423" s="287" t="s">
        <v>4823</v>
      </c>
      <c r="D1423" s="305">
        <v>10</v>
      </c>
      <c r="E1423" s="287" t="s">
        <v>8</v>
      </c>
      <c r="F1423" s="289">
        <v>43677</v>
      </c>
      <c r="G1423" s="290" t="s">
        <v>514</v>
      </c>
      <c r="H1423" s="290" t="s">
        <v>2547</v>
      </c>
      <c r="I1423" s="291">
        <v>6.3054940000000004E-2</v>
      </c>
      <c r="J1423" s="291">
        <v>3</v>
      </c>
      <c r="K1423" s="290" t="s">
        <v>438</v>
      </c>
      <c r="L1423" s="324">
        <v>50.67</v>
      </c>
      <c r="M1423" s="325" t="s">
        <v>2548</v>
      </c>
      <c r="N1423" s="325" t="s">
        <v>2549</v>
      </c>
      <c r="O1423" s="287"/>
      <c r="P1423" s="287"/>
    </row>
    <row r="1424" spans="1:16" ht="15">
      <c r="A1424" s="247" t="s">
        <v>176</v>
      </c>
      <c r="B1424" s="247" t="s">
        <v>4824</v>
      </c>
      <c r="C1424" s="287" t="s">
        <v>4825</v>
      </c>
      <c r="D1424" s="305">
        <v>11</v>
      </c>
      <c r="E1424" s="287" t="s">
        <v>8</v>
      </c>
      <c r="F1424" s="289">
        <v>43677</v>
      </c>
      <c r="G1424" s="290" t="s">
        <v>514</v>
      </c>
      <c r="H1424" s="290" t="s">
        <v>2552</v>
      </c>
      <c r="I1424" s="291">
        <v>0.24372801999999999</v>
      </c>
      <c r="J1424" s="291">
        <v>7</v>
      </c>
      <c r="K1424" s="290" t="s">
        <v>438</v>
      </c>
      <c r="L1424" s="324">
        <v>28.87</v>
      </c>
      <c r="M1424" s="325" t="s">
        <v>2553</v>
      </c>
      <c r="N1424" s="325" t="s">
        <v>2554</v>
      </c>
      <c r="O1424" s="287"/>
      <c r="P1424" s="287"/>
    </row>
    <row r="1425" spans="1:16" ht="15">
      <c r="A1425" s="247" t="s">
        <v>176</v>
      </c>
      <c r="B1425" s="247" t="s">
        <v>4826</v>
      </c>
      <c r="C1425" s="287" t="s">
        <v>4827</v>
      </c>
      <c r="D1425" s="305">
        <v>12</v>
      </c>
      <c r="E1425" s="287" t="s">
        <v>8</v>
      </c>
      <c r="F1425" s="289">
        <v>43677</v>
      </c>
      <c r="G1425" s="290" t="s">
        <v>514</v>
      </c>
      <c r="H1425" s="290" t="s">
        <v>2557</v>
      </c>
      <c r="I1425" s="291">
        <v>0.34286161999999998</v>
      </c>
      <c r="J1425" s="291">
        <v>10</v>
      </c>
      <c r="K1425" s="290" t="s">
        <v>438</v>
      </c>
      <c r="L1425" s="324">
        <v>97.68</v>
      </c>
      <c r="M1425" s="325" t="s">
        <v>2558</v>
      </c>
      <c r="N1425" s="325" t="s">
        <v>2559</v>
      </c>
      <c r="O1425" s="287"/>
      <c r="P1425" s="287"/>
    </row>
    <row r="1426" spans="1:16" ht="15">
      <c r="A1426" s="247" t="s">
        <v>176</v>
      </c>
      <c r="B1426" s="247" t="s">
        <v>4828</v>
      </c>
      <c r="C1426" s="287" t="s">
        <v>4829</v>
      </c>
      <c r="D1426" s="305">
        <v>13</v>
      </c>
      <c r="E1426" s="287" t="s">
        <v>8</v>
      </c>
      <c r="F1426" s="289">
        <v>43677</v>
      </c>
      <c r="G1426" s="290" t="s">
        <v>514</v>
      </c>
      <c r="H1426" s="290" t="s">
        <v>3184</v>
      </c>
      <c r="I1426" s="291">
        <v>5.1446949999999998E-2</v>
      </c>
      <c r="J1426" s="291">
        <v>6</v>
      </c>
      <c r="K1426" s="290" t="s">
        <v>438</v>
      </c>
      <c r="L1426" s="324">
        <v>84.96</v>
      </c>
      <c r="M1426" s="325" t="s">
        <v>3185</v>
      </c>
      <c r="N1426" s="325" t="s">
        <v>3186</v>
      </c>
      <c r="O1426" s="287"/>
      <c r="P1426" s="287"/>
    </row>
    <row r="1427" spans="1:16" ht="15">
      <c r="A1427" s="247" t="s">
        <v>176</v>
      </c>
      <c r="B1427" s="247" t="s">
        <v>4830</v>
      </c>
      <c r="C1427" s="287" t="s">
        <v>4831</v>
      </c>
      <c r="D1427" s="305">
        <v>14</v>
      </c>
      <c r="E1427" s="287" t="s">
        <v>8</v>
      </c>
      <c r="F1427" s="289">
        <v>43677</v>
      </c>
      <c r="G1427" s="290" t="s">
        <v>514</v>
      </c>
      <c r="H1427" s="290" t="s">
        <v>2168</v>
      </c>
      <c r="I1427" s="291">
        <v>2.5153600000000002E-2</v>
      </c>
      <c r="J1427" s="291">
        <v>2</v>
      </c>
      <c r="K1427" s="290" t="s">
        <v>438</v>
      </c>
      <c r="L1427" s="324">
        <v>140.5</v>
      </c>
      <c r="M1427" s="325" t="s">
        <v>2169</v>
      </c>
      <c r="N1427" s="325" t="s">
        <v>2170</v>
      </c>
      <c r="O1427" s="287"/>
      <c r="P1427" s="287"/>
    </row>
    <row r="1428" spans="1:16" ht="15">
      <c r="A1428" s="247" t="s">
        <v>176</v>
      </c>
      <c r="B1428" s="247" t="s">
        <v>4832</v>
      </c>
      <c r="C1428" s="287" t="s">
        <v>4833</v>
      </c>
      <c r="D1428" s="305">
        <v>15</v>
      </c>
      <c r="E1428" s="287" t="s">
        <v>8</v>
      </c>
      <c r="F1428" s="289">
        <v>43677</v>
      </c>
      <c r="G1428" s="290" t="s">
        <v>514</v>
      </c>
      <c r="H1428" s="290" t="s">
        <v>3312</v>
      </c>
      <c r="I1428" s="291">
        <v>0.66919481999999997</v>
      </c>
      <c r="J1428" s="291">
        <v>5</v>
      </c>
      <c r="K1428" s="290" t="s">
        <v>438</v>
      </c>
      <c r="L1428" s="324">
        <v>103.43</v>
      </c>
      <c r="M1428" s="325" t="s">
        <v>3313</v>
      </c>
      <c r="N1428" s="325" t="s">
        <v>3314</v>
      </c>
      <c r="O1428" s="287"/>
      <c r="P1428" s="287"/>
    </row>
    <row r="1429" spans="1:16" ht="15">
      <c r="A1429" s="247" t="s">
        <v>176</v>
      </c>
      <c r="B1429" s="247" t="s">
        <v>4834</v>
      </c>
      <c r="C1429" s="287" t="s">
        <v>4835</v>
      </c>
      <c r="D1429" s="305">
        <v>16</v>
      </c>
      <c r="E1429" s="287" t="s">
        <v>8</v>
      </c>
      <c r="F1429" s="289">
        <v>43677</v>
      </c>
      <c r="G1429" s="290" t="s">
        <v>514</v>
      </c>
      <c r="H1429" s="290" t="s">
        <v>3034</v>
      </c>
      <c r="I1429" s="291">
        <v>0.186</v>
      </c>
      <c r="J1429" s="291">
        <v>3</v>
      </c>
      <c r="K1429" s="290" t="s">
        <v>438</v>
      </c>
      <c r="L1429" s="324">
        <v>143.01</v>
      </c>
      <c r="M1429" s="325" t="s">
        <v>3035</v>
      </c>
      <c r="N1429" s="325" t="s">
        <v>3036</v>
      </c>
      <c r="O1429" s="287"/>
      <c r="P1429" s="287"/>
    </row>
    <row r="1430" spans="1:16" ht="15">
      <c r="A1430" s="247" t="s">
        <v>176</v>
      </c>
      <c r="B1430" s="247" t="s">
        <v>4842</v>
      </c>
      <c r="C1430" s="287" t="s">
        <v>4838</v>
      </c>
      <c r="D1430" s="305">
        <v>17</v>
      </c>
      <c r="E1430" s="287" t="s">
        <v>8</v>
      </c>
      <c r="F1430" s="289">
        <v>43677</v>
      </c>
      <c r="G1430" s="290" t="s">
        <v>514</v>
      </c>
      <c r="H1430" s="290" t="s">
        <v>2734</v>
      </c>
      <c r="I1430" s="291">
        <v>0.22782875</v>
      </c>
      <c r="J1430" s="291">
        <v>5</v>
      </c>
      <c r="K1430" s="290" t="s">
        <v>438</v>
      </c>
      <c r="L1430" s="324">
        <v>74.290000000000006</v>
      </c>
      <c r="M1430" s="325" t="s">
        <v>2735</v>
      </c>
      <c r="N1430" s="325" t="s">
        <v>2736</v>
      </c>
      <c r="O1430" s="287"/>
      <c r="P1430" s="287"/>
    </row>
    <row r="1431" spans="1:16" ht="15">
      <c r="A1431" s="247" t="s">
        <v>176</v>
      </c>
      <c r="B1431" s="247" t="s">
        <v>4844</v>
      </c>
      <c r="C1431" s="287" t="s">
        <v>4841</v>
      </c>
      <c r="D1431" s="305">
        <v>18</v>
      </c>
      <c r="E1431" s="287" t="s">
        <v>8</v>
      </c>
      <c r="F1431" s="289">
        <v>43677</v>
      </c>
      <c r="G1431" s="290" t="s">
        <v>514</v>
      </c>
      <c r="H1431" s="290" t="s">
        <v>3496</v>
      </c>
      <c r="I1431" s="291">
        <v>2.2471910000000001E-2</v>
      </c>
      <c r="J1431" s="291">
        <v>12</v>
      </c>
      <c r="K1431" s="290" t="s">
        <v>438</v>
      </c>
      <c r="L1431" s="324">
        <v>86.72</v>
      </c>
      <c r="M1431" s="325" t="s">
        <v>3497</v>
      </c>
      <c r="N1431" s="325" t="s">
        <v>3498</v>
      </c>
      <c r="O1431" s="287"/>
      <c r="P1431" s="287"/>
    </row>
    <row r="1432" spans="1:16" ht="15">
      <c r="A1432" s="247" t="s">
        <v>176</v>
      </c>
      <c r="B1432" s="247" t="s">
        <v>4846</v>
      </c>
      <c r="C1432" s="287" t="s">
        <v>4843</v>
      </c>
      <c r="D1432" s="305">
        <v>19</v>
      </c>
      <c r="E1432" s="287" t="s">
        <v>8</v>
      </c>
      <c r="F1432" s="289">
        <v>43677</v>
      </c>
      <c r="G1432" s="290" t="s">
        <v>514</v>
      </c>
      <c r="H1432" s="290" t="s">
        <v>3041</v>
      </c>
      <c r="I1432" s="291">
        <v>9.8677849999999998E-2</v>
      </c>
      <c r="J1432" s="291">
        <v>6</v>
      </c>
      <c r="K1432" s="290" t="s">
        <v>438</v>
      </c>
      <c r="L1432" s="324">
        <v>105.62</v>
      </c>
      <c r="M1432" s="325" t="s">
        <v>3042</v>
      </c>
      <c r="N1432" s="325" t="s">
        <v>3043</v>
      </c>
      <c r="O1432" s="287"/>
      <c r="P1432" s="287"/>
    </row>
    <row r="1433" spans="1:16" ht="15">
      <c r="A1433" s="247" t="s">
        <v>176</v>
      </c>
      <c r="B1433" s="247" t="s">
        <v>4848</v>
      </c>
      <c r="C1433" s="287" t="s">
        <v>4845</v>
      </c>
      <c r="D1433" s="305">
        <v>20</v>
      </c>
      <c r="E1433" s="287" t="s">
        <v>8</v>
      </c>
      <c r="F1433" s="289">
        <v>43677</v>
      </c>
      <c r="G1433" s="290" t="s">
        <v>514</v>
      </c>
      <c r="H1433" s="290" t="s">
        <v>895</v>
      </c>
      <c r="I1433" s="291">
        <v>5.7377829999999998E-2</v>
      </c>
      <c r="J1433" s="291">
        <v>3</v>
      </c>
      <c r="K1433" s="290" t="s">
        <v>438</v>
      </c>
      <c r="L1433" s="324">
        <v>502.1</v>
      </c>
      <c r="M1433" s="325" t="s">
        <v>896</v>
      </c>
      <c r="N1433" s="325" t="s">
        <v>897</v>
      </c>
      <c r="O1433" s="287"/>
      <c r="P1433" s="287"/>
    </row>
    <row r="1434" spans="1:16" ht="15">
      <c r="A1434" s="247" t="s">
        <v>176</v>
      </c>
      <c r="B1434" s="247" t="s">
        <v>4850</v>
      </c>
      <c r="C1434" s="287" t="s">
        <v>4847</v>
      </c>
      <c r="D1434" s="305">
        <v>21</v>
      </c>
      <c r="E1434" s="287" t="s">
        <v>8</v>
      </c>
      <c r="F1434" s="289">
        <v>43677</v>
      </c>
      <c r="G1434" s="290" t="s">
        <v>514</v>
      </c>
      <c r="H1434" s="290" t="s">
        <v>3512</v>
      </c>
      <c r="I1434" s="291">
        <v>2.2449759999999999E-2</v>
      </c>
      <c r="J1434" s="291">
        <v>1</v>
      </c>
      <c r="K1434" s="290" t="s">
        <v>438</v>
      </c>
      <c r="L1434" s="324">
        <v>75.86</v>
      </c>
      <c r="M1434" s="325" t="s">
        <v>3513</v>
      </c>
      <c r="N1434" s="325" t="s">
        <v>3514</v>
      </c>
      <c r="O1434" s="287"/>
      <c r="P1434" s="287"/>
    </row>
    <row r="1435" spans="1:16" ht="15">
      <c r="A1435" s="247" t="s">
        <v>7674</v>
      </c>
      <c r="B1435" s="247" t="s">
        <v>7675</v>
      </c>
      <c r="C1435" s="287" t="s">
        <v>4849</v>
      </c>
      <c r="D1435" s="305">
        <v>22</v>
      </c>
      <c r="E1435" s="287" t="s">
        <v>8</v>
      </c>
      <c r="F1435" s="289">
        <v>43677</v>
      </c>
      <c r="G1435" s="290" t="s">
        <v>514</v>
      </c>
      <c r="H1435" s="290" t="s">
        <v>1112</v>
      </c>
      <c r="I1435" s="291">
        <v>1.8763950000000001E-2</v>
      </c>
      <c r="J1435" s="291">
        <v>1</v>
      </c>
      <c r="K1435" s="290" t="s">
        <v>438</v>
      </c>
      <c r="L1435" s="324">
        <v>112.39</v>
      </c>
      <c r="M1435" s="325" t="s">
        <v>1113</v>
      </c>
      <c r="N1435" s="325" t="s">
        <v>1114</v>
      </c>
      <c r="O1435" s="287"/>
      <c r="P1435" s="287"/>
    </row>
    <row r="1436" spans="1:16" ht="15">
      <c r="A1436" s="247" t="s">
        <v>176</v>
      </c>
      <c r="B1436" s="247" t="s">
        <v>4852</v>
      </c>
      <c r="C1436" s="287" t="s">
        <v>4851</v>
      </c>
      <c r="D1436" s="305">
        <v>23</v>
      </c>
      <c r="E1436" s="287" t="s">
        <v>8</v>
      </c>
      <c r="F1436" s="289">
        <v>43677</v>
      </c>
      <c r="G1436" s="290" t="s">
        <v>514</v>
      </c>
      <c r="H1436" s="290" t="s">
        <v>1117</v>
      </c>
      <c r="I1436" s="291">
        <v>1.909172E-2</v>
      </c>
      <c r="J1436" s="291">
        <v>2</v>
      </c>
      <c r="K1436" s="290" t="s">
        <v>438</v>
      </c>
      <c r="L1436" s="324">
        <v>132.01</v>
      </c>
      <c r="M1436" s="325" t="s">
        <v>1118</v>
      </c>
      <c r="N1436" s="325" t="s">
        <v>1119</v>
      </c>
      <c r="O1436" s="287"/>
      <c r="P1436" s="287"/>
    </row>
    <row r="1437" spans="1:16" ht="15">
      <c r="A1437" s="247" t="s">
        <v>176</v>
      </c>
      <c r="B1437" s="247" t="s">
        <v>4854</v>
      </c>
      <c r="C1437" s="287" t="s">
        <v>4853</v>
      </c>
      <c r="D1437" s="305">
        <v>24</v>
      </c>
      <c r="E1437" s="287" t="s">
        <v>8</v>
      </c>
      <c r="F1437" s="289">
        <v>43677</v>
      </c>
      <c r="G1437" s="290" t="s">
        <v>514</v>
      </c>
      <c r="H1437" s="290" t="s">
        <v>4470</v>
      </c>
      <c r="I1437" s="291">
        <v>7.8612500000000002E-2</v>
      </c>
      <c r="J1437" s="291">
        <v>4</v>
      </c>
      <c r="K1437" s="290" t="s">
        <v>438</v>
      </c>
      <c r="L1437" s="324">
        <v>29.69</v>
      </c>
      <c r="M1437" s="325" t="s">
        <v>4471</v>
      </c>
      <c r="N1437" s="325" t="s">
        <v>4472</v>
      </c>
      <c r="O1437" s="287"/>
      <c r="P1437" s="287"/>
    </row>
    <row r="1438" spans="1:16" ht="15">
      <c r="A1438" s="247" t="s">
        <v>176</v>
      </c>
      <c r="B1438" s="247" t="s">
        <v>4856</v>
      </c>
      <c r="C1438" s="287" t="s">
        <v>4855</v>
      </c>
      <c r="D1438" s="305">
        <v>25</v>
      </c>
      <c r="E1438" s="287" t="s">
        <v>8</v>
      </c>
      <c r="F1438" s="289">
        <v>43677</v>
      </c>
      <c r="G1438" s="290" t="s">
        <v>514</v>
      </c>
      <c r="H1438" s="290" t="s">
        <v>3625</v>
      </c>
      <c r="I1438" s="291">
        <v>3.4051049999999999E-2</v>
      </c>
      <c r="J1438" s="291">
        <v>7</v>
      </c>
      <c r="K1438" s="290" t="s">
        <v>438</v>
      </c>
      <c r="L1438" s="324">
        <v>99.36</v>
      </c>
      <c r="M1438" s="325" t="s">
        <v>3626</v>
      </c>
      <c r="N1438" s="325" t="s">
        <v>3627</v>
      </c>
      <c r="O1438" s="287"/>
      <c r="P1438" s="287"/>
    </row>
    <row r="1439" spans="1:16" ht="15">
      <c r="A1439" s="247" t="s">
        <v>176</v>
      </c>
      <c r="B1439" s="247" t="s">
        <v>4858</v>
      </c>
      <c r="C1439" s="287" t="s">
        <v>4857</v>
      </c>
      <c r="D1439" s="305">
        <v>26</v>
      </c>
      <c r="E1439" s="287" t="s">
        <v>8</v>
      </c>
      <c r="F1439" s="289">
        <v>43677</v>
      </c>
      <c r="G1439" s="290" t="s">
        <v>514</v>
      </c>
      <c r="H1439" s="290" t="s">
        <v>3051</v>
      </c>
      <c r="I1439" s="291">
        <v>0.11429824</v>
      </c>
      <c r="J1439" s="291">
        <v>16</v>
      </c>
      <c r="K1439" s="290" t="s">
        <v>438</v>
      </c>
      <c r="L1439" s="324">
        <v>43.97</v>
      </c>
      <c r="M1439" s="325" t="s">
        <v>3052</v>
      </c>
      <c r="N1439" s="325" t="s">
        <v>3053</v>
      </c>
      <c r="O1439" s="287"/>
      <c r="P1439" s="287"/>
    </row>
    <row r="1440" spans="1:16" ht="15">
      <c r="A1440" s="247" t="s">
        <v>7676</v>
      </c>
      <c r="B1440" s="247" t="s">
        <v>7677</v>
      </c>
      <c r="C1440" s="287" t="s">
        <v>4859</v>
      </c>
      <c r="D1440" s="305">
        <v>27</v>
      </c>
      <c r="E1440" s="287" t="s">
        <v>8</v>
      </c>
      <c r="F1440" s="289">
        <v>43677</v>
      </c>
      <c r="G1440" s="290" t="s">
        <v>514</v>
      </c>
      <c r="H1440" s="290" t="s">
        <v>7678</v>
      </c>
      <c r="I1440" s="291">
        <v>1.8936370000000001E-2</v>
      </c>
      <c r="J1440" s="291">
        <v>1</v>
      </c>
      <c r="K1440" s="290" t="s">
        <v>438</v>
      </c>
      <c r="L1440" s="324">
        <v>90.43</v>
      </c>
      <c r="M1440" s="325" t="s">
        <v>7679</v>
      </c>
      <c r="N1440" s="325" t="s">
        <v>7680</v>
      </c>
      <c r="O1440" s="287"/>
      <c r="P1440" s="287"/>
    </row>
    <row r="1441" spans="1:16" ht="15">
      <c r="A1441" s="247" t="s">
        <v>176</v>
      </c>
      <c r="B1441" s="247" t="s">
        <v>4860</v>
      </c>
      <c r="C1441" s="287" t="s">
        <v>4861</v>
      </c>
      <c r="D1441" s="305">
        <v>28</v>
      </c>
      <c r="E1441" s="287" t="s">
        <v>8</v>
      </c>
      <c r="F1441" s="289">
        <v>43677</v>
      </c>
      <c r="G1441" s="290" t="s">
        <v>514</v>
      </c>
      <c r="H1441" s="290" t="s">
        <v>1124</v>
      </c>
      <c r="I1441" s="291">
        <v>4.5290900000000002E-2</v>
      </c>
      <c r="J1441" s="291">
        <v>2</v>
      </c>
      <c r="K1441" s="290" t="s">
        <v>438</v>
      </c>
      <c r="L1441" s="324">
        <v>31.93</v>
      </c>
      <c r="M1441" s="325" t="s">
        <v>1125</v>
      </c>
      <c r="N1441" s="325" t="s">
        <v>1126</v>
      </c>
      <c r="O1441" s="287"/>
      <c r="P1441" s="287"/>
    </row>
    <row r="1442" spans="1:16" ht="15">
      <c r="A1442" s="247" t="s">
        <v>176</v>
      </c>
      <c r="B1442" s="247" t="s">
        <v>4862</v>
      </c>
      <c r="C1442" s="287" t="s">
        <v>4863</v>
      </c>
      <c r="D1442" s="305">
        <v>29</v>
      </c>
      <c r="E1442" s="287" t="s">
        <v>8</v>
      </c>
      <c r="F1442" s="289">
        <v>43677</v>
      </c>
      <c r="G1442" s="290" t="s">
        <v>514</v>
      </c>
      <c r="H1442" s="290" t="s">
        <v>3217</v>
      </c>
      <c r="I1442" s="291">
        <v>0.34917651</v>
      </c>
      <c r="J1442" s="291">
        <v>9</v>
      </c>
      <c r="K1442" s="290" t="s">
        <v>438</v>
      </c>
      <c r="L1442" s="324">
        <v>143.99</v>
      </c>
      <c r="M1442" s="325" t="s">
        <v>3218</v>
      </c>
      <c r="N1442" s="325" t="s">
        <v>3219</v>
      </c>
      <c r="O1442" s="287"/>
      <c r="P1442" s="287"/>
    </row>
    <row r="1443" spans="1:16" ht="15">
      <c r="A1443" s="247" t="s">
        <v>176</v>
      </c>
      <c r="B1443" s="247" t="s">
        <v>4864</v>
      </c>
      <c r="C1443" s="287" t="s">
        <v>4865</v>
      </c>
      <c r="D1443" s="305">
        <v>30</v>
      </c>
      <c r="E1443" s="287" t="s">
        <v>8</v>
      </c>
      <c r="F1443" s="289">
        <v>43677</v>
      </c>
      <c r="G1443" s="290" t="s">
        <v>514</v>
      </c>
      <c r="H1443" s="290" t="s">
        <v>4734</v>
      </c>
      <c r="I1443" s="291">
        <v>3.7578170000000001E-2</v>
      </c>
      <c r="J1443" s="291">
        <v>3</v>
      </c>
      <c r="K1443" s="290" t="s">
        <v>438</v>
      </c>
      <c r="L1443" s="324">
        <v>136.32</v>
      </c>
      <c r="M1443" s="325" t="s">
        <v>4735</v>
      </c>
      <c r="N1443" s="325" t="s">
        <v>4736</v>
      </c>
      <c r="O1443" s="287"/>
      <c r="P1443" s="287"/>
    </row>
    <row r="1444" spans="1:16" ht="15">
      <c r="A1444" s="247" t="s">
        <v>176</v>
      </c>
      <c r="B1444" s="247" t="s">
        <v>4866</v>
      </c>
      <c r="C1444" s="287" t="s">
        <v>4867</v>
      </c>
      <c r="D1444" s="305">
        <v>31</v>
      </c>
      <c r="E1444" s="287" t="s">
        <v>8</v>
      </c>
      <c r="F1444" s="289">
        <v>43677</v>
      </c>
      <c r="G1444" s="290" t="s">
        <v>514</v>
      </c>
      <c r="H1444" s="290" t="s">
        <v>4868</v>
      </c>
      <c r="I1444" s="291">
        <v>2.6555749999999999E-2</v>
      </c>
      <c r="J1444" s="291">
        <v>6</v>
      </c>
      <c r="K1444" s="290" t="s">
        <v>438</v>
      </c>
      <c r="L1444" s="324">
        <v>20.62</v>
      </c>
      <c r="M1444" s="325" t="s">
        <v>4869</v>
      </c>
      <c r="N1444" s="325" t="s">
        <v>4870</v>
      </c>
      <c r="O1444" s="287"/>
      <c r="P1444" s="287"/>
    </row>
    <row r="1445" spans="1:16" ht="15">
      <c r="A1445" s="247" t="s">
        <v>176</v>
      </c>
      <c r="B1445" s="247" t="s">
        <v>4871</v>
      </c>
      <c r="C1445" s="287" t="s">
        <v>4872</v>
      </c>
      <c r="D1445" s="305">
        <v>32</v>
      </c>
      <c r="E1445" s="287" t="s">
        <v>8</v>
      </c>
      <c r="F1445" s="289">
        <v>43677</v>
      </c>
      <c r="G1445" s="290" t="s">
        <v>514</v>
      </c>
      <c r="H1445" s="290" t="s">
        <v>2621</v>
      </c>
      <c r="I1445" s="291">
        <v>0.4627193</v>
      </c>
      <c r="J1445" s="291">
        <v>6</v>
      </c>
      <c r="K1445" s="290" t="s">
        <v>438</v>
      </c>
      <c r="L1445" s="324">
        <v>56.39</v>
      </c>
      <c r="M1445" s="325" t="s">
        <v>2622</v>
      </c>
      <c r="N1445" s="325" t="s">
        <v>2623</v>
      </c>
      <c r="O1445" s="287"/>
      <c r="P1445" s="287"/>
    </row>
    <row r="1446" spans="1:16" ht="15">
      <c r="A1446" s="247" t="s">
        <v>176</v>
      </c>
      <c r="B1446" s="247" t="s">
        <v>4873</v>
      </c>
      <c r="C1446" s="287" t="s">
        <v>4874</v>
      </c>
      <c r="D1446" s="305">
        <v>33</v>
      </c>
      <c r="E1446" s="287" t="s">
        <v>8</v>
      </c>
      <c r="F1446" s="289">
        <v>43677</v>
      </c>
      <c r="G1446" s="290" t="s">
        <v>514</v>
      </c>
      <c r="H1446" s="290" t="s">
        <v>966</v>
      </c>
      <c r="I1446" s="291">
        <v>0.53846154000000002</v>
      </c>
      <c r="J1446" s="291">
        <v>1</v>
      </c>
      <c r="K1446" s="290" t="s">
        <v>438</v>
      </c>
      <c r="L1446" s="324">
        <v>36.520000000000003</v>
      </c>
      <c r="M1446" s="325" t="s">
        <v>967</v>
      </c>
      <c r="N1446" s="325" t="s">
        <v>968</v>
      </c>
      <c r="O1446" s="287"/>
      <c r="P1446" s="287"/>
    </row>
    <row r="1447" spans="1:16" ht="15">
      <c r="A1447" s="247" t="s">
        <v>176</v>
      </c>
      <c r="B1447" s="247" t="s">
        <v>4875</v>
      </c>
      <c r="C1447" s="287" t="s">
        <v>4876</v>
      </c>
      <c r="D1447" s="305">
        <v>34</v>
      </c>
      <c r="E1447" s="287" t="s">
        <v>8</v>
      </c>
      <c r="F1447" s="289">
        <v>43677</v>
      </c>
      <c r="G1447" s="290" t="s">
        <v>514</v>
      </c>
      <c r="H1447" s="290" t="s">
        <v>976</v>
      </c>
      <c r="I1447" s="291">
        <v>2.8474940000000001E-2</v>
      </c>
      <c r="J1447" s="291">
        <v>21</v>
      </c>
      <c r="K1447" s="290" t="s">
        <v>438</v>
      </c>
      <c r="L1447" s="324">
        <v>29.69</v>
      </c>
      <c r="M1447" s="325" t="s">
        <v>977</v>
      </c>
      <c r="N1447" s="325" t="s">
        <v>978</v>
      </c>
      <c r="O1447" s="287"/>
      <c r="P1447" s="287"/>
    </row>
    <row r="1448" spans="1:16" ht="15">
      <c r="A1448" s="247" t="s">
        <v>176</v>
      </c>
      <c r="B1448" s="247" t="s">
        <v>4877</v>
      </c>
      <c r="C1448" s="287" t="s">
        <v>4878</v>
      </c>
      <c r="D1448" s="305">
        <v>35</v>
      </c>
      <c r="E1448" s="287" t="s">
        <v>8</v>
      </c>
      <c r="F1448" s="289">
        <v>43677</v>
      </c>
      <c r="G1448" s="290" t="s">
        <v>514</v>
      </c>
      <c r="H1448" s="290" t="s">
        <v>4879</v>
      </c>
      <c r="I1448" s="291">
        <v>3.1815320000000001E-2</v>
      </c>
      <c r="J1448" s="291">
        <v>18</v>
      </c>
      <c r="K1448" s="290" t="s">
        <v>438</v>
      </c>
      <c r="L1448" s="324">
        <v>29.63</v>
      </c>
      <c r="M1448" s="325" t="s">
        <v>4880</v>
      </c>
      <c r="N1448" s="325" t="s">
        <v>4881</v>
      </c>
      <c r="O1448" s="287"/>
      <c r="P1448" s="287"/>
    </row>
    <row r="1449" spans="1:16" ht="15">
      <c r="A1449" s="247" t="s">
        <v>176</v>
      </c>
      <c r="B1449" s="247" t="s">
        <v>4882</v>
      </c>
      <c r="C1449" s="287" t="s">
        <v>4883</v>
      </c>
      <c r="D1449" s="305">
        <v>36</v>
      </c>
      <c r="E1449" s="287" t="s">
        <v>8</v>
      </c>
      <c r="F1449" s="289">
        <v>43677</v>
      </c>
      <c r="G1449" s="290" t="s">
        <v>514</v>
      </c>
      <c r="H1449" s="290" t="s">
        <v>3681</v>
      </c>
      <c r="I1449" s="291">
        <v>0.14827715999999999</v>
      </c>
      <c r="J1449" s="291">
        <v>7</v>
      </c>
      <c r="K1449" s="290" t="s">
        <v>438</v>
      </c>
      <c r="L1449" s="324">
        <v>16.420000000000002</v>
      </c>
      <c r="M1449" s="325" t="s">
        <v>3682</v>
      </c>
      <c r="N1449" s="325" t="s">
        <v>3683</v>
      </c>
      <c r="O1449" s="287"/>
      <c r="P1449" s="287"/>
    </row>
    <row r="1450" spans="1:16" ht="15">
      <c r="A1450" s="247" t="s">
        <v>176</v>
      </c>
      <c r="B1450" s="247" t="s">
        <v>4884</v>
      </c>
      <c r="C1450" s="287" t="s">
        <v>4885</v>
      </c>
      <c r="D1450" s="305">
        <v>37</v>
      </c>
      <c r="E1450" s="287" t="s">
        <v>8</v>
      </c>
      <c r="F1450" s="289">
        <v>43677</v>
      </c>
      <c r="G1450" s="290" t="s">
        <v>514</v>
      </c>
      <c r="H1450" s="290" t="s">
        <v>1175</v>
      </c>
      <c r="I1450" s="291">
        <v>0.18329363000000001</v>
      </c>
      <c r="J1450" s="291">
        <v>10</v>
      </c>
      <c r="K1450" s="290" t="s">
        <v>438</v>
      </c>
      <c r="L1450" s="324">
        <v>80.61</v>
      </c>
      <c r="M1450" s="325" t="s">
        <v>1176</v>
      </c>
      <c r="N1450" s="325" t="s">
        <v>1177</v>
      </c>
      <c r="O1450" s="287"/>
      <c r="P1450" s="287"/>
    </row>
    <row r="1451" spans="1:16" ht="15">
      <c r="A1451" s="247" t="s">
        <v>176</v>
      </c>
      <c r="B1451" s="247" t="s">
        <v>4886</v>
      </c>
      <c r="C1451" s="287" t="s">
        <v>4887</v>
      </c>
      <c r="D1451" s="305">
        <v>38</v>
      </c>
      <c r="E1451" s="287" t="s">
        <v>8</v>
      </c>
      <c r="F1451" s="289">
        <v>43677</v>
      </c>
      <c r="G1451" s="290" t="s">
        <v>514</v>
      </c>
      <c r="H1451" s="290" t="s">
        <v>1180</v>
      </c>
      <c r="I1451" s="291">
        <v>4.7523719999999998E-2</v>
      </c>
      <c r="J1451" s="291">
        <v>52</v>
      </c>
      <c r="K1451" s="290" t="s">
        <v>438</v>
      </c>
      <c r="L1451" s="324">
        <v>69.209999999999994</v>
      </c>
      <c r="M1451" s="325" t="s">
        <v>1181</v>
      </c>
      <c r="N1451" s="325" t="s">
        <v>1182</v>
      </c>
      <c r="O1451" s="287"/>
      <c r="P1451" s="287"/>
    </row>
    <row r="1452" spans="1:16" ht="15">
      <c r="A1452" s="247" t="s">
        <v>176</v>
      </c>
      <c r="B1452" s="247" t="s">
        <v>4888</v>
      </c>
      <c r="C1452" s="287" t="s">
        <v>4889</v>
      </c>
      <c r="D1452" s="305">
        <v>39</v>
      </c>
      <c r="E1452" s="287" t="s">
        <v>8</v>
      </c>
      <c r="F1452" s="289">
        <v>43677</v>
      </c>
      <c r="G1452" s="290" t="s">
        <v>514</v>
      </c>
      <c r="H1452" s="290" t="s">
        <v>991</v>
      </c>
      <c r="I1452" s="291">
        <v>2.4183940000000001E-2</v>
      </c>
      <c r="J1452" s="291">
        <v>29</v>
      </c>
      <c r="K1452" s="290" t="s">
        <v>438</v>
      </c>
      <c r="L1452" s="324">
        <v>154.5</v>
      </c>
      <c r="M1452" s="325" t="s">
        <v>992</v>
      </c>
      <c r="N1452" s="325" t="s">
        <v>993</v>
      </c>
      <c r="O1452" s="287"/>
      <c r="P1452" s="287"/>
    </row>
    <row r="1453" spans="1:16" ht="15">
      <c r="A1453" s="247" t="s">
        <v>176</v>
      </c>
      <c r="B1453" s="247" t="s">
        <v>4890</v>
      </c>
      <c r="C1453" s="287" t="s">
        <v>4891</v>
      </c>
      <c r="D1453" s="305">
        <v>40</v>
      </c>
      <c r="E1453" s="287" t="s">
        <v>8</v>
      </c>
      <c r="F1453" s="289">
        <v>43677</v>
      </c>
      <c r="G1453" s="290" t="s">
        <v>514</v>
      </c>
      <c r="H1453" s="290" t="s">
        <v>3564</v>
      </c>
      <c r="I1453" s="291">
        <v>3.04338E-2</v>
      </c>
      <c r="J1453" s="291">
        <v>9</v>
      </c>
      <c r="K1453" s="290" t="s">
        <v>438</v>
      </c>
      <c r="L1453" s="324">
        <v>56.2</v>
      </c>
      <c r="M1453" s="325" t="s">
        <v>3565</v>
      </c>
      <c r="N1453" s="325" t="s">
        <v>3566</v>
      </c>
      <c r="O1453" s="287"/>
      <c r="P1453" s="287"/>
    </row>
    <row r="1454" spans="1:16" ht="15">
      <c r="A1454" s="247" t="s">
        <v>176</v>
      </c>
      <c r="B1454" s="247" t="s">
        <v>4895</v>
      </c>
      <c r="C1454" s="287" t="s">
        <v>4894</v>
      </c>
      <c r="D1454" s="305">
        <v>41</v>
      </c>
      <c r="E1454" s="287" t="s">
        <v>8</v>
      </c>
      <c r="F1454" s="289">
        <v>43677</v>
      </c>
      <c r="G1454" s="290" t="s">
        <v>514</v>
      </c>
      <c r="H1454" s="290" t="s">
        <v>1204</v>
      </c>
      <c r="I1454" s="291">
        <v>5.7676209999999999E-2</v>
      </c>
      <c r="J1454" s="291">
        <v>6</v>
      </c>
      <c r="K1454" s="290" t="s">
        <v>438</v>
      </c>
      <c r="L1454" s="324">
        <v>46.06</v>
      </c>
      <c r="M1454" s="325" t="s">
        <v>1205</v>
      </c>
      <c r="N1454" s="325" t="s">
        <v>1206</v>
      </c>
      <c r="O1454" s="287"/>
      <c r="P1454" s="287"/>
    </row>
    <row r="1455" spans="1:16" ht="15">
      <c r="A1455" s="247" t="s">
        <v>176</v>
      </c>
      <c r="B1455" s="247" t="s">
        <v>4897</v>
      </c>
      <c r="C1455" s="287" t="s">
        <v>4896</v>
      </c>
      <c r="D1455" s="305">
        <v>42</v>
      </c>
      <c r="E1455" s="287" t="s">
        <v>8</v>
      </c>
      <c r="F1455" s="289">
        <v>43677</v>
      </c>
      <c r="G1455" s="290" t="s">
        <v>514</v>
      </c>
      <c r="H1455" s="290" t="s">
        <v>4899</v>
      </c>
      <c r="I1455" s="291">
        <v>7.8413350000000007E-2</v>
      </c>
      <c r="J1455" s="291">
        <v>6</v>
      </c>
      <c r="K1455" s="290" t="s">
        <v>438</v>
      </c>
      <c r="L1455" s="324">
        <v>133.6</v>
      </c>
      <c r="M1455" s="325" t="s">
        <v>4900</v>
      </c>
      <c r="N1455" s="325" t="s">
        <v>4901</v>
      </c>
      <c r="O1455" s="287"/>
      <c r="P1455" s="287"/>
    </row>
    <row r="1456" spans="1:16" ht="15">
      <c r="A1456" s="247" t="s">
        <v>176</v>
      </c>
      <c r="B1456" s="247" t="s">
        <v>4902</v>
      </c>
      <c r="C1456" s="287" t="s">
        <v>4898</v>
      </c>
      <c r="D1456" s="305">
        <v>43</v>
      </c>
      <c r="E1456" s="287" t="s">
        <v>8</v>
      </c>
      <c r="F1456" s="289">
        <v>43677</v>
      </c>
      <c r="G1456" s="290" t="s">
        <v>514</v>
      </c>
      <c r="H1456" s="290" t="s">
        <v>1213</v>
      </c>
      <c r="I1456" s="291">
        <v>4.2303460000000001E-2</v>
      </c>
      <c r="J1456" s="291">
        <v>1</v>
      </c>
      <c r="K1456" s="290" t="s">
        <v>438</v>
      </c>
      <c r="L1456" s="324">
        <v>67.290000000000006</v>
      </c>
      <c r="M1456" s="325" t="s">
        <v>1214</v>
      </c>
      <c r="N1456" s="325" t="s">
        <v>1215</v>
      </c>
      <c r="O1456" s="287"/>
      <c r="P1456" s="287"/>
    </row>
    <row r="1457" spans="1:16" ht="15">
      <c r="A1457" s="247" t="s">
        <v>176</v>
      </c>
      <c r="B1457" s="247" t="s">
        <v>4904</v>
      </c>
      <c r="C1457" s="287" t="s">
        <v>4903</v>
      </c>
      <c r="D1457" s="305">
        <v>44</v>
      </c>
      <c r="E1457" s="287" t="s">
        <v>8</v>
      </c>
      <c r="F1457" s="289">
        <v>43677</v>
      </c>
      <c r="G1457" s="290" t="s">
        <v>514</v>
      </c>
      <c r="H1457" s="290" t="s">
        <v>2670</v>
      </c>
      <c r="I1457" s="291">
        <v>0.68922863000000001</v>
      </c>
      <c r="J1457" s="291">
        <v>3</v>
      </c>
      <c r="K1457" s="290" t="s">
        <v>438</v>
      </c>
      <c r="L1457" s="324">
        <v>77.680000000000007</v>
      </c>
      <c r="M1457" s="325" t="s">
        <v>2671</v>
      </c>
      <c r="N1457" s="325" t="s">
        <v>2672</v>
      </c>
      <c r="O1457" s="287"/>
      <c r="P1457" s="287"/>
    </row>
    <row r="1458" spans="1:16" ht="15">
      <c r="A1458" s="247" t="s">
        <v>176</v>
      </c>
      <c r="B1458" s="247" t="s">
        <v>4906</v>
      </c>
      <c r="C1458" s="287" t="s">
        <v>4905</v>
      </c>
      <c r="D1458" s="305">
        <v>45</v>
      </c>
      <c r="E1458" s="287" t="s">
        <v>8</v>
      </c>
      <c r="F1458" s="289">
        <v>43677</v>
      </c>
      <c r="G1458" s="290" t="s">
        <v>514</v>
      </c>
      <c r="H1458" s="290" t="s">
        <v>1535</v>
      </c>
      <c r="I1458" s="291">
        <v>0.12386361</v>
      </c>
      <c r="J1458" s="291">
        <v>10</v>
      </c>
      <c r="K1458" s="290" t="s">
        <v>438</v>
      </c>
      <c r="L1458" s="324">
        <v>287.25</v>
      </c>
      <c r="M1458" s="325" t="s">
        <v>1536</v>
      </c>
      <c r="N1458" s="325" t="s">
        <v>1537</v>
      </c>
      <c r="O1458" s="287"/>
      <c r="P1458" s="287"/>
    </row>
    <row r="1459" spans="1:16" ht="15">
      <c r="A1459" s="247" t="s">
        <v>176</v>
      </c>
      <c r="B1459" s="247" t="s">
        <v>4908</v>
      </c>
      <c r="C1459" s="287" t="s">
        <v>4907</v>
      </c>
      <c r="D1459" s="305">
        <v>46</v>
      </c>
      <c r="E1459" s="287" t="s">
        <v>8</v>
      </c>
      <c r="F1459" s="289">
        <v>43677</v>
      </c>
      <c r="G1459" s="290" t="s">
        <v>514</v>
      </c>
      <c r="H1459" s="290" t="s">
        <v>1228</v>
      </c>
      <c r="I1459" s="291">
        <v>8.9304620000000001E-2</v>
      </c>
      <c r="J1459" s="291">
        <v>6</v>
      </c>
      <c r="K1459" s="290" t="s">
        <v>438</v>
      </c>
      <c r="L1459" s="324">
        <v>83.12</v>
      </c>
      <c r="M1459" s="325" t="s">
        <v>1229</v>
      </c>
      <c r="N1459" s="325" t="s">
        <v>1230</v>
      </c>
      <c r="O1459" s="287"/>
      <c r="P1459" s="287"/>
    </row>
    <row r="1460" spans="1:16" ht="15">
      <c r="A1460" s="247" t="s">
        <v>176</v>
      </c>
      <c r="B1460" s="247" t="s">
        <v>4910</v>
      </c>
      <c r="C1460" s="287" t="s">
        <v>4909</v>
      </c>
      <c r="D1460" s="305">
        <v>47</v>
      </c>
      <c r="E1460" s="287" t="s">
        <v>8</v>
      </c>
      <c r="F1460" s="289">
        <v>43677</v>
      </c>
      <c r="G1460" s="290" t="s">
        <v>514</v>
      </c>
      <c r="H1460" s="290" t="s">
        <v>758</v>
      </c>
      <c r="I1460" s="291">
        <v>0.46432889999999999</v>
      </c>
      <c r="J1460" s="291">
        <v>10</v>
      </c>
      <c r="K1460" s="290" t="s">
        <v>438</v>
      </c>
      <c r="L1460" s="324">
        <v>24.64</v>
      </c>
      <c r="M1460" s="325" t="s">
        <v>759</v>
      </c>
      <c r="N1460" s="325" t="s">
        <v>760</v>
      </c>
      <c r="O1460" s="287"/>
      <c r="P1460" s="287"/>
    </row>
    <row r="1461" spans="1:16" ht="15">
      <c r="A1461" s="247" t="s">
        <v>7681</v>
      </c>
      <c r="B1461" s="247" t="s">
        <v>7682</v>
      </c>
      <c r="C1461" s="287" t="s">
        <v>4911</v>
      </c>
      <c r="D1461" s="305">
        <v>48</v>
      </c>
      <c r="E1461" s="287" t="s">
        <v>8</v>
      </c>
      <c r="F1461" s="289">
        <v>43677</v>
      </c>
      <c r="G1461" s="290" t="s">
        <v>514</v>
      </c>
      <c r="H1461" s="290" t="s">
        <v>1545</v>
      </c>
      <c r="I1461" s="291">
        <v>2.305517E-2</v>
      </c>
      <c r="J1461" s="291">
        <v>2</v>
      </c>
      <c r="K1461" s="290" t="s">
        <v>438</v>
      </c>
      <c r="L1461" s="324">
        <v>64.42</v>
      </c>
      <c r="M1461" s="325" t="s">
        <v>1546</v>
      </c>
      <c r="N1461" s="325" t="s">
        <v>1547</v>
      </c>
      <c r="O1461" s="287"/>
      <c r="P1461" s="287"/>
    </row>
    <row r="1462" spans="1:16" ht="15">
      <c r="A1462" s="247" t="s">
        <v>176</v>
      </c>
      <c r="B1462" s="247" t="s">
        <v>4912</v>
      </c>
      <c r="C1462" s="287" t="s">
        <v>4913</v>
      </c>
      <c r="D1462" s="305">
        <v>49</v>
      </c>
      <c r="E1462" s="287" t="s">
        <v>8</v>
      </c>
      <c r="F1462" s="289">
        <v>43677</v>
      </c>
      <c r="G1462" s="290" t="s">
        <v>514</v>
      </c>
      <c r="H1462" s="290" t="s">
        <v>2692</v>
      </c>
      <c r="I1462" s="291">
        <v>0.14347122000000001</v>
      </c>
      <c r="J1462" s="291">
        <v>1</v>
      </c>
      <c r="K1462" s="290" t="s">
        <v>438</v>
      </c>
      <c r="L1462" s="324">
        <v>19.190000000000001</v>
      </c>
      <c r="M1462" s="325" t="s">
        <v>2693</v>
      </c>
      <c r="N1462" s="325" t="s">
        <v>2694</v>
      </c>
      <c r="O1462" s="287"/>
      <c r="P1462" s="287"/>
    </row>
    <row r="1463" spans="1:16" ht="15">
      <c r="A1463" s="247" t="s">
        <v>176</v>
      </c>
      <c r="B1463" s="247" t="s">
        <v>4914</v>
      </c>
      <c r="C1463" s="287" t="s">
        <v>4915</v>
      </c>
      <c r="D1463" s="305">
        <v>50</v>
      </c>
      <c r="E1463" s="287" t="s">
        <v>8</v>
      </c>
      <c r="F1463" s="289">
        <v>43677</v>
      </c>
      <c r="G1463" s="290" t="s">
        <v>514</v>
      </c>
      <c r="H1463" s="290" t="s">
        <v>4916</v>
      </c>
      <c r="I1463" s="291">
        <v>0.89058194999999996</v>
      </c>
      <c r="J1463" s="291">
        <v>5</v>
      </c>
      <c r="K1463" s="290" t="s">
        <v>438</v>
      </c>
      <c r="L1463" s="324">
        <v>191.28</v>
      </c>
      <c r="M1463" s="325" t="s">
        <v>4917</v>
      </c>
      <c r="N1463" s="325" t="s">
        <v>4918</v>
      </c>
      <c r="O1463" s="287"/>
      <c r="P1463" s="287"/>
    </row>
    <row r="1464" spans="1:16" ht="15">
      <c r="A1464" s="247" t="s">
        <v>7683</v>
      </c>
      <c r="B1464" s="247" t="s">
        <v>7684</v>
      </c>
      <c r="C1464" s="287" t="s">
        <v>4920</v>
      </c>
      <c r="D1464" s="305">
        <v>1</v>
      </c>
      <c r="E1464" s="287" t="s">
        <v>15</v>
      </c>
      <c r="F1464" s="289">
        <v>43677</v>
      </c>
      <c r="G1464" s="290" t="s">
        <v>534</v>
      </c>
      <c r="H1464" s="290" t="s">
        <v>3732</v>
      </c>
      <c r="I1464" s="291">
        <v>0</v>
      </c>
      <c r="J1464" s="291">
        <v>1</v>
      </c>
      <c r="K1464" s="290" t="s">
        <v>815</v>
      </c>
      <c r="L1464" s="324">
        <v>87.1</v>
      </c>
      <c r="M1464" s="325" t="s">
        <v>3733</v>
      </c>
      <c r="N1464" s="325" t="s">
        <v>3734</v>
      </c>
      <c r="O1464" s="287"/>
      <c r="P1464" s="287"/>
    </row>
    <row r="1465" spans="1:16" ht="15">
      <c r="A1465" s="247" t="s">
        <v>176</v>
      </c>
      <c r="B1465" s="247" t="s">
        <v>4919</v>
      </c>
      <c r="C1465" s="287" t="s">
        <v>4922</v>
      </c>
      <c r="D1465" s="305">
        <v>2</v>
      </c>
      <c r="E1465" s="287" t="s">
        <v>15</v>
      </c>
      <c r="F1465" s="289">
        <v>43677</v>
      </c>
      <c r="G1465" s="290" t="s">
        <v>534</v>
      </c>
      <c r="H1465" s="290" t="s">
        <v>3150</v>
      </c>
      <c r="I1465" s="291">
        <v>0</v>
      </c>
      <c r="J1465" s="291">
        <v>7</v>
      </c>
      <c r="K1465" s="290" t="s">
        <v>815</v>
      </c>
      <c r="L1465" s="324">
        <v>66.62</v>
      </c>
      <c r="M1465" s="325" t="s">
        <v>3151</v>
      </c>
      <c r="N1465" s="325" t="s">
        <v>3152</v>
      </c>
      <c r="O1465" s="287"/>
      <c r="P1465" s="287"/>
    </row>
    <row r="1466" spans="1:16" ht="15">
      <c r="A1466" s="247" t="s">
        <v>176</v>
      </c>
      <c r="B1466" s="247" t="s">
        <v>4921</v>
      </c>
      <c r="C1466" s="287" t="s">
        <v>4924</v>
      </c>
      <c r="D1466" s="305">
        <v>3</v>
      </c>
      <c r="E1466" s="287" t="s">
        <v>15</v>
      </c>
      <c r="F1466" s="289">
        <v>43677</v>
      </c>
      <c r="G1466" s="290" t="s">
        <v>534</v>
      </c>
      <c r="H1466" s="290" t="s">
        <v>461</v>
      </c>
      <c r="I1466" s="291">
        <v>-3.48</v>
      </c>
      <c r="J1466" s="291">
        <v>3</v>
      </c>
      <c r="K1466" s="290" t="s">
        <v>815</v>
      </c>
      <c r="L1466" s="324">
        <v>85.79</v>
      </c>
      <c r="M1466" s="325" t="s">
        <v>462</v>
      </c>
      <c r="N1466" s="325" t="s">
        <v>463</v>
      </c>
      <c r="O1466" s="287"/>
      <c r="P1466" s="287"/>
    </row>
    <row r="1467" spans="1:16" ht="15">
      <c r="A1467" s="247" t="s">
        <v>176</v>
      </c>
      <c r="B1467" s="247" t="s">
        <v>4923</v>
      </c>
      <c r="C1467" s="287" t="s">
        <v>4926</v>
      </c>
      <c r="D1467" s="305">
        <v>4</v>
      </c>
      <c r="E1467" s="287" t="s">
        <v>15</v>
      </c>
      <c r="F1467" s="289">
        <v>43677</v>
      </c>
      <c r="G1467" s="290" t="s">
        <v>534</v>
      </c>
      <c r="H1467" s="290" t="s">
        <v>2838</v>
      </c>
      <c r="I1467" s="291">
        <v>0</v>
      </c>
      <c r="J1467" s="291">
        <v>4</v>
      </c>
      <c r="K1467" s="290" t="s">
        <v>815</v>
      </c>
      <c r="L1467" s="324">
        <v>30.51</v>
      </c>
      <c r="M1467" s="325" t="s">
        <v>2839</v>
      </c>
      <c r="N1467" s="325" t="s">
        <v>2840</v>
      </c>
      <c r="O1467" s="287"/>
      <c r="P1467" s="287"/>
    </row>
    <row r="1468" spans="1:16" ht="15">
      <c r="A1468" s="247" t="s">
        <v>176</v>
      </c>
      <c r="B1468" s="247" t="s">
        <v>4925</v>
      </c>
      <c r="C1468" s="287" t="s">
        <v>4928</v>
      </c>
      <c r="D1468" s="305">
        <v>5</v>
      </c>
      <c r="E1468" s="287" t="s">
        <v>15</v>
      </c>
      <c r="F1468" s="289">
        <v>43677</v>
      </c>
      <c r="G1468" s="290" t="s">
        <v>534</v>
      </c>
      <c r="H1468" s="290" t="s">
        <v>489</v>
      </c>
      <c r="I1468" s="291">
        <v>-0.4</v>
      </c>
      <c r="J1468" s="291">
        <v>3</v>
      </c>
      <c r="K1468" s="290" t="s">
        <v>815</v>
      </c>
      <c r="L1468" s="324">
        <v>55.99</v>
      </c>
      <c r="M1468" s="325" t="s">
        <v>490</v>
      </c>
      <c r="N1468" s="325" t="s">
        <v>491</v>
      </c>
      <c r="O1468" s="287"/>
      <c r="P1468" s="287"/>
    </row>
    <row r="1469" spans="1:16" ht="15">
      <c r="A1469" s="247" t="s">
        <v>7685</v>
      </c>
      <c r="B1469" s="247" t="s">
        <v>7686</v>
      </c>
      <c r="C1469" s="287" t="s">
        <v>4930</v>
      </c>
      <c r="D1469" s="305">
        <v>6</v>
      </c>
      <c r="E1469" s="287" t="s">
        <v>15</v>
      </c>
      <c r="F1469" s="289">
        <v>43677</v>
      </c>
      <c r="G1469" s="290" t="s">
        <v>534</v>
      </c>
      <c r="H1469" s="290" t="s">
        <v>7350</v>
      </c>
      <c r="I1469" s="291">
        <v>-6.89</v>
      </c>
      <c r="J1469" s="291">
        <v>1</v>
      </c>
      <c r="K1469" s="290" t="s">
        <v>815</v>
      </c>
      <c r="L1469" s="324">
        <v>73.66</v>
      </c>
      <c r="M1469" s="325" t="s">
        <v>7351</v>
      </c>
      <c r="N1469" s="325" t="s">
        <v>7352</v>
      </c>
      <c r="O1469" s="287"/>
      <c r="P1469" s="287"/>
    </row>
    <row r="1470" spans="1:16" ht="15">
      <c r="A1470" s="247" t="s">
        <v>176</v>
      </c>
      <c r="B1470" s="247" t="s">
        <v>4927</v>
      </c>
      <c r="C1470" s="287" t="s">
        <v>4932</v>
      </c>
      <c r="D1470" s="305">
        <v>7</v>
      </c>
      <c r="E1470" s="287" t="s">
        <v>15</v>
      </c>
      <c r="F1470" s="289">
        <v>43677</v>
      </c>
      <c r="G1470" s="290" t="s">
        <v>534</v>
      </c>
      <c r="H1470" s="290" t="s">
        <v>822</v>
      </c>
      <c r="I1470" s="291">
        <v>-2.09</v>
      </c>
      <c r="J1470" s="291">
        <v>3</v>
      </c>
      <c r="K1470" s="290" t="s">
        <v>815</v>
      </c>
      <c r="L1470" s="324">
        <v>24.42</v>
      </c>
      <c r="M1470" s="325" t="s">
        <v>823</v>
      </c>
      <c r="N1470" s="325" t="s">
        <v>824</v>
      </c>
      <c r="O1470" s="287"/>
      <c r="P1470" s="287"/>
    </row>
    <row r="1471" spans="1:16" ht="15">
      <c r="A1471" s="247" t="s">
        <v>176</v>
      </c>
      <c r="B1471" s="247" t="s">
        <v>4929</v>
      </c>
      <c r="C1471" s="287" t="s">
        <v>4934</v>
      </c>
      <c r="D1471" s="305">
        <v>8</v>
      </c>
      <c r="E1471" s="287" t="s">
        <v>15</v>
      </c>
      <c r="F1471" s="289">
        <v>43677</v>
      </c>
      <c r="G1471" s="290" t="s">
        <v>534</v>
      </c>
      <c r="H1471" s="290" t="s">
        <v>827</v>
      </c>
      <c r="I1471" s="291">
        <v>0</v>
      </c>
      <c r="J1471" s="291">
        <v>48</v>
      </c>
      <c r="K1471" s="290" t="s">
        <v>815</v>
      </c>
      <c r="L1471" s="324">
        <v>156.16999999999999</v>
      </c>
      <c r="M1471" s="325" t="s">
        <v>828</v>
      </c>
      <c r="N1471" s="325" t="s">
        <v>829</v>
      </c>
      <c r="O1471" s="287"/>
      <c r="P1471" s="287"/>
    </row>
    <row r="1472" spans="1:16" ht="15">
      <c r="A1472" s="247" t="s">
        <v>176</v>
      </c>
      <c r="B1472" s="247" t="s">
        <v>4931</v>
      </c>
      <c r="C1472" s="287" t="s">
        <v>4936</v>
      </c>
      <c r="D1472" s="305">
        <v>9</v>
      </c>
      <c r="E1472" s="287" t="s">
        <v>15</v>
      </c>
      <c r="F1472" s="289">
        <v>43677</v>
      </c>
      <c r="G1472" s="290" t="s">
        <v>534</v>
      </c>
      <c r="H1472" s="290" t="s">
        <v>1272</v>
      </c>
      <c r="I1472" s="291">
        <v>0</v>
      </c>
      <c r="J1472" s="291">
        <v>21</v>
      </c>
      <c r="K1472" s="290" t="s">
        <v>815</v>
      </c>
      <c r="L1472" s="324">
        <v>1123.04</v>
      </c>
      <c r="M1472" s="325" t="s">
        <v>1273</v>
      </c>
      <c r="N1472" s="325" t="s">
        <v>1274</v>
      </c>
      <c r="O1472" s="287"/>
      <c r="P1472" s="287"/>
    </row>
    <row r="1473" spans="1:16" ht="15">
      <c r="A1473" s="247" t="s">
        <v>7687</v>
      </c>
      <c r="B1473" s="247" t="s">
        <v>7688</v>
      </c>
      <c r="C1473" s="287" t="s">
        <v>4938</v>
      </c>
      <c r="D1473" s="305">
        <v>10</v>
      </c>
      <c r="E1473" s="287" t="s">
        <v>15</v>
      </c>
      <c r="F1473" s="289">
        <v>43677</v>
      </c>
      <c r="G1473" s="290" t="s">
        <v>534</v>
      </c>
      <c r="H1473" s="290" t="s">
        <v>531</v>
      </c>
      <c r="I1473" s="291">
        <v>0</v>
      </c>
      <c r="J1473" s="291">
        <v>1</v>
      </c>
      <c r="K1473" s="290" t="s">
        <v>815</v>
      </c>
      <c r="L1473" s="324">
        <v>467.68</v>
      </c>
      <c r="M1473" s="325" t="s">
        <v>532</v>
      </c>
      <c r="N1473" s="325" t="s">
        <v>533</v>
      </c>
      <c r="O1473" s="287"/>
      <c r="P1473" s="287"/>
    </row>
    <row r="1474" spans="1:16" ht="15">
      <c r="A1474" s="247" t="s">
        <v>176</v>
      </c>
      <c r="B1474" s="247" t="s">
        <v>4933</v>
      </c>
      <c r="C1474" s="287" t="s">
        <v>4940</v>
      </c>
      <c r="D1474" s="305">
        <v>11</v>
      </c>
      <c r="E1474" s="287" t="s">
        <v>15</v>
      </c>
      <c r="F1474" s="289">
        <v>43677</v>
      </c>
      <c r="G1474" s="290" t="s">
        <v>534</v>
      </c>
      <c r="H1474" s="290" t="s">
        <v>537</v>
      </c>
      <c r="I1474" s="291">
        <v>0</v>
      </c>
      <c r="J1474" s="291">
        <v>1</v>
      </c>
      <c r="K1474" s="290" t="s">
        <v>815</v>
      </c>
      <c r="L1474" s="324">
        <v>341.18</v>
      </c>
      <c r="M1474" s="325" t="s">
        <v>538</v>
      </c>
      <c r="N1474" s="325" t="s">
        <v>539</v>
      </c>
      <c r="O1474" s="287"/>
      <c r="P1474" s="287"/>
    </row>
    <row r="1475" spans="1:16" ht="15">
      <c r="A1475" s="247" t="s">
        <v>7689</v>
      </c>
      <c r="B1475" s="247" t="s">
        <v>7690</v>
      </c>
      <c r="C1475" s="287" t="s">
        <v>4942</v>
      </c>
      <c r="D1475" s="305">
        <v>12</v>
      </c>
      <c r="E1475" s="287" t="s">
        <v>15</v>
      </c>
      <c r="F1475" s="289">
        <v>43677</v>
      </c>
      <c r="G1475" s="290" t="s">
        <v>534</v>
      </c>
      <c r="H1475" s="290" t="s">
        <v>2540</v>
      </c>
      <c r="I1475" s="291">
        <v>-0.34</v>
      </c>
      <c r="J1475" s="291">
        <v>6</v>
      </c>
      <c r="K1475" s="290" t="s">
        <v>815</v>
      </c>
      <c r="L1475" s="324">
        <v>55.87</v>
      </c>
      <c r="M1475" s="325" t="s">
        <v>2541</v>
      </c>
      <c r="N1475" s="325" t="s">
        <v>2542</v>
      </c>
      <c r="O1475" s="287"/>
      <c r="P1475" s="287"/>
    </row>
    <row r="1476" spans="1:16" ht="15">
      <c r="A1476" s="247" t="s">
        <v>176</v>
      </c>
      <c r="B1476" s="247" t="s">
        <v>4935</v>
      </c>
      <c r="C1476" s="287" t="s">
        <v>4944</v>
      </c>
      <c r="D1476" s="305">
        <v>13</v>
      </c>
      <c r="E1476" s="287" t="s">
        <v>15</v>
      </c>
      <c r="F1476" s="289">
        <v>43677</v>
      </c>
      <c r="G1476" s="290" t="s">
        <v>534</v>
      </c>
      <c r="H1476" s="290" t="s">
        <v>838</v>
      </c>
      <c r="I1476" s="291">
        <v>-43.32</v>
      </c>
      <c r="J1476" s="291">
        <v>6</v>
      </c>
      <c r="K1476" s="290" t="s">
        <v>815</v>
      </c>
      <c r="L1476" s="324">
        <v>12.09</v>
      </c>
      <c r="M1476" s="325" t="s">
        <v>839</v>
      </c>
      <c r="N1476" s="325" t="s">
        <v>840</v>
      </c>
      <c r="O1476" s="287"/>
      <c r="P1476" s="287"/>
    </row>
    <row r="1477" spans="1:16" ht="15">
      <c r="A1477" s="247" t="s">
        <v>176</v>
      </c>
      <c r="B1477" s="247" t="s">
        <v>4937</v>
      </c>
      <c r="C1477" s="287" t="s">
        <v>4946</v>
      </c>
      <c r="D1477" s="305">
        <v>14</v>
      </c>
      <c r="E1477" s="287" t="s">
        <v>15</v>
      </c>
      <c r="F1477" s="289">
        <v>43677</v>
      </c>
      <c r="G1477" s="290" t="s">
        <v>534</v>
      </c>
      <c r="H1477" s="290" t="s">
        <v>3179</v>
      </c>
      <c r="I1477" s="291">
        <v>0</v>
      </c>
      <c r="J1477" s="291">
        <v>3</v>
      </c>
      <c r="K1477" s="290" t="s">
        <v>815</v>
      </c>
      <c r="L1477" s="324">
        <v>71.739999999999995</v>
      </c>
      <c r="M1477" s="325" t="s">
        <v>3180</v>
      </c>
      <c r="N1477" s="325" t="s">
        <v>3181</v>
      </c>
      <c r="O1477" s="287"/>
      <c r="P1477" s="287"/>
    </row>
    <row r="1478" spans="1:16" ht="15">
      <c r="A1478" s="247" t="s">
        <v>176</v>
      </c>
      <c r="B1478" s="247" t="s">
        <v>4939</v>
      </c>
      <c r="C1478" s="287" t="s">
        <v>4949</v>
      </c>
      <c r="D1478" s="305">
        <v>15</v>
      </c>
      <c r="E1478" s="287" t="s">
        <v>15</v>
      </c>
      <c r="F1478" s="289">
        <v>43677</v>
      </c>
      <c r="G1478" s="290" t="s">
        <v>534</v>
      </c>
      <c r="H1478" s="290" t="s">
        <v>848</v>
      </c>
      <c r="I1478" s="291">
        <v>0</v>
      </c>
      <c r="J1478" s="291">
        <v>2</v>
      </c>
      <c r="K1478" s="290" t="s">
        <v>815</v>
      </c>
      <c r="L1478" s="324">
        <v>29.5</v>
      </c>
      <c r="M1478" s="325" t="s">
        <v>849</v>
      </c>
      <c r="N1478" s="325" t="s">
        <v>850</v>
      </c>
      <c r="O1478" s="287"/>
      <c r="P1478" s="287"/>
    </row>
    <row r="1479" spans="1:16" ht="15">
      <c r="A1479" s="247" t="s">
        <v>176</v>
      </c>
      <c r="B1479" s="247" t="s">
        <v>4941</v>
      </c>
      <c r="C1479" s="287" t="s">
        <v>4951</v>
      </c>
      <c r="D1479" s="305">
        <v>16</v>
      </c>
      <c r="E1479" s="287" t="s">
        <v>15</v>
      </c>
      <c r="F1479" s="289">
        <v>43677</v>
      </c>
      <c r="G1479" s="290" t="s">
        <v>534</v>
      </c>
      <c r="H1479" s="290" t="s">
        <v>853</v>
      </c>
      <c r="I1479" s="291">
        <v>-13.72</v>
      </c>
      <c r="J1479" s="291">
        <v>29</v>
      </c>
      <c r="K1479" s="290" t="s">
        <v>815</v>
      </c>
      <c r="L1479" s="324">
        <v>10.91</v>
      </c>
      <c r="M1479" s="325" t="s">
        <v>854</v>
      </c>
      <c r="N1479" s="325" t="s">
        <v>855</v>
      </c>
      <c r="O1479" s="287"/>
      <c r="P1479" s="287"/>
    </row>
    <row r="1480" spans="1:16" ht="15">
      <c r="A1480" s="247" t="s">
        <v>7691</v>
      </c>
      <c r="B1480" s="247" t="s">
        <v>7692</v>
      </c>
      <c r="C1480" s="287" t="s">
        <v>4953</v>
      </c>
      <c r="D1480" s="305">
        <v>17</v>
      </c>
      <c r="E1480" s="287" t="s">
        <v>15</v>
      </c>
      <c r="F1480" s="289">
        <v>43677</v>
      </c>
      <c r="G1480" s="290" t="s">
        <v>534</v>
      </c>
      <c r="H1480" s="290" t="s">
        <v>864</v>
      </c>
      <c r="I1480" s="291">
        <v>-17.84</v>
      </c>
      <c r="J1480" s="291">
        <v>24</v>
      </c>
      <c r="K1480" s="290" t="s">
        <v>815</v>
      </c>
      <c r="L1480" s="324">
        <v>54.45</v>
      </c>
      <c r="M1480" s="325" t="s">
        <v>865</v>
      </c>
      <c r="N1480" s="325" t="s">
        <v>866</v>
      </c>
      <c r="O1480" s="287"/>
      <c r="P1480" s="287"/>
    </row>
    <row r="1481" spans="1:16" ht="15">
      <c r="A1481" s="247" t="s">
        <v>176</v>
      </c>
      <c r="B1481" s="247" t="s">
        <v>4943</v>
      </c>
      <c r="C1481" s="287" t="s">
        <v>4955</v>
      </c>
      <c r="D1481" s="305">
        <v>18</v>
      </c>
      <c r="E1481" s="287" t="s">
        <v>15</v>
      </c>
      <c r="F1481" s="289">
        <v>43677</v>
      </c>
      <c r="G1481" s="290" t="s">
        <v>534</v>
      </c>
      <c r="H1481" s="290" t="s">
        <v>874</v>
      </c>
      <c r="I1481" s="291">
        <v>0</v>
      </c>
      <c r="J1481" s="291">
        <v>12</v>
      </c>
      <c r="K1481" s="290" t="s">
        <v>815</v>
      </c>
      <c r="L1481" s="324">
        <v>28.24</v>
      </c>
      <c r="M1481" s="325" t="s">
        <v>875</v>
      </c>
      <c r="N1481" s="325" t="s">
        <v>876</v>
      </c>
      <c r="O1481" s="287"/>
      <c r="P1481" s="287"/>
    </row>
    <row r="1482" spans="1:16" ht="15">
      <c r="A1482" s="247" t="s">
        <v>176</v>
      </c>
      <c r="B1482" s="247" t="s">
        <v>4945</v>
      </c>
      <c r="C1482" s="287" t="s">
        <v>4957</v>
      </c>
      <c r="D1482" s="305">
        <v>19</v>
      </c>
      <c r="E1482" s="287" t="s">
        <v>15</v>
      </c>
      <c r="F1482" s="289">
        <v>43677</v>
      </c>
      <c r="G1482" s="290" t="s">
        <v>534</v>
      </c>
      <c r="H1482" s="290" t="s">
        <v>879</v>
      </c>
      <c r="I1482" s="291">
        <v>-22.62</v>
      </c>
      <c r="J1482" s="291">
        <v>5</v>
      </c>
      <c r="K1482" s="290" t="s">
        <v>815</v>
      </c>
      <c r="L1482" s="324">
        <v>101.75</v>
      </c>
      <c r="M1482" s="325" t="s">
        <v>880</v>
      </c>
      <c r="N1482" s="325" t="s">
        <v>881</v>
      </c>
      <c r="O1482" s="287"/>
      <c r="P1482" s="287"/>
    </row>
    <row r="1483" spans="1:16" ht="15">
      <c r="A1483" s="247" t="s">
        <v>7693</v>
      </c>
      <c r="B1483" s="247" t="s">
        <v>7694</v>
      </c>
      <c r="C1483" s="287" t="s">
        <v>4959</v>
      </c>
      <c r="D1483" s="305">
        <v>20</v>
      </c>
      <c r="E1483" s="287" t="s">
        <v>15</v>
      </c>
      <c r="F1483" s="289">
        <v>43677</v>
      </c>
      <c r="G1483" s="290" t="s">
        <v>534</v>
      </c>
      <c r="H1483" s="290" t="s">
        <v>1090</v>
      </c>
      <c r="I1483" s="291">
        <v>0</v>
      </c>
      <c r="J1483" s="291">
        <v>1</v>
      </c>
      <c r="K1483" s="290" t="s">
        <v>815</v>
      </c>
      <c r="L1483" s="324">
        <v>33.33</v>
      </c>
      <c r="M1483" s="325" t="s">
        <v>1091</v>
      </c>
      <c r="N1483" s="325" t="s">
        <v>1092</v>
      </c>
      <c r="O1483" s="287"/>
      <c r="P1483" s="287"/>
    </row>
    <row r="1484" spans="1:16" ht="15">
      <c r="A1484" s="247" t="s">
        <v>7695</v>
      </c>
      <c r="B1484" s="247" t="s">
        <v>7696</v>
      </c>
      <c r="C1484" s="287" t="s">
        <v>4964</v>
      </c>
      <c r="D1484" s="305">
        <v>21</v>
      </c>
      <c r="E1484" s="287" t="s">
        <v>15</v>
      </c>
      <c r="F1484" s="289">
        <v>43677</v>
      </c>
      <c r="G1484" s="290" t="s">
        <v>534</v>
      </c>
      <c r="H1484" s="290" t="s">
        <v>2572</v>
      </c>
      <c r="I1484" s="291">
        <v>0</v>
      </c>
      <c r="J1484" s="291">
        <v>1</v>
      </c>
      <c r="K1484" s="290" t="s">
        <v>815</v>
      </c>
      <c r="L1484" s="324">
        <v>75.349999999999994</v>
      </c>
      <c r="M1484" s="325" t="s">
        <v>2573</v>
      </c>
      <c r="N1484" s="325" t="s">
        <v>2574</v>
      </c>
      <c r="O1484" s="287"/>
      <c r="P1484" s="287"/>
    </row>
    <row r="1485" spans="1:16" ht="15">
      <c r="A1485" s="247" t="s">
        <v>176</v>
      </c>
      <c r="B1485" s="247" t="s">
        <v>4950</v>
      </c>
      <c r="C1485" s="287" t="s">
        <v>4969</v>
      </c>
      <c r="D1485" s="305">
        <v>22</v>
      </c>
      <c r="E1485" s="287" t="s">
        <v>15</v>
      </c>
      <c r="F1485" s="289">
        <v>43677</v>
      </c>
      <c r="G1485" s="290" t="s">
        <v>534</v>
      </c>
      <c r="H1485" s="290" t="s">
        <v>887</v>
      </c>
      <c r="I1485" s="291">
        <v>-1.19</v>
      </c>
      <c r="J1485" s="291">
        <v>6</v>
      </c>
      <c r="K1485" s="290" t="s">
        <v>815</v>
      </c>
      <c r="L1485" s="324">
        <v>74.540000000000006</v>
      </c>
      <c r="M1485" s="325" t="s">
        <v>888</v>
      </c>
      <c r="N1485" s="325" t="s">
        <v>889</v>
      </c>
      <c r="O1485" s="287"/>
      <c r="P1485" s="287"/>
    </row>
    <row r="1486" spans="1:16" ht="15">
      <c r="A1486" s="247" t="s">
        <v>176</v>
      </c>
      <c r="B1486" s="247" t="s">
        <v>4952</v>
      </c>
      <c r="C1486" s="287" t="s">
        <v>4971</v>
      </c>
      <c r="D1486" s="305">
        <v>23</v>
      </c>
      <c r="E1486" s="287" t="s">
        <v>15</v>
      </c>
      <c r="F1486" s="289">
        <v>43677</v>
      </c>
      <c r="G1486" s="290" t="s">
        <v>534</v>
      </c>
      <c r="H1486" s="290" t="s">
        <v>563</v>
      </c>
      <c r="I1486" s="291">
        <v>-14.74</v>
      </c>
      <c r="J1486" s="291">
        <v>3</v>
      </c>
      <c r="K1486" s="290" t="s">
        <v>815</v>
      </c>
      <c r="L1486" s="324">
        <v>139.09</v>
      </c>
      <c r="M1486" s="325" t="s">
        <v>564</v>
      </c>
      <c r="N1486" s="325" t="s">
        <v>565</v>
      </c>
      <c r="O1486" s="287"/>
      <c r="P1486" s="287"/>
    </row>
    <row r="1487" spans="1:16" ht="15">
      <c r="A1487" s="247" t="s">
        <v>7697</v>
      </c>
      <c r="B1487" s="247" t="s">
        <v>7698</v>
      </c>
      <c r="C1487" s="287" t="s">
        <v>4974</v>
      </c>
      <c r="D1487" s="305">
        <v>24</v>
      </c>
      <c r="E1487" s="287" t="s">
        <v>15</v>
      </c>
      <c r="F1487" s="289">
        <v>43677</v>
      </c>
      <c r="G1487" s="290" t="s">
        <v>534</v>
      </c>
      <c r="H1487" s="290" t="s">
        <v>3058</v>
      </c>
      <c r="I1487" s="291">
        <v>0</v>
      </c>
      <c r="J1487" s="291">
        <v>2</v>
      </c>
      <c r="K1487" s="290" t="s">
        <v>815</v>
      </c>
      <c r="L1487" s="324">
        <v>37.32</v>
      </c>
      <c r="M1487" s="325" t="s">
        <v>360</v>
      </c>
      <c r="N1487" s="325" t="s">
        <v>3059</v>
      </c>
      <c r="O1487" s="287"/>
      <c r="P1487" s="287"/>
    </row>
    <row r="1488" spans="1:16" ht="15">
      <c r="A1488" s="247" t="s">
        <v>176</v>
      </c>
      <c r="B1488" s="247" t="s">
        <v>4954</v>
      </c>
      <c r="C1488" s="287" t="s">
        <v>4976</v>
      </c>
      <c r="D1488" s="305">
        <v>25</v>
      </c>
      <c r="E1488" s="287" t="s">
        <v>15</v>
      </c>
      <c r="F1488" s="289">
        <v>43677</v>
      </c>
      <c r="G1488" s="290" t="s">
        <v>534</v>
      </c>
      <c r="H1488" s="290" t="s">
        <v>900</v>
      </c>
      <c r="I1488" s="291">
        <v>0</v>
      </c>
      <c r="J1488" s="291">
        <v>2</v>
      </c>
      <c r="K1488" s="290" t="s">
        <v>815</v>
      </c>
      <c r="L1488" s="324">
        <v>37.200000000000003</v>
      </c>
      <c r="M1488" s="325" t="s">
        <v>901</v>
      </c>
      <c r="N1488" s="325" t="s">
        <v>902</v>
      </c>
      <c r="O1488" s="287"/>
      <c r="P1488" s="287"/>
    </row>
    <row r="1489" spans="1:16" ht="15">
      <c r="A1489" s="247" t="s">
        <v>176</v>
      </c>
      <c r="B1489" s="247" t="s">
        <v>4956</v>
      </c>
      <c r="C1489" s="287" t="s">
        <v>4978</v>
      </c>
      <c r="D1489" s="305">
        <v>26</v>
      </c>
      <c r="E1489" s="287" t="s">
        <v>15</v>
      </c>
      <c r="F1489" s="289">
        <v>43677</v>
      </c>
      <c r="G1489" s="290" t="s">
        <v>534</v>
      </c>
      <c r="H1489" s="290" t="s">
        <v>905</v>
      </c>
      <c r="I1489" s="291">
        <v>-46.35</v>
      </c>
      <c r="J1489" s="291">
        <v>19</v>
      </c>
      <c r="K1489" s="290" t="s">
        <v>815</v>
      </c>
      <c r="L1489" s="324">
        <v>10.45</v>
      </c>
      <c r="M1489" s="325" t="s">
        <v>906</v>
      </c>
      <c r="N1489" s="325" t="s">
        <v>907</v>
      </c>
      <c r="O1489" s="287"/>
      <c r="P1489" s="287"/>
    </row>
    <row r="1490" spans="1:16" ht="15">
      <c r="A1490" s="247" t="s">
        <v>176</v>
      </c>
      <c r="B1490" s="247" t="s">
        <v>4958</v>
      </c>
      <c r="C1490" s="287" t="s">
        <v>4983</v>
      </c>
      <c r="D1490" s="305">
        <v>27</v>
      </c>
      <c r="E1490" s="287" t="s">
        <v>15</v>
      </c>
      <c r="F1490" s="289">
        <v>43677</v>
      </c>
      <c r="G1490" s="290" t="s">
        <v>534</v>
      </c>
      <c r="H1490" s="290" t="s">
        <v>4960</v>
      </c>
      <c r="I1490" s="291">
        <v>0</v>
      </c>
      <c r="J1490" s="291">
        <v>3</v>
      </c>
      <c r="K1490" s="290" t="s">
        <v>815</v>
      </c>
      <c r="L1490" s="324">
        <v>133.51</v>
      </c>
      <c r="M1490" s="325" t="s">
        <v>4961</v>
      </c>
      <c r="N1490" s="325" t="s">
        <v>4962</v>
      </c>
      <c r="O1490" s="287"/>
      <c r="P1490" s="287"/>
    </row>
    <row r="1491" spans="1:16" ht="15">
      <c r="A1491" s="247" t="s">
        <v>176</v>
      </c>
      <c r="B1491" s="247" t="s">
        <v>4963</v>
      </c>
      <c r="C1491" s="287" t="s">
        <v>4985</v>
      </c>
      <c r="D1491" s="305">
        <v>28</v>
      </c>
      <c r="E1491" s="287" t="s">
        <v>15</v>
      </c>
      <c r="F1491" s="289">
        <v>43677</v>
      </c>
      <c r="G1491" s="290" t="s">
        <v>534</v>
      </c>
      <c r="H1491" s="290" t="s">
        <v>4965</v>
      </c>
      <c r="I1491" s="291">
        <v>0</v>
      </c>
      <c r="J1491" s="291">
        <v>1</v>
      </c>
      <c r="K1491" s="290" t="s">
        <v>815</v>
      </c>
      <c r="L1491" s="324">
        <v>21.04</v>
      </c>
      <c r="M1491" s="325" t="s">
        <v>4966</v>
      </c>
      <c r="N1491" s="325" t="s">
        <v>4967</v>
      </c>
      <c r="O1491" s="287"/>
      <c r="P1491" s="287"/>
    </row>
    <row r="1492" spans="1:16" ht="15">
      <c r="A1492" s="247" t="s">
        <v>176</v>
      </c>
      <c r="B1492" s="247" t="s">
        <v>4968</v>
      </c>
      <c r="C1492" s="287" t="s">
        <v>4987</v>
      </c>
      <c r="D1492" s="305">
        <v>29</v>
      </c>
      <c r="E1492" s="287" t="s">
        <v>15</v>
      </c>
      <c r="F1492" s="289">
        <v>43677</v>
      </c>
      <c r="G1492" s="290" t="s">
        <v>534</v>
      </c>
      <c r="H1492" s="290" t="s">
        <v>612</v>
      </c>
      <c r="I1492" s="291">
        <v>-1.69</v>
      </c>
      <c r="J1492" s="291">
        <v>1</v>
      </c>
      <c r="K1492" s="290" t="s">
        <v>815</v>
      </c>
      <c r="L1492" s="324">
        <v>49.68</v>
      </c>
      <c r="M1492" s="325" t="s">
        <v>613</v>
      </c>
      <c r="N1492" s="325" t="s">
        <v>614</v>
      </c>
      <c r="O1492" s="287"/>
      <c r="P1492" s="287"/>
    </row>
    <row r="1493" spans="1:16" ht="15">
      <c r="A1493" s="247" t="s">
        <v>176</v>
      </c>
      <c r="B1493" s="247" t="s">
        <v>4970</v>
      </c>
      <c r="C1493" s="287" t="s">
        <v>4989</v>
      </c>
      <c r="D1493" s="305">
        <v>30</v>
      </c>
      <c r="E1493" s="287" t="s">
        <v>15</v>
      </c>
      <c r="F1493" s="289">
        <v>43677</v>
      </c>
      <c r="G1493" s="290" t="s">
        <v>534</v>
      </c>
      <c r="H1493" s="290" t="s">
        <v>912</v>
      </c>
      <c r="I1493" s="291">
        <v>-0.2</v>
      </c>
      <c r="J1493" s="291">
        <v>49</v>
      </c>
      <c r="K1493" s="290" t="s">
        <v>815</v>
      </c>
      <c r="L1493" s="324">
        <v>64.84</v>
      </c>
      <c r="M1493" s="325" t="s">
        <v>913</v>
      </c>
      <c r="N1493" s="325" t="s">
        <v>914</v>
      </c>
      <c r="O1493" s="287"/>
      <c r="P1493" s="287"/>
    </row>
    <row r="1494" spans="1:16" ht="15">
      <c r="A1494" s="247" t="s">
        <v>176</v>
      </c>
      <c r="B1494" s="247" t="s">
        <v>4975</v>
      </c>
      <c r="C1494" s="287" t="s">
        <v>4991</v>
      </c>
      <c r="D1494" s="305">
        <v>31</v>
      </c>
      <c r="E1494" s="287" t="s">
        <v>15</v>
      </c>
      <c r="F1494" s="289">
        <v>43677</v>
      </c>
      <c r="G1494" s="290" t="s">
        <v>534</v>
      </c>
      <c r="H1494" s="290" t="s">
        <v>923</v>
      </c>
      <c r="I1494" s="291">
        <v>-1.26</v>
      </c>
      <c r="J1494" s="291">
        <v>15</v>
      </c>
      <c r="K1494" s="290" t="s">
        <v>815</v>
      </c>
      <c r="L1494" s="324">
        <v>51.25</v>
      </c>
      <c r="M1494" s="325" t="s">
        <v>924</v>
      </c>
      <c r="N1494" s="325" t="s">
        <v>925</v>
      </c>
      <c r="O1494" s="287"/>
      <c r="P1494" s="287"/>
    </row>
    <row r="1495" spans="1:16" ht="15">
      <c r="A1495" s="247" t="s">
        <v>7699</v>
      </c>
      <c r="B1495" s="247" t="s">
        <v>7700</v>
      </c>
      <c r="C1495" s="287" t="s">
        <v>4997</v>
      </c>
      <c r="D1495" s="305">
        <v>32</v>
      </c>
      <c r="E1495" s="287" t="s">
        <v>15</v>
      </c>
      <c r="F1495" s="289">
        <v>43677</v>
      </c>
      <c r="G1495" s="290" t="s">
        <v>534</v>
      </c>
      <c r="H1495" s="290" t="s">
        <v>2051</v>
      </c>
      <c r="I1495" s="291">
        <v>0</v>
      </c>
      <c r="J1495" s="291">
        <v>3</v>
      </c>
      <c r="K1495" s="290" t="s">
        <v>815</v>
      </c>
      <c r="L1495" s="324">
        <v>213.69</v>
      </c>
      <c r="M1495" s="325" t="s">
        <v>2052</v>
      </c>
      <c r="N1495" s="325" t="s">
        <v>2053</v>
      </c>
      <c r="O1495" s="287"/>
      <c r="P1495" s="287"/>
    </row>
    <row r="1496" spans="1:16" ht="15">
      <c r="A1496" s="247" t="s">
        <v>176</v>
      </c>
      <c r="B1496" s="247" t="s">
        <v>4977</v>
      </c>
      <c r="C1496" s="287" t="s">
        <v>4999</v>
      </c>
      <c r="D1496" s="305">
        <v>33</v>
      </c>
      <c r="E1496" s="287" t="s">
        <v>15</v>
      </c>
      <c r="F1496" s="289">
        <v>43677</v>
      </c>
      <c r="G1496" s="290" t="s">
        <v>534</v>
      </c>
      <c r="H1496" s="290" t="s">
        <v>4979</v>
      </c>
      <c r="I1496" s="291">
        <v>0</v>
      </c>
      <c r="J1496" s="291">
        <v>1</v>
      </c>
      <c r="K1496" s="290" t="s">
        <v>815</v>
      </c>
      <c r="L1496" s="324">
        <v>135.65</v>
      </c>
      <c r="M1496" s="325" t="s">
        <v>4980</v>
      </c>
      <c r="N1496" s="325" t="s">
        <v>4981</v>
      </c>
      <c r="O1496" s="287"/>
      <c r="P1496" s="287"/>
    </row>
    <row r="1497" spans="1:16" ht="15">
      <c r="A1497" s="247" t="s">
        <v>176</v>
      </c>
      <c r="B1497" s="247" t="s">
        <v>4982</v>
      </c>
      <c r="C1497" s="287" t="s">
        <v>5002</v>
      </c>
      <c r="D1497" s="305">
        <v>34</v>
      </c>
      <c r="E1497" s="287" t="s">
        <v>15</v>
      </c>
      <c r="F1497" s="289">
        <v>43677</v>
      </c>
      <c r="G1497" s="290" t="s">
        <v>534</v>
      </c>
      <c r="H1497" s="290" t="s">
        <v>938</v>
      </c>
      <c r="I1497" s="291">
        <v>-17.309999999999999</v>
      </c>
      <c r="J1497" s="291">
        <v>6</v>
      </c>
      <c r="K1497" s="290" t="s">
        <v>815</v>
      </c>
      <c r="L1497" s="324">
        <v>32.01</v>
      </c>
      <c r="M1497" s="325" t="s">
        <v>939</v>
      </c>
      <c r="N1497" s="325" t="s">
        <v>940</v>
      </c>
      <c r="O1497" s="287"/>
      <c r="P1497" s="287"/>
    </row>
    <row r="1498" spans="1:16" ht="15">
      <c r="A1498" s="247" t="s">
        <v>176</v>
      </c>
      <c r="B1498" s="247" t="s">
        <v>4984</v>
      </c>
      <c r="C1498" s="287" t="s">
        <v>5004</v>
      </c>
      <c r="D1498" s="305">
        <v>35</v>
      </c>
      <c r="E1498" s="287" t="s">
        <v>15</v>
      </c>
      <c r="F1498" s="289">
        <v>43677</v>
      </c>
      <c r="G1498" s="290" t="s">
        <v>534</v>
      </c>
      <c r="H1498" s="290" t="s">
        <v>2603</v>
      </c>
      <c r="I1498" s="291">
        <v>0</v>
      </c>
      <c r="J1498" s="291">
        <v>12</v>
      </c>
      <c r="K1498" s="290" t="s">
        <v>815</v>
      </c>
      <c r="L1498" s="324">
        <v>25.95</v>
      </c>
      <c r="M1498" s="325" t="s">
        <v>2604</v>
      </c>
      <c r="N1498" s="325" t="s">
        <v>2605</v>
      </c>
      <c r="O1498" s="287"/>
      <c r="P1498" s="287"/>
    </row>
    <row r="1499" spans="1:16" ht="15">
      <c r="A1499" s="247" t="s">
        <v>176</v>
      </c>
      <c r="B1499" s="247" t="s">
        <v>4986</v>
      </c>
      <c r="C1499" s="287" t="s">
        <v>5006</v>
      </c>
      <c r="D1499" s="305">
        <v>36</v>
      </c>
      <c r="E1499" s="287" t="s">
        <v>15</v>
      </c>
      <c r="F1499" s="289">
        <v>43677</v>
      </c>
      <c r="G1499" s="290" t="s">
        <v>534</v>
      </c>
      <c r="H1499" s="290" t="s">
        <v>3532</v>
      </c>
      <c r="I1499" s="291">
        <v>0</v>
      </c>
      <c r="J1499" s="291">
        <v>3</v>
      </c>
      <c r="K1499" s="290" t="s">
        <v>815</v>
      </c>
      <c r="L1499" s="324">
        <v>67.12</v>
      </c>
      <c r="M1499" s="325" t="s">
        <v>3533</v>
      </c>
      <c r="N1499" s="325" t="s">
        <v>3534</v>
      </c>
      <c r="O1499" s="287"/>
      <c r="P1499" s="287"/>
    </row>
    <row r="1500" spans="1:16" ht="15">
      <c r="A1500" s="247" t="s">
        <v>7701</v>
      </c>
      <c r="B1500" s="247" t="s">
        <v>7702</v>
      </c>
      <c r="C1500" s="287" t="s">
        <v>5009</v>
      </c>
      <c r="D1500" s="305">
        <v>37</v>
      </c>
      <c r="E1500" s="287" t="s">
        <v>15</v>
      </c>
      <c r="F1500" s="289">
        <v>43677</v>
      </c>
      <c r="G1500" s="290" t="s">
        <v>534</v>
      </c>
      <c r="H1500" s="290" t="s">
        <v>1633</v>
      </c>
      <c r="I1500" s="291">
        <v>0</v>
      </c>
      <c r="J1500" s="291">
        <v>1</v>
      </c>
      <c r="K1500" s="290" t="s">
        <v>815</v>
      </c>
      <c r="L1500" s="324">
        <v>108.95</v>
      </c>
      <c r="M1500" s="325" t="s">
        <v>1634</v>
      </c>
      <c r="N1500" s="325" t="s">
        <v>1635</v>
      </c>
      <c r="O1500" s="287"/>
      <c r="P1500" s="287"/>
    </row>
    <row r="1501" spans="1:16" ht="15">
      <c r="A1501" s="247" t="s">
        <v>176</v>
      </c>
      <c r="B1501" s="247" t="s">
        <v>4988</v>
      </c>
      <c r="C1501" s="287" t="s">
        <v>5011</v>
      </c>
      <c r="D1501" s="305">
        <v>38</v>
      </c>
      <c r="E1501" s="287" t="s">
        <v>15</v>
      </c>
      <c r="F1501" s="289">
        <v>43677</v>
      </c>
      <c r="G1501" s="290" t="s">
        <v>534</v>
      </c>
      <c r="H1501" s="290" t="s">
        <v>1937</v>
      </c>
      <c r="I1501" s="291">
        <v>0</v>
      </c>
      <c r="J1501" s="291">
        <v>3</v>
      </c>
      <c r="K1501" s="290" t="s">
        <v>815</v>
      </c>
      <c r="L1501" s="324">
        <v>210.72</v>
      </c>
      <c r="M1501" s="325" t="s">
        <v>1938</v>
      </c>
      <c r="N1501" s="325" t="s">
        <v>1939</v>
      </c>
      <c r="O1501" s="287"/>
      <c r="P1501" s="287"/>
    </row>
    <row r="1502" spans="1:16" ht="15">
      <c r="A1502" s="247" t="s">
        <v>7703</v>
      </c>
      <c r="B1502" s="247" t="s">
        <v>7704</v>
      </c>
      <c r="C1502" s="287" t="s">
        <v>5014</v>
      </c>
      <c r="D1502" s="305">
        <v>39</v>
      </c>
      <c r="E1502" s="287" t="s">
        <v>15</v>
      </c>
      <c r="F1502" s="289">
        <v>43677</v>
      </c>
      <c r="G1502" s="290" t="s">
        <v>534</v>
      </c>
      <c r="H1502" s="290" t="s">
        <v>4301</v>
      </c>
      <c r="I1502" s="291">
        <v>0</v>
      </c>
      <c r="J1502" s="291">
        <v>1</v>
      </c>
      <c r="K1502" s="290" t="s">
        <v>815</v>
      </c>
      <c r="L1502" s="324">
        <v>82.99</v>
      </c>
      <c r="M1502" s="325" t="s">
        <v>4302</v>
      </c>
      <c r="N1502" s="325" t="s">
        <v>4303</v>
      </c>
      <c r="O1502" s="287"/>
      <c r="P1502" s="287"/>
    </row>
    <row r="1503" spans="1:16" ht="15">
      <c r="A1503" s="247" t="s">
        <v>176</v>
      </c>
      <c r="B1503" s="247" t="s">
        <v>4990</v>
      </c>
      <c r="C1503" s="287" t="s">
        <v>5017</v>
      </c>
      <c r="D1503" s="305">
        <v>40</v>
      </c>
      <c r="E1503" s="287" t="s">
        <v>15</v>
      </c>
      <c r="F1503" s="289">
        <v>43677</v>
      </c>
      <c r="G1503" s="290" t="s">
        <v>534</v>
      </c>
      <c r="H1503" s="290" t="s">
        <v>4992</v>
      </c>
      <c r="I1503" s="291">
        <v>0</v>
      </c>
      <c r="J1503" s="291">
        <v>2</v>
      </c>
      <c r="K1503" s="290" t="s">
        <v>815</v>
      </c>
      <c r="L1503" s="324">
        <v>165.96</v>
      </c>
      <c r="M1503" s="325" t="s">
        <v>4993</v>
      </c>
      <c r="N1503" s="325" t="s">
        <v>4994</v>
      </c>
      <c r="O1503" s="287"/>
      <c r="P1503" s="287"/>
    </row>
    <row r="1504" spans="1:16" ht="15">
      <c r="A1504" s="247" t="s">
        <v>176</v>
      </c>
      <c r="B1504" s="247" t="s">
        <v>4998</v>
      </c>
      <c r="C1504" s="287" t="s">
        <v>5020</v>
      </c>
      <c r="D1504" s="305">
        <v>41</v>
      </c>
      <c r="E1504" s="287" t="s">
        <v>15</v>
      </c>
      <c r="F1504" s="289">
        <v>43677</v>
      </c>
      <c r="G1504" s="290" t="s">
        <v>534</v>
      </c>
      <c r="H1504" s="290" t="s">
        <v>945</v>
      </c>
      <c r="I1504" s="291">
        <v>-48.88</v>
      </c>
      <c r="J1504" s="291">
        <v>42</v>
      </c>
      <c r="K1504" s="290" t="s">
        <v>815</v>
      </c>
      <c r="L1504" s="324">
        <v>23.82</v>
      </c>
      <c r="M1504" s="325" t="s">
        <v>946</v>
      </c>
      <c r="N1504" s="325" t="s">
        <v>947</v>
      </c>
      <c r="O1504" s="287"/>
      <c r="P1504" s="287"/>
    </row>
    <row r="1505" spans="1:16" ht="15">
      <c r="A1505" s="247" t="s">
        <v>176</v>
      </c>
      <c r="B1505" s="247" t="s">
        <v>5003</v>
      </c>
      <c r="C1505" s="287" t="s">
        <v>5023</v>
      </c>
      <c r="D1505" s="305">
        <v>42</v>
      </c>
      <c r="E1505" s="287" t="s">
        <v>15</v>
      </c>
      <c r="F1505" s="289">
        <v>43677</v>
      </c>
      <c r="G1505" s="290" t="s">
        <v>534</v>
      </c>
      <c r="H1505" s="290" t="s">
        <v>961</v>
      </c>
      <c r="I1505" s="291">
        <v>-71.349999999999994</v>
      </c>
      <c r="J1505" s="291">
        <v>9</v>
      </c>
      <c r="K1505" s="290" t="s">
        <v>815</v>
      </c>
      <c r="L1505" s="324">
        <v>14.19</v>
      </c>
      <c r="M1505" s="325" t="s">
        <v>962</v>
      </c>
      <c r="N1505" s="325" t="s">
        <v>963</v>
      </c>
      <c r="O1505" s="287"/>
      <c r="P1505" s="287"/>
    </row>
    <row r="1506" spans="1:16" ht="15">
      <c r="A1506" s="247" t="s">
        <v>176</v>
      </c>
      <c r="B1506" s="247" t="s">
        <v>5005</v>
      </c>
      <c r="C1506" s="287" t="s">
        <v>5026</v>
      </c>
      <c r="D1506" s="305">
        <v>43</v>
      </c>
      <c r="E1506" s="287" t="s">
        <v>15</v>
      </c>
      <c r="F1506" s="289">
        <v>43677</v>
      </c>
      <c r="G1506" s="290" t="s">
        <v>534</v>
      </c>
      <c r="H1506" s="290" t="s">
        <v>966</v>
      </c>
      <c r="I1506" s="291">
        <v>-0.33</v>
      </c>
      <c r="J1506" s="291">
        <v>1</v>
      </c>
      <c r="K1506" s="290" t="s">
        <v>815</v>
      </c>
      <c r="L1506" s="324">
        <v>36.520000000000003</v>
      </c>
      <c r="M1506" s="325" t="s">
        <v>967</v>
      </c>
      <c r="N1506" s="325" t="s">
        <v>968</v>
      </c>
      <c r="O1506" s="287"/>
      <c r="P1506" s="287"/>
    </row>
    <row r="1507" spans="1:16" ht="15">
      <c r="A1507" s="247" t="s">
        <v>7705</v>
      </c>
      <c r="B1507" s="247" t="s">
        <v>7706</v>
      </c>
      <c r="C1507" s="287" t="s">
        <v>5029</v>
      </c>
      <c r="D1507" s="305">
        <v>44</v>
      </c>
      <c r="E1507" s="287" t="s">
        <v>15</v>
      </c>
      <c r="F1507" s="289">
        <v>43677</v>
      </c>
      <c r="G1507" s="290" t="s">
        <v>534</v>
      </c>
      <c r="H1507" s="290" t="s">
        <v>3107</v>
      </c>
      <c r="I1507" s="291">
        <v>-1.73</v>
      </c>
      <c r="J1507" s="291">
        <v>30</v>
      </c>
      <c r="K1507" s="290" t="s">
        <v>815</v>
      </c>
      <c r="L1507" s="324">
        <v>13.16</v>
      </c>
      <c r="M1507" s="325" t="s">
        <v>3108</v>
      </c>
      <c r="N1507" s="325" t="s">
        <v>3109</v>
      </c>
      <c r="O1507" s="287"/>
      <c r="P1507" s="287"/>
    </row>
    <row r="1508" spans="1:16" ht="15">
      <c r="A1508" s="247" t="s">
        <v>176</v>
      </c>
      <c r="B1508" s="247" t="s">
        <v>5010</v>
      </c>
      <c r="C1508" s="287" t="s">
        <v>5032</v>
      </c>
      <c r="D1508" s="305">
        <v>45</v>
      </c>
      <c r="E1508" s="287" t="s">
        <v>15</v>
      </c>
      <c r="F1508" s="289">
        <v>43677</v>
      </c>
      <c r="G1508" s="290" t="s">
        <v>534</v>
      </c>
      <c r="H1508" s="290" t="s">
        <v>981</v>
      </c>
      <c r="I1508" s="291">
        <v>-9.6</v>
      </c>
      <c r="J1508" s="291">
        <v>6</v>
      </c>
      <c r="K1508" s="290" t="s">
        <v>815</v>
      </c>
      <c r="L1508" s="324">
        <v>22.08</v>
      </c>
      <c r="M1508" s="325" t="s">
        <v>982</v>
      </c>
      <c r="N1508" s="325" t="s">
        <v>983</v>
      </c>
      <c r="O1508" s="287"/>
      <c r="P1508" s="287"/>
    </row>
    <row r="1509" spans="1:16" ht="15">
      <c r="A1509" s="247" t="s">
        <v>176</v>
      </c>
      <c r="B1509" s="247" t="s">
        <v>5033</v>
      </c>
      <c r="C1509" s="287" t="s">
        <v>5034</v>
      </c>
      <c r="D1509" s="305">
        <v>46</v>
      </c>
      <c r="E1509" s="287" t="s">
        <v>15</v>
      </c>
      <c r="F1509" s="289">
        <v>43677</v>
      </c>
      <c r="G1509" s="290" t="s">
        <v>534</v>
      </c>
      <c r="H1509" s="290" t="s">
        <v>1011</v>
      </c>
      <c r="I1509" s="291">
        <v>-7.01</v>
      </c>
      <c r="J1509" s="291">
        <v>1</v>
      </c>
      <c r="K1509" s="290" t="s">
        <v>815</v>
      </c>
      <c r="L1509" s="324">
        <v>53.89</v>
      </c>
      <c r="M1509" s="325" t="s">
        <v>1012</v>
      </c>
      <c r="N1509" s="325" t="s">
        <v>1013</v>
      </c>
      <c r="O1509" s="287"/>
      <c r="P1509" s="287"/>
    </row>
    <row r="1510" spans="1:16" ht="15">
      <c r="A1510" s="247" t="s">
        <v>176</v>
      </c>
      <c r="B1510" s="247" t="s">
        <v>5035</v>
      </c>
      <c r="C1510" s="287" t="s">
        <v>5036</v>
      </c>
      <c r="D1510" s="305">
        <v>47</v>
      </c>
      <c r="E1510" s="287" t="s">
        <v>15</v>
      </c>
      <c r="F1510" s="289">
        <v>43677</v>
      </c>
      <c r="G1510" s="290" t="s">
        <v>534</v>
      </c>
      <c r="H1510" s="290" t="s">
        <v>768</v>
      </c>
      <c r="I1510" s="291">
        <v>-3.02</v>
      </c>
      <c r="J1510" s="291">
        <v>6</v>
      </c>
      <c r="K1510" s="290" t="s">
        <v>815</v>
      </c>
      <c r="L1510" s="324">
        <v>135.13</v>
      </c>
      <c r="M1510" s="325" t="s">
        <v>769</v>
      </c>
      <c r="N1510" s="325" t="s">
        <v>770</v>
      </c>
      <c r="O1510" s="287"/>
      <c r="P1510" s="287"/>
    </row>
    <row r="1511" spans="1:16" ht="15">
      <c r="A1511" s="247" t="s">
        <v>176</v>
      </c>
      <c r="B1511" s="247" t="s">
        <v>5037</v>
      </c>
      <c r="C1511" s="287" t="s">
        <v>5038</v>
      </c>
      <c r="D1511" s="305">
        <v>48</v>
      </c>
      <c r="E1511" s="287" t="s">
        <v>15</v>
      </c>
      <c r="F1511" s="289">
        <v>43677</v>
      </c>
      <c r="G1511" s="290" t="s">
        <v>534</v>
      </c>
      <c r="H1511" s="290" t="s">
        <v>1025</v>
      </c>
      <c r="I1511" s="291">
        <v>-10.78</v>
      </c>
      <c r="J1511" s="291">
        <v>7</v>
      </c>
      <c r="K1511" s="290" t="s">
        <v>815</v>
      </c>
      <c r="L1511" s="324">
        <v>160.5</v>
      </c>
      <c r="M1511" s="325" t="s">
        <v>1026</v>
      </c>
      <c r="N1511" s="325" t="s">
        <v>1027</v>
      </c>
      <c r="O1511" s="287"/>
      <c r="P1511" s="287"/>
    </row>
    <row r="1512" spans="1:16" ht="15">
      <c r="A1512" s="247" t="s">
        <v>176</v>
      </c>
      <c r="B1512" s="247" t="s">
        <v>5039</v>
      </c>
      <c r="C1512" s="287" t="s">
        <v>5040</v>
      </c>
      <c r="D1512" s="305">
        <v>49</v>
      </c>
      <c r="E1512" s="287" t="s">
        <v>15</v>
      </c>
      <c r="F1512" s="289">
        <v>43677</v>
      </c>
      <c r="G1512" s="290" t="s">
        <v>534</v>
      </c>
      <c r="H1512" s="290" t="s">
        <v>1030</v>
      </c>
      <c r="I1512" s="291">
        <v>-20.18</v>
      </c>
      <c r="J1512" s="291">
        <v>6</v>
      </c>
      <c r="K1512" s="290" t="s">
        <v>815</v>
      </c>
      <c r="L1512" s="324">
        <v>23.16</v>
      </c>
      <c r="M1512" s="325" t="s">
        <v>1031</v>
      </c>
      <c r="N1512" s="325" t="s">
        <v>1032</v>
      </c>
      <c r="O1512" s="287"/>
      <c r="P1512" s="287"/>
    </row>
    <row r="1513" spans="1:16" ht="15">
      <c r="A1513" s="247" t="s">
        <v>176</v>
      </c>
      <c r="B1513" s="247" t="s">
        <v>5041</v>
      </c>
      <c r="C1513" s="287" t="s">
        <v>5042</v>
      </c>
      <c r="D1513" s="305">
        <v>50</v>
      </c>
      <c r="E1513" s="287" t="s">
        <v>15</v>
      </c>
      <c r="F1513" s="289">
        <v>43677</v>
      </c>
      <c r="G1513" s="290" t="s">
        <v>534</v>
      </c>
      <c r="H1513" s="290" t="s">
        <v>1035</v>
      </c>
      <c r="I1513" s="291">
        <v>-17.190000000000001</v>
      </c>
      <c r="J1513" s="291">
        <v>6</v>
      </c>
      <c r="K1513" s="290" t="s">
        <v>815</v>
      </c>
      <c r="L1513" s="324">
        <v>27.54</v>
      </c>
      <c r="M1513" s="325" t="s">
        <v>1036</v>
      </c>
      <c r="N1513" s="325" t="s">
        <v>1037</v>
      </c>
      <c r="O1513" s="287"/>
      <c r="P1513" s="287"/>
    </row>
    <row r="1514" spans="1:16" ht="15">
      <c r="A1514" s="247" t="s">
        <v>176</v>
      </c>
      <c r="B1514" s="247" t="s">
        <v>5043</v>
      </c>
      <c r="C1514" s="287" t="s">
        <v>5044</v>
      </c>
      <c r="D1514" s="305">
        <v>1</v>
      </c>
      <c r="E1514" s="287" t="s">
        <v>16</v>
      </c>
      <c r="F1514" s="289">
        <v>43677</v>
      </c>
      <c r="G1514" s="290" t="s">
        <v>593</v>
      </c>
      <c r="H1514" s="290" t="s">
        <v>453</v>
      </c>
      <c r="I1514" s="291">
        <v>-6228.99</v>
      </c>
      <c r="J1514" s="291">
        <v>29</v>
      </c>
      <c r="K1514" s="290" t="s">
        <v>815</v>
      </c>
      <c r="L1514" s="324">
        <v>30.45</v>
      </c>
      <c r="M1514" s="325" t="s">
        <v>454</v>
      </c>
      <c r="N1514" s="325" t="s">
        <v>455</v>
      </c>
      <c r="O1514" s="287"/>
      <c r="P1514" s="287"/>
    </row>
    <row r="1515" spans="1:16" ht="15">
      <c r="A1515" s="247" t="s">
        <v>176</v>
      </c>
      <c r="B1515" s="247" t="s">
        <v>5045</v>
      </c>
      <c r="C1515" s="287" t="s">
        <v>5046</v>
      </c>
      <c r="D1515" s="305">
        <v>2</v>
      </c>
      <c r="E1515" s="287" t="s">
        <v>16</v>
      </c>
      <c r="F1515" s="289">
        <v>43677</v>
      </c>
      <c r="G1515" s="290" t="s">
        <v>593</v>
      </c>
      <c r="H1515" s="290" t="s">
        <v>489</v>
      </c>
      <c r="I1515" s="291">
        <v>0.01</v>
      </c>
      <c r="J1515" s="291">
        <v>18</v>
      </c>
      <c r="K1515" s="290" t="s">
        <v>815</v>
      </c>
      <c r="L1515" s="324">
        <v>55.99</v>
      </c>
      <c r="M1515" s="325" t="s">
        <v>490</v>
      </c>
      <c r="N1515" s="325" t="s">
        <v>491</v>
      </c>
      <c r="O1515" s="287"/>
      <c r="P1515" s="287"/>
    </row>
    <row r="1516" spans="1:16" ht="15">
      <c r="A1516" s="247" t="s">
        <v>7707</v>
      </c>
      <c r="B1516" s="247" t="s">
        <v>7708</v>
      </c>
      <c r="C1516" s="287" t="s">
        <v>5048</v>
      </c>
      <c r="D1516" s="305">
        <v>3</v>
      </c>
      <c r="E1516" s="287" t="s">
        <v>16</v>
      </c>
      <c r="F1516" s="289">
        <v>43677</v>
      </c>
      <c r="G1516" s="290" t="s">
        <v>593</v>
      </c>
      <c r="H1516" s="290" t="s">
        <v>7350</v>
      </c>
      <c r="I1516" s="291">
        <v>-14.33</v>
      </c>
      <c r="J1516" s="291">
        <v>66</v>
      </c>
      <c r="K1516" s="290" t="s">
        <v>815</v>
      </c>
      <c r="L1516" s="324">
        <v>73.66</v>
      </c>
      <c r="M1516" s="325" t="s">
        <v>7351</v>
      </c>
      <c r="N1516" s="325" t="s">
        <v>7352</v>
      </c>
      <c r="O1516" s="287"/>
      <c r="P1516" s="287"/>
    </row>
    <row r="1517" spans="1:16" ht="15">
      <c r="A1517" s="247" t="s">
        <v>176</v>
      </c>
      <c r="B1517" s="247" t="s">
        <v>5047</v>
      </c>
      <c r="C1517" s="287" t="s">
        <v>5050</v>
      </c>
      <c r="D1517" s="305">
        <v>4</v>
      </c>
      <c r="E1517" s="287" t="s">
        <v>16</v>
      </c>
      <c r="F1517" s="289">
        <v>43677</v>
      </c>
      <c r="G1517" s="290" t="s">
        <v>593</v>
      </c>
      <c r="H1517" s="290" t="s">
        <v>822</v>
      </c>
      <c r="I1517" s="291">
        <v>-36.950000000000003</v>
      </c>
      <c r="J1517" s="291">
        <v>42</v>
      </c>
      <c r="K1517" s="290" t="s">
        <v>815</v>
      </c>
      <c r="L1517" s="324">
        <v>24.42</v>
      </c>
      <c r="M1517" s="325" t="s">
        <v>823</v>
      </c>
      <c r="N1517" s="325" t="s">
        <v>824</v>
      </c>
      <c r="O1517" s="287"/>
      <c r="P1517" s="287"/>
    </row>
    <row r="1518" spans="1:16" ht="15">
      <c r="A1518" s="247" t="s">
        <v>176</v>
      </c>
      <c r="B1518" s="247" t="s">
        <v>5049</v>
      </c>
      <c r="C1518" s="287" t="s">
        <v>5052</v>
      </c>
      <c r="D1518" s="305">
        <v>5</v>
      </c>
      <c r="E1518" s="287" t="s">
        <v>16</v>
      </c>
      <c r="F1518" s="289">
        <v>43677</v>
      </c>
      <c r="G1518" s="290" t="s">
        <v>593</v>
      </c>
      <c r="H1518" s="290" t="s">
        <v>2272</v>
      </c>
      <c r="I1518" s="291">
        <v>-0.53</v>
      </c>
      <c r="J1518" s="291">
        <v>33</v>
      </c>
      <c r="K1518" s="290" t="s">
        <v>815</v>
      </c>
      <c r="L1518" s="324">
        <v>25.04</v>
      </c>
      <c r="M1518" s="325" t="s">
        <v>2273</v>
      </c>
      <c r="N1518" s="325" t="s">
        <v>2274</v>
      </c>
      <c r="O1518" s="287"/>
      <c r="P1518" s="287"/>
    </row>
    <row r="1519" spans="1:16" ht="15">
      <c r="A1519" s="247" t="s">
        <v>176</v>
      </c>
      <c r="B1519" s="247" t="s">
        <v>5051</v>
      </c>
      <c r="C1519" s="287" t="s">
        <v>5054</v>
      </c>
      <c r="D1519" s="305">
        <v>6</v>
      </c>
      <c r="E1519" s="287" t="s">
        <v>16</v>
      </c>
      <c r="F1519" s="289">
        <v>43677</v>
      </c>
      <c r="G1519" s="290" t="s">
        <v>593</v>
      </c>
      <c r="H1519" s="290" t="s">
        <v>827</v>
      </c>
      <c r="I1519" s="291">
        <v>-75.099999999999994</v>
      </c>
      <c r="J1519" s="291">
        <v>29</v>
      </c>
      <c r="K1519" s="290" t="s">
        <v>815</v>
      </c>
      <c r="L1519" s="324">
        <v>156.16999999999999</v>
      </c>
      <c r="M1519" s="325" t="s">
        <v>828</v>
      </c>
      <c r="N1519" s="325" t="s">
        <v>829</v>
      </c>
      <c r="O1519" s="287"/>
      <c r="P1519" s="287"/>
    </row>
    <row r="1520" spans="1:16" ht="15">
      <c r="A1520" s="247" t="s">
        <v>176</v>
      </c>
      <c r="B1520" s="247" t="s">
        <v>5053</v>
      </c>
      <c r="C1520" s="287" t="s">
        <v>5056</v>
      </c>
      <c r="D1520" s="305">
        <v>7</v>
      </c>
      <c r="E1520" s="287" t="s">
        <v>16</v>
      </c>
      <c r="F1520" s="289">
        <v>43677</v>
      </c>
      <c r="G1520" s="290" t="s">
        <v>593</v>
      </c>
      <c r="H1520" s="290" t="s">
        <v>1272</v>
      </c>
      <c r="I1520" s="291">
        <v>0</v>
      </c>
      <c r="J1520" s="291">
        <v>70</v>
      </c>
      <c r="K1520" s="290" t="s">
        <v>815</v>
      </c>
      <c r="L1520" s="324">
        <v>1123.04</v>
      </c>
      <c r="M1520" s="325" t="s">
        <v>1273</v>
      </c>
      <c r="N1520" s="325" t="s">
        <v>1274</v>
      </c>
      <c r="O1520" s="287"/>
      <c r="P1520" s="287"/>
    </row>
    <row r="1521" spans="1:16" ht="15">
      <c r="A1521" s="247" t="s">
        <v>176</v>
      </c>
      <c r="B1521" s="247" t="s">
        <v>5055</v>
      </c>
      <c r="C1521" s="287" t="s">
        <v>5058</v>
      </c>
      <c r="D1521" s="305">
        <v>8</v>
      </c>
      <c r="E1521" s="287" t="s">
        <v>16</v>
      </c>
      <c r="F1521" s="289">
        <v>43677</v>
      </c>
      <c r="G1521" s="290" t="s">
        <v>593</v>
      </c>
      <c r="H1521" s="290" t="s">
        <v>4691</v>
      </c>
      <c r="I1521" s="291">
        <v>1.21</v>
      </c>
      <c r="J1521" s="291">
        <v>25</v>
      </c>
      <c r="K1521" s="290" t="s">
        <v>815</v>
      </c>
      <c r="L1521" s="324">
        <v>25.39</v>
      </c>
      <c r="M1521" s="325" t="s">
        <v>4692</v>
      </c>
      <c r="N1521" s="325" t="s">
        <v>4693</v>
      </c>
      <c r="O1521" s="287"/>
      <c r="P1521" s="287"/>
    </row>
    <row r="1522" spans="1:16" ht="15">
      <c r="A1522" s="247" t="s">
        <v>176</v>
      </c>
      <c r="B1522" s="247" t="s">
        <v>5057</v>
      </c>
      <c r="C1522" s="287" t="s">
        <v>5060</v>
      </c>
      <c r="D1522" s="305">
        <v>9</v>
      </c>
      <c r="E1522" s="287" t="s">
        <v>16</v>
      </c>
      <c r="F1522" s="289">
        <v>43677</v>
      </c>
      <c r="G1522" s="290" t="s">
        <v>593</v>
      </c>
      <c r="H1522" s="290" t="s">
        <v>3296</v>
      </c>
      <c r="I1522" s="291">
        <v>1.83</v>
      </c>
      <c r="J1522" s="291">
        <v>30</v>
      </c>
      <c r="K1522" s="290" t="s">
        <v>815</v>
      </c>
      <c r="L1522" s="324">
        <v>19.16</v>
      </c>
      <c r="M1522" s="325" t="s">
        <v>3297</v>
      </c>
      <c r="N1522" s="325" t="s">
        <v>3298</v>
      </c>
      <c r="O1522" s="287"/>
      <c r="P1522" s="287"/>
    </row>
    <row r="1523" spans="1:16" ht="15">
      <c r="A1523" s="247" t="s">
        <v>176</v>
      </c>
      <c r="B1523" s="247" t="s">
        <v>5059</v>
      </c>
      <c r="C1523" s="287" t="s">
        <v>5062</v>
      </c>
      <c r="D1523" s="305">
        <v>10</v>
      </c>
      <c r="E1523" s="287" t="s">
        <v>16</v>
      </c>
      <c r="F1523" s="289">
        <v>43677</v>
      </c>
      <c r="G1523" s="290" t="s">
        <v>593</v>
      </c>
      <c r="H1523" s="290" t="s">
        <v>1079</v>
      </c>
      <c r="I1523" s="291">
        <v>-123.88</v>
      </c>
      <c r="J1523" s="291">
        <v>35</v>
      </c>
      <c r="K1523" s="290" t="s">
        <v>815</v>
      </c>
      <c r="L1523" s="324">
        <v>385.38</v>
      </c>
      <c r="M1523" s="325" t="s">
        <v>1080</v>
      </c>
      <c r="N1523" s="325" t="s">
        <v>1081</v>
      </c>
      <c r="O1523" s="287"/>
      <c r="P1523" s="287"/>
    </row>
    <row r="1524" spans="1:16" ht="15">
      <c r="A1524" s="247" t="s">
        <v>176</v>
      </c>
      <c r="B1524" s="247" t="s">
        <v>5061</v>
      </c>
      <c r="C1524" s="287" t="s">
        <v>5064</v>
      </c>
      <c r="D1524" s="305">
        <v>11</v>
      </c>
      <c r="E1524" s="287" t="s">
        <v>16</v>
      </c>
      <c r="F1524" s="289">
        <v>43677</v>
      </c>
      <c r="G1524" s="290" t="s">
        <v>593</v>
      </c>
      <c r="H1524" s="290" t="s">
        <v>2547</v>
      </c>
      <c r="I1524" s="291">
        <v>-4.54</v>
      </c>
      <c r="J1524" s="291">
        <v>42</v>
      </c>
      <c r="K1524" s="290" t="s">
        <v>815</v>
      </c>
      <c r="L1524" s="324">
        <v>50.67</v>
      </c>
      <c r="M1524" s="325" t="s">
        <v>2548</v>
      </c>
      <c r="N1524" s="325" t="s">
        <v>2549</v>
      </c>
      <c r="O1524" s="287"/>
      <c r="P1524" s="287"/>
    </row>
    <row r="1525" spans="1:16" ht="15">
      <c r="A1525" s="247" t="s">
        <v>176</v>
      </c>
      <c r="B1525" s="247" t="s">
        <v>5063</v>
      </c>
      <c r="C1525" s="287" t="s">
        <v>5066</v>
      </c>
      <c r="D1525" s="305">
        <v>12</v>
      </c>
      <c r="E1525" s="287" t="s">
        <v>16</v>
      </c>
      <c r="F1525" s="289">
        <v>43677</v>
      </c>
      <c r="G1525" s="290" t="s">
        <v>593</v>
      </c>
      <c r="H1525" s="290" t="s">
        <v>3025</v>
      </c>
      <c r="I1525" s="291">
        <v>1.82</v>
      </c>
      <c r="J1525" s="291">
        <v>18</v>
      </c>
      <c r="K1525" s="290" t="s">
        <v>815</v>
      </c>
      <c r="L1525" s="324">
        <v>59.08</v>
      </c>
      <c r="M1525" s="325" t="s">
        <v>3026</v>
      </c>
      <c r="N1525" s="325" t="s">
        <v>3027</v>
      </c>
      <c r="O1525" s="287"/>
      <c r="P1525" s="287"/>
    </row>
    <row r="1526" spans="1:16" ht="15">
      <c r="A1526" s="247" t="s">
        <v>176</v>
      </c>
      <c r="B1526" s="247" t="s">
        <v>5065</v>
      </c>
      <c r="C1526" s="287" t="s">
        <v>5068</v>
      </c>
      <c r="D1526" s="305">
        <v>13</v>
      </c>
      <c r="E1526" s="287" t="s">
        <v>16</v>
      </c>
      <c r="F1526" s="289">
        <v>43677</v>
      </c>
      <c r="G1526" s="290" t="s">
        <v>593</v>
      </c>
      <c r="H1526" s="290" t="s">
        <v>848</v>
      </c>
      <c r="I1526" s="291">
        <v>-6.94</v>
      </c>
      <c r="J1526" s="291">
        <v>2</v>
      </c>
      <c r="K1526" s="290" t="s">
        <v>815</v>
      </c>
      <c r="L1526" s="324">
        <v>29.5</v>
      </c>
      <c r="M1526" s="325" t="s">
        <v>849</v>
      </c>
      <c r="N1526" s="325" t="s">
        <v>850</v>
      </c>
      <c r="O1526" s="287"/>
      <c r="P1526" s="287"/>
    </row>
    <row r="1527" spans="1:16" ht="15">
      <c r="A1527" s="247" t="s">
        <v>176</v>
      </c>
      <c r="B1527" s="247" t="s">
        <v>5067</v>
      </c>
      <c r="C1527" s="287" t="s">
        <v>5070</v>
      </c>
      <c r="D1527" s="305">
        <v>14</v>
      </c>
      <c r="E1527" s="287" t="s">
        <v>16</v>
      </c>
      <c r="F1527" s="289">
        <v>43677</v>
      </c>
      <c r="G1527" s="290" t="s">
        <v>593</v>
      </c>
      <c r="H1527" s="290" t="s">
        <v>864</v>
      </c>
      <c r="I1527" s="291">
        <v>-1.19</v>
      </c>
      <c r="J1527" s="291">
        <v>5</v>
      </c>
      <c r="K1527" s="290" t="s">
        <v>815</v>
      </c>
      <c r="L1527" s="324">
        <v>54.45</v>
      </c>
      <c r="M1527" s="325" t="s">
        <v>865</v>
      </c>
      <c r="N1527" s="325" t="s">
        <v>866</v>
      </c>
      <c r="O1527" s="287"/>
      <c r="P1527" s="287"/>
    </row>
    <row r="1528" spans="1:16" ht="15">
      <c r="A1528" s="247" t="s">
        <v>176</v>
      </c>
      <c r="B1528" s="247" t="s">
        <v>5069</v>
      </c>
      <c r="C1528" s="287" t="s">
        <v>5072</v>
      </c>
      <c r="D1528" s="305">
        <v>15</v>
      </c>
      <c r="E1528" s="287" t="s">
        <v>16</v>
      </c>
      <c r="F1528" s="289">
        <v>43677</v>
      </c>
      <c r="G1528" s="290" t="s">
        <v>593</v>
      </c>
      <c r="H1528" s="290" t="s">
        <v>543</v>
      </c>
      <c r="I1528" s="291">
        <v>-25.19</v>
      </c>
      <c r="J1528" s="291">
        <v>42</v>
      </c>
      <c r="K1528" s="290" t="s">
        <v>815</v>
      </c>
      <c r="L1528" s="324">
        <v>27</v>
      </c>
      <c r="M1528" s="325" t="s">
        <v>544</v>
      </c>
      <c r="N1528" s="325" t="s">
        <v>545</v>
      </c>
      <c r="O1528" s="287"/>
      <c r="P1528" s="287"/>
    </row>
    <row r="1529" spans="1:16" ht="15">
      <c r="A1529" s="247" t="s">
        <v>176</v>
      </c>
      <c r="B1529" s="247" t="s">
        <v>5071</v>
      </c>
      <c r="C1529" s="287" t="s">
        <v>5074</v>
      </c>
      <c r="D1529" s="305">
        <v>16</v>
      </c>
      <c r="E1529" s="287" t="s">
        <v>16</v>
      </c>
      <c r="F1529" s="289">
        <v>43677</v>
      </c>
      <c r="G1529" s="290" t="s">
        <v>593</v>
      </c>
      <c r="H1529" s="290" t="s">
        <v>3312</v>
      </c>
      <c r="I1529" s="291">
        <v>-0.33</v>
      </c>
      <c r="J1529" s="291">
        <v>8</v>
      </c>
      <c r="K1529" s="290" t="s">
        <v>815</v>
      </c>
      <c r="L1529" s="324">
        <v>103.43</v>
      </c>
      <c r="M1529" s="325" t="s">
        <v>3313</v>
      </c>
      <c r="N1529" s="325" t="s">
        <v>3314</v>
      </c>
      <c r="O1529" s="287"/>
      <c r="P1529" s="287"/>
    </row>
    <row r="1530" spans="1:16" ht="15">
      <c r="A1530" s="247" t="s">
        <v>176</v>
      </c>
      <c r="B1530" s="247" t="s">
        <v>5073</v>
      </c>
      <c r="C1530" s="287" t="s">
        <v>5076</v>
      </c>
      <c r="D1530" s="305">
        <v>17</v>
      </c>
      <c r="E1530" s="287" t="s">
        <v>16</v>
      </c>
      <c r="F1530" s="289">
        <v>43677</v>
      </c>
      <c r="G1530" s="290" t="s">
        <v>593</v>
      </c>
      <c r="H1530" s="290" t="s">
        <v>874</v>
      </c>
      <c r="I1530" s="291">
        <v>0</v>
      </c>
      <c r="J1530" s="291">
        <v>56</v>
      </c>
      <c r="K1530" s="290" t="s">
        <v>815</v>
      </c>
      <c r="L1530" s="324">
        <v>28.24</v>
      </c>
      <c r="M1530" s="325" t="s">
        <v>875</v>
      </c>
      <c r="N1530" s="325" t="s">
        <v>876</v>
      </c>
      <c r="O1530" s="287"/>
      <c r="P1530" s="287"/>
    </row>
    <row r="1531" spans="1:16" ht="15">
      <c r="A1531" s="247" t="s">
        <v>176</v>
      </c>
      <c r="B1531" s="247" t="s">
        <v>5075</v>
      </c>
      <c r="C1531" s="287" t="s">
        <v>5078</v>
      </c>
      <c r="D1531" s="305">
        <v>18</v>
      </c>
      <c r="E1531" s="287" t="s">
        <v>16</v>
      </c>
      <c r="F1531" s="289">
        <v>43677</v>
      </c>
      <c r="G1531" s="290" t="s">
        <v>593</v>
      </c>
      <c r="H1531" s="290" t="s">
        <v>895</v>
      </c>
      <c r="I1531" s="291">
        <v>1.81</v>
      </c>
      <c r="J1531" s="291">
        <v>53</v>
      </c>
      <c r="K1531" s="290" t="s">
        <v>815</v>
      </c>
      <c r="L1531" s="324">
        <v>502.1</v>
      </c>
      <c r="M1531" s="325" t="s">
        <v>896</v>
      </c>
      <c r="N1531" s="325" t="s">
        <v>897</v>
      </c>
      <c r="O1531" s="287"/>
      <c r="P1531" s="287"/>
    </row>
    <row r="1532" spans="1:16" ht="15">
      <c r="A1532" s="247" t="s">
        <v>176</v>
      </c>
      <c r="B1532" s="247" t="s">
        <v>5077</v>
      </c>
      <c r="C1532" s="287" t="s">
        <v>5080</v>
      </c>
      <c r="D1532" s="305">
        <v>19</v>
      </c>
      <c r="E1532" s="287" t="s">
        <v>16</v>
      </c>
      <c r="F1532" s="289">
        <v>43677</v>
      </c>
      <c r="G1532" s="290" t="s">
        <v>593</v>
      </c>
      <c r="H1532" s="290" t="s">
        <v>3051</v>
      </c>
      <c r="I1532" s="291">
        <v>-14.94</v>
      </c>
      <c r="J1532" s="291">
        <v>30</v>
      </c>
      <c r="K1532" s="290" t="s">
        <v>815</v>
      </c>
      <c r="L1532" s="324">
        <v>43.97</v>
      </c>
      <c r="M1532" s="325" t="s">
        <v>3052</v>
      </c>
      <c r="N1532" s="325" t="s">
        <v>3053</v>
      </c>
      <c r="O1532" s="287"/>
      <c r="P1532" s="287"/>
    </row>
    <row r="1533" spans="1:16" ht="15">
      <c r="A1533" s="247" t="s">
        <v>176</v>
      </c>
      <c r="B1533" s="247" t="s">
        <v>5079</v>
      </c>
      <c r="C1533" s="287" t="s">
        <v>5082</v>
      </c>
      <c r="D1533" s="305">
        <v>20</v>
      </c>
      <c r="E1533" s="287" t="s">
        <v>16</v>
      </c>
      <c r="F1533" s="289">
        <v>43677</v>
      </c>
      <c r="G1533" s="290" t="s">
        <v>593</v>
      </c>
      <c r="H1533" s="290" t="s">
        <v>900</v>
      </c>
      <c r="I1533" s="291">
        <v>0</v>
      </c>
      <c r="J1533" s="291">
        <v>5</v>
      </c>
      <c r="K1533" s="290" t="s">
        <v>815</v>
      </c>
      <c r="L1533" s="324">
        <v>37.200000000000003</v>
      </c>
      <c r="M1533" s="325" t="s">
        <v>901</v>
      </c>
      <c r="N1533" s="325" t="s">
        <v>902</v>
      </c>
      <c r="O1533" s="287"/>
      <c r="P1533" s="287"/>
    </row>
    <row r="1534" spans="1:16" ht="15">
      <c r="A1534" s="247" t="s">
        <v>176</v>
      </c>
      <c r="B1534" s="247" t="s">
        <v>5081</v>
      </c>
      <c r="C1534" s="287" t="s">
        <v>5084</v>
      </c>
      <c r="D1534" s="305">
        <v>21</v>
      </c>
      <c r="E1534" s="287" t="s">
        <v>16</v>
      </c>
      <c r="F1534" s="289">
        <v>43677</v>
      </c>
      <c r="G1534" s="290" t="s">
        <v>593</v>
      </c>
      <c r="H1534" s="290" t="s">
        <v>597</v>
      </c>
      <c r="I1534" s="291">
        <v>-20.41</v>
      </c>
      <c r="J1534" s="291">
        <v>42</v>
      </c>
      <c r="K1534" s="290" t="s">
        <v>815</v>
      </c>
      <c r="L1534" s="324">
        <v>11.06</v>
      </c>
      <c r="M1534" s="325" t="s">
        <v>598</v>
      </c>
      <c r="N1534" s="325" t="s">
        <v>599</v>
      </c>
      <c r="O1534" s="287"/>
      <c r="P1534" s="287"/>
    </row>
    <row r="1535" spans="1:16" ht="15">
      <c r="A1535" s="247" t="s">
        <v>176</v>
      </c>
      <c r="B1535" s="247" t="s">
        <v>5083</v>
      </c>
      <c r="C1535" s="287" t="s">
        <v>5086</v>
      </c>
      <c r="D1535" s="305">
        <v>22</v>
      </c>
      <c r="E1535" s="287" t="s">
        <v>16</v>
      </c>
      <c r="F1535" s="289">
        <v>43677</v>
      </c>
      <c r="G1535" s="290" t="s">
        <v>593</v>
      </c>
      <c r="H1535" s="290" t="s">
        <v>905</v>
      </c>
      <c r="I1535" s="291">
        <v>-5.3</v>
      </c>
      <c r="J1535" s="291">
        <v>5</v>
      </c>
      <c r="K1535" s="290" t="s">
        <v>815</v>
      </c>
      <c r="L1535" s="324">
        <v>10.45</v>
      </c>
      <c r="M1535" s="325" t="s">
        <v>906</v>
      </c>
      <c r="N1535" s="325" t="s">
        <v>907</v>
      </c>
      <c r="O1535" s="287"/>
      <c r="P1535" s="287"/>
    </row>
    <row r="1536" spans="1:16" ht="15">
      <c r="A1536" s="247" t="s">
        <v>176</v>
      </c>
      <c r="B1536" s="247" t="s">
        <v>5085</v>
      </c>
      <c r="C1536" s="287" t="s">
        <v>5088</v>
      </c>
      <c r="D1536" s="305">
        <v>23</v>
      </c>
      <c r="E1536" s="287" t="s">
        <v>16</v>
      </c>
      <c r="F1536" s="289">
        <v>43677</v>
      </c>
      <c r="G1536" s="290" t="s">
        <v>593</v>
      </c>
      <c r="H1536" s="290" t="s">
        <v>4960</v>
      </c>
      <c r="I1536" s="291">
        <v>0</v>
      </c>
      <c r="J1536" s="291">
        <v>55</v>
      </c>
      <c r="K1536" s="290" t="s">
        <v>815</v>
      </c>
      <c r="L1536" s="324">
        <v>133.51</v>
      </c>
      <c r="M1536" s="325" t="s">
        <v>4961</v>
      </c>
      <c r="N1536" s="325" t="s">
        <v>4962</v>
      </c>
      <c r="O1536" s="287"/>
      <c r="P1536" s="287"/>
    </row>
    <row r="1537" spans="1:16" ht="15">
      <c r="A1537" s="247" t="s">
        <v>176</v>
      </c>
      <c r="B1537" s="247" t="s">
        <v>5087</v>
      </c>
      <c r="C1537" s="287" t="s">
        <v>5090</v>
      </c>
      <c r="D1537" s="305">
        <v>24</v>
      </c>
      <c r="E1537" s="287" t="s">
        <v>16</v>
      </c>
      <c r="F1537" s="289">
        <v>43677</v>
      </c>
      <c r="G1537" s="290" t="s">
        <v>593</v>
      </c>
      <c r="H1537" s="290" t="s">
        <v>2589</v>
      </c>
      <c r="I1537" s="291">
        <v>-2.78</v>
      </c>
      <c r="J1537" s="291">
        <v>30</v>
      </c>
      <c r="K1537" s="290" t="s">
        <v>815</v>
      </c>
      <c r="L1537" s="324">
        <v>23</v>
      </c>
      <c r="M1537" s="325" t="s">
        <v>2590</v>
      </c>
      <c r="N1537" s="325" t="s">
        <v>2591</v>
      </c>
      <c r="O1537" s="287"/>
      <c r="P1537" s="287"/>
    </row>
    <row r="1538" spans="1:16" ht="15">
      <c r="A1538" s="247" t="s">
        <v>176</v>
      </c>
      <c r="B1538" s="247" t="s">
        <v>5089</v>
      </c>
      <c r="C1538" s="287" t="s">
        <v>5093</v>
      </c>
      <c r="D1538" s="305">
        <v>25</v>
      </c>
      <c r="E1538" s="287" t="s">
        <v>16</v>
      </c>
      <c r="F1538" s="289">
        <v>43677</v>
      </c>
      <c r="G1538" s="290" t="s">
        <v>593</v>
      </c>
      <c r="H1538" s="290" t="s">
        <v>912</v>
      </c>
      <c r="I1538" s="291">
        <v>-15.59</v>
      </c>
      <c r="J1538" s="291">
        <v>30</v>
      </c>
      <c r="K1538" s="290" t="s">
        <v>815</v>
      </c>
      <c r="L1538" s="324">
        <v>64.84</v>
      </c>
      <c r="M1538" s="325" t="s">
        <v>913</v>
      </c>
      <c r="N1538" s="325" t="s">
        <v>914</v>
      </c>
      <c r="O1538" s="287"/>
      <c r="P1538" s="287"/>
    </row>
    <row r="1539" spans="1:16" ht="15">
      <c r="A1539" s="247" t="s">
        <v>176</v>
      </c>
      <c r="B1539" s="247" t="s">
        <v>5094</v>
      </c>
      <c r="C1539" s="287" t="s">
        <v>5095</v>
      </c>
      <c r="D1539" s="305">
        <v>26</v>
      </c>
      <c r="E1539" s="287" t="s">
        <v>16</v>
      </c>
      <c r="F1539" s="289">
        <v>43677</v>
      </c>
      <c r="G1539" s="290" t="s">
        <v>593</v>
      </c>
      <c r="H1539" s="290" t="s">
        <v>2603</v>
      </c>
      <c r="I1539" s="291">
        <v>0</v>
      </c>
      <c r="J1539" s="291">
        <v>29</v>
      </c>
      <c r="K1539" s="290" t="s">
        <v>815</v>
      </c>
      <c r="L1539" s="324">
        <v>25.95</v>
      </c>
      <c r="M1539" s="325" t="s">
        <v>2604</v>
      </c>
      <c r="N1539" s="325" t="s">
        <v>2605</v>
      </c>
      <c r="O1539" s="287"/>
      <c r="P1539" s="287"/>
    </row>
    <row r="1540" spans="1:16" ht="15">
      <c r="A1540" s="247" t="s">
        <v>176</v>
      </c>
      <c r="B1540" s="247" t="s">
        <v>5096</v>
      </c>
      <c r="C1540" s="287" t="s">
        <v>5097</v>
      </c>
      <c r="D1540" s="305">
        <v>27</v>
      </c>
      <c r="E1540" s="287" t="s">
        <v>16</v>
      </c>
      <c r="F1540" s="289">
        <v>43677</v>
      </c>
      <c r="G1540" s="290" t="s">
        <v>593</v>
      </c>
      <c r="H1540" s="290" t="s">
        <v>2616</v>
      </c>
      <c r="I1540" s="291">
        <v>-2.93</v>
      </c>
      <c r="J1540" s="291">
        <v>30</v>
      </c>
      <c r="K1540" s="290" t="s">
        <v>815</v>
      </c>
      <c r="L1540" s="324">
        <v>14.07</v>
      </c>
      <c r="M1540" s="325" t="s">
        <v>2617</v>
      </c>
      <c r="N1540" s="325" t="s">
        <v>2618</v>
      </c>
      <c r="O1540" s="287"/>
      <c r="P1540" s="287"/>
    </row>
    <row r="1541" spans="1:16" ht="15">
      <c r="A1541" s="247" t="s">
        <v>176</v>
      </c>
      <c r="B1541" s="247" t="s">
        <v>5098</v>
      </c>
      <c r="C1541" s="287" t="s">
        <v>5099</v>
      </c>
      <c r="D1541" s="305">
        <v>28</v>
      </c>
      <c r="E1541" s="287" t="s">
        <v>16</v>
      </c>
      <c r="F1541" s="289">
        <v>43677</v>
      </c>
      <c r="G1541" s="290" t="s">
        <v>593</v>
      </c>
      <c r="H1541" s="290" t="s">
        <v>2939</v>
      </c>
      <c r="I1541" s="291">
        <v>-71.989999999999995</v>
      </c>
      <c r="J1541" s="291">
        <v>53</v>
      </c>
      <c r="K1541" s="290" t="s">
        <v>815</v>
      </c>
      <c r="L1541" s="324">
        <v>34.14</v>
      </c>
      <c r="M1541" s="325" t="s">
        <v>2940</v>
      </c>
      <c r="N1541" s="325" t="s">
        <v>2941</v>
      </c>
      <c r="O1541" s="287"/>
      <c r="P1541" s="287"/>
    </row>
    <row r="1542" spans="1:16" ht="15">
      <c r="A1542" s="247" t="s">
        <v>176</v>
      </c>
      <c r="B1542" s="247" t="s">
        <v>5100</v>
      </c>
      <c r="C1542" s="287" t="s">
        <v>5101</v>
      </c>
      <c r="D1542" s="305">
        <v>29</v>
      </c>
      <c r="E1542" s="287" t="s">
        <v>16</v>
      </c>
      <c r="F1542" s="289">
        <v>43677</v>
      </c>
      <c r="G1542" s="290" t="s">
        <v>593</v>
      </c>
      <c r="H1542" s="290" t="s">
        <v>945</v>
      </c>
      <c r="I1542" s="291">
        <v>-2.11</v>
      </c>
      <c r="J1542" s="291">
        <v>18</v>
      </c>
      <c r="K1542" s="290" t="s">
        <v>815</v>
      </c>
      <c r="L1542" s="324">
        <v>23.82</v>
      </c>
      <c r="M1542" s="325" t="s">
        <v>946</v>
      </c>
      <c r="N1542" s="325" t="s">
        <v>947</v>
      </c>
      <c r="O1542" s="287"/>
      <c r="P1542" s="287"/>
    </row>
    <row r="1543" spans="1:16" ht="15">
      <c r="A1543" s="247" t="s">
        <v>176</v>
      </c>
      <c r="B1543" s="247" t="s">
        <v>5102</v>
      </c>
      <c r="C1543" s="287" t="s">
        <v>5103</v>
      </c>
      <c r="D1543" s="305">
        <v>30</v>
      </c>
      <c r="E1543" s="287" t="s">
        <v>16</v>
      </c>
      <c r="F1543" s="289">
        <v>43677</v>
      </c>
      <c r="G1543" s="290" t="s">
        <v>593</v>
      </c>
      <c r="H1543" s="290" t="s">
        <v>951</v>
      </c>
      <c r="I1543" s="291">
        <v>-184.71</v>
      </c>
      <c r="J1543" s="291">
        <v>17</v>
      </c>
      <c r="K1543" s="290" t="s">
        <v>815</v>
      </c>
      <c r="L1543" s="324">
        <v>28.46</v>
      </c>
      <c r="M1543" s="325" t="s">
        <v>952</v>
      </c>
      <c r="N1543" s="325" t="s">
        <v>953</v>
      </c>
      <c r="O1543" s="287"/>
      <c r="P1543" s="287"/>
    </row>
    <row r="1544" spans="1:16" ht="15">
      <c r="A1544" s="247" t="s">
        <v>176</v>
      </c>
      <c r="B1544" s="247" t="s">
        <v>5104</v>
      </c>
      <c r="C1544" s="287" t="s">
        <v>5105</v>
      </c>
      <c r="D1544" s="305">
        <v>31</v>
      </c>
      <c r="E1544" s="287" t="s">
        <v>16</v>
      </c>
      <c r="F1544" s="289">
        <v>43677</v>
      </c>
      <c r="G1544" s="290" t="s">
        <v>593</v>
      </c>
      <c r="H1544" s="290" t="s">
        <v>961</v>
      </c>
      <c r="I1544" s="291">
        <v>-1.46</v>
      </c>
      <c r="J1544" s="291">
        <v>5</v>
      </c>
      <c r="K1544" s="290" t="s">
        <v>815</v>
      </c>
      <c r="L1544" s="324">
        <v>14.19</v>
      </c>
      <c r="M1544" s="325" t="s">
        <v>962</v>
      </c>
      <c r="N1544" s="325" t="s">
        <v>963</v>
      </c>
      <c r="O1544" s="287"/>
      <c r="P1544" s="287"/>
    </row>
    <row r="1545" spans="1:16" ht="15">
      <c r="A1545" s="247" t="s">
        <v>176</v>
      </c>
      <c r="B1545" s="247" t="s">
        <v>5106</v>
      </c>
      <c r="C1545" s="287" t="s">
        <v>5107</v>
      </c>
      <c r="D1545" s="305">
        <v>32</v>
      </c>
      <c r="E1545" s="287" t="s">
        <v>16</v>
      </c>
      <c r="F1545" s="289">
        <v>43677</v>
      </c>
      <c r="G1545" s="290" t="s">
        <v>593</v>
      </c>
      <c r="H1545" s="290" t="s">
        <v>966</v>
      </c>
      <c r="I1545" s="291">
        <v>1.45</v>
      </c>
      <c r="J1545" s="291">
        <v>44</v>
      </c>
      <c r="K1545" s="290" t="s">
        <v>815</v>
      </c>
      <c r="L1545" s="324">
        <v>36.520000000000003</v>
      </c>
      <c r="M1545" s="325" t="s">
        <v>967</v>
      </c>
      <c r="N1545" s="325" t="s">
        <v>968</v>
      </c>
      <c r="O1545" s="287"/>
      <c r="P1545" s="287"/>
    </row>
    <row r="1546" spans="1:16" ht="15">
      <c r="A1546" s="247" t="s">
        <v>176</v>
      </c>
      <c r="B1546" s="247" t="s">
        <v>5108</v>
      </c>
      <c r="C1546" s="287" t="s">
        <v>5109</v>
      </c>
      <c r="D1546" s="305">
        <v>33</v>
      </c>
      <c r="E1546" s="287" t="s">
        <v>16</v>
      </c>
      <c r="F1546" s="289">
        <v>43677</v>
      </c>
      <c r="G1546" s="290" t="s">
        <v>593</v>
      </c>
      <c r="H1546" s="290" t="s">
        <v>3107</v>
      </c>
      <c r="I1546" s="291">
        <v>-3.91</v>
      </c>
      <c r="J1546" s="291">
        <v>73</v>
      </c>
      <c r="K1546" s="290" t="s">
        <v>815</v>
      </c>
      <c r="L1546" s="324">
        <v>13.16</v>
      </c>
      <c r="M1546" s="325" t="s">
        <v>3108</v>
      </c>
      <c r="N1546" s="325" t="s">
        <v>3109</v>
      </c>
      <c r="O1546" s="287"/>
      <c r="P1546" s="287"/>
    </row>
    <row r="1547" spans="1:16" ht="15">
      <c r="A1547" s="247" t="s">
        <v>176</v>
      </c>
      <c r="B1547" s="247" t="s">
        <v>5110</v>
      </c>
      <c r="C1547" s="287" t="s">
        <v>5111</v>
      </c>
      <c r="D1547" s="305">
        <v>34</v>
      </c>
      <c r="E1547" s="287" t="s">
        <v>16</v>
      </c>
      <c r="F1547" s="289">
        <v>43677</v>
      </c>
      <c r="G1547" s="290" t="s">
        <v>593</v>
      </c>
      <c r="H1547" s="290" t="s">
        <v>971</v>
      </c>
      <c r="I1547" s="291">
        <v>0</v>
      </c>
      <c r="J1547" s="291">
        <v>47</v>
      </c>
      <c r="K1547" s="290" t="s">
        <v>815</v>
      </c>
      <c r="L1547" s="324">
        <v>13.46</v>
      </c>
      <c r="M1547" s="325" t="s">
        <v>972</v>
      </c>
      <c r="N1547" s="325" t="s">
        <v>973</v>
      </c>
      <c r="O1547" s="287"/>
      <c r="P1547" s="287"/>
    </row>
    <row r="1548" spans="1:16" ht="15">
      <c r="A1548" s="247" t="s">
        <v>176</v>
      </c>
      <c r="B1548" s="247" t="s">
        <v>5112</v>
      </c>
      <c r="C1548" s="287" t="s">
        <v>5113</v>
      </c>
      <c r="D1548" s="305">
        <v>35</v>
      </c>
      <c r="E1548" s="287" t="s">
        <v>16</v>
      </c>
      <c r="F1548" s="289">
        <v>43677</v>
      </c>
      <c r="G1548" s="290" t="s">
        <v>593</v>
      </c>
      <c r="H1548" s="290" t="s">
        <v>981</v>
      </c>
      <c r="I1548" s="291">
        <v>-6.72</v>
      </c>
      <c r="J1548" s="291">
        <v>30</v>
      </c>
      <c r="K1548" s="290" t="s">
        <v>815</v>
      </c>
      <c r="L1548" s="324">
        <v>22.08</v>
      </c>
      <c r="M1548" s="325" t="s">
        <v>982</v>
      </c>
      <c r="N1548" s="325" t="s">
        <v>983</v>
      </c>
      <c r="O1548" s="287"/>
      <c r="P1548" s="287"/>
    </row>
    <row r="1549" spans="1:16" ht="15">
      <c r="A1549" s="247" t="s">
        <v>176</v>
      </c>
      <c r="B1549" s="247" t="s">
        <v>5114</v>
      </c>
      <c r="C1549" s="287" t="s">
        <v>5115</v>
      </c>
      <c r="D1549" s="305">
        <v>36</v>
      </c>
      <c r="E1549" s="287" t="s">
        <v>16</v>
      </c>
      <c r="F1549" s="289">
        <v>43677</v>
      </c>
      <c r="G1549" s="290" t="s">
        <v>593</v>
      </c>
      <c r="H1549" s="290" t="s">
        <v>2643</v>
      </c>
      <c r="I1549" s="291">
        <v>-1.25</v>
      </c>
      <c r="J1549" s="291">
        <v>42</v>
      </c>
      <c r="K1549" s="290" t="s">
        <v>815</v>
      </c>
      <c r="L1549" s="324">
        <v>51.36</v>
      </c>
      <c r="M1549" s="325" t="s">
        <v>2644</v>
      </c>
      <c r="N1549" s="325" t="s">
        <v>2645</v>
      </c>
      <c r="O1549" s="287"/>
      <c r="P1549" s="287"/>
    </row>
    <row r="1550" spans="1:16" ht="15">
      <c r="A1550" s="247" t="s">
        <v>176</v>
      </c>
      <c r="B1550" s="247" t="s">
        <v>5116</v>
      </c>
      <c r="C1550" s="287" t="s">
        <v>5117</v>
      </c>
      <c r="D1550" s="305">
        <v>37</v>
      </c>
      <c r="E1550" s="287" t="s">
        <v>16</v>
      </c>
      <c r="F1550" s="289">
        <v>43677</v>
      </c>
      <c r="G1550" s="290" t="s">
        <v>593</v>
      </c>
      <c r="H1550" s="290" t="s">
        <v>4321</v>
      </c>
      <c r="I1550" s="291">
        <v>0</v>
      </c>
      <c r="J1550" s="291">
        <v>30</v>
      </c>
      <c r="K1550" s="290" t="s">
        <v>815</v>
      </c>
      <c r="L1550" s="324">
        <v>83.61</v>
      </c>
      <c r="M1550" s="325" t="s">
        <v>4322</v>
      </c>
      <c r="N1550" s="325" t="s">
        <v>4323</v>
      </c>
      <c r="O1550" s="287"/>
      <c r="P1550" s="287"/>
    </row>
    <row r="1551" spans="1:16" ht="15">
      <c r="A1551" s="247" t="s">
        <v>176</v>
      </c>
      <c r="B1551" s="247" t="s">
        <v>5118</v>
      </c>
      <c r="C1551" s="287" t="s">
        <v>5119</v>
      </c>
      <c r="D1551" s="305">
        <v>38</v>
      </c>
      <c r="E1551" s="287" t="s">
        <v>16</v>
      </c>
      <c r="F1551" s="289">
        <v>43677</v>
      </c>
      <c r="G1551" s="290" t="s">
        <v>593</v>
      </c>
      <c r="H1551" s="290" t="s">
        <v>1450</v>
      </c>
      <c r="I1551" s="291">
        <v>1.39</v>
      </c>
      <c r="J1551" s="291">
        <v>38</v>
      </c>
      <c r="K1551" s="290" t="s">
        <v>815</v>
      </c>
      <c r="L1551" s="324">
        <v>73.290000000000006</v>
      </c>
      <c r="M1551" s="325" t="s">
        <v>1451</v>
      </c>
      <c r="N1551" s="325" t="s">
        <v>1452</v>
      </c>
      <c r="O1551" s="287"/>
      <c r="P1551" s="287"/>
    </row>
    <row r="1552" spans="1:16" ht="15">
      <c r="A1552" s="247" t="s">
        <v>176</v>
      </c>
      <c r="B1552" s="247" t="s">
        <v>5120</v>
      </c>
      <c r="C1552" s="287" t="s">
        <v>5121</v>
      </c>
      <c r="D1552" s="305">
        <v>39</v>
      </c>
      <c r="E1552" s="287" t="s">
        <v>16</v>
      </c>
      <c r="F1552" s="289">
        <v>43677</v>
      </c>
      <c r="G1552" s="290" t="s">
        <v>593</v>
      </c>
      <c r="H1552" s="290" t="s">
        <v>986</v>
      </c>
      <c r="I1552" s="291">
        <v>0</v>
      </c>
      <c r="J1552" s="291">
        <v>23</v>
      </c>
      <c r="K1552" s="290" t="s">
        <v>815</v>
      </c>
      <c r="L1552" s="324">
        <v>245.41</v>
      </c>
      <c r="M1552" s="325" t="s">
        <v>987</v>
      </c>
      <c r="N1552" s="325" t="s">
        <v>988</v>
      </c>
      <c r="O1552" s="287"/>
      <c r="P1552" s="287"/>
    </row>
    <row r="1553" spans="1:16" ht="15">
      <c r="A1553" s="247" t="s">
        <v>176</v>
      </c>
      <c r="B1553" s="247" t="s">
        <v>5122</v>
      </c>
      <c r="C1553" s="287" t="s">
        <v>5123</v>
      </c>
      <c r="D1553" s="305">
        <v>40</v>
      </c>
      <c r="E1553" s="287" t="s">
        <v>16</v>
      </c>
      <c r="F1553" s="289">
        <v>43677</v>
      </c>
      <c r="G1553" s="290" t="s">
        <v>593</v>
      </c>
      <c r="H1553" s="290" t="s">
        <v>991</v>
      </c>
      <c r="I1553" s="291">
        <v>0.94</v>
      </c>
      <c r="J1553" s="291">
        <v>66</v>
      </c>
      <c r="K1553" s="290" t="s">
        <v>815</v>
      </c>
      <c r="L1553" s="324">
        <v>154.5</v>
      </c>
      <c r="M1553" s="325" t="s">
        <v>992</v>
      </c>
      <c r="N1553" s="325" t="s">
        <v>993</v>
      </c>
      <c r="O1553" s="287"/>
      <c r="P1553" s="287"/>
    </row>
    <row r="1554" spans="1:16" ht="15">
      <c r="A1554" s="247" t="s">
        <v>176</v>
      </c>
      <c r="B1554" s="247" t="s">
        <v>5124</v>
      </c>
      <c r="C1554" s="287" t="s">
        <v>5125</v>
      </c>
      <c r="D1554" s="305">
        <v>41</v>
      </c>
      <c r="E1554" s="287" t="s">
        <v>16</v>
      </c>
      <c r="F1554" s="289">
        <v>43677</v>
      </c>
      <c r="G1554" s="290" t="s">
        <v>593</v>
      </c>
      <c r="H1554" s="290" t="s">
        <v>1479</v>
      </c>
      <c r="I1554" s="291">
        <v>-0.21</v>
      </c>
      <c r="J1554" s="291">
        <v>3</v>
      </c>
      <c r="K1554" s="290" t="s">
        <v>815</v>
      </c>
      <c r="L1554" s="324">
        <v>122.52</v>
      </c>
      <c r="M1554" s="325" t="s">
        <v>1480</v>
      </c>
      <c r="N1554" s="325" t="s">
        <v>1481</v>
      </c>
      <c r="O1554" s="287"/>
      <c r="P1554" s="287"/>
    </row>
    <row r="1555" spans="1:16" ht="15">
      <c r="A1555" s="247" t="s">
        <v>176</v>
      </c>
      <c r="B1555" s="247" t="s">
        <v>5126</v>
      </c>
      <c r="C1555" s="287" t="s">
        <v>5127</v>
      </c>
      <c r="D1555" s="305">
        <v>42</v>
      </c>
      <c r="E1555" s="287" t="s">
        <v>16</v>
      </c>
      <c r="F1555" s="289">
        <v>43677</v>
      </c>
      <c r="G1555" s="290" t="s">
        <v>593</v>
      </c>
      <c r="H1555" s="290" t="s">
        <v>1484</v>
      </c>
      <c r="I1555" s="291">
        <v>0</v>
      </c>
      <c r="J1555" s="291">
        <v>9</v>
      </c>
      <c r="K1555" s="290" t="s">
        <v>815</v>
      </c>
      <c r="L1555" s="324">
        <v>485.44</v>
      </c>
      <c r="M1555" s="325" t="s">
        <v>1485</v>
      </c>
      <c r="N1555" s="325" t="s">
        <v>1486</v>
      </c>
      <c r="O1555" s="287"/>
      <c r="P1555" s="287"/>
    </row>
    <row r="1556" spans="1:16" ht="15">
      <c r="A1556" s="247" t="s">
        <v>176</v>
      </c>
      <c r="B1556" s="247" t="s">
        <v>5128</v>
      </c>
      <c r="C1556" s="287" t="s">
        <v>5129</v>
      </c>
      <c r="D1556" s="305">
        <v>43</v>
      </c>
      <c r="E1556" s="287" t="s">
        <v>16</v>
      </c>
      <c r="F1556" s="289">
        <v>43677</v>
      </c>
      <c r="G1556" s="290" t="s">
        <v>593</v>
      </c>
      <c r="H1556" s="290" t="s">
        <v>1494</v>
      </c>
      <c r="I1556" s="291">
        <v>-4.53</v>
      </c>
      <c r="J1556" s="291">
        <v>14</v>
      </c>
      <c r="K1556" s="290" t="s">
        <v>815</v>
      </c>
      <c r="L1556" s="324">
        <v>42.31</v>
      </c>
      <c r="M1556" s="325" t="s">
        <v>1495</v>
      </c>
      <c r="N1556" s="325" t="s">
        <v>1496</v>
      </c>
      <c r="O1556" s="287"/>
      <c r="P1556" s="287"/>
    </row>
    <row r="1557" spans="1:16" ht="15">
      <c r="A1557" s="247" t="s">
        <v>176</v>
      </c>
      <c r="B1557" s="247" t="s">
        <v>5130</v>
      </c>
      <c r="C1557" s="287" t="s">
        <v>5131</v>
      </c>
      <c r="D1557" s="305">
        <v>44</v>
      </c>
      <c r="E1557" s="287" t="s">
        <v>16</v>
      </c>
      <c r="F1557" s="289">
        <v>43677</v>
      </c>
      <c r="G1557" s="290" t="s">
        <v>593</v>
      </c>
      <c r="H1557" s="290" t="s">
        <v>1006</v>
      </c>
      <c r="I1557" s="291">
        <v>0</v>
      </c>
      <c r="J1557" s="291">
        <v>40</v>
      </c>
      <c r="K1557" s="290" t="s">
        <v>815</v>
      </c>
      <c r="L1557" s="324">
        <v>20.34</v>
      </c>
      <c r="M1557" s="325" t="s">
        <v>1007</v>
      </c>
      <c r="N1557" s="325" t="s">
        <v>1008</v>
      </c>
      <c r="O1557" s="287"/>
      <c r="P1557" s="287"/>
    </row>
    <row r="1558" spans="1:16" ht="15">
      <c r="A1558" s="247" t="s">
        <v>176</v>
      </c>
      <c r="B1558" s="247" t="s">
        <v>5132</v>
      </c>
      <c r="C1558" s="287" t="s">
        <v>5133</v>
      </c>
      <c r="D1558" s="305">
        <v>45</v>
      </c>
      <c r="E1558" s="287" t="s">
        <v>16</v>
      </c>
      <c r="F1558" s="289">
        <v>43677</v>
      </c>
      <c r="G1558" s="290" t="s">
        <v>593</v>
      </c>
      <c r="H1558" s="290" t="s">
        <v>1218</v>
      </c>
      <c r="I1558" s="291">
        <v>0</v>
      </c>
      <c r="J1558" s="291">
        <v>30</v>
      </c>
      <c r="K1558" s="290" t="s">
        <v>815</v>
      </c>
      <c r="L1558" s="324">
        <v>211.09</v>
      </c>
      <c r="M1558" s="325" t="s">
        <v>1219</v>
      </c>
      <c r="N1558" s="325" t="s">
        <v>1220</v>
      </c>
      <c r="O1558" s="287"/>
      <c r="P1558" s="287"/>
    </row>
    <row r="1559" spans="1:16" ht="15">
      <c r="A1559" s="247" t="s">
        <v>176</v>
      </c>
      <c r="B1559" s="247" t="s">
        <v>5134</v>
      </c>
      <c r="C1559" s="287" t="s">
        <v>5135</v>
      </c>
      <c r="D1559" s="305">
        <v>46</v>
      </c>
      <c r="E1559" s="287" t="s">
        <v>16</v>
      </c>
      <c r="F1559" s="289">
        <v>43677</v>
      </c>
      <c r="G1559" s="290" t="s">
        <v>593</v>
      </c>
      <c r="H1559" s="290" t="s">
        <v>1525</v>
      </c>
      <c r="I1559" s="291">
        <v>-9.0299999999999994</v>
      </c>
      <c r="J1559" s="291">
        <v>71</v>
      </c>
      <c r="K1559" s="290" t="s">
        <v>815</v>
      </c>
      <c r="L1559" s="324">
        <v>166.62</v>
      </c>
      <c r="M1559" s="325" t="s">
        <v>1526</v>
      </c>
      <c r="N1559" s="325" t="s">
        <v>1527</v>
      </c>
      <c r="O1559" s="287"/>
      <c r="P1559" s="287"/>
    </row>
    <row r="1560" spans="1:16" ht="15">
      <c r="A1560" s="247" t="s">
        <v>176</v>
      </c>
      <c r="B1560" s="247" t="s">
        <v>5136</v>
      </c>
      <c r="C1560" s="287" t="s">
        <v>5137</v>
      </c>
      <c r="D1560" s="305">
        <v>47</v>
      </c>
      <c r="E1560" s="287" t="s">
        <v>16</v>
      </c>
      <c r="F1560" s="289">
        <v>43677</v>
      </c>
      <c r="G1560" s="290" t="s">
        <v>593</v>
      </c>
      <c r="H1560" s="290" t="s">
        <v>3138</v>
      </c>
      <c r="I1560" s="291">
        <v>-29.11</v>
      </c>
      <c r="J1560" s="291">
        <v>18</v>
      </c>
      <c r="K1560" s="290" t="s">
        <v>815</v>
      </c>
      <c r="L1560" s="324">
        <v>21</v>
      </c>
      <c r="M1560" s="325" t="s">
        <v>3139</v>
      </c>
      <c r="N1560" s="325" t="s">
        <v>3140</v>
      </c>
      <c r="O1560" s="287"/>
      <c r="P1560" s="287"/>
    </row>
    <row r="1561" spans="1:16" ht="15">
      <c r="A1561" s="247" t="s">
        <v>176</v>
      </c>
      <c r="B1561" s="247" t="s">
        <v>5138</v>
      </c>
      <c r="C1561" s="287" t="s">
        <v>5139</v>
      </c>
      <c r="D1561" s="305">
        <v>48</v>
      </c>
      <c r="E1561" s="287" t="s">
        <v>16</v>
      </c>
      <c r="F1561" s="289">
        <v>43677</v>
      </c>
      <c r="G1561" s="290" t="s">
        <v>593</v>
      </c>
      <c r="H1561" s="290" t="s">
        <v>1025</v>
      </c>
      <c r="I1561" s="291">
        <v>-5.52</v>
      </c>
      <c r="J1561" s="291">
        <v>50</v>
      </c>
      <c r="K1561" s="290" t="s">
        <v>815</v>
      </c>
      <c r="L1561" s="324">
        <v>160.5</v>
      </c>
      <c r="M1561" s="325" t="s">
        <v>1026</v>
      </c>
      <c r="N1561" s="325" t="s">
        <v>1027</v>
      </c>
      <c r="O1561" s="287"/>
      <c r="P1561" s="287"/>
    </row>
    <row r="1562" spans="1:16" ht="15">
      <c r="A1562" s="247" t="s">
        <v>176</v>
      </c>
      <c r="B1562" s="247" t="s">
        <v>5140</v>
      </c>
      <c r="C1562" s="287" t="s">
        <v>5141</v>
      </c>
      <c r="D1562" s="305">
        <v>49</v>
      </c>
      <c r="E1562" s="287" t="s">
        <v>16</v>
      </c>
      <c r="F1562" s="289">
        <v>43677</v>
      </c>
      <c r="G1562" s="290" t="s">
        <v>593</v>
      </c>
      <c r="H1562" s="290" t="s">
        <v>1035</v>
      </c>
      <c r="I1562" s="291">
        <v>0.31</v>
      </c>
      <c r="J1562" s="291">
        <v>5</v>
      </c>
      <c r="K1562" s="290" t="s">
        <v>815</v>
      </c>
      <c r="L1562" s="324">
        <v>27.54</v>
      </c>
      <c r="M1562" s="325" t="s">
        <v>1036</v>
      </c>
      <c r="N1562" s="325" t="s">
        <v>1037</v>
      </c>
      <c r="O1562" s="287"/>
      <c r="P1562" s="287"/>
    </row>
    <row r="1563" spans="1:16" ht="15">
      <c r="A1563" s="247" t="s">
        <v>176</v>
      </c>
      <c r="B1563" s="247" t="s">
        <v>5142</v>
      </c>
      <c r="C1563" s="287" t="s">
        <v>5143</v>
      </c>
      <c r="D1563" s="305">
        <v>50</v>
      </c>
      <c r="E1563" s="287" t="s">
        <v>16</v>
      </c>
      <c r="F1563" s="289">
        <v>43677</v>
      </c>
      <c r="G1563" s="290" t="s">
        <v>593</v>
      </c>
      <c r="H1563" s="290" t="s">
        <v>2697</v>
      </c>
      <c r="I1563" s="291">
        <v>-7.81</v>
      </c>
      <c r="J1563" s="291">
        <v>27</v>
      </c>
      <c r="K1563" s="290" t="s">
        <v>815</v>
      </c>
      <c r="L1563" s="324">
        <v>54.01</v>
      </c>
      <c r="M1563" s="325" t="s">
        <v>2698</v>
      </c>
      <c r="N1563" s="325" t="s">
        <v>2699</v>
      </c>
      <c r="O1563" s="287"/>
      <c r="P1563" s="287"/>
    </row>
    <row r="1564" spans="1:16" ht="15">
      <c r="A1564" s="247" t="s">
        <v>7709</v>
      </c>
      <c r="B1564" s="247" t="s">
        <v>7710</v>
      </c>
      <c r="C1564" s="287" t="s">
        <v>5145</v>
      </c>
      <c r="D1564" s="305">
        <v>1</v>
      </c>
      <c r="E1564" s="287" t="s">
        <v>19</v>
      </c>
      <c r="F1564" s="289">
        <v>43677</v>
      </c>
      <c r="G1564" s="290" t="s">
        <v>560</v>
      </c>
      <c r="H1564" s="290" t="s">
        <v>3732</v>
      </c>
      <c r="I1564" s="291">
        <v>0</v>
      </c>
      <c r="J1564" s="291">
        <v>1</v>
      </c>
      <c r="K1564" s="290" t="s">
        <v>815</v>
      </c>
      <c r="L1564" s="324">
        <v>87.1</v>
      </c>
      <c r="M1564" s="325" t="s">
        <v>3733</v>
      </c>
      <c r="N1564" s="325" t="s">
        <v>3734</v>
      </c>
      <c r="O1564" s="287"/>
      <c r="P1564" s="287"/>
    </row>
    <row r="1565" spans="1:16" ht="15">
      <c r="A1565" s="247" t="s">
        <v>7711</v>
      </c>
      <c r="B1565" s="247" t="s">
        <v>7712</v>
      </c>
      <c r="C1565" s="287" t="s">
        <v>5147</v>
      </c>
      <c r="D1565" s="305">
        <v>2</v>
      </c>
      <c r="E1565" s="287" t="s">
        <v>19</v>
      </c>
      <c r="F1565" s="289">
        <v>43677</v>
      </c>
      <c r="G1565" s="290" t="s">
        <v>560</v>
      </c>
      <c r="H1565" s="290" t="s">
        <v>3150</v>
      </c>
      <c r="I1565" s="291">
        <v>0</v>
      </c>
      <c r="J1565" s="291">
        <v>1</v>
      </c>
      <c r="K1565" s="290" t="s">
        <v>815</v>
      </c>
      <c r="L1565" s="324">
        <v>66.62</v>
      </c>
      <c r="M1565" s="325" t="s">
        <v>3151</v>
      </c>
      <c r="N1565" s="325" t="s">
        <v>3152</v>
      </c>
      <c r="O1565" s="287"/>
      <c r="P1565" s="287"/>
    </row>
    <row r="1566" spans="1:16" ht="15">
      <c r="A1566" s="247" t="s">
        <v>176</v>
      </c>
      <c r="B1566" s="247" t="s">
        <v>5144</v>
      </c>
      <c r="C1566" s="287" t="s">
        <v>5149</v>
      </c>
      <c r="D1566" s="305">
        <v>3</v>
      </c>
      <c r="E1566" s="287" t="s">
        <v>19</v>
      </c>
      <c r="F1566" s="289">
        <v>43677</v>
      </c>
      <c r="G1566" s="290" t="s">
        <v>560</v>
      </c>
      <c r="H1566" s="290" t="s">
        <v>461</v>
      </c>
      <c r="I1566" s="291">
        <v>-1.47</v>
      </c>
      <c r="J1566" s="291">
        <v>3</v>
      </c>
      <c r="K1566" s="290" t="s">
        <v>815</v>
      </c>
      <c r="L1566" s="324">
        <v>85.79</v>
      </c>
      <c r="M1566" s="325" t="s">
        <v>462</v>
      </c>
      <c r="N1566" s="325" t="s">
        <v>463</v>
      </c>
      <c r="O1566" s="287"/>
      <c r="P1566" s="287"/>
    </row>
    <row r="1567" spans="1:16" ht="15">
      <c r="A1567" s="247" t="s">
        <v>176</v>
      </c>
      <c r="B1567" s="247" t="s">
        <v>5146</v>
      </c>
      <c r="C1567" s="287" t="s">
        <v>5152</v>
      </c>
      <c r="D1567" s="305">
        <v>4</v>
      </c>
      <c r="E1567" s="287" t="s">
        <v>19</v>
      </c>
      <c r="F1567" s="289">
        <v>43677</v>
      </c>
      <c r="G1567" s="290" t="s">
        <v>560</v>
      </c>
      <c r="H1567" s="290" t="s">
        <v>489</v>
      </c>
      <c r="I1567" s="291">
        <v>-0.04</v>
      </c>
      <c r="J1567" s="291">
        <v>24</v>
      </c>
      <c r="K1567" s="290" t="s">
        <v>815</v>
      </c>
      <c r="L1567" s="324">
        <v>55.99</v>
      </c>
      <c r="M1567" s="325" t="s">
        <v>490</v>
      </c>
      <c r="N1567" s="325" t="s">
        <v>491</v>
      </c>
      <c r="O1567" s="287"/>
      <c r="P1567" s="287"/>
    </row>
    <row r="1568" spans="1:16" ht="15">
      <c r="A1568" s="247" t="s">
        <v>7713</v>
      </c>
      <c r="B1568" s="247" t="s">
        <v>7714</v>
      </c>
      <c r="C1568" s="287" t="s">
        <v>5155</v>
      </c>
      <c r="D1568" s="305">
        <v>5</v>
      </c>
      <c r="E1568" s="287" t="s">
        <v>19</v>
      </c>
      <c r="F1568" s="289">
        <v>43677</v>
      </c>
      <c r="G1568" s="290" t="s">
        <v>560</v>
      </c>
      <c r="H1568" s="290" t="s">
        <v>7350</v>
      </c>
      <c r="I1568" s="291">
        <v>-1.39</v>
      </c>
      <c r="J1568" s="291">
        <v>1</v>
      </c>
      <c r="K1568" s="290" t="s">
        <v>815</v>
      </c>
      <c r="L1568" s="324">
        <v>73.66</v>
      </c>
      <c r="M1568" s="325" t="s">
        <v>7351</v>
      </c>
      <c r="N1568" s="325" t="s">
        <v>7352</v>
      </c>
      <c r="O1568" s="287"/>
      <c r="P1568" s="287"/>
    </row>
    <row r="1569" spans="1:16" ht="15">
      <c r="A1569" s="247" t="s">
        <v>176</v>
      </c>
      <c r="B1569" s="247" t="s">
        <v>5148</v>
      </c>
      <c r="C1569" s="287" t="s">
        <v>5157</v>
      </c>
      <c r="D1569" s="305">
        <v>6</v>
      </c>
      <c r="E1569" s="287" t="s">
        <v>19</v>
      </c>
      <c r="F1569" s="289">
        <v>43677</v>
      </c>
      <c r="G1569" s="290" t="s">
        <v>560</v>
      </c>
      <c r="H1569" s="290" t="s">
        <v>822</v>
      </c>
      <c r="I1569" s="291">
        <v>-0.69</v>
      </c>
      <c r="J1569" s="291">
        <v>3</v>
      </c>
      <c r="K1569" s="290" t="s">
        <v>815</v>
      </c>
      <c r="L1569" s="324">
        <v>24.42</v>
      </c>
      <c r="M1569" s="325" t="s">
        <v>823</v>
      </c>
      <c r="N1569" s="325" t="s">
        <v>824</v>
      </c>
      <c r="O1569" s="287"/>
      <c r="P1569" s="287"/>
    </row>
    <row r="1570" spans="1:16" ht="15">
      <c r="A1570" s="247" t="s">
        <v>7715</v>
      </c>
      <c r="B1570" s="247" t="s">
        <v>7716</v>
      </c>
      <c r="C1570" s="287" t="s">
        <v>5160</v>
      </c>
      <c r="D1570" s="305">
        <v>7</v>
      </c>
      <c r="E1570" s="287" t="s">
        <v>19</v>
      </c>
      <c r="F1570" s="289">
        <v>43677</v>
      </c>
      <c r="G1570" s="290" t="s">
        <v>560</v>
      </c>
      <c r="H1570" s="290" t="s">
        <v>827</v>
      </c>
      <c r="I1570" s="291">
        <v>-0.51</v>
      </c>
      <c r="J1570" s="291">
        <v>48</v>
      </c>
      <c r="K1570" s="290" t="s">
        <v>815</v>
      </c>
      <c r="L1570" s="324">
        <v>156.16999999999999</v>
      </c>
      <c r="M1570" s="325" t="s">
        <v>828</v>
      </c>
      <c r="N1570" s="325" t="s">
        <v>829</v>
      </c>
      <c r="O1570" s="287"/>
      <c r="P1570" s="287"/>
    </row>
    <row r="1571" spans="1:16" ht="15">
      <c r="A1571" s="247" t="s">
        <v>7717</v>
      </c>
      <c r="B1571" s="247" t="s">
        <v>7718</v>
      </c>
      <c r="C1571" s="287" t="s">
        <v>5162</v>
      </c>
      <c r="D1571" s="305">
        <v>8</v>
      </c>
      <c r="E1571" s="287" t="s">
        <v>19</v>
      </c>
      <c r="F1571" s="289">
        <v>43677</v>
      </c>
      <c r="G1571" s="290" t="s">
        <v>560</v>
      </c>
      <c r="H1571" s="290" t="s">
        <v>531</v>
      </c>
      <c r="I1571" s="291">
        <v>0</v>
      </c>
      <c r="J1571" s="291">
        <v>1</v>
      </c>
      <c r="K1571" s="290" t="s">
        <v>815</v>
      </c>
      <c r="L1571" s="324">
        <v>467.68</v>
      </c>
      <c r="M1571" s="325" t="s">
        <v>532</v>
      </c>
      <c r="N1571" s="325" t="s">
        <v>533</v>
      </c>
      <c r="O1571" s="287"/>
      <c r="P1571" s="287"/>
    </row>
    <row r="1572" spans="1:16" ht="15">
      <c r="A1572" s="247" t="s">
        <v>7719</v>
      </c>
      <c r="B1572" s="247" t="s">
        <v>7720</v>
      </c>
      <c r="C1572" s="287" t="s">
        <v>5164</v>
      </c>
      <c r="D1572" s="305">
        <v>9</v>
      </c>
      <c r="E1572" s="287" t="s">
        <v>19</v>
      </c>
      <c r="F1572" s="289">
        <v>43677</v>
      </c>
      <c r="G1572" s="290" t="s">
        <v>560</v>
      </c>
      <c r="H1572" s="290" t="s">
        <v>2540</v>
      </c>
      <c r="I1572" s="291">
        <v>-0.09</v>
      </c>
      <c r="J1572" s="291">
        <v>6</v>
      </c>
      <c r="K1572" s="290" t="s">
        <v>815</v>
      </c>
      <c r="L1572" s="324">
        <v>55.87</v>
      </c>
      <c r="M1572" s="325" t="s">
        <v>2541</v>
      </c>
      <c r="N1572" s="325" t="s">
        <v>2542</v>
      </c>
      <c r="O1572" s="287"/>
      <c r="P1572" s="287"/>
    </row>
    <row r="1573" spans="1:16" ht="15">
      <c r="A1573" s="247" t="s">
        <v>7721</v>
      </c>
      <c r="B1573" s="247" t="s">
        <v>7722</v>
      </c>
      <c r="C1573" s="287" t="s">
        <v>5166</v>
      </c>
      <c r="D1573" s="305">
        <v>10</v>
      </c>
      <c r="E1573" s="287" t="s">
        <v>19</v>
      </c>
      <c r="F1573" s="289">
        <v>43677</v>
      </c>
      <c r="G1573" s="290" t="s">
        <v>560</v>
      </c>
      <c r="H1573" s="290" t="s">
        <v>3790</v>
      </c>
      <c r="I1573" s="291">
        <v>0</v>
      </c>
      <c r="J1573" s="291">
        <v>6</v>
      </c>
      <c r="K1573" s="290" t="s">
        <v>815</v>
      </c>
      <c r="L1573" s="324">
        <v>45.73</v>
      </c>
      <c r="M1573" s="325" t="s">
        <v>3791</v>
      </c>
      <c r="N1573" s="325" t="s">
        <v>3792</v>
      </c>
      <c r="O1573" s="287"/>
      <c r="P1573" s="287"/>
    </row>
    <row r="1574" spans="1:16" ht="15">
      <c r="A1574" s="247" t="s">
        <v>176</v>
      </c>
      <c r="B1574" s="247" t="s">
        <v>5156</v>
      </c>
      <c r="C1574" s="287" t="s">
        <v>5168</v>
      </c>
      <c r="D1574" s="305">
        <v>11</v>
      </c>
      <c r="E1574" s="287" t="s">
        <v>19</v>
      </c>
      <c r="F1574" s="289">
        <v>43677</v>
      </c>
      <c r="G1574" s="290" t="s">
        <v>560</v>
      </c>
      <c r="H1574" s="290" t="s">
        <v>838</v>
      </c>
      <c r="I1574" s="291">
        <v>-11.48</v>
      </c>
      <c r="J1574" s="291">
        <v>6</v>
      </c>
      <c r="K1574" s="290" t="s">
        <v>815</v>
      </c>
      <c r="L1574" s="324">
        <v>12.09</v>
      </c>
      <c r="M1574" s="325" t="s">
        <v>839</v>
      </c>
      <c r="N1574" s="325" t="s">
        <v>840</v>
      </c>
      <c r="O1574" s="287"/>
      <c r="P1574" s="287"/>
    </row>
    <row r="1575" spans="1:16" ht="15">
      <c r="A1575" s="247" t="s">
        <v>176</v>
      </c>
      <c r="B1575" s="247" t="s">
        <v>5161</v>
      </c>
      <c r="C1575" s="287" t="s">
        <v>5171</v>
      </c>
      <c r="D1575" s="305">
        <v>12</v>
      </c>
      <c r="E1575" s="287" t="s">
        <v>19</v>
      </c>
      <c r="F1575" s="289">
        <v>43677</v>
      </c>
      <c r="G1575" s="290" t="s">
        <v>560</v>
      </c>
      <c r="H1575" s="290" t="s">
        <v>848</v>
      </c>
      <c r="I1575" s="291">
        <v>0</v>
      </c>
      <c r="J1575" s="291">
        <v>2</v>
      </c>
      <c r="K1575" s="290" t="s">
        <v>815</v>
      </c>
      <c r="L1575" s="324">
        <v>29.5</v>
      </c>
      <c r="M1575" s="325" t="s">
        <v>849</v>
      </c>
      <c r="N1575" s="325" t="s">
        <v>850</v>
      </c>
      <c r="O1575" s="287"/>
      <c r="P1575" s="287"/>
    </row>
    <row r="1576" spans="1:16" ht="15">
      <c r="A1576" s="247" t="s">
        <v>176</v>
      </c>
      <c r="B1576" s="247" t="s">
        <v>5163</v>
      </c>
      <c r="C1576" s="287" t="s">
        <v>5173</v>
      </c>
      <c r="D1576" s="305">
        <v>13</v>
      </c>
      <c r="E1576" s="287" t="s">
        <v>19</v>
      </c>
      <c r="F1576" s="289">
        <v>43677</v>
      </c>
      <c r="G1576" s="290" t="s">
        <v>560</v>
      </c>
      <c r="H1576" s="290" t="s">
        <v>853</v>
      </c>
      <c r="I1576" s="291">
        <v>-5.23</v>
      </c>
      <c r="J1576" s="291">
        <v>29</v>
      </c>
      <c r="K1576" s="290" t="s">
        <v>815</v>
      </c>
      <c r="L1576" s="324">
        <v>10.91</v>
      </c>
      <c r="M1576" s="325" t="s">
        <v>854</v>
      </c>
      <c r="N1576" s="325" t="s">
        <v>855</v>
      </c>
      <c r="O1576" s="287"/>
      <c r="P1576" s="287"/>
    </row>
    <row r="1577" spans="1:16" ht="15">
      <c r="A1577" s="247" t="s">
        <v>7723</v>
      </c>
      <c r="B1577" s="247" t="s">
        <v>7724</v>
      </c>
      <c r="C1577" s="287" t="s">
        <v>5175</v>
      </c>
      <c r="D1577" s="305">
        <v>14</v>
      </c>
      <c r="E1577" s="287" t="s">
        <v>19</v>
      </c>
      <c r="F1577" s="289">
        <v>43677</v>
      </c>
      <c r="G1577" s="290" t="s">
        <v>560</v>
      </c>
      <c r="H1577" s="290" t="s">
        <v>864</v>
      </c>
      <c r="I1577" s="291">
        <v>-11.09</v>
      </c>
      <c r="J1577" s="291">
        <v>24</v>
      </c>
      <c r="K1577" s="290" t="s">
        <v>815</v>
      </c>
      <c r="L1577" s="324">
        <v>54.45</v>
      </c>
      <c r="M1577" s="325" t="s">
        <v>865</v>
      </c>
      <c r="N1577" s="325" t="s">
        <v>866</v>
      </c>
      <c r="O1577" s="287"/>
      <c r="P1577" s="287"/>
    </row>
    <row r="1578" spans="1:16" ht="15">
      <c r="A1578" s="247" t="s">
        <v>176</v>
      </c>
      <c r="B1578" s="247" t="s">
        <v>5165</v>
      </c>
      <c r="C1578" s="287" t="s">
        <v>5178</v>
      </c>
      <c r="D1578" s="305">
        <v>15</v>
      </c>
      <c r="E1578" s="287" t="s">
        <v>19</v>
      </c>
      <c r="F1578" s="289">
        <v>43677</v>
      </c>
      <c r="G1578" s="290" t="s">
        <v>560</v>
      </c>
      <c r="H1578" s="290" t="s">
        <v>874</v>
      </c>
      <c r="I1578" s="291">
        <v>0</v>
      </c>
      <c r="J1578" s="291">
        <v>12</v>
      </c>
      <c r="K1578" s="290" t="s">
        <v>815</v>
      </c>
      <c r="L1578" s="324">
        <v>28.24</v>
      </c>
      <c r="M1578" s="325" t="s">
        <v>875</v>
      </c>
      <c r="N1578" s="325" t="s">
        <v>876</v>
      </c>
      <c r="O1578" s="287"/>
      <c r="P1578" s="287"/>
    </row>
    <row r="1579" spans="1:16" ht="15">
      <c r="A1579" s="247" t="s">
        <v>176</v>
      </c>
      <c r="B1579" s="247" t="s">
        <v>5167</v>
      </c>
      <c r="C1579" s="287" t="s">
        <v>5181</v>
      </c>
      <c r="D1579" s="305">
        <v>16</v>
      </c>
      <c r="E1579" s="287" t="s">
        <v>19</v>
      </c>
      <c r="F1579" s="289">
        <v>43677</v>
      </c>
      <c r="G1579" s="290" t="s">
        <v>560</v>
      </c>
      <c r="H1579" s="290" t="s">
        <v>879</v>
      </c>
      <c r="I1579" s="291">
        <v>-8.43</v>
      </c>
      <c r="J1579" s="291">
        <v>5</v>
      </c>
      <c r="K1579" s="290" t="s">
        <v>815</v>
      </c>
      <c r="L1579" s="324">
        <v>101.75</v>
      </c>
      <c r="M1579" s="325" t="s">
        <v>880</v>
      </c>
      <c r="N1579" s="325" t="s">
        <v>881</v>
      </c>
      <c r="O1579" s="287"/>
      <c r="P1579" s="287"/>
    </row>
    <row r="1580" spans="1:16" ht="15">
      <c r="A1580" s="247" t="s">
        <v>7725</v>
      </c>
      <c r="B1580" s="247" t="s">
        <v>7726</v>
      </c>
      <c r="C1580" s="287" t="s">
        <v>5183</v>
      </c>
      <c r="D1580" s="305">
        <v>17</v>
      </c>
      <c r="E1580" s="287" t="s">
        <v>19</v>
      </c>
      <c r="F1580" s="289">
        <v>43677</v>
      </c>
      <c r="G1580" s="290" t="s">
        <v>560</v>
      </c>
      <c r="H1580" s="290" t="s">
        <v>1090</v>
      </c>
      <c r="I1580" s="291">
        <v>0</v>
      </c>
      <c r="J1580" s="291">
        <v>1</v>
      </c>
      <c r="K1580" s="290" t="s">
        <v>815</v>
      </c>
      <c r="L1580" s="324">
        <v>33.33</v>
      </c>
      <c r="M1580" s="325" t="s">
        <v>1091</v>
      </c>
      <c r="N1580" s="325" t="s">
        <v>1092</v>
      </c>
      <c r="O1580" s="287"/>
      <c r="P1580" s="287"/>
    </row>
    <row r="1581" spans="1:16" ht="15">
      <c r="A1581" s="247" t="s">
        <v>7727</v>
      </c>
      <c r="B1581" s="247" t="s">
        <v>7728</v>
      </c>
      <c r="C1581" s="287" t="s">
        <v>5185</v>
      </c>
      <c r="D1581" s="305">
        <v>18</v>
      </c>
      <c r="E1581" s="287" t="s">
        <v>19</v>
      </c>
      <c r="F1581" s="289">
        <v>43677</v>
      </c>
      <c r="G1581" s="290" t="s">
        <v>560</v>
      </c>
      <c r="H1581" s="290" t="s">
        <v>2572</v>
      </c>
      <c r="I1581" s="291">
        <v>0</v>
      </c>
      <c r="J1581" s="291">
        <v>1</v>
      </c>
      <c r="K1581" s="290" t="s">
        <v>815</v>
      </c>
      <c r="L1581" s="324">
        <v>75.349999999999994</v>
      </c>
      <c r="M1581" s="325" t="s">
        <v>2573</v>
      </c>
      <c r="N1581" s="325" t="s">
        <v>2574</v>
      </c>
      <c r="O1581" s="287"/>
      <c r="P1581" s="287"/>
    </row>
    <row r="1582" spans="1:16" ht="15">
      <c r="A1582" s="247" t="s">
        <v>176</v>
      </c>
      <c r="B1582" s="247" t="s">
        <v>5172</v>
      </c>
      <c r="C1582" s="287" t="s">
        <v>5187</v>
      </c>
      <c r="D1582" s="305">
        <v>19</v>
      </c>
      <c r="E1582" s="287" t="s">
        <v>19</v>
      </c>
      <c r="F1582" s="289">
        <v>43677</v>
      </c>
      <c r="G1582" s="290" t="s">
        <v>560</v>
      </c>
      <c r="H1582" s="290" t="s">
        <v>887</v>
      </c>
      <c r="I1582" s="291">
        <v>-0.28000000000000003</v>
      </c>
      <c r="J1582" s="291">
        <v>6</v>
      </c>
      <c r="K1582" s="290" t="s">
        <v>815</v>
      </c>
      <c r="L1582" s="324">
        <v>74.540000000000006</v>
      </c>
      <c r="M1582" s="325" t="s">
        <v>888</v>
      </c>
      <c r="N1582" s="325" t="s">
        <v>889</v>
      </c>
      <c r="O1582" s="287"/>
      <c r="P1582" s="287"/>
    </row>
    <row r="1583" spans="1:16" ht="15">
      <c r="A1583" s="247" t="s">
        <v>176</v>
      </c>
      <c r="B1583" s="247" t="s">
        <v>5174</v>
      </c>
      <c r="C1583" s="287" t="s">
        <v>5189</v>
      </c>
      <c r="D1583" s="305">
        <v>20</v>
      </c>
      <c r="E1583" s="287" t="s">
        <v>19</v>
      </c>
      <c r="F1583" s="289">
        <v>43677</v>
      </c>
      <c r="G1583" s="290" t="s">
        <v>560</v>
      </c>
      <c r="H1583" s="290" t="s">
        <v>563</v>
      </c>
      <c r="I1583" s="291">
        <v>-5.82</v>
      </c>
      <c r="J1583" s="291">
        <v>3</v>
      </c>
      <c r="K1583" s="290" t="s">
        <v>815</v>
      </c>
      <c r="L1583" s="324">
        <v>139.09</v>
      </c>
      <c r="M1583" s="325" t="s">
        <v>564</v>
      </c>
      <c r="N1583" s="325" t="s">
        <v>565</v>
      </c>
      <c r="O1583" s="287"/>
      <c r="P1583" s="287"/>
    </row>
    <row r="1584" spans="1:16" ht="15">
      <c r="A1584" s="247" t="s">
        <v>7729</v>
      </c>
      <c r="B1584" s="247" t="s">
        <v>7730</v>
      </c>
      <c r="C1584" s="287" t="s">
        <v>5192</v>
      </c>
      <c r="D1584" s="305">
        <v>21</v>
      </c>
      <c r="E1584" s="287" t="s">
        <v>19</v>
      </c>
      <c r="F1584" s="289">
        <v>43677</v>
      </c>
      <c r="G1584" s="290" t="s">
        <v>560</v>
      </c>
      <c r="H1584" s="290" t="s">
        <v>3058</v>
      </c>
      <c r="I1584" s="291">
        <v>0</v>
      </c>
      <c r="J1584" s="291">
        <v>5</v>
      </c>
      <c r="K1584" s="290" t="s">
        <v>815</v>
      </c>
      <c r="L1584" s="324">
        <v>37.32</v>
      </c>
      <c r="M1584" s="325" t="s">
        <v>360</v>
      </c>
      <c r="N1584" s="325" t="s">
        <v>3059</v>
      </c>
      <c r="O1584" s="287"/>
      <c r="P1584" s="287"/>
    </row>
    <row r="1585" spans="1:16" ht="15">
      <c r="A1585" s="247" t="s">
        <v>176</v>
      </c>
      <c r="B1585" s="247" t="s">
        <v>5182</v>
      </c>
      <c r="C1585" s="287" t="s">
        <v>5194</v>
      </c>
      <c r="D1585" s="305">
        <v>22</v>
      </c>
      <c r="E1585" s="287" t="s">
        <v>19</v>
      </c>
      <c r="F1585" s="289">
        <v>43677</v>
      </c>
      <c r="G1585" s="290" t="s">
        <v>560</v>
      </c>
      <c r="H1585" s="290" t="s">
        <v>900</v>
      </c>
      <c r="I1585" s="291">
        <v>0</v>
      </c>
      <c r="J1585" s="291">
        <v>3</v>
      </c>
      <c r="K1585" s="290" t="s">
        <v>815</v>
      </c>
      <c r="L1585" s="324">
        <v>37.200000000000003</v>
      </c>
      <c r="M1585" s="325" t="s">
        <v>901</v>
      </c>
      <c r="N1585" s="325" t="s">
        <v>902</v>
      </c>
      <c r="O1585" s="287"/>
      <c r="P1585" s="287"/>
    </row>
    <row r="1586" spans="1:16" ht="15">
      <c r="A1586" s="247" t="s">
        <v>176</v>
      </c>
      <c r="B1586" s="247" t="s">
        <v>5184</v>
      </c>
      <c r="C1586" s="287" t="s">
        <v>5196</v>
      </c>
      <c r="D1586" s="305">
        <v>23</v>
      </c>
      <c r="E1586" s="287" t="s">
        <v>19</v>
      </c>
      <c r="F1586" s="289">
        <v>43677</v>
      </c>
      <c r="G1586" s="290" t="s">
        <v>560</v>
      </c>
      <c r="H1586" s="290" t="s">
        <v>905</v>
      </c>
      <c r="I1586" s="291">
        <v>-6.43</v>
      </c>
      <c r="J1586" s="291">
        <v>19</v>
      </c>
      <c r="K1586" s="290" t="s">
        <v>815</v>
      </c>
      <c r="L1586" s="324">
        <v>10.45</v>
      </c>
      <c r="M1586" s="325" t="s">
        <v>906</v>
      </c>
      <c r="N1586" s="325" t="s">
        <v>907</v>
      </c>
      <c r="O1586" s="287"/>
      <c r="P1586" s="287"/>
    </row>
    <row r="1587" spans="1:16" ht="15">
      <c r="A1587" s="247" t="s">
        <v>176</v>
      </c>
      <c r="B1587" s="247" t="s">
        <v>5186</v>
      </c>
      <c r="C1587" s="287" t="s">
        <v>5199</v>
      </c>
      <c r="D1587" s="305">
        <v>24</v>
      </c>
      <c r="E1587" s="287" t="s">
        <v>19</v>
      </c>
      <c r="F1587" s="289">
        <v>43677</v>
      </c>
      <c r="G1587" s="290" t="s">
        <v>560</v>
      </c>
      <c r="H1587" s="290" t="s">
        <v>612</v>
      </c>
      <c r="I1587" s="291">
        <v>-1.18</v>
      </c>
      <c r="J1587" s="291">
        <v>1</v>
      </c>
      <c r="K1587" s="290" t="s">
        <v>815</v>
      </c>
      <c r="L1587" s="324">
        <v>49.68</v>
      </c>
      <c r="M1587" s="325" t="s">
        <v>613</v>
      </c>
      <c r="N1587" s="325" t="s">
        <v>614</v>
      </c>
      <c r="O1587" s="287"/>
      <c r="P1587" s="287"/>
    </row>
    <row r="1588" spans="1:16" ht="15">
      <c r="A1588" s="247" t="s">
        <v>176</v>
      </c>
      <c r="B1588" s="247" t="s">
        <v>5188</v>
      </c>
      <c r="C1588" s="287" t="s">
        <v>5202</v>
      </c>
      <c r="D1588" s="305">
        <v>25</v>
      </c>
      <c r="E1588" s="287" t="s">
        <v>19</v>
      </c>
      <c r="F1588" s="289">
        <v>43677</v>
      </c>
      <c r="G1588" s="290" t="s">
        <v>560</v>
      </c>
      <c r="H1588" s="290" t="s">
        <v>912</v>
      </c>
      <c r="I1588" s="291">
        <v>-0.09</v>
      </c>
      <c r="J1588" s="291">
        <v>49</v>
      </c>
      <c r="K1588" s="290" t="s">
        <v>815</v>
      </c>
      <c r="L1588" s="324">
        <v>64.84</v>
      </c>
      <c r="M1588" s="325" t="s">
        <v>913</v>
      </c>
      <c r="N1588" s="325" t="s">
        <v>914</v>
      </c>
      <c r="O1588" s="287"/>
      <c r="P1588" s="287"/>
    </row>
    <row r="1589" spans="1:16" ht="15">
      <c r="A1589" s="247" t="s">
        <v>176</v>
      </c>
      <c r="B1589" s="247" t="s">
        <v>5193</v>
      </c>
      <c r="C1589" s="287" t="s">
        <v>5205</v>
      </c>
      <c r="D1589" s="305">
        <v>26</v>
      </c>
      <c r="E1589" s="287" t="s">
        <v>19</v>
      </c>
      <c r="F1589" s="289">
        <v>43677</v>
      </c>
      <c r="G1589" s="290" t="s">
        <v>560</v>
      </c>
      <c r="H1589" s="290" t="s">
        <v>923</v>
      </c>
      <c r="I1589" s="291">
        <v>-0.43</v>
      </c>
      <c r="J1589" s="291">
        <v>15</v>
      </c>
      <c r="K1589" s="290" t="s">
        <v>815</v>
      </c>
      <c r="L1589" s="324">
        <v>51.25</v>
      </c>
      <c r="M1589" s="325" t="s">
        <v>924</v>
      </c>
      <c r="N1589" s="325" t="s">
        <v>925</v>
      </c>
      <c r="O1589" s="287"/>
      <c r="P1589" s="287"/>
    </row>
    <row r="1590" spans="1:16" ht="15">
      <c r="A1590" s="247" t="s">
        <v>176</v>
      </c>
      <c r="B1590" s="247" t="s">
        <v>5195</v>
      </c>
      <c r="C1590" s="287" t="s">
        <v>5208</v>
      </c>
      <c r="D1590" s="305">
        <v>27</v>
      </c>
      <c r="E1590" s="287" t="s">
        <v>19</v>
      </c>
      <c r="F1590" s="289">
        <v>43677</v>
      </c>
      <c r="G1590" s="290" t="s">
        <v>560</v>
      </c>
      <c r="H1590" s="290" t="s">
        <v>938</v>
      </c>
      <c r="I1590" s="291">
        <v>-9.11</v>
      </c>
      <c r="J1590" s="291">
        <v>6</v>
      </c>
      <c r="K1590" s="290" t="s">
        <v>815</v>
      </c>
      <c r="L1590" s="324">
        <v>32.01</v>
      </c>
      <c r="M1590" s="325" t="s">
        <v>939</v>
      </c>
      <c r="N1590" s="325" t="s">
        <v>940</v>
      </c>
      <c r="O1590" s="287"/>
      <c r="P1590" s="287"/>
    </row>
    <row r="1591" spans="1:16" ht="15">
      <c r="A1591" s="247" t="s">
        <v>7731</v>
      </c>
      <c r="B1591" s="247" t="s">
        <v>7732</v>
      </c>
      <c r="C1591" s="287" t="s">
        <v>5211</v>
      </c>
      <c r="D1591" s="305">
        <v>28</v>
      </c>
      <c r="E1591" s="287" t="s">
        <v>19</v>
      </c>
      <c r="F1591" s="289">
        <v>43677</v>
      </c>
      <c r="G1591" s="290" t="s">
        <v>560</v>
      </c>
      <c r="H1591" s="290" t="s">
        <v>1633</v>
      </c>
      <c r="I1591" s="291">
        <v>0</v>
      </c>
      <c r="J1591" s="291">
        <v>1</v>
      </c>
      <c r="K1591" s="290" t="s">
        <v>815</v>
      </c>
      <c r="L1591" s="324">
        <v>108.95</v>
      </c>
      <c r="M1591" s="325" t="s">
        <v>1634</v>
      </c>
      <c r="N1591" s="325" t="s">
        <v>1635</v>
      </c>
      <c r="O1591" s="287"/>
      <c r="P1591" s="287"/>
    </row>
    <row r="1592" spans="1:16" ht="15">
      <c r="A1592" s="247" t="s">
        <v>7733</v>
      </c>
      <c r="B1592" s="247" t="s">
        <v>7734</v>
      </c>
      <c r="C1592" s="287" t="s">
        <v>5214</v>
      </c>
      <c r="D1592" s="305">
        <v>29</v>
      </c>
      <c r="E1592" s="287" t="s">
        <v>19</v>
      </c>
      <c r="F1592" s="289">
        <v>43677</v>
      </c>
      <c r="G1592" s="290" t="s">
        <v>560</v>
      </c>
      <c r="H1592" s="290" t="s">
        <v>1937</v>
      </c>
      <c r="I1592" s="291">
        <v>0</v>
      </c>
      <c r="J1592" s="291">
        <v>1</v>
      </c>
      <c r="K1592" s="290" t="s">
        <v>815</v>
      </c>
      <c r="L1592" s="324">
        <v>210.72</v>
      </c>
      <c r="M1592" s="325" t="s">
        <v>1938</v>
      </c>
      <c r="N1592" s="325" t="s">
        <v>1939</v>
      </c>
      <c r="O1592" s="287"/>
      <c r="P1592" s="287"/>
    </row>
    <row r="1593" spans="1:16" ht="15">
      <c r="A1593" s="247" t="s">
        <v>7735</v>
      </c>
      <c r="B1593" s="247" t="s">
        <v>7736</v>
      </c>
      <c r="C1593" s="287" t="s">
        <v>5216</v>
      </c>
      <c r="D1593" s="305">
        <v>30</v>
      </c>
      <c r="E1593" s="287" t="s">
        <v>19</v>
      </c>
      <c r="F1593" s="289">
        <v>43677</v>
      </c>
      <c r="G1593" s="290" t="s">
        <v>560</v>
      </c>
      <c r="H1593" s="290" t="s">
        <v>4301</v>
      </c>
      <c r="I1593" s="291">
        <v>0</v>
      </c>
      <c r="J1593" s="291">
        <v>1</v>
      </c>
      <c r="K1593" s="290" t="s">
        <v>815</v>
      </c>
      <c r="L1593" s="324">
        <v>82.99</v>
      </c>
      <c r="M1593" s="325" t="s">
        <v>4302</v>
      </c>
      <c r="N1593" s="325" t="s">
        <v>4303</v>
      </c>
      <c r="O1593" s="287"/>
      <c r="P1593" s="287"/>
    </row>
    <row r="1594" spans="1:16" ht="15">
      <c r="A1594" s="247" t="s">
        <v>176</v>
      </c>
      <c r="B1594" s="247" t="s">
        <v>5215</v>
      </c>
      <c r="C1594" s="287" t="s">
        <v>5219</v>
      </c>
      <c r="D1594" s="305">
        <v>31</v>
      </c>
      <c r="E1594" s="287" t="s">
        <v>19</v>
      </c>
      <c r="F1594" s="289">
        <v>43677</v>
      </c>
      <c r="G1594" s="290" t="s">
        <v>560</v>
      </c>
      <c r="H1594" s="290" t="s">
        <v>945</v>
      </c>
      <c r="I1594" s="291">
        <v>-31.97</v>
      </c>
      <c r="J1594" s="291">
        <v>42</v>
      </c>
      <c r="K1594" s="290" t="s">
        <v>815</v>
      </c>
      <c r="L1594" s="324">
        <v>23.82</v>
      </c>
      <c r="M1594" s="325" t="s">
        <v>946</v>
      </c>
      <c r="N1594" s="325" t="s">
        <v>947</v>
      </c>
      <c r="O1594" s="287"/>
      <c r="P1594" s="287"/>
    </row>
    <row r="1595" spans="1:16" ht="15">
      <c r="A1595" s="247" t="s">
        <v>176</v>
      </c>
      <c r="B1595" s="247" t="s">
        <v>5220</v>
      </c>
      <c r="C1595" s="287" t="s">
        <v>5221</v>
      </c>
      <c r="D1595" s="305">
        <v>32</v>
      </c>
      <c r="E1595" s="287" t="s">
        <v>19</v>
      </c>
      <c r="F1595" s="289">
        <v>43677</v>
      </c>
      <c r="G1595" s="290" t="s">
        <v>560</v>
      </c>
      <c r="H1595" s="290" t="s">
        <v>961</v>
      </c>
      <c r="I1595" s="291">
        <v>-26.39</v>
      </c>
      <c r="J1595" s="291">
        <v>9</v>
      </c>
      <c r="K1595" s="290" t="s">
        <v>815</v>
      </c>
      <c r="L1595" s="324">
        <v>14.19</v>
      </c>
      <c r="M1595" s="325" t="s">
        <v>962</v>
      </c>
      <c r="N1595" s="325" t="s">
        <v>963</v>
      </c>
      <c r="O1595" s="287"/>
      <c r="P1595" s="287"/>
    </row>
    <row r="1596" spans="1:16" ht="15">
      <c r="A1596" s="247" t="s">
        <v>176</v>
      </c>
      <c r="B1596" s="247" t="s">
        <v>5222</v>
      </c>
      <c r="C1596" s="287" t="s">
        <v>5223</v>
      </c>
      <c r="D1596" s="305">
        <v>33</v>
      </c>
      <c r="E1596" s="287" t="s">
        <v>19</v>
      </c>
      <c r="F1596" s="289">
        <v>43677</v>
      </c>
      <c r="G1596" s="290" t="s">
        <v>560</v>
      </c>
      <c r="H1596" s="290" t="s">
        <v>966</v>
      </c>
      <c r="I1596" s="291">
        <v>-0.17</v>
      </c>
      <c r="J1596" s="291">
        <v>1</v>
      </c>
      <c r="K1596" s="290" t="s">
        <v>815</v>
      </c>
      <c r="L1596" s="324">
        <v>36.520000000000003</v>
      </c>
      <c r="M1596" s="325" t="s">
        <v>967</v>
      </c>
      <c r="N1596" s="325" t="s">
        <v>968</v>
      </c>
      <c r="O1596" s="287"/>
      <c r="P1596" s="287"/>
    </row>
    <row r="1597" spans="1:16" ht="15">
      <c r="A1597" s="247" t="s">
        <v>7737</v>
      </c>
      <c r="B1597" s="247" t="s">
        <v>7738</v>
      </c>
      <c r="C1597" s="287" t="s">
        <v>5225</v>
      </c>
      <c r="D1597" s="305">
        <v>34</v>
      </c>
      <c r="E1597" s="287" t="s">
        <v>19</v>
      </c>
      <c r="F1597" s="289">
        <v>43677</v>
      </c>
      <c r="G1597" s="290" t="s">
        <v>560</v>
      </c>
      <c r="H1597" s="290" t="s">
        <v>3107</v>
      </c>
      <c r="I1597" s="291">
        <v>-1.1200000000000001</v>
      </c>
      <c r="J1597" s="291">
        <v>30</v>
      </c>
      <c r="K1597" s="290" t="s">
        <v>815</v>
      </c>
      <c r="L1597" s="324">
        <v>13.16</v>
      </c>
      <c r="M1597" s="325" t="s">
        <v>3108</v>
      </c>
      <c r="N1597" s="325" t="s">
        <v>3109</v>
      </c>
      <c r="O1597" s="287"/>
      <c r="P1597" s="287"/>
    </row>
    <row r="1598" spans="1:16" ht="15">
      <c r="A1598" s="247" t="s">
        <v>176</v>
      </c>
      <c r="B1598" s="247" t="s">
        <v>5224</v>
      </c>
      <c r="C1598" s="287" t="s">
        <v>5228</v>
      </c>
      <c r="D1598" s="305">
        <v>35</v>
      </c>
      <c r="E1598" s="287" t="s">
        <v>19</v>
      </c>
      <c r="F1598" s="289">
        <v>43677</v>
      </c>
      <c r="G1598" s="290" t="s">
        <v>560</v>
      </c>
      <c r="H1598" s="290" t="s">
        <v>971</v>
      </c>
      <c r="I1598" s="291">
        <v>0</v>
      </c>
      <c r="J1598" s="291">
        <v>3</v>
      </c>
      <c r="K1598" s="290" t="s">
        <v>815</v>
      </c>
      <c r="L1598" s="324">
        <v>13.46</v>
      </c>
      <c r="M1598" s="325" t="s">
        <v>972</v>
      </c>
      <c r="N1598" s="325" t="s">
        <v>973</v>
      </c>
      <c r="O1598" s="287"/>
      <c r="P1598" s="287"/>
    </row>
    <row r="1599" spans="1:16" ht="15">
      <c r="A1599" s="247" t="s">
        <v>176</v>
      </c>
      <c r="B1599" s="247" t="s">
        <v>5229</v>
      </c>
      <c r="C1599" s="287" t="s">
        <v>5230</v>
      </c>
      <c r="D1599" s="305">
        <v>36</v>
      </c>
      <c r="E1599" s="287" t="s">
        <v>19</v>
      </c>
      <c r="F1599" s="289">
        <v>43677</v>
      </c>
      <c r="G1599" s="290" t="s">
        <v>560</v>
      </c>
      <c r="H1599" s="290" t="s">
        <v>981</v>
      </c>
      <c r="I1599" s="291">
        <v>-4.26</v>
      </c>
      <c r="J1599" s="291">
        <v>6</v>
      </c>
      <c r="K1599" s="290" t="s">
        <v>815</v>
      </c>
      <c r="L1599" s="324">
        <v>22.08</v>
      </c>
      <c r="M1599" s="325" t="s">
        <v>982</v>
      </c>
      <c r="N1599" s="325" t="s">
        <v>983</v>
      </c>
      <c r="O1599" s="287"/>
      <c r="P1599" s="287"/>
    </row>
    <row r="1600" spans="1:16" ht="15">
      <c r="A1600" s="247" t="s">
        <v>7739</v>
      </c>
      <c r="B1600" s="247" t="s">
        <v>7740</v>
      </c>
      <c r="C1600" s="287" t="s">
        <v>5233</v>
      </c>
      <c r="D1600" s="305">
        <v>37</v>
      </c>
      <c r="E1600" s="287" t="s">
        <v>19</v>
      </c>
      <c r="F1600" s="289">
        <v>43677</v>
      </c>
      <c r="G1600" s="290" t="s">
        <v>560</v>
      </c>
      <c r="H1600" s="290" t="s">
        <v>698</v>
      </c>
      <c r="I1600" s="291">
        <v>0</v>
      </c>
      <c r="J1600" s="291">
        <v>1</v>
      </c>
      <c r="K1600" s="290" t="s">
        <v>815</v>
      </c>
      <c r="L1600" s="324">
        <v>100.97</v>
      </c>
      <c r="M1600" s="325" t="s">
        <v>699</v>
      </c>
      <c r="N1600" s="325" t="s">
        <v>700</v>
      </c>
      <c r="O1600" s="287"/>
      <c r="P1600" s="287"/>
    </row>
    <row r="1601" spans="1:16" ht="15">
      <c r="A1601" s="247" t="s">
        <v>7741</v>
      </c>
      <c r="B1601" s="247" t="s">
        <v>7742</v>
      </c>
      <c r="C1601" s="287" t="s">
        <v>5236</v>
      </c>
      <c r="D1601" s="305">
        <v>38</v>
      </c>
      <c r="E1601" s="287" t="s">
        <v>19</v>
      </c>
      <c r="F1601" s="289">
        <v>43677</v>
      </c>
      <c r="G1601" s="290" t="s">
        <v>560</v>
      </c>
      <c r="H1601" s="290" t="s">
        <v>4316</v>
      </c>
      <c r="I1601" s="291">
        <v>0</v>
      </c>
      <c r="J1601" s="291">
        <v>1</v>
      </c>
      <c r="K1601" s="290" t="s">
        <v>815</v>
      </c>
      <c r="L1601" s="324">
        <v>38.840000000000003</v>
      </c>
      <c r="M1601" s="325" t="s">
        <v>4317</v>
      </c>
      <c r="N1601" s="325" t="s">
        <v>4318</v>
      </c>
      <c r="O1601" s="287"/>
      <c r="P1601" s="287"/>
    </row>
    <row r="1602" spans="1:16" ht="15">
      <c r="A1602" s="247" t="s">
        <v>7743</v>
      </c>
      <c r="B1602" s="247" t="s">
        <v>7744</v>
      </c>
      <c r="C1602" s="287" t="s">
        <v>5239</v>
      </c>
      <c r="D1602" s="305">
        <v>39</v>
      </c>
      <c r="E1602" s="287" t="s">
        <v>19</v>
      </c>
      <c r="F1602" s="289">
        <v>43677</v>
      </c>
      <c r="G1602" s="290" t="s">
        <v>560</v>
      </c>
      <c r="H1602" s="290" t="s">
        <v>3243</v>
      </c>
      <c r="I1602" s="291">
        <v>0</v>
      </c>
      <c r="J1602" s="291">
        <v>1</v>
      </c>
      <c r="K1602" s="290" t="s">
        <v>815</v>
      </c>
      <c r="L1602" s="324">
        <v>57.15</v>
      </c>
      <c r="M1602" s="325" t="s">
        <v>3244</v>
      </c>
      <c r="N1602" s="325" t="s">
        <v>3245</v>
      </c>
      <c r="O1602" s="287"/>
      <c r="P1602" s="287"/>
    </row>
    <row r="1603" spans="1:16" ht="15">
      <c r="A1603" s="247" t="s">
        <v>7745</v>
      </c>
      <c r="B1603" s="247" t="s">
        <v>7746</v>
      </c>
      <c r="C1603" s="287" t="s">
        <v>5241</v>
      </c>
      <c r="D1603" s="305">
        <v>40</v>
      </c>
      <c r="E1603" s="287" t="s">
        <v>19</v>
      </c>
      <c r="F1603" s="289">
        <v>43677</v>
      </c>
      <c r="G1603" s="290" t="s">
        <v>560</v>
      </c>
      <c r="H1603" s="290" t="s">
        <v>3564</v>
      </c>
      <c r="I1603" s="291">
        <v>0</v>
      </c>
      <c r="J1603" s="291">
        <v>1</v>
      </c>
      <c r="K1603" s="290" t="s">
        <v>815</v>
      </c>
      <c r="L1603" s="324">
        <v>56.2</v>
      </c>
      <c r="M1603" s="325" t="s">
        <v>3565</v>
      </c>
      <c r="N1603" s="325" t="s">
        <v>3566</v>
      </c>
      <c r="O1603" s="287"/>
      <c r="P1603" s="287"/>
    </row>
    <row r="1604" spans="1:16" ht="15">
      <c r="A1604" s="247" t="s">
        <v>7747</v>
      </c>
      <c r="B1604" s="247" t="s">
        <v>7748</v>
      </c>
      <c r="C1604" s="287" t="s">
        <v>5244</v>
      </c>
      <c r="D1604" s="305">
        <v>41</v>
      </c>
      <c r="E1604" s="287" t="s">
        <v>19</v>
      </c>
      <c r="F1604" s="289">
        <v>43677</v>
      </c>
      <c r="G1604" s="290" t="s">
        <v>560</v>
      </c>
      <c r="H1604" s="290" t="s">
        <v>7449</v>
      </c>
      <c r="I1604" s="291">
        <v>0</v>
      </c>
      <c r="J1604" s="291">
        <v>1</v>
      </c>
      <c r="K1604" s="290" t="s">
        <v>815</v>
      </c>
      <c r="L1604" s="324">
        <v>91.32</v>
      </c>
      <c r="M1604" s="325" t="s">
        <v>7450</v>
      </c>
      <c r="N1604" s="325" t="s">
        <v>7451</v>
      </c>
      <c r="O1604" s="287"/>
      <c r="P1604" s="287"/>
    </row>
    <row r="1605" spans="1:16" ht="15">
      <c r="A1605" s="247" t="s">
        <v>176</v>
      </c>
      <c r="B1605" s="247" t="s">
        <v>5240</v>
      </c>
      <c r="C1605" s="287" t="s">
        <v>5246</v>
      </c>
      <c r="D1605" s="305">
        <v>42</v>
      </c>
      <c r="E1605" s="287" t="s">
        <v>19</v>
      </c>
      <c r="F1605" s="289">
        <v>43677</v>
      </c>
      <c r="G1605" s="290" t="s">
        <v>560</v>
      </c>
      <c r="H1605" s="290" t="s">
        <v>1006</v>
      </c>
      <c r="I1605" s="291">
        <v>0</v>
      </c>
      <c r="J1605" s="291">
        <v>6</v>
      </c>
      <c r="K1605" s="290" t="s">
        <v>815</v>
      </c>
      <c r="L1605" s="324">
        <v>20.34</v>
      </c>
      <c r="M1605" s="325" t="s">
        <v>1007</v>
      </c>
      <c r="N1605" s="325" t="s">
        <v>1008</v>
      </c>
      <c r="O1605" s="287"/>
      <c r="P1605" s="287"/>
    </row>
    <row r="1606" spans="1:16" ht="15">
      <c r="A1606" s="247" t="s">
        <v>7749</v>
      </c>
      <c r="B1606" s="247" t="s">
        <v>7750</v>
      </c>
      <c r="C1606" s="287" t="s">
        <v>5248</v>
      </c>
      <c r="D1606" s="305">
        <v>43</v>
      </c>
      <c r="E1606" s="287" t="s">
        <v>19</v>
      </c>
      <c r="F1606" s="289">
        <v>43677</v>
      </c>
      <c r="G1606" s="290" t="s">
        <v>560</v>
      </c>
      <c r="H1606" s="290" t="s">
        <v>2665</v>
      </c>
      <c r="I1606" s="291">
        <v>0</v>
      </c>
      <c r="J1606" s="291">
        <v>1</v>
      </c>
      <c r="K1606" s="290" t="s">
        <v>815</v>
      </c>
      <c r="L1606" s="324">
        <v>85.25</v>
      </c>
      <c r="M1606" s="325" t="s">
        <v>2666</v>
      </c>
      <c r="N1606" s="325" t="s">
        <v>2667</v>
      </c>
      <c r="O1606" s="287"/>
      <c r="P1606" s="287"/>
    </row>
    <row r="1607" spans="1:16" ht="15">
      <c r="A1607" s="247" t="s">
        <v>176</v>
      </c>
      <c r="B1607" s="247" t="s">
        <v>5245</v>
      </c>
      <c r="C1607" s="287" t="s">
        <v>5251</v>
      </c>
      <c r="D1607" s="305">
        <v>44</v>
      </c>
      <c r="E1607" s="287" t="s">
        <v>19</v>
      </c>
      <c r="F1607" s="289">
        <v>43677</v>
      </c>
      <c r="G1607" s="290" t="s">
        <v>560</v>
      </c>
      <c r="H1607" s="290" t="s">
        <v>1011</v>
      </c>
      <c r="I1607" s="291">
        <v>-2.71</v>
      </c>
      <c r="J1607" s="291">
        <v>3</v>
      </c>
      <c r="K1607" s="290" t="s">
        <v>815</v>
      </c>
      <c r="L1607" s="324">
        <v>53.89</v>
      </c>
      <c r="M1607" s="325" t="s">
        <v>1012</v>
      </c>
      <c r="N1607" s="325" t="s">
        <v>1013</v>
      </c>
      <c r="O1607" s="287"/>
      <c r="P1607" s="287"/>
    </row>
    <row r="1608" spans="1:16" ht="15">
      <c r="A1608" s="247" t="s">
        <v>176</v>
      </c>
      <c r="B1608" s="247" t="s">
        <v>5247</v>
      </c>
      <c r="C1608" s="287" t="s">
        <v>5253</v>
      </c>
      <c r="D1608" s="305">
        <v>45</v>
      </c>
      <c r="E1608" s="287" t="s">
        <v>19</v>
      </c>
      <c r="F1608" s="289">
        <v>43677</v>
      </c>
      <c r="G1608" s="290" t="s">
        <v>560</v>
      </c>
      <c r="H1608" s="290" t="s">
        <v>1016</v>
      </c>
      <c r="I1608" s="291">
        <v>0</v>
      </c>
      <c r="J1608" s="291">
        <v>1</v>
      </c>
      <c r="K1608" s="290" t="s">
        <v>815</v>
      </c>
      <c r="L1608" s="324">
        <v>25.41</v>
      </c>
      <c r="M1608" s="325" t="s">
        <v>1017</v>
      </c>
      <c r="N1608" s="325" t="s">
        <v>1018</v>
      </c>
      <c r="O1608" s="287"/>
      <c r="P1608" s="287"/>
    </row>
    <row r="1609" spans="1:16" ht="15">
      <c r="A1609" s="247" t="s">
        <v>176</v>
      </c>
      <c r="B1609" s="247" t="s">
        <v>5252</v>
      </c>
      <c r="C1609" s="287" t="s">
        <v>5255</v>
      </c>
      <c r="D1609" s="305">
        <v>46</v>
      </c>
      <c r="E1609" s="287" t="s">
        <v>19</v>
      </c>
      <c r="F1609" s="289">
        <v>43677</v>
      </c>
      <c r="G1609" s="290" t="s">
        <v>560</v>
      </c>
      <c r="H1609" s="290" t="s">
        <v>768</v>
      </c>
      <c r="I1609" s="291">
        <v>-1.44</v>
      </c>
      <c r="J1609" s="291">
        <v>6</v>
      </c>
      <c r="K1609" s="290" t="s">
        <v>815</v>
      </c>
      <c r="L1609" s="324">
        <v>135.13</v>
      </c>
      <c r="M1609" s="325" t="s">
        <v>769</v>
      </c>
      <c r="N1609" s="325" t="s">
        <v>770</v>
      </c>
      <c r="O1609" s="287"/>
      <c r="P1609" s="287"/>
    </row>
    <row r="1610" spans="1:16" ht="15">
      <c r="A1610" s="247" t="s">
        <v>176</v>
      </c>
      <c r="B1610" s="247" t="s">
        <v>5254</v>
      </c>
      <c r="C1610" s="287" t="s">
        <v>5257</v>
      </c>
      <c r="D1610" s="305">
        <v>47</v>
      </c>
      <c r="E1610" s="287" t="s">
        <v>19</v>
      </c>
      <c r="F1610" s="289">
        <v>43677</v>
      </c>
      <c r="G1610" s="290" t="s">
        <v>560</v>
      </c>
      <c r="H1610" s="290" t="s">
        <v>1025</v>
      </c>
      <c r="I1610" s="291">
        <v>-6.87</v>
      </c>
      <c r="J1610" s="291">
        <v>7</v>
      </c>
      <c r="K1610" s="290" t="s">
        <v>815</v>
      </c>
      <c r="L1610" s="324">
        <v>160.5</v>
      </c>
      <c r="M1610" s="325" t="s">
        <v>1026</v>
      </c>
      <c r="N1610" s="325" t="s">
        <v>1027</v>
      </c>
      <c r="O1610" s="287"/>
      <c r="P1610" s="287"/>
    </row>
    <row r="1611" spans="1:16" ht="15">
      <c r="A1611" s="247" t="s">
        <v>176</v>
      </c>
      <c r="B1611" s="247" t="s">
        <v>5256</v>
      </c>
      <c r="C1611" s="287" t="s">
        <v>5259</v>
      </c>
      <c r="D1611" s="305">
        <v>48</v>
      </c>
      <c r="E1611" s="287" t="s">
        <v>19</v>
      </c>
      <c r="F1611" s="289">
        <v>43677</v>
      </c>
      <c r="G1611" s="290" t="s">
        <v>560</v>
      </c>
      <c r="H1611" s="290" t="s">
        <v>1030</v>
      </c>
      <c r="I1611" s="291">
        <v>-4.2699999999999996</v>
      </c>
      <c r="J1611" s="291">
        <v>6</v>
      </c>
      <c r="K1611" s="290" t="s">
        <v>815</v>
      </c>
      <c r="L1611" s="324">
        <v>23.16</v>
      </c>
      <c r="M1611" s="325" t="s">
        <v>1031</v>
      </c>
      <c r="N1611" s="325" t="s">
        <v>1032</v>
      </c>
      <c r="O1611" s="287"/>
      <c r="P1611" s="287"/>
    </row>
    <row r="1612" spans="1:16" ht="15">
      <c r="A1612" s="247" t="s">
        <v>176</v>
      </c>
      <c r="B1612" s="247" t="s">
        <v>5258</v>
      </c>
      <c r="C1612" s="287" t="s">
        <v>5262</v>
      </c>
      <c r="D1612" s="305">
        <v>49</v>
      </c>
      <c r="E1612" s="287" t="s">
        <v>19</v>
      </c>
      <c r="F1612" s="289">
        <v>43677</v>
      </c>
      <c r="G1612" s="290" t="s">
        <v>560</v>
      </c>
      <c r="H1612" s="290" t="s">
        <v>1035</v>
      </c>
      <c r="I1612" s="291">
        <v>-7.61</v>
      </c>
      <c r="J1612" s="291">
        <v>6</v>
      </c>
      <c r="K1612" s="290" t="s">
        <v>815</v>
      </c>
      <c r="L1612" s="324">
        <v>27.54</v>
      </c>
      <c r="M1612" s="325" t="s">
        <v>1036</v>
      </c>
      <c r="N1612" s="325" t="s">
        <v>1037</v>
      </c>
      <c r="O1612" s="287"/>
      <c r="P1612" s="287"/>
    </row>
    <row r="1613" spans="1:16" ht="15">
      <c r="A1613" s="247" t="s">
        <v>176</v>
      </c>
      <c r="B1613" s="247" t="s">
        <v>5263</v>
      </c>
      <c r="C1613" s="287" t="s">
        <v>5264</v>
      </c>
      <c r="D1613" s="305">
        <v>50</v>
      </c>
      <c r="E1613" s="287" t="s">
        <v>19</v>
      </c>
      <c r="F1613" s="289">
        <v>43677</v>
      </c>
      <c r="G1613" s="290" t="s">
        <v>560</v>
      </c>
      <c r="H1613" s="290" t="s">
        <v>810</v>
      </c>
      <c r="I1613" s="291">
        <v>0.1</v>
      </c>
      <c r="J1613" s="291">
        <v>3</v>
      </c>
      <c r="K1613" s="290" t="s">
        <v>815</v>
      </c>
      <c r="L1613" s="324">
        <v>20.9</v>
      </c>
      <c r="M1613" s="325" t="s">
        <v>811</v>
      </c>
      <c r="N1613" s="325" t="s">
        <v>812</v>
      </c>
      <c r="O1613" s="287"/>
      <c r="P1613" s="287"/>
    </row>
    <row r="1614" spans="1:16" ht="15">
      <c r="A1614" s="247" t="s">
        <v>176</v>
      </c>
      <c r="B1614" s="247" t="s">
        <v>5268</v>
      </c>
      <c r="C1614" s="287" t="s">
        <v>5267</v>
      </c>
      <c r="D1614" s="305">
        <v>1</v>
      </c>
      <c r="E1614" s="287" t="s">
        <v>20</v>
      </c>
      <c r="F1614" s="289">
        <v>43677</v>
      </c>
      <c r="G1614" s="290" t="s">
        <v>621</v>
      </c>
      <c r="H1614" s="290" t="s">
        <v>489</v>
      </c>
      <c r="I1614" s="291">
        <v>0.01</v>
      </c>
      <c r="J1614" s="291">
        <v>25</v>
      </c>
      <c r="K1614" s="290" t="s">
        <v>815</v>
      </c>
      <c r="L1614" s="324">
        <v>55.99</v>
      </c>
      <c r="M1614" s="325" t="s">
        <v>490</v>
      </c>
      <c r="N1614" s="325" t="s">
        <v>491</v>
      </c>
      <c r="O1614" s="287"/>
      <c r="P1614" s="287"/>
    </row>
    <row r="1615" spans="1:16" ht="15">
      <c r="A1615" s="247" t="s">
        <v>176</v>
      </c>
      <c r="B1615" s="247" t="s">
        <v>5270</v>
      </c>
      <c r="C1615" s="287" t="s">
        <v>5269</v>
      </c>
      <c r="D1615" s="305">
        <v>2</v>
      </c>
      <c r="E1615" s="287" t="s">
        <v>20</v>
      </c>
      <c r="F1615" s="289">
        <v>43677</v>
      </c>
      <c r="G1615" s="290" t="s">
        <v>621</v>
      </c>
      <c r="H1615" s="290" t="s">
        <v>822</v>
      </c>
      <c r="I1615" s="291">
        <v>0.03</v>
      </c>
      <c r="J1615" s="291">
        <v>3</v>
      </c>
      <c r="K1615" s="290" t="s">
        <v>815</v>
      </c>
      <c r="L1615" s="324">
        <v>24.42</v>
      </c>
      <c r="M1615" s="325" t="s">
        <v>823</v>
      </c>
      <c r="N1615" s="325" t="s">
        <v>824</v>
      </c>
      <c r="O1615" s="287"/>
      <c r="P1615" s="287"/>
    </row>
    <row r="1616" spans="1:16" ht="15">
      <c r="A1616" s="247" t="s">
        <v>7751</v>
      </c>
      <c r="B1616" s="247" t="s">
        <v>7752</v>
      </c>
      <c r="C1616" s="287" t="s">
        <v>5271</v>
      </c>
      <c r="D1616" s="305">
        <v>3</v>
      </c>
      <c r="E1616" s="287" t="s">
        <v>20</v>
      </c>
      <c r="F1616" s="289">
        <v>43677</v>
      </c>
      <c r="G1616" s="290" t="s">
        <v>621</v>
      </c>
      <c r="H1616" s="290" t="s">
        <v>827</v>
      </c>
      <c r="I1616" s="291">
        <v>-0.01</v>
      </c>
      <c r="J1616" s="291">
        <v>54</v>
      </c>
      <c r="K1616" s="290" t="s">
        <v>815</v>
      </c>
      <c r="L1616" s="324">
        <v>156.16999999999999</v>
      </c>
      <c r="M1616" s="325" t="s">
        <v>828</v>
      </c>
      <c r="N1616" s="325" t="s">
        <v>829</v>
      </c>
      <c r="O1616" s="287"/>
      <c r="P1616" s="287"/>
    </row>
    <row r="1617" spans="1:16" ht="15">
      <c r="A1617" s="247" t="s">
        <v>176</v>
      </c>
      <c r="B1617" s="247" t="s">
        <v>5272</v>
      </c>
      <c r="C1617" s="287" t="s">
        <v>5273</v>
      </c>
      <c r="D1617" s="305">
        <v>4</v>
      </c>
      <c r="E1617" s="287" t="s">
        <v>20</v>
      </c>
      <c r="F1617" s="289">
        <v>43677</v>
      </c>
      <c r="G1617" s="290" t="s">
        <v>621</v>
      </c>
      <c r="H1617" s="290" t="s">
        <v>4691</v>
      </c>
      <c r="I1617" s="291">
        <v>0.02</v>
      </c>
      <c r="J1617" s="291">
        <v>25</v>
      </c>
      <c r="K1617" s="290" t="s">
        <v>815</v>
      </c>
      <c r="L1617" s="324">
        <v>25.39</v>
      </c>
      <c r="M1617" s="325" t="s">
        <v>4692</v>
      </c>
      <c r="N1617" s="325" t="s">
        <v>4693</v>
      </c>
      <c r="O1617" s="287"/>
      <c r="P1617" s="287"/>
    </row>
    <row r="1618" spans="1:16" ht="15">
      <c r="A1618" s="247" t="s">
        <v>7753</v>
      </c>
      <c r="B1618" s="247" t="s">
        <v>7754</v>
      </c>
      <c r="C1618" s="287" t="s">
        <v>5276</v>
      </c>
      <c r="D1618" s="305">
        <v>5</v>
      </c>
      <c r="E1618" s="287" t="s">
        <v>20</v>
      </c>
      <c r="F1618" s="289">
        <v>43677</v>
      </c>
      <c r="G1618" s="290" t="s">
        <v>621</v>
      </c>
      <c r="H1618" s="290" t="s">
        <v>2540</v>
      </c>
      <c r="I1618" s="291">
        <v>0.02</v>
      </c>
      <c r="J1618" s="291">
        <v>6</v>
      </c>
      <c r="K1618" s="290" t="s">
        <v>815</v>
      </c>
      <c r="L1618" s="324">
        <v>55.87</v>
      </c>
      <c r="M1618" s="325" t="s">
        <v>2541</v>
      </c>
      <c r="N1618" s="325" t="s">
        <v>2542</v>
      </c>
      <c r="O1618" s="287"/>
      <c r="P1618" s="287"/>
    </row>
    <row r="1619" spans="1:16" ht="15">
      <c r="A1619" s="247" t="s">
        <v>7755</v>
      </c>
      <c r="B1619" s="247" t="s">
        <v>7756</v>
      </c>
      <c r="C1619" s="287" t="s">
        <v>5278</v>
      </c>
      <c r="D1619" s="305">
        <v>6</v>
      </c>
      <c r="E1619" s="287" t="s">
        <v>20</v>
      </c>
      <c r="F1619" s="289">
        <v>43677</v>
      </c>
      <c r="G1619" s="290" t="s">
        <v>621</v>
      </c>
      <c r="H1619" s="290" t="s">
        <v>3790</v>
      </c>
      <c r="I1619" s="291">
        <v>0.02</v>
      </c>
      <c r="J1619" s="291">
        <v>6</v>
      </c>
      <c r="K1619" s="290" t="s">
        <v>815</v>
      </c>
      <c r="L1619" s="324">
        <v>45.73</v>
      </c>
      <c r="M1619" s="325" t="s">
        <v>3791</v>
      </c>
      <c r="N1619" s="325" t="s">
        <v>3792</v>
      </c>
      <c r="O1619" s="287"/>
      <c r="P1619" s="287"/>
    </row>
    <row r="1620" spans="1:16" ht="15">
      <c r="A1620" s="247" t="s">
        <v>176</v>
      </c>
      <c r="B1620" s="247" t="s">
        <v>5277</v>
      </c>
      <c r="C1620" s="287" t="s">
        <v>5280</v>
      </c>
      <c r="D1620" s="305">
        <v>7</v>
      </c>
      <c r="E1620" s="287" t="s">
        <v>20</v>
      </c>
      <c r="F1620" s="289">
        <v>43677</v>
      </c>
      <c r="G1620" s="290" t="s">
        <v>621</v>
      </c>
      <c r="H1620" s="290" t="s">
        <v>838</v>
      </c>
      <c r="I1620" s="291">
        <v>-0.1</v>
      </c>
      <c r="J1620" s="291">
        <v>6</v>
      </c>
      <c r="K1620" s="290" t="s">
        <v>815</v>
      </c>
      <c r="L1620" s="324">
        <v>12.09</v>
      </c>
      <c r="M1620" s="325" t="s">
        <v>839</v>
      </c>
      <c r="N1620" s="325" t="s">
        <v>840</v>
      </c>
      <c r="O1620" s="287"/>
      <c r="P1620" s="287"/>
    </row>
    <row r="1621" spans="1:16" ht="15">
      <c r="A1621" s="247" t="s">
        <v>7757</v>
      </c>
      <c r="B1621" s="247" t="s">
        <v>7758</v>
      </c>
      <c r="C1621" s="287" t="s">
        <v>5282</v>
      </c>
      <c r="D1621" s="305">
        <v>8</v>
      </c>
      <c r="E1621" s="287" t="s">
        <v>20</v>
      </c>
      <c r="F1621" s="289">
        <v>43677</v>
      </c>
      <c r="G1621" s="290" t="s">
        <v>621</v>
      </c>
      <c r="H1621" s="290" t="s">
        <v>2557</v>
      </c>
      <c r="I1621" s="291">
        <v>0.03</v>
      </c>
      <c r="J1621" s="291">
        <v>1</v>
      </c>
      <c r="K1621" s="290" t="s">
        <v>815</v>
      </c>
      <c r="L1621" s="324">
        <v>97.68</v>
      </c>
      <c r="M1621" s="325" t="s">
        <v>2558</v>
      </c>
      <c r="N1621" s="325" t="s">
        <v>2559</v>
      </c>
      <c r="O1621" s="287"/>
      <c r="P1621" s="287"/>
    </row>
    <row r="1622" spans="1:16" ht="15">
      <c r="A1622" s="247" t="s">
        <v>176</v>
      </c>
      <c r="B1622" s="247" t="s">
        <v>5279</v>
      </c>
      <c r="C1622" s="287" t="s">
        <v>5285</v>
      </c>
      <c r="D1622" s="305">
        <v>9</v>
      </c>
      <c r="E1622" s="287" t="s">
        <v>20</v>
      </c>
      <c r="F1622" s="289">
        <v>43677</v>
      </c>
      <c r="G1622" s="290" t="s">
        <v>621</v>
      </c>
      <c r="H1622" s="290" t="s">
        <v>848</v>
      </c>
      <c r="I1622" s="291">
        <v>-0.11</v>
      </c>
      <c r="J1622" s="291">
        <v>2</v>
      </c>
      <c r="K1622" s="290" t="s">
        <v>815</v>
      </c>
      <c r="L1622" s="324">
        <v>29.5</v>
      </c>
      <c r="M1622" s="325" t="s">
        <v>849</v>
      </c>
      <c r="N1622" s="325" t="s">
        <v>850</v>
      </c>
      <c r="O1622" s="287"/>
      <c r="P1622" s="287"/>
    </row>
    <row r="1623" spans="1:16" ht="15">
      <c r="A1623" s="247" t="s">
        <v>176</v>
      </c>
      <c r="B1623" s="247" t="s">
        <v>5281</v>
      </c>
      <c r="C1623" s="287" t="s">
        <v>5287</v>
      </c>
      <c r="D1623" s="305">
        <v>10</v>
      </c>
      <c r="E1623" s="287" t="s">
        <v>20</v>
      </c>
      <c r="F1623" s="289">
        <v>43677</v>
      </c>
      <c r="G1623" s="290" t="s">
        <v>621</v>
      </c>
      <c r="H1623" s="290" t="s">
        <v>853</v>
      </c>
      <c r="I1623" s="291">
        <v>-0.05</v>
      </c>
      <c r="J1623" s="291">
        <v>27</v>
      </c>
      <c r="K1623" s="290" t="s">
        <v>815</v>
      </c>
      <c r="L1623" s="324">
        <v>10.91</v>
      </c>
      <c r="M1623" s="325" t="s">
        <v>854</v>
      </c>
      <c r="N1623" s="325" t="s">
        <v>855</v>
      </c>
      <c r="O1623" s="287"/>
      <c r="P1623" s="287"/>
    </row>
    <row r="1624" spans="1:16" ht="15">
      <c r="A1624" s="247" t="s">
        <v>176</v>
      </c>
      <c r="B1624" s="247" t="s">
        <v>5286</v>
      </c>
      <c r="C1624" s="287" t="s">
        <v>5289</v>
      </c>
      <c r="D1624" s="305">
        <v>11</v>
      </c>
      <c r="E1624" s="287" t="s">
        <v>20</v>
      </c>
      <c r="F1624" s="289">
        <v>43677</v>
      </c>
      <c r="G1624" s="290" t="s">
        <v>621</v>
      </c>
      <c r="H1624" s="290" t="s">
        <v>864</v>
      </c>
      <c r="I1624" s="291">
        <v>-0.13</v>
      </c>
      <c r="J1624" s="291">
        <v>24</v>
      </c>
      <c r="K1624" s="290" t="s">
        <v>815</v>
      </c>
      <c r="L1624" s="324">
        <v>54.45</v>
      </c>
      <c r="M1624" s="325" t="s">
        <v>865</v>
      </c>
      <c r="N1624" s="325" t="s">
        <v>866</v>
      </c>
      <c r="O1624" s="287"/>
      <c r="P1624" s="287"/>
    </row>
    <row r="1625" spans="1:16" ht="15">
      <c r="A1625" s="247" t="s">
        <v>176</v>
      </c>
      <c r="B1625" s="247" t="s">
        <v>5288</v>
      </c>
      <c r="C1625" s="287" t="s">
        <v>5291</v>
      </c>
      <c r="D1625" s="305">
        <v>12</v>
      </c>
      <c r="E1625" s="287" t="s">
        <v>20</v>
      </c>
      <c r="F1625" s="289">
        <v>43677</v>
      </c>
      <c r="G1625" s="290" t="s">
        <v>621</v>
      </c>
      <c r="H1625" s="290" t="s">
        <v>869</v>
      </c>
      <c r="I1625" s="291">
        <v>0.03</v>
      </c>
      <c r="J1625" s="291">
        <v>2</v>
      </c>
      <c r="K1625" s="290" t="s">
        <v>815</v>
      </c>
      <c r="L1625" s="324">
        <v>114.36</v>
      </c>
      <c r="M1625" s="325" t="s">
        <v>870</v>
      </c>
      <c r="N1625" s="325" t="s">
        <v>871</v>
      </c>
      <c r="O1625" s="287"/>
      <c r="P1625" s="287"/>
    </row>
    <row r="1626" spans="1:16" ht="15">
      <c r="A1626" s="247" t="s">
        <v>176</v>
      </c>
      <c r="B1626" s="247" t="s">
        <v>5290</v>
      </c>
      <c r="C1626" s="287" t="s">
        <v>5293</v>
      </c>
      <c r="D1626" s="305">
        <v>13</v>
      </c>
      <c r="E1626" s="287" t="s">
        <v>20</v>
      </c>
      <c r="F1626" s="289">
        <v>43677</v>
      </c>
      <c r="G1626" s="290" t="s">
        <v>621</v>
      </c>
      <c r="H1626" s="290" t="s">
        <v>874</v>
      </c>
      <c r="I1626" s="291">
        <v>0</v>
      </c>
      <c r="J1626" s="291">
        <v>56</v>
      </c>
      <c r="K1626" s="290" t="s">
        <v>815</v>
      </c>
      <c r="L1626" s="324">
        <v>28.24</v>
      </c>
      <c r="M1626" s="325" t="s">
        <v>875</v>
      </c>
      <c r="N1626" s="325" t="s">
        <v>876</v>
      </c>
      <c r="O1626" s="287"/>
      <c r="P1626" s="287"/>
    </row>
    <row r="1627" spans="1:16" ht="15">
      <c r="A1627" s="247" t="s">
        <v>176</v>
      </c>
      <c r="B1627" s="247" t="s">
        <v>5292</v>
      </c>
      <c r="C1627" s="287" t="s">
        <v>5296</v>
      </c>
      <c r="D1627" s="305">
        <v>14</v>
      </c>
      <c r="E1627" s="287" t="s">
        <v>20</v>
      </c>
      <c r="F1627" s="289">
        <v>43677</v>
      </c>
      <c r="G1627" s="290" t="s">
        <v>621</v>
      </c>
      <c r="H1627" s="290" t="s">
        <v>879</v>
      </c>
      <c r="I1627" s="291">
        <v>-0.09</v>
      </c>
      <c r="J1627" s="291">
        <v>5</v>
      </c>
      <c r="K1627" s="290" t="s">
        <v>815</v>
      </c>
      <c r="L1627" s="324">
        <v>101.75</v>
      </c>
      <c r="M1627" s="325" t="s">
        <v>880</v>
      </c>
      <c r="N1627" s="325" t="s">
        <v>881</v>
      </c>
      <c r="O1627" s="287"/>
      <c r="P1627" s="287"/>
    </row>
    <row r="1628" spans="1:16" ht="15">
      <c r="A1628" s="247" t="s">
        <v>176</v>
      </c>
      <c r="B1628" s="247" t="s">
        <v>5297</v>
      </c>
      <c r="C1628" s="287" t="s">
        <v>5298</v>
      </c>
      <c r="D1628" s="305">
        <v>15</v>
      </c>
      <c r="E1628" s="287" t="s">
        <v>20</v>
      </c>
      <c r="F1628" s="289">
        <v>43677</v>
      </c>
      <c r="G1628" s="290" t="s">
        <v>621</v>
      </c>
      <c r="H1628" s="290" t="s">
        <v>887</v>
      </c>
      <c r="I1628" s="291">
        <v>0.02</v>
      </c>
      <c r="J1628" s="291">
        <v>6</v>
      </c>
      <c r="K1628" s="290" t="s">
        <v>815</v>
      </c>
      <c r="L1628" s="324">
        <v>74.540000000000006</v>
      </c>
      <c r="M1628" s="325" t="s">
        <v>888</v>
      </c>
      <c r="N1628" s="325" t="s">
        <v>889</v>
      </c>
      <c r="O1628" s="287"/>
      <c r="P1628" s="287"/>
    </row>
    <row r="1629" spans="1:16" ht="15">
      <c r="A1629" s="247" t="s">
        <v>176</v>
      </c>
      <c r="B1629" s="247" t="s">
        <v>5299</v>
      </c>
      <c r="C1629" s="287" t="s">
        <v>5300</v>
      </c>
      <c r="D1629" s="305">
        <v>16</v>
      </c>
      <c r="E1629" s="287" t="s">
        <v>20</v>
      </c>
      <c r="F1629" s="289">
        <v>43677</v>
      </c>
      <c r="G1629" s="290" t="s">
        <v>621</v>
      </c>
      <c r="H1629" s="290" t="s">
        <v>563</v>
      </c>
      <c r="I1629" s="291">
        <v>-0.05</v>
      </c>
      <c r="J1629" s="291">
        <v>3</v>
      </c>
      <c r="K1629" s="290" t="s">
        <v>815</v>
      </c>
      <c r="L1629" s="324">
        <v>139.09</v>
      </c>
      <c r="M1629" s="325" t="s">
        <v>564</v>
      </c>
      <c r="N1629" s="325" t="s">
        <v>565</v>
      </c>
      <c r="O1629" s="287"/>
      <c r="P1629" s="287"/>
    </row>
    <row r="1630" spans="1:16" ht="15">
      <c r="A1630" s="247" t="s">
        <v>7759</v>
      </c>
      <c r="B1630" s="247" t="s">
        <v>7760</v>
      </c>
      <c r="C1630" s="287" t="s">
        <v>5302</v>
      </c>
      <c r="D1630" s="305">
        <v>17</v>
      </c>
      <c r="E1630" s="287" t="s">
        <v>20</v>
      </c>
      <c r="F1630" s="289">
        <v>43677</v>
      </c>
      <c r="G1630" s="290" t="s">
        <v>621</v>
      </c>
      <c r="H1630" s="290" t="s">
        <v>895</v>
      </c>
      <c r="I1630" s="291">
        <v>0.02</v>
      </c>
      <c r="J1630" s="291">
        <v>1</v>
      </c>
      <c r="K1630" s="290" t="s">
        <v>815</v>
      </c>
      <c r="L1630" s="324">
        <v>502.1</v>
      </c>
      <c r="M1630" s="325" t="s">
        <v>896</v>
      </c>
      <c r="N1630" s="325" t="s">
        <v>897</v>
      </c>
      <c r="O1630" s="287"/>
      <c r="P1630" s="287"/>
    </row>
    <row r="1631" spans="1:16" ht="15">
      <c r="A1631" s="247" t="s">
        <v>176</v>
      </c>
      <c r="B1631" s="247" t="s">
        <v>5301</v>
      </c>
      <c r="C1631" s="287" t="s">
        <v>5304</v>
      </c>
      <c r="D1631" s="305">
        <v>18</v>
      </c>
      <c r="E1631" s="287" t="s">
        <v>20</v>
      </c>
      <c r="F1631" s="289">
        <v>43677</v>
      </c>
      <c r="G1631" s="290" t="s">
        <v>621</v>
      </c>
      <c r="H1631" s="290" t="s">
        <v>2577</v>
      </c>
      <c r="I1631" s="291">
        <v>0.03</v>
      </c>
      <c r="J1631" s="291">
        <v>2</v>
      </c>
      <c r="K1631" s="290" t="s">
        <v>815</v>
      </c>
      <c r="L1631" s="324">
        <v>170.53</v>
      </c>
      <c r="M1631" s="325" t="s">
        <v>2578</v>
      </c>
      <c r="N1631" s="325" t="s">
        <v>2579</v>
      </c>
      <c r="O1631" s="287"/>
      <c r="P1631" s="287"/>
    </row>
    <row r="1632" spans="1:16" ht="15">
      <c r="A1632" s="247" t="s">
        <v>176</v>
      </c>
      <c r="B1632" s="247" t="s">
        <v>5303</v>
      </c>
      <c r="C1632" s="287" t="s">
        <v>5306</v>
      </c>
      <c r="D1632" s="305">
        <v>19</v>
      </c>
      <c r="E1632" s="287" t="s">
        <v>20</v>
      </c>
      <c r="F1632" s="289">
        <v>43677</v>
      </c>
      <c r="G1632" s="290" t="s">
        <v>621</v>
      </c>
      <c r="H1632" s="290" t="s">
        <v>900</v>
      </c>
      <c r="I1632" s="291">
        <v>0</v>
      </c>
      <c r="J1632" s="291">
        <v>5</v>
      </c>
      <c r="K1632" s="290" t="s">
        <v>815</v>
      </c>
      <c r="L1632" s="324">
        <v>37.200000000000003</v>
      </c>
      <c r="M1632" s="325" t="s">
        <v>901</v>
      </c>
      <c r="N1632" s="325" t="s">
        <v>902</v>
      </c>
      <c r="O1632" s="287"/>
      <c r="P1632" s="287"/>
    </row>
    <row r="1633" spans="1:16" ht="15">
      <c r="A1633" s="247" t="s">
        <v>176</v>
      </c>
      <c r="B1633" s="247" t="s">
        <v>5305</v>
      </c>
      <c r="C1633" s="287" t="s">
        <v>5308</v>
      </c>
      <c r="D1633" s="305">
        <v>20</v>
      </c>
      <c r="E1633" s="287" t="s">
        <v>20</v>
      </c>
      <c r="F1633" s="289">
        <v>43677</v>
      </c>
      <c r="G1633" s="290" t="s">
        <v>621</v>
      </c>
      <c r="H1633" s="290" t="s">
        <v>905</v>
      </c>
      <c r="I1633" s="291">
        <v>-0.11</v>
      </c>
      <c r="J1633" s="291">
        <v>19</v>
      </c>
      <c r="K1633" s="290" t="s">
        <v>815</v>
      </c>
      <c r="L1633" s="324">
        <v>10.45</v>
      </c>
      <c r="M1633" s="325" t="s">
        <v>906</v>
      </c>
      <c r="N1633" s="325" t="s">
        <v>907</v>
      </c>
      <c r="O1633" s="287"/>
      <c r="P1633" s="287"/>
    </row>
    <row r="1634" spans="1:16" ht="15">
      <c r="A1634" s="247" t="s">
        <v>7761</v>
      </c>
      <c r="B1634" s="247" t="s">
        <v>7762</v>
      </c>
      <c r="C1634" s="287" t="s">
        <v>5310</v>
      </c>
      <c r="D1634" s="305">
        <v>21</v>
      </c>
      <c r="E1634" s="287" t="s">
        <v>20</v>
      </c>
      <c r="F1634" s="289">
        <v>43677</v>
      </c>
      <c r="G1634" s="290" t="s">
        <v>621</v>
      </c>
      <c r="H1634" s="290" t="s">
        <v>3066</v>
      </c>
      <c r="I1634" s="291">
        <v>0.03</v>
      </c>
      <c r="J1634" s="291">
        <v>1</v>
      </c>
      <c r="K1634" s="290" t="s">
        <v>815</v>
      </c>
      <c r="L1634" s="324">
        <v>220.13</v>
      </c>
      <c r="M1634" s="325" t="s">
        <v>3067</v>
      </c>
      <c r="N1634" s="325" t="s">
        <v>3068</v>
      </c>
      <c r="O1634" s="287"/>
      <c r="P1634" s="287"/>
    </row>
    <row r="1635" spans="1:16" ht="15">
      <c r="A1635" s="247" t="s">
        <v>176</v>
      </c>
      <c r="B1635" s="247" t="s">
        <v>5307</v>
      </c>
      <c r="C1635" s="287" t="s">
        <v>5312</v>
      </c>
      <c r="D1635" s="305">
        <v>22</v>
      </c>
      <c r="E1635" s="287" t="s">
        <v>20</v>
      </c>
      <c r="F1635" s="289">
        <v>43677</v>
      </c>
      <c r="G1635" s="290" t="s">
        <v>621</v>
      </c>
      <c r="H1635" s="290" t="s">
        <v>612</v>
      </c>
      <c r="I1635" s="291">
        <v>-0.01</v>
      </c>
      <c r="J1635" s="291">
        <v>7</v>
      </c>
      <c r="K1635" s="290" t="s">
        <v>815</v>
      </c>
      <c r="L1635" s="324">
        <v>49.68</v>
      </c>
      <c r="M1635" s="325" t="s">
        <v>613</v>
      </c>
      <c r="N1635" s="325" t="s">
        <v>614</v>
      </c>
      <c r="O1635" s="287"/>
      <c r="P1635" s="287"/>
    </row>
    <row r="1636" spans="1:16" ht="15">
      <c r="A1636" s="247" t="s">
        <v>176</v>
      </c>
      <c r="B1636" s="247" t="s">
        <v>5309</v>
      </c>
      <c r="C1636" s="287" t="s">
        <v>5314</v>
      </c>
      <c r="D1636" s="305">
        <v>23</v>
      </c>
      <c r="E1636" s="287" t="s">
        <v>20</v>
      </c>
      <c r="F1636" s="289">
        <v>43677</v>
      </c>
      <c r="G1636" s="290" t="s">
        <v>621</v>
      </c>
      <c r="H1636" s="290" t="s">
        <v>912</v>
      </c>
      <c r="I1636" s="291">
        <v>0.03</v>
      </c>
      <c r="J1636" s="291">
        <v>49</v>
      </c>
      <c r="K1636" s="290" t="s">
        <v>815</v>
      </c>
      <c r="L1636" s="324">
        <v>64.84</v>
      </c>
      <c r="M1636" s="325" t="s">
        <v>913</v>
      </c>
      <c r="N1636" s="325" t="s">
        <v>914</v>
      </c>
      <c r="O1636" s="287"/>
      <c r="P1636" s="287"/>
    </row>
    <row r="1637" spans="1:16" ht="15">
      <c r="A1637" s="247" t="s">
        <v>176</v>
      </c>
      <c r="B1637" s="247" t="s">
        <v>5311</v>
      </c>
      <c r="C1637" s="287" t="s">
        <v>5316</v>
      </c>
      <c r="D1637" s="305">
        <v>24</v>
      </c>
      <c r="E1637" s="287" t="s">
        <v>20</v>
      </c>
      <c r="F1637" s="289">
        <v>43677</v>
      </c>
      <c r="G1637" s="290" t="s">
        <v>621</v>
      </c>
      <c r="H1637" s="290" t="s">
        <v>918</v>
      </c>
      <c r="I1637" s="291">
        <v>0</v>
      </c>
      <c r="J1637" s="291">
        <v>6</v>
      </c>
      <c r="K1637" s="290" t="s">
        <v>815</v>
      </c>
      <c r="L1637" s="324">
        <v>14.37</v>
      </c>
      <c r="M1637" s="325" t="s">
        <v>919</v>
      </c>
      <c r="N1637" s="325" t="s">
        <v>920</v>
      </c>
      <c r="O1637" s="287"/>
      <c r="P1637" s="287"/>
    </row>
    <row r="1638" spans="1:16" ht="15">
      <c r="A1638" s="247" t="s">
        <v>176</v>
      </c>
      <c r="B1638" s="247" t="s">
        <v>5313</v>
      </c>
      <c r="C1638" s="287" t="s">
        <v>5318</v>
      </c>
      <c r="D1638" s="305">
        <v>25</v>
      </c>
      <c r="E1638" s="287" t="s">
        <v>20</v>
      </c>
      <c r="F1638" s="289">
        <v>43677</v>
      </c>
      <c r="G1638" s="290" t="s">
        <v>621</v>
      </c>
      <c r="H1638" s="290" t="s">
        <v>923</v>
      </c>
      <c r="I1638" s="291">
        <v>0.02</v>
      </c>
      <c r="J1638" s="291">
        <v>15</v>
      </c>
      <c r="K1638" s="290" t="s">
        <v>815</v>
      </c>
      <c r="L1638" s="324">
        <v>51.25</v>
      </c>
      <c r="M1638" s="325" t="s">
        <v>924</v>
      </c>
      <c r="N1638" s="325" t="s">
        <v>925</v>
      </c>
      <c r="O1638" s="287"/>
      <c r="P1638" s="287"/>
    </row>
    <row r="1639" spans="1:16" ht="15">
      <c r="A1639" s="247" t="s">
        <v>176</v>
      </c>
      <c r="B1639" s="247" t="s">
        <v>5315</v>
      </c>
      <c r="C1639" s="287" t="s">
        <v>5321</v>
      </c>
      <c r="D1639" s="305">
        <v>26</v>
      </c>
      <c r="E1639" s="287" t="s">
        <v>20</v>
      </c>
      <c r="F1639" s="289">
        <v>43677</v>
      </c>
      <c r="G1639" s="290" t="s">
        <v>621</v>
      </c>
      <c r="H1639" s="290" t="s">
        <v>928</v>
      </c>
      <c r="I1639" s="291">
        <v>0.03</v>
      </c>
      <c r="J1639" s="291">
        <v>6</v>
      </c>
      <c r="K1639" s="290" t="s">
        <v>815</v>
      </c>
      <c r="L1639" s="324">
        <v>159.16999999999999</v>
      </c>
      <c r="M1639" s="325" t="s">
        <v>929</v>
      </c>
      <c r="N1639" s="325" t="s">
        <v>930</v>
      </c>
      <c r="O1639" s="287"/>
      <c r="P1639" s="287"/>
    </row>
    <row r="1640" spans="1:16" ht="15">
      <c r="A1640" s="247" t="s">
        <v>176</v>
      </c>
      <c r="B1640" s="247" t="s">
        <v>5317</v>
      </c>
      <c r="C1640" s="287" t="s">
        <v>5323</v>
      </c>
      <c r="D1640" s="305">
        <v>27</v>
      </c>
      <c r="E1640" s="287" t="s">
        <v>20</v>
      </c>
      <c r="F1640" s="289">
        <v>43677</v>
      </c>
      <c r="G1640" s="290" t="s">
        <v>621</v>
      </c>
      <c r="H1640" s="290" t="s">
        <v>938</v>
      </c>
      <c r="I1640" s="291">
        <v>-0.1</v>
      </c>
      <c r="J1640" s="291">
        <v>6</v>
      </c>
      <c r="K1640" s="290" t="s">
        <v>815</v>
      </c>
      <c r="L1640" s="324">
        <v>32.01</v>
      </c>
      <c r="M1640" s="325" t="s">
        <v>939</v>
      </c>
      <c r="N1640" s="325" t="s">
        <v>940</v>
      </c>
      <c r="O1640" s="287"/>
      <c r="P1640" s="287"/>
    </row>
    <row r="1641" spans="1:16" ht="15">
      <c r="A1641" s="247" t="s">
        <v>7763</v>
      </c>
      <c r="B1641" s="247" t="s">
        <v>7764</v>
      </c>
      <c r="C1641" s="287" t="s">
        <v>5326</v>
      </c>
      <c r="D1641" s="305">
        <v>28</v>
      </c>
      <c r="E1641" s="287" t="s">
        <v>20</v>
      </c>
      <c r="F1641" s="289">
        <v>43677</v>
      </c>
      <c r="G1641" s="290" t="s">
        <v>621</v>
      </c>
      <c r="H1641" s="290" t="s">
        <v>644</v>
      </c>
      <c r="I1641" s="291">
        <v>0.01</v>
      </c>
      <c r="J1641" s="291">
        <v>1</v>
      </c>
      <c r="K1641" s="290" t="s">
        <v>815</v>
      </c>
      <c r="L1641" s="324">
        <v>30.02</v>
      </c>
      <c r="M1641" s="325" t="s">
        <v>645</v>
      </c>
      <c r="N1641" s="325" t="s">
        <v>646</v>
      </c>
      <c r="O1641" s="287"/>
      <c r="P1641" s="287"/>
    </row>
    <row r="1642" spans="1:16" ht="15">
      <c r="A1642" s="247" t="s">
        <v>176</v>
      </c>
      <c r="B1642" s="247" t="s">
        <v>5322</v>
      </c>
      <c r="C1642" s="287" t="s">
        <v>5328</v>
      </c>
      <c r="D1642" s="305">
        <v>29</v>
      </c>
      <c r="E1642" s="287" t="s">
        <v>20</v>
      </c>
      <c r="F1642" s="289">
        <v>43677</v>
      </c>
      <c r="G1642" s="290" t="s">
        <v>621</v>
      </c>
      <c r="H1642" s="290" t="s">
        <v>1150</v>
      </c>
      <c r="I1642" s="291">
        <v>0.03</v>
      </c>
      <c r="J1642" s="291">
        <v>6</v>
      </c>
      <c r="K1642" s="290" t="s">
        <v>815</v>
      </c>
      <c r="L1642" s="324">
        <v>33.049999999999997</v>
      </c>
      <c r="M1642" s="325" t="s">
        <v>1151</v>
      </c>
      <c r="N1642" s="325" t="s">
        <v>1152</v>
      </c>
      <c r="O1642" s="287"/>
      <c r="P1642" s="287"/>
    </row>
    <row r="1643" spans="1:16" ht="15">
      <c r="A1643" s="247" t="s">
        <v>7765</v>
      </c>
      <c r="B1643" s="247" t="s">
        <v>7766</v>
      </c>
      <c r="C1643" s="287" t="s">
        <v>5331</v>
      </c>
      <c r="D1643" s="305">
        <v>30</v>
      </c>
      <c r="E1643" s="287" t="s">
        <v>20</v>
      </c>
      <c r="F1643" s="289">
        <v>43677</v>
      </c>
      <c r="G1643" s="290" t="s">
        <v>621</v>
      </c>
      <c r="H1643" s="290" t="s">
        <v>4065</v>
      </c>
      <c r="I1643" s="291">
        <v>0.03</v>
      </c>
      <c r="J1643" s="291">
        <v>1</v>
      </c>
      <c r="K1643" s="290" t="s">
        <v>815</v>
      </c>
      <c r="L1643" s="324">
        <v>44.56</v>
      </c>
      <c r="M1643" s="325" t="s">
        <v>4066</v>
      </c>
      <c r="N1643" s="325" t="s">
        <v>4067</v>
      </c>
      <c r="O1643" s="287"/>
      <c r="P1643" s="287"/>
    </row>
    <row r="1644" spans="1:16" ht="15">
      <c r="A1644" s="247" t="s">
        <v>176</v>
      </c>
      <c r="B1644" s="247" t="s">
        <v>5327</v>
      </c>
      <c r="C1644" s="287" t="s">
        <v>5333</v>
      </c>
      <c r="D1644" s="305">
        <v>31</v>
      </c>
      <c r="E1644" s="287" t="s">
        <v>20</v>
      </c>
      <c r="F1644" s="289">
        <v>43677</v>
      </c>
      <c r="G1644" s="290" t="s">
        <v>621</v>
      </c>
      <c r="H1644" s="290" t="s">
        <v>945</v>
      </c>
      <c r="I1644" s="291">
        <v>-0.37</v>
      </c>
      <c r="J1644" s="291">
        <v>42</v>
      </c>
      <c r="K1644" s="290" t="s">
        <v>815</v>
      </c>
      <c r="L1644" s="324">
        <v>23.82</v>
      </c>
      <c r="M1644" s="325" t="s">
        <v>946</v>
      </c>
      <c r="N1644" s="325" t="s">
        <v>947</v>
      </c>
      <c r="O1644" s="287"/>
      <c r="P1644" s="287"/>
    </row>
    <row r="1645" spans="1:16" ht="15">
      <c r="A1645" s="247" t="s">
        <v>176</v>
      </c>
      <c r="B1645" s="247" t="s">
        <v>5332</v>
      </c>
      <c r="C1645" s="287" t="s">
        <v>5335</v>
      </c>
      <c r="D1645" s="305">
        <v>32</v>
      </c>
      <c r="E1645" s="287" t="s">
        <v>20</v>
      </c>
      <c r="F1645" s="289">
        <v>43677</v>
      </c>
      <c r="G1645" s="290" t="s">
        <v>621</v>
      </c>
      <c r="H1645" s="290" t="s">
        <v>961</v>
      </c>
      <c r="I1645" s="291">
        <v>-0.35</v>
      </c>
      <c r="J1645" s="291">
        <v>9</v>
      </c>
      <c r="K1645" s="290" t="s">
        <v>815</v>
      </c>
      <c r="L1645" s="324">
        <v>14.19</v>
      </c>
      <c r="M1645" s="325" t="s">
        <v>962</v>
      </c>
      <c r="N1645" s="325" t="s">
        <v>963</v>
      </c>
      <c r="O1645" s="287"/>
      <c r="P1645" s="287"/>
    </row>
    <row r="1646" spans="1:16" ht="15">
      <c r="A1646" s="247" t="s">
        <v>176</v>
      </c>
      <c r="B1646" s="247" t="s">
        <v>5334</v>
      </c>
      <c r="C1646" s="287" t="s">
        <v>5337</v>
      </c>
      <c r="D1646" s="305">
        <v>33</v>
      </c>
      <c r="E1646" s="287" t="s">
        <v>20</v>
      </c>
      <c r="F1646" s="289">
        <v>43677</v>
      </c>
      <c r="G1646" s="290" t="s">
        <v>621</v>
      </c>
      <c r="H1646" s="290" t="s">
        <v>966</v>
      </c>
      <c r="I1646" s="291">
        <v>0.01</v>
      </c>
      <c r="J1646" s="291">
        <v>5</v>
      </c>
      <c r="K1646" s="290" t="s">
        <v>815</v>
      </c>
      <c r="L1646" s="324">
        <v>36.520000000000003</v>
      </c>
      <c r="M1646" s="325" t="s">
        <v>967</v>
      </c>
      <c r="N1646" s="325" t="s">
        <v>968</v>
      </c>
      <c r="O1646" s="287"/>
      <c r="P1646" s="287"/>
    </row>
    <row r="1647" spans="1:16" ht="15">
      <c r="A1647" s="247" t="s">
        <v>176</v>
      </c>
      <c r="B1647" s="247" t="s">
        <v>5336</v>
      </c>
      <c r="C1647" s="287" t="s">
        <v>5339</v>
      </c>
      <c r="D1647" s="305">
        <v>34</v>
      </c>
      <c r="E1647" s="287" t="s">
        <v>20</v>
      </c>
      <c r="F1647" s="289">
        <v>43677</v>
      </c>
      <c r="G1647" s="290" t="s">
        <v>621</v>
      </c>
      <c r="H1647" s="290" t="s">
        <v>3107</v>
      </c>
      <c r="I1647" s="291">
        <v>0</v>
      </c>
      <c r="J1647" s="291">
        <v>33</v>
      </c>
      <c r="K1647" s="290" t="s">
        <v>815</v>
      </c>
      <c r="L1647" s="324">
        <v>13.16</v>
      </c>
      <c r="M1647" s="325" t="s">
        <v>3108</v>
      </c>
      <c r="N1647" s="325" t="s">
        <v>3109</v>
      </c>
      <c r="O1647" s="287"/>
      <c r="P1647" s="287"/>
    </row>
    <row r="1648" spans="1:16" ht="15">
      <c r="A1648" s="247" t="s">
        <v>176</v>
      </c>
      <c r="B1648" s="247" t="s">
        <v>5338</v>
      </c>
      <c r="C1648" s="287" t="s">
        <v>5341</v>
      </c>
      <c r="D1648" s="305">
        <v>35</v>
      </c>
      <c r="E1648" s="287" t="s">
        <v>20</v>
      </c>
      <c r="F1648" s="289">
        <v>43677</v>
      </c>
      <c r="G1648" s="290" t="s">
        <v>621</v>
      </c>
      <c r="H1648" s="290" t="s">
        <v>971</v>
      </c>
      <c r="I1648" s="291">
        <v>0</v>
      </c>
      <c r="J1648" s="291">
        <v>47</v>
      </c>
      <c r="K1648" s="290" t="s">
        <v>815</v>
      </c>
      <c r="L1648" s="324">
        <v>13.46</v>
      </c>
      <c r="M1648" s="325" t="s">
        <v>972</v>
      </c>
      <c r="N1648" s="325" t="s">
        <v>973</v>
      </c>
      <c r="O1648" s="287"/>
      <c r="P1648" s="287"/>
    </row>
    <row r="1649" spans="1:16" ht="15">
      <c r="A1649" s="247" t="s">
        <v>176</v>
      </c>
      <c r="B1649" s="247" t="s">
        <v>5340</v>
      </c>
      <c r="C1649" s="287" t="s">
        <v>5343</v>
      </c>
      <c r="D1649" s="305">
        <v>36</v>
      </c>
      <c r="E1649" s="287" t="s">
        <v>20</v>
      </c>
      <c r="F1649" s="289">
        <v>43677</v>
      </c>
      <c r="G1649" s="290" t="s">
        <v>621</v>
      </c>
      <c r="H1649" s="290" t="s">
        <v>981</v>
      </c>
      <c r="I1649" s="291">
        <v>-0.02</v>
      </c>
      <c r="J1649" s="291">
        <v>6</v>
      </c>
      <c r="K1649" s="290" t="s">
        <v>815</v>
      </c>
      <c r="L1649" s="324">
        <v>22.08</v>
      </c>
      <c r="M1649" s="325" t="s">
        <v>982</v>
      </c>
      <c r="N1649" s="325" t="s">
        <v>983</v>
      </c>
      <c r="O1649" s="287"/>
      <c r="P1649" s="287"/>
    </row>
    <row r="1650" spans="1:16" ht="15">
      <c r="A1650" s="247" t="s">
        <v>7767</v>
      </c>
      <c r="B1650" s="247" t="s">
        <v>7768</v>
      </c>
      <c r="C1650" s="287" t="s">
        <v>5346</v>
      </c>
      <c r="D1650" s="305">
        <v>37</v>
      </c>
      <c r="E1650" s="287" t="s">
        <v>20</v>
      </c>
      <c r="F1650" s="289">
        <v>43677</v>
      </c>
      <c r="G1650" s="290" t="s">
        <v>621</v>
      </c>
      <c r="H1650" s="290" t="s">
        <v>1450</v>
      </c>
      <c r="I1650" s="291">
        <v>0.03</v>
      </c>
      <c r="J1650" s="291">
        <v>2</v>
      </c>
      <c r="K1650" s="290" t="s">
        <v>815</v>
      </c>
      <c r="L1650" s="324">
        <v>73.290000000000006</v>
      </c>
      <c r="M1650" s="325" t="s">
        <v>1451</v>
      </c>
      <c r="N1650" s="325" t="s">
        <v>1452</v>
      </c>
      <c r="O1650" s="287"/>
      <c r="P1650" s="287"/>
    </row>
    <row r="1651" spans="1:16" ht="15">
      <c r="A1651" s="247" t="s">
        <v>7769</v>
      </c>
      <c r="B1651" s="247" t="s">
        <v>7770</v>
      </c>
      <c r="C1651" s="287" t="s">
        <v>5348</v>
      </c>
      <c r="D1651" s="305">
        <v>38</v>
      </c>
      <c r="E1651" s="287" t="s">
        <v>20</v>
      </c>
      <c r="F1651" s="289">
        <v>43677</v>
      </c>
      <c r="G1651" s="290" t="s">
        <v>621</v>
      </c>
      <c r="H1651" s="290" t="s">
        <v>1197</v>
      </c>
      <c r="I1651" s="291">
        <v>0.02</v>
      </c>
      <c r="J1651" s="291">
        <v>4</v>
      </c>
      <c r="K1651" s="290" t="s">
        <v>815</v>
      </c>
      <c r="L1651" s="324">
        <v>81.08</v>
      </c>
      <c r="M1651" s="325" t="s">
        <v>1198</v>
      </c>
      <c r="N1651" s="325" t="s">
        <v>1199</v>
      </c>
      <c r="O1651" s="287"/>
      <c r="P1651" s="287"/>
    </row>
    <row r="1652" spans="1:16" ht="15">
      <c r="A1652" s="247" t="s">
        <v>176</v>
      </c>
      <c r="B1652" s="247" t="s">
        <v>5342</v>
      </c>
      <c r="C1652" s="287" t="s">
        <v>5350</v>
      </c>
      <c r="D1652" s="305">
        <v>39</v>
      </c>
      <c r="E1652" s="287" t="s">
        <v>20</v>
      </c>
      <c r="F1652" s="289">
        <v>43677</v>
      </c>
      <c r="G1652" s="290" t="s">
        <v>621</v>
      </c>
      <c r="H1652" s="290" t="s">
        <v>996</v>
      </c>
      <c r="I1652" s="291">
        <v>0.02</v>
      </c>
      <c r="J1652" s="291">
        <v>7</v>
      </c>
      <c r="K1652" s="290" t="s">
        <v>815</v>
      </c>
      <c r="L1652" s="324">
        <v>21.56</v>
      </c>
      <c r="M1652" s="325" t="s">
        <v>997</v>
      </c>
      <c r="N1652" s="325" t="s">
        <v>998</v>
      </c>
      <c r="O1652" s="287"/>
      <c r="P1652" s="287"/>
    </row>
    <row r="1653" spans="1:16" ht="15">
      <c r="A1653" s="247" t="s">
        <v>176</v>
      </c>
      <c r="B1653" s="247" t="s">
        <v>5347</v>
      </c>
      <c r="C1653" s="287" t="s">
        <v>5352</v>
      </c>
      <c r="D1653" s="305">
        <v>40</v>
      </c>
      <c r="E1653" s="287" t="s">
        <v>20</v>
      </c>
      <c r="F1653" s="289">
        <v>43677</v>
      </c>
      <c r="G1653" s="290" t="s">
        <v>621</v>
      </c>
      <c r="H1653" s="290" t="s">
        <v>1001</v>
      </c>
      <c r="I1653" s="291">
        <v>0.03</v>
      </c>
      <c r="J1653" s="291">
        <v>18</v>
      </c>
      <c r="K1653" s="290" t="s">
        <v>815</v>
      </c>
      <c r="L1653" s="324">
        <v>23.07</v>
      </c>
      <c r="M1653" s="325" t="s">
        <v>1002</v>
      </c>
      <c r="N1653" s="325" t="s">
        <v>1003</v>
      </c>
      <c r="O1653" s="287"/>
      <c r="P1653" s="287"/>
    </row>
    <row r="1654" spans="1:16" ht="15">
      <c r="A1654" s="247" t="s">
        <v>176</v>
      </c>
      <c r="B1654" s="247" t="s">
        <v>5349</v>
      </c>
      <c r="C1654" s="287" t="s">
        <v>5355</v>
      </c>
      <c r="D1654" s="305">
        <v>41</v>
      </c>
      <c r="E1654" s="287" t="s">
        <v>20</v>
      </c>
      <c r="F1654" s="289">
        <v>43677</v>
      </c>
      <c r="G1654" s="290" t="s">
        <v>621</v>
      </c>
      <c r="H1654" s="290" t="s">
        <v>1006</v>
      </c>
      <c r="I1654" s="291">
        <v>0</v>
      </c>
      <c r="J1654" s="291">
        <v>40</v>
      </c>
      <c r="K1654" s="290" t="s">
        <v>815</v>
      </c>
      <c r="L1654" s="324">
        <v>20.34</v>
      </c>
      <c r="M1654" s="325" t="s">
        <v>1007</v>
      </c>
      <c r="N1654" s="325" t="s">
        <v>1008</v>
      </c>
      <c r="O1654" s="287"/>
      <c r="P1654" s="287"/>
    </row>
    <row r="1655" spans="1:16" ht="15">
      <c r="A1655" s="247" t="s">
        <v>176</v>
      </c>
      <c r="B1655" s="247" t="s">
        <v>5351</v>
      </c>
      <c r="C1655" s="287" t="s">
        <v>5357</v>
      </c>
      <c r="D1655" s="305">
        <v>42</v>
      </c>
      <c r="E1655" s="287" t="s">
        <v>20</v>
      </c>
      <c r="F1655" s="289">
        <v>43677</v>
      </c>
      <c r="G1655" s="290" t="s">
        <v>621</v>
      </c>
      <c r="H1655" s="290" t="s">
        <v>2670</v>
      </c>
      <c r="I1655" s="291">
        <v>0.03</v>
      </c>
      <c r="J1655" s="291">
        <v>4</v>
      </c>
      <c r="K1655" s="290" t="s">
        <v>815</v>
      </c>
      <c r="L1655" s="324">
        <v>77.680000000000007</v>
      </c>
      <c r="M1655" s="325" t="s">
        <v>2671</v>
      </c>
      <c r="N1655" s="325" t="s">
        <v>2672</v>
      </c>
      <c r="O1655" s="287"/>
      <c r="P1655" s="287"/>
    </row>
    <row r="1656" spans="1:16" ht="15">
      <c r="A1656" s="247" t="s">
        <v>176</v>
      </c>
      <c r="B1656" s="247" t="s">
        <v>5356</v>
      </c>
      <c r="C1656" s="287" t="s">
        <v>5359</v>
      </c>
      <c r="D1656" s="305">
        <v>43</v>
      </c>
      <c r="E1656" s="287" t="s">
        <v>20</v>
      </c>
      <c r="F1656" s="289">
        <v>43677</v>
      </c>
      <c r="G1656" s="290" t="s">
        <v>621</v>
      </c>
      <c r="H1656" s="290" t="s">
        <v>1011</v>
      </c>
      <c r="I1656" s="291">
        <v>-0.03</v>
      </c>
      <c r="J1656" s="291">
        <v>4</v>
      </c>
      <c r="K1656" s="290" t="s">
        <v>815</v>
      </c>
      <c r="L1656" s="324">
        <v>53.89</v>
      </c>
      <c r="M1656" s="325" t="s">
        <v>1012</v>
      </c>
      <c r="N1656" s="325" t="s">
        <v>1013</v>
      </c>
      <c r="O1656" s="287"/>
      <c r="P1656" s="287"/>
    </row>
    <row r="1657" spans="1:16" ht="15">
      <c r="A1657" s="247" t="s">
        <v>176</v>
      </c>
      <c r="B1657" s="247" t="s">
        <v>5358</v>
      </c>
      <c r="C1657" s="287" t="s">
        <v>5362</v>
      </c>
      <c r="D1657" s="305">
        <v>44</v>
      </c>
      <c r="E1657" s="287" t="s">
        <v>20</v>
      </c>
      <c r="F1657" s="289">
        <v>43677</v>
      </c>
      <c r="G1657" s="290" t="s">
        <v>621</v>
      </c>
      <c r="H1657" s="290" t="s">
        <v>1016</v>
      </c>
      <c r="I1657" s="291">
        <v>0.02</v>
      </c>
      <c r="J1657" s="291">
        <v>3</v>
      </c>
      <c r="K1657" s="290" t="s">
        <v>815</v>
      </c>
      <c r="L1657" s="324">
        <v>25.41</v>
      </c>
      <c r="M1657" s="325" t="s">
        <v>1017</v>
      </c>
      <c r="N1657" s="325" t="s">
        <v>1018</v>
      </c>
      <c r="O1657" s="287"/>
      <c r="P1657" s="287"/>
    </row>
    <row r="1658" spans="1:16" ht="15">
      <c r="A1658" s="247" t="s">
        <v>176</v>
      </c>
      <c r="B1658" s="247" t="s">
        <v>5363</v>
      </c>
      <c r="C1658" s="287" t="s">
        <v>5364</v>
      </c>
      <c r="D1658" s="305">
        <v>45</v>
      </c>
      <c r="E1658" s="287" t="s">
        <v>20</v>
      </c>
      <c r="F1658" s="289">
        <v>43677</v>
      </c>
      <c r="G1658" s="290" t="s">
        <v>621</v>
      </c>
      <c r="H1658" s="290" t="s">
        <v>768</v>
      </c>
      <c r="I1658" s="291">
        <v>0</v>
      </c>
      <c r="J1658" s="291">
        <v>6</v>
      </c>
      <c r="K1658" s="290" t="s">
        <v>815</v>
      </c>
      <c r="L1658" s="324">
        <v>135.13</v>
      </c>
      <c r="M1658" s="325" t="s">
        <v>769</v>
      </c>
      <c r="N1658" s="325" t="s">
        <v>770</v>
      </c>
      <c r="O1658" s="287"/>
      <c r="P1658" s="287"/>
    </row>
    <row r="1659" spans="1:16" ht="15">
      <c r="A1659" s="247" t="s">
        <v>176</v>
      </c>
      <c r="B1659" s="247" t="s">
        <v>5365</v>
      </c>
      <c r="C1659" s="287" t="s">
        <v>5366</v>
      </c>
      <c r="D1659" s="305">
        <v>46</v>
      </c>
      <c r="E1659" s="287" t="s">
        <v>20</v>
      </c>
      <c r="F1659" s="289">
        <v>43677</v>
      </c>
      <c r="G1659" s="290" t="s">
        <v>621</v>
      </c>
      <c r="H1659" s="290" t="s">
        <v>1025</v>
      </c>
      <c r="I1659" s="291">
        <v>-7.0000000000000007E-2</v>
      </c>
      <c r="J1659" s="291">
        <v>7</v>
      </c>
      <c r="K1659" s="290" t="s">
        <v>815</v>
      </c>
      <c r="L1659" s="324">
        <v>160.5</v>
      </c>
      <c r="M1659" s="325" t="s">
        <v>1026</v>
      </c>
      <c r="N1659" s="325" t="s">
        <v>1027</v>
      </c>
      <c r="O1659" s="287"/>
      <c r="P1659" s="287"/>
    </row>
    <row r="1660" spans="1:16" ht="15">
      <c r="A1660" s="247" t="s">
        <v>176</v>
      </c>
      <c r="B1660" s="247" t="s">
        <v>5367</v>
      </c>
      <c r="C1660" s="287" t="s">
        <v>5368</v>
      </c>
      <c r="D1660" s="305">
        <v>47</v>
      </c>
      <c r="E1660" s="287" t="s">
        <v>20</v>
      </c>
      <c r="F1660" s="289">
        <v>43677</v>
      </c>
      <c r="G1660" s="290" t="s">
        <v>621</v>
      </c>
      <c r="H1660" s="290" t="s">
        <v>1030</v>
      </c>
      <c r="I1660" s="291">
        <v>-0.02</v>
      </c>
      <c r="J1660" s="291">
        <v>6</v>
      </c>
      <c r="K1660" s="290" t="s">
        <v>815</v>
      </c>
      <c r="L1660" s="324">
        <v>23.16</v>
      </c>
      <c r="M1660" s="325" t="s">
        <v>1031</v>
      </c>
      <c r="N1660" s="325" t="s">
        <v>1032</v>
      </c>
      <c r="O1660" s="287"/>
      <c r="P1660" s="287"/>
    </row>
    <row r="1661" spans="1:16" ht="15">
      <c r="A1661" s="247" t="s">
        <v>176</v>
      </c>
      <c r="B1661" s="247" t="s">
        <v>5369</v>
      </c>
      <c r="C1661" s="287" t="s">
        <v>5370</v>
      </c>
      <c r="D1661" s="305">
        <v>48</v>
      </c>
      <c r="E1661" s="287" t="s">
        <v>20</v>
      </c>
      <c r="F1661" s="289">
        <v>43677</v>
      </c>
      <c r="G1661" s="290" t="s">
        <v>621</v>
      </c>
      <c r="H1661" s="290" t="s">
        <v>1035</v>
      </c>
      <c r="I1661" s="291">
        <v>-0.09</v>
      </c>
      <c r="J1661" s="291">
        <v>6</v>
      </c>
      <c r="K1661" s="290" t="s">
        <v>815</v>
      </c>
      <c r="L1661" s="324">
        <v>27.54</v>
      </c>
      <c r="M1661" s="325" t="s">
        <v>1036</v>
      </c>
      <c r="N1661" s="325" t="s">
        <v>1037</v>
      </c>
      <c r="O1661" s="287"/>
      <c r="P1661" s="287"/>
    </row>
    <row r="1662" spans="1:16" ht="15">
      <c r="A1662" s="247" t="s">
        <v>176</v>
      </c>
      <c r="B1662" s="247" t="s">
        <v>5371</v>
      </c>
      <c r="C1662" s="287" t="s">
        <v>5372</v>
      </c>
      <c r="D1662" s="305">
        <v>49</v>
      </c>
      <c r="E1662" s="287" t="s">
        <v>20</v>
      </c>
      <c r="F1662" s="289">
        <v>43677</v>
      </c>
      <c r="G1662" s="290" t="s">
        <v>621</v>
      </c>
      <c r="H1662" s="290" t="s">
        <v>2697</v>
      </c>
      <c r="I1662" s="291">
        <v>0.02</v>
      </c>
      <c r="J1662" s="291">
        <v>9</v>
      </c>
      <c r="K1662" s="290" t="s">
        <v>815</v>
      </c>
      <c r="L1662" s="324">
        <v>54.01</v>
      </c>
      <c r="M1662" s="325" t="s">
        <v>2698</v>
      </c>
      <c r="N1662" s="325" t="s">
        <v>2699</v>
      </c>
      <c r="O1662" s="287"/>
      <c r="P1662" s="287"/>
    </row>
    <row r="1663" spans="1:16" ht="15">
      <c r="A1663" s="247" t="s">
        <v>176</v>
      </c>
      <c r="B1663" s="247" t="s">
        <v>5373</v>
      </c>
      <c r="C1663" s="287" t="s">
        <v>5374</v>
      </c>
      <c r="D1663" s="305">
        <v>50</v>
      </c>
      <c r="E1663" s="287" t="s">
        <v>20</v>
      </c>
      <c r="F1663" s="289">
        <v>43677</v>
      </c>
      <c r="G1663" s="290" t="s">
        <v>621</v>
      </c>
      <c r="H1663" s="290" t="s">
        <v>810</v>
      </c>
      <c r="I1663" s="291">
        <v>0.02</v>
      </c>
      <c r="J1663" s="291">
        <v>3</v>
      </c>
      <c r="K1663" s="290" t="s">
        <v>815</v>
      </c>
      <c r="L1663" s="324">
        <v>20.9</v>
      </c>
      <c r="M1663" s="325" t="s">
        <v>811</v>
      </c>
      <c r="N1663" s="325" t="s">
        <v>812</v>
      </c>
      <c r="O1663" s="287"/>
      <c r="P1663" s="287"/>
    </row>
    <row r="1664" spans="1:16" ht="15">
      <c r="A1664" s="247" t="s">
        <v>176</v>
      </c>
      <c r="B1664" s="247" t="s">
        <v>5375</v>
      </c>
      <c r="C1664" s="287" t="s">
        <v>5376</v>
      </c>
      <c r="D1664" s="305">
        <v>1</v>
      </c>
      <c r="E1664" s="287" t="s">
        <v>17</v>
      </c>
      <c r="F1664" s="289">
        <v>43677</v>
      </c>
      <c r="G1664" s="290" t="s">
        <v>499</v>
      </c>
      <c r="H1664" s="290" t="s">
        <v>3727</v>
      </c>
      <c r="I1664" s="291">
        <v>-67.50879406</v>
      </c>
      <c r="J1664" s="291">
        <v>15</v>
      </c>
      <c r="K1664" s="290" t="s">
        <v>815</v>
      </c>
      <c r="L1664" s="324">
        <v>16.79</v>
      </c>
      <c r="M1664" s="325" t="s">
        <v>3728</v>
      </c>
      <c r="N1664" s="325" t="s">
        <v>3729</v>
      </c>
      <c r="O1664" s="287"/>
      <c r="P1664" s="287"/>
    </row>
    <row r="1665" spans="1:16" ht="15">
      <c r="A1665" s="247" t="s">
        <v>176</v>
      </c>
      <c r="B1665" s="247" t="s">
        <v>5377</v>
      </c>
      <c r="C1665" s="287" t="s">
        <v>5378</v>
      </c>
      <c r="D1665" s="305">
        <v>2</v>
      </c>
      <c r="E1665" s="287" t="s">
        <v>17</v>
      </c>
      <c r="F1665" s="289">
        <v>43677</v>
      </c>
      <c r="G1665" s="290" t="s">
        <v>499</v>
      </c>
      <c r="H1665" s="290" t="s">
        <v>2529</v>
      </c>
      <c r="I1665" s="291">
        <v>-383.07616507</v>
      </c>
      <c r="J1665" s="291">
        <v>68</v>
      </c>
      <c r="K1665" s="290" t="s">
        <v>815</v>
      </c>
      <c r="L1665" s="324">
        <v>156.91999999999999</v>
      </c>
      <c r="M1665" s="325" t="s">
        <v>2530</v>
      </c>
      <c r="N1665" s="325" t="s">
        <v>2531</v>
      </c>
      <c r="O1665" s="287"/>
      <c r="P1665" s="287"/>
    </row>
    <row r="1666" spans="1:16" ht="15">
      <c r="A1666" s="247" t="s">
        <v>176</v>
      </c>
      <c r="B1666" s="247" t="s">
        <v>5382</v>
      </c>
      <c r="C1666" s="287" t="s">
        <v>5381</v>
      </c>
      <c r="D1666" s="305">
        <v>3</v>
      </c>
      <c r="E1666" s="287" t="s">
        <v>17</v>
      </c>
      <c r="F1666" s="289">
        <v>43677</v>
      </c>
      <c r="G1666" s="290" t="s">
        <v>499</v>
      </c>
      <c r="H1666" s="290" t="s">
        <v>3980</v>
      </c>
      <c r="I1666" s="291">
        <v>-48.534481210000003</v>
      </c>
      <c r="J1666" s="291">
        <v>13</v>
      </c>
      <c r="K1666" s="290" t="s">
        <v>815</v>
      </c>
      <c r="L1666" s="324">
        <v>124.37</v>
      </c>
      <c r="M1666" s="325" t="s">
        <v>3981</v>
      </c>
      <c r="N1666" s="325" t="s">
        <v>3982</v>
      </c>
      <c r="O1666" s="287"/>
      <c r="P1666" s="287"/>
    </row>
    <row r="1667" spans="1:16" ht="15">
      <c r="A1667" s="247" t="s">
        <v>176</v>
      </c>
      <c r="B1667" s="247" t="s">
        <v>5384</v>
      </c>
      <c r="C1667" s="287" t="s">
        <v>5383</v>
      </c>
      <c r="D1667" s="305">
        <v>4</v>
      </c>
      <c r="E1667" s="287" t="s">
        <v>17</v>
      </c>
      <c r="F1667" s="289">
        <v>43677</v>
      </c>
      <c r="G1667" s="290" t="s">
        <v>499</v>
      </c>
      <c r="H1667" s="290" t="s">
        <v>1054</v>
      </c>
      <c r="I1667" s="291">
        <v>-94.818118850000005</v>
      </c>
      <c r="J1667" s="291">
        <v>25</v>
      </c>
      <c r="K1667" s="290" t="s">
        <v>815</v>
      </c>
      <c r="L1667" s="324">
        <v>211.62</v>
      </c>
      <c r="M1667" s="325" t="s">
        <v>1055</v>
      </c>
      <c r="N1667" s="325" t="s">
        <v>1056</v>
      </c>
      <c r="O1667" s="287"/>
      <c r="P1667" s="287"/>
    </row>
    <row r="1668" spans="1:16" ht="15">
      <c r="A1668" s="247" t="s">
        <v>176</v>
      </c>
      <c r="B1668" s="247" t="s">
        <v>5386</v>
      </c>
      <c r="C1668" s="287" t="s">
        <v>5385</v>
      </c>
      <c r="D1668" s="305">
        <v>5</v>
      </c>
      <c r="E1668" s="287" t="s">
        <v>17</v>
      </c>
      <c r="F1668" s="289">
        <v>43677</v>
      </c>
      <c r="G1668" s="290" t="s">
        <v>499</v>
      </c>
      <c r="H1668" s="290" t="s">
        <v>4246</v>
      </c>
      <c r="I1668" s="291">
        <v>-99.626147860000003</v>
      </c>
      <c r="J1668" s="291">
        <v>7</v>
      </c>
      <c r="K1668" s="290" t="s">
        <v>815</v>
      </c>
      <c r="L1668" s="324">
        <v>186.58</v>
      </c>
      <c r="M1668" s="325" t="s">
        <v>4247</v>
      </c>
      <c r="N1668" s="325" t="s">
        <v>4248</v>
      </c>
      <c r="O1668" s="287"/>
      <c r="P1668" s="287"/>
    </row>
    <row r="1669" spans="1:16" ht="15">
      <c r="A1669" s="247" t="s">
        <v>176</v>
      </c>
      <c r="B1669" s="247" t="s">
        <v>5388</v>
      </c>
      <c r="C1669" s="287" t="s">
        <v>5387</v>
      </c>
      <c r="D1669" s="305">
        <v>6</v>
      </c>
      <c r="E1669" s="287" t="s">
        <v>17</v>
      </c>
      <c r="F1669" s="289">
        <v>43677</v>
      </c>
      <c r="G1669" s="290" t="s">
        <v>499</v>
      </c>
      <c r="H1669" s="290" t="s">
        <v>1062</v>
      </c>
      <c r="I1669" s="291">
        <v>-61.669494649999997</v>
      </c>
      <c r="J1669" s="291">
        <v>6</v>
      </c>
      <c r="K1669" s="290" t="s">
        <v>815</v>
      </c>
      <c r="L1669" s="324">
        <v>49.54</v>
      </c>
      <c r="M1669" s="325" t="s">
        <v>1063</v>
      </c>
      <c r="N1669" s="325" t="s">
        <v>1064</v>
      </c>
      <c r="O1669" s="287"/>
      <c r="P1669" s="287"/>
    </row>
    <row r="1670" spans="1:16" ht="15">
      <c r="A1670" s="247" t="s">
        <v>176</v>
      </c>
      <c r="B1670" s="247" t="s">
        <v>5390</v>
      </c>
      <c r="C1670" s="287" t="s">
        <v>5389</v>
      </c>
      <c r="D1670" s="305">
        <v>7</v>
      </c>
      <c r="E1670" s="287" t="s">
        <v>17</v>
      </c>
      <c r="F1670" s="289">
        <v>43677</v>
      </c>
      <c r="G1670" s="290" t="s">
        <v>499</v>
      </c>
      <c r="H1670" s="290" t="s">
        <v>1568</v>
      </c>
      <c r="I1670" s="291">
        <v>-167.22051056000001</v>
      </c>
      <c r="J1670" s="291">
        <v>2</v>
      </c>
      <c r="K1670" s="290" t="s">
        <v>815</v>
      </c>
      <c r="L1670" s="324">
        <v>27.69</v>
      </c>
      <c r="M1670" s="325" t="s">
        <v>1569</v>
      </c>
      <c r="N1670" s="325" t="s">
        <v>1570</v>
      </c>
      <c r="O1670" s="287"/>
      <c r="P1670" s="287"/>
    </row>
    <row r="1671" spans="1:16" ht="15">
      <c r="A1671" s="247" t="s">
        <v>176</v>
      </c>
      <c r="B1671" s="247" t="s">
        <v>5392</v>
      </c>
      <c r="C1671" s="287" t="s">
        <v>5391</v>
      </c>
      <c r="D1671" s="305">
        <v>8</v>
      </c>
      <c r="E1671" s="287" t="s">
        <v>17</v>
      </c>
      <c r="F1671" s="289">
        <v>43677</v>
      </c>
      <c r="G1671" s="290" t="s">
        <v>499</v>
      </c>
      <c r="H1671" s="290" t="s">
        <v>2850</v>
      </c>
      <c r="I1671" s="291">
        <v>-129.36077259000001</v>
      </c>
      <c r="J1671" s="291">
        <v>30</v>
      </c>
      <c r="K1671" s="290" t="s">
        <v>815</v>
      </c>
      <c r="L1671" s="324">
        <v>51.51</v>
      </c>
      <c r="M1671" s="325" t="s">
        <v>2851</v>
      </c>
      <c r="N1671" s="325" t="s">
        <v>2852</v>
      </c>
      <c r="O1671" s="287"/>
      <c r="P1671" s="287"/>
    </row>
    <row r="1672" spans="1:16" ht="15">
      <c r="A1672" s="247" t="s">
        <v>176</v>
      </c>
      <c r="B1672" s="247" t="s">
        <v>5394</v>
      </c>
      <c r="C1672" s="287" t="s">
        <v>5393</v>
      </c>
      <c r="D1672" s="305">
        <v>9</v>
      </c>
      <c r="E1672" s="287" t="s">
        <v>17</v>
      </c>
      <c r="F1672" s="289">
        <v>43677</v>
      </c>
      <c r="G1672" s="290" t="s">
        <v>499</v>
      </c>
      <c r="H1672" s="290" t="s">
        <v>1588</v>
      </c>
      <c r="I1672" s="291">
        <v>-250.18849349000001</v>
      </c>
      <c r="J1672" s="291">
        <v>2</v>
      </c>
      <c r="K1672" s="290" t="s">
        <v>815</v>
      </c>
      <c r="L1672" s="324">
        <v>41.34</v>
      </c>
      <c r="M1672" s="325" t="s">
        <v>1589</v>
      </c>
      <c r="N1672" s="325" t="s">
        <v>1590</v>
      </c>
      <c r="O1672" s="287"/>
      <c r="P1672" s="287"/>
    </row>
    <row r="1673" spans="1:16" ht="15">
      <c r="A1673" s="247" t="s">
        <v>176</v>
      </c>
      <c r="B1673" s="247" t="s">
        <v>5396</v>
      </c>
      <c r="C1673" s="287" t="s">
        <v>5395</v>
      </c>
      <c r="D1673" s="305">
        <v>10</v>
      </c>
      <c r="E1673" s="287" t="s">
        <v>17</v>
      </c>
      <c r="F1673" s="289">
        <v>43677</v>
      </c>
      <c r="G1673" s="290" t="s">
        <v>499</v>
      </c>
      <c r="H1673" s="290" t="s">
        <v>1307</v>
      </c>
      <c r="I1673" s="291">
        <v>-81.889712259999996</v>
      </c>
      <c r="J1673" s="291">
        <v>110</v>
      </c>
      <c r="K1673" s="290" t="s">
        <v>815</v>
      </c>
      <c r="L1673" s="324">
        <v>87.76</v>
      </c>
      <c r="M1673" s="325" t="s">
        <v>1308</v>
      </c>
      <c r="N1673" s="325" t="s">
        <v>1309</v>
      </c>
      <c r="O1673" s="287"/>
      <c r="P1673" s="287"/>
    </row>
    <row r="1674" spans="1:16" ht="15">
      <c r="A1674" s="247" t="s">
        <v>176</v>
      </c>
      <c r="B1674" s="247" t="s">
        <v>5398</v>
      </c>
      <c r="C1674" s="287" t="s">
        <v>5397</v>
      </c>
      <c r="D1674" s="305">
        <v>11</v>
      </c>
      <c r="E1674" s="287" t="s">
        <v>17</v>
      </c>
      <c r="F1674" s="289">
        <v>43677</v>
      </c>
      <c r="G1674" s="290" t="s">
        <v>499</v>
      </c>
      <c r="H1674" s="290" t="s">
        <v>1312</v>
      </c>
      <c r="I1674" s="291">
        <v>-77.513198689999996</v>
      </c>
      <c r="J1674" s="291">
        <v>19</v>
      </c>
      <c r="K1674" s="290" t="s">
        <v>815</v>
      </c>
      <c r="L1674" s="324">
        <v>91.86</v>
      </c>
      <c r="M1674" s="325" t="s">
        <v>1313</v>
      </c>
      <c r="N1674" s="325" t="s">
        <v>1314</v>
      </c>
      <c r="O1674" s="287"/>
      <c r="P1674" s="287"/>
    </row>
    <row r="1675" spans="1:16" ht="15">
      <c r="A1675" s="247" t="s">
        <v>176</v>
      </c>
      <c r="B1675" s="247" t="s">
        <v>5400</v>
      </c>
      <c r="C1675" s="287" t="s">
        <v>5399</v>
      </c>
      <c r="D1675" s="305">
        <v>12</v>
      </c>
      <c r="E1675" s="287" t="s">
        <v>17</v>
      </c>
      <c r="F1675" s="289">
        <v>43677</v>
      </c>
      <c r="G1675" s="290" t="s">
        <v>499</v>
      </c>
      <c r="H1675" s="290" t="s">
        <v>1595</v>
      </c>
      <c r="I1675" s="291">
        <v>-77.111112509999998</v>
      </c>
      <c r="J1675" s="291">
        <v>6</v>
      </c>
      <c r="K1675" s="290" t="s">
        <v>815</v>
      </c>
      <c r="L1675" s="324">
        <v>94.24</v>
      </c>
      <c r="M1675" s="325" t="s">
        <v>1596</v>
      </c>
      <c r="N1675" s="325" t="s">
        <v>1597</v>
      </c>
      <c r="O1675" s="287"/>
      <c r="P1675" s="287"/>
    </row>
    <row r="1676" spans="1:16" ht="15">
      <c r="A1676" s="247" t="s">
        <v>176</v>
      </c>
      <c r="B1676" s="247" t="s">
        <v>5402</v>
      </c>
      <c r="C1676" s="287" t="s">
        <v>5401</v>
      </c>
      <c r="D1676" s="305">
        <v>13</v>
      </c>
      <c r="E1676" s="287" t="s">
        <v>17</v>
      </c>
      <c r="F1676" s="289">
        <v>43677</v>
      </c>
      <c r="G1676" s="290" t="s">
        <v>499</v>
      </c>
      <c r="H1676" s="290" t="s">
        <v>1600</v>
      </c>
      <c r="I1676" s="291">
        <v>-189.59916773</v>
      </c>
      <c r="J1676" s="291">
        <v>75</v>
      </c>
      <c r="K1676" s="290" t="s">
        <v>815</v>
      </c>
      <c r="L1676" s="324">
        <v>162.6</v>
      </c>
      <c r="M1676" s="325" t="s">
        <v>1601</v>
      </c>
      <c r="N1676" s="325" t="s">
        <v>1602</v>
      </c>
      <c r="O1676" s="287"/>
      <c r="P1676" s="287"/>
    </row>
    <row r="1677" spans="1:16" ht="15">
      <c r="A1677" s="247" t="s">
        <v>176</v>
      </c>
      <c r="B1677" s="247" t="s">
        <v>5404</v>
      </c>
      <c r="C1677" s="287" t="s">
        <v>5403</v>
      </c>
      <c r="D1677" s="305">
        <v>14</v>
      </c>
      <c r="E1677" s="287" t="s">
        <v>17</v>
      </c>
      <c r="F1677" s="289">
        <v>43677</v>
      </c>
      <c r="G1677" s="290" t="s">
        <v>499</v>
      </c>
      <c r="H1677" s="290" t="s">
        <v>5406</v>
      </c>
      <c r="I1677" s="291">
        <v>-40.855168339999999</v>
      </c>
      <c r="J1677" s="291">
        <v>21</v>
      </c>
      <c r="K1677" s="290" t="s">
        <v>815</v>
      </c>
      <c r="L1677" s="324">
        <v>165.65</v>
      </c>
      <c r="M1677" s="325" t="s">
        <v>5407</v>
      </c>
      <c r="N1677" s="325" t="s">
        <v>5408</v>
      </c>
      <c r="O1677" s="287"/>
      <c r="P1677" s="287"/>
    </row>
    <row r="1678" spans="1:16" ht="15">
      <c r="A1678" s="247" t="s">
        <v>176</v>
      </c>
      <c r="B1678" s="247" t="s">
        <v>5409</v>
      </c>
      <c r="C1678" s="287" t="s">
        <v>5405</v>
      </c>
      <c r="D1678" s="305">
        <v>15</v>
      </c>
      <c r="E1678" s="287" t="s">
        <v>17</v>
      </c>
      <c r="F1678" s="289">
        <v>43677</v>
      </c>
      <c r="G1678" s="290" t="s">
        <v>499</v>
      </c>
      <c r="H1678" s="290" t="s">
        <v>4161</v>
      </c>
      <c r="I1678" s="291">
        <v>-38.091495369999997</v>
      </c>
      <c r="J1678" s="291">
        <v>1</v>
      </c>
      <c r="K1678" s="290" t="s">
        <v>815</v>
      </c>
      <c r="L1678" s="324">
        <v>41.19</v>
      </c>
      <c r="M1678" s="325" t="s">
        <v>4162</v>
      </c>
      <c r="N1678" s="325" t="s">
        <v>4163</v>
      </c>
      <c r="O1678" s="287"/>
      <c r="P1678" s="287"/>
    </row>
    <row r="1679" spans="1:16" ht="15">
      <c r="A1679" s="247" t="s">
        <v>176</v>
      </c>
      <c r="B1679" s="247" t="s">
        <v>5411</v>
      </c>
      <c r="C1679" s="287" t="s">
        <v>5410</v>
      </c>
      <c r="D1679" s="305">
        <v>16</v>
      </c>
      <c r="E1679" s="287" t="s">
        <v>17</v>
      </c>
      <c r="F1679" s="289">
        <v>43677</v>
      </c>
      <c r="G1679" s="290" t="s">
        <v>499</v>
      </c>
      <c r="H1679" s="290" t="s">
        <v>1367</v>
      </c>
      <c r="I1679" s="291">
        <v>-161.23805185000001</v>
      </c>
      <c r="J1679" s="291">
        <v>28</v>
      </c>
      <c r="K1679" s="290" t="s">
        <v>815</v>
      </c>
      <c r="L1679" s="324">
        <v>105.43</v>
      </c>
      <c r="M1679" s="325" t="s">
        <v>1368</v>
      </c>
      <c r="N1679" s="325" t="s">
        <v>1369</v>
      </c>
      <c r="O1679" s="287"/>
      <c r="P1679" s="287"/>
    </row>
    <row r="1680" spans="1:16" ht="15">
      <c r="A1680" s="247" t="s">
        <v>176</v>
      </c>
      <c r="B1680" s="247" t="s">
        <v>5413</v>
      </c>
      <c r="C1680" s="287" t="s">
        <v>5412</v>
      </c>
      <c r="D1680" s="305">
        <v>17</v>
      </c>
      <c r="E1680" s="287" t="s">
        <v>17</v>
      </c>
      <c r="F1680" s="289">
        <v>43677</v>
      </c>
      <c r="G1680" s="290" t="s">
        <v>499</v>
      </c>
      <c r="H1680" s="290" t="s">
        <v>604</v>
      </c>
      <c r="I1680" s="291">
        <v>-45.110027539999997</v>
      </c>
      <c r="J1680" s="291">
        <v>3</v>
      </c>
      <c r="K1680" s="290" t="s">
        <v>815</v>
      </c>
      <c r="L1680" s="324">
        <v>139.33000000000001</v>
      </c>
      <c r="M1680" s="325" t="s">
        <v>605</v>
      </c>
      <c r="N1680" s="325" t="s">
        <v>606</v>
      </c>
      <c r="O1680" s="287"/>
      <c r="P1680" s="287"/>
    </row>
    <row r="1681" spans="1:16" ht="15">
      <c r="A1681" s="247" t="s">
        <v>176</v>
      </c>
      <c r="B1681" s="247" t="s">
        <v>5415</v>
      </c>
      <c r="C1681" s="287" t="s">
        <v>5414</v>
      </c>
      <c r="D1681" s="305">
        <v>18</v>
      </c>
      <c r="E1681" s="287" t="s">
        <v>17</v>
      </c>
      <c r="F1681" s="289">
        <v>43677</v>
      </c>
      <c r="G1681" s="290" t="s">
        <v>499</v>
      </c>
      <c r="H1681" s="290" t="s">
        <v>5417</v>
      </c>
      <c r="I1681" s="291">
        <v>-180.34023880000001</v>
      </c>
      <c r="J1681" s="291">
        <v>6</v>
      </c>
      <c r="K1681" s="290" t="s">
        <v>815</v>
      </c>
      <c r="L1681" s="324">
        <v>16.09</v>
      </c>
      <c r="M1681" s="325" t="s">
        <v>5418</v>
      </c>
      <c r="N1681" s="325" t="s">
        <v>5419</v>
      </c>
      <c r="O1681" s="287"/>
      <c r="P1681" s="287"/>
    </row>
    <row r="1682" spans="1:16" ht="15">
      <c r="A1682" s="247" t="s">
        <v>176</v>
      </c>
      <c r="B1682" s="247" t="s">
        <v>5420</v>
      </c>
      <c r="C1682" s="287" t="s">
        <v>5416</v>
      </c>
      <c r="D1682" s="305">
        <v>19</v>
      </c>
      <c r="E1682" s="287" t="s">
        <v>17</v>
      </c>
      <c r="F1682" s="289">
        <v>43677</v>
      </c>
      <c r="G1682" s="290" t="s">
        <v>499</v>
      </c>
      <c r="H1682" s="290" t="s">
        <v>1618</v>
      </c>
      <c r="I1682" s="291">
        <v>-75.096792800000003</v>
      </c>
      <c r="J1682" s="291">
        <v>40</v>
      </c>
      <c r="K1682" s="290" t="s">
        <v>815</v>
      </c>
      <c r="L1682" s="324">
        <v>151.74</v>
      </c>
      <c r="M1682" s="325" t="s">
        <v>1619</v>
      </c>
      <c r="N1682" s="325" t="s">
        <v>1620</v>
      </c>
      <c r="O1682" s="287"/>
      <c r="P1682" s="287"/>
    </row>
    <row r="1683" spans="1:16" ht="15">
      <c r="A1683" s="247" t="s">
        <v>176</v>
      </c>
      <c r="B1683" s="247" t="s">
        <v>5422</v>
      </c>
      <c r="C1683" s="287" t="s">
        <v>5421</v>
      </c>
      <c r="D1683" s="305">
        <v>20</v>
      </c>
      <c r="E1683" s="287" t="s">
        <v>17</v>
      </c>
      <c r="F1683" s="289">
        <v>43677</v>
      </c>
      <c r="G1683" s="290" t="s">
        <v>499</v>
      </c>
      <c r="H1683" s="290" t="s">
        <v>1136</v>
      </c>
      <c r="I1683" s="291">
        <v>-473776.53562391002</v>
      </c>
      <c r="J1683" s="291">
        <v>3</v>
      </c>
      <c r="K1683" s="290" t="s">
        <v>815</v>
      </c>
      <c r="L1683" s="324">
        <v>282.05</v>
      </c>
      <c r="M1683" s="325" t="s">
        <v>1137</v>
      </c>
      <c r="N1683" s="325" t="s">
        <v>1138</v>
      </c>
      <c r="O1683" s="287"/>
      <c r="P1683" s="287"/>
    </row>
    <row r="1684" spans="1:16" ht="15">
      <c r="A1684" s="247" t="s">
        <v>176</v>
      </c>
      <c r="B1684" s="247" t="s">
        <v>5424</v>
      </c>
      <c r="C1684" s="287" t="s">
        <v>5423</v>
      </c>
      <c r="D1684" s="305">
        <v>21</v>
      </c>
      <c r="E1684" s="287" t="s">
        <v>17</v>
      </c>
      <c r="F1684" s="289">
        <v>43677</v>
      </c>
      <c r="G1684" s="290" t="s">
        <v>499</v>
      </c>
      <c r="H1684" s="290" t="s">
        <v>618</v>
      </c>
      <c r="I1684" s="291">
        <v>-109.42524102</v>
      </c>
      <c r="J1684" s="291">
        <v>13</v>
      </c>
      <c r="K1684" s="290" t="s">
        <v>815</v>
      </c>
      <c r="L1684" s="324">
        <v>154.22999999999999</v>
      </c>
      <c r="M1684" s="325" t="s">
        <v>619</v>
      </c>
      <c r="N1684" s="325" t="s">
        <v>620</v>
      </c>
      <c r="O1684" s="287"/>
      <c r="P1684" s="287"/>
    </row>
    <row r="1685" spans="1:16" ht="15">
      <c r="A1685" s="247" t="s">
        <v>176</v>
      </c>
      <c r="B1685" s="247" t="s">
        <v>5426</v>
      </c>
      <c r="C1685" s="287" t="s">
        <v>5425</v>
      </c>
      <c r="D1685" s="305">
        <v>22</v>
      </c>
      <c r="E1685" s="287" t="s">
        <v>17</v>
      </c>
      <c r="F1685" s="289">
        <v>43677</v>
      </c>
      <c r="G1685" s="290" t="s">
        <v>499</v>
      </c>
      <c r="H1685" s="290" t="s">
        <v>632</v>
      </c>
      <c r="I1685" s="291">
        <v>-122.53480986</v>
      </c>
      <c r="J1685" s="291">
        <v>7</v>
      </c>
      <c r="K1685" s="290" t="s">
        <v>815</v>
      </c>
      <c r="L1685" s="324">
        <v>148.24</v>
      </c>
      <c r="M1685" s="325" t="s">
        <v>633</v>
      </c>
      <c r="N1685" s="325" t="s">
        <v>634</v>
      </c>
      <c r="O1685" s="287"/>
      <c r="P1685" s="287"/>
    </row>
    <row r="1686" spans="1:16" ht="15">
      <c r="A1686" s="247" t="s">
        <v>176</v>
      </c>
      <c r="B1686" s="247" t="s">
        <v>5428</v>
      </c>
      <c r="C1686" s="287" t="s">
        <v>5427</v>
      </c>
      <c r="D1686" s="305">
        <v>23</v>
      </c>
      <c r="E1686" s="287" t="s">
        <v>17</v>
      </c>
      <c r="F1686" s="289">
        <v>43677</v>
      </c>
      <c r="G1686" s="290" t="s">
        <v>499</v>
      </c>
      <c r="H1686" s="290" t="s">
        <v>5430</v>
      </c>
      <c r="I1686" s="291">
        <v>-84.161014159999993</v>
      </c>
      <c r="J1686" s="291">
        <v>13</v>
      </c>
      <c r="K1686" s="290" t="s">
        <v>815</v>
      </c>
      <c r="L1686" s="324">
        <v>29.41</v>
      </c>
      <c r="M1686" s="325" t="s">
        <v>5431</v>
      </c>
      <c r="N1686" s="325" t="s">
        <v>5432</v>
      </c>
      <c r="O1686" s="287"/>
      <c r="P1686" s="287"/>
    </row>
    <row r="1687" spans="1:16" ht="15">
      <c r="A1687" s="247" t="s">
        <v>176</v>
      </c>
      <c r="B1687" s="247" t="s">
        <v>5433</v>
      </c>
      <c r="C1687" s="287" t="s">
        <v>5429</v>
      </c>
      <c r="D1687" s="305">
        <v>24</v>
      </c>
      <c r="E1687" s="287" t="s">
        <v>17</v>
      </c>
      <c r="F1687" s="289">
        <v>43677</v>
      </c>
      <c r="G1687" s="290" t="s">
        <v>499</v>
      </c>
      <c r="H1687" s="290" t="s">
        <v>2764</v>
      </c>
      <c r="I1687" s="291">
        <v>-109.47125938000001</v>
      </c>
      <c r="J1687" s="291">
        <v>42</v>
      </c>
      <c r="K1687" s="290" t="s">
        <v>815</v>
      </c>
      <c r="L1687" s="324">
        <v>58.22</v>
      </c>
      <c r="M1687" s="325" t="s">
        <v>2765</v>
      </c>
      <c r="N1687" s="325" t="s">
        <v>2766</v>
      </c>
      <c r="O1687" s="287"/>
      <c r="P1687" s="287"/>
    </row>
    <row r="1688" spans="1:16" ht="15">
      <c r="A1688" s="247" t="s">
        <v>176</v>
      </c>
      <c r="B1688" s="247" t="s">
        <v>5438</v>
      </c>
      <c r="C1688" s="287" t="s">
        <v>5434</v>
      </c>
      <c r="D1688" s="305">
        <v>25</v>
      </c>
      <c r="E1688" s="287" t="s">
        <v>17</v>
      </c>
      <c r="F1688" s="289">
        <v>43677</v>
      </c>
      <c r="G1688" s="290" t="s">
        <v>499</v>
      </c>
      <c r="H1688" s="290" t="s">
        <v>1638</v>
      </c>
      <c r="I1688" s="291">
        <v>-1332.6156000000001</v>
      </c>
      <c r="J1688" s="291">
        <v>13</v>
      </c>
      <c r="K1688" s="290" t="s">
        <v>815</v>
      </c>
      <c r="L1688" s="324">
        <v>362.17</v>
      </c>
      <c r="M1688" s="325" t="s">
        <v>1639</v>
      </c>
      <c r="N1688" s="325" t="s">
        <v>1640</v>
      </c>
      <c r="O1688" s="287"/>
      <c r="P1688" s="287"/>
    </row>
    <row r="1689" spans="1:16" ht="15">
      <c r="A1689" s="247" t="s">
        <v>176</v>
      </c>
      <c r="B1689" s="247" t="s">
        <v>5440</v>
      </c>
      <c r="C1689" s="287" t="s">
        <v>5437</v>
      </c>
      <c r="D1689" s="305">
        <v>26</v>
      </c>
      <c r="E1689" s="287" t="s">
        <v>17</v>
      </c>
      <c r="F1689" s="289">
        <v>43677</v>
      </c>
      <c r="G1689" s="290" t="s">
        <v>499</v>
      </c>
      <c r="H1689" s="290" t="s">
        <v>1643</v>
      </c>
      <c r="I1689" s="291">
        <v>-283.52391841999997</v>
      </c>
      <c r="J1689" s="291">
        <v>37</v>
      </c>
      <c r="K1689" s="290" t="s">
        <v>815</v>
      </c>
      <c r="L1689" s="324">
        <v>101.4</v>
      </c>
      <c r="M1689" s="325" t="s">
        <v>1644</v>
      </c>
      <c r="N1689" s="325" t="s">
        <v>1645</v>
      </c>
      <c r="O1689" s="287"/>
      <c r="P1689" s="287"/>
    </row>
    <row r="1690" spans="1:16" ht="15">
      <c r="A1690" s="247" t="s">
        <v>176</v>
      </c>
      <c r="B1690" s="247" t="s">
        <v>5442</v>
      </c>
      <c r="C1690" s="287" t="s">
        <v>5439</v>
      </c>
      <c r="D1690" s="305">
        <v>27</v>
      </c>
      <c r="E1690" s="287" t="s">
        <v>17</v>
      </c>
      <c r="F1690" s="289">
        <v>43677</v>
      </c>
      <c r="G1690" s="290" t="s">
        <v>499</v>
      </c>
      <c r="H1690" s="290" t="s">
        <v>651</v>
      </c>
      <c r="I1690" s="291">
        <v>-418.44319401000001</v>
      </c>
      <c r="J1690" s="291">
        <v>5</v>
      </c>
      <c r="K1690" s="290" t="s">
        <v>815</v>
      </c>
      <c r="L1690" s="324">
        <v>139.06</v>
      </c>
      <c r="M1690" s="325" t="s">
        <v>652</v>
      </c>
      <c r="N1690" s="325" t="s">
        <v>653</v>
      </c>
      <c r="O1690" s="287"/>
      <c r="P1690" s="287"/>
    </row>
    <row r="1691" spans="1:16" ht="15">
      <c r="A1691" s="247" t="s">
        <v>176</v>
      </c>
      <c r="B1691" s="247" t="s">
        <v>5444</v>
      </c>
      <c r="C1691" s="287" t="s">
        <v>5441</v>
      </c>
      <c r="D1691" s="305">
        <v>28</v>
      </c>
      <c r="E1691" s="287" t="s">
        <v>17</v>
      </c>
      <c r="F1691" s="289">
        <v>43677</v>
      </c>
      <c r="G1691" s="290" t="s">
        <v>499</v>
      </c>
      <c r="H1691" s="290" t="s">
        <v>1652</v>
      </c>
      <c r="I1691" s="291">
        <v>-81.785634979999998</v>
      </c>
      <c r="J1691" s="291">
        <v>1</v>
      </c>
      <c r="K1691" s="290" t="s">
        <v>815</v>
      </c>
      <c r="L1691" s="324">
        <v>272.27</v>
      </c>
      <c r="M1691" s="325" t="s">
        <v>1653</v>
      </c>
      <c r="N1691" s="325" t="s">
        <v>1654</v>
      </c>
      <c r="O1691" s="287"/>
      <c r="P1691" s="287"/>
    </row>
    <row r="1692" spans="1:16" ht="15">
      <c r="A1692" s="247" t="s">
        <v>176</v>
      </c>
      <c r="B1692" s="247" t="s">
        <v>5446</v>
      </c>
      <c r="C1692" s="287" t="s">
        <v>5443</v>
      </c>
      <c r="D1692" s="305">
        <v>29</v>
      </c>
      <c r="E1692" s="287" t="s">
        <v>17</v>
      </c>
      <c r="F1692" s="289">
        <v>43677</v>
      </c>
      <c r="G1692" s="290" t="s">
        <v>499</v>
      </c>
      <c r="H1692" s="290" t="s">
        <v>656</v>
      </c>
      <c r="I1692" s="291">
        <v>-85.467861909999996</v>
      </c>
      <c r="J1692" s="291">
        <v>34</v>
      </c>
      <c r="K1692" s="290" t="s">
        <v>815</v>
      </c>
      <c r="L1692" s="324">
        <v>756.75</v>
      </c>
      <c r="M1692" s="325" t="s">
        <v>411</v>
      </c>
      <c r="N1692" s="325" t="s">
        <v>657</v>
      </c>
      <c r="O1692" s="287"/>
      <c r="P1692" s="287"/>
    </row>
    <row r="1693" spans="1:16" ht="15">
      <c r="A1693" s="247" t="s">
        <v>176</v>
      </c>
      <c r="B1693" s="247" t="s">
        <v>5448</v>
      </c>
      <c r="C1693" s="287" t="s">
        <v>5445</v>
      </c>
      <c r="D1693" s="305">
        <v>30</v>
      </c>
      <c r="E1693" s="287" t="s">
        <v>17</v>
      </c>
      <c r="F1693" s="289">
        <v>43677</v>
      </c>
      <c r="G1693" s="290" t="s">
        <v>499</v>
      </c>
      <c r="H1693" s="290" t="s">
        <v>1806</v>
      </c>
      <c r="I1693" s="291">
        <v>-2749.29268314</v>
      </c>
      <c r="J1693" s="291">
        <v>10</v>
      </c>
      <c r="K1693" s="290" t="s">
        <v>815</v>
      </c>
      <c r="L1693" s="324">
        <v>214.34</v>
      </c>
      <c r="M1693" s="325" t="s">
        <v>1807</v>
      </c>
      <c r="N1693" s="325" t="s">
        <v>1808</v>
      </c>
      <c r="O1693" s="287"/>
      <c r="P1693" s="287"/>
    </row>
    <row r="1694" spans="1:16" ht="15">
      <c r="A1694" s="247" t="s">
        <v>176</v>
      </c>
      <c r="B1694" s="247" t="s">
        <v>5450</v>
      </c>
      <c r="C1694" s="287" t="s">
        <v>5447</v>
      </c>
      <c r="D1694" s="305">
        <v>31</v>
      </c>
      <c r="E1694" s="287" t="s">
        <v>17</v>
      </c>
      <c r="F1694" s="289">
        <v>43677</v>
      </c>
      <c r="G1694" s="290" t="s">
        <v>499</v>
      </c>
      <c r="H1694" s="290" t="s">
        <v>2636</v>
      </c>
      <c r="I1694" s="291">
        <v>-319.01875575999998</v>
      </c>
      <c r="J1694" s="291">
        <v>45</v>
      </c>
      <c r="K1694" s="290" t="s">
        <v>815</v>
      </c>
      <c r="L1694" s="324">
        <v>33.11</v>
      </c>
      <c r="M1694" s="325" t="s">
        <v>2637</v>
      </c>
      <c r="N1694" s="325" t="s">
        <v>2638</v>
      </c>
      <c r="O1694" s="287"/>
      <c r="P1694" s="287"/>
    </row>
    <row r="1695" spans="1:16" ht="15">
      <c r="A1695" s="247" t="s">
        <v>176</v>
      </c>
      <c r="B1695" s="247" t="s">
        <v>5452</v>
      </c>
      <c r="C1695" s="287" t="s">
        <v>5449</v>
      </c>
      <c r="D1695" s="305">
        <v>32</v>
      </c>
      <c r="E1695" s="287" t="s">
        <v>17</v>
      </c>
      <c r="F1695" s="289">
        <v>43677</v>
      </c>
      <c r="G1695" s="290" t="s">
        <v>499</v>
      </c>
      <c r="H1695" s="290" t="s">
        <v>1440</v>
      </c>
      <c r="I1695" s="291">
        <v>-18451.100496259998</v>
      </c>
      <c r="J1695" s="291">
        <v>25</v>
      </c>
      <c r="K1695" s="290" t="s">
        <v>815</v>
      </c>
      <c r="L1695" s="324">
        <v>380.76</v>
      </c>
      <c r="M1695" s="325" t="s">
        <v>1441</v>
      </c>
      <c r="N1695" s="325" t="s">
        <v>1442</v>
      </c>
      <c r="O1695" s="287"/>
      <c r="P1695" s="287"/>
    </row>
    <row r="1696" spans="1:16" ht="15">
      <c r="A1696" s="247" t="s">
        <v>176</v>
      </c>
      <c r="B1696" s="247" t="s">
        <v>5454</v>
      </c>
      <c r="C1696" s="287" t="s">
        <v>5451</v>
      </c>
      <c r="D1696" s="305">
        <v>33</v>
      </c>
      <c r="E1696" s="287" t="s">
        <v>17</v>
      </c>
      <c r="F1696" s="289">
        <v>43677</v>
      </c>
      <c r="G1696" s="290" t="s">
        <v>499</v>
      </c>
      <c r="H1696" s="290" t="s">
        <v>3671</v>
      </c>
      <c r="I1696" s="291">
        <v>-70.647133019999998</v>
      </c>
      <c r="J1696" s="291">
        <v>27</v>
      </c>
      <c r="K1696" s="290" t="s">
        <v>815</v>
      </c>
      <c r="L1696" s="324">
        <v>80.22</v>
      </c>
      <c r="M1696" s="325" t="s">
        <v>3672</v>
      </c>
      <c r="N1696" s="325" t="s">
        <v>3673</v>
      </c>
      <c r="O1696" s="287"/>
      <c r="P1696" s="287"/>
    </row>
    <row r="1697" spans="1:16" ht="15">
      <c r="A1697" s="247" t="s">
        <v>176</v>
      </c>
      <c r="B1697" s="247" t="s">
        <v>5456</v>
      </c>
      <c r="C1697" s="287" t="s">
        <v>5453</v>
      </c>
      <c r="D1697" s="305">
        <v>34</v>
      </c>
      <c r="E1697" s="287" t="s">
        <v>17</v>
      </c>
      <c r="F1697" s="289">
        <v>43677</v>
      </c>
      <c r="G1697" s="290" t="s">
        <v>499</v>
      </c>
      <c r="H1697" s="290" t="s">
        <v>2948</v>
      </c>
      <c r="I1697" s="291">
        <v>-45.041222859999998</v>
      </c>
      <c r="J1697" s="291">
        <v>2</v>
      </c>
      <c r="K1697" s="290" t="s">
        <v>815</v>
      </c>
      <c r="L1697" s="324">
        <v>56.3</v>
      </c>
      <c r="M1697" s="325" t="s">
        <v>2949</v>
      </c>
      <c r="N1697" s="325" t="s">
        <v>2950</v>
      </c>
      <c r="O1697" s="287"/>
      <c r="P1697" s="287"/>
    </row>
    <row r="1698" spans="1:16" ht="15">
      <c r="A1698" s="247" t="s">
        <v>176</v>
      </c>
      <c r="B1698" s="247" t="s">
        <v>5458</v>
      </c>
      <c r="C1698" s="287" t="s">
        <v>5455</v>
      </c>
      <c r="D1698" s="305">
        <v>35</v>
      </c>
      <c r="E1698" s="287" t="s">
        <v>17</v>
      </c>
      <c r="F1698" s="289">
        <v>43677</v>
      </c>
      <c r="G1698" s="290" t="s">
        <v>499</v>
      </c>
      <c r="H1698" s="290" t="s">
        <v>1671</v>
      </c>
      <c r="I1698" s="291">
        <v>-113.08212299</v>
      </c>
      <c r="J1698" s="291">
        <v>46</v>
      </c>
      <c r="K1698" s="290" t="s">
        <v>815</v>
      </c>
      <c r="L1698" s="324">
        <v>127.81</v>
      </c>
      <c r="M1698" s="325" t="s">
        <v>1672</v>
      </c>
      <c r="N1698" s="325" t="s">
        <v>1673</v>
      </c>
      <c r="O1698" s="287"/>
      <c r="P1698" s="287"/>
    </row>
    <row r="1699" spans="1:16" ht="15">
      <c r="A1699" s="247" t="s">
        <v>7771</v>
      </c>
      <c r="B1699" s="247" t="s">
        <v>7772</v>
      </c>
      <c r="C1699" s="287" t="s">
        <v>5457</v>
      </c>
      <c r="D1699" s="305">
        <v>36</v>
      </c>
      <c r="E1699" s="287" t="s">
        <v>17</v>
      </c>
      <c r="F1699" s="289">
        <v>43677</v>
      </c>
      <c r="G1699" s="290" t="s">
        <v>499</v>
      </c>
      <c r="H1699" s="290" t="s">
        <v>1676</v>
      </c>
      <c r="I1699" s="291">
        <v>-52.949265390000001</v>
      </c>
      <c r="J1699" s="291">
        <v>7</v>
      </c>
      <c r="K1699" s="290" t="s">
        <v>815</v>
      </c>
      <c r="L1699" s="324">
        <v>73.16</v>
      </c>
      <c r="M1699" s="325" t="s">
        <v>1677</v>
      </c>
      <c r="N1699" s="325" t="s">
        <v>1678</v>
      </c>
      <c r="O1699" s="287"/>
      <c r="P1699" s="287"/>
    </row>
    <row r="1700" spans="1:16" ht="15">
      <c r="A1700" s="247" t="s">
        <v>176</v>
      </c>
      <c r="B1700" s="247" t="s">
        <v>5460</v>
      </c>
      <c r="C1700" s="287" t="s">
        <v>5459</v>
      </c>
      <c r="D1700" s="305">
        <v>37</v>
      </c>
      <c r="E1700" s="287" t="s">
        <v>17</v>
      </c>
      <c r="F1700" s="289">
        <v>43677</v>
      </c>
      <c r="G1700" s="290" t="s">
        <v>499</v>
      </c>
      <c r="H1700" s="290" t="s">
        <v>705</v>
      </c>
      <c r="I1700" s="291">
        <v>-53.921321229999997</v>
      </c>
      <c r="J1700" s="291">
        <v>1</v>
      </c>
      <c r="K1700" s="290" t="s">
        <v>815</v>
      </c>
      <c r="L1700" s="324">
        <v>160.78</v>
      </c>
      <c r="M1700" s="325" t="s">
        <v>706</v>
      </c>
      <c r="N1700" s="325" t="s">
        <v>707</v>
      </c>
      <c r="O1700" s="287"/>
      <c r="P1700" s="287"/>
    </row>
    <row r="1701" spans="1:16" ht="15">
      <c r="A1701" s="247" t="s">
        <v>176</v>
      </c>
      <c r="B1701" s="247" t="s">
        <v>5462</v>
      </c>
      <c r="C1701" s="287" t="s">
        <v>5461</v>
      </c>
      <c r="D1701" s="305">
        <v>38</v>
      </c>
      <c r="E1701" s="287" t="s">
        <v>17</v>
      </c>
      <c r="F1701" s="289">
        <v>43677</v>
      </c>
      <c r="G1701" s="290" t="s">
        <v>499</v>
      </c>
      <c r="H1701" s="290" t="s">
        <v>1830</v>
      </c>
      <c r="I1701" s="291">
        <v>-13587.077522940001</v>
      </c>
      <c r="J1701" s="291">
        <v>40</v>
      </c>
      <c r="K1701" s="290" t="s">
        <v>815</v>
      </c>
      <c r="L1701" s="324">
        <v>244.95</v>
      </c>
      <c r="M1701" s="325" t="s">
        <v>1831</v>
      </c>
      <c r="N1701" s="325" t="s">
        <v>1832</v>
      </c>
      <c r="O1701" s="287"/>
      <c r="P1701" s="287"/>
    </row>
    <row r="1702" spans="1:16" ht="15">
      <c r="A1702" s="247" t="s">
        <v>176</v>
      </c>
      <c r="B1702" s="247" t="s">
        <v>5464</v>
      </c>
      <c r="C1702" s="287" t="s">
        <v>5463</v>
      </c>
      <c r="D1702" s="305">
        <v>39</v>
      </c>
      <c r="E1702" s="287" t="s">
        <v>17</v>
      </c>
      <c r="F1702" s="289">
        <v>43677</v>
      </c>
      <c r="G1702" s="290" t="s">
        <v>499</v>
      </c>
      <c r="H1702" s="290" t="s">
        <v>1690</v>
      </c>
      <c r="I1702" s="291">
        <v>-40.228828980000003</v>
      </c>
      <c r="J1702" s="291">
        <v>25</v>
      </c>
      <c r="K1702" s="290" t="s">
        <v>815</v>
      </c>
      <c r="L1702" s="324">
        <v>513.04</v>
      </c>
      <c r="M1702" s="325" t="s">
        <v>1691</v>
      </c>
      <c r="N1702" s="325" t="s">
        <v>1692</v>
      </c>
      <c r="O1702" s="287"/>
      <c r="P1702" s="287"/>
    </row>
    <row r="1703" spans="1:16" ht="15">
      <c r="A1703" s="247" t="s">
        <v>176</v>
      </c>
      <c r="B1703" s="247" t="s">
        <v>5466</v>
      </c>
      <c r="C1703" s="287" t="s">
        <v>5465</v>
      </c>
      <c r="D1703" s="305">
        <v>40</v>
      </c>
      <c r="E1703" s="287" t="s">
        <v>17</v>
      </c>
      <c r="F1703" s="289">
        <v>43677</v>
      </c>
      <c r="G1703" s="290" t="s">
        <v>499</v>
      </c>
      <c r="H1703" s="290" t="s">
        <v>1695</v>
      </c>
      <c r="I1703" s="291">
        <v>-523.29312743000003</v>
      </c>
      <c r="J1703" s="291">
        <v>206</v>
      </c>
      <c r="K1703" s="290" t="s">
        <v>815</v>
      </c>
      <c r="L1703" s="324">
        <v>162.19999999999999</v>
      </c>
      <c r="M1703" s="325" t="s">
        <v>1696</v>
      </c>
      <c r="N1703" s="325" t="s">
        <v>1697</v>
      </c>
      <c r="O1703" s="287"/>
      <c r="P1703" s="287"/>
    </row>
    <row r="1704" spans="1:16" ht="15">
      <c r="A1704" s="247" t="s">
        <v>176</v>
      </c>
      <c r="B1704" s="247" t="s">
        <v>5468</v>
      </c>
      <c r="C1704" s="287" t="s">
        <v>5467</v>
      </c>
      <c r="D1704" s="305">
        <v>41</v>
      </c>
      <c r="E1704" s="287" t="s">
        <v>17</v>
      </c>
      <c r="F1704" s="289">
        <v>43677</v>
      </c>
      <c r="G1704" s="290" t="s">
        <v>499</v>
      </c>
      <c r="H1704" s="290" t="s">
        <v>1700</v>
      </c>
      <c r="I1704" s="291">
        <v>-164.63034207000001</v>
      </c>
      <c r="J1704" s="291">
        <v>33</v>
      </c>
      <c r="K1704" s="290" t="s">
        <v>815</v>
      </c>
      <c r="L1704" s="324">
        <v>68.569999999999993</v>
      </c>
      <c r="M1704" s="325" t="s">
        <v>1701</v>
      </c>
      <c r="N1704" s="325" t="s">
        <v>1702</v>
      </c>
      <c r="O1704" s="287"/>
      <c r="P1704" s="287"/>
    </row>
    <row r="1705" spans="1:16" ht="15">
      <c r="A1705" s="247" t="s">
        <v>176</v>
      </c>
      <c r="B1705" s="247" t="s">
        <v>5470</v>
      </c>
      <c r="C1705" s="287" t="s">
        <v>5469</v>
      </c>
      <c r="D1705" s="305">
        <v>42</v>
      </c>
      <c r="E1705" s="287" t="s">
        <v>17</v>
      </c>
      <c r="F1705" s="289">
        <v>43677</v>
      </c>
      <c r="G1705" s="290" t="s">
        <v>499</v>
      </c>
      <c r="H1705" s="290" t="s">
        <v>1705</v>
      </c>
      <c r="I1705" s="291">
        <v>-53.90557149</v>
      </c>
      <c r="J1705" s="291">
        <v>3</v>
      </c>
      <c r="K1705" s="290" t="s">
        <v>815</v>
      </c>
      <c r="L1705" s="324">
        <v>54.56</v>
      </c>
      <c r="M1705" s="325" t="s">
        <v>1706</v>
      </c>
      <c r="N1705" s="325" t="s">
        <v>1707</v>
      </c>
      <c r="O1705" s="287"/>
      <c r="P1705" s="287"/>
    </row>
    <row r="1706" spans="1:16" ht="15">
      <c r="A1706" s="247" t="s">
        <v>176</v>
      </c>
      <c r="B1706" s="247" t="s">
        <v>5472</v>
      </c>
      <c r="C1706" s="287" t="s">
        <v>5471</v>
      </c>
      <c r="D1706" s="305">
        <v>43</v>
      </c>
      <c r="E1706" s="287" t="s">
        <v>17</v>
      </c>
      <c r="F1706" s="289">
        <v>43677</v>
      </c>
      <c r="G1706" s="290" t="s">
        <v>499</v>
      </c>
      <c r="H1706" s="290" t="s">
        <v>1715</v>
      </c>
      <c r="I1706" s="291">
        <v>-578.92903519000004</v>
      </c>
      <c r="J1706" s="291">
        <v>33</v>
      </c>
      <c r="K1706" s="290" t="s">
        <v>815</v>
      </c>
      <c r="L1706" s="324">
        <v>119.47</v>
      </c>
      <c r="M1706" s="325" t="s">
        <v>1716</v>
      </c>
      <c r="N1706" s="325" t="s">
        <v>1717</v>
      </c>
      <c r="O1706" s="287"/>
      <c r="P1706" s="287"/>
    </row>
    <row r="1707" spans="1:16" ht="15">
      <c r="A1707" s="247" t="s">
        <v>176</v>
      </c>
      <c r="B1707" s="247" t="s">
        <v>5474</v>
      </c>
      <c r="C1707" s="287" t="s">
        <v>5473</v>
      </c>
      <c r="D1707" s="305">
        <v>44</v>
      </c>
      <c r="E1707" s="287" t="s">
        <v>17</v>
      </c>
      <c r="F1707" s="289">
        <v>43677</v>
      </c>
      <c r="G1707" s="290" t="s">
        <v>499</v>
      </c>
      <c r="H1707" s="290" t="s">
        <v>1513</v>
      </c>
      <c r="I1707" s="291">
        <v>-72.706854509999999</v>
      </c>
      <c r="J1707" s="291">
        <v>59</v>
      </c>
      <c r="K1707" s="290" t="s">
        <v>815</v>
      </c>
      <c r="L1707" s="324">
        <v>126.55</v>
      </c>
      <c r="M1707" s="325" t="s">
        <v>1514</v>
      </c>
      <c r="N1707" s="325" t="s">
        <v>1515</v>
      </c>
      <c r="O1707" s="287"/>
      <c r="P1707" s="287"/>
    </row>
    <row r="1708" spans="1:16" ht="15">
      <c r="A1708" s="247" t="s">
        <v>176</v>
      </c>
      <c r="B1708" s="247" t="s">
        <v>5476</v>
      </c>
      <c r="C1708" s="287" t="s">
        <v>5475</v>
      </c>
      <c r="D1708" s="305">
        <v>45</v>
      </c>
      <c r="E1708" s="287" t="s">
        <v>17</v>
      </c>
      <c r="F1708" s="289">
        <v>43677</v>
      </c>
      <c r="G1708" s="290" t="s">
        <v>499</v>
      </c>
      <c r="H1708" s="290" t="s">
        <v>1530</v>
      </c>
      <c r="I1708" s="291">
        <v>-46.005431020000003</v>
      </c>
      <c r="J1708" s="291">
        <v>1</v>
      </c>
      <c r="K1708" s="290" t="s">
        <v>815</v>
      </c>
      <c r="L1708" s="324">
        <v>210.56</v>
      </c>
      <c r="M1708" s="325" t="s">
        <v>1531</v>
      </c>
      <c r="N1708" s="325" t="s">
        <v>1532</v>
      </c>
      <c r="O1708" s="287"/>
      <c r="P1708" s="287"/>
    </row>
    <row r="1709" spans="1:16" ht="15">
      <c r="A1709" s="247" t="s">
        <v>176</v>
      </c>
      <c r="B1709" s="247" t="s">
        <v>5478</v>
      </c>
      <c r="C1709" s="287" t="s">
        <v>5477</v>
      </c>
      <c r="D1709" s="305">
        <v>46</v>
      </c>
      <c r="E1709" s="287" t="s">
        <v>17</v>
      </c>
      <c r="F1709" s="289">
        <v>43677</v>
      </c>
      <c r="G1709" s="290" t="s">
        <v>499</v>
      </c>
      <c r="H1709" s="290" t="s">
        <v>2380</v>
      </c>
      <c r="I1709" s="291">
        <v>-219.33239137000001</v>
      </c>
      <c r="J1709" s="291">
        <v>5</v>
      </c>
      <c r="K1709" s="290" t="s">
        <v>815</v>
      </c>
      <c r="L1709" s="324">
        <v>130.07</v>
      </c>
      <c r="M1709" s="325" t="s">
        <v>2381</v>
      </c>
      <c r="N1709" s="325" t="s">
        <v>2382</v>
      </c>
      <c r="O1709" s="287"/>
      <c r="P1709" s="287"/>
    </row>
    <row r="1710" spans="1:16" ht="15">
      <c r="A1710" s="247" t="s">
        <v>176</v>
      </c>
      <c r="B1710" s="247" t="s">
        <v>5480</v>
      </c>
      <c r="C1710" s="287" t="s">
        <v>5479</v>
      </c>
      <c r="D1710" s="305">
        <v>47</v>
      </c>
      <c r="E1710" s="287" t="s">
        <v>17</v>
      </c>
      <c r="F1710" s="289">
        <v>43677</v>
      </c>
      <c r="G1710" s="290" t="s">
        <v>499</v>
      </c>
      <c r="H1710" s="290" t="s">
        <v>1733</v>
      </c>
      <c r="I1710" s="291">
        <v>-119.35213638</v>
      </c>
      <c r="J1710" s="291">
        <v>53</v>
      </c>
      <c r="K1710" s="290" t="s">
        <v>815</v>
      </c>
      <c r="L1710" s="324">
        <v>114.89</v>
      </c>
      <c r="M1710" s="325" t="s">
        <v>1734</v>
      </c>
      <c r="N1710" s="325" t="s">
        <v>1735</v>
      </c>
      <c r="O1710" s="287"/>
      <c r="P1710" s="287"/>
    </row>
    <row r="1711" spans="1:16" ht="15">
      <c r="A1711" s="247" t="s">
        <v>176</v>
      </c>
      <c r="B1711" s="247" t="s">
        <v>5482</v>
      </c>
      <c r="C1711" s="287" t="s">
        <v>5481</v>
      </c>
      <c r="D1711" s="305">
        <v>48</v>
      </c>
      <c r="E1711" s="287" t="s">
        <v>17</v>
      </c>
      <c r="F1711" s="289">
        <v>43677</v>
      </c>
      <c r="G1711" s="290" t="s">
        <v>499</v>
      </c>
      <c r="H1711" s="290" t="s">
        <v>779</v>
      </c>
      <c r="I1711" s="291">
        <v>-89.701574559999997</v>
      </c>
      <c r="J1711" s="291">
        <v>42</v>
      </c>
      <c r="K1711" s="290" t="s">
        <v>815</v>
      </c>
      <c r="L1711" s="324">
        <v>103.54</v>
      </c>
      <c r="M1711" s="325" t="s">
        <v>780</v>
      </c>
      <c r="N1711" s="325" t="s">
        <v>781</v>
      </c>
      <c r="O1711" s="287"/>
      <c r="P1711" s="287"/>
    </row>
    <row r="1712" spans="1:16" ht="15">
      <c r="A1712" s="247" t="s">
        <v>7773</v>
      </c>
      <c r="B1712" s="247" t="s">
        <v>7774</v>
      </c>
      <c r="C1712" s="287" t="s">
        <v>5483</v>
      </c>
      <c r="D1712" s="305">
        <v>49</v>
      </c>
      <c r="E1712" s="287" t="s">
        <v>17</v>
      </c>
      <c r="F1712" s="289">
        <v>43677</v>
      </c>
      <c r="G1712" s="290" t="s">
        <v>499</v>
      </c>
      <c r="H1712" s="290" t="s">
        <v>7367</v>
      </c>
      <c r="I1712" s="291">
        <v>-144.07778371000001</v>
      </c>
      <c r="J1712" s="291">
        <v>2</v>
      </c>
      <c r="K1712" s="290" t="s">
        <v>815</v>
      </c>
      <c r="L1712" s="324">
        <v>10.6</v>
      </c>
      <c r="M1712" s="325" t="s">
        <v>7368</v>
      </c>
      <c r="N1712" s="325" t="s">
        <v>7369</v>
      </c>
      <c r="O1712" s="287"/>
      <c r="P1712" s="287"/>
    </row>
    <row r="1713" spans="1:16" ht="15">
      <c r="A1713" s="247" t="s">
        <v>176</v>
      </c>
      <c r="B1713" s="247" t="s">
        <v>5484</v>
      </c>
      <c r="C1713" s="287" t="s">
        <v>5485</v>
      </c>
      <c r="D1713" s="305">
        <v>50</v>
      </c>
      <c r="E1713" s="287" t="s">
        <v>17</v>
      </c>
      <c r="F1713" s="289">
        <v>43677</v>
      </c>
      <c r="G1713" s="290" t="s">
        <v>499</v>
      </c>
      <c r="H1713" s="290" t="s">
        <v>800</v>
      </c>
      <c r="I1713" s="291">
        <v>-163.70680876</v>
      </c>
      <c r="J1713" s="291">
        <v>34</v>
      </c>
      <c r="K1713" s="290" t="s">
        <v>815</v>
      </c>
      <c r="L1713" s="324">
        <v>46.31</v>
      </c>
      <c r="M1713" s="325" t="s">
        <v>801</v>
      </c>
      <c r="N1713" s="325" t="s">
        <v>802</v>
      </c>
      <c r="O1713" s="287"/>
      <c r="P1713" s="287"/>
    </row>
    <row r="1714" spans="1:16" ht="15">
      <c r="A1714" s="247" t="s">
        <v>176</v>
      </c>
      <c r="B1714" s="247" t="s">
        <v>5486</v>
      </c>
      <c r="C1714" s="287" t="s">
        <v>5487</v>
      </c>
      <c r="D1714" s="305">
        <v>1</v>
      </c>
      <c r="E1714" s="287" t="s">
        <v>18</v>
      </c>
      <c r="F1714" s="289">
        <v>43677</v>
      </c>
      <c r="G1714" s="290" t="s">
        <v>477</v>
      </c>
      <c r="H1714" s="290" t="s">
        <v>3727</v>
      </c>
      <c r="I1714" s="291">
        <v>-40.447903529999998</v>
      </c>
      <c r="J1714" s="291">
        <v>6</v>
      </c>
      <c r="K1714" s="290" t="s">
        <v>815</v>
      </c>
      <c r="L1714" s="324">
        <v>16.79</v>
      </c>
      <c r="M1714" s="325" t="s">
        <v>3728</v>
      </c>
      <c r="N1714" s="325" t="s">
        <v>3729</v>
      </c>
      <c r="O1714" s="287"/>
      <c r="P1714" s="287"/>
    </row>
    <row r="1715" spans="1:16" ht="15">
      <c r="A1715" s="247" t="s">
        <v>176</v>
      </c>
      <c r="B1715" s="247" t="s">
        <v>5488</v>
      </c>
      <c r="C1715" s="287" t="s">
        <v>5489</v>
      </c>
      <c r="D1715" s="305">
        <v>2</v>
      </c>
      <c r="E1715" s="287" t="s">
        <v>18</v>
      </c>
      <c r="F1715" s="289">
        <v>43677</v>
      </c>
      <c r="G1715" s="290" t="s">
        <v>477</v>
      </c>
      <c r="H1715" s="290" t="s">
        <v>2529</v>
      </c>
      <c r="I1715" s="291">
        <v>-326.59143538000001</v>
      </c>
      <c r="J1715" s="291">
        <v>68</v>
      </c>
      <c r="K1715" s="290" t="s">
        <v>815</v>
      </c>
      <c r="L1715" s="324">
        <v>156.91999999999999</v>
      </c>
      <c r="M1715" s="325" t="s">
        <v>2530</v>
      </c>
      <c r="N1715" s="325" t="s">
        <v>2531</v>
      </c>
      <c r="O1715" s="287"/>
      <c r="P1715" s="287"/>
    </row>
    <row r="1716" spans="1:16" ht="15">
      <c r="A1716" s="247" t="s">
        <v>176</v>
      </c>
      <c r="B1716" s="247" t="s">
        <v>5490</v>
      </c>
      <c r="C1716" s="287" t="s">
        <v>5491</v>
      </c>
      <c r="D1716" s="305">
        <v>3</v>
      </c>
      <c r="E1716" s="287" t="s">
        <v>18</v>
      </c>
      <c r="F1716" s="289">
        <v>43677</v>
      </c>
      <c r="G1716" s="290" t="s">
        <v>477</v>
      </c>
      <c r="H1716" s="290" t="s">
        <v>3440</v>
      </c>
      <c r="I1716" s="291">
        <v>-108.42524889000001</v>
      </c>
      <c r="J1716" s="291">
        <v>4</v>
      </c>
      <c r="K1716" s="290" t="s">
        <v>815</v>
      </c>
      <c r="L1716" s="324">
        <v>47.07</v>
      </c>
      <c r="M1716" s="325" t="s">
        <v>3441</v>
      </c>
      <c r="N1716" s="325" t="s">
        <v>3442</v>
      </c>
      <c r="O1716" s="287"/>
      <c r="P1716" s="287"/>
    </row>
    <row r="1717" spans="1:16" ht="15">
      <c r="A1717" s="247" t="s">
        <v>176</v>
      </c>
      <c r="B1717" s="247" t="s">
        <v>5492</v>
      </c>
      <c r="C1717" s="287" t="s">
        <v>5493</v>
      </c>
      <c r="D1717" s="305">
        <v>4</v>
      </c>
      <c r="E1717" s="287" t="s">
        <v>18</v>
      </c>
      <c r="F1717" s="289">
        <v>43677</v>
      </c>
      <c r="G1717" s="290" t="s">
        <v>477</v>
      </c>
      <c r="H1717" s="290" t="s">
        <v>3980</v>
      </c>
      <c r="I1717" s="291">
        <v>-39.427569720000001</v>
      </c>
      <c r="J1717" s="291">
        <v>28</v>
      </c>
      <c r="K1717" s="290" t="s">
        <v>815</v>
      </c>
      <c r="L1717" s="324">
        <v>124.37</v>
      </c>
      <c r="M1717" s="325" t="s">
        <v>3981</v>
      </c>
      <c r="N1717" s="325" t="s">
        <v>3982</v>
      </c>
      <c r="O1717" s="287"/>
      <c r="P1717" s="287"/>
    </row>
    <row r="1718" spans="1:16" ht="15">
      <c r="A1718" s="247" t="s">
        <v>176</v>
      </c>
      <c r="B1718" s="247" t="s">
        <v>5494</v>
      </c>
      <c r="C1718" s="287" t="s">
        <v>5495</v>
      </c>
      <c r="D1718" s="305">
        <v>5</v>
      </c>
      <c r="E1718" s="287" t="s">
        <v>18</v>
      </c>
      <c r="F1718" s="289">
        <v>43677</v>
      </c>
      <c r="G1718" s="290" t="s">
        <v>477</v>
      </c>
      <c r="H1718" s="290" t="s">
        <v>1054</v>
      </c>
      <c r="I1718" s="291">
        <v>-63.709812139999997</v>
      </c>
      <c r="J1718" s="291">
        <v>18</v>
      </c>
      <c r="K1718" s="290" t="s">
        <v>815</v>
      </c>
      <c r="L1718" s="324">
        <v>211.62</v>
      </c>
      <c r="M1718" s="325" t="s">
        <v>1055</v>
      </c>
      <c r="N1718" s="325" t="s">
        <v>1056</v>
      </c>
      <c r="O1718" s="287"/>
      <c r="P1718" s="287"/>
    </row>
    <row r="1719" spans="1:16" ht="15">
      <c r="A1719" s="247" t="s">
        <v>176</v>
      </c>
      <c r="B1719" s="247" t="s">
        <v>5496</v>
      </c>
      <c r="C1719" s="287" t="s">
        <v>5497</v>
      </c>
      <c r="D1719" s="305">
        <v>6</v>
      </c>
      <c r="E1719" s="287" t="s">
        <v>18</v>
      </c>
      <c r="F1719" s="289">
        <v>43677</v>
      </c>
      <c r="G1719" s="290" t="s">
        <v>477</v>
      </c>
      <c r="H1719" s="290" t="s">
        <v>4246</v>
      </c>
      <c r="I1719" s="291">
        <v>-40.41680934</v>
      </c>
      <c r="J1719" s="291">
        <v>8</v>
      </c>
      <c r="K1719" s="290" t="s">
        <v>815</v>
      </c>
      <c r="L1719" s="324">
        <v>186.58</v>
      </c>
      <c r="M1719" s="325" t="s">
        <v>4247</v>
      </c>
      <c r="N1719" s="325" t="s">
        <v>4248</v>
      </c>
      <c r="O1719" s="287"/>
      <c r="P1719" s="287"/>
    </row>
    <row r="1720" spans="1:16" ht="15">
      <c r="A1720" s="247" t="s">
        <v>176</v>
      </c>
      <c r="B1720" s="247" t="s">
        <v>5498</v>
      </c>
      <c r="C1720" s="287" t="s">
        <v>5499</v>
      </c>
      <c r="D1720" s="305">
        <v>7</v>
      </c>
      <c r="E1720" s="287" t="s">
        <v>18</v>
      </c>
      <c r="F1720" s="289">
        <v>43677</v>
      </c>
      <c r="G1720" s="290" t="s">
        <v>477</v>
      </c>
      <c r="H1720" s="290" t="s">
        <v>1568</v>
      </c>
      <c r="I1720" s="291">
        <v>-237.96562309999999</v>
      </c>
      <c r="J1720" s="291">
        <v>2</v>
      </c>
      <c r="K1720" s="290" t="s">
        <v>815</v>
      </c>
      <c r="L1720" s="324">
        <v>27.69</v>
      </c>
      <c r="M1720" s="325" t="s">
        <v>1569</v>
      </c>
      <c r="N1720" s="325" t="s">
        <v>1570</v>
      </c>
      <c r="O1720" s="287"/>
      <c r="P1720" s="287"/>
    </row>
    <row r="1721" spans="1:16" ht="15">
      <c r="A1721" s="247" t="s">
        <v>176</v>
      </c>
      <c r="B1721" s="247" t="s">
        <v>5500</v>
      </c>
      <c r="C1721" s="287" t="s">
        <v>5501</v>
      </c>
      <c r="D1721" s="305">
        <v>8</v>
      </c>
      <c r="E1721" s="287" t="s">
        <v>18</v>
      </c>
      <c r="F1721" s="289">
        <v>43677</v>
      </c>
      <c r="G1721" s="290" t="s">
        <v>477</v>
      </c>
      <c r="H1721" s="290" t="s">
        <v>2850</v>
      </c>
      <c r="I1721" s="291">
        <v>-54.048919290000001</v>
      </c>
      <c r="J1721" s="291">
        <v>27</v>
      </c>
      <c r="K1721" s="290" t="s">
        <v>815</v>
      </c>
      <c r="L1721" s="324">
        <v>51.51</v>
      </c>
      <c r="M1721" s="325" t="s">
        <v>2851</v>
      </c>
      <c r="N1721" s="325" t="s">
        <v>2852</v>
      </c>
      <c r="O1721" s="287"/>
      <c r="P1721" s="287"/>
    </row>
    <row r="1722" spans="1:16" ht="15">
      <c r="A1722" s="247" t="s">
        <v>176</v>
      </c>
      <c r="B1722" s="247" t="s">
        <v>5502</v>
      </c>
      <c r="C1722" s="287" t="s">
        <v>5503</v>
      </c>
      <c r="D1722" s="305">
        <v>9</v>
      </c>
      <c r="E1722" s="287" t="s">
        <v>18</v>
      </c>
      <c r="F1722" s="289">
        <v>43677</v>
      </c>
      <c r="G1722" s="290" t="s">
        <v>477</v>
      </c>
      <c r="H1722" s="290" t="s">
        <v>1588</v>
      </c>
      <c r="I1722" s="291">
        <v>-215.21425896</v>
      </c>
      <c r="J1722" s="291">
        <v>15</v>
      </c>
      <c r="K1722" s="290" t="s">
        <v>815</v>
      </c>
      <c r="L1722" s="324">
        <v>41.34</v>
      </c>
      <c r="M1722" s="325" t="s">
        <v>1589</v>
      </c>
      <c r="N1722" s="325" t="s">
        <v>1590</v>
      </c>
      <c r="O1722" s="287"/>
      <c r="P1722" s="287"/>
    </row>
    <row r="1723" spans="1:16" ht="15">
      <c r="A1723" s="247" t="s">
        <v>176</v>
      </c>
      <c r="B1723" s="247" t="s">
        <v>5504</v>
      </c>
      <c r="C1723" s="287" t="s">
        <v>5505</v>
      </c>
      <c r="D1723" s="305">
        <v>10</v>
      </c>
      <c r="E1723" s="287" t="s">
        <v>18</v>
      </c>
      <c r="F1723" s="289">
        <v>43677</v>
      </c>
      <c r="G1723" s="290" t="s">
        <v>477</v>
      </c>
      <c r="H1723" s="290" t="s">
        <v>1307</v>
      </c>
      <c r="I1723" s="291">
        <v>-68.026999770000003</v>
      </c>
      <c r="J1723" s="291">
        <v>110</v>
      </c>
      <c r="K1723" s="290" t="s">
        <v>815</v>
      </c>
      <c r="L1723" s="324">
        <v>87.76</v>
      </c>
      <c r="M1723" s="325" t="s">
        <v>1308</v>
      </c>
      <c r="N1723" s="325" t="s">
        <v>1309</v>
      </c>
      <c r="O1723" s="287"/>
      <c r="P1723" s="287"/>
    </row>
    <row r="1724" spans="1:16" ht="15">
      <c r="A1724" s="247" t="s">
        <v>176</v>
      </c>
      <c r="B1724" s="247" t="s">
        <v>5506</v>
      </c>
      <c r="C1724" s="287" t="s">
        <v>5507</v>
      </c>
      <c r="D1724" s="305">
        <v>11</v>
      </c>
      <c r="E1724" s="287" t="s">
        <v>18</v>
      </c>
      <c r="F1724" s="289">
        <v>43677</v>
      </c>
      <c r="G1724" s="290" t="s">
        <v>477</v>
      </c>
      <c r="H1724" s="290" t="s">
        <v>1312</v>
      </c>
      <c r="I1724" s="291">
        <v>-38.870603920000001</v>
      </c>
      <c r="J1724" s="291">
        <v>19</v>
      </c>
      <c r="K1724" s="290" t="s">
        <v>815</v>
      </c>
      <c r="L1724" s="324">
        <v>91.86</v>
      </c>
      <c r="M1724" s="325" t="s">
        <v>1313</v>
      </c>
      <c r="N1724" s="325" t="s">
        <v>1314</v>
      </c>
      <c r="O1724" s="287"/>
      <c r="P1724" s="287"/>
    </row>
    <row r="1725" spans="1:16" ht="15">
      <c r="A1725" s="247" t="s">
        <v>176</v>
      </c>
      <c r="B1725" s="247" t="s">
        <v>5508</v>
      </c>
      <c r="C1725" s="287" t="s">
        <v>5509</v>
      </c>
      <c r="D1725" s="305">
        <v>12</v>
      </c>
      <c r="E1725" s="287" t="s">
        <v>18</v>
      </c>
      <c r="F1725" s="289">
        <v>43677</v>
      </c>
      <c r="G1725" s="290" t="s">
        <v>477</v>
      </c>
      <c r="H1725" s="290" t="s">
        <v>1600</v>
      </c>
      <c r="I1725" s="291">
        <v>-551.08822023000005</v>
      </c>
      <c r="J1725" s="291">
        <v>72</v>
      </c>
      <c r="K1725" s="290" t="s">
        <v>815</v>
      </c>
      <c r="L1725" s="324">
        <v>162.6</v>
      </c>
      <c r="M1725" s="325" t="s">
        <v>1601</v>
      </c>
      <c r="N1725" s="325" t="s">
        <v>1602</v>
      </c>
      <c r="O1725" s="287"/>
      <c r="P1725" s="287"/>
    </row>
    <row r="1726" spans="1:16" ht="15">
      <c r="A1726" s="247" t="s">
        <v>176</v>
      </c>
      <c r="B1726" s="247" t="s">
        <v>5510</v>
      </c>
      <c r="C1726" s="287" t="s">
        <v>5511</v>
      </c>
      <c r="D1726" s="305">
        <v>13</v>
      </c>
      <c r="E1726" s="287" t="s">
        <v>18</v>
      </c>
      <c r="F1726" s="289">
        <v>43677</v>
      </c>
      <c r="G1726" s="290" t="s">
        <v>477</v>
      </c>
      <c r="H1726" s="290" t="s">
        <v>5406</v>
      </c>
      <c r="I1726" s="291">
        <v>-35.578670580000001</v>
      </c>
      <c r="J1726" s="291">
        <v>134</v>
      </c>
      <c r="K1726" s="290" t="s">
        <v>815</v>
      </c>
      <c r="L1726" s="324">
        <v>165.65</v>
      </c>
      <c r="M1726" s="325" t="s">
        <v>5407</v>
      </c>
      <c r="N1726" s="325" t="s">
        <v>5408</v>
      </c>
      <c r="O1726" s="287"/>
      <c r="P1726" s="287"/>
    </row>
    <row r="1727" spans="1:16" ht="15">
      <c r="A1727" s="247" t="s">
        <v>176</v>
      </c>
      <c r="B1727" s="247" t="s">
        <v>5512</v>
      </c>
      <c r="C1727" s="287" t="s">
        <v>5513</v>
      </c>
      <c r="D1727" s="305">
        <v>14</v>
      </c>
      <c r="E1727" s="287" t="s">
        <v>18</v>
      </c>
      <c r="F1727" s="289">
        <v>43677</v>
      </c>
      <c r="G1727" s="290" t="s">
        <v>477</v>
      </c>
      <c r="H1727" s="290" t="s">
        <v>1367</v>
      </c>
      <c r="I1727" s="291">
        <v>-158.97410841000001</v>
      </c>
      <c r="J1727" s="291">
        <v>10</v>
      </c>
      <c r="K1727" s="290" t="s">
        <v>815</v>
      </c>
      <c r="L1727" s="324">
        <v>105.43</v>
      </c>
      <c r="M1727" s="325" t="s">
        <v>1368</v>
      </c>
      <c r="N1727" s="325" t="s">
        <v>1369</v>
      </c>
      <c r="O1727" s="287"/>
      <c r="P1727" s="287"/>
    </row>
    <row r="1728" spans="1:16" ht="15">
      <c r="A1728" s="247" t="s">
        <v>176</v>
      </c>
      <c r="B1728" s="247" t="s">
        <v>5517</v>
      </c>
      <c r="C1728" s="287" t="s">
        <v>5516</v>
      </c>
      <c r="D1728" s="305">
        <v>15</v>
      </c>
      <c r="E1728" s="287" t="s">
        <v>18</v>
      </c>
      <c r="F1728" s="289">
        <v>43677</v>
      </c>
      <c r="G1728" s="290" t="s">
        <v>477</v>
      </c>
      <c r="H1728" s="290" t="s">
        <v>604</v>
      </c>
      <c r="I1728" s="291">
        <v>-630.94098095000004</v>
      </c>
      <c r="J1728" s="291">
        <v>28</v>
      </c>
      <c r="K1728" s="290" t="s">
        <v>815</v>
      </c>
      <c r="L1728" s="324">
        <v>139.33000000000001</v>
      </c>
      <c r="M1728" s="325" t="s">
        <v>605</v>
      </c>
      <c r="N1728" s="325" t="s">
        <v>606</v>
      </c>
      <c r="O1728" s="287"/>
      <c r="P1728" s="287"/>
    </row>
    <row r="1729" spans="1:16" ht="15">
      <c r="A1729" s="247" t="s">
        <v>176</v>
      </c>
      <c r="B1729" s="247" t="s">
        <v>5519</v>
      </c>
      <c r="C1729" s="287" t="s">
        <v>5518</v>
      </c>
      <c r="D1729" s="305">
        <v>16</v>
      </c>
      <c r="E1729" s="287" t="s">
        <v>18</v>
      </c>
      <c r="F1729" s="289">
        <v>43677</v>
      </c>
      <c r="G1729" s="290" t="s">
        <v>477</v>
      </c>
      <c r="H1729" s="290" t="s">
        <v>5417</v>
      </c>
      <c r="I1729" s="291">
        <v>-102.08098952</v>
      </c>
      <c r="J1729" s="291">
        <v>40</v>
      </c>
      <c r="K1729" s="290" t="s">
        <v>815</v>
      </c>
      <c r="L1729" s="324">
        <v>16.09</v>
      </c>
      <c r="M1729" s="325" t="s">
        <v>5418</v>
      </c>
      <c r="N1729" s="325" t="s">
        <v>5419</v>
      </c>
      <c r="O1729" s="287"/>
      <c r="P1729" s="287"/>
    </row>
    <row r="1730" spans="1:16" ht="15">
      <c r="A1730" s="247" t="s">
        <v>176</v>
      </c>
      <c r="B1730" s="247" t="s">
        <v>5521</v>
      </c>
      <c r="C1730" s="287" t="s">
        <v>5520</v>
      </c>
      <c r="D1730" s="305">
        <v>17</v>
      </c>
      <c r="E1730" s="287" t="s">
        <v>18</v>
      </c>
      <c r="F1730" s="289">
        <v>43677</v>
      </c>
      <c r="G1730" s="290" t="s">
        <v>477</v>
      </c>
      <c r="H1730" s="290" t="s">
        <v>2898</v>
      </c>
      <c r="I1730" s="291">
        <v>-44.190650519999998</v>
      </c>
      <c r="J1730" s="291">
        <v>43</v>
      </c>
      <c r="K1730" s="290" t="s">
        <v>815</v>
      </c>
      <c r="L1730" s="324">
        <v>35.78</v>
      </c>
      <c r="M1730" s="325" t="s">
        <v>2899</v>
      </c>
      <c r="N1730" s="325" t="s">
        <v>2900</v>
      </c>
      <c r="O1730" s="287"/>
      <c r="P1730" s="287"/>
    </row>
    <row r="1731" spans="1:16" ht="15">
      <c r="A1731" s="247" t="s">
        <v>176</v>
      </c>
      <c r="B1731" s="247" t="s">
        <v>5523</v>
      </c>
      <c r="C1731" s="287" t="s">
        <v>5522</v>
      </c>
      <c r="D1731" s="305">
        <v>18</v>
      </c>
      <c r="E1731" s="287" t="s">
        <v>18</v>
      </c>
      <c r="F1731" s="289">
        <v>43677</v>
      </c>
      <c r="G1731" s="290" t="s">
        <v>477</v>
      </c>
      <c r="H1731" s="290" t="s">
        <v>1618</v>
      </c>
      <c r="I1731" s="291">
        <v>-62.467221410000001</v>
      </c>
      <c r="J1731" s="291">
        <v>48</v>
      </c>
      <c r="K1731" s="290" t="s">
        <v>815</v>
      </c>
      <c r="L1731" s="324">
        <v>151.74</v>
      </c>
      <c r="M1731" s="325" t="s">
        <v>1619</v>
      </c>
      <c r="N1731" s="325" t="s">
        <v>1620</v>
      </c>
      <c r="O1731" s="287"/>
      <c r="P1731" s="287"/>
    </row>
    <row r="1732" spans="1:16" ht="15">
      <c r="A1732" s="247" t="s">
        <v>176</v>
      </c>
      <c r="B1732" s="247" t="s">
        <v>5525</v>
      </c>
      <c r="C1732" s="287" t="s">
        <v>5524</v>
      </c>
      <c r="D1732" s="305">
        <v>19</v>
      </c>
      <c r="E1732" s="287" t="s">
        <v>18</v>
      </c>
      <c r="F1732" s="289">
        <v>43677</v>
      </c>
      <c r="G1732" s="290" t="s">
        <v>477</v>
      </c>
      <c r="H1732" s="290" t="s">
        <v>1136</v>
      </c>
      <c r="I1732" s="291">
        <v>-8393.6930093899991</v>
      </c>
      <c r="J1732" s="291">
        <v>3</v>
      </c>
      <c r="K1732" s="290" t="s">
        <v>815</v>
      </c>
      <c r="L1732" s="324">
        <v>282.05</v>
      </c>
      <c r="M1732" s="325" t="s">
        <v>1137</v>
      </c>
      <c r="N1732" s="325" t="s">
        <v>1138</v>
      </c>
      <c r="O1732" s="287"/>
      <c r="P1732" s="287"/>
    </row>
    <row r="1733" spans="1:16" ht="15">
      <c r="A1733" s="247" t="s">
        <v>176</v>
      </c>
      <c r="B1733" s="247" t="s">
        <v>5527</v>
      </c>
      <c r="C1733" s="287" t="s">
        <v>5526</v>
      </c>
      <c r="D1733" s="305">
        <v>20</v>
      </c>
      <c r="E1733" s="287" t="s">
        <v>18</v>
      </c>
      <c r="F1733" s="289">
        <v>43677</v>
      </c>
      <c r="G1733" s="290" t="s">
        <v>477</v>
      </c>
      <c r="H1733" s="290" t="s">
        <v>618</v>
      </c>
      <c r="I1733" s="291">
        <v>-61.329420900000002</v>
      </c>
      <c r="J1733" s="291">
        <v>7</v>
      </c>
      <c r="K1733" s="290" t="s">
        <v>815</v>
      </c>
      <c r="L1733" s="324">
        <v>154.22999999999999</v>
      </c>
      <c r="M1733" s="325" t="s">
        <v>619</v>
      </c>
      <c r="N1733" s="325" t="s">
        <v>620</v>
      </c>
      <c r="O1733" s="287"/>
      <c r="P1733" s="287"/>
    </row>
    <row r="1734" spans="1:16" ht="15">
      <c r="A1734" s="247" t="s">
        <v>176</v>
      </c>
      <c r="B1734" s="247" t="s">
        <v>5529</v>
      </c>
      <c r="C1734" s="287" t="s">
        <v>5528</v>
      </c>
      <c r="D1734" s="305">
        <v>21</v>
      </c>
      <c r="E1734" s="287" t="s">
        <v>18</v>
      </c>
      <c r="F1734" s="289">
        <v>43677</v>
      </c>
      <c r="G1734" s="290" t="s">
        <v>477</v>
      </c>
      <c r="H1734" s="290" t="s">
        <v>632</v>
      </c>
      <c r="I1734" s="291">
        <v>-177.05671408000001</v>
      </c>
      <c r="J1734" s="291">
        <v>79</v>
      </c>
      <c r="K1734" s="290" t="s">
        <v>815</v>
      </c>
      <c r="L1734" s="324">
        <v>148.24</v>
      </c>
      <c r="M1734" s="325" t="s">
        <v>633</v>
      </c>
      <c r="N1734" s="325" t="s">
        <v>634</v>
      </c>
      <c r="O1734" s="287"/>
      <c r="P1734" s="287"/>
    </row>
    <row r="1735" spans="1:16" ht="15">
      <c r="A1735" s="247" t="s">
        <v>176</v>
      </c>
      <c r="B1735" s="247" t="s">
        <v>5531</v>
      </c>
      <c r="C1735" s="287" t="s">
        <v>5530</v>
      </c>
      <c r="D1735" s="305">
        <v>22</v>
      </c>
      <c r="E1735" s="287" t="s">
        <v>18</v>
      </c>
      <c r="F1735" s="289">
        <v>43677</v>
      </c>
      <c r="G1735" s="290" t="s">
        <v>477</v>
      </c>
      <c r="H1735" s="290" t="s">
        <v>5430</v>
      </c>
      <c r="I1735" s="291">
        <v>-82.235455250000001</v>
      </c>
      <c r="J1735" s="291">
        <v>55</v>
      </c>
      <c r="K1735" s="290" t="s">
        <v>815</v>
      </c>
      <c r="L1735" s="324">
        <v>29.41</v>
      </c>
      <c r="M1735" s="325" t="s">
        <v>5431</v>
      </c>
      <c r="N1735" s="325" t="s">
        <v>5432</v>
      </c>
      <c r="O1735" s="287"/>
      <c r="P1735" s="287"/>
    </row>
    <row r="1736" spans="1:16" ht="15">
      <c r="A1736" s="247" t="s">
        <v>176</v>
      </c>
      <c r="B1736" s="247" t="s">
        <v>5533</v>
      </c>
      <c r="C1736" s="287" t="s">
        <v>5532</v>
      </c>
      <c r="D1736" s="305">
        <v>23</v>
      </c>
      <c r="E1736" s="287" t="s">
        <v>18</v>
      </c>
      <c r="F1736" s="289">
        <v>43677</v>
      </c>
      <c r="G1736" s="290" t="s">
        <v>477</v>
      </c>
      <c r="H1736" s="290" t="s">
        <v>2764</v>
      </c>
      <c r="I1736" s="291">
        <v>-92.849597320000001</v>
      </c>
      <c r="J1736" s="291">
        <v>136</v>
      </c>
      <c r="K1736" s="290" t="s">
        <v>815</v>
      </c>
      <c r="L1736" s="324">
        <v>58.22</v>
      </c>
      <c r="M1736" s="325" t="s">
        <v>2765</v>
      </c>
      <c r="N1736" s="325" t="s">
        <v>2766</v>
      </c>
      <c r="O1736" s="287"/>
      <c r="P1736" s="287"/>
    </row>
    <row r="1737" spans="1:16" ht="15">
      <c r="A1737" s="247" t="s">
        <v>176</v>
      </c>
      <c r="B1737" s="247" t="s">
        <v>5535</v>
      </c>
      <c r="C1737" s="287" t="s">
        <v>5534</v>
      </c>
      <c r="D1737" s="305">
        <v>24</v>
      </c>
      <c r="E1737" s="287" t="s">
        <v>18</v>
      </c>
      <c r="F1737" s="289">
        <v>43677</v>
      </c>
      <c r="G1737" s="290" t="s">
        <v>477</v>
      </c>
      <c r="H1737" s="290" t="s">
        <v>4523</v>
      </c>
      <c r="I1737" s="291">
        <v>-37.784582219999997</v>
      </c>
      <c r="J1737" s="291">
        <v>2</v>
      </c>
      <c r="K1737" s="290" t="s">
        <v>815</v>
      </c>
      <c r="L1737" s="324">
        <v>21.16</v>
      </c>
      <c r="M1737" s="325" t="s">
        <v>4524</v>
      </c>
      <c r="N1737" s="325" t="s">
        <v>4525</v>
      </c>
      <c r="O1737" s="287"/>
      <c r="P1737" s="287"/>
    </row>
    <row r="1738" spans="1:16" ht="15">
      <c r="A1738" s="247" t="s">
        <v>176</v>
      </c>
      <c r="B1738" s="247" t="s">
        <v>5537</v>
      </c>
      <c r="C1738" s="287" t="s">
        <v>5536</v>
      </c>
      <c r="D1738" s="305">
        <v>25</v>
      </c>
      <c r="E1738" s="287" t="s">
        <v>18</v>
      </c>
      <c r="F1738" s="289">
        <v>43677</v>
      </c>
      <c r="G1738" s="290" t="s">
        <v>477</v>
      </c>
      <c r="H1738" s="290" t="s">
        <v>1633</v>
      </c>
      <c r="I1738" s="291">
        <v>-73.480081440000006</v>
      </c>
      <c r="J1738" s="291">
        <v>3</v>
      </c>
      <c r="K1738" s="290" t="s">
        <v>815</v>
      </c>
      <c r="L1738" s="324">
        <v>108.95</v>
      </c>
      <c r="M1738" s="325" t="s">
        <v>1634</v>
      </c>
      <c r="N1738" s="325" t="s">
        <v>1635</v>
      </c>
      <c r="O1738" s="287"/>
      <c r="P1738" s="287"/>
    </row>
    <row r="1739" spans="1:16" ht="15">
      <c r="A1739" s="247" t="s">
        <v>176</v>
      </c>
      <c r="B1739" s="247" t="s">
        <v>5539</v>
      </c>
      <c r="C1739" s="287" t="s">
        <v>5538</v>
      </c>
      <c r="D1739" s="305">
        <v>26</v>
      </c>
      <c r="E1739" s="287" t="s">
        <v>18</v>
      </c>
      <c r="F1739" s="289">
        <v>43677</v>
      </c>
      <c r="G1739" s="290" t="s">
        <v>477</v>
      </c>
      <c r="H1739" s="290" t="s">
        <v>1638</v>
      </c>
      <c r="I1739" s="291">
        <v>-1671.0984000000001</v>
      </c>
      <c r="J1739" s="291">
        <v>13</v>
      </c>
      <c r="K1739" s="290" t="s">
        <v>815</v>
      </c>
      <c r="L1739" s="324">
        <v>362.17</v>
      </c>
      <c r="M1739" s="325" t="s">
        <v>1639</v>
      </c>
      <c r="N1739" s="325" t="s">
        <v>1640</v>
      </c>
      <c r="O1739" s="287"/>
      <c r="P1739" s="287"/>
    </row>
    <row r="1740" spans="1:16" ht="15">
      <c r="A1740" s="247" t="s">
        <v>176</v>
      </c>
      <c r="B1740" s="247" t="s">
        <v>5541</v>
      </c>
      <c r="C1740" s="287" t="s">
        <v>5540</v>
      </c>
      <c r="D1740" s="305">
        <v>27</v>
      </c>
      <c r="E1740" s="287" t="s">
        <v>18</v>
      </c>
      <c r="F1740" s="289">
        <v>43677</v>
      </c>
      <c r="G1740" s="290" t="s">
        <v>477</v>
      </c>
      <c r="H1740" s="290" t="s">
        <v>1643</v>
      </c>
      <c r="I1740" s="291">
        <v>-217.01764524000001</v>
      </c>
      <c r="J1740" s="291">
        <v>28</v>
      </c>
      <c r="K1740" s="290" t="s">
        <v>815</v>
      </c>
      <c r="L1740" s="324">
        <v>101.4</v>
      </c>
      <c r="M1740" s="325" t="s">
        <v>1644</v>
      </c>
      <c r="N1740" s="325" t="s">
        <v>1645</v>
      </c>
      <c r="O1740" s="287"/>
      <c r="P1740" s="287"/>
    </row>
    <row r="1741" spans="1:16" ht="15">
      <c r="A1741" s="247" t="s">
        <v>176</v>
      </c>
      <c r="B1741" s="247" t="s">
        <v>5543</v>
      </c>
      <c r="C1741" s="287" t="s">
        <v>5542</v>
      </c>
      <c r="D1741" s="305">
        <v>28</v>
      </c>
      <c r="E1741" s="287" t="s">
        <v>18</v>
      </c>
      <c r="F1741" s="289">
        <v>43677</v>
      </c>
      <c r="G1741" s="290" t="s">
        <v>477</v>
      </c>
      <c r="H1741" s="290" t="s">
        <v>651</v>
      </c>
      <c r="I1741" s="291">
        <v>-353.33008733999998</v>
      </c>
      <c r="J1741" s="291">
        <v>30</v>
      </c>
      <c r="K1741" s="290" t="s">
        <v>815</v>
      </c>
      <c r="L1741" s="324">
        <v>139.06</v>
      </c>
      <c r="M1741" s="325" t="s">
        <v>652</v>
      </c>
      <c r="N1741" s="325" t="s">
        <v>653</v>
      </c>
      <c r="O1741" s="287"/>
      <c r="P1741" s="287"/>
    </row>
    <row r="1742" spans="1:16" ht="15">
      <c r="A1742" s="247" t="s">
        <v>176</v>
      </c>
      <c r="B1742" s="247" t="s">
        <v>5545</v>
      </c>
      <c r="C1742" s="287" t="s">
        <v>5544</v>
      </c>
      <c r="D1742" s="305">
        <v>29</v>
      </c>
      <c r="E1742" s="287" t="s">
        <v>18</v>
      </c>
      <c r="F1742" s="289">
        <v>43677</v>
      </c>
      <c r="G1742" s="290" t="s">
        <v>477</v>
      </c>
      <c r="H1742" s="290" t="s">
        <v>1652</v>
      </c>
      <c r="I1742" s="291">
        <v>-44.782156550000003</v>
      </c>
      <c r="J1742" s="291">
        <v>1</v>
      </c>
      <c r="K1742" s="290" t="s">
        <v>815</v>
      </c>
      <c r="L1742" s="324">
        <v>272.27</v>
      </c>
      <c r="M1742" s="325" t="s">
        <v>1653</v>
      </c>
      <c r="N1742" s="325" t="s">
        <v>1654</v>
      </c>
      <c r="O1742" s="287"/>
      <c r="P1742" s="287"/>
    </row>
    <row r="1743" spans="1:16" ht="15">
      <c r="A1743" s="247" t="s">
        <v>176</v>
      </c>
      <c r="B1743" s="247" t="s">
        <v>5547</v>
      </c>
      <c r="C1743" s="287" t="s">
        <v>5546</v>
      </c>
      <c r="D1743" s="305">
        <v>30</v>
      </c>
      <c r="E1743" s="287" t="s">
        <v>18</v>
      </c>
      <c r="F1743" s="289">
        <v>43677</v>
      </c>
      <c r="G1743" s="290" t="s">
        <v>477</v>
      </c>
      <c r="H1743" s="290" t="s">
        <v>656</v>
      </c>
      <c r="I1743" s="291">
        <v>-60.973637940000003</v>
      </c>
      <c r="J1743" s="291">
        <v>32</v>
      </c>
      <c r="K1743" s="290" t="s">
        <v>815</v>
      </c>
      <c r="L1743" s="324">
        <v>756.75</v>
      </c>
      <c r="M1743" s="325" t="s">
        <v>411</v>
      </c>
      <c r="N1743" s="325" t="s">
        <v>657</v>
      </c>
      <c r="O1743" s="287"/>
      <c r="P1743" s="287"/>
    </row>
    <row r="1744" spans="1:16" ht="15">
      <c r="A1744" s="247" t="s">
        <v>176</v>
      </c>
      <c r="B1744" s="247" t="s">
        <v>5549</v>
      </c>
      <c r="C1744" s="287" t="s">
        <v>5548</v>
      </c>
      <c r="D1744" s="305">
        <v>31</v>
      </c>
      <c r="E1744" s="287" t="s">
        <v>18</v>
      </c>
      <c r="F1744" s="289">
        <v>43677</v>
      </c>
      <c r="G1744" s="290" t="s">
        <v>477</v>
      </c>
      <c r="H1744" s="290" t="s">
        <v>1806</v>
      </c>
      <c r="I1744" s="291">
        <v>-14940.507534369999</v>
      </c>
      <c r="J1744" s="291">
        <v>15</v>
      </c>
      <c r="K1744" s="290" t="s">
        <v>815</v>
      </c>
      <c r="L1744" s="324">
        <v>214.34</v>
      </c>
      <c r="M1744" s="325" t="s">
        <v>1807</v>
      </c>
      <c r="N1744" s="325" t="s">
        <v>1808</v>
      </c>
      <c r="O1744" s="287"/>
      <c r="P1744" s="287"/>
    </row>
    <row r="1745" spans="1:16" ht="15">
      <c r="A1745" s="247" t="s">
        <v>176</v>
      </c>
      <c r="B1745" s="247" t="s">
        <v>5551</v>
      </c>
      <c r="C1745" s="287" t="s">
        <v>5550</v>
      </c>
      <c r="D1745" s="305">
        <v>32</v>
      </c>
      <c r="E1745" s="287" t="s">
        <v>18</v>
      </c>
      <c r="F1745" s="289">
        <v>43677</v>
      </c>
      <c r="G1745" s="290" t="s">
        <v>477</v>
      </c>
      <c r="H1745" s="290" t="s">
        <v>2636</v>
      </c>
      <c r="I1745" s="291">
        <v>-231.85341013999999</v>
      </c>
      <c r="J1745" s="291">
        <v>45</v>
      </c>
      <c r="K1745" s="290" t="s">
        <v>815</v>
      </c>
      <c r="L1745" s="324">
        <v>33.11</v>
      </c>
      <c r="M1745" s="325" t="s">
        <v>2637</v>
      </c>
      <c r="N1745" s="325" t="s">
        <v>2638</v>
      </c>
      <c r="O1745" s="287"/>
      <c r="P1745" s="287"/>
    </row>
    <row r="1746" spans="1:16" ht="15">
      <c r="A1746" s="247" t="s">
        <v>176</v>
      </c>
      <c r="B1746" s="247" t="s">
        <v>5553</v>
      </c>
      <c r="C1746" s="287" t="s">
        <v>5552</v>
      </c>
      <c r="D1746" s="305">
        <v>33</v>
      </c>
      <c r="E1746" s="287" t="s">
        <v>18</v>
      </c>
      <c r="F1746" s="289">
        <v>43677</v>
      </c>
      <c r="G1746" s="290" t="s">
        <v>477</v>
      </c>
      <c r="H1746" s="290" t="s">
        <v>1440</v>
      </c>
      <c r="I1746" s="291">
        <v>-3688.5443161600001</v>
      </c>
      <c r="J1746" s="291">
        <v>25</v>
      </c>
      <c r="K1746" s="290" t="s">
        <v>815</v>
      </c>
      <c r="L1746" s="324">
        <v>380.76</v>
      </c>
      <c r="M1746" s="325" t="s">
        <v>1441</v>
      </c>
      <c r="N1746" s="325" t="s">
        <v>1442</v>
      </c>
      <c r="O1746" s="287"/>
      <c r="P1746" s="287"/>
    </row>
    <row r="1747" spans="1:16" ht="15">
      <c r="A1747" s="247" t="s">
        <v>176</v>
      </c>
      <c r="B1747" s="247" t="s">
        <v>5555</v>
      </c>
      <c r="C1747" s="287" t="s">
        <v>5554</v>
      </c>
      <c r="D1747" s="305">
        <v>34</v>
      </c>
      <c r="E1747" s="287" t="s">
        <v>18</v>
      </c>
      <c r="F1747" s="289">
        <v>43677</v>
      </c>
      <c r="G1747" s="290" t="s">
        <v>477</v>
      </c>
      <c r="H1747" s="290" t="s">
        <v>3671</v>
      </c>
      <c r="I1747" s="291">
        <v>-55.789902910000002</v>
      </c>
      <c r="J1747" s="291">
        <v>37</v>
      </c>
      <c r="K1747" s="290" t="s">
        <v>815</v>
      </c>
      <c r="L1747" s="324">
        <v>80.22</v>
      </c>
      <c r="M1747" s="325" t="s">
        <v>3672</v>
      </c>
      <c r="N1747" s="325" t="s">
        <v>3673</v>
      </c>
      <c r="O1747" s="287"/>
      <c r="P1747" s="287"/>
    </row>
    <row r="1748" spans="1:16" ht="15">
      <c r="A1748" s="247" t="s">
        <v>176</v>
      </c>
      <c r="B1748" s="247" t="s">
        <v>5557</v>
      </c>
      <c r="C1748" s="287" t="s">
        <v>5556</v>
      </c>
      <c r="D1748" s="305">
        <v>35</v>
      </c>
      <c r="E1748" s="287" t="s">
        <v>18</v>
      </c>
      <c r="F1748" s="289">
        <v>43677</v>
      </c>
      <c r="G1748" s="290" t="s">
        <v>477</v>
      </c>
      <c r="H1748" s="290" t="s">
        <v>4571</v>
      </c>
      <c r="I1748" s="291">
        <v>-33.994487749999998</v>
      </c>
      <c r="J1748" s="291">
        <v>1</v>
      </c>
      <c r="K1748" s="290" t="s">
        <v>815</v>
      </c>
      <c r="L1748" s="324">
        <v>70.08</v>
      </c>
      <c r="M1748" s="325" t="s">
        <v>4572</v>
      </c>
      <c r="N1748" s="325" t="s">
        <v>4573</v>
      </c>
      <c r="O1748" s="287"/>
      <c r="P1748" s="287"/>
    </row>
    <row r="1749" spans="1:16" ht="15">
      <c r="A1749" s="247" t="s">
        <v>176</v>
      </c>
      <c r="B1749" s="247" t="s">
        <v>5559</v>
      </c>
      <c r="C1749" s="287" t="s">
        <v>5558</v>
      </c>
      <c r="D1749" s="305">
        <v>36</v>
      </c>
      <c r="E1749" s="287" t="s">
        <v>18</v>
      </c>
      <c r="F1749" s="289">
        <v>43677</v>
      </c>
      <c r="G1749" s="290" t="s">
        <v>477</v>
      </c>
      <c r="H1749" s="290" t="s">
        <v>1671</v>
      </c>
      <c r="I1749" s="291">
        <v>-56.562321529999998</v>
      </c>
      <c r="J1749" s="291">
        <v>43</v>
      </c>
      <c r="K1749" s="290" t="s">
        <v>815</v>
      </c>
      <c r="L1749" s="324">
        <v>127.81</v>
      </c>
      <c r="M1749" s="325" t="s">
        <v>1672</v>
      </c>
      <c r="N1749" s="325" t="s">
        <v>1673</v>
      </c>
      <c r="O1749" s="287"/>
      <c r="P1749" s="287"/>
    </row>
    <row r="1750" spans="1:16" ht="15">
      <c r="A1750" s="247" t="s">
        <v>176</v>
      </c>
      <c r="B1750" s="247" t="s">
        <v>5561</v>
      </c>
      <c r="C1750" s="287" t="s">
        <v>5560</v>
      </c>
      <c r="D1750" s="305">
        <v>37</v>
      </c>
      <c r="E1750" s="287" t="s">
        <v>18</v>
      </c>
      <c r="F1750" s="289">
        <v>43677</v>
      </c>
      <c r="G1750" s="290" t="s">
        <v>477</v>
      </c>
      <c r="H1750" s="290" t="s">
        <v>1830</v>
      </c>
      <c r="I1750" s="291">
        <v>-3185.48938838</v>
      </c>
      <c r="J1750" s="291">
        <v>40</v>
      </c>
      <c r="K1750" s="290" t="s">
        <v>815</v>
      </c>
      <c r="L1750" s="324">
        <v>244.95</v>
      </c>
      <c r="M1750" s="325" t="s">
        <v>1831</v>
      </c>
      <c r="N1750" s="325" t="s">
        <v>1832</v>
      </c>
      <c r="O1750" s="287"/>
      <c r="P1750" s="287"/>
    </row>
    <row r="1751" spans="1:16" ht="15">
      <c r="A1751" s="247" t="s">
        <v>176</v>
      </c>
      <c r="B1751" s="247" t="s">
        <v>5563</v>
      </c>
      <c r="C1751" s="287" t="s">
        <v>5562</v>
      </c>
      <c r="D1751" s="305">
        <v>38</v>
      </c>
      <c r="E1751" s="287" t="s">
        <v>18</v>
      </c>
      <c r="F1751" s="289">
        <v>43677</v>
      </c>
      <c r="G1751" s="290" t="s">
        <v>477</v>
      </c>
      <c r="H1751" s="290" t="s">
        <v>1690</v>
      </c>
      <c r="I1751" s="291">
        <v>-90.884970440000004</v>
      </c>
      <c r="J1751" s="291">
        <v>25</v>
      </c>
      <c r="K1751" s="290" t="s">
        <v>815</v>
      </c>
      <c r="L1751" s="324">
        <v>513.04</v>
      </c>
      <c r="M1751" s="325" t="s">
        <v>1691</v>
      </c>
      <c r="N1751" s="325" t="s">
        <v>1692</v>
      </c>
      <c r="O1751" s="287"/>
      <c r="P1751" s="287"/>
    </row>
    <row r="1752" spans="1:16" ht="15">
      <c r="A1752" s="247" t="s">
        <v>176</v>
      </c>
      <c r="B1752" s="247" t="s">
        <v>5565</v>
      </c>
      <c r="C1752" s="287" t="s">
        <v>5564</v>
      </c>
      <c r="D1752" s="305">
        <v>39</v>
      </c>
      <c r="E1752" s="287" t="s">
        <v>18</v>
      </c>
      <c r="F1752" s="289">
        <v>43677</v>
      </c>
      <c r="G1752" s="290" t="s">
        <v>477</v>
      </c>
      <c r="H1752" s="290" t="s">
        <v>1695</v>
      </c>
      <c r="I1752" s="291">
        <v>-318.46754095</v>
      </c>
      <c r="J1752" s="291">
        <v>206</v>
      </c>
      <c r="K1752" s="290" t="s">
        <v>815</v>
      </c>
      <c r="L1752" s="324">
        <v>162.19999999999999</v>
      </c>
      <c r="M1752" s="325" t="s">
        <v>1696</v>
      </c>
      <c r="N1752" s="325" t="s">
        <v>1697</v>
      </c>
      <c r="O1752" s="287"/>
      <c r="P1752" s="287"/>
    </row>
    <row r="1753" spans="1:16" ht="15">
      <c r="A1753" s="247" t="s">
        <v>176</v>
      </c>
      <c r="B1753" s="247" t="s">
        <v>5567</v>
      </c>
      <c r="C1753" s="287" t="s">
        <v>5566</v>
      </c>
      <c r="D1753" s="305">
        <v>40</v>
      </c>
      <c r="E1753" s="287" t="s">
        <v>18</v>
      </c>
      <c r="F1753" s="289">
        <v>43677</v>
      </c>
      <c r="G1753" s="290" t="s">
        <v>477</v>
      </c>
      <c r="H1753" s="290" t="s">
        <v>1700</v>
      </c>
      <c r="I1753" s="291">
        <v>-73.369995079999995</v>
      </c>
      <c r="J1753" s="291">
        <v>33</v>
      </c>
      <c r="K1753" s="290" t="s">
        <v>815</v>
      </c>
      <c r="L1753" s="324">
        <v>68.569999999999993</v>
      </c>
      <c r="M1753" s="325" t="s">
        <v>1701</v>
      </c>
      <c r="N1753" s="325" t="s">
        <v>1702</v>
      </c>
      <c r="O1753" s="287"/>
      <c r="P1753" s="287"/>
    </row>
    <row r="1754" spans="1:16" ht="15">
      <c r="A1754" s="247" t="s">
        <v>176</v>
      </c>
      <c r="B1754" s="247" t="s">
        <v>5569</v>
      </c>
      <c r="C1754" s="287" t="s">
        <v>5568</v>
      </c>
      <c r="D1754" s="305">
        <v>41</v>
      </c>
      <c r="E1754" s="287" t="s">
        <v>18</v>
      </c>
      <c r="F1754" s="289">
        <v>43677</v>
      </c>
      <c r="G1754" s="290" t="s">
        <v>477</v>
      </c>
      <c r="H1754" s="290" t="s">
        <v>1705</v>
      </c>
      <c r="I1754" s="291">
        <v>-49.96575172</v>
      </c>
      <c r="J1754" s="291">
        <v>3</v>
      </c>
      <c r="K1754" s="290" t="s">
        <v>815</v>
      </c>
      <c r="L1754" s="324">
        <v>54.56</v>
      </c>
      <c r="M1754" s="325" t="s">
        <v>1706</v>
      </c>
      <c r="N1754" s="325" t="s">
        <v>1707</v>
      </c>
      <c r="O1754" s="287"/>
      <c r="P1754" s="287"/>
    </row>
    <row r="1755" spans="1:16" ht="15">
      <c r="A1755" s="247" t="s">
        <v>176</v>
      </c>
      <c r="B1755" s="247" t="s">
        <v>5571</v>
      </c>
      <c r="C1755" s="287" t="s">
        <v>5570</v>
      </c>
      <c r="D1755" s="305">
        <v>42</v>
      </c>
      <c r="E1755" s="287" t="s">
        <v>18</v>
      </c>
      <c r="F1755" s="289">
        <v>43677</v>
      </c>
      <c r="G1755" s="290" t="s">
        <v>477</v>
      </c>
      <c r="H1755" s="290" t="s">
        <v>1508</v>
      </c>
      <c r="I1755" s="291">
        <v>-37.139069769999999</v>
      </c>
      <c r="J1755" s="291">
        <v>4</v>
      </c>
      <c r="K1755" s="290" t="s">
        <v>815</v>
      </c>
      <c r="L1755" s="324">
        <v>91.91</v>
      </c>
      <c r="M1755" s="325" t="s">
        <v>1509</v>
      </c>
      <c r="N1755" s="325" t="s">
        <v>1510</v>
      </c>
      <c r="O1755" s="287"/>
      <c r="P1755" s="287"/>
    </row>
    <row r="1756" spans="1:16" ht="15">
      <c r="A1756" s="247" t="s">
        <v>176</v>
      </c>
      <c r="B1756" s="247" t="s">
        <v>5573</v>
      </c>
      <c r="C1756" s="287" t="s">
        <v>5572</v>
      </c>
      <c r="D1756" s="305">
        <v>43</v>
      </c>
      <c r="E1756" s="287" t="s">
        <v>18</v>
      </c>
      <c r="F1756" s="289">
        <v>43677</v>
      </c>
      <c r="G1756" s="290" t="s">
        <v>477</v>
      </c>
      <c r="H1756" s="290" t="s">
        <v>1715</v>
      </c>
      <c r="I1756" s="291">
        <v>-1193.4214392700001</v>
      </c>
      <c r="J1756" s="291">
        <v>102</v>
      </c>
      <c r="K1756" s="290" t="s">
        <v>815</v>
      </c>
      <c r="L1756" s="324">
        <v>119.47</v>
      </c>
      <c r="M1756" s="325" t="s">
        <v>1716</v>
      </c>
      <c r="N1756" s="325" t="s">
        <v>1717</v>
      </c>
      <c r="O1756" s="287"/>
      <c r="P1756" s="287"/>
    </row>
    <row r="1757" spans="1:16" ht="15">
      <c r="A1757" s="247" t="s">
        <v>176</v>
      </c>
      <c r="B1757" s="247" t="s">
        <v>5575</v>
      </c>
      <c r="C1757" s="287" t="s">
        <v>5574</v>
      </c>
      <c r="D1757" s="305">
        <v>44</v>
      </c>
      <c r="E1757" s="287" t="s">
        <v>18</v>
      </c>
      <c r="F1757" s="289">
        <v>43677</v>
      </c>
      <c r="G1757" s="290" t="s">
        <v>477</v>
      </c>
      <c r="H1757" s="290" t="s">
        <v>1513</v>
      </c>
      <c r="I1757" s="291">
        <v>-85.157570440000001</v>
      </c>
      <c r="J1757" s="291">
        <v>59</v>
      </c>
      <c r="K1757" s="290" t="s">
        <v>815</v>
      </c>
      <c r="L1757" s="324">
        <v>126.55</v>
      </c>
      <c r="M1757" s="325" t="s">
        <v>1514</v>
      </c>
      <c r="N1757" s="325" t="s">
        <v>1515</v>
      </c>
      <c r="O1757" s="287"/>
      <c r="P1757" s="287"/>
    </row>
    <row r="1758" spans="1:16" ht="15">
      <c r="A1758" s="247" t="s">
        <v>176</v>
      </c>
      <c r="B1758" s="247" t="s">
        <v>5577</v>
      </c>
      <c r="C1758" s="287" t="s">
        <v>5576</v>
      </c>
      <c r="D1758" s="305">
        <v>45</v>
      </c>
      <c r="E1758" s="287" t="s">
        <v>18</v>
      </c>
      <c r="F1758" s="289">
        <v>43677</v>
      </c>
      <c r="G1758" s="290" t="s">
        <v>477</v>
      </c>
      <c r="H1758" s="290" t="s">
        <v>2805</v>
      </c>
      <c r="I1758" s="291">
        <v>-86.273847040000007</v>
      </c>
      <c r="J1758" s="291">
        <v>65</v>
      </c>
      <c r="K1758" s="290" t="s">
        <v>815</v>
      </c>
      <c r="L1758" s="324">
        <v>55.27</v>
      </c>
      <c r="M1758" s="325" t="s">
        <v>2806</v>
      </c>
      <c r="N1758" s="325" t="s">
        <v>2807</v>
      </c>
      <c r="O1758" s="287"/>
      <c r="P1758" s="287"/>
    </row>
    <row r="1759" spans="1:16" ht="15">
      <c r="A1759" s="247" t="s">
        <v>176</v>
      </c>
      <c r="B1759" s="247" t="s">
        <v>5579</v>
      </c>
      <c r="C1759" s="287" t="s">
        <v>5578</v>
      </c>
      <c r="D1759" s="305">
        <v>46</v>
      </c>
      <c r="E1759" s="287" t="s">
        <v>18</v>
      </c>
      <c r="F1759" s="289">
        <v>43677</v>
      </c>
      <c r="G1759" s="290" t="s">
        <v>477</v>
      </c>
      <c r="H1759" s="290" t="s">
        <v>2380</v>
      </c>
      <c r="I1759" s="291">
        <v>-1418.5808274999999</v>
      </c>
      <c r="J1759" s="291">
        <v>30</v>
      </c>
      <c r="K1759" s="290" t="s">
        <v>815</v>
      </c>
      <c r="L1759" s="324">
        <v>130.07</v>
      </c>
      <c r="M1759" s="325" t="s">
        <v>2381</v>
      </c>
      <c r="N1759" s="325" t="s">
        <v>2382</v>
      </c>
      <c r="O1759" s="287"/>
      <c r="P1759" s="287"/>
    </row>
    <row r="1760" spans="1:16" ht="15">
      <c r="A1760" s="247" t="s">
        <v>176</v>
      </c>
      <c r="B1760" s="247" t="s">
        <v>5581</v>
      </c>
      <c r="C1760" s="287" t="s">
        <v>5580</v>
      </c>
      <c r="D1760" s="305">
        <v>47</v>
      </c>
      <c r="E1760" s="287" t="s">
        <v>18</v>
      </c>
      <c r="F1760" s="289">
        <v>43677</v>
      </c>
      <c r="G1760" s="290" t="s">
        <v>477</v>
      </c>
      <c r="H1760" s="290" t="s">
        <v>1733</v>
      </c>
      <c r="I1760" s="291">
        <v>-99.233301679999997</v>
      </c>
      <c r="J1760" s="291">
        <v>74</v>
      </c>
      <c r="K1760" s="290" t="s">
        <v>815</v>
      </c>
      <c r="L1760" s="324">
        <v>114.89</v>
      </c>
      <c r="M1760" s="325" t="s">
        <v>1734</v>
      </c>
      <c r="N1760" s="325" t="s">
        <v>1735</v>
      </c>
      <c r="O1760" s="287"/>
      <c r="P1760" s="287"/>
    </row>
    <row r="1761" spans="1:16" ht="15">
      <c r="A1761" s="247" t="s">
        <v>176</v>
      </c>
      <c r="B1761" s="247" t="s">
        <v>5583</v>
      </c>
      <c r="C1761" s="287" t="s">
        <v>5582</v>
      </c>
      <c r="D1761" s="305">
        <v>48</v>
      </c>
      <c r="E1761" s="287" t="s">
        <v>18</v>
      </c>
      <c r="F1761" s="289">
        <v>43677</v>
      </c>
      <c r="G1761" s="290" t="s">
        <v>477</v>
      </c>
      <c r="H1761" s="290" t="s">
        <v>779</v>
      </c>
      <c r="I1761" s="291">
        <v>-597.58869039000001</v>
      </c>
      <c r="J1761" s="291">
        <v>49</v>
      </c>
      <c r="K1761" s="290" t="s">
        <v>815</v>
      </c>
      <c r="L1761" s="324">
        <v>103.54</v>
      </c>
      <c r="M1761" s="325" t="s">
        <v>780</v>
      </c>
      <c r="N1761" s="325" t="s">
        <v>781</v>
      </c>
      <c r="O1761" s="287"/>
      <c r="P1761" s="287"/>
    </row>
    <row r="1762" spans="1:16" ht="15">
      <c r="A1762" s="247" t="s">
        <v>7775</v>
      </c>
      <c r="B1762" s="247" t="s">
        <v>7776</v>
      </c>
      <c r="C1762" s="287" t="s">
        <v>5584</v>
      </c>
      <c r="D1762" s="305">
        <v>49</v>
      </c>
      <c r="E1762" s="287" t="s">
        <v>18</v>
      </c>
      <c r="F1762" s="289">
        <v>43677</v>
      </c>
      <c r="G1762" s="290" t="s">
        <v>477</v>
      </c>
      <c r="H1762" s="290" t="s">
        <v>7367</v>
      </c>
      <c r="I1762" s="291">
        <v>-98.351515460000002</v>
      </c>
      <c r="J1762" s="291">
        <v>2</v>
      </c>
      <c r="K1762" s="290" t="s">
        <v>815</v>
      </c>
      <c r="L1762" s="324">
        <v>10.6</v>
      </c>
      <c r="M1762" s="325" t="s">
        <v>7368</v>
      </c>
      <c r="N1762" s="325" t="s">
        <v>7369</v>
      </c>
      <c r="O1762" s="287"/>
      <c r="P1762" s="287"/>
    </row>
    <row r="1763" spans="1:16" ht="15">
      <c r="A1763" s="247" t="s">
        <v>176</v>
      </c>
      <c r="B1763" s="247" t="s">
        <v>5585</v>
      </c>
      <c r="C1763" s="287" t="s">
        <v>5586</v>
      </c>
      <c r="D1763" s="305">
        <v>50</v>
      </c>
      <c r="E1763" s="287" t="s">
        <v>18</v>
      </c>
      <c r="F1763" s="289">
        <v>43677</v>
      </c>
      <c r="G1763" s="290" t="s">
        <v>477</v>
      </c>
      <c r="H1763" s="290" t="s">
        <v>800</v>
      </c>
      <c r="I1763" s="291">
        <v>-83.93328597</v>
      </c>
      <c r="J1763" s="291">
        <v>49</v>
      </c>
      <c r="K1763" s="290" t="s">
        <v>815</v>
      </c>
      <c r="L1763" s="324">
        <v>46.31</v>
      </c>
      <c r="M1763" s="325" t="s">
        <v>801</v>
      </c>
      <c r="N1763" s="325" t="s">
        <v>802</v>
      </c>
      <c r="O1763" s="287"/>
      <c r="P1763" s="287"/>
    </row>
    <row r="1764" spans="1:16" ht="15">
      <c r="A1764" s="247" t="s">
        <v>176</v>
      </c>
      <c r="B1764" s="247" t="s">
        <v>5609</v>
      </c>
      <c r="C1764" s="287" t="s">
        <v>5588</v>
      </c>
      <c r="D1764" s="305">
        <v>1</v>
      </c>
      <c r="E1764" s="287" t="s">
        <v>23</v>
      </c>
      <c r="F1764" s="289">
        <v>43677</v>
      </c>
      <c r="G1764" s="290" t="s">
        <v>5589</v>
      </c>
      <c r="H1764" s="290" t="s">
        <v>1685</v>
      </c>
      <c r="I1764" s="291">
        <v>9</v>
      </c>
      <c r="J1764" s="291">
        <v>18</v>
      </c>
      <c r="K1764" s="290" t="s">
        <v>438</v>
      </c>
      <c r="L1764" s="324">
        <v>106.03</v>
      </c>
      <c r="M1764" s="325" t="s">
        <v>1686</v>
      </c>
      <c r="N1764" s="325" t="s">
        <v>1687</v>
      </c>
      <c r="O1764" s="287"/>
      <c r="P1764" s="287"/>
    </row>
    <row r="1765" spans="1:16" ht="15">
      <c r="A1765" s="247" t="s">
        <v>176</v>
      </c>
      <c r="B1765" s="247" t="s">
        <v>5619</v>
      </c>
      <c r="C1765" s="287" t="s">
        <v>5592</v>
      </c>
      <c r="D1765" s="305">
        <v>2</v>
      </c>
      <c r="E1765" s="287" t="s">
        <v>23</v>
      </c>
      <c r="F1765" s="289">
        <v>43677</v>
      </c>
      <c r="G1765" s="290" t="s">
        <v>5589</v>
      </c>
      <c r="H1765" s="290" t="s">
        <v>3863</v>
      </c>
      <c r="I1765" s="291">
        <v>8.5</v>
      </c>
      <c r="J1765" s="291">
        <v>1</v>
      </c>
      <c r="K1765" s="290" t="s">
        <v>438</v>
      </c>
      <c r="L1765" s="324">
        <v>130.22</v>
      </c>
      <c r="M1765" s="325" t="s">
        <v>3864</v>
      </c>
      <c r="N1765" s="325" t="s">
        <v>3865</v>
      </c>
      <c r="O1765" s="287"/>
      <c r="P1765" s="287"/>
    </row>
    <row r="1766" spans="1:16" ht="15">
      <c r="A1766" s="247" t="s">
        <v>7777</v>
      </c>
      <c r="B1766" s="247" t="s">
        <v>7778</v>
      </c>
      <c r="C1766" s="287" t="s">
        <v>5595</v>
      </c>
      <c r="D1766" s="305">
        <v>3</v>
      </c>
      <c r="E1766" s="287" t="s">
        <v>23</v>
      </c>
      <c r="F1766" s="289">
        <v>43677</v>
      </c>
      <c r="G1766" s="290" t="s">
        <v>5589</v>
      </c>
      <c r="H1766" s="290" t="s">
        <v>3225</v>
      </c>
      <c r="I1766" s="291">
        <v>8.25</v>
      </c>
      <c r="J1766" s="291">
        <v>1</v>
      </c>
      <c r="K1766" s="290" t="s">
        <v>438</v>
      </c>
      <c r="L1766" s="324">
        <v>19.21</v>
      </c>
      <c r="M1766" s="325" t="s">
        <v>3226</v>
      </c>
      <c r="N1766" s="325" t="s">
        <v>3227</v>
      </c>
      <c r="O1766" s="287"/>
      <c r="P1766" s="287"/>
    </row>
    <row r="1767" spans="1:16" ht="15">
      <c r="A1767" s="247" t="s">
        <v>7779</v>
      </c>
      <c r="B1767" s="247" t="s">
        <v>7780</v>
      </c>
      <c r="C1767" s="287" t="s">
        <v>5597</v>
      </c>
      <c r="D1767" s="305">
        <v>4</v>
      </c>
      <c r="E1767" s="287" t="s">
        <v>23</v>
      </c>
      <c r="F1767" s="289">
        <v>43677</v>
      </c>
      <c r="G1767" s="290" t="s">
        <v>5589</v>
      </c>
      <c r="H1767" s="290" t="s">
        <v>1414</v>
      </c>
      <c r="I1767" s="291">
        <v>8.25</v>
      </c>
      <c r="J1767" s="291">
        <v>7</v>
      </c>
      <c r="K1767" s="290" t="s">
        <v>438</v>
      </c>
      <c r="L1767" s="324">
        <v>167.52</v>
      </c>
      <c r="M1767" s="325" t="s">
        <v>1415</v>
      </c>
      <c r="N1767" s="325" t="s">
        <v>1416</v>
      </c>
      <c r="O1767" s="287"/>
      <c r="P1767" s="287"/>
    </row>
    <row r="1768" spans="1:16" ht="15">
      <c r="A1768" s="247" t="s">
        <v>176</v>
      </c>
      <c r="B1768" s="247" t="s">
        <v>5614</v>
      </c>
      <c r="C1768" s="287" t="s">
        <v>5599</v>
      </c>
      <c r="D1768" s="305">
        <v>5</v>
      </c>
      <c r="E1768" s="287" t="s">
        <v>23</v>
      </c>
      <c r="F1768" s="289">
        <v>43677</v>
      </c>
      <c r="G1768" s="290" t="s">
        <v>5589</v>
      </c>
      <c r="H1768" s="290" t="s">
        <v>651</v>
      </c>
      <c r="I1768" s="291">
        <v>9.75</v>
      </c>
      <c r="J1768" s="291">
        <v>3</v>
      </c>
      <c r="K1768" s="290" t="s">
        <v>438</v>
      </c>
      <c r="L1768" s="324">
        <v>139.06</v>
      </c>
      <c r="M1768" s="325" t="s">
        <v>652</v>
      </c>
      <c r="N1768" s="325" t="s">
        <v>653</v>
      </c>
      <c r="O1768" s="287"/>
      <c r="P1768" s="287"/>
    </row>
    <row r="1769" spans="1:16" ht="15">
      <c r="A1769" s="247" t="s">
        <v>7781</v>
      </c>
      <c r="B1769" s="247" t="s">
        <v>7782</v>
      </c>
      <c r="C1769" s="287" t="s">
        <v>5601</v>
      </c>
      <c r="D1769" s="305">
        <v>6</v>
      </c>
      <c r="E1769" s="287" t="s">
        <v>23</v>
      </c>
      <c r="F1769" s="289">
        <v>43677</v>
      </c>
      <c r="G1769" s="290" t="s">
        <v>5589</v>
      </c>
      <c r="H1769" s="290" t="s">
        <v>7783</v>
      </c>
      <c r="I1769" s="291">
        <v>8.25</v>
      </c>
      <c r="J1769" s="291">
        <v>4</v>
      </c>
      <c r="K1769" s="290" t="s">
        <v>438</v>
      </c>
      <c r="L1769" s="324">
        <v>53.49</v>
      </c>
      <c r="M1769" s="325" t="s">
        <v>7784</v>
      </c>
      <c r="N1769" s="325" t="s">
        <v>7785</v>
      </c>
      <c r="O1769" s="287"/>
      <c r="P1769" s="287"/>
    </row>
    <row r="1770" spans="1:16" ht="15">
      <c r="A1770" s="247" t="s">
        <v>176</v>
      </c>
      <c r="B1770" s="247" t="s">
        <v>5596</v>
      </c>
      <c r="C1770" s="287" t="s">
        <v>5603</v>
      </c>
      <c r="D1770" s="305">
        <v>7</v>
      </c>
      <c r="E1770" s="287" t="s">
        <v>23</v>
      </c>
      <c r="F1770" s="289">
        <v>43677</v>
      </c>
      <c r="G1770" s="290" t="s">
        <v>5589</v>
      </c>
      <c r="H1770" s="290" t="s">
        <v>2471</v>
      </c>
      <c r="I1770" s="291">
        <v>8.75</v>
      </c>
      <c r="J1770" s="291">
        <v>1</v>
      </c>
      <c r="K1770" s="290" t="s">
        <v>438</v>
      </c>
      <c r="L1770" s="324">
        <v>96.37</v>
      </c>
      <c r="M1770" s="325" t="s">
        <v>2472</v>
      </c>
      <c r="N1770" s="325" t="s">
        <v>2473</v>
      </c>
      <c r="O1770" s="287"/>
      <c r="P1770" s="287"/>
    </row>
    <row r="1771" spans="1:16" ht="15">
      <c r="A1771" s="247" t="s">
        <v>176</v>
      </c>
      <c r="B1771" s="247" t="s">
        <v>5598</v>
      </c>
      <c r="C1771" s="287" t="s">
        <v>5606</v>
      </c>
      <c r="D1771" s="305">
        <v>8</v>
      </c>
      <c r="E1771" s="287" t="s">
        <v>23</v>
      </c>
      <c r="F1771" s="289">
        <v>43677</v>
      </c>
      <c r="G1771" s="290" t="s">
        <v>5589</v>
      </c>
      <c r="H1771" s="290" t="s">
        <v>3386</v>
      </c>
      <c r="I1771" s="291">
        <v>8.75</v>
      </c>
      <c r="J1771" s="291">
        <v>1</v>
      </c>
      <c r="K1771" s="290" t="s">
        <v>438</v>
      </c>
      <c r="L1771" s="324">
        <v>54.38</v>
      </c>
      <c r="M1771" s="325" t="s">
        <v>3387</v>
      </c>
      <c r="N1771" s="325" t="s">
        <v>3388</v>
      </c>
      <c r="O1771" s="287"/>
      <c r="P1771" s="287"/>
    </row>
    <row r="1772" spans="1:16" ht="15">
      <c r="A1772" s="247" t="s">
        <v>7786</v>
      </c>
      <c r="B1772" s="247" t="s">
        <v>7787</v>
      </c>
      <c r="C1772" s="287" t="s">
        <v>5608</v>
      </c>
      <c r="D1772" s="305">
        <v>9</v>
      </c>
      <c r="E1772" s="287" t="s">
        <v>23</v>
      </c>
      <c r="F1772" s="289">
        <v>43677</v>
      </c>
      <c r="G1772" s="290" t="s">
        <v>5589</v>
      </c>
      <c r="H1772" s="290" t="s">
        <v>677</v>
      </c>
      <c r="I1772" s="291">
        <v>9.25</v>
      </c>
      <c r="J1772" s="291">
        <v>8</v>
      </c>
      <c r="K1772" s="290" t="s">
        <v>438</v>
      </c>
      <c r="L1772" s="324">
        <v>168.72</v>
      </c>
      <c r="M1772" s="325" t="s">
        <v>678</v>
      </c>
      <c r="N1772" s="325" t="s">
        <v>679</v>
      </c>
      <c r="O1772" s="287"/>
      <c r="P1772" s="287"/>
    </row>
    <row r="1773" spans="1:16" ht="15">
      <c r="A1773" s="247" t="s">
        <v>176</v>
      </c>
      <c r="B1773" s="247" t="s">
        <v>5600</v>
      </c>
      <c r="C1773" s="287" t="s">
        <v>5610</v>
      </c>
      <c r="D1773" s="305">
        <v>10</v>
      </c>
      <c r="E1773" s="287" t="s">
        <v>23</v>
      </c>
      <c r="F1773" s="289">
        <v>43677</v>
      </c>
      <c r="G1773" s="290" t="s">
        <v>5589</v>
      </c>
      <c r="H1773" s="290" t="s">
        <v>4074</v>
      </c>
      <c r="I1773" s="291">
        <v>8.75</v>
      </c>
      <c r="J1773" s="291">
        <v>7</v>
      </c>
      <c r="K1773" s="290" t="s">
        <v>438</v>
      </c>
      <c r="L1773" s="324">
        <v>142.9</v>
      </c>
      <c r="M1773" s="325" t="s">
        <v>4075</v>
      </c>
      <c r="N1773" s="325" t="s">
        <v>4076</v>
      </c>
      <c r="O1773" s="287"/>
      <c r="P1773" s="287"/>
    </row>
    <row r="1774" spans="1:16" ht="15">
      <c r="A1774" s="247" t="s">
        <v>176</v>
      </c>
      <c r="B1774" s="247" t="s">
        <v>5647</v>
      </c>
      <c r="C1774" s="287" t="s">
        <v>5613</v>
      </c>
      <c r="D1774" s="305">
        <v>11</v>
      </c>
      <c r="E1774" s="287" t="s">
        <v>23</v>
      </c>
      <c r="F1774" s="289">
        <v>43677</v>
      </c>
      <c r="G1774" s="290" t="s">
        <v>5589</v>
      </c>
      <c r="H1774" s="290" t="s">
        <v>779</v>
      </c>
      <c r="I1774" s="291">
        <v>8.75</v>
      </c>
      <c r="J1774" s="291">
        <v>1</v>
      </c>
      <c r="K1774" s="290" t="s">
        <v>438</v>
      </c>
      <c r="L1774" s="324">
        <v>103.54</v>
      </c>
      <c r="M1774" s="325" t="s">
        <v>780</v>
      </c>
      <c r="N1774" s="325" t="s">
        <v>781</v>
      </c>
      <c r="O1774" s="287"/>
      <c r="P1774" s="287"/>
    </row>
    <row r="1775" spans="1:16" ht="15">
      <c r="A1775" s="247" t="s">
        <v>176</v>
      </c>
      <c r="B1775" s="247" t="s">
        <v>5607</v>
      </c>
      <c r="C1775" s="287" t="s">
        <v>5615</v>
      </c>
      <c r="D1775" s="305">
        <v>12</v>
      </c>
      <c r="E1775" s="287" t="s">
        <v>23</v>
      </c>
      <c r="F1775" s="289">
        <v>43677</v>
      </c>
      <c r="G1775" s="290" t="s">
        <v>5589</v>
      </c>
      <c r="H1775" s="290" t="s">
        <v>705</v>
      </c>
      <c r="I1775" s="291">
        <v>10</v>
      </c>
      <c r="J1775" s="291">
        <v>2</v>
      </c>
      <c r="K1775" s="290" t="s">
        <v>438</v>
      </c>
      <c r="L1775" s="324">
        <v>160.78</v>
      </c>
      <c r="M1775" s="325" t="s">
        <v>706</v>
      </c>
      <c r="N1775" s="325" t="s">
        <v>707</v>
      </c>
      <c r="O1775" s="287"/>
      <c r="P1775" s="287"/>
    </row>
    <row r="1776" spans="1:16" ht="15">
      <c r="A1776" s="247" t="s">
        <v>176</v>
      </c>
      <c r="B1776" s="247" t="s">
        <v>5704</v>
      </c>
      <c r="C1776" s="287" t="s">
        <v>5618</v>
      </c>
      <c r="D1776" s="305">
        <v>13</v>
      </c>
      <c r="E1776" s="287" t="s">
        <v>23</v>
      </c>
      <c r="F1776" s="289">
        <v>43677</v>
      </c>
      <c r="G1776" s="290" t="s">
        <v>5589</v>
      </c>
      <c r="H1776" s="290" t="s">
        <v>638</v>
      </c>
      <c r="I1776" s="291">
        <v>9.75</v>
      </c>
      <c r="J1776" s="291">
        <v>70</v>
      </c>
      <c r="K1776" s="290" t="s">
        <v>438</v>
      </c>
      <c r="L1776" s="324">
        <v>519.51</v>
      </c>
      <c r="M1776" s="325" t="s">
        <v>639</v>
      </c>
      <c r="N1776" s="325" t="s">
        <v>640</v>
      </c>
      <c r="O1776" s="287"/>
      <c r="P1776" s="287"/>
    </row>
    <row r="1777" spans="1:16" ht="15">
      <c r="A1777" s="247" t="s">
        <v>176</v>
      </c>
      <c r="B1777" s="247" t="s">
        <v>5649</v>
      </c>
      <c r="C1777" s="287" t="s">
        <v>5620</v>
      </c>
      <c r="D1777" s="305">
        <v>14</v>
      </c>
      <c r="E1777" s="287" t="s">
        <v>23</v>
      </c>
      <c r="F1777" s="289">
        <v>43677</v>
      </c>
      <c r="G1777" s="290" t="s">
        <v>5589</v>
      </c>
      <c r="H1777" s="290" t="s">
        <v>712</v>
      </c>
      <c r="I1777" s="291">
        <v>10</v>
      </c>
      <c r="J1777" s="291">
        <v>7</v>
      </c>
      <c r="K1777" s="290" t="s">
        <v>438</v>
      </c>
      <c r="L1777" s="324">
        <v>231.97</v>
      </c>
      <c r="M1777" s="325" t="s">
        <v>713</v>
      </c>
      <c r="N1777" s="325" t="s">
        <v>714</v>
      </c>
      <c r="O1777" s="287"/>
      <c r="P1777" s="287"/>
    </row>
    <row r="1778" spans="1:16" ht="15">
      <c r="A1778" s="247" t="s">
        <v>176</v>
      </c>
      <c r="B1778" s="247" t="s">
        <v>5587</v>
      </c>
      <c r="C1778" s="287" t="s">
        <v>5623</v>
      </c>
      <c r="D1778" s="305">
        <v>15</v>
      </c>
      <c r="E1778" s="287" t="s">
        <v>23</v>
      </c>
      <c r="F1778" s="289">
        <v>43677</v>
      </c>
      <c r="G1778" s="290" t="s">
        <v>5589</v>
      </c>
      <c r="H1778" s="290" t="s">
        <v>1690</v>
      </c>
      <c r="I1778" s="291">
        <v>8.5</v>
      </c>
      <c r="J1778" s="291">
        <v>1</v>
      </c>
      <c r="K1778" s="290" t="s">
        <v>438</v>
      </c>
      <c r="L1778" s="324">
        <v>513.04</v>
      </c>
      <c r="M1778" s="325" t="s">
        <v>1691</v>
      </c>
      <c r="N1778" s="325" t="s">
        <v>1692</v>
      </c>
      <c r="O1778" s="287"/>
      <c r="P1778" s="287"/>
    </row>
    <row r="1779" spans="1:16" ht="15">
      <c r="A1779" s="247" t="s">
        <v>176</v>
      </c>
      <c r="B1779" s="247" t="s">
        <v>5624</v>
      </c>
      <c r="C1779" s="287" t="s">
        <v>5625</v>
      </c>
      <c r="D1779" s="305">
        <v>16</v>
      </c>
      <c r="E1779" s="287" t="s">
        <v>23</v>
      </c>
      <c r="F1779" s="289">
        <v>43677</v>
      </c>
      <c r="G1779" s="290" t="s">
        <v>5589</v>
      </c>
      <c r="H1779" s="290" t="s">
        <v>726</v>
      </c>
      <c r="I1779" s="291">
        <v>9</v>
      </c>
      <c r="J1779" s="291">
        <v>2</v>
      </c>
      <c r="K1779" s="290" t="s">
        <v>438</v>
      </c>
      <c r="L1779" s="324">
        <v>147.59</v>
      </c>
      <c r="M1779" s="325" t="s">
        <v>727</v>
      </c>
      <c r="N1779" s="325" t="s">
        <v>728</v>
      </c>
      <c r="O1779" s="287"/>
      <c r="P1779" s="287"/>
    </row>
    <row r="1780" spans="1:16" ht="15">
      <c r="A1780" s="247" t="s">
        <v>7788</v>
      </c>
      <c r="B1780" s="247" t="s">
        <v>7789</v>
      </c>
      <c r="C1780" s="287" t="s">
        <v>5628</v>
      </c>
      <c r="D1780" s="305">
        <v>17</v>
      </c>
      <c r="E1780" s="287" t="s">
        <v>23</v>
      </c>
      <c r="F1780" s="289">
        <v>43677</v>
      </c>
      <c r="G1780" s="290" t="s">
        <v>5589</v>
      </c>
      <c r="H1780" s="290" t="s">
        <v>996</v>
      </c>
      <c r="I1780" s="291">
        <v>9.25</v>
      </c>
      <c r="J1780" s="291">
        <v>7</v>
      </c>
      <c r="K1780" s="290" t="s">
        <v>438</v>
      </c>
      <c r="L1780" s="324">
        <v>21.56</v>
      </c>
      <c r="M1780" s="325" t="s">
        <v>997</v>
      </c>
      <c r="N1780" s="325" t="s">
        <v>998</v>
      </c>
      <c r="O1780" s="287"/>
      <c r="P1780" s="287"/>
    </row>
    <row r="1781" spans="1:16" ht="15">
      <c r="A1781" s="247" t="s">
        <v>176</v>
      </c>
      <c r="B1781" s="247" t="s">
        <v>5632</v>
      </c>
      <c r="C1781" s="287" t="s">
        <v>5633</v>
      </c>
      <c r="D1781" s="305">
        <v>18</v>
      </c>
      <c r="E1781" s="287" t="s">
        <v>23</v>
      </c>
      <c r="F1781" s="289">
        <v>43677</v>
      </c>
      <c r="G1781" s="290" t="s">
        <v>5589</v>
      </c>
      <c r="H1781" s="290" t="s">
        <v>743</v>
      </c>
      <c r="I1781" s="291">
        <v>9.75</v>
      </c>
      <c r="J1781" s="291">
        <v>11</v>
      </c>
      <c r="K1781" s="290" t="s">
        <v>438</v>
      </c>
      <c r="L1781" s="324">
        <v>93.92</v>
      </c>
      <c r="M1781" s="325" t="s">
        <v>744</v>
      </c>
      <c r="N1781" s="325" t="s">
        <v>745</v>
      </c>
      <c r="O1781" s="287"/>
      <c r="P1781" s="287"/>
    </row>
    <row r="1782" spans="1:16" ht="15">
      <c r="A1782" s="247" t="s">
        <v>176</v>
      </c>
      <c r="B1782" s="247" t="s">
        <v>5637</v>
      </c>
      <c r="C1782" s="287" t="s">
        <v>5636</v>
      </c>
      <c r="D1782" s="305">
        <v>19</v>
      </c>
      <c r="E1782" s="287" t="s">
        <v>23</v>
      </c>
      <c r="F1782" s="289">
        <v>43677</v>
      </c>
      <c r="G1782" s="290" t="s">
        <v>5589</v>
      </c>
      <c r="H1782" s="290" t="s">
        <v>2503</v>
      </c>
      <c r="I1782" s="291">
        <v>9.5</v>
      </c>
      <c r="J1782" s="291">
        <v>1</v>
      </c>
      <c r="K1782" s="290" t="s">
        <v>438</v>
      </c>
      <c r="L1782" s="324">
        <v>150.86000000000001</v>
      </c>
      <c r="M1782" s="325" t="s">
        <v>2504</v>
      </c>
      <c r="N1782" s="325" t="s">
        <v>2505</v>
      </c>
      <c r="O1782" s="287"/>
      <c r="P1782" s="287"/>
    </row>
    <row r="1783" spans="1:16" ht="15">
      <c r="A1783" s="247" t="s">
        <v>7790</v>
      </c>
      <c r="B1783" s="247" t="s">
        <v>7791</v>
      </c>
      <c r="C1783" s="287" t="s">
        <v>5638</v>
      </c>
      <c r="D1783" s="305">
        <v>20</v>
      </c>
      <c r="E1783" s="287" t="s">
        <v>23</v>
      </c>
      <c r="F1783" s="289">
        <v>43677</v>
      </c>
      <c r="G1783" s="290" t="s">
        <v>5589</v>
      </c>
      <c r="H1783" s="290" t="s">
        <v>3576</v>
      </c>
      <c r="I1783" s="291">
        <v>8.5</v>
      </c>
      <c r="J1783" s="291">
        <v>1</v>
      </c>
      <c r="K1783" s="290" t="s">
        <v>438</v>
      </c>
      <c r="L1783" s="324">
        <v>110.38</v>
      </c>
      <c r="M1783" s="325" t="s">
        <v>3577</v>
      </c>
      <c r="N1783" s="325" t="s">
        <v>3578</v>
      </c>
      <c r="O1783" s="287"/>
      <c r="P1783" s="287"/>
    </row>
    <row r="1784" spans="1:16" ht="15">
      <c r="A1784" s="247" t="s">
        <v>7792</v>
      </c>
      <c r="B1784" s="247" t="s">
        <v>7793</v>
      </c>
      <c r="C1784" s="287" t="s">
        <v>5641</v>
      </c>
      <c r="D1784" s="305">
        <v>21</v>
      </c>
      <c r="E1784" s="287" t="s">
        <v>23</v>
      </c>
      <c r="F1784" s="289">
        <v>43677</v>
      </c>
      <c r="G1784" s="290" t="s">
        <v>5589</v>
      </c>
      <c r="H1784" s="290" t="s">
        <v>758</v>
      </c>
      <c r="I1784" s="291">
        <v>9.25</v>
      </c>
      <c r="J1784" s="291">
        <v>1</v>
      </c>
      <c r="K1784" s="290" t="s">
        <v>438</v>
      </c>
      <c r="L1784" s="324">
        <v>24.64</v>
      </c>
      <c r="M1784" s="325" t="s">
        <v>759</v>
      </c>
      <c r="N1784" s="325" t="s">
        <v>760</v>
      </c>
      <c r="O1784" s="287"/>
      <c r="P1784" s="287"/>
    </row>
    <row r="1785" spans="1:16" ht="15">
      <c r="A1785" s="247" t="s">
        <v>176</v>
      </c>
      <c r="B1785" s="247" t="s">
        <v>5645</v>
      </c>
      <c r="C1785" s="287" t="s">
        <v>5644</v>
      </c>
      <c r="D1785" s="305">
        <v>22</v>
      </c>
      <c r="E1785" s="287" t="s">
        <v>23</v>
      </c>
      <c r="F1785" s="289">
        <v>43677</v>
      </c>
      <c r="G1785" s="290" t="s">
        <v>5589</v>
      </c>
      <c r="H1785" s="290" t="s">
        <v>768</v>
      </c>
      <c r="I1785" s="291">
        <v>8.25</v>
      </c>
      <c r="J1785" s="291">
        <v>4</v>
      </c>
      <c r="K1785" s="290" t="s">
        <v>438</v>
      </c>
      <c r="L1785" s="324">
        <v>135.13</v>
      </c>
      <c r="M1785" s="325" t="s">
        <v>769</v>
      </c>
      <c r="N1785" s="325" t="s">
        <v>770</v>
      </c>
      <c r="O1785" s="287"/>
      <c r="P1785" s="287"/>
    </row>
    <row r="1786" spans="1:16" ht="15">
      <c r="A1786" s="247" t="s">
        <v>7794</v>
      </c>
      <c r="B1786" s="247" t="s">
        <v>7795</v>
      </c>
      <c r="C1786" s="287" t="s">
        <v>5646</v>
      </c>
      <c r="D1786" s="305">
        <v>23</v>
      </c>
      <c r="E1786" s="287" t="s">
        <v>23</v>
      </c>
      <c r="F1786" s="289">
        <v>43677</v>
      </c>
      <c r="G1786" s="290" t="s">
        <v>5589</v>
      </c>
      <c r="H1786" s="290" t="s">
        <v>773</v>
      </c>
      <c r="I1786" s="291">
        <v>8.25</v>
      </c>
      <c r="J1786" s="291">
        <v>1</v>
      </c>
      <c r="K1786" s="290" t="s">
        <v>438</v>
      </c>
      <c r="L1786" s="324">
        <v>45.07</v>
      </c>
      <c r="M1786" s="325" t="s">
        <v>774</v>
      </c>
      <c r="N1786" s="325" t="s">
        <v>775</v>
      </c>
      <c r="O1786" s="287"/>
      <c r="P1786" s="287"/>
    </row>
    <row r="1787" spans="1:16" ht="15">
      <c r="A1787" s="247" t="s">
        <v>176</v>
      </c>
      <c r="B1787" s="247" t="s">
        <v>5602</v>
      </c>
      <c r="C1787" s="287" t="s">
        <v>5648</v>
      </c>
      <c r="D1787" s="305">
        <v>24</v>
      </c>
      <c r="E1787" s="287" t="s">
        <v>23</v>
      </c>
      <c r="F1787" s="289">
        <v>43677</v>
      </c>
      <c r="G1787" s="290" t="s">
        <v>5589</v>
      </c>
      <c r="H1787" s="290" t="s">
        <v>3243</v>
      </c>
      <c r="I1787" s="291">
        <v>8.25</v>
      </c>
      <c r="J1787" s="291">
        <v>1</v>
      </c>
      <c r="K1787" s="290" t="s">
        <v>438</v>
      </c>
      <c r="L1787" s="324">
        <v>57.15</v>
      </c>
      <c r="M1787" s="325" t="s">
        <v>3244</v>
      </c>
      <c r="N1787" s="325" t="s">
        <v>3245</v>
      </c>
      <c r="O1787" s="287"/>
      <c r="P1787" s="287"/>
    </row>
    <row r="1788" spans="1:16" ht="15">
      <c r="A1788" s="247" t="s">
        <v>7796</v>
      </c>
      <c r="B1788" s="247" t="s">
        <v>7797</v>
      </c>
      <c r="C1788" s="287" t="s">
        <v>5650</v>
      </c>
      <c r="D1788" s="305">
        <v>25</v>
      </c>
      <c r="E1788" s="287" t="s">
        <v>23</v>
      </c>
      <c r="F1788" s="289">
        <v>43677</v>
      </c>
      <c r="G1788" s="290" t="s">
        <v>5589</v>
      </c>
      <c r="H1788" s="290" t="s">
        <v>3612</v>
      </c>
      <c r="I1788" s="291">
        <v>8.5</v>
      </c>
      <c r="J1788" s="291">
        <v>2</v>
      </c>
      <c r="K1788" s="290" t="s">
        <v>438</v>
      </c>
      <c r="L1788" s="324">
        <v>134.02000000000001</v>
      </c>
      <c r="M1788" s="325" t="s">
        <v>398</v>
      </c>
      <c r="N1788" s="325" t="s">
        <v>3613</v>
      </c>
      <c r="O1788" s="287"/>
      <c r="P1788" s="287"/>
    </row>
    <row r="1789" spans="1:16" ht="15">
      <c r="A1789" s="247" t="s">
        <v>176</v>
      </c>
      <c r="B1789" s="247" t="s">
        <v>5654</v>
      </c>
      <c r="C1789" s="287" t="s">
        <v>5653</v>
      </c>
      <c r="D1789" s="305">
        <v>26</v>
      </c>
      <c r="E1789" s="287" t="s">
        <v>23</v>
      </c>
      <c r="F1789" s="289">
        <v>43677</v>
      </c>
      <c r="G1789" s="290" t="s">
        <v>5589</v>
      </c>
      <c r="H1789" s="290" t="s">
        <v>2253</v>
      </c>
      <c r="I1789" s="291">
        <v>8.25</v>
      </c>
      <c r="J1789" s="291">
        <v>1</v>
      </c>
      <c r="K1789" s="290" t="s">
        <v>438</v>
      </c>
      <c r="L1789" s="324">
        <v>228.27</v>
      </c>
      <c r="M1789" s="325" t="s">
        <v>2254</v>
      </c>
      <c r="N1789" s="325" t="s">
        <v>2255</v>
      </c>
      <c r="O1789" s="287"/>
      <c r="P1789" s="287"/>
    </row>
    <row r="1790" spans="1:16" ht="15">
      <c r="A1790" s="247" t="s">
        <v>7798</v>
      </c>
      <c r="B1790" s="247" t="s">
        <v>7799</v>
      </c>
      <c r="C1790" s="287" t="s">
        <v>5655</v>
      </c>
      <c r="D1790" s="305">
        <v>27</v>
      </c>
      <c r="E1790" s="287" t="s">
        <v>23</v>
      </c>
      <c r="F1790" s="289">
        <v>43677</v>
      </c>
      <c r="G1790" s="290" t="s">
        <v>5589</v>
      </c>
      <c r="H1790" s="290" t="s">
        <v>3445</v>
      </c>
      <c r="I1790" s="291">
        <v>8.25</v>
      </c>
      <c r="J1790" s="291">
        <v>4</v>
      </c>
      <c r="K1790" s="290" t="s">
        <v>438</v>
      </c>
      <c r="L1790" s="324">
        <v>75.69</v>
      </c>
      <c r="M1790" s="325" t="s">
        <v>3446</v>
      </c>
      <c r="N1790" s="325" t="s">
        <v>3447</v>
      </c>
      <c r="O1790" s="287"/>
      <c r="P1790" s="287"/>
    </row>
    <row r="1791" spans="1:16" ht="15">
      <c r="A1791" s="247" t="s">
        <v>176</v>
      </c>
      <c r="B1791" s="247" t="s">
        <v>5659</v>
      </c>
      <c r="C1791" s="287" t="s">
        <v>5658</v>
      </c>
      <c r="D1791" s="305">
        <v>28</v>
      </c>
      <c r="E1791" s="287" t="s">
        <v>23</v>
      </c>
      <c r="F1791" s="289">
        <v>43677</v>
      </c>
      <c r="G1791" s="290" t="s">
        <v>5589</v>
      </c>
      <c r="H1791" s="290" t="s">
        <v>496</v>
      </c>
      <c r="I1791" s="291">
        <v>9</v>
      </c>
      <c r="J1791" s="291">
        <v>1</v>
      </c>
      <c r="K1791" s="290" t="s">
        <v>438</v>
      </c>
      <c r="L1791" s="324">
        <v>89.61</v>
      </c>
      <c r="M1791" s="325" t="s">
        <v>497</v>
      </c>
      <c r="N1791" s="325" t="s">
        <v>498</v>
      </c>
      <c r="O1791" s="287"/>
      <c r="P1791" s="287"/>
    </row>
    <row r="1792" spans="1:16" ht="15">
      <c r="A1792" s="247" t="s">
        <v>176</v>
      </c>
      <c r="B1792" s="247" t="s">
        <v>5661</v>
      </c>
      <c r="C1792" s="287" t="s">
        <v>5660</v>
      </c>
      <c r="D1792" s="305">
        <v>29</v>
      </c>
      <c r="E1792" s="287" t="s">
        <v>23</v>
      </c>
      <c r="F1792" s="289">
        <v>43677</v>
      </c>
      <c r="G1792" s="290" t="s">
        <v>5589</v>
      </c>
      <c r="H1792" s="290" t="s">
        <v>511</v>
      </c>
      <c r="I1792" s="291">
        <v>9</v>
      </c>
      <c r="J1792" s="291">
        <v>5</v>
      </c>
      <c r="K1792" s="290" t="s">
        <v>438</v>
      </c>
      <c r="L1792" s="324">
        <v>117.46</v>
      </c>
      <c r="M1792" s="325" t="s">
        <v>512</v>
      </c>
      <c r="N1792" s="325" t="s">
        <v>513</v>
      </c>
      <c r="O1792" s="287"/>
      <c r="P1792" s="287"/>
    </row>
    <row r="1793" spans="1:16" ht="15">
      <c r="A1793" s="247" t="s">
        <v>176</v>
      </c>
      <c r="B1793" s="247" t="s">
        <v>5669</v>
      </c>
      <c r="C1793" s="287" t="s">
        <v>5662</v>
      </c>
      <c r="D1793" s="305">
        <v>30</v>
      </c>
      <c r="E1793" s="287" t="s">
        <v>23</v>
      </c>
      <c r="F1793" s="289">
        <v>43677</v>
      </c>
      <c r="G1793" s="290" t="s">
        <v>5589</v>
      </c>
      <c r="H1793" s="290" t="s">
        <v>537</v>
      </c>
      <c r="I1793" s="291">
        <v>9</v>
      </c>
      <c r="J1793" s="291">
        <v>4</v>
      </c>
      <c r="K1793" s="290" t="s">
        <v>438</v>
      </c>
      <c r="L1793" s="324">
        <v>341.18</v>
      </c>
      <c r="M1793" s="325" t="s">
        <v>538</v>
      </c>
      <c r="N1793" s="325" t="s">
        <v>539</v>
      </c>
      <c r="O1793" s="287"/>
      <c r="P1793" s="287"/>
    </row>
    <row r="1794" spans="1:16" ht="15">
      <c r="A1794" s="247" t="s">
        <v>7800</v>
      </c>
      <c r="B1794" s="247" t="s">
        <v>7801</v>
      </c>
      <c r="C1794" s="287" t="s">
        <v>5665</v>
      </c>
      <c r="D1794" s="305">
        <v>31</v>
      </c>
      <c r="E1794" s="287" t="s">
        <v>23</v>
      </c>
      <c r="F1794" s="289">
        <v>43677</v>
      </c>
      <c r="G1794" s="290" t="s">
        <v>5589</v>
      </c>
      <c r="H1794" s="290" t="s">
        <v>1292</v>
      </c>
      <c r="I1794" s="291">
        <v>9.25</v>
      </c>
      <c r="J1794" s="291">
        <v>1</v>
      </c>
      <c r="K1794" s="290" t="s">
        <v>438</v>
      </c>
      <c r="L1794" s="324">
        <v>42.46</v>
      </c>
      <c r="M1794" s="325" t="s">
        <v>1293</v>
      </c>
      <c r="N1794" s="325" t="s">
        <v>1294</v>
      </c>
      <c r="O1794" s="287"/>
      <c r="P1794" s="287"/>
    </row>
    <row r="1795" spans="1:16" ht="15">
      <c r="A1795" s="247" t="s">
        <v>176</v>
      </c>
      <c r="B1795" s="247" t="s">
        <v>5671</v>
      </c>
      <c r="C1795" s="287" t="s">
        <v>5668</v>
      </c>
      <c r="D1795" s="305">
        <v>32</v>
      </c>
      <c r="E1795" s="287" t="s">
        <v>23</v>
      </c>
      <c r="F1795" s="289">
        <v>43677</v>
      </c>
      <c r="G1795" s="290" t="s">
        <v>5589</v>
      </c>
      <c r="H1795" s="290" t="s">
        <v>2855</v>
      </c>
      <c r="I1795" s="291">
        <v>9.75</v>
      </c>
      <c r="J1795" s="291">
        <v>6</v>
      </c>
      <c r="K1795" s="290" t="s">
        <v>438</v>
      </c>
      <c r="L1795" s="324">
        <v>49.56</v>
      </c>
      <c r="M1795" s="325" t="s">
        <v>2856</v>
      </c>
      <c r="N1795" s="325" t="s">
        <v>2857</v>
      </c>
      <c r="O1795" s="287"/>
      <c r="P1795" s="287"/>
    </row>
    <row r="1796" spans="1:16" ht="15">
      <c r="A1796" s="247" t="s">
        <v>176</v>
      </c>
      <c r="B1796" s="247" t="s">
        <v>5673</v>
      </c>
      <c r="C1796" s="287" t="s">
        <v>5670</v>
      </c>
      <c r="D1796" s="305">
        <v>33</v>
      </c>
      <c r="E1796" s="287" t="s">
        <v>23</v>
      </c>
      <c r="F1796" s="289">
        <v>43677</v>
      </c>
      <c r="G1796" s="290" t="s">
        <v>5589</v>
      </c>
      <c r="H1796" s="290" t="s">
        <v>843</v>
      </c>
      <c r="I1796" s="291">
        <v>8.25</v>
      </c>
      <c r="J1796" s="291">
        <v>1</v>
      </c>
      <c r="K1796" s="290" t="s">
        <v>438</v>
      </c>
      <c r="L1796" s="324">
        <v>795.53</v>
      </c>
      <c r="M1796" s="325" t="s">
        <v>844</v>
      </c>
      <c r="N1796" s="325" t="s">
        <v>845</v>
      </c>
      <c r="O1796" s="287"/>
      <c r="P1796" s="287"/>
    </row>
    <row r="1797" spans="1:16" ht="15">
      <c r="A1797" s="247" t="s">
        <v>176</v>
      </c>
      <c r="B1797" s="247" t="s">
        <v>5675</v>
      </c>
      <c r="C1797" s="287" t="s">
        <v>5672</v>
      </c>
      <c r="D1797" s="305">
        <v>34</v>
      </c>
      <c r="E1797" s="287" t="s">
        <v>23</v>
      </c>
      <c r="F1797" s="289">
        <v>43677</v>
      </c>
      <c r="G1797" s="290" t="s">
        <v>5589</v>
      </c>
      <c r="H1797" s="290" t="s">
        <v>4001</v>
      </c>
      <c r="I1797" s="291">
        <v>8.5</v>
      </c>
      <c r="J1797" s="291">
        <v>1</v>
      </c>
      <c r="K1797" s="290" t="s">
        <v>438</v>
      </c>
      <c r="L1797" s="324">
        <v>71.16</v>
      </c>
      <c r="M1797" s="325" t="s">
        <v>456</v>
      </c>
      <c r="N1797" s="325" t="s">
        <v>4002</v>
      </c>
      <c r="O1797" s="287"/>
      <c r="P1797" s="287"/>
    </row>
    <row r="1798" spans="1:16" ht="15">
      <c r="A1798" s="247" t="s">
        <v>176</v>
      </c>
      <c r="B1798" s="247" t="s">
        <v>5713</v>
      </c>
      <c r="C1798" s="287" t="s">
        <v>5674</v>
      </c>
      <c r="D1798" s="305">
        <v>35</v>
      </c>
      <c r="E1798" s="287" t="s">
        <v>23</v>
      </c>
      <c r="F1798" s="289">
        <v>43677</v>
      </c>
      <c r="G1798" s="290" t="s">
        <v>5589</v>
      </c>
      <c r="H1798" s="290" t="s">
        <v>1605</v>
      </c>
      <c r="I1798" s="291">
        <v>8.5</v>
      </c>
      <c r="J1798" s="291">
        <v>2</v>
      </c>
      <c r="K1798" s="290" t="s">
        <v>438</v>
      </c>
      <c r="L1798" s="324">
        <v>52.63</v>
      </c>
      <c r="M1798" s="325" t="s">
        <v>1606</v>
      </c>
      <c r="N1798" s="325" t="s">
        <v>1607</v>
      </c>
      <c r="O1798" s="287"/>
      <c r="P1798" s="287"/>
    </row>
    <row r="1799" spans="1:16" ht="15">
      <c r="A1799" s="247" t="s">
        <v>176</v>
      </c>
      <c r="B1799" s="247" t="s">
        <v>5706</v>
      </c>
      <c r="C1799" s="287" t="s">
        <v>5676</v>
      </c>
      <c r="D1799" s="305">
        <v>36</v>
      </c>
      <c r="E1799" s="287" t="s">
        <v>23</v>
      </c>
      <c r="F1799" s="289">
        <v>43677</v>
      </c>
      <c r="G1799" s="290" t="s">
        <v>5589</v>
      </c>
      <c r="H1799" s="290" t="s">
        <v>3651</v>
      </c>
      <c r="I1799" s="291">
        <v>9.25</v>
      </c>
      <c r="J1799" s="291">
        <v>1</v>
      </c>
      <c r="K1799" s="290" t="s">
        <v>438</v>
      </c>
      <c r="L1799" s="324">
        <v>116</v>
      </c>
      <c r="M1799" s="325" t="s">
        <v>3652</v>
      </c>
      <c r="N1799" s="325" t="s">
        <v>3653</v>
      </c>
      <c r="O1799" s="287"/>
      <c r="P1799" s="287"/>
    </row>
    <row r="1800" spans="1:16" ht="15">
      <c r="A1800" s="247" t="s">
        <v>7802</v>
      </c>
      <c r="B1800" s="247" t="s">
        <v>7803</v>
      </c>
      <c r="C1800" s="287" t="s">
        <v>5679</v>
      </c>
      <c r="D1800" s="305">
        <v>37</v>
      </c>
      <c r="E1800" s="287" t="s">
        <v>23</v>
      </c>
      <c r="F1800" s="289">
        <v>43677</v>
      </c>
      <c r="G1800" s="290" t="s">
        <v>5589</v>
      </c>
      <c r="H1800" s="290" t="s">
        <v>2562</v>
      </c>
      <c r="I1800" s="291">
        <v>8.5</v>
      </c>
      <c r="J1800" s="291">
        <v>3</v>
      </c>
      <c r="K1800" s="290" t="s">
        <v>438</v>
      </c>
      <c r="L1800" s="324">
        <v>55.77</v>
      </c>
      <c r="M1800" s="325" t="s">
        <v>2563</v>
      </c>
      <c r="N1800" s="325" t="s">
        <v>2564</v>
      </c>
      <c r="O1800" s="287"/>
      <c r="P1800" s="287"/>
    </row>
    <row r="1801" spans="1:16" ht="15">
      <c r="A1801" s="247" t="s">
        <v>7804</v>
      </c>
      <c r="B1801" s="247" t="s">
        <v>7805</v>
      </c>
      <c r="C1801" s="287" t="s">
        <v>5681</v>
      </c>
      <c r="D1801" s="305">
        <v>38</v>
      </c>
      <c r="E1801" s="287" t="s">
        <v>23</v>
      </c>
      <c r="F1801" s="289">
        <v>43677</v>
      </c>
      <c r="G1801" s="290" t="s">
        <v>5589</v>
      </c>
      <c r="H1801" s="290" t="s">
        <v>5430</v>
      </c>
      <c r="I1801" s="291">
        <v>8.5</v>
      </c>
      <c r="J1801" s="291">
        <v>1</v>
      </c>
      <c r="K1801" s="290" t="s">
        <v>438</v>
      </c>
      <c r="L1801" s="324">
        <v>29.41</v>
      </c>
      <c r="M1801" s="325" t="s">
        <v>5431</v>
      </c>
      <c r="N1801" s="325" t="s">
        <v>5432</v>
      </c>
      <c r="O1801" s="287"/>
      <c r="P1801" s="287"/>
    </row>
    <row r="1802" spans="1:16" ht="15">
      <c r="A1802" s="247" t="s">
        <v>176</v>
      </c>
      <c r="B1802" s="247" t="s">
        <v>5680</v>
      </c>
      <c r="C1802" s="287" t="s">
        <v>5683</v>
      </c>
      <c r="D1802" s="305">
        <v>39</v>
      </c>
      <c r="E1802" s="287" t="s">
        <v>23</v>
      </c>
      <c r="F1802" s="289">
        <v>43677</v>
      </c>
      <c r="G1802" s="290" t="s">
        <v>5589</v>
      </c>
      <c r="H1802" s="290" t="s">
        <v>557</v>
      </c>
      <c r="I1802" s="291">
        <v>8.25</v>
      </c>
      <c r="J1802" s="291">
        <v>4</v>
      </c>
      <c r="K1802" s="290" t="s">
        <v>438</v>
      </c>
      <c r="L1802" s="324">
        <v>64.88</v>
      </c>
      <c r="M1802" s="325" t="s">
        <v>558</v>
      </c>
      <c r="N1802" s="325" t="s">
        <v>559</v>
      </c>
      <c r="O1802" s="287"/>
      <c r="P1802" s="287"/>
    </row>
    <row r="1803" spans="1:16" ht="15">
      <c r="A1803" s="247" t="s">
        <v>176</v>
      </c>
      <c r="B1803" s="247" t="s">
        <v>5687</v>
      </c>
      <c r="C1803" s="287" t="s">
        <v>5686</v>
      </c>
      <c r="D1803" s="305">
        <v>40</v>
      </c>
      <c r="E1803" s="287" t="s">
        <v>23</v>
      </c>
      <c r="F1803" s="289">
        <v>43677</v>
      </c>
      <c r="G1803" s="290" t="s">
        <v>5589</v>
      </c>
      <c r="H1803" s="290" t="s">
        <v>569</v>
      </c>
      <c r="I1803" s="291">
        <v>9.75</v>
      </c>
      <c r="J1803" s="291">
        <v>1</v>
      </c>
      <c r="K1803" s="290" t="s">
        <v>438</v>
      </c>
      <c r="L1803" s="324">
        <v>86.42</v>
      </c>
      <c r="M1803" s="325" t="s">
        <v>570</v>
      </c>
      <c r="N1803" s="325" t="s">
        <v>571</v>
      </c>
      <c r="O1803" s="287"/>
      <c r="P1803" s="287"/>
    </row>
    <row r="1804" spans="1:16" ht="15">
      <c r="A1804" s="247" t="s">
        <v>176</v>
      </c>
      <c r="B1804" s="247" t="s">
        <v>5689</v>
      </c>
      <c r="C1804" s="287" t="s">
        <v>5688</v>
      </c>
      <c r="D1804" s="305">
        <v>41</v>
      </c>
      <c r="E1804" s="287" t="s">
        <v>23</v>
      </c>
      <c r="F1804" s="289">
        <v>43677</v>
      </c>
      <c r="G1804" s="290" t="s">
        <v>5589</v>
      </c>
      <c r="H1804" s="290" t="s">
        <v>3625</v>
      </c>
      <c r="I1804" s="291">
        <v>9</v>
      </c>
      <c r="J1804" s="291">
        <v>1</v>
      </c>
      <c r="K1804" s="290" t="s">
        <v>438</v>
      </c>
      <c r="L1804" s="324">
        <v>99.36</v>
      </c>
      <c r="M1804" s="325" t="s">
        <v>3626</v>
      </c>
      <c r="N1804" s="325" t="s">
        <v>3627</v>
      </c>
      <c r="O1804" s="287"/>
      <c r="P1804" s="287"/>
    </row>
    <row r="1805" spans="1:16" ht="15">
      <c r="A1805" s="247" t="s">
        <v>7806</v>
      </c>
      <c r="B1805" s="247" t="s">
        <v>7807</v>
      </c>
      <c r="C1805" s="287" t="s">
        <v>5690</v>
      </c>
      <c r="D1805" s="305">
        <v>42</v>
      </c>
      <c r="E1805" s="287" t="s">
        <v>23</v>
      </c>
      <c r="F1805" s="289">
        <v>43677</v>
      </c>
      <c r="G1805" s="290" t="s">
        <v>5589</v>
      </c>
      <c r="H1805" s="290" t="s">
        <v>3840</v>
      </c>
      <c r="I1805" s="291">
        <v>8.25</v>
      </c>
      <c r="J1805" s="291">
        <v>3</v>
      </c>
      <c r="K1805" s="290" t="s">
        <v>438</v>
      </c>
      <c r="L1805" s="324">
        <v>167.92</v>
      </c>
      <c r="M1805" s="325" t="s">
        <v>3841</v>
      </c>
      <c r="N1805" s="325" t="s">
        <v>3842</v>
      </c>
      <c r="O1805" s="287"/>
      <c r="P1805" s="287"/>
    </row>
    <row r="1806" spans="1:16" ht="15">
      <c r="A1806" s="247" t="s">
        <v>7808</v>
      </c>
      <c r="B1806" s="247" t="s">
        <v>7809</v>
      </c>
      <c r="C1806" s="287" t="s">
        <v>5693</v>
      </c>
      <c r="D1806" s="305">
        <v>43</v>
      </c>
      <c r="E1806" s="287" t="s">
        <v>23</v>
      </c>
      <c r="F1806" s="289">
        <v>43677</v>
      </c>
      <c r="G1806" s="290" t="s">
        <v>5589</v>
      </c>
      <c r="H1806" s="290" t="s">
        <v>4965</v>
      </c>
      <c r="I1806" s="291">
        <v>9.5</v>
      </c>
      <c r="J1806" s="291">
        <v>6</v>
      </c>
      <c r="K1806" s="290" t="s">
        <v>438</v>
      </c>
      <c r="L1806" s="324">
        <v>21.04</v>
      </c>
      <c r="M1806" s="325" t="s">
        <v>4966</v>
      </c>
      <c r="N1806" s="325" t="s">
        <v>4967</v>
      </c>
      <c r="O1806" s="287"/>
      <c r="P1806" s="287"/>
    </row>
    <row r="1807" spans="1:16" ht="15">
      <c r="A1807" s="247" t="s">
        <v>7810</v>
      </c>
      <c r="B1807" s="247" t="s">
        <v>7811</v>
      </c>
      <c r="C1807" s="287" t="s">
        <v>5696</v>
      </c>
      <c r="D1807" s="305">
        <v>44</v>
      </c>
      <c r="E1807" s="287" t="s">
        <v>23</v>
      </c>
      <c r="F1807" s="289">
        <v>43677</v>
      </c>
      <c r="G1807" s="290" t="s">
        <v>5589</v>
      </c>
      <c r="H1807" s="290" t="s">
        <v>2589</v>
      </c>
      <c r="I1807" s="291">
        <v>8.25</v>
      </c>
      <c r="J1807" s="291">
        <v>2</v>
      </c>
      <c r="K1807" s="290" t="s">
        <v>438</v>
      </c>
      <c r="L1807" s="324">
        <v>23</v>
      </c>
      <c r="M1807" s="325" t="s">
        <v>2590</v>
      </c>
      <c r="N1807" s="325" t="s">
        <v>2591</v>
      </c>
      <c r="O1807" s="287"/>
      <c r="P1807" s="287"/>
    </row>
    <row r="1808" spans="1:16" ht="15">
      <c r="A1808" s="247" t="s">
        <v>7812</v>
      </c>
      <c r="B1808" s="247" t="s">
        <v>7813</v>
      </c>
      <c r="C1808" s="287" t="s">
        <v>5699</v>
      </c>
      <c r="D1808" s="305">
        <v>45</v>
      </c>
      <c r="E1808" s="287" t="s">
        <v>23</v>
      </c>
      <c r="F1808" s="289">
        <v>43677</v>
      </c>
      <c r="G1808" s="290" t="s">
        <v>5589</v>
      </c>
      <c r="H1808" s="290" t="s">
        <v>918</v>
      </c>
      <c r="I1808" s="291">
        <v>9</v>
      </c>
      <c r="J1808" s="291">
        <v>3</v>
      </c>
      <c r="K1808" s="290" t="s">
        <v>438</v>
      </c>
      <c r="L1808" s="324">
        <v>14.37</v>
      </c>
      <c r="M1808" s="325" t="s">
        <v>919</v>
      </c>
      <c r="N1808" s="325" t="s">
        <v>920</v>
      </c>
      <c r="O1808" s="287"/>
      <c r="P1808" s="287"/>
    </row>
    <row r="1809" spans="1:16" ht="15">
      <c r="A1809" s="247" t="s">
        <v>176</v>
      </c>
      <c r="B1809" s="247" t="s">
        <v>5700</v>
      </c>
      <c r="C1809" s="287" t="s">
        <v>5701</v>
      </c>
      <c r="D1809" s="305">
        <v>46</v>
      </c>
      <c r="E1809" s="287" t="s">
        <v>23</v>
      </c>
      <c r="F1809" s="289">
        <v>43677</v>
      </c>
      <c r="G1809" s="290" t="s">
        <v>5589</v>
      </c>
      <c r="H1809" s="290" t="s">
        <v>2905</v>
      </c>
      <c r="I1809" s="291">
        <v>8.5</v>
      </c>
      <c r="J1809" s="291">
        <v>1</v>
      </c>
      <c r="K1809" s="290" t="s">
        <v>438</v>
      </c>
      <c r="L1809" s="324">
        <v>96.55</v>
      </c>
      <c r="M1809" s="325" t="s">
        <v>2906</v>
      </c>
      <c r="N1809" s="325" t="s">
        <v>2907</v>
      </c>
      <c r="O1809" s="287"/>
      <c r="P1809" s="287"/>
    </row>
    <row r="1810" spans="1:16" ht="15">
      <c r="A1810" s="247" t="s">
        <v>176</v>
      </c>
      <c r="B1810" s="247" t="s">
        <v>5702</v>
      </c>
      <c r="C1810" s="287" t="s">
        <v>5703</v>
      </c>
      <c r="D1810" s="305">
        <v>47</v>
      </c>
      <c r="E1810" s="287" t="s">
        <v>23</v>
      </c>
      <c r="F1810" s="289">
        <v>43677</v>
      </c>
      <c r="G1810" s="290" t="s">
        <v>5589</v>
      </c>
      <c r="H1810" s="290" t="s">
        <v>4504</v>
      </c>
      <c r="I1810" s="291">
        <v>9.5</v>
      </c>
      <c r="J1810" s="291">
        <v>1</v>
      </c>
      <c r="K1810" s="290" t="s">
        <v>438</v>
      </c>
      <c r="L1810" s="324">
        <v>14.25</v>
      </c>
      <c r="M1810" s="325" t="s">
        <v>4505</v>
      </c>
      <c r="N1810" s="325" t="s">
        <v>4506</v>
      </c>
      <c r="O1810" s="287"/>
      <c r="P1810" s="287"/>
    </row>
    <row r="1811" spans="1:16" ht="15">
      <c r="A1811" s="247" t="s">
        <v>7814</v>
      </c>
      <c r="B1811" s="247" t="s">
        <v>7815</v>
      </c>
      <c r="C1811" s="287" t="s">
        <v>5705</v>
      </c>
      <c r="D1811" s="305">
        <v>48</v>
      </c>
      <c r="E1811" s="287" t="s">
        <v>23</v>
      </c>
      <c r="F1811" s="289">
        <v>43677</v>
      </c>
      <c r="G1811" s="290" t="s">
        <v>5589</v>
      </c>
      <c r="H1811" s="290" t="s">
        <v>1090</v>
      </c>
      <c r="I1811" s="291">
        <v>8.25</v>
      </c>
      <c r="J1811" s="291">
        <v>3</v>
      </c>
      <c r="K1811" s="290" t="s">
        <v>438</v>
      </c>
      <c r="L1811" s="324">
        <v>33.33</v>
      </c>
      <c r="M1811" s="325" t="s">
        <v>1091</v>
      </c>
      <c r="N1811" s="325" t="s">
        <v>1092</v>
      </c>
      <c r="O1811" s="287"/>
      <c r="P1811" s="287"/>
    </row>
    <row r="1812" spans="1:16" ht="15">
      <c r="A1812" s="247" t="s">
        <v>176</v>
      </c>
      <c r="B1812" s="247" t="s">
        <v>5708</v>
      </c>
      <c r="C1812" s="287" t="s">
        <v>5707</v>
      </c>
      <c r="D1812" s="305">
        <v>49</v>
      </c>
      <c r="E1812" s="287" t="s">
        <v>23</v>
      </c>
      <c r="F1812" s="289">
        <v>43677</v>
      </c>
      <c r="G1812" s="290" t="s">
        <v>5589</v>
      </c>
      <c r="H1812" s="290" t="s">
        <v>5710</v>
      </c>
      <c r="I1812" s="291">
        <v>8.5</v>
      </c>
      <c r="J1812" s="291">
        <v>4</v>
      </c>
      <c r="K1812" s="290" t="s">
        <v>438</v>
      </c>
      <c r="L1812" s="324">
        <v>196.82</v>
      </c>
      <c r="M1812" s="325" t="s">
        <v>5711</v>
      </c>
      <c r="N1812" s="325" t="s">
        <v>5712</v>
      </c>
      <c r="O1812" s="287"/>
      <c r="P1812" s="287"/>
    </row>
    <row r="1813" spans="1:16" ht="15">
      <c r="A1813" s="247" t="s">
        <v>176</v>
      </c>
      <c r="B1813" s="247" t="s">
        <v>5682</v>
      </c>
      <c r="C1813" s="287" t="s">
        <v>5709</v>
      </c>
      <c r="D1813" s="305">
        <v>50</v>
      </c>
      <c r="E1813" s="287" t="s">
        <v>23</v>
      </c>
      <c r="F1813" s="289">
        <v>43677</v>
      </c>
      <c r="G1813" s="290" t="s">
        <v>5589</v>
      </c>
      <c r="H1813" s="290" t="s">
        <v>543</v>
      </c>
      <c r="I1813" s="291">
        <v>9.25</v>
      </c>
      <c r="J1813" s="291">
        <v>2</v>
      </c>
      <c r="K1813" s="290" t="s">
        <v>438</v>
      </c>
      <c r="L1813" s="324">
        <v>27</v>
      </c>
      <c r="M1813" s="325" t="s">
        <v>544</v>
      </c>
      <c r="N1813" s="325" t="s">
        <v>545</v>
      </c>
      <c r="O1813" s="287"/>
      <c r="P1813" s="287"/>
    </row>
    <row r="1814" spans="1:16" ht="15">
      <c r="A1814" s="247" t="s">
        <v>176</v>
      </c>
      <c r="B1814" s="247" t="s">
        <v>5756</v>
      </c>
      <c r="C1814" s="287" t="s">
        <v>5719</v>
      </c>
      <c r="D1814" s="305">
        <v>1</v>
      </c>
      <c r="E1814" s="287" t="s">
        <v>300</v>
      </c>
      <c r="F1814" s="289">
        <v>43677</v>
      </c>
      <c r="G1814" s="290" t="s">
        <v>5720</v>
      </c>
      <c r="H1814" s="290" t="s">
        <v>698</v>
      </c>
      <c r="I1814" s="291">
        <v>-6.8300000000000001E-3</v>
      </c>
      <c r="J1814" s="291">
        <v>4</v>
      </c>
      <c r="K1814" s="290" t="s">
        <v>815</v>
      </c>
      <c r="L1814" s="324">
        <v>100.97</v>
      </c>
      <c r="M1814" s="325" t="s">
        <v>699</v>
      </c>
      <c r="N1814" s="325" t="s">
        <v>700</v>
      </c>
      <c r="O1814" s="287"/>
      <c r="P1814" s="287"/>
    </row>
    <row r="1815" spans="1:16" ht="15">
      <c r="A1815" s="247" t="s">
        <v>176</v>
      </c>
      <c r="B1815" s="247" t="s">
        <v>5723</v>
      </c>
      <c r="C1815" s="287" t="s">
        <v>5722</v>
      </c>
      <c r="D1815" s="305">
        <v>2</v>
      </c>
      <c r="E1815" s="287" t="s">
        <v>300</v>
      </c>
      <c r="F1815" s="289">
        <v>43677</v>
      </c>
      <c r="G1815" s="290" t="s">
        <v>5720</v>
      </c>
      <c r="H1815" s="290" t="s">
        <v>2610</v>
      </c>
      <c r="I1815" s="291">
        <v>-5.4280000000000002E-2</v>
      </c>
      <c r="J1815" s="291">
        <v>39</v>
      </c>
      <c r="K1815" s="290" t="s">
        <v>815</v>
      </c>
      <c r="L1815" s="324">
        <v>22.73</v>
      </c>
      <c r="M1815" s="325" t="s">
        <v>2611</v>
      </c>
      <c r="N1815" s="325" t="s">
        <v>2612</v>
      </c>
      <c r="O1815" s="287"/>
      <c r="P1815" s="287"/>
    </row>
    <row r="1816" spans="1:16" ht="15">
      <c r="A1816" s="247" t="s">
        <v>176</v>
      </c>
      <c r="B1816" s="247" t="s">
        <v>5728</v>
      </c>
      <c r="C1816" s="287" t="s">
        <v>5724</v>
      </c>
      <c r="D1816" s="305">
        <v>3</v>
      </c>
      <c r="E1816" s="287" t="s">
        <v>300</v>
      </c>
      <c r="F1816" s="289">
        <v>43677</v>
      </c>
      <c r="G1816" s="290" t="s">
        <v>5720</v>
      </c>
      <c r="H1816" s="290" t="s">
        <v>1421</v>
      </c>
      <c r="I1816" s="291">
        <v>-0.21078</v>
      </c>
      <c r="J1816" s="291">
        <v>11</v>
      </c>
      <c r="K1816" s="290" t="s">
        <v>815</v>
      </c>
      <c r="L1816" s="324">
        <v>44.89</v>
      </c>
      <c r="M1816" s="325" t="s">
        <v>1422</v>
      </c>
      <c r="N1816" s="325" t="s">
        <v>1423</v>
      </c>
      <c r="O1816" s="287"/>
      <c r="P1816" s="287"/>
    </row>
    <row r="1817" spans="1:16" ht="15">
      <c r="A1817" s="247" t="s">
        <v>176</v>
      </c>
      <c r="B1817" s="247" t="s">
        <v>5730</v>
      </c>
      <c r="C1817" s="287" t="s">
        <v>5727</v>
      </c>
      <c r="D1817" s="305">
        <v>4</v>
      </c>
      <c r="E1817" s="287" t="s">
        <v>300</v>
      </c>
      <c r="F1817" s="289">
        <v>43677</v>
      </c>
      <c r="G1817" s="290" t="s">
        <v>5720</v>
      </c>
      <c r="H1817" s="290" t="s">
        <v>1426</v>
      </c>
      <c r="I1817" s="291">
        <v>-1.044E-2</v>
      </c>
      <c r="J1817" s="291">
        <v>4</v>
      </c>
      <c r="K1817" s="290" t="s">
        <v>815</v>
      </c>
      <c r="L1817" s="324">
        <v>124.69</v>
      </c>
      <c r="M1817" s="325" t="s">
        <v>1427</v>
      </c>
      <c r="N1817" s="325" t="s">
        <v>1428</v>
      </c>
      <c r="O1817" s="287"/>
      <c r="P1817" s="287"/>
    </row>
    <row r="1818" spans="1:16" ht="15">
      <c r="A1818" s="247" t="s">
        <v>176</v>
      </c>
      <c r="B1818" s="247" t="s">
        <v>5732</v>
      </c>
      <c r="C1818" s="287" t="s">
        <v>5729</v>
      </c>
      <c r="D1818" s="305">
        <v>5</v>
      </c>
      <c r="E1818" s="287" t="s">
        <v>300</v>
      </c>
      <c r="F1818" s="289">
        <v>43677</v>
      </c>
      <c r="G1818" s="290" t="s">
        <v>5720</v>
      </c>
      <c r="H1818" s="290" t="s">
        <v>3098</v>
      </c>
      <c r="I1818" s="291">
        <v>-7.4400000000000004E-3</v>
      </c>
      <c r="J1818" s="291">
        <v>6</v>
      </c>
      <c r="K1818" s="290" t="s">
        <v>815</v>
      </c>
      <c r="L1818" s="324">
        <v>53.99</v>
      </c>
      <c r="M1818" s="325" t="s">
        <v>3099</v>
      </c>
      <c r="N1818" s="325" t="s">
        <v>3100</v>
      </c>
      <c r="O1818" s="287"/>
      <c r="P1818" s="287"/>
    </row>
    <row r="1819" spans="1:16" ht="15">
      <c r="A1819" s="247" t="s">
        <v>176</v>
      </c>
      <c r="B1819" s="247" t="s">
        <v>5737</v>
      </c>
      <c r="C1819" s="287" t="s">
        <v>5731</v>
      </c>
      <c r="D1819" s="305">
        <v>6</v>
      </c>
      <c r="E1819" s="287" t="s">
        <v>300</v>
      </c>
      <c r="F1819" s="289">
        <v>43677</v>
      </c>
      <c r="G1819" s="290" t="s">
        <v>5720</v>
      </c>
      <c r="H1819" s="290" t="s">
        <v>951</v>
      </c>
      <c r="I1819" s="291">
        <v>-0.22744</v>
      </c>
      <c r="J1819" s="291">
        <v>17</v>
      </c>
      <c r="K1819" s="290" t="s">
        <v>815</v>
      </c>
      <c r="L1819" s="324">
        <v>28.46</v>
      </c>
      <c r="M1819" s="325" t="s">
        <v>952</v>
      </c>
      <c r="N1819" s="325" t="s">
        <v>953</v>
      </c>
      <c r="O1819" s="287"/>
      <c r="P1819" s="287"/>
    </row>
    <row r="1820" spans="1:16" ht="15">
      <c r="A1820" s="247" t="s">
        <v>176</v>
      </c>
      <c r="B1820" s="247" t="s">
        <v>5739</v>
      </c>
      <c r="C1820" s="287" t="s">
        <v>5733</v>
      </c>
      <c r="D1820" s="305">
        <v>7</v>
      </c>
      <c r="E1820" s="287" t="s">
        <v>300</v>
      </c>
      <c r="F1820" s="289">
        <v>43677</v>
      </c>
      <c r="G1820" s="290" t="s">
        <v>5720</v>
      </c>
      <c r="H1820" s="290" t="s">
        <v>961</v>
      </c>
      <c r="I1820" s="291">
        <v>-8.5339999999999999E-2</v>
      </c>
      <c r="J1820" s="291">
        <v>14</v>
      </c>
      <c r="K1820" s="290" t="s">
        <v>815</v>
      </c>
      <c r="L1820" s="324">
        <v>14.19</v>
      </c>
      <c r="M1820" s="325" t="s">
        <v>962</v>
      </c>
      <c r="N1820" s="325" t="s">
        <v>963</v>
      </c>
      <c r="O1820" s="287"/>
      <c r="P1820" s="287"/>
    </row>
    <row r="1821" spans="1:16" ht="15">
      <c r="A1821" s="247" t="s">
        <v>176</v>
      </c>
      <c r="B1821" s="247" t="s">
        <v>5741</v>
      </c>
      <c r="C1821" s="287" t="s">
        <v>5736</v>
      </c>
      <c r="D1821" s="305">
        <v>8</v>
      </c>
      <c r="E1821" s="287" t="s">
        <v>300</v>
      </c>
      <c r="F1821" s="289">
        <v>43677</v>
      </c>
      <c r="G1821" s="290" t="s">
        <v>5720</v>
      </c>
      <c r="H1821" s="290" t="s">
        <v>981</v>
      </c>
      <c r="I1821" s="291">
        <v>-5.4799999999999996E-3</v>
      </c>
      <c r="J1821" s="291">
        <v>1</v>
      </c>
      <c r="K1821" s="290" t="s">
        <v>815</v>
      </c>
      <c r="L1821" s="324">
        <v>22.08</v>
      </c>
      <c r="M1821" s="325" t="s">
        <v>982</v>
      </c>
      <c r="N1821" s="325" t="s">
        <v>983</v>
      </c>
      <c r="O1821" s="287"/>
      <c r="P1821" s="287"/>
    </row>
    <row r="1822" spans="1:16" ht="15">
      <c r="A1822" s="247" t="s">
        <v>176</v>
      </c>
      <c r="B1822" s="247" t="s">
        <v>5770</v>
      </c>
      <c r="C1822" s="287" t="s">
        <v>5738</v>
      </c>
      <c r="D1822" s="305">
        <v>9</v>
      </c>
      <c r="E1822" s="287" t="s">
        <v>300</v>
      </c>
      <c r="F1822" s="289">
        <v>43677</v>
      </c>
      <c r="G1822" s="290" t="s">
        <v>5720</v>
      </c>
      <c r="H1822" s="290" t="s">
        <v>2636</v>
      </c>
      <c r="I1822" s="291">
        <v>-3.5599999999999998E-3</v>
      </c>
      <c r="J1822" s="291">
        <v>2</v>
      </c>
      <c r="K1822" s="290" t="s">
        <v>815</v>
      </c>
      <c r="L1822" s="324">
        <v>33.11</v>
      </c>
      <c r="M1822" s="325" t="s">
        <v>2637</v>
      </c>
      <c r="N1822" s="325" t="s">
        <v>2638</v>
      </c>
      <c r="O1822" s="287"/>
      <c r="P1822" s="287"/>
    </row>
    <row r="1823" spans="1:16" ht="15">
      <c r="A1823" s="247" t="s">
        <v>176</v>
      </c>
      <c r="B1823" s="247" t="s">
        <v>5745</v>
      </c>
      <c r="C1823" s="287" t="s">
        <v>5740</v>
      </c>
      <c r="D1823" s="305">
        <v>10</v>
      </c>
      <c r="E1823" s="287" t="s">
        <v>300</v>
      </c>
      <c r="F1823" s="289">
        <v>43677</v>
      </c>
      <c r="G1823" s="290" t="s">
        <v>5720</v>
      </c>
      <c r="H1823" s="290" t="s">
        <v>3386</v>
      </c>
      <c r="I1823" s="291">
        <v>-5.3800000000000001E-2</v>
      </c>
      <c r="J1823" s="291">
        <v>7</v>
      </c>
      <c r="K1823" s="290" t="s">
        <v>815</v>
      </c>
      <c r="L1823" s="324">
        <v>54.38</v>
      </c>
      <c r="M1823" s="325" t="s">
        <v>3387</v>
      </c>
      <c r="N1823" s="325" t="s">
        <v>3388</v>
      </c>
      <c r="O1823" s="287"/>
      <c r="P1823" s="287"/>
    </row>
    <row r="1824" spans="1:16" ht="15">
      <c r="A1824" s="247" t="s">
        <v>7816</v>
      </c>
      <c r="B1824" s="247" t="s">
        <v>7817</v>
      </c>
      <c r="C1824" s="287" t="s">
        <v>5742</v>
      </c>
      <c r="D1824" s="305">
        <v>11</v>
      </c>
      <c r="E1824" s="287" t="s">
        <v>300</v>
      </c>
      <c r="F1824" s="289">
        <v>43677</v>
      </c>
      <c r="G1824" s="290" t="s">
        <v>5720</v>
      </c>
      <c r="H1824" s="290" t="s">
        <v>810</v>
      </c>
      <c r="I1824" s="291">
        <v>-4.8300000000000001E-3</v>
      </c>
      <c r="J1824" s="291">
        <v>3</v>
      </c>
      <c r="K1824" s="290" t="s">
        <v>815</v>
      </c>
      <c r="L1824" s="324">
        <v>20.9</v>
      </c>
      <c r="M1824" s="325" t="s">
        <v>811</v>
      </c>
      <c r="N1824" s="325" t="s">
        <v>812</v>
      </c>
      <c r="O1824" s="287"/>
      <c r="P1824" s="287"/>
    </row>
    <row r="1825" spans="1:16" ht="15">
      <c r="A1825" s="247" t="s">
        <v>176</v>
      </c>
      <c r="B1825" s="247" t="s">
        <v>5721</v>
      </c>
      <c r="C1825" s="287" t="s">
        <v>5744</v>
      </c>
      <c r="D1825" s="305">
        <v>12</v>
      </c>
      <c r="E1825" s="287" t="s">
        <v>300</v>
      </c>
      <c r="F1825" s="289">
        <v>43677</v>
      </c>
      <c r="G1825" s="290" t="s">
        <v>5720</v>
      </c>
      <c r="H1825" s="290" t="s">
        <v>1150</v>
      </c>
      <c r="I1825" s="291">
        <v>-2.7200000000000002E-3</v>
      </c>
      <c r="J1825" s="291">
        <v>8</v>
      </c>
      <c r="K1825" s="290" t="s">
        <v>815</v>
      </c>
      <c r="L1825" s="324">
        <v>33.049999999999997</v>
      </c>
      <c r="M1825" s="325" t="s">
        <v>1151</v>
      </c>
      <c r="N1825" s="325" t="s">
        <v>1152</v>
      </c>
      <c r="O1825" s="287"/>
      <c r="P1825" s="287"/>
    </row>
    <row r="1826" spans="1:16" ht="15">
      <c r="A1826" s="247" t="s">
        <v>176</v>
      </c>
      <c r="B1826" s="247" t="s">
        <v>5751</v>
      </c>
      <c r="C1826" s="287" t="s">
        <v>5746</v>
      </c>
      <c r="D1826" s="305">
        <v>13</v>
      </c>
      <c r="E1826" s="287" t="s">
        <v>300</v>
      </c>
      <c r="F1826" s="289">
        <v>43677</v>
      </c>
      <c r="G1826" s="290" t="s">
        <v>5720</v>
      </c>
      <c r="H1826" s="290" t="s">
        <v>5753</v>
      </c>
      <c r="I1826" s="291">
        <v>-7.4700000000000001E-3</v>
      </c>
      <c r="J1826" s="291">
        <v>7</v>
      </c>
      <c r="K1826" s="290" t="s">
        <v>815</v>
      </c>
      <c r="L1826" s="324">
        <v>70.14</v>
      </c>
      <c r="M1826" s="325" t="s">
        <v>5754</v>
      </c>
      <c r="N1826" s="325" t="s">
        <v>5755</v>
      </c>
      <c r="O1826" s="287"/>
      <c r="P1826" s="287"/>
    </row>
    <row r="1827" spans="1:16" ht="15">
      <c r="A1827" s="247" t="s">
        <v>176</v>
      </c>
      <c r="B1827" s="247" t="s">
        <v>5758</v>
      </c>
      <c r="C1827" s="287" t="s">
        <v>5748</v>
      </c>
      <c r="D1827" s="305">
        <v>14</v>
      </c>
      <c r="E1827" s="287" t="s">
        <v>300</v>
      </c>
      <c r="F1827" s="289">
        <v>43677</v>
      </c>
      <c r="G1827" s="290" t="s">
        <v>5720</v>
      </c>
      <c r="H1827" s="290" t="s">
        <v>3116</v>
      </c>
      <c r="I1827" s="291">
        <v>-1.247E-2</v>
      </c>
      <c r="J1827" s="291">
        <v>6</v>
      </c>
      <c r="K1827" s="290" t="s">
        <v>815</v>
      </c>
      <c r="L1827" s="324">
        <v>102.56</v>
      </c>
      <c r="M1827" s="325" t="s">
        <v>3117</v>
      </c>
      <c r="N1827" s="325" t="s">
        <v>3118</v>
      </c>
      <c r="O1827" s="287"/>
      <c r="P1827" s="287"/>
    </row>
    <row r="1828" spans="1:16" ht="15">
      <c r="A1828" s="247" t="s">
        <v>176</v>
      </c>
      <c r="B1828" s="247" t="s">
        <v>5747</v>
      </c>
      <c r="C1828" s="287" t="s">
        <v>5750</v>
      </c>
      <c r="D1828" s="305">
        <v>15</v>
      </c>
      <c r="E1828" s="287" t="s">
        <v>300</v>
      </c>
      <c r="F1828" s="289">
        <v>43677</v>
      </c>
      <c r="G1828" s="290" t="s">
        <v>5720</v>
      </c>
      <c r="H1828" s="290" t="s">
        <v>4316</v>
      </c>
      <c r="I1828" s="291">
        <v>-3.8800000000000002E-3</v>
      </c>
      <c r="J1828" s="291">
        <v>1</v>
      </c>
      <c r="K1828" s="290" t="s">
        <v>815</v>
      </c>
      <c r="L1828" s="324">
        <v>38.840000000000003</v>
      </c>
      <c r="M1828" s="325" t="s">
        <v>4317</v>
      </c>
      <c r="N1828" s="325" t="s">
        <v>4318</v>
      </c>
      <c r="O1828" s="287"/>
      <c r="P1828" s="287"/>
    </row>
    <row r="1829" spans="1:16" ht="15">
      <c r="A1829" s="247" t="s">
        <v>176</v>
      </c>
      <c r="B1829" s="247" t="s">
        <v>5778</v>
      </c>
      <c r="C1829" s="287" t="s">
        <v>5752</v>
      </c>
      <c r="D1829" s="305">
        <v>16</v>
      </c>
      <c r="E1829" s="287" t="s">
        <v>300</v>
      </c>
      <c r="F1829" s="289">
        <v>43677</v>
      </c>
      <c r="G1829" s="290" t="s">
        <v>5720</v>
      </c>
      <c r="H1829" s="290" t="s">
        <v>1464</v>
      </c>
      <c r="I1829" s="291">
        <v>-5.5700000000000003E-3</v>
      </c>
      <c r="J1829" s="291">
        <v>6</v>
      </c>
      <c r="K1829" s="290" t="s">
        <v>815</v>
      </c>
      <c r="L1829" s="324">
        <v>66.540000000000006</v>
      </c>
      <c r="M1829" s="325" t="s">
        <v>1465</v>
      </c>
      <c r="N1829" s="325" t="s">
        <v>1466</v>
      </c>
      <c r="O1829" s="287"/>
      <c r="P1829" s="287"/>
    </row>
    <row r="1830" spans="1:16" ht="15">
      <c r="A1830" s="247" t="s">
        <v>176</v>
      </c>
      <c r="B1830" s="247" t="s">
        <v>5762</v>
      </c>
      <c r="C1830" s="287" t="s">
        <v>5757</v>
      </c>
      <c r="D1830" s="305">
        <v>17</v>
      </c>
      <c r="E1830" s="287" t="s">
        <v>300</v>
      </c>
      <c r="F1830" s="289">
        <v>43677</v>
      </c>
      <c r="G1830" s="290" t="s">
        <v>5720</v>
      </c>
      <c r="H1830" s="290" t="s">
        <v>2655</v>
      </c>
      <c r="I1830" s="291">
        <v>-1.4489999999999999E-2</v>
      </c>
      <c r="J1830" s="291">
        <v>2</v>
      </c>
      <c r="K1830" s="290" t="s">
        <v>815</v>
      </c>
      <c r="L1830" s="324">
        <v>58.09</v>
      </c>
      <c r="M1830" s="325" t="s">
        <v>2656</v>
      </c>
      <c r="N1830" s="325" t="s">
        <v>2657</v>
      </c>
      <c r="O1830" s="287"/>
      <c r="P1830" s="287"/>
    </row>
    <row r="1831" spans="1:16" ht="15">
      <c r="A1831" s="247" t="s">
        <v>176</v>
      </c>
      <c r="B1831" s="247" t="s">
        <v>5764</v>
      </c>
      <c r="C1831" s="287" t="s">
        <v>5759</v>
      </c>
      <c r="D1831" s="305">
        <v>18</v>
      </c>
      <c r="E1831" s="287" t="s">
        <v>300</v>
      </c>
      <c r="F1831" s="289">
        <v>43677</v>
      </c>
      <c r="G1831" s="290" t="s">
        <v>5720</v>
      </c>
      <c r="H1831" s="290" t="s">
        <v>733</v>
      </c>
      <c r="I1831" s="291">
        <v>-4.2599999999999999E-3</v>
      </c>
      <c r="J1831" s="291">
        <v>1</v>
      </c>
      <c r="K1831" s="290" t="s">
        <v>815</v>
      </c>
      <c r="L1831" s="324">
        <v>66.599999999999994</v>
      </c>
      <c r="M1831" s="325" t="s">
        <v>734</v>
      </c>
      <c r="N1831" s="325" t="s">
        <v>735</v>
      </c>
      <c r="O1831" s="287"/>
      <c r="P1831" s="287"/>
    </row>
    <row r="1832" spans="1:16" ht="15">
      <c r="A1832" s="247" t="s">
        <v>176</v>
      </c>
      <c r="B1832" s="247" t="s">
        <v>5766</v>
      </c>
      <c r="C1832" s="287" t="s">
        <v>5761</v>
      </c>
      <c r="D1832" s="305">
        <v>19</v>
      </c>
      <c r="E1832" s="287" t="s">
        <v>300</v>
      </c>
      <c r="F1832" s="289">
        <v>43677</v>
      </c>
      <c r="G1832" s="290" t="s">
        <v>5720</v>
      </c>
      <c r="H1832" s="290" t="s">
        <v>2683</v>
      </c>
      <c r="I1832" s="291">
        <v>-1.3979999999999999E-2</v>
      </c>
      <c r="J1832" s="291">
        <v>3</v>
      </c>
      <c r="K1832" s="290" t="s">
        <v>815</v>
      </c>
      <c r="L1832" s="324">
        <v>36.049999999999997</v>
      </c>
      <c r="M1832" s="325" t="s">
        <v>2684</v>
      </c>
      <c r="N1832" s="325" t="s">
        <v>2685</v>
      </c>
      <c r="O1832" s="287"/>
      <c r="P1832" s="287"/>
    </row>
    <row r="1833" spans="1:16" ht="15">
      <c r="A1833" s="247" t="s">
        <v>176</v>
      </c>
      <c r="B1833" s="247" t="s">
        <v>5768</v>
      </c>
      <c r="C1833" s="287" t="s">
        <v>5763</v>
      </c>
      <c r="D1833" s="305">
        <v>20</v>
      </c>
      <c r="E1833" s="287" t="s">
        <v>300</v>
      </c>
      <c r="F1833" s="289">
        <v>43677</v>
      </c>
      <c r="G1833" s="290" t="s">
        <v>5720</v>
      </c>
      <c r="H1833" s="290" t="s">
        <v>2986</v>
      </c>
      <c r="I1833" s="291">
        <v>-5.3E-3</v>
      </c>
      <c r="J1833" s="291">
        <v>7</v>
      </c>
      <c r="K1833" s="290" t="s">
        <v>815</v>
      </c>
      <c r="L1833" s="324">
        <v>42.44</v>
      </c>
      <c r="M1833" s="325" t="s">
        <v>2987</v>
      </c>
      <c r="N1833" s="325" t="s">
        <v>2988</v>
      </c>
      <c r="O1833" s="287"/>
      <c r="P1833" s="287"/>
    </row>
    <row r="1834" spans="1:16" ht="15">
      <c r="A1834" s="247" t="s">
        <v>7818</v>
      </c>
      <c r="B1834" s="247" t="s">
        <v>7819</v>
      </c>
      <c r="C1834" s="287" t="s">
        <v>5765</v>
      </c>
      <c r="D1834" s="305">
        <v>21</v>
      </c>
      <c r="E1834" s="287" t="s">
        <v>300</v>
      </c>
      <c r="F1834" s="289">
        <v>43677</v>
      </c>
      <c r="G1834" s="290" t="s">
        <v>5720</v>
      </c>
      <c r="H1834" s="290" t="s">
        <v>800</v>
      </c>
      <c r="I1834" s="291">
        <v>-1.6060000000000001E-2</v>
      </c>
      <c r="J1834" s="291">
        <v>9</v>
      </c>
      <c r="K1834" s="290" t="s">
        <v>815</v>
      </c>
      <c r="L1834" s="324">
        <v>46.31</v>
      </c>
      <c r="M1834" s="325" t="s">
        <v>801</v>
      </c>
      <c r="N1834" s="325" t="s">
        <v>802</v>
      </c>
      <c r="O1834" s="287"/>
      <c r="P1834" s="287"/>
    </row>
    <row r="1835" spans="1:16" ht="15">
      <c r="A1835" s="247" t="s">
        <v>176</v>
      </c>
      <c r="B1835" s="247" t="s">
        <v>5718</v>
      </c>
      <c r="C1835" s="287" t="s">
        <v>5767</v>
      </c>
      <c r="D1835" s="305">
        <v>22</v>
      </c>
      <c r="E1835" s="287" t="s">
        <v>300</v>
      </c>
      <c r="F1835" s="289">
        <v>43677</v>
      </c>
      <c r="G1835" s="290" t="s">
        <v>5720</v>
      </c>
      <c r="H1835" s="290" t="s">
        <v>2697</v>
      </c>
      <c r="I1835" s="291">
        <v>-5.2199999999999998E-3</v>
      </c>
      <c r="J1835" s="291">
        <v>4</v>
      </c>
      <c r="K1835" s="290" t="s">
        <v>815</v>
      </c>
      <c r="L1835" s="324">
        <v>54.01</v>
      </c>
      <c r="M1835" s="325" t="s">
        <v>2698</v>
      </c>
      <c r="N1835" s="325" t="s">
        <v>2699</v>
      </c>
      <c r="O1835" s="287"/>
      <c r="P1835" s="287"/>
    </row>
    <row r="1836" spans="1:16" ht="15">
      <c r="A1836" s="247" t="s">
        <v>176</v>
      </c>
      <c r="B1836" s="247" t="s">
        <v>5774</v>
      </c>
      <c r="C1836" s="287" t="s">
        <v>5769</v>
      </c>
      <c r="D1836" s="305">
        <v>23</v>
      </c>
      <c r="E1836" s="287" t="s">
        <v>300</v>
      </c>
      <c r="F1836" s="289">
        <v>43677</v>
      </c>
      <c r="G1836" s="290" t="s">
        <v>5720</v>
      </c>
      <c r="H1836" s="290" t="s">
        <v>511</v>
      </c>
      <c r="I1836" s="291">
        <v>-3.5300000000000002E-3</v>
      </c>
      <c r="J1836" s="291">
        <v>3</v>
      </c>
      <c r="K1836" s="290" t="s">
        <v>815</v>
      </c>
      <c r="L1836" s="324">
        <v>117.46</v>
      </c>
      <c r="M1836" s="325" t="s">
        <v>512</v>
      </c>
      <c r="N1836" s="325" t="s">
        <v>513</v>
      </c>
      <c r="O1836" s="287"/>
      <c r="P1836" s="287"/>
    </row>
    <row r="1837" spans="1:16" ht="15">
      <c r="A1837" s="247" t="s">
        <v>176</v>
      </c>
      <c r="B1837" s="247" t="s">
        <v>5749</v>
      </c>
      <c r="C1837" s="287" t="s">
        <v>5771</v>
      </c>
      <c r="D1837" s="305">
        <v>24</v>
      </c>
      <c r="E1837" s="287" t="s">
        <v>300</v>
      </c>
      <c r="F1837" s="289">
        <v>43677</v>
      </c>
      <c r="G1837" s="290" t="s">
        <v>5720</v>
      </c>
      <c r="H1837" s="290" t="s">
        <v>2643</v>
      </c>
      <c r="I1837" s="291">
        <v>-3.6499999999999998E-2</v>
      </c>
      <c r="J1837" s="291">
        <v>6</v>
      </c>
      <c r="K1837" s="290" t="s">
        <v>815</v>
      </c>
      <c r="L1837" s="324">
        <v>51.36</v>
      </c>
      <c r="M1837" s="325" t="s">
        <v>2644</v>
      </c>
      <c r="N1837" s="325" t="s">
        <v>2645</v>
      </c>
      <c r="O1837" s="287"/>
      <c r="P1837" s="287"/>
    </row>
    <row r="1838" spans="1:16" ht="15">
      <c r="A1838" s="247" t="s">
        <v>176</v>
      </c>
      <c r="B1838" s="247" t="s">
        <v>5789</v>
      </c>
      <c r="C1838" s="287" t="s">
        <v>5773</v>
      </c>
      <c r="D1838" s="305">
        <v>25</v>
      </c>
      <c r="E1838" s="287" t="s">
        <v>300</v>
      </c>
      <c r="F1838" s="289">
        <v>43677</v>
      </c>
      <c r="G1838" s="290" t="s">
        <v>5720</v>
      </c>
      <c r="H1838" s="290" t="s">
        <v>3025</v>
      </c>
      <c r="I1838" s="291">
        <v>-4.3499999999999997E-3</v>
      </c>
      <c r="J1838" s="291">
        <v>2</v>
      </c>
      <c r="K1838" s="290" t="s">
        <v>815</v>
      </c>
      <c r="L1838" s="324">
        <v>59.08</v>
      </c>
      <c r="M1838" s="325" t="s">
        <v>3026</v>
      </c>
      <c r="N1838" s="325" t="s">
        <v>3027</v>
      </c>
      <c r="O1838" s="287"/>
      <c r="P1838" s="287"/>
    </row>
    <row r="1839" spans="1:16" ht="15">
      <c r="A1839" s="247" t="s">
        <v>176</v>
      </c>
      <c r="B1839" s="247" t="s">
        <v>5776</v>
      </c>
      <c r="C1839" s="287" t="s">
        <v>5775</v>
      </c>
      <c r="D1839" s="305">
        <v>26</v>
      </c>
      <c r="E1839" s="287" t="s">
        <v>300</v>
      </c>
      <c r="F1839" s="289">
        <v>43677</v>
      </c>
      <c r="G1839" s="290" t="s">
        <v>5720</v>
      </c>
      <c r="H1839" s="290" t="s">
        <v>822</v>
      </c>
      <c r="I1839" s="291">
        <v>-1.949E-2</v>
      </c>
      <c r="J1839" s="291">
        <v>6</v>
      </c>
      <c r="K1839" s="290" t="s">
        <v>815</v>
      </c>
      <c r="L1839" s="324">
        <v>24.42</v>
      </c>
      <c r="M1839" s="325" t="s">
        <v>823</v>
      </c>
      <c r="N1839" s="325" t="s">
        <v>824</v>
      </c>
      <c r="O1839" s="287"/>
      <c r="P1839" s="287"/>
    </row>
    <row r="1840" spans="1:16" ht="15">
      <c r="A1840" s="247" t="s">
        <v>176</v>
      </c>
      <c r="B1840" s="247" t="s">
        <v>5782</v>
      </c>
      <c r="C1840" s="287" t="s">
        <v>5777</v>
      </c>
      <c r="D1840" s="305">
        <v>27</v>
      </c>
      <c r="E1840" s="287" t="s">
        <v>300</v>
      </c>
      <c r="F1840" s="289">
        <v>43677</v>
      </c>
      <c r="G1840" s="290" t="s">
        <v>5720</v>
      </c>
      <c r="H1840" s="290" t="s">
        <v>3006</v>
      </c>
      <c r="I1840" s="291">
        <v>-1.677E-2</v>
      </c>
      <c r="J1840" s="291">
        <v>9</v>
      </c>
      <c r="K1840" s="290" t="s">
        <v>815</v>
      </c>
      <c r="L1840" s="324">
        <v>49.37</v>
      </c>
      <c r="M1840" s="325" t="s">
        <v>3007</v>
      </c>
      <c r="N1840" s="325" t="s">
        <v>3008</v>
      </c>
      <c r="O1840" s="287"/>
      <c r="P1840" s="287"/>
    </row>
    <row r="1841" spans="1:16" ht="15">
      <c r="A1841" s="247" t="s">
        <v>176</v>
      </c>
      <c r="B1841" s="247" t="s">
        <v>5760</v>
      </c>
      <c r="C1841" s="287" t="s">
        <v>5779</v>
      </c>
      <c r="D1841" s="305">
        <v>28</v>
      </c>
      <c r="E1841" s="287" t="s">
        <v>300</v>
      </c>
      <c r="F1841" s="289">
        <v>43677</v>
      </c>
      <c r="G1841" s="290" t="s">
        <v>5720</v>
      </c>
      <c r="H1841" s="290" t="s">
        <v>3125</v>
      </c>
      <c r="I1841" s="291">
        <v>-6.8999999999999999E-3</v>
      </c>
      <c r="J1841" s="291">
        <v>2</v>
      </c>
      <c r="K1841" s="290" t="s">
        <v>815</v>
      </c>
      <c r="L1841" s="324">
        <v>85.28</v>
      </c>
      <c r="M1841" s="325" t="s">
        <v>3126</v>
      </c>
      <c r="N1841" s="325" t="s">
        <v>3127</v>
      </c>
      <c r="O1841" s="287"/>
      <c r="P1841" s="287"/>
    </row>
    <row r="1842" spans="1:16" ht="15">
      <c r="A1842" s="247" t="s">
        <v>176</v>
      </c>
      <c r="B1842" s="247" t="s">
        <v>5743</v>
      </c>
      <c r="C1842" s="287" t="s">
        <v>5781</v>
      </c>
      <c r="D1842" s="305">
        <v>29</v>
      </c>
      <c r="E1842" s="287" t="s">
        <v>300</v>
      </c>
      <c r="F1842" s="289">
        <v>43677</v>
      </c>
      <c r="G1842" s="290" t="s">
        <v>5720</v>
      </c>
      <c r="H1842" s="290" t="s">
        <v>2603</v>
      </c>
      <c r="I1842" s="291">
        <v>-8.6999999999999994E-3</v>
      </c>
      <c r="J1842" s="291">
        <v>17</v>
      </c>
      <c r="K1842" s="290" t="s">
        <v>815</v>
      </c>
      <c r="L1842" s="324">
        <v>25.95</v>
      </c>
      <c r="M1842" s="325" t="s">
        <v>2604</v>
      </c>
      <c r="N1842" s="325" t="s">
        <v>2605</v>
      </c>
      <c r="O1842" s="287"/>
      <c r="P1842" s="287"/>
    </row>
    <row r="1843" spans="1:16" ht="15">
      <c r="A1843" s="247" t="s">
        <v>176</v>
      </c>
      <c r="B1843" s="247" t="s">
        <v>5784</v>
      </c>
      <c r="C1843" s="287" t="s">
        <v>5783</v>
      </c>
      <c r="D1843" s="305">
        <v>30</v>
      </c>
      <c r="E1843" s="287" t="s">
        <v>300</v>
      </c>
      <c r="F1843" s="289">
        <v>43677</v>
      </c>
      <c r="G1843" s="290" t="s">
        <v>5720</v>
      </c>
      <c r="H1843" s="290" t="s">
        <v>1568</v>
      </c>
      <c r="I1843" s="291">
        <v>-3.64E-3</v>
      </c>
      <c r="J1843" s="291">
        <v>14</v>
      </c>
      <c r="K1843" s="290" t="s">
        <v>815</v>
      </c>
      <c r="L1843" s="324">
        <v>27.69</v>
      </c>
      <c r="M1843" s="325" t="s">
        <v>1569</v>
      </c>
      <c r="N1843" s="325" t="s">
        <v>1570</v>
      </c>
      <c r="O1843" s="287"/>
      <c r="P1843" s="287"/>
    </row>
    <row r="1844" spans="1:16" ht="15">
      <c r="A1844" s="247" t="s">
        <v>176</v>
      </c>
      <c r="B1844" s="247" t="s">
        <v>5803</v>
      </c>
      <c r="C1844" s="287" t="s">
        <v>5785</v>
      </c>
      <c r="D1844" s="305">
        <v>31</v>
      </c>
      <c r="E1844" s="287" t="s">
        <v>300</v>
      </c>
      <c r="F1844" s="289">
        <v>43677</v>
      </c>
      <c r="G1844" s="290" t="s">
        <v>5720</v>
      </c>
      <c r="H1844" s="290" t="s">
        <v>3011</v>
      </c>
      <c r="I1844" s="291">
        <v>-6.45E-3</v>
      </c>
      <c r="J1844" s="291">
        <v>1</v>
      </c>
      <c r="K1844" s="290" t="s">
        <v>815</v>
      </c>
      <c r="L1844" s="324">
        <v>37.799999999999997</v>
      </c>
      <c r="M1844" s="325" t="s">
        <v>3012</v>
      </c>
      <c r="N1844" s="325" t="s">
        <v>3013</v>
      </c>
      <c r="O1844" s="287"/>
      <c r="P1844" s="287"/>
    </row>
    <row r="1845" spans="1:16" ht="15">
      <c r="A1845" s="247" t="s">
        <v>176</v>
      </c>
      <c r="B1845" s="247" t="s">
        <v>5772</v>
      </c>
      <c r="C1845" s="287" t="s">
        <v>5788</v>
      </c>
      <c r="D1845" s="305">
        <v>32</v>
      </c>
      <c r="E1845" s="287" t="s">
        <v>300</v>
      </c>
      <c r="F1845" s="289">
        <v>43677</v>
      </c>
      <c r="G1845" s="290" t="s">
        <v>5720</v>
      </c>
      <c r="H1845" s="290" t="s">
        <v>4144</v>
      </c>
      <c r="I1845" s="291">
        <v>-4.0499999999999998E-3</v>
      </c>
      <c r="J1845" s="291">
        <v>3</v>
      </c>
      <c r="K1845" s="290" t="s">
        <v>815</v>
      </c>
      <c r="L1845" s="324">
        <v>65.14</v>
      </c>
      <c r="M1845" s="325" t="s">
        <v>4145</v>
      </c>
      <c r="N1845" s="325" t="s">
        <v>4146</v>
      </c>
      <c r="O1845" s="287"/>
      <c r="P1845" s="287"/>
    </row>
    <row r="1846" spans="1:16" ht="15">
      <c r="A1846" s="247" t="s">
        <v>176</v>
      </c>
      <c r="B1846" s="247" t="s">
        <v>5791</v>
      </c>
      <c r="C1846" s="287" t="s">
        <v>5790</v>
      </c>
      <c r="D1846" s="305">
        <v>33</v>
      </c>
      <c r="E1846" s="287" t="s">
        <v>300</v>
      </c>
      <c r="F1846" s="289">
        <v>43677</v>
      </c>
      <c r="G1846" s="290" t="s">
        <v>5720</v>
      </c>
      <c r="H1846" s="290" t="s">
        <v>3034</v>
      </c>
      <c r="I1846" s="291">
        <v>-4.2700000000000004E-3</v>
      </c>
      <c r="J1846" s="291">
        <v>6</v>
      </c>
      <c r="K1846" s="290" t="s">
        <v>815</v>
      </c>
      <c r="L1846" s="324">
        <v>143.01</v>
      </c>
      <c r="M1846" s="325" t="s">
        <v>3035</v>
      </c>
      <c r="N1846" s="325" t="s">
        <v>3036</v>
      </c>
      <c r="O1846" s="287"/>
      <c r="P1846" s="287"/>
    </row>
    <row r="1847" spans="1:16" ht="15">
      <c r="A1847" s="247" t="s">
        <v>176</v>
      </c>
      <c r="B1847" s="247" t="s">
        <v>5793</v>
      </c>
      <c r="C1847" s="287" t="s">
        <v>5792</v>
      </c>
      <c r="D1847" s="305">
        <v>34</v>
      </c>
      <c r="E1847" s="287" t="s">
        <v>300</v>
      </c>
      <c r="F1847" s="289">
        <v>43677</v>
      </c>
      <c r="G1847" s="290" t="s">
        <v>5720</v>
      </c>
      <c r="H1847" s="290" t="s">
        <v>1343</v>
      </c>
      <c r="I1847" s="291">
        <v>-3.1649999999999998E-2</v>
      </c>
      <c r="J1847" s="291">
        <v>6</v>
      </c>
      <c r="K1847" s="290" t="s">
        <v>815</v>
      </c>
      <c r="L1847" s="324">
        <v>33.86</v>
      </c>
      <c r="M1847" s="325" t="s">
        <v>1344</v>
      </c>
      <c r="N1847" s="325" t="s">
        <v>1345</v>
      </c>
      <c r="O1847" s="287"/>
      <c r="P1847" s="287"/>
    </row>
    <row r="1848" spans="1:16" ht="15">
      <c r="A1848" s="247" t="s">
        <v>176</v>
      </c>
      <c r="B1848" s="247" t="s">
        <v>5795</v>
      </c>
      <c r="C1848" s="287" t="s">
        <v>5794</v>
      </c>
      <c r="D1848" s="305">
        <v>35</v>
      </c>
      <c r="E1848" s="287" t="s">
        <v>300</v>
      </c>
      <c r="F1848" s="289">
        <v>43677</v>
      </c>
      <c r="G1848" s="290" t="s">
        <v>5720</v>
      </c>
      <c r="H1848" s="290" t="s">
        <v>550</v>
      </c>
      <c r="I1848" s="291">
        <v>-0.11044</v>
      </c>
      <c r="J1848" s="291">
        <v>2</v>
      </c>
      <c r="K1848" s="290" t="s">
        <v>815</v>
      </c>
      <c r="L1848" s="324">
        <v>72.16</v>
      </c>
      <c r="M1848" s="325" t="s">
        <v>551</v>
      </c>
      <c r="N1848" s="325" t="s">
        <v>552</v>
      </c>
      <c r="O1848" s="287"/>
      <c r="P1848" s="287"/>
    </row>
    <row r="1849" spans="1:16" ht="15">
      <c r="A1849" s="247" t="s">
        <v>176</v>
      </c>
      <c r="B1849" s="247" t="s">
        <v>5797</v>
      </c>
      <c r="C1849" s="287" t="s">
        <v>5796</v>
      </c>
      <c r="D1849" s="305">
        <v>36</v>
      </c>
      <c r="E1849" s="287" t="s">
        <v>300</v>
      </c>
      <c r="F1849" s="289">
        <v>43677</v>
      </c>
      <c r="G1849" s="290" t="s">
        <v>5720</v>
      </c>
      <c r="H1849" s="290" t="s">
        <v>3041</v>
      </c>
      <c r="I1849" s="291">
        <v>-1.7139999999999999E-2</v>
      </c>
      <c r="J1849" s="291">
        <v>42</v>
      </c>
      <c r="K1849" s="290" t="s">
        <v>815</v>
      </c>
      <c r="L1849" s="324">
        <v>105.62</v>
      </c>
      <c r="M1849" s="325" t="s">
        <v>3042</v>
      </c>
      <c r="N1849" s="325" t="s">
        <v>3043</v>
      </c>
      <c r="O1849" s="287"/>
      <c r="P1849" s="287"/>
    </row>
    <row r="1850" spans="1:16" ht="15">
      <c r="A1850" s="247" t="s">
        <v>176</v>
      </c>
      <c r="B1850" s="247" t="s">
        <v>5805</v>
      </c>
      <c r="C1850" s="287" t="s">
        <v>5798</v>
      </c>
      <c r="D1850" s="305">
        <v>37</v>
      </c>
      <c r="E1850" s="287" t="s">
        <v>300</v>
      </c>
      <c r="F1850" s="289">
        <v>43677</v>
      </c>
      <c r="G1850" s="290" t="s">
        <v>5720</v>
      </c>
      <c r="H1850" s="290" t="s">
        <v>2891</v>
      </c>
      <c r="I1850" s="291">
        <v>-2.4570000000000002E-2</v>
      </c>
      <c r="J1850" s="291">
        <v>13</v>
      </c>
      <c r="K1850" s="290" t="s">
        <v>815</v>
      </c>
      <c r="L1850" s="324">
        <v>32.630000000000003</v>
      </c>
      <c r="M1850" s="325" t="s">
        <v>2892</v>
      </c>
      <c r="N1850" s="325" t="s">
        <v>2893</v>
      </c>
      <c r="O1850" s="287"/>
      <c r="P1850" s="287"/>
    </row>
    <row r="1851" spans="1:16" ht="15">
      <c r="A1851" s="247" t="s">
        <v>176</v>
      </c>
      <c r="B1851" s="247" t="s">
        <v>5799</v>
      </c>
      <c r="C1851" s="287" t="s">
        <v>5800</v>
      </c>
      <c r="D1851" s="305">
        <v>38</v>
      </c>
      <c r="E1851" s="287" t="s">
        <v>300</v>
      </c>
      <c r="F1851" s="289">
        <v>43677</v>
      </c>
      <c r="G1851" s="290" t="s">
        <v>5720</v>
      </c>
      <c r="H1851" s="290" t="s">
        <v>2594</v>
      </c>
      <c r="I1851" s="291">
        <v>-2.053E-2</v>
      </c>
      <c r="J1851" s="291">
        <v>6</v>
      </c>
      <c r="K1851" s="290" t="s">
        <v>815</v>
      </c>
      <c r="L1851" s="324">
        <v>49.77</v>
      </c>
      <c r="M1851" s="325" t="s">
        <v>2595</v>
      </c>
      <c r="N1851" s="325" t="s">
        <v>2596</v>
      </c>
      <c r="O1851" s="287"/>
      <c r="P1851" s="287"/>
    </row>
    <row r="1852" spans="1:16" ht="15">
      <c r="A1852" s="247" t="s">
        <v>176</v>
      </c>
      <c r="B1852" s="247" t="s">
        <v>5811</v>
      </c>
      <c r="C1852" s="287" t="s">
        <v>5802</v>
      </c>
      <c r="D1852" s="305">
        <v>39</v>
      </c>
      <c r="E1852" s="287" t="s">
        <v>300</v>
      </c>
      <c r="F1852" s="289">
        <v>43677</v>
      </c>
      <c r="G1852" s="290" t="s">
        <v>5720</v>
      </c>
      <c r="H1852" s="290" t="s">
        <v>3358</v>
      </c>
      <c r="I1852" s="291">
        <v>-2.614E-2</v>
      </c>
      <c r="J1852" s="291">
        <v>7</v>
      </c>
      <c r="K1852" s="290" t="s">
        <v>815</v>
      </c>
      <c r="L1852" s="324">
        <v>43.91</v>
      </c>
      <c r="M1852" s="325" t="s">
        <v>3359</v>
      </c>
      <c r="N1852" s="325" t="s">
        <v>3360</v>
      </c>
      <c r="O1852" s="287"/>
      <c r="P1852" s="287"/>
    </row>
    <row r="1853" spans="1:16" ht="15">
      <c r="A1853" s="247" t="s">
        <v>176</v>
      </c>
      <c r="B1853" s="247" t="s">
        <v>5807</v>
      </c>
      <c r="C1853" s="287" t="s">
        <v>5804</v>
      </c>
      <c r="D1853" s="305">
        <v>40</v>
      </c>
      <c r="E1853" s="287" t="s">
        <v>300</v>
      </c>
      <c r="F1853" s="289">
        <v>43677</v>
      </c>
      <c r="G1853" s="290" t="s">
        <v>5720</v>
      </c>
      <c r="H1853" s="290" t="s">
        <v>2764</v>
      </c>
      <c r="I1853" s="291">
        <v>-5.11E-3</v>
      </c>
      <c r="J1853" s="291">
        <v>6</v>
      </c>
      <c r="K1853" s="290" t="s">
        <v>815</v>
      </c>
      <c r="L1853" s="324">
        <v>58.22</v>
      </c>
      <c r="M1853" s="325" t="s">
        <v>2765</v>
      </c>
      <c r="N1853" s="325" t="s">
        <v>2766</v>
      </c>
      <c r="O1853" s="287"/>
      <c r="P1853" s="287"/>
    </row>
    <row r="1854" spans="1:16" ht="15">
      <c r="A1854" s="247" t="s">
        <v>176</v>
      </c>
      <c r="B1854" s="247" t="s">
        <v>5801</v>
      </c>
      <c r="C1854" s="287" t="s">
        <v>5806</v>
      </c>
      <c r="D1854" s="305">
        <v>41</v>
      </c>
      <c r="E1854" s="287" t="s">
        <v>300</v>
      </c>
      <c r="F1854" s="289">
        <v>43677</v>
      </c>
      <c r="G1854" s="290" t="s">
        <v>5720</v>
      </c>
      <c r="H1854" s="290" t="s">
        <v>1386</v>
      </c>
      <c r="I1854" s="291">
        <v>-1.0189999999999999E-2</v>
      </c>
      <c r="J1854" s="291">
        <v>5</v>
      </c>
      <c r="K1854" s="290" t="s">
        <v>815</v>
      </c>
      <c r="L1854" s="324">
        <v>131.01</v>
      </c>
      <c r="M1854" s="325" t="s">
        <v>1387</v>
      </c>
      <c r="N1854" s="325" t="s">
        <v>1388</v>
      </c>
      <c r="O1854" s="287"/>
      <c r="P1854" s="287"/>
    </row>
    <row r="1855" spans="1:16" ht="15">
      <c r="A1855" s="247" t="s">
        <v>7820</v>
      </c>
      <c r="B1855" s="247" t="s">
        <v>7821</v>
      </c>
      <c r="C1855" s="287" t="s">
        <v>5808</v>
      </c>
      <c r="D1855" s="305">
        <v>42</v>
      </c>
      <c r="E1855" s="287" t="s">
        <v>300</v>
      </c>
      <c r="F1855" s="289">
        <v>43677</v>
      </c>
      <c r="G1855" s="290" t="s">
        <v>5720</v>
      </c>
      <c r="H1855" s="290" t="s">
        <v>1588</v>
      </c>
      <c r="I1855" s="291">
        <v>-6.79E-3</v>
      </c>
      <c r="J1855" s="291">
        <v>15</v>
      </c>
      <c r="K1855" s="290" t="s">
        <v>815</v>
      </c>
      <c r="L1855" s="324">
        <v>41.34</v>
      </c>
      <c r="M1855" s="325" t="s">
        <v>1589</v>
      </c>
      <c r="N1855" s="325" t="s">
        <v>1590</v>
      </c>
      <c r="O1855" s="287"/>
      <c r="P1855" s="287"/>
    </row>
    <row r="1856" spans="1:16" ht="15">
      <c r="A1856" s="247" t="s">
        <v>176</v>
      </c>
      <c r="B1856" s="247" t="s">
        <v>5780</v>
      </c>
      <c r="C1856" s="287" t="s">
        <v>5810</v>
      </c>
      <c r="D1856" s="305">
        <v>43</v>
      </c>
      <c r="E1856" s="287" t="s">
        <v>300</v>
      </c>
      <c r="F1856" s="289">
        <v>43677</v>
      </c>
      <c r="G1856" s="290" t="s">
        <v>5720</v>
      </c>
      <c r="H1856" s="290" t="s">
        <v>938</v>
      </c>
      <c r="I1856" s="291">
        <v>-2.043E-2</v>
      </c>
      <c r="J1856" s="291">
        <v>6</v>
      </c>
      <c r="K1856" s="290" t="s">
        <v>815</v>
      </c>
      <c r="L1856" s="324">
        <v>32.01</v>
      </c>
      <c r="M1856" s="325" t="s">
        <v>939</v>
      </c>
      <c r="N1856" s="325" t="s">
        <v>940</v>
      </c>
      <c r="O1856" s="287"/>
      <c r="P1856" s="287"/>
    </row>
    <row r="1857" spans="1:16" ht="15">
      <c r="A1857" s="247" t="s">
        <v>176</v>
      </c>
      <c r="B1857" s="247" t="s">
        <v>5809</v>
      </c>
      <c r="C1857" s="287" t="s">
        <v>5812</v>
      </c>
      <c r="D1857" s="305">
        <v>44</v>
      </c>
      <c r="E1857" s="287" t="s">
        <v>300</v>
      </c>
      <c r="F1857" s="289">
        <v>43677</v>
      </c>
      <c r="G1857" s="290" t="s">
        <v>5720</v>
      </c>
      <c r="H1857" s="290" t="s">
        <v>2445</v>
      </c>
      <c r="I1857" s="291">
        <v>-8.3999999999999995E-3</v>
      </c>
      <c r="J1857" s="291">
        <v>6</v>
      </c>
      <c r="K1857" s="290" t="s">
        <v>815</v>
      </c>
      <c r="L1857" s="324">
        <v>228.3</v>
      </c>
      <c r="M1857" s="325" t="s">
        <v>2446</v>
      </c>
      <c r="N1857" s="325" t="s">
        <v>2447</v>
      </c>
      <c r="O1857" s="287"/>
      <c r="P1857" s="287"/>
    </row>
    <row r="1858" spans="1:16" ht="15">
      <c r="A1858" s="247" t="s">
        <v>7822</v>
      </c>
      <c r="B1858" s="247" t="s">
        <v>7823</v>
      </c>
      <c r="C1858" s="287" t="s">
        <v>5815</v>
      </c>
      <c r="D1858" s="305">
        <v>45</v>
      </c>
      <c r="E1858" s="287" t="s">
        <v>300</v>
      </c>
      <c r="F1858" s="289">
        <v>43677</v>
      </c>
      <c r="G1858" s="290" t="s">
        <v>5720</v>
      </c>
      <c r="H1858" s="290" t="s">
        <v>3527</v>
      </c>
      <c r="I1858" s="291">
        <v>-2.8500000000000001E-3</v>
      </c>
      <c r="J1858" s="291">
        <v>3</v>
      </c>
      <c r="K1858" s="290" t="s">
        <v>815</v>
      </c>
      <c r="L1858" s="324">
        <v>40.99</v>
      </c>
      <c r="M1858" s="325" t="s">
        <v>3528</v>
      </c>
      <c r="N1858" s="325" t="s">
        <v>3529</v>
      </c>
      <c r="O1858" s="287"/>
      <c r="P1858" s="287"/>
    </row>
    <row r="1859" spans="1:16" ht="15">
      <c r="A1859" s="247" t="s">
        <v>176</v>
      </c>
      <c r="B1859" s="247" t="s">
        <v>5822</v>
      </c>
      <c r="C1859" s="287" t="s">
        <v>5821</v>
      </c>
      <c r="D1859" s="305">
        <v>46</v>
      </c>
      <c r="E1859" s="287" t="s">
        <v>300</v>
      </c>
      <c r="F1859" s="289">
        <v>43677</v>
      </c>
      <c r="G1859" s="290" t="s">
        <v>5720</v>
      </c>
      <c r="H1859" s="290" t="s">
        <v>2898</v>
      </c>
      <c r="I1859" s="291">
        <v>-5.64E-3</v>
      </c>
      <c r="J1859" s="291">
        <v>1</v>
      </c>
      <c r="K1859" s="290" t="s">
        <v>815</v>
      </c>
      <c r="L1859" s="324">
        <v>35.78</v>
      </c>
      <c r="M1859" s="325" t="s">
        <v>2899</v>
      </c>
      <c r="N1859" s="325" t="s">
        <v>2900</v>
      </c>
      <c r="O1859" s="287"/>
      <c r="P1859" s="287"/>
    </row>
    <row r="1860" spans="1:16" ht="15">
      <c r="A1860" s="247" t="s">
        <v>176</v>
      </c>
      <c r="B1860" s="247" t="s">
        <v>5824</v>
      </c>
      <c r="C1860" s="287" t="s">
        <v>5823</v>
      </c>
      <c r="D1860" s="305">
        <v>47</v>
      </c>
      <c r="E1860" s="287" t="s">
        <v>300</v>
      </c>
      <c r="F1860" s="289">
        <v>43677</v>
      </c>
      <c r="G1860" s="290" t="s">
        <v>5720</v>
      </c>
      <c r="H1860" s="290" t="s">
        <v>2589</v>
      </c>
      <c r="I1860" s="291">
        <v>-5.9100000000000003E-3</v>
      </c>
      <c r="J1860" s="291">
        <v>1</v>
      </c>
      <c r="K1860" s="290" t="s">
        <v>815</v>
      </c>
      <c r="L1860" s="324">
        <v>23</v>
      </c>
      <c r="M1860" s="325" t="s">
        <v>2590</v>
      </c>
      <c r="N1860" s="325" t="s">
        <v>2591</v>
      </c>
      <c r="O1860" s="287"/>
      <c r="P1860" s="287"/>
    </row>
    <row r="1861" spans="1:16" ht="15">
      <c r="A1861" s="247" t="s">
        <v>7824</v>
      </c>
      <c r="B1861" s="247" t="s">
        <v>7825</v>
      </c>
      <c r="C1861" s="287" t="s">
        <v>5825</v>
      </c>
      <c r="D1861" s="305">
        <v>48</v>
      </c>
      <c r="E1861" s="287" t="s">
        <v>300</v>
      </c>
      <c r="F1861" s="289">
        <v>43677</v>
      </c>
      <c r="G1861" s="290" t="s">
        <v>5720</v>
      </c>
      <c r="H1861" s="290" t="s">
        <v>4729</v>
      </c>
      <c r="I1861" s="291">
        <v>-7.1300000000000001E-3</v>
      </c>
      <c r="J1861" s="291">
        <v>26</v>
      </c>
      <c r="K1861" s="290" t="s">
        <v>815</v>
      </c>
      <c r="L1861" s="324">
        <v>40.340000000000003</v>
      </c>
      <c r="M1861" s="325" t="s">
        <v>4730</v>
      </c>
      <c r="N1861" s="325" t="s">
        <v>4731</v>
      </c>
      <c r="O1861" s="287"/>
      <c r="P1861" s="287"/>
    </row>
    <row r="1862" spans="1:16" ht="15">
      <c r="A1862" s="247" t="s">
        <v>176</v>
      </c>
      <c r="B1862" s="247" t="s">
        <v>5826</v>
      </c>
      <c r="C1862" s="287" t="s">
        <v>5827</v>
      </c>
      <c r="D1862" s="305">
        <v>49</v>
      </c>
      <c r="E1862" s="287" t="s">
        <v>300</v>
      </c>
      <c r="F1862" s="289">
        <v>43677</v>
      </c>
      <c r="G1862" s="290" t="s">
        <v>5720</v>
      </c>
      <c r="H1862" s="290" t="s">
        <v>2584</v>
      </c>
      <c r="I1862" s="291">
        <v>-2.2710000000000001E-2</v>
      </c>
      <c r="J1862" s="291">
        <v>5</v>
      </c>
      <c r="K1862" s="290" t="s">
        <v>815</v>
      </c>
      <c r="L1862" s="324">
        <v>19.5</v>
      </c>
      <c r="M1862" s="325" t="s">
        <v>2585</v>
      </c>
      <c r="N1862" s="325" t="s">
        <v>2586</v>
      </c>
      <c r="O1862" s="287"/>
      <c r="P1862" s="287"/>
    </row>
    <row r="1863" spans="1:16" ht="15">
      <c r="A1863" s="247" t="s">
        <v>176</v>
      </c>
      <c r="B1863" s="247" t="s">
        <v>5828</v>
      </c>
      <c r="C1863" s="287" t="s">
        <v>5829</v>
      </c>
      <c r="D1863" s="305">
        <v>50</v>
      </c>
      <c r="E1863" s="287" t="s">
        <v>300</v>
      </c>
      <c r="F1863" s="289">
        <v>43677</v>
      </c>
      <c r="G1863" s="290" t="s">
        <v>5720</v>
      </c>
      <c r="H1863" s="290" t="s">
        <v>597</v>
      </c>
      <c r="I1863" s="291">
        <v>-7.4230000000000004E-2</v>
      </c>
      <c r="J1863" s="291">
        <v>15</v>
      </c>
      <c r="K1863" s="290" t="s">
        <v>815</v>
      </c>
      <c r="L1863" s="324">
        <v>11.06</v>
      </c>
      <c r="M1863" s="325" t="s">
        <v>598</v>
      </c>
      <c r="N1863" s="325" t="s">
        <v>599</v>
      </c>
      <c r="O1863" s="287"/>
      <c r="P1863" s="287"/>
    </row>
    <row r="1864" spans="1:16" ht="15">
      <c r="A1864" s="247" t="s">
        <v>7826</v>
      </c>
      <c r="B1864" s="247" t="s">
        <v>7827</v>
      </c>
      <c r="C1864" s="287" t="s">
        <v>5831</v>
      </c>
      <c r="D1864" s="305">
        <v>1</v>
      </c>
      <c r="E1864" s="287" t="s">
        <v>349</v>
      </c>
      <c r="F1864" s="289">
        <v>43677</v>
      </c>
      <c r="G1864" s="290" t="s">
        <v>5832</v>
      </c>
      <c r="H1864" s="290" t="s">
        <v>3046</v>
      </c>
      <c r="I1864" s="291">
        <v>9</v>
      </c>
      <c r="J1864" s="291">
        <v>2</v>
      </c>
      <c r="K1864" s="290" t="s">
        <v>438</v>
      </c>
      <c r="L1864" s="324">
        <v>45.06</v>
      </c>
      <c r="M1864" s="325" t="s">
        <v>3047</v>
      </c>
      <c r="N1864" s="325" t="s">
        <v>3048</v>
      </c>
      <c r="O1864" s="287"/>
      <c r="P1864" s="287"/>
    </row>
    <row r="1865" spans="1:16" ht="15">
      <c r="A1865" s="247" t="s">
        <v>176</v>
      </c>
      <c r="B1865" s="247" t="s">
        <v>5855</v>
      </c>
      <c r="C1865" s="287" t="s">
        <v>5834</v>
      </c>
      <c r="D1865" s="305">
        <v>2</v>
      </c>
      <c r="E1865" s="287" t="s">
        <v>349</v>
      </c>
      <c r="F1865" s="289">
        <v>43677</v>
      </c>
      <c r="G1865" s="290" t="s">
        <v>5832</v>
      </c>
      <c r="H1865" s="290" t="s">
        <v>1618</v>
      </c>
      <c r="I1865" s="291">
        <v>9</v>
      </c>
      <c r="J1865" s="291">
        <v>1</v>
      </c>
      <c r="K1865" s="290" t="s">
        <v>438</v>
      </c>
      <c r="L1865" s="324">
        <v>151.74</v>
      </c>
      <c r="M1865" s="325" t="s">
        <v>1619</v>
      </c>
      <c r="N1865" s="325" t="s">
        <v>1620</v>
      </c>
      <c r="O1865" s="287"/>
      <c r="P1865" s="287"/>
    </row>
    <row r="1866" spans="1:16" ht="15">
      <c r="A1866" s="247" t="s">
        <v>7828</v>
      </c>
      <c r="B1866" s="247" t="s">
        <v>7829</v>
      </c>
      <c r="C1866" s="287" t="s">
        <v>5837</v>
      </c>
      <c r="D1866" s="305">
        <v>3</v>
      </c>
      <c r="E1866" s="287" t="s">
        <v>349</v>
      </c>
      <c r="F1866" s="289">
        <v>43677</v>
      </c>
      <c r="G1866" s="290" t="s">
        <v>5832</v>
      </c>
      <c r="H1866" s="290" t="s">
        <v>3058</v>
      </c>
      <c r="I1866" s="291">
        <v>9</v>
      </c>
      <c r="J1866" s="291">
        <v>2</v>
      </c>
      <c r="K1866" s="290" t="s">
        <v>438</v>
      </c>
      <c r="L1866" s="324">
        <v>37.32</v>
      </c>
      <c r="M1866" s="325" t="s">
        <v>360</v>
      </c>
      <c r="N1866" s="325" t="s">
        <v>3059</v>
      </c>
      <c r="O1866" s="287"/>
      <c r="P1866" s="287"/>
    </row>
    <row r="1867" spans="1:16" ht="15">
      <c r="A1867" s="247" t="s">
        <v>176</v>
      </c>
      <c r="B1867" s="247" t="s">
        <v>5844</v>
      </c>
      <c r="C1867" s="287" t="s">
        <v>5840</v>
      </c>
      <c r="D1867" s="305">
        <v>4</v>
      </c>
      <c r="E1867" s="287" t="s">
        <v>349</v>
      </c>
      <c r="F1867" s="289">
        <v>43677</v>
      </c>
      <c r="G1867" s="290" t="s">
        <v>5832</v>
      </c>
      <c r="H1867" s="290" t="s">
        <v>2312</v>
      </c>
      <c r="I1867" s="291">
        <v>9</v>
      </c>
      <c r="J1867" s="291">
        <v>6</v>
      </c>
      <c r="K1867" s="290" t="s">
        <v>438</v>
      </c>
      <c r="L1867" s="324">
        <v>60.49</v>
      </c>
      <c r="M1867" s="325" t="s">
        <v>2313</v>
      </c>
      <c r="N1867" s="325" t="s">
        <v>2314</v>
      </c>
      <c r="O1867" s="287"/>
      <c r="P1867" s="287"/>
    </row>
    <row r="1868" spans="1:16" ht="15">
      <c r="A1868" s="247" t="s">
        <v>176</v>
      </c>
      <c r="B1868" s="247" t="s">
        <v>5833</v>
      </c>
      <c r="C1868" s="287" t="s">
        <v>5843</v>
      </c>
      <c r="D1868" s="305">
        <v>5</v>
      </c>
      <c r="E1868" s="287" t="s">
        <v>349</v>
      </c>
      <c r="F1868" s="289">
        <v>43677</v>
      </c>
      <c r="G1868" s="290" t="s">
        <v>5832</v>
      </c>
      <c r="H1868" s="290" t="s">
        <v>3625</v>
      </c>
      <c r="I1868" s="291">
        <v>10</v>
      </c>
      <c r="J1868" s="291">
        <v>1</v>
      </c>
      <c r="K1868" s="290" t="s">
        <v>438</v>
      </c>
      <c r="L1868" s="324">
        <v>99.36</v>
      </c>
      <c r="M1868" s="325" t="s">
        <v>3626</v>
      </c>
      <c r="N1868" s="325" t="s">
        <v>3627</v>
      </c>
      <c r="O1868" s="287"/>
      <c r="P1868" s="287"/>
    </row>
    <row r="1869" spans="1:16" ht="15">
      <c r="A1869" s="247" t="s">
        <v>176</v>
      </c>
      <c r="B1869" s="247" t="s">
        <v>5848</v>
      </c>
      <c r="C1869" s="287" t="s">
        <v>5845</v>
      </c>
      <c r="D1869" s="305">
        <v>6</v>
      </c>
      <c r="E1869" s="287" t="s">
        <v>349</v>
      </c>
      <c r="F1869" s="289">
        <v>43677</v>
      </c>
      <c r="G1869" s="290" t="s">
        <v>5832</v>
      </c>
      <c r="H1869" s="290" t="s">
        <v>2745</v>
      </c>
      <c r="I1869" s="291">
        <v>9</v>
      </c>
      <c r="J1869" s="291">
        <v>1</v>
      </c>
      <c r="K1869" s="290" t="s">
        <v>438</v>
      </c>
      <c r="L1869" s="324">
        <v>9.5299999999999994</v>
      </c>
      <c r="M1869" s="325" t="s">
        <v>2746</v>
      </c>
      <c r="N1869" s="325" t="s">
        <v>2747</v>
      </c>
      <c r="O1869" s="287"/>
      <c r="P1869" s="287"/>
    </row>
    <row r="1870" spans="1:16" ht="15">
      <c r="A1870" s="247" t="s">
        <v>7830</v>
      </c>
      <c r="B1870" s="247" t="s">
        <v>7831</v>
      </c>
      <c r="C1870" s="287" t="s">
        <v>5847</v>
      </c>
      <c r="D1870" s="305">
        <v>7</v>
      </c>
      <c r="E1870" s="287" t="s">
        <v>349</v>
      </c>
      <c r="F1870" s="289">
        <v>43677</v>
      </c>
      <c r="G1870" s="290" t="s">
        <v>5832</v>
      </c>
      <c r="H1870" s="290" t="s">
        <v>1090</v>
      </c>
      <c r="I1870" s="291">
        <v>9</v>
      </c>
      <c r="J1870" s="291">
        <v>3</v>
      </c>
      <c r="K1870" s="290" t="s">
        <v>438</v>
      </c>
      <c r="L1870" s="324">
        <v>33.33</v>
      </c>
      <c r="M1870" s="325" t="s">
        <v>1091</v>
      </c>
      <c r="N1870" s="325" t="s">
        <v>1092</v>
      </c>
      <c r="O1870" s="287"/>
      <c r="P1870" s="287"/>
    </row>
    <row r="1871" spans="1:16" ht="15">
      <c r="A1871" s="247" t="s">
        <v>7832</v>
      </c>
      <c r="B1871" s="247" t="s">
        <v>7833</v>
      </c>
      <c r="C1871" s="287" t="s">
        <v>5849</v>
      </c>
      <c r="D1871" s="305">
        <v>8</v>
      </c>
      <c r="E1871" s="287" t="s">
        <v>349</v>
      </c>
      <c r="F1871" s="289">
        <v>43677</v>
      </c>
      <c r="G1871" s="290" t="s">
        <v>5832</v>
      </c>
      <c r="H1871" s="290" t="s">
        <v>569</v>
      </c>
      <c r="I1871" s="291">
        <v>10</v>
      </c>
      <c r="J1871" s="291">
        <v>1</v>
      </c>
      <c r="K1871" s="290" t="s">
        <v>438</v>
      </c>
      <c r="L1871" s="324">
        <v>86.42</v>
      </c>
      <c r="M1871" s="325" t="s">
        <v>570</v>
      </c>
      <c r="N1871" s="325" t="s">
        <v>571</v>
      </c>
      <c r="O1871" s="287"/>
      <c r="P1871" s="287"/>
    </row>
    <row r="1872" spans="1:16" ht="15">
      <c r="A1872" s="247" t="s">
        <v>176</v>
      </c>
      <c r="B1872" s="247" t="s">
        <v>5846</v>
      </c>
      <c r="C1872" s="287" t="s">
        <v>5851</v>
      </c>
      <c r="D1872" s="305">
        <v>9</v>
      </c>
      <c r="E1872" s="287" t="s">
        <v>349</v>
      </c>
      <c r="F1872" s="289">
        <v>43677</v>
      </c>
      <c r="G1872" s="290" t="s">
        <v>5832</v>
      </c>
      <c r="H1872" s="290" t="s">
        <v>2584</v>
      </c>
      <c r="I1872" s="291">
        <v>10</v>
      </c>
      <c r="J1872" s="291">
        <v>31</v>
      </c>
      <c r="K1872" s="290" t="s">
        <v>438</v>
      </c>
      <c r="L1872" s="324">
        <v>19.5</v>
      </c>
      <c r="M1872" s="325" t="s">
        <v>2585</v>
      </c>
      <c r="N1872" s="325" t="s">
        <v>2586</v>
      </c>
      <c r="O1872" s="287"/>
      <c r="P1872" s="287"/>
    </row>
    <row r="1873" spans="1:16" ht="15">
      <c r="A1873" s="247" t="s">
        <v>7834</v>
      </c>
      <c r="B1873" s="247" t="s">
        <v>7835</v>
      </c>
      <c r="C1873" s="287" t="s">
        <v>5854</v>
      </c>
      <c r="D1873" s="305">
        <v>10</v>
      </c>
      <c r="E1873" s="287" t="s">
        <v>349</v>
      </c>
      <c r="F1873" s="289">
        <v>43677</v>
      </c>
      <c r="G1873" s="290" t="s">
        <v>5832</v>
      </c>
      <c r="H1873" s="290" t="s">
        <v>3840</v>
      </c>
      <c r="I1873" s="291">
        <v>9</v>
      </c>
      <c r="J1873" s="291">
        <v>3</v>
      </c>
      <c r="K1873" s="290" t="s">
        <v>438</v>
      </c>
      <c r="L1873" s="324">
        <v>167.92</v>
      </c>
      <c r="M1873" s="325" t="s">
        <v>3841</v>
      </c>
      <c r="N1873" s="325" t="s">
        <v>3842</v>
      </c>
      <c r="O1873" s="287"/>
      <c r="P1873" s="287"/>
    </row>
    <row r="1874" spans="1:16" ht="15">
      <c r="A1874" s="247" t="s">
        <v>7836</v>
      </c>
      <c r="B1874" s="247" t="s">
        <v>7837</v>
      </c>
      <c r="C1874" s="287" t="s">
        <v>5856</v>
      </c>
      <c r="D1874" s="305">
        <v>11</v>
      </c>
      <c r="E1874" s="287" t="s">
        <v>349</v>
      </c>
      <c r="F1874" s="289">
        <v>43677</v>
      </c>
      <c r="G1874" s="290" t="s">
        <v>5832</v>
      </c>
      <c r="H1874" s="290" t="s">
        <v>4965</v>
      </c>
      <c r="I1874" s="291">
        <v>10</v>
      </c>
      <c r="J1874" s="291">
        <v>6</v>
      </c>
      <c r="K1874" s="290" t="s">
        <v>438</v>
      </c>
      <c r="L1874" s="324">
        <v>21.04</v>
      </c>
      <c r="M1874" s="325" t="s">
        <v>4966</v>
      </c>
      <c r="N1874" s="325" t="s">
        <v>4967</v>
      </c>
      <c r="O1874" s="287"/>
      <c r="P1874" s="287"/>
    </row>
    <row r="1875" spans="1:16" ht="15">
      <c r="A1875" s="247" t="s">
        <v>176</v>
      </c>
      <c r="B1875" s="247" t="s">
        <v>5857</v>
      </c>
      <c r="C1875" s="287" t="s">
        <v>5858</v>
      </c>
      <c r="D1875" s="305">
        <v>12</v>
      </c>
      <c r="E1875" s="287" t="s">
        <v>349</v>
      </c>
      <c r="F1875" s="289">
        <v>43677</v>
      </c>
      <c r="G1875" s="290" t="s">
        <v>5832</v>
      </c>
      <c r="H1875" s="290" t="s">
        <v>4504</v>
      </c>
      <c r="I1875" s="291">
        <v>10</v>
      </c>
      <c r="J1875" s="291">
        <v>1</v>
      </c>
      <c r="K1875" s="290" t="s">
        <v>438</v>
      </c>
      <c r="L1875" s="324">
        <v>14.25</v>
      </c>
      <c r="M1875" s="325" t="s">
        <v>4505</v>
      </c>
      <c r="N1875" s="325" t="s">
        <v>4506</v>
      </c>
      <c r="O1875" s="287"/>
      <c r="P1875" s="287"/>
    </row>
    <row r="1876" spans="1:16" ht="15">
      <c r="A1876" s="247" t="s">
        <v>7838</v>
      </c>
      <c r="B1876" s="247" t="s">
        <v>7839</v>
      </c>
      <c r="C1876" s="287" t="s">
        <v>5861</v>
      </c>
      <c r="D1876" s="305">
        <v>13</v>
      </c>
      <c r="E1876" s="287" t="s">
        <v>349</v>
      </c>
      <c r="F1876" s="289">
        <v>43677</v>
      </c>
      <c r="G1876" s="290" t="s">
        <v>5832</v>
      </c>
      <c r="H1876" s="290" t="s">
        <v>918</v>
      </c>
      <c r="I1876" s="291">
        <v>9</v>
      </c>
      <c r="J1876" s="291">
        <v>3</v>
      </c>
      <c r="K1876" s="290" t="s">
        <v>438</v>
      </c>
      <c r="L1876" s="324">
        <v>14.37</v>
      </c>
      <c r="M1876" s="325" t="s">
        <v>919</v>
      </c>
      <c r="N1876" s="325" t="s">
        <v>920</v>
      </c>
      <c r="O1876" s="287"/>
      <c r="P1876" s="287"/>
    </row>
    <row r="1877" spans="1:16" ht="15">
      <c r="A1877" s="247" t="s">
        <v>7840</v>
      </c>
      <c r="B1877" s="247" t="s">
        <v>7841</v>
      </c>
      <c r="C1877" s="287" t="s">
        <v>5864</v>
      </c>
      <c r="D1877" s="305">
        <v>14</v>
      </c>
      <c r="E1877" s="287" t="s">
        <v>349</v>
      </c>
      <c r="F1877" s="289">
        <v>43677</v>
      </c>
      <c r="G1877" s="290" t="s">
        <v>5832</v>
      </c>
      <c r="H1877" s="290" t="s">
        <v>3612</v>
      </c>
      <c r="I1877" s="291">
        <v>10</v>
      </c>
      <c r="J1877" s="291">
        <v>5</v>
      </c>
      <c r="K1877" s="290" t="s">
        <v>438</v>
      </c>
      <c r="L1877" s="324">
        <v>134.02000000000001</v>
      </c>
      <c r="M1877" s="325" t="s">
        <v>398</v>
      </c>
      <c r="N1877" s="325" t="s">
        <v>3613</v>
      </c>
      <c r="O1877" s="287"/>
      <c r="P1877" s="287"/>
    </row>
    <row r="1878" spans="1:16" ht="15">
      <c r="A1878" s="247" t="s">
        <v>176</v>
      </c>
      <c r="B1878" s="247" t="s">
        <v>5900</v>
      </c>
      <c r="C1878" s="287" t="s">
        <v>5867</v>
      </c>
      <c r="D1878" s="305">
        <v>15</v>
      </c>
      <c r="E1878" s="287" t="s">
        <v>349</v>
      </c>
      <c r="F1878" s="289">
        <v>43677</v>
      </c>
      <c r="G1878" s="290" t="s">
        <v>5832</v>
      </c>
      <c r="H1878" s="290" t="s">
        <v>1998</v>
      </c>
      <c r="I1878" s="291">
        <v>9</v>
      </c>
      <c r="J1878" s="291">
        <v>3</v>
      </c>
      <c r="K1878" s="290" t="s">
        <v>438</v>
      </c>
      <c r="L1878" s="324">
        <v>294.61</v>
      </c>
      <c r="M1878" s="325" t="s">
        <v>1999</v>
      </c>
      <c r="N1878" s="325" t="s">
        <v>2000</v>
      </c>
      <c r="O1878" s="287"/>
      <c r="P1878" s="287"/>
    </row>
    <row r="1879" spans="1:16" ht="15">
      <c r="A1879" s="247" t="s">
        <v>176</v>
      </c>
      <c r="B1879" s="247" t="s">
        <v>5830</v>
      </c>
      <c r="C1879" s="287" t="s">
        <v>5869</v>
      </c>
      <c r="D1879" s="305">
        <v>16</v>
      </c>
      <c r="E1879" s="287" t="s">
        <v>349</v>
      </c>
      <c r="F1879" s="289">
        <v>43677</v>
      </c>
      <c r="G1879" s="290" t="s">
        <v>5832</v>
      </c>
      <c r="H1879" s="290" t="s">
        <v>2905</v>
      </c>
      <c r="I1879" s="291">
        <v>9</v>
      </c>
      <c r="J1879" s="291">
        <v>1</v>
      </c>
      <c r="K1879" s="290" t="s">
        <v>438</v>
      </c>
      <c r="L1879" s="324">
        <v>96.55</v>
      </c>
      <c r="M1879" s="325" t="s">
        <v>2906</v>
      </c>
      <c r="N1879" s="325" t="s">
        <v>2907</v>
      </c>
      <c r="O1879" s="287"/>
      <c r="P1879" s="287"/>
    </row>
    <row r="1880" spans="1:16" ht="15">
      <c r="A1880" s="247" t="s">
        <v>7842</v>
      </c>
      <c r="B1880" s="247" t="s">
        <v>7843</v>
      </c>
      <c r="C1880" s="287" t="s">
        <v>5871</v>
      </c>
      <c r="D1880" s="305">
        <v>17</v>
      </c>
      <c r="E1880" s="287" t="s">
        <v>349</v>
      </c>
      <c r="F1880" s="289">
        <v>43677</v>
      </c>
      <c r="G1880" s="290" t="s">
        <v>5832</v>
      </c>
      <c r="H1880" s="290" t="s">
        <v>2056</v>
      </c>
      <c r="I1880" s="291">
        <v>9</v>
      </c>
      <c r="J1880" s="291">
        <v>1</v>
      </c>
      <c r="K1880" s="290" t="s">
        <v>438</v>
      </c>
      <c r="L1880" s="324">
        <v>296.75</v>
      </c>
      <c r="M1880" s="325" t="s">
        <v>2057</v>
      </c>
      <c r="N1880" s="325" t="s">
        <v>2058</v>
      </c>
      <c r="O1880" s="287"/>
      <c r="P1880" s="287"/>
    </row>
    <row r="1881" spans="1:16" ht="15">
      <c r="A1881" s="247" t="s">
        <v>176</v>
      </c>
      <c r="B1881" s="247" t="s">
        <v>5850</v>
      </c>
      <c r="C1881" s="287" t="s">
        <v>5873</v>
      </c>
      <c r="D1881" s="305">
        <v>18</v>
      </c>
      <c r="E1881" s="287" t="s">
        <v>349</v>
      </c>
      <c r="F1881" s="289">
        <v>43677</v>
      </c>
      <c r="G1881" s="290" t="s">
        <v>5832</v>
      </c>
      <c r="H1881" s="290" t="s">
        <v>4960</v>
      </c>
      <c r="I1881" s="291">
        <v>9</v>
      </c>
      <c r="J1881" s="291">
        <v>1</v>
      </c>
      <c r="K1881" s="290" t="s">
        <v>438</v>
      </c>
      <c r="L1881" s="324">
        <v>133.51</v>
      </c>
      <c r="M1881" s="325" t="s">
        <v>4961</v>
      </c>
      <c r="N1881" s="325" t="s">
        <v>4962</v>
      </c>
      <c r="O1881" s="287"/>
      <c r="P1881" s="287"/>
    </row>
    <row r="1882" spans="1:16" ht="15">
      <c r="A1882" s="247" t="s">
        <v>7844</v>
      </c>
      <c r="B1882" s="247" t="s">
        <v>7845</v>
      </c>
      <c r="C1882" s="287" t="s">
        <v>5876</v>
      </c>
      <c r="D1882" s="305">
        <v>19</v>
      </c>
      <c r="E1882" s="287" t="s">
        <v>349</v>
      </c>
      <c r="F1882" s="289">
        <v>43677</v>
      </c>
      <c r="G1882" s="290" t="s">
        <v>5832</v>
      </c>
      <c r="H1882" s="290" t="s">
        <v>2855</v>
      </c>
      <c r="I1882" s="291">
        <v>10</v>
      </c>
      <c r="J1882" s="291">
        <v>6</v>
      </c>
      <c r="K1882" s="290" t="s">
        <v>438</v>
      </c>
      <c r="L1882" s="324">
        <v>49.56</v>
      </c>
      <c r="M1882" s="325" t="s">
        <v>2856</v>
      </c>
      <c r="N1882" s="325" t="s">
        <v>2857</v>
      </c>
      <c r="O1882" s="287"/>
      <c r="P1882" s="287"/>
    </row>
    <row r="1883" spans="1:16" ht="15">
      <c r="A1883" s="247" t="s">
        <v>176</v>
      </c>
      <c r="B1883" s="247" t="s">
        <v>5896</v>
      </c>
      <c r="C1883" s="287" t="s">
        <v>5879</v>
      </c>
      <c r="D1883" s="305">
        <v>20</v>
      </c>
      <c r="E1883" s="287" t="s">
        <v>349</v>
      </c>
      <c r="F1883" s="289">
        <v>43677</v>
      </c>
      <c r="G1883" s="290" t="s">
        <v>5832</v>
      </c>
      <c r="H1883" s="290" t="s">
        <v>3445</v>
      </c>
      <c r="I1883" s="291">
        <v>10</v>
      </c>
      <c r="J1883" s="291">
        <v>4</v>
      </c>
      <c r="K1883" s="290" t="s">
        <v>438</v>
      </c>
      <c r="L1883" s="324">
        <v>75.69</v>
      </c>
      <c r="M1883" s="325" t="s">
        <v>3446</v>
      </c>
      <c r="N1883" s="325" t="s">
        <v>3447</v>
      </c>
      <c r="O1883" s="287"/>
      <c r="P1883" s="287"/>
    </row>
    <row r="1884" spans="1:16" ht="15">
      <c r="A1884" s="247" t="s">
        <v>7846</v>
      </c>
      <c r="B1884" s="247" t="s">
        <v>7847</v>
      </c>
      <c r="C1884" s="287" t="s">
        <v>5882</v>
      </c>
      <c r="D1884" s="305">
        <v>21</v>
      </c>
      <c r="E1884" s="287" t="s">
        <v>349</v>
      </c>
      <c r="F1884" s="289">
        <v>43677</v>
      </c>
      <c r="G1884" s="290" t="s">
        <v>5832</v>
      </c>
      <c r="H1884" s="290" t="s">
        <v>996</v>
      </c>
      <c r="I1884" s="291">
        <v>10</v>
      </c>
      <c r="J1884" s="291">
        <v>7</v>
      </c>
      <c r="K1884" s="290" t="s">
        <v>438</v>
      </c>
      <c r="L1884" s="324">
        <v>21.56</v>
      </c>
      <c r="M1884" s="325" t="s">
        <v>997</v>
      </c>
      <c r="N1884" s="325" t="s">
        <v>998</v>
      </c>
      <c r="O1884" s="287"/>
      <c r="P1884" s="287"/>
    </row>
    <row r="1885" spans="1:16" ht="15">
      <c r="A1885" s="247" t="s">
        <v>176</v>
      </c>
      <c r="B1885" s="247" t="s">
        <v>5868</v>
      </c>
      <c r="C1885" s="287" t="s">
        <v>5885</v>
      </c>
      <c r="D1885" s="305">
        <v>22</v>
      </c>
      <c r="E1885" s="287" t="s">
        <v>349</v>
      </c>
      <c r="F1885" s="289">
        <v>43677</v>
      </c>
      <c r="G1885" s="290" t="s">
        <v>5832</v>
      </c>
      <c r="H1885" s="290" t="s">
        <v>1386</v>
      </c>
      <c r="I1885" s="291">
        <v>9</v>
      </c>
      <c r="J1885" s="291">
        <v>1</v>
      </c>
      <c r="K1885" s="290" t="s">
        <v>438</v>
      </c>
      <c r="L1885" s="324">
        <v>131.01</v>
      </c>
      <c r="M1885" s="325" t="s">
        <v>1387</v>
      </c>
      <c r="N1885" s="325" t="s">
        <v>1388</v>
      </c>
      <c r="O1885" s="287"/>
      <c r="P1885" s="287"/>
    </row>
    <row r="1886" spans="1:16" ht="15">
      <c r="A1886" s="247" t="s">
        <v>176</v>
      </c>
      <c r="B1886" s="247" t="s">
        <v>5898</v>
      </c>
      <c r="C1886" s="287" t="s">
        <v>5887</v>
      </c>
      <c r="D1886" s="305">
        <v>23</v>
      </c>
      <c r="E1886" s="287" t="s">
        <v>349</v>
      </c>
      <c r="F1886" s="289">
        <v>43677</v>
      </c>
      <c r="G1886" s="290" t="s">
        <v>5832</v>
      </c>
      <c r="H1886" s="290" t="s">
        <v>3450</v>
      </c>
      <c r="I1886" s="291">
        <v>9</v>
      </c>
      <c r="J1886" s="291">
        <v>1</v>
      </c>
      <c r="K1886" s="290" t="s">
        <v>438</v>
      </c>
      <c r="L1886" s="324">
        <v>87.81</v>
      </c>
      <c r="M1886" s="325" t="s">
        <v>3451</v>
      </c>
      <c r="N1886" s="325" t="s">
        <v>3452</v>
      </c>
      <c r="O1886" s="287"/>
      <c r="P1886" s="287"/>
    </row>
    <row r="1887" spans="1:16" ht="15">
      <c r="A1887" s="247" t="s">
        <v>176</v>
      </c>
      <c r="B1887" s="247" t="s">
        <v>5924</v>
      </c>
      <c r="C1887" s="287" t="s">
        <v>5889</v>
      </c>
      <c r="D1887" s="305">
        <v>24</v>
      </c>
      <c r="E1887" s="287" t="s">
        <v>349</v>
      </c>
      <c r="F1887" s="289">
        <v>43677</v>
      </c>
      <c r="G1887" s="290" t="s">
        <v>5832</v>
      </c>
      <c r="H1887" s="290" t="s">
        <v>3455</v>
      </c>
      <c r="I1887" s="291">
        <v>9</v>
      </c>
      <c r="J1887" s="291">
        <v>6</v>
      </c>
      <c r="K1887" s="290" t="s">
        <v>438</v>
      </c>
      <c r="L1887" s="324">
        <v>114.78</v>
      </c>
      <c r="M1887" s="325" t="s">
        <v>3456</v>
      </c>
      <c r="N1887" s="325" t="s">
        <v>3457</v>
      </c>
      <c r="O1887" s="287"/>
      <c r="P1887" s="287"/>
    </row>
    <row r="1888" spans="1:16" ht="15">
      <c r="A1888" s="247" t="s">
        <v>176</v>
      </c>
      <c r="B1888" s="247" t="s">
        <v>5902</v>
      </c>
      <c r="C1888" s="287" t="s">
        <v>5892</v>
      </c>
      <c r="D1888" s="305">
        <v>25</v>
      </c>
      <c r="E1888" s="287" t="s">
        <v>349</v>
      </c>
      <c r="F1888" s="289">
        <v>43677</v>
      </c>
      <c r="G1888" s="290" t="s">
        <v>5832</v>
      </c>
      <c r="H1888" s="290" t="s">
        <v>496</v>
      </c>
      <c r="I1888" s="291">
        <v>9</v>
      </c>
      <c r="J1888" s="291">
        <v>1</v>
      </c>
      <c r="K1888" s="290" t="s">
        <v>438</v>
      </c>
      <c r="L1888" s="324">
        <v>89.61</v>
      </c>
      <c r="M1888" s="325" t="s">
        <v>497</v>
      </c>
      <c r="N1888" s="325" t="s">
        <v>498</v>
      </c>
      <c r="O1888" s="287"/>
      <c r="P1888" s="287"/>
    </row>
    <row r="1889" spans="1:16" ht="15">
      <c r="A1889" s="247" t="s">
        <v>7848</v>
      </c>
      <c r="B1889" s="247" t="s">
        <v>7849</v>
      </c>
      <c r="C1889" s="287" t="s">
        <v>5897</v>
      </c>
      <c r="D1889" s="305">
        <v>26</v>
      </c>
      <c r="E1889" s="287" t="s">
        <v>349</v>
      </c>
      <c r="F1889" s="289">
        <v>43677</v>
      </c>
      <c r="G1889" s="290" t="s">
        <v>5832</v>
      </c>
      <c r="H1889" s="290" t="s">
        <v>1292</v>
      </c>
      <c r="I1889" s="291">
        <v>10</v>
      </c>
      <c r="J1889" s="291">
        <v>1</v>
      </c>
      <c r="K1889" s="290" t="s">
        <v>438</v>
      </c>
      <c r="L1889" s="324">
        <v>42.46</v>
      </c>
      <c r="M1889" s="325" t="s">
        <v>1293</v>
      </c>
      <c r="N1889" s="325" t="s">
        <v>1294</v>
      </c>
      <c r="O1889" s="287"/>
      <c r="P1889" s="287"/>
    </row>
    <row r="1890" spans="1:16" ht="15">
      <c r="A1890" s="247" t="s">
        <v>176</v>
      </c>
      <c r="B1890" s="247" t="s">
        <v>5907</v>
      </c>
      <c r="C1890" s="287" t="s">
        <v>5899</v>
      </c>
      <c r="D1890" s="305">
        <v>27</v>
      </c>
      <c r="E1890" s="287" t="s">
        <v>349</v>
      </c>
      <c r="F1890" s="289">
        <v>43677</v>
      </c>
      <c r="G1890" s="290" t="s">
        <v>5832</v>
      </c>
      <c r="H1890" s="290" t="s">
        <v>537</v>
      </c>
      <c r="I1890" s="291">
        <v>9</v>
      </c>
      <c r="J1890" s="291">
        <v>4</v>
      </c>
      <c r="K1890" s="290" t="s">
        <v>438</v>
      </c>
      <c r="L1890" s="324">
        <v>341.18</v>
      </c>
      <c r="M1890" s="325" t="s">
        <v>538</v>
      </c>
      <c r="N1890" s="325" t="s">
        <v>539</v>
      </c>
      <c r="O1890" s="287"/>
      <c r="P1890" s="287"/>
    </row>
    <row r="1891" spans="1:16" ht="15">
      <c r="A1891" s="247" t="s">
        <v>176</v>
      </c>
      <c r="B1891" s="247" t="s">
        <v>5922</v>
      </c>
      <c r="C1891" s="287" t="s">
        <v>5901</v>
      </c>
      <c r="D1891" s="305">
        <v>28</v>
      </c>
      <c r="E1891" s="287" t="s">
        <v>349</v>
      </c>
      <c r="F1891" s="289">
        <v>43677</v>
      </c>
      <c r="G1891" s="290" t="s">
        <v>5832</v>
      </c>
      <c r="H1891" s="290" t="s">
        <v>543</v>
      </c>
      <c r="I1891" s="291">
        <v>9</v>
      </c>
      <c r="J1891" s="291">
        <v>2</v>
      </c>
      <c r="K1891" s="290" t="s">
        <v>438</v>
      </c>
      <c r="L1891" s="324">
        <v>27</v>
      </c>
      <c r="M1891" s="325" t="s">
        <v>544</v>
      </c>
      <c r="N1891" s="325" t="s">
        <v>545</v>
      </c>
      <c r="O1891" s="287"/>
      <c r="P1891" s="287"/>
    </row>
    <row r="1892" spans="1:16" ht="15">
      <c r="A1892" s="247" t="s">
        <v>7850</v>
      </c>
      <c r="B1892" s="247" t="s">
        <v>7851</v>
      </c>
      <c r="C1892" s="287" t="s">
        <v>5903</v>
      </c>
      <c r="D1892" s="305">
        <v>29</v>
      </c>
      <c r="E1892" s="287" t="s">
        <v>349</v>
      </c>
      <c r="F1892" s="289">
        <v>43677</v>
      </c>
      <c r="G1892" s="290" t="s">
        <v>5832</v>
      </c>
      <c r="H1892" s="290" t="s">
        <v>6718</v>
      </c>
      <c r="I1892" s="291">
        <v>9</v>
      </c>
      <c r="J1892" s="291">
        <v>1</v>
      </c>
      <c r="K1892" s="290" t="s">
        <v>438</v>
      </c>
      <c r="L1892" s="324">
        <v>83.73</v>
      </c>
      <c r="M1892" s="325" t="s">
        <v>6719</v>
      </c>
      <c r="N1892" s="325" t="s">
        <v>6720</v>
      </c>
      <c r="O1892" s="287"/>
      <c r="P1892" s="287"/>
    </row>
    <row r="1893" spans="1:16" ht="15">
      <c r="A1893" s="247" t="s">
        <v>7852</v>
      </c>
      <c r="B1893" s="247" t="s">
        <v>7853</v>
      </c>
      <c r="C1893" s="287" t="s">
        <v>5906</v>
      </c>
      <c r="D1893" s="305">
        <v>30</v>
      </c>
      <c r="E1893" s="287" t="s">
        <v>349</v>
      </c>
      <c r="F1893" s="289">
        <v>43677</v>
      </c>
      <c r="G1893" s="290" t="s">
        <v>5832</v>
      </c>
      <c r="H1893" s="290" t="s">
        <v>1765</v>
      </c>
      <c r="I1893" s="291">
        <v>9</v>
      </c>
      <c r="J1893" s="291">
        <v>3</v>
      </c>
      <c r="K1893" s="290" t="s">
        <v>438</v>
      </c>
      <c r="L1893" s="324">
        <v>194.42</v>
      </c>
      <c r="M1893" s="325" t="s">
        <v>359</v>
      </c>
      <c r="N1893" s="325" t="s">
        <v>1766</v>
      </c>
      <c r="O1893" s="287"/>
      <c r="P1893" s="287"/>
    </row>
    <row r="1894" spans="1:16" ht="15">
      <c r="A1894" s="247" t="s">
        <v>176</v>
      </c>
      <c r="B1894" s="247" t="s">
        <v>5912</v>
      </c>
      <c r="C1894" s="287" t="s">
        <v>5908</v>
      </c>
      <c r="D1894" s="305">
        <v>31</v>
      </c>
      <c r="E1894" s="287" t="s">
        <v>349</v>
      </c>
      <c r="F1894" s="289">
        <v>43677</v>
      </c>
      <c r="G1894" s="290" t="s">
        <v>5832</v>
      </c>
      <c r="H1894" s="290" t="s">
        <v>843</v>
      </c>
      <c r="I1894" s="291">
        <v>10</v>
      </c>
      <c r="J1894" s="291">
        <v>1</v>
      </c>
      <c r="K1894" s="290" t="s">
        <v>438</v>
      </c>
      <c r="L1894" s="324">
        <v>795.53</v>
      </c>
      <c r="M1894" s="325" t="s">
        <v>844</v>
      </c>
      <c r="N1894" s="325" t="s">
        <v>845</v>
      </c>
      <c r="O1894" s="287"/>
      <c r="P1894" s="287"/>
    </row>
    <row r="1895" spans="1:16" ht="15">
      <c r="A1895" s="247" t="s">
        <v>176</v>
      </c>
      <c r="B1895" s="247" t="s">
        <v>5914</v>
      </c>
      <c r="C1895" s="287" t="s">
        <v>5911</v>
      </c>
      <c r="D1895" s="305">
        <v>32</v>
      </c>
      <c r="E1895" s="287" t="s">
        <v>349</v>
      </c>
      <c r="F1895" s="289">
        <v>43677</v>
      </c>
      <c r="G1895" s="290" t="s">
        <v>5832</v>
      </c>
      <c r="H1895" s="290" t="s">
        <v>4001</v>
      </c>
      <c r="I1895" s="291">
        <v>9</v>
      </c>
      <c r="J1895" s="291">
        <v>1</v>
      </c>
      <c r="K1895" s="290" t="s">
        <v>438</v>
      </c>
      <c r="L1895" s="324">
        <v>71.16</v>
      </c>
      <c r="M1895" s="325" t="s">
        <v>456</v>
      </c>
      <c r="N1895" s="325" t="s">
        <v>4002</v>
      </c>
      <c r="O1895" s="287"/>
      <c r="P1895" s="287"/>
    </row>
    <row r="1896" spans="1:16" ht="15">
      <c r="A1896" s="247" t="s">
        <v>176</v>
      </c>
      <c r="B1896" s="247" t="s">
        <v>5916</v>
      </c>
      <c r="C1896" s="287" t="s">
        <v>5913</v>
      </c>
      <c r="D1896" s="305">
        <v>33</v>
      </c>
      <c r="E1896" s="287" t="s">
        <v>349</v>
      </c>
      <c r="F1896" s="289">
        <v>43677</v>
      </c>
      <c r="G1896" s="290" t="s">
        <v>5832</v>
      </c>
      <c r="H1896" s="290" t="s">
        <v>1605</v>
      </c>
      <c r="I1896" s="291">
        <v>10</v>
      </c>
      <c r="J1896" s="291">
        <v>4</v>
      </c>
      <c r="K1896" s="290" t="s">
        <v>438</v>
      </c>
      <c r="L1896" s="324">
        <v>52.63</v>
      </c>
      <c r="M1896" s="325" t="s">
        <v>1606</v>
      </c>
      <c r="N1896" s="325" t="s">
        <v>1607</v>
      </c>
      <c r="O1896" s="287"/>
      <c r="P1896" s="287"/>
    </row>
    <row r="1897" spans="1:16" ht="15">
      <c r="A1897" s="247" t="s">
        <v>176</v>
      </c>
      <c r="B1897" s="247" t="s">
        <v>5918</v>
      </c>
      <c r="C1897" s="287" t="s">
        <v>5915</v>
      </c>
      <c r="D1897" s="305">
        <v>34</v>
      </c>
      <c r="E1897" s="287" t="s">
        <v>349</v>
      </c>
      <c r="F1897" s="289">
        <v>43677</v>
      </c>
      <c r="G1897" s="290" t="s">
        <v>5832</v>
      </c>
      <c r="H1897" s="290" t="s">
        <v>3025</v>
      </c>
      <c r="I1897" s="291">
        <v>9</v>
      </c>
      <c r="J1897" s="291">
        <v>6</v>
      </c>
      <c r="K1897" s="290" t="s">
        <v>438</v>
      </c>
      <c r="L1897" s="324">
        <v>59.08</v>
      </c>
      <c r="M1897" s="325" t="s">
        <v>3026</v>
      </c>
      <c r="N1897" s="325" t="s">
        <v>3027</v>
      </c>
      <c r="O1897" s="287"/>
      <c r="P1897" s="287"/>
    </row>
    <row r="1898" spans="1:16" ht="15">
      <c r="A1898" s="247" t="s">
        <v>176</v>
      </c>
      <c r="B1898" s="247" t="s">
        <v>5920</v>
      </c>
      <c r="C1898" s="287" t="s">
        <v>5917</v>
      </c>
      <c r="D1898" s="305">
        <v>35</v>
      </c>
      <c r="E1898" s="287" t="s">
        <v>349</v>
      </c>
      <c r="F1898" s="289">
        <v>43677</v>
      </c>
      <c r="G1898" s="290" t="s">
        <v>5832</v>
      </c>
      <c r="H1898" s="290" t="s">
        <v>5710</v>
      </c>
      <c r="I1898" s="291">
        <v>9</v>
      </c>
      <c r="J1898" s="291">
        <v>4</v>
      </c>
      <c r="K1898" s="290" t="s">
        <v>438</v>
      </c>
      <c r="L1898" s="324">
        <v>196.82</v>
      </c>
      <c r="M1898" s="325" t="s">
        <v>5711</v>
      </c>
      <c r="N1898" s="325" t="s">
        <v>5712</v>
      </c>
      <c r="O1898" s="287"/>
      <c r="P1898" s="287"/>
    </row>
    <row r="1899" spans="1:16" ht="15">
      <c r="A1899" s="247" t="s">
        <v>7854</v>
      </c>
      <c r="B1899" s="247" t="s">
        <v>7855</v>
      </c>
      <c r="C1899" s="287" t="s">
        <v>5919</v>
      </c>
      <c r="D1899" s="305">
        <v>36</v>
      </c>
      <c r="E1899" s="287" t="s">
        <v>349</v>
      </c>
      <c r="F1899" s="289">
        <v>43677</v>
      </c>
      <c r="G1899" s="290" t="s">
        <v>5832</v>
      </c>
      <c r="H1899" s="290" t="s">
        <v>511</v>
      </c>
      <c r="I1899" s="291">
        <v>9</v>
      </c>
      <c r="J1899" s="291">
        <v>5</v>
      </c>
      <c r="K1899" s="290" t="s">
        <v>438</v>
      </c>
      <c r="L1899" s="324">
        <v>117.46</v>
      </c>
      <c r="M1899" s="325" t="s">
        <v>512</v>
      </c>
      <c r="N1899" s="325" t="s">
        <v>513</v>
      </c>
      <c r="O1899" s="287"/>
      <c r="P1899" s="287"/>
    </row>
    <row r="1900" spans="1:16" ht="15">
      <c r="A1900" s="247" t="s">
        <v>176</v>
      </c>
      <c r="B1900" s="247" t="s">
        <v>5936</v>
      </c>
      <c r="C1900" s="287" t="s">
        <v>5921</v>
      </c>
      <c r="D1900" s="305">
        <v>37</v>
      </c>
      <c r="E1900" s="287" t="s">
        <v>349</v>
      </c>
      <c r="F1900" s="289">
        <v>43677</v>
      </c>
      <c r="G1900" s="290" t="s">
        <v>5832</v>
      </c>
      <c r="H1900" s="290" t="s">
        <v>1489</v>
      </c>
      <c r="I1900" s="291">
        <v>9</v>
      </c>
      <c r="J1900" s="291">
        <v>9</v>
      </c>
      <c r="K1900" s="290" t="s">
        <v>438</v>
      </c>
      <c r="L1900" s="324">
        <v>44.15</v>
      </c>
      <c r="M1900" s="325" t="s">
        <v>1490</v>
      </c>
      <c r="N1900" s="325" t="s">
        <v>1491</v>
      </c>
      <c r="O1900" s="287"/>
      <c r="P1900" s="287"/>
    </row>
    <row r="1901" spans="1:16" ht="15">
      <c r="A1901" s="247" t="s">
        <v>176</v>
      </c>
      <c r="B1901" s="247" t="s">
        <v>6001</v>
      </c>
      <c r="C1901" s="287" t="s">
        <v>5923</v>
      </c>
      <c r="D1901" s="305">
        <v>38</v>
      </c>
      <c r="E1901" s="287" t="s">
        <v>349</v>
      </c>
      <c r="F1901" s="289">
        <v>43677</v>
      </c>
      <c r="G1901" s="290" t="s">
        <v>5832</v>
      </c>
      <c r="H1901" s="290" t="s">
        <v>1690</v>
      </c>
      <c r="I1901" s="291">
        <v>9</v>
      </c>
      <c r="J1901" s="291">
        <v>1</v>
      </c>
      <c r="K1901" s="290" t="s">
        <v>438</v>
      </c>
      <c r="L1901" s="324">
        <v>513.04</v>
      </c>
      <c r="M1901" s="325" t="s">
        <v>1691</v>
      </c>
      <c r="N1901" s="325" t="s">
        <v>1692</v>
      </c>
      <c r="O1901" s="287"/>
      <c r="P1901" s="287"/>
    </row>
    <row r="1902" spans="1:16" ht="15">
      <c r="A1902" s="247" t="s">
        <v>176</v>
      </c>
      <c r="B1902" s="247" t="s">
        <v>6014</v>
      </c>
      <c r="C1902" s="287" t="s">
        <v>5925</v>
      </c>
      <c r="D1902" s="305">
        <v>39</v>
      </c>
      <c r="E1902" s="287" t="s">
        <v>349</v>
      </c>
      <c r="F1902" s="289">
        <v>43677</v>
      </c>
      <c r="G1902" s="290" t="s">
        <v>5832</v>
      </c>
      <c r="H1902" s="290" t="s">
        <v>705</v>
      </c>
      <c r="I1902" s="291">
        <v>10</v>
      </c>
      <c r="J1902" s="291">
        <v>1</v>
      </c>
      <c r="K1902" s="290" t="s">
        <v>438</v>
      </c>
      <c r="L1902" s="324">
        <v>160.78</v>
      </c>
      <c r="M1902" s="325" t="s">
        <v>706</v>
      </c>
      <c r="N1902" s="325" t="s">
        <v>707</v>
      </c>
      <c r="O1902" s="287"/>
      <c r="P1902" s="287"/>
    </row>
    <row r="1903" spans="1:16" ht="15">
      <c r="A1903" s="247" t="s">
        <v>176</v>
      </c>
      <c r="B1903" s="247" t="s">
        <v>6016</v>
      </c>
      <c r="C1903" s="287" t="s">
        <v>5928</v>
      </c>
      <c r="D1903" s="305">
        <v>40</v>
      </c>
      <c r="E1903" s="287" t="s">
        <v>349</v>
      </c>
      <c r="F1903" s="289">
        <v>43677</v>
      </c>
      <c r="G1903" s="290" t="s">
        <v>5832</v>
      </c>
      <c r="H1903" s="290" t="s">
        <v>1685</v>
      </c>
      <c r="I1903" s="291">
        <v>10</v>
      </c>
      <c r="J1903" s="291">
        <v>17</v>
      </c>
      <c r="K1903" s="290" t="s">
        <v>438</v>
      </c>
      <c r="L1903" s="324">
        <v>106.03</v>
      </c>
      <c r="M1903" s="325" t="s">
        <v>1686</v>
      </c>
      <c r="N1903" s="325" t="s">
        <v>1687</v>
      </c>
      <c r="O1903" s="287"/>
      <c r="P1903" s="287"/>
    </row>
    <row r="1904" spans="1:16" ht="15">
      <c r="A1904" s="247" t="s">
        <v>176</v>
      </c>
      <c r="B1904" s="247" t="s">
        <v>6021</v>
      </c>
      <c r="C1904" s="287" t="s">
        <v>5930</v>
      </c>
      <c r="D1904" s="305">
        <v>41</v>
      </c>
      <c r="E1904" s="287" t="s">
        <v>349</v>
      </c>
      <c r="F1904" s="289">
        <v>43677</v>
      </c>
      <c r="G1904" s="290" t="s">
        <v>5832</v>
      </c>
      <c r="H1904" s="290" t="s">
        <v>712</v>
      </c>
      <c r="I1904" s="291">
        <v>10</v>
      </c>
      <c r="J1904" s="291">
        <v>1</v>
      </c>
      <c r="K1904" s="290" t="s">
        <v>438</v>
      </c>
      <c r="L1904" s="324">
        <v>231.97</v>
      </c>
      <c r="M1904" s="325" t="s">
        <v>713</v>
      </c>
      <c r="N1904" s="325" t="s">
        <v>714</v>
      </c>
      <c r="O1904" s="287"/>
      <c r="P1904" s="287"/>
    </row>
    <row r="1905" spans="1:16" ht="15">
      <c r="A1905" s="247" t="s">
        <v>176</v>
      </c>
      <c r="B1905" s="247" t="s">
        <v>5950</v>
      </c>
      <c r="C1905" s="287" t="s">
        <v>5933</v>
      </c>
      <c r="D1905" s="305">
        <v>42</v>
      </c>
      <c r="E1905" s="287" t="s">
        <v>349</v>
      </c>
      <c r="F1905" s="289">
        <v>43677</v>
      </c>
      <c r="G1905" s="290" t="s">
        <v>5832</v>
      </c>
      <c r="H1905" s="290" t="s">
        <v>2965</v>
      </c>
      <c r="I1905" s="291">
        <v>9</v>
      </c>
      <c r="J1905" s="291">
        <v>1</v>
      </c>
      <c r="K1905" s="290" t="s">
        <v>438</v>
      </c>
      <c r="L1905" s="324">
        <v>135.43</v>
      </c>
      <c r="M1905" s="325" t="s">
        <v>2966</v>
      </c>
      <c r="N1905" s="325" t="s">
        <v>2967</v>
      </c>
      <c r="O1905" s="287"/>
      <c r="P1905" s="287"/>
    </row>
    <row r="1906" spans="1:16" ht="15">
      <c r="A1906" s="247" t="s">
        <v>176</v>
      </c>
      <c r="B1906" s="247" t="s">
        <v>5929</v>
      </c>
      <c r="C1906" s="287" t="s">
        <v>5935</v>
      </c>
      <c r="D1906" s="305">
        <v>43</v>
      </c>
      <c r="E1906" s="287" t="s">
        <v>349</v>
      </c>
      <c r="F1906" s="289">
        <v>43677</v>
      </c>
      <c r="G1906" s="290" t="s">
        <v>5832</v>
      </c>
      <c r="H1906" s="290" t="s">
        <v>726</v>
      </c>
      <c r="I1906" s="291">
        <v>9</v>
      </c>
      <c r="J1906" s="291">
        <v>2</v>
      </c>
      <c r="K1906" s="290" t="s">
        <v>438</v>
      </c>
      <c r="L1906" s="324">
        <v>147.59</v>
      </c>
      <c r="M1906" s="325" t="s">
        <v>727</v>
      </c>
      <c r="N1906" s="325" t="s">
        <v>728</v>
      </c>
      <c r="O1906" s="287"/>
      <c r="P1906" s="287"/>
    </row>
    <row r="1907" spans="1:16" ht="15">
      <c r="A1907" s="247" t="s">
        <v>7856</v>
      </c>
      <c r="B1907" s="247" t="s">
        <v>7857</v>
      </c>
      <c r="C1907" s="287" t="s">
        <v>5937</v>
      </c>
      <c r="D1907" s="305">
        <v>44</v>
      </c>
      <c r="E1907" s="287" t="s">
        <v>349</v>
      </c>
      <c r="F1907" s="289">
        <v>43677</v>
      </c>
      <c r="G1907" s="290" t="s">
        <v>5832</v>
      </c>
      <c r="H1907" s="290" t="s">
        <v>1180</v>
      </c>
      <c r="I1907" s="291">
        <v>9</v>
      </c>
      <c r="J1907" s="291">
        <v>1</v>
      </c>
      <c r="K1907" s="290" t="s">
        <v>438</v>
      </c>
      <c r="L1907" s="324">
        <v>69.209999999999994</v>
      </c>
      <c r="M1907" s="325" t="s">
        <v>1181</v>
      </c>
      <c r="N1907" s="325" t="s">
        <v>1182</v>
      </c>
      <c r="O1907" s="287"/>
      <c r="P1907" s="287"/>
    </row>
    <row r="1908" spans="1:16" ht="15">
      <c r="A1908" s="247" t="s">
        <v>176</v>
      </c>
      <c r="B1908" s="247" t="s">
        <v>5946</v>
      </c>
      <c r="C1908" s="287" t="s">
        <v>5939</v>
      </c>
      <c r="D1908" s="305">
        <v>45</v>
      </c>
      <c r="E1908" s="287" t="s">
        <v>349</v>
      </c>
      <c r="F1908" s="289">
        <v>43677</v>
      </c>
      <c r="G1908" s="290" t="s">
        <v>5832</v>
      </c>
      <c r="H1908" s="290" t="s">
        <v>743</v>
      </c>
      <c r="I1908" s="291">
        <v>10</v>
      </c>
      <c r="J1908" s="291">
        <v>11</v>
      </c>
      <c r="K1908" s="290" t="s">
        <v>438</v>
      </c>
      <c r="L1908" s="324">
        <v>93.92</v>
      </c>
      <c r="M1908" s="325" t="s">
        <v>744</v>
      </c>
      <c r="N1908" s="325" t="s">
        <v>745</v>
      </c>
      <c r="O1908" s="287"/>
      <c r="P1908" s="287"/>
    </row>
    <row r="1909" spans="1:16" ht="15">
      <c r="A1909" s="247" t="s">
        <v>176</v>
      </c>
      <c r="B1909" s="247" t="s">
        <v>5976</v>
      </c>
      <c r="C1909" s="287" t="s">
        <v>5942</v>
      </c>
      <c r="D1909" s="305">
        <v>46</v>
      </c>
      <c r="E1909" s="287" t="s">
        <v>349</v>
      </c>
      <c r="F1909" s="289">
        <v>43677</v>
      </c>
      <c r="G1909" s="290" t="s">
        <v>5832</v>
      </c>
      <c r="H1909" s="290" t="s">
        <v>3243</v>
      </c>
      <c r="I1909" s="291">
        <v>10</v>
      </c>
      <c r="J1909" s="291">
        <v>1</v>
      </c>
      <c r="K1909" s="290" t="s">
        <v>438</v>
      </c>
      <c r="L1909" s="324">
        <v>57.15</v>
      </c>
      <c r="M1909" s="325" t="s">
        <v>3244</v>
      </c>
      <c r="N1909" s="325" t="s">
        <v>3245</v>
      </c>
      <c r="O1909" s="287"/>
      <c r="P1909" s="287"/>
    </row>
    <row r="1910" spans="1:16" ht="15">
      <c r="A1910" s="247" t="s">
        <v>176</v>
      </c>
      <c r="B1910" s="247" t="s">
        <v>5938</v>
      </c>
      <c r="C1910" s="287" t="s">
        <v>5945</v>
      </c>
      <c r="D1910" s="305">
        <v>47</v>
      </c>
      <c r="E1910" s="287" t="s">
        <v>349</v>
      </c>
      <c r="F1910" s="289">
        <v>43677</v>
      </c>
      <c r="G1910" s="290" t="s">
        <v>5832</v>
      </c>
      <c r="H1910" s="290" t="s">
        <v>2503</v>
      </c>
      <c r="I1910" s="291">
        <v>10</v>
      </c>
      <c r="J1910" s="291">
        <v>1</v>
      </c>
      <c r="K1910" s="290" t="s">
        <v>438</v>
      </c>
      <c r="L1910" s="324">
        <v>150.86000000000001</v>
      </c>
      <c r="M1910" s="325" t="s">
        <v>2504</v>
      </c>
      <c r="N1910" s="325" t="s">
        <v>2505</v>
      </c>
      <c r="O1910" s="287"/>
      <c r="P1910" s="287"/>
    </row>
    <row r="1911" spans="1:16" ht="15">
      <c r="A1911" s="247" t="s">
        <v>176</v>
      </c>
      <c r="B1911" s="247" t="s">
        <v>5974</v>
      </c>
      <c r="C1911" s="287" t="s">
        <v>5947</v>
      </c>
      <c r="D1911" s="305">
        <v>48</v>
      </c>
      <c r="E1911" s="287" t="s">
        <v>349</v>
      </c>
      <c r="F1911" s="289">
        <v>43677</v>
      </c>
      <c r="G1911" s="290" t="s">
        <v>5832</v>
      </c>
      <c r="H1911" s="290" t="s">
        <v>3576</v>
      </c>
      <c r="I1911" s="291">
        <v>10</v>
      </c>
      <c r="J1911" s="291">
        <v>3</v>
      </c>
      <c r="K1911" s="290" t="s">
        <v>438</v>
      </c>
      <c r="L1911" s="324">
        <v>110.38</v>
      </c>
      <c r="M1911" s="325" t="s">
        <v>3577</v>
      </c>
      <c r="N1911" s="325" t="s">
        <v>3578</v>
      </c>
      <c r="O1911" s="287"/>
      <c r="P1911" s="287"/>
    </row>
    <row r="1912" spans="1:16" ht="15">
      <c r="A1912" s="247" t="s">
        <v>176</v>
      </c>
      <c r="B1912" s="247" t="s">
        <v>5948</v>
      </c>
      <c r="C1912" s="287" t="s">
        <v>5949</v>
      </c>
      <c r="D1912" s="305">
        <v>49</v>
      </c>
      <c r="E1912" s="287" t="s">
        <v>349</v>
      </c>
      <c r="F1912" s="289">
        <v>43677</v>
      </c>
      <c r="G1912" s="290" t="s">
        <v>5832</v>
      </c>
      <c r="H1912" s="290" t="s">
        <v>3720</v>
      </c>
      <c r="I1912" s="291">
        <v>10</v>
      </c>
      <c r="J1912" s="291">
        <v>4</v>
      </c>
      <c r="K1912" s="290" t="s">
        <v>438</v>
      </c>
      <c r="L1912" s="324">
        <v>48.41</v>
      </c>
      <c r="M1912" s="325" t="s">
        <v>3721</v>
      </c>
      <c r="N1912" s="325" t="s">
        <v>3722</v>
      </c>
      <c r="O1912" s="287"/>
      <c r="P1912" s="287"/>
    </row>
    <row r="1913" spans="1:16" ht="15">
      <c r="A1913" s="247" t="s">
        <v>7858</v>
      </c>
      <c r="B1913" s="247" t="s">
        <v>7859</v>
      </c>
      <c r="C1913" s="287" t="s">
        <v>5951</v>
      </c>
      <c r="D1913" s="305">
        <v>50</v>
      </c>
      <c r="E1913" s="287" t="s">
        <v>349</v>
      </c>
      <c r="F1913" s="289">
        <v>43677</v>
      </c>
      <c r="G1913" s="290" t="s">
        <v>5832</v>
      </c>
      <c r="H1913" s="290" t="s">
        <v>758</v>
      </c>
      <c r="I1913" s="291">
        <v>9</v>
      </c>
      <c r="J1913" s="291">
        <v>1</v>
      </c>
      <c r="K1913" s="290" t="s">
        <v>438</v>
      </c>
      <c r="L1913" s="324">
        <v>24.64</v>
      </c>
      <c r="M1913" s="325" t="s">
        <v>759</v>
      </c>
      <c r="N1913" s="325" t="s">
        <v>760</v>
      </c>
      <c r="O1913" s="287"/>
      <c r="P1913" s="287"/>
    </row>
    <row r="1914" spans="1:16" ht="15">
      <c r="A1914" s="247" t="s">
        <v>176</v>
      </c>
      <c r="B1914" s="247" t="s">
        <v>5961</v>
      </c>
      <c r="C1914" s="287" t="s">
        <v>5954</v>
      </c>
      <c r="D1914" s="305">
        <v>51</v>
      </c>
      <c r="E1914" s="287" t="s">
        <v>349</v>
      </c>
      <c r="F1914" s="289">
        <v>43677</v>
      </c>
      <c r="G1914" s="290" t="s">
        <v>5832</v>
      </c>
      <c r="H1914" s="290" t="s">
        <v>779</v>
      </c>
      <c r="I1914" s="291">
        <v>9</v>
      </c>
      <c r="J1914" s="291">
        <v>1</v>
      </c>
      <c r="K1914" s="290" t="s">
        <v>438</v>
      </c>
      <c r="L1914" s="324">
        <v>103.54</v>
      </c>
      <c r="M1914" s="325" t="s">
        <v>780</v>
      </c>
      <c r="N1914" s="325" t="s">
        <v>781</v>
      </c>
      <c r="O1914" s="287"/>
      <c r="P1914" s="287"/>
    </row>
    <row r="1915" spans="1:16" ht="15">
      <c r="A1915" s="247" t="s">
        <v>176</v>
      </c>
      <c r="B1915" s="247" t="s">
        <v>5966</v>
      </c>
      <c r="C1915" s="287" t="s">
        <v>5960</v>
      </c>
      <c r="D1915" s="305">
        <v>52</v>
      </c>
      <c r="E1915" s="287" t="s">
        <v>349</v>
      </c>
      <c r="F1915" s="289">
        <v>43677</v>
      </c>
      <c r="G1915" s="290" t="s">
        <v>5832</v>
      </c>
      <c r="H1915" s="290" t="s">
        <v>3967</v>
      </c>
      <c r="I1915" s="291">
        <v>9</v>
      </c>
      <c r="J1915" s="291">
        <v>1</v>
      </c>
      <c r="K1915" s="290" t="s">
        <v>438</v>
      </c>
      <c r="L1915" s="324">
        <v>101.94</v>
      </c>
      <c r="M1915" s="325" t="s">
        <v>3968</v>
      </c>
      <c r="N1915" s="325" t="s">
        <v>3969</v>
      </c>
      <c r="O1915" s="287"/>
      <c r="P1915" s="287"/>
    </row>
    <row r="1916" spans="1:16" ht="15">
      <c r="A1916" s="247" t="s">
        <v>176</v>
      </c>
      <c r="B1916" s="247" t="s">
        <v>5888</v>
      </c>
      <c r="C1916" s="287" t="s">
        <v>5962</v>
      </c>
      <c r="D1916" s="305">
        <v>53</v>
      </c>
      <c r="E1916" s="287" t="s">
        <v>349</v>
      </c>
      <c r="F1916" s="289">
        <v>43677</v>
      </c>
      <c r="G1916" s="290" t="s">
        <v>5832</v>
      </c>
      <c r="H1916" s="290" t="s">
        <v>2253</v>
      </c>
      <c r="I1916" s="291">
        <v>9</v>
      </c>
      <c r="J1916" s="291">
        <v>1</v>
      </c>
      <c r="K1916" s="290" t="s">
        <v>438</v>
      </c>
      <c r="L1916" s="324">
        <v>228.27</v>
      </c>
      <c r="M1916" s="325" t="s">
        <v>2254</v>
      </c>
      <c r="N1916" s="325" t="s">
        <v>2255</v>
      </c>
      <c r="O1916" s="287"/>
      <c r="P1916" s="287"/>
    </row>
    <row r="1917" spans="1:16" ht="15">
      <c r="A1917" s="247" t="s">
        <v>176</v>
      </c>
      <c r="B1917" s="247" t="s">
        <v>5934</v>
      </c>
      <c r="C1917" s="287" t="s">
        <v>5965</v>
      </c>
      <c r="D1917" s="305">
        <v>54</v>
      </c>
      <c r="E1917" s="287" t="s">
        <v>349</v>
      </c>
      <c r="F1917" s="289">
        <v>43677</v>
      </c>
      <c r="G1917" s="290" t="s">
        <v>5832</v>
      </c>
      <c r="H1917" s="290" t="s">
        <v>5629</v>
      </c>
      <c r="I1917" s="291">
        <v>9</v>
      </c>
      <c r="J1917" s="291">
        <v>2</v>
      </c>
      <c r="K1917" s="290" t="s">
        <v>438</v>
      </c>
      <c r="L1917" s="324">
        <v>174.72</v>
      </c>
      <c r="M1917" s="325" t="s">
        <v>5630</v>
      </c>
      <c r="N1917" s="325" t="s">
        <v>5631</v>
      </c>
      <c r="O1917" s="287"/>
      <c r="P1917" s="287"/>
    </row>
    <row r="1918" spans="1:16" ht="15">
      <c r="A1918" s="247" t="s">
        <v>7860</v>
      </c>
      <c r="B1918" s="247" t="s">
        <v>7861</v>
      </c>
      <c r="C1918" s="287" t="s">
        <v>5967</v>
      </c>
      <c r="D1918" s="305">
        <v>55</v>
      </c>
      <c r="E1918" s="287" t="s">
        <v>349</v>
      </c>
      <c r="F1918" s="289">
        <v>43677</v>
      </c>
      <c r="G1918" s="290" t="s">
        <v>5832</v>
      </c>
      <c r="H1918" s="290" t="s">
        <v>7783</v>
      </c>
      <c r="I1918" s="291">
        <v>9</v>
      </c>
      <c r="J1918" s="291">
        <v>4</v>
      </c>
      <c r="K1918" s="290" t="s">
        <v>438</v>
      </c>
      <c r="L1918" s="324">
        <v>53.49</v>
      </c>
      <c r="M1918" s="325" t="s">
        <v>7784</v>
      </c>
      <c r="N1918" s="325" t="s">
        <v>7785</v>
      </c>
      <c r="O1918" s="287"/>
      <c r="P1918" s="287"/>
    </row>
    <row r="1919" spans="1:16" ht="15">
      <c r="A1919" s="247" t="s">
        <v>176</v>
      </c>
      <c r="B1919" s="247" t="s">
        <v>5872</v>
      </c>
      <c r="C1919" s="287" t="s">
        <v>5970</v>
      </c>
      <c r="D1919" s="305">
        <v>56</v>
      </c>
      <c r="E1919" s="287" t="s">
        <v>349</v>
      </c>
      <c r="F1919" s="289">
        <v>43677</v>
      </c>
      <c r="G1919" s="290" t="s">
        <v>5832</v>
      </c>
      <c r="H1919" s="290" t="s">
        <v>5430</v>
      </c>
      <c r="I1919" s="291">
        <v>10</v>
      </c>
      <c r="J1919" s="291">
        <v>3</v>
      </c>
      <c r="K1919" s="290" t="s">
        <v>438</v>
      </c>
      <c r="L1919" s="324">
        <v>29.41</v>
      </c>
      <c r="M1919" s="325" t="s">
        <v>5431</v>
      </c>
      <c r="N1919" s="325" t="s">
        <v>5432</v>
      </c>
      <c r="O1919" s="287"/>
      <c r="P1919" s="287"/>
    </row>
    <row r="1920" spans="1:16" ht="15">
      <c r="A1920" s="247" t="s">
        <v>176</v>
      </c>
      <c r="B1920" s="247" t="s">
        <v>5886</v>
      </c>
      <c r="C1920" s="287" t="s">
        <v>5973</v>
      </c>
      <c r="D1920" s="305">
        <v>57</v>
      </c>
      <c r="E1920" s="287" t="s">
        <v>349</v>
      </c>
      <c r="F1920" s="289">
        <v>43677</v>
      </c>
      <c r="G1920" s="290" t="s">
        <v>5832</v>
      </c>
      <c r="H1920" s="290" t="s">
        <v>3651</v>
      </c>
      <c r="I1920" s="291">
        <v>10</v>
      </c>
      <c r="J1920" s="291">
        <v>1</v>
      </c>
      <c r="K1920" s="290" t="s">
        <v>438</v>
      </c>
      <c r="L1920" s="324">
        <v>116</v>
      </c>
      <c r="M1920" s="325" t="s">
        <v>3652</v>
      </c>
      <c r="N1920" s="325" t="s">
        <v>3653</v>
      </c>
      <c r="O1920" s="287"/>
      <c r="P1920" s="287"/>
    </row>
    <row r="1921" spans="1:16" ht="15">
      <c r="A1921" s="247" t="s">
        <v>176</v>
      </c>
      <c r="B1921" s="247" t="s">
        <v>6023</v>
      </c>
      <c r="C1921" s="287" t="s">
        <v>5975</v>
      </c>
      <c r="D1921" s="305">
        <v>58</v>
      </c>
      <c r="E1921" s="287" t="s">
        <v>349</v>
      </c>
      <c r="F1921" s="289">
        <v>43677</v>
      </c>
      <c r="G1921" s="290" t="s">
        <v>5832</v>
      </c>
      <c r="H1921" s="290" t="s">
        <v>3863</v>
      </c>
      <c r="I1921" s="291">
        <v>10</v>
      </c>
      <c r="J1921" s="291">
        <v>1</v>
      </c>
      <c r="K1921" s="290" t="s">
        <v>438</v>
      </c>
      <c r="L1921" s="324">
        <v>130.22</v>
      </c>
      <c r="M1921" s="325" t="s">
        <v>3864</v>
      </c>
      <c r="N1921" s="325" t="s">
        <v>3865</v>
      </c>
      <c r="O1921" s="287"/>
      <c r="P1921" s="287"/>
    </row>
    <row r="1922" spans="1:16" ht="15">
      <c r="A1922" s="247" t="s">
        <v>7862</v>
      </c>
      <c r="B1922" s="247" t="s">
        <v>7863</v>
      </c>
      <c r="C1922" s="287" t="s">
        <v>5977</v>
      </c>
      <c r="D1922" s="305">
        <v>59</v>
      </c>
      <c r="E1922" s="287" t="s">
        <v>349</v>
      </c>
      <c r="F1922" s="289">
        <v>43677</v>
      </c>
      <c r="G1922" s="290" t="s">
        <v>5832</v>
      </c>
      <c r="H1922" s="290" t="s">
        <v>3225</v>
      </c>
      <c r="I1922" s="291">
        <v>10</v>
      </c>
      <c r="J1922" s="291">
        <v>1</v>
      </c>
      <c r="K1922" s="290" t="s">
        <v>438</v>
      </c>
      <c r="L1922" s="324">
        <v>19.21</v>
      </c>
      <c r="M1922" s="325" t="s">
        <v>3226</v>
      </c>
      <c r="N1922" s="325" t="s">
        <v>3227</v>
      </c>
      <c r="O1922" s="287"/>
      <c r="P1922" s="287"/>
    </row>
    <row r="1923" spans="1:16" ht="15">
      <c r="A1923" s="247" t="s">
        <v>7864</v>
      </c>
      <c r="B1923" s="247" t="s">
        <v>7865</v>
      </c>
      <c r="C1923" s="287" t="s">
        <v>5980</v>
      </c>
      <c r="D1923" s="305">
        <v>60</v>
      </c>
      <c r="E1923" s="287" t="s">
        <v>349</v>
      </c>
      <c r="F1923" s="289">
        <v>43677</v>
      </c>
      <c r="G1923" s="290" t="s">
        <v>5832</v>
      </c>
      <c r="H1923" s="290" t="s">
        <v>938</v>
      </c>
      <c r="I1923" s="291">
        <v>9</v>
      </c>
      <c r="J1923" s="291">
        <v>2</v>
      </c>
      <c r="K1923" s="290" t="s">
        <v>438</v>
      </c>
      <c r="L1923" s="324">
        <v>32.01</v>
      </c>
      <c r="M1923" s="325" t="s">
        <v>939</v>
      </c>
      <c r="N1923" s="325" t="s">
        <v>940</v>
      </c>
      <c r="O1923" s="287"/>
      <c r="P1923" s="287"/>
    </row>
    <row r="1924" spans="1:16" ht="15">
      <c r="A1924" s="247" t="s">
        <v>7866</v>
      </c>
      <c r="B1924" s="247" t="s">
        <v>7867</v>
      </c>
      <c r="C1924" s="287" t="s">
        <v>5982</v>
      </c>
      <c r="D1924" s="305">
        <v>61</v>
      </c>
      <c r="E1924" s="287" t="s">
        <v>349</v>
      </c>
      <c r="F1924" s="289">
        <v>43677</v>
      </c>
      <c r="G1924" s="290" t="s">
        <v>5832</v>
      </c>
      <c r="H1924" s="290" t="s">
        <v>1414</v>
      </c>
      <c r="I1924" s="291">
        <v>9</v>
      </c>
      <c r="J1924" s="291">
        <v>7</v>
      </c>
      <c r="K1924" s="290" t="s">
        <v>438</v>
      </c>
      <c r="L1924" s="324">
        <v>167.52</v>
      </c>
      <c r="M1924" s="325" t="s">
        <v>1415</v>
      </c>
      <c r="N1924" s="325" t="s">
        <v>1416</v>
      </c>
      <c r="O1924" s="287"/>
      <c r="P1924" s="287"/>
    </row>
    <row r="1925" spans="1:16" ht="15">
      <c r="A1925" s="247" t="s">
        <v>176</v>
      </c>
      <c r="B1925" s="247" t="s">
        <v>6012</v>
      </c>
      <c r="C1925" s="287" t="s">
        <v>5985</v>
      </c>
      <c r="D1925" s="305">
        <v>62</v>
      </c>
      <c r="E1925" s="287" t="s">
        <v>349</v>
      </c>
      <c r="F1925" s="289">
        <v>43677</v>
      </c>
      <c r="G1925" s="290" t="s">
        <v>5832</v>
      </c>
      <c r="H1925" s="290" t="s">
        <v>4079</v>
      </c>
      <c r="I1925" s="291">
        <v>9</v>
      </c>
      <c r="J1925" s="291">
        <v>1</v>
      </c>
      <c r="K1925" s="290" t="s">
        <v>438</v>
      </c>
      <c r="L1925" s="324">
        <v>88.65</v>
      </c>
      <c r="M1925" s="325" t="s">
        <v>4080</v>
      </c>
      <c r="N1925" s="325" t="s">
        <v>4081</v>
      </c>
      <c r="O1925" s="287"/>
      <c r="P1925" s="287"/>
    </row>
    <row r="1926" spans="1:16" ht="15">
      <c r="A1926" s="247" t="s">
        <v>7868</v>
      </c>
      <c r="B1926" s="247" t="s">
        <v>7869</v>
      </c>
      <c r="C1926" s="287" t="s">
        <v>5987</v>
      </c>
      <c r="D1926" s="305">
        <v>63</v>
      </c>
      <c r="E1926" s="287" t="s">
        <v>349</v>
      </c>
      <c r="F1926" s="289">
        <v>43677</v>
      </c>
      <c r="G1926" s="290" t="s">
        <v>5832</v>
      </c>
      <c r="H1926" s="290" t="s">
        <v>651</v>
      </c>
      <c r="I1926" s="291">
        <v>10</v>
      </c>
      <c r="J1926" s="291">
        <v>3</v>
      </c>
      <c r="K1926" s="290" t="s">
        <v>438</v>
      </c>
      <c r="L1926" s="324">
        <v>139.06</v>
      </c>
      <c r="M1926" s="325" t="s">
        <v>652</v>
      </c>
      <c r="N1926" s="325" t="s">
        <v>653</v>
      </c>
      <c r="O1926" s="287"/>
      <c r="P1926" s="287"/>
    </row>
    <row r="1927" spans="1:16" ht="15">
      <c r="A1927" s="247" t="s">
        <v>176</v>
      </c>
      <c r="B1927" s="247" t="s">
        <v>5870</v>
      </c>
      <c r="C1927" s="287" t="s">
        <v>5990</v>
      </c>
      <c r="D1927" s="305">
        <v>64</v>
      </c>
      <c r="E1927" s="287" t="s">
        <v>349</v>
      </c>
      <c r="F1927" s="289">
        <v>43677</v>
      </c>
      <c r="G1927" s="290" t="s">
        <v>5832</v>
      </c>
      <c r="H1927" s="290" t="s">
        <v>638</v>
      </c>
      <c r="I1927" s="291">
        <v>10</v>
      </c>
      <c r="J1927" s="291">
        <v>61</v>
      </c>
      <c r="K1927" s="290" t="s">
        <v>438</v>
      </c>
      <c r="L1927" s="324">
        <v>519.51</v>
      </c>
      <c r="M1927" s="325" t="s">
        <v>639</v>
      </c>
      <c r="N1927" s="325" t="s">
        <v>640</v>
      </c>
      <c r="O1927" s="287"/>
      <c r="P1927" s="287"/>
    </row>
    <row r="1928" spans="1:16" ht="15">
      <c r="A1928" s="247" t="s">
        <v>176</v>
      </c>
      <c r="B1928" s="247" t="s">
        <v>5986</v>
      </c>
      <c r="C1928" s="287" t="s">
        <v>5993</v>
      </c>
      <c r="D1928" s="305">
        <v>65</v>
      </c>
      <c r="E1928" s="287" t="s">
        <v>349</v>
      </c>
      <c r="F1928" s="289">
        <v>43677</v>
      </c>
      <c r="G1928" s="290" t="s">
        <v>5832</v>
      </c>
      <c r="H1928" s="290" t="s">
        <v>2471</v>
      </c>
      <c r="I1928" s="291">
        <v>10</v>
      </c>
      <c r="J1928" s="291">
        <v>1</v>
      </c>
      <c r="K1928" s="290" t="s">
        <v>438</v>
      </c>
      <c r="L1928" s="324">
        <v>96.37</v>
      </c>
      <c r="M1928" s="325" t="s">
        <v>2472</v>
      </c>
      <c r="N1928" s="325" t="s">
        <v>2473</v>
      </c>
      <c r="O1928" s="287"/>
      <c r="P1928" s="287"/>
    </row>
    <row r="1929" spans="1:16" ht="15">
      <c r="A1929" s="247" t="s">
        <v>7870</v>
      </c>
      <c r="B1929" s="247" t="s">
        <v>7871</v>
      </c>
      <c r="C1929" s="287" t="s">
        <v>5995</v>
      </c>
      <c r="D1929" s="305">
        <v>66</v>
      </c>
      <c r="E1929" s="287" t="s">
        <v>349</v>
      </c>
      <c r="F1929" s="289">
        <v>43677</v>
      </c>
      <c r="G1929" s="290" t="s">
        <v>5832</v>
      </c>
      <c r="H1929" s="290" t="s">
        <v>2346</v>
      </c>
      <c r="I1929" s="291">
        <v>9</v>
      </c>
      <c r="J1929" s="291">
        <v>1</v>
      </c>
      <c r="K1929" s="290" t="s">
        <v>438</v>
      </c>
      <c r="L1929" s="324">
        <v>207.17</v>
      </c>
      <c r="M1929" s="325" t="s">
        <v>2347</v>
      </c>
      <c r="N1929" s="325" t="s">
        <v>2348</v>
      </c>
      <c r="O1929" s="287"/>
      <c r="P1929" s="287"/>
    </row>
    <row r="1930" spans="1:16" ht="15">
      <c r="A1930" s="247" t="s">
        <v>176</v>
      </c>
      <c r="B1930" s="247" t="s">
        <v>5994</v>
      </c>
      <c r="C1930" s="287" t="s">
        <v>5998</v>
      </c>
      <c r="D1930" s="305">
        <v>67</v>
      </c>
      <c r="E1930" s="287" t="s">
        <v>349</v>
      </c>
      <c r="F1930" s="289">
        <v>43677</v>
      </c>
      <c r="G1930" s="290" t="s">
        <v>5832</v>
      </c>
      <c r="H1930" s="290" t="s">
        <v>2636</v>
      </c>
      <c r="I1930" s="291">
        <v>10</v>
      </c>
      <c r="J1930" s="291">
        <v>3</v>
      </c>
      <c r="K1930" s="290" t="s">
        <v>438</v>
      </c>
      <c r="L1930" s="324">
        <v>33.11</v>
      </c>
      <c r="M1930" s="325" t="s">
        <v>2637</v>
      </c>
      <c r="N1930" s="325" t="s">
        <v>2638</v>
      </c>
      <c r="O1930" s="287"/>
      <c r="P1930" s="287"/>
    </row>
    <row r="1931" spans="1:16" ht="15">
      <c r="A1931" s="247" t="s">
        <v>176</v>
      </c>
      <c r="B1931" s="247" t="s">
        <v>6025</v>
      </c>
      <c r="C1931" s="287" t="s">
        <v>6000</v>
      </c>
      <c r="D1931" s="305">
        <v>68</v>
      </c>
      <c r="E1931" s="287" t="s">
        <v>349</v>
      </c>
      <c r="F1931" s="289">
        <v>43677</v>
      </c>
      <c r="G1931" s="290" t="s">
        <v>5832</v>
      </c>
      <c r="H1931" s="290" t="s">
        <v>3386</v>
      </c>
      <c r="I1931" s="291">
        <v>10</v>
      </c>
      <c r="J1931" s="291">
        <v>1</v>
      </c>
      <c r="K1931" s="290" t="s">
        <v>438</v>
      </c>
      <c r="L1931" s="324">
        <v>54.38</v>
      </c>
      <c r="M1931" s="325" t="s">
        <v>3387</v>
      </c>
      <c r="N1931" s="325" t="s">
        <v>3388</v>
      </c>
      <c r="O1931" s="287"/>
      <c r="P1931" s="287"/>
    </row>
    <row r="1932" spans="1:16" ht="15">
      <c r="A1932" s="247" t="s">
        <v>7872</v>
      </c>
      <c r="B1932" s="247" t="s">
        <v>7873</v>
      </c>
      <c r="C1932" s="287" t="s">
        <v>6002</v>
      </c>
      <c r="D1932" s="305">
        <v>69</v>
      </c>
      <c r="E1932" s="287" t="s">
        <v>349</v>
      </c>
      <c r="F1932" s="289">
        <v>43677</v>
      </c>
      <c r="G1932" s="290" t="s">
        <v>5832</v>
      </c>
      <c r="H1932" s="290" t="s">
        <v>677</v>
      </c>
      <c r="I1932" s="291">
        <v>9</v>
      </c>
      <c r="J1932" s="291">
        <v>1</v>
      </c>
      <c r="K1932" s="290" t="s">
        <v>438</v>
      </c>
      <c r="L1932" s="324">
        <v>168.72</v>
      </c>
      <c r="M1932" s="325" t="s">
        <v>678</v>
      </c>
      <c r="N1932" s="325" t="s">
        <v>679</v>
      </c>
      <c r="O1932" s="287"/>
      <c r="P1932" s="287"/>
    </row>
    <row r="1933" spans="1:16" ht="15">
      <c r="A1933" s="247" t="s">
        <v>176</v>
      </c>
      <c r="B1933" s="247" t="s">
        <v>5999</v>
      </c>
      <c r="C1933" s="287" t="s">
        <v>6005</v>
      </c>
      <c r="D1933" s="305">
        <v>70</v>
      </c>
      <c r="E1933" s="287" t="s">
        <v>349</v>
      </c>
      <c r="F1933" s="289">
        <v>43677</v>
      </c>
      <c r="G1933" s="290" t="s">
        <v>5832</v>
      </c>
      <c r="H1933" s="290" t="s">
        <v>4074</v>
      </c>
      <c r="I1933" s="291">
        <v>10</v>
      </c>
      <c r="J1933" s="291">
        <v>7</v>
      </c>
      <c r="K1933" s="290" t="s">
        <v>438</v>
      </c>
      <c r="L1933" s="324">
        <v>142.9</v>
      </c>
      <c r="M1933" s="325" t="s">
        <v>4075</v>
      </c>
      <c r="N1933" s="325" t="s">
        <v>4076</v>
      </c>
      <c r="O1933" s="287"/>
      <c r="P1933" s="287"/>
    </row>
    <row r="1934" spans="1:16" ht="15">
      <c r="A1934" s="247" t="s">
        <v>7874</v>
      </c>
      <c r="B1934" s="247" t="s">
        <v>7875</v>
      </c>
      <c r="C1934" s="287" t="s">
        <v>6008</v>
      </c>
      <c r="D1934" s="305">
        <v>71</v>
      </c>
      <c r="E1934" s="287" t="s">
        <v>349</v>
      </c>
      <c r="F1934" s="289">
        <v>43677</v>
      </c>
      <c r="G1934" s="290" t="s">
        <v>5832</v>
      </c>
      <c r="H1934" s="290" t="s">
        <v>2356</v>
      </c>
      <c r="I1934" s="291">
        <v>10</v>
      </c>
      <c r="J1934" s="291">
        <v>1</v>
      </c>
      <c r="K1934" s="290" t="s">
        <v>438</v>
      </c>
      <c r="L1934" s="324">
        <v>91.22</v>
      </c>
      <c r="M1934" s="325" t="s">
        <v>2357</v>
      </c>
      <c r="N1934" s="325" t="s">
        <v>2358</v>
      </c>
      <c r="O1934" s="287"/>
      <c r="P1934" s="287"/>
    </row>
    <row r="1935" spans="1:16" ht="15">
      <c r="A1935" s="247" t="s">
        <v>176</v>
      </c>
      <c r="B1935" s="247" t="s">
        <v>5981</v>
      </c>
      <c r="C1935" s="287" t="s">
        <v>6013</v>
      </c>
      <c r="D1935" s="305">
        <v>72</v>
      </c>
      <c r="E1935" s="287" t="s">
        <v>349</v>
      </c>
      <c r="F1935" s="289">
        <v>43677</v>
      </c>
      <c r="G1935" s="290" t="s">
        <v>5832</v>
      </c>
      <c r="H1935" s="290" t="s">
        <v>2616</v>
      </c>
      <c r="I1935" s="291">
        <v>9</v>
      </c>
      <c r="J1935" s="291">
        <v>1</v>
      </c>
      <c r="K1935" s="290" t="s">
        <v>438</v>
      </c>
      <c r="L1935" s="324">
        <v>14.07</v>
      </c>
      <c r="M1935" s="325" t="s">
        <v>2617</v>
      </c>
      <c r="N1935" s="325" t="s">
        <v>2618</v>
      </c>
      <c r="O1935" s="287"/>
      <c r="P1935" s="287"/>
    </row>
    <row r="1936" spans="1:16" ht="15">
      <c r="A1936" s="247" t="s">
        <v>176</v>
      </c>
      <c r="B1936" s="247" t="s">
        <v>6027</v>
      </c>
      <c r="C1936" s="287" t="s">
        <v>6028</v>
      </c>
      <c r="D1936" s="305">
        <v>1</v>
      </c>
      <c r="E1936" s="287" t="s">
        <v>34</v>
      </c>
      <c r="F1936" s="289">
        <v>43677</v>
      </c>
      <c r="G1936" s="290" t="s">
        <v>686</v>
      </c>
      <c r="H1936" s="290" t="s">
        <v>3150</v>
      </c>
      <c r="I1936" s="291">
        <v>0.91286540000000005</v>
      </c>
      <c r="J1936" s="291">
        <v>1</v>
      </c>
      <c r="K1936" s="290" t="s">
        <v>815</v>
      </c>
      <c r="L1936" s="324">
        <v>66.62</v>
      </c>
      <c r="M1936" s="325" t="s">
        <v>3151</v>
      </c>
      <c r="N1936" s="325" t="s">
        <v>3152</v>
      </c>
      <c r="O1936" s="287"/>
      <c r="P1936" s="287"/>
    </row>
    <row r="1937" spans="1:16" ht="15">
      <c r="A1937" s="247" t="s">
        <v>176</v>
      </c>
      <c r="B1937" s="247" t="s">
        <v>6029</v>
      </c>
      <c r="C1937" s="287" t="s">
        <v>6030</v>
      </c>
      <c r="D1937" s="305">
        <v>2</v>
      </c>
      <c r="E1937" s="287" t="s">
        <v>34</v>
      </c>
      <c r="F1937" s="289">
        <v>43677</v>
      </c>
      <c r="G1937" s="290" t="s">
        <v>686</v>
      </c>
      <c r="H1937" s="290" t="s">
        <v>1042</v>
      </c>
      <c r="I1937" s="291">
        <v>0.86113099999999998</v>
      </c>
      <c r="J1937" s="291">
        <v>4</v>
      </c>
      <c r="K1937" s="290" t="s">
        <v>815</v>
      </c>
      <c r="L1937" s="324">
        <v>278.56</v>
      </c>
      <c r="M1937" s="325" t="s">
        <v>1043</v>
      </c>
      <c r="N1937" s="325" t="s">
        <v>1044</v>
      </c>
      <c r="O1937" s="287"/>
      <c r="P1937" s="287"/>
    </row>
    <row r="1938" spans="1:16" ht="15">
      <c r="A1938" s="247" t="s">
        <v>176</v>
      </c>
      <c r="B1938" s="247" t="s">
        <v>6031</v>
      </c>
      <c r="C1938" s="287" t="s">
        <v>6032</v>
      </c>
      <c r="D1938" s="305">
        <v>3</v>
      </c>
      <c r="E1938" s="287" t="s">
        <v>34</v>
      </c>
      <c r="F1938" s="289">
        <v>43677</v>
      </c>
      <c r="G1938" s="290" t="s">
        <v>686</v>
      </c>
      <c r="H1938" s="290" t="s">
        <v>461</v>
      </c>
      <c r="I1938" s="291">
        <v>0.86394329999999997</v>
      </c>
      <c r="J1938" s="291">
        <v>14</v>
      </c>
      <c r="K1938" s="290" t="s">
        <v>815</v>
      </c>
      <c r="L1938" s="324">
        <v>85.79</v>
      </c>
      <c r="M1938" s="325" t="s">
        <v>462</v>
      </c>
      <c r="N1938" s="325" t="s">
        <v>463</v>
      </c>
      <c r="O1938" s="287"/>
      <c r="P1938" s="287"/>
    </row>
    <row r="1939" spans="1:16" ht="15">
      <c r="A1939" s="247" t="s">
        <v>176</v>
      </c>
      <c r="B1939" s="247" t="s">
        <v>6033</v>
      </c>
      <c r="C1939" s="287" t="s">
        <v>6034</v>
      </c>
      <c r="D1939" s="305">
        <v>4</v>
      </c>
      <c r="E1939" s="287" t="s">
        <v>34</v>
      </c>
      <c r="F1939" s="289">
        <v>43677</v>
      </c>
      <c r="G1939" s="290" t="s">
        <v>686</v>
      </c>
      <c r="H1939" s="290" t="s">
        <v>468</v>
      </c>
      <c r="I1939" s="291">
        <v>0.86459386000000005</v>
      </c>
      <c r="J1939" s="291">
        <v>3</v>
      </c>
      <c r="K1939" s="290" t="s">
        <v>815</v>
      </c>
      <c r="L1939" s="324">
        <v>72.959999999999994</v>
      </c>
      <c r="M1939" s="325" t="s">
        <v>469</v>
      </c>
      <c r="N1939" s="325" t="s">
        <v>470</v>
      </c>
      <c r="O1939" s="287"/>
      <c r="P1939" s="287"/>
    </row>
    <row r="1940" spans="1:16" ht="15">
      <c r="A1940" s="247" t="s">
        <v>176</v>
      </c>
      <c r="B1940" s="247" t="s">
        <v>6038</v>
      </c>
      <c r="C1940" s="287" t="s">
        <v>6037</v>
      </c>
      <c r="D1940" s="305">
        <v>5</v>
      </c>
      <c r="E1940" s="287" t="s">
        <v>34</v>
      </c>
      <c r="F1940" s="289">
        <v>43677</v>
      </c>
      <c r="G1940" s="290" t="s">
        <v>686</v>
      </c>
      <c r="H1940" s="290" t="s">
        <v>2529</v>
      </c>
      <c r="I1940" s="291">
        <v>0.86238413999999997</v>
      </c>
      <c r="J1940" s="291">
        <v>7</v>
      </c>
      <c r="K1940" s="290" t="s">
        <v>815</v>
      </c>
      <c r="L1940" s="324">
        <v>156.91999999999999</v>
      </c>
      <c r="M1940" s="325" t="s">
        <v>2530</v>
      </c>
      <c r="N1940" s="325" t="s">
        <v>2531</v>
      </c>
      <c r="O1940" s="287"/>
      <c r="P1940" s="287"/>
    </row>
    <row r="1941" spans="1:16" ht="15">
      <c r="A1941" s="247" t="s">
        <v>176</v>
      </c>
      <c r="B1941" s="247" t="s">
        <v>6040</v>
      </c>
      <c r="C1941" s="287" t="s">
        <v>6039</v>
      </c>
      <c r="D1941" s="305">
        <v>6</v>
      </c>
      <c r="E1941" s="287" t="s">
        <v>34</v>
      </c>
      <c r="F1941" s="289">
        <v>43677</v>
      </c>
      <c r="G1941" s="290" t="s">
        <v>686</v>
      </c>
      <c r="H1941" s="290" t="s">
        <v>822</v>
      </c>
      <c r="I1941" s="291">
        <v>0.84607105999999999</v>
      </c>
      <c r="J1941" s="291">
        <v>3</v>
      </c>
      <c r="K1941" s="290" t="s">
        <v>815</v>
      </c>
      <c r="L1941" s="324">
        <v>24.42</v>
      </c>
      <c r="M1941" s="325" t="s">
        <v>823</v>
      </c>
      <c r="N1941" s="325" t="s">
        <v>824</v>
      </c>
      <c r="O1941" s="287"/>
      <c r="P1941" s="287"/>
    </row>
    <row r="1942" spans="1:16" ht="15">
      <c r="A1942" s="247" t="s">
        <v>176</v>
      </c>
      <c r="B1942" s="247" t="s">
        <v>6042</v>
      </c>
      <c r="C1942" s="287" t="s">
        <v>6041</v>
      </c>
      <c r="D1942" s="305">
        <v>7</v>
      </c>
      <c r="E1942" s="287" t="s">
        <v>34</v>
      </c>
      <c r="F1942" s="289">
        <v>43677</v>
      </c>
      <c r="G1942" s="290" t="s">
        <v>686</v>
      </c>
      <c r="H1942" s="290" t="s">
        <v>1282</v>
      </c>
      <c r="I1942" s="291">
        <v>0.83117050000000003</v>
      </c>
      <c r="J1942" s="291">
        <v>4</v>
      </c>
      <c r="K1942" s="290" t="s">
        <v>815</v>
      </c>
      <c r="L1942" s="324">
        <v>237.82</v>
      </c>
      <c r="M1942" s="325" t="s">
        <v>1283</v>
      </c>
      <c r="N1942" s="325" t="s">
        <v>1284</v>
      </c>
      <c r="O1942" s="287"/>
      <c r="P1942" s="287"/>
    </row>
    <row r="1943" spans="1:16" ht="15">
      <c r="A1943" s="247" t="s">
        <v>7876</v>
      </c>
      <c r="B1943" s="247" t="s">
        <v>7877</v>
      </c>
      <c r="C1943" s="287" t="s">
        <v>6043</v>
      </c>
      <c r="D1943" s="305">
        <v>8</v>
      </c>
      <c r="E1943" s="287" t="s">
        <v>34</v>
      </c>
      <c r="F1943" s="289">
        <v>43677</v>
      </c>
      <c r="G1943" s="290" t="s">
        <v>686</v>
      </c>
      <c r="H1943" s="290" t="s">
        <v>3779</v>
      </c>
      <c r="I1943" s="291">
        <v>0.89810480000000004</v>
      </c>
      <c r="J1943" s="291">
        <v>4</v>
      </c>
      <c r="K1943" s="290" t="s">
        <v>815</v>
      </c>
      <c r="L1943" s="324">
        <v>169.92</v>
      </c>
      <c r="M1943" s="325" t="s">
        <v>3780</v>
      </c>
      <c r="N1943" s="325" t="s">
        <v>3781</v>
      </c>
      <c r="O1943" s="287"/>
      <c r="P1943" s="287"/>
    </row>
    <row r="1944" spans="1:16" ht="15">
      <c r="A1944" s="247" t="s">
        <v>7878</v>
      </c>
      <c r="B1944" s="247" t="s">
        <v>7879</v>
      </c>
      <c r="C1944" s="287" t="s">
        <v>6046</v>
      </c>
      <c r="D1944" s="305">
        <v>9</v>
      </c>
      <c r="E1944" s="287" t="s">
        <v>34</v>
      </c>
      <c r="F1944" s="289">
        <v>43677</v>
      </c>
      <c r="G1944" s="290" t="s">
        <v>686</v>
      </c>
      <c r="H1944" s="290" t="s">
        <v>2540</v>
      </c>
      <c r="I1944" s="291">
        <v>0.88426199999999999</v>
      </c>
      <c r="J1944" s="291">
        <v>5</v>
      </c>
      <c r="K1944" s="290" t="s">
        <v>815</v>
      </c>
      <c r="L1944" s="324">
        <v>55.87</v>
      </c>
      <c r="M1944" s="325" t="s">
        <v>2541</v>
      </c>
      <c r="N1944" s="325" t="s">
        <v>2542</v>
      </c>
      <c r="O1944" s="287"/>
      <c r="P1944" s="287"/>
    </row>
    <row r="1945" spans="1:16" ht="15">
      <c r="A1945" s="247" t="s">
        <v>176</v>
      </c>
      <c r="B1945" s="247" t="s">
        <v>6047</v>
      </c>
      <c r="C1945" s="287" t="s">
        <v>6048</v>
      </c>
      <c r="D1945" s="305">
        <v>10</v>
      </c>
      <c r="E1945" s="287" t="s">
        <v>34</v>
      </c>
      <c r="F1945" s="289">
        <v>43677</v>
      </c>
      <c r="G1945" s="290" t="s">
        <v>686</v>
      </c>
      <c r="H1945" s="290" t="s">
        <v>2286</v>
      </c>
      <c r="I1945" s="291">
        <v>0.90723794999999996</v>
      </c>
      <c r="J1945" s="291">
        <v>1</v>
      </c>
      <c r="K1945" s="290" t="s">
        <v>815</v>
      </c>
      <c r="L1945" s="324">
        <v>47.23</v>
      </c>
      <c r="M1945" s="325" t="s">
        <v>2287</v>
      </c>
      <c r="N1945" s="325" t="s">
        <v>2288</v>
      </c>
      <c r="O1945" s="287"/>
      <c r="P1945" s="287"/>
    </row>
    <row r="1946" spans="1:16" ht="15">
      <c r="A1946" s="247" t="s">
        <v>176</v>
      </c>
      <c r="B1946" s="247" t="s">
        <v>6049</v>
      </c>
      <c r="C1946" s="287" t="s">
        <v>6050</v>
      </c>
      <c r="D1946" s="305">
        <v>11</v>
      </c>
      <c r="E1946" s="287" t="s">
        <v>34</v>
      </c>
      <c r="F1946" s="289">
        <v>43677</v>
      </c>
      <c r="G1946" s="290" t="s">
        <v>686</v>
      </c>
      <c r="H1946" s="290" t="s">
        <v>1317</v>
      </c>
      <c r="I1946" s="291">
        <v>0.90973930000000003</v>
      </c>
      <c r="J1946" s="291">
        <v>4</v>
      </c>
      <c r="K1946" s="290" t="s">
        <v>815</v>
      </c>
      <c r="L1946" s="324">
        <v>52.09</v>
      </c>
      <c r="M1946" s="325" t="s">
        <v>1318</v>
      </c>
      <c r="N1946" s="325" t="s">
        <v>1319</v>
      </c>
      <c r="O1946" s="287"/>
      <c r="P1946" s="287"/>
    </row>
    <row r="1947" spans="1:16" ht="15">
      <c r="A1947" s="247" t="s">
        <v>176</v>
      </c>
      <c r="B1947" s="247" t="s">
        <v>6051</v>
      </c>
      <c r="C1947" s="287" t="s">
        <v>6052</v>
      </c>
      <c r="D1947" s="305">
        <v>12</v>
      </c>
      <c r="E1947" s="287" t="s">
        <v>34</v>
      </c>
      <c r="F1947" s="289">
        <v>43677</v>
      </c>
      <c r="G1947" s="290" t="s">
        <v>686</v>
      </c>
      <c r="H1947" s="290" t="s">
        <v>838</v>
      </c>
      <c r="I1947" s="291">
        <v>0.79128622999999998</v>
      </c>
      <c r="J1947" s="291">
        <v>6</v>
      </c>
      <c r="K1947" s="290" t="s">
        <v>815</v>
      </c>
      <c r="L1947" s="324">
        <v>12.09</v>
      </c>
      <c r="M1947" s="325" t="s">
        <v>839</v>
      </c>
      <c r="N1947" s="325" t="s">
        <v>840</v>
      </c>
      <c r="O1947" s="287"/>
      <c r="P1947" s="287"/>
    </row>
    <row r="1948" spans="1:16" ht="15">
      <c r="A1948" s="247" t="s">
        <v>176</v>
      </c>
      <c r="B1948" s="247" t="s">
        <v>6053</v>
      </c>
      <c r="C1948" s="287" t="s">
        <v>6054</v>
      </c>
      <c r="D1948" s="305">
        <v>13</v>
      </c>
      <c r="E1948" s="287" t="s">
        <v>34</v>
      </c>
      <c r="F1948" s="289">
        <v>43677</v>
      </c>
      <c r="G1948" s="290" t="s">
        <v>686</v>
      </c>
      <c r="H1948" s="290" t="s">
        <v>2547</v>
      </c>
      <c r="I1948" s="291">
        <v>0.80899189999999999</v>
      </c>
      <c r="J1948" s="291">
        <v>6</v>
      </c>
      <c r="K1948" s="290" t="s">
        <v>815</v>
      </c>
      <c r="L1948" s="324">
        <v>50.67</v>
      </c>
      <c r="M1948" s="325" t="s">
        <v>2548</v>
      </c>
      <c r="N1948" s="325" t="s">
        <v>2549</v>
      </c>
      <c r="O1948" s="287"/>
      <c r="P1948" s="287"/>
    </row>
    <row r="1949" spans="1:16" ht="15">
      <c r="A1949" s="247" t="s">
        <v>176</v>
      </c>
      <c r="B1949" s="247" t="s">
        <v>6058</v>
      </c>
      <c r="C1949" s="287" t="s">
        <v>6057</v>
      </c>
      <c r="D1949" s="305">
        <v>14</v>
      </c>
      <c r="E1949" s="287" t="s">
        <v>34</v>
      </c>
      <c r="F1949" s="289">
        <v>43677</v>
      </c>
      <c r="G1949" s="290" t="s">
        <v>686</v>
      </c>
      <c r="H1949" s="290" t="s">
        <v>2557</v>
      </c>
      <c r="I1949" s="291">
        <v>0.88492923999999995</v>
      </c>
      <c r="J1949" s="291">
        <v>5</v>
      </c>
      <c r="K1949" s="290" t="s">
        <v>815</v>
      </c>
      <c r="L1949" s="324">
        <v>97.68</v>
      </c>
      <c r="M1949" s="325" t="s">
        <v>2558</v>
      </c>
      <c r="N1949" s="325" t="s">
        <v>2559</v>
      </c>
      <c r="O1949" s="287"/>
      <c r="P1949" s="287"/>
    </row>
    <row r="1950" spans="1:16" ht="15">
      <c r="A1950" s="247" t="s">
        <v>176</v>
      </c>
      <c r="B1950" s="247" t="s">
        <v>6060</v>
      </c>
      <c r="C1950" s="287" t="s">
        <v>6059</v>
      </c>
      <c r="D1950" s="305">
        <v>15</v>
      </c>
      <c r="E1950" s="287" t="s">
        <v>34</v>
      </c>
      <c r="F1950" s="289">
        <v>43677</v>
      </c>
      <c r="G1950" s="290" t="s">
        <v>686</v>
      </c>
      <c r="H1950" s="290" t="s">
        <v>2562</v>
      </c>
      <c r="I1950" s="291">
        <v>0.87069969999999997</v>
      </c>
      <c r="J1950" s="291">
        <v>9</v>
      </c>
      <c r="K1950" s="290" t="s">
        <v>815</v>
      </c>
      <c r="L1950" s="324">
        <v>55.77</v>
      </c>
      <c r="M1950" s="325" t="s">
        <v>2563</v>
      </c>
      <c r="N1950" s="325" t="s">
        <v>2564</v>
      </c>
      <c r="O1950" s="287"/>
      <c r="P1950" s="287"/>
    </row>
    <row r="1951" spans="1:16" ht="15">
      <c r="A1951" s="247" t="s">
        <v>176</v>
      </c>
      <c r="B1951" s="247" t="s">
        <v>6062</v>
      </c>
      <c r="C1951" s="287" t="s">
        <v>6061</v>
      </c>
      <c r="D1951" s="305">
        <v>16</v>
      </c>
      <c r="E1951" s="287" t="s">
        <v>34</v>
      </c>
      <c r="F1951" s="289">
        <v>43677</v>
      </c>
      <c r="G1951" s="290" t="s">
        <v>686</v>
      </c>
      <c r="H1951" s="290" t="s">
        <v>550</v>
      </c>
      <c r="I1951" s="291">
        <v>0.57352453000000003</v>
      </c>
      <c r="J1951" s="291">
        <v>2</v>
      </c>
      <c r="K1951" s="290" t="s">
        <v>815</v>
      </c>
      <c r="L1951" s="324">
        <v>72.16</v>
      </c>
      <c r="M1951" s="325" t="s">
        <v>551</v>
      </c>
      <c r="N1951" s="325" t="s">
        <v>552</v>
      </c>
      <c r="O1951" s="287"/>
      <c r="P1951" s="287"/>
    </row>
    <row r="1952" spans="1:16" ht="15">
      <c r="A1952" s="247" t="s">
        <v>176</v>
      </c>
      <c r="B1952" s="247" t="s">
        <v>6064</v>
      </c>
      <c r="C1952" s="287" t="s">
        <v>6063</v>
      </c>
      <c r="D1952" s="305">
        <v>17</v>
      </c>
      <c r="E1952" s="287" t="s">
        <v>34</v>
      </c>
      <c r="F1952" s="289">
        <v>43677</v>
      </c>
      <c r="G1952" s="290" t="s">
        <v>686</v>
      </c>
      <c r="H1952" s="290" t="s">
        <v>2305</v>
      </c>
      <c r="I1952" s="291">
        <v>0.91418653999999999</v>
      </c>
      <c r="J1952" s="291">
        <v>1</v>
      </c>
      <c r="K1952" s="290" t="s">
        <v>815</v>
      </c>
      <c r="L1952" s="324">
        <v>85.85</v>
      </c>
      <c r="M1952" s="325" t="s">
        <v>2306</v>
      </c>
      <c r="N1952" s="325" t="s">
        <v>2307</v>
      </c>
      <c r="O1952" s="287"/>
      <c r="P1952" s="287"/>
    </row>
    <row r="1953" spans="1:16" ht="15">
      <c r="A1953" s="247" t="s">
        <v>7880</v>
      </c>
      <c r="B1953" s="247" t="s">
        <v>7881</v>
      </c>
      <c r="C1953" s="287" t="s">
        <v>6065</v>
      </c>
      <c r="D1953" s="305">
        <v>18</v>
      </c>
      <c r="E1953" s="287" t="s">
        <v>34</v>
      </c>
      <c r="F1953" s="289">
        <v>43677</v>
      </c>
      <c r="G1953" s="290" t="s">
        <v>686</v>
      </c>
      <c r="H1953" s="290" t="s">
        <v>2577</v>
      </c>
      <c r="I1953" s="291">
        <v>0.89237149999999998</v>
      </c>
      <c r="J1953" s="291">
        <v>7</v>
      </c>
      <c r="K1953" s="290" t="s">
        <v>815</v>
      </c>
      <c r="L1953" s="324">
        <v>170.53</v>
      </c>
      <c r="M1953" s="325" t="s">
        <v>2578</v>
      </c>
      <c r="N1953" s="325" t="s">
        <v>2579</v>
      </c>
      <c r="O1953" s="287"/>
      <c r="P1953" s="287"/>
    </row>
    <row r="1954" spans="1:16" ht="15">
      <c r="A1954" s="247" t="s">
        <v>176</v>
      </c>
      <c r="B1954" s="247" t="s">
        <v>6066</v>
      </c>
      <c r="C1954" s="287" t="s">
        <v>6067</v>
      </c>
      <c r="D1954" s="305">
        <v>19</v>
      </c>
      <c r="E1954" s="287" t="s">
        <v>34</v>
      </c>
      <c r="F1954" s="289">
        <v>43677</v>
      </c>
      <c r="G1954" s="290" t="s">
        <v>686</v>
      </c>
      <c r="H1954" s="290" t="s">
        <v>1362</v>
      </c>
      <c r="I1954" s="291">
        <v>0.90276617000000003</v>
      </c>
      <c r="J1954" s="291">
        <v>2</v>
      </c>
      <c r="K1954" s="290" t="s">
        <v>815</v>
      </c>
      <c r="L1954" s="324">
        <v>146.72</v>
      </c>
      <c r="M1954" s="325" t="s">
        <v>1363</v>
      </c>
      <c r="N1954" s="325" t="s">
        <v>1364</v>
      </c>
      <c r="O1954" s="287"/>
      <c r="P1954" s="287"/>
    </row>
    <row r="1955" spans="1:16" ht="15">
      <c r="A1955" s="247" t="s">
        <v>7882</v>
      </c>
      <c r="B1955" s="247" t="s">
        <v>7883</v>
      </c>
      <c r="C1955" s="287" t="s">
        <v>6069</v>
      </c>
      <c r="D1955" s="305">
        <v>20</v>
      </c>
      <c r="E1955" s="287" t="s">
        <v>34</v>
      </c>
      <c r="F1955" s="289">
        <v>43677</v>
      </c>
      <c r="G1955" s="290" t="s">
        <v>686</v>
      </c>
      <c r="H1955" s="290" t="s">
        <v>7665</v>
      </c>
      <c r="I1955" s="291">
        <v>0.81295910000000005</v>
      </c>
      <c r="J1955" s="291">
        <v>1</v>
      </c>
      <c r="K1955" s="290" t="s">
        <v>815</v>
      </c>
      <c r="L1955" s="324">
        <v>41.06</v>
      </c>
      <c r="M1955" s="325" t="s">
        <v>7666</v>
      </c>
      <c r="N1955" s="325" t="s">
        <v>7667</v>
      </c>
      <c r="O1955" s="287"/>
      <c r="P1955" s="287"/>
    </row>
    <row r="1956" spans="1:16" ht="15">
      <c r="A1956" s="247" t="s">
        <v>176</v>
      </c>
      <c r="B1956" s="247" t="s">
        <v>6068</v>
      </c>
      <c r="C1956" s="287" t="s">
        <v>6071</v>
      </c>
      <c r="D1956" s="305">
        <v>21</v>
      </c>
      <c r="E1956" s="287" t="s">
        <v>34</v>
      </c>
      <c r="F1956" s="289">
        <v>43677</v>
      </c>
      <c r="G1956" s="290" t="s">
        <v>686</v>
      </c>
      <c r="H1956" s="290" t="s">
        <v>2584</v>
      </c>
      <c r="I1956" s="291">
        <v>0.78175735000000002</v>
      </c>
      <c r="J1956" s="291">
        <v>2</v>
      </c>
      <c r="K1956" s="290" t="s">
        <v>815</v>
      </c>
      <c r="L1956" s="324">
        <v>19.5</v>
      </c>
      <c r="M1956" s="325" t="s">
        <v>2585</v>
      </c>
      <c r="N1956" s="325" t="s">
        <v>2586</v>
      </c>
      <c r="O1956" s="287"/>
      <c r="P1956" s="287"/>
    </row>
    <row r="1957" spans="1:16" ht="15">
      <c r="A1957" s="247" t="s">
        <v>176</v>
      </c>
      <c r="B1957" s="247" t="s">
        <v>6070</v>
      </c>
      <c r="C1957" s="287" t="s">
        <v>6073</v>
      </c>
      <c r="D1957" s="305">
        <v>22</v>
      </c>
      <c r="E1957" s="287" t="s">
        <v>34</v>
      </c>
      <c r="F1957" s="289">
        <v>43677</v>
      </c>
      <c r="G1957" s="290" t="s">
        <v>686</v>
      </c>
      <c r="H1957" s="290" t="s">
        <v>2589</v>
      </c>
      <c r="I1957" s="291">
        <v>0.79107945999999996</v>
      </c>
      <c r="J1957" s="291">
        <v>12</v>
      </c>
      <c r="K1957" s="290" t="s">
        <v>815</v>
      </c>
      <c r="L1957" s="324">
        <v>23</v>
      </c>
      <c r="M1957" s="325" t="s">
        <v>2590</v>
      </c>
      <c r="N1957" s="325" t="s">
        <v>2591</v>
      </c>
      <c r="O1957" s="287"/>
      <c r="P1957" s="287"/>
    </row>
    <row r="1958" spans="1:16" ht="15">
      <c r="A1958" s="247" t="s">
        <v>176</v>
      </c>
      <c r="B1958" s="247" t="s">
        <v>6072</v>
      </c>
      <c r="C1958" s="287" t="s">
        <v>6075</v>
      </c>
      <c r="D1958" s="305">
        <v>23</v>
      </c>
      <c r="E1958" s="287" t="s">
        <v>34</v>
      </c>
      <c r="F1958" s="289">
        <v>43677</v>
      </c>
      <c r="G1958" s="290" t="s">
        <v>686</v>
      </c>
      <c r="H1958" s="290" t="s">
        <v>612</v>
      </c>
      <c r="I1958" s="291">
        <v>0.90582569999999996</v>
      </c>
      <c r="J1958" s="291">
        <v>1</v>
      </c>
      <c r="K1958" s="290" t="s">
        <v>815</v>
      </c>
      <c r="L1958" s="324">
        <v>49.68</v>
      </c>
      <c r="M1958" s="325" t="s">
        <v>613</v>
      </c>
      <c r="N1958" s="325" t="s">
        <v>614</v>
      </c>
      <c r="O1958" s="287"/>
      <c r="P1958" s="287"/>
    </row>
    <row r="1959" spans="1:16" ht="15">
      <c r="A1959" s="247" t="s">
        <v>7884</v>
      </c>
      <c r="B1959" s="247" t="s">
        <v>7885</v>
      </c>
      <c r="C1959" s="287" t="s">
        <v>6077</v>
      </c>
      <c r="D1959" s="305">
        <v>24</v>
      </c>
      <c r="E1959" s="287" t="s">
        <v>34</v>
      </c>
      <c r="F1959" s="289">
        <v>43677</v>
      </c>
      <c r="G1959" s="290" t="s">
        <v>686</v>
      </c>
      <c r="H1959" s="290" t="s">
        <v>2594</v>
      </c>
      <c r="I1959" s="291">
        <v>0.85626036000000005</v>
      </c>
      <c r="J1959" s="291">
        <v>6</v>
      </c>
      <c r="K1959" s="290" t="s">
        <v>815</v>
      </c>
      <c r="L1959" s="324">
        <v>49.77</v>
      </c>
      <c r="M1959" s="325" t="s">
        <v>2595</v>
      </c>
      <c r="N1959" s="325" t="s">
        <v>2596</v>
      </c>
      <c r="O1959" s="287"/>
      <c r="P1959" s="287"/>
    </row>
    <row r="1960" spans="1:16" ht="15">
      <c r="A1960" s="247" t="s">
        <v>176</v>
      </c>
      <c r="B1960" s="247" t="s">
        <v>6074</v>
      </c>
      <c r="C1960" s="287" t="s">
        <v>6079</v>
      </c>
      <c r="D1960" s="305">
        <v>25</v>
      </c>
      <c r="E1960" s="287" t="s">
        <v>34</v>
      </c>
      <c r="F1960" s="289">
        <v>43677</v>
      </c>
      <c r="G1960" s="290" t="s">
        <v>686</v>
      </c>
      <c r="H1960" s="290" t="s">
        <v>3363</v>
      </c>
      <c r="I1960" s="291">
        <v>0.7688178</v>
      </c>
      <c r="J1960" s="291">
        <v>2</v>
      </c>
      <c r="K1960" s="290" t="s">
        <v>815</v>
      </c>
      <c r="L1960" s="324">
        <v>53.86</v>
      </c>
      <c r="M1960" s="325" t="s">
        <v>3364</v>
      </c>
      <c r="N1960" s="325" t="s">
        <v>3365</v>
      </c>
      <c r="O1960" s="287"/>
      <c r="P1960" s="287"/>
    </row>
    <row r="1961" spans="1:16" ht="15">
      <c r="A1961" s="247" t="s">
        <v>176</v>
      </c>
      <c r="B1961" s="247" t="s">
        <v>6076</v>
      </c>
      <c r="C1961" s="287" t="s">
        <v>6081</v>
      </c>
      <c r="D1961" s="305">
        <v>26</v>
      </c>
      <c r="E1961" s="287" t="s">
        <v>34</v>
      </c>
      <c r="F1961" s="289">
        <v>43677</v>
      </c>
      <c r="G1961" s="290" t="s">
        <v>686</v>
      </c>
      <c r="H1961" s="290" t="s">
        <v>938</v>
      </c>
      <c r="I1961" s="291">
        <v>0.77133370000000001</v>
      </c>
      <c r="J1961" s="291">
        <v>6</v>
      </c>
      <c r="K1961" s="290" t="s">
        <v>815</v>
      </c>
      <c r="L1961" s="324">
        <v>32.01</v>
      </c>
      <c r="M1961" s="325" t="s">
        <v>939</v>
      </c>
      <c r="N1961" s="325" t="s">
        <v>940</v>
      </c>
      <c r="O1961" s="287"/>
      <c r="P1961" s="287"/>
    </row>
    <row r="1962" spans="1:16" ht="15">
      <c r="A1962" s="247" t="s">
        <v>176</v>
      </c>
      <c r="B1962" s="247" t="s">
        <v>6078</v>
      </c>
      <c r="C1962" s="287" t="s">
        <v>6083</v>
      </c>
      <c r="D1962" s="305">
        <v>27</v>
      </c>
      <c r="E1962" s="287" t="s">
        <v>34</v>
      </c>
      <c r="F1962" s="289">
        <v>43677</v>
      </c>
      <c r="G1962" s="290" t="s">
        <v>686</v>
      </c>
      <c r="H1962" s="290" t="s">
        <v>4523</v>
      </c>
      <c r="I1962" s="291">
        <v>0.85930740000000005</v>
      </c>
      <c r="J1962" s="291">
        <v>4</v>
      </c>
      <c r="K1962" s="290" t="s">
        <v>815</v>
      </c>
      <c r="L1962" s="324">
        <v>21.16</v>
      </c>
      <c r="M1962" s="325" t="s">
        <v>4524</v>
      </c>
      <c r="N1962" s="325" t="s">
        <v>4525</v>
      </c>
      <c r="O1962" s="287"/>
      <c r="P1962" s="287"/>
    </row>
    <row r="1963" spans="1:16" ht="15">
      <c r="A1963" s="247" t="s">
        <v>176</v>
      </c>
      <c r="B1963" s="247" t="s">
        <v>6080</v>
      </c>
      <c r="C1963" s="287" t="s">
        <v>6085</v>
      </c>
      <c r="D1963" s="305">
        <v>28</v>
      </c>
      <c r="E1963" s="287" t="s">
        <v>34</v>
      </c>
      <c r="F1963" s="289">
        <v>43677</v>
      </c>
      <c r="G1963" s="290" t="s">
        <v>686</v>
      </c>
      <c r="H1963" s="290" t="s">
        <v>2603</v>
      </c>
      <c r="I1963" s="291">
        <v>0.90019550000000004</v>
      </c>
      <c r="J1963" s="291">
        <v>3</v>
      </c>
      <c r="K1963" s="290" t="s">
        <v>815</v>
      </c>
      <c r="L1963" s="324">
        <v>25.95</v>
      </c>
      <c r="M1963" s="325" t="s">
        <v>2604</v>
      </c>
      <c r="N1963" s="325" t="s">
        <v>2605</v>
      </c>
      <c r="O1963" s="287"/>
      <c r="P1963" s="287"/>
    </row>
    <row r="1964" spans="1:16" ht="15">
      <c r="A1964" s="247" t="s">
        <v>7886</v>
      </c>
      <c r="B1964" s="247" t="s">
        <v>7887</v>
      </c>
      <c r="C1964" s="287" t="s">
        <v>6087</v>
      </c>
      <c r="D1964" s="305">
        <v>29</v>
      </c>
      <c r="E1964" s="287" t="s">
        <v>34</v>
      </c>
      <c r="F1964" s="289">
        <v>43677</v>
      </c>
      <c r="G1964" s="290" t="s">
        <v>686</v>
      </c>
      <c r="H1964" s="290" t="s">
        <v>3532</v>
      </c>
      <c r="I1964" s="291">
        <v>0.89892870000000002</v>
      </c>
      <c r="J1964" s="291">
        <v>1</v>
      </c>
      <c r="K1964" s="290" t="s">
        <v>815</v>
      </c>
      <c r="L1964" s="324">
        <v>67.12</v>
      </c>
      <c r="M1964" s="325" t="s">
        <v>3533</v>
      </c>
      <c r="N1964" s="325" t="s">
        <v>3534</v>
      </c>
      <c r="O1964" s="287"/>
      <c r="P1964" s="287"/>
    </row>
    <row r="1965" spans="1:16" ht="15">
      <c r="A1965" s="247" t="s">
        <v>176</v>
      </c>
      <c r="B1965" s="247" t="s">
        <v>6082</v>
      </c>
      <c r="C1965" s="287" t="s">
        <v>6089</v>
      </c>
      <c r="D1965" s="305">
        <v>30</v>
      </c>
      <c r="E1965" s="287" t="s">
        <v>34</v>
      </c>
      <c r="F1965" s="289">
        <v>43677</v>
      </c>
      <c r="G1965" s="290" t="s">
        <v>686</v>
      </c>
      <c r="H1965" s="290" t="s">
        <v>1150</v>
      </c>
      <c r="I1965" s="291">
        <v>0.81313663999999997</v>
      </c>
      <c r="J1965" s="291">
        <v>5</v>
      </c>
      <c r="K1965" s="290" t="s">
        <v>815</v>
      </c>
      <c r="L1965" s="324">
        <v>33.049999999999997</v>
      </c>
      <c r="M1965" s="325" t="s">
        <v>1151</v>
      </c>
      <c r="N1965" s="325" t="s">
        <v>1152</v>
      </c>
      <c r="O1965" s="287"/>
      <c r="P1965" s="287"/>
    </row>
    <row r="1966" spans="1:16" ht="15">
      <c r="A1966" s="247" t="s">
        <v>176</v>
      </c>
      <c r="B1966" s="247" t="s">
        <v>6084</v>
      </c>
      <c r="C1966" s="287" t="s">
        <v>6091</v>
      </c>
      <c r="D1966" s="305">
        <v>31</v>
      </c>
      <c r="E1966" s="287" t="s">
        <v>34</v>
      </c>
      <c r="F1966" s="289">
        <v>43677</v>
      </c>
      <c r="G1966" s="290" t="s">
        <v>686</v>
      </c>
      <c r="H1966" s="290" t="s">
        <v>2610</v>
      </c>
      <c r="I1966" s="291">
        <v>0.82834065000000001</v>
      </c>
      <c r="J1966" s="291">
        <v>6</v>
      </c>
      <c r="K1966" s="290" t="s">
        <v>815</v>
      </c>
      <c r="L1966" s="324">
        <v>22.73</v>
      </c>
      <c r="M1966" s="325" t="s">
        <v>2611</v>
      </c>
      <c r="N1966" s="325" t="s">
        <v>2612</v>
      </c>
      <c r="O1966" s="287"/>
      <c r="P1966" s="287"/>
    </row>
    <row r="1967" spans="1:16" ht="15">
      <c r="A1967" s="247" t="s">
        <v>176</v>
      </c>
      <c r="B1967" s="247" t="s">
        <v>6086</v>
      </c>
      <c r="C1967" s="287" t="s">
        <v>6093</v>
      </c>
      <c r="D1967" s="305">
        <v>32</v>
      </c>
      <c r="E1967" s="287" t="s">
        <v>34</v>
      </c>
      <c r="F1967" s="289">
        <v>43677</v>
      </c>
      <c r="G1967" s="290" t="s">
        <v>686</v>
      </c>
      <c r="H1967" s="290" t="s">
        <v>2616</v>
      </c>
      <c r="I1967" s="291">
        <v>0.8634676</v>
      </c>
      <c r="J1967" s="291">
        <v>2</v>
      </c>
      <c r="K1967" s="290" t="s">
        <v>815</v>
      </c>
      <c r="L1967" s="324">
        <v>14.07</v>
      </c>
      <c r="M1967" s="325" t="s">
        <v>2617</v>
      </c>
      <c r="N1967" s="325" t="s">
        <v>2618</v>
      </c>
      <c r="O1967" s="287"/>
      <c r="P1967" s="287"/>
    </row>
    <row r="1968" spans="1:16" ht="15">
      <c r="A1968" s="247" t="s">
        <v>176</v>
      </c>
      <c r="B1968" s="247" t="s">
        <v>6088</v>
      </c>
      <c r="C1968" s="287" t="s">
        <v>6095</v>
      </c>
      <c r="D1968" s="305">
        <v>33</v>
      </c>
      <c r="E1968" s="287" t="s">
        <v>34</v>
      </c>
      <c r="F1968" s="289">
        <v>43677</v>
      </c>
      <c r="G1968" s="290" t="s">
        <v>686</v>
      </c>
      <c r="H1968" s="290" t="s">
        <v>2621</v>
      </c>
      <c r="I1968" s="291">
        <v>0.86720520000000001</v>
      </c>
      <c r="J1968" s="291">
        <v>4</v>
      </c>
      <c r="K1968" s="290" t="s">
        <v>815</v>
      </c>
      <c r="L1968" s="324">
        <v>56.39</v>
      </c>
      <c r="M1968" s="325" t="s">
        <v>2622</v>
      </c>
      <c r="N1968" s="325" t="s">
        <v>2623</v>
      </c>
      <c r="O1968" s="287"/>
      <c r="P1968" s="287"/>
    </row>
    <row r="1969" spans="1:16" ht="15">
      <c r="A1969" s="247" t="s">
        <v>176</v>
      </c>
      <c r="B1969" s="247" t="s">
        <v>6090</v>
      </c>
      <c r="C1969" s="287" t="s">
        <v>6097</v>
      </c>
      <c r="D1969" s="305">
        <v>34</v>
      </c>
      <c r="E1969" s="287" t="s">
        <v>34</v>
      </c>
      <c r="F1969" s="289">
        <v>43677</v>
      </c>
      <c r="G1969" s="290" t="s">
        <v>686</v>
      </c>
      <c r="H1969" s="290" t="s">
        <v>670</v>
      </c>
      <c r="I1969" s="291">
        <v>0.81914704999999999</v>
      </c>
      <c r="J1969" s="291">
        <v>3</v>
      </c>
      <c r="K1969" s="290" t="s">
        <v>815</v>
      </c>
      <c r="L1969" s="324">
        <v>25.19</v>
      </c>
      <c r="M1969" s="325" t="s">
        <v>671</v>
      </c>
      <c r="N1969" s="325" t="s">
        <v>672</v>
      </c>
      <c r="O1969" s="287"/>
      <c r="P1969" s="287"/>
    </row>
    <row r="1970" spans="1:16" ht="15">
      <c r="A1970" s="247" t="s">
        <v>176</v>
      </c>
      <c r="B1970" s="247" t="s">
        <v>6092</v>
      </c>
      <c r="C1970" s="287" t="s">
        <v>6100</v>
      </c>
      <c r="D1970" s="305">
        <v>35</v>
      </c>
      <c r="E1970" s="287" t="s">
        <v>34</v>
      </c>
      <c r="F1970" s="289">
        <v>43677</v>
      </c>
      <c r="G1970" s="290" t="s">
        <v>686</v>
      </c>
      <c r="H1970" s="290" t="s">
        <v>2939</v>
      </c>
      <c r="I1970" s="291">
        <v>0.90261035999999994</v>
      </c>
      <c r="J1970" s="291">
        <v>1</v>
      </c>
      <c r="K1970" s="290" t="s">
        <v>815</v>
      </c>
      <c r="L1970" s="324">
        <v>34.14</v>
      </c>
      <c r="M1970" s="325" t="s">
        <v>2940</v>
      </c>
      <c r="N1970" s="325" t="s">
        <v>2941</v>
      </c>
      <c r="O1970" s="287"/>
      <c r="P1970" s="287"/>
    </row>
    <row r="1971" spans="1:16" ht="15">
      <c r="A1971" s="247" t="s">
        <v>176</v>
      </c>
      <c r="B1971" s="247" t="s">
        <v>6094</v>
      </c>
      <c r="C1971" s="287" t="s">
        <v>6102</v>
      </c>
      <c r="D1971" s="305">
        <v>36</v>
      </c>
      <c r="E1971" s="287" t="s">
        <v>34</v>
      </c>
      <c r="F1971" s="289">
        <v>43677</v>
      </c>
      <c r="G1971" s="290" t="s">
        <v>686</v>
      </c>
      <c r="H1971" s="290" t="s">
        <v>945</v>
      </c>
      <c r="I1971" s="291">
        <v>0.78115389999999996</v>
      </c>
      <c r="J1971" s="291">
        <v>8</v>
      </c>
      <c r="K1971" s="290" t="s">
        <v>815</v>
      </c>
      <c r="L1971" s="324">
        <v>23.82</v>
      </c>
      <c r="M1971" s="325" t="s">
        <v>946</v>
      </c>
      <c r="N1971" s="325" t="s">
        <v>947</v>
      </c>
      <c r="O1971" s="287"/>
      <c r="P1971" s="287"/>
    </row>
    <row r="1972" spans="1:16" ht="15">
      <c r="A1972" s="247" t="s">
        <v>176</v>
      </c>
      <c r="B1972" s="247" t="s">
        <v>6096</v>
      </c>
      <c r="C1972" s="287" t="s">
        <v>6104</v>
      </c>
      <c r="D1972" s="305">
        <v>37</v>
      </c>
      <c r="E1972" s="287" t="s">
        <v>34</v>
      </c>
      <c r="F1972" s="289">
        <v>43677</v>
      </c>
      <c r="G1972" s="290" t="s">
        <v>686</v>
      </c>
      <c r="H1972" s="290" t="s">
        <v>951</v>
      </c>
      <c r="I1972" s="291">
        <v>0.91116845999999996</v>
      </c>
      <c r="J1972" s="291">
        <v>13</v>
      </c>
      <c r="K1972" s="290" t="s">
        <v>815</v>
      </c>
      <c r="L1972" s="324">
        <v>28.46</v>
      </c>
      <c r="M1972" s="325" t="s">
        <v>952</v>
      </c>
      <c r="N1972" s="325" t="s">
        <v>953</v>
      </c>
      <c r="O1972" s="287"/>
      <c r="P1972" s="287"/>
    </row>
    <row r="1973" spans="1:16" ht="15">
      <c r="A1973" s="247" t="s">
        <v>176</v>
      </c>
      <c r="B1973" s="247" t="s">
        <v>6101</v>
      </c>
      <c r="C1973" s="287" t="s">
        <v>6106</v>
      </c>
      <c r="D1973" s="305">
        <v>38</v>
      </c>
      <c r="E1973" s="287" t="s">
        <v>34</v>
      </c>
      <c r="F1973" s="289">
        <v>43677</v>
      </c>
      <c r="G1973" s="290" t="s">
        <v>686</v>
      </c>
      <c r="H1973" s="290" t="s">
        <v>961</v>
      </c>
      <c r="I1973" s="291">
        <v>0.84856319999999996</v>
      </c>
      <c r="J1973" s="291">
        <v>5</v>
      </c>
      <c r="K1973" s="290" t="s">
        <v>815</v>
      </c>
      <c r="L1973" s="324">
        <v>14.19</v>
      </c>
      <c r="M1973" s="325" t="s">
        <v>962</v>
      </c>
      <c r="N1973" s="325" t="s">
        <v>963</v>
      </c>
      <c r="O1973" s="287"/>
      <c r="P1973" s="287"/>
    </row>
    <row r="1974" spans="1:16" ht="15">
      <c r="A1974" s="247" t="s">
        <v>176</v>
      </c>
      <c r="B1974" s="247" t="s">
        <v>6103</v>
      </c>
      <c r="C1974" s="287" t="s">
        <v>6108</v>
      </c>
      <c r="D1974" s="305">
        <v>39</v>
      </c>
      <c r="E1974" s="287" t="s">
        <v>34</v>
      </c>
      <c r="F1974" s="289">
        <v>43677</v>
      </c>
      <c r="G1974" s="290" t="s">
        <v>686</v>
      </c>
      <c r="H1974" s="290" t="s">
        <v>2636</v>
      </c>
      <c r="I1974" s="291">
        <v>0.72001280000000001</v>
      </c>
      <c r="J1974" s="291">
        <v>5</v>
      </c>
      <c r="K1974" s="290" t="s">
        <v>815</v>
      </c>
      <c r="L1974" s="324">
        <v>33.11</v>
      </c>
      <c r="M1974" s="325" t="s">
        <v>2637</v>
      </c>
      <c r="N1974" s="325" t="s">
        <v>2638</v>
      </c>
      <c r="O1974" s="287"/>
      <c r="P1974" s="287"/>
    </row>
    <row r="1975" spans="1:16" ht="15">
      <c r="A1975" s="247" t="s">
        <v>176</v>
      </c>
      <c r="B1975" s="247" t="s">
        <v>6105</v>
      </c>
      <c r="C1975" s="287" t="s">
        <v>6111</v>
      </c>
      <c r="D1975" s="305">
        <v>40</v>
      </c>
      <c r="E1975" s="287" t="s">
        <v>34</v>
      </c>
      <c r="F1975" s="289">
        <v>43677</v>
      </c>
      <c r="G1975" s="290" t="s">
        <v>686</v>
      </c>
      <c r="H1975" s="290" t="s">
        <v>2643</v>
      </c>
      <c r="I1975" s="291">
        <v>0.81680580000000003</v>
      </c>
      <c r="J1975" s="291">
        <v>3</v>
      </c>
      <c r="K1975" s="290" t="s">
        <v>815</v>
      </c>
      <c r="L1975" s="324">
        <v>51.36</v>
      </c>
      <c r="M1975" s="325" t="s">
        <v>2644</v>
      </c>
      <c r="N1975" s="325" t="s">
        <v>2645</v>
      </c>
      <c r="O1975" s="287"/>
      <c r="P1975" s="287"/>
    </row>
    <row r="1976" spans="1:16" ht="15">
      <c r="A1976" s="247" t="s">
        <v>176</v>
      </c>
      <c r="B1976" s="247" t="s">
        <v>6107</v>
      </c>
      <c r="C1976" s="287" t="s">
        <v>6113</v>
      </c>
      <c r="D1976" s="305">
        <v>41</v>
      </c>
      <c r="E1976" s="287" t="s">
        <v>34</v>
      </c>
      <c r="F1976" s="289">
        <v>43677</v>
      </c>
      <c r="G1976" s="290" t="s">
        <v>686</v>
      </c>
      <c r="H1976" s="290" t="s">
        <v>691</v>
      </c>
      <c r="I1976" s="291">
        <v>0.84865729999999995</v>
      </c>
      <c r="J1976" s="291">
        <v>1</v>
      </c>
      <c r="K1976" s="290" t="s">
        <v>815</v>
      </c>
      <c r="L1976" s="324">
        <v>88.92</v>
      </c>
      <c r="M1976" s="325" t="s">
        <v>692</v>
      </c>
      <c r="N1976" s="325" t="s">
        <v>693</v>
      </c>
      <c r="O1976" s="287"/>
      <c r="P1976" s="287"/>
    </row>
    <row r="1977" spans="1:16" ht="15">
      <c r="A1977" s="247" t="s">
        <v>176</v>
      </c>
      <c r="B1977" s="247" t="s">
        <v>6112</v>
      </c>
      <c r="C1977" s="287" t="s">
        <v>6115</v>
      </c>
      <c r="D1977" s="305">
        <v>42</v>
      </c>
      <c r="E1977" s="287" t="s">
        <v>34</v>
      </c>
      <c r="F1977" s="289">
        <v>43677</v>
      </c>
      <c r="G1977" s="290" t="s">
        <v>686</v>
      </c>
      <c r="H1977" s="290" t="s">
        <v>1455</v>
      </c>
      <c r="I1977" s="291">
        <v>0.84905284999999997</v>
      </c>
      <c r="J1977" s="291">
        <v>2</v>
      </c>
      <c r="K1977" s="290" t="s">
        <v>815</v>
      </c>
      <c r="L1977" s="324">
        <v>304.76</v>
      </c>
      <c r="M1977" s="325" t="s">
        <v>1456</v>
      </c>
      <c r="N1977" s="325" t="s">
        <v>1457</v>
      </c>
      <c r="O1977" s="287"/>
      <c r="P1977" s="287"/>
    </row>
    <row r="1978" spans="1:16" ht="15">
      <c r="A1978" s="247" t="s">
        <v>176</v>
      </c>
      <c r="B1978" s="247" t="s">
        <v>6114</v>
      </c>
      <c r="C1978" s="287" t="s">
        <v>6117</v>
      </c>
      <c r="D1978" s="305">
        <v>43</v>
      </c>
      <c r="E1978" s="287" t="s">
        <v>34</v>
      </c>
      <c r="F1978" s="289">
        <v>43677</v>
      </c>
      <c r="G1978" s="290" t="s">
        <v>686</v>
      </c>
      <c r="H1978" s="290" t="s">
        <v>2650</v>
      </c>
      <c r="I1978" s="291">
        <v>0.88786644000000003</v>
      </c>
      <c r="J1978" s="291">
        <v>9</v>
      </c>
      <c r="K1978" s="290" t="s">
        <v>815</v>
      </c>
      <c r="L1978" s="324">
        <v>39.97</v>
      </c>
      <c r="M1978" s="325" t="s">
        <v>2651</v>
      </c>
      <c r="N1978" s="325" t="s">
        <v>2652</v>
      </c>
      <c r="O1978" s="287"/>
      <c r="P1978" s="287"/>
    </row>
    <row r="1979" spans="1:16" ht="15">
      <c r="A1979" s="247" t="s">
        <v>176</v>
      </c>
      <c r="B1979" s="247" t="s">
        <v>6116</v>
      </c>
      <c r="C1979" s="287" t="s">
        <v>6119</v>
      </c>
      <c r="D1979" s="305">
        <v>44</v>
      </c>
      <c r="E1979" s="287" t="s">
        <v>34</v>
      </c>
      <c r="F1979" s="289">
        <v>43677</v>
      </c>
      <c r="G1979" s="290" t="s">
        <v>686</v>
      </c>
      <c r="H1979" s="290" t="s">
        <v>2655</v>
      </c>
      <c r="I1979" s="291">
        <v>0.86259174000000005</v>
      </c>
      <c r="J1979" s="291">
        <v>3</v>
      </c>
      <c r="K1979" s="290" t="s">
        <v>815</v>
      </c>
      <c r="L1979" s="324">
        <v>58.09</v>
      </c>
      <c r="M1979" s="325" t="s">
        <v>2656</v>
      </c>
      <c r="N1979" s="325" t="s">
        <v>2657</v>
      </c>
      <c r="O1979" s="287"/>
      <c r="P1979" s="287"/>
    </row>
    <row r="1980" spans="1:16" ht="15">
      <c r="A1980" s="247" t="s">
        <v>176</v>
      </c>
      <c r="B1980" s="247" t="s">
        <v>6118</v>
      </c>
      <c r="C1980" s="287" t="s">
        <v>6121</v>
      </c>
      <c r="D1980" s="305">
        <v>45</v>
      </c>
      <c r="E1980" s="287" t="s">
        <v>34</v>
      </c>
      <c r="F1980" s="289">
        <v>43677</v>
      </c>
      <c r="G1980" s="290" t="s">
        <v>686</v>
      </c>
      <c r="H1980" s="290" t="s">
        <v>2660</v>
      </c>
      <c r="I1980" s="291">
        <v>0.87837350000000003</v>
      </c>
      <c r="J1980" s="291">
        <v>7</v>
      </c>
      <c r="K1980" s="290" t="s">
        <v>815</v>
      </c>
      <c r="L1980" s="324">
        <v>30.93</v>
      </c>
      <c r="M1980" s="325" t="s">
        <v>2661</v>
      </c>
      <c r="N1980" s="325" t="s">
        <v>2662</v>
      </c>
      <c r="O1980" s="287"/>
      <c r="P1980" s="287"/>
    </row>
    <row r="1981" spans="1:16" ht="15">
      <c r="A1981" s="247" t="s">
        <v>176</v>
      </c>
      <c r="B1981" s="247" t="s">
        <v>6120</v>
      </c>
      <c r="C1981" s="287" t="s">
        <v>6123</v>
      </c>
      <c r="D1981" s="305">
        <v>46</v>
      </c>
      <c r="E1981" s="287" t="s">
        <v>34</v>
      </c>
      <c r="F1981" s="289">
        <v>43677</v>
      </c>
      <c r="G1981" s="290" t="s">
        <v>686</v>
      </c>
      <c r="H1981" s="290" t="s">
        <v>5629</v>
      </c>
      <c r="I1981" s="291">
        <v>0.88895409999999997</v>
      </c>
      <c r="J1981" s="291">
        <v>2</v>
      </c>
      <c r="K1981" s="290" t="s">
        <v>815</v>
      </c>
      <c r="L1981" s="324">
        <v>174.72</v>
      </c>
      <c r="M1981" s="325" t="s">
        <v>5630</v>
      </c>
      <c r="N1981" s="325" t="s">
        <v>5631</v>
      </c>
      <c r="O1981" s="287"/>
      <c r="P1981" s="287"/>
    </row>
    <row r="1982" spans="1:16" ht="15">
      <c r="A1982" s="247" t="s">
        <v>176</v>
      </c>
      <c r="B1982" s="247" t="s">
        <v>6122</v>
      </c>
      <c r="C1982" s="287" t="s">
        <v>6125</v>
      </c>
      <c r="D1982" s="305">
        <v>47</v>
      </c>
      <c r="E1982" s="287" t="s">
        <v>34</v>
      </c>
      <c r="F1982" s="289">
        <v>43677</v>
      </c>
      <c r="G1982" s="290" t="s">
        <v>686</v>
      </c>
      <c r="H1982" s="290" t="s">
        <v>1489</v>
      </c>
      <c r="I1982" s="291">
        <v>0.87050444000000005</v>
      </c>
      <c r="J1982" s="291">
        <v>1</v>
      </c>
      <c r="K1982" s="290" t="s">
        <v>815</v>
      </c>
      <c r="L1982" s="324">
        <v>44.15</v>
      </c>
      <c r="M1982" s="325" t="s">
        <v>1490</v>
      </c>
      <c r="N1982" s="325" t="s">
        <v>1491</v>
      </c>
      <c r="O1982" s="287"/>
      <c r="P1982" s="287"/>
    </row>
    <row r="1983" spans="1:16" ht="15">
      <c r="A1983" s="247" t="s">
        <v>176</v>
      </c>
      <c r="B1983" s="247" t="s">
        <v>6124</v>
      </c>
      <c r="C1983" s="287" t="s">
        <v>6127</v>
      </c>
      <c r="D1983" s="305">
        <v>48</v>
      </c>
      <c r="E1983" s="287" t="s">
        <v>34</v>
      </c>
      <c r="F1983" s="289">
        <v>43677</v>
      </c>
      <c r="G1983" s="290" t="s">
        <v>686</v>
      </c>
      <c r="H1983" s="290" t="s">
        <v>2676</v>
      </c>
      <c r="I1983" s="291">
        <v>0.82495092999999997</v>
      </c>
      <c r="J1983" s="291">
        <v>4</v>
      </c>
      <c r="K1983" s="290" t="s">
        <v>815</v>
      </c>
      <c r="L1983" s="324">
        <v>54.49</v>
      </c>
      <c r="M1983" s="325" t="s">
        <v>2677</v>
      </c>
      <c r="N1983" s="325" t="s">
        <v>2678</v>
      </c>
      <c r="O1983" s="287"/>
      <c r="P1983" s="287"/>
    </row>
    <row r="1984" spans="1:16" ht="15">
      <c r="A1984" s="247" t="s">
        <v>176</v>
      </c>
      <c r="B1984" s="247" t="s">
        <v>6126</v>
      </c>
      <c r="C1984" s="287" t="s">
        <v>6130</v>
      </c>
      <c r="D1984" s="305">
        <v>49</v>
      </c>
      <c r="E1984" s="287" t="s">
        <v>34</v>
      </c>
      <c r="F1984" s="289">
        <v>43677</v>
      </c>
      <c r="G1984" s="290" t="s">
        <v>686</v>
      </c>
      <c r="H1984" s="290" t="s">
        <v>1540</v>
      </c>
      <c r="I1984" s="291">
        <v>0.82385960000000003</v>
      </c>
      <c r="J1984" s="291">
        <v>8</v>
      </c>
      <c r="K1984" s="290" t="s">
        <v>815</v>
      </c>
      <c r="L1984" s="324">
        <v>35.590000000000003</v>
      </c>
      <c r="M1984" s="325" t="s">
        <v>1541</v>
      </c>
      <c r="N1984" s="325" t="s">
        <v>1542</v>
      </c>
      <c r="O1984" s="287"/>
      <c r="P1984" s="287"/>
    </row>
    <row r="1985" spans="1:16" ht="15">
      <c r="A1985" s="247" t="s">
        <v>176</v>
      </c>
      <c r="B1985" s="247" t="s">
        <v>6131</v>
      </c>
      <c r="C1985" s="287" t="s">
        <v>6132</v>
      </c>
      <c r="D1985" s="305">
        <v>50</v>
      </c>
      <c r="E1985" s="287" t="s">
        <v>34</v>
      </c>
      <c r="F1985" s="289">
        <v>43677</v>
      </c>
      <c r="G1985" s="290" t="s">
        <v>686</v>
      </c>
      <c r="H1985" s="290" t="s">
        <v>810</v>
      </c>
      <c r="I1985" s="291">
        <v>0.69637360000000004</v>
      </c>
      <c r="J1985" s="291">
        <v>5</v>
      </c>
      <c r="K1985" s="290" t="s">
        <v>815</v>
      </c>
      <c r="L1985" s="324">
        <v>20.9</v>
      </c>
      <c r="M1985" s="325" t="s">
        <v>811</v>
      </c>
      <c r="N1985" s="325" t="s">
        <v>812</v>
      </c>
      <c r="O1985" s="287"/>
      <c r="P1985" s="287"/>
    </row>
    <row r="1986" spans="1:16" ht="15">
      <c r="A1986" s="247" t="s">
        <v>176</v>
      </c>
      <c r="B1986" s="247" t="s">
        <v>6133</v>
      </c>
      <c r="C1986" s="287" t="s">
        <v>6134</v>
      </c>
      <c r="D1986" s="305">
        <v>1</v>
      </c>
      <c r="E1986" s="287" t="s">
        <v>33</v>
      </c>
      <c r="F1986" s="289">
        <v>43677</v>
      </c>
      <c r="G1986" s="290" t="s">
        <v>658</v>
      </c>
      <c r="H1986" s="290" t="s">
        <v>3150</v>
      </c>
      <c r="I1986" s="291">
        <v>0.8844166</v>
      </c>
      <c r="J1986" s="291">
        <v>1</v>
      </c>
      <c r="K1986" s="290" t="s">
        <v>815</v>
      </c>
      <c r="L1986" s="324">
        <v>66.62</v>
      </c>
      <c r="M1986" s="325" t="s">
        <v>3151</v>
      </c>
      <c r="N1986" s="325" t="s">
        <v>3152</v>
      </c>
      <c r="O1986" s="287"/>
      <c r="P1986" s="287"/>
    </row>
    <row r="1987" spans="1:16" ht="15">
      <c r="A1987" s="247" t="s">
        <v>176</v>
      </c>
      <c r="B1987" s="247" t="s">
        <v>6135</v>
      </c>
      <c r="C1987" s="287" t="s">
        <v>6136</v>
      </c>
      <c r="D1987" s="305">
        <v>2</v>
      </c>
      <c r="E1987" s="287" t="s">
        <v>33</v>
      </c>
      <c r="F1987" s="289">
        <v>43677</v>
      </c>
      <c r="G1987" s="290" t="s">
        <v>658</v>
      </c>
      <c r="H1987" s="290" t="s">
        <v>1042</v>
      </c>
      <c r="I1987" s="291">
        <v>0.89783469999999999</v>
      </c>
      <c r="J1987" s="291">
        <v>4</v>
      </c>
      <c r="K1987" s="290" t="s">
        <v>815</v>
      </c>
      <c r="L1987" s="324">
        <v>278.56</v>
      </c>
      <c r="M1987" s="325" t="s">
        <v>1043</v>
      </c>
      <c r="N1987" s="325" t="s">
        <v>1044</v>
      </c>
      <c r="O1987" s="287"/>
      <c r="P1987" s="287"/>
    </row>
    <row r="1988" spans="1:16" ht="15">
      <c r="A1988" s="247" t="s">
        <v>176</v>
      </c>
      <c r="B1988" s="247" t="s">
        <v>6137</v>
      </c>
      <c r="C1988" s="287" t="s">
        <v>6138</v>
      </c>
      <c r="D1988" s="305">
        <v>3</v>
      </c>
      <c r="E1988" s="287" t="s">
        <v>33</v>
      </c>
      <c r="F1988" s="289">
        <v>43677</v>
      </c>
      <c r="G1988" s="290" t="s">
        <v>658</v>
      </c>
      <c r="H1988" s="290" t="s">
        <v>461</v>
      </c>
      <c r="I1988" s="291">
        <v>0.89361539999999995</v>
      </c>
      <c r="J1988" s="291">
        <v>3</v>
      </c>
      <c r="K1988" s="290" t="s">
        <v>815</v>
      </c>
      <c r="L1988" s="324">
        <v>85.79</v>
      </c>
      <c r="M1988" s="325" t="s">
        <v>462</v>
      </c>
      <c r="N1988" s="325" t="s">
        <v>463</v>
      </c>
      <c r="O1988" s="287"/>
      <c r="P1988" s="287"/>
    </row>
    <row r="1989" spans="1:16" ht="15">
      <c r="A1989" s="247" t="s">
        <v>7888</v>
      </c>
      <c r="B1989" s="247" t="s">
        <v>7889</v>
      </c>
      <c r="C1989" s="287" t="s">
        <v>6141</v>
      </c>
      <c r="D1989" s="305">
        <v>4</v>
      </c>
      <c r="E1989" s="287" t="s">
        <v>33</v>
      </c>
      <c r="F1989" s="289">
        <v>43677</v>
      </c>
      <c r="G1989" s="290" t="s">
        <v>658</v>
      </c>
      <c r="H1989" s="290" t="s">
        <v>468</v>
      </c>
      <c r="I1989" s="291">
        <v>0.93774897000000002</v>
      </c>
      <c r="J1989" s="291">
        <v>4</v>
      </c>
      <c r="K1989" s="290" t="s">
        <v>815</v>
      </c>
      <c r="L1989" s="324">
        <v>72.959999999999994</v>
      </c>
      <c r="M1989" s="325" t="s">
        <v>469</v>
      </c>
      <c r="N1989" s="325" t="s">
        <v>470</v>
      </c>
      <c r="O1989" s="287"/>
      <c r="P1989" s="287"/>
    </row>
    <row r="1990" spans="1:16" ht="15">
      <c r="A1990" s="247" t="s">
        <v>176</v>
      </c>
      <c r="B1990" s="247" t="s">
        <v>6145</v>
      </c>
      <c r="C1990" s="287" t="s">
        <v>6144</v>
      </c>
      <c r="D1990" s="305">
        <v>5</v>
      </c>
      <c r="E1990" s="287" t="s">
        <v>33</v>
      </c>
      <c r="F1990" s="289">
        <v>43677</v>
      </c>
      <c r="G1990" s="290" t="s">
        <v>658</v>
      </c>
      <c r="H1990" s="290" t="s">
        <v>822</v>
      </c>
      <c r="I1990" s="291">
        <v>0.84348190000000001</v>
      </c>
      <c r="J1990" s="291">
        <v>3</v>
      </c>
      <c r="K1990" s="290" t="s">
        <v>815</v>
      </c>
      <c r="L1990" s="324">
        <v>24.42</v>
      </c>
      <c r="M1990" s="325" t="s">
        <v>823</v>
      </c>
      <c r="N1990" s="325" t="s">
        <v>824</v>
      </c>
      <c r="O1990" s="287"/>
      <c r="P1990" s="287"/>
    </row>
    <row r="1991" spans="1:16" ht="15">
      <c r="A1991" s="247" t="s">
        <v>7890</v>
      </c>
      <c r="B1991" s="247" t="s">
        <v>7891</v>
      </c>
      <c r="C1991" s="287" t="s">
        <v>6146</v>
      </c>
      <c r="D1991" s="305">
        <v>6</v>
      </c>
      <c r="E1991" s="287" t="s">
        <v>33</v>
      </c>
      <c r="F1991" s="289">
        <v>43677</v>
      </c>
      <c r="G1991" s="290" t="s">
        <v>658</v>
      </c>
      <c r="H1991" s="290" t="s">
        <v>3594</v>
      </c>
      <c r="I1991" s="291">
        <v>0.92371389999999998</v>
      </c>
      <c r="J1991" s="291">
        <v>2</v>
      </c>
      <c r="K1991" s="290" t="s">
        <v>815</v>
      </c>
      <c r="L1991" s="324">
        <v>46.92</v>
      </c>
      <c r="M1991" s="325" t="s">
        <v>3595</v>
      </c>
      <c r="N1991" s="325" t="s">
        <v>3596</v>
      </c>
      <c r="O1991" s="287"/>
      <c r="P1991" s="287"/>
    </row>
    <row r="1992" spans="1:16" ht="15">
      <c r="A1992" s="247" t="s">
        <v>7892</v>
      </c>
      <c r="B1992" s="247" t="s">
        <v>7893</v>
      </c>
      <c r="C1992" s="287" t="s">
        <v>6149</v>
      </c>
      <c r="D1992" s="305">
        <v>7</v>
      </c>
      <c r="E1992" s="287" t="s">
        <v>33</v>
      </c>
      <c r="F1992" s="289">
        <v>43677</v>
      </c>
      <c r="G1992" s="290" t="s">
        <v>658</v>
      </c>
      <c r="H1992" s="290" t="s">
        <v>1282</v>
      </c>
      <c r="I1992" s="291">
        <v>0.8802972</v>
      </c>
      <c r="J1992" s="291">
        <v>5</v>
      </c>
      <c r="K1992" s="290" t="s">
        <v>815</v>
      </c>
      <c r="L1992" s="324">
        <v>237.82</v>
      </c>
      <c r="M1992" s="325" t="s">
        <v>1283</v>
      </c>
      <c r="N1992" s="325" t="s">
        <v>1284</v>
      </c>
      <c r="O1992" s="287"/>
      <c r="P1992" s="287"/>
    </row>
    <row r="1993" spans="1:16" ht="15">
      <c r="A1993" s="247" t="s">
        <v>7894</v>
      </c>
      <c r="B1993" s="247" t="s">
        <v>7895</v>
      </c>
      <c r="C1993" s="287" t="s">
        <v>6151</v>
      </c>
      <c r="D1993" s="305">
        <v>8</v>
      </c>
      <c r="E1993" s="287" t="s">
        <v>33</v>
      </c>
      <c r="F1993" s="289">
        <v>43677</v>
      </c>
      <c r="G1993" s="290" t="s">
        <v>658</v>
      </c>
      <c r="H1993" s="290" t="s">
        <v>6361</v>
      </c>
      <c r="I1993" s="291">
        <v>0.93951720000000005</v>
      </c>
      <c r="J1993" s="291">
        <v>1</v>
      </c>
      <c r="K1993" s="290" t="s">
        <v>815</v>
      </c>
      <c r="L1993" s="324">
        <v>44.41</v>
      </c>
      <c r="M1993" s="325" t="s">
        <v>6362</v>
      </c>
      <c r="N1993" s="325" t="s">
        <v>6363</v>
      </c>
      <c r="O1993" s="287"/>
      <c r="P1993" s="287"/>
    </row>
    <row r="1994" spans="1:16" ht="15">
      <c r="A1994" s="247" t="s">
        <v>176</v>
      </c>
      <c r="B1994" s="247" t="s">
        <v>6150</v>
      </c>
      <c r="C1994" s="287" t="s">
        <v>6153</v>
      </c>
      <c r="D1994" s="305">
        <v>9</v>
      </c>
      <c r="E1994" s="287" t="s">
        <v>33</v>
      </c>
      <c r="F1994" s="289">
        <v>43677</v>
      </c>
      <c r="G1994" s="290" t="s">
        <v>658</v>
      </c>
      <c r="H1994" s="290" t="s">
        <v>3296</v>
      </c>
      <c r="I1994" s="291">
        <v>0.90391330000000003</v>
      </c>
      <c r="J1994" s="291">
        <v>1</v>
      </c>
      <c r="K1994" s="290" t="s">
        <v>815</v>
      </c>
      <c r="L1994" s="324">
        <v>19.16</v>
      </c>
      <c r="M1994" s="325" t="s">
        <v>3297</v>
      </c>
      <c r="N1994" s="325" t="s">
        <v>3298</v>
      </c>
      <c r="O1994" s="287"/>
      <c r="P1994" s="287"/>
    </row>
    <row r="1995" spans="1:16" ht="15">
      <c r="A1995" s="247" t="s">
        <v>7896</v>
      </c>
      <c r="B1995" s="247" t="s">
        <v>7897</v>
      </c>
      <c r="C1995" s="287" t="s">
        <v>6156</v>
      </c>
      <c r="D1995" s="305">
        <v>10</v>
      </c>
      <c r="E1995" s="287" t="s">
        <v>33</v>
      </c>
      <c r="F1995" s="289">
        <v>43677</v>
      </c>
      <c r="G1995" s="290" t="s">
        <v>658</v>
      </c>
      <c r="H1995" s="290" t="s">
        <v>2286</v>
      </c>
      <c r="I1995" s="291">
        <v>0.88018054000000001</v>
      </c>
      <c r="J1995" s="291">
        <v>1</v>
      </c>
      <c r="K1995" s="290" t="s">
        <v>815</v>
      </c>
      <c r="L1995" s="324">
        <v>47.23</v>
      </c>
      <c r="M1995" s="325" t="s">
        <v>2287</v>
      </c>
      <c r="N1995" s="325" t="s">
        <v>2288</v>
      </c>
      <c r="O1995" s="287"/>
      <c r="P1995" s="287"/>
    </row>
    <row r="1996" spans="1:16" ht="15">
      <c r="A1996" s="247" t="s">
        <v>7898</v>
      </c>
      <c r="B1996" s="247" t="s">
        <v>7899</v>
      </c>
      <c r="C1996" s="287" t="s">
        <v>6158</v>
      </c>
      <c r="D1996" s="305">
        <v>11</v>
      </c>
      <c r="E1996" s="287" t="s">
        <v>33</v>
      </c>
      <c r="F1996" s="289">
        <v>43677</v>
      </c>
      <c r="G1996" s="290" t="s">
        <v>658</v>
      </c>
      <c r="H1996" s="290" t="s">
        <v>1317</v>
      </c>
      <c r="I1996" s="291">
        <v>0.92846709999999999</v>
      </c>
      <c r="J1996" s="291">
        <v>1</v>
      </c>
      <c r="K1996" s="290" t="s">
        <v>815</v>
      </c>
      <c r="L1996" s="324">
        <v>52.09</v>
      </c>
      <c r="M1996" s="325" t="s">
        <v>1318</v>
      </c>
      <c r="N1996" s="325" t="s">
        <v>1319</v>
      </c>
      <c r="O1996" s="287"/>
      <c r="P1996" s="287"/>
    </row>
    <row r="1997" spans="1:16" ht="15">
      <c r="A1997" s="247" t="s">
        <v>7900</v>
      </c>
      <c r="B1997" s="247" t="s">
        <v>7901</v>
      </c>
      <c r="C1997" s="287" t="s">
        <v>6161</v>
      </c>
      <c r="D1997" s="305">
        <v>12</v>
      </c>
      <c r="E1997" s="287" t="s">
        <v>33</v>
      </c>
      <c r="F1997" s="289">
        <v>43677</v>
      </c>
      <c r="G1997" s="290" t="s">
        <v>658</v>
      </c>
      <c r="H1997" s="290" t="s">
        <v>838</v>
      </c>
      <c r="I1997" s="291">
        <v>0.93629247000000004</v>
      </c>
      <c r="J1997" s="291">
        <v>7</v>
      </c>
      <c r="K1997" s="290" t="s">
        <v>815</v>
      </c>
      <c r="L1997" s="324">
        <v>12.09</v>
      </c>
      <c r="M1997" s="325" t="s">
        <v>839</v>
      </c>
      <c r="N1997" s="325" t="s">
        <v>840</v>
      </c>
      <c r="O1997" s="287"/>
      <c r="P1997" s="287"/>
    </row>
    <row r="1998" spans="1:16" ht="15">
      <c r="A1998" s="247" t="s">
        <v>176</v>
      </c>
      <c r="B1998" s="247" t="s">
        <v>6152</v>
      </c>
      <c r="C1998" s="287" t="s">
        <v>6164</v>
      </c>
      <c r="D1998" s="305">
        <v>13</v>
      </c>
      <c r="E1998" s="287" t="s">
        <v>33</v>
      </c>
      <c r="F1998" s="289">
        <v>43677</v>
      </c>
      <c r="G1998" s="290" t="s">
        <v>658</v>
      </c>
      <c r="H1998" s="290" t="s">
        <v>2547</v>
      </c>
      <c r="I1998" s="291">
        <v>0.81939894000000002</v>
      </c>
      <c r="J1998" s="291">
        <v>5</v>
      </c>
      <c r="K1998" s="290" t="s">
        <v>815</v>
      </c>
      <c r="L1998" s="324">
        <v>50.67</v>
      </c>
      <c r="M1998" s="325" t="s">
        <v>2548</v>
      </c>
      <c r="N1998" s="325" t="s">
        <v>2549</v>
      </c>
      <c r="O1998" s="287"/>
      <c r="P1998" s="287"/>
    </row>
    <row r="1999" spans="1:16" ht="15">
      <c r="A1999" s="247" t="s">
        <v>176</v>
      </c>
      <c r="B1999" s="247" t="s">
        <v>6157</v>
      </c>
      <c r="C1999" s="287" t="s">
        <v>6166</v>
      </c>
      <c r="D1999" s="305">
        <v>14</v>
      </c>
      <c r="E1999" s="287" t="s">
        <v>33</v>
      </c>
      <c r="F1999" s="289">
        <v>43677</v>
      </c>
      <c r="G1999" s="290" t="s">
        <v>658</v>
      </c>
      <c r="H1999" s="290" t="s">
        <v>2557</v>
      </c>
      <c r="I1999" s="291">
        <v>0.92244135999999999</v>
      </c>
      <c r="J1999" s="291">
        <v>2</v>
      </c>
      <c r="K1999" s="290" t="s">
        <v>815</v>
      </c>
      <c r="L1999" s="324">
        <v>97.68</v>
      </c>
      <c r="M1999" s="325" t="s">
        <v>2558</v>
      </c>
      <c r="N1999" s="325" t="s">
        <v>2559</v>
      </c>
      <c r="O1999" s="287"/>
      <c r="P1999" s="287"/>
    </row>
    <row r="2000" spans="1:16" ht="15">
      <c r="A2000" s="247" t="s">
        <v>176</v>
      </c>
      <c r="B2000" s="247" t="s">
        <v>6165</v>
      </c>
      <c r="C2000" s="287" t="s">
        <v>6169</v>
      </c>
      <c r="D2000" s="305">
        <v>15</v>
      </c>
      <c r="E2000" s="287" t="s">
        <v>33</v>
      </c>
      <c r="F2000" s="289">
        <v>43677</v>
      </c>
      <c r="G2000" s="290" t="s">
        <v>658</v>
      </c>
      <c r="H2000" s="290" t="s">
        <v>2562</v>
      </c>
      <c r="I2000" s="291">
        <v>0.93307424000000005</v>
      </c>
      <c r="J2000" s="291">
        <v>2</v>
      </c>
      <c r="K2000" s="290" t="s">
        <v>815</v>
      </c>
      <c r="L2000" s="324">
        <v>55.77</v>
      </c>
      <c r="M2000" s="325" t="s">
        <v>2563</v>
      </c>
      <c r="N2000" s="325" t="s">
        <v>2564</v>
      </c>
      <c r="O2000" s="287"/>
      <c r="P2000" s="287"/>
    </row>
    <row r="2001" spans="1:16" ht="15">
      <c r="A2001" s="247" t="s">
        <v>176</v>
      </c>
      <c r="B2001" s="247" t="s">
        <v>6170</v>
      </c>
      <c r="C2001" s="287" t="s">
        <v>6171</v>
      </c>
      <c r="D2001" s="305">
        <v>16</v>
      </c>
      <c r="E2001" s="287" t="s">
        <v>33</v>
      </c>
      <c r="F2001" s="289">
        <v>43677</v>
      </c>
      <c r="G2001" s="290" t="s">
        <v>658</v>
      </c>
      <c r="H2001" s="290" t="s">
        <v>550</v>
      </c>
      <c r="I2001" s="291">
        <v>0.59565175000000004</v>
      </c>
      <c r="J2001" s="291">
        <v>2</v>
      </c>
      <c r="K2001" s="290" t="s">
        <v>815</v>
      </c>
      <c r="L2001" s="324">
        <v>72.16</v>
      </c>
      <c r="M2001" s="325" t="s">
        <v>551</v>
      </c>
      <c r="N2001" s="325" t="s">
        <v>552</v>
      </c>
      <c r="O2001" s="287"/>
      <c r="P2001" s="287"/>
    </row>
    <row r="2002" spans="1:16" ht="15">
      <c r="A2002" s="247" t="s">
        <v>7902</v>
      </c>
      <c r="B2002" s="247" t="s">
        <v>7903</v>
      </c>
      <c r="C2002" s="287" t="s">
        <v>6174</v>
      </c>
      <c r="D2002" s="305">
        <v>17</v>
      </c>
      <c r="E2002" s="287" t="s">
        <v>33</v>
      </c>
      <c r="F2002" s="289">
        <v>43677</v>
      </c>
      <c r="G2002" s="290" t="s">
        <v>658</v>
      </c>
      <c r="H2002" s="290" t="s">
        <v>7665</v>
      </c>
      <c r="I2002" s="291">
        <v>0.78898763999999999</v>
      </c>
      <c r="J2002" s="291">
        <v>2</v>
      </c>
      <c r="K2002" s="290" t="s">
        <v>815</v>
      </c>
      <c r="L2002" s="324">
        <v>41.06</v>
      </c>
      <c r="M2002" s="325" t="s">
        <v>7666</v>
      </c>
      <c r="N2002" s="325" t="s">
        <v>7667</v>
      </c>
      <c r="O2002" s="287"/>
      <c r="P2002" s="287"/>
    </row>
    <row r="2003" spans="1:16" ht="15">
      <c r="A2003" s="247" t="s">
        <v>176</v>
      </c>
      <c r="B2003" s="247" t="s">
        <v>6178</v>
      </c>
      <c r="C2003" s="287" t="s">
        <v>6177</v>
      </c>
      <c r="D2003" s="305">
        <v>18</v>
      </c>
      <c r="E2003" s="287" t="s">
        <v>33</v>
      </c>
      <c r="F2003" s="289">
        <v>43677</v>
      </c>
      <c r="G2003" s="290" t="s">
        <v>658</v>
      </c>
      <c r="H2003" s="290" t="s">
        <v>2584</v>
      </c>
      <c r="I2003" s="291">
        <v>0.79986919999999995</v>
      </c>
      <c r="J2003" s="291">
        <v>3</v>
      </c>
      <c r="K2003" s="290" t="s">
        <v>815</v>
      </c>
      <c r="L2003" s="324">
        <v>19.5</v>
      </c>
      <c r="M2003" s="325" t="s">
        <v>2585</v>
      </c>
      <c r="N2003" s="325" t="s">
        <v>2586</v>
      </c>
      <c r="O2003" s="287"/>
      <c r="P2003" s="287"/>
    </row>
    <row r="2004" spans="1:16" ht="15">
      <c r="A2004" s="247" t="s">
        <v>176</v>
      </c>
      <c r="B2004" s="247" t="s">
        <v>6180</v>
      </c>
      <c r="C2004" s="287" t="s">
        <v>6179</v>
      </c>
      <c r="D2004" s="305">
        <v>19</v>
      </c>
      <c r="E2004" s="287" t="s">
        <v>33</v>
      </c>
      <c r="F2004" s="289">
        <v>43677</v>
      </c>
      <c r="G2004" s="290" t="s">
        <v>658</v>
      </c>
      <c r="H2004" s="290" t="s">
        <v>2589</v>
      </c>
      <c r="I2004" s="291">
        <v>0.84450245000000002</v>
      </c>
      <c r="J2004" s="291">
        <v>13</v>
      </c>
      <c r="K2004" s="290" t="s">
        <v>815</v>
      </c>
      <c r="L2004" s="324">
        <v>23</v>
      </c>
      <c r="M2004" s="325" t="s">
        <v>2590</v>
      </c>
      <c r="N2004" s="325" t="s">
        <v>2591</v>
      </c>
      <c r="O2004" s="287"/>
      <c r="P2004" s="287"/>
    </row>
    <row r="2005" spans="1:16" ht="15">
      <c r="A2005" s="247" t="s">
        <v>176</v>
      </c>
      <c r="B2005" s="247" t="s">
        <v>6185</v>
      </c>
      <c r="C2005" s="287" t="s">
        <v>6181</v>
      </c>
      <c r="D2005" s="305">
        <v>20</v>
      </c>
      <c r="E2005" s="287" t="s">
        <v>33</v>
      </c>
      <c r="F2005" s="289">
        <v>43677</v>
      </c>
      <c r="G2005" s="290" t="s">
        <v>658</v>
      </c>
      <c r="H2005" s="290" t="s">
        <v>612</v>
      </c>
      <c r="I2005" s="291">
        <v>0.93229574000000004</v>
      </c>
      <c r="J2005" s="291">
        <v>1</v>
      </c>
      <c r="K2005" s="290" t="s">
        <v>815</v>
      </c>
      <c r="L2005" s="324">
        <v>49.68</v>
      </c>
      <c r="M2005" s="325" t="s">
        <v>613</v>
      </c>
      <c r="N2005" s="325" t="s">
        <v>614</v>
      </c>
      <c r="O2005" s="287"/>
      <c r="P2005" s="287"/>
    </row>
    <row r="2006" spans="1:16" ht="15">
      <c r="A2006" s="247" t="s">
        <v>7904</v>
      </c>
      <c r="B2006" s="247" t="s">
        <v>7905</v>
      </c>
      <c r="C2006" s="287" t="s">
        <v>6184</v>
      </c>
      <c r="D2006" s="305">
        <v>21</v>
      </c>
      <c r="E2006" s="287" t="s">
        <v>33</v>
      </c>
      <c r="F2006" s="289">
        <v>43677</v>
      </c>
      <c r="G2006" s="290" t="s">
        <v>658</v>
      </c>
      <c r="H2006" s="290" t="s">
        <v>5430</v>
      </c>
      <c r="I2006" s="291">
        <v>0.91437906000000002</v>
      </c>
      <c r="J2006" s="291">
        <v>1</v>
      </c>
      <c r="K2006" s="290" t="s">
        <v>815</v>
      </c>
      <c r="L2006" s="324">
        <v>29.41</v>
      </c>
      <c r="M2006" s="325" t="s">
        <v>5431</v>
      </c>
      <c r="N2006" s="325" t="s">
        <v>5432</v>
      </c>
      <c r="O2006" s="287"/>
      <c r="P2006" s="287"/>
    </row>
    <row r="2007" spans="1:16" ht="15">
      <c r="A2007" s="247" t="s">
        <v>176</v>
      </c>
      <c r="B2007" s="247" t="s">
        <v>6190</v>
      </c>
      <c r="C2007" s="287" t="s">
        <v>6186</v>
      </c>
      <c r="D2007" s="305">
        <v>22</v>
      </c>
      <c r="E2007" s="287" t="s">
        <v>33</v>
      </c>
      <c r="F2007" s="289">
        <v>43677</v>
      </c>
      <c r="G2007" s="290" t="s">
        <v>658</v>
      </c>
      <c r="H2007" s="290" t="s">
        <v>3363</v>
      </c>
      <c r="I2007" s="291">
        <v>0.79620500000000005</v>
      </c>
      <c r="J2007" s="291">
        <v>3</v>
      </c>
      <c r="K2007" s="290" t="s">
        <v>815</v>
      </c>
      <c r="L2007" s="324">
        <v>53.86</v>
      </c>
      <c r="M2007" s="325" t="s">
        <v>3364</v>
      </c>
      <c r="N2007" s="325" t="s">
        <v>3365</v>
      </c>
      <c r="O2007" s="287"/>
      <c r="P2007" s="287"/>
    </row>
    <row r="2008" spans="1:16" ht="15">
      <c r="A2008" s="247" t="s">
        <v>176</v>
      </c>
      <c r="B2008" s="247" t="s">
        <v>6192</v>
      </c>
      <c r="C2008" s="287" t="s">
        <v>6189</v>
      </c>
      <c r="D2008" s="305">
        <v>23</v>
      </c>
      <c r="E2008" s="287" t="s">
        <v>33</v>
      </c>
      <c r="F2008" s="289">
        <v>43677</v>
      </c>
      <c r="G2008" s="290" t="s">
        <v>658</v>
      </c>
      <c r="H2008" s="290" t="s">
        <v>938</v>
      </c>
      <c r="I2008" s="291">
        <v>0.87598730000000002</v>
      </c>
      <c r="J2008" s="291">
        <v>6</v>
      </c>
      <c r="K2008" s="290" t="s">
        <v>815</v>
      </c>
      <c r="L2008" s="324">
        <v>32.01</v>
      </c>
      <c r="M2008" s="325" t="s">
        <v>939</v>
      </c>
      <c r="N2008" s="325" t="s">
        <v>940</v>
      </c>
      <c r="O2008" s="287"/>
      <c r="P2008" s="287"/>
    </row>
    <row r="2009" spans="1:16" ht="15">
      <c r="A2009" s="247" t="s">
        <v>7906</v>
      </c>
      <c r="B2009" s="247" t="s">
        <v>7907</v>
      </c>
      <c r="C2009" s="287" t="s">
        <v>6191</v>
      </c>
      <c r="D2009" s="305">
        <v>24</v>
      </c>
      <c r="E2009" s="287" t="s">
        <v>33</v>
      </c>
      <c r="F2009" s="289">
        <v>43677</v>
      </c>
      <c r="G2009" s="290" t="s">
        <v>658</v>
      </c>
      <c r="H2009" s="290" t="s">
        <v>4523</v>
      </c>
      <c r="I2009" s="291">
        <v>0.85277919999999996</v>
      </c>
      <c r="J2009" s="291">
        <v>5</v>
      </c>
      <c r="K2009" s="290" t="s">
        <v>815</v>
      </c>
      <c r="L2009" s="324">
        <v>21.16</v>
      </c>
      <c r="M2009" s="325" t="s">
        <v>4524</v>
      </c>
      <c r="N2009" s="325" t="s">
        <v>4525</v>
      </c>
      <c r="O2009" s="287"/>
      <c r="P2009" s="287"/>
    </row>
    <row r="2010" spans="1:16" ht="15">
      <c r="A2010" s="247" t="s">
        <v>7908</v>
      </c>
      <c r="B2010" s="247" t="s">
        <v>7909</v>
      </c>
      <c r="C2010" s="287" t="s">
        <v>6193</v>
      </c>
      <c r="D2010" s="305">
        <v>25</v>
      </c>
      <c r="E2010" s="287" t="s">
        <v>33</v>
      </c>
      <c r="F2010" s="289">
        <v>43677</v>
      </c>
      <c r="G2010" s="290" t="s">
        <v>658</v>
      </c>
      <c r="H2010" s="290" t="s">
        <v>1633</v>
      </c>
      <c r="I2010" s="291">
        <v>0.93213029999999997</v>
      </c>
      <c r="J2010" s="291">
        <v>1</v>
      </c>
      <c r="K2010" s="290" t="s">
        <v>815</v>
      </c>
      <c r="L2010" s="324">
        <v>108.95</v>
      </c>
      <c r="M2010" s="325" t="s">
        <v>1634</v>
      </c>
      <c r="N2010" s="325" t="s">
        <v>1635</v>
      </c>
      <c r="O2010" s="287"/>
      <c r="P2010" s="287"/>
    </row>
    <row r="2011" spans="1:16" ht="15">
      <c r="A2011" s="247" t="s">
        <v>176</v>
      </c>
      <c r="B2011" s="247" t="s">
        <v>6197</v>
      </c>
      <c r="C2011" s="287" t="s">
        <v>6196</v>
      </c>
      <c r="D2011" s="305">
        <v>26</v>
      </c>
      <c r="E2011" s="287" t="s">
        <v>33</v>
      </c>
      <c r="F2011" s="289">
        <v>43677</v>
      </c>
      <c r="G2011" s="290" t="s">
        <v>658</v>
      </c>
      <c r="H2011" s="290" t="s">
        <v>1150</v>
      </c>
      <c r="I2011" s="291">
        <v>0.81834390000000001</v>
      </c>
      <c r="J2011" s="291">
        <v>6</v>
      </c>
      <c r="K2011" s="290" t="s">
        <v>815</v>
      </c>
      <c r="L2011" s="324">
        <v>33.049999999999997</v>
      </c>
      <c r="M2011" s="325" t="s">
        <v>1151</v>
      </c>
      <c r="N2011" s="325" t="s">
        <v>1152</v>
      </c>
      <c r="O2011" s="287"/>
      <c r="P2011" s="287"/>
    </row>
    <row r="2012" spans="1:16" ht="15">
      <c r="A2012" s="247" t="s">
        <v>176</v>
      </c>
      <c r="B2012" s="247" t="s">
        <v>6199</v>
      </c>
      <c r="C2012" s="287" t="s">
        <v>6198</v>
      </c>
      <c r="D2012" s="305">
        <v>27</v>
      </c>
      <c r="E2012" s="287" t="s">
        <v>33</v>
      </c>
      <c r="F2012" s="289">
        <v>43677</v>
      </c>
      <c r="G2012" s="290" t="s">
        <v>658</v>
      </c>
      <c r="H2012" s="290" t="s">
        <v>2610</v>
      </c>
      <c r="I2012" s="291">
        <v>0.91966999999999999</v>
      </c>
      <c r="J2012" s="291">
        <v>7</v>
      </c>
      <c r="K2012" s="290" t="s">
        <v>815</v>
      </c>
      <c r="L2012" s="324">
        <v>22.73</v>
      </c>
      <c r="M2012" s="325" t="s">
        <v>2611</v>
      </c>
      <c r="N2012" s="325" t="s">
        <v>2612</v>
      </c>
      <c r="O2012" s="287"/>
      <c r="P2012" s="287"/>
    </row>
    <row r="2013" spans="1:16" ht="15">
      <c r="A2013" s="247" t="s">
        <v>176</v>
      </c>
      <c r="B2013" s="247" t="s">
        <v>6201</v>
      </c>
      <c r="C2013" s="287" t="s">
        <v>6200</v>
      </c>
      <c r="D2013" s="305">
        <v>28</v>
      </c>
      <c r="E2013" s="287" t="s">
        <v>33</v>
      </c>
      <c r="F2013" s="289">
        <v>43677</v>
      </c>
      <c r="G2013" s="290" t="s">
        <v>658</v>
      </c>
      <c r="H2013" s="290" t="s">
        <v>2616</v>
      </c>
      <c r="I2013" s="291">
        <v>0.88669735000000005</v>
      </c>
      <c r="J2013" s="291">
        <v>2</v>
      </c>
      <c r="K2013" s="290" t="s">
        <v>815</v>
      </c>
      <c r="L2013" s="324">
        <v>14.07</v>
      </c>
      <c r="M2013" s="325" t="s">
        <v>2617</v>
      </c>
      <c r="N2013" s="325" t="s">
        <v>2618</v>
      </c>
      <c r="O2013" s="287"/>
      <c r="P2013" s="287"/>
    </row>
    <row r="2014" spans="1:16" ht="15">
      <c r="A2014" s="247" t="s">
        <v>7910</v>
      </c>
      <c r="B2014" s="247" t="s">
        <v>7911</v>
      </c>
      <c r="C2014" s="287" t="s">
        <v>6202</v>
      </c>
      <c r="D2014" s="305">
        <v>29</v>
      </c>
      <c r="E2014" s="287" t="s">
        <v>33</v>
      </c>
      <c r="F2014" s="289">
        <v>43677</v>
      </c>
      <c r="G2014" s="290" t="s">
        <v>658</v>
      </c>
      <c r="H2014" s="290" t="s">
        <v>3098</v>
      </c>
      <c r="I2014" s="291">
        <v>0.93722249999999996</v>
      </c>
      <c r="J2014" s="291">
        <v>1</v>
      </c>
      <c r="K2014" s="290" t="s">
        <v>815</v>
      </c>
      <c r="L2014" s="324">
        <v>53.99</v>
      </c>
      <c r="M2014" s="325" t="s">
        <v>3099</v>
      </c>
      <c r="N2014" s="325" t="s">
        <v>3100</v>
      </c>
      <c r="O2014" s="287"/>
      <c r="P2014" s="287"/>
    </row>
    <row r="2015" spans="1:16" ht="15">
      <c r="A2015" s="247" t="s">
        <v>176</v>
      </c>
      <c r="B2015" s="247" t="s">
        <v>6209</v>
      </c>
      <c r="C2015" s="287" t="s">
        <v>6205</v>
      </c>
      <c r="D2015" s="305">
        <v>30</v>
      </c>
      <c r="E2015" s="287" t="s">
        <v>33</v>
      </c>
      <c r="F2015" s="289">
        <v>43677</v>
      </c>
      <c r="G2015" s="290" t="s">
        <v>658</v>
      </c>
      <c r="H2015" s="290" t="s">
        <v>670</v>
      </c>
      <c r="I2015" s="291">
        <v>0.89673820000000004</v>
      </c>
      <c r="J2015" s="291">
        <v>5</v>
      </c>
      <c r="K2015" s="290" t="s">
        <v>815</v>
      </c>
      <c r="L2015" s="324">
        <v>25.19</v>
      </c>
      <c r="M2015" s="325" t="s">
        <v>671</v>
      </c>
      <c r="N2015" s="325" t="s">
        <v>672</v>
      </c>
      <c r="O2015" s="287"/>
      <c r="P2015" s="287"/>
    </row>
    <row r="2016" spans="1:16" ht="15">
      <c r="A2016" s="247" t="s">
        <v>7912</v>
      </c>
      <c r="B2016" s="247" t="s">
        <v>7913</v>
      </c>
      <c r="C2016" s="287" t="s">
        <v>6208</v>
      </c>
      <c r="D2016" s="305">
        <v>31</v>
      </c>
      <c r="E2016" s="287" t="s">
        <v>33</v>
      </c>
      <c r="F2016" s="289">
        <v>43677</v>
      </c>
      <c r="G2016" s="290" t="s">
        <v>658</v>
      </c>
      <c r="H2016" s="290" t="s">
        <v>2939</v>
      </c>
      <c r="I2016" s="291">
        <v>0.90221393000000005</v>
      </c>
      <c r="J2016" s="291">
        <v>2</v>
      </c>
      <c r="K2016" s="290" t="s">
        <v>815</v>
      </c>
      <c r="L2016" s="324">
        <v>34.14</v>
      </c>
      <c r="M2016" s="325" t="s">
        <v>2940</v>
      </c>
      <c r="N2016" s="325" t="s">
        <v>2941</v>
      </c>
      <c r="O2016" s="287"/>
      <c r="P2016" s="287"/>
    </row>
    <row r="2017" spans="1:16" ht="15">
      <c r="A2017" s="247" t="s">
        <v>176</v>
      </c>
      <c r="B2017" s="247" t="s">
        <v>6211</v>
      </c>
      <c r="C2017" s="287" t="s">
        <v>6210</v>
      </c>
      <c r="D2017" s="305">
        <v>32</v>
      </c>
      <c r="E2017" s="287" t="s">
        <v>33</v>
      </c>
      <c r="F2017" s="289">
        <v>43677</v>
      </c>
      <c r="G2017" s="290" t="s">
        <v>658</v>
      </c>
      <c r="H2017" s="290" t="s">
        <v>945</v>
      </c>
      <c r="I2017" s="291">
        <v>0.85040605000000002</v>
      </c>
      <c r="J2017" s="291">
        <v>9</v>
      </c>
      <c r="K2017" s="290" t="s">
        <v>815</v>
      </c>
      <c r="L2017" s="324">
        <v>23.82</v>
      </c>
      <c r="M2017" s="325" t="s">
        <v>946</v>
      </c>
      <c r="N2017" s="325" t="s">
        <v>947</v>
      </c>
      <c r="O2017" s="287"/>
      <c r="P2017" s="287"/>
    </row>
    <row r="2018" spans="1:16" ht="15">
      <c r="A2018" s="247" t="s">
        <v>176</v>
      </c>
      <c r="B2018" s="247" t="s">
        <v>6213</v>
      </c>
      <c r="C2018" s="287" t="s">
        <v>6212</v>
      </c>
      <c r="D2018" s="305">
        <v>33</v>
      </c>
      <c r="E2018" s="287" t="s">
        <v>33</v>
      </c>
      <c r="F2018" s="289">
        <v>43677</v>
      </c>
      <c r="G2018" s="290" t="s">
        <v>658</v>
      </c>
      <c r="H2018" s="290" t="s">
        <v>951</v>
      </c>
      <c r="I2018" s="291">
        <v>0.92121416</v>
      </c>
      <c r="J2018" s="291">
        <v>1</v>
      </c>
      <c r="K2018" s="290" t="s">
        <v>815</v>
      </c>
      <c r="L2018" s="324">
        <v>28.46</v>
      </c>
      <c r="M2018" s="325" t="s">
        <v>952</v>
      </c>
      <c r="N2018" s="325" t="s">
        <v>953</v>
      </c>
      <c r="O2018" s="287"/>
      <c r="P2018" s="287"/>
    </row>
    <row r="2019" spans="1:16" ht="15">
      <c r="A2019" s="247" t="s">
        <v>176</v>
      </c>
      <c r="B2019" s="247" t="s">
        <v>6215</v>
      </c>
      <c r="C2019" s="287" t="s">
        <v>6214</v>
      </c>
      <c r="D2019" s="305">
        <v>34</v>
      </c>
      <c r="E2019" s="287" t="s">
        <v>33</v>
      </c>
      <c r="F2019" s="289">
        <v>43677</v>
      </c>
      <c r="G2019" s="290" t="s">
        <v>658</v>
      </c>
      <c r="H2019" s="290" t="s">
        <v>1659</v>
      </c>
      <c r="I2019" s="291">
        <v>0.92622170000000004</v>
      </c>
      <c r="J2019" s="291">
        <v>1</v>
      </c>
      <c r="K2019" s="290" t="s">
        <v>815</v>
      </c>
      <c r="L2019" s="324">
        <v>58.49</v>
      </c>
      <c r="M2019" s="325" t="s">
        <v>1660</v>
      </c>
      <c r="N2019" s="325" t="s">
        <v>1661</v>
      </c>
      <c r="O2019" s="287"/>
      <c r="P2019" s="287"/>
    </row>
    <row r="2020" spans="1:16" ht="15">
      <c r="A2020" s="247" t="s">
        <v>7914</v>
      </c>
      <c r="B2020" s="247" t="s">
        <v>7915</v>
      </c>
      <c r="C2020" s="287" t="s">
        <v>6216</v>
      </c>
      <c r="D2020" s="305">
        <v>35</v>
      </c>
      <c r="E2020" s="287" t="s">
        <v>33</v>
      </c>
      <c r="F2020" s="289">
        <v>43677</v>
      </c>
      <c r="G2020" s="290" t="s">
        <v>658</v>
      </c>
      <c r="H2020" s="290" t="s">
        <v>961</v>
      </c>
      <c r="I2020" s="291">
        <v>0.90072273999999997</v>
      </c>
      <c r="J2020" s="291">
        <v>5</v>
      </c>
      <c r="K2020" s="290" t="s">
        <v>815</v>
      </c>
      <c r="L2020" s="324">
        <v>14.19</v>
      </c>
      <c r="M2020" s="325" t="s">
        <v>962</v>
      </c>
      <c r="N2020" s="325" t="s">
        <v>963</v>
      </c>
      <c r="O2020" s="287"/>
      <c r="P2020" s="287"/>
    </row>
    <row r="2021" spans="1:16" ht="15">
      <c r="A2021" s="247" t="s">
        <v>176</v>
      </c>
      <c r="B2021" s="247" t="s">
        <v>6217</v>
      </c>
      <c r="C2021" s="287" t="s">
        <v>6218</v>
      </c>
      <c r="D2021" s="305">
        <v>36</v>
      </c>
      <c r="E2021" s="287" t="s">
        <v>33</v>
      </c>
      <c r="F2021" s="289">
        <v>43677</v>
      </c>
      <c r="G2021" s="290" t="s">
        <v>658</v>
      </c>
      <c r="H2021" s="290" t="s">
        <v>2636</v>
      </c>
      <c r="I2021" s="291">
        <v>0.76861930000000001</v>
      </c>
      <c r="J2021" s="291">
        <v>6</v>
      </c>
      <c r="K2021" s="290" t="s">
        <v>815</v>
      </c>
      <c r="L2021" s="324">
        <v>33.11</v>
      </c>
      <c r="M2021" s="325" t="s">
        <v>2637</v>
      </c>
      <c r="N2021" s="325" t="s">
        <v>2638</v>
      </c>
      <c r="O2021" s="287"/>
      <c r="P2021" s="287"/>
    </row>
    <row r="2022" spans="1:16" ht="15">
      <c r="A2022" s="247" t="s">
        <v>176</v>
      </c>
      <c r="B2022" s="247" t="s">
        <v>6219</v>
      </c>
      <c r="C2022" s="287" t="s">
        <v>6220</v>
      </c>
      <c r="D2022" s="305">
        <v>37</v>
      </c>
      <c r="E2022" s="287" t="s">
        <v>33</v>
      </c>
      <c r="F2022" s="289">
        <v>43677</v>
      </c>
      <c r="G2022" s="290" t="s">
        <v>658</v>
      </c>
      <c r="H2022" s="290" t="s">
        <v>2643</v>
      </c>
      <c r="I2022" s="291">
        <v>0.85347890000000004</v>
      </c>
      <c r="J2022" s="291">
        <v>4</v>
      </c>
      <c r="K2022" s="290" t="s">
        <v>815</v>
      </c>
      <c r="L2022" s="324">
        <v>51.36</v>
      </c>
      <c r="M2022" s="325" t="s">
        <v>2644</v>
      </c>
      <c r="N2022" s="325" t="s">
        <v>2645</v>
      </c>
      <c r="O2022" s="287"/>
      <c r="P2022" s="287"/>
    </row>
    <row r="2023" spans="1:16" ht="15">
      <c r="A2023" s="247" t="s">
        <v>176</v>
      </c>
      <c r="B2023" s="247" t="s">
        <v>6221</v>
      </c>
      <c r="C2023" s="287" t="s">
        <v>6222</v>
      </c>
      <c r="D2023" s="305">
        <v>38</v>
      </c>
      <c r="E2023" s="287" t="s">
        <v>33</v>
      </c>
      <c r="F2023" s="289">
        <v>43677</v>
      </c>
      <c r="G2023" s="290" t="s">
        <v>658</v>
      </c>
      <c r="H2023" s="290" t="s">
        <v>691</v>
      </c>
      <c r="I2023" s="291">
        <v>0.84839445000000002</v>
      </c>
      <c r="J2023" s="291">
        <v>2</v>
      </c>
      <c r="K2023" s="290" t="s">
        <v>815</v>
      </c>
      <c r="L2023" s="324">
        <v>88.92</v>
      </c>
      <c r="M2023" s="325" t="s">
        <v>692</v>
      </c>
      <c r="N2023" s="325" t="s">
        <v>693</v>
      </c>
      <c r="O2023" s="287"/>
      <c r="P2023" s="287"/>
    </row>
    <row r="2024" spans="1:16" ht="15">
      <c r="A2024" s="247" t="s">
        <v>176</v>
      </c>
      <c r="B2024" s="247" t="s">
        <v>6226</v>
      </c>
      <c r="C2024" s="287" t="s">
        <v>6225</v>
      </c>
      <c r="D2024" s="305">
        <v>39</v>
      </c>
      <c r="E2024" s="287" t="s">
        <v>33</v>
      </c>
      <c r="F2024" s="289">
        <v>43677</v>
      </c>
      <c r="G2024" s="290" t="s">
        <v>658</v>
      </c>
      <c r="H2024" s="290" t="s">
        <v>1455</v>
      </c>
      <c r="I2024" s="291">
        <v>0.84412162999999996</v>
      </c>
      <c r="J2024" s="291">
        <v>3</v>
      </c>
      <c r="K2024" s="290" t="s">
        <v>815</v>
      </c>
      <c r="L2024" s="324">
        <v>304.76</v>
      </c>
      <c r="M2024" s="325" t="s">
        <v>1456</v>
      </c>
      <c r="N2024" s="325" t="s">
        <v>1457</v>
      </c>
      <c r="O2024" s="287"/>
      <c r="P2024" s="287"/>
    </row>
    <row r="2025" spans="1:16" ht="15">
      <c r="A2025" s="247" t="s">
        <v>7916</v>
      </c>
      <c r="B2025" s="247" t="s">
        <v>7917</v>
      </c>
      <c r="C2025" s="287" t="s">
        <v>6227</v>
      </c>
      <c r="D2025" s="305">
        <v>40</v>
      </c>
      <c r="E2025" s="287" t="s">
        <v>33</v>
      </c>
      <c r="F2025" s="289">
        <v>43677</v>
      </c>
      <c r="G2025" s="290" t="s">
        <v>658</v>
      </c>
      <c r="H2025" s="290" t="s">
        <v>1197</v>
      </c>
      <c r="I2025" s="291">
        <v>0.93301160000000005</v>
      </c>
      <c r="J2025" s="291">
        <v>1</v>
      </c>
      <c r="K2025" s="290" t="s">
        <v>815</v>
      </c>
      <c r="L2025" s="324">
        <v>81.08</v>
      </c>
      <c r="M2025" s="325" t="s">
        <v>1198</v>
      </c>
      <c r="N2025" s="325" t="s">
        <v>1199</v>
      </c>
      <c r="O2025" s="287"/>
      <c r="P2025" s="287"/>
    </row>
    <row r="2026" spans="1:16" ht="15">
      <c r="A2026" s="247" t="s">
        <v>7918</v>
      </c>
      <c r="B2026" s="247" t="s">
        <v>7919</v>
      </c>
      <c r="C2026" s="287" t="s">
        <v>6230</v>
      </c>
      <c r="D2026" s="305">
        <v>41</v>
      </c>
      <c r="E2026" s="287" t="s">
        <v>33</v>
      </c>
      <c r="F2026" s="289">
        <v>43677</v>
      </c>
      <c r="G2026" s="290" t="s">
        <v>658</v>
      </c>
      <c r="H2026" s="290" t="s">
        <v>1695</v>
      </c>
      <c r="I2026" s="291">
        <v>0.93052760000000001</v>
      </c>
      <c r="J2026" s="291">
        <v>1</v>
      </c>
      <c r="K2026" s="290" t="s">
        <v>815</v>
      </c>
      <c r="L2026" s="324">
        <v>162.19999999999999</v>
      </c>
      <c r="M2026" s="325" t="s">
        <v>1696</v>
      </c>
      <c r="N2026" s="325" t="s">
        <v>1697</v>
      </c>
      <c r="O2026" s="287"/>
      <c r="P2026" s="287"/>
    </row>
    <row r="2027" spans="1:16" ht="15">
      <c r="A2027" s="247" t="s">
        <v>7920</v>
      </c>
      <c r="B2027" s="247" t="s">
        <v>7921</v>
      </c>
      <c r="C2027" s="287" t="s">
        <v>6233</v>
      </c>
      <c r="D2027" s="305">
        <v>42</v>
      </c>
      <c r="E2027" s="287" t="s">
        <v>33</v>
      </c>
      <c r="F2027" s="289">
        <v>43677</v>
      </c>
      <c r="G2027" s="290" t="s">
        <v>658</v>
      </c>
      <c r="H2027" s="290" t="s">
        <v>3413</v>
      </c>
      <c r="I2027" s="291">
        <v>0.93175375000000005</v>
      </c>
      <c r="J2027" s="291">
        <v>1</v>
      </c>
      <c r="K2027" s="290" t="s">
        <v>815</v>
      </c>
      <c r="L2027" s="324">
        <v>45.45</v>
      </c>
      <c r="M2027" s="325" t="s">
        <v>3414</v>
      </c>
      <c r="N2027" s="325" t="s">
        <v>3415</v>
      </c>
      <c r="O2027" s="287"/>
      <c r="P2027" s="287"/>
    </row>
    <row r="2028" spans="1:16" ht="15">
      <c r="A2028" s="247" t="s">
        <v>176</v>
      </c>
      <c r="B2028" s="247" t="s">
        <v>6234</v>
      </c>
      <c r="C2028" s="287" t="s">
        <v>6235</v>
      </c>
      <c r="D2028" s="305">
        <v>43</v>
      </c>
      <c r="E2028" s="287" t="s">
        <v>33</v>
      </c>
      <c r="F2028" s="289">
        <v>43677</v>
      </c>
      <c r="G2028" s="290" t="s">
        <v>658</v>
      </c>
      <c r="H2028" s="290" t="s">
        <v>2655</v>
      </c>
      <c r="I2028" s="291">
        <v>0.88478314999999996</v>
      </c>
      <c r="J2028" s="291">
        <v>3</v>
      </c>
      <c r="K2028" s="290" t="s">
        <v>815</v>
      </c>
      <c r="L2028" s="324">
        <v>58.09</v>
      </c>
      <c r="M2028" s="325" t="s">
        <v>2656</v>
      </c>
      <c r="N2028" s="325" t="s">
        <v>2657</v>
      </c>
      <c r="O2028" s="287"/>
      <c r="P2028" s="287"/>
    </row>
    <row r="2029" spans="1:16" ht="15">
      <c r="A2029" s="247" t="s">
        <v>176</v>
      </c>
      <c r="B2029" s="247" t="s">
        <v>6236</v>
      </c>
      <c r="C2029" s="287" t="s">
        <v>6237</v>
      </c>
      <c r="D2029" s="305">
        <v>44</v>
      </c>
      <c r="E2029" s="287" t="s">
        <v>33</v>
      </c>
      <c r="F2029" s="289">
        <v>43677</v>
      </c>
      <c r="G2029" s="290" t="s">
        <v>658</v>
      </c>
      <c r="H2029" s="290" t="s">
        <v>2660</v>
      </c>
      <c r="I2029" s="291">
        <v>0.93123549999999999</v>
      </c>
      <c r="J2029" s="291">
        <v>6</v>
      </c>
      <c r="K2029" s="290" t="s">
        <v>815</v>
      </c>
      <c r="L2029" s="324">
        <v>30.93</v>
      </c>
      <c r="M2029" s="325" t="s">
        <v>2661</v>
      </c>
      <c r="N2029" s="325" t="s">
        <v>2662</v>
      </c>
      <c r="O2029" s="287"/>
      <c r="P2029" s="287"/>
    </row>
    <row r="2030" spans="1:16" ht="15">
      <c r="A2030" s="247" t="s">
        <v>7922</v>
      </c>
      <c r="B2030" s="247" t="s">
        <v>7923</v>
      </c>
      <c r="C2030" s="287" t="s">
        <v>6239</v>
      </c>
      <c r="D2030" s="305">
        <v>45</v>
      </c>
      <c r="E2030" s="287" t="s">
        <v>33</v>
      </c>
      <c r="F2030" s="289">
        <v>43677</v>
      </c>
      <c r="G2030" s="290" t="s">
        <v>658</v>
      </c>
      <c r="H2030" s="290" t="s">
        <v>5629</v>
      </c>
      <c r="I2030" s="291">
        <v>0.91450710000000002</v>
      </c>
      <c r="J2030" s="291">
        <v>3</v>
      </c>
      <c r="K2030" s="290" t="s">
        <v>815</v>
      </c>
      <c r="L2030" s="324">
        <v>174.72</v>
      </c>
      <c r="M2030" s="325" t="s">
        <v>5630</v>
      </c>
      <c r="N2030" s="325" t="s">
        <v>5631</v>
      </c>
      <c r="O2030" s="287"/>
      <c r="P2030" s="287"/>
    </row>
    <row r="2031" spans="1:16" ht="15">
      <c r="A2031" s="247" t="s">
        <v>176</v>
      </c>
      <c r="B2031" s="247" t="s">
        <v>6238</v>
      </c>
      <c r="C2031" s="287" t="s">
        <v>6242</v>
      </c>
      <c r="D2031" s="305">
        <v>46</v>
      </c>
      <c r="E2031" s="287" t="s">
        <v>33</v>
      </c>
      <c r="F2031" s="289">
        <v>43677</v>
      </c>
      <c r="G2031" s="290" t="s">
        <v>658</v>
      </c>
      <c r="H2031" s="290" t="s">
        <v>1489</v>
      </c>
      <c r="I2031" s="291">
        <v>0.90052989999999999</v>
      </c>
      <c r="J2031" s="291">
        <v>3</v>
      </c>
      <c r="K2031" s="290" t="s">
        <v>815</v>
      </c>
      <c r="L2031" s="324">
        <v>44.15</v>
      </c>
      <c r="M2031" s="325" t="s">
        <v>1490</v>
      </c>
      <c r="N2031" s="325" t="s">
        <v>1491</v>
      </c>
      <c r="O2031" s="287"/>
      <c r="P2031" s="287"/>
    </row>
    <row r="2032" spans="1:16" ht="15">
      <c r="A2032" s="247" t="s">
        <v>7924</v>
      </c>
      <c r="B2032" s="247" t="s">
        <v>7925</v>
      </c>
      <c r="C2032" s="287" t="s">
        <v>6245</v>
      </c>
      <c r="D2032" s="305">
        <v>47</v>
      </c>
      <c r="E2032" s="287" t="s">
        <v>33</v>
      </c>
      <c r="F2032" s="289">
        <v>43677</v>
      </c>
      <c r="G2032" s="290" t="s">
        <v>658</v>
      </c>
      <c r="H2032" s="290" t="s">
        <v>2676</v>
      </c>
      <c r="I2032" s="291">
        <v>0.91574043000000005</v>
      </c>
      <c r="J2032" s="291">
        <v>5</v>
      </c>
      <c r="K2032" s="290" t="s">
        <v>815</v>
      </c>
      <c r="L2032" s="324">
        <v>54.49</v>
      </c>
      <c r="M2032" s="325" t="s">
        <v>2677</v>
      </c>
      <c r="N2032" s="325" t="s">
        <v>2678</v>
      </c>
      <c r="O2032" s="287"/>
      <c r="P2032" s="287"/>
    </row>
    <row r="2033" spans="1:16" ht="15">
      <c r="A2033" s="247" t="s">
        <v>176</v>
      </c>
      <c r="B2033" s="247" t="s">
        <v>6246</v>
      </c>
      <c r="C2033" s="287" t="s">
        <v>6247</v>
      </c>
      <c r="D2033" s="305">
        <v>48</v>
      </c>
      <c r="E2033" s="287" t="s">
        <v>33</v>
      </c>
      <c r="F2033" s="289">
        <v>43677</v>
      </c>
      <c r="G2033" s="290" t="s">
        <v>658</v>
      </c>
      <c r="H2033" s="290" t="s">
        <v>1540</v>
      </c>
      <c r="I2033" s="291">
        <v>0.86463809999999997</v>
      </c>
      <c r="J2033" s="291">
        <v>3</v>
      </c>
      <c r="K2033" s="290" t="s">
        <v>815</v>
      </c>
      <c r="L2033" s="324">
        <v>35.590000000000003</v>
      </c>
      <c r="M2033" s="325" t="s">
        <v>1541</v>
      </c>
      <c r="N2033" s="325" t="s">
        <v>1542</v>
      </c>
      <c r="O2033" s="287"/>
      <c r="P2033" s="287"/>
    </row>
    <row r="2034" spans="1:16" ht="15">
      <c r="A2034" s="247" t="s">
        <v>7926</v>
      </c>
      <c r="B2034" s="247" t="s">
        <v>7927</v>
      </c>
      <c r="C2034" s="287" t="s">
        <v>6250</v>
      </c>
      <c r="D2034" s="305">
        <v>49</v>
      </c>
      <c r="E2034" s="287" t="s">
        <v>33</v>
      </c>
      <c r="F2034" s="289">
        <v>43677</v>
      </c>
      <c r="G2034" s="290" t="s">
        <v>658</v>
      </c>
      <c r="H2034" s="290" t="s">
        <v>1030</v>
      </c>
      <c r="I2034" s="291">
        <v>0.93391139999999995</v>
      </c>
      <c r="J2034" s="291">
        <v>1</v>
      </c>
      <c r="K2034" s="290" t="s">
        <v>815</v>
      </c>
      <c r="L2034" s="324">
        <v>23.16</v>
      </c>
      <c r="M2034" s="325" t="s">
        <v>1031</v>
      </c>
      <c r="N2034" s="325" t="s">
        <v>1032</v>
      </c>
      <c r="O2034" s="287"/>
      <c r="P2034" s="287"/>
    </row>
    <row r="2035" spans="1:16" ht="15">
      <c r="A2035" s="247" t="s">
        <v>176</v>
      </c>
      <c r="B2035" s="247" t="s">
        <v>6251</v>
      </c>
      <c r="C2035" s="287" t="s">
        <v>6252</v>
      </c>
      <c r="D2035" s="305">
        <v>50</v>
      </c>
      <c r="E2035" s="287" t="s">
        <v>33</v>
      </c>
      <c r="F2035" s="289">
        <v>43677</v>
      </c>
      <c r="G2035" s="290" t="s">
        <v>658</v>
      </c>
      <c r="H2035" s="290" t="s">
        <v>810</v>
      </c>
      <c r="I2035" s="291">
        <v>0.77371055</v>
      </c>
      <c r="J2035" s="291">
        <v>5</v>
      </c>
      <c r="K2035" s="290" t="s">
        <v>815</v>
      </c>
      <c r="L2035" s="324">
        <v>20.9</v>
      </c>
      <c r="M2035" s="325" t="s">
        <v>811</v>
      </c>
      <c r="N2035" s="325" t="s">
        <v>812</v>
      </c>
      <c r="O2035" s="287"/>
      <c r="P2035" s="287"/>
    </row>
    <row r="2036" spans="1:16" ht="15">
      <c r="A2036" s="247" t="s">
        <v>176</v>
      </c>
      <c r="B2036" s="247" t="s">
        <v>6256</v>
      </c>
      <c r="C2036" s="287" t="s">
        <v>6255</v>
      </c>
      <c r="D2036" s="305">
        <v>1</v>
      </c>
      <c r="E2036" s="287" t="s">
        <v>30</v>
      </c>
      <c r="F2036" s="289">
        <v>43677</v>
      </c>
      <c r="G2036" s="290" t="s">
        <v>585</v>
      </c>
      <c r="H2036" s="290" t="s">
        <v>3435</v>
      </c>
      <c r="I2036" s="291">
        <v>-3.5720990000000001E-2</v>
      </c>
      <c r="J2036" s="291">
        <v>29</v>
      </c>
      <c r="K2036" s="290" t="s">
        <v>815</v>
      </c>
      <c r="L2036" s="324">
        <v>49.54</v>
      </c>
      <c r="M2036" s="325" t="s">
        <v>3436</v>
      </c>
      <c r="N2036" s="325" t="s">
        <v>3437</v>
      </c>
      <c r="O2036" s="287"/>
      <c r="P2036" s="287"/>
    </row>
    <row r="2037" spans="1:16" ht="15">
      <c r="A2037" s="247" t="s">
        <v>176</v>
      </c>
      <c r="B2037" s="247" t="s">
        <v>6258</v>
      </c>
      <c r="C2037" s="287" t="s">
        <v>6257</v>
      </c>
      <c r="D2037" s="305">
        <v>2</v>
      </c>
      <c r="E2037" s="287" t="s">
        <v>30</v>
      </c>
      <c r="F2037" s="289">
        <v>43677</v>
      </c>
      <c r="G2037" s="290" t="s">
        <v>585</v>
      </c>
      <c r="H2037" s="290" t="s">
        <v>3445</v>
      </c>
      <c r="I2037" s="291">
        <v>-1.7371330000000001E-2</v>
      </c>
      <c r="J2037" s="291">
        <v>30</v>
      </c>
      <c r="K2037" s="290" t="s">
        <v>815</v>
      </c>
      <c r="L2037" s="324">
        <v>75.69</v>
      </c>
      <c r="M2037" s="325" t="s">
        <v>3446</v>
      </c>
      <c r="N2037" s="325" t="s">
        <v>3447</v>
      </c>
      <c r="O2037" s="287"/>
      <c r="P2037" s="287"/>
    </row>
    <row r="2038" spans="1:16" ht="15">
      <c r="A2038" s="247" t="s">
        <v>176</v>
      </c>
      <c r="B2038" s="247" t="s">
        <v>6263</v>
      </c>
      <c r="C2038" s="287" t="s">
        <v>6259</v>
      </c>
      <c r="D2038" s="305">
        <v>3</v>
      </c>
      <c r="E2038" s="287" t="s">
        <v>30</v>
      </c>
      <c r="F2038" s="289">
        <v>43677</v>
      </c>
      <c r="G2038" s="290" t="s">
        <v>585</v>
      </c>
      <c r="H2038" s="290" t="s">
        <v>3450</v>
      </c>
      <c r="I2038" s="291">
        <v>-2.405506E-2</v>
      </c>
      <c r="J2038" s="291">
        <v>33</v>
      </c>
      <c r="K2038" s="290" t="s">
        <v>815</v>
      </c>
      <c r="L2038" s="324">
        <v>87.81</v>
      </c>
      <c r="M2038" s="325" t="s">
        <v>3451</v>
      </c>
      <c r="N2038" s="325" t="s">
        <v>3452</v>
      </c>
      <c r="O2038" s="287"/>
      <c r="P2038" s="287"/>
    </row>
    <row r="2039" spans="1:16" ht="15">
      <c r="A2039" s="247" t="s">
        <v>7928</v>
      </c>
      <c r="B2039" s="247" t="s">
        <v>7929</v>
      </c>
      <c r="C2039" s="287" t="s">
        <v>6262</v>
      </c>
      <c r="D2039" s="305">
        <v>4</v>
      </c>
      <c r="E2039" s="287" t="s">
        <v>30</v>
      </c>
      <c r="F2039" s="289">
        <v>43677</v>
      </c>
      <c r="G2039" s="290" t="s">
        <v>585</v>
      </c>
      <c r="H2039" s="290" t="s">
        <v>7350</v>
      </c>
      <c r="I2039" s="291">
        <v>-2.8619479999999999E-2</v>
      </c>
      <c r="J2039" s="291">
        <v>7</v>
      </c>
      <c r="K2039" s="290" t="s">
        <v>815</v>
      </c>
      <c r="L2039" s="324">
        <v>73.66</v>
      </c>
      <c r="M2039" s="325" t="s">
        <v>7351</v>
      </c>
      <c r="N2039" s="325" t="s">
        <v>7352</v>
      </c>
      <c r="O2039" s="287"/>
      <c r="P2039" s="287"/>
    </row>
    <row r="2040" spans="1:16" ht="15">
      <c r="A2040" s="247" t="s">
        <v>176</v>
      </c>
      <c r="B2040" s="247" t="s">
        <v>6268</v>
      </c>
      <c r="C2040" s="287" t="s">
        <v>6264</v>
      </c>
      <c r="D2040" s="305">
        <v>5</v>
      </c>
      <c r="E2040" s="287" t="s">
        <v>30</v>
      </c>
      <c r="F2040" s="289">
        <v>43677</v>
      </c>
      <c r="G2040" s="290" t="s">
        <v>585</v>
      </c>
      <c r="H2040" s="290" t="s">
        <v>822</v>
      </c>
      <c r="I2040" s="291">
        <v>-6.2977119999999998E-2</v>
      </c>
      <c r="J2040" s="291">
        <v>5</v>
      </c>
      <c r="K2040" s="290" t="s">
        <v>815</v>
      </c>
      <c r="L2040" s="324">
        <v>24.42</v>
      </c>
      <c r="M2040" s="325" t="s">
        <v>823</v>
      </c>
      <c r="N2040" s="325" t="s">
        <v>824</v>
      </c>
      <c r="O2040" s="287"/>
      <c r="P2040" s="287"/>
    </row>
    <row r="2041" spans="1:16" ht="15">
      <c r="A2041" s="247" t="s">
        <v>176</v>
      </c>
      <c r="B2041" s="247" t="s">
        <v>6270</v>
      </c>
      <c r="C2041" s="287" t="s">
        <v>6267</v>
      </c>
      <c r="D2041" s="305">
        <v>6</v>
      </c>
      <c r="E2041" s="287" t="s">
        <v>30</v>
      </c>
      <c r="F2041" s="289">
        <v>43677</v>
      </c>
      <c r="G2041" s="290" t="s">
        <v>585</v>
      </c>
      <c r="H2041" s="290" t="s">
        <v>3460</v>
      </c>
      <c r="I2041" s="291">
        <v>-4.2764910000000003E-2</v>
      </c>
      <c r="J2041" s="291">
        <v>6</v>
      </c>
      <c r="K2041" s="290" t="s">
        <v>815</v>
      </c>
      <c r="L2041" s="324">
        <v>109.04</v>
      </c>
      <c r="M2041" s="325" t="s">
        <v>3461</v>
      </c>
      <c r="N2041" s="325" t="s">
        <v>3462</v>
      </c>
      <c r="O2041" s="287"/>
      <c r="P2041" s="287"/>
    </row>
    <row r="2042" spans="1:16" ht="15">
      <c r="A2042" s="247" t="s">
        <v>176</v>
      </c>
      <c r="B2042" s="247" t="s">
        <v>6272</v>
      </c>
      <c r="C2042" s="287" t="s">
        <v>6269</v>
      </c>
      <c r="D2042" s="305">
        <v>7</v>
      </c>
      <c r="E2042" s="287" t="s">
        <v>30</v>
      </c>
      <c r="F2042" s="289">
        <v>43677</v>
      </c>
      <c r="G2042" s="290" t="s">
        <v>585</v>
      </c>
      <c r="H2042" s="290" t="s">
        <v>3471</v>
      </c>
      <c r="I2042" s="291">
        <v>-2.1920430000000001E-2</v>
      </c>
      <c r="J2042" s="291">
        <v>10</v>
      </c>
      <c r="K2042" s="290" t="s">
        <v>815</v>
      </c>
      <c r="L2042" s="324">
        <v>58.22</v>
      </c>
      <c r="M2042" s="325" t="s">
        <v>3472</v>
      </c>
      <c r="N2042" s="325" t="s">
        <v>3473</v>
      </c>
      <c r="O2042" s="287"/>
      <c r="P2042" s="287"/>
    </row>
    <row r="2043" spans="1:16" ht="15">
      <c r="A2043" s="247" t="s">
        <v>176</v>
      </c>
      <c r="B2043" s="247" t="s">
        <v>6274</v>
      </c>
      <c r="C2043" s="287" t="s">
        <v>6271</v>
      </c>
      <c r="D2043" s="305">
        <v>8</v>
      </c>
      <c r="E2043" s="287" t="s">
        <v>30</v>
      </c>
      <c r="F2043" s="289">
        <v>43677</v>
      </c>
      <c r="G2043" s="290" t="s">
        <v>585</v>
      </c>
      <c r="H2043" s="290" t="s">
        <v>838</v>
      </c>
      <c r="I2043" s="291">
        <v>-0.12504419999999999</v>
      </c>
      <c r="J2043" s="291">
        <v>3</v>
      </c>
      <c r="K2043" s="290" t="s">
        <v>815</v>
      </c>
      <c r="L2043" s="324">
        <v>12.09</v>
      </c>
      <c r="M2043" s="325" t="s">
        <v>839</v>
      </c>
      <c r="N2043" s="325" t="s">
        <v>840</v>
      </c>
      <c r="O2043" s="287"/>
      <c r="P2043" s="287"/>
    </row>
    <row r="2044" spans="1:16" ht="15">
      <c r="A2044" s="247" t="s">
        <v>176</v>
      </c>
      <c r="B2044" s="247" t="s">
        <v>6276</v>
      </c>
      <c r="C2044" s="287" t="s">
        <v>6273</v>
      </c>
      <c r="D2044" s="305">
        <v>9</v>
      </c>
      <c r="E2044" s="287" t="s">
        <v>30</v>
      </c>
      <c r="F2044" s="289">
        <v>43677</v>
      </c>
      <c r="G2044" s="290" t="s">
        <v>585</v>
      </c>
      <c r="H2044" s="290" t="s">
        <v>2547</v>
      </c>
      <c r="I2044" s="291">
        <v>-5.3254959999999997E-2</v>
      </c>
      <c r="J2044" s="291">
        <v>62</v>
      </c>
      <c r="K2044" s="290" t="s">
        <v>815</v>
      </c>
      <c r="L2044" s="324">
        <v>50.67</v>
      </c>
      <c r="M2044" s="325" t="s">
        <v>2548</v>
      </c>
      <c r="N2044" s="325" t="s">
        <v>2549</v>
      </c>
      <c r="O2044" s="287"/>
      <c r="P2044" s="287"/>
    </row>
    <row r="2045" spans="1:16" ht="15">
      <c r="A2045" s="247" t="s">
        <v>176</v>
      </c>
      <c r="B2045" s="247" t="s">
        <v>6278</v>
      </c>
      <c r="C2045" s="287" t="s">
        <v>6275</v>
      </c>
      <c r="D2045" s="305">
        <v>10</v>
      </c>
      <c r="E2045" s="287" t="s">
        <v>30</v>
      </c>
      <c r="F2045" s="289">
        <v>43677</v>
      </c>
      <c r="G2045" s="290" t="s">
        <v>585</v>
      </c>
      <c r="H2045" s="290" t="s">
        <v>2557</v>
      </c>
      <c r="I2045" s="291">
        <v>-2.7729E-2</v>
      </c>
      <c r="J2045" s="291">
        <v>3</v>
      </c>
      <c r="K2045" s="290" t="s">
        <v>815</v>
      </c>
      <c r="L2045" s="324">
        <v>97.68</v>
      </c>
      <c r="M2045" s="325" t="s">
        <v>2558</v>
      </c>
      <c r="N2045" s="325" t="s">
        <v>2559</v>
      </c>
      <c r="O2045" s="287"/>
      <c r="P2045" s="287"/>
    </row>
    <row r="2046" spans="1:16" ht="15">
      <c r="A2046" s="247" t="s">
        <v>176</v>
      </c>
      <c r="B2046" s="247" t="s">
        <v>6283</v>
      </c>
      <c r="C2046" s="287" t="s">
        <v>6277</v>
      </c>
      <c r="D2046" s="305">
        <v>11</v>
      </c>
      <c r="E2046" s="287" t="s">
        <v>30</v>
      </c>
      <c r="F2046" s="289">
        <v>43677</v>
      </c>
      <c r="G2046" s="290" t="s">
        <v>585</v>
      </c>
      <c r="H2046" s="290" t="s">
        <v>853</v>
      </c>
      <c r="I2046" s="291">
        <v>-5.566546E-2</v>
      </c>
      <c r="J2046" s="291">
        <v>6</v>
      </c>
      <c r="K2046" s="290" t="s">
        <v>815</v>
      </c>
      <c r="L2046" s="324">
        <v>10.91</v>
      </c>
      <c r="M2046" s="325" t="s">
        <v>854</v>
      </c>
      <c r="N2046" s="325" t="s">
        <v>855</v>
      </c>
      <c r="O2046" s="287"/>
      <c r="P2046" s="287"/>
    </row>
    <row r="2047" spans="1:16" ht="15">
      <c r="A2047" s="247" t="s">
        <v>176</v>
      </c>
      <c r="B2047" s="247" t="s">
        <v>6285</v>
      </c>
      <c r="C2047" s="287" t="s">
        <v>6279</v>
      </c>
      <c r="D2047" s="305">
        <v>12</v>
      </c>
      <c r="E2047" s="287" t="s">
        <v>30</v>
      </c>
      <c r="F2047" s="289">
        <v>43677</v>
      </c>
      <c r="G2047" s="290" t="s">
        <v>585</v>
      </c>
      <c r="H2047" s="290" t="s">
        <v>3484</v>
      </c>
      <c r="I2047" s="291">
        <v>-1.7449510000000001E-2</v>
      </c>
      <c r="J2047" s="291">
        <v>6</v>
      </c>
      <c r="K2047" s="290" t="s">
        <v>815</v>
      </c>
      <c r="L2047" s="324">
        <v>127.11</v>
      </c>
      <c r="M2047" s="325" t="s">
        <v>3485</v>
      </c>
      <c r="N2047" s="325" t="s">
        <v>3486</v>
      </c>
      <c r="O2047" s="287"/>
      <c r="P2047" s="287"/>
    </row>
    <row r="2048" spans="1:16" ht="15">
      <c r="A2048" s="247" t="s">
        <v>7930</v>
      </c>
      <c r="B2048" s="247" t="s">
        <v>7931</v>
      </c>
      <c r="C2048" s="287" t="s">
        <v>6282</v>
      </c>
      <c r="D2048" s="305">
        <v>13</v>
      </c>
      <c r="E2048" s="287" t="s">
        <v>30</v>
      </c>
      <c r="F2048" s="289">
        <v>43677</v>
      </c>
      <c r="G2048" s="290" t="s">
        <v>585</v>
      </c>
      <c r="H2048" s="290" t="s">
        <v>864</v>
      </c>
      <c r="I2048" s="291">
        <v>-6.5053730000000004E-2</v>
      </c>
      <c r="J2048" s="291">
        <v>24</v>
      </c>
      <c r="K2048" s="290" t="s">
        <v>815</v>
      </c>
      <c r="L2048" s="324">
        <v>54.45</v>
      </c>
      <c r="M2048" s="325" t="s">
        <v>865</v>
      </c>
      <c r="N2048" s="325" t="s">
        <v>866</v>
      </c>
      <c r="O2048" s="287"/>
      <c r="P2048" s="287"/>
    </row>
    <row r="2049" spans="1:16" ht="15">
      <c r="A2049" s="247" t="s">
        <v>176</v>
      </c>
      <c r="B2049" s="247" t="s">
        <v>6287</v>
      </c>
      <c r="C2049" s="287" t="s">
        <v>6284</v>
      </c>
      <c r="D2049" s="305">
        <v>14</v>
      </c>
      <c r="E2049" s="287" t="s">
        <v>30</v>
      </c>
      <c r="F2049" s="289">
        <v>43677</v>
      </c>
      <c r="G2049" s="290" t="s">
        <v>585</v>
      </c>
      <c r="H2049" s="290" t="s">
        <v>3312</v>
      </c>
      <c r="I2049" s="291">
        <v>-9.7554429999999998E-2</v>
      </c>
      <c r="J2049" s="291">
        <v>8</v>
      </c>
      <c r="K2049" s="290" t="s">
        <v>815</v>
      </c>
      <c r="L2049" s="324">
        <v>103.43</v>
      </c>
      <c r="M2049" s="325" t="s">
        <v>3313</v>
      </c>
      <c r="N2049" s="325" t="s">
        <v>3314</v>
      </c>
      <c r="O2049" s="287"/>
      <c r="P2049" s="287"/>
    </row>
    <row r="2050" spans="1:16" ht="15">
      <c r="A2050" s="247" t="s">
        <v>176</v>
      </c>
      <c r="B2050" s="247" t="s">
        <v>6289</v>
      </c>
      <c r="C2050" s="287" t="s">
        <v>6286</v>
      </c>
      <c r="D2050" s="305">
        <v>15</v>
      </c>
      <c r="E2050" s="287" t="s">
        <v>30</v>
      </c>
      <c r="F2050" s="289">
        <v>43677</v>
      </c>
      <c r="G2050" s="290" t="s">
        <v>585</v>
      </c>
      <c r="H2050" s="290" t="s">
        <v>879</v>
      </c>
      <c r="I2050" s="291">
        <v>-5.053026E-2</v>
      </c>
      <c r="J2050" s="291">
        <v>4</v>
      </c>
      <c r="K2050" s="290" t="s">
        <v>815</v>
      </c>
      <c r="L2050" s="324">
        <v>101.75</v>
      </c>
      <c r="M2050" s="325" t="s">
        <v>880</v>
      </c>
      <c r="N2050" s="325" t="s">
        <v>881</v>
      </c>
      <c r="O2050" s="287"/>
      <c r="P2050" s="287"/>
    </row>
    <row r="2051" spans="1:16" ht="15">
      <c r="A2051" s="247" t="s">
        <v>176</v>
      </c>
      <c r="B2051" s="247" t="s">
        <v>6291</v>
      </c>
      <c r="C2051" s="287" t="s">
        <v>6288</v>
      </c>
      <c r="D2051" s="305">
        <v>16</v>
      </c>
      <c r="E2051" s="287" t="s">
        <v>30</v>
      </c>
      <c r="F2051" s="289">
        <v>43677</v>
      </c>
      <c r="G2051" s="290" t="s">
        <v>585</v>
      </c>
      <c r="H2051" s="290" t="s">
        <v>3496</v>
      </c>
      <c r="I2051" s="291">
        <v>-2.1723280000000001E-2</v>
      </c>
      <c r="J2051" s="291">
        <v>9</v>
      </c>
      <c r="K2051" s="290" t="s">
        <v>815</v>
      </c>
      <c r="L2051" s="324">
        <v>86.72</v>
      </c>
      <c r="M2051" s="325" t="s">
        <v>3497</v>
      </c>
      <c r="N2051" s="325" t="s">
        <v>3498</v>
      </c>
      <c r="O2051" s="287"/>
      <c r="P2051" s="287"/>
    </row>
    <row r="2052" spans="1:16" ht="15">
      <c r="A2052" s="247" t="s">
        <v>176</v>
      </c>
      <c r="B2052" s="247" t="s">
        <v>6293</v>
      </c>
      <c r="C2052" s="287" t="s">
        <v>6290</v>
      </c>
      <c r="D2052" s="305">
        <v>17</v>
      </c>
      <c r="E2052" s="287" t="s">
        <v>30</v>
      </c>
      <c r="F2052" s="289">
        <v>43677</v>
      </c>
      <c r="G2052" s="290" t="s">
        <v>585</v>
      </c>
      <c r="H2052" s="290" t="s">
        <v>887</v>
      </c>
      <c r="I2052" s="291">
        <v>-6.9438089999999994E-2</v>
      </c>
      <c r="J2052" s="291">
        <v>18</v>
      </c>
      <c r="K2052" s="290" t="s">
        <v>815</v>
      </c>
      <c r="L2052" s="324">
        <v>74.540000000000006</v>
      </c>
      <c r="M2052" s="325" t="s">
        <v>888</v>
      </c>
      <c r="N2052" s="325" t="s">
        <v>889</v>
      </c>
      <c r="O2052" s="287"/>
      <c r="P2052" s="287"/>
    </row>
    <row r="2053" spans="1:16" ht="15">
      <c r="A2053" s="247" t="s">
        <v>176</v>
      </c>
      <c r="B2053" s="247" t="s">
        <v>6295</v>
      </c>
      <c r="C2053" s="287" t="s">
        <v>6292</v>
      </c>
      <c r="D2053" s="305">
        <v>18</v>
      </c>
      <c r="E2053" s="287" t="s">
        <v>30</v>
      </c>
      <c r="F2053" s="289">
        <v>43677</v>
      </c>
      <c r="G2053" s="290" t="s">
        <v>585</v>
      </c>
      <c r="H2053" s="290" t="s">
        <v>3041</v>
      </c>
      <c r="I2053" s="291">
        <v>-3.475934E-2</v>
      </c>
      <c r="J2053" s="291">
        <v>30</v>
      </c>
      <c r="K2053" s="290" t="s">
        <v>815</v>
      </c>
      <c r="L2053" s="324">
        <v>105.62</v>
      </c>
      <c r="M2053" s="325" t="s">
        <v>3042</v>
      </c>
      <c r="N2053" s="325" t="s">
        <v>3043</v>
      </c>
      <c r="O2053" s="287"/>
      <c r="P2053" s="287"/>
    </row>
    <row r="2054" spans="1:16" ht="15">
      <c r="A2054" s="247" t="s">
        <v>176</v>
      </c>
      <c r="B2054" s="247" t="s">
        <v>6297</v>
      </c>
      <c r="C2054" s="287" t="s">
        <v>6294</v>
      </c>
      <c r="D2054" s="305">
        <v>19</v>
      </c>
      <c r="E2054" s="287" t="s">
        <v>30</v>
      </c>
      <c r="F2054" s="289">
        <v>43677</v>
      </c>
      <c r="G2054" s="290" t="s">
        <v>585</v>
      </c>
      <c r="H2054" s="290" t="s">
        <v>563</v>
      </c>
      <c r="I2054" s="291">
        <v>-2.660891E-2</v>
      </c>
      <c r="J2054" s="291">
        <v>3</v>
      </c>
      <c r="K2054" s="290" t="s">
        <v>815</v>
      </c>
      <c r="L2054" s="324">
        <v>139.09</v>
      </c>
      <c r="M2054" s="325" t="s">
        <v>564</v>
      </c>
      <c r="N2054" s="325" t="s">
        <v>565</v>
      </c>
      <c r="O2054" s="287"/>
      <c r="P2054" s="287"/>
    </row>
    <row r="2055" spans="1:16" ht="15">
      <c r="A2055" s="247" t="s">
        <v>176</v>
      </c>
      <c r="B2055" s="247" t="s">
        <v>6299</v>
      </c>
      <c r="C2055" s="287" t="s">
        <v>6296</v>
      </c>
      <c r="D2055" s="305">
        <v>20</v>
      </c>
      <c r="E2055" s="287" t="s">
        <v>30</v>
      </c>
      <c r="F2055" s="289">
        <v>43677</v>
      </c>
      <c r="G2055" s="290" t="s">
        <v>585</v>
      </c>
      <c r="H2055" s="290" t="s">
        <v>3512</v>
      </c>
      <c r="I2055" s="291">
        <v>-1.726867E-2</v>
      </c>
      <c r="J2055" s="291">
        <v>17</v>
      </c>
      <c r="K2055" s="290" t="s">
        <v>815</v>
      </c>
      <c r="L2055" s="324">
        <v>75.86</v>
      </c>
      <c r="M2055" s="325" t="s">
        <v>3513</v>
      </c>
      <c r="N2055" s="325" t="s">
        <v>3514</v>
      </c>
      <c r="O2055" s="287"/>
      <c r="P2055" s="287"/>
    </row>
    <row r="2056" spans="1:16" ht="15">
      <c r="A2056" s="247" t="s">
        <v>7932</v>
      </c>
      <c r="B2056" s="247" t="s">
        <v>7933</v>
      </c>
      <c r="C2056" s="287" t="s">
        <v>6298</v>
      </c>
      <c r="D2056" s="305">
        <v>21</v>
      </c>
      <c r="E2056" s="287" t="s">
        <v>30</v>
      </c>
      <c r="F2056" s="289">
        <v>43677</v>
      </c>
      <c r="G2056" s="290" t="s">
        <v>585</v>
      </c>
      <c r="H2056" s="290" t="s">
        <v>3046</v>
      </c>
      <c r="I2056" s="291">
        <v>-1.6230359999999999E-2</v>
      </c>
      <c r="J2056" s="291">
        <v>6</v>
      </c>
      <c r="K2056" s="290" t="s">
        <v>815</v>
      </c>
      <c r="L2056" s="324">
        <v>45.06</v>
      </c>
      <c r="M2056" s="325" t="s">
        <v>3047</v>
      </c>
      <c r="N2056" s="325" t="s">
        <v>3048</v>
      </c>
      <c r="O2056" s="287"/>
      <c r="P2056" s="287"/>
    </row>
    <row r="2057" spans="1:16" ht="15">
      <c r="A2057" s="247" t="s">
        <v>176</v>
      </c>
      <c r="B2057" s="247" t="s">
        <v>6301</v>
      </c>
      <c r="C2057" s="287" t="s">
        <v>6300</v>
      </c>
      <c r="D2057" s="305">
        <v>22</v>
      </c>
      <c r="E2057" s="287" t="s">
        <v>30</v>
      </c>
      <c r="F2057" s="289">
        <v>43677</v>
      </c>
      <c r="G2057" s="290" t="s">
        <v>585</v>
      </c>
      <c r="H2057" s="290" t="s">
        <v>2577</v>
      </c>
      <c r="I2057" s="291">
        <v>-2.7103140000000001E-2</v>
      </c>
      <c r="J2057" s="291">
        <v>1</v>
      </c>
      <c r="K2057" s="290" t="s">
        <v>815</v>
      </c>
      <c r="L2057" s="324">
        <v>170.53</v>
      </c>
      <c r="M2057" s="325" t="s">
        <v>2578</v>
      </c>
      <c r="N2057" s="325" t="s">
        <v>2579</v>
      </c>
      <c r="O2057" s="287"/>
      <c r="P2057" s="287"/>
    </row>
    <row r="2058" spans="1:16" ht="15">
      <c r="A2058" s="247" t="s">
        <v>176</v>
      </c>
      <c r="B2058" s="247" t="s">
        <v>6303</v>
      </c>
      <c r="C2058" s="287" t="s">
        <v>6302</v>
      </c>
      <c r="D2058" s="305">
        <v>23</v>
      </c>
      <c r="E2058" s="287" t="s">
        <v>30</v>
      </c>
      <c r="F2058" s="289">
        <v>43677</v>
      </c>
      <c r="G2058" s="290" t="s">
        <v>585</v>
      </c>
      <c r="H2058" s="290" t="s">
        <v>3051</v>
      </c>
      <c r="I2058" s="291">
        <v>-2.4155079999999999E-2</v>
      </c>
      <c r="J2058" s="291">
        <v>37</v>
      </c>
      <c r="K2058" s="290" t="s">
        <v>815</v>
      </c>
      <c r="L2058" s="324">
        <v>43.97</v>
      </c>
      <c r="M2058" s="325" t="s">
        <v>3052</v>
      </c>
      <c r="N2058" s="325" t="s">
        <v>3053</v>
      </c>
      <c r="O2058" s="287"/>
      <c r="P2058" s="287"/>
    </row>
    <row r="2059" spans="1:16" ht="15">
      <c r="A2059" s="247" t="s">
        <v>176</v>
      </c>
      <c r="B2059" s="247" t="s">
        <v>6305</v>
      </c>
      <c r="C2059" s="287" t="s">
        <v>6304</v>
      </c>
      <c r="D2059" s="305">
        <v>24</v>
      </c>
      <c r="E2059" s="287" t="s">
        <v>30</v>
      </c>
      <c r="F2059" s="289">
        <v>43677</v>
      </c>
      <c r="G2059" s="290" t="s">
        <v>585</v>
      </c>
      <c r="H2059" s="290" t="s">
        <v>905</v>
      </c>
      <c r="I2059" s="291">
        <v>-9.9375859999999996E-2</v>
      </c>
      <c r="J2059" s="291">
        <v>17</v>
      </c>
      <c r="K2059" s="290" t="s">
        <v>815</v>
      </c>
      <c r="L2059" s="324">
        <v>10.45</v>
      </c>
      <c r="M2059" s="325" t="s">
        <v>906</v>
      </c>
      <c r="N2059" s="325" t="s">
        <v>907</v>
      </c>
      <c r="O2059" s="287"/>
      <c r="P2059" s="287"/>
    </row>
    <row r="2060" spans="1:16" ht="15">
      <c r="A2060" s="247" t="s">
        <v>176</v>
      </c>
      <c r="B2060" s="247" t="s">
        <v>6307</v>
      </c>
      <c r="C2060" s="287" t="s">
        <v>6306</v>
      </c>
      <c r="D2060" s="305">
        <v>25</v>
      </c>
      <c r="E2060" s="287" t="s">
        <v>30</v>
      </c>
      <c r="F2060" s="289">
        <v>43677</v>
      </c>
      <c r="G2060" s="290" t="s">
        <v>585</v>
      </c>
      <c r="H2060" s="290" t="s">
        <v>912</v>
      </c>
      <c r="I2060" s="291">
        <v>-2.1728460000000002E-2</v>
      </c>
      <c r="J2060" s="291">
        <v>48</v>
      </c>
      <c r="K2060" s="290" t="s">
        <v>815</v>
      </c>
      <c r="L2060" s="324">
        <v>64.84</v>
      </c>
      <c r="M2060" s="325" t="s">
        <v>913</v>
      </c>
      <c r="N2060" s="325" t="s">
        <v>914</v>
      </c>
      <c r="O2060" s="287"/>
      <c r="P2060" s="287"/>
    </row>
    <row r="2061" spans="1:16" ht="15">
      <c r="A2061" s="247" t="s">
        <v>176</v>
      </c>
      <c r="B2061" s="247" t="s">
        <v>6312</v>
      </c>
      <c r="C2061" s="287" t="s">
        <v>6308</v>
      </c>
      <c r="D2061" s="305">
        <v>26</v>
      </c>
      <c r="E2061" s="287" t="s">
        <v>30</v>
      </c>
      <c r="F2061" s="289">
        <v>43677</v>
      </c>
      <c r="G2061" s="290" t="s">
        <v>585</v>
      </c>
      <c r="H2061" s="290" t="s">
        <v>4499</v>
      </c>
      <c r="I2061" s="291">
        <v>-1.6089539999999999E-2</v>
      </c>
      <c r="J2061" s="291">
        <v>1</v>
      </c>
      <c r="K2061" s="290" t="s">
        <v>815</v>
      </c>
      <c r="L2061" s="324">
        <v>102.37</v>
      </c>
      <c r="M2061" s="325" t="s">
        <v>4500</v>
      </c>
      <c r="N2061" s="325" t="s">
        <v>4501</v>
      </c>
      <c r="O2061" s="287"/>
      <c r="P2061" s="287"/>
    </row>
    <row r="2062" spans="1:16" ht="15">
      <c r="A2062" s="247" t="s">
        <v>176</v>
      </c>
      <c r="B2062" s="247" t="s">
        <v>6314</v>
      </c>
      <c r="C2062" s="287" t="s">
        <v>6311</v>
      </c>
      <c r="D2062" s="305">
        <v>27</v>
      </c>
      <c r="E2062" s="287" t="s">
        <v>30</v>
      </c>
      <c r="F2062" s="289">
        <v>43677</v>
      </c>
      <c r="G2062" s="290" t="s">
        <v>585</v>
      </c>
      <c r="H2062" s="290" t="s">
        <v>938</v>
      </c>
      <c r="I2062" s="291">
        <v>-0.14480019999999999</v>
      </c>
      <c r="J2062" s="291">
        <v>2</v>
      </c>
      <c r="K2062" s="290" t="s">
        <v>815</v>
      </c>
      <c r="L2062" s="324">
        <v>32.01</v>
      </c>
      <c r="M2062" s="325" t="s">
        <v>939</v>
      </c>
      <c r="N2062" s="325" t="s">
        <v>940</v>
      </c>
      <c r="O2062" s="287"/>
      <c r="P2062" s="287"/>
    </row>
    <row r="2063" spans="1:16" ht="15">
      <c r="A2063" s="247" t="s">
        <v>176</v>
      </c>
      <c r="B2063" s="247" t="s">
        <v>6316</v>
      </c>
      <c r="C2063" s="287" t="s">
        <v>6313</v>
      </c>
      <c r="D2063" s="305">
        <v>28</v>
      </c>
      <c r="E2063" s="287" t="s">
        <v>30</v>
      </c>
      <c r="F2063" s="289">
        <v>43677</v>
      </c>
      <c r="G2063" s="290" t="s">
        <v>585</v>
      </c>
      <c r="H2063" s="290" t="s">
        <v>945</v>
      </c>
      <c r="I2063" s="291">
        <v>-0.436226</v>
      </c>
      <c r="J2063" s="291">
        <v>1</v>
      </c>
      <c r="K2063" s="290" t="s">
        <v>815</v>
      </c>
      <c r="L2063" s="324">
        <v>23.82</v>
      </c>
      <c r="M2063" s="325" t="s">
        <v>946</v>
      </c>
      <c r="N2063" s="325" t="s">
        <v>947</v>
      </c>
      <c r="O2063" s="287"/>
      <c r="P2063" s="287"/>
    </row>
    <row r="2064" spans="1:16" ht="15">
      <c r="A2064" s="247" t="s">
        <v>176</v>
      </c>
      <c r="B2064" s="247" t="s">
        <v>6321</v>
      </c>
      <c r="C2064" s="287" t="s">
        <v>6315</v>
      </c>
      <c r="D2064" s="305">
        <v>29</v>
      </c>
      <c r="E2064" s="287" t="s">
        <v>30</v>
      </c>
      <c r="F2064" s="289">
        <v>43677</v>
      </c>
      <c r="G2064" s="290" t="s">
        <v>585</v>
      </c>
      <c r="H2064" s="290" t="s">
        <v>961</v>
      </c>
      <c r="I2064" s="291">
        <v>-0.50881779999999999</v>
      </c>
      <c r="J2064" s="291">
        <v>5</v>
      </c>
      <c r="K2064" s="290" t="s">
        <v>815</v>
      </c>
      <c r="L2064" s="324">
        <v>14.19</v>
      </c>
      <c r="M2064" s="325" t="s">
        <v>962</v>
      </c>
      <c r="N2064" s="325" t="s">
        <v>963</v>
      </c>
      <c r="O2064" s="287"/>
      <c r="P2064" s="287"/>
    </row>
    <row r="2065" spans="1:16" ht="15">
      <c r="A2065" s="247" t="s">
        <v>176</v>
      </c>
      <c r="B2065" s="247" t="s">
        <v>6323</v>
      </c>
      <c r="C2065" s="287" t="s">
        <v>6317</v>
      </c>
      <c r="D2065" s="305">
        <v>30</v>
      </c>
      <c r="E2065" s="287" t="s">
        <v>30</v>
      </c>
      <c r="F2065" s="289">
        <v>43677</v>
      </c>
      <c r="G2065" s="290" t="s">
        <v>585</v>
      </c>
      <c r="H2065" s="290" t="s">
        <v>976</v>
      </c>
      <c r="I2065" s="291">
        <v>-6.2115480000000001E-2</v>
      </c>
      <c r="J2065" s="291">
        <v>33</v>
      </c>
      <c r="K2065" s="290" t="s">
        <v>815</v>
      </c>
      <c r="L2065" s="324">
        <v>29.69</v>
      </c>
      <c r="M2065" s="325" t="s">
        <v>977</v>
      </c>
      <c r="N2065" s="325" t="s">
        <v>978</v>
      </c>
      <c r="O2065" s="287"/>
      <c r="P2065" s="287"/>
    </row>
    <row r="2066" spans="1:16" ht="15">
      <c r="A2066" s="247" t="s">
        <v>176</v>
      </c>
      <c r="B2066" s="247" t="s">
        <v>6325</v>
      </c>
      <c r="C2066" s="287" t="s">
        <v>6320</v>
      </c>
      <c r="D2066" s="305">
        <v>31</v>
      </c>
      <c r="E2066" s="287" t="s">
        <v>30</v>
      </c>
      <c r="F2066" s="289">
        <v>43677</v>
      </c>
      <c r="G2066" s="290" t="s">
        <v>585</v>
      </c>
      <c r="H2066" s="290" t="s">
        <v>981</v>
      </c>
      <c r="I2066" s="291">
        <v>-0.12075946</v>
      </c>
      <c r="J2066" s="291">
        <v>6</v>
      </c>
      <c r="K2066" s="290" t="s">
        <v>815</v>
      </c>
      <c r="L2066" s="324">
        <v>22.08</v>
      </c>
      <c r="M2066" s="325" t="s">
        <v>982</v>
      </c>
      <c r="N2066" s="325" t="s">
        <v>983</v>
      </c>
      <c r="O2066" s="287"/>
      <c r="P2066" s="287"/>
    </row>
    <row r="2067" spans="1:16" ht="15">
      <c r="A2067" s="247" t="s">
        <v>176</v>
      </c>
      <c r="B2067" s="247" t="s">
        <v>6327</v>
      </c>
      <c r="C2067" s="287" t="s">
        <v>6322</v>
      </c>
      <c r="D2067" s="305">
        <v>32</v>
      </c>
      <c r="E2067" s="287" t="s">
        <v>30</v>
      </c>
      <c r="F2067" s="289">
        <v>43677</v>
      </c>
      <c r="G2067" s="290" t="s">
        <v>585</v>
      </c>
      <c r="H2067" s="290" t="s">
        <v>4571</v>
      </c>
      <c r="I2067" s="291">
        <v>-2.7731410000000001E-2</v>
      </c>
      <c r="J2067" s="291">
        <v>5</v>
      </c>
      <c r="K2067" s="290" t="s">
        <v>815</v>
      </c>
      <c r="L2067" s="324">
        <v>70.08</v>
      </c>
      <c r="M2067" s="325" t="s">
        <v>4572</v>
      </c>
      <c r="N2067" s="325" t="s">
        <v>4573</v>
      </c>
      <c r="O2067" s="287"/>
      <c r="P2067" s="287"/>
    </row>
    <row r="2068" spans="1:16" ht="15">
      <c r="A2068" s="247" t="s">
        <v>176</v>
      </c>
      <c r="B2068" s="247" t="s">
        <v>6329</v>
      </c>
      <c r="C2068" s="287" t="s">
        <v>6324</v>
      </c>
      <c r="D2068" s="305">
        <v>33</v>
      </c>
      <c r="E2068" s="287" t="s">
        <v>30</v>
      </c>
      <c r="F2068" s="289">
        <v>43677</v>
      </c>
      <c r="G2068" s="290" t="s">
        <v>585</v>
      </c>
      <c r="H2068" s="290" t="s">
        <v>3397</v>
      </c>
      <c r="I2068" s="291">
        <v>-3.9377059999999998E-2</v>
      </c>
      <c r="J2068" s="291">
        <v>12</v>
      </c>
      <c r="K2068" s="290" t="s">
        <v>815</v>
      </c>
      <c r="L2068" s="324">
        <v>138.04</v>
      </c>
      <c r="M2068" s="325" t="s">
        <v>3398</v>
      </c>
      <c r="N2068" s="325" t="s">
        <v>3399</v>
      </c>
      <c r="O2068" s="287"/>
      <c r="P2068" s="287"/>
    </row>
    <row r="2069" spans="1:16" ht="15">
      <c r="A2069" s="247" t="s">
        <v>176</v>
      </c>
      <c r="B2069" s="247" t="s">
        <v>6331</v>
      </c>
      <c r="C2069" s="287" t="s">
        <v>6326</v>
      </c>
      <c r="D2069" s="305">
        <v>34</v>
      </c>
      <c r="E2069" s="287" t="s">
        <v>30</v>
      </c>
      <c r="F2069" s="289">
        <v>43677</v>
      </c>
      <c r="G2069" s="290" t="s">
        <v>585</v>
      </c>
      <c r="H2069" s="290" t="s">
        <v>3243</v>
      </c>
      <c r="I2069" s="291">
        <v>-2.0103820000000001E-2</v>
      </c>
      <c r="J2069" s="291">
        <v>33</v>
      </c>
      <c r="K2069" s="290" t="s">
        <v>815</v>
      </c>
      <c r="L2069" s="324">
        <v>57.15</v>
      </c>
      <c r="M2069" s="325" t="s">
        <v>3244</v>
      </c>
      <c r="N2069" s="325" t="s">
        <v>3245</v>
      </c>
      <c r="O2069" s="287"/>
      <c r="P2069" s="287"/>
    </row>
    <row r="2070" spans="1:16" ht="15">
      <c r="A2070" s="247" t="s">
        <v>7934</v>
      </c>
      <c r="B2070" s="247" t="s">
        <v>7935</v>
      </c>
      <c r="C2070" s="287" t="s">
        <v>6328</v>
      </c>
      <c r="D2070" s="305">
        <v>35</v>
      </c>
      <c r="E2070" s="287" t="s">
        <v>30</v>
      </c>
      <c r="F2070" s="289">
        <v>43677</v>
      </c>
      <c r="G2070" s="290" t="s">
        <v>585</v>
      </c>
      <c r="H2070" s="290" t="s">
        <v>2965</v>
      </c>
      <c r="I2070" s="291">
        <v>-1.501976E-2</v>
      </c>
      <c r="J2070" s="291">
        <v>35</v>
      </c>
      <c r="K2070" s="290" t="s">
        <v>815</v>
      </c>
      <c r="L2070" s="324">
        <v>135.43</v>
      </c>
      <c r="M2070" s="325" t="s">
        <v>2966</v>
      </c>
      <c r="N2070" s="325" t="s">
        <v>2967</v>
      </c>
      <c r="O2070" s="287"/>
      <c r="P2070" s="287"/>
    </row>
    <row r="2071" spans="1:16" ht="15">
      <c r="A2071" s="247" t="s">
        <v>7936</v>
      </c>
      <c r="B2071" s="247" t="s">
        <v>7937</v>
      </c>
      <c r="C2071" s="287" t="s">
        <v>6330</v>
      </c>
      <c r="D2071" s="305">
        <v>36</v>
      </c>
      <c r="E2071" s="287" t="s">
        <v>30</v>
      </c>
      <c r="F2071" s="289">
        <v>43677</v>
      </c>
      <c r="G2071" s="290" t="s">
        <v>585</v>
      </c>
      <c r="H2071" s="290" t="s">
        <v>3564</v>
      </c>
      <c r="I2071" s="291">
        <v>-2.443706E-2</v>
      </c>
      <c r="J2071" s="291">
        <v>27</v>
      </c>
      <c r="K2071" s="290" t="s">
        <v>815</v>
      </c>
      <c r="L2071" s="324">
        <v>56.2</v>
      </c>
      <c r="M2071" s="325" t="s">
        <v>3565</v>
      </c>
      <c r="N2071" s="325" t="s">
        <v>3566</v>
      </c>
      <c r="O2071" s="287"/>
      <c r="P2071" s="287"/>
    </row>
    <row r="2072" spans="1:16" ht="15">
      <c r="A2072" s="247" t="s">
        <v>7938</v>
      </c>
      <c r="B2072" s="247" t="s">
        <v>7939</v>
      </c>
      <c r="C2072" s="287" t="s">
        <v>6332</v>
      </c>
      <c r="D2072" s="305">
        <v>37</v>
      </c>
      <c r="E2072" s="287" t="s">
        <v>30</v>
      </c>
      <c r="F2072" s="289">
        <v>43677</v>
      </c>
      <c r="G2072" s="290" t="s">
        <v>585</v>
      </c>
      <c r="H2072" s="290" t="s">
        <v>758</v>
      </c>
      <c r="I2072" s="291">
        <v>-1.8951699999999998E-2</v>
      </c>
      <c r="J2072" s="291">
        <v>6</v>
      </c>
      <c r="K2072" s="290" t="s">
        <v>815</v>
      </c>
      <c r="L2072" s="324">
        <v>24.64</v>
      </c>
      <c r="M2072" s="325" t="s">
        <v>759</v>
      </c>
      <c r="N2072" s="325" t="s">
        <v>760</v>
      </c>
      <c r="O2072" s="287"/>
      <c r="P2072" s="287"/>
    </row>
    <row r="2073" spans="1:16" ht="15">
      <c r="A2073" s="247" t="s">
        <v>176</v>
      </c>
      <c r="B2073" s="247" t="s">
        <v>6333</v>
      </c>
      <c r="C2073" s="287" t="s">
        <v>6334</v>
      </c>
      <c r="D2073" s="305">
        <v>38</v>
      </c>
      <c r="E2073" s="287" t="s">
        <v>30</v>
      </c>
      <c r="F2073" s="289">
        <v>43677</v>
      </c>
      <c r="G2073" s="290" t="s">
        <v>585</v>
      </c>
      <c r="H2073" s="290" t="s">
        <v>3583</v>
      </c>
      <c r="I2073" s="291">
        <v>-1.935533E-2</v>
      </c>
      <c r="J2073" s="291">
        <v>15</v>
      </c>
      <c r="K2073" s="290" t="s">
        <v>815</v>
      </c>
      <c r="L2073" s="324">
        <v>59.61</v>
      </c>
      <c r="M2073" s="325" t="s">
        <v>3584</v>
      </c>
      <c r="N2073" s="325" t="s">
        <v>3585</v>
      </c>
      <c r="O2073" s="287"/>
      <c r="P2073" s="287"/>
    </row>
    <row r="2074" spans="1:16" ht="15">
      <c r="A2074" s="247" t="s">
        <v>176</v>
      </c>
      <c r="B2074" s="247" t="s">
        <v>6338</v>
      </c>
      <c r="C2074" s="287" t="s">
        <v>6337</v>
      </c>
      <c r="D2074" s="305">
        <v>39</v>
      </c>
      <c r="E2074" s="287" t="s">
        <v>30</v>
      </c>
      <c r="F2074" s="289">
        <v>43677</v>
      </c>
      <c r="G2074" s="290" t="s">
        <v>585</v>
      </c>
      <c r="H2074" s="290" t="s">
        <v>1035</v>
      </c>
      <c r="I2074" s="291">
        <v>-0.17334559999999999</v>
      </c>
      <c r="J2074" s="291">
        <v>5</v>
      </c>
      <c r="K2074" s="290" t="s">
        <v>815</v>
      </c>
      <c r="L2074" s="324">
        <v>27.54</v>
      </c>
      <c r="M2074" s="325" t="s">
        <v>1036</v>
      </c>
      <c r="N2074" s="325" t="s">
        <v>1037</v>
      </c>
      <c r="O2074" s="287"/>
      <c r="P2074" s="287"/>
    </row>
    <row r="2075" spans="1:16" ht="15">
      <c r="A2075" s="247" t="s">
        <v>176</v>
      </c>
      <c r="B2075" s="247" t="s">
        <v>6343</v>
      </c>
      <c r="C2075" s="287" t="s">
        <v>6342</v>
      </c>
      <c r="D2075" s="305">
        <v>1</v>
      </c>
      <c r="E2075" s="287" t="s">
        <v>38</v>
      </c>
      <c r="F2075" s="289">
        <v>43677</v>
      </c>
      <c r="G2075" s="290" t="s">
        <v>729</v>
      </c>
      <c r="H2075" s="290" t="s">
        <v>1042</v>
      </c>
      <c r="I2075" s="291">
        <v>-0.26525260000000001</v>
      </c>
      <c r="J2075" s="291">
        <v>3</v>
      </c>
      <c r="K2075" s="290" t="s">
        <v>815</v>
      </c>
      <c r="L2075" s="324">
        <v>278.56</v>
      </c>
      <c r="M2075" s="325" t="s">
        <v>1043</v>
      </c>
      <c r="N2075" s="325" t="s">
        <v>1044</v>
      </c>
      <c r="O2075" s="287"/>
      <c r="P2075" s="287"/>
    </row>
    <row r="2076" spans="1:16" ht="15">
      <c r="A2076" s="247" t="s">
        <v>176</v>
      </c>
      <c r="B2076" s="247" t="s">
        <v>6345</v>
      </c>
      <c r="C2076" s="287" t="s">
        <v>6344</v>
      </c>
      <c r="D2076" s="305">
        <v>2</v>
      </c>
      <c r="E2076" s="287" t="s">
        <v>38</v>
      </c>
      <c r="F2076" s="289">
        <v>43677</v>
      </c>
      <c r="G2076" s="290" t="s">
        <v>729</v>
      </c>
      <c r="H2076" s="290" t="s">
        <v>437</v>
      </c>
      <c r="I2076" s="291">
        <v>-0.35712337</v>
      </c>
      <c r="J2076" s="291">
        <v>6</v>
      </c>
      <c r="K2076" s="290" t="s">
        <v>815</v>
      </c>
      <c r="L2076" s="324">
        <v>48.74</v>
      </c>
      <c r="M2076" s="325" t="s">
        <v>439</v>
      </c>
      <c r="N2076" s="325" t="s">
        <v>440</v>
      </c>
      <c r="O2076" s="287"/>
      <c r="P2076" s="287"/>
    </row>
    <row r="2077" spans="1:16" ht="15">
      <c r="A2077" s="247" t="s">
        <v>176</v>
      </c>
      <c r="B2077" s="247" t="s">
        <v>6347</v>
      </c>
      <c r="C2077" s="287" t="s">
        <v>6346</v>
      </c>
      <c r="D2077" s="305">
        <v>3</v>
      </c>
      <c r="E2077" s="287" t="s">
        <v>38</v>
      </c>
      <c r="F2077" s="289">
        <v>43677</v>
      </c>
      <c r="G2077" s="290" t="s">
        <v>729</v>
      </c>
      <c r="H2077" s="290" t="s">
        <v>461</v>
      </c>
      <c r="I2077" s="291">
        <v>-0.42416095999999998</v>
      </c>
      <c r="J2077" s="291">
        <v>11</v>
      </c>
      <c r="K2077" s="290" t="s">
        <v>815</v>
      </c>
      <c r="L2077" s="324">
        <v>85.79</v>
      </c>
      <c r="M2077" s="325" t="s">
        <v>462</v>
      </c>
      <c r="N2077" s="325" t="s">
        <v>463</v>
      </c>
      <c r="O2077" s="287"/>
      <c r="P2077" s="287"/>
    </row>
    <row r="2078" spans="1:16" ht="15">
      <c r="A2078" s="247" t="s">
        <v>7940</v>
      </c>
      <c r="B2078" s="247" t="s">
        <v>7941</v>
      </c>
      <c r="C2078" s="287" t="s">
        <v>6348</v>
      </c>
      <c r="D2078" s="305">
        <v>4</v>
      </c>
      <c r="E2078" s="287" t="s">
        <v>38</v>
      </c>
      <c r="F2078" s="289">
        <v>43677</v>
      </c>
      <c r="G2078" s="290" t="s">
        <v>729</v>
      </c>
      <c r="H2078" s="290" t="s">
        <v>468</v>
      </c>
      <c r="I2078" s="291">
        <v>-0.25254768</v>
      </c>
      <c r="J2078" s="291">
        <v>2</v>
      </c>
      <c r="K2078" s="290" t="s">
        <v>815</v>
      </c>
      <c r="L2078" s="324">
        <v>72.959999999999994</v>
      </c>
      <c r="M2078" s="325" t="s">
        <v>469</v>
      </c>
      <c r="N2078" s="325" t="s">
        <v>470</v>
      </c>
      <c r="O2078" s="287"/>
      <c r="P2078" s="287"/>
    </row>
    <row r="2079" spans="1:16" ht="15">
      <c r="A2079" s="247" t="s">
        <v>176</v>
      </c>
      <c r="B2079" s="247" t="s">
        <v>6352</v>
      </c>
      <c r="C2079" s="287" t="s">
        <v>6351</v>
      </c>
      <c r="D2079" s="305">
        <v>5</v>
      </c>
      <c r="E2079" s="287" t="s">
        <v>38</v>
      </c>
      <c r="F2079" s="289">
        <v>43677</v>
      </c>
      <c r="G2079" s="290" t="s">
        <v>729</v>
      </c>
      <c r="H2079" s="290" t="s">
        <v>2529</v>
      </c>
      <c r="I2079" s="291">
        <v>-0.37686765</v>
      </c>
      <c r="J2079" s="291">
        <v>3</v>
      </c>
      <c r="K2079" s="290" t="s">
        <v>815</v>
      </c>
      <c r="L2079" s="324">
        <v>156.91999999999999</v>
      </c>
      <c r="M2079" s="325" t="s">
        <v>2530</v>
      </c>
      <c r="N2079" s="325" t="s">
        <v>2531</v>
      </c>
      <c r="O2079" s="287"/>
      <c r="P2079" s="287"/>
    </row>
    <row r="2080" spans="1:16" ht="15">
      <c r="A2080" s="247" t="s">
        <v>176</v>
      </c>
      <c r="B2080" s="247" t="s">
        <v>6354</v>
      </c>
      <c r="C2080" s="287" t="s">
        <v>6353</v>
      </c>
      <c r="D2080" s="305">
        <v>6</v>
      </c>
      <c r="E2080" s="287" t="s">
        <v>38</v>
      </c>
      <c r="F2080" s="289">
        <v>43677</v>
      </c>
      <c r="G2080" s="290" t="s">
        <v>729</v>
      </c>
      <c r="H2080" s="290" t="s">
        <v>822</v>
      </c>
      <c r="I2080" s="291">
        <v>-0.37021737999999998</v>
      </c>
      <c r="J2080" s="291">
        <v>2</v>
      </c>
      <c r="K2080" s="290" t="s">
        <v>815</v>
      </c>
      <c r="L2080" s="324">
        <v>24.42</v>
      </c>
      <c r="M2080" s="325" t="s">
        <v>823</v>
      </c>
      <c r="N2080" s="325" t="s">
        <v>824</v>
      </c>
      <c r="O2080" s="287"/>
      <c r="P2080" s="287"/>
    </row>
    <row r="2081" spans="1:16" ht="15">
      <c r="A2081" s="247" t="s">
        <v>7942</v>
      </c>
      <c r="B2081" s="247" t="s">
        <v>7943</v>
      </c>
      <c r="C2081" s="287" t="s">
        <v>6355</v>
      </c>
      <c r="D2081" s="305">
        <v>7</v>
      </c>
      <c r="E2081" s="287" t="s">
        <v>38</v>
      </c>
      <c r="F2081" s="289">
        <v>43677</v>
      </c>
      <c r="G2081" s="290" t="s">
        <v>729</v>
      </c>
      <c r="H2081" s="290" t="s">
        <v>4691</v>
      </c>
      <c r="I2081" s="291">
        <v>-0.28773862</v>
      </c>
      <c r="J2081" s="291">
        <v>4</v>
      </c>
      <c r="K2081" s="290" t="s">
        <v>815</v>
      </c>
      <c r="L2081" s="324">
        <v>25.39</v>
      </c>
      <c r="M2081" s="325" t="s">
        <v>4692</v>
      </c>
      <c r="N2081" s="325" t="s">
        <v>4693</v>
      </c>
      <c r="O2081" s="287"/>
      <c r="P2081" s="287"/>
    </row>
    <row r="2082" spans="1:16" ht="15">
      <c r="A2082" s="247" t="s">
        <v>176</v>
      </c>
      <c r="B2082" s="247" t="s">
        <v>6356</v>
      </c>
      <c r="C2082" s="287" t="s">
        <v>6357</v>
      </c>
      <c r="D2082" s="305">
        <v>8</v>
      </c>
      <c r="E2082" s="287" t="s">
        <v>38</v>
      </c>
      <c r="F2082" s="289">
        <v>43677</v>
      </c>
      <c r="G2082" s="290" t="s">
        <v>729</v>
      </c>
      <c r="H2082" s="290" t="s">
        <v>1282</v>
      </c>
      <c r="I2082" s="291">
        <v>-0.30056524000000001</v>
      </c>
      <c r="J2082" s="291">
        <v>1</v>
      </c>
      <c r="K2082" s="290" t="s">
        <v>815</v>
      </c>
      <c r="L2082" s="324">
        <v>237.82</v>
      </c>
      <c r="M2082" s="325" t="s">
        <v>1283</v>
      </c>
      <c r="N2082" s="325" t="s">
        <v>1284</v>
      </c>
      <c r="O2082" s="287"/>
      <c r="P2082" s="287"/>
    </row>
    <row r="2083" spans="1:16" ht="15">
      <c r="A2083" s="247" t="s">
        <v>176</v>
      </c>
      <c r="B2083" s="247" t="s">
        <v>6367</v>
      </c>
      <c r="C2083" s="287" t="s">
        <v>6360</v>
      </c>
      <c r="D2083" s="305">
        <v>9</v>
      </c>
      <c r="E2083" s="287" t="s">
        <v>38</v>
      </c>
      <c r="F2083" s="289">
        <v>43677</v>
      </c>
      <c r="G2083" s="290" t="s">
        <v>729</v>
      </c>
      <c r="H2083" s="290" t="s">
        <v>838</v>
      </c>
      <c r="I2083" s="291">
        <v>-0.37346827999999999</v>
      </c>
      <c r="J2083" s="291">
        <v>4</v>
      </c>
      <c r="K2083" s="290" t="s">
        <v>815</v>
      </c>
      <c r="L2083" s="324">
        <v>12.09</v>
      </c>
      <c r="M2083" s="325" t="s">
        <v>839</v>
      </c>
      <c r="N2083" s="325" t="s">
        <v>840</v>
      </c>
      <c r="O2083" s="287"/>
      <c r="P2083" s="287"/>
    </row>
    <row r="2084" spans="1:16" ht="15">
      <c r="A2084" s="247" t="s">
        <v>176</v>
      </c>
      <c r="B2084" s="247" t="s">
        <v>6369</v>
      </c>
      <c r="C2084" s="287" t="s">
        <v>6366</v>
      </c>
      <c r="D2084" s="305">
        <v>10</v>
      </c>
      <c r="E2084" s="287" t="s">
        <v>38</v>
      </c>
      <c r="F2084" s="289">
        <v>43677</v>
      </c>
      <c r="G2084" s="290" t="s">
        <v>729</v>
      </c>
      <c r="H2084" s="290" t="s">
        <v>2547</v>
      </c>
      <c r="I2084" s="291">
        <v>-0.39827584999999999</v>
      </c>
      <c r="J2084" s="291">
        <v>5</v>
      </c>
      <c r="K2084" s="290" t="s">
        <v>815</v>
      </c>
      <c r="L2084" s="324">
        <v>50.67</v>
      </c>
      <c r="M2084" s="325" t="s">
        <v>2548</v>
      </c>
      <c r="N2084" s="325" t="s">
        <v>2549</v>
      </c>
      <c r="O2084" s="287"/>
      <c r="P2084" s="287"/>
    </row>
    <row r="2085" spans="1:16" ht="15">
      <c r="A2085" s="247" t="s">
        <v>7944</v>
      </c>
      <c r="B2085" s="247" t="s">
        <v>7945</v>
      </c>
      <c r="C2085" s="287" t="s">
        <v>6368</v>
      </c>
      <c r="D2085" s="305">
        <v>11</v>
      </c>
      <c r="E2085" s="287" t="s">
        <v>38</v>
      </c>
      <c r="F2085" s="289">
        <v>43677</v>
      </c>
      <c r="G2085" s="290" t="s">
        <v>729</v>
      </c>
      <c r="H2085" s="290" t="s">
        <v>2552</v>
      </c>
      <c r="I2085" s="291">
        <v>-0.27758104</v>
      </c>
      <c r="J2085" s="291">
        <v>1</v>
      </c>
      <c r="K2085" s="290" t="s">
        <v>815</v>
      </c>
      <c r="L2085" s="324">
        <v>28.87</v>
      </c>
      <c r="M2085" s="325" t="s">
        <v>2553</v>
      </c>
      <c r="N2085" s="325" t="s">
        <v>2554</v>
      </c>
      <c r="O2085" s="287"/>
      <c r="P2085" s="287"/>
    </row>
    <row r="2086" spans="1:16" ht="15">
      <c r="A2086" s="247" t="s">
        <v>176</v>
      </c>
      <c r="B2086" s="247" t="s">
        <v>6371</v>
      </c>
      <c r="C2086" s="287" t="s">
        <v>6370</v>
      </c>
      <c r="D2086" s="305">
        <v>12</v>
      </c>
      <c r="E2086" s="287" t="s">
        <v>38</v>
      </c>
      <c r="F2086" s="289">
        <v>43677</v>
      </c>
      <c r="G2086" s="290" t="s">
        <v>729</v>
      </c>
      <c r="H2086" s="290" t="s">
        <v>2557</v>
      </c>
      <c r="I2086" s="291">
        <v>-0.29256088000000002</v>
      </c>
      <c r="J2086" s="291">
        <v>1</v>
      </c>
      <c r="K2086" s="290" t="s">
        <v>815</v>
      </c>
      <c r="L2086" s="324">
        <v>97.68</v>
      </c>
      <c r="M2086" s="325" t="s">
        <v>2558</v>
      </c>
      <c r="N2086" s="325" t="s">
        <v>2559</v>
      </c>
      <c r="O2086" s="287"/>
      <c r="P2086" s="287"/>
    </row>
    <row r="2087" spans="1:16" ht="15">
      <c r="A2087" s="247" t="s">
        <v>176</v>
      </c>
      <c r="B2087" s="247" t="s">
        <v>6373</v>
      </c>
      <c r="C2087" s="287" t="s">
        <v>6372</v>
      </c>
      <c r="D2087" s="305">
        <v>13</v>
      </c>
      <c r="E2087" s="287" t="s">
        <v>38</v>
      </c>
      <c r="F2087" s="289">
        <v>43677</v>
      </c>
      <c r="G2087" s="290" t="s">
        <v>729</v>
      </c>
      <c r="H2087" s="290" t="s">
        <v>2562</v>
      </c>
      <c r="I2087" s="291">
        <v>-0.34918569999999999</v>
      </c>
      <c r="J2087" s="291">
        <v>8</v>
      </c>
      <c r="K2087" s="290" t="s">
        <v>815</v>
      </c>
      <c r="L2087" s="324">
        <v>55.77</v>
      </c>
      <c r="M2087" s="325" t="s">
        <v>2563</v>
      </c>
      <c r="N2087" s="325" t="s">
        <v>2564</v>
      </c>
      <c r="O2087" s="287"/>
      <c r="P2087" s="287"/>
    </row>
    <row r="2088" spans="1:16" ht="15">
      <c r="A2088" s="247" t="s">
        <v>176</v>
      </c>
      <c r="B2088" s="247" t="s">
        <v>6375</v>
      </c>
      <c r="C2088" s="287" t="s">
        <v>6374</v>
      </c>
      <c r="D2088" s="305">
        <v>14</v>
      </c>
      <c r="E2088" s="287" t="s">
        <v>38</v>
      </c>
      <c r="F2088" s="289">
        <v>43677</v>
      </c>
      <c r="G2088" s="290" t="s">
        <v>729</v>
      </c>
      <c r="H2088" s="290" t="s">
        <v>543</v>
      </c>
      <c r="I2088" s="291">
        <v>-0.36636299999999999</v>
      </c>
      <c r="J2088" s="291">
        <v>3</v>
      </c>
      <c r="K2088" s="290" t="s">
        <v>815</v>
      </c>
      <c r="L2088" s="324">
        <v>27</v>
      </c>
      <c r="M2088" s="325" t="s">
        <v>544</v>
      </c>
      <c r="N2088" s="325" t="s">
        <v>545</v>
      </c>
      <c r="O2088" s="287"/>
      <c r="P2088" s="287"/>
    </row>
    <row r="2089" spans="1:16" ht="15">
      <c r="A2089" s="247" t="s">
        <v>176</v>
      </c>
      <c r="B2089" s="247" t="s">
        <v>6377</v>
      </c>
      <c r="C2089" s="287" t="s">
        <v>6376</v>
      </c>
      <c r="D2089" s="305">
        <v>15</v>
      </c>
      <c r="E2089" s="287" t="s">
        <v>38</v>
      </c>
      <c r="F2089" s="289">
        <v>43677</v>
      </c>
      <c r="G2089" s="290" t="s">
        <v>729</v>
      </c>
      <c r="H2089" s="290" t="s">
        <v>550</v>
      </c>
      <c r="I2089" s="291">
        <v>-0.63613010000000003</v>
      </c>
      <c r="J2089" s="291">
        <v>2</v>
      </c>
      <c r="K2089" s="290" t="s">
        <v>815</v>
      </c>
      <c r="L2089" s="324">
        <v>72.16</v>
      </c>
      <c r="M2089" s="325" t="s">
        <v>551</v>
      </c>
      <c r="N2089" s="325" t="s">
        <v>552</v>
      </c>
      <c r="O2089" s="287"/>
      <c r="P2089" s="287"/>
    </row>
    <row r="2090" spans="1:16" ht="15">
      <c r="A2090" s="247" t="s">
        <v>176</v>
      </c>
      <c r="B2090" s="247" t="s">
        <v>6379</v>
      </c>
      <c r="C2090" s="287" t="s">
        <v>6378</v>
      </c>
      <c r="D2090" s="305">
        <v>16</v>
      </c>
      <c r="E2090" s="287" t="s">
        <v>38</v>
      </c>
      <c r="F2090" s="289">
        <v>43677</v>
      </c>
      <c r="G2090" s="290" t="s">
        <v>729</v>
      </c>
      <c r="H2090" s="290" t="s">
        <v>2305</v>
      </c>
      <c r="I2090" s="291">
        <v>-0.27749341999999999</v>
      </c>
      <c r="J2090" s="291">
        <v>2</v>
      </c>
      <c r="K2090" s="290" t="s">
        <v>815</v>
      </c>
      <c r="L2090" s="324">
        <v>85.85</v>
      </c>
      <c r="M2090" s="325" t="s">
        <v>2306</v>
      </c>
      <c r="N2090" s="325" t="s">
        <v>2307</v>
      </c>
      <c r="O2090" s="287"/>
      <c r="P2090" s="287"/>
    </row>
    <row r="2091" spans="1:16" ht="15">
      <c r="A2091" s="247" t="s">
        <v>7946</v>
      </c>
      <c r="B2091" s="247" t="s">
        <v>7947</v>
      </c>
      <c r="C2091" s="287" t="s">
        <v>6380</v>
      </c>
      <c r="D2091" s="305">
        <v>17</v>
      </c>
      <c r="E2091" s="287" t="s">
        <v>38</v>
      </c>
      <c r="F2091" s="289">
        <v>43677</v>
      </c>
      <c r="G2091" s="290" t="s">
        <v>729</v>
      </c>
      <c r="H2091" s="290" t="s">
        <v>4021</v>
      </c>
      <c r="I2091" s="291">
        <v>-0.25430535999999998</v>
      </c>
      <c r="J2091" s="291">
        <v>1</v>
      </c>
      <c r="K2091" s="290" t="s">
        <v>815</v>
      </c>
      <c r="L2091" s="324">
        <v>48.79</v>
      </c>
      <c r="M2091" s="325" t="s">
        <v>4022</v>
      </c>
      <c r="N2091" s="325" t="s">
        <v>4023</v>
      </c>
      <c r="O2091" s="287"/>
      <c r="P2091" s="287"/>
    </row>
    <row r="2092" spans="1:16" ht="15">
      <c r="A2092" s="247" t="s">
        <v>176</v>
      </c>
      <c r="B2092" s="247" t="s">
        <v>6381</v>
      </c>
      <c r="C2092" s="287" t="s">
        <v>6382</v>
      </c>
      <c r="D2092" s="305">
        <v>18</v>
      </c>
      <c r="E2092" s="287" t="s">
        <v>38</v>
      </c>
      <c r="F2092" s="289">
        <v>43677</v>
      </c>
      <c r="G2092" s="290" t="s">
        <v>729</v>
      </c>
      <c r="H2092" s="290" t="s">
        <v>2577</v>
      </c>
      <c r="I2092" s="291">
        <v>-0.33220803999999998</v>
      </c>
      <c r="J2092" s="291">
        <v>1</v>
      </c>
      <c r="K2092" s="290" t="s">
        <v>815</v>
      </c>
      <c r="L2092" s="324">
        <v>170.53</v>
      </c>
      <c r="M2092" s="325" t="s">
        <v>2578</v>
      </c>
      <c r="N2092" s="325" t="s">
        <v>2579</v>
      </c>
      <c r="O2092" s="287"/>
      <c r="P2092" s="287"/>
    </row>
    <row r="2093" spans="1:16" ht="15">
      <c r="A2093" s="247" t="s">
        <v>7948</v>
      </c>
      <c r="B2093" s="247" t="s">
        <v>7949</v>
      </c>
      <c r="C2093" s="287" t="s">
        <v>6384</v>
      </c>
      <c r="D2093" s="305">
        <v>19</v>
      </c>
      <c r="E2093" s="287" t="s">
        <v>38</v>
      </c>
      <c r="F2093" s="289">
        <v>43677</v>
      </c>
      <c r="G2093" s="290" t="s">
        <v>729</v>
      </c>
      <c r="H2093" s="290" t="s">
        <v>597</v>
      </c>
      <c r="I2093" s="291">
        <v>-0.29636364999999998</v>
      </c>
      <c r="J2093" s="291">
        <v>3</v>
      </c>
      <c r="K2093" s="290" t="s">
        <v>815</v>
      </c>
      <c r="L2093" s="324">
        <v>11.06</v>
      </c>
      <c r="M2093" s="325" t="s">
        <v>598</v>
      </c>
      <c r="N2093" s="325" t="s">
        <v>599</v>
      </c>
      <c r="O2093" s="287"/>
      <c r="P2093" s="287"/>
    </row>
    <row r="2094" spans="1:16" ht="15">
      <c r="A2094" s="247" t="s">
        <v>176</v>
      </c>
      <c r="B2094" s="247" t="s">
        <v>6383</v>
      </c>
      <c r="C2094" s="287" t="s">
        <v>6386</v>
      </c>
      <c r="D2094" s="305">
        <v>20</v>
      </c>
      <c r="E2094" s="287" t="s">
        <v>38</v>
      </c>
      <c r="F2094" s="289">
        <v>43677</v>
      </c>
      <c r="G2094" s="290" t="s">
        <v>729</v>
      </c>
      <c r="H2094" s="290" t="s">
        <v>2584</v>
      </c>
      <c r="I2094" s="291">
        <v>-0.40437526000000001</v>
      </c>
      <c r="J2094" s="291">
        <v>2</v>
      </c>
      <c r="K2094" s="290" t="s">
        <v>815</v>
      </c>
      <c r="L2094" s="324">
        <v>19.5</v>
      </c>
      <c r="M2094" s="325" t="s">
        <v>2585</v>
      </c>
      <c r="N2094" s="325" t="s">
        <v>2586</v>
      </c>
      <c r="O2094" s="287"/>
      <c r="P2094" s="287"/>
    </row>
    <row r="2095" spans="1:16" ht="15">
      <c r="A2095" s="247" t="s">
        <v>176</v>
      </c>
      <c r="B2095" s="247" t="s">
        <v>6385</v>
      </c>
      <c r="C2095" s="287" t="s">
        <v>6388</v>
      </c>
      <c r="D2095" s="305">
        <v>21</v>
      </c>
      <c r="E2095" s="287" t="s">
        <v>38</v>
      </c>
      <c r="F2095" s="289">
        <v>43677</v>
      </c>
      <c r="G2095" s="290" t="s">
        <v>729</v>
      </c>
      <c r="H2095" s="290" t="s">
        <v>2589</v>
      </c>
      <c r="I2095" s="291">
        <v>-0.46393210000000001</v>
      </c>
      <c r="J2095" s="291">
        <v>8</v>
      </c>
      <c r="K2095" s="290" t="s">
        <v>815</v>
      </c>
      <c r="L2095" s="324">
        <v>23</v>
      </c>
      <c r="M2095" s="325" t="s">
        <v>2590</v>
      </c>
      <c r="N2095" s="325" t="s">
        <v>2591</v>
      </c>
      <c r="O2095" s="287"/>
      <c r="P2095" s="287"/>
    </row>
    <row r="2096" spans="1:16" ht="15">
      <c r="A2096" s="247" t="s">
        <v>176</v>
      </c>
      <c r="B2096" s="247" t="s">
        <v>6387</v>
      </c>
      <c r="C2096" s="287" t="s">
        <v>6390</v>
      </c>
      <c r="D2096" s="305">
        <v>22</v>
      </c>
      <c r="E2096" s="287" t="s">
        <v>38</v>
      </c>
      <c r="F2096" s="289">
        <v>43677</v>
      </c>
      <c r="G2096" s="290" t="s">
        <v>729</v>
      </c>
      <c r="H2096" s="290" t="s">
        <v>2594</v>
      </c>
      <c r="I2096" s="291">
        <v>-0.37945830000000003</v>
      </c>
      <c r="J2096" s="291">
        <v>3</v>
      </c>
      <c r="K2096" s="290" t="s">
        <v>815</v>
      </c>
      <c r="L2096" s="324">
        <v>49.77</v>
      </c>
      <c r="M2096" s="325" t="s">
        <v>2595</v>
      </c>
      <c r="N2096" s="325" t="s">
        <v>2596</v>
      </c>
      <c r="O2096" s="287"/>
      <c r="P2096" s="287"/>
    </row>
    <row r="2097" spans="1:16" ht="15">
      <c r="A2097" s="247" t="s">
        <v>176</v>
      </c>
      <c r="B2097" s="247" t="s">
        <v>6389</v>
      </c>
      <c r="C2097" s="287" t="s">
        <v>6392</v>
      </c>
      <c r="D2097" s="305">
        <v>23</v>
      </c>
      <c r="E2097" s="287" t="s">
        <v>38</v>
      </c>
      <c r="F2097" s="289">
        <v>43677</v>
      </c>
      <c r="G2097" s="290" t="s">
        <v>729</v>
      </c>
      <c r="H2097" s="290" t="s">
        <v>3363</v>
      </c>
      <c r="I2097" s="291">
        <v>-0.35630167000000001</v>
      </c>
      <c r="J2097" s="291">
        <v>1</v>
      </c>
      <c r="K2097" s="290" t="s">
        <v>815</v>
      </c>
      <c r="L2097" s="324">
        <v>53.86</v>
      </c>
      <c r="M2097" s="325" t="s">
        <v>3364</v>
      </c>
      <c r="N2097" s="325" t="s">
        <v>3365</v>
      </c>
      <c r="O2097" s="287"/>
      <c r="P2097" s="287"/>
    </row>
    <row r="2098" spans="1:16" ht="15">
      <c r="A2098" s="247" t="s">
        <v>176</v>
      </c>
      <c r="B2098" s="247" t="s">
        <v>6391</v>
      </c>
      <c r="C2098" s="287" t="s">
        <v>6395</v>
      </c>
      <c r="D2098" s="305">
        <v>24</v>
      </c>
      <c r="E2098" s="287" t="s">
        <v>38</v>
      </c>
      <c r="F2098" s="289">
        <v>43677</v>
      </c>
      <c r="G2098" s="290" t="s">
        <v>729</v>
      </c>
      <c r="H2098" s="290" t="s">
        <v>938</v>
      </c>
      <c r="I2098" s="291">
        <v>-0.48481327000000002</v>
      </c>
      <c r="J2098" s="291">
        <v>19</v>
      </c>
      <c r="K2098" s="290" t="s">
        <v>815</v>
      </c>
      <c r="L2098" s="324">
        <v>32.01</v>
      </c>
      <c r="M2098" s="325" t="s">
        <v>939</v>
      </c>
      <c r="N2098" s="325" t="s">
        <v>940</v>
      </c>
      <c r="O2098" s="287"/>
      <c r="P2098" s="287"/>
    </row>
    <row r="2099" spans="1:16" ht="15">
      <c r="A2099" s="247" t="s">
        <v>176</v>
      </c>
      <c r="B2099" s="247" t="s">
        <v>6396</v>
      </c>
      <c r="C2099" s="287" t="s">
        <v>6397</v>
      </c>
      <c r="D2099" s="305">
        <v>25</v>
      </c>
      <c r="E2099" s="287" t="s">
        <v>38</v>
      </c>
      <c r="F2099" s="289">
        <v>43677</v>
      </c>
      <c r="G2099" s="290" t="s">
        <v>729</v>
      </c>
      <c r="H2099" s="290" t="s">
        <v>1150</v>
      </c>
      <c r="I2099" s="291">
        <v>-0.43294954000000002</v>
      </c>
      <c r="J2099" s="291">
        <v>5</v>
      </c>
      <c r="K2099" s="290" t="s">
        <v>815</v>
      </c>
      <c r="L2099" s="324">
        <v>33.049999999999997</v>
      </c>
      <c r="M2099" s="325" t="s">
        <v>1151</v>
      </c>
      <c r="N2099" s="325" t="s">
        <v>1152</v>
      </c>
      <c r="O2099" s="287"/>
      <c r="P2099" s="287"/>
    </row>
    <row r="2100" spans="1:16" ht="15">
      <c r="A2100" s="247" t="s">
        <v>176</v>
      </c>
      <c r="B2100" s="247" t="s">
        <v>6398</v>
      </c>
      <c r="C2100" s="287" t="s">
        <v>6399</v>
      </c>
      <c r="D2100" s="305">
        <v>26</v>
      </c>
      <c r="E2100" s="287" t="s">
        <v>38</v>
      </c>
      <c r="F2100" s="289">
        <v>43677</v>
      </c>
      <c r="G2100" s="290" t="s">
        <v>729</v>
      </c>
      <c r="H2100" s="290" t="s">
        <v>2610</v>
      </c>
      <c r="I2100" s="291">
        <v>-0.45985399999999998</v>
      </c>
      <c r="J2100" s="291">
        <v>3</v>
      </c>
      <c r="K2100" s="290" t="s">
        <v>815</v>
      </c>
      <c r="L2100" s="324">
        <v>22.73</v>
      </c>
      <c r="M2100" s="325" t="s">
        <v>2611</v>
      </c>
      <c r="N2100" s="325" t="s">
        <v>2612</v>
      </c>
      <c r="O2100" s="287"/>
      <c r="P2100" s="287"/>
    </row>
    <row r="2101" spans="1:16" ht="15">
      <c r="A2101" s="247" t="s">
        <v>176</v>
      </c>
      <c r="B2101" s="247" t="s">
        <v>6400</v>
      </c>
      <c r="C2101" s="287" t="s">
        <v>6401</v>
      </c>
      <c r="D2101" s="305">
        <v>27</v>
      </c>
      <c r="E2101" s="287" t="s">
        <v>38</v>
      </c>
      <c r="F2101" s="289">
        <v>43677</v>
      </c>
      <c r="G2101" s="290" t="s">
        <v>729</v>
      </c>
      <c r="H2101" s="290" t="s">
        <v>2616</v>
      </c>
      <c r="I2101" s="291">
        <v>-0.32717805999999999</v>
      </c>
      <c r="J2101" s="291">
        <v>3</v>
      </c>
      <c r="K2101" s="290" t="s">
        <v>815</v>
      </c>
      <c r="L2101" s="324">
        <v>14.07</v>
      </c>
      <c r="M2101" s="325" t="s">
        <v>2617</v>
      </c>
      <c r="N2101" s="325" t="s">
        <v>2618</v>
      </c>
      <c r="O2101" s="287"/>
      <c r="P2101" s="287"/>
    </row>
    <row r="2102" spans="1:16" ht="15">
      <c r="A2102" s="247" t="s">
        <v>176</v>
      </c>
      <c r="B2102" s="247" t="s">
        <v>6402</v>
      </c>
      <c r="C2102" s="287" t="s">
        <v>6403</v>
      </c>
      <c r="D2102" s="305">
        <v>28</v>
      </c>
      <c r="E2102" s="287" t="s">
        <v>38</v>
      </c>
      <c r="F2102" s="289">
        <v>43677</v>
      </c>
      <c r="G2102" s="290" t="s">
        <v>729</v>
      </c>
      <c r="H2102" s="290" t="s">
        <v>2621</v>
      </c>
      <c r="I2102" s="291">
        <v>-0.30867254999999999</v>
      </c>
      <c r="J2102" s="291">
        <v>3</v>
      </c>
      <c r="K2102" s="290" t="s">
        <v>815</v>
      </c>
      <c r="L2102" s="324">
        <v>56.39</v>
      </c>
      <c r="M2102" s="325" t="s">
        <v>2622</v>
      </c>
      <c r="N2102" s="325" t="s">
        <v>2623</v>
      </c>
      <c r="O2102" s="287"/>
      <c r="P2102" s="287"/>
    </row>
    <row r="2103" spans="1:16" ht="15">
      <c r="A2103" s="247" t="s">
        <v>7950</v>
      </c>
      <c r="B2103" s="247" t="s">
        <v>7951</v>
      </c>
      <c r="C2103" s="287" t="s">
        <v>6406</v>
      </c>
      <c r="D2103" s="305">
        <v>29</v>
      </c>
      <c r="E2103" s="287" t="s">
        <v>38</v>
      </c>
      <c r="F2103" s="289">
        <v>43677</v>
      </c>
      <c r="G2103" s="290" t="s">
        <v>729</v>
      </c>
      <c r="H2103" s="290" t="s">
        <v>1421</v>
      </c>
      <c r="I2103" s="291">
        <v>-0.26899033999999999</v>
      </c>
      <c r="J2103" s="291">
        <v>3</v>
      </c>
      <c r="K2103" s="290" t="s">
        <v>815</v>
      </c>
      <c r="L2103" s="324">
        <v>44.89</v>
      </c>
      <c r="M2103" s="325" t="s">
        <v>1422</v>
      </c>
      <c r="N2103" s="325" t="s">
        <v>1423</v>
      </c>
      <c r="O2103" s="287"/>
      <c r="P2103" s="287"/>
    </row>
    <row r="2104" spans="1:16" ht="15">
      <c r="A2104" s="247" t="s">
        <v>176</v>
      </c>
      <c r="B2104" s="247" t="s">
        <v>6407</v>
      </c>
      <c r="C2104" s="287" t="s">
        <v>6408</v>
      </c>
      <c r="D2104" s="305">
        <v>30</v>
      </c>
      <c r="E2104" s="287" t="s">
        <v>38</v>
      </c>
      <c r="F2104" s="289">
        <v>43677</v>
      </c>
      <c r="G2104" s="290" t="s">
        <v>729</v>
      </c>
      <c r="H2104" s="290" t="s">
        <v>945</v>
      </c>
      <c r="I2104" s="291">
        <v>-0.54278075999999997</v>
      </c>
      <c r="J2104" s="291">
        <v>5</v>
      </c>
      <c r="K2104" s="290" t="s">
        <v>815</v>
      </c>
      <c r="L2104" s="324">
        <v>23.82</v>
      </c>
      <c r="M2104" s="325" t="s">
        <v>946</v>
      </c>
      <c r="N2104" s="325" t="s">
        <v>947</v>
      </c>
      <c r="O2104" s="287"/>
      <c r="P2104" s="287"/>
    </row>
    <row r="2105" spans="1:16" ht="15">
      <c r="A2105" s="247" t="s">
        <v>176</v>
      </c>
      <c r="B2105" s="247" t="s">
        <v>6409</v>
      </c>
      <c r="C2105" s="287" t="s">
        <v>6410</v>
      </c>
      <c r="D2105" s="305">
        <v>31</v>
      </c>
      <c r="E2105" s="287" t="s">
        <v>38</v>
      </c>
      <c r="F2105" s="289">
        <v>43677</v>
      </c>
      <c r="G2105" s="290" t="s">
        <v>729</v>
      </c>
      <c r="H2105" s="290" t="s">
        <v>951</v>
      </c>
      <c r="I2105" s="291">
        <v>-0.32357406999999999</v>
      </c>
      <c r="J2105" s="291">
        <v>9</v>
      </c>
      <c r="K2105" s="290" t="s">
        <v>815</v>
      </c>
      <c r="L2105" s="324">
        <v>28.46</v>
      </c>
      <c r="M2105" s="325" t="s">
        <v>952</v>
      </c>
      <c r="N2105" s="325" t="s">
        <v>953</v>
      </c>
      <c r="O2105" s="287"/>
      <c r="P2105" s="287"/>
    </row>
    <row r="2106" spans="1:16" ht="15">
      <c r="A2106" s="247" t="s">
        <v>176</v>
      </c>
      <c r="B2106" s="247" t="s">
        <v>6414</v>
      </c>
      <c r="C2106" s="287" t="s">
        <v>6413</v>
      </c>
      <c r="D2106" s="305">
        <v>32</v>
      </c>
      <c r="E2106" s="287" t="s">
        <v>38</v>
      </c>
      <c r="F2106" s="289">
        <v>43677</v>
      </c>
      <c r="G2106" s="290" t="s">
        <v>729</v>
      </c>
      <c r="H2106" s="290" t="s">
        <v>961</v>
      </c>
      <c r="I2106" s="291">
        <v>-0.41122567999999998</v>
      </c>
      <c r="J2106" s="291">
        <v>5</v>
      </c>
      <c r="K2106" s="290" t="s">
        <v>815</v>
      </c>
      <c r="L2106" s="324">
        <v>14.19</v>
      </c>
      <c r="M2106" s="325" t="s">
        <v>962</v>
      </c>
      <c r="N2106" s="325" t="s">
        <v>963</v>
      </c>
      <c r="O2106" s="287"/>
      <c r="P2106" s="287"/>
    </row>
    <row r="2107" spans="1:16" ht="15">
      <c r="A2107" s="247" t="s">
        <v>7952</v>
      </c>
      <c r="B2107" s="247" t="s">
        <v>7953</v>
      </c>
      <c r="C2107" s="287" t="s">
        <v>6415</v>
      </c>
      <c r="D2107" s="305">
        <v>33</v>
      </c>
      <c r="E2107" s="287" t="s">
        <v>38</v>
      </c>
      <c r="F2107" s="289">
        <v>43677</v>
      </c>
      <c r="G2107" s="290" t="s">
        <v>729</v>
      </c>
      <c r="H2107" s="290" t="s">
        <v>981</v>
      </c>
      <c r="I2107" s="291">
        <v>-0.37932944000000002</v>
      </c>
      <c r="J2107" s="291">
        <v>7</v>
      </c>
      <c r="K2107" s="290" t="s">
        <v>815</v>
      </c>
      <c r="L2107" s="324">
        <v>22.08</v>
      </c>
      <c r="M2107" s="325" t="s">
        <v>982</v>
      </c>
      <c r="N2107" s="325" t="s">
        <v>983</v>
      </c>
      <c r="O2107" s="287"/>
      <c r="P2107" s="287"/>
    </row>
    <row r="2108" spans="1:16" ht="15">
      <c r="A2108" s="247" t="s">
        <v>176</v>
      </c>
      <c r="B2108" s="247" t="s">
        <v>6416</v>
      </c>
      <c r="C2108" s="287" t="s">
        <v>6417</v>
      </c>
      <c r="D2108" s="305">
        <v>34</v>
      </c>
      <c r="E2108" s="287" t="s">
        <v>38</v>
      </c>
      <c r="F2108" s="289">
        <v>43677</v>
      </c>
      <c r="G2108" s="290" t="s">
        <v>729</v>
      </c>
      <c r="H2108" s="290" t="s">
        <v>2636</v>
      </c>
      <c r="I2108" s="291">
        <v>-0.39210075</v>
      </c>
      <c r="J2108" s="291">
        <v>2</v>
      </c>
      <c r="K2108" s="290" t="s">
        <v>815</v>
      </c>
      <c r="L2108" s="324">
        <v>33.11</v>
      </c>
      <c r="M2108" s="325" t="s">
        <v>2637</v>
      </c>
      <c r="N2108" s="325" t="s">
        <v>2638</v>
      </c>
      <c r="O2108" s="287"/>
      <c r="P2108" s="287"/>
    </row>
    <row r="2109" spans="1:16" ht="15">
      <c r="A2109" s="247" t="s">
        <v>176</v>
      </c>
      <c r="B2109" s="247" t="s">
        <v>6418</v>
      </c>
      <c r="C2109" s="287" t="s">
        <v>6419</v>
      </c>
      <c r="D2109" s="305">
        <v>35</v>
      </c>
      <c r="E2109" s="287" t="s">
        <v>38</v>
      </c>
      <c r="F2109" s="289">
        <v>43677</v>
      </c>
      <c r="G2109" s="290" t="s">
        <v>729</v>
      </c>
      <c r="H2109" s="290" t="s">
        <v>677</v>
      </c>
      <c r="I2109" s="291">
        <v>-0.32929019999999998</v>
      </c>
      <c r="J2109" s="291">
        <v>3</v>
      </c>
      <c r="K2109" s="290" t="s">
        <v>815</v>
      </c>
      <c r="L2109" s="324">
        <v>168.72</v>
      </c>
      <c r="M2109" s="325" t="s">
        <v>678</v>
      </c>
      <c r="N2109" s="325" t="s">
        <v>679</v>
      </c>
      <c r="O2109" s="287"/>
      <c r="P2109" s="287"/>
    </row>
    <row r="2110" spans="1:16" ht="15">
      <c r="A2110" s="247" t="s">
        <v>176</v>
      </c>
      <c r="B2110" s="247" t="s">
        <v>6420</v>
      </c>
      <c r="C2110" s="287" t="s">
        <v>6421</v>
      </c>
      <c r="D2110" s="305">
        <v>36</v>
      </c>
      <c r="E2110" s="287" t="s">
        <v>38</v>
      </c>
      <c r="F2110" s="289">
        <v>43677</v>
      </c>
      <c r="G2110" s="290" t="s">
        <v>729</v>
      </c>
      <c r="H2110" s="290" t="s">
        <v>2643</v>
      </c>
      <c r="I2110" s="291">
        <v>-0.40092939999999999</v>
      </c>
      <c r="J2110" s="291">
        <v>3</v>
      </c>
      <c r="K2110" s="290" t="s">
        <v>815</v>
      </c>
      <c r="L2110" s="324">
        <v>51.36</v>
      </c>
      <c r="M2110" s="325" t="s">
        <v>2644</v>
      </c>
      <c r="N2110" s="325" t="s">
        <v>2645</v>
      </c>
      <c r="O2110" s="287"/>
      <c r="P2110" s="287"/>
    </row>
    <row r="2111" spans="1:16" ht="15">
      <c r="A2111" s="247" t="s">
        <v>176</v>
      </c>
      <c r="B2111" s="247" t="s">
        <v>6422</v>
      </c>
      <c r="C2111" s="287" t="s">
        <v>6423</v>
      </c>
      <c r="D2111" s="305">
        <v>37</v>
      </c>
      <c r="E2111" s="287" t="s">
        <v>38</v>
      </c>
      <c r="F2111" s="289">
        <v>43677</v>
      </c>
      <c r="G2111" s="290" t="s">
        <v>729</v>
      </c>
      <c r="H2111" s="290" t="s">
        <v>691</v>
      </c>
      <c r="I2111" s="291">
        <v>-0.38353312000000001</v>
      </c>
      <c r="J2111" s="291">
        <v>2</v>
      </c>
      <c r="K2111" s="290" t="s">
        <v>815</v>
      </c>
      <c r="L2111" s="324">
        <v>88.92</v>
      </c>
      <c r="M2111" s="325" t="s">
        <v>692</v>
      </c>
      <c r="N2111" s="325" t="s">
        <v>693</v>
      </c>
      <c r="O2111" s="287"/>
      <c r="P2111" s="287"/>
    </row>
    <row r="2112" spans="1:16" ht="15">
      <c r="A2112" s="247" t="s">
        <v>176</v>
      </c>
      <c r="B2112" s="247" t="s">
        <v>6424</v>
      </c>
      <c r="C2112" s="287" t="s">
        <v>6425</v>
      </c>
      <c r="D2112" s="305">
        <v>38</v>
      </c>
      <c r="E2112" s="287" t="s">
        <v>38</v>
      </c>
      <c r="F2112" s="289">
        <v>43677</v>
      </c>
      <c r="G2112" s="290" t="s">
        <v>729</v>
      </c>
      <c r="H2112" s="290" t="s">
        <v>712</v>
      </c>
      <c r="I2112" s="291">
        <v>-0.27052747999999999</v>
      </c>
      <c r="J2112" s="291">
        <v>1</v>
      </c>
      <c r="K2112" s="290" t="s">
        <v>815</v>
      </c>
      <c r="L2112" s="324">
        <v>231.97</v>
      </c>
      <c r="M2112" s="325" t="s">
        <v>713</v>
      </c>
      <c r="N2112" s="325" t="s">
        <v>714</v>
      </c>
      <c r="O2112" s="287"/>
      <c r="P2112" s="287"/>
    </row>
    <row r="2113" spans="1:16" ht="15">
      <c r="A2113" s="247" t="s">
        <v>176</v>
      </c>
      <c r="B2113" s="247" t="s">
        <v>6426</v>
      </c>
      <c r="C2113" s="287" t="s">
        <v>6427</v>
      </c>
      <c r="D2113" s="305">
        <v>39</v>
      </c>
      <c r="E2113" s="287" t="s">
        <v>38</v>
      </c>
      <c r="F2113" s="289">
        <v>43677</v>
      </c>
      <c r="G2113" s="290" t="s">
        <v>729</v>
      </c>
      <c r="H2113" s="290" t="s">
        <v>2650</v>
      </c>
      <c r="I2113" s="291">
        <v>-0.41143358000000002</v>
      </c>
      <c r="J2113" s="291">
        <v>8</v>
      </c>
      <c r="K2113" s="290" t="s">
        <v>815</v>
      </c>
      <c r="L2113" s="324">
        <v>39.97</v>
      </c>
      <c r="M2113" s="325" t="s">
        <v>2651</v>
      </c>
      <c r="N2113" s="325" t="s">
        <v>2652</v>
      </c>
      <c r="O2113" s="287"/>
      <c r="P2113" s="287"/>
    </row>
    <row r="2114" spans="1:16" ht="15">
      <c r="A2114" s="247" t="s">
        <v>176</v>
      </c>
      <c r="B2114" s="247" t="s">
        <v>6428</v>
      </c>
      <c r="C2114" s="287" t="s">
        <v>6429</v>
      </c>
      <c r="D2114" s="305">
        <v>40</v>
      </c>
      <c r="E2114" s="287" t="s">
        <v>38</v>
      </c>
      <c r="F2114" s="289">
        <v>43677</v>
      </c>
      <c r="G2114" s="290" t="s">
        <v>729</v>
      </c>
      <c r="H2114" s="290" t="s">
        <v>2655</v>
      </c>
      <c r="I2114" s="291">
        <v>-0.36519074000000001</v>
      </c>
      <c r="J2114" s="291">
        <v>9</v>
      </c>
      <c r="K2114" s="290" t="s">
        <v>815</v>
      </c>
      <c r="L2114" s="324">
        <v>58.09</v>
      </c>
      <c r="M2114" s="325" t="s">
        <v>2656</v>
      </c>
      <c r="N2114" s="325" t="s">
        <v>2657</v>
      </c>
      <c r="O2114" s="287"/>
      <c r="P2114" s="287"/>
    </row>
    <row r="2115" spans="1:16" ht="15">
      <c r="A2115" s="247" t="s">
        <v>176</v>
      </c>
      <c r="B2115" s="247" t="s">
        <v>6430</v>
      </c>
      <c r="C2115" s="287" t="s">
        <v>6431</v>
      </c>
      <c r="D2115" s="305">
        <v>41</v>
      </c>
      <c r="E2115" s="287" t="s">
        <v>38</v>
      </c>
      <c r="F2115" s="289">
        <v>43677</v>
      </c>
      <c r="G2115" s="290" t="s">
        <v>729</v>
      </c>
      <c r="H2115" s="290" t="s">
        <v>2660</v>
      </c>
      <c r="I2115" s="291">
        <v>-0.32661289999999998</v>
      </c>
      <c r="J2115" s="291">
        <v>5</v>
      </c>
      <c r="K2115" s="290" t="s">
        <v>815</v>
      </c>
      <c r="L2115" s="324">
        <v>30.93</v>
      </c>
      <c r="M2115" s="325" t="s">
        <v>2661</v>
      </c>
      <c r="N2115" s="325" t="s">
        <v>2662</v>
      </c>
      <c r="O2115" s="287"/>
      <c r="P2115" s="287"/>
    </row>
    <row r="2116" spans="1:16" ht="15">
      <c r="A2116" s="247" t="s">
        <v>7954</v>
      </c>
      <c r="B2116" s="247" t="s">
        <v>7955</v>
      </c>
      <c r="C2116" s="287" t="s">
        <v>6434</v>
      </c>
      <c r="D2116" s="305">
        <v>42</v>
      </c>
      <c r="E2116" s="287" t="s">
        <v>38</v>
      </c>
      <c r="F2116" s="289">
        <v>43677</v>
      </c>
      <c r="G2116" s="290" t="s">
        <v>729</v>
      </c>
      <c r="H2116" s="290" t="s">
        <v>743</v>
      </c>
      <c r="I2116" s="291">
        <v>-0.31927884000000001</v>
      </c>
      <c r="J2116" s="291">
        <v>1</v>
      </c>
      <c r="K2116" s="290" t="s">
        <v>815</v>
      </c>
      <c r="L2116" s="324">
        <v>93.92</v>
      </c>
      <c r="M2116" s="325" t="s">
        <v>744</v>
      </c>
      <c r="N2116" s="325" t="s">
        <v>745</v>
      </c>
      <c r="O2116" s="287"/>
      <c r="P2116" s="287"/>
    </row>
    <row r="2117" spans="1:16" ht="15">
      <c r="A2117" s="247" t="s">
        <v>176</v>
      </c>
      <c r="B2117" s="247" t="s">
        <v>6435</v>
      </c>
      <c r="C2117" s="287" t="s">
        <v>6436</v>
      </c>
      <c r="D2117" s="305">
        <v>43</v>
      </c>
      <c r="E2117" s="287" t="s">
        <v>38</v>
      </c>
      <c r="F2117" s="289">
        <v>43677</v>
      </c>
      <c r="G2117" s="290" t="s">
        <v>729</v>
      </c>
      <c r="H2117" s="290" t="s">
        <v>2665</v>
      </c>
      <c r="I2117" s="291">
        <v>-0.27663707999999998</v>
      </c>
      <c r="J2117" s="291">
        <v>4</v>
      </c>
      <c r="K2117" s="290" t="s">
        <v>815</v>
      </c>
      <c r="L2117" s="324">
        <v>85.25</v>
      </c>
      <c r="M2117" s="325" t="s">
        <v>2666</v>
      </c>
      <c r="N2117" s="325" t="s">
        <v>2667</v>
      </c>
      <c r="O2117" s="287"/>
      <c r="P2117" s="287"/>
    </row>
    <row r="2118" spans="1:16" ht="15">
      <c r="A2118" s="247" t="s">
        <v>176</v>
      </c>
      <c r="B2118" s="247" t="s">
        <v>6437</v>
      </c>
      <c r="C2118" s="287" t="s">
        <v>6438</v>
      </c>
      <c r="D2118" s="305">
        <v>44</v>
      </c>
      <c r="E2118" s="287" t="s">
        <v>38</v>
      </c>
      <c r="F2118" s="289">
        <v>43677</v>
      </c>
      <c r="G2118" s="290" t="s">
        <v>729</v>
      </c>
      <c r="H2118" s="290" t="s">
        <v>2670</v>
      </c>
      <c r="I2118" s="291">
        <v>-0.34952860000000002</v>
      </c>
      <c r="J2118" s="291">
        <v>3</v>
      </c>
      <c r="K2118" s="290" t="s">
        <v>815</v>
      </c>
      <c r="L2118" s="324">
        <v>77.680000000000007</v>
      </c>
      <c r="M2118" s="325" t="s">
        <v>2671</v>
      </c>
      <c r="N2118" s="325" t="s">
        <v>2672</v>
      </c>
      <c r="O2118" s="287"/>
      <c r="P2118" s="287"/>
    </row>
    <row r="2119" spans="1:16" ht="15">
      <c r="A2119" s="247" t="s">
        <v>7956</v>
      </c>
      <c r="B2119" s="247" t="s">
        <v>7957</v>
      </c>
      <c r="C2119" s="287" t="s">
        <v>6440</v>
      </c>
      <c r="D2119" s="305">
        <v>45</v>
      </c>
      <c r="E2119" s="287" t="s">
        <v>38</v>
      </c>
      <c r="F2119" s="289">
        <v>43677</v>
      </c>
      <c r="G2119" s="290" t="s">
        <v>729</v>
      </c>
      <c r="H2119" s="290" t="s">
        <v>1011</v>
      </c>
      <c r="I2119" s="291">
        <v>-0.32216679999999998</v>
      </c>
      <c r="J2119" s="291">
        <v>12</v>
      </c>
      <c r="K2119" s="290" t="s">
        <v>815</v>
      </c>
      <c r="L2119" s="324">
        <v>53.89</v>
      </c>
      <c r="M2119" s="325" t="s">
        <v>1012</v>
      </c>
      <c r="N2119" s="325" t="s">
        <v>1013</v>
      </c>
      <c r="O2119" s="287"/>
      <c r="P2119" s="287"/>
    </row>
    <row r="2120" spans="1:16" ht="15">
      <c r="A2120" s="247" t="s">
        <v>176</v>
      </c>
      <c r="B2120" s="247" t="s">
        <v>6439</v>
      </c>
      <c r="C2120" s="287" t="s">
        <v>6443</v>
      </c>
      <c r="D2120" s="305">
        <v>46</v>
      </c>
      <c r="E2120" s="287" t="s">
        <v>38</v>
      </c>
      <c r="F2120" s="289">
        <v>43677</v>
      </c>
      <c r="G2120" s="290" t="s">
        <v>729</v>
      </c>
      <c r="H2120" s="290" t="s">
        <v>2683</v>
      </c>
      <c r="I2120" s="291">
        <v>-0.37098998</v>
      </c>
      <c r="J2120" s="291">
        <v>9</v>
      </c>
      <c r="K2120" s="290" t="s">
        <v>815</v>
      </c>
      <c r="L2120" s="324">
        <v>36.049999999999997</v>
      </c>
      <c r="M2120" s="325" t="s">
        <v>2684</v>
      </c>
      <c r="N2120" s="325" t="s">
        <v>2685</v>
      </c>
      <c r="O2120" s="287"/>
      <c r="P2120" s="287"/>
    </row>
    <row r="2121" spans="1:16" ht="15">
      <c r="A2121" s="247" t="s">
        <v>7958</v>
      </c>
      <c r="B2121" s="247" t="s">
        <v>7959</v>
      </c>
      <c r="C2121" s="287" t="s">
        <v>6445</v>
      </c>
      <c r="D2121" s="305">
        <v>47</v>
      </c>
      <c r="E2121" s="287" t="s">
        <v>38</v>
      </c>
      <c r="F2121" s="289">
        <v>43677</v>
      </c>
      <c r="G2121" s="290" t="s">
        <v>729</v>
      </c>
      <c r="H2121" s="290" t="s">
        <v>2380</v>
      </c>
      <c r="I2121" s="291">
        <v>-0.25656557000000002</v>
      </c>
      <c r="J2121" s="291">
        <v>9</v>
      </c>
      <c r="K2121" s="290" t="s">
        <v>815</v>
      </c>
      <c r="L2121" s="324">
        <v>130.07</v>
      </c>
      <c r="M2121" s="325" t="s">
        <v>2381</v>
      </c>
      <c r="N2121" s="325" t="s">
        <v>2382</v>
      </c>
      <c r="O2121" s="287"/>
      <c r="P2121" s="287"/>
    </row>
    <row r="2122" spans="1:16" ht="15">
      <c r="A2122" s="247" t="s">
        <v>176</v>
      </c>
      <c r="B2122" s="247" t="s">
        <v>6444</v>
      </c>
      <c r="C2122" s="287" t="s">
        <v>6447</v>
      </c>
      <c r="D2122" s="305">
        <v>48</v>
      </c>
      <c r="E2122" s="287" t="s">
        <v>38</v>
      </c>
      <c r="F2122" s="289">
        <v>43677</v>
      </c>
      <c r="G2122" s="290" t="s">
        <v>729</v>
      </c>
      <c r="H2122" s="290" t="s">
        <v>1540</v>
      </c>
      <c r="I2122" s="291">
        <v>-0.48029375000000002</v>
      </c>
      <c r="J2122" s="291">
        <v>8</v>
      </c>
      <c r="K2122" s="290" t="s">
        <v>815</v>
      </c>
      <c r="L2122" s="324">
        <v>35.590000000000003</v>
      </c>
      <c r="M2122" s="325" t="s">
        <v>1541</v>
      </c>
      <c r="N2122" s="325" t="s">
        <v>1542</v>
      </c>
      <c r="O2122" s="287"/>
      <c r="P2122" s="287"/>
    </row>
    <row r="2123" spans="1:16" ht="15">
      <c r="A2123" s="247" t="s">
        <v>176</v>
      </c>
      <c r="B2123" s="247" t="s">
        <v>6446</v>
      </c>
      <c r="C2123" s="287" t="s">
        <v>6450</v>
      </c>
      <c r="D2123" s="305">
        <v>49</v>
      </c>
      <c r="E2123" s="287" t="s">
        <v>38</v>
      </c>
      <c r="F2123" s="289">
        <v>43677</v>
      </c>
      <c r="G2123" s="290" t="s">
        <v>729</v>
      </c>
      <c r="H2123" s="290" t="s">
        <v>2697</v>
      </c>
      <c r="I2123" s="291">
        <v>-0.40859413</v>
      </c>
      <c r="J2123" s="291">
        <v>8</v>
      </c>
      <c r="K2123" s="290" t="s">
        <v>815</v>
      </c>
      <c r="L2123" s="324">
        <v>54.01</v>
      </c>
      <c r="M2123" s="325" t="s">
        <v>2698</v>
      </c>
      <c r="N2123" s="325" t="s">
        <v>2699</v>
      </c>
      <c r="O2123" s="287"/>
      <c r="P2123" s="287"/>
    </row>
    <row r="2124" spans="1:16" ht="15">
      <c r="A2124" s="247" t="s">
        <v>176</v>
      </c>
      <c r="B2124" s="247" t="s">
        <v>6451</v>
      </c>
      <c r="C2124" s="287" t="s">
        <v>6452</v>
      </c>
      <c r="D2124" s="305">
        <v>50</v>
      </c>
      <c r="E2124" s="287" t="s">
        <v>38</v>
      </c>
      <c r="F2124" s="289">
        <v>43677</v>
      </c>
      <c r="G2124" s="290" t="s">
        <v>729</v>
      </c>
      <c r="H2124" s="290" t="s">
        <v>810</v>
      </c>
      <c r="I2124" s="291">
        <v>-0.48968107</v>
      </c>
      <c r="J2124" s="291">
        <v>6</v>
      </c>
      <c r="K2124" s="290" t="s">
        <v>815</v>
      </c>
      <c r="L2124" s="324">
        <v>20.9</v>
      </c>
      <c r="M2124" s="325" t="s">
        <v>811</v>
      </c>
      <c r="N2124" s="325" t="s">
        <v>812</v>
      </c>
      <c r="O2124" s="287"/>
      <c r="P2124" s="287"/>
    </row>
    <row r="2125" spans="1:16" ht="15">
      <c r="A2125" s="247" t="s">
        <v>7960</v>
      </c>
      <c r="B2125" s="247" t="s">
        <v>7961</v>
      </c>
      <c r="C2125" s="287" t="s">
        <v>6455</v>
      </c>
      <c r="D2125" s="305">
        <v>1</v>
      </c>
      <c r="E2125" s="287" t="s">
        <v>35</v>
      </c>
      <c r="F2125" s="289">
        <v>43677</v>
      </c>
      <c r="G2125" s="290" t="s">
        <v>708</v>
      </c>
      <c r="H2125" s="290" t="s">
        <v>3150</v>
      </c>
      <c r="I2125" s="291">
        <v>-0.27767540000000002</v>
      </c>
      <c r="J2125" s="291">
        <v>1</v>
      </c>
      <c r="K2125" s="290" t="s">
        <v>815</v>
      </c>
      <c r="L2125" s="324">
        <v>66.62</v>
      </c>
      <c r="M2125" s="325" t="s">
        <v>3151</v>
      </c>
      <c r="N2125" s="325" t="s">
        <v>3152</v>
      </c>
      <c r="O2125" s="287"/>
      <c r="P2125" s="287"/>
    </row>
    <row r="2126" spans="1:16" ht="15">
      <c r="A2126" s="247" t="s">
        <v>7962</v>
      </c>
      <c r="B2126" s="247" t="s">
        <v>7963</v>
      </c>
      <c r="C2126" s="287" t="s">
        <v>6457</v>
      </c>
      <c r="D2126" s="305">
        <v>2</v>
      </c>
      <c r="E2126" s="287" t="s">
        <v>35</v>
      </c>
      <c r="F2126" s="289">
        <v>43677</v>
      </c>
      <c r="G2126" s="290" t="s">
        <v>708</v>
      </c>
      <c r="H2126" s="290" t="s">
        <v>437</v>
      </c>
      <c r="I2126" s="291">
        <v>-0.33614813999999998</v>
      </c>
      <c r="J2126" s="291">
        <v>7</v>
      </c>
      <c r="K2126" s="290" t="s">
        <v>815</v>
      </c>
      <c r="L2126" s="324">
        <v>48.74</v>
      </c>
      <c r="M2126" s="325" t="s">
        <v>439</v>
      </c>
      <c r="N2126" s="325" t="s">
        <v>440</v>
      </c>
      <c r="O2126" s="287"/>
      <c r="P2126" s="287"/>
    </row>
    <row r="2127" spans="1:16" ht="15">
      <c r="A2127" s="247" t="s">
        <v>176</v>
      </c>
      <c r="B2127" s="247" t="s">
        <v>6456</v>
      </c>
      <c r="C2127" s="287" t="s">
        <v>6460</v>
      </c>
      <c r="D2127" s="305">
        <v>3</v>
      </c>
      <c r="E2127" s="287" t="s">
        <v>35</v>
      </c>
      <c r="F2127" s="289">
        <v>43677</v>
      </c>
      <c r="G2127" s="290" t="s">
        <v>708</v>
      </c>
      <c r="H2127" s="290" t="s">
        <v>461</v>
      </c>
      <c r="I2127" s="291">
        <v>-0.46384597</v>
      </c>
      <c r="J2127" s="291">
        <v>12</v>
      </c>
      <c r="K2127" s="290" t="s">
        <v>815</v>
      </c>
      <c r="L2127" s="324">
        <v>85.79</v>
      </c>
      <c r="M2127" s="325" t="s">
        <v>462</v>
      </c>
      <c r="N2127" s="325" t="s">
        <v>463</v>
      </c>
      <c r="O2127" s="287"/>
      <c r="P2127" s="287"/>
    </row>
    <row r="2128" spans="1:16" ht="15">
      <c r="A2128" s="247" t="s">
        <v>176</v>
      </c>
      <c r="B2128" s="247" t="s">
        <v>6461</v>
      </c>
      <c r="C2128" s="287" t="s">
        <v>6462</v>
      </c>
      <c r="D2128" s="305">
        <v>4</v>
      </c>
      <c r="E2128" s="287" t="s">
        <v>35</v>
      </c>
      <c r="F2128" s="289">
        <v>43677</v>
      </c>
      <c r="G2128" s="290" t="s">
        <v>708</v>
      </c>
      <c r="H2128" s="290" t="s">
        <v>474</v>
      </c>
      <c r="I2128" s="291">
        <v>-0.41376698000000001</v>
      </c>
      <c r="J2128" s="291">
        <v>1</v>
      </c>
      <c r="K2128" s="290" t="s">
        <v>815</v>
      </c>
      <c r="L2128" s="324">
        <v>209.08</v>
      </c>
      <c r="M2128" s="325" t="s">
        <v>475</v>
      </c>
      <c r="N2128" s="325" t="s">
        <v>476</v>
      </c>
      <c r="O2128" s="287"/>
      <c r="P2128" s="287"/>
    </row>
    <row r="2129" spans="1:16" ht="15">
      <c r="A2129" s="247" t="s">
        <v>176</v>
      </c>
      <c r="B2129" s="247" t="s">
        <v>6463</v>
      </c>
      <c r="C2129" s="287" t="s">
        <v>6464</v>
      </c>
      <c r="D2129" s="305">
        <v>5</v>
      </c>
      <c r="E2129" s="287" t="s">
        <v>35</v>
      </c>
      <c r="F2129" s="289">
        <v>43677</v>
      </c>
      <c r="G2129" s="290" t="s">
        <v>708</v>
      </c>
      <c r="H2129" s="290" t="s">
        <v>2529</v>
      </c>
      <c r="I2129" s="291">
        <v>-0.30220562000000001</v>
      </c>
      <c r="J2129" s="291">
        <v>4</v>
      </c>
      <c r="K2129" s="290" t="s">
        <v>815</v>
      </c>
      <c r="L2129" s="324">
        <v>156.91999999999999</v>
      </c>
      <c r="M2129" s="325" t="s">
        <v>2530</v>
      </c>
      <c r="N2129" s="325" t="s">
        <v>2531</v>
      </c>
      <c r="O2129" s="287"/>
      <c r="P2129" s="287"/>
    </row>
    <row r="2130" spans="1:16" ht="15">
      <c r="A2130" s="247" t="s">
        <v>176</v>
      </c>
      <c r="B2130" s="247" t="s">
        <v>6468</v>
      </c>
      <c r="C2130" s="287" t="s">
        <v>6467</v>
      </c>
      <c r="D2130" s="305">
        <v>6</v>
      </c>
      <c r="E2130" s="287" t="s">
        <v>35</v>
      </c>
      <c r="F2130" s="289">
        <v>43677</v>
      </c>
      <c r="G2130" s="290" t="s">
        <v>708</v>
      </c>
      <c r="H2130" s="290" t="s">
        <v>822</v>
      </c>
      <c r="I2130" s="291">
        <v>-0.46913046000000003</v>
      </c>
      <c r="J2130" s="291">
        <v>4</v>
      </c>
      <c r="K2130" s="290" t="s">
        <v>815</v>
      </c>
      <c r="L2130" s="324">
        <v>24.42</v>
      </c>
      <c r="M2130" s="325" t="s">
        <v>823</v>
      </c>
      <c r="N2130" s="325" t="s">
        <v>824</v>
      </c>
      <c r="O2130" s="287"/>
      <c r="P2130" s="287"/>
    </row>
    <row r="2131" spans="1:16" ht="15">
      <c r="A2131" s="247" t="s">
        <v>176</v>
      </c>
      <c r="B2131" s="247" t="s">
        <v>6470</v>
      </c>
      <c r="C2131" s="287" t="s">
        <v>6469</v>
      </c>
      <c r="D2131" s="305">
        <v>7</v>
      </c>
      <c r="E2131" s="287" t="s">
        <v>35</v>
      </c>
      <c r="F2131" s="289">
        <v>43677</v>
      </c>
      <c r="G2131" s="290" t="s">
        <v>708</v>
      </c>
      <c r="H2131" s="290" t="s">
        <v>1282</v>
      </c>
      <c r="I2131" s="291">
        <v>-0.28875195999999997</v>
      </c>
      <c r="J2131" s="291">
        <v>1</v>
      </c>
      <c r="K2131" s="290" t="s">
        <v>815</v>
      </c>
      <c r="L2131" s="324">
        <v>237.82</v>
      </c>
      <c r="M2131" s="325" t="s">
        <v>1283</v>
      </c>
      <c r="N2131" s="325" t="s">
        <v>1284</v>
      </c>
      <c r="O2131" s="287"/>
      <c r="P2131" s="287"/>
    </row>
    <row r="2132" spans="1:16" ht="15">
      <c r="A2132" s="247" t="s">
        <v>176</v>
      </c>
      <c r="B2132" s="247" t="s">
        <v>6475</v>
      </c>
      <c r="C2132" s="287" t="s">
        <v>6471</v>
      </c>
      <c r="D2132" s="305">
        <v>8</v>
      </c>
      <c r="E2132" s="287" t="s">
        <v>35</v>
      </c>
      <c r="F2132" s="289">
        <v>43677</v>
      </c>
      <c r="G2132" s="290" t="s">
        <v>708</v>
      </c>
      <c r="H2132" s="290" t="s">
        <v>838</v>
      </c>
      <c r="I2132" s="291">
        <v>-0.35588705999999998</v>
      </c>
      <c r="J2132" s="291">
        <v>6</v>
      </c>
      <c r="K2132" s="290" t="s">
        <v>815</v>
      </c>
      <c r="L2132" s="324">
        <v>12.09</v>
      </c>
      <c r="M2132" s="325" t="s">
        <v>839</v>
      </c>
      <c r="N2132" s="325" t="s">
        <v>840</v>
      </c>
      <c r="O2132" s="287"/>
      <c r="P2132" s="287"/>
    </row>
    <row r="2133" spans="1:16" ht="15">
      <c r="A2133" s="247" t="s">
        <v>176</v>
      </c>
      <c r="B2133" s="247" t="s">
        <v>6477</v>
      </c>
      <c r="C2133" s="287" t="s">
        <v>6474</v>
      </c>
      <c r="D2133" s="305">
        <v>9</v>
      </c>
      <c r="E2133" s="287" t="s">
        <v>35</v>
      </c>
      <c r="F2133" s="289">
        <v>43677</v>
      </c>
      <c r="G2133" s="290" t="s">
        <v>708</v>
      </c>
      <c r="H2133" s="290" t="s">
        <v>2547</v>
      </c>
      <c r="I2133" s="291">
        <v>-0.48610550000000002</v>
      </c>
      <c r="J2133" s="291">
        <v>12</v>
      </c>
      <c r="K2133" s="290" t="s">
        <v>815</v>
      </c>
      <c r="L2133" s="324">
        <v>50.67</v>
      </c>
      <c r="M2133" s="325" t="s">
        <v>2548</v>
      </c>
      <c r="N2133" s="325" t="s">
        <v>2549</v>
      </c>
      <c r="O2133" s="287"/>
      <c r="P2133" s="287"/>
    </row>
    <row r="2134" spans="1:16" ht="15">
      <c r="A2134" s="247" t="s">
        <v>176</v>
      </c>
      <c r="B2134" s="247" t="s">
        <v>6482</v>
      </c>
      <c r="C2134" s="287" t="s">
        <v>6476</v>
      </c>
      <c r="D2134" s="305">
        <v>10</v>
      </c>
      <c r="E2134" s="287" t="s">
        <v>35</v>
      </c>
      <c r="F2134" s="289">
        <v>43677</v>
      </c>
      <c r="G2134" s="290" t="s">
        <v>708</v>
      </c>
      <c r="H2134" s="290" t="s">
        <v>2557</v>
      </c>
      <c r="I2134" s="291">
        <v>-0.33027083000000002</v>
      </c>
      <c r="J2134" s="291">
        <v>2</v>
      </c>
      <c r="K2134" s="290" t="s">
        <v>815</v>
      </c>
      <c r="L2134" s="324">
        <v>97.68</v>
      </c>
      <c r="M2134" s="325" t="s">
        <v>2558</v>
      </c>
      <c r="N2134" s="325" t="s">
        <v>2559</v>
      </c>
      <c r="O2134" s="287"/>
      <c r="P2134" s="287"/>
    </row>
    <row r="2135" spans="1:16" ht="15">
      <c r="A2135" s="247" t="s">
        <v>176</v>
      </c>
      <c r="B2135" s="247" t="s">
        <v>6484</v>
      </c>
      <c r="C2135" s="287" t="s">
        <v>6478</v>
      </c>
      <c r="D2135" s="305">
        <v>11</v>
      </c>
      <c r="E2135" s="287" t="s">
        <v>35</v>
      </c>
      <c r="F2135" s="289">
        <v>43677</v>
      </c>
      <c r="G2135" s="290" t="s">
        <v>708</v>
      </c>
      <c r="H2135" s="290" t="s">
        <v>2562</v>
      </c>
      <c r="I2135" s="291">
        <v>-0.34186924000000002</v>
      </c>
      <c r="J2135" s="291">
        <v>9</v>
      </c>
      <c r="K2135" s="290" t="s">
        <v>815</v>
      </c>
      <c r="L2135" s="324">
        <v>55.77</v>
      </c>
      <c r="M2135" s="325" t="s">
        <v>2563</v>
      </c>
      <c r="N2135" s="325" t="s">
        <v>2564</v>
      </c>
      <c r="O2135" s="287"/>
      <c r="P2135" s="287"/>
    </row>
    <row r="2136" spans="1:16" ht="15">
      <c r="A2136" s="247" t="s">
        <v>176</v>
      </c>
      <c r="B2136" s="247" t="s">
        <v>6486</v>
      </c>
      <c r="C2136" s="287" t="s">
        <v>6481</v>
      </c>
      <c r="D2136" s="305">
        <v>12</v>
      </c>
      <c r="E2136" s="287" t="s">
        <v>35</v>
      </c>
      <c r="F2136" s="289">
        <v>43677</v>
      </c>
      <c r="G2136" s="290" t="s">
        <v>708</v>
      </c>
      <c r="H2136" s="290" t="s">
        <v>543</v>
      </c>
      <c r="I2136" s="291">
        <v>-0.40013325</v>
      </c>
      <c r="J2136" s="291">
        <v>3</v>
      </c>
      <c r="K2136" s="290" t="s">
        <v>815</v>
      </c>
      <c r="L2136" s="324">
        <v>27</v>
      </c>
      <c r="M2136" s="325" t="s">
        <v>544</v>
      </c>
      <c r="N2136" s="325" t="s">
        <v>545</v>
      </c>
      <c r="O2136" s="287"/>
      <c r="P2136" s="287"/>
    </row>
    <row r="2137" spans="1:16" ht="15">
      <c r="A2137" s="247" t="s">
        <v>176</v>
      </c>
      <c r="B2137" s="247" t="s">
        <v>6488</v>
      </c>
      <c r="C2137" s="287" t="s">
        <v>6483</v>
      </c>
      <c r="D2137" s="305">
        <v>13</v>
      </c>
      <c r="E2137" s="287" t="s">
        <v>35</v>
      </c>
      <c r="F2137" s="289">
        <v>43677</v>
      </c>
      <c r="G2137" s="290" t="s">
        <v>708</v>
      </c>
      <c r="H2137" s="290" t="s">
        <v>550</v>
      </c>
      <c r="I2137" s="291">
        <v>-0.65023505999999998</v>
      </c>
      <c r="J2137" s="291">
        <v>2</v>
      </c>
      <c r="K2137" s="290" t="s">
        <v>815</v>
      </c>
      <c r="L2137" s="324">
        <v>72.16</v>
      </c>
      <c r="M2137" s="325" t="s">
        <v>551</v>
      </c>
      <c r="N2137" s="325" t="s">
        <v>552</v>
      </c>
      <c r="O2137" s="287"/>
      <c r="P2137" s="287"/>
    </row>
    <row r="2138" spans="1:16" ht="15">
      <c r="A2138" s="247" t="s">
        <v>176</v>
      </c>
      <c r="B2138" s="247" t="s">
        <v>6490</v>
      </c>
      <c r="C2138" s="287" t="s">
        <v>6485</v>
      </c>
      <c r="D2138" s="305">
        <v>14</v>
      </c>
      <c r="E2138" s="287" t="s">
        <v>35</v>
      </c>
      <c r="F2138" s="289">
        <v>43677</v>
      </c>
      <c r="G2138" s="290" t="s">
        <v>708</v>
      </c>
      <c r="H2138" s="290" t="s">
        <v>2305</v>
      </c>
      <c r="I2138" s="291">
        <v>-0.3341865</v>
      </c>
      <c r="J2138" s="291">
        <v>1</v>
      </c>
      <c r="K2138" s="290" t="s">
        <v>815</v>
      </c>
      <c r="L2138" s="324">
        <v>85.85</v>
      </c>
      <c r="M2138" s="325" t="s">
        <v>2306</v>
      </c>
      <c r="N2138" s="325" t="s">
        <v>2307</v>
      </c>
      <c r="O2138" s="287"/>
      <c r="P2138" s="287"/>
    </row>
    <row r="2139" spans="1:16" ht="15">
      <c r="A2139" s="247" t="s">
        <v>7964</v>
      </c>
      <c r="B2139" s="247" t="s">
        <v>7965</v>
      </c>
      <c r="C2139" s="287" t="s">
        <v>6487</v>
      </c>
      <c r="D2139" s="305">
        <v>15</v>
      </c>
      <c r="E2139" s="287" t="s">
        <v>35</v>
      </c>
      <c r="F2139" s="289">
        <v>43677</v>
      </c>
      <c r="G2139" s="290" t="s">
        <v>708</v>
      </c>
      <c r="H2139" s="290" t="s">
        <v>2572</v>
      </c>
      <c r="I2139" s="291">
        <v>-0.27282380000000001</v>
      </c>
      <c r="J2139" s="291">
        <v>1</v>
      </c>
      <c r="K2139" s="290" t="s">
        <v>815</v>
      </c>
      <c r="L2139" s="324">
        <v>75.349999999999994</v>
      </c>
      <c r="M2139" s="325" t="s">
        <v>2573</v>
      </c>
      <c r="N2139" s="325" t="s">
        <v>2574</v>
      </c>
      <c r="O2139" s="287"/>
      <c r="P2139" s="287"/>
    </row>
    <row r="2140" spans="1:16" ht="15">
      <c r="A2140" s="247" t="s">
        <v>7966</v>
      </c>
      <c r="B2140" s="247" t="s">
        <v>7967</v>
      </c>
      <c r="C2140" s="287" t="s">
        <v>6489</v>
      </c>
      <c r="D2140" s="305">
        <v>16</v>
      </c>
      <c r="E2140" s="287" t="s">
        <v>35</v>
      </c>
      <c r="F2140" s="289">
        <v>43677</v>
      </c>
      <c r="G2140" s="290" t="s">
        <v>708</v>
      </c>
      <c r="H2140" s="290" t="s">
        <v>1352</v>
      </c>
      <c r="I2140" s="291">
        <v>-0.28155340000000001</v>
      </c>
      <c r="J2140" s="291">
        <v>2</v>
      </c>
      <c r="K2140" s="290" t="s">
        <v>815</v>
      </c>
      <c r="L2140" s="324">
        <v>92.5</v>
      </c>
      <c r="M2140" s="325" t="s">
        <v>1353</v>
      </c>
      <c r="N2140" s="325" t="s">
        <v>1354</v>
      </c>
      <c r="O2140" s="287"/>
      <c r="P2140" s="287"/>
    </row>
    <row r="2141" spans="1:16" ht="15">
      <c r="A2141" s="247" t="s">
        <v>176</v>
      </c>
      <c r="B2141" s="247" t="s">
        <v>6492</v>
      </c>
      <c r="C2141" s="287" t="s">
        <v>6491</v>
      </c>
      <c r="D2141" s="305">
        <v>17</v>
      </c>
      <c r="E2141" s="287" t="s">
        <v>35</v>
      </c>
      <c r="F2141" s="289">
        <v>43677</v>
      </c>
      <c r="G2141" s="290" t="s">
        <v>708</v>
      </c>
      <c r="H2141" s="290" t="s">
        <v>2577</v>
      </c>
      <c r="I2141" s="291">
        <v>-0.30642205</v>
      </c>
      <c r="J2141" s="291">
        <v>7</v>
      </c>
      <c r="K2141" s="290" t="s">
        <v>815</v>
      </c>
      <c r="L2141" s="324">
        <v>170.53</v>
      </c>
      <c r="M2141" s="325" t="s">
        <v>2578</v>
      </c>
      <c r="N2141" s="325" t="s">
        <v>2579</v>
      </c>
      <c r="O2141" s="287"/>
      <c r="P2141" s="287"/>
    </row>
    <row r="2142" spans="1:16" ht="15">
      <c r="A2142" s="247" t="s">
        <v>7968</v>
      </c>
      <c r="B2142" s="247" t="s">
        <v>7969</v>
      </c>
      <c r="C2142" s="287" t="s">
        <v>6493</v>
      </c>
      <c r="D2142" s="305">
        <v>18</v>
      </c>
      <c r="E2142" s="287" t="s">
        <v>35</v>
      </c>
      <c r="F2142" s="289">
        <v>43677</v>
      </c>
      <c r="G2142" s="290" t="s">
        <v>708</v>
      </c>
      <c r="H2142" s="290" t="s">
        <v>597</v>
      </c>
      <c r="I2142" s="291">
        <v>-0.32969694999999999</v>
      </c>
      <c r="J2142" s="291">
        <v>3</v>
      </c>
      <c r="K2142" s="290" t="s">
        <v>815</v>
      </c>
      <c r="L2142" s="324">
        <v>11.06</v>
      </c>
      <c r="M2142" s="325" t="s">
        <v>598</v>
      </c>
      <c r="N2142" s="325" t="s">
        <v>599</v>
      </c>
      <c r="O2142" s="287"/>
      <c r="P2142" s="287"/>
    </row>
    <row r="2143" spans="1:16" ht="15">
      <c r="A2143" s="247" t="s">
        <v>176</v>
      </c>
      <c r="B2143" s="247" t="s">
        <v>6494</v>
      </c>
      <c r="C2143" s="287" t="s">
        <v>6495</v>
      </c>
      <c r="D2143" s="305">
        <v>19</v>
      </c>
      <c r="E2143" s="287" t="s">
        <v>35</v>
      </c>
      <c r="F2143" s="289">
        <v>43677</v>
      </c>
      <c r="G2143" s="290" t="s">
        <v>708</v>
      </c>
      <c r="H2143" s="290" t="s">
        <v>2584</v>
      </c>
      <c r="I2143" s="291">
        <v>-0.35366259999999999</v>
      </c>
      <c r="J2143" s="291">
        <v>2</v>
      </c>
      <c r="K2143" s="290" t="s">
        <v>815</v>
      </c>
      <c r="L2143" s="324">
        <v>19.5</v>
      </c>
      <c r="M2143" s="325" t="s">
        <v>2585</v>
      </c>
      <c r="N2143" s="325" t="s">
        <v>2586</v>
      </c>
      <c r="O2143" s="287"/>
      <c r="P2143" s="287"/>
    </row>
    <row r="2144" spans="1:16" ht="15">
      <c r="A2144" s="247" t="s">
        <v>176</v>
      </c>
      <c r="B2144" s="247" t="s">
        <v>6499</v>
      </c>
      <c r="C2144" s="287" t="s">
        <v>6498</v>
      </c>
      <c r="D2144" s="305">
        <v>20</v>
      </c>
      <c r="E2144" s="287" t="s">
        <v>35</v>
      </c>
      <c r="F2144" s="289">
        <v>43677</v>
      </c>
      <c r="G2144" s="290" t="s">
        <v>708</v>
      </c>
      <c r="H2144" s="290" t="s">
        <v>2589</v>
      </c>
      <c r="I2144" s="291">
        <v>-0.45780290000000001</v>
      </c>
      <c r="J2144" s="291">
        <v>8</v>
      </c>
      <c r="K2144" s="290" t="s">
        <v>815</v>
      </c>
      <c r="L2144" s="324">
        <v>23</v>
      </c>
      <c r="M2144" s="325" t="s">
        <v>2590</v>
      </c>
      <c r="N2144" s="325" t="s">
        <v>2591</v>
      </c>
      <c r="O2144" s="287"/>
      <c r="P2144" s="287"/>
    </row>
    <row r="2145" spans="1:16" ht="15">
      <c r="A2145" s="247" t="s">
        <v>7970</v>
      </c>
      <c r="B2145" s="247" t="s">
        <v>7971</v>
      </c>
      <c r="C2145" s="287" t="s">
        <v>6500</v>
      </c>
      <c r="D2145" s="305">
        <v>21</v>
      </c>
      <c r="E2145" s="287" t="s">
        <v>35</v>
      </c>
      <c r="F2145" s="289">
        <v>43677</v>
      </c>
      <c r="G2145" s="290" t="s">
        <v>708</v>
      </c>
      <c r="H2145" s="290" t="s">
        <v>5417</v>
      </c>
      <c r="I2145" s="291">
        <v>-0.27717881999999999</v>
      </c>
      <c r="J2145" s="291">
        <v>1</v>
      </c>
      <c r="K2145" s="290" t="s">
        <v>815</v>
      </c>
      <c r="L2145" s="324">
        <v>16.09</v>
      </c>
      <c r="M2145" s="325" t="s">
        <v>5418</v>
      </c>
      <c r="N2145" s="325" t="s">
        <v>5419</v>
      </c>
      <c r="O2145" s="287"/>
      <c r="P2145" s="287"/>
    </row>
    <row r="2146" spans="1:16" ht="15">
      <c r="A2146" s="247" t="s">
        <v>176</v>
      </c>
      <c r="B2146" s="247" t="s">
        <v>6504</v>
      </c>
      <c r="C2146" s="287" t="s">
        <v>6503</v>
      </c>
      <c r="D2146" s="305">
        <v>22</v>
      </c>
      <c r="E2146" s="287" t="s">
        <v>35</v>
      </c>
      <c r="F2146" s="289">
        <v>43677</v>
      </c>
      <c r="G2146" s="290" t="s">
        <v>708</v>
      </c>
      <c r="H2146" s="290" t="s">
        <v>2594</v>
      </c>
      <c r="I2146" s="291">
        <v>-0.33266294000000002</v>
      </c>
      <c r="J2146" s="291">
        <v>4</v>
      </c>
      <c r="K2146" s="290" t="s">
        <v>815</v>
      </c>
      <c r="L2146" s="324">
        <v>49.77</v>
      </c>
      <c r="M2146" s="325" t="s">
        <v>2595</v>
      </c>
      <c r="N2146" s="325" t="s">
        <v>2596</v>
      </c>
      <c r="O2146" s="287"/>
      <c r="P2146" s="287"/>
    </row>
    <row r="2147" spans="1:16" ht="15">
      <c r="A2147" s="247" t="s">
        <v>176</v>
      </c>
      <c r="B2147" s="247" t="s">
        <v>6506</v>
      </c>
      <c r="C2147" s="287" t="s">
        <v>6505</v>
      </c>
      <c r="D2147" s="305">
        <v>23</v>
      </c>
      <c r="E2147" s="287" t="s">
        <v>35</v>
      </c>
      <c r="F2147" s="289">
        <v>43677</v>
      </c>
      <c r="G2147" s="290" t="s">
        <v>708</v>
      </c>
      <c r="H2147" s="290" t="s">
        <v>3363</v>
      </c>
      <c r="I2147" s="291">
        <v>-0.27088129999999999</v>
      </c>
      <c r="J2147" s="291">
        <v>2</v>
      </c>
      <c r="K2147" s="290" t="s">
        <v>815</v>
      </c>
      <c r="L2147" s="324">
        <v>53.86</v>
      </c>
      <c r="M2147" s="325" t="s">
        <v>3364</v>
      </c>
      <c r="N2147" s="325" t="s">
        <v>3365</v>
      </c>
      <c r="O2147" s="287"/>
      <c r="P2147" s="287"/>
    </row>
    <row r="2148" spans="1:16" ht="15">
      <c r="A2148" s="247" t="s">
        <v>176</v>
      </c>
      <c r="B2148" s="247" t="s">
        <v>6508</v>
      </c>
      <c r="C2148" s="287" t="s">
        <v>6507</v>
      </c>
      <c r="D2148" s="305">
        <v>24</v>
      </c>
      <c r="E2148" s="287" t="s">
        <v>35</v>
      </c>
      <c r="F2148" s="289">
        <v>43677</v>
      </c>
      <c r="G2148" s="290" t="s">
        <v>708</v>
      </c>
      <c r="H2148" s="290" t="s">
        <v>938</v>
      </c>
      <c r="I2148" s="291">
        <v>-0.46871370000000001</v>
      </c>
      <c r="J2148" s="291">
        <v>19</v>
      </c>
      <c r="K2148" s="290" t="s">
        <v>815</v>
      </c>
      <c r="L2148" s="324">
        <v>32.01</v>
      </c>
      <c r="M2148" s="325" t="s">
        <v>939</v>
      </c>
      <c r="N2148" s="325" t="s">
        <v>940</v>
      </c>
      <c r="O2148" s="287"/>
      <c r="P2148" s="287"/>
    </row>
    <row r="2149" spans="1:16" ht="15">
      <c r="A2149" s="247" t="s">
        <v>176</v>
      </c>
      <c r="B2149" s="247" t="s">
        <v>6513</v>
      </c>
      <c r="C2149" s="287" t="s">
        <v>6509</v>
      </c>
      <c r="D2149" s="305">
        <v>25</v>
      </c>
      <c r="E2149" s="287" t="s">
        <v>35</v>
      </c>
      <c r="F2149" s="289">
        <v>43677</v>
      </c>
      <c r="G2149" s="290" t="s">
        <v>708</v>
      </c>
      <c r="H2149" s="290" t="s">
        <v>1150</v>
      </c>
      <c r="I2149" s="291">
        <v>-0.44039964999999998</v>
      </c>
      <c r="J2149" s="291">
        <v>4</v>
      </c>
      <c r="K2149" s="290" t="s">
        <v>815</v>
      </c>
      <c r="L2149" s="324">
        <v>33.049999999999997</v>
      </c>
      <c r="M2149" s="325" t="s">
        <v>1151</v>
      </c>
      <c r="N2149" s="325" t="s">
        <v>1152</v>
      </c>
      <c r="O2149" s="287"/>
      <c r="P2149" s="287"/>
    </row>
    <row r="2150" spans="1:16" ht="15">
      <c r="A2150" s="247" t="s">
        <v>176</v>
      </c>
      <c r="B2150" s="247" t="s">
        <v>6515</v>
      </c>
      <c r="C2150" s="287" t="s">
        <v>6512</v>
      </c>
      <c r="D2150" s="305">
        <v>26</v>
      </c>
      <c r="E2150" s="287" t="s">
        <v>35</v>
      </c>
      <c r="F2150" s="289">
        <v>43677</v>
      </c>
      <c r="G2150" s="290" t="s">
        <v>708</v>
      </c>
      <c r="H2150" s="290" t="s">
        <v>2610</v>
      </c>
      <c r="I2150" s="291">
        <v>-0.42788827000000001</v>
      </c>
      <c r="J2150" s="291">
        <v>4</v>
      </c>
      <c r="K2150" s="290" t="s">
        <v>815</v>
      </c>
      <c r="L2150" s="324">
        <v>22.73</v>
      </c>
      <c r="M2150" s="325" t="s">
        <v>2611</v>
      </c>
      <c r="N2150" s="325" t="s">
        <v>2612</v>
      </c>
      <c r="O2150" s="287"/>
      <c r="P2150" s="287"/>
    </row>
    <row r="2151" spans="1:16" ht="15">
      <c r="A2151" s="247" t="s">
        <v>176</v>
      </c>
      <c r="B2151" s="247" t="s">
        <v>6517</v>
      </c>
      <c r="C2151" s="287" t="s">
        <v>6514</v>
      </c>
      <c r="D2151" s="305">
        <v>27</v>
      </c>
      <c r="E2151" s="287" t="s">
        <v>35</v>
      </c>
      <c r="F2151" s="289">
        <v>43677</v>
      </c>
      <c r="G2151" s="290" t="s">
        <v>708</v>
      </c>
      <c r="H2151" s="290" t="s">
        <v>2616</v>
      </c>
      <c r="I2151" s="291">
        <v>-0.33380686999999998</v>
      </c>
      <c r="J2151" s="291">
        <v>3</v>
      </c>
      <c r="K2151" s="290" t="s">
        <v>815</v>
      </c>
      <c r="L2151" s="324">
        <v>14.07</v>
      </c>
      <c r="M2151" s="325" t="s">
        <v>2617</v>
      </c>
      <c r="N2151" s="325" t="s">
        <v>2618</v>
      </c>
      <c r="O2151" s="287"/>
      <c r="P2151" s="287"/>
    </row>
    <row r="2152" spans="1:16" ht="15">
      <c r="A2152" s="247" t="s">
        <v>176</v>
      </c>
      <c r="B2152" s="247" t="s">
        <v>6519</v>
      </c>
      <c r="C2152" s="287" t="s">
        <v>6516</v>
      </c>
      <c r="D2152" s="305">
        <v>28</v>
      </c>
      <c r="E2152" s="287" t="s">
        <v>35</v>
      </c>
      <c r="F2152" s="289">
        <v>43677</v>
      </c>
      <c r="G2152" s="290" t="s">
        <v>708</v>
      </c>
      <c r="H2152" s="290" t="s">
        <v>2621</v>
      </c>
      <c r="I2152" s="291">
        <v>-0.30236298</v>
      </c>
      <c r="J2152" s="291">
        <v>1</v>
      </c>
      <c r="K2152" s="290" t="s">
        <v>815</v>
      </c>
      <c r="L2152" s="324">
        <v>56.39</v>
      </c>
      <c r="M2152" s="325" t="s">
        <v>2622</v>
      </c>
      <c r="N2152" s="325" t="s">
        <v>2623</v>
      </c>
      <c r="O2152" s="287"/>
      <c r="P2152" s="287"/>
    </row>
    <row r="2153" spans="1:16" ht="15">
      <c r="A2153" s="247" t="s">
        <v>176</v>
      </c>
      <c r="B2153" s="247" t="s">
        <v>6521</v>
      </c>
      <c r="C2153" s="287" t="s">
        <v>6518</v>
      </c>
      <c r="D2153" s="305">
        <v>29</v>
      </c>
      <c r="E2153" s="287" t="s">
        <v>35</v>
      </c>
      <c r="F2153" s="289">
        <v>43677</v>
      </c>
      <c r="G2153" s="290" t="s">
        <v>708</v>
      </c>
      <c r="H2153" s="290" t="s">
        <v>1426</v>
      </c>
      <c r="I2153" s="291">
        <v>-0.33802294999999999</v>
      </c>
      <c r="J2153" s="291">
        <v>2</v>
      </c>
      <c r="K2153" s="290" t="s">
        <v>815</v>
      </c>
      <c r="L2153" s="324">
        <v>124.69</v>
      </c>
      <c r="M2153" s="325" t="s">
        <v>1427</v>
      </c>
      <c r="N2153" s="325" t="s">
        <v>1428</v>
      </c>
      <c r="O2153" s="287"/>
      <c r="P2153" s="287"/>
    </row>
    <row r="2154" spans="1:16" ht="15">
      <c r="A2154" s="247" t="s">
        <v>176</v>
      </c>
      <c r="B2154" s="247" t="s">
        <v>6526</v>
      </c>
      <c r="C2154" s="287" t="s">
        <v>6520</v>
      </c>
      <c r="D2154" s="305">
        <v>30</v>
      </c>
      <c r="E2154" s="287" t="s">
        <v>35</v>
      </c>
      <c r="F2154" s="289">
        <v>43677</v>
      </c>
      <c r="G2154" s="290" t="s">
        <v>708</v>
      </c>
      <c r="H2154" s="290" t="s">
        <v>945</v>
      </c>
      <c r="I2154" s="291">
        <v>-0.51007820000000004</v>
      </c>
      <c r="J2154" s="291">
        <v>5</v>
      </c>
      <c r="K2154" s="290" t="s">
        <v>815</v>
      </c>
      <c r="L2154" s="324">
        <v>23.82</v>
      </c>
      <c r="M2154" s="325" t="s">
        <v>946</v>
      </c>
      <c r="N2154" s="325" t="s">
        <v>947</v>
      </c>
      <c r="O2154" s="287"/>
      <c r="P2154" s="287"/>
    </row>
    <row r="2155" spans="1:16" ht="15">
      <c r="A2155" s="247" t="s">
        <v>176</v>
      </c>
      <c r="B2155" s="247" t="s">
        <v>6528</v>
      </c>
      <c r="C2155" s="287" t="s">
        <v>6522</v>
      </c>
      <c r="D2155" s="305">
        <v>31</v>
      </c>
      <c r="E2155" s="287" t="s">
        <v>35</v>
      </c>
      <c r="F2155" s="289">
        <v>43677</v>
      </c>
      <c r="G2155" s="290" t="s">
        <v>708</v>
      </c>
      <c r="H2155" s="290" t="s">
        <v>951</v>
      </c>
      <c r="I2155" s="291">
        <v>-0.45893538</v>
      </c>
      <c r="J2155" s="291">
        <v>9</v>
      </c>
      <c r="K2155" s="290" t="s">
        <v>815</v>
      </c>
      <c r="L2155" s="324">
        <v>28.46</v>
      </c>
      <c r="M2155" s="325" t="s">
        <v>952</v>
      </c>
      <c r="N2155" s="325" t="s">
        <v>953</v>
      </c>
      <c r="O2155" s="287"/>
      <c r="P2155" s="287"/>
    </row>
    <row r="2156" spans="1:16" ht="15">
      <c r="A2156" s="247" t="s">
        <v>7972</v>
      </c>
      <c r="B2156" s="247" t="s">
        <v>7973</v>
      </c>
      <c r="C2156" s="287" t="s">
        <v>6525</v>
      </c>
      <c r="D2156" s="305">
        <v>32</v>
      </c>
      <c r="E2156" s="287" t="s">
        <v>35</v>
      </c>
      <c r="F2156" s="289">
        <v>43677</v>
      </c>
      <c r="G2156" s="290" t="s">
        <v>708</v>
      </c>
      <c r="H2156" s="290" t="s">
        <v>961</v>
      </c>
      <c r="I2156" s="291">
        <v>-0.45819019999999999</v>
      </c>
      <c r="J2156" s="291">
        <v>6</v>
      </c>
      <c r="K2156" s="290" t="s">
        <v>815</v>
      </c>
      <c r="L2156" s="324">
        <v>14.19</v>
      </c>
      <c r="M2156" s="325" t="s">
        <v>962</v>
      </c>
      <c r="N2156" s="325" t="s">
        <v>963</v>
      </c>
      <c r="O2156" s="287"/>
      <c r="P2156" s="287"/>
    </row>
    <row r="2157" spans="1:16" ht="15">
      <c r="A2157" s="247" t="s">
        <v>7974</v>
      </c>
      <c r="B2157" s="247" t="s">
        <v>7975</v>
      </c>
      <c r="C2157" s="287" t="s">
        <v>6527</v>
      </c>
      <c r="D2157" s="305">
        <v>33</v>
      </c>
      <c r="E2157" s="287" t="s">
        <v>35</v>
      </c>
      <c r="F2157" s="289">
        <v>43677</v>
      </c>
      <c r="G2157" s="290" t="s">
        <v>708</v>
      </c>
      <c r="H2157" s="290" t="s">
        <v>981</v>
      </c>
      <c r="I2157" s="291">
        <v>-0.38819617000000001</v>
      </c>
      <c r="J2157" s="291">
        <v>4</v>
      </c>
      <c r="K2157" s="290" t="s">
        <v>815</v>
      </c>
      <c r="L2157" s="324">
        <v>22.08</v>
      </c>
      <c r="M2157" s="325" t="s">
        <v>982</v>
      </c>
      <c r="N2157" s="325" t="s">
        <v>983</v>
      </c>
      <c r="O2157" s="287"/>
      <c r="P2157" s="287"/>
    </row>
    <row r="2158" spans="1:16" ht="15">
      <c r="A2158" s="247" t="s">
        <v>176</v>
      </c>
      <c r="B2158" s="247" t="s">
        <v>6533</v>
      </c>
      <c r="C2158" s="287" t="s">
        <v>6529</v>
      </c>
      <c r="D2158" s="305">
        <v>34</v>
      </c>
      <c r="E2158" s="287" t="s">
        <v>35</v>
      </c>
      <c r="F2158" s="289">
        <v>43677</v>
      </c>
      <c r="G2158" s="290" t="s">
        <v>708</v>
      </c>
      <c r="H2158" s="290" t="s">
        <v>2636</v>
      </c>
      <c r="I2158" s="291">
        <v>-0.36825029999999997</v>
      </c>
      <c r="J2158" s="291">
        <v>3</v>
      </c>
      <c r="K2158" s="290" t="s">
        <v>815</v>
      </c>
      <c r="L2158" s="324">
        <v>33.11</v>
      </c>
      <c r="M2158" s="325" t="s">
        <v>2637</v>
      </c>
      <c r="N2158" s="325" t="s">
        <v>2638</v>
      </c>
      <c r="O2158" s="287"/>
      <c r="P2158" s="287"/>
    </row>
    <row r="2159" spans="1:16" ht="15">
      <c r="A2159" s="247" t="s">
        <v>176</v>
      </c>
      <c r="B2159" s="247" t="s">
        <v>6535</v>
      </c>
      <c r="C2159" s="287" t="s">
        <v>6532</v>
      </c>
      <c r="D2159" s="305">
        <v>35</v>
      </c>
      <c r="E2159" s="287" t="s">
        <v>35</v>
      </c>
      <c r="F2159" s="289">
        <v>43677</v>
      </c>
      <c r="G2159" s="290" t="s">
        <v>708</v>
      </c>
      <c r="H2159" s="290" t="s">
        <v>677</v>
      </c>
      <c r="I2159" s="291">
        <v>-0.31095319999999999</v>
      </c>
      <c r="J2159" s="291">
        <v>3</v>
      </c>
      <c r="K2159" s="290" t="s">
        <v>815</v>
      </c>
      <c r="L2159" s="324">
        <v>168.72</v>
      </c>
      <c r="M2159" s="325" t="s">
        <v>678</v>
      </c>
      <c r="N2159" s="325" t="s">
        <v>679</v>
      </c>
      <c r="O2159" s="287"/>
      <c r="P2159" s="287"/>
    </row>
    <row r="2160" spans="1:16" ht="15">
      <c r="A2160" s="247" t="s">
        <v>176</v>
      </c>
      <c r="B2160" s="247" t="s">
        <v>6537</v>
      </c>
      <c r="C2160" s="287" t="s">
        <v>6534</v>
      </c>
      <c r="D2160" s="305">
        <v>36</v>
      </c>
      <c r="E2160" s="287" t="s">
        <v>35</v>
      </c>
      <c r="F2160" s="289">
        <v>43677</v>
      </c>
      <c r="G2160" s="290" t="s">
        <v>708</v>
      </c>
      <c r="H2160" s="290" t="s">
        <v>2643</v>
      </c>
      <c r="I2160" s="291">
        <v>-0.38806146000000002</v>
      </c>
      <c r="J2160" s="291">
        <v>4</v>
      </c>
      <c r="K2160" s="290" t="s">
        <v>815</v>
      </c>
      <c r="L2160" s="324">
        <v>51.36</v>
      </c>
      <c r="M2160" s="325" t="s">
        <v>2644</v>
      </c>
      <c r="N2160" s="325" t="s">
        <v>2645</v>
      </c>
      <c r="O2160" s="287"/>
      <c r="P2160" s="287"/>
    </row>
    <row r="2161" spans="1:16" ht="15">
      <c r="A2161" s="247" t="s">
        <v>176</v>
      </c>
      <c r="B2161" s="247" t="s">
        <v>6539</v>
      </c>
      <c r="C2161" s="287" t="s">
        <v>6536</v>
      </c>
      <c r="D2161" s="305">
        <v>37</v>
      </c>
      <c r="E2161" s="287" t="s">
        <v>35</v>
      </c>
      <c r="F2161" s="289">
        <v>43677</v>
      </c>
      <c r="G2161" s="290" t="s">
        <v>708</v>
      </c>
      <c r="H2161" s="290" t="s">
        <v>691</v>
      </c>
      <c r="I2161" s="291">
        <v>-0.4207921</v>
      </c>
      <c r="J2161" s="291">
        <v>3</v>
      </c>
      <c r="K2161" s="290" t="s">
        <v>815</v>
      </c>
      <c r="L2161" s="324">
        <v>88.92</v>
      </c>
      <c r="M2161" s="325" t="s">
        <v>692</v>
      </c>
      <c r="N2161" s="325" t="s">
        <v>693</v>
      </c>
      <c r="O2161" s="287"/>
      <c r="P2161" s="287"/>
    </row>
    <row r="2162" spans="1:16" ht="15">
      <c r="A2162" s="247" t="s">
        <v>7976</v>
      </c>
      <c r="B2162" s="247" t="s">
        <v>7977</v>
      </c>
      <c r="C2162" s="287" t="s">
        <v>6538</v>
      </c>
      <c r="D2162" s="305">
        <v>38</v>
      </c>
      <c r="E2162" s="287" t="s">
        <v>35</v>
      </c>
      <c r="F2162" s="289">
        <v>43677</v>
      </c>
      <c r="G2162" s="290" t="s">
        <v>708</v>
      </c>
      <c r="H2162" s="290" t="s">
        <v>3397</v>
      </c>
      <c r="I2162" s="291">
        <v>-0.27067160000000001</v>
      </c>
      <c r="J2162" s="291">
        <v>1</v>
      </c>
      <c r="K2162" s="290" t="s">
        <v>815</v>
      </c>
      <c r="L2162" s="324">
        <v>138.04</v>
      </c>
      <c r="M2162" s="325" t="s">
        <v>3398</v>
      </c>
      <c r="N2162" s="325" t="s">
        <v>3399</v>
      </c>
      <c r="O2162" s="287"/>
      <c r="P2162" s="287"/>
    </row>
    <row r="2163" spans="1:16" ht="15">
      <c r="A2163" s="247" t="s">
        <v>176</v>
      </c>
      <c r="B2163" s="247" t="s">
        <v>6544</v>
      </c>
      <c r="C2163" s="287" t="s">
        <v>6540</v>
      </c>
      <c r="D2163" s="305">
        <v>39</v>
      </c>
      <c r="E2163" s="287" t="s">
        <v>35</v>
      </c>
      <c r="F2163" s="289">
        <v>43677</v>
      </c>
      <c r="G2163" s="290" t="s">
        <v>708</v>
      </c>
      <c r="H2163" s="290" t="s">
        <v>2650</v>
      </c>
      <c r="I2163" s="291">
        <v>-0.40802723000000002</v>
      </c>
      <c r="J2163" s="291">
        <v>9</v>
      </c>
      <c r="K2163" s="290" t="s">
        <v>815</v>
      </c>
      <c r="L2163" s="324">
        <v>39.97</v>
      </c>
      <c r="M2163" s="325" t="s">
        <v>2651</v>
      </c>
      <c r="N2163" s="325" t="s">
        <v>2652</v>
      </c>
      <c r="O2163" s="287"/>
      <c r="P2163" s="287"/>
    </row>
    <row r="2164" spans="1:16" ht="15">
      <c r="A2164" s="247" t="s">
        <v>176</v>
      </c>
      <c r="B2164" s="247" t="s">
        <v>6546</v>
      </c>
      <c r="C2164" s="287" t="s">
        <v>6543</v>
      </c>
      <c r="D2164" s="305">
        <v>40</v>
      </c>
      <c r="E2164" s="287" t="s">
        <v>35</v>
      </c>
      <c r="F2164" s="289">
        <v>43677</v>
      </c>
      <c r="G2164" s="290" t="s">
        <v>708</v>
      </c>
      <c r="H2164" s="290" t="s">
        <v>2655</v>
      </c>
      <c r="I2164" s="291">
        <v>-0.34220356000000002</v>
      </c>
      <c r="J2164" s="291">
        <v>7</v>
      </c>
      <c r="K2164" s="290" t="s">
        <v>815</v>
      </c>
      <c r="L2164" s="324">
        <v>58.09</v>
      </c>
      <c r="M2164" s="325" t="s">
        <v>2656</v>
      </c>
      <c r="N2164" s="325" t="s">
        <v>2657</v>
      </c>
      <c r="O2164" s="287"/>
      <c r="P2164" s="287"/>
    </row>
    <row r="2165" spans="1:16" ht="15">
      <c r="A2165" s="247" t="s">
        <v>176</v>
      </c>
      <c r="B2165" s="247" t="s">
        <v>6548</v>
      </c>
      <c r="C2165" s="287" t="s">
        <v>6545</v>
      </c>
      <c r="D2165" s="305">
        <v>41</v>
      </c>
      <c r="E2165" s="287" t="s">
        <v>35</v>
      </c>
      <c r="F2165" s="289">
        <v>43677</v>
      </c>
      <c r="G2165" s="290" t="s">
        <v>708</v>
      </c>
      <c r="H2165" s="290" t="s">
        <v>2660</v>
      </c>
      <c r="I2165" s="291">
        <v>-0.34359079999999997</v>
      </c>
      <c r="J2165" s="291">
        <v>6</v>
      </c>
      <c r="K2165" s="290" t="s">
        <v>815</v>
      </c>
      <c r="L2165" s="324">
        <v>30.93</v>
      </c>
      <c r="M2165" s="325" t="s">
        <v>2661</v>
      </c>
      <c r="N2165" s="325" t="s">
        <v>2662</v>
      </c>
      <c r="O2165" s="287"/>
      <c r="P2165" s="287"/>
    </row>
    <row r="2166" spans="1:16" ht="15">
      <c r="A2166" s="247" t="s">
        <v>7978</v>
      </c>
      <c r="B2166" s="247" t="s">
        <v>7979</v>
      </c>
      <c r="C2166" s="287" t="s">
        <v>6547</v>
      </c>
      <c r="D2166" s="305">
        <v>42</v>
      </c>
      <c r="E2166" s="287" t="s">
        <v>35</v>
      </c>
      <c r="F2166" s="289">
        <v>43677</v>
      </c>
      <c r="G2166" s="290" t="s">
        <v>708</v>
      </c>
      <c r="H2166" s="290" t="s">
        <v>738</v>
      </c>
      <c r="I2166" s="291">
        <v>-0.27786726</v>
      </c>
      <c r="J2166" s="291">
        <v>1</v>
      </c>
      <c r="K2166" s="290" t="s">
        <v>815</v>
      </c>
      <c r="L2166" s="324">
        <v>49.3</v>
      </c>
      <c r="M2166" s="325" t="s">
        <v>739</v>
      </c>
      <c r="N2166" s="325" t="s">
        <v>740</v>
      </c>
      <c r="O2166" s="287"/>
      <c r="P2166" s="287"/>
    </row>
    <row r="2167" spans="1:16" ht="15">
      <c r="A2167" s="247" t="s">
        <v>7980</v>
      </c>
      <c r="B2167" s="247" t="s">
        <v>7981</v>
      </c>
      <c r="C2167" s="287" t="s">
        <v>6549</v>
      </c>
      <c r="D2167" s="305">
        <v>43</v>
      </c>
      <c r="E2167" s="287" t="s">
        <v>35</v>
      </c>
      <c r="F2167" s="289">
        <v>43677</v>
      </c>
      <c r="G2167" s="290" t="s">
        <v>708</v>
      </c>
      <c r="H2167" s="290" t="s">
        <v>743</v>
      </c>
      <c r="I2167" s="291">
        <v>-0.31724340000000001</v>
      </c>
      <c r="J2167" s="291">
        <v>2</v>
      </c>
      <c r="K2167" s="290" t="s">
        <v>815</v>
      </c>
      <c r="L2167" s="324">
        <v>93.92</v>
      </c>
      <c r="M2167" s="325" t="s">
        <v>744</v>
      </c>
      <c r="N2167" s="325" t="s">
        <v>745</v>
      </c>
      <c r="O2167" s="287"/>
      <c r="P2167" s="287"/>
    </row>
    <row r="2168" spans="1:16" ht="15">
      <c r="A2168" s="247" t="s">
        <v>176</v>
      </c>
      <c r="B2168" s="247" t="s">
        <v>6550</v>
      </c>
      <c r="C2168" s="287" t="s">
        <v>6551</v>
      </c>
      <c r="D2168" s="305">
        <v>44</v>
      </c>
      <c r="E2168" s="287" t="s">
        <v>35</v>
      </c>
      <c r="F2168" s="289">
        <v>43677</v>
      </c>
      <c r="G2168" s="290" t="s">
        <v>708</v>
      </c>
      <c r="H2168" s="290" t="s">
        <v>2665</v>
      </c>
      <c r="I2168" s="291">
        <v>-0.27967888000000002</v>
      </c>
      <c r="J2168" s="291">
        <v>1</v>
      </c>
      <c r="K2168" s="290" t="s">
        <v>815</v>
      </c>
      <c r="L2168" s="324">
        <v>85.25</v>
      </c>
      <c r="M2168" s="325" t="s">
        <v>2666</v>
      </c>
      <c r="N2168" s="325" t="s">
        <v>2667</v>
      </c>
      <c r="O2168" s="287"/>
      <c r="P2168" s="287"/>
    </row>
    <row r="2169" spans="1:16" ht="15">
      <c r="A2169" s="247" t="s">
        <v>176</v>
      </c>
      <c r="B2169" s="247" t="s">
        <v>6552</v>
      </c>
      <c r="C2169" s="287" t="s">
        <v>6553</v>
      </c>
      <c r="D2169" s="305">
        <v>45</v>
      </c>
      <c r="E2169" s="287" t="s">
        <v>35</v>
      </c>
      <c r="F2169" s="289">
        <v>43677</v>
      </c>
      <c r="G2169" s="290" t="s">
        <v>708</v>
      </c>
      <c r="H2169" s="290" t="s">
        <v>2670</v>
      </c>
      <c r="I2169" s="291">
        <v>-0.29586655000000001</v>
      </c>
      <c r="J2169" s="291">
        <v>3</v>
      </c>
      <c r="K2169" s="290" t="s">
        <v>815</v>
      </c>
      <c r="L2169" s="324">
        <v>77.680000000000007</v>
      </c>
      <c r="M2169" s="325" t="s">
        <v>2671</v>
      </c>
      <c r="N2169" s="325" t="s">
        <v>2672</v>
      </c>
      <c r="O2169" s="287"/>
      <c r="P2169" s="287"/>
    </row>
    <row r="2170" spans="1:16" ht="15">
      <c r="A2170" s="247" t="s">
        <v>176</v>
      </c>
      <c r="B2170" s="247" t="s">
        <v>6554</v>
      </c>
      <c r="C2170" s="287" t="s">
        <v>6555</v>
      </c>
      <c r="D2170" s="305">
        <v>46</v>
      </c>
      <c r="E2170" s="287" t="s">
        <v>35</v>
      </c>
      <c r="F2170" s="289">
        <v>43677</v>
      </c>
      <c r="G2170" s="290" t="s">
        <v>708</v>
      </c>
      <c r="H2170" s="290" t="s">
        <v>2683</v>
      </c>
      <c r="I2170" s="291">
        <v>-0.37823390000000001</v>
      </c>
      <c r="J2170" s="291">
        <v>8</v>
      </c>
      <c r="K2170" s="290" t="s">
        <v>815</v>
      </c>
      <c r="L2170" s="324">
        <v>36.049999999999997</v>
      </c>
      <c r="M2170" s="325" t="s">
        <v>2684</v>
      </c>
      <c r="N2170" s="325" t="s">
        <v>2685</v>
      </c>
      <c r="O2170" s="287"/>
      <c r="P2170" s="287"/>
    </row>
    <row r="2171" spans="1:16" ht="15">
      <c r="A2171" s="247" t="s">
        <v>176</v>
      </c>
      <c r="B2171" s="247" t="s">
        <v>6556</v>
      </c>
      <c r="C2171" s="287" t="s">
        <v>6557</v>
      </c>
      <c r="D2171" s="305">
        <v>47</v>
      </c>
      <c r="E2171" s="287" t="s">
        <v>35</v>
      </c>
      <c r="F2171" s="289">
        <v>43677</v>
      </c>
      <c r="G2171" s="290" t="s">
        <v>708</v>
      </c>
      <c r="H2171" s="290" t="s">
        <v>1540</v>
      </c>
      <c r="I2171" s="291">
        <v>-0.46665667999999999</v>
      </c>
      <c r="J2171" s="291">
        <v>8</v>
      </c>
      <c r="K2171" s="290" t="s">
        <v>815</v>
      </c>
      <c r="L2171" s="324">
        <v>35.590000000000003</v>
      </c>
      <c r="M2171" s="325" t="s">
        <v>1541</v>
      </c>
      <c r="N2171" s="325" t="s">
        <v>1542</v>
      </c>
      <c r="O2171" s="287"/>
      <c r="P2171" s="287"/>
    </row>
    <row r="2172" spans="1:16" ht="15">
      <c r="A2172" s="247" t="s">
        <v>176</v>
      </c>
      <c r="B2172" s="247" t="s">
        <v>6558</v>
      </c>
      <c r="C2172" s="287" t="s">
        <v>6559</v>
      </c>
      <c r="D2172" s="305">
        <v>48</v>
      </c>
      <c r="E2172" s="287" t="s">
        <v>35</v>
      </c>
      <c r="F2172" s="289">
        <v>43677</v>
      </c>
      <c r="G2172" s="290" t="s">
        <v>708</v>
      </c>
      <c r="H2172" s="290" t="s">
        <v>2692</v>
      </c>
      <c r="I2172" s="291">
        <v>-0.28899592000000002</v>
      </c>
      <c r="J2172" s="291">
        <v>1</v>
      </c>
      <c r="K2172" s="290" t="s">
        <v>815</v>
      </c>
      <c r="L2172" s="324">
        <v>19.190000000000001</v>
      </c>
      <c r="M2172" s="325" t="s">
        <v>2693</v>
      </c>
      <c r="N2172" s="325" t="s">
        <v>2694</v>
      </c>
      <c r="O2172" s="287"/>
      <c r="P2172" s="287"/>
    </row>
    <row r="2173" spans="1:16" ht="15">
      <c r="A2173" s="247" t="s">
        <v>176</v>
      </c>
      <c r="B2173" s="247" t="s">
        <v>6560</v>
      </c>
      <c r="C2173" s="287" t="s">
        <v>6561</v>
      </c>
      <c r="D2173" s="305">
        <v>49</v>
      </c>
      <c r="E2173" s="287" t="s">
        <v>35</v>
      </c>
      <c r="F2173" s="289">
        <v>43677</v>
      </c>
      <c r="G2173" s="290" t="s">
        <v>708</v>
      </c>
      <c r="H2173" s="290" t="s">
        <v>2697</v>
      </c>
      <c r="I2173" s="291">
        <v>-0.32923496000000002</v>
      </c>
      <c r="J2173" s="291">
        <v>9</v>
      </c>
      <c r="K2173" s="290" t="s">
        <v>815</v>
      </c>
      <c r="L2173" s="324">
        <v>54.01</v>
      </c>
      <c r="M2173" s="325" t="s">
        <v>2698</v>
      </c>
      <c r="N2173" s="325" t="s">
        <v>2699</v>
      </c>
      <c r="O2173" s="287"/>
      <c r="P2173" s="287"/>
    </row>
    <row r="2174" spans="1:16" ht="15">
      <c r="A2174" s="247" t="s">
        <v>176</v>
      </c>
      <c r="B2174" s="247" t="s">
        <v>6562</v>
      </c>
      <c r="C2174" s="287" t="s">
        <v>6563</v>
      </c>
      <c r="D2174" s="305">
        <v>50</v>
      </c>
      <c r="E2174" s="287" t="s">
        <v>35</v>
      </c>
      <c r="F2174" s="289">
        <v>43677</v>
      </c>
      <c r="G2174" s="290" t="s">
        <v>708</v>
      </c>
      <c r="H2174" s="290" t="s">
        <v>810</v>
      </c>
      <c r="I2174" s="291">
        <v>-0.43982852</v>
      </c>
      <c r="J2174" s="291">
        <v>7</v>
      </c>
      <c r="K2174" s="290" t="s">
        <v>815</v>
      </c>
      <c r="L2174" s="324">
        <v>20.9</v>
      </c>
      <c r="M2174" s="325" t="s">
        <v>811</v>
      </c>
      <c r="N2174" s="325" t="s">
        <v>812</v>
      </c>
      <c r="O2174" s="287"/>
      <c r="P2174" s="287"/>
    </row>
    <row r="2175" spans="1:16" ht="15">
      <c r="A2175" s="247" t="s">
        <v>7982</v>
      </c>
      <c r="B2175" s="247" t="s">
        <v>7983</v>
      </c>
      <c r="C2175" s="287" t="s">
        <v>6566</v>
      </c>
      <c r="D2175" s="305">
        <v>1</v>
      </c>
      <c r="E2175" s="287" t="s">
        <v>39</v>
      </c>
      <c r="F2175" s="289">
        <v>43677</v>
      </c>
      <c r="G2175" s="290" t="s">
        <v>647</v>
      </c>
      <c r="H2175" s="290" t="s">
        <v>3150</v>
      </c>
      <c r="I2175" s="291">
        <v>92.942019999999999</v>
      </c>
      <c r="J2175" s="291">
        <v>2</v>
      </c>
      <c r="K2175" s="290" t="s">
        <v>438</v>
      </c>
      <c r="L2175" s="324">
        <v>66.62</v>
      </c>
      <c r="M2175" s="325" t="s">
        <v>3151</v>
      </c>
      <c r="N2175" s="325" t="s">
        <v>3152</v>
      </c>
      <c r="O2175" s="287"/>
      <c r="P2175" s="287"/>
    </row>
    <row r="2176" spans="1:16" ht="15">
      <c r="A2176" s="247" t="s">
        <v>176</v>
      </c>
      <c r="B2176" s="247" t="s">
        <v>6567</v>
      </c>
      <c r="C2176" s="287" t="s">
        <v>6568</v>
      </c>
      <c r="D2176" s="305">
        <v>2</v>
      </c>
      <c r="E2176" s="287" t="s">
        <v>39</v>
      </c>
      <c r="F2176" s="289">
        <v>43677</v>
      </c>
      <c r="G2176" s="290" t="s">
        <v>647</v>
      </c>
      <c r="H2176" s="290" t="s">
        <v>461</v>
      </c>
      <c r="I2176" s="291">
        <v>95.913269999999997</v>
      </c>
      <c r="J2176" s="291">
        <v>1</v>
      </c>
      <c r="K2176" s="290" t="s">
        <v>438</v>
      </c>
      <c r="L2176" s="324">
        <v>85.79</v>
      </c>
      <c r="M2176" s="325" t="s">
        <v>462</v>
      </c>
      <c r="N2176" s="325" t="s">
        <v>463</v>
      </c>
      <c r="O2176" s="287"/>
      <c r="P2176" s="287"/>
    </row>
    <row r="2177" spans="1:16" ht="15">
      <c r="A2177" s="247" t="s">
        <v>7984</v>
      </c>
      <c r="B2177" s="247" t="s">
        <v>7985</v>
      </c>
      <c r="C2177" s="287" t="s">
        <v>6571</v>
      </c>
      <c r="D2177" s="305">
        <v>3</v>
      </c>
      <c r="E2177" s="287" t="s">
        <v>39</v>
      </c>
      <c r="F2177" s="289">
        <v>43677</v>
      </c>
      <c r="G2177" s="290" t="s">
        <v>647</v>
      </c>
      <c r="H2177" s="290" t="s">
        <v>1244</v>
      </c>
      <c r="I2177" s="291">
        <v>87.989230000000006</v>
      </c>
      <c r="J2177" s="291">
        <v>1</v>
      </c>
      <c r="K2177" s="290" t="s">
        <v>438</v>
      </c>
      <c r="L2177" s="324">
        <v>113.29</v>
      </c>
      <c r="M2177" s="325" t="s">
        <v>1245</v>
      </c>
      <c r="N2177" s="325" t="s">
        <v>1246</v>
      </c>
      <c r="O2177" s="287"/>
      <c r="P2177" s="287"/>
    </row>
    <row r="2178" spans="1:16" ht="15">
      <c r="A2178" s="247" t="s">
        <v>176</v>
      </c>
      <c r="B2178" s="247" t="s">
        <v>6572</v>
      </c>
      <c r="C2178" s="287" t="s">
        <v>6573</v>
      </c>
      <c r="D2178" s="305">
        <v>4</v>
      </c>
      <c r="E2178" s="287" t="s">
        <v>39</v>
      </c>
      <c r="F2178" s="289">
        <v>43677</v>
      </c>
      <c r="G2178" s="290" t="s">
        <v>647</v>
      </c>
      <c r="H2178" s="290" t="s">
        <v>474</v>
      </c>
      <c r="I2178" s="291">
        <v>98.389495999999994</v>
      </c>
      <c r="J2178" s="291">
        <v>2</v>
      </c>
      <c r="K2178" s="290" t="s">
        <v>438</v>
      </c>
      <c r="L2178" s="324">
        <v>209.08</v>
      </c>
      <c r="M2178" s="325" t="s">
        <v>475</v>
      </c>
      <c r="N2178" s="325" t="s">
        <v>476</v>
      </c>
      <c r="O2178" s="287"/>
      <c r="P2178" s="287"/>
    </row>
    <row r="2179" spans="1:16" ht="15">
      <c r="A2179" s="247" t="s">
        <v>176</v>
      </c>
      <c r="B2179" s="247" t="s">
        <v>6577</v>
      </c>
      <c r="C2179" s="287" t="s">
        <v>6576</v>
      </c>
      <c r="D2179" s="305">
        <v>5</v>
      </c>
      <c r="E2179" s="287" t="s">
        <v>39</v>
      </c>
      <c r="F2179" s="289">
        <v>43677</v>
      </c>
      <c r="G2179" s="290" t="s">
        <v>647</v>
      </c>
      <c r="H2179" s="290" t="s">
        <v>2838</v>
      </c>
      <c r="I2179" s="291">
        <v>89.970349999999996</v>
      </c>
      <c r="J2179" s="291">
        <v>1</v>
      </c>
      <c r="K2179" s="290" t="s">
        <v>438</v>
      </c>
      <c r="L2179" s="324">
        <v>30.51</v>
      </c>
      <c r="M2179" s="325" t="s">
        <v>2839</v>
      </c>
      <c r="N2179" s="325" t="s">
        <v>2840</v>
      </c>
      <c r="O2179" s="287"/>
      <c r="P2179" s="287"/>
    </row>
    <row r="2180" spans="1:16" ht="15">
      <c r="A2180" s="247" t="s">
        <v>176</v>
      </c>
      <c r="B2180" s="247" t="s">
        <v>6579</v>
      </c>
      <c r="C2180" s="287" t="s">
        <v>6578</v>
      </c>
      <c r="D2180" s="305">
        <v>6</v>
      </c>
      <c r="E2180" s="287" t="s">
        <v>39</v>
      </c>
      <c r="F2180" s="289">
        <v>43677</v>
      </c>
      <c r="G2180" s="290" t="s">
        <v>647</v>
      </c>
      <c r="H2180" s="290" t="s">
        <v>822</v>
      </c>
      <c r="I2180" s="291">
        <v>99.379769999999994</v>
      </c>
      <c r="J2180" s="291">
        <v>1</v>
      </c>
      <c r="K2180" s="290" t="s">
        <v>438</v>
      </c>
      <c r="L2180" s="324">
        <v>24.42</v>
      </c>
      <c r="M2180" s="325" t="s">
        <v>823</v>
      </c>
      <c r="N2180" s="325" t="s">
        <v>824</v>
      </c>
      <c r="O2180" s="287"/>
      <c r="P2180" s="287"/>
    </row>
    <row r="2181" spans="1:16" ht="15">
      <c r="A2181" s="247" t="s">
        <v>7986</v>
      </c>
      <c r="B2181" s="247" t="s">
        <v>7987</v>
      </c>
      <c r="C2181" s="287" t="s">
        <v>6580</v>
      </c>
      <c r="D2181" s="305">
        <v>7</v>
      </c>
      <c r="E2181" s="287" t="s">
        <v>39</v>
      </c>
      <c r="F2181" s="289">
        <v>43677</v>
      </c>
      <c r="G2181" s="290" t="s">
        <v>647</v>
      </c>
      <c r="H2181" s="290" t="s">
        <v>3011</v>
      </c>
      <c r="I2181" s="291">
        <v>89.475070000000002</v>
      </c>
      <c r="J2181" s="291">
        <v>1</v>
      </c>
      <c r="K2181" s="290" t="s">
        <v>438</v>
      </c>
      <c r="L2181" s="324">
        <v>37.799999999999997</v>
      </c>
      <c r="M2181" s="325" t="s">
        <v>3012</v>
      </c>
      <c r="N2181" s="325" t="s">
        <v>3013</v>
      </c>
      <c r="O2181" s="287"/>
      <c r="P2181" s="287"/>
    </row>
    <row r="2182" spans="1:16" ht="15">
      <c r="A2182" s="247" t="s">
        <v>7988</v>
      </c>
      <c r="B2182" s="247" t="s">
        <v>7989</v>
      </c>
      <c r="C2182" s="287" t="s">
        <v>6583</v>
      </c>
      <c r="D2182" s="305">
        <v>8</v>
      </c>
      <c r="E2182" s="287" t="s">
        <v>39</v>
      </c>
      <c r="F2182" s="289">
        <v>43677</v>
      </c>
      <c r="G2182" s="290" t="s">
        <v>647</v>
      </c>
      <c r="H2182" s="290" t="s">
        <v>6361</v>
      </c>
      <c r="I2182" s="291">
        <v>82.046036000000001</v>
      </c>
      <c r="J2182" s="291">
        <v>2</v>
      </c>
      <c r="K2182" s="290" t="s">
        <v>438</v>
      </c>
      <c r="L2182" s="324">
        <v>44.41</v>
      </c>
      <c r="M2182" s="325" t="s">
        <v>6362</v>
      </c>
      <c r="N2182" s="325" t="s">
        <v>6363</v>
      </c>
      <c r="O2182" s="287"/>
      <c r="P2182" s="287"/>
    </row>
    <row r="2183" spans="1:16" ht="15">
      <c r="A2183" s="247" t="s">
        <v>7990</v>
      </c>
      <c r="B2183" s="247" t="s">
        <v>7991</v>
      </c>
      <c r="C2183" s="287" t="s">
        <v>6586</v>
      </c>
      <c r="D2183" s="305">
        <v>9</v>
      </c>
      <c r="E2183" s="287" t="s">
        <v>39</v>
      </c>
      <c r="F2183" s="289">
        <v>43677</v>
      </c>
      <c r="G2183" s="290" t="s">
        <v>647</v>
      </c>
      <c r="H2183" s="290" t="s">
        <v>3296</v>
      </c>
      <c r="I2183" s="291">
        <v>91.951003999999998</v>
      </c>
      <c r="J2183" s="291">
        <v>2</v>
      </c>
      <c r="K2183" s="290" t="s">
        <v>438</v>
      </c>
      <c r="L2183" s="324">
        <v>19.16</v>
      </c>
      <c r="M2183" s="325" t="s">
        <v>3297</v>
      </c>
      <c r="N2183" s="325" t="s">
        <v>3298</v>
      </c>
      <c r="O2183" s="287"/>
      <c r="P2183" s="287"/>
    </row>
    <row r="2184" spans="1:16" ht="15">
      <c r="A2184" s="247" t="s">
        <v>176</v>
      </c>
      <c r="B2184" s="247" t="s">
        <v>6587</v>
      </c>
      <c r="C2184" s="287" t="s">
        <v>6588</v>
      </c>
      <c r="D2184" s="305">
        <v>10</v>
      </c>
      <c r="E2184" s="287" t="s">
        <v>39</v>
      </c>
      <c r="F2184" s="289">
        <v>43677</v>
      </c>
      <c r="G2184" s="290" t="s">
        <v>647</v>
      </c>
      <c r="H2184" s="290" t="s">
        <v>2547</v>
      </c>
      <c r="I2184" s="291">
        <v>99.379683999999997</v>
      </c>
      <c r="J2184" s="291">
        <v>6</v>
      </c>
      <c r="K2184" s="290" t="s">
        <v>438</v>
      </c>
      <c r="L2184" s="324">
        <v>50.67</v>
      </c>
      <c r="M2184" s="325" t="s">
        <v>2548</v>
      </c>
      <c r="N2184" s="325" t="s">
        <v>2549</v>
      </c>
      <c r="O2184" s="287"/>
      <c r="P2184" s="287"/>
    </row>
    <row r="2185" spans="1:16" ht="15">
      <c r="A2185" s="247" t="s">
        <v>176</v>
      </c>
      <c r="B2185" s="247" t="s">
        <v>6592</v>
      </c>
      <c r="C2185" s="287" t="s">
        <v>6591</v>
      </c>
      <c r="D2185" s="305">
        <v>11</v>
      </c>
      <c r="E2185" s="287" t="s">
        <v>39</v>
      </c>
      <c r="F2185" s="289">
        <v>43677</v>
      </c>
      <c r="G2185" s="290" t="s">
        <v>647</v>
      </c>
      <c r="H2185" s="290" t="s">
        <v>2557</v>
      </c>
      <c r="I2185" s="291">
        <v>91.456276000000003</v>
      </c>
      <c r="J2185" s="291">
        <v>2</v>
      </c>
      <c r="K2185" s="290" t="s">
        <v>438</v>
      </c>
      <c r="L2185" s="324">
        <v>97.68</v>
      </c>
      <c r="M2185" s="325" t="s">
        <v>2558</v>
      </c>
      <c r="N2185" s="325" t="s">
        <v>2559</v>
      </c>
      <c r="O2185" s="287"/>
      <c r="P2185" s="287"/>
    </row>
    <row r="2186" spans="1:16" ht="15">
      <c r="A2186" s="247" t="s">
        <v>7992</v>
      </c>
      <c r="B2186" s="247" t="s">
        <v>7993</v>
      </c>
      <c r="C2186" s="287" t="s">
        <v>6593</v>
      </c>
      <c r="D2186" s="305">
        <v>12</v>
      </c>
      <c r="E2186" s="287" t="s">
        <v>39</v>
      </c>
      <c r="F2186" s="289">
        <v>43677</v>
      </c>
      <c r="G2186" s="290" t="s">
        <v>647</v>
      </c>
      <c r="H2186" s="290" t="s">
        <v>3025</v>
      </c>
      <c r="I2186" s="291">
        <v>82.046360000000007</v>
      </c>
      <c r="J2186" s="291">
        <v>2</v>
      </c>
      <c r="K2186" s="290" t="s">
        <v>438</v>
      </c>
      <c r="L2186" s="324">
        <v>59.08</v>
      </c>
      <c r="M2186" s="325" t="s">
        <v>3026</v>
      </c>
      <c r="N2186" s="325" t="s">
        <v>3027</v>
      </c>
      <c r="O2186" s="287"/>
      <c r="P2186" s="287"/>
    </row>
    <row r="2187" spans="1:16" ht="15">
      <c r="A2187" s="247" t="s">
        <v>7994</v>
      </c>
      <c r="B2187" s="247" t="s">
        <v>7995</v>
      </c>
      <c r="C2187" s="287" t="s">
        <v>6596</v>
      </c>
      <c r="D2187" s="305">
        <v>13</v>
      </c>
      <c r="E2187" s="287" t="s">
        <v>39</v>
      </c>
      <c r="F2187" s="289">
        <v>43677</v>
      </c>
      <c r="G2187" s="290" t="s">
        <v>647</v>
      </c>
      <c r="H2187" s="290" t="s">
        <v>853</v>
      </c>
      <c r="I2187" s="291">
        <v>91.951096000000007</v>
      </c>
      <c r="J2187" s="291">
        <v>1</v>
      </c>
      <c r="K2187" s="290" t="s">
        <v>438</v>
      </c>
      <c r="L2187" s="324">
        <v>10.91</v>
      </c>
      <c r="M2187" s="325" t="s">
        <v>854</v>
      </c>
      <c r="N2187" s="325" t="s">
        <v>855</v>
      </c>
      <c r="O2187" s="287"/>
      <c r="P2187" s="287"/>
    </row>
    <row r="2188" spans="1:16" ht="15">
      <c r="A2188" s="247" t="s">
        <v>176</v>
      </c>
      <c r="B2188" s="247" t="s">
        <v>6597</v>
      </c>
      <c r="C2188" s="287" t="s">
        <v>6598</v>
      </c>
      <c r="D2188" s="305">
        <v>14</v>
      </c>
      <c r="E2188" s="287" t="s">
        <v>39</v>
      </c>
      <c r="F2188" s="289">
        <v>43677</v>
      </c>
      <c r="G2188" s="290" t="s">
        <v>647</v>
      </c>
      <c r="H2188" s="290" t="s">
        <v>543</v>
      </c>
      <c r="I2188" s="291">
        <v>92.941895000000002</v>
      </c>
      <c r="J2188" s="291">
        <v>1</v>
      </c>
      <c r="K2188" s="290" t="s">
        <v>438</v>
      </c>
      <c r="L2188" s="324">
        <v>27</v>
      </c>
      <c r="M2188" s="325" t="s">
        <v>544</v>
      </c>
      <c r="N2188" s="325" t="s">
        <v>545</v>
      </c>
      <c r="O2188" s="287"/>
      <c r="P2188" s="287"/>
    </row>
    <row r="2189" spans="1:16" ht="15">
      <c r="A2189" s="247" t="s">
        <v>7996</v>
      </c>
      <c r="B2189" s="247" t="s">
        <v>7997</v>
      </c>
      <c r="C2189" s="287" t="s">
        <v>6600</v>
      </c>
      <c r="D2189" s="305">
        <v>15</v>
      </c>
      <c r="E2189" s="287" t="s">
        <v>39</v>
      </c>
      <c r="F2189" s="289">
        <v>43677</v>
      </c>
      <c r="G2189" s="290" t="s">
        <v>647</v>
      </c>
      <c r="H2189" s="290" t="s">
        <v>3312</v>
      </c>
      <c r="I2189" s="291">
        <v>87.98939</v>
      </c>
      <c r="J2189" s="291">
        <v>1</v>
      </c>
      <c r="K2189" s="290" t="s">
        <v>438</v>
      </c>
      <c r="L2189" s="324">
        <v>103.43</v>
      </c>
      <c r="M2189" s="325" t="s">
        <v>3313</v>
      </c>
      <c r="N2189" s="325" t="s">
        <v>3314</v>
      </c>
      <c r="O2189" s="287"/>
      <c r="P2189" s="287"/>
    </row>
    <row r="2190" spans="1:16" ht="15">
      <c r="A2190" s="247" t="s">
        <v>7998</v>
      </c>
      <c r="B2190" s="247" t="s">
        <v>7999</v>
      </c>
      <c r="C2190" s="287" t="s">
        <v>6603</v>
      </c>
      <c r="D2190" s="305">
        <v>16</v>
      </c>
      <c r="E2190" s="287" t="s">
        <v>39</v>
      </c>
      <c r="F2190" s="289">
        <v>43677</v>
      </c>
      <c r="G2190" s="290" t="s">
        <v>647</v>
      </c>
      <c r="H2190" s="290" t="s">
        <v>550</v>
      </c>
      <c r="I2190" s="291">
        <v>91.951260000000005</v>
      </c>
      <c r="J2190" s="291">
        <v>2</v>
      </c>
      <c r="K2190" s="290" t="s">
        <v>438</v>
      </c>
      <c r="L2190" s="324">
        <v>72.16</v>
      </c>
      <c r="M2190" s="325" t="s">
        <v>551</v>
      </c>
      <c r="N2190" s="325" t="s">
        <v>552</v>
      </c>
      <c r="O2190" s="287"/>
      <c r="P2190" s="287"/>
    </row>
    <row r="2191" spans="1:16" ht="15">
      <c r="A2191" s="247" t="s">
        <v>176</v>
      </c>
      <c r="B2191" s="247" t="s">
        <v>6599</v>
      </c>
      <c r="C2191" s="287" t="s">
        <v>6605</v>
      </c>
      <c r="D2191" s="305">
        <v>17</v>
      </c>
      <c r="E2191" s="287" t="s">
        <v>39</v>
      </c>
      <c r="F2191" s="289">
        <v>43677</v>
      </c>
      <c r="G2191" s="290" t="s">
        <v>647</v>
      </c>
      <c r="H2191" s="290" t="s">
        <v>2305</v>
      </c>
      <c r="I2191" s="291">
        <v>94.427580000000006</v>
      </c>
      <c r="J2191" s="291">
        <v>1</v>
      </c>
      <c r="K2191" s="290" t="s">
        <v>438</v>
      </c>
      <c r="L2191" s="324">
        <v>85.85</v>
      </c>
      <c r="M2191" s="325" t="s">
        <v>2306</v>
      </c>
      <c r="N2191" s="325" t="s">
        <v>2307</v>
      </c>
      <c r="O2191" s="287"/>
      <c r="P2191" s="287"/>
    </row>
    <row r="2192" spans="1:16" ht="15">
      <c r="A2192" s="247" t="s">
        <v>176</v>
      </c>
      <c r="B2192" s="247" t="s">
        <v>6604</v>
      </c>
      <c r="C2192" s="287" t="s">
        <v>6608</v>
      </c>
      <c r="D2192" s="305">
        <v>18</v>
      </c>
      <c r="E2192" s="287" t="s">
        <v>39</v>
      </c>
      <c r="F2192" s="289">
        <v>43677</v>
      </c>
      <c r="G2192" s="290" t="s">
        <v>647</v>
      </c>
      <c r="H2192" s="290" t="s">
        <v>2572</v>
      </c>
      <c r="I2192" s="291">
        <v>86.008399999999995</v>
      </c>
      <c r="J2192" s="291">
        <v>1</v>
      </c>
      <c r="K2192" s="290" t="s">
        <v>438</v>
      </c>
      <c r="L2192" s="324">
        <v>75.349999999999994</v>
      </c>
      <c r="M2192" s="325" t="s">
        <v>2573</v>
      </c>
      <c r="N2192" s="325" t="s">
        <v>2574</v>
      </c>
      <c r="O2192" s="287"/>
      <c r="P2192" s="287"/>
    </row>
    <row r="2193" spans="1:16" ht="15">
      <c r="A2193" s="247" t="s">
        <v>8000</v>
      </c>
      <c r="B2193" s="247" t="s">
        <v>8001</v>
      </c>
      <c r="C2193" s="287" t="s">
        <v>6610</v>
      </c>
      <c r="D2193" s="305">
        <v>19</v>
      </c>
      <c r="E2193" s="287" t="s">
        <v>39</v>
      </c>
      <c r="F2193" s="289">
        <v>43677</v>
      </c>
      <c r="G2193" s="290" t="s">
        <v>647</v>
      </c>
      <c r="H2193" s="290" t="s">
        <v>1352</v>
      </c>
      <c r="I2193" s="291">
        <v>93.932199999999995</v>
      </c>
      <c r="J2193" s="291">
        <v>1</v>
      </c>
      <c r="K2193" s="290" t="s">
        <v>438</v>
      </c>
      <c r="L2193" s="324">
        <v>92.5</v>
      </c>
      <c r="M2193" s="325" t="s">
        <v>1353</v>
      </c>
      <c r="N2193" s="325" t="s">
        <v>1354</v>
      </c>
      <c r="O2193" s="287"/>
      <c r="P2193" s="287"/>
    </row>
    <row r="2194" spans="1:16" ht="15">
      <c r="A2194" s="247" t="s">
        <v>8002</v>
      </c>
      <c r="B2194" s="247" t="s">
        <v>8003</v>
      </c>
      <c r="C2194" s="287" t="s">
        <v>6613</v>
      </c>
      <c r="D2194" s="305">
        <v>20</v>
      </c>
      <c r="E2194" s="287" t="s">
        <v>39</v>
      </c>
      <c r="F2194" s="289">
        <v>43677</v>
      </c>
      <c r="G2194" s="290" t="s">
        <v>647</v>
      </c>
      <c r="H2194" s="290" t="s">
        <v>6752</v>
      </c>
      <c r="I2194" s="291">
        <v>86.998779999999996</v>
      </c>
      <c r="J2194" s="291">
        <v>1</v>
      </c>
      <c r="K2194" s="290" t="s">
        <v>438</v>
      </c>
      <c r="L2194" s="324">
        <v>49.66</v>
      </c>
      <c r="M2194" s="325" t="s">
        <v>6753</v>
      </c>
      <c r="N2194" s="325" t="s">
        <v>6754</v>
      </c>
      <c r="O2194" s="287"/>
      <c r="P2194" s="287"/>
    </row>
    <row r="2195" spans="1:16" ht="15">
      <c r="A2195" s="247" t="s">
        <v>176</v>
      </c>
      <c r="B2195" s="247" t="s">
        <v>6609</v>
      </c>
      <c r="C2195" s="287" t="s">
        <v>6616</v>
      </c>
      <c r="D2195" s="305">
        <v>21</v>
      </c>
      <c r="E2195" s="287" t="s">
        <v>39</v>
      </c>
      <c r="F2195" s="289">
        <v>43677</v>
      </c>
      <c r="G2195" s="290" t="s">
        <v>647</v>
      </c>
      <c r="H2195" s="290" t="s">
        <v>597</v>
      </c>
      <c r="I2195" s="291">
        <v>90.465680000000006</v>
      </c>
      <c r="J2195" s="291">
        <v>1</v>
      </c>
      <c r="K2195" s="290" t="s">
        <v>438</v>
      </c>
      <c r="L2195" s="324">
        <v>11.06</v>
      </c>
      <c r="M2195" s="325" t="s">
        <v>598</v>
      </c>
      <c r="N2195" s="325" t="s">
        <v>599</v>
      </c>
      <c r="O2195" s="287"/>
      <c r="P2195" s="287"/>
    </row>
    <row r="2196" spans="1:16" ht="15">
      <c r="A2196" s="247" t="s">
        <v>8004</v>
      </c>
      <c r="B2196" s="247" t="s">
        <v>8005</v>
      </c>
      <c r="C2196" s="287" t="s">
        <v>6619</v>
      </c>
      <c r="D2196" s="305">
        <v>22</v>
      </c>
      <c r="E2196" s="287" t="s">
        <v>39</v>
      </c>
      <c r="F2196" s="289">
        <v>43677</v>
      </c>
      <c r="G2196" s="290" t="s">
        <v>647</v>
      </c>
      <c r="H2196" s="290" t="s">
        <v>5417</v>
      </c>
      <c r="I2196" s="291">
        <v>91.456280000000007</v>
      </c>
      <c r="J2196" s="291">
        <v>1</v>
      </c>
      <c r="K2196" s="290" t="s">
        <v>438</v>
      </c>
      <c r="L2196" s="324">
        <v>16.09</v>
      </c>
      <c r="M2196" s="325" t="s">
        <v>5418</v>
      </c>
      <c r="N2196" s="325" t="s">
        <v>5419</v>
      </c>
      <c r="O2196" s="287"/>
      <c r="P2196" s="287"/>
    </row>
    <row r="2197" spans="1:16" ht="15">
      <c r="A2197" s="247" t="s">
        <v>8006</v>
      </c>
      <c r="B2197" s="247" t="s">
        <v>8007</v>
      </c>
      <c r="C2197" s="287" t="s">
        <v>6622</v>
      </c>
      <c r="D2197" s="305">
        <v>23</v>
      </c>
      <c r="E2197" s="287" t="s">
        <v>39</v>
      </c>
      <c r="F2197" s="289">
        <v>43677</v>
      </c>
      <c r="G2197" s="290" t="s">
        <v>647</v>
      </c>
      <c r="H2197" s="290" t="s">
        <v>5816</v>
      </c>
      <c r="I2197" s="291">
        <v>84.027405000000002</v>
      </c>
      <c r="J2197" s="291">
        <v>2</v>
      </c>
      <c r="K2197" s="290" t="s">
        <v>438</v>
      </c>
      <c r="L2197" s="324">
        <v>17.39</v>
      </c>
      <c r="M2197" s="325" t="s">
        <v>5817</v>
      </c>
      <c r="N2197" s="325" t="s">
        <v>5818</v>
      </c>
      <c r="O2197" s="287"/>
      <c r="P2197" s="287"/>
    </row>
    <row r="2198" spans="1:16" ht="15">
      <c r="A2198" s="247" t="s">
        <v>8008</v>
      </c>
      <c r="B2198" s="247" t="s">
        <v>8009</v>
      </c>
      <c r="C2198" s="287" t="s">
        <v>6625</v>
      </c>
      <c r="D2198" s="305">
        <v>24</v>
      </c>
      <c r="E2198" s="287" t="s">
        <v>39</v>
      </c>
      <c r="F2198" s="289">
        <v>43677</v>
      </c>
      <c r="G2198" s="290" t="s">
        <v>647</v>
      </c>
      <c r="H2198" s="290" t="s">
        <v>1386</v>
      </c>
      <c r="I2198" s="291">
        <v>92.446460000000002</v>
      </c>
      <c r="J2198" s="291">
        <v>1</v>
      </c>
      <c r="K2198" s="290" t="s">
        <v>438</v>
      </c>
      <c r="L2198" s="324">
        <v>131.01</v>
      </c>
      <c r="M2198" s="325" t="s">
        <v>1387</v>
      </c>
      <c r="N2198" s="325" t="s">
        <v>1388</v>
      </c>
      <c r="O2198" s="287"/>
      <c r="P2198" s="287"/>
    </row>
    <row r="2199" spans="1:16" ht="15">
      <c r="A2199" s="247" t="s">
        <v>8010</v>
      </c>
      <c r="B2199" s="247" t="s">
        <v>8011</v>
      </c>
      <c r="C2199" s="287" t="s">
        <v>6628</v>
      </c>
      <c r="D2199" s="305">
        <v>25</v>
      </c>
      <c r="E2199" s="287" t="s">
        <v>39</v>
      </c>
      <c r="F2199" s="289">
        <v>43677</v>
      </c>
      <c r="G2199" s="290" t="s">
        <v>647</v>
      </c>
      <c r="H2199" s="290" t="s">
        <v>625</v>
      </c>
      <c r="I2199" s="291">
        <v>85.017179999999996</v>
      </c>
      <c r="J2199" s="291">
        <v>1</v>
      </c>
      <c r="K2199" s="290" t="s">
        <v>438</v>
      </c>
      <c r="L2199" s="324">
        <v>299.38</v>
      </c>
      <c r="M2199" s="325" t="s">
        <v>626</v>
      </c>
      <c r="N2199" s="325" t="s">
        <v>627</v>
      </c>
      <c r="O2199" s="287"/>
      <c r="P2199" s="287"/>
    </row>
    <row r="2200" spans="1:16" ht="15">
      <c r="A2200" s="247" t="s">
        <v>8012</v>
      </c>
      <c r="B2200" s="247" t="s">
        <v>8013</v>
      </c>
      <c r="C2200" s="287" t="s">
        <v>6631</v>
      </c>
      <c r="D2200" s="305">
        <v>26</v>
      </c>
      <c r="E2200" s="287" t="s">
        <v>39</v>
      </c>
      <c r="F2200" s="289">
        <v>43677</v>
      </c>
      <c r="G2200" s="290" t="s">
        <v>647</v>
      </c>
      <c r="H2200" s="290" t="s">
        <v>5430</v>
      </c>
      <c r="I2200" s="291">
        <v>85.513170000000002</v>
      </c>
      <c r="J2200" s="291">
        <v>2</v>
      </c>
      <c r="K2200" s="290" t="s">
        <v>438</v>
      </c>
      <c r="L2200" s="324">
        <v>29.41</v>
      </c>
      <c r="M2200" s="325" t="s">
        <v>5431</v>
      </c>
      <c r="N2200" s="325" t="s">
        <v>5432</v>
      </c>
      <c r="O2200" s="287"/>
      <c r="P2200" s="287"/>
    </row>
    <row r="2201" spans="1:16" ht="15">
      <c r="A2201" s="247" t="s">
        <v>8014</v>
      </c>
      <c r="B2201" s="247" t="s">
        <v>8015</v>
      </c>
      <c r="C2201" s="287" t="s">
        <v>6634</v>
      </c>
      <c r="D2201" s="305">
        <v>27</v>
      </c>
      <c r="E2201" s="287" t="s">
        <v>39</v>
      </c>
      <c r="F2201" s="289">
        <v>43677</v>
      </c>
      <c r="G2201" s="290" t="s">
        <v>647</v>
      </c>
      <c r="H2201" s="290" t="s">
        <v>4523</v>
      </c>
      <c r="I2201" s="291">
        <v>84.027230000000003</v>
      </c>
      <c r="J2201" s="291">
        <v>2</v>
      </c>
      <c r="K2201" s="290" t="s">
        <v>438</v>
      </c>
      <c r="L2201" s="324">
        <v>21.16</v>
      </c>
      <c r="M2201" s="325" t="s">
        <v>4524</v>
      </c>
      <c r="N2201" s="325" t="s">
        <v>4525</v>
      </c>
      <c r="O2201" s="287"/>
      <c r="P2201" s="287"/>
    </row>
    <row r="2202" spans="1:16" ht="15">
      <c r="A2202" s="247" t="s">
        <v>176</v>
      </c>
      <c r="B2202" s="247" t="s">
        <v>6635</v>
      </c>
      <c r="C2202" s="287" t="s">
        <v>6636</v>
      </c>
      <c r="D2202" s="305">
        <v>28</v>
      </c>
      <c r="E2202" s="287" t="s">
        <v>39</v>
      </c>
      <c r="F2202" s="289">
        <v>43677</v>
      </c>
      <c r="G2202" s="290" t="s">
        <v>647</v>
      </c>
      <c r="H2202" s="290" t="s">
        <v>1150</v>
      </c>
      <c r="I2202" s="291">
        <v>84.026799999999994</v>
      </c>
      <c r="J2202" s="291">
        <v>2</v>
      </c>
      <c r="K2202" s="290" t="s">
        <v>438</v>
      </c>
      <c r="L2202" s="324">
        <v>33.049999999999997</v>
      </c>
      <c r="M2202" s="325" t="s">
        <v>1151</v>
      </c>
      <c r="N2202" s="325" t="s">
        <v>1152</v>
      </c>
      <c r="O2202" s="287"/>
      <c r="P2202" s="287"/>
    </row>
    <row r="2203" spans="1:16" ht="15">
      <c r="A2203" s="247" t="s">
        <v>8016</v>
      </c>
      <c r="B2203" s="247" t="s">
        <v>8017</v>
      </c>
      <c r="C2203" s="287" t="s">
        <v>6639</v>
      </c>
      <c r="D2203" s="305">
        <v>29</v>
      </c>
      <c r="E2203" s="287" t="s">
        <v>39</v>
      </c>
      <c r="F2203" s="289">
        <v>43677</v>
      </c>
      <c r="G2203" s="290" t="s">
        <v>647</v>
      </c>
      <c r="H2203" s="290" t="s">
        <v>1426</v>
      </c>
      <c r="I2203" s="291">
        <v>96.903720000000007</v>
      </c>
      <c r="J2203" s="291">
        <v>1</v>
      </c>
      <c r="K2203" s="290" t="s">
        <v>438</v>
      </c>
      <c r="L2203" s="324">
        <v>124.69</v>
      </c>
      <c r="M2203" s="325" t="s">
        <v>1427</v>
      </c>
      <c r="N2203" s="325" t="s">
        <v>1428</v>
      </c>
      <c r="O2203" s="287"/>
      <c r="P2203" s="287"/>
    </row>
    <row r="2204" spans="1:16" ht="15">
      <c r="A2204" s="247" t="s">
        <v>8018</v>
      </c>
      <c r="B2204" s="247" t="s">
        <v>8019</v>
      </c>
      <c r="C2204" s="287" t="s">
        <v>6642</v>
      </c>
      <c r="D2204" s="305">
        <v>30</v>
      </c>
      <c r="E2204" s="287" t="s">
        <v>39</v>
      </c>
      <c r="F2204" s="289">
        <v>43677</v>
      </c>
      <c r="G2204" s="290" t="s">
        <v>647</v>
      </c>
      <c r="H2204" s="290" t="s">
        <v>3098</v>
      </c>
      <c r="I2204" s="291">
        <v>84.027330000000006</v>
      </c>
      <c r="J2204" s="291">
        <v>2</v>
      </c>
      <c r="K2204" s="290" t="s">
        <v>438</v>
      </c>
      <c r="L2204" s="324">
        <v>53.99</v>
      </c>
      <c r="M2204" s="325" t="s">
        <v>3099</v>
      </c>
      <c r="N2204" s="325" t="s">
        <v>3100</v>
      </c>
      <c r="O2204" s="287"/>
      <c r="P2204" s="287"/>
    </row>
    <row r="2205" spans="1:16" ht="15">
      <c r="A2205" s="247" t="s">
        <v>176</v>
      </c>
      <c r="B2205" s="247" t="s">
        <v>6652</v>
      </c>
      <c r="C2205" s="287" t="s">
        <v>6645</v>
      </c>
      <c r="D2205" s="305">
        <v>31</v>
      </c>
      <c r="E2205" s="287" t="s">
        <v>39</v>
      </c>
      <c r="F2205" s="289">
        <v>43677</v>
      </c>
      <c r="G2205" s="290" t="s">
        <v>647</v>
      </c>
      <c r="H2205" s="290" t="s">
        <v>951</v>
      </c>
      <c r="I2205" s="291">
        <v>99.379760000000005</v>
      </c>
      <c r="J2205" s="291">
        <v>1</v>
      </c>
      <c r="K2205" s="290" t="s">
        <v>438</v>
      </c>
      <c r="L2205" s="324">
        <v>28.46</v>
      </c>
      <c r="M2205" s="325" t="s">
        <v>952</v>
      </c>
      <c r="N2205" s="325" t="s">
        <v>953</v>
      </c>
      <c r="O2205" s="287"/>
      <c r="P2205" s="287"/>
    </row>
    <row r="2206" spans="1:16" ht="15">
      <c r="A2206" s="247" t="s">
        <v>176</v>
      </c>
      <c r="B2206" s="247" t="s">
        <v>6654</v>
      </c>
      <c r="C2206" s="287" t="s">
        <v>6648</v>
      </c>
      <c r="D2206" s="305">
        <v>32</v>
      </c>
      <c r="E2206" s="287" t="s">
        <v>39</v>
      </c>
      <c r="F2206" s="289">
        <v>43677</v>
      </c>
      <c r="G2206" s="290" t="s">
        <v>647</v>
      </c>
      <c r="H2206" s="290" t="s">
        <v>1659</v>
      </c>
      <c r="I2206" s="291">
        <v>88.980034000000003</v>
      </c>
      <c r="J2206" s="291">
        <v>2</v>
      </c>
      <c r="K2206" s="290" t="s">
        <v>438</v>
      </c>
      <c r="L2206" s="324">
        <v>58.49</v>
      </c>
      <c r="M2206" s="325" t="s">
        <v>1660</v>
      </c>
      <c r="N2206" s="325" t="s">
        <v>1661</v>
      </c>
      <c r="O2206" s="287"/>
      <c r="P2206" s="287"/>
    </row>
    <row r="2207" spans="1:16" ht="15">
      <c r="A2207" s="247" t="s">
        <v>8020</v>
      </c>
      <c r="B2207" s="247" t="s">
        <v>8021</v>
      </c>
      <c r="C2207" s="287" t="s">
        <v>6651</v>
      </c>
      <c r="D2207" s="305">
        <v>33</v>
      </c>
      <c r="E2207" s="287" t="s">
        <v>39</v>
      </c>
      <c r="F2207" s="289">
        <v>43677</v>
      </c>
      <c r="G2207" s="290" t="s">
        <v>647</v>
      </c>
      <c r="H2207" s="290" t="s">
        <v>961</v>
      </c>
      <c r="I2207" s="291">
        <v>96.903549999999996</v>
      </c>
      <c r="J2207" s="291">
        <v>1</v>
      </c>
      <c r="K2207" s="290" t="s">
        <v>438</v>
      </c>
      <c r="L2207" s="324">
        <v>14.19</v>
      </c>
      <c r="M2207" s="325" t="s">
        <v>962</v>
      </c>
      <c r="N2207" s="325" t="s">
        <v>963</v>
      </c>
      <c r="O2207" s="287"/>
      <c r="P2207" s="287"/>
    </row>
    <row r="2208" spans="1:16" ht="15">
      <c r="A2208" s="247" t="s">
        <v>8022</v>
      </c>
      <c r="B2208" s="247" t="s">
        <v>8023</v>
      </c>
      <c r="C2208" s="287" t="s">
        <v>6653</v>
      </c>
      <c r="D2208" s="305">
        <v>34</v>
      </c>
      <c r="E2208" s="287" t="s">
        <v>39</v>
      </c>
      <c r="F2208" s="289">
        <v>43677</v>
      </c>
      <c r="G2208" s="290" t="s">
        <v>647</v>
      </c>
      <c r="H2208" s="290" t="s">
        <v>981</v>
      </c>
      <c r="I2208" s="291">
        <v>84.026695000000004</v>
      </c>
      <c r="J2208" s="291">
        <v>3</v>
      </c>
      <c r="K2208" s="290" t="s">
        <v>438</v>
      </c>
      <c r="L2208" s="324">
        <v>22.08</v>
      </c>
      <c r="M2208" s="325" t="s">
        <v>982</v>
      </c>
      <c r="N2208" s="325" t="s">
        <v>983</v>
      </c>
      <c r="O2208" s="287"/>
      <c r="P2208" s="287"/>
    </row>
    <row r="2209" spans="1:16" ht="15">
      <c r="A2209" s="247" t="s">
        <v>176</v>
      </c>
      <c r="B2209" s="247" t="s">
        <v>6662</v>
      </c>
      <c r="C2209" s="287" t="s">
        <v>6655</v>
      </c>
      <c r="D2209" s="305">
        <v>35</v>
      </c>
      <c r="E2209" s="287" t="s">
        <v>39</v>
      </c>
      <c r="F2209" s="289">
        <v>43677</v>
      </c>
      <c r="G2209" s="290" t="s">
        <v>647</v>
      </c>
      <c r="H2209" s="290" t="s">
        <v>691</v>
      </c>
      <c r="I2209" s="291">
        <v>94.427369999999996</v>
      </c>
      <c r="J2209" s="291">
        <v>1</v>
      </c>
      <c r="K2209" s="290" t="s">
        <v>438</v>
      </c>
      <c r="L2209" s="324">
        <v>88.92</v>
      </c>
      <c r="M2209" s="325" t="s">
        <v>692</v>
      </c>
      <c r="N2209" s="325" t="s">
        <v>693</v>
      </c>
      <c r="O2209" s="287"/>
      <c r="P2209" s="287"/>
    </row>
    <row r="2210" spans="1:16" ht="15">
      <c r="A2210" s="247" t="s">
        <v>8024</v>
      </c>
      <c r="B2210" s="247" t="s">
        <v>8025</v>
      </c>
      <c r="C2210" s="287" t="s">
        <v>6658</v>
      </c>
      <c r="D2210" s="305">
        <v>36</v>
      </c>
      <c r="E2210" s="287" t="s">
        <v>39</v>
      </c>
      <c r="F2210" s="289">
        <v>43677</v>
      </c>
      <c r="G2210" s="290" t="s">
        <v>647</v>
      </c>
      <c r="H2210" s="290" t="s">
        <v>3397</v>
      </c>
      <c r="I2210" s="291">
        <v>93.437169999999995</v>
      </c>
      <c r="J2210" s="291">
        <v>1</v>
      </c>
      <c r="K2210" s="290" t="s">
        <v>438</v>
      </c>
      <c r="L2210" s="324">
        <v>138.04</v>
      </c>
      <c r="M2210" s="325" t="s">
        <v>3398</v>
      </c>
      <c r="N2210" s="325" t="s">
        <v>3399</v>
      </c>
      <c r="O2210" s="287"/>
      <c r="P2210" s="287"/>
    </row>
    <row r="2211" spans="1:16" ht="15">
      <c r="A2211" s="247" t="s">
        <v>176</v>
      </c>
      <c r="B2211" s="247" t="s">
        <v>6664</v>
      </c>
      <c r="C2211" s="287" t="s">
        <v>6661</v>
      </c>
      <c r="D2211" s="305">
        <v>37</v>
      </c>
      <c r="E2211" s="287" t="s">
        <v>39</v>
      </c>
      <c r="F2211" s="289">
        <v>43677</v>
      </c>
      <c r="G2211" s="290" t="s">
        <v>647</v>
      </c>
      <c r="H2211" s="290" t="s">
        <v>3249</v>
      </c>
      <c r="I2211" s="291">
        <v>91.456085000000002</v>
      </c>
      <c r="J2211" s="291">
        <v>1</v>
      </c>
      <c r="K2211" s="290" t="s">
        <v>438</v>
      </c>
      <c r="L2211" s="324">
        <v>104.23</v>
      </c>
      <c r="M2211" s="325" t="s">
        <v>3250</v>
      </c>
      <c r="N2211" s="325" t="s">
        <v>3251</v>
      </c>
      <c r="O2211" s="287"/>
      <c r="P2211" s="287"/>
    </row>
    <row r="2212" spans="1:16" ht="15">
      <c r="A2212" s="247" t="s">
        <v>8026</v>
      </c>
      <c r="B2212" s="247" t="s">
        <v>8027</v>
      </c>
      <c r="C2212" s="287" t="s">
        <v>6663</v>
      </c>
      <c r="D2212" s="305">
        <v>38</v>
      </c>
      <c r="E2212" s="287" t="s">
        <v>39</v>
      </c>
      <c r="F2212" s="289">
        <v>43677</v>
      </c>
      <c r="G2212" s="290" t="s">
        <v>647</v>
      </c>
      <c r="H2212" s="290" t="s">
        <v>1464</v>
      </c>
      <c r="I2212" s="291">
        <v>84.522480000000002</v>
      </c>
      <c r="J2212" s="291">
        <v>1</v>
      </c>
      <c r="K2212" s="290" t="s">
        <v>438</v>
      </c>
      <c r="L2212" s="324">
        <v>66.540000000000006</v>
      </c>
      <c r="M2212" s="325" t="s">
        <v>1465</v>
      </c>
      <c r="N2212" s="325" t="s">
        <v>1466</v>
      </c>
      <c r="O2212" s="287"/>
      <c r="P2212" s="287"/>
    </row>
    <row r="2213" spans="1:16" ht="15">
      <c r="A2213" s="247" t="s">
        <v>8028</v>
      </c>
      <c r="B2213" s="247" t="s">
        <v>8029</v>
      </c>
      <c r="C2213" s="287" t="s">
        <v>6665</v>
      </c>
      <c r="D2213" s="305">
        <v>39</v>
      </c>
      <c r="E2213" s="287" t="s">
        <v>39</v>
      </c>
      <c r="F2213" s="289">
        <v>43677</v>
      </c>
      <c r="G2213" s="290" t="s">
        <v>647</v>
      </c>
      <c r="H2213" s="290" t="s">
        <v>3413</v>
      </c>
      <c r="I2213" s="291">
        <v>85.513350000000003</v>
      </c>
      <c r="J2213" s="291">
        <v>1</v>
      </c>
      <c r="K2213" s="290" t="s">
        <v>438</v>
      </c>
      <c r="L2213" s="324">
        <v>45.45</v>
      </c>
      <c r="M2213" s="325" t="s">
        <v>3414</v>
      </c>
      <c r="N2213" s="325" t="s">
        <v>3415</v>
      </c>
      <c r="O2213" s="287"/>
      <c r="P2213" s="287"/>
    </row>
    <row r="2214" spans="1:16" ht="15">
      <c r="A2214" s="247" t="s">
        <v>8030</v>
      </c>
      <c r="B2214" s="247" t="s">
        <v>8031</v>
      </c>
      <c r="C2214" s="287" t="s">
        <v>6668</v>
      </c>
      <c r="D2214" s="305">
        <v>40</v>
      </c>
      <c r="E2214" s="287" t="s">
        <v>39</v>
      </c>
      <c r="F2214" s="289">
        <v>43677</v>
      </c>
      <c r="G2214" s="290" t="s">
        <v>647</v>
      </c>
      <c r="H2214" s="290" t="s">
        <v>2493</v>
      </c>
      <c r="I2214" s="291">
        <v>84.026923999999994</v>
      </c>
      <c r="J2214" s="291">
        <v>1</v>
      </c>
      <c r="K2214" s="290" t="s">
        <v>438</v>
      </c>
      <c r="L2214" s="324">
        <v>152.61000000000001</v>
      </c>
      <c r="M2214" s="325" t="s">
        <v>2494</v>
      </c>
      <c r="N2214" s="325" t="s">
        <v>2495</v>
      </c>
      <c r="O2214" s="287"/>
      <c r="P2214" s="287"/>
    </row>
    <row r="2215" spans="1:16" ht="15">
      <c r="A2215" s="247" t="s">
        <v>176</v>
      </c>
      <c r="B2215" s="247" t="s">
        <v>6675</v>
      </c>
      <c r="C2215" s="287" t="s">
        <v>6671</v>
      </c>
      <c r="D2215" s="305">
        <v>41</v>
      </c>
      <c r="E2215" s="287" t="s">
        <v>39</v>
      </c>
      <c r="F2215" s="289">
        <v>43677</v>
      </c>
      <c r="G2215" s="290" t="s">
        <v>647</v>
      </c>
      <c r="H2215" s="290" t="s">
        <v>2660</v>
      </c>
      <c r="I2215" s="291">
        <v>86.503370000000004</v>
      </c>
      <c r="J2215" s="291">
        <v>1</v>
      </c>
      <c r="K2215" s="290" t="s">
        <v>438</v>
      </c>
      <c r="L2215" s="324">
        <v>30.93</v>
      </c>
      <c r="M2215" s="325" t="s">
        <v>2661</v>
      </c>
      <c r="N2215" s="325" t="s">
        <v>2662</v>
      </c>
      <c r="O2215" s="287"/>
      <c r="P2215" s="287"/>
    </row>
    <row r="2216" spans="1:16" ht="15">
      <c r="A2216" s="247" t="s">
        <v>8032</v>
      </c>
      <c r="B2216" s="247" t="s">
        <v>8033</v>
      </c>
      <c r="C2216" s="287" t="s">
        <v>6674</v>
      </c>
      <c r="D2216" s="305">
        <v>42</v>
      </c>
      <c r="E2216" s="287" t="s">
        <v>39</v>
      </c>
      <c r="F2216" s="289">
        <v>43677</v>
      </c>
      <c r="G2216" s="290" t="s">
        <v>647</v>
      </c>
      <c r="H2216" s="290" t="s">
        <v>738</v>
      </c>
      <c r="I2216" s="291">
        <v>92.446655000000007</v>
      </c>
      <c r="J2216" s="291">
        <v>1</v>
      </c>
      <c r="K2216" s="290" t="s">
        <v>438</v>
      </c>
      <c r="L2216" s="324">
        <v>49.3</v>
      </c>
      <c r="M2216" s="325" t="s">
        <v>739</v>
      </c>
      <c r="N2216" s="325" t="s">
        <v>740</v>
      </c>
      <c r="O2216" s="287"/>
      <c r="P2216" s="287"/>
    </row>
    <row r="2217" spans="1:16" ht="15">
      <c r="A2217" s="247" t="s">
        <v>176</v>
      </c>
      <c r="B2217" s="247" t="s">
        <v>6677</v>
      </c>
      <c r="C2217" s="287" t="s">
        <v>6676</v>
      </c>
      <c r="D2217" s="305">
        <v>43</v>
      </c>
      <c r="E2217" s="287" t="s">
        <v>39</v>
      </c>
      <c r="F2217" s="289">
        <v>43677</v>
      </c>
      <c r="G2217" s="290" t="s">
        <v>647</v>
      </c>
      <c r="H2217" s="290" t="s">
        <v>1489</v>
      </c>
      <c r="I2217" s="291">
        <v>87.989395000000002</v>
      </c>
      <c r="J2217" s="291">
        <v>1</v>
      </c>
      <c r="K2217" s="290" t="s">
        <v>438</v>
      </c>
      <c r="L2217" s="324">
        <v>44.15</v>
      </c>
      <c r="M2217" s="325" t="s">
        <v>1490</v>
      </c>
      <c r="N2217" s="325" t="s">
        <v>1491</v>
      </c>
      <c r="O2217" s="287"/>
      <c r="P2217" s="287"/>
    </row>
    <row r="2218" spans="1:16" ht="15">
      <c r="A2218" s="247" t="s">
        <v>8034</v>
      </c>
      <c r="B2218" s="247" t="s">
        <v>8035</v>
      </c>
      <c r="C2218" s="287" t="s">
        <v>6678</v>
      </c>
      <c r="D2218" s="305">
        <v>44</v>
      </c>
      <c r="E2218" s="287" t="s">
        <v>39</v>
      </c>
      <c r="F2218" s="289">
        <v>43677</v>
      </c>
      <c r="G2218" s="290" t="s">
        <v>647</v>
      </c>
      <c r="H2218" s="290" t="s">
        <v>1513</v>
      </c>
      <c r="I2218" s="291">
        <v>83.036670000000001</v>
      </c>
      <c r="J2218" s="291">
        <v>1</v>
      </c>
      <c r="K2218" s="290" t="s">
        <v>438</v>
      </c>
      <c r="L2218" s="324">
        <v>126.55</v>
      </c>
      <c r="M2218" s="325" t="s">
        <v>1514</v>
      </c>
      <c r="N2218" s="325" t="s">
        <v>1515</v>
      </c>
      <c r="O2218" s="287"/>
      <c r="P2218" s="287"/>
    </row>
    <row r="2219" spans="1:16" ht="15">
      <c r="A2219" s="247" t="s">
        <v>176</v>
      </c>
      <c r="B2219" s="247" t="s">
        <v>6679</v>
      </c>
      <c r="C2219" s="287" t="s">
        <v>6680</v>
      </c>
      <c r="D2219" s="305">
        <v>45</v>
      </c>
      <c r="E2219" s="287" t="s">
        <v>39</v>
      </c>
      <c r="F2219" s="289">
        <v>43677</v>
      </c>
      <c r="G2219" s="290" t="s">
        <v>647</v>
      </c>
      <c r="H2219" s="290" t="s">
        <v>2798</v>
      </c>
      <c r="I2219" s="291">
        <v>86.503569999999996</v>
      </c>
      <c r="J2219" s="291">
        <v>1</v>
      </c>
      <c r="K2219" s="290" t="s">
        <v>438</v>
      </c>
      <c r="L2219" s="324">
        <v>31.95</v>
      </c>
      <c r="M2219" s="325" t="s">
        <v>2799</v>
      </c>
      <c r="N2219" s="325" t="s">
        <v>2800</v>
      </c>
      <c r="O2219" s="287"/>
      <c r="P2219" s="287"/>
    </row>
    <row r="2220" spans="1:16" ht="15">
      <c r="A2220" s="247" t="s">
        <v>8036</v>
      </c>
      <c r="B2220" s="247" t="s">
        <v>8037</v>
      </c>
      <c r="C2220" s="287" t="s">
        <v>6683</v>
      </c>
      <c r="D2220" s="305">
        <v>46</v>
      </c>
      <c r="E2220" s="287" t="s">
        <v>39</v>
      </c>
      <c r="F2220" s="289">
        <v>43677</v>
      </c>
      <c r="G2220" s="290" t="s">
        <v>647</v>
      </c>
      <c r="H2220" s="290" t="s">
        <v>1016</v>
      </c>
      <c r="I2220" s="291">
        <v>86.503540000000001</v>
      </c>
      <c r="J2220" s="291">
        <v>1</v>
      </c>
      <c r="K2220" s="290" t="s">
        <v>438</v>
      </c>
      <c r="L2220" s="324">
        <v>25.41</v>
      </c>
      <c r="M2220" s="325" t="s">
        <v>1017</v>
      </c>
      <c r="N2220" s="325" t="s">
        <v>1018</v>
      </c>
      <c r="O2220" s="287"/>
      <c r="P2220" s="287"/>
    </row>
    <row r="2221" spans="1:16" ht="15">
      <c r="A2221" s="247" t="s">
        <v>8038</v>
      </c>
      <c r="B2221" s="247" t="s">
        <v>8039</v>
      </c>
      <c r="C2221" s="287" t="s">
        <v>6686</v>
      </c>
      <c r="D2221" s="305">
        <v>47</v>
      </c>
      <c r="E2221" s="287" t="s">
        <v>39</v>
      </c>
      <c r="F2221" s="289">
        <v>43677</v>
      </c>
      <c r="G2221" s="290" t="s">
        <v>647</v>
      </c>
      <c r="H2221" s="290" t="s">
        <v>758</v>
      </c>
      <c r="I2221" s="291">
        <v>89.970169999999996</v>
      </c>
      <c r="J2221" s="291">
        <v>1</v>
      </c>
      <c r="K2221" s="290" t="s">
        <v>438</v>
      </c>
      <c r="L2221" s="324">
        <v>24.64</v>
      </c>
      <c r="M2221" s="325" t="s">
        <v>759</v>
      </c>
      <c r="N2221" s="325" t="s">
        <v>760</v>
      </c>
      <c r="O2221" s="287"/>
      <c r="P2221" s="287"/>
    </row>
    <row r="2222" spans="1:16" ht="15">
      <c r="A2222" s="247" t="s">
        <v>8040</v>
      </c>
      <c r="B2222" s="247" t="s">
        <v>8041</v>
      </c>
      <c r="C2222" s="287" t="s">
        <v>6689</v>
      </c>
      <c r="D2222" s="305">
        <v>48</v>
      </c>
      <c r="E2222" s="287" t="s">
        <v>39</v>
      </c>
      <c r="F2222" s="289">
        <v>43677</v>
      </c>
      <c r="G2222" s="290" t="s">
        <v>647</v>
      </c>
      <c r="H2222" s="290" t="s">
        <v>7367</v>
      </c>
      <c r="I2222" s="291">
        <v>93.932490000000001</v>
      </c>
      <c r="J2222" s="291">
        <v>1</v>
      </c>
      <c r="K2222" s="290" t="s">
        <v>438</v>
      </c>
      <c r="L2222" s="324">
        <v>10.6</v>
      </c>
      <c r="M2222" s="325" t="s">
        <v>7368</v>
      </c>
      <c r="N2222" s="325" t="s">
        <v>7369</v>
      </c>
      <c r="O2222" s="287"/>
      <c r="P2222" s="287"/>
    </row>
    <row r="2223" spans="1:16" ht="15">
      <c r="A2223" s="247" t="s">
        <v>176</v>
      </c>
      <c r="B2223" s="247" t="s">
        <v>6690</v>
      </c>
      <c r="C2223" s="287" t="s">
        <v>6691</v>
      </c>
      <c r="D2223" s="305">
        <v>49</v>
      </c>
      <c r="E2223" s="287" t="s">
        <v>39</v>
      </c>
      <c r="F2223" s="289">
        <v>43677</v>
      </c>
      <c r="G2223" s="290" t="s">
        <v>647</v>
      </c>
      <c r="H2223" s="290" t="s">
        <v>2692</v>
      </c>
      <c r="I2223" s="291">
        <v>91.456190000000007</v>
      </c>
      <c r="J2223" s="291">
        <v>2</v>
      </c>
      <c r="K2223" s="290" t="s">
        <v>438</v>
      </c>
      <c r="L2223" s="324">
        <v>19.190000000000001</v>
      </c>
      <c r="M2223" s="325" t="s">
        <v>2693</v>
      </c>
      <c r="N2223" s="325" t="s">
        <v>2694</v>
      </c>
      <c r="O2223" s="287"/>
      <c r="P2223" s="287"/>
    </row>
    <row r="2224" spans="1:16" ht="15">
      <c r="A2224" s="247" t="s">
        <v>8042</v>
      </c>
      <c r="B2224" s="247" t="s">
        <v>8043</v>
      </c>
      <c r="C2224" s="287" t="s">
        <v>6694</v>
      </c>
      <c r="D2224" s="305">
        <v>50</v>
      </c>
      <c r="E2224" s="287" t="s">
        <v>39</v>
      </c>
      <c r="F2224" s="289">
        <v>43677</v>
      </c>
      <c r="G2224" s="290" t="s">
        <v>647</v>
      </c>
      <c r="H2224" s="290" t="s">
        <v>4801</v>
      </c>
      <c r="I2224" s="291">
        <v>84.02722</v>
      </c>
      <c r="J2224" s="291">
        <v>1</v>
      </c>
      <c r="K2224" s="290" t="s">
        <v>438</v>
      </c>
      <c r="L2224" s="324">
        <v>83.69</v>
      </c>
      <c r="M2224" s="325" t="s">
        <v>4802</v>
      </c>
      <c r="N2224" s="325" t="s">
        <v>4803</v>
      </c>
      <c r="O2224" s="287"/>
      <c r="P2224" s="287"/>
    </row>
    <row r="2225" spans="1:16" ht="15">
      <c r="A2225" s="247" t="s">
        <v>8044</v>
      </c>
      <c r="B2225" s="247" t="s">
        <v>8045</v>
      </c>
      <c r="C2225" s="287" t="s">
        <v>6697</v>
      </c>
      <c r="D2225" s="305">
        <v>1</v>
      </c>
      <c r="E2225" s="287" t="s">
        <v>41</v>
      </c>
      <c r="F2225" s="289">
        <v>43677</v>
      </c>
      <c r="G2225" s="290" t="s">
        <v>666</v>
      </c>
      <c r="H2225" s="290" t="s">
        <v>1042</v>
      </c>
      <c r="I2225" s="291">
        <v>86.688770000000005</v>
      </c>
      <c r="J2225" s="291">
        <v>1</v>
      </c>
      <c r="K2225" s="290" t="s">
        <v>438</v>
      </c>
      <c r="L2225" s="324">
        <v>278.56</v>
      </c>
      <c r="M2225" s="325" t="s">
        <v>1043</v>
      </c>
      <c r="N2225" s="325" t="s">
        <v>1044</v>
      </c>
      <c r="O2225" s="287"/>
      <c r="P2225" s="287"/>
    </row>
    <row r="2226" spans="1:16" ht="15">
      <c r="A2226" s="247" t="s">
        <v>176</v>
      </c>
      <c r="B2226" s="247" t="s">
        <v>6698</v>
      </c>
      <c r="C2226" s="287" t="s">
        <v>6699</v>
      </c>
      <c r="D2226" s="305">
        <v>2</v>
      </c>
      <c r="E2226" s="287" t="s">
        <v>41</v>
      </c>
      <c r="F2226" s="289">
        <v>43677</v>
      </c>
      <c r="G2226" s="290" t="s">
        <v>666</v>
      </c>
      <c r="H2226" s="290" t="s">
        <v>437</v>
      </c>
      <c r="I2226" s="291">
        <v>82.701170000000005</v>
      </c>
      <c r="J2226" s="291">
        <v>1</v>
      </c>
      <c r="K2226" s="290" t="s">
        <v>438</v>
      </c>
      <c r="L2226" s="324">
        <v>48.74</v>
      </c>
      <c r="M2226" s="325" t="s">
        <v>439</v>
      </c>
      <c r="N2226" s="325" t="s">
        <v>440</v>
      </c>
      <c r="O2226" s="287"/>
      <c r="P2226" s="287"/>
    </row>
    <row r="2227" spans="1:16" ht="15">
      <c r="A2227" s="247" t="s">
        <v>8046</v>
      </c>
      <c r="B2227" s="247" t="s">
        <v>8047</v>
      </c>
      <c r="C2227" s="287" t="s">
        <v>6702</v>
      </c>
      <c r="D2227" s="305">
        <v>3</v>
      </c>
      <c r="E2227" s="287" t="s">
        <v>41</v>
      </c>
      <c r="F2227" s="289">
        <v>43677</v>
      </c>
      <c r="G2227" s="290" t="s">
        <v>666</v>
      </c>
      <c r="H2227" s="290" t="s">
        <v>468</v>
      </c>
      <c r="I2227" s="291">
        <v>80.228260000000006</v>
      </c>
      <c r="J2227" s="291">
        <v>2</v>
      </c>
      <c r="K2227" s="290" t="s">
        <v>438</v>
      </c>
      <c r="L2227" s="324">
        <v>72.959999999999994</v>
      </c>
      <c r="M2227" s="325" t="s">
        <v>469</v>
      </c>
      <c r="N2227" s="325" t="s">
        <v>470</v>
      </c>
      <c r="O2227" s="287"/>
      <c r="P2227" s="287"/>
    </row>
    <row r="2228" spans="1:16" ht="15">
      <c r="A2228" s="247" t="s">
        <v>8048</v>
      </c>
      <c r="B2228" s="247" t="s">
        <v>8049</v>
      </c>
      <c r="C2228" s="287" t="s">
        <v>6705</v>
      </c>
      <c r="D2228" s="305">
        <v>4</v>
      </c>
      <c r="E2228" s="287" t="s">
        <v>41</v>
      </c>
      <c r="F2228" s="289">
        <v>43677</v>
      </c>
      <c r="G2228" s="290" t="s">
        <v>666</v>
      </c>
      <c r="H2228" s="290" t="s">
        <v>2529</v>
      </c>
      <c r="I2228" s="291">
        <v>94.179659999999998</v>
      </c>
      <c r="J2228" s="291">
        <v>1</v>
      </c>
      <c r="K2228" s="290" t="s">
        <v>438</v>
      </c>
      <c r="L2228" s="324">
        <v>156.91999999999999</v>
      </c>
      <c r="M2228" s="325" t="s">
        <v>2530</v>
      </c>
      <c r="N2228" s="325" t="s">
        <v>2531</v>
      </c>
      <c r="O2228" s="287"/>
      <c r="P2228" s="287"/>
    </row>
    <row r="2229" spans="1:16" ht="15">
      <c r="A2229" s="247" t="s">
        <v>8050</v>
      </c>
      <c r="B2229" s="247" t="s">
        <v>8051</v>
      </c>
      <c r="C2229" s="287" t="s">
        <v>6708</v>
      </c>
      <c r="D2229" s="305">
        <v>5</v>
      </c>
      <c r="E2229" s="287" t="s">
        <v>41</v>
      </c>
      <c r="F2229" s="289">
        <v>43677</v>
      </c>
      <c r="G2229" s="290" t="s">
        <v>666</v>
      </c>
      <c r="H2229" s="290" t="s">
        <v>1256</v>
      </c>
      <c r="I2229" s="291">
        <v>77.842254999999994</v>
      </c>
      <c r="J2229" s="291">
        <v>1</v>
      </c>
      <c r="K2229" s="290" t="s">
        <v>438</v>
      </c>
      <c r="L2229" s="324">
        <v>1218.2</v>
      </c>
      <c r="M2229" s="325" t="s">
        <v>1257</v>
      </c>
      <c r="N2229" s="325" t="s">
        <v>1258</v>
      </c>
      <c r="O2229" s="287"/>
      <c r="P2229" s="287"/>
    </row>
    <row r="2230" spans="1:16" ht="15">
      <c r="A2230" s="247" t="s">
        <v>8052</v>
      </c>
      <c r="B2230" s="247" t="s">
        <v>8053</v>
      </c>
      <c r="C2230" s="287" t="s">
        <v>6711</v>
      </c>
      <c r="D2230" s="305">
        <v>6</v>
      </c>
      <c r="E2230" s="287" t="s">
        <v>41</v>
      </c>
      <c r="F2230" s="289">
        <v>43677</v>
      </c>
      <c r="G2230" s="290" t="s">
        <v>666</v>
      </c>
      <c r="H2230" s="290" t="s">
        <v>4691</v>
      </c>
      <c r="I2230" s="291">
        <v>79.232709999999997</v>
      </c>
      <c r="J2230" s="291">
        <v>2</v>
      </c>
      <c r="K2230" s="290" t="s">
        <v>438</v>
      </c>
      <c r="L2230" s="324">
        <v>25.39</v>
      </c>
      <c r="M2230" s="325" t="s">
        <v>4692</v>
      </c>
      <c r="N2230" s="325" t="s">
        <v>4693</v>
      </c>
      <c r="O2230" s="287"/>
      <c r="P2230" s="287"/>
    </row>
    <row r="2231" spans="1:16" ht="15">
      <c r="A2231" s="247" t="s">
        <v>8054</v>
      </c>
      <c r="B2231" s="247" t="s">
        <v>8055</v>
      </c>
      <c r="C2231" s="287" t="s">
        <v>6714</v>
      </c>
      <c r="D2231" s="305">
        <v>7</v>
      </c>
      <c r="E2231" s="287" t="s">
        <v>41</v>
      </c>
      <c r="F2231" s="289">
        <v>43677</v>
      </c>
      <c r="G2231" s="290" t="s">
        <v>666</v>
      </c>
      <c r="H2231" s="290" t="s">
        <v>3594</v>
      </c>
      <c r="I2231" s="291">
        <v>80.245345999999998</v>
      </c>
      <c r="J2231" s="291">
        <v>1</v>
      </c>
      <c r="K2231" s="290" t="s">
        <v>438</v>
      </c>
      <c r="L2231" s="324">
        <v>46.92</v>
      </c>
      <c r="M2231" s="325" t="s">
        <v>3595</v>
      </c>
      <c r="N2231" s="325" t="s">
        <v>3596</v>
      </c>
      <c r="O2231" s="287"/>
      <c r="P2231" s="287"/>
    </row>
    <row r="2232" spans="1:16" ht="15">
      <c r="A2232" s="247" t="s">
        <v>8056</v>
      </c>
      <c r="B2232" s="247" t="s">
        <v>8057</v>
      </c>
      <c r="C2232" s="287" t="s">
        <v>6717</v>
      </c>
      <c r="D2232" s="305">
        <v>8</v>
      </c>
      <c r="E2232" s="287" t="s">
        <v>41</v>
      </c>
      <c r="F2232" s="289">
        <v>43677</v>
      </c>
      <c r="G2232" s="290" t="s">
        <v>666</v>
      </c>
      <c r="H2232" s="290" t="s">
        <v>3779</v>
      </c>
      <c r="I2232" s="291">
        <v>78.774000000000001</v>
      </c>
      <c r="J2232" s="291">
        <v>1</v>
      </c>
      <c r="K2232" s="290" t="s">
        <v>438</v>
      </c>
      <c r="L2232" s="324">
        <v>169.92</v>
      </c>
      <c r="M2232" s="325" t="s">
        <v>3780</v>
      </c>
      <c r="N2232" s="325" t="s">
        <v>3781</v>
      </c>
      <c r="O2232" s="287"/>
      <c r="P2232" s="287"/>
    </row>
    <row r="2233" spans="1:16" ht="15">
      <c r="A2233" s="247" t="s">
        <v>176</v>
      </c>
      <c r="B2233" s="247" t="s">
        <v>6727</v>
      </c>
      <c r="C2233" s="287" t="s">
        <v>6723</v>
      </c>
      <c r="D2233" s="305">
        <v>9</v>
      </c>
      <c r="E2233" s="287" t="s">
        <v>41</v>
      </c>
      <c r="F2233" s="289">
        <v>43677</v>
      </c>
      <c r="G2233" s="290" t="s">
        <v>666</v>
      </c>
      <c r="H2233" s="290" t="s">
        <v>838</v>
      </c>
      <c r="I2233" s="291">
        <v>81.708119999999994</v>
      </c>
      <c r="J2233" s="291">
        <v>3</v>
      </c>
      <c r="K2233" s="290" t="s">
        <v>438</v>
      </c>
      <c r="L2233" s="324">
        <v>12.09</v>
      </c>
      <c r="M2233" s="325" t="s">
        <v>839</v>
      </c>
      <c r="N2233" s="325" t="s">
        <v>840</v>
      </c>
      <c r="O2233" s="287"/>
      <c r="P2233" s="287"/>
    </row>
    <row r="2234" spans="1:16" ht="15">
      <c r="A2234" s="247" t="s">
        <v>176</v>
      </c>
      <c r="B2234" s="247" t="s">
        <v>6732</v>
      </c>
      <c r="C2234" s="287" t="s">
        <v>6726</v>
      </c>
      <c r="D2234" s="305">
        <v>10</v>
      </c>
      <c r="E2234" s="287" t="s">
        <v>41</v>
      </c>
      <c r="F2234" s="289">
        <v>43677</v>
      </c>
      <c r="G2234" s="290" t="s">
        <v>666</v>
      </c>
      <c r="H2234" s="290" t="s">
        <v>2552</v>
      </c>
      <c r="I2234" s="291">
        <v>88.688999999999993</v>
      </c>
      <c r="J2234" s="291">
        <v>1</v>
      </c>
      <c r="K2234" s="290" t="s">
        <v>438</v>
      </c>
      <c r="L2234" s="324">
        <v>28.87</v>
      </c>
      <c r="M2234" s="325" t="s">
        <v>2553</v>
      </c>
      <c r="N2234" s="325" t="s">
        <v>2554</v>
      </c>
      <c r="O2234" s="287"/>
      <c r="P2234" s="287"/>
    </row>
    <row r="2235" spans="1:16" ht="15">
      <c r="A2235" s="247" t="s">
        <v>8058</v>
      </c>
      <c r="B2235" s="247" t="s">
        <v>8059</v>
      </c>
      <c r="C2235" s="287" t="s">
        <v>6728</v>
      </c>
      <c r="D2235" s="305">
        <v>11</v>
      </c>
      <c r="E2235" s="287" t="s">
        <v>41</v>
      </c>
      <c r="F2235" s="289">
        <v>43677</v>
      </c>
      <c r="G2235" s="290" t="s">
        <v>666</v>
      </c>
      <c r="H2235" s="290" t="s">
        <v>1331</v>
      </c>
      <c r="I2235" s="291">
        <v>81.236620000000002</v>
      </c>
      <c r="J2235" s="291">
        <v>2</v>
      </c>
      <c r="K2235" s="290" t="s">
        <v>438</v>
      </c>
      <c r="L2235" s="324">
        <v>59.85</v>
      </c>
      <c r="M2235" s="325" t="s">
        <v>1332</v>
      </c>
      <c r="N2235" s="325" t="s">
        <v>1333</v>
      </c>
      <c r="O2235" s="287"/>
      <c r="P2235" s="287"/>
    </row>
    <row r="2236" spans="1:16" ht="15">
      <c r="A2236" s="247" t="s">
        <v>8060</v>
      </c>
      <c r="B2236" s="247" t="s">
        <v>8061</v>
      </c>
      <c r="C2236" s="287" t="s">
        <v>6731</v>
      </c>
      <c r="D2236" s="305">
        <v>12</v>
      </c>
      <c r="E2236" s="287" t="s">
        <v>41</v>
      </c>
      <c r="F2236" s="289">
        <v>43677</v>
      </c>
      <c r="G2236" s="290" t="s">
        <v>666</v>
      </c>
      <c r="H2236" s="290" t="s">
        <v>4021</v>
      </c>
      <c r="I2236" s="291">
        <v>87.706270000000004</v>
      </c>
      <c r="J2236" s="291">
        <v>1</v>
      </c>
      <c r="K2236" s="290" t="s">
        <v>438</v>
      </c>
      <c r="L2236" s="324">
        <v>48.79</v>
      </c>
      <c r="M2236" s="325" t="s">
        <v>4022</v>
      </c>
      <c r="N2236" s="325" t="s">
        <v>4023</v>
      </c>
      <c r="O2236" s="287"/>
      <c r="P2236" s="287"/>
    </row>
    <row r="2237" spans="1:16" ht="15">
      <c r="A2237" s="247" t="s">
        <v>8062</v>
      </c>
      <c r="B2237" s="247" t="s">
        <v>8063</v>
      </c>
      <c r="C2237" s="287" t="s">
        <v>6733</v>
      </c>
      <c r="D2237" s="305">
        <v>13</v>
      </c>
      <c r="E2237" s="287" t="s">
        <v>41</v>
      </c>
      <c r="F2237" s="289">
        <v>43677</v>
      </c>
      <c r="G2237" s="290" t="s">
        <v>666</v>
      </c>
      <c r="H2237" s="290" t="s">
        <v>2577</v>
      </c>
      <c r="I2237" s="291">
        <v>83.695949999999996</v>
      </c>
      <c r="J2237" s="291">
        <v>1</v>
      </c>
      <c r="K2237" s="290" t="s">
        <v>438</v>
      </c>
      <c r="L2237" s="324">
        <v>170.53</v>
      </c>
      <c r="M2237" s="325" t="s">
        <v>2578</v>
      </c>
      <c r="N2237" s="325" t="s">
        <v>2579</v>
      </c>
      <c r="O2237" s="287"/>
      <c r="P2237" s="287"/>
    </row>
    <row r="2238" spans="1:16" ht="15">
      <c r="A2238" s="247" t="s">
        <v>8064</v>
      </c>
      <c r="B2238" s="247" t="s">
        <v>8065</v>
      </c>
      <c r="C2238" s="287" t="s">
        <v>6736</v>
      </c>
      <c r="D2238" s="305">
        <v>14</v>
      </c>
      <c r="E2238" s="287" t="s">
        <v>41</v>
      </c>
      <c r="F2238" s="289">
        <v>43677</v>
      </c>
      <c r="G2238" s="290" t="s">
        <v>666</v>
      </c>
      <c r="H2238" s="290" t="s">
        <v>2584</v>
      </c>
      <c r="I2238" s="291">
        <v>93.141720000000007</v>
      </c>
      <c r="J2238" s="291">
        <v>1</v>
      </c>
      <c r="K2238" s="290" t="s">
        <v>438</v>
      </c>
      <c r="L2238" s="324">
        <v>19.5</v>
      </c>
      <c r="M2238" s="325" t="s">
        <v>2585</v>
      </c>
      <c r="N2238" s="325" t="s">
        <v>2586</v>
      </c>
      <c r="O2238" s="287"/>
      <c r="P2238" s="287"/>
    </row>
    <row r="2239" spans="1:16" ht="15">
      <c r="A2239" s="247" t="s">
        <v>8066</v>
      </c>
      <c r="B2239" s="247" t="s">
        <v>8067</v>
      </c>
      <c r="C2239" s="287" t="s">
        <v>6739</v>
      </c>
      <c r="D2239" s="305">
        <v>15</v>
      </c>
      <c r="E2239" s="287" t="s">
        <v>41</v>
      </c>
      <c r="F2239" s="289">
        <v>43677</v>
      </c>
      <c r="G2239" s="290" t="s">
        <v>666</v>
      </c>
      <c r="H2239" s="290" t="s">
        <v>3066</v>
      </c>
      <c r="I2239" s="291">
        <v>79.266136000000003</v>
      </c>
      <c r="J2239" s="291">
        <v>1</v>
      </c>
      <c r="K2239" s="290" t="s">
        <v>438</v>
      </c>
      <c r="L2239" s="324">
        <v>220.13</v>
      </c>
      <c r="M2239" s="325" t="s">
        <v>3067</v>
      </c>
      <c r="N2239" s="325" t="s">
        <v>3068</v>
      </c>
      <c r="O2239" s="287"/>
      <c r="P2239" s="287"/>
    </row>
    <row r="2240" spans="1:16" ht="15">
      <c r="A2240" s="247" t="s">
        <v>8068</v>
      </c>
      <c r="B2240" s="247" t="s">
        <v>8069</v>
      </c>
      <c r="C2240" s="287" t="s">
        <v>6742</v>
      </c>
      <c r="D2240" s="305">
        <v>16</v>
      </c>
      <c r="E2240" s="287" t="s">
        <v>41</v>
      </c>
      <c r="F2240" s="289">
        <v>43677</v>
      </c>
      <c r="G2240" s="290" t="s">
        <v>666</v>
      </c>
      <c r="H2240" s="290" t="s">
        <v>2045</v>
      </c>
      <c r="I2240" s="291">
        <v>85.216809999999995</v>
      </c>
      <c r="J2240" s="291">
        <v>1</v>
      </c>
      <c r="K2240" s="290" t="s">
        <v>438</v>
      </c>
      <c r="L2240" s="324">
        <v>291.02999999999997</v>
      </c>
      <c r="M2240" s="325" t="s">
        <v>2046</v>
      </c>
      <c r="N2240" s="325" t="s">
        <v>2047</v>
      </c>
      <c r="O2240" s="287"/>
      <c r="P2240" s="287"/>
    </row>
    <row r="2241" spans="1:16" ht="15">
      <c r="A2241" s="247" t="s">
        <v>8070</v>
      </c>
      <c r="B2241" s="247" t="s">
        <v>8071</v>
      </c>
      <c r="C2241" s="287" t="s">
        <v>6745</v>
      </c>
      <c r="D2241" s="305">
        <v>17</v>
      </c>
      <c r="E2241" s="287" t="s">
        <v>41</v>
      </c>
      <c r="F2241" s="289">
        <v>43677</v>
      </c>
      <c r="G2241" s="290" t="s">
        <v>666</v>
      </c>
      <c r="H2241" s="290" t="s">
        <v>2594</v>
      </c>
      <c r="I2241" s="291">
        <v>91.151309999999995</v>
      </c>
      <c r="J2241" s="291">
        <v>2</v>
      </c>
      <c r="K2241" s="290" t="s">
        <v>438</v>
      </c>
      <c r="L2241" s="324">
        <v>49.77</v>
      </c>
      <c r="M2241" s="325" t="s">
        <v>2595</v>
      </c>
      <c r="N2241" s="325" t="s">
        <v>2596</v>
      </c>
      <c r="O2241" s="287"/>
      <c r="P2241" s="287"/>
    </row>
    <row r="2242" spans="1:16" ht="15">
      <c r="A2242" s="247" t="s">
        <v>8072</v>
      </c>
      <c r="B2242" s="247" t="s">
        <v>8073</v>
      </c>
      <c r="C2242" s="287" t="s">
        <v>6748</v>
      </c>
      <c r="D2242" s="305">
        <v>18</v>
      </c>
      <c r="E2242" s="287" t="s">
        <v>41</v>
      </c>
      <c r="F2242" s="289">
        <v>43677</v>
      </c>
      <c r="G2242" s="290" t="s">
        <v>666</v>
      </c>
      <c r="H2242" s="290" t="s">
        <v>2056</v>
      </c>
      <c r="I2242" s="291">
        <v>81.791150000000002</v>
      </c>
      <c r="J2242" s="291">
        <v>1</v>
      </c>
      <c r="K2242" s="290" t="s">
        <v>438</v>
      </c>
      <c r="L2242" s="324">
        <v>296.75</v>
      </c>
      <c r="M2242" s="325" t="s">
        <v>2057</v>
      </c>
      <c r="N2242" s="325" t="s">
        <v>2058</v>
      </c>
      <c r="O2242" s="287"/>
      <c r="P2242" s="287"/>
    </row>
    <row r="2243" spans="1:16" ht="15">
      <c r="A2243" s="247" t="s">
        <v>176</v>
      </c>
      <c r="B2243" s="247" t="s">
        <v>6758</v>
      </c>
      <c r="C2243" s="287" t="s">
        <v>6751</v>
      </c>
      <c r="D2243" s="305">
        <v>19</v>
      </c>
      <c r="E2243" s="287" t="s">
        <v>41</v>
      </c>
      <c r="F2243" s="289">
        <v>43677</v>
      </c>
      <c r="G2243" s="290" t="s">
        <v>666</v>
      </c>
      <c r="H2243" s="290" t="s">
        <v>4499</v>
      </c>
      <c r="I2243" s="291">
        <v>86.754469999999998</v>
      </c>
      <c r="J2243" s="291">
        <v>1</v>
      </c>
      <c r="K2243" s="290" t="s">
        <v>438</v>
      </c>
      <c r="L2243" s="324">
        <v>102.37</v>
      </c>
      <c r="M2243" s="325" t="s">
        <v>4500</v>
      </c>
      <c r="N2243" s="325" t="s">
        <v>4501</v>
      </c>
      <c r="O2243" s="287"/>
      <c r="P2243" s="287"/>
    </row>
    <row r="2244" spans="1:16" ht="15">
      <c r="A2244" s="247" t="s">
        <v>8074</v>
      </c>
      <c r="B2244" s="247" t="s">
        <v>8075</v>
      </c>
      <c r="C2244" s="287" t="s">
        <v>6757</v>
      </c>
      <c r="D2244" s="305">
        <v>20</v>
      </c>
      <c r="E2244" s="287" t="s">
        <v>41</v>
      </c>
      <c r="F2244" s="289">
        <v>43677</v>
      </c>
      <c r="G2244" s="290" t="s">
        <v>666</v>
      </c>
      <c r="H2244" s="290" t="s">
        <v>933</v>
      </c>
      <c r="I2244" s="291">
        <v>85.252949999999998</v>
      </c>
      <c r="J2244" s="291">
        <v>1</v>
      </c>
      <c r="K2244" s="290" t="s">
        <v>438</v>
      </c>
      <c r="L2244" s="324">
        <v>21.33</v>
      </c>
      <c r="M2244" s="325" t="s">
        <v>934</v>
      </c>
      <c r="N2244" s="325" t="s">
        <v>935</v>
      </c>
      <c r="O2244" s="287"/>
      <c r="P2244" s="287"/>
    </row>
    <row r="2245" spans="1:16" ht="15">
      <c r="A2245" s="247" t="s">
        <v>176</v>
      </c>
      <c r="B2245" s="247" t="s">
        <v>6763</v>
      </c>
      <c r="C2245" s="287" t="s">
        <v>6759</v>
      </c>
      <c r="D2245" s="305">
        <v>21</v>
      </c>
      <c r="E2245" s="287" t="s">
        <v>41</v>
      </c>
      <c r="F2245" s="289">
        <v>43677</v>
      </c>
      <c r="G2245" s="290" t="s">
        <v>666</v>
      </c>
      <c r="H2245" s="290" t="s">
        <v>2764</v>
      </c>
      <c r="I2245" s="291">
        <v>86.706819999999993</v>
      </c>
      <c r="J2245" s="291">
        <v>1</v>
      </c>
      <c r="K2245" s="290" t="s">
        <v>438</v>
      </c>
      <c r="L2245" s="324">
        <v>58.22</v>
      </c>
      <c r="M2245" s="325" t="s">
        <v>2765</v>
      </c>
      <c r="N2245" s="325" t="s">
        <v>2766</v>
      </c>
      <c r="O2245" s="287"/>
      <c r="P2245" s="287"/>
    </row>
    <row r="2246" spans="1:16" ht="15">
      <c r="A2246" s="247" t="s">
        <v>8076</v>
      </c>
      <c r="B2246" s="247" t="s">
        <v>8077</v>
      </c>
      <c r="C2246" s="287" t="s">
        <v>6762</v>
      </c>
      <c r="D2246" s="305">
        <v>22</v>
      </c>
      <c r="E2246" s="287" t="s">
        <v>41</v>
      </c>
      <c r="F2246" s="289">
        <v>43677</v>
      </c>
      <c r="G2246" s="290" t="s">
        <v>666</v>
      </c>
      <c r="H2246" s="290" t="s">
        <v>3363</v>
      </c>
      <c r="I2246" s="291">
        <v>93.705826000000002</v>
      </c>
      <c r="J2246" s="291">
        <v>1</v>
      </c>
      <c r="K2246" s="290" t="s">
        <v>438</v>
      </c>
      <c r="L2246" s="324">
        <v>53.86</v>
      </c>
      <c r="M2246" s="325" t="s">
        <v>3364</v>
      </c>
      <c r="N2246" s="325" t="s">
        <v>3365</v>
      </c>
      <c r="O2246" s="287"/>
      <c r="P2246" s="287"/>
    </row>
    <row r="2247" spans="1:16" ht="15">
      <c r="A2247" s="247" t="s">
        <v>8078</v>
      </c>
      <c r="B2247" s="247" t="s">
        <v>8079</v>
      </c>
      <c r="C2247" s="287" t="s">
        <v>6764</v>
      </c>
      <c r="D2247" s="305">
        <v>23</v>
      </c>
      <c r="E2247" s="287" t="s">
        <v>41</v>
      </c>
      <c r="F2247" s="289">
        <v>43677</v>
      </c>
      <c r="G2247" s="290" t="s">
        <v>666</v>
      </c>
      <c r="H2247" s="290" t="s">
        <v>938</v>
      </c>
      <c r="I2247" s="291">
        <v>84.185670000000002</v>
      </c>
      <c r="J2247" s="291">
        <v>2</v>
      </c>
      <c r="K2247" s="290" t="s">
        <v>438</v>
      </c>
      <c r="L2247" s="324">
        <v>32.01</v>
      </c>
      <c r="M2247" s="325" t="s">
        <v>939</v>
      </c>
      <c r="N2247" s="325" t="s">
        <v>940</v>
      </c>
      <c r="O2247" s="287"/>
      <c r="P2247" s="287"/>
    </row>
    <row r="2248" spans="1:16" ht="15">
      <c r="A2248" s="247" t="s">
        <v>8080</v>
      </c>
      <c r="B2248" s="247" t="s">
        <v>8081</v>
      </c>
      <c r="C2248" s="287" t="s">
        <v>6767</v>
      </c>
      <c r="D2248" s="305">
        <v>24</v>
      </c>
      <c r="E2248" s="287" t="s">
        <v>41</v>
      </c>
      <c r="F2248" s="289">
        <v>43677</v>
      </c>
      <c r="G2248" s="290" t="s">
        <v>666</v>
      </c>
      <c r="H2248" s="290" t="s">
        <v>2610</v>
      </c>
      <c r="I2248" s="291">
        <v>90.145889999999994</v>
      </c>
      <c r="J2248" s="291">
        <v>1</v>
      </c>
      <c r="K2248" s="290" t="s">
        <v>438</v>
      </c>
      <c r="L2248" s="324">
        <v>22.73</v>
      </c>
      <c r="M2248" s="325" t="s">
        <v>2611</v>
      </c>
      <c r="N2248" s="325" t="s">
        <v>2612</v>
      </c>
      <c r="O2248" s="287"/>
      <c r="P2248" s="287"/>
    </row>
    <row r="2249" spans="1:16" ht="15">
      <c r="A2249" s="247" t="s">
        <v>176</v>
      </c>
      <c r="B2249" s="247" t="s">
        <v>6780</v>
      </c>
      <c r="C2249" s="287" t="s">
        <v>6770</v>
      </c>
      <c r="D2249" s="305">
        <v>25</v>
      </c>
      <c r="E2249" s="287" t="s">
        <v>41</v>
      </c>
      <c r="F2249" s="289">
        <v>43677</v>
      </c>
      <c r="G2249" s="290" t="s">
        <v>666</v>
      </c>
      <c r="H2249" s="290" t="s">
        <v>1421</v>
      </c>
      <c r="I2249" s="291">
        <v>88.935135000000002</v>
      </c>
      <c r="J2249" s="291">
        <v>2</v>
      </c>
      <c r="K2249" s="290" t="s">
        <v>438</v>
      </c>
      <c r="L2249" s="324">
        <v>44.89</v>
      </c>
      <c r="M2249" s="325" t="s">
        <v>1422</v>
      </c>
      <c r="N2249" s="325" t="s">
        <v>1423</v>
      </c>
      <c r="O2249" s="287"/>
      <c r="P2249" s="287"/>
    </row>
    <row r="2250" spans="1:16" ht="15">
      <c r="A2250" s="247" t="s">
        <v>8082</v>
      </c>
      <c r="B2250" s="247" t="s">
        <v>8083</v>
      </c>
      <c r="C2250" s="287" t="s">
        <v>6773</v>
      </c>
      <c r="D2250" s="305">
        <v>26</v>
      </c>
      <c r="E2250" s="287" t="s">
        <v>41</v>
      </c>
      <c r="F2250" s="289">
        <v>43677</v>
      </c>
      <c r="G2250" s="290" t="s">
        <v>666</v>
      </c>
      <c r="H2250" s="290" t="s">
        <v>945</v>
      </c>
      <c r="I2250" s="291">
        <v>93.623869999999997</v>
      </c>
      <c r="J2250" s="291">
        <v>1</v>
      </c>
      <c r="K2250" s="290" t="s">
        <v>438</v>
      </c>
      <c r="L2250" s="324">
        <v>23.82</v>
      </c>
      <c r="M2250" s="325" t="s">
        <v>946</v>
      </c>
      <c r="N2250" s="325" t="s">
        <v>947</v>
      </c>
      <c r="O2250" s="287"/>
      <c r="P2250" s="287"/>
    </row>
    <row r="2251" spans="1:16" ht="15">
      <c r="A2251" s="247" t="s">
        <v>8084</v>
      </c>
      <c r="B2251" s="247" t="s">
        <v>8085</v>
      </c>
      <c r="C2251" s="287" t="s">
        <v>6776</v>
      </c>
      <c r="D2251" s="305">
        <v>27</v>
      </c>
      <c r="E2251" s="287" t="s">
        <v>41</v>
      </c>
      <c r="F2251" s="289">
        <v>43677</v>
      </c>
      <c r="G2251" s="290" t="s">
        <v>666</v>
      </c>
      <c r="H2251" s="290" t="s">
        <v>2636</v>
      </c>
      <c r="I2251" s="291">
        <v>85.677520000000001</v>
      </c>
      <c r="J2251" s="291">
        <v>1</v>
      </c>
      <c r="K2251" s="290" t="s">
        <v>438</v>
      </c>
      <c r="L2251" s="324">
        <v>33.11</v>
      </c>
      <c r="M2251" s="325" t="s">
        <v>2637</v>
      </c>
      <c r="N2251" s="325" t="s">
        <v>2638</v>
      </c>
      <c r="O2251" s="287"/>
      <c r="P2251" s="287"/>
    </row>
    <row r="2252" spans="1:16" ht="15">
      <c r="A2252" s="247" t="s">
        <v>8086</v>
      </c>
      <c r="B2252" s="247" t="s">
        <v>8087</v>
      </c>
      <c r="C2252" s="287" t="s">
        <v>6779</v>
      </c>
      <c r="D2252" s="305">
        <v>28</v>
      </c>
      <c r="E2252" s="287" t="s">
        <v>41</v>
      </c>
      <c r="F2252" s="289">
        <v>43677</v>
      </c>
      <c r="G2252" s="290" t="s">
        <v>666</v>
      </c>
      <c r="H2252" s="290" t="s">
        <v>3662</v>
      </c>
      <c r="I2252" s="291">
        <v>82.746639999999999</v>
      </c>
      <c r="J2252" s="291">
        <v>1</v>
      </c>
      <c r="K2252" s="290" t="s">
        <v>438</v>
      </c>
      <c r="L2252" s="324">
        <v>98</v>
      </c>
      <c r="M2252" s="325" t="s">
        <v>3663</v>
      </c>
      <c r="N2252" s="325" t="s">
        <v>3664</v>
      </c>
      <c r="O2252" s="287"/>
      <c r="P2252" s="287"/>
    </row>
    <row r="2253" spans="1:16" ht="15">
      <c r="A2253" s="247" t="s">
        <v>176</v>
      </c>
      <c r="B2253" s="247" t="s">
        <v>6794</v>
      </c>
      <c r="C2253" s="287" t="s">
        <v>6781</v>
      </c>
      <c r="D2253" s="305">
        <v>29</v>
      </c>
      <c r="E2253" s="287" t="s">
        <v>41</v>
      </c>
      <c r="F2253" s="289">
        <v>43677</v>
      </c>
      <c r="G2253" s="290" t="s">
        <v>666</v>
      </c>
      <c r="H2253" s="290" t="s">
        <v>677</v>
      </c>
      <c r="I2253" s="291">
        <v>79.72654</v>
      </c>
      <c r="J2253" s="291">
        <v>2</v>
      </c>
      <c r="K2253" s="290" t="s">
        <v>438</v>
      </c>
      <c r="L2253" s="324">
        <v>168.72</v>
      </c>
      <c r="M2253" s="325" t="s">
        <v>678</v>
      </c>
      <c r="N2253" s="325" t="s">
        <v>679</v>
      </c>
      <c r="O2253" s="287"/>
      <c r="P2253" s="287"/>
    </row>
    <row r="2254" spans="1:16" ht="15">
      <c r="A2254" s="247" t="s">
        <v>8088</v>
      </c>
      <c r="B2254" s="247" t="s">
        <v>8089</v>
      </c>
      <c r="C2254" s="287" t="s">
        <v>6784</v>
      </c>
      <c r="D2254" s="305">
        <v>30</v>
      </c>
      <c r="E2254" s="287" t="s">
        <v>41</v>
      </c>
      <c r="F2254" s="289">
        <v>43677</v>
      </c>
      <c r="G2254" s="290" t="s">
        <v>666</v>
      </c>
      <c r="H2254" s="290" t="s">
        <v>2643</v>
      </c>
      <c r="I2254" s="291">
        <v>79.227940000000004</v>
      </c>
      <c r="J2254" s="291">
        <v>1</v>
      </c>
      <c r="K2254" s="290" t="s">
        <v>438</v>
      </c>
      <c r="L2254" s="324">
        <v>51.36</v>
      </c>
      <c r="M2254" s="325" t="s">
        <v>2644</v>
      </c>
      <c r="N2254" s="325" t="s">
        <v>2645</v>
      </c>
      <c r="O2254" s="287"/>
      <c r="P2254" s="287"/>
    </row>
    <row r="2255" spans="1:16" ht="15">
      <c r="A2255" s="247" t="s">
        <v>8090</v>
      </c>
      <c r="B2255" s="247" t="s">
        <v>8091</v>
      </c>
      <c r="C2255" s="287" t="s">
        <v>6787</v>
      </c>
      <c r="D2255" s="305">
        <v>31</v>
      </c>
      <c r="E2255" s="287" t="s">
        <v>41</v>
      </c>
      <c r="F2255" s="289">
        <v>43677</v>
      </c>
      <c r="G2255" s="290" t="s">
        <v>666</v>
      </c>
      <c r="H2255" s="290" t="s">
        <v>698</v>
      </c>
      <c r="I2255" s="291">
        <v>78.260210000000001</v>
      </c>
      <c r="J2255" s="291">
        <v>1</v>
      </c>
      <c r="K2255" s="290" t="s">
        <v>438</v>
      </c>
      <c r="L2255" s="324">
        <v>100.97</v>
      </c>
      <c r="M2255" s="325" t="s">
        <v>699</v>
      </c>
      <c r="N2255" s="325" t="s">
        <v>700</v>
      </c>
      <c r="O2255" s="287"/>
      <c r="P2255" s="287"/>
    </row>
    <row r="2256" spans="1:16" ht="15">
      <c r="A2256" s="247" t="s">
        <v>8092</v>
      </c>
      <c r="B2256" s="247" t="s">
        <v>8093</v>
      </c>
      <c r="C2256" s="287" t="s">
        <v>6790</v>
      </c>
      <c r="D2256" s="305">
        <v>32</v>
      </c>
      <c r="E2256" s="287" t="s">
        <v>41</v>
      </c>
      <c r="F2256" s="289">
        <v>43677</v>
      </c>
      <c r="G2256" s="290" t="s">
        <v>666</v>
      </c>
      <c r="H2256" s="290" t="s">
        <v>3116</v>
      </c>
      <c r="I2256" s="291">
        <v>86.717254999999994</v>
      </c>
      <c r="J2256" s="291">
        <v>2</v>
      </c>
      <c r="K2256" s="290" t="s">
        <v>438</v>
      </c>
      <c r="L2256" s="324">
        <v>102.56</v>
      </c>
      <c r="M2256" s="325" t="s">
        <v>3117</v>
      </c>
      <c r="N2256" s="325" t="s">
        <v>3118</v>
      </c>
      <c r="O2256" s="287"/>
      <c r="P2256" s="287"/>
    </row>
    <row r="2257" spans="1:16" ht="15">
      <c r="A2257" s="247" t="s">
        <v>8094</v>
      </c>
      <c r="B2257" s="247" t="s">
        <v>8095</v>
      </c>
      <c r="C2257" s="287" t="s">
        <v>6793</v>
      </c>
      <c r="D2257" s="305">
        <v>33</v>
      </c>
      <c r="E2257" s="287" t="s">
        <v>41</v>
      </c>
      <c r="F2257" s="289">
        <v>43677</v>
      </c>
      <c r="G2257" s="290" t="s">
        <v>666</v>
      </c>
      <c r="H2257" s="290" t="s">
        <v>1450</v>
      </c>
      <c r="I2257" s="291">
        <v>84.255020000000002</v>
      </c>
      <c r="J2257" s="291">
        <v>1</v>
      </c>
      <c r="K2257" s="290" t="s">
        <v>438</v>
      </c>
      <c r="L2257" s="324">
        <v>73.290000000000006</v>
      </c>
      <c r="M2257" s="325" t="s">
        <v>1451</v>
      </c>
      <c r="N2257" s="325" t="s">
        <v>1452</v>
      </c>
      <c r="O2257" s="287"/>
      <c r="P2257" s="287"/>
    </row>
    <row r="2258" spans="1:16" ht="15">
      <c r="A2258" s="247" t="s">
        <v>8096</v>
      </c>
      <c r="B2258" s="247" t="s">
        <v>8097</v>
      </c>
      <c r="C2258" s="287" t="s">
        <v>6795</v>
      </c>
      <c r="D2258" s="305">
        <v>34</v>
      </c>
      <c r="E2258" s="287" t="s">
        <v>41</v>
      </c>
      <c r="F2258" s="289">
        <v>43677</v>
      </c>
      <c r="G2258" s="290" t="s">
        <v>666</v>
      </c>
      <c r="H2258" s="290" t="s">
        <v>4614</v>
      </c>
      <c r="I2258" s="291">
        <v>82.230009999999993</v>
      </c>
      <c r="J2258" s="291">
        <v>1</v>
      </c>
      <c r="K2258" s="290" t="s">
        <v>438</v>
      </c>
      <c r="L2258" s="324">
        <v>15.93</v>
      </c>
      <c r="M2258" s="325" t="s">
        <v>4615</v>
      </c>
      <c r="N2258" s="325" t="s">
        <v>4616</v>
      </c>
      <c r="O2258" s="287"/>
      <c r="P2258" s="287"/>
    </row>
    <row r="2259" spans="1:16" ht="15">
      <c r="A2259" s="247" t="s">
        <v>8098</v>
      </c>
      <c r="B2259" s="247" t="s">
        <v>8099</v>
      </c>
      <c r="C2259" s="287" t="s">
        <v>6798</v>
      </c>
      <c r="D2259" s="305">
        <v>35</v>
      </c>
      <c r="E2259" s="287" t="s">
        <v>41</v>
      </c>
      <c r="F2259" s="289">
        <v>43677</v>
      </c>
      <c r="G2259" s="290" t="s">
        <v>666</v>
      </c>
      <c r="H2259" s="290" t="s">
        <v>8100</v>
      </c>
      <c r="I2259" s="291">
        <v>84.700019999999995</v>
      </c>
      <c r="J2259" s="291">
        <v>1</v>
      </c>
      <c r="K2259" s="290" t="s">
        <v>438</v>
      </c>
      <c r="L2259" s="324">
        <v>60.41</v>
      </c>
      <c r="M2259" s="325" t="s">
        <v>8101</v>
      </c>
      <c r="N2259" s="325" t="s">
        <v>8102</v>
      </c>
      <c r="O2259" s="287"/>
      <c r="P2259" s="287"/>
    </row>
    <row r="2260" spans="1:16" ht="15">
      <c r="A2260" s="247" t="s">
        <v>8103</v>
      </c>
      <c r="B2260" s="247" t="s">
        <v>8104</v>
      </c>
      <c r="C2260" s="287" t="s">
        <v>6801</v>
      </c>
      <c r="D2260" s="305">
        <v>36</v>
      </c>
      <c r="E2260" s="287" t="s">
        <v>41</v>
      </c>
      <c r="F2260" s="289">
        <v>43677</v>
      </c>
      <c r="G2260" s="290" t="s">
        <v>666</v>
      </c>
      <c r="H2260" s="290" t="s">
        <v>712</v>
      </c>
      <c r="I2260" s="291">
        <v>80.225173999999996</v>
      </c>
      <c r="J2260" s="291">
        <v>2</v>
      </c>
      <c r="K2260" s="290" t="s">
        <v>438</v>
      </c>
      <c r="L2260" s="324">
        <v>231.97</v>
      </c>
      <c r="M2260" s="325" t="s">
        <v>713</v>
      </c>
      <c r="N2260" s="325" t="s">
        <v>714</v>
      </c>
      <c r="O2260" s="287"/>
      <c r="P2260" s="287"/>
    </row>
    <row r="2261" spans="1:16" ht="15">
      <c r="A2261" s="247" t="s">
        <v>8105</v>
      </c>
      <c r="B2261" s="247" t="s">
        <v>8106</v>
      </c>
      <c r="C2261" s="287" t="s">
        <v>6804</v>
      </c>
      <c r="D2261" s="305">
        <v>37</v>
      </c>
      <c r="E2261" s="287" t="s">
        <v>41</v>
      </c>
      <c r="F2261" s="289">
        <v>43677</v>
      </c>
      <c r="G2261" s="290" t="s">
        <v>666</v>
      </c>
      <c r="H2261" s="290" t="s">
        <v>719</v>
      </c>
      <c r="I2261" s="291">
        <v>83.225980000000007</v>
      </c>
      <c r="J2261" s="291">
        <v>1</v>
      </c>
      <c r="K2261" s="290" t="s">
        <v>438</v>
      </c>
      <c r="L2261" s="324">
        <v>43.22</v>
      </c>
      <c r="M2261" s="325" t="s">
        <v>720</v>
      </c>
      <c r="N2261" s="325" t="s">
        <v>721</v>
      </c>
      <c r="O2261" s="287"/>
      <c r="P2261" s="287"/>
    </row>
    <row r="2262" spans="1:16" ht="15">
      <c r="A2262" s="247" t="s">
        <v>8107</v>
      </c>
      <c r="B2262" s="247" t="s">
        <v>8108</v>
      </c>
      <c r="C2262" s="287" t="s">
        <v>6807</v>
      </c>
      <c r="D2262" s="305">
        <v>38</v>
      </c>
      <c r="E2262" s="287" t="s">
        <v>41</v>
      </c>
      <c r="F2262" s="289">
        <v>43677</v>
      </c>
      <c r="G2262" s="290" t="s">
        <v>666</v>
      </c>
      <c r="H2262" s="290" t="s">
        <v>3125</v>
      </c>
      <c r="I2262" s="291">
        <v>83.762023999999997</v>
      </c>
      <c r="J2262" s="291">
        <v>2</v>
      </c>
      <c r="K2262" s="290" t="s">
        <v>438</v>
      </c>
      <c r="L2262" s="324">
        <v>85.28</v>
      </c>
      <c r="M2262" s="325" t="s">
        <v>3126</v>
      </c>
      <c r="N2262" s="325" t="s">
        <v>3127</v>
      </c>
      <c r="O2262" s="287"/>
      <c r="P2262" s="287"/>
    </row>
    <row r="2263" spans="1:16" ht="15">
      <c r="A2263" s="247" t="s">
        <v>8109</v>
      </c>
      <c r="B2263" s="247" t="s">
        <v>8110</v>
      </c>
      <c r="C2263" s="287" t="s">
        <v>6810</v>
      </c>
      <c r="D2263" s="305">
        <v>39</v>
      </c>
      <c r="E2263" s="287" t="s">
        <v>41</v>
      </c>
      <c r="F2263" s="289">
        <v>43677</v>
      </c>
      <c r="G2263" s="290" t="s">
        <v>666</v>
      </c>
      <c r="H2263" s="290" t="s">
        <v>2655</v>
      </c>
      <c r="I2263" s="291">
        <v>84.189899999999994</v>
      </c>
      <c r="J2263" s="291">
        <v>1</v>
      </c>
      <c r="K2263" s="290" t="s">
        <v>438</v>
      </c>
      <c r="L2263" s="324">
        <v>58.09</v>
      </c>
      <c r="M2263" s="325" t="s">
        <v>2656</v>
      </c>
      <c r="N2263" s="325" t="s">
        <v>2657</v>
      </c>
      <c r="O2263" s="287"/>
      <c r="P2263" s="287"/>
    </row>
    <row r="2264" spans="1:16" ht="15">
      <c r="A2264" s="247" t="s">
        <v>8111</v>
      </c>
      <c r="B2264" s="247" t="s">
        <v>8112</v>
      </c>
      <c r="C2264" s="287" t="s">
        <v>6813</v>
      </c>
      <c r="D2264" s="305">
        <v>40</v>
      </c>
      <c r="E2264" s="287" t="s">
        <v>41</v>
      </c>
      <c r="F2264" s="289">
        <v>43677</v>
      </c>
      <c r="G2264" s="290" t="s">
        <v>666</v>
      </c>
      <c r="H2264" s="290" t="s">
        <v>733</v>
      </c>
      <c r="I2264" s="291">
        <v>76.775909999999996</v>
      </c>
      <c r="J2264" s="291">
        <v>1</v>
      </c>
      <c r="K2264" s="290" t="s">
        <v>438</v>
      </c>
      <c r="L2264" s="324">
        <v>66.599999999999994</v>
      </c>
      <c r="M2264" s="325" t="s">
        <v>734</v>
      </c>
      <c r="N2264" s="325" t="s">
        <v>735</v>
      </c>
      <c r="O2264" s="287"/>
      <c r="P2264" s="287"/>
    </row>
    <row r="2265" spans="1:16" ht="15">
      <c r="A2265" s="247" t="s">
        <v>8113</v>
      </c>
      <c r="B2265" s="247" t="s">
        <v>8114</v>
      </c>
      <c r="C2265" s="287" t="s">
        <v>6816</v>
      </c>
      <c r="D2265" s="305">
        <v>41</v>
      </c>
      <c r="E2265" s="287" t="s">
        <v>41</v>
      </c>
      <c r="F2265" s="289">
        <v>43677</v>
      </c>
      <c r="G2265" s="290" t="s">
        <v>666</v>
      </c>
      <c r="H2265" s="290" t="s">
        <v>1715</v>
      </c>
      <c r="I2265" s="291">
        <v>78.947220000000002</v>
      </c>
      <c r="J2265" s="291">
        <v>1</v>
      </c>
      <c r="K2265" s="290" t="s">
        <v>438</v>
      </c>
      <c r="L2265" s="324">
        <v>119.47</v>
      </c>
      <c r="M2265" s="325" t="s">
        <v>1716</v>
      </c>
      <c r="N2265" s="325" t="s">
        <v>1717</v>
      </c>
      <c r="O2265" s="287"/>
      <c r="P2265" s="287"/>
    </row>
    <row r="2266" spans="1:16" ht="15">
      <c r="A2266" s="247" t="s">
        <v>8115</v>
      </c>
      <c r="B2266" s="247" t="s">
        <v>8116</v>
      </c>
      <c r="C2266" s="287" t="s">
        <v>6819</v>
      </c>
      <c r="D2266" s="305">
        <v>42</v>
      </c>
      <c r="E2266" s="287" t="s">
        <v>41</v>
      </c>
      <c r="F2266" s="289">
        <v>43677</v>
      </c>
      <c r="G2266" s="290" t="s">
        <v>666</v>
      </c>
      <c r="H2266" s="290" t="s">
        <v>2670</v>
      </c>
      <c r="I2266" s="291">
        <v>90.662899999999993</v>
      </c>
      <c r="J2266" s="291">
        <v>2</v>
      </c>
      <c r="K2266" s="290" t="s">
        <v>438</v>
      </c>
      <c r="L2266" s="324">
        <v>77.680000000000007</v>
      </c>
      <c r="M2266" s="325" t="s">
        <v>2671</v>
      </c>
      <c r="N2266" s="325" t="s">
        <v>2672</v>
      </c>
      <c r="O2266" s="287"/>
      <c r="P2266" s="287"/>
    </row>
    <row r="2267" spans="1:16" ht="15">
      <c r="A2267" s="247" t="s">
        <v>176</v>
      </c>
      <c r="B2267" s="247" t="s">
        <v>6823</v>
      </c>
      <c r="C2267" s="287" t="s">
        <v>6822</v>
      </c>
      <c r="D2267" s="305">
        <v>43</v>
      </c>
      <c r="E2267" s="287" t="s">
        <v>41</v>
      </c>
      <c r="F2267" s="289">
        <v>43677</v>
      </c>
      <c r="G2267" s="290" t="s">
        <v>666</v>
      </c>
      <c r="H2267" s="290" t="s">
        <v>1011</v>
      </c>
      <c r="I2267" s="291">
        <v>92.225880000000004</v>
      </c>
      <c r="J2267" s="291">
        <v>2</v>
      </c>
      <c r="K2267" s="290" t="s">
        <v>438</v>
      </c>
      <c r="L2267" s="324">
        <v>53.89</v>
      </c>
      <c r="M2267" s="325" t="s">
        <v>1012</v>
      </c>
      <c r="N2267" s="325" t="s">
        <v>1013</v>
      </c>
      <c r="O2267" s="287"/>
      <c r="P2267" s="287"/>
    </row>
    <row r="2268" spans="1:16" ht="15">
      <c r="A2268" s="247" t="s">
        <v>8117</v>
      </c>
      <c r="B2268" s="247" t="s">
        <v>8118</v>
      </c>
      <c r="C2268" s="287" t="s">
        <v>6824</v>
      </c>
      <c r="D2268" s="305">
        <v>44</v>
      </c>
      <c r="E2268" s="287" t="s">
        <v>41</v>
      </c>
      <c r="F2268" s="289">
        <v>43677</v>
      </c>
      <c r="G2268" s="290" t="s">
        <v>666</v>
      </c>
      <c r="H2268" s="290" t="s">
        <v>2380</v>
      </c>
      <c r="I2268" s="291">
        <v>83.207579999999993</v>
      </c>
      <c r="J2268" s="291">
        <v>2</v>
      </c>
      <c r="K2268" s="290" t="s">
        <v>438</v>
      </c>
      <c r="L2268" s="324">
        <v>130.07</v>
      </c>
      <c r="M2268" s="325" t="s">
        <v>2381</v>
      </c>
      <c r="N2268" s="325" t="s">
        <v>2382</v>
      </c>
      <c r="O2268" s="287"/>
      <c r="P2268" s="287"/>
    </row>
    <row r="2269" spans="1:16" ht="15">
      <c r="A2269" s="247" t="s">
        <v>8119</v>
      </c>
      <c r="B2269" s="247" t="s">
        <v>8120</v>
      </c>
      <c r="C2269" s="287" t="s">
        <v>6827</v>
      </c>
      <c r="D2269" s="305">
        <v>45</v>
      </c>
      <c r="E2269" s="287" t="s">
        <v>41</v>
      </c>
      <c r="F2269" s="289">
        <v>43677</v>
      </c>
      <c r="G2269" s="290" t="s">
        <v>666</v>
      </c>
      <c r="H2269" s="290" t="s">
        <v>1540</v>
      </c>
      <c r="I2269" s="291">
        <v>82.697509999999994</v>
      </c>
      <c r="J2269" s="291">
        <v>1</v>
      </c>
      <c r="K2269" s="290" t="s">
        <v>438</v>
      </c>
      <c r="L2269" s="324">
        <v>35.590000000000003</v>
      </c>
      <c r="M2269" s="325" t="s">
        <v>1541</v>
      </c>
      <c r="N2269" s="325" t="s">
        <v>1542</v>
      </c>
      <c r="O2269" s="287"/>
      <c r="P2269" s="287"/>
    </row>
    <row r="2270" spans="1:16" ht="15">
      <c r="A2270" s="247" t="s">
        <v>8121</v>
      </c>
      <c r="B2270" s="247" t="s">
        <v>8122</v>
      </c>
      <c r="C2270" s="287" t="s">
        <v>6830</v>
      </c>
      <c r="D2270" s="305">
        <v>46</v>
      </c>
      <c r="E2270" s="287" t="s">
        <v>41</v>
      </c>
      <c r="F2270" s="289">
        <v>43677</v>
      </c>
      <c r="G2270" s="290" t="s">
        <v>666</v>
      </c>
      <c r="H2270" s="290" t="s">
        <v>789</v>
      </c>
      <c r="I2270" s="291">
        <v>81.749070000000003</v>
      </c>
      <c r="J2270" s="291">
        <v>2</v>
      </c>
      <c r="K2270" s="290" t="s">
        <v>438</v>
      </c>
      <c r="L2270" s="324">
        <v>87.65</v>
      </c>
      <c r="M2270" s="325" t="s">
        <v>790</v>
      </c>
      <c r="N2270" s="325" t="s">
        <v>791</v>
      </c>
      <c r="O2270" s="287"/>
      <c r="P2270" s="287"/>
    </row>
    <row r="2271" spans="1:16" ht="15">
      <c r="A2271" s="247" t="s">
        <v>8123</v>
      </c>
      <c r="B2271" s="247" t="s">
        <v>8124</v>
      </c>
      <c r="C2271" s="287" t="s">
        <v>6833</v>
      </c>
      <c r="D2271" s="305">
        <v>47</v>
      </c>
      <c r="E2271" s="287" t="s">
        <v>41</v>
      </c>
      <c r="F2271" s="289">
        <v>43677</v>
      </c>
      <c r="G2271" s="290" t="s">
        <v>666</v>
      </c>
      <c r="H2271" s="290" t="s">
        <v>805</v>
      </c>
      <c r="I2271" s="291">
        <v>77.260863999999998</v>
      </c>
      <c r="J2271" s="291">
        <v>1</v>
      </c>
      <c r="K2271" s="290" t="s">
        <v>438</v>
      </c>
      <c r="L2271" s="324">
        <v>38.81</v>
      </c>
      <c r="M2271" s="325" t="s">
        <v>806</v>
      </c>
      <c r="N2271" s="325" t="s">
        <v>807</v>
      </c>
      <c r="O2271" s="287"/>
      <c r="P2271" s="287"/>
    </row>
    <row r="2272" spans="1:16" ht="15">
      <c r="A2272" s="247" t="s">
        <v>8125</v>
      </c>
      <c r="B2272" s="247" t="s">
        <v>8126</v>
      </c>
      <c r="C2272" s="287" t="s">
        <v>6836</v>
      </c>
      <c r="D2272" s="305">
        <v>48</v>
      </c>
      <c r="E2272" s="287" t="s">
        <v>41</v>
      </c>
      <c r="F2272" s="289">
        <v>43677</v>
      </c>
      <c r="G2272" s="290" t="s">
        <v>666</v>
      </c>
      <c r="H2272" s="290" t="s">
        <v>1035</v>
      </c>
      <c r="I2272" s="291">
        <v>82.22533</v>
      </c>
      <c r="J2272" s="291">
        <v>2</v>
      </c>
      <c r="K2272" s="290" t="s">
        <v>438</v>
      </c>
      <c r="L2272" s="324">
        <v>27.54</v>
      </c>
      <c r="M2272" s="325" t="s">
        <v>1036</v>
      </c>
      <c r="N2272" s="325" t="s">
        <v>1037</v>
      </c>
      <c r="O2272" s="287"/>
      <c r="P2272" s="287"/>
    </row>
    <row r="2273" spans="1:16" ht="15">
      <c r="A2273" s="247" t="s">
        <v>8127</v>
      </c>
      <c r="B2273" s="247" t="s">
        <v>8128</v>
      </c>
      <c r="C2273" s="287" t="s">
        <v>6839</v>
      </c>
      <c r="D2273" s="305">
        <v>49</v>
      </c>
      <c r="E2273" s="287" t="s">
        <v>41</v>
      </c>
      <c r="F2273" s="289">
        <v>43677</v>
      </c>
      <c r="G2273" s="290" t="s">
        <v>666</v>
      </c>
      <c r="H2273" s="290" t="s">
        <v>2697</v>
      </c>
      <c r="I2273" s="291">
        <v>95.203590000000005</v>
      </c>
      <c r="J2273" s="291">
        <v>2</v>
      </c>
      <c r="K2273" s="290" t="s">
        <v>438</v>
      </c>
      <c r="L2273" s="324">
        <v>54.01</v>
      </c>
      <c r="M2273" s="325" t="s">
        <v>2698</v>
      </c>
      <c r="N2273" s="325" t="s">
        <v>2699</v>
      </c>
      <c r="O2273" s="287"/>
      <c r="P2273" s="287"/>
    </row>
    <row r="2274" spans="1:16" ht="15">
      <c r="A2274" s="247" t="s">
        <v>176</v>
      </c>
      <c r="B2274" s="247" t="s">
        <v>6840</v>
      </c>
      <c r="C2274" s="287" t="s">
        <v>6841</v>
      </c>
      <c r="D2274" s="305">
        <v>50</v>
      </c>
      <c r="E2274" s="287" t="s">
        <v>41</v>
      </c>
      <c r="F2274" s="289">
        <v>43677</v>
      </c>
      <c r="G2274" s="290" t="s">
        <v>666</v>
      </c>
      <c r="H2274" s="290" t="s">
        <v>810</v>
      </c>
      <c r="I2274" s="291">
        <v>95.640010000000004</v>
      </c>
      <c r="J2274" s="291">
        <v>2</v>
      </c>
      <c r="K2274" s="290" t="s">
        <v>438</v>
      </c>
      <c r="L2274" s="324">
        <v>20.9</v>
      </c>
      <c r="M2274" s="325" t="s">
        <v>811</v>
      </c>
      <c r="N2274" s="325" t="s">
        <v>812</v>
      </c>
      <c r="O2274" s="287"/>
      <c r="P2274" s="287"/>
    </row>
    <row r="2275" spans="1:16" ht="15">
      <c r="A2275" s="247" t="s">
        <v>8129</v>
      </c>
      <c r="B2275" s="247" t="s">
        <v>8130</v>
      </c>
      <c r="C2275" s="287" t="s">
        <v>6843</v>
      </c>
      <c r="D2275" s="305">
        <v>1</v>
      </c>
      <c r="E2275" s="287" t="s">
        <v>40</v>
      </c>
      <c r="F2275" s="289">
        <v>43677</v>
      </c>
      <c r="G2275" s="290" t="s">
        <v>673</v>
      </c>
      <c r="H2275" s="290" t="s">
        <v>3150</v>
      </c>
      <c r="I2275" s="291">
        <v>0.82399255000000005</v>
      </c>
      <c r="J2275" s="291">
        <v>2</v>
      </c>
      <c r="K2275" s="290" t="s">
        <v>815</v>
      </c>
      <c r="L2275" s="324">
        <v>66.62</v>
      </c>
      <c r="M2275" s="325" t="s">
        <v>3151</v>
      </c>
      <c r="N2275" s="325" t="s">
        <v>3152</v>
      </c>
      <c r="O2275" s="287"/>
      <c r="P2275" s="287"/>
    </row>
    <row r="2276" spans="1:16" ht="15">
      <c r="A2276" s="247" t="s">
        <v>176</v>
      </c>
      <c r="B2276" s="247" t="s">
        <v>6842</v>
      </c>
      <c r="C2276" s="287" t="s">
        <v>6845</v>
      </c>
      <c r="D2276" s="305">
        <v>2</v>
      </c>
      <c r="E2276" s="287" t="s">
        <v>40</v>
      </c>
      <c r="F2276" s="289">
        <v>43677</v>
      </c>
      <c r="G2276" s="290" t="s">
        <v>673</v>
      </c>
      <c r="H2276" s="290" t="s">
        <v>1042</v>
      </c>
      <c r="I2276" s="291">
        <v>0.91283449999999999</v>
      </c>
      <c r="J2276" s="291">
        <v>5</v>
      </c>
      <c r="K2276" s="290" t="s">
        <v>815</v>
      </c>
      <c r="L2276" s="324">
        <v>278.56</v>
      </c>
      <c r="M2276" s="325" t="s">
        <v>1043</v>
      </c>
      <c r="N2276" s="325" t="s">
        <v>1044</v>
      </c>
      <c r="O2276" s="287"/>
      <c r="P2276" s="287"/>
    </row>
    <row r="2277" spans="1:16" ht="15">
      <c r="A2277" s="247" t="s">
        <v>176</v>
      </c>
      <c r="B2277" s="247" t="s">
        <v>6844</v>
      </c>
      <c r="C2277" s="287" t="s">
        <v>6847</v>
      </c>
      <c r="D2277" s="305">
        <v>3</v>
      </c>
      <c r="E2277" s="287" t="s">
        <v>40</v>
      </c>
      <c r="F2277" s="289">
        <v>43677</v>
      </c>
      <c r="G2277" s="290" t="s">
        <v>673</v>
      </c>
      <c r="H2277" s="290" t="s">
        <v>461</v>
      </c>
      <c r="I2277" s="291">
        <v>0.83537740000000005</v>
      </c>
      <c r="J2277" s="291">
        <v>3</v>
      </c>
      <c r="K2277" s="290" t="s">
        <v>815</v>
      </c>
      <c r="L2277" s="324">
        <v>85.79</v>
      </c>
      <c r="M2277" s="325" t="s">
        <v>462</v>
      </c>
      <c r="N2277" s="325" t="s">
        <v>463</v>
      </c>
      <c r="O2277" s="287"/>
      <c r="P2277" s="287"/>
    </row>
    <row r="2278" spans="1:16" ht="15">
      <c r="A2278" s="247" t="s">
        <v>176</v>
      </c>
      <c r="B2278" s="247" t="s">
        <v>6846</v>
      </c>
      <c r="C2278" s="287" t="s">
        <v>6850</v>
      </c>
      <c r="D2278" s="305">
        <v>4</v>
      </c>
      <c r="E2278" s="287" t="s">
        <v>40</v>
      </c>
      <c r="F2278" s="289">
        <v>43677</v>
      </c>
      <c r="G2278" s="290" t="s">
        <v>673</v>
      </c>
      <c r="H2278" s="290" t="s">
        <v>468</v>
      </c>
      <c r="I2278" s="291">
        <v>0.89666533000000004</v>
      </c>
      <c r="J2278" s="291">
        <v>4</v>
      </c>
      <c r="K2278" s="290" t="s">
        <v>815</v>
      </c>
      <c r="L2278" s="324">
        <v>72.959999999999994</v>
      </c>
      <c r="M2278" s="325" t="s">
        <v>469</v>
      </c>
      <c r="N2278" s="325" t="s">
        <v>470</v>
      </c>
      <c r="O2278" s="287"/>
      <c r="P2278" s="287"/>
    </row>
    <row r="2279" spans="1:16" ht="15">
      <c r="A2279" s="247" t="s">
        <v>176</v>
      </c>
      <c r="B2279" s="247" t="s">
        <v>6851</v>
      </c>
      <c r="C2279" s="287" t="s">
        <v>6852</v>
      </c>
      <c r="D2279" s="305">
        <v>5</v>
      </c>
      <c r="E2279" s="287" t="s">
        <v>40</v>
      </c>
      <c r="F2279" s="289">
        <v>43677</v>
      </c>
      <c r="G2279" s="290" t="s">
        <v>673</v>
      </c>
      <c r="H2279" s="290" t="s">
        <v>474</v>
      </c>
      <c r="I2279" s="291">
        <v>0.80308000000000002</v>
      </c>
      <c r="J2279" s="291">
        <v>1</v>
      </c>
      <c r="K2279" s="290" t="s">
        <v>815</v>
      </c>
      <c r="L2279" s="324">
        <v>209.08</v>
      </c>
      <c r="M2279" s="325" t="s">
        <v>475</v>
      </c>
      <c r="N2279" s="325" t="s">
        <v>476</v>
      </c>
      <c r="O2279" s="287"/>
      <c r="P2279" s="287"/>
    </row>
    <row r="2280" spans="1:16" ht="15">
      <c r="A2280" s="247" t="s">
        <v>8131</v>
      </c>
      <c r="B2280" s="247" t="s">
        <v>8132</v>
      </c>
      <c r="C2280" s="287" t="s">
        <v>6855</v>
      </c>
      <c r="D2280" s="305">
        <v>6</v>
      </c>
      <c r="E2280" s="287" t="s">
        <v>40</v>
      </c>
      <c r="F2280" s="289">
        <v>43677</v>
      </c>
      <c r="G2280" s="290" t="s">
        <v>673</v>
      </c>
      <c r="H2280" s="290" t="s">
        <v>3440</v>
      </c>
      <c r="I2280" s="291">
        <v>0.88857850000000005</v>
      </c>
      <c r="J2280" s="291">
        <v>2</v>
      </c>
      <c r="K2280" s="290" t="s">
        <v>815</v>
      </c>
      <c r="L2280" s="324">
        <v>47.07</v>
      </c>
      <c r="M2280" s="325" t="s">
        <v>3441</v>
      </c>
      <c r="N2280" s="325" t="s">
        <v>3442</v>
      </c>
      <c r="O2280" s="287"/>
      <c r="P2280" s="287"/>
    </row>
    <row r="2281" spans="1:16" ht="15">
      <c r="A2281" s="247" t="s">
        <v>176</v>
      </c>
      <c r="B2281" s="247" t="s">
        <v>6859</v>
      </c>
      <c r="C2281" s="287" t="s">
        <v>6858</v>
      </c>
      <c r="D2281" s="305">
        <v>7</v>
      </c>
      <c r="E2281" s="287" t="s">
        <v>40</v>
      </c>
      <c r="F2281" s="289">
        <v>43677</v>
      </c>
      <c r="G2281" s="290" t="s">
        <v>673</v>
      </c>
      <c r="H2281" s="290" t="s">
        <v>822</v>
      </c>
      <c r="I2281" s="291">
        <v>0.76287349999999998</v>
      </c>
      <c r="J2281" s="291">
        <v>4</v>
      </c>
      <c r="K2281" s="290" t="s">
        <v>815</v>
      </c>
      <c r="L2281" s="324">
        <v>24.42</v>
      </c>
      <c r="M2281" s="325" t="s">
        <v>823</v>
      </c>
      <c r="N2281" s="325" t="s">
        <v>824</v>
      </c>
      <c r="O2281" s="287"/>
      <c r="P2281" s="287"/>
    </row>
    <row r="2282" spans="1:16" ht="15">
      <c r="A2282" s="247" t="s">
        <v>176</v>
      </c>
      <c r="B2282" s="247" t="s">
        <v>6861</v>
      </c>
      <c r="C2282" s="287" t="s">
        <v>6860</v>
      </c>
      <c r="D2282" s="305">
        <v>8</v>
      </c>
      <c r="E2282" s="287" t="s">
        <v>40</v>
      </c>
      <c r="F2282" s="289">
        <v>43677</v>
      </c>
      <c r="G2282" s="290" t="s">
        <v>673</v>
      </c>
      <c r="H2282" s="290" t="s">
        <v>1282</v>
      </c>
      <c r="I2282" s="291">
        <v>0.85017960000000004</v>
      </c>
      <c r="J2282" s="291">
        <v>5</v>
      </c>
      <c r="K2282" s="290" t="s">
        <v>815</v>
      </c>
      <c r="L2282" s="324">
        <v>237.82</v>
      </c>
      <c r="M2282" s="325" t="s">
        <v>1283</v>
      </c>
      <c r="N2282" s="325" t="s">
        <v>1284</v>
      </c>
      <c r="O2282" s="287"/>
      <c r="P2282" s="287"/>
    </row>
    <row r="2283" spans="1:16" ht="15">
      <c r="A2283" s="247" t="s">
        <v>8133</v>
      </c>
      <c r="B2283" s="247" t="s">
        <v>8134</v>
      </c>
      <c r="C2283" s="287" t="s">
        <v>6862</v>
      </c>
      <c r="D2283" s="305">
        <v>9</v>
      </c>
      <c r="E2283" s="287" t="s">
        <v>40</v>
      </c>
      <c r="F2283" s="289">
        <v>43677</v>
      </c>
      <c r="G2283" s="290" t="s">
        <v>673</v>
      </c>
      <c r="H2283" s="290" t="s">
        <v>6361</v>
      </c>
      <c r="I2283" s="291">
        <v>0.90748125000000002</v>
      </c>
      <c r="J2283" s="291">
        <v>1</v>
      </c>
      <c r="K2283" s="290" t="s">
        <v>815</v>
      </c>
      <c r="L2283" s="324">
        <v>44.41</v>
      </c>
      <c r="M2283" s="325" t="s">
        <v>6362</v>
      </c>
      <c r="N2283" s="325" t="s">
        <v>6363</v>
      </c>
      <c r="O2283" s="287"/>
      <c r="P2283" s="287"/>
    </row>
    <row r="2284" spans="1:16" ht="15">
      <c r="A2284" s="247" t="s">
        <v>8135</v>
      </c>
      <c r="B2284" s="247" t="s">
        <v>8136</v>
      </c>
      <c r="C2284" s="287" t="s">
        <v>6864</v>
      </c>
      <c r="D2284" s="305">
        <v>10</v>
      </c>
      <c r="E2284" s="287" t="s">
        <v>40</v>
      </c>
      <c r="F2284" s="289">
        <v>43677</v>
      </c>
      <c r="G2284" s="290" t="s">
        <v>673</v>
      </c>
      <c r="H2284" s="290" t="s">
        <v>2540</v>
      </c>
      <c r="I2284" s="291">
        <v>0.90224223999999997</v>
      </c>
      <c r="J2284" s="291">
        <v>6</v>
      </c>
      <c r="K2284" s="290" t="s">
        <v>815</v>
      </c>
      <c r="L2284" s="324">
        <v>55.87</v>
      </c>
      <c r="M2284" s="325" t="s">
        <v>2541</v>
      </c>
      <c r="N2284" s="325" t="s">
        <v>2542</v>
      </c>
      <c r="O2284" s="287"/>
      <c r="P2284" s="287"/>
    </row>
    <row r="2285" spans="1:16" ht="15">
      <c r="A2285" s="247" t="s">
        <v>176</v>
      </c>
      <c r="B2285" s="247" t="s">
        <v>6863</v>
      </c>
      <c r="C2285" s="287" t="s">
        <v>6866</v>
      </c>
      <c r="D2285" s="305">
        <v>11</v>
      </c>
      <c r="E2285" s="287" t="s">
        <v>40</v>
      </c>
      <c r="F2285" s="289">
        <v>43677</v>
      </c>
      <c r="G2285" s="290" t="s">
        <v>673</v>
      </c>
      <c r="H2285" s="290" t="s">
        <v>3296</v>
      </c>
      <c r="I2285" s="291">
        <v>0.77659509999999998</v>
      </c>
      <c r="J2285" s="291">
        <v>1</v>
      </c>
      <c r="K2285" s="290" t="s">
        <v>815</v>
      </c>
      <c r="L2285" s="324">
        <v>19.16</v>
      </c>
      <c r="M2285" s="325" t="s">
        <v>3297</v>
      </c>
      <c r="N2285" s="325" t="s">
        <v>3298</v>
      </c>
      <c r="O2285" s="287"/>
      <c r="P2285" s="287"/>
    </row>
    <row r="2286" spans="1:16" ht="15">
      <c r="A2286" s="247" t="s">
        <v>8137</v>
      </c>
      <c r="B2286" s="247" t="s">
        <v>8138</v>
      </c>
      <c r="C2286" s="287" t="s">
        <v>6868</v>
      </c>
      <c r="D2286" s="305">
        <v>12</v>
      </c>
      <c r="E2286" s="287" t="s">
        <v>40</v>
      </c>
      <c r="F2286" s="289">
        <v>43677</v>
      </c>
      <c r="G2286" s="290" t="s">
        <v>673</v>
      </c>
      <c r="H2286" s="290" t="s">
        <v>2286</v>
      </c>
      <c r="I2286" s="291">
        <v>0.87824100000000005</v>
      </c>
      <c r="J2286" s="291">
        <v>2</v>
      </c>
      <c r="K2286" s="290" t="s">
        <v>815</v>
      </c>
      <c r="L2286" s="324">
        <v>47.23</v>
      </c>
      <c r="M2286" s="325" t="s">
        <v>2287</v>
      </c>
      <c r="N2286" s="325" t="s">
        <v>2288</v>
      </c>
      <c r="O2286" s="287"/>
      <c r="P2286" s="287"/>
    </row>
    <row r="2287" spans="1:16" ht="15">
      <c r="A2287" s="247" t="s">
        <v>176</v>
      </c>
      <c r="B2287" s="247" t="s">
        <v>6865</v>
      </c>
      <c r="C2287" s="287" t="s">
        <v>6871</v>
      </c>
      <c r="D2287" s="305">
        <v>13</v>
      </c>
      <c r="E2287" s="287" t="s">
        <v>40</v>
      </c>
      <c r="F2287" s="289">
        <v>43677</v>
      </c>
      <c r="G2287" s="290" t="s">
        <v>673</v>
      </c>
      <c r="H2287" s="290" t="s">
        <v>1317</v>
      </c>
      <c r="I2287" s="291">
        <v>0.88025770000000003</v>
      </c>
      <c r="J2287" s="291">
        <v>2</v>
      </c>
      <c r="K2287" s="290" t="s">
        <v>815</v>
      </c>
      <c r="L2287" s="324">
        <v>52.09</v>
      </c>
      <c r="M2287" s="325" t="s">
        <v>1318</v>
      </c>
      <c r="N2287" s="325" t="s">
        <v>1319</v>
      </c>
      <c r="O2287" s="287"/>
      <c r="P2287" s="287"/>
    </row>
    <row r="2288" spans="1:16" ht="15">
      <c r="A2288" s="247" t="s">
        <v>8139</v>
      </c>
      <c r="B2288" s="247" t="s">
        <v>8140</v>
      </c>
      <c r="C2288" s="287" t="s">
        <v>6873</v>
      </c>
      <c r="D2288" s="305">
        <v>14</v>
      </c>
      <c r="E2288" s="287" t="s">
        <v>40</v>
      </c>
      <c r="F2288" s="289">
        <v>43677</v>
      </c>
      <c r="G2288" s="290" t="s">
        <v>673</v>
      </c>
      <c r="H2288" s="290" t="s">
        <v>838</v>
      </c>
      <c r="I2288" s="291">
        <v>0.85593830000000004</v>
      </c>
      <c r="J2288" s="291">
        <v>7</v>
      </c>
      <c r="K2288" s="290" t="s">
        <v>815</v>
      </c>
      <c r="L2288" s="324">
        <v>12.09</v>
      </c>
      <c r="M2288" s="325" t="s">
        <v>839</v>
      </c>
      <c r="N2288" s="325" t="s">
        <v>840</v>
      </c>
      <c r="O2288" s="287"/>
      <c r="P2288" s="287"/>
    </row>
    <row r="2289" spans="1:16" ht="15">
      <c r="A2289" s="247" t="s">
        <v>176</v>
      </c>
      <c r="B2289" s="247" t="s">
        <v>6867</v>
      </c>
      <c r="C2289" s="287" t="s">
        <v>6876</v>
      </c>
      <c r="D2289" s="305">
        <v>15</v>
      </c>
      <c r="E2289" s="287" t="s">
        <v>40</v>
      </c>
      <c r="F2289" s="289">
        <v>43677</v>
      </c>
      <c r="G2289" s="290" t="s">
        <v>673</v>
      </c>
      <c r="H2289" s="290" t="s">
        <v>2547</v>
      </c>
      <c r="I2289" s="291">
        <v>0.73015739999999996</v>
      </c>
      <c r="J2289" s="291">
        <v>6</v>
      </c>
      <c r="K2289" s="290" t="s">
        <v>815</v>
      </c>
      <c r="L2289" s="324">
        <v>50.67</v>
      </c>
      <c r="M2289" s="325" t="s">
        <v>2548</v>
      </c>
      <c r="N2289" s="325" t="s">
        <v>2549</v>
      </c>
      <c r="O2289" s="287"/>
      <c r="P2289" s="287"/>
    </row>
    <row r="2290" spans="1:16" ht="15">
      <c r="A2290" s="247" t="s">
        <v>176</v>
      </c>
      <c r="B2290" s="247" t="s">
        <v>6872</v>
      </c>
      <c r="C2290" s="287" t="s">
        <v>6878</v>
      </c>
      <c r="D2290" s="305">
        <v>16</v>
      </c>
      <c r="E2290" s="287" t="s">
        <v>40</v>
      </c>
      <c r="F2290" s="289">
        <v>43677</v>
      </c>
      <c r="G2290" s="290" t="s">
        <v>673</v>
      </c>
      <c r="H2290" s="290" t="s">
        <v>2557</v>
      </c>
      <c r="I2290" s="291">
        <v>0.85498554000000004</v>
      </c>
      <c r="J2290" s="291">
        <v>2</v>
      </c>
      <c r="K2290" s="290" t="s">
        <v>815</v>
      </c>
      <c r="L2290" s="324">
        <v>97.68</v>
      </c>
      <c r="M2290" s="325" t="s">
        <v>2558</v>
      </c>
      <c r="N2290" s="325" t="s">
        <v>2559</v>
      </c>
      <c r="O2290" s="287"/>
      <c r="P2290" s="287"/>
    </row>
    <row r="2291" spans="1:16" ht="15">
      <c r="A2291" s="247" t="s">
        <v>176</v>
      </c>
      <c r="B2291" s="247" t="s">
        <v>6877</v>
      </c>
      <c r="C2291" s="287" t="s">
        <v>6881</v>
      </c>
      <c r="D2291" s="305">
        <v>17</v>
      </c>
      <c r="E2291" s="287" t="s">
        <v>40</v>
      </c>
      <c r="F2291" s="289">
        <v>43677</v>
      </c>
      <c r="G2291" s="290" t="s">
        <v>673</v>
      </c>
      <c r="H2291" s="290" t="s">
        <v>2562</v>
      </c>
      <c r="I2291" s="291">
        <v>0.90556144999999999</v>
      </c>
      <c r="J2291" s="291">
        <v>3</v>
      </c>
      <c r="K2291" s="290" t="s">
        <v>815</v>
      </c>
      <c r="L2291" s="324">
        <v>55.77</v>
      </c>
      <c r="M2291" s="325" t="s">
        <v>2563</v>
      </c>
      <c r="N2291" s="325" t="s">
        <v>2564</v>
      </c>
      <c r="O2291" s="287"/>
      <c r="P2291" s="287"/>
    </row>
    <row r="2292" spans="1:16" ht="15">
      <c r="A2292" s="247" t="s">
        <v>176</v>
      </c>
      <c r="B2292" s="247" t="s">
        <v>6882</v>
      </c>
      <c r="C2292" s="287" t="s">
        <v>6883</v>
      </c>
      <c r="D2292" s="305">
        <v>18</v>
      </c>
      <c r="E2292" s="287" t="s">
        <v>40</v>
      </c>
      <c r="F2292" s="289">
        <v>43677</v>
      </c>
      <c r="G2292" s="290" t="s">
        <v>673</v>
      </c>
      <c r="H2292" s="290" t="s">
        <v>550</v>
      </c>
      <c r="I2292" s="291">
        <v>0.54060006000000005</v>
      </c>
      <c r="J2292" s="291">
        <v>2</v>
      </c>
      <c r="K2292" s="290" t="s">
        <v>815</v>
      </c>
      <c r="L2292" s="324">
        <v>72.16</v>
      </c>
      <c r="M2292" s="325" t="s">
        <v>551</v>
      </c>
      <c r="N2292" s="325" t="s">
        <v>552</v>
      </c>
      <c r="O2292" s="287"/>
      <c r="P2292" s="287"/>
    </row>
    <row r="2293" spans="1:16" ht="15">
      <c r="A2293" s="247" t="s">
        <v>176</v>
      </c>
      <c r="B2293" s="247" t="s">
        <v>6884</v>
      </c>
      <c r="C2293" s="287" t="s">
        <v>6885</v>
      </c>
      <c r="D2293" s="305">
        <v>19</v>
      </c>
      <c r="E2293" s="287" t="s">
        <v>40</v>
      </c>
      <c r="F2293" s="289">
        <v>43677</v>
      </c>
      <c r="G2293" s="290" t="s">
        <v>673</v>
      </c>
      <c r="H2293" s="290" t="s">
        <v>2305</v>
      </c>
      <c r="I2293" s="291">
        <v>0.89485099999999995</v>
      </c>
      <c r="J2293" s="291">
        <v>1</v>
      </c>
      <c r="K2293" s="290" t="s">
        <v>815</v>
      </c>
      <c r="L2293" s="324">
        <v>85.85</v>
      </c>
      <c r="M2293" s="325" t="s">
        <v>2306</v>
      </c>
      <c r="N2293" s="325" t="s">
        <v>2307</v>
      </c>
      <c r="O2293" s="287"/>
      <c r="P2293" s="287"/>
    </row>
    <row r="2294" spans="1:16" ht="15">
      <c r="A2294" s="247" t="s">
        <v>8141</v>
      </c>
      <c r="B2294" s="247" t="s">
        <v>8142</v>
      </c>
      <c r="C2294" s="287" t="s">
        <v>6888</v>
      </c>
      <c r="D2294" s="305">
        <v>20</v>
      </c>
      <c r="E2294" s="287" t="s">
        <v>40</v>
      </c>
      <c r="F2294" s="289">
        <v>43677</v>
      </c>
      <c r="G2294" s="290" t="s">
        <v>673</v>
      </c>
      <c r="H2294" s="290" t="s">
        <v>7665</v>
      </c>
      <c r="I2294" s="291">
        <v>0.78360355000000004</v>
      </c>
      <c r="J2294" s="291">
        <v>3</v>
      </c>
      <c r="K2294" s="290" t="s">
        <v>815</v>
      </c>
      <c r="L2294" s="324">
        <v>41.06</v>
      </c>
      <c r="M2294" s="325" t="s">
        <v>7666</v>
      </c>
      <c r="N2294" s="325" t="s">
        <v>7667</v>
      </c>
      <c r="O2294" s="287"/>
      <c r="P2294" s="287"/>
    </row>
    <row r="2295" spans="1:16" ht="15">
      <c r="A2295" s="247" t="s">
        <v>176</v>
      </c>
      <c r="B2295" s="247" t="s">
        <v>6892</v>
      </c>
      <c r="C2295" s="287" t="s">
        <v>6891</v>
      </c>
      <c r="D2295" s="305">
        <v>21</v>
      </c>
      <c r="E2295" s="287" t="s">
        <v>40</v>
      </c>
      <c r="F2295" s="289">
        <v>43677</v>
      </c>
      <c r="G2295" s="290" t="s">
        <v>673</v>
      </c>
      <c r="H2295" s="290" t="s">
        <v>2584</v>
      </c>
      <c r="I2295" s="291">
        <v>0.80936710000000001</v>
      </c>
      <c r="J2295" s="291">
        <v>3</v>
      </c>
      <c r="K2295" s="290" t="s">
        <v>815</v>
      </c>
      <c r="L2295" s="324">
        <v>19.5</v>
      </c>
      <c r="M2295" s="325" t="s">
        <v>2585</v>
      </c>
      <c r="N2295" s="325" t="s">
        <v>2586</v>
      </c>
      <c r="O2295" s="287"/>
      <c r="P2295" s="287"/>
    </row>
    <row r="2296" spans="1:16" ht="15">
      <c r="A2296" s="247" t="s">
        <v>176</v>
      </c>
      <c r="B2296" s="247" t="s">
        <v>6894</v>
      </c>
      <c r="C2296" s="287" t="s">
        <v>6893</v>
      </c>
      <c r="D2296" s="305">
        <v>22</v>
      </c>
      <c r="E2296" s="287" t="s">
        <v>40</v>
      </c>
      <c r="F2296" s="289">
        <v>43677</v>
      </c>
      <c r="G2296" s="290" t="s">
        <v>673</v>
      </c>
      <c r="H2296" s="290" t="s">
        <v>2589</v>
      </c>
      <c r="I2296" s="291">
        <v>0.80182399999999998</v>
      </c>
      <c r="J2296" s="291">
        <v>13</v>
      </c>
      <c r="K2296" s="290" t="s">
        <v>815</v>
      </c>
      <c r="L2296" s="324">
        <v>23</v>
      </c>
      <c r="M2296" s="325" t="s">
        <v>2590</v>
      </c>
      <c r="N2296" s="325" t="s">
        <v>2591</v>
      </c>
      <c r="O2296" s="287"/>
      <c r="P2296" s="287"/>
    </row>
    <row r="2297" spans="1:16" ht="15">
      <c r="A2297" s="247" t="s">
        <v>176</v>
      </c>
      <c r="B2297" s="247" t="s">
        <v>6896</v>
      </c>
      <c r="C2297" s="287" t="s">
        <v>6895</v>
      </c>
      <c r="D2297" s="305">
        <v>23</v>
      </c>
      <c r="E2297" s="287" t="s">
        <v>40</v>
      </c>
      <c r="F2297" s="289">
        <v>43677</v>
      </c>
      <c r="G2297" s="290" t="s">
        <v>673</v>
      </c>
      <c r="H2297" s="290" t="s">
        <v>612</v>
      </c>
      <c r="I2297" s="291">
        <v>0.89282507</v>
      </c>
      <c r="J2297" s="291">
        <v>2</v>
      </c>
      <c r="K2297" s="290" t="s">
        <v>815</v>
      </c>
      <c r="L2297" s="324">
        <v>49.68</v>
      </c>
      <c r="M2297" s="325" t="s">
        <v>613</v>
      </c>
      <c r="N2297" s="325" t="s">
        <v>614</v>
      </c>
      <c r="O2297" s="287"/>
      <c r="P2297" s="287"/>
    </row>
    <row r="2298" spans="1:16" ht="15">
      <c r="A2298" s="247" t="s">
        <v>8143</v>
      </c>
      <c r="B2298" s="247" t="s">
        <v>8144</v>
      </c>
      <c r="C2298" s="287" t="s">
        <v>6897</v>
      </c>
      <c r="D2298" s="305">
        <v>24</v>
      </c>
      <c r="E2298" s="287" t="s">
        <v>40</v>
      </c>
      <c r="F2298" s="289">
        <v>43677</v>
      </c>
      <c r="G2298" s="290" t="s">
        <v>673</v>
      </c>
      <c r="H2298" s="290" t="s">
        <v>5430</v>
      </c>
      <c r="I2298" s="291">
        <v>0.88347500000000001</v>
      </c>
      <c r="J2298" s="291">
        <v>1</v>
      </c>
      <c r="K2298" s="290" t="s">
        <v>815</v>
      </c>
      <c r="L2298" s="324">
        <v>29.41</v>
      </c>
      <c r="M2298" s="325" t="s">
        <v>5431</v>
      </c>
      <c r="N2298" s="325" t="s">
        <v>5432</v>
      </c>
      <c r="O2298" s="287"/>
      <c r="P2298" s="287"/>
    </row>
    <row r="2299" spans="1:16" ht="15">
      <c r="A2299" s="247" t="s">
        <v>176</v>
      </c>
      <c r="B2299" s="247" t="s">
        <v>6901</v>
      </c>
      <c r="C2299" s="287" t="s">
        <v>6900</v>
      </c>
      <c r="D2299" s="305">
        <v>25</v>
      </c>
      <c r="E2299" s="287" t="s">
        <v>40</v>
      </c>
      <c r="F2299" s="289">
        <v>43677</v>
      </c>
      <c r="G2299" s="290" t="s">
        <v>673</v>
      </c>
      <c r="H2299" s="290" t="s">
        <v>3363</v>
      </c>
      <c r="I2299" s="291">
        <v>0.84150329999999995</v>
      </c>
      <c r="J2299" s="291">
        <v>3</v>
      </c>
      <c r="K2299" s="290" t="s">
        <v>815</v>
      </c>
      <c r="L2299" s="324">
        <v>53.86</v>
      </c>
      <c r="M2299" s="325" t="s">
        <v>3364</v>
      </c>
      <c r="N2299" s="325" t="s">
        <v>3365</v>
      </c>
      <c r="O2299" s="287"/>
      <c r="P2299" s="287"/>
    </row>
    <row r="2300" spans="1:16" ht="15">
      <c r="A2300" s="247" t="s">
        <v>176</v>
      </c>
      <c r="B2300" s="247" t="s">
        <v>6903</v>
      </c>
      <c r="C2300" s="287" t="s">
        <v>6902</v>
      </c>
      <c r="D2300" s="305">
        <v>26</v>
      </c>
      <c r="E2300" s="287" t="s">
        <v>40</v>
      </c>
      <c r="F2300" s="289">
        <v>43677</v>
      </c>
      <c r="G2300" s="290" t="s">
        <v>673</v>
      </c>
      <c r="H2300" s="290" t="s">
        <v>938</v>
      </c>
      <c r="I2300" s="291">
        <v>0.80840780000000001</v>
      </c>
      <c r="J2300" s="291">
        <v>6</v>
      </c>
      <c r="K2300" s="290" t="s">
        <v>815</v>
      </c>
      <c r="L2300" s="324">
        <v>32.01</v>
      </c>
      <c r="M2300" s="325" t="s">
        <v>939</v>
      </c>
      <c r="N2300" s="325" t="s">
        <v>940</v>
      </c>
      <c r="O2300" s="287"/>
      <c r="P2300" s="287"/>
    </row>
    <row r="2301" spans="1:16" ht="15">
      <c r="A2301" s="247" t="s">
        <v>8145</v>
      </c>
      <c r="B2301" s="247" t="s">
        <v>8146</v>
      </c>
      <c r="C2301" s="287" t="s">
        <v>6904</v>
      </c>
      <c r="D2301" s="305">
        <v>27</v>
      </c>
      <c r="E2301" s="287" t="s">
        <v>40</v>
      </c>
      <c r="F2301" s="289">
        <v>43677</v>
      </c>
      <c r="G2301" s="290" t="s">
        <v>673</v>
      </c>
      <c r="H2301" s="290" t="s">
        <v>4523</v>
      </c>
      <c r="I2301" s="291">
        <v>0.80637479999999995</v>
      </c>
      <c r="J2301" s="291">
        <v>2</v>
      </c>
      <c r="K2301" s="290" t="s">
        <v>815</v>
      </c>
      <c r="L2301" s="324">
        <v>21.16</v>
      </c>
      <c r="M2301" s="325" t="s">
        <v>4524</v>
      </c>
      <c r="N2301" s="325" t="s">
        <v>4525</v>
      </c>
      <c r="O2301" s="287"/>
      <c r="P2301" s="287"/>
    </row>
    <row r="2302" spans="1:16" ht="15">
      <c r="A2302" s="247" t="s">
        <v>176</v>
      </c>
      <c r="B2302" s="247" t="s">
        <v>6908</v>
      </c>
      <c r="C2302" s="287" t="s">
        <v>6907</v>
      </c>
      <c r="D2302" s="305">
        <v>28</v>
      </c>
      <c r="E2302" s="287" t="s">
        <v>40</v>
      </c>
      <c r="F2302" s="289">
        <v>43677</v>
      </c>
      <c r="G2302" s="290" t="s">
        <v>673</v>
      </c>
      <c r="H2302" s="290" t="s">
        <v>1150</v>
      </c>
      <c r="I2302" s="291">
        <v>0.77374920000000003</v>
      </c>
      <c r="J2302" s="291">
        <v>6</v>
      </c>
      <c r="K2302" s="290" t="s">
        <v>815</v>
      </c>
      <c r="L2302" s="324">
        <v>33.049999999999997</v>
      </c>
      <c r="M2302" s="325" t="s">
        <v>1151</v>
      </c>
      <c r="N2302" s="325" t="s">
        <v>1152</v>
      </c>
      <c r="O2302" s="287"/>
      <c r="P2302" s="287"/>
    </row>
    <row r="2303" spans="1:16" ht="15">
      <c r="A2303" s="247" t="s">
        <v>176</v>
      </c>
      <c r="B2303" s="247" t="s">
        <v>6910</v>
      </c>
      <c r="C2303" s="287" t="s">
        <v>6909</v>
      </c>
      <c r="D2303" s="305">
        <v>29</v>
      </c>
      <c r="E2303" s="287" t="s">
        <v>40</v>
      </c>
      <c r="F2303" s="289">
        <v>43677</v>
      </c>
      <c r="G2303" s="290" t="s">
        <v>673</v>
      </c>
      <c r="H2303" s="290" t="s">
        <v>2610</v>
      </c>
      <c r="I2303" s="291">
        <v>0.86877910000000003</v>
      </c>
      <c r="J2303" s="291">
        <v>7</v>
      </c>
      <c r="K2303" s="290" t="s">
        <v>815</v>
      </c>
      <c r="L2303" s="324">
        <v>22.73</v>
      </c>
      <c r="M2303" s="325" t="s">
        <v>2611</v>
      </c>
      <c r="N2303" s="325" t="s">
        <v>2612</v>
      </c>
      <c r="O2303" s="287"/>
      <c r="P2303" s="287"/>
    </row>
    <row r="2304" spans="1:16" ht="15">
      <c r="A2304" s="247" t="s">
        <v>176</v>
      </c>
      <c r="B2304" s="247" t="s">
        <v>6912</v>
      </c>
      <c r="C2304" s="287" t="s">
        <v>6911</v>
      </c>
      <c r="D2304" s="305">
        <v>30</v>
      </c>
      <c r="E2304" s="287" t="s">
        <v>40</v>
      </c>
      <c r="F2304" s="289">
        <v>43677</v>
      </c>
      <c r="G2304" s="290" t="s">
        <v>673</v>
      </c>
      <c r="H2304" s="290" t="s">
        <v>2616</v>
      </c>
      <c r="I2304" s="291">
        <v>0.88170320000000002</v>
      </c>
      <c r="J2304" s="291">
        <v>3</v>
      </c>
      <c r="K2304" s="290" t="s">
        <v>815</v>
      </c>
      <c r="L2304" s="324">
        <v>14.07</v>
      </c>
      <c r="M2304" s="325" t="s">
        <v>2617</v>
      </c>
      <c r="N2304" s="325" t="s">
        <v>2618</v>
      </c>
      <c r="O2304" s="287"/>
      <c r="P2304" s="287"/>
    </row>
    <row r="2305" spans="1:16" ht="15">
      <c r="A2305" s="247" t="s">
        <v>8147</v>
      </c>
      <c r="B2305" s="247" t="s">
        <v>8148</v>
      </c>
      <c r="C2305" s="287" t="s">
        <v>6913</v>
      </c>
      <c r="D2305" s="305">
        <v>31</v>
      </c>
      <c r="E2305" s="287" t="s">
        <v>40</v>
      </c>
      <c r="F2305" s="289">
        <v>43677</v>
      </c>
      <c r="G2305" s="290" t="s">
        <v>673</v>
      </c>
      <c r="H2305" s="290" t="s">
        <v>3098</v>
      </c>
      <c r="I2305" s="291">
        <v>0.90051174</v>
      </c>
      <c r="J2305" s="291">
        <v>1</v>
      </c>
      <c r="K2305" s="290" t="s">
        <v>815</v>
      </c>
      <c r="L2305" s="324">
        <v>53.99</v>
      </c>
      <c r="M2305" s="325" t="s">
        <v>3099</v>
      </c>
      <c r="N2305" s="325" t="s">
        <v>3100</v>
      </c>
      <c r="O2305" s="287"/>
      <c r="P2305" s="287"/>
    </row>
    <row r="2306" spans="1:16" ht="15">
      <c r="A2306" s="247" t="s">
        <v>176</v>
      </c>
      <c r="B2306" s="247" t="s">
        <v>6914</v>
      </c>
      <c r="C2306" s="287" t="s">
        <v>6915</v>
      </c>
      <c r="D2306" s="305">
        <v>32</v>
      </c>
      <c r="E2306" s="287" t="s">
        <v>40</v>
      </c>
      <c r="F2306" s="289">
        <v>43677</v>
      </c>
      <c r="G2306" s="290" t="s">
        <v>673</v>
      </c>
      <c r="H2306" s="290" t="s">
        <v>670</v>
      </c>
      <c r="I2306" s="291">
        <v>0.88322747000000001</v>
      </c>
      <c r="J2306" s="291">
        <v>4</v>
      </c>
      <c r="K2306" s="290" t="s">
        <v>815</v>
      </c>
      <c r="L2306" s="324">
        <v>25.19</v>
      </c>
      <c r="M2306" s="325" t="s">
        <v>671</v>
      </c>
      <c r="N2306" s="325" t="s">
        <v>672</v>
      </c>
      <c r="O2306" s="287"/>
      <c r="P2306" s="287"/>
    </row>
    <row r="2307" spans="1:16" ht="15">
      <c r="A2307" s="247" t="s">
        <v>8149</v>
      </c>
      <c r="B2307" s="247" t="s">
        <v>8150</v>
      </c>
      <c r="C2307" s="287" t="s">
        <v>6917</v>
      </c>
      <c r="D2307" s="305">
        <v>33</v>
      </c>
      <c r="E2307" s="287" t="s">
        <v>40</v>
      </c>
      <c r="F2307" s="289">
        <v>43677</v>
      </c>
      <c r="G2307" s="290" t="s">
        <v>673</v>
      </c>
      <c r="H2307" s="290" t="s">
        <v>2939</v>
      </c>
      <c r="I2307" s="291">
        <v>0.88098569999999998</v>
      </c>
      <c r="J2307" s="291">
        <v>1</v>
      </c>
      <c r="K2307" s="290" t="s">
        <v>815</v>
      </c>
      <c r="L2307" s="324">
        <v>34.14</v>
      </c>
      <c r="M2307" s="325" t="s">
        <v>2940</v>
      </c>
      <c r="N2307" s="325" t="s">
        <v>2941</v>
      </c>
      <c r="O2307" s="287"/>
      <c r="P2307" s="287"/>
    </row>
    <row r="2308" spans="1:16" ht="15">
      <c r="A2308" s="247" t="s">
        <v>176</v>
      </c>
      <c r="B2308" s="247" t="s">
        <v>6916</v>
      </c>
      <c r="C2308" s="287" t="s">
        <v>6919</v>
      </c>
      <c r="D2308" s="305">
        <v>34</v>
      </c>
      <c r="E2308" s="287" t="s">
        <v>40</v>
      </c>
      <c r="F2308" s="289">
        <v>43677</v>
      </c>
      <c r="G2308" s="290" t="s">
        <v>673</v>
      </c>
      <c r="H2308" s="290" t="s">
        <v>945</v>
      </c>
      <c r="I2308" s="291">
        <v>0.86436040000000003</v>
      </c>
      <c r="J2308" s="291">
        <v>9</v>
      </c>
      <c r="K2308" s="290" t="s">
        <v>815</v>
      </c>
      <c r="L2308" s="324">
        <v>23.82</v>
      </c>
      <c r="M2308" s="325" t="s">
        <v>946</v>
      </c>
      <c r="N2308" s="325" t="s">
        <v>947</v>
      </c>
      <c r="O2308" s="287"/>
      <c r="P2308" s="287"/>
    </row>
    <row r="2309" spans="1:16" ht="15">
      <c r="A2309" s="247" t="s">
        <v>176</v>
      </c>
      <c r="B2309" s="247" t="s">
        <v>6918</v>
      </c>
      <c r="C2309" s="287" t="s">
        <v>6921</v>
      </c>
      <c r="D2309" s="305">
        <v>35</v>
      </c>
      <c r="E2309" s="287" t="s">
        <v>40</v>
      </c>
      <c r="F2309" s="289">
        <v>43677</v>
      </c>
      <c r="G2309" s="290" t="s">
        <v>673</v>
      </c>
      <c r="H2309" s="290" t="s">
        <v>951</v>
      </c>
      <c r="I2309" s="291">
        <v>0.77955830000000004</v>
      </c>
      <c r="J2309" s="291">
        <v>1</v>
      </c>
      <c r="K2309" s="290" t="s">
        <v>815</v>
      </c>
      <c r="L2309" s="324">
        <v>28.46</v>
      </c>
      <c r="M2309" s="325" t="s">
        <v>952</v>
      </c>
      <c r="N2309" s="325" t="s">
        <v>953</v>
      </c>
      <c r="O2309" s="287"/>
      <c r="P2309" s="287"/>
    </row>
    <row r="2310" spans="1:16" ht="15">
      <c r="A2310" s="247" t="s">
        <v>176</v>
      </c>
      <c r="B2310" s="247" t="s">
        <v>6920</v>
      </c>
      <c r="C2310" s="287" t="s">
        <v>6923</v>
      </c>
      <c r="D2310" s="305">
        <v>36</v>
      </c>
      <c r="E2310" s="287" t="s">
        <v>40</v>
      </c>
      <c r="F2310" s="289">
        <v>43677</v>
      </c>
      <c r="G2310" s="290" t="s">
        <v>673</v>
      </c>
      <c r="H2310" s="290" t="s">
        <v>1659</v>
      </c>
      <c r="I2310" s="291">
        <v>0.87914663999999998</v>
      </c>
      <c r="J2310" s="291">
        <v>1</v>
      </c>
      <c r="K2310" s="290" t="s">
        <v>815</v>
      </c>
      <c r="L2310" s="324">
        <v>58.49</v>
      </c>
      <c r="M2310" s="325" t="s">
        <v>1660</v>
      </c>
      <c r="N2310" s="325" t="s">
        <v>1661</v>
      </c>
      <c r="O2310" s="287"/>
      <c r="P2310" s="287"/>
    </row>
    <row r="2311" spans="1:16" ht="15">
      <c r="A2311" s="247" t="s">
        <v>8151</v>
      </c>
      <c r="B2311" s="247" t="s">
        <v>8152</v>
      </c>
      <c r="C2311" s="287" t="s">
        <v>6925</v>
      </c>
      <c r="D2311" s="305">
        <v>37</v>
      </c>
      <c r="E2311" s="287" t="s">
        <v>40</v>
      </c>
      <c r="F2311" s="289">
        <v>43677</v>
      </c>
      <c r="G2311" s="290" t="s">
        <v>673</v>
      </c>
      <c r="H2311" s="290" t="s">
        <v>961</v>
      </c>
      <c r="I2311" s="291">
        <v>0.81873333000000004</v>
      </c>
      <c r="J2311" s="291">
        <v>6</v>
      </c>
      <c r="K2311" s="290" t="s">
        <v>815</v>
      </c>
      <c r="L2311" s="324">
        <v>14.19</v>
      </c>
      <c r="M2311" s="325" t="s">
        <v>962</v>
      </c>
      <c r="N2311" s="325" t="s">
        <v>963</v>
      </c>
      <c r="O2311" s="287"/>
      <c r="P2311" s="287"/>
    </row>
    <row r="2312" spans="1:16" ht="15">
      <c r="A2312" s="247" t="s">
        <v>176</v>
      </c>
      <c r="B2312" s="247" t="s">
        <v>6922</v>
      </c>
      <c r="C2312" s="287" t="s">
        <v>6927</v>
      </c>
      <c r="D2312" s="305">
        <v>38</v>
      </c>
      <c r="E2312" s="287" t="s">
        <v>40</v>
      </c>
      <c r="F2312" s="289">
        <v>43677</v>
      </c>
      <c r="G2312" s="290" t="s">
        <v>673</v>
      </c>
      <c r="H2312" s="290" t="s">
        <v>2636</v>
      </c>
      <c r="I2312" s="291">
        <v>0.74892479999999995</v>
      </c>
      <c r="J2312" s="291">
        <v>5</v>
      </c>
      <c r="K2312" s="290" t="s">
        <v>815</v>
      </c>
      <c r="L2312" s="324">
        <v>33.11</v>
      </c>
      <c r="M2312" s="325" t="s">
        <v>2637</v>
      </c>
      <c r="N2312" s="325" t="s">
        <v>2638</v>
      </c>
      <c r="O2312" s="287"/>
      <c r="P2312" s="287"/>
    </row>
    <row r="2313" spans="1:16" ht="15">
      <c r="A2313" s="247" t="s">
        <v>176</v>
      </c>
      <c r="B2313" s="247" t="s">
        <v>6924</v>
      </c>
      <c r="C2313" s="287" t="s">
        <v>6929</v>
      </c>
      <c r="D2313" s="305">
        <v>39</v>
      </c>
      <c r="E2313" s="287" t="s">
        <v>40</v>
      </c>
      <c r="F2313" s="289">
        <v>43677</v>
      </c>
      <c r="G2313" s="290" t="s">
        <v>673</v>
      </c>
      <c r="H2313" s="290" t="s">
        <v>2643</v>
      </c>
      <c r="I2313" s="291">
        <v>0.82965772999999998</v>
      </c>
      <c r="J2313" s="291">
        <v>4</v>
      </c>
      <c r="K2313" s="290" t="s">
        <v>815</v>
      </c>
      <c r="L2313" s="324">
        <v>51.36</v>
      </c>
      <c r="M2313" s="325" t="s">
        <v>2644</v>
      </c>
      <c r="N2313" s="325" t="s">
        <v>2645</v>
      </c>
      <c r="O2313" s="287"/>
      <c r="P2313" s="287"/>
    </row>
    <row r="2314" spans="1:16" ht="15">
      <c r="A2314" s="247" t="s">
        <v>176</v>
      </c>
      <c r="B2314" s="247" t="s">
        <v>6926</v>
      </c>
      <c r="C2314" s="287" t="s">
        <v>6931</v>
      </c>
      <c r="D2314" s="305">
        <v>40</v>
      </c>
      <c r="E2314" s="287" t="s">
        <v>40</v>
      </c>
      <c r="F2314" s="289">
        <v>43677</v>
      </c>
      <c r="G2314" s="290" t="s">
        <v>673</v>
      </c>
      <c r="H2314" s="290" t="s">
        <v>691</v>
      </c>
      <c r="I2314" s="291">
        <v>0.82191099999999995</v>
      </c>
      <c r="J2314" s="291">
        <v>3</v>
      </c>
      <c r="K2314" s="290" t="s">
        <v>815</v>
      </c>
      <c r="L2314" s="324">
        <v>88.92</v>
      </c>
      <c r="M2314" s="325" t="s">
        <v>692</v>
      </c>
      <c r="N2314" s="325" t="s">
        <v>693</v>
      </c>
      <c r="O2314" s="287"/>
      <c r="P2314" s="287"/>
    </row>
    <row r="2315" spans="1:16" ht="15">
      <c r="A2315" s="247" t="s">
        <v>176</v>
      </c>
      <c r="B2315" s="247" t="s">
        <v>6928</v>
      </c>
      <c r="C2315" s="287" t="s">
        <v>6934</v>
      </c>
      <c r="D2315" s="305">
        <v>41</v>
      </c>
      <c r="E2315" s="287" t="s">
        <v>40</v>
      </c>
      <c r="F2315" s="289">
        <v>43677</v>
      </c>
      <c r="G2315" s="290" t="s">
        <v>673</v>
      </c>
      <c r="H2315" s="290" t="s">
        <v>3249</v>
      </c>
      <c r="I2315" s="291">
        <v>0.88617504000000002</v>
      </c>
      <c r="J2315" s="291">
        <v>1</v>
      </c>
      <c r="K2315" s="290" t="s">
        <v>815</v>
      </c>
      <c r="L2315" s="324">
        <v>104.23</v>
      </c>
      <c r="M2315" s="325" t="s">
        <v>3250</v>
      </c>
      <c r="N2315" s="325" t="s">
        <v>3251</v>
      </c>
      <c r="O2315" s="287"/>
      <c r="P2315" s="287"/>
    </row>
    <row r="2316" spans="1:16" ht="15">
      <c r="A2316" s="247" t="s">
        <v>176</v>
      </c>
      <c r="B2316" s="247" t="s">
        <v>6930</v>
      </c>
      <c r="C2316" s="287" t="s">
        <v>6936</v>
      </c>
      <c r="D2316" s="305">
        <v>42</v>
      </c>
      <c r="E2316" s="287" t="s">
        <v>40</v>
      </c>
      <c r="F2316" s="289">
        <v>43677</v>
      </c>
      <c r="G2316" s="290" t="s">
        <v>673</v>
      </c>
      <c r="H2316" s="290" t="s">
        <v>1455</v>
      </c>
      <c r="I2316" s="291">
        <v>0.84263279999999996</v>
      </c>
      <c r="J2316" s="291">
        <v>2</v>
      </c>
      <c r="K2316" s="290" t="s">
        <v>815</v>
      </c>
      <c r="L2316" s="324">
        <v>304.76</v>
      </c>
      <c r="M2316" s="325" t="s">
        <v>1456</v>
      </c>
      <c r="N2316" s="325" t="s">
        <v>1457</v>
      </c>
      <c r="O2316" s="287"/>
      <c r="P2316" s="287"/>
    </row>
    <row r="2317" spans="1:16" ht="15">
      <c r="A2317" s="247" t="s">
        <v>8153</v>
      </c>
      <c r="B2317" s="247" t="s">
        <v>8154</v>
      </c>
      <c r="C2317" s="287" t="s">
        <v>6938</v>
      </c>
      <c r="D2317" s="305">
        <v>43</v>
      </c>
      <c r="E2317" s="287" t="s">
        <v>40</v>
      </c>
      <c r="F2317" s="289">
        <v>43677</v>
      </c>
      <c r="G2317" s="290" t="s">
        <v>673</v>
      </c>
      <c r="H2317" s="290" t="s">
        <v>1190</v>
      </c>
      <c r="I2317" s="291">
        <v>0.86987764000000001</v>
      </c>
      <c r="J2317" s="291">
        <v>1</v>
      </c>
      <c r="K2317" s="290" t="s">
        <v>815</v>
      </c>
      <c r="L2317" s="324">
        <v>33.53</v>
      </c>
      <c r="M2317" s="325" t="s">
        <v>1191</v>
      </c>
      <c r="N2317" s="325" t="s">
        <v>1192</v>
      </c>
      <c r="O2317" s="287"/>
      <c r="P2317" s="287"/>
    </row>
    <row r="2318" spans="1:16" ht="15">
      <c r="A2318" s="247" t="s">
        <v>176</v>
      </c>
      <c r="B2318" s="247" t="s">
        <v>6935</v>
      </c>
      <c r="C2318" s="287" t="s">
        <v>6940</v>
      </c>
      <c r="D2318" s="305">
        <v>44</v>
      </c>
      <c r="E2318" s="287" t="s">
        <v>40</v>
      </c>
      <c r="F2318" s="289">
        <v>43677</v>
      </c>
      <c r="G2318" s="290" t="s">
        <v>673</v>
      </c>
      <c r="H2318" s="290" t="s">
        <v>2655</v>
      </c>
      <c r="I2318" s="291">
        <v>0.88383480000000003</v>
      </c>
      <c r="J2318" s="291">
        <v>5</v>
      </c>
      <c r="K2318" s="290" t="s">
        <v>815</v>
      </c>
      <c r="L2318" s="324">
        <v>58.09</v>
      </c>
      <c r="M2318" s="325" t="s">
        <v>2656</v>
      </c>
      <c r="N2318" s="325" t="s">
        <v>2657</v>
      </c>
      <c r="O2318" s="287"/>
      <c r="P2318" s="287"/>
    </row>
    <row r="2319" spans="1:16" ht="15">
      <c r="A2319" s="247" t="s">
        <v>176</v>
      </c>
      <c r="B2319" s="247" t="s">
        <v>6937</v>
      </c>
      <c r="C2319" s="287" t="s">
        <v>6943</v>
      </c>
      <c r="D2319" s="305">
        <v>45</v>
      </c>
      <c r="E2319" s="287" t="s">
        <v>40</v>
      </c>
      <c r="F2319" s="289">
        <v>43677</v>
      </c>
      <c r="G2319" s="290" t="s">
        <v>673</v>
      </c>
      <c r="H2319" s="290" t="s">
        <v>2660</v>
      </c>
      <c r="I2319" s="291">
        <v>0.89955810000000003</v>
      </c>
      <c r="J2319" s="291">
        <v>6</v>
      </c>
      <c r="K2319" s="290" t="s">
        <v>815</v>
      </c>
      <c r="L2319" s="324">
        <v>30.93</v>
      </c>
      <c r="M2319" s="325" t="s">
        <v>2661</v>
      </c>
      <c r="N2319" s="325" t="s">
        <v>2662</v>
      </c>
      <c r="O2319" s="287"/>
      <c r="P2319" s="287"/>
    </row>
    <row r="2320" spans="1:16" ht="15">
      <c r="A2320" s="247" t="s">
        <v>8155</v>
      </c>
      <c r="B2320" s="247" t="s">
        <v>8156</v>
      </c>
      <c r="C2320" s="287" t="s">
        <v>6946</v>
      </c>
      <c r="D2320" s="305">
        <v>46</v>
      </c>
      <c r="E2320" s="287" t="s">
        <v>40</v>
      </c>
      <c r="F2320" s="289">
        <v>43677</v>
      </c>
      <c r="G2320" s="290" t="s">
        <v>673</v>
      </c>
      <c r="H2320" s="290" t="s">
        <v>5629</v>
      </c>
      <c r="I2320" s="291">
        <v>0.91201549999999998</v>
      </c>
      <c r="J2320" s="291">
        <v>2</v>
      </c>
      <c r="K2320" s="290" t="s">
        <v>815</v>
      </c>
      <c r="L2320" s="324">
        <v>174.72</v>
      </c>
      <c r="M2320" s="325" t="s">
        <v>5630</v>
      </c>
      <c r="N2320" s="325" t="s">
        <v>5631</v>
      </c>
      <c r="O2320" s="287"/>
      <c r="P2320" s="287"/>
    </row>
    <row r="2321" spans="1:16" ht="15">
      <c r="A2321" s="247" t="s">
        <v>176</v>
      </c>
      <c r="B2321" s="247" t="s">
        <v>6939</v>
      </c>
      <c r="C2321" s="287" t="s">
        <v>6948</v>
      </c>
      <c r="D2321" s="305">
        <v>47</v>
      </c>
      <c r="E2321" s="287" t="s">
        <v>40</v>
      </c>
      <c r="F2321" s="289">
        <v>43677</v>
      </c>
      <c r="G2321" s="290" t="s">
        <v>673</v>
      </c>
      <c r="H2321" s="290" t="s">
        <v>1489</v>
      </c>
      <c r="I2321" s="291">
        <v>0.84347879999999997</v>
      </c>
      <c r="J2321" s="291">
        <v>3</v>
      </c>
      <c r="K2321" s="290" t="s">
        <v>815</v>
      </c>
      <c r="L2321" s="324">
        <v>44.15</v>
      </c>
      <c r="M2321" s="325" t="s">
        <v>1490</v>
      </c>
      <c r="N2321" s="325" t="s">
        <v>1491</v>
      </c>
      <c r="O2321" s="287"/>
      <c r="P2321" s="287"/>
    </row>
    <row r="2322" spans="1:16" ht="15">
      <c r="A2322" s="247" t="s">
        <v>176</v>
      </c>
      <c r="B2322" s="247" t="s">
        <v>6947</v>
      </c>
      <c r="C2322" s="287" t="s">
        <v>6950</v>
      </c>
      <c r="D2322" s="305">
        <v>48</v>
      </c>
      <c r="E2322" s="287" t="s">
        <v>40</v>
      </c>
      <c r="F2322" s="289">
        <v>43677</v>
      </c>
      <c r="G2322" s="290" t="s">
        <v>673</v>
      </c>
      <c r="H2322" s="290" t="s">
        <v>2676</v>
      </c>
      <c r="I2322" s="291">
        <v>0.84117549999999996</v>
      </c>
      <c r="J2322" s="291">
        <v>4</v>
      </c>
      <c r="K2322" s="290" t="s">
        <v>815</v>
      </c>
      <c r="L2322" s="324">
        <v>54.49</v>
      </c>
      <c r="M2322" s="325" t="s">
        <v>2677</v>
      </c>
      <c r="N2322" s="325" t="s">
        <v>2678</v>
      </c>
      <c r="O2322" s="287"/>
      <c r="P2322" s="287"/>
    </row>
    <row r="2323" spans="1:16" ht="15">
      <c r="A2323" s="247" t="s">
        <v>176</v>
      </c>
      <c r="B2323" s="247" t="s">
        <v>6949</v>
      </c>
      <c r="C2323" s="287" t="s">
        <v>6953</v>
      </c>
      <c r="D2323" s="305">
        <v>49</v>
      </c>
      <c r="E2323" s="287" t="s">
        <v>40</v>
      </c>
      <c r="F2323" s="289">
        <v>43677</v>
      </c>
      <c r="G2323" s="290" t="s">
        <v>673</v>
      </c>
      <c r="H2323" s="290" t="s">
        <v>1540</v>
      </c>
      <c r="I2323" s="291">
        <v>0.82870739999999998</v>
      </c>
      <c r="J2323" s="291">
        <v>8</v>
      </c>
      <c r="K2323" s="290" t="s">
        <v>815</v>
      </c>
      <c r="L2323" s="324">
        <v>35.590000000000003</v>
      </c>
      <c r="M2323" s="325" t="s">
        <v>1541</v>
      </c>
      <c r="N2323" s="325" t="s">
        <v>1542</v>
      </c>
      <c r="O2323" s="287"/>
      <c r="P2323" s="287"/>
    </row>
    <row r="2324" spans="1:16" ht="15">
      <c r="A2324" s="247" t="s">
        <v>176</v>
      </c>
      <c r="B2324" s="247" t="s">
        <v>6954</v>
      </c>
      <c r="C2324" s="287" t="s">
        <v>6955</v>
      </c>
      <c r="D2324" s="305">
        <v>50</v>
      </c>
      <c r="E2324" s="287" t="s">
        <v>40</v>
      </c>
      <c r="F2324" s="289">
        <v>43677</v>
      </c>
      <c r="G2324" s="290" t="s">
        <v>673</v>
      </c>
      <c r="H2324" s="290" t="s">
        <v>810</v>
      </c>
      <c r="I2324" s="291">
        <v>0.78638240000000004</v>
      </c>
      <c r="J2324" s="291">
        <v>7</v>
      </c>
      <c r="K2324" s="290" t="s">
        <v>815</v>
      </c>
      <c r="L2324" s="324">
        <v>20.9</v>
      </c>
      <c r="M2324" s="325" t="s">
        <v>811</v>
      </c>
      <c r="N2324" s="325" t="s">
        <v>812</v>
      </c>
      <c r="O2324" s="287"/>
      <c r="P2324" s="287"/>
    </row>
    <row r="2325" spans="1:16" ht="15">
      <c r="A2325" s="247" t="s">
        <v>176</v>
      </c>
      <c r="B2325" s="247" t="s">
        <v>6956</v>
      </c>
      <c r="C2325" s="287" t="s">
        <v>6957</v>
      </c>
      <c r="D2325" s="305">
        <v>1</v>
      </c>
      <c r="E2325" s="287" t="s">
        <v>37</v>
      </c>
      <c r="F2325" s="289">
        <v>43677</v>
      </c>
      <c r="G2325" s="290" t="s">
        <v>715</v>
      </c>
      <c r="H2325" s="290" t="s">
        <v>3150</v>
      </c>
      <c r="I2325" s="291">
        <v>-0.16085147999999999</v>
      </c>
      <c r="J2325" s="291">
        <v>1</v>
      </c>
      <c r="K2325" s="290" t="s">
        <v>815</v>
      </c>
      <c r="L2325" s="324">
        <v>66.62</v>
      </c>
      <c r="M2325" s="325" t="s">
        <v>3151</v>
      </c>
      <c r="N2325" s="325" t="s">
        <v>3152</v>
      </c>
      <c r="O2325" s="287"/>
      <c r="P2325" s="287"/>
    </row>
    <row r="2326" spans="1:16" ht="15">
      <c r="A2326" s="247" t="s">
        <v>8157</v>
      </c>
      <c r="B2326" s="247" t="s">
        <v>8158</v>
      </c>
      <c r="C2326" s="287" t="s">
        <v>6960</v>
      </c>
      <c r="D2326" s="305">
        <v>2</v>
      </c>
      <c r="E2326" s="287" t="s">
        <v>37</v>
      </c>
      <c r="F2326" s="289">
        <v>43677</v>
      </c>
      <c r="G2326" s="290" t="s">
        <v>715</v>
      </c>
      <c r="H2326" s="290" t="s">
        <v>461</v>
      </c>
      <c r="I2326" s="291">
        <v>-0.22655964000000001</v>
      </c>
      <c r="J2326" s="291">
        <v>3</v>
      </c>
      <c r="K2326" s="290" t="s">
        <v>815</v>
      </c>
      <c r="L2326" s="324">
        <v>85.79</v>
      </c>
      <c r="M2326" s="325" t="s">
        <v>462</v>
      </c>
      <c r="N2326" s="325" t="s">
        <v>463</v>
      </c>
      <c r="O2326" s="287"/>
      <c r="P2326" s="287"/>
    </row>
    <row r="2327" spans="1:16" ht="15">
      <c r="A2327" s="247" t="s">
        <v>176</v>
      </c>
      <c r="B2327" s="247" t="s">
        <v>6961</v>
      </c>
      <c r="C2327" s="287" t="s">
        <v>6962</v>
      </c>
      <c r="D2327" s="305">
        <v>3</v>
      </c>
      <c r="E2327" s="287" t="s">
        <v>37</v>
      </c>
      <c r="F2327" s="289">
        <v>43677</v>
      </c>
      <c r="G2327" s="290" t="s">
        <v>715</v>
      </c>
      <c r="H2327" s="290" t="s">
        <v>1244</v>
      </c>
      <c r="I2327" s="291">
        <v>-0.16778082</v>
      </c>
      <c r="J2327" s="291">
        <v>1</v>
      </c>
      <c r="K2327" s="290" t="s">
        <v>815</v>
      </c>
      <c r="L2327" s="324">
        <v>113.29</v>
      </c>
      <c r="M2327" s="325" t="s">
        <v>1245</v>
      </c>
      <c r="N2327" s="325" t="s">
        <v>1246</v>
      </c>
      <c r="O2327" s="287"/>
      <c r="P2327" s="287"/>
    </row>
    <row r="2328" spans="1:16" ht="15">
      <c r="A2328" s="247" t="s">
        <v>176</v>
      </c>
      <c r="B2328" s="247" t="s">
        <v>6963</v>
      </c>
      <c r="C2328" s="287" t="s">
        <v>6964</v>
      </c>
      <c r="D2328" s="305">
        <v>4</v>
      </c>
      <c r="E2328" s="287" t="s">
        <v>37</v>
      </c>
      <c r="F2328" s="289">
        <v>43677</v>
      </c>
      <c r="G2328" s="290" t="s">
        <v>715</v>
      </c>
      <c r="H2328" s="290" t="s">
        <v>474</v>
      </c>
      <c r="I2328" s="291">
        <v>-0.35604286000000002</v>
      </c>
      <c r="J2328" s="291">
        <v>1</v>
      </c>
      <c r="K2328" s="290" t="s">
        <v>815</v>
      </c>
      <c r="L2328" s="324">
        <v>209.08</v>
      </c>
      <c r="M2328" s="325" t="s">
        <v>475</v>
      </c>
      <c r="N2328" s="325" t="s">
        <v>476</v>
      </c>
      <c r="O2328" s="287"/>
      <c r="P2328" s="287"/>
    </row>
    <row r="2329" spans="1:16" ht="15">
      <c r="A2329" s="247" t="s">
        <v>8159</v>
      </c>
      <c r="B2329" s="247" t="s">
        <v>8160</v>
      </c>
      <c r="C2329" s="287" t="s">
        <v>6966</v>
      </c>
      <c r="D2329" s="305">
        <v>5</v>
      </c>
      <c r="E2329" s="287" t="s">
        <v>37</v>
      </c>
      <c r="F2329" s="289">
        <v>43677</v>
      </c>
      <c r="G2329" s="290" t="s">
        <v>715</v>
      </c>
      <c r="H2329" s="290" t="s">
        <v>3440</v>
      </c>
      <c r="I2329" s="291">
        <v>-0.13362789</v>
      </c>
      <c r="J2329" s="291">
        <v>2</v>
      </c>
      <c r="K2329" s="290" t="s">
        <v>815</v>
      </c>
      <c r="L2329" s="324">
        <v>47.07</v>
      </c>
      <c r="M2329" s="325" t="s">
        <v>3441</v>
      </c>
      <c r="N2329" s="325" t="s">
        <v>3442</v>
      </c>
      <c r="O2329" s="287"/>
      <c r="P2329" s="287"/>
    </row>
    <row r="2330" spans="1:16" ht="15">
      <c r="A2330" s="247" t="s">
        <v>176</v>
      </c>
      <c r="B2330" s="247" t="s">
        <v>6965</v>
      </c>
      <c r="C2330" s="287" t="s">
        <v>6968</v>
      </c>
      <c r="D2330" s="305">
        <v>6</v>
      </c>
      <c r="E2330" s="287" t="s">
        <v>37</v>
      </c>
      <c r="F2330" s="289">
        <v>43677</v>
      </c>
      <c r="G2330" s="290" t="s">
        <v>715</v>
      </c>
      <c r="H2330" s="290" t="s">
        <v>822</v>
      </c>
      <c r="I2330" s="291">
        <v>-0.25797629999999999</v>
      </c>
      <c r="J2330" s="291">
        <v>3</v>
      </c>
      <c r="K2330" s="290" t="s">
        <v>815</v>
      </c>
      <c r="L2330" s="324">
        <v>24.42</v>
      </c>
      <c r="M2330" s="325" t="s">
        <v>823</v>
      </c>
      <c r="N2330" s="325" t="s">
        <v>824</v>
      </c>
      <c r="O2330" s="287"/>
      <c r="P2330" s="287"/>
    </row>
    <row r="2331" spans="1:16" ht="15">
      <c r="A2331" s="247" t="s">
        <v>8161</v>
      </c>
      <c r="B2331" s="247" t="s">
        <v>8162</v>
      </c>
      <c r="C2331" s="287" t="s">
        <v>6971</v>
      </c>
      <c r="D2331" s="305">
        <v>7</v>
      </c>
      <c r="E2331" s="287" t="s">
        <v>37</v>
      </c>
      <c r="F2331" s="289">
        <v>43677</v>
      </c>
      <c r="G2331" s="290" t="s">
        <v>715</v>
      </c>
      <c r="H2331" s="290" t="s">
        <v>518</v>
      </c>
      <c r="I2331" s="291">
        <v>-0.12437159</v>
      </c>
      <c r="J2331" s="291">
        <v>2</v>
      </c>
      <c r="K2331" s="290" t="s">
        <v>815</v>
      </c>
      <c r="L2331" s="324">
        <v>273.45</v>
      </c>
      <c r="M2331" s="325" t="s">
        <v>519</v>
      </c>
      <c r="N2331" s="325" t="s">
        <v>520</v>
      </c>
      <c r="O2331" s="287"/>
      <c r="P2331" s="287"/>
    </row>
    <row r="2332" spans="1:16" ht="15">
      <c r="A2332" s="247" t="s">
        <v>176</v>
      </c>
      <c r="B2332" s="247" t="s">
        <v>6967</v>
      </c>
      <c r="C2332" s="287" t="s">
        <v>6973</v>
      </c>
      <c r="D2332" s="305">
        <v>8</v>
      </c>
      <c r="E2332" s="287" t="s">
        <v>37</v>
      </c>
      <c r="F2332" s="289">
        <v>43677</v>
      </c>
      <c r="G2332" s="290" t="s">
        <v>715</v>
      </c>
      <c r="H2332" s="290" t="s">
        <v>827</v>
      </c>
      <c r="I2332" s="291">
        <v>-0.12367433</v>
      </c>
      <c r="J2332" s="291">
        <v>1</v>
      </c>
      <c r="K2332" s="290" t="s">
        <v>815</v>
      </c>
      <c r="L2332" s="324">
        <v>156.16999999999999</v>
      </c>
      <c r="M2332" s="325" t="s">
        <v>828</v>
      </c>
      <c r="N2332" s="325" t="s">
        <v>829</v>
      </c>
      <c r="O2332" s="287"/>
      <c r="P2332" s="287"/>
    </row>
    <row r="2333" spans="1:16" ht="15">
      <c r="A2333" s="247" t="s">
        <v>176</v>
      </c>
      <c r="B2333" s="247" t="s">
        <v>6972</v>
      </c>
      <c r="C2333" s="287" t="s">
        <v>6975</v>
      </c>
      <c r="D2333" s="305">
        <v>9</v>
      </c>
      <c r="E2333" s="287" t="s">
        <v>37</v>
      </c>
      <c r="F2333" s="289">
        <v>43677</v>
      </c>
      <c r="G2333" s="290" t="s">
        <v>715</v>
      </c>
      <c r="H2333" s="290" t="s">
        <v>3296</v>
      </c>
      <c r="I2333" s="291">
        <v>-0.25994592999999999</v>
      </c>
      <c r="J2333" s="291">
        <v>2</v>
      </c>
      <c r="K2333" s="290" t="s">
        <v>815</v>
      </c>
      <c r="L2333" s="324">
        <v>19.16</v>
      </c>
      <c r="M2333" s="325" t="s">
        <v>3297</v>
      </c>
      <c r="N2333" s="325" t="s">
        <v>3298</v>
      </c>
      <c r="O2333" s="287"/>
      <c r="P2333" s="287"/>
    </row>
    <row r="2334" spans="1:16" ht="15">
      <c r="A2334" s="247" t="s">
        <v>176</v>
      </c>
      <c r="B2334" s="247" t="s">
        <v>6974</v>
      </c>
      <c r="C2334" s="287" t="s">
        <v>6978</v>
      </c>
      <c r="D2334" s="305">
        <v>10</v>
      </c>
      <c r="E2334" s="287" t="s">
        <v>37</v>
      </c>
      <c r="F2334" s="289">
        <v>43677</v>
      </c>
      <c r="G2334" s="290" t="s">
        <v>715</v>
      </c>
      <c r="H2334" s="290" t="s">
        <v>2286</v>
      </c>
      <c r="I2334" s="291">
        <v>-0.13908129999999999</v>
      </c>
      <c r="J2334" s="291">
        <v>1</v>
      </c>
      <c r="K2334" s="290" t="s">
        <v>815</v>
      </c>
      <c r="L2334" s="324">
        <v>47.23</v>
      </c>
      <c r="M2334" s="325" t="s">
        <v>2287</v>
      </c>
      <c r="N2334" s="325" t="s">
        <v>2288</v>
      </c>
      <c r="O2334" s="287"/>
      <c r="P2334" s="287"/>
    </row>
    <row r="2335" spans="1:16" ht="15">
      <c r="A2335" s="247" t="s">
        <v>176</v>
      </c>
      <c r="B2335" s="247" t="s">
        <v>6979</v>
      </c>
      <c r="C2335" s="287" t="s">
        <v>6980</v>
      </c>
      <c r="D2335" s="305">
        <v>11</v>
      </c>
      <c r="E2335" s="287" t="s">
        <v>37</v>
      </c>
      <c r="F2335" s="289">
        <v>43677</v>
      </c>
      <c r="G2335" s="290" t="s">
        <v>715</v>
      </c>
      <c r="H2335" s="290" t="s">
        <v>2547</v>
      </c>
      <c r="I2335" s="291">
        <v>-0.26201582000000001</v>
      </c>
      <c r="J2335" s="291">
        <v>4</v>
      </c>
      <c r="K2335" s="290" t="s">
        <v>815</v>
      </c>
      <c r="L2335" s="324">
        <v>50.67</v>
      </c>
      <c r="M2335" s="325" t="s">
        <v>2548</v>
      </c>
      <c r="N2335" s="325" t="s">
        <v>2549</v>
      </c>
      <c r="O2335" s="287"/>
      <c r="P2335" s="287"/>
    </row>
    <row r="2336" spans="1:16" ht="15">
      <c r="A2336" s="247" t="s">
        <v>176</v>
      </c>
      <c r="B2336" s="247" t="s">
        <v>6981</v>
      </c>
      <c r="C2336" s="287" t="s">
        <v>6982</v>
      </c>
      <c r="D2336" s="305">
        <v>12</v>
      </c>
      <c r="E2336" s="287" t="s">
        <v>37</v>
      </c>
      <c r="F2336" s="289">
        <v>43677</v>
      </c>
      <c r="G2336" s="290" t="s">
        <v>715</v>
      </c>
      <c r="H2336" s="290" t="s">
        <v>2557</v>
      </c>
      <c r="I2336" s="291">
        <v>-0.15340614</v>
      </c>
      <c r="J2336" s="291">
        <v>1</v>
      </c>
      <c r="K2336" s="290" t="s">
        <v>815</v>
      </c>
      <c r="L2336" s="324">
        <v>97.68</v>
      </c>
      <c r="M2336" s="325" t="s">
        <v>2558</v>
      </c>
      <c r="N2336" s="325" t="s">
        <v>2559</v>
      </c>
      <c r="O2336" s="287"/>
      <c r="P2336" s="287"/>
    </row>
    <row r="2337" spans="1:16" ht="15">
      <c r="A2337" s="247" t="s">
        <v>176</v>
      </c>
      <c r="B2337" s="247" t="s">
        <v>6989</v>
      </c>
      <c r="C2337" s="287" t="s">
        <v>6985</v>
      </c>
      <c r="D2337" s="305">
        <v>13</v>
      </c>
      <c r="E2337" s="287" t="s">
        <v>37</v>
      </c>
      <c r="F2337" s="289">
        <v>43677</v>
      </c>
      <c r="G2337" s="290" t="s">
        <v>715</v>
      </c>
      <c r="H2337" s="290" t="s">
        <v>2562</v>
      </c>
      <c r="I2337" s="291">
        <v>-0.15165799999999999</v>
      </c>
      <c r="J2337" s="291">
        <v>3</v>
      </c>
      <c r="K2337" s="290" t="s">
        <v>815</v>
      </c>
      <c r="L2337" s="324">
        <v>55.77</v>
      </c>
      <c r="M2337" s="325" t="s">
        <v>2563</v>
      </c>
      <c r="N2337" s="325" t="s">
        <v>2564</v>
      </c>
      <c r="O2337" s="287"/>
      <c r="P2337" s="287"/>
    </row>
    <row r="2338" spans="1:16" ht="15">
      <c r="A2338" s="247" t="s">
        <v>176</v>
      </c>
      <c r="B2338" s="247" t="s">
        <v>6991</v>
      </c>
      <c r="C2338" s="287" t="s">
        <v>6988</v>
      </c>
      <c r="D2338" s="305">
        <v>14</v>
      </c>
      <c r="E2338" s="287" t="s">
        <v>37</v>
      </c>
      <c r="F2338" s="289">
        <v>43677</v>
      </c>
      <c r="G2338" s="290" t="s">
        <v>715</v>
      </c>
      <c r="H2338" s="290" t="s">
        <v>543</v>
      </c>
      <c r="I2338" s="291">
        <v>-0.15992528</v>
      </c>
      <c r="J2338" s="291">
        <v>1</v>
      </c>
      <c r="K2338" s="290" t="s">
        <v>815</v>
      </c>
      <c r="L2338" s="324">
        <v>27</v>
      </c>
      <c r="M2338" s="325" t="s">
        <v>544</v>
      </c>
      <c r="N2338" s="325" t="s">
        <v>545</v>
      </c>
      <c r="O2338" s="287"/>
      <c r="P2338" s="287"/>
    </row>
    <row r="2339" spans="1:16" ht="15">
      <c r="A2339" s="247" t="s">
        <v>8163</v>
      </c>
      <c r="B2339" s="247" t="s">
        <v>8164</v>
      </c>
      <c r="C2339" s="287" t="s">
        <v>6990</v>
      </c>
      <c r="D2339" s="305">
        <v>15</v>
      </c>
      <c r="E2339" s="287" t="s">
        <v>37</v>
      </c>
      <c r="F2339" s="289">
        <v>43677</v>
      </c>
      <c r="G2339" s="290" t="s">
        <v>715</v>
      </c>
      <c r="H2339" s="290" t="s">
        <v>3320</v>
      </c>
      <c r="I2339" s="291">
        <v>-0.14613080000000001</v>
      </c>
      <c r="J2339" s="291">
        <v>1</v>
      </c>
      <c r="K2339" s="290" t="s">
        <v>815</v>
      </c>
      <c r="L2339" s="324">
        <v>48.44</v>
      </c>
      <c r="M2339" s="325" t="s">
        <v>3321</v>
      </c>
      <c r="N2339" s="325" t="s">
        <v>3322</v>
      </c>
      <c r="O2339" s="287"/>
      <c r="P2339" s="287"/>
    </row>
    <row r="2340" spans="1:16" ht="15">
      <c r="A2340" s="247" t="s">
        <v>176</v>
      </c>
      <c r="B2340" s="247" t="s">
        <v>6993</v>
      </c>
      <c r="C2340" s="287" t="s">
        <v>6992</v>
      </c>
      <c r="D2340" s="305">
        <v>16</v>
      </c>
      <c r="E2340" s="287" t="s">
        <v>37</v>
      </c>
      <c r="F2340" s="289">
        <v>43677</v>
      </c>
      <c r="G2340" s="290" t="s">
        <v>715</v>
      </c>
      <c r="H2340" s="290" t="s">
        <v>550</v>
      </c>
      <c r="I2340" s="291">
        <v>-0.37442565</v>
      </c>
      <c r="J2340" s="291">
        <v>2</v>
      </c>
      <c r="K2340" s="290" t="s">
        <v>815</v>
      </c>
      <c r="L2340" s="324">
        <v>72.16</v>
      </c>
      <c r="M2340" s="325" t="s">
        <v>551</v>
      </c>
      <c r="N2340" s="325" t="s">
        <v>552</v>
      </c>
      <c r="O2340" s="287"/>
      <c r="P2340" s="287"/>
    </row>
    <row r="2341" spans="1:16" ht="15">
      <c r="A2341" s="247" t="s">
        <v>8165</v>
      </c>
      <c r="B2341" s="247" t="s">
        <v>8166</v>
      </c>
      <c r="C2341" s="287" t="s">
        <v>6994</v>
      </c>
      <c r="D2341" s="305">
        <v>17</v>
      </c>
      <c r="E2341" s="287" t="s">
        <v>37</v>
      </c>
      <c r="F2341" s="289">
        <v>43677</v>
      </c>
      <c r="G2341" s="290" t="s">
        <v>715</v>
      </c>
      <c r="H2341" s="290" t="s">
        <v>8167</v>
      </c>
      <c r="I2341" s="291">
        <v>-0.12686043999999999</v>
      </c>
      <c r="J2341" s="291">
        <v>1</v>
      </c>
      <c r="K2341" s="290" t="s">
        <v>815</v>
      </c>
      <c r="L2341" s="324">
        <v>30.8</v>
      </c>
      <c r="M2341" s="325" t="s">
        <v>8168</v>
      </c>
      <c r="N2341" s="325" t="s">
        <v>8169</v>
      </c>
      <c r="O2341" s="287"/>
      <c r="P2341" s="287"/>
    </row>
    <row r="2342" spans="1:16" ht="15">
      <c r="A2342" s="247" t="s">
        <v>8170</v>
      </c>
      <c r="B2342" s="247" t="s">
        <v>8171</v>
      </c>
      <c r="C2342" s="287" t="s">
        <v>6997</v>
      </c>
      <c r="D2342" s="305">
        <v>18</v>
      </c>
      <c r="E2342" s="287" t="s">
        <v>37</v>
      </c>
      <c r="F2342" s="289">
        <v>43677</v>
      </c>
      <c r="G2342" s="290" t="s">
        <v>715</v>
      </c>
      <c r="H2342" s="290" t="s">
        <v>7665</v>
      </c>
      <c r="I2342" s="291">
        <v>-0.28229325999999999</v>
      </c>
      <c r="J2342" s="291">
        <v>3</v>
      </c>
      <c r="K2342" s="290" t="s">
        <v>815</v>
      </c>
      <c r="L2342" s="324">
        <v>41.06</v>
      </c>
      <c r="M2342" s="325" t="s">
        <v>7666</v>
      </c>
      <c r="N2342" s="325" t="s">
        <v>7667</v>
      </c>
      <c r="O2342" s="287"/>
      <c r="P2342" s="287"/>
    </row>
    <row r="2343" spans="1:16" ht="15">
      <c r="A2343" s="247" t="s">
        <v>8172</v>
      </c>
      <c r="B2343" s="247" t="s">
        <v>8173</v>
      </c>
      <c r="C2343" s="287" t="s">
        <v>6999</v>
      </c>
      <c r="D2343" s="305">
        <v>19</v>
      </c>
      <c r="E2343" s="287" t="s">
        <v>37</v>
      </c>
      <c r="F2343" s="289">
        <v>43677</v>
      </c>
      <c r="G2343" s="290" t="s">
        <v>715</v>
      </c>
      <c r="H2343" s="290" t="s">
        <v>1377</v>
      </c>
      <c r="I2343" s="291">
        <v>-0.14033401000000001</v>
      </c>
      <c r="J2343" s="291">
        <v>1</v>
      </c>
      <c r="K2343" s="290" t="s">
        <v>815</v>
      </c>
      <c r="L2343" s="324">
        <v>80.31</v>
      </c>
      <c r="M2343" s="325" t="s">
        <v>1378</v>
      </c>
      <c r="N2343" s="325" t="s">
        <v>1379</v>
      </c>
      <c r="O2343" s="287"/>
      <c r="P2343" s="287"/>
    </row>
    <row r="2344" spans="1:16" ht="15">
      <c r="A2344" s="247" t="s">
        <v>176</v>
      </c>
      <c r="B2344" s="247" t="s">
        <v>6998</v>
      </c>
      <c r="C2344" s="287" t="s">
        <v>7001</v>
      </c>
      <c r="D2344" s="305">
        <v>20</v>
      </c>
      <c r="E2344" s="287" t="s">
        <v>37</v>
      </c>
      <c r="F2344" s="289">
        <v>43677</v>
      </c>
      <c r="G2344" s="290" t="s">
        <v>715</v>
      </c>
      <c r="H2344" s="290" t="s">
        <v>2584</v>
      </c>
      <c r="I2344" s="291">
        <v>-0.25230061999999998</v>
      </c>
      <c r="J2344" s="291">
        <v>3</v>
      </c>
      <c r="K2344" s="290" t="s">
        <v>815</v>
      </c>
      <c r="L2344" s="324">
        <v>19.5</v>
      </c>
      <c r="M2344" s="325" t="s">
        <v>2585</v>
      </c>
      <c r="N2344" s="325" t="s">
        <v>2586</v>
      </c>
      <c r="O2344" s="287"/>
      <c r="P2344" s="287"/>
    </row>
    <row r="2345" spans="1:16" ht="15">
      <c r="A2345" s="247" t="s">
        <v>176</v>
      </c>
      <c r="B2345" s="247" t="s">
        <v>7000</v>
      </c>
      <c r="C2345" s="287" t="s">
        <v>7004</v>
      </c>
      <c r="D2345" s="305">
        <v>21</v>
      </c>
      <c r="E2345" s="287" t="s">
        <v>37</v>
      </c>
      <c r="F2345" s="289">
        <v>43677</v>
      </c>
      <c r="G2345" s="290" t="s">
        <v>715</v>
      </c>
      <c r="H2345" s="290" t="s">
        <v>604</v>
      </c>
      <c r="I2345" s="291">
        <v>-0.12354529</v>
      </c>
      <c r="J2345" s="291">
        <v>1</v>
      </c>
      <c r="K2345" s="290" t="s">
        <v>815</v>
      </c>
      <c r="L2345" s="324">
        <v>139.33000000000001</v>
      </c>
      <c r="M2345" s="325" t="s">
        <v>605</v>
      </c>
      <c r="N2345" s="325" t="s">
        <v>606</v>
      </c>
      <c r="O2345" s="287"/>
      <c r="P2345" s="287"/>
    </row>
    <row r="2346" spans="1:16" ht="15">
      <c r="A2346" s="247" t="s">
        <v>176</v>
      </c>
      <c r="B2346" s="247" t="s">
        <v>7005</v>
      </c>
      <c r="C2346" s="287" t="s">
        <v>7006</v>
      </c>
      <c r="D2346" s="305">
        <v>22</v>
      </c>
      <c r="E2346" s="287" t="s">
        <v>37</v>
      </c>
      <c r="F2346" s="289">
        <v>43677</v>
      </c>
      <c r="G2346" s="290" t="s">
        <v>715</v>
      </c>
      <c r="H2346" s="290" t="s">
        <v>2589</v>
      </c>
      <c r="I2346" s="291">
        <v>-0.1881398</v>
      </c>
      <c r="J2346" s="291">
        <v>4</v>
      </c>
      <c r="K2346" s="290" t="s">
        <v>815</v>
      </c>
      <c r="L2346" s="324">
        <v>23</v>
      </c>
      <c r="M2346" s="325" t="s">
        <v>2590</v>
      </c>
      <c r="N2346" s="325" t="s">
        <v>2591</v>
      </c>
      <c r="O2346" s="287"/>
      <c r="P2346" s="287"/>
    </row>
    <row r="2347" spans="1:16" ht="15">
      <c r="A2347" s="247" t="s">
        <v>176</v>
      </c>
      <c r="B2347" s="247" t="s">
        <v>7007</v>
      </c>
      <c r="C2347" s="287" t="s">
        <v>7008</v>
      </c>
      <c r="D2347" s="305">
        <v>23</v>
      </c>
      <c r="E2347" s="287" t="s">
        <v>37</v>
      </c>
      <c r="F2347" s="289">
        <v>43677</v>
      </c>
      <c r="G2347" s="290" t="s">
        <v>715</v>
      </c>
      <c r="H2347" s="290" t="s">
        <v>612</v>
      </c>
      <c r="I2347" s="291">
        <v>-0.15105945000000001</v>
      </c>
      <c r="J2347" s="291">
        <v>1</v>
      </c>
      <c r="K2347" s="290" t="s">
        <v>815</v>
      </c>
      <c r="L2347" s="324">
        <v>49.68</v>
      </c>
      <c r="M2347" s="325" t="s">
        <v>613</v>
      </c>
      <c r="N2347" s="325" t="s">
        <v>614</v>
      </c>
    </row>
    <row r="2348" spans="1:16" ht="15">
      <c r="A2348" s="247" t="s">
        <v>8174</v>
      </c>
      <c r="B2348" s="247" t="s">
        <v>8175</v>
      </c>
      <c r="C2348" s="287" t="s">
        <v>7011</v>
      </c>
      <c r="D2348" s="305">
        <v>24</v>
      </c>
      <c r="E2348" s="287" t="s">
        <v>37</v>
      </c>
      <c r="F2348" s="289">
        <v>43677</v>
      </c>
      <c r="G2348" s="290" t="s">
        <v>715</v>
      </c>
      <c r="H2348" s="290" t="s">
        <v>1386</v>
      </c>
      <c r="I2348" s="291">
        <v>-0.25021463999999999</v>
      </c>
      <c r="J2348" s="291">
        <v>1</v>
      </c>
      <c r="K2348" s="290" t="s">
        <v>815</v>
      </c>
      <c r="L2348" s="324">
        <v>131.01</v>
      </c>
      <c r="M2348" s="325" t="s">
        <v>1387</v>
      </c>
      <c r="N2348" s="325" t="s">
        <v>1388</v>
      </c>
    </row>
    <row r="2349" spans="1:16" ht="15">
      <c r="A2349" s="247" t="s">
        <v>8176</v>
      </c>
      <c r="B2349" s="247" t="s">
        <v>8177</v>
      </c>
      <c r="C2349" s="287" t="s">
        <v>7014</v>
      </c>
      <c r="D2349" s="305">
        <v>25</v>
      </c>
      <c r="E2349" s="287" t="s">
        <v>37</v>
      </c>
      <c r="F2349" s="289">
        <v>43677</v>
      </c>
      <c r="G2349" s="290" t="s">
        <v>715</v>
      </c>
      <c r="H2349" s="290" t="s">
        <v>3363</v>
      </c>
      <c r="I2349" s="291">
        <v>-0.24247539000000001</v>
      </c>
      <c r="J2349" s="291">
        <v>3</v>
      </c>
      <c r="K2349" s="290" t="s">
        <v>815</v>
      </c>
      <c r="L2349" s="324">
        <v>53.86</v>
      </c>
      <c r="M2349" s="325" t="s">
        <v>3364</v>
      </c>
      <c r="N2349" s="325" t="s">
        <v>3365</v>
      </c>
    </row>
    <row r="2350" spans="1:16" ht="15">
      <c r="A2350" s="247" t="s">
        <v>8178</v>
      </c>
      <c r="B2350" s="247" t="s">
        <v>8179</v>
      </c>
      <c r="C2350" s="287" t="s">
        <v>7017</v>
      </c>
      <c r="D2350" s="305">
        <v>26</v>
      </c>
      <c r="E2350" s="287" t="s">
        <v>37</v>
      </c>
      <c r="F2350" s="289">
        <v>43677</v>
      </c>
      <c r="G2350" s="290" t="s">
        <v>715</v>
      </c>
      <c r="H2350" s="290" t="s">
        <v>4523</v>
      </c>
      <c r="I2350" s="291">
        <v>-0.1792087</v>
      </c>
      <c r="J2350" s="291">
        <v>5</v>
      </c>
      <c r="K2350" s="290" t="s">
        <v>815</v>
      </c>
      <c r="L2350" s="324">
        <v>21.16</v>
      </c>
      <c r="M2350" s="325" t="s">
        <v>4524</v>
      </c>
      <c r="N2350" s="325" t="s">
        <v>4525</v>
      </c>
    </row>
    <row r="2351" spans="1:16" s="263" customFormat="1" ht="15">
      <c r="A2351" s="247" t="s">
        <v>176</v>
      </c>
      <c r="B2351" s="247" t="s">
        <v>7021</v>
      </c>
      <c r="C2351" s="287" t="s">
        <v>7020</v>
      </c>
      <c r="D2351" s="305">
        <v>27</v>
      </c>
      <c r="E2351" s="287" t="s">
        <v>37</v>
      </c>
      <c r="F2351" s="289">
        <v>43677</v>
      </c>
      <c r="G2351" s="290" t="s">
        <v>715</v>
      </c>
      <c r="H2351" s="290" t="s">
        <v>1150</v>
      </c>
      <c r="I2351" s="291">
        <v>-0.17663181</v>
      </c>
      <c r="J2351" s="291">
        <v>2</v>
      </c>
      <c r="K2351" s="290" t="s">
        <v>815</v>
      </c>
      <c r="L2351" s="324">
        <v>33.049999999999997</v>
      </c>
      <c r="M2351" s="325" t="s">
        <v>1151</v>
      </c>
      <c r="N2351" s="325" t="s">
        <v>1152</v>
      </c>
    </row>
    <row r="2352" spans="1:16" s="263" customFormat="1" ht="15">
      <c r="A2352" s="247" t="s">
        <v>8180</v>
      </c>
      <c r="B2352" s="247" t="s">
        <v>8181</v>
      </c>
      <c r="C2352" s="287" t="s">
        <v>7022</v>
      </c>
      <c r="D2352" s="305">
        <v>28</v>
      </c>
      <c r="E2352" s="287" t="s">
        <v>37</v>
      </c>
      <c r="F2352" s="289">
        <v>43677</v>
      </c>
      <c r="G2352" s="290" t="s">
        <v>715</v>
      </c>
      <c r="H2352" s="290" t="s">
        <v>2616</v>
      </c>
      <c r="I2352" s="291">
        <v>-0.17429584000000001</v>
      </c>
      <c r="J2352" s="291">
        <v>3</v>
      </c>
      <c r="K2352" s="290" t="s">
        <v>815</v>
      </c>
      <c r="L2352" s="324">
        <v>14.07</v>
      </c>
      <c r="M2352" s="325" t="s">
        <v>2617</v>
      </c>
      <c r="N2352" s="325" t="s">
        <v>2618</v>
      </c>
    </row>
    <row r="2353" spans="1:14" s="263" customFormat="1" ht="15">
      <c r="A2353" s="247" t="s">
        <v>8182</v>
      </c>
      <c r="B2353" s="247" t="s">
        <v>8183</v>
      </c>
      <c r="C2353" s="287" t="s">
        <v>7025</v>
      </c>
      <c r="D2353" s="305">
        <v>29</v>
      </c>
      <c r="E2353" s="287" t="s">
        <v>37</v>
      </c>
      <c r="F2353" s="289">
        <v>43677</v>
      </c>
      <c r="G2353" s="290" t="s">
        <v>715</v>
      </c>
      <c r="H2353" s="290" t="s">
        <v>3098</v>
      </c>
      <c r="I2353" s="291">
        <v>-0.15890324</v>
      </c>
      <c r="J2353" s="291">
        <v>1</v>
      </c>
      <c r="K2353" s="290" t="s">
        <v>815</v>
      </c>
      <c r="L2353" s="324">
        <v>53.99</v>
      </c>
      <c r="M2353" s="325" t="s">
        <v>3099</v>
      </c>
      <c r="N2353" s="325" t="s">
        <v>3100</v>
      </c>
    </row>
    <row r="2354" spans="1:14" s="263" customFormat="1" ht="15">
      <c r="A2354" s="247" t="s">
        <v>8184</v>
      </c>
      <c r="B2354" s="247" t="s">
        <v>8185</v>
      </c>
      <c r="C2354" s="287" t="s">
        <v>7028</v>
      </c>
      <c r="D2354" s="305">
        <v>30</v>
      </c>
      <c r="E2354" s="287" t="s">
        <v>37</v>
      </c>
      <c r="F2354" s="289">
        <v>43677</v>
      </c>
      <c r="G2354" s="290" t="s">
        <v>715</v>
      </c>
      <c r="H2354" s="290" t="s">
        <v>2939</v>
      </c>
      <c r="I2354" s="291">
        <v>-0.17075539000000001</v>
      </c>
      <c r="J2354" s="291">
        <v>2</v>
      </c>
      <c r="K2354" s="290" t="s">
        <v>815</v>
      </c>
      <c r="L2354" s="324">
        <v>34.14</v>
      </c>
      <c r="M2354" s="325" t="s">
        <v>2940</v>
      </c>
      <c r="N2354" s="325" t="s">
        <v>2941</v>
      </c>
    </row>
    <row r="2355" spans="1:14" s="263" customFormat="1" ht="15">
      <c r="A2355" s="247" t="s">
        <v>176</v>
      </c>
      <c r="B2355" s="247" t="s">
        <v>7035</v>
      </c>
      <c r="C2355" s="287" t="s">
        <v>7031</v>
      </c>
      <c r="D2355" s="305">
        <v>31</v>
      </c>
      <c r="E2355" s="287" t="s">
        <v>37</v>
      </c>
      <c r="F2355" s="289">
        <v>43677</v>
      </c>
      <c r="G2355" s="290" t="s">
        <v>715</v>
      </c>
      <c r="H2355" s="290" t="s">
        <v>1659</v>
      </c>
      <c r="I2355" s="291">
        <v>-0.19711733000000001</v>
      </c>
      <c r="J2355" s="291">
        <v>2</v>
      </c>
      <c r="K2355" s="290" t="s">
        <v>815</v>
      </c>
      <c r="L2355" s="324">
        <v>58.49</v>
      </c>
      <c r="M2355" s="325" t="s">
        <v>1660</v>
      </c>
      <c r="N2355" s="325" t="s">
        <v>1661</v>
      </c>
    </row>
    <row r="2356" spans="1:14" s="263" customFormat="1" ht="15">
      <c r="A2356" s="247" t="s">
        <v>176</v>
      </c>
      <c r="B2356" s="247" t="s">
        <v>7037</v>
      </c>
      <c r="C2356" s="287" t="s">
        <v>7034</v>
      </c>
      <c r="D2356" s="305">
        <v>32</v>
      </c>
      <c r="E2356" s="287" t="s">
        <v>37</v>
      </c>
      <c r="F2356" s="289">
        <v>43677</v>
      </c>
      <c r="G2356" s="290" t="s">
        <v>715</v>
      </c>
      <c r="H2356" s="290" t="s">
        <v>956</v>
      </c>
      <c r="I2356" s="291">
        <v>-0.1283263</v>
      </c>
      <c r="J2356" s="291">
        <v>1</v>
      </c>
      <c r="K2356" s="290" t="s">
        <v>815</v>
      </c>
      <c r="L2356" s="324">
        <v>322.99</v>
      </c>
      <c r="M2356" s="325" t="s">
        <v>957</v>
      </c>
      <c r="N2356" s="325" t="s">
        <v>958</v>
      </c>
    </row>
    <row r="2357" spans="1:14" s="263" customFormat="1" ht="15">
      <c r="A2357" s="247" t="s">
        <v>8186</v>
      </c>
      <c r="B2357" s="247" t="s">
        <v>8187</v>
      </c>
      <c r="C2357" s="287" t="s">
        <v>7036</v>
      </c>
      <c r="D2357" s="305">
        <v>33</v>
      </c>
      <c r="E2357" s="287" t="s">
        <v>37</v>
      </c>
      <c r="F2357" s="289">
        <v>43677</v>
      </c>
      <c r="G2357" s="290" t="s">
        <v>715</v>
      </c>
      <c r="H2357" s="290" t="s">
        <v>981</v>
      </c>
      <c r="I2357" s="291">
        <v>-0.18403548</v>
      </c>
      <c r="J2357" s="291">
        <v>1</v>
      </c>
      <c r="K2357" s="290" t="s">
        <v>815</v>
      </c>
      <c r="L2357" s="324">
        <v>22.08</v>
      </c>
      <c r="M2357" s="325" t="s">
        <v>982</v>
      </c>
      <c r="N2357" s="325" t="s">
        <v>983</v>
      </c>
    </row>
    <row r="2358" spans="1:14" s="263" customFormat="1" ht="15">
      <c r="A2358" s="247" t="s">
        <v>8188</v>
      </c>
      <c r="B2358" s="247" t="s">
        <v>8189</v>
      </c>
      <c r="C2358" s="287" t="s">
        <v>7038</v>
      </c>
      <c r="D2358" s="305">
        <v>34</v>
      </c>
      <c r="E2358" s="287" t="s">
        <v>37</v>
      </c>
      <c r="F2358" s="289">
        <v>43677</v>
      </c>
      <c r="G2358" s="290" t="s">
        <v>715</v>
      </c>
      <c r="H2358" s="290" t="s">
        <v>2636</v>
      </c>
      <c r="I2358" s="291">
        <v>-0.19283276999999999</v>
      </c>
      <c r="J2358" s="291">
        <v>7</v>
      </c>
      <c r="K2358" s="290" t="s">
        <v>815</v>
      </c>
      <c r="L2358" s="324">
        <v>33.11</v>
      </c>
      <c r="M2358" s="325" t="s">
        <v>2637</v>
      </c>
      <c r="N2358" s="325" t="s">
        <v>2638</v>
      </c>
    </row>
    <row r="2359" spans="1:14" s="263" customFormat="1" ht="15">
      <c r="A2359" s="247" t="s">
        <v>176</v>
      </c>
      <c r="B2359" s="247" t="s">
        <v>7039</v>
      </c>
      <c r="C2359" s="287" t="s">
        <v>7040</v>
      </c>
      <c r="D2359" s="305">
        <v>35</v>
      </c>
      <c r="E2359" s="287" t="s">
        <v>37</v>
      </c>
      <c r="F2359" s="289">
        <v>43677</v>
      </c>
      <c r="G2359" s="290" t="s">
        <v>715</v>
      </c>
      <c r="H2359" s="290" t="s">
        <v>2643</v>
      </c>
      <c r="I2359" s="291">
        <v>-0.12771737999999999</v>
      </c>
      <c r="J2359" s="291">
        <v>4</v>
      </c>
      <c r="K2359" s="290" t="s">
        <v>815</v>
      </c>
      <c r="L2359" s="324">
        <v>51.36</v>
      </c>
      <c r="M2359" s="325" t="s">
        <v>2644</v>
      </c>
      <c r="N2359" s="325" t="s">
        <v>2645</v>
      </c>
    </row>
    <row r="2360" spans="1:14" s="263" customFormat="1" ht="15">
      <c r="A2360" s="247" t="s">
        <v>8190</v>
      </c>
      <c r="B2360" s="247" t="s">
        <v>8191</v>
      </c>
      <c r="C2360" s="287" t="s">
        <v>7043</v>
      </c>
      <c r="D2360" s="305">
        <v>36</v>
      </c>
      <c r="E2360" s="287" t="s">
        <v>37</v>
      </c>
      <c r="F2360" s="289">
        <v>43677</v>
      </c>
      <c r="G2360" s="290" t="s">
        <v>715</v>
      </c>
      <c r="H2360" s="290" t="s">
        <v>691</v>
      </c>
      <c r="I2360" s="291">
        <v>-0.31064427</v>
      </c>
      <c r="J2360" s="291">
        <v>3</v>
      </c>
      <c r="K2360" s="290" t="s">
        <v>815</v>
      </c>
      <c r="L2360" s="324">
        <v>88.92</v>
      </c>
      <c r="M2360" s="325" t="s">
        <v>692</v>
      </c>
      <c r="N2360" s="325" t="s">
        <v>693</v>
      </c>
    </row>
    <row r="2361" spans="1:14" s="263" customFormat="1" ht="15">
      <c r="A2361" s="247" t="s">
        <v>176</v>
      </c>
      <c r="B2361" s="247" t="s">
        <v>7044</v>
      </c>
      <c r="C2361" s="287" t="s">
        <v>7045</v>
      </c>
      <c r="D2361" s="305">
        <v>37</v>
      </c>
      <c r="E2361" s="287" t="s">
        <v>37</v>
      </c>
      <c r="F2361" s="289">
        <v>43677</v>
      </c>
      <c r="G2361" s="290" t="s">
        <v>715</v>
      </c>
      <c r="H2361" s="290" t="s">
        <v>3397</v>
      </c>
      <c r="I2361" s="291">
        <v>-0.17073178</v>
      </c>
      <c r="J2361" s="291">
        <v>1</v>
      </c>
      <c r="K2361" s="290" t="s">
        <v>815</v>
      </c>
      <c r="L2361" s="324">
        <v>138.04</v>
      </c>
      <c r="M2361" s="325" t="s">
        <v>3398</v>
      </c>
      <c r="N2361" s="325" t="s">
        <v>3399</v>
      </c>
    </row>
    <row r="2362" spans="1:14" s="263" customFormat="1" ht="15">
      <c r="A2362" s="247" t="s">
        <v>8192</v>
      </c>
      <c r="B2362" s="247" t="s">
        <v>8193</v>
      </c>
      <c r="C2362" s="287" t="s">
        <v>7048</v>
      </c>
      <c r="D2362" s="305">
        <v>38</v>
      </c>
      <c r="E2362" s="287" t="s">
        <v>37</v>
      </c>
      <c r="F2362" s="289">
        <v>43677</v>
      </c>
      <c r="G2362" s="290" t="s">
        <v>715</v>
      </c>
      <c r="H2362" s="290" t="s">
        <v>1676</v>
      </c>
      <c r="I2362" s="291">
        <v>-0.15058625</v>
      </c>
      <c r="J2362" s="291">
        <v>1</v>
      </c>
      <c r="K2362" s="290" t="s">
        <v>815</v>
      </c>
      <c r="L2362" s="324">
        <v>73.16</v>
      </c>
      <c r="M2362" s="325" t="s">
        <v>1677</v>
      </c>
      <c r="N2362" s="325" t="s">
        <v>1678</v>
      </c>
    </row>
    <row r="2363" spans="1:14" s="263" customFormat="1" ht="15">
      <c r="A2363" s="247" t="s">
        <v>176</v>
      </c>
      <c r="B2363" s="247" t="s">
        <v>7049</v>
      </c>
      <c r="C2363" s="287" t="s">
        <v>7050</v>
      </c>
      <c r="D2363" s="305">
        <v>39</v>
      </c>
      <c r="E2363" s="287" t="s">
        <v>37</v>
      </c>
      <c r="F2363" s="289">
        <v>43677</v>
      </c>
      <c r="G2363" s="290" t="s">
        <v>715</v>
      </c>
      <c r="H2363" s="290" t="s">
        <v>3249</v>
      </c>
      <c r="I2363" s="291">
        <v>-0.20785832000000001</v>
      </c>
      <c r="J2363" s="291">
        <v>2</v>
      </c>
      <c r="K2363" s="290" t="s">
        <v>815</v>
      </c>
      <c r="L2363" s="324">
        <v>104.23</v>
      </c>
      <c r="M2363" s="325" t="s">
        <v>3250</v>
      </c>
      <c r="N2363" s="325" t="s">
        <v>3251</v>
      </c>
    </row>
    <row r="2364" spans="1:14" s="263" customFormat="1" ht="15">
      <c r="A2364" s="247" t="s">
        <v>176</v>
      </c>
      <c r="B2364" s="247" t="s">
        <v>7051</v>
      </c>
      <c r="C2364" s="287" t="s">
        <v>7052</v>
      </c>
      <c r="D2364" s="305">
        <v>40</v>
      </c>
      <c r="E2364" s="287" t="s">
        <v>37</v>
      </c>
      <c r="F2364" s="289">
        <v>43677</v>
      </c>
      <c r="G2364" s="290" t="s">
        <v>715</v>
      </c>
      <c r="H2364" s="290" t="s">
        <v>1190</v>
      </c>
      <c r="I2364" s="291">
        <v>-0.13291955</v>
      </c>
      <c r="J2364" s="291">
        <v>2</v>
      </c>
      <c r="K2364" s="290" t="s">
        <v>815</v>
      </c>
      <c r="L2364" s="324">
        <v>33.53</v>
      </c>
      <c r="M2364" s="325" t="s">
        <v>1191</v>
      </c>
      <c r="N2364" s="325" t="s">
        <v>1192</v>
      </c>
    </row>
    <row r="2365" spans="1:14" s="263" customFormat="1" ht="15">
      <c r="A2365" s="247" t="s">
        <v>8194</v>
      </c>
      <c r="B2365" s="247" t="s">
        <v>8195</v>
      </c>
      <c r="C2365" s="287" t="s">
        <v>7055</v>
      </c>
      <c r="D2365" s="305">
        <v>41</v>
      </c>
      <c r="E2365" s="287" t="s">
        <v>37</v>
      </c>
      <c r="F2365" s="289">
        <v>43677</v>
      </c>
      <c r="G2365" s="290" t="s">
        <v>715</v>
      </c>
      <c r="H2365" s="290" t="s">
        <v>3413</v>
      </c>
      <c r="I2365" s="291">
        <v>-0.13543843999999999</v>
      </c>
      <c r="J2365" s="291">
        <v>3</v>
      </c>
      <c r="K2365" s="290" t="s">
        <v>815</v>
      </c>
      <c r="L2365" s="324">
        <v>45.45</v>
      </c>
      <c r="M2365" s="325" t="s">
        <v>3414</v>
      </c>
      <c r="N2365" s="325" t="s">
        <v>3415</v>
      </c>
    </row>
    <row r="2366" spans="1:14" s="263" customFormat="1" ht="15">
      <c r="A2366" s="247" t="s">
        <v>8196</v>
      </c>
      <c r="B2366" s="247" t="s">
        <v>8197</v>
      </c>
      <c r="C2366" s="287" t="s">
        <v>7058</v>
      </c>
      <c r="D2366" s="305">
        <v>42</v>
      </c>
      <c r="E2366" s="287" t="s">
        <v>37</v>
      </c>
      <c r="F2366" s="289">
        <v>43677</v>
      </c>
      <c r="G2366" s="290" t="s">
        <v>715</v>
      </c>
      <c r="H2366" s="290" t="s">
        <v>2655</v>
      </c>
      <c r="I2366" s="291">
        <v>-0.14144254000000001</v>
      </c>
      <c r="J2366" s="291">
        <v>3</v>
      </c>
      <c r="K2366" s="290" t="s">
        <v>815</v>
      </c>
      <c r="L2366" s="324">
        <v>58.09</v>
      </c>
      <c r="M2366" s="325" t="s">
        <v>2656</v>
      </c>
      <c r="N2366" s="325" t="s">
        <v>2657</v>
      </c>
    </row>
    <row r="2367" spans="1:14" s="263" customFormat="1" ht="15">
      <c r="A2367" s="247" t="s">
        <v>8198</v>
      </c>
      <c r="B2367" s="247" t="s">
        <v>8199</v>
      </c>
      <c r="C2367" s="287" t="s">
        <v>7061</v>
      </c>
      <c r="D2367" s="305">
        <v>43</v>
      </c>
      <c r="E2367" s="287" t="s">
        <v>37</v>
      </c>
      <c r="F2367" s="289">
        <v>43677</v>
      </c>
      <c r="G2367" s="290" t="s">
        <v>715</v>
      </c>
      <c r="H2367" s="290" t="s">
        <v>743</v>
      </c>
      <c r="I2367" s="291">
        <v>-0.12891859</v>
      </c>
      <c r="J2367" s="291">
        <v>2</v>
      </c>
      <c r="K2367" s="290" t="s">
        <v>815</v>
      </c>
      <c r="L2367" s="324">
        <v>93.92</v>
      </c>
      <c r="M2367" s="325" t="s">
        <v>744</v>
      </c>
      <c r="N2367" s="325" t="s">
        <v>745</v>
      </c>
    </row>
    <row r="2368" spans="1:14" s="263" customFormat="1" ht="15">
      <c r="A2368" s="247" t="s">
        <v>8200</v>
      </c>
      <c r="B2368" s="247" t="s">
        <v>8201</v>
      </c>
      <c r="C2368" s="287" t="s">
        <v>7064</v>
      </c>
      <c r="D2368" s="305">
        <v>44</v>
      </c>
      <c r="E2368" s="287" t="s">
        <v>37</v>
      </c>
      <c r="F2368" s="289">
        <v>43677</v>
      </c>
      <c r="G2368" s="290" t="s">
        <v>715</v>
      </c>
      <c r="H2368" s="290" t="s">
        <v>1489</v>
      </c>
      <c r="I2368" s="291">
        <v>-0.17058044999999999</v>
      </c>
      <c r="J2368" s="291">
        <v>6</v>
      </c>
      <c r="K2368" s="290" t="s">
        <v>815</v>
      </c>
      <c r="L2368" s="324">
        <v>44.15</v>
      </c>
      <c r="M2368" s="325" t="s">
        <v>1490</v>
      </c>
      <c r="N2368" s="325" t="s">
        <v>1491</v>
      </c>
    </row>
    <row r="2369" spans="1:14" s="263" customFormat="1" ht="15">
      <c r="A2369" s="247" t="s">
        <v>176</v>
      </c>
      <c r="B2369" s="247" t="s">
        <v>7065</v>
      </c>
      <c r="C2369" s="287" t="s">
        <v>7066</v>
      </c>
      <c r="D2369" s="305">
        <v>45</v>
      </c>
      <c r="E2369" s="287" t="s">
        <v>37</v>
      </c>
      <c r="F2369" s="289">
        <v>43677</v>
      </c>
      <c r="G2369" s="290" t="s">
        <v>715</v>
      </c>
      <c r="H2369" s="290" t="s">
        <v>2798</v>
      </c>
      <c r="I2369" s="291">
        <v>-0.13461529999999999</v>
      </c>
      <c r="J2369" s="291">
        <v>1</v>
      </c>
      <c r="K2369" s="290" t="s">
        <v>815</v>
      </c>
      <c r="L2369" s="324">
        <v>31.95</v>
      </c>
      <c r="M2369" s="325" t="s">
        <v>2799</v>
      </c>
      <c r="N2369" s="325" t="s">
        <v>2800</v>
      </c>
    </row>
    <row r="2370" spans="1:14" s="263" customFormat="1" ht="15">
      <c r="A2370" s="247" t="s">
        <v>176</v>
      </c>
      <c r="B2370" s="247" t="s">
        <v>7067</v>
      </c>
      <c r="C2370" s="287" t="s">
        <v>7068</v>
      </c>
      <c r="D2370" s="305">
        <v>46</v>
      </c>
      <c r="E2370" s="287" t="s">
        <v>37</v>
      </c>
      <c r="F2370" s="289">
        <v>43677</v>
      </c>
      <c r="G2370" s="290" t="s">
        <v>715</v>
      </c>
      <c r="H2370" s="290" t="s">
        <v>1518</v>
      </c>
      <c r="I2370" s="291">
        <v>-0.13806266</v>
      </c>
      <c r="J2370" s="291">
        <v>1</v>
      </c>
      <c r="K2370" s="290" t="s">
        <v>815</v>
      </c>
      <c r="L2370" s="324">
        <v>117.37</v>
      </c>
      <c r="M2370" s="325" t="s">
        <v>1519</v>
      </c>
      <c r="N2370" s="325" t="s">
        <v>1520</v>
      </c>
    </row>
    <row r="2371" spans="1:14" s="263" customFormat="1" ht="15">
      <c r="A2371" s="247" t="s">
        <v>8202</v>
      </c>
      <c r="B2371" s="247" t="s">
        <v>8203</v>
      </c>
      <c r="C2371" s="287" t="s">
        <v>7071</v>
      </c>
      <c r="D2371" s="305">
        <v>47</v>
      </c>
      <c r="E2371" s="287" t="s">
        <v>37</v>
      </c>
      <c r="F2371" s="289">
        <v>43677</v>
      </c>
      <c r="G2371" s="290" t="s">
        <v>715</v>
      </c>
      <c r="H2371" s="290" t="s">
        <v>758</v>
      </c>
      <c r="I2371" s="291">
        <v>-0.13025063000000001</v>
      </c>
      <c r="J2371" s="291">
        <v>1</v>
      </c>
      <c r="K2371" s="290" t="s">
        <v>815</v>
      </c>
      <c r="L2371" s="324">
        <v>24.64</v>
      </c>
      <c r="M2371" s="325" t="s">
        <v>759</v>
      </c>
      <c r="N2371" s="325" t="s">
        <v>760</v>
      </c>
    </row>
    <row r="2372" spans="1:14" s="263" customFormat="1" ht="15">
      <c r="A2372" s="247" t="s">
        <v>176</v>
      </c>
      <c r="B2372" s="247" t="s">
        <v>7075</v>
      </c>
      <c r="C2372" s="287" t="s">
        <v>7076</v>
      </c>
      <c r="D2372" s="305">
        <v>48</v>
      </c>
      <c r="E2372" s="287" t="s">
        <v>37</v>
      </c>
      <c r="F2372" s="289">
        <v>43677</v>
      </c>
      <c r="G2372" s="290" t="s">
        <v>715</v>
      </c>
      <c r="H2372" s="290" t="s">
        <v>1540</v>
      </c>
      <c r="I2372" s="291">
        <v>-0.19260436</v>
      </c>
      <c r="J2372" s="291">
        <v>3</v>
      </c>
      <c r="K2372" s="290" t="s">
        <v>815</v>
      </c>
      <c r="L2372" s="324">
        <v>35.590000000000003</v>
      </c>
      <c r="M2372" s="325" t="s">
        <v>1541</v>
      </c>
      <c r="N2372" s="325" t="s">
        <v>1542</v>
      </c>
    </row>
    <row r="2373" spans="1:14" s="263" customFormat="1" ht="15">
      <c r="A2373" s="247" t="s">
        <v>176</v>
      </c>
      <c r="B2373" s="247" t="s">
        <v>7077</v>
      </c>
      <c r="C2373" s="287" t="s">
        <v>7078</v>
      </c>
      <c r="D2373" s="305">
        <v>49</v>
      </c>
      <c r="E2373" s="287" t="s">
        <v>37</v>
      </c>
      <c r="F2373" s="289">
        <v>43677</v>
      </c>
      <c r="G2373" s="290" t="s">
        <v>715</v>
      </c>
      <c r="H2373" s="290" t="s">
        <v>2692</v>
      </c>
      <c r="I2373" s="291">
        <v>-0.12653613</v>
      </c>
      <c r="J2373" s="291">
        <v>1</v>
      </c>
      <c r="K2373" s="290" t="s">
        <v>815</v>
      </c>
      <c r="L2373" s="324">
        <v>19.190000000000001</v>
      </c>
      <c r="M2373" s="325" t="s">
        <v>2693</v>
      </c>
      <c r="N2373" s="325" t="s">
        <v>2694</v>
      </c>
    </row>
    <row r="2374" spans="1:14" s="263" customFormat="1" ht="15">
      <c r="A2374" s="247" t="s">
        <v>8204</v>
      </c>
      <c r="B2374" s="247" t="s">
        <v>8205</v>
      </c>
      <c r="C2374" s="287" t="s">
        <v>7081</v>
      </c>
      <c r="D2374" s="305">
        <v>50</v>
      </c>
      <c r="E2374" s="287" t="s">
        <v>37</v>
      </c>
      <c r="F2374" s="289">
        <v>43677</v>
      </c>
      <c r="G2374" s="290" t="s">
        <v>715</v>
      </c>
      <c r="H2374" s="290" t="s">
        <v>810</v>
      </c>
      <c r="I2374" s="291">
        <v>-0.22563910000000001</v>
      </c>
      <c r="J2374" s="291">
        <v>4</v>
      </c>
      <c r="K2374" s="290" t="s">
        <v>815</v>
      </c>
      <c r="L2374" s="324">
        <v>20.9</v>
      </c>
      <c r="M2374" s="325" t="s">
        <v>811</v>
      </c>
      <c r="N2374" s="325" t="s">
        <v>812</v>
      </c>
    </row>
    <row r="2375" spans="1:14" s="263" customFormat="1" ht="15">
      <c r="A2375" s="247" t="s">
        <v>176</v>
      </c>
      <c r="B2375" s="247" t="s">
        <v>7088</v>
      </c>
      <c r="C2375" s="287" t="s">
        <v>7087</v>
      </c>
      <c r="D2375" s="305">
        <v>1</v>
      </c>
      <c r="E2375" s="287" t="s">
        <v>36</v>
      </c>
      <c r="F2375" s="289">
        <v>43677</v>
      </c>
      <c r="G2375" s="290" t="s">
        <v>722</v>
      </c>
      <c r="H2375" s="290" t="s">
        <v>1042</v>
      </c>
      <c r="I2375" s="291">
        <v>-0.18358737</v>
      </c>
      <c r="J2375" s="291">
        <v>5</v>
      </c>
      <c r="K2375" s="290" t="s">
        <v>815</v>
      </c>
      <c r="L2375" s="324">
        <v>278.56</v>
      </c>
      <c r="M2375" s="325" t="s">
        <v>1043</v>
      </c>
      <c r="N2375" s="325" t="s">
        <v>1044</v>
      </c>
    </row>
    <row r="2376" spans="1:14" s="263" customFormat="1" ht="15">
      <c r="A2376" s="247" t="s">
        <v>8206</v>
      </c>
      <c r="B2376" s="247" t="s">
        <v>8207</v>
      </c>
      <c r="C2376" s="287" t="s">
        <v>7089</v>
      </c>
      <c r="D2376" s="305">
        <v>2</v>
      </c>
      <c r="E2376" s="287" t="s">
        <v>36</v>
      </c>
      <c r="F2376" s="289">
        <v>43677</v>
      </c>
      <c r="G2376" s="290" t="s">
        <v>722</v>
      </c>
      <c r="H2376" s="290" t="s">
        <v>437</v>
      </c>
      <c r="I2376" s="291">
        <v>-0.29413467999999998</v>
      </c>
      <c r="J2376" s="291">
        <v>7</v>
      </c>
      <c r="K2376" s="290" t="s">
        <v>815</v>
      </c>
      <c r="L2376" s="324">
        <v>48.74</v>
      </c>
      <c r="M2376" s="325" t="s">
        <v>439</v>
      </c>
      <c r="N2376" s="325" t="s">
        <v>440</v>
      </c>
    </row>
    <row r="2377" spans="1:14" s="263" customFormat="1" ht="15">
      <c r="A2377" s="247" t="s">
        <v>176</v>
      </c>
      <c r="B2377" s="247" t="s">
        <v>7090</v>
      </c>
      <c r="C2377" s="287" t="s">
        <v>7091</v>
      </c>
      <c r="D2377" s="305">
        <v>3</v>
      </c>
      <c r="E2377" s="287" t="s">
        <v>36</v>
      </c>
      <c r="F2377" s="289">
        <v>43677</v>
      </c>
      <c r="G2377" s="290" t="s">
        <v>722</v>
      </c>
      <c r="H2377" s="290" t="s">
        <v>461</v>
      </c>
      <c r="I2377" s="291">
        <v>-0.24520499000000001</v>
      </c>
      <c r="J2377" s="291">
        <v>14</v>
      </c>
      <c r="K2377" s="290" t="s">
        <v>815</v>
      </c>
      <c r="L2377" s="324">
        <v>85.79</v>
      </c>
      <c r="M2377" s="325" t="s">
        <v>462</v>
      </c>
      <c r="N2377" s="325" t="s">
        <v>463</v>
      </c>
    </row>
    <row r="2378" spans="1:14" s="263" customFormat="1" ht="15">
      <c r="A2378" s="247" t="s">
        <v>176</v>
      </c>
      <c r="B2378" s="247" t="s">
        <v>7092</v>
      </c>
      <c r="C2378" s="287" t="s">
        <v>7093</v>
      </c>
      <c r="D2378" s="305">
        <v>4</v>
      </c>
      <c r="E2378" s="287" t="s">
        <v>36</v>
      </c>
      <c r="F2378" s="289">
        <v>43677</v>
      </c>
      <c r="G2378" s="290" t="s">
        <v>722</v>
      </c>
      <c r="H2378" s="290" t="s">
        <v>468</v>
      </c>
      <c r="I2378" s="291">
        <v>-0.26466440000000002</v>
      </c>
      <c r="J2378" s="291">
        <v>3</v>
      </c>
      <c r="K2378" s="290" t="s">
        <v>815</v>
      </c>
      <c r="L2378" s="324">
        <v>72.959999999999994</v>
      </c>
      <c r="M2378" s="325" t="s">
        <v>469</v>
      </c>
      <c r="N2378" s="325" t="s">
        <v>470</v>
      </c>
    </row>
    <row r="2379" spans="1:14" s="263" customFormat="1" ht="15">
      <c r="A2379" s="247" t="s">
        <v>176</v>
      </c>
      <c r="B2379" s="247" t="s">
        <v>7094</v>
      </c>
      <c r="C2379" s="287" t="s">
        <v>7095</v>
      </c>
      <c r="D2379" s="305">
        <v>5</v>
      </c>
      <c r="E2379" s="287" t="s">
        <v>36</v>
      </c>
      <c r="F2379" s="289">
        <v>43677</v>
      </c>
      <c r="G2379" s="290" t="s">
        <v>722</v>
      </c>
      <c r="H2379" s="290" t="s">
        <v>2529</v>
      </c>
      <c r="I2379" s="291">
        <v>-0.23891741</v>
      </c>
      <c r="J2379" s="291">
        <v>5</v>
      </c>
      <c r="K2379" s="290" t="s">
        <v>815</v>
      </c>
      <c r="L2379" s="324">
        <v>156.91999999999999</v>
      </c>
      <c r="M2379" s="325" t="s">
        <v>2530</v>
      </c>
      <c r="N2379" s="325" t="s">
        <v>2531</v>
      </c>
    </row>
    <row r="2380" spans="1:14" s="263" customFormat="1" ht="15">
      <c r="A2380" s="247" t="s">
        <v>8208</v>
      </c>
      <c r="B2380" s="247" t="s">
        <v>8209</v>
      </c>
      <c r="C2380" s="287" t="s">
        <v>7098</v>
      </c>
      <c r="D2380" s="305">
        <v>6</v>
      </c>
      <c r="E2380" s="287" t="s">
        <v>36</v>
      </c>
      <c r="F2380" s="289">
        <v>43677</v>
      </c>
      <c r="G2380" s="290" t="s">
        <v>722</v>
      </c>
      <c r="H2380" s="290" t="s">
        <v>3440</v>
      </c>
      <c r="I2380" s="291">
        <v>-0.27629155</v>
      </c>
      <c r="J2380" s="291">
        <v>1</v>
      </c>
      <c r="K2380" s="290" t="s">
        <v>815</v>
      </c>
      <c r="L2380" s="324">
        <v>47.07</v>
      </c>
      <c r="M2380" s="325" t="s">
        <v>3441</v>
      </c>
      <c r="N2380" s="325" t="s">
        <v>3442</v>
      </c>
    </row>
    <row r="2381" spans="1:14" s="263" customFormat="1" ht="15">
      <c r="A2381" s="247" t="s">
        <v>176</v>
      </c>
      <c r="B2381" s="247" t="s">
        <v>7099</v>
      </c>
      <c r="C2381" s="287" t="s">
        <v>7100</v>
      </c>
      <c r="D2381" s="305">
        <v>7</v>
      </c>
      <c r="E2381" s="287" t="s">
        <v>36</v>
      </c>
      <c r="F2381" s="289">
        <v>43677</v>
      </c>
      <c r="G2381" s="290" t="s">
        <v>722</v>
      </c>
      <c r="H2381" s="290" t="s">
        <v>822</v>
      </c>
      <c r="I2381" s="291">
        <v>-0.35448062000000002</v>
      </c>
      <c r="J2381" s="291">
        <v>5</v>
      </c>
      <c r="K2381" s="290" t="s">
        <v>815</v>
      </c>
      <c r="L2381" s="324">
        <v>24.42</v>
      </c>
      <c r="M2381" s="325" t="s">
        <v>823</v>
      </c>
      <c r="N2381" s="325" t="s">
        <v>824</v>
      </c>
    </row>
    <row r="2382" spans="1:14" s="326" customFormat="1" ht="15">
      <c r="A2382" s="247" t="s">
        <v>176</v>
      </c>
      <c r="B2382" s="247" t="s">
        <v>7101</v>
      </c>
      <c r="C2382" s="287" t="s">
        <v>7102</v>
      </c>
      <c r="D2382" s="305">
        <v>8</v>
      </c>
      <c r="E2382" s="287" t="s">
        <v>36</v>
      </c>
      <c r="F2382" s="289">
        <v>43677</v>
      </c>
      <c r="G2382" s="290" t="s">
        <v>722</v>
      </c>
      <c r="H2382" s="290" t="s">
        <v>1282</v>
      </c>
      <c r="I2382" s="291">
        <v>-0.21839148</v>
      </c>
      <c r="J2382" s="291">
        <v>4</v>
      </c>
      <c r="K2382" s="290" t="s">
        <v>815</v>
      </c>
      <c r="L2382" s="324">
        <v>237.82</v>
      </c>
      <c r="M2382" s="325" t="s">
        <v>1283</v>
      </c>
      <c r="N2382" s="325" t="s">
        <v>1284</v>
      </c>
    </row>
    <row r="2383" spans="1:14" s="326" customFormat="1" ht="15">
      <c r="A2383" s="247" t="s">
        <v>176</v>
      </c>
      <c r="B2383" s="247" t="s">
        <v>7103</v>
      </c>
      <c r="C2383" s="287" t="s">
        <v>7104</v>
      </c>
      <c r="D2383" s="305">
        <v>9</v>
      </c>
      <c r="E2383" s="287" t="s">
        <v>36</v>
      </c>
      <c r="F2383" s="289">
        <v>43677</v>
      </c>
      <c r="G2383" s="290" t="s">
        <v>722</v>
      </c>
      <c r="H2383" s="290" t="s">
        <v>3779</v>
      </c>
      <c r="I2383" s="291">
        <v>-0.20527571</v>
      </c>
      <c r="J2383" s="291">
        <v>1</v>
      </c>
      <c r="K2383" s="290" t="s">
        <v>815</v>
      </c>
      <c r="L2383" s="324">
        <v>169.92</v>
      </c>
      <c r="M2383" s="325" t="s">
        <v>3780</v>
      </c>
      <c r="N2383" s="325" t="s">
        <v>3781</v>
      </c>
    </row>
    <row r="2384" spans="1:14" s="326" customFormat="1" ht="15">
      <c r="A2384" s="247" t="s">
        <v>8210</v>
      </c>
      <c r="B2384" s="247" t="s">
        <v>8211</v>
      </c>
      <c r="C2384" s="287" t="s">
        <v>7106</v>
      </c>
      <c r="D2384" s="305">
        <v>10</v>
      </c>
      <c r="E2384" s="287" t="s">
        <v>36</v>
      </c>
      <c r="F2384" s="289">
        <v>43677</v>
      </c>
      <c r="G2384" s="290" t="s">
        <v>722</v>
      </c>
      <c r="H2384" s="290" t="s">
        <v>2540</v>
      </c>
      <c r="I2384" s="291">
        <v>-0.2282083</v>
      </c>
      <c r="J2384" s="291">
        <v>2</v>
      </c>
      <c r="K2384" s="290" t="s">
        <v>815</v>
      </c>
      <c r="L2384" s="324">
        <v>55.87</v>
      </c>
      <c r="M2384" s="325" t="s">
        <v>2541</v>
      </c>
      <c r="N2384" s="325" t="s">
        <v>2542</v>
      </c>
    </row>
    <row r="2385" spans="1:14" s="326" customFormat="1" ht="15">
      <c r="A2385" s="247" t="s">
        <v>176</v>
      </c>
      <c r="B2385" s="247" t="s">
        <v>7105</v>
      </c>
      <c r="C2385" s="287" t="s">
        <v>7109</v>
      </c>
      <c r="D2385" s="305">
        <v>11</v>
      </c>
      <c r="E2385" s="287" t="s">
        <v>36</v>
      </c>
      <c r="F2385" s="289">
        <v>43677</v>
      </c>
      <c r="G2385" s="290" t="s">
        <v>722</v>
      </c>
      <c r="H2385" s="290" t="s">
        <v>3296</v>
      </c>
      <c r="I2385" s="291">
        <v>-0.20924472999999999</v>
      </c>
      <c r="J2385" s="291">
        <v>1</v>
      </c>
      <c r="K2385" s="290" t="s">
        <v>815</v>
      </c>
      <c r="L2385" s="324">
        <v>19.16</v>
      </c>
      <c r="M2385" s="325" t="s">
        <v>3297</v>
      </c>
      <c r="N2385" s="325" t="s">
        <v>3298</v>
      </c>
    </row>
    <row r="2386" spans="1:14" s="326" customFormat="1" ht="15">
      <c r="A2386" s="247" t="s">
        <v>176</v>
      </c>
      <c r="B2386" s="247" t="s">
        <v>7110</v>
      </c>
      <c r="C2386" s="287" t="s">
        <v>7111</v>
      </c>
      <c r="D2386" s="305">
        <v>12</v>
      </c>
      <c r="E2386" s="287" t="s">
        <v>36</v>
      </c>
      <c r="F2386" s="289">
        <v>43677</v>
      </c>
      <c r="G2386" s="290" t="s">
        <v>722</v>
      </c>
      <c r="H2386" s="290" t="s">
        <v>1317</v>
      </c>
      <c r="I2386" s="291">
        <v>-0.20058322000000001</v>
      </c>
      <c r="J2386" s="291">
        <v>2</v>
      </c>
      <c r="K2386" s="290" t="s">
        <v>815</v>
      </c>
      <c r="L2386" s="324">
        <v>52.09</v>
      </c>
      <c r="M2386" s="325" t="s">
        <v>1318</v>
      </c>
      <c r="N2386" s="325" t="s">
        <v>1319</v>
      </c>
    </row>
    <row r="2387" spans="1:14" s="326" customFormat="1" ht="15">
      <c r="A2387" s="247" t="s">
        <v>176</v>
      </c>
      <c r="B2387" s="247" t="s">
        <v>7112</v>
      </c>
      <c r="C2387" s="287" t="s">
        <v>7113</v>
      </c>
      <c r="D2387" s="305">
        <v>13</v>
      </c>
      <c r="E2387" s="287" t="s">
        <v>36</v>
      </c>
      <c r="F2387" s="289">
        <v>43677</v>
      </c>
      <c r="G2387" s="290" t="s">
        <v>722</v>
      </c>
      <c r="H2387" s="290" t="s">
        <v>838</v>
      </c>
      <c r="I2387" s="291">
        <v>-0.41424417000000002</v>
      </c>
      <c r="J2387" s="291">
        <v>6</v>
      </c>
      <c r="K2387" s="290" t="s">
        <v>815</v>
      </c>
      <c r="L2387" s="324">
        <v>12.09</v>
      </c>
      <c r="M2387" s="325" t="s">
        <v>839</v>
      </c>
      <c r="N2387" s="325" t="s">
        <v>840</v>
      </c>
    </row>
    <row r="2388" spans="1:14" s="326" customFormat="1" ht="15">
      <c r="A2388" s="247" t="s">
        <v>176</v>
      </c>
      <c r="B2388" s="247" t="s">
        <v>7114</v>
      </c>
      <c r="C2388" s="287" t="s">
        <v>7115</v>
      </c>
      <c r="D2388" s="305">
        <v>14</v>
      </c>
      <c r="E2388" s="287" t="s">
        <v>36</v>
      </c>
      <c r="F2388" s="289">
        <v>43677</v>
      </c>
      <c r="G2388" s="290" t="s">
        <v>722</v>
      </c>
      <c r="H2388" s="290" t="s">
        <v>2547</v>
      </c>
      <c r="I2388" s="291">
        <v>-0.36240095</v>
      </c>
      <c r="J2388" s="291">
        <v>2</v>
      </c>
      <c r="K2388" s="290" t="s">
        <v>815</v>
      </c>
      <c r="L2388" s="324">
        <v>50.67</v>
      </c>
      <c r="M2388" s="325" t="s">
        <v>2548</v>
      </c>
      <c r="N2388" s="325" t="s">
        <v>2549</v>
      </c>
    </row>
    <row r="2389" spans="1:14" s="326" customFormat="1" ht="15">
      <c r="A2389" s="247" t="s">
        <v>8212</v>
      </c>
      <c r="B2389" s="247" t="s">
        <v>8213</v>
      </c>
      <c r="C2389" s="287" t="s">
        <v>7117</v>
      </c>
      <c r="D2389" s="305">
        <v>15</v>
      </c>
      <c r="E2389" s="287" t="s">
        <v>36</v>
      </c>
      <c r="F2389" s="289">
        <v>43677</v>
      </c>
      <c r="G2389" s="290" t="s">
        <v>722</v>
      </c>
      <c r="H2389" s="290" t="s">
        <v>2552</v>
      </c>
      <c r="I2389" s="291">
        <v>-0.18904489999999999</v>
      </c>
      <c r="J2389" s="291">
        <v>1</v>
      </c>
      <c r="K2389" s="290" t="s">
        <v>815</v>
      </c>
      <c r="L2389" s="324">
        <v>28.87</v>
      </c>
      <c r="M2389" s="325" t="s">
        <v>2553</v>
      </c>
      <c r="N2389" s="325" t="s">
        <v>2554</v>
      </c>
    </row>
    <row r="2390" spans="1:14" s="326" customFormat="1" ht="15">
      <c r="A2390" s="247" t="s">
        <v>176</v>
      </c>
      <c r="B2390" s="247" t="s">
        <v>7116</v>
      </c>
      <c r="C2390" s="287" t="s">
        <v>7119</v>
      </c>
      <c r="D2390" s="305">
        <v>16</v>
      </c>
      <c r="E2390" s="287" t="s">
        <v>36</v>
      </c>
      <c r="F2390" s="289">
        <v>43677</v>
      </c>
      <c r="G2390" s="290" t="s">
        <v>722</v>
      </c>
      <c r="H2390" s="290" t="s">
        <v>2557</v>
      </c>
      <c r="I2390" s="291">
        <v>-0.29772090000000001</v>
      </c>
      <c r="J2390" s="291">
        <v>2</v>
      </c>
      <c r="K2390" s="290" t="s">
        <v>815</v>
      </c>
      <c r="L2390" s="324">
        <v>97.68</v>
      </c>
      <c r="M2390" s="325" t="s">
        <v>2558</v>
      </c>
      <c r="N2390" s="325" t="s">
        <v>2559</v>
      </c>
    </row>
    <row r="2391" spans="1:14" s="326" customFormat="1" ht="15">
      <c r="A2391" s="247" t="s">
        <v>176</v>
      </c>
      <c r="B2391" s="247" t="s">
        <v>7118</v>
      </c>
      <c r="C2391" s="287" t="s">
        <v>7121</v>
      </c>
      <c r="D2391" s="305">
        <v>17</v>
      </c>
      <c r="E2391" s="287" t="s">
        <v>36</v>
      </c>
      <c r="F2391" s="289">
        <v>43677</v>
      </c>
      <c r="G2391" s="290" t="s">
        <v>722</v>
      </c>
      <c r="H2391" s="290" t="s">
        <v>2562</v>
      </c>
      <c r="I2391" s="291">
        <v>-0.23424417</v>
      </c>
      <c r="J2391" s="291">
        <v>4</v>
      </c>
      <c r="K2391" s="290" t="s">
        <v>815</v>
      </c>
      <c r="L2391" s="324">
        <v>55.77</v>
      </c>
      <c r="M2391" s="325" t="s">
        <v>2563</v>
      </c>
      <c r="N2391" s="325" t="s">
        <v>2564</v>
      </c>
    </row>
    <row r="2392" spans="1:14" s="326" customFormat="1" ht="15">
      <c r="A2392" s="247" t="s">
        <v>8214</v>
      </c>
      <c r="B2392" s="247" t="s">
        <v>8215</v>
      </c>
      <c r="C2392" s="287" t="s">
        <v>7123</v>
      </c>
      <c r="D2392" s="305">
        <v>18</v>
      </c>
      <c r="E2392" s="287" t="s">
        <v>36</v>
      </c>
      <c r="F2392" s="289">
        <v>43677</v>
      </c>
      <c r="G2392" s="290" t="s">
        <v>722</v>
      </c>
      <c r="H2392" s="290" t="s">
        <v>543</v>
      </c>
      <c r="I2392" s="291">
        <v>-0.16666669000000001</v>
      </c>
      <c r="J2392" s="291">
        <v>7</v>
      </c>
      <c r="K2392" s="290" t="s">
        <v>815</v>
      </c>
      <c r="L2392" s="324">
        <v>27</v>
      </c>
      <c r="M2392" s="325" t="s">
        <v>544</v>
      </c>
      <c r="N2392" s="325" t="s">
        <v>545</v>
      </c>
    </row>
    <row r="2393" spans="1:14" s="326" customFormat="1" ht="15">
      <c r="A2393" s="247" t="s">
        <v>176</v>
      </c>
      <c r="B2393" s="247" t="s">
        <v>7120</v>
      </c>
      <c r="C2393" s="287" t="s">
        <v>7125</v>
      </c>
      <c r="D2393" s="305">
        <v>19</v>
      </c>
      <c r="E2393" s="287" t="s">
        <v>36</v>
      </c>
      <c r="F2393" s="289">
        <v>43677</v>
      </c>
      <c r="G2393" s="290" t="s">
        <v>722</v>
      </c>
      <c r="H2393" s="290" t="s">
        <v>550</v>
      </c>
      <c r="I2393" s="291">
        <v>-0.55390700000000004</v>
      </c>
      <c r="J2393" s="291">
        <v>2</v>
      </c>
      <c r="K2393" s="290" t="s">
        <v>815</v>
      </c>
      <c r="L2393" s="324">
        <v>72.16</v>
      </c>
      <c r="M2393" s="325" t="s">
        <v>551</v>
      </c>
      <c r="N2393" s="325" t="s">
        <v>552</v>
      </c>
    </row>
    <row r="2394" spans="1:14" s="326" customFormat="1" ht="15">
      <c r="A2394" s="247" t="s">
        <v>176</v>
      </c>
      <c r="B2394" s="247" t="s">
        <v>7122</v>
      </c>
      <c r="C2394" s="287" t="s">
        <v>7127</v>
      </c>
      <c r="D2394" s="305">
        <v>20</v>
      </c>
      <c r="E2394" s="287" t="s">
        <v>36</v>
      </c>
      <c r="F2394" s="289">
        <v>43677</v>
      </c>
      <c r="G2394" s="290" t="s">
        <v>722</v>
      </c>
      <c r="H2394" s="290" t="s">
        <v>2305</v>
      </c>
      <c r="I2394" s="291">
        <v>-0.18501991000000001</v>
      </c>
      <c r="J2394" s="291">
        <v>2</v>
      </c>
      <c r="K2394" s="290" t="s">
        <v>815</v>
      </c>
      <c r="L2394" s="324">
        <v>85.85</v>
      </c>
      <c r="M2394" s="325" t="s">
        <v>2306</v>
      </c>
      <c r="N2394" s="325" t="s">
        <v>2307</v>
      </c>
    </row>
    <row r="2395" spans="1:14" s="326" customFormat="1" ht="15">
      <c r="A2395" s="247" t="s">
        <v>176</v>
      </c>
      <c r="B2395" s="247" t="s">
        <v>7124</v>
      </c>
      <c r="C2395" s="287" t="s">
        <v>7129</v>
      </c>
      <c r="D2395" s="305">
        <v>21</v>
      </c>
      <c r="E2395" s="287" t="s">
        <v>36</v>
      </c>
      <c r="F2395" s="289">
        <v>43677</v>
      </c>
      <c r="G2395" s="290" t="s">
        <v>722</v>
      </c>
      <c r="H2395" s="290" t="s">
        <v>2577</v>
      </c>
      <c r="I2395" s="291">
        <v>-0.22605972999999999</v>
      </c>
      <c r="J2395" s="291">
        <v>4</v>
      </c>
      <c r="K2395" s="290" t="s">
        <v>815</v>
      </c>
      <c r="L2395" s="324">
        <v>170.53</v>
      </c>
      <c r="M2395" s="325" t="s">
        <v>2578</v>
      </c>
      <c r="N2395" s="325" t="s">
        <v>2579</v>
      </c>
    </row>
    <row r="2396" spans="1:14" s="326" customFormat="1" ht="15">
      <c r="A2396" s="247" t="s">
        <v>176</v>
      </c>
      <c r="B2396" s="247" t="s">
        <v>7126</v>
      </c>
      <c r="C2396" s="287" t="s">
        <v>7131</v>
      </c>
      <c r="D2396" s="305">
        <v>22</v>
      </c>
      <c r="E2396" s="287" t="s">
        <v>36</v>
      </c>
      <c r="F2396" s="289">
        <v>43677</v>
      </c>
      <c r="G2396" s="290" t="s">
        <v>722</v>
      </c>
      <c r="H2396" s="290" t="s">
        <v>1362</v>
      </c>
      <c r="I2396" s="291">
        <v>-0.16293931</v>
      </c>
      <c r="J2396" s="291">
        <v>2</v>
      </c>
      <c r="K2396" s="290" t="s">
        <v>815</v>
      </c>
      <c r="L2396" s="324">
        <v>146.72</v>
      </c>
      <c r="M2396" s="325" t="s">
        <v>1363</v>
      </c>
      <c r="N2396" s="325" t="s">
        <v>1364</v>
      </c>
    </row>
    <row r="2397" spans="1:14" s="326" customFormat="1" ht="15">
      <c r="A2397" s="247" t="s">
        <v>176</v>
      </c>
      <c r="B2397" s="247" t="s">
        <v>7128</v>
      </c>
      <c r="C2397" s="287" t="s">
        <v>7133</v>
      </c>
      <c r="D2397" s="305">
        <v>23</v>
      </c>
      <c r="E2397" s="287" t="s">
        <v>36</v>
      </c>
      <c r="F2397" s="289">
        <v>43677</v>
      </c>
      <c r="G2397" s="290" t="s">
        <v>722</v>
      </c>
      <c r="H2397" s="290" t="s">
        <v>2584</v>
      </c>
      <c r="I2397" s="291">
        <v>-0.28571426999999999</v>
      </c>
      <c r="J2397" s="291">
        <v>3</v>
      </c>
      <c r="K2397" s="290" t="s">
        <v>815</v>
      </c>
      <c r="L2397" s="324">
        <v>19.5</v>
      </c>
      <c r="M2397" s="325" t="s">
        <v>2585</v>
      </c>
      <c r="N2397" s="325" t="s">
        <v>2586</v>
      </c>
    </row>
    <row r="2398" spans="1:14" s="326" customFormat="1" ht="15">
      <c r="A2398" s="247" t="s">
        <v>176</v>
      </c>
      <c r="B2398" s="247" t="s">
        <v>7130</v>
      </c>
      <c r="C2398" s="287" t="s">
        <v>7135</v>
      </c>
      <c r="D2398" s="305">
        <v>24</v>
      </c>
      <c r="E2398" s="287" t="s">
        <v>36</v>
      </c>
      <c r="F2398" s="289">
        <v>43677</v>
      </c>
      <c r="G2398" s="290" t="s">
        <v>722</v>
      </c>
      <c r="H2398" s="290" t="s">
        <v>2589</v>
      </c>
      <c r="I2398" s="291">
        <v>-0.33679354</v>
      </c>
      <c r="J2398" s="291">
        <v>10</v>
      </c>
      <c r="K2398" s="290" t="s">
        <v>815</v>
      </c>
      <c r="L2398" s="324">
        <v>23</v>
      </c>
      <c r="M2398" s="325" t="s">
        <v>2590</v>
      </c>
      <c r="N2398" s="325" t="s">
        <v>2591</v>
      </c>
    </row>
    <row r="2399" spans="1:14" s="326" customFormat="1" ht="15">
      <c r="A2399" s="247" t="s">
        <v>176</v>
      </c>
      <c r="B2399" s="247" t="s">
        <v>7132</v>
      </c>
      <c r="C2399" s="287" t="s">
        <v>7137</v>
      </c>
      <c r="D2399" s="305">
        <v>25</v>
      </c>
      <c r="E2399" s="287" t="s">
        <v>36</v>
      </c>
      <c r="F2399" s="289">
        <v>43677</v>
      </c>
      <c r="G2399" s="290" t="s">
        <v>722</v>
      </c>
      <c r="H2399" s="290" t="s">
        <v>612</v>
      </c>
      <c r="I2399" s="291">
        <v>-0.20244019999999999</v>
      </c>
      <c r="J2399" s="291">
        <v>2</v>
      </c>
      <c r="K2399" s="290" t="s">
        <v>815</v>
      </c>
      <c r="L2399" s="324">
        <v>49.68</v>
      </c>
      <c r="M2399" s="325" t="s">
        <v>613</v>
      </c>
      <c r="N2399" s="325" t="s">
        <v>614</v>
      </c>
    </row>
    <row r="2400" spans="1:14" s="326" customFormat="1" ht="15">
      <c r="A2400" s="247" t="s">
        <v>176</v>
      </c>
      <c r="B2400" s="247" t="s">
        <v>7134</v>
      </c>
      <c r="C2400" s="287" t="s">
        <v>7139</v>
      </c>
      <c r="D2400" s="305">
        <v>26</v>
      </c>
      <c r="E2400" s="287" t="s">
        <v>36</v>
      </c>
      <c r="F2400" s="289">
        <v>43677</v>
      </c>
      <c r="G2400" s="290" t="s">
        <v>722</v>
      </c>
      <c r="H2400" s="290" t="s">
        <v>2594</v>
      </c>
      <c r="I2400" s="291">
        <v>-0.26201069999999999</v>
      </c>
      <c r="J2400" s="291">
        <v>6</v>
      </c>
      <c r="K2400" s="290" t="s">
        <v>815</v>
      </c>
      <c r="L2400" s="324">
        <v>49.77</v>
      </c>
      <c r="M2400" s="325" t="s">
        <v>2595</v>
      </c>
      <c r="N2400" s="325" t="s">
        <v>2596</v>
      </c>
    </row>
    <row r="2401" spans="1:14" s="326" customFormat="1" ht="15">
      <c r="A2401" s="247" t="s">
        <v>176</v>
      </c>
      <c r="B2401" s="247" t="s">
        <v>7136</v>
      </c>
      <c r="C2401" s="287" t="s">
        <v>7141</v>
      </c>
      <c r="D2401" s="305">
        <v>27</v>
      </c>
      <c r="E2401" s="287" t="s">
        <v>36</v>
      </c>
      <c r="F2401" s="289">
        <v>43677</v>
      </c>
      <c r="G2401" s="290" t="s">
        <v>722</v>
      </c>
      <c r="H2401" s="290" t="s">
        <v>3363</v>
      </c>
      <c r="I2401" s="291">
        <v>-0.28878914999999999</v>
      </c>
      <c r="J2401" s="291">
        <v>3</v>
      </c>
      <c r="K2401" s="290" t="s">
        <v>815</v>
      </c>
      <c r="L2401" s="324">
        <v>53.86</v>
      </c>
      <c r="M2401" s="325" t="s">
        <v>3364</v>
      </c>
      <c r="N2401" s="325" t="s">
        <v>3365</v>
      </c>
    </row>
    <row r="2402" spans="1:14" s="326" customFormat="1" ht="15">
      <c r="A2402" s="247" t="s">
        <v>176</v>
      </c>
      <c r="B2402" s="247" t="s">
        <v>7138</v>
      </c>
      <c r="C2402" s="287" t="s">
        <v>7143</v>
      </c>
      <c r="D2402" s="305">
        <v>28</v>
      </c>
      <c r="E2402" s="287" t="s">
        <v>36</v>
      </c>
      <c r="F2402" s="289">
        <v>43677</v>
      </c>
      <c r="G2402" s="290" t="s">
        <v>722</v>
      </c>
      <c r="H2402" s="290" t="s">
        <v>938</v>
      </c>
      <c r="I2402" s="291">
        <v>-0.41768240000000001</v>
      </c>
      <c r="J2402" s="291">
        <v>6</v>
      </c>
      <c r="K2402" s="290" t="s">
        <v>815</v>
      </c>
      <c r="L2402" s="324">
        <v>32.01</v>
      </c>
      <c r="M2402" s="325" t="s">
        <v>939</v>
      </c>
      <c r="N2402" s="325" t="s">
        <v>940</v>
      </c>
    </row>
    <row r="2403" spans="1:14" s="326" customFormat="1" ht="15">
      <c r="A2403" s="247" t="s">
        <v>8216</v>
      </c>
      <c r="B2403" s="247" t="s">
        <v>8217</v>
      </c>
      <c r="C2403" s="287" t="s">
        <v>7145</v>
      </c>
      <c r="D2403" s="305">
        <v>29</v>
      </c>
      <c r="E2403" s="287" t="s">
        <v>36</v>
      </c>
      <c r="F2403" s="289">
        <v>43677</v>
      </c>
      <c r="G2403" s="290" t="s">
        <v>722</v>
      </c>
      <c r="H2403" s="290" t="s">
        <v>4523</v>
      </c>
      <c r="I2403" s="291">
        <v>-0.28897852000000002</v>
      </c>
      <c r="J2403" s="291">
        <v>1</v>
      </c>
      <c r="K2403" s="290" t="s">
        <v>815</v>
      </c>
      <c r="L2403" s="324">
        <v>21.16</v>
      </c>
      <c r="M2403" s="325" t="s">
        <v>4524</v>
      </c>
      <c r="N2403" s="325" t="s">
        <v>4525</v>
      </c>
    </row>
    <row r="2404" spans="1:14" s="326" customFormat="1" ht="15">
      <c r="A2404" s="247" t="s">
        <v>176</v>
      </c>
      <c r="B2404" s="247" t="s">
        <v>7140</v>
      </c>
      <c r="C2404" s="287" t="s">
        <v>7147</v>
      </c>
      <c r="D2404" s="305">
        <v>30</v>
      </c>
      <c r="E2404" s="287" t="s">
        <v>36</v>
      </c>
      <c r="F2404" s="289">
        <v>43677</v>
      </c>
      <c r="G2404" s="290" t="s">
        <v>722</v>
      </c>
      <c r="H2404" s="290" t="s">
        <v>2603</v>
      </c>
      <c r="I2404" s="291">
        <v>-0.1995681</v>
      </c>
      <c r="J2404" s="291">
        <v>1</v>
      </c>
      <c r="K2404" s="290" t="s">
        <v>815</v>
      </c>
      <c r="L2404" s="324">
        <v>25.95</v>
      </c>
      <c r="M2404" s="325" t="s">
        <v>2604</v>
      </c>
      <c r="N2404" s="325" t="s">
        <v>2605</v>
      </c>
    </row>
    <row r="2405" spans="1:14" s="326" customFormat="1" ht="15">
      <c r="A2405" s="247" t="s">
        <v>176</v>
      </c>
      <c r="B2405" s="247" t="s">
        <v>7142</v>
      </c>
      <c r="C2405" s="287" t="s">
        <v>7149</v>
      </c>
      <c r="D2405" s="305">
        <v>31</v>
      </c>
      <c r="E2405" s="287" t="s">
        <v>36</v>
      </c>
      <c r="F2405" s="289">
        <v>43677</v>
      </c>
      <c r="G2405" s="290" t="s">
        <v>722</v>
      </c>
      <c r="H2405" s="290" t="s">
        <v>1150</v>
      </c>
      <c r="I2405" s="291">
        <v>-0.35974430000000002</v>
      </c>
      <c r="J2405" s="291">
        <v>5</v>
      </c>
      <c r="K2405" s="290" t="s">
        <v>815</v>
      </c>
      <c r="L2405" s="324">
        <v>33.049999999999997</v>
      </c>
      <c r="M2405" s="325" t="s">
        <v>1151</v>
      </c>
      <c r="N2405" s="325" t="s">
        <v>1152</v>
      </c>
    </row>
    <row r="2406" spans="1:14" s="326" customFormat="1" ht="15">
      <c r="A2406" s="247" t="s">
        <v>176</v>
      </c>
      <c r="B2406" s="247" t="s">
        <v>7144</v>
      </c>
      <c r="C2406" s="287" t="s">
        <v>7151</v>
      </c>
      <c r="D2406" s="305">
        <v>32</v>
      </c>
      <c r="E2406" s="287" t="s">
        <v>36</v>
      </c>
      <c r="F2406" s="289">
        <v>43677</v>
      </c>
      <c r="G2406" s="290" t="s">
        <v>722</v>
      </c>
      <c r="H2406" s="290" t="s">
        <v>2610</v>
      </c>
      <c r="I2406" s="291">
        <v>-0.3371246</v>
      </c>
      <c r="J2406" s="291">
        <v>6</v>
      </c>
      <c r="K2406" s="290" t="s">
        <v>815</v>
      </c>
      <c r="L2406" s="324">
        <v>22.73</v>
      </c>
      <c r="M2406" s="325" t="s">
        <v>2611</v>
      </c>
      <c r="N2406" s="325" t="s">
        <v>2612</v>
      </c>
    </row>
    <row r="2407" spans="1:14" s="326" customFormat="1" ht="15">
      <c r="A2407" s="247" t="s">
        <v>176</v>
      </c>
      <c r="B2407" s="247" t="s">
        <v>7146</v>
      </c>
      <c r="C2407" s="287" t="s">
        <v>7153</v>
      </c>
      <c r="D2407" s="305">
        <v>33</v>
      </c>
      <c r="E2407" s="287" t="s">
        <v>36</v>
      </c>
      <c r="F2407" s="289">
        <v>43677</v>
      </c>
      <c r="G2407" s="290" t="s">
        <v>722</v>
      </c>
      <c r="H2407" s="290" t="s">
        <v>2616</v>
      </c>
      <c r="I2407" s="291">
        <v>-0.25908375</v>
      </c>
      <c r="J2407" s="291">
        <v>3</v>
      </c>
      <c r="K2407" s="290" t="s">
        <v>815</v>
      </c>
      <c r="L2407" s="324">
        <v>14.07</v>
      </c>
      <c r="M2407" s="325" t="s">
        <v>2617</v>
      </c>
      <c r="N2407" s="325" t="s">
        <v>2618</v>
      </c>
    </row>
    <row r="2408" spans="1:14" s="326" customFormat="1" ht="15">
      <c r="A2408" s="247" t="s">
        <v>8218</v>
      </c>
      <c r="B2408" s="247" t="s">
        <v>8219</v>
      </c>
      <c r="C2408" s="287" t="s">
        <v>7155</v>
      </c>
      <c r="D2408" s="305">
        <v>34</v>
      </c>
      <c r="E2408" s="287" t="s">
        <v>36</v>
      </c>
      <c r="F2408" s="289">
        <v>43677</v>
      </c>
      <c r="G2408" s="290" t="s">
        <v>722</v>
      </c>
      <c r="H2408" s="290" t="s">
        <v>2621</v>
      </c>
      <c r="I2408" s="291">
        <v>-0.19957411</v>
      </c>
      <c r="J2408" s="291">
        <v>4</v>
      </c>
      <c r="K2408" s="290" t="s">
        <v>815</v>
      </c>
      <c r="L2408" s="324">
        <v>56.39</v>
      </c>
      <c r="M2408" s="325" t="s">
        <v>2622</v>
      </c>
      <c r="N2408" s="325" t="s">
        <v>2623</v>
      </c>
    </row>
    <row r="2409" spans="1:14" s="326" customFormat="1" ht="15">
      <c r="A2409" s="247" t="s">
        <v>176</v>
      </c>
      <c r="B2409" s="247" t="s">
        <v>7148</v>
      </c>
      <c r="C2409" s="287" t="s">
        <v>7158</v>
      </c>
      <c r="D2409" s="305">
        <v>35</v>
      </c>
      <c r="E2409" s="287" t="s">
        <v>36</v>
      </c>
      <c r="F2409" s="289">
        <v>43677</v>
      </c>
      <c r="G2409" s="290" t="s">
        <v>722</v>
      </c>
      <c r="H2409" s="290" t="s">
        <v>670</v>
      </c>
      <c r="I2409" s="291">
        <v>-0.18584359</v>
      </c>
      <c r="J2409" s="291">
        <v>1</v>
      </c>
      <c r="K2409" s="290" t="s">
        <v>815</v>
      </c>
      <c r="L2409" s="324">
        <v>25.19</v>
      </c>
      <c r="M2409" s="325" t="s">
        <v>671</v>
      </c>
      <c r="N2409" s="325" t="s">
        <v>672</v>
      </c>
    </row>
    <row r="2410" spans="1:14" s="326" customFormat="1" ht="15">
      <c r="A2410" s="247" t="s">
        <v>176</v>
      </c>
      <c r="B2410" s="247" t="s">
        <v>7150</v>
      </c>
      <c r="C2410" s="287" t="s">
        <v>7160</v>
      </c>
      <c r="D2410" s="305">
        <v>36</v>
      </c>
      <c r="E2410" s="287" t="s">
        <v>36</v>
      </c>
      <c r="F2410" s="289">
        <v>43677</v>
      </c>
      <c r="G2410" s="290" t="s">
        <v>722</v>
      </c>
      <c r="H2410" s="290" t="s">
        <v>945</v>
      </c>
      <c r="I2410" s="291">
        <v>-0.35271740000000001</v>
      </c>
      <c r="J2410" s="291">
        <v>7</v>
      </c>
      <c r="K2410" s="290" t="s">
        <v>815</v>
      </c>
      <c r="L2410" s="324">
        <v>23.82</v>
      </c>
      <c r="M2410" s="325" t="s">
        <v>946</v>
      </c>
      <c r="N2410" s="325" t="s">
        <v>947</v>
      </c>
    </row>
    <row r="2411" spans="1:14" s="326" customFormat="1" ht="15">
      <c r="A2411" s="247" t="s">
        <v>176</v>
      </c>
      <c r="B2411" s="247" t="s">
        <v>7152</v>
      </c>
      <c r="C2411" s="287" t="s">
        <v>7162</v>
      </c>
      <c r="D2411" s="305">
        <v>37</v>
      </c>
      <c r="E2411" s="287" t="s">
        <v>36</v>
      </c>
      <c r="F2411" s="289">
        <v>43677</v>
      </c>
      <c r="G2411" s="290" t="s">
        <v>722</v>
      </c>
      <c r="H2411" s="290" t="s">
        <v>951</v>
      </c>
      <c r="I2411" s="291">
        <v>-0.26421928</v>
      </c>
      <c r="J2411" s="291">
        <v>10</v>
      </c>
      <c r="K2411" s="290" t="s">
        <v>815</v>
      </c>
      <c r="L2411" s="324">
        <v>28.46</v>
      </c>
      <c r="M2411" s="325" t="s">
        <v>952</v>
      </c>
      <c r="N2411" s="325" t="s">
        <v>953</v>
      </c>
    </row>
    <row r="2412" spans="1:14" s="326" customFormat="1" ht="15">
      <c r="A2412" s="247" t="s">
        <v>176</v>
      </c>
      <c r="B2412" s="247" t="s">
        <v>7154</v>
      </c>
      <c r="C2412" s="287" t="s">
        <v>7164</v>
      </c>
      <c r="D2412" s="305">
        <v>38</v>
      </c>
      <c r="E2412" s="287" t="s">
        <v>36</v>
      </c>
      <c r="F2412" s="289">
        <v>43677</v>
      </c>
      <c r="G2412" s="290" t="s">
        <v>722</v>
      </c>
      <c r="H2412" s="290" t="s">
        <v>1659</v>
      </c>
      <c r="I2412" s="291">
        <v>-0.25480950000000002</v>
      </c>
      <c r="J2412" s="291">
        <v>2</v>
      </c>
      <c r="K2412" s="290" t="s">
        <v>815</v>
      </c>
      <c r="L2412" s="324">
        <v>58.49</v>
      </c>
      <c r="M2412" s="325" t="s">
        <v>1660</v>
      </c>
      <c r="N2412" s="325" t="s">
        <v>1661</v>
      </c>
    </row>
    <row r="2413" spans="1:14" s="326" customFormat="1" ht="15">
      <c r="A2413" s="247" t="s">
        <v>176</v>
      </c>
      <c r="B2413" s="247" t="s">
        <v>7159</v>
      </c>
      <c r="C2413" s="287" t="s">
        <v>7166</v>
      </c>
      <c r="D2413" s="305">
        <v>39</v>
      </c>
      <c r="E2413" s="287" t="s">
        <v>36</v>
      </c>
      <c r="F2413" s="289">
        <v>43677</v>
      </c>
      <c r="G2413" s="290" t="s">
        <v>722</v>
      </c>
      <c r="H2413" s="290" t="s">
        <v>2636</v>
      </c>
      <c r="I2413" s="291">
        <v>-0.49657892999999997</v>
      </c>
      <c r="J2413" s="291">
        <v>4</v>
      </c>
      <c r="K2413" s="290" t="s">
        <v>815</v>
      </c>
      <c r="L2413" s="324">
        <v>33.11</v>
      </c>
      <c r="M2413" s="325" t="s">
        <v>2637</v>
      </c>
      <c r="N2413" s="325" t="s">
        <v>2638</v>
      </c>
    </row>
    <row r="2414" spans="1:14" s="263" customFormat="1" ht="15">
      <c r="A2414" s="247" t="s">
        <v>8220</v>
      </c>
      <c r="B2414" s="247" t="s">
        <v>8221</v>
      </c>
      <c r="C2414" s="287" t="s">
        <v>7168</v>
      </c>
      <c r="D2414" s="305">
        <v>40</v>
      </c>
      <c r="E2414" s="287" t="s">
        <v>36</v>
      </c>
      <c r="F2414" s="289">
        <v>43677</v>
      </c>
      <c r="G2414" s="290" t="s">
        <v>722</v>
      </c>
      <c r="H2414" s="290" t="s">
        <v>677</v>
      </c>
      <c r="I2414" s="291">
        <v>-0.19973439000000001</v>
      </c>
      <c r="J2414" s="291">
        <v>9</v>
      </c>
      <c r="K2414" s="290" t="s">
        <v>815</v>
      </c>
      <c r="L2414" s="324">
        <v>168.72</v>
      </c>
      <c r="M2414" s="325" t="s">
        <v>678</v>
      </c>
      <c r="N2414" s="325" t="s">
        <v>679</v>
      </c>
    </row>
    <row r="2415" spans="1:14" s="263" customFormat="1" ht="15">
      <c r="A2415" s="247" t="s">
        <v>176</v>
      </c>
      <c r="B2415" s="247" t="s">
        <v>7161</v>
      </c>
      <c r="C2415" s="287" t="s">
        <v>7171</v>
      </c>
      <c r="D2415" s="305">
        <v>41</v>
      </c>
      <c r="E2415" s="287" t="s">
        <v>36</v>
      </c>
      <c r="F2415" s="289">
        <v>43677</v>
      </c>
      <c r="G2415" s="290" t="s">
        <v>722</v>
      </c>
      <c r="H2415" s="290" t="s">
        <v>2643</v>
      </c>
      <c r="I2415" s="291">
        <v>-0.23423289999999999</v>
      </c>
      <c r="J2415" s="291">
        <v>4</v>
      </c>
      <c r="K2415" s="290" t="s">
        <v>815</v>
      </c>
      <c r="L2415" s="324">
        <v>51.36</v>
      </c>
      <c r="M2415" s="325" t="s">
        <v>2644</v>
      </c>
      <c r="N2415" s="325" t="s">
        <v>2645</v>
      </c>
    </row>
    <row r="2416" spans="1:14" s="263" customFormat="1" ht="15">
      <c r="A2416" s="247" t="s">
        <v>176</v>
      </c>
      <c r="B2416" s="247" t="s">
        <v>7163</v>
      </c>
      <c r="C2416" s="287" t="s">
        <v>7173</v>
      </c>
      <c r="D2416" s="305">
        <v>42</v>
      </c>
      <c r="E2416" s="287" t="s">
        <v>36</v>
      </c>
      <c r="F2416" s="289">
        <v>43677</v>
      </c>
      <c r="G2416" s="290" t="s">
        <v>722</v>
      </c>
      <c r="H2416" s="290" t="s">
        <v>691</v>
      </c>
      <c r="I2416" s="291">
        <v>-0.26384634000000001</v>
      </c>
      <c r="J2416" s="291">
        <v>3</v>
      </c>
      <c r="K2416" s="290" t="s">
        <v>815</v>
      </c>
      <c r="L2416" s="324">
        <v>88.92</v>
      </c>
      <c r="M2416" s="325" t="s">
        <v>692</v>
      </c>
      <c r="N2416" s="325" t="s">
        <v>693</v>
      </c>
    </row>
    <row r="2417" spans="1:14" s="263" customFormat="1" ht="15">
      <c r="A2417" s="247" t="s">
        <v>8222</v>
      </c>
      <c r="B2417" s="247" t="s">
        <v>8223</v>
      </c>
      <c r="C2417" s="287" t="s">
        <v>7176</v>
      </c>
      <c r="D2417" s="305">
        <v>43</v>
      </c>
      <c r="E2417" s="287" t="s">
        <v>36</v>
      </c>
      <c r="F2417" s="289">
        <v>43677</v>
      </c>
      <c r="G2417" s="290" t="s">
        <v>722</v>
      </c>
      <c r="H2417" s="290" t="s">
        <v>3249</v>
      </c>
      <c r="I2417" s="291">
        <v>-0.19581819</v>
      </c>
      <c r="J2417" s="291">
        <v>1</v>
      </c>
      <c r="K2417" s="290" t="s">
        <v>815</v>
      </c>
      <c r="L2417" s="324">
        <v>104.23</v>
      </c>
      <c r="M2417" s="325" t="s">
        <v>3250</v>
      </c>
      <c r="N2417" s="325" t="s">
        <v>3251</v>
      </c>
    </row>
    <row r="2418" spans="1:14" s="263" customFormat="1" ht="15">
      <c r="A2418" s="247" t="s">
        <v>176</v>
      </c>
      <c r="B2418" s="247" t="s">
        <v>7165</v>
      </c>
      <c r="C2418" s="287" t="s">
        <v>7179</v>
      </c>
      <c r="D2418" s="305">
        <v>44</v>
      </c>
      <c r="E2418" s="287" t="s">
        <v>36</v>
      </c>
      <c r="F2418" s="289">
        <v>43677</v>
      </c>
      <c r="G2418" s="290" t="s">
        <v>722</v>
      </c>
      <c r="H2418" s="290" t="s">
        <v>1464</v>
      </c>
      <c r="I2418" s="291">
        <v>-0.19831324</v>
      </c>
      <c r="J2418" s="291">
        <v>1</v>
      </c>
      <c r="K2418" s="290" t="s">
        <v>815</v>
      </c>
      <c r="L2418" s="324">
        <v>66.540000000000006</v>
      </c>
      <c r="M2418" s="325" t="s">
        <v>1465</v>
      </c>
      <c r="N2418" s="325" t="s">
        <v>1466</v>
      </c>
    </row>
    <row r="2419" spans="1:14" s="263" customFormat="1" ht="15">
      <c r="A2419" s="247" t="s">
        <v>176</v>
      </c>
      <c r="B2419" s="247" t="s">
        <v>7167</v>
      </c>
      <c r="C2419" s="287" t="s">
        <v>7182</v>
      </c>
      <c r="D2419" s="305">
        <v>45</v>
      </c>
      <c r="E2419" s="287" t="s">
        <v>36</v>
      </c>
      <c r="F2419" s="289">
        <v>43677</v>
      </c>
      <c r="G2419" s="290" t="s">
        <v>722</v>
      </c>
      <c r="H2419" s="290" t="s">
        <v>2650</v>
      </c>
      <c r="I2419" s="291">
        <v>-0.22100955</v>
      </c>
      <c r="J2419" s="291">
        <v>10</v>
      </c>
      <c r="K2419" s="290" t="s">
        <v>815</v>
      </c>
      <c r="L2419" s="324">
        <v>39.97</v>
      </c>
      <c r="M2419" s="325" t="s">
        <v>2651</v>
      </c>
      <c r="N2419" s="325" t="s">
        <v>2652</v>
      </c>
    </row>
    <row r="2420" spans="1:14" s="263" customFormat="1" ht="15">
      <c r="A2420" s="247" t="s">
        <v>176</v>
      </c>
      <c r="B2420" s="247" t="s">
        <v>7172</v>
      </c>
      <c r="C2420" s="287" t="s">
        <v>7184</v>
      </c>
      <c r="D2420" s="305">
        <v>46</v>
      </c>
      <c r="E2420" s="287" t="s">
        <v>36</v>
      </c>
      <c r="F2420" s="289">
        <v>43677</v>
      </c>
      <c r="G2420" s="290" t="s">
        <v>722</v>
      </c>
      <c r="H2420" s="290" t="s">
        <v>2660</v>
      </c>
      <c r="I2420" s="291">
        <v>-0.26896714999999999</v>
      </c>
      <c r="J2420" s="291">
        <v>5</v>
      </c>
      <c r="K2420" s="290" t="s">
        <v>815</v>
      </c>
      <c r="L2420" s="324">
        <v>30.93</v>
      </c>
      <c r="M2420" s="325" t="s">
        <v>2661</v>
      </c>
      <c r="N2420" s="325" t="s">
        <v>2662</v>
      </c>
    </row>
    <row r="2421" spans="1:14" s="263" customFormat="1" ht="15">
      <c r="A2421" s="247" t="s">
        <v>176</v>
      </c>
      <c r="B2421" s="247" t="s">
        <v>7183</v>
      </c>
      <c r="C2421" s="287" t="s">
        <v>7187</v>
      </c>
      <c r="D2421" s="305">
        <v>47</v>
      </c>
      <c r="E2421" s="287" t="s">
        <v>36</v>
      </c>
      <c r="F2421" s="289">
        <v>43677</v>
      </c>
      <c r="G2421" s="290" t="s">
        <v>722</v>
      </c>
      <c r="H2421" s="290" t="s">
        <v>2676</v>
      </c>
      <c r="I2421" s="291">
        <v>-0.31691103999999998</v>
      </c>
      <c r="J2421" s="291">
        <v>1</v>
      </c>
      <c r="K2421" s="290" t="s">
        <v>815</v>
      </c>
      <c r="L2421" s="324">
        <v>54.49</v>
      </c>
      <c r="M2421" s="325" t="s">
        <v>2677</v>
      </c>
      <c r="N2421" s="325" t="s">
        <v>2678</v>
      </c>
    </row>
    <row r="2422" spans="1:14" s="263" customFormat="1" ht="15">
      <c r="A2422" s="247" t="s">
        <v>176</v>
      </c>
      <c r="B2422" s="247" t="s">
        <v>7188</v>
      </c>
      <c r="C2422" s="287" t="s">
        <v>7189</v>
      </c>
      <c r="D2422" s="305">
        <v>48</v>
      </c>
      <c r="E2422" s="287" t="s">
        <v>36</v>
      </c>
      <c r="F2422" s="289">
        <v>43677</v>
      </c>
      <c r="G2422" s="290" t="s">
        <v>722</v>
      </c>
      <c r="H2422" s="290" t="s">
        <v>1540</v>
      </c>
      <c r="I2422" s="291">
        <v>-0.35769719999999999</v>
      </c>
      <c r="J2422" s="291">
        <v>5</v>
      </c>
      <c r="K2422" s="290" t="s">
        <v>815</v>
      </c>
      <c r="L2422" s="324">
        <v>35.590000000000003</v>
      </c>
      <c r="M2422" s="325" t="s">
        <v>1541</v>
      </c>
      <c r="N2422" s="325" t="s">
        <v>1542</v>
      </c>
    </row>
    <row r="2423" spans="1:14" ht="15">
      <c r="A2423" s="247" t="s">
        <v>176</v>
      </c>
      <c r="B2423" s="247" t="s">
        <v>7190</v>
      </c>
      <c r="C2423" s="287" t="s">
        <v>7191</v>
      </c>
      <c r="D2423" s="305">
        <v>49</v>
      </c>
      <c r="E2423" s="287" t="s">
        <v>36</v>
      </c>
      <c r="F2423" s="289">
        <v>43677</v>
      </c>
      <c r="G2423" s="290" t="s">
        <v>722</v>
      </c>
      <c r="H2423" s="290" t="s">
        <v>2697</v>
      </c>
      <c r="I2423" s="291">
        <v>-0.23172122000000001</v>
      </c>
      <c r="J2423" s="291">
        <v>9</v>
      </c>
      <c r="K2423" s="290" t="s">
        <v>815</v>
      </c>
      <c r="L2423" s="324">
        <v>54.01</v>
      </c>
      <c r="M2423" s="325" t="s">
        <v>2698</v>
      </c>
      <c r="N2423" s="325" t="s">
        <v>2699</v>
      </c>
    </row>
    <row r="2424" spans="1:14" ht="15">
      <c r="A2424" s="247" t="s">
        <v>176</v>
      </c>
      <c r="B2424" s="247" t="s">
        <v>7192</v>
      </c>
      <c r="C2424" s="287" t="s">
        <v>7193</v>
      </c>
      <c r="D2424" s="305">
        <v>50</v>
      </c>
      <c r="E2424" s="287" t="s">
        <v>36</v>
      </c>
      <c r="F2424" s="289">
        <v>43677</v>
      </c>
      <c r="G2424" s="290" t="s">
        <v>722</v>
      </c>
      <c r="H2424" s="290" t="s">
        <v>810</v>
      </c>
      <c r="I2424" s="291">
        <v>-0.33119999999999999</v>
      </c>
      <c r="J2424" s="291">
        <v>4</v>
      </c>
      <c r="K2424" s="290" t="s">
        <v>815</v>
      </c>
      <c r="L2424" s="324">
        <v>20.9</v>
      </c>
      <c r="M2424" s="325" t="s">
        <v>811</v>
      </c>
      <c r="N2424" s="325" t="s">
        <v>812</v>
      </c>
    </row>
    <row r="2425" spans="1:14" ht="15">
      <c r="A2425" s="247" t="s">
        <v>176</v>
      </c>
      <c r="B2425" s="247" t="s">
        <v>7194</v>
      </c>
      <c r="C2425" s="287" t="s">
        <v>7195</v>
      </c>
      <c r="D2425" s="305">
        <v>1</v>
      </c>
      <c r="E2425" s="287" t="s">
        <v>291</v>
      </c>
      <c r="F2425" s="289">
        <v>43677</v>
      </c>
      <c r="G2425" s="290" t="s">
        <v>628</v>
      </c>
      <c r="H2425" s="290" t="s">
        <v>3150</v>
      </c>
      <c r="I2425" s="291">
        <v>2.2567313000000002</v>
      </c>
      <c r="J2425" s="291">
        <v>1</v>
      </c>
      <c r="K2425" s="290" t="s">
        <v>438</v>
      </c>
      <c r="L2425" s="324">
        <v>66.62</v>
      </c>
      <c r="M2425" s="325" t="s">
        <v>3151</v>
      </c>
      <c r="N2425" s="325" t="s">
        <v>3152</v>
      </c>
    </row>
    <row r="2426" spans="1:14" ht="15">
      <c r="A2426" s="247" t="s">
        <v>8224</v>
      </c>
      <c r="B2426" s="247" t="s">
        <v>8225</v>
      </c>
      <c r="C2426" s="287" t="s">
        <v>7197</v>
      </c>
      <c r="D2426" s="305">
        <v>2</v>
      </c>
      <c r="E2426" s="287" t="s">
        <v>291</v>
      </c>
      <c r="F2426" s="289">
        <v>43677</v>
      </c>
      <c r="G2426" s="290" t="s">
        <v>628</v>
      </c>
      <c r="H2426" s="290" t="s">
        <v>1042</v>
      </c>
      <c r="I2426" s="291">
        <v>1.8855431</v>
      </c>
      <c r="J2426" s="291">
        <v>4</v>
      </c>
      <c r="K2426" s="290" t="s">
        <v>438</v>
      </c>
      <c r="L2426" s="324">
        <v>278.56</v>
      </c>
      <c r="M2426" s="325" t="s">
        <v>1043</v>
      </c>
      <c r="N2426" s="325" t="s">
        <v>1044</v>
      </c>
    </row>
    <row r="2427" spans="1:14" ht="15">
      <c r="A2427" s="247" t="s">
        <v>176</v>
      </c>
      <c r="B2427" s="247" t="s">
        <v>7196</v>
      </c>
      <c r="C2427" s="287" t="s">
        <v>7200</v>
      </c>
      <c r="D2427" s="305">
        <v>3</v>
      </c>
      <c r="E2427" s="287" t="s">
        <v>291</v>
      </c>
      <c r="F2427" s="289">
        <v>43677</v>
      </c>
      <c r="G2427" s="290" t="s">
        <v>628</v>
      </c>
      <c r="H2427" s="290" t="s">
        <v>461</v>
      </c>
      <c r="I2427" s="291">
        <v>2.0976607999999999</v>
      </c>
      <c r="J2427" s="291">
        <v>3</v>
      </c>
      <c r="K2427" s="290" t="s">
        <v>438</v>
      </c>
      <c r="L2427" s="324">
        <v>85.79</v>
      </c>
      <c r="M2427" s="325" t="s">
        <v>462</v>
      </c>
      <c r="N2427" s="325" t="s">
        <v>463</v>
      </c>
    </row>
    <row r="2428" spans="1:14" ht="15">
      <c r="A2428" s="247" t="s">
        <v>176</v>
      </c>
      <c r="B2428" s="247" t="s">
        <v>7213</v>
      </c>
      <c r="C2428" s="287" t="s">
        <v>7203</v>
      </c>
      <c r="D2428" s="305">
        <v>4</v>
      </c>
      <c r="E2428" s="287" t="s">
        <v>291</v>
      </c>
      <c r="F2428" s="289">
        <v>43677</v>
      </c>
      <c r="G2428" s="290" t="s">
        <v>628</v>
      </c>
      <c r="H2428" s="290" t="s">
        <v>3460</v>
      </c>
      <c r="I2428" s="291">
        <v>1.9232533999999999</v>
      </c>
      <c r="J2428" s="291">
        <v>6</v>
      </c>
      <c r="K2428" s="290" t="s">
        <v>438</v>
      </c>
      <c r="L2428" s="324">
        <v>109.04</v>
      </c>
      <c r="M2428" s="325" t="s">
        <v>3461</v>
      </c>
      <c r="N2428" s="325" t="s">
        <v>3462</v>
      </c>
    </row>
    <row r="2429" spans="1:14" ht="15">
      <c r="A2429" s="247" t="s">
        <v>176</v>
      </c>
      <c r="B2429" s="247" t="s">
        <v>7215</v>
      </c>
      <c r="C2429" s="287" t="s">
        <v>7206</v>
      </c>
      <c r="D2429" s="305">
        <v>5</v>
      </c>
      <c r="E2429" s="287" t="s">
        <v>291</v>
      </c>
      <c r="F2429" s="289">
        <v>43677</v>
      </c>
      <c r="G2429" s="290" t="s">
        <v>628</v>
      </c>
      <c r="H2429" s="290" t="s">
        <v>4389</v>
      </c>
      <c r="I2429" s="291">
        <v>1.9711818999999999</v>
      </c>
      <c r="J2429" s="291">
        <v>5</v>
      </c>
      <c r="K2429" s="290" t="s">
        <v>438</v>
      </c>
      <c r="L2429" s="324">
        <v>51.53</v>
      </c>
      <c r="M2429" s="325" t="s">
        <v>4390</v>
      </c>
      <c r="N2429" s="325" t="s">
        <v>4391</v>
      </c>
    </row>
    <row r="2430" spans="1:14" ht="15">
      <c r="A2430" s="247" t="s">
        <v>176</v>
      </c>
      <c r="B2430" s="247" t="s">
        <v>7217</v>
      </c>
      <c r="C2430" s="287" t="s">
        <v>7209</v>
      </c>
      <c r="D2430" s="305">
        <v>6</v>
      </c>
      <c r="E2430" s="287" t="s">
        <v>291</v>
      </c>
      <c r="F2430" s="289">
        <v>43677</v>
      </c>
      <c r="G2430" s="290" t="s">
        <v>628</v>
      </c>
      <c r="H2430" s="290" t="s">
        <v>1568</v>
      </c>
      <c r="I2430" s="291">
        <v>2.1758150000000001</v>
      </c>
      <c r="J2430" s="291">
        <v>6</v>
      </c>
      <c r="K2430" s="290" t="s">
        <v>438</v>
      </c>
      <c r="L2430" s="324">
        <v>27.69</v>
      </c>
      <c r="M2430" s="325" t="s">
        <v>1569</v>
      </c>
      <c r="N2430" s="325" t="s">
        <v>1570</v>
      </c>
    </row>
    <row r="2431" spans="1:14" ht="15">
      <c r="A2431" s="247" t="s">
        <v>176</v>
      </c>
      <c r="B2431" s="247" t="s">
        <v>7219</v>
      </c>
      <c r="C2431" s="287" t="s">
        <v>7212</v>
      </c>
      <c r="D2431" s="305">
        <v>7</v>
      </c>
      <c r="E2431" s="287" t="s">
        <v>291</v>
      </c>
      <c r="F2431" s="289">
        <v>43677</v>
      </c>
      <c r="G2431" s="290" t="s">
        <v>628</v>
      </c>
      <c r="H2431" s="290" t="s">
        <v>6361</v>
      </c>
      <c r="I2431" s="291">
        <v>2.1455326000000001</v>
      </c>
      <c r="J2431" s="291">
        <v>7</v>
      </c>
      <c r="K2431" s="290" t="s">
        <v>438</v>
      </c>
      <c r="L2431" s="324">
        <v>44.41</v>
      </c>
      <c r="M2431" s="325" t="s">
        <v>6362</v>
      </c>
      <c r="N2431" s="325" t="s">
        <v>6363</v>
      </c>
    </row>
    <row r="2432" spans="1:14" ht="15">
      <c r="A2432" s="247" t="s">
        <v>176</v>
      </c>
      <c r="B2432" s="247" t="s">
        <v>7224</v>
      </c>
      <c r="C2432" s="287" t="s">
        <v>7214</v>
      </c>
      <c r="D2432" s="305">
        <v>8</v>
      </c>
      <c r="E2432" s="287" t="s">
        <v>291</v>
      </c>
      <c r="F2432" s="289">
        <v>43677</v>
      </c>
      <c r="G2432" s="290" t="s">
        <v>628</v>
      </c>
      <c r="H2432" s="290" t="s">
        <v>2286</v>
      </c>
      <c r="I2432" s="291">
        <v>1.9314224</v>
      </c>
      <c r="J2432" s="291">
        <v>1</v>
      </c>
      <c r="K2432" s="290" t="s">
        <v>438</v>
      </c>
      <c r="L2432" s="324">
        <v>47.23</v>
      </c>
      <c r="M2432" s="325" t="s">
        <v>2287</v>
      </c>
      <c r="N2432" s="325" t="s">
        <v>2288</v>
      </c>
    </row>
    <row r="2433" spans="1:14" ht="15">
      <c r="A2433" s="247" t="s">
        <v>176</v>
      </c>
      <c r="B2433" s="247" t="s">
        <v>7226</v>
      </c>
      <c r="C2433" s="287" t="s">
        <v>7216</v>
      </c>
      <c r="D2433" s="305">
        <v>9</v>
      </c>
      <c r="E2433" s="287" t="s">
        <v>291</v>
      </c>
      <c r="F2433" s="289">
        <v>43677</v>
      </c>
      <c r="G2433" s="290" t="s">
        <v>628</v>
      </c>
      <c r="H2433" s="290" t="s">
        <v>1317</v>
      </c>
      <c r="I2433" s="291">
        <v>2.2222319000000001</v>
      </c>
      <c r="J2433" s="291">
        <v>4</v>
      </c>
      <c r="K2433" s="290" t="s">
        <v>438</v>
      </c>
      <c r="L2433" s="324">
        <v>52.09</v>
      </c>
      <c r="M2433" s="325" t="s">
        <v>1318</v>
      </c>
      <c r="N2433" s="325" t="s">
        <v>1319</v>
      </c>
    </row>
    <row r="2434" spans="1:14" ht="15">
      <c r="A2434" s="247" t="s">
        <v>8226</v>
      </c>
      <c r="B2434" s="247" t="s">
        <v>8227</v>
      </c>
      <c r="C2434" s="287" t="s">
        <v>7218</v>
      </c>
      <c r="D2434" s="305">
        <v>10</v>
      </c>
      <c r="E2434" s="287" t="s">
        <v>291</v>
      </c>
      <c r="F2434" s="289">
        <v>43677</v>
      </c>
      <c r="G2434" s="290" t="s">
        <v>628</v>
      </c>
      <c r="H2434" s="290" t="s">
        <v>4005</v>
      </c>
      <c r="I2434" s="291">
        <v>1.6714055999999999</v>
      </c>
      <c r="J2434" s="291">
        <v>1</v>
      </c>
      <c r="K2434" s="290" t="s">
        <v>438</v>
      </c>
      <c r="L2434" s="324">
        <v>37.26</v>
      </c>
      <c r="M2434" s="325" t="s">
        <v>4006</v>
      </c>
      <c r="N2434" s="325" t="s">
        <v>4007</v>
      </c>
    </row>
    <row r="2435" spans="1:14" ht="15">
      <c r="A2435" s="247" t="s">
        <v>8228</v>
      </c>
      <c r="B2435" s="247" t="s">
        <v>8229</v>
      </c>
      <c r="C2435" s="287" t="s">
        <v>7220</v>
      </c>
      <c r="D2435" s="305">
        <v>11</v>
      </c>
      <c r="E2435" s="287" t="s">
        <v>291</v>
      </c>
      <c r="F2435" s="289">
        <v>43677</v>
      </c>
      <c r="G2435" s="290" t="s">
        <v>628</v>
      </c>
      <c r="H2435" s="290" t="s">
        <v>1595</v>
      </c>
      <c r="I2435" s="291">
        <v>1.6684741000000001</v>
      </c>
      <c r="J2435" s="291">
        <v>1</v>
      </c>
      <c r="K2435" s="290" t="s">
        <v>438</v>
      </c>
      <c r="L2435" s="324">
        <v>94.24</v>
      </c>
      <c r="M2435" s="325" t="s">
        <v>1596</v>
      </c>
      <c r="N2435" s="325" t="s">
        <v>1597</v>
      </c>
    </row>
    <row r="2436" spans="1:14" ht="15">
      <c r="A2436" s="247" t="s">
        <v>176</v>
      </c>
      <c r="B2436" s="247" t="s">
        <v>7234</v>
      </c>
      <c r="C2436" s="287" t="s">
        <v>7223</v>
      </c>
      <c r="D2436" s="305">
        <v>12</v>
      </c>
      <c r="E2436" s="287" t="s">
        <v>291</v>
      </c>
      <c r="F2436" s="289">
        <v>43677</v>
      </c>
      <c r="G2436" s="290" t="s">
        <v>628</v>
      </c>
      <c r="H2436" s="290" t="s">
        <v>5710</v>
      </c>
      <c r="I2436" s="291">
        <v>2.4578167999999998</v>
      </c>
      <c r="J2436" s="291">
        <v>4</v>
      </c>
      <c r="K2436" s="290" t="s">
        <v>438</v>
      </c>
      <c r="L2436" s="324">
        <v>196.82</v>
      </c>
      <c r="M2436" s="325" t="s">
        <v>5711</v>
      </c>
      <c r="N2436" s="325" t="s">
        <v>5712</v>
      </c>
    </row>
    <row r="2437" spans="1:14" ht="15">
      <c r="A2437" s="247" t="s">
        <v>176</v>
      </c>
      <c r="B2437" s="247" t="s">
        <v>7239</v>
      </c>
      <c r="C2437" s="287" t="s">
        <v>7225</v>
      </c>
      <c r="D2437" s="305">
        <v>13</v>
      </c>
      <c r="E2437" s="287" t="s">
        <v>291</v>
      </c>
      <c r="F2437" s="289">
        <v>43677</v>
      </c>
      <c r="G2437" s="290" t="s">
        <v>628</v>
      </c>
      <c r="H2437" s="290" t="s">
        <v>1331</v>
      </c>
      <c r="I2437" s="291">
        <v>2.3710604000000002</v>
      </c>
      <c r="J2437" s="291">
        <v>1</v>
      </c>
      <c r="K2437" s="290" t="s">
        <v>438</v>
      </c>
      <c r="L2437" s="324">
        <v>59.85</v>
      </c>
      <c r="M2437" s="325" t="s">
        <v>1332</v>
      </c>
      <c r="N2437" s="325" t="s">
        <v>1333</v>
      </c>
    </row>
    <row r="2438" spans="1:14" ht="15">
      <c r="A2438" s="247" t="s">
        <v>176</v>
      </c>
      <c r="B2438" s="247" t="s">
        <v>7247</v>
      </c>
      <c r="C2438" s="287" t="s">
        <v>7227</v>
      </c>
      <c r="D2438" s="305">
        <v>14</v>
      </c>
      <c r="E2438" s="287" t="s">
        <v>291</v>
      </c>
      <c r="F2438" s="289">
        <v>43677</v>
      </c>
      <c r="G2438" s="290" t="s">
        <v>628</v>
      </c>
      <c r="H2438" s="290" t="s">
        <v>3512</v>
      </c>
      <c r="I2438" s="291">
        <v>3.2976127000000002</v>
      </c>
      <c r="J2438" s="291">
        <v>2</v>
      </c>
      <c r="K2438" s="290" t="s">
        <v>438</v>
      </c>
      <c r="L2438" s="324">
        <v>75.86</v>
      </c>
      <c r="M2438" s="325" t="s">
        <v>3513</v>
      </c>
      <c r="N2438" s="325" t="s">
        <v>3514</v>
      </c>
    </row>
    <row r="2439" spans="1:14" ht="15">
      <c r="A2439" s="247" t="s">
        <v>8230</v>
      </c>
      <c r="B2439" s="247" t="s">
        <v>8231</v>
      </c>
      <c r="C2439" s="287" t="s">
        <v>7230</v>
      </c>
      <c r="D2439" s="305">
        <v>15</v>
      </c>
      <c r="E2439" s="287" t="s">
        <v>291</v>
      </c>
      <c r="F2439" s="289">
        <v>43677</v>
      </c>
      <c r="G2439" s="290" t="s">
        <v>628</v>
      </c>
      <c r="H2439" s="290" t="s">
        <v>1906</v>
      </c>
      <c r="I2439" s="291">
        <v>2.4826815</v>
      </c>
      <c r="J2439" s="291">
        <v>4</v>
      </c>
      <c r="K2439" s="290" t="s">
        <v>438</v>
      </c>
      <c r="L2439" s="324">
        <v>133.25</v>
      </c>
      <c r="M2439" s="325" t="s">
        <v>1907</v>
      </c>
      <c r="N2439" s="325" t="s">
        <v>1908</v>
      </c>
    </row>
    <row r="2440" spans="1:14" ht="15">
      <c r="A2440" s="247" t="s">
        <v>8232</v>
      </c>
      <c r="B2440" s="247" t="s">
        <v>8233</v>
      </c>
      <c r="C2440" s="287" t="s">
        <v>7233</v>
      </c>
      <c r="D2440" s="305">
        <v>16</v>
      </c>
      <c r="E2440" s="287" t="s">
        <v>291</v>
      </c>
      <c r="F2440" s="289">
        <v>43677</v>
      </c>
      <c r="G2440" s="290" t="s">
        <v>628</v>
      </c>
      <c r="H2440" s="290" t="s">
        <v>1367</v>
      </c>
      <c r="I2440" s="291">
        <v>1.955662</v>
      </c>
      <c r="J2440" s="291">
        <v>6</v>
      </c>
      <c r="K2440" s="290" t="s">
        <v>438</v>
      </c>
      <c r="L2440" s="324">
        <v>105.43</v>
      </c>
      <c r="M2440" s="325" t="s">
        <v>1368</v>
      </c>
      <c r="N2440" s="325" t="s">
        <v>1369</v>
      </c>
    </row>
    <row r="2441" spans="1:14" ht="15">
      <c r="A2441" s="247" t="s">
        <v>8234</v>
      </c>
      <c r="B2441" s="247" t="s">
        <v>8235</v>
      </c>
      <c r="C2441" s="287" t="s">
        <v>7235</v>
      </c>
      <c r="D2441" s="305">
        <v>17</v>
      </c>
      <c r="E2441" s="287" t="s">
        <v>291</v>
      </c>
      <c r="F2441" s="289">
        <v>43677</v>
      </c>
      <c r="G2441" s="290" t="s">
        <v>628</v>
      </c>
      <c r="H2441" s="290" t="s">
        <v>2891</v>
      </c>
      <c r="I2441" s="291">
        <v>1.6887760000000001</v>
      </c>
      <c r="J2441" s="291">
        <v>8</v>
      </c>
      <c r="K2441" s="290" t="s">
        <v>438</v>
      </c>
      <c r="L2441" s="324">
        <v>32.630000000000003</v>
      </c>
      <c r="M2441" s="325" t="s">
        <v>2892</v>
      </c>
      <c r="N2441" s="325" t="s">
        <v>2893</v>
      </c>
    </row>
    <row r="2442" spans="1:14" ht="15">
      <c r="A2442" s="247" t="s">
        <v>176</v>
      </c>
      <c r="B2442" s="247" t="s">
        <v>7249</v>
      </c>
      <c r="C2442" s="287" t="s">
        <v>7238</v>
      </c>
      <c r="D2442" s="305">
        <v>18</v>
      </c>
      <c r="E2442" s="287" t="s">
        <v>291</v>
      </c>
      <c r="F2442" s="289">
        <v>43677</v>
      </c>
      <c r="G2442" s="290" t="s">
        <v>628</v>
      </c>
      <c r="H2442" s="290" t="s">
        <v>2584</v>
      </c>
      <c r="I2442" s="291">
        <v>1.6775078000000001</v>
      </c>
      <c r="J2442" s="291">
        <v>1</v>
      </c>
      <c r="K2442" s="290" t="s">
        <v>438</v>
      </c>
      <c r="L2442" s="324">
        <v>19.5</v>
      </c>
      <c r="M2442" s="325" t="s">
        <v>2585</v>
      </c>
      <c r="N2442" s="325" t="s">
        <v>2586</v>
      </c>
    </row>
    <row r="2443" spans="1:14" ht="15">
      <c r="A2443" s="247" t="s">
        <v>176</v>
      </c>
      <c r="B2443" s="247" t="s">
        <v>7251</v>
      </c>
      <c r="C2443" s="287" t="s">
        <v>7240</v>
      </c>
      <c r="D2443" s="305">
        <v>19</v>
      </c>
      <c r="E2443" s="287" t="s">
        <v>291</v>
      </c>
      <c r="F2443" s="289">
        <v>43677</v>
      </c>
      <c r="G2443" s="290" t="s">
        <v>628</v>
      </c>
      <c r="H2443" s="290" t="s">
        <v>3840</v>
      </c>
      <c r="I2443" s="291">
        <v>3.0862975000000001</v>
      </c>
      <c r="J2443" s="291">
        <v>2</v>
      </c>
      <c r="K2443" s="290" t="s">
        <v>438</v>
      </c>
      <c r="L2443" s="324">
        <v>167.92</v>
      </c>
      <c r="M2443" s="325" t="s">
        <v>3841</v>
      </c>
      <c r="N2443" s="325" t="s">
        <v>3842</v>
      </c>
    </row>
    <row r="2444" spans="1:14" ht="15">
      <c r="A2444" s="247" t="s">
        <v>176</v>
      </c>
      <c r="B2444" s="247" t="s">
        <v>7253</v>
      </c>
      <c r="C2444" s="287" t="s">
        <v>7243</v>
      </c>
      <c r="D2444" s="305">
        <v>20</v>
      </c>
      <c r="E2444" s="287" t="s">
        <v>291</v>
      </c>
      <c r="F2444" s="289">
        <v>43677</v>
      </c>
      <c r="G2444" s="290" t="s">
        <v>628</v>
      </c>
      <c r="H2444" s="290" t="s">
        <v>3066</v>
      </c>
      <c r="I2444" s="291">
        <v>1.7510532999999999</v>
      </c>
      <c r="J2444" s="291">
        <v>1</v>
      </c>
      <c r="K2444" s="290" t="s">
        <v>438</v>
      </c>
      <c r="L2444" s="324">
        <v>220.13</v>
      </c>
      <c r="M2444" s="325" t="s">
        <v>3067</v>
      </c>
      <c r="N2444" s="325" t="s">
        <v>3068</v>
      </c>
    </row>
    <row r="2445" spans="1:14" ht="15">
      <c r="A2445" s="247" t="s">
        <v>176</v>
      </c>
      <c r="B2445" s="247" t="s">
        <v>7255</v>
      </c>
      <c r="C2445" s="287" t="s">
        <v>7246</v>
      </c>
      <c r="D2445" s="305">
        <v>21</v>
      </c>
      <c r="E2445" s="287" t="s">
        <v>291</v>
      </c>
      <c r="F2445" s="289">
        <v>43677</v>
      </c>
      <c r="G2445" s="290" t="s">
        <v>628</v>
      </c>
      <c r="H2445" s="290" t="s">
        <v>2589</v>
      </c>
      <c r="I2445" s="291">
        <v>1.6844275</v>
      </c>
      <c r="J2445" s="291">
        <v>2</v>
      </c>
      <c r="K2445" s="290" t="s">
        <v>438</v>
      </c>
      <c r="L2445" s="324">
        <v>23</v>
      </c>
      <c r="M2445" s="325" t="s">
        <v>2590</v>
      </c>
      <c r="N2445" s="325" t="s">
        <v>2591</v>
      </c>
    </row>
    <row r="2446" spans="1:14" ht="15">
      <c r="A2446" s="247" t="s">
        <v>176</v>
      </c>
      <c r="B2446" s="247" t="s">
        <v>7260</v>
      </c>
      <c r="C2446" s="287" t="s">
        <v>7248</v>
      </c>
      <c r="D2446" s="305">
        <v>22</v>
      </c>
      <c r="E2446" s="287" t="s">
        <v>291</v>
      </c>
      <c r="F2446" s="289">
        <v>43677</v>
      </c>
      <c r="G2446" s="290" t="s">
        <v>628</v>
      </c>
      <c r="H2446" s="290" t="s">
        <v>618</v>
      </c>
      <c r="I2446" s="291">
        <v>1.9875080000000001</v>
      </c>
      <c r="J2446" s="291">
        <v>2</v>
      </c>
      <c r="K2446" s="290" t="s">
        <v>438</v>
      </c>
      <c r="L2446" s="324">
        <v>154.22999999999999</v>
      </c>
      <c r="M2446" s="325" t="s">
        <v>619</v>
      </c>
      <c r="N2446" s="325" t="s">
        <v>620</v>
      </c>
    </row>
    <row r="2447" spans="1:14" ht="15">
      <c r="A2447" s="247" t="s">
        <v>176</v>
      </c>
      <c r="B2447" s="247" t="s">
        <v>7265</v>
      </c>
      <c r="C2447" s="287" t="s">
        <v>7250</v>
      </c>
      <c r="D2447" s="305">
        <v>23</v>
      </c>
      <c r="E2447" s="287" t="s">
        <v>291</v>
      </c>
      <c r="F2447" s="289">
        <v>43677</v>
      </c>
      <c r="G2447" s="290" t="s">
        <v>628</v>
      </c>
      <c r="H2447" s="290" t="s">
        <v>3217</v>
      </c>
      <c r="I2447" s="291">
        <v>2.125775</v>
      </c>
      <c r="J2447" s="291">
        <v>7</v>
      </c>
      <c r="K2447" s="290" t="s">
        <v>438</v>
      </c>
      <c r="L2447" s="324">
        <v>143.99</v>
      </c>
      <c r="M2447" s="325" t="s">
        <v>3218</v>
      </c>
      <c r="N2447" s="325" t="s">
        <v>3219</v>
      </c>
    </row>
    <row r="2448" spans="1:14" ht="15">
      <c r="A2448" s="247" t="s">
        <v>8236</v>
      </c>
      <c r="B2448" s="247" t="s">
        <v>8237</v>
      </c>
      <c r="C2448" s="287" t="s">
        <v>7252</v>
      </c>
      <c r="D2448" s="305">
        <v>24</v>
      </c>
      <c r="E2448" s="287" t="s">
        <v>291</v>
      </c>
      <c r="F2448" s="289">
        <v>43677</v>
      </c>
      <c r="G2448" s="290" t="s">
        <v>628</v>
      </c>
      <c r="H2448" s="290" t="s">
        <v>5430</v>
      </c>
      <c r="I2448" s="291">
        <v>2.1159246</v>
      </c>
      <c r="J2448" s="291">
        <v>8</v>
      </c>
      <c r="K2448" s="290" t="s">
        <v>438</v>
      </c>
      <c r="L2448" s="324">
        <v>29.41</v>
      </c>
      <c r="M2448" s="325" t="s">
        <v>5431</v>
      </c>
      <c r="N2448" s="325" t="s">
        <v>5432</v>
      </c>
    </row>
    <row r="2449" spans="1:14" ht="15">
      <c r="A2449" s="247" t="s">
        <v>8238</v>
      </c>
      <c r="B2449" s="247" t="s">
        <v>8239</v>
      </c>
      <c r="C2449" s="287" t="s">
        <v>7254</v>
      </c>
      <c r="D2449" s="305">
        <v>25</v>
      </c>
      <c r="E2449" s="287" t="s">
        <v>291</v>
      </c>
      <c r="F2449" s="289">
        <v>43677</v>
      </c>
      <c r="G2449" s="290" t="s">
        <v>628</v>
      </c>
      <c r="H2449" s="290" t="s">
        <v>1404</v>
      </c>
      <c r="I2449" s="291">
        <v>2.3908070000000001</v>
      </c>
      <c r="J2449" s="291">
        <v>3</v>
      </c>
      <c r="K2449" s="290" t="s">
        <v>438</v>
      </c>
      <c r="L2449" s="324">
        <v>89.52</v>
      </c>
      <c r="M2449" s="325" t="s">
        <v>1405</v>
      </c>
      <c r="N2449" s="325" t="s">
        <v>1406</v>
      </c>
    </row>
    <row r="2450" spans="1:14" ht="15">
      <c r="A2450" s="247" t="s">
        <v>8240</v>
      </c>
      <c r="B2450" s="247" t="s">
        <v>8241</v>
      </c>
      <c r="C2450" s="287" t="s">
        <v>7256</v>
      </c>
      <c r="D2450" s="305">
        <v>26</v>
      </c>
      <c r="E2450" s="287" t="s">
        <v>291</v>
      </c>
      <c r="F2450" s="289">
        <v>43677</v>
      </c>
      <c r="G2450" s="290" t="s">
        <v>628</v>
      </c>
      <c r="H2450" s="290" t="s">
        <v>3532</v>
      </c>
      <c r="I2450" s="291">
        <v>1.6392483</v>
      </c>
      <c r="J2450" s="291">
        <v>8</v>
      </c>
      <c r="K2450" s="290" t="s">
        <v>438</v>
      </c>
      <c r="L2450" s="324">
        <v>67.12</v>
      </c>
      <c r="M2450" s="325" t="s">
        <v>3533</v>
      </c>
      <c r="N2450" s="325" t="s">
        <v>3534</v>
      </c>
    </row>
    <row r="2451" spans="1:14" ht="15">
      <c r="A2451" s="247" t="s">
        <v>176</v>
      </c>
      <c r="B2451" s="247" t="s">
        <v>7270</v>
      </c>
      <c r="C2451" s="287" t="s">
        <v>7259</v>
      </c>
      <c r="D2451" s="305">
        <v>27</v>
      </c>
      <c r="E2451" s="287" t="s">
        <v>291</v>
      </c>
      <c r="F2451" s="289">
        <v>43677</v>
      </c>
      <c r="G2451" s="290" t="s">
        <v>628</v>
      </c>
      <c r="H2451" s="290" t="s">
        <v>7272</v>
      </c>
      <c r="I2451" s="291">
        <v>1.8128309</v>
      </c>
      <c r="J2451" s="291">
        <v>2</v>
      </c>
      <c r="K2451" s="290" t="s">
        <v>438</v>
      </c>
      <c r="L2451" s="324">
        <v>39.97</v>
      </c>
      <c r="M2451" s="325" t="s">
        <v>7273</v>
      </c>
      <c r="N2451" s="325" t="s">
        <v>7274</v>
      </c>
    </row>
    <row r="2452" spans="1:14" ht="15">
      <c r="A2452" s="247" t="s">
        <v>176</v>
      </c>
      <c r="B2452" s="247" t="s">
        <v>7278</v>
      </c>
      <c r="C2452" s="287" t="s">
        <v>7261</v>
      </c>
      <c r="D2452" s="305">
        <v>28</v>
      </c>
      <c r="E2452" s="287" t="s">
        <v>291</v>
      </c>
      <c r="F2452" s="289">
        <v>43677</v>
      </c>
      <c r="G2452" s="290" t="s">
        <v>628</v>
      </c>
      <c r="H2452" s="290" t="s">
        <v>1150</v>
      </c>
      <c r="I2452" s="291">
        <v>3.143268</v>
      </c>
      <c r="J2452" s="291">
        <v>4</v>
      </c>
      <c r="K2452" s="290" t="s">
        <v>438</v>
      </c>
      <c r="L2452" s="324">
        <v>33.049999999999997</v>
      </c>
      <c r="M2452" s="325" t="s">
        <v>1151</v>
      </c>
      <c r="N2452" s="325" t="s">
        <v>1152</v>
      </c>
    </row>
    <row r="2453" spans="1:14" ht="15">
      <c r="A2453" s="247" t="s">
        <v>176</v>
      </c>
      <c r="B2453" s="247" t="s">
        <v>7280</v>
      </c>
      <c r="C2453" s="287" t="s">
        <v>7264</v>
      </c>
      <c r="D2453" s="305">
        <v>29</v>
      </c>
      <c r="E2453" s="287" t="s">
        <v>291</v>
      </c>
      <c r="F2453" s="289">
        <v>43677</v>
      </c>
      <c r="G2453" s="290" t="s">
        <v>628</v>
      </c>
      <c r="H2453" s="290" t="s">
        <v>656</v>
      </c>
      <c r="I2453" s="291">
        <v>2.0161269000000002</v>
      </c>
      <c r="J2453" s="291">
        <v>2</v>
      </c>
      <c r="K2453" s="290" t="s">
        <v>438</v>
      </c>
      <c r="L2453" s="324">
        <v>756.75</v>
      </c>
      <c r="M2453" s="325" t="s">
        <v>411</v>
      </c>
      <c r="N2453" s="325" t="s">
        <v>657</v>
      </c>
    </row>
    <row r="2454" spans="1:14" ht="15">
      <c r="A2454" s="247" t="s">
        <v>8242</v>
      </c>
      <c r="B2454" s="247" t="s">
        <v>8243</v>
      </c>
      <c r="C2454" s="287" t="s">
        <v>7266</v>
      </c>
      <c r="D2454" s="305">
        <v>30</v>
      </c>
      <c r="E2454" s="287" t="s">
        <v>291</v>
      </c>
      <c r="F2454" s="289">
        <v>43677</v>
      </c>
      <c r="G2454" s="290" t="s">
        <v>628</v>
      </c>
      <c r="H2454" s="290" t="s">
        <v>1426</v>
      </c>
      <c r="I2454" s="291">
        <v>1.6004033</v>
      </c>
      <c r="J2454" s="291">
        <v>9</v>
      </c>
      <c r="K2454" s="290" t="s">
        <v>438</v>
      </c>
      <c r="L2454" s="324">
        <v>124.69</v>
      </c>
      <c r="M2454" s="325" t="s">
        <v>1427</v>
      </c>
      <c r="N2454" s="325" t="s">
        <v>1428</v>
      </c>
    </row>
    <row r="2455" spans="1:14" ht="15">
      <c r="A2455" s="247" t="s">
        <v>176</v>
      </c>
      <c r="B2455" s="247" t="s">
        <v>7285</v>
      </c>
      <c r="C2455" s="287" t="s">
        <v>7269</v>
      </c>
      <c r="D2455" s="305">
        <v>31</v>
      </c>
      <c r="E2455" s="287" t="s">
        <v>291</v>
      </c>
      <c r="F2455" s="289">
        <v>43677</v>
      </c>
      <c r="G2455" s="290" t="s">
        <v>628</v>
      </c>
      <c r="H2455" s="290" t="s">
        <v>951</v>
      </c>
      <c r="I2455" s="291">
        <v>1.7963039000000001</v>
      </c>
      <c r="J2455" s="291">
        <v>2</v>
      </c>
      <c r="K2455" s="290" t="s">
        <v>438</v>
      </c>
      <c r="L2455" s="324">
        <v>28.46</v>
      </c>
      <c r="M2455" s="325" t="s">
        <v>952</v>
      </c>
      <c r="N2455" s="325" t="s">
        <v>953</v>
      </c>
    </row>
    <row r="2456" spans="1:14" ht="15">
      <c r="A2456" s="247" t="s">
        <v>176</v>
      </c>
      <c r="B2456" s="247" t="s">
        <v>7287</v>
      </c>
      <c r="C2456" s="287" t="s">
        <v>7271</v>
      </c>
      <c r="D2456" s="305">
        <v>32</v>
      </c>
      <c r="E2456" s="287" t="s">
        <v>291</v>
      </c>
      <c r="F2456" s="289">
        <v>43677</v>
      </c>
      <c r="G2456" s="290" t="s">
        <v>628</v>
      </c>
      <c r="H2456" s="290" t="s">
        <v>981</v>
      </c>
      <c r="I2456" s="291">
        <v>1.9882135000000001</v>
      </c>
      <c r="J2456" s="291">
        <v>6</v>
      </c>
      <c r="K2456" s="290" t="s">
        <v>438</v>
      </c>
      <c r="L2456" s="324">
        <v>22.08</v>
      </c>
      <c r="M2456" s="325" t="s">
        <v>982</v>
      </c>
      <c r="N2456" s="325" t="s">
        <v>983</v>
      </c>
    </row>
    <row r="2457" spans="1:14" ht="15">
      <c r="A2457" s="247" t="s">
        <v>176</v>
      </c>
      <c r="B2457" s="247" t="s">
        <v>7292</v>
      </c>
      <c r="C2457" s="287" t="s">
        <v>7277</v>
      </c>
      <c r="D2457" s="305">
        <v>33</v>
      </c>
      <c r="E2457" s="287" t="s">
        <v>291</v>
      </c>
      <c r="F2457" s="289">
        <v>43677</v>
      </c>
      <c r="G2457" s="290" t="s">
        <v>628</v>
      </c>
      <c r="H2457" s="290" t="s">
        <v>3662</v>
      </c>
      <c r="I2457" s="291">
        <v>2.7117439999999999</v>
      </c>
      <c r="J2457" s="291">
        <v>2</v>
      </c>
      <c r="K2457" s="290" t="s">
        <v>438</v>
      </c>
      <c r="L2457" s="324">
        <v>98</v>
      </c>
      <c r="M2457" s="325" t="s">
        <v>3663</v>
      </c>
      <c r="N2457" s="325" t="s">
        <v>3664</v>
      </c>
    </row>
    <row r="2458" spans="1:14" ht="15">
      <c r="A2458" s="247" t="s">
        <v>8244</v>
      </c>
      <c r="B2458" s="247" t="s">
        <v>8245</v>
      </c>
      <c r="C2458" s="287" t="s">
        <v>7279</v>
      </c>
      <c r="D2458" s="305">
        <v>34</v>
      </c>
      <c r="E2458" s="287" t="s">
        <v>291</v>
      </c>
      <c r="F2458" s="289">
        <v>43677</v>
      </c>
      <c r="G2458" s="290" t="s">
        <v>628</v>
      </c>
      <c r="H2458" s="290" t="s">
        <v>2643</v>
      </c>
      <c r="I2458" s="291">
        <v>3.1018534</v>
      </c>
      <c r="J2458" s="291">
        <v>3</v>
      </c>
      <c r="K2458" s="290" t="s">
        <v>438</v>
      </c>
      <c r="L2458" s="324">
        <v>51.36</v>
      </c>
      <c r="M2458" s="325" t="s">
        <v>2644</v>
      </c>
      <c r="N2458" s="325" t="s">
        <v>2645</v>
      </c>
    </row>
    <row r="2459" spans="1:14" ht="15">
      <c r="A2459" s="247" t="s">
        <v>8246</v>
      </c>
      <c r="B2459" s="247" t="s">
        <v>8247</v>
      </c>
      <c r="C2459" s="287" t="s">
        <v>7281</v>
      </c>
      <c r="D2459" s="305">
        <v>35</v>
      </c>
      <c r="E2459" s="287" t="s">
        <v>291</v>
      </c>
      <c r="F2459" s="289">
        <v>43677</v>
      </c>
      <c r="G2459" s="290" t="s">
        <v>628</v>
      </c>
      <c r="H2459" s="290" t="s">
        <v>2948</v>
      </c>
      <c r="I2459" s="291">
        <v>2.1844325000000002</v>
      </c>
      <c r="J2459" s="291">
        <v>2</v>
      </c>
      <c r="K2459" s="290" t="s">
        <v>438</v>
      </c>
      <c r="L2459" s="324">
        <v>56.3</v>
      </c>
      <c r="M2459" s="325" t="s">
        <v>2949</v>
      </c>
      <c r="N2459" s="325" t="s">
        <v>2950</v>
      </c>
    </row>
    <row r="2460" spans="1:14" ht="15">
      <c r="A2460" s="247" t="s">
        <v>8248</v>
      </c>
      <c r="B2460" s="247" t="s">
        <v>8249</v>
      </c>
      <c r="C2460" s="287" t="s">
        <v>7284</v>
      </c>
      <c r="D2460" s="305">
        <v>36</v>
      </c>
      <c r="E2460" s="287" t="s">
        <v>291</v>
      </c>
      <c r="F2460" s="289">
        <v>43677</v>
      </c>
      <c r="G2460" s="290" t="s">
        <v>628</v>
      </c>
      <c r="H2460" s="290" t="s">
        <v>691</v>
      </c>
      <c r="I2460" s="291">
        <v>1.6093767999999999</v>
      </c>
      <c r="J2460" s="291">
        <v>1</v>
      </c>
      <c r="K2460" s="290" t="s">
        <v>438</v>
      </c>
      <c r="L2460" s="324">
        <v>88.92</v>
      </c>
      <c r="M2460" s="325" t="s">
        <v>692</v>
      </c>
      <c r="N2460" s="325" t="s">
        <v>693</v>
      </c>
    </row>
    <row r="2461" spans="1:14" ht="15">
      <c r="A2461" s="247" t="s">
        <v>176</v>
      </c>
      <c r="B2461" s="247" t="s">
        <v>7294</v>
      </c>
      <c r="C2461" s="287" t="s">
        <v>7286</v>
      </c>
      <c r="D2461" s="305">
        <v>37</v>
      </c>
      <c r="E2461" s="287" t="s">
        <v>291</v>
      </c>
      <c r="F2461" s="289">
        <v>43677</v>
      </c>
      <c r="G2461" s="290" t="s">
        <v>628</v>
      </c>
      <c r="H2461" s="290" t="s">
        <v>698</v>
      </c>
      <c r="I2461" s="291">
        <v>2.7294266</v>
      </c>
      <c r="J2461" s="291">
        <v>1</v>
      </c>
      <c r="K2461" s="290" t="s">
        <v>438</v>
      </c>
      <c r="L2461" s="324">
        <v>100.97</v>
      </c>
      <c r="M2461" s="325" t="s">
        <v>699</v>
      </c>
      <c r="N2461" s="325" t="s">
        <v>700</v>
      </c>
    </row>
    <row r="2462" spans="1:14" ht="15">
      <c r="A2462" s="247" t="s">
        <v>8250</v>
      </c>
      <c r="B2462" s="247" t="s">
        <v>8251</v>
      </c>
      <c r="C2462" s="287" t="s">
        <v>7288</v>
      </c>
      <c r="D2462" s="305">
        <v>38</v>
      </c>
      <c r="E2462" s="287" t="s">
        <v>291</v>
      </c>
      <c r="F2462" s="289">
        <v>43677</v>
      </c>
      <c r="G2462" s="290" t="s">
        <v>628</v>
      </c>
      <c r="H2462" s="290" t="s">
        <v>4321</v>
      </c>
      <c r="I2462" s="291">
        <v>1.8863357999999999</v>
      </c>
      <c r="J2462" s="291">
        <v>1</v>
      </c>
      <c r="K2462" s="290" t="s">
        <v>438</v>
      </c>
      <c r="L2462" s="324">
        <v>83.61</v>
      </c>
      <c r="M2462" s="325" t="s">
        <v>4322</v>
      </c>
      <c r="N2462" s="325" t="s">
        <v>4323</v>
      </c>
    </row>
    <row r="2463" spans="1:14" ht="15">
      <c r="A2463" s="247" t="s">
        <v>8252</v>
      </c>
      <c r="B2463" s="247" t="s">
        <v>8253</v>
      </c>
      <c r="C2463" s="287" t="s">
        <v>7291</v>
      </c>
      <c r="D2463" s="305">
        <v>39</v>
      </c>
      <c r="E2463" s="287" t="s">
        <v>291</v>
      </c>
      <c r="F2463" s="289">
        <v>43677</v>
      </c>
      <c r="G2463" s="290" t="s">
        <v>628</v>
      </c>
      <c r="H2463" s="290" t="s">
        <v>2356</v>
      </c>
      <c r="I2463" s="291">
        <v>1.7144201999999999</v>
      </c>
      <c r="J2463" s="291">
        <v>1</v>
      </c>
      <c r="K2463" s="290" t="s">
        <v>438</v>
      </c>
      <c r="L2463" s="324">
        <v>91.22</v>
      </c>
      <c r="M2463" s="325" t="s">
        <v>2357</v>
      </c>
      <c r="N2463" s="325" t="s">
        <v>2358</v>
      </c>
    </row>
    <row r="2464" spans="1:14" ht="15">
      <c r="A2464" s="247" t="s">
        <v>8254</v>
      </c>
      <c r="B2464" s="247" t="s">
        <v>8255</v>
      </c>
      <c r="C2464" s="287" t="s">
        <v>7293</v>
      </c>
      <c r="D2464" s="305">
        <v>40</v>
      </c>
      <c r="E2464" s="287" t="s">
        <v>291</v>
      </c>
      <c r="F2464" s="289">
        <v>43677</v>
      </c>
      <c r="G2464" s="290" t="s">
        <v>628</v>
      </c>
      <c r="H2464" s="290" t="s">
        <v>3893</v>
      </c>
      <c r="I2464" s="291">
        <v>1.8009161</v>
      </c>
      <c r="J2464" s="291">
        <v>7</v>
      </c>
      <c r="K2464" s="290" t="s">
        <v>438</v>
      </c>
      <c r="L2464" s="324">
        <v>58.04</v>
      </c>
      <c r="M2464" s="325" t="s">
        <v>3894</v>
      </c>
      <c r="N2464" s="325" t="s">
        <v>3895</v>
      </c>
    </row>
    <row r="2465" spans="1:14" ht="15">
      <c r="A2465" s="247" t="s">
        <v>8256</v>
      </c>
      <c r="B2465" s="247" t="s">
        <v>8257</v>
      </c>
      <c r="C2465" s="287" t="s">
        <v>7295</v>
      </c>
      <c r="D2465" s="305">
        <v>41</v>
      </c>
      <c r="E2465" s="287" t="s">
        <v>291</v>
      </c>
      <c r="F2465" s="289">
        <v>43677</v>
      </c>
      <c r="G2465" s="290" t="s">
        <v>628</v>
      </c>
      <c r="H2465" s="290" t="s">
        <v>991</v>
      </c>
      <c r="I2465" s="291">
        <v>2.0769023999999998</v>
      </c>
      <c r="J2465" s="291">
        <v>1</v>
      </c>
      <c r="K2465" s="290" t="s">
        <v>438</v>
      </c>
      <c r="L2465" s="324">
        <v>154.5</v>
      </c>
      <c r="M2465" s="325" t="s">
        <v>992</v>
      </c>
      <c r="N2465" s="325" t="s">
        <v>993</v>
      </c>
    </row>
    <row r="2466" spans="1:14" ht="15">
      <c r="A2466" s="247" t="s">
        <v>176</v>
      </c>
      <c r="B2466" s="247" t="s">
        <v>7302</v>
      </c>
      <c r="C2466" s="287" t="s">
        <v>7298</v>
      </c>
      <c r="D2466" s="305">
        <v>42</v>
      </c>
      <c r="E2466" s="287" t="s">
        <v>291</v>
      </c>
      <c r="F2466" s="289">
        <v>43677</v>
      </c>
      <c r="G2466" s="290" t="s">
        <v>628</v>
      </c>
      <c r="H2466" s="290" t="s">
        <v>3413</v>
      </c>
      <c r="I2466" s="291">
        <v>1.6824494999999999</v>
      </c>
      <c r="J2466" s="291">
        <v>2</v>
      </c>
      <c r="K2466" s="290" t="s">
        <v>438</v>
      </c>
      <c r="L2466" s="324">
        <v>45.45</v>
      </c>
      <c r="M2466" s="325" t="s">
        <v>3414</v>
      </c>
      <c r="N2466" s="325" t="s">
        <v>3415</v>
      </c>
    </row>
    <row r="2467" spans="1:14" ht="15">
      <c r="A2467" s="247" t="s">
        <v>8258</v>
      </c>
      <c r="B2467" s="247" t="s">
        <v>8259</v>
      </c>
      <c r="C2467" s="287" t="s">
        <v>7303</v>
      </c>
      <c r="D2467" s="305">
        <v>43</v>
      </c>
      <c r="E2467" s="287" t="s">
        <v>291</v>
      </c>
      <c r="F2467" s="289">
        <v>43677</v>
      </c>
      <c r="G2467" s="290" t="s">
        <v>628</v>
      </c>
      <c r="H2467" s="290" t="s">
        <v>5629</v>
      </c>
      <c r="I2467" s="291">
        <v>2.0241256000000001</v>
      </c>
      <c r="J2467" s="291">
        <v>3</v>
      </c>
      <c r="K2467" s="290" t="s">
        <v>438</v>
      </c>
      <c r="L2467" s="324">
        <v>174.72</v>
      </c>
      <c r="M2467" s="325" t="s">
        <v>5630</v>
      </c>
      <c r="N2467" s="325" t="s">
        <v>5631</v>
      </c>
    </row>
    <row r="2468" spans="1:14" ht="15">
      <c r="A2468" s="247" t="s">
        <v>176</v>
      </c>
      <c r="B2468" s="247" t="s">
        <v>7307</v>
      </c>
      <c r="C2468" s="287" t="s">
        <v>7306</v>
      </c>
      <c r="D2468" s="305">
        <v>44</v>
      </c>
      <c r="E2468" s="287" t="s">
        <v>291</v>
      </c>
      <c r="F2468" s="289">
        <v>43677</v>
      </c>
      <c r="G2468" s="290" t="s">
        <v>628</v>
      </c>
      <c r="H2468" s="290" t="s">
        <v>743</v>
      </c>
      <c r="I2468" s="291">
        <v>2.1490900000000002</v>
      </c>
      <c r="J2468" s="291">
        <v>6</v>
      </c>
      <c r="K2468" s="290" t="s">
        <v>438</v>
      </c>
      <c r="L2468" s="324">
        <v>93.92</v>
      </c>
      <c r="M2468" s="325" t="s">
        <v>744</v>
      </c>
      <c r="N2468" s="325" t="s">
        <v>745</v>
      </c>
    </row>
    <row r="2469" spans="1:14" ht="15">
      <c r="A2469" s="247" t="s">
        <v>8260</v>
      </c>
      <c r="B2469" s="247" t="s">
        <v>8261</v>
      </c>
      <c r="C2469" s="287" t="s">
        <v>7308</v>
      </c>
      <c r="D2469" s="305">
        <v>45</v>
      </c>
      <c r="E2469" s="287" t="s">
        <v>291</v>
      </c>
      <c r="F2469" s="327">
        <v>43677</v>
      </c>
      <c r="G2469" s="328" t="s">
        <v>628</v>
      </c>
      <c r="H2469" s="328" t="s">
        <v>2670</v>
      </c>
      <c r="I2469" s="329">
        <v>1.8070151000000001</v>
      </c>
      <c r="J2469" s="329">
        <v>1</v>
      </c>
      <c r="K2469" s="328" t="s">
        <v>438</v>
      </c>
      <c r="L2469" s="330">
        <v>77.680000000000007</v>
      </c>
      <c r="M2469" s="331" t="s">
        <v>2671</v>
      </c>
      <c r="N2469" s="331" t="s">
        <v>2672</v>
      </c>
    </row>
    <row r="2470" spans="1:14" ht="15">
      <c r="A2470" s="247" t="s">
        <v>8262</v>
      </c>
      <c r="B2470" s="247" t="s">
        <v>8263</v>
      </c>
      <c r="C2470" s="287" t="s">
        <v>7311</v>
      </c>
      <c r="D2470" s="305">
        <v>46</v>
      </c>
      <c r="E2470" s="287" t="s">
        <v>291</v>
      </c>
      <c r="F2470" s="327">
        <v>43677</v>
      </c>
      <c r="G2470" s="328" t="s">
        <v>628</v>
      </c>
      <c r="H2470" s="328" t="s">
        <v>1535</v>
      </c>
      <c r="I2470" s="329">
        <v>2.2397806999999998</v>
      </c>
      <c r="J2470" s="329">
        <v>4</v>
      </c>
      <c r="K2470" s="328" t="s">
        <v>438</v>
      </c>
      <c r="L2470" s="330">
        <v>287.25</v>
      </c>
      <c r="M2470" s="331" t="s">
        <v>1536</v>
      </c>
      <c r="N2470" s="331" t="s">
        <v>1537</v>
      </c>
    </row>
    <row r="2471" spans="1:14" ht="15">
      <c r="A2471" s="247" t="s">
        <v>8264</v>
      </c>
      <c r="B2471" s="247" t="s">
        <v>8265</v>
      </c>
      <c r="C2471" s="287" t="s">
        <v>7314</v>
      </c>
      <c r="D2471" s="305">
        <v>47</v>
      </c>
      <c r="E2471" s="287" t="s">
        <v>291</v>
      </c>
      <c r="F2471" s="327">
        <v>43677</v>
      </c>
      <c r="G2471" s="328" t="s">
        <v>628</v>
      </c>
      <c r="H2471" s="328" t="s">
        <v>1011</v>
      </c>
      <c r="I2471" s="329">
        <v>1.9041790999999999</v>
      </c>
      <c r="J2471" s="329">
        <v>1</v>
      </c>
      <c r="K2471" s="328" t="s">
        <v>438</v>
      </c>
      <c r="L2471" s="330">
        <v>53.89</v>
      </c>
      <c r="M2471" s="331" t="s">
        <v>1012</v>
      </c>
      <c r="N2471" s="331" t="s">
        <v>1013</v>
      </c>
    </row>
    <row r="2472" spans="1:14" ht="15">
      <c r="A2472" s="247" t="s">
        <v>8266</v>
      </c>
      <c r="B2472" s="247" t="s">
        <v>8267</v>
      </c>
      <c r="C2472" s="287" t="s">
        <v>7317</v>
      </c>
      <c r="D2472" s="305">
        <v>48</v>
      </c>
      <c r="E2472" s="287" t="s">
        <v>291</v>
      </c>
      <c r="F2472" s="327">
        <v>43677</v>
      </c>
      <c r="G2472" s="328" t="s">
        <v>628</v>
      </c>
      <c r="H2472" s="328" t="s">
        <v>3138</v>
      </c>
      <c r="I2472" s="329">
        <v>1.7000386999999999</v>
      </c>
      <c r="J2472" s="329">
        <v>1</v>
      </c>
      <c r="K2472" s="328" t="s">
        <v>438</v>
      </c>
      <c r="L2472" s="330">
        <v>21</v>
      </c>
      <c r="M2472" s="331" t="s">
        <v>3139</v>
      </c>
      <c r="N2472" s="331" t="s">
        <v>3140</v>
      </c>
    </row>
    <row r="2473" spans="1:14" ht="15">
      <c r="A2473" s="247" t="s">
        <v>8268</v>
      </c>
      <c r="B2473" s="247" t="s">
        <v>8269</v>
      </c>
      <c r="C2473" s="287" t="s">
        <v>7320</v>
      </c>
      <c r="D2473" s="305">
        <v>49</v>
      </c>
      <c r="E2473" s="287" t="s">
        <v>291</v>
      </c>
      <c r="F2473" s="327">
        <v>43677</v>
      </c>
      <c r="G2473" s="328" t="s">
        <v>628</v>
      </c>
      <c r="H2473" s="328" t="s">
        <v>2692</v>
      </c>
      <c r="I2473" s="329">
        <v>2.1432145</v>
      </c>
      <c r="J2473" s="329">
        <v>3</v>
      </c>
      <c r="K2473" s="328" t="s">
        <v>438</v>
      </c>
      <c r="L2473" s="330">
        <v>19.190000000000001</v>
      </c>
      <c r="M2473" s="331" t="s">
        <v>2693</v>
      </c>
      <c r="N2473" s="331" t="s">
        <v>2694</v>
      </c>
    </row>
    <row r="2474" spans="1:14" ht="15">
      <c r="A2474" s="247" t="s">
        <v>8270</v>
      </c>
      <c r="B2474" s="247" t="s">
        <v>8271</v>
      </c>
      <c r="C2474" s="287" t="s">
        <v>7323</v>
      </c>
      <c r="D2474" s="305">
        <v>50</v>
      </c>
      <c r="E2474" s="287" t="s">
        <v>291</v>
      </c>
      <c r="F2474" s="327">
        <v>43677</v>
      </c>
      <c r="G2474" s="328" t="s">
        <v>628</v>
      </c>
      <c r="H2474" s="328" t="s">
        <v>795</v>
      </c>
      <c r="I2474" s="329">
        <v>1.8160672</v>
      </c>
      <c r="J2474" s="329">
        <v>1</v>
      </c>
      <c r="K2474" s="328" t="s">
        <v>438</v>
      </c>
      <c r="L2474" s="330">
        <v>49.44</v>
      </c>
      <c r="M2474" s="331" t="s">
        <v>796</v>
      </c>
      <c r="N2474" s="331" t="s">
        <v>797</v>
      </c>
    </row>
    <row r="2475" spans="1:14" ht="15">
      <c r="C2475" s="287"/>
      <c r="D2475" s="305"/>
      <c r="E2475" s="287"/>
      <c r="F2475" s="327"/>
      <c r="G2475" s="328"/>
      <c r="H2475" s="328"/>
      <c r="I2475" s="329"/>
      <c r="J2475" s="329"/>
      <c r="K2475" s="328"/>
      <c r="L2475" s="330"/>
      <c r="M2475" s="331"/>
      <c r="N2475" s="331"/>
    </row>
    <row r="2476" spans="1:14" ht="15">
      <c r="C2476" s="287"/>
      <c r="D2476" s="305"/>
      <c r="E2476" s="287"/>
      <c r="F2476" s="327"/>
      <c r="G2476" s="328"/>
      <c r="H2476" s="328"/>
      <c r="I2476" s="329"/>
      <c r="J2476" s="329"/>
      <c r="K2476" s="328"/>
      <c r="L2476" s="330"/>
      <c r="M2476" s="331"/>
      <c r="N2476" s="331"/>
    </row>
    <row r="2477" spans="1:14" ht="15">
      <c r="C2477" s="287"/>
      <c r="D2477" s="305"/>
      <c r="E2477" s="287"/>
      <c r="F2477" s="327"/>
      <c r="G2477" s="328"/>
      <c r="H2477" s="328"/>
      <c r="I2477" s="329"/>
      <c r="J2477" s="329"/>
      <c r="K2477" s="328"/>
      <c r="L2477" s="330"/>
      <c r="M2477" s="331"/>
      <c r="N2477" s="331"/>
    </row>
    <row r="2478" spans="1:14" ht="15">
      <c r="C2478" s="287"/>
      <c r="D2478" s="305"/>
      <c r="E2478" s="287"/>
      <c r="F2478" s="327"/>
      <c r="G2478" s="328"/>
      <c r="H2478" s="328"/>
      <c r="I2478" s="329"/>
      <c r="J2478" s="329"/>
      <c r="K2478" s="328"/>
      <c r="L2478" s="330"/>
      <c r="M2478" s="331"/>
      <c r="N2478" s="331"/>
    </row>
    <row r="2479" spans="1:14" ht="15">
      <c r="C2479" s="287"/>
      <c r="D2479" s="305"/>
      <c r="E2479" s="287"/>
      <c r="F2479" s="327"/>
      <c r="G2479" s="328"/>
      <c r="H2479" s="328"/>
      <c r="I2479" s="329"/>
      <c r="J2479" s="329"/>
      <c r="K2479" s="328"/>
      <c r="L2479" s="330"/>
      <c r="M2479" s="331"/>
      <c r="N2479" s="331"/>
    </row>
    <row r="2480" spans="1:14" ht="15">
      <c r="C2480" s="287"/>
      <c r="D2480" s="305"/>
      <c r="E2480" s="287"/>
      <c r="F2480" s="327"/>
      <c r="G2480" s="328"/>
      <c r="H2480" s="328"/>
      <c r="I2480" s="329"/>
      <c r="J2480" s="329"/>
      <c r="K2480" s="328"/>
      <c r="L2480" s="330"/>
      <c r="M2480" s="331"/>
      <c r="N2480" s="331"/>
    </row>
    <row r="2481" spans="3:14" ht="15">
      <c r="C2481" s="287"/>
      <c r="D2481" s="305"/>
      <c r="E2481" s="287"/>
      <c r="F2481" s="327"/>
      <c r="G2481" s="328"/>
      <c r="H2481" s="328"/>
      <c r="I2481" s="329"/>
      <c r="J2481" s="329"/>
      <c r="K2481" s="328"/>
      <c r="L2481" s="330"/>
      <c r="M2481" s="331"/>
      <c r="N2481" s="331"/>
    </row>
    <row r="2482" spans="3:14" ht="15">
      <c r="C2482" s="287"/>
      <c r="D2482" s="305"/>
      <c r="E2482" s="287"/>
      <c r="F2482" s="327"/>
      <c r="G2482" s="328"/>
      <c r="H2482" s="328"/>
      <c r="I2482" s="329"/>
      <c r="J2482" s="329"/>
      <c r="K2482" s="328"/>
      <c r="L2482" s="330"/>
      <c r="M2482" s="331"/>
      <c r="N2482" s="331"/>
    </row>
    <row r="2483" spans="3:14" ht="15">
      <c r="C2483" s="287"/>
      <c r="D2483" s="305"/>
      <c r="E2483" s="287"/>
      <c r="F2483" s="327"/>
      <c r="G2483" s="328"/>
      <c r="H2483" s="328"/>
      <c r="I2483" s="329"/>
      <c r="J2483" s="329"/>
      <c r="K2483" s="328"/>
      <c r="L2483" s="330"/>
      <c r="M2483" s="331"/>
      <c r="N2483" s="331"/>
    </row>
    <row r="2484" spans="3:14" ht="15">
      <c r="C2484" s="287"/>
      <c r="D2484" s="305"/>
      <c r="E2484" s="287"/>
      <c r="F2484" s="327"/>
      <c r="G2484" s="328"/>
      <c r="H2484" s="328"/>
      <c r="I2484" s="329"/>
      <c r="J2484" s="329"/>
      <c r="K2484" s="328"/>
      <c r="L2484" s="330"/>
      <c r="M2484" s="331"/>
      <c r="N2484" s="331"/>
    </row>
    <row r="2485" spans="3:14" ht="15">
      <c r="C2485" s="287"/>
      <c r="D2485" s="305"/>
      <c r="E2485" s="287"/>
      <c r="F2485" s="327"/>
      <c r="G2485" s="328"/>
      <c r="H2485" s="328"/>
      <c r="I2485" s="329"/>
      <c r="J2485" s="329"/>
      <c r="K2485" s="328"/>
      <c r="L2485" s="330"/>
      <c r="M2485" s="331"/>
      <c r="N2485" s="331"/>
    </row>
    <row r="2486" spans="3:14" ht="15">
      <c r="C2486" s="287"/>
      <c r="D2486" s="305"/>
      <c r="E2486" s="287"/>
      <c r="F2486" s="327"/>
      <c r="G2486" s="328"/>
      <c r="H2486" s="328"/>
      <c r="I2486" s="329"/>
      <c r="J2486" s="329"/>
      <c r="K2486" s="328"/>
      <c r="L2486" s="330"/>
      <c r="M2486" s="331"/>
      <c r="N2486" s="331"/>
    </row>
    <row r="2487" spans="3:14" ht="15">
      <c r="C2487" s="287"/>
      <c r="D2487" s="305"/>
      <c r="E2487" s="287"/>
      <c r="F2487" s="327"/>
      <c r="G2487" s="328"/>
      <c r="H2487" s="328"/>
      <c r="I2487" s="329"/>
      <c r="J2487" s="329"/>
      <c r="K2487" s="328"/>
      <c r="L2487" s="330"/>
      <c r="M2487" s="331"/>
      <c r="N2487" s="331"/>
    </row>
    <row r="2488" spans="3:14" ht="15">
      <c r="C2488" s="287"/>
      <c r="D2488" s="305"/>
      <c r="E2488" s="287"/>
      <c r="F2488" s="327"/>
      <c r="G2488" s="328"/>
      <c r="H2488" s="328"/>
      <c r="I2488" s="329"/>
      <c r="J2488" s="329"/>
      <c r="K2488" s="328"/>
      <c r="L2488" s="330"/>
      <c r="M2488" s="331"/>
      <c r="N2488" s="331"/>
    </row>
    <row r="2489" spans="3:14" ht="15">
      <c r="C2489" s="287"/>
      <c r="D2489" s="305"/>
      <c r="E2489" s="287"/>
      <c r="F2489" s="327"/>
      <c r="G2489" s="328"/>
      <c r="H2489" s="328"/>
      <c r="I2489" s="329"/>
      <c r="J2489" s="329"/>
      <c r="K2489" s="328"/>
      <c r="L2489" s="330"/>
      <c r="M2489" s="331"/>
      <c r="N2489" s="331"/>
    </row>
    <row r="2490" spans="3:14" ht="15">
      <c r="C2490" s="287"/>
      <c r="D2490" s="305"/>
      <c r="E2490" s="287"/>
      <c r="F2490" s="332"/>
      <c r="G2490" s="333"/>
      <c r="H2490" s="333"/>
      <c r="I2490" s="334"/>
      <c r="J2490" s="334"/>
      <c r="K2490" s="333"/>
      <c r="L2490" s="335"/>
      <c r="M2490" s="336"/>
      <c r="N2490" s="336"/>
    </row>
    <row r="2491" spans="3:14" ht="15">
      <c r="C2491" s="287"/>
      <c r="D2491" s="305"/>
      <c r="E2491" s="287"/>
      <c r="F2491" s="332"/>
      <c r="G2491" s="333"/>
      <c r="H2491" s="333"/>
      <c r="I2491" s="334"/>
      <c r="J2491" s="334"/>
      <c r="K2491" s="333"/>
      <c r="L2491" s="335"/>
      <c r="M2491" s="336"/>
      <c r="N2491" s="336"/>
    </row>
    <row r="2492" spans="3:14" ht="15">
      <c r="C2492" s="287"/>
      <c r="D2492" s="305"/>
      <c r="E2492" s="287"/>
      <c r="F2492" s="332"/>
      <c r="G2492" s="333"/>
      <c r="H2492" s="333"/>
      <c r="I2492" s="334"/>
      <c r="J2492" s="334"/>
      <c r="K2492" s="333"/>
      <c r="L2492" s="335"/>
      <c r="M2492" s="336"/>
      <c r="N2492" s="336"/>
    </row>
    <row r="2493" spans="3:14" ht="15">
      <c r="C2493" s="287"/>
      <c r="D2493" s="305"/>
      <c r="E2493" s="287"/>
      <c r="F2493" s="332"/>
      <c r="G2493" s="333"/>
      <c r="H2493" s="333"/>
      <c r="I2493" s="334"/>
      <c r="J2493" s="334"/>
      <c r="K2493" s="333"/>
      <c r="L2493" s="335"/>
      <c r="M2493" s="336"/>
      <c r="N2493" s="336"/>
    </row>
    <row r="2494" spans="3:14" ht="15">
      <c r="C2494" s="287"/>
      <c r="D2494" s="305"/>
      <c r="E2494" s="287"/>
      <c r="F2494" s="332"/>
      <c r="G2494" s="333"/>
      <c r="H2494" s="333"/>
      <c r="I2494" s="334"/>
      <c r="J2494" s="334"/>
      <c r="K2494" s="333"/>
      <c r="L2494" s="335"/>
      <c r="M2494" s="336"/>
      <c r="N2494" s="336"/>
    </row>
    <row r="2495" spans="3:14" ht="15">
      <c r="C2495" s="287"/>
      <c r="D2495" s="305"/>
      <c r="E2495" s="287"/>
      <c r="F2495" s="332"/>
      <c r="G2495" s="333"/>
      <c r="H2495" s="333"/>
      <c r="I2495" s="334"/>
      <c r="J2495" s="334"/>
      <c r="K2495" s="333"/>
      <c r="L2495" s="335"/>
      <c r="M2495" s="336"/>
      <c r="N2495" s="336"/>
    </row>
    <row r="2496" spans="3:14" ht="15">
      <c r="C2496" s="287"/>
      <c r="D2496" s="305"/>
      <c r="E2496" s="287"/>
      <c r="F2496" s="332"/>
      <c r="G2496" s="333"/>
      <c r="H2496" s="333"/>
      <c r="I2496" s="334"/>
      <c r="J2496" s="334"/>
      <c r="K2496" s="333"/>
      <c r="L2496" s="335"/>
      <c r="M2496" s="336"/>
      <c r="N2496" s="336"/>
    </row>
    <row r="2497" spans="3:14" ht="15">
      <c r="C2497" s="287"/>
      <c r="D2497" s="305"/>
      <c r="E2497" s="287"/>
      <c r="F2497" s="332"/>
      <c r="G2497" s="333"/>
      <c r="H2497" s="333"/>
      <c r="I2497" s="334"/>
      <c r="J2497" s="334"/>
      <c r="K2497" s="333"/>
      <c r="L2497" s="335"/>
      <c r="M2497" s="336"/>
      <c r="N2497" s="336"/>
    </row>
    <row r="2498" spans="3:14" ht="15">
      <c r="C2498" s="287"/>
      <c r="D2498" s="305"/>
      <c r="E2498" s="287"/>
      <c r="F2498" s="332"/>
      <c r="G2498" s="333"/>
      <c r="H2498" s="333"/>
      <c r="I2498" s="334"/>
      <c r="J2498" s="334"/>
      <c r="K2498" s="333"/>
      <c r="L2498" s="335"/>
      <c r="M2498" s="336"/>
      <c r="N2498" s="336"/>
    </row>
    <row r="2499" spans="3:14" ht="15">
      <c r="C2499" s="287"/>
      <c r="D2499" s="305"/>
      <c r="E2499" s="287"/>
      <c r="F2499" s="332"/>
      <c r="G2499" s="333"/>
      <c r="H2499" s="333"/>
      <c r="I2499" s="334"/>
      <c r="J2499" s="334"/>
      <c r="K2499" s="333"/>
      <c r="L2499" s="335"/>
      <c r="M2499" s="336"/>
      <c r="N2499" s="336"/>
    </row>
    <row r="2500" spans="3:14" ht="15">
      <c r="C2500" s="287"/>
      <c r="D2500" s="305"/>
      <c r="E2500" s="287"/>
      <c r="F2500" s="332"/>
      <c r="G2500" s="333"/>
      <c r="H2500" s="333"/>
      <c r="I2500" s="334"/>
      <c r="J2500" s="334"/>
      <c r="K2500" s="333"/>
      <c r="L2500" s="335"/>
      <c r="M2500" s="336"/>
      <c r="N2500" s="336"/>
    </row>
    <row r="2501" spans="3:14" ht="15">
      <c r="C2501" s="287"/>
      <c r="D2501" s="305"/>
      <c r="E2501" s="287"/>
      <c r="F2501" s="332"/>
      <c r="G2501" s="333"/>
      <c r="H2501" s="333"/>
      <c r="I2501" s="334"/>
      <c r="J2501" s="334"/>
      <c r="K2501" s="333"/>
      <c r="L2501" s="335"/>
      <c r="M2501" s="336"/>
      <c r="N2501" s="336"/>
    </row>
    <row r="2502" spans="3:14" ht="15">
      <c r="C2502" s="287"/>
      <c r="D2502" s="305"/>
      <c r="E2502" s="287"/>
      <c r="F2502" s="332"/>
      <c r="G2502" s="333"/>
      <c r="H2502" s="333"/>
      <c r="I2502" s="334"/>
      <c r="J2502" s="334"/>
      <c r="K2502" s="333"/>
      <c r="L2502" s="335"/>
      <c r="M2502" s="336"/>
      <c r="N2502" s="336"/>
    </row>
    <row r="2503" spans="3:14" ht="15">
      <c r="C2503" s="287"/>
      <c r="D2503" s="305"/>
      <c r="E2503" s="287"/>
      <c r="F2503" s="332"/>
      <c r="G2503" s="333"/>
      <c r="H2503" s="333"/>
      <c r="I2503" s="334"/>
      <c r="J2503" s="334"/>
      <c r="K2503" s="333"/>
      <c r="L2503" s="335"/>
      <c r="M2503" s="336"/>
      <c r="N2503" s="336"/>
    </row>
    <row r="2504" spans="3:14" ht="15">
      <c r="C2504" s="287"/>
      <c r="D2504" s="305"/>
      <c r="E2504" s="287"/>
      <c r="F2504" s="332"/>
      <c r="G2504" s="333"/>
      <c r="H2504" s="333"/>
      <c r="I2504" s="334"/>
      <c r="J2504" s="334"/>
      <c r="K2504" s="333"/>
      <c r="L2504" s="335"/>
      <c r="M2504" s="336"/>
      <c r="N2504" s="336"/>
    </row>
    <row r="2505" spans="3:14" ht="15">
      <c r="C2505" s="287"/>
      <c r="D2505" s="305"/>
      <c r="E2505" s="287"/>
      <c r="F2505" s="332"/>
      <c r="G2505" s="333"/>
      <c r="H2505" s="333"/>
      <c r="I2505" s="334"/>
      <c r="J2505" s="334"/>
      <c r="K2505" s="333"/>
      <c r="L2505" s="335"/>
      <c r="M2505" s="336"/>
      <c r="N2505" s="336"/>
    </row>
    <row r="2506" spans="3:14" ht="15">
      <c r="C2506" s="287"/>
      <c r="D2506" s="305"/>
      <c r="E2506" s="287"/>
      <c r="F2506" s="332"/>
      <c r="G2506" s="333"/>
      <c r="H2506" s="333"/>
      <c r="I2506" s="334"/>
      <c r="J2506" s="334"/>
      <c r="K2506" s="333"/>
      <c r="L2506" s="335"/>
      <c r="M2506" s="336"/>
      <c r="N2506" s="336"/>
    </row>
    <row r="2507" spans="3:14" ht="15">
      <c r="C2507" s="287"/>
      <c r="D2507" s="305"/>
      <c r="E2507" s="287"/>
      <c r="F2507" s="332"/>
      <c r="G2507" s="333"/>
      <c r="H2507" s="333"/>
      <c r="I2507" s="334"/>
      <c r="J2507" s="334"/>
      <c r="K2507" s="333"/>
      <c r="L2507" s="335"/>
      <c r="M2507" s="336"/>
      <c r="N2507" s="336"/>
    </row>
    <row r="2508" spans="3:14" ht="15">
      <c r="C2508" s="287"/>
      <c r="D2508" s="305"/>
      <c r="E2508" s="287"/>
      <c r="F2508" s="332"/>
      <c r="G2508" s="333"/>
      <c r="H2508" s="333"/>
      <c r="I2508" s="334"/>
      <c r="J2508" s="334"/>
      <c r="K2508" s="333"/>
      <c r="L2508" s="335"/>
      <c r="M2508" s="336"/>
      <c r="N2508" s="336"/>
    </row>
    <row r="2509" spans="3:14" ht="15">
      <c r="C2509" s="287"/>
      <c r="D2509" s="305"/>
      <c r="E2509" s="287"/>
      <c r="F2509" s="332"/>
      <c r="G2509" s="333"/>
      <c r="H2509" s="333"/>
      <c r="I2509" s="334"/>
      <c r="J2509" s="334"/>
      <c r="K2509" s="333"/>
      <c r="L2509" s="335"/>
      <c r="M2509" s="336"/>
      <c r="N2509" s="336"/>
    </row>
    <row r="2510" spans="3:14" ht="15">
      <c r="C2510" s="287"/>
      <c r="D2510" s="305"/>
      <c r="E2510" s="287"/>
      <c r="F2510" s="332"/>
      <c r="G2510" s="333"/>
      <c r="H2510" s="333"/>
      <c r="I2510" s="334"/>
      <c r="J2510" s="334"/>
      <c r="K2510" s="333"/>
      <c r="L2510" s="335"/>
      <c r="M2510" s="336"/>
      <c r="N2510" s="336"/>
    </row>
    <row r="2511" spans="3:14" ht="15">
      <c r="C2511" s="287"/>
      <c r="D2511" s="305"/>
      <c r="E2511" s="287"/>
      <c r="F2511" s="332"/>
      <c r="G2511" s="333"/>
      <c r="H2511" s="333"/>
      <c r="I2511" s="334"/>
      <c r="J2511" s="334"/>
      <c r="K2511" s="333"/>
      <c r="L2511" s="335"/>
      <c r="M2511" s="336"/>
      <c r="N2511" s="336"/>
    </row>
    <row r="2512" spans="3:14" ht="15">
      <c r="C2512" s="287"/>
      <c r="D2512" s="305"/>
      <c r="E2512" s="287"/>
      <c r="F2512" s="332"/>
      <c r="G2512" s="333"/>
      <c r="H2512" s="333"/>
      <c r="I2512" s="334"/>
      <c r="J2512" s="334"/>
      <c r="K2512" s="333"/>
      <c r="L2512" s="335"/>
      <c r="M2512" s="336"/>
      <c r="N2512" s="336"/>
    </row>
    <row r="2513" spans="3:14" ht="15">
      <c r="C2513" s="287"/>
      <c r="D2513" s="305"/>
      <c r="E2513" s="287"/>
      <c r="F2513" s="332"/>
      <c r="G2513" s="333"/>
      <c r="H2513" s="333"/>
      <c r="I2513" s="334"/>
      <c r="J2513" s="334"/>
      <c r="K2513" s="333"/>
      <c r="L2513" s="335"/>
      <c r="M2513" s="336"/>
      <c r="N2513" s="336"/>
    </row>
    <row r="2514" spans="3:14" ht="15">
      <c r="C2514" s="287"/>
      <c r="D2514" s="305"/>
      <c r="E2514" s="287"/>
      <c r="F2514" s="332"/>
      <c r="G2514" s="333"/>
      <c r="H2514" s="333"/>
      <c r="I2514" s="334"/>
      <c r="J2514" s="334"/>
      <c r="K2514" s="333"/>
      <c r="L2514" s="335"/>
      <c r="M2514" s="336"/>
      <c r="N2514" s="336"/>
    </row>
    <row r="2515" spans="3:14" ht="15">
      <c r="C2515" s="287"/>
      <c r="D2515" s="305"/>
      <c r="E2515" s="287"/>
      <c r="F2515" s="332"/>
      <c r="G2515" s="333"/>
      <c r="H2515" s="333"/>
      <c r="I2515" s="334"/>
      <c r="J2515" s="334"/>
      <c r="K2515" s="333"/>
      <c r="L2515" s="335"/>
      <c r="M2515" s="336"/>
      <c r="N2515" s="336"/>
    </row>
    <row r="2516" spans="3:14" ht="15">
      <c r="C2516" s="287"/>
      <c r="D2516" s="305"/>
      <c r="E2516" s="287"/>
      <c r="F2516" s="332"/>
      <c r="G2516" s="333"/>
      <c r="H2516" s="333"/>
      <c r="I2516" s="334"/>
      <c r="J2516" s="334"/>
      <c r="K2516" s="333"/>
      <c r="L2516" s="335"/>
      <c r="M2516" s="336"/>
      <c r="N2516" s="336"/>
    </row>
    <row r="2517" spans="3:14" ht="15">
      <c r="C2517" s="287"/>
      <c r="D2517" s="305"/>
      <c r="E2517" s="287"/>
      <c r="F2517" s="332"/>
      <c r="G2517" s="333"/>
      <c r="H2517" s="333"/>
      <c r="I2517" s="334"/>
      <c r="J2517" s="334"/>
      <c r="K2517" s="333"/>
      <c r="L2517" s="335"/>
      <c r="M2517" s="336"/>
      <c r="N2517" s="336"/>
    </row>
    <row r="2518" spans="3:14" ht="15">
      <c r="C2518" s="287"/>
      <c r="D2518" s="305"/>
      <c r="E2518" s="287"/>
      <c r="F2518" s="332"/>
      <c r="G2518" s="333"/>
      <c r="H2518" s="333"/>
      <c r="I2518" s="334"/>
      <c r="J2518" s="334"/>
      <c r="K2518" s="333"/>
      <c r="L2518" s="335"/>
      <c r="M2518" s="336"/>
      <c r="N2518" s="336"/>
    </row>
    <row r="2519" spans="3:14" ht="15">
      <c r="C2519" s="287"/>
      <c r="D2519" s="305"/>
      <c r="E2519" s="287"/>
      <c r="F2519" s="332"/>
      <c r="G2519" s="333"/>
      <c r="H2519" s="333"/>
      <c r="I2519" s="334"/>
      <c r="J2519" s="334"/>
      <c r="K2519" s="333"/>
      <c r="L2519" s="335"/>
      <c r="M2519" s="336"/>
      <c r="N2519" s="336"/>
    </row>
    <row r="2520" spans="3:14" ht="15">
      <c r="C2520" s="287"/>
      <c r="D2520" s="305"/>
      <c r="E2520" s="287"/>
      <c r="F2520" s="332"/>
      <c r="G2520" s="333"/>
      <c r="H2520" s="333"/>
      <c r="I2520" s="334"/>
      <c r="J2520" s="334"/>
      <c r="K2520" s="333"/>
      <c r="L2520" s="335"/>
      <c r="M2520" s="336"/>
      <c r="N2520" s="336"/>
    </row>
    <row r="2521" spans="3:14" ht="15">
      <c r="C2521" s="287"/>
      <c r="D2521" s="305"/>
      <c r="E2521" s="287"/>
      <c r="F2521" s="332"/>
      <c r="G2521" s="333"/>
      <c r="H2521" s="333"/>
      <c r="I2521" s="334"/>
      <c r="J2521" s="334"/>
      <c r="K2521" s="333"/>
      <c r="L2521" s="335"/>
      <c r="M2521" s="336"/>
      <c r="N2521" s="336"/>
    </row>
    <row r="2522" spans="3:14" ht="15">
      <c r="C2522" s="287"/>
      <c r="D2522" s="305"/>
      <c r="E2522" s="287"/>
      <c r="F2522" s="332"/>
      <c r="G2522" s="333"/>
      <c r="H2522" s="333"/>
      <c r="I2522" s="334"/>
      <c r="J2522" s="334"/>
      <c r="K2522" s="333"/>
      <c r="L2522" s="335"/>
      <c r="M2522" s="336"/>
      <c r="N2522" s="33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N521"/>
  <sheetViews>
    <sheetView workbookViewId="0">
      <selection activeCell="I31" activeCellId="1" sqref="A1 I31"/>
    </sheetView>
  </sheetViews>
  <sheetFormatPr defaultRowHeight="12.75"/>
  <cols>
    <col min="1" max="2" width="9.140625" style="247"/>
    <col min="3" max="3" width="8.85546875" style="247" customWidth="1"/>
    <col min="4" max="4" width="12.7109375" style="247" customWidth="1"/>
    <col min="5" max="5" width="9.140625" style="247"/>
    <col min="6" max="6" width="22.28515625" style="247" customWidth="1"/>
    <col min="7" max="7" width="26" style="247" customWidth="1"/>
    <col min="8" max="8" width="13" style="247" customWidth="1"/>
    <col min="9" max="13" width="9.140625" style="247"/>
    <col min="14" max="14" width="21.42578125" style="247" customWidth="1"/>
    <col min="15" max="16384" width="9.140625" style="247"/>
  </cols>
  <sheetData>
    <row r="1" spans="1:14">
      <c r="D1" s="337" t="s">
        <v>8272</v>
      </c>
      <c r="E1" s="337" t="s">
        <v>8273</v>
      </c>
      <c r="F1" s="337" t="s">
        <v>8274</v>
      </c>
      <c r="G1" s="264" t="s">
        <v>8275</v>
      </c>
      <c r="H1" s="247" t="s">
        <v>8276</v>
      </c>
      <c r="I1" s="338" t="s">
        <v>8277</v>
      </c>
      <c r="M1" s="269" t="s">
        <v>376</v>
      </c>
      <c r="N1" s="269" t="s">
        <v>414</v>
      </c>
    </row>
    <row r="2" spans="1:14">
      <c r="A2" s="339" t="s">
        <v>8278</v>
      </c>
      <c r="C2" s="305">
        <f>H2</f>
        <v>1</v>
      </c>
      <c r="D2" s="340">
        <v>43677</v>
      </c>
      <c r="E2" s="339" t="s">
        <v>5630</v>
      </c>
      <c r="F2" s="339" t="s">
        <v>8279</v>
      </c>
      <c r="G2" s="247" t="str">
        <f>'Portfolio-WORK (S)'!$F$6&amp;'Deletions (S)'!E2</f>
        <v>PEG RatioMMM</v>
      </c>
      <c r="H2" s="247">
        <f>COUNTIF($F$2:$F$902, "&lt;="&amp;F2)</f>
        <v>1</v>
      </c>
      <c r="I2" s="247" t="str">
        <f>IF(ISERROR(VLOOKUP(G2, 'Constituents_Prev (S)'!A:A, 1, 0)), "", H2)</f>
        <v/>
      </c>
      <c r="K2" s="247">
        <v>1</v>
      </c>
      <c r="L2" s="247">
        <f>SMALL(I:I, K2)</f>
        <v>52</v>
      </c>
      <c r="M2" s="247" t="str">
        <f t="shared" ref="M2:M58" si="0">IFERROR(VLOOKUP(L2,C:F, 3, 0), "")</f>
        <v>AMAT</v>
      </c>
      <c r="N2" s="247" t="str">
        <f t="shared" ref="N2:N58" si="1">IFERROR(VLOOKUP(L2,C:F, 4, 0), "")</f>
        <v>Applied Materials Inc</v>
      </c>
    </row>
    <row r="3" spans="1:14">
      <c r="A3" s="264" t="s">
        <v>8280</v>
      </c>
      <c r="C3" s="305">
        <f t="shared" ref="C3:C66" si="2">H3</f>
        <v>2</v>
      </c>
      <c r="D3" s="340">
        <v>43677</v>
      </c>
      <c r="E3" s="339" t="s">
        <v>3414</v>
      </c>
      <c r="F3" s="339" t="s">
        <v>8281</v>
      </c>
      <c r="G3" s="247" t="str">
        <f>'Portfolio-WORK (S)'!$F$6&amp;'Deletions (S)'!E3</f>
        <v>PEG RatioAOS</v>
      </c>
      <c r="H3" s="247">
        <f t="shared" ref="H3:H66" si="3">COUNTIF($F$2:$F$902, "&lt;="&amp;F3)</f>
        <v>2</v>
      </c>
      <c r="I3" s="247" t="str">
        <f>IF(ISERROR(VLOOKUP(G3, 'Constituents_Prev (S)'!A:A, 1, 0)), "", H3)</f>
        <v/>
      </c>
      <c r="K3" s="247">
        <f>K2+1</f>
        <v>2</v>
      </c>
      <c r="L3" s="247">
        <f t="shared" ref="L3:L66" si="4">SMALL(I:I, K3)</f>
        <v>90</v>
      </c>
      <c r="M3" s="247" t="str">
        <f t="shared" si="0"/>
        <v>CAH</v>
      </c>
      <c r="N3" s="247" t="str">
        <f t="shared" si="1"/>
        <v>Cardinal Health Inc</v>
      </c>
    </row>
    <row r="4" spans="1:14">
      <c r="A4" s="264" t="s">
        <v>8282</v>
      </c>
      <c r="C4" s="305">
        <f t="shared" si="2"/>
        <v>3</v>
      </c>
      <c r="D4" s="340">
        <v>43677</v>
      </c>
      <c r="E4" s="339" t="s">
        <v>3733</v>
      </c>
      <c r="F4" s="339" t="s">
        <v>3734</v>
      </c>
      <c r="G4" s="247" t="str">
        <f>'Portfolio-WORK (S)'!$F$6&amp;'Deletions (S)'!E4</f>
        <v>PEG RatioABT</v>
      </c>
      <c r="H4" s="247">
        <f t="shared" si="3"/>
        <v>3</v>
      </c>
      <c r="I4" s="247" t="str">
        <f>IF(ISERROR(VLOOKUP(G4, 'Constituents_Prev (S)'!A:A, 1, 0)), "", H4)</f>
        <v/>
      </c>
      <c r="K4" s="247">
        <f t="shared" ref="K4:K67" si="5">K3+1</f>
        <v>3</v>
      </c>
      <c r="L4" s="247">
        <f t="shared" si="4"/>
        <v>100</v>
      </c>
      <c r="M4" s="247" t="str">
        <f t="shared" si="0"/>
        <v>CNP</v>
      </c>
      <c r="N4" s="247" t="str">
        <f t="shared" si="1"/>
        <v>Centerpoint Energy Inc</v>
      </c>
    </row>
    <row r="5" spans="1:14">
      <c r="C5" s="305">
        <f t="shared" si="2"/>
        <v>4</v>
      </c>
      <c r="D5" s="340">
        <v>43677</v>
      </c>
      <c r="E5" s="339" t="s">
        <v>3151</v>
      </c>
      <c r="F5" s="339" t="s">
        <v>8283</v>
      </c>
      <c r="G5" s="247" t="str">
        <f>'Portfolio-WORK (S)'!$F$6&amp;'Deletions (S)'!E5</f>
        <v>PEG RatioABBV</v>
      </c>
      <c r="H5" s="247">
        <f t="shared" si="3"/>
        <v>4</v>
      </c>
      <c r="I5" s="247" t="str">
        <f>IF(ISERROR(VLOOKUP(G5, 'Constituents_Prev (S)'!A:A, 1, 0)), "", H5)</f>
        <v/>
      </c>
      <c r="K5" s="247">
        <f t="shared" si="5"/>
        <v>4</v>
      </c>
      <c r="L5" s="247">
        <f t="shared" si="4"/>
        <v>107</v>
      </c>
      <c r="M5" s="247" t="str">
        <f t="shared" si="0"/>
        <v>CVX</v>
      </c>
      <c r="N5" s="247" t="str">
        <f t="shared" si="1"/>
        <v>Chevron Corp</v>
      </c>
    </row>
    <row r="6" spans="1:14">
      <c r="A6" s="264" t="s">
        <v>8284</v>
      </c>
      <c r="B6" s="341" t="b">
        <f>D2='Constituents_Prev (S)'!F8</f>
        <v>1</v>
      </c>
      <c r="C6" s="305">
        <f t="shared" si="2"/>
        <v>5</v>
      </c>
      <c r="D6" s="340">
        <v>43677</v>
      </c>
      <c r="E6" s="339" t="s">
        <v>1043</v>
      </c>
      <c r="F6" s="339" t="s">
        <v>8285</v>
      </c>
      <c r="G6" s="247" t="str">
        <f>'Portfolio-WORK (S)'!$F$6&amp;'Deletions (S)'!E6</f>
        <v>PEG RatioABMD</v>
      </c>
      <c r="H6" s="247">
        <f t="shared" si="3"/>
        <v>5</v>
      </c>
      <c r="I6" s="247" t="str">
        <f>IF(ISERROR(VLOOKUP(G6, 'Constituents_Prev (S)'!A:A, 1, 0)), "", H6)</f>
        <v/>
      </c>
      <c r="K6" s="247">
        <f t="shared" si="5"/>
        <v>5</v>
      </c>
      <c r="L6" s="247">
        <f t="shared" si="4"/>
        <v>159</v>
      </c>
      <c r="M6" s="247" t="str">
        <f t="shared" si="0"/>
        <v>DOW</v>
      </c>
      <c r="N6" s="247" t="str">
        <f t="shared" si="1"/>
        <v>Dow Inc</v>
      </c>
    </row>
    <row r="7" spans="1:14">
      <c r="C7" s="305">
        <f t="shared" si="2"/>
        <v>6</v>
      </c>
      <c r="D7" s="340">
        <v>43677</v>
      </c>
      <c r="E7" s="339" t="s">
        <v>3957</v>
      </c>
      <c r="F7" s="339" t="s">
        <v>8286</v>
      </c>
      <c r="G7" s="247" t="str">
        <f>'Portfolio-WORK (S)'!$F$6&amp;'Deletions (S)'!E7</f>
        <v>PEG RatioACN</v>
      </c>
      <c r="H7" s="247">
        <f t="shared" si="3"/>
        <v>6</v>
      </c>
      <c r="I7" s="247" t="str">
        <f>IF(ISERROR(VLOOKUP(G7, 'Constituents_Prev (S)'!A:A, 1, 0)), "", H7)</f>
        <v/>
      </c>
      <c r="K7" s="247">
        <f t="shared" si="5"/>
        <v>6</v>
      </c>
      <c r="L7" s="247">
        <f t="shared" si="4"/>
        <v>193</v>
      </c>
      <c r="M7" s="247" t="str">
        <f t="shared" si="0"/>
        <v>FRT</v>
      </c>
      <c r="N7" s="247" t="str">
        <f t="shared" si="1"/>
        <v>Federal Realty Invt Trust</v>
      </c>
    </row>
    <row r="8" spans="1:14">
      <c r="B8" s="342" t="s">
        <v>8287</v>
      </c>
      <c r="C8" s="305">
        <f t="shared" si="2"/>
        <v>7</v>
      </c>
      <c r="D8" s="340">
        <v>43677</v>
      </c>
      <c r="E8" s="339" t="s">
        <v>439</v>
      </c>
      <c r="F8" s="339" t="s">
        <v>8288</v>
      </c>
      <c r="G8" s="247" t="str">
        <f>'Portfolio-WORK (S)'!$F$6&amp;'Deletions (S)'!E8</f>
        <v>PEG RatioATVI</v>
      </c>
      <c r="H8" s="247">
        <f t="shared" si="3"/>
        <v>7</v>
      </c>
      <c r="I8" s="247" t="str">
        <f>IF(ISERROR(VLOOKUP(G8, 'Constituents_Prev (S)'!A:A, 1, 0)), "", H8)</f>
        <v/>
      </c>
      <c r="K8" s="247">
        <f t="shared" si="5"/>
        <v>7</v>
      </c>
      <c r="L8" s="247">
        <f t="shared" si="4"/>
        <v>221</v>
      </c>
      <c r="M8" s="247" t="str">
        <f t="shared" si="0"/>
        <v>GILD</v>
      </c>
      <c r="N8" s="247" t="str">
        <f t="shared" si="1"/>
        <v>Gilead Sciences Inc</v>
      </c>
    </row>
    <row r="9" spans="1:14">
      <c r="C9" s="305">
        <f t="shared" si="2"/>
        <v>8</v>
      </c>
      <c r="D9" s="340">
        <v>43677</v>
      </c>
      <c r="E9" s="339" t="s">
        <v>445</v>
      </c>
      <c r="F9" s="339" t="s">
        <v>446</v>
      </c>
      <c r="G9" s="247" t="str">
        <f>'Portfolio-WORK (S)'!$F$6&amp;'Deletions (S)'!E9</f>
        <v>PEG RatioADBE</v>
      </c>
      <c r="H9" s="247">
        <f t="shared" si="3"/>
        <v>8</v>
      </c>
      <c r="I9" s="247" t="str">
        <f>IF(ISERROR(VLOOKUP(G9, 'Constituents_Prev (S)'!A:A, 1, 0)), "", H9)</f>
        <v/>
      </c>
      <c r="K9" s="247">
        <f t="shared" si="5"/>
        <v>8</v>
      </c>
      <c r="L9" s="247">
        <f t="shared" si="4"/>
        <v>236</v>
      </c>
      <c r="M9" s="247" t="str">
        <f t="shared" si="0"/>
        <v>HPE</v>
      </c>
      <c r="N9" s="247" t="str">
        <f t="shared" si="1"/>
        <v>Hewlett Packard Enterprise Co</v>
      </c>
    </row>
    <row r="10" spans="1:14">
      <c r="C10" s="305">
        <f t="shared" si="2"/>
        <v>9</v>
      </c>
      <c r="D10" s="340">
        <v>43677</v>
      </c>
      <c r="E10" s="339" t="s">
        <v>2834</v>
      </c>
      <c r="F10" s="339" t="s">
        <v>8289</v>
      </c>
      <c r="G10" s="247" t="str">
        <f>'Portfolio-WORK (S)'!$F$6&amp;'Deletions (S)'!E10</f>
        <v>PEG RatioAAP</v>
      </c>
      <c r="H10" s="247">
        <f t="shared" si="3"/>
        <v>9</v>
      </c>
      <c r="I10" s="247" t="str">
        <f>IF(ISERROR(VLOOKUP(G10, 'Constituents_Prev (S)'!A:A, 1, 0)), "", H10)</f>
        <v/>
      </c>
      <c r="K10" s="247">
        <f t="shared" si="5"/>
        <v>9</v>
      </c>
      <c r="L10" s="247">
        <f t="shared" si="4"/>
        <v>266</v>
      </c>
      <c r="M10" s="247" t="str">
        <f t="shared" si="0"/>
        <v>IRM</v>
      </c>
      <c r="N10" s="247" t="str">
        <f t="shared" si="1"/>
        <v>Iron Mountain Inc</v>
      </c>
    </row>
    <row r="11" spans="1:14">
      <c r="C11" s="305">
        <f t="shared" si="2"/>
        <v>10</v>
      </c>
      <c r="D11" s="340">
        <v>43677</v>
      </c>
      <c r="E11" s="339" t="s">
        <v>454</v>
      </c>
      <c r="F11" s="339" t="s">
        <v>8290</v>
      </c>
      <c r="G11" s="247" t="str">
        <f>'Portfolio-WORK (S)'!$F$6&amp;'Deletions (S)'!E11</f>
        <v>PEG RatioAMD</v>
      </c>
      <c r="H11" s="247">
        <f t="shared" si="3"/>
        <v>10</v>
      </c>
      <c r="I11" s="247" t="str">
        <f>IF(ISERROR(VLOOKUP(G11, 'Constituents_Prev (S)'!A:A, 1, 0)), "", H11)</f>
        <v/>
      </c>
      <c r="K11" s="247">
        <f t="shared" si="5"/>
        <v>10</v>
      </c>
      <c r="L11" s="247">
        <f t="shared" si="4"/>
        <v>289</v>
      </c>
      <c r="M11" s="247" t="str">
        <f t="shared" si="0"/>
        <v>LRCX</v>
      </c>
      <c r="N11" s="247" t="str">
        <f t="shared" si="1"/>
        <v>Lam Research Corp</v>
      </c>
    </row>
    <row r="12" spans="1:14">
      <c r="C12" s="305">
        <f t="shared" si="2"/>
        <v>11</v>
      </c>
      <c r="D12" s="340">
        <v>43677</v>
      </c>
      <c r="E12" s="339" t="s">
        <v>3728</v>
      </c>
      <c r="F12" s="339" t="s">
        <v>8291</v>
      </c>
      <c r="G12" s="247" t="str">
        <f>'Portfolio-WORK (S)'!$F$6&amp;'Deletions (S)'!E12</f>
        <v>PEG RatioAES</v>
      </c>
      <c r="H12" s="247">
        <f t="shared" si="3"/>
        <v>11</v>
      </c>
      <c r="I12" s="247" t="str">
        <f>IF(ISERROR(VLOOKUP(G12, 'Constituents_Prev (S)'!A:A, 1, 0)), "", H12)</f>
        <v/>
      </c>
      <c r="K12" s="247">
        <f t="shared" si="5"/>
        <v>11</v>
      </c>
      <c r="L12" s="247">
        <f t="shared" si="4"/>
        <v>388</v>
      </c>
      <c r="M12" s="247" t="str">
        <f t="shared" si="0"/>
        <v>QRVO</v>
      </c>
      <c r="N12" s="247" t="str">
        <f t="shared" si="1"/>
        <v>Qorvo, Inc</v>
      </c>
    </row>
    <row r="13" spans="1:14">
      <c r="C13" s="305">
        <f t="shared" si="2"/>
        <v>12</v>
      </c>
      <c r="D13" s="340">
        <v>43677</v>
      </c>
      <c r="E13" s="339" t="s">
        <v>462</v>
      </c>
      <c r="F13" s="339" t="s">
        <v>8292</v>
      </c>
      <c r="G13" s="247" t="str">
        <f>'Portfolio-WORK (S)'!$F$6&amp;'Deletions (S)'!E13</f>
        <v>PEG RatioAMG</v>
      </c>
      <c r="H13" s="247">
        <f t="shared" si="3"/>
        <v>12</v>
      </c>
      <c r="I13" s="247" t="str">
        <f>IF(ISERROR(VLOOKUP(G13, 'Constituents_Prev (S)'!A:A, 1, 0)), "", H13)</f>
        <v/>
      </c>
      <c r="K13" s="247">
        <f t="shared" si="5"/>
        <v>12</v>
      </c>
      <c r="L13" s="247">
        <f t="shared" si="4"/>
        <v>416</v>
      </c>
      <c r="M13" s="247" t="str">
        <f t="shared" si="0"/>
        <v>SWKS</v>
      </c>
      <c r="N13" s="247" t="str">
        <f t="shared" si="1"/>
        <v>Skyworks Solutions Inc</v>
      </c>
    </row>
    <row r="14" spans="1:14">
      <c r="C14" s="305">
        <f t="shared" si="2"/>
        <v>13</v>
      </c>
      <c r="D14" s="340">
        <v>43677</v>
      </c>
      <c r="E14" s="339" t="s">
        <v>8293</v>
      </c>
      <c r="F14" s="339" t="s">
        <v>8294</v>
      </c>
      <c r="G14" s="247" t="str">
        <f>'Portfolio-WORK (S)'!$F$6&amp;'Deletions (S)'!E14</f>
        <v>PEG RatioAFL</v>
      </c>
      <c r="H14" s="247">
        <f t="shared" si="3"/>
        <v>13</v>
      </c>
      <c r="I14" s="247" t="str">
        <f>IF(ISERROR(VLOOKUP(G14, 'Constituents_Prev (S)'!A:A, 1, 0)), "", H14)</f>
        <v/>
      </c>
      <c r="K14" s="247">
        <f t="shared" si="5"/>
        <v>13</v>
      </c>
      <c r="L14" s="247">
        <f t="shared" si="4"/>
        <v>483</v>
      </c>
      <c r="M14" s="247" t="str">
        <f t="shared" si="0"/>
        <v>WMT</v>
      </c>
      <c r="N14" s="247" t="str">
        <f t="shared" si="1"/>
        <v>Walmart Inc.</v>
      </c>
    </row>
    <row r="15" spans="1:14">
      <c r="C15" s="305">
        <f t="shared" si="2"/>
        <v>14</v>
      </c>
      <c r="D15" s="340">
        <v>43677</v>
      </c>
      <c r="E15" s="339" t="s">
        <v>399</v>
      </c>
      <c r="F15" s="339" t="s">
        <v>8295</v>
      </c>
      <c r="G15" s="247" t="str">
        <f>'Portfolio-WORK (S)'!$F$6&amp;'Deletions (S)'!E15</f>
        <v>PEG RatioA</v>
      </c>
      <c r="H15" s="247">
        <f t="shared" si="3"/>
        <v>14</v>
      </c>
      <c r="I15" s="247" t="str">
        <f>IF(ISERROR(VLOOKUP(G15, 'Constituents_Prev (S)'!A:A, 1, 0)), "", H15)</f>
        <v/>
      </c>
      <c r="K15" s="247">
        <f t="shared" si="5"/>
        <v>14</v>
      </c>
      <c r="L15" s="247">
        <f t="shared" si="4"/>
        <v>504</v>
      </c>
      <c r="M15" s="247" t="str">
        <f t="shared" si="0"/>
        <v>ZION</v>
      </c>
      <c r="N15" s="247" t="str">
        <f t="shared" si="1"/>
        <v>Zions Bancorporation N.A.</v>
      </c>
    </row>
    <row r="16" spans="1:14">
      <c r="C16" s="305">
        <f t="shared" si="2"/>
        <v>15</v>
      </c>
      <c r="D16" s="340">
        <v>43677</v>
      </c>
      <c r="E16" s="339" t="s">
        <v>2254</v>
      </c>
      <c r="F16" s="339" t="s">
        <v>8296</v>
      </c>
      <c r="G16" s="247" t="str">
        <f>'Portfolio-WORK (S)'!$F$6&amp;'Deletions (S)'!E16</f>
        <v>PEG RatioAPD</v>
      </c>
      <c r="H16" s="247">
        <f t="shared" si="3"/>
        <v>15</v>
      </c>
      <c r="I16" s="247" t="str">
        <f>IF(ISERROR(VLOOKUP(G16, 'Constituents_Prev (S)'!A:A, 1, 0)), "", H16)</f>
        <v/>
      </c>
      <c r="K16" s="247">
        <f t="shared" si="5"/>
        <v>15</v>
      </c>
      <c r="L16" s="247" t="e">
        <f t="shared" si="4"/>
        <v>#NUM!</v>
      </c>
      <c r="M16" s="247" t="str">
        <f t="shared" si="0"/>
        <v/>
      </c>
      <c r="N16" s="247" t="str">
        <f t="shared" si="1"/>
        <v/>
      </c>
    </row>
    <row r="17" spans="3:14">
      <c r="C17" s="305">
        <f t="shared" si="2"/>
        <v>16</v>
      </c>
      <c r="D17" s="340">
        <v>43677</v>
      </c>
      <c r="E17" s="339" t="s">
        <v>1240</v>
      </c>
      <c r="F17" s="339" t="s">
        <v>8297</v>
      </c>
      <c r="G17" s="247" t="str">
        <f>'Portfolio-WORK (S)'!$F$6&amp;'Deletions (S)'!E17</f>
        <v>PEG RatioAKAM</v>
      </c>
      <c r="H17" s="247">
        <f t="shared" si="3"/>
        <v>16</v>
      </c>
      <c r="I17" s="247" t="str">
        <f>IF(ISERROR(VLOOKUP(G17, 'Constituents_Prev (S)'!A:A, 1, 0)), "", H17)</f>
        <v/>
      </c>
      <c r="K17" s="247">
        <f t="shared" si="5"/>
        <v>16</v>
      </c>
      <c r="L17" s="247" t="e">
        <f t="shared" si="4"/>
        <v>#NUM!</v>
      </c>
      <c r="M17" s="247" t="str">
        <f t="shared" si="0"/>
        <v/>
      </c>
      <c r="N17" s="247" t="str">
        <f t="shared" si="1"/>
        <v/>
      </c>
    </row>
    <row r="18" spans="3:14">
      <c r="C18" s="305">
        <f t="shared" si="2"/>
        <v>17</v>
      </c>
      <c r="D18" s="340">
        <v>43677</v>
      </c>
      <c r="E18" s="339" t="s">
        <v>2261</v>
      </c>
      <c r="F18" s="339" t="s">
        <v>8298</v>
      </c>
      <c r="G18" s="247" t="str">
        <f>'Portfolio-WORK (S)'!$F$6&amp;'Deletions (S)'!E18</f>
        <v>PEG RatioALK</v>
      </c>
      <c r="H18" s="247">
        <f t="shared" si="3"/>
        <v>17</v>
      </c>
      <c r="I18" s="247" t="str">
        <f>IF(ISERROR(VLOOKUP(G18, 'Constituents_Prev (S)'!A:A, 1, 0)), "", H18)</f>
        <v/>
      </c>
      <c r="K18" s="247">
        <f t="shared" si="5"/>
        <v>17</v>
      </c>
      <c r="L18" s="247" t="e">
        <f t="shared" si="4"/>
        <v>#NUM!</v>
      </c>
      <c r="M18" s="247" t="str">
        <f t="shared" si="0"/>
        <v/>
      </c>
      <c r="N18" s="247" t="str">
        <f t="shared" si="1"/>
        <v/>
      </c>
    </row>
    <row r="19" spans="3:14">
      <c r="C19" s="305">
        <f t="shared" si="2"/>
        <v>18</v>
      </c>
      <c r="D19" s="340">
        <v>43677</v>
      </c>
      <c r="E19" s="339" t="s">
        <v>469</v>
      </c>
      <c r="F19" s="339" t="s">
        <v>8299</v>
      </c>
      <c r="G19" s="247" t="str">
        <f>'Portfolio-WORK (S)'!$F$6&amp;'Deletions (S)'!E19</f>
        <v>PEG RatioALB</v>
      </c>
      <c r="H19" s="247">
        <f t="shared" si="3"/>
        <v>18</v>
      </c>
      <c r="I19" s="247" t="str">
        <f>IF(ISERROR(VLOOKUP(G19, 'Constituents_Prev (S)'!A:A, 1, 0)), "", H19)</f>
        <v/>
      </c>
      <c r="K19" s="247">
        <f t="shared" si="5"/>
        <v>18</v>
      </c>
      <c r="L19" s="247" t="e">
        <f t="shared" si="4"/>
        <v>#NUM!</v>
      </c>
      <c r="M19" s="247" t="str">
        <f t="shared" si="0"/>
        <v/>
      </c>
      <c r="N19" s="247" t="str">
        <f t="shared" si="1"/>
        <v/>
      </c>
    </row>
    <row r="20" spans="3:14">
      <c r="C20" s="305">
        <f t="shared" si="2"/>
        <v>19</v>
      </c>
      <c r="D20" s="340">
        <v>43677</v>
      </c>
      <c r="E20" s="339" t="s">
        <v>1048</v>
      </c>
      <c r="F20" s="339" t="s">
        <v>8300</v>
      </c>
      <c r="G20" s="247" t="str">
        <f>'Portfolio-WORK (S)'!$F$6&amp;'Deletions (S)'!E20</f>
        <v>PEG RatioARE</v>
      </c>
      <c r="H20" s="247">
        <f t="shared" si="3"/>
        <v>19</v>
      </c>
      <c r="I20" s="247" t="str">
        <f>IF(ISERROR(VLOOKUP(G20, 'Constituents_Prev (S)'!A:A, 1, 0)), "", H20)</f>
        <v/>
      </c>
      <c r="K20" s="247">
        <f t="shared" si="5"/>
        <v>19</v>
      </c>
      <c r="L20" s="247" t="e">
        <f t="shared" si="4"/>
        <v>#NUM!</v>
      </c>
      <c r="M20" s="247" t="str">
        <f t="shared" si="0"/>
        <v/>
      </c>
      <c r="N20" s="247" t="str">
        <f t="shared" si="1"/>
        <v/>
      </c>
    </row>
    <row r="21" spans="3:14">
      <c r="C21" s="305">
        <f t="shared" si="2"/>
        <v>20</v>
      </c>
      <c r="D21" s="340">
        <v>43677</v>
      </c>
      <c r="E21" s="339" t="s">
        <v>1245</v>
      </c>
      <c r="F21" s="339" t="s">
        <v>8301</v>
      </c>
      <c r="G21" s="247" t="str">
        <f>'Portfolio-WORK (S)'!$F$6&amp;'Deletions (S)'!E21</f>
        <v>PEG RatioALXN</v>
      </c>
      <c r="H21" s="247">
        <f t="shared" si="3"/>
        <v>20</v>
      </c>
      <c r="I21" s="247" t="str">
        <f>IF(ISERROR(VLOOKUP(G21, 'Constituents_Prev (S)'!A:A, 1, 0)), "", H21)</f>
        <v/>
      </c>
      <c r="K21" s="247">
        <f t="shared" si="5"/>
        <v>20</v>
      </c>
      <c r="L21" s="247" t="e">
        <f t="shared" si="4"/>
        <v>#NUM!</v>
      </c>
      <c r="M21" s="247" t="str">
        <f t="shared" si="0"/>
        <v/>
      </c>
      <c r="N21" s="247" t="str">
        <f t="shared" si="1"/>
        <v/>
      </c>
    </row>
    <row r="22" spans="3:14">
      <c r="C22" s="305">
        <f t="shared" si="2"/>
        <v>21</v>
      </c>
      <c r="D22" s="340">
        <v>43677</v>
      </c>
      <c r="E22" s="339" t="s">
        <v>475</v>
      </c>
      <c r="F22" s="339" t="s">
        <v>8302</v>
      </c>
      <c r="G22" s="247" t="str">
        <f>'Portfolio-WORK (S)'!$F$6&amp;'Deletions (S)'!E22</f>
        <v>PEG RatioALGN</v>
      </c>
      <c r="H22" s="247">
        <f t="shared" si="3"/>
        <v>21</v>
      </c>
      <c r="I22" s="247" t="str">
        <f>IF(ISERROR(VLOOKUP(G22, 'Constituents_Prev (S)'!A:A, 1, 0)), "", H22)</f>
        <v/>
      </c>
      <c r="K22" s="247">
        <f t="shared" si="5"/>
        <v>21</v>
      </c>
      <c r="L22" s="247" t="e">
        <f t="shared" si="4"/>
        <v>#NUM!</v>
      </c>
      <c r="M22" s="247" t="str">
        <f t="shared" si="0"/>
        <v/>
      </c>
      <c r="N22" s="247" t="str">
        <f t="shared" si="1"/>
        <v/>
      </c>
    </row>
    <row r="23" spans="3:14">
      <c r="C23" s="305">
        <f t="shared" si="2"/>
        <v>22</v>
      </c>
      <c r="D23" s="340">
        <v>43677</v>
      </c>
      <c r="E23" s="339" t="s">
        <v>780</v>
      </c>
      <c r="F23" s="339" t="s">
        <v>8303</v>
      </c>
      <c r="G23" s="247" t="str">
        <f>'Portfolio-WORK (S)'!$F$6&amp;'Deletions (S)'!E23</f>
        <v>PEG RatioALLE</v>
      </c>
      <c r="H23" s="247">
        <f t="shared" si="3"/>
        <v>22</v>
      </c>
      <c r="I23" s="247" t="str">
        <f>IF(ISERROR(VLOOKUP(G23, 'Constituents_Prev (S)'!A:A, 1, 0)), "", H23)</f>
        <v/>
      </c>
      <c r="K23" s="247">
        <f t="shared" si="5"/>
        <v>22</v>
      </c>
      <c r="L23" s="247" t="e">
        <f t="shared" si="4"/>
        <v>#NUM!</v>
      </c>
      <c r="M23" s="247" t="str">
        <f t="shared" si="0"/>
        <v/>
      </c>
      <c r="N23" s="247" t="str">
        <f t="shared" si="1"/>
        <v/>
      </c>
    </row>
    <row r="24" spans="3:14">
      <c r="C24" s="305">
        <f t="shared" si="2"/>
        <v>23</v>
      </c>
      <c r="D24" s="340">
        <v>43677</v>
      </c>
      <c r="E24" s="339" t="s">
        <v>1026</v>
      </c>
      <c r="F24" s="339" t="s">
        <v>1027</v>
      </c>
      <c r="G24" s="247" t="str">
        <f>'Portfolio-WORK (S)'!$F$6&amp;'Deletions (S)'!E24</f>
        <v>PEG RatioAGN</v>
      </c>
      <c r="H24" s="247">
        <f t="shared" si="3"/>
        <v>23</v>
      </c>
      <c r="I24" s="247" t="str">
        <f>IF(ISERROR(VLOOKUP(G24, 'Constituents_Prev (S)'!A:A, 1, 0)), "", H24)</f>
        <v/>
      </c>
      <c r="K24" s="247">
        <f t="shared" si="5"/>
        <v>23</v>
      </c>
      <c r="L24" s="247" t="e">
        <f t="shared" si="4"/>
        <v>#NUM!</v>
      </c>
      <c r="M24" s="247" t="str">
        <f t="shared" si="0"/>
        <v/>
      </c>
      <c r="N24" s="247" t="str">
        <f t="shared" si="1"/>
        <v/>
      </c>
    </row>
    <row r="25" spans="3:14">
      <c r="C25" s="305">
        <f t="shared" si="2"/>
        <v>24</v>
      </c>
      <c r="D25" s="340">
        <v>43677</v>
      </c>
      <c r="E25" s="339" t="s">
        <v>2530</v>
      </c>
      <c r="F25" s="339" t="s">
        <v>8304</v>
      </c>
      <c r="G25" s="247" t="str">
        <f>'Portfolio-WORK (S)'!$F$6&amp;'Deletions (S)'!E25</f>
        <v>PEG RatioADS</v>
      </c>
      <c r="H25" s="247">
        <f t="shared" si="3"/>
        <v>24</v>
      </c>
      <c r="I25" s="247" t="str">
        <f>IF(ISERROR(VLOOKUP(G25, 'Constituents_Prev (S)'!A:A, 1, 0)), "", H25)</f>
        <v/>
      </c>
      <c r="K25" s="247">
        <f t="shared" si="5"/>
        <v>24</v>
      </c>
      <c r="L25" s="247" t="e">
        <f t="shared" si="4"/>
        <v>#NUM!</v>
      </c>
      <c r="M25" s="247" t="str">
        <f t="shared" si="0"/>
        <v/>
      </c>
      <c r="N25" s="247" t="str">
        <f t="shared" si="1"/>
        <v/>
      </c>
    </row>
    <row r="26" spans="3:14">
      <c r="C26" s="305">
        <f t="shared" si="2"/>
        <v>25</v>
      </c>
      <c r="D26" s="340">
        <v>43677</v>
      </c>
      <c r="E26" s="339" t="s">
        <v>3436</v>
      </c>
      <c r="F26" s="339" t="s">
        <v>3437</v>
      </c>
      <c r="G26" s="247" t="str">
        <f>'Portfolio-WORK (S)'!$F$6&amp;'Deletions (S)'!E26</f>
        <v>PEG RatioLNT</v>
      </c>
      <c r="H26" s="247">
        <f t="shared" si="3"/>
        <v>25</v>
      </c>
      <c r="I26" s="247" t="str">
        <f>IF(ISERROR(VLOOKUP(G26, 'Constituents_Prev (S)'!A:A, 1, 0)), "", H26)</f>
        <v/>
      </c>
      <c r="K26" s="247">
        <f t="shared" si="5"/>
        <v>25</v>
      </c>
      <c r="L26" s="247" t="e">
        <f t="shared" si="4"/>
        <v>#NUM!</v>
      </c>
      <c r="M26" s="247" t="str">
        <f t="shared" si="0"/>
        <v/>
      </c>
      <c r="N26" s="247" t="str">
        <f t="shared" si="1"/>
        <v/>
      </c>
    </row>
    <row r="27" spans="3:14">
      <c r="C27" s="305">
        <f t="shared" si="2"/>
        <v>26</v>
      </c>
      <c r="D27" s="340">
        <v>43677</v>
      </c>
      <c r="E27" s="339" t="s">
        <v>5894</v>
      </c>
      <c r="F27" s="339" t="s">
        <v>8305</v>
      </c>
      <c r="G27" s="247" t="str">
        <f>'Portfolio-WORK (S)'!$F$6&amp;'Deletions (S)'!E27</f>
        <v>PEG RatioALL</v>
      </c>
      <c r="H27" s="247">
        <f t="shared" si="3"/>
        <v>26</v>
      </c>
      <c r="I27" s="247" t="str">
        <f>IF(ISERROR(VLOOKUP(G27, 'Constituents_Prev (S)'!A:A, 1, 0)), "", H27)</f>
        <v/>
      </c>
      <c r="K27" s="247">
        <f t="shared" si="5"/>
        <v>26</v>
      </c>
      <c r="L27" s="247" t="e">
        <f t="shared" si="4"/>
        <v>#NUM!</v>
      </c>
      <c r="M27" s="247" t="str">
        <f t="shared" si="0"/>
        <v/>
      </c>
      <c r="N27" s="247" t="str">
        <f t="shared" si="1"/>
        <v/>
      </c>
    </row>
    <row r="28" spans="3:14">
      <c r="C28" s="305">
        <f t="shared" si="2"/>
        <v>27</v>
      </c>
      <c r="D28" s="340">
        <v>43677</v>
      </c>
      <c r="E28" s="339" t="s">
        <v>1257</v>
      </c>
      <c r="F28" s="339" t="s">
        <v>8306</v>
      </c>
      <c r="G28" s="247" t="str">
        <f>'Portfolio-WORK (S)'!$F$6&amp;'Deletions (S)'!E28</f>
        <v>PEG RatioGOOGL</v>
      </c>
      <c r="H28" s="247">
        <f t="shared" si="3"/>
        <v>27</v>
      </c>
      <c r="I28" s="247" t="str">
        <f>IF(ISERROR(VLOOKUP(G28, 'Constituents_Prev (S)'!A:A, 1, 0)), "", H28)</f>
        <v/>
      </c>
      <c r="K28" s="247">
        <f t="shared" si="5"/>
        <v>27</v>
      </c>
      <c r="L28" s="247" t="e">
        <f t="shared" si="4"/>
        <v>#NUM!</v>
      </c>
      <c r="M28" s="247" t="str">
        <f t="shared" si="0"/>
        <v/>
      </c>
      <c r="N28" s="247" t="str">
        <f t="shared" si="1"/>
        <v/>
      </c>
    </row>
    <row r="29" spans="3:14">
      <c r="C29" s="305">
        <f t="shared" si="2"/>
        <v>28</v>
      </c>
      <c r="D29" s="340">
        <v>43677</v>
      </c>
      <c r="E29" s="339" t="s">
        <v>1252</v>
      </c>
      <c r="F29" s="339" t="s">
        <v>8307</v>
      </c>
      <c r="G29" s="247" t="str">
        <f>'Portfolio-WORK (S)'!$F$6&amp;'Deletions (S)'!E29</f>
        <v>PEG RatioGOOG</v>
      </c>
      <c r="H29" s="247">
        <f t="shared" si="3"/>
        <v>28</v>
      </c>
      <c r="I29" s="247" t="str">
        <f>IF(ISERROR(VLOOKUP(G29, 'Constituents_Prev (S)'!A:A, 1, 0)), "", H29)</f>
        <v/>
      </c>
      <c r="K29" s="247">
        <f t="shared" si="5"/>
        <v>28</v>
      </c>
      <c r="L29" s="247" t="e">
        <f t="shared" si="4"/>
        <v>#NUM!</v>
      </c>
      <c r="M29" s="247" t="str">
        <f t="shared" si="0"/>
        <v/>
      </c>
      <c r="N29" s="247" t="str">
        <f t="shared" si="1"/>
        <v/>
      </c>
    </row>
    <row r="30" spans="3:14">
      <c r="C30" s="305">
        <f t="shared" si="2"/>
        <v>29</v>
      </c>
      <c r="D30" s="340">
        <v>43677</v>
      </c>
      <c r="E30" s="339" t="s">
        <v>3441</v>
      </c>
      <c r="F30" s="339" t="s">
        <v>3442</v>
      </c>
      <c r="G30" s="247" t="str">
        <f>'Portfolio-WORK (S)'!$F$6&amp;'Deletions (S)'!E30</f>
        <v>PEG RatioMO</v>
      </c>
      <c r="H30" s="247">
        <f t="shared" si="3"/>
        <v>29</v>
      </c>
      <c r="I30" s="247" t="str">
        <f>IF(ISERROR(VLOOKUP(G30, 'Constituents_Prev (S)'!A:A, 1, 0)), "", H30)</f>
        <v/>
      </c>
      <c r="K30" s="247">
        <f t="shared" si="5"/>
        <v>29</v>
      </c>
      <c r="L30" s="247" t="e">
        <f t="shared" si="4"/>
        <v>#NUM!</v>
      </c>
      <c r="M30" s="247" t="str">
        <f t="shared" si="0"/>
        <v/>
      </c>
      <c r="N30" s="247" t="str">
        <f t="shared" si="1"/>
        <v/>
      </c>
    </row>
    <row r="31" spans="3:14">
      <c r="C31" s="305">
        <f t="shared" si="2"/>
        <v>30</v>
      </c>
      <c r="D31" s="340">
        <v>43677</v>
      </c>
      <c r="E31" s="339" t="s">
        <v>482</v>
      </c>
      <c r="F31" s="339" t="s">
        <v>8308</v>
      </c>
      <c r="G31" s="247" t="str">
        <f>'Portfolio-WORK (S)'!$F$6&amp;'Deletions (S)'!E31</f>
        <v>PEG RatioAMZN</v>
      </c>
      <c r="H31" s="247">
        <f t="shared" si="3"/>
        <v>30</v>
      </c>
      <c r="I31" s="247" t="str">
        <f>IF(ISERROR(VLOOKUP(G31, 'Constituents_Prev (S)'!A:A, 1, 0)), "", H31)</f>
        <v/>
      </c>
      <c r="K31" s="247">
        <f t="shared" si="5"/>
        <v>30</v>
      </c>
      <c r="L31" s="247" t="e">
        <f t="shared" si="4"/>
        <v>#NUM!</v>
      </c>
      <c r="M31" s="247" t="str">
        <f t="shared" si="0"/>
        <v/>
      </c>
      <c r="N31" s="247" t="str">
        <f t="shared" si="1"/>
        <v/>
      </c>
    </row>
    <row r="32" spans="3:14">
      <c r="C32" s="305">
        <f t="shared" si="2"/>
        <v>31</v>
      </c>
      <c r="D32" s="340">
        <v>43677</v>
      </c>
      <c r="E32" s="339" t="s">
        <v>7368</v>
      </c>
      <c r="F32" s="339" t="s">
        <v>8309</v>
      </c>
      <c r="G32" s="247" t="str">
        <f>'Portfolio-WORK (S)'!$F$6&amp;'Deletions (S)'!E32</f>
        <v>PEG RatioAMCR</v>
      </c>
      <c r="H32" s="247">
        <f t="shared" si="3"/>
        <v>31</v>
      </c>
      <c r="I32" s="247" t="str">
        <f>IF(ISERROR(VLOOKUP(G32, 'Constituents_Prev (S)'!A:A, 1, 0)), "", H32)</f>
        <v/>
      </c>
      <c r="K32" s="247">
        <f t="shared" si="5"/>
        <v>31</v>
      </c>
      <c r="L32" s="247" t="e">
        <f t="shared" si="4"/>
        <v>#NUM!</v>
      </c>
      <c r="M32" s="247" t="str">
        <f t="shared" si="0"/>
        <v/>
      </c>
      <c r="N32" s="247" t="str">
        <f t="shared" si="1"/>
        <v/>
      </c>
    </row>
    <row r="33" spans="3:14">
      <c r="C33" s="305">
        <f t="shared" si="2"/>
        <v>32</v>
      </c>
      <c r="D33" s="340">
        <v>43677</v>
      </c>
      <c r="E33" s="339" t="s">
        <v>3446</v>
      </c>
      <c r="F33" s="339" t="s">
        <v>8310</v>
      </c>
      <c r="G33" s="247" t="str">
        <f>'Portfolio-WORK (S)'!$F$6&amp;'Deletions (S)'!E33</f>
        <v>PEG RatioAEE</v>
      </c>
      <c r="H33" s="247">
        <f t="shared" si="3"/>
        <v>32</v>
      </c>
      <c r="I33" s="247" t="str">
        <f>IF(ISERROR(VLOOKUP(G33, 'Constituents_Prev (S)'!A:A, 1, 0)), "", H33)</f>
        <v/>
      </c>
      <c r="K33" s="247">
        <f t="shared" si="5"/>
        <v>32</v>
      </c>
      <c r="L33" s="247" t="e">
        <f t="shared" si="4"/>
        <v>#NUM!</v>
      </c>
      <c r="M33" s="247" t="str">
        <f t="shared" si="0"/>
        <v/>
      </c>
      <c r="N33" s="247" t="str">
        <f t="shared" si="1"/>
        <v/>
      </c>
    </row>
    <row r="34" spans="3:14">
      <c r="C34" s="305">
        <f t="shared" si="2"/>
        <v>33</v>
      </c>
      <c r="D34" s="340">
        <v>43677</v>
      </c>
      <c r="E34" s="339" t="s">
        <v>2839</v>
      </c>
      <c r="F34" s="339" t="s">
        <v>8311</v>
      </c>
      <c r="G34" s="247" t="str">
        <f>'Portfolio-WORK (S)'!$F$6&amp;'Deletions (S)'!E34</f>
        <v>PEG RatioAAL</v>
      </c>
      <c r="H34" s="247">
        <f t="shared" si="3"/>
        <v>33</v>
      </c>
      <c r="I34" s="247" t="str">
        <f>IF(ISERROR(VLOOKUP(G34, 'Constituents_Prev (S)'!A:A, 1, 0)), "", H34)</f>
        <v/>
      </c>
      <c r="K34" s="247">
        <f t="shared" si="5"/>
        <v>33</v>
      </c>
      <c r="L34" s="247" t="e">
        <f t="shared" si="4"/>
        <v>#NUM!</v>
      </c>
      <c r="M34" s="247" t="str">
        <f t="shared" si="0"/>
        <v/>
      </c>
      <c r="N34" s="247" t="str">
        <f t="shared" si="1"/>
        <v/>
      </c>
    </row>
    <row r="35" spans="3:14">
      <c r="C35" s="305">
        <f t="shared" si="2"/>
        <v>34</v>
      </c>
      <c r="D35" s="340">
        <v>43677</v>
      </c>
      <c r="E35" s="339" t="s">
        <v>3451</v>
      </c>
      <c r="F35" s="339" t="s">
        <v>8312</v>
      </c>
      <c r="G35" s="247" t="str">
        <f>'Portfolio-WORK (S)'!$F$6&amp;'Deletions (S)'!E35</f>
        <v>PEG RatioAEP</v>
      </c>
      <c r="H35" s="247">
        <f t="shared" si="3"/>
        <v>34</v>
      </c>
      <c r="I35" s="247" t="str">
        <f>IF(ISERROR(VLOOKUP(G35, 'Constituents_Prev (S)'!A:A, 1, 0)), "", H35)</f>
        <v/>
      </c>
      <c r="K35" s="247">
        <f t="shared" si="5"/>
        <v>34</v>
      </c>
      <c r="L35" s="247" t="e">
        <f t="shared" si="4"/>
        <v>#NUM!</v>
      </c>
      <c r="M35" s="247" t="str">
        <f t="shared" si="0"/>
        <v/>
      </c>
      <c r="N35" s="247" t="str">
        <f t="shared" si="1"/>
        <v/>
      </c>
    </row>
    <row r="36" spans="3:14">
      <c r="C36" s="305">
        <f t="shared" si="2"/>
        <v>35</v>
      </c>
      <c r="D36" s="340">
        <v>43677</v>
      </c>
      <c r="E36" s="339" t="s">
        <v>3981</v>
      </c>
      <c r="F36" s="339" t="s">
        <v>8313</v>
      </c>
      <c r="G36" s="247" t="str">
        <f>'Portfolio-WORK (S)'!$F$6&amp;'Deletions (S)'!E36</f>
        <v>PEG RatioAXP</v>
      </c>
      <c r="H36" s="247">
        <f t="shared" si="3"/>
        <v>35</v>
      </c>
      <c r="I36" s="247" t="str">
        <f>IF(ISERROR(VLOOKUP(G36, 'Constituents_Prev (S)'!A:A, 1, 0)), "", H36)</f>
        <v/>
      </c>
      <c r="K36" s="247">
        <f t="shared" si="5"/>
        <v>35</v>
      </c>
      <c r="L36" s="247" t="e">
        <f t="shared" si="4"/>
        <v>#NUM!</v>
      </c>
      <c r="M36" s="247" t="str">
        <f t="shared" si="0"/>
        <v/>
      </c>
      <c r="N36" s="247" t="str">
        <f t="shared" si="1"/>
        <v/>
      </c>
    </row>
    <row r="37" spans="3:14">
      <c r="C37" s="305">
        <f t="shared" si="2"/>
        <v>36</v>
      </c>
      <c r="D37" s="340">
        <v>43677</v>
      </c>
      <c r="E37" s="339" t="s">
        <v>490</v>
      </c>
      <c r="F37" s="339" t="s">
        <v>8314</v>
      </c>
      <c r="G37" s="247" t="str">
        <f>'Portfolio-WORK (S)'!$F$6&amp;'Deletions (S)'!E37</f>
        <v>PEG RatioAIG</v>
      </c>
      <c r="H37" s="247">
        <f t="shared" si="3"/>
        <v>36</v>
      </c>
      <c r="I37" s="247" t="str">
        <f>IF(ISERROR(VLOOKUP(G37, 'Constituents_Prev (S)'!A:A, 1, 0)), "", H37)</f>
        <v/>
      </c>
      <c r="K37" s="247">
        <f t="shared" si="5"/>
        <v>36</v>
      </c>
      <c r="L37" s="247" t="e">
        <f t="shared" si="4"/>
        <v>#NUM!</v>
      </c>
      <c r="M37" s="247" t="str">
        <f t="shared" si="0"/>
        <v/>
      </c>
      <c r="N37" s="247" t="str">
        <f t="shared" si="1"/>
        <v/>
      </c>
    </row>
    <row r="38" spans="3:14">
      <c r="C38" s="305">
        <f t="shared" si="2"/>
        <v>37</v>
      </c>
      <c r="D38" s="340">
        <v>43677</v>
      </c>
      <c r="E38" s="339" t="s">
        <v>1055</v>
      </c>
      <c r="F38" s="339" t="s">
        <v>8315</v>
      </c>
      <c r="G38" s="247" t="str">
        <f>'Portfolio-WORK (S)'!$F$6&amp;'Deletions (S)'!E38</f>
        <v>PEG RatioAMT</v>
      </c>
      <c r="H38" s="247">
        <f t="shared" si="3"/>
        <v>37</v>
      </c>
      <c r="I38" s="247" t="str">
        <f>IF(ISERROR(VLOOKUP(G38, 'Constituents_Prev (S)'!A:A, 1, 0)), "", H38)</f>
        <v/>
      </c>
      <c r="K38" s="247">
        <f t="shared" si="5"/>
        <v>37</v>
      </c>
      <c r="L38" s="247" t="e">
        <f t="shared" si="4"/>
        <v>#NUM!</v>
      </c>
      <c r="M38" s="247" t="str">
        <f t="shared" si="0"/>
        <v/>
      </c>
      <c r="N38" s="247" t="str">
        <f t="shared" si="1"/>
        <v/>
      </c>
    </row>
    <row r="39" spans="3:14">
      <c r="C39" s="305">
        <f t="shared" si="2"/>
        <v>38</v>
      </c>
      <c r="D39" s="340">
        <v>43677</v>
      </c>
      <c r="E39" s="339" t="s">
        <v>3456</v>
      </c>
      <c r="F39" s="339" t="s">
        <v>8316</v>
      </c>
      <c r="G39" s="247" t="str">
        <f>'Portfolio-WORK (S)'!$F$6&amp;'Deletions (S)'!E39</f>
        <v>PEG RatioAWK</v>
      </c>
      <c r="H39" s="247">
        <f t="shared" si="3"/>
        <v>38</v>
      </c>
      <c r="I39" s="247" t="str">
        <f>IF(ISERROR(VLOOKUP(G39, 'Constituents_Prev (S)'!A:A, 1, 0)), "", H39)</f>
        <v/>
      </c>
      <c r="K39" s="247">
        <f t="shared" si="5"/>
        <v>38</v>
      </c>
      <c r="L39" s="247" t="e">
        <f t="shared" si="4"/>
        <v>#NUM!</v>
      </c>
      <c r="M39" s="247" t="str">
        <f t="shared" si="0"/>
        <v/>
      </c>
      <c r="N39" s="247" t="str">
        <f t="shared" si="1"/>
        <v/>
      </c>
    </row>
    <row r="40" spans="3:14">
      <c r="C40" s="305">
        <f t="shared" si="2"/>
        <v>39</v>
      </c>
      <c r="D40" s="340">
        <v>43677</v>
      </c>
      <c r="E40" s="339" t="s">
        <v>4375</v>
      </c>
      <c r="F40" s="339" t="s">
        <v>8317</v>
      </c>
      <c r="G40" s="247" t="str">
        <f>'Portfolio-WORK (S)'!$F$6&amp;'Deletions (S)'!E40</f>
        <v>PEG RatioAMP</v>
      </c>
      <c r="H40" s="247">
        <f t="shared" si="3"/>
        <v>39</v>
      </c>
      <c r="I40" s="247" t="str">
        <f>IF(ISERROR(VLOOKUP(G40, 'Constituents_Prev (S)'!A:A, 1, 0)), "", H40)</f>
        <v/>
      </c>
      <c r="K40" s="247">
        <f t="shared" si="5"/>
        <v>39</v>
      </c>
      <c r="L40" s="247" t="e">
        <f t="shared" si="4"/>
        <v>#NUM!</v>
      </c>
      <c r="M40" s="247" t="str">
        <f t="shared" si="0"/>
        <v/>
      </c>
      <c r="N40" s="247" t="str">
        <f t="shared" si="1"/>
        <v/>
      </c>
    </row>
    <row r="41" spans="3:14">
      <c r="C41" s="305">
        <f t="shared" si="2"/>
        <v>40</v>
      </c>
      <c r="D41" s="340">
        <v>43677</v>
      </c>
      <c r="E41" s="339" t="s">
        <v>3754</v>
      </c>
      <c r="F41" s="339" t="s">
        <v>8318</v>
      </c>
      <c r="G41" s="247" t="str">
        <f>'Portfolio-WORK (S)'!$F$6&amp;'Deletions (S)'!E41</f>
        <v>PEG RatioABC</v>
      </c>
      <c r="H41" s="247">
        <f t="shared" si="3"/>
        <v>40</v>
      </c>
      <c r="I41" s="247" t="str">
        <f>IF(ISERROR(VLOOKUP(G41, 'Constituents_Prev (S)'!A:A, 1, 0)), "", H41)</f>
        <v/>
      </c>
      <c r="K41" s="247">
        <f t="shared" si="5"/>
        <v>40</v>
      </c>
      <c r="L41" s="247" t="e">
        <f t="shared" si="4"/>
        <v>#NUM!</v>
      </c>
      <c r="M41" s="247" t="str">
        <f t="shared" si="0"/>
        <v/>
      </c>
      <c r="N41" s="247" t="str">
        <f t="shared" si="1"/>
        <v/>
      </c>
    </row>
    <row r="42" spans="3:14">
      <c r="C42" s="305">
        <f t="shared" si="2"/>
        <v>41</v>
      </c>
      <c r="D42" s="340">
        <v>43677</v>
      </c>
      <c r="E42" s="339" t="s">
        <v>497</v>
      </c>
      <c r="F42" s="339" t="s">
        <v>8319</v>
      </c>
      <c r="G42" s="247" t="str">
        <f>'Portfolio-WORK (S)'!$F$6&amp;'Deletions (S)'!E42</f>
        <v>PEG RatioAME</v>
      </c>
      <c r="H42" s="247">
        <f t="shared" si="3"/>
        <v>41</v>
      </c>
      <c r="I42" s="247" t="str">
        <f>IF(ISERROR(VLOOKUP(G42, 'Constituents_Prev (S)'!A:A, 1, 0)), "", H42)</f>
        <v/>
      </c>
      <c r="K42" s="247">
        <f t="shared" si="5"/>
        <v>41</v>
      </c>
      <c r="L42" s="247" t="e">
        <f t="shared" si="4"/>
        <v>#NUM!</v>
      </c>
      <c r="M42" s="247" t="str">
        <f t="shared" si="0"/>
        <v/>
      </c>
      <c r="N42" s="247" t="str">
        <f t="shared" si="1"/>
        <v/>
      </c>
    </row>
    <row r="43" spans="3:14">
      <c r="C43" s="305">
        <f t="shared" si="2"/>
        <v>42</v>
      </c>
      <c r="D43" s="340">
        <v>43677</v>
      </c>
      <c r="E43" s="339" t="s">
        <v>4247</v>
      </c>
      <c r="F43" s="339" t="s">
        <v>8320</v>
      </c>
      <c r="G43" s="247" t="str">
        <f>'Portfolio-WORK (S)'!$F$6&amp;'Deletions (S)'!E43</f>
        <v>PEG RatioAMGN</v>
      </c>
      <c r="H43" s="247">
        <f t="shared" si="3"/>
        <v>42</v>
      </c>
      <c r="I43" s="247" t="str">
        <f>IF(ISERROR(VLOOKUP(G43, 'Constituents_Prev (S)'!A:A, 1, 0)), "", H43)</f>
        <v/>
      </c>
      <c r="K43" s="247">
        <f t="shared" si="5"/>
        <v>42</v>
      </c>
      <c r="L43" s="247" t="e">
        <f t="shared" si="4"/>
        <v>#NUM!</v>
      </c>
      <c r="M43" s="247" t="str">
        <f t="shared" si="0"/>
        <v/>
      </c>
      <c r="N43" s="247" t="str">
        <f t="shared" si="1"/>
        <v/>
      </c>
    </row>
    <row r="44" spans="3:14">
      <c r="C44" s="305">
        <f t="shared" si="2"/>
        <v>43</v>
      </c>
      <c r="D44" s="340">
        <v>43677</v>
      </c>
      <c r="E44" s="339" t="s">
        <v>505</v>
      </c>
      <c r="F44" s="339" t="s">
        <v>8321</v>
      </c>
      <c r="G44" s="247" t="str">
        <f>'Portfolio-WORK (S)'!$F$6&amp;'Deletions (S)'!E44</f>
        <v>PEG RatioAPH</v>
      </c>
      <c r="H44" s="247">
        <f t="shared" si="3"/>
        <v>43</v>
      </c>
      <c r="I44" s="247" t="str">
        <f>IF(ISERROR(VLOOKUP(G44, 'Constituents_Prev (S)'!A:A, 1, 0)), "", H44)</f>
        <v/>
      </c>
      <c r="K44" s="247">
        <f t="shared" si="5"/>
        <v>43</v>
      </c>
      <c r="L44" s="247" t="e">
        <f t="shared" si="4"/>
        <v>#NUM!</v>
      </c>
      <c r="M44" s="247" t="str">
        <f t="shared" si="0"/>
        <v/>
      </c>
      <c r="N44" s="247" t="str">
        <f t="shared" si="1"/>
        <v/>
      </c>
    </row>
    <row r="45" spans="3:14">
      <c r="C45" s="305">
        <f t="shared" si="2"/>
        <v>44</v>
      </c>
      <c r="D45" s="340">
        <v>43677</v>
      </c>
      <c r="E45" s="339" t="s">
        <v>7351</v>
      </c>
      <c r="F45" s="339" t="s">
        <v>8322</v>
      </c>
      <c r="G45" s="247" t="str">
        <f>'Portfolio-WORK (S)'!$F$6&amp;'Deletions (S)'!E45</f>
        <v>PEG RatioAPC</v>
      </c>
      <c r="H45" s="247">
        <f t="shared" si="3"/>
        <v>44</v>
      </c>
      <c r="I45" s="247" t="str">
        <f>IF(ISERROR(VLOOKUP(G45, 'Constituents_Prev (S)'!A:A, 1, 0)), "", H45)</f>
        <v/>
      </c>
      <c r="K45" s="247">
        <f t="shared" si="5"/>
        <v>44</v>
      </c>
      <c r="L45" s="247" t="e">
        <f t="shared" si="4"/>
        <v>#NUM!</v>
      </c>
      <c r="M45" s="247" t="str">
        <f t="shared" si="0"/>
        <v/>
      </c>
      <c r="N45" s="247" t="str">
        <f t="shared" si="1"/>
        <v/>
      </c>
    </row>
    <row r="46" spans="3:14">
      <c r="C46" s="305">
        <f t="shared" si="2"/>
        <v>45</v>
      </c>
      <c r="D46" s="340">
        <v>43677</v>
      </c>
      <c r="E46" s="339" t="s">
        <v>512</v>
      </c>
      <c r="F46" s="339" t="s">
        <v>8323</v>
      </c>
      <c r="G46" s="247" t="str">
        <f>'Portfolio-WORK (S)'!$F$6&amp;'Deletions (S)'!E46</f>
        <v>PEG RatioADI</v>
      </c>
      <c r="H46" s="247">
        <f t="shared" si="3"/>
        <v>45</v>
      </c>
      <c r="I46" s="247" t="str">
        <f>IF(ISERROR(VLOOKUP(G46, 'Constituents_Prev (S)'!A:A, 1, 0)), "", H46)</f>
        <v/>
      </c>
      <c r="K46" s="247">
        <f t="shared" si="5"/>
        <v>45</v>
      </c>
      <c r="L46" s="247" t="e">
        <f t="shared" si="4"/>
        <v>#NUM!</v>
      </c>
      <c r="M46" s="247" t="str">
        <f t="shared" si="0"/>
        <v/>
      </c>
      <c r="N46" s="247" t="str">
        <f t="shared" si="1"/>
        <v/>
      </c>
    </row>
    <row r="47" spans="3:14">
      <c r="C47" s="305">
        <f t="shared" si="2"/>
        <v>46</v>
      </c>
      <c r="D47" s="340">
        <v>43677</v>
      </c>
      <c r="E47" s="339" t="s">
        <v>1264</v>
      </c>
      <c r="F47" s="339" t="s">
        <v>8324</v>
      </c>
      <c r="G47" s="247" t="str">
        <f>'Portfolio-WORK (S)'!$F$6&amp;'Deletions (S)'!E47</f>
        <v>PEG RatioANSS</v>
      </c>
      <c r="H47" s="247">
        <f t="shared" si="3"/>
        <v>46</v>
      </c>
      <c r="I47" s="247" t="str">
        <f>IF(ISERROR(VLOOKUP(G47, 'Constituents_Prev (S)'!A:A, 1, 0)), "", H47)</f>
        <v/>
      </c>
      <c r="K47" s="247">
        <f t="shared" si="5"/>
        <v>46</v>
      </c>
      <c r="L47" s="247" t="e">
        <f t="shared" si="4"/>
        <v>#NUM!</v>
      </c>
      <c r="M47" s="247" t="str">
        <f t="shared" si="0"/>
        <v/>
      </c>
      <c r="N47" s="247" t="str">
        <f t="shared" si="1"/>
        <v/>
      </c>
    </row>
    <row r="48" spans="3:14">
      <c r="C48" s="305">
        <f t="shared" si="2"/>
        <v>47</v>
      </c>
      <c r="D48" s="340">
        <v>43677</v>
      </c>
      <c r="E48" s="339" t="s">
        <v>1999</v>
      </c>
      <c r="F48" s="339" t="s">
        <v>8325</v>
      </c>
      <c r="G48" s="247" t="str">
        <f>'Portfolio-WORK (S)'!$F$6&amp;'Deletions (S)'!E48</f>
        <v>PEG RatioANTM</v>
      </c>
      <c r="H48" s="247">
        <f t="shared" si="3"/>
        <v>47</v>
      </c>
      <c r="I48" s="247" t="str">
        <f>IF(ISERROR(VLOOKUP(G48, 'Constituents_Prev (S)'!A:A, 1, 0)), "", H48)</f>
        <v/>
      </c>
      <c r="K48" s="247">
        <f t="shared" si="5"/>
        <v>47</v>
      </c>
      <c r="L48" s="247" t="e">
        <f t="shared" si="4"/>
        <v>#NUM!</v>
      </c>
      <c r="M48" s="247" t="str">
        <f t="shared" si="0"/>
        <v/>
      </c>
      <c r="N48" s="247" t="str">
        <f t="shared" si="1"/>
        <v/>
      </c>
    </row>
    <row r="49" spans="3:14">
      <c r="C49" s="305">
        <f t="shared" si="2"/>
        <v>48</v>
      </c>
      <c r="D49" s="340">
        <v>43677</v>
      </c>
      <c r="E49" s="339" t="s">
        <v>785</v>
      </c>
      <c r="F49" s="339" t="s">
        <v>786</v>
      </c>
      <c r="G49" s="247" t="str">
        <f>'Portfolio-WORK (S)'!$F$6&amp;'Deletions (S)'!E49</f>
        <v>PEG RatioAON</v>
      </c>
      <c r="H49" s="247">
        <f t="shared" si="3"/>
        <v>48</v>
      </c>
      <c r="I49" s="247" t="str">
        <f>IF(ISERROR(VLOOKUP(G49, 'Constituents_Prev (S)'!A:A, 1, 0)), "", H49)</f>
        <v/>
      </c>
      <c r="K49" s="247">
        <f t="shared" si="5"/>
        <v>48</v>
      </c>
      <c r="L49" s="247" t="e">
        <f t="shared" si="4"/>
        <v>#NUM!</v>
      </c>
      <c r="M49" s="247" t="str">
        <f t="shared" si="0"/>
        <v/>
      </c>
      <c r="N49" s="247" t="str">
        <f t="shared" si="1"/>
        <v/>
      </c>
    </row>
    <row r="50" spans="3:14">
      <c r="C50" s="305">
        <f t="shared" si="2"/>
        <v>49</v>
      </c>
      <c r="D50" s="340">
        <v>43677</v>
      </c>
      <c r="E50" s="339" t="s">
        <v>823</v>
      </c>
      <c r="F50" s="339" t="s">
        <v>8326</v>
      </c>
      <c r="G50" s="247" t="str">
        <f>'Portfolio-WORK (S)'!$F$6&amp;'Deletions (S)'!E50</f>
        <v>PEG RatioAPA</v>
      </c>
      <c r="H50" s="247">
        <f t="shared" si="3"/>
        <v>49</v>
      </c>
      <c r="I50" s="247" t="str">
        <f>IF(ISERROR(VLOOKUP(G50, 'Constituents_Prev (S)'!A:A, 1, 0)), "", H50)</f>
        <v/>
      </c>
      <c r="K50" s="247">
        <f t="shared" si="5"/>
        <v>49</v>
      </c>
      <c r="L50" s="247" t="e">
        <f t="shared" si="4"/>
        <v>#NUM!</v>
      </c>
      <c r="M50" s="247" t="str">
        <f t="shared" si="0"/>
        <v/>
      </c>
      <c r="N50" s="247" t="str">
        <f t="shared" si="1"/>
        <v/>
      </c>
    </row>
    <row r="51" spans="3:14">
      <c r="C51" s="305">
        <f t="shared" si="2"/>
        <v>50</v>
      </c>
      <c r="D51" s="340">
        <v>43677</v>
      </c>
      <c r="E51" s="339" t="s">
        <v>1063</v>
      </c>
      <c r="F51" s="339" t="s">
        <v>8327</v>
      </c>
      <c r="G51" s="247" t="str">
        <f>'Portfolio-WORK (S)'!$F$6&amp;'Deletions (S)'!E51</f>
        <v>PEG RatioAIV</v>
      </c>
      <c r="H51" s="247">
        <f t="shared" si="3"/>
        <v>50</v>
      </c>
      <c r="I51" s="247" t="str">
        <f>IF(ISERROR(VLOOKUP(G51, 'Constituents_Prev (S)'!A:A, 1, 0)), "", H51)</f>
        <v/>
      </c>
      <c r="K51" s="247">
        <f t="shared" si="5"/>
        <v>50</v>
      </c>
      <c r="L51" s="247" t="e">
        <f t="shared" si="4"/>
        <v>#NUM!</v>
      </c>
      <c r="M51" s="247" t="str">
        <f t="shared" si="0"/>
        <v/>
      </c>
      <c r="N51" s="247" t="str">
        <f t="shared" si="1"/>
        <v/>
      </c>
    </row>
    <row r="52" spans="3:14">
      <c r="C52" s="305">
        <f t="shared" si="2"/>
        <v>51</v>
      </c>
      <c r="D52" s="340">
        <v>43677</v>
      </c>
      <c r="E52" s="339" t="s">
        <v>4122</v>
      </c>
      <c r="F52" s="339" t="s">
        <v>4123</v>
      </c>
      <c r="G52" s="247" t="str">
        <f>'Portfolio-WORK (S)'!$F$6&amp;'Deletions (S)'!E52</f>
        <v>PEG RatioAAPL</v>
      </c>
      <c r="H52" s="247">
        <f t="shared" si="3"/>
        <v>51</v>
      </c>
      <c r="I52" s="247" t="str">
        <f>IF(ISERROR(VLOOKUP(G52, 'Constituents_Prev (S)'!A:A, 1, 0)), "", H52)</f>
        <v/>
      </c>
      <c r="K52" s="247">
        <f t="shared" si="5"/>
        <v>51</v>
      </c>
      <c r="L52" s="247" t="e">
        <f t="shared" si="4"/>
        <v>#NUM!</v>
      </c>
      <c r="M52" s="247" t="str">
        <f t="shared" si="0"/>
        <v/>
      </c>
      <c r="N52" s="247" t="str">
        <f t="shared" si="1"/>
        <v/>
      </c>
    </row>
    <row r="53" spans="3:14">
      <c r="C53" s="305">
        <f t="shared" si="2"/>
        <v>52</v>
      </c>
      <c r="D53" s="340">
        <v>43677</v>
      </c>
      <c r="E53" s="339" t="s">
        <v>3007</v>
      </c>
      <c r="F53" s="339" t="s">
        <v>8328</v>
      </c>
      <c r="G53" s="247" t="str">
        <f>'Portfolio-WORK (S)'!$F$6&amp;'Deletions (S)'!E53</f>
        <v>PEG RatioAMAT</v>
      </c>
      <c r="H53" s="247">
        <f t="shared" si="3"/>
        <v>52</v>
      </c>
      <c r="I53" s="247">
        <f>IF(ISERROR(VLOOKUP(G53, 'Constituents_Prev (S)'!A:A, 1, 0)), "", H53)</f>
        <v>52</v>
      </c>
      <c r="K53" s="247">
        <f t="shared" si="5"/>
        <v>52</v>
      </c>
      <c r="L53" s="247" t="e">
        <f t="shared" si="4"/>
        <v>#NUM!</v>
      </c>
      <c r="M53" s="247" t="str">
        <f t="shared" si="0"/>
        <v/>
      </c>
      <c r="N53" s="247" t="str">
        <f t="shared" si="1"/>
        <v/>
      </c>
    </row>
    <row r="54" spans="3:14">
      <c r="C54" s="305">
        <f t="shared" si="2"/>
        <v>53</v>
      </c>
      <c r="D54" s="340">
        <v>43677</v>
      </c>
      <c r="E54" s="339" t="s">
        <v>790</v>
      </c>
      <c r="F54" s="339" t="s">
        <v>8329</v>
      </c>
      <c r="G54" s="247" t="str">
        <f>'Portfolio-WORK (S)'!$F$6&amp;'Deletions (S)'!E54</f>
        <v>PEG RatioAPTV</v>
      </c>
      <c r="H54" s="247">
        <f t="shared" si="3"/>
        <v>53</v>
      </c>
      <c r="I54" s="247" t="str">
        <f>IF(ISERROR(VLOOKUP(G54, 'Constituents_Prev (S)'!A:A, 1, 0)), "", H54)</f>
        <v/>
      </c>
      <c r="K54" s="247">
        <f t="shared" si="5"/>
        <v>53</v>
      </c>
      <c r="L54" s="247" t="e">
        <f t="shared" si="4"/>
        <v>#NUM!</v>
      </c>
      <c r="M54" s="247" t="str">
        <f t="shared" si="0"/>
        <v/>
      </c>
      <c r="N54" s="247" t="str">
        <f t="shared" si="1"/>
        <v/>
      </c>
    </row>
    <row r="55" spans="3:14">
      <c r="C55" s="305">
        <f t="shared" si="2"/>
        <v>54</v>
      </c>
      <c r="D55" s="340">
        <v>43677</v>
      </c>
      <c r="E55" s="339" t="s">
        <v>3289</v>
      </c>
      <c r="F55" s="339" t="s">
        <v>8330</v>
      </c>
      <c r="G55" s="247" t="str">
        <f>'Portfolio-WORK (S)'!$F$6&amp;'Deletions (S)'!E55</f>
        <v>PEG RatioADM</v>
      </c>
      <c r="H55" s="247">
        <f t="shared" si="3"/>
        <v>54</v>
      </c>
      <c r="I55" s="247" t="str">
        <f>IF(ISERROR(VLOOKUP(G55, 'Constituents_Prev (S)'!A:A, 1, 0)), "", H55)</f>
        <v/>
      </c>
      <c r="K55" s="247">
        <f t="shared" si="5"/>
        <v>54</v>
      </c>
      <c r="L55" s="247" t="e">
        <f t="shared" si="4"/>
        <v>#NUM!</v>
      </c>
      <c r="M55" s="247" t="str">
        <f t="shared" si="0"/>
        <v/>
      </c>
      <c r="N55" s="247" t="str">
        <f t="shared" si="1"/>
        <v/>
      </c>
    </row>
    <row r="56" spans="3:14">
      <c r="C56" s="305">
        <f t="shared" si="2"/>
        <v>55</v>
      </c>
      <c r="D56" s="340">
        <v>43677</v>
      </c>
      <c r="E56" s="339" t="s">
        <v>2273</v>
      </c>
      <c r="F56" s="339" t="s">
        <v>8331</v>
      </c>
      <c r="G56" s="247" t="str">
        <f>'Portfolio-WORK (S)'!$F$6&amp;'Deletions (S)'!E56</f>
        <v>PEG RatioARNC</v>
      </c>
      <c r="H56" s="247">
        <f t="shared" si="3"/>
        <v>55</v>
      </c>
      <c r="I56" s="247" t="str">
        <f>IF(ISERROR(VLOOKUP(G56, 'Constituents_Prev (S)'!A:A, 1, 0)), "", H56)</f>
        <v/>
      </c>
      <c r="K56" s="247">
        <f t="shared" si="5"/>
        <v>55</v>
      </c>
      <c r="L56" s="247" t="e">
        <f t="shared" si="4"/>
        <v>#NUM!</v>
      </c>
      <c r="M56" s="247" t="str">
        <f t="shared" si="0"/>
        <v/>
      </c>
      <c r="N56" s="247" t="str">
        <f t="shared" si="1"/>
        <v/>
      </c>
    </row>
    <row r="57" spans="3:14">
      <c r="C57" s="305">
        <f t="shared" si="2"/>
        <v>56</v>
      </c>
      <c r="D57" s="340">
        <v>43677</v>
      </c>
      <c r="E57" s="339" t="s">
        <v>519</v>
      </c>
      <c r="F57" s="339" t="s">
        <v>8332</v>
      </c>
      <c r="G57" s="247" t="str">
        <f>'Portfolio-WORK (S)'!$F$6&amp;'Deletions (S)'!E57</f>
        <v>PEG RatioANET</v>
      </c>
      <c r="H57" s="247">
        <f t="shared" si="3"/>
        <v>56</v>
      </c>
      <c r="I57" s="247" t="str">
        <f>IF(ISERROR(VLOOKUP(G57, 'Constituents_Prev (S)'!A:A, 1, 0)), "", H57)</f>
        <v/>
      </c>
      <c r="K57" s="247">
        <f t="shared" si="5"/>
        <v>56</v>
      </c>
      <c r="L57" s="247" t="e">
        <f t="shared" si="4"/>
        <v>#NUM!</v>
      </c>
      <c r="M57" s="247" t="str">
        <f t="shared" si="0"/>
        <v/>
      </c>
      <c r="N57" s="247" t="str">
        <f t="shared" si="1"/>
        <v/>
      </c>
    </row>
    <row r="58" spans="3:14">
      <c r="C58" s="305">
        <f t="shared" si="2"/>
        <v>57</v>
      </c>
      <c r="D58" s="340">
        <v>43677</v>
      </c>
      <c r="E58" s="339" t="s">
        <v>7679</v>
      </c>
      <c r="F58" s="339" t="s">
        <v>8333</v>
      </c>
      <c r="G58" s="247" t="str">
        <f>'Portfolio-WORK (S)'!$F$6&amp;'Deletions (S)'!E58</f>
        <v>PEG RatioAJG</v>
      </c>
      <c r="H58" s="247">
        <f t="shared" si="3"/>
        <v>57</v>
      </c>
      <c r="I58" s="247" t="str">
        <f>IF(ISERROR(VLOOKUP(G58, 'Constituents_Prev (S)'!A:A, 1, 0)), "", H58)</f>
        <v/>
      </c>
      <c r="K58" s="247">
        <f t="shared" si="5"/>
        <v>57</v>
      </c>
      <c r="L58" s="247" t="e">
        <f t="shared" si="4"/>
        <v>#NUM!</v>
      </c>
      <c r="M58" s="247" t="str">
        <f t="shared" si="0"/>
        <v/>
      </c>
      <c r="N58" s="247" t="str">
        <f t="shared" si="1"/>
        <v/>
      </c>
    </row>
    <row r="59" spans="3:14">
      <c r="C59" s="305">
        <f t="shared" si="2"/>
        <v>58</v>
      </c>
      <c r="D59" s="340">
        <v>43677</v>
      </c>
      <c r="E59" s="339" t="s">
        <v>2398</v>
      </c>
      <c r="F59" s="339" t="s">
        <v>8334</v>
      </c>
      <c r="G59" s="247" t="str">
        <f>'Portfolio-WORK (S)'!$F$6&amp;'Deletions (S)'!E59</f>
        <v>PEG RatioAIZ</v>
      </c>
      <c r="H59" s="247">
        <f t="shared" si="3"/>
        <v>58</v>
      </c>
      <c r="I59" s="247" t="str">
        <f>IF(ISERROR(VLOOKUP(G59, 'Constituents_Prev (S)'!A:A, 1, 0)), "", H59)</f>
        <v/>
      </c>
      <c r="K59" s="247">
        <f t="shared" si="5"/>
        <v>58</v>
      </c>
      <c r="L59" s="247" t="e">
        <f t="shared" si="4"/>
        <v>#NUM!</v>
      </c>
    </row>
    <row r="60" spans="3:14">
      <c r="C60" s="305">
        <f t="shared" si="2"/>
        <v>59</v>
      </c>
      <c r="D60" s="340">
        <v>43677</v>
      </c>
      <c r="E60" s="339" t="s">
        <v>2705</v>
      </c>
      <c r="F60" s="339" t="s">
        <v>8335</v>
      </c>
      <c r="G60" s="247" t="str">
        <f>'Portfolio-WORK (S)'!$F$6&amp;'Deletions (S)'!E60</f>
        <v>PEG RatioT</v>
      </c>
      <c r="H60" s="247">
        <f t="shared" si="3"/>
        <v>59</v>
      </c>
      <c r="I60" s="247" t="str">
        <f>IF(ISERROR(VLOOKUP(G60, 'Constituents_Prev (S)'!A:A, 1, 0)), "", H60)</f>
        <v/>
      </c>
      <c r="K60" s="247">
        <f t="shared" si="5"/>
        <v>59</v>
      </c>
      <c r="L60" s="247" t="e">
        <f t="shared" si="4"/>
        <v>#NUM!</v>
      </c>
    </row>
    <row r="61" spans="3:14">
      <c r="C61" s="305">
        <f t="shared" si="2"/>
        <v>60</v>
      </c>
      <c r="D61" s="340">
        <v>43677</v>
      </c>
      <c r="E61" s="339" t="s">
        <v>3461</v>
      </c>
      <c r="F61" s="339" t="s">
        <v>8336</v>
      </c>
      <c r="G61" s="247" t="str">
        <f>'Portfolio-WORK (S)'!$F$6&amp;'Deletions (S)'!E61</f>
        <v>PEG RatioATO</v>
      </c>
      <c r="H61" s="247">
        <f t="shared" si="3"/>
        <v>60</v>
      </c>
      <c r="I61" s="247" t="str">
        <f>IF(ISERROR(VLOOKUP(G61, 'Constituents_Prev (S)'!A:A, 1, 0)), "", H61)</f>
        <v/>
      </c>
      <c r="K61" s="247">
        <f t="shared" si="5"/>
        <v>60</v>
      </c>
      <c r="L61" s="247" t="e">
        <f t="shared" si="4"/>
        <v>#NUM!</v>
      </c>
    </row>
    <row r="62" spans="3:14">
      <c r="C62" s="305">
        <f t="shared" si="2"/>
        <v>61</v>
      </c>
      <c r="D62" s="340">
        <v>43677</v>
      </c>
      <c r="E62" s="339" t="s">
        <v>828</v>
      </c>
      <c r="F62" s="339" t="s">
        <v>8337</v>
      </c>
      <c r="G62" s="247" t="str">
        <f>'Portfolio-WORK (S)'!$F$6&amp;'Deletions (S)'!E62</f>
        <v>PEG RatioADSK</v>
      </c>
      <c r="H62" s="247">
        <f t="shared" si="3"/>
        <v>61</v>
      </c>
      <c r="I62" s="247" t="str">
        <f>IF(ISERROR(VLOOKUP(G62, 'Constituents_Prev (S)'!A:A, 1, 0)), "", H62)</f>
        <v/>
      </c>
      <c r="K62" s="247">
        <f t="shared" si="5"/>
        <v>61</v>
      </c>
      <c r="L62" s="247" t="e">
        <f t="shared" si="4"/>
        <v>#NUM!</v>
      </c>
    </row>
    <row r="63" spans="3:14">
      <c r="C63" s="305">
        <f t="shared" si="2"/>
        <v>62</v>
      </c>
      <c r="D63" s="340">
        <v>43677</v>
      </c>
      <c r="E63" s="339" t="s">
        <v>1563</v>
      </c>
      <c r="F63" s="339" t="s">
        <v>8338</v>
      </c>
      <c r="G63" s="247" t="str">
        <f>'Portfolio-WORK (S)'!$F$6&amp;'Deletions (S)'!E63</f>
        <v>PEG RatioADP</v>
      </c>
      <c r="H63" s="247">
        <f t="shared" si="3"/>
        <v>62</v>
      </c>
      <c r="I63" s="247" t="str">
        <f>IF(ISERROR(VLOOKUP(G63, 'Constituents_Prev (S)'!A:A, 1, 0)), "", H63)</f>
        <v/>
      </c>
      <c r="K63" s="247">
        <f t="shared" si="5"/>
        <v>62</v>
      </c>
      <c r="L63" s="247" t="e">
        <f t="shared" si="4"/>
        <v>#NUM!</v>
      </c>
    </row>
    <row r="64" spans="3:14">
      <c r="C64" s="305">
        <f t="shared" si="2"/>
        <v>63</v>
      </c>
      <c r="D64" s="340">
        <v>43677</v>
      </c>
      <c r="E64" s="339" t="s">
        <v>1273</v>
      </c>
      <c r="F64" s="339" t="s">
        <v>8339</v>
      </c>
      <c r="G64" s="247" t="str">
        <f>'Portfolio-WORK (S)'!$F$6&amp;'Deletions (S)'!E64</f>
        <v>PEG RatioAZO</v>
      </c>
      <c r="H64" s="247">
        <f t="shared" si="3"/>
        <v>63</v>
      </c>
      <c r="I64" s="247" t="str">
        <f>IF(ISERROR(VLOOKUP(G64, 'Constituents_Prev (S)'!A:A, 1, 0)), "", H64)</f>
        <v/>
      </c>
      <c r="K64" s="247">
        <f t="shared" si="5"/>
        <v>63</v>
      </c>
      <c r="L64" s="247" t="e">
        <f t="shared" si="4"/>
        <v>#NUM!</v>
      </c>
    </row>
    <row r="65" spans="3:12">
      <c r="C65" s="305">
        <f t="shared" si="2"/>
        <v>64</v>
      </c>
      <c r="D65" s="340">
        <v>43677</v>
      </c>
      <c r="E65" s="339" t="s">
        <v>1070</v>
      </c>
      <c r="F65" s="339" t="s">
        <v>8340</v>
      </c>
      <c r="G65" s="247" t="str">
        <f>'Portfolio-WORK (S)'!$F$6&amp;'Deletions (S)'!E65</f>
        <v>PEG RatioAVB</v>
      </c>
      <c r="H65" s="247">
        <f t="shared" si="3"/>
        <v>64</v>
      </c>
      <c r="I65" s="247" t="str">
        <f>IF(ISERROR(VLOOKUP(G65, 'Constituents_Prev (S)'!A:A, 1, 0)), "", H65)</f>
        <v/>
      </c>
      <c r="K65" s="247">
        <f t="shared" si="5"/>
        <v>64</v>
      </c>
      <c r="L65" s="247" t="e">
        <f t="shared" si="4"/>
        <v>#NUM!</v>
      </c>
    </row>
    <row r="66" spans="3:12">
      <c r="C66" s="305">
        <f t="shared" si="2"/>
        <v>65</v>
      </c>
      <c r="D66" s="340">
        <v>43677</v>
      </c>
      <c r="E66" s="339" t="s">
        <v>525</v>
      </c>
      <c r="F66" s="339" t="s">
        <v>8341</v>
      </c>
      <c r="G66" s="247" t="str">
        <f>'Portfolio-WORK (S)'!$F$6&amp;'Deletions (S)'!E66</f>
        <v>PEG RatioAVY</v>
      </c>
      <c r="H66" s="247">
        <f t="shared" si="3"/>
        <v>65</v>
      </c>
      <c r="I66" s="247" t="str">
        <f>IF(ISERROR(VLOOKUP(G66, 'Constituents_Prev (S)'!A:A, 1, 0)), "", H66)</f>
        <v/>
      </c>
      <c r="K66" s="247">
        <f t="shared" si="5"/>
        <v>65</v>
      </c>
      <c r="L66" s="247" t="e">
        <f t="shared" si="4"/>
        <v>#NUM!</v>
      </c>
    </row>
    <row r="67" spans="3:12">
      <c r="C67" s="305">
        <f t="shared" ref="C67:C130" si="6">H67</f>
        <v>66</v>
      </c>
      <c r="D67" s="340">
        <v>43677</v>
      </c>
      <c r="E67" s="339" t="s">
        <v>4692</v>
      </c>
      <c r="F67" s="339" t="s">
        <v>8342</v>
      </c>
      <c r="G67" s="247" t="str">
        <f>'Portfolio-WORK (S)'!$F$6&amp;'Deletions (S)'!E67</f>
        <v>PEG RatioBHGE</v>
      </c>
      <c r="H67" s="247">
        <f t="shared" ref="H67:H130" si="7">COUNTIF($F$2:$F$902, "&lt;="&amp;F67)</f>
        <v>66</v>
      </c>
      <c r="I67" s="247" t="str">
        <f>IF(ISERROR(VLOOKUP(G67, 'Constituents_Prev (S)'!A:A, 1, 0)), "", H67)</f>
        <v/>
      </c>
      <c r="K67" s="247">
        <f t="shared" si="5"/>
        <v>66</v>
      </c>
      <c r="L67" s="247" t="e">
        <f t="shared" ref="L67:L130" si="8">SMALL(I:I, K67)</f>
        <v>#NUM!</v>
      </c>
    </row>
    <row r="68" spans="3:12">
      <c r="C68" s="305">
        <f t="shared" si="6"/>
        <v>67</v>
      </c>
      <c r="D68" s="340">
        <v>43677</v>
      </c>
      <c r="E68" s="339" t="s">
        <v>2282</v>
      </c>
      <c r="F68" s="339" t="s">
        <v>8343</v>
      </c>
      <c r="G68" s="247" t="str">
        <f>'Portfolio-WORK (S)'!$F$6&amp;'Deletions (S)'!E68</f>
        <v>PEG RatioBLL</v>
      </c>
      <c r="H68" s="247">
        <f t="shared" si="7"/>
        <v>67</v>
      </c>
      <c r="I68" s="247" t="str">
        <f>IF(ISERROR(VLOOKUP(G68, 'Constituents_Prev (S)'!A:A, 1, 0)), "", H68)</f>
        <v/>
      </c>
      <c r="K68" s="247">
        <f t="shared" ref="K68:K131" si="9">K67+1</f>
        <v>67</v>
      </c>
      <c r="L68" s="247" t="e">
        <f t="shared" si="8"/>
        <v>#NUM!</v>
      </c>
    </row>
    <row r="69" spans="3:12">
      <c r="C69" s="305">
        <f t="shared" si="6"/>
        <v>68</v>
      </c>
      <c r="D69" s="340">
        <v>43677</v>
      </c>
      <c r="E69" s="339" t="s">
        <v>3986</v>
      </c>
      <c r="F69" s="339" t="s">
        <v>3987</v>
      </c>
      <c r="G69" s="247" t="str">
        <f>'Portfolio-WORK (S)'!$F$6&amp;'Deletions (S)'!E69</f>
        <v>PEG RatioBAC</v>
      </c>
      <c r="H69" s="247">
        <f t="shared" si="7"/>
        <v>68</v>
      </c>
      <c r="I69" s="247" t="str">
        <f>IF(ISERROR(VLOOKUP(G69, 'Constituents_Prev (S)'!A:A, 1, 0)), "", H69)</f>
        <v/>
      </c>
      <c r="K69" s="247">
        <f t="shared" si="9"/>
        <v>68</v>
      </c>
      <c r="L69" s="247" t="e">
        <f t="shared" si="8"/>
        <v>#NUM!</v>
      </c>
    </row>
    <row r="70" spans="3:12">
      <c r="C70" s="305">
        <f t="shared" si="6"/>
        <v>69</v>
      </c>
      <c r="D70" s="340">
        <v>43677</v>
      </c>
      <c r="E70" s="339" t="s">
        <v>3769</v>
      </c>
      <c r="F70" s="339" t="s">
        <v>8344</v>
      </c>
      <c r="G70" s="247" t="str">
        <f>'Portfolio-WORK (S)'!$F$6&amp;'Deletions (S)'!E70</f>
        <v>PEG RatioBAX</v>
      </c>
      <c r="H70" s="247">
        <f t="shared" si="7"/>
        <v>69</v>
      </c>
      <c r="I70" s="247" t="str">
        <f>IF(ISERROR(VLOOKUP(G70, 'Constituents_Prev (S)'!A:A, 1, 0)), "", H70)</f>
        <v/>
      </c>
      <c r="K70" s="247">
        <f t="shared" si="9"/>
        <v>69</v>
      </c>
      <c r="L70" s="247" t="e">
        <f t="shared" si="8"/>
        <v>#NUM!</v>
      </c>
    </row>
    <row r="71" spans="3:12">
      <c r="C71" s="305">
        <f t="shared" si="6"/>
        <v>70</v>
      </c>
      <c r="D71" s="340">
        <v>43677</v>
      </c>
      <c r="E71" s="339" t="s">
        <v>4390</v>
      </c>
      <c r="F71" s="339" t="s">
        <v>8345</v>
      </c>
      <c r="G71" s="247" t="str">
        <f>'Portfolio-WORK (S)'!$F$6&amp;'Deletions (S)'!E71</f>
        <v>PEG RatioBBT</v>
      </c>
      <c r="H71" s="247">
        <f t="shared" si="7"/>
        <v>70</v>
      </c>
      <c r="I71" s="247" t="str">
        <f>IF(ISERROR(VLOOKUP(G71, 'Constituents_Prev (S)'!A:A, 1, 0)), "", H71)</f>
        <v/>
      </c>
      <c r="K71" s="247">
        <f t="shared" si="9"/>
        <v>70</v>
      </c>
      <c r="L71" s="247" t="e">
        <f t="shared" si="8"/>
        <v>#NUM!</v>
      </c>
    </row>
    <row r="72" spans="3:12">
      <c r="C72" s="305">
        <f t="shared" si="6"/>
        <v>71</v>
      </c>
      <c r="D72" s="340">
        <v>43677</v>
      </c>
      <c r="E72" s="339" t="s">
        <v>834</v>
      </c>
      <c r="F72" s="339" t="s">
        <v>8346</v>
      </c>
      <c r="G72" s="247" t="str">
        <f>'Portfolio-WORK (S)'!$F$6&amp;'Deletions (S)'!E72</f>
        <v>PEG RatioBDX</v>
      </c>
      <c r="H72" s="247">
        <f t="shared" si="7"/>
        <v>71</v>
      </c>
      <c r="I72" s="247" t="str">
        <f>IF(ISERROR(VLOOKUP(G72, 'Constituents_Prev (S)'!A:A, 1, 0)), "", H72)</f>
        <v/>
      </c>
      <c r="K72" s="247">
        <f t="shared" si="9"/>
        <v>71</v>
      </c>
      <c r="L72" s="247" t="e">
        <f t="shared" si="8"/>
        <v>#NUM!</v>
      </c>
    </row>
    <row r="73" spans="3:12">
      <c r="C73" s="305">
        <f t="shared" si="6"/>
        <v>72</v>
      </c>
      <c r="D73" s="340">
        <v>43677</v>
      </c>
      <c r="E73" s="339" t="s">
        <v>1278</v>
      </c>
      <c r="F73" s="339" t="s">
        <v>8347</v>
      </c>
      <c r="G73" s="247" t="str">
        <f>'Portfolio-WORK (S)'!$F$6&amp;'Deletions (S)'!E73</f>
        <v>PEG RatioBRK.B</v>
      </c>
      <c r="H73" s="247">
        <f t="shared" si="7"/>
        <v>72</v>
      </c>
      <c r="I73" s="247" t="str">
        <f>IF(ISERROR(VLOOKUP(G73, 'Constituents_Prev (S)'!A:A, 1, 0)), "", H73)</f>
        <v/>
      </c>
      <c r="K73" s="247">
        <f t="shared" si="9"/>
        <v>72</v>
      </c>
      <c r="L73" s="247" t="e">
        <f t="shared" si="8"/>
        <v>#NUM!</v>
      </c>
    </row>
    <row r="74" spans="3:12">
      <c r="C74" s="305">
        <f t="shared" si="6"/>
        <v>73</v>
      </c>
      <c r="D74" s="340">
        <v>43677</v>
      </c>
      <c r="E74" s="339" t="s">
        <v>8348</v>
      </c>
      <c r="F74" s="339" t="s">
        <v>8349</v>
      </c>
      <c r="G74" s="247" t="str">
        <f>'Portfolio-WORK (S)'!$F$6&amp;'Deletions (S)'!E74</f>
        <v>PEG RatioBBY</v>
      </c>
      <c r="H74" s="247">
        <f t="shared" si="7"/>
        <v>73</v>
      </c>
      <c r="I74" s="247" t="str">
        <f>IF(ISERROR(VLOOKUP(G74, 'Constituents_Prev (S)'!A:A, 1, 0)), "", H74)</f>
        <v/>
      </c>
      <c r="K74" s="247">
        <f t="shared" si="9"/>
        <v>73</v>
      </c>
      <c r="L74" s="247" t="e">
        <f t="shared" si="8"/>
        <v>#NUM!</v>
      </c>
    </row>
    <row r="75" spans="3:12">
      <c r="C75" s="305">
        <f t="shared" si="6"/>
        <v>74</v>
      </c>
      <c r="D75" s="340">
        <v>43677</v>
      </c>
      <c r="E75" s="339" t="s">
        <v>1283</v>
      </c>
      <c r="F75" s="339" t="s">
        <v>8350</v>
      </c>
      <c r="G75" s="247" t="str">
        <f>'Portfolio-WORK (S)'!$F$6&amp;'Deletions (S)'!E75</f>
        <v>PEG RatioBIIB</v>
      </c>
      <c r="H75" s="247">
        <f t="shared" si="7"/>
        <v>74</v>
      </c>
      <c r="I75" s="247" t="str">
        <f>IF(ISERROR(VLOOKUP(G75, 'Constituents_Prev (S)'!A:A, 1, 0)), "", H75)</f>
        <v/>
      </c>
      <c r="K75" s="247">
        <f t="shared" si="9"/>
        <v>74</v>
      </c>
      <c r="L75" s="247" t="e">
        <f t="shared" si="8"/>
        <v>#NUM!</v>
      </c>
    </row>
    <row r="76" spans="3:12">
      <c r="C76" s="305">
        <f t="shared" si="6"/>
        <v>75</v>
      </c>
      <c r="D76" s="340">
        <v>43677</v>
      </c>
      <c r="E76" s="339" t="s">
        <v>532</v>
      </c>
      <c r="F76" s="339" t="s">
        <v>8351</v>
      </c>
      <c r="G76" s="247" t="str">
        <f>'Portfolio-WORK (S)'!$F$6&amp;'Deletions (S)'!E76</f>
        <v>PEG RatioBLK</v>
      </c>
      <c r="H76" s="247">
        <f t="shared" si="7"/>
        <v>75</v>
      </c>
      <c r="I76" s="247" t="str">
        <f>IF(ISERROR(VLOOKUP(G76, 'Constituents_Prev (S)'!A:A, 1, 0)), "", H76)</f>
        <v/>
      </c>
      <c r="K76" s="247">
        <f t="shared" si="9"/>
        <v>75</v>
      </c>
      <c r="L76" s="247" t="e">
        <f t="shared" si="8"/>
        <v>#NUM!</v>
      </c>
    </row>
    <row r="77" spans="3:12">
      <c r="C77" s="305">
        <f t="shared" si="6"/>
        <v>76</v>
      </c>
      <c r="D77" s="340">
        <v>43677</v>
      </c>
      <c r="E77" s="339" t="s">
        <v>538</v>
      </c>
      <c r="F77" s="339" t="s">
        <v>8352</v>
      </c>
      <c r="G77" s="247" t="str">
        <f>'Portfolio-WORK (S)'!$F$6&amp;'Deletions (S)'!E77</f>
        <v>PEG RatioBA</v>
      </c>
      <c r="H77" s="247">
        <f t="shared" si="7"/>
        <v>76</v>
      </c>
      <c r="I77" s="247" t="str">
        <f>IF(ISERROR(VLOOKUP(G77, 'Constituents_Prev (S)'!A:A, 1, 0)), "", H77)</f>
        <v/>
      </c>
      <c r="K77" s="247">
        <f t="shared" si="9"/>
        <v>76</v>
      </c>
      <c r="L77" s="247" t="e">
        <f t="shared" si="8"/>
        <v>#NUM!</v>
      </c>
    </row>
    <row r="78" spans="3:12">
      <c r="C78" s="305">
        <f t="shared" si="6"/>
        <v>77</v>
      </c>
      <c r="D78" s="340">
        <v>43677</v>
      </c>
      <c r="E78" s="339" t="s">
        <v>1288</v>
      </c>
      <c r="F78" s="339" t="s">
        <v>8353</v>
      </c>
      <c r="G78" s="247" t="str">
        <f>'Portfolio-WORK (S)'!$F$6&amp;'Deletions (S)'!E78</f>
        <v>PEG RatioBKNG</v>
      </c>
      <c r="H78" s="247">
        <f t="shared" si="7"/>
        <v>77</v>
      </c>
      <c r="I78" s="247" t="str">
        <f>IF(ISERROR(VLOOKUP(G78, 'Constituents_Prev (S)'!A:A, 1, 0)), "", H78)</f>
        <v/>
      </c>
      <c r="K78" s="247">
        <f t="shared" si="9"/>
        <v>77</v>
      </c>
      <c r="L78" s="247" t="e">
        <f t="shared" si="8"/>
        <v>#NUM!</v>
      </c>
    </row>
    <row r="79" spans="3:12">
      <c r="C79" s="305">
        <f t="shared" si="6"/>
        <v>78</v>
      </c>
      <c r="D79" s="340">
        <v>43677</v>
      </c>
      <c r="E79" s="339" t="s">
        <v>3012</v>
      </c>
      <c r="F79" s="339" t="s">
        <v>8354</v>
      </c>
      <c r="G79" s="247" t="str">
        <f>'Portfolio-WORK (S)'!$F$6&amp;'Deletions (S)'!E79</f>
        <v>PEG RatioBWA</v>
      </c>
      <c r="H79" s="247">
        <f t="shared" si="7"/>
        <v>78</v>
      </c>
      <c r="I79" s="247" t="str">
        <f>IF(ISERROR(VLOOKUP(G79, 'Constituents_Prev (S)'!A:A, 1, 0)), "", H79)</f>
        <v/>
      </c>
      <c r="K79" s="247">
        <f t="shared" si="9"/>
        <v>78</v>
      </c>
      <c r="L79" s="247" t="e">
        <f t="shared" si="8"/>
        <v>#NUM!</v>
      </c>
    </row>
    <row r="80" spans="3:12">
      <c r="C80" s="305">
        <f t="shared" si="6"/>
        <v>79</v>
      </c>
      <c r="D80" s="340">
        <v>43677</v>
      </c>
      <c r="E80" s="339" t="s">
        <v>1075</v>
      </c>
      <c r="F80" s="339" t="s">
        <v>8355</v>
      </c>
      <c r="G80" s="247" t="str">
        <f>'Portfolio-WORK (S)'!$F$6&amp;'Deletions (S)'!E80</f>
        <v>PEG RatioBXP</v>
      </c>
      <c r="H80" s="247">
        <f t="shared" si="7"/>
        <v>79</v>
      </c>
      <c r="I80" s="247" t="str">
        <f>IF(ISERROR(VLOOKUP(G80, 'Constituents_Prev (S)'!A:A, 1, 0)), "", H80)</f>
        <v/>
      </c>
      <c r="K80" s="247">
        <f t="shared" si="9"/>
        <v>79</v>
      </c>
      <c r="L80" s="247" t="e">
        <f t="shared" si="8"/>
        <v>#NUM!</v>
      </c>
    </row>
    <row r="81" spans="3:12">
      <c r="C81" s="305">
        <f t="shared" si="6"/>
        <v>80</v>
      </c>
      <c r="D81" s="340">
        <v>43677</v>
      </c>
      <c r="E81" s="339" t="s">
        <v>1293</v>
      </c>
      <c r="F81" s="339" t="s">
        <v>8356</v>
      </c>
      <c r="G81" s="247" t="str">
        <f>'Portfolio-WORK (S)'!$F$6&amp;'Deletions (S)'!E81</f>
        <v>PEG RatioBSX</v>
      </c>
      <c r="H81" s="247">
        <f t="shared" si="7"/>
        <v>80</v>
      </c>
      <c r="I81" s="247" t="str">
        <f>IF(ISERROR(VLOOKUP(G81, 'Constituents_Prev (S)'!A:A, 1, 0)), "", H81)</f>
        <v/>
      </c>
      <c r="K81" s="247">
        <f t="shared" si="9"/>
        <v>80</v>
      </c>
      <c r="L81" s="247" t="e">
        <f t="shared" si="8"/>
        <v>#NUM!</v>
      </c>
    </row>
    <row r="82" spans="3:12">
      <c r="C82" s="305">
        <f t="shared" si="6"/>
        <v>81</v>
      </c>
      <c r="D82" s="340">
        <v>43677</v>
      </c>
      <c r="E82" s="339" t="s">
        <v>6362</v>
      </c>
      <c r="F82" s="339" t="s">
        <v>8357</v>
      </c>
      <c r="G82" s="247" t="str">
        <f>'Portfolio-WORK (S)'!$F$6&amp;'Deletions (S)'!E82</f>
        <v>PEG RatioBMY</v>
      </c>
      <c r="H82" s="247">
        <f t="shared" si="7"/>
        <v>81</v>
      </c>
      <c r="I82" s="247" t="str">
        <f>IF(ISERROR(VLOOKUP(G82, 'Constituents_Prev (S)'!A:A, 1, 0)), "", H82)</f>
        <v/>
      </c>
      <c r="K82" s="247">
        <f t="shared" si="9"/>
        <v>81</v>
      </c>
      <c r="L82" s="247" t="e">
        <f t="shared" si="8"/>
        <v>#NUM!</v>
      </c>
    </row>
    <row r="83" spans="3:12">
      <c r="C83" s="305">
        <f t="shared" si="6"/>
        <v>82</v>
      </c>
      <c r="D83" s="340">
        <v>43677</v>
      </c>
      <c r="E83" s="339" t="s">
        <v>2016</v>
      </c>
      <c r="F83" s="339" t="s">
        <v>8358</v>
      </c>
      <c r="G83" s="247" t="str">
        <f>'Portfolio-WORK (S)'!$F$6&amp;'Deletions (S)'!E83</f>
        <v>PEG RatioAVGO</v>
      </c>
      <c r="H83" s="247">
        <f t="shared" si="7"/>
        <v>82</v>
      </c>
      <c r="I83" s="247" t="str">
        <f>IF(ISERROR(VLOOKUP(G83, 'Constituents_Prev (S)'!A:A, 1, 0)), "", H83)</f>
        <v/>
      </c>
      <c r="K83" s="247">
        <f t="shared" si="9"/>
        <v>82</v>
      </c>
      <c r="L83" s="247" t="e">
        <f t="shared" si="8"/>
        <v>#NUM!</v>
      </c>
    </row>
    <row r="84" spans="3:12">
      <c r="C84" s="305">
        <f t="shared" si="6"/>
        <v>83</v>
      </c>
      <c r="D84" s="340">
        <v>43677</v>
      </c>
      <c r="E84" s="339" t="s">
        <v>1576</v>
      </c>
      <c r="F84" s="339" t="s">
        <v>8359</v>
      </c>
      <c r="G84" s="247" t="str">
        <f>'Portfolio-WORK (S)'!$F$6&amp;'Deletions (S)'!E84</f>
        <v>PEG RatioBR</v>
      </c>
      <c r="H84" s="247">
        <f t="shared" si="7"/>
        <v>83</v>
      </c>
      <c r="I84" s="247" t="str">
        <f>IF(ISERROR(VLOOKUP(G84, 'Constituents_Prev (S)'!A:A, 1, 0)), "", H84)</f>
        <v/>
      </c>
      <c r="K84" s="247">
        <f t="shared" si="9"/>
        <v>83</v>
      </c>
      <c r="L84" s="247" t="e">
        <f t="shared" si="8"/>
        <v>#NUM!</v>
      </c>
    </row>
    <row r="85" spans="3:12">
      <c r="C85" s="305">
        <f t="shared" si="6"/>
        <v>84</v>
      </c>
      <c r="D85" s="340">
        <v>43677</v>
      </c>
      <c r="E85" s="339" t="s">
        <v>1581</v>
      </c>
      <c r="F85" s="339" t="s">
        <v>8360</v>
      </c>
      <c r="G85" s="247" t="str">
        <f>'Portfolio-WORK (S)'!$F$6&amp;'Deletions (S)'!E85</f>
        <v>PEG RatioBF.B</v>
      </c>
      <c r="H85" s="247">
        <f t="shared" si="7"/>
        <v>84</v>
      </c>
      <c r="I85" s="247" t="str">
        <f>IF(ISERROR(VLOOKUP(G85, 'Constituents_Prev (S)'!A:A, 1, 0)), "", H85)</f>
        <v/>
      </c>
      <c r="K85" s="247">
        <f t="shared" si="9"/>
        <v>84</v>
      </c>
      <c r="L85" s="247" t="e">
        <f t="shared" si="8"/>
        <v>#NUM!</v>
      </c>
    </row>
    <row r="86" spans="3:12">
      <c r="C86" s="305">
        <f t="shared" si="6"/>
        <v>85</v>
      </c>
      <c r="D86" s="340">
        <v>43677</v>
      </c>
      <c r="E86" s="339" t="s">
        <v>3297</v>
      </c>
      <c r="F86" s="339" t="s">
        <v>8361</v>
      </c>
      <c r="G86" s="247" t="str">
        <f>'Portfolio-WORK (S)'!$F$6&amp;'Deletions (S)'!E86</f>
        <v>PEG RatioCOG</v>
      </c>
      <c r="H86" s="247">
        <f t="shared" si="7"/>
        <v>85</v>
      </c>
      <c r="I86" s="247" t="str">
        <f>IF(ISERROR(VLOOKUP(G86, 'Constituents_Prev (S)'!A:A, 1, 0)), "", H86)</f>
        <v/>
      </c>
      <c r="K86" s="247">
        <f t="shared" si="9"/>
        <v>85</v>
      </c>
      <c r="L86" s="247" t="e">
        <f t="shared" si="8"/>
        <v>#NUM!</v>
      </c>
    </row>
    <row r="87" spans="3:12">
      <c r="C87" s="305">
        <f t="shared" si="6"/>
        <v>86</v>
      </c>
      <c r="D87" s="340">
        <v>43677</v>
      </c>
      <c r="E87" s="339" t="s">
        <v>1303</v>
      </c>
      <c r="F87" s="339" t="s">
        <v>8362</v>
      </c>
      <c r="G87" s="247" t="str">
        <f>'Portfolio-WORK (S)'!$F$6&amp;'Deletions (S)'!E87</f>
        <v>PEG RatioCDNS</v>
      </c>
      <c r="H87" s="247">
        <f t="shared" si="7"/>
        <v>86</v>
      </c>
      <c r="I87" s="247" t="str">
        <f>IF(ISERROR(VLOOKUP(G87, 'Constituents_Prev (S)'!A:A, 1, 0)), "", H87)</f>
        <v/>
      </c>
      <c r="K87" s="247">
        <f t="shared" si="9"/>
        <v>86</v>
      </c>
      <c r="L87" s="247" t="e">
        <f t="shared" si="8"/>
        <v>#NUM!</v>
      </c>
    </row>
    <row r="88" spans="3:12">
      <c r="C88" s="305">
        <f t="shared" si="6"/>
        <v>87</v>
      </c>
      <c r="D88" s="340">
        <v>43677</v>
      </c>
      <c r="E88" s="339" t="s">
        <v>1589</v>
      </c>
      <c r="F88" s="339" t="s">
        <v>8363</v>
      </c>
      <c r="G88" s="247" t="str">
        <f>'Portfolio-WORK (S)'!$F$6&amp;'Deletions (S)'!E88</f>
        <v>PEG RatioCPB</v>
      </c>
      <c r="H88" s="247">
        <f t="shared" si="7"/>
        <v>87</v>
      </c>
      <c r="I88" s="247" t="str">
        <f>IF(ISERROR(VLOOKUP(G88, 'Constituents_Prev (S)'!A:A, 1, 0)), "", H88)</f>
        <v/>
      </c>
      <c r="K88" s="247">
        <f t="shared" si="9"/>
        <v>87</v>
      </c>
      <c r="L88" s="247" t="e">
        <f t="shared" si="8"/>
        <v>#NUM!</v>
      </c>
    </row>
    <row r="89" spans="3:12">
      <c r="C89" s="305">
        <f t="shared" si="6"/>
        <v>88</v>
      </c>
      <c r="D89" s="340">
        <v>43677</v>
      </c>
      <c r="E89" s="339" t="s">
        <v>2863</v>
      </c>
      <c r="F89" s="339" t="s">
        <v>8364</v>
      </c>
      <c r="G89" s="247" t="str">
        <f>'Portfolio-WORK (S)'!$F$6&amp;'Deletions (S)'!E89</f>
        <v>PEG RatioCOF</v>
      </c>
      <c r="H89" s="247">
        <f t="shared" si="7"/>
        <v>88</v>
      </c>
      <c r="I89" s="247" t="str">
        <f>IF(ISERROR(VLOOKUP(G89, 'Constituents_Prev (S)'!A:A, 1, 0)), "", H89)</f>
        <v/>
      </c>
      <c r="K89" s="247">
        <f t="shared" si="9"/>
        <v>88</v>
      </c>
      <c r="L89" s="247" t="e">
        <f t="shared" si="8"/>
        <v>#NUM!</v>
      </c>
    </row>
    <row r="90" spans="3:12">
      <c r="C90" s="305">
        <f t="shared" si="6"/>
        <v>89</v>
      </c>
      <c r="D90" s="340">
        <v>43677</v>
      </c>
      <c r="E90" s="339" t="s">
        <v>1541</v>
      </c>
      <c r="F90" s="339" t="s">
        <v>8365</v>
      </c>
      <c r="G90" s="247" t="str">
        <f>'Portfolio-WORK (S)'!$F$6&amp;'Deletions (S)'!E90</f>
        <v>PEG RatioCPRI</v>
      </c>
      <c r="H90" s="247">
        <f t="shared" si="7"/>
        <v>89</v>
      </c>
      <c r="I90" s="247" t="str">
        <f>IF(ISERROR(VLOOKUP(G90, 'Constituents_Prev (S)'!A:A, 1, 0)), "", H90)</f>
        <v/>
      </c>
      <c r="K90" s="247">
        <f t="shared" si="9"/>
        <v>89</v>
      </c>
      <c r="L90" s="247" t="e">
        <f t="shared" si="8"/>
        <v>#NUM!</v>
      </c>
    </row>
    <row r="91" spans="3:12">
      <c r="C91" s="305">
        <f t="shared" si="6"/>
        <v>90</v>
      </c>
      <c r="D91" s="340">
        <v>43677</v>
      </c>
      <c r="E91" s="339" t="s">
        <v>3791</v>
      </c>
      <c r="F91" s="339" t="s">
        <v>8366</v>
      </c>
      <c r="G91" s="247" t="str">
        <f>'Portfolio-WORK (S)'!$F$6&amp;'Deletions (S)'!E91</f>
        <v>PEG RatioCAH</v>
      </c>
      <c r="H91" s="247">
        <f t="shared" si="7"/>
        <v>90</v>
      </c>
      <c r="I91" s="247">
        <f>IF(ISERROR(VLOOKUP(G91, 'Constituents_Prev (S)'!A:A, 1, 0)), "", H91)</f>
        <v>90</v>
      </c>
      <c r="K91" s="247">
        <f t="shared" si="9"/>
        <v>90</v>
      </c>
      <c r="L91" s="247" t="e">
        <f t="shared" si="8"/>
        <v>#NUM!</v>
      </c>
    </row>
    <row r="92" spans="3:12">
      <c r="C92" s="305">
        <f t="shared" si="6"/>
        <v>91</v>
      </c>
      <c r="D92" s="340">
        <v>43677</v>
      </c>
      <c r="E92" s="339" t="s">
        <v>1308</v>
      </c>
      <c r="F92" s="339" t="s">
        <v>8367</v>
      </c>
      <c r="G92" s="247" t="str">
        <f>'Portfolio-WORK (S)'!$F$6&amp;'Deletions (S)'!E92</f>
        <v>PEG RatioKMX</v>
      </c>
      <c r="H92" s="247">
        <f t="shared" si="7"/>
        <v>91</v>
      </c>
      <c r="I92" s="247" t="str">
        <f>IF(ISERROR(VLOOKUP(G92, 'Constituents_Prev (S)'!A:A, 1, 0)), "", H92)</f>
        <v/>
      </c>
      <c r="K92" s="247">
        <f t="shared" si="9"/>
        <v>91</v>
      </c>
      <c r="L92" s="247" t="e">
        <f t="shared" si="8"/>
        <v>#NUM!</v>
      </c>
    </row>
    <row r="93" spans="3:12">
      <c r="C93" s="305">
        <f t="shared" si="6"/>
        <v>92</v>
      </c>
      <c r="D93" s="340">
        <v>43677</v>
      </c>
      <c r="E93" s="339" t="s">
        <v>2287</v>
      </c>
      <c r="F93" s="339" t="s">
        <v>8368</v>
      </c>
      <c r="G93" s="247" t="str">
        <f>'Portfolio-WORK (S)'!$F$6&amp;'Deletions (S)'!E93</f>
        <v>PEG RatioCCL</v>
      </c>
      <c r="H93" s="247">
        <f t="shared" si="7"/>
        <v>92</v>
      </c>
      <c r="I93" s="247" t="str">
        <f>IF(ISERROR(VLOOKUP(G93, 'Constituents_Prev (S)'!A:A, 1, 0)), "", H93)</f>
        <v/>
      </c>
      <c r="K93" s="247">
        <f t="shared" si="9"/>
        <v>92</v>
      </c>
      <c r="L93" s="247" t="e">
        <f t="shared" si="8"/>
        <v>#NUM!</v>
      </c>
    </row>
    <row r="94" spans="3:12">
      <c r="C94" s="305">
        <f t="shared" si="6"/>
        <v>93</v>
      </c>
      <c r="D94" s="340">
        <v>43677</v>
      </c>
      <c r="E94" s="339" t="s">
        <v>4701</v>
      </c>
      <c r="F94" s="339" t="s">
        <v>8369</v>
      </c>
      <c r="G94" s="247" t="str">
        <f>'Portfolio-WORK (S)'!$F$6&amp;'Deletions (S)'!E94</f>
        <v>PEG RatioCAT</v>
      </c>
      <c r="H94" s="247">
        <f t="shared" si="7"/>
        <v>93</v>
      </c>
      <c r="I94" s="247" t="str">
        <f>IF(ISERROR(VLOOKUP(G94, 'Constituents_Prev (S)'!A:A, 1, 0)), "", H94)</f>
        <v/>
      </c>
      <c r="K94" s="247">
        <f t="shared" si="9"/>
        <v>93</v>
      </c>
      <c r="L94" s="247" t="e">
        <f t="shared" si="8"/>
        <v>#NUM!</v>
      </c>
    </row>
    <row r="95" spans="3:12">
      <c r="C95" s="305">
        <f t="shared" si="6"/>
        <v>94</v>
      </c>
      <c r="D95" s="340">
        <v>43677</v>
      </c>
      <c r="E95" s="339" t="s">
        <v>2415</v>
      </c>
      <c r="F95" s="339" t="s">
        <v>8370</v>
      </c>
      <c r="G95" s="247" t="str">
        <f>'Portfolio-WORK (S)'!$F$6&amp;'Deletions (S)'!E95</f>
        <v>PEG RatioCBOE</v>
      </c>
      <c r="H95" s="247">
        <f t="shared" si="7"/>
        <v>94</v>
      </c>
      <c r="I95" s="247" t="str">
        <f>IF(ISERROR(VLOOKUP(G95, 'Constituents_Prev (S)'!A:A, 1, 0)), "", H95)</f>
        <v/>
      </c>
      <c r="K95" s="247">
        <f t="shared" si="9"/>
        <v>94</v>
      </c>
      <c r="L95" s="247" t="e">
        <f t="shared" si="8"/>
        <v>#NUM!</v>
      </c>
    </row>
    <row r="96" spans="3:12">
      <c r="C96" s="305">
        <f t="shared" si="6"/>
        <v>95</v>
      </c>
      <c r="D96" s="340">
        <v>43677</v>
      </c>
      <c r="E96" s="339" t="s">
        <v>1298</v>
      </c>
      <c r="F96" s="339" t="s">
        <v>8371</v>
      </c>
      <c r="G96" s="247" t="str">
        <f>'Portfolio-WORK (S)'!$F$6&amp;'Deletions (S)'!E96</f>
        <v>PEG RatioCBRE</v>
      </c>
      <c r="H96" s="247">
        <f t="shared" si="7"/>
        <v>95</v>
      </c>
      <c r="I96" s="247" t="str">
        <f>IF(ISERROR(VLOOKUP(G96, 'Constituents_Prev (S)'!A:A, 1, 0)), "", H96)</f>
        <v/>
      </c>
      <c r="K96" s="247">
        <f t="shared" si="9"/>
        <v>95</v>
      </c>
      <c r="L96" s="247" t="e">
        <f t="shared" si="8"/>
        <v>#NUM!</v>
      </c>
    </row>
    <row r="97" spans="3:12">
      <c r="C97" s="305">
        <f t="shared" si="6"/>
        <v>96</v>
      </c>
      <c r="D97" s="340">
        <v>43677</v>
      </c>
      <c r="E97" s="339" t="s">
        <v>2851</v>
      </c>
      <c r="F97" s="339" t="s">
        <v>8372</v>
      </c>
      <c r="G97" s="247" t="str">
        <f>'Portfolio-WORK (S)'!$F$6&amp;'Deletions (S)'!E97</f>
        <v>PEG RatioCBS</v>
      </c>
      <c r="H97" s="247">
        <f t="shared" si="7"/>
        <v>96</v>
      </c>
      <c r="I97" s="247" t="str">
        <f>IF(ISERROR(VLOOKUP(G97, 'Constituents_Prev (S)'!A:A, 1, 0)), "", H97)</f>
        <v/>
      </c>
      <c r="K97" s="247">
        <f t="shared" si="9"/>
        <v>96</v>
      </c>
      <c r="L97" s="247" t="e">
        <f t="shared" si="8"/>
        <v>#NUM!</v>
      </c>
    </row>
    <row r="98" spans="3:12">
      <c r="C98" s="305">
        <f t="shared" si="6"/>
        <v>97</v>
      </c>
      <c r="D98" s="340">
        <v>43677</v>
      </c>
      <c r="E98" s="339" t="s">
        <v>8373</v>
      </c>
      <c r="F98" s="339" t="s">
        <v>8374</v>
      </c>
      <c r="G98" s="247" t="str">
        <f>'Portfolio-WORK (S)'!$F$6&amp;'Deletions (S)'!E98</f>
        <v>PEG RatioCE</v>
      </c>
      <c r="H98" s="247">
        <f t="shared" si="7"/>
        <v>97</v>
      </c>
      <c r="I98" s="247" t="str">
        <f>IF(ISERROR(VLOOKUP(G98, 'Constituents_Prev (S)'!A:A, 1, 0)), "", H98)</f>
        <v/>
      </c>
      <c r="K98" s="247">
        <f t="shared" si="9"/>
        <v>97</v>
      </c>
      <c r="L98" s="247" t="e">
        <f t="shared" si="8"/>
        <v>#NUM!</v>
      </c>
    </row>
    <row r="99" spans="3:12">
      <c r="C99" s="305">
        <f t="shared" si="6"/>
        <v>98</v>
      </c>
      <c r="D99" s="340">
        <v>43677</v>
      </c>
      <c r="E99" s="339" t="s">
        <v>1313</v>
      </c>
      <c r="F99" s="339" t="s">
        <v>8375</v>
      </c>
      <c r="G99" s="247" t="str">
        <f>'Portfolio-WORK (S)'!$F$6&amp;'Deletions (S)'!E99</f>
        <v>PEG RatioCELG</v>
      </c>
      <c r="H99" s="247">
        <f t="shared" si="7"/>
        <v>98</v>
      </c>
      <c r="I99" s="247" t="str">
        <f>IF(ISERROR(VLOOKUP(G99, 'Constituents_Prev (S)'!A:A, 1, 0)), "", H99)</f>
        <v/>
      </c>
      <c r="K99" s="247">
        <f t="shared" si="9"/>
        <v>98</v>
      </c>
      <c r="L99" s="247" t="e">
        <f t="shared" si="8"/>
        <v>#NUM!</v>
      </c>
    </row>
    <row r="100" spans="3:12">
      <c r="C100" s="305">
        <f t="shared" si="6"/>
        <v>99</v>
      </c>
      <c r="D100" s="340">
        <v>43677</v>
      </c>
      <c r="E100" s="339" t="s">
        <v>1318</v>
      </c>
      <c r="F100" s="339" t="s">
        <v>8376</v>
      </c>
      <c r="G100" s="247" t="str">
        <f>'Portfolio-WORK (S)'!$F$6&amp;'Deletions (S)'!E100</f>
        <v>PEG RatioCNC</v>
      </c>
      <c r="H100" s="247">
        <f t="shared" si="7"/>
        <v>99</v>
      </c>
      <c r="I100" s="247" t="str">
        <f>IF(ISERROR(VLOOKUP(G100, 'Constituents_Prev (S)'!A:A, 1, 0)), "", H100)</f>
        <v/>
      </c>
      <c r="K100" s="247">
        <f t="shared" si="9"/>
        <v>99</v>
      </c>
      <c r="L100" s="247" t="e">
        <f t="shared" si="8"/>
        <v>#NUM!</v>
      </c>
    </row>
    <row r="101" spans="3:12">
      <c r="C101" s="305">
        <f t="shared" si="6"/>
        <v>100</v>
      </c>
      <c r="D101" s="340">
        <v>43677</v>
      </c>
      <c r="E101" s="339" t="s">
        <v>2718</v>
      </c>
      <c r="F101" s="339" t="s">
        <v>8377</v>
      </c>
      <c r="G101" s="247" t="str">
        <f>'Portfolio-WORK (S)'!$F$6&amp;'Deletions (S)'!E101</f>
        <v>PEG RatioCNP</v>
      </c>
      <c r="H101" s="247">
        <f t="shared" si="7"/>
        <v>100</v>
      </c>
      <c r="I101" s="247">
        <f>IF(ISERROR(VLOOKUP(G101, 'Constituents_Prev (S)'!A:A, 1, 0)), "", H101)</f>
        <v>100</v>
      </c>
      <c r="K101" s="247">
        <f t="shared" si="9"/>
        <v>100</v>
      </c>
      <c r="L101" s="247" t="e">
        <f t="shared" si="8"/>
        <v>#NUM!</v>
      </c>
    </row>
    <row r="102" spans="3:12">
      <c r="C102" s="305">
        <f t="shared" si="6"/>
        <v>101</v>
      </c>
      <c r="D102" s="340">
        <v>43677</v>
      </c>
      <c r="E102" s="339" t="s">
        <v>839</v>
      </c>
      <c r="F102" s="339" t="s">
        <v>8378</v>
      </c>
      <c r="G102" s="247" t="str">
        <f>'Portfolio-WORK (S)'!$F$6&amp;'Deletions (S)'!E102</f>
        <v>PEG RatioCTL</v>
      </c>
      <c r="H102" s="247">
        <f t="shared" si="7"/>
        <v>101</v>
      </c>
      <c r="I102" s="247" t="str">
        <f>IF(ISERROR(VLOOKUP(G102, 'Constituents_Prev (S)'!A:A, 1, 0)), "", H102)</f>
        <v/>
      </c>
      <c r="K102" s="247">
        <f t="shared" si="9"/>
        <v>101</v>
      </c>
      <c r="L102" s="247" t="e">
        <f t="shared" si="8"/>
        <v>#NUM!</v>
      </c>
    </row>
    <row r="103" spans="3:12">
      <c r="C103" s="305">
        <f t="shared" si="6"/>
        <v>102</v>
      </c>
      <c r="D103" s="340">
        <v>43677</v>
      </c>
      <c r="E103" s="339" t="s">
        <v>8379</v>
      </c>
      <c r="F103" s="339" t="s">
        <v>8380</v>
      </c>
      <c r="G103" s="247" t="str">
        <f>'Portfolio-WORK (S)'!$F$6&amp;'Deletions (S)'!E103</f>
        <v>PEG RatioCERN</v>
      </c>
      <c r="H103" s="247">
        <f t="shared" si="7"/>
        <v>102</v>
      </c>
      <c r="I103" s="247" t="str">
        <f>IF(ISERROR(VLOOKUP(G103, 'Constituents_Prev (S)'!A:A, 1, 0)), "", H103)</f>
        <v/>
      </c>
      <c r="K103" s="247">
        <f t="shared" si="9"/>
        <v>102</v>
      </c>
      <c r="L103" s="247" t="e">
        <f t="shared" si="8"/>
        <v>#NUM!</v>
      </c>
    </row>
    <row r="104" spans="3:12">
      <c r="C104" s="305">
        <f t="shared" si="6"/>
        <v>103</v>
      </c>
      <c r="D104" s="340">
        <v>43677</v>
      </c>
      <c r="E104" s="339" t="s">
        <v>2856</v>
      </c>
      <c r="F104" s="339" t="s">
        <v>8381</v>
      </c>
      <c r="G104" s="247" t="str">
        <f>'Portfolio-WORK (S)'!$F$6&amp;'Deletions (S)'!E104</f>
        <v>PEG RatioCF</v>
      </c>
      <c r="H104" s="247">
        <f t="shared" si="7"/>
        <v>103</v>
      </c>
      <c r="I104" s="247" t="str">
        <f>IF(ISERROR(VLOOKUP(G104, 'Constituents_Prev (S)'!A:A, 1, 0)), "", H104)</f>
        <v/>
      </c>
      <c r="K104" s="247">
        <f t="shared" si="9"/>
        <v>103</v>
      </c>
      <c r="L104" s="247" t="e">
        <f t="shared" si="8"/>
        <v>#NUM!</v>
      </c>
    </row>
    <row r="105" spans="3:12">
      <c r="C105" s="305">
        <f t="shared" si="6"/>
        <v>104</v>
      </c>
      <c r="D105" s="340">
        <v>43677</v>
      </c>
      <c r="E105" s="339" t="s">
        <v>6719</v>
      </c>
      <c r="F105" s="339" t="s">
        <v>8382</v>
      </c>
      <c r="G105" s="247" t="str">
        <f>'Portfolio-WORK (S)'!$F$6&amp;'Deletions (S)'!E105</f>
        <v>PEG RatioCHRW</v>
      </c>
      <c r="H105" s="247">
        <f t="shared" si="7"/>
        <v>104</v>
      </c>
      <c r="I105" s="247" t="str">
        <f>IF(ISERROR(VLOOKUP(G105, 'Constituents_Prev (S)'!A:A, 1, 0)), "", H105)</f>
        <v/>
      </c>
      <c r="K105" s="247">
        <f t="shared" si="9"/>
        <v>104</v>
      </c>
      <c r="L105" s="247" t="e">
        <f t="shared" si="8"/>
        <v>#NUM!</v>
      </c>
    </row>
    <row r="106" spans="3:12">
      <c r="C106" s="305">
        <f t="shared" si="6"/>
        <v>105</v>
      </c>
      <c r="D106" s="340">
        <v>43677</v>
      </c>
      <c r="E106" s="339" t="s">
        <v>720</v>
      </c>
      <c r="F106" s="339" t="s">
        <v>8383</v>
      </c>
      <c r="G106" s="247" t="str">
        <f>'Portfolio-WORK (S)'!$F$6&amp;'Deletions (S)'!E106</f>
        <v>PEG RatioSCHW</v>
      </c>
      <c r="H106" s="247">
        <f t="shared" si="7"/>
        <v>105</v>
      </c>
      <c r="I106" s="247" t="str">
        <f>IF(ISERROR(VLOOKUP(G106, 'Constituents_Prev (S)'!A:A, 1, 0)), "", H106)</f>
        <v/>
      </c>
      <c r="K106" s="247">
        <f t="shared" si="9"/>
        <v>105</v>
      </c>
      <c r="L106" s="247" t="e">
        <f t="shared" si="8"/>
        <v>#NUM!</v>
      </c>
    </row>
    <row r="107" spans="3:12">
      <c r="C107" s="305">
        <f t="shared" si="6"/>
        <v>106</v>
      </c>
      <c r="D107" s="340">
        <v>43677</v>
      </c>
      <c r="E107" s="339" t="s">
        <v>1080</v>
      </c>
      <c r="F107" s="339" t="s">
        <v>8384</v>
      </c>
      <c r="G107" s="247" t="str">
        <f>'Portfolio-WORK (S)'!$F$6&amp;'Deletions (S)'!E107</f>
        <v>PEG RatioCHTR</v>
      </c>
      <c r="H107" s="247">
        <f t="shared" si="7"/>
        <v>106</v>
      </c>
      <c r="I107" s="247" t="str">
        <f>IF(ISERROR(VLOOKUP(G107, 'Constituents_Prev (S)'!A:A, 1, 0)), "", H107)</f>
        <v/>
      </c>
      <c r="K107" s="247">
        <f t="shared" si="9"/>
        <v>106</v>
      </c>
      <c r="L107" s="247" t="e">
        <f t="shared" si="8"/>
        <v>#NUM!</v>
      </c>
    </row>
    <row r="108" spans="3:12">
      <c r="C108" s="305">
        <f t="shared" si="6"/>
        <v>107</v>
      </c>
      <c r="D108" s="340">
        <v>43677</v>
      </c>
      <c r="E108" s="339" t="s">
        <v>3021</v>
      </c>
      <c r="F108" s="339" t="s">
        <v>8385</v>
      </c>
      <c r="G108" s="247" t="str">
        <f>'Portfolio-WORK (S)'!$F$6&amp;'Deletions (S)'!E108</f>
        <v>PEG RatioCVX</v>
      </c>
      <c r="H108" s="247">
        <f t="shared" si="7"/>
        <v>107</v>
      </c>
      <c r="I108" s="247">
        <f>IF(ISERROR(VLOOKUP(G108, 'Constituents_Prev (S)'!A:A, 1, 0)), "", H108)</f>
        <v>107</v>
      </c>
      <c r="K108" s="247">
        <f t="shared" si="9"/>
        <v>107</v>
      </c>
      <c r="L108" s="247" t="e">
        <f t="shared" si="8"/>
        <v>#NUM!</v>
      </c>
    </row>
    <row r="109" spans="3:12">
      <c r="C109" s="305">
        <f t="shared" si="6"/>
        <v>108</v>
      </c>
      <c r="D109" s="340">
        <v>43677</v>
      </c>
      <c r="E109" s="339" t="s">
        <v>844</v>
      </c>
      <c r="F109" s="339" t="s">
        <v>8386</v>
      </c>
      <c r="G109" s="247" t="str">
        <f>'Portfolio-WORK (S)'!$F$6&amp;'Deletions (S)'!E109</f>
        <v>PEG RatioCMG</v>
      </c>
      <c r="H109" s="247">
        <f t="shared" si="7"/>
        <v>108</v>
      </c>
      <c r="I109" s="247" t="str">
        <f>IF(ISERROR(VLOOKUP(G109, 'Constituents_Prev (S)'!A:A, 1, 0)), "", H109)</f>
        <v/>
      </c>
      <c r="K109" s="247">
        <f t="shared" si="9"/>
        <v>108</v>
      </c>
      <c r="L109" s="247" t="e">
        <f t="shared" si="8"/>
        <v>#NUM!</v>
      </c>
    </row>
    <row r="110" spans="3:12">
      <c r="C110" s="305">
        <f t="shared" si="6"/>
        <v>109</v>
      </c>
      <c r="D110" s="340">
        <v>43677</v>
      </c>
      <c r="E110" s="339" t="s">
        <v>8387</v>
      </c>
      <c r="F110" s="339" t="s">
        <v>8388</v>
      </c>
      <c r="G110" s="247" t="str">
        <f>'Portfolio-WORK (S)'!$F$6&amp;'Deletions (S)'!E110</f>
        <v>PEG RatioCB</v>
      </c>
      <c r="H110" s="247">
        <f t="shared" si="7"/>
        <v>109</v>
      </c>
      <c r="I110" s="247" t="str">
        <f>IF(ISERROR(VLOOKUP(G110, 'Constituents_Prev (S)'!A:A, 1, 0)), "", H110)</f>
        <v/>
      </c>
      <c r="K110" s="247">
        <f t="shared" si="9"/>
        <v>109</v>
      </c>
      <c r="L110" s="247" t="e">
        <f t="shared" si="8"/>
        <v>#NUM!</v>
      </c>
    </row>
    <row r="111" spans="3:12">
      <c r="C111" s="305">
        <f t="shared" si="6"/>
        <v>110</v>
      </c>
      <c r="D111" s="340">
        <v>43677</v>
      </c>
      <c r="E111" s="339" t="s">
        <v>2158</v>
      </c>
      <c r="F111" s="339" t="s">
        <v>8389</v>
      </c>
      <c r="G111" s="247" t="str">
        <f>'Portfolio-WORK (S)'!$F$6&amp;'Deletions (S)'!E111</f>
        <v>PEG RatioCHD</v>
      </c>
      <c r="H111" s="247">
        <f t="shared" si="7"/>
        <v>110</v>
      </c>
      <c r="I111" s="247" t="str">
        <f>IF(ISERROR(VLOOKUP(G111, 'Constituents_Prev (S)'!A:A, 1, 0)), "", H111)</f>
        <v/>
      </c>
      <c r="K111" s="247">
        <f t="shared" si="9"/>
        <v>110</v>
      </c>
      <c r="L111" s="247" t="e">
        <f t="shared" si="8"/>
        <v>#NUM!</v>
      </c>
    </row>
    <row r="112" spans="3:12">
      <c r="C112" s="305">
        <f t="shared" si="6"/>
        <v>111</v>
      </c>
      <c r="D112" s="340">
        <v>43677</v>
      </c>
      <c r="E112" s="339" t="s">
        <v>3780</v>
      </c>
      <c r="F112" s="339" t="s">
        <v>3781</v>
      </c>
      <c r="G112" s="247" t="str">
        <f>'Portfolio-WORK (S)'!$F$6&amp;'Deletions (S)'!E112</f>
        <v>PEG RatioCI</v>
      </c>
      <c r="H112" s="247">
        <f t="shared" si="7"/>
        <v>111</v>
      </c>
      <c r="I112" s="247" t="str">
        <f>IF(ISERROR(VLOOKUP(G112, 'Constituents_Prev (S)'!A:A, 1, 0)), "", H112)</f>
        <v/>
      </c>
      <c r="K112" s="247">
        <f t="shared" si="9"/>
        <v>111</v>
      </c>
      <c r="L112" s="247" t="e">
        <f t="shared" si="8"/>
        <v>#NUM!</v>
      </c>
    </row>
    <row r="113" spans="3:12">
      <c r="C113" s="305">
        <f t="shared" si="6"/>
        <v>112</v>
      </c>
      <c r="D113" s="340">
        <v>43677</v>
      </c>
      <c r="E113" s="339" t="s">
        <v>2548</v>
      </c>
      <c r="F113" s="339" t="s">
        <v>8390</v>
      </c>
      <c r="G113" s="247" t="str">
        <f>'Portfolio-WORK (S)'!$F$6&amp;'Deletions (S)'!E113</f>
        <v>PEG RatioXEC</v>
      </c>
      <c r="H113" s="247">
        <f t="shared" si="7"/>
        <v>112</v>
      </c>
      <c r="I113" s="247" t="str">
        <f>IF(ISERROR(VLOOKUP(G113, 'Constituents_Prev (S)'!A:A, 1, 0)), "", H113)</f>
        <v/>
      </c>
      <c r="K113" s="247">
        <f t="shared" si="9"/>
        <v>112</v>
      </c>
      <c r="L113" s="247" t="e">
        <f t="shared" si="8"/>
        <v>#NUM!</v>
      </c>
    </row>
    <row r="114" spans="3:12">
      <c r="C114" s="305">
        <f t="shared" si="6"/>
        <v>113</v>
      </c>
      <c r="D114" s="340">
        <v>43677</v>
      </c>
      <c r="E114" s="339" t="s">
        <v>2871</v>
      </c>
      <c r="F114" s="339" t="s">
        <v>8391</v>
      </c>
      <c r="G114" s="247" t="str">
        <f>'Portfolio-WORK (S)'!$F$6&amp;'Deletions (S)'!E114</f>
        <v>PEG RatioCINF</v>
      </c>
      <c r="H114" s="247">
        <f t="shared" si="7"/>
        <v>113</v>
      </c>
      <c r="I114" s="247" t="str">
        <f>IF(ISERROR(VLOOKUP(G114, 'Constituents_Prev (S)'!A:A, 1, 0)), "", H114)</f>
        <v/>
      </c>
      <c r="K114" s="247">
        <f t="shared" si="9"/>
        <v>113</v>
      </c>
      <c r="L114" s="247" t="e">
        <f t="shared" si="8"/>
        <v>#NUM!</v>
      </c>
    </row>
    <row r="115" spans="3:12">
      <c r="C115" s="305">
        <f t="shared" si="6"/>
        <v>114</v>
      </c>
      <c r="D115" s="340">
        <v>43677</v>
      </c>
      <c r="E115" s="339" t="s">
        <v>2025</v>
      </c>
      <c r="F115" s="339" t="s">
        <v>8392</v>
      </c>
      <c r="G115" s="247" t="str">
        <f>'Portfolio-WORK (S)'!$F$6&amp;'Deletions (S)'!E115</f>
        <v>PEG RatioCTAS</v>
      </c>
      <c r="H115" s="247">
        <f t="shared" si="7"/>
        <v>114</v>
      </c>
      <c r="I115" s="247" t="str">
        <f>IF(ISERROR(VLOOKUP(G115, 'Constituents_Prev (S)'!A:A, 1, 0)), "", H115)</f>
        <v/>
      </c>
      <c r="K115" s="247">
        <f t="shared" si="9"/>
        <v>114</v>
      </c>
      <c r="L115" s="247" t="e">
        <f t="shared" si="8"/>
        <v>#NUM!</v>
      </c>
    </row>
    <row r="116" spans="3:12">
      <c r="C116" s="305">
        <f t="shared" si="6"/>
        <v>115</v>
      </c>
      <c r="D116" s="340">
        <v>43677</v>
      </c>
      <c r="E116" s="339" t="s">
        <v>4264</v>
      </c>
      <c r="F116" s="339" t="s">
        <v>8393</v>
      </c>
      <c r="G116" s="247" t="str">
        <f>'Portfolio-WORK (S)'!$F$6&amp;'Deletions (S)'!E116</f>
        <v>PEG RatioCSCO</v>
      </c>
      <c r="H116" s="247">
        <f t="shared" si="7"/>
        <v>115</v>
      </c>
      <c r="I116" s="247" t="str">
        <f>IF(ISERROR(VLOOKUP(G116, 'Constituents_Prev (S)'!A:A, 1, 0)), "", H116)</f>
        <v/>
      </c>
      <c r="K116" s="247">
        <f t="shared" si="9"/>
        <v>115</v>
      </c>
      <c r="L116" s="247" t="e">
        <f t="shared" si="8"/>
        <v>#NUM!</v>
      </c>
    </row>
    <row r="117" spans="3:12">
      <c r="C117" s="305">
        <f t="shared" si="6"/>
        <v>116</v>
      </c>
      <c r="D117" s="340">
        <v>43677</v>
      </c>
      <c r="E117" s="339" t="s">
        <v>456</v>
      </c>
      <c r="F117" s="339" t="s">
        <v>8394</v>
      </c>
      <c r="G117" s="247" t="str">
        <f>'Portfolio-WORK (S)'!$F$6&amp;'Deletions (S)'!E117</f>
        <v>PEG RatioC</v>
      </c>
      <c r="H117" s="247">
        <f t="shared" si="7"/>
        <v>116</v>
      </c>
      <c r="I117" s="247" t="str">
        <f>IF(ISERROR(VLOOKUP(G117, 'Constituents_Prev (S)'!A:A, 1, 0)), "", H117)</f>
        <v/>
      </c>
      <c r="K117" s="247">
        <f t="shared" si="9"/>
        <v>116</v>
      </c>
      <c r="L117" s="247" t="e">
        <f t="shared" si="8"/>
        <v>#NUM!</v>
      </c>
    </row>
    <row r="118" spans="3:12">
      <c r="C118" s="305">
        <f t="shared" si="6"/>
        <v>117</v>
      </c>
      <c r="D118" s="340">
        <v>43677</v>
      </c>
      <c r="E118" s="339" t="s">
        <v>4006</v>
      </c>
      <c r="F118" s="339" t="s">
        <v>8395</v>
      </c>
      <c r="G118" s="247" t="str">
        <f>'Portfolio-WORK (S)'!$F$6&amp;'Deletions (S)'!E118</f>
        <v>PEG RatioCFG</v>
      </c>
      <c r="H118" s="247">
        <f t="shared" si="7"/>
        <v>117</v>
      </c>
      <c r="I118" s="247" t="str">
        <f>IF(ISERROR(VLOOKUP(G118, 'Constituents_Prev (S)'!A:A, 1, 0)), "", H118)</f>
        <v/>
      </c>
      <c r="K118" s="247">
        <f t="shared" si="9"/>
        <v>117</v>
      </c>
      <c r="L118" s="247" t="e">
        <f t="shared" si="8"/>
        <v>#NUM!</v>
      </c>
    </row>
    <row r="119" spans="3:12">
      <c r="C119" s="305">
        <f t="shared" si="6"/>
        <v>118</v>
      </c>
      <c r="D119" s="340">
        <v>43677</v>
      </c>
      <c r="E119" s="339" t="s">
        <v>1596</v>
      </c>
      <c r="F119" s="339" t="s">
        <v>8396</v>
      </c>
      <c r="G119" s="247" t="str">
        <f>'Portfolio-WORK (S)'!$F$6&amp;'Deletions (S)'!E119</f>
        <v>PEG RatioCTXS</v>
      </c>
      <c r="H119" s="247">
        <f t="shared" si="7"/>
        <v>118</v>
      </c>
      <c r="I119" s="247" t="str">
        <f>IF(ISERROR(VLOOKUP(G119, 'Constituents_Prev (S)'!A:A, 1, 0)), "", H119)</f>
        <v/>
      </c>
      <c r="K119" s="247">
        <f t="shared" si="9"/>
        <v>118</v>
      </c>
      <c r="L119" s="247" t="e">
        <f t="shared" si="8"/>
        <v>#NUM!</v>
      </c>
    </row>
    <row r="120" spans="3:12">
      <c r="C120" s="305">
        <f t="shared" si="6"/>
        <v>119</v>
      </c>
      <c r="D120" s="340">
        <v>43677</v>
      </c>
      <c r="E120" s="339" t="s">
        <v>1601</v>
      </c>
      <c r="F120" s="339" t="s">
        <v>8397</v>
      </c>
      <c r="G120" s="247" t="str">
        <f>'Portfolio-WORK (S)'!$F$6&amp;'Deletions (S)'!E120</f>
        <v>PEG RatioCLX</v>
      </c>
      <c r="H120" s="247">
        <f t="shared" si="7"/>
        <v>119</v>
      </c>
      <c r="I120" s="247" t="str">
        <f>IF(ISERROR(VLOOKUP(G120, 'Constituents_Prev (S)'!A:A, 1, 0)), "", H120)</f>
        <v/>
      </c>
      <c r="K120" s="247">
        <f t="shared" si="9"/>
        <v>119</v>
      </c>
      <c r="L120" s="247" t="e">
        <f t="shared" si="8"/>
        <v>#NUM!</v>
      </c>
    </row>
    <row r="121" spans="3:12">
      <c r="C121" s="305">
        <f t="shared" si="6"/>
        <v>120</v>
      </c>
      <c r="D121" s="340">
        <v>43677</v>
      </c>
      <c r="E121" s="339" t="s">
        <v>359</v>
      </c>
      <c r="F121" s="339" t="s">
        <v>8398</v>
      </c>
      <c r="G121" s="247" t="str">
        <f>'Portfolio-WORK (S)'!$F$6&amp;'Deletions (S)'!E121</f>
        <v>PEG RatioCME</v>
      </c>
      <c r="H121" s="247">
        <f t="shared" si="7"/>
        <v>120</v>
      </c>
      <c r="I121" s="247" t="str">
        <f>IF(ISERROR(VLOOKUP(G121, 'Constituents_Prev (S)'!A:A, 1, 0)), "", H121)</f>
        <v/>
      </c>
      <c r="K121" s="247">
        <f t="shared" si="9"/>
        <v>120</v>
      </c>
      <c r="L121" s="247" t="e">
        <f t="shared" si="8"/>
        <v>#NUM!</v>
      </c>
    </row>
    <row r="122" spans="3:12">
      <c r="C122" s="305">
        <f t="shared" si="6"/>
        <v>121</v>
      </c>
      <c r="D122" s="340">
        <v>43677</v>
      </c>
      <c r="E122" s="339" t="s">
        <v>3472</v>
      </c>
      <c r="F122" s="339" t="s">
        <v>8399</v>
      </c>
      <c r="G122" s="247" t="str">
        <f>'Portfolio-WORK (S)'!$F$6&amp;'Deletions (S)'!E122</f>
        <v>PEG RatioCMS</v>
      </c>
      <c r="H122" s="247">
        <f t="shared" si="7"/>
        <v>121</v>
      </c>
      <c r="I122" s="247" t="str">
        <f>IF(ISERROR(VLOOKUP(G122, 'Constituents_Prev (S)'!A:A, 1, 0)), "", H122)</f>
        <v/>
      </c>
      <c r="K122" s="247">
        <f t="shared" si="9"/>
        <v>121</v>
      </c>
      <c r="L122" s="247" t="e">
        <f t="shared" si="8"/>
        <v>#NUM!</v>
      </c>
    </row>
    <row r="123" spans="3:12">
      <c r="C123" s="305">
        <f t="shared" si="6"/>
        <v>122</v>
      </c>
      <c r="D123" s="340">
        <v>43677</v>
      </c>
      <c r="E123" s="339" t="s">
        <v>1606</v>
      </c>
      <c r="F123" s="339" t="s">
        <v>8400</v>
      </c>
      <c r="G123" s="247" t="str">
        <f>'Portfolio-WORK (S)'!$F$6&amp;'Deletions (S)'!E123</f>
        <v>PEG RatioKO</v>
      </c>
      <c r="H123" s="247">
        <f t="shared" si="7"/>
        <v>122</v>
      </c>
      <c r="I123" s="247" t="str">
        <f>IF(ISERROR(VLOOKUP(G123, 'Constituents_Prev (S)'!A:A, 1, 0)), "", H123)</f>
        <v/>
      </c>
      <c r="K123" s="247">
        <f t="shared" si="9"/>
        <v>122</v>
      </c>
      <c r="L123" s="247" t="e">
        <f t="shared" si="8"/>
        <v>#NUM!</v>
      </c>
    </row>
    <row r="124" spans="3:12">
      <c r="C124" s="305">
        <f t="shared" si="6"/>
        <v>123</v>
      </c>
      <c r="D124" s="340">
        <v>43677</v>
      </c>
      <c r="E124" s="339" t="s">
        <v>4145</v>
      </c>
      <c r="F124" s="339" t="s">
        <v>8401</v>
      </c>
      <c r="G124" s="247" t="str">
        <f>'Portfolio-WORK (S)'!$F$6&amp;'Deletions (S)'!E124</f>
        <v>PEG RatioCTSH</v>
      </c>
      <c r="H124" s="247">
        <f t="shared" si="7"/>
        <v>123</v>
      </c>
      <c r="I124" s="247" t="str">
        <f>IF(ISERROR(VLOOKUP(G124, 'Constituents_Prev (S)'!A:A, 1, 0)), "", H124)</f>
        <v/>
      </c>
      <c r="K124" s="247">
        <f t="shared" si="9"/>
        <v>123</v>
      </c>
      <c r="L124" s="247" t="e">
        <f t="shared" si="8"/>
        <v>#NUM!</v>
      </c>
    </row>
    <row r="125" spans="3:12">
      <c r="C125" s="305">
        <f t="shared" si="6"/>
        <v>124</v>
      </c>
      <c r="D125" s="340">
        <v>43677</v>
      </c>
      <c r="E125" s="339" t="s">
        <v>3180</v>
      </c>
      <c r="F125" s="339" t="s">
        <v>8402</v>
      </c>
      <c r="G125" s="247" t="str">
        <f>'Portfolio-WORK (S)'!$F$6&amp;'Deletions (S)'!E125</f>
        <v>PEG RatioCL</v>
      </c>
      <c r="H125" s="247">
        <f t="shared" si="7"/>
        <v>124</v>
      </c>
      <c r="I125" s="247" t="str">
        <f>IF(ISERROR(VLOOKUP(G125, 'Constituents_Prev (S)'!A:A, 1, 0)), "", H125)</f>
        <v/>
      </c>
      <c r="K125" s="247">
        <f t="shared" si="9"/>
        <v>124</v>
      </c>
      <c r="L125" s="247" t="e">
        <f t="shared" si="8"/>
        <v>#NUM!</v>
      </c>
    </row>
    <row r="126" spans="3:12">
      <c r="C126" s="305">
        <f t="shared" si="6"/>
        <v>125</v>
      </c>
      <c r="D126" s="340">
        <v>43677</v>
      </c>
      <c r="E126" s="339" t="s">
        <v>361</v>
      </c>
      <c r="F126" s="339" t="s">
        <v>8403</v>
      </c>
      <c r="G126" s="247" t="str">
        <f>'Portfolio-WORK (S)'!$F$6&amp;'Deletions (S)'!E126</f>
        <v>PEG RatioCMCSA</v>
      </c>
      <c r="H126" s="247">
        <f t="shared" si="7"/>
        <v>125</v>
      </c>
      <c r="I126" s="247" t="str">
        <f>IF(ISERROR(VLOOKUP(G126, 'Constituents_Prev (S)'!A:A, 1, 0)), "", H126)</f>
        <v/>
      </c>
      <c r="K126" s="247">
        <f t="shared" si="9"/>
        <v>125</v>
      </c>
      <c r="L126" s="247" t="e">
        <f t="shared" si="8"/>
        <v>#NUM!</v>
      </c>
    </row>
    <row r="127" spans="3:12">
      <c r="C127" s="305">
        <f t="shared" si="6"/>
        <v>126</v>
      </c>
      <c r="D127" s="340">
        <v>43677</v>
      </c>
      <c r="E127" s="339" t="s">
        <v>4424</v>
      </c>
      <c r="F127" s="339" t="s">
        <v>8404</v>
      </c>
      <c r="G127" s="247" t="str">
        <f>'Portfolio-WORK (S)'!$F$6&amp;'Deletions (S)'!E127</f>
        <v>PEG RatioCMA</v>
      </c>
      <c r="H127" s="247">
        <f t="shared" si="7"/>
        <v>126</v>
      </c>
      <c r="I127" s="247" t="str">
        <f>IF(ISERROR(VLOOKUP(G127, 'Constituents_Prev (S)'!A:A, 1, 0)), "", H127)</f>
        <v/>
      </c>
      <c r="K127" s="247">
        <f t="shared" si="9"/>
        <v>126</v>
      </c>
      <c r="L127" s="247" t="e">
        <f t="shared" si="8"/>
        <v>#NUM!</v>
      </c>
    </row>
    <row r="128" spans="3:12">
      <c r="C128" s="305">
        <f t="shared" si="6"/>
        <v>127</v>
      </c>
      <c r="D128" s="340">
        <v>43677</v>
      </c>
      <c r="E128" s="339" t="s">
        <v>2553</v>
      </c>
      <c r="F128" s="339" t="s">
        <v>8405</v>
      </c>
      <c r="G128" s="247" t="str">
        <f>'Portfolio-WORK (S)'!$F$6&amp;'Deletions (S)'!E128</f>
        <v>PEG RatioCAG</v>
      </c>
      <c r="H128" s="247">
        <f t="shared" si="7"/>
        <v>127</v>
      </c>
      <c r="I128" s="247" t="str">
        <f>IF(ISERROR(VLOOKUP(G128, 'Constituents_Prev (S)'!A:A, 1, 0)), "", H128)</f>
        <v/>
      </c>
      <c r="K128" s="247">
        <f t="shared" si="9"/>
        <v>127</v>
      </c>
      <c r="L128" s="247" t="e">
        <f t="shared" si="8"/>
        <v>#NUM!</v>
      </c>
    </row>
    <row r="129" spans="3:12">
      <c r="C129" s="305">
        <f t="shared" si="6"/>
        <v>128</v>
      </c>
      <c r="D129" s="340">
        <v>43677</v>
      </c>
      <c r="E129" s="339" t="s">
        <v>2558</v>
      </c>
      <c r="F129" s="339" t="s">
        <v>8406</v>
      </c>
      <c r="G129" s="247" t="str">
        <f>'Portfolio-WORK (S)'!$F$6&amp;'Deletions (S)'!E129</f>
        <v>PEG RatioCXO</v>
      </c>
      <c r="H129" s="247">
        <f t="shared" si="7"/>
        <v>128</v>
      </c>
      <c r="I129" s="247" t="str">
        <f>IF(ISERROR(VLOOKUP(G129, 'Constituents_Prev (S)'!A:A, 1, 0)), "", H129)</f>
        <v/>
      </c>
      <c r="K129" s="247">
        <f t="shared" si="9"/>
        <v>128</v>
      </c>
      <c r="L129" s="247" t="e">
        <f t="shared" si="8"/>
        <v>#NUM!</v>
      </c>
    </row>
    <row r="130" spans="3:12">
      <c r="C130" s="305">
        <f t="shared" si="6"/>
        <v>129</v>
      </c>
      <c r="D130" s="340">
        <v>43677</v>
      </c>
      <c r="E130" s="339" t="s">
        <v>3026</v>
      </c>
      <c r="F130" s="339" t="s">
        <v>3027</v>
      </c>
      <c r="G130" s="247" t="str">
        <f>'Portfolio-WORK (S)'!$F$6&amp;'Deletions (S)'!E130</f>
        <v>PEG RatioCOP</v>
      </c>
      <c r="H130" s="247">
        <f t="shared" si="7"/>
        <v>129</v>
      </c>
      <c r="I130" s="247" t="str">
        <f>IF(ISERROR(VLOOKUP(G130, 'Constituents_Prev (S)'!A:A, 1, 0)), "", H130)</f>
        <v/>
      </c>
      <c r="K130" s="247">
        <f t="shared" si="9"/>
        <v>129</v>
      </c>
      <c r="L130" s="247" t="e">
        <f t="shared" si="8"/>
        <v>#NUM!</v>
      </c>
    </row>
    <row r="131" spans="3:12">
      <c r="C131" s="305">
        <f t="shared" ref="C131:C194" si="10">H131</f>
        <v>130</v>
      </c>
      <c r="D131" s="340">
        <v>43677</v>
      </c>
      <c r="E131" s="339" t="s">
        <v>3185</v>
      </c>
      <c r="F131" s="339" t="s">
        <v>8407</v>
      </c>
      <c r="G131" s="247" t="str">
        <f>'Portfolio-WORK (S)'!$F$6&amp;'Deletions (S)'!E131</f>
        <v>PEG RatioED</v>
      </c>
      <c r="H131" s="247">
        <f t="shared" ref="H131:H194" si="11">COUNTIF($F$2:$F$902, "&lt;="&amp;F131)</f>
        <v>130</v>
      </c>
      <c r="I131" s="247" t="str">
        <f>IF(ISERROR(VLOOKUP(G131, 'Constituents_Prev (S)'!A:A, 1, 0)), "", H131)</f>
        <v/>
      </c>
      <c r="K131" s="247">
        <f t="shared" si="9"/>
        <v>130</v>
      </c>
      <c r="L131" s="247" t="e">
        <f t="shared" ref="L131:L183" si="12">SMALL(I:I, K131)</f>
        <v>#NUM!</v>
      </c>
    </row>
    <row r="132" spans="3:12">
      <c r="C132" s="305">
        <f t="shared" si="10"/>
        <v>131</v>
      </c>
      <c r="D132" s="340">
        <v>43677</v>
      </c>
      <c r="E132" s="339" t="s">
        <v>5711</v>
      </c>
      <c r="F132" s="339" t="s">
        <v>8408</v>
      </c>
      <c r="G132" s="247" t="str">
        <f>'Portfolio-WORK (S)'!$F$6&amp;'Deletions (S)'!E132</f>
        <v>PEG RatioSTZ</v>
      </c>
      <c r="H132" s="247">
        <f t="shared" si="11"/>
        <v>131</v>
      </c>
      <c r="I132" s="247" t="str">
        <f>IF(ISERROR(VLOOKUP(G132, 'Constituents_Prev (S)'!A:A, 1, 0)), "", H132)</f>
        <v/>
      </c>
      <c r="K132" s="247">
        <f t="shared" ref="K132:K183" si="13">K131+1</f>
        <v>131</v>
      </c>
      <c r="L132" s="247" t="e">
        <f t="shared" si="12"/>
        <v>#NUM!</v>
      </c>
    </row>
    <row r="133" spans="3:12">
      <c r="C133" s="305">
        <f t="shared" si="10"/>
        <v>132</v>
      </c>
      <c r="D133" s="340">
        <v>43677</v>
      </c>
      <c r="E133" s="339" t="s">
        <v>2030</v>
      </c>
      <c r="F133" s="339" t="s">
        <v>8409</v>
      </c>
      <c r="G133" s="247" t="str">
        <f>'Portfolio-WORK (S)'!$F$6&amp;'Deletions (S)'!E133</f>
        <v>PEG RatioCOO</v>
      </c>
      <c r="H133" s="247">
        <f t="shared" si="11"/>
        <v>132</v>
      </c>
      <c r="I133" s="247" t="str">
        <f>IF(ISERROR(VLOOKUP(G133, 'Constituents_Prev (S)'!A:A, 1, 0)), "", H133)</f>
        <v/>
      </c>
      <c r="K133" s="247">
        <f t="shared" si="13"/>
        <v>132</v>
      </c>
      <c r="L133" s="247" t="e">
        <f t="shared" si="12"/>
        <v>#NUM!</v>
      </c>
    </row>
    <row r="134" spans="3:12">
      <c r="C134" s="305">
        <f t="shared" si="10"/>
        <v>133</v>
      </c>
      <c r="D134" s="340">
        <v>43677</v>
      </c>
      <c r="E134" s="339" t="s">
        <v>1327</v>
      </c>
      <c r="F134" s="339" t="s">
        <v>8410</v>
      </c>
      <c r="G134" s="247" t="str">
        <f>'Portfolio-WORK (S)'!$F$6&amp;'Deletions (S)'!E134</f>
        <v>PEG RatioCPRT</v>
      </c>
      <c r="H134" s="247">
        <f t="shared" si="11"/>
        <v>133</v>
      </c>
      <c r="I134" s="247" t="str">
        <f>IF(ISERROR(VLOOKUP(G134, 'Constituents_Prev (S)'!A:A, 1, 0)), "", H134)</f>
        <v/>
      </c>
      <c r="K134" s="247">
        <f t="shared" si="13"/>
        <v>133</v>
      </c>
      <c r="L134" s="247" t="e">
        <f t="shared" si="12"/>
        <v>#NUM!</v>
      </c>
    </row>
    <row r="135" spans="3:12">
      <c r="C135" s="305">
        <f t="shared" si="10"/>
        <v>134</v>
      </c>
      <c r="D135" s="340">
        <v>43677</v>
      </c>
      <c r="E135" s="339" t="s">
        <v>7427</v>
      </c>
      <c r="F135" s="339" t="s">
        <v>7428</v>
      </c>
      <c r="G135" s="247" t="str">
        <f>'Portfolio-WORK (S)'!$F$6&amp;'Deletions (S)'!E135</f>
        <v>PEG RatioGLW</v>
      </c>
      <c r="H135" s="247">
        <f t="shared" si="11"/>
        <v>134</v>
      </c>
      <c r="I135" s="247" t="str">
        <f>IF(ISERROR(VLOOKUP(G135, 'Constituents_Prev (S)'!A:A, 1, 0)), "", H135)</f>
        <v/>
      </c>
      <c r="K135" s="247">
        <f t="shared" si="13"/>
        <v>134</v>
      </c>
      <c r="L135" s="247" t="e">
        <f t="shared" si="12"/>
        <v>#NUM!</v>
      </c>
    </row>
    <row r="136" spans="3:12">
      <c r="C136" s="305">
        <f t="shared" si="10"/>
        <v>135</v>
      </c>
      <c r="D136" s="340">
        <v>43677</v>
      </c>
      <c r="E136" s="339" t="s">
        <v>849</v>
      </c>
      <c r="F136" s="339" t="s">
        <v>8411</v>
      </c>
      <c r="G136" s="247" t="str">
        <f>'Portfolio-WORK (S)'!$F$6&amp;'Deletions (S)'!E136</f>
        <v>PEG RatioCTVA</v>
      </c>
      <c r="H136" s="247">
        <f t="shared" si="11"/>
        <v>135</v>
      </c>
      <c r="I136" s="247" t="str">
        <f>IF(ISERROR(VLOOKUP(G136, 'Constituents_Prev (S)'!A:A, 1, 0)), "", H136)</f>
        <v/>
      </c>
      <c r="K136" s="247">
        <f t="shared" si="13"/>
        <v>135</v>
      </c>
      <c r="L136" s="247" t="e">
        <f t="shared" si="12"/>
        <v>#NUM!</v>
      </c>
    </row>
    <row r="137" spans="3:12">
      <c r="C137" s="305">
        <f t="shared" si="10"/>
        <v>136</v>
      </c>
      <c r="D137" s="340">
        <v>43677</v>
      </c>
      <c r="E137" s="339" t="s">
        <v>2035</v>
      </c>
      <c r="F137" s="339" t="s">
        <v>8412</v>
      </c>
      <c r="G137" s="247" t="str">
        <f>'Portfolio-WORK (S)'!$F$6&amp;'Deletions (S)'!E137</f>
        <v>PEG RatioCOST</v>
      </c>
      <c r="H137" s="247">
        <f t="shared" si="11"/>
        <v>136</v>
      </c>
      <c r="I137" s="247" t="str">
        <f>IF(ISERROR(VLOOKUP(G137, 'Constituents_Prev (S)'!A:A, 1, 0)), "", H137)</f>
        <v/>
      </c>
      <c r="K137" s="247">
        <f t="shared" si="13"/>
        <v>136</v>
      </c>
      <c r="L137" s="247" t="e">
        <f t="shared" si="12"/>
        <v>#NUM!</v>
      </c>
    </row>
    <row r="138" spans="3:12">
      <c r="C138" s="305">
        <f t="shared" si="10"/>
        <v>137</v>
      </c>
      <c r="D138" s="340">
        <v>43677</v>
      </c>
      <c r="E138" s="339" t="s">
        <v>854</v>
      </c>
      <c r="F138" s="339" t="s">
        <v>8413</v>
      </c>
      <c r="G138" s="247" t="str">
        <f>'Portfolio-WORK (S)'!$F$6&amp;'Deletions (S)'!E138</f>
        <v>PEG RatioCOTY</v>
      </c>
      <c r="H138" s="247">
        <f t="shared" si="11"/>
        <v>137</v>
      </c>
      <c r="I138" s="247" t="str">
        <f>IF(ISERROR(VLOOKUP(G138, 'Constituents_Prev (S)'!A:A, 1, 0)), "", H138)</f>
        <v/>
      </c>
      <c r="K138" s="247">
        <f t="shared" si="13"/>
        <v>137</v>
      </c>
      <c r="L138" s="247" t="e">
        <f t="shared" si="12"/>
        <v>#NUM!</v>
      </c>
    </row>
    <row r="139" spans="3:12">
      <c r="C139" s="305">
        <f t="shared" si="10"/>
        <v>138</v>
      </c>
      <c r="D139" s="340">
        <v>43677</v>
      </c>
      <c r="E139" s="339" t="s">
        <v>860</v>
      </c>
      <c r="F139" s="339" t="s">
        <v>8414</v>
      </c>
      <c r="G139" s="247" t="str">
        <f>'Portfolio-WORK (S)'!$F$6&amp;'Deletions (S)'!E139</f>
        <v>PEG RatioCCI</v>
      </c>
      <c r="H139" s="247">
        <f t="shared" si="11"/>
        <v>138</v>
      </c>
      <c r="I139" s="247" t="str">
        <f>IF(ISERROR(VLOOKUP(G139, 'Constituents_Prev (S)'!A:A, 1, 0)), "", H139)</f>
        <v/>
      </c>
      <c r="K139" s="247">
        <f t="shared" si="13"/>
        <v>138</v>
      </c>
      <c r="L139" s="247" t="e">
        <f t="shared" si="12"/>
        <v>#NUM!</v>
      </c>
    </row>
    <row r="140" spans="3:12">
      <c r="C140" s="305">
        <f t="shared" si="10"/>
        <v>139</v>
      </c>
      <c r="D140" s="340">
        <v>43677</v>
      </c>
      <c r="E140" s="339" t="s">
        <v>4401</v>
      </c>
      <c r="F140" s="339" t="s">
        <v>4402</v>
      </c>
      <c r="G140" s="247" t="str">
        <f>'Portfolio-WORK (S)'!$F$6&amp;'Deletions (S)'!E140</f>
        <v>PEG RatioCSX</v>
      </c>
      <c r="H140" s="247">
        <f t="shared" si="11"/>
        <v>139</v>
      </c>
      <c r="I140" s="247" t="str">
        <f>IF(ISERROR(VLOOKUP(G140, 'Constituents_Prev (S)'!A:A, 1, 0)), "", H140)</f>
        <v/>
      </c>
      <c r="K140" s="247">
        <f t="shared" si="13"/>
        <v>139</v>
      </c>
      <c r="L140" s="247" t="e">
        <f t="shared" si="12"/>
        <v>#NUM!</v>
      </c>
    </row>
    <row r="141" spans="3:12">
      <c r="C141" s="305">
        <f t="shared" si="10"/>
        <v>140</v>
      </c>
      <c r="D141" s="340">
        <v>43677</v>
      </c>
      <c r="E141" s="339" t="s">
        <v>8415</v>
      </c>
      <c r="F141" s="339" t="s">
        <v>8416</v>
      </c>
      <c r="G141" s="247" t="str">
        <f>'Portfolio-WORK (S)'!$F$6&amp;'Deletions (S)'!E141</f>
        <v>PEG RatioCMI</v>
      </c>
      <c r="H141" s="247">
        <f t="shared" si="11"/>
        <v>140</v>
      </c>
      <c r="I141" s="247" t="str">
        <f>IF(ISERROR(VLOOKUP(G141, 'Constituents_Prev (S)'!A:A, 1, 0)), "", H141)</f>
        <v/>
      </c>
      <c r="K141" s="247">
        <f t="shared" si="13"/>
        <v>140</v>
      </c>
      <c r="L141" s="247" t="e">
        <f t="shared" si="12"/>
        <v>#NUM!</v>
      </c>
    </row>
    <row r="142" spans="3:12">
      <c r="C142" s="305">
        <f t="shared" si="10"/>
        <v>141</v>
      </c>
      <c r="D142" s="340">
        <v>43677</v>
      </c>
      <c r="E142" s="339" t="s">
        <v>2541</v>
      </c>
      <c r="F142" s="339" t="s">
        <v>2542</v>
      </c>
      <c r="G142" s="247" t="str">
        <f>'Portfolio-WORK (S)'!$F$6&amp;'Deletions (S)'!E142</f>
        <v>PEG RatioCVS</v>
      </c>
      <c r="H142" s="247">
        <f t="shared" si="11"/>
        <v>141</v>
      </c>
      <c r="I142" s="247" t="str">
        <f>IF(ISERROR(VLOOKUP(G142, 'Constituents_Prev (S)'!A:A, 1, 0)), "", H142)</f>
        <v/>
      </c>
      <c r="K142" s="247">
        <f t="shared" si="13"/>
        <v>141</v>
      </c>
      <c r="L142" s="247" t="e">
        <f t="shared" si="12"/>
        <v>#NUM!</v>
      </c>
    </row>
    <row r="143" spans="3:12">
      <c r="C143" s="305">
        <f t="shared" si="10"/>
        <v>142</v>
      </c>
      <c r="D143" s="340">
        <v>43677</v>
      </c>
      <c r="E143" s="339" t="s">
        <v>2169</v>
      </c>
      <c r="F143" s="339" t="s">
        <v>8417</v>
      </c>
      <c r="G143" s="247" t="str">
        <f>'Portfolio-WORK (S)'!$F$6&amp;'Deletions (S)'!E143</f>
        <v>PEG RatioDHR</v>
      </c>
      <c r="H143" s="247">
        <f t="shared" si="11"/>
        <v>142</v>
      </c>
      <c r="I143" s="247" t="str">
        <f>IF(ISERROR(VLOOKUP(G143, 'Constituents_Prev (S)'!A:A, 1, 0)), "", H143)</f>
        <v/>
      </c>
      <c r="K143" s="247">
        <f t="shared" si="13"/>
        <v>142</v>
      </c>
      <c r="L143" s="247" t="e">
        <f t="shared" si="12"/>
        <v>#NUM!</v>
      </c>
    </row>
    <row r="144" spans="3:12">
      <c r="C144" s="305">
        <f t="shared" si="10"/>
        <v>143</v>
      </c>
      <c r="D144" s="340">
        <v>43677</v>
      </c>
      <c r="E144" s="339" t="s">
        <v>3490</v>
      </c>
      <c r="F144" s="339" t="s">
        <v>8418</v>
      </c>
      <c r="G144" s="247" t="str">
        <f>'Portfolio-WORK (S)'!$F$6&amp;'Deletions (S)'!E144</f>
        <v>PEG RatioDRI</v>
      </c>
      <c r="H144" s="247">
        <f t="shared" si="11"/>
        <v>143</v>
      </c>
      <c r="I144" s="247" t="str">
        <f>IF(ISERROR(VLOOKUP(G144, 'Constituents_Prev (S)'!A:A, 1, 0)), "", H144)</f>
        <v/>
      </c>
      <c r="K144" s="247">
        <f t="shared" si="13"/>
        <v>143</v>
      </c>
      <c r="L144" s="247" t="e">
        <f t="shared" si="12"/>
        <v>#NUM!</v>
      </c>
    </row>
    <row r="145" spans="3:12">
      <c r="C145" s="305">
        <f t="shared" si="10"/>
        <v>144</v>
      </c>
      <c r="D145" s="340">
        <v>43677</v>
      </c>
      <c r="E145" s="339" t="s">
        <v>1332</v>
      </c>
      <c r="F145" s="339" t="s">
        <v>8419</v>
      </c>
      <c r="G145" s="247" t="str">
        <f>'Portfolio-WORK (S)'!$F$6&amp;'Deletions (S)'!E145</f>
        <v>PEG RatioDVA</v>
      </c>
      <c r="H145" s="247">
        <f t="shared" si="11"/>
        <v>144</v>
      </c>
      <c r="I145" s="247" t="str">
        <f>IF(ISERROR(VLOOKUP(G145, 'Constituents_Prev (S)'!A:A, 1, 0)), "", H145)</f>
        <v/>
      </c>
      <c r="K145" s="247">
        <f t="shared" si="13"/>
        <v>144</v>
      </c>
      <c r="L145" s="247" t="e">
        <f t="shared" si="12"/>
        <v>#NUM!</v>
      </c>
    </row>
    <row r="146" spans="3:12">
      <c r="C146" s="305">
        <f t="shared" si="10"/>
        <v>145</v>
      </c>
      <c r="D146" s="340">
        <v>43677</v>
      </c>
      <c r="E146" s="339" t="s">
        <v>5407</v>
      </c>
      <c r="F146" s="339" t="s">
        <v>8420</v>
      </c>
      <c r="G146" s="247" t="str">
        <f>'Portfolio-WORK (S)'!$F$6&amp;'Deletions (S)'!E146</f>
        <v>PEG RatioDE</v>
      </c>
      <c r="H146" s="247">
        <f t="shared" si="11"/>
        <v>145</v>
      </c>
      <c r="I146" s="247" t="str">
        <f>IF(ISERROR(VLOOKUP(G146, 'Constituents_Prev (S)'!A:A, 1, 0)), "", H146)</f>
        <v/>
      </c>
      <c r="K146" s="247">
        <f t="shared" si="13"/>
        <v>145</v>
      </c>
      <c r="L146" s="247" t="e">
        <f t="shared" si="12"/>
        <v>#NUM!</v>
      </c>
    </row>
    <row r="147" spans="3:12">
      <c r="C147" s="305">
        <f t="shared" si="10"/>
        <v>146</v>
      </c>
      <c r="D147" s="340">
        <v>43677</v>
      </c>
      <c r="E147" s="339" t="s">
        <v>4714</v>
      </c>
      <c r="F147" s="339" t="s">
        <v>8421</v>
      </c>
      <c r="G147" s="247" t="str">
        <f>'Portfolio-WORK (S)'!$F$6&amp;'Deletions (S)'!E147</f>
        <v>PEG RatioDAL</v>
      </c>
      <c r="H147" s="247">
        <f t="shared" si="11"/>
        <v>146</v>
      </c>
      <c r="I147" s="247" t="str">
        <f>IF(ISERROR(VLOOKUP(G147, 'Constituents_Prev (S)'!A:A, 1, 0)), "", H147)</f>
        <v/>
      </c>
      <c r="K147" s="247">
        <f t="shared" si="13"/>
        <v>146</v>
      </c>
      <c r="L147" s="247" t="e">
        <f t="shared" si="12"/>
        <v>#NUM!</v>
      </c>
    </row>
    <row r="148" spans="3:12">
      <c r="C148" s="305">
        <f t="shared" si="10"/>
        <v>147</v>
      </c>
      <c r="D148" s="340">
        <v>43677</v>
      </c>
      <c r="E148" s="339" t="s">
        <v>865</v>
      </c>
      <c r="F148" s="339" t="s">
        <v>8422</v>
      </c>
      <c r="G148" s="247" t="str">
        <f>'Portfolio-WORK (S)'!$F$6&amp;'Deletions (S)'!E148</f>
        <v>PEG RatioXRAY</v>
      </c>
      <c r="H148" s="247">
        <f t="shared" si="11"/>
        <v>147</v>
      </c>
      <c r="I148" s="247" t="str">
        <f>IF(ISERROR(VLOOKUP(G148, 'Constituents_Prev (S)'!A:A, 1, 0)), "", H148)</f>
        <v/>
      </c>
      <c r="K148" s="247">
        <f t="shared" si="13"/>
        <v>147</v>
      </c>
      <c r="L148" s="247" t="e">
        <f t="shared" si="12"/>
        <v>#NUM!</v>
      </c>
    </row>
    <row r="149" spans="3:12">
      <c r="C149" s="305">
        <f t="shared" si="10"/>
        <v>148</v>
      </c>
      <c r="D149" s="340">
        <v>43677</v>
      </c>
      <c r="E149" s="339" t="s">
        <v>544</v>
      </c>
      <c r="F149" s="339" t="s">
        <v>8423</v>
      </c>
      <c r="G149" s="247" t="str">
        <f>'Portfolio-WORK (S)'!$F$6&amp;'Deletions (S)'!E149</f>
        <v>PEG RatioDVN</v>
      </c>
      <c r="H149" s="247">
        <f t="shared" si="11"/>
        <v>148</v>
      </c>
      <c r="I149" s="247" t="str">
        <f>IF(ISERROR(VLOOKUP(G149, 'Constituents_Prev (S)'!A:A, 1, 0)), "", H149)</f>
        <v/>
      </c>
      <c r="K149" s="247">
        <f t="shared" si="13"/>
        <v>148</v>
      </c>
      <c r="L149" s="247" t="e">
        <f t="shared" si="12"/>
        <v>#NUM!</v>
      </c>
    </row>
    <row r="150" spans="3:12">
      <c r="C150" s="305">
        <f t="shared" si="10"/>
        <v>149</v>
      </c>
      <c r="D150" s="340">
        <v>43677</v>
      </c>
      <c r="E150" s="339" t="s">
        <v>3313</v>
      </c>
      <c r="F150" s="339" t="s">
        <v>8424</v>
      </c>
      <c r="G150" s="247" t="str">
        <f>'Portfolio-WORK (S)'!$F$6&amp;'Deletions (S)'!E150</f>
        <v>PEG RatioFANG</v>
      </c>
      <c r="H150" s="247">
        <f t="shared" si="11"/>
        <v>149</v>
      </c>
      <c r="I150" s="247" t="str">
        <f>IF(ISERROR(VLOOKUP(G150, 'Constituents_Prev (S)'!A:A, 1, 0)), "", H150)</f>
        <v/>
      </c>
      <c r="K150" s="247">
        <f t="shared" si="13"/>
        <v>149</v>
      </c>
      <c r="L150" s="247" t="e">
        <f t="shared" si="12"/>
        <v>#NUM!</v>
      </c>
    </row>
    <row r="151" spans="3:12">
      <c r="C151" s="305">
        <f t="shared" si="10"/>
        <v>150</v>
      </c>
      <c r="D151" s="340">
        <v>43677</v>
      </c>
      <c r="E151" s="339" t="s">
        <v>870</v>
      </c>
      <c r="F151" s="339" t="s">
        <v>8425</v>
      </c>
      <c r="G151" s="247" t="str">
        <f>'Portfolio-WORK (S)'!$F$6&amp;'Deletions (S)'!E151</f>
        <v>PEG RatioDLR</v>
      </c>
      <c r="H151" s="247">
        <f t="shared" si="11"/>
        <v>150</v>
      </c>
      <c r="I151" s="247" t="str">
        <f>IF(ISERROR(VLOOKUP(G151, 'Constituents_Prev (S)'!A:A, 1, 0)), "", H151)</f>
        <v/>
      </c>
      <c r="K151" s="247">
        <f t="shared" si="13"/>
        <v>150</v>
      </c>
      <c r="L151" s="247" t="e">
        <f t="shared" si="12"/>
        <v>#NUM!</v>
      </c>
    </row>
    <row r="152" spans="3:12">
      <c r="C152" s="305">
        <f t="shared" si="10"/>
        <v>151</v>
      </c>
      <c r="D152" s="340">
        <v>43677</v>
      </c>
      <c r="E152" s="339" t="s">
        <v>4015</v>
      </c>
      <c r="F152" s="339" t="s">
        <v>4016</v>
      </c>
      <c r="G152" s="247" t="str">
        <f>'Portfolio-WORK (S)'!$F$6&amp;'Deletions (S)'!E152</f>
        <v>PEG RatioDFS</v>
      </c>
      <c r="H152" s="247">
        <f t="shared" si="11"/>
        <v>151</v>
      </c>
      <c r="I152" s="247" t="str">
        <f>IF(ISERROR(VLOOKUP(G152, 'Constituents_Prev (S)'!A:A, 1, 0)), "", H152)</f>
        <v/>
      </c>
      <c r="K152" s="247">
        <f t="shared" si="13"/>
        <v>151</v>
      </c>
      <c r="L152" s="247" t="e">
        <f t="shared" si="12"/>
        <v>#NUM!</v>
      </c>
    </row>
    <row r="153" spans="3:12">
      <c r="C153" s="305">
        <f t="shared" si="10"/>
        <v>152</v>
      </c>
      <c r="D153" s="340">
        <v>43677</v>
      </c>
      <c r="E153" s="339" t="s">
        <v>1337</v>
      </c>
      <c r="F153" s="339" t="s">
        <v>8426</v>
      </c>
      <c r="G153" s="247" t="str">
        <f>'Portfolio-WORK (S)'!$F$6&amp;'Deletions (S)'!E153</f>
        <v>PEG RatioDISCA</v>
      </c>
      <c r="H153" s="247">
        <f t="shared" si="11"/>
        <v>152</v>
      </c>
      <c r="I153" s="247" t="str">
        <f>IF(ISERROR(VLOOKUP(G153, 'Constituents_Prev (S)'!A:A, 1, 0)), "", H153)</f>
        <v/>
      </c>
      <c r="K153" s="247">
        <f t="shared" si="13"/>
        <v>152</v>
      </c>
      <c r="L153" s="247" t="e">
        <f t="shared" si="12"/>
        <v>#NUM!</v>
      </c>
    </row>
    <row r="154" spans="3:12">
      <c r="C154" s="305">
        <f t="shared" si="10"/>
        <v>153</v>
      </c>
      <c r="D154" s="340">
        <v>43677</v>
      </c>
      <c r="E154" s="339" t="s">
        <v>875</v>
      </c>
      <c r="F154" s="339" t="s">
        <v>8427</v>
      </c>
      <c r="G154" s="247" t="str">
        <f>'Portfolio-WORK (S)'!$F$6&amp;'Deletions (S)'!E154</f>
        <v>PEG RatioDISCK</v>
      </c>
      <c r="H154" s="247">
        <f t="shared" si="11"/>
        <v>153</v>
      </c>
      <c r="I154" s="247" t="str">
        <f>IF(ISERROR(VLOOKUP(G154, 'Constituents_Prev (S)'!A:A, 1, 0)), "", H154)</f>
        <v/>
      </c>
      <c r="K154" s="247">
        <f t="shared" si="13"/>
        <v>153</v>
      </c>
      <c r="L154" s="247" t="e">
        <f t="shared" si="12"/>
        <v>#NUM!</v>
      </c>
    </row>
    <row r="155" spans="3:12">
      <c r="C155" s="305">
        <f t="shared" si="10"/>
        <v>154</v>
      </c>
      <c r="D155" s="340">
        <v>43677</v>
      </c>
      <c r="E155" s="339" t="s">
        <v>1344</v>
      </c>
      <c r="F155" s="339" t="s">
        <v>8428</v>
      </c>
      <c r="G155" s="247" t="str">
        <f>'Portfolio-WORK (S)'!$F$6&amp;'Deletions (S)'!E155</f>
        <v>PEG RatioDISH</v>
      </c>
      <c r="H155" s="247">
        <f t="shared" si="11"/>
        <v>154</v>
      </c>
      <c r="I155" s="247" t="str">
        <f>IF(ISERROR(VLOOKUP(G155, 'Constituents_Prev (S)'!A:A, 1, 0)), "", H155)</f>
        <v/>
      </c>
      <c r="K155" s="247">
        <f t="shared" si="13"/>
        <v>154</v>
      </c>
      <c r="L155" s="247" t="e">
        <f t="shared" si="12"/>
        <v>#NUM!</v>
      </c>
    </row>
    <row r="156" spans="3:12">
      <c r="C156" s="305">
        <f t="shared" si="10"/>
        <v>155</v>
      </c>
      <c r="D156" s="340">
        <v>43677</v>
      </c>
      <c r="E156" s="339" t="s">
        <v>398</v>
      </c>
      <c r="F156" s="339" t="s">
        <v>8429</v>
      </c>
      <c r="G156" s="247" t="str">
        <f>'Portfolio-WORK (S)'!$F$6&amp;'Deletions (S)'!E156</f>
        <v>PEG RatioDG</v>
      </c>
      <c r="H156" s="247">
        <f t="shared" si="11"/>
        <v>155</v>
      </c>
      <c r="I156" s="247" t="str">
        <f>IF(ISERROR(VLOOKUP(G156, 'Constituents_Prev (S)'!A:A, 1, 0)), "", H156)</f>
        <v/>
      </c>
      <c r="K156" s="247">
        <f t="shared" si="13"/>
        <v>155</v>
      </c>
      <c r="L156" s="247" t="e">
        <f t="shared" si="12"/>
        <v>#NUM!</v>
      </c>
    </row>
    <row r="157" spans="3:12">
      <c r="C157" s="305">
        <f t="shared" si="10"/>
        <v>156</v>
      </c>
      <c r="D157" s="340">
        <v>43677</v>
      </c>
      <c r="E157" s="339" t="s">
        <v>880</v>
      </c>
      <c r="F157" s="339" t="s">
        <v>8430</v>
      </c>
      <c r="G157" s="247" t="str">
        <f>'Portfolio-WORK (S)'!$F$6&amp;'Deletions (S)'!E157</f>
        <v>PEG RatioDLTR</v>
      </c>
      <c r="H157" s="247">
        <f t="shared" si="11"/>
        <v>156</v>
      </c>
      <c r="I157" s="247" t="str">
        <f>IF(ISERROR(VLOOKUP(G157, 'Constituents_Prev (S)'!A:A, 1, 0)), "", H157)</f>
        <v/>
      </c>
      <c r="K157" s="247">
        <f t="shared" si="13"/>
        <v>156</v>
      </c>
      <c r="L157" s="247" t="e">
        <f t="shared" si="12"/>
        <v>#NUM!</v>
      </c>
    </row>
    <row r="158" spans="3:12">
      <c r="C158" s="305">
        <f t="shared" si="10"/>
        <v>157</v>
      </c>
      <c r="D158" s="340">
        <v>43677</v>
      </c>
      <c r="E158" s="339" t="s">
        <v>2735</v>
      </c>
      <c r="F158" s="339" t="s">
        <v>2736</v>
      </c>
      <c r="G158" s="247" t="str">
        <f>'Portfolio-WORK (S)'!$F$6&amp;'Deletions (S)'!E158</f>
        <v>PEG RatioD</v>
      </c>
      <c r="H158" s="247">
        <f t="shared" si="11"/>
        <v>157</v>
      </c>
      <c r="I158" s="247" t="str">
        <f>IF(ISERROR(VLOOKUP(G158, 'Constituents_Prev (S)'!A:A, 1, 0)), "", H158)</f>
        <v/>
      </c>
      <c r="K158" s="247">
        <f t="shared" si="13"/>
        <v>157</v>
      </c>
      <c r="L158" s="247" t="e">
        <f t="shared" si="12"/>
        <v>#NUM!</v>
      </c>
    </row>
    <row r="159" spans="3:12">
      <c r="C159" s="305">
        <f t="shared" si="10"/>
        <v>158</v>
      </c>
      <c r="D159" s="340">
        <v>43677</v>
      </c>
      <c r="E159" s="339" t="s">
        <v>2876</v>
      </c>
      <c r="F159" s="339" t="s">
        <v>8431</v>
      </c>
      <c r="G159" s="247" t="str">
        <f>'Portfolio-WORK (S)'!$F$6&amp;'Deletions (S)'!E159</f>
        <v>PEG RatioDOV</v>
      </c>
      <c r="H159" s="247">
        <f t="shared" si="11"/>
        <v>158</v>
      </c>
      <c r="I159" s="247" t="str">
        <f>IF(ISERROR(VLOOKUP(G159, 'Constituents_Prev (S)'!A:A, 1, 0)), "", H159)</f>
        <v/>
      </c>
      <c r="K159" s="247">
        <f t="shared" si="13"/>
        <v>158</v>
      </c>
      <c r="L159" s="247" t="e">
        <f t="shared" si="12"/>
        <v>#NUM!</v>
      </c>
    </row>
    <row r="160" spans="3:12">
      <c r="C160" s="305">
        <f t="shared" si="10"/>
        <v>159</v>
      </c>
      <c r="D160" s="340">
        <v>43677</v>
      </c>
      <c r="E160" s="339" t="s">
        <v>3321</v>
      </c>
      <c r="F160" s="339" t="s">
        <v>8432</v>
      </c>
      <c r="G160" s="247" t="str">
        <f>'Portfolio-WORK (S)'!$F$6&amp;'Deletions (S)'!E160</f>
        <v>PEG RatioDOW</v>
      </c>
      <c r="H160" s="247">
        <f t="shared" si="11"/>
        <v>159</v>
      </c>
      <c r="I160" s="247">
        <f>IF(ISERROR(VLOOKUP(G160, 'Constituents_Prev (S)'!A:A, 1, 0)), "", H160)</f>
        <v>159</v>
      </c>
      <c r="K160" s="247">
        <f t="shared" si="13"/>
        <v>159</v>
      </c>
      <c r="L160" s="247" t="e">
        <f t="shared" si="12"/>
        <v>#NUM!</v>
      </c>
    </row>
    <row r="161" spans="3:12">
      <c r="C161" s="305">
        <f t="shared" si="10"/>
        <v>160</v>
      </c>
      <c r="D161" s="340">
        <v>43677</v>
      </c>
      <c r="E161" s="339" t="s">
        <v>3485</v>
      </c>
      <c r="F161" s="339" t="s">
        <v>8433</v>
      </c>
      <c r="G161" s="247" t="str">
        <f>'Portfolio-WORK (S)'!$F$6&amp;'Deletions (S)'!E161</f>
        <v>PEG RatioDTE</v>
      </c>
      <c r="H161" s="247">
        <f t="shared" si="11"/>
        <v>160</v>
      </c>
      <c r="I161" s="247" t="str">
        <f>IF(ISERROR(VLOOKUP(G161, 'Constituents_Prev (S)'!A:A, 1, 0)), "", H161)</f>
        <v/>
      </c>
      <c r="K161" s="247">
        <f t="shared" si="13"/>
        <v>160</v>
      </c>
      <c r="L161" s="247" t="e">
        <f t="shared" si="12"/>
        <v>#NUM!</v>
      </c>
    </row>
    <row r="162" spans="3:12">
      <c r="C162" s="305">
        <f t="shared" si="10"/>
        <v>161</v>
      </c>
      <c r="D162" s="340">
        <v>43677</v>
      </c>
      <c r="E162" s="339" t="s">
        <v>3497</v>
      </c>
      <c r="F162" s="339" t="s">
        <v>8434</v>
      </c>
      <c r="G162" s="247" t="str">
        <f>'Portfolio-WORK (S)'!$F$6&amp;'Deletions (S)'!E162</f>
        <v>PEG RatioDUK</v>
      </c>
      <c r="H162" s="247">
        <f t="shared" si="11"/>
        <v>161</v>
      </c>
      <c r="I162" s="247" t="str">
        <f>IF(ISERROR(VLOOKUP(G162, 'Constituents_Prev (S)'!A:A, 1, 0)), "", H162)</f>
        <v/>
      </c>
      <c r="K162" s="247">
        <f t="shared" si="13"/>
        <v>161</v>
      </c>
      <c r="L162" s="247" t="e">
        <f t="shared" si="12"/>
        <v>#NUM!</v>
      </c>
    </row>
    <row r="163" spans="3:12">
      <c r="C163" s="305">
        <f t="shared" si="10"/>
        <v>162</v>
      </c>
      <c r="D163" s="340">
        <v>43677</v>
      </c>
      <c r="E163" s="339" t="s">
        <v>1091</v>
      </c>
      <c r="F163" s="339" t="s">
        <v>8435</v>
      </c>
      <c r="G163" s="247" t="str">
        <f>'Portfolio-WORK (S)'!$F$6&amp;'Deletions (S)'!E163</f>
        <v>PEG RatioDRE</v>
      </c>
      <c r="H163" s="247">
        <f t="shared" si="11"/>
        <v>162</v>
      </c>
      <c r="I163" s="247" t="str">
        <f>IF(ISERROR(VLOOKUP(G163, 'Constituents_Prev (S)'!A:A, 1, 0)), "", H163)</f>
        <v/>
      </c>
      <c r="K163" s="247">
        <f t="shared" si="13"/>
        <v>162</v>
      </c>
      <c r="L163" s="247" t="e">
        <f t="shared" si="12"/>
        <v>#NUM!</v>
      </c>
    </row>
    <row r="164" spans="3:12">
      <c r="C164" s="305">
        <f t="shared" si="10"/>
        <v>163</v>
      </c>
      <c r="D164" s="340">
        <v>43677</v>
      </c>
      <c r="E164" s="339" t="s">
        <v>551</v>
      </c>
      <c r="F164" s="339" t="s">
        <v>8436</v>
      </c>
      <c r="G164" s="247" t="str">
        <f>'Portfolio-WORK (S)'!$F$6&amp;'Deletions (S)'!E164</f>
        <v>PEG RatioDD</v>
      </c>
      <c r="H164" s="247">
        <f t="shared" si="11"/>
        <v>163</v>
      </c>
      <c r="I164" s="247" t="str">
        <f>IF(ISERROR(VLOOKUP(G164, 'Constituents_Prev (S)'!A:A, 1, 0)), "", H164)</f>
        <v/>
      </c>
      <c r="K164" s="247">
        <f t="shared" si="13"/>
        <v>163</v>
      </c>
      <c r="L164" s="247" t="e">
        <f t="shared" si="12"/>
        <v>#NUM!</v>
      </c>
    </row>
    <row r="165" spans="3:12">
      <c r="C165" s="305">
        <f t="shared" si="10"/>
        <v>164</v>
      </c>
      <c r="D165" s="340">
        <v>43677</v>
      </c>
      <c r="E165" s="339" t="s">
        <v>2563</v>
      </c>
      <c r="F165" s="339" t="s">
        <v>8437</v>
      </c>
      <c r="G165" s="247" t="str">
        <f>'Portfolio-WORK (S)'!$F$6&amp;'Deletions (S)'!E165</f>
        <v>PEG RatioDXC</v>
      </c>
      <c r="H165" s="247">
        <f t="shared" si="11"/>
        <v>164</v>
      </c>
      <c r="I165" s="247" t="str">
        <f>IF(ISERROR(VLOOKUP(G165, 'Constituents_Prev (S)'!A:A, 1, 0)), "", H165)</f>
        <v/>
      </c>
      <c r="K165" s="247">
        <f t="shared" si="13"/>
        <v>164</v>
      </c>
      <c r="L165" s="247" t="e">
        <f t="shared" si="12"/>
        <v>#NUM!</v>
      </c>
    </row>
    <row r="166" spans="3:12">
      <c r="C166" s="305">
        <f t="shared" si="10"/>
        <v>165</v>
      </c>
      <c r="D166" s="340">
        <v>43677</v>
      </c>
      <c r="E166" s="339" t="s">
        <v>4022</v>
      </c>
      <c r="F166" s="339" t="s">
        <v>8438</v>
      </c>
      <c r="G166" s="247" t="str">
        <f>'Portfolio-WORK (S)'!$F$6&amp;'Deletions (S)'!E166</f>
        <v>PEG RatioETFC</v>
      </c>
      <c r="H166" s="247">
        <f t="shared" si="11"/>
        <v>165</v>
      </c>
      <c r="I166" s="247" t="str">
        <f>IF(ISERROR(VLOOKUP(G166, 'Constituents_Prev (S)'!A:A, 1, 0)), "", H166)</f>
        <v/>
      </c>
      <c r="K166" s="247">
        <f t="shared" si="13"/>
        <v>165</v>
      </c>
      <c r="L166" s="247" t="e">
        <f t="shared" si="12"/>
        <v>#NUM!</v>
      </c>
    </row>
    <row r="167" spans="3:12">
      <c r="C167" s="305">
        <f t="shared" si="10"/>
        <v>166</v>
      </c>
      <c r="D167" s="340">
        <v>43677</v>
      </c>
      <c r="E167" s="339" t="s">
        <v>2573</v>
      </c>
      <c r="F167" s="339" t="s">
        <v>8439</v>
      </c>
      <c r="G167" s="247" t="str">
        <f>'Portfolio-WORK (S)'!$F$6&amp;'Deletions (S)'!E167</f>
        <v>PEG RatioEMN</v>
      </c>
      <c r="H167" s="247">
        <f t="shared" si="11"/>
        <v>166</v>
      </c>
      <c r="I167" s="247" t="str">
        <f>IF(ISERROR(VLOOKUP(G167, 'Constituents_Prev (S)'!A:A, 1, 0)), "", H167)</f>
        <v/>
      </c>
      <c r="K167" s="247">
        <f t="shared" si="13"/>
        <v>166</v>
      </c>
      <c r="L167" s="247" t="e">
        <f t="shared" si="12"/>
        <v>#NUM!</v>
      </c>
    </row>
    <row r="168" spans="3:12">
      <c r="C168" s="305">
        <f t="shared" si="10"/>
        <v>167</v>
      </c>
      <c r="D168" s="340">
        <v>43677</v>
      </c>
      <c r="E168" s="339" t="s">
        <v>4795</v>
      </c>
      <c r="F168" s="339" t="s">
        <v>8440</v>
      </c>
      <c r="G168" s="247" t="str">
        <f>'Portfolio-WORK (S)'!$F$6&amp;'Deletions (S)'!E168</f>
        <v>PEG RatioETN</v>
      </c>
      <c r="H168" s="247">
        <f t="shared" si="11"/>
        <v>167</v>
      </c>
      <c r="I168" s="247" t="str">
        <f>IF(ISERROR(VLOOKUP(G168, 'Constituents_Prev (S)'!A:A, 1, 0)), "", H168)</f>
        <v/>
      </c>
      <c r="K168" s="247">
        <f t="shared" si="13"/>
        <v>167</v>
      </c>
      <c r="L168" s="247" t="e">
        <f t="shared" si="12"/>
        <v>#NUM!</v>
      </c>
    </row>
    <row r="169" spans="3:12">
      <c r="C169" s="305">
        <f t="shared" si="10"/>
        <v>168</v>
      </c>
      <c r="D169" s="340">
        <v>43677</v>
      </c>
      <c r="E169" s="339" t="s">
        <v>4162</v>
      </c>
      <c r="F169" s="339" t="s">
        <v>4163</v>
      </c>
      <c r="G169" s="247" t="str">
        <f>'Portfolio-WORK (S)'!$F$6&amp;'Deletions (S)'!E169</f>
        <v>PEG RatioEBAY</v>
      </c>
      <c r="H169" s="247">
        <f t="shared" si="11"/>
        <v>168</v>
      </c>
      <c r="I169" s="247" t="str">
        <f>IF(ISERROR(VLOOKUP(G169, 'Constituents_Prev (S)'!A:A, 1, 0)), "", H169)</f>
        <v/>
      </c>
      <c r="K169" s="247">
        <f t="shared" si="13"/>
        <v>168</v>
      </c>
      <c r="L169" s="247" t="e">
        <f t="shared" si="12"/>
        <v>#NUM!</v>
      </c>
    </row>
    <row r="170" spans="3:12">
      <c r="C170" s="305">
        <f t="shared" si="10"/>
        <v>169</v>
      </c>
      <c r="D170" s="340">
        <v>43677</v>
      </c>
      <c r="E170" s="339" t="s">
        <v>3814</v>
      </c>
      <c r="F170" s="339" t="s">
        <v>8441</v>
      </c>
      <c r="G170" s="247" t="str">
        <f>'Portfolio-WORK (S)'!$F$6&amp;'Deletions (S)'!E170</f>
        <v>PEG RatioECL</v>
      </c>
      <c r="H170" s="247">
        <f t="shared" si="11"/>
        <v>169</v>
      </c>
      <c r="I170" s="247" t="str">
        <f>IF(ISERROR(VLOOKUP(G170, 'Constituents_Prev (S)'!A:A, 1, 0)), "", H170)</f>
        <v/>
      </c>
      <c r="K170" s="247">
        <f t="shared" si="13"/>
        <v>169</v>
      </c>
      <c r="L170" s="247" t="e">
        <f t="shared" si="12"/>
        <v>#NUM!</v>
      </c>
    </row>
    <row r="171" spans="3:12">
      <c r="C171" s="305">
        <f t="shared" si="10"/>
        <v>170</v>
      </c>
      <c r="D171" s="340">
        <v>43677</v>
      </c>
      <c r="E171" s="339" t="s">
        <v>888</v>
      </c>
      <c r="F171" s="339" t="s">
        <v>8442</v>
      </c>
      <c r="G171" s="247" t="str">
        <f>'Portfolio-WORK (S)'!$F$6&amp;'Deletions (S)'!E171</f>
        <v>PEG RatioEIX</v>
      </c>
      <c r="H171" s="247">
        <f t="shared" si="11"/>
        <v>170</v>
      </c>
      <c r="I171" s="247" t="str">
        <f>IF(ISERROR(VLOOKUP(G171, 'Constituents_Prev (S)'!A:A, 1, 0)), "", H171)</f>
        <v/>
      </c>
      <c r="K171" s="247">
        <f t="shared" si="13"/>
        <v>170</v>
      </c>
      <c r="L171" s="247" t="e">
        <f t="shared" si="12"/>
        <v>#NUM!</v>
      </c>
    </row>
    <row r="172" spans="3:12">
      <c r="C172" s="305">
        <f t="shared" si="10"/>
        <v>171</v>
      </c>
      <c r="D172" s="340">
        <v>43677</v>
      </c>
      <c r="E172" s="339" t="s">
        <v>1096</v>
      </c>
      <c r="F172" s="339" t="s">
        <v>8443</v>
      </c>
      <c r="G172" s="247" t="str">
        <f>'Portfolio-WORK (S)'!$F$6&amp;'Deletions (S)'!E172</f>
        <v>PEG RatioEW</v>
      </c>
      <c r="H172" s="247">
        <f t="shared" si="11"/>
        <v>171</v>
      </c>
      <c r="I172" s="247" t="str">
        <f>IF(ISERROR(VLOOKUP(G172, 'Constituents_Prev (S)'!A:A, 1, 0)), "", H172)</f>
        <v/>
      </c>
      <c r="K172" s="247">
        <f t="shared" si="13"/>
        <v>171</v>
      </c>
      <c r="L172" s="247" t="e">
        <f t="shared" si="12"/>
        <v>#NUM!</v>
      </c>
    </row>
    <row r="173" spans="3:12">
      <c r="C173" s="305">
        <f t="shared" si="10"/>
        <v>172</v>
      </c>
      <c r="D173" s="340">
        <v>43677</v>
      </c>
      <c r="E173" s="339" t="s">
        <v>1353</v>
      </c>
      <c r="F173" s="339" t="s">
        <v>8444</v>
      </c>
      <c r="G173" s="247" t="str">
        <f>'Portfolio-WORK (S)'!$F$6&amp;'Deletions (S)'!E173</f>
        <v>PEG RatioEA</v>
      </c>
      <c r="H173" s="247">
        <f t="shared" si="11"/>
        <v>172</v>
      </c>
      <c r="I173" s="247" t="str">
        <f>IF(ISERROR(VLOOKUP(G173, 'Constituents_Prev (S)'!A:A, 1, 0)), "", H173)</f>
        <v/>
      </c>
      <c r="K173" s="247">
        <f t="shared" si="13"/>
        <v>172</v>
      </c>
      <c r="L173" s="247" t="e">
        <f t="shared" si="12"/>
        <v>#NUM!</v>
      </c>
    </row>
    <row r="174" spans="3:12">
      <c r="C174" s="305">
        <f t="shared" si="10"/>
        <v>173</v>
      </c>
      <c r="D174" s="340">
        <v>43677</v>
      </c>
      <c r="E174" s="339" t="s">
        <v>1634</v>
      </c>
      <c r="F174" s="339" t="s">
        <v>8445</v>
      </c>
      <c r="G174" s="247" t="str">
        <f>'Portfolio-WORK (S)'!$F$6&amp;'Deletions (S)'!E174</f>
        <v>PEG RatioLLY</v>
      </c>
      <c r="H174" s="247">
        <f t="shared" si="11"/>
        <v>173</v>
      </c>
      <c r="I174" s="247" t="str">
        <f>IF(ISERROR(VLOOKUP(G174, 'Constituents_Prev (S)'!A:A, 1, 0)), "", H174)</f>
        <v/>
      </c>
      <c r="K174" s="247">
        <f t="shared" si="13"/>
        <v>173</v>
      </c>
      <c r="L174" s="247" t="e">
        <f t="shared" si="12"/>
        <v>#NUM!</v>
      </c>
    </row>
    <row r="175" spans="3:12">
      <c r="C175" s="305">
        <f t="shared" si="10"/>
        <v>174</v>
      </c>
      <c r="D175" s="340">
        <v>43677</v>
      </c>
      <c r="E175" s="339" t="s">
        <v>558</v>
      </c>
      <c r="F175" s="339" t="s">
        <v>8446</v>
      </c>
      <c r="G175" s="247" t="str">
        <f>'Portfolio-WORK (S)'!$F$6&amp;'Deletions (S)'!E175</f>
        <v>PEG RatioEMR</v>
      </c>
      <c r="H175" s="247">
        <f t="shared" si="11"/>
        <v>174</v>
      </c>
      <c r="I175" s="247" t="str">
        <f>IF(ISERROR(VLOOKUP(G175, 'Constituents_Prev (S)'!A:A, 1, 0)), "", H175)</f>
        <v/>
      </c>
      <c r="K175" s="247">
        <f t="shared" si="13"/>
        <v>174</v>
      </c>
      <c r="L175" s="247" t="e">
        <f t="shared" si="12"/>
        <v>#NUM!</v>
      </c>
    </row>
    <row r="176" spans="3:12">
      <c r="C176" s="305">
        <f t="shared" si="10"/>
        <v>175</v>
      </c>
      <c r="D176" s="340">
        <v>43677</v>
      </c>
      <c r="E176" s="339" t="s">
        <v>3042</v>
      </c>
      <c r="F176" s="339" t="s">
        <v>8447</v>
      </c>
      <c r="G176" s="247" t="str">
        <f>'Portfolio-WORK (S)'!$F$6&amp;'Deletions (S)'!E176</f>
        <v>PEG RatioETR</v>
      </c>
      <c r="H176" s="247">
        <f t="shared" si="11"/>
        <v>175</v>
      </c>
      <c r="I176" s="247" t="str">
        <f>IF(ISERROR(VLOOKUP(G176, 'Constituents_Prev (S)'!A:A, 1, 0)), "", H176)</f>
        <v/>
      </c>
      <c r="K176" s="247">
        <f t="shared" si="13"/>
        <v>175</v>
      </c>
      <c r="L176" s="247" t="e">
        <f t="shared" si="12"/>
        <v>#NUM!</v>
      </c>
    </row>
    <row r="177" spans="3:12">
      <c r="C177" s="305">
        <f t="shared" si="10"/>
        <v>176</v>
      </c>
      <c r="D177" s="340">
        <v>43677</v>
      </c>
      <c r="E177" s="339" t="s">
        <v>2306</v>
      </c>
      <c r="F177" s="339" t="s">
        <v>8448</v>
      </c>
      <c r="G177" s="247" t="str">
        <f>'Portfolio-WORK (S)'!$F$6&amp;'Deletions (S)'!E177</f>
        <v>PEG RatioEOG</v>
      </c>
      <c r="H177" s="247">
        <f t="shared" si="11"/>
        <v>176</v>
      </c>
      <c r="I177" s="247" t="str">
        <f>IF(ISERROR(VLOOKUP(G177, 'Constituents_Prev (S)'!A:A, 1, 0)), "", H177)</f>
        <v/>
      </c>
      <c r="K177" s="247">
        <f t="shared" si="13"/>
        <v>176</v>
      </c>
      <c r="L177" s="247" t="e">
        <f t="shared" si="12"/>
        <v>#NUM!</v>
      </c>
    </row>
    <row r="178" spans="3:12">
      <c r="C178" s="305">
        <f t="shared" si="10"/>
        <v>177</v>
      </c>
      <c r="D178" s="340">
        <v>43677</v>
      </c>
      <c r="E178" s="339" t="s">
        <v>564</v>
      </c>
      <c r="F178" s="339" t="s">
        <v>8449</v>
      </c>
      <c r="G178" s="247" t="str">
        <f>'Portfolio-WORK (S)'!$F$6&amp;'Deletions (S)'!E178</f>
        <v>PEG RatioEFX</v>
      </c>
      <c r="H178" s="247">
        <f t="shared" si="11"/>
        <v>177</v>
      </c>
      <c r="I178" s="247" t="str">
        <f>IF(ISERROR(VLOOKUP(G178, 'Constituents_Prev (S)'!A:A, 1, 0)), "", H178)</f>
        <v/>
      </c>
      <c r="K178" s="247">
        <f t="shared" si="13"/>
        <v>177</v>
      </c>
      <c r="L178" s="247" t="e">
        <f t="shared" si="12"/>
        <v>#NUM!</v>
      </c>
    </row>
    <row r="179" spans="3:12">
      <c r="C179" s="305">
        <f t="shared" si="10"/>
        <v>178</v>
      </c>
      <c r="D179" s="340">
        <v>43677</v>
      </c>
      <c r="E179" s="339" t="s">
        <v>896</v>
      </c>
      <c r="F179" s="339" t="s">
        <v>8450</v>
      </c>
      <c r="G179" s="247" t="str">
        <f>'Portfolio-WORK (S)'!$F$6&amp;'Deletions (S)'!E179</f>
        <v>PEG RatioEQIX</v>
      </c>
      <c r="H179" s="247">
        <f t="shared" si="11"/>
        <v>178</v>
      </c>
      <c r="I179" s="247" t="str">
        <f>IF(ISERROR(VLOOKUP(G179, 'Constituents_Prev (S)'!A:A, 1, 0)), "", H179)</f>
        <v/>
      </c>
      <c r="K179" s="247">
        <f t="shared" si="13"/>
        <v>178</v>
      </c>
      <c r="L179" s="247" t="e">
        <f t="shared" si="12"/>
        <v>#NUM!</v>
      </c>
    </row>
    <row r="180" spans="3:12">
      <c r="C180" s="305">
        <f t="shared" si="10"/>
        <v>179</v>
      </c>
      <c r="D180" s="340">
        <v>43677</v>
      </c>
      <c r="E180" s="339" t="s">
        <v>1103</v>
      </c>
      <c r="F180" s="339" t="s">
        <v>1104</v>
      </c>
      <c r="G180" s="247" t="str">
        <f>'Portfolio-WORK (S)'!$F$6&amp;'Deletions (S)'!E180</f>
        <v>PEG RatioEQR</v>
      </c>
      <c r="H180" s="247">
        <f t="shared" si="11"/>
        <v>179</v>
      </c>
      <c r="I180" s="247" t="str">
        <f>IF(ISERROR(VLOOKUP(G180, 'Constituents_Prev (S)'!A:A, 1, 0)), "", H180)</f>
        <v/>
      </c>
      <c r="K180" s="247">
        <f t="shared" si="13"/>
        <v>179</v>
      </c>
      <c r="L180" s="247" t="e">
        <f t="shared" si="12"/>
        <v>#NUM!</v>
      </c>
    </row>
    <row r="181" spans="3:12">
      <c r="C181" s="305">
        <f t="shared" si="10"/>
        <v>180</v>
      </c>
      <c r="D181" s="340">
        <v>43677</v>
      </c>
      <c r="E181" s="339" t="s">
        <v>1108</v>
      </c>
      <c r="F181" s="339" t="s">
        <v>8451</v>
      </c>
      <c r="G181" s="247" t="str">
        <f>'Portfolio-WORK (S)'!$F$6&amp;'Deletions (S)'!E181</f>
        <v>PEG RatioESS</v>
      </c>
      <c r="H181" s="247">
        <f t="shared" si="11"/>
        <v>180</v>
      </c>
      <c r="I181" s="247" t="str">
        <f>IF(ISERROR(VLOOKUP(G181, 'Constituents_Prev (S)'!A:A, 1, 0)), "", H181)</f>
        <v/>
      </c>
      <c r="K181" s="247">
        <f t="shared" si="13"/>
        <v>180</v>
      </c>
      <c r="L181" s="247" t="e">
        <f t="shared" si="12"/>
        <v>#NUM!</v>
      </c>
    </row>
    <row r="182" spans="3:12">
      <c r="C182" s="305">
        <f t="shared" si="10"/>
        <v>181</v>
      </c>
      <c r="D182" s="340">
        <v>43677</v>
      </c>
      <c r="E182" s="339" t="s">
        <v>1628</v>
      </c>
      <c r="F182" s="339" t="s">
        <v>8452</v>
      </c>
      <c r="G182" s="247" t="str">
        <f>'Portfolio-WORK (S)'!$F$6&amp;'Deletions (S)'!E182</f>
        <v>PEG RatioEL</v>
      </c>
      <c r="H182" s="247">
        <f t="shared" si="11"/>
        <v>181</v>
      </c>
      <c r="I182" s="247" t="str">
        <f>IF(ISERROR(VLOOKUP(G182, 'Constituents_Prev (S)'!A:A, 1, 0)), "", H182)</f>
        <v/>
      </c>
      <c r="K182" s="247">
        <f t="shared" si="13"/>
        <v>181</v>
      </c>
      <c r="L182" s="247" t="e">
        <f t="shared" si="12"/>
        <v>#NUM!</v>
      </c>
    </row>
    <row r="183" spans="3:12">
      <c r="C183" s="305">
        <f t="shared" si="10"/>
        <v>182</v>
      </c>
      <c r="D183" s="340">
        <v>43677</v>
      </c>
      <c r="E183" s="339" t="s">
        <v>2128</v>
      </c>
      <c r="F183" s="339" t="s">
        <v>8453</v>
      </c>
      <c r="G183" s="247" t="str">
        <f>'Portfolio-WORK (S)'!$F$6&amp;'Deletions (S)'!E183</f>
        <v>PEG RatioRE</v>
      </c>
      <c r="H183" s="247">
        <f t="shared" si="11"/>
        <v>182</v>
      </c>
      <c r="I183" s="247" t="str">
        <f>IF(ISERROR(VLOOKUP(G183, 'Constituents_Prev (S)'!A:A, 1, 0)), "", H183)</f>
        <v/>
      </c>
      <c r="K183" s="247">
        <f t="shared" si="13"/>
        <v>182</v>
      </c>
      <c r="L183" s="247" t="e">
        <f t="shared" si="12"/>
        <v>#NUM!</v>
      </c>
    </row>
    <row r="184" spans="3:12">
      <c r="C184" s="305">
        <f t="shared" si="10"/>
        <v>183</v>
      </c>
      <c r="D184" s="340">
        <v>43677</v>
      </c>
      <c r="E184" s="339" t="s">
        <v>2313</v>
      </c>
      <c r="F184" s="339" t="s">
        <v>8454</v>
      </c>
      <c r="G184" s="247" t="str">
        <f>'Portfolio-WORK (S)'!$F$6&amp;'Deletions (S)'!E184</f>
        <v>PEG RatioEVRG</v>
      </c>
      <c r="H184" s="247">
        <f t="shared" si="11"/>
        <v>183</v>
      </c>
      <c r="I184" s="247" t="str">
        <f>IF(ISERROR(VLOOKUP(G184, 'Constituents_Prev (S)'!A:A, 1, 0)), "", H184)</f>
        <v/>
      </c>
    </row>
    <row r="185" spans="3:12">
      <c r="C185" s="305">
        <f t="shared" si="10"/>
        <v>184</v>
      </c>
      <c r="D185" s="340">
        <v>43677</v>
      </c>
      <c r="E185" s="339" t="s">
        <v>3513</v>
      </c>
      <c r="F185" s="339" t="s">
        <v>3514</v>
      </c>
      <c r="G185" s="247" t="str">
        <f>'Portfolio-WORK (S)'!$F$6&amp;'Deletions (S)'!E185</f>
        <v>PEG RatioES</v>
      </c>
      <c r="H185" s="247">
        <f t="shared" si="11"/>
        <v>184</v>
      </c>
      <c r="I185" s="247" t="str">
        <f>IF(ISERROR(VLOOKUP(G185, 'Constituents_Prev (S)'!A:A, 1, 0)), "", H185)</f>
        <v/>
      </c>
    </row>
    <row r="186" spans="3:12">
      <c r="C186" s="305">
        <f t="shared" si="10"/>
        <v>185</v>
      </c>
      <c r="D186" s="340">
        <v>43677</v>
      </c>
      <c r="E186" s="339" t="s">
        <v>3047</v>
      </c>
      <c r="F186" s="339" t="s">
        <v>8455</v>
      </c>
      <c r="G186" s="247" t="str">
        <f>'Portfolio-WORK (S)'!$F$6&amp;'Deletions (S)'!E186</f>
        <v>PEG RatioEXC</v>
      </c>
      <c r="H186" s="247">
        <f t="shared" si="11"/>
        <v>185</v>
      </c>
      <c r="I186" s="247" t="str">
        <f>IF(ISERROR(VLOOKUP(G186, 'Constituents_Prev (S)'!A:A, 1, 0)), "", H186)</f>
        <v/>
      </c>
    </row>
    <row r="187" spans="3:12">
      <c r="C187" s="305">
        <f t="shared" si="10"/>
        <v>186</v>
      </c>
      <c r="D187" s="340">
        <v>43677</v>
      </c>
      <c r="E187" s="339" t="s">
        <v>4169</v>
      </c>
      <c r="F187" s="339" t="s">
        <v>4170</v>
      </c>
      <c r="G187" s="247" t="str">
        <f>'Portfolio-WORK (S)'!$F$6&amp;'Deletions (S)'!E187</f>
        <v>PEG RatioEXPE</v>
      </c>
      <c r="H187" s="247">
        <f t="shared" si="11"/>
        <v>186</v>
      </c>
      <c r="I187" s="247" t="str">
        <f>IF(ISERROR(VLOOKUP(G187, 'Constituents_Prev (S)'!A:A, 1, 0)), "", H187)</f>
        <v/>
      </c>
    </row>
    <row r="188" spans="3:12">
      <c r="C188" s="305">
        <f t="shared" si="10"/>
        <v>187</v>
      </c>
      <c r="D188" s="340">
        <v>43677</v>
      </c>
      <c r="E188" s="339" t="s">
        <v>8456</v>
      </c>
      <c r="F188" s="339" t="s">
        <v>8457</v>
      </c>
      <c r="G188" s="247" t="str">
        <f>'Portfolio-WORK (S)'!$F$6&amp;'Deletions (S)'!E188</f>
        <v>PEG RatioEXPD</v>
      </c>
      <c r="H188" s="247">
        <f t="shared" si="11"/>
        <v>187</v>
      </c>
      <c r="I188" s="247" t="str">
        <f>IF(ISERROR(VLOOKUP(G188, 'Constituents_Prev (S)'!A:A, 1, 0)), "", H188)</f>
        <v/>
      </c>
    </row>
    <row r="189" spans="3:12">
      <c r="C189" s="305">
        <f t="shared" si="10"/>
        <v>188</v>
      </c>
      <c r="D189" s="340">
        <v>43677</v>
      </c>
      <c r="E189" s="339" t="s">
        <v>1113</v>
      </c>
      <c r="F189" s="339" t="s">
        <v>8458</v>
      </c>
      <c r="G189" s="247" t="str">
        <f>'Portfolio-WORK (S)'!$F$6&amp;'Deletions (S)'!E189</f>
        <v>PEG RatioEXR</v>
      </c>
      <c r="H189" s="247">
        <f t="shared" si="11"/>
        <v>188</v>
      </c>
      <c r="I189" s="247" t="str">
        <f>IF(ISERROR(VLOOKUP(G189, 'Constituents_Prev (S)'!A:A, 1, 0)), "", H189)</f>
        <v/>
      </c>
    </row>
    <row r="190" spans="3:12">
      <c r="C190" s="305">
        <f t="shared" si="10"/>
        <v>189</v>
      </c>
      <c r="D190" s="340">
        <v>43677</v>
      </c>
      <c r="E190" s="339" t="s">
        <v>3333</v>
      </c>
      <c r="F190" s="339" t="s">
        <v>8459</v>
      </c>
      <c r="G190" s="247" t="str">
        <f>'Portfolio-WORK (S)'!$F$6&amp;'Deletions (S)'!E190</f>
        <v>PEG RatioXOM</v>
      </c>
      <c r="H190" s="247">
        <f t="shared" si="11"/>
        <v>189</v>
      </c>
      <c r="I190" s="247" t="str">
        <f>IF(ISERROR(VLOOKUP(G190, 'Constituents_Prev (S)'!A:A, 1, 0)), "", H190)</f>
        <v/>
      </c>
    </row>
    <row r="191" spans="3:12">
      <c r="C191" s="305">
        <f t="shared" si="10"/>
        <v>190</v>
      </c>
      <c r="D191" s="340">
        <v>43677</v>
      </c>
      <c r="E191" s="339" t="s">
        <v>1363</v>
      </c>
      <c r="F191" s="339" t="s">
        <v>8460</v>
      </c>
      <c r="G191" s="247" t="str">
        <f>'Portfolio-WORK (S)'!$F$6&amp;'Deletions (S)'!E191</f>
        <v>PEG RatioFFIV</v>
      </c>
      <c r="H191" s="247">
        <f t="shared" si="11"/>
        <v>190</v>
      </c>
      <c r="I191" s="247" t="str">
        <f>IF(ISERROR(VLOOKUP(G191, 'Constituents_Prev (S)'!A:A, 1, 0)), "", H191)</f>
        <v/>
      </c>
    </row>
    <row r="192" spans="3:12">
      <c r="C192" s="305">
        <f t="shared" si="10"/>
        <v>191</v>
      </c>
      <c r="D192" s="340">
        <v>43677</v>
      </c>
      <c r="E192" s="339" t="s">
        <v>1358</v>
      </c>
      <c r="F192" s="339" t="s">
        <v>8461</v>
      </c>
      <c r="G192" s="247" t="str">
        <f>'Portfolio-WORK (S)'!$F$6&amp;'Deletions (S)'!E192</f>
        <v>PEG RatioFB</v>
      </c>
      <c r="H192" s="247">
        <f t="shared" si="11"/>
        <v>191</v>
      </c>
      <c r="I192" s="247" t="str">
        <f>IF(ISERROR(VLOOKUP(G192, 'Constituents_Prev (S)'!A:A, 1, 0)), "", H192)</f>
        <v/>
      </c>
    </row>
    <row r="193" spans="3:9">
      <c r="C193" s="305">
        <f t="shared" si="10"/>
        <v>192</v>
      </c>
      <c r="D193" s="340">
        <v>43677</v>
      </c>
      <c r="E193" s="339" t="s">
        <v>8168</v>
      </c>
      <c r="F193" s="339" t="s">
        <v>8462</v>
      </c>
      <c r="G193" s="247" t="str">
        <f>'Portfolio-WORK (S)'!$F$6&amp;'Deletions (S)'!E193</f>
        <v>PEG RatioFAST</v>
      </c>
      <c r="H193" s="247">
        <f t="shared" si="11"/>
        <v>192</v>
      </c>
      <c r="I193" s="247" t="str">
        <f>IF(ISERROR(VLOOKUP(G193, 'Constituents_Prev (S)'!A:A, 1, 0)), "", H193)</f>
        <v/>
      </c>
    </row>
    <row r="194" spans="3:9">
      <c r="C194" s="305">
        <f t="shared" si="10"/>
        <v>193</v>
      </c>
      <c r="D194" s="340">
        <v>43677</v>
      </c>
      <c r="E194" s="339" t="s">
        <v>1118</v>
      </c>
      <c r="F194" s="339" t="s">
        <v>8463</v>
      </c>
      <c r="G194" s="247" t="str">
        <f>'Portfolio-WORK (S)'!$F$6&amp;'Deletions (S)'!E194</f>
        <v>PEG RatioFRT</v>
      </c>
      <c r="H194" s="247">
        <f t="shared" si="11"/>
        <v>193</v>
      </c>
      <c r="I194" s="247">
        <f>IF(ISERROR(VLOOKUP(G194, 'Constituents_Prev (S)'!A:A, 1, 0)), "", H194)</f>
        <v>193</v>
      </c>
    </row>
    <row r="195" spans="3:9">
      <c r="C195" s="305">
        <f t="shared" ref="C195:C258" si="14">H195</f>
        <v>194</v>
      </c>
      <c r="D195" s="340">
        <v>43677</v>
      </c>
      <c r="E195" s="339" t="s">
        <v>2578</v>
      </c>
      <c r="F195" s="339" t="s">
        <v>8464</v>
      </c>
      <c r="G195" s="247" t="str">
        <f>'Portfolio-WORK (S)'!$F$6&amp;'Deletions (S)'!E195</f>
        <v>PEG RatioFDX</v>
      </c>
      <c r="H195" s="247">
        <f t="shared" ref="H195:H258" si="15">COUNTIF($F$2:$F$902, "&lt;="&amp;F195)</f>
        <v>194</v>
      </c>
      <c r="I195" s="247" t="str">
        <f>IF(ISERROR(VLOOKUP(G195, 'Constituents_Prev (S)'!A:A, 1, 0)), "", H195)</f>
        <v/>
      </c>
    </row>
    <row r="196" spans="3:9">
      <c r="C196" s="305">
        <f t="shared" si="14"/>
        <v>195</v>
      </c>
      <c r="D196" s="340">
        <v>43677</v>
      </c>
      <c r="E196" s="339" t="s">
        <v>1907</v>
      </c>
      <c r="F196" s="339" t="s">
        <v>8465</v>
      </c>
      <c r="G196" s="247" t="str">
        <f>'Portfolio-WORK (S)'!$F$6&amp;'Deletions (S)'!E196</f>
        <v>PEG RatioFIS</v>
      </c>
      <c r="H196" s="247">
        <f t="shared" si="15"/>
        <v>195</v>
      </c>
      <c r="I196" s="247" t="str">
        <f>IF(ISERROR(VLOOKUP(G196, 'Constituents_Prev (S)'!A:A, 1, 0)), "", H196)</f>
        <v/>
      </c>
    </row>
    <row r="197" spans="3:9">
      <c r="C197" s="305">
        <f t="shared" si="14"/>
        <v>196</v>
      </c>
      <c r="D197" s="340">
        <v>43677</v>
      </c>
      <c r="E197" s="339" t="s">
        <v>4471</v>
      </c>
      <c r="F197" s="339" t="s">
        <v>8466</v>
      </c>
      <c r="G197" s="247" t="str">
        <f>'Portfolio-WORK (S)'!$F$6&amp;'Deletions (S)'!E197</f>
        <v>PEG RatioFITB</v>
      </c>
      <c r="H197" s="247">
        <f t="shared" si="15"/>
        <v>196</v>
      </c>
      <c r="I197" s="247" t="str">
        <f>IF(ISERROR(VLOOKUP(G197, 'Constituents_Prev (S)'!A:A, 1, 0)), "", H197)</f>
        <v/>
      </c>
    </row>
    <row r="198" spans="3:9">
      <c r="C198" s="305">
        <f t="shared" si="14"/>
        <v>197</v>
      </c>
      <c r="D198" s="340">
        <v>43677</v>
      </c>
      <c r="E198" s="339" t="s">
        <v>3626</v>
      </c>
      <c r="F198" s="339" t="s">
        <v>3627</v>
      </c>
      <c r="G198" s="247" t="str">
        <f>'Portfolio-WORK (S)'!$F$6&amp;'Deletions (S)'!E198</f>
        <v>PEG RatioFRC</v>
      </c>
      <c r="H198" s="247">
        <f t="shared" si="15"/>
        <v>197</v>
      </c>
      <c r="I198" s="247" t="str">
        <f>IF(ISERROR(VLOOKUP(G198, 'Constituents_Prev (S)'!A:A, 1, 0)), "", H198)</f>
        <v/>
      </c>
    </row>
    <row r="199" spans="3:9">
      <c r="C199" s="305">
        <f t="shared" si="14"/>
        <v>198</v>
      </c>
      <c r="D199" s="340">
        <v>43677</v>
      </c>
      <c r="E199" s="339" t="s">
        <v>3052</v>
      </c>
      <c r="F199" s="339" t="s">
        <v>8467</v>
      </c>
      <c r="G199" s="247" t="str">
        <f>'Portfolio-WORK (S)'!$F$6&amp;'Deletions (S)'!E199</f>
        <v>PEG RatioFE</v>
      </c>
      <c r="H199" s="247">
        <f t="shared" si="15"/>
        <v>198</v>
      </c>
      <c r="I199" s="247" t="str">
        <f>IF(ISERROR(VLOOKUP(G199, 'Constituents_Prev (S)'!A:A, 1, 0)), "", H199)</f>
        <v/>
      </c>
    </row>
    <row r="200" spans="3:9">
      <c r="C200" s="305">
        <f t="shared" si="14"/>
        <v>199</v>
      </c>
      <c r="D200" s="340">
        <v>43677</v>
      </c>
      <c r="E200" s="339" t="s">
        <v>1368</v>
      </c>
      <c r="F200" s="339" t="s">
        <v>8468</v>
      </c>
      <c r="G200" s="247" t="str">
        <f>'Portfolio-WORK (S)'!$F$6&amp;'Deletions (S)'!E200</f>
        <v>PEG RatioFISV</v>
      </c>
      <c r="H200" s="247">
        <f t="shared" si="15"/>
        <v>199</v>
      </c>
      <c r="I200" s="247" t="str">
        <f>IF(ISERROR(VLOOKUP(G200, 'Constituents_Prev (S)'!A:A, 1, 0)), "", H200)</f>
        <v/>
      </c>
    </row>
    <row r="201" spans="3:9">
      <c r="C201" s="305">
        <f t="shared" si="14"/>
        <v>200</v>
      </c>
      <c r="D201" s="340">
        <v>43677</v>
      </c>
      <c r="E201" s="339" t="s">
        <v>1373</v>
      </c>
      <c r="F201" s="339" t="s">
        <v>8469</v>
      </c>
      <c r="G201" s="247" t="str">
        <f>'Portfolio-WORK (S)'!$F$6&amp;'Deletions (S)'!E201</f>
        <v>PEG RatioFLT</v>
      </c>
      <c r="H201" s="247">
        <f t="shared" si="15"/>
        <v>200</v>
      </c>
      <c r="I201" s="247" t="str">
        <f>IF(ISERROR(VLOOKUP(G201, 'Constituents_Prev (S)'!A:A, 1, 0)), "", H201)</f>
        <v/>
      </c>
    </row>
    <row r="202" spans="3:9">
      <c r="C202" s="305">
        <f t="shared" si="14"/>
        <v>201</v>
      </c>
      <c r="D202" s="340">
        <v>43677</v>
      </c>
      <c r="E202" s="339" t="s">
        <v>6753</v>
      </c>
      <c r="F202" s="339" t="s">
        <v>8470</v>
      </c>
      <c r="G202" s="247" t="str">
        <f>'Portfolio-WORK (S)'!$F$6&amp;'Deletions (S)'!E202</f>
        <v>PEG RatioFLIR</v>
      </c>
      <c r="H202" s="247">
        <f t="shared" si="15"/>
        <v>201</v>
      </c>
      <c r="I202" s="247" t="str">
        <f>IF(ISERROR(VLOOKUP(G202, 'Constituents_Prev (S)'!A:A, 1, 0)), "", H202)</f>
        <v/>
      </c>
    </row>
    <row r="203" spans="3:9">
      <c r="C203" s="305">
        <f t="shared" si="14"/>
        <v>202</v>
      </c>
      <c r="D203" s="340">
        <v>43677</v>
      </c>
      <c r="E203" s="339" t="s">
        <v>577</v>
      </c>
      <c r="F203" s="339" t="s">
        <v>8471</v>
      </c>
      <c r="G203" s="247" t="str">
        <f>'Portfolio-WORK (S)'!$F$6&amp;'Deletions (S)'!E203</f>
        <v>PEG RatioFLS</v>
      </c>
      <c r="H203" s="247">
        <f t="shared" si="15"/>
        <v>202</v>
      </c>
      <c r="I203" s="247" t="str">
        <f>IF(ISERROR(VLOOKUP(G203, 'Constituents_Prev (S)'!A:A, 1, 0)), "", H203)</f>
        <v/>
      </c>
    </row>
    <row r="204" spans="3:9">
      <c r="C204" s="305">
        <f t="shared" si="14"/>
        <v>203</v>
      </c>
      <c r="D204" s="340">
        <v>43677</v>
      </c>
      <c r="E204" s="339" t="s">
        <v>570</v>
      </c>
      <c r="F204" s="339" t="s">
        <v>8472</v>
      </c>
      <c r="G204" s="247" t="str">
        <f>'Portfolio-WORK (S)'!$F$6&amp;'Deletions (S)'!E204</f>
        <v>PEG RatioFMC</v>
      </c>
      <c r="H204" s="247">
        <f t="shared" si="15"/>
        <v>203</v>
      </c>
      <c r="I204" s="247" t="str">
        <f>IF(ISERROR(VLOOKUP(G204, 'Constituents_Prev (S)'!A:A, 1, 0)), "", H204)</f>
        <v/>
      </c>
    </row>
    <row r="205" spans="3:9">
      <c r="C205" s="305">
        <f t="shared" si="14"/>
        <v>204</v>
      </c>
      <c r="D205" s="340">
        <v>43677</v>
      </c>
      <c r="E205" s="339" t="s">
        <v>7666</v>
      </c>
      <c r="F205" s="339" t="s">
        <v>8473</v>
      </c>
      <c r="G205" s="247" t="str">
        <f>'Portfolio-WORK (S)'!$F$6&amp;'Deletions (S)'!E205</f>
        <v>PEG RatioFL</v>
      </c>
      <c r="H205" s="247">
        <f t="shared" si="15"/>
        <v>204</v>
      </c>
      <c r="I205" s="247" t="str">
        <f>IF(ISERROR(VLOOKUP(G205, 'Constituents_Prev (S)'!A:A, 1, 0)), "", H205)</f>
        <v/>
      </c>
    </row>
    <row r="206" spans="3:9">
      <c r="C206" s="305">
        <f t="shared" si="14"/>
        <v>205</v>
      </c>
      <c r="D206" s="340">
        <v>43677</v>
      </c>
      <c r="E206" s="339" t="s">
        <v>2746</v>
      </c>
      <c r="F206" s="339" t="s">
        <v>8474</v>
      </c>
      <c r="G206" s="247" t="str">
        <f>'Portfolio-WORK (S)'!$F$6&amp;'Deletions (S)'!E206</f>
        <v>PEG RatioF</v>
      </c>
      <c r="H206" s="247">
        <f t="shared" si="15"/>
        <v>205</v>
      </c>
      <c r="I206" s="247" t="str">
        <f>IF(ISERROR(VLOOKUP(G206, 'Constituents_Prev (S)'!A:A, 1, 0)), "", H206)</f>
        <v/>
      </c>
    </row>
    <row r="207" spans="3:9">
      <c r="C207" s="305">
        <f t="shared" si="14"/>
        <v>206</v>
      </c>
      <c r="D207" s="340">
        <v>43677</v>
      </c>
      <c r="E207" s="339" t="s">
        <v>1378</v>
      </c>
      <c r="F207" s="339" t="s">
        <v>8475</v>
      </c>
      <c r="G207" s="247" t="str">
        <f>'Portfolio-WORK (S)'!$F$6&amp;'Deletions (S)'!E207</f>
        <v>PEG RatioFTNT</v>
      </c>
      <c r="H207" s="247">
        <f t="shared" si="15"/>
        <v>206</v>
      </c>
      <c r="I207" s="247" t="str">
        <f>IF(ISERROR(VLOOKUP(G207, 'Constituents_Prev (S)'!A:A, 1, 0)), "", H207)</f>
        <v/>
      </c>
    </row>
    <row r="208" spans="3:9">
      <c r="C208" s="305">
        <f t="shared" si="14"/>
        <v>207</v>
      </c>
      <c r="D208" s="340">
        <v>43677</v>
      </c>
      <c r="E208" s="339" t="s">
        <v>583</v>
      </c>
      <c r="F208" s="339" t="s">
        <v>8476</v>
      </c>
      <c r="G208" s="247" t="str">
        <f>'Portfolio-WORK (S)'!$F$6&amp;'Deletions (S)'!E208</f>
        <v>PEG RatioFTV</v>
      </c>
      <c r="H208" s="247">
        <f t="shared" si="15"/>
        <v>207</v>
      </c>
      <c r="I208" s="247" t="str">
        <f>IF(ISERROR(VLOOKUP(G208, 'Constituents_Prev (S)'!A:A, 1, 0)), "", H208)</f>
        <v/>
      </c>
    </row>
    <row r="209" spans="3:9">
      <c r="C209" s="305">
        <f t="shared" si="14"/>
        <v>208</v>
      </c>
      <c r="D209" s="340">
        <v>43677</v>
      </c>
      <c r="E209" s="339" t="s">
        <v>591</v>
      </c>
      <c r="F209" s="339" t="s">
        <v>8477</v>
      </c>
      <c r="G209" s="247" t="str">
        <f>'Portfolio-WORK (S)'!$F$6&amp;'Deletions (S)'!E209</f>
        <v>PEG RatioFBHS</v>
      </c>
      <c r="H209" s="247">
        <f t="shared" si="15"/>
        <v>208</v>
      </c>
      <c r="I209" s="247" t="str">
        <f>IF(ISERROR(VLOOKUP(G209, 'Constituents_Prev (S)'!A:A, 1, 0)), "", H209)</f>
        <v/>
      </c>
    </row>
    <row r="210" spans="3:9">
      <c r="C210" s="305">
        <f t="shared" si="14"/>
        <v>209</v>
      </c>
      <c r="D210" s="340">
        <v>43677</v>
      </c>
      <c r="E210" s="339" t="s">
        <v>360</v>
      </c>
      <c r="F210" s="339" t="s">
        <v>8478</v>
      </c>
      <c r="G210" s="247" t="str">
        <f>'Portfolio-WORK (S)'!$F$6&amp;'Deletions (S)'!E210</f>
        <v>PEG RatioFOXA</v>
      </c>
      <c r="H210" s="247">
        <f t="shared" si="15"/>
        <v>209</v>
      </c>
      <c r="I210" s="247" t="str">
        <f>IF(ISERROR(VLOOKUP(G210, 'Constituents_Prev (S)'!A:A, 1, 0)), "", H210)</f>
        <v/>
      </c>
    </row>
    <row r="211" spans="3:9">
      <c r="C211" s="305">
        <f t="shared" si="14"/>
        <v>210</v>
      </c>
      <c r="D211" s="340">
        <v>43677</v>
      </c>
      <c r="E211" s="339" t="s">
        <v>901</v>
      </c>
      <c r="F211" s="339" t="s">
        <v>8479</v>
      </c>
      <c r="G211" s="247" t="str">
        <f>'Portfolio-WORK (S)'!$F$6&amp;'Deletions (S)'!E211</f>
        <v>PEG RatioFOX</v>
      </c>
      <c r="H211" s="247">
        <f t="shared" si="15"/>
        <v>210</v>
      </c>
      <c r="I211" s="247" t="str">
        <f>IF(ISERROR(VLOOKUP(G211, 'Constituents_Prev (S)'!A:A, 1, 0)), "", H211)</f>
        <v/>
      </c>
    </row>
    <row r="212" spans="3:9">
      <c r="C212" s="305">
        <f t="shared" si="14"/>
        <v>211</v>
      </c>
      <c r="D212" s="340">
        <v>43677</v>
      </c>
      <c r="E212" s="339" t="s">
        <v>2892</v>
      </c>
      <c r="F212" s="339" t="s">
        <v>8480</v>
      </c>
      <c r="G212" s="247" t="str">
        <f>'Portfolio-WORK (S)'!$F$6&amp;'Deletions (S)'!E212</f>
        <v>PEG RatioBEN</v>
      </c>
      <c r="H212" s="247">
        <f t="shared" si="15"/>
        <v>211</v>
      </c>
      <c r="I212" s="247" t="str">
        <f>IF(ISERROR(VLOOKUP(G212, 'Constituents_Prev (S)'!A:A, 1, 0)), "", H212)</f>
        <v/>
      </c>
    </row>
    <row r="213" spans="3:9">
      <c r="C213" s="305">
        <f t="shared" si="14"/>
        <v>212</v>
      </c>
      <c r="D213" s="340">
        <v>43677</v>
      </c>
      <c r="E213" s="339" t="s">
        <v>598</v>
      </c>
      <c r="F213" s="339" t="s">
        <v>8481</v>
      </c>
      <c r="G213" s="247" t="str">
        <f>'Portfolio-WORK (S)'!$F$6&amp;'Deletions (S)'!E213</f>
        <v>PEG RatioFCX</v>
      </c>
      <c r="H213" s="247">
        <f t="shared" si="15"/>
        <v>212</v>
      </c>
      <c r="I213" s="247" t="str">
        <f>IF(ISERROR(VLOOKUP(G213, 'Constituents_Prev (S)'!A:A, 1, 0)), "", H213)</f>
        <v/>
      </c>
    </row>
    <row r="214" spans="3:9">
      <c r="C214" s="305">
        <f t="shared" si="14"/>
        <v>213</v>
      </c>
      <c r="D214" s="340">
        <v>43677</v>
      </c>
      <c r="E214" s="339" t="s">
        <v>2585</v>
      </c>
      <c r="F214" s="339" t="s">
        <v>8482</v>
      </c>
      <c r="G214" s="247" t="str">
        <f>'Portfolio-WORK (S)'!$F$6&amp;'Deletions (S)'!E214</f>
        <v>PEG RatioGPS</v>
      </c>
      <c r="H214" s="247">
        <f t="shared" si="15"/>
        <v>213</v>
      </c>
      <c r="I214" s="247" t="str">
        <f>IF(ISERROR(VLOOKUP(G214, 'Constituents_Prev (S)'!A:A, 1, 0)), "", H214)</f>
        <v/>
      </c>
    </row>
    <row r="215" spans="3:9">
      <c r="C215" s="305">
        <f t="shared" si="14"/>
        <v>214</v>
      </c>
      <c r="D215" s="340">
        <v>43677</v>
      </c>
      <c r="E215" s="339" t="s">
        <v>8483</v>
      </c>
      <c r="F215" s="339" t="s">
        <v>8484</v>
      </c>
      <c r="G215" s="247" t="str">
        <f>'Portfolio-WORK (S)'!$F$6&amp;'Deletions (S)'!E215</f>
        <v>PEG RatioGRMN</v>
      </c>
      <c r="H215" s="247">
        <f t="shared" si="15"/>
        <v>214</v>
      </c>
      <c r="I215" s="247" t="str">
        <f>IF(ISERROR(VLOOKUP(G215, 'Constituents_Prev (S)'!A:A, 1, 0)), "", H215)</f>
        <v/>
      </c>
    </row>
    <row r="216" spans="3:9">
      <c r="C216" s="305">
        <f t="shared" si="14"/>
        <v>215</v>
      </c>
      <c r="D216" s="340">
        <v>43677</v>
      </c>
      <c r="E216" s="339" t="s">
        <v>605</v>
      </c>
      <c r="F216" s="339" t="s">
        <v>8485</v>
      </c>
      <c r="G216" s="247" t="str">
        <f>'Portfolio-WORK (S)'!$F$6&amp;'Deletions (S)'!E216</f>
        <v>PEG RatioIT</v>
      </c>
      <c r="H216" s="247">
        <f t="shared" si="15"/>
        <v>215</v>
      </c>
      <c r="I216" s="247" t="str">
        <f>IF(ISERROR(VLOOKUP(G216, 'Constituents_Prev (S)'!A:A, 1, 0)), "", H216)</f>
        <v/>
      </c>
    </row>
    <row r="217" spans="3:9">
      <c r="C217" s="305">
        <f t="shared" si="14"/>
        <v>216</v>
      </c>
      <c r="D217" s="340">
        <v>43677</v>
      </c>
      <c r="E217" s="339" t="s">
        <v>3633</v>
      </c>
      <c r="F217" s="339" t="s">
        <v>8486</v>
      </c>
      <c r="G217" s="247" t="str">
        <f>'Portfolio-WORK (S)'!$F$6&amp;'Deletions (S)'!E217</f>
        <v>PEG RatioGD</v>
      </c>
      <c r="H217" s="247">
        <f t="shared" si="15"/>
        <v>216</v>
      </c>
      <c r="I217" s="247" t="str">
        <f>IF(ISERROR(VLOOKUP(G217, 'Constituents_Prev (S)'!A:A, 1, 0)), "", H217)</f>
        <v/>
      </c>
    </row>
    <row r="218" spans="3:9">
      <c r="C218" s="305">
        <f t="shared" si="14"/>
        <v>217</v>
      </c>
      <c r="D218" s="340">
        <v>43677</v>
      </c>
      <c r="E218" s="339" t="s">
        <v>906</v>
      </c>
      <c r="F218" s="339" t="s">
        <v>8487</v>
      </c>
      <c r="G218" s="247" t="str">
        <f>'Portfolio-WORK (S)'!$F$6&amp;'Deletions (S)'!E218</f>
        <v>PEG RatioGE</v>
      </c>
      <c r="H218" s="247">
        <f t="shared" si="15"/>
        <v>217</v>
      </c>
      <c r="I218" s="247" t="str">
        <f>IF(ISERROR(VLOOKUP(G218, 'Constituents_Prev (S)'!A:A, 1, 0)), "", H218)</f>
        <v/>
      </c>
    </row>
    <row r="219" spans="3:9">
      <c r="C219" s="305">
        <f t="shared" si="14"/>
        <v>218</v>
      </c>
      <c r="D219" s="340">
        <v>43677</v>
      </c>
      <c r="E219" s="339" t="s">
        <v>8488</v>
      </c>
      <c r="F219" s="339" t="s">
        <v>8489</v>
      </c>
      <c r="G219" s="247" t="str">
        <f>'Portfolio-WORK (S)'!$F$6&amp;'Deletions (S)'!E219</f>
        <v>PEG RatioGIS</v>
      </c>
      <c r="H219" s="247">
        <f t="shared" si="15"/>
        <v>218</v>
      </c>
      <c r="I219" s="247" t="str">
        <f>IF(ISERROR(VLOOKUP(G219, 'Constituents_Prev (S)'!A:A, 1, 0)), "", H219)</f>
        <v/>
      </c>
    </row>
    <row r="220" spans="3:9">
      <c r="C220" s="305">
        <f t="shared" si="14"/>
        <v>219</v>
      </c>
      <c r="D220" s="340">
        <v>43677</v>
      </c>
      <c r="E220" s="339" t="s">
        <v>4730</v>
      </c>
      <c r="F220" s="339" t="s">
        <v>4731</v>
      </c>
      <c r="G220" s="247" t="str">
        <f>'Portfolio-WORK (S)'!$F$6&amp;'Deletions (S)'!E220</f>
        <v>PEG RatioGM</v>
      </c>
      <c r="H220" s="247">
        <f t="shared" si="15"/>
        <v>219</v>
      </c>
      <c r="I220" s="247" t="str">
        <f>IF(ISERROR(VLOOKUP(G220, 'Constituents_Prev (S)'!A:A, 1, 0)), "", H220)</f>
        <v/>
      </c>
    </row>
    <row r="221" spans="3:9">
      <c r="C221" s="305">
        <f t="shared" si="14"/>
        <v>220</v>
      </c>
      <c r="D221" s="340">
        <v>43677</v>
      </c>
      <c r="E221" s="339" t="s">
        <v>3638</v>
      </c>
      <c r="F221" s="339" t="s">
        <v>8490</v>
      </c>
      <c r="G221" s="247" t="str">
        <f>'Portfolio-WORK (S)'!$F$6&amp;'Deletions (S)'!E221</f>
        <v>PEG RatioGPC</v>
      </c>
      <c r="H221" s="247">
        <f t="shared" si="15"/>
        <v>220</v>
      </c>
      <c r="I221" s="247" t="str">
        <f>IF(ISERROR(VLOOKUP(G221, 'Constituents_Prev (S)'!A:A, 1, 0)), "", H221)</f>
        <v/>
      </c>
    </row>
    <row r="222" spans="3:9">
      <c r="C222" s="305">
        <f t="shared" si="14"/>
        <v>221</v>
      </c>
      <c r="D222" s="340">
        <v>43677</v>
      </c>
      <c r="E222" s="339" t="s">
        <v>7522</v>
      </c>
      <c r="F222" s="339" t="s">
        <v>8491</v>
      </c>
      <c r="G222" s="247" t="str">
        <f>'Portfolio-WORK (S)'!$F$6&amp;'Deletions (S)'!E222</f>
        <v>PEG RatioGILD</v>
      </c>
      <c r="H222" s="247">
        <f t="shared" si="15"/>
        <v>221</v>
      </c>
      <c r="I222" s="247">
        <f>IF(ISERROR(VLOOKUP(G222, 'Constituents_Prev (S)'!A:A, 1, 0)), "", H222)</f>
        <v>221</v>
      </c>
    </row>
    <row r="223" spans="3:9">
      <c r="C223" s="305">
        <f t="shared" si="14"/>
        <v>222</v>
      </c>
      <c r="D223" s="340">
        <v>43677</v>
      </c>
      <c r="E223" s="339" t="s">
        <v>3841</v>
      </c>
      <c r="F223" s="339" t="s">
        <v>8492</v>
      </c>
      <c r="G223" s="247" t="str">
        <f>'Portfolio-WORK (S)'!$F$6&amp;'Deletions (S)'!E223</f>
        <v>PEG RatioGPN</v>
      </c>
      <c r="H223" s="247">
        <f t="shared" si="15"/>
        <v>222</v>
      </c>
      <c r="I223" s="247" t="str">
        <f>IF(ISERROR(VLOOKUP(G223, 'Constituents_Prev (S)'!A:A, 1, 0)), "", H223)</f>
        <v/>
      </c>
    </row>
    <row r="224" spans="3:9">
      <c r="C224" s="305">
        <f t="shared" si="14"/>
        <v>223</v>
      </c>
      <c r="D224" s="340">
        <v>43677</v>
      </c>
      <c r="E224" s="339" t="s">
        <v>3067</v>
      </c>
      <c r="F224" s="339" t="s">
        <v>8493</v>
      </c>
      <c r="G224" s="247" t="str">
        <f>'Portfolio-WORK (S)'!$F$6&amp;'Deletions (S)'!E224</f>
        <v>PEG RatioGS</v>
      </c>
      <c r="H224" s="247">
        <f t="shared" si="15"/>
        <v>223</v>
      </c>
      <c r="I224" s="247" t="str">
        <f>IF(ISERROR(VLOOKUP(G224, 'Constituents_Prev (S)'!A:A, 1, 0)), "", H224)</f>
        <v/>
      </c>
    </row>
    <row r="225" spans="3:9">
      <c r="C225" s="305">
        <f t="shared" si="14"/>
        <v>224</v>
      </c>
      <c r="D225" s="340">
        <v>43677</v>
      </c>
      <c r="E225" s="339" t="s">
        <v>1569</v>
      </c>
      <c r="F225" s="339" t="s">
        <v>8494</v>
      </c>
      <c r="G225" s="247" t="str">
        <f>'Portfolio-WORK (S)'!$F$6&amp;'Deletions (S)'!E225</f>
        <v>PEG RatioHRB</v>
      </c>
      <c r="H225" s="247">
        <f t="shared" si="15"/>
        <v>224</v>
      </c>
      <c r="I225" s="247" t="str">
        <f>IF(ISERROR(VLOOKUP(G225, 'Constituents_Prev (S)'!A:A, 1, 0)), "", H225)</f>
        <v/>
      </c>
    </row>
    <row r="226" spans="3:9">
      <c r="C226" s="305">
        <f t="shared" si="14"/>
        <v>225</v>
      </c>
      <c r="D226" s="340">
        <v>43677</v>
      </c>
      <c r="E226" s="339" t="s">
        <v>2590</v>
      </c>
      <c r="F226" s="339" t="s">
        <v>8495</v>
      </c>
      <c r="G226" s="247" t="str">
        <f>'Portfolio-WORK (S)'!$F$6&amp;'Deletions (S)'!E226</f>
        <v>PEG RatioHAL</v>
      </c>
      <c r="H226" s="247">
        <f t="shared" si="15"/>
        <v>225</v>
      </c>
      <c r="I226" s="247" t="str">
        <f>IF(ISERROR(VLOOKUP(G226, 'Constituents_Prev (S)'!A:A, 1, 0)), "", H226)</f>
        <v/>
      </c>
    </row>
    <row r="227" spans="3:9">
      <c r="C227" s="305">
        <f t="shared" si="14"/>
        <v>226</v>
      </c>
      <c r="D227" s="340">
        <v>43677</v>
      </c>
      <c r="E227" s="339" t="s">
        <v>5418</v>
      </c>
      <c r="F227" s="339" t="s">
        <v>8496</v>
      </c>
      <c r="G227" s="247" t="str">
        <f>'Portfolio-WORK (S)'!$F$6&amp;'Deletions (S)'!E227</f>
        <v>PEG RatioHBI</v>
      </c>
      <c r="H227" s="247">
        <f t="shared" si="15"/>
        <v>226</v>
      </c>
      <c r="I227" s="247" t="str">
        <f>IF(ISERROR(VLOOKUP(G227, 'Constituents_Prev (S)'!A:A, 1, 0)), "", H227)</f>
        <v/>
      </c>
    </row>
    <row r="228" spans="3:9">
      <c r="C228" s="305">
        <f t="shared" si="14"/>
        <v>227</v>
      </c>
      <c r="D228" s="340">
        <v>43677</v>
      </c>
      <c r="E228" s="339" t="s">
        <v>2899</v>
      </c>
      <c r="F228" s="339" t="s">
        <v>8497</v>
      </c>
      <c r="G228" s="247" t="str">
        <f>'Portfolio-WORK (S)'!$F$6&amp;'Deletions (S)'!E228</f>
        <v>PEG RatioHOG</v>
      </c>
      <c r="H228" s="247">
        <f t="shared" si="15"/>
        <v>227</v>
      </c>
      <c r="I228" s="247" t="str">
        <f>IF(ISERROR(VLOOKUP(G228, 'Constituents_Prev (S)'!A:A, 1, 0)), "", H228)</f>
        <v/>
      </c>
    </row>
    <row r="229" spans="3:9">
      <c r="C229" s="305">
        <f t="shared" si="14"/>
        <v>228</v>
      </c>
      <c r="D229" s="340">
        <v>43677</v>
      </c>
      <c r="E229" s="339" t="s">
        <v>4491</v>
      </c>
      <c r="F229" s="339" t="s">
        <v>8498</v>
      </c>
      <c r="G229" s="247" t="str">
        <f>'Portfolio-WORK (S)'!$F$6&amp;'Deletions (S)'!E229</f>
        <v>PEG RatioHIG</v>
      </c>
      <c r="H229" s="247">
        <f t="shared" si="15"/>
        <v>228</v>
      </c>
      <c r="I229" s="247" t="str">
        <f>IF(ISERROR(VLOOKUP(G229, 'Constituents_Prev (S)'!A:A, 1, 0)), "", H229)</f>
        <v/>
      </c>
    </row>
    <row r="230" spans="3:9">
      <c r="C230" s="305">
        <f t="shared" si="14"/>
        <v>229</v>
      </c>
      <c r="D230" s="340">
        <v>43677</v>
      </c>
      <c r="E230" s="339" t="s">
        <v>7386</v>
      </c>
      <c r="F230" s="339" t="s">
        <v>8499</v>
      </c>
      <c r="G230" s="247" t="str">
        <f>'Portfolio-WORK (S)'!$F$6&amp;'Deletions (S)'!E230</f>
        <v>PEG RatioHAS</v>
      </c>
      <c r="H230" s="247">
        <f t="shared" si="15"/>
        <v>229</v>
      </c>
      <c r="I230" s="247" t="str">
        <f>IF(ISERROR(VLOOKUP(G230, 'Constituents_Prev (S)'!A:A, 1, 0)), "", H230)</f>
        <v/>
      </c>
    </row>
    <row r="231" spans="3:9">
      <c r="C231" s="305">
        <f t="shared" si="14"/>
        <v>230</v>
      </c>
      <c r="D231" s="340">
        <v>43677</v>
      </c>
      <c r="E231" s="339" t="s">
        <v>4961</v>
      </c>
      <c r="F231" s="339" t="s">
        <v>4962</v>
      </c>
      <c r="G231" s="247" t="str">
        <f>'Portfolio-WORK (S)'!$F$6&amp;'Deletions (S)'!E231</f>
        <v>PEG RatioHCA</v>
      </c>
      <c r="H231" s="247">
        <f t="shared" si="15"/>
        <v>230</v>
      </c>
      <c r="I231" s="247" t="str">
        <f>IF(ISERROR(VLOOKUP(G231, 'Constituents_Prev (S)'!A:A, 1, 0)), "", H231)</f>
        <v/>
      </c>
    </row>
    <row r="232" spans="3:9">
      <c r="C232" s="305">
        <f t="shared" si="14"/>
        <v>231</v>
      </c>
      <c r="D232" s="340">
        <v>43677</v>
      </c>
      <c r="E232" s="339" t="s">
        <v>1125</v>
      </c>
      <c r="F232" s="339" t="s">
        <v>8500</v>
      </c>
      <c r="G232" s="247" t="str">
        <f>'Portfolio-WORK (S)'!$F$6&amp;'Deletions (S)'!E232</f>
        <v>PEG RatioHCP</v>
      </c>
      <c r="H232" s="247">
        <f t="shared" si="15"/>
        <v>231</v>
      </c>
      <c r="I232" s="247" t="str">
        <f>IF(ISERROR(VLOOKUP(G232, 'Constituents_Prev (S)'!A:A, 1, 0)), "", H232)</f>
        <v/>
      </c>
    </row>
    <row r="233" spans="3:9">
      <c r="C233" s="305">
        <f t="shared" si="14"/>
        <v>232</v>
      </c>
      <c r="D233" s="340">
        <v>43677</v>
      </c>
      <c r="E233" s="339" t="s">
        <v>613</v>
      </c>
      <c r="F233" s="339" t="s">
        <v>8501</v>
      </c>
      <c r="G233" s="247" t="str">
        <f>'Portfolio-WORK (S)'!$F$6&amp;'Deletions (S)'!E233</f>
        <v>PEG RatioHP</v>
      </c>
      <c r="H233" s="247">
        <f t="shared" si="15"/>
        <v>232</v>
      </c>
      <c r="I233" s="247" t="str">
        <f>IF(ISERROR(VLOOKUP(G233, 'Constituents_Prev (S)'!A:A, 1, 0)), "", H233)</f>
        <v/>
      </c>
    </row>
    <row r="234" spans="3:9">
      <c r="C234" s="305">
        <f t="shared" si="14"/>
        <v>233</v>
      </c>
      <c r="D234" s="340">
        <v>43677</v>
      </c>
      <c r="E234" s="339" t="s">
        <v>1465</v>
      </c>
      <c r="F234" s="339" t="s">
        <v>8502</v>
      </c>
      <c r="G234" s="247" t="str">
        <f>'Portfolio-WORK (S)'!$F$6&amp;'Deletions (S)'!E234</f>
        <v>PEG RatioHSIC</v>
      </c>
      <c r="H234" s="247">
        <f t="shared" si="15"/>
        <v>233</v>
      </c>
      <c r="I234" s="247" t="str">
        <f>IF(ISERROR(VLOOKUP(G234, 'Constituents_Prev (S)'!A:A, 1, 0)), "", H234)</f>
        <v/>
      </c>
    </row>
    <row r="235" spans="3:9">
      <c r="C235" s="305">
        <f t="shared" si="14"/>
        <v>234</v>
      </c>
      <c r="D235" s="340">
        <v>43677</v>
      </c>
      <c r="E235" s="339" t="s">
        <v>1619</v>
      </c>
      <c r="F235" s="339" t="s">
        <v>8503</v>
      </c>
      <c r="G235" s="247" t="str">
        <f>'Portfolio-WORK (S)'!$F$6&amp;'Deletions (S)'!E235</f>
        <v>PEG RatioHSY</v>
      </c>
      <c r="H235" s="247">
        <f t="shared" si="15"/>
        <v>234</v>
      </c>
      <c r="I235" s="247" t="str">
        <f>IF(ISERROR(VLOOKUP(G235, 'Constituents_Prev (S)'!A:A, 1, 0)), "", H235)</f>
        <v/>
      </c>
    </row>
    <row r="236" spans="3:9">
      <c r="C236" s="305">
        <f t="shared" si="14"/>
        <v>235</v>
      </c>
      <c r="D236" s="340">
        <v>43677</v>
      </c>
      <c r="E236" s="339" t="s">
        <v>913</v>
      </c>
      <c r="F236" s="339" t="s">
        <v>8504</v>
      </c>
      <c r="G236" s="247" t="str">
        <f>'Portfolio-WORK (S)'!$F$6&amp;'Deletions (S)'!E236</f>
        <v>PEG RatioHES</v>
      </c>
      <c r="H236" s="247">
        <f t="shared" si="15"/>
        <v>235</v>
      </c>
      <c r="I236" s="247" t="str">
        <f>IF(ISERROR(VLOOKUP(G236, 'Constituents_Prev (S)'!A:A, 1, 0)), "", H236)</f>
        <v/>
      </c>
    </row>
    <row r="237" spans="3:9">
      <c r="C237" s="305">
        <f t="shared" si="14"/>
        <v>236</v>
      </c>
      <c r="D237" s="340">
        <v>43677</v>
      </c>
      <c r="E237" s="339" t="s">
        <v>919</v>
      </c>
      <c r="F237" s="339" t="s">
        <v>8505</v>
      </c>
      <c r="G237" s="247" t="str">
        <f>'Portfolio-WORK (S)'!$F$6&amp;'Deletions (S)'!E237</f>
        <v>PEG RatioHPE</v>
      </c>
      <c r="H237" s="247">
        <f t="shared" si="15"/>
        <v>236</v>
      </c>
      <c r="I237" s="247">
        <f>IF(ISERROR(VLOOKUP(G237, 'Constituents_Prev (S)'!A:A, 1, 0)), "", H237)</f>
        <v>236</v>
      </c>
    </row>
    <row r="238" spans="3:9">
      <c r="C238" s="305">
        <f t="shared" si="14"/>
        <v>237</v>
      </c>
      <c r="D238" s="340">
        <v>43677</v>
      </c>
      <c r="E238" s="339" t="s">
        <v>2906</v>
      </c>
      <c r="F238" s="339" t="s">
        <v>8506</v>
      </c>
      <c r="G238" s="247" t="str">
        <f>'Portfolio-WORK (S)'!$F$6&amp;'Deletions (S)'!E238</f>
        <v>PEG RatioHLT</v>
      </c>
      <c r="H238" s="247">
        <f t="shared" si="15"/>
        <v>237</v>
      </c>
      <c r="I238" s="247" t="str">
        <f>IF(ISERROR(VLOOKUP(G238, 'Constituents_Prev (S)'!A:A, 1, 0)), "", H238)</f>
        <v/>
      </c>
    </row>
    <row r="239" spans="3:9">
      <c r="C239" s="305">
        <f t="shared" si="14"/>
        <v>238</v>
      </c>
      <c r="D239" s="340">
        <v>43677</v>
      </c>
      <c r="E239" s="339" t="s">
        <v>2595</v>
      </c>
      <c r="F239" s="339" t="s">
        <v>2596</v>
      </c>
      <c r="G239" s="247" t="str">
        <f>'Portfolio-WORK (S)'!$F$6&amp;'Deletions (S)'!E239</f>
        <v>PEG RatioHFC</v>
      </c>
      <c r="H239" s="247">
        <f t="shared" si="15"/>
        <v>238</v>
      </c>
      <c r="I239" s="247" t="str">
        <f>IF(ISERROR(VLOOKUP(G239, 'Constituents_Prev (S)'!A:A, 1, 0)), "", H239)</f>
        <v/>
      </c>
    </row>
    <row r="240" spans="3:9">
      <c r="C240" s="305">
        <f t="shared" si="14"/>
        <v>239</v>
      </c>
      <c r="D240" s="340">
        <v>43677</v>
      </c>
      <c r="E240" s="339" t="s">
        <v>924</v>
      </c>
      <c r="F240" s="339" t="s">
        <v>8507</v>
      </c>
      <c r="G240" s="247" t="str">
        <f>'Portfolio-WORK (S)'!$F$6&amp;'Deletions (S)'!E240</f>
        <v>PEG RatioHOLX</v>
      </c>
      <c r="H240" s="247">
        <f t="shared" si="15"/>
        <v>239</v>
      </c>
      <c r="I240" s="247" t="str">
        <f>IF(ISERROR(VLOOKUP(G240, 'Constituents_Prev (S)'!A:A, 1, 0)), "", H240)</f>
        <v/>
      </c>
    </row>
    <row r="241" spans="3:9">
      <c r="C241" s="305">
        <f t="shared" si="14"/>
        <v>240</v>
      </c>
      <c r="D241" s="340">
        <v>43677</v>
      </c>
      <c r="E241" s="339" t="s">
        <v>2052</v>
      </c>
      <c r="F241" s="339" t="s">
        <v>8508</v>
      </c>
      <c r="G241" s="247" t="str">
        <f>'Portfolio-WORK (S)'!$F$6&amp;'Deletions (S)'!E241</f>
        <v>PEG RatioHD</v>
      </c>
      <c r="H241" s="247">
        <f t="shared" si="15"/>
        <v>240</v>
      </c>
      <c r="I241" s="247" t="str">
        <f>IF(ISERROR(VLOOKUP(G241, 'Constituents_Prev (S)'!A:A, 1, 0)), "", H241)</f>
        <v/>
      </c>
    </row>
    <row r="242" spans="3:9">
      <c r="C242" s="305">
        <f t="shared" si="14"/>
        <v>241</v>
      </c>
      <c r="D242" s="340">
        <v>43677</v>
      </c>
      <c r="E242" s="339" t="s">
        <v>4285</v>
      </c>
      <c r="F242" s="339" t="s">
        <v>8509</v>
      </c>
      <c r="G242" s="247" t="str">
        <f>'Portfolio-WORK (S)'!$F$6&amp;'Deletions (S)'!E242</f>
        <v>PEG RatioHON</v>
      </c>
      <c r="H242" s="247">
        <f t="shared" si="15"/>
        <v>241</v>
      </c>
      <c r="I242" s="247" t="str">
        <f>IF(ISERROR(VLOOKUP(G242, 'Constituents_Prev (S)'!A:A, 1, 0)), "", H242)</f>
        <v/>
      </c>
    </row>
    <row r="243" spans="3:9">
      <c r="C243" s="305">
        <f t="shared" si="14"/>
        <v>242</v>
      </c>
      <c r="D243" s="340">
        <v>43677</v>
      </c>
      <c r="E243" s="339" t="s">
        <v>3528</v>
      </c>
      <c r="F243" s="339" t="s">
        <v>8510</v>
      </c>
      <c r="G243" s="247" t="str">
        <f>'Portfolio-WORK (S)'!$F$6&amp;'Deletions (S)'!E243</f>
        <v>PEG RatioHRL</v>
      </c>
      <c r="H243" s="247">
        <f t="shared" si="15"/>
        <v>242</v>
      </c>
      <c r="I243" s="247" t="str">
        <f>IF(ISERROR(VLOOKUP(G243, 'Constituents_Prev (S)'!A:A, 1, 0)), "", H243)</f>
        <v/>
      </c>
    </row>
    <row r="244" spans="3:9">
      <c r="C244" s="305">
        <f t="shared" si="14"/>
        <v>243</v>
      </c>
      <c r="D244" s="340">
        <v>43677</v>
      </c>
      <c r="E244" s="339" t="s">
        <v>3608</v>
      </c>
      <c r="F244" s="339" t="s">
        <v>8511</v>
      </c>
      <c r="G244" s="247" t="str">
        <f>'Portfolio-WORK (S)'!$F$6&amp;'Deletions (S)'!E244</f>
        <v>PEG RatioDHI</v>
      </c>
      <c r="H244" s="247">
        <f t="shared" si="15"/>
        <v>243</v>
      </c>
      <c r="I244" s="247" t="str">
        <f>IF(ISERROR(VLOOKUP(G244, 'Constituents_Prev (S)'!A:A, 1, 0)), "", H244)</f>
        <v/>
      </c>
    </row>
    <row r="245" spans="3:9">
      <c r="C245" s="305">
        <f t="shared" si="14"/>
        <v>244</v>
      </c>
      <c r="D245" s="340">
        <v>43677</v>
      </c>
      <c r="E245" s="339" t="s">
        <v>5817</v>
      </c>
      <c r="F245" s="339" t="s">
        <v>8512</v>
      </c>
      <c r="G245" s="247" t="str">
        <f>'Portfolio-WORK (S)'!$F$6&amp;'Deletions (S)'!E245</f>
        <v>PEG RatioHST</v>
      </c>
      <c r="H245" s="247">
        <f t="shared" si="15"/>
        <v>244</v>
      </c>
      <c r="I245" s="247" t="str">
        <f>IF(ISERROR(VLOOKUP(G245, 'Constituents_Prev (S)'!A:A, 1, 0)), "", H245)</f>
        <v/>
      </c>
    </row>
    <row r="246" spans="3:9">
      <c r="C246" s="305">
        <f t="shared" si="14"/>
        <v>245</v>
      </c>
      <c r="D246" s="340">
        <v>43677</v>
      </c>
      <c r="E246" s="339" t="s">
        <v>4966</v>
      </c>
      <c r="F246" s="339" t="s">
        <v>8513</v>
      </c>
      <c r="G246" s="247" t="str">
        <f>'Portfolio-WORK (S)'!$F$6&amp;'Deletions (S)'!E246</f>
        <v>PEG RatioHPQ</v>
      </c>
      <c r="H246" s="247">
        <f t="shared" si="15"/>
        <v>245</v>
      </c>
      <c r="I246" s="247" t="str">
        <f>IF(ISERROR(VLOOKUP(G246, 'Constituents_Prev (S)'!A:A, 1, 0)), "", H246)</f>
        <v/>
      </c>
    </row>
    <row r="247" spans="3:9">
      <c r="C247" s="305">
        <f t="shared" si="14"/>
        <v>246</v>
      </c>
      <c r="D247" s="340">
        <v>43677</v>
      </c>
      <c r="E247" s="339" t="s">
        <v>2057</v>
      </c>
      <c r="F247" s="339" t="s">
        <v>8514</v>
      </c>
      <c r="G247" s="247" t="str">
        <f>'Portfolio-WORK (S)'!$F$6&amp;'Deletions (S)'!E247</f>
        <v>PEG RatioHUM</v>
      </c>
      <c r="H247" s="247">
        <f t="shared" si="15"/>
        <v>246</v>
      </c>
      <c r="I247" s="247" t="str">
        <f>IF(ISERROR(VLOOKUP(G247, 'Constituents_Prev (S)'!A:A, 1, 0)), "", H247)</f>
        <v/>
      </c>
    </row>
    <row r="248" spans="3:9">
      <c r="C248" s="305">
        <f t="shared" si="14"/>
        <v>247</v>
      </c>
      <c r="D248" s="340">
        <v>43677</v>
      </c>
      <c r="E248" s="339" t="s">
        <v>4505</v>
      </c>
      <c r="F248" s="339" t="s">
        <v>8515</v>
      </c>
      <c r="G248" s="247" t="str">
        <f>'Portfolio-WORK (S)'!$F$6&amp;'Deletions (S)'!E248</f>
        <v>PEG RatioHBAN</v>
      </c>
      <c r="H248" s="247">
        <f t="shared" si="15"/>
        <v>247</v>
      </c>
      <c r="I248" s="247" t="str">
        <f>IF(ISERROR(VLOOKUP(G248, 'Constituents_Prev (S)'!A:A, 1, 0)), "", H248)</f>
        <v/>
      </c>
    </row>
    <row r="249" spans="3:9">
      <c r="C249" s="305">
        <f t="shared" si="14"/>
        <v>248</v>
      </c>
      <c r="D249" s="340">
        <v>43677</v>
      </c>
      <c r="E249" s="339" t="s">
        <v>2446</v>
      </c>
      <c r="F249" s="339" t="s">
        <v>8516</v>
      </c>
      <c r="G249" s="247" t="str">
        <f>'Portfolio-WORK (S)'!$F$6&amp;'Deletions (S)'!E249</f>
        <v>PEG RatioHII</v>
      </c>
      <c r="H249" s="247">
        <f t="shared" si="15"/>
        <v>248</v>
      </c>
      <c r="I249" s="247" t="str">
        <f>IF(ISERROR(VLOOKUP(G249, 'Constituents_Prev (S)'!A:A, 1, 0)), "", H249)</f>
        <v/>
      </c>
    </row>
    <row r="250" spans="3:9">
      <c r="C250" s="305">
        <f t="shared" si="14"/>
        <v>249</v>
      </c>
      <c r="D250" s="340">
        <v>43677</v>
      </c>
      <c r="E250" s="339" t="s">
        <v>1137</v>
      </c>
      <c r="F250" s="339" t="s">
        <v>8517</v>
      </c>
      <c r="G250" s="247" t="str">
        <f>'Portfolio-WORK (S)'!$F$6&amp;'Deletions (S)'!E250</f>
        <v>PEG RatioIDXX</v>
      </c>
      <c r="H250" s="247">
        <f t="shared" si="15"/>
        <v>249</v>
      </c>
      <c r="I250" s="247" t="str">
        <f>IF(ISERROR(VLOOKUP(G250, 'Constituents_Prev (S)'!A:A, 1, 0)), "", H250)</f>
        <v/>
      </c>
    </row>
    <row r="251" spans="3:9">
      <c r="C251" s="305">
        <f t="shared" si="14"/>
        <v>250</v>
      </c>
      <c r="D251" s="340">
        <v>43677</v>
      </c>
      <c r="E251" s="339" t="s">
        <v>1546</v>
      </c>
      <c r="F251" s="339" t="s">
        <v>8518</v>
      </c>
      <c r="G251" s="247" t="str">
        <f>'Portfolio-WORK (S)'!$F$6&amp;'Deletions (S)'!E251</f>
        <v>PEG RatioINFO</v>
      </c>
      <c r="H251" s="247">
        <f t="shared" si="15"/>
        <v>250</v>
      </c>
      <c r="I251" s="247" t="str">
        <f>IF(ISERROR(VLOOKUP(G251, 'Constituents_Prev (S)'!A:A, 1, 0)), "", H251)</f>
        <v/>
      </c>
    </row>
    <row r="252" spans="3:9">
      <c r="C252" s="305">
        <f t="shared" si="14"/>
        <v>251</v>
      </c>
      <c r="D252" s="340">
        <v>43677</v>
      </c>
      <c r="E252" s="339" t="s">
        <v>619</v>
      </c>
      <c r="F252" s="339" t="s">
        <v>8519</v>
      </c>
      <c r="G252" s="247" t="str">
        <f>'Portfolio-WORK (S)'!$F$6&amp;'Deletions (S)'!E252</f>
        <v>PEG RatioITW</v>
      </c>
      <c r="H252" s="247">
        <f t="shared" si="15"/>
        <v>251</v>
      </c>
      <c r="I252" s="247" t="str">
        <f>IF(ISERROR(VLOOKUP(G252, 'Constituents_Prev (S)'!A:A, 1, 0)), "", H252)</f>
        <v/>
      </c>
    </row>
    <row r="253" spans="3:9">
      <c r="C253" s="305">
        <f t="shared" si="14"/>
        <v>252</v>
      </c>
      <c r="D253" s="340">
        <v>43677</v>
      </c>
      <c r="E253" s="339" t="s">
        <v>626</v>
      </c>
      <c r="F253" s="339" t="s">
        <v>8520</v>
      </c>
      <c r="G253" s="247" t="str">
        <f>'Portfolio-WORK (S)'!$F$6&amp;'Deletions (S)'!E253</f>
        <v>PEG RatioILMN</v>
      </c>
      <c r="H253" s="247">
        <f t="shared" si="15"/>
        <v>252</v>
      </c>
      <c r="I253" s="247" t="str">
        <f>IF(ISERROR(VLOOKUP(G253, 'Constituents_Prev (S)'!A:A, 1, 0)), "", H253)</f>
        <v/>
      </c>
    </row>
    <row r="254" spans="3:9">
      <c r="C254" s="305">
        <f t="shared" si="14"/>
        <v>253</v>
      </c>
      <c r="D254" s="340">
        <v>43677</v>
      </c>
      <c r="E254" s="339" t="s">
        <v>1396</v>
      </c>
      <c r="F254" s="339" t="s">
        <v>8521</v>
      </c>
      <c r="G254" s="247" t="str">
        <f>'Portfolio-WORK (S)'!$F$6&amp;'Deletions (S)'!E254</f>
        <v>PEG RatioINCY</v>
      </c>
      <c r="H254" s="247">
        <f t="shared" si="15"/>
        <v>253</v>
      </c>
      <c r="I254" s="247" t="str">
        <f>IF(ISERROR(VLOOKUP(G254, 'Constituents_Prev (S)'!A:A, 1, 0)), "", H254)</f>
        <v/>
      </c>
    </row>
    <row r="255" spans="3:9">
      <c r="C255" s="305">
        <f t="shared" si="14"/>
        <v>254</v>
      </c>
      <c r="D255" s="340">
        <v>43677</v>
      </c>
      <c r="E255" s="339" t="s">
        <v>3963</v>
      </c>
      <c r="F255" s="339" t="s">
        <v>3964</v>
      </c>
      <c r="G255" s="247" t="str">
        <f>'Portfolio-WORK (S)'!$F$6&amp;'Deletions (S)'!E255</f>
        <v>PEG RatioIR</v>
      </c>
      <c r="H255" s="247">
        <f t="shared" si="15"/>
        <v>254</v>
      </c>
      <c r="I255" s="247" t="str">
        <f>IF(ISERROR(VLOOKUP(G255, 'Constituents_Prev (S)'!A:A, 1, 0)), "", H255)</f>
        <v/>
      </c>
    </row>
    <row r="256" spans="3:9">
      <c r="C256" s="305">
        <f t="shared" si="14"/>
        <v>255</v>
      </c>
      <c r="D256" s="340">
        <v>43677</v>
      </c>
      <c r="E256" s="339" t="s">
        <v>4184</v>
      </c>
      <c r="F256" s="339" t="s">
        <v>8522</v>
      </c>
      <c r="G256" s="247" t="str">
        <f>'Portfolio-WORK (S)'!$F$6&amp;'Deletions (S)'!E256</f>
        <v>PEG RatioINTC</v>
      </c>
      <c r="H256" s="247">
        <f t="shared" si="15"/>
        <v>255</v>
      </c>
      <c r="I256" s="247" t="str">
        <f>IF(ISERROR(VLOOKUP(G256, 'Constituents_Prev (S)'!A:A, 1, 0)), "", H256)</f>
        <v/>
      </c>
    </row>
    <row r="257" spans="3:9">
      <c r="C257" s="305">
        <f t="shared" si="14"/>
        <v>256</v>
      </c>
      <c r="D257" s="340">
        <v>43677</v>
      </c>
      <c r="E257" s="339" t="s">
        <v>1922</v>
      </c>
      <c r="F257" s="339" t="s">
        <v>8523</v>
      </c>
      <c r="G257" s="247" t="str">
        <f>'Portfolio-WORK (S)'!$F$6&amp;'Deletions (S)'!E257</f>
        <v>PEG RatioICE</v>
      </c>
      <c r="H257" s="247">
        <f t="shared" si="15"/>
        <v>256</v>
      </c>
      <c r="I257" s="247" t="str">
        <f>IF(ISERROR(VLOOKUP(G257, 'Constituents_Prev (S)'!A:A, 1, 0)), "", H257)</f>
        <v/>
      </c>
    </row>
    <row r="258" spans="3:9">
      <c r="C258" s="305">
        <f t="shared" si="14"/>
        <v>257</v>
      </c>
      <c r="D258" s="340">
        <v>43677</v>
      </c>
      <c r="E258" s="339" t="s">
        <v>8524</v>
      </c>
      <c r="F258" s="339" t="s">
        <v>8525</v>
      </c>
      <c r="G258" s="247" t="str">
        <f>'Portfolio-WORK (S)'!$F$6&amp;'Deletions (S)'!E258</f>
        <v>PEG RatioIPG</v>
      </c>
      <c r="H258" s="247">
        <f t="shared" si="15"/>
        <v>257</v>
      </c>
      <c r="I258" s="247" t="str">
        <f>IF(ISERROR(VLOOKUP(G258, 'Constituents_Prev (S)'!A:A, 1, 0)), "", H258)</f>
        <v/>
      </c>
    </row>
    <row r="259" spans="3:9">
      <c r="C259" s="305">
        <f t="shared" ref="C259:C322" si="16">H259</f>
        <v>258</v>
      </c>
      <c r="D259" s="340">
        <v>43677</v>
      </c>
      <c r="E259" s="339" t="s">
        <v>633</v>
      </c>
      <c r="F259" s="339" t="s">
        <v>8526</v>
      </c>
      <c r="G259" s="247" t="str">
        <f>'Portfolio-WORK (S)'!$F$6&amp;'Deletions (S)'!E259</f>
        <v>PEG RatioIBM</v>
      </c>
      <c r="H259" s="247">
        <f t="shared" ref="H259:H322" si="17">COUNTIF($F$2:$F$902, "&lt;="&amp;F259)</f>
        <v>258</v>
      </c>
      <c r="I259" s="247" t="str">
        <f>IF(ISERROR(VLOOKUP(G259, 'Constituents_Prev (S)'!A:A, 1, 0)), "", H259)</f>
        <v/>
      </c>
    </row>
    <row r="260" spans="3:9">
      <c r="C260" s="305">
        <f t="shared" si="16"/>
        <v>259</v>
      </c>
      <c r="D260" s="340">
        <v>43677</v>
      </c>
      <c r="E260" s="339" t="s">
        <v>3218</v>
      </c>
      <c r="F260" s="339" t="s">
        <v>8527</v>
      </c>
      <c r="G260" s="247" t="str">
        <f>'Portfolio-WORK (S)'!$F$6&amp;'Deletions (S)'!E260</f>
        <v>PEG RatioIFF</v>
      </c>
      <c r="H260" s="247">
        <f t="shared" si="17"/>
        <v>259</v>
      </c>
      <c r="I260" s="247" t="str">
        <f>IF(ISERROR(VLOOKUP(G260, 'Constituents_Prev (S)'!A:A, 1, 0)), "", H260)</f>
        <v/>
      </c>
    </row>
    <row r="261" spans="3:9">
      <c r="C261" s="305">
        <f t="shared" si="16"/>
        <v>260</v>
      </c>
      <c r="D261" s="340">
        <v>43677</v>
      </c>
      <c r="E261" s="339" t="s">
        <v>3359</v>
      </c>
      <c r="F261" s="339" t="s">
        <v>8528</v>
      </c>
      <c r="G261" s="247" t="str">
        <f>'Portfolio-WORK (S)'!$F$6&amp;'Deletions (S)'!E261</f>
        <v>PEG RatioIP</v>
      </c>
      <c r="H261" s="247">
        <f t="shared" si="17"/>
        <v>260</v>
      </c>
      <c r="I261" s="247" t="str">
        <f>IF(ISERROR(VLOOKUP(G261, 'Constituents_Prev (S)'!A:A, 1, 0)), "", H261)</f>
        <v/>
      </c>
    </row>
    <row r="262" spans="3:9">
      <c r="C262" s="305">
        <f t="shared" si="16"/>
        <v>261</v>
      </c>
      <c r="D262" s="340">
        <v>43677</v>
      </c>
      <c r="E262" s="339" t="s">
        <v>1144</v>
      </c>
      <c r="F262" s="339" t="s">
        <v>8529</v>
      </c>
      <c r="G262" s="247" t="str">
        <f>'Portfolio-WORK (S)'!$F$6&amp;'Deletions (S)'!E262</f>
        <v>PEG RatioINTU</v>
      </c>
      <c r="H262" s="247">
        <f t="shared" si="17"/>
        <v>261</v>
      </c>
      <c r="I262" s="247" t="str">
        <f>IF(ISERROR(VLOOKUP(G262, 'Constituents_Prev (S)'!A:A, 1, 0)), "", H262)</f>
        <v/>
      </c>
    </row>
    <row r="263" spans="3:9">
      <c r="C263" s="305">
        <f t="shared" si="16"/>
        <v>262</v>
      </c>
      <c r="D263" s="340">
        <v>43677</v>
      </c>
      <c r="E263" s="339" t="s">
        <v>639</v>
      </c>
      <c r="F263" s="339" t="s">
        <v>8530</v>
      </c>
      <c r="G263" s="247" t="str">
        <f>'Portfolio-WORK (S)'!$F$6&amp;'Deletions (S)'!E263</f>
        <v>PEG RatioISRG</v>
      </c>
      <c r="H263" s="247">
        <f t="shared" si="17"/>
        <v>262</v>
      </c>
      <c r="I263" s="247" t="str">
        <f>IF(ISERROR(VLOOKUP(G263, 'Constituents_Prev (S)'!A:A, 1, 0)), "", H263)</f>
        <v/>
      </c>
    </row>
    <row r="264" spans="3:9">
      <c r="C264" s="305">
        <f t="shared" si="16"/>
        <v>263</v>
      </c>
      <c r="D264" s="340">
        <v>43677</v>
      </c>
      <c r="E264" s="339" t="s">
        <v>2693</v>
      </c>
      <c r="F264" s="339" t="s">
        <v>8531</v>
      </c>
      <c r="G264" s="247" t="str">
        <f>'Portfolio-WORK (S)'!$F$6&amp;'Deletions (S)'!E264</f>
        <v>PEG RatioIVZ</v>
      </c>
      <c r="H264" s="247">
        <f t="shared" si="17"/>
        <v>263</v>
      </c>
      <c r="I264" s="247" t="str">
        <f>IF(ISERROR(VLOOKUP(G264, 'Constituents_Prev (S)'!A:A, 1, 0)), "", H264)</f>
        <v/>
      </c>
    </row>
    <row r="265" spans="3:9">
      <c r="C265" s="305">
        <f t="shared" si="16"/>
        <v>264</v>
      </c>
      <c r="D265" s="340">
        <v>43677</v>
      </c>
      <c r="E265" s="339" t="s">
        <v>1387</v>
      </c>
      <c r="F265" s="339" t="s">
        <v>8532</v>
      </c>
      <c r="G265" s="247" t="str">
        <f>'Portfolio-WORK (S)'!$F$6&amp;'Deletions (S)'!E265</f>
        <v>PEG RatioIPGP</v>
      </c>
      <c r="H265" s="247">
        <f t="shared" si="17"/>
        <v>264</v>
      </c>
      <c r="I265" s="247" t="str">
        <f>IF(ISERROR(VLOOKUP(G265, 'Constituents_Prev (S)'!A:A, 1, 0)), "", H265)</f>
        <v/>
      </c>
    </row>
    <row r="266" spans="3:9">
      <c r="C266" s="305">
        <f t="shared" si="16"/>
        <v>265</v>
      </c>
      <c r="D266" s="340">
        <v>43677</v>
      </c>
      <c r="E266" s="339" t="s">
        <v>929</v>
      </c>
      <c r="F266" s="339" t="s">
        <v>930</v>
      </c>
      <c r="G266" s="247" t="str">
        <f>'Portfolio-WORK (S)'!$F$6&amp;'Deletions (S)'!E266</f>
        <v>PEG RatioIQV</v>
      </c>
      <c r="H266" s="247">
        <f t="shared" si="17"/>
        <v>265</v>
      </c>
      <c r="I266" s="247" t="str">
        <f>IF(ISERROR(VLOOKUP(G266, 'Constituents_Prev (S)'!A:A, 1, 0)), "", H266)</f>
        <v/>
      </c>
    </row>
    <row r="267" spans="3:9">
      <c r="C267" s="305">
        <f t="shared" si="16"/>
        <v>266</v>
      </c>
      <c r="D267" s="340">
        <v>43677</v>
      </c>
      <c r="E267" s="339" t="s">
        <v>5431</v>
      </c>
      <c r="F267" s="339" t="s">
        <v>8533</v>
      </c>
      <c r="G267" s="247" t="str">
        <f>'Portfolio-WORK (S)'!$F$6&amp;'Deletions (S)'!E267</f>
        <v>PEG RatioIRM</v>
      </c>
      <c r="H267" s="247">
        <f t="shared" si="17"/>
        <v>266</v>
      </c>
      <c r="I267" s="247">
        <f>IF(ISERROR(VLOOKUP(G267, 'Constituents_Prev (S)'!A:A, 1, 0)), "", H267)</f>
        <v>266</v>
      </c>
    </row>
    <row r="268" spans="3:9">
      <c r="C268" s="305">
        <f t="shared" si="16"/>
        <v>267</v>
      </c>
      <c r="D268" s="340">
        <v>43677</v>
      </c>
      <c r="E268" s="339" t="s">
        <v>4500</v>
      </c>
      <c r="F268" s="339" t="s">
        <v>8534</v>
      </c>
      <c r="G268" s="247" t="str">
        <f>'Portfolio-WORK (S)'!$F$6&amp;'Deletions (S)'!E268</f>
        <v>PEG RatioJBHT</v>
      </c>
      <c r="H268" s="247">
        <f t="shared" si="17"/>
        <v>267</v>
      </c>
      <c r="I268" s="247" t="str">
        <f>IF(ISERROR(VLOOKUP(G268, 'Constituents_Prev (S)'!A:A, 1, 0)), "", H268)</f>
        <v/>
      </c>
    </row>
    <row r="269" spans="3:9">
      <c r="C269" s="305">
        <f t="shared" si="16"/>
        <v>268</v>
      </c>
      <c r="D269" s="340">
        <v>43677</v>
      </c>
      <c r="E269" s="339" t="s">
        <v>2792</v>
      </c>
      <c r="F269" s="339" t="s">
        <v>8535</v>
      </c>
      <c r="G269" s="247" t="str">
        <f>'Portfolio-WORK (S)'!$F$6&amp;'Deletions (S)'!E269</f>
        <v>PEG RatioSJM</v>
      </c>
      <c r="H269" s="247">
        <f t="shared" si="17"/>
        <v>268</v>
      </c>
      <c r="I269" s="247" t="str">
        <f>IF(ISERROR(VLOOKUP(G269, 'Constituents_Prev (S)'!A:A, 1, 0)), "", H269)</f>
        <v/>
      </c>
    </row>
    <row r="270" spans="3:9">
      <c r="C270" s="305">
        <f t="shared" si="16"/>
        <v>269</v>
      </c>
      <c r="D270" s="340">
        <v>43677</v>
      </c>
      <c r="E270" s="339" t="s">
        <v>1130</v>
      </c>
      <c r="F270" s="339" t="s">
        <v>8536</v>
      </c>
      <c r="G270" s="247" t="str">
        <f>'Portfolio-WORK (S)'!$F$6&amp;'Deletions (S)'!E270</f>
        <v>PEG RatioJKHY</v>
      </c>
      <c r="H270" s="247">
        <f t="shared" si="17"/>
        <v>269</v>
      </c>
      <c r="I270" s="247" t="str">
        <f>IF(ISERROR(VLOOKUP(G270, 'Constituents_Prev (S)'!A:A, 1, 0)), "", H270)</f>
        <v/>
      </c>
    </row>
    <row r="271" spans="3:9">
      <c r="C271" s="305">
        <f t="shared" si="16"/>
        <v>270</v>
      </c>
      <c r="D271" s="340">
        <v>43677</v>
      </c>
      <c r="E271" s="339" t="s">
        <v>7621</v>
      </c>
      <c r="F271" s="339" t="s">
        <v>8537</v>
      </c>
      <c r="G271" s="247" t="str">
        <f>'Portfolio-WORK (S)'!$F$6&amp;'Deletions (S)'!E271</f>
        <v>PEG RatioJEC</v>
      </c>
      <c r="H271" s="247">
        <f t="shared" si="17"/>
        <v>270</v>
      </c>
      <c r="I271" s="247" t="str">
        <f>IF(ISERROR(VLOOKUP(G271, 'Constituents_Prev (S)'!A:A, 1, 0)), "", H271)</f>
        <v/>
      </c>
    </row>
    <row r="272" spans="3:9">
      <c r="C272" s="305">
        <f t="shared" si="16"/>
        <v>271</v>
      </c>
      <c r="D272" s="340">
        <v>43677</v>
      </c>
      <c r="E272" s="339" t="s">
        <v>934</v>
      </c>
      <c r="F272" s="339" t="s">
        <v>935</v>
      </c>
      <c r="G272" s="247" t="str">
        <f>'Portfolio-WORK (S)'!$F$6&amp;'Deletions (S)'!E272</f>
        <v>PEG RatioJEF</v>
      </c>
      <c r="H272" s="247">
        <f t="shared" si="17"/>
        <v>271</v>
      </c>
      <c r="I272" s="247" t="str">
        <f>IF(ISERROR(VLOOKUP(G272, 'Constituents_Prev (S)'!A:A, 1, 0)), "", H272)</f>
        <v/>
      </c>
    </row>
    <row r="273" spans="3:9">
      <c r="C273" s="305">
        <f t="shared" si="16"/>
        <v>272</v>
      </c>
      <c r="D273" s="340">
        <v>43677</v>
      </c>
      <c r="E273" s="339" t="s">
        <v>3864</v>
      </c>
      <c r="F273" s="339" t="s">
        <v>3865</v>
      </c>
      <c r="G273" s="247" t="str">
        <f>'Portfolio-WORK (S)'!$F$6&amp;'Deletions (S)'!E273</f>
        <v>PEG RatioJNJ</v>
      </c>
      <c r="H273" s="247">
        <f t="shared" si="17"/>
        <v>272</v>
      </c>
      <c r="I273" s="247" t="str">
        <f>IF(ISERROR(VLOOKUP(G273, 'Constituents_Prev (S)'!A:A, 1, 0)), "", H273)</f>
        <v/>
      </c>
    </row>
    <row r="274" spans="3:9">
      <c r="C274" s="305">
        <f t="shared" si="16"/>
        <v>273</v>
      </c>
      <c r="D274" s="340">
        <v>43677</v>
      </c>
      <c r="E274" s="339" t="s">
        <v>2987</v>
      </c>
      <c r="F274" s="339" t="s">
        <v>2988</v>
      </c>
      <c r="G274" s="247" t="str">
        <f>'Portfolio-WORK (S)'!$F$6&amp;'Deletions (S)'!E274</f>
        <v>PEG RatioJCI</v>
      </c>
      <c r="H274" s="247">
        <f t="shared" si="17"/>
        <v>273</v>
      </c>
      <c r="I274" s="247" t="str">
        <f>IF(ISERROR(VLOOKUP(G274, 'Constituents_Prev (S)'!A:A, 1, 0)), "", H274)</f>
        <v/>
      </c>
    </row>
    <row r="275" spans="3:9">
      <c r="C275" s="305">
        <f t="shared" si="16"/>
        <v>274</v>
      </c>
      <c r="D275" s="340">
        <v>43677</v>
      </c>
      <c r="E275" s="339" t="s">
        <v>3652</v>
      </c>
      <c r="F275" s="339" t="s">
        <v>8538</v>
      </c>
      <c r="G275" s="247" t="str">
        <f>'Portfolio-WORK (S)'!$F$6&amp;'Deletions (S)'!E275</f>
        <v>PEG RatioJPM</v>
      </c>
      <c r="H275" s="247">
        <f t="shared" si="17"/>
        <v>274</v>
      </c>
      <c r="I275" s="247" t="str">
        <f>IF(ISERROR(VLOOKUP(G275, 'Constituents_Prev (S)'!A:A, 1, 0)), "", H275)</f>
        <v/>
      </c>
    </row>
    <row r="276" spans="3:9">
      <c r="C276" s="305">
        <f t="shared" si="16"/>
        <v>275</v>
      </c>
      <c r="D276" s="340">
        <v>43677</v>
      </c>
      <c r="E276" s="339" t="s">
        <v>8539</v>
      </c>
      <c r="F276" s="339" t="s">
        <v>8540</v>
      </c>
      <c r="G276" s="247" t="str">
        <f>'Portfolio-WORK (S)'!$F$6&amp;'Deletions (S)'!E276</f>
        <v>PEG RatioJNPR</v>
      </c>
      <c r="H276" s="247">
        <f t="shared" si="17"/>
        <v>275</v>
      </c>
      <c r="I276" s="247" t="str">
        <f>IF(ISERROR(VLOOKUP(G276, 'Constituents_Prev (S)'!A:A, 1, 0)), "", H276)</f>
        <v/>
      </c>
    </row>
    <row r="277" spans="3:9">
      <c r="C277" s="305">
        <f t="shared" si="16"/>
        <v>276</v>
      </c>
      <c r="D277" s="340">
        <v>43677</v>
      </c>
      <c r="E277" s="339" t="s">
        <v>2329</v>
      </c>
      <c r="F277" s="339" t="s">
        <v>8541</v>
      </c>
      <c r="G277" s="247" t="str">
        <f>'Portfolio-WORK (S)'!$F$6&amp;'Deletions (S)'!E277</f>
        <v>PEG RatioKSU</v>
      </c>
      <c r="H277" s="247">
        <f t="shared" si="17"/>
        <v>276</v>
      </c>
      <c r="I277" s="247" t="str">
        <f>IF(ISERROR(VLOOKUP(G277, 'Constituents_Prev (S)'!A:A, 1, 0)), "", H277)</f>
        <v/>
      </c>
    </row>
    <row r="278" spans="3:9">
      <c r="C278" s="305">
        <f t="shared" si="16"/>
        <v>277</v>
      </c>
      <c r="D278" s="340">
        <v>43677</v>
      </c>
      <c r="E278" s="339" t="s">
        <v>2765</v>
      </c>
      <c r="F278" s="339" t="s">
        <v>8542</v>
      </c>
      <c r="G278" s="247" t="str">
        <f>'Portfolio-WORK (S)'!$F$6&amp;'Deletions (S)'!E278</f>
        <v>PEG RatioK</v>
      </c>
      <c r="H278" s="247">
        <f t="shared" si="17"/>
        <v>277</v>
      </c>
      <c r="I278" s="247" t="str">
        <f>IF(ISERROR(VLOOKUP(G278, 'Constituents_Prev (S)'!A:A, 1, 0)), "", H278)</f>
        <v/>
      </c>
    </row>
    <row r="279" spans="3:9">
      <c r="C279" s="305">
        <f t="shared" si="16"/>
        <v>278</v>
      </c>
      <c r="D279" s="340">
        <v>43677</v>
      </c>
      <c r="E279" s="339" t="s">
        <v>4515</v>
      </c>
      <c r="F279" s="339" t="s">
        <v>4516</v>
      </c>
      <c r="G279" s="247" t="str">
        <f>'Portfolio-WORK (S)'!$F$6&amp;'Deletions (S)'!E279</f>
        <v>PEG RatioKEY</v>
      </c>
      <c r="H279" s="247">
        <f t="shared" si="17"/>
        <v>278</v>
      </c>
      <c r="I279" s="247" t="str">
        <f>IF(ISERROR(VLOOKUP(G279, 'Constituents_Prev (S)'!A:A, 1, 0)), "", H279)</f>
        <v/>
      </c>
    </row>
    <row r="280" spans="3:9">
      <c r="C280" s="305">
        <f t="shared" si="16"/>
        <v>279</v>
      </c>
      <c r="D280" s="340">
        <v>43677</v>
      </c>
      <c r="E280" s="339" t="s">
        <v>1405</v>
      </c>
      <c r="F280" s="339" t="s">
        <v>1406</v>
      </c>
      <c r="G280" s="247" t="str">
        <f>'Portfolio-WORK (S)'!$F$6&amp;'Deletions (S)'!E280</f>
        <v>PEG RatioKEYS</v>
      </c>
      <c r="H280" s="247">
        <f t="shared" si="17"/>
        <v>279</v>
      </c>
      <c r="I280" s="247" t="str">
        <f>IF(ISERROR(VLOOKUP(G280, 'Constituents_Prev (S)'!A:A, 1, 0)), "", H280)</f>
        <v/>
      </c>
    </row>
    <row r="281" spans="3:9">
      <c r="C281" s="305">
        <f t="shared" si="16"/>
        <v>280</v>
      </c>
      <c r="D281" s="340">
        <v>43677</v>
      </c>
      <c r="E281" s="339" t="s">
        <v>4980</v>
      </c>
      <c r="F281" s="339" t="s">
        <v>8543</v>
      </c>
      <c r="G281" s="247" t="str">
        <f>'Portfolio-WORK (S)'!$F$6&amp;'Deletions (S)'!E281</f>
        <v>PEG RatioKMB</v>
      </c>
      <c r="H281" s="247">
        <f t="shared" si="17"/>
        <v>280</v>
      </c>
      <c r="I281" s="247" t="str">
        <f>IF(ISERROR(VLOOKUP(G281, 'Constituents_Prev (S)'!A:A, 1, 0)), "", H281)</f>
        <v/>
      </c>
    </row>
    <row r="282" spans="3:9">
      <c r="C282" s="305">
        <f t="shared" si="16"/>
        <v>281</v>
      </c>
      <c r="D282" s="340">
        <v>43677</v>
      </c>
      <c r="E282" s="339" t="s">
        <v>3226</v>
      </c>
      <c r="F282" s="339" t="s">
        <v>8544</v>
      </c>
      <c r="G282" s="247" t="str">
        <f>'Portfolio-WORK (S)'!$F$6&amp;'Deletions (S)'!E282</f>
        <v>PEG RatioKIM</v>
      </c>
      <c r="H282" s="247">
        <f t="shared" si="17"/>
        <v>281</v>
      </c>
      <c r="I282" s="247" t="str">
        <f>IF(ISERROR(VLOOKUP(G282, 'Constituents_Prev (S)'!A:A, 1, 0)), "", H282)</f>
        <v/>
      </c>
    </row>
    <row r="283" spans="3:9">
      <c r="C283" s="305">
        <f t="shared" si="16"/>
        <v>282</v>
      </c>
      <c r="D283" s="340">
        <v>43677</v>
      </c>
      <c r="E283" s="339" t="s">
        <v>4869</v>
      </c>
      <c r="F283" s="339" t="s">
        <v>8545</v>
      </c>
      <c r="G283" s="247" t="str">
        <f>'Portfolio-WORK (S)'!$F$6&amp;'Deletions (S)'!E283</f>
        <v>PEG RatioKMI</v>
      </c>
      <c r="H283" s="247">
        <f t="shared" si="17"/>
        <v>282</v>
      </c>
      <c r="I283" s="247" t="str">
        <f>IF(ISERROR(VLOOKUP(G283, 'Constituents_Prev (S)'!A:A, 1, 0)), "", H283)</f>
        <v/>
      </c>
    </row>
    <row r="284" spans="3:9">
      <c r="C284" s="305">
        <f t="shared" si="16"/>
        <v>283</v>
      </c>
      <c r="D284" s="340">
        <v>43677</v>
      </c>
      <c r="E284" s="339" t="s">
        <v>4735</v>
      </c>
      <c r="F284" s="339" t="s">
        <v>4736</v>
      </c>
      <c r="G284" s="247" t="str">
        <f>'Portfolio-WORK (S)'!$F$6&amp;'Deletions (S)'!E284</f>
        <v>PEG RatioKLAC</v>
      </c>
      <c r="H284" s="247">
        <f t="shared" si="17"/>
        <v>283</v>
      </c>
      <c r="I284" s="247" t="str">
        <f>IF(ISERROR(VLOOKUP(G284, 'Constituents_Prev (S)'!A:A, 1, 0)), "", H284)</f>
        <v/>
      </c>
    </row>
    <row r="285" spans="3:9">
      <c r="C285" s="305">
        <f t="shared" si="16"/>
        <v>284</v>
      </c>
      <c r="D285" s="340">
        <v>43677</v>
      </c>
      <c r="E285" s="339" t="s">
        <v>3364</v>
      </c>
      <c r="F285" s="339" t="s">
        <v>8546</v>
      </c>
      <c r="G285" s="247" t="str">
        <f>'Portfolio-WORK (S)'!$F$6&amp;'Deletions (S)'!E285</f>
        <v>PEG RatioKSS</v>
      </c>
      <c r="H285" s="247">
        <f t="shared" si="17"/>
        <v>284</v>
      </c>
      <c r="I285" s="247" t="str">
        <f>IF(ISERROR(VLOOKUP(G285, 'Constituents_Prev (S)'!A:A, 1, 0)), "", H285)</f>
        <v/>
      </c>
    </row>
    <row r="286" spans="3:9">
      <c r="C286" s="305">
        <f t="shared" si="16"/>
        <v>285</v>
      </c>
      <c r="D286" s="340">
        <v>43677</v>
      </c>
      <c r="E286" s="339" t="s">
        <v>4524</v>
      </c>
      <c r="F286" s="339" t="s">
        <v>8547</v>
      </c>
      <c r="G286" s="247" t="str">
        <f>'Portfolio-WORK (S)'!$F$6&amp;'Deletions (S)'!E286</f>
        <v>PEG RatioKR</v>
      </c>
      <c r="H286" s="247">
        <f t="shared" si="17"/>
        <v>285</v>
      </c>
      <c r="I286" s="247" t="str">
        <f>IF(ISERROR(VLOOKUP(G286, 'Constituents_Prev (S)'!A:A, 1, 0)), "", H286)</f>
        <v/>
      </c>
    </row>
    <row r="287" spans="3:9">
      <c r="C287" s="305">
        <f t="shared" si="16"/>
        <v>286</v>
      </c>
      <c r="D287" s="340">
        <v>43677</v>
      </c>
      <c r="E287" s="339" t="s">
        <v>2604</v>
      </c>
      <c r="F287" s="339" t="s">
        <v>8548</v>
      </c>
      <c r="G287" s="247" t="str">
        <f>'Portfolio-WORK (S)'!$F$6&amp;'Deletions (S)'!E287</f>
        <v>PEG RatioLB</v>
      </c>
      <c r="H287" s="247">
        <f t="shared" si="17"/>
        <v>286</v>
      </c>
      <c r="I287" s="247" t="str">
        <f>IF(ISERROR(VLOOKUP(G287, 'Constituents_Prev (S)'!A:A, 1, 0)), "", H287)</f>
        <v/>
      </c>
    </row>
    <row r="288" spans="3:9">
      <c r="C288" s="305">
        <f t="shared" si="16"/>
        <v>287</v>
      </c>
      <c r="D288" s="340">
        <v>43677</v>
      </c>
      <c r="E288" s="339" t="s">
        <v>8549</v>
      </c>
      <c r="F288" s="339" t="s">
        <v>8550</v>
      </c>
      <c r="G288" s="247" t="str">
        <f>'Portfolio-WORK (S)'!$F$6&amp;'Deletions (S)'!E288</f>
        <v>PEG RatioLHX</v>
      </c>
      <c r="H288" s="247">
        <f t="shared" si="17"/>
        <v>287</v>
      </c>
      <c r="I288" s="247" t="str">
        <f>IF(ISERROR(VLOOKUP(G288, 'Constituents_Prev (S)'!A:A, 1, 0)), "", H288)</f>
        <v/>
      </c>
    </row>
    <row r="289" spans="3:9">
      <c r="C289" s="305">
        <f t="shared" si="16"/>
        <v>288</v>
      </c>
      <c r="D289" s="340">
        <v>43677</v>
      </c>
      <c r="E289" s="339" t="s">
        <v>1415</v>
      </c>
      <c r="F289" s="339" t="s">
        <v>8551</v>
      </c>
      <c r="G289" s="247" t="str">
        <f>'Portfolio-WORK (S)'!$F$6&amp;'Deletions (S)'!E289</f>
        <v>PEG RatioLH</v>
      </c>
      <c r="H289" s="247">
        <f t="shared" si="17"/>
        <v>288</v>
      </c>
      <c r="I289" s="247" t="str">
        <f>IF(ISERROR(VLOOKUP(G289, 'Constituents_Prev (S)'!A:A, 1, 0)), "", H289)</f>
        <v/>
      </c>
    </row>
    <row r="290" spans="3:9">
      <c r="C290" s="305">
        <f t="shared" si="16"/>
        <v>289</v>
      </c>
      <c r="D290" s="340">
        <v>43677</v>
      </c>
      <c r="E290" s="339" t="s">
        <v>7344</v>
      </c>
      <c r="F290" s="339" t="s">
        <v>8552</v>
      </c>
      <c r="G290" s="247" t="str">
        <f>'Portfolio-WORK (S)'!$F$6&amp;'Deletions (S)'!E290</f>
        <v>PEG RatioLRCX</v>
      </c>
      <c r="H290" s="247">
        <f t="shared" si="17"/>
        <v>289</v>
      </c>
      <c r="I290" s="247">
        <f>IF(ISERROR(VLOOKUP(G290, 'Constituents_Prev (S)'!A:A, 1, 0)), "", H290)</f>
        <v>289</v>
      </c>
    </row>
    <row r="291" spans="3:9">
      <c r="C291" s="305">
        <f t="shared" si="16"/>
        <v>290</v>
      </c>
      <c r="D291" s="340">
        <v>43677</v>
      </c>
      <c r="E291" s="339" t="s">
        <v>3533</v>
      </c>
      <c r="F291" s="339" t="s">
        <v>8553</v>
      </c>
      <c r="G291" s="247" t="str">
        <f>'Portfolio-WORK (S)'!$F$6&amp;'Deletions (S)'!E291</f>
        <v>PEG RatioLW</v>
      </c>
      <c r="H291" s="247">
        <f t="shared" si="17"/>
        <v>290</v>
      </c>
      <c r="I291" s="247" t="str">
        <f>IF(ISERROR(VLOOKUP(G291, 'Constituents_Prev (S)'!A:A, 1, 0)), "", H291)</f>
        <v/>
      </c>
    </row>
    <row r="292" spans="3:9">
      <c r="C292" s="305">
        <f t="shared" si="16"/>
        <v>291</v>
      </c>
      <c r="D292" s="340">
        <v>43677</v>
      </c>
      <c r="E292" s="339" t="s">
        <v>7273</v>
      </c>
      <c r="F292" s="339" t="s">
        <v>8554</v>
      </c>
      <c r="G292" s="247" t="str">
        <f>'Portfolio-WORK (S)'!$F$6&amp;'Deletions (S)'!E292</f>
        <v>PEG RatioLEG</v>
      </c>
      <c r="H292" s="247">
        <f t="shared" si="17"/>
        <v>291</v>
      </c>
      <c r="I292" s="247" t="str">
        <f>IF(ISERROR(VLOOKUP(G292, 'Constituents_Prev (S)'!A:A, 1, 0)), "", H292)</f>
        <v/>
      </c>
    </row>
    <row r="293" spans="3:9">
      <c r="C293" s="305">
        <f t="shared" si="16"/>
        <v>292</v>
      </c>
      <c r="D293" s="340">
        <v>43677</v>
      </c>
      <c r="E293" s="339" t="s">
        <v>4532</v>
      </c>
      <c r="F293" s="339" t="s">
        <v>8555</v>
      </c>
      <c r="G293" s="247" t="str">
        <f>'Portfolio-WORK (S)'!$F$6&amp;'Deletions (S)'!E293</f>
        <v>PEG RatioLEN</v>
      </c>
      <c r="H293" s="247">
        <f t="shared" si="17"/>
        <v>292</v>
      </c>
      <c r="I293" s="247" t="str">
        <f>IF(ISERROR(VLOOKUP(G293, 'Constituents_Prev (S)'!A:A, 1, 0)), "", H293)</f>
        <v/>
      </c>
    </row>
    <row r="294" spans="3:9">
      <c r="C294" s="305">
        <f t="shared" si="16"/>
        <v>293</v>
      </c>
      <c r="D294" s="340">
        <v>43677</v>
      </c>
      <c r="E294" s="339" t="s">
        <v>4052</v>
      </c>
      <c r="F294" s="339" t="s">
        <v>8556</v>
      </c>
      <c r="G294" s="247" t="str">
        <f>'Portfolio-WORK (S)'!$F$6&amp;'Deletions (S)'!E294</f>
        <v>PEG RatioLNC</v>
      </c>
      <c r="H294" s="247">
        <f t="shared" si="17"/>
        <v>293</v>
      </c>
      <c r="I294" s="247" t="str">
        <f>IF(ISERROR(VLOOKUP(G294, 'Constituents_Prev (S)'!A:A, 1, 0)), "", H294)</f>
        <v/>
      </c>
    </row>
    <row r="295" spans="3:9">
      <c r="C295" s="305">
        <f t="shared" si="16"/>
        <v>294</v>
      </c>
      <c r="D295" s="340">
        <v>43677</v>
      </c>
      <c r="E295" s="339" t="s">
        <v>4917</v>
      </c>
      <c r="F295" s="339" t="s">
        <v>4918</v>
      </c>
      <c r="G295" s="247" t="str">
        <f>'Portfolio-WORK (S)'!$F$6&amp;'Deletions (S)'!E295</f>
        <v>PEG RatioLIN</v>
      </c>
      <c r="H295" s="247">
        <f t="shared" si="17"/>
        <v>294</v>
      </c>
      <c r="I295" s="247" t="str">
        <f>IF(ISERROR(VLOOKUP(G295, 'Constituents_Prev (S)'!A:A, 1, 0)), "", H295)</f>
        <v/>
      </c>
    </row>
    <row r="296" spans="3:9">
      <c r="C296" s="305">
        <f t="shared" si="16"/>
        <v>295</v>
      </c>
      <c r="D296" s="340">
        <v>43677</v>
      </c>
      <c r="E296" s="339" t="s">
        <v>1410</v>
      </c>
      <c r="F296" s="339" t="s">
        <v>8557</v>
      </c>
      <c r="G296" s="247" t="str">
        <f>'Portfolio-WORK (S)'!$F$6&amp;'Deletions (S)'!E296</f>
        <v>PEG RatioLKQ</v>
      </c>
      <c r="H296" s="247">
        <f t="shared" si="17"/>
        <v>295</v>
      </c>
      <c r="I296" s="247" t="str">
        <f>IF(ISERROR(VLOOKUP(G296, 'Constituents_Prev (S)'!A:A, 1, 0)), "", H296)</f>
        <v/>
      </c>
    </row>
    <row r="297" spans="3:9">
      <c r="C297" s="305">
        <f t="shared" si="16"/>
        <v>296</v>
      </c>
      <c r="D297" s="340">
        <v>43677</v>
      </c>
      <c r="E297" s="339" t="s">
        <v>1639</v>
      </c>
      <c r="F297" s="339" t="s">
        <v>8558</v>
      </c>
      <c r="G297" s="247" t="str">
        <f>'Portfolio-WORK (S)'!$F$6&amp;'Deletions (S)'!E297</f>
        <v>PEG RatioLMT</v>
      </c>
      <c r="H297" s="247">
        <f t="shared" si="17"/>
        <v>296</v>
      </c>
      <c r="I297" s="247" t="str">
        <f>IF(ISERROR(VLOOKUP(G297, 'Constituents_Prev (S)'!A:A, 1, 0)), "", H297)</f>
        <v/>
      </c>
    </row>
    <row r="298" spans="3:9">
      <c r="C298" s="305">
        <f t="shared" si="16"/>
        <v>297</v>
      </c>
      <c r="D298" s="340">
        <v>43677</v>
      </c>
      <c r="E298" s="339" t="s">
        <v>2926</v>
      </c>
      <c r="F298" s="339" t="s">
        <v>8559</v>
      </c>
      <c r="G298" s="247" t="str">
        <f>'Portfolio-WORK (S)'!$F$6&amp;'Deletions (S)'!E298</f>
        <v>PEG RatioL</v>
      </c>
      <c r="H298" s="247">
        <f t="shared" si="17"/>
        <v>297</v>
      </c>
      <c r="I298" s="247" t="str">
        <f>IF(ISERROR(VLOOKUP(G298, 'Constituents_Prev (S)'!A:A, 1, 0)), "", H298)</f>
        <v/>
      </c>
    </row>
    <row r="299" spans="3:9">
      <c r="C299" s="305">
        <f t="shared" si="16"/>
        <v>298</v>
      </c>
      <c r="D299" s="340">
        <v>43677</v>
      </c>
      <c r="E299" s="339" t="s">
        <v>1644</v>
      </c>
      <c r="F299" s="339" t="s">
        <v>8560</v>
      </c>
      <c r="G299" s="247" t="str">
        <f>'Portfolio-WORK (S)'!$F$6&amp;'Deletions (S)'!E299</f>
        <v>PEG RatioLOW</v>
      </c>
      <c r="H299" s="247">
        <f t="shared" si="17"/>
        <v>298</v>
      </c>
      <c r="I299" s="247" t="str">
        <f>IF(ISERROR(VLOOKUP(G299, 'Constituents_Prev (S)'!A:A, 1, 0)), "", H299)</f>
        <v/>
      </c>
    </row>
    <row r="300" spans="3:9">
      <c r="C300" s="305">
        <f t="shared" si="16"/>
        <v>299</v>
      </c>
      <c r="D300" s="340">
        <v>43677</v>
      </c>
      <c r="E300" s="339" t="s">
        <v>4802</v>
      </c>
      <c r="F300" s="339" t="s">
        <v>8561</v>
      </c>
      <c r="G300" s="247" t="str">
        <f>'Portfolio-WORK (S)'!$F$6&amp;'Deletions (S)'!E300</f>
        <v>PEG RatioLYB</v>
      </c>
      <c r="H300" s="247">
        <f t="shared" si="17"/>
        <v>299</v>
      </c>
      <c r="I300" s="247" t="str">
        <f>IF(ISERROR(VLOOKUP(G300, 'Constituents_Prev (S)'!A:A, 1, 0)), "", H300)</f>
        <v/>
      </c>
    </row>
    <row r="301" spans="3:9">
      <c r="C301" s="305">
        <f t="shared" si="16"/>
        <v>300</v>
      </c>
      <c r="D301" s="340">
        <v>43677</v>
      </c>
      <c r="E301" s="339" t="s">
        <v>3088</v>
      </c>
      <c r="F301" s="339" t="s">
        <v>8562</v>
      </c>
      <c r="G301" s="247" t="str">
        <f>'Portfolio-WORK (S)'!$F$6&amp;'Deletions (S)'!E301</f>
        <v>PEG RatioMTB</v>
      </c>
      <c r="H301" s="247">
        <f t="shared" si="17"/>
        <v>300</v>
      </c>
      <c r="I301" s="247" t="str">
        <f>IF(ISERROR(VLOOKUP(G301, 'Constituents_Prev (S)'!A:A, 1, 0)), "", H301)</f>
        <v/>
      </c>
    </row>
    <row r="302" spans="3:9">
      <c r="C302" s="305">
        <f t="shared" si="16"/>
        <v>301</v>
      </c>
      <c r="D302" s="340">
        <v>43677</v>
      </c>
      <c r="E302" s="339" t="s">
        <v>1151</v>
      </c>
      <c r="F302" s="339" t="s">
        <v>8563</v>
      </c>
      <c r="G302" s="247" t="str">
        <f>'Portfolio-WORK (S)'!$F$6&amp;'Deletions (S)'!E302</f>
        <v>PEG RatioMAC</v>
      </c>
      <c r="H302" s="247">
        <f t="shared" si="17"/>
        <v>301</v>
      </c>
      <c r="I302" s="247" t="str">
        <f>IF(ISERROR(VLOOKUP(G302, 'Constituents_Prev (S)'!A:A, 1, 0)), "", H302)</f>
        <v/>
      </c>
    </row>
    <row r="303" spans="3:9">
      <c r="C303" s="305">
        <f t="shared" si="16"/>
        <v>302</v>
      </c>
      <c r="D303" s="340">
        <v>43677</v>
      </c>
      <c r="E303" s="339" t="s">
        <v>2611</v>
      </c>
      <c r="F303" s="339" t="s">
        <v>2612</v>
      </c>
      <c r="G303" s="247" t="str">
        <f>'Portfolio-WORK (S)'!$F$6&amp;'Deletions (S)'!E303</f>
        <v>PEG RatioM</v>
      </c>
      <c r="H303" s="247">
        <f t="shared" si="17"/>
        <v>302</v>
      </c>
      <c r="I303" s="247" t="str">
        <f>IF(ISERROR(VLOOKUP(G303, 'Constituents_Prev (S)'!A:A, 1, 0)), "", H303)</f>
        <v/>
      </c>
    </row>
    <row r="304" spans="3:9">
      <c r="C304" s="305">
        <f t="shared" si="16"/>
        <v>303</v>
      </c>
      <c r="D304" s="340">
        <v>43677</v>
      </c>
      <c r="E304" s="339" t="s">
        <v>2617</v>
      </c>
      <c r="F304" s="339" t="s">
        <v>8564</v>
      </c>
      <c r="G304" s="247" t="str">
        <f>'Portfolio-WORK (S)'!$F$6&amp;'Deletions (S)'!E304</f>
        <v>PEG RatioMRO</v>
      </c>
      <c r="H304" s="247">
        <f t="shared" si="17"/>
        <v>303</v>
      </c>
      <c r="I304" s="247" t="str">
        <f>IF(ISERROR(VLOOKUP(G304, 'Constituents_Prev (S)'!A:A, 1, 0)), "", H304)</f>
        <v/>
      </c>
    </row>
    <row r="305" spans="3:9">
      <c r="C305" s="305">
        <f t="shared" si="16"/>
        <v>304</v>
      </c>
      <c r="D305" s="340">
        <v>43677</v>
      </c>
      <c r="E305" s="339" t="s">
        <v>2622</v>
      </c>
      <c r="F305" s="339" t="s">
        <v>8565</v>
      </c>
      <c r="G305" s="247" t="str">
        <f>'Portfolio-WORK (S)'!$F$6&amp;'Deletions (S)'!E305</f>
        <v>PEG RatioMPC</v>
      </c>
      <c r="H305" s="247">
        <f t="shared" si="17"/>
        <v>304</v>
      </c>
      <c r="I305" s="247" t="str">
        <f>IF(ISERROR(VLOOKUP(G305, 'Constituents_Prev (S)'!A:A, 1, 0)), "", H305)</f>
        <v/>
      </c>
    </row>
    <row r="306" spans="3:9">
      <c r="C306" s="305">
        <f t="shared" si="16"/>
        <v>305</v>
      </c>
      <c r="D306" s="340">
        <v>43677</v>
      </c>
      <c r="E306" s="339" t="s">
        <v>1156</v>
      </c>
      <c r="F306" s="339" t="s">
        <v>8566</v>
      </c>
      <c r="G306" s="247" t="str">
        <f>'Portfolio-WORK (S)'!$F$6&amp;'Deletions (S)'!E306</f>
        <v>PEG RatioMKTX</v>
      </c>
      <c r="H306" s="247">
        <f t="shared" si="17"/>
        <v>305</v>
      </c>
      <c r="I306" s="247" t="str">
        <f>IF(ISERROR(VLOOKUP(G306, 'Constituents_Prev (S)'!A:A, 1, 0)), "", H306)</f>
        <v/>
      </c>
    </row>
    <row r="307" spans="3:9">
      <c r="C307" s="305">
        <f t="shared" si="16"/>
        <v>306</v>
      </c>
      <c r="D307" s="340">
        <v>43677</v>
      </c>
      <c r="E307" s="339" t="s">
        <v>652</v>
      </c>
      <c r="F307" s="339" t="s">
        <v>8567</v>
      </c>
      <c r="G307" s="247" t="str">
        <f>'Portfolio-WORK (S)'!$F$6&amp;'Deletions (S)'!E307</f>
        <v>PEG RatioMAR</v>
      </c>
      <c r="H307" s="247">
        <f t="shared" si="17"/>
        <v>306</v>
      </c>
      <c r="I307" s="247" t="str">
        <f>IF(ISERROR(VLOOKUP(G307, 'Constituents_Prev (S)'!A:A, 1, 0)), "", H307)</f>
        <v/>
      </c>
    </row>
    <row r="308" spans="3:9">
      <c r="C308" s="305">
        <f t="shared" si="16"/>
        <v>307</v>
      </c>
      <c r="D308" s="340">
        <v>43677</v>
      </c>
      <c r="E308" s="339" t="s">
        <v>8568</v>
      </c>
      <c r="F308" s="339" t="s">
        <v>8569</v>
      </c>
      <c r="G308" s="247" t="str">
        <f>'Portfolio-WORK (S)'!$F$6&amp;'Deletions (S)'!E308</f>
        <v>PEG RatioMMC</v>
      </c>
      <c r="H308" s="247">
        <f t="shared" si="17"/>
        <v>307</v>
      </c>
      <c r="I308" s="247" t="str">
        <f>IF(ISERROR(VLOOKUP(G308, 'Constituents_Prev (S)'!A:A, 1, 0)), "", H308)</f>
        <v/>
      </c>
    </row>
    <row r="309" spans="3:9">
      <c r="C309" s="305">
        <f t="shared" si="16"/>
        <v>308</v>
      </c>
      <c r="D309" s="340">
        <v>43677</v>
      </c>
      <c r="E309" s="339" t="s">
        <v>2077</v>
      </c>
      <c r="F309" s="339" t="s">
        <v>8570</v>
      </c>
      <c r="G309" s="247" t="str">
        <f>'Portfolio-WORK (S)'!$F$6&amp;'Deletions (S)'!E309</f>
        <v>PEG RatioMLM</v>
      </c>
      <c r="H309" s="247">
        <f t="shared" si="17"/>
        <v>308</v>
      </c>
      <c r="I309" s="247" t="str">
        <f>IF(ISERROR(VLOOKUP(G309, 'Constituents_Prev (S)'!A:A, 1, 0)), "", H309)</f>
        <v/>
      </c>
    </row>
    <row r="310" spans="3:9">
      <c r="C310" s="305">
        <f t="shared" si="16"/>
        <v>309</v>
      </c>
      <c r="D310" s="340">
        <v>43677</v>
      </c>
      <c r="E310" s="339" t="s">
        <v>8571</v>
      </c>
      <c r="F310" s="339" t="s">
        <v>8572</v>
      </c>
      <c r="G310" s="247" t="str">
        <f>'Portfolio-WORK (S)'!$F$6&amp;'Deletions (S)'!E310</f>
        <v>PEG RatioMAS</v>
      </c>
      <c r="H310" s="247">
        <f t="shared" si="17"/>
        <v>309</v>
      </c>
      <c r="I310" s="247" t="str">
        <f>IF(ISERROR(VLOOKUP(G310, 'Constituents_Prev (S)'!A:A, 1, 0)), "", H310)</f>
        <v/>
      </c>
    </row>
    <row r="311" spans="3:9">
      <c r="C311" s="305">
        <f t="shared" si="16"/>
        <v>310</v>
      </c>
      <c r="D311" s="340">
        <v>43677</v>
      </c>
      <c r="E311" s="339" t="s">
        <v>1653</v>
      </c>
      <c r="F311" s="339" t="s">
        <v>8573</v>
      </c>
      <c r="G311" s="247" t="str">
        <f>'Portfolio-WORK (S)'!$F$6&amp;'Deletions (S)'!E311</f>
        <v>PEG RatioMA</v>
      </c>
      <c r="H311" s="247">
        <f t="shared" si="17"/>
        <v>310</v>
      </c>
      <c r="I311" s="247" t="str">
        <f>IF(ISERROR(VLOOKUP(G311, 'Constituents_Prev (S)'!A:A, 1, 0)), "", H311)</f>
        <v/>
      </c>
    </row>
    <row r="312" spans="3:9">
      <c r="C312" s="305">
        <f t="shared" si="16"/>
        <v>311</v>
      </c>
      <c r="D312" s="340">
        <v>43677</v>
      </c>
      <c r="E312" s="339" t="s">
        <v>3373</v>
      </c>
      <c r="F312" s="339" t="s">
        <v>8574</v>
      </c>
      <c r="G312" s="247" t="str">
        <f>'Portfolio-WORK (S)'!$F$6&amp;'Deletions (S)'!E312</f>
        <v>PEG RatioMXIM</v>
      </c>
      <c r="H312" s="247">
        <f t="shared" si="17"/>
        <v>311</v>
      </c>
      <c r="I312" s="247" t="str">
        <f>IF(ISERROR(VLOOKUP(G312, 'Constituents_Prev (S)'!A:A, 1, 0)), "", H312)</f>
        <v/>
      </c>
    </row>
    <row r="313" spans="3:9">
      <c r="C313" s="305">
        <f t="shared" si="16"/>
        <v>312</v>
      </c>
      <c r="D313" s="340">
        <v>43677</v>
      </c>
      <c r="E313" s="339" t="s">
        <v>2198</v>
      </c>
      <c r="F313" s="339" t="s">
        <v>8575</v>
      </c>
      <c r="G313" s="247" t="str">
        <f>'Portfolio-WORK (S)'!$F$6&amp;'Deletions (S)'!E313</f>
        <v>PEG RatioMKC</v>
      </c>
      <c r="H313" s="247">
        <f t="shared" si="17"/>
        <v>312</v>
      </c>
      <c r="I313" s="247" t="str">
        <f>IF(ISERROR(VLOOKUP(G313, 'Constituents_Prev (S)'!A:A, 1, 0)), "", H313)</f>
        <v/>
      </c>
    </row>
    <row r="314" spans="3:9">
      <c r="C314" s="305">
        <f t="shared" si="16"/>
        <v>313</v>
      </c>
      <c r="D314" s="340">
        <v>43677</v>
      </c>
      <c r="E314" s="339" t="s">
        <v>1938</v>
      </c>
      <c r="F314" s="339" t="s">
        <v>8576</v>
      </c>
      <c r="G314" s="247" t="str">
        <f>'Portfolio-WORK (S)'!$F$6&amp;'Deletions (S)'!E314</f>
        <v>PEG RatioMCD</v>
      </c>
      <c r="H314" s="247">
        <f t="shared" si="17"/>
        <v>313</v>
      </c>
      <c r="I314" s="247" t="str">
        <f>IF(ISERROR(VLOOKUP(G314, 'Constituents_Prev (S)'!A:A, 1, 0)), "", H314)</f>
        <v/>
      </c>
    </row>
    <row r="315" spans="3:9">
      <c r="C315" s="305">
        <f t="shared" si="16"/>
        <v>314</v>
      </c>
      <c r="D315" s="340">
        <v>43677</v>
      </c>
      <c r="E315" s="339" t="s">
        <v>3879</v>
      </c>
      <c r="F315" s="339" t="s">
        <v>8577</v>
      </c>
      <c r="G315" s="247" t="str">
        <f>'Portfolio-WORK (S)'!$F$6&amp;'Deletions (S)'!E315</f>
        <v>PEG RatioMCK</v>
      </c>
      <c r="H315" s="247">
        <f t="shared" si="17"/>
        <v>314</v>
      </c>
      <c r="I315" s="247" t="str">
        <f>IF(ISERROR(VLOOKUP(G315, 'Constituents_Prev (S)'!A:A, 1, 0)), "", H315)</f>
        <v/>
      </c>
    </row>
    <row r="316" spans="3:9">
      <c r="C316" s="305">
        <f t="shared" si="16"/>
        <v>315</v>
      </c>
      <c r="D316" s="340">
        <v>43677</v>
      </c>
      <c r="E316" s="339" t="s">
        <v>3968</v>
      </c>
      <c r="F316" s="339" t="s">
        <v>8578</v>
      </c>
      <c r="G316" s="247" t="str">
        <f>'Portfolio-WORK (S)'!$F$6&amp;'Deletions (S)'!E316</f>
        <v>PEG RatioMDT</v>
      </c>
      <c r="H316" s="247">
        <f t="shared" si="17"/>
        <v>315</v>
      </c>
      <c r="I316" s="247" t="str">
        <f>IF(ISERROR(VLOOKUP(G316, 'Constituents_Prev (S)'!A:A, 1, 0)), "", H316)</f>
        <v/>
      </c>
    </row>
    <row r="317" spans="3:9">
      <c r="C317" s="305">
        <f t="shared" si="16"/>
        <v>316</v>
      </c>
      <c r="D317" s="340">
        <v>43677</v>
      </c>
      <c r="E317" s="339" t="s">
        <v>4302</v>
      </c>
      <c r="F317" s="339" t="s">
        <v>8579</v>
      </c>
      <c r="G317" s="247" t="str">
        <f>'Portfolio-WORK (S)'!$F$6&amp;'Deletions (S)'!E317</f>
        <v>PEG RatioMRK</v>
      </c>
      <c r="H317" s="247">
        <f t="shared" si="17"/>
        <v>316</v>
      </c>
      <c r="I317" s="247" t="str">
        <f>IF(ISERROR(VLOOKUP(G317, 'Constituents_Prev (S)'!A:A, 1, 0)), "", H317)</f>
        <v/>
      </c>
    </row>
    <row r="318" spans="3:9">
      <c r="C318" s="305">
        <f t="shared" si="16"/>
        <v>317</v>
      </c>
      <c r="D318" s="340">
        <v>43677</v>
      </c>
      <c r="E318" s="339" t="s">
        <v>2933</v>
      </c>
      <c r="F318" s="339" t="s">
        <v>8580</v>
      </c>
      <c r="G318" s="247" t="str">
        <f>'Portfolio-WORK (S)'!$F$6&amp;'Deletions (S)'!E318</f>
        <v>PEG RatioMET</v>
      </c>
      <c r="H318" s="247">
        <f t="shared" si="17"/>
        <v>317</v>
      </c>
      <c r="I318" s="247" t="str">
        <f>IF(ISERROR(VLOOKUP(G318, 'Constituents_Prev (S)'!A:A, 1, 0)), "", H318)</f>
        <v/>
      </c>
    </row>
    <row r="319" spans="3:9">
      <c r="C319" s="305">
        <f t="shared" si="16"/>
        <v>318</v>
      </c>
      <c r="D319" s="340">
        <v>43677</v>
      </c>
      <c r="E319" s="339" t="s">
        <v>411</v>
      </c>
      <c r="F319" s="339" t="s">
        <v>8581</v>
      </c>
      <c r="G319" s="247" t="str">
        <f>'Portfolio-WORK (S)'!$F$6&amp;'Deletions (S)'!E319</f>
        <v>PEG RatioMTD</v>
      </c>
      <c r="H319" s="247">
        <f t="shared" si="17"/>
        <v>318</v>
      </c>
      <c r="I319" s="247" t="str">
        <f>IF(ISERROR(VLOOKUP(G319, 'Constituents_Prev (S)'!A:A, 1, 0)), "", H319)</f>
        <v/>
      </c>
    </row>
    <row r="320" spans="3:9">
      <c r="C320" s="305">
        <f t="shared" si="16"/>
        <v>319</v>
      </c>
      <c r="D320" s="340">
        <v>43677</v>
      </c>
      <c r="E320" s="339" t="s">
        <v>645</v>
      </c>
      <c r="F320" s="339" t="s">
        <v>646</v>
      </c>
      <c r="G320" s="247" t="str">
        <f>'Portfolio-WORK (S)'!$F$6&amp;'Deletions (S)'!E320</f>
        <v>PEG RatioMGM</v>
      </c>
      <c r="H320" s="247">
        <f t="shared" si="17"/>
        <v>319</v>
      </c>
      <c r="I320" s="247" t="str">
        <f>IF(ISERROR(VLOOKUP(G320, 'Constituents_Prev (S)'!A:A, 1, 0)), "", H320)</f>
        <v/>
      </c>
    </row>
    <row r="321" spans="3:9">
      <c r="C321" s="305">
        <f t="shared" si="16"/>
        <v>320</v>
      </c>
      <c r="D321" s="340">
        <v>43677</v>
      </c>
      <c r="E321" s="339" t="s">
        <v>664</v>
      </c>
      <c r="F321" s="339" t="s">
        <v>8582</v>
      </c>
      <c r="G321" s="247" t="str">
        <f>'Portfolio-WORK (S)'!$F$6&amp;'Deletions (S)'!E321</f>
        <v>PEG RatioMCHP</v>
      </c>
      <c r="H321" s="247">
        <f t="shared" si="17"/>
        <v>320</v>
      </c>
      <c r="I321" s="247" t="str">
        <f>IF(ISERROR(VLOOKUP(G321, 'Constituents_Prev (S)'!A:A, 1, 0)), "", H321)</f>
        <v/>
      </c>
    </row>
    <row r="322" spans="3:9">
      <c r="C322" s="305">
        <f t="shared" si="16"/>
        <v>321</v>
      </c>
      <c r="D322" s="340">
        <v>43677</v>
      </c>
      <c r="E322" s="339" t="s">
        <v>1422</v>
      </c>
      <c r="F322" s="339" t="s">
        <v>8583</v>
      </c>
      <c r="G322" s="247" t="str">
        <f>'Portfolio-WORK (S)'!$F$6&amp;'Deletions (S)'!E322</f>
        <v>PEG RatioMU</v>
      </c>
      <c r="H322" s="247">
        <f t="shared" si="17"/>
        <v>321</v>
      </c>
      <c r="I322" s="247" t="str">
        <f>IF(ISERROR(VLOOKUP(G322, 'Constituents_Prev (S)'!A:A, 1, 0)), "", H322)</f>
        <v/>
      </c>
    </row>
    <row r="323" spans="3:9">
      <c r="C323" s="305">
        <f t="shared" ref="C323:C386" si="18">H323</f>
        <v>322</v>
      </c>
      <c r="D323" s="340">
        <v>43677</v>
      </c>
      <c r="E323" s="339" t="s">
        <v>1943</v>
      </c>
      <c r="F323" s="339" t="s">
        <v>8584</v>
      </c>
      <c r="G323" s="247" t="str">
        <f>'Portfolio-WORK (S)'!$F$6&amp;'Deletions (S)'!E323</f>
        <v>PEG RatioMSFT</v>
      </c>
      <c r="H323" s="247">
        <f t="shared" ref="H323:H386" si="19">COUNTIF($F$2:$F$902, "&lt;="&amp;F323)</f>
        <v>322</v>
      </c>
      <c r="I323" s="247" t="str">
        <f>IF(ISERROR(VLOOKUP(G323, 'Constituents_Prev (S)'!A:A, 1, 0)), "", H323)</f>
        <v/>
      </c>
    </row>
    <row r="324" spans="3:9">
      <c r="C324" s="305">
        <f t="shared" si="18"/>
        <v>323</v>
      </c>
      <c r="D324" s="340">
        <v>43677</v>
      </c>
      <c r="E324" s="339" t="s">
        <v>1161</v>
      </c>
      <c r="F324" s="339" t="s">
        <v>8585</v>
      </c>
      <c r="G324" s="247" t="str">
        <f>'Portfolio-WORK (S)'!$F$6&amp;'Deletions (S)'!E324</f>
        <v>PEG RatioMAA</v>
      </c>
      <c r="H324" s="247">
        <f t="shared" si="19"/>
        <v>323</v>
      </c>
      <c r="I324" s="247" t="str">
        <f>IF(ISERROR(VLOOKUP(G324, 'Constituents_Prev (S)'!A:A, 1, 0)), "", H324)</f>
        <v/>
      </c>
    </row>
    <row r="325" spans="3:9">
      <c r="C325" s="305">
        <f t="shared" si="18"/>
        <v>324</v>
      </c>
      <c r="D325" s="340">
        <v>43677</v>
      </c>
      <c r="E325" s="339" t="s">
        <v>1427</v>
      </c>
      <c r="F325" s="339" t="s">
        <v>8586</v>
      </c>
      <c r="G325" s="247" t="str">
        <f>'Portfolio-WORK (S)'!$F$6&amp;'Deletions (S)'!E325</f>
        <v>PEG RatioMHK</v>
      </c>
      <c r="H325" s="247">
        <f t="shared" si="19"/>
        <v>324</v>
      </c>
      <c r="I325" s="247" t="str">
        <f>IF(ISERROR(VLOOKUP(G325, 'Constituents_Prev (S)'!A:A, 1, 0)), "", H325)</f>
        <v/>
      </c>
    </row>
    <row r="326" spans="3:9">
      <c r="C326" s="305">
        <f t="shared" si="18"/>
        <v>325</v>
      </c>
      <c r="D326" s="340">
        <v>43677</v>
      </c>
      <c r="E326" s="339" t="s">
        <v>3099</v>
      </c>
      <c r="F326" s="339" t="s">
        <v>8587</v>
      </c>
      <c r="G326" s="247" t="str">
        <f>'Portfolio-WORK (S)'!$F$6&amp;'Deletions (S)'!E326</f>
        <v>PEG RatioTAP</v>
      </c>
      <c r="H326" s="247">
        <f t="shared" si="19"/>
        <v>325</v>
      </c>
      <c r="I326" s="247" t="str">
        <f>IF(ISERROR(VLOOKUP(G326, 'Constituents_Prev (S)'!A:A, 1, 0)), "", H326)</f>
        <v/>
      </c>
    </row>
    <row r="327" spans="3:9">
      <c r="C327" s="305">
        <f t="shared" si="18"/>
        <v>326</v>
      </c>
      <c r="D327" s="340">
        <v>43677</v>
      </c>
      <c r="E327" s="339" t="s">
        <v>7784</v>
      </c>
      <c r="F327" s="339" t="s">
        <v>8588</v>
      </c>
      <c r="G327" s="247" t="str">
        <f>'Portfolio-WORK (S)'!$F$6&amp;'Deletions (S)'!E327</f>
        <v>PEG RatioMDLZ</v>
      </c>
      <c r="H327" s="247">
        <f t="shared" si="19"/>
        <v>326</v>
      </c>
      <c r="I327" s="247" t="str">
        <f>IF(ISERROR(VLOOKUP(G327, 'Constituents_Prev (S)'!A:A, 1, 0)), "", H327)</f>
        <v/>
      </c>
    </row>
    <row r="328" spans="3:9">
      <c r="C328" s="305">
        <f t="shared" si="18"/>
        <v>327</v>
      </c>
      <c r="D328" s="340">
        <v>43677</v>
      </c>
      <c r="E328" s="339" t="s">
        <v>1432</v>
      </c>
      <c r="F328" s="339" t="s">
        <v>8589</v>
      </c>
      <c r="G328" s="247" t="str">
        <f>'Portfolio-WORK (S)'!$F$6&amp;'Deletions (S)'!E328</f>
        <v>PEG RatioMNST</v>
      </c>
      <c r="H328" s="247">
        <f t="shared" si="19"/>
        <v>327</v>
      </c>
      <c r="I328" s="247" t="str">
        <f>IF(ISERROR(VLOOKUP(G328, 'Constituents_Prev (S)'!A:A, 1, 0)), "", H328)</f>
        <v/>
      </c>
    </row>
    <row r="329" spans="3:9">
      <c r="C329" s="305">
        <f t="shared" si="18"/>
        <v>328</v>
      </c>
      <c r="D329" s="340">
        <v>43677</v>
      </c>
      <c r="E329" s="339" t="s">
        <v>1807</v>
      </c>
      <c r="F329" s="339" t="s">
        <v>8590</v>
      </c>
      <c r="G329" s="247" t="str">
        <f>'Portfolio-WORK (S)'!$F$6&amp;'Deletions (S)'!E329</f>
        <v>PEG RatioMCO</v>
      </c>
      <c r="H329" s="247">
        <f t="shared" si="19"/>
        <v>328</v>
      </c>
      <c r="I329" s="247" t="str">
        <f>IF(ISERROR(VLOOKUP(G329, 'Constituents_Prev (S)'!A:A, 1, 0)), "", H329)</f>
        <v/>
      </c>
    </row>
    <row r="330" spans="3:9">
      <c r="C330" s="305">
        <f t="shared" si="18"/>
        <v>329</v>
      </c>
      <c r="D330" s="340">
        <v>43677</v>
      </c>
      <c r="E330" s="339" t="s">
        <v>4066</v>
      </c>
      <c r="F330" s="339" t="s">
        <v>4067</v>
      </c>
      <c r="G330" s="247" t="str">
        <f>'Portfolio-WORK (S)'!$F$6&amp;'Deletions (S)'!E330</f>
        <v>PEG RatioMS</v>
      </c>
      <c r="H330" s="247">
        <f t="shared" si="19"/>
        <v>329</v>
      </c>
      <c r="I330" s="247" t="str">
        <f>IF(ISERROR(VLOOKUP(G330, 'Constituents_Prev (S)'!A:A, 1, 0)), "", H330)</f>
        <v/>
      </c>
    </row>
    <row r="331" spans="3:9">
      <c r="C331" s="305">
        <f t="shared" si="18"/>
        <v>330</v>
      </c>
      <c r="D331" s="340">
        <v>43677</v>
      </c>
      <c r="E331" s="339" t="s">
        <v>671</v>
      </c>
      <c r="F331" s="339" t="s">
        <v>8591</v>
      </c>
      <c r="G331" s="247" t="str">
        <f>'Portfolio-WORK (S)'!$F$6&amp;'Deletions (S)'!E331</f>
        <v>PEG RatioMOS</v>
      </c>
      <c r="H331" s="247">
        <f t="shared" si="19"/>
        <v>330</v>
      </c>
      <c r="I331" s="247" t="str">
        <f>IF(ISERROR(VLOOKUP(G331, 'Constituents_Prev (S)'!A:A, 1, 0)), "", H331)</f>
        <v/>
      </c>
    </row>
    <row r="332" spans="3:9">
      <c r="C332" s="305">
        <f t="shared" si="18"/>
        <v>331</v>
      </c>
      <c r="D332" s="340">
        <v>43677</v>
      </c>
      <c r="E332" s="339" t="s">
        <v>4993</v>
      </c>
      <c r="F332" s="339" t="s">
        <v>8592</v>
      </c>
      <c r="G332" s="247" t="str">
        <f>'Portfolio-WORK (S)'!$F$6&amp;'Deletions (S)'!E332</f>
        <v>PEG RatioMSI</v>
      </c>
      <c r="H332" s="247">
        <f t="shared" si="19"/>
        <v>331</v>
      </c>
      <c r="I332" s="247" t="str">
        <f>IF(ISERROR(VLOOKUP(G332, 'Constituents_Prev (S)'!A:A, 1, 0)), "", H332)</f>
        <v/>
      </c>
    </row>
    <row r="333" spans="3:9">
      <c r="C333" s="305">
        <f t="shared" si="18"/>
        <v>332</v>
      </c>
      <c r="D333" s="340">
        <v>43677</v>
      </c>
      <c r="E333" s="339" t="s">
        <v>1795</v>
      </c>
      <c r="F333" s="339" t="s">
        <v>8593</v>
      </c>
      <c r="G333" s="247" t="str">
        <f>'Portfolio-WORK (S)'!$F$6&amp;'Deletions (S)'!E333</f>
        <v>PEG RatioMSCI</v>
      </c>
      <c r="H333" s="247">
        <f t="shared" si="19"/>
        <v>332</v>
      </c>
      <c r="I333" s="247" t="str">
        <f>IF(ISERROR(VLOOKUP(G333, 'Constituents_Prev (S)'!A:A, 1, 0)), "", H333)</f>
        <v/>
      </c>
    </row>
    <row r="334" spans="3:9">
      <c r="C334" s="305">
        <f t="shared" si="18"/>
        <v>333</v>
      </c>
      <c r="D334" s="340">
        <v>43677</v>
      </c>
      <c r="E334" s="339" t="s">
        <v>811</v>
      </c>
      <c r="F334" s="339" t="s">
        <v>8594</v>
      </c>
      <c r="G334" s="247" t="str">
        <f>'Portfolio-WORK (S)'!$F$6&amp;'Deletions (S)'!E334</f>
        <v>PEG RatioMYL</v>
      </c>
      <c r="H334" s="247">
        <f t="shared" si="19"/>
        <v>333</v>
      </c>
      <c r="I334" s="247" t="str">
        <f>IF(ISERROR(VLOOKUP(G334, 'Constituents_Prev (S)'!A:A, 1, 0)), "", H334)</f>
        <v/>
      </c>
    </row>
    <row r="335" spans="3:9">
      <c r="C335" s="305">
        <f t="shared" si="18"/>
        <v>334</v>
      </c>
      <c r="D335" s="340">
        <v>43677</v>
      </c>
      <c r="E335" s="339" t="s">
        <v>2472</v>
      </c>
      <c r="F335" s="339" t="s">
        <v>8595</v>
      </c>
      <c r="G335" s="247" t="str">
        <f>'Portfolio-WORK (S)'!$F$6&amp;'Deletions (S)'!E335</f>
        <v>PEG RatioNDAQ</v>
      </c>
      <c r="H335" s="247">
        <f t="shared" si="19"/>
        <v>334</v>
      </c>
      <c r="I335" s="247" t="str">
        <f>IF(ISERROR(VLOOKUP(G335, 'Constituents_Prev (S)'!A:A, 1, 0)), "", H335)</f>
        <v/>
      </c>
    </row>
    <row r="336" spans="3:9">
      <c r="C336" s="305">
        <f t="shared" si="18"/>
        <v>335</v>
      </c>
      <c r="D336" s="340">
        <v>43677</v>
      </c>
      <c r="E336" s="339" t="s">
        <v>946</v>
      </c>
      <c r="F336" s="339" t="s">
        <v>8596</v>
      </c>
      <c r="G336" s="247" t="str">
        <f>'Portfolio-WORK (S)'!$F$6&amp;'Deletions (S)'!E336</f>
        <v>PEG RatioNOV</v>
      </c>
      <c r="H336" s="247">
        <f t="shared" si="19"/>
        <v>335</v>
      </c>
      <c r="I336" s="247" t="str">
        <f>IF(ISERROR(VLOOKUP(G336, 'Constituents_Prev (S)'!A:A, 1, 0)), "", H336)</f>
        <v/>
      </c>
    </row>
    <row r="337" spans="3:9">
      <c r="C337" s="305">
        <f t="shared" si="18"/>
        <v>336</v>
      </c>
      <c r="D337" s="340">
        <v>43677</v>
      </c>
      <c r="E337" s="339" t="s">
        <v>952</v>
      </c>
      <c r="F337" s="339" t="s">
        <v>953</v>
      </c>
      <c r="G337" s="247" t="str">
        <f>'Portfolio-WORK (S)'!$F$6&amp;'Deletions (S)'!E337</f>
        <v>PEG RatioNKTR</v>
      </c>
      <c r="H337" s="247">
        <f t="shared" si="19"/>
        <v>336</v>
      </c>
      <c r="I337" s="247" t="str">
        <f>IF(ISERROR(VLOOKUP(G337, 'Constituents_Prev (S)'!A:A, 1, 0)), "", H337)</f>
        <v/>
      </c>
    </row>
    <row r="338" spans="3:9">
      <c r="C338" s="305">
        <f t="shared" si="18"/>
        <v>337</v>
      </c>
      <c r="D338" s="340">
        <v>43677</v>
      </c>
      <c r="E338" s="339" t="s">
        <v>1660</v>
      </c>
      <c r="F338" s="339" t="s">
        <v>8597</v>
      </c>
      <c r="G338" s="247" t="str">
        <f>'Portfolio-WORK (S)'!$F$6&amp;'Deletions (S)'!E338</f>
        <v>PEG RatioNTAP</v>
      </c>
      <c r="H338" s="247">
        <f t="shared" si="19"/>
        <v>337</v>
      </c>
      <c r="I338" s="247" t="str">
        <f>IF(ISERROR(VLOOKUP(G338, 'Constituents_Prev (S)'!A:A, 1, 0)), "", H338)</f>
        <v/>
      </c>
    </row>
    <row r="339" spans="3:9">
      <c r="C339" s="305">
        <f t="shared" si="18"/>
        <v>338</v>
      </c>
      <c r="D339" s="340">
        <v>43677</v>
      </c>
      <c r="E339" s="339" t="s">
        <v>957</v>
      </c>
      <c r="F339" s="339" t="s">
        <v>8598</v>
      </c>
      <c r="G339" s="247" t="str">
        <f>'Portfolio-WORK (S)'!$F$6&amp;'Deletions (S)'!E339</f>
        <v>PEG RatioNFLX</v>
      </c>
      <c r="H339" s="247">
        <f t="shared" si="19"/>
        <v>338</v>
      </c>
      <c r="I339" s="247" t="str">
        <f>IF(ISERROR(VLOOKUP(G339, 'Constituents_Prev (S)'!A:A, 1, 0)), "", H339)</f>
        <v/>
      </c>
    </row>
    <row r="340" spans="3:9">
      <c r="C340" s="305">
        <f t="shared" si="18"/>
        <v>339</v>
      </c>
      <c r="D340" s="340">
        <v>43677</v>
      </c>
      <c r="E340" s="339" t="s">
        <v>962</v>
      </c>
      <c r="F340" s="339" t="s">
        <v>963</v>
      </c>
      <c r="G340" s="247" t="str">
        <f>'Portfolio-WORK (S)'!$F$6&amp;'Deletions (S)'!E340</f>
        <v>PEG RatioNWL</v>
      </c>
      <c r="H340" s="247">
        <f t="shared" si="19"/>
        <v>339</v>
      </c>
      <c r="I340" s="247" t="str">
        <f>IF(ISERROR(VLOOKUP(G340, 'Constituents_Prev (S)'!A:A, 1, 0)), "", H340)</f>
        <v/>
      </c>
    </row>
    <row r="341" spans="3:9">
      <c r="C341" s="305">
        <f t="shared" si="18"/>
        <v>340</v>
      </c>
      <c r="D341" s="340">
        <v>43677</v>
      </c>
      <c r="E341" s="339" t="s">
        <v>967</v>
      </c>
      <c r="F341" s="339" t="s">
        <v>8599</v>
      </c>
      <c r="G341" s="247" t="str">
        <f>'Portfolio-WORK (S)'!$F$6&amp;'Deletions (S)'!E341</f>
        <v>PEG RatioNEM</v>
      </c>
      <c r="H341" s="247">
        <f t="shared" si="19"/>
        <v>340</v>
      </c>
      <c r="I341" s="247" t="str">
        <f>IF(ISERROR(VLOOKUP(G341, 'Constituents_Prev (S)'!A:A, 1, 0)), "", H341)</f>
        <v/>
      </c>
    </row>
    <row r="342" spans="3:9">
      <c r="C342" s="305">
        <f t="shared" si="18"/>
        <v>341</v>
      </c>
      <c r="D342" s="340">
        <v>43677</v>
      </c>
      <c r="E342" s="339" t="s">
        <v>3108</v>
      </c>
      <c r="F342" s="339" t="s">
        <v>8600</v>
      </c>
      <c r="G342" s="247" t="str">
        <f>'Portfolio-WORK (S)'!$F$6&amp;'Deletions (S)'!E342</f>
        <v>PEG RatioNWSA</v>
      </c>
      <c r="H342" s="247">
        <f t="shared" si="19"/>
        <v>341</v>
      </c>
      <c r="I342" s="247" t="str">
        <f>IF(ISERROR(VLOOKUP(G342, 'Constituents_Prev (S)'!A:A, 1, 0)), "", H342)</f>
        <v/>
      </c>
    </row>
    <row r="343" spans="3:9">
      <c r="C343" s="305">
        <f t="shared" si="18"/>
        <v>342</v>
      </c>
      <c r="D343" s="340">
        <v>43677</v>
      </c>
      <c r="E343" s="339" t="s">
        <v>972</v>
      </c>
      <c r="F343" s="339" t="s">
        <v>8601</v>
      </c>
      <c r="G343" s="247" t="str">
        <f>'Portfolio-WORK (S)'!$F$6&amp;'Deletions (S)'!E343</f>
        <v>PEG RatioNWS</v>
      </c>
      <c r="H343" s="247">
        <f t="shared" si="19"/>
        <v>342</v>
      </c>
      <c r="I343" s="247" t="str">
        <f>IF(ISERROR(VLOOKUP(G343, 'Constituents_Prev (S)'!A:A, 1, 0)), "", H343)</f>
        <v/>
      </c>
    </row>
    <row r="344" spans="3:9">
      <c r="C344" s="305">
        <f t="shared" si="18"/>
        <v>343</v>
      </c>
      <c r="D344" s="340">
        <v>43677</v>
      </c>
      <c r="E344" s="339" t="s">
        <v>2347</v>
      </c>
      <c r="F344" s="339" t="s">
        <v>8602</v>
      </c>
      <c r="G344" s="247" t="str">
        <f>'Portfolio-WORK (S)'!$F$6&amp;'Deletions (S)'!E344</f>
        <v>PEG RatioNEE</v>
      </c>
      <c r="H344" s="247">
        <f t="shared" si="19"/>
        <v>343</v>
      </c>
      <c r="I344" s="247" t="str">
        <f>IF(ISERROR(VLOOKUP(G344, 'Constituents_Prev (S)'!A:A, 1, 0)), "", H344)</f>
        <v/>
      </c>
    </row>
    <row r="345" spans="3:9">
      <c r="C345" s="305">
        <f t="shared" si="18"/>
        <v>344</v>
      </c>
      <c r="D345" s="340">
        <v>43677</v>
      </c>
      <c r="E345" s="339" t="s">
        <v>1031</v>
      </c>
      <c r="F345" s="339" t="s">
        <v>8603</v>
      </c>
      <c r="G345" s="247" t="str">
        <f>'Portfolio-WORK (S)'!$F$6&amp;'Deletions (S)'!E345</f>
        <v>PEG RatioNLSN</v>
      </c>
      <c r="H345" s="247">
        <f t="shared" si="19"/>
        <v>344</v>
      </c>
      <c r="I345" s="247" t="str">
        <f>IF(ISERROR(VLOOKUP(G345, 'Constituents_Prev (S)'!A:A, 1, 0)), "", H345)</f>
        <v/>
      </c>
    </row>
    <row r="346" spans="3:9">
      <c r="C346" s="305">
        <f t="shared" si="18"/>
        <v>345</v>
      </c>
      <c r="D346" s="340">
        <v>43677</v>
      </c>
      <c r="E346" s="339" t="s">
        <v>1667</v>
      </c>
      <c r="F346" s="339" t="s">
        <v>8604</v>
      </c>
      <c r="G346" s="247" t="str">
        <f>'Portfolio-WORK (S)'!$F$6&amp;'Deletions (S)'!E346</f>
        <v>PEG RatioNKE</v>
      </c>
      <c r="H346" s="247">
        <f t="shared" si="19"/>
        <v>345</v>
      </c>
      <c r="I346" s="247" t="str">
        <f>IF(ISERROR(VLOOKUP(G346, 'Constituents_Prev (S)'!A:A, 1, 0)), "", H346)</f>
        <v/>
      </c>
    </row>
    <row r="347" spans="3:9">
      <c r="C347" s="305">
        <f t="shared" si="18"/>
        <v>346</v>
      </c>
      <c r="D347" s="340">
        <v>43677</v>
      </c>
      <c r="E347" s="339" t="s">
        <v>977</v>
      </c>
      <c r="F347" s="339" t="s">
        <v>8605</v>
      </c>
      <c r="G347" s="247" t="str">
        <f>'Portfolio-WORK (S)'!$F$6&amp;'Deletions (S)'!E347</f>
        <v>PEG RatioNI</v>
      </c>
      <c r="H347" s="247">
        <f t="shared" si="19"/>
        <v>346</v>
      </c>
      <c r="I347" s="247" t="str">
        <f>IF(ISERROR(VLOOKUP(G347, 'Constituents_Prev (S)'!A:A, 1, 0)), "", H347)</f>
        <v/>
      </c>
    </row>
    <row r="348" spans="3:9">
      <c r="C348" s="305">
        <f t="shared" si="18"/>
        <v>347</v>
      </c>
      <c r="D348" s="340">
        <v>43677</v>
      </c>
      <c r="E348" s="339" t="s">
        <v>982</v>
      </c>
      <c r="F348" s="339" t="s">
        <v>8606</v>
      </c>
      <c r="G348" s="247" t="str">
        <f>'Portfolio-WORK (S)'!$F$6&amp;'Deletions (S)'!E348</f>
        <v>PEG RatioNBL</v>
      </c>
      <c r="H348" s="247">
        <f t="shared" si="19"/>
        <v>347</v>
      </c>
      <c r="I348" s="247" t="str">
        <f>IF(ISERROR(VLOOKUP(G348, 'Constituents_Prev (S)'!A:A, 1, 0)), "", H348)</f>
        <v/>
      </c>
    </row>
    <row r="349" spans="3:9">
      <c r="C349" s="305">
        <f t="shared" si="18"/>
        <v>348</v>
      </c>
      <c r="D349" s="340">
        <v>43677</v>
      </c>
      <c r="E349" s="339" t="s">
        <v>2637</v>
      </c>
      <c r="F349" s="339" t="s">
        <v>8607</v>
      </c>
      <c r="G349" s="247" t="str">
        <f>'Portfolio-WORK (S)'!$F$6&amp;'Deletions (S)'!E349</f>
        <v>PEG RatioJWN</v>
      </c>
      <c r="H349" s="247">
        <f t="shared" si="19"/>
        <v>348</v>
      </c>
      <c r="I349" s="247" t="str">
        <f>IF(ISERROR(VLOOKUP(G349, 'Constituents_Prev (S)'!A:A, 1, 0)), "", H349)</f>
        <v/>
      </c>
    </row>
    <row r="350" spans="3:9">
      <c r="C350" s="305">
        <f t="shared" si="18"/>
        <v>349</v>
      </c>
      <c r="D350" s="340">
        <v>43677</v>
      </c>
      <c r="E350" s="339" t="s">
        <v>4562</v>
      </c>
      <c r="F350" s="339" t="s">
        <v>8608</v>
      </c>
      <c r="G350" s="247" t="str">
        <f>'Portfolio-WORK (S)'!$F$6&amp;'Deletions (S)'!E350</f>
        <v>PEG RatioNSC</v>
      </c>
      <c r="H350" s="247">
        <f t="shared" si="19"/>
        <v>349</v>
      </c>
      <c r="I350" s="247" t="str">
        <f>IF(ISERROR(VLOOKUP(G350, 'Constituents_Prev (S)'!A:A, 1, 0)), "", H350)</f>
        <v/>
      </c>
    </row>
    <row r="351" spans="3:9">
      <c r="C351" s="305">
        <f t="shared" si="18"/>
        <v>350</v>
      </c>
      <c r="D351" s="340">
        <v>43677</v>
      </c>
      <c r="E351" s="339" t="s">
        <v>3663</v>
      </c>
      <c r="F351" s="339" t="s">
        <v>8609</v>
      </c>
      <c r="G351" s="247" t="str">
        <f>'Portfolio-WORK (S)'!$F$6&amp;'Deletions (S)'!E351</f>
        <v>PEG RatioNTRS</v>
      </c>
      <c r="H351" s="247">
        <f t="shared" si="19"/>
        <v>350</v>
      </c>
      <c r="I351" s="247" t="str">
        <f>IF(ISERROR(VLOOKUP(G351, 'Constituents_Prev (S)'!A:A, 1, 0)), "", H351)</f>
        <v/>
      </c>
    </row>
    <row r="352" spans="3:9">
      <c r="C352" s="305">
        <f t="shared" si="18"/>
        <v>351</v>
      </c>
      <c r="D352" s="340">
        <v>43677</v>
      </c>
      <c r="E352" s="339" t="s">
        <v>2088</v>
      </c>
      <c r="F352" s="339" t="s">
        <v>8610</v>
      </c>
      <c r="G352" s="247" t="str">
        <f>'Portfolio-WORK (S)'!$F$6&amp;'Deletions (S)'!E352</f>
        <v>PEG RatioNOC</v>
      </c>
      <c r="H352" s="247">
        <f t="shared" si="19"/>
        <v>351</v>
      </c>
      <c r="I352" s="247" t="str">
        <f>IF(ISERROR(VLOOKUP(G352, 'Constituents_Prev (S)'!A:A, 1, 0)), "", H352)</f>
        <v/>
      </c>
    </row>
    <row r="353" spans="3:9">
      <c r="C353" s="305">
        <f t="shared" si="18"/>
        <v>352</v>
      </c>
      <c r="D353" s="340">
        <v>43677</v>
      </c>
      <c r="E353" s="339" t="s">
        <v>796</v>
      </c>
      <c r="F353" s="339" t="s">
        <v>8611</v>
      </c>
      <c r="G353" s="247" t="str">
        <f>'Portfolio-WORK (S)'!$F$6&amp;'Deletions (S)'!E353</f>
        <v>PEG RatioNCLH</v>
      </c>
      <c r="H353" s="247">
        <f t="shared" si="19"/>
        <v>352</v>
      </c>
      <c r="I353" s="247" t="str">
        <f>IF(ISERROR(VLOOKUP(G353, 'Constituents_Prev (S)'!A:A, 1, 0)), "", H353)</f>
        <v/>
      </c>
    </row>
    <row r="354" spans="3:9">
      <c r="C354" s="305">
        <f t="shared" si="18"/>
        <v>353</v>
      </c>
      <c r="D354" s="340">
        <v>43677</v>
      </c>
      <c r="E354" s="339" t="s">
        <v>2940</v>
      </c>
      <c r="F354" s="339" t="s">
        <v>8612</v>
      </c>
      <c r="G354" s="247" t="str">
        <f>'Portfolio-WORK (S)'!$F$6&amp;'Deletions (S)'!E354</f>
        <v>PEG RatioNRG</v>
      </c>
      <c r="H354" s="247">
        <f t="shared" si="19"/>
        <v>353</v>
      </c>
      <c r="I354" s="247" t="str">
        <f>IF(ISERROR(VLOOKUP(G354, 'Constituents_Prev (S)'!A:A, 1, 0)), "", H354)</f>
        <v/>
      </c>
    </row>
    <row r="355" spans="3:9">
      <c r="C355" s="305">
        <f t="shared" si="18"/>
        <v>354</v>
      </c>
      <c r="D355" s="340">
        <v>43677</v>
      </c>
      <c r="E355" s="339" t="s">
        <v>3387</v>
      </c>
      <c r="F355" s="339" t="s">
        <v>8613</v>
      </c>
      <c r="G355" s="247" t="str">
        <f>'Portfolio-WORK (S)'!$F$6&amp;'Deletions (S)'!E355</f>
        <v>PEG RatioNUE</v>
      </c>
      <c r="H355" s="247">
        <f t="shared" si="19"/>
        <v>354</v>
      </c>
      <c r="I355" s="247" t="str">
        <f>IF(ISERROR(VLOOKUP(G355, 'Constituents_Prev (S)'!A:A, 1, 0)), "", H355)</f>
        <v/>
      </c>
    </row>
    <row r="356" spans="3:9">
      <c r="C356" s="305">
        <f t="shared" si="18"/>
        <v>355</v>
      </c>
      <c r="D356" s="340">
        <v>43677</v>
      </c>
      <c r="E356" s="339" t="s">
        <v>678</v>
      </c>
      <c r="F356" s="339" t="s">
        <v>8614</v>
      </c>
      <c r="G356" s="247" t="str">
        <f>'Portfolio-WORK (S)'!$F$6&amp;'Deletions (S)'!E356</f>
        <v>PEG RatioNVDA</v>
      </c>
      <c r="H356" s="247">
        <f t="shared" si="19"/>
        <v>355</v>
      </c>
      <c r="I356" s="247" t="str">
        <f>IF(ISERROR(VLOOKUP(G356, 'Constituents_Prev (S)'!A:A, 1, 0)), "", H356)</f>
        <v/>
      </c>
    </row>
    <row r="357" spans="3:9">
      <c r="C357" s="305">
        <f t="shared" si="18"/>
        <v>360</v>
      </c>
      <c r="D357" s="340">
        <v>43677</v>
      </c>
      <c r="E357" s="339" t="s">
        <v>1441</v>
      </c>
      <c r="F357" s="339" t="s">
        <v>8615</v>
      </c>
      <c r="G357" s="247" t="str">
        <f>'Portfolio-WORK (S)'!$F$6&amp;'Deletions (S)'!E357</f>
        <v>PEG RatioORLY</v>
      </c>
      <c r="H357" s="247">
        <f t="shared" si="19"/>
        <v>360</v>
      </c>
      <c r="I357" s="247" t="str">
        <f>IF(ISERROR(VLOOKUP(G357, 'Constituents_Prev (S)'!A:A, 1, 0)), "", H357)</f>
        <v/>
      </c>
    </row>
    <row r="358" spans="3:9">
      <c r="C358" s="305">
        <f t="shared" si="18"/>
        <v>356</v>
      </c>
      <c r="D358" s="340">
        <v>43677</v>
      </c>
      <c r="E358" s="339" t="s">
        <v>2644</v>
      </c>
      <c r="F358" s="339" t="s">
        <v>8616</v>
      </c>
      <c r="G358" s="247" t="str">
        <f>'Portfolio-WORK (S)'!$F$6&amp;'Deletions (S)'!E358</f>
        <v>PEG RatioOXY</v>
      </c>
      <c r="H358" s="247">
        <f t="shared" si="19"/>
        <v>356</v>
      </c>
      <c r="I358" s="247" t="str">
        <f>IF(ISERROR(VLOOKUP(G358, 'Constituents_Prev (S)'!A:A, 1, 0)), "", H358)</f>
        <v/>
      </c>
    </row>
    <row r="359" spans="3:9">
      <c r="C359" s="305">
        <f t="shared" si="18"/>
        <v>357</v>
      </c>
      <c r="D359" s="340">
        <v>43677</v>
      </c>
      <c r="E359" s="339" t="s">
        <v>3672</v>
      </c>
      <c r="F359" s="339" t="s">
        <v>8617</v>
      </c>
      <c r="G359" s="247" t="str">
        <f>'Portfolio-WORK (S)'!$F$6&amp;'Deletions (S)'!E359</f>
        <v>PEG RatioOMC</v>
      </c>
      <c r="H359" s="247">
        <f t="shared" si="19"/>
        <v>357</v>
      </c>
      <c r="I359" s="247" t="str">
        <f>IF(ISERROR(VLOOKUP(G359, 'Constituents_Prev (S)'!A:A, 1, 0)), "", H359)</f>
        <v/>
      </c>
    </row>
    <row r="360" spans="3:9">
      <c r="C360" s="305">
        <f t="shared" si="18"/>
        <v>358</v>
      </c>
      <c r="D360" s="340">
        <v>43677</v>
      </c>
      <c r="E360" s="339" t="s">
        <v>4572</v>
      </c>
      <c r="F360" s="339" t="s">
        <v>8618</v>
      </c>
      <c r="G360" s="247" t="str">
        <f>'Portfolio-WORK (S)'!$F$6&amp;'Deletions (S)'!E360</f>
        <v>PEG RatioOKE</v>
      </c>
      <c r="H360" s="247">
        <f t="shared" si="19"/>
        <v>358</v>
      </c>
      <c r="I360" s="247" t="str">
        <f>IF(ISERROR(VLOOKUP(G360, 'Constituents_Prev (S)'!A:A, 1, 0)), "", H360)</f>
        <v/>
      </c>
    </row>
    <row r="361" spans="3:9">
      <c r="C361" s="305">
        <f t="shared" si="18"/>
        <v>359</v>
      </c>
      <c r="D361" s="340">
        <v>43677</v>
      </c>
      <c r="E361" s="339" t="s">
        <v>2949</v>
      </c>
      <c r="F361" s="339" t="s">
        <v>8619</v>
      </c>
      <c r="G361" s="247" t="str">
        <f>'Portfolio-WORK (S)'!$F$6&amp;'Deletions (S)'!E361</f>
        <v>PEG RatioORCL</v>
      </c>
      <c r="H361" s="247">
        <f t="shared" si="19"/>
        <v>359</v>
      </c>
      <c r="I361" s="247" t="str">
        <f>IF(ISERROR(VLOOKUP(G361, 'Constituents_Prev (S)'!A:A, 1, 0)), "", H361)</f>
        <v/>
      </c>
    </row>
    <row r="362" spans="3:9">
      <c r="C362" s="305">
        <f t="shared" si="18"/>
        <v>361</v>
      </c>
      <c r="D362" s="340">
        <v>43677</v>
      </c>
      <c r="E362" s="339" t="s">
        <v>5754</v>
      </c>
      <c r="F362" s="339" t="s">
        <v>5755</v>
      </c>
      <c r="G362" s="247" t="str">
        <f>'Portfolio-WORK (S)'!$F$6&amp;'Deletions (S)'!E362</f>
        <v>PEG RatioPCAR</v>
      </c>
      <c r="H362" s="247">
        <f t="shared" si="19"/>
        <v>361</v>
      </c>
      <c r="I362" s="247" t="str">
        <f>IF(ISERROR(VLOOKUP(G362, 'Constituents_Prev (S)'!A:A, 1, 0)), "", H362)</f>
        <v/>
      </c>
    </row>
    <row r="363" spans="3:9">
      <c r="C363" s="305">
        <f t="shared" si="18"/>
        <v>362</v>
      </c>
      <c r="D363" s="340">
        <v>43677</v>
      </c>
      <c r="E363" s="339" t="s">
        <v>699</v>
      </c>
      <c r="F363" s="339" t="s">
        <v>8620</v>
      </c>
      <c r="G363" s="247" t="str">
        <f>'Portfolio-WORK (S)'!$F$6&amp;'Deletions (S)'!E363</f>
        <v>PEG RatioPKG</v>
      </c>
      <c r="H363" s="247">
        <f t="shared" si="19"/>
        <v>362</v>
      </c>
      <c r="I363" s="247" t="str">
        <f>IF(ISERROR(VLOOKUP(G363, 'Constituents_Prev (S)'!A:A, 1, 0)), "", H363)</f>
        <v/>
      </c>
    </row>
    <row r="364" spans="3:9">
      <c r="C364" s="305">
        <f t="shared" si="18"/>
        <v>363</v>
      </c>
      <c r="D364" s="340">
        <v>43677</v>
      </c>
      <c r="E364" s="339" t="s">
        <v>8621</v>
      </c>
      <c r="F364" s="339" t="s">
        <v>8622</v>
      </c>
      <c r="G364" s="247" t="str">
        <f>'Portfolio-WORK (S)'!$F$6&amp;'Deletions (S)'!E364</f>
        <v>PEG RatioPH</v>
      </c>
      <c r="H364" s="247">
        <f t="shared" si="19"/>
        <v>363</v>
      </c>
      <c r="I364" s="247" t="str">
        <f>IF(ISERROR(VLOOKUP(G364, 'Constituents_Prev (S)'!A:A, 1, 0)), "", H364)</f>
        <v/>
      </c>
    </row>
    <row r="365" spans="3:9">
      <c r="C365" s="305">
        <f t="shared" si="18"/>
        <v>364</v>
      </c>
      <c r="D365" s="340">
        <v>43677</v>
      </c>
      <c r="E365" s="339" t="s">
        <v>3677</v>
      </c>
      <c r="F365" s="339" t="s">
        <v>8623</v>
      </c>
      <c r="G365" s="247" t="str">
        <f>'Portfolio-WORK (S)'!$F$6&amp;'Deletions (S)'!E365</f>
        <v>PEG RatioPAYX</v>
      </c>
      <c r="H365" s="247">
        <f t="shared" si="19"/>
        <v>364</v>
      </c>
      <c r="I365" s="247" t="str">
        <f>IF(ISERROR(VLOOKUP(G365, 'Constituents_Prev (S)'!A:A, 1, 0)), "", H365)</f>
        <v/>
      </c>
    </row>
    <row r="366" spans="3:9">
      <c r="C366" s="305">
        <f t="shared" si="18"/>
        <v>365</v>
      </c>
      <c r="D366" s="340">
        <v>43677</v>
      </c>
      <c r="E366" s="339" t="s">
        <v>1446</v>
      </c>
      <c r="F366" s="339" t="s">
        <v>8624</v>
      </c>
      <c r="G366" s="247" t="str">
        <f>'Portfolio-WORK (S)'!$F$6&amp;'Deletions (S)'!E366</f>
        <v>PEG RatioPYPL</v>
      </c>
      <c r="H366" s="247">
        <f t="shared" si="19"/>
        <v>365</v>
      </c>
      <c r="I366" s="247" t="str">
        <f>IF(ISERROR(VLOOKUP(G366, 'Constituents_Prev (S)'!A:A, 1, 0)), "", H366)</f>
        <v/>
      </c>
    </row>
    <row r="367" spans="3:9">
      <c r="C367" s="305">
        <f t="shared" si="18"/>
        <v>366</v>
      </c>
      <c r="D367" s="340">
        <v>43677</v>
      </c>
      <c r="E367" s="339" t="s">
        <v>806</v>
      </c>
      <c r="F367" s="339" t="s">
        <v>8625</v>
      </c>
      <c r="G367" s="247" t="str">
        <f>'Portfolio-WORK (S)'!$F$6&amp;'Deletions (S)'!E367</f>
        <v>PEG RatioPNR</v>
      </c>
      <c r="H367" s="247">
        <f t="shared" si="19"/>
        <v>366</v>
      </c>
      <c r="I367" s="247" t="str">
        <f>IF(ISERROR(VLOOKUP(G367, 'Constituents_Prev (S)'!A:A, 1, 0)), "", H367)</f>
        <v/>
      </c>
    </row>
    <row r="368" spans="3:9">
      <c r="C368" s="305">
        <f t="shared" si="18"/>
        <v>367</v>
      </c>
      <c r="D368" s="340">
        <v>43677</v>
      </c>
      <c r="E368" s="339" t="s">
        <v>3682</v>
      </c>
      <c r="F368" s="339" t="s">
        <v>8626</v>
      </c>
      <c r="G368" s="247" t="str">
        <f>'Portfolio-WORK (S)'!$F$6&amp;'Deletions (S)'!E368</f>
        <v>PEG RatioPBCT</v>
      </c>
      <c r="H368" s="247">
        <f t="shared" si="19"/>
        <v>367</v>
      </c>
      <c r="I368" s="247" t="str">
        <f>IF(ISERROR(VLOOKUP(G368, 'Constituents_Prev (S)'!A:A, 1, 0)), "", H368)</f>
        <v/>
      </c>
    </row>
    <row r="369" spans="3:9">
      <c r="C369" s="305">
        <f t="shared" si="18"/>
        <v>368</v>
      </c>
      <c r="D369" s="340">
        <v>43677</v>
      </c>
      <c r="E369" s="339" t="s">
        <v>1672</v>
      </c>
      <c r="F369" s="339" t="s">
        <v>8627</v>
      </c>
      <c r="G369" s="247" t="str">
        <f>'Portfolio-WORK (S)'!$F$6&amp;'Deletions (S)'!E369</f>
        <v>PEG RatioPEP</v>
      </c>
      <c r="H369" s="247">
        <f t="shared" si="19"/>
        <v>368</v>
      </c>
      <c r="I369" s="247" t="str">
        <f>IF(ISERROR(VLOOKUP(G369, 'Constituents_Prev (S)'!A:A, 1, 0)), "", H369)</f>
        <v/>
      </c>
    </row>
    <row r="370" spans="3:9">
      <c r="C370" s="305">
        <f t="shared" si="18"/>
        <v>369</v>
      </c>
      <c r="D370" s="340">
        <v>43677</v>
      </c>
      <c r="E370" s="339" t="s">
        <v>8628</v>
      </c>
      <c r="F370" s="339" t="s">
        <v>8629</v>
      </c>
      <c r="G370" s="247" t="str">
        <f>'Portfolio-WORK (S)'!$F$6&amp;'Deletions (S)'!E370</f>
        <v>PEG RatioPKI</v>
      </c>
      <c r="H370" s="247">
        <f t="shared" si="19"/>
        <v>369</v>
      </c>
      <c r="I370" s="247" t="str">
        <f>IF(ISERROR(VLOOKUP(G370, 'Constituents_Prev (S)'!A:A, 1, 0)), "", H370)</f>
        <v/>
      </c>
    </row>
    <row r="371" spans="3:9">
      <c r="C371" s="305">
        <f t="shared" si="18"/>
        <v>370</v>
      </c>
      <c r="D371" s="340">
        <v>43677</v>
      </c>
      <c r="E371" s="339" t="s">
        <v>2698</v>
      </c>
      <c r="F371" s="339" t="s">
        <v>8630</v>
      </c>
      <c r="G371" s="247" t="str">
        <f>'Portfolio-WORK (S)'!$F$6&amp;'Deletions (S)'!E371</f>
        <v>PEG RatioPRGO</v>
      </c>
      <c r="H371" s="247">
        <f t="shared" si="19"/>
        <v>370</v>
      </c>
      <c r="I371" s="247" t="str">
        <f>IF(ISERROR(VLOOKUP(G371, 'Constituents_Prev (S)'!A:A, 1, 0)), "", H371)</f>
        <v/>
      </c>
    </row>
    <row r="372" spans="3:9">
      <c r="C372" s="305">
        <f t="shared" si="18"/>
        <v>371</v>
      </c>
      <c r="D372" s="340">
        <v>43677</v>
      </c>
      <c r="E372" s="339" t="s">
        <v>4317</v>
      </c>
      <c r="F372" s="339" t="s">
        <v>8631</v>
      </c>
      <c r="G372" s="247" t="str">
        <f>'Portfolio-WORK (S)'!$F$6&amp;'Deletions (S)'!E372</f>
        <v>PEG RatioPFE</v>
      </c>
      <c r="H372" s="247">
        <f t="shared" si="19"/>
        <v>371</v>
      </c>
      <c r="I372" s="247" t="str">
        <f>IF(ISERROR(VLOOKUP(G372, 'Constituents_Prev (S)'!A:A, 1, 0)), "", H372)</f>
        <v/>
      </c>
    </row>
    <row r="373" spans="3:9">
      <c r="C373" s="305">
        <f t="shared" si="18"/>
        <v>372</v>
      </c>
      <c r="D373" s="340">
        <v>43677</v>
      </c>
      <c r="E373" s="339" t="s">
        <v>4322</v>
      </c>
      <c r="F373" s="339" t="s">
        <v>8632</v>
      </c>
      <c r="G373" s="247" t="str">
        <f>'Portfolio-WORK (S)'!$F$6&amp;'Deletions (S)'!E373</f>
        <v>PEG RatioPM</v>
      </c>
      <c r="H373" s="247">
        <f t="shared" si="19"/>
        <v>372</v>
      </c>
      <c r="I373" s="247" t="str">
        <f>IF(ISERROR(VLOOKUP(G373, 'Constituents_Prev (S)'!A:A, 1, 0)), "", H373)</f>
        <v/>
      </c>
    </row>
    <row r="374" spans="3:9">
      <c r="C374" s="305">
        <f t="shared" si="18"/>
        <v>373</v>
      </c>
      <c r="D374" s="340">
        <v>43677</v>
      </c>
      <c r="E374" s="339" t="s">
        <v>3117</v>
      </c>
      <c r="F374" s="339" t="s">
        <v>3118</v>
      </c>
      <c r="G374" s="247" t="str">
        <f>'Portfolio-WORK (S)'!$F$6&amp;'Deletions (S)'!E374</f>
        <v>PEG RatioPSX</v>
      </c>
      <c r="H374" s="247">
        <f t="shared" si="19"/>
        <v>373</v>
      </c>
      <c r="I374" s="247" t="str">
        <f>IF(ISERROR(VLOOKUP(G374, 'Constituents_Prev (S)'!A:A, 1, 0)), "", H374)</f>
        <v/>
      </c>
    </row>
    <row r="375" spans="3:9">
      <c r="C375" s="305">
        <f t="shared" si="18"/>
        <v>374</v>
      </c>
      <c r="D375" s="340">
        <v>43677</v>
      </c>
      <c r="E375" s="339" t="s">
        <v>2357</v>
      </c>
      <c r="F375" s="339" t="s">
        <v>8633</v>
      </c>
      <c r="G375" s="247" t="str">
        <f>'Portfolio-WORK (S)'!$F$6&amp;'Deletions (S)'!E375</f>
        <v>PEG RatioPNW</v>
      </c>
      <c r="H375" s="247">
        <f t="shared" si="19"/>
        <v>374</v>
      </c>
      <c r="I375" s="247" t="str">
        <f>IF(ISERROR(VLOOKUP(G375, 'Constituents_Prev (S)'!A:A, 1, 0)), "", H375)</f>
        <v/>
      </c>
    </row>
    <row r="376" spans="3:9">
      <c r="C376" s="305">
        <f t="shared" si="18"/>
        <v>375</v>
      </c>
      <c r="D376" s="340">
        <v>43677</v>
      </c>
      <c r="E376" s="339" t="s">
        <v>3398</v>
      </c>
      <c r="F376" s="339" t="s">
        <v>8634</v>
      </c>
      <c r="G376" s="247" t="str">
        <f>'Portfolio-WORK (S)'!$F$6&amp;'Deletions (S)'!E376</f>
        <v>PEG RatioPXD</v>
      </c>
      <c r="H376" s="247">
        <f t="shared" si="19"/>
        <v>375</v>
      </c>
      <c r="I376" s="247" t="str">
        <f>IF(ISERROR(VLOOKUP(G376, 'Constituents_Prev (S)'!A:A, 1, 0)), "", H376)</f>
        <v/>
      </c>
    </row>
    <row r="377" spans="3:9">
      <c r="C377" s="305">
        <f t="shared" si="18"/>
        <v>376</v>
      </c>
      <c r="D377" s="340">
        <v>43677</v>
      </c>
      <c r="E377" s="339" t="s">
        <v>4075</v>
      </c>
      <c r="F377" s="339" t="s">
        <v>8635</v>
      </c>
      <c r="G377" s="247" t="str">
        <f>'Portfolio-WORK (S)'!$F$6&amp;'Deletions (S)'!E377</f>
        <v>PEG RatioPNC</v>
      </c>
      <c r="H377" s="247">
        <f t="shared" si="19"/>
        <v>376</v>
      </c>
      <c r="I377" s="247" t="str">
        <f>IF(ISERROR(VLOOKUP(G377, 'Constituents_Prev (S)'!A:A, 1, 0)), "", H377)</f>
        <v/>
      </c>
    </row>
    <row r="378" spans="3:9">
      <c r="C378" s="305">
        <f t="shared" si="18"/>
        <v>377</v>
      </c>
      <c r="D378" s="340">
        <v>43677</v>
      </c>
      <c r="E378" s="339" t="s">
        <v>684</v>
      </c>
      <c r="F378" s="339" t="s">
        <v>8636</v>
      </c>
      <c r="G378" s="247" t="str">
        <f>'Portfolio-WORK (S)'!$F$6&amp;'Deletions (S)'!E378</f>
        <v>PEG RatioPPG</v>
      </c>
      <c r="H378" s="247">
        <f t="shared" si="19"/>
        <v>377</v>
      </c>
      <c r="I378" s="247" t="str">
        <f>IF(ISERROR(VLOOKUP(G378, 'Constituents_Prev (S)'!A:A, 1, 0)), "", H378)</f>
        <v/>
      </c>
    </row>
    <row r="379" spans="3:9">
      <c r="C379" s="305">
        <f t="shared" si="18"/>
        <v>378</v>
      </c>
      <c r="D379" s="340">
        <v>43677</v>
      </c>
      <c r="E379" s="339" t="s">
        <v>4880</v>
      </c>
      <c r="F379" s="339" t="s">
        <v>8637</v>
      </c>
      <c r="G379" s="247" t="str">
        <f>'Portfolio-WORK (S)'!$F$6&amp;'Deletions (S)'!E379</f>
        <v>PEG RatioPPL</v>
      </c>
      <c r="H379" s="247">
        <f t="shared" si="19"/>
        <v>378</v>
      </c>
      <c r="I379" s="247" t="str">
        <f>IF(ISERROR(VLOOKUP(G379, 'Constituents_Prev (S)'!A:A, 1, 0)), "", H379)</f>
        <v/>
      </c>
    </row>
    <row r="380" spans="3:9">
      <c r="C380" s="305">
        <f t="shared" si="18"/>
        <v>379</v>
      </c>
      <c r="D380" s="340">
        <v>43677</v>
      </c>
      <c r="E380" s="339" t="s">
        <v>3894</v>
      </c>
      <c r="F380" s="339" t="s">
        <v>8638</v>
      </c>
      <c r="G380" s="247" t="str">
        <f>'Portfolio-WORK (S)'!$F$6&amp;'Deletions (S)'!E380</f>
        <v>PEG RatioPFG</v>
      </c>
      <c r="H380" s="247">
        <f t="shared" si="19"/>
        <v>379</v>
      </c>
      <c r="I380" s="247" t="str">
        <f>IF(ISERROR(VLOOKUP(G380, 'Constituents_Prev (S)'!A:A, 1, 0)), "", H380)</f>
        <v/>
      </c>
    </row>
    <row r="381" spans="3:9">
      <c r="C381" s="305">
        <f t="shared" si="18"/>
        <v>380</v>
      </c>
      <c r="D381" s="340">
        <v>43677</v>
      </c>
      <c r="E381" s="339" t="s">
        <v>1819</v>
      </c>
      <c r="F381" s="339" t="s">
        <v>8639</v>
      </c>
      <c r="G381" s="247" t="str">
        <f>'Portfolio-WORK (S)'!$F$6&amp;'Deletions (S)'!E381</f>
        <v>PEG RatioPG</v>
      </c>
      <c r="H381" s="247">
        <f t="shared" si="19"/>
        <v>380</v>
      </c>
      <c r="I381" s="247" t="str">
        <f>IF(ISERROR(VLOOKUP(G381, 'Constituents_Prev (S)'!A:A, 1, 0)), "", H381)</f>
        <v/>
      </c>
    </row>
    <row r="382" spans="3:9">
      <c r="C382" s="305">
        <f t="shared" si="18"/>
        <v>381</v>
      </c>
      <c r="D382" s="340">
        <v>43677</v>
      </c>
      <c r="E382" s="339" t="s">
        <v>4592</v>
      </c>
      <c r="F382" s="339" t="s">
        <v>8640</v>
      </c>
      <c r="G382" s="247" t="str">
        <f>'Portfolio-WORK (S)'!$F$6&amp;'Deletions (S)'!E382</f>
        <v>PEG RatioPGR</v>
      </c>
      <c r="H382" s="247">
        <f t="shared" si="19"/>
        <v>381</v>
      </c>
      <c r="I382" s="247" t="str">
        <f>IF(ISERROR(VLOOKUP(G382, 'Constituents_Prev (S)'!A:A, 1, 0)), "", H382)</f>
        <v/>
      </c>
    </row>
    <row r="383" spans="3:9">
      <c r="C383" s="305">
        <f t="shared" si="18"/>
        <v>382</v>
      </c>
      <c r="D383" s="340">
        <v>43677</v>
      </c>
      <c r="E383" s="339" t="s">
        <v>1176</v>
      </c>
      <c r="F383" s="339" t="s">
        <v>8641</v>
      </c>
      <c r="G383" s="247" t="str">
        <f>'Portfolio-WORK (S)'!$F$6&amp;'Deletions (S)'!E383</f>
        <v>PEG RatioPLD</v>
      </c>
      <c r="H383" s="247">
        <f t="shared" si="19"/>
        <v>382</v>
      </c>
      <c r="I383" s="247" t="str">
        <f>IF(ISERROR(VLOOKUP(G383, 'Constituents_Prev (S)'!A:A, 1, 0)), "", H383)</f>
        <v/>
      </c>
    </row>
    <row r="384" spans="3:9">
      <c r="C384" s="305">
        <f t="shared" si="18"/>
        <v>383</v>
      </c>
      <c r="D384" s="340">
        <v>43677</v>
      </c>
      <c r="E384" s="339" t="s">
        <v>4772</v>
      </c>
      <c r="F384" s="339" t="s">
        <v>8642</v>
      </c>
      <c r="G384" s="247" t="str">
        <f>'Portfolio-WORK (S)'!$F$6&amp;'Deletions (S)'!E384</f>
        <v>PEG RatioPRU</v>
      </c>
      <c r="H384" s="247">
        <f t="shared" si="19"/>
        <v>383</v>
      </c>
      <c r="I384" s="247" t="str">
        <f>IF(ISERROR(VLOOKUP(G384, 'Constituents_Prev (S)'!A:A, 1, 0)), "", H384)</f>
        <v/>
      </c>
    </row>
    <row r="385" spans="3:9">
      <c r="C385" s="305">
        <f t="shared" si="18"/>
        <v>384</v>
      </c>
      <c r="D385" s="340">
        <v>43677</v>
      </c>
      <c r="E385" s="339" t="s">
        <v>3244</v>
      </c>
      <c r="F385" s="339" t="s">
        <v>8643</v>
      </c>
      <c r="G385" s="247" t="str">
        <f>'Portfolio-WORK (S)'!$F$6&amp;'Deletions (S)'!E385</f>
        <v>PEG RatioPEG</v>
      </c>
      <c r="H385" s="247">
        <f t="shared" si="19"/>
        <v>384</v>
      </c>
      <c r="I385" s="247" t="str">
        <f>IF(ISERROR(VLOOKUP(G385, 'Constituents_Prev (S)'!A:A, 1, 0)), "", H385)</f>
        <v/>
      </c>
    </row>
    <row r="386" spans="3:9">
      <c r="C386" s="305">
        <f t="shared" si="18"/>
        <v>385</v>
      </c>
      <c r="D386" s="340">
        <v>43677</v>
      </c>
      <c r="E386" s="339" t="s">
        <v>1957</v>
      </c>
      <c r="F386" s="339" t="s">
        <v>1958</v>
      </c>
      <c r="G386" s="247" t="str">
        <f>'Portfolio-WORK (S)'!$F$6&amp;'Deletions (S)'!E386</f>
        <v>PEG RatioPSA</v>
      </c>
      <c r="H386" s="247">
        <f t="shared" si="19"/>
        <v>385</v>
      </c>
      <c r="I386" s="247" t="str">
        <f>IF(ISERROR(VLOOKUP(G386, 'Constituents_Prev (S)'!A:A, 1, 0)), "", H386)</f>
        <v/>
      </c>
    </row>
    <row r="387" spans="3:9">
      <c r="C387" s="305">
        <f t="shared" ref="C387:C450" si="20">H387</f>
        <v>386</v>
      </c>
      <c r="D387" s="340">
        <v>43677</v>
      </c>
      <c r="E387" s="339" t="s">
        <v>4601</v>
      </c>
      <c r="F387" s="339" t="s">
        <v>8644</v>
      </c>
      <c r="G387" s="247" t="str">
        <f>'Portfolio-WORK (S)'!$F$6&amp;'Deletions (S)'!E387</f>
        <v>PEG RatioPHM</v>
      </c>
      <c r="H387" s="247">
        <f t="shared" ref="H387:H450" si="21">COUNTIF($F$2:$F$902, "&lt;="&amp;F387)</f>
        <v>386</v>
      </c>
      <c r="I387" s="247" t="str">
        <f>IF(ISERROR(VLOOKUP(G387, 'Constituents_Prev (S)'!A:A, 1, 0)), "", H387)</f>
        <v/>
      </c>
    </row>
    <row r="388" spans="3:9">
      <c r="C388" s="305">
        <f t="shared" si="20"/>
        <v>387</v>
      </c>
      <c r="D388" s="340">
        <v>43677</v>
      </c>
      <c r="E388" s="339" t="s">
        <v>692</v>
      </c>
      <c r="F388" s="339" t="s">
        <v>8645</v>
      </c>
      <c r="G388" s="247" t="str">
        <f>'Portfolio-WORK (S)'!$F$6&amp;'Deletions (S)'!E388</f>
        <v>PEG RatioPVH</v>
      </c>
      <c r="H388" s="247">
        <f t="shared" si="21"/>
        <v>387</v>
      </c>
      <c r="I388" s="247" t="str">
        <f>IF(ISERROR(VLOOKUP(G388, 'Constituents_Prev (S)'!A:A, 1, 0)), "", H388)</f>
        <v/>
      </c>
    </row>
    <row r="389" spans="3:9">
      <c r="C389" s="305">
        <f t="shared" si="20"/>
        <v>388</v>
      </c>
      <c r="D389" s="340">
        <v>43677</v>
      </c>
      <c r="E389" s="339" t="s">
        <v>1451</v>
      </c>
      <c r="F389" s="339" t="s">
        <v>8646</v>
      </c>
      <c r="G389" s="247" t="str">
        <f>'Portfolio-WORK (S)'!$F$6&amp;'Deletions (S)'!E389</f>
        <v>PEG RatioQRVO</v>
      </c>
      <c r="H389" s="247">
        <f t="shared" si="21"/>
        <v>388</v>
      </c>
      <c r="I389" s="247">
        <f>IF(ISERROR(VLOOKUP(G389, 'Constituents_Prev (S)'!A:A, 1, 0)), "", H389)</f>
        <v>388</v>
      </c>
    </row>
    <row r="390" spans="3:9">
      <c r="C390" s="305">
        <f t="shared" si="20"/>
        <v>389</v>
      </c>
      <c r="D390" s="340">
        <v>43677</v>
      </c>
      <c r="E390" s="339" t="s">
        <v>1677</v>
      </c>
      <c r="F390" s="339" t="s">
        <v>8647</v>
      </c>
      <c r="G390" s="247" t="str">
        <f>'Portfolio-WORK (S)'!$F$6&amp;'Deletions (S)'!E390</f>
        <v>PEG RatioQCOM</v>
      </c>
      <c r="H390" s="247">
        <f t="shared" si="21"/>
        <v>389</v>
      </c>
      <c r="I390" s="247" t="str">
        <f>IF(ISERROR(VLOOKUP(G390, 'Constituents_Prev (S)'!A:A, 1, 0)), "", H390)</f>
        <v/>
      </c>
    </row>
    <row r="391" spans="3:9">
      <c r="C391" s="305">
        <f t="shared" si="20"/>
        <v>390</v>
      </c>
      <c r="D391" s="340">
        <v>43677</v>
      </c>
      <c r="E391" s="339" t="s">
        <v>3409</v>
      </c>
      <c r="F391" s="339" t="s">
        <v>8648</v>
      </c>
      <c r="G391" s="247" t="str">
        <f>'Portfolio-WORK (S)'!$F$6&amp;'Deletions (S)'!E391</f>
        <v>PEG RatioPWR</v>
      </c>
      <c r="H391" s="247">
        <f t="shared" si="21"/>
        <v>390</v>
      </c>
      <c r="I391" s="247" t="str">
        <f>IF(ISERROR(VLOOKUP(G391, 'Constituents_Prev (S)'!A:A, 1, 0)), "", H391)</f>
        <v/>
      </c>
    </row>
    <row r="392" spans="3:9">
      <c r="C392" s="305">
        <f t="shared" si="20"/>
        <v>391</v>
      </c>
      <c r="D392" s="340">
        <v>43677</v>
      </c>
      <c r="E392" s="339" t="s">
        <v>3904</v>
      </c>
      <c r="F392" s="339" t="s">
        <v>8649</v>
      </c>
      <c r="G392" s="247" t="str">
        <f>'Portfolio-WORK (S)'!$F$6&amp;'Deletions (S)'!E392</f>
        <v>PEG RatioDGX</v>
      </c>
      <c r="H392" s="247">
        <f t="shared" si="21"/>
        <v>391</v>
      </c>
      <c r="I392" s="247" t="str">
        <f>IF(ISERROR(VLOOKUP(G392, 'Constituents_Prev (S)'!A:A, 1, 0)), "", H392)</f>
        <v/>
      </c>
    </row>
    <row r="393" spans="3:9">
      <c r="C393" s="305">
        <f t="shared" si="20"/>
        <v>392</v>
      </c>
      <c r="D393" s="340">
        <v>43677</v>
      </c>
      <c r="E393" s="339" t="s">
        <v>3250</v>
      </c>
      <c r="F393" s="339" t="s">
        <v>8650</v>
      </c>
      <c r="G393" s="247" t="str">
        <f>'Portfolio-WORK (S)'!$F$6&amp;'Deletions (S)'!E393</f>
        <v>PEG RatioRL</v>
      </c>
      <c r="H393" s="247">
        <f t="shared" si="21"/>
        <v>392</v>
      </c>
      <c r="I393" s="247" t="str">
        <f>IF(ISERROR(VLOOKUP(G393, 'Constituents_Prev (S)'!A:A, 1, 0)), "", H393)</f>
        <v/>
      </c>
    </row>
    <row r="394" spans="3:9">
      <c r="C394" s="305">
        <f t="shared" si="20"/>
        <v>393</v>
      </c>
      <c r="D394" s="340">
        <v>43677</v>
      </c>
      <c r="E394" s="339" t="s">
        <v>7300</v>
      </c>
      <c r="F394" s="339" t="s">
        <v>8651</v>
      </c>
      <c r="G394" s="247" t="str">
        <f>'Portfolio-WORK (S)'!$F$6&amp;'Deletions (S)'!E394</f>
        <v>PEG RatioRJF</v>
      </c>
      <c r="H394" s="247">
        <f t="shared" si="21"/>
        <v>393</v>
      </c>
      <c r="I394" s="247" t="str">
        <f>IF(ISERROR(VLOOKUP(G394, 'Constituents_Prev (S)'!A:A, 1, 0)), "", H394)</f>
        <v/>
      </c>
    </row>
    <row r="395" spans="3:9">
      <c r="C395" s="305">
        <f t="shared" si="20"/>
        <v>394</v>
      </c>
      <c r="D395" s="340">
        <v>43677</v>
      </c>
      <c r="E395" s="339" t="s">
        <v>6010</v>
      </c>
      <c r="F395" s="339" t="s">
        <v>8652</v>
      </c>
      <c r="G395" s="247" t="str">
        <f>'Portfolio-WORK (S)'!$F$6&amp;'Deletions (S)'!E395</f>
        <v>PEG RatioRTN</v>
      </c>
      <c r="H395" s="247">
        <f t="shared" si="21"/>
        <v>394</v>
      </c>
      <c r="I395" s="247" t="str">
        <f>IF(ISERROR(VLOOKUP(G395, 'Constituents_Prev (S)'!A:A, 1, 0)), "", H395)</f>
        <v/>
      </c>
    </row>
    <row r="396" spans="3:9">
      <c r="C396" s="305">
        <f t="shared" si="20"/>
        <v>395</v>
      </c>
      <c r="D396" s="340">
        <v>43677</v>
      </c>
      <c r="E396" s="339" t="s">
        <v>1181</v>
      </c>
      <c r="F396" s="339" t="s">
        <v>8653</v>
      </c>
      <c r="G396" s="247" t="str">
        <f>'Portfolio-WORK (S)'!$F$6&amp;'Deletions (S)'!E396</f>
        <v>PEG RatioO</v>
      </c>
      <c r="H396" s="247">
        <f t="shared" si="21"/>
        <v>395</v>
      </c>
      <c r="I396" s="247" t="str">
        <f>IF(ISERROR(VLOOKUP(G396, 'Constituents_Prev (S)'!A:A, 1, 0)), "", H396)</f>
        <v/>
      </c>
    </row>
    <row r="397" spans="3:9">
      <c r="C397" s="305">
        <f t="shared" si="20"/>
        <v>396</v>
      </c>
      <c r="D397" s="340">
        <v>43677</v>
      </c>
      <c r="E397" s="339" t="s">
        <v>1186</v>
      </c>
      <c r="F397" s="339" t="s">
        <v>8654</v>
      </c>
      <c r="G397" s="247" t="str">
        <f>'Portfolio-WORK (S)'!$F$6&amp;'Deletions (S)'!E397</f>
        <v>PEG RatioREG</v>
      </c>
      <c r="H397" s="247">
        <f t="shared" si="21"/>
        <v>396</v>
      </c>
      <c r="I397" s="247" t="str">
        <f>IF(ISERROR(VLOOKUP(G397, 'Constituents_Prev (S)'!A:A, 1, 0)), "", H397)</f>
        <v/>
      </c>
    </row>
    <row r="398" spans="3:9">
      <c r="C398" s="305">
        <f t="shared" si="20"/>
        <v>397</v>
      </c>
      <c r="D398" s="340">
        <v>43677</v>
      </c>
      <c r="E398" s="339" t="s">
        <v>1456</v>
      </c>
      <c r="F398" s="339" t="s">
        <v>8655</v>
      </c>
      <c r="G398" s="247" t="str">
        <f>'Portfolio-WORK (S)'!$F$6&amp;'Deletions (S)'!E398</f>
        <v>PEG RatioREGN</v>
      </c>
      <c r="H398" s="247">
        <f t="shared" si="21"/>
        <v>397</v>
      </c>
      <c r="I398" s="247" t="str">
        <f>IF(ISERROR(VLOOKUP(G398, 'Constituents_Prev (S)'!A:A, 1, 0)), "", H398)</f>
        <v/>
      </c>
    </row>
    <row r="399" spans="3:9">
      <c r="C399" s="305">
        <f t="shared" si="20"/>
        <v>398</v>
      </c>
      <c r="D399" s="340">
        <v>43677</v>
      </c>
      <c r="E399" s="339" t="s">
        <v>4615</v>
      </c>
      <c r="F399" s="339" t="s">
        <v>8656</v>
      </c>
      <c r="G399" s="247" t="str">
        <f>'Portfolio-WORK (S)'!$F$6&amp;'Deletions (S)'!E399</f>
        <v>PEG RatioRF</v>
      </c>
      <c r="H399" s="247">
        <f t="shared" si="21"/>
        <v>398</v>
      </c>
      <c r="I399" s="247" t="str">
        <f>IF(ISERROR(VLOOKUP(G399, 'Constituents_Prev (S)'!A:A, 1, 0)), "", H399)</f>
        <v/>
      </c>
    </row>
    <row r="400" spans="3:9">
      <c r="C400" s="305">
        <f t="shared" si="20"/>
        <v>399</v>
      </c>
      <c r="D400" s="340">
        <v>43677</v>
      </c>
      <c r="E400" s="339" t="s">
        <v>4080</v>
      </c>
      <c r="F400" s="339" t="s">
        <v>8657</v>
      </c>
      <c r="G400" s="247" t="str">
        <f>'Portfolio-WORK (S)'!$F$6&amp;'Deletions (S)'!E400</f>
        <v>PEG RatioRSG</v>
      </c>
      <c r="H400" s="247">
        <f t="shared" si="21"/>
        <v>399</v>
      </c>
      <c r="I400" s="247" t="str">
        <f>IF(ISERROR(VLOOKUP(G400, 'Constituents_Prev (S)'!A:A, 1, 0)), "", H400)</f>
        <v/>
      </c>
    </row>
    <row r="401" spans="3:9">
      <c r="C401" s="305">
        <f t="shared" si="20"/>
        <v>400</v>
      </c>
      <c r="D401" s="340">
        <v>43677</v>
      </c>
      <c r="E401" s="339" t="s">
        <v>1824</v>
      </c>
      <c r="F401" s="339" t="s">
        <v>8658</v>
      </c>
      <c r="G401" s="247" t="str">
        <f>'Portfolio-WORK (S)'!$F$6&amp;'Deletions (S)'!E401</f>
        <v>PEG RatioRMD</v>
      </c>
      <c r="H401" s="247">
        <f t="shared" si="21"/>
        <v>400</v>
      </c>
      <c r="I401" s="247" t="str">
        <f>IF(ISERROR(VLOOKUP(G401, 'Constituents_Prev (S)'!A:A, 1, 0)), "", H401)</f>
        <v/>
      </c>
    </row>
    <row r="402" spans="3:9">
      <c r="C402" s="305">
        <f t="shared" si="20"/>
        <v>401</v>
      </c>
      <c r="D402" s="340">
        <v>43677</v>
      </c>
      <c r="E402" s="339" t="s">
        <v>8101</v>
      </c>
      <c r="F402" s="339" t="s">
        <v>8659</v>
      </c>
      <c r="G402" s="247" t="str">
        <f>'Portfolio-WORK (S)'!$F$6&amp;'Deletions (S)'!E402</f>
        <v>PEG RatioRHI</v>
      </c>
      <c r="H402" s="247">
        <f t="shared" si="21"/>
        <v>401</v>
      </c>
      <c r="I402" s="247" t="str">
        <f>IF(ISERROR(VLOOKUP(G402, 'Constituents_Prev (S)'!A:A, 1, 0)), "", H402)</f>
        <v/>
      </c>
    </row>
    <row r="403" spans="3:9">
      <c r="C403" s="305">
        <f t="shared" si="20"/>
        <v>402</v>
      </c>
      <c r="D403" s="340">
        <v>43677</v>
      </c>
      <c r="E403" s="339" t="s">
        <v>706</v>
      </c>
      <c r="F403" s="339" t="s">
        <v>8660</v>
      </c>
      <c r="G403" s="247" t="str">
        <f>'Portfolio-WORK (S)'!$F$6&amp;'Deletions (S)'!E403</f>
        <v>PEG RatioROK</v>
      </c>
      <c r="H403" s="247">
        <f t="shared" si="21"/>
        <v>402</v>
      </c>
      <c r="I403" s="247" t="str">
        <f>IF(ISERROR(VLOOKUP(G403, 'Constituents_Prev (S)'!A:A, 1, 0)), "", H403)</f>
        <v/>
      </c>
    </row>
    <row r="404" spans="3:9">
      <c r="C404" s="305">
        <f t="shared" si="20"/>
        <v>403</v>
      </c>
      <c r="D404" s="340">
        <v>43677</v>
      </c>
      <c r="E404" s="339" t="s">
        <v>1191</v>
      </c>
      <c r="F404" s="339" t="s">
        <v>8661</v>
      </c>
      <c r="G404" s="247" t="str">
        <f>'Portfolio-WORK (S)'!$F$6&amp;'Deletions (S)'!E404</f>
        <v>PEG RatioROL</v>
      </c>
      <c r="H404" s="247">
        <f t="shared" si="21"/>
        <v>403</v>
      </c>
      <c r="I404" s="247" t="str">
        <f>IF(ISERROR(VLOOKUP(G404, 'Constituents_Prev (S)'!A:A, 1, 0)), "", H404)</f>
        <v/>
      </c>
    </row>
    <row r="405" spans="3:9">
      <c r="C405" s="305">
        <f t="shared" si="20"/>
        <v>404</v>
      </c>
      <c r="D405" s="340">
        <v>43677</v>
      </c>
      <c r="E405" s="339" t="s">
        <v>2099</v>
      </c>
      <c r="F405" s="339" t="s">
        <v>8662</v>
      </c>
      <c r="G405" s="247" t="str">
        <f>'Portfolio-WORK (S)'!$F$6&amp;'Deletions (S)'!E405</f>
        <v>PEG RatioROP</v>
      </c>
      <c r="H405" s="247">
        <f t="shared" si="21"/>
        <v>404</v>
      </c>
      <c r="I405" s="247" t="str">
        <f>IF(ISERROR(VLOOKUP(G405, 'Constituents_Prev (S)'!A:A, 1, 0)), "", H405)</f>
        <v/>
      </c>
    </row>
    <row r="406" spans="3:9">
      <c r="C406" s="305">
        <f t="shared" si="20"/>
        <v>405</v>
      </c>
      <c r="D406" s="340">
        <v>43677</v>
      </c>
      <c r="E406" s="339" t="s">
        <v>1686</v>
      </c>
      <c r="F406" s="339" t="s">
        <v>8663</v>
      </c>
      <c r="G406" s="247" t="str">
        <f>'Portfolio-WORK (S)'!$F$6&amp;'Deletions (S)'!E406</f>
        <v>PEG RatioROST</v>
      </c>
      <c r="H406" s="247">
        <f t="shared" si="21"/>
        <v>405</v>
      </c>
      <c r="I406" s="247" t="str">
        <f>IF(ISERROR(VLOOKUP(G406, 'Constituents_Prev (S)'!A:A, 1, 0)), "", H406)</f>
        <v/>
      </c>
    </row>
    <row r="407" spans="3:9">
      <c r="C407" s="305">
        <f t="shared" si="20"/>
        <v>406</v>
      </c>
      <c r="D407" s="340">
        <v>43677</v>
      </c>
      <c r="E407" s="339" t="s">
        <v>7083</v>
      </c>
      <c r="F407" s="339" t="s">
        <v>8664</v>
      </c>
      <c r="G407" s="247" t="str">
        <f>'Portfolio-WORK (S)'!$F$6&amp;'Deletions (S)'!E407</f>
        <v>PEG RatioRCL</v>
      </c>
      <c r="H407" s="247">
        <f t="shared" si="21"/>
        <v>406</v>
      </c>
      <c r="I407" s="247" t="str">
        <f>IF(ISERROR(VLOOKUP(G407, 'Constituents_Prev (S)'!A:A, 1, 0)), "", H407)</f>
        <v/>
      </c>
    </row>
    <row r="408" spans="3:9">
      <c r="C408" s="305">
        <f t="shared" si="20"/>
        <v>407</v>
      </c>
      <c r="D408" s="340">
        <v>43677</v>
      </c>
      <c r="E408" s="339" t="s">
        <v>1831</v>
      </c>
      <c r="F408" s="339" t="s">
        <v>8665</v>
      </c>
      <c r="G408" s="247" t="str">
        <f>'Portfolio-WORK (S)'!$F$6&amp;'Deletions (S)'!E408</f>
        <v>PEG RatioSPGI</v>
      </c>
      <c r="H408" s="247">
        <f t="shared" si="21"/>
        <v>407</v>
      </c>
      <c r="I408" s="247" t="str">
        <f>IF(ISERROR(VLOOKUP(G408, 'Constituents_Prev (S)'!A:A, 1, 0)), "", H408)</f>
        <v/>
      </c>
    </row>
    <row r="409" spans="3:9">
      <c r="C409" s="305">
        <f t="shared" si="20"/>
        <v>408</v>
      </c>
      <c r="D409" s="340">
        <v>43677</v>
      </c>
      <c r="E409" s="339" t="s">
        <v>992</v>
      </c>
      <c r="F409" s="339" t="s">
        <v>8666</v>
      </c>
      <c r="G409" s="247" t="str">
        <f>'Portfolio-WORK (S)'!$F$6&amp;'Deletions (S)'!E409</f>
        <v>PEG RatioCRM</v>
      </c>
      <c r="H409" s="247">
        <f t="shared" si="21"/>
        <v>408</v>
      </c>
      <c r="I409" s="247" t="str">
        <f>IF(ISERROR(VLOOKUP(G409, 'Constituents_Prev (S)'!A:A, 1, 0)), "", H409)</f>
        <v/>
      </c>
    </row>
    <row r="410" spans="3:9">
      <c r="C410" s="305">
        <f t="shared" si="20"/>
        <v>409</v>
      </c>
      <c r="D410" s="340">
        <v>43677</v>
      </c>
      <c r="E410" s="339" t="s">
        <v>987</v>
      </c>
      <c r="F410" s="339" t="s">
        <v>8667</v>
      </c>
      <c r="G410" s="247" t="str">
        <f>'Portfolio-WORK (S)'!$F$6&amp;'Deletions (S)'!E410</f>
        <v>PEG RatioSBAC</v>
      </c>
      <c r="H410" s="247">
        <f t="shared" si="21"/>
        <v>409</v>
      </c>
      <c r="I410" s="247" t="str">
        <f>IF(ISERROR(VLOOKUP(G410, 'Constituents_Prev (S)'!A:A, 1, 0)), "", H410)</f>
        <v/>
      </c>
    </row>
    <row r="411" spans="3:9">
      <c r="C411" s="305">
        <f t="shared" si="20"/>
        <v>410</v>
      </c>
      <c r="D411" s="340">
        <v>43677</v>
      </c>
      <c r="E411" s="339" t="s">
        <v>2651</v>
      </c>
      <c r="F411" s="339" t="s">
        <v>8668</v>
      </c>
      <c r="G411" s="247" t="str">
        <f>'Portfolio-WORK (S)'!$F$6&amp;'Deletions (S)'!E411</f>
        <v>PEG RatioSLB</v>
      </c>
      <c r="H411" s="247">
        <f t="shared" si="21"/>
        <v>410</v>
      </c>
      <c r="I411" s="247" t="str">
        <f>IF(ISERROR(VLOOKUP(G411, 'Constituents_Prev (S)'!A:A, 1, 0)), "", H411)</f>
        <v/>
      </c>
    </row>
    <row r="412" spans="3:9">
      <c r="C412" s="305">
        <f t="shared" si="20"/>
        <v>411</v>
      </c>
      <c r="D412" s="340">
        <v>43677</v>
      </c>
      <c r="E412" s="339" t="s">
        <v>801</v>
      </c>
      <c r="F412" s="339" t="s">
        <v>8669</v>
      </c>
      <c r="G412" s="247" t="str">
        <f>'Portfolio-WORK (S)'!$F$6&amp;'Deletions (S)'!E412</f>
        <v>PEG RatioSTX</v>
      </c>
      <c r="H412" s="247">
        <f t="shared" si="21"/>
        <v>411</v>
      </c>
      <c r="I412" s="247" t="str">
        <f>IF(ISERROR(VLOOKUP(G412, 'Constituents_Prev (S)'!A:A, 1, 0)), "", H412)</f>
        <v/>
      </c>
    </row>
    <row r="413" spans="3:9">
      <c r="C413" s="305">
        <f t="shared" si="20"/>
        <v>412</v>
      </c>
      <c r="D413" s="340">
        <v>43677</v>
      </c>
      <c r="E413" s="339" t="s">
        <v>2960</v>
      </c>
      <c r="F413" s="339" t="s">
        <v>8670</v>
      </c>
      <c r="G413" s="247" t="str">
        <f>'Portfolio-WORK (S)'!$F$6&amp;'Deletions (S)'!E413</f>
        <v>PEG RatioSEE</v>
      </c>
      <c r="H413" s="247">
        <f t="shared" si="21"/>
        <v>412</v>
      </c>
      <c r="I413" s="247" t="str">
        <f>IF(ISERROR(VLOOKUP(G413, 'Constituents_Prev (S)'!A:A, 1, 0)), "", H413)</f>
        <v/>
      </c>
    </row>
    <row r="414" spans="3:9">
      <c r="C414" s="305">
        <f t="shared" si="20"/>
        <v>413</v>
      </c>
      <c r="D414" s="340">
        <v>43677</v>
      </c>
      <c r="E414" s="339" t="s">
        <v>2966</v>
      </c>
      <c r="F414" s="339" t="s">
        <v>2967</v>
      </c>
      <c r="G414" s="247" t="str">
        <f>'Portfolio-WORK (S)'!$F$6&amp;'Deletions (S)'!E414</f>
        <v>PEG RatioSRE</v>
      </c>
      <c r="H414" s="247">
        <f t="shared" si="21"/>
        <v>413</v>
      </c>
      <c r="I414" s="247" t="str">
        <f>IF(ISERROR(VLOOKUP(G414, 'Constituents_Prev (S)'!A:A, 1, 0)), "", H414)</f>
        <v/>
      </c>
    </row>
    <row r="415" spans="3:9">
      <c r="C415" s="305">
        <f t="shared" si="20"/>
        <v>414</v>
      </c>
      <c r="D415" s="340">
        <v>43677</v>
      </c>
      <c r="E415" s="339" t="s">
        <v>1691</v>
      </c>
      <c r="F415" s="339" t="s">
        <v>8671</v>
      </c>
      <c r="G415" s="247" t="str">
        <f>'Portfolio-WORK (S)'!$F$6&amp;'Deletions (S)'!E415</f>
        <v>PEG RatioSHW</v>
      </c>
      <c r="H415" s="247">
        <f t="shared" si="21"/>
        <v>414</v>
      </c>
      <c r="I415" s="247" t="str">
        <f>IF(ISERROR(VLOOKUP(G415, 'Constituents_Prev (S)'!A:A, 1, 0)), "", H415)</f>
        <v/>
      </c>
    </row>
    <row r="416" spans="3:9">
      <c r="C416" s="305">
        <f t="shared" si="20"/>
        <v>415</v>
      </c>
      <c r="D416" s="340">
        <v>43677</v>
      </c>
      <c r="E416" s="339" t="s">
        <v>1696</v>
      </c>
      <c r="F416" s="339" t="s">
        <v>8672</v>
      </c>
      <c r="G416" s="247" t="str">
        <f>'Portfolio-WORK (S)'!$F$6&amp;'Deletions (S)'!E416</f>
        <v>PEG RatioSPG</v>
      </c>
      <c r="H416" s="247">
        <f t="shared" si="21"/>
        <v>415</v>
      </c>
      <c r="I416" s="247" t="str">
        <f>IF(ISERROR(VLOOKUP(G416, 'Constituents_Prev (S)'!A:A, 1, 0)), "", H416)</f>
        <v/>
      </c>
    </row>
    <row r="417" spans="3:9">
      <c r="C417" s="305">
        <f t="shared" si="20"/>
        <v>416</v>
      </c>
      <c r="D417" s="340">
        <v>43677</v>
      </c>
      <c r="E417" s="339" t="s">
        <v>3126</v>
      </c>
      <c r="F417" s="339" t="s">
        <v>8673</v>
      </c>
      <c r="G417" s="247" t="str">
        <f>'Portfolio-WORK (S)'!$F$6&amp;'Deletions (S)'!E417</f>
        <v>PEG RatioSWKS</v>
      </c>
      <c r="H417" s="247">
        <f t="shared" si="21"/>
        <v>416</v>
      </c>
      <c r="I417" s="247">
        <f>IF(ISERROR(VLOOKUP(G417, 'Constituents_Prev (S)'!A:A, 1, 0)), "", H417)</f>
        <v>416</v>
      </c>
    </row>
    <row r="418" spans="3:9">
      <c r="C418" s="305">
        <f t="shared" si="20"/>
        <v>417</v>
      </c>
      <c r="D418" s="340">
        <v>43677</v>
      </c>
      <c r="E418" s="339" t="s">
        <v>1198</v>
      </c>
      <c r="F418" s="339" t="s">
        <v>8674</v>
      </c>
      <c r="G418" s="247" t="str">
        <f>'Portfolio-WORK (S)'!$F$6&amp;'Deletions (S)'!E418</f>
        <v>PEG RatioSLG</v>
      </c>
      <c r="H418" s="247">
        <f t="shared" si="21"/>
        <v>417</v>
      </c>
      <c r="I418" s="247" t="str">
        <f>IF(ISERROR(VLOOKUP(G418, 'Constituents_Prev (S)'!A:A, 1, 0)), "", H418)</f>
        <v/>
      </c>
    </row>
    <row r="419" spans="3:9">
      <c r="C419" s="305">
        <f t="shared" si="20"/>
        <v>418</v>
      </c>
      <c r="D419" s="340">
        <v>43677</v>
      </c>
      <c r="E419" s="339" t="s">
        <v>2494</v>
      </c>
      <c r="F419" s="339" t="s">
        <v>8675</v>
      </c>
      <c r="G419" s="247" t="str">
        <f>'Portfolio-WORK (S)'!$F$6&amp;'Deletions (S)'!E419</f>
        <v>PEG RatioSNA</v>
      </c>
      <c r="H419" s="247">
        <f t="shared" si="21"/>
        <v>418</v>
      </c>
      <c r="I419" s="247" t="str">
        <f>IF(ISERROR(VLOOKUP(G419, 'Constituents_Prev (S)'!A:A, 1, 0)), "", H419)</f>
        <v/>
      </c>
    </row>
    <row r="420" spans="3:9">
      <c r="C420" s="305">
        <f t="shared" si="20"/>
        <v>419</v>
      </c>
      <c r="D420" s="340">
        <v>43677</v>
      </c>
      <c r="E420" s="339" t="s">
        <v>3565</v>
      </c>
      <c r="F420" s="339" t="s">
        <v>8676</v>
      </c>
      <c r="G420" s="247" t="str">
        <f>'Portfolio-WORK (S)'!$F$6&amp;'Deletions (S)'!E420</f>
        <v>PEG RatioSO</v>
      </c>
      <c r="H420" s="247">
        <f t="shared" si="21"/>
        <v>419</v>
      </c>
      <c r="I420" s="247" t="str">
        <f>IF(ISERROR(VLOOKUP(G420, 'Constituents_Prev (S)'!A:A, 1, 0)), "", H420)</f>
        <v/>
      </c>
    </row>
    <row r="421" spans="3:9">
      <c r="C421" s="305">
        <f t="shared" si="20"/>
        <v>420</v>
      </c>
      <c r="D421" s="340">
        <v>43677</v>
      </c>
      <c r="E421" s="339" t="s">
        <v>4633</v>
      </c>
      <c r="F421" s="339" t="s">
        <v>8677</v>
      </c>
      <c r="G421" s="247" t="str">
        <f>'Portfolio-WORK (S)'!$F$6&amp;'Deletions (S)'!E421</f>
        <v>PEG RatioLUV</v>
      </c>
      <c r="H421" s="247">
        <f t="shared" si="21"/>
        <v>420</v>
      </c>
      <c r="I421" s="247" t="str">
        <f>IF(ISERROR(VLOOKUP(G421, 'Constituents_Prev (S)'!A:A, 1, 0)), "", H421)</f>
        <v/>
      </c>
    </row>
    <row r="422" spans="3:9">
      <c r="C422" s="305">
        <f t="shared" si="20"/>
        <v>421</v>
      </c>
      <c r="D422" s="340">
        <v>43677</v>
      </c>
      <c r="E422" s="339" t="s">
        <v>727</v>
      </c>
      <c r="F422" s="339" t="s">
        <v>8678</v>
      </c>
      <c r="G422" s="247" t="str">
        <f>'Portfolio-WORK (S)'!$F$6&amp;'Deletions (S)'!E422</f>
        <v>PEG RatioSWK</v>
      </c>
      <c r="H422" s="247">
        <f t="shared" si="21"/>
        <v>421</v>
      </c>
      <c r="I422" s="247" t="str">
        <f>IF(ISERROR(VLOOKUP(G422, 'Constituents_Prev (S)'!A:A, 1, 0)), "", H422)</f>
        <v/>
      </c>
    </row>
    <row r="423" spans="3:9">
      <c r="C423" s="305">
        <f t="shared" si="20"/>
        <v>422</v>
      </c>
      <c r="D423" s="340">
        <v>43677</v>
      </c>
      <c r="E423" s="339" t="s">
        <v>2223</v>
      </c>
      <c r="F423" s="339" t="s">
        <v>8679</v>
      </c>
      <c r="G423" s="247" t="str">
        <f>'Portfolio-WORK (S)'!$F$6&amp;'Deletions (S)'!E423</f>
        <v>PEG RatioSBUX</v>
      </c>
      <c r="H423" s="247">
        <f t="shared" si="21"/>
        <v>422</v>
      </c>
      <c r="I423" s="247" t="str">
        <f>IF(ISERROR(VLOOKUP(G423, 'Constituents_Prev (S)'!A:A, 1, 0)), "", H423)</f>
        <v/>
      </c>
    </row>
    <row r="424" spans="3:9">
      <c r="C424" s="305">
        <f t="shared" si="20"/>
        <v>423</v>
      </c>
      <c r="D424" s="340">
        <v>43677</v>
      </c>
      <c r="E424" s="339" t="s">
        <v>2656</v>
      </c>
      <c r="F424" s="339" t="s">
        <v>8680</v>
      </c>
      <c r="G424" s="247" t="str">
        <f>'Portfolio-WORK (S)'!$F$6&amp;'Deletions (S)'!E424</f>
        <v>PEG RatioSTT</v>
      </c>
      <c r="H424" s="247">
        <f t="shared" si="21"/>
        <v>423</v>
      </c>
      <c r="I424" s="247" t="str">
        <f>IF(ISERROR(VLOOKUP(G424, 'Constituents_Prev (S)'!A:A, 1, 0)), "", H424)</f>
        <v/>
      </c>
    </row>
    <row r="425" spans="3:9">
      <c r="C425" s="305">
        <f t="shared" si="20"/>
        <v>424</v>
      </c>
      <c r="D425" s="340">
        <v>43677</v>
      </c>
      <c r="E425" s="339" t="s">
        <v>3920</v>
      </c>
      <c r="F425" s="339" t="s">
        <v>8681</v>
      </c>
      <c r="G425" s="247" t="str">
        <f>'Portfolio-WORK (S)'!$F$6&amp;'Deletions (S)'!E425</f>
        <v>PEG RatioSYK</v>
      </c>
      <c r="H425" s="247">
        <f t="shared" si="21"/>
        <v>424</v>
      </c>
      <c r="I425" s="247" t="str">
        <f>IF(ISERROR(VLOOKUP(G425, 'Constituents_Prev (S)'!A:A, 1, 0)), "", H425)</f>
        <v/>
      </c>
    </row>
    <row r="426" spans="3:9">
      <c r="C426" s="305">
        <f t="shared" si="20"/>
        <v>425</v>
      </c>
      <c r="D426" s="340">
        <v>43677</v>
      </c>
      <c r="E426" s="339" t="s">
        <v>734</v>
      </c>
      <c r="F426" s="339" t="s">
        <v>8682</v>
      </c>
      <c r="G426" s="247" t="str">
        <f>'Portfolio-WORK (S)'!$F$6&amp;'Deletions (S)'!E426</f>
        <v>PEG RatioSTI</v>
      </c>
      <c r="H426" s="247">
        <f t="shared" si="21"/>
        <v>425</v>
      </c>
      <c r="I426" s="247" t="str">
        <f>IF(ISERROR(VLOOKUP(G426, 'Constituents_Prev (S)'!A:A, 1, 0)), "", H426)</f>
        <v/>
      </c>
    </row>
    <row r="427" spans="3:9">
      <c r="C427" s="305">
        <f t="shared" si="20"/>
        <v>426</v>
      </c>
      <c r="D427" s="340">
        <v>43677</v>
      </c>
      <c r="E427" s="339" t="s">
        <v>713</v>
      </c>
      <c r="F427" s="339" t="s">
        <v>714</v>
      </c>
      <c r="G427" s="247" t="str">
        <f>'Portfolio-WORK (S)'!$F$6&amp;'Deletions (S)'!E427</f>
        <v>PEG RatioSIVB</v>
      </c>
      <c r="H427" s="247">
        <f t="shared" si="21"/>
        <v>426</v>
      </c>
      <c r="I427" s="247" t="str">
        <f>IF(ISERROR(VLOOKUP(G427, 'Constituents_Prev (S)'!A:A, 1, 0)), "", H427)</f>
        <v/>
      </c>
    </row>
    <row r="428" spans="3:9">
      <c r="C428" s="305">
        <f t="shared" si="20"/>
        <v>427</v>
      </c>
      <c r="D428" s="340">
        <v>43677</v>
      </c>
      <c r="E428" s="339" t="s">
        <v>997</v>
      </c>
      <c r="F428" s="339" t="s">
        <v>8683</v>
      </c>
      <c r="G428" s="247" t="str">
        <f>'Portfolio-WORK (S)'!$F$6&amp;'Deletions (S)'!E428</f>
        <v>PEG RatioSYMC</v>
      </c>
      <c r="H428" s="247">
        <f t="shared" si="21"/>
        <v>427</v>
      </c>
      <c r="I428" s="247" t="str">
        <f>IF(ISERROR(VLOOKUP(G428, 'Constituents_Prev (S)'!A:A, 1, 0)), "", H428)</f>
        <v/>
      </c>
    </row>
    <row r="429" spans="3:9">
      <c r="C429" s="305">
        <f t="shared" si="20"/>
        <v>428</v>
      </c>
      <c r="D429" s="340">
        <v>43677</v>
      </c>
      <c r="E429" s="339" t="s">
        <v>4640</v>
      </c>
      <c r="F429" s="339" t="s">
        <v>4641</v>
      </c>
      <c r="G429" s="247" t="str">
        <f>'Portfolio-WORK (S)'!$F$6&amp;'Deletions (S)'!E429</f>
        <v>PEG RatioSYF</v>
      </c>
      <c r="H429" s="247">
        <f t="shared" si="21"/>
        <v>428</v>
      </c>
      <c r="I429" s="247" t="str">
        <f>IF(ISERROR(VLOOKUP(G429, 'Constituents_Prev (S)'!A:A, 1, 0)), "", H429)</f>
        <v/>
      </c>
    </row>
    <row r="430" spans="3:9">
      <c r="C430" s="305">
        <f t="shared" si="20"/>
        <v>429</v>
      </c>
      <c r="D430" s="340">
        <v>43677</v>
      </c>
      <c r="E430" s="339" t="s">
        <v>1470</v>
      </c>
      <c r="F430" s="339" t="s">
        <v>8684</v>
      </c>
      <c r="G430" s="247" t="str">
        <f>'Portfolio-WORK (S)'!$F$6&amp;'Deletions (S)'!E430</f>
        <v>PEG RatioSNPS</v>
      </c>
      <c r="H430" s="247">
        <f t="shared" si="21"/>
        <v>429</v>
      </c>
      <c r="I430" s="247" t="str">
        <f>IF(ISERROR(VLOOKUP(G430, 'Constituents_Prev (S)'!A:A, 1, 0)), "", H430)</f>
        <v/>
      </c>
    </row>
    <row r="431" spans="3:9">
      <c r="C431" s="305">
        <f t="shared" si="20"/>
        <v>430</v>
      </c>
      <c r="D431" s="340">
        <v>43677</v>
      </c>
      <c r="E431" s="339" t="s">
        <v>1701</v>
      </c>
      <c r="F431" s="339" t="s">
        <v>8685</v>
      </c>
      <c r="G431" s="247" t="str">
        <f>'Portfolio-WORK (S)'!$F$6&amp;'Deletions (S)'!E431</f>
        <v>PEG RatioSYY</v>
      </c>
      <c r="H431" s="247">
        <f t="shared" si="21"/>
        <v>430</v>
      </c>
      <c r="I431" s="247" t="str">
        <f>IF(ISERROR(VLOOKUP(G431, 'Constituents_Prev (S)'!A:A, 1, 0)), "", H431)</f>
        <v/>
      </c>
    </row>
    <row r="432" spans="3:9">
      <c r="C432" s="305">
        <f t="shared" si="20"/>
        <v>431</v>
      </c>
      <c r="D432" s="340">
        <v>43677</v>
      </c>
      <c r="E432" s="339" t="s">
        <v>4587</v>
      </c>
      <c r="F432" s="339" t="s">
        <v>8686</v>
      </c>
      <c r="G432" s="247" t="str">
        <f>'Portfolio-WORK (S)'!$F$6&amp;'Deletions (S)'!E432</f>
        <v>PEG RatioTROW</v>
      </c>
      <c r="H432" s="247">
        <f t="shared" si="21"/>
        <v>431</v>
      </c>
      <c r="I432" s="247" t="str">
        <f>IF(ISERROR(VLOOKUP(G432, 'Constituents_Prev (S)'!A:A, 1, 0)), "", H432)</f>
        <v/>
      </c>
    </row>
    <row r="433" spans="3:9">
      <c r="C433" s="305">
        <f t="shared" si="20"/>
        <v>446</v>
      </c>
      <c r="D433" s="340">
        <v>43677</v>
      </c>
      <c r="E433" s="339" t="s">
        <v>1475</v>
      </c>
      <c r="F433" s="339" t="s">
        <v>8687</v>
      </c>
      <c r="G433" s="247" t="str">
        <f>'Portfolio-WORK (S)'!$F$6&amp;'Deletions (S)'!E433</f>
        <v>PEG RatioTMUS</v>
      </c>
      <c r="H433" s="247">
        <f t="shared" si="21"/>
        <v>446</v>
      </c>
      <c r="I433" s="247" t="str">
        <f>IF(ISERROR(VLOOKUP(G433, 'Constituents_Prev (S)'!A:A, 1, 0)), "", H433)</f>
        <v/>
      </c>
    </row>
    <row r="434" spans="3:9">
      <c r="C434" s="305">
        <f t="shared" si="20"/>
        <v>432</v>
      </c>
      <c r="D434" s="340">
        <v>43677</v>
      </c>
      <c r="E434" s="339" t="s">
        <v>1480</v>
      </c>
      <c r="F434" s="339" t="s">
        <v>8688</v>
      </c>
      <c r="G434" s="247" t="str">
        <f>'Portfolio-WORK (S)'!$F$6&amp;'Deletions (S)'!E434</f>
        <v>PEG RatioTTWO</v>
      </c>
      <c r="H434" s="247">
        <f t="shared" si="21"/>
        <v>432</v>
      </c>
      <c r="I434" s="247" t="str">
        <f>IF(ISERROR(VLOOKUP(G434, 'Constituents_Prev (S)'!A:A, 1, 0)), "", H434)</f>
        <v/>
      </c>
    </row>
    <row r="435" spans="3:9">
      <c r="C435" s="305">
        <f t="shared" si="20"/>
        <v>433</v>
      </c>
      <c r="D435" s="340">
        <v>43677</v>
      </c>
      <c r="E435" s="339" t="s">
        <v>2661</v>
      </c>
      <c r="F435" s="339" t="s">
        <v>8689</v>
      </c>
      <c r="G435" s="247" t="str">
        <f>'Portfolio-WORK (S)'!$F$6&amp;'Deletions (S)'!E435</f>
        <v>PEG RatioTPR</v>
      </c>
      <c r="H435" s="247">
        <f t="shared" si="21"/>
        <v>433</v>
      </c>
      <c r="I435" s="247" t="str">
        <f>IF(ISERROR(VLOOKUP(G435, 'Constituents_Prev (S)'!A:A, 1, 0)), "", H435)</f>
        <v/>
      </c>
    </row>
    <row r="436" spans="3:9">
      <c r="C436" s="305">
        <f t="shared" si="20"/>
        <v>434</v>
      </c>
      <c r="D436" s="340">
        <v>43677</v>
      </c>
      <c r="E436" s="339" t="s">
        <v>4647</v>
      </c>
      <c r="F436" s="339" t="s">
        <v>8690</v>
      </c>
      <c r="G436" s="247" t="str">
        <f>'Portfolio-WORK (S)'!$F$6&amp;'Deletions (S)'!E436</f>
        <v>PEG RatioTGT</v>
      </c>
      <c r="H436" s="247">
        <f t="shared" si="21"/>
        <v>434</v>
      </c>
      <c r="I436" s="247" t="str">
        <f>IF(ISERROR(VLOOKUP(G436, 'Constituents_Prev (S)'!A:A, 1, 0)), "", H436)</f>
        <v/>
      </c>
    </row>
    <row r="437" spans="3:9">
      <c r="C437" s="305">
        <f t="shared" si="20"/>
        <v>435</v>
      </c>
      <c r="D437" s="340">
        <v>43677</v>
      </c>
      <c r="E437" s="339" t="s">
        <v>8691</v>
      </c>
      <c r="F437" s="339" t="s">
        <v>8692</v>
      </c>
      <c r="G437" s="247" t="str">
        <f>'Portfolio-WORK (S)'!$F$6&amp;'Deletions (S)'!E437</f>
        <v>PEG RatioTEL</v>
      </c>
      <c r="H437" s="247">
        <f t="shared" si="21"/>
        <v>435</v>
      </c>
      <c r="I437" s="247" t="str">
        <f>IF(ISERROR(VLOOKUP(G437, 'Constituents_Prev (S)'!A:A, 1, 0)), "", H437)</f>
        <v/>
      </c>
    </row>
    <row r="438" spans="3:9">
      <c r="C438" s="305">
        <f t="shared" si="20"/>
        <v>436</v>
      </c>
      <c r="D438" s="340">
        <v>43677</v>
      </c>
      <c r="E438" s="339" t="s">
        <v>1036</v>
      </c>
      <c r="F438" s="339" t="s">
        <v>8693</v>
      </c>
      <c r="G438" s="247" t="str">
        <f>'Portfolio-WORK (S)'!$F$6&amp;'Deletions (S)'!E438</f>
        <v>PEG RatioFTI</v>
      </c>
      <c r="H438" s="247">
        <f t="shared" si="21"/>
        <v>436</v>
      </c>
      <c r="I438" s="247" t="str">
        <f>IF(ISERROR(VLOOKUP(G438, 'Constituents_Prev (S)'!A:A, 1, 0)), "", H438)</f>
        <v/>
      </c>
    </row>
    <row r="439" spans="3:9">
      <c r="C439" s="305">
        <f t="shared" si="20"/>
        <v>437</v>
      </c>
      <c r="D439" s="340">
        <v>43677</v>
      </c>
      <c r="E439" s="339" t="s">
        <v>1842</v>
      </c>
      <c r="F439" s="339" t="s">
        <v>8694</v>
      </c>
      <c r="G439" s="247" t="str">
        <f>'Portfolio-WORK (S)'!$F$6&amp;'Deletions (S)'!E439</f>
        <v>PEG RatioTFX</v>
      </c>
      <c r="H439" s="247">
        <f t="shared" si="21"/>
        <v>437</v>
      </c>
      <c r="I439" s="247" t="str">
        <f>IF(ISERROR(VLOOKUP(G439, 'Constituents_Prev (S)'!A:A, 1, 0)), "", H439)</f>
        <v/>
      </c>
    </row>
    <row r="440" spans="3:9">
      <c r="C440" s="305">
        <f t="shared" si="20"/>
        <v>438</v>
      </c>
      <c r="D440" s="340">
        <v>43677</v>
      </c>
      <c r="E440" s="339" t="s">
        <v>1711</v>
      </c>
      <c r="F440" s="339" t="s">
        <v>8695</v>
      </c>
      <c r="G440" s="247" t="str">
        <f>'Portfolio-WORK (S)'!$F$6&amp;'Deletions (S)'!E440</f>
        <v>PEG RatioTXN</v>
      </c>
      <c r="H440" s="247">
        <f t="shared" si="21"/>
        <v>438</v>
      </c>
      <c r="I440" s="247" t="str">
        <f>IF(ISERROR(VLOOKUP(G440, 'Constituents_Prev (S)'!A:A, 1, 0)), "", H440)</f>
        <v/>
      </c>
    </row>
    <row r="441" spans="3:9">
      <c r="C441" s="305">
        <f t="shared" si="20"/>
        <v>439</v>
      </c>
      <c r="D441" s="340">
        <v>43677</v>
      </c>
      <c r="E441" s="339" t="s">
        <v>739</v>
      </c>
      <c r="F441" s="339" t="s">
        <v>8696</v>
      </c>
      <c r="G441" s="247" t="str">
        <f>'Portfolio-WORK (S)'!$F$6&amp;'Deletions (S)'!E441</f>
        <v>PEG RatioTXT</v>
      </c>
      <c r="H441" s="247">
        <f t="shared" si="21"/>
        <v>439</v>
      </c>
      <c r="I441" s="247" t="str">
        <f>IF(ISERROR(VLOOKUP(G441, 'Constituents_Prev (S)'!A:A, 1, 0)), "", H441)</f>
        <v/>
      </c>
    </row>
    <row r="442" spans="3:9">
      <c r="C442" s="305">
        <f t="shared" si="20"/>
        <v>440</v>
      </c>
      <c r="D442" s="340">
        <v>43677</v>
      </c>
      <c r="E442" s="339" t="s">
        <v>3595</v>
      </c>
      <c r="F442" s="339" t="s">
        <v>8697</v>
      </c>
      <c r="G442" s="247" t="str">
        <f>'Portfolio-WORK (S)'!$F$6&amp;'Deletions (S)'!E442</f>
        <v>PEG RatioBK</v>
      </c>
      <c r="H442" s="247">
        <f t="shared" si="21"/>
        <v>440</v>
      </c>
      <c r="I442" s="247" t="str">
        <f>IF(ISERROR(VLOOKUP(G442, 'Constituents_Prev (S)'!A:A, 1, 0)), "", H442)</f>
        <v/>
      </c>
    </row>
    <row r="443" spans="3:9">
      <c r="C443" s="305">
        <f t="shared" si="20"/>
        <v>441</v>
      </c>
      <c r="D443" s="340">
        <v>43677</v>
      </c>
      <c r="E443" s="339" t="s">
        <v>939</v>
      </c>
      <c r="F443" s="339" t="s">
        <v>8698</v>
      </c>
      <c r="G443" s="247" t="str">
        <f>'Portfolio-WORK (S)'!$F$6&amp;'Deletions (S)'!E443</f>
        <v>PEG RatioKHC</v>
      </c>
      <c r="H443" s="247">
        <f t="shared" si="21"/>
        <v>441</v>
      </c>
      <c r="I443" s="247" t="str">
        <f>IF(ISERROR(VLOOKUP(G443, 'Constituents_Prev (S)'!A:A, 1, 0)), "", H443)</f>
        <v/>
      </c>
    </row>
    <row r="444" spans="3:9">
      <c r="C444" s="305">
        <f t="shared" si="20"/>
        <v>442</v>
      </c>
      <c r="D444" s="340">
        <v>43677</v>
      </c>
      <c r="E444" s="339" t="s">
        <v>759</v>
      </c>
      <c r="F444" s="339" t="s">
        <v>8699</v>
      </c>
      <c r="G444" s="247" t="str">
        <f>'Portfolio-WORK (S)'!$F$6&amp;'Deletions (S)'!E444</f>
        <v>PEG RatioWMB</v>
      </c>
      <c r="H444" s="247">
        <f t="shared" si="21"/>
        <v>442</v>
      </c>
      <c r="I444" s="247" t="str">
        <f>IF(ISERROR(VLOOKUP(G444, 'Constituents_Prev (S)'!A:A, 1, 0)), "", H444)</f>
        <v/>
      </c>
    </row>
    <row r="445" spans="3:9">
      <c r="C445" s="305">
        <f t="shared" si="20"/>
        <v>443</v>
      </c>
      <c r="D445" s="340">
        <v>43677</v>
      </c>
      <c r="E445" s="339" t="s">
        <v>2112</v>
      </c>
      <c r="F445" s="339" t="s">
        <v>8700</v>
      </c>
      <c r="G445" s="247" t="str">
        <f>'Portfolio-WORK (S)'!$F$6&amp;'Deletions (S)'!E445</f>
        <v>PEG RatioTMO</v>
      </c>
      <c r="H445" s="247">
        <f t="shared" si="21"/>
        <v>443</v>
      </c>
      <c r="I445" s="247" t="str">
        <f>IF(ISERROR(VLOOKUP(G445, 'Constituents_Prev (S)'!A:A, 1, 0)), "", H445)</f>
        <v/>
      </c>
    </row>
    <row r="446" spans="3:9">
      <c r="C446" s="305">
        <f t="shared" si="20"/>
        <v>444</v>
      </c>
      <c r="D446" s="340">
        <v>43677</v>
      </c>
      <c r="E446" s="339" t="s">
        <v>744</v>
      </c>
      <c r="F446" s="339" t="s">
        <v>8701</v>
      </c>
      <c r="G446" s="247" t="str">
        <f>'Portfolio-WORK (S)'!$F$6&amp;'Deletions (S)'!E446</f>
        <v>PEG RatioTIF</v>
      </c>
      <c r="H446" s="247">
        <f t="shared" si="21"/>
        <v>444</v>
      </c>
      <c r="I446" s="247" t="str">
        <f>IF(ISERROR(VLOOKUP(G446, 'Constituents_Prev (S)'!A:A, 1, 0)), "", H446)</f>
        <v/>
      </c>
    </row>
    <row r="447" spans="3:9">
      <c r="C447" s="305">
        <f t="shared" si="20"/>
        <v>445</v>
      </c>
      <c r="D447" s="340">
        <v>43677</v>
      </c>
      <c r="E447" s="339" t="s">
        <v>1706</v>
      </c>
      <c r="F447" s="339" t="s">
        <v>8702</v>
      </c>
      <c r="G447" s="247" t="str">
        <f>'Portfolio-WORK (S)'!$F$6&amp;'Deletions (S)'!E447</f>
        <v>PEG RatioTJX</v>
      </c>
      <c r="H447" s="247">
        <f t="shared" si="21"/>
        <v>445</v>
      </c>
      <c r="I447" s="247" t="str">
        <f>IF(ISERROR(VLOOKUP(G447, 'Constituents_Prev (S)'!A:A, 1, 0)), "", H447)</f>
        <v/>
      </c>
    </row>
    <row r="448" spans="3:9">
      <c r="C448" s="305">
        <f t="shared" si="20"/>
        <v>447</v>
      </c>
      <c r="D448" s="340">
        <v>43677</v>
      </c>
      <c r="E448" s="339" t="s">
        <v>7450</v>
      </c>
      <c r="F448" s="339" t="s">
        <v>8703</v>
      </c>
      <c r="G448" s="247" t="str">
        <f>'Portfolio-WORK (S)'!$F$6&amp;'Deletions (S)'!E448</f>
        <v>PEG RatioTMK</v>
      </c>
      <c r="H448" s="247">
        <f t="shared" si="21"/>
        <v>447</v>
      </c>
      <c r="I448" s="247" t="str">
        <f>IF(ISERROR(VLOOKUP(G448, 'Constituents_Prev (S)'!A:A, 1, 0)), "", H448)</f>
        <v/>
      </c>
    </row>
    <row r="449" spans="3:9">
      <c r="C449" s="305">
        <f t="shared" si="20"/>
        <v>448</v>
      </c>
      <c r="D449" s="340">
        <v>43677</v>
      </c>
      <c r="E449" s="339" t="s">
        <v>3930</v>
      </c>
      <c r="F449" s="339" t="s">
        <v>8704</v>
      </c>
      <c r="G449" s="247" t="str">
        <f>'Portfolio-WORK (S)'!$F$6&amp;'Deletions (S)'!E449</f>
        <v>PEG RatioTSS</v>
      </c>
      <c r="H449" s="247">
        <f t="shared" si="21"/>
        <v>448</v>
      </c>
      <c r="I449" s="247" t="str">
        <f>IF(ISERROR(VLOOKUP(G449, 'Constituents_Prev (S)'!A:A, 1, 0)), "", H449)</f>
        <v/>
      </c>
    </row>
    <row r="450" spans="3:9">
      <c r="C450" s="305">
        <f t="shared" si="20"/>
        <v>449</v>
      </c>
      <c r="D450" s="340">
        <v>43677</v>
      </c>
      <c r="E450" s="339" t="s">
        <v>3707</v>
      </c>
      <c r="F450" s="339" t="s">
        <v>8705</v>
      </c>
      <c r="G450" s="247" t="str">
        <f>'Portfolio-WORK (S)'!$F$6&amp;'Deletions (S)'!E450</f>
        <v>PEG RatioTSCO</v>
      </c>
      <c r="H450" s="247">
        <f t="shared" si="21"/>
        <v>449</v>
      </c>
      <c r="I450" s="247" t="str">
        <f>IF(ISERROR(VLOOKUP(G450, 'Constituents_Prev (S)'!A:A, 1, 0)), "", H450)</f>
        <v/>
      </c>
    </row>
    <row r="451" spans="3:9">
      <c r="C451" s="305">
        <f t="shared" ref="C451:C506" si="22">H451</f>
        <v>450</v>
      </c>
      <c r="D451" s="340">
        <v>43677</v>
      </c>
      <c r="E451" s="339" t="s">
        <v>1485</v>
      </c>
      <c r="F451" s="339" t="s">
        <v>8706</v>
      </c>
      <c r="G451" s="247" t="str">
        <f>'Portfolio-WORK (S)'!$F$6&amp;'Deletions (S)'!E451</f>
        <v>PEG RatioTDG</v>
      </c>
      <c r="H451" s="247">
        <f t="shared" ref="H451:H506" si="23">COUNTIF($F$2:$F$902, "&lt;="&amp;F451)</f>
        <v>450</v>
      </c>
      <c r="I451" s="247" t="str">
        <f>IF(ISERROR(VLOOKUP(G451, 'Constituents_Prev (S)'!A:A, 1, 0)), "", H451)</f>
        <v/>
      </c>
    </row>
    <row r="452" spans="3:9">
      <c r="C452" s="305">
        <f t="shared" si="22"/>
        <v>451</v>
      </c>
      <c r="D452" s="340">
        <v>43677</v>
      </c>
      <c r="E452" s="339" t="s">
        <v>8707</v>
      </c>
      <c r="F452" s="339" t="s">
        <v>8708</v>
      </c>
      <c r="G452" s="247" t="str">
        <f>'Portfolio-WORK (S)'!$F$6&amp;'Deletions (S)'!E452</f>
        <v>PEG RatioTRV</v>
      </c>
      <c r="H452" s="247">
        <f t="shared" si="23"/>
        <v>451</v>
      </c>
      <c r="I452" s="247" t="str">
        <f>IF(ISERROR(VLOOKUP(G452, 'Constituents_Prev (S)'!A:A, 1, 0)), "", H452)</f>
        <v/>
      </c>
    </row>
    <row r="453" spans="3:9">
      <c r="C453" s="305">
        <f t="shared" si="22"/>
        <v>452</v>
      </c>
      <c r="D453" s="340">
        <v>43677</v>
      </c>
      <c r="E453" s="339" t="s">
        <v>1490</v>
      </c>
      <c r="F453" s="339" t="s">
        <v>8709</v>
      </c>
      <c r="G453" s="247" t="str">
        <f>'Portfolio-WORK (S)'!$F$6&amp;'Deletions (S)'!E453</f>
        <v>PEG RatioTRIP</v>
      </c>
      <c r="H453" s="247">
        <f t="shared" si="23"/>
        <v>452</v>
      </c>
      <c r="I453" s="247" t="str">
        <f>IF(ISERROR(VLOOKUP(G453, 'Constituents_Prev (S)'!A:A, 1, 0)), "", H453)</f>
        <v/>
      </c>
    </row>
    <row r="454" spans="3:9">
      <c r="C454" s="305">
        <f t="shared" si="22"/>
        <v>453</v>
      </c>
      <c r="D454" s="340">
        <v>43677</v>
      </c>
      <c r="E454" s="339" t="s">
        <v>1495</v>
      </c>
      <c r="F454" s="339" t="s">
        <v>8710</v>
      </c>
      <c r="G454" s="247" t="str">
        <f>'Portfolio-WORK (S)'!$F$6&amp;'Deletions (S)'!E454</f>
        <v>PEG RatioTWTR</v>
      </c>
      <c r="H454" s="247">
        <f t="shared" si="23"/>
        <v>453</v>
      </c>
      <c r="I454" s="247" t="str">
        <f>IF(ISERROR(VLOOKUP(G454, 'Constituents_Prev (S)'!A:A, 1, 0)), "", H454)</f>
        <v/>
      </c>
    </row>
    <row r="455" spans="3:9">
      <c r="C455" s="305">
        <f t="shared" si="22"/>
        <v>454</v>
      </c>
      <c r="D455" s="340">
        <v>43677</v>
      </c>
      <c r="E455" s="339" t="s">
        <v>8711</v>
      </c>
      <c r="F455" s="339" t="s">
        <v>8712</v>
      </c>
      <c r="G455" s="247" t="str">
        <f>'Portfolio-WORK (S)'!$F$6&amp;'Deletions (S)'!E455</f>
        <v>PEG RatioTSN</v>
      </c>
      <c r="H455" s="247">
        <f t="shared" si="23"/>
        <v>454</v>
      </c>
      <c r="I455" s="247" t="str">
        <f>IF(ISERROR(VLOOKUP(G455, 'Constituents_Prev (S)'!A:A, 1, 0)), "", H455)</f>
        <v/>
      </c>
    </row>
    <row r="456" spans="3:9">
      <c r="C456" s="305">
        <f t="shared" si="22"/>
        <v>455</v>
      </c>
      <c r="D456" s="340">
        <v>43677</v>
      </c>
      <c r="E456" s="339" t="s">
        <v>1205</v>
      </c>
      <c r="F456" s="339" t="s">
        <v>8713</v>
      </c>
      <c r="G456" s="247" t="str">
        <f>'Portfolio-WORK (S)'!$F$6&amp;'Deletions (S)'!E456</f>
        <v>PEG RatioUDR</v>
      </c>
      <c r="H456" s="247">
        <f t="shared" si="23"/>
        <v>455</v>
      </c>
      <c r="I456" s="247" t="str">
        <f>IF(ISERROR(VLOOKUP(G456, 'Constituents_Prev (S)'!A:A, 1, 0)), "", H456)</f>
        <v/>
      </c>
    </row>
    <row r="457" spans="3:9">
      <c r="C457" s="305">
        <f t="shared" si="22"/>
        <v>456</v>
      </c>
      <c r="D457" s="340">
        <v>43677</v>
      </c>
      <c r="E457" s="339" t="s">
        <v>1500</v>
      </c>
      <c r="F457" s="339" t="s">
        <v>8714</v>
      </c>
      <c r="G457" s="247" t="str">
        <f>'Portfolio-WORK (S)'!$F$6&amp;'Deletions (S)'!E457</f>
        <v>PEG RatioULTA</v>
      </c>
      <c r="H457" s="247">
        <f t="shared" si="23"/>
        <v>456</v>
      </c>
      <c r="I457" s="247" t="str">
        <f>IF(ISERROR(VLOOKUP(G457, 'Constituents_Prev (S)'!A:A, 1, 0)), "", H457)</f>
        <v/>
      </c>
    </row>
    <row r="458" spans="3:9">
      <c r="C458" s="305">
        <f t="shared" si="22"/>
        <v>457</v>
      </c>
      <c r="D458" s="340">
        <v>43677</v>
      </c>
      <c r="E458" s="339" t="s">
        <v>1002</v>
      </c>
      <c r="F458" s="339" t="s">
        <v>8715</v>
      </c>
      <c r="G458" s="247" t="str">
        <f>'Portfolio-WORK (S)'!$F$6&amp;'Deletions (S)'!E458</f>
        <v>PEG RatioUAA</v>
      </c>
      <c r="H458" s="247">
        <f t="shared" si="23"/>
        <v>457</v>
      </c>
      <c r="I458" s="247" t="str">
        <f>IF(ISERROR(VLOOKUP(G458, 'Constituents_Prev (S)'!A:A, 1, 0)), "", H458)</f>
        <v/>
      </c>
    </row>
    <row r="459" spans="3:9">
      <c r="C459" s="305">
        <f t="shared" si="22"/>
        <v>458</v>
      </c>
      <c r="D459" s="340">
        <v>43677</v>
      </c>
      <c r="E459" s="339" t="s">
        <v>1007</v>
      </c>
      <c r="F459" s="339" t="s">
        <v>8716</v>
      </c>
      <c r="G459" s="247" t="str">
        <f>'Portfolio-WORK (S)'!$F$6&amp;'Deletions (S)'!E459</f>
        <v>PEG RatioUA</v>
      </c>
      <c r="H459" s="247">
        <f t="shared" si="23"/>
        <v>458</v>
      </c>
      <c r="I459" s="247" t="str">
        <f>IF(ISERROR(VLOOKUP(G459, 'Constituents_Prev (S)'!A:A, 1, 0)), "", H459)</f>
        <v/>
      </c>
    </row>
    <row r="460" spans="3:9">
      <c r="C460" s="305">
        <f t="shared" si="22"/>
        <v>459</v>
      </c>
      <c r="D460" s="340">
        <v>43677</v>
      </c>
      <c r="E460" s="339" t="s">
        <v>4337</v>
      </c>
      <c r="F460" s="339" t="s">
        <v>8717</v>
      </c>
      <c r="G460" s="247" t="str">
        <f>'Portfolio-WORK (S)'!$F$6&amp;'Deletions (S)'!E460</f>
        <v>PEG RatioUNP</v>
      </c>
      <c r="H460" s="247">
        <f t="shared" si="23"/>
        <v>459</v>
      </c>
      <c r="I460" s="247" t="str">
        <f>IF(ISERROR(VLOOKUP(G460, 'Constituents_Prev (S)'!A:A, 1, 0)), "", H460)</f>
        <v/>
      </c>
    </row>
    <row r="461" spans="3:9">
      <c r="C461" s="305">
        <f t="shared" si="22"/>
        <v>460</v>
      </c>
      <c r="D461" s="340">
        <v>43677</v>
      </c>
      <c r="E461" s="339" t="s">
        <v>1509</v>
      </c>
      <c r="F461" s="339" t="s">
        <v>8718</v>
      </c>
      <c r="G461" s="247" t="str">
        <f>'Portfolio-WORK (S)'!$F$6&amp;'Deletions (S)'!E461</f>
        <v>PEG RatioUAL</v>
      </c>
      <c r="H461" s="247">
        <f t="shared" si="23"/>
        <v>460</v>
      </c>
      <c r="I461" s="247" t="str">
        <f>IF(ISERROR(VLOOKUP(G461, 'Constituents_Prev (S)'!A:A, 1, 0)), "", H461)</f>
        <v/>
      </c>
    </row>
    <row r="462" spans="3:9">
      <c r="C462" s="305">
        <f t="shared" si="22"/>
        <v>461</v>
      </c>
      <c r="D462" s="340">
        <v>43677</v>
      </c>
      <c r="E462" s="339" t="s">
        <v>1716</v>
      </c>
      <c r="F462" s="339" t="s">
        <v>8719</v>
      </c>
      <c r="G462" s="247" t="str">
        <f>'Portfolio-WORK (S)'!$F$6&amp;'Deletions (S)'!E462</f>
        <v>PEG RatioUPS</v>
      </c>
      <c r="H462" s="247">
        <f t="shared" si="23"/>
        <v>461</v>
      </c>
      <c r="I462" s="247" t="str">
        <f>IF(ISERROR(VLOOKUP(G462, 'Constituents_Prev (S)'!A:A, 1, 0)), "", H462)</f>
        <v/>
      </c>
    </row>
    <row r="463" spans="3:9">
      <c r="C463" s="305">
        <f t="shared" si="22"/>
        <v>462</v>
      </c>
      <c r="D463" s="340">
        <v>43677</v>
      </c>
      <c r="E463" s="339" t="s">
        <v>1514</v>
      </c>
      <c r="F463" s="339" t="s">
        <v>8720</v>
      </c>
      <c r="G463" s="247" t="str">
        <f>'Portfolio-WORK (S)'!$F$6&amp;'Deletions (S)'!E463</f>
        <v>PEG RatioURI</v>
      </c>
      <c r="H463" s="247">
        <f t="shared" si="23"/>
        <v>462</v>
      </c>
      <c r="I463" s="247" t="str">
        <f>IF(ISERROR(VLOOKUP(G463, 'Constituents_Prev (S)'!A:A, 1, 0)), "", H463)</f>
        <v/>
      </c>
    </row>
    <row r="464" spans="3:9">
      <c r="C464" s="305">
        <f t="shared" si="22"/>
        <v>463</v>
      </c>
      <c r="D464" s="340">
        <v>43677</v>
      </c>
      <c r="E464" s="339" t="s">
        <v>4900</v>
      </c>
      <c r="F464" s="339" t="s">
        <v>8721</v>
      </c>
      <c r="G464" s="247" t="str">
        <f>'Portfolio-WORK (S)'!$F$6&amp;'Deletions (S)'!E464</f>
        <v>PEG RatioUTX</v>
      </c>
      <c r="H464" s="247">
        <f t="shared" si="23"/>
        <v>463</v>
      </c>
      <c r="I464" s="247" t="str">
        <f>IF(ISERROR(VLOOKUP(G464, 'Constituents_Prev (S)'!A:A, 1, 0)), "", H464)</f>
        <v/>
      </c>
    </row>
    <row r="465" spans="3:9">
      <c r="C465" s="305">
        <f t="shared" si="22"/>
        <v>464</v>
      </c>
      <c r="D465" s="340">
        <v>43677</v>
      </c>
      <c r="E465" s="339" t="s">
        <v>2121</v>
      </c>
      <c r="F465" s="339" t="s">
        <v>8722</v>
      </c>
      <c r="G465" s="247" t="str">
        <f>'Portfolio-WORK (S)'!$F$6&amp;'Deletions (S)'!E465</f>
        <v>PEG RatioUNH</v>
      </c>
      <c r="H465" s="247">
        <f t="shared" si="23"/>
        <v>464</v>
      </c>
      <c r="I465" s="247" t="str">
        <f>IF(ISERROR(VLOOKUP(G465, 'Constituents_Prev (S)'!A:A, 1, 0)), "", H465)</f>
        <v/>
      </c>
    </row>
    <row r="466" spans="3:9">
      <c r="C466" s="305">
        <f t="shared" si="22"/>
        <v>465</v>
      </c>
      <c r="D466" s="340">
        <v>43677</v>
      </c>
      <c r="E466" s="339" t="s">
        <v>2504</v>
      </c>
      <c r="F466" s="339" t="s">
        <v>8723</v>
      </c>
      <c r="G466" s="247" t="str">
        <f>'Portfolio-WORK (S)'!$F$6&amp;'Deletions (S)'!E466</f>
        <v>PEG RatioUHS</v>
      </c>
      <c r="H466" s="247">
        <f t="shared" si="23"/>
        <v>465</v>
      </c>
      <c r="I466" s="247" t="str">
        <f>IF(ISERROR(VLOOKUP(G466, 'Constituents_Prev (S)'!A:A, 1, 0)), "", H466)</f>
        <v/>
      </c>
    </row>
    <row r="467" spans="3:9">
      <c r="C467" s="305">
        <f t="shared" si="22"/>
        <v>466</v>
      </c>
      <c r="D467" s="340">
        <v>43677</v>
      </c>
      <c r="E467" s="339" t="s">
        <v>2799</v>
      </c>
      <c r="F467" s="339" t="s">
        <v>2800</v>
      </c>
      <c r="G467" s="247" t="str">
        <f>'Portfolio-WORK (S)'!$F$6&amp;'Deletions (S)'!E467</f>
        <v>PEG RatioUNM</v>
      </c>
      <c r="H467" s="247">
        <f t="shared" si="23"/>
        <v>466</v>
      </c>
      <c r="I467" s="247" t="str">
        <f>IF(ISERROR(VLOOKUP(G467, 'Constituents_Prev (S)'!A:A, 1, 0)), "", H467)</f>
        <v/>
      </c>
    </row>
    <row r="468" spans="3:9">
      <c r="C468" s="305">
        <f t="shared" si="22"/>
        <v>467</v>
      </c>
      <c r="D468" s="340">
        <v>43677</v>
      </c>
      <c r="E468" s="339" t="s">
        <v>3712</v>
      </c>
      <c r="F468" s="339" t="s">
        <v>8724</v>
      </c>
      <c r="G468" s="247" t="str">
        <f>'Portfolio-WORK (S)'!$F$6&amp;'Deletions (S)'!E468</f>
        <v>PEG RatioUSB</v>
      </c>
      <c r="H468" s="247">
        <f t="shared" si="23"/>
        <v>467</v>
      </c>
      <c r="I468" s="247" t="str">
        <f>IF(ISERROR(VLOOKUP(G468, 'Constituents_Prev (S)'!A:A, 1, 0)), "", H468)</f>
        <v/>
      </c>
    </row>
    <row r="469" spans="3:9">
      <c r="C469" s="305">
        <f t="shared" si="22"/>
        <v>468</v>
      </c>
      <c r="D469" s="340">
        <v>43677</v>
      </c>
      <c r="E469" s="339" t="s">
        <v>2666</v>
      </c>
      <c r="F469" s="339" t="s">
        <v>8725</v>
      </c>
      <c r="G469" s="247" t="str">
        <f>'Portfolio-WORK (S)'!$F$6&amp;'Deletions (S)'!E469</f>
        <v>PEG RatioVLO</v>
      </c>
      <c r="H469" s="247">
        <f t="shared" si="23"/>
        <v>468</v>
      </c>
      <c r="I469" s="247" t="str">
        <f>IF(ISERROR(VLOOKUP(G469, 'Constituents_Prev (S)'!A:A, 1, 0)), "", H469)</f>
        <v/>
      </c>
    </row>
    <row r="470" spans="3:9">
      <c r="C470" s="305">
        <f t="shared" si="22"/>
        <v>469</v>
      </c>
      <c r="D470" s="340">
        <v>43677</v>
      </c>
      <c r="E470" s="339" t="s">
        <v>1519</v>
      </c>
      <c r="F470" s="339" t="s">
        <v>8726</v>
      </c>
      <c r="G470" s="247" t="str">
        <f>'Portfolio-WORK (S)'!$F$6&amp;'Deletions (S)'!E470</f>
        <v>PEG RatioVAR</v>
      </c>
      <c r="H470" s="247">
        <f t="shared" si="23"/>
        <v>469</v>
      </c>
      <c r="I470" s="247" t="str">
        <f>IF(ISERROR(VLOOKUP(G470, 'Constituents_Prev (S)'!A:A, 1, 0)), "", H470)</f>
        <v/>
      </c>
    </row>
    <row r="471" spans="3:9">
      <c r="C471" s="305">
        <f t="shared" si="22"/>
        <v>470</v>
      </c>
      <c r="D471" s="340">
        <v>43677</v>
      </c>
      <c r="E471" s="339" t="s">
        <v>1214</v>
      </c>
      <c r="F471" s="339" t="s">
        <v>8727</v>
      </c>
      <c r="G471" s="247" t="str">
        <f>'Portfolio-WORK (S)'!$F$6&amp;'Deletions (S)'!E471</f>
        <v>PEG RatioVTR</v>
      </c>
      <c r="H471" s="247">
        <f t="shared" si="23"/>
        <v>470</v>
      </c>
      <c r="I471" s="247" t="str">
        <f>IF(ISERROR(VLOOKUP(G471, 'Constituents_Prev (S)'!A:A, 1, 0)), "", H471)</f>
        <v/>
      </c>
    </row>
    <row r="472" spans="3:9">
      <c r="C472" s="305">
        <f t="shared" si="22"/>
        <v>471</v>
      </c>
      <c r="D472" s="340">
        <v>43677</v>
      </c>
      <c r="E472" s="339" t="s">
        <v>1219</v>
      </c>
      <c r="F472" s="339" t="s">
        <v>8728</v>
      </c>
      <c r="G472" s="247" t="str">
        <f>'Portfolio-WORK (S)'!$F$6&amp;'Deletions (S)'!E472</f>
        <v>PEG RatioVRSN</v>
      </c>
      <c r="H472" s="247">
        <f t="shared" si="23"/>
        <v>471</v>
      </c>
      <c r="I472" s="247" t="str">
        <f>IF(ISERROR(VLOOKUP(G472, 'Constituents_Prev (S)'!A:A, 1, 0)), "", H472)</f>
        <v/>
      </c>
    </row>
    <row r="473" spans="3:9">
      <c r="C473" s="305">
        <f t="shared" si="22"/>
        <v>472</v>
      </c>
      <c r="D473" s="340">
        <v>43677</v>
      </c>
      <c r="E473" s="339" t="s">
        <v>1722</v>
      </c>
      <c r="F473" s="339" t="s">
        <v>1723</v>
      </c>
      <c r="G473" s="247" t="str">
        <f>'Portfolio-WORK (S)'!$F$6&amp;'Deletions (S)'!E473</f>
        <v>PEG RatioVRSK</v>
      </c>
      <c r="H473" s="247">
        <f t="shared" si="23"/>
        <v>472</v>
      </c>
      <c r="I473" s="247" t="str">
        <f>IF(ISERROR(VLOOKUP(G473, 'Constituents_Prev (S)'!A:A, 1, 0)), "", H473)</f>
        <v/>
      </c>
    </row>
    <row r="474" spans="3:9">
      <c r="C474" s="305">
        <f t="shared" si="22"/>
        <v>473</v>
      </c>
      <c r="D474" s="340">
        <v>43677</v>
      </c>
      <c r="E474" s="339" t="s">
        <v>2806</v>
      </c>
      <c r="F474" s="339" t="s">
        <v>8729</v>
      </c>
      <c r="G474" s="247" t="str">
        <f>'Portfolio-WORK (S)'!$F$6&amp;'Deletions (S)'!E474</f>
        <v>PEG RatioVZ</v>
      </c>
      <c r="H474" s="247">
        <f t="shared" si="23"/>
        <v>473</v>
      </c>
      <c r="I474" s="247" t="str">
        <f>IF(ISERROR(VLOOKUP(G474, 'Constituents_Prev (S)'!A:A, 1, 0)), "", H474)</f>
        <v/>
      </c>
    </row>
    <row r="475" spans="3:9">
      <c r="C475" s="305">
        <f t="shared" si="22"/>
        <v>474</v>
      </c>
      <c r="D475" s="340">
        <v>43677</v>
      </c>
      <c r="E475" s="339" t="s">
        <v>1526</v>
      </c>
      <c r="F475" s="339" t="s">
        <v>8730</v>
      </c>
      <c r="G475" s="247" t="str">
        <f>'Portfolio-WORK (S)'!$F$6&amp;'Deletions (S)'!E475</f>
        <v>PEG RatioVRTX</v>
      </c>
      <c r="H475" s="247">
        <f t="shared" si="23"/>
        <v>474</v>
      </c>
      <c r="I475" s="247" t="str">
        <f>IF(ISERROR(VLOOKUP(G475, 'Constituents_Prev (S)'!A:A, 1, 0)), "", H475)</f>
        <v/>
      </c>
    </row>
    <row r="476" spans="3:9">
      <c r="C476" s="305">
        <f t="shared" si="22"/>
        <v>475</v>
      </c>
      <c r="D476" s="340">
        <v>43677</v>
      </c>
      <c r="E476" s="339" t="s">
        <v>749</v>
      </c>
      <c r="F476" s="339" t="s">
        <v>8731</v>
      </c>
      <c r="G476" s="247" t="str">
        <f>'Portfolio-WORK (S)'!$F$6&amp;'Deletions (S)'!E476</f>
        <v>PEG RatioVFC</v>
      </c>
      <c r="H476" s="247">
        <f t="shared" si="23"/>
        <v>475</v>
      </c>
      <c r="I476" s="247" t="str">
        <f>IF(ISERROR(VLOOKUP(G476, 'Constituents_Prev (S)'!A:A, 1, 0)), "", H476)</f>
        <v/>
      </c>
    </row>
    <row r="477" spans="3:9">
      <c r="C477" s="305">
        <f t="shared" si="22"/>
        <v>476</v>
      </c>
      <c r="D477" s="340">
        <v>43677</v>
      </c>
      <c r="E477" s="339" t="s">
        <v>7073</v>
      </c>
      <c r="F477" s="339" t="s">
        <v>8732</v>
      </c>
      <c r="G477" s="247" t="str">
        <f>'Portfolio-WORK (S)'!$F$6&amp;'Deletions (S)'!E477</f>
        <v>PEG RatioVIAB</v>
      </c>
      <c r="H477" s="247">
        <f t="shared" si="23"/>
        <v>476</v>
      </c>
      <c r="I477" s="247" t="str">
        <f>IF(ISERROR(VLOOKUP(G477, 'Constituents_Prev (S)'!A:A, 1, 0)), "", H477)</f>
        <v/>
      </c>
    </row>
    <row r="478" spans="3:9">
      <c r="C478" s="305">
        <f t="shared" si="22"/>
        <v>477</v>
      </c>
      <c r="D478" s="340">
        <v>43677</v>
      </c>
      <c r="E478" s="339" t="s">
        <v>1727</v>
      </c>
      <c r="F478" s="339" t="s">
        <v>8733</v>
      </c>
      <c r="G478" s="247" t="str">
        <f>'Portfolio-WORK (S)'!$F$6&amp;'Deletions (S)'!E478</f>
        <v>PEG RatioV</v>
      </c>
      <c r="H478" s="247">
        <f t="shared" si="23"/>
        <v>477</v>
      </c>
      <c r="I478" s="247" t="str">
        <f>IF(ISERROR(VLOOKUP(G478, 'Constituents_Prev (S)'!A:A, 1, 0)), "", H478)</f>
        <v/>
      </c>
    </row>
    <row r="479" spans="3:9">
      <c r="C479" s="305">
        <f t="shared" si="22"/>
        <v>478</v>
      </c>
      <c r="D479" s="340">
        <v>43677</v>
      </c>
      <c r="E479" s="339" t="s">
        <v>1224</v>
      </c>
      <c r="F479" s="339" t="s">
        <v>1225</v>
      </c>
      <c r="G479" s="247" t="str">
        <f>'Portfolio-WORK (S)'!$F$6&amp;'Deletions (S)'!E479</f>
        <v>PEG RatioVNO</v>
      </c>
      <c r="H479" s="247">
        <f t="shared" si="23"/>
        <v>478</v>
      </c>
      <c r="I479" s="247" t="str">
        <f>IF(ISERROR(VLOOKUP(G479, 'Constituents_Prev (S)'!A:A, 1, 0)), "", H479)</f>
        <v/>
      </c>
    </row>
    <row r="480" spans="3:9">
      <c r="C480" s="305">
        <f t="shared" si="22"/>
        <v>479</v>
      </c>
      <c r="D480" s="340">
        <v>43677</v>
      </c>
      <c r="E480" s="339" t="s">
        <v>8734</v>
      </c>
      <c r="F480" s="339" t="s">
        <v>8735</v>
      </c>
      <c r="G480" s="247" t="str">
        <f>'Portfolio-WORK (S)'!$F$6&amp;'Deletions (S)'!E480</f>
        <v>PEG RatioVMC</v>
      </c>
      <c r="H480" s="247">
        <f t="shared" si="23"/>
        <v>479</v>
      </c>
      <c r="I480" s="247" t="str">
        <f>IF(ISERROR(VLOOKUP(G480, 'Constituents_Prev (S)'!A:A, 1, 0)), "", H480)</f>
        <v/>
      </c>
    </row>
    <row r="481" spans="3:9">
      <c r="C481" s="305">
        <f t="shared" si="22"/>
        <v>480</v>
      </c>
      <c r="D481" s="340">
        <v>43677</v>
      </c>
      <c r="E481" s="339" t="s">
        <v>2046</v>
      </c>
      <c r="F481" s="339" t="s">
        <v>8736</v>
      </c>
      <c r="G481" s="247" t="str">
        <f>'Portfolio-WORK (S)'!$F$6&amp;'Deletions (S)'!E481</f>
        <v>PEG RatioGWW</v>
      </c>
      <c r="H481" s="247">
        <f t="shared" si="23"/>
        <v>480</v>
      </c>
      <c r="I481" s="247" t="str">
        <f>IF(ISERROR(VLOOKUP(G481, 'Constituents_Prev (S)'!A:A, 1, 0)), "", H481)</f>
        <v/>
      </c>
    </row>
    <row r="482" spans="3:9">
      <c r="C482" s="305">
        <f t="shared" si="22"/>
        <v>481</v>
      </c>
      <c r="D482" s="340">
        <v>43677</v>
      </c>
      <c r="E482" s="339" t="s">
        <v>2671</v>
      </c>
      <c r="F482" s="339" t="s">
        <v>8737</v>
      </c>
      <c r="G482" s="247" t="str">
        <f>'Portfolio-WORK (S)'!$F$6&amp;'Deletions (S)'!E482</f>
        <v>PEG RatioWAB</v>
      </c>
      <c r="H482" s="247">
        <f t="shared" si="23"/>
        <v>481</v>
      </c>
      <c r="I482" s="247" t="str">
        <f>IF(ISERROR(VLOOKUP(G482, 'Constituents_Prev (S)'!A:A, 1, 0)), "", H482)</f>
        <v/>
      </c>
    </row>
    <row r="483" spans="3:9">
      <c r="C483" s="305">
        <f t="shared" si="22"/>
        <v>482</v>
      </c>
      <c r="D483" s="340">
        <v>43677</v>
      </c>
      <c r="E483" s="339" t="s">
        <v>2677</v>
      </c>
      <c r="F483" s="339" t="s">
        <v>2678</v>
      </c>
      <c r="G483" s="247" t="str">
        <f>'Portfolio-WORK (S)'!$F$6&amp;'Deletions (S)'!E483</f>
        <v>PEG RatioWBA</v>
      </c>
      <c r="H483" s="247">
        <f t="shared" si="23"/>
        <v>482</v>
      </c>
      <c r="I483" s="247" t="str">
        <f>IF(ISERROR(VLOOKUP(G483, 'Constituents_Prev (S)'!A:A, 1, 0)), "", H483)</f>
        <v/>
      </c>
    </row>
    <row r="484" spans="3:9">
      <c r="C484" s="305">
        <f t="shared" si="22"/>
        <v>483</v>
      </c>
      <c r="D484" s="340">
        <v>43677</v>
      </c>
      <c r="E484" s="339" t="s">
        <v>3577</v>
      </c>
      <c r="F484" s="339" t="s">
        <v>3578</v>
      </c>
      <c r="G484" s="247" t="str">
        <f>'Portfolio-WORK (S)'!$F$6&amp;'Deletions (S)'!E484</f>
        <v>PEG RatioWMT</v>
      </c>
      <c r="H484" s="247">
        <f t="shared" si="23"/>
        <v>483</v>
      </c>
      <c r="I484" s="247">
        <f>IF(ISERROR(VLOOKUP(G484, 'Constituents_Prev (S)'!A:A, 1, 0)), "", H484)</f>
        <v>483</v>
      </c>
    </row>
    <row r="485" spans="3:9">
      <c r="C485" s="305">
        <f t="shared" si="22"/>
        <v>484</v>
      </c>
      <c r="D485" s="340">
        <v>43677</v>
      </c>
      <c r="E485" s="339" t="s">
        <v>3035</v>
      </c>
      <c r="F485" s="339" t="s">
        <v>8738</v>
      </c>
      <c r="G485" s="247" t="str">
        <f>'Portfolio-WORK (S)'!$F$6&amp;'Deletions (S)'!E485</f>
        <v>PEG RatioDIS</v>
      </c>
      <c r="H485" s="247">
        <f t="shared" si="23"/>
        <v>484</v>
      </c>
      <c r="I485" s="247" t="str">
        <f>IF(ISERROR(VLOOKUP(G485, 'Constituents_Prev (S)'!A:A, 1, 0)), "", H485)</f>
        <v/>
      </c>
    </row>
    <row r="486" spans="3:9">
      <c r="C486" s="305">
        <f t="shared" si="22"/>
        <v>485</v>
      </c>
      <c r="D486" s="340">
        <v>43677</v>
      </c>
      <c r="E486" s="339" t="s">
        <v>8739</v>
      </c>
      <c r="F486" s="339" t="s">
        <v>8740</v>
      </c>
      <c r="G486" s="247" t="str">
        <f>'Portfolio-WORK (S)'!$F$6&amp;'Deletions (S)'!E486</f>
        <v>PEG RatioWM</v>
      </c>
      <c r="H486" s="247">
        <f t="shared" si="23"/>
        <v>485</v>
      </c>
      <c r="I486" s="247" t="str">
        <f>IF(ISERROR(VLOOKUP(G486, 'Constituents_Prev (S)'!A:A, 1, 0)), "", H486)</f>
        <v/>
      </c>
    </row>
    <row r="487" spans="3:9">
      <c r="C487" s="305">
        <f t="shared" si="22"/>
        <v>486</v>
      </c>
      <c r="D487" s="340">
        <v>43677</v>
      </c>
      <c r="E487" s="339" t="s">
        <v>1531</v>
      </c>
      <c r="F487" s="339" t="s">
        <v>8741</v>
      </c>
      <c r="G487" s="247" t="str">
        <f>'Portfolio-WORK (S)'!$F$6&amp;'Deletions (S)'!E487</f>
        <v>PEG RatioWAT</v>
      </c>
      <c r="H487" s="247">
        <f t="shared" si="23"/>
        <v>486</v>
      </c>
      <c r="I487" s="247" t="str">
        <f>IF(ISERROR(VLOOKUP(G487, 'Constituents_Prev (S)'!A:A, 1, 0)), "", H487)</f>
        <v/>
      </c>
    </row>
    <row r="488" spans="3:9">
      <c r="C488" s="305">
        <f t="shared" si="22"/>
        <v>487</v>
      </c>
      <c r="D488" s="340">
        <v>43677</v>
      </c>
      <c r="E488" s="339" t="s">
        <v>3572</v>
      </c>
      <c r="F488" s="339" t="s">
        <v>3573</v>
      </c>
      <c r="G488" s="247" t="str">
        <f>'Portfolio-WORK (S)'!$F$6&amp;'Deletions (S)'!E488</f>
        <v>PEG RatioWEC</v>
      </c>
      <c r="H488" s="247">
        <f t="shared" si="23"/>
        <v>487</v>
      </c>
      <c r="I488" s="247" t="str">
        <f>IF(ISERROR(VLOOKUP(G488, 'Constituents_Prev (S)'!A:A, 1, 0)), "", H488)</f>
        <v/>
      </c>
    </row>
    <row r="489" spans="3:9">
      <c r="C489" s="305">
        <f t="shared" si="22"/>
        <v>488</v>
      </c>
      <c r="D489" s="340">
        <v>43677</v>
      </c>
      <c r="E489" s="339" t="s">
        <v>1536</v>
      </c>
      <c r="F489" s="339" t="s">
        <v>8742</v>
      </c>
      <c r="G489" s="247" t="str">
        <f>'Portfolio-WORK (S)'!$F$6&amp;'Deletions (S)'!E489</f>
        <v>PEG RatioWCG</v>
      </c>
      <c r="H489" s="247">
        <f t="shared" si="23"/>
        <v>488</v>
      </c>
      <c r="I489" s="247" t="str">
        <f>IF(ISERROR(VLOOKUP(G489, 'Constituents_Prev (S)'!A:A, 1, 0)), "", H489)</f>
        <v/>
      </c>
    </row>
    <row r="490" spans="3:9">
      <c r="C490" s="305">
        <f t="shared" si="22"/>
        <v>489</v>
      </c>
      <c r="D490" s="340">
        <v>43677</v>
      </c>
      <c r="E490" s="339" t="s">
        <v>3721</v>
      </c>
      <c r="F490" s="339" t="s">
        <v>8743</v>
      </c>
      <c r="G490" s="247" t="str">
        <f>'Portfolio-WORK (S)'!$F$6&amp;'Deletions (S)'!E490</f>
        <v>PEG RatioWFC</v>
      </c>
      <c r="H490" s="247">
        <f t="shared" si="23"/>
        <v>489</v>
      </c>
      <c r="I490" s="247" t="str">
        <f>IF(ISERROR(VLOOKUP(G490, 'Constituents_Prev (S)'!A:A, 1, 0)), "", H490)</f>
        <v/>
      </c>
    </row>
    <row r="491" spans="3:9">
      <c r="C491" s="305">
        <f t="shared" si="22"/>
        <v>490</v>
      </c>
      <c r="D491" s="340">
        <v>43677</v>
      </c>
      <c r="E491" s="339" t="s">
        <v>1229</v>
      </c>
      <c r="F491" s="339" t="s">
        <v>8744</v>
      </c>
      <c r="G491" s="247" t="str">
        <f>'Portfolio-WORK (S)'!$F$6&amp;'Deletions (S)'!E491</f>
        <v>PEG RatioWELL</v>
      </c>
      <c r="H491" s="247">
        <f t="shared" si="23"/>
        <v>490</v>
      </c>
      <c r="I491" s="247" t="str">
        <f>IF(ISERROR(VLOOKUP(G491, 'Constituents_Prev (S)'!A:A, 1, 0)), "", H491)</f>
        <v/>
      </c>
    </row>
    <row r="492" spans="3:9">
      <c r="C492" s="305">
        <f t="shared" si="22"/>
        <v>491</v>
      </c>
      <c r="D492" s="340">
        <v>43677</v>
      </c>
      <c r="E492" s="339" t="s">
        <v>1012</v>
      </c>
      <c r="F492" s="339" t="s">
        <v>8745</v>
      </c>
      <c r="G492" s="247" t="str">
        <f>'Portfolio-WORK (S)'!$F$6&amp;'Deletions (S)'!E492</f>
        <v>PEG RatioWDC</v>
      </c>
      <c r="H492" s="247">
        <f t="shared" si="23"/>
        <v>491</v>
      </c>
      <c r="I492" s="247" t="str">
        <f>IF(ISERROR(VLOOKUP(G492, 'Constituents_Prev (S)'!A:A, 1, 0)), "", H492)</f>
        <v/>
      </c>
    </row>
    <row r="493" spans="3:9">
      <c r="C493" s="305">
        <f t="shared" si="22"/>
        <v>492</v>
      </c>
      <c r="D493" s="340">
        <v>43677</v>
      </c>
      <c r="E493" s="339" t="s">
        <v>3139</v>
      </c>
      <c r="F493" s="339" t="s">
        <v>8746</v>
      </c>
      <c r="G493" s="247" t="str">
        <f>'Portfolio-WORK (S)'!$F$6&amp;'Deletions (S)'!E493</f>
        <v>PEG RatioWU</v>
      </c>
      <c r="H493" s="247">
        <f t="shared" si="23"/>
        <v>492</v>
      </c>
      <c r="I493" s="247" t="str">
        <f>IF(ISERROR(VLOOKUP(G493, 'Constituents_Prev (S)'!A:A, 1, 0)), "", H493)</f>
        <v/>
      </c>
    </row>
    <row r="494" spans="3:9">
      <c r="C494" s="305">
        <f t="shared" si="22"/>
        <v>493</v>
      </c>
      <c r="D494" s="340">
        <v>43677</v>
      </c>
      <c r="E494" s="339" t="s">
        <v>2684</v>
      </c>
      <c r="F494" s="339" t="s">
        <v>8747</v>
      </c>
      <c r="G494" s="247" t="str">
        <f>'Portfolio-WORK (S)'!$F$6&amp;'Deletions (S)'!E494</f>
        <v>PEG RatioWRK</v>
      </c>
      <c r="H494" s="247">
        <f t="shared" si="23"/>
        <v>493</v>
      </c>
      <c r="I494" s="247" t="str">
        <f>IF(ISERROR(VLOOKUP(G494, 'Constituents_Prev (S)'!A:A, 1, 0)), "", H494)</f>
        <v/>
      </c>
    </row>
    <row r="495" spans="3:9">
      <c r="C495" s="305">
        <f t="shared" si="22"/>
        <v>494</v>
      </c>
      <c r="D495" s="340">
        <v>43677</v>
      </c>
      <c r="E495" s="339" t="s">
        <v>1017</v>
      </c>
      <c r="F495" s="339" t="s">
        <v>8748</v>
      </c>
      <c r="G495" s="247" t="str">
        <f>'Portfolio-WORK (S)'!$F$6&amp;'Deletions (S)'!E495</f>
        <v>PEG RatioWY</v>
      </c>
      <c r="H495" s="247">
        <f t="shared" si="23"/>
        <v>494</v>
      </c>
      <c r="I495" s="247" t="str">
        <f>IF(ISERROR(VLOOKUP(G495, 'Constituents_Prev (S)'!A:A, 1, 0)), "", H495)</f>
        <v/>
      </c>
    </row>
    <row r="496" spans="3:9">
      <c r="C496" s="305">
        <f t="shared" si="22"/>
        <v>495</v>
      </c>
      <c r="D496" s="340">
        <v>43677</v>
      </c>
      <c r="E496" s="339" t="s">
        <v>754</v>
      </c>
      <c r="F496" s="339" t="s">
        <v>8749</v>
      </c>
      <c r="G496" s="247" t="str">
        <f>'Portfolio-WORK (S)'!$F$6&amp;'Deletions (S)'!E496</f>
        <v>PEG RatioWHR</v>
      </c>
      <c r="H496" s="247">
        <f t="shared" si="23"/>
        <v>495</v>
      </c>
      <c r="I496" s="247" t="str">
        <f>IF(ISERROR(VLOOKUP(G496, 'Constituents_Prev (S)'!A:A, 1, 0)), "", H496)</f>
        <v/>
      </c>
    </row>
    <row r="497" spans="3:9">
      <c r="C497" s="305">
        <f t="shared" si="22"/>
        <v>496</v>
      </c>
      <c r="D497" s="340">
        <v>43677</v>
      </c>
      <c r="E497" s="339" t="s">
        <v>7459</v>
      </c>
      <c r="F497" s="339" t="s">
        <v>8750</v>
      </c>
      <c r="G497" s="247" t="str">
        <f>'Portfolio-WORK (S)'!$F$6&amp;'Deletions (S)'!E497</f>
        <v>PEG RatioWLTW</v>
      </c>
      <c r="H497" s="247">
        <f t="shared" si="23"/>
        <v>496</v>
      </c>
      <c r="I497" s="247" t="str">
        <f>IF(ISERROR(VLOOKUP(G497, 'Constituents_Prev (S)'!A:A, 1, 0)), "", H497)</f>
        <v/>
      </c>
    </row>
    <row r="498" spans="3:9">
      <c r="C498" s="305">
        <f t="shared" si="22"/>
        <v>497</v>
      </c>
      <c r="D498" s="340">
        <v>43677</v>
      </c>
      <c r="E498" s="339" t="s">
        <v>2381</v>
      </c>
      <c r="F498" s="339" t="s">
        <v>8751</v>
      </c>
      <c r="G498" s="247" t="str">
        <f>'Portfolio-WORK (S)'!$F$6&amp;'Deletions (S)'!E498</f>
        <v>PEG RatioWYNN</v>
      </c>
      <c r="H498" s="247">
        <f t="shared" si="23"/>
        <v>497</v>
      </c>
      <c r="I498" s="247" t="str">
        <f>IF(ISERROR(VLOOKUP(G498, 'Constituents_Prev (S)'!A:A, 1, 0)), "", H498)</f>
        <v/>
      </c>
    </row>
    <row r="499" spans="3:9">
      <c r="C499" s="305">
        <f t="shared" si="22"/>
        <v>498</v>
      </c>
      <c r="D499" s="340">
        <v>43677</v>
      </c>
      <c r="E499" s="339" t="s">
        <v>3584</v>
      </c>
      <c r="F499" s="339" t="s">
        <v>8752</v>
      </c>
      <c r="G499" s="247" t="str">
        <f>'Portfolio-WORK (S)'!$F$6&amp;'Deletions (S)'!E499</f>
        <v>PEG RatioXEL</v>
      </c>
      <c r="H499" s="247">
        <f t="shared" si="23"/>
        <v>498</v>
      </c>
      <c r="I499" s="247" t="str">
        <f>IF(ISERROR(VLOOKUP(G499, 'Constituents_Prev (S)'!A:A, 1, 0)), "", H499)</f>
        <v/>
      </c>
    </row>
    <row r="500" spans="3:9">
      <c r="C500" s="305">
        <f t="shared" si="22"/>
        <v>499</v>
      </c>
      <c r="D500" s="340">
        <v>43677</v>
      </c>
      <c r="E500" s="339" t="s">
        <v>2982</v>
      </c>
      <c r="F500" s="339" t="s">
        <v>8753</v>
      </c>
      <c r="G500" s="247" t="str">
        <f>'Portfolio-WORK (S)'!$F$6&amp;'Deletions (S)'!E500</f>
        <v>PEG RatioXRX</v>
      </c>
      <c r="H500" s="247">
        <f t="shared" si="23"/>
        <v>499</v>
      </c>
      <c r="I500" s="247" t="str">
        <f>IF(ISERROR(VLOOKUP(G500, 'Constituents_Prev (S)'!A:A, 1, 0)), "", H500)</f>
        <v/>
      </c>
    </row>
    <row r="501" spans="3:9">
      <c r="C501" s="305">
        <f t="shared" si="22"/>
        <v>500</v>
      </c>
      <c r="D501" s="340">
        <v>43677</v>
      </c>
      <c r="E501" s="339" t="s">
        <v>764</v>
      </c>
      <c r="F501" s="339" t="s">
        <v>8754</v>
      </c>
      <c r="G501" s="247" t="str">
        <f>'Portfolio-WORK (S)'!$F$6&amp;'Deletions (S)'!E501</f>
        <v>PEG RatioXLNX</v>
      </c>
      <c r="H501" s="247">
        <f t="shared" si="23"/>
        <v>500</v>
      </c>
      <c r="I501" s="247" t="str">
        <f>IF(ISERROR(VLOOKUP(G501, 'Constituents_Prev (S)'!A:A, 1, 0)), "", H501)</f>
        <v/>
      </c>
    </row>
    <row r="502" spans="3:9">
      <c r="C502" s="305">
        <f t="shared" si="22"/>
        <v>501</v>
      </c>
      <c r="D502" s="340">
        <v>43677</v>
      </c>
      <c r="E502" s="339" t="s">
        <v>8755</v>
      </c>
      <c r="F502" s="339" t="s">
        <v>8756</v>
      </c>
      <c r="G502" s="247" t="str">
        <f>'Portfolio-WORK (S)'!$F$6&amp;'Deletions (S)'!E502</f>
        <v>PEG RatioXYL</v>
      </c>
      <c r="H502" s="247">
        <f t="shared" si="23"/>
        <v>501</v>
      </c>
      <c r="I502" s="247" t="str">
        <f>IF(ISERROR(VLOOKUP(G502, 'Constituents_Prev (S)'!A:A, 1, 0)), "", H502)</f>
        <v/>
      </c>
    </row>
    <row r="503" spans="3:9">
      <c r="C503" s="305">
        <f t="shared" si="22"/>
        <v>502</v>
      </c>
      <c r="D503" s="340">
        <v>43677</v>
      </c>
      <c r="E503" s="339" t="s">
        <v>5956</v>
      </c>
      <c r="F503" s="339" t="s">
        <v>8757</v>
      </c>
      <c r="G503" s="247" t="str">
        <f>'Portfolio-WORK (S)'!$F$6&amp;'Deletions (S)'!E503</f>
        <v>PEG RatioYUM</v>
      </c>
      <c r="H503" s="247">
        <f t="shared" si="23"/>
        <v>502</v>
      </c>
      <c r="I503" s="247" t="str">
        <f>IF(ISERROR(VLOOKUP(G503, 'Constituents_Prev (S)'!A:A, 1, 0)), "", H503)</f>
        <v/>
      </c>
    </row>
    <row r="504" spans="3:9">
      <c r="C504" s="305">
        <f t="shared" si="22"/>
        <v>503</v>
      </c>
      <c r="D504" s="340">
        <v>43677</v>
      </c>
      <c r="E504" s="339" t="s">
        <v>769</v>
      </c>
      <c r="F504" s="339" t="s">
        <v>8758</v>
      </c>
      <c r="G504" s="247" t="str">
        <f>'Portfolio-WORK (S)'!$F$6&amp;'Deletions (S)'!E504</f>
        <v>PEG RatioZBH</v>
      </c>
      <c r="H504" s="247">
        <f t="shared" si="23"/>
        <v>503</v>
      </c>
      <c r="I504" s="247" t="str">
        <f>IF(ISERROR(VLOOKUP(G504, 'Constituents_Prev (S)'!A:A, 1, 0)), "", H504)</f>
        <v/>
      </c>
    </row>
    <row r="505" spans="3:9">
      <c r="C505" s="305">
        <f t="shared" si="22"/>
        <v>504</v>
      </c>
      <c r="D505" s="340">
        <v>43677</v>
      </c>
      <c r="E505" s="339" t="s">
        <v>774</v>
      </c>
      <c r="F505" s="339" t="s">
        <v>8759</v>
      </c>
      <c r="G505" s="247" t="str">
        <f>'Portfolio-WORK (S)'!$F$6&amp;'Deletions (S)'!E505</f>
        <v>PEG RatioZION</v>
      </c>
      <c r="H505" s="247">
        <f t="shared" si="23"/>
        <v>504</v>
      </c>
      <c r="I505" s="247">
        <f>IF(ISERROR(VLOOKUP(G505, 'Constituents_Prev (S)'!A:A, 1, 0)), "", H505)</f>
        <v>504</v>
      </c>
    </row>
    <row r="506" spans="3:9">
      <c r="C506" s="305">
        <f t="shared" si="22"/>
        <v>505</v>
      </c>
      <c r="D506" s="340">
        <v>43677</v>
      </c>
      <c r="E506" s="339" t="s">
        <v>1734</v>
      </c>
      <c r="F506" s="339" t="s">
        <v>8760</v>
      </c>
      <c r="G506" s="247" t="str">
        <f>'Portfolio-WORK (S)'!$F$6&amp;'Deletions (S)'!E506</f>
        <v>PEG RatioZTS</v>
      </c>
      <c r="H506" s="247">
        <f t="shared" si="23"/>
        <v>505</v>
      </c>
      <c r="I506" s="247" t="str">
        <f>IF(ISERROR(VLOOKUP(G506, 'Constituents_Prev (S)'!A:A, 1, 0)), "", H506)</f>
        <v/>
      </c>
    </row>
    <row r="507" spans="3:9">
      <c r="I507" s="247" t="str">
        <f>IF(ISERROR(VLOOKUP(G507, 'Constituents_Prev (S)'!A:A, 1, 0)), "", H507)</f>
        <v/>
      </c>
    </row>
    <row r="508" spans="3:9">
      <c r="I508" s="247" t="str">
        <f>IF(ISERROR(VLOOKUP(G508, 'Constituents_Prev (S)'!A:A, 1, 0)), "", H508)</f>
        <v/>
      </c>
    </row>
    <row r="509" spans="3:9">
      <c r="I509" s="247" t="str">
        <f>IF(ISERROR(VLOOKUP(G509, 'Constituents_Prev (S)'!A:A, 1, 0)), "", H509)</f>
        <v/>
      </c>
    </row>
    <row r="510" spans="3:9">
      <c r="I510" s="247" t="str">
        <f>IF(ISERROR(VLOOKUP(G510, 'Constituents_Prev (S)'!A:A, 1, 0)), "", H510)</f>
        <v/>
      </c>
    </row>
    <row r="511" spans="3:9">
      <c r="I511" s="247" t="str">
        <f>IF(ISERROR(VLOOKUP(G511, 'Constituents_Prev (S)'!A:A, 1, 0)), "", H511)</f>
        <v/>
      </c>
    </row>
    <row r="512" spans="3:9">
      <c r="I512" s="247" t="str">
        <f>IF(ISERROR(VLOOKUP(G512, 'Constituents_Prev (S)'!A:A, 1, 0)), "", H512)</f>
        <v/>
      </c>
    </row>
    <row r="513" spans="9:9">
      <c r="I513" s="247" t="str">
        <f>IF(ISERROR(VLOOKUP(G513, 'Constituents_Prev (S)'!A:A, 1, 0)), "", H513)</f>
        <v/>
      </c>
    </row>
    <row r="514" spans="9:9">
      <c r="I514" s="247" t="str">
        <f>IF(ISERROR(VLOOKUP(G514, 'Constituents_Prev (S)'!A:A, 1, 0)), "", H514)</f>
        <v/>
      </c>
    </row>
    <row r="515" spans="9:9">
      <c r="I515" s="247" t="str">
        <f>IF(ISERROR(VLOOKUP(G515, 'Constituents_Prev (S)'!A:A, 1, 0)), "", H515)</f>
        <v/>
      </c>
    </row>
    <row r="516" spans="9:9">
      <c r="I516" s="247" t="str">
        <f>IF(ISERROR(VLOOKUP(G516, 'Constituents_Prev (S)'!A:A, 1, 0)), "", H516)</f>
        <v/>
      </c>
    </row>
    <row r="517" spans="9:9">
      <c r="I517" s="247" t="str">
        <f>IF(ISERROR(VLOOKUP(G517, 'Constituents_Prev (S)'!A:A, 1, 0)), "", H517)</f>
        <v/>
      </c>
    </row>
    <row r="518" spans="9:9">
      <c r="I518" s="247" t="str">
        <f>IF(ISERROR(VLOOKUP(G518, 'Constituents_Prev (S)'!A:A, 1, 0)), "", H518)</f>
        <v/>
      </c>
    </row>
    <row r="519" spans="9:9">
      <c r="I519" s="247" t="str">
        <f>IF(ISERROR(VLOOKUP(G519, 'Constituents_Prev (S)'!A:A, 1, 0)), "", H519)</f>
        <v/>
      </c>
    </row>
    <row r="520" spans="9:9">
      <c r="I520" s="247" t="str">
        <f>IF(ISERROR(VLOOKUP(G520, 'Constituents_Prev (S)'!A:A, 1, 0)), "", H520)</f>
        <v/>
      </c>
    </row>
    <row r="521" spans="9:9">
      <c r="I521" s="247" t="str">
        <f>IF(ISERROR(VLOOKUP(G521, 'Constituents_Prev (S)'!A:A, 1, 0)), "", H521)</f>
        <v/>
      </c>
    </row>
  </sheetData>
  <hyperlinks>
    <hyperlink ref="B8" r:id="rId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B2:AC56"/>
  <sheetViews>
    <sheetView topLeftCell="J1" workbookViewId="0">
      <selection activeCell="I31" activeCellId="1" sqref="A1 I31"/>
    </sheetView>
  </sheetViews>
  <sheetFormatPr defaultRowHeight="12.75"/>
  <cols>
    <col min="1" max="1" width="10.85546875" style="247" customWidth="1"/>
    <col min="2" max="2" width="5.140625" style="247" customWidth="1"/>
    <col min="3" max="3" width="12.28515625" style="247" customWidth="1"/>
    <col min="4" max="4" width="42.5703125" style="247" customWidth="1"/>
    <col min="5" max="5" width="23.28515625" style="247" customWidth="1"/>
    <col min="6" max="6" width="11.140625" style="265" customWidth="1"/>
    <col min="7" max="7" width="12.140625" style="265" customWidth="1"/>
    <col min="8" max="8" width="7.28515625" style="247" customWidth="1"/>
    <col min="9" max="12" width="10.28515625" style="247" customWidth="1"/>
    <col min="13" max="13" width="13.5703125" style="247" customWidth="1"/>
    <col min="14" max="14" width="27.5703125" style="247" customWidth="1"/>
    <col min="15" max="15" width="36.5703125" style="247" customWidth="1"/>
    <col min="16" max="17" width="13.5703125" style="247" customWidth="1"/>
    <col min="18" max="18" width="18" style="247" customWidth="1"/>
    <col min="19" max="19" width="9.140625" style="247"/>
    <col min="20" max="21" width="17.85546875" style="247" customWidth="1"/>
    <col min="22" max="22" width="9.140625" style="247"/>
    <col min="23" max="23" width="17.42578125" style="247" customWidth="1"/>
    <col min="24" max="24" width="17" style="247" customWidth="1"/>
    <col min="25" max="25" width="13.42578125" style="247" customWidth="1"/>
    <col min="26" max="16384" width="9.140625" style="247"/>
  </cols>
  <sheetData>
    <row r="2" spans="2:29">
      <c r="C2" s="342" t="s">
        <v>8761</v>
      </c>
    </row>
    <row r="3" spans="2:29" ht="15">
      <c r="C3" s="343" t="s">
        <v>429</v>
      </c>
      <c r="D3" s="343" t="s">
        <v>8762</v>
      </c>
      <c r="E3" s="343" t="s">
        <v>8763</v>
      </c>
      <c r="F3" s="270" t="s">
        <v>8764</v>
      </c>
      <c r="G3" s="265" t="s">
        <v>8765</v>
      </c>
      <c r="H3" s="247" t="s">
        <v>8766</v>
      </c>
      <c r="K3" s="247" t="s">
        <v>8767</v>
      </c>
      <c r="L3" s="247" t="s">
        <v>8768</v>
      </c>
      <c r="N3" s="323" t="s">
        <v>8769</v>
      </c>
      <c r="O3" s="247" t="s">
        <v>8770</v>
      </c>
      <c r="P3" s="247" t="s">
        <v>8771</v>
      </c>
      <c r="R3" s="344" t="s">
        <v>416</v>
      </c>
      <c r="S3" s="344" t="s">
        <v>8772</v>
      </c>
      <c r="T3" s="265" t="s">
        <v>8773</v>
      </c>
      <c r="V3" s="247" t="s">
        <v>8774</v>
      </c>
      <c r="W3" s="269" t="s">
        <v>8775</v>
      </c>
      <c r="X3" s="269" t="s">
        <v>8776</v>
      </c>
      <c r="Y3" s="269" t="s">
        <v>430</v>
      </c>
      <c r="AB3" s="345" t="s">
        <v>8777</v>
      </c>
      <c r="AC3" s="345" t="s">
        <v>8778</v>
      </c>
    </row>
    <row r="4" spans="2:29" ht="15">
      <c r="B4" s="247">
        <f>G4</f>
        <v>1</v>
      </c>
      <c r="C4" s="346" t="s">
        <v>5589</v>
      </c>
      <c r="D4" s="247" t="s">
        <v>23</v>
      </c>
      <c r="E4" s="247" t="s">
        <v>8779</v>
      </c>
      <c r="F4" s="265">
        <v>2</v>
      </c>
      <c r="G4" s="265">
        <v>1</v>
      </c>
      <c r="H4" s="247">
        <v>0</v>
      </c>
      <c r="I4" s="247" t="s">
        <v>8780</v>
      </c>
      <c r="J4" s="247" t="str">
        <f>C4</f>
        <v>1500115</v>
      </c>
      <c r="K4" s="246" t="s">
        <v>8781</v>
      </c>
      <c r="L4" s="246" t="s">
        <v>8782</v>
      </c>
      <c r="M4" s="247">
        <v>1</v>
      </c>
      <c r="N4" s="247" t="str">
        <f t="shared" ref="N4:N50" si="0">VLOOKUP(M4,B:D, 3, 0)</f>
        <v>Alpha Surprise Model</v>
      </c>
      <c r="O4" s="260" t="s">
        <v>8783</v>
      </c>
      <c r="P4" s="260" t="s">
        <v>8782</v>
      </c>
      <c r="Q4" s="247" t="s">
        <v>8784</v>
      </c>
      <c r="R4" s="347" t="s">
        <v>436</v>
      </c>
      <c r="S4" s="347" t="s">
        <v>8785</v>
      </c>
      <c r="T4" s="348" t="s">
        <v>25</v>
      </c>
      <c r="V4" s="247" t="s">
        <v>8774</v>
      </c>
      <c r="W4" s="348" t="s">
        <v>23</v>
      </c>
      <c r="X4" s="349" t="s">
        <v>23</v>
      </c>
      <c r="Y4" s="349" t="s">
        <v>186</v>
      </c>
      <c r="AB4" s="345" t="s">
        <v>8786</v>
      </c>
      <c r="AC4" s="345" t="s">
        <v>436</v>
      </c>
    </row>
    <row r="5" spans="2:29" ht="15">
      <c r="B5" s="247">
        <f t="shared" ref="B5:B49" si="1">G5</f>
        <v>39</v>
      </c>
      <c r="C5" s="247" t="s">
        <v>441</v>
      </c>
      <c r="D5" s="247" t="s">
        <v>4</v>
      </c>
      <c r="E5" s="247" t="s">
        <v>4</v>
      </c>
      <c r="F5" s="265">
        <v>2</v>
      </c>
      <c r="G5" s="265">
        <v>39</v>
      </c>
      <c r="H5" s="247">
        <v>1</v>
      </c>
      <c r="I5" s="247" t="s">
        <v>8787</v>
      </c>
      <c r="J5" s="247" t="str">
        <f t="shared" ref="J5:J41" si="2">C5</f>
        <v>1500650_S</v>
      </c>
      <c r="M5" s="247">
        <v>2</v>
      </c>
      <c r="N5" s="247" t="str">
        <f t="shared" si="0"/>
        <v>PEG Ratio</v>
      </c>
      <c r="O5" s="246" t="s">
        <v>8788</v>
      </c>
      <c r="P5" s="246" t="s">
        <v>8789</v>
      </c>
      <c r="Q5" s="247" t="s">
        <v>8784</v>
      </c>
      <c r="R5" s="347" t="s">
        <v>579</v>
      </c>
      <c r="S5" s="347" t="s">
        <v>8790</v>
      </c>
      <c r="T5" s="348" t="s">
        <v>27</v>
      </c>
      <c r="V5" s="247" t="s">
        <v>8774</v>
      </c>
      <c r="W5" s="348" t="s">
        <v>377</v>
      </c>
      <c r="X5" s="349" t="s">
        <v>222</v>
      </c>
      <c r="Y5" s="349" t="s">
        <v>186</v>
      </c>
      <c r="AB5" s="345" t="s">
        <v>8791</v>
      </c>
      <c r="AC5" s="345" t="s">
        <v>579</v>
      </c>
    </row>
    <row r="6" spans="2:29" ht="15">
      <c r="B6" s="247">
        <f t="shared" si="1"/>
        <v>3</v>
      </c>
      <c r="C6" s="247" t="s">
        <v>436</v>
      </c>
      <c r="D6" s="247" t="s">
        <v>25</v>
      </c>
      <c r="E6" s="247" t="s">
        <v>8792</v>
      </c>
      <c r="F6" s="265">
        <v>2</v>
      </c>
      <c r="G6" s="265">
        <v>3</v>
      </c>
      <c r="H6" s="247">
        <v>2</v>
      </c>
      <c r="I6" s="247" t="s">
        <v>8793</v>
      </c>
      <c r="J6" s="247" t="str">
        <f t="shared" si="2"/>
        <v>1500120_S</v>
      </c>
      <c r="M6" s="247">
        <v>3</v>
      </c>
      <c r="N6" s="247" t="str">
        <f t="shared" si="0"/>
        <v>Dividend Discount Model Alpha</v>
      </c>
      <c r="O6" s="246" t="s">
        <v>8794</v>
      </c>
      <c r="P6" s="246" t="s">
        <v>8795</v>
      </c>
      <c r="Q6" s="247" t="s">
        <v>8784</v>
      </c>
      <c r="R6" s="347" t="s">
        <v>464</v>
      </c>
      <c r="S6" s="347" t="s">
        <v>8796</v>
      </c>
      <c r="T6" s="348" t="s">
        <v>1</v>
      </c>
      <c r="V6" s="247" t="s">
        <v>8774</v>
      </c>
      <c r="W6" s="348" t="s">
        <v>25</v>
      </c>
      <c r="X6" s="349" t="s">
        <v>168</v>
      </c>
      <c r="Y6" s="349" t="s">
        <v>169</v>
      </c>
      <c r="AB6" s="345" t="s">
        <v>8797</v>
      </c>
      <c r="AC6" s="345" t="s">
        <v>464</v>
      </c>
    </row>
    <row r="7" spans="2:29" ht="15">
      <c r="B7" s="247">
        <f t="shared" si="1"/>
        <v>13</v>
      </c>
      <c r="C7" s="247" t="s">
        <v>572</v>
      </c>
      <c r="D7" s="247" t="s">
        <v>3</v>
      </c>
      <c r="E7" s="247" t="s">
        <v>3</v>
      </c>
      <c r="F7" s="265">
        <v>5</v>
      </c>
      <c r="G7" s="265">
        <v>13</v>
      </c>
      <c r="H7" s="247">
        <v>3</v>
      </c>
      <c r="I7" s="247" t="s">
        <v>8798</v>
      </c>
      <c r="J7" s="247" t="str">
        <f t="shared" si="2"/>
        <v>1500515_S</v>
      </c>
      <c r="M7" s="247">
        <v>4</v>
      </c>
      <c r="N7" s="247" t="str">
        <f t="shared" si="0"/>
        <v>Earnings Yield</v>
      </c>
      <c r="O7" s="246" t="s">
        <v>8799</v>
      </c>
      <c r="P7" s="246" t="s">
        <v>8800</v>
      </c>
      <c r="Q7" s="247" t="s">
        <v>8784</v>
      </c>
      <c r="R7" s="347" t="s">
        <v>615</v>
      </c>
      <c r="S7" s="347" t="s">
        <v>8801</v>
      </c>
      <c r="T7" s="348" t="s">
        <v>31</v>
      </c>
      <c r="V7" s="247" t="s">
        <v>8774</v>
      </c>
      <c r="W7" s="348" t="s">
        <v>27</v>
      </c>
      <c r="X7" s="349" t="s">
        <v>27</v>
      </c>
      <c r="Y7" s="349" t="s">
        <v>169</v>
      </c>
      <c r="AB7" s="345" t="s">
        <v>8802</v>
      </c>
      <c r="AC7" s="345" t="s">
        <v>615</v>
      </c>
    </row>
    <row r="8" spans="2:29" ht="15">
      <c r="B8" s="247">
        <f t="shared" si="1"/>
        <v>12</v>
      </c>
      <c r="C8" s="247" t="s">
        <v>615</v>
      </c>
      <c r="D8" s="247" t="s">
        <v>31</v>
      </c>
      <c r="E8" s="247" t="str">
        <f>D8</f>
        <v>Dividend Yield</v>
      </c>
      <c r="F8" s="265">
        <v>4</v>
      </c>
      <c r="G8" s="265">
        <v>12</v>
      </c>
      <c r="H8" s="247">
        <v>4</v>
      </c>
      <c r="I8" s="247" t="s">
        <v>8803</v>
      </c>
      <c r="J8" s="247" t="str">
        <f t="shared" si="2"/>
        <v>1500220_S</v>
      </c>
      <c r="M8" s="247">
        <v>5</v>
      </c>
      <c r="N8" s="247" t="str">
        <f t="shared" si="0"/>
        <v>Forward Earnings Yield</v>
      </c>
      <c r="O8" s="246" t="s">
        <v>8804</v>
      </c>
      <c r="P8" s="246" t="s">
        <v>8805</v>
      </c>
      <c r="Q8" s="247" t="s">
        <v>8784</v>
      </c>
      <c r="R8" s="347" t="s">
        <v>546</v>
      </c>
      <c r="S8" s="347" t="s">
        <v>8806</v>
      </c>
      <c r="T8" s="348" t="s">
        <v>547</v>
      </c>
      <c r="U8" s="247" t="str">
        <f>PROPER(T8)</f>
        <v>Price To Book</v>
      </c>
      <c r="V8" s="247" t="s">
        <v>8774</v>
      </c>
      <c r="W8" s="348" t="s">
        <v>1</v>
      </c>
      <c r="X8" s="349" t="s">
        <v>1</v>
      </c>
      <c r="Y8" s="349" t="s">
        <v>169</v>
      </c>
      <c r="AB8" s="345" t="s">
        <v>8807</v>
      </c>
      <c r="AC8" s="345" t="s">
        <v>546</v>
      </c>
    </row>
    <row r="9" spans="2:29" ht="15">
      <c r="B9" s="247">
        <f t="shared" si="1"/>
        <v>4</v>
      </c>
      <c r="C9" s="247" t="s">
        <v>579</v>
      </c>
      <c r="D9" s="247" t="s">
        <v>27</v>
      </c>
      <c r="E9" s="247" t="str">
        <f t="shared" ref="E9:E49" si="3">D9</f>
        <v>Earnings Yield</v>
      </c>
      <c r="F9" s="265">
        <v>4</v>
      </c>
      <c r="G9" s="265">
        <v>4</v>
      </c>
      <c r="H9" s="247">
        <v>5</v>
      </c>
      <c r="I9" s="247" t="s">
        <v>8808</v>
      </c>
      <c r="J9" s="247" t="str">
        <f t="shared" si="2"/>
        <v>1500210_S</v>
      </c>
      <c r="M9" s="247">
        <v>6</v>
      </c>
      <c r="N9" s="247" t="str">
        <f t="shared" si="0"/>
        <v>Price/ Book Value</v>
      </c>
      <c r="O9" s="246" t="s">
        <v>8809</v>
      </c>
      <c r="P9" s="246" t="s">
        <v>8810</v>
      </c>
      <c r="Q9" s="247" t="s">
        <v>8784</v>
      </c>
      <c r="R9" s="347" t="s">
        <v>553</v>
      </c>
      <c r="S9" s="347" t="s">
        <v>8811</v>
      </c>
      <c r="T9" s="348" t="s">
        <v>554</v>
      </c>
      <c r="U9" s="247" t="str">
        <f t="shared" ref="U9:U50" si="4">PROPER(T9)</f>
        <v>Price / Cash Flow</v>
      </c>
      <c r="V9" s="247" t="s">
        <v>8774</v>
      </c>
      <c r="W9" s="348" t="s">
        <v>46</v>
      </c>
      <c r="X9" s="349" t="s">
        <v>195</v>
      </c>
      <c r="Y9" s="349" t="s">
        <v>169</v>
      </c>
      <c r="AB9" s="345" t="s">
        <v>8812</v>
      </c>
      <c r="AC9" s="345" t="s">
        <v>553</v>
      </c>
    </row>
    <row r="10" spans="2:29" ht="15">
      <c r="B10" s="247">
        <f t="shared" si="1"/>
        <v>26</v>
      </c>
      <c r="C10" s="247" t="s">
        <v>600</v>
      </c>
      <c r="D10" s="247" t="s">
        <v>13</v>
      </c>
      <c r="E10" s="247" t="str">
        <f t="shared" si="3"/>
        <v>Earning Momentum</v>
      </c>
      <c r="F10" s="265">
        <v>2</v>
      </c>
      <c r="G10" s="265">
        <v>26</v>
      </c>
      <c r="J10" s="247" t="str">
        <f t="shared" si="2"/>
        <v>1500510_S</v>
      </c>
      <c r="M10" s="247">
        <v>7</v>
      </c>
      <c r="N10" s="247" t="str">
        <f t="shared" si="0"/>
        <v>Price/ Cash Flow</v>
      </c>
      <c r="O10" s="246" t="s">
        <v>8813</v>
      </c>
      <c r="P10" s="246" t="s">
        <v>8814</v>
      </c>
      <c r="Q10" s="247" t="s">
        <v>8784</v>
      </c>
      <c r="R10" s="347" t="s">
        <v>457</v>
      </c>
      <c r="S10" s="347" t="s">
        <v>8815</v>
      </c>
      <c r="T10" s="348" t="s">
        <v>28</v>
      </c>
      <c r="U10" s="247" t="str">
        <f t="shared" si="4"/>
        <v>Price/ Sales</v>
      </c>
      <c r="V10" s="247" t="s">
        <v>8774</v>
      </c>
      <c r="W10" s="348" t="s">
        <v>47</v>
      </c>
      <c r="X10" s="349" t="s">
        <v>179</v>
      </c>
      <c r="Y10" s="349" t="s">
        <v>169</v>
      </c>
      <c r="AB10" s="345" t="s">
        <v>8816</v>
      </c>
      <c r="AC10" s="345" t="s">
        <v>457</v>
      </c>
    </row>
    <row r="11" spans="2:29" ht="15">
      <c r="B11" s="247">
        <f t="shared" si="1"/>
        <v>46</v>
      </c>
      <c r="C11" s="247" t="s">
        <v>521</v>
      </c>
      <c r="D11" s="247" t="s">
        <v>7</v>
      </c>
      <c r="E11" s="247" t="str">
        <f t="shared" si="3"/>
        <v>Foreign Exposure</v>
      </c>
      <c r="F11" s="265">
        <v>5</v>
      </c>
      <c r="G11" s="265">
        <v>46</v>
      </c>
      <c r="J11" s="247" t="str">
        <f t="shared" si="2"/>
        <v>1500700_S</v>
      </c>
      <c r="M11" s="247">
        <v>8</v>
      </c>
      <c r="N11" s="247" t="str">
        <f t="shared" si="0"/>
        <v>Price/ Free Cash Flow</v>
      </c>
      <c r="O11" s="246" t="s">
        <v>8817</v>
      </c>
      <c r="P11" s="246" t="s">
        <v>8818</v>
      </c>
      <c r="Q11" s="247" t="s">
        <v>8784</v>
      </c>
      <c r="R11" s="347" t="s">
        <v>471</v>
      </c>
      <c r="S11" s="347" t="s">
        <v>8819</v>
      </c>
      <c r="T11" s="348" t="s">
        <v>421</v>
      </c>
      <c r="U11" s="247" t="str">
        <f t="shared" si="4"/>
        <v>Price</v>
      </c>
      <c r="V11" s="247" t="s">
        <v>8774</v>
      </c>
      <c r="W11" s="348" t="s">
        <v>45</v>
      </c>
      <c r="X11" s="349" t="s">
        <v>207</v>
      </c>
      <c r="Y11" s="349" t="s">
        <v>169</v>
      </c>
      <c r="AB11" s="345" t="s">
        <v>8820</v>
      </c>
      <c r="AC11" s="345" t="s">
        <v>471</v>
      </c>
    </row>
    <row r="12" spans="2:29" ht="15">
      <c r="B12" s="247">
        <f t="shared" si="1"/>
        <v>5</v>
      </c>
      <c r="C12" s="247" t="s">
        <v>464</v>
      </c>
      <c r="D12" s="247" t="s">
        <v>1</v>
      </c>
      <c r="E12" s="247" t="str">
        <f t="shared" si="3"/>
        <v>Forward Earnings Yield</v>
      </c>
      <c r="F12" s="265">
        <v>4</v>
      </c>
      <c r="G12" s="265">
        <v>5</v>
      </c>
      <c r="J12" s="247" t="str">
        <f t="shared" si="2"/>
        <v>1500215_S</v>
      </c>
      <c r="M12" s="247">
        <v>9</v>
      </c>
      <c r="N12" s="247" t="str">
        <f t="shared" si="0"/>
        <v>Price/ Sales</v>
      </c>
      <c r="O12" s="246" t="s">
        <v>8821</v>
      </c>
      <c r="P12" s="246" t="s">
        <v>8822</v>
      </c>
      <c r="Q12" s="247" t="s">
        <v>8784</v>
      </c>
      <c r="R12" s="347" t="s">
        <v>527</v>
      </c>
      <c r="S12" s="347" t="s">
        <v>8823</v>
      </c>
      <c r="T12" s="348" t="s">
        <v>528</v>
      </c>
      <c r="U12" s="247" t="str">
        <f t="shared" si="4"/>
        <v>Ev/ Ebitda</v>
      </c>
      <c r="V12" s="247" t="s">
        <v>8774</v>
      </c>
      <c r="W12" s="348" t="s">
        <v>28</v>
      </c>
      <c r="X12" s="349" t="s">
        <v>203</v>
      </c>
      <c r="Y12" s="349" t="s">
        <v>169</v>
      </c>
      <c r="AB12" s="345" t="s">
        <v>8824</v>
      </c>
      <c r="AC12" s="345" t="s">
        <v>527</v>
      </c>
    </row>
    <row r="13" spans="2:29" ht="15">
      <c r="B13" s="247">
        <f t="shared" si="1"/>
        <v>30</v>
      </c>
      <c r="C13" s="247" t="s">
        <v>680</v>
      </c>
      <c r="D13" s="247" t="s">
        <v>9</v>
      </c>
      <c r="E13" s="247" t="str">
        <f t="shared" si="3"/>
        <v>Equity Duration</v>
      </c>
      <c r="F13" s="265">
        <v>2</v>
      </c>
      <c r="G13" s="265">
        <v>30</v>
      </c>
      <c r="J13" s="247" t="str">
        <f t="shared" si="2"/>
        <v>1500710_S</v>
      </c>
      <c r="M13" s="247">
        <v>10</v>
      </c>
      <c r="N13" s="247" t="str">
        <f t="shared" si="0"/>
        <v>EV/ EBITDA</v>
      </c>
      <c r="O13" s="246" t="s">
        <v>8825</v>
      </c>
      <c r="P13" s="246" t="s">
        <v>8826</v>
      </c>
      <c r="Q13" s="247" t="s">
        <v>8784</v>
      </c>
      <c r="R13" s="347" t="s">
        <v>566</v>
      </c>
      <c r="S13" s="347" t="s">
        <v>8827</v>
      </c>
      <c r="T13" s="348" t="s">
        <v>45</v>
      </c>
      <c r="U13" s="247" t="str">
        <f t="shared" si="4"/>
        <v>Price/ Free Cash Flow</v>
      </c>
      <c r="V13" s="247" t="s">
        <v>8774</v>
      </c>
      <c r="W13" s="348" t="s">
        <v>29</v>
      </c>
      <c r="X13" s="349" t="s">
        <v>208</v>
      </c>
      <c r="Y13" s="349" t="s">
        <v>169</v>
      </c>
      <c r="AB13" s="345" t="s">
        <v>8828</v>
      </c>
      <c r="AC13" s="345" t="s">
        <v>566</v>
      </c>
    </row>
    <row r="14" spans="2:29" ht="15">
      <c r="B14" s="247">
        <f t="shared" si="1"/>
        <v>44</v>
      </c>
      <c r="C14" s="247" t="s">
        <v>641</v>
      </c>
      <c r="D14" s="247" t="s">
        <v>44</v>
      </c>
      <c r="E14" s="247" t="str">
        <f t="shared" si="3"/>
        <v>Neglect - Analyst Coverage</v>
      </c>
      <c r="F14" s="265">
        <v>0</v>
      </c>
      <c r="G14" s="265">
        <v>44</v>
      </c>
      <c r="J14" s="247" t="str">
        <f t="shared" si="2"/>
        <v>1500685_S</v>
      </c>
      <c r="M14" s="247">
        <v>11</v>
      </c>
      <c r="N14" s="247" t="str">
        <f t="shared" si="0"/>
        <v>Free Cash Flow/ EV</v>
      </c>
      <c r="O14" s="246" t="s">
        <v>8829</v>
      </c>
      <c r="P14" s="246" t="s">
        <v>8830</v>
      </c>
      <c r="Q14" s="247" t="s">
        <v>8784</v>
      </c>
      <c r="R14" s="347" t="s">
        <v>492</v>
      </c>
      <c r="S14" s="347" t="s">
        <v>8831</v>
      </c>
      <c r="T14" s="348" t="s">
        <v>493</v>
      </c>
      <c r="U14" s="247" t="str">
        <f t="shared" si="4"/>
        <v>Least Active</v>
      </c>
      <c r="V14" s="247" t="s">
        <v>8774</v>
      </c>
      <c r="W14" s="348" t="s">
        <v>30</v>
      </c>
      <c r="X14" s="349" t="s">
        <v>210</v>
      </c>
      <c r="Y14" s="349" t="s">
        <v>169</v>
      </c>
      <c r="AB14" s="345" t="s">
        <v>8832</v>
      </c>
      <c r="AC14" s="345" t="s">
        <v>492</v>
      </c>
    </row>
    <row r="15" spans="2:29" ht="15">
      <c r="B15" s="247">
        <f t="shared" si="1"/>
        <v>43</v>
      </c>
      <c r="C15" s="247" t="s">
        <v>635</v>
      </c>
      <c r="D15" s="247" t="s">
        <v>49</v>
      </c>
      <c r="E15" s="247" t="str">
        <f t="shared" si="3"/>
        <v>Neglect - Institutional Ownership</v>
      </c>
      <c r="F15" s="265">
        <v>2</v>
      </c>
      <c r="G15" s="265">
        <v>43</v>
      </c>
      <c r="J15" s="247" t="str">
        <f t="shared" si="2"/>
        <v>1500680_S</v>
      </c>
      <c r="M15" s="247">
        <v>12</v>
      </c>
      <c r="N15" s="247" t="str">
        <f t="shared" si="0"/>
        <v>Dividend Yield</v>
      </c>
      <c r="O15" s="246" t="s">
        <v>8833</v>
      </c>
      <c r="P15" s="246" t="s">
        <v>8834</v>
      </c>
      <c r="Q15" s="247" t="s">
        <v>8784</v>
      </c>
      <c r="R15" s="347" t="s">
        <v>694</v>
      </c>
      <c r="S15" s="347" t="s">
        <v>8835</v>
      </c>
      <c r="T15" s="348" t="s">
        <v>695</v>
      </c>
      <c r="U15" s="247" t="str">
        <f t="shared" si="4"/>
        <v>Relative Strength</v>
      </c>
      <c r="V15" s="247" t="s">
        <v>8774</v>
      </c>
      <c r="W15" s="348" t="s">
        <v>31</v>
      </c>
      <c r="X15" s="349" t="s">
        <v>31</v>
      </c>
      <c r="Y15" s="349" t="s">
        <v>171</v>
      </c>
      <c r="AB15" s="345" t="s">
        <v>8836</v>
      </c>
      <c r="AC15" s="345" t="s">
        <v>694</v>
      </c>
    </row>
    <row r="16" spans="2:29" ht="15">
      <c r="B16" s="247">
        <f t="shared" si="1"/>
        <v>2</v>
      </c>
      <c r="C16" s="247" t="s">
        <v>485</v>
      </c>
      <c r="D16" s="247" t="s">
        <v>377</v>
      </c>
      <c r="E16" s="247" t="str">
        <f t="shared" si="3"/>
        <v>PEG Ratio</v>
      </c>
      <c r="F16" s="265">
        <v>2</v>
      </c>
      <c r="G16" s="265">
        <v>2</v>
      </c>
      <c r="J16" s="247" t="str">
        <f t="shared" si="2"/>
        <v>1500601_S</v>
      </c>
      <c r="M16" s="247">
        <v>13</v>
      </c>
      <c r="N16" s="247" t="str">
        <f t="shared" si="0"/>
        <v>Dividend Growth</v>
      </c>
      <c r="O16" s="246" t="s">
        <v>8837</v>
      </c>
      <c r="P16" s="246" t="s">
        <v>8838</v>
      </c>
      <c r="Q16" s="247" t="s">
        <v>8784</v>
      </c>
      <c r="R16" s="347" t="s">
        <v>600</v>
      </c>
      <c r="S16" s="347" t="s">
        <v>8839</v>
      </c>
      <c r="T16" s="348" t="s">
        <v>601</v>
      </c>
      <c r="U16" s="247" t="str">
        <f t="shared" si="4"/>
        <v>Eps Momentum</v>
      </c>
      <c r="V16" s="247" t="s">
        <v>8774</v>
      </c>
      <c r="W16" s="348" t="s">
        <v>3</v>
      </c>
      <c r="X16" s="349" t="s">
        <v>8840</v>
      </c>
      <c r="Y16" s="349" t="s">
        <v>171</v>
      </c>
      <c r="AB16" s="345" t="s">
        <v>8841</v>
      </c>
      <c r="AC16" s="345" t="s">
        <v>600</v>
      </c>
    </row>
    <row r="17" spans="2:29" ht="15">
      <c r="B17" s="247">
        <f t="shared" si="1"/>
        <v>42</v>
      </c>
      <c r="C17" s="247" t="s">
        <v>471</v>
      </c>
      <c r="D17" s="247" t="s">
        <v>43</v>
      </c>
      <c r="E17" s="247" t="str">
        <f t="shared" si="3"/>
        <v>Low Price</v>
      </c>
      <c r="F17" s="265">
        <v>2</v>
      </c>
      <c r="G17" s="265">
        <v>42</v>
      </c>
      <c r="J17" s="247" t="str">
        <f t="shared" si="2"/>
        <v>1500340_S</v>
      </c>
      <c r="M17" s="247">
        <v>14</v>
      </c>
      <c r="N17" s="247" t="str">
        <f t="shared" si="0"/>
        <v>Share Repurchase</v>
      </c>
      <c r="O17" s="246" t="s">
        <v>8842</v>
      </c>
      <c r="P17" s="246" t="s">
        <v>8843</v>
      </c>
      <c r="Q17" s="247" t="s">
        <v>8784</v>
      </c>
      <c r="R17" s="347" t="s">
        <v>572</v>
      </c>
      <c r="S17" s="347" t="s">
        <v>8844</v>
      </c>
      <c r="T17" s="348" t="s">
        <v>3</v>
      </c>
      <c r="U17" s="247" t="str">
        <f t="shared" si="4"/>
        <v>Dividend Growth</v>
      </c>
      <c r="V17" s="247" t="s">
        <v>8774</v>
      </c>
      <c r="W17" s="348" t="s">
        <v>8</v>
      </c>
      <c r="X17" s="349" t="s">
        <v>8</v>
      </c>
      <c r="Y17" s="349" t="s">
        <v>171</v>
      </c>
      <c r="AB17" s="345" t="s">
        <v>8845</v>
      </c>
      <c r="AC17" s="345" t="s">
        <v>572</v>
      </c>
    </row>
    <row r="18" spans="2:29" ht="15">
      <c r="B18" s="247">
        <f t="shared" si="1"/>
        <v>6</v>
      </c>
      <c r="C18" s="247" t="s">
        <v>546</v>
      </c>
      <c r="D18" s="247" t="s">
        <v>46</v>
      </c>
      <c r="E18" s="247" t="str">
        <f t="shared" si="3"/>
        <v>Price/ Book Value</v>
      </c>
      <c r="F18" s="265">
        <v>2</v>
      </c>
      <c r="G18" s="265">
        <v>6</v>
      </c>
      <c r="J18" s="247" t="str">
        <f t="shared" si="2"/>
        <v>1500310_S</v>
      </c>
      <c r="M18" s="247">
        <v>15</v>
      </c>
      <c r="N18" s="247" t="str">
        <f t="shared" si="0"/>
        <v>Relative Strength - 30wk/75wk MA</v>
      </c>
      <c r="O18" s="246" t="s">
        <v>8846</v>
      </c>
      <c r="P18" s="246" t="s">
        <v>8847</v>
      </c>
      <c r="Q18" s="247" t="s">
        <v>8784</v>
      </c>
      <c r="R18" s="347" t="s">
        <v>607</v>
      </c>
      <c r="S18" s="347" t="s">
        <v>8848</v>
      </c>
      <c r="T18" s="348" t="s">
        <v>608</v>
      </c>
      <c r="U18" s="247" t="str">
        <f t="shared" si="4"/>
        <v xml:space="preserve"> Proj. 5-Yr Eps Growth</v>
      </c>
      <c r="V18" s="247" t="s">
        <v>8774</v>
      </c>
      <c r="W18" s="348" t="s">
        <v>32</v>
      </c>
      <c r="X18" s="349" t="s">
        <v>184</v>
      </c>
      <c r="Y18" s="349" t="s">
        <v>175</v>
      </c>
      <c r="AB18" s="345" t="s">
        <v>8849</v>
      </c>
      <c r="AC18" s="345" t="s">
        <v>607</v>
      </c>
    </row>
    <row r="19" spans="2:29" ht="15">
      <c r="B19" s="247">
        <f t="shared" si="1"/>
        <v>7</v>
      </c>
      <c r="C19" s="247" t="s">
        <v>553</v>
      </c>
      <c r="D19" s="247" t="s">
        <v>47</v>
      </c>
      <c r="E19" s="247" t="str">
        <f t="shared" si="3"/>
        <v>Price/ Cash Flow</v>
      </c>
      <c r="F19" s="265">
        <v>2</v>
      </c>
      <c r="G19" s="265">
        <v>7</v>
      </c>
      <c r="J19" s="247" t="str">
        <f t="shared" si="2"/>
        <v>1500320_S</v>
      </c>
      <c r="M19" s="247">
        <v>16</v>
      </c>
      <c r="N19" s="247" t="str">
        <f t="shared" si="0"/>
        <v>Relative Strength - 10wk/40wk MA</v>
      </c>
      <c r="O19" s="246" t="s">
        <v>8850</v>
      </c>
      <c r="P19" s="246" t="s">
        <v>8847</v>
      </c>
      <c r="Q19" s="247" t="s">
        <v>8784</v>
      </c>
      <c r="R19" s="347" t="s">
        <v>485</v>
      </c>
      <c r="S19" s="347" t="s">
        <v>8851</v>
      </c>
      <c r="T19" s="348" t="s">
        <v>486</v>
      </c>
      <c r="U19" s="247" t="str">
        <f t="shared" si="4"/>
        <v>High Pe To Growth</v>
      </c>
      <c r="V19" s="247" t="s">
        <v>8774</v>
      </c>
      <c r="W19" s="348" t="s">
        <v>34</v>
      </c>
      <c r="X19" s="349" t="s">
        <v>205</v>
      </c>
      <c r="Y19" s="349" t="s">
        <v>175</v>
      </c>
      <c r="AB19" s="345" t="s">
        <v>8852</v>
      </c>
      <c r="AC19" s="345" t="s">
        <v>485</v>
      </c>
    </row>
    <row r="20" spans="2:29" ht="15">
      <c r="B20" s="247">
        <f t="shared" si="1"/>
        <v>8</v>
      </c>
      <c r="C20" s="247" t="s">
        <v>566</v>
      </c>
      <c r="D20" s="247" t="s">
        <v>45</v>
      </c>
      <c r="E20" s="247" t="str">
        <f t="shared" si="3"/>
        <v>Price/ Free Cash Flow</v>
      </c>
      <c r="F20" s="265">
        <v>2</v>
      </c>
      <c r="G20" s="265">
        <v>8</v>
      </c>
      <c r="J20" s="247" t="str">
        <f t="shared" si="2"/>
        <v>1500360_S</v>
      </c>
      <c r="M20" s="247">
        <v>17</v>
      </c>
      <c r="N20" s="247" t="str">
        <f t="shared" si="0"/>
        <v>Relative Strength - 5wk/30wk MA</v>
      </c>
      <c r="O20" s="246" t="s">
        <v>8853</v>
      </c>
      <c r="P20" s="246" t="s">
        <v>8774</v>
      </c>
      <c r="Q20" s="247" t="s">
        <v>8784</v>
      </c>
      <c r="R20" s="347" t="s">
        <v>8854</v>
      </c>
      <c r="S20" s="347" t="s">
        <v>8855</v>
      </c>
      <c r="T20" s="348" t="s">
        <v>8856</v>
      </c>
      <c r="U20" s="247" t="str">
        <f t="shared" si="4"/>
        <v>Zzz</v>
      </c>
      <c r="V20" s="247" t="s">
        <v>8774</v>
      </c>
      <c r="W20" s="348" t="s">
        <v>33</v>
      </c>
      <c r="X20" s="349" t="s">
        <v>185</v>
      </c>
      <c r="Y20" s="349" t="s">
        <v>175</v>
      </c>
      <c r="AB20" s="345" t="s">
        <v>8857</v>
      </c>
      <c r="AC20" s="345" t="s">
        <v>701</v>
      </c>
    </row>
    <row r="21" spans="2:29" ht="15">
      <c r="B21" s="247">
        <f t="shared" si="1"/>
        <v>9</v>
      </c>
      <c r="C21" s="247" t="s">
        <v>457</v>
      </c>
      <c r="D21" s="247" t="s">
        <v>28</v>
      </c>
      <c r="E21" s="247" t="str">
        <f t="shared" si="3"/>
        <v>Price/ Sales</v>
      </c>
      <c r="F21" s="265">
        <v>2</v>
      </c>
      <c r="G21" s="265">
        <v>9</v>
      </c>
      <c r="J21" s="247" t="str">
        <f t="shared" si="2"/>
        <v>1500330_S</v>
      </c>
      <c r="M21" s="247">
        <v>18</v>
      </c>
      <c r="N21" s="247" t="str">
        <f t="shared" si="0"/>
        <v>Price to Moving Average (200 day)</v>
      </c>
      <c r="O21" s="246" t="s">
        <v>8858</v>
      </c>
      <c r="P21" s="246" t="s">
        <v>8774</v>
      </c>
      <c r="Q21" s="247" t="s">
        <v>8784</v>
      </c>
      <c r="R21" s="347" t="s">
        <v>701</v>
      </c>
      <c r="S21" s="347" t="s">
        <v>8859</v>
      </c>
      <c r="T21" s="348" t="s">
        <v>702</v>
      </c>
      <c r="U21" s="247" t="str">
        <f t="shared" si="4"/>
        <v>Downward Eps Est. Revision</v>
      </c>
      <c r="V21" s="247" t="s">
        <v>8774</v>
      </c>
      <c r="W21" s="348" t="s">
        <v>40</v>
      </c>
      <c r="X21" s="349" t="s">
        <v>194</v>
      </c>
      <c r="Y21" s="349" t="s">
        <v>175</v>
      </c>
      <c r="AB21" s="345" t="s">
        <v>8860</v>
      </c>
      <c r="AC21" s="345" t="s">
        <v>441</v>
      </c>
    </row>
    <row r="22" spans="2:29" ht="15">
      <c r="B22" s="247">
        <f t="shared" si="1"/>
        <v>25</v>
      </c>
      <c r="C22" s="247" t="s">
        <v>492</v>
      </c>
      <c r="D22" s="247" t="s">
        <v>2</v>
      </c>
      <c r="E22" s="247" t="str">
        <f t="shared" si="3"/>
        <v>Most Active</v>
      </c>
      <c r="F22" s="265">
        <v>2</v>
      </c>
      <c r="G22" s="265">
        <v>25</v>
      </c>
      <c r="J22" s="247" t="str">
        <f t="shared" si="2"/>
        <v>1500370_S</v>
      </c>
      <c r="M22" s="247">
        <v>19</v>
      </c>
      <c r="N22" s="247" t="str">
        <f t="shared" si="0"/>
        <v>Price Return - 12-mth Perf.</v>
      </c>
      <c r="O22" s="246" t="s">
        <v>8861</v>
      </c>
      <c r="P22" s="246" t="s">
        <v>8774</v>
      </c>
      <c r="Q22" s="247" t="s">
        <v>8784</v>
      </c>
      <c r="R22" s="347" t="s">
        <v>441</v>
      </c>
      <c r="S22" s="347" t="s">
        <v>8862</v>
      </c>
      <c r="T22" s="348" t="s">
        <v>320</v>
      </c>
      <c r="U22" s="247" t="str">
        <f t="shared" si="4"/>
        <v>Low Beta</v>
      </c>
      <c r="V22" s="247" t="s">
        <v>8774</v>
      </c>
      <c r="W22" s="348" t="s">
        <v>35</v>
      </c>
      <c r="X22" s="349" t="s">
        <v>188</v>
      </c>
      <c r="Y22" s="349" t="s">
        <v>175</v>
      </c>
      <c r="AB22" s="345" t="s">
        <v>8863</v>
      </c>
      <c r="AC22" s="345" t="s">
        <v>507</v>
      </c>
    </row>
    <row r="23" spans="2:29" ht="15">
      <c r="B23" s="247">
        <f t="shared" si="1"/>
        <v>27</v>
      </c>
      <c r="C23" s="247" t="s">
        <v>607</v>
      </c>
      <c r="D23" s="247" t="s">
        <v>48</v>
      </c>
      <c r="E23" s="247" t="str">
        <f t="shared" si="3"/>
        <v>Proj. 5yr EPS Growth</v>
      </c>
      <c r="F23" s="265">
        <v>1</v>
      </c>
      <c r="G23" s="265">
        <v>27</v>
      </c>
      <c r="J23" s="247" t="str">
        <f t="shared" si="2"/>
        <v>1500600_S</v>
      </c>
      <c r="M23" s="247">
        <v>20</v>
      </c>
      <c r="N23" s="247" t="str">
        <f t="shared" si="0"/>
        <v>Price Return - 9-mth Perf.</v>
      </c>
      <c r="O23" s="246" t="s">
        <v>8864</v>
      </c>
      <c r="P23" s="246" t="s">
        <v>8774</v>
      </c>
      <c r="Q23" s="247" t="s">
        <v>8784</v>
      </c>
      <c r="R23" s="347" t="s">
        <v>507</v>
      </c>
      <c r="S23" s="347" t="s">
        <v>8865</v>
      </c>
      <c r="T23" s="347" t="s">
        <v>508</v>
      </c>
      <c r="U23" s="247" t="str">
        <f t="shared" si="4"/>
        <v>Lowest Variability Of Eps</v>
      </c>
      <c r="V23" s="247" t="s">
        <v>8774</v>
      </c>
      <c r="W23" s="348" t="s">
        <v>36</v>
      </c>
      <c r="X23" s="349" t="s">
        <v>198</v>
      </c>
      <c r="Y23" s="349" t="s">
        <v>175</v>
      </c>
      <c r="AB23" s="345" t="s">
        <v>8866</v>
      </c>
      <c r="AC23" s="345" t="s">
        <v>448</v>
      </c>
    </row>
    <row r="24" spans="2:29" ht="15">
      <c r="B24" s="247">
        <f t="shared" si="1"/>
        <v>15</v>
      </c>
      <c r="C24" s="247" t="s">
        <v>694</v>
      </c>
      <c r="D24" s="247" t="s">
        <v>32</v>
      </c>
      <c r="E24" s="247" t="str">
        <f t="shared" si="3"/>
        <v>Relative Strength - 30wk/75wk MA</v>
      </c>
      <c r="F24" s="265">
        <v>1</v>
      </c>
      <c r="G24" s="265">
        <v>15</v>
      </c>
      <c r="J24" s="247" t="str">
        <f t="shared" si="2"/>
        <v>1500410_S</v>
      </c>
      <c r="M24" s="247">
        <v>21</v>
      </c>
      <c r="N24" s="247" t="str">
        <f t="shared" si="0"/>
        <v>Price Return - 3-mth Perf.</v>
      </c>
      <c r="O24" s="246" t="s">
        <v>8867</v>
      </c>
      <c r="P24" s="246" t="s">
        <v>8774</v>
      </c>
      <c r="Q24" s="247" t="s">
        <v>8784</v>
      </c>
      <c r="R24" s="347" t="s">
        <v>448</v>
      </c>
      <c r="S24" s="347" t="s">
        <v>8868</v>
      </c>
      <c r="T24" s="348" t="s">
        <v>449</v>
      </c>
      <c r="U24" s="247" t="str">
        <f t="shared" si="4"/>
        <v>Low Eps Estimate Dispersion</v>
      </c>
      <c r="V24" s="247" t="s">
        <v>8774</v>
      </c>
      <c r="W24" s="348" t="s">
        <v>37</v>
      </c>
      <c r="X24" s="349" t="s">
        <v>174</v>
      </c>
      <c r="Y24" s="349" t="s">
        <v>175</v>
      </c>
      <c r="AB24" s="345" t="s">
        <v>8869</v>
      </c>
      <c r="AC24" s="345" t="s">
        <v>635</v>
      </c>
    </row>
    <row r="25" spans="2:29" ht="15">
      <c r="B25" s="247">
        <f t="shared" si="1"/>
        <v>38</v>
      </c>
      <c r="C25" s="247" t="s">
        <v>621</v>
      </c>
      <c r="D25" s="247" t="s">
        <v>20</v>
      </c>
      <c r="E25" s="247" t="str">
        <f t="shared" si="3"/>
        <v>ROC</v>
      </c>
      <c r="F25" s="265">
        <v>2</v>
      </c>
      <c r="G25" s="265">
        <v>38</v>
      </c>
      <c r="J25" s="247" t="str">
        <f t="shared" si="2"/>
        <v>1501040_S</v>
      </c>
      <c r="M25" s="247">
        <v>22</v>
      </c>
      <c r="N25" s="247" t="str">
        <f t="shared" si="0"/>
        <v>Price Return - 11-mth Perf.</v>
      </c>
      <c r="O25" s="246" t="s">
        <v>8870</v>
      </c>
      <c r="P25" s="246" t="s">
        <v>8774</v>
      </c>
      <c r="Q25" s="247" t="s">
        <v>8784</v>
      </c>
      <c r="R25" s="347" t="s">
        <v>635</v>
      </c>
      <c r="S25" s="347" t="s">
        <v>8871</v>
      </c>
      <c r="T25" s="348" t="s">
        <v>330</v>
      </c>
      <c r="U25" s="247" t="str">
        <f t="shared" si="4"/>
        <v>High Institutional Ownership</v>
      </c>
      <c r="V25" s="247" t="s">
        <v>8774</v>
      </c>
      <c r="W25" s="348" t="s">
        <v>38</v>
      </c>
      <c r="X25" s="349" t="s">
        <v>190</v>
      </c>
      <c r="Y25" s="349" t="s">
        <v>175</v>
      </c>
      <c r="AB25" s="345" t="s">
        <v>8872</v>
      </c>
      <c r="AC25" s="345" t="s">
        <v>641</v>
      </c>
    </row>
    <row r="26" spans="2:29" ht="15">
      <c r="B26" s="247">
        <f t="shared" si="1"/>
        <v>37</v>
      </c>
      <c r="C26" s="247" t="s">
        <v>560</v>
      </c>
      <c r="D26" s="247" t="s">
        <v>19</v>
      </c>
      <c r="E26" s="247" t="str">
        <f t="shared" si="3"/>
        <v>ROA</v>
      </c>
      <c r="F26" s="265">
        <v>2</v>
      </c>
      <c r="G26" s="265">
        <v>37</v>
      </c>
      <c r="J26" s="247" t="str">
        <f t="shared" si="2"/>
        <v>1501030_S</v>
      </c>
      <c r="M26" s="247">
        <v>23</v>
      </c>
      <c r="N26" s="247" t="str">
        <f t="shared" si="0"/>
        <v>Price Return - 12-mth and 1-mth Performance</v>
      </c>
      <c r="O26" s="246" t="s">
        <v>8873</v>
      </c>
      <c r="P26" s="246" t="s">
        <v>8774</v>
      </c>
      <c r="Q26" s="247" t="s">
        <v>8784</v>
      </c>
      <c r="R26" s="347" t="s">
        <v>641</v>
      </c>
      <c r="S26" s="347" t="s">
        <v>8874</v>
      </c>
      <c r="T26" s="348" t="s">
        <v>341</v>
      </c>
      <c r="U26" s="247" t="str">
        <f t="shared" si="4"/>
        <v>High Analyst Coverage</v>
      </c>
      <c r="V26" s="247" t="s">
        <v>8774</v>
      </c>
      <c r="W26" s="348" t="s">
        <v>39</v>
      </c>
      <c r="X26" s="349" t="s">
        <v>191</v>
      </c>
      <c r="Y26" s="349" t="s">
        <v>175</v>
      </c>
      <c r="AB26" s="345" t="s">
        <v>8875</v>
      </c>
      <c r="AC26" s="345" t="s">
        <v>540</v>
      </c>
    </row>
    <row r="27" spans="2:29" ht="15">
      <c r="B27" s="247">
        <f t="shared" si="1"/>
        <v>33</v>
      </c>
      <c r="C27" s="247" t="s">
        <v>534</v>
      </c>
      <c r="D27" s="247" t="s">
        <v>15</v>
      </c>
      <c r="E27" s="247" t="str">
        <f t="shared" si="3"/>
        <v>1yr ROE</v>
      </c>
      <c r="F27" s="265">
        <v>2</v>
      </c>
      <c r="G27" s="265">
        <v>33</v>
      </c>
      <c r="J27" s="247" t="str">
        <f t="shared" si="2"/>
        <v>1501010_S</v>
      </c>
      <c r="M27" s="247">
        <v>24</v>
      </c>
      <c r="N27" s="247" t="str">
        <f t="shared" si="0"/>
        <v>Price Return - 12-mth and 1-mth Reversal</v>
      </c>
      <c r="O27" s="246" t="s">
        <v>8876</v>
      </c>
      <c r="P27" s="246" t="s">
        <v>8774</v>
      </c>
      <c r="Q27" s="247" t="s">
        <v>8784</v>
      </c>
      <c r="R27" s="347" t="s">
        <v>540</v>
      </c>
      <c r="S27" s="347" t="s">
        <v>8877</v>
      </c>
      <c r="T27" s="348" t="s">
        <v>322</v>
      </c>
      <c r="U27" s="247" t="str">
        <f t="shared" si="4"/>
        <v>Large Size</v>
      </c>
      <c r="V27" s="247" t="s">
        <v>8774</v>
      </c>
      <c r="W27" s="348" t="s">
        <v>41</v>
      </c>
      <c r="X27" s="349" t="s">
        <v>180</v>
      </c>
      <c r="Y27" s="349" t="s">
        <v>175</v>
      </c>
      <c r="AB27" s="345" t="s">
        <v>8878</v>
      </c>
      <c r="AC27" s="345" t="s">
        <v>521</v>
      </c>
    </row>
    <row r="28" spans="2:29" ht="15">
      <c r="B28" s="247">
        <f t="shared" si="1"/>
        <v>35</v>
      </c>
      <c r="C28" s="247" t="s">
        <v>499</v>
      </c>
      <c r="D28" s="247" t="s">
        <v>17</v>
      </c>
      <c r="E28" s="247" t="str">
        <f t="shared" si="3"/>
        <v>1yr ROE Adj</v>
      </c>
      <c r="F28" s="265">
        <v>2</v>
      </c>
      <c r="G28" s="265">
        <v>35</v>
      </c>
      <c r="J28" s="247" t="str">
        <f t="shared" si="2"/>
        <v>1501050_S</v>
      </c>
      <c r="M28" s="247">
        <v>25</v>
      </c>
      <c r="N28" s="247" t="str">
        <f t="shared" si="0"/>
        <v>Most Active</v>
      </c>
      <c r="O28" s="246" t="s">
        <v>8879</v>
      </c>
      <c r="P28" s="246" t="s">
        <v>8880</v>
      </c>
      <c r="Q28" s="247" t="s">
        <v>8784</v>
      </c>
      <c r="R28" s="347" t="s">
        <v>521</v>
      </c>
      <c r="S28" s="347" t="s">
        <v>8881</v>
      </c>
      <c r="T28" s="348" t="s">
        <v>7</v>
      </c>
      <c r="U28" s="247" t="str">
        <f t="shared" si="4"/>
        <v>Foreign Exposure</v>
      </c>
      <c r="V28" s="247" t="s">
        <v>8774</v>
      </c>
      <c r="W28" s="348" t="s">
        <v>2</v>
      </c>
      <c r="X28" s="349" t="s">
        <v>2</v>
      </c>
      <c r="Y28" s="349" t="s">
        <v>175</v>
      </c>
      <c r="AB28" s="345" t="s">
        <v>8882</v>
      </c>
      <c r="AC28" s="345" t="s">
        <v>680</v>
      </c>
    </row>
    <row r="29" spans="2:29" ht="15">
      <c r="B29" s="247">
        <f t="shared" si="1"/>
        <v>34</v>
      </c>
      <c r="C29" s="247" t="s">
        <v>593</v>
      </c>
      <c r="D29" s="247" t="s">
        <v>16</v>
      </c>
      <c r="E29" s="247" t="str">
        <f t="shared" si="3"/>
        <v>5y ROE</v>
      </c>
      <c r="F29" s="265">
        <v>2</v>
      </c>
      <c r="G29" s="265">
        <v>34</v>
      </c>
      <c r="J29" s="247" t="str">
        <f t="shared" si="2"/>
        <v>1501020_S</v>
      </c>
      <c r="M29" s="247">
        <v>26</v>
      </c>
      <c r="N29" s="247" t="str">
        <f t="shared" si="0"/>
        <v>Earning Momentum</v>
      </c>
      <c r="O29" s="246" t="s">
        <v>8883</v>
      </c>
      <c r="P29" s="246" t="s">
        <v>8884</v>
      </c>
      <c r="Q29" s="247" t="s">
        <v>8784</v>
      </c>
      <c r="R29" s="347" t="s">
        <v>680</v>
      </c>
      <c r="S29" s="347" t="s">
        <v>8885</v>
      </c>
      <c r="T29" s="348" t="s">
        <v>313</v>
      </c>
      <c r="U29" s="247" t="str">
        <f t="shared" si="4"/>
        <v>Low Duration</v>
      </c>
      <c r="V29" s="247" t="s">
        <v>8774</v>
      </c>
      <c r="W29" s="348" t="s">
        <v>13</v>
      </c>
      <c r="X29" s="349" t="s">
        <v>189</v>
      </c>
      <c r="Y29" s="349" t="s">
        <v>10</v>
      </c>
      <c r="AB29" s="345" t="s">
        <v>8886</v>
      </c>
      <c r="AC29" s="345" t="s">
        <v>514</v>
      </c>
    </row>
    <row r="30" spans="2:29" ht="15">
      <c r="B30" s="247">
        <f t="shared" si="1"/>
        <v>36</v>
      </c>
      <c r="C30" s="247" t="s">
        <v>477</v>
      </c>
      <c r="D30" s="247" t="s">
        <v>18</v>
      </c>
      <c r="E30" s="247" t="str">
        <f t="shared" si="3"/>
        <v>5yr ROE Adj</v>
      </c>
      <c r="F30" s="265">
        <v>2</v>
      </c>
      <c r="G30" s="265">
        <v>36</v>
      </c>
      <c r="J30" s="247" t="str">
        <f t="shared" si="2"/>
        <v>1501060_S</v>
      </c>
      <c r="M30" s="247">
        <v>27</v>
      </c>
      <c r="N30" s="247" t="str">
        <f t="shared" si="0"/>
        <v>Proj. 5yr EPS Growth</v>
      </c>
      <c r="O30" s="246" t="s">
        <v>8887</v>
      </c>
      <c r="P30" s="246" t="s">
        <v>8888</v>
      </c>
      <c r="Q30" s="247" t="s">
        <v>8784</v>
      </c>
      <c r="R30" s="347" t="s">
        <v>514</v>
      </c>
      <c r="S30" s="347" t="s">
        <v>8889</v>
      </c>
      <c r="T30" s="348" t="s">
        <v>515</v>
      </c>
      <c r="U30" s="247" t="str">
        <f t="shared" si="4"/>
        <v>Stock Repurchase</v>
      </c>
      <c r="V30" s="247" t="s">
        <v>8774</v>
      </c>
      <c r="W30" s="348" t="s">
        <v>48</v>
      </c>
      <c r="X30" s="349" t="s">
        <v>197</v>
      </c>
      <c r="Y30" s="349" t="s">
        <v>10</v>
      </c>
      <c r="AB30" s="345" t="s">
        <v>8890</v>
      </c>
      <c r="AC30" s="345" t="s">
        <v>534</v>
      </c>
    </row>
    <row r="31" spans="2:29" ht="15">
      <c r="B31" s="247">
        <f t="shared" si="1"/>
        <v>45</v>
      </c>
      <c r="C31" s="247" t="s">
        <v>540</v>
      </c>
      <c r="D31" s="247" t="s">
        <v>21</v>
      </c>
      <c r="E31" s="247" t="str">
        <f t="shared" si="3"/>
        <v>Size</v>
      </c>
      <c r="F31" s="265">
        <v>0</v>
      </c>
      <c r="G31" s="265">
        <v>45</v>
      </c>
      <c r="J31" s="247" t="str">
        <f t="shared" si="2"/>
        <v>1500690_S</v>
      </c>
      <c r="M31" s="306">
        <v>28</v>
      </c>
      <c r="N31" s="306" t="e">
        <f t="shared" si="0"/>
        <v>#N/A</v>
      </c>
      <c r="O31" s="260" t="s">
        <v>8891</v>
      </c>
      <c r="P31" s="260" t="s">
        <v>8892</v>
      </c>
      <c r="Q31" s="247" t="s">
        <v>8784</v>
      </c>
      <c r="R31" s="347" t="s">
        <v>534</v>
      </c>
      <c r="S31" s="347" t="s">
        <v>8893</v>
      </c>
      <c r="T31" s="348" t="s">
        <v>202</v>
      </c>
      <c r="U31" s="247" t="str">
        <f t="shared" si="4"/>
        <v>Roe (1-Yr Average)</v>
      </c>
      <c r="V31" s="247" t="s">
        <v>8774</v>
      </c>
      <c r="W31" s="348" t="s">
        <v>42</v>
      </c>
      <c r="X31" s="349" t="s">
        <v>252</v>
      </c>
      <c r="Y31" s="349" t="s">
        <v>10</v>
      </c>
      <c r="AB31" s="345" t="s">
        <v>8894</v>
      </c>
      <c r="AC31" s="345" t="s">
        <v>593</v>
      </c>
    </row>
    <row r="32" spans="2:29" ht="15">
      <c r="B32" s="247">
        <f t="shared" si="1"/>
        <v>14</v>
      </c>
      <c r="C32" s="247" t="s">
        <v>514</v>
      </c>
      <c r="D32" s="247" t="s">
        <v>8</v>
      </c>
      <c r="E32" s="247" t="str">
        <f t="shared" si="3"/>
        <v>Share Repurchase</v>
      </c>
      <c r="F32" s="265">
        <v>4</v>
      </c>
      <c r="G32" s="265">
        <v>14</v>
      </c>
      <c r="J32" s="247" t="str">
        <f t="shared" si="2"/>
        <v>1500800_S</v>
      </c>
      <c r="M32" s="247">
        <v>29</v>
      </c>
      <c r="N32" s="247" t="str">
        <f t="shared" si="0"/>
        <v>EPS Estimate Revisions</v>
      </c>
      <c r="O32" s="246" t="s">
        <v>8895</v>
      </c>
      <c r="P32" s="246" t="s">
        <v>8896</v>
      </c>
      <c r="Q32" s="247" t="s">
        <v>8784</v>
      </c>
      <c r="R32" s="347" t="s">
        <v>593</v>
      </c>
      <c r="S32" s="347" t="s">
        <v>8897</v>
      </c>
      <c r="T32" s="348" t="s">
        <v>201</v>
      </c>
      <c r="U32" s="247" t="str">
        <f t="shared" si="4"/>
        <v>Roe (5-Yr Average)</v>
      </c>
      <c r="V32" s="247" t="s">
        <v>8774</v>
      </c>
      <c r="W32" s="348" t="s">
        <v>14</v>
      </c>
      <c r="X32" s="349" t="s">
        <v>209</v>
      </c>
      <c r="Y32" s="349" t="s">
        <v>10</v>
      </c>
      <c r="AB32" s="345" t="s">
        <v>8898</v>
      </c>
      <c r="AC32" s="345" t="s">
        <v>560</v>
      </c>
    </row>
    <row r="33" spans="2:29" ht="15">
      <c r="B33" s="247">
        <f t="shared" si="1"/>
        <v>29</v>
      </c>
      <c r="C33" s="247" t="s">
        <v>701</v>
      </c>
      <c r="D33" s="247" t="s">
        <v>14</v>
      </c>
      <c r="E33" s="247" t="str">
        <f t="shared" si="3"/>
        <v>EPS Estimate Revisions</v>
      </c>
      <c r="F33" s="265">
        <v>2</v>
      </c>
      <c r="G33" s="265">
        <v>29</v>
      </c>
      <c r="J33" s="247" t="str">
        <f t="shared" si="2"/>
        <v>1500640_S</v>
      </c>
      <c r="M33" s="247">
        <v>30</v>
      </c>
      <c r="N33" s="247" t="str">
        <f t="shared" si="0"/>
        <v>Equity Duration</v>
      </c>
      <c r="O33" s="246" t="s">
        <v>8899</v>
      </c>
      <c r="P33" s="246" t="s">
        <v>8900</v>
      </c>
      <c r="Q33" s="247" t="s">
        <v>8784</v>
      </c>
      <c r="R33" s="347" t="s">
        <v>560</v>
      </c>
      <c r="S33" s="347" t="s">
        <v>8901</v>
      </c>
      <c r="T33" s="348" t="s">
        <v>19</v>
      </c>
      <c r="U33" s="247" t="str">
        <f t="shared" si="4"/>
        <v>Roa</v>
      </c>
      <c r="V33" s="247" t="s">
        <v>8774</v>
      </c>
      <c r="W33" s="348" t="s">
        <v>9</v>
      </c>
      <c r="X33" s="349" t="s">
        <v>206</v>
      </c>
      <c r="Y33" s="349" t="s">
        <v>10</v>
      </c>
      <c r="AB33" s="345" t="s">
        <v>8902</v>
      </c>
      <c r="AC33" s="345" t="s">
        <v>621</v>
      </c>
    </row>
    <row r="34" spans="2:29" ht="15">
      <c r="B34" s="247">
        <f t="shared" si="1"/>
        <v>10</v>
      </c>
      <c r="C34" s="247" t="s">
        <v>527</v>
      </c>
      <c r="D34" s="247" t="s">
        <v>29</v>
      </c>
      <c r="E34" s="247" t="str">
        <f t="shared" si="3"/>
        <v>EV/ EBITDA</v>
      </c>
      <c r="F34" s="265">
        <v>2</v>
      </c>
      <c r="G34" s="265">
        <v>10</v>
      </c>
      <c r="J34" s="247" t="str">
        <f t="shared" si="2"/>
        <v>1500350_S</v>
      </c>
      <c r="M34" s="247">
        <v>31</v>
      </c>
      <c r="N34" s="247" t="str">
        <f t="shared" si="0"/>
        <v>Earnings Torpedo</v>
      </c>
      <c r="O34" s="260" t="s">
        <v>8903</v>
      </c>
      <c r="P34" s="260" t="s">
        <v>8904</v>
      </c>
      <c r="Q34" s="247" t="s">
        <v>8784</v>
      </c>
      <c r="R34" s="347" t="s">
        <v>621</v>
      </c>
      <c r="S34" s="347" t="s">
        <v>8905</v>
      </c>
      <c r="T34" s="348" t="s">
        <v>622</v>
      </c>
      <c r="U34" s="247" t="str">
        <f t="shared" si="4"/>
        <v>Return On Capital</v>
      </c>
      <c r="V34" s="247" t="s">
        <v>8774</v>
      </c>
      <c r="W34" s="348" t="s">
        <v>300</v>
      </c>
      <c r="X34" s="349" t="s">
        <v>204</v>
      </c>
      <c r="Y34" s="349" t="s">
        <v>196</v>
      </c>
      <c r="AB34" s="345" t="s">
        <v>8906</v>
      </c>
      <c r="AC34" s="345" t="s">
        <v>499</v>
      </c>
    </row>
    <row r="35" spans="2:29" ht="15">
      <c r="B35" s="247">
        <f t="shared" si="1"/>
        <v>41</v>
      </c>
      <c r="C35" s="247" t="s">
        <v>448</v>
      </c>
      <c r="D35" s="247" t="s">
        <v>5</v>
      </c>
      <c r="E35" s="247" t="str">
        <f t="shared" si="3"/>
        <v>Estimate Dispersion</v>
      </c>
      <c r="F35" s="265">
        <v>0</v>
      </c>
      <c r="G35" s="265">
        <v>41</v>
      </c>
      <c r="J35" s="247" t="str">
        <f t="shared" si="2"/>
        <v>1500670_S</v>
      </c>
      <c r="M35" s="247">
        <v>32</v>
      </c>
      <c r="N35" s="247" t="str">
        <f t="shared" si="0"/>
        <v>Negative EPS Surprise</v>
      </c>
      <c r="O35" s="260" t="s">
        <v>8907</v>
      </c>
      <c r="P35" s="260" t="s">
        <v>8908</v>
      </c>
      <c r="Q35" s="247" t="s">
        <v>8784</v>
      </c>
      <c r="R35" s="347" t="s">
        <v>499</v>
      </c>
      <c r="S35" s="347" t="s">
        <v>8909</v>
      </c>
      <c r="T35" s="348" t="s">
        <v>500</v>
      </c>
      <c r="U35" s="247" t="str">
        <f t="shared" si="4"/>
        <v>Roe (1-Yr Avg. Adj. By Debt)</v>
      </c>
      <c r="V35" s="247" t="s">
        <v>8774</v>
      </c>
      <c r="W35" s="348" t="s">
        <v>349</v>
      </c>
      <c r="X35" s="349" t="s">
        <v>253</v>
      </c>
      <c r="Y35" s="349" t="s">
        <v>196</v>
      </c>
      <c r="AB35" s="345" t="s">
        <v>8910</v>
      </c>
      <c r="AC35" s="345" t="s">
        <v>477</v>
      </c>
    </row>
    <row r="36" spans="2:29" ht="15">
      <c r="B36" s="247">
        <f t="shared" si="1"/>
        <v>40</v>
      </c>
      <c r="C36" s="247" t="s">
        <v>507</v>
      </c>
      <c r="D36" s="247" t="s">
        <v>243</v>
      </c>
      <c r="E36" s="247" t="str">
        <f t="shared" si="3"/>
        <v>Variability of Earnings</v>
      </c>
      <c r="F36" s="265">
        <v>0</v>
      </c>
      <c r="G36" s="265">
        <v>40</v>
      </c>
      <c r="J36" s="247" t="str">
        <f t="shared" si="2"/>
        <v>1500660_S</v>
      </c>
      <c r="M36" s="247">
        <v>33</v>
      </c>
      <c r="N36" s="247" t="str">
        <f t="shared" si="0"/>
        <v>1yr ROE</v>
      </c>
      <c r="O36" s="246" t="s">
        <v>8911</v>
      </c>
      <c r="P36" s="246" t="s">
        <v>8912</v>
      </c>
      <c r="Q36" s="247" t="s">
        <v>8784</v>
      </c>
      <c r="R36" s="347" t="s">
        <v>477</v>
      </c>
      <c r="S36" s="347" t="s">
        <v>8913</v>
      </c>
      <c r="T36" s="348" t="s">
        <v>478</v>
      </c>
      <c r="U36" s="247" t="str">
        <f t="shared" si="4"/>
        <v>Roe (5-Yr Avg. Adj. By Debt)</v>
      </c>
      <c r="V36" s="247" t="s">
        <v>8774</v>
      </c>
      <c r="W36" s="348" t="s">
        <v>15</v>
      </c>
      <c r="X36" s="349" t="s">
        <v>202</v>
      </c>
      <c r="Y36" s="349" t="s">
        <v>12</v>
      </c>
      <c r="AB36" s="345" t="s">
        <v>8914</v>
      </c>
      <c r="AC36" s="345" t="s">
        <v>628</v>
      </c>
    </row>
    <row r="37" spans="2:29" ht="15">
      <c r="B37" s="247">
        <f t="shared" si="1"/>
        <v>31</v>
      </c>
      <c r="C37" s="346" t="s">
        <v>5720</v>
      </c>
      <c r="D37" s="247" t="s">
        <v>300</v>
      </c>
      <c r="E37" s="247" t="str">
        <f t="shared" si="3"/>
        <v>Earnings Torpedo</v>
      </c>
      <c r="F37" s="265">
        <v>3</v>
      </c>
      <c r="G37" s="265">
        <v>31</v>
      </c>
      <c r="J37" s="247" t="str">
        <f t="shared" si="2"/>
        <v>1500610</v>
      </c>
      <c r="M37" s="247">
        <v>34</v>
      </c>
      <c r="N37" s="247" t="str">
        <f t="shared" si="0"/>
        <v>5y ROE</v>
      </c>
      <c r="O37" s="246" t="s">
        <v>8915</v>
      </c>
      <c r="P37" s="246" t="s">
        <v>8916</v>
      </c>
      <c r="Q37" s="247" t="s">
        <v>8784</v>
      </c>
      <c r="R37" s="347" t="s">
        <v>686</v>
      </c>
      <c r="S37" s="347" t="s">
        <v>8917</v>
      </c>
      <c r="T37" s="348" t="s">
        <v>687</v>
      </c>
      <c r="U37" s="247" t="str">
        <f t="shared" si="4"/>
        <v>5W Avg Price/30W Avg Price</v>
      </c>
      <c r="V37" s="247" t="s">
        <v>8774</v>
      </c>
      <c r="W37" s="348" t="s">
        <v>16</v>
      </c>
      <c r="X37" s="349" t="s">
        <v>201</v>
      </c>
      <c r="Y37" s="349" t="s">
        <v>12</v>
      </c>
      <c r="AB37" s="345" t="s">
        <v>8918</v>
      </c>
      <c r="AC37" s="345" t="s">
        <v>585</v>
      </c>
    </row>
    <row r="38" spans="2:29" ht="15">
      <c r="B38" s="247">
        <f t="shared" si="1"/>
        <v>32</v>
      </c>
      <c r="C38" s="346" t="s">
        <v>5832</v>
      </c>
      <c r="D38" s="247" t="s">
        <v>349</v>
      </c>
      <c r="E38" s="247" t="str">
        <f t="shared" si="3"/>
        <v>Negative EPS Surprise</v>
      </c>
      <c r="F38" s="265">
        <v>0</v>
      </c>
      <c r="G38" s="265">
        <v>32</v>
      </c>
      <c r="J38" s="247" t="str">
        <f t="shared" si="2"/>
        <v>1500630</v>
      </c>
      <c r="M38" s="247">
        <v>35</v>
      </c>
      <c r="N38" s="247" t="str">
        <f t="shared" si="0"/>
        <v>1yr ROE Adj</v>
      </c>
      <c r="O38" s="246" t="s">
        <v>8919</v>
      </c>
      <c r="P38" s="246" t="s">
        <v>8920</v>
      </c>
      <c r="Q38" s="247" t="s">
        <v>8784</v>
      </c>
      <c r="R38" s="347" t="s">
        <v>658</v>
      </c>
      <c r="S38" s="347" t="s">
        <v>8921</v>
      </c>
      <c r="T38" s="348" t="s">
        <v>659</v>
      </c>
      <c r="U38" s="247" t="str">
        <f t="shared" si="4"/>
        <v>10W Avg Price/40W Avg Price</v>
      </c>
      <c r="V38" s="247" t="s">
        <v>8774</v>
      </c>
      <c r="W38" s="348" t="s">
        <v>17</v>
      </c>
      <c r="X38" s="349" t="s">
        <v>192</v>
      </c>
      <c r="Y38" s="349" t="s">
        <v>12</v>
      </c>
      <c r="AB38" s="345" t="s">
        <v>8922</v>
      </c>
      <c r="AC38" s="345" t="s">
        <v>666</v>
      </c>
    </row>
    <row r="39" spans="2:29" ht="15">
      <c r="B39" s="247">
        <f t="shared" si="1"/>
        <v>16</v>
      </c>
      <c r="C39" s="247" t="s">
        <v>686</v>
      </c>
      <c r="D39" s="247" t="s">
        <v>34</v>
      </c>
      <c r="E39" s="247" t="str">
        <f t="shared" si="3"/>
        <v>Relative Strength - 10wk/40wk MA</v>
      </c>
      <c r="F39" s="265">
        <v>2</v>
      </c>
      <c r="G39" s="265">
        <v>16</v>
      </c>
      <c r="J39" s="247" t="str">
        <f t="shared" si="2"/>
        <v>S_10W40W</v>
      </c>
      <c r="M39" s="247">
        <v>36</v>
      </c>
      <c r="N39" s="247" t="str">
        <f t="shared" si="0"/>
        <v>5yr ROE Adj</v>
      </c>
      <c r="O39" s="246" t="s">
        <v>8923</v>
      </c>
      <c r="P39" s="246" t="s">
        <v>8924</v>
      </c>
      <c r="Q39" s="247" t="s">
        <v>8784</v>
      </c>
      <c r="R39" s="347" t="s">
        <v>585</v>
      </c>
      <c r="S39" s="347" t="s">
        <v>8925</v>
      </c>
      <c r="T39" s="348" t="s">
        <v>586</v>
      </c>
      <c r="V39" s="247" t="s">
        <v>8774</v>
      </c>
      <c r="W39" s="348" t="s">
        <v>18</v>
      </c>
      <c r="X39" s="349" t="s">
        <v>193</v>
      </c>
      <c r="Y39" s="349" t="s">
        <v>12</v>
      </c>
      <c r="AB39" s="345" t="s">
        <v>8926</v>
      </c>
      <c r="AC39" s="345" t="s">
        <v>722</v>
      </c>
    </row>
    <row r="40" spans="2:29" ht="15">
      <c r="B40" s="247">
        <f t="shared" si="1"/>
        <v>17</v>
      </c>
      <c r="C40" s="247" t="s">
        <v>658</v>
      </c>
      <c r="D40" s="247" t="s">
        <v>33</v>
      </c>
      <c r="E40" s="247" t="str">
        <f t="shared" si="3"/>
        <v>Relative Strength - 5wk/30wk MA</v>
      </c>
      <c r="F40" s="265">
        <v>2</v>
      </c>
      <c r="G40" s="265">
        <v>17</v>
      </c>
      <c r="J40" s="247" t="str">
        <f t="shared" si="2"/>
        <v>S_5W30W</v>
      </c>
      <c r="M40" s="247">
        <v>37</v>
      </c>
      <c r="N40" s="247" t="str">
        <f t="shared" si="0"/>
        <v>ROA</v>
      </c>
      <c r="O40" s="246" t="s">
        <v>8927</v>
      </c>
      <c r="P40" s="246" t="s">
        <v>8928</v>
      </c>
      <c r="Q40" s="247" t="s">
        <v>8784</v>
      </c>
      <c r="R40" s="347" t="s">
        <v>729</v>
      </c>
      <c r="S40" s="347" t="s">
        <v>8929</v>
      </c>
      <c r="T40" s="348" t="s">
        <v>730</v>
      </c>
      <c r="U40" s="247" t="str">
        <f t="shared" si="4"/>
        <v>11-M Perf</v>
      </c>
      <c r="V40" s="247" t="s">
        <v>8774</v>
      </c>
      <c r="W40" s="348" t="s">
        <v>19</v>
      </c>
      <c r="X40" s="349" t="s">
        <v>19</v>
      </c>
      <c r="Y40" s="349" t="s">
        <v>12</v>
      </c>
      <c r="AB40" s="345" t="s">
        <v>8930</v>
      </c>
      <c r="AC40" s="345" t="s">
        <v>715</v>
      </c>
    </row>
    <row r="41" spans="2:29" ht="15">
      <c r="B41" s="247">
        <f t="shared" si="1"/>
        <v>11</v>
      </c>
      <c r="C41" s="247" t="s">
        <v>585</v>
      </c>
      <c r="D41" s="247" t="s">
        <v>30</v>
      </c>
      <c r="E41" s="247" t="str">
        <f t="shared" si="3"/>
        <v>Free Cash Flow/ EV</v>
      </c>
      <c r="F41" s="265">
        <v>2</v>
      </c>
      <c r="G41" s="265">
        <v>11</v>
      </c>
      <c r="J41" s="247" t="str">
        <f t="shared" si="2"/>
        <v>S_FCFEV</v>
      </c>
      <c r="M41" s="247">
        <v>38</v>
      </c>
      <c r="N41" s="247" t="str">
        <f t="shared" si="0"/>
        <v>ROC</v>
      </c>
      <c r="O41" s="246" t="s">
        <v>8931</v>
      </c>
      <c r="P41" s="246" t="s">
        <v>8932</v>
      </c>
      <c r="Q41" s="247" t="s">
        <v>8784</v>
      </c>
      <c r="R41" s="347" t="s">
        <v>708</v>
      </c>
      <c r="S41" s="347" t="s">
        <v>8933</v>
      </c>
      <c r="T41" s="348" t="s">
        <v>709</v>
      </c>
      <c r="U41" s="247" t="str">
        <f t="shared" si="4"/>
        <v>12-M Perf</v>
      </c>
      <c r="V41" s="247" t="s">
        <v>8774</v>
      </c>
      <c r="W41" s="348" t="s">
        <v>20</v>
      </c>
      <c r="X41" s="349" t="s">
        <v>20</v>
      </c>
      <c r="Y41" s="349" t="s">
        <v>12</v>
      </c>
      <c r="AB41" s="345" t="s">
        <v>8934</v>
      </c>
      <c r="AC41" s="345" t="s">
        <v>658</v>
      </c>
    </row>
    <row r="42" spans="2:29" ht="15">
      <c r="B42" s="247">
        <f t="shared" si="1"/>
        <v>22</v>
      </c>
      <c r="C42" s="247" t="s">
        <v>729</v>
      </c>
      <c r="D42" s="247" t="s">
        <v>38</v>
      </c>
      <c r="E42" s="247" t="str">
        <f t="shared" si="3"/>
        <v>Price Return - 11-mth Perf.</v>
      </c>
      <c r="F42" s="265">
        <v>4</v>
      </c>
      <c r="G42" s="265">
        <v>22</v>
      </c>
      <c r="J42" s="247" t="str">
        <f t="shared" ref="J42:J50" si="5">C41</f>
        <v>S_FCFEV</v>
      </c>
      <c r="M42" s="247">
        <v>39</v>
      </c>
      <c r="N42" s="247" t="str">
        <f t="shared" si="0"/>
        <v>Beta</v>
      </c>
      <c r="O42" s="246" t="s">
        <v>8935</v>
      </c>
      <c r="P42" s="246" t="s">
        <v>8936</v>
      </c>
      <c r="Q42" s="247" t="s">
        <v>8784</v>
      </c>
      <c r="R42" s="347" t="s">
        <v>647</v>
      </c>
      <c r="S42" s="347" t="s">
        <v>8937</v>
      </c>
      <c r="T42" s="348" t="s">
        <v>648</v>
      </c>
      <c r="U42" s="247" t="str">
        <f t="shared" si="4"/>
        <v>12-M Plus 1-M Perf</v>
      </c>
      <c r="V42" s="247" t="s">
        <v>8774</v>
      </c>
      <c r="W42" s="348" t="s">
        <v>4</v>
      </c>
      <c r="X42" s="349" t="s">
        <v>211</v>
      </c>
      <c r="Y42" s="349" t="s">
        <v>178</v>
      </c>
      <c r="AB42" s="345" t="s">
        <v>8938</v>
      </c>
      <c r="AC42" s="345" t="s">
        <v>729</v>
      </c>
    </row>
    <row r="43" spans="2:29" ht="15">
      <c r="B43" s="247">
        <f t="shared" si="1"/>
        <v>19</v>
      </c>
      <c r="C43" s="247" t="s">
        <v>708</v>
      </c>
      <c r="D43" s="247" t="s">
        <v>35</v>
      </c>
      <c r="E43" s="247" t="str">
        <f t="shared" si="3"/>
        <v>Price Return - 12-mth Perf.</v>
      </c>
      <c r="F43" s="265">
        <v>4</v>
      </c>
      <c r="G43" s="265">
        <v>19</v>
      </c>
      <c r="J43" s="247" t="str">
        <f t="shared" si="5"/>
        <v>S_P11M</v>
      </c>
      <c r="M43" s="247">
        <v>40</v>
      </c>
      <c r="N43" s="247" t="str">
        <f t="shared" si="0"/>
        <v>Variability of Earnings</v>
      </c>
      <c r="O43" s="246" t="s">
        <v>8939</v>
      </c>
      <c r="P43" s="246" t="s">
        <v>8940</v>
      </c>
      <c r="Q43" s="247" t="s">
        <v>8784</v>
      </c>
      <c r="R43" s="347" t="s">
        <v>666</v>
      </c>
      <c r="S43" s="347" t="s">
        <v>8941</v>
      </c>
      <c r="T43" s="348" t="s">
        <v>667</v>
      </c>
      <c r="U43" s="247" t="str">
        <f t="shared" si="4"/>
        <v>12-M Plus Reversal 1-M Perf</v>
      </c>
      <c r="V43" s="247" t="s">
        <v>8774</v>
      </c>
      <c r="W43" s="348" t="s">
        <v>243</v>
      </c>
      <c r="X43" s="349" t="s">
        <v>200</v>
      </c>
      <c r="Y43" s="349" t="s">
        <v>178</v>
      </c>
      <c r="AB43" s="345" t="s">
        <v>8942</v>
      </c>
      <c r="AC43" s="345" t="s">
        <v>673</v>
      </c>
    </row>
    <row r="44" spans="2:29" ht="15">
      <c r="B44" s="247">
        <f t="shared" si="1"/>
        <v>23</v>
      </c>
      <c r="C44" s="247" t="s">
        <v>647</v>
      </c>
      <c r="D44" s="247" t="s">
        <v>39</v>
      </c>
      <c r="E44" s="247" t="str">
        <f t="shared" si="3"/>
        <v>Price Return - 12-mth and 1-mth Performance</v>
      </c>
      <c r="F44" s="265">
        <v>1</v>
      </c>
      <c r="G44" s="265">
        <v>23</v>
      </c>
      <c r="J44" s="247" t="str">
        <f t="shared" si="5"/>
        <v>S_P12M</v>
      </c>
      <c r="M44" s="247">
        <v>41</v>
      </c>
      <c r="N44" s="247" t="str">
        <f t="shared" si="0"/>
        <v>Estimate Dispersion</v>
      </c>
      <c r="O44" s="246" t="s">
        <v>8943</v>
      </c>
      <c r="P44" s="246" t="s">
        <v>8944</v>
      </c>
      <c r="Q44" s="247" t="s">
        <v>8784</v>
      </c>
      <c r="R44" s="347" t="s">
        <v>673</v>
      </c>
      <c r="S44" s="347" t="s">
        <v>8945</v>
      </c>
      <c r="T44" s="348" t="s">
        <v>674</v>
      </c>
      <c r="U44" s="247" t="str">
        <f t="shared" si="4"/>
        <v>Price/200-Day Avg Price</v>
      </c>
      <c r="V44" s="247" t="s">
        <v>8774</v>
      </c>
      <c r="W44" s="348" t="s">
        <v>5</v>
      </c>
      <c r="X44" s="349" t="s">
        <v>177</v>
      </c>
      <c r="Y44" s="349" t="s">
        <v>178</v>
      </c>
      <c r="AB44" s="345" t="s">
        <v>8946</v>
      </c>
      <c r="AC44" s="345" t="s">
        <v>686</v>
      </c>
    </row>
    <row r="45" spans="2:29" ht="15">
      <c r="B45" s="247">
        <f t="shared" si="1"/>
        <v>24</v>
      </c>
      <c r="C45" s="247" t="s">
        <v>666</v>
      </c>
      <c r="D45" s="247" t="s">
        <v>41</v>
      </c>
      <c r="E45" s="247" t="str">
        <f t="shared" si="3"/>
        <v>Price Return - 12-mth and 1-mth Reversal</v>
      </c>
      <c r="F45" s="265">
        <v>1</v>
      </c>
      <c r="G45" s="265">
        <v>24</v>
      </c>
      <c r="J45" s="247" t="str">
        <f t="shared" si="5"/>
        <v>S_P12MP1M</v>
      </c>
      <c r="M45" s="247">
        <v>42</v>
      </c>
      <c r="N45" s="247" t="str">
        <f t="shared" si="0"/>
        <v>Low Price</v>
      </c>
      <c r="O45" s="246" t="s">
        <v>8947</v>
      </c>
      <c r="P45" s="246" t="s">
        <v>8948</v>
      </c>
      <c r="Q45" s="247" t="s">
        <v>8784</v>
      </c>
      <c r="R45" s="347" t="s">
        <v>715</v>
      </c>
      <c r="S45" s="347" t="s">
        <v>8949</v>
      </c>
      <c r="T45" s="348" t="s">
        <v>716</v>
      </c>
      <c r="U45" s="247" t="str">
        <f t="shared" si="4"/>
        <v>3-M Perf</v>
      </c>
      <c r="V45" s="247" t="s">
        <v>8774</v>
      </c>
      <c r="W45" s="348" t="s">
        <v>43</v>
      </c>
      <c r="X45" s="349" t="s">
        <v>43</v>
      </c>
      <c r="Y45" s="349" t="s">
        <v>178</v>
      </c>
      <c r="AB45" s="345" t="s">
        <v>8950</v>
      </c>
      <c r="AC45" s="345" t="s">
        <v>708</v>
      </c>
    </row>
    <row r="46" spans="2:29" ht="15">
      <c r="B46" s="247">
        <f t="shared" si="1"/>
        <v>18</v>
      </c>
      <c r="C46" s="247" t="s">
        <v>673</v>
      </c>
      <c r="D46" s="247" t="s">
        <v>40</v>
      </c>
      <c r="E46" s="247" t="str">
        <f t="shared" si="3"/>
        <v>Price to Moving Average (200 day)</v>
      </c>
      <c r="F46" s="265">
        <v>1</v>
      </c>
      <c r="G46" s="265">
        <v>18</v>
      </c>
      <c r="J46" s="247" t="str">
        <f t="shared" si="5"/>
        <v>S_P12MRP1M</v>
      </c>
      <c r="M46" s="247">
        <v>43</v>
      </c>
      <c r="N46" s="247" t="str">
        <f t="shared" si="0"/>
        <v>Neglect - Institutional Ownership</v>
      </c>
      <c r="O46" s="246" t="s">
        <v>8951</v>
      </c>
      <c r="P46" s="246" t="s">
        <v>8952</v>
      </c>
      <c r="Q46" s="247" t="s">
        <v>8784</v>
      </c>
      <c r="R46" s="347" t="s">
        <v>722</v>
      </c>
      <c r="S46" s="347" t="s">
        <v>8953</v>
      </c>
      <c r="T46" s="348" t="s">
        <v>723</v>
      </c>
      <c r="U46" s="247" t="str">
        <f t="shared" si="4"/>
        <v>9-M Perf</v>
      </c>
      <c r="V46" s="247" t="s">
        <v>8774</v>
      </c>
      <c r="W46" s="348" t="s">
        <v>49</v>
      </c>
      <c r="X46" s="349" t="s">
        <v>172</v>
      </c>
      <c r="Y46" s="349" t="s">
        <v>173</v>
      </c>
      <c r="AB46" s="345" t="s">
        <v>8954</v>
      </c>
      <c r="AC46" s="345" t="s">
        <v>647</v>
      </c>
    </row>
    <row r="47" spans="2:29" ht="13.5">
      <c r="B47" s="247">
        <f t="shared" si="1"/>
        <v>21</v>
      </c>
      <c r="C47" s="247" t="s">
        <v>715</v>
      </c>
      <c r="D47" s="247" t="s">
        <v>37</v>
      </c>
      <c r="E47" s="247" t="str">
        <f t="shared" si="3"/>
        <v>Price Return - 3-mth Perf.</v>
      </c>
      <c r="F47" s="265">
        <v>4</v>
      </c>
      <c r="G47" s="265">
        <v>21</v>
      </c>
      <c r="J47" s="247" t="str">
        <f t="shared" si="5"/>
        <v>S_P200MDA</v>
      </c>
      <c r="M47" s="247">
        <v>44</v>
      </c>
      <c r="N47" s="247" t="str">
        <f t="shared" si="0"/>
        <v>Neglect - Analyst Coverage</v>
      </c>
      <c r="O47" s="246" t="s">
        <v>8955</v>
      </c>
      <c r="P47" s="246" t="s">
        <v>8956</v>
      </c>
      <c r="Q47" s="247" t="s">
        <v>8784</v>
      </c>
      <c r="R47" s="247" t="s">
        <v>628</v>
      </c>
      <c r="T47" s="247" t="s">
        <v>291</v>
      </c>
      <c r="U47" s="247" t="str">
        <f t="shared" si="4"/>
        <v>Short Interest</v>
      </c>
      <c r="V47" s="247" t="s">
        <v>8774</v>
      </c>
      <c r="W47" s="348" t="s">
        <v>44</v>
      </c>
      <c r="X47" s="349" t="s">
        <v>183</v>
      </c>
      <c r="Y47" s="349" t="s">
        <v>173</v>
      </c>
    </row>
    <row r="48" spans="2:29" ht="13.5">
      <c r="B48" s="247">
        <f t="shared" si="1"/>
        <v>20</v>
      </c>
      <c r="C48" s="247" t="s">
        <v>722</v>
      </c>
      <c r="D48" s="247" t="s">
        <v>36</v>
      </c>
      <c r="E48" s="247" t="str">
        <f t="shared" si="3"/>
        <v>Price Return - 9-mth Perf.</v>
      </c>
      <c r="F48" s="265">
        <v>4</v>
      </c>
      <c r="G48" s="265">
        <v>20</v>
      </c>
      <c r="J48" s="247" t="str">
        <f t="shared" si="5"/>
        <v>S_P3M</v>
      </c>
      <c r="M48" s="247">
        <v>45</v>
      </c>
      <c r="N48" s="247" t="str">
        <f t="shared" si="0"/>
        <v>Size</v>
      </c>
      <c r="O48" s="246" t="s">
        <v>8957</v>
      </c>
      <c r="P48" s="246" t="s">
        <v>8958</v>
      </c>
      <c r="Q48" s="247" t="s">
        <v>8784</v>
      </c>
      <c r="U48" s="247" t="str">
        <f t="shared" si="4"/>
        <v/>
      </c>
      <c r="V48" s="247" t="s">
        <v>8774</v>
      </c>
      <c r="W48" s="348" t="s">
        <v>21</v>
      </c>
      <c r="X48" s="349" t="s">
        <v>6</v>
      </c>
      <c r="Y48" s="349" t="s">
        <v>173</v>
      </c>
    </row>
    <row r="49" spans="2:25" ht="13.5">
      <c r="B49" s="247">
        <f t="shared" si="1"/>
        <v>47</v>
      </c>
      <c r="C49" s="247" t="s">
        <v>628</v>
      </c>
      <c r="D49" s="247" t="s">
        <v>291</v>
      </c>
      <c r="E49" s="247" t="str">
        <f t="shared" si="3"/>
        <v>Short Interest</v>
      </c>
      <c r="F49" s="265">
        <v>2</v>
      </c>
      <c r="G49" s="265">
        <v>47</v>
      </c>
      <c r="J49" s="247" t="str">
        <f t="shared" si="5"/>
        <v>S_P9M</v>
      </c>
      <c r="M49" s="247">
        <v>46</v>
      </c>
      <c r="N49" s="247" t="str">
        <f t="shared" si="0"/>
        <v>Foreign Exposure</v>
      </c>
      <c r="O49" s="246" t="s">
        <v>8959</v>
      </c>
      <c r="P49" s="246" t="s">
        <v>8960</v>
      </c>
      <c r="Q49" s="247" t="s">
        <v>8784</v>
      </c>
      <c r="U49" s="247" t="str">
        <f t="shared" si="4"/>
        <v/>
      </c>
      <c r="V49" s="247" t="s">
        <v>8774</v>
      </c>
      <c r="W49" s="348" t="s">
        <v>7</v>
      </c>
      <c r="X49" s="349" t="s">
        <v>182</v>
      </c>
      <c r="Y49" s="349" t="s">
        <v>173</v>
      </c>
    </row>
    <row r="50" spans="2:25" ht="13.5">
      <c r="J50" s="247" t="str">
        <f t="shared" si="5"/>
        <v>S_SI</v>
      </c>
      <c r="M50" s="247">
        <v>47</v>
      </c>
      <c r="N50" s="247" t="str">
        <f t="shared" si="0"/>
        <v>Short Interest</v>
      </c>
      <c r="O50" s="247" t="s">
        <v>8961</v>
      </c>
      <c r="P50" s="247" t="s">
        <v>8962</v>
      </c>
      <c r="Q50" s="247" t="s">
        <v>8784</v>
      </c>
      <c r="U50" s="247" t="str">
        <f t="shared" si="4"/>
        <v/>
      </c>
      <c r="V50" s="247" t="s">
        <v>8774</v>
      </c>
      <c r="W50" s="348" t="s">
        <v>291</v>
      </c>
      <c r="X50" s="350" t="s">
        <v>291</v>
      </c>
      <c r="Y50" s="349" t="s">
        <v>173</v>
      </c>
    </row>
    <row r="54" spans="2:25" ht="15">
      <c r="G54" s="351"/>
    </row>
    <row r="55" spans="2:25" ht="15">
      <c r="G55" s="351"/>
      <c r="H55" s="347"/>
      <c r="I55" s="347"/>
      <c r="J55" s="352"/>
      <c r="K55" s="352"/>
      <c r="L55" s="352"/>
      <c r="M55" s="352"/>
      <c r="N55" s="352"/>
      <c r="O55" s="352"/>
      <c r="P55" s="352"/>
      <c r="Q55" s="352"/>
    </row>
    <row r="56" spans="2:25" ht="15">
      <c r="H56" s="347"/>
      <c r="I56" s="347"/>
      <c r="J56" s="352"/>
      <c r="K56" s="352"/>
      <c r="L56" s="352"/>
      <c r="M56" s="352"/>
      <c r="N56" s="352"/>
      <c r="O56" s="352"/>
      <c r="P56" s="352"/>
      <c r="Q56" s="352"/>
    </row>
  </sheetData>
  <hyperlinks>
    <hyperlink ref="C2" r:id="rId1"/>
  </hyperlinks>
  <pageMargins left="0.75" right="0.75" top="1" bottom="1" header="0.5" footer="0.5"/>
  <pageSetup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R411"/>
  <sheetViews>
    <sheetView workbookViewId="0">
      <pane xSplit="1" ySplit="7" topLeftCell="B8" activePane="bottomRight" state="frozenSplit"/>
      <selection sqref="A1:XFD1048576"/>
      <selection pane="topRight" sqref="A1:XFD1048576"/>
      <selection pane="bottomLeft" sqref="A1:XFD1048576"/>
      <selection pane="bottomRight" activeCell="B8" sqref="B8"/>
    </sheetView>
  </sheetViews>
  <sheetFormatPr defaultRowHeight="12.75"/>
  <cols>
    <col min="1" max="1" width="9" style="3" bestFit="1" customWidth="1"/>
    <col min="2" max="2" width="8" style="3" customWidth="1"/>
    <col min="3" max="3" width="8.5703125" style="3" customWidth="1"/>
    <col min="4" max="4" width="8.7109375" style="3" customWidth="1"/>
    <col min="5" max="6" width="8" style="3" customWidth="1"/>
    <col min="7" max="8" width="6.28515625" style="3" customWidth="1"/>
    <col min="9" max="9" width="5.5703125" style="3" customWidth="1"/>
    <col min="10" max="11" width="6.28515625" style="3" customWidth="1"/>
    <col min="12" max="12" width="6" style="3" customWidth="1"/>
    <col min="13" max="13" width="9.42578125" style="3" customWidth="1"/>
    <col min="14" max="14" width="9.5703125" style="3" customWidth="1"/>
    <col min="15" max="15" width="19.42578125" style="3" customWidth="1"/>
    <col min="16" max="16" width="10" style="3" customWidth="1"/>
    <col min="17" max="17" width="8.5703125" style="3" customWidth="1"/>
    <col min="18" max="18" width="10.140625" style="3" customWidth="1"/>
    <col min="19" max="19" width="8.28515625" style="3" customWidth="1"/>
    <col min="20" max="20" width="11.7109375" style="3" customWidth="1"/>
    <col min="21" max="21" width="11.42578125" style="3" customWidth="1"/>
    <col min="22" max="22" width="12.28515625" style="3" customWidth="1"/>
    <col min="23" max="23" width="11.7109375" style="3" customWidth="1"/>
    <col min="24" max="24" width="15.7109375" style="3" customWidth="1"/>
    <col min="25" max="25" width="13.5703125" style="3" customWidth="1"/>
    <col min="26" max="26" width="7.140625" style="3" customWidth="1"/>
    <col min="27" max="27" width="10.85546875" style="3" customWidth="1"/>
    <col min="28" max="28" width="8.42578125" style="3" customWidth="1"/>
    <col min="29" max="29" width="8" style="3" customWidth="1"/>
    <col min="30" max="30" width="8.7109375" style="3" customWidth="1"/>
    <col min="31" max="31" width="7.7109375" style="3" customWidth="1"/>
    <col min="32" max="32" width="8.42578125" style="3" customWidth="1"/>
    <col min="33" max="33" width="9.42578125" style="3" customWidth="1"/>
    <col min="34" max="34" width="7.5703125" style="3" customWidth="1"/>
    <col min="35" max="35" width="6.140625" style="3" customWidth="1"/>
    <col min="36" max="36" width="6.85546875" style="3" customWidth="1"/>
    <col min="37" max="38" width="6.7109375" style="3" customWidth="1"/>
    <col min="39" max="39" width="6" style="3" customWidth="1"/>
    <col min="40" max="40" width="8.42578125" style="3" customWidth="1"/>
    <col min="41" max="41" width="9.5703125" style="3" customWidth="1"/>
    <col min="42" max="42" width="7.42578125" style="3" customWidth="1"/>
    <col min="43" max="43" width="10.28515625" style="3" customWidth="1"/>
    <col min="44" max="44" width="8.7109375" style="3" customWidth="1"/>
    <col min="45" max="45" width="7.5703125" style="3" customWidth="1"/>
    <col min="46" max="47" width="8.28515625" style="3" customWidth="1"/>
    <col min="48" max="48" width="10.140625" style="3" customWidth="1"/>
    <col min="49" max="16384" width="9.140625" style="4"/>
  </cols>
  <sheetData>
    <row r="1" spans="1:51">
      <c r="AG1" s="98"/>
    </row>
    <row r="2" spans="1:51" ht="30">
      <c r="H2" s="17" t="s">
        <v>22</v>
      </c>
      <c r="AG2" s="127"/>
    </row>
    <row r="3" spans="1:51" ht="20.25">
      <c r="F3" s="4"/>
      <c r="H3" s="18" t="s">
        <v>100</v>
      </c>
    </row>
    <row r="4" spans="1:51">
      <c r="H4" s="16" t="s">
        <v>57</v>
      </c>
    </row>
    <row r="5" spans="1:51" s="78" customFormat="1">
      <c r="B5" s="79"/>
      <c r="C5" s="79"/>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c r="AT5" s="79"/>
      <c r="AU5" s="79"/>
    </row>
    <row r="6" spans="1:51" s="6" customFormat="1">
      <c r="A6" s="15"/>
      <c r="B6" s="436" t="s">
        <v>50</v>
      </c>
      <c r="C6" s="437"/>
      <c r="D6" s="438" t="s">
        <v>51</v>
      </c>
      <c r="E6" s="439"/>
      <c r="F6" s="439"/>
      <c r="G6" s="439"/>
      <c r="H6" s="439"/>
      <c r="I6" s="439"/>
      <c r="J6" s="439"/>
      <c r="K6" s="439"/>
      <c r="L6" s="440"/>
      <c r="M6" s="441" t="s">
        <v>101</v>
      </c>
      <c r="N6" s="442"/>
      <c r="O6" s="443"/>
      <c r="P6" s="438" t="s">
        <v>52</v>
      </c>
      <c r="Q6" s="439"/>
      <c r="R6" s="439"/>
      <c r="S6" s="439"/>
      <c r="T6" s="439"/>
      <c r="U6" s="439"/>
      <c r="V6" s="439"/>
      <c r="W6" s="439"/>
      <c r="X6" s="439"/>
      <c r="Y6" s="439"/>
      <c r="Z6" s="440"/>
      <c r="AA6" s="441" t="s">
        <v>53</v>
      </c>
      <c r="AB6" s="444"/>
      <c r="AC6" s="444"/>
      <c r="AD6" s="444"/>
      <c r="AE6" s="444"/>
      <c r="AF6" s="445"/>
      <c r="AG6" s="438" t="s">
        <v>54</v>
      </c>
      <c r="AH6" s="439"/>
      <c r="AI6" s="439"/>
      <c r="AJ6" s="439"/>
      <c r="AK6" s="439"/>
      <c r="AL6" s="440"/>
      <c r="AM6" s="441" t="s">
        <v>55</v>
      </c>
      <c r="AN6" s="442"/>
      <c r="AO6" s="442"/>
      <c r="AP6" s="443"/>
      <c r="AQ6" s="438" t="s">
        <v>56</v>
      </c>
      <c r="AR6" s="439"/>
      <c r="AS6" s="439"/>
      <c r="AT6" s="440"/>
      <c r="AU6" s="139"/>
      <c r="AV6" s="5" t="s">
        <v>279</v>
      </c>
    </row>
    <row r="7" spans="1:51" s="22" customFormat="1" ht="50.25" customHeight="1">
      <c r="A7" s="20" t="s">
        <v>26</v>
      </c>
      <c r="B7" s="19"/>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21" t="s">
        <v>2</v>
      </c>
      <c r="AA7" s="19" t="s">
        <v>13</v>
      </c>
      <c r="AB7" s="20" t="s">
        <v>48</v>
      </c>
      <c r="AC7" s="20" t="s">
        <v>42</v>
      </c>
      <c r="AD7" s="20" t="s">
        <v>14</v>
      </c>
      <c r="AE7" s="20" t="s">
        <v>9</v>
      </c>
      <c r="AF7" s="21" t="s">
        <v>221</v>
      </c>
      <c r="AG7" s="19" t="s">
        <v>15</v>
      </c>
      <c r="AH7" s="20" t="s">
        <v>16</v>
      </c>
      <c r="AI7" s="20" t="s">
        <v>17</v>
      </c>
      <c r="AJ7" s="20" t="s">
        <v>18</v>
      </c>
      <c r="AK7" s="20" t="s">
        <v>19</v>
      </c>
      <c r="AL7" s="21" t="s">
        <v>20</v>
      </c>
      <c r="AM7" s="19" t="s">
        <v>4</v>
      </c>
      <c r="AN7" s="20" t="s">
        <v>243</v>
      </c>
      <c r="AO7" s="20" t="s">
        <v>5</v>
      </c>
      <c r="AP7" s="21" t="s">
        <v>43</v>
      </c>
      <c r="AQ7" s="19" t="s">
        <v>49</v>
      </c>
      <c r="AR7" s="20" t="s">
        <v>44</v>
      </c>
      <c r="AS7" s="20" t="s">
        <v>21</v>
      </c>
      <c r="AT7" s="21" t="s">
        <v>7</v>
      </c>
      <c r="AU7" s="22" t="s">
        <v>291</v>
      </c>
      <c r="AV7" s="22" t="s">
        <v>278</v>
      </c>
      <c r="AW7" s="22" t="s">
        <v>274</v>
      </c>
      <c r="AX7" s="22" t="s">
        <v>287</v>
      </c>
      <c r="AY7" s="22" t="s">
        <v>288</v>
      </c>
    </row>
    <row r="8" spans="1:51" s="9" customFormat="1" ht="23.25" customHeight="1">
      <c r="A8" s="7">
        <v>31443</v>
      </c>
      <c r="B8" s="33"/>
      <c r="C8" s="34">
        <v>9</v>
      </c>
      <c r="D8" s="32">
        <v>9</v>
      </c>
      <c r="E8" s="32">
        <v>9</v>
      </c>
      <c r="F8" s="32">
        <v>11</v>
      </c>
      <c r="G8" s="32">
        <v>9</v>
      </c>
      <c r="H8" s="32">
        <v>9</v>
      </c>
      <c r="I8" s="32">
        <v>11</v>
      </c>
      <c r="J8" s="32">
        <v>9</v>
      </c>
      <c r="K8" s="32">
        <v>11</v>
      </c>
      <c r="L8" s="32">
        <v>9</v>
      </c>
      <c r="M8" s="32">
        <v>9</v>
      </c>
      <c r="N8" s="32">
        <v>11</v>
      </c>
      <c r="O8" s="32">
        <v>11</v>
      </c>
      <c r="P8" s="32">
        <v>9</v>
      </c>
      <c r="Q8" s="32">
        <v>20</v>
      </c>
      <c r="R8" s="32">
        <v>20</v>
      </c>
      <c r="S8" s="32">
        <v>20</v>
      </c>
      <c r="T8" s="32">
        <v>20</v>
      </c>
      <c r="U8" s="32">
        <v>20</v>
      </c>
      <c r="V8" s="32">
        <v>20</v>
      </c>
      <c r="W8" s="32">
        <v>20</v>
      </c>
      <c r="X8" s="32">
        <v>20</v>
      </c>
      <c r="Y8" s="32">
        <v>20</v>
      </c>
      <c r="Z8" s="32">
        <v>11</v>
      </c>
      <c r="AA8" s="32">
        <v>9</v>
      </c>
      <c r="AB8" s="32">
        <v>9</v>
      </c>
      <c r="AC8" s="32">
        <v>9</v>
      </c>
      <c r="AD8" s="32">
        <v>49</v>
      </c>
      <c r="AE8" s="32">
        <v>9</v>
      </c>
      <c r="AF8" s="43">
        <v>189</v>
      </c>
      <c r="AG8" s="32">
        <v>9</v>
      </c>
      <c r="AH8" s="32">
        <v>9</v>
      </c>
      <c r="AI8" s="32">
        <v>9</v>
      </c>
      <c r="AJ8" s="32">
        <v>9</v>
      </c>
      <c r="AK8" s="32">
        <v>9</v>
      </c>
      <c r="AL8" s="32">
        <v>9</v>
      </c>
      <c r="AM8" s="32">
        <v>9</v>
      </c>
      <c r="AN8" s="32">
        <v>9</v>
      </c>
      <c r="AO8" s="32">
        <v>49</v>
      </c>
      <c r="AP8" s="32">
        <v>9</v>
      </c>
      <c r="AQ8" s="32">
        <v>9</v>
      </c>
      <c r="AR8" s="32">
        <v>49</v>
      </c>
      <c r="AS8" s="32">
        <v>9</v>
      </c>
      <c r="AT8" s="32">
        <v>9</v>
      </c>
      <c r="AU8" s="32"/>
      <c r="AV8" s="8"/>
    </row>
    <row r="9" spans="1:51" s="9" customFormat="1" ht="23.25" customHeight="1">
      <c r="A9" s="7">
        <v>31471</v>
      </c>
      <c r="B9" s="29"/>
      <c r="C9" s="30">
        <v>59.237672254611105</v>
      </c>
      <c r="D9" s="29">
        <v>71.076683044433508</v>
      </c>
      <c r="E9" s="31">
        <v>62.775707244873011</v>
      </c>
      <c r="F9" s="12"/>
      <c r="G9" s="31">
        <v>60.75401687622071</v>
      </c>
      <c r="H9" s="31">
        <v>56.930973052978509</v>
      </c>
      <c r="I9" s="12"/>
      <c r="J9" s="31">
        <v>60.12588119506831</v>
      </c>
      <c r="K9" s="12"/>
      <c r="L9" s="30">
        <v>59.859911480308277</v>
      </c>
      <c r="M9" s="69">
        <v>56.886484785596956</v>
      </c>
      <c r="N9" s="8"/>
      <c r="O9" s="11"/>
      <c r="P9" s="29">
        <v>62.005429968910811</v>
      </c>
      <c r="Q9" s="12"/>
      <c r="R9" s="12"/>
      <c r="S9" s="12"/>
      <c r="T9" s="12"/>
      <c r="U9" s="12"/>
      <c r="V9" s="12"/>
      <c r="W9" s="12"/>
      <c r="X9" s="12"/>
      <c r="Y9" s="12"/>
      <c r="Z9" s="11"/>
      <c r="AA9" s="29">
        <v>63.261596679687507</v>
      </c>
      <c r="AB9" s="31">
        <v>68.950744628906207</v>
      </c>
      <c r="AC9" s="31">
        <v>66.273635864257813</v>
      </c>
      <c r="AD9" s="12"/>
      <c r="AE9" s="31">
        <v>75.055969238281207</v>
      </c>
      <c r="AF9" s="11"/>
      <c r="AG9" s="29">
        <v>82.481698600000001</v>
      </c>
      <c r="AH9" s="31">
        <v>85.907424800000001</v>
      </c>
      <c r="AI9" s="31">
        <v>78.970701910000002</v>
      </c>
      <c r="AJ9" s="31">
        <v>79.335390530000012</v>
      </c>
      <c r="AK9" s="31">
        <v>75.481395270000007</v>
      </c>
      <c r="AL9" s="30">
        <v>84.748172950000011</v>
      </c>
      <c r="AM9" s="29">
        <v>86.048889160156207</v>
      </c>
      <c r="AN9" s="31">
        <v>68.834571838378906</v>
      </c>
      <c r="AO9" s="8"/>
      <c r="AP9" s="30">
        <v>71.332550048828111</v>
      </c>
      <c r="AQ9" s="29">
        <v>73.614944458007813</v>
      </c>
      <c r="AR9" s="12"/>
      <c r="AS9" s="31">
        <v>64.119812011718707</v>
      </c>
      <c r="AT9" s="30">
        <v>76.412124633789006</v>
      </c>
      <c r="AU9" s="31"/>
      <c r="AV9" s="118">
        <v>70.27</v>
      </c>
      <c r="AW9" s="14">
        <v>71.36297880369834</v>
      </c>
    </row>
    <row r="10" spans="1:51" s="9" customFormat="1" ht="23.25" customHeight="1">
      <c r="A10" s="7">
        <v>31502</v>
      </c>
      <c r="B10" s="29"/>
      <c r="C10" s="30">
        <v>64.035923707234616</v>
      </c>
      <c r="D10" s="29">
        <v>75.270210258199086</v>
      </c>
      <c r="E10" s="31">
        <v>68.174415588378906</v>
      </c>
      <c r="F10" s="12"/>
      <c r="G10" s="31">
        <v>64.277748107910114</v>
      </c>
      <c r="H10" s="31">
        <v>59.72058868408201</v>
      </c>
      <c r="I10" s="12"/>
      <c r="J10" s="31">
        <v>65.176452636718707</v>
      </c>
      <c r="K10" s="12"/>
      <c r="L10" s="30">
        <v>63.343791887425091</v>
      </c>
      <c r="M10" s="29">
        <v>59.421007988306847</v>
      </c>
      <c r="N10" s="8"/>
      <c r="O10" s="11"/>
      <c r="P10" s="29">
        <v>60.827326799501407</v>
      </c>
      <c r="Q10" s="12"/>
      <c r="R10" s="12"/>
      <c r="S10" s="12"/>
      <c r="T10" s="12"/>
      <c r="U10" s="12"/>
      <c r="V10" s="12"/>
      <c r="W10" s="12"/>
      <c r="X10" s="12"/>
      <c r="Y10" s="12"/>
      <c r="Z10" s="11"/>
      <c r="AA10" s="29">
        <v>67.942955017089815</v>
      </c>
      <c r="AB10" s="31">
        <v>71.501922607421804</v>
      </c>
      <c r="AC10" s="31">
        <v>70.780242919921804</v>
      </c>
      <c r="AD10" s="12"/>
      <c r="AE10" s="31">
        <v>80.760223388671818</v>
      </c>
      <c r="AF10" s="11"/>
      <c r="AG10" s="29">
        <v>87.760527310000001</v>
      </c>
      <c r="AH10" s="31">
        <v>90.97596286000001</v>
      </c>
      <c r="AI10" s="31">
        <v>83.787914720000003</v>
      </c>
      <c r="AJ10" s="31">
        <v>84.730197090000004</v>
      </c>
      <c r="AK10" s="31">
        <v>80.916055730000011</v>
      </c>
      <c r="AL10" s="30">
        <v>91.189034090000007</v>
      </c>
      <c r="AM10" s="29">
        <v>90.351333618164006</v>
      </c>
      <c r="AN10" s="31">
        <v>71.381454467773409</v>
      </c>
      <c r="AO10" s="8"/>
      <c r="AP10" s="30">
        <v>75.612503051757813</v>
      </c>
      <c r="AQ10" s="29">
        <v>78.252685546875014</v>
      </c>
      <c r="AR10" s="12"/>
      <c r="AS10" s="31">
        <v>70.531799316406207</v>
      </c>
      <c r="AT10" s="30">
        <v>78.169609069824205</v>
      </c>
      <c r="AU10" s="31"/>
      <c r="AV10" s="118">
        <v>74.28</v>
      </c>
      <c r="AW10" s="14">
        <v>75.130511352915278</v>
      </c>
    </row>
    <row r="11" spans="1:51" s="9" customFormat="1" ht="11.25">
      <c r="A11" s="7">
        <v>31532</v>
      </c>
      <c r="B11" s="29"/>
      <c r="C11" s="30">
        <v>63.331528546455004</v>
      </c>
      <c r="D11" s="29">
        <v>74.44223787008869</v>
      </c>
      <c r="E11" s="31">
        <v>64.833869934082003</v>
      </c>
      <c r="F11" s="31">
        <v>67.831781140604932</v>
      </c>
      <c r="G11" s="31">
        <v>62.285140991210909</v>
      </c>
      <c r="H11" s="31">
        <v>58.287296295166009</v>
      </c>
      <c r="I11" s="31">
        <v>61.728242853347098</v>
      </c>
      <c r="J11" s="31">
        <v>62.83010482788081</v>
      </c>
      <c r="K11" s="31">
        <v>60.306554407170495</v>
      </c>
      <c r="L11" s="30">
        <v>62.93021436431502</v>
      </c>
      <c r="M11" s="29">
        <v>58.104901299549333</v>
      </c>
      <c r="N11" s="31">
        <v>69.152372260586731</v>
      </c>
      <c r="O11" s="30">
        <v>67.758028080765527</v>
      </c>
      <c r="P11" s="29">
        <v>66.788404825852609</v>
      </c>
      <c r="Q11" s="12"/>
      <c r="R11" s="12"/>
      <c r="S11" s="12"/>
      <c r="T11" s="12"/>
      <c r="U11" s="12"/>
      <c r="V11" s="12"/>
      <c r="W11" s="12"/>
      <c r="X11" s="12"/>
      <c r="Y11" s="12"/>
      <c r="Z11" s="30">
        <v>65.263461844957064</v>
      </c>
      <c r="AA11" s="29">
        <v>66.923812866210909</v>
      </c>
      <c r="AB11" s="31">
        <v>71.358917236328111</v>
      </c>
      <c r="AC11" s="31">
        <v>68.444496154785114</v>
      </c>
      <c r="AD11" s="12"/>
      <c r="AE11" s="31">
        <v>78.014373779296818</v>
      </c>
      <c r="AF11" s="11"/>
      <c r="AG11" s="29">
        <v>87.409485210000014</v>
      </c>
      <c r="AH11" s="31">
        <v>90.794010930000013</v>
      </c>
      <c r="AI11" s="31">
        <v>83.536550980000015</v>
      </c>
      <c r="AJ11" s="31">
        <v>84.391276300000015</v>
      </c>
      <c r="AK11" s="31">
        <v>82.21071262000001</v>
      </c>
      <c r="AL11" s="30">
        <v>90.550710850000002</v>
      </c>
      <c r="AM11" s="29">
        <v>87.008338928222614</v>
      </c>
      <c r="AN11" s="31">
        <v>69.882446289062514</v>
      </c>
      <c r="AO11" s="8"/>
      <c r="AP11" s="30">
        <v>71.605033874511705</v>
      </c>
      <c r="AQ11" s="29">
        <v>75.826858520507813</v>
      </c>
      <c r="AR11" s="12"/>
      <c r="AS11" s="31">
        <v>68.345314025878906</v>
      </c>
      <c r="AT11" s="30">
        <v>78.325942993164006</v>
      </c>
      <c r="AU11" s="31"/>
      <c r="AV11" s="118">
        <v>72.650000000000006</v>
      </c>
      <c r="AW11" s="14">
        <v>74.067551418328193</v>
      </c>
      <c r="AX11" s="14">
        <v>65.073205388324126</v>
      </c>
      <c r="AY11" s="14"/>
    </row>
    <row r="12" spans="1:51" s="9" customFormat="1" ht="11.25">
      <c r="A12" s="7">
        <v>31562</v>
      </c>
      <c r="B12" s="29"/>
      <c r="C12" s="30">
        <v>65.421468988488002</v>
      </c>
      <c r="D12" s="29">
        <v>77.941024780273423</v>
      </c>
      <c r="E12" s="31">
        <v>67.621726989746008</v>
      </c>
      <c r="F12" s="31">
        <v>70.495173905790324</v>
      </c>
      <c r="G12" s="31">
        <v>65.58625030517571</v>
      </c>
      <c r="H12" s="31">
        <v>60.85193634033201</v>
      </c>
      <c r="I12" s="31">
        <v>65.101477387538438</v>
      </c>
      <c r="J12" s="31">
        <v>66.662742614746008</v>
      </c>
      <c r="K12" s="31">
        <v>63.49195810176812</v>
      </c>
      <c r="L12" s="30">
        <v>64.892849070848996</v>
      </c>
      <c r="M12" s="29">
        <v>61.019454946129599</v>
      </c>
      <c r="N12" s="31">
        <v>73.253796256101282</v>
      </c>
      <c r="O12" s="30">
        <v>72.548598627107594</v>
      </c>
      <c r="P12" s="29">
        <v>68.72526856580231</v>
      </c>
      <c r="Q12" s="12"/>
      <c r="R12" s="12"/>
      <c r="S12" s="12"/>
      <c r="T12" s="12"/>
      <c r="U12" s="12"/>
      <c r="V12" s="12"/>
      <c r="W12" s="12"/>
      <c r="X12" s="12"/>
      <c r="Y12" s="12"/>
      <c r="Z12" s="30">
        <v>69.189221643604142</v>
      </c>
      <c r="AA12" s="29">
        <v>71.340782165527315</v>
      </c>
      <c r="AB12" s="31">
        <v>75.711814880371008</v>
      </c>
      <c r="AC12" s="31">
        <v>72.961830139160114</v>
      </c>
      <c r="AD12" s="12"/>
      <c r="AE12" s="31">
        <v>81.837081909179616</v>
      </c>
      <c r="AF12" s="11"/>
      <c r="AG12" s="29">
        <v>93.178511230000012</v>
      </c>
      <c r="AH12" s="31">
        <v>95.606093510000008</v>
      </c>
      <c r="AI12" s="31">
        <v>88.298134379999993</v>
      </c>
      <c r="AJ12" s="31">
        <v>88.27327501000002</v>
      </c>
      <c r="AK12" s="31">
        <v>88.047673220000007</v>
      </c>
      <c r="AL12" s="30">
        <v>96.16485492000001</v>
      </c>
      <c r="AM12" s="29">
        <v>89.35755920410152</v>
      </c>
      <c r="AN12" s="31">
        <v>73.306686401367116</v>
      </c>
      <c r="AO12" s="8"/>
      <c r="AP12" s="30">
        <v>75.256896972656207</v>
      </c>
      <c r="AQ12" s="29">
        <v>79.163238525390611</v>
      </c>
      <c r="AR12" s="12"/>
      <c r="AS12" s="31">
        <v>73.334518432617116</v>
      </c>
      <c r="AT12" s="30">
        <v>82.163917541503906</v>
      </c>
      <c r="AU12" s="31"/>
      <c r="AV12" s="118">
        <v>76.5</v>
      </c>
      <c r="AW12" s="14">
        <v>77.787911189382982</v>
      </c>
      <c r="AX12" s="14">
        <v>68.678774191997434</v>
      </c>
      <c r="AY12" s="14"/>
    </row>
    <row r="13" spans="1:51" s="9" customFormat="1" ht="11.25">
      <c r="A13" s="7">
        <v>31593</v>
      </c>
      <c r="B13" s="29"/>
      <c r="C13" s="30">
        <v>64.570989891637709</v>
      </c>
      <c r="D13" s="29">
        <v>76.849845886230412</v>
      </c>
      <c r="E13" s="31">
        <v>67.892211914062514</v>
      </c>
      <c r="F13" s="31">
        <v>70.334691797483174</v>
      </c>
      <c r="G13" s="31">
        <v>63.421905517578111</v>
      </c>
      <c r="H13" s="31">
        <v>58.539562225341712</v>
      </c>
      <c r="I13" s="31">
        <v>65.589217653521814</v>
      </c>
      <c r="J13" s="31">
        <v>65.662796020507813</v>
      </c>
      <c r="K13" s="31">
        <v>62.951432865652578</v>
      </c>
      <c r="L13" s="30">
        <v>65.52642683364553</v>
      </c>
      <c r="M13" s="29">
        <v>61.583343842470121</v>
      </c>
      <c r="N13" s="31">
        <v>74.897114809607828</v>
      </c>
      <c r="O13" s="30">
        <v>73.146267647851744</v>
      </c>
      <c r="P13" s="29">
        <v>63.708323960498809</v>
      </c>
      <c r="Q13" s="12"/>
      <c r="R13" s="12"/>
      <c r="S13" s="12"/>
      <c r="T13" s="12"/>
      <c r="U13" s="12"/>
      <c r="V13" s="12"/>
      <c r="W13" s="12"/>
      <c r="X13" s="12"/>
      <c r="Y13" s="12"/>
      <c r="Z13" s="30">
        <v>70.59477044283652</v>
      </c>
      <c r="AA13" s="29">
        <v>72.054191589355412</v>
      </c>
      <c r="AB13" s="31">
        <v>74.121864318847614</v>
      </c>
      <c r="AC13" s="31">
        <v>73.472564697265611</v>
      </c>
      <c r="AD13" s="12"/>
      <c r="AE13" s="31">
        <v>76.108482360839815</v>
      </c>
      <c r="AF13" s="11"/>
      <c r="AG13" s="29">
        <v>92.99215421000001</v>
      </c>
      <c r="AH13" s="31">
        <v>94.841244760000009</v>
      </c>
      <c r="AI13" s="31">
        <v>89.26941386</v>
      </c>
      <c r="AJ13" s="31">
        <v>89.244281040000004</v>
      </c>
      <c r="AK13" s="31">
        <v>88.311816240000013</v>
      </c>
      <c r="AL13" s="30">
        <v>97.126503470000003</v>
      </c>
      <c r="AM13" s="29">
        <v>85.783256530761719</v>
      </c>
      <c r="AN13" s="31">
        <v>72.793540954589815</v>
      </c>
      <c r="AO13" s="12"/>
      <c r="AP13" s="30">
        <v>71.268280029296804</v>
      </c>
      <c r="AQ13" s="29">
        <v>78.609092712402315</v>
      </c>
      <c r="AR13" s="12"/>
      <c r="AS13" s="31">
        <v>69.887794494628906</v>
      </c>
      <c r="AT13" s="30">
        <v>81.670936584472614</v>
      </c>
      <c r="AU13" s="31"/>
      <c r="AV13" s="118">
        <v>76.5</v>
      </c>
      <c r="AW13" s="14">
        <v>78.885464494622298</v>
      </c>
      <c r="AX13" s="14">
        <v>68.78797176106859</v>
      </c>
      <c r="AY13" s="14"/>
    </row>
    <row r="14" spans="1:51" s="9" customFormat="1" ht="11.25">
      <c r="A14" s="7">
        <v>31624</v>
      </c>
      <c r="B14" s="29"/>
      <c r="C14" s="30">
        <v>60.051020599223008</v>
      </c>
      <c r="D14" s="29">
        <v>71.547210693359304</v>
      </c>
      <c r="E14" s="31">
        <v>65.108634948730412</v>
      </c>
      <c r="F14" s="31">
        <v>66.066339027976042</v>
      </c>
      <c r="G14" s="31">
        <v>55.11363601684571</v>
      </c>
      <c r="H14" s="31">
        <v>52.744144439697209</v>
      </c>
      <c r="I14" s="31">
        <v>60.35160004394011</v>
      </c>
      <c r="J14" s="31">
        <v>58.045913696289006</v>
      </c>
      <c r="K14" s="31">
        <v>58.052167468691806</v>
      </c>
      <c r="L14" s="30">
        <v>61.380746768946217</v>
      </c>
      <c r="M14" s="29">
        <v>58.71309893249488</v>
      </c>
      <c r="N14" s="31">
        <v>69.449163420267638</v>
      </c>
      <c r="O14" s="30">
        <v>68.494243843477619</v>
      </c>
      <c r="P14" s="29">
        <v>66.19294859495821</v>
      </c>
      <c r="Q14" s="12"/>
      <c r="R14" s="12"/>
      <c r="S14" s="12"/>
      <c r="T14" s="12"/>
      <c r="U14" s="12"/>
      <c r="V14" s="12"/>
      <c r="W14" s="12"/>
      <c r="X14" s="12"/>
      <c r="Y14" s="12"/>
      <c r="Z14" s="30">
        <v>65.574662746603522</v>
      </c>
      <c r="AA14" s="29">
        <v>66.794235229492116</v>
      </c>
      <c r="AB14" s="31">
        <v>68.117996215820313</v>
      </c>
      <c r="AC14" s="31">
        <v>69.431571960449205</v>
      </c>
      <c r="AD14" s="12"/>
      <c r="AE14" s="31">
        <v>65.377189636230412</v>
      </c>
      <c r="AF14" s="11"/>
      <c r="AG14" s="29">
        <v>84.901836790000004</v>
      </c>
      <c r="AH14" s="31">
        <v>86.400373980000012</v>
      </c>
      <c r="AI14" s="31">
        <v>81.949321930000011</v>
      </c>
      <c r="AJ14" s="31">
        <v>81.658517150000009</v>
      </c>
      <c r="AK14" s="31">
        <v>81.070247310000013</v>
      </c>
      <c r="AL14" s="30">
        <v>89.550636200000014</v>
      </c>
      <c r="AM14" s="29">
        <v>76.003967285156207</v>
      </c>
      <c r="AN14" s="31">
        <v>66.460502624511705</v>
      </c>
      <c r="AO14" s="12"/>
      <c r="AP14" s="30">
        <v>59.794086456298807</v>
      </c>
      <c r="AQ14" s="29">
        <v>75.228904724121008</v>
      </c>
      <c r="AR14" s="12"/>
      <c r="AS14" s="31">
        <v>62.200138092041009</v>
      </c>
      <c r="AT14" s="30">
        <v>75.300598144531207</v>
      </c>
      <c r="AU14" s="31"/>
      <c r="AV14" s="118">
        <v>70.38</v>
      </c>
      <c r="AW14" s="14">
        <v>74.256242530976792</v>
      </c>
      <c r="AX14" s="14">
        <v>63.566204964758043</v>
      </c>
      <c r="AY14" s="14"/>
    </row>
    <row r="15" spans="1:51" s="9" customFormat="1" ht="11.25">
      <c r="A15" s="7">
        <v>31653</v>
      </c>
      <c r="B15" s="29"/>
      <c r="C15" s="30">
        <v>64.795051226561611</v>
      </c>
      <c r="D15" s="29">
        <v>77.414077758789006</v>
      </c>
      <c r="E15" s="31">
        <v>71.489280700683508</v>
      </c>
      <c r="F15" s="31">
        <v>71.757123905980151</v>
      </c>
      <c r="G15" s="31">
        <v>62.498863220214808</v>
      </c>
      <c r="H15" s="31">
        <v>58.862468719482408</v>
      </c>
      <c r="I15" s="31">
        <v>63.980582592095914</v>
      </c>
      <c r="J15" s="31">
        <v>64.024642944335909</v>
      </c>
      <c r="K15" s="31">
        <v>64.548139258553547</v>
      </c>
      <c r="L15" s="30">
        <v>64.774877207133272</v>
      </c>
      <c r="M15" s="29">
        <v>65.78223823550168</v>
      </c>
      <c r="N15" s="31">
        <v>72.975585826376033</v>
      </c>
      <c r="O15" s="30">
        <v>73.738539100600107</v>
      </c>
      <c r="P15" s="29">
        <v>58.977917198107811</v>
      </c>
      <c r="Q15" s="12"/>
      <c r="R15" s="12"/>
      <c r="S15" s="12"/>
      <c r="T15" s="12"/>
      <c r="U15" s="12"/>
      <c r="V15" s="12"/>
      <c r="W15" s="12"/>
      <c r="X15" s="12"/>
      <c r="Y15" s="12"/>
      <c r="Z15" s="30">
        <v>69.528364319174614</v>
      </c>
      <c r="AA15" s="29">
        <v>70.868682861328111</v>
      </c>
      <c r="AB15" s="31">
        <v>72.886253356933508</v>
      </c>
      <c r="AC15" s="31">
        <v>73.597465515136705</v>
      </c>
      <c r="AD15" s="12"/>
      <c r="AE15" s="31">
        <v>71.326515197753906</v>
      </c>
      <c r="AF15" s="11"/>
      <c r="AG15" s="29">
        <v>87.703597400000007</v>
      </c>
      <c r="AH15" s="31">
        <v>89.424387070000009</v>
      </c>
      <c r="AI15" s="31">
        <v>85.718990730000002</v>
      </c>
      <c r="AJ15" s="31">
        <v>85.986418560000004</v>
      </c>
      <c r="AK15" s="31">
        <v>83.988776210000012</v>
      </c>
      <c r="AL15" s="30">
        <v>92.416256560000008</v>
      </c>
      <c r="AM15" s="29">
        <v>81.476249694824219</v>
      </c>
      <c r="AN15" s="31">
        <v>72.840705871582003</v>
      </c>
      <c r="AO15" s="12"/>
      <c r="AP15" s="30">
        <v>64.876579284667912</v>
      </c>
      <c r="AQ15" s="29">
        <v>79.140808105468707</v>
      </c>
      <c r="AR15" s="12"/>
      <c r="AS15" s="31">
        <v>65.683349609375014</v>
      </c>
      <c r="AT15" s="30">
        <v>81.927055358886719</v>
      </c>
      <c r="AU15" s="31"/>
      <c r="AV15" s="118">
        <v>75.66</v>
      </c>
      <c r="AW15" s="14">
        <v>79.542738537014898</v>
      </c>
      <c r="AX15" s="14">
        <v>68.478478379630374</v>
      </c>
      <c r="AY15" s="14"/>
    </row>
    <row r="16" spans="1:51" s="9" customFormat="1" ht="11.25">
      <c r="A16" s="7">
        <v>31685</v>
      </c>
      <c r="B16" s="29"/>
      <c r="C16" s="30">
        <v>60.00021743579611</v>
      </c>
      <c r="D16" s="29">
        <v>71.143539428710923</v>
      </c>
      <c r="E16" s="31">
        <v>65.198226928710909</v>
      </c>
      <c r="F16" s="31">
        <v>65.955659204686995</v>
      </c>
      <c r="G16" s="31">
        <v>61.18638992309571</v>
      </c>
      <c r="H16" s="31">
        <v>57.155456542968707</v>
      </c>
      <c r="I16" s="31">
        <v>60.146326717908991</v>
      </c>
      <c r="J16" s="31">
        <v>61.911830902100007</v>
      </c>
      <c r="K16" s="31">
        <v>61.339042701145331</v>
      </c>
      <c r="L16" s="30">
        <v>59.648815774252476</v>
      </c>
      <c r="M16" s="29">
        <v>62.562914453498642</v>
      </c>
      <c r="N16" s="31">
        <v>67.109733746500225</v>
      </c>
      <c r="O16" s="30">
        <v>68.352496700016999</v>
      </c>
      <c r="P16" s="29">
        <v>63.696150573956409</v>
      </c>
      <c r="Q16" s="12"/>
      <c r="R16" s="12"/>
      <c r="S16" s="12"/>
      <c r="T16" s="12"/>
      <c r="U16" s="12"/>
      <c r="V16" s="12"/>
      <c r="W16" s="12"/>
      <c r="X16" s="12"/>
      <c r="Y16" s="12"/>
      <c r="Z16" s="30">
        <v>62.419282560805215</v>
      </c>
      <c r="AA16" s="29">
        <v>64.490501403808508</v>
      </c>
      <c r="AB16" s="31">
        <v>67.12824249267571</v>
      </c>
      <c r="AC16" s="31">
        <v>66.605705261230412</v>
      </c>
      <c r="AD16" s="12"/>
      <c r="AE16" s="31">
        <v>65.834373474121008</v>
      </c>
      <c r="AF16" s="11"/>
      <c r="AG16" s="29">
        <v>80.248791630000014</v>
      </c>
      <c r="AH16" s="31">
        <v>80.66079714</v>
      </c>
      <c r="AI16" s="31">
        <v>76.975653680000022</v>
      </c>
      <c r="AJ16" s="31">
        <v>77.215803859999994</v>
      </c>
      <c r="AK16" s="31">
        <v>75.925853690000011</v>
      </c>
      <c r="AL16" s="30">
        <v>83.451879670000011</v>
      </c>
      <c r="AM16" s="29">
        <v>75.772911071777315</v>
      </c>
      <c r="AN16" s="31">
        <v>68.106063842773409</v>
      </c>
      <c r="AO16" s="12"/>
      <c r="AP16" s="30">
        <v>60.854232788085909</v>
      </c>
      <c r="AQ16" s="29">
        <v>72.809539794921804</v>
      </c>
      <c r="AR16" s="12"/>
      <c r="AS16" s="31">
        <v>62.53054428100581</v>
      </c>
      <c r="AT16" s="30">
        <v>75.372886657714815</v>
      </c>
      <c r="AU16" s="31"/>
      <c r="AV16" s="118">
        <v>70.13</v>
      </c>
      <c r="AW16" s="14">
        <v>72.746713629788033</v>
      </c>
      <c r="AX16" s="14">
        <v>63.530718067512154</v>
      </c>
      <c r="AY16" s="14"/>
    </row>
    <row r="17" spans="1:51" s="9" customFormat="1" ht="11.25">
      <c r="A17" s="7">
        <v>31716</v>
      </c>
      <c r="B17" s="29"/>
      <c r="C17" s="30">
        <v>62.340225915792111</v>
      </c>
      <c r="D17" s="29">
        <v>75.625579833984304</v>
      </c>
      <c r="E17" s="31">
        <v>67.871353149414006</v>
      </c>
      <c r="F17" s="31">
        <v>68.208235314559516</v>
      </c>
      <c r="G17" s="31">
        <v>64.551643371582003</v>
      </c>
      <c r="H17" s="31">
        <v>60.699092864990206</v>
      </c>
      <c r="I17" s="31">
        <v>64.048579457371105</v>
      </c>
      <c r="J17" s="31">
        <v>64.264480590820313</v>
      </c>
      <c r="K17" s="31">
        <v>64.583405255014426</v>
      </c>
      <c r="L17" s="30">
        <v>64.494996559635666</v>
      </c>
      <c r="M17" s="29">
        <v>65.78910964679558</v>
      </c>
      <c r="N17" s="31">
        <v>71.644386098947521</v>
      </c>
      <c r="O17" s="30">
        <v>72.932397436721956</v>
      </c>
      <c r="P17" s="29">
        <v>65.479642790027214</v>
      </c>
      <c r="Q17" s="12"/>
      <c r="R17" s="12"/>
      <c r="S17" s="12"/>
      <c r="T17" s="12"/>
      <c r="U17" s="12"/>
      <c r="V17" s="12"/>
      <c r="W17" s="12"/>
      <c r="X17" s="12"/>
      <c r="Y17" s="12"/>
      <c r="Z17" s="30">
        <v>66.82922635719477</v>
      </c>
      <c r="AA17" s="29">
        <v>69.972190856933508</v>
      </c>
      <c r="AB17" s="31">
        <v>71.491577148437514</v>
      </c>
      <c r="AC17" s="31">
        <v>71.601135253906207</v>
      </c>
      <c r="AD17" s="12"/>
      <c r="AE17" s="31">
        <v>67.611900329589815</v>
      </c>
      <c r="AF17" s="11"/>
      <c r="AG17" s="29">
        <v>83.859987250000003</v>
      </c>
      <c r="AH17" s="31">
        <v>83.483925040000003</v>
      </c>
      <c r="AI17" s="31">
        <v>82.440925090000022</v>
      </c>
      <c r="AJ17" s="31">
        <v>81.617104680000011</v>
      </c>
      <c r="AK17" s="31">
        <v>81.088811750000005</v>
      </c>
      <c r="AL17" s="30">
        <v>87.207214260000001</v>
      </c>
      <c r="AM17" s="29">
        <v>78.803833007812514</v>
      </c>
      <c r="AN17" s="31">
        <v>72.260528564453111</v>
      </c>
      <c r="AO17" s="12"/>
      <c r="AP17" s="30">
        <v>63.592674255371008</v>
      </c>
      <c r="AQ17" s="29">
        <v>76.085968017578111</v>
      </c>
      <c r="AR17" s="12"/>
      <c r="AS17" s="31">
        <v>65.719604492187514</v>
      </c>
      <c r="AT17" s="30">
        <v>80.046005249023409</v>
      </c>
      <c r="AU17" s="31"/>
      <c r="AV17" s="118">
        <v>74.27</v>
      </c>
      <c r="AW17" s="14">
        <v>76.728096106673377</v>
      </c>
      <c r="AX17" s="14">
        <v>67.489389359690279</v>
      </c>
      <c r="AY17" s="14"/>
    </row>
    <row r="18" spans="1:51" s="9" customFormat="1" ht="11.25">
      <c r="A18" s="7">
        <v>31744</v>
      </c>
      <c r="B18" s="29"/>
      <c r="C18" s="30">
        <v>63.961071789602713</v>
      </c>
      <c r="D18" s="29">
        <v>76.60871124267571</v>
      </c>
      <c r="E18" s="31">
        <v>68.414321899414006</v>
      </c>
      <c r="F18" s="31">
        <v>68.40352090663481</v>
      </c>
      <c r="G18" s="31">
        <v>64.680740356445313</v>
      </c>
      <c r="H18" s="31">
        <v>61.670280456542912</v>
      </c>
      <c r="I18" s="31">
        <v>65.902170279698439</v>
      </c>
      <c r="J18" s="31">
        <v>64.714332580566406</v>
      </c>
      <c r="K18" s="31">
        <v>66.459623949072238</v>
      </c>
      <c r="L18" s="30">
        <v>68.309995308851725</v>
      </c>
      <c r="M18" s="29">
        <v>67.721893123132446</v>
      </c>
      <c r="N18" s="31">
        <v>73.633900717154631</v>
      </c>
      <c r="O18" s="30">
        <v>74.943800067930113</v>
      </c>
      <c r="P18" s="29">
        <v>63.842651720276507</v>
      </c>
      <c r="Q18" s="12"/>
      <c r="R18" s="12"/>
      <c r="S18" s="12"/>
      <c r="T18" s="12"/>
      <c r="U18" s="12"/>
      <c r="V18" s="12"/>
      <c r="W18" s="12"/>
      <c r="X18" s="12"/>
      <c r="Y18" s="12"/>
      <c r="Z18" s="30">
        <v>68.065887337236035</v>
      </c>
      <c r="AA18" s="29">
        <v>71.301666259765611</v>
      </c>
      <c r="AB18" s="31">
        <v>74.422729492187514</v>
      </c>
      <c r="AC18" s="31">
        <v>72.818351745605412</v>
      </c>
      <c r="AD18" s="12"/>
      <c r="AE18" s="31">
        <v>68.152793884277315</v>
      </c>
      <c r="AF18" s="11"/>
      <c r="AG18" s="29">
        <v>85.621046980000003</v>
      </c>
      <c r="AH18" s="31">
        <v>85.988442790000008</v>
      </c>
      <c r="AI18" s="31">
        <v>84.584389139999999</v>
      </c>
      <c r="AJ18" s="31">
        <v>84.392086240000012</v>
      </c>
      <c r="AK18" s="31">
        <v>83.683653720000009</v>
      </c>
      <c r="AL18" s="30">
        <v>89.125772970000014</v>
      </c>
      <c r="AM18" s="29">
        <v>79.355461120605412</v>
      </c>
      <c r="AN18" s="31">
        <v>74.934173583984304</v>
      </c>
      <c r="AO18" s="12"/>
      <c r="AP18" s="30">
        <v>64.228599548339815</v>
      </c>
      <c r="AQ18" s="29">
        <v>77.151176452636705</v>
      </c>
      <c r="AR18" s="12"/>
      <c r="AS18" s="31">
        <v>66.573959350585909</v>
      </c>
      <c r="AT18" s="30">
        <v>81.006561279296818</v>
      </c>
      <c r="AU18" s="31"/>
      <c r="AV18" s="118">
        <v>75.680000000000007</v>
      </c>
      <c r="AW18" s="14">
        <v>78.375998490471105</v>
      </c>
      <c r="AX18" s="14">
        <v>69.031371773468422</v>
      </c>
      <c r="AY18" s="14"/>
    </row>
    <row r="19" spans="1:51" s="9" customFormat="1" ht="11.25">
      <c r="A19" s="7">
        <v>31777</v>
      </c>
      <c r="B19" s="29"/>
      <c r="C19" s="30">
        <v>62.106200707704211</v>
      </c>
      <c r="D19" s="29">
        <v>74.463668823242102</v>
      </c>
      <c r="E19" s="31">
        <v>66.567131042480412</v>
      </c>
      <c r="F19" s="31">
        <v>65.991072715037376</v>
      </c>
      <c r="G19" s="31">
        <v>63.83989334106441</v>
      </c>
      <c r="H19" s="31">
        <v>59.63515853881831</v>
      </c>
      <c r="I19" s="31">
        <v>63.348647075565964</v>
      </c>
      <c r="J19" s="31">
        <v>64.326042175292912</v>
      </c>
      <c r="K19" s="31">
        <v>64.522154124791598</v>
      </c>
      <c r="L19" s="30">
        <v>67.528095115979681</v>
      </c>
      <c r="M19" s="29">
        <v>66.121901511754089</v>
      </c>
      <c r="N19" s="31">
        <v>71.285268097816612</v>
      </c>
      <c r="O19" s="30">
        <v>72.818912578048383</v>
      </c>
      <c r="P19" s="29">
        <v>73.929790692080218</v>
      </c>
      <c r="Q19" s="12"/>
      <c r="R19" s="12"/>
      <c r="S19" s="12"/>
      <c r="T19" s="12"/>
      <c r="U19" s="12"/>
      <c r="V19" s="12"/>
      <c r="W19" s="12"/>
      <c r="X19" s="12"/>
      <c r="Y19" s="12"/>
      <c r="Z19" s="30">
        <v>66.023444471235962</v>
      </c>
      <c r="AA19" s="29">
        <v>69.233917236328111</v>
      </c>
      <c r="AB19" s="31">
        <v>71.520248413085909</v>
      </c>
      <c r="AC19" s="31">
        <v>70.997894287109304</v>
      </c>
      <c r="AD19" s="12"/>
      <c r="AE19" s="31">
        <v>65.971908569335909</v>
      </c>
      <c r="AF19" s="11"/>
      <c r="AG19" s="29">
        <v>81.254373580000006</v>
      </c>
      <c r="AH19" s="31">
        <v>81.603032200000001</v>
      </c>
      <c r="AI19" s="31">
        <v>80.43975408</v>
      </c>
      <c r="AJ19" s="31">
        <v>80.341266100000013</v>
      </c>
      <c r="AK19" s="31">
        <v>79.499471040000003</v>
      </c>
      <c r="AL19" s="30">
        <v>84.847735870000008</v>
      </c>
      <c r="AM19" s="29">
        <v>76.419303894042912</v>
      </c>
      <c r="AN19" s="31">
        <v>73.285621643066406</v>
      </c>
      <c r="AO19" s="12"/>
      <c r="AP19" s="30">
        <v>62.944030761718707</v>
      </c>
      <c r="AQ19" s="29">
        <v>74.21942901611321</v>
      </c>
      <c r="AR19" s="12"/>
      <c r="AS19" s="31">
        <v>65.775070190429616</v>
      </c>
      <c r="AT19" s="30">
        <v>78.57636260986321</v>
      </c>
      <c r="AU19" s="31"/>
      <c r="AV19" s="118">
        <v>72.959999999999994</v>
      </c>
      <c r="AW19" s="14">
        <v>76.158877916850116</v>
      </c>
      <c r="AX19" s="14">
        <v>66.737590379103125</v>
      </c>
      <c r="AY19" s="14"/>
    </row>
    <row r="20" spans="1:51" s="9" customFormat="1" ht="11.25">
      <c r="A20" s="7">
        <v>31807</v>
      </c>
      <c r="B20" s="29"/>
      <c r="C20" s="30">
        <v>70.614750204659714</v>
      </c>
      <c r="D20" s="29">
        <v>84.665191650390611</v>
      </c>
      <c r="E20" s="31">
        <v>73.623252868652315</v>
      </c>
      <c r="F20" s="31">
        <v>73.749209638787661</v>
      </c>
      <c r="G20" s="31">
        <v>72.458282470703111</v>
      </c>
      <c r="H20" s="31">
        <v>68.520797729492116</v>
      </c>
      <c r="I20" s="31">
        <v>73.102165551132174</v>
      </c>
      <c r="J20" s="31">
        <v>72.688430786132813</v>
      </c>
      <c r="K20" s="31">
        <v>72.918341232214459</v>
      </c>
      <c r="L20" s="30">
        <v>75.593346167748365</v>
      </c>
      <c r="M20" s="29">
        <v>74.124717917663531</v>
      </c>
      <c r="N20" s="31">
        <v>80.448636781752967</v>
      </c>
      <c r="O20" s="30">
        <v>83.12612829968333</v>
      </c>
      <c r="P20" s="29">
        <v>81.766348505440718</v>
      </c>
      <c r="Q20" s="31">
        <v>98.95196538263987</v>
      </c>
      <c r="R20" s="31">
        <v>79.82567413147288</v>
      </c>
      <c r="S20" s="31">
        <v>108.17343052946498</v>
      </c>
      <c r="T20" s="31">
        <v>90.148051847288045</v>
      </c>
      <c r="U20" s="31">
        <v>88.434887455958744</v>
      </c>
      <c r="V20" s="31">
        <v>93.67117325439763</v>
      </c>
      <c r="W20" s="31">
        <v>86.131279295548197</v>
      </c>
      <c r="X20" s="31">
        <v>107.25074879533504</v>
      </c>
      <c r="Y20" s="31">
        <v>69.575236647428284</v>
      </c>
      <c r="Z20" s="30">
        <v>76.306561828035342</v>
      </c>
      <c r="AA20" s="29">
        <v>79.757469177246008</v>
      </c>
      <c r="AB20" s="31">
        <v>85.109092712402315</v>
      </c>
      <c r="AC20" s="31">
        <v>80.298622131347614</v>
      </c>
      <c r="AD20" s="12"/>
      <c r="AE20" s="31">
        <v>78.836425781250014</v>
      </c>
      <c r="AF20" s="11"/>
      <c r="AG20" s="29">
        <v>93.523784000000006</v>
      </c>
      <c r="AH20" s="31">
        <v>94.741120390000006</v>
      </c>
      <c r="AI20" s="31">
        <v>92.666596690000006</v>
      </c>
      <c r="AJ20" s="31">
        <v>93.918940079999999</v>
      </c>
      <c r="AK20" s="31">
        <v>92.45788481000001</v>
      </c>
      <c r="AL20" s="30">
        <v>95.199159650000013</v>
      </c>
      <c r="AM20" s="29">
        <v>90.633300781250014</v>
      </c>
      <c r="AN20" s="31">
        <v>85.157890319824219</v>
      </c>
      <c r="AO20" s="12"/>
      <c r="AP20" s="30">
        <v>74.085121154785114</v>
      </c>
      <c r="AQ20" s="29">
        <v>83.199981689453111</v>
      </c>
      <c r="AR20" s="12"/>
      <c r="AS20" s="31">
        <v>75.838653564453111</v>
      </c>
      <c r="AT20" s="30">
        <v>91.541465759277315</v>
      </c>
      <c r="AU20" s="31"/>
      <c r="AV20" s="118">
        <v>83.1</v>
      </c>
      <c r="AW20" s="14">
        <v>86.194100257877849</v>
      </c>
      <c r="AX20" s="14">
        <v>76.141946873844319</v>
      </c>
      <c r="AY20" s="14"/>
    </row>
    <row r="21" spans="1:51" s="9" customFormat="1" ht="11.25">
      <c r="A21" s="7">
        <v>31835</v>
      </c>
      <c r="B21" s="29"/>
      <c r="C21" s="30">
        <v>74.286717215302005</v>
      </c>
      <c r="D21" s="29">
        <v>88.898452758789006</v>
      </c>
      <c r="E21" s="31">
        <v>75.095718383789006</v>
      </c>
      <c r="F21" s="31">
        <v>79.965654835333794</v>
      </c>
      <c r="G21" s="31">
        <v>75.501525878906207</v>
      </c>
      <c r="H21" s="31">
        <v>69.891212463378906</v>
      </c>
      <c r="I21" s="31">
        <v>75.694089913329321</v>
      </c>
      <c r="J21" s="31">
        <v>76.904357910156207</v>
      </c>
      <c r="K21" s="31">
        <v>75.231178030546303</v>
      </c>
      <c r="L21" s="30">
        <v>79.9367161051496</v>
      </c>
      <c r="M21" s="29">
        <v>74.947132530632516</v>
      </c>
      <c r="N21" s="31">
        <v>85.42435212651165</v>
      </c>
      <c r="O21" s="30">
        <v>88.214456789521833</v>
      </c>
      <c r="P21" s="29">
        <v>80.866918671880811</v>
      </c>
      <c r="Q21" s="31">
        <v>104.04201005249041</v>
      </c>
      <c r="R21" s="31">
        <v>83.828058476116922</v>
      </c>
      <c r="S21" s="31">
        <v>113.90521165781909</v>
      </c>
      <c r="T21" s="31">
        <v>96.768613120043682</v>
      </c>
      <c r="U21" s="31">
        <v>93.079628533486527</v>
      </c>
      <c r="V21" s="31">
        <v>97.508261868832747</v>
      </c>
      <c r="W21" s="31">
        <v>93.025370987994137</v>
      </c>
      <c r="X21" s="31">
        <v>113.13791399790905</v>
      </c>
      <c r="Y21" s="31">
        <v>73.008313083434189</v>
      </c>
      <c r="Z21" s="30">
        <v>80.569506828435422</v>
      </c>
      <c r="AA21" s="29">
        <v>85.978553771972614</v>
      </c>
      <c r="AB21" s="31">
        <v>91.66249084472652</v>
      </c>
      <c r="AC21" s="31">
        <v>83.671165466308508</v>
      </c>
      <c r="AD21" s="12"/>
      <c r="AE21" s="31">
        <v>85.301017761230412</v>
      </c>
      <c r="AF21" s="11"/>
      <c r="AG21" s="29">
        <v>101.00568670000001</v>
      </c>
      <c r="AH21" s="31">
        <v>101.84670440000001</v>
      </c>
      <c r="AI21" s="31">
        <v>99.245925060000005</v>
      </c>
      <c r="AJ21" s="31">
        <v>100.3993469</v>
      </c>
      <c r="AK21" s="31">
        <v>99.854515600000013</v>
      </c>
      <c r="AL21" s="30">
        <v>100.6255117</v>
      </c>
      <c r="AM21" s="29">
        <v>99.605995178222614</v>
      </c>
      <c r="AN21" s="31">
        <v>90.182205200195313</v>
      </c>
      <c r="AO21" s="12"/>
      <c r="AP21" s="30">
        <v>79.419250488281207</v>
      </c>
      <c r="AQ21" s="29">
        <v>85.945579528808508</v>
      </c>
      <c r="AR21" s="12"/>
      <c r="AS21" s="31">
        <v>81.52655792236321</v>
      </c>
      <c r="AT21" s="30">
        <v>96.667785644531207</v>
      </c>
      <c r="AU21" s="31"/>
      <c r="AV21" s="118">
        <v>87.83</v>
      </c>
      <c r="AW21" s="14">
        <v>89.376690357884144</v>
      </c>
      <c r="AX21" s="14">
        <v>80.634061129559072</v>
      </c>
      <c r="AY21" s="14"/>
    </row>
    <row r="22" spans="1:51" s="9" customFormat="1" ht="11.25">
      <c r="A22" s="7">
        <v>31867</v>
      </c>
      <c r="B22" s="29"/>
      <c r="C22" s="30">
        <v>73.989570346440814</v>
      </c>
      <c r="D22" s="29">
        <v>88.809555053710923</v>
      </c>
      <c r="E22" s="31">
        <v>73.593803405761705</v>
      </c>
      <c r="F22" s="31">
        <v>77.885558440947918</v>
      </c>
      <c r="G22" s="31">
        <v>78.068580627441406</v>
      </c>
      <c r="H22" s="31">
        <v>75.342727661132813</v>
      </c>
      <c r="I22" s="31">
        <v>79.135245217381083</v>
      </c>
      <c r="J22" s="31">
        <v>81.74933624267571</v>
      </c>
      <c r="K22" s="31">
        <v>79.132671808723146</v>
      </c>
      <c r="L22" s="30">
        <v>80.355599346391173</v>
      </c>
      <c r="M22" s="29">
        <v>77.479165732544416</v>
      </c>
      <c r="N22" s="31">
        <v>87.170041507605603</v>
      </c>
      <c r="O22" s="30">
        <v>89.734794513721837</v>
      </c>
      <c r="P22" s="29">
        <v>81.675587858600011</v>
      </c>
      <c r="Q22" s="31">
        <v>107.47755421551108</v>
      </c>
      <c r="R22" s="31">
        <v>86.892356269365635</v>
      </c>
      <c r="S22" s="31">
        <v>115.84210371703753</v>
      </c>
      <c r="T22" s="31">
        <v>98.729768411724265</v>
      </c>
      <c r="U22" s="31">
        <v>96.566047023725375</v>
      </c>
      <c r="V22" s="31">
        <v>101.56650697368262</v>
      </c>
      <c r="W22" s="31">
        <v>96.438747204641757</v>
      </c>
      <c r="X22" s="31">
        <v>114.36567758958122</v>
      </c>
      <c r="Y22" s="31">
        <v>76.387610906804312</v>
      </c>
      <c r="Z22" s="30">
        <v>82.406694301837106</v>
      </c>
      <c r="AA22" s="29">
        <v>87.268234252929616</v>
      </c>
      <c r="AB22" s="31">
        <v>93.129089355468707</v>
      </c>
      <c r="AC22" s="31">
        <v>84.758888244628906</v>
      </c>
      <c r="AD22" s="12"/>
      <c r="AE22" s="31">
        <v>87.774742126464815</v>
      </c>
      <c r="AF22" s="11"/>
      <c r="AG22" s="29">
        <v>101.7127265</v>
      </c>
      <c r="AH22" s="31">
        <v>101.84670440000001</v>
      </c>
      <c r="AI22" s="31">
        <v>100.23838430000001</v>
      </c>
      <c r="AJ22" s="31">
        <v>100.1985482</v>
      </c>
      <c r="AK22" s="31">
        <v>100.85306080000001</v>
      </c>
      <c r="AL22" s="30">
        <v>100.9273883</v>
      </c>
      <c r="AM22" s="29">
        <v>100.40283966064001</v>
      </c>
      <c r="AN22" s="31">
        <v>92.617126464843707</v>
      </c>
      <c r="AO22" s="12"/>
      <c r="AP22" s="30">
        <v>84.104988098144517</v>
      </c>
      <c r="AQ22" s="29">
        <v>91.61798858642571</v>
      </c>
      <c r="AR22" s="12"/>
      <c r="AS22" s="31">
        <v>83.646247863769517</v>
      </c>
      <c r="AT22" s="30">
        <v>98.987815856933508</v>
      </c>
      <c r="AU22" s="31"/>
      <c r="AV22" s="118">
        <v>89.42</v>
      </c>
      <c r="AW22" s="14">
        <v>91.735329265991567</v>
      </c>
      <c r="AX22" s="14">
        <v>82.186298761018449</v>
      </c>
      <c r="AY22" s="14"/>
    </row>
    <row r="23" spans="1:51" s="9" customFormat="1" ht="13.5" customHeight="1">
      <c r="A23" s="7">
        <v>31897</v>
      </c>
      <c r="B23" s="29"/>
      <c r="C23" s="30">
        <v>72.657758080204914</v>
      </c>
      <c r="D23" s="29">
        <v>86.766937255859304</v>
      </c>
      <c r="E23" s="31">
        <v>70.723640441894517</v>
      </c>
      <c r="F23" s="31">
        <v>74.348754684376445</v>
      </c>
      <c r="G23" s="31">
        <v>79.161537170410114</v>
      </c>
      <c r="H23" s="31">
        <v>75.568756103515611</v>
      </c>
      <c r="I23" s="31">
        <v>77.561240872388396</v>
      </c>
      <c r="J23" s="31">
        <v>83.220825195312514</v>
      </c>
      <c r="K23" s="31">
        <v>77.944247690896432</v>
      </c>
      <c r="L23" s="30">
        <v>77.744357751881523</v>
      </c>
      <c r="M23" s="29">
        <v>76.16324890115169</v>
      </c>
      <c r="N23" s="31">
        <v>84.379027200918031</v>
      </c>
      <c r="O23" s="30">
        <v>88.307823875219412</v>
      </c>
      <c r="P23" s="29">
        <v>80.940507567872316</v>
      </c>
      <c r="Q23" s="31">
        <v>109.38663792191348</v>
      </c>
      <c r="R23" s="31">
        <v>91.023340535710062</v>
      </c>
      <c r="S23" s="31">
        <v>120.42351759167984</v>
      </c>
      <c r="T23" s="31">
        <v>99.879565421670364</v>
      </c>
      <c r="U23" s="31">
        <v>100.39086784669708</v>
      </c>
      <c r="V23" s="31">
        <v>105.24750875804477</v>
      </c>
      <c r="W23" s="31">
        <v>98.036536653228481</v>
      </c>
      <c r="X23" s="31">
        <v>114.49724843970738</v>
      </c>
      <c r="Y23" s="31">
        <v>77.116102746748098</v>
      </c>
      <c r="Z23" s="30">
        <v>81.807456806661037</v>
      </c>
      <c r="AA23" s="29">
        <v>86.744621276855412</v>
      </c>
      <c r="AB23" s="31">
        <v>94.246643066406207</v>
      </c>
      <c r="AC23" s="31">
        <v>83.487503051757813</v>
      </c>
      <c r="AD23" s="12"/>
      <c r="AE23" s="31">
        <v>89.705787658691406</v>
      </c>
      <c r="AF23" s="11"/>
      <c r="AG23" s="29">
        <v>97.542504740000012</v>
      </c>
      <c r="AH23" s="31">
        <v>97.772836240000004</v>
      </c>
      <c r="AI23" s="31">
        <v>96.830279239999996</v>
      </c>
      <c r="AJ23" s="31">
        <v>97.593385989999987</v>
      </c>
      <c r="AK23" s="31">
        <v>96.818938330000009</v>
      </c>
      <c r="AL23" s="30">
        <v>96.789365360000005</v>
      </c>
      <c r="AM23" s="29">
        <v>102.31049346923001</v>
      </c>
      <c r="AN23" s="31">
        <v>91.968803405761719</v>
      </c>
      <c r="AO23" s="12"/>
      <c r="AP23" s="30">
        <v>84.693725585937514</v>
      </c>
      <c r="AQ23" s="29">
        <v>92.350936889648409</v>
      </c>
      <c r="AR23" s="12"/>
      <c r="AS23" s="31">
        <v>82.809783935546818</v>
      </c>
      <c r="AT23" s="30">
        <v>99.581741333007813</v>
      </c>
      <c r="AU23" s="31"/>
      <c r="AV23" s="118">
        <v>87.98</v>
      </c>
      <c r="AW23" s="14">
        <v>90.6849487389144</v>
      </c>
      <c r="AX23" s="14">
        <v>81.155057856749309</v>
      </c>
      <c r="AY23" s="14"/>
    </row>
    <row r="24" spans="1:51" s="9" customFormat="1" ht="11.25">
      <c r="A24" s="7">
        <v>31926</v>
      </c>
      <c r="B24" s="29"/>
      <c r="C24" s="30">
        <v>73.456993419087112</v>
      </c>
      <c r="D24" s="29">
        <v>87.113998413085923</v>
      </c>
      <c r="E24" s="31">
        <v>70.7943649292</v>
      </c>
      <c r="F24" s="31">
        <v>74.76111520776098</v>
      </c>
      <c r="G24" s="31">
        <v>82.011352539062514</v>
      </c>
      <c r="H24" s="31">
        <v>76.626724243164006</v>
      </c>
      <c r="I24" s="31">
        <v>77.70409378476586</v>
      </c>
      <c r="J24" s="31">
        <v>85.717445373535114</v>
      </c>
      <c r="K24" s="31">
        <v>79.0471187121138</v>
      </c>
      <c r="L24" s="30">
        <v>77.467159466873611</v>
      </c>
      <c r="M24" s="29">
        <v>77.146097279864236</v>
      </c>
      <c r="N24" s="31">
        <v>85.410253347883042</v>
      </c>
      <c r="O24" s="30">
        <v>89.803736345306589</v>
      </c>
      <c r="P24" s="29">
        <v>83.773425332747806</v>
      </c>
      <c r="Q24" s="31">
        <v>106.8984944520175</v>
      </c>
      <c r="R24" s="31">
        <v>89.006920497957395</v>
      </c>
      <c r="S24" s="31">
        <v>119.67717116517224</v>
      </c>
      <c r="T24" s="31">
        <v>98.655469434140699</v>
      </c>
      <c r="U24" s="31">
        <v>98.940887706756087</v>
      </c>
      <c r="V24" s="31">
        <v>104.45979640844624</v>
      </c>
      <c r="W24" s="31">
        <v>97.091572280081678</v>
      </c>
      <c r="X24" s="31">
        <v>113.31291409124169</v>
      </c>
      <c r="Y24" s="31">
        <v>77.100704203351626</v>
      </c>
      <c r="Z24" s="30">
        <v>81.944028032083352</v>
      </c>
      <c r="AA24" s="29">
        <v>87.438575744628906</v>
      </c>
      <c r="AB24" s="31">
        <v>95.566093444824219</v>
      </c>
      <c r="AC24" s="31">
        <v>83.988426208496008</v>
      </c>
      <c r="AD24" s="12"/>
      <c r="AE24" s="31">
        <v>93.473434448242116</v>
      </c>
      <c r="AF24" s="11"/>
      <c r="AG24" s="29">
        <v>98.030217260000015</v>
      </c>
      <c r="AH24" s="31">
        <v>97.088426390000009</v>
      </c>
      <c r="AI24" s="31">
        <v>96.249297570000024</v>
      </c>
      <c r="AJ24" s="31">
        <v>96.91023229000001</v>
      </c>
      <c r="AK24" s="31">
        <v>96.818938330000009</v>
      </c>
      <c r="AL24" s="30">
        <v>96.402207900000008</v>
      </c>
      <c r="AM24" s="29">
        <v>102.20818328857001</v>
      </c>
      <c r="AN24" s="31">
        <v>91.968803405761719</v>
      </c>
      <c r="AO24" s="12"/>
      <c r="AP24" s="30">
        <v>87.996780395507813</v>
      </c>
      <c r="AQ24" s="29">
        <v>92.443283081054616</v>
      </c>
      <c r="AR24" s="12"/>
      <c r="AS24" s="31">
        <v>85.790939331054616</v>
      </c>
      <c r="AT24" s="30">
        <v>103.86375427246001</v>
      </c>
      <c r="AU24" s="31"/>
      <c r="AV24" s="118">
        <v>88.78</v>
      </c>
      <c r="AW24" s="14">
        <v>91.232152965595333</v>
      </c>
      <c r="AX24" s="14">
        <v>82.148255552001586</v>
      </c>
      <c r="AY24" s="14"/>
    </row>
    <row r="25" spans="1:51" s="9" customFormat="1" ht="11.25">
      <c r="A25" s="7">
        <v>31958</v>
      </c>
      <c r="B25" s="29"/>
      <c r="C25" s="30">
        <v>77.790956030813305</v>
      </c>
      <c r="D25" s="29">
        <v>91.818161010742116</v>
      </c>
      <c r="E25" s="31">
        <v>73.413757324218707</v>
      </c>
      <c r="F25" s="31">
        <v>77.347244251344662</v>
      </c>
      <c r="G25" s="31">
        <v>84.061637878417912</v>
      </c>
      <c r="H25" s="31">
        <v>78.848892211914006</v>
      </c>
      <c r="I25" s="31">
        <v>81.447992121727765</v>
      </c>
      <c r="J25" s="31">
        <v>90.260475158691406</v>
      </c>
      <c r="K25" s="31">
        <v>82.112655809658094</v>
      </c>
      <c r="L25" s="30">
        <v>81.256754008252813</v>
      </c>
      <c r="M25" s="29">
        <v>81.047856493372535</v>
      </c>
      <c r="N25" s="31">
        <v>88.853233232053611</v>
      </c>
      <c r="O25" s="30">
        <v>94.444810994466408</v>
      </c>
      <c r="P25" s="29">
        <v>90.140205658036606</v>
      </c>
      <c r="Q25" s="31">
        <v>109.55998261387751</v>
      </c>
      <c r="R25" s="31">
        <v>92.270984066596895</v>
      </c>
      <c r="S25" s="31">
        <v>121.92680757723642</v>
      </c>
      <c r="T25" s="31">
        <v>101.63614121282622</v>
      </c>
      <c r="U25" s="31">
        <v>101.61293281179084</v>
      </c>
      <c r="V25" s="31">
        <v>106.71129361149089</v>
      </c>
      <c r="W25" s="31">
        <v>99.719443066257142</v>
      </c>
      <c r="X25" s="31">
        <v>115.51295457232989</v>
      </c>
      <c r="Y25" s="31">
        <v>80.018865626533028</v>
      </c>
      <c r="Z25" s="30">
        <v>86.547848530816012</v>
      </c>
      <c r="AA25" s="29">
        <v>91.373313903808508</v>
      </c>
      <c r="AB25" s="31">
        <v>98.337509155273409</v>
      </c>
      <c r="AC25" s="31">
        <v>89.027732849121008</v>
      </c>
      <c r="AD25" s="12"/>
      <c r="AE25" s="31">
        <v>92.819114685058508</v>
      </c>
      <c r="AF25" s="11"/>
      <c r="AG25" s="29">
        <v>102.34354680000001</v>
      </c>
      <c r="AH25" s="31">
        <v>101.65158240000001</v>
      </c>
      <c r="AI25" s="31">
        <v>101.5430089</v>
      </c>
      <c r="AJ25" s="31">
        <v>101.46501320000002</v>
      </c>
      <c r="AK25" s="31">
        <v>102.047161</v>
      </c>
      <c r="AL25" s="30">
        <v>100.3546984</v>
      </c>
      <c r="AM25" s="29">
        <v>101.28831481933001</v>
      </c>
      <c r="AN25" s="31">
        <v>95.831497192382813</v>
      </c>
      <c r="AO25" s="12"/>
      <c r="AP25" s="30">
        <v>90.108703613281207</v>
      </c>
      <c r="AQ25" s="29">
        <v>94.661926269531207</v>
      </c>
      <c r="AR25" s="12"/>
      <c r="AS25" s="31">
        <v>87.84992218017571</v>
      </c>
      <c r="AT25" s="30">
        <v>108.84921264648001</v>
      </c>
      <c r="AU25" s="31"/>
      <c r="AV25" s="118">
        <v>92.51</v>
      </c>
      <c r="AW25" s="14">
        <v>95.603497075287748</v>
      </c>
      <c r="AX25" s="14">
        <v>85.910946841877632</v>
      </c>
      <c r="AY25" s="14"/>
    </row>
    <row r="26" spans="1:51" s="9" customFormat="1" ht="11.25">
      <c r="A26" s="7">
        <v>31989</v>
      </c>
      <c r="B26" s="29"/>
      <c r="C26" s="30">
        <v>81.991667656477219</v>
      </c>
      <c r="D26" s="29">
        <v>97.510879516601506</v>
      </c>
      <c r="E26" s="31">
        <v>75.028861999511705</v>
      </c>
      <c r="F26" s="31">
        <v>78.921973799529013</v>
      </c>
      <c r="G26" s="31">
        <v>89.357521057128906</v>
      </c>
      <c r="H26" s="31">
        <v>84.131774902343707</v>
      </c>
      <c r="I26" s="31">
        <v>87.661952858714955</v>
      </c>
      <c r="J26" s="31">
        <v>99.467041015625014</v>
      </c>
      <c r="K26" s="31">
        <v>88.773880663735994</v>
      </c>
      <c r="L26" s="30">
        <v>87.90668531226531</v>
      </c>
      <c r="M26" s="29">
        <v>83.58262566315328</v>
      </c>
      <c r="N26" s="31">
        <v>94.054835273940199</v>
      </c>
      <c r="O26" s="30">
        <v>100.87693125151979</v>
      </c>
      <c r="P26" s="29">
        <v>93.565533473042009</v>
      </c>
      <c r="Q26" s="31">
        <v>119.36961095318321</v>
      </c>
      <c r="R26" s="31">
        <v>102.20506459859453</v>
      </c>
      <c r="S26" s="31">
        <v>131.81097249247955</v>
      </c>
      <c r="T26" s="31">
        <v>109.18896882581308</v>
      </c>
      <c r="U26" s="31">
        <v>108.6433670200875</v>
      </c>
      <c r="V26" s="31">
        <v>113.04504426941082</v>
      </c>
      <c r="W26" s="31">
        <v>109.13728920740475</v>
      </c>
      <c r="X26" s="31">
        <v>123.94921218361085</v>
      </c>
      <c r="Y26" s="31">
        <v>87.38885921110672</v>
      </c>
      <c r="Z26" s="30">
        <v>91.962343633134125</v>
      </c>
      <c r="AA26" s="29">
        <v>96.94709014892571</v>
      </c>
      <c r="AB26" s="31">
        <v>105.12279510498001</v>
      </c>
      <c r="AC26" s="31">
        <v>95.882873535156207</v>
      </c>
      <c r="AD26" s="12"/>
      <c r="AE26" s="31">
        <v>101.45129394531001</v>
      </c>
      <c r="AF26" s="11"/>
      <c r="AG26" s="29">
        <v>109.20056450000001</v>
      </c>
      <c r="AH26" s="31">
        <v>107.75067740000001</v>
      </c>
      <c r="AI26" s="31">
        <v>106.62015940000002</v>
      </c>
      <c r="AJ26" s="31">
        <v>106.33533380000002</v>
      </c>
      <c r="AK26" s="31">
        <v>107.25156620000001</v>
      </c>
      <c r="AL26" s="30">
        <v>105.1717239</v>
      </c>
      <c r="AM26" s="29">
        <v>106.45401763916001</v>
      </c>
      <c r="AN26" s="31">
        <v>103.11468505859001</v>
      </c>
      <c r="AO26" s="12"/>
      <c r="AP26" s="30">
        <v>97.948158264160114</v>
      </c>
      <c r="AQ26" s="29">
        <v>101.28825378417001</v>
      </c>
      <c r="AR26" s="12"/>
      <c r="AS26" s="31">
        <v>94.790061950683508</v>
      </c>
      <c r="AT26" s="30">
        <v>117.12175750732001</v>
      </c>
      <c r="AU26" s="31"/>
      <c r="AV26" s="118">
        <v>98.33</v>
      </c>
      <c r="AW26" s="14">
        <v>100.21384992766842</v>
      </c>
      <c r="AX26" s="14">
        <v>91.501768993629</v>
      </c>
      <c r="AY26" s="14"/>
    </row>
    <row r="27" spans="1:51" s="9" customFormat="1" ht="11.25">
      <c r="A27" s="7">
        <v>32020</v>
      </c>
      <c r="B27" s="29"/>
      <c r="C27" s="30">
        <v>88.141042730713011</v>
      </c>
      <c r="D27" s="29">
        <v>101.41131591796</v>
      </c>
      <c r="E27" s="31">
        <v>79.230476379394517</v>
      </c>
      <c r="F27" s="31">
        <v>83.186870825966182</v>
      </c>
      <c r="G27" s="31">
        <v>92.574394226074219</v>
      </c>
      <c r="H27" s="31">
        <v>87.41291046142571</v>
      </c>
      <c r="I27" s="31">
        <v>90.554900579352449</v>
      </c>
      <c r="J27" s="31">
        <v>102.35158538818001</v>
      </c>
      <c r="K27" s="31">
        <v>91.16063990221582</v>
      </c>
      <c r="L27" s="30">
        <v>91.714185815061754</v>
      </c>
      <c r="M27" s="29">
        <v>86.24895966906044</v>
      </c>
      <c r="N27" s="31">
        <v>97.252262127457897</v>
      </c>
      <c r="O27" s="30">
        <v>103.24589791667997</v>
      </c>
      <c r="P27" s="29">
        <v>91.31996066968901</v>
      </c>
      <c r="Q27" s="31">
        <v>117.28195105243856</v>
      </c>
      <c r="R27" s="31">
        <v>101.68853062702982</v>
      </c>
      <c r="S27" s="31">
        <v>128.60789323306645</v>
      </c>
      <c r="T27" s="31">
        <v>108.89520595057236</v>
      </c>
      <c r="U27" s="31">
        <v>108.29818705268515</v>
      </c>
      <c r="V27" s="31">
        <v>110.11691988013216</v>
      </c>
      <c r="W27" s="31">
        <v>110.10195152396321</v>
      </c>
      <c r="X27" s="31">
        <v>120.76161277286917</v>
      </c>
      <c r="Y27" s="31">
        <v>92.374666282341096</v>
      </c>
      <c r="Z27" s="30">
        <v>96.488857745884602</v>
      </c>
      <c r="AA27" s="29">
        <v>101.60054779052001</v>
      </c>
      <c r="AB27" s="31">
        <v>109.53795623779001</v>
      </c>
      <c r="AC27" s="31">
        <v>99.814071655273409</v>
      </c>
      <c r="AD27" s="12"/>
      <c r="AE27" s="31">
        <v>104.19048309326001</v>
      </c>
      <c r="AF27" s="11"/>
      <c r="AG27" s="29">
        <v>113.56858700000001</v>
      </c>
      <c r="AH27" s="31">
        <v>112.70720850000001</v>
      </c>
      <c r="AI27" s="31">
        <v>111.20482620000001</v>
      </c>
      <c r="AJ27" s="31">
        <v>111.75843590000002</v>
      </c>
      <c r="AK27" s="31">
        <v>112.72139610000001</v>
      </c>
      <c r="AL27" s="30">
        <v>109.27342120000002</v>
      </c>
      <c r="AM27" s="29">
        <v>113.58643341064001</v>
      </c>
      <c r="AN27" s="31">
        <v>105.28009796142001</v>
      </c>
      <c r="AO27" s="12"/>
      <c r="AP27" s="30">
        <v>98.242004394531207</v>
      </c>
      <c r="AQ27" s="29">
        <v>102.19985198974001</v>
      </c>
      <c r="AR27" s="12"/>
      <c r="AS27" s="31">
        <v>97.918136596679616</v>
      </c>
      <c r="AT27" s="30">
        <v>119.22994995117001</v>
      </c>
      <c r="AU27" s="31"/>
      <c r="AV27" s="118">
        <v>100.99</v>
      </c>
      <c r="AW27" s="14">
        <v>103.71721491917731</v>
      </c>
      <c r="AX27" s="14">
        <v>94.154963084878332</v>
      </c>
      <c r="AY27" s="14"/>
    </row>
    <row r="28" spans="1:51" s="9" customFormat="1" ht="11.25">
      <c r="A28" s="7">
        <v>32050</v>
      </c>
      <c r="B28" s="29"/>
      <c r="C28" s="30">
        <v>87.70033751705941</v>
      </c>
      <c r="D28" s="29">
        <v>99.383094787597642</v>
      </c>
      <c r="E28" s="31">
        <v>77.566635131835909</v>
      </c>
      <c r="F28" s="31">
        <v>79.538799421187946</v>
      </c>
      <c r="G28" s="31">
        <v>88.223396301269517</v>
      </c>
      <c r="H28" s="31">
        <v>84.266044616700015</v>
      </c>
      <c r="I28" s="31">
        <v>89.246386366306709</v>
      </c>
      <c r="J28" s="31">
        <v>96.517547607421818</v>
      </c>
      <c r="K28" s="31">
        <v>88.955386501796255</v>
      </c>
      <c r="L28" s="30">
        <v>90.559477801964618</v>
      </c>
      <c r="M28" s="29">
        <v>83.689930287463824</v>
      </c>
      <c r="N28" s="31">
        <v>92.051992602027468</v>
      </c>
      <c r="O28" s="30">
        <v>100.98628099156977</v>
      </c>
      <c r="P28" s="29">
        <v>62.828132940746009</v>
      </c>
      <c r="Q28" s="31">
        <v>120.06794075721321</v>
      </c>
      <c r="R28" s="31">
        <v>106.15566211932499</v>
      </c>
      <c r="S28" s="31">
        <v>129.75008616887953</v>
      </c>
      <c r="T28" s="31">
        <v>108.8720334863269</v>
      </c>
      <c r="U28" s="31">
        <v>111.68247442480008</v>
      </c>
      <c r="V28" s="31">
        <v>110.34088007646116</v>
      </c>
      <c r="W28" s="31">
        <v>111.96928513598962</v>
      </c>
      <c r="X28" s="31">
        <v>118.62767537250815</v>
      </c>
      <c r="Y28" s="31">
        <v>94.105170788127978</v>
      </c>
      <c r="Z28" s="30">
        <v>95.197363242633074</v>
      </c>
      <c r="AA28" s="29">
        <v>100.78774261474001</v>
      </c>
      <c r="AB28" s="31">
        <v>108.22350311279001</v>
      </c>
      <c r="AC28" s="31">
        <v>99.21518707275392</v>
      </c>
      <c r="AD28" s="12"/>
      <c r="AE28" s="31">
        <v>103.87790679931001</v>
      </c>
      <c r="AF28" s="11"/>
      <c r="AG28" s="29">
        <v>107.54945190000001</v>
      </c>
      <c r="AH28" s="31">
        <v>107.2972625</v>
      </c>
      <c r="AI28" s="31">
        <v>104.7549463</v>
      </c>
      <c r="AJ28" s="31">
        <v>106.05875560000001</v>
      </c>
      <c r="AK28" s="31">
        <v>105.95811230000001</v>
      </c>
      <c r="AL28" s="30">
        <v>101.62428170000001</v>
      </c>
      <c r="AM28" s="29">
        <v>109.83808135986001</v>
      </c>
      <c r="AN28" s="31">
        <v>103.70089721679001</v>
      </c>
      <c r="AO28" s="12"/>
      <c r="AP28" s="30">
        <v>96.277160644531207</v>
      </c>
      <c r="AQ28" s="29">
        <v>98.520660400390611</v>
      </c>
      <c r="AR28" s="12"/>
      <c r="AS28" s="31">
        <v>97.036872863769517</v>
      </c>
      <c r="AT28" s="30">
        <v>116.96457672119001</v>
      </c>
      <c r="AU28" s="31"/>
      <c r="AV28" s="118">
        <v>98.97</v>
      </c>
      <c r="AW28" s="14">
        <v>101.21076797282846</v>
      </c>
      <c r="AX28" s="14">
        <v>92.506700578803461</v>
      </c>
      <c r="AY28" s="14"/>
    </row>
    <row r="29" spans="1:51" s="9" customFormat="1" ht="11.25">
      <c r="A29" s="7">
        <v>32080</v>
      </c>
      <c r="B29" s="29"/>
      <c r="C29" s="30">
        <v>70.598771701232806</v>
      </c>
      <c r="D29" s="29">
        <v>78.910171508789006</v>
      </c>
      <c r="E29" s="31">
        <v>62.441143035888608</v>
      </c>
      <c r="F29" s="31">
        <v>64.969088832738905</v>
      </c>
      <c r="G29" s="31">
        <v>66.608665466308508</v>
      </c>
      <c r="H29" s="31">
        <v>64.716323852539006</v>
      </c>
      <c r="I29" s="31">
        <v>66.97207999216927</v>
      </c>
      <c r="J29" s="31">
        <v>67.272727966308508</v>
      </c>
      <c r="K29" s="31">
        <v>68.254606761193997</v>
      </c>
      <c r="L29" s="30">
        <v>65.593279129911991</v>
      </c>
      <c r="M29" s="29">
        <v>68.628340746821564</v>
      </c>
      <c r="N29" s="31">
        <v>67.694243727614165</v>
      </c>
      <c r="O29" s="30">
        <v>75.273134392776967</v>
      </c>
      <c r="P29" s="29">
        <v>60.754804553701412</v>
      </c>
      <c r="Q29" s="31">
        <v>84.277527058340354</v>
      </c>
      <c r="R29" s="31">
        <v>73.555880354660303</v>
      </c>
      <c r="S29" s="31">
        <v>88.069513623217887</v>
      </c>
      <c r="T29" s="31">
        <v>74.248100844227253</v>
      </c>
      <c r="U29" s="31">
        <v>75.328540183772802</v>
      </c>
      <c r="V29" s="31">
        <v>76.371076331644844</v>
      </c>
      <c r="W29" s="31">
        <v>75.192644243375526</v>
      </c>
      <c r="X29" s="31">
        <v>82.164989518566514</v>
      </c>
      <c r="Y29" s="31">
        <v>66.543085618779742</v>
      </c>
      <c r="Z29" s="30">
        <v>72.164679393744905</v>
      </c>
      <c r="AA29" s="29">
        <v>72.667961120605412</v>
      </c>
      <c r="AB29" s="31">
        <v>77.920921325683508</v>
      </c>
      <c r="AC29" s="31">
        <v>75.205108642578111</v>
      </c>
      <c r="AD29" s="12"/>
      <c r="AE29" s="31">
        <v>70.533096313476506</v>
      </c>
      <c r="AF29" s="11"/>
      <c r="AG29" s="29">
        <v>80.984737300000006</v>
      </c>
      <c r="AH29" s="31">
        <v>80.365649630000007</v>
      </c>
      <c r="AI29" s="31">
        <v>79.299494359999997</v>
      </c>
      <c r="AJ29" s="31">
        <v>78.907714190000007</v>
      </c>
      <c r="AK29" s="31">
        <v>79.468584240000013</v>
      </c>
      <c r="AL29" s="30">
        <v>73.98247708000001</v>
      </c>
      <c r="AM29" s="29">
        <v>72.932487487792912</v>
      </c>
      <c r="AN29" s="31">
        <v>75.494255065917912</v>
      </c>
      <c r="AO29" s="12"/>
      <c r="AP29" s="30">
        <v>64.21686553955071</v>
      </c>
      <c r="AQ29" s="29">
        <v>75.959426879882813</v>
      </c>
      <c r="AR29" s="12"/>
      <c r="AS29" s="31">
        <v>63.75322341918941</v>
      </c>
      <c r="AT29" s="30">
        <v>84.916282653808508</v>
      </c>
      <c r="AU29" s="31"/>
      <c r="AV29" s="118">
        <v>73.34</v>
      </c>
      <c r="AW29" s="14">
        <v>79.184225422982564</v>
      </c>
      <c r="AX29" s="14">
        <v>68.641766798032094</v>
      </c>
      <c r="AY29" s="14"/>
    </row>
    <row r="30" spans="1:51" s="9" customFormat="1" ht="11.25">
      <c r="A30" s="7">
        <v>32111</v>
      </c>
      <c r="B30" s="29"/>
      <c r="C30" s="30">
        <v>66.786438029366309</v>
      </c>
      <c r="D30" s="29">
        <v>73.386459350585923</v>
      </c>
      <c r="E30" s="31">
        <v>59.943496704101506</v>
      </c>
      <c r="F30" s="31">
        <v>60.527630289991521</v>
      </c>
      <c r="G30" s="31">
        <v>62.745361328125007</v>
      </c>
      <c r="H30" s="31">
        <v>59.92731475830071</v>
      </c>
      <c r="I30" s="31">
        <v>63.111228779394608</v>
      </c>
      <c r="J30" s="31">
        <v>62.765457153320313</v>
      </c>
      <c r="K30" s="31">
        <v>62.639352444962533</v>
      </c>
      <c r="L30" s="30">
        <v>61.484373004323317</v>
      </c>
      <c r="M30" s="29">
        <v>64.775311717604225</v>
      </c>
      <c r="N30" s="31">
        <v>62.531959633527848</v>
      </c>
      <c r="O30" s="30">
        <v>70.190948090601736</v>
      </c>
      <c r="P30" s="29">
        <v>68.349155122914112</v>
      </c>
      <c r="Q30" s="31">
        <v>80.807416737218603</v>
      </c>
      <c r="R30" s="31">
        <v>72.931579233502944</v>
      </c>
      <c r="S30" s="31">
        <v>82.318281992836532</v>
      </c>
      <c r="T30" s="31">
        <v>69.294243796508141</v>
      </c>
      <c r="U30" s="31">
        <v>71.513798955481093</v>
      </c>
      <c r="V30" s="31">
        <v>72.477158009517012</v>
      </c>
      <c r="W30" s="31">
        <v>71.88782827458877</v>
      </c>
      <c r="X30" s="31">
        <v>75.120856789756161</v>
      </c>
      <c r="Y30" s="31">
        <v>65.776776775655591</v>
      </c>
      <c r="Z30" s="30">
        <v>65.661324824041529</v>
      </c>
      <c r="AA30" s="29">
        <v>69.470573425292912</v>
      </c>
      <c r="AB30" s="31">
        <v>73.635269165039006</v>
      </c>
      <c r="AC30" s="31">
        <v>72.272109985351506</v>
      </c>
      <c r="AD30" s="12"/>
      <c r="AE30" s="31">
        <v>67.006446838378906</v>
      </c>
      <c r="AF30" s="11"/>
      <c r="AG30" s="29">
        <v>73.372171990000012</v>
      </c>
      <c r="AH30" s="31">
        <v>72.489815970000009</v>
      </c>
      <c r="AI30" s="31">
        <v>72.003940880000002</v>
      </c>
      <c r="AJ30" s="31">
        <v>71.648204489999998</v>
      </c>
      <c r="AK30" s="31">
        <v>71.601194400000011</v>
      </c>
      <c r="AL30" s="30">
        <v>66.362281940000003</v>
      </c>
      <c r="AM30" s="29">
        <v>67.900146484375014</v>
      </c>
      <c r="AN30" s="31">
        <v>69.454711914062514</v>
      </c>
      <c r="AO30" s="12"/>
      <c r="AP30" s="30">
        <v>60.106986999511712</v>
      </c>
      <c r="AQ30" s="29">
        <v>72.009536743164006</v>
      </c>
      <c r="AR30" s="12"/>
      <c r="AS30" s="31">
        <v>60.693069458007805</v>
      </c>
      <c r="AT30" s="30">
        <v>79.057060241700015</v>
      </c>
      <c r="AU30" s="31"/>
      <c r="AV30" s="118">
        <v>68.5</v>
      </c>
      <c r="AW30" s="14">
        <v>72.425938738285424</v>
      </c>
      <c r="AX30" s="14">
        <v>64.377909789732385</v>
      </c>
      <c r="AY30" s="14"/>
    </row>
    <row r="31" spans="1:51" s="9" customFormat="1" ht="11.25">
      <c r="A31" s="7">
        <v>32142</v>
      </c>
      <c r="B31" s="29"/>
      <c r="C31" s="30">
        <v>72.797217452009207</v>
      </c>
      <c r="D31" s="29">
        <v>76.24853515625</v>
      </c>
      <c r="E31" s="31">
        <v>64.918807983398409</v>
      </c>
      <c r="F31" s="31">
        <v>64.804418054912261</v>
      </c>
      <c r="G31" s="31">
        <v>66.886558532714815</v>
      </c>
      <c r="H31" s="31">
        <v>64.481788635253906</v>
      </c>
      <c r="I31" s="31">
        <v>71.094308804086992</v>
      </c>
      <c r="J31" s="31">
        <v>67.033508300781207</v>
      </c>
      <c r="K31" s="31">
        <v>70.368817017865922</v>
      </c>
      <c r="L31" s="30">
        <v>69.301782363691331</v>
      </c>
      <c r="M31" s="29">
        <v>68.50065484876329</v>
      </c>
      <c r="N31" s="31">
        <v>69.73704832846569</v>
      </c>
      <c r="O31" s="30">
        <v>75.447612339038656</v>
      </c>
      <c r="P31" s="29">
        <v>67.118870330701611</v>
      </c>
      <c r="Q31" s="31">
        <v>82.468072180953499</v>
      </c>
      <c r="R31" s="31">
        <v>77.901366047632635</v>
      </c>
      <c r="S31" s="31">
        <v>86.241772169223196</v>
      </c>
      <c r="T31" s="31">
        <v>76.818115775991672</v>
      </c>
      <c r="U31" s="31">
        <v>78.0033958765991</v>
      </c>
      <c r="V31" s="31">
        <v>74.365937389478745</v>
      </c>
      <c r="W31" s="31">
        <v>79.902804972598418</v>
      </c>
      <c r="X31" s="31">
        <v>81.581279019600771</v>
      </c>
      <c r="Y31" s="31">
        <v>73.936734551592579</v>
      </c>
      <c r="Z31" s="30">
        <v>71.742176582537667</v>
      </c>
      <c r="AA31" s="29">
        <v>76.417633056640611</v>
      </c>
      <c r="AB31" s="31">
        <v>82.545135498046818</v>
      </c>
      <c r="AC31" s="31">
        <v>77.837059020996008</v>
      </c>
      <c r="AD31" s="12"/>
      <c r="AE31" s="31">
        <v>73.506072998046804</v>
      </c>
      <c r="AF31" s="11"/>
      <c r="AG31" s="29">
        <v>78.875084890000011</v>
      </c>
      <c r="AH31" s="31">
        <v>78.361491060000006</v>
      </c>
      <c r="AI31" s="31">
        <v>79.852370430000008</v>
      </c>
      <c r="AJ31" s="31">
        <v>78.95632135000001</v>
      </c>
      <c r="AK31" s="31">
        <v>79.906932950000012</v>
      </c>
      <c r="AL31" s="30">
        <v>69.481309190000005</v>
      </c>
      <c r="AM31" s="29">
        <v>76.319763183593707</v>
      </c>
      <c r="AN31" s="31">
        <v>76.400184631347614</v>
      </c>
      <c r="AO31" s="12"/>
      <c r="AP31" s="30">
        <v>65.035758972167912</v>
      </c>
      <c r="AQ31" s="29">
        <v>75.249969482421804</v>
      </c>
      <c r="AR31" s="12"/>
      <c r="AS31" s="31">
        <v>66.216140747070313</v>
      </c>
      <c r="AT31" s="30">
        <v>86.725593566894517</v>
      </c>
      <c r="AU31" s="31"/>
      <c r="AV31" s="118">
        <v>74.66</v>
      </c>
      <c r="AW31" s="14">
        <v>77.703000188691107</v>
      </c>
      <c r="AX31" s="14">
        <v>70.463046770739425</v>
      </c>
      <c r="AY31" s="14"/>
    </row>
    <row r="32" spans="1:51" s="9" customFormat="1" ht="11.25">
      <c r="A32" s="7">
        <v>32171</v>
      </c>
      <c r="B32" s="29"/>
      <c r="C32" s="30">
        <v>77.747428238745911</v>
      </c>
      <c r="D32" s="29">
        <v>83.263397216796818</v>
      </c>
      <c r="E32" s="31">
        <v>69.852638244628906</v>
      </c>
      <c r="F32" s="31">
        <v>72.345458479578753</v>
      </c>
      <c r="G32" s="31">
        <v>72.438140869140611</v>
      </c>
      <c r="H32" s="31">
        <v>70.736526489257813</v>
      </c>
      <c r="I32" s="31">
        <v>75.076348340669426</v>
      </c>
      <c r="J32" s="31">
        <v>71.92694854736321</v>
      </c>
      <c r="K32" s="31">
        <v>75.30846692341936</v>
      </c>
      <c r="L32" s="30">
        <v>72.027463992249082</v>
      </c>
      <c r="M32" s="29">
        <v>74.536065244808583</v>
      </c>
      <c r="N32" s="31">
        <v>72.517303371909421</v>
      </c>
      <c r="O32" s="30">
        <v>78.589957068763923</v>
      </c>
      <c r="P32" s="29">
        <v>72.555498827488506</v>
      </c>
      <c r="Q32" s="31">
        <v>84.177174155805034</v>
      </c>
      <c r="R32" s="31">
        <v>81.732253128357669</v>
      </c>
      <c r="S32" s="31">
        <v>85.384863571937132</v>
      </c>
      <c r="T32" s="31">
        <v>72.354666758769554</v>
      </c>
      <c r="U32" s="31">
        <v>75.26045014250019</v>
      </c>
      <c r="V32" s="31">
        <v>77.708069037855495</v>
      </c>
      <c r="W32" s="31">
        <v>75.752033636069086</v>
      </c>
      <c r="X32" s="31">
        <v>77.572742084333171</v>
      </c>
      <c r="Y32" s="31">
        <v>75.303274684146459</v>
      </c>
      <c r="Z32" s="30">
        <v>74.647286396771221</v>
      </c>
      <c r="AA32" s="29">
        <v>77.028968811035114</v>
      </c>
      <c r="AB32" s="31">
        <v>82.46259307861321</v>
      </c>
      <c r="AC32" s="31">
        <v>80.250015258789006</v>
      </c>
      <c r="AD32" s="12"/>
      <c r="AE32" s="31">
        <v>75.049697875976506</v>
      </c>
      <c r="AF32" s="11"/>
      <c r="AG32" s="29">
        <v>81.477962690000012</v>
      </c>
      <c r="AH32" s="31">
        <v>81.339227720000011</v>
      </c>
      <c r="AI32" s="31">
        <v>83.445727099999999</v>
      </c>
      <c r="AJ32" s="31">
        <v>82.983093740000001</v>
      </c>
      <c r="AK32" s="31">
        <v>81.505071610000002</v>
      </c>
      <c r="AL32" s="30">
        <v>74.206038220000011</v>
      </c>
      <c r="AM32" s="29">
        <v>76.854003906250014</v>
      </c>
      <c r="AN32" s="31">
        <v>80.602195739746008</v>
      </c>
      <c r="AO32" s="12"/>
      <c r="AP32" s="30">
        <v>69.848403930664006</v>
      </c>
      <c r="AQ32" s="29">
        <v>80.366966247558508</v>
      </c>
      <c r="AR32" s="12"/>
      <c r="AS32" s="31">
        <v>71.712081909179616</v>
      </c>
      <c r="AT32" s="30">
        <v>88.980461120605412</v>
      </c>
      <c r="AU32" s="31"/>
      <c r="AV32" s="118">
        <v>78.17</v>
      </c>
      <c r="AW32" s="14">
        <v>80.844707214290196</v>
      </c>
      <c r="AX32" s="14">
        <v>73.936554336997261</v>
      </c>
      <c r="AY32" s="14"/>
    </row>
    <row r="33" spans="1:51" s="9" customFormat="1" ht="11.25">
      <c r="A33" s="7">
        <v>32202</v>
      </c>
      <c r="B33" s="29"/>
      <c r="C33" s="30">
        <v>85.910908203814216</v>
      </c>
      <c r="D33" s="29">
        <v>85.761299133300724</v>
      </c>
      <c r="E33" s="31">
        <v>77.257019042968707</v>
      </c>
      <c r="F33" s="31">
        <v>77.996458766176261</v>
      </c>
      <c r="G33" s="31">
        <v>77.436370849609318</v>
      </c>
      <c r="H33" s="31">
        <v>76.607658386230412</v>
      </c>
      <c r="I33" s="31">
        <v>81.219694500896381</v>
      </c>
      <c r="J33" s="31">
        <v>79.191574096679616</v>
      </c>
      <c r="K33" s="31">
        <v>82.835866057404644</v>
      </c>
      <c r="L33" s="30">
        <v>79.057987831437885</v>
      </c>
      <c r="M33" s="29">
        <v>76.836488699878146</v>
      </c>
      <c r="N33" s="31">
        <v>79.184918116830303</v>
      </c>
      <c r="O33" s="30">
        <v>85.366198489280222</v>
      </c>
      <c r="P33" s="29">
        <v>71.612277342731105</v>
      </c>
      <c r="Q33" s="31">
        <v>87.871411416357887</v>
      </c>
      <c r="R33" s="31">
        <v>84.645624301187425</v>
      </c>
      <c r="S33" s="31">
        <v>87.702873063518098</v>
      </c>
      <c r="T33" s="31">
        <v>77.497863665636515</v>
      </c>
      <c r="U33" s="31">
        <v>80.13998099520623</v>
      </c>
      <c r="V33" s="31">
        <v>83.154759700436159</v>
      </c>
      <c r="W33" s="31">
        <v>81.13893497760732</v>
      </c>
      <c r="X33" s="31">
        <v>82.273878318505496</v>
      </c>
      <c r="Y33" s="31">
        <v>80.605620731201697</v>
      </c>
      <c r="Z33" s="30">
        <v>78.797086042754586</v>
      </c>
      <c r="AA33" s="29">
        <v>83.961578369140611</v>
      </c>
      <c r="AB33" s="31">
        <v>88.729751586914006</v>
      </c>
      <c r="AC33" s="31">
        <v>85.707015991210909</v>
      </c>
      <c r="AD33" s="12"/>
      <c r="AE33" s="31">
        <v>81.579017639160114</v>
      </c>
      <c r="AF33" s="11"/>
      <c r="AG33" s="29">
        <v>89.788714890000008</v>
      </c>
      <c r="AH33" s="31">
        <v>85.406189110000014</v>
      </c>
      <c r="AI33" s="31">
        <v>88.118687820000019</v>
      </c>
      <c r="AJ33" s="31">
        <v>88.12804555000001</v>
      </c>
      <c r="AK33" s="31">
        <v>89.166548340000006</v>
      </c>
      <c r="AL33" s="30">
        <v>80.36513939000001</v>
      </c>
      <c r="AM33" s="29">
        <v>86.153335571289006</v>
      </c>
      <c r="AN33" s="31">
        <v>85.680130004882813</v>
      </c>
      <c r="AO33" s="12"/>
      <c r="AP33" s="30">
        <v>75.436279296875014</v>
      </c>
      <c r="AQ33" s="29">
        <v>82.858337402343707</v>
      </c>
      <c r="AR33" s="12"/>
      <c r="AS33" s="31">
        <v>79.743827819824205</v>
      </c>
      <c r="AT33" s="30">
        <v>95.031127929687514</v>
      </c>
      <c r="AU33" s="31"/>
      <c r="AV33" s="118">
        <v>83.64</v>
      </c>
      <c r="AW33" s="14">
        <v>84.225422982577513</v>
      </c>
      <c r="AX33" s="14">
        <v>79.37907716664705</v>
      </c>
      <c r="AY33" s="14"/>
    </row>
    <row r="34" spans="1:51" s="9" customFormat="1" ht="11.25">
      <c r="A34" s="7">
        <v>32233</v>
      </c>
      <c r="B34" s="29"/>
      <c r="C34" s="30">
        <v>83.075848233088308</v>
      </c>
      <c r="D34" s="29">
        <v>83.274223327636705</v>
      </c>
      <c r="E34" s="31">
        <v>77.334274291992116</v>
      </c>
      <c r="F34" s="31">
        <v>76.877793141466611</v>
      </c>
      <c r="G34" s="31">
        <v>77.513809204101506</v>
      </c>
      <c r="H34" s="31">
        <v>77.450340270996008</v>
      </c>
      <c r="I34" s="31">
        <v>81.641248519224106</v>
      </c>
      <c r="J34" s="31">
        <v>80.696212768554616</v>
      </c>
      <c r="K34" s="31">
        <v>82.93246054166471</v>
      </c>
      <c r="L34" s="30">
        <v>81.394674306564383</v>
      </c>
      <c r="M34" s="29">
        <v>74.344818733412353</v>
      </c>
      <c r="N34" s="31">
        <v>77.573794419963434</v>
      </c>
      <c r="O34" s="30">
        <v>85.502879489128688</v>
      </c>
      <c r="P34" s="29">
        <v>73.330971998956713</v>
      </c>
      <c r="Q34" s="31">
        <v>87.922177806232526</v>
      </c>
      <c r="R34" s="31">
        <v>83.235759841885653</v>
      </c>
      <c r="S34" s="31">
        <v>90.731222837504433</v>
      </c>
      <c r="T34" s="31">
        <v>79.72582440635847</v>
      </c>
      <c r="U34" s="31">
        <v>82.229168111126</v>
      </c>
      <c r="V34" s="31">
        <v>86.059102666302906</v>
      </c>
      <c r="W34" s="31">
        <v>80.364198924623352</v>
      </c>
      <c r="X34" s="31">
        <v>86.09069278596381</v>
      </c>
      <c r="Y34" s="31">
        <v>78.635132502581911</v>
      </c>
      <c r="Z34" s="30">
        <v>75.701373382771664</v>
      </c>
      <c r="AA34" s="29">
        <v>86.06061553955071</v>
      </c>
      <c r="AB34" s="31">
        <v>86.067855834960909</v>
      </c>
      <c r="AC34" s="31">
        <v>83.735748291015611</v>
      </c>
      <c r="AD34" s="12"/>
      <c r="AE34" s="31">
        <v>82.47638702392571</v>
      </c>
      <c r="AF34" s="11"/>
      <c r="AG34" s="29">
        <v>87.005264720000014</v>
      </c>
      <c r="AH34" s="31">
        <v>83.271034380000003</v>
      </c>
      <c r="AI34" s="31">
        <v>84.593940309999994</v>
      </c>
      <c r="AJ34" s="31">
        <v>85.307948090000011</v>
      </c>
      <c r="AK34" s="31">
        <v>87.204884280000002</v>
      </c>
      <c r="AL34" s="30">
        <v>77.552359510000002</v>
      </c>
      <c r="AM34" s="29">
        <v>85.291801452636719</v>
      </c>
      <c r="AN34" s="31">
        <v>84.651969909667912</v>
      </c>
      <c r="AO34" s="12"/>
      <c r="AP34" s="30">
        <v>77.699371337890611</v>
      </c>
      <c r="AQ34" s="29">
        <v>81.36688995361321</v>
      </c>
      <c r="AR34" s="12"/>
      <c r="AS34" s="31">
        <v>81.498191833496008</v>
      </c>
      <c r="AT34" s="30">
        <v>93.51063537597652</v>
      </c>
      <c r="AU34" s="31"/>
      <c r="AV34" s="118">
        <v>82.72</v>
      </c>
      <c r="AW34" s="14">
        <v>81.417070255990936</v>
      </c>
      <c r="AX34" s="14">
        <v>78.710637090216451</v>
      </c>
      <c r="AY34" s="14"/>
    </row>
    <row r="35" spans="1:51" s="9" customFormat="1" ht="11.25">
      <c r="A35" s="7">
        <v>32262</v>
      </c>
      <c r="B35" s="29"/>
      <c r="C35" s="30">
        <v>82.411241447223617</v>
      </c>
      <c r="D35" s="29">
        <v>82.6080322265625</v>
      </c>
      <c r="E35" s="31">
        <v>77.024932861328111</v>
      </c>
      <c r="F35" s="31">
        <v>77.164330182395545</v>
      </c>
      <c r="G35" s="31">
        <v>76.893699645996008</v>
      </c>
      <c r="H35" s="31">
        <v>76.985641479492116</v>
      </c>
      <c r="I35" s="31">
        <v>82.865966782389833</v>
      </c>
      <c r="J35" s="31">
        <v>82.310134887695313</v>
      </c>
      <c r="K35" s="31">
        <v>84.679693546044334</v>
      </c>
      <c r="L35" s="30">
        <v>83.400650432563211</v>
      </c>
      <c r="M35" s="29">
        <v>74.616896534633625</v>
      </c>
      <c r="N35" s="31">
        <v>77.367469637614576</v>
      </c>
      <c r="O35" s="30">
        <v>84.887184421650502</v>
      </c>
      <c r="P35" s="29">
        <v>72.670993250966106</v>
      </c>
      <c r="Q35" s="31">
        <v>88.718740428052101</v>
      </c>
      <c r="R35" s="31">
        <v>84.398506806560093</v>
      </c>
      <c r="S35" s="31">
        <v>90.906490155284089</v>
      </c>
      <c r="T35" s="31">
        <v>81.485491345226919</v>
      </c>
      <c r="U35" s="31">
        <v>83.940082454097052</v>
      </c>
      <c r="V35" s="31">
        <v>85.111493838569871</v>
      </c>
      <c r="W35" s="31">
        <v>81.426547735763762</v>
      </c>
      <c r="X35" s="31">
        <v>87.145630917224466</v>
      </c>
      <c r="Y35" s="31">
        <v>79.865725145167815</v>
      </c>
      <c r="Z35" s="30">
        <v>76.407851517164886</v>
      </c>
      <c r="AA35" s="29">
        <v>87.781829833984318</v>
      </c>
      <c r="AB35" s="31">
        <v>85.207176208496008</v>
      </c>
      <c r="AC35" s="31">
        <v>84.070693969726506</v>
      </c>
      <c r="AD35" s="12"/>
      <c r="AE35" s="31">
        <v>83.218681335449219</v>
      </c>
      <c r="AF35" s="11"/>
      <c r="AG35" s="29">
        <v>86.396227870000004</v>
      </c>
      <c r="AH35" s="31">
        <v>83.021221280000006</v>
      </c>
      <c r="AI35" s="31">
        <v>83.494219080000008</v>
      </c>
      <c r="AJ35" s="31">
        <v>85.22264014000001</v>
      </c>
      <c r="AK35" s="31">
        <v>86.420040320000012</v>
      </c>
      <c r="AL35" s="30">
        <v>76.854388270000001</v>
      </c>
      <c r="AM35" s="29">
        <v>86.400596618652315</v>
      </c>
      <c r="AN35" s="31">
        <v>85.075225830078111</v>
      </c>
      <c r="AO35" s="12"/>
      <c r="AP35" s="30">
        <v>77.233169555664006</v>
      </c>
      <c r="AQ35" s="29">
        <v>80.797317504882813</v>
      </c>
      <c r="AR35" s="12"/>
      <c r="AS35" s="31">
        <v>80.275726318359318</v>
      </c>
      <c r="AT35" s="30">
        <v>94.352226257324219</v>
      </c>
      <c r="AU35" s="31"/>
      <c r="AV35" s="118">
        <v>82.89</v>
      </c>
      <c r="AW35" s="14">
        <v>82.184414114095219</v>
      </c>
      <c r="AX35" s="14">
        <v>78.901303386577339</v>
      </c>
      <c r="AY35" s="14"/>
    </row>
    <row r="36" spans="1:51" s="9" customFormat="1" ht="11.25">
      <c r="A36" s="7">
        <v>32294</v>
      </c>
      <c r="B36" s="29"/>
      <c r="C36" s="30">
        <v>83.400176344590307</v>
      </c>
      <c r="D36" s="29">
        <v>83.847152709960923</v>
      </c>
      <c r="E36" s="31">
        <v>77.795188903808508</v>
      </c>
      <c r="F36" s="31">
        <v>79.472966123717768</v>
      </c>
      <c r="G36" s="31">
        <v>78.816040039062514</v>
      </c>
      <c r="H36" s="31">
        <v>76.061813354492116</v>
      </c>
      <c r="I36" s="31">
        <v>82.011631074870579</v>
      </c>
      <c r="J36" s="31">
        <v>81.980895996093707</v>
      </c>
      <c r="K36" s="31">
        <v>84.323166974413382</v>
      </c>
      <c r="L36" s="30">
        <v>82.255202037669619</v>
      </c>
      <c r="M36" s="29">
        <v>77.251929311094798</v>
      </c>
      <c r="N36" s="31">
        <v>77.809017102758332</v>
      </c>
      <c r="O36" s="30">
        <v>84.557018338734309</v>
      </c>
      <c r="P36" s="29">
        <v>77.249265825776916</v>
      </c>
      <c r="Q36" s="31">
        <v>88.657027672210347</v>
      </c>
      <c r="R36" s="31">
        <v>84.105974830088002</v>
      </c>
      <c r="S36" s="31">
        <v>89.839866124994117</v>
      </c>
      <c r="T36" s="31">
        <v>81.101702829540031</v>
      </c>
      <c r="U36" s="31">
        <v>84.103999639832438</v>
      </c>
      <c r="V36" s="31">
        <v>85.789342202258766</v>
      </c>
      <c r="W36" s="31">
        <v>81.169147018654328</v>
      </c>
      <c r="X36" s="31">
        <v>86.534302573427524</v>
      </c>
      <c r="Y36" s="31">
        <v>79.564305509211934</v>
      </c>
      <c r="Z36" s="30">
        <v>76.429431695356598</v>
      </c>
      <c r="AA36" s="29">
        <v>87.342918395996008</v>
      </c>
      <c r="AB36" s="31">
        <v>83.843864440917912</v>
      </c>
      <c r="AC36" s="31">
        <v>84.23883819580071</v>
      </c>
      <c r="AD36" s="12"/>
      <c r="AE36" s="31">
        <v>82.55292510986321</v>
      </c>
      <c r="AF36" s="11"/>
      <c r="AG36" s="29">
        <v>85.964246730000013</v>
      </c>
      <c r="AH36" s="31">
        <v>82.191009060000013</v>
      </c>
      <c r="AI36" s="31">
        <v>82.993253769999995</v>
      </c>
      <c r="AJ36" s="31">
        <v>84.11474582000001</v>
      </c>
      <c r="AK36" s="31">
        <v>85.815100030000011</v>
      </c>
      <c r="AL36" s="30">
        <v>78.775747980000006</v>
      </c>
      <c r="AM36" s="29">
        <v>86.486999511718707</v>
      </c>
      <c r="AN36" s="31">
        <v>84.819999694824219</v>
      </c>
      <c r="AO36" s="12"/>
      <c r="AP36" s="30">
        <v>76.847007751464815</v>
      </c>
      <c r="AQ36" s="29">
        <v>80.070144653320313</v>
      </c>
      <c r="AR36" s="12"/>
      <c r="AS36" s="31">
        <v>79.47296905517571</v>
      </c>
      <c r="AT36" s="30">
        <v>94.635284423828111</v>
      </c>
      <c r="AU36" s="31"/>
      <c r="AV36" s="118">
        <v>82.97</v>
      </c>
      <c r="AW36" s="14">
        <v>82.445436819925789</v>
      </c>
      <c r="AX36" s="14">
        <v>79.273835610358532</v>
      </c>
      <c r="AY36" s="14"/>
    </row>
    <row r="37" spans="1:51" s="9" customFormat="1" ht="11.25">
      <c r="A37" s="7">
        <v>32324</v>
      </c>
      <c r="B37" s="29"/>
      <c r="C37" s="30">
        <v>90.906192215603411</v>
      </c>
      <c r="D37" s="29">
        <v>88.123352050781236</v>
      </c>
      <c r="E37" s="31">
        <v>83.785415649414006</v>
      </c>
      <c r="F37" s="31">
        <v>87.726086948570398</v>
      </c>
      <c r="G37" s="31">
        <v>85.121322631835909</v>
      </c>
      <c r="H37" s="31">
        <v>81.690383911132813</v>
      </c>
      <c r="I37" s="31">
        <v>87.407470942875605</v>
      </c>
      <c r="J37" s="31">
        <v>87.883522033691406</v>
      </c>
      <c r="K37" s="31">
        <v>88.756705620936003</v>
      </c>
      <c r="L37" s="30">
        <v>87.307352236441503</v>
      </c>
      <c r="M37" s="29">
        <v>80.878612025242177</v>
      </c>
      <c r="N37" s="31">
        <v>83.300842475272106</v>
      </c>
      <c r="O37" s="30">
        <v>91.202675790908458</v>
      </c>
      <c r="P37" s="29">
        <v>75.704280509261409</v>
      </c>
      <c r="Q37" s="31">
        <v>91.404925647802202</v>
      </c>
      <c r="R37" s="31">
        <v>87.369345527677794</v>
      </c>
      <c r="S37" s="31">
        <v>93.133366868379255</v>
      </c>
      <c r="T37" s="31">
        <v>84.526089224724714</v>
      </c>
      <c r="U37" s="31">
        <v>87.248175521887802</v>
      </c>
      <c r="V37" s="31">
        <v>89.610503823787496</v>
      </c>
      <c r="W37" s="31">
        <v>84.58639083550085</v>
      </c>
      <c r="X37" s="31">
        <v>88.885560722371153</v>
      </c>
      <c r="Y37" s="31">
        <v>84.920170369420092</v>
      </c>
      <c r="Z37" s="30">
        <v>81.342151210884211</v>
      </c>
      <c r="AA37" s="29">
        <v>93.980979919433508</v>
      </c>
      <c r="AB37" s="31">
        <v>90.71906280517571</v>
      </c>
      <c r="AC37" s="31">
        <v>88.956207275390611</v>
      </c>
      <c r="AD37" s="12"/>
      <c r="AE37" s="31">
        <v>89.48737335205071</v>
      </c>
      <c r="AF37" s="11"/>
      <c r="AG37" s="29">
        <v>90.95017304000001</v>
      </c>
      <c r="AH37" s="31">
        <v>87.944379700000013</v>
      </c>
      <c r="AI37" s="31">
        <v>88.636795030000016</v>
      </c>
      <c r="AJ37" s="31">
        <v>91.264499210000011</v>
      </c>
      <c r="AK37" s="31">
        <v>92.680308040000014</v>
      </c>
      <c r="AL37" s="30">
        <v>85.471686560000009</v>
      </c>
      <c r="AM37" s="29">
        <v>95.04920959472652</v>
      </c>
      <c r="AN37" s="31">
        <v>89.061004638671818</v>
      </c>
      <c r="AO37" s="12"/>
      <c r="AP37" s="30">
        <v>83.225303649902315</v>
      </c>
      <c r="AQ37" s="29">
        <v>84.634140014648409</v>
      </c>
      <c r="AR37" s="12"/>
      <c r="AS37" s="31">
        <v>84.797653198242116</v>
      </c>
      <c r="AT37" s="30">
        <v>97.75824737548821</v>
      </c>
      <c r="AU37" s="31"/>
      <c r="AV37" s="118">
        <v>87.7</v>
      </c>
      <c r="AW37" s="14">
        <v>86.01169884898421</v>
      </c>
      <c r="AX37" s="14">
        <v>83.991801298354446</v>
      </c>
      <c r="AY37" s="14"/>
    </row>
    <row r="38" spans="1:51" s="9" customFormat="1" ht="11.25">
      <c r="A38" s="7">
        <v>32353</v>
      </c>
      <c r="B38" s="29"/>
      <c r="C38" s="30">
        <v>89.451693140153807</v>
      </c>
      <c r="D38" s="29">
        <v>87.15399932861321</v>
      </c>
      <c r="E38" s="31">
        <v>83.869201660156207</v>
      </c>
      <c r="F38" s="31">
        <v>88.046790345222206</v>
      </c>
      <c r="G38" s="31">
        <v>85.887413024902315</v>
      </c>
      <c r="H38" s="31">
        <v>82.83405303955071</v>
      </c>
      <c r="I38" s="31">
        <v>88.140112803572563</v>
      </c>
      <c r="J38" s="31">
        <v>86.74103546142571</v>
      </c>
      <c r="K38" s="31">
        <v>88.737069348329143</v>
      </c>
      <c r="L38" s="30">
        <v>85.836047813589545</v>
      </c>
      <c r="M38" s="29">
        <v>81.827224684529384</v>
      </c>
      <c r="N38" s="31">
        <v>82.872927728625569</v>
      </c>
      <c r="O38" s="30">
        <v>89.057625930194007</v>
      </c>
      <c r="P38" s="29">
        <v>71.691953642270505</v>
      </c>
      <c r="Q38" s="31">
        <v>88.911912971812299</v>
      </c>
      <c r="R38" s="31">
        <v>86.46958280708246</v>
      </c>
      <c r="S38" s="31">
        <v>90.212384104604851</v>
      </c>
      <c r="T38" s="31">
        <v>82.76576875416157</v>
      </c>
      <c r="U38" s="31">
        <v>86.108658510739616</v>
      </c>
      <c r="V38" s="31">
        <v>87.470434732518186</v>
      </c>
      <c r="W38" s="31">
        <v>82.576958226540512</v>
      </c>
      <c r="X38" s="31">
        <v>85.936396482072951</v>
      </c>
      <c r="Y38" s="31">
        <v>84.059883186685866</v>
      </c>
      <c r="Z38" s="30">
        <v>81.101613572549127</v>
      </c>
      <c r="AA38" s="29">
        <v>91.72544097900392</v>
      </c>
      <c r="AB38" s="31">
        <v>88.178924560546818</v>
      </c>
      <c r="AC38" s="31">
        <v>87.266044616700015</v>
      </c>
      <c r="AD38" s="12"/>
      <c r="AE38" s="31">
        <v>86.086853027343707</v>
      </c>
      <c r="AF38" s="11"/>
      <c r="AG38" s="29">
        <v>87.675966810000006</v>
      </c>
      <c r="AH38" s="31">
        <v>84.602493270000011</v>
      </c>
      <c r="AI38" s="31">
        <v>86.243601560000002</v>
      </c>
      <c r="AJ38" s="31">
        <v>88.161506239999994</v>
      </c>
      <c r="AK38" s="31">
        <v>88.231653250000008</v>
      </c>
      <c r="AL38" s="30">
        <v>84.36055463000001</v>
      </c>
      <c r="AM38" s="29">
        <v>91.342292785644517</v>
      </c>
      <c r="AN38" s="31">
        <v>88.170394897460909</v>
      </c>
      <c r="AO38" s="12"/>
      <c r="AP38" s="30">
        <v>82.89240264892571</v>
      </c>
      <c r="AQ38" s="29">
        <v>84.126335144042912</v>
      </c>
      <c r="AR38" s="12"/>
      <c r="AS38" s="31">
        <v>83.695281982421818</v>
      </c>
      <c r="AT38" s="30">
        <v>95.314292907714815</v>
      </c>
      <c r="AU38" s="31"/>
      <c r="AV38" s="118">
        <v>86.38</v>
      </c>
      <c r="AW38" s="14">
        <v>85.546260771117659</v>
      </c>
      <c r="AX38" s="14">
        <v>83.023475501642039</v>
      </c>
      <c r="AY38" s="14"/>
    </row>
    <row r="39" spans="1:51" s="9" customFormat="1" ht="11.25">
      <c r="A39" s="7">
        <v>32386</v>
      </c>
      <c r="B39" s="29"/>
      <c r="C39" s="30">
        <v>85.515818641987011</v>
      </c>
      <c r="D39" s="29">
        <v>84.190765380859318</v>
      </c>
      <c r="E39" s="31">
        <v>82.275688171386719</v>
      </c>
      <c r="F39" s="31">
        <v>84.7488387439886</v>
      </c>
      <c r="G39" s="31">
        <v>83.654342651367116</v>
      </c>
      <c r="H39" s="31">
        <v>79.603523254394517</v>
      </c>
      <c r="I39" s="31">
        <v>85.824259533917981</v>
      </c>
      <c r="J39" s="31">
        <v>84.312286376953111</v>
      </c>
      <c r="K39" s="31">
        <v>85.114141329942584</v>
      </c>
      <c r="L39" s="30">
        <v>80.963652897006625</v>
      </c>
      <c r="M39" s="29">
        <v>80.304834529007891</v>
      </c>
      <c r="N39" s="31">
        <v>79.170986442853561</v>
      </c>
      <c r="O39" s="30">
        <v>85.867720487313761</v>
      </c>
      <c r="P39" s="29">
        <v>74.201172019750004</v>
      </c>
      <c r="Q39" s="31">
        <v>84.199384199859452</v>
      </c>
      <c r="R39" s="31">
        <v>82.610882862491366</v>
      </c>
      <c r="S39" s="31">
        <v>85.048475681651979</v>
      </c>
      <c r="T39" s="31">
        <v>78.358271411057586</v>
      </c>
      <c r="U39" s="31">
        <v>81.559753353263517</v>
      </c>
      <c r="V39" s="31">
        <v>84.745763929365438</v>
      </c>
      <c r="W39" s="31">
        <v>78.195312518377079</v>
      </c>
      <c r="X39" s="31">
        <v>82.964487300908232</v>
      </c>
      <c r="Y39" s="31">
        <v>78.971146675818133</v>
      </c>
      <c r="Z39" s="30">
        <v>77.816812923516224</v>
      </c>
      <c r="AA39" s="29">
        <v>87.322616577148409</v>
      </c>
      <c r="AB39" s="31">
        <v>83.240905761718707</v>
      </c>
      <c r="AC39" s="31">
        <v>84.211730957031207</v>
      </c>
      <c r="AD39" s="12"/>
      <c r="AE39" s="31">
        <v>80.405120849609318</v>
      </c>
      <c r="AF39" s="11"/>
      <c r="AG39" s="29">
        <v>84.607307970000008</v>
      </c>
      <c r="AH39" s="31">
        <v>81.726008500000006</v>
      </c>
      <c r="AI39" s="31">
        <v>83.397562710000017</v>
      </c>
      <c r="AJ39" s="31">
        <v>84.635045989999995</v>
      </c>
      <c r="AK39" s="31">
        <v>84.08476555</v>
      </c>
      <c r="AL39" s="30">
        <v>82.167180210000012</v>
      </c>
      <c r="AM39" s="29">
        <v>86.135780334472614</v>
      </c>
      <c r="AN39" s="31">
        <v>85.172599792480412</v>
      </c>
      <c r="AO39" s="12"/>
      <c r="AP39" s="30">
        <v>77.172828674316406</v>
      </c>
      <c r="AQ39" s="29">
        <v>81.097793579101506</v>
      </c>
      <c r="AR39" s="12"/>
      <c r="AS39" s="31">
        <v>78.673568725585909</v>
      </c>
      <c r="AT39" s="30">
        <v>91.501724243164006</v>
      </c>
      <c r="AU39" s="31"/>
      <c r="AV39" s="118">
        <v>83.1</v>
      </c>
      <c r="AW39" s="14">
        <v>82.244166299767272</v>
      </c>
      <c r="AX39" s="14">
        <v>80.25969544405261</v>
      </c>
      <c r="AY39" s="14"/>
    </row>
    <row r="40" spans="1:51" s="9" customFormat="1" ht="11.25">
      <c r="A40" s="7">
        <v>32416</v>
      </c>
      <c r="B40" s="29"/>
      <c r="C40" s="30">
        <v>88.423356475814614</v>
      </c>
      <c r="D40" s="29">
        <v>88.063537597656236</v>
      </c>
      <c r="E40" s="31">
        <v>85.484436035156207</v>
      </c>
      <c r="F40" s="31">
        <v>87.481756749466783</v>
      </c>
      <c r="G40" s="31">
        <v>87.084167480468707</v>
      </c>
      <c r="H40" s="31">
        <v>83.185684204101506</v>
      </c>
      <c r="I40" s="31">
        <v>88.5065215622907</v>
      </c>
      <c r="J40" s="31">
        <v>88.780838012695313</v>
      </c>
      <c r="K40" s="31">
        <v>88.255984051506459</v>
      </c>
      <c r="L40" s="30">
        <v>84.024984242682763</v>
      </c>
      <c r="M40" s="29">
        <v>83.213463356137396</v>
      </c>
      <c r="N40" s="31">
        <v>83.174841552962434</v>
      </c>
      <c r="O40" s="30">
        <v>89.554375210892289</v>
      </c>
      <c r="P40" s="29">
        <v>74.201172019750004</v>
      </c>
      <c r="Q40" s="31">
        <v>87.810618324757954</v>
      </c>
      <c r="R40" s="31">
        <v>86.835829765898211</v>
      </c>
      <c r="S40" s="31">
        <v>88.943490050560484</v>
      </c>
      <c r="T40" s="31">
        <v>82.177661992634498</v>
      </c>
      <c r="U40" s="31">
        <v>85.604960524858953</v>
      </c>
      <c r="V40" s="31">
        <v>87.49426735868235</v>
      </c>
      <c r="W40" s="31">
        <v>81.131962502504734</v>
      </c>
      <c r="X40" s="31">
        <v>85.23933703832472</v>
      </c>
      <c r="Y40" s="31">
        <v>82.642114111351802</v>
      </c>
      <c r="Z40" s="30">
        <v>82.156541288427036</v>
      </c>
      <c r="AA40" s="29">
        <v>90.728202819824219</v>
      </c>
      <c r="AB40" s="31">
        <v>86.320823669433508</v>
      </c>
      <c r="AC40" s="31">
        <v>86.906509399414006</v>
      </c>
      <c r="AD40" s="12"/>
      <c r="AE40" s="31">
        <v>83.299705505371008</v>
      </c>
      <c r="AF40" s="11"/>
      <c r="AG40" s="29">
        <v>88.583851450000012</v>
      </c>
      <c r="AH40" s="31">
        <v>85.076774850000007</v>
      </c>
      <c r="AI40" s="31">
        <v>87.150453030000008</v>
      </c>
      <c r="AJ40" s="31">
        <v>88.951433340000008</v>
      </c>
      <c r="AK40" s="31">
        <v>88.036749530000009</v>
      </c>
      <c r="AL40" s="30">
        <v>85.536034600000008</v>
      </c>
      <c r="AM40" s="29">
        <v>88.203041076660114</v>
      </c>
      <c r="AN40" s="31">
        <v>87.983299255371008</v>
      </c>
      <c r="AO40" s="12"/>
      <c r="AP40" s="30">
        <v>79.333671569824205</v>
      </c>
      <c r="AQ40" s="29">
        <v>83.936210632324219</v>
      </c>
      <c r="AR40" s="12"/>
      <c r="AS40" s="31">
        <v>81.505813598632813</v>
      </c>
      <c r="AT40" s="30">
        <v>92.050735473632813</v>
      </c>
      <c r="AU40" s="31"/>
      <c r="AV40" s="118">
        <v>86.34</v>
      </c>
      <c r="AW40" s="14">
        <v>85.511667400465441</v>
      </c>
      <c r="AX40" s="14">
        <v>83.572279407715683</v>
      </c>
      <c r="AY40" s="14"/>
    </row>
    <row r="41" spans="1:51" s="9" customFormat="1" ht="11.25">
      <c r="A41" s="7">
        <v>32447</v>
      </c>
      <c r="B41" s="29"/>
      <c r="C41" s="30">
        <v>88.069663049911313</v>
      </c>
      <c r="D41" s="29">
        <v>88.94417572021483</v>
      </c>
      <c r="E41" s="31">
        <v>87.27960968017571</v>
      </c>
      <c r="F41" s="31">
        <v>89.105738654650551</v>
      </c>
      <c r="G41" s="31">
        <v>87.258338928222614</v>
      </c>
      <c r="H41" s="31">
        <v>85.182136535644517</v>
      </c>
      <c r="I41" s="31">
        <v>89.756413222942228</v>
      </c>
      <c r="J41" s="31">
        <v>88.336936950683508</v>
      </c>
      <c r="K41" s="31">
        <v>90.300304997718101</v>
      </c>
      <c r="L41" s="30">
        <v>86.411367905211051</v>
      </c>
      <c r="M41" s="29">
        <v>84.864747236865668</v>
      </c>
      <c r="N41" s="31">
        <v>84.357633970688738</v>
      </c>
      <c r="O41" s="30">
        <v>90.892806036553907</v>
      </c>
      <c r="P41" s="29">
        <v>72.494545063295718</v>
      </c>
      <c r="Q41" s="31">
        <v>86.640489149209557</v>
      </c>
      <c r="R41" s="31">
        <v>85.961396433588803</v>
      </c>
      <c r="S41" s="31">
        <v>88.323730033018379</v>
      </c>
      <c r="T41" s="31">
        <v>83.316167757412842</v>
      </c>
      <c r="U41" s="31">
        <v>84.398714722896841</v>
      </c>
      <c r="V41" s="31">
        <v>87.653834153835078</v>
      </c>
      <c r="W41" s="31">
        <v>83.156889720705749</v>
      </c>
      <c r="X41" s="31">
        <v>85.085681199805961</v>
      </c>
      <c r="Y41" s="31">
        <v>84.115763497551185</v>
      </c>
      <c r="Z41" s="30">
        <v>81.978064211097575</v>
      </c>
      <c r="AA41" s="29">
        <v>90.093101501464815</v>
      </c>
      <c r="AB41" s="31">
        <v>85.889213562011719</v>
      </c>
      <c r="AC41" s="31">
        <v>87.68866729736321</v>
      </c>
      <c r="AD41" s="12"/>
      <c r="AE41" s="31">
        <v>80.884017944335909</v>
      </c>
      <c r="AF41" s="11"/>
      <c r="AG41" s="29">
        <v>89.558273810000003</v>
      </c>
      <c r="AH41" s="31">
        <v>87.033540670000008</v>
      </c>
      <c r="AI41" s="31">
        <v>88.196258470000018</v>
      </c>
      <c r="AJ41" s="31">
        <v>90.552559140000014</v>
      </c>
      <c r="AK41" s="31">
        <v>88.741043530000013</v>
      </c>
      <c r="AL41" s="30">
        <v>85.536034600000008</v>
      </c>
      <c r="AM41" s="29">
        <v>87.14459991455071</v>
      </c>
      <c r="AN41" s="31">
        <v>89.127075195312514</v>
      </c>
      <c r="AO41" s="12"/>
      <c r="AP41" s="30">
        <v>78.937004089355412</v>
      </c>
      <c r="AQ41" s="29">
        <v>85.027381896972614</v>
      </c>
      <c r="AR41" s="12"/>
      <c r="AS41" s="31">
        <v>80.609252929687514</v>
      </c>
      <c r="AT41" s="30">
        <v>91.774581909179616</v>
      </c>
      <c r="AU41" s="31"/>
      <c r="AV41" s="118">
        <v>87.2</v>
      </c>
      <c r="AW41" s="14">
        <v>87.731932825963895</v>
      </c>
      <c r="AX41" s="14">
        <v>84.659112401056731</v>
      </c>
      <c r="AY41" s="14"/>
    </row>
    <row r="42" spans="1:51" s="9" customFormat="1" ht="11.25">
      <c r="A42" s="7">
        <v>32477</v>
      </c>
      <c r="B42" s="29"/>
      <c r="C42" s="30">
        <v>85.251433832314106</v>
      </c>
      <c r="D42" s="29">
        <v>86.631622314453111</v>
      </c>
      <c r="E42" s="31">
        <v>85.010337829589815</v>
      </c>
      <c r="F42" s="31">
        <v>86.649317239697154</v>
      </c>
      <c r="G42" s="31">
        <v>85.513168334960909</v>
      </c>
      <c r="H42" s="31">
        <v>83.13776397705071</v>
      </c>
      <c r="I42" s="31">
        <v>86.358753556963379</v>
      </c>
      <c r="J42" s="31">
        <v>85.951835632324219</v>
      </c>
      <c r="K42" s="31">
        <v>88.675796437210636</v>
      </c>
      <c r="L42" s="30">
        <v>83.871243554141444</v>
      </c>
      <c r="M42" s="29">
        <v>83.220930172485524</v>
      </c>
      <c r="N42" s="31">
        <v>82.809297044166783</v>
      </c>
      <c r="O42" s="30">
        <v>87.966632428292996</v>
      </c>
      <c r="P42" s="29">
        <v>72.567039608359011</v>
      </c>
      <c r="Q42" s="31">
        <v>84.147513042528033</v>
      </c>
      <c r="R42" s="31">
        <v>82.771355000230699</v>
      </c>
      <c r="S42" s="31">
        <v>84.821422100120699</v>
      </c>
      <c r="T42" s="31">
        <v>80.601683687469091</v>
      </c>
      <c r="U42" s="31">
        <v>81.91645399633596</v>
      </c>
      <c r="V42" s="31">
        <v>85.568416205487438</v>
      </c>
      <c r="W42" s="31">
        <v>80.725100529729943</v>
      </c>
      <c r="X42" s="31">
        <v>83.568537137182076</v>
      </c>
      <c r="Y42" s="31">
        <v>80.50986034857857</v>
      </c>
      <c r="Z42" s="30">
        <v>80.296444210557453</v>
      </c>
      <c r="AA42" s="29">
        <v>87.480400085449219</v>
      </c>
      <c r="AB42" s="31">
        <v>84.171432495117116</v>
      </c>
      <c r="AC42" s="31">
        <v>85.671829223632813</v>
      </c>
      <c r="AD42" s="12"/>
      <c r="AE42" s="31">
        <v>79.023681640625014</v>
      </c>
      <c r="AF42" s="11"/>
      <c r="AG42" s="29">
        <v>86.781967330000001</v>
      </c>
      <c r="AH42" s="31">
        <v>84.074400280000006</v>
      </c>
      <c r="AI42" s="31">
        <v>85.109389420000014</v>
      </c>
      <c r="AJ42" s="31">
        <v>87.292667010000002</v>
      </c>
      <c r="AK42" s="31">
        <v>85.546365960000003</v>
      </c>
      <c r="AL42" s="30">
        <v>82.969953560000008</v>
      </c>
      <c r="AM42" s="29">
        <v>83.920249938964815</v>
      </c>
      <c r="AN42" s="31">
        <v>86.453269958496008</v>
      </c>
      <c r="AO42" s="12"/>
      <c r="AP42" s="30">
        <v>76.726768493652315</v>
      </c>
      <c r="AQ42" s="29">
        <v>82.646614074707017</v>
      </c>
      <c r="AR42" s="12"/>
      <c r="AS42" s="31">
        <v>79.238891601562514</v>
      </c>
      <c r="AT42" s="30">
        <v>89.939086914062514</v>
      </c>
      <c r="AU42" s="31"/>
      <c r="AV42" s="118">
        <v>84.68</v>
      </c>
      <c r="AW42" s="14">
        <v>86.074595886533729</v>
      </c>
      <c r="AX42" s="14">
        <v>82.66322831520695</v>
      </c>
      <c r="AY42" s="14"/>
    </row>
    <row r="43" spans="1:51" s="9" customFormat="1" ht="11.25">
      <c r="A43" s="7">
        <v>32507</v>
      </c>
      <c r="B43" s="29"/>
      <c r="C43" s="30">
        <v>88.235234016445119</v>
      </c>
      <c r="D43" s="29">
        <v>87.757835388183508</v>
      </c>
      <c r="E43" s="31">
        <v>86.625534057617116</v>
      </c>
      <c r="F43" s="31">
        <v>88.514678352983395</v>
      </c>
      <c r="G43" s="31">
        <v>87.223434448242116</v>
      </c>
      <c r="H43" s="31">
        <v>86.380142211914006</v>
      </c>
      <c r="I43" s="31">
        <v>89.878048130310617</v>
      </c>
      <c r="J43" s="31">
        <v>85.865882873535114</v>
      </c>
      <c r="K43" s="31">
        <v>91.777636130127007</v>
      </c>
      <c r="L43" s="30">
        <v>88.462350533805946</v>
      </c>
      <c r="M43" s="29">
        <v>83.33146304882851</v>
      </c>
      <c r="N43" s="31">
        <v>84.847200011374397</v>
      </c>
      <c r="O43" s="30">
        <v>89.789988421713687</v>
      </c>
      <c r="P43" s="29">
        <v>77.283897182902408</v>
      </c>
      <c r="Q43" s="31">
        <v>83.428512934385893</v>
      </c>
      <c r="R43" s="31">
        <v>81.650829504779566</v>
      </c>
      <c r="S43" s="31">
        <v>85.673110606571129</v>
      </c>
      <c r="T43" s="31">
        <v>82.573998827133082</v>
      </c>
      <c r="U43" s="31">
        <v>84.009176923238513</v>
      </c>
      <c r="V43" s="31">
        <v>86.35688979934956</v>
      </c>
      <c r="W43" s="31">
        <v>80.304718110713338</v>
      </c>
      <c r="X43" s="31">
        <v>86.312250991616324</v>
      </c>
      <c r="Y43" s="31">
        <v>82.719501771761529</v>
      </c>
      <c r="Z43" s="30">
        <v>82.488358795891216</v>
      </c>
      <c r="AA43" s="29">
        <v>90.192298889160114</v>
      </c>
      <c r="AB43" s="31">
        <v>87.369949340820313</v>
      </c>
      <c r="AC43" s="31">
        <v>87.556602478027315</v>
      </c>
      <c r="AD43" s="12"/>
      <c r="AE43" s="31">
        <v>83.923149108886719</v>
      </c>
      <c r="AF43" s="11"/>
      <c r="AG43" s="29">
        <v>87.736568970000008</v>
      </c>
      <c r="AH43" s="31">
        <v>86.344409090000013</v>
      </c>
      <c r="AI43" s="31">
        <v>87.577561710000012</v>
      </c>
      <c r="AJ43" s="31">
        <v>89.387691020000005</v>
      </c>
      <c r="AK43" s="31">
        <v>88.112756940000011</v>
      </c>
      <c r="AL43" s="30">
        <v>83.467773280000003</v>
      </c>
      <c r="AM43" s="29">
        <v>88.955467224121008</v>
      </c>
      <c r="AN43" s="31">
        <v>88.268783569335909</v>
      </c>
      <c r="AO43" s="12"/>
      <c r="AP43" s="30">
        <v>81.944183349609318</v>
      </c>
      <c r="AQ43" s="29">
        <v>83.390434265136719</v>
      </c>
      <c r="AR43" s="12"/>
      <c r="AS43" s="31">
        <v>83.834747314453111</v>
      </c>
      <c r="AT43" s="30">
        <v>92.457382202148409</v>
      </c>
      <c r="AU43" s="31"/>
      <c r="AV43" s="118">
        <v>86.37</v>
      </c>
      <c r="AW43" s="14">
        <v>87.338826341279329</v>
      </c>
      <c r="AX43" s="14">
        <v>84.892190392221309</v>
      </c>
      <c r="AY43" s="14"/>
    </row>
    <row r="44" spans="1:51" s="9" customFormat="1" ht="11.25">
      <c r="A44" s="7">
        <v>32539</v>
      </c>
      <c r="B44" s="29"/>
      <c r="C44" s="36">
        <v>96.441110779974508</v>
      </c>
      <c r="D44" s="10">
        <v>93.725372314453111</v>
      </c>
      <c r="E44" s="12">
        <v>94.595085144042912</v>
      </c>
      <c r="F44" s="12">
        <v>96.639358804696556</v>
      </c>
      <c r="G44" s="12">
        <v>93.590744018554616</v>
      </c>
      <c r="H44" s="12">
        <v>94.672630310058508</v>
      </c>
      <c r="I44" s="31">
        <v>96.798983735944617</v>
      </c>
      <c r="J44" s="12">
        <v>92.992752075195313</v>
      </c>
      <c r="K44" s="31">
        <v>99.335380676109338</v>
      </c>
      <c r="L44" s="30">
        <v>93.693218111794877</v>
      </c>
      <c r="M44" s="10">
        <v>88.673109742052091</v>
      </c>
      <c r="N44" s="31">
        <v>91.377357359238644</v>
      </c>
      <c r="O44" s="30">
        <v>96.446216476979529</v>
      </c>
      <c r="P44" s="29">
        <v>77.129329388536618</v>
      </c>
      <c r="Q44" s="31">
        <v>89.010733089098494</v>
      </c>
      <c r="R44" s="31">
        <v>87.977514634658789</v>
      </c>
      <c r="S44" s="31">
        <v>88.905095120344669</v>
      </c>
      <c r="T44" s="31">
        <v>87.228150152626313</v>
      </c>
      <c r="U44" s="31">
        <v>90.034234443363346</v>
      </c>
      <c r="V44" s="31">
        <v>89.515847281001115</v>
      </c>
      <c r="W44" s="31">
        <v>86.221052578726074</v>
      </c>
      <c r="X44" s="31">
        <v>89.658811731884001</v>
      </c>
      <c r="Y44" s="31">
        <v>91.065472667903123</v>
      </c>
      <c r="Z44" s="30">
        <v>89.447578528847984</v>
      </c>
      <c r="AA44" s="10">
        <v>96.86652374267571</v>
      </c>
      <c r="AB44" s="12">
        <v>93.660583496093707</v>
      </c>
      <c r="AC44" s="12">
        <v>94.035797119140611</v>
      </c>
      <c r="AD44" s="12"/>
      <c r="AE44" s="12">
        <v>91.476234436035114</v>
      </c>
      <c r="AF44" s="11"/>
      <c r="AG44" s="29">
        <v>93.614919090000001</v>
      </c>
      <c r="AH44" s="31">
        <v>92.129484500000004</v>
      </c>
      <c r="AI44" s="31">
        <v>93.094948100000025</v>
      </c>
      <c r="AJ44" s="31">
        <v>94.840340170000005</v>
      </c>
      <c r="AK44" s="31">
        <v>94.633100950000014</v>
      </c>
      <c r="AL44" s="30">
        <v>90.145195150000006</v>
      </c>
      <c r="AM44" s="10">
        <v>95.360260009765611</v>
      </c>
      <c r="AN44" s="12">
        <v>94.006256103515611</v>
      </c>
      <c r="AO44" s="12"/>
      <c r="AP44" s="11">
        <v>88.17194366455071</v>
      </c>
      <c r="AQ44" s="10">
        <v>88.810813903808508</v>
      </c>
      <c r="AR44" s="12"/>
      <c r="AS44" s="12">
        <v>89.703186035156207</v>
      </c>
      <c r="AT44" s="11">
        <v>99.021858215332017</v>
      </c>
      <c r="AU44" s="12"/>
      <c r="AV44" s="118">
        <v>92.16</v>
      </c>
      <c r="AW44" s="14">
        <v>93.549908799295551</v>
      </c>
      <c r="AX44" s="14">
        <v>90.939546105690852</v>
      </c>
      <c r="AY44" s="14"/>
    </row>
    <row r="45" spans="1:51" s="9" customFormat="1" ht="11.25">
      <c r="A45" s="7">
        <v>32567</v>
      </c>
      <c r="B45" s="10"/>
      <c r="C45" s="11">
        <v>93.644318567355214</v>
      </c>
      <c r="D45" s="10">
        <v>92.413215637207017</v>
      </c>
      <c r="E45" s="12">
        <v>93.459945678710909</v>
      </c>
      <c r="F45" s="12">
        <v>94.152659631257507</v>
      </c>
      <c r="G45" s="12">
        <v>94.15229034423821</v>
      </c>
      <c r="H45" s="12">
        <v>94.672630310058508</v>
      </c>
      <c r="I45" s="31">
        <v>96.094675158011967</v>
      </c>
      <c r="J45" s="12">
        <v>92.992752075195313</v>
      </c>
      <c r="K45" s="31">
        <v>97.141809333601188</v>
      </c>
      <c r="L45" s="30">
        <v>91.135365591817646</v>
      </c>
      <c r="M45" s="10">
        <v>88.386831397764411</v>
      </c>
      <c r="N45" s="31">
        <v>89.849910324417934</v>
      </c>
      <c r="O45" s="30">
        <v>94.650735855904102</v>
      </c>
      <c r="P45" s="29">
        <v>80.831537199186315</v>
      </c>
      <c r="Q45" s="31">
        <v>89.445112587431936</v>
      </c>
      <c r="R45" s="31">
        <v>88.223207680228711</v>
      </c>
      <c r="S45" s="31">
        <v>88.299541180257179</v>
      </c>
      <c r="T45" s="31">
        <v>87.15239948247077</v>
      </c>
      <c r="U45" s="31">
        <v>89.274316693706339</v>
      </c>
      <c r="V45" s="31">
        <v>89.120316138839172</v>
      </c>
      <c r="W45" s="31">
        <v>85.73389673397206</v>
      </c>
      <c r="X45" s="31">
        <v>88.141302272973405</v>
      </c>
      <c r="Y45" s="31">
        <v>90.215216205316352</v>
      </c>
      <c r="Z45" s="30">
        <v>86.957496877950675</v>
      </c>
      <c r="AA45" s="10">
        <v>94.929191589355412</v>
      </c>
      <c r="AB45" s="12">
        <v>90.850761413574219</v>
      </c>
      <c r="AC45" s="12">
        <v>91.778938293457017</v>
      </c>
      <c r="AD45" s="12"/>
      <c r="AE45" s="12">
        <v>91.567710876464815</v>
      </c>
      <c r="AF45" s="11"/>
      <c r="AG45" s="29">
        <v>92.210695300000012</v>
      </c>
      <c r="AH45" s="31">
        <v>91.116060170000011</v>
      </c>
      <c r="AI45" s="31">
        <v>91.791618830000004</v>
      </c>
      <c r="AJ45" s="31">
        <v>92.753852680000023</v>
      </c>
      <c r="AK45" s="31">
        <v>93.308237540000007</v>
      </c>
      <c r="AL45" s="30">
        <v>89.243743200000011</v>
      </c>
      <c r="AM45" s="10">
        <v>93.929855346679616</v>
      </c>
      <c r="AN45" s="12">
        <v>93.34821319580071</v>
      </c>
      <c r="AO45" s="12"/>
      <c r="AP45" s="11">
        <v>89.759040832519517</v>
      </c>
      <c r="AQ45" s="10">
        <v>89.343681335449219</v>
      </c>
      <c r="AR45" s="12"/>
      <c r="AS45" s="12">
        <v>91.67665100097652</v>
      </c>
      <c r="AT45" s="11">
        <v>96.843376159667912</v>
      </c>
      <c r="AU45" s="12"/>
      <c r="AV45" s="118">
        <v>90.77</v>
      </c>
      <c r="AW45" s="14">
        <v>90.842191332788218</v>
      </c>
      <c r="AX45" s="14">
        <v>89.940367541528374</v>
      </c>
      <c r="AY45" s="14"/>
    </row>
    <row r="46" spans="1:51" s="9" customFormat="1" ht="11.25">
      <c r="A46" s="7">
        <v>32598</v>
      </c>
      <c r="B46" s="10"/>
      <c r="C46" s="11">
        <v>93.737962885922613</v>
      </c>
      <c r="D46" s="10">
        <v>93.33734893798821</v>
      </c>
      <c r="E46" s="12">
        <v>95.14222717285152</v>
      </c>
      <c r="F46" s="12">
        <v>95.14425326577647</v>
      </c>
      <c r="G46" s="12">
        <v>95.847030639648409</v>
      </c>
      <c r="H46" s="12">
        <v>94.009925842285114</v>
      </c>
      <c r="I46" s="31">
        <v>97.590028840787369</v>
      </c>
      <c r="J46" s="12">
        <v>94.480636596679616</v>
      </c>
      <c r="K46" s="31">
        <v>97.876101639753685</v>
      </c>
      <c r="L46" s="30">
        <v>93.040611571471061</v>
      </c>
      <c r="M46" s="10">
        <v>90.191663511467397</v>
      </c>
      <c r="N46" s="31">
        <v>92.426842179715351</v>
      </c>
      <c r="O46" s="30">
        <v>94.978256179575268</v>
      </c>
      <c r="P46" s="29">
        <v>84.711450984747316</v>
      </c>
      <c r="Q46" s="31">
        <v>91.363724563650379</v>
      </c>
      <c r="R46" s="31">
        <v>90.632680527504192</v>
      </c>
      <c r="S46" s="31">
        <v>90.850649140257403</v>
      </c>
      <c r="T46" s="31">
        <v>90.489104047720716</v>
      </c>
      <c r="U46" s="31">
        <v>91.390576869334978</v>
      </c>
      <c r="V46" s="31">
        <v>90.995607219908507</v>
      </c>
      <c r="W46" s="31">
        <v>89.352945708566594</v>
      </c>
      <c r="X46" s="31">
        <v>91.264781467055172</v>
      </c>
      <c r="Y46" s="31">
        <v>92.511121285568677</v>
      </c>
      <c r="Z46" s="30">
        <v>89.651846680136444</v>
      </c>
      <c r="AA46" s="10">
        <v>95.973419189453111</v>
      </c>
      <c r="AB46" s="12">
        <v>90.759910583496008</v>
      </c>
      <c r="AC46" s="12">
        <v>93.33917999267571</v>
      </c>
      <c r="AD46" s="12"/>
      <c r="AE46" s="12">
        <v>91.018302917480412</v>
      </c>
      <c r="AF46" s="11"/>
      <c r="AG46" s="29">
        <v>95.345858940000014</v>
      </c>
      <c r="AH46" s="31">
        <v>94.214006220000002</v>
      </c>
      <c r="AI46" s="31">
        <v>94.637159010000019</v>
      </c>
      <c r="AJ46" s="31">
        <v>94.237914330000009</v>
      </c>
      <c r="AK46" s="31">
        <v>94.707861100000002</v>
      </c>
      <c r="AL46" s="30">
        <v>93.884417840000012</v>
      </c>
      <c r="AM46" s="10">
        <v>92.802696228027315</v>
      </c>
      <c r="AN46" s="12">
        <v>94.748435974121008</v>
      </c>
      <c r="AO46" s="12"/>
      <c r="AP46" s="11">
        <v>89.848800659179616</v>
      </c>
      <c r="AQ46" s="10">
        <v>91.398582458496008</v>
      </c>
      <c r="AR46" s="12"/>
      <c r="AS46" s="12">
        <v>92.043357849121008</v>
      </c>
      <c r="AT46" s="11">
        <v>96.45600128173821</v>
      </c>
      <c r="AU46" s="12"/>
      <c r="AV46" s="118">
        <v>93.32</v>
      </c>
      <c r="AW46" s="14">
        <v>92.732247311151639</v>
      </c>
      <c r="AX46" s="14">
        <v>91.675718687449702</v>
      </c>
      <c r="AY46" s="14"/>
    </row>
    <row r="47" spans="1:51" s="9" customFormat="1" ht="11.25">
      <c r="A47" s="7">
        <v>32626</v>
      </c>
      <c r="B47" s="10"/>
      <c r="C47" s="11">
        <v>97.393743438473621</v>
      </c>
      <c r="D47" s="10">
        <v>97.910873413085923</v>
      </c>
      <c r="E47" s="12">
        <v>98.757629394531207</v>
      </c>
      <c r="F47" s="12">
        <v>99.223904199568622</v>
      </c>
      <c r="G47" s="12">
        <v>98.339050292968707</v>
      </c>
      <c r="H47" s="12">
        <v>97.582298278808508</v>
      </c>
      <c r="I47" s="31">
        <v>100.98216011847093</v>
      </c>
      <c r="J47" s="12">
        <v>97.692977905273409</v>
      </c>
      <c r="K47" s="31">
        <v>102.05043135334097</v>
      </c>
      <c r="L47" s="30">
        <v>98.080561391165702</v>
      </c>
      <c r="M47" s="10">
        <v>94.609230123679225</v>
      </c>
      <c r="N47" s="31">
        <v>96.773759324523084</v>
      </c>
      <c r="O47" s="30">
        <v>99.416400056452289</v>
      </c>
      <c r="P47" s="29">
        <v>90.217695298755814</v>
      </c>
      <c r="Q47" s="31">
        <v>95.521890496010641</v>
      </c>
      <c r="R47" s="31">
        <v>95.097549083442004</v>
      </c>
      <c r="S47" s="31">
        <v>94.578438426819403</v>
      </c>
      <c r="T47" s="31">
        <v>94.15903806450666</v>
      </c>
      <c r="U47" s="31">
        <v>95.658833020528888</v>
      </c>
      <c r="V47" s="31">
        <v>94.466179679275825</v>
      </c>
      <c r="W47" s="31">
        <v>94.218422688291014</v>
      </c>
      <c r="X47" s="31">
        <v>95.323793574576229</v>
      </c>
      <c r="Y47" s="31">
        <v>96.461257353786024</v>
      </c>
      <c r="Z47" s="30">
        <v>95.628067472011352</v>
      </c>
      <c r="AA47" s="10">
        <v>99.81235504150392</v>
      </c>
      <c r="AB47" s="12">
        <v>96.38703155517571</v>
      </c>
      <c r="AC47" s="12">
        <v>98.37949371337892</v>
      </c>
      <c r="AD47" s="12"/>
      <c r="AE47" s="12">
        <v>95.569221496582017</v>
      </c>
      <c r="AF47" s="11"/>
      <c r="AG47" s="29">
        <v>99.922460170000008</v>
      </c>
      <c r="AH47" s="31">
        <v>97.888352460000007</v>
      </c>
      <c r="AI47" s="31">
        <v>98.233371050000002</v>
      </c>
      <c r="AJ47" s="31">
        <v>98.290144639999994</v>
      </c>
      <c r="AK47" s="31">
        <v>99.159130570000002</v>
      </c>
      <c r="AL47" s="30">
        <v>96.700950380000009</v>
      </c>
      <c r="AM47" s="10">
        <v>96.978820800781207</v>
      </c>
      <c r="AN47" s="12">
        <v>99.485855102539006</v>
      </c>
      <c r="AO47" s="12"/>
      <c r="AP47" s="11">
        <v>93.352897644042912</v>
      </c>
      <c r="AQ47" s="10">
        <v>94.597534179687514</v>
      </c>
      <c r="AR47" s="12"/>
      <c r="AS47" s="12">
        <v>95.172836303710909</v>
      </c>
      <c r="AT47" s="11">
        <v>100.70006561279001</v>
      </c>
      <c r="AU47" s="12"/>
      <c r="AV47" s="118">
        <v>96.75</v>
      </c>
      <c r="AW47" s="14">
        <v>97.377193534184528</v>
      </c>
      <c r="AX47" s="14">
        <v>96.176493265888922</v>
      </c>
      <c r="AY47" s="14"/>
    </row>
    <row r="48" spans="1:51" s="9" customFormat="1" ht="11.25">
      <c r="A48" s="7">
        <v>32659</v>
      </c>
      <c r="B48" s="10"/>
      <c r="C48" s="11">
        <v>103.62694301853001</v>
      </c>
      <c r="D48" s="10">
        <v>101.72940063476003</v>
      </c>
      <c r="E48" s="12">
        <v>101.52284240722001</v>
      </c>
      <c r="F48" s="12">
        <v>101.61781528319248</v>
      </c>
      <c r="G48" s="12">
        <v>100.50251007080001</v>
      </c>
      <c r="H48" s="12">
        <v>100.70493316650001</v>
      </c>
      <c r="I48" s="31">
        <v>102.66941080411053</v>
      </c>
      <c r="J48" s="12">
        <v>101.11223602294001</v>
      </c>
      <c r="K48" s="31">
        <v>104.3887934271815</v>
      </c>
      <c r="L48" s="30">
        <v>101.19230309736717</v>
      </c>
      <c r="M48" s="10">
        <v>98.659452137469387</v>
      </c>
      <c r="N48" s="31">
        <v>101.72459925682136</v>
      </c>
      <c r="O48" s="30">
        <v>102.06892460232869</v>
      </c>
      <c r="P48" s="29">
        <v>89.766606822262119</v>
      </c>
      <c r="Q48" s="31">
        <v>101.59107058376911</v>
      </c>
      <c r="R48" s="31">
        <v>99.942936580929768</v>
      </c>
      <c r="S48" s="31">
        <v>101.74283647510804</v>
      </c>
      <c r="T48" s="31">
        <v>101.24626456969183</v>
      </c>
      <c r="U48" s="31">
        <v>101.11097708289371</v>
      </c>
      <c r="V48" s="31">
        <v>100.98004975529403</v>
      </c>
      <c r="W48" s="31">
        <v>100.63756716651871</v>
      </c>
      <c r="X48" s="31">
        <v>102.28995917873682</v>
      </c>
      <c r="Y48" s="31">
        <v>101.88637737157354</v>
      </c>
      <c r="Z48" s="30">
        <v>102.01476923069433</v>
      </c>
      <c r="AA48" s="10">
        <v>103.30578613281001</v>
      </c>
      <c r="AB48" s="12">
        <v>103.51966857910001</v>
      </c>
      <c r="AC48" s="12">
        <v>101.62601470947001</v>
      </c>
      <c r="AD48" s="12"/>
      <c r="AE48" s="12">
        <v>101.11223602294001</v>
      </c>
      <c r="AF48" s="11"/>
      <c r="AG48" s="29">
        <v>103.51966870000001</v>
      </c>
      <c r="AH48" s="31">
        <v>102.8806584</v>
      </c>
      <c r="AI48" s="31">
        <v>103.7344398</v>
      </c>
      <c r="AJ48" s="31">
        <v>104.38413360000003</v>
      </c>
      <c r="AK48" s="31">
        <v>104.7120419</v>
      </c>
      <c r="AL48" s="30">
        <v>101.72939980000001</v>
      </c>
      <c r="AM48" s="10">
        <v>104.05827331542001</v>
      </c>
      <c r="AN48" s="12">
        <v>102.66940307617001</v>
      </c>
      <c r="AO48" s="12"/>
      <c r="AP48" s="11">
        <v>99.700897216796818</v>
      </c>
      <c r="AQ48" s="10">
        <v>99.800399780273409</v>
      </c>
      <c r="AR48" s="12"/>
      <c r="AS48" s="12">
        <v>100.50251007080001</v>
      </c>
      <c r="AT48" s="11">
        <v>103.51966857910001</v>
      </c>
      <c r="AU48" s="12"/>
      <c r="AV48" s="118">
        <v>100.91</v>
      </c>
      <c r="AW48" s="14">
        <v>100.79879237687904</v>
      </c>
      <c r="AX48" s="14">
        <v>100.71569664651955</v>
      </c>
      <c r="AY48" s="14"/>
    </row>
    <row r="49" spans="1:70" s="27" customFormat="1" ht="11.25">
      <c r="A49" s="35">
        <v>32689</v>
      </c>
      <c r="B49" s="28"/>
      <c r="C49" s="36">
        <v>100.00000001288001</v>
      </c>
      <c r="D49" s="28">
        <v>100</v>
      </c>
      <c r="E49" s="26">
        <v>100</v>
      </c>
      <c r="F49" s="26">
        <v>100</v>
      </c>
      <c r="G49" s="26">
        <v>100</v>
      </c>
      <c r="H49" s="26">
        <v>100</v>
      </c>
      <c r="I49" s="31">
        <v>100</v>
      </c>
      <c r="J49" s="12">
        <v>100</v>
      </c>
      <c r="K49" s="31">
        <v>100</v>
      </c>
      <c r="L49" s="30">
        <v>100</v>
      </c>
      <c r="M49" s="28">
        <v>100</v>
      </c>
      <c r="N49" s="31">
        <v>100</v>
      </c>
      <c r="O49" s="30">
        <v>100</v>
      </c>
      <c r="P49" s="29">
        <v>100</v>
      </c>
      <c r="Q49" s="31">
        <v>100</v>
      </c>
      <c r="R49" s="31">
        <v>100</v>
      </c>
      <c r="S49" s="31">
        <v>100</v>
      </c>
      <c r="T49" s="31">
        <v>100</v>
      </c>
      <c r="U49" s="31">
        <v>100</v>
      </c>
      <c r="V49" s="31">
        <v>100</v>
      </c>
      <c r="W49" s="31">
        <v>100</v>
      </c>
      <c r="X49" s="31">
        <v>100</v>
      </c>
      <c r="Y49" s="31">
        <v>100</v>
      </c>
      <c r="Z49" s="30">
        <v>100</v>
      </c>
      <c r="AA49" s="10">
        <v>100</v>
      </c>
      <c r="AB49" s="12">
        <v>100</v>
      </c>
      <c r="AC49" s="12">
        <v>100</v>
      </c>
      <c r="AD49" s="12">
        <v>100</v>
      </c>
      <c r="AE49" s="12">
        <v>100</v>
      </c>
      <c r="AF49" s="11"/>
      <c r="AG49" s="29">
        <v>100</v>
      </c>
      <c r="AH49" s="31">
        <v>100</v>
      </c>
      <c r="AI49" s="31">
        <v>100</v>
      </c>
      <c r="AJ49" s="31">
        <v>100</v>
      </c>
      <c r="AK49" s="31">
        <v>100</v>
      </c>
      <c r="AL49" s="30">
        <v>100</v>
      </c>
      <c r="AM49" s="10">
        <v>100</v>
      </c>
      <c r="AN49" s="12">
        <v>100</v>
      </c>
      <c r="AO49" s="12">
        <v>100</v>
      </c>
      <c r="AP49" s="11">
        <v>100</v>
      </c>
      <c r="AQ49" s="28">
        <v>100</v>
      </c>
      <c r="AR49" s="26">
        <v>100</v>
      </c>
      <c r="AS49" s="26">
        <v>100</v>
      </c>
      <c r="AT49" s="36">
        <v>100</v>
      </c>
      <c r="AU49" s="26"/>
      <c r="AV49" s="118">
        <v>100</v>
      </c>
      <c r="AW49" s="14">
        <v>100</v>
      </c>
      <c r="AX49" s="14">
        <v>100</v>
      </c>
      <c r="AY49" s="14"/>
      <c r="AZ49" s="9"/>
      <c r="BA49" s="9"/>
      <c r="BB49" s="9"/>
      <c r="BC49" s="9"/>
      <c r="BD49" s="9"/>
      <c r="BE49" s="9"/>
      <c r="BF49" s="9"/>
      <c r="BG49" s="9"/>
      <c r="BH49" s="9"/>
      <c r="BI49" s="9"/>
      <c r="BJ49" s="9"/>
      <c r="BK49" s="9"/>
      <c r="BL49" s="9"/>
      <c r="BM49" s="9"/>
      <c r="BN49" s="9"/>
      <c r="BO49" s="9"/>
      <c r="BP49" s="9"/>
      <c r="BQ49" s="9"/>
      <c r="BR49" s="9"/>
    </row>
    <row r="50" spans="1:70" s="9" customFormat="1" ht="11.25">
      <c r="A50" s="7">
        <v>32720</v>
      </c>
      <c r="B50" s="10"/>
      <c r="C50" s="11">
        <v>107.60000001386001</v>
      </c>
      <c r="D50" s="10">
        <v>107.59999847412</v>
      </c>
      <c r="E50" s="12">
        <v>107.98000335693001</v>
      </c>
      <c r="F50" s="12">
        <v>107.41938528200001</v>
      </c>
      <c r="G50" s="12">
        <v>106.80000305175001</v>
      </c>
      <c r="H50" s="12">
        <v>105.58999633789001</v>
      </c>
      <c r="I50" s="31">
        <v>107.16548391800001</v>
      </c>
      <c r="J50" s="12">
        <v>106.55000305175001</v>
      </c>
      <c r="K50" s="31">
        <v>106.946825104</v>
      </c>
      <c r="L50" s="30">
        <v>108.26760736842105</v>
      </c>
      <c r="M50" s="10">
        <v>106.13947262597638</v>
      </c>
      <c r="N50" s="31">
        <v>108.58684833296412</v>
      </c>
      <c r="O50" s="30">
        <v>109.06619638199999</v>
      </c>
      <c r="P50" s="29">
        <v>104.7</v>
      </c>
      <c r="Q50" s="31">
        <v>109.037852</v>
      </c>
      <c r="R50" s="31">
        <v>109.06062000000001</v>
      </c>
      <c r="S50" s="31">
        <v>108.714096</v>
      </c>
      <c r="T50" s="31">
        <v>110.18551000000001</v>
      </c>
      <c r="U50" s="31">
        <v>110.104462</v>
      </c>
      <c r="V50" s="31">
        <v>107.05393000000001</v>
      </c>
      <c r="W50" s="31">
        <v>110.54607649999998</v>
      </c>
      <c r="X50" s="31">
        <v>108.13970799999998</v>
      </c>
      <c r="Y50" s="31">
        <v>111.66891800000001</v>
      </c>
      <c r="Z50" s="30">
        <v>110.238384126</v>
      </c>
      <c r="AA50" s="10">
        <v>108.62999725341001</v>
      </c>
      <c r="AB50" s="12">
        <v>108.80000305175001</v>
      </c>
      <c r="AC50" s="12">
        <v>108.26000213623001</v>
      </c>
      <c r="AD50" s="12">
        <v>107.58000183105001</v>
      </c>
      <c r="AE50" s="12">
        <v>106.93000030517001</v>
      </c>
      <c r="AF50" s="11"/>
      <c r="AG50" s="29">
        <v>111.7</v>
      </c>
      <c r="AH50" s="31">
        <v>108.8</v>
      </c>
      <c r="AI50" s="31">
        <v>109</v>
      </c>
      <c r="AJ50" s="31">
        <v>108.9</v>
      </c>
      <c r="AK50" s="31">
        <v>109.1</v>
      </c>
      <c r="AL50" s="30">
        <v>110.8</v>
      </c>
      <c r="AM50" s="10">
        <v>107.84999847412001</v>
      </c>
      <c r="AN50" s="12">
        <v>107.12999725341001</v>
      </c>
      <c r="AO50" s="12">
        <v>105</v>
      </c>
      <c r="AP50" s="11">
        <v>104.01000213623001</v>
      </c>
      <c r="AQ50" s="10">
        <v>107.15000152587001</v>
      </c>
      <c r="AR50" s="12">
        <v>107.23504664615385</v>
      </c>
      <c r="AS50" s="12">
        <v>104.72000122070001</v>
      </c>
      <c r="AT50" s="11">
        <v>108.02999877929001</v>
      </c>
      <c r="AU50" s="12"/>
      <c r="AV50" s="118">
        <v>108</v>
      </c>
      <c r="AW50" s="14">
        <v>108.83703377570914</v>
      </c>
      <c r="AX50" s="14">
        <v>108.19928937717791</v>
      </c>
      <c r="AY50" s="14"/>
    </row>
    <row r="51" spans="1:70" s="9" customFormat="1" ht="11.25">
      <c r="A51" s="7">
        <v>32751</v>
      </c>
      <c r="B51" s="10"/>
      <c r="C51" s="11">
        <v>113.84080001467001</v>
      </c>
      <c r="D51" s="10">
        <v>109.10639953613003</v>
      </c>
      <c r="E51" s="12">
        <v>116.84999847412001</v>
      </c>
      <c r="F51" s="12">
        <v>114.25081966348191</v>
      </c>
      <c r="G51" s="12">
        <v>106.69999694824001</v>
      </c>
      <c r="H51" s="12">
        <v>111.69999694824001</v>
      </c>
      <c r="I51" s="31">
        <v>114.11458587911993</v>
      </c>
      <c r="J51" s="12">
        <v>105.43000030517001</v>
      </c>
      <c r="K51" s="31">
        <v>114.84342810440349</v>
      </c>
      <c r="L51" s="30">
        <v>115.28576326336855</v>
      </c>
      <c r="M51" s="10">
        <v>107.89351404849612</v>
      </c>
      <c r="N51" s="31">
        <v>113.59715085809667</v>
      </c>
      <c r="O51" s="30">
        <v>112.4879806500161</v>
      </c>
      <c r="P51" s="29">
        <v>107.3175</v>
      </c>
      <c r="Q51" s="31">
        <v>111.26623023148248</v>
      </c>
      <c r="R51" s="31">
        <v>111.86687408170681</v>
      </c>
      <c r="S51" s="31">
        <v>109.6898267544192</v>
      </c>
      <c r="T51" s="31">
        <v>113.08914500404241</v>
      </c>
      <c r="U51" s="31">
        <v>112.95522066742679</v>
      </c>
      <c r="V51" s="31">
        <v>108.56471574065341</v>
      </c>
      <c r="W51" s="31">
        <v>114.94927706965902</v>
      </c>
      <c r="X51" s="31">
        <v>109.90533745442838</v>
      </c>
      <c r="Y51" s="31">
        <v>114.87694714306073</v>
      </c>
      <c r="Z51" s="30">
        <v>112.18973460949277</v>
      </c>
      <c r="AA51" s="10">
        <v>115.29000091552001</v>
      </c>
      <c r="AB51" s="12">
        <v>113.04319763183001</v>
      </c>
      <c r="AC51" s="12">
        <v>110.95999908447001</v>
      </c>
      <c r="AD51" s="12">
        <v>108.68000030517001</v>
      </c>
      <c r="AE51" s="12">
        <v>109.09999847412001</v>
      </c>
      <c r="AF51" s="11"/>
      <c r="AG51" s="29">
        <v>114.8276</v>
      </c>
      <c r="AH51" s="31">
        <v>111.9552</v>
      </c>
      <c r="AI51" s="31">
        <v>111.18</v>
      </c>
      <c r="AJ51" s="31">
        <v>111.9492</v>
      </c>
      <c r="AK51" s="31">
        <v>113.02760000000001</v>
      </c>
      <c r="AL51" s="30">
        <v>110.24600000000001</v>
      </c>
      <c r="AM51" s="10">
        <v>110.11000061035001</v>
      </c>
      <c r="AN51" s="12">
        <v>111.62999725341001</v>
      </c>
      <c r="AO51" s="12">
        <v>108.58000183105001</v>
      </c>
      <c r="AP51" s="11">
        <v>103.80999755859001</v>
      </c>
      <c r="AQ51" s="10">
        <v>106.19000244140001</v>
      </c>
      <c r="AR51" s="12">
        <v>108.38288592170461</v>
      </c>
      <c r="AS51" s="12">
        <v>104.90000152587001</v>
      </c>
      <c r="AT51" s="11">
        <v>111.15000152587001</v>
      </c>
      <c r="AU51" s="12"/>
      <c r="AV51" s="118">
        <v>110.42</v>
      </c>
      <c r="AW51" s="14">
        <v>110.52581923391406</v>
      </c>
      <c r="AX51" s="14">
        <v>110.95747163634229</v>
      </c>
      <c r="AY51" s="14"/>
    </row>
    <row r="52" spans="1:70" s="9" customFormat="1" ht="11.25">
      <c r="A52" s="7">
        <v>32780</v>
      </c>
      <c r="B52" s="10"/>
      <c r="C52" s="11">
        <v>111.67782481439001</v>
      </c>
      <c r="D52" s="10">
        <v>108.45175933837004</v>
      </c>
      <c r="E52" s="12">
        <v>112.29000091552001</v>
      </c>
      <c r="F52" s="12">
        <v>110.19110218840019</v>
      </c>
      <c r="G52" s="12">
        <v>102.33000183105001</v>
      </c>
      <c r="H52" s="12">
        <v>107.56999969482001</v>
      </c>
      <c r="I52" s="31">
        <v>108.72591262816839</v>
      </c>
      <c r="J52" s="12">
        <v>100.79000091552001</v>
      </c>
      <c r="K52" s="31">
        <v>109.50448910070988</v>
      </c>
      <c r="L52" s="30">
        <v>112.6955934134082</v>
      </c>
      <c r="M52" s="10">
        <v>107.13629644628826</v>
      </c>
      <c r="N52" s="31">
        <v>111.24376745370354</v>
      </c>
      <c r="O52" s="30">
        <v>108.18703991188769</v>
      </c>
      <c r="P52" s="29">
        <v>100.55649750000001</v>
      </c>
      <c r="Q52" s="31">
        <v>110.80202751895675</v>
      </c>
      <c r="R52" s="31">
        <v>112.80430282514915</v>
      </c>
      <c r="S52" s="31">
        <v>107.75556512461792</v>
      </c>
      <c r="T52" s="31">
        <v>115.09355962792306</v>
      </c>
      <c r="U52" s="31">
        <v>113.63050764045612</v>
      </c>
      <c r="V52" s="31">
        <v>105.37683879799938</v>
      </c>
      <c r="W52" s="31">
        <v>118.08630721248517</v>
      </c>
      <c r="X52" s="31">
        <v>108.80776560383298</v>
      </c>
      <c r="Y52" s="31">
        <v>116.61007726429654</v>
      </c>
      <c r="Z52" s="30">
        <v>113.76646134818149</v>
      </c>
      <c r="AA52" s="10">
        <v>113.68000030517001</v>
      </c>
      <c r="AB52" s="12">
        <v>111.68668365478001</v>
      </c>
      <c r="AC52" s="12">
        <v>109.51999664306001</v>
      </c>
      <c r="AD52" s="12">
        <v>109.12000274658001</v>
      </c>
      <c r="AE52" s="12">
        <v>106.94999694824001</v>
      </c>
      <c r="AF52" s="11"/>
      <c r="AG52" s="29">
        <v>113.67932400000001</v>
      </c>
      <c r="AH52" s="31">
        <v>110.72369280000001</v>
      </c>
      <c r="AI52" s="31">
        <v>111.40236000000002</v>
      </c>
      <c r="AJ52" s="31">
        <v>111.50140320000003</v>
      </c>
      <c r="AK52" s="31">
        <v>112.91457240000001</v>
      </c>
      <c r="AL52" s="30">
        <v>109.14354</v>
      </c>
      <c r="AM52" s="10">
        <v>105.37999725341001</v>
      </c>
      <c r="AN52" s="12">
        <v>107.02999877929001</v>
      </c>
      <c r="AO52" s="12">
        <v>104.01999664306001</v>
      </c>
      <c r="AP52" s="11">
        <v>99.349998474121008</v>
      </c>
      <c r="AQ52" s="10">
        <v>105.23000335693001</v>
      </c>
      <c r="AR52" s="12">
        <v>102.42342028787147</v>
      </c>
      <c r="AS52" s="12">
        <v>98.40000152587892</v>
      </c>
      <c r="AT52" s="11">
        <v>108.37000274658001</v>
      </c>
      <c r="AU52" s="12"/>
      <c r="AV52" s="118">
        <v>108.21</v>
      </c>
      <c r="AW52" s="14">
        <v>109.80250330209446</v>
      </c>
      <c r="AX52" s="14">
        <v>109.19894204315679</v>
      </c>
      <c r="AY52" s="14"/>
    </row>
    <row r="53" spans="1:70" s="9" customFormat="1" ht="11.25">
      <c r="A53" s="7">
        <v>32812</v>
      </c>
      <c r="B53" s="10"/>
      <c r="C53" s="11">
        <v>101.96185405554002</v>
      </c>
      <c r="D53" s="10">
        <v>105.63201904296</v>
      </c>
      <c r="E53" s="12">
        <v>103.41999816894001</v>
      </c>
      <c r="F53" s="12">
        <v>99.809623171190481</v>
      </c>
      <c r="G53" s="12">
        <v>92.620002746582017</v>
      </c>
      <c r="H53" s="12">
        <v>99</v>
      </c>
      <c r="I53" s="31">
        <v>101.00382565742485</v>
      </c>
      <c r="J53" s="12">
        <v>92.059997558593707</v>
      </c>
      <c r="K53" s="31">
        <v>101.79924249893595</v>
      </c>
      <c r="L53" s="30">
        <v>109.20134979854923</v>
      </c>
      <c r="M53" s="10">
        <v>102.76614295852957</v>
      </c>
      <c r="N53" s="31">
        <v>106.55774528776686</v>
      </c>
      <c r="O53" s="30">
        <v>103.64068473414807</v>
      </c>
      <c r="P53" s="29">
        <v>103.07040993750002</v>
      </c>
      <c r="Q53" s="31">
        <v>102.20671857027101</v>
      </c>
      <c r="R53" s="31">
        <v>103.14811406195936</v>
      </c>
      <c r="S53" s="31">
        <v>101.94260754565187</v>
      </c>
      <c r="T53" s="31">
        <v>107.52586678058769</v>
      </c>
      <c r="U53" s="31">
        <v>106.68855789675003</v>
      </c>
      <c r="V53" s="31">
        <v>99.589166510521906</v>
      </c>
      <c r="W53" s="31">
        <v>111.18977047464493</v>
      </c>
      <c r="X53" s="31">
        <v>104.27103473921794</v>
      </c>
      <c r="Y53" s="31">
        <v>107.17656689477721</v>
      </c>
      <c r="Z53" s="30">
        <v>111.4674296526079</v>
      </c>
      <c r="AA53" s="10">
        <v>105.27999877929001</v>
      </c>
      <c r="AB53" s="12">
        <v>107.88933563232001</v>
      </c>
      <c r="AC53" s="12">
        <v>105.25</v>
      </c>
      <c r="AD53" s="12">
        <v>101.98000335693001</v>
      </c>
      <c r="AE53" s="12">
        <v>97.089996337890611</v>
      </c>
      <c r="AF53" s="11"/>
      <c r="AG53" s="29">
        <v>109.2458304</v>
      </c>
      <c r="AH53" s="31">
        <v>108.39849530000001</v>
      </c>
      <c r="AI53" s="31">
        <v>110.06553170000001</v>
      </c>
      <c r="AJ53" s="31">
        <v>110.2748878</v>
      </c>
      <c r="AK53" s="31">
        <v>111.55959750000001</v>
      </c>
      <c r="AL53" s="30">
        <v>102.26749700000001</v>
      </c>
      <c r="AM53" s="10">
        <v>98.339996337890611</v>
      </c>
      <c r="AN53" s="12">
        <v>101.84999847412001</v>
      </c>
      <c r="AO53" s="12">
        <v>93.209999084472614</v>
      </c>
      <c r="AP53" s="11">
        <v>88.389999389648409</v>
      </c>
      <c r="AQ53" s="10">
        <v>102.12000274658001</v>
      </c>
      <c r="AR53" s="12">
        <v>95.779055575640683</v>
      </c>
      <c r="AS53" s="12">
        <v>88.669998168945313</v>
      </c>
      <c r="AT53" s="11">
        <v>103.27999877929001</v>
      </c>
      <c r="AU53" s="12"/>
      <c r="AV53" s="118">
        <v>102.83</v>
      </c>
      <c r="AW53" s="14">
        <v>107.03817850179256</v>
      </c>
      <c r="AX53" s="14">
        <v>103.94665874722044</v>
      </c>
      <c r="AY53" s="14"/>
    </row>
    <row r="54" spans="1:70" s="9" customFormat="1" ht="11.25">
      <c r="A54" s="7">
        <v>32842</v>
      </c>
      <c r="B54" s="10"/>
      <c r="C54" s="11">
        <v>101.75793034742001</v>
      </c>
      <c r="D54" s="10">
        <v>106.47707366943001</v>
      </c>
      <c r="E54" s="12">
        <v>102.19000244140001</v>
      </c>
      <c r="F54" s="12">
        <v>98.629756007270117</v>
      </c>
      <c r="G54" s="12">
        <v>91.050003051757813</v>
      </c>
      <c r="H54" s="12">
        <v>97.540000915527315</v>
      </c>
      <c r="I54" s="31">
        <v>101.0055401711044</v>
      </c>
      <c r="J54" s="12">
        <v>91.190002441406207</v>
      </c>
      <c r="K54" s="31">
        <v>101.85198332643678</v>
      </c>
      <c r="L54" s="30">
        <v>108.98599692464992</v>
      </c>
      <c r="M54" s="10">
        <v>102.88477248832297</v>
      </c>
      <c r="N54" s="31">
        <v>107.13389970458603</v>
      </c>
      <c r="O54" s="30">
        <v>104.03696847745003</v>
      </c>
      <c r="P54" s="29">
        <v>102.86426911762001</v>
      </c>
      <c r="Q54" s="31">
        <v>103.34130104417899</v>
      </c>
      <c r="R54" s="31">
        <v>103.94153554421078</v>
      </c>
      <c r="S54" s="31">
        <v>103.17394783597</v>
      </c>
      <c r="T54" s="31">
        <v>107.8829881408914</v>
      </c>
      <c r="U54" s="31">
        <v>107.31541718752817</v>
      </c>
      <c r="V54" s="31">
        <v>100.74611775927461</v>
      </c>
      <c r="W54" s="31">
        <v>111.94638128199833</v>
      </c>
      <c r="X54" s="31">
        <v>105.53912901361964</v>
      </c>
      <c r="Y54" s="31">
        <v>109.15847596979542</v>
      </c>
      <c r="Z54" s="30">
        <v>113.46117422569408</v>
      </c>
      <c r="AA54" s="10">
        <v>106.29000091552001</v>
      </c>
      <c r="AB54" s="12">
        <v>112.31279754638001</v>
      </c>
      <c r="AC54" s="12">
        <v>108.02999877929001</v>
      </c>
      <c r="AD54" s="12">
        <v>102.05000305175001</v>
      </c>
      <c r="AE54" s="12">
        <v>96.419998168945313</v>
      </c>
      <c r="AF54" s="11"/>
      <c r="AG54" s="29">
        <v>108.37186370000001</v>
      </c>
      <c r="AH54" s="31">
        <v>107.4229088</v>
      </c>
      <c r="AI54" s="31">
        <v>111.05612150000002</v>
      </c>
      <c r="AJ54" s="31">
        <v>109.94406310000001</v>
      </c>
      <c r="AK54" s="31">
        <v>112.22895510000001</v>
      </c>
      <c r="AL54" s="30">
        <v>101.34708950000001</v>
      </c>
      <c r="AM54" s="10">
        <v>97.919998168945313</v>
      </c>
      <c r="AN54" s="12">
        <v>102.55000305175001</v>
      </c>
      <c r="AO54" s="12">
        <v>93.660003662109418</v>
      </c>
      <c r="AP54" s="11">
        <v>88.25</v>
      </c>
      <c r="AQ54" s="10">
        <v>104.13999938964001</v>
      </c>
      <c r="AR54" s="12">
        <v>95.661506230065257</v>
      </c>
      <c r="AS54" s="12">
        <v>88.080001831054616</v>
      </c>
      <c r="AT54" s="11">
        <v>105.80999755859001</v>
      </c>
      <c r="AU54" s="12"/>
      <c r="AV54" s="118">
        <v>103.73</v>
      </c>
      <c r="AW54" s="14">
        <v>108.80873010881187</v>
      </c>
      <c r="AX54" s="14">
        <v>105.22890273393635</v>
      </c>
      <c r="AY54" s="14"/>
    </row>
    <row r="55" spans="1:70" s="9" customFormat="1" ht="11.25">
      <c r="A55" s="7">
        <v>32871</v>
      </c>
      <c r="B55" s="10"/>
      <c r="C55" s="11">
        <v>101.85968827777002</v>
      </c>
      <c r="D55" s="10">
        <v>105.94468688964002</v>
      </c>
      <c r="E55" s="12">
        <v>102.55000305175001</v>
      </c>
      <c r="F55" s="12">
        <v>97.769475248320333</v>
      </c>
      <c r="G55" s="12">
        <v>89.480003356933508</v>
      </c>
      <c r="H55" s="12">
        <v>97.349998474121008</v>
      </c>
      <c r="I55" s="31">
        <v>101.32230993019969</v>
      </c>
      <c r="J55" s="12">
        <v>89.410003662109318</v>
      </c>
      <c r="K55" s="31">
        <v>104.43776182000309</v>
      </c>
      <c r="L55" s="30">
        <v>111.65785981549725</v>
      </c>
      <c r="M55" s="10">
        <v>103.36729625194802</v>
      </c>
      <c r="N55" s="31">
        <v>107.81851611274422</v>
      </c>
      <c r="O55" s="30">
        <v>106.60645458809708</v>
      </c>
      <c r="P55" s="29">
        <v>91.549199514686208</v>
      </c>
      <c r="Q55" s="31">
        <v>103.61674353771922</v>
      </c>
      <c r="R55" s="31">
        <v>103.3663376383241</v>
      </c>
      <c r="S55" s="31">
        <v>103.10894824883333</v>
      </c>
      <c r="T55" s="31">
        <v>107.46356993753422</v>
      </c>
      <c r="U55" s="31">
        <v>108.03653515264648</v>
      </c>
      <c r="V55" s="31">
        <v>100.87578627401244</v>
      </c>
      <c r="W55" s="31">
        <v>111.10598155045422</v>
      </c>
      <c r="X55" s="31">
        <v>107.28716094277674</v>
      </c>
      <c r="Y55" s="31">
        <v>108.93649664182857</v>
      </c>
      <c r="Z55" s="30">
        <v>112.84679033161972</v>
      </c>
      <c r="AA55" s="10">
        <v>105.77999877929001</v>
      </c>
      <c r="AB55" s="12">
        <v>113.43592834472001</v>
      </c>
      <c r="AC55" s="12">
        <v>111.58000183105001</v>
      </c>
      <c r="AD55" s="12">
        <v>102.81999969482001</v>
      </c>
      <c r="AE55" s="12">
        <v>95.730003356933508</v>
      </c>
      <c r="AF55" s="11"/>
      <c r="AG55" s="29">
        <v>108.15512000000001</v>
      </c>
      <c r="AH55" s="31">
        <v>106.88579420000001</v>
      </c>
      <c r="AI55" s="31">
        <v>112.27773880000001</v>
      </c>
      <c r="AJ55" s="31">
        <v>111.0435037</v>
      </c>
      <c r="AK55" s="31">
        <v>113.23901570000001</v>
      </c>
      <c r="AL55" s="30">
        <v>98.306676820000007</v>
      </c>
      <c r="AM55" s="10">
        <v>96.870002746582017</v>
      </c>
      <c r="AN55" s="12">
        <v>103.68000030517001</v>
      </c>
      <c r="AO55" s="12">
        <v>94.110000610351619</v>
      </c>
      <c r="AP55" s="11">
        <v>88.580001831054616</v>
      </c>
      <c r="AQ55" s="10">
        <v>105.75</v>
      </c>
      <c r="AR55" s="12">
        <v>96.107275629491355</v>
      </c>
      <c r="AS55" s="12">
        <v>86.019996643066406</v>
      </c>
      <c r="AT55" s="11">
        <v>107.41999816894001</v>
      </c>
      <c r="AU55" s="12"/>
      <c r="AV55" s="118">
        <v>105.04</v>
      </c>
      <c r="AW55" s="14">
        <v>111.13906535002201</v>
      </c>
      <c r="AX55" s="14">
        <v>106.80873386551414</v>
      </c>
      <c r="AY55" s="14">
        <v>100</v>
      </c>
    </row>
    <row r="56" spans="1:70" s="9" customFormat="1" ht="11.25">
      <c r="A56" s="7">
        <v>32904</v>
      </c>
      <c r="B56" s="10"/>
      <c r="C56" s="11">
        <v>95.238808539720807</v>
      </c>
      <c r="D56" s="10">
        <v>98.422615051269517</v>
      </c>
      <c r="E56" s="12">
        <v>93.559997558593707</v>
      </c>
      <c r="F56" s="12">
        <v>89.85909901991424</v>
      </c>
      <c r="G56" s="12">
        <v>79.93000030517571</v>
      </c>
      <c r="H56" s="12">
        <v>86.510002136230412</v>
      </c>
      <c r="I56" s="31">
        <v>94.253840169620275</v>
      </c>
      <c r="J56" s="12">
        <v>80.989997863769517</v>
      </c>
      <c r="K56" s="31">
        <v>97.982015782395635</v>
      </c>
      <c r="L56" s="30">
        <v>105.94269655179208</v>
      </c>
      <c r="M56" s="10">
        <v>94.618667077371441</v>
      </c>
      <c r="N56" s="31">
        <v>100.53243671596941</v>
      </c>
      <c r="O56" s="30">
        <v>100.22547444222241</v>
      </c>
      <c r="P56" s="29">
        <v>93.92947870206801</v>
      </c>
      <c r="Q56" s="31">
        <v>97.126205228860584</v>
      </c>
      <c r="R56" s="31">
        <v>96.4007840419101</v>
      </c>
      <c r="S56" s="31">
        <v>95.033511100816753</v>
      </c>
      <c r="T56" s="31">
        <v>97.100015374069486</v>
      </c>
      <c r="U56" s="31">
        <v>97.906143717146094</v>
      </c>
      <c r="V56" s="31">
        <v>93.898637868288532</v>
      </c>
      <c r="W56" s="31">
        <v>99.411194810775399</v>
      </c>
      <c r="X56" s="31">
        <v>97.622351542758452</v>
      </c>
      <c r="Y56" s="31">
        <v>98.699919244440224</v>
      </c>
      <c r="Z56" s="30">
        <v>104.89891476211899</v>
      </c>
      <c r="AA56" s="10">
        <v>99.139999389648409</v>
      </c>
      <c r="AB56" s="12">
        <v>106.74320220947001</v>
      </c>
      <c r="AC56" s="12">
        <v>104.51999664306001</v>
      </c>
      <c r="AD56" s="12">
        <v>95.730003356933508</v>
      </c>
      <c r="AE56" s="12">
        <v>87.769996643066406</v>
      </c>
      <c r="AF56" s="11"/>
      <c r="AG56" s="29">
        <v>99.286400150000006</v>
      </c>
      <c r="AH56" s="31">
        <v>100.3657608</v>
      </c>
      <c r="AI56" s="31">
        <v>106.7761296</v>
      </c>
      <c r="AJ56" s="31">
        <v>105.158198</v>
      </c>
      <c r="AK56" s="31">
        <v>104.74608950000001</v>
      </c>
      <c r="AL56" s="30">
        <v>89.45907591000001</v>
      </c>
      <c r="AM56" s="10">
        <v>89.419998168945313</v>
      </c>
      <c r="AN56" s="12">
        <v>95.639999389648409</v>
      </c>
      <c r="AO56" s="12">
        <v>85.669998168945213</v>
      </c>
      <c r="AP56" s="11">
        <v>79.720001220703111</v>
      </c>
      <c r="AQ56" s="10">
        <v>97.120002746582017</v>
      </c>
      <c r="AR56" s="12">
        <v>86.48787156977437</v>
      </c>
      <c r="AS56" s="12">
        <v>77.75</v>
      </c>
      <c r="AT56" s="11">
        <v>104.37999725341001</v>
      </c>
      <c r="AU56" s="12"/>
      <c r="AV56" s="118">
        <v>97.24</v>
      </c>
      <c r="AW56" s="14">
        <v>103.49078558399898</v>
      </c>
      <c r="AX56" s="14">
        <v>98.983029523897628</v>
      </c>
      <c r="AY56" s="14">
        <v>93.285781</v>
      </c>
    </row>
    <row r="57" spans="1:70" s="9" customFormat="1" ht="11.25">
      <c r="A57" s="7">
        <v>32932</v>
      </c>
      <c r="B57" s="10"/>
      <c r="C57" s="11">
        <v>98.572166838611111</v>
      </c>
      <c r="D57" s="10">
        <v>99.898956298828111</v>
      </c>
      <c r="E57" s="12">
        <v>95</v>
      </c>
      <c r="F57" s="12">
        <v>91.116850642995587</v>
      </c>
      <c r="G57" s="12">
        <v>81</v>
      </c>
      <c r="H57" s="12">
        <v>89.849998474121008</v>
      </c>
      <c r="I57" s="31">
        <v>95.431135996491918</v>
      </c>
      <c r="J57" s="12">
        <v>80.260002136230412</v>
      </c>
      <c r="K57" s="31">
        <v>99.645200007405023</v>
      </c>
      <c r="L57" s="30">
        <v>108.09331283670359</v>
      </c>
      <c r="M57" s="10">
        <v>96.42696550932466</v>
      </c>
      <c r="N57" s="31">
        <v>102.1830637678535</v>
      </c>
      <c r="O57" s="30">
        <v>100.34959806566096</v>
      </c>
      <c r="P57" s="29">
        <v>95.261743757128016</v>
      </c>
      <c r="Q57" s="31">
        <v>99.027934384717568</v>
      </c>
      <c r="R57" s="31">
        <v>97.72603454036944</v>
      </c>
      <c r="S57" s="31">
        <v>97.599064276547736</v>
      </c>
      <c r="T57" s="31">
        <v>99.069050267831315</v>
      </c>
      <c r="U57" s="31">
        <v>99.599095633722627</v>
      </c>
      <c r="V57" s="31">
        <v>96.42551406439793</v>
      </c>
      <c r="W57" s="31">
        <v>101.80044346685756</v>
      </c>
      <c r="X57" s="31">
        <v>100.2304380963629</v>
      </c>
      <c r="Y57" s="31">
        <v>100.23525373424066</v>
      </c>
      <c r="Z57" s="30">
        <v>107.80084179966445</v>
      </c>
      <c r="AA57" s="10">
        <v>102.18000030517001</v>
      </c>
      <c r="AB57" s="12">
        <v>108.23760986328001</v>
      </c>
      <c r="AC57" s="12">
        <v>107.20999908447001</v>
      </c>
      <c r="AD57" s="12">
        <v>99.800003051757713</v>
      </c>
      <c r="AE57" s="12">
        <v>90.260002136230412</v>
      </c>
      <c r="AF57" s="11"/>
      <c r="AG57" s="29">
        <v>100.97426900000001</v>
      </c>
      <c r="AH57" s="31">
        <v>101.06832110000001</v>
      </c>
      <c r="AI57" s="31">
        <v>106.98968190000002</v>
      </c>
      <c r="AJ57" s="31">
        <v>105.158198</v>
      </c>
      <c r="AK57" s="31">
        <v>106.52677310000001</v>
      </c>
      <c r="AL57" s="30">
        <v>90.443125740000013</v>
      </c>
      <c r="AM57" s="10">
        <v>91.150001525878906</v>
      </c>
      <c r="AN57" s="12">
        <v>97.720001220703111</v>
      </c>
      <c r="AO57" s="12">
        <v>88.209999084472614</v>
      </c>
      <c r="AP57" s="11">
        <v>81.160003662109318</v>
      </c>
      <c r="AQ57" s="10">
        <v>97.18000030517571</v>
      </c>
      <c r="AR57" s="12">
        <v>84.447545553883927</v>
      </c>
      <c r="AS57" s="12">
        <v>77.800003051757813</v>
      </c>
      <c r="AT57" s="11">
        <v>104.12000274658001</v>
      </c>
      <c r="AU57" s="12"/>
      <c r="AV57" s="118">
        <v>98.24</v>
      </c>
      <c r="AW57" s="14">
        <v>104.3744889615699</v>
      </c>
      <c r="AX57" s="14">
        <v>100.37236094942718</v>
      </c>
      <c r="AY57" s="14">
        <v>94.453214302044799</v>
      </c>
    </row>
    <row r="58" spans="1:70" s="9" customFormat="1" ht="11.25">
      <c r="A58" s="7">
        <v>32962</v>
      </c>
      <c r="B58" s="10"/>
      <c r="C58" s="11">
        <v>98.572166838611111</v>
      </c>
      <c r="D58" s="10">
        <v>101.19763946533001</v>
      </c>
      <c r="E58" s="12">
        <v>98.25</v>
      </c>
      <c r="F58" s="12">
        <v>91.42457842913285</v>
      </c>
      <c r="G58" s="12">
        <v>84.269996643066406</v>
      </c>
      <c r="H58" s="12">
        <v>93.190002441406207</v>
      </c>
      <c r="I58" s="31">
        <v>99.218727115527855</v>
      </c>
      <c r="J58" s="12">
        <v>84.230003356933508</v>
      </c>
      <c r="K58" s="31">
        <v>102.7564660088475</v>
      </c>
      <c r="L58" s="30">
        <v>112.43738640521381</v>
      </c>
      <c r="M58" s="10">
        <v>97.733892988209448</v>
      </c>
      <c r="N58" s="31">
        <v>106.33750829953703</v>
      </c>
      <c r="O58" s="30">
        <v>103.97202271154873</v>
      </c>
      <c r="P58" s="29">
        <v>96.61290522470361</v>
      </c>
      <c r="Q58" s="31">
        <v>99.760620285084528</v>
      </c>
      <c r="R58" s="31">
        <v>98.845292768480988</v>
      </c>
      <c r="S58" s="31">
        <v>98.875494118875721</v>
      </c>
      <c r="T58" s="31">
        <v>103.12190963562016</v>
      </c>
      <c r="U58" s="31">
        <v>100.53723545135196</v>
      </c>
      <c r="V58" s="31">
        <v>97.474592801254076</v>
      </c>
      <c r="W58" s="31">
        <v>106.17365003358178</v>
      </c>
      <c r="X58" s="31">
        <v>102.70330943281503</v>
      </c>
      <c r="Y58" s="31">
        <v>104.17089875568217</v>
      </c>
      <c r="Z58" s="30">
        <v>112.04510372353221</v>
      </c>
      <c r="AA58" s="10">
        <v>105.43000030517001</v>
      </c>
      <c r="AB58" s="12">
        <v>113.21653747558001</v>
      </c>
      <c r="AC58" s="12">
        <v>110.43000030517001</v>
      </c>
      <c r="AD58" s="12">
        <v>102.91999816894001</v>
      </c>
      <c r="AE58" s="12">
        <v>96.239997863769517</v>
      </c>
      <c r="AF58" s="11"/>
      <c r="AG58" s="29">
        <v>107.53759640000001</v>
      </c>
      <c r="AH58" s="31">
        <v>106.62707880000001</v>
      </c>
      <c r="AI58" s="31">
        <v>113.40906280000002</v>
      </c>
      <c r="AJ58" s="31">
        <v>111.36253170000001</v>
      </c>
      <c r="AK58" s="31">
        <v>114.09017390000001</v>
      </c>
      <c r="AL58" s="30">
        <v>96.502815170000005</v>
      </c>
      <c r="AM58" s="10">
        <v>97.40000152587892</v>
      </c>
      <c r="AN58" s="12">
        <v>98.690002441406207</v>
      </c>
      <c r="AO58" s="12">
        <v>90.860000610351619</v>
      </c>
      <c r="AP58" s="11">
        <v>87.68000030517571</v>
      </c>
      <c r="AQ58" s="10">
        <v>99.800003051757813</v>
      </c>
      <c r="AR58" s="12">
        <v>88.058639601027451</v>
      </c>
      <c r="AS58" s="12">
        <v>83.110000610351506</v>
      </c>
      <c r="AT58" s="11">
        <v>108.75</v>
      </c>
      <c r="AU58" s="12"/>
      <c r="AV58" s="118">
        <v>101.07</v>
      </c>
      <c r="AW58" s="14">
        <v>106.90609472293855</v>
      </c>
      <c r="AX58" s="14">
        <v>103.49351833267512</v>
      </c>
      <c r="AY58" s="14">
        <v>96.918726554971073</v>
      </c>
    </row>
    <row r="59" spans="1:70" s="9" customFormat="1" ht="11.25">
      <c r="A59" s="7">
        <v>32993</v>
      </c>
      <c r="B59" s="10"/>
      <c r="C59" s="11">
        <v>98.572166838611111</v>
      </c>
      <c r="D59" s="10">
        <v>97.250930786132798</v>
      </c>
      <c r="E59" s="12">
        <v>91.639999389648409</v>
      </c>
      <c r="F59" s="12">
        <v>85.964354815277744</v>
      </c>
      <c r="G59" s="12">
        <v>79.819999694824205</v>
      </c>
      <c r="H59" s="12">
        <v>89.040000915527315</v>
      </c>
      <c r="I59" s="31">
        <v>94.148485601696706</v>
      </c>
      <c r="J59" s="12">
        <v>79.669998168945313</v>
      </c>
      <c r="K59" s="31">
        <v>97.669452763916652</v>
      </c>
      <c r="L59" s="30">
        <v>107.67452706199403</v>
      </c>
      <c r="M59" s="10">
        <v>93.303785839226535</v>
      </c>
      <c r="N59" s="31">
        <v>103.25249049045034</v>
      </c>
      <c r="O59" s="30">
        <v>99.919887368920101</v>
      </c>
      <c r="P59" s="29">
        <v>109.94548614571002</v>
      </c>
      <c r="Q59" s="31">
        <v>94.731324287855571</v>
      </c>
      <c r="R59" s="31">
        <v>92.953779222389969</v>
      </c>
      <c r="S59" s="31">
        <v>94.344645228981065</v>
      </c>
      <c r="T59" s="31">
        <v>100.60987641640199</v>
      </c>
      <c r="U59" s="31">
        <v>97.29871393703533</v>
      </c>
      <c r="V59" s="31">
        <v>93.782672417199763</v>
      </c>
      <c r="W59" s="31">
        <v>101.9740957026675</v>
      </c>
      <c r="X59" s="31">
        <v>100.94932793585811</v>
      </c>
      <c r="Y59" s="31">
        <v>99.080973220311165</v>
      </c>
      <c r="Z59" s="30">
        <v>110.96395201791127</v>
      </c>
      <c r="AA59" s="10">
        <v>100.01999664306001</v>
      </c>
      <c r="AB59" s="12">
        <v>110.61255645751001</v>
      </c>
      <c r="AC59" s="12">
        <v>106.83000183105001</v>
      </c>
      <c r="AD59" s="12">
        <v>97.860000610351619</v>
      </c>
      <c r="AE59" s="12">
        <v>89.529998779296818</v>
      </c>
      <c r="AF59" s="11"/>
      <c r="AG59" s="29">
        <v>114.5275402</v>
      </c>
      <c r="AH59" s="31">
        <v>112.49156810000001</v>
      </c>
      <c r="AI59" s="31">
        <v>120.21360650000001</v>
      </c>
      <c r="AJ59" s="31">
        <v>117.93292110000003</v>
      </c>
      <c r="AK59" s="31">
        <v>122.1905763</v>
      </c>
      <c r="AL59" s="30">
        <v>102.96850380000001</v>
      </c>
      <c r="AM59" s="10">
        <v>90.279998779296818</v>
      </c>
      <c r="AN59" s="12">
        <v>92.830001831054616</v>
      </c>
      <c r="AO59" s="12">
        <v>84.599998474121008</v>
      </c>
      <c r="AP59" s="11">
        <v>81.919998168945313</v>
      </c>
      <c r="AQ59" s="10">
        <v>96.050003051757813</v>
      </c>
      <c r="AR59" s="12">
        <v>85.698184896341346</v>
      </c>
      <c r="AS59" s="12">
        <v>79.260002136230412</v>
      </c>
      <c r="AT59" s="11">
        <v>104.62999725341001</v>
      </c>
      <c r="AU59" s="12"/>
      <c r="AV59" s="118">
        <v>96.85</v>
      </c>
      <c r="AW59" s="14">
        <v>104.03170010692494</v>
      </c>
      <c r="AX59" s="14">
        <v>99.337458748415898</v>
      </c>
      <c r="AY59" s="14">
        <v>94.493553490067669</v>
      </c>
    </row>
    <row r="60" spans="1:70" s="9" customFormat="1" ht="11.25">
      <c r="A60" s="7">
        <v>33024</v>
      </c>
      <c r="B60" s="10"/>
      <c r="C60" s="11">
        <v>110.10511035872001</v>
      </c>
      <c r="D60" s="10">
        <v>106.68427276611001</v>
      </c>
      <c r="E60" s="12">
        <v>99.879997253417912</v>
      </c>
      <c r="F60" s="12">
        <v>94.255555840343689</v>
      </c>
      <c r="G60" s="12">
        <v>85.43000030517571</v>
      </c>
      <c r="H60" s="12">
        <v>95.90000152587892</v>
      </c>
      <c r="I60" s="31">
        <v>100.92454984486622</v>
      </c>
      <c r="J60" s="12">
        <v>84.449996948242116</v>
      </c>
      <c r="K60" s="31">
        <v>105.1429481373693</v>
      </c>
      <c r="L60" s="30">
        <v>118.71604296128399</v>
      </c>
      <c r="M60" s="10">
        <v>100.3227771320376</v>
      </c>
      <c r="N60" s="31">
        <v>113.66092576179885</v>
      </c>
      <c r="O60" s="30">
        <v>108.19793087732769</v>
      </c>
      <c r="P60" s="29">
        <v>107.85652190894001</v>
      </c>
      <c r="Q60" s="31">
        <v>106.53814962808706</v>
      </c>
      <c r="R60" s="31">
        <v>103.77399510697565</v>
      </c>
      <c r="S60" s="31">
        <v>106.1173342309839</v>
      </c>
      <c r="T60" s="31">
        <v>113.95560749844533</v>
      </c>
      <c r="U60" s="31">
        <v>110.25239724143461</v>
      </c>
      <c r="V60" s="31">
        <v>102.92911076835786</v>
      </c>
      <c r="W60" s="31">
        <v>116.0317183499034</v>
      </c>
      <c r="X60" s="31">
        <v>113.04814324971531</v>
      </c>
      <c r="Y60" s="31">
        <v>109.88670849056793</v>
      </c>
      <c r="Z60" s="30">
        <v>126.43293087492903</v>
      </c>
      <c r="AA60" s="10">
        <v>110.95999908447001</v>
      </c>
      <c r="AB60" s="12">
        <v>124.88157653808001</v>
      </c>
      <c r="AC60" s="12">
        <v>118.19000244140001</v>
      </c>
      <c r="AD60" s="12">
        <v>107.01000213623001</v>
      </c>
      <c r="AE60" s="12">
        <v>96.970001220703111</v>
      </c>
      <c r="AF60" s="11"/>
      <c r="AG60" s="29">
        <v>127.4691523</v>
      </c>
      <c r="AH60" s="31">
        <v>124.0781996</v>
      </c>
      <c r="AI60" s="31">
        <v>134.27859850000002</v>
      </c>
      <c r="AJ60" s="31">
        <v>131.73107290000002</v>
      </c>
      <c r="AK60" s="31">
        <v>137.34220780000001</v>
      </c>
      <c r="AL60" s="30">
        <v>115.53066120000001</v>
      </c>
      <c r="AM60" s="10">
        <v>98.629997253417912</v>
      </c>
      <c r="AN60" s="12">
        <v>100.58999633789001</v>
      </c>
      <c r="AO60" s="12">
        <v>89.870002746582017</v>
      </c>
      <c r="AP60" s="11">
        <v>87.989997863769517</v>
      </c>
      <c r="AQ60" s="10">
        <v>102.90000152587001</v>
      </c>
      <c r="AR60" s="12">
        <v>92.566236715443935</v>
      </c>
      <c r="AS60" s="12">
        <v>82.870002746582017</v>
      </c>
      <c r="AT60" s="11">
        <v>115.29000091552001</v>
      </c>
      <c r="AU60" s="12"/>
      <c r="AV60" s="118">
        <v>105.78</v>
      </c>
      <c r="AW60" s="14">
        <v>113.60148437008617</v>
      </c>
      <c r="AX60" s="14">
        <v>108.87580268967479</v>
      </c>
      <c r="AY60" s="14">
        <v>103.67933324564692</v>
      </c>
    </row>
    <row r="61" spans="1:70" s="9" customFormat="1" ht="11.25">
      <c r="A61" s="7">
        <v>33053</v>
      </c>
      <c r="B61" s="10"/>
      <c r="C61" s="11">
        <v>107.13227237904002</v>
      </c>
      <c r="D61" s="10">
        <v>105.29737854003001</v>
      </c>
      <c r="E61" s="12">
        <v>96.190002441406207</v>
      </c>
      <c r="F61" s="12">
        <v>90.190165094789222</v>
      </c>
      <c r="G61" s="12">
        <v>83.099998474121008</v>
      </c>
      <c r="H61" s="12">
        <v>91.220001220703111</v>
      </c>
      <c r="I61" s="31">
        <v>98.86211587912031</v>
      </c>
      <c r="J61" s="12">
        <v>82.160003662109318</v>
      </c>
      <c r="K61" s="31">
        <v>100.06712423627047</v>
      </c>
      <c r="L61" s="30">
        <v>116.80984159999666</v>
      </c>
      <c r="M61" s="10">
        <v>98.097572611640615</v>
      </c>
      <c r="N61" s="31">
        <v>110.29305082808787</v>
      </c>
      <c r="O61" s="30">
        <v>106.18003342685702</v>
      </c>
      <c r="P61" s="29">
        <v>106.34653060221001</v>
      </c>
      <c r="Q61" s="31">
        <v>105.45376598743852</v>
      </c>
      <c r="R61" s="31">
        <v>101.67249698878292</v>
      </c>
      <c r="S61" s="31">
        <v>105.09236387842031</v>
      </c>
      <c r="T61" s="31">
        <v>112.91942967147132</v>
      </c>
      <c r="U61" s="31">
        <v>109.35182037999945</v>
      </c>
      <c r="V61" s="31">
        <v>102.57717761140091</v>
      </c>
      <c r="W61" s="31">
        <v>115.44023738307729</v>
      </c>
      <c r="X61" s="31">
        <v>113.15541689380782</v>
      </c>
      <c r="Y61" s="31">
        <v>107.59253554765107</v>
      </c>
      <c r="Z61" s="30">
        <v>127.50118201167118</v>
      </c>
      <c r="AA61" s="10">
        <v>110.34999847412001</v>
      </c>
      <c r="AB61" s="12">
        <v>124.88157653808001</v>
      </c>
      <c r="AC61" s="12">
        <v>117.58999633789001</v>
      </c>
      <c r="AD61" s="12">
        <v>106.91999816894001</v>
      </c>
      <c r="AE61" s="12">
        <v>94.699996948242116</v>
      </c>
      <c r="AF61" s="11"/>
      <c r="AG61" s="29">
        <v>129.25372040000002</v>
      </c>
      <c r="AH61" s="31">
        <v>125.56713800000001</v>
      </c>
      <c r="AI61" s="31">
        <v>136.96417050000002</v>
      </c>
      <c r="AJ61" s="31">
        <v>134.76088750000002</v>
      </c>
      <c r="AK61" s="31">
        <v>139.67702530000003</v>
      </c>
      <c r="AL61" s="30">
        <v>112.98898670000001</v>
      </c>
      <c r="AM61" s="10">
        <v>95.849998474121008</v>
      </c>
      <c r="AN61" s="12">
        <v>98.40000152587892</v>
      </c>
      <c r="AO61" s="12">
        <v>86.25</v>
      </c>
      <c r="AP61" s="11">
        <v>86.290000915527315</v>
      </c>
      <c r="AQ61" s="10">
        <v>101.83999633789001</v>
      </c>
      <c r="AR61" s="12">
        <v>89.505793870819915</v>
      </c>
      <c r="AS61" s="12">
        <v>82.220001220703111</v>
      </c>
      <c r="AT61" s="11">
        <v>112.79000091552001</v>
      </c>
      <c r="AU61" s="12"/>
      <c r="AV61" s="118">
        <v>103.99</v>
      </c>
      <c r="AW61" s="14">
        <v>112.59198691741619</v>
      </c>
      <c r="AX61" s="14">
        <v>107.29542810858037</v>
      </c>
      <c r="AY61" s="14">
        <v>102.97857821423224</v>
      </c>
    </row>
    <row r="62" spans="1:70" s="9" customFormat="1" ht="11.25">
      <c r="A62" s="7">
        <v>33085</v>
      </c>
      <c r="B62" s="10"/>
      <c r="C62" s="11">
        <v>104.02543648005002</v>
      </c>
      <c r="D62" s="10">
        <v>102.06999969482</v>
      </c>
      <c r="E62" s="12">
        <v>93.389999389648409</v>
      </c>
      <c r="F62" s="12">
        <v>84.877280417196744</v>
      </c>
      <c r="G62" s="12">
        <v>77.169998168945313</v>
      </c>
      <c r="H62" s="12">
        <v>89.209999084472614</v>
      </c>
      <c r="I62" s="31">
        <v>96.933802912034565</v>
      </c>
      <c r="J62" s="12">
        <v>76.43000030517571</v>
      </c>
      <c r="K62" s="31">
        <v>99.199533481247158</v>
      </c>
      <c r="L62" s="30">
        <v>111.48790090395617</v>
      </c>
      <c r="M62" s="10">
        <v>95.478804754157693</v>
      </c>
      <c r="N62" s="31">
        <v>108.59779347078032</v>
      </c>
      <c r="O62" s="30">
        <v>104.96089151819288</v>
      </c>
      <c r="P62" s="29">
        <v>94.329372644168217</v>
      </c>
      <c r="Q62" s="31">
        <v>100.80257873784497</v>
      </c>
      <c r="R62" s="31">
        <v>98.392180281835508</v>
      </c>
      <c r="S62" s="31">
        <v>102.11967923680976</v>
      </c>
      <c r="T62" s="31">
        <v>109.4473243298295</v>
      </c>
      <c r="U62" s="31">
        <v>107.86825735512245</v>
      </c>
      <c r="V62" s="31">
        <v>97.395871019918161</v>
      </c>
      <c r="W62" s="31">
        <v>112.08201161346115</v>
      </c>
      <c r="X62" s="31">
        <v>110.98728668665566</v>
      </c>
      <c r="Y62" s="31">
        <v>107.03357295882462</v>
      </c>
      <c r="Z62" s="30">
        <v>123.3936811033486</v>
      </c>
      <c r="AA62" s="10">
        <v>105.13999938964001</v>
      </c>
      <c r="AB62" s="12">
        <v>121.26001739501001</v>
      </c>
      <c r="AC62" s="12">
        <v>115.69000244140001</v>
      </c>
      <c r="AD62" s="12">
        <v>104.54000091552001</v>
      </c>
      <c r="AE62" s="12">
        <v>88.11000061035152</v>
      </c>
      <c r="AF62" s="11"/>
      <c r="AG62" s="29">
        <v>126.41013850000002</v>
      </c>
      <c r="AH62" s="31">
        <v>119.91661680000001</v>
      </c>
      <c r="AI62" s="31">
        <v>133.26613790000005</v>
      </c>
      <c r="AJ62" s="31">
        <v>130.85282180000002</v>
      </c>
      <c r="AK62" s="31">
        <v>135.20736050000002</v>
      </c>
      <c r="AL62" s="30">
        <v>107.22654840000001</v>
      </c>
      <c r="AM62" s="10">
        <v>88.940002441406207</v>
      </c>
      <c r="AN62" s="12">
        <v>99.290000915527315</v>
      </c>
      <c r="AO62" s="12">
        <v>81.980003356933508</v>
      </c>
      <c r="AP62" s="11">
        <v>80.440002441406207</v>
      </c>
      <c r="AQ62" s="10">
        <v>98.129997253417912</v>
      </c>
      <c r="AR62" s="12">
        <v>86.454446631407365</v>
      </c>
      <c r="AS62" s="12">
        <v>77.970001220703111</v>
      </c>
      <c r="AT62" s="11">
        <v>108.73999786376001</v>
      </c>
      <c r="AU62" s="12"/>
      <c r="AV62" s="118">
        <v>101.27</v>
      </c>
      <c r="AW62" s="14">
        <v>112.00389961632806</v>
      </c>
      <c r="AX62" s="14">
        <v>104.63428479703208</v>
      </c>
      <c r="AY62" s="14">
        <v>102.64808978401936</v>
      </c>
    </row>
    <row r="63" spans="1:70" s="9" customFormat="1" ht="11.25">
      <c r="A63" s="7">
        <v>33116</v>
      </c>
      <c r="B63" s="10"/>
      <c r="C63" s="11">
        <v>89.87797711876371</v>
      </c>
      <c r="D63" s="10">
        <v>91.5</v>
      </c>
      <c r="E63" s="12">
        <v>81.43000030517571</v>
      </c>
      <c r="F63" s="12">
        <v>74.661830805963717</v>
      </c>
      <c r="G63" s="12">
        <v>66.290000915527315</v>
      </c>
      <c r="H63" s="12">
        <v>77.040000915527315</v>
      </c>
      <c r="I63" s="31">
        <v>83.827932278877228</v>
      </c>
      <c r="J63" s="12">
        <v>64.190002441406207</v>
      </c>
      <c r="K63" s="31">
        <v>89.400178491984605</v>
      </c>
      <c r="L63" s="30">
        <v>99.93563495597121</v>
      </c>
      <c r="M63" s="10">
        <v>85.719614051261146</v>
      </c>
      <c r="N63" s="31">
        <v>96.440050558060676</v>
      </c>
      <c r="O63" s="30">
        <v>91.897836155695231</v>
      </c>
      <c r="P63" s="29">
        <v>88.292292794941417</v>
      </c>
      <c r="Q63" s="31">
        <v>91.659865488385421</v>
      </c>
      <c r="R63" s="31">
        <v>87.067405630259117</v>
      </c>
      <c r="S63" s="31">
        <v>93.204733359115508</v>
      </c>
      <c r="T63" s="31">
        <v>99.480096595687073</v>
      </c>
      <c r="U63" s="31">
        <v>96.147434897014548</v>
      </c>
      <c r="V63" s="31">
        <v>87.979002117278839</v>
      </c>
      <c r="W63" s="31">
        <v>99.462890706961531</v>
      </c>
      <c r="X63" s="31">
        <v>103.8016878388534</v>
      </c>
      <c r="Y63" s="31">
        <v>93.119968412545433</v>
      </c>
      <c r="Z63" s="30">
        <v>109.61808411228344</v>
      </c>
      <c r="AA63" s="10">
        <v>92.440002441406207</v>
      </c>
      <c r="AB63" s="12">
        <v>107.80999755859001</v>
      </c>
      <c r="AC63" s="12">
        <v>101.97000122070001</v>
      </c>
      <c r="AD63" s="12">
        <v>91.709999084472614</v>
      </c>
      <c r="AE63" s="12">
        <v>73.540000915527315</v>
      </c>
      <c r="AF63" s="11"/>
      <c r="AG63" s="29">
        <v>111.62015230000002</v>
      </c>
      <c r="AH63" s="31">
        <v>105.4067062</v>
      </c>
      <c r="AI63" s="31">
        <v>118.60686270000002</v>
      </c>
      <c r="AJ63" s="31">
        <v>116.72071699999999</v>
      </c>
      <c r="AK63" s="31">
        <v>119.65851400000001</v>
      </c>
      <c r="AL63" s="30">
        <v>93.39432364000001</v>
      </c>
      <c r="AM63" s="10">
        <v>75.790000915527315</v>
      </c>
      <c r="AN63" s="12">
        <v>88.160003662109318</v>
      </c>
      <c r="AO63" s="12">
        <v>69.970001220703011</v>
      </c>
      <c r="AP63" s="11">
        <v>67.260002136230412</v>
      </c>
      <c r="AQ63" s="10">
        <v>85.800003051757813</v>
      </c>
      <c r="AR63" s="12">
        <v>72.335401407344605</v>
      </c>
      <c r="AS63" s="12">
        <v>64.18000030517571</v>
      </c>
      <c r="AT63" s="11">
        <v>94.849998474121008</v>
      </c>
      <c r="AU63" s="12"/>
      <c r="AV63" s="118">
        <v>89.46</v>
      </c>
      <c r="AW63" s="14">
        <v>101.44034215988427</v>
      </c>
      <c r="AX63" s="14">
        <v>92.910674866414027</v>
      </c>
      <c r="AY63" s="14">
        <v>93.296612714088695</v>
      </c>
    </row>
    <row r="64" spans="1:70" s="9" customFormat="1" ht="11.25">
      <c r="A64" s="7">
        <v>33144</v>
      </c>
      <c r="B64" s="10"/>
      <c r="C64" s="11">
        <v>79.811643681462215</v>
      </c>
      <c r="D64" s="10">
        <v>81.839996337890611</v>
      </c>
      <c r="E64" s="12">
        <v>71.629997253417912</v>
      </c>
      <c r="F64" s="12">
        <v>65.376882785778292</v>
      </c>
      <c r="G64" s="12">
        <v>56.630001068115206</v>
      </c>
      <c r="H64" s="12">
        <v>68.400001525878906</v>
      </c>
      <c r="I64" s="31">
        <v>74.89797200140147</v>
      </c>
      <c r="J64" s="12">
        <v>57.709999084472607</v>
      </c>
      <c r="K64" s="31">
        <v>83.091488807258102</v>
      </c>
      <c r="L64" s="30">
        <v>93.103854645456479</v>
      </c>
      <c r="M64" s="10">
        <v>78.766078192114279</v>
      </c>
      <c r="N64" s="31">
        <v>88.022949282102999</v>
      </c>
      <c r="O64" s="30">
        <v>85.342277524896417</v>
      </c>
      <c r="P64" s="29">
        <v>86.526446939042614</v>
      </c>
      <c r="Q64" s="31">
        <v>89.252376132856057</v>
      </c>
      <c r="R64" s="31">
        <v>81.402931691736967</v>
      </c>
      <c r="S64" s="31">
        <v>89.023440398093555</v>
      </c>
      <c r="T64" s="31">
        <v>94.69912891414279</v>
      </c>
      <c r="U64" s="31">
        <v>90.321675290580743</v>
      </c>
      <c r="V64" s="31">
        <v>85.347287986524719</v>
      </c>
      <c r="W64" s="31">
        <v>92.983281228965808</v>
      </c>
      <c r="X64" s="31">
        <v>100.43885362241065</v>
      </c>
      <c r="Y64" s="31">
        <v>84.60549754076014</v>
      </c>
      <c r="Z64" s="30">
        <v>100.91953134893194</v>
      </c>
      <c r="AA64" s="10">
        <v>84.319999694824219</v>
      </c>
      <c r="AB64" s="12">
        <v>96.989997863769517</v>
      </c>
      <c r="AC64" s="12">
        <v>96.410003662109318</v>
      </c>
      <c r="AD64" s="12">
        <v>86.940002441406307</v>
      </c>
      <c r="AE64" s="12">
        <v>65.110000610351506</v>
      </c>
      <c r="AF64" s="11"/>
      <c r="AG64" s="29">
        <v>102.35567970000001</v>
      </c>
      <c r="AH64" s="31">
        <v>95.498475810000002</v>
      </c>
      <c r="AI64" s="31">
        <v>109.47413429999999</v>
      </c>
      <c r="AJ64" s="31">
        <v>108.20010470000001</v>
      </c>
      <c r="AK64" s="31">
        <v>111.16275950000001</v>
      </c>
      <c r="AL64" s="30">
        <v>82.187004800000011</v>
      </c>
      <c r="AM64" s="10">
        <v>64.68000030517571</v>
      </c>
      <c r="AN64" s="12">
        <v>80.970001220703111</v>
      </c>
      <c r="AO64" s="12">
        <v>61.240001678466712</v>
      </c>
      <c r="AP64" s="11">
        <v>57.229999542236307</v>
      </c>
      <c r="AQ64" s="10">
        <v>77.989997863769517</v>
      </c>
      <c r="AR64" s="12">
        <v>64.321996065126257</v>
      </c>
      <c r="AS64" s="12">
        <v>56.389999389648409</v>
      </c>
      <c r="AT64" s="11">
        <v>86</v>
      </c>
      <c r="AU64" s="12"/>
      <c r="AV64" s="118">
        <v>82.54</v>
      </c>
      <c r="AW64" s="14">
        <v>96.248191710170445</v>
      </c>
      <c r="AX64" s="14">
        <v>85.928344787421409</v>
      </c>
      <c r="AY64" s="14">
        <v>88.755901093040706</v>
      </c>
    </row>
    <row r="65" spans="1:51" s="9" customFormat="1" ht="11.25">
      <c r="A65" s="7">
        <v>33177</v>
      </c>
      <c r="B65" s="10"/>
      <c r="C65" s="11">
        <v>74.783510129530114</v>
      </c>
      <c r="D65" s="10">
        <v>76.480003356933508</v>
      </c>
      <c r="E65" s="12">
        <v>65.069999694824205</v>
      </c>
      <c r="F65" s="12">
        <v>59.255132028940629</v>
      </c>
      <c r="G65" s="12">
        <v>49.799999237060504</v>
      </c>
      <c r="H65" s="12">
        <v>63.540000915527308</v>
      </c>
      <c r="I65" s="31">
        <v>71.021321667028857</v>
      </c>
      <c r="J65" s="12">
        <v>51.840000152587805</v>
      </c>
      <c r="K65" s="31">
        <v>80.265772168346857</v>
      </c>
      <c r="L65" s="30">
        <v>91.191365085828139</v>
      </c>
      <c r="M65" s="10">
        <v>73.200595417951149</v>
      </c>
      <c r="N65" s="31">
        <v>83.727822448121529</v>
      </c>
      <c r="O65" s="30">
        <v>81.129570878200497</v>
      </c>
      <c r="P65" s="29">
        <v>92.41024533089751</v>
      </c>
      <c r="Q65" s="31">
        <v>87.274961178872275</v>
      </c>
      <c r="R65" s="31">
        <v>79.546220363073303</v>
      </c>
      <c r="S65" s="31">
        <v>86.806584026706659</v>
      </c>
      <c r="T65" s="31">
        <v>92.40390612665071</v>
      </c>
      <c r="U65" s="31">
        <v>87.755006050281807</v>
      </c>
      <c r="V65" s="31">
        <v>82.213842534550167</v>
      </c>
      <c r="W65" s="31">
        <v>91.090818541431418</v>
      </c>
      <c r="X65" s="31">
        <v>99.331340497618257</v>
      </c>
      <c r="Y65" s="31">
        <v>82.30725519235348</v>
      </c>
      <c r="Z65" s="30">
        <v>100.27015126272128</v>
      </c>
      <c r="AA65" s="10">
        <v>80.150001525878906</v>
      </c>
      <c r="AB65" s="12">
        <v>94.90000152587892</v>
      </c>
      <c r="AC65" s="12">
        <v>94.65000152587892</v>
      </c>
      <c r="AD65" s="12">
        <v>84.5</v>
      </c>
      <c r="AE65" s="12">
        <v>59.590000152587805</v>
      </c>
      <c r="AF65" s="11"/>
      <c r="AG65" s="29">
        <v>104.19808190000001</v>
      </c>
      <c r="AH65" s="31">
        <v>94.065998670000013</v>
      </c>
      <c r="AI65" s="31">
        <v>108.92676360000002</v>
      </c>
      <c r="AJ65" s="31">
        <v>107.00990350000001</v>
      </c>
      <c r="AK65" s="31">
        <v>111.7185733</v>
      </c>
      <c r="AL65" s="30">
        <v>75.940792430000002</v>
      </c>
      <c r="AM65" s="10">
        <v>60.790000915527308</v>
      </c>
      <c r="AN65" s="12">
        <v>78.540000915527315</v>
      </c>
      <c r="AO65" s="12">
        <v>54.939998626708906</v>
      </c>
      <c r="AP65" s="11">
        <v>52.169998168945305</v>
      </c>
      <c r="AQ65" s="10">
        <v>78.080001831054616</v>
      </c>
      <c r="AR65" s="12">
        <v>62.293119410555626</v>
      </c>
      <c r="AS65" s="12">
        <v>50.50999832153321</v>
      </c>
      <c r="AT65" s="11">
        <v>82.830001831054616</v>
      </c>
      <c r="AU65" s="12"/>
      <c r="AV65" s="118">
        <v>79.36</v>
      </c>
      <c r="AW65" s="14">
        <v>95.603497075287748</v>
      </c>
      <c r="AX65" s="14">
        <v>82.794512075426098</v>
      </c>
      <c r="AY65" s="14">
        <v>88.377874710538165</v>
      </c>
    </row>
    <row r="66" spans="1:51" s="9" customFormat="1" ht="11.25">
      <c r="A66" s="7">
        <v>33207</v>
      </c>
      <c r="B66" s="10"/>
      <c r="C66" s="11">
        <v>87.347139831291116</v>
      </c>
      <c r="D66" s="10">
        <v>85.739997863769517</v>
      </c>
      <c r="E66" s="12">
        <v>75.809997558593707</v>
      </c>
      <c r="F66" s="12">
        <v>69.451754295206825</v>
      </c>
      <c r="G66" s="12">
        <v>55.840000152587805</v>
      </c>
      <c r="H66" s="12">
        <v>70.260002136230412</v>
      </c>
      <c r="I66" s="31">
        <v>78.807508903333556</v>
      </c>
      <c r="J66" s="12">
        <v>55.95000076293941</v>
      </c>
      <c r="K66" s="31">
        <v>88.145781017444321</v>
      </c>
      <c r="L66" s="30">
        <v>102.89356152835782</v>
      </c>
      <c r="M66" s="10">
        <v>82.243213863626238</v>
      </c>
      <c r="N66" s="31">
        <v>92.105932248092927</v>
      </c>
      <c r="O66" s="30">
        <v>90.204553845343781</v>
      </c>
      <c r="P66" s="29">
        <v>94.258450237515419</v>
      </c>
      <c r="Q66" s="31">
        <v>89.946957688155734</v>
      </c>
      <c r="R66" s="31">
        <v>81.901685767185967</v>
      </c>
      <c r="S66" s="31">
        <v>89.340148766217013</v>
      </c>
      <c r="T66" s="31">
        <v>95.700421021953346</v>
      </c>
      <c r="U66" s="31">
        <v>92.315549469909143</v>
      </c>
      <c r="V66" s="31">
        <v>83.340644084729661</v>
      </c>
      <c r="W66" s="31">
        <v>94.854572745499254</v>
      </c>
      <c r="X66" s="31">
        <v>102.22459226506773</v>
      </c>
      <c r="Y66" s="31">
        <v>86.889171689593695</v>
      </c>
      <c r="Z66" s="30">
        <v>110.82694517708018</v>
      </c>
      <c r="AA66" s="10">
        <v>88.290000915527315</v>
      </c>
      <c r="AB66" s="12">
        <v>102.87999725341001</v>
      </c>
      <c r="AC66" s="12">
        <v>101.83000183105001</v>
      </c>
      <c r="AD66" s="12">
        <v>90.120002746582017</v>
      </c>
      <c r="AE66" s="12">
        <v>65.459999084472614</v>
      </c>
      <c r="AF66" s="11"/>
      <c r="AG66" s="29">
        <v>114.3052959</v>
      </c>
      <c r="AH66" s="31">
        <v>104.41325850000001</v>
      </c>
      <c r="AI66" s="31">
        <v>122.6515358</v>
      </c>
      <c r="AJ66" s="31">
        <v>120.0651118</v>
      </c>
      <c r="AK66" s="31">
        <v>125.23652070000001</v>
      </c>
      <c r="AL66" s="30">
        <v>86.496562580000003</v>
      </c>
      <c r="AM66" s="10">
        <v>67.980003356933508</v>
      </c>
      <c r="AN66" s="12">
        <v>85.669998168945313</v>
      </c>
      <c r="AO66" s="12">
        <v>57.119998931884808</v>
      </c>
      <c r="AP66" s="11">
        <v>57.380001068115206</v>
      </c>
      <c r="AQ66" s="10">
        <v>79.75</v>
      </c>
      <c r="AR66" s="12">
        <v>66.013241654454689</v>
      </c>
      <c r="AS66" s="12">
        <v>55.25999832153321</v>
      </c>
      <c r="AT66" s="11">
        <v>90.739997863769517</v>
      </c>
      <c r="AU66" s="12"/>
      <c r="AV66" s="118">
        <v>86.38</v>
      </c>
      <c r="AW66" s="14">
        <v>101.33341719605006</v>
      </c>
      <c r="AX66" s="14">
        <v>90.424302206648193</v>
      </c>
      <c r="AY66" s="14">
        <v>94.090571923996265</v>
      </c>
    </row>
    <row r="67" spans="1:51" s="9" customFormat="1" ht="11.25">
      <c r="A67" s="7">
        <v>33238</v>
      </c>
      <c r="B67" s="10"/>
      <c r="C67" s="11">
        <v>94.247563877963117</v>
      </c>
      <c r="D67" s="10">
        <v>90.110000610351506</v>
      </c>
      <c r="E67" s="12">
        <v>81.5</v>
      </c>
      <c r="F67" s="12">
        <v>73.705386079347392</v>
      </c>
      <c r="G67" s="12">
        <v>58.110000610351506</v>
      </c>
      <c r="H67" s="12">
        <v>75.18000030517571</v>
      </c>
      <c r="I67" s="31">
        <v>81.763731957961383</v>
      </c>
      <c r="J67" s="12">
        <v>57.659999847412109</v>
      </c>
      <c r="K67" s="31">
        <v>95.050978194940129</v>
      </c>
      <c r="L67" s="30">
        <v>109.54991780442825</v>
      </c>
      <c r="M67" s="10">
        <v>84.373116697213803</v>
      </c>
      <c r="N67" s="31">
        <v>96.466422113460212</v>
      </c>
      <c r="O67" s="30">
        <v>93.198501642079819</v>
      </c>
      <c r="P67" s="29">
        <v>96.70916994369081</v>
      </c>
      <c r="Q67" s="31">
        <v>91.811646269049731</v>
      </c>
      <c r="R67" s="31">
        <v>82.655300852705309</v>
      </c>
      <c r="S67" s="31">
        <v>91.810325260271995</v>
      </c>
      <c r="T67" s="31">
        <v>97.544682592749936</v>
      </c>
      <c r="U67" s="31">
        <v>95.484701664369354</v>
      </c>
      <c r="V67" s="31">
        <v>85.859826737426587</v>
      </c>
      <c r="W67" s="31">
        <v>96.431408603540049</v>
      </c>
      <c r="X67" s="31">
        <v>105.99497665794158</v>
      </c>
      <c r="Y67" s="31">
        <v>87.517184031381447</v>
      </c>
      <c r="Z67" s="30">
        <v>116.11673908265966</v>
      </c>
      <c r="AA67" s="10">
        <v>89.989997863769517</v>
      </c>
      <c r="AB67" s="12">
        <v>105.77999877929001</v>
      </c>
      <c r="AC67" s="12">
        <v>106.19999694824001</v>
      </c>
      <c r="AD67" s="12">
        <v>91.050003051757713</v>
      </c>
      <c r="AE67" s="12">
        <v>66.889999389648409</v>
      </c>
      <c r="AF67" s="11"/>
      <c r="AG67" s="29">
        <v>118.4202865</v>
      </c>
      <c r="AH67" s="31">
        <v>108.5897889</v>
      </c>
      <c r="AI67" s="31">
        <v>126.69903650000001</v>
      </c>
      <c r="AJ67" s="31">
        <v>125.10784650000002</v>
      </c>
      <c r="AK67" s="31">
        <v>130.49645460000002</v>
      </c>
      <c r="AL67" s="30">
        <v>87.967004150000008</v>
      </c>
      <c r="AM67" s="10">
        <v>71.790000915527315</v>
      </c>
      <c r="AN67" s="12">
        <v>88.150001525878906</v>
      </c>
      <c r="AO67" s="12">
        <v>59.060001373291009</v>
      </c>
      <c r="AP67" s="11">
        <v>59.040000915527308</v>
      </c>
      <c r="AQ67" s="10">
        <v>80.569999694824219</v>
      </c>
      <c r="AR67" s="12">
        <v>68.374034606248244</v>
      </c>
      <c r="AS67" s="12">
        <v>58.319999694824212</v>
      </c>
      <c r="AT67" s="11">
        <v>92.919998168945313</v>
      </c>
      <c r="AU67" s="12"/>
      <c r="AV67" s="118">
        <v>89.59</v>
      </c>
      <c r="AW67" s="14">
        <v>103.84929869803132</v>
      </c>
      <c r="AX67" s="14">
        <v>93.998034135346344</v>
      </c>
      <c r="AY67" s="14">
        <v>96.707385978646286</v>
      </c>
    </row>
    <row r="68" spans="1:51" s="9" customFormat="1" ht="11.25">
      <c r="A68" s="7">
        <v>33269</v>
      </c>
      <c r="B68" s="10"/>
      <c r="C68" s="11">
        <v>104.89753859617001</v>
      </c>
      <c r="D68" s="10">
        <v>97.980003356933508</v>
      </c>
      <c r="E68" s="12">
        <v>92.319999694824219</v>
      </c>
      <c r="F68" s="12">
        <v>82.461667901540864</v>
      </c>
      <c r="G68" s="12">
        <v>67.230003356933508</v>
      </c>
      <c r="H68" s="12">
        <v>87.260002136230412</v>
      </c>
      <c r="I68" s="31">
        <v>94.731452445241032</v>
      </c>
      <c r="J68" s="12">
        <v>68.559997558593707</v>
      </c>
      <c r="K68" s="31">
        <v>107.61571524346961</v>
      </c>
      <c r="L68" s="30">
        <v>119.38327117846475</v>
      </c>
      <c r="M68" s="10">
        <v>90.958077210081058</v>
      </c>
      <c r="N68" s="31">
        <v>104.21276553406713</v>
      </c>
      <c r="O68" s="30">
        <v>101.85334939859553</v>
      </c>
      <c r="P68" s="29">
        <v>100.19069939591002</v>
      </c>
      <c r="Q68" s="31">
        <v>98.176457430691869</v>
      </c>
      <c r="R68" s="31">
        <v>85.926718311366571</v>
      </c>
      <c r="S68" s="31">
        <v>97.707063744893588</v>
      </c>
      <c r="T68" s="31">
        <v>103.46546729480754</v>
      </c>
      <c r="U68" s="31">
        <v>99.824406876947648</v>
      </c>
      <c r="V68" s="31">
        <v>95.027784488760872</v>
      </c>
      <c r="W68" s="31">
        <v>102.14881139061856</v>
      </c>
      <c r="X68" s="31">
        <v>112.01112433907434</v>
      </c>
      <c r="Y68" s="31">
        <v>90.604363200150516</v>
      </c>
      <c r="Z68" s="30">
        <v>128.04012287305957</v>
      </c>
      <c r="AA68" s="10">
        <v>95.889999389648409</v>
      </c>
      <c r="AB68" s="12">
        <v>114.93000030517001</v>
      </c>
      <c r="AC68" s="12">
        <v>114.55000305175001</v>
      </c>
      <c r="AD68" s="12">
        <v>95.040000915527315</v>
      </c>
      <c r="AE68" s="12">
        <v>80.809997558593707</v>
      </c>
      <c r="AF68" s="11"/>
      <c r="AG68" s="29">
        <v>128.01232970000001</v>
      </c>
      <c r="AH68" s="31">
        <v>126.0727449</v>
      </c>
      <c r="AI68" s="31">
        <v>138.862144</v>
      </c>
      <c r="AJ68" s="31">
        <v>138.24417040000003</v>
      </c>
      <c r="AK68" s="31">
        <v>143.67659650000002</v>
      </c>
      <c r="AL68" s="30">
        <v>99.314747680000011</v>
      </c>
      <c r="AM68" s="10">
        <v>84.370002746582017</v>
      </c>
      <c r="AN68" s="12">
        <v>92.830001831054616</v>
      </c>
      <c r="AO68" s="12">
        <v>68.800003051757713</v>
      </c>
      <c r="AP68" s="11">
        <v>70.370002746582003</v>
      </c>
      <c r="AQ68" s="10">
        <v>89.519996643066406</v>
      </c>
      <c r="AR68" s="12">
        <v>79.95227473888967</v>
      </c>
      <c r="AS68" s="12">
        <v>70.489997863769517</v>
      </c>
      <c r="AT68" s="11">
        <v>101.76000213623001</v>
      </c>
      <c r="AU68" s="12"/>
      <c r="AV68" s="118">
        <v>96.72</v>
      </c>
      <c r="AW68" s="14">
        <v>108.1608906220517</v>
      </c>
      <c r="AX68" s="14">
        <v>101.68482294042775</v>
      </c>
      <c r="AY68" s="14">
        <v>100.91797914461127</v>
      </c>
    </row>
    <row r="69" spans="1:51" s="9" customFormat="1" ht="11.25">
      <c r="A69" s="7">
        <v>33297</v>
      </c>
      <c r="B69" s="10"/>
      <c r="C69" s="11">
        <v>118.63911615227002</v>
      </c>
      <c r="D69" s="10">
        <v>107.11000061035</v>
      </c>
      <c r="E69" s="12">
        <v>102.36000061035001</v>
      </c>
      <c r="F69" s="12">
        <v>92.105369900026176</v>
      </c>
      <c r="G69" s="12">
        <v>76.699996948242116</v>
      </c>
      <c r="H69" s="12">
        <v>95.709999084472614</v>
      </c>
      <c r="I69" s="31">
        <v>101.80983490204184</v>
      </c>
      <c r="J69" s="12">
        <v>77.379997253417912</v>
      </c>
      <c r="K69" s="31">
        <v>114.61944198688494</v>
      </c>
      <c r="L69" s="30">
        <v>130.04517623752534</v>
      </c>
      <c r="M69" s="10">
        <v>102.14292960259174</v>
      </c>
      <c r="N69" s="31">
        <v>113.52572334465646</v>
      </c>
      <c r="O69" s="30">
        <v>109.08237395228244</v>
      </c>
      <c r="P69" s="29">
        <v>110.10958231222001</v>
      </c>
      <c r="Q69" s="31">
        <v>103.46531557652968</v>
      </c>
      <c r="R69" s="31">
        <v>91.82223303028573</v>
      </c>
      <c r="S69" s="31">
        <v>103.00559079259629</v>
      </c>
      <c r="T69" s="31">
        <v>111.28492171834627</v>
      </c>
      <c r="U69" s="31">
        <v>106.80232458050749</v>
      </c>
      <c r="V69" s="31">
        <v>104.48382827322538</v>
      </c>
      <c r="W69" s="31">
        <v>109.15372333506461</v>
      </c>
      <c r="X69" s="31">
        <v>119.36957194029307</v>
      </c>
      <c r="Y69" s="31">
        <v>96.590283609862311</v>
      </c>
      <c r="Z69" s="30">
        <v>139.88597147686616</v>
      </c>
      <c r="AA69" s="10">
        <v>104.91000366210001</v>
      </c>
      <c r="AB69" s="12">
        <v>124.31999969482001</v>
      </c>
      <c r="AC69" s="12">
        <v>122.83000183105001</v>
      </c>
      <c r="AD69" s="12">
        <v>101.25</v>
      </c>
      <c r="AE69" s="12">
        <v>89.620002746582017</v>
      </c>
      <c r="AF69" s="11"/>
      <c r="AG69" s="29">
        <v>144.52592030000002</v>
      </c>
      <c r="AH69" s="31">
        <v>143.84900190000002</v>
      </c>
      <c r="AI69" s="31">
        <v>154.27584199999998</v>
      </c>
      <c r="AJ69" s="31">
        <v>153.86576159999998</v>
      </c>
      <c r="AK69" s="31">
        <v>160.7741115</v>
      </c>
      <c r="AL69" s="30">
        <v>117.19140230000001</v>
      </c>
      <c r="AM69" s="10">
        <v>91.839996337890611</v>
      </c>
      <c r="AN69" s="12">
        <v>101.51999664306001</v>
      </c>
      <c r="AO69" s="12">
        <v>75.099998474121008</v>
      </c>
      <c r="AP69" s="11">
        <v>80.480003356933508</v>
      </c>
      <c r="AQ69" s="10">
        <v>93.529998779296818</v>
      </c>
      <c r="AR69" s="12">
        <v>85.959744228985514</v>
      </c>
      <c r="AS69" s="12">
        <v>78.269996643066406</v>
      </c>
      <c r="AT69" s="11">
        <v>112.05000305175001</v>
      </c>
      <c r="AU69" s="12"/>
      <c r="AV69" s="118">
        <v>104.5</v>
      </c>
      <c r="AW69" s="14">
        <v>115.43807786653248</v>
      </c>
      <c r="AX69" s="14">
        <v>110.21844797441707</v>
      </c>
      <c r="AY69" s="14">
        <v>108.13425851015791</v>
      </c>
    </row>
    <row r="70" spans="1:51" s="9" customFormat="1" ht="11.25">
      <c r="A70" s="7">
        <v>33326</v>
      </c>
      <c r="B70" s="10"/>
      <c r="C70" s="11">
        <v>119.11367261688001</v>
      </c>
      <c r="D70" s="10">
        <v>110.08999633789001</v>
      </c>
      <c r="E70" s="12">
        <v>106.20999908447001</v>
      </c>
      <c r="F70" s="12">
        <v>97.527687084284423</v>
      </c>
      <c r="G70" s="12">
        <v>79.18000030517571</v>
      </c>
      <c r="H70" s="12">
        <v>96.75</v>
      </c>
      <c r="I70" s="31">
        <v>104.9163782737962</v>
      </c>
      <c r="J70" s="12">
        <v>81.120002746582017</v>
      </c>
      <c r="K70" s="31">
        <v>115.40589083582176</v>
      </c>
      <c r="L70" s="30">
        <v>135.81034939410142</v>
      </c>
      <c r="M70" s="10">
        <v>104.28204965801929</v>
      </c>
      <c r="N70" s="31">
        <v>118.35070403920761</v>
      </c>
      <c r="O70" s="30">
        <v>111.82679541677444</v>
      </c>
      <c r="P70" s="29">
        <v>115.28472748513002</v>
      </c>
      <c r="Q70" s="31">
        <v>111.36500623264486</v>
      </c>
      <c r="R70" s="31">
        <v>97.245858303347759</v>
      </c>
      <c r="S70" s="31">
        <v>108.97897152735521</v>
      </c>
      <c r="T70" s="31">
        <v>118.77652471769423</v>
      </c>
      <c r="U70" s="31">
        <v>114.67961760784897</v>
      </c>
      <c r="V70" s="31">
        <v>110.10895548111951</v>
      </c>
      <c r="W70" s="31">
        <v>116.48816587472395</v>
      </c>
      <c r="X70" s="31">
        <v>125.82397302858796</v>
      </c>
      <c r="Y70" s="31">
        <v>102.42460912449778</v>
      </c>
      <c r="Z70" s="30">
        <v>144.22588743408394</v>
      </c>
      <c r="AA70" s="10">
        <v>106.68000030517001</v>
      </c>
      <c r="AB70" s="12">
        <v>125.76000213623001</v>
      </c>
      <c r="AC70" s="12">
        <v>124.63999938964001</v>
      </c>
      <c r="AD70" s="12">
        <v>106.19999694824001</v>
      </c>
      <c r="AE70" s="12">
        <v>92.690002441406207</v>
      </c>
      <c r="AF70" s="11"/>
      <c r="AG70" s="29">
        <v>150.30695710000001</v>
      </c>
      <c r="AH70" s="31">
        <v>151.04145200000002</v>
      </c>
      <c r="AI70" s="31">
        <v>161.21825490000001</v>
      </c>
      <c r="AJ70" s="31">
        <v>161.55904970000003</v>
      </c>
      <c r="AK70" s="31">
        <v>168.3304947</v>
      </c>
      <c r="AL70" s="30">
        <v>123.63692940000001</v>
      </c>
      <c r="AM70" s="10">
        <v>95.720001220703111</v>
      </c>
      <c r="AN70" s="12">
        <v>101.93000030517001</v>
      </c>
      <c r="AO70" s="12">
        <v>75.660003662109418</v>
      </c>
      <c r="AP70" s="11">
        <v>85.739997863769517</v>
      </c>
      <c r="AQ70" s="10">
        <v>96.470001220703111</v>
      </c>
      <c r="AR70" s="12">
        <v>88.270946354789913</v>
      </c>
      <c r="AS70" s="12">
        <v>80.940002441406207</v>
      </c>
      <c r="AT70" s="11">
        <v>116.18000030517001</v>
      </c>
      <c r="AU70" s="12"/>
      <c r="AV70" s="118">
        <v>107.51</v>
      </c>
      <c r="AW70" s="14">
        <v>118.00113214667589</v>
      </c>
      <c r="AX70" s="14">
        <v>113.59285177708342</v>
      </c>
      <c r="AY70" s="14">
        <v>110.75327025127392</v>
      </c>
    </row>
    <row r="71" spans="1:51" s="9" customFormat="1" ht="11.25">
      <c r="A71" s="7">
        <v>33358</v>
      </c>
      <c r="B71" s="10"/>
      <c r="C71" s="11">
        <v>119.82835465258002</v>
      </c>
      <c r="D71" s="10">
        <v>109.94999694824003</v>
      </c>
      <c r="E71" s="12">
        <v>109.04000091552001</v>
      </c>
      <c r="F71" s="12">
        <v>100.3798490133988</v>
      </c>
      <c r="G71" s="12">
        <v>77.989997863769517</v>
      </c>
      <c r="H71" s="12">
        <v>97.25</v>
      </c>
      <c r="I71" s="31">
        <v>104.65615962172707</v>
      </c>
      <c r="J71" s="12">
        <v>79.010002136230412</v>
      </c>
      <c r="K71" s="31">
        <v>115.90676778796259</v>
      </c>
      <c r="L71" s="30">
        <v>135.39998823763094</v>
      </c>
      <c r="M71" s="10">
        <v>105.52067279340152</v>
      </c>
      <c r="N71" s="31">
        <v>119.46355113522939</v>
      </c>
      <c r="O71" s="30">
        <v>112.70339511407012</v>
      </c>
      <c r="P71" s="29">
        <v>114.24716714488001</v>
      </c>
      <c r="Q71" s="31">
        <v>108.98095986171951</v>
      </c>
      <c r="R71" s="31">
        <v>97.360546178796397</v>
      </c>
      <c r="S71" s="31">
        <v>108.86148565731044</v>
      </c>
      <c r="T71" s="31">
        <v>117.44357892435485</v>
      </c>
      <c r="U71" s="31">
        <v>114.22593815981526</v>
      </c>
      <c r="V71" s="31">
        <v>107.5875594986618</v>
      </c>
      <c r="W71" s="31">
        <v>114.61083793396025</v>
      </c>
      <c r="X71" s="31">
        <v>125.34317697933058</v>
      </c>
      <c r="Y71" s="31">
        <v>102.76798967507983</v>
      </c>
      <c r="Z71" s="30">
        <v>143.44532034531363</v>
      </c>
      <c r="AA71" s="10">
        <v>106.30999755859001</v>
      </c>
      <c r="AB71" s="12">
        <v>125.52999877929001</v>
      </c>
      <c r="AC71" s="12">
        <v>125.23000335693001</v>
      </c>
      <c r="AD71" s="12">
        <v>105.62999725341001</v>
      </c>
      <c r="AE71" s="12">
        <v>90.389999389648409</v>
      </c>
      <c r="AF71" s="11"/>
      <c r="AG71" s="29">
        <v>150.45726400000001</v>
      </c>
      <c r="AH71" s="31">
        <v>147.86958150000001</v>
      </c>
      <c r="AI71" s="31">
        <v>159.28363580000004</v>
      </c>
      <c r="AJ71" s="31">
        <v>161.55904970000003</v>
      </c>
      <c r="AK71" s="31">
        <v>167.32051170000003</v>
      </c>
      <c r="AL71" s="30">
        <v>127.96422190000001</v>
      </c>
      <c r="AM71" s="10">
        <v>93.26999664306642</v>
      </c>
      <c r="AN71" s="12">
        <v>101.41000366210001</v>
      </c>
      <c r="AO71" s="12">
        <v>76.699996948242216</v>
      </c>
      <c r="AP71" s="11">
        <v>83.370002746582017</v>
      </c>
      <c r="AQ71" s="10">
        <v>92.029998779296818</v>
      </c>
      <c r="AR71" s="12">
        <v>85.520962059734288</v>
      </c>
      <c r="AS71" s="12">
        <v>77.940002441406207</v>
      </c>
      <c r="AT71" s="11">
        <v>117.13999938964001</v>
      </c>
      <c r="AU71" s="12"/>
      <c r="AV71" s="118">
        <v>107.61</v>
      </c>
      <c r="AW71" s="14">
        <v>118.04201522108309</v>
      </c>
      <c r="AX71" s="14">
        <v>113.94702486675992</v>
      </c>
      <c r="AY71" s="14">
        <v>111.01508212188632</v>
      </c>
    </row>
    <row r="72" spans="1:51" s="9" customFormat="1" ht="11.25">
      <c r="A72" s="7">
        <v>33389</v>
      </c>
      <c r="B72" s="10"/>
      <c r="C72" s="11">
        <v>123.90251871076002</v>
      </c>
      <c r="D72" s="10">
        <v>115.26999664306003</v>
      </c>
      <c r="E72" s="12">
        <v>114.22000122070001</v>
      </c>
      <c r="F72" s="12">
        <v>104.85313174507736</v>
      </c>
      <c r="G72" s="12">
        <v>83.819999694824219</v>
      </c>
      <c r="H72" s="12">
        <v>103.70999908447001</v>
      </c>
      <c r="I72" s="31">
        <v>108.57888289765144</v>
      </c>
      <c r="J72" s="12">
        <v>84.550003051757813</v>
      </c>
      <c r="K72" s="31">
        <v>120.89754433506972</v>
      </c>
      <c r="L72" s="30">
        <v>143.63505032004062</v>
      </c>
      <c r="M72" s="10">
        <v>110.65146503516401</v>
      </c>
      <c r="N72" s="31">
        <v>126.18353915183354</v>
      </c>
      <c r="O72" s="30">
        <v>117.3961411287775</v>
      </c>
      <c r="P72" s="29">
        <v>117.78883138875001</v>
      </c>
      <c r="Q72" s="31">
        <v>116.28821386635811</v>
      </c>
      <c r="R72" s="31">
        <v>103.98452818607197</v>
      </c>
      <c r="S72" s="31">
        <v>114.99124077386458</v>
      </c>
      <c r="T72" s="31">
        <v>122.37451100502651</v>
      </c>
      <c r="U72" s="31">
        <v>119.7652199430124</v>
      </c>
      <c r="V72" s="31">
        <v>112.53349947264263</v>
      </c>
      <c r="W72" s="31">
        <v>118.82994940540415</v>
      </c>
      <c r="X72" s="31">
        <v>133.09059613174281</v>
      </c>
      <c r="Y72" s="31">
        <v>107.15820941896213</v>
      </c>
      <c r="Z72" s="30">
        <v>148.61797698665569</v>
      </c>
      <c r="AA72" s="10">
        <v>110.62000274658001</v>
      </c>
      <c r="AB72" s="12">
        <v>131.91000366210002</v>
      </c>
      <c r="AC72" s="12">
        <v>128.44999694824003</v>
      </c>
      <c r="AD72" s="12">
        <v>110.05000305175001</v>
      </c>
      <c r="AE72" s="12">
        <v>94</v>
      </c>
      <c r="AF72" s="11"/>
      <c r="AG72" s="29">
        <v>154.82052470000002</v>
      </c>
      <c r="AH72" s="31">
        <v>151.8620602</v>
      </c>
      <c r="AI72" s="31">
        <v>165.49569760000003</v>
      </c>
      <c r="AJ72" s="31">
        <v>165.921144</v>
      </c>
      <c r="AK72" s="31">
        <v>171.16888350000002</v>
      </c>
      <c r="AL72" s="30">
        <v>132.95482660000002</v>
      </c>
      <c r="AM72" s="10">
        <v>99.989997863769517</v>
      </c>
      <c r="AN72" s="12">
        <v>105.70999908447001</v>
      </c>
      <c r="AO72" s="12">
        <v>80.730003356933508</v>
      </c>
      <c r="AP72" s="11">
        <v>86.819999694824219</v>
      </c>
      <c r="AQ72" s="10">
        <v>95.01999664306642</v>
      </c>
      <c r="AR72" s="12">
        <v>90.816924341477659</v>
      </c>
      <c r="AS72" s="12">
        <v>82.589996337890611</v>
      </c>
      <c r="AT72" s="11">
        <v>122.68000030517001</v>
      </c>
      <c r="AU72" s="12"/>
      <c r="AV72" s="118">
        <v>113.14</v>
      </c>
      <c r="AW72" s="14">
        <v>122.59576073966916</v>
      </c>
      <c r="AX72" s="14">
        <v>120.21230514407084</v>
      </c>
      <c r="AY72" s="14">
        <v>115.73145242150666</v>
      </c>
    </row>
    <row r="73" spans="1:51" s="9" customFormat="1" ht="11.25">
      <c r="A73" s="7">
        <v>33417</v>
      </c>
      <c r="B73" s="10"/>
      <c r="C73" s="11">
        <v>116.09666003199001</v>
      </c>
      <c r="D73" s="10">
        <v>108.76000213623001</v>
      </c>
      <c r="E73" s="12">
        <v>108.33999633789001</v>
      </c>
      <c r="F73" s="12">
        <v>100.37609413536579</v>
      </c>
      <c r="G73" s="12">
        <v>80.010002136230412</v>
      </c>
      <c r="H73" s="12">
        <v>100.81999969482001</v>
      </c>
      <c r="I73" s="31">
        <v>106.12727170560099</v>
      </c>
      <c r="J73" s="12">
        <v>80.069999694824219</v>
      </c>
      <c r="K73" s="31">
        <v>116.763463392321</v>
      </c>
      <c r="L73" s="30">
        <v>137.28667310595213</v>
      </c>
      <c r="M73" s="10">
        <v>105.7315649401874</v>
      </c>
      <c r="N73" s="31">
        <v>118.26546296700432</v>
      </c>
      <c r="O73" s="30">
        <v>113.09747431342305</v>
      </c>
      <c r="P73" s="29">
        <v>111.78159726840001</v>
      </c>
      <c r="Q73" s="31">
        <v>106.24514740505379</v>
      </c>
      <c r="R73" s="31">
        <v>97.131105503931522</v>
      </c>
      <c r="S73" s="31">
        <v>106.33825569757278</v>
      </c>
      <c r="T73" s="31">
        <v>116.61937725940265</v>
      </c>
      <c r="U73" s="31">
        <v>112.43666157887073</v>
      </c>
      <c r="V73" s="31">
        <v>104.5514735976782</v>
      </c>
      <c r="W73" s="31">
        <v>113.39715581874151</v>
      </c>
      <c r="X73" s="31">
        <v>125.29893228637029</v>
      </c>
      <c r="Y73" s="31">
        <v>102.76774898061868</v>
      </c>
      <c r="Z73" s="30">
        <v>140.3807095980051</v>
      </c>
      <c r="AA73" s="10">
        <v>104.86000061035001</v>
      </c>
      <c r="AB73" s="12">
        <v>122.94999694824001</v>
      </c>
      <c r="AC73" s="12">
        <v>121.08999633789001</v>
      </c>
      <c r="AD73" s="12">
        <v>104.01000213623001</v>
      </c>
      <c r="AE73" s="12">
        <v>87.25</v>
      </c>
      <c r="AF73" s="11"/>
      <c r="AG73" s="29">
        <v>147.85360110000002</v>
      </c>
      <c r="AH73" s="31">
        <v>144.42081920000001</v>
      </c>
      <c r="AI73" s="31">
        <v>157.22091270000004</v>
      </c>
      <c r="AJ73" s="31">
        <v>159.94798280000003</v>
      </c>
      <c r="AK73" s="31">
        <v>163.80862150000002</v>
      </c>
      <c r="AL73" s="30">
        <v>124.44571770000002</v>
      </c>
      <c r="AM73" s="10">
        <v>93.169998168945313</v>
      </c>
      <c r="AN73" s="12">
        <v>100.5</v>
      </c>
      <c r="AO73" s="12">
        <v>76.690002441406307</v>
      </c>
      <c r="AP73" s="11">
        <v>82.519996643066406</v>
      </c>
      <c r="AQ73" s="10">
        <v>91.690002441406207</v>
      </c>
      <c r="AR73" s="12">
        <v>85.40357104598634</v>
      </c>
      <c r="AS73" s="12">
        <v>77.739997863769517</v>
      </c>
      <c r="AT73" s="11">
        <v>116.48000335693001</v>
      </c>
      <c r="AU73" s="12"/>
      <c r="AV73" s="118">
        <v>107.28</v>
      </c>
      <c r="AW73" s="14">
        <v>116.7243222844204</v>
      </c>
      <c r="AX73" s="14">
        <v>114.22920312418562</v>
      </c>
      <c r="AY73" s="14">
        <v>110.42981078848078</v>
      </c>
    </row>
    <row r="74" spans="1:51" s="9" customFormat="1" ht="11.25">
      <c r="A74" s="7">
        <v>33450</v>
      </c>
      <c r="B74" s="10"/>
      <c r="C74" s="11">
        <v>122.36587967371001</v>
      </c>
      <c r="D74" s="10">
        <v>113.87000274658001</v>
      </c>
      <c r="E74" s="12">
        <v>113.75</v>
      </c>
      <c r="F74" s="12">
        <v>106.14061475555954</v>
      </c>
      <c r="G74" s="12">
        <v>84.470001220703111</v>
      </c>
      <c r="H74" s="12">
        <v>105.08000183105001</v>
      </c>
      <c r="I74" s="31">
        <v>111.51117036221426</v>
      </c>
      <c r="J74" s="12">
        <v>84.709999084472614</v>
      </c>
      <c r="K74" s="31">
        <v>122.49177713764884</v>
      </c>
      <c r="L74" s="30">
        <v>139.20374843340898</v>
      </c>
      <c r="M74" s="10">
        <v>110.74221095404181</v>
      </c>
      <c r="N74" s="31">
        <v>122.88885106144579</v>
      </c>
      <c r="O74" s="30">
        <v>116.36043270688765</v>
      </c>
      <c r="P74" s="29">
        <v>118.82383726674001</v>
      </c>
      <c r="Q74" s="31">
        <v>113.13771422193577</v>
      </c>
      <c r="R74" s="31">
        <v>101.67598260254286</v>
      </c>
      <c r="S74" s="31">
        <v>112.72120311552423</v>
      </c>
      <c r="T74" s="31">
        <v>123.99185836918829</v>
      </c>
      <c r="U74" s="31">
        <v>117.57983155087393</v>
      </c>
      <c r="V74" s="31">
        <v>111.29454597971412</v>
      </c>
      <c r="W74" s="31">
        <v>119.88185608813154</v>
      </c>
      <c r="X74" s="31">
        <v>130.73801609613881</v>
      </c>
      <c r="Y74" s="31">
        <v>109.53350895256726</v>
      </c>
      <c r="Z74" s="30">
        <v>148.82402955853152</v>
      </c>
      <c r="AA74" s="10">
        <v>111.05999755859001</v>
      </c>
      <c r="AB74" s="12">
        <v>131.61000061035003</v>
      </c>
      <c r="AC74" s="12">
        <v>125.93000030517001</v>
      </c>
      <c r="AD74" s="12">
        <v>108.58000183105001</v>
      </c>
      <c r="AE74" s="12">
        <v>91.220001220703111</v>
      </c>
      <c r="AF74" s="11"/>
      <c r="AG74" s="29">
        <v>158.64691390000002</v>
      </c>
      <c r="AH74" s="31">
        <v>152.21954350000001</v>
      </c>
      <c r="AI74" s="31">
        <v>165.08195840000002</v>
      </c>
      <c r="AJ74" s="31">
        <v>169.54486180000004</v>
      </c>
      <c r="AK74" s="31">
        <v>174.61999050000003</v>
      </c>
      <c r="AL74" s="30">
        <v>137.512518</v>
      </c>
      <c r="AM74" s="10">
        <v>96.580001831054616</v>
      </c>
      <c r="AN74" s="12">
        <v>105.11000061035001</v>
      </c>
      <c r="AO74" s="12">
        <v>80.040000915527315</v>
      </c>
      <c r="AP74" s="11">
        <v>85.510002136230412</v>
      </c>
      <c r="AQ74" s="10">
        <v>93.120002746582017</v>
      </c>
      <c r="AR74" s="12">
        <v>87.584100899528238</v>
      </c>
      <c r="AS74" s="12">
        <v>80.739997863769517</v>
      </c>
      <c r="AT74" s="11">
        <v>120.62000274658001</v>
      </c>
      <c r="AU74" s="12"/>
      <c r="AV74" s="118">
        <v>111.59</v>
      </c>
      <c r="AW74" s="14">
        <v>121.96050066041889</v>
      </c>
      <c r="AX74" s="14">
        <v>118.96340536634938</v>
      </c>
      <c r="AY74" s="14">
        <v>115.57645727386628</v>
      </c>
    </row>
    <row r="75" spans="1:51" s="9" customFormat="1" ht="11.25">
      <c r="A75" s="7">
        <v>33480</v>
      </c>
      <c r="B75" s="10"/>
      <c r="C75" s="11">
        <v>125.54739254523001</v>
      </c>
      <c r="D75" s="10">
        <v>115.48000335693003</v>
      </c>
      <c r="E75" s="12">
        <v>116.63999938964001</v>
      </c>
      <c r="F75" s="12">
        <v>109.66547137277811</v>
      </c>
      <c r="G75" s="12">
        <v>87.110000610351506</v>
      </c>
      <c r="H75" s="12">
        <v>108.36000061035001</v>
      </c>
      <c r="I75" s="31">
        <v>111.28514571927145</v>
      </c>
      <c r="J75" s="12">
        <v>84.839996337890611</v>
      </c>
      <c r="K75" s="31">
        <v>122.01449188206657</v>
      </c>
      <c r="L75" s="30">
        <v>140.69473990172847</v>
      </c>
      <c r="M75" s="10">
        <v>114.37345990314775</v>
      </c>
      <c r="N75" s="31">
        <v>128.18407145303183</v>
      </c>
      <c r="O75" s="30">
        <v>118.48354857839982</v>
      </c>
      <c r="P75" s="29">
        <v>123.57679423089002</v>
      </c>
      <c r="Q75" s="31">
        <v>119.1572855035138</v>
      </c>
      <c r="R75" s="31">
        <v>106.4545829692116</v>
      </c>
      <c r="S75" s="31">
        <v>119.2415633641658</v>
      </c>
      <c r="T75" s="31">
        <v>127.92967612174067</v>
      </c>
      <c r="U75" s="31">
        <v>122.81169195472118</v>
      </c>
      <c r="V75" s="31">
        <v>115.5834527026432</v>
      </c>
      <c r="W75" s="31">
        <v>123.42256191242025</v>
      </c>
      <c r="X75" s="31">
        <v>134.61521669337009</v>
      </c>
      <c r="Y75" s="31">
        <v>110.8698374778202</v>
      </c>
      <c r="Z75" s="30">
        <v>156.20614568519827</v>
      </c>
      <c r="AA75" s="10">
        <v>114.59999847412001</v>
      </c>
      <c r="AB75" s="12">
        <v>134.41000366210002</v>
      </c>
      <c r="AC75" s="12">
        <v>126.81999969482001</v>
      </c>
      <c r="AD75" s="12">
        <v>111.27999877929001</v>
      </c>
      <c r="AE75" s="12">
        <v>95.129997253417912</v>
      </c>
      <c r="AF75" s="11"/>
      <c r="AG75" s="29">
        <v>164.8341436</v>
      </c>
      <c r="AH75" s="31">
        <v>159.373862</v>
      </c>
      <c r="AI75" s="31">
        <v>170.03441710000004</v>
      </c>
      <c r="AJ75" s="31">
        <v>176.66574600000001</v>
      </c>
      <c r="AK75" s="31">
        <v>181.43017020000002</v>
      </c>
      <c r="AL75" s="30">
        <v>146.58834420000002</v>
      </c>
      <c r="AM75" s="10">
        <v>100.75</v>
      </c>
      <c r="AN75" s="12">
        <v>104.93000030517001</v>
      </c>
      <c r="AO75" s="12">
        <v>79.5</v>
      </c>
      <c r="AP75" s="11">
        <v>87.25</v>
      </c>
      <c r="AQ75" s="10">
        <v>93.949996948242116</v>
      </c>
      <c r="AR75" s="12">
        <v>87.509659657662624</v>
      </c>
      <c r="AS75" s="12">
        <v>81.709999084472614</v>
      </c>
      <c r="AT75" s="11">
        <v>124.19000244140001</v>
      </c>
      <c r="AU75" s="12"/>
      <c r="AV75" s="118">
        <v>113.72</v>
      </c>
      <c r="AW75" s="14">
        <v>124.35687779105604</v>
      </c>
      <c r="AX75" s="14">
        <v>121.68034472163458</v>
      </c>
      <c r="AY75" s="14">
        <v>118.3119405126219</v>
      </c>
    </row>
    <row r="76" spans="1:51" s="9" customFormat="1" ht="11.25">
      <c r="A76" s="7">
        <v>33511</v>
      </c>
      <c r="B76" s="10"/>
      <c r="C76" s="11">
        <v>123.16199208687001</v>
      </c>
      <c r="D76" s="10">
        <v>112.25</v>
      </c>
      <c r="E76" s="12">
        <v>115.72000122070001</v>
      </c>
      <c r="F76" s="12">
        <v>109.1559656190999</v>
      </c>
      <c r="G76" s="12">
        <v>84.209999084472614</v>
      </c>
      <c r="H76" s="12">
        <v>104.63999938964001</v>
      </c>
      <c r="I76" s="31">
        <v>111.02938564804268</v>
      </c>
      <c r="J76" s="12">
        <v>80.819999694824219</v>
      </c>
      <c r="K76" s="31">
        <v>117.15406322223649</v>
      </c>
      <c r="L76" s="30">
        <v>139.51695598683639</v>
      </c>
      <c r="M76" s="10">
        <v>113.3593246957419</v>
      </c>
      <c r="N76" s="31">
        <v>125.64784690181183</v>
      </c>
      <c r="O76" s="30">
        <v>115.62271461308424</v>
      </c>
      <c r="P76" s="29">
        <v>121.47598419896002</v>
      </c>
      <c r="Q76" s="31">
        <v>116.0759877250956</v>
      </c>
      <c r="R76" s="31">
        <v>102.58917022158302</v>
      </c>
      <c r="S76" s="31">
        <v>115.46086412299762</v>
      </c>
      <c r="T76" s="31">
        <v>125.53852719378808</v>
      </c>
      <c r="U76" s="31">
        <v>120.68882554097017</v>
      </c>
      <c r="V76" s="31">
        <v>113.56131095093424</v>
      </c>
      <c r="W76" s="31">
        <v>120.20259810004084</v>
      </c>
      <c r="X76" s="31">
        <v>131.26856394498222</v>
      </c>
      <c r="Y76" s="31">
        <v>108.73228696781858</v>
      </c>
      <c r="Z76" s="30">
        <v>153.3269472473267</v>
      </c>
      <c r="AA76" s="10">
        <v>113.27999877929001</v>
      </c>
      <c r="AB76" s="12">
        <v>130.16000366210002</v>
      </c>
      <c r="AC76" s="12">
        <v>126.02999877929001</v>
      </c>
      <c r="AD76" s="12">
        <v>111.06999969482001</v>
      </c>
      <c r="AE76" s="12">
        <v>91.510002136230412</v>
      </c>
      <c r="AF76" s="11"/>
      <c r="AG76" s="29">
        <v>164.50447530000002</v>
      </c>
      <c r="AH76" s="31">
        <v>159.21448820000001</v>
      </c>
      <c r="AI76" s="31">
        <v>168.50410740000001</v>
      </c>
      <c r="AJ76" s="31">
        <v>176.48908030000004</v>
      </c>
      <c r="AK76" s="31">
        <v>181.61160030000002</v>
      </c>
      <c r="AL76" s="30">
        <v>144.24293070000002</v>
      </c>
      <c r="AM76" s="10">
        <v>98.209999084472614</v>
      </c>
      <c r="AN76" s="12">
        <v>102.5</v>
      </c>
      <c r="AO76" s="12">
        <v>75.739997863769517</v>
      </c>
      <c r="AP76" s="11">
        <v>83.639999389648409</v>
      </c>
      <c r="AQ76" s="10">
        <v>92.550003051757813</v>
      </c>
      <c r="AR76" s="12">
        <v>85.902708164041584</v>
      </c>
      <c r="AS76" s="12">
        <v>80.209999084472614</v>
      </c>
      <c r="AT76" s="11">
        <v>119.66000366210001</v>
      </c>
      <c r="AU76" s="12"/>
      <c r="AV76" s="118">
        <v>111.3</v>
      </c>
      <c r="AW76" s="14">
        <v>121.97622491980627</v>
      </c>
      <c r="AX76" s="14">
        <v>119.29758992829572</v>
      </c>
      <c r="AY76" s="14">
        <v>116.33193931400875</v>
      </c>
    </row>
    <row r="77" spans="1:51" s="9" customFormat="1" ht="11.25">
      <c r="A77" s="7">
        <v>33542</v>
      </c>
      <c r="B77" s="10"/>
      <c r="C77" s="11">
        <v>121.19140021348001</v>
      </c>
      <c r="D77" s="10">
        <v>113.77999877928998</v>
      </c>
      <c r="E77" s="12">
        <v>118.94999694824001</v>
      </c>
      <c r="F77" s="12">
        <v>111.32250057963675</v>
      </c>
      <c r="G77" s="12">
        <v>85.470001220703111</v>
      </c>
      <c r="H77" s="12">
        <v>108.05999755859001</v>
      </c>
      <c r="I77" s="31">
        <v>110.3933196486159</v>
      </c>
      <c r="J77" s="12">
        <v>84.230003356933508</v>
      </c>
      <c r="K77" s="31">
        <v>121.37182581852858</v>
      </c>
      <c r="L77" s="30">
        <v>139.64220522343246</v>
      </c>
      <c r="M77" s="10">
        <v>114.7017557538648</v>
      </c>
      <c r="N77" s="31">
        <v>126.67315110019706</v>
      </c>
      <c r="O77" s="30">
        <v>119.0947233055231</v>
      </c>
      <c r="P77" s="29">
        <v>122.08336730399002</v>
      </c>
      <c r="Q77" s="31">
        <v>116.41871832949222</v>
      </c>
      <c r="R77" s="31">
        <v>102.79111289959741</v>
      </c>
      <c r="S77" s="31">
        <v>115.62733790610743</v>
      </c>
      <c r="T77" s="31">
        <v>126.50762938677215</v>
      </c>
      <c r="U77" s="31">
        <v>121.58266146558566</v>
      </c>
      <c r="V77" s="31">
        <v>114.17433307725713</v>
      </c>
      <c r="W77" s="31">
        <v>121.25642629784372</v>
      </c>
      <c r="X77" s="31">
        <v>134.03760866711966</v>
      </c>
      <c r="Y77" s="31">
        <v>109.86647345317991</v>
      </c>
      <c r="Z77" s="30">
        <v>155.7395308591924</v>
      </c>
      <c r="AA77" s="10">
        <v>113.44999694824001</v>
      </c>
      <c r="AB77" s="12">
        <v>130.08000183105003</v>
      </c>
      <c r="AC77" s="12">
        <v>129.44999694824003</v>
      </c>
      <c r="AD77" s="12">
        <v>112.37999725341001</v>
      </c>
      <c r="AE77" s="12">
        <v>92.339996337890611</v>
      </c>
      <c r="AF77" s="11"/>
      <c r="AG77" s="29">
        <v>163.18843950000002</v>
      </c>
      <c r="AH77" s="31">
        <v>156.66705640000001</v>
      </c>
      <c r="AI77" s="31">
        <v>168.84111560000002</v>
      </c>
      <c r="AJ77" s="31">
        <v>177.54801470000004</v>
      </c>
      <c r="AK77" s="31">
        <v>181.79321190000002</v>
      </c>
      <c r="AL77" s="30">
        <v>146.98354640000002</v>
      </c>
      <c r="AM77" s="10">
        <v>97.620002746582017</v>
      </c>
      <c r="AN77" s="12">
        <v>103.95999908447001</v>
      </c>
      <c r="AO77" s="12">
        <v>77.069999694824205</v>
      </c>
      <c r="AP77" s="11">
        <v>86.449996948242116</v>
      </c>
      <c r="AQ77" s="10">
        <v>94.18000030517571</v>
      </c>
      <c r="AR77" s="12">
        <v>86.874268133806154</v>
      </c>
      <c r="AS77" s="12">
        <v>81.489997863769517</v>
      </c>
      <c r="AT77" s="11">
        <v>123.61000061035001</v>
      </c>
      <c r="AU77" s="12"/>
      <c r="AV77" s="118">
        <v>112.34</v>
      </c>
      <c r="AW77" s="14">
        <v>123.4228567834455</v>
      </c>
      <c r="AX77" s="14">
        <v>120.60941592193714</v>
      </c>
      <c r="AY77" s="14">
        <v>117.8944296538364</v>
      </c>
    </row>
    <row r="78" spans="1:51" s="9" customFormat="1" ht="11.25">
      <c r="A78" s="7">
        <v>33571</v>
      </c>
      <c r="B78" s="10"/>
      <c r="C78" s="11">
        <v>112.95038499896002</v>
      </c>
      <c r="D78" s="10">
        <v>106.31999969482</v>
      </c>
      <c r="E78" s="12">
        <v>109.86000061035001</v>
      </c>
      <c r="F78" s="12">
        <v>102.63954560099667</v>
      </c>
      <c r="G78" s="12">
        <v>80.010002136230412</v>
      </c>
      <c r="H78" s="12">
        <v>98.459999084472614</v>
      </c>
      <c r="I78" s="31">
        <v>103.60239053033411</v>
      </c>
      <c r="J78" s="12">
        <v>79.089996337890611</v>
      </c>
      <c r="K78" s="31">
        <v>111.43476505054552</v>
      </c>
      <c r="L78" s="30">
        <v>132.17854511934991</v>
      </c>
      <c r="M78" s="10">
        <v>110.01476527944847</v>
      </c>
      <c r="N78" s="31">
        <v>122.63081766926024</v>
      </c>
      <c r="O78" s="30">
        <v>112.17375979538048</v>
      </c>
      <c r="P78" s="29">
        <v>115.97920110972001</v>
      </c>
      <c r="Q78" s="31">
        <v>109.68143019135175</v>
      </c>
      <c r="R78" s="31">
        <v>96.145371412233288</v>
      </c>
      <c r="S78" s="31">
        <v>109.42245582261307</v>
      </c>
      <c r="T78" s="31">
        <v>119.53975108991435</v>
      </c>
      <c r="U78" s="31">
        <v>115.33163725717957</v>
      </c>
      <c r="V78" s="31">
        <v>108.14382656965466</v>
      </c>
      <c r="W78" s="31">
        <v>113.82385116430615</v>
      </c>
      <c r="X78" s="31">
        <v>127.46525949802741</v>
      </c>
      <c r="Y78" s="31">
        <v>103.21822022760426</v>
      </c>
      <c r="Z78" s="30">
        <v>149.70549014642208</v>
      </c>
      <c r="AA78" s="10">
        <v>107.05000305175001</v>
      </c>
      <c r="AB78" s="12">
        <v>122.76000213623001</v>
      </c>
      <c r="AC78" s="12">
        <v>122.94000244140001</v>
      </c>
      <c r="AD78" s="12">
        <v>105.68000030517001</v>
      </c>
      <c r="AE78" s="12">
        <v>87.080001831054616</v>
      </c>
      <c r="AF78" s="11"/>
      <c r="AG78" s="29">
        <v>158.6191632</v>
      </c>
      <c r="AH78" s="31">
        <v>152.1237117</v>
      </c>
      <c r="AI78" s="31">
        <v>163.60704100000004</v>
      </c>
      <c r="AJ78" s="31">
        <v>172.22157430000004</v>
      </c>
      <c r="AK78" s="31">
        <v>177.97555450000002</v>
      </c>
      <c r="AL78" s="30">
        <v>139.34040200000001</v>
      </c>
      <c r="AM78" s="10">
        <v>93.120002746582017</v>
      </c>
      <c r="AN78" s="12">
        <v>95.910003662109318</v>
      </c>
      <c r="AO78" s="12">
        <v>71.120002746582003</v>
      </c>
      <c r="AP78" s="11">
        <v>82.319999694824219</v>
      </c>
      <c r="AQ78" s="10">
        <v>91.529998779296818</v>
      </c>
      <c r="AR78" s="12">
        <v>83.582812850749733</v>
      </c>
      <c r="AS78" s="12">
        <v>77.730003356933508</v>
      </c>
      <c r="AT78" s="11">
        <v>115.55000305175001</v>
      </c>
      <c r="AU78" s="12"/>
      <c r="AV78" s="118">
        <v>106.27</v>
      </c>
      <c r="AW78" s="14">
        <v>118.00113214667589</v>
      </c>
      <c r="AX78" s="14">
        <v>114.4527216603507</v>
      </c>
      <c r="AY78" s="14">
        <v>113.1441683470092</v>
      </c>
    </row>
    <row r="79" spans="1:51" s="9" customFormat="1" ht="11.25">
      <c r="A79" s="7">
        <v>33603</v>
      </c>
      <c r="B79" s="10"/>
      <c r="C79" s="11">
        <v>127.97278620383001</v>
      </c>
      <c r="D79" s="10">
        <v>117.5</v>
      </c>
      <c r="E79" s="12">
        <v>124.15000152587001</v>
      </c>
      <c r="F79" s="12">
        <v>115.66794321444901</v>
      </c>
      <c r="G79" s="12">
        <v>87.660003662109318</v>
      </c>
      <c r="H79" s="12">
        <v>107.12999725341001</v>
      </c>
      <c r="I79" s="31">
        <v>112.79228675142588</v>
      </c>
      <c r="J79" s="12">
        <v>87.029998779296818</v>
      </c>
      <c r="K79" s="31">
        <v>122.33768486334846</v>
      </c>
      <c r="L79" s="30">
        <v>148.58160404850085</v>
      </c>
      <c r="M79" s="10">
        <v>119.8955869067827</v>
      </c>
      <c r="N79" s="31">
        <v>139.25624110595373</v>
      </c>
      <c r="O79" s="30">
        <v>125.95621292927284</v>
      </c>
      <c r="P79" s="29">
        <v>134.88381391543001</v>
      </c>
      <c r="Q79" s="31">
        <v>124.61215927584031</v>
      </c>
      <c r="R79" s="31">
        <v>109.03811382655439</v>
      </c>
      <c r="S79" s="31">
        <v>123.11616626016897</v>
      </c>
      <c r="T79" s="31">
        <v>137.72381287758915</v>
      </c>
      <c r="U79" s="31">
        <v>131.17932062656467</v>
      </c>
      <c r="V79" s="31">
        <v>120.98277629246022</v>
      </c>
      <c r="W79" s="31">
        <v>133.67800665779765</v>
      </c>
      <c r="X79" s="31">
        <v>145.8604645071994</v>
      </c>
      <c r="Y79" s="31">
        <v>119.83849443013608</v>
      </c>
      <c r="Z79" s="30">
        <v>170.72857458089371</v>
      </c>
      <c r="AA79" s="10">
        <v>120.12999725341001</v>
      </c>
      <c r="AB79" s="12">
        <v>139.33999633789003</v>
      </c>
      <c r="AC79" s="12">
        <v>133.82000732421002</v>
      </c>
      <c r="AD79" s="12">
        <v>118.76999664306001</v>
      </c>
      <c r="AE79" s="12">
        <v>96.93000030517571</v>
      </c>
      <c r="AF79" s="11"/>
      <c r="AG79" s="29">
        <v>178.4465586</v>
      </c>
      <c r="AH79" s="31">
        <v>173.1167839</v>
      </c>
      <c r="AI79" s="31">
        <v>186.34841970000002</v>
      </c>
      <c r="AJ79" s="31">
        <v>195.12704370000003</v>
      </c>
      <c r="AK79" s="31">
        <v>203.78200990000002</v>
      </c>
      <c r="AL79" s="30">
        <v>157.5939946</v>
      </c>
      <c r="AM79" s="10">
        <v>106.69000244140001</v>
      </c>
      <c r="AN79" s="12">
        <v>103.22000122070001</v>
      </c>
      <c r="AO79" s="12">
        <v>77.599998474121008</v>
      </c>
      <c r="AP79" s="11">
        <v>92.76999664306642</v>
      </c>
      <c r="AQ79" s="10">
        <v>99.550003051757813</v>
      </c>
      <c r="AR79" s="12">
        <v>95.126215607952318</v>
      </c>
      <c r="AS79" s="12">
        <v>87.650001525878906</v>
      </c>
      <c r="AT79" s="11">
        <v>128.00999450683003</v>
      </c>
      <c r="AU79" s="12"/>
      <c r="AV79" s="118">
        <v>118.09</v>
      </c>
      <c r="AW79" s="14">
        <v>131.16862695767028</v>
      </c>
      <c r="AX79" s="14">
        <v>127.47911665721736</v>
      </c>
      <c r="AY79" s="14">
        <v>126.08068899707554</v>
      </c>
    </row>
    <row r="80" spans="1:51" s="9" customFormat="1" ht="11.25">
      <c r="A80" s="7">
        <v>33634</v>
      </c>
      <c r="B80" s="10"/>
      <c r="C80" s="11">
        <v>128.86859570725002</v>
      </c>
      <c r="D80" s="10">
        <v>115.98000335693003</v>
      </c>
      <c r="E80" s="12">
        <v>123.86000061035001</v>
      </c>
      <c r="F80" s="12">
        <v>116.48983173240239</v>
      </c>
      <c r="G80" s="12">
        <v>96.440002441406207</v>
      </c>
      <c r="H80" s="12">
        <v>113.16999816894001</v>
      </c>
      <c r="I80" s="31">
        <v>113.88585750534159</v>
      </c>
      <c r="J80" s="12">
        <v>95.169998168945313</v>
      </c>
      <c r="K80" s="31">
        <v>125.53325965601059</v>
      </c>
      <c r="L80" s="30">
        <v>148.31625482867994</v>
      </c>
      <c r="M80" s="10">
        <v>120.81482181986496</v>
      </c>
      <c r="N80" s="31">
        <v>136.50492740602846</v>
      </c>
      <c r="O80" s="30">
        <v>123.29434915262006</v>
      </c>
      <c r="P80" s="29">
        <v>136.23264235776003</v>
      </c>
      <c r="Q80" s="31">
        <v>120.86898297287114</v>
      </c>
      <c r="R80" s="31">
        <v>108.54132287731072</v>
      </c>
      <c r="S80" s="31">
        <v>120.34750479761237</v>
      </c>
      <c r="T80" s="31">
        <v>141.20416676035049</v>
      </c>
      <c r="U80" s="31">
        <v>130.39550280359168</v>
      </c>
      <c r="V80" s="31">
        <v>119.65382162903148</v>
      </c>
      <c r="W80" s="31">
        <v>137.51622145202293</v>
      </c>
      <c r="X80" s="31">
        <v>142.5333396154183</v>
      </c>
      <c r="Y80" s="31">
        <v>126.12711769292289</v>
      </c>
      <c r="Z80" s="30">
        <v>176.20681404922846</v>
      </c>
      <c r="AA80" s="10">
        <v>119.05999755859001</v>
      </c>
      <c r="AB80" s="12">
        <v>138.38000488281003</v>
      </c>
      <c r="AC80" s="12">
        <v>132.47000122070003</v>
      </c>
      <c r="AD80" s="12">
        <v>121.41999816894001</v>
      </c>
      <c r="AE80" s="12">
        <v>103.91000366210001</v>
      </c>
      <c r="AF80" s="11"/>
      <c r="AG80" s="29">
        <v>173.45005500000002</v>
      </c>
      <c r="AH80" s="31">
        <v>172.94366720000002</v>
      </c>
      <c r="AI80" s="31">
        <v>181.50336080000005</v>
      </c>
      <c r="AJ80" s="31">
        <v>193.37090030000005</v>
      </c>
      <c r="AK80" s="31">
        <v>196.64963950000001</v>
      </c>
      <c r="AL80" s="30">
        <v>162.47940850000001</v>
      </c>
      <c r="AM80" s="10">
        <v>116.83000183105001</v>
      </c>
      <c r="AN80" s="12">
        <v>105.52999877929001</v>
      </c>
      <c r="AO80" s="12">
        <v>84.940002441406307</v>
      </c>
      <c r="AP80" s="11">
        <v>104.58999633789001</v>
      </c>
      <c r="AQ80" s="10">
        <v>102.69999694824001</v>
      </c>
      <c r="AR80" s="12">
        <v>99.999245028829662</v>
      </c>
      <c r="AS80" s="12">
        <v>93.080001831054616</v>
      </c>
      <c r="AT80" s="11">
        <v>133</v>
      </c>
      <c r="AU80" s="12"/>
      <c r="AV80" s="118">
        <v>120.09</v>
      </c>
      <c r="AW80" s="14">
        <v>128.55839989936473</v>
      </c>
      <c r="AX80" s="14">
        <v>129.76940567113297</v>
      </c>
      <c r="AY80" s="14">
        <v>123.73109592678097</v>
      </c>
    </row>
    <row r="81" spans="1:51" s="9" customFormat="1" ht="11.25">
      <c r="A81" s="7">
        <v>33662</v>
      </c>
      <c r="B81" s="10"/>
      <c r="C81" s="11">
        <v>130.93049323857002</v>
      </c>
      <c r="D81" s="10">
        <v>116.11000061035</v>
      </c>
      <c r="E81" s="12">
        <v>125.98000335693001</v>
      </c>
      <c r="F81" s="12">
        <v>120.00172307409078</v>
      </c>
      <c r="G81" s="12">
        <v>103.93000030517001</v>
      </c>
      <c r="H81" s="12">
        <v>117.23999786376001</v>
      </c>
      <c r="I81" s="31">
        <v>116.98138441314964</v>
      </c>
      <c r="J81" s="12">
        <v>100.48000335693001</v>
      </c>
      <c r="K81" s="31">
        <v>131.0922748883585</v>
      </c>
      <c r="L81" s="30">
        <v>152.37868717172566</v>
      </c>
      <c r="M81" s="10">
        <v>123.05493237481646</v>
      </c>
      <c r="N81" s="31">
        <v>137.65176788226657</v>
      </c>
      <c r="O81" s="30">
        <v>125.48509214307228</v>
      </c>
      <c r="P81" s="29">
        <v>142.09065391028003</v>
      </c>
      <c r="Q81" s="31">
        <v>124.49064799631775</v>
      </c>
      <c r="R81" s="31">
        <v>110.38568742721239</v>
      </c>
      <c r="S81" s="31">
        <v>125.47459011515188</v>
      </c>
      <c r="T81" s="31">
        <v>148.01405964786861</v>
      </c>
      <c r="U81" s="31">
        <v>134.22739893374003</v>
      </c>
      <c r="V81" s="31">
        <v>126.59943162619555</v>
      </c>
      <c r="W81" s="31">
        <v>143.04612551105558</v>
      </c>
      <c r="X81" s="31">
        <v>152.07031093442214</v>
      </c>
      <c r="Y81" s="31">
        <v>127.99947727761671</v>
      </c>
      <c r="Z81" s="30">
        <v>180.41017530371454</v>
      </c>
      <c r="AA81" s="10">
        <v>121.11000061035001</v>
      </c>
      <c r="AB81" s="12">
        <v>140.75999450683003</v>
      </c>
      <c r="AC81" s="12">
        <v>135.21000671386003</v>
      </c>
      <c r="AD81" s="12">
        <v>124.72000122070001</v>
      </c>
      <c r="AE81" s="12">
        <v>111.62000274658001</v>
      </c>
      <c r="AF81" s="11"/>
      <c r="AG81" s="29">
        <v>175.18455550000002</v>
      </c>
      <c r="AH81" s="31">
        <v>175.19193480000001</v>
      </c>
      <c r="AI81" s="31">
        <v>181.3218574</v>
      </c>
      <c r="AJ81" s="31">
        <v>195.69135109999999</v>
      </c>
      <c r="AK81" s="31">
        <v>197.63288770000003</v>
      </c>
      <c r="AL81" s="30">
        <v>172.87809060000001</v>
      </c>
      <c r="AM81" s="10">
        <v>121.18000030517001</v>
      </c>
      <c r="AN81" s="12">
        <v>109.48000335693001</v>
      </c>
      <c r="AO81" s="12">
        <v>90.63999938964831</v>
      </c>
      <c r="AP81" s="11">
        <v>112.73999786376001</v>
      </c>
      <c r="AQ81" s="10">
        <v>102.37000274658001</v>
      </c>
      <c r="AR81" s="12">
        <v>104.04157858306299</v>
      </c>
      <c r="AS81" s="12">
        <v>96.290000915527315</v>
      </c>
      <c r="AT81" s="11">
        <v>138.67999267578003</v>
      </c>
      <c r="AU81" s="12"/>
      <c r="AV81" s="118">
        <v>123.3</v>
      </c>
      <c r="AW81" s="14">
        <v>129.78803698345806</v>
      </c>
      <c r="AX81" s="14">
        <v>133.62889578520463</v>
      </c>
      <c r="AY81" s="14">
        <v>125.32249187519533</v>
      </c>
    </row>
    <row r="82" spans="1:51" s="9" customFormat="1" ht="11.25">
      <c r="A82" s="7">
        <v>33694</v>
      </c>
      <c r="B82" s="10"/>
      <c r="C82" s="11">
        <v>128.05002238732001</v>
      </c>
      <c r="D82" s="10">
        <v>112.12999725341001</v>
      </c>
      <c r="E82" s="12">
        <v>121.81999969482001</v>
      </c>
      <c r="F82" s="12">
        <v>117.39626853743458</v>
      </c>
      <c r="G82" s="12">
        <v>101.66999816894001</v>
      </c>
      <c r="H82" s="12">
        <v>113.34999847412001</v>
      </c>
      <c r="I82" s="31">
        <v>114.56794210536106</v>
      </c>
      <c r="J82" s="12">
        <v>97.470001220703111</v>
      </c>
      <c r="K82" s="31">
        <v>127.36049202143867</v>
      </c>
      <c r="L82" s="30">
        <v>148.70826347368944</v>
      </c>
      <c r="M82" s="10">
        <v>121.01332894167069</v>
      </c>
      <c r="N82" s="31">
        <v>135.04796054622696</v>
      </c>
      <c r="O82" s="30">
        <v>121.87583360263417</v>
      </c>
      <c r="P82" s="29">
        <v>137.25956513559001</v>
      </c>
      <c r="Q82" s="31">
        <v>121.66238978112268</v>
      </c>
      <c r="R82" s="31">
        <v>106.37839334767602</v>
      </c>
      <c r="S82" s="31">
        <v>121.05671010093506</v>
      </c>
      <c r="T82" s="31">
        <v>144.10444883942293</v>
      </c>
      <c r="U82" s="31">
        <v>129.78066533999947</v>
      </c>
      <c r="V82" s="31">
        <v>123.78784308494792</v>
      </c>
      <c r="W82" s="31">
        <v>139.64845388500186</v>
      </c>
      <c r="X82" s="31">
        <v>147.12471373768128</v>
      </c>
      <c r="Y82" s="31">
        <v>124.2983595921867</v>
      </c>
      <c r="Z82" s="30">
        <v>174.98996281455587</v>
      </c>
      <c r="AA82" s="10">
        <v>118.80999755859001</v>
      </c>
      <c r="AB82" s="12">
        <v>135.30000305175002</v>
      </c>
      <c r="AC82" s="12">
        <v>130.72999572753002</v>
      </c>
      <c r="AD82" s="12">
        <v>119.94000244140001</v>
      </c>
      <c r="AE82" s="12">
        <v>105.44999694824001</v>
      </c>
      <c r="AF82" s="11"/>
      <c r="AG82" s="29">
        <v>168.35235780000002</v>
      </c>
      <c r="AH82" s="31">
        <v>167.65868160000002</v>
      </c>
      <c r="AI82" s="31">
        <v>174.79427060000003</v>
      </c>
      <c r="AJ82" s="31">
        <v>187.47231430000005</v>
      </c>
      <c r="AK82" s="31">
        <v>188.93704070000001</v>
      </c>
      <c r="AL82" s="30">
        <v>164.75282040000002</v>
      </c>
      <c r="AM82" s="10">
        <v>115.87999725341001</v>
      </c>
      <c r="AN82" s="12">
        <v>105.79000091552001</v>
      </c>
      <c r="AO82" s="12">
        <v>85.849998474121008</v>
      </c>
      <c r="AP82" s="11">
        <v>108.12999725341001</v>
      </c>
      <c r="AQ82" s="10">
        <v>98.379997253417912</v>
      </c>
      <c r="AR82" s="12">
        <v>102.38093660250954</v>
      </c>
      <c r="AS82" s="12">
        <v>93.989997863769517</v>
      </c>
      <c r="AT82" s="11">
        <v>133.49000549316003</v>
      </c>
      <c r="AU82" s="12"/>
      <c r="AV82" s="118">
        <v>120.48</v>
      </c>
      <c r="AW82" s="14">
        <v>126.95452544185169</v>
      </c>
      <c r="AX82" s="14">
        <v>130.9264139315012</v>
      </c>
      <c r="AY82" s="14">
        <v>122.88479646318399</v>
      </c>
    </row>
    <row r="83" spans="1:51" s="9" customFormat="1" ht="11.25">
      <c r="A83" s="7">
        <v>33724</v>
      </c>
      <c r="B83" s="10"/>
      <c r="C83" s="11">
        <v>130.22687276791001</v>
      </c>
      <c r="D83" s="10">
        <v>114.68000030517001</v>
      </c>
      <c r="E83" s="12">
        <v>123.52999877929001</v>
      </c>
      <c r="F83" s="12">
        <v>119.39442377093313</v>
      </c>
      <c r="G83" s="12">
        <v>104.94999694824001</v>
      </c>
      <c r="H83" s="12">
        <v>117.65000152587001</v>
      </c>
      <c r="I83" s="31">
        <v>115.64997831737982</v>
      </c>
      <c r="J83" s="12">
        <v>99.330001831054616</v>
      </c>
      <c r="K83" s="31">
        <v>130.91318244353886</v>
      </c>
      <c r="L83" s="30">
        <v>149.44072096934815</v>
      </c>
      <c r="M83" s="10">
        <v>126.91467588027704</v>
      </c>
      <c r="N83" s="31">
        <v>135.61202122179327</v>
      </c>
      <c r="O83" s="30">
        <v>122.41072353353313</v>
      </c>
      <c r="P83" s="29">
        <v>136.84778292327002</v>
      </c>
      <c r="Q83" s="31">
        <v>119.2845738035323</v>
      </c>
      <c r="R83" s="31">
        <v>103.96996524660597</v>
      </c>
      <c r="S83" s="31">
        <v>118.46317177465902</v>
      </c>
      <c r="T83" s="31">
        <v>144.54678897349146</v>
      </c>
      <c r="U83" s="31">
        <v>127.58738766943333</v>
      </c>
      <c r="V83" s="31">
        <v>123.96955868708291</v>
      </c>
      <c r="W83" s="31">
        <v>139.48061599421564</v>
      </c>
      <c r="X83" s="31">
        <v>148.43136068782263</v>
      </c>
      <c r="Y83" s="31">
        <v>122.56156844521138</v>
      </c>
      <c r="Z83" s="30">
        <v>175.95440361204797</v>
      </c>
      <c r="AA83" s="10">
        <v>116.73999786376001</v>
      </c>
      <c r="AB83" s="12">
        <v>136.39999389648003</v>
      </c>
      <c r="AC83" s="12">
        <v>133.97000122070003</v>
      </c>
      <c r="AD83" s="12">
        <v>119.05000305175001</v>
      </c>
      <c r="AE83" s="12">
        <v>102.86000061035001</v>
      </c>
      <c r="AF83" s="11"/>
      <c r="AG83" s="29">
        <v>166.83718660000002</v>
      </c>
      <c r="AH83" s="31">
        <v>166.1497535</v>
      </c>
      <c r="AI83" s="31">
        <v>171.822768</v>
      </c>
      <c r="AJ83" s="31">
        <v>183.16045109999999</v>
      </c>
      <c r="AK83" s="31">
        <v>185.34723690000001</v>
      </c>
      <c r="AL83" s="30">
        <v>169.03639370000002</v>
      </c>
      <c r="AM83" s="10">
        <v>112.95999908447001</v>
      </c>
      <c r="AN83" s="12">
        <v>110.06999969482001</v>
      </c>
      <c r="AO83" s="12">
        <v>89.309997558593807</v>
      </c>
      <c r="AP83" s="11">
        <v>107.65000152587001</v>
      </c>
      <c r="AQ83" s="10">
        <v>100.43000030517001</v>
      </c>
      <c r="AR83" s="12">
        <v>98.745152033335529</v>
      </c>
      <c r="AS83" s="12">
        <v>93.510002136230412</v>
      </c>
      <c r="AT83" s="11">
        <v>136.88999938964002</v>
      </c>
      <c r="AU83" s="12"/>
      <c r="AV83" s="118">
        <v>122.35</v>
      </c>
      <c r="AW83" s="14">
        <v>130.4956286558903</v>
      </c>
      <c r="AX83" s="14">
        <v>133.14115915415786</v>
      </c>
      <c r="AY83" s="14">
        <v>126.50488917454408</v>
      </c>
    </row>
    <row r="84" spans="1:51" s="9" customFormat="1" ht="11.25">
      <c r="A84" s="7">
        <v>33753</v>
      </c>
      <c r="B84" s="10"/>
      <c r="C84" s="11">
        <v>129.70596527683003</v>
      </c>
      <c r="D84" s="10">
        <v>114.27999877928998</v>
      </c>
      <c r="E84" s="12">
        <v>123.76000213623001</v>
      </c>
      <c r="F84" s="12">
        <v>119.66421089242733</v>
      </c>
      <c r="G84" s="12">
        <v>104.65000152587001</v>
      </c>
      <c r="H84" s="12">
        <v>119.59999847412001</v>
      </c>
      <c r="I84" s="31">
        <v>114.86568191638652</v>
      </c>
      <c r="J84" s="12">
        <v>97.440002441406207</v>
      </c>
      <c r="K84" s="31">
        <v>129.92200774425373</v>
      </c>
      <c r="L84" s="30">
        <v>148.41647074366372</v>
      </c>
      <c r="M84" s="10">
        <v>129.43941957717485</v>
      </c>
      <c r="N84" s="31">
        <v>136.00182518615247</v>
      </c>
      <c r="O84" s="30">
        <v>122.30078530472221</v>
      </c>
      <c r="P84" s="29">
        <v>135.75301131193001</v>
      </c>
      <c r="Q84" s="31">
        <v>118.79932415729954</v>
      </c>
      <c r="R84" s="31">
        <v>103.03420228899763</v>
      </c>
      <c r="S84" s="31">
        <v>117.88192748381978</v>
      </c>
      <c r="T84" s="31">
        <v>143.87731184755339</v>
      </c>
      <c r="U84" s="31">
        <v>126.19009142764175</v>
      </c>
      <c r="V84" s="31">
        <v>123.36337481840599</v>
      </c>
      <c r="W84" s="31">
        <v>138.10232991843185</v>
      </c>
      <c r="X84" s="31">
        <v>147.76113075314561</v>
      </c>
      <c r="Y84" s="31">
        <v>121.16176580845357</v>
      </c>
      <c r="Z84" s="30">
        <v>177.62825415962263</v>
      </c>
      <c r="AA84" s="10">
        <v>116.16999816894001</v>
      </c>
      <c r="AB84" s="12">
        <v>135.80000305175002</v>
      </c>
      <c r="AC84" s="12">
        <v>135.27000427246003</v>
      </c>
      <c r="AD84" s="12">
        <v>119.47000122070001</v>
      </c>
      <c r="AE84" s="12">
        <v>103.93000030517001</v>
      </c>
      <c r="AF84" s="11"/>
      <c r="AG84" s="29">
        <v>167.00402380000003</v>
      </c>
      <c r="AH84" s="31">
        <v>165.31900470000002</v>
      </c>
      <c r="AI84" s="31">
        <v>171.13547689999999</v>
      </c>
      <c r="AJ84" s="31">
        <v>182.06148840000003</v>
      </c>
      <c r="AK84" s="31">
        <v>183.67911180000002</v>
      </c>
      <c r="AL84" s="30">
        <v>170.21964840000001</v>
      </c>
      <c r="AM84" s="10">
        <v>110.43000030517001</v>
      </c>
      <c r="AN84" s="12">
        <v>111.44999694824001</v>
      </c>
      <c r="AO84" s="12">
        <v>90.980003356933508</v>
      </c>
      <c r="AP84" s="11">
        <v>105.69000244140001</v>
      </c>
      <c r="AQ84" s="10">
        <v>100.26000213623001</v>
      </c>
      <c r="AR84" s="12">
        <v>96.01879566161692</v>
      </c>
      <c r="AS84" s="12">
        <v>91.760002136230412</v>
      </c>
      <c r="AT84" s="11">
        <v>134.58999633789003</v>
      </c>
      <c r="AU84" s="12"/>
      <c r="AV84" s="118">
        <v>122.19</v>
      </c>
      <c r="AW84" s="14">
        <v>130.62142273098937</v>
      </c>
      <c r="AX84" s="14">
        <v>133.41410816665228</v>
      </c>
      <c r="AY84" s="14">
        <v>127.1246397892324</v>
      </c>
    </row>
    <row r="85" spans="1:51" s="9" customFormat="1" ht="11.25">
      <c r="A85" s="7">
        <v>33785</v>
      </c>
      <c r="B85" s="10"/>
      <c r="C85" s="11">
        <v>127.37125790185002</v>
      </c>
      <c r="D85" s="10">
        <v>111.62999725341001</v>
      </c>
      <c r="E85" s="12">
        <v>123.69000244140001</v>
      </c>
      <c r="F85" s="12">
        <v>118.93251421220133</v>
      </c>
      <c r="G85" s="12">
        <v>103.80000305175001</v>
      </c>
      <c r="H85" s="12">
        <v>114.90000152587001</v>
      </c>
      <c r="I85" s="31">
        <v>112.58969671477017</v>
      </c>
      <c r="J85" s="12">
        <v>96.51999664306642</v>
      </c>
      <c r="K85" s="31">
        <v>124.13004588068155</v>
      </c>
      <c r="L85" s="30">
        <v>146.64259593510781</v>
      </c>
      <c r="M85" s="10">
        <v>129.87519884225711</v>
      </c>
      <c r="N85" s="31">
        <v>134.65120711303501</v>
      </c>
      <c r="O85" s="30">
        <v>120.39957875603606</v>
      </c>
      <c r="P85" s="29">
        <v>130.18713472200002</v>
      </c>
      <c r="Q85" s="31">
        <v>115.46620240724246</v>
      </c>
      <c r="R85" s="31">
        <v>99.718988220935174</v>
      </c>
      <c r="S85" s="31">
        <v>114.49789806445742</v>
      </c>
      <c r="T85" s="31">
        <v>138.02032258385458</v>
      </c>
      <c r="U85" s="31">
        <v>122.34355244173523</v>
      </c>
      <c r="V85" s="31">
        <v>120.50595831283717</v>
      </c>
      <c r="W85" s="31">
        <v>133.0031389222012</v>
      </c>
      <c r="X85" s="31">
        <v>144.98992098465482</v>
      </c>
      <c r="Y85" s="31">
        <v>114.99990973532189</v>
      </c>
      <c r="Z85" s="30">
        <v>175.44013914657233</v>
      </c>
      <c r="AA85" s="10">
        <v>114.41999816894001</v>
      </c>
      <c r="AB85" s="12">
        <v>130.58999633789003</v>
      </c>
      <c r="AC85" s="12">
        <v>132.41999816894003</v>
      </c>
      <c r="AD85" s="12">
        <v>115.40000152587001</v>
      </c>
      <c r="AE85" s="12">
        <v>101.16000366210001</v>
      </c>
      <c r="AF85" s="11"/>
      <c r="AG85" s="29">
        <v>166.00199970000003</v>
      </c>
      <c r="AH85" s="31">
        <v>162.8392197</v>
      </c>
      <c r="AI85" s="31">
        <v>167.19936090000004</v>
      </c>
      <c r="AJ85" s="31">
        <v>177.14582820000004</v>
      </c>
      <c r="AK85" s="31">
        <v>182.02599980000002</v>
      </c>
      <c r="AL85" s="30">
        <v>171.24096630000003</v>
      </c>
      <c r="AM85" s="10">
        <v>106.12000274658001</v>
      </c>
      <c r="AN85" s="12">
        <v>109.62000274658001</v>
      </c>
      <c r="AO85" s="12">
        <v>89.300003051757713</v>
      </c>
      <c r="AP85" s="11">
        <v>103.11000061035001</v>
      </c>
      <c r="AQ85" s="10">
        <v>100.55000305175001</v>
      </c>
      <c r="AR85" s="12">
        <v>91.764536691204754</v>
      </c>
      <c r="AS85" s="12">
        <v>88.129997253417912</v>
      </c>
      <c r="AT85" s="11">
        <v>126.81999969482001</v>
      </c>
      <c r="AU85" s="12"/>
      <c r="AV85" s="118">
        <v>119.42</v>
      </c>
      <c r="AW85" s="14">
        <v>128.35398452732875</v>
      </c>
      <c r="AX85" s="14">
        <v>130.67405492170516</v>
      </c>
      <c r="AY85" s="14">
        <v>125.23366839984595</v>
      </c>
    </row>
    <row r="86" spans="1:51" s="9" customFormat="1" ht="11.25">
      <c r="A86" s="7">
        <v>33816</v>
      </c>
      <c r="B86" s="10"/>
      <c r="C86" s="11">
        <v>134.50404834435002</v>
      </c>
      <c r="D86" s="10">
        <v>116.70999908447</v>
      </c>
      <c r="E86" s="12">
        <v>129.13000488281003</v>
      </c>
      <c r="F86" s="12">
        <v>123.37484673335348</v>
      </c>
      <c r="G86" s="12">
        <v>106.37000274658001</v>
      </c>
      <c r="H86" s="12">
        <v>119.05999755859001</v>
      </c>
      <c r="I86" s="31">
        <v>117.64870208848818</v>
      </c>
      <c r="J86" s="12">
        <v>99.309997558593722</v>
      </c>
      <c r="K86" s="31">
        <v>129.82171975777905</v>
      </c>
      <c r="L86" s="30">
        <v>156.35761591408811</v>
      </c>
      <c r="M86" s="10">
        <v>137.79253400664351</v>
      </c>
      <c r="N86" s="31">
        <v>141.11754018834066</v>
      </c>
      <c r="O86" s="30">
        <v>125.55967499357145</v>
      </c>
      <c r="P86" s="29">
        <v>136.17573501702003</v>
      </c>
      <c r="Q86" s="31">
        <v>117.66521004560742</v>
      </c>
      <c r="R86" s="31">
        <v>100.66353445488294</v>
      </c>
      <c r="S86" s="31">
        <v>114.18138694492191</v>
      </c>
      <c r="T86" s="31">
        <v>142.32609013978052</v>
      </c>
      <c r="U86" s="31">
        <v>123.55541915983369</v>
      </c>
      <c r="V86" s="31">
        <v>123.19502708151563</v>
      </c>
      <c r="W86" s="31">
        <v>140.91284357409285</v>
      </c>
      <c r="X86" s="31">
        <v>147.35753679917215</v>
      </c>
      <c r="Y86" s="31">
        <v>121.97041306409812</v>
      </c>
      <c r="Z86" s="30">
        <v>183.13982805038458</v>
      </c>
      <c r="AA86" s="10">
        <v>121.09999847412001</v>
      </c>
      <c r="AB86" s="12">
        <v>137.21000671386003</v>
      </c>
      <c r="AC86" s="12">
        <v>137.64999389648003</v>
      </c>
      <c r="AD86" s="12">
        <v>118.94999694824001</v>
      </c>
      <c r="AE86" s="12">
        <v>103.66000366210001</v>
      </c>
      <c r="AF86" s="11"/>
      <c r="AG86" s="29">
        <v>173.80409360000002</v>
      </c>
      <c r="AH86" s="31">
        <v>171.79537670000002</v>
      </c>
      <c r="AI86" s="31">
        <v>174.89053150000001</v>
      </c>
      <c r="AJ86" s="31">
        <v>187.24314040000002</v>
      </c>
      <c r="AK86" s="31">
        <v>190.76324770000002</v>
      </c>
      <c r="AL86" s="30">
        <v>175.00826760000001</v>
      </c>
      <c r="AM86" s="10">
        <v>110.19999694824001</v>
      </c>
      <c r="AN86" s="12">
        <v>113.12999725341001</v>
      </c>
      <c r="AO86" s="12">
        <v>91.90000152587892</v>
      </c>
      <c r="AP86" s="11">
        <v>107.70999908447001</v>
      </c>
      <c r="AQ86" s="10">
        <v>104.26000213623001</v>
      </c>
      <c r="AR86" s="12">
        <v>95.831442642669643</v>
      </c>
      <c r="AS86" s="12">
        <v>92.589996337890611</v>
      </c>
      <c r="AT86" s="11">
        <v>131.08000183105003</v>
      </c>
      <c r="AU86" s="12"/>
      <c r="AV86" s="118">
        <v>124.137</v>
      </c>
      <c r="AW86" s="14">
        <v>133.4077614944336</v>
      </c>
      <c r="AX86" s="14">
        <v>136.03766789512093</v>
      </c>
      <c r="AY86" s="14">
        <v>130.34948379136659</v>
      </c>
    </row>
    <row r="87" spans="1:51" s="9" customFormat="1" ht="11.25">
      <c r="A87" s="7">
        <v>33847</v>
      </c>
      <c r="B87" s="10"/>
      <c r="C87" s="11">
        <v>131.0069430874</v>
      </c>
      <c r="D87" s="10">
        <v>113.95999908447</v>
      </c>
      <c r="E87" s="12">
        <v>124.20999908447001</v>
      </c>
      <c r="F87" s="12">
        <v>118.6904021326409</v>
      </c>
      <c r="G87" s="12">
        <v>99.059997558593707</v>
      </c>
      <c r="H87" s="12">
        <v>115.69000244140001</v>
      </c>
      <c r="I87" s="31">
        <v>113.38222967746783</v>
      </c>
      <c r="J87" s="12">
        <v>91.639999389648409</v>
      </c>
      <c r="K87" s="31">
        <v>127.37778966307906</v>
      </c>
      <c r="L87" s="30">
        <v>153.60214360991412</v>
      </c>
      <c r="M87" s="10">
        <v>135.51122705923629</v>
      </c>
      <c r="N87" s="31">
        <v>138.31256140248459</v>
      </c>
      <c r="O87" s="30">
        <v>123.63816861997978</v>
      </c>
      <c r="P87" s="29">
        <v>125.25815142727002</v>
      </c>
      <c r="Q87" s="31">
        <v>113.27182407962033</v>
      </c>
      <c r="R87" s="31">
        <v>93.31612924753999</v>
      </c>
      <c r="S87" s="31">
        <v>108.20617905372912</v>
      </c>
      <c r="T87" s="31">
        <v>132.85554700361496</v>
      </c>
      <c r="U87" s="31">
        <v>114.42620824222796</v>
      </c>
      <c r="V87" s="31">
        <v>120.12627591542319</v>
      </c>
      <c r="W87" s="31">
        <v>130.67973878245786</v>
      </c>
      <c r="X87" s="31">
        <v>141.31730126421158</v>
      </c>
      <c r="Y87" s="31">
        <v>114.91954986509701</v>
      </c>
      <c r="Z87" s="30">
        <v>176.94778976526726</v>
      </c>
      <c r="AA87" s="10">
        <v>114.44999694824001</v>
      </c>
      <c r="AB87" s="12">
        <v>131.75999450683003</v>
      </c>
      <c r="AC87" s="12">
        <v>132.02999877929003</v>
      </c>
      <c r="AD87" s="12">
        <v>111.58000183105001</v>
      </c>
      <c r="AE87" s="12">
        <v>98.949996948242116</v>
      </c>
      <c r="AF87" s="11"/>
      <c r="AG87" s="29">
        <v>172.0660527</v>
      </c>
      <c r="AH87" s="31">
        <v>169.04665070000001</v>
      </c>
      <c r="AI87" s="31">
        <v>174.71564100000003</v>
      </c>
      <c r="AJ87" s="31">
        <v>185.55795220000002</v>
      </c>
      <c r="AK87" s="31">
        <v>189.23714180000002</v>
      </c>
      <c r="AL87" s="30">
        <v>166.60787070000001</v>
      </c>
      <c r="AM87" s="10">
        <v>103.58999633789001</v>
      </c>
      <c r="AN87" s="12">
        <v>108.98999786376001</v>
      </c>
      <c r="AO87" s="12">
        <v>86.13999938964831</v>
      </c>
      <c r="AP87" s="11">
        <v>99.809997558593722</v>
      </c>
      <c r="AQ87" s="10">
        <v>100.56999969482001</v>
      </c>
      <c r="AR87" s="12">
        <v>91.355782309183908</v>
      </c>
      <c r="AS87" s="12">
        <v>87.209999084472614</v>
      </c>
      <c r="AT87" s="11">
        <v>124.68000030517001</v>
      </c>
      <c r="AU87" s="12"/>
      <c r="AV87" s="118">
        <v>120.12700000000001</v>
      </c>
      <c r="AW87" s="14">
        <v>130.20630228316244</v>
      </c>
      <c r="AX87" s="14">
        <v>132.05504216032102</v>
      </c>
      <c r="AY87" s="14">
        <v>127.67923029707596</v>
      </c>
    </row>
    <row r="88" spans="1:51" s="9" customFormat="1" ht="11.25">
      <c r="A88" s="7">
        <v>33877</v>
      </c>
      <c r="B88" s="10"/>
      <c r="C88" s="11">
        <v>135.59218609546002</v>
      </c>
      <c r="D88" s="10">
        <v>113.72000122070001</v>
      </c>
      <c r="E88" s="12">
        <v>127.40000152587001</v>
      </c>
      <c r="F88" s="12">
        <v>120.05250287977331</v>
      </c>
      <c r="G88" s="12">
        <v>97.940002441406207</v>
      </c>
      <c r="H88" s="12">
        <v>117.58999633789001</v>
      </c>
      <c r="I88" s="31">
        <v>117.18911176001455</v>
      </c>
      <c r="J88" s="12">
        <v>92.65000152587892</v>
      </c>
      <c r="K88" s="31">
        <v>130.00513299311874</v>
      </c>
      <c r="L88" s="30">
        <v>160.66723166714192</v>
      </c>
      <c r="M88" s="10">
        <v>134.2609125764678</v>
      </c>
      <c r="N88" s="31">
        <v>140.60492375090837</v>
      </c>
      <c r="O88" s="30">
        <v>124.96110025858806</v>
      </c>
      <c r="P88" s="29">
        <v>130.14290561892003</v>
      </c>
      <c r="Q88" s="31">
        <v>116.52957384518929</v>
      </c>
      <c r="R88" s="31">
        <v>94.931836436815843</v>
      </c>
      <c r="S88" s="31">
        <v>112.53333116934625</v>
      </c>
      <c r="T88" s="31">
        <v>138.61271724880243</v>
      </c>
      <c r="U88" s="31">
        <v>119.58162155295324</v>
      </c>
      <c r="V88" s="31">
        <v>124.29096981301778</v>
      </c>
      <c r="W88" s="31">
        <v>135.98891157467872</v>
      </c>
      <c r="X88" s="31">
        <v>145.86166150538702</v>
      </c>
      <c r="Y88" s="31">
        <v>118.53416732999685</v>
      </c>
      <c r="Z88" s="30">
        <v>180.68876401744402</v>
      </c>
      <c r="AA88" s="10">
        <v>118.08000183105001</v>
      </c>
      <c r="AB88" s="12">
        <v>132.42999267578003</v>
      </c>
      <c r="AC88" s="12">
        <v>135.02999877929003</v>
      </c>
      <c r="AD88" s="12">
        <v>114.05999755859001</v>
      </c>
      <c r="AE88" s="12">
        <v>100.01999664306001</v>
      </c>
      <c r="AF88" s="11"/>
      <c r="AG88" s="29">
        <v>171.20572240000001</v>
      </c>
      <c r="AH88" s="31">
        <v>170.06093060000001</v>
      </c>
      <c r="AI88" s="31">
        <v>176.98694430000003</v>
      </c>
      <c r="AJ88" s="31">
        <v>188.34132140000003</v>
      </c>
      <c r="AK88" s="31">
        <v>189.99409030000001</v>
      </c>
      <c r="AL88" s="30">
        <v>168.77377310000003</v>
      </c>
      <c r="AM88" s="10">
        <v>106.30999755859001</v>
      </c>
      <c r="AN88" s="12">
        <v>109.93000030517001</v>
      </c>
      <c r="AO88" s="12">
        <v>87.970001220703011</v>
      </c>
      <c r="AP88" s="11">
        <v>102.75</v>
      </c>
      <c r="AQ88" s="10">
        <v>100.23999786376001</v>
      </c>
      <c r="AR88" s="12">
        <v>92.192531941807005</v>
      </c>
      <c r="AS88" s="12">
        <v>88.160003662109318</v>
      </c>
      <c r="AT88" s="11">
        <v>129.11999511718003</v>
      </c>
      <c r="AU88" s="12"/>
      <c r="AV88" s="118">
        <v>122.04</v>
      </c>
      <c r="AW88" s="14">
        <v>131.39191144097114</v>
      </c>
      <c r="AX88" s="14">
        <v>134.54614840772837</v>
      </c>
      <c r="AY88" s="14">
        <v>129.17711450881373</v>
      </c>
    </row>
    <row r="89" spans="1:51" s="9" customFormat="1" ht="11.25">
      <c r="A89" s="7">
        <v>33907</v>
      </c>
      <c r="B89" s="10"/>
      <c r="C89" s="11">
        <v>139.93113605052002</v>
      </c>
      <c r="D89" s="10">
        <v>114.97000122070001</v>
      </c>
      <c r="E89" s="12">
        <v>131.27000427246003</v>
      </c>
      <c r="F89" s="12">
        <v>121.92052194711083</v>
      </c>
      <c r="G89" s="12">
        <v>99.169998168945313</v>
      </c>
      <c r="H89" s="12">
        <v>120.52999877929001</v>
      </c>
      <c r="I89" s="31">
        <v>121.00826469062648</v>
      </c>
      <c r="J89" s="12">
        <v>96.129997253417912</v>
      </c>
      <c r="K89" s="31">
        <v>135.63782211680299</v>
      </c>
      <c r="L89" s="30">
        <v>166.44378835510045</v>
      </c>
      <c r="M89" s="10">
        <v>134.36190092846101</v>
      </c>
      <c r="N89" s="31">
        <v>144.9701362921621</v>
      </c>
      <c r="O89" s="30">
        <v>127.96155660961156</v>
      </c>
      <c r="P89" s="29">
        <v>137.41785495902002</v>
      </c>
      <c r="Q89" s="31">
        <v>119.57310490783532</v>
      </c>
      <c r="R89" s="31">
        <v>97.394689143593993</v>
      </c>
      <c r="S89" s="31">
        <v>117.30542861358003</v>
      </c>
      <c r="T89" s="31">
        <v>146.69838294372991</v>
      </c>
      <c r="U89" s="31">
        <v>125.11206108612339</v>
      </c>
      <c r="V89" s="31">
        <v>130.04220134131606</v>
      </c>
      <c r="W89" s="31">
        <v>142.84880422460762</v>
      </c>
      <c r="X89" s="31">
        <v>153.96369918983171</v>
      </c>
      <c r="Y89" s="31">
        <v>122.62979781051644</v>
      </c>
      <c r="Z89" s="30">
        <v>188.23772567771826</v>
      </c>
      <c r="AA89" s="10">
        <v>122.01000213623001</v>
      </c>
      <c r="AB89" s="12">
        <v>136.66000366210002</v>
      </c>
      <c r="AC89" s="12">
        <v>137.96000671386003</v>
      </c>
      <c r="AD89" s="12">
        <v>117.87000274658001</v>
      </c>
      <c r="AE89" s="12">
        <v>103.48000335693001</v>
      </c>
      <c r="AF89" s="11"/>
      <c r="AG89" s="29">
        <v>175.48586550000002</v>
      </c>
      <c r="AH89" s="31">
        <v>174.31245390000001</v>
      </c>
      <c r="AI89" s="31">
        <v>182.82751350000004</v>
      </c>
      <c r="AJ89" s="31">
        <v>194.93326770000004</v>
      </c>
      <c r="AK89" s="31">
        <v>197.59385390000003</v>
      </c>
      <c r="AL89" s="30">
        <v>174.51208140000003</v>
      </c>
      <c r="AM89" s="10">
        <v>111.65000152587001</v>
      </c>
      <c r="AN89" s="12">
        <v>110.75</v>
      </c>
      <c r="AO89" s="12">
        <v>90.540000915527315</v>
      </c>
      <c r="AP89" s="11">
        <v>105.81999969482001</v>
      </c>
      <c r="AQ89" s="10">
        <v>100.70999908447001</v>
      </c>
      <c r="AR89" s="12">
        <v>95.138601873262871</v>
      </c>
      <c r="AS89" s="12">
        <v>90.980003356933508</v>
      </c>
      <c r="AT89" s="11">
        <v>130.69999694824003</v>
      </c>
      <c r="AU89" s="12"/>
      <c r="AV89" s="118">
        <v>124.37</v>
      </c>
      <c r="AW89" s="14">
        <v>131.66865840618905</v>
      </c>
      <c r="AX89" s="14">
        <v>137.26821378136827</v>
      </c>
      <c r="AY89" s="14">
        <v>129.62284182172888</v>
      </c>
    </row>
    <row r="90" spans="1:51" s="9" customFormat="1" ht="11.25">
      <c r="A90" s="7">
        <v>33938</v>
      </c>
      <c r="B90" s="10"/>
      <c r="C90" s="11">
        <v>148.74679762170001</v>
      </c>
      <c r="D90" s="10">
        <v>117.68000030517001</v>
      </c>
      <c r="E90" s="12">
        <v>139.05000305175002</v>
      </c>
      <c r="F90" s="12">
        <v>130.82349695007235</v>
      </c>
      <c r="G90" s="12">
        <v>105.33999633789001</v>
      </c>
      <c r="H90" s="12">
        <v>125.54000091552001</v>
      </c>
      <c r="I90" s="31">
        <v>127.41220168998302</v>
      </c>
      <c r="J90" s="12">
        <v>102.37999725341001</v>
      </c>
      <c r="K90" s="31">
        <v>141.82502514529267</v>
      </c>
      <c r="L90" s="30">
        <v>172.54850291793062</v>
      </c>
      <c r="M90" s="10">
        <v>136.48115692301468</v>
      </c>
      <c r="N90" s="31">
        <v>153.62604107075222</v>
      </c>
      <c r="O90" s="30">
        <v>133.29546613710323</v>
      </c>
      <c r="P90" s="29">
        <v>145.06271648682002</v>
      </c>
      <c r="Q90" s="31">
        <v>124.17331900838745</v>
      </c>
      <c r="R90" s="31">
        <v>99.705821191966677</v>
      </c>
      <c r="S90" s="31">
        <v>121.37501200412808</v>
      </c>
      <c r="T90" s="31">
        <v>155.20918351717549</v>
      </c>
      <c r="U90" s="31">
        <v>129.68952355387529</v>
      </c>
      <c r="V90" s="31">
        <v>135.77920031425816</v>
      </c>
      <c r="W90" s="31">
        <v>151.35061079869587</v>
      </c>
      <c r="X90" s="31">
        <v>162.50886001348445</v>
      </c>
      <c r="Y90" s="31">
        <v>129.08207253653885</v>
      </c>
      <c r="Z90" s="30">
        <v>199.03352933199832</v>
      </c>
      <c r="AA90" s="10">
        <v>128.58999633789003</v>
      </c>
      <c r="AB90" s="12">
        <v>142.38999938964002</v>
      </c>
      <c r="AC90" s="12">
        <v>140.39999389648003</v>
      </c>
      <c r="AD90" s="12">
        <v>123.62999725341001</v>
      </c>
      <c r="AE90" s="12">
        <v>108.23999786376001</v>
      </c>
      <c r="AF90" s="11"/>
      <c r="AG90" s="29">
        <v>180.92592730000001</v>
      </c>
      <c r="AH90" s="31">
        <v>180.76201470000001</v>
      </c>
      <c r="AI90" s="31">
        <v>188.31233890000004</v>
      </c>
      <c r="AJ90" s="31">
        <v>202.92553170000002</v>
      </c>
      <c r="AK90" s="31">
        <v>206.6831712</v>
      </c>
      <c r="AL90" s="30">
        <v>184.63378210000002</v>
      </c>
      <c r="AM90" s="10">
        <v>119.90000152587001</v>
      </c>
      <c r="AN90" s="12">
        <v>112.88999938964001</v>
      </c>
      <c r="AO90" s="12">
        <v>93.319999694824219</v>
      </c>
      <c r="AP90" s="11">
        <v>110.91000366210001</v>
      </c>
      <c r="AQ90" s="10">
        <v>102.80999755859001</v>
      </c>
      <c r="AR90" s="12">
        <v>99.232975229807025</v>
      </c>
      <c r="AS90" s="12">
        <v>96.620002746582017</v>
      </c>
      <c r="AT90" s="11">
        <v>133.11999511718003</v>
      </c>
      <c r="AU90" s="12"/>
      <c r="AV90" s="118">
        <v>129.41999999999999</v>
      </c>
      <c r="AW90" s="14">
        <v>135.65318573495188</v>
      </c>
      <c r="AX90" s="14">
        <v>143.27999377841064</v>
      </c>
      <c r="AY90" s="14">
        <v>134.03682234663489</v>
      </c>
    </row>
    <row r="91" spans="1:51" s="9" customFormat="1" ht="11.25">
      <c r="A91" s="7">
        <v>33969</v>
      </c>
      <c r="B91" s="10"/>
      <c r="C91" s="11">
        <v>153.65544194321001</v>
      </c>
      <c r="D91" s="10">
        <v>119.08000183105001</v>
      </c>
      <c r="E91" s="12">
        <v>148</v>
      </c>
      <c r="F91" s="12">
        <v>138.51572760767812</v>
      </c>
      <c r="G91" s="12">
        <v>108.25</v>
      </c>
      <c r="H91" s="12">
        <v>129.33999633789003</v>
      </c>
      <c r="I91" s="31">
        <v>132.92501402432941</v>
      </c>
      <c r="J91" s="12">
        <v>105.40000152587001</v>
      </c>
      <c r="K91" s="31">
        <v>146.60520333870619</v>
      </c>
      <c r="L91" s="30">
        <v>179.30603975866177</v>
      </c>
      <c r="M91" s="10">
        <v>141.35952727437598</v>
      </c>
      <c r="N91" s="31">
        <v>155.96899985334534</v>
      </c>
      <c r="O91" s="30">
        <v>137.04992374531682</v>
      </c>
      <c r="P91" s="29">
        <v>150.96235202509001</v>
      </c>
      <c r="Q91" s="31">
        <v>128.04625751012887</v>
      </c>
      <c r="R91" s="31">
        <v>102.8349507960433</v>
      </c>
      <c r="S91" s="31">
        <v>125.73868158070002</v>
      </c>
      <c r="T91" s="31">
        <v>163.06678237825787</v>
      </c>
      <c r="U91" s="31">
        <v>133.98356442906788</v>
      </c>
      <c r="V91" s="31">
        <v>140.43985666763714</v>
      </c>
      <c r="W91" s="31">
        <v>157.25772524676583</v>
      </c>
      <c r="X91" s="31">
        <v>168.96730662920356</v>
      </c>
      <c r="Y91" s="31">
        <v>131.45370778181848</v>
      </c>
      <c r="Z91" s="30">
        <v>203.97922408854643</v>
      </c>
      <c r="AA91" s="10">
        <v>134.38999938964002</v>
      </c>
      <c r="AB91" s="12">
        <v>143.50999450683003</v>
      </c>
      <c r="AC91" s="12">
        <v>144.35000610351003</v>
      </c>
      <c r="AD91" s="12">
        <v>128.17999267578003</v>
      </c>
      <c r="AE91" s="12">
        <v>111.16000366210001</v>
      </c>
      <c r="AF91" s="11"/>
      <c r="AG91" s="29">
        <v>179.65944580000001</v>
      </c>
      <c r="AH91" s="31">
        <v>181.66582480000002</v>
      </c>
      <c r="AI91" s="31">
        <v>188.87727590000003</v>
      </c>
      <c r="AJ91" s="31">
        <v>205.36063809999999</v>
      </c>
      <c r="AK91" s="31">
        <v>204.82302270000002</v>
      </c>
      <c r="AL91" s="30">
        <v>187.03402120000001</v>
      </c>
      <c r="AM91" s="10">
        <v>123.69000244140001</v>
      </c>
      <c r="AN91" s="12">
        <v>115.23999786376001</v>
      </c>
      <c r="AO91" s="12">
        <v>95.610000610351619</v>
      </c>
      <c r="AP91" s="11">
        <v>115.23999786376001</v>
      </c>
      <c r="AQ91" s="10">
        <v>105.44000244140001</v>
      </c>
      <c r="AR91" s="12">
        <v>104.88395029854158</v>
      </c>
      <c r="AS91" s="12">
        <v>100.83000183105001</v>
      </c>
      <c r="AT91" s="11">
        <v>135.36999511718003</v>
      </c>
      <c r="AU91" s="12"/>
      <c r="AV91" s="118">
        <v>132</v>
      </c>
      <c r="AW91" s="14">
        <v>137.02434115353165</v>
      </c>
      <c r="AX91" s="14">
        <v>146.47160552414195</v>
      </c>
      <c r="AY91" s="14">
        <v>135.68169006163544</v>
      </c>
    </row>
    <row r="92" spans="1:51" s="9" customFormat="1" ht="11.25">
      <c r="A92" s="7">
        <v>33998</v>
      </c>
      <c r="B92" s="10"/>
      <c r="C92" s="11">
        <v>157.80413887568002</v>
      </c>
      <c r="D92" s="10">
        <v>118.68000030517001</v>
      </c>
      <c r="E92" s="12">
        <v>154.41000366210002</v>
      </c>
      <c r="F92" s="12">
        <v>145.51394552421681</v>
      </c>
      <c r="G92" s="12">
        <v>113.97000122070001</v>
      </c>
      <c r="H92" s="12">
        <v>133.03999328613003</v>
      </c>
      <c r="I92" s="31">
        <v>138.11474440342087</v>
      </c>
      <c r="J92" s="12">
        <v>111.48999786376001</v>
      </c>
      <c r="K92" s="31">
        <v>151.11266184250829</v>
      </c>
      <c r="L92" s="30">
        <v>183.93896365038106</v>
      </c>
      <c r="M92" s="10">
        <v>144.66132984332523</v>
      </c>
      <c r="N92" s="31">
        <v>159.33445689545994</v>
      </c>
      <c r="O92" s="30">
        <v>138.31647219168329</v>
      </c>
      <c r="P92" s="29">
        <v>160.83618088450001</v>
      </c>
      <c r="Q92" s="31">
        <v>134.32720558184204</v>
      </c>
      <c r="R92" s="31">
        <v>108.41986555630102</v>
      </c>
      <c r="S92" s="31">
        <v>132.76428766286989</v>
      </c>
      <c r="T92" s="31">
        <v>175.01856325119778</v>
      </c>
      <c r="U92" s="31">
        <v>140.98902907880614</v>
      </c>
      <c r="V92" s="31">
        <v>147.63602862885247</v>
      </c>
      <c r="W92" s="31">
        <v>168.55518942189258</v>
      </c>
      <c r="X92" s="31">
        <v>180.00708974897452</v>
      </c>
      <c r="Y92" s="31">
        <v>134.79166183111326</v>
      </c>
      <c r="Z92" s="30">
        <v>210.36811124121647</v>
      </c>
      <c r="AA92" s="10">
        <v>138.86999511718003</v>
      </c>
      <c r="AB92" s="12">
        <v>145.67999267578003</v>
      </c>
      <c r="AC92" s="12">
        <v>146.96000671386003</v>
      </c>
      <c r="AD92" s="12">
        <v>135.13000488281003</v>
      </c>
      <c r="AE92" s="12">
        <v>114.55000305175001</v>
      </c>
      <c r="AF92" s="11"/>
      <c r="AG92" s="29">
        <v>174.98830030000002</v>
      </c>
      <c r="AH92" s="31">
        <v>178.21417410000001</v>
      </c>
      <c r="AI92" s="31">
        <v>183.96646670000001</v>
      </c>
      <c r="AJ92" s="31">
        <v>200.63734340000002</v>
      </c>
      <c r="AK92" s="31">
        <v>199.49762410000002</v>
      </c>
      <c r="AL92" s="30">
        <v>188.90436150000002</v>
      </c>
      <c r="AM92" s="10">
        <v>129.16999816894003</v>
      </c>
      <c r="AN92" s="12">
        <v>120.48999786376001</v>
      </c>
      <c r="AO92" s="12">
        <v>100.06999969482001</v>
      </c>
      <c r="AP92" s="11">
        <v>119.19999694824001</v>
      </c>
      <c r="AQ92" s="10">
        <v>107.63999938964001</v>
      </c>
      <c r="AR92" s="12">
        <v>107.97242633265402</v>
      </c>
      <c r="AS92" s="12">
        <v>103.62999725341001</v>
      </c>
      <c r="AT92" s="11">
        <v>140.47000122070003</v>
      </c>
      <c r="AU92" s="12"/>
      <c r="AV92" s="118">
        <v>134.86000000000001</v>
      </c>
      <c r="AW92" s="14">
        <v>137.98981067991696</v>
      </c>
      <c r="AX92" s="14">
        <v>149.77007851590866</v>
      </c>
      <c r="AY92" s="14">
        <v>136.81633253658995</v>
      </c>
    </row>
    <row r="93" spans="1:51" s="9" customFormat="1" ht="11.25">
      <c r="A93" s="7">
        <v>34026</v>
      </c>
      <c r="B93" s="10"/>
      <c r="C93" s="11">
        <v>157.96194301456001</v>
      </c>
      <c r="D93" s="10">
        <v>118.62999725341001</v>
      </c>
      <c r="E93" s="12">
        <v>157.30999755859003</v>
      </c>
      <c r="F93" s="12">
        <v>147.95320122361971</v>
      </c>
      <c r="G93" s="12">
        <v>115.70999908447001</v>
      </c>
      <c r="H93" s="12">
        <v>131.96547586681518</v>
      </c>
      <c r="I93" s="31">
        <v>135.51945724276871</v>
      </c>
      <c r="J93" s="12">
        <v>111.68000030517001</v>
      </c>
      <c r="K93" s="31">
        <v>154.69784062610537</v>
      </c>
      <c r="L93" s="30">
        <v>186.50361268810761</v>
      </c>
      <c r="M93" s="10">
        <v>151.04286636430393</v>
      </c>
      <c r="N93" s="31">
        <v>159.53098410328667</v>
      </c>
      <c r="O93" s="30">
        <v>136.79262179685324</v>
      </c>
      <c r="P93" s="29">
        <v>159.86871267324003</v>
      </c>
      <c r="Q93" s="31">
        <v>130.63453189458841</v>
      </c>
      <c r="R93" s="31">
        <v>105.75157677105456</v>
      </c>
      <c r="S93" s="31">
        <v>128.74308308885057</v>
      </c>
      <c r="T93" s="31">
        <v>174.83564084963015</v>
      </c>
      <c r="U93" s="31">
        <v>138.54098581086035</v>
      </c>
      <c r="V93" s="31">
        <v>147.12015586489696</v>
      </c>
      <c r="W93" s="31">
        <v>167.57682093820458</v>
      </c>
      <c r="X93" s="31">
        <v>182.24018570156437</v>
      </c>
      <c r="Y93" s="31">
        <v>136.97926580263456</v>
      </c>
      <c r="Z93" s="30">
        <v>206.28499080305676</v>
      </c>
      <c r="AA93" s="10">
        <v>139.69999694824003</v>
      </c>
      <c r="AB93" s="12">
        <v>140.71000671386003</v>
      </c>
      <c r="AC93" s="12">
        <v>148.58000183105003</v>
      </c>
      <c r="AD93" s="12">
        <v>133.44000244140003</v>
      </c>
      <c r="AE93" s="12">
        <v>112.88999938964001</v>
      </c>
      <c r="AF93" s="11"/>
      <c r="AG93" s="29">
        <v>173.06342900000001</v>
      </c>
      <c r="AH93" s="31">
        <v>173.93703390000002</v>
      </c>
      <c r="AI93" s="31">
        <v>179.55127150000001</v>
      </c>
      <c r="AJ93" s="31">
        <v>195.82204709999999</v>
      </c>
      <c r="AK93" s="31">
        <v>192.71470490000002</v>
      </c>
      <c r="AL93" s="30">
        <v>189.84888330000001</v>
      </c>
      <c r="AM93" s="10">
        <v>128.91000366210002</v>
      </c>
      <c r="AN93" s="12">
        <v>123.97000122070001</v>
      </c>
      <c r="AO93" s="12">
        <v>103.41999816894001</v>
      </c>
      <c r="AP93" s="11">
        <v>120.44000244140001</v>
      </c>
      <c r="AQ93" s="10">
        <v>112.05999755859001</v>
      </c>
      <c r="AR93" s="12">
        <v>108.96041028857913</v>
      </c>
      <c r="AS93" s="12">
        <v>106.70999908447001</v>
      </c>
      <c r="AT93" s="11">
        <v>144.94999694824003</v>
      </c>
      <c r="AU93" s="12"/>
      <c r="AV93" s="118">
        <v>135.94999999999999</v>
      </c>
      <c r="AW93" s="14">
        <v>139.43644254355618</v>
      </c>
      <c r="AX93" s="14">
        <v>151.42499994618694</v>
      </c>
      <c r="AY93" s="14">
        <v>138.6841928896059</v>
      </c>
    </row>
    <row r="94" spans="1:51" s="9" customFormat="1" ht="11.25">
      <c r="A94" s="7">
        <v>34059</v>
      </c>
      <c r="B94" s="10"/>
      <c r="C94" s="11">
        <v>163.33264907705001</v>
      </c>
      <c r="D94" s="10">
        <v>122.05999755859</v>
      </c>
      <c r="E94" s="12">
        <v>164.36000061035003</v>
      </c>
      <c r="F94" s="12">
        <v>155.42119105797309</v>
      </c>
      <c r="G94" s="12">
        <v>116.56999969482001</v>
      </c>
      <c r="H94" s="12">
        <v>133.0719098465735</v>
      </c>
      <c r="I94" s="31">
        <v>137.734188585841</v>
      </c>
      <c r="J94" s="12">
        <v>115.31999969482001</v>
      </c>
      <c r="K94" s="31">
        <v>159.68571463457943</v>
      </c>
      <c r="L94" s="30">
        <v>188.84771203704156</v>
      </c>
      <c r="M94" s="10">
        <v>155.01388076301475</v>
      </c>
      <c r="N94" s="31">
        <v>164.76280918324153</v>
      </c>
      <c r="O94" s="30">
        <v>138.72628463135723</v>
      </c>
      <c r="P94" s="29">
        <v>167.97834160524002</v>
      </c>
      <c r="Q94" s="31">
        <v>134.01101128818019</v>
      </c>
      <c r="R94" s="31">
        <v>109.34350098715564</v>
      </c>
      <c r="S94" s="31">
        <v>132.35446561202255</v>
      </c>
      <c r="T94" s="31">
        <v>181.85773253528907</v>
      </c>
      <c r="U94" s="31">
        <v>143.88814971987264</v>
      </c>
      <c r="V94" s="31">
        <v>152.29657854900336</v>
      </c>
      <c r="W94" s="31">
        <v>174.48169648657935</v>
      </c>
      <c r="X94" s="31">
        <v>189.0712731775981</v>
      </c>
      <c r="Y94" s="31">
        <v>141.72363581960957</v>
      </c>
      <c r="Z94" s="30">
        <v>213.42431800094772</v>
      </c>
      <c r="AA94" s="10">
        <v>144.03999328613003</v>
      </c>
      <c r="AB94" s="12">
        <v>142.75999450683003</v>
      </c>
      <c r="AC94" s="12">
        <v>154.27000427246003</v>
      </c>
      <c r="AD94" s="12">
        <v>140.11000061035003</v>
      </c>
      <c r="AE94" s="12">
        <v>114.80000305175001</v>
      </c>
      <c r="AF94" s="11"/>
      <c r="AG94" s="29">
        <v>173.75568270000002</v>
      </c>
      <c r="AH94" s="31">
        <v>174.9806561</v>
      </c>
      <c r="AI94" s="31">
        <v>180.80813040000001</v>
      </c>
      <c r="AJ94" s="31">
        <v>197.58444560000001</v>
      </c>
      <c r="AK94" s="31">
        <v>194.44913720000002</v>
      </c>
      <c r="AL94" s="30">
        <v>194.9748031</v>
      </c>
      <c r="AM94" s="10">
        <v>132.08999633789003</v>
      </c>
      <c r="AN94" s="12">
        <v>127.01999664306001</v>
      </c>
      <c r="AO94" s="12">
        <v>104.69000244140001</v>
      </c>
      <c r="AP94" s="11">
        <v>123.09999847412001</v>
      </c>
      <c r="AQ94" s="10">
        <v>115.11000061035001</v>
      </c>
      <c r="AR94" s="12">
        <v>112.72518300402702</v>
      </c>
      <c r="AS94" s="12">
        <v>107.63999938964001</v>
      </c>
      <c r="AT94" s="11">
        <v>146.91000366210002</v>
      </c>
      <c r="AU94" s="12"/>
      <c r="AV94" s="118">
        <v>139.19</v>
      </c>
      <c r="AW94" s="14">
        <v>142.04352474998427</v>
      </c>
      <c r="AX94" s="14">
        <v>155.47607938221142</v>
      </c>
      <c r="AY94" s="14">
        <v>141.61025323065161</v>
      </c>
    </row>
    <row r="95" spans="1:51" s="9" customFormat="1" ht="11.25">
      <c r="A95" s="7">
        <v>34089</v>
      </c>
      <c r="B95" s="10"/>
      <c r="C95" s="11">
        <v>157.12600841212003</v>
      </c>
      <c r="D95" s="10">
        <v>118.76000213623001</v>
      </c>
      <c r="E95" s="12">
        <v>160.55000305175002</v>
      </c>
      <c r="F95" s="12">
        <v>149.37736926449284</v>
      </c>
      <c r="G95" s="12">
        <v>113.22000122070001</v>
      </c>
      <c r="H95" s="12">
        <v>131.03093387026533</v>
      </c>
      <c r="I95" s="31">
        <v>136.63145102100495</v>
      </c>
      <c r="J95" s="12">
        <v>113.5</v>
      </c>
      <c r="K95" s="31">
        <v>156.62795047729171</v>
      </c>
      <c r="L95" s="30">
        <v>184.43435880563277</v>
      </c>
      <c r="M95" s="10">
        <v>153.94462319617151</v>
      </c>
      <c r="N95" s="31">
        <v>158.7556997834655</v>
      </c>
      <c r="O95" s="30">
        <v>134.58912799024901</v>
      </c>
      <c r="P95" s="29">
        <v>162.81853044238002</v>
      </c>
      <c r="Q95" s="31">
        <v>131.11184119195372</v>
      </c>
      <c r="R95" s="31">
        <v>106.38531097709904</v>
      </c>
      <c r="S95" s="31">
        <v>129.06590185256823</v>
      </c>
      <c r="T95" s="31">
        <v>176.84947605875209</v>
      </c>
      <c r="U95" s="31">
        <v>140.51340281186873</v>
      </c>
      <c r="V95" s="31">
        <v>150.44797526519142</v>
      </c>
      <c r="W95" s="31">
        <v>168.18060408502024</v>
      </c>
      <c r="X95" s="31">
        <v>185.75229335968575</v>
      </c>
      <c r="Y95" s="31">
        <v>135.48654017213337</v>
      </c>
      <c r="Z95" s="30">
        <v>206.60782758461136</v>
      </c>
      <c r="AA95" s="10">
        <v>144.17999267578003</v>
      </c>
      <c r="AB95" s="12">
        <v>134.08999633789003</v>
      </c>
      <c r="AC95" s="12">
        <v>151.82000732421002</v>
      </c>
      <c r="AD95" s="12">
        <v>139.77000427246003</v>
      </c>
      <c r="AE95" s="12">
        <v>110.76000213623001</v>
      </c>
      <c r="AF95" s="11"/>
      <c r="AG95" s="29">
        <v>166.28418830000001</v>
      </c>
      <c r="AH95" s="31">
        <v>168.15641050000002</v>
      </c>
      <c r="AI95" s="31">
        <v>177.01115970000004</v>
      </c>
      <c r="AJ95" s="31">
        <v>191.85449660000003</v>
      </c>
      <c r="AK95" s="31">
        <v>185.698926</v>
      </c>
      <c r="AL95" s="30">
        <v>187.37078580000002</v>
      </c>
      <c r="AM95" s="10">
        <v>126.33000183105001</v>
      </c>
      <c r="AN95" s="12">
        <v>125.51999664306001</v>
      </c>
      <c r="AO95" s="12">
        <v>104.38999938964001</v>
      </c>
      <c r="AP95" s="11">
        <v>117.66999816894001</v>
      </c>
      <c r="AQ95" s="10">
        <v>112.11000061035001</v>
      </c>
      <c r="AR95" s="12">
        <v>109.81535662994281</v>
      </c>
      <c r="AS95" s="12">
        <v>104.69000244140001</v>
      </c>
      <c r="AT95" s="11">
        <v>145.25999450683003</v>
      </c>
      <c r="AU95" s="12"/>
      <c r="AV95" s="118">
        <v>135.97999999999999</v>
      </c>
      <c r="AW95" s="14">
        <v>138.43323479464115</v>
      </c>
      <c r="AX95" s="14">
        <v>152.0624876982952</v>
      </c>
      <c r="AY95" s="14">
        <v>138.18722328361218</v>
      </c>
    </row>
    <row r="96" spans="1:51" s="9" customFormat="1" ht="11.25">
      <c r="A96" s="7">
        <v>34120</v>
      </c>
      <c r="B96" s="10"/>
      <c r="C96" s="11">
        <v>163.72530076543001</v>
      </c>
      <c r="D96" s="10">
        <v>122.55999755859</v>
      </c>
      <c r="E96" s="12">
        <v>165.00999450683003</v>
      </c>
      <c r="F96" s="12">
        <v>152.17859448083919</v>
      </c>
      <c r="G96" s="12">
        <v>120.26000213623001</v>
      </c>
      <c r="H96" s="12">
        <v>135.35936534121404</v>
      </c>
      <c r="I96" s="31">
        <v>141.89792614166004</v>
      </c>
      <c r="J96" s="12">
        <v>117.65000152587001</v>
      </c>
      <c r="K96" s="31">
        <v>161.87758985264813</v>
      </c>
      <c r="L96" s="30">
        <v>193.92499370652621</v>
      </c>
      <c r="M96" s="10">
        <v>156.54319537769919</v>
      </c>
      <c r="N96" s="31">
        <v>163.09721980993768</v>
      </c>
      <c r="O96" s="30">
        <v>140.3537162986249</v>
      </c>
      <c r="P96" s="29">
        <v>174.15303411474002</v>
      </c>
      <c r="Q96" s="31">
        <v>137.19221576091434</v>
      </c>
      <c r="R96" s="31">
        <v>111.30086554785809</v>
      </c>
      <c r="S96" s="31">
        <v>136.36940308574222</v>
      </c>
      <c r="T96" s="31">
        <v>185.70643383377887</v>
      </c>
      <c r="U96" s="31">
        <v>150.3514374686695</v>
      </c>
      <c r="V96" s="31">
        <v>158.57255408528792</v>
      </c>
      <c r="W96" s="31">
        <v>176.65466972887091</v>
      </c>
      <c r="X96" s="31">
        <v>194.54221819302555</v>
      </c>
      <c r="Y96" s="31">
        <v>141.57878729155149</v>
      </c>
      <c r="Z96" s="30">
        <v>217.29269915819998</v>
      </c>
      <c r="AA96" s="10">
        <v>148.47999572753002</v>
      </c>
      <c r="AB96" s="12">
        <v>141.77000427246003</v>
      </c>
      <c r="AC96" s="12">
        <v>155.83000183105003</v>
      </c>
      <c r="AD96" s="12">
        <v>146.83999633789003</v>
      </c>
      <c r="AE96" s="12">
        <v>115.37999725341001</v>
      </c>
      <c r="AF96" s="11"/>
      <c r="AG96" s="29">
        <v>169.44358790000001</v>
      </c>
      <c r="AH96" s="31">
        <v>173.36925920000002</v>
      </c>
      <c r="AI96" s="31">
        <v>182.14448330000002</v>
      </c>
      <c r="AJ96" s="31">
        <v>201.44722150000001</v>
      </c>
      <c r="AK96" s="31">
        <v>191.45559280000001</v>
      </c>
      <c r="AL96" s="30">
        <v>188.12026890000001</v>
      </c>
      <c r="AM96" s="10">
        <v>133.80000305175002</v>
      </c>
      <c r="AN96" s="12">
        <v>130.52999877929003</v>
      </c>
      <c r="AO96" s="12">
        <v>109.62000274658001</v>
      </c>
      <c r="AP96" s="11">
        <v>126.04000091552001</v>
      </c>
      <c r="AQ96" s="10">
        <v>116.47000122070001</v>
      </c>
      <c r="AR96" s="12">
        <v>113.96775520863103</v>
      </c>
      <c r="AS96" s="12">
        <v>108.87999725341001</v>
      </c>
      <c r="AT96" s="11">
        <v>151.00999450683003</v>
      </c>
      <c r="AU96" s="12"/>
      <c r="AV96" s="118">
        <v>139.86000000000001</v>
      </c>
      <c r="AW96" s="14">
        <v>141.57808667211773</v>
      </c>
      <c r="AX96" s="14">
        <v>156.85159108263636</v>
      </c>
      <c r="AY96" s="14">
        <v>141.88343025830204</v>
      </c>
    </row>
    <row r="97" spans="1:51" s="9" customFormat="1" ht="11.25">
      <c r="A97" s="7">
        <v>34150</v>
      </c>
      <c r="B97" s="10"/>
      <c r="C97" s="11">
        <v>166.83608148000002</v>
      </c>
      <c r="D97" s="10">
        <v>121.07702636718001</v>
      </c>
      <c r="E97" s="12">
        <v>171.42887878417002</v>
      </c>
      <c r="F97" s="12">
        <v>158.86058730537292</v>
      </c>
      <c r="G97" s="12">
        <v>121.41450500488001</v>
      </c>
      <c r="H97" s="12">
        <v>137.50365808775928</v>
      </c>
      <c r="I97" s="31">
        <v>143.72730964874231</v>
      </c>
      <c r="J97" s="12">
        <v>116.68527221679001</v>
      </c>
      <c r="K97" s="31">
        <v>161.36824104491123</v>
      </c>
      <c r="L97" s="30">
        <v>196.17260964231531</v>
      </c>
      <c r="M97" s="10">
        <v>160.21630342645599</v>
      </c>
      <c r="N97" s="31">
        <v>163.88480722528641</v>
      </c>
      <c r="O97" s="30">
        <v>137.61282836973092</v>
      </c>
      <c r="P97" s="29">
        <v>176.88723500636002</v>
      </c>
      <c r="Q97" s="31">
        <v>139.61237424995494</v>
      </c>
      <c r="R97" s="31">
        <v>114.37440555970254</v>
      </c>
      <c r="S97" s="31">
        <v>139.0734447056488</v>
      </c>
      <c r="T97" s="31">
        <v>190.58612665764014</v>
      </c>
      <c r="U97" s="31">
        <v>153.89614100060334</v>
      </c>
      <c r="V97" s="31">
        <v>159.12080917668456</v>
      </c>
      <c r="W97" s="31">
        <v>181.34134991461841</v>
      </c>
      <c r="X97" s="31">
        <v>199.72743364225587</v>
      </c>
      <c r="Y97" s="31">
        <v>145.41599999509015</v>
      </c>
      <c r="Z97" s="30">
        <v>218.64859899524907</v>
      </c>
      <c r="AA97" s="10">
        <v>149.02937316894003</v>
      </c>
      <c r="AB97" s="12">
        <v>141.51481628417002</v>
      </c>
      <c r="AC97" s="12">
        <v>157.85578918457003</v>
      </c>
      <c r="AD97" s="12">
        <v>149.39501953125003</v>
      </c>
      <c r="AE97" s="12">
        <v>114.72233581542001</v>
      </c>
      <c r="AF97" s="11"/>
      <c r="AG97" s="29">
        <v>166.56304690000002</v>
      </c>
      <c r="AH97" s="31">
        <v>168.68828920000001</v>
      </c>
      <c r="AI97" s="31">
        <v>173.21940360000002</v>
      </c>
      <c r="AJ97" s="31">
        <v>193.38933259999999</v>
      </c>
      <c r="AK97" s="31">
        <v>183.98882460000002</v>
      </c>
      <c r="AL97" s="30">
        <v>192.07079460000003</v>
      </c>
      <c r="AM97" s="10">
        <v>135.80700683593003</v>
      </c>
      <c r="AN97" s="12">
        <v>131.73086547851003</v>
      </c>
      <c r="AO97" s="12">
        <v>109.21440887451001</v>
      </c>
      <c r="AP97" s="11">
        <v>125.57365417480001</v>
      </c>
      <c r="AQ97" s="10">
        <v>116.55152893066001</v>
      </c>
      <c r="AR97" s="12">
        <v>113.37037660240651</v>
      </c>
      <c r="AS97" s="12">
        <v>108.15050506591001</v>
      </c>
      <c r="AT97" s="11">
        <v>151.96134948730003</v>
      </c>
      <c r="AU97" s="12"/>
      <c r="AV97" s="118">
        <v>140.04</v>
      </c>
      <c r="AW97" s="14">
        <v>141.68501163595192</v>
      </c>
      <c r="AX97" s="14">
        <v>157.38190186444979</v>
      </c>
      <c r="AY97" s="14">
        <v>142.2995103698226</v>
      </c>
    </row>
    <row r="98" spans="1:51" s="9" customFormat="1" ht="11.25">
      <c r="A98" s="7">
        <v>34180</v>
      </c>
      <c r="B98" s="10"/>
      <c r="C98" s="11">
        <v>162.66517944298002</v>
      </c>
      <c r="D98" s="10">
        <v>117.97745513916001</v>
      </c>
      <c r="E98" s="12">
        <v>170.45173645019003</v>
      </c>
      <c r="F98" s="12">
        <v>158.99802261626812</v>
      </c>
      <c r="G98" s="12">
        <v>121.81517028808001</v>
      </c>
      <c r="H98" s="12">
        <v>137.38617358175236</v>
      </c>
      <c r="I98" s="31">
        <v>141.41539555931408</v>
      </c>
      <c r="J98" s="12">
        <v>119.67240905761001</v>
      </c>
      <c r="K98" s="31">
        <v>160.58695808399727</v>
      </c>
      <c r="L98" s="30">
        <v>194.43572396559622</v>
      </c>
      <c r="M98" s="10">
        <v>164.28904002378269</v>
      </c>
      <c r="N98" s="31">
        <v>161.53979219118034</v>
      </c>
      <c r="O98" s="30">
        <v>133.38871013260587</v>
      </c>
      <c r="P98" s="29">
        <v>177.41789740607001</v>
      </c>
      <c r="Q98" s="31">
        <v>139.98382414063687</v>
      </c>
      <c r="R98" s="31">
        <v>113.75168495868029</v>
      </c>
      <c r="S98" s="31">
        <v>140.77027424156461</v>
      </c>
      <c r="T98" s="31">
        <v>191.97537754585326</v>
      </c>
      <c r="U98" s="31">
        <v>153.81534552657803</v>
      </c>
      <c r="V98" s="31">
        <v>159.91928057954937</v>
      </c>
      <c r="W98" s="31">
        <v>181.17088541887165</v>
      </c>
      <c r="X98" s="31">
        <v>201.58091621010203</v>
      </c>
      <c r="Y98" s="31">
        <v>145.66976254836158</v>
      </c>
      <c r="Z98" s="30">
        <v>210.1979976041529</v>
      </c>
      <c r="AA98" s="10">
        <v>148.03088378906003</v>
      </c>
      <c r="AB98" s="12">
        <v>138.17506408691003</v>
      </c>
      <c r="AC98" s="12">
        <v>159.71849060058003</v>
      </c>
      <c r="AD98" s="12">
        <v>152.45761108398003</v>
      </c>
      <c r="AE98" s="12">
        <v>114.79116821289001</v>
      </c>
      <c r="AF98" s="11"/>
      <c r="AG98" s="29">
        <v>160.56677720000002</v>
      </c>
      <c r="AH98" s="31">
        <v>162.2781343</v>
      </c>
      <c r="AI98" s="31">
        <v>164.90487230000002</v>
      </c>
      <c r="AJ98" s="31">
        <v>184.49342330000005</v>
      </c>
      <c r="AK98" s="31">
        <v>175.34134990000001</v>
      </c>
      <c r="AL98" s="30">
        <v>190.53422820000003</v>
      </c>
      <c r="AM98" s="10">
        <v>135.20945739746003</v>
      </c>
      <c r="AN98" s="12">
        <v>132.37634277343003</v>
      </c>
      <c r="AO98" s="12">
        <v>109.44375610351001</v>
      </c>
      <c r="AP98" s="11">
        <v>124.53139495849001</v>
      </c>
      <c r="AQ98" s="10">
        <v>118.34642791748001</v>
      </c>
      <c r="AR98" s="12">
        <v>113.59285496165263</v>
      </c>
      <c r="AS98" s="12">
        <v>108.20457458496001</v>
      </c>
      <c r="AT98" s="11">
        <v>148.83094787597003</v>
      </c>
      <c r="AU98" s="12"/>
      <c r="AV98" s="118">
        <v>139.66</v>
      </c>
      <c r="AW98" s="14">
        <v>140.93024718535756</v>
      </c>
      <c r="AX98" s="14">
        <v>157.17819338491049</v>
      </c>
      <c r="AY98" s="14">
        <v>141.72725772705371</v>
      </c>
    </row>
    <row r="99" spans="1:51" s="9" customFormat="1" ht="11.25">
      <c r="A99" s="7">
        <v>34212</v>
      </c>
      <c r="B99" s="10"/>
      <c r="C99" s="11">
        <v>169.1717866207</v>
      </c>
      <c r="D99" s="10">
        <v>121.30442047119004</v>
      </c>
      <c r="E99" s="12">
        <v>177.64479064941003</v>
      </c>
      <c r="F99" s="12">
        <v>164.18541981846542</v>
      </c>
      <c r="G99" s="12">
        <v>124.28802490234001</v>
      </c>
      <c r="H99" s="12">
        <v>144.14850153790562</v>
      </c>
      <c r="I99" s="31">
        <v>147.68854174475166</v>
      </c>
      <c r="J99" s="12">
        <v>123.81307983398001</v>
      </c>
      <c r="K99" s="31">
        <v>166.07985398912103</v>
      </c>
      <c r="L99" s="30">
        <v>199.10925865155696</v>
      </c>
      <c r="M99" s="10">
        <v>170.22411800855372</v>
      </c>
      <c r="N99" s="31">
        <v>166.69966932738785</v>
      </c>
      <c r="O99" s="30">
        <v>137.94353121884268</v>
      </c>
      <c r="P99" s="29">
        <v>187.85006080036001</v>
      </c>
      <c r="Q99" s="31">
        <v>145.56224392520036</v>
      </c>
      <c r="R99" s="31">
        <v>117.34742349593185</v>
      </c>
      <c r="S99" s="31">
        <v>145.51493070406556</v>
      </c>
      <c r="T99" s="31">
        <v>203.85118557375506</v>
      </c>
      <c r="U99" s="31">
        <v>159.86841005601636</v>
      </c>
      <c r="V99" s="31">
        <v>165.00672868491435</v>
      </c>
      <c r="W99" s="31">
        <v>191.3881986729543</v>
      </c>
      <c r="X99" s="31">
        <v>209.12885156239824</v>
      </c>
      <c r="Y99" s="31">
        <v>154.19936517912808</v>
      </c>
      <c r="Z99" s="30">
        <v>218.52083402948836</v>
      </c>
      <c r="AA99" s="10">
        <v>154.72187805175002</v>
      </c>
      <c r="AB99" s="12">
        <v>144.36531066894003</v>
      </c>
      <c r="AC99" s="12">
        <v>166.57040405273003</v>
      </c>
      <c r="AD99" s="12">
        <v>159.92803955078003</v>
      </c>
      <c r="AE99" s="12">
        <v>118.68259429931001</v>
      </c>
      <c r="AF99" s="11"/>
      <c r="AG99" s="29">
        <v>165.3837805</v>
      </c>
      <c r="AH99" s="31">
        <v>167.14647830000001</v>
      </c>
      <c r="AI99" s="31">
        <v>170.18182820000001</v>
      </c>
      <c r="AJ99" s="31">
        <v>190.76619970000004</v>
      </c>
      <c r="AK99" s="31">
        <v>182.70568660000001</v>
      </c>
      <c r="AL99" s="30">
        <v>197.01239200000001</v>
      </c>
      <c r="AM99" s="10">
        <v>140.98291015625003</v>
      </c>
      <c r="AN99" s="12">
        <v>138.13470458984003</v>
      </c>
      <c r="AO99" s="12">
        <v>113.95284271240001</v>
      </c>
      <c r="AP99" s="11">
        <v>125.40311431884001</v>
      </c>
      <c r="AQ99" s="10">
        <v>122.40570831298001</v>
      </c>
      <c r="AR99" s="12">
        <v>117.63613103679242</v>
      </c>
      <c r="AS99" s="12">
        <v>111.91598510742001</v>
      </c>
      <c r="AT99" s="11">
        <v>154.90324401855003</v>
      </c>
      <c r="AU99" s="12"/>
      <c r="AV99" s="118">
        <v>144.81</v>
      </c>
      <c r="AW99" s="14">
        <v>145.78275363230389</v>
      </c>
      <c r="AX99" s="14">
        <v>163.40448562344292</v>
      </c>
      <c r="AY99" s="14">
        <v>147.10552370327997</v>
      </c>
    </row>
    <row r="100" spans="1:51" s="9" customFormat="1" ht="11.25">
      <c r="A100" s="7">
        <v>34242</v>
      </c>
      <c r="B100" s="10"/>
      <c r="C100" s="11">
        <v>168.66427126083002</v>
      </c>
      <c r="D100" s="10">
        <v>120.16415405273003</v>
      </c>
      <c r="E100" s="12">
        <v>177.43161010742003</v>
      </c>
      <c r="F100" s="12">
        <v>167.9685314101927</v>
      </c>
      <c r="G100" s="12">
        <v>124.47445678710001</v>
      </c>
      <c r="H100" s="12">
        <v>144.17306544295826</v>
      </c>
      <c r="I100" s="31">
        <v>146.85208693538638</v>
      </c>
      <c r="J100" s="12">
        <v>123.75116729736001</v>
      </c>
      <c r="K100" s="31">
        <v>167.12407647066567</v>
      </c>
      <c r="L100" s="30">
        <v>203.60552050888992</v>
      </c>
      <c r="M100" s="10">
        <v>170.27462366494746</v>
      </c>
      <c r="N100" s="31">
        <v>166.87766993023749</v>
      </c>
      <c r="O100" s="30">
        <v>137.42609223208112</v>
      </c>
      <c r="P100" s="29">
        <v>191.43798758612002</v>
      </c>
      <c r="Q100" s="31">
        <v>147.26775219522528</v>
      </c>
      <c r="R100" s="31">
        <v>117.16554695895034</v>
      </c>
      <c r="S100" s="31">
        <v>145.77034200279567</v>
      </c>
      <c r="T100" s="31">
        <v>209.67804747707675</v>
      </c>
      <c r="U100" s="31">
        <v>160.27634947532451</v>
      </c>
      <c r="V100" s="31">
        <v>166.44735194100338</v>
      </c>
      <c r="W100" s="31">
        <v>195.87909213270336</v>
      </c>
      <c r="X100" s="31">
        <v>209.65810649477828</v>
      </c>
      <c r="Y100" s="31">
        <v>156.64861855183648</v>
      </c>
      <c r="Z100" s="30">
        <v>219.05576981019541</v>
      </c>
      <c r="AA100" s="10">
        <v>155.80493164062003</v>
      </c>
      <c r="AB100" s="12">
        <v>147.48359680175002</v>
      </c>
      <c r="AC100" s="12">
        <v>166.48712158203003</v>
      </c>
      <c r="AD100" s="12">
        <v>162.31095886230003</v>
      </c>
      <c r="AE100" s="12">
        <v>120.04744720458001</v>
      </c>
      <c r="AF100" s="11"/>
      <c r="AG100" s="29">
        <v>163.3991752</v>
      </c>
      <c r="AH100" s="31">
        <v>162.96781630000001</v>
      </c>
      <c r="AI100" s="31">
        <v>167.28873709999999</v>
      </c>
      <c r="AJ100" s="31">
        <v>187.90470670000002</v>
      </c>
      <c r="AK100" s="31">
        <v>178.68616150000003</v>
      </c>
      <c r="AL100" s="30">
        <v>195.04226810000003</v>
      </c>
      <c r="AM100" s="10">
        <v>143.45011901855003</v>
      </c>
      <c r="AN100" s="12">
        <v>137.87225341796002</v>
      </c>
      <c r="AO100" s="12">
        <v>109.24658966064001</v>
      </c>
      <c r="AP100" s="11">
        <v>126.24331665039001</v>
      </c>
      <c r="AQ100" s="10">
        <v>121.56110382080001</v>
      </c>
      <c r="AR100" s="12">
        <v>118.78742833904745</v>
      </c>
      <c r="AS100" s="12">
        <v>113.10229492187001</v>
      </c>
      <c r="AT100" s="11">
        <v>153.29225158691003</v>
      </c>
      <c r="AU100" s="12"/>
      <c r="AV100" s="118">
        <v>143.62</v>
      </c>
      <c r="AW100" s="14">
        <v>144.32668721303224</v>
      </c>
      <c r="AX100" s="14">
        <v>162.33315628248704</v>
      </c>
      <c r="AY100" s="14">
        <v>145.97766491751932</v>
      </c>
    </row>
    <row r="101" spans="1:51" s="9" customFormat="1" ht="11.25">
      <c r="A101" s="7">
        <v>34271</v>
      </c>
      <c r="B101" s="10"/>
      <c r="C101" s="11">
        <v>168.83293553210001</v>
      </c>
      <c r="D101" s="10">
        <v>123.98537445068003</v>
      </c>
      <c r="E101" s="12">
        <v>177.59130859375003</v>
      </c>
      <c r="F101" s="12">
        <v>167.94610091266441</v>
      </c>
      <c r="G101" s="12">
        <v>129.10490417480003</v>
      </c>
      <c r="H101" s="12">
        <v>144.1103645623798</v>
      </c>
      <c r="I101" s="31">
        <v>151.31742903072558</v>
      </c>
      <c r="J101" s="12">
        <v>128.86209106445003</v>
      </c>
      <c r="K101" s="31">
        <v>174.13347359178388</v>
      </c>
      <c r="L101" s="30">
        <v>212.29103621152245</v>
      </c>
      <c r="M101" s="10">
        <v>170.87450192067416</v>
      </c>
      <c r="N101" s="31">
        <v>167.20647518564033</v>
      </c>
      <c r="O101" s="30">
        <v>143.33188721512244</v>
      </c>
      <c r="P101" s="29">
        <v>191.70599626768004</v>
      </c>
      <c r="Q101" s="31">
        <v>150.17494692464544</v>
      </c>
      <c r="R101" s="31">
        <v>120.26679221383195</v>
      </c>
      <c r="S101" s="31">
        <v>146.1770174964177</v>
      </c>
      <c r="T101" s="31">
        <v>209.1598132955958</v>
      </c>
      <c r="U101" s="31">
        <v>161.59840368939587</v>
      </c>
      <c r="V101" s="31">
        <v>166.28195653632665</v>
      </c>
      <c r="W101" s="31">
        <v>198.58972303105605</v>
      </c>
      <c r="X101" s="31">
        <v>208.42768596519238</v>
      </c>
      <c r="Y101" s="31">
        <v>160.99940923981336</v>
      </c>
      <c r="Z101" s="30">
        <v>229.69167688998567</v>
      </c>
      <c r="AA101" s="10">
        <v>155.36868286132002</v>
      </c>
      <c r="AB101" s="12">
        <v>153.67791748046002</v>
      </c>
      <c r="AC101" s="12">
        <v>168.58485412597003</v>
      </c>
      <c r="AD101" s="12">
        <v>161.66171264648003</v>
      </c>
      <c r="AE101" s="12">
        <v>124.95738983154001</v>
      </c>
      <c r="AF101" s="11"/>
      <c r="AG101" s="29">
        <v>170.91553720000002</v>
      </c>
      <c r="AH101" s="31">
        <v>171.60511060000002</v>
      </c>
      <c r="AI101" s="31">
        <v>175.31859650000001</v>
      </c>
      <c r="AJ101" s="31">
        <v>195.60879970000002</v>
      </c>
      <c r="AK101" s="31">
        <v>186.01229410000002</v>
      </c>
      <c r="AL101" s="30">
        <v>190.94638040000001</v>
      </c>
      <c r="AM101" s="10">
        <v>140.43766784667002</v>
      </c>
      <c r="AN101" s="12">
        <v>139.29234313964002</v>
      </c>
      <c r="AO101" s="12">
        <v>113.92234039306001</v>
      </c>
      <c r="AP101" s="11">
        <v>131.57078552246003</v>
      </c>
      <c r="AQ101" s="10">
        <v>125.87652587890001</v>
      </c>
      <c r="AR101" s="12">
        <v>120.01986374430487</v>
      </c>
      <c r="AS101" s="12">
        <v>116.03164672851001</v>
      </c>
      <c r="AT101" s="11">
        <v>157.03257751464002</v>
      </c>
      <c r="AU101" s="12"/>
      <c r="AV101" s="118">
        <v>146.08000000000001</v>
      </c>
      <c r="AW101" s="14">
        <v>147.1256053839864</v>
      </c>
      <c r="AX101" s="14">
        <v>165.59181650105546</v>
      </c>
      <c r="AY101" s="14">
        <v>149.01107641517541</v>
      </c>
    </row>
    <row r="102" spans="1:51" s="9" customFormat="1" ht="11.25">
      <c r="A102" s="7">
        <v>34303</v>
      </c>
      <c r="B102" s="10"/>
      <c r="C102" s="11">
        <v>169.00176846763003</v>
      </c>
      <c r="D102" s="10">
        <v>123.93577575683001</v>
      </c>
      <c r="E102" s="12">
        <v>177.37818908691003</v>
      </c>
      <c r="F102" s="12">
        <v>166.42737806010223</v>
      </c>
      <c r="G102" s="12">
        <v>128.36900329589002</v>
      </c>
      <c r="H102" s="12">
        <v>142.23806818830724</v>
      </c>
      <c r="I102" s="31">
        <v>150.5219765274837</v>
      </c>
      <c r="J102" s="12">
        <v>131.74861145019003</v>
      </c>
      <c r="K102" s="31">
        <v>174.3383096246975</v>
      </c>
      <c r="L102" s="30">
        <v>213.62354404327897</v>
      </c>
      <c r="M102" s="10">
        <v>166.62692214037014</v>
      </c>
      <c r="N102" s="31">
        <v>166.08554398648437</v>
      </c>
      <c r="O102" s="30">
        <v>142.99636811620815</v>
      </c>
      <c r="P102" s="29">
        <v>185.91647035514004</v>
      </c>
      <c r="Q102" s="31">
        <v>147.37171528837337</v>
      </c>
      <c r="R102" s="31">
        <v>117.14350210541224</v>
      </c>
      <c r="S102" s="31">
        <v>143.27312333764087</v>
      </c>
      <c r="T102" s="31">
        <v>204.60527469715888</v>
      </c>
      <c r="U102" s="31">
        <v>157.31162465930194</v>
      </c>
      <c r="V102" s="31">
        <v>163.50651779466577</v>
      </c>
      <c r="W102" s="31">
        <v>193.01119075471865</v>
      </c>
      <c r="X102" s="31">
        <v>206.00278824402869</v>
      </c>
      <c r="Y102" s="31">
        <v>155.23834161907965</v>
      </c>
      <c r="Z102" s="30">
        <v>230.44915096444518</v>
      </c>
      <c r="AA102" s="10">
        <v>153.17797851562003</v>
      </c>
      <c r="AB102" s="12">
        <v>154.73828125</v>
      </c>
      <c r="AC102" s="12">
        <v>165.12886047363003</v>
      </c>
      <c r="AD102" s="12">
        <v>155.87422180175002</v>
      </c>
      <c r="AE102" s="12">
        <v>124.86991882324001</v>
      </c>
      <c r="AF102" s="11"/>
      <c r="AG102" s="29">
        <v>170.74462170000001</v>
      </c>
      <c r="AH102" s="31">
        <v>176.0668435</v>
      </c>
      <c r="AI102" s="31">
        <v>176.54582670000005</v>
      </c>
      <c r="AJ102" s="31">
        <v>198.54293170000005</v>
      </c>
      <c r="AK102" s="31">
        <v>189.36051540000003</v>
      </c>
      <c r="AL102" s="30">
        <v>187.89123830000003</v>
      </c>
      <c r="AM102" s="10">
        <v>140.11465454101003</v>
      </c>
      <c r="AN102" s="12">
        <v>137.31439208984003</v>
      </c>
      <c r="AO102" s="12">
        <v>114.68562316894001</v>
      </c>
      <c r="AP102" s="11">
        <v>131.51815795898003</v>
      </c>
      <c r="AQ102" s="10">
        <v>122.26387023925001</v>
      </c>
      <c r="AR102" s="12">
        <v>116.86708544567722</v>
      </c>
      <c r="AS102" s="12">
        <v>116.42614746093001</v>
      </c>
      <c r="AT102" s="11">
        <v>155.44654846191003</v>
      </c>
      <c r="AU102" s="12"/>
      <c r="AV102" s="118">
        <v>144.36000000000001</v>
      </c>
      <c r="AW102" s="14">
        <v>145.22611484999058</v>
      </c>
      <c r="AX102" s="14">
        <v>164.22590251417225</v>
      </c>
      <c r="AY102" s="14">
        <v>147.59186124689401</v>
      </c>
    </row>
    <row r="103" spans="1:51" s="9" customFormat="1" ht="11.25">
      <c r="A103" s="7">
        <v>34334</v>
      </c>
      <c r="B103" s="10"/>
      <c r="C103" s="11">
        <v>174.40982505859003</v>
      </c>
      <c r="D103" s="10">
        <v>125.90635681152003</v>
      </c>
      <c r="E103" s="12">
        <v>180.19850158691003</v>
      </c>
      <c r="F103" s="12">
        <v>170.58029422747876</v>
      </c>
      <c r="G103" s="12">
        <v>129.62701416015003</v>
      </c>
      <c r="H103" s="12">
        <v>144.02870023035135</v>
      </c>
      <c r="I103" s="31">
        <v>153.03709898929191</v>
      </c>
      <c r="J103" s="12">
        <v>132.36782836914003</v>
      </c>
      <c r="K103" s="31">
        <v>177.9862097711393</v>
      </c>
      <c r="L103" s="30">
        <v>216.99527546838169</v>
      </c>
      <c r="M103" s="10">
        <v>168.11102678168217</v>
      </c>
      <c r="N103" s="31">
        <v>169.06403758511178</v>
      </c>
      <c r="O103" s="30">
        <v>144.69259726372442</v>
      </c>
      <c r="P103" s="29">
        <v>192.86974559673001</v>
      </c>
      <c r="Q103" s="31">
        <v>151.58898976866033</v>
      </c>
      <c r="R103" s="31">
        <v>120.61308131089675</v>
      </c>
      <c r="S103" s="31">
        <v>147.20773856360111</v>
      </c>
      <c r="T103" s="31">
        <v>212.71303697020738</v>
      </c>
      <c r="U103" s="31">
        <v>163.49886704617191</v>
      </c>
      <c r="V103" s="31">
        <v>166.88607979278868</v>
      </c>
      <c r="W103" s="31">
        <v>199.31934462036463</v>
      </c>
      <c r="X103" s="31">
        <v>210.67500976246279</v>
      </c>
      <c r="Y103" s="31">
        <v>160.11145323897884</v>
      </c>
      <c r="Z103" s="30">
        <v>233.21594776026484</v>
      </c>
      <c r="AA103" s="10">
        <v>154.78634643554003</v>
      </c>
      <c r="AB103" s="12">
        <v>158.11158752441003</v>
      </c>
      <c r="AC103" s="12">
        <v>169.91760253906003</v>
      </c>
      <c r="AD103" s="12">
        <v>160.67514038085002</v>
      </c>
      <c r="AE103" s="12">
        <v>128.96565246582003</v>
      </c>
      <c r="AF103" s="11"/>
      <c r="AG103" s="29">
        <v>169.89089860000001</v>
      </c>
      <c r="AH103" s="31">
        <v>172.36943980000001</v>
      </c>
      <c r="AI103" s="31">
        <v>175.48655170000004</v>
      </c>
      <c r="AJ103" s="31">
        <v>197.15313120000002</v>
      </c>
      <c r="AK103" s="31">
        <v>187.84563130000001</v>
      </c>
      <c r="AL103" s="30">
        <v>190.70960690000001</v>
      </c>
      <c r="AM103" s="10">
        <v>143.14112854003002</v>
      </c>
      <c r="AN103" s="12">
        <v>141.09054565429003</v>
      </c>
      <c r="AO103" s="12">
        <v>117.05961608886001</v>
      </c>
      <c r="AP103" s="11">
        <v>135.85826110839002</v>
      </c>
      <c r="AQ103" s="10">
        <v>123.63321685791001</v>
      </c>
      <c r="AR103" s="12">
        <v>119.83678082117349</v>
      </c>
      <c r="AS103" s="12">
        <v>120.54763793945001</v>
      </c>
      <c r="AT103" s="11">
        <v>159.00627136230003</v>
      </c>
      <c r="AU103" s="12"/>
      <c r="AV103" s="118">
        <v>147.35</v>
      </c>
      <c r="AW103" s="14">
        <v>146.69161582489463</v>
      </c>
      <c r="AX103" s="14">
        <v>167.95836861138068</v>
      </c>
      <c r="AY103" s="14">
        <v>149.37420122617209</v>
      </c>
    </row>
    <row r="104" spans="1:51" s="9" customFormat="1" ht="11.25">
      <c r="A104" s="7">
        <v>34365</v>
      </c>
      <c r="B104" s="10"/>
      <c r="C104" s="11">
        <v>182.60708683635002</v>
      </c>
      <c r="D104" s="10">
        <v>129.45692443847003</v>
      </c>
      <c r="E104" s="12">
        <v>188.72189331054003</v>
      </c>
      <c r="F104" s="12">
        <v>178.85211698126764</v>
      </c>
      <c r="G104" s="12">
        <v>137.10649108886003</v>
      </c>
      <c r="H104" s="12">
        <v>150.52858607060165</v>
      </c>
      <c r="I104" s="31">
        <v>158.21144828011259</v>
      </c>
      <c r="J104" s="12">
        <v>139.48921203613003</v>
      </c>
      <c r="K104" s="31">
        <v>185.5395114662586</v>
      </c>
      <c r="L104" s="30">
        <v>224.24847736618219</v>
      </c>
      <c r="M104" s="10">
        <v>170.14682366779323</v>
      </c>
      <c r="N104" s="31">
        <v>173.79787454416393</v>
      </c>
      <c r="O104" s="30">
        <v>146.87217612759684</v>
      </c>
      <c r="P104" s="29">
        <v>202.41679143308002</v>
      </c>
      <c r="Q104" s="31">
        <v>159.96843499169847</v>
      </c>
      <c r="R104" s="31">
        <v>127.66795512805582</v>
      </c>
      <c r="S104" s="31">
        <v>154.28702053837489</v>
      </c>
      <c r="T104" s="31">
        <v>223.29161791089862</v>
      </c>
      <c r="U104" s="31">
        <v>170.88596380330773</v>
      </c>
      <c r="V104" s="31">
        <v>176.79601886456098</v>
      </c>
      <c r="W104" s="31">
        <v>207.41614287417579</v>
      </c>
      <c r="X104" s="31">
        <v>219.36405615710422</v>
      </c>
      <c r="Y104" s="31">
        <v>166.57326008885912</v>
      </c>
      <c r="Z104" s="30">
        <v>241.25326454615245</v>
      </c>
      <c r="AA104" s="10">
        <v>163.17578125</v>
      </c>
      <c r="AB104" s="12">
        <v>162.94979858398003</v>
      </c>
      <c r="AC104" s="12">
        <v>174.38642883300002</v>
      </c>
      <c r="AD104" s="12">
        <v>170.55665588378002</v>
      </c>
      <c r="AE104" s="12">
        <v>134.04689025878002</v>
      </c>
      <c r="AF104" s="11"/>
      <c r="AG104" s="29">
        <v>176.51664360000001</v>
      </c>
      <c r="AH104" s="31">
        <v>179.0918479</v>
      </c>
      <c r="AI104" s="31">
        <v>177.94336340000001</v>
      </c>
      <c r="AJ104" s="31">
        <v>201.09619380000001</v>
      </c>
      <c r="AK104" s="31">
        <v>193.85669150000001</v>
      </c>
      <c r="AL104" s="30">
        <v>197.57515280000001</v>
      </c>
      <c r="AM104" s="10">
        <v>150.45564270019003</v>
      </c>
      <c r="AN104" s="12">
        <v>146.45198059082003</v>
      </c>
      <c r="AO104" s="12">
        <v>123.80225372314001</v>
      </c>
      <c r="AP104" s="11">
        <v>143.94181823730003</v>
      </c>
      <c r="AQ104" s="10">
        <v>126.56332397460001</v>
      </c>
      <c r="AR104" s="12">
        <v>125.09659890383851</v>
      </c>
      <c r="AS104" s="12">
        <v>127.61172485351001</v>
      </c>
      <c r="AT104" s="11">
        <v>167.75160217285003</v>
      </c>
      <c r="AU104" s="12"/>
      <c r="AV104" s="118">
        <v>152.71</v>
      </c>
      <c r="AW104" s="14">
        <v>151.45921127114912</v>
      </c>
      <c r="AX104" s="14">
        <v>174.39532120933737</v>
      </c>
      <c r="AY104" s="14">
        <v>154.4525028326145</v>
      </c>
    </row>
    <row r="105" spans="1:51" s="9" customFormat="1" ht="11.25">
      <c r="A105" s="7">
        <v>34393</v>
      </c>
      <c r="B105" s="10"/>
      <c r="C105" s="11">
        <v>180.23319470747003</v>
      </c>
      <c r="D105" s="10">
        <v>126.18166351318003</v>
      </c>
      <c r="E105" s="12">
        <v>183.49429321289003</v>
      </c>
      <c r="F105" s="12">
        <v>173.34776942291762</v>
      </c>
      <c r="G105" s="12">
        <v>135.31039428710002</v>
      </c>
      <c r="H105" s="12">
        <v>148.66986423486892</v>
      </c>
      <c r="I105" s="31">
        <v>155.85134958370344</v>
      </c>
      <c r="J105" s="12">
        <v>140.71672058105003</v>
      </c>
      <c r="K105" s="31">
        <v>187.18344443145358</v>
      </c>
      <c r="L105" s="30">
        <v>226.36532595290623</v>
      </c>
      <c r="M105" s="10">
        <v>163.59380296997108</v>
      </c>
      <c r="N105" s="31">
        <v>171.34453479615934</v>
      </c>
      <c r="O105" s="30">
        <v>146.3743563381085</v>
      </c>
      <c r="P105" s="29">
        <v>198.87449761918003</v>
      </c>
      <c r="Q105" s="31">
        <v>156.88358449510636</v>
      </c>
      <c r="R105" s="31">
        <v>125.42054717324089</v>
      </c>
      <c r="S105" s="31">
        <v>152.5631099430914</v>
      </c>
      <c r="T105" s="31">
        <v>221.79292476397188</v>
      </c>
      <c r="U105" s="31">
        <v>170.08011344608121</v>
      </c>
      <c r="V105" s="31">
        <v>172.64465421959238</v>
      </c>
      <c r="W105" s="31">
        <v>203.52826002233081</v>
      </c>
      <c r="X105" s="31">
        <v>223.7379516855396</v>
      </c>
      <c r="Y105" s="31">
        <v>161.49658352087454</v>
      </c>
      <c r="Z105" s="30">
        <v>237.24933552502878</v>
      </c>
      <c r="AA105" s="10">
        <v>161.60929870605003</v>
      </c>
      <c r="AB105" s="12">
        <v>164.30227661132002</v>
      </c>
      <c r="AC105" s="12">
        <v>171.45674133300002</v>
      </c>
      <c r="AD105" s="12">
        <v>168.95341491699003</v>
      </c>
      <c r="AE105" s="12">
        <v>134.18093872070003</v>
      </c>
      <c r="AF105" s="11"/>
      <c r="AG105" s="29">
        <v>173.16282740000003</v>
      </c>
      <c r="AH105" s="31">
        <v>177.4800213</v>
      </c>
      <c r="AI105" s="31">
        <v>176.69775990000002</v>
      </c>
      <c r="AJ105" s="31">
        <v>201.29729000000003</v>
      </c>
      <c r="AK105" s="31">
        <v>192.30583790000003</v>
      </c>
      <c r="AL105" s="30">
        <v>191.64789820000001</v>
      </c>
      <c r="AM105" s="10">
        <v>149.62812805175002</v>
      </c>
      <c r="AN105" s="12">
        <v>144.22590637207003</v>
      </c>
      <c r="AO105" s="12">
        <v>118.66446685791001</v>
      </c>
      <c r="AP105" s="11">
        <v>143.71150207519003</v>
      </c>
      <c r="AQ105" s="10">
        <v>123.00688934326001</v>
      </c>
      <c r="AR105" s="12">
        <v>125.78132147616637</v>
      </c>
      <c r="AS105" s="12">
        <v>126.94814300537001</v>
      </c>
      <c r="AT105" s="11">
        <v>167.75160217285003</v>
      </c>
      <c r="AU105" s="12"/>
      <c r="AV105" s="118">
        <v>149.66</v>
      </c>
      <c r="AW105" s="14">
        <v>146.90861060444053</v>
      </c>
      <c r="AX105" s="14">
        <v>171.38877612518368</v>
      </c>
      <c r="AY105" s="14">
        <v>150.26010587672712</v>
      </c>
    </row>
    <row r="106" spans="1:51" s="9" customFormat="1" ht="11.25">
      <c r="A106" s="7">
        <v>34424</v>
      </c>
      <c r="B106" s="10"/>
      <c r="C106" s="11">
        <v>174.82619886625002</v>
      </c>
      <c r="D106" s="10">
        <v>120.40254974365001</v>
      </c>
      <c r="E106" s="12">
        <v>178.70509338378002</v>
      </c>
      <c r="F106" s="12">
        <v>169.11872972545251</v>
      </c>
      <c r="G106" s="12">
        <v>128.42309570312003</v>
      </c>
      <c r="H106" s="12">
        <v>144.46835883884091</v>
      </c>
      <c r="I106" s="31">
        <v>152.07319782564235</v>
      </c>
      <c r="J106" s="12">
        <v>132.18928527832003</v>
      </c>
      <c r="K106" s="31">
        <v>183.95477798815085</v>
      </c>
      <c r="L106" s="30">
        <v>221.81566934045375</v>
      </c>
      <c r="M106" s="10">
        <v>156.16196605289716</v>
      </c>
      <c r="N106" s="31">
        <v>167.44745539438216</v>
      </c>
      <c r="O106" s="30">
        <v>143.09677941017998</v>
      </c>
      <c r="P106" s="29">
        <v>189.68649484213003</v>
      </c>
      <c r="Q106" s="31">
        <v>147.46675715429674</v>
      </c>
      <c r="R106" s="31">
        <v>119.19655001135787</v>
      </c>
      <c r="S106" s="31">
        <v>144.37252748986944</v>
      </c>
      <c r="T106" s="31">
        <v>212.44249436046093</v>
      </c>
      <c r="U106" s="31">
        <v>160.30960280739862</v>
      </c>
      <c r="V106" s="31">
        <v>164.00859915596834</v>
      </c>
      <c r="W106" s="31">
        <v>195.60893878977512</v>
      </c>
      <c r="X106" s="31">
        <v>213.36406412057946</v>
      </c>
      <c r="Y106" s="31">
        <v>156.80345727450955</v>
      </c>
      <c r="Z106" s="30">
        <v>223.54539755624421</v>
      </c>
      <c r="AA106" s="10">
        <v>154.49848937988003</v>
      </c>
      <c r="AB106" s="12">
        <v>154.50985717773003</v>
      </c>
      <c r="AC106" s="12">
        <v>162.96963500976003</v>
      </c>
      <c r="AD106" s="12">
        <v>159.99888610839002</v>
      </c>
      <c r="AE106" s="12">
        <v>126.58630371093001</v>
      </c>
      <c r="AF106" s="11"/>
      <c r="AG106" s="29">
        <v>169.526408</v>
      </c>
      <c r="AH106" s="31">
        <v>172.51058070000002</v>
      </c>
      <c r="AI106" s="31">
        <v>171.75022260000003</v>
      </c>
      <c r="AJ106" s="31">
        <v>194.05058750000001</v>
      </c>
      <c r="AK106" s="31">
        <v>188.07510950000002</v>
      </c>
      <c r="AL106" s="30">
        <v>188.58153180000002</v>
      </c>
      <c r="AM106" s="10">
        <v>144.25648498535003</v>
      </c>
      <c r="AN106" s="12">
        <v>138.00976562500003</v>
      </c>
      <c r="AO106" s="12">
        <v>110.70207977294001</v>
      </c>
      <c r="AP106" s="11">
        <v>134.55708312988003</v>
      </c>
      <c r="AQ106" s="10">
        <v>119.47659301757001</v>
      </c>
      <c r="AR106" s="12">
        <v>120.31027413224231</v>
      </c>
      <c r="AS106" s="12">
        <v>119.91521453857001</v>
      </c>
      <c r="AT106" s="11">
        <v>161.30993652343003</v>
      </c>
      <c r="AU106" s="141">
        <v>100</v>
      </c>
      <c r="AV106" s="118">
        <v>142.58000000000001</v>
      </c>
      <c r="AW106" s="14">
        <v>140.18806214227308</v>
      </c>
      <c r="AX106" s="14">
        <v>164.07664826977413</v>
      </c>
      <c r="AY106" s="14">
        <v>143.70869013044887</v>
      </c>
    </row>
    <row r="107" spans="1:51" s="9" customFormat="1" ht="11.25">
      <c r="A107" s="7">
        <v>34453</v>
      </c>
      <c r="B107" s="10"/>
      <c r="C107" s="11">
        <v>179.02202763904003</v>
      </c>
      <c r="D107" s="10">
        <v>123.18385314941004</v>
      </c>
      <c r="E107" s="12">
        <v>182.51150512695003</v>
      </c>
      <c r="F107" s="12">
        <v>174.18076865168351</v>
      </c>
      <c r="G107" s="12">
        <v>127.45992279052001</v>
      </c>
      <c r="H107" s="12">
        <v>144.68934015715959</v>
      </c>
      <c r="I107" s="31">
        <v>150.90772212262118</v>
      </c>
      <c r="J107" s="12">
        <v>130.20645141601003</v>
      </c>
      <c r="K107" s="31">
        <v>182.57070047260214</v>
      </c>
      <c r="L107" s="30">
        <v>217.7254367536317</v>
      </c>
      <c r="M107" s="10">
        <v>158.65544148184804</v>
      </c>
      <c r="N107" s="31">
        <v>168.48797255230915</v>
      </c>
      <c r="O107" s="30">
        <v>142.73629055870535</v>
      </c>
      <c r="P107" s="29">
        <v>190.00896494872003</v>
      </c>
      <c r="Q107" s="31">
        <v>147.08771744971276</v>
      </c>
      <c r="R107" s="31">
        <v>119.87105706463116</v>
      </c>
      <c r="S107" s="31">
        <v>144.78570433884215</v>
      </c>
      <c r="T107" s="31">
        <v>213.37890688480275</v>
      </c>
      <c r="U107" s="31">
        <v>162.35611519683789</v>
      </c>
      <c r="V107" s="31">
        <v>162.00268870381927</v>
      </c>
      <c r="W107" s="31">
        <v>196.65070896380291</v>
      </c>
      <c r="X107" s="31">
        <v>212.26079695054347</v>
      </c>
      <c r="Y107" s="31">
        <v>157.15435205119846</v>
      </c>
      <c r="Z107" s="30">
        <v>224.99945693736302</v>
      </c>
      <c r="AA107" s="10">
        <v>156.98591613769003</v>
      </c>
      <c r="AB107" s="12">
        <v>155.85409545898003</v>
      </c>
      <c r="AC107" s="12">
        <v>166.22901916503002</v>
      </c>
      <c r="AD107" s="12">
        <v>160.49488830566003</v>
      </c>
      <c r="AE107" s="12">
        <v>128.02938842773003</v>
      </c>
      <c r="AF107" s="11"/>
      <c r="AG107" s="29">
        <v>168.17019670000002</v>
      </c>
      <c r="AH107" s="31">
        <v>172.1655595</v>
      </c>
      <c r="AI107" s="31">
        <v>171.06322170000004</v>
      </c>
      <c r="AJ107" s="31">
        <v>191.9160311</v>
      </c>
      <c r="AK107" s="31">
        <v>186.94665880000002</v>
      </c>
      <c r="AL107" s="30">
        <v>188.58153180000002</v>
      </c>
      <c r="AM107" s="10">
        <v>142.20805358886003</v>
      </c>
      <c r="AN107" s="12">
        <v>140.38352966308003</v>
      </c>
      <c r="AO107" s="12">
        <v>110.14856719970001</v>
      </c>
      <c r="AP107" s="11">
        <v>131.86595153808003</v>
      </c>
      <c r="AQ107" s="10">
        <v>120.44435882568001</v>
      </c>
      <c r="AR107" s="12">
        <v>118.9445704806546</v>
      </c>
      <c r="AS107" s="12">
        <v>116.86936950683001</v>
      </c>
      <c r="AT107" s="11">
        <v>158.50314331054003</v>
      </c>
      <c r="AU107" s="141">
        <v>99.586160000000007</v>
      </c>
      <c r="AV107" s="118">
        <v>142.88</v>
      </c>
      <c r="AW107" s="14">
        <v>141.80451600729606</v>
      </c>
      <c r="AX107" s="14">
        <v>164.7865848795532</v>
      </c>
      <c r="AY107" s="14">
        <v>145.55209898222819</v>
      </c>
    </row>
    <row r="108" spans="1:51" s="9" customFormat="1" ht="11.25">
      <c r="A108" s="7">
        <v>34485</v>
      </c>
      <c r="B108" s="10"/>
      <c r="C108" s="11">
        <v>182.96051224710001</v>
      </c>
      <c r="D108" s="10">
        <v>127.27355957031003</v>
      </c>
      <c r="E108" s="12">
        <v>188.38836669921002</v>
      </c>
      <c r="F108" s="12">
        <v>179.25149133019917</v>
      </c>
      <c r="G108" s="12">
        <v>129.05317687988003</v>
      </c>
      <c r="H108" s="12">
        <v>145.28471319596869</v>
      </c>
      <c r="I108" s="31">
        <v>151.34832549746528</v>
      </c>
      <c r="J108" s="12">
        <v>129.12573242187003</v>
      </c>
      <c r="K108" s="31">
        <v>182.60504126186692</v>
      </c>
      <c r="L108" s="30">
        <v>217.06200149294779</v>
      </c>
      <c r="M108" s="10">
        <v>158.98538847711771</v>
      </c>
      <c r="N108" s="31">
        <v>171.68183056016767</v>
      </c>
      <c r="O108" s="30">
        <v>147.34729231631326</v>
      </c>
      <c r="P108" s="29">
        <v>189.91395053061004</v>
      </c>
      <c r="Q108" s="31">
        <v>148.43641768258746</v>
      </c>
      <c r="R108" s="31">
        <v>120.07034029957997</v>
      </c>
      <c r="S108" s="31">
        <v>145.78828163567874</v>
      </c>
      <c r="T108" s="31">
        <v>212.95938261597655</v>
      </c>
      <c r="U108" s="31">
        <v>162.28469798888511</v>
      </c>
      <c r="V108" s="31">
        <v>163.66263629340787</v>
      </c>
      <c r="W108" s="31">
        <v>198.02475073048899</v>
      </c>
      <c r="X108" s="31">
        <v>213.76717361955801</v>
      </c>
      <c r="Y108" s="31">
        <v>158.29961124868453</v>
      </c>
      <c r="Z108" s="30">
        <v>230.79951744523521</v>
      </c>
      <c r="AA108" s="10">
        <v>158.54006958007002</v>
      </c>
      <c r="AB108" s="12">
        <v>156.21257019042002</v>
      </c>
      <c r="AC108" s="12">
        <v>169.20451354980003</v>
      </c>
      <c r="AD108" s="12">
        <v>160.65539550781003</v>
      </c>
      <c r="AE108" s="12">
        <v>130.55157470703003</v>
      </c>
      <c r="AF108" s="11"/>
      <c r="AG108" s="29">
        <v>171.70177090000001</v>
      </c>
      <c r="AH108" s="31">
        <v>178.01918850000001</v>
      </c>
      <c r="AI108" s="31">
        <v>174.31342290000001</v>
      </c>
      <c r="AJ108" s="31">
        <v>198.63309220000002</v>
      </c>
      <c r="AK108" s="31">
        <v>190.49864540000002</v>
      </c>
      <c r="AL108" s="30">
        <v>193.86181470000002</v>
      </c>
      <c r="AM108" s="10">
        <v>143.57325744628002</v>
      </c>
      <c r="AN108" s="12">
        <v>141.78736877441003</v>
      </c>
      <c r="AO108" s="12">
        <v>112.52777862548001</v>
      </c>
      <c r="AP108" s="11">
        <v>135.43951416015003</v>
      </c>
      <c r="AQ108" s="10">
        <v>120.02280426025001</v>
      </c>
      <c r="AR108" s="12">
        <v>119.98775063537606</v>
      </c>
      <c r="AS108" s="12">
        <v>117.59395599365001</v>
      </c>
      <c r="AT108" s="11">
        <v>161.84756469726003</v>
      </c>
      <c r="AU108" s="141">
        <v>100.83922277543201</v>
      </c>
      <c r="AV108" s="118">
        <v>143.88999999999999</v>
      </c>
      <c r="AW108" s="14">
        <v>143.56248820680545</v>
      </c>
      <c r="AX108" s="14">
        <v>166.79297320143229</v>
      </c>
      <c r="AY108" s="14">
        <v>147.93996558624906</v>
      </c>
    </row>
    <row r="109" spans="1:51" s="9" customFormat="1" ht="11.25">
      <c r="A109" s="7">
        <v>34515</v>
      </c>
      <c r="B109" s="10"/>
      <c r="C109" s="11">
        <v>194.48702451867001</v>
      </c>
      <c r="D109" s="10">
        <v>124.89354400634002</v>
      </c>
      <c r="E109" s="12">
        <v>183.41491381835002</v>
      </c>
      <c r="F109" s="12">
        <v>174.04853356705073</v>
      </c>
      <c r="G109" s="12">
        <v>127.25933772125002</v>
      </c>
      <c r="H109" s="12">
        <v>141.21400688681976</v>
      </c>
      <c r="I109" s="31">
        <v>149.97495680814828</v>
      </c>
      <c r="J109" s="12">
        <v>127.02098298339001</v>
      </c>
      <c r="K109" s="31">
        <v>179.84289265964438</v>
      </c>
      <c r="L109" s="30">
        <v>213.67084124670296</v>
      </c>
      <c r="M109" s="10">
        <v>156.38186022035427</v>
      </c>
      <c r="N109" s="31">
        <v>168.25469174978429</v>
      </c>
      <c r="O109" s="30">
        <v>143.83909527895355</v>
      </c>
      <c r="P109" s="29">
        <v>180.62715834966002</v>
      </c>
      <c r="Q109" s="31">
        <v>142.20112924066055</v>
      </c>
      <c r="R109" s="31">
        <v>114.66982133639907</v>
      </c>
      <c r="S109" s="31">
        <v>140.62255962095048</v>
      </c>
      <c r="T109" s="31">
        <v>202.66433403323657</v>
      </c>
      <c r="U109" s="31">
        <v>155.58556618174018</v>
      </c>
      <c r="V109" s="31">
        <v>156.31631808461111</v>
      </c>
      <c r="W109" s="31">
        <v>188.64402917224965</v>
      </c>
      <c r="X109" s="31">
        <v>205.80646697259178</v>
      </c>
      <c r="Y109" s="31">
        <v>152.26740193855099</v>
      </c>
      <c r="Z109" s="30">
        <v>222.12333918108416</v>
      </c>
      <c r="AA109" s="10">
        <v>154.33875773620002</v>
      </c>
      <c r="AB109" s="12">
        <v>149.79223355560001</v>
      </c>
      <c r="AC109" s="12">
        <v>165.58353695983001</v>
      </c>
      <c r="AD109" s="12">
        <v>152.97606760253001</v>
      </c>
      <c r="AE109" s="12">
        <v>126.90918577270001</v>
      </c>
      <c r="AF109" s="11"/>
      <c r="AG109" s="29">
        <v>181.66047360000002</v>
      </c>
      <c r="AH109" s="31">
        <v>184.78391770000002</v>
      </c>
      <c r="AI109" s="31">
        <v>183.2034075</v>
      </c>
      <c r="AJ109" s="31">
        <v>206.97568200000001</v>
      </c>
      <c r="AK109" s="31">
        <v>198.49958850000002</v>
      </c>
      <c r="AL109" s="30">
        <v>204.33035270000002</v>
      </c>
      <c r="AM109" s="10">
        <v>138.03132970886003</v>
      </c>
      <c r="AN109" s="12">
        <v>137.80314371185003</v>
      </c>
      <c r="AO109" s="12">
        <v>110.98614805831001</v>
      </c>
      <c r="AP109" s="11">
        <v>133.32665773925001</v>
      </c>
      <c r="AQ109" s="10">
        <v>116.85420222778002</v>
      </c>
      <c r="AR109" s="12">
        <v>117.77031860355855</v>
      </c>
      <c r="AS109" s="12">
        <v>116.02995637893001</v>
      </c>
      <c r="AT109" s="11">
        <v>158.35165729980002</v>
      </c>
      <c r="AU109" s="141">
        <v>101.51102376148421</v>
      </c>
      <c r="AV109" s="118">
        <v>140.5</v>
      </c>
      <c r="AW109" s="14">
        <v>139.71633436065162</v>
      </c>
      <c r="AX109" s="14">
        <v>163.24828432198794</v>
      </c>
      <c r="AY109" s="14">
        <v>144.31371440818654</v>
      </c>
    </row>
    <row r="110" spans="1:51" s="9" customFormat="1" ht="11.25">
      <c r="A110" s="7">
        <v>34544</v>
      </c>
      <c r="B110" s="10"/>
      <c r="C110" s="11">
        <v>198.18227798452003</v>
      </c>
      <c r="D110" s="10">
        <v>128.66532903533002</v>
      </c>
      <c r="E110" s="12">
        <v>186.36789393083004</v>
      </c>
      <c r="F110" s="12">
        <v>178.377512418403</v>
      </c>
      <c r="G110" s="12">
        <v>131.15347345552001</v>
      </c>
      <c r="H110" s="12">
        <v>145.94561366273848</v>
      </c>
      <c r="I110" s="31">
        <v>154.27851098995154</v>
      </c>
      <c r="J110" s="12">
        <v>131.08565443886002</v>
      </c>
      <c r="K110" s="31">
        <v>184.85176709033368</v>
      </c>
      <c r="L110" s="30">
        <v>216.67038867580499</v>
      </c>
      <c r="M110" s="10">
        <v>162.33132687936057</v>
      </c>
      <c r="N110" s="31">
        <v>173.13982756703047</v>
      </c>
      <c r="O110" s="30">
        <v>148.08878516480743</v>
      </c>
      <c r="P110" s="29">
        <v>186.96717160773002</v>
      </c>
      <c r="Q110" s="31">
        <v>148.51048527221045</v>
      </c>
      <c r="R110" s="31">
        <v>119.90991338936919</v>
      </c>
      <c r="S110" s="31">
        <v>146.06115398899789</v>
      </c>
      <c r="T110" s="31">
        <v>208.97791981822726</v>
      </c>
      <c r="U110" s="31">
        <v>164.11229310932086</v>
      </c>
      <c r="V110" s="31">
        <v>161.29934153557511</v>
      </c>
      <c r="W110" s="31">
        <v>194.59213387303518</v>
      </c>
      <c r="X110" s="31">
        <v>210.20736248813489</v>
      </c>
      <c r="Y110" s="31">
        <v>158.5224402230053</v>
      </c>
      <c r="Z110" s="30">
        <v>228.44994078772928</v>
      </c>
      <c r="AA110" s="10">
        <v>157.81137978527002</v>
      </c>
      <c r="AB110" s="12">
        <v>153.55201861784002</v>
      </c>
      <c r="AC110" s="12">
        <v>172.35590362149003</v>
      </c>
      <c r="AD110" s="12">
        <v>160.57897816238003</v>
      </c>
      <c r="AE110" s="12">
        <v>132.06169871507001</v>
      </c>
      <c r="AF110" s="11"/>
      <c r="AG110" s="29">
        <v>185.11202260000002</v>
      </c>
      <c r="AH110" s="31">
        <v>188.66438000000002</v>
      </c>
      <c r="AI110" s="31">
        <v>187.96669610000001</v>
      </c>
      <c r="AJ110" s="31">
        <v>212.56402540000002</v>
      </c>
      <c r="AK110" s="31">
        <v>201.47708230000001</v>
      </c>
      <c r="AL110" s="30">
        <v>208.00829900000002</v>
      </c>
      <c r="AM110" s="10">
        <v>143.00045757838001</v>
      </c>
      <c r="AN110" s="12">
        <v>141.35846481961002</v>
      </c>
      <c r="AO110" s="12">
        <v>116.66863883890001</v>
      </c>
      <c r="AP110" s="11">
        <v>137.52644745804002</v>
      </c>
      <c r="AQ110" s="10">
        <v>121.80882040224002</v>
      </c>
      <c r="AR110" s="12">
        <v>121.0086122846247</v>
      </c>
      <c r="AS110" s="12">
        <v>119.25558916627001</v>
      </c>
      <c r="AT110" s="11">
        <v>166.00004234738003</v>
      </c>
      <c r="AU110" s="141">
        <v>103.21792147493119</v>
      </c>
      <c r="AV110" s="118">
        <v>145.024</v>
      </c>
      <c r="AW110" s="14">
        <v>144.11598213724133</v>
      </c>
      <c r="AX110" s="14">
        <v>168.75157063053146</v>
      </c>
      <c r="AY110" s="14">
        <v>149.05263476584824</v>
      </c>
    </row>
    <row r="111" spans="1:51" s="9" customFormat="1" ht="11.25">
      <c r="A111" s="7">
        <v>34577</v>
      </c>
      <c r="B111" s="10"/>
      <c r="C111" s="11">
        <v>210.46957921956002</v>
      </c>
      <c r="D111" s="10">
        <v>137.04144195553002</v>
      </c>
      <c r="E111" s="12">
        <v>193.46851068959003</v>
      </c>
      <c r="F111" s="12">
        <v>185.82834559296279</v>
      </c>
      <c r="G111" s="12">
        <v>137.39637879200001</v>
      </c>
      <c r="H111" s="12">
        <v>154.2645219954415</v>
      </c>
      <c r="I111" s="31">
        <v>163.26864763323059</v>
      </c>
      <c r="J111" s="12">
        <v>138.72794809265002</v>
      </c>
      <c r="K111" s="31">
        <v>195.64165929446938</v>
      </c>
      <c r="L111" s="30">
        <v>229.29514049086987</v>
      </c>
      <c r="M111" s="10">
        <v>168.51649793134249</v>
      </c>
      <c r="N111" s="31">
        <v>181.38720750067137</v>
      </c>
      <c r="O111" s="30">
        <v>156.97477788047323</v>
      </c>
      <c r="P111" s="29">
        <v>199.56875897411001</v>
      </c>
      <c r="Q111" s="31">
        <v>155.19379571336634</v>
      </c>
      <c r="R111" s="31">
        <v>128.6465191018907</v>
      </c>
      <c r="S111" s="31">
        <v>154.49132471665774</v>
      </c>
      <c r="T111" s="31">
        <v>222.02757945774363</v>
      </c>
      <c r="U111" s="31">
        <v>174.4413140561322</v>
      </c>
      <c r="V111" s="31">
        <v>169.14368659898832</v>
      </c>
      <c r="W111" s="31">
        <v>206.6081786804817</v>
      </c>
      <c r="X111" s="31">
        <v>222.11605941684346</v>
      </c>
      <c r="Y111" s="31">
        <v>166.96432133431873</v>
      </c>
      <c r="Z111" s="30">
        <v>244.32170591467852</v>
      </c>
      <c r="AA111" s="10">
        <v>164.91289187560002</v>
      </c>
      <c r="AB111" s="12">
        <v>166.49645378733001</v>
      </c>
      <c r="AC111" s="12">
        <v>179.90509220011003</v>
      </c>
      <c r="AD111" s="12">
        <v>168.33494280762002</v>
      </c>
      <c r="AE111" s="12">
        <v>139.69486490080001</v>
      </c>
      <c r="AF111" s="11"/>
      <c r="AG111" s="29">
        <v>197.3294161</v>
      </c>
      <c r="AH111" s="31">
        <v>203.38020160000002</v>
      </c>
      <c r="AI111" s="31">
        <v>203.00403180000001</v>
      </c>
      <c r="AJ111" s="31">
        <v>229.56914750000001</v>
      </c>
      <c r="AK111" s="31">
        <v>216.78934050000001</v>
      </c>
      <c r="AL111" s="30">
        <v>222.77688830000002</v>
      </c>
      <c r="AM111" s="10">
        <v>154.72649509980002</v>
      </c>
      <c r="AN111" s="12">
        <v>149.23213131007003</v>
      </c>
      <c r="AO111" s="12">
        <v>123.99542935798002</v>
      </c>
      <c r="AP111" s="11">
        <v>146.63069827976003</v>
      </c>
      <c r="AQ111" s="10">
        <v>127.50947319706002</v>
      </c>
      <c r="AR111" s="12">
        <v>128.30233565190312</v>
      </c>
      <c r="AS111" s="12">
        <v>126.12471110224001</v>
      </c>
      <c r="AT111" s="11">
        <v>174.49924451557001</v>
      </c>
      <c r="AU111" s="141">
        <v>107.05105317220068</v>
      </c>
      <c r="AV111" s="118">
        <v>152.13999999999999</v>
      </c>
      <c r="AW111" s="14">
        <v>149.53770677401093</v>
      </c>
      <c r="AX111" s="14">
        <v>177.4566013604821</v>
      </c>
      <c r="AY111" s="14">
        <v>155.1640610859906</v>
      </c>
    </row>
    <row r="112" spans="1:51" s="9" customFormat="1" ht="11.25">
      <c r="A112" s="7">
        <v>34607</v>
      </c>
      <c r="B112" s="10"/>
      <c r="C112" s="11">
        <v>199.94610025858003</v>
      </c>
      <c r="D112" s="10">
        <v>134.28690897223001</v>
      </c>
      <c r="E112" s="12">
        <v>181.20260711187001</v>
      </c>
      <c r="F112" s="12">
        <v>174.03500076461509</v>
      </c>
      <c r="G112" s="12">
        <v>131.47459486607002</v>
      </c>
      <c r="H112" s="12">
        <v>147.45344787416263</v>
      </c>
      <c r="I112" s="31">
        <v>158.01109765004497</v>
      </c>
      <c r="J112" s="12">
        <v>134.14992580559002</v>
      </c>
      <c r="K112" s="31">
        <v>188.37520819807267</v>
      </c>
      <c r="L112" s="30">
        <v>222.2115715159199</v>
      </c>
      <c r="M112" s="10">
        <v>163.97636590765245</v>
      </c>
      <c r="N112" s="31">
        <v>173.50218038802527</v>
      </c>
      <c r="O112" s="30">
        <v>152.27519758173833</v>
      </c>
      <c r="P112" s="29">
        <v>193.70143746026002</v>
      </c>
      <c r="Q112" s="31">
        <v>154.33173142468956</v>
      </c>
      <c r="R112" s="31">
        <v>125.76815615420118</v>
      </c>
      <c r="S112" s="31">
        <v>152.71049394716934</v>
      </c>
      <c r="T112" s="31">
        <v>218.96995329055085</v>
      </c>
      <c r="U112" s="31">
        <v>172.45931184582642</v>
      </c>
      <c r="V112" s="31">
        <v>169.24314985245599</v>
      </c>
      <c r="W112" s="31">
        <v>203.32426151309909</v>
      </c>
      <c r="X112" s="31">
        <v>218.6722298773667</v>
      </c>
      <c r="Y112" s="31">
        <v>163.36576937017799</v>
      </c>
      <c r="Z112" s="30">
        <v>239.01241675348709</v>
      </c>
      <c r="AA112" s="10">
        <v>159.60269675721003</v>
      </c>
      <c r="AB112" s="12">
        <v>161.88450201742003</v>
      </c>
      <c r="AC112" s="12">
        <v>176.36096188377002</v>
      </c>
      <c r="AD112" s="12">
        <v>163.70573188041001</v>
      </c>
      <c r="AE112" s="12">
        <v>136.06279841338002</v>
      </c>
      <c r="AF112" s="11"/>
      <c r="AG112" s="29">
        <v>193.5801572</v>
      </c>
      <c r="AH112" s="31">
        <v>201.95654020000001</v>
      </c>
      <c r="AI112" s="31">
        <v>200.5679834</v>
      </c>
      <c r="AJ112" s="31">
        <v>227.27345600000001</v>
      </c>
      <c r="AK112" s="31">
        <v>213.97107910000003</v>
      </c>
      <c r="AL112" s="30">
        <v>220.32634250000001</v>
      </c>
      <c r="AM112" s="10">
        <v>146.89733444775001</v>
      </c>
      <c r="AN112" s="12">
        <v>143.54638710715003</v>
      </c>
      <c r="AO112" s="12">
        <v>122.80507323615002</v>
      </c>
      <c r="AP112" s="11">
        <v>143.03824617191003</v>
      </c>
      <c r="AQ112" s="10">
        <v>125.44381973127001</v>
      </c>
      <c r="AR112" s="12">
        <v>124.73679491758458</v>
      </c>
      <c r="AS112" s="12">
        <v>122.13917023141002</v>
      </c>
      <c r="AT112" s="11">
        <v>172.77170199486002</v>
      </c>
      <c r="AU112" s="141">
        <v>103.55474436538597</v>
      </c>
      <c r="AV112" s="118">
        <v>147.80000000000001</v>
      </c>
      <c r="AW112" s="14">
        <v>145.51544122271841</v>
      </c>
      <c r="AX112" s="14">
        <v>172.80338188506639</v>
      </c>
      <c r="AY112" s="14">
        <v>151.3694665614301</v>
      </c>
    </row>
    <row r="113" spans="1:51" s="9" customFormat="1" ht="11.25">
      <c r="A113" s="7">
        <v>34638</v>
      </c>
      <c r="B113" s="10"/>
      <c r="C113" s="11">
        <v>200.94583075988004</v>
      </c>
      <c r="D113" s="10">
        <v>136.23406915233002</v>
      </c>
      <c r="E113" s="12">
        <v>185.08034290407002</v>
      </c>
      <c r="F113" s="12">
        <v>178.21716332323984</v>
      </c>
      <c r="G113" s="12">
        <v>133.23635443727002</v>
      </c>
      <c r="H113" s="12">
        <v>149.56216628177586</v>
      </c>
      <c r="I113" s="31">
        <v>161.40665785880194</v>
      </c>
      <c r="J113" s="12">
        <v>135.82679987816002</v>
      </c>
      <c r="K113" s="31">
        <v>192.36798957276244</v>
      </c>
      <c r="L113" s="30">
        <v>226.94436433757582</v>
      </c>
      <c r="M113" s="10">
        <v>166.12373483760095</v>
      </c>
      <c r="N113" s="31">
        <v>176.47332896987368</v>
      </c>
      <c r="O113" s="30">
        <v>154.36891781522601</v>
      </c>
      <c r="P113" s="29">
        <v>199.62870144654002</v>
      </c>
      <c r="Q113" s="31">
        <v>154.8435801742144</v>
      </c>
      <c r="R113" s="31">
        <v>125.8467436442557</v>
      </c>
      <c r="S113" s="31">
        <v>153.09551069871881</v>
      </c>
      <c r="T113" s="31">
        <v>223.15217867222185</v>
      </c>
      <c r="U113" s="31">
        <v>175.81134830319397</v>
      </c>
      <c r="V113" s="31">
        <v>170.88764830607934</v>
      </c>
      <c r="W113" s="31">
        <v>208.81021034377724</v>
      </c>
      <c r="X113" s="31">
        <v>215.75897784171468</v>
      </c>
      <c r="Y113" s="31">
        <v>166.8399090889196</v>
      </c>
      <c r="Z113" s="30">
        <v>251.73957108852647</v>
      </c>
      <c r="AA113" s="10">
        <v>161.75733316343002</v>
      </c>
      <c r="AB113" s="12">
        <v>164.19945039627001</v>
      </c>
      <c r="AC113" s="12">
        <v>179.28855385104004</v>
      </c>
      <c r="AD113" s="12">
        <v>164.26233136881001</v>
      </c>
      <c r="AE113" s="12">
        <v>138.11734666942002</v>
      </c>
      <c r="AF113" s="11"/>
      <c r="AG113" s="29">
        <v>199.19398170000002</v>
      </c>
      <c r="AH113" s="31">
        <v>204.98588830000003</v>
      </c>
      <c r="AI113" s="31">
        <v>206.78559090000002</v>
      </c>
      <c r="AJ113" s="31">
        <v>236.13712080000002</v>
      </c>
      <c r="AK113" s="31">
        <v>219.96226930000003</v>
      </c>
      <c r="AL113" s="30">
        <v>227.15645910000001</v>
      </c>
      <c r="AM113" s="10">
        <v>148.27816939156003</v>
      </c>
      <c r="AN113" s="12">
        <v>145.28329839115003</v>
      </c>
      <c r="AO113" s="12">
        <v>122.71910968488001</v>
      </c>
      <c r="AP113" s="11">
        <v>144.71179365212001</v>
      </c>
      <c r="AQ113" s="10">
        <v>127.27529949935001</v>
      </c>
      <c r="AR113" s="12">
        <v>125.23876225401671</v>
      </c>
      <c r="AS113" s="12">
        <v>122.72543824852002</v>
      </c>
      <c r="AT113" s="11">
        <v>178.11034758650001</v>
      </c>
      <c r="AU113" s="141">
        <v>103.95209427499039</v>
      </c>
      <c r="AV113" s="118">
        <v>149.07</v>
      </c>
      <c r="AW113" s="14">
        <v>148.54707843260582</v>
      </c>
      <c r="AX113" s="14">
        <v>174.79709431183758</v>
      </c>
      <c r="AY113" s="14">
        <v>154.77059316037756</v>
      </c>
    </row>
    <row r="114" spans="1:51" s="9" customFormat="1" ht="11.25">
      <c r="A114" s="7">
        <v>34668</v>
      </c>
      <c r="B114" s="10"/>
      <c r="C114" s="11">
        <v>191.70232254492004</v>
      </c>
      <c r="D114" s="10">
        <v>131.86095553254003</v>
      </c>
      <c r="E114" s="12">
        <v>175.88184986174002</v>
      </c>
      <c r="F114" s="12">
        <v>168.12808861082848</v>
      </c>
      <c r="G114" s="12">
        <v>126.80103851795002</v>
      </c>
      <c r="H114" s="12">
        <v>140.99100506745094</v>
      </c>
      <c r="I114" s="31">
        <v>154.08574886493571</v>
      </c>
      <c r="J114" s="12">
        <v>129.34786152397001</v>
      </c>
      <c r="K114" s="31">
        <v>184.69799210432149</v>
      </c>
      <c r="L114" s="30">
        <v>223.70558996795185</v>
      </c>
      <c r="M114" s="10">
        <v>161.20913701698151</v>
      </c>
      <c r="N114" s="31">
        <v>170.35593141863185</v>
      </c>
      <c r="O114" s="30">
        <v>147.41914145363921</v>
      </c>
      <c r="P114" s="29">
        <v>186.47317002122003</v>
      </c>
      <c r="Q114" s="31">
        <v>149.48838308506447</v>
      </c>
      <c r="R114" s="31">
        <v>119.55085255000239</v>
      </c>
      <c r="S114" s="31">
        <v>147.3450596022621</v>
      </c>
      <c r="T114" s="31">
        <v>209.69878458747451</v>
      </c>
      <c r="U114" s="31">
        <v>167.9903382792028</v>
      </c>
      <c r="V114" s="31">
        <v>165.75897845837619</v>
      </c>
      <c r="W114" s="31">
        <v>195.47118023958117</v>
      </c>
      <c r="X114" s="31">
        <v>206.75861797212488</v>
      </c>
      <c r="Y114" s="31">
        <v>156.87603618383477</v>
      </c>
      <c r="Z114" s="30">
        <v>246.79253068394101</v>
      </c>
      <c r="AA114" s="10">
        <v>152.47246223985002</v>
      </c>
      <c r="AB114" s="12">
        <v>157.33591336970002</v>
      </c>
      <c r="AC114" s="12">
        <v>171.36399977082002</v>
      </c>
      <c r="AD114" s="12">
        <v>151.18704979185003</v>
      </c>
      <c r="AE114" s="12">
        <v>129.95461148126</v>
      </c>
      <c r="AF114" s="11"/>
      <c r="AG114" s="29">
        <v>194.61252020000001</v>
      </c>
      <c r="AH114" s="31">
        <v>201.09115640000002</v>
      </c>
      <c r="AI114" s="31">
        <v>204.30416380000003</v>
      </c>
      <c r="AJ114" s="31">
        <v>232.12278970000003</v>
      </c>
      <c r="AK114" s="31">
        <v>217.32272210000002</v>
      </c>
      <c r="AL114" s="30">
        <v>220.56892180000003</v>
      </c>
      <c r="AM114" s="10">
        <v>142.70291022244001</v>
      </c>
      <c r="AN114" s="12">
        <v>138.23705841918002</v>
      </c>
      <c r="AO114" s="12">
        <v>113.93242143144002</v>
      </c>
      <c r="AP114" s="11">
        <v>136.17379782664003</v>
      </c>
      <c r="AQ114" s="10">
        <v>122.78248142702002</v>
      </c>
      <c r="AR114" s="12">
        <v>117.6811227611622</v>
      </c>
      <c r="AS114" s="12">
        <v>115.80372353131001</v>
      </c>
      <c r="AT114" s="11">
        <v>169.52542883283002</v>
      </c>
      <c r="AU114" s="141">
        <v>98.251652490813882</v>
      </c>
      <c r="AV114" s="118">
        <v>142.09</v>
      </c>
      <c r="AW114" s="14">
        <v>142.67878482923453</v>
      </c>
      <c r="AX114" s="14">
        <v>167.16797836236651</v>
      </c>
      <c r="AY114" s="14">
        <v>149.13361909699873</v>
      </c>
    </row>
    <row r="115" spans="1:51" s="9" customFormat="1" ht="11.25">
      <c r="A115" s="7">
        <v>34698</v>
      </c>
      <c r="B115" s="10"/>
      <c r="C115" s="11">
        <v>192.08572719001003</v>
      </c>
      <c r="D115" s="10">
        <v>132.12467744360004</v>
      </c>
      <c r="E115" s="12">
        <v>177.71102110030003</v>
      </c>
      <c r="F115" s="12">
        <v>168.60281527013348</v>
      </c>
      <c r="G115" s="12">
        <v>128.57625305720001</v>
      </c>
      <c r="H115" s="12">
        <v>142.88682972412536</v>
      </c>
      <c r="I115" s="31">
        <v>157.3476005450799</v>
      </c>
      <c r="J115" s="12">
        <v>132.77557985436002</v>
      </c>
      <c r="K115" s="31">
        <v>188.8176031527027</v>
      </c>
      <c r="L115" s="30">
        <v>229.6260118161633</v>
      </c>
      <c r="M115" s="10">
        <v>164.1459434383984</v>
      </c>
      <c r="N115" s="31">
        <v>170.77657798988477</v>
      </c>
      <c r="O115" s="30">
        <v>150.51856626136038</v>
      </c>
      <c r="P115" s="29">
        <v>190.83664219972002</v>
      </c>
      <c r="Q115" s="31">
        <v>153.3861222572508</v>
      </c>
      <c r="R115" s="31">
        <v>122.1734587305282</v>
      </c>
      <c r="S115" s="31">
        <v>150.3969311829087</v>
      </c>
      <c r="T115" s="31">
        <v>214.40346069920832</v>
      </c>
      <c r="U115" s="31">
        <v>171.08443136692387</v>
      </c>
      <c r="V115" s="31">
        <v>168.18560370833802</v>
      </c>
      <c r="W115" s="31">
        <v>199.19669282973257</v>
      </c>
      <c r="X115" s="31">
        <v>211.12509533266515</v>
      </c>
      <c r="Y115" s="31">
        <v>158.95259486223804</v>
      </c>
      <c r="Z115" s="30">
        <v>246.86775488836577</v>
      </c>
      <c r="AA115" s="10">
        <v>155.62864220821001</v>
      </c>
      <c r="AB115" s="12">
        <v>157.32017977837003</v>
      </c>
      <c r="AC115" s="12">
        <v>172.90627576876003</v>
      </c>
      <c r="AD115" s="12">
        <v>156.19134114000002</v>
      </c>
      <c r="AE115" s="12">
        <v>131.51406681904001</v>
      </c>
      <c r="AF115" s="11"/>
      <c r="AG115" s="29">
        <v>197.72632050000001</v>
      </c>
      <c r="AH115" s="31">
        <v>201.69442990000002</v>
      </c>
      <c r="AI115" s="31">
        <v>207.98163870000005</v>
      </c>
      <c r="AJ115" s="31">
        <v>234.90826320000005</v>
      </c>
      <c r="AK115" s="31">
        <v>220.14791750000001</v>
      </c>
      <c r="AL115" s="30">
        <v>223.43631780000001</v>
      </c>
      <c r="AM115" s="10">
        <v>143.40215448253002</v>
      </c>
      <c r="AN115" s="12">
        <v>139.61942900337002</v>
      </c>
      <c r="AO115" s="12">
        <v>116.32500228150001</v>
      </c>
      <c r="AP115" s="11">
        <v>138.10746575578003</v>
      </c>
      <c r="AQ115" s="10">
        <v>124.66105339285002</v>
      </c>
      <c r="AR115" s="12">
        <v>121.80118616858351</v>
      </c>
      <c r="AS115" s="12">
        <v>118.67565587488002</v>
      </c>
      <c r="AT115" s="11">
        <v>170.37305597700001</v>
      </c>
      <c r="AU115" s="141">
        <v>99.593092127436208</v>
      </c>
      <c r="AV115" s="118">
        <v>144.15</v>
      </c>
      <c r="AW115" s="14">
        <v>144.43361217686646</v>
      </c>
      <c r="AX115" s="14">
        <v>169.94522584862969</v>
      </c>
      <c r="AY115" s="14">
        <v>151.34580307522739</v>
      </c>
    </row>
    <row r="116" spans="1:51" s="9" customFormat="1" ht="11.25">
      <c r="A116" s="7">
        <v>34730</v>
      </c>
      <c r="B116" s="10"/>
      <c r="C116" s="11">
        <v>197.07995609695001</v>
      </c>
      <c r="D116" s="10">
        <v>137.08000000000001</v>
      </c>
      <c r="E116" s="12">
        <v>186.01</v>
      </c>
      <c r="F116" s="12">
        <v>175.87002115690919</v>
      </c>
      <c r="G116" s="12">
        <v>134.34</v>
      </c>
      <c r="H116" s="12">
        <v>143.30475431418336</v>
      </c>
      <c r="I116" s="31">
        <v>158.80892102182909</v>
      </c>
      <c r="J116" s="12">
        <v>133.61000000000001</v>
      </c>
      <c r="K116" s="31">
        <v>189.56990472194116</v>
      </c>
      <c r="L116" s="30">
        <v>232.26981396488884</v>
      </c>
      <c r="M116" s="10">
        <v>173.70041810795868</v>
      </c>
      <c r="N116" s="31">
        <v>177.10661652060318</v>
      </c>
      <c r="O116" s="30">
        <v>154.9656725740731</v>
      </c>
      <c r="P116" s="29">
        <v>188.62705614764002</v>
      </c>
      <c r="Q116" s="31">
        <v>152.53103757378085</v>
      </c>
      <c r="R116" s="31">
        <v>121.15032931773526</v>
      </c>
      <c r="S116" s="31">
        <v>149.18680739522478</v>
      </c>
      <c r="T116" s="31">
        <v>210.44439359566709</v>
      </c>
      <c r="U116" s="31">
        <v>169.61471687251179</v>
      </c>
      <c r="V116" s="31">
        <v>167.8903437898918</v>
      </c>
      <c r="W116" s="31">
        <v>197.7471026406059</v>
      </c>
      <c r="X116" s="31">
        <v>208.16368162295103</v>
      </c>
      <c r="Y116" s="31">
        <v>161.45397462465095</v>
      </c>
      <c r="Z116" s="30">
        <v>251.63692201626367</v>
      </c>
      <c r="AA116" s="10">
        <v>156.05000000000001</v>
      </c>
      <c r="AB116" s="12">
        <v>160.29</v>
      </c>
      <c r="AC116" s="12">
        <v>176.33</v>
      </c>
      <c r="AD116" s="12">
        <v>153.61000000000001</v>
      </c>
      <c r="AE116" s="12">
        <v>129.4</v>
      </c>
      <c r="AF116" s="11"/>
      <c r="AG116" s="29">
        <v>202.86720480000002</v>
      </c>
      <c r="AH116" s="31">
        <v>204.1147631</v>
      </c>
      <c r="AI116" s="31">
        <v>211.93328990000003</v>
      </c>
      <c r="AJ116" s="31">
        <v>238.43188720000006</v>
      </c>
      <c r="AK116" s="31">
        <v>224.99117170000002</v>
      </c>
      <c r="AL116" s="30">
        <v>227.45817150000002</v>
      </c>
      <c r="AM116" s="10">
        <v>147.49</v>
      </c>
      <c r="AN116" s="12">
        <v>141.88</v>
      </c>
      <c r="AO116" s="12">
        <v>114.15</v>
      </c>
      <c r="AP116" s="11">
        <v>140.34</v>
      </c>
      <c r="AQ116" s="10">
        <v>129.16</v>
      </c>
      <c r="AR116" s="12">
        <v>123.65490695918437</v>
      </c>
      <c r="AS116" s="12">
        <v>119.71</v>
      </c>
      <c r="AT116" s="11">
        <v>173.22</v>
      </c>
      <c r="AU116" s="141">
        <v>101.03753057979726</v>
      </c>
      <c r="AV116" s="118">
        <v>146.99</v>
      </c>
      <c r="AW116" s="14">
        <v>147.94012202025283</v>
      </c>
      <c r="AX116" s="14">
        <v>173.51587259952188</v>
      </c>
      <c r="AY116" s="14">
        <v>155.27031477177837</v>
      </c>
    </row>
    <row r="117" spans="1:51" s="9" customFormat="1" ht="11.25">
      <c r="A117" s="7">
        <v>34758</v>
      </c>
      <c r="B117" s="10"/>
      <c r="C117" s="11">
        <v>208.11643363838002</v>
      </c>
      <c r="D117" s="10">
        <v>141.44999999999999</v>
      </c>
      <c r="E117" s="12">
        <v>195.87</v>
      </c>
      <c r="F117" s="12">
        <v>188.85928151904642</v>
      </c>
      <c r="G117" s="12">
        <v>139.44999999999999</v>
      </c>
      <c r="H117" s="12">
        <v>151.64337562869872</v>
      </c>
      <c r="I117" s="31">
        <v>165.18717011682833</v>
      </c>
      <c r="J117" s="12">
        <v>138.06</v>
      </c>
      <c r="K117" s="31">
        <v>198.90891791402146</v>
      </c>
      <c r="L117" s="30">
        <v>239.29705732131436</v>
      </c>
      <c r="M117" s="10">
        <v>176.75325649468797</v>
      </c>
      <c r="N117" s="31">
        <v>186.27430906071055</v>
      </c>
      <c r="O117" s="30">
        <v>161.14876812928304</v>
      </c>
      <c r="P117" s="29">
        <v>197.94126991226003</v>
      </c>
      <c r="Q117" s="31">
        <v>158.25180260598728</v>
      </c>
      <c r="R117" s="31">
        <v>125.96723975833596</v>
      </c>
      <c r="S117" s="31">
        <v>154.31994650320368</v>
      </c>
      <c r="T117" s="31">
        <v>218.20661400900391</v>
      </c>
      <c r="U117" s="31">
        <v>175.81537635392959</v>
      </c>
      <c r="V117" s="31">
        <v>172.72696910747351</v>
      </c>
      <c r="W117" s="31">
        <v>206.89151795307339</v>
      </c>
      <c r="X117" s="31">
        <v>212.39335530657416</v>
      </c>
      <c r="Y117" s="31">
        <v>169.4043396793104</v>
      </c>
      <c r="Z117" s="30">
        <v>260.95794697664809</v>
      </c>
      <c r="AA117" s="10">
        <v>164.23</v>
      </c>
      <c r="AB117" s="12">
        <v>169.27</v>
      </c>
      <c r="AC117" s="12">
        <v>182.27</v>
      </c>
      <c r="AD117" s="12">
        <v>161.57</v>
      </c>
      <c r="AE117" s="12">
        <v>134.61000000000001</v>
      </c>
      <c r="AF117" s="11"/>
      <c r="AG117" s="29">
        <v>211.79336180000001</v>
      </c>
      <c r="AH117" s="31">
        <v>210.03409120000001</v>
      </c>
      <c r="AI117" s="31">
        <v>219.13902170000003</v>
      </c>
      <c r="AJ117" s="31">
        <v>246.06170760000001</v>
      </c>
      <c r="AK117" s="31">
        <v>233.31584500000002</v>
      </c>
      <c r="AL117" s="30">
        <v>233.82700030000001</v>
      </c>
      <c r="AM117" s="10">
        <v>156.66</v>
      </c>
      <c r="AN117" s="12">
        <v>149.85</v>
      </c>
      <c r="AO117" s="12">
        <v>120.01</v>
      </c>
      <c r="AP117" s="11">
        <v>141.91999999999999</v>
      </c>
      <c r="AQ117" s="10">
        <v>131.58000000000001</v>
      </c>
      <c r="AR117" s="12">
        <v>126.44366712934529</v>
      </c>
      <c r="AS117" s="12">
        <v>121.79</v>
      </c>
      <c r="AT117" s="11">
        <v>181.31</v>
      </c>
      <c r="AU117" s="141">
        <v>102.80154482618994</v>
      </c>
      <c r="AV117" s="118">
        <v>152.81100000000001</v>
      </c>
      <c r="AW117" s="14">
        <v>153.27693565633058</v>
      </c>
      <c r="AX117" s="14">
        <v>181.09617331134285</v>
      </c>
      <c r="AY117" s="14">
        <v>161.32145668715711</v>
      </c>
    </row>
    <row r="118" spans="1:51" s="9" customFormat="1" ht="11.25">
      <c r="A118" s="7">
        <v>34789</v>
      </c>
      <c r="B118" s="10"/>
      <c r="C118" s="11">
        <v>213.31934447934003</v>
      </c>
      <c r="D118" s="10">
        <v>144.52000000000001</v>
      </c>
      <c r="E118" s="12">
        <v>197.06</v>
      </c>
      <c r="F118" s="12">
        <v>192.27782068446652</v>
      </c>
      <c r="G118" s="12">
        <v>140.33000000000001</v>
      </c>
      <c r="H118" s="12">
        <v>156.95587368729255</v>
      </c>
      <c r="I118" s="31">
        <v>171.16301758146196</v>
      </c>
      <c r="J118" s="12">
        <v>139.38999999999999</v>
      </c>
      <c r="K118" s="31">
        <v>206.87231652993464</v>
      </c>
      <c r="L118" s="30">
        <v>249.03119026091542</v>
      </c>
      <c r="M118" s="10">
        <v>176.83941235594168</v>
      </c>
      <c r="N118" s="31">
        <v>192.23353956754295</v>
      </c>
      <c r="O118" s="30">
        <v>164.12196250484237</v>
      </c>
      <c r="P118" s="29">
        <v>205.91810675141002</v>
      </c>
      <c r="Q118" s="31">
        <v>163.48454721584869</v>
      </c>
      <c r="R118" s="31">
        <v>129.88660662641104</v>
      </c>
      <c r="S118" s="31">
        <v>159.25273421079569</v>
      </c>
      <c r="T118" s="31">
        <v>227.74796878274898</v>
      </c>
      <c r="U118" s="31">
        <v>183.03118048132498</v>
      </c>
      <c r="V118" s="31">
        <v>179.92720681451814</v>
      </c>
      <c r="W118" s="31">
        <v>216.51766719246535</v>
      </c>
      <c r="X118" s="31">
        <v>218.58824079653522</v>
      </c>
      <c r="Y118" s="31">
        <v>174.79909202622071</v>
      </c>
      <c r="Z118" s="30">
        <v>268.50795012246158</v>
      </c>
      <c r="AA118" s="10">
        <v>170.58</v>
      </c>
      <c r="AB118" s="12">
        <v>174.81</v>
      </c>
      <c r="AC118" s="12">
        <v>186.79</v>
      </c>
      <c r="AD118" s="12">
        <v>165.92</v>
      </c>
      <c r="AE118" s="12">
        <v>139.47</v>
      </c>
      <c r="AF118" s="11"/>
      <c r="AG118" s="29">
        <v>218.78254280000002</v>
      </c>
      <c r="AH118" s="31">
        <v>220.32576170000002</v>
      </c>
      <c r="AI118" s="31">
        <v>230.31511180000001</v>
      </c>
      <c r="AJ118" s="31">
        <v>257.38054610000006</v>
      </c>
      <c r="AK118" s="31">
        <v>244.74832140000001</v>
      </c>
      <c r="AL118" s="30">
        <v>243.88156130000002</v>
      </c>
      <c r="AM118" s="10">
        <v>159.72</v>
      </c>
      <c r="AN118" s="12">
        <v>153.5</v>
      </c>
      <c r="AO118" s="12">
        <v>125.12</v>
      </c>
      <c r="AP118" s="11">
        <v>143.88999999999999</v>
      </c>
      <c r="AQ118" s="10">
        <v>134.33000000000001</v>
      </c>
      <c r="AR118" s="12">
        <v>130.50640285956737</v>
      </c>
      <c r="AS118" s="12">
        <v>122.55</v>
      </c>
      <c r="AT118" s="11">
        <v>189.14</v>
      </c>
      <c r="AU118" s="141">
        <v>107.22041782977129</v>
      </c>
      <c r="AV118" s="118">
        <v>156.93690000000001</v>
      </c>
      <c r="AW118" s="14">
        <v>157.46587835712938</v>
      </c>
      <c r="AX118" s="14">
        <v>186.36369557222443</v>
      </c>
      <c r="AY118" s="14">
        <v>166.08147856960932</v>
      </c>
    </row>
    <row r="119" spans="1:51" s="9" customFormat="1" ht="11.25">
      <c r="A119" s="7">
        <v>34817</v>
      </c>
      <c r="B119" s="10"/>
      <c r="C119" s="11">
        <v>221.21216022508003</v>
      </c>
      <c r="D119" s="10">
        <v>148.57</v>
      </c>
      <c r="E119" s="12">
        <v>203.15</v>
      </c>
      <c r="F119" s="12">
        <v>195.97192652315195</v>
      </c>
      <c r="G119" s="12">
        <v>147.80000000000001</v>
      </c>
      <c r="H119" s="12">
        <v>158.40090253842999</v>
      </c>
      <c r="I119" s="31">
        <v>173.83097827933295</v>
      </c>
      <c r="J119" s="12">
        <v>144.1</v>
      </c>
      <c r="K119" s="31">
        <v>213.74178318369081</v>
      </c>
      <c r="L119" s="30">
        <v>251.35462966259399</v>
      </c>
      <c r="M119" s="10">
        <v>183.39259515298434</v>
      </c>
      <c r="N119" s="31">
        <v>195.35662048055218</v>
      </c>
      <c r="O119" s="30">
        <v>167.71665422019663</v>
      </c>
      <c r="P119" s="29">
        <v>212.77572034797004</v>
      </c>
      <c r="Q119" s="31">
        <v>168.02544495395196</v>
      </c>
      <c r="R119" s="31">
        <v>135.75394053702817</v>
      </c>
      <c r="S119" s="31">
        <v>166.32094704996865</v>
      </c>
      <c r="T119" s="31">
        <v>234.99862144130719</v>
      </c>
      <c r="U119" s="31">
        <v>191.09871903587253</v>
      </c>
      <c r="V119" s="31">
        <v>184.3970592454402</v>
      </c>
      <c r="W119" s="31">
        <v>223.04131852285428</v>
      </c>
      <c r="X119" s="31">
        <v>225.02459777737812</v>
      </c>
      <c r="Y119" s="31">
        <v>180.58097752888148</v>
      </c>
      <c r="Z119" s="30">
        <v>278.35708354431529</v>
      </c>
      <c r="AA119" s="10">
        <v>174.11</v>
      </c>
      <c r="AB119" s="12">
        <v>179.47</v>
      </c>
      <c r="AC119" s="12">
        <v>192.25</v>
      </c>
      <c r="AD119" s="12">
        <v>169.22</v>
      </c>
      <c r="AE119" s="12">
        <v>142.71</v>
      </c>
      <c r="AF119" s="11"/>
      <c r="AG119" s="29">
        <v>225.78358410000001</v>
      </c>
      <c r="AH119" s="31">
        <v>221.20706470000002</v>
      </c>
      <c r="AI119" s="31">
        <v>233.53952340000004</v>
      </c>
      <c r="AJ119" s="31">
        <v>256.35102390000003</v>
      </c>
      <c r="AK119" s="31">
        <v>247.19580460000003</v>
      </c>
      <c r="AL119" s="30">
        <v>249.00307410000002</v>
      </c>
      <c r="AM119" s="10">
        <v>167.53</v>
      </c>
      <c r="AN119" s="12">
        <v>156.87</v>
      </c>
      <c r="AO119" s="12">
        <v>126.89</v>
      </c>
      <c r="AP119" s="11">
        <v>150.80000000000001</v>
      </c>
      <c r="AQ119" s="10">
        <v>138.21</v>
      </c>
      <c r="AR119" s="12">
        <v>136.1979131915034</v>
      </c>
      <c r="AS119" s="12">
        <v>128.77000000000001</v>
      </c>
      <c r="AT119" s="11">
        <v>196.72</v>
      </c>
      <c r="AU119" s="141">
        <v>109.01275722238088</v>
      </c>
      <c r="AV119" s="118">
        <v>160.45230000000001</v>
      </c>
      <c r="AW119" s="14">
        <v>161.86867098559659</v>
      </c>
      <c r="AX119" s="14">
        <v>190.79798739403802</v>
      </c>
      <c r="AY119" s="14">
        <v>170.97254821881816</v>
      </c>
    </row>
    <row r="120" spans="1:51" s="9" customFormat="1" ht="11.25">
      <c r="A120" s="7">
        <v>34850</v>
      </c>
      <c r="B120" s="10"/>
      <c r="C120" s="11">
        <v>230.72428311475002</v>
      </c>
      <c r="D120" s="10">
        <v>154.38999999999999</v>
      </c>
      <c r="E120" s="12">
        <v>213.55</v>
      </c>
      <c r="F120" s="12">
        <v>205.35616833264777</v>
      </c>
      <c r="G120" s="12">
        <v>155.9</v>
      </c>
      <c r="H120" s="12">
        <v>162.213961875498</v>
      </c>
      <c r="I120" s="31">
        <v>178.87938478756615</v>
      </c>
      <c r="J120" s="12">
        <v>148.47999999999999</v>
      </c>
      <c r="K120" s="31">
        <v>219.19746043894764</v>
      </c>
      <c r="L120" s="30">
        <v>259.51634177516229</v>
      </c>
      <c r="M120" s="10">
        <v>193.16877499692907</v>
      </c>
      <c r="N120" s="31">
        <v>206.13727088984464</v>
      </c>
      <c r="O120" s="30">
        <v>175.96764819871336</v>
      </c>
      <c r="P120" s="29">
        <v>217.09136929186002</v>
      </c>
      <c r="Q120" s="31">
        <v>174.15505687248782</v>
      </c>
      <c r="R120" s="31">
        <v>139.55860491022821</v>
      </c>
      <c r="S120" s="31">
        <v>171.15113687520667</v>
      </c>
      <c r="T120" s="31">
        <v>238.49031555818587</v>
      </c>
      <c r="U120" s="31">
        <v>196.90292985335407</v>
      </c>
      <c r="V120" s="31">
        <v>191.03039992007353</v>
      </c>
      <c r="W120" s="31">
        <v>226.38841929505207</v>
      </c>
      <c r="X120" s="31">
        <v>233.53500106236683</v>
      </c>
      <c r="Y120" s="31">
        <v>185.91496760827093</v>
      </c>
      <c r="Z120" s="30">
        <v>293.00730843586479</v>
      </c>
      <c r="AA120" s="10">
        <v>176.83</v>
      </c>
      <c r="AB120" s="12">
        <v>182.63</v>
      </c>
      <c r="AC120" s="12">
        <v>199.49</v>
      </c>
      <c r="AD120" s="12">
        <v>173.84</v>
      </c>
      <c r="AE120" s="12">
        <v>146.38999999999999</v>
      </c>
      <c r="AF120" s="11"/>
      <c r="AG120" s="29">
        <v>234.58914390000001</v>
      </c>
      <c r="AH120" s="31">
        <v>230.05534730000002</v>
      </c>
      <c r="AI120" s="31">
        <v>241.47986720000006</v>
      </c>
      <c r="AJ120" s="31">
        <v>263.2725016</v>
      </c>
      <c r="AK120" s="31">
        <v>253.87009140000004</v>
      </c>
      <c r="AL120" s="30">
        <v>258.21618790000002</v>
      </c>
      <c r="AM120" s="10">
        <v>173.64</v>
      </c>
      <c r="AN120" s="12">
        <v>162.49</v>
      </c>
      <c r="AO120" s="12">
        <v>130.63</v>
      </c>
      <c r="AP120" s="11">
        <v>151.6</v>
      </c>
      <c r="AQ120" s="10">
        <v>143.53</v>
      </c>
      <c r="AR120" s="12">
        <v>138.62633199129371</v>
      </c>
      <c r="AS120" s="12">
        <v>131.15</v>
      </c>
      <c r="AT120" s="11">
        <v>203.53</v>
      </c>
      <c r="AU120" s="141">
        <v>110.58507002235072</v>
      </c>
      <c r="AV120" s="118">
        <v>165.54</v>
      </c>
      <c r="AW120" s="14">
        <v>167.74954399647774</v>
      </c>
      <c r="AX120" s="14">
        <v>197.39293485158882</v>
      </c>
      <c r="AY120" s="14">
        <v>177.80553278767704</v>
      </c>
    </row>
    <row r="121" spans="1:51" s="9" customFormat="1" ht="11.25">
      <c r="A121" s="7">
        <v>34880</v>
      </c>
      <c r="B121" s="10"/>
      <c r="C121" s="11">
        <v>242.95267011984004</v>
      </c>
      <c r="D121" s="10">
        <v>159.05000000000001</v>
      </c>
      <c r="E121" s="12">
        <v>221.63</v>
      </c>
      <c r="F121" s="12">
        <v>215.8591315269168</v>
      </c>
      <c r="G121" s="12">
        <v>158.05000000000001</v>
      </c>
      <c r="H121" s="12">
        <v>169.13008612707208</v>
      </c>
      <c r="I121" s="31">
        <v>183.8303305120547</v>
      </c>
      <c r="J121" s="12">
        <v>153.44</v>
      </c>
      <c r="K121" s="31">
        <v>226.33934736468825</v>
      </c>
      <c r="L121" s="30">
        <v>264.4809337057365</v>
      </c>
      <c r="M121" s="10">
        <v>192.68857548977149</v>
      </c>
      <c r="N121" s="31">
        <v>212.27032974198858</v>
      </c>
      <c r="O121" s="30">
        <v>179.96997214438323</v>
      </c>
      <c r="P121" s="29">
        <v>234.67645312038002</v>
      </c>
      <c r="Q121" s="31">
        <v>182.19285262782944</v>
      </c>
      <c r="R121" s="31">
        <v>148.55515826708682</v>
      </c>
      <c r="S121" s="31">
        <v>177.92159173910261</v>
      </c>
      <c r="T121" s="31">
        <v>252.88280066858593</v>
      </c>
      <c r="U121" s="31">
        <v>207.1601193550915</v>
      </c>
      <c r="V121" s="31">
        <v>199.84571492595003</v>
      </c>
      <c r="W121" s="31">
        <v>241.02204899630624</v>
      </c>
      <c r="X121" s="31">
        <v>242.54692525466268</v>
      </c>
      <c r="Y121" s="31">
        <v>198.57794838921583</v>
      </c>
      <c r="Z121" s="30">
        <v>308.91808940818765</v>
      </c>
      <c r="AA121" s="10">
        <v>183.55</v>
      </c>
      <c r="AB121" s="12">
        <v>193.42</v>
      </c>
      <c r="AC121" s="12">
        <v>204.08</v>
      </c>
      <c r="AD121" s="12">
        <v>185.78</v>
      </c>
      <c r="AE121" s="12">
        <v>152.33000000000001</v>
      </c>
      <c r="AF121" s="11"/>
      <c r="AG121" s="29">
        <v>245.14565540000001</v>
      </c>
      <c r="AH121" s="31">
        <v>238.10728440000003</v>
      </c>
      <c r="AI121" s="31">
        <v>253.79534040000001</v>
      </c>
      <c r="AJ121" s="31">
        <v>274.59321910000006</v>
      </c>
      <c r="AK121" s="31">
        <v>267.5790763</v>
      </c>
      <c r="AL121" s="30">
        <v>271.3852134</v>
      </c>
      <c r="AM121" s="10">
        <v>182.83</v>
      </c>
      <c r="AN121" s="12">
        <v>170.48</v>
      </c>
      <c r="AO121" s="12">
        <v>137.84</v>
      </c>
      <c r="AP121" s="11">
        <v>155.28</v>
      </c>
      <c r="AQ121" s="10">
        <v>146.06</v>
      </c>
      <c r="AR121" s="12">
        <v>141.61741010084438</v>
      </c>
      <c r="AS121" s="12">
        <v>134.93</v>
      </c>
      <c r="AT121" s="11">
        <v>209.33</v>
      </c>
      <c r="AU121" s="141">
        <v>115.00811895102068</v>
      </c>
      <c r="AV121" s="118">
        <v>169.53</v>
      </c>
      <c r="AW121" s="14">
        <v>171.31580602553618</v>
      </c>
      <c r="AX121" s="14">
        <v>202.52550750907065</v>
      </c>
      <c r="AY121" s="14">
        <v>181.93626469596182</v>
      </c>
    </row>
    <row r="122" spans="1:51" s="9" customFormat="1" ht="11.25">
      <c r="A122" s="7">
        <v>34911</v>
      </c>
      <c r="B122" s="10"/>
      <c r="C122" s="11">
        <v>254.12849294535002</v>
      </c>
      <c r="D122" s="10">
        <v>164.88</v>
      </c>
      <c r="E122" s="12">
        <v>228.67</v>
      </c>
      <c r="F122" s="12">
        <v>225.60623231911191</v>
      </c>
      <c r="G122" s="12">
        <v>161.75</v>
      </c>
      <c r="H122" s="12">
        <v>172.9098477739349</v>
      </c>
      <c r="I122" s="31">
        <v>188.68151604833045</v>
      </c>
      <c r="J122" s="12">
        <v>157.93</v>
      </c>
      <c r="K122" s="31">
        <v>232.77852158582525</v>
      </c>
      <c r="L122" s="30">
        <v>270.03357412477482</v>
      </c>
      <c r="M122" s="10">
        <v>197.28787860302705</v>
      </c>
      <c r="N122" s="31">
        <v>221.64410472323343</v>
      </c>
      <c r="O122" s="30">
        <v>188.66356878146868</v>
      </c>
      <c r="P122" s="29">
        <v>247.02584855983002</v>
      </c>
      <c r="Q122" s="31">
        <v>190.33985017150533</v>
      </c>
      <c r="R122" s="31">
        <v>154.80348523031884</v>
      </c>
      <c r="S122" s="31">
        <v>187.26684345840431</v>
      </c>
      <c r="T122" s="31">
        <v>265.66907095130301</v>
      </c>
      <c r="U122" s="31">
        <v>217.0492163210846</v>
      </c>
      <c r="V122" s="31">
        <v>209.80438262608271</v>
      </c>
      <c r="W122" s="31">
        <v>252.93505569395066</v>
      </c>
      <c r="X122" s="31">
        <v>253.30213020090665</v>
      </c>
      <c r="Y122" s="31">
        <v>204.31971637888148</v>
      </c>
      <c r="Z122" s="30">
        <v>326.83628087599311</v>
      </c>
      <c r="AA122" s="10">
        <v>190.67</v>
      </c>
      <c r="AB122" s="12">
        <v>203.15</v>
      </c>
      <c r="AC122" s="12">
        <v>210.08</v>
      </c>
      <c r="AD122" s="12">
        <v>194.33</v>
      </c>
      <c r="AE122" s="12">
        <v>160.16</v>
      </c>
      <c r="AF122" s="11"/>
      <c r="AG122" s="29">
        <v>255.19662730000002</v>
      </c>
      <c r="AH122" s="31">
        <v>244.53618110000002</v>
      </c>
      <c r="AI122" s="31">
        <v>262.1705867</v>
      </c>
      <c r="AJ122" s="31">
        <v>283.65479540000001</v>
      </c>
      <c r="AK122" s="31">
        <v>275.60644860000002</v>
      </c>
      <c r="AL122" s="30">
        <v>280.88369590000002</v>
      </c>
      <c r="AM122" s="10">
        <v>184.99</v>
      </c>
      <c r="AN122" s="12">
        <v>176.26</v>
      </c>
      <c r="AO122" s="12">
        <v>141.27000000000001</v>
      </c>
      <c r="AP122" s="11">
        <v>157.84</v>
      </c>
      <c r="AQ122" s="10">
        <v>146.41999999999999</v>
      </c>
      <c r="AR122" s="12">
        <v>146.04668269541753</v>
      </c>
      <c r="AS122" s="12">
        <v>137.6</v>
      </c>
      <c r="AT122" s="11">
        <v>214.4</v>
      </c>
      <c r="AU122" s="141">
        <v>119.41652966096794</v>
      </c>
      <c r="AV122" s="118">
        <v>174.95</v>
      </c>
      <c r="AW122" s="14">
        <v>176.75954462544811</v>
      </c>
      <c r="AX122" s="14">
        <v>209.41148839151674</v>
      </c>
      <c r="AY122" s="14">
        <v>187.96911476809228</v>
      </c>
    </row>
    <row r="123" spans="1:51" s="9" customFormat="1" ht="11.25">
      <c r="A123" s="7">
        <v>34942</v>
      </c>
      <c r="B123" s="10"/>
      <c r="C123" s="11">
        <v>255.65326390302002</v>
      </c>
      <c r="D123" s="10">
        <v>164.94</v>
      </c>
      <c r="E123" s="12">
        <v>236.56</v>
      </c>
      <c r="F123" s="12">
        <v>230.14541246351993</v>
      </c>
      <c r="G123" s="12">
        <v>165.18</v>
      </c>
      <c r="H123" s="12">
        <v>173.0512866219278</v>
      </c>
      <c r="I123" s="31">
        <v>190.31820437214438</v>
      </c>
      <c r="J123" s="12">
        <v>155.01</v>
      </c>
      <c r="K123" s="31">
        <v>232.54942314368745</v>
      </c>
      <c r="L123" s="30">
        <v>272.23565610117805</v>
      </c>
      <c r="M123" s="10">
        <v>198.11824970560843</v>
      </c>
      <c r="N123" s="31">
        <v>225.46099352906822</v>
      </c>
      <c r="O123" s="30">
        <v>190.19819080949583</v>
      </c>
      <c r="P123" s="29">
        <v>250.82931059609004</v>
      </c>
      <c r="Q123" s="31">
        <v>191.88058654309461</v>
      </c>
      <c r="R123" s="31">
        <v>156.39820571769778</v>
      </c>
      <c r="S123" s="31">
        <v>189.51696319732622</v>
      </c>
      <c r="T123" s="31">
        <v>268.70992445079304</v>
      </c>
      <c r="U123" s="31">
        <v>219.65750543558372</v>
      </c>
      <c r="V123" s="31">
        <v>208.7960333905682</v>
      </c>
      <c r="W123" s="31">
        <v>254.79258039076038</v>
      </c>
      <c r="X123" s="31">
        <v>259.80083952125585</v>
      </c>
      <c r="Y123" s="31">
        <v>203.7715347526256</v>
      </c>
      <c r="Z123" s="30">
        <v>328.79005557511221</v>
      </c>
      <c r="AA123" s="10">
        <v>193.72</v>
      </c>
      <c r="AB123" s="12">
        <v>203.05</v>
      </c>
      <c r="AC123" s="12">
        <v>211.22</v>
      </c>
      <c r="AD123" s="12">
        <v>192.95</v>
      </c>
      <c r="AE123" s="12">
        <v>158.1</v>
      </c>
      <c r="AF123" s="11"/>
      <c r="AG123" s="29">
        <v>257.23820030000002</v>
      </c>
      <c r="AH123" s="31">
        <v>246.00339820000002</v>
      </c>
      <c r="AI123" s="31">
        <v>266.6274866</v>
      </c>
      <c r="AJ123" s="31">
        <v>283.65479540000001</v>
      </c>
      <c r="AK123" s="31">
        <v>279.46493890000005</v>
      </c>
      <c r="AL123" s="30">
        <v>285.09695140000002</v>
      </c>
      <c r="AM123" s="10">
        <v>191.11</v>
      </c>
      <c r="AN123" s="12">
        <v>177.34</v>
      </c>
      <c r="AO123" s="12">
        <v>140.04</v>
      </c>
      <c r="AP123" s="11">
        <v>153.38999999999999</v>
      </c>
      <c r="AQ123" s="10">
        <v>147.43</v>
      </c>
      <c r="AR123" s="12">
        <v>147.13045940792713</v>
      </c>
      <c r="AS123" s="12">
        <v>137.91</v>
      </c>
      <c r="AT123" s="11">
        <v>213.43</v>
      </c>
      <c r="AU123" s="141">
        <v>118.81387026072794</v>
      </c>
      <c r="AV123" s="118">
        <v>175.72</v>
      </c>
      <c r="AW123" s="14">
        <v>176.70293729165357</v>
      </c>
      <c r="AX123" s="14">
        <v>210.98067143510275</v>
      </c>
      <c r="AY123" s="14">
        <v>188.44375388807117</v>
      </c>
    </row>
    <row r="124" spans="1:51" s="9" customFormat="1" ht="11.25">
      <c r="A124" s="7">
        <v>34971</v>
      </c>
      <c r="B124" s="10"/>
      <c r="C124" s="11">
        <v>262.55590202840006</v>
      </c>
      <c r="D124" s="10">
        <v>171.41</v>
      </c>
      <c r="E124" s="12">
        <v>243</v>
      </c>
      <c r="F124" s="12">
        <v>230.87379046900634</v>
      </c>
      <c r="G124" s="12">
        <v>169.01</v>
      </c>
      <c r="H124" s="12">
        <v>173.92628954577177</v>
      </c>
      <c r="I124" s="31">
        <v>192.81858031781633</v>
      </c>
      <c r="J124" s="12">
        <v>156.36000000000001</v>
      </c>
      <c r="K124" s="31">
        <v>233.08591392337277</v>
      </c>
      <c r="L124" s="30">
        <v>281.50829159419203</v>
      </c>
      <c r="M124" s="10">
        <v>207.16750187949839</v>
      </c>
      <c r="N124" s="31">
        <v>232.13900264460878</v>
      </c>
      <c r="O124" s="30">
        <v>196.47387747732085</v>
      </c>
      <c r="P124" s="10">
        <v>258.35087018402004</v>
      </c>
      <c r="Q124" s="31">
        <v>193.09291111454425</v>
      </c>
      <c r="R124" s="31">
        <v>158.24129288483445</v>
      </c>
      <c r="S124" s="31">
        <v>193.44640033158106</v>
      </c>
      <c r="T124" s="31">
        <v>274.33919314849459</v>
      </c>
      <c r="U124" s="31">
        <v>226.85136342215094</v>
      </c>
      <c r="V124" s="31">
        <v>212.01415236624834</v>
      </c>
      <c r="W124" s="31">
        <v>258.69999787000734</v>
      </c>
      <c r="X124" s="31">
        <v>269.14729423141921</v>
      </c>
      <c r="Y124" s="31">
        <v>213.05661295774789</v>
      </c>
      <c r="Z124" s="30">
        <v>336.43600694555965</v>
      </c>
      <c r="AA124" s="10">
        <v>197.85</v>
      </c>
      <c r="AB124" s="12">
        <v>207.78</v>
      </c>
      <c r="AC124" s="12">
        <v>219.2</v>
      </c>
      <c r="AD124" s="12">
        <v>193.33</v>
      </c>
      <c r="AE124" s="12">
        <v>157.12</v>
      </c>
      <c r="AF124" s="11"/>
      <c r="AG124" s="29">
        <v>269.07115750000003</v>
      </c>
      <c r="AH124" s="31">
        <v>260.76360210000001</v>
      </c>
      <c r="AI124" s="31">
        <v>277.55921360000002</v>
      </c>
      <c r="AJ124" s="31">
        <v>297.5538803</v>
      </c>
      <c r="AK124" s="31">
        <v>290.64353640000002</v>
      </c>
      <c r="AL124" s="30">
        <v>297.35612030000004</v>
      </c>
      <c r="AM124" s="10">
        <v>195.06</v>
      </c>
      <c r="AN124" s="12">
        <v>179.31</v>
      </c>
      <c r="AO124" s="12">
        <v>139.13</v>
      </c>
      <c r="AP124" s="11">
        <v>157.41999999999999</v>
      </c>
      <c r="AQ124" s="10">
        <v>153.18</v>
      </c>
      <c r="AR124" s="12">
        <v>149.89829988121437</v>
      </c>
      <c r="AS124" s="12">
        <v>140.47</v>
      </c>
      <c r="AT124" s="11">
        <v>215.72</v>
      </c>
      <c r="AU124" s="141">
        <v>120.96902317200026</v>
      </c>
      <c r="AV124" s="118">
        <v>179.76</v>
      </c>
      <c r="AW124" s="14">
        <v>183.78828857160826</v>
      </c>
      <c r="AX124" s="14">
        <v>216.16722624514358</v>
      </c>
      <c r="AY124" s="14">
        <v>196.39679261953745</v>
      </c>
    </row>
    <row r="125" spans="1:51" s="9" customFormat="1" ht="11.25">
      <c r="A125" s="7">
        <v>35003</v>
      </c>
      <c r="B125" s="10"/>
      <c r="C125" s="11">
        <v>260.71801071420003</v>
      </c>
      <c r="D125" s="10">
        <v>169.44</v>
      </c>
      <c r="E125" s="12">
        <v>237.31</v>
      </c>
      <c r="F125" s="12">
        <v>220.61315133910836</v>
      </c>
      <c r="G125" s="12">
        <v>158.83000000000001</v>
      </c>
      <c r="H125" s="12">
        <v>167.9547115454053</v>
      </c>
      <c r="I125" s="31">
        <v>188.12958418799764</v>
      </c>
      <c r="J125" s="12">
        <v>147.19999999999999</v>
      </c>
      <c r="K125" s="31">
        <v>219.539133242627</v>
      </c>
      <c r="L125" s="30">
        <v>282.28145728402376</v>
      </c>
      <c r="M125" s="10">
        <v>204.23427072858044</v>
      </c>
      <c r="N125" s="31">
        <v>227.79070145316922</v>
      </c>
      <c r="O125" s="30">
        <v>194.93797710301973</v>
      </c>
      <c r="P125" s="10">
        <v>251.30355773278004</v>
      </c>
      <c r="Q125" s="31">
        <v>182.63417261092098</v>
      </c>
      <c r="R125" s="31">
        <v>151.31816985977994</v>
      </c>
      <c r="S125" s="31">
        <v>185.75149328811943</v>
      </c>
      <c r="T125" s="31">
        <v>262.85528868189226</v>
      </c>
      <c r="U125" s="31">
        <v>213.73290750060215</v>
      </c>
      <c r="V125" s="31">
        <v>206.02957376372663</v>
      </c>
      <c r="W125" s="31">
        <v>248.54724919159946</v>
      </c>
      <c r="X125" s="31">
        <v>261.6132962565639</v>
      </c>
      <c r="Y125" s="31">
        <v>209.07518994234837</v>
      </c>
      <c r="Z125" s="30">
        <v>336.37910332206775</v>
      </c>
      <c r="AA125" s="10">
        <v>190.96</v>
      </c>
      <c r="AB125" s="12">
        <v>201.18</v>
      </c>
      <c r="AC125" s="12">
        <v>216.26</v>
      </c>
      <c r="AD125" s="12">
        <v>186.26</v>
      </c>
      <c r="AE125" s="12">
        <v>151.27000000000001</v>
      </c>
      <c r="AF125" s="11"/>
      <c r="AG125" s="29">
        <v>270.14744210000003</v>
      </c>
      <c r="AH125" s="31">
        <v>266.2396377</v>
      </c>
      <c r="AI125" s="31">
        <v>280.88992410000009</v>
      </c>
      <c r="AJ125" s="31">
        <v>304.39761960000004</v>
      </c>
      <c r="AK125" s="31">
        <v>292.67804120000005</v>
      </c>
      <c r="AL125" s="30">
        <v>301.81646210000002</v>
      </c>
      <c r="AM125" s="10">
        <v>188.47</v>
      </c>
      <c r="AN125" s="12">
        <v>173.1</v>
      </c>
      <c r="AO125" s="12">
        <v>130.46</v>
      </c>
      <c r="AP125" s="11">
        <v>146.04</v>
      </c>
      <c r="AQ125" s="10">
        <v>151.43</v>
      </c>
      <c r="AR125" s="12">
        <v>143.41306291809502</v>
      </c>
      <c r="AS125" s="12">
        <v>135.27000000000001</v>
      </c>
      <c r="AT125" s="11">
        <v>216.26</v>
      </c>
      <c r="AU125" s="141">
        <v>118.64355096124869</v>
      </c>
      <c r="AV125" s="118">
        <v>175.1</v>
      </c>
      <c r="AW125" s="14">
        <v>182.8731366752626</v>
      </c>
      <c r="AX125" s="14">
        <v>210.89330039216361</v>
      </c>
      <c r="AY125" s="14">
        <v>195.69503172448196</v>
      </c>
    </row>
    <row r="126" spans="1:51" s="9" customFormat="1" ht="11.25">
      <c r="A126" s="7">
        <v>35033</v>
      </c>
      <c r="B126" s="10"/>
      <c r="C126" s="11">
        <v>275.83965533563003</v>
      </c>
      <c r="D126" s="10">
        <v>178.62</v>
      </c>
      <c r="E126" s="12">
        <v>249.87</v>
      </c>
      <c r="F126" s="12">
        <v>231.23898699430853</v>
      </c>
      <c r="G126" s="12">
        <v>165.93</v>
      </c>
      <c r="H126" s="12">
        <v>175.19567936270849</v>
      </c>
      <c r="I126" s="31">
        <v>198.7807991395261</v>
      </c>
      <c r="J126" s="12">
        <v>152.78</v>
      </c>
      <c r="K126" s="31">
        <v>227.73160838185345</v>
      </c>
      <c r="L126" s="30">
        <v>293.58322547860229</v>
      </c>
      <c r="M126" s="10">
        <v>210.80177542835025</v>
      </c>
      <c r="N126" s="31">
        <v>241.21383128084082</v>
      </c>
      <c r="O126" s="30">
        <v>204.34846544176872</v>
      </c>
      <c r="P126" s="10">
        <v>259.39421388474005</v>
      </c>
      <c r="Q126" s="31">
        <v>188.21054180325021</v>
      </c>
      <c r="R126" s="31">
        <v>156.50633121158711</v>
      </c>
      <c r="S126" s="31">
        <v>191.31197909981876</v>
      </c>
      <c r="T126" s="31">
        <v>270.25482802856646</v>
      </c>
      <c r="U126" s="31">
        <v>218.69044229007864</v>
      </c>
      <c r="V126" s="31">
        <v>213.80312727011267</v>
      </c>
      <c r="W126" s="31">
        <v>256.8328550872655</v>
      </c>
      <c r="X126" s="31">
        <v>270.87054553179354</v>
      </c>
      <c r="Y126" s="31">
        <v>219.15635654346954</v>
      </c>
      <c r="Z126" s="30">
        <v>352.60377778198017</v>
      </c>
      <c r="AA126" s="10">
        <v>199.13</v>
      </c>
      <c r="AB126" s="12">
        <v>209.48</v>
      </c>
      <c r="AC126" s="12">
        <v>227.36</v>
      </c>
      <c r="AD126" s="12">
        <v>192.94</v>
      </c>
      <c r="AE126" s="12">
        <v>157.88</v>
      </c>
      <c r="AF126" s="11"/>
      <c r="AG126" s="29">
        <v>280.6831924</v>
      </c>
      <c r="AH126" s="31">
        <v>279.28538000000003</v>
      </c>
      <c r="AI126" s="31">
        <v>293.52997070000004</v>
      </c>
      <c r="AJ126" s="31">
        <v>313.83394579999998</v>
      </c>
      <c r="AK126" s="31">
        <v>301.75106050000005</v>
      </c>
      <c r="AL126" s="30">
        <v>308.75824070000004</v>
      </c>
      <c r="AM126" s="10">
        <v>195.29</v>
      </c>
      <c r="AN126" s="12">
        <v>181.64</v>
      </c>
      <c r="AO126" s="12">
        <v>139.49</v>
      </c>
      <c r="AP126" s="11">
        <v>151.96</v>
      </c>
      <c r="AQ126" s="10">
        <v>156.02000000000001</v>
      </c>
      <c r="AR126" s="12">
        <v>147.61864079541067</v>
      </c>
      <c r="AS126" s="12">
        <v>139.87</v>
      </c>
      <c r="AT126" s="11">
        <v>229.82</v>
      </c>
      <c r="AU126" s="141">
        <v>123.37892355334463</v>
      </c>
      <c r="AV126" s="118">
        <v>183.56</v>
      </c>
      <c r="AW126" s="14">
        <v>190.37989810679917</v>
      </c>
      <c r="AX126" s="14">
        <v>221.65932893935607</v>
      </c>
      <c r="AY126" s="14">
        <v>204.29542523700761</v>
      </c>
    </row>
    <row r="127" spans="1:51" s="9" customFormat="1" ht="11.25">
      <c r="A127" s="7">
        <v>35062</v>
      </c>
      <c r="B127" s="10"/>
      <c r="C127" s="11">
        <v>270.87454153959004</v>
      </c>
      <c r="D127" s="10">
        <v>180.26</v>
      </c>
      <c r="E127" s="12">
        <v>246.84</v>
      </c>
      <c r="F127" s="12">
        <v>222.77316685609102</v>
      </c>
      <c r="G127" s="12">
        <v>166.81</v>
      </c>
      <c r="H127" s="12">
        <v>172.43707026311105</v>
      </c>
      <c r="I127" s="31">
        <v>194.51733460914508</v>
      </c>
      <c r="J127" s="12">
        <v>154</v>
      </c>
      <c r="K127" s="31">
        <v>224.24030744924804</v>
      </c>
      <c r="L127" s="30">
        <v>292.62112343871985</v>
      </c>
      <c r="M127" s="10">
        <v>219.29882733644502</v>
      </c>
      <c r="N127" s="31">
        <v>242.47047097172904</v>
      </c>
      <c r="O127" s="30">
        <v>206.86569618143528</v>
      </c>
      <c r="P127" s="10">
        <v>255.60023679121002</v>
      </c>
      <c r="Q127" s="31">
        <v>190.63031580447372</v>
      </c>
      <c r="R127" s="31">
        <v>157.4451688707527</v>
      </c>
      <c r="S127" s="31">
        <v>193.99139309242992</v>
      </c>
      <c r="T127" s="31">
        <v>269.66287617675857</v>
      </c>
      <c r="U127" s="31">
        <v>219.45089150338777</v>
      </c>
      <c r="V127" s="31">
        <v>217.92071466151975</v>
      </c>
      <c r="W127" s="31">
        <v>252.31765490397771</v>
      </c>
      <c r="X127" s="31">
        <v>270.56664530281012</v>
      </c>
      <c r="Y127" s="31">
        <v>215.42021930188608</v>
      </c>
      <c r="Z127" s="30">
        <v>347.08801805646749</v>
      </c>
      <c r="AA127" s="10">
        <v>198.96</v>
      </c>
      <c r="AB127" s="12">
        <v>203.07</v>
      </c>
      <c r="AC127" s="12">
        <v>231</v>
      </c>
      <c r="AD127" s="12">
        <v>193.35</v>
      </c>
      <c r="AE127" s="12">
        <v>155.80000000000001</v>
      </c>
      <c r="AF127" s="11"/>
      <c r="AG127" s="29">
        <v>280.6831924</v>
      </c>
      <c r="AH127" s="31">
        <v>284.0332315</v>
      </c>
      <c r="AI127" s="31">
        <v>294.41056060000005</v>
      </c>
      <c r="AJ127" s="31">
        <v>316.03078340000002</v>
      </c>
      <c r="AK127" s="31">
        <v>297.82829670000001</v>
      </c>
      <c r="AL127" s="30">
        <v>309.06699890000004</v>
      </c>
      <c r="AM127" s="10">
        <v>197.42</v>
      </c>
      <c r="AN127" s="12">
        <v>182.78</v>
      </c>
      <c r="AO127" s="12">
        <v>138.47</v>
      </c>
      <c r="AP127" s="11">
        <v>153.16</v>
      </c>
      <c r="AQ127" s="10">
        <v>162.31</v>
      </c>
      <c r="AR127" s="12">
        <v>149.78884865951855</v>
      </c>
      <c r="AS127" s="12">
        <v>144.97999999999999</v>
      </c>
      <c r="AT127" s="11">
        <v>230.05</v>
      </c>
      <c r="AU127" s="141">
        <v>122.00967659764197</v>
      </c>
      <c r="AV127" s="118">
        <v>185.78</v>
      </c>
      <c r="AW127" s="14">
        <v>193.70086168941441</v>
      </c>
      <c r="AX127" s="14">
        <v>224.78686289452605</v>
      </c>
      <c r="AY127" s="14">
        <v>208.2307496267598</v>
      </c>
    </row>
    <row r="128" spans="1:51" s="9" customFormat="1" ht="11.25">
      <c r="A128" s="7">
        <v>35095</v>
      </c>
      <c r="B128" s="10"/>
      <c r="C128" s="11">
        <v>277.10465599500003</v>
      </c>
      <c r="D128" s="10">
        <v>186.03</v>
      </c>
      <c r="E128" s="12">
        <v>250.74</v>
      </c>
      <c r="F128" s="12">
        <v>230.68746583997876</v>
      </c>
      <c r="G128" s="12">
        <v>170.5</v>
      </c>
      <c r="H128" s="12">
        <v>177.94350977353417</v>
      </c>
      <c r="I128" s="31">
        <v>202.76229745495382</v>
      </c>
      <c r="J128" s="12">
        <v>155.11000000000001</v>
      </c>
      <c r="K128" s="31">
        <v>229.32151587022889</v>
      </c>
      <c r="L128" s="30">
        <v>299.75793955118752</v>
      </c>
      <c r="M128" s="10">
        <v>222.05783087109282</v>
      </c>
      <c r="N128" s="31">
        <v>248.82365090601556</v>
      </c>
      <c r="O128" s="30">
        <v>211.17070154092667</v>
      </c>
      <c r="P128" s="10">
        <v>266.28976725223004</v>
      </c>
      <c r="Q128" s="31">
        <v>198.33162043350919</v>
      </c>
      <c r="R128" s="31">
        <v>164.79733239015283</v>
      </c>
      <c r="S128" s="31">
        <v>200.15616797695702</v>
      </c>
      <c r="T128" s="31">
        <v>280.07864252188853</v>
      </c>
      <c r="U128" s="31">
        <v>227.04055669585412</v>
      </c>
      <c r="V128" s="31">
        <v>225.8897134483052</v>
      </c>
      <c r="W128" s="31">
        <v>263.72510261183879</v>
      </c>
      <c r="X128" s="31">
        <v>277.90628504460778</v>
      </c>
      <c r="Y128" s="31">
        <v>226.59389804930385</v>
      </c>
      <c r="Z128" s="30">
        <v>353.27159981605223</v>
      </c>
      <c r="AA128" s="10">
        <v>201.32</v>
      </c>
      <c r="AB128" s="12">
        <v>209.15</v>
      </c>
      <c r="AC128" s="12">
        <v>240.37</v>
      </c>
      <c r="AD128" s="12">
        <v>201.08</v>
      </c>
      <c r="AE128" s="12">
        <v>161.86000000000001</v>
      </c>
      <c r="AF128" s="11"/>
      <c r="AG128" s="29">
        <v>291.62983690000004</v>
      </c>
      <c r="AH128" s="31">
        <v>293.4063281</v>
      </c>
      <c r="AI128" s="31">
        <v>304.71493030000005</v>
      </c>
      <c r="AJ128" s="31">
        <v>324.87964529999999</v>
      </c>
      <c r="AK128" s="31">
        <v>305.57183240000001</v>
      </c>
      <c r="AL128" s="30">
        <v>319.26620990000004</v>
      </c>
      <c r="AM128" s="10">
        <v>200.76</v>
      </c>
      <c r="AN128" s="12">
        <v>187.42</v>
      </c>
      <c r="AO128" s="12">
        <v>145.72999999999999</v>
      </c>
      <c r="AP128" s="11">
        <v>158.46</v>
      </c>
      <c r="AQ128" s="10">
        <v>170.95</v>
      </c>
      <c r="AR128" s="12">
        <v>154.90552555170791</v>
      </c>
      <c r="AS128" s="12">
        <v>146.4</v>
      </c>
      <c r="AT128" s="11">
        <v>244.86</v>
      </c>
      <c r="AU128" s="141">
        <v>126.85804832240844</v>
      </c>
      <c r="AV128" s="118">
        <v>191.08</v>
      </c>
      <c r="AW128" s="14">
        <v>200.01886911126485</v>
      </c>
      <c r="AX128" s="14">
        <v>231.70016876243304</v>
      </c>
      <c r="AY128" s="14">
        <v>215.3180247872163</v>
      </c>
    </row>
    <row r="129" spans="1:51" s="9" customFormat="1" ht="11.25">
      <c r="A129" s="7">
        <v>35124</v>
      </c>
      <c r="B129" s="10"/>
      <c r="C129" s="11">
        <v>276.27334202701002</v>
      </c>
      <c r="D129" s="10">
        <v>188.52</v>
      </c>
      <c r="E129" s="12">
        <v>248.08</v>
      </c>
      <c r="F129" s="12">
        <v>231.45202214735261</v>
      </c>
      <c r="G129" s="12">
        <v>170.42</v>
      </c>
      <c r="H129" s="12">
        <v>175.79988210734439</v>
      </c>
      <c r="I129" s="31">
        <v>205.41312540380414</v>
      </c>
      <c r="J129" s="12">
        <v>159.75</v>
      </c>
      <c r="K129" s="31">
        <v>229.58808391971326</v>
      </c>
      <c r="L129" s="30">
        <v>307.00676060059419</v>
      </c>
      <c r="M129" s="10">
        <v>221.637706272169</v>
      </c>
      <c r="N129" s="31">
        <v>254.77613897146003</v>
      </c>
      <c r="O129" s="30">
        <v>218.331943991239</v>
      </c>
      <c r="P129" s="10">
        <v>273.15686579152003</v>
      </c>
      <c r="Q129" s="31">
        <v>198.35646345228466</v>
      </c>
      <c r="R129" s="31">
        <v>166.68275559840203</v>
      </c>
      <c r="S129" s="31">
        <v>200.98653745667556</v>
      </c>
      <c r="T129" s="31">
        <v>286.36492923127241</v>
      </c>
      <c r="U129" s="31">
        <v>231.30468712575936</v>
      </c>
      <c r="V129" s="31">
        <v>226.64599672672441</v>
      </c>
      <c r="W129" s="31">
        <v>270.46987211113657</v>
      </c>
      <c r="X129" s="31">
        <v>281.00967008782663</v>
      </c>
      <c r="Y129" s="31">
        <v>231.02398096753026</v>
      </c>
      <c r="Z129" s="30">
        <v>364.25483986925389</v>
      </c>
      <c r="AA129" s="10">
        <v>201.54</v>
      </c>
      <c r="AB129" s="12">
        <v>212.14</v>
      </c>
      <c r="AC129" s="12">
        <v>241.36</v>
      </c>
      <c r="AD129" s="12">
        <v>204.96</v>
      </c>
      <c r="AE129" s="12">
        <v>164.03</v>
      </c>
      <c r="AF129" s="11"/>
      <c r="AG129" s="29">
        <v>296.87917390000001</v>
      </c>
      <c r="AH129" s="31">
        <v>296.34039140000004</v>
      </c>
      <c r="AI129" s="31">
        <v>307.15264969999998</v>
      </c>
      <c r="AJ129" s="31">
        <v>327.80356220000004</v>
      </c>
      <c r="AK129" s="31">
        <v>310.76655350000004</v>
      </c>
      <c r="AL129" s="30">
        <v>321.18180720000004</v>
      </c>
      <c r="AM129" s="10">
        <v>202.69</v>
      </c>
      <c r="AN129" s="12">
        <v>185.44</v>
      </c>
      <c r="AO129" s="12">
        <v>142.02000000000001</v>
      </c>
      <c r="AP129" s="11">
        <v>159.84</v>
      </c>
      <c r="AQ129" s="10">
        <v>168.55</v>
      </c>
      <c r="AR129" s="12">
        <v>157.35902164447819</v>
      </c>
      <c r="AS129" s="12">
        <v>148.54</v>
      </c>
      <c r="AT129" s="11">
        <v>250.57</v>
      </c>
      <c r="AU129" s="141">
        <v>129.51835039636316</v>
      </c>
      <c r="AV129" s="118">
        <v>193.15</v>
      </c>
      <c r="AW129" s="14">
        <v>201.40574878923201</v>
      </c>
      <c r="AX129" s="14">
        <v>234.68586348414752</v>
      </c>
      <c r="AY129" s="14">
        <v>217.31447504484586</v>
      </c>
    </row>
    <row r="130" spans="1:51" s="9" customFormat="1" ht="11.25">
      <c r="A130" s="7">
        <v>35153</v>
      </c>
      <c r="B130" s="10"/>
      <c r="C130" s="11">
        <v>280.14116881539002</v>
      </c>
      <c r="D130" s="10">
        <v>190.59381223507404</v>
      </c>
      <c r="E130" s="12">
        <v>253.55523212621102</v>
      </c>
      <c r="F130" s="12">
        <v>241.07300110727942</v>
      </c>
      <c r="G130" s="12">
        <v>174.96354403351603</v>
      </c>
      <c r="H130" s="12">
        <v>185.43923648390455</v>
      </c>
      <c r="I130" s="31">
        <v>211.00399441648418</v>
      </c>
      <c r="J130" s="12">
        <v>167.38413261106302</v>
      </c>
      <c r="K130" s="31">
        <v>239.47513655834234</v>
      </c>
      <c r="L130" s="30">
        <v>316.09545203203868</v>
      </c>
      <c r="M130" s="10">
        <v>222.97177020779378</v>
      </c>
      <c r="N130" s="31">
        <v>262.32314893217409</v>
      </c>
      <c r="O130" s="30">
        <v>219.00054735288867</v>
      </c>
      <c r="P130" s="10">
        <v>271.57224344752001</v>
      </c>
      <c r="Q130" s="31">
        <v>200.79472715374246</v>
      </c>
      <c r="R130" s="31">
        <v>167.60108090575099</v>
      </c>
      <c r="S130" s="31">
        <v>200.77343143101024</v>
      </c>
      <c r="T130" s="31">
        <v>291.26555526549157</v>
      </c>
      <c r="U130" s="31">
        <v>235.23441497721373</v>
      </c>
      <c r="V130" s="31">
        <v>229.39475030918624</v>
      </c>
      <c r="W130" s="31">
        <v>275.86839666450044</v>
      </c>
      <c r="X130" s="31">
        <v>282.46666026568482</v>
      </c>
      <c r="Y130" s="31">
        <v>232.52173715902046</v>
      </c>
      <c r="Z130" s="30">
        <v>360.43138226451316</v>
      </c>
      <c r="AA130" s="10">
        <v>208.48336286177803</v>
      </c>
      <c r="AB130" s="12">
        <v>210.27752565471602</v>
      </c>
      <c r="AC130" s="12">
        <v>246.04912176093703</v>
      </c>
      <c r="AD130" s="12">
        <v>206.45167994372201</v>
      </c>
      <c r="AE130" s="12">
        <v>167.70835843576802</v>
      </c>
      <c r="AF130" s="11"/>
      <c r="AG130" s="29">
        <v>294.80101970000004</v>
      </c>
      <c r="AH130" s="31">
        <v>296.34039140000004</v>
      </c>
      <c r="AI130" s="31">
        <v>301.00959669999997</v>
      </c>
      <c r="AJ130" s="31">
        <v>327.14795500000002</v>
      </c>
      <c r="AK130" s="31">
        <v>305.17275560000002</v>
      </c>
      <c r="AL130" s="30">
        <v>317.00644370000003</v>
      </c>
      <c r="AM130" s="10">
        <v>202.83773433647204</v>
      </c>
      <c r="AN130" s="12">
        <v>189.45319889516702</v>
      </c>
      <c r="AO130" s="12">
        <v>147.05682964122201</v>
      </c>
      <c r="AP130" s="11">
        <v>165.57382276654502</v>
      </c>
      <c r="AQ130" s="10">
        <v>169.78404620971003</v>
      </c>
      <c r="AR130" s="12">
        <v>160.64937701662654</v>
      </c>
      <c r="AS130" s="12">
        <v>153.09389085205302</v>
      </c>
      <c r="AT130" s="11">
        <v>249.64428064654803</v>
      </c>
      <c r="AU130" s="141">
        <v>132.64690500569245</v>
      </c>
      <c r="AV130" s="118">
        <v>196.47899575190002</v>
      </c>
      <c r="AW130" s="14">
        <v>203.00018869111261</v>
      </c>
      <c r="AX130" s="14">
        <v>239.60476324342105</v>
      </c>
      <c r="AY130" s="14">
        <v>219.40995160191332</v>
      </c>
    </row>
    <row r="131" spans="1:51" s="9" customFormat="1" ht="11.25">
      <c r="A131" s="7">
        <v>35185</v>
      </c>
      <c r="B131" s="10"/>
      <c r="C131" s="11">
        <v>296.38935660668005</v>
      </c>
      <c r="D131" s="10">
        <v>198.48868263951903</v>
      </c>
      <c r="E131" s="12">
        <v>264.30617782545602</v>
      </c>
      <c r="F131" s="12">
        <v>247.4326589308742</v>
      </c>
      <c r="G131" s="12">
        <v>178.22665670812401</v>
      </c>
      <c r="H131" s="12">
        <v>195.83058686767825</v>
      </c>
      <c r="I131" s="31">
        <v>219.66124819328701</v>
      </c>
      <c r="J131" s="12">
        <v>176.87797134806303</v>
      </c>
      <c r="K131" s="31">
        <v>251.84212441072407</v>
      </c>
      <c r="L131" s="30">
        <v>329.49848223625844</v>
      </c>
      <c r="M131" s="10">
        <v>225.27075002520991</v>
      </c>
      <c r="N131" s="31">
        <v>269.04085172742509</v>
      </c>
      <c r="O131" s="30">
        <v>222.81171257757779</v>
      </c>
      <c r="P131" s="10">
        <v>279.73033093598002</v>
      </c>
      <c r="Q131" s="31">
        <v>208.36588490321765</v>
      </c>
      <c r="R131" s="31">
        <v>171.46129347093006</v>
      </c>
      <c r="S131" s="31">
        <v>207.90182525641561</v>
      </c>
      <c r="T131" s="31">
        <v>300.37890264095802</v>
      </c>
      <c r="U131" s="31">
        <v>241.78790369689224</v>
      </c>
      <c r="V131" s="31">
        <v>239.05676635188806</v>
      </c>
      <c r="W131" s="31">
        <v>288.1970587620857</v>
      </c>
      <c r="X131" s="31">
        <v>289.48536867770042</v>
      </c>
      <c r="Y131" s="31">
        <v>238.56973194478655</v>
      </c>
      <c r="Z131" s="30">
        <v>379.31574048679937</v>
      </c>
      <c r="AA131" s="10">
        <v>218.46412394913003</v>
      </c>
      <c r="AB131" s="12">
        <v>223.64983383176602</v>
      </c>
      <c r="AC131" s="12">
        <v>251.40248320048204</v>
      </c>
      <c r="AD131" s="12">
        <v>214.96981460704401</v>
      </c>
      <c r="AE131" s="12">
        <v>173.75769528186001</v>
      </c>
      <c r="AF131" s="11"/>
      <c r="AG131" s="29">
        <v>303.64505030000004</v>
      </c>
      <c r="AH131" s="31">
        <v>301.08183760000003</v>
      </c>
      <c r="AI131" s="31">
        <v>314.8560382</v>
      </c>
      <c r="AJ131" s="31">
        <v>334.34521000000001</v>
      </c>
      <c r="AK131" s="31">
        <v>318.60035680000004</v>
      </c>
      <c r="AL131" s="30">
        <v>330.95472720000004</v>
      </c>
      <c r="AM131" s="10">
        <v>203.64569732575703</v>
      </c>
      <c r="AN131" s="12">
        <v>195.25802213066501</v>
      </c>
      <c r="AO131" s="12">
        <v>156.16242071730503</v>
      </c>
      <c r="AP131" s="11">
        <v>179.20298189113302</v>
      </c>
      <c r="AQ131" s="10">
        <v>170.99094542824403</v>
      </c>
      <c r="AR131" s="12">
        <v>168.64777791797022</v>
      </c>
      <c r="AS131" s="12">
        <v>164.34199643531102</v>
      </c>
      <c r="AT131" s="11">
        <v>262.91030933594806</v>
      </c>
      <c r="AU131" s="141">
        <v>138.22850106266498</v>
      </c>
      <c r="AV131" s="118">
        <v>201.78339317773401</v>
      </c>
      <c r="AW131" s="14">
        <v>205.72677526888481</v>
      </c>
      <c r="AX131" s="14">
        <v>246.33867659581676</v>
      </c>
      <c r="AY131" s="14">
        <v>222.64473226527599</v>
      </c>
    </row>
    <row r="132" spans="1:51" s="9" customFormat="1" ht="11.25">
      <c r="A132" s="7">
        <v>35216</v>
      </c>
      <c r="B132" s="10"/>
      <c r="C132" s="11">
        <v>297.27852467650001</v>
      </c>
      <c r="D132" s="10">
        <v>200.49788365427202</v>
      </c>
      <c r="E132" s="12">
        <v>261.96426610676804</v>
      </c>
      <c r="F132" s="12">
        <v>250.93621612742666</v>
      </c>
      <c r="G132" s="12">
        <v>182.40101669266403</v>
      </c>
      <c r="H132" s="12">
        <v>192.09418980236759</v>
      </c>
      <c r="I132" s="31">
        <v>219.71831798239666</v>
      </c>
      <c r="J132" s="12">
        <v>180.03344693690804</v>
      </c>
      <c r="K132" s="31">
        <v>247.18279540765934</v>
      </c>
      <c r="L132" s="30">
        <v>333.21010366471825</v>
      </c>
      <c r="M132" s="10">
        <v>229.76765154084737</v>
      </c>
      <c r="N132" s="31">
        <v>273.83837355681101</v>
      </c>
      <c r="O132" s="30">
        <v>224.90409614577075</v>
      </c>
      <c r="P132" s="10">
        <v>286.25164234285006</v>
      </c>
      <c r="Q132" s="31">
        <v>212.86164974565494</v>
      </c>
      <c r="R132" s="31">
        <v>174.97637343921542</v>
      </c>
      <c r="S132" s="31">
        <v>213.53742419167779</v>
      </c>
      <c r="T132" s="31">
        <v>307.13584194977363</v>
      </c>
      <c r="U132" s="31">
        <v>244.73295290029151</v>
      </c>
      <c r="V132" s="31">
        <v>245.06295285923142</v>
      </c>
      <c r="W132" s="31">
        <v>294.85665299260705</v>
      </c>
      <c r="X132" s="31">
        <v>296.83359001001935</v>
      </c>
      <c r="Y132" s="31">
        <v>242.93072461660697</v>
      </c>
      <c r="Z132" s="30">
        <v>393.56137450898643</v>
      </c>
      <c r="AA132" s="10">
        <v>216.91949405558202</v>
      </c>
      <c r="AB132" s="12">
        <v>227.51790424582504</v>
      </c>
      <c r="AC132" s="12">
        <v>253.70752549758004</v>
      </c>
      <c r="AD132" s="12">
        <v>215.19385032996203</v>
      </c>
      <c r="AE132" s="12">
        <v>175.31105076843801</v>
      </c>
      <c r="AF132" s="11"/>
      <c r="AG132" s="29">
        <v>309.71795130000004</v>
      </c>
      <c r="AH132" s="31">
        <v>310.71645640000003</v>
      </c>
      <c r="AI132" s="31">
        <v>319.57887870000002</v>
      </c>
      <c r="AJ132" s="31">
        <v>342.03514990000002</v>
      </c>
      <c r="AK132" s="31">
        <v>325.60956470000002</v>
      </c>
      <c r="AL132" s="30">
        <v>338.23573120000003</v>
      </c>
      <c r="AM132" s="10">
        <v>204.95761318127703</v>
      </c>
      <c r="AN132" s="12">
        <v>198.00145898891603</v>
      </c>
      <c r="AO132" s="12">
        <v>154.50211731008201</v>
      </c>
      <c r="AP132" s="11">
        <v>181.08446257778303</v>
      </c>
      <c r="AQ132" s="10">
        <v>173.52463369840802</v>
      </c>
      <c r="AR132" s="12">
        <v>169.95785851195865</v>
      </c>
      <c r="AS132" s="12">
        <v>166.80146225032303</v>
      </c>
      <c r="AT132" s="11">
        <v>265.67661251241003</v>
      </c>
      <c r="AU132" s="141">
        <v>140.87145764868333</v>
      </c>
      <c r="AV132" s="118">
        <v>203.94197218506602</v>
      </c>
      <c r="AW132" s="14">
        <v>210.42832882571233</v>
      </c>
      <c r="AX132" s="14">
        <v>249.66021486167358</v>
      </c>
      <c r="AY132" s="14">
        <v>228.38747686446126</v>
      </c>
    </row>
    <row r="133" spans="1:51" s="9" customFormat="1" ht="11.25">
      <c r="A133" s="7">
        <v>35244</v>
      </c>
      <c r="B133" s="10"/>
      <c r="C133" s="11">
        <v>288.06289041153002</v>
      </c>
      <c r="D133" s="10">
        <v>198.25822929671801</v>
      </c>
      <c r="E133" s="12">
        <v>255.80818296499802</v>
      </c>
      <c r="F133" s="12">
        <v>248.76992802369094</v>
      </c>
      <c r="G133" s="12">
        <v>182.45611484966003</v>
      </c>
      <c r="H133" s="12">
        <v>185.18930637183107</v>
      </c>
      <c r="I133" s="31">
        <v>214.17932501997984</v>
      </c>
      <c r="J133" s="12">
        <v>176.05207956802502</v>
      </c>
      <c r="K133" s="31">
        <v>234.38064893625517</v>
      </c>
      <c r="L133" s="30">
        <v>324.61831537906164</v>
      </c>
      <c r="M133" s="10">
        <v>233.31794735505116</v>
      </c>
      <c r="N133" s="31">
        <v>269.54959337370639</v>
      </c>
      <c r="O133" s="30">
        <v>220.78359325018755</v>
      </c>
      <c r="P133" s="10">
        <v>284.51883875383004</v>
      </c>
      <c r="Q133" s="31">
        <v>208.18093062718938</v>
      </c>
      <c r="R133" s="31">
        <v>172.37453775766872</v>
      </c>
      <c r="S133" s="31">
        <v>210.90935505092355</v>
      </c>
      <c r="T133" s="31">
        <v>299.78574954520627</v>
      </c>
      <c r="U133" s="31">
        <v>245.89775938962046</v>
      </c>
      <c r="V133" s="31">
        <v>238.9493771767703</v>
      </c>
      <c r="W133" s="31">
        <v>290.52851115465916</v>
      </c>
      <c r="X133" s="31">
        <v>296.04785962391924</v>
      </c>
      <c r="Y133" s="31">
        <v>241.58450457168607</v>
      </c>
      <c r="Z133" s="30">
        <v>390.10318248732136</v>
      </c>
      <c r="AA133" s="10">
        <v>213.10179969824003</v>
      </c>
      <c r="AB133" s="12">
        <v>219.28091749755703</v>
      </c>
      <c r="AC133" s="12">
        <v>251.14368568330002</v>
      </c>
      <c r="AD133" s="12">
        <v>213.61645722638903</v>
      </c>
      <c r="AE133" s="12">
        <v>171.50659050785302</v>
      </c>
      <c r="AF133" s="11"/>
      <c r="AG133" s="29">
        <v>304.1430282</v>
      </c>
      <c r="AH133" s="31">
        <v>308.85215770000002</v>
      </c>
      <c r="AI133" s="31">
        <v>310.31109129999999</v>
      </c>
      <c r="AJ133" s="31">
        <v>335.87851719999998</v>
      </c>
      <c r="AK133" s="31">
        <v>316.16688730000004</v>
      </c>
      <c r="AL133" s="30">
        <v>332.8239595</v>
      </c>
      <c r="AM133" s="10">
        <v>202.62380545592004</v>
      </c>
      <c r="AN133" s="12">
        <v>192.28155961600302</v>
      </c>
      <c r="AO133" s="12">
        <v>145.57379783209601</v>
      </c>
      <c r="AP133" s="11">
        <v>175.14553045502703</v>
      </c>
      <c r="AQ133" s="10">
        <v>173.02406783591101</v>
      </c>
      <c r="AR133" s="12">
        <v>165.60725569344783</v>
      </c>
      <c r="AS133" s="12">
        <v>164.25028420168002</v>
      </c>
      <c r="AT133" s="11">
        <v>263.45652885555103</v>
      </c>
      <c r="AU133" s="141">
        <v>139.7149170685334</v>
      </c>
      <c r="AV133" s="118">
        <v>201.71955351043803</v>
      </c>
      <c r="AW133" s="14">
        <v>210.90320145921123</v>
      </c>
      <c r="AX133" s="14">
        <v>247.32909283662863</v>
      </c>
      <c r="AY133" s="14">
        <v>229.25843364942131</v>
      </c>
    </row>
    <row r="134" spans="1:51" s="9" customFormat="1" ht="11.25">
      <c r="A134" s="7">
        <v>35277</v>
      </c>
      <c r="B134" s="10"/>
      <c r="C134" s="11">
        <v>272.21943143890002</v>
      </c>
      <c r="D134" s="10">
        <v>186.58863555683104</v>
      </c>
      <c r="E134" s="12">
        <v>238.32704142044403</v>
      </c>
      <c r="F134" s="12">
        <v>236.23098851518665</v>
      </c>
      <c r="G134" s="12">
        <v>169.81757862841303</v>
      </c>
      <c r="H134" s="12">
        <v>173.54783771101188</v>
      </c>
      <c r="I134" s="31">
        <v>203.48182465781724</v>
      </c>
      <c r="J134" s="12">
        <v>161.14430693708701</v>
      </c>
      <c r="K134" s="31">
        <v>220.41758985492874</v>
      </c>
      <c r="L134" s="30">
        <v>303.61712647383416</v>
      </c>
      <c r="M134" s="10">
        <v>220.18525444111151</v>
      </c>
      <c r="N134" s="31">
        <v>258.10172549880576</v>
      </c>
      <c r="O134" s="30">
        <v>208.67838403775593</v>
      </c>
      <c r="P134" s="10">
        <v>269.86345333150001</v>
      </c>
      <c r="Q134" s="31">
        <v>192.84350450738992</v>
      </c>
      <c r="R134" s="31">
        <v>158.55947355686695</v>
      </c>
      <c r="S134" s="31">
        <v>196.99188118438451</v>
      </c>
      <c r="T134" s="31">
        <v>285.23981521294837</v>
      </c>
      <c r="U134" s="31">
        <v>232.23192256016966</v>
      </c>
      <c r="V134" s="31">
        <v>223.34847747862494</v>
      </c>
      <c r="W134" s="31">
        <v>277.37400771116029</v>
      </c>
      <c r="X134" s="31">
        <v>280.99896535288605</v>
      </c>
      <c r="Y134" s="31">
        <v>228.82626260779222</v>
      </c>
      <c r="Z134" s="30">
        <v>363.03064911927447</v>
      </c>
      <c r="AA134" s="10">
        <v>198.09422451788902</v>
      </c>
      <c r="AB134" s="12">
        <v>199.96968784314203</v>
      </c>
      <c r="AC134" s="12">
        <v>236.08864974798604</v>
      </c>
      <c r="AD134" s="12">
        <v>201.80765698589204</v>
      </c>
      <c r="AE134" s="12">
        <v>159.92321704132601</v>
      </c>
      <c r="AF134" s="11"/>
      <c r="AG134" s="29">
        <v>288.93587680000002</v>
      </c>
      <c r="AH134" s="31">
        <v>294.64495840000001</v>
      </c>
      <c r="AI134" s="31">
        <v>290.76149250000003</v>
      </c>
      <c r="AJ134" s="31">
        <v>315.72580610000006</v>
      </c>
      <c r="AK134" s="31">
        <v>294.35137210000005</v>
      </c>
      <c r="AL134" s="30">
        <v>312.52169800000001</v>
      </c>
      <c r="AM134" s="10">
        <v>190.84853403097102</v>
      </c>
      <c r="AN134" s="12">
        <v>180.12940477013501</v>
      </c>
      <c r="AO134" s="12">
        <v>133.70392818905302</v>
      </c>
      <c r="AP134" s="11">
        <v>158.07170520803803</v>
      </c>
      <c r="AQ134" s="10">
        <v>162.23170779225802</v>
      </c>
      <c r="AR134" s="12">
        <v>156.26540350009091</v>
      </c>
      <c r="AS134" s="12">
        <v>150.92154154716201</v>
      </c>
      <c r="AT134" s="11">
        <v>249.12578064912904</v>
      </c>
      <c r="AU134" s="141">
        <v>133.37454236002969</v>
      </c>
      <c r="AV134" s="118">
        <v>189.94923649649002</v>
      </c>
      <c r="AW134" s="14">
        <v>201.25479589911316</v>
      </c>
      <c r="AX134" s="14">
        <v>233.21716993998575</v>
      </c>
      <c r="AY134" s="14">
        <v>219.12885838379626</v>
      </c>
    </row>
    <row r="135" spans="1:51" s="9" customFormat="1" ht="11.25">
      <c r="A135" s="7">
        <v>35307</v>
      </c>
      <c r="B135" s="10"/>
      <c r="C135" s="11">
        <v>285.28596414797005</v>
      </c>
      <c r="D135" s="10">
        <v>193.56161237884498</v>
      </c>
      <c r="E135" s="12">
        <v>245.74267208985802</v>
      </c>
      <c r="F135" s="12">
        <v>245.17051681742359</v>
      </c>
      <c r="G135" s="12">
        <v>175.61076517617101</v>
      </c>
      <c r="H135" s="12">
        <v>180.22884431511235</v>
      </c>
      <c r="I135" s="31">
        <v>209.3786770985017</v>
      </c>
      <c r="J135" s="12">
        <v>166.55373426273903</v>
      </c>
      <c r="K135" s="31">
        <v>231.19230659539022</v>
      </c>
      <c r="L135" s="30">
        <v>313.41080504743832</v>
      </c>
      <c r="M135" s="10">
        <v>227.12192314727361</v>
      </c>
      <c r="N135" s="31">
        <v>267.93246828958672</v>
      </c>
      <c r="O135" s="30">
        <v>211.93574699879892</v>
      </c>
      <c r="P135" s="10">
        <v>279.18982921547001</v>
      </c>
      <c r="Q135" s="31">
        <v>200.7673862545472</v>
      </c>
      <c r="R135" s="31">
        <v>165.41319728779411</v>
      </c>
      <c r="S135" s="31">
        <v>203.10225021187657</v>
      </c>
      <c r="T135" s="31">
        <v>291.47496361042903</v>
      </c>
      <c r="U135" s="31">
        <v>240.39565029278097</v>
      </c>
      <c r="V135" s="31">
        <v>225.3867110143994</v>
      </c>
      <c r="W135" s="31">
        <v>287.04768141417406</v>
      </c>
      <c r="X135" s="31">
        <v>283.22245958590969</v>
      </c>
      <c r="Y135" s="31">
        <v>237.91920502944208</v>
      </c>
      <c r="Z135" s="30">
        <v>376.01017458777079</v>
      </c>
      <c r="AA135" s="10">
        <v>204.69932920998403</v>
      </c>
      <c r="AB135" s="12">
        <v>206.41907224203302</v>
      </c>
      <c r="AC135" s="12">
        <v>245.67976042807902</v>
      </c>
      <c r="AD135" s="12">
        <v>210.48394644557402</v>
      </c>
      <c r="AE135" s="12">
        <v>165.60648122465503</v>
      </c>
      <c r="AF135" s="11"/>
      <c r="AG135" s="29">
        <v>296.73714540000003</v>
      </c>
      <c r="AH135" s="31">
        <v>302.30572740000002</v>
      </c>
      <c r="AI135" s="31">
        <v>301.81042919999999</v>
      </c>
      <c r="AJ135" s="31">
        <v>326.46048360000003</v>
      </c>
      <c r="AK135" s="31">
        <v>307.59718380000004</v>
      </c>
      <c r="AL135" s="30">
        <v>322.83491400000003</v>
      </c>
      <c r="AM135" s="10">
        <v>194.23633314151903</v>
      </c>
      <c r="AN135" s="12">
        <v>185.85495624612702</v>
      </c>
      <c r="AO135" s="12">
        <v>139.37733486802802</v>
      </c>
      <c r="AP135" s="11">
        <v>165.75934702179302</v>
      </c>
      <c r="AQ135" s="10">
        <v>166.24997695723903</v>
      </c>
      <c r="AR135" s="12">
        <v>159.48557188600637</v>
      </c>
      <c r="AS135" s="12">
        <v>155.12227099484903</v>
      </c>
      <c r="AT135" s="11">
        <v>254.23870283413703</v>
      </c>
      <c r="AU135" s="141">
        <v>139.17313396367436</v>
      </c>
      <c r="AV135" s="118">
        <v>195.57944881381502</v>
      </c>
      <c r="AW135" s="14">
        <v>205.04119755959493</v>
      </c>
      <c r="AX135" s="14">
        <v>240.89998739853527</v>
      </c>
      <c r="AY135" s="14">
        <v>223.7528257105792</v>
      </c>
    </row>
    <row r="136" spans="1:51" s="9" customFormat="1" ht="11.25">
      <c r="A136" s="7">
        <v>35338</v>
      </c>
      <c r="B136" s="10"/>
      <c r="C136" s="11">
        <v>302.40312199684001</v>
      </c>
      <c r="D136" s="10">
        <v>202.10611164370104</v>
      </c>
      <c r="E136" s="12">
        <v>255.58414389685404</v>
      </c>
      <c r="F136" s="12">
        <v>253.67078173473976</v>
      </c>
      <c r="G136" s="12">
        <v>181.80261631099003</v>
      </c>
      <c r="H136" s="12">
        <v>185.75723910054285</v>
      </c>
      <c r="I136" s="31">
        <v>218.21314337060878</v>
      </c>
      <c r="J136" s="12">
        <v>170.88612295425602</v>
      </c>
      <c r="K136" s="31">
        <v>242.39385662587094</v>
      </c>
      <c r="L136" s="30">
        <v>328.63164435866906</v>
      </c>
      <c r="M136" s="10">
        <v>234.30791972028123</v>
      </c>
      <c r="N136" s="31">
        <v>285.22802779440946</v>
      </c>
      <c r="O136" s="30">
        <v>221.15616632884914</v>
      </c>
      <c r="P136" s="10">
        <v>299.04307500689004</v>
      </c>
      <c r="Q136" s="31">
        <v>209.71530357022388</v>
      </c>
      <c r="R136" s="31">
        <v>172.62710170825494</v>
      </c>
      <c r="S136" s="31">
        <v>212.05722340187839</v>
      </c>
      <c r="T136" s="31">
        <v>309.47191618307608</v>
      </c>
      <c r="U136" s="31">
        <v>251.25900953168659</v>
      </c>
      <c r="V136" s="31">
        <v>238.06054836253983</v>
      </c>
      <c r="W136" s="31">
        <v>306.36609371051327</v>
      </c>
      <c r="X136" s="31">
        <v>297.77882517200652</v>
      </c>
      <c r="Y136" s="31">
        <v>252.25792934279247</v>
      </c>
      <c r="Z136" s="30">
        <v>407.96934982601181</v>
      </c>
      <c r="AA136" s="10">
        <v>214.71688991310901</v>
      </c>
      <c r="AB136" s="12">
        <v>223.64402728621104</v>
      </c>
      <c r="AC136" s="12">
        <v>259.56767410818503</v>
      </c>
      <c r="AD136" s="12">
        <v>222.28195769909703</v>
      </c>
      <c r="AE136" s="12">
        <v>172.20536316201103</v>
      </c>
      <c r="AF136" s="11"/>
      <c r="AG136" s="29">
        <v>324.92717430000005</v>
      </c>
      <c r="AH136" s="31">
        <v>325.58326840000001</v>
      </c>
      <c r="AI136" s="31">
        <v>331.99147210000001</v>
      </c>
      <c r="AJ136" s="31">
        <v>355.18900610000003</v>
      </c>
      <c r="AK136" s="31">
        <v>334.05054160000003</v>
      </c>
      <c r="AL136" s="30">
        <v>353.50423080000002</v>
      </c>
      <c r="AM136" s="10">
        <v>205.77359448593401</v>
      </c>
      <c r="AN136" s="12">
        <v>197.00302477337303</v>
      </c>
      <c r="AO136" s="12">
        <v>144.87358350420902</v>
      </c>
      <c r="AP136" s="11">
        <v>170.94914311945703</v>
      </c>
      <c r="AQ136" s="10">
        <v>171.19643897222403</v>
      </c>
      <c r="AR136" s="12">
        <v>169.01037377979077</v>
      </c>
      <c r="AS136" s="12">
        <v>160.90654238711502</v>
      </c>
      <c r="AT136" s="11">
        <v>266.50638260533901</v>
      </c>
      <c r="AU136" s="141">
        <v>146.23562773710839</v>
      </c>
      <c r="AV136" s="118">
        <v>204.95827453614604</v>
      </c>
      <c r="AW136" s="14">
        <v>216.14881439084215</v>
      </c>
      <c r="AX136" s="14">
        <v>252.85913110109436</v>
      </c>
      <c r="AY136" s="14">
        <v>236.34670651760578</v>
      </c>
    </row>
    <row r="137" spans="1:51" s="9" customFormat="1" ht="11.25">
      <c r="A137" s="7">
        <v>35369</v>
      </c>
      <c r="B137" s="10"/>
      <c r="C137" s="11">
        <v>302.70552511884006</v>
      </c>
      <c r="D137" s="10">
        <v>204.69542595072505</v>
      </c>
      <c r="E137" s="12">
        <v>264.37539953654101</v>
      </c>
      <c r="F137" s="12">
        <v>267.32674331446697</v>
      </c>
      <c r="G137" s="12">
        <v>185.75811362133803</v>
      </c>
      <c r="H137" s="12">
        <v>187.93413533350065</v>
      </c>
      <c r="I137" s="31">
        <v>220.87440714891883</v>
      </c>
      <c r="J137" s="12">
        <v>170.84561010627002</v>
      </c>
      <c r="K137" s="31">
        <v>243.55625972005129</v>
      </c>
      <c r="L137" s="30">
        <v>337.50746649206189</v>
      </c>
      <c r="M137" s="10">
        <v>242.9358082178511</v>
      </c>
      <c r="N137" s="31">
        <v>288.85752773145492</v>
      </c>
      <c r="O137" s="30">
        <v>226.07445028386758</v>
      </c>
      <c r="P137" s="10">
        <v>312.80231487564004</v>
      </c>
      <c r="Q137" s="31">
        <v>215.25451388342421</v>
      </c>
      <c r="R137" s="31">
        <v>177.1276870446851</v>
      </c>
      <c r="S137" s="31">
        <v>218.57877611550165</v>
      </c>
      <c r="T137" s="31">
        <v>325.04266760559642</v>
      </c>
      <c r="U137" s="31">
        <v>258.19933111959256</v>
      </c>
      <c r="V137" s="31">
        <v>243.10976021998866</v>
      </c>
      <c r="W137" s="31">
        <v>317.54302119644461</v>
      </c>
      <c r="X137" s="31">
        <v>311.80615531112466</v>
      </c>
      <c r="Y137" s="31">
        <v>258.38490110479347</v>
      </c>
      <c r="Z137" s="30">
        <v>416.54706431016552</v>
      </c>
      <c r="AA137" s="10">
        <v>223.23247847402104</v>
      </c>
      <c r="AB137" s="12">
        <v>216.65762357531102</v>
      </c>
      <c r="AC137" s="12">
        <v>269.16506237326405</v>
      </c>
      <c r="AD137" s="12">
        <v>231.09041427273303</v>
      </c>
      <c r="AE137" s="12">
        <v>173.50057234329003</v>
      </c>
      <c r="AF137" s="11"/>
      <c r="AG137" s="29">
        <v>327.52659170000004</v>
      </c>
      <c r="AH137" s="31">
        <v>326.88560140000004</v>
      </c>
      <c r="AI137" s="31">
        <v>329.99952330000002</v>
      </c>
      <c r="AJ137" s="31">
        <v>351.63711600000005</v>
      </c>
      <c r="AK137" s="31">
        <v>332.71433940000003</v>
      </c>
      <c r="AL137" s="30">
        <v>353.50423080000002</v>
      </c>
      <c r="AM137" s="10">
        <v>205.45848120973403</v>
      </c>
      <c r="AN137" s="12">
        <v>198.02518067712703</v>
      </c>
      <c r="AO137" s="12">
        <v>143.82628315018303</v>
      </c>
      <c r="AP137" s="11">
        <v>168.07824199423501</v>
      </c>
      <c r="AQ137" s="10">
        <v>174.09996826001603</v>
      </c>
      <c r="AR137" s="12">
        <v>170.2799192672102</v>
      </c>
      <c r="AS137" s="12">
        <v>159.61841732110702</v>
      </c>
      <c r="AT137" s="11">
        <v>263.63394167348605</v>
      </c>
      <c r="AU137" s="141">
        <v>149.76125173334788</v>
      </c>
      <c r="AV137" s="118">
        <v>207.14838397291302</v>
      </c>
      <c r="AW137" s="14">
        <v>221.7969683627901</v>
      </c>
      <c r="AX137" s="14">
        <v>256.3129760782133</v>
      </c>
      <c r="AY137" s="14">
        <v>242.86574664052887</v>
      </c>
    </row>
    <row r="138" spans="1:51" s="9" customFormat="1" ht="11.25">
      <c r="A138" s="7">
        <v>35398</v>
      </c>
      <c r="B138" s="10"/>
      <c r="C138" s="11">
        <v>338.12207155775002</v>
      </c>
      <c r="D138" s="10">
        <v>219.20252272638103</v>
      </c>
      <c r="E138" s="12">
        <v>288.34266863200605</v>
      </c>
      <c r="F138" s="12">
        <v>291.20704087771855</v>
      </c>
      <c r="G138" s="12">
        <v>199.11289598716203</v>
      </c>
      <c r="H138" s="12">
        <v>202.13031430200903</v>
      </c>
      <c r="I138" s="31">
        <v>236.17449672357648</v>
      </c>
      <c r="J138" s="12">
        <v>184.91255927471201</v>
      </c>
      <c r="K138" s="31">
        <v>265.48916093069238</v>
      </c>
      <c r="L138" s="30">
        <v>366.61530922885828</v>
      </c>
      <c r="M138" s="10">
        <v>254.56076540318747</v>
      </c>
      <c r="N138" s="31">
        <v>310.63248824908226</v>
      </c>
      <c r="O138" s="30">
        <v>241.67557608517868</v>
      </c>
      <c r="P138" s="10">
        <v>331.49219631631001</v>
      </c>
      <c r="Q138" s="31">
        <v>229.71183791825857</v>
      </c>
      <c r="R138" s="31">
        <v>188.3370320490672</v>
      </c>
      <c r="S138" s="31">
        <v>231.41489343124388</v>
      </c>
      <c r="T138" s="31">
        <v>341.7924998176606</v>
      </c>
      <c r="U138" s="31">
        <v>274.92688322989443</v>
      </c>
      <c r="V138" s="31">
        <v>262.68704885684008</v>
      </c>
      <c r="W138" s="31">
        <v>333.38732560615432</v>
      </c>
      <c r="X138" s="31">
        <v>327.1265636686436</v>
      </c>
      <c r="Y138" s="31">
        <v>274.45159982046493</v>
      </c>
      <c r="Z138" s="30">
        <v>468.21041014648824</v>
      </c>
      <c r="AA138" s="10">
        <v>237.89871837027704</v>
      </c>
      <c r="AB138" s="12">
        <v>240.37909887140003</v>
      </c>
      <c r="AC138" s="12">
        <v>287.25486602678404</v>
      </c>
      <c r="AD138" s="12">
        <v>242.48892630081303</v>
      </c>
      <c r="AE138" s="12">
        <v>187.63941158446002</v>
      </c>
      <c r="AF138" s="11"/>
      <c r="AG138" s="29">
        <v>356.67645830000004</v>
      </c>
      <c r="AH138" s="31">
        <v>350.74825040000002</v>
      </c>
      <c r="AI138" s="31">
        <v>360.68947900000001</v>
      </c>
      <c r="AJ138" s="31">
        <v>380.11972240000006</v>
      </c>
      <c r="AK138" s="31">
        <v>368.31477380000001</v>
      </c>
      <c r="AL138" s="30">
        <v>383.19858620000002</v>
      </c>
      <c r="AM138" s="10">
        <v>225.10953750205104</v>
      </c>
      <c r="AN138" s="12">
        <v>210.87550496107002</v>
      </c>
      <c r="AO138" s="12">
        <v>156.14093607284403</v>
      </c>
      <c r="AP138" s="11">
        <v>180.66521814940202</v>
      </c>
      <c r="AQ138" s="10">
        <v>184.42329551798102</v>
      </c>
      <c r="AR138" s="12">
        <v>179.29007313491115</v>
      </c>
      <c r="AS138" s="12">
        <v>168.72043410305903</v>
      </c>
      <c r="AT138" s="11">
        <v>284.81508344935901</v>
      </c>
      <c r="AU138" s="141">
        <v>156.92154684447166</v>
      </c>
      <c r="AV138" s="118">
        <v>220.94307430836903</v>
      </c>
      <c r="AW138" s="14">
        <v>238.07157682873137</v>
      </c>
      <c r="AX138" s="14">
        <v>274.25273339825384</v>
      </c>
      <c r="AY138" s="14">
        <v>261.22269824123151</v>
      </c>
    </row>
    <row r="139" spans="1:51" s="9" customFormat="1" ht="11.25">
      <c r="A139" s="7">
        <v>35430</v>
      </c>
      <c r="B139" s="10"/>
      <c r="C139" s="11">
        <v>332.37399634126007</v>
      </c>
      <c r="D139" s="10">
        <v>215.82229804676106</v>
      </c>
      <c r="E139" s="12">
        <v>282.96773061457003</v>
      </c>
      <c r="F139" s="12">
        <v>291.09264567805042</v>
      </c>
      <c r="G139" s="12">
        <v>200.07142546844403</v>
      </c>
      <c r="H139" s="12">
        <v>200.63675964859971</v>
      </c>
      <c r="I139" s="31">
        <v>234.39996867524388</v>
      </c>
      <c r="J139" s="12">
        <v>183.73522100981003</v>
      </c>
      <c r="K139" s="31">
        <v>262.50272908555792</v>
      </c>
      <c r="L139" s="30">
        <v>363.25670000417608</v>
      </c>
      <c r="M139" s="10">
        <v>255.69144640078619</v>
      </c>
      <c r="N139" s="31">
        <v>303.22212291238748</v>
      </c>
      <c r="O139" s="30">
        <v>237.84862506719634</v>
      </c>
      <c r="P139" s="10">
        <v>321.06284910712003</v>
      </c>
      <c r="Q139" s="31">
        <v>224.88269783443818</v>
      </c>
      <c r="R139" s="31">
        <v>183.95329929109312</v>
      </c>
      <c r="S139" s="31">
        <v>224.20284364916131</v>
      </c>
      <c r="T139" s="31">
        <v>331.89967821048822</v>
      </c>
      <c r="U139" s="31">
        <v>268.19726147195672</v>
      </c>
      <c r="V139" s="31">
        <v>253.12234021343173</v>
      </c>
      <c r="W139" s="31">
        <v>326.70237630802995</v>
      </c>
      <c r="X139" s="31">
        <v>316.50929157796395</v>
      </c>
      <c r="Y139" s="31">
        <v>267.04908578107535</v>
      </c>
      <c r="Z139" s="30">
        <v>455.96886835636047</v>
      </c>
      <c r="AA139" s="10">
        <v>233.25522086615103</v>
      </c>
      <c r="AB139" s="12">
        <v>231.86028213385103</v>
      </c>
      <c r="AC139" s="12">
        <v>279.78036951934706</v>
      </c>
      <c r="AD139" s="12">
        <v>238.95702659145604</v>
      </c>
      <c r="AE139" s="12">
        <v>180.17353962057302</v>
      </c>
      <c r="AF139" s="11"/>
      <c r="AG139" s="29">
        <v>348.47289980000005</v>
      </c>
      <c r="AH139" s="31">
        <v>337.41981680000004</v>
      </c>
      <c r="AI139" s="31">
        <v>347.34396830000009</v>
      </c>
      <c r="AJ139" s="31">
        <v>369.47637020000002</v>
      </c>
      <c r="AK139" s="31">
        <v>352.84555330000001</v>
      </c>
      <c r="AL139" s="30">
        <v>375.15141590000002</v>
      </c>
      <c r="AM139" s="10">
        <v>223.68711535648302</v>
      </c>
      <c r="AN139" s="12">
        <v>208.23830657326803</v>
      </c>
      <c r="AO139" s="12">
        <v>154.82729398840203</v>
      </c>
      <c r="AP139" s="11">
        <v>182.67078273607902</v>
      </c>
      <c r="AQ139" s="10">
        <v>179.17316207032002</v>
      </c>
      <c r="AR139" s="12">
        <v>179.29349082448792</v>
      </c>
      <c r="AS139" s="12">
        <v>169.92492928212101</v>
      </c>
      <c r="AT139" s="11">
        <v>283.08289507483704</v>
      </c>
      <c r="AU139" s="141">
        <v>152.97475025116762</v>
      </c>
      <c r="AV139" s="118">
        <v>216.63829456919004</v>
      </c>
      <c r="AW139" s="14">
        <v>232.95175797219949</v>
      </c>
      <c r="AX139" s="14">
        <v>269.72839064606961</v>
      </c>
      <c r="AY139" s="14">
        <v>256.04667235243386</v>
      </c>
    </row>
    <row r="140" spans="1:51" s="9" customFormat="1" ht="11.25">
      <c r="A140" s="7">
        <v>35461</v>
      </c>
      <c r="B140" s="10"/>
      <c r="C140" s="11">
        <v>332.37399634126007</v>
      </c>
      <c r="D140" s="10">
        <v>225.64930391196705</v>
      </c>
      <c r="E140" s="12">
        <v>292.75247177149106</v>
      </c>
      <c r="F140" s="12">
        <v>304.36335745772254</v>
      </c>
      <c r="G140" s="12">
        <v>202.91004669892803</v>
      </c>
      <c r="H140" s="12">
        <v>206.66487304295899</v>
      </c>
      <c r="I140" s="31">
        <v>238.68817227433669</v>
      </c>
      <c r="J140" s="12">
        <v>188.56558322311403</v>
      </c>
      <c r="K140" s="31">
        <v>276.28140046650179</v>
      </c>
      <c r="L140" s="30">
        <v>369.16287979184295</v>
      </c>
      <c r="M140" s="10">
        <v>260.07499083645718</v>
      </c>
      <c r="N140" s="31">
        <v>317.3387035408561</v>
      </c>
      <c r="O140" s="30">
        <v>247.85441597630594</v>
      </c>
      <c r="P140" s="10">
        <v>336.92650390360001</v>
      </c>
      <c r="Q140" s="31">
        <v>242.62423808272578</v>
      </c>
      <c r="R140" s="31">
        <v>198.69041250132221</v>
      </c>
      <c r="S140" s="31">
        <v>237.60626808584479</v>
      </c>
      <c r="T140" s="31">
        <v>352.50293487883795</v>
      </c>
      <c r="U140" s="31">
        <v>284.99768505297351</v>
      </c>
      <c r="V140" s="31">
        <v>269.22720354749009</v>
      </c>
      <c r="W140" s="31">
        <v>343.18299529374406</v>
      </c>
      <c r="X140" s="31">
        <v>332.90334610862442</v>
      </c>
      <c r="Y140" s="31">
        <v>282.12933163218753</v>
      </c>
      <c r="Z140" s="30">
        <v>499.24749876515085</v>
      </c>
      <c r="AA140" s="10">
        <v>236.41624896828503</v>
      </c>
      <c r="AB140" s="12">
        <v>249.03848501920803</v>
      </c>
      <c r="AC140" s="12">
        <v>295.30129894290701</v>
      </c>
      <c r="AD140" s="12">
        <v>245.78923810435404</v>
      </c>
      <c r="AE140" s="12">
        <v>185.47334428851201</v>
      </c>
      <c r="AF140" s="11"/>
      <c r="AG140" s="29">
        <v>370.77516540000005</v>
      </c>
      <c r="AH140" s="31">
        <v>358.33984550000002</v>
      </c>
      <c r="AI140" s="31">
        <v>372.70007790000005</v>
      </c>
      <c r="AJ140" s="31">
        <v>393.86181060000001</v>
      </c>
      <c r="AK140" s="31">
        <v>377.54474200000004</v>
      </c>
      <c r="AL140" s="30">
        <v>404.41322630000002</v>
      </c>
      <c r="AM140" s="10">
        <v>237.93593986726802</v>
      </c>
      <c r="AN140" s="12">
        <v>220.17971908407202</v>
      </c>
      <c r="AO140" s="12">
        <v>160.20768320658402</v>
      </c>
      <c r="AP140" s="11">
        <v>189.66846201282002</v>
      </c>
      <c r="AQ140" s="10">
        <v>186.05763998044503</v>
      </c>
      <c r="AR140" s="12">
        <v>183.37993863151848</v>
      </c>
      <c r="AS140" s="12">
        <v>175.83767110640801</v>
      </c>
      <c r="AT140" s="11">
        <v>292.85938932256306</v>
      </c>
      <c r="AU140" s="141">
        <v>158.37983769674216</v>
      </c>
      <c r="AV140" s="118">
        <v>224.87692759421103</v>
      </c>
      <c r="AW140" s="14">
        <v>247.23567519969808</v>
      </c>
      <c r="AX140" s="14">
        <v>280.46820410813535</v>
      </c>
      <c r="AY140" s="14">
        <v>272.04415606407366</v>
      </c>
    </row>
    <row r="141" spans="1:51" s="9" customFormat="1" ht="11.25">
      <c r="A141" s="7">
        <v>35489</v>
      </c>
      <c r="B141" s="10"/>
      <c r="C141" s="11">
        <v>332.37399634126007</v>
      </c>
      <c r="D141" s="10">
        <v>229.79137132361402</v>
      </c>
      <c r="E141" s="12">
        <v>296.27170778515006</v>
      </c>
      <c r="F141" s="12">
        <v>307.92230014107372</v>
      </c>
      <c r="G141" s="12">
        <v>208.10537940637704</v>
      </c>
      <c r="H141" s="12">
        <v>208.4738961822286</v>
      </c>
      <c r="I141" s="31">
        <v>243.73157397158107</v>
      </c>
      <c r="J141" s="12">
        <v>192.02410229812602</v>
      </c>
      <c r="K141" s="31">
        <v>278.6299165258028</v>
      </c>
      <c r="L141" s="30">
        <v>380.19360138447433</v>
      </c>
      <c r="M141" s="10">
        <v>267.27279422296698</v>
      </c>
      <c r="N141" s="31">
        <v>327.12235574517462</v>
      </c>
      <c r="O141" s="30">
        <v>256.22862332503104</v>
      </c>
      <c r="P141" s="10">
        <v>327.08090388715306</v>
      </c>
      <c r="Q141" s="31">
        <v>236.53220549864568</v>
      </c>
      <c r="R141" s="31">
        <v>195.76351992999824</v>
      </c>
      <c r="S141" s="31">
        <v>235.07971509903149</v>
      </c>
      <c r="T141" s="31">
        <v>344.71830941538457</v>
      </c>
      <c r="U141" s="31">
        <v>279.32697211440046</v>
      </c>
      <c r="V141" s="31">
        <v>265.95937759627139</v>
      </c>
      <c r="W141" s="31">
        <v>331.57389702018594</v>
      </c>
      <c r="X141" s="31">
        <v>328.1176075017699</v>
      </c>
      <c r="Y141" s="31">
        <v>277.50592028230517</v>
      </c>
      <c r="Z141" s="30">
        <v>492.77891604175858</v>
      </c>
      <c r="AA141" s="10">
        <v>230.58906126371502</v>
      </c>
      <c r="AB141" s="12">
        <v>244.01201457227504</v>
      </c>
      <c r="AC141" s="12">
        <v>295.82014773263205</v>
      </c>
      <c r="AD141" s="12">
        <v>238.24129639140702</v>
      </c>
      <c r="AE141" s="12">
        <v>188.10754800810403</v>
      </c>
      <c r="AF141" s="11"/>
      <c r="AG141" s="29">
        <v>374.48291700000004</v>
      </c>
      <c r="AH141" s="31">
        <v>361.92324390000005</v>
      </c>
      <c r="AI141" s="31">
        <v>371.20927760000006</v>
      </c>
      <c r="AJ141" s="31">
        <v>394.64953430000003</v>
      </c>
      <c r="AK141" s="31">
        <v>370.37139190000005</v>
      </c>
      <c r="AL141" s="30">
        <v>404.81763960000001</v>
      </c>
      <c r="AM141" s="10">
        <v>234.53355110154203</v>
      </c>
      <c r="AN141" s="12">
        <v>222.35933520691603</v>
      </c>
      <c r="AO141" s="12">
        <v>161.27714458933903</v>
      </c>
      <c r="AP141" s="11">
        <v>192.76062694901503</v>
      </c>
      <c r="AQ141" s="10">
        <v>192.04754243044704</v>
      </c>
      <c r="AR141" s="12">
        <v>187.2227406067237</v>
      </c>
      <c r="AS141" s="12">
        <v>179.84691067777104</v>
      </c>
      <c r="AT141" s="11">
        <v>287.40295032446102</v>
      </c>
      <c r="AU141" s="141">
        <v>160.99419783961852</v>
      </c>
      <c r="AV141" s="118">
        <v>227.43850517397502</v>
      </c>
      <c r="AW141" s="14">
        <v>248.70117617460215</v>
      </c>
      <c r="AX141" s="14">
        <v>284.24246156203839</v>
      </c>
      <c r="AY141" s="14">
        <v>274.17634375998171</v>
      </c>
    </row>
    <row r="142" spans="1:51" s="9" customFormat="1" ht="11.25">
      <c r="A142" s="7">
        <v>35520</v>
      </c>
      <c r="B142" s="10"/>
      <c r="C142" s="11">
        <v>314.38910905649107</v>
      </c>
      <c r="D142" s="10">
        <v>220.69973954813199</v>
      </c>
      <c r="E142" s="12">
        <v>282.99257282485303</v>
      </c>
      <c r="F142" s="12">
        <v>291.88483004567053</v>
      </c>
      <c r="G142" s="12">
        <v>199.41402471977304</v>
      </c>
      <c r="H142" s="12">
        <v>201.2361591740063</v>
      </c>
      <c r="I142" s="31">
        <v>238.44567085302779</v>
      </c>
      <c r="J142" s="12">
        <v>187.31125475542302</v>
      </c>
      <c r="K142" s="31">
        <v>273.25199401463959</v>
      </c>
      <c r="L142" s="30">
        <v>382.06239974850052</v>
      </c>
      <c r="M142" s="10">
        <v>257.04621785559272</v>
      </c>
      <c r="N142" s="31">
        <v>310.87215886443727</v>
      </c>
      <c r="O142" s="30">
        <v>247.06245612084774</v>
      </c>
      <c r="P142" s="10">
        <v>315.54797759627206</v>
      </c>
      <c r="Q142" s="31">
        <v>226.41670704344349</v>
      </c>
      <c r="R142" s="31">
        <v>187.97811045468296</v>
      </c>
      <c r="S142" s="31">
        <v>223.46851676303106</v>
      </c>
      <c r="T142" s="31">
        <v>330.10119136377926</v>
      </c>
      <c r="U142" s="31">
        <v>264.03634550696495</v>
      </c>
      <c r="V142" s="31">
        <v>252.84192066521996</v>
      </c>
      <c r="W142" s="31">
        <v>325.58342436897959</v>
      </c>
      <c r="X142" s="31">
        <v>310.67928538762067</v>
      </c>
      <c r="Y142" s="31">
        <v>273.30711695547376</v>
      </c>
      <c r="Z142" s="30">
        <v>473.86768933633664</v>
      </c>
      <c r="AA142" s="10">
        <v>226.38971163341702</v>
      </c>
      <c r="AB142" s="12">
        <v>232.04351975476402</v>
      </c>
      <c r="AC142" s="12">
        <v>284.04194862357002</v>
      </c>
      <c r="AD142" s="12">
        <v>234.25871193615004</v>
      </c>
      <c r="AE142" s="12">
        <v>183.48506836637202</v>
      </c>
      <c r="AF142" s="11"/>
      <c r="AG142" s="29">
        <v>359.12911740000004</v>
      </c>
      <c r="AH142" s="31">
        <v>344.91285150000004</v>
      </c>
      <c r="AI142" s="31">
        <v>360.81541780000009</v>
      </c>
      <c r="AJ142" s="31">
        <v>383.59934730000003</v>
      </c>
      <c r="AK142" s="31">
        <v>358.149136</v>
      </c>
      <c r="AL142" s="30">
        <v>391.86347510000002</v>
      </c>
      <c r="AM142" s="10">
        <v>224.07279184189102</v>
      </c>
      <c r="AN142" s="12">
        <v>213.20599655787402</v>
      </c>
      <c r="AO142" s="12">
        <v>154.45729510863703</v>
      </c>
      <c r="AP142" s="11">
        <v>190.79921046555802</v>
      </c>
      <c r="AQ142" s="10">
        <v>184.34263343764601</v>
      </c>
      <c r="AR142" s="12">
        <v>184.27056218906142</v>
      </c>
      <c r="AS142" s="12">
        <v>174.35697582118601</v>
      </c>
      <c r="AT142" s="11">
        <v>272.86179805279505</v>
      </c>
      <c r="AU142" s="141">
        <v>155.37802794392192</v>
      </c>
      <c r="AV142" s="118">
        <v>219.09534209851702</v>
      </c>
      <c r="AW142" s="14">
        <v>238.10302534750613</v>
      </c>
      <c r="AX142" s="14">
        <v>274.25450968139313</v>
      </c>
      <c r="AY142" s="14">
        <v>262.91157836847407</v>
      </c>
    </row>
    <row r="143" spans="1:51" s="9" customFormat="1" ht="11.25">
      <c r="A143" s="7">
        <v>35550</v>
      </c>
      <c r="B143" s="10"/>
      <c r="C143" s="11">
        <v>328.44676655666507</v>
      </c>
      <c r="D143" s="10">
        <v>230.24361602808301</v>
      </c>
      <c r="E143" s="12">
        <v>291.58575549570901</v>
      </c>
      <c r="F143" s="12">
        <v>299.59483345922655</v>
      </c>
      <c r="G143" s="12">
        <v>203.70700984394003</v>
      </c>
      <c r="H143" s="12">
        <v>207.95070222576788</v>
      </c>
      <c r="I143" s="31">
        <v>247.8416329092226</v>
      </c>
      <c r="J143" s="12">
        <v>193.14839792511503</v>
      </c>
      <c r="K143" s="31">
        <v>285.06478627500604</v>
      </c>
      <c r="L143" s="30">
        <v>393.95419901366012</v>
      </c>
      <c r="M143" s="10">
        <v>259.77446307594613</v>
      </c>
      <c r="N143" s="31">
        <v>321.21014159933361</v>
      </c>
      <c r="O143" s="30">
        <v>252.81209313027344</v>
      </c>
      <c r="P143" s="10">
        <v>332.80519303265902</v>
      </c>
      <c r="Q143" s="31">
        <v>238.05678995254692</v>
      </c>
      <c r="R143" s="31">
        <v>199.99410738416256</v>
      </c>
      <c r="S143" s="31">
        <v>234.70134053293825</v>
      </c>
      <c r="T143" s="31">
        <v>343.01910070363249</v>
      </c>
      <c r="U143" s="31">
        <v>277.01296090250338</v>
      </c>
      <c r="V143" s="31">
        <v>262.06300482981953</v>
      </c>
      <c r="W143" s="31">
        <v>345.13179861210637</v>
      </c>
      <c r="X143" s="31">
        <v>317.18193952966919</v>
      </c>
      <c r="Y143" s="31">
        <v>295.38663962632597</v>
      </c>
      <c r="Z143" s="30">
        <v>512.76858836002737</v>
      </c>
      <c r="AA143" s="10">
        <v>233.06318227500503</v>
      </c>
      <c r="AB143" s="12">
        <v>240.02463626203402</v>
      </c>
      <c r="AC143" s="12">
        <v>297.34721278436206</v>
      </c>
      <c r="AD143" s="12">
        <v>245.21586462193804</v>
      </c>
      <c r="AE143" s="12">
        <v>190.95680053233303</v>
      </c>
      <c r="AF143" s="11"/>
      <c r="AG143" s="29">
        <v>378.88121890000002</v>
      </c>
      <c r="AH143" s="31">
        <v>369.74657680000001</v>
      </c>
      <c r="AI143" s="31">
        <v>377.05211170000001</v>
      </c>
      <c r="AJ143" s="31">
        <v>408.53330490000008</v>
      </c>
      <c r="AK143" s="31">
        <v>372.11695230000004</v>
      </c>
      <c r="AL143" s="30">
        <v>410.67292190000006</v>
      </c>
      <c r="AM143" s="10">
        <v>232.00149774161204</v>
      </c>
      <c r="AN143" s="12">
        <v>217.70867319859502</v>
      </c>
      <c r="AO143" s="12">
        <v>154.51365976283603</v>
      </c>
      <c r="AP143" s="11">
        <v>189.09296944604901</v>
      </c>
      <c r="AQ143" s="10">
        <v>186.35543378362502</v>
      </c>
      <c r="AR143" s="12">
        <v>189.04613313398133</v>
      </c>
      <c r="AS143" s="12">
        <v>177.57668660809503</v>
      </c>
      <c r="AT143" s="11">
        <v>282.72318715150203</v>
      </c>
      <c r="AU143" s="141">
        <v>158.84536632650449</v>
      </c>
      <c r="AV143" s="118">
        <v>225.85204526302704</v>
      </c>
      <c r="AW143" s="14">
        <v>252.00956034970753</v>
      </c>
      <c r="AX143" s="14">
        <v>283.08282378802318</v>
      </c>
      <c r="AY143" s="14">
        <v>278.60715246018833</v>
      </c>
    </row>
    <row r="144" spans="1:51" s="9" customFormat="1" ht="11.25">
      <c r="A144" s="7">
        <v>35580</v>
      </c>
      <c r="B144" s="10"/>
      <c r="C144" s="11">
        <v>364.87396021821604</v>
      </c>
      <c r="D144" s="10">
        <v>243.74748085600206</v>
      </c>
      <c r="E144" s="12">
        <v>312.30770543006906</v>
      </c>
      <c r="F144" s="12">
        <v>320.91420187162299</v>
      </c>
      <c r="G144" s="12">
        <v>218.77262109628404</v>
      </c>
      <c r="H144" s="12">
        <v>227.90648550614551</v>
      </c>
      <c r="I144" s="31">
        <v>266.13493156109644</v>
      </c>
      <c r="J144" s="12">
        <v>212.18294076255802</v>
      </c>
      <c r="K144" s="31">
        <v>315.89451089217113</v>
      </c>
      <c r="L144" s="30">
        <v>422.73221445099682</v>
      </c>
      <c r="M144" s="10">
        <v>277.64399260419606</v>
      </c>
      <c r="N144" s="31">
        <v>341.14526394722628</v>
      </c>
      <c r="O144" s="30">
        <v>270.13781586021406</v>
      </c>
      <c r="P144" s="10">
        <v>355.34040081346205</v>
      </c>
      <c r="Q144" s="31">
        <v>249.40232422148796</v>
      </c>
      <c r="R144" s="31">
        <v>213.73513051938124</v>
      </c>
      <c r="S144" s="31">
        <v>247.7119670991404</v>
      </c>
      <c r="T144" s="31">
        <v>361.76388712985153</v>
      </c>
      <c r="U144" s="31">
        <v>297.16355404991685</v>
      </c>
      <c r="V144" s="31">
        <v>272.00000418963833</v>
      </c>
      <c r="W144" s="31">
        <v>364.28600600311267</v>
      </c>
      <c r="X144" s="31">
        <v>337.03419853386146</v>
      </c>
      <c r="Y144" s="31">
        <v>312.05263149748453</v>
      </c>
      <c r="Z144" s="30">
        <v>564.29794394541284</v>
      </c>
      <c r="AA144" s="10">
        <v>251.07146163039403</v>
      </c>
      <c r="AB144" s="12">
        <v>267.98494060596602</v>
      </c>
      <c r="AC144" s="12">
        <v>318.10245371018203</v>
      </c>
      <c r="AD144" s="12">
        <v>265.34705720076801</v>
      </c>
      <c r="AE144" s="12">
        <v>201.39946412624403</v>
      </c>
      <c r="AF144" s="11"/>
      <c r="AG144" s="10">
        <v>406.53954780000004</v>
      </c>
      <c r="AH144" s="12">
        <v>399.69604950000002</v>
      </c>
      <c r="AI144" s="12">
        <v>418.15079180000004</v>
      </c>
      <c r="AJ144" s="12">
        <v>447.34396880000003</v>
      </c>
      <c r="AK144" s="12">
        <v>412.67770010000004</v>
      </c>
      <c r="AL144" s="11">
        <v>443.11608270000005</v>
      </c>
      <c r="AM144" s="10">
        <v>255.67082911611703</v>
      </c>
      <c r="AN144" s="12">
        <v>234.04962390927503</v>
      </c>
      <c r="AO144" s="12">
        <v>169.95199863918401</v>
      </c>
      <c r="AP144" s="11">
        <v>211.46062849361104</v>
      </c>
      <c r="AQ144" s="10">
        <v>196.14830001569402</v>
      </c>
      <c r="AR144" s="12">
        <v>204.31758779896333</v>
      </c>
      <c r="AS144" s="12">
        <v>195.73695713278204</v>
      </c>
      <c r="AT144" s="11">
        <v>306.54041042815606</v>
      </c>
      <c r="AU144" s="141">
        <v>170.6732782248354</v>
      </c>
      <c r="AV144" s="118">
        <v>241.82939712616903</v>
      </c>
      <c r="AW144" s="14">
        <v>266.77149506258252</v>
      </c>
      <c r="AX144" s="14">
        <v>303.88829221040248</v>
      </c>
      <c r="AY144" s="14">
        <v>295.57086774418025</v>
      </c>
    </row>
    <row r="145" spans="1:51" s="9" customFormat="1" ht="11.25">
      <c r="A145" s="7">
        <v>35611</v>
      </c>
      <c r="B145" s="10"/>
      <c r="C145" s="11">
        <v>381.75164309686204</v>
      </c>
      <c r="D145" s="10">
        <v>256.87045208419107</v>
      </c>
      <c r="E145" s="12">
        <v>318.41619430211705</v>
      </c>
      <c r="F145" s="12">
        <v>329.13418320360682</v>
      </c>
      <c r="G145" s="12">
        <v>224.63143768242702</v>
      </c>
      <c r="H145" s="12">
        <v>237.78283080851992</v>
      </c>
      <c r="I145" s="31">
        <v>283.24048037459676</v>
      </c>
      <c r="J145" s="12">
        <v>220.34561849369402</v>
      </c>
      <c r="K145" s="31">
        <v>323.92834588036828</v>
      </c>
      <c r="L145" s="30">
        <v>439.08592689914525</v>
      </c>
      <c r="M145" s="10">
        <v>289.40576938865212</v>
      </c>
      <c r="N145" s="31">
        <v>352.88003606680951</v>
      </c>
      <c r="O145" s="30">
        <v>283.4572504643433</v>
      </c>
      <c r="P145" s="10">
        <v>373.74957172131906</v>
      </c>
      <c r="Q145" s="31">
        <v>258.15469974632236</v>
      </c>
      <c r="R145" s="31">
        <v>219.77348138335736</v>
      </c>
      <c r="S145" s="31">
        <v>254.95246404146474</v>
      </c>
      <c r="T145" s="31">
        <v>379.5050920363646</v>
      </c>
      <c r="U145" s="31">
        <v>307.77706537617689</v>
      </c>
      <c r="V145" s="31">
        <v>273.5167632530011</v>
      </c>
      <c r="W145" s="31">
        <v>380.75894633737221</v>
      </c>
      <c r="X145" s="31">
        <v>353.35089363311789</v>
      </c>
      <c r="Y145" s="31">
        <v>324.33662702375136</v>
      </c>
      <c r="Z145" s="30">
        <v>584.24285020487275</v>
      </c>
      <c r="AA145" s="10">
        <v>263.19123344050905</v>
      </c>
      <c r="AB145" s="12">
        <v>272.92644664721104</v>
      </c>
      <c r="AC145" s="12">
        <v>334.26670366433206</v>
      </c>
      <c r="AD145" s="12">
        <v>276.05068922873403</v>
      </c>
      <c r="AE145" s="12">
        <v>208.72774614751302</v>
      </c>
      <c r="AF145" s="11"/>
      <c r="AG145" s="10">
        <v>424.42728790000001</v>
      </c>
      <c r="AH145" s="12">
        <v>413.68541120000003</v>
      </c>
      <c r="AI145" s="12">
        <v>429.0227124000001</v>
      </c>
      <c r="AJ145" s="12">
        <v>459.86959999999999</v>
      </c>
      <c r="AK145" s="12">
        <v>420.10589870000001</v>
      </c>
      <c r="AL145" s="11">
        <v>461.28384210000002</v>
      </c>
      <c r="AM145" s="10">
        <v>265.96766960233401</v>
      </c>
      <c r="AN145" s="12">
        <v>240.35500746243704</v>
      </c>
      <c r="AO145" s="12">
        <v>171.55527543819801</v>
      </c>
      <c r="AP145" s="11">
        <v>219.08805565550102</v>
      </c>
      <c r="AQ145" s="10">
        <v>199.54562780162601</v>
      </c>
      <c r="AR145" s="12">
        <v>211.52133732549817</v>
      </c>
      <c r="AS145" s="12">
        <v>205.19931226188604</v>
      </c>
      <c r="AT145" s="11">
        <v>322.16005442535902</v>
      </c>
      <c r="AU145" s="141">
        <v>176.41955735809262</v>
      </c>
      <c r="AV145" s="118">
        <v>250.28868133281304</v>
      </c>
      <c r="AW145" s="14">
        <v>278.36341908296117</v>
      </c>
      <c r="AX145" s="14">
        <v>315.83035430592599</v>
      </c>
      <c r="AY145" s="14">
        <v>308.81365445967725</v>
      </c>
    </row>
    <row r="146" spans="1:51" s="9" customFormat="1" ht="11.25">
      <c r="A146" s="7">
        <v>35642</v>
      </c>
      <c r="B146" s="10"/>
      <c r="C146" s="11">
        <v>425.57833508128306</v>
      </c>
      <c r="D146" s="10">
        <v>274.35628664905101</v>
      </c>
      <c r="E146" s="12">
        <v>346.99576718818105</v>
      </c>
      <c r="F146" s="12">
        <v>367.74205768622858</v>
      </c>
      <c r="G146" s="12">
        <v>238.88434560173002</v>
      </c>
      <c r="H146" s="12">
        <v>257.73500402166127</v>
      </c>
      <c r="I146" s="31">
        <v>305.48936592765347</v>
      </c>
      <c r="J146" s="12">
        <v>242.88274462972404</v>
      </c>
      <c r="K146" s="31">
        <v>352.11163797896211</v>
      </c>
      <c r="L146" s="30">
        <v>467.08313126633556</v>
      </c>
      <c r="M146" s="10">
        <v>304.14391750951927</v>
      </c>
      <c r="N146" s="31">
        <v>382.06504052326017</v>
      </c>
      <c r="O146" s="30">
        <v>309.05532149838314</v>
      </c>
      <c r="P146" s="10">
        <v>421.69808808871204</v>
      </c>
      <c r="Q146" s="31">
        <v>285.45404809819047</v>
      </c>
      <c r="R146" s="31">
        <v>244.18025393507062</v>
      </c>
      <c r="S146" s="31">
        <v>279.4347231173831</v>
      </c>
      <c r="T146" s="31">
        <v>431.14479772576135</v>
      </c>
      <c r="U146" s="31">
        <v>350.88645097005661</v>
      </c>
      <c r="V146" s="31">
        <v>299.44310543264294</v>
      </c>
      <c r="W146" s="31">
        <v>432.32238897542891</v>
      </c>
      <c r="X146" s="31">
        <v>382.51972722181688</v>
      </c>
      <c r="Y146" s="31">
        <v>361.26963012431588</v>
      </c>
      <c r="Z146" s="30">
        <v>663.97441417902894</v>
      </c>
      <c r="AA146" s="10">
        <v>288.73478485785705</v>
      </c>
      <c r="AB146" s="12">
        <v>307.07685400050104</v>
      </c>
      <c r="AC146" s="12">
        <v>366.07981444676602</v>
      </c>
      <c r="AD146" s="12">
        <v>307.21790582840805</v>
      </c>
      <c r="AE146" s="12">
        <v>226.48279616360801</v>
      </c>
      <c r="AF146" s="11"/>
      <c r="AG146" s="10">
        <v>456.63079325487007</v>
      </c>
      <c r="AH146" s="12">
        <v>454.16394952634408</v>
      </c>
      <c r="AI146" s="12">
        <v>480.30619970000009</v>
      </c>
      <c r="AJ146" s="12">
        <v>510.80328530000003</v>
      </c>
      <c r="AK146" s="12">
        <v>464.49689261321407</v>
      </c>
      <c r="AL146" s="11">
        <v>513.08527951368308</v>
      </c>
      <c r="AM146" s="10">
        <v>302.93625687965402</v>
      </c>
      <c r="AN146" s="12">
        <v>259.70166272310303</v>
      </c>
      <c r="AO146" s="12">
        <v>186.05436797521202</v>
      </c>
      <c r="AP146" s="11">
        <v>238.89830437114904</v>
      </c>
      <c r="AQ146" s="10">
        <v>211.23237667595802</v>
      </c>
      <c r="AR146" s="12">
        <v>221.12570898948022</v>
      </c>
      <c r="AS146" s="12">
        <v>218.10006990420302</v>
      </c>
      <c r="AT146" s="11">
        <v>352.80585176262605</v>
      </c>
      <c r="AU146" s="141">
        <v>186.13789330449919</v>
      </c>
      <c r="AV146" s="118">
        <v>269.36330187575402</v>
      </c>
      <c r="AW146" s="14">
        <v>300.11006981571165</v>
      </c>
      <c r="AX146" s="14">
        <v>340.84009456572568</v>
      </c>
      <c r="AY146" s="14">
        <v>333.38490697860857</v>
      </c>
    </row>
    <row r="147" spans="1:51" s="9" customFormat="1" ht="11.25">
      <c r="A147" s="7">
        <v>35671</v>
      </c>
      <c r="B147" s="10"/>
      <c r="C147" s="11">
        <v>414.23781823919205</v>
      </c>
      <c r="D147" s="10">
        <v>261.10080691061609</v>
      </c>
      <c r="E147" s="12">
        <v>339.22444998623502</v>
      </c>
      <c r="F147" s="12">
        <v>362.11199610978514</v>
      </c>
      <c r="G147" s="12">
        <v>238.19048213149503</v>
      </c>
      <c r="H147" s="12">
        <v>260.19594923396642</v>
      </c>
      <c r="I147" s="31">
        <v>300.10521985397833</v>
      </c>
      <c r="J147" s="12">
        <v>248.12298842165904</v>
      </c>
      <c r="K147" s="31">
        <v>353.14541545005989</v>
      </c>
      <c r="L147" s="30">
        <v>454.03637050606801</v>
      </c>
      <c r="M147" s="10">
        <v>300.03570739668015</v>
      </c>
      <c r="N147" s="31">
        <v>363.64347987629276</v>
      </c>
      <c r="O147" s="30">
        <v>299.88332187834823</v>
      </c>
      <c r="P147" s="10">
        <v>400.94568864845104</v>
      </c>
      <c r="Q147" s="31">
        <v>280.1076365043354</v>
      </c>
      <c r="R147" s="31">
        <v>237.14170927934143</v>
      </c>
      <c r="S147" s="31">
        <v>276.31645515517158</v>
      </c>
      <c r="T147" s="31">
        <v>416.32769619969582</v>
      </c>
      <c r="U147" s="31">
        <v>339.30067861778571</v>
      </c>
      <c r="V147" s="31">
        <v>299.6637890124847</v>
      </c>
      <c r="W147" s="31">
        <v>422.59401983171819</v>
      </c>
      <c r="X147" s="31">
        <v>371.74615855974349</v>
      </c>
      <c r="Y147" s="31">
        <v>350.74979086315551</v>
      </c>
      <c r="Z147" s="30">
        <v>630.82386407017486</v>
      </c>
      <c r="AA147" s="10">
        <v>285.92787852034002</v>
      </c>
      <c r="AB147" s="12">
        <v>300.01736890417004</v>
      </c>
      <c r="AC147" s="12">
        <v>355.08390736138904</v>
      </c>
      <c r="AD147" s="12">
        <v>303.20170758909404</v>
      </c>
      <c r="AE147" s="12">
        <v>216.54205857095403</v>
      </c>
      <c r="AF147" s="11"/>
      <c r="AG147" s="10">
        <v>430.56164994179107</v>
      </c>
      <c r="AH147" s="12">
        <v>428.07840725576904</v>
      </c>
      <c r="AI147" s="12">
        <v>451.15824160000005</v>
      </c>
      <c r="AJ147" s="12">
        <v>483.85299750000007</v>
      </c>
      <c r="AK147" s="12">
        <v>444.25579022194404</v>
      </c>
      <c r="AL147" s="11">
        <v>491.48131073448008</v>
      </c>
      <c r="AM147" s="10">
        <v>290.89432035141004</v>
      </c>
      <c r="AN147" s="12">
        <v>255.07713993842404</v>
      </c>
      <c r="AO147" s="12">
        <v>185.87147653149202</v>
      </c>
      <c r="AP147" s="11">
        <v>245.36485145352802</v>
      </c>
      <c r="AQ147" s="10">
        <v>207.45296474599601</v>
      </c>
      <c r="AR147" s="12">
        <v>218.64677526333261</v>
      </c>
      <c r="AS147" s="12">
        <v>222.42102486913103</v>
      </c>
      <c r="AT147" s="11">
        <v>342.85933750622303</v>
      </c>
      <c r="AU147" s="141">
        <v>176.87483411314744</v>
      </c>
      <c r="AV147" s="118">
        <v>261.27759199091003</v>
      </c>
      <c r="AW147" s="14">
        <v>282.86999182338508</v>
      </c>
      <c r="AX147" s="14">
        <v>331.35026990081019</v>
      </c>
      <c r="AY147" s="14">
        <v>314.71046476507018</v>
      </c>
    </row>
    <row r="148" spans="1:51" s="9" customFormat="1" ht="11.25">
      <c r="A148" s="7">
        <v>35703</v>
      </c>
      <c r="B148" s="10"/>
      <c r="C148" s="11">
        <v>429.07258583353803</v>
      </c>
      <c r="D148" s="10">
        <v>273.80555104455306</v>
      </c>
      <c r="E148" s="12">
        <v>358.62205033023804</v>
      </c>
      <c r="F148" s="12">
        <v>379.75882792779601</v>
      </c>
      <c r="G148" s="12">
        <v>248.22044514357003</v>
      </c>
      <c r="H148" s="12">
        <v>277.56961048557395</v>
      </c>
      <c r="I148" s="31">
        <v>316.17680359796503</v>
      </c>
      <c r="J148" s="12">
        <v>263.59102514446306</v>
      </c>
      <c r="K148" s="31">
        <v>369.56707719860776</v>
      </c>
      <c r="L148" s="30">
        <v>477.21820745855035</v>
      </c>
      <c r="M148" s="10">
        <v>316.2163562115681</v>
      </c>
      <c r="N148" s="31">
        <v>382.62509742440812</v>
      </c>
      <c r="O148" s="30">
        <v>317.07222959171827</v>
      </c>
      <c r="P148" s="10">
        <v>426.80192858352905</v>
      </c>
      <c r="Q148" s="31">
        <v>295.53552507389725</v>
      </c>
      <c r="R148" s="31">
        <v>256.56385241102879</v>
      </c>
      <c r="S148" s="31">
        <v>293.23983997838985</v>
      </c>
      <c r="T148" s="31">
        <v>450.78009618218033</v>
      </c>
      <c r="U148" s="31">
        <v>365.26197926154401</v>
      </c>
      <c r="V148" s="31">
        <v>320.81374129770575</v>
      </c>
      <c r="W148" s="31">
        <v>456.84416132349912</v>
      </c>
      <c r="X148" s="31">
        <v>394.22323613528209</v>
      </c>
      <c r="Y148" s="31">
        <v>378.46185839965494</v>
      </c>
      <c r="Z148" s="30">
        <v>660.58558869411922</v>
      </c>
      <c r="AA148" s="10">
        <v>295.30888628671403</v>
      </c>
      <c r="AB148" s="12">
        <v>309.19846939109601</v>
      </c>
      <c r="AC148" s="12">
        <v>376.19990893961204</v>
      </c>
      <c r="AD148" s="12">
        <v>321.04114484259304</v>
      </c>
      <c r="AE148" s="12">
        <v>230.33609086080602</v>
      </c>
      <c r="AF148" s="11"/>
      <c r="AG148" s="10">
        <v>442.84255988308104</v>
      </c>
      <c r="AH148" s="12">
        <v>445.41592521235305</v>
      </c>
      <c r="AI148" s="12">
        <v>466.96771080000002</v>
      </c>
      <c r="AJ148" s="12">
        <v>498.93972750000012</v>
      </c>
      <c r="AK148" s="12">
        <v>463.36882938234703</v>
      </c>
      <c r="AL148" s="11">
        <v>507.04377155010104</v>
      </c>
      <c r="AM148" s="10">
        <v>306.96866448514106</v>
      </c>
      <c r="AN148" s="12">
        <v>264.56600954413301</v>
      </c>
      <c r="AO148" s="12">
        <v>194.43287425873302</v>
      </c>
      <c r="AP148" s="11">
        <v>260.34113681872702</v>
      </c>
      <c r="AQ148" s="10">
        <v>220.72900020610203</v>
      </c>
      <c r="AR148" s="12">
        <v>233.23778364349494</v>
      </c>
      <c r="AS148" s="12">
        <v>237.26736137391603</v>
      </c>
      <c r="AT148" s="11">
        <v>352.45357034766005</v>
      </c>
      <c r="AU148" s="141">
        <v>183.20918179730796</v>
      </c>
      <c r="AV148" s="118">
        <v>274.39898923955604</v>
      </c>
      <c r="AW148" s="14">
        <v>297.90552864960057</v>
      </c>
      <c r="AX148" s="14">
        <v>348.56777461140859</v>
      </c>
      <c r="AY148" s="14">
        <v>331.94580366525457</v>
      </c>
    </row>
    <row r="149" spans="1:51" s="9" customFormat="1" ht="11.25">
      <c r="A149" s="7">
        <v>35734</v>
      </c>
      <c r="B149" s="10"/>
      <c r="C149" s="11">
        <v>409.29028007820006</v>
      </c>
      <c r="D149" s="10">
        <v>264.24144017518802</v>
      </c>
      <c r="E149" s="12">
        <v>348.98687997960502</v>
      </c>
      <c r="F149" s="12">
        <v>370.19657593155932</v>
      </c>
      <c r="G149" s="12">
        <v>237.46042954132503</v>
      </c>
      <c r="H149" s="12">
        <v>266.05329155996759</v>
      </c>
      <c r="I149" s="31">
        <v>303.80705311635302</v>
      </c>
      <c r="J149" s="12">
        <v>250.14097677723703</v>
      </c>
      <c r="K149" s="31">
        <v>358.01210771931318</v>
      </c>
      <c r="L149" s="30">
        <v>465.79182712721541</v>
      </c>
      <c r="M149" s="10">
        <v>312.26553706686951</v>
      </c>
      <c r="N149" s="31">
        <v>367.59785769046158</v>
      </c>
      <c r="O149" s="30">
        <v>307.43845439434153</v>
      </c>
      <c r="P149" s="10">
        <v>406.22673234402907</v>
      </c>
      <c r="Q149" s="31">
        <v>273.16281200480603</v>
      </c>
      <c r="R149" s="31">
        <v>243.24378070391197</v>
      </c>
      <c r="S149" s="31">
        <v>278.56057028809886</v>
      </c>
      <c r="T149" s="31">
        <v>418.23368308180767</v>
      </c>
      <c r="U149" s="31">
        <v>338.47832644535777</v>
      </c>
      <c r="V149" s="31">
        <v>297.8169782057588</v>
      </c>
      <c r="W149" s="31">
        <v>422.24052773470038</v>
      </c>
      <c r="X149" s="31">
        <v>376.05024666680595</v>
      </c>
      <c r="Y149" s="31">
        <v>349.8523672603684</v>
      </c>
      <c r="Z149" s="30">
        <v>618.50292720702225</v>
      </c>
      <c r="AA149" s="10">
        <v>279.91065409084302</v>
      </c>
      <c r="AB149" s="12">
        <v>289.76627901920705</v>
      </c>
      <c r="AC149" s="12">
        <v>363.49962461077104</v>
      </c>
      <c r="AD149" s="12">
        <v>300.38914586893003</v>
      </c>
      <c r="AE149" s="12">
        <v>220.67823677266702</v>
      </c>
      <c r="AF149" s="11"/>
      <c r="AG149" s="10">
        <v>432.69765681574307</v>
      </c>
      <c r="AH149" s="12">
        <v>435.81453952847608</v>
      </c>
      <c r="AI149" s="12">
        <v>448.83894190000007</v>
      </c>
      <c r="AJ149" s="12">
        <v>475.57887050000005</v>
      </c>
      <c r="AK149" s="12">
        <v>449.98460609317004</v>
      </c>
      <c r="AL149" s="11">
        <v>489.20637730198604</v>
      </c>
      <c r="AM149" s="10">
        <v>285.28198612926104</v>
      </c>
      <c r="AN149" s="12">
        <v>248.62556508955703</v>
      </c>
      <c r="AO149" s="12">
        <v>179.29867300314001</v>
      </c>
      <c r="AP149" s="11">
        <v>243.36387474095903</v>
      </c>
      <c r="AQ149" s="10">
        <v>209.41624163333901</v>
      </c>
      <c r="AR149" s="12">
        <v>220.86876477910812</v>
      </c>
      <c r="AS149" s="12">
        <v>221.73892437407702</v>
      </c>
      <c r="AT149" s="11">
        <v>323.24708229651702</v>
      </c>
      <c r="AU149" s="141">
        <v>171.07684992767207</v>
      </c>
      <c r="AV149" s="118">
        <v>262.02774922554903</v>
      </c>
      <c r="AW149" s="14">
        <v>287.63374602176242</v>
      </c>
      <c r="AX149" s="14">
        <v>333.37590185692835</v>
      </c>
      <c r="AY149" s="14">
        <v>320.86023787033281</v>
      </c>
    </row>
    <row r="150" spans="1:51" s="9" customFormat="1" ht="11.25">
      <c r="A150" s="7">
        <v>35762</v>
      </c>
      <c r="B150" s="10"/>
      <c r="C150" s="11">
        <v>413.76366839029004</v>
      </c>
      <c r="D150" s="10">
        <v>274.62357444015004</v>
      </c>
      <c r="E150" s="12">
        <v>364.88693162360005</v>
      </c>
      <c r="F150" s="12">
        <v>380.03993253592313</v>
      </c>
      <c r="G150" s="12">
        <v>242.04137367177003</v>
      </c>
      <c r="H150" s="12">
        <v>267.72048760289823</v>
      </c>
      <c r="I150" s="31">
        <v>312.03845154772739</v>
      </c>
      <c r="J150" s="12">
        <v>257.35979522605004</v>
      </c>
      <c r="K150" s="31">
        <v>360.14896103947927</v>
      </c>
      <c r="L150" s="30">
        <v>484.78740520095727</v>
      </c>
      <c r="M150" s="10">
        <v>330.2453708593149</v>
      </c>
      <c r="N150" s="31">
        <v>379.1460154690418</v>
      </c>
      <c r="O150" s="30">
        <v>315.81993455661888</v>
      </c>
      <c r="P150" s="10">
        <v>409.96417452264006</v>
      </c>
      <c r="Q150" s="31">
        <v>277.39301677476868</v>
      </c>
      <c r="R150" s="31">
        <v>245.31631014814596</v>
      </c>
      <c r="S150" s="31">
        <v>285.09638680786588</v>
      </c>
      <c r="T150" s="31">
        <v>425.77200226773715</v>
      </c>
      <c r="U150" s="31">
        <v>347.54313481459047</v>
      </c>
      <c r="V150" s="31">
        <v>304.98168633358563</v>
      </c>
      <c r="W150" s="31">
        <v>433.54710724535857</v>
      </c>
      <c r="X150" s="31">
        <v>391.74305661136469</v>
      </c>
      <c r="Y150" s="31">
        <v>359.24589632426193</v>
      </c>
      <c r="Z150" s="30">
        <v>641.27407180111402</v>
      </c>
      <c r="AA150" s="10">
        <v>284.43221883276004</v>
      </c>
      <c r="AB150" s="12">
        <v>290.29228682495005</v>
      </c>
      <c r="AC150" s="12">
        <v>374.39217047732006</v>
      </c>
      <c r="AD150" s="12">
        <v>298.14942083739004</v>
      </c>
      <c r="AE150" s="12">
        <v>225.73225388688002</v>
      </c>
      <c r="AF150" s="11"/>
      <c r="AG150" s="10">
        <v>452.60088363395005</v>
      </c>
      <c r="AH150" s="12">
        <v>445.44081107758007</v>
      </c>
      <c r="AI150" s="12">
        <v>471.78055749999999</v>
      </c>
      <c r="AJ150" s="12">
        <v>491.35163399999999</v>
      </c>
      <c r="AK150" s="12">
        <v>467.51609634348006</v>
      </c>
      <c r="AL150" s="11">
        <v>508.74596490035009</v>
      </c>
      <c r="AM150" s="10">
        <v>293.85205719046002</v>
      </c>
      <c r="AN150" s="12">
        <v>250.35709415899004</v>
      </c>
      <c r="AO150" s="12">
        <v>175.43466902702002</v>
      </c>
      <c r="AP150" s="11">
        <v>241.36644140263002</v>
      </c>
      <c r="AQ150" s="10">
        <v>216.03216142226003</v>
      </c>
      <c r="AR150" s="12">
        <v>226.90841941367384</v>
      </c>
      <c r="AS150" s="12">
        <v>225.27863151942003</v>
      </c>
      <c r="AT150" s="11">
        <v>324.33720075685005</v>
      </c>
      <c r="AU150" s="141">
        <v>178.4929287259267</v>
      </c>
      <c r="AV150" s="118">
        <v>269.43459242400002</v>
      </c>
      <c r="AW150" s="14">
        <v>300.45933475690293</v>
      </c>
      <c r="AX150" s="14">
        <v>343.56663532941394</v>
      </c>
      <c r="AY150" s="14">
        <v>335.71306363190274</v>
      </c>
    </row>
    <row r="151" spans="1:51" s="9" customFormat="1" ht="11.25">
      <c r="A151" s="7">
        <v>35795</v>
      </c>
      <c r="B151" s="10"/>
      <c r="C151" s="11">
        <v>405.95578570750303</v>
      </c>
      <c r="D151" s="10">
        <v>280.59418518802295</v>
      </c>
      <c r="E151" s="12">
        <v>375.55206579325403</v>
      </c>
      <c r="F151" s="12">
        <v>386.42179595633542</v>
      </c>
      <c r="G151" s="12">
        <v>241.11116026447502</v>
      </c>
      <c r="H151" s="12">
        <v>266.47667020601858</v>
      </c>
      <c r="I151" s="31">
        <v>316.30052518927744</v>
      </c>
      <c r="J151" s="12">
        <v>253.74435335075503</v>
      </c>
      <c r="K151" s="31">
        <v>351.19436959359524</v>
      </c>
      <c r="L151" s="30">
        <v>495.54656756502516</v>
      </c>
      <c r="M151" s="10">
        <v>340.93251358733119</v>
      </c>
      <c r="N151" s="31">
        <v>390.0879869485517</v>
      </c>
      <c r="O151" s="30">
        <v>324.32495000116506</v>
      </c>
      <c r="P151" s="10">
        <v>409.09040936879006</v>
      </c>
      <c r="Q151" s="31">
        <v>280.48318607736024</v>
      </c>
      <c r="R151" s="31">
        <v>249.31923941368353</v>
      </c>
      <c r="S151" s="31">
        <v>287.35627744295897</v>
      </c>
      <c r="T151" s="31">
        <v>433.94762516264194</v>
      </c>
      <c r="U151" s="31">
        <v>346.63786835875084</v>
      </c>
      <c r="V151" s="31">
        <v>314.59527025312309</v>
      </c>
      <c r="W151" s="31">
        <v>440.68618872529356</v>
      </c>
      <c r="X151" s="31">
        <v>397.0226169596217</v>
      </c>
      <c r="Y151" s="31">
        <v>365.03217657242374</v>
      </c>
      <c r="Z151" s="30">
        <v>635.21945122977422</v>
      </c>
      <c r="AA151" s="10">
        <v>286.21822562125504</v>
      </c>
      <c r="AB151" s="12">
        <v>284.25519315732402</v>
      </c>
      <c r="AC151" s="12">
        <v>375.06967630889505</v>
      </c>
      <c r="AD151" s="12">
        <v>297.64316312080803</v>
      </c>
      <c r="AE151" s="12">
        <v>225.32539407247404</v>
      </c>
      <c r="AF151" s="11"/>
      <c r="AG151" s="10">
        <v>454.86388805212005</v>
      </c>
      <c r="AH151" s="12">
        <v>445.60277335648806</v>
      </c>
      <c r="AI151" s="12">
        <v>480.56732400000004</v>
      </c>
      <c r="AJ151" s="12">
        <v>497.63936260000003</v>
      </c>
      <c r="AK151" s="12">
        <v>465.96403640683906</v>
      </c>
      <c r="AL151" s="11">
        <v>506.71891747780109</v>
      </c>
      <c r="AM151" s="10">
        <v>290.30314918747905</v>
      </c>
      <c r="AN151" s="12">
        <v>247.60746237461004</v>
      </c>
      <c r="AO151" s="12">
        <v>170.18252288323802</v>
      </c>
      <c r="AP151" s="11">
        <v>233.28515503145204</v>
      </c>
      <c r="AQ151" s="10">
        <v>220.92278390540201</v>
      </c>
      <c r="AR151" s="12">
        <v>230.54586378820832</v>
      </c>
      <c r="AS151" s="12">
        <v>222.67792488570703</v>
      </c>
      <c r="AT151" s="11">
        <v>317.89326925221303</v>
      </c>
      <c r="AU151" s="141">
        <v>184.96552855385065</v>
      </c>
      <c r="AV151" s="118">
        <v>272.42062820000001</v>
      </c>
      <c r="AW151" s="14">
        <v>305.18556009811937</v>
      </c>
      <c r="AX151" s="14">
        <v>348.31023477617782</v>
      </c>
      <c r="AY151" s="14">
        <v>341.47968078278194</v>
      </c>
    </row>
    <row r="152" spans="1:51" s="9" customFormat="1" ht="11.25">
      <c r="A152" s="7">
        <v>35825</v>
      </c>
      <c r="B152" s="10"/>
      <c r="C152" s="11">
        <v>404.47067689069507</v>
      </c>
      <c r="D152" s="10">
        <v>280.25224730855604</v>
      </c>
      <c r="E152" s="12">
        <v>366.77644494290507</v>
      </c>
      <c r="F152" s="12">
        <v>380.09685080423708</v>
      </c>
      <c r="G152" s="12">
        <v>246.41348401208302</v>
      </c>
      <c r="H152" s="12">
        <v>267.44047801026989</v>
      </c>
      <c r="I152" s="31">
        <v>317.11051885345887</v>
      </c>
      <c r="J152" s="12">
        <v>259.60904509201004</v>
      </c>
      <c r="K152" s="31">
        <v>360.72418620659568</v>
      </c>
      <c r="L152" s="30">
        <v>489.32603022464963</v>
      </c>
      <c r="M152" s="10">
        <v>333.24495619576544</v>
      </c>
      <c r="N152" s="31">
        <v>388.26802010059112</v>
      </c>
      <c r="O152" s="30">
        <v>320.62180645329255</v>
      </c>
      <c r="P152" s="10">
        <v>412.18999973834707</v>
      </c>
      <c r="Q152" s="31">
        <v>279.10746092696058</v>
      </c>
      <c r="R152" s="31">
        <v>251.38835474073204</v>
      </c>
      <c r="S152" s="31">
        <v>284.51730087008241</v>
      </c>
      <c r="T152" s="31">
        <v>431.3094926491807</v>
      </c>
      <c r="U152" s="31">
        <v>347.65975679467243</v>
      </c>
      <c r="V152" s="31">
        <v>313.54421374711279</v>
      </c>
      <c r="W152" s="31">
        <v>445.58323467398947</v>
      </c>
      <c r="X152" s="31">
        <v>388.71356882284397</v>
      </c>
      <c r="Y152" s="31">
        <v>374.26534425050784</v>
      </c>
      <c r="Z152" s="30">
        <v>670.25466814419315</v>
      </c>
      <c r="AA152" s="10">
        <v>283.82492606225503</v>
      </c>
      <c r="AB152" s="12">
        <v>288.93364348250702</v>
      </c>
      <c r="AC152" s="12">
        <v>376.06361095111407</v>
      </c>
      <c r="AD152" s="12">
        <v>293.81326948366706</v>
      </c>
      <c r="AE152" s="12">
        <v>225.95378153146302</v>
      </c>
      <c r="AF152" s="11"/>
      <c r="AG152" s="10">
        <v>462.14480333539308</v>
      </c>
      <c r="AH152" s="12">
        <v>461.37746801552606</v>
      </c>
      <c r="AI152" s="12">
        <v>484.94648700000005</v>
      </c>
      <c r="AJ152" s="12">
        <v>515.2991902</v>
      </c>
      <c r="AK152" s="12">
        <v>472.80448165409905</v>
      </c>
      <c r="AL152" s="11">
        <v>504.57577008508508</v>
      </c>
      <c r="AM152" s="10">
        <v>299.77812557847801</v>
      </c>
      <c r="AN152" s="12">
        <v>245.93302455250702</v>
      </c>
      <c r="AO152" s="12">
        <v>173.97472840439903</v>
      </c>
      <c r="AP152" s="11">
        <v>240.61977753220302</v>
      </c>
      <c r="AQ152" s="10">
        <v>221.22482953555803</v>
      </c>
      <c r="AR152" s="12">
        <v>223.16324204269608</v>
      </c>
      <c r="AS152" s="12">
        <v>218.94726800334203</v>
      </c>
      <c r="AT152" s="11">
        <v>317.81157068201503</v>
      </c>
      <c r="AU152" s="141">
        <v>184.99458663838647</v>
      </c>
      <c r="AV152" s="118">
        <v>271.26843604985305</v>
      </c>
      <c r="AW152" s="14">
        <v>308.28319353311531</v>
      </c>
      <c r="AX152" s="14">
        <v>347.42999370673715</v>
      </c>
      <c r="AY152" s="14">
        <v>345.25660996248632</v>
      </c>
    </row>
    <row r="153" spans="1:51" s="9" customFormat="1" ht="11.25">
      <c r="A153" s="7">
        <v>35853</v>
      </c>
      <c r="B153" s="10"/>
      <c r="C153" s="11">
        <v>442.40072355747407</v>
      </c>
      <c r="D153" s="10">
        <v>304.44335855974913</v>
      </c>
      <c r="E153" s="12">
        <v>396.17086285938603</v>
      </c>
      <c r="F153" s="12">
        <v>413.5979660570431</v>
      </c>
      <c r="G153" s="12">
        <v>261.44267724930501</v>
      </c>
      <c r="H153" s="12">
        <v>284.57925120200701</v>
      </c>
      <c r="I153" s="31">
        <v>352.44782691921881</v>
      </c>
      <c r="J153" s="12">
        <v>288.95660151624503</v>
      </c>
      <c r="K153" s="31">
        <v>382.71766063387713</v>
      </c>
      <c r="L153" s="30">
        <v>530.42330226777801</v>
      </c>
      <c r="M153" s="10">
        <v>348.39650428540159</v>
      </c>
      <c r="N153" s="31">
        <v>423.25543414514124</v>
      </c>
      <c r="O153" s="30">
        <v>346.57966321157176</v>
      </c>
      <c r="P153" s="10">
        <v>451.50359720286508</v>
      </c>
      <c r="Q153" s="31">
        <v>292.85233224270729</v>
      </c>
      <c r="R153" s="31">
        <v>268.28765533322047</v>
      </c>
      <c r="S153" s="31">
        <v>301.95884304182636</v>
      </c>
      <c r="T153" s="31">
        <v>472.63998356798402</v>
      </c>
      <c r="U153" s="31">
        <v>375.26421265877974</v>
      </c>
      <c r="V153" s="31">
        <v>328.92377064147399</v>
      </c>
      <c r="W153" s="31">
        <v>488.47885538953773</v>
      </c>
      <c r="X153" s="31">
        <v>419.97528229933937</v>
      </c>
      <c r="Y153" s="31">
        <v>404.19924367510805</v>
      </c>
      <c r="Z153" s="30">
        <v>735.3673976431345</v>
      </c>
      <c r="AA153" s="10">
        <v>303.43319813920704</v>
      </c>
      <c r="AB153" s="12">
        <v>317.53740741732906</v>
      </c>
      <c r="AC153" s="12">
        <v>405.53476408157803</v>
      </c>
      <c r="AD153" s="12">
        <v>317.21157888778106</v>
      </c>
      <c r="AE153" s="12">
        <v>239.79110073093702</v>
      </c>
      <c r="AF153" s="11"/>
      <c r="AG153" s="10">
        <v>499.15372890233408</v>
      </c>
      <c r="AH153" s="12">
        <v>496.68336372498504</v>
      </c>
      <c r="AI153" s="12">
        <v>534.00495049999995</v>
      </c>
      <c r="AJ153" s="12">
        <v>560.58790850000003</v>
      </c>
      <c r="AK153" s="12">
        <v>513.71492959908005</v>
      </c>
      <c r="AL153" s="11">
        <v>546.26814514468708</v>
      </c>
      <c r="AM153" s="10">
        <v>334.04342484397404</v>
      </c>
      <c r="AN153" s="12">
        <v>266.12424883478002</v>
      </c>
      <c r="AO153" s="12">
        <v>184.95557832446403</v>
      </c>
      <c r="AP153" s="11">
        <v>259.54793983595204</v>
      </c>
      <c r="AQ153" s="10">
        <v>236.71572951573603</v>
      </c>
      <c r="AR153" s="12">
        <v>243.91362734701332</v>
      </c>
      <c r="AS153" s="12">
        <v>237.69611666755102</v>
      </c>
      <c r="AT153" s="11">
        <v>348.10765784273406</v>
      </c>
      <c r="AU153" s="141">
        <v>195.11173708759452</v>
      </c>
      <c r="AV153" s="118">
        <v>292.13087766113904</v>
      </c>
      <c r="AW153" s="14">
        <v>330.00174451752315</v>
      </c>
      <c r="AX153" s="14">
        <v>374.78990191357292</v>
      </c>
      <c r="AY153" s="14">
        <v>370.15872286271849</v>
      </c>
    </row>
    <row r="154" spans="1:51" s="9" customFormat="1" ht="11.25">
      <c r="A154" s="7">
        <v>35885</v>
      </c>
      <c r="B154" s="10"/>
      <c r="C154" s="11">
        <v>465.09787581649005</v>
      </c>
      <c r="D154" s="10">
        <v>316.50601331260305</v>
      </c>
      <c r="E154" s="12">
        <v>423.14427257800907</v>
      </c>
      <c r="F154" s="12">
        <v>444.44525233336225</v>
      </c>
      <c r="G154" s="12">
        <v>275.99347860575705</v>
      </c>
      <c r="H154" s="12">
        <v>299.82775993399372</v>
      </c>
      <c r="I154" s="31">
        <v>368.18069416276018</v>
      </c>
      <c r="J154" s="12">
        <v>312.23280705554305</v>
      </c>
      <c r="K154" s="31">
        <v>401.53469410419382</v>
      </c>
      <c r="L154" s="30">
        <v>559.50955230228135</v>
      </c>
      <c r="M154" s="10">
        <v>371.4728239666286</v>
      </c>
      <c r="N154" s="31">
        <v>446.67797358444523</v>
      </c>
      <c r="O154" s="30">
        <v>365.24889772547851</v>
      </c>
      <c r="P154" s="10">
        <v>473.14725825255704</v>
      </c>
      <c r="Q154" s="31">
        <v>305.35087736070085</v>
      </c>
      <c r="R154" s="31">
        <v>281.81967150523894</v>
      </c>
      <c r="S154" s="31">
        <v>315.72141448480323</v>
      </c>
      <c r="T154" s="31">
        <v>495.61337783488057</v>
      </c>
      <c r="U154" s="31">
        <v>395.66383043857564</v>
      </c>
      <c r="V154" s="31">
        <v>341.87988719125468</v>
      </c>
      <c r="W154" s="31">
        <v>516.85109459051137</v>
      </c>
      <c r="X154" s="31">
        <v>435.81244100127401</v>
      </c>
      <c r="Y154" s="31">
        <v>428.50732540259122</v>
      </c>
      <c r="Z154" s="30">
        <v>760.25535092563734</v>
      </c>
      <c r="AA154" s="10">
        <v>323.66715546400303</v>
      </c>
      <c r="AB154" s="12">
        <v>329.73519530070104</v>
      </c>
      <c r="AC154" s="12">
        <v>421.44001384832006</v>
      </c>
      <c r="AD154" s="12">
        <v>335.79986641886103</v>
      </c>
      <c r="AE154" s="12">
        <v>249.23028557833004</v>
      </c>
      <c r="AF154" s="11"/>
      <c r="AG154" s="10">
        <v>522.75042279022603</v>
      </c>
      <c r="AH154" s="12">
        <v>503.44620440546407</v>
      </c>
      <c r="AI154" s="12">
        <v>545.98517520000007</v>
      </c>
      <c r="AJ154" s="12">
        <v>566.69338349999998</v>
      </c>
      <c r="AK154" s="12">
        <v>520.94156299972201</v>
      </c>
      <c r="AL154" s="11">
        <v>584.32293219353005</v>
      </c>
      <c r="AM154" s="10">
        <v>350.66069863461303</v>
      </c>
      <c r="AN154" s="12">
        <v>276.66270337894605</v>
      </c>
      <c r="AO154" s="12">
        <v>195.45482359303904</v>
      </c>
      <c r="AP154" s="11">
        <v>281.27449024126804</v>
      </c>
      <c r="AQ154" s="10">
        <v>248.64781195029002</v>
      </c>
      <c r="AR154" s="12">
        <v>251.89142986324248</v>
      </c>
      <c r="AS154" s="12">
        <v>251.32062037881803</v>
      </c>
      <c r="AT154" s="11">
        <v>360.92428558918806</v>
      </c>
      <c r="AU154" s="141">
        <v>202.52256864152409</v>
      </c>
      <c r="AV154" s="118">
        <v>306.36088821336102</v>
      </c>
      <c r="AW154" s="14">
        <v>346.48533165617334</v>
      </c>
      <c r="AX154" s="14">
        <v>393.52611542981197</v>
      </c>
      <c r="AY154" s="14">
        <v>389.11461398750123</v>
      </c>
    </row>
    <row r="155" spans="1:51" s="9" customFormat="1" ht="11.25">
      <c r="A155" s="7">
        <v>35915</v>
      </c>
      <c r="B155" s="10"/>
      <c r="C155" s="11">
        <v>465.14000821229905</v>
      </c>
      <c r="D155" s="10">
        <v>311.40499139804803</v>
      </c>
      <c r="E155" s="12">
        <v>424.66593256998607</v>
      </c>
      <c r="F155" s="12">
        <v>445.54460796799361</v>
      </c>
      <c r="G155" s="12">
        <v>276.64349844656903</v>
      </c>
      <c r="H155" s="12">
        <v>306.6065190835543</v>
      </c>
      <c r="I155" s="31">
        <v>374.63106329306083</v>
      </c>
      <c r="J155" s="12">
        <v>311.97484031035401</v>
      </c>
      <c r="K155" s="31">
        <v>407.79122694001842</v>
      </c>
      <c r="L155" s="30">
        <v>562.53349004703705</v>
      </c>
      <c r="M155" s="10">
        <v>365.2750710674851</v>
      </c>
      <c r="N155" s="31">
        <v>453.62337662974221</v>
      </c>
      <c r="O155" s="30">
        <v>370.58186838737117</v>
      </c>
      <c r="P155" s="10">
        <v>479.81357681288205</v>
      </c>
      <c r="Q155" s="31">
        <v>304.64075946732834</v>
      </c>
      <c r="R155" s="31">
        <v>280.54643841134543</v>
      </c>
      <c r="S155" s="31">
        <v>314.39108441830177</v>
      </c>
      <c r="T155" s="31">
        <v>505.94211922524039</v>
      </c>
      <c r="U155" s="31">
        <v>400.29359579113333</v>
      </c>
      <c r="V155" s="31">
        <v>344.67909030601277</v>
      </c>
      <c r="W155" s="31">
        <v>523.20065163564334</v>
      </c>
      <c r="X155" s="31">
        <v>430.67476144554468</v>
      </c>
      <c r="Y155" s="31">
        <v>432.42204834541815</v>
      </c>
      <c r="Z155" s="30">
        <v>775.13550543585814</v>
      </c>
      <c r="AA155" s="10">
        <v>331.86044045176004</v>
      </c>
      <c r="AB155" s="12">
        <v>333.21359054018404</v>
      </c>
      <c r="AC155" s="12">
        <v>418.50609784305203</v>
      </c>
      <c r="AD155" s="12">
        <v>339.10071326264705</v>
      </c>
      <c r="AE155" s="12">
        <v>254.28318038814504</v>
      </c>
      <c r="AF155" s="11"/>
      <c r="AG155" s="10">
        <v>521.62588208072009</v>
      </c>
      <c r="AH155" s="12">
        <v>505.83294217130907</v>
      </c>
      <c r="AI155" s="12">
        <v>555.43546670000001</v>
      </c>
      <c r="AJ155" s="12">
        <v>567.88343960000009</v>
      </c>
      <c r="AK155" s="12">
        <v>528.53491141031907</v>
      </c>
      <c r="AL155" s="11">
        <v>588.41197997317602</v>
      </c>
      <c r="AM155" s="10">
        <v>360.37810205534203</v>
      </c>
      <c r="AN155" s="12">
        <v>278.11432867445302</v>
      </c>
      <c r="AO155" s="12">
        <v>200.44875268056504</v>
      </c>
      <c r="AP155" s="11">
        <v>287.54018284662703</v>
      </c>
      <c r="AQ155" s="10">
        <v>248.78834769360404</v>
      </c>
      <c r="AR155" s="12">
        <v>254.04703810645421</v>
      </c>
      <c r="AS155" s="12">
        <v>258.24028128383202</v>
      </c>
      <c r="AT155" s="11">
        <v>364.11593904665307</v>
      </c>
      <c r="AU155" s="141">
        <v>205.71025361968481</v>
      </c>
      <c r="AV155" s="118">
        <v>306.72992441208504</v>
      </c>
      <c r="AW155" s="14">
        <v>349.63141846761118</v>
      </c>
      <c r="AX155" s="14">
        <v>395.29050511943888</v>
      </c>
      <c r="AY155" s="14">
        <v>393.02946109851422</v>
      </c>
    </row>
    <row r="156" spans="1:51" s="9" customFormat="1" ht="11.25">
      <c r="A156" s="7">
        <v>35944</v>
      </c>
      <c r="B156" s="10"/>
      <c r="C156" s="11">
        <v>447.94610780873103</v>
      </c>
      <c r="D156" s="10">
        <v>310.27963818775407</v>
      </c>
      <c r="E156" s="12">
        <v>415.26907469617106</v>
      </c>
      <c r="F156" s="12">
        <v>435.42165133830514</v>
      </c>
      <c r="G156" s="12">
        <v>266.90974162502704</v>
      </c>
      <c r="H156" s="12">
        <v>290.75326073028504</v>
      </c>
      <c r="I156" s="31">
        <v>365.59293398491741</v>
      </c>
      <c r="J156" s="12">
        <v>312.06412750965103</v>
      </c>
      <c r="K156" s="31">
        <v>390.00211467966318</v>
      </c>
      <c r="L156" s="30">
        <v>543.94130584173456</v>
      </c>
      <c r="M156" s="10">
        <v>358.55333450611755</v>
      </c>
      <c r="N156" s="31">
        <v>442.28728336455487</v>
      </c>
      <c r="O156" s="30">
        <v>365.03761799458744</v>
      </c>
      <c r="P156" s="10">
        <v>470.60936833198605</v>
      </c>
      <c r="Q156" s="31">
        <v>298.70352431384174</v>
      </c>
      <c r="R156" s="31">
        <v>276.93323594361556</v>
      </c>
      <c r="S156" s="31">
        <v>305.54891691071902</v>
      </c>
      <c r="T156" s="31">
        <v>487.38778483763218</v>
      </c>
      <c r="U156" s="31">
        <v>392.20856181380702</v>
      </c>
      <c r="V156" s="31">
        <v>330.28204461780297</v>
      </c>
      <c r="W156" s="31">
        <v>514.64011582167223</v>
      </c>
      <c r="X156" s="31">
        <v>413.67991329763726</v>
      </c>
      <c r="Y156" s="31">
        <v>426.3366247496989</v>
      </c>
      <c r="Z156" s="30">
        <v>743.10485212123797</v>
      </c>
      <c r="AA156" s="10">
        <v>319.60410429290806</v>
      </c>
      <c r="AB156" s="12">
        <v>318.64080478074806</v>
      </c>
      <c r="AC156" s="12">
        <v>414.51303929633906</v>
      </c>
      <c r="AD156" s="12">
        <v>327.83463462563702</v>
      </c>
      <c r="AE156" s="12">
        <v>245.82475553235003</v>
      </c>
      <c r="AF156" s="11"/>
      <c r="AG156" s="10">
        <v>511.26409690871606</v>
      </c>
      <c r="AH156" s="12">
        <v>487.86039423619707</v>
      </c>
      <c r="AI156" s="12">
        <v>542.52240489999997</v>
      </c>
      <c r="AJ156" s="12">
        <v>545.63717370000006</v>
      </c>
      <c r="AK156" s="12">
        <v>510.88575652755907</v>
      </c>
      <c r="AL156" s="11">
        <v>578.63823905545905</v>
      </c>
      <c r="AM156" s="10">
        <v>347.22437340594303</v>
      </c>
      <c r="AN156" s="12">
        <v>266.88292486097305</v>
      </c>
      <c r="AO156" s="12">
        <v>184.71310799357303</v>
      </c>
      <c r="AP156" s="11">
        <v>273.38331446828306</v>
      </c>
      <c r="AQ156" s="10">
        <v>242.18386294272102</v>
      </c>
      <c r="AR156" s="12">
        <v>247.02934844112525</v>
      </c>
      <c r="AS156" s="12">
        <v>248.34880049370503</v>
      </c>
      <c r="AT156" s="11">
        <v>347.63000732081304</v>
      </c>
      <c r="AU156" s="141">
        <v>200.06840306186061</v>
      </c>
      <c r="AV156" s="118">
        <v>298.51626141939005</v>
      </c>
      <c r="AW156" s="14">
        <v>343.04785885786526</v>
      </c>
      <c r="AX156" s="14">
        <v>385.40151858492868</v>
      </c>
      <c r="AY156" s="14">
        <v>386.27338684989064</v>
      </c>
    </row>
    <row r="157" spans="1:51" s="9" customFormat="1" ht="11.25">
      <c r="A157" s="7">
        <v>35976</v>
      </c>
      <c r="B157" s="10"/>
      <c r="C157" s="11">
        <v>442.65392035843803</v>
      </c>
      <c r="D157" s="10">
        <v>311.50346973209196</v>
      </c>
      <c r="E157" s="12">
        <v>411.12128412429104</v>
      </c>
      <c r="F157" s="12">
        <v>426.31273771503641</v>
      </c>
      <c r="G157" s="12">
        <v>263.85939033384005</v>
      </c>
      <c r="H157" s="12">
        <v>280.48141271228991</v>
      </c>
      <c r="I157" s="31">
        <v>358.4716694307819</v>
      </c>
      <c r="J157" s="12">
        <v>311.95584125740504</v>
      </c>
      <c r="K157" s="31">
        <v>388.30451401308846</v>
      </c>
      <c r="L157" s="30">
        <v>544.34119437553852</v>
      </c>
      <c r="M157" s="10">
        <v>357.92215191347435</v>
      </c>
      <c r="N157" s="31">
        <v>454.50515359307843</v>
      </c>
      <c r="O157" s="30">
        <v>356.99954893064603</v>
      </c>
      <c r="P157" s="10">
        <v>508.26590985529907</v>
      </c>
      <c r="Q157" s="31">
        <v>312.76049424583965</v>
      </c>
      <c r="R157" s="31">
        <v>295.8862253690429</v>
      </c>
      <c r="S157" s="31">
        <v>323.71934267841397</v>
      </c>
      <c r="T157" s="31">
        <v>524.72493515884184</v>
      </c>
      <c r="U157" s="31">
        <v>417.55378505362654</v>
      </c>
      <c r="V157" s="31">
        <v>340.0901002147732</v>
      </c>
      <c r="W157" s="31">
        <v>557.91041860621476</v>
      </c>
      <c r="X157" s="31">
        <v>430.16754819562613</v>
      </c>
      <c r="Y157" s="31">
        <v>456.25634925682311</v>
      </c>
      <c r="Z157" s="30">
        <v>792.62471035707779</v>
      </c>
      <c r="AA157" s="10">
        <v>331.74771791880102</v>
      </c>
      <c r="AB157" s="12">
        <v>330.99206586926107</v>
      </c>
      <c r="AC157" s="12">
        <v>430.76125181927404</v>
      </c>
      <c r="AD157" s="12">
        <v>334.45451583694103</v>
      </c>
      <c r="AE157" s="12">
        <v>253.67094091448004</v>
      </c>
      <c r="AF157" s="11"/>
      <c r="AG157" s="10">
        <v>520.7126664308671</v>
      </c>
      <c r="AH157" s="12">
        <v>508.74774672710407</v>
      </c>
      <c r="AI157" s="12">
        <v>538.67809100000011</v>
      </c>
      <c r="AJ157" s="12">
        <v>568.83242820000009</v>
      </c>
      <c r="AK157" s="12">
        <v>531.35602919725704</v>
      </c>
      <c r="AL157" s="11">
        <v>598.26263920537713</v>
      </c>
      <c r="AM157" s="10">
        <v>368.25492036464505</v>
      </c>
      <c r="AN157" s="12">
        <v>266.26317769304904</v>
      </c>
      <c r="AO157" s="12">
        <v>186.51107502298402</v>
      </c>
      <c r="AP157" s="11">
        <v>273.17466832268104</v>
      </c>
      <c r="AQ157" s="10">
        <v>248.03076263542903</v>
      </c>
      <c r="AR157" s="12">
        <v>240.74969335524935</v>
      </c>
      <c r="AS157" s="12">
        <v>241.62480639009803</v>
      </c>
      <c r="AT157" s="11">
        <v>344.22086936501904</v>
      </c>
      <c r="AU157" s="141">
        <v>203.702625596639</v>
      </c>
      <c r="AV157" s="118">
        <v>301.38536688146905</v>
      </c>
      <c r="AW157" s="14">
        <v>356.57766641122083</v>
      </c>
      <c r="AX157" s="14">
        <v>389.69971452962278</v>
      </c>
      <c r="AY157" s="14">
        <v>401.96274184645165</v>
      </c>
    </row>
    <row r="158" spans="1:51" s="9" customFormat="1" ht="11.25">
      <c r="A158" s="7">
        <v>36007</v>
      </c>
      <c r="B158" s="10"/>
      <c r="C158" s="11">
        <v>414.15499301689806</v>
      </c>
      <c r="D158" s="10">
        <v>289.52620771256005</v>
      </c>
      <c r="E158" s="12">
        <v>379.50827743006704</v>
      </c>
      <c r="F158" s="12">
        <v>387.8799050132136</v>
      </c>
      <c r="G158" s="12">
        <v>244.42071383654002</v>
      </c>
      <c r="H158" s="12">
        <v>254.92923601295655</v>
      </c>
      <c r="I158" s="31">
        <v>336.78725723121079</v>
      </c>
      <c r="J158" s="12">
        <v>288.82319258714006</v>
      </c>
      <c r="K158" s="31">
        <v>357.51933802081516</v>
      </c>
      <c r="L158" s="30">
        <v>514.00251672310026</v>
      </c>
      <c r="M158" s="10">
        <v>337.89894099598166</v>
      </c>
      <c r="N158" s="31">
        <v>439.67988769244181</v>
      </c>
      <c r="O158" s="30">
        <v>337.75322186960312</v>
      </c>
      <c r="P158" s="10">
        <v>507.03241825406809</v>
      </c>
      <c r="Q158" s="31">
        <v>310.38821840740474</v>
      </c>
      <c r="R158" s="31">
        <v>291.82984417504014</v>
      </c>
      <c r="S158" s="31">
        <v>327.44488615678904</v>
      </c>
      <c r="T158" s="31">
        <v>528.64828251002712</v>
      </c>
      <c r="U158" s="31">
        <v>419.51301422170377</v>
      </c>
      <c r="V158" s="31">
        <v>335.8784584227235</v>
      </c>
      <c r="W158" s="31">
        <v>556.0120056666151</v>
      </c>
      <c r="X158" s="31">
        <v>430.02660810013532</v>
      </c>
      <c r="Y158" s="31">
        <v>434.39621330148418</v>
      </c>
      <c r="Z158" s="30">
        <v>818.20194701754178</v>
      </c>
      <c r="AA158" s="10">
        <v>312.94929983247602</v>
      </c>
      <c r="AB158" s="12">
        <v>312.83953187645506</v>
      </c>
      <c r="AC158" s="12">
        <v>418.21296642633905</v>
      </c>
      <c r="AD158" s="12">
        <v>317.33706682550303</v>
      </c>
      <c r="AE158" s="12">
        <v>245.85467968045904</v>
      </c>
      <c r="AF158" s="11"/>
      <c r="AG158" s="10">
        <v>503.93488774833105</v>
      </c>
      <c r="AH158" s="12">
        <v>503.47793406740607</v>
      </c>
      <c r="AI158" s="12">
        <v>537.70989510000004</v>
      </c>
      <c r="AJ158" s="12">
        <v>552.51956560000008</v>
      </c>
      <c r="AK158" s="12">
        <v>506.52257381669409</v>
      </c>
      <c r="AL158" s="11">
        <v>578.83693400397908</v>
      </c>
      <c r="AM158" s="10">
        <v>361.16041567283605</v>
      </c>
      <c r="AN158" s="12">
        <v>253.50834733362103</v>
      </c>
      <c r="AO158" s="12">
        <v>177.01691526001403</v>
      </c>
      <c r="AP158" s="11">
        <v>247.52115660246102</v>
      </c>
      <c r="AQ158" s="10">
        <v>236.46791572443303</v>
      </c>
      <c r="AR158" s="12">
        <v>223.35099386435775</v>
      </c>
      <c r="AS158" s="12">
        <v>219.82208193525503</v>
      </c>
      <c r="AT158" s="11">
        <v>327.21787299021202</v>
      </c>
      <c r="AU158" s="141">
        <v>196.46949165616584</v>
      </c>
      <c r="AV158" s="118">
        <v>287.74089785932802</v>
      </c>
      <c r="AW158" s="14">
        <v>352.43423392752374</v>
      </c>
      <c r="AX158" s="14">
        <v>372.40785248936885</v>
      </c>
      <c r="AY158" s="14">
        <v>397.68259031611422</v>
      </c>
    </row>
    <row r="159" spans="1:51" s="9" customFormat="1" ht="11.25">
      <c r="A159" s="7">
        <v>36038</v>
      </c>
      <c r="B159" s="10"/>
      <c r="C159" s="11">
        <v>324.99106758429804</v>
      </c>
      <c r="D159" s="10">
        <v>253.49679435492206</v>
      </c>
      <c r="E159" s="12">
        <v>309.74380210168601</v>
      </c>
      <c r="F159" s="12">
        <v>312.71264635157786</v>
      </c>
      <c r="G159" s="12">
        <v>211.86265264994404</v>
      </c>
      <c r="H159" s="12">
        <v>203.61469470735807</v>
      </c>
      <c r="I159" s="31">
        <v>278.54589718604319</v>
      </c>
      <c r="J159" s="12">
        <v>238.58002988642804</v>
      </c>
      <c r="K159" s="31">
        <v>288.64947368941432</v>
      </c>
      <c r="L159" s="30">
        <v>433.2624746721566</v>
      </c>
      <c r="M159" s="10">
        <v>315.22766015323066</v>
      </c>
      <c r="N159" s="31">
        <v>367.2464643372025</v>
      </c>
      <c r="O159" s="30">
        <v>287.46067510950229</v>
      </c>
      <c r="P159" s="10">
        <v>430.86023870470007</v>
      </c>
      <c r="Q159" s="31">
        <v>259.85810901720805</v>
      </c>
      <c r="R159" s="31">
        <v>242.26975917565758</v>
      </c>
      <c r="S159" s="31">
        <v>277.50070655485018</v>
      </c>
      <c r="T159" s="31">
        <v>453.88099554745457</v>
      </c>
      <c r="U159" s="31">
        <v>354.3340742768047</v>
      </c>
      <c r="V159" s="31">
        <v>287.05794006246299</v>
      </c>
      <c r="W159" s="31">
        <v>471.40504879434042</v>
      </c>
      <c r="X159" s="31">
        <v>364.45100777879384</v>
      </c>
      <c r="Y159" s="31">
        <v>367.78203182753623</v>
      </c>
      <c r="Z159" s="30">
        <v>664.78598783926975</v>
      </c>
      <c r="AA159" s="10">
        <v>263.79986121546602</v>
      </c>
      <c r="AB159" s="12">
        <v>251.75173405189204</v>
      </c>
      <c r="AC159" s="12">
        <v>351.71577632336403</v>
      </c>
      <c r="AD159" s="12">
        <v>266.04898786221105</v>
      </c>
      <c r="AE159" s="12">
        <v>209.11302541748503</v>
      </c>
      <c r="AF159" s="11"/>
      <c r="AG159" s="10">
        <v>434.53740963464304</v>
      </c>
      <c r="AH159" s="12">
        <v>421.59318913096507</v>
      </c>
      <c r="AI159" s="12">
        <v>452.81280330000004</v>
      </c>
      <c r="AJ159" s="12">
        <v>469.85468229999998</v>
      </c>
      <c r="AK159" s="12">
        <v>425.38241880345407</v>
      </c>
      <c r="AL159" s="11">
        <v>484.89259013349306</v>
      </c>
      <c r="AM159" s="10">
        <v>283.03313231797102</v>
      </c>
      <c r="AN159" s="12">
        <v>211.76170565819604</v>
      </c>
      <c r="AO159" s="12">
        <v>140.06833546226002</v>
      </c>
      <c r="AP159" s="11">
        <v>191.75355092683802</v>
      </c>
      <c r="AQ159" s="10">
        <v>210.02659361754203</v>
      </c>
      <c r="AR159" s="12">
        <v>186.48198037244632</v>
      </c>
      <c r="AS159" s="12">
        <v>180.71481030622903</v>
      </c>
      <c r="AT159" s="11">
        <v>276.42266458159901</v>
      </c>
      <c r="AU159" s="141">
        <v>170.11253958896538</v>
      </c>
      <c r="AV159" s="118">
        <v>244.44420844344702</v>
      </c>
      <c r="AW159" s="14">
        <v>301.04932262089096</v>
      </c>
      <c r="AX159" s="14">
        <v>317.04004877982669</v>
      </c>
      <c r="AY159" s="14">
        <v>340.18558970947367</v>
      </c>
    </row>
    <row r="160" spans="1:51" s="9" customFormat="1" ht="11.25">
      <c r="A160" s="7">
        <v>36068</v>
      </c>
      <c r="B160" s="10"/>
      <c r="C160" s="11">
        <v>347.34544817165704</v>
      </c>
      <c r="D160" s="10">
        <v>265.36086682539002</v>
      </c>
      <c r="E160" s="12">
        <v>314.45159814983003</v>
      </c>
      <c r="F160" s="12">
        <v>321.31519262499188</v>
      </c>
      <c r="G160" s="12">
        <v>229.37856694790003</v>
      </c>
      <c r="H160" s="12">
        <v>224.91663077406926</v>
      </c>
      <c r="I160" s="31">
        <v>291.68914066398185</v>
      </c>
      <c r="J160" s="12">
        <v>247.38014972080103</v>
      </c>
      <c r="K160" s="31">
        <v>322.95093911463101</v>
      </c>
      <c r="L160" s="30">
        <v>464.01007895200621</v>
      </c>
      <c r="M160" s="10">
        <v>339.6219067955015</v>
      </c>
      <c r="N160" s="31">
        <v>376.7000535262672</v>
      </c>
      <c r="O160" s="30">
        <v>291.11638243680443</v>
      </c>
      <c r="P160" s="10">
        <v>460.39363993876105</v>
      </c>
      <c r="Q160" s="31">
        <v>281.46152205075947</v>
      </c>
      <c r="R160" s="31">
        <v>263.80239011129345</v>
      </c>
      <c r="S160" s="31">
        <v>291.71045768482503</v>
      </c>
      <c r="T160" s="31">
        <v>489.7975155647357</v>
      </c>
      <c r="U160" s="31">
        <v>383.71520768198531</v>
      </c>
      <c r="V160" s="31">
        <v>307.28936457347294</v>
      </c>
      <c r="W160" s="31">
        <v>510.76556017328045</v>
      </c>
      <c r="X160" s="31">
        <v>377.75387045882837</v>
      </c>
      <c r="Y160" s="31">
        <v>390.99068892115315</v>
      </c>
      <c r="Z160" s="30">
        <v>720.80301526371693</v>
      </c>
      <c r="AA160" s="10">
        <v>289.28472164793601</v>
      </c>
      <c r="AB160" s="12">
        <v>277.08112709692404</v>
      </c>
      <c r="AC160" s="12">
        <v>373.14100341828504</v>
      </c>
      <c r="AD160" s="12">
        <v>279.87172265598502</v>
      </c>
      <c r="AE160" s="12">
        <v>218.18359565320404</v>
      </c>
      <c r="AF160" s="11"/>
      <c r="AG160" s="10">
        <v>468.89497900222506</v>
      </c>
      <c r="AH160" s="12">
        <v>455.79797207017606</v>
      </c>
      <c r="AI160" s="12">
        <v>486.12932869999997</v>
      </c>
      <c r="AJ160" s="12">
        <v>516.28637980000008</v>
      </c>
      <c r="AK160" s="12">
        <v>460.70260164857507</v>
      </c>
      <c r="AL160" s="11">
        <v>519.06713933509809</v>
      </c>
      <c r="AM160" s="10">
        <v>299.39207354860503</v>
      </c>
      <c r="AN160" s="12">
        <v>230.10360461506002</v>
      </c>
      <c r="AO160" s="12">
        <v>165.34026493684902</v>
      </c>
      <c r="AP160" s="11">
        <v>223.84653738054902</v>
      </c>
      <c r="AQ160" s="10">
        <v>229.20969566343703</v>
      </c>
      <c r="AR160" s="12">
        <v>188.08542523106482</v>
      </c>
      <c r="AS160" s="12">
        <v>192.22121142212302</v>
      </c>
      <c r="AT160" s="11">
        <v>298.21002258125606</v>
      </c>
      <c r="AU160" s="141">
        <v>183.05133337260997</v>
      </c>
      <c r="AV160" s="118">
        <v>258.92549890679101</v>
      </c>
      <c r="AW160" s="14">
        <v>319.83480035243417</v>
      </c>
      <c r="AX160" s="14">
        <v>336.49680744307568</v>
      </c>
      <c r="AY160" s="14">
        <v>361.97912706737674</v>
      </c>
    </row>
    <row r="161" spans="1:51" s="9" customFormat="1" ht="11.25">
      <c r="A161" s="7">
        <v>36098</v>
      </c>
      <c r="B161" s="10"/>
      <c r="C161" s="11">
        <v>403.97785239119207</v>
      </c>
      <c r="D161" s="10">
        <v>291.38224187991</v>
      </c>
      <c r="E161" s="12">
        <v>356.48711044858203</v>
      </c>
      <c r="F161" s="12">
        <v>366.91969454361742</v>
      </c>
      <c r="G161" s="12">
        <v>254.17989512057503</v>
      </c>
      <c r="H161" s="12">
        <v>248.38327292117896</v>
      </c>
      <c r="I161" s="31">
        <v>332.08864224958467</v>
      </c>
      <c r="J161" s="12">
        <v>272.57873705563105</v>
      </c>
      <c r="K161" s="31">
        <v>364.55367175099002</v>
      </c>
      <c r="L161" s="30">
        <v>504.16136606647507</v>
      </c>
      <c r="M161" s="10">
        <v>359.89655651830549</v>
      </c>
      <c r="N161" s="31">
        <v>406.13658586810891</v>
      </c>
      <c r="O161" s="30">
        <v>324.86482827290018</v>
      </c>
      <c r="P161" s="10">
        <v>492.60642739130606</v>
      </c>
      <c r="Q161" s="31">
        <v>289.24539673537765</v>
      </c>
      <c r="R161" s="31">
        <v>277.7917886505129</v>
      </c>
      <c r="S161" s="31">
        <v>299.22289460420978</v>
      </c>
      <c r="T161" s="31">
        <v>508.44155023925396</v>
      </c>
      <c r="U161" s="31">
        <v>398.38273684423746</v>
      </c>
      <c r="V161" s="31">
        <v>319.5142573642994</v>
      </c>
      <c r="W161" s="31">
        <v>529.32511553425138</v>
      </c>
      <c r="X161" s="31">
        <v>391.16070285497301</v>
      </c>
      <c r="Y161" s="31">
        <v>422.63018721598979</v>
      </c>
      <c r="Z161" s="30">
        <v>818.25675483294037</v>
      </c>
      <c r="AA161" s="10">
        <v>308.71389355103202</v>
      </c>
      <c r="AB161" s="12">
        <v>299.42895696660804</v>
      </c>
      <c r="AC161" s="12">
        <v>402.33635511359603</v>
      </c>
      <c r="AD161" s="12">
        <v>302.74891251975401</v>
      </c>
      <c r="AE161" s="12">
        <v>235.25375653648103</v>
      </c>
      <c r="AF161" s="11"/>
      <c r="AG161" s="10">
        <v>517.77624899425302</v>
      </c>
      <c r="AH161" s="12">
        <v>504.54210111849409</v>
      </c>
      <c r="AI161" s="12">
        <v>537.19273510000005</v>
      </c>
      <c r="AJ161" s="12">
        <v>570.61333690000004</v>
      </c>
      <c r="AK161" s="12">
        <v>509.59042678459508</v>
      </c>
      <c r="AL161" s="11">
        <v>580.89444763574704</v>
      </c>
      <c r="AM161" s="10">
        <v>342.47413232905905</v>
      </c>
      <c r="AN161" s="12">
        <v>247.26978804498202</v>
      </c>
      <c r="AO161" s="12">
        <v>179.73118546513501</v>
      </c>
      <c r="AP161" s="11">
        <v>255.65017060532003</v>
      </c>
      <c r="AQ161" s="10">
        <v>246.50471324972204</v>
      </c>
      <c r="AR161" s="12">
        <v>208.94092014101162</v>
      </c>
      <c r="AS161" s="12">
        <v>215.44495529947903</v>
      </c>
      <c r="AT161" s="11">
        <v>331.96411682720606</v>
      </c>
      <c r="AU161" s="141">
        <v>202.13467284343795</v>
      </c>
      <c r="AV161" s="118">
        <v>281.50790379136606</v>
      </c>
      <c r="AW161" s="14">
        <v>345.51433647273103</v>
      </c>
      <c r="AX161" s="14">
        <v>366.31311873756596</v>
      </c>
      <c r="AY161" s="14">
        <v>391.4232332212913</v>
      </c>
    </row>
    <row r="162" spans="1:51" s="9" customFormat="1" ht="11.25">
      <c r="A162" s="7">
        <v>36129</v>
      </c>
      <c r="B162" s="10"/>
      <c r="C162" s="11">
        <v>422.81580577648504</v>
      </c>
      <c r="D162" s="10">
        <v>306.45760363933505</v>
      </c>
      <c r="E162" s="12">
        <v>372.27514029870707</v>
      </c>
      <c r="F162" s="12">
        <v>397.24422494641863</v>
      </c>
      <c r="G162" s="12">
        <v>266.38703709167805</v>
      </c>
      <c r="H162" s="12">
        <v>256.37542936346131</v>
      </c>
      <c r="I162" s="31">
        <v>354.61098867199053</v>
      </c>
      <c r="J162" s="12">
        <v>292.33191845683103</v>
      </c>
      <c r="K162" s="31">
        <v>382.72467641594301</v>
      </c>
      <c r="L162" s="30">
        <v>532.38210402982622</v>
      </c>
      <c r="M162" s="10">
        <v>375.67176021247599</v>
      </c>
      <c r="N162" s="31">
        <v>433.05288568691049</v>
      </c>
      <c r="O162" s="30">
        <v>352.16908752069213</v>
      </c>
      <c r="P162" s="10">
        <v>522.38400297963301</v>
      </c>
      <c r="Q162" s="31">
        <v>297.72257768326637</v>
      </c>
      <c r="R162" s="31">
        <v>285.43871322426139</v>
      </c>
      <c r="S162" s="31">
        <v>311.28468917486333</v>
      </c>
      <c r="T162" s="31">
        <v>536.03336139153862</v>
      </c>
      <c r="U162" s="31">
        <v>418.83593761580795</v>
      </c>
      <c r="V162" s="31">
        <v>330.46102670101016</v>
      </c>
      <c r="W162" s="31">
        <v>554.49970157753501</v>
      </c>
      <c r="X162" s="31">
        <v>410.10170545861018</v>
      </c>
      <c r="Y162" s="31">
        <v>433.3940709281564</v>
      </c>
      <c r="Z162" s="30">
        <v>902.96062156344237</v>
      </c>
      <c r="AA162" s="10">
        <v>317.44389026120405</v>
      </c>
      <c r="AB162" s="12">
        <v>321.32866556518604</v>
      </c>
      <c r="AC162" s="12">
        <v>423.53011319653103</v>
      </c>
      <c r="AD162" s="12">
        <v>320.75600229870605</v>
      </c>
      <c r="AE162" s="12">
        <v>251.76325351044403</v>
      </c>
      <c r="AF162" s="11"/>
      <c r="AG162" s="10">
        <v>546.7143493295431</v>
      </c>
      <c r="AH162" s="12">
        <v>541.56439141436704</v>
      </c>
      <c r="AI162" s="12">
        <v>563.88561540000001</v>
      </c>
      <c r="AJ162" s="12">
        <v>604.2282828000001</v>
      </c>
      <c r="AK162" s="12">
        <v>545.44694182061005</v>
      </c>
      <c r="AL162" s="11">
        <v>614.18260395751406</v>
      </c>
      <c r="AM162" s="10">
        <v>370.67592580932302</v>
      </c>
      <c r="AN162" s="12">
        <v>261.70370015322703</v>
      </c>
      <c r="AO162" s="12">
        <v>181.51126427082701</v>
      </c>
      <c r="AP162" s="11">
        <v>269.63730273947806</v>
      </c>
      <c r="AQ162" s="10">
        <v>256.34823806109506</v>
      </c>
      <c r="AR162" s="12">
        <v>220.54183002881098</v>
      </c>
      <c r="AS162" s="12">
        <v>220.19861897118903</v>
      </c>
      <c r="AT162" s="11">
        <v>347.95004805149006</v>
      </c>
      <c r="AU162" s="141">
        <v>212.56245698648706</v>
      </c>
      <c r="AV162" s="118">
        <v>294.99701373002404</v>
      </c>
      <c r="AW162" s="14">
        <v>365.94459918836407</v>
      </c>
      <c r="AX162" s="14">
        <v>384.75581595857267</v>
      </c>
      <c r="AY162" s="14">
        <v>415.14433837138233</v>
      </c>
    </row>
    <row r="163" spans="1:51" s="9" customFormat="1" ht="11.25">
      <c r="A163" s="7">
        <v>36160</v>
      </c>
      <c r="B163" s="10"/>
      <c r="C163" s="11">
        <v>411.53586307060107</v>
      </c>
      <c r="D163" s="10">
        <v>308.97080446831603</v>
      </c>
      <c r="E163" s="12">
        <v>369.00254399536902</v>
      </c>
      <c r="F163" s="12">
        <v>387.20336524815497</v>
      </c>
      <c r="G163" s="12">
        <v>261.91290697150106</v>
      </c>
      <c r="H163" s="12">
        <v>248.75574693314647</v>
      </c>
      <c r="I163" s="31">
        <v>354.70079620984313</v>
      </c>
      <c r="J163" s="12">
        <v>287.50855873506106</v>
      </c>
      <c r="K163" s="31">
        <v>382.45204485028211</v>
      </c>
      <c r="L163" s="30">
        <v>542.81137653441749</v>
      </c>
      <c r="M163" s="10">
        <v>373.26835436897449</v>
      </c>
      <c r="N163" s="31">
        <v>447.08813413476798</v>
      </c>
      <c r="O163" s="30">
        <v>349.9887514089844</v>
      </c>
      <c r="P163" s="10">
        <v>593.16416739276906</v>
      </c>
      <c r="Q163" s="31">
        <v>325.35717543492405</v>
      </c>
      <c r="R163" s="31">
        <v>317.08549174898599</v>
      </c>
      <c r="S163" s="31">
        <v>347.53532897564071</v>
      </c>
      <c r="T163" s="31">
        <v>603.31665485742474</v>
      </c>
      <c r="U163" s="31">
        <v>477.12464816286223</v>
      </c>
      <c r="V163" s="31">
        <v>350.37300873864382</v>
      </c>
      <c r="W163" s="31">
        <v>630.16185125743152</v>
      </c>
      <c r="X163" s="31">
        <v>462.35977649025506</v>
      </c>
      <c r="Y163" s="31">
        <v>471.63597496964786</v>
      </c>
      <c r="Z163" s="30">
        <v>1011.5458477147853</v>
      </c>
      <c r="AA163" s="10">
        <v>328.99649878192406</v>
      </c>
      <c r="AB163" s="12">
        <v>351.08846254638706</v>
      </c>
      <c r="AC163" s="12">
        <v>426.50171992792906</v>
      </c>
      <c r="AD163" s="12">
        <v>343.73760382340402</v>
      </c>
      <c r="AE163" s="12">
        <v>270.96820766207702</v>
      </c>
      <c r="AF163" s="11"/>
      <c r="AG163" s="10">
        <v>571.61161145514109</v>
      </c>
      <c r="AH163" s="12">
        <v>573.6194794293051</v>
      </c>
      <c r="AI163" s="12">
        <v>593.28826110000011</v>
      </c>
      <c r="AJ163" s="12">
        <v>634.09444080000014</v>
      </c>
      <c r="AK163" s="12">
        <v>574.0767972604441</v>
      </c>
      <c r="AL163" s="11">
        <v>644.33092960319414</v>
      </c>
      <c r="AM163" s="10">
        <v>387.46072481145103</v>
      </c>
      <c r="AN163" s="12">
        <v>265.45229410589803</v>
      </c>
      <c r="AO163" s="12">
        <v>178.31108369209903</v>
      </c>
      <c r="AP163" s="11">
        <v>263.12194873846306</v>
      </c>
      <c r="AQ163" s="10">
        <v>257.77486727555305</v>
      </c>
      <c r="AR163" s="12">
        <v>225.65687377087716</v>
      </c>
      <c r="AS163" s="12">
        <v>217.24751707973704</v>
      </c>
      <c r="AT163" s="11">
        <v>349.26829160353805</v>
      </c>
      <c r="AU163" s="141">
        <v>222.06129927057933</v>
      </c>
      <c r="AV163" s="118">
        <v>302.23877152133701</v>
      </c>
      <c r="AW163" s="14">
        <v>386.57655569060319</v>
      </c>
      <c r="AX163" s="14">
        <v>395.13652863084894</v>
      </c>
      <c r="AY163" s="14">
        <v>439.06749998313563</v>
      </c>
    </row>
    <row r="164" spans="1:51" s="9" customFormat="1" ht="11.25">
      <c r="A164" s="7">
        <v>36189</v>
      </c>
      <c r="B164" s="10"/>
      <c r="C164" s="11">
        <v>399.29226767771803</v>
      </c>
      <c r="D164" s="10">
        <v>308.01543799943005</v>
      </c>
      <c r="E164" s="12">
        <v>370.58335089384502</v>
      </c>
      <c r="F164" s="12">
        <v>384.37571665473979</v>
      </c>
      <c r="G164" s="12">
        <v>254.68327261778504</v>
      </c>
      <c r="H164" s="12">
        <v>243.19313550219445</v>
      </c>
      <c r="I164" s="31">
        <v>359.54365752620095</v>
      </c>
      <c r="J164" s="12">
        <v>294.70415043794702</v>
      </c>
      <c r="K164" s="31">
        <v>375.44249446786722</v>
      </c>
      <c r="L164" s="30">
        <v>542.36436328986724</v>
      </c>
      <c r="M164" s="10">
        <v>356.64045933095792</v>
      </c>
      <c r="N164" s="31">
        <v>451.12756987720604</v>
      </c>
      <c r="O164" s="30">
        <v>358.05700789431489</v>
      </c>
      <c r="P164" s="10">
        <v>640.54441003362103</v>
      </c>
      <c r="Q164" s="31">
        <v>359.03700497868982</v>
      </c>
      <c r="R164" s="31">
        <v>352.77286074872904</v>
      </c>
      <c r="S164" s="31">
        <v>383.05470462554865</v>
      </c>
      <c r="T164" s="31">
        <v>664.75964168774772</v>
      </c>
      <c r="U164" s="31">
        <v>527.94540829705613</v>
      </c>
      <c r="V164" s="31">
        <v>380.86712792009683</v>
      </c>
      <c r="W164" s="31">
        <v>691.1516249180861</v>
      </c>
      <c r="X164" s="31">
        <v>512.67066955742212</v>
      </c>
      <c r="Y164" s="31">
        <v>478.9613494711204</v>
      </c>
      <c r="Z164" s="30">
        <v>1158.8706310472355</v>
      </c>
      <c r="AA164" s="10">
        <v>335.86213963856403</v>
      </c>
      <c r="AB164" s="12">
        <v>384.30537314917103</v>
      </c>
      <c r="AC164" s="12">
        <v>428.36662603816808</v>
      </c>
      <c r="AD164" s="12">
        <v>367.98396067933703</v>
      </c>
      <c r="AE164" s="12">
        <v>292.63590941956704</v>
      </c>
      <c r="AF164" s="11"/>
      <c r="AG164" s="10">
        <v>585.81284465245506</v>
      </c>
      <c r="AH164" s="12">
        <v>633.59323158597306</v>
      </c>
      <c r="AI164" s="12">
        <v>624.95753339999999</v>
      </c>
      <c r="AJ164" s="12">
        <v>684.75287980000007</v>
      </c>
      <c r="AK164" s="12">
        <v>614.49834826306812</v>
      </c>
      <c r="AL164" s="11">
        <v>676.66912576286313</v>
      </c>
      <c r="AM164" s="10">
        <v>434.43731550118605</v>
      </c>
      <c r="AN164" s="12">
        <v>265.98281490766004</v>
      </c>
      <c r="AO164" s="12">
        <v>186.18862733546501</v>
      </c>
      <c r="AP164" s="11">
        <v>271.93590252852505</v>
      </c>
      <c r="AQ164" s="10">
        <v>266.68614443726904</v>
      </c>
      <c r="AR164" s="12">
        <v>229.98471041123202</v>
      </c>
      <c r="AS164" s="12">
        <v>219.88094803227403</v>
      </c>
      <c r="AT164" s="11">
        <v>356.93682621398506</v>
      </c>
      <c r="AU164" s="141">
        <v>222.17341802058101</v>
      </c>
      <c r="AV164" s="118">
        <v>304.89687084523604</v>
      </c>
      <c r="AW164" s="14">
        <v>402.43006023947424</v>
      </c>
      <c r="AX164" s="14">
        <v>399.45981900662031</v>
      </c>
      <c r="AY164" s="14">
        <v>457.42754656243045</v>
      </c>
    </row>
    <row r="165" spans="1:51" s="9" customFormat="1" ht="11.25">
      <c r="A165" s="7">
        <v>36217</v>
      </c>
      <c r="B165" s="10"/>
      <c r="C165" s="11">
        <v>402.75341291240204</v>
      </c>
      <c r="D165" s="10">
        <v>309.00961154919599</v>
      </c>
      <c r="E165" s="12">
        <v>372.77216439756404</v>
      </c>
      <c r="F165" s="12">
        <v>386.13455892603815</v>
      </c>
      <c r="G165" s="12">
        <v>250.86966526876503</v>
      </c>
      <c r="H165" s="12">
        <v>248.91239143756968</v>
      </c>
      <c r="I165" s="31">
        <v>351.23568658941218</v>
      </c>
      <c r="J165" s="12">
        <v>297.84775961066902</v>
      </c>
      <c r="K165" s="31">
        <v>375.16821021544945</v>
      </c>
      <c r="L165" s="30">
        <v>535.16775965585202</v>
      </c>
      <c r="M165" s="10">
        <v>347.68776509883753</v>
      </c>
      <c r="N165" s="31">
        <v>441.82784187440575</v>
      </c>
      <c r="O165" s="30">
        <v>349.40235915025386</v>
      </c>
      <c r="P165" s="10">
        <v>617.89783923526511</v>
      </c>
      <c r="Q165" s="31">
        <v>331.4379381170794</v>
      </c>
      <c r="R165" s="31">
        <v>332.32117869785333</v>
      </c>
      <c r="S165" s="31">
        <v>359.3458860930786</v>
      </c>
      <c r="T165" s="31">
        <v>633.7907900498758</v>
      </c>
      <c r="U165" s="31">
        <v>498.51810080036398</v>
      </c>
      <c r="V165" s="31">
        <v>356.85627392148137</v>
      </c>
      <c r="W165" s="31">
        <v>666.6899719180102</v>
      </c>
      <c r="X165" s="31">
        <v>484.98519223147423</v>
      </c>
      <c r="Y165" s="31">
        <v>464.8802019111601</v>
      </c>
      <c r="Z165" s="30">
        <v>1075.1234162157157</v>
      </c>
      <c r="AA165" s="10">
        <v>334.59305095772606</v>
      </c>
      <c r="AB165" s="12">
        <v>368.96988894829207</v>
      </c>
      <c r="AC165" s="12">
        <v>421.26387280361706</v>
      </c>
      <c r="AD165" s="12">
        <v>345.71106908809105</v>
      </c>
      <c r="AE165" s="12">
        <v>282.46224644705006</v>
      </c>
      <c r="AF165" s="11"/>
      <c r="AG165" s="10">
        <v>571.26500279349409</v>
      </c>
      <c r="AH165" s="12">
        <v>596.80085278371405</v>
      </c>
      <c r="AI165" s="12">
        <v>614.86269100000004</v>
      </c>
      <c r="AJ165" s="12">
        <v>661.58673120000003</v>
      </c>
      <c r="AK165" s="12">
        <v>588.18147330134502</v>
      </c>
      <c r="AL165" s="11">
        <v>656.33675061472809</v>
      </c>
      <c r="AM165" s="10">
        <v>407.86287009576603</v>
      </c>
      <c r="AN165" s="12">
        <v>258.49589934154301</v>
      </c>
      <c r="AO165" s="12">
        <v>183.86105044832803</v>
      </c>
      <c r="AP165" s="11">
        <v>272.01960439932304</v>
      </c>
      <c r="AQ165" s="10">
        <v>253.70727650871203</v>
      </c>
      <c r="AR165" s="12">
        <v>217.96482087229924</v>
      </c>
      <c r="AS165" s="12">
        <v>210.99283239853403</v>
      </c>
      <c r="AT165" s="11">
        <v>350.62582618969606</v>
      </c>
      <c r="AU165" s="141">
        <v>213.80647818463495</v>
      </c>
      <c r="AV165" s="118">
        <v>298.43845385793105</v>
      </c>
      <c r="AW165" s="14">
        <v>389.43961789494307</v>
      </c>
      <c r="AX165" s="14">
        <v>391.9092941069855</v>
      </c>
      <c r="AY165" s="14">
        <v>443.21184198413653</v>
      </c>
    </row>
    <row r="166" spans="1:51" s="9" customFormat="1" ht="11.25">
      <c r="A166" s="7">
        <v>36250</v>
      </c>
      <c r="B166" s="10"/>
      <c r="C166" s="11">
        <v>411.53690099324302</v>
      </c>
      <c r="D166" s="10">
        <v>303.74650973562302</v>
      </c>
      <c r="E166" s="12">
        <v>376.10564220047303</v>
      </c>
      <c r="F166" s="12">
        <v>387.42150299791871</v>
      </c>
      <c r="G166" s="12">
        <v>256.93520187365903</v>
      </c>
      <c r="H166" s="12">
        <v>265.66591473370551</v>
      </c>
      <c r="I166" s="31">
        <v>353.41535247477475</v>
      </c>
      <c r="J166" s="12">
        <v>294.85462790479005</v>
      </c>
      <c r="K166" s="31">
        <v>396.33714487002089</v>
      </c>
      <c r="L166" s="30">
        <v>537.05236545223738</v>
      </c>
      <c r="M166" s="10">
        <v>350.02287636719831</v>
      </c>
      <c r="N166" s="31">
        <v>456.89787377195898</v>
      </c>
      <c r="O166" s="30">
        <v>357.4664247064344</v>
      </c>
      <c r="P166" s="10">
        <v>646.02371709170109</v>
      </c>
      <c r="Q166" s="31">
        <v>361.04326735765557</v>
      </c>
      <c r="R166" s="31">
        <v>351.09154290577271</v>
      </c>
      <c r="S166" s="31">
        <v>381.85970360467707</v>
      </c>
      <c r="T166" s="31">
        <v>671.85961131564272</v>
      </c>
      <c r="U166" s="31">
        <v>519.18558446044938</v>
      </c>
      <c r="V166" s="31">
        <v>383.18323133603104</v>
      </c>
      <c r="W166" s="31">
        <v>714.07612171263395</v>
      </c>
      <c r="X166" s="31">
        <v>495.74900208637882</v>
      </c>
      <c r="Y166" s="31">
        <v>480.60465387195262</v>
      </c>
      <c r="Z166" s="30">
        <v>1137.0395449078803</v>
      </c>
      <c r="AA166" s="10">
        <v>342.31325025969403</v>
      </c>
      <c r="AB166" s="12">
        <v>383.07964558647603</v>
      </c>
      <c r="AC166" s="12">
        <v>435.32577789554404</v>
      </c>
      <c r="AD166" s="12">
        <v>358.74444162121603</v>
      </c>
      <c r="AE166" s="12">
        <v>300.17370265581701</v>
      </c>
      <c r="AF166" s="11"/>
      <c r="AG166" s="10">
        <v>566.7950826526361</v>
      </c>
      <c r="AH166" s="12">
        <v>621.52261194925609</v>
      </c>
      <c r="AI166" s="12">
        <v>632.00930400000004</v>
      </c>
      <c r="AJ166" s="12">
        <v>665.60362120000002</v>
      </c>
      <c r="AK166" s="12">
        <v>599.91851696477909</v>
      </c>
      <c r="AL166" s="11">
        <v>662.37492002690306</v>
      </c>
      <c r="AM166" s="10">
        <v>432.08992457945504</v>
      </c>
      <c r="AN166" s="12">
        <v>267.43706451456103</v>
      </c>
      <c r="AO166" s="12">
        <v>202.55512275266202</v>
      </c>
      <c r="AP166" s="11">
        <v>271.55352600914506</v>
      </c>
      <c r="AQ166" s="10">
        <v>250.46413639310103</v>
      </c>
      <c r="AR166" s="12">
        <v>210.69654121174602</v>
      </c>
      <c r="AS166" s="12">
        <v>207.68691230338104</v>
      </c>
      <c r="AT166" s="11">
        <v>361.53926540534604</v>
      </c>
      <c r="AU166" s="141">
        <v>221.80694555312144</v>
      </c>
      <c r="AV166" s="118">
        <v>304.50524802964406</v>
      </c>
      <c r="AW166" s="14">
        <v>404.54598067308638</v>
      </c>
      <c r="AX166" s="14">
        <v>400.54206807525134</v>
      </c>
      <c r="AY166" s="14">
        <v>460.94362645596158</v>
      </c>
    </row>
    <row r="167" spans="1:51" s="9" customFormat="1" ht="11.25">
      <c r="A167" s="7">
        <v>36280</v>
      </c>
      <c r="B167" s="10"/>
      <c r="C167" s="11">
        <v>481.13610399660104</v>
      </c>
      <c r="D167" s="10">
        <v>342.30540791633911</v>
      </c>
      <c r="E167" s="12">
        <v>433.74488496349403</v>
      </c>
      <c r="F167" s="12">
        <v>453.83211375582215</v>
      </c>
      <c r="G167" s="12">
        <v>304.72761995300004</v>
      </c>
      <c r="H167" s="12">
        <v>317.78509189741192</v>
      </c>
      <c r="I167" s="31">
        <v>406.24925448507304</v>
      </c>
      <c r="J167" s="12">
        <v>335.85375111847202</v>
      </c>
      <c r="K167" s="31">
        <v>465.88069541260955</v>
      </c>
      <c r="L167" s="30">
        <v>596.59511876914485</v>
      </c>
      <c r="M167" s="10">
        <v>398.05626348208801</v>
      </c>
      <c r="N167" s="31">
        <v>494.68454592353493</v>
      </c>
      <c r="O167" s="30">
        <v>401.37698696218263</v>
      </c>
      <c r="P167" s="10">
        <v>643.01130849890205</v>
      </c>
      <c r="Q167" s="31">
        <v>367.49382523130504</v>
      </c>
      <c r="R167" s="31">
        <v>350.50290984676775</v>
      </c>
      <c r="S167" s="31">
        <v>391.11408115873053</v>
      </c>
      <c r="T167" s="31">
        <v>663.14829303251634</v>
      </c>
      <c r="U167" s="31">
        <v>519.15958364637959</v>
      </c>
      <c r="V167" s="31">
        <v>393.42855466555505</v>
      </c>
      <c r="W167" s="31">
        <v>709.62672767976494</v>
      </c>
      <c r="X167" s="31">
        <v>498.79096753808102</v>
      </c>
      <c r="Y167" s="31">
        <v>502.13363731703208</v>
      </c>
      <c r="Z167" s="30">
        <v>1162.3098445895444</v>
      </c>
      <c r="AA167" s="10">
        <v>380.08217733914705</v>
      </c>
      <c r="AB167" s="12">
        <v>389.32753530430205</v>
      </c>
      <c r="AC167" s="12">
        <v>469.23561540402306</v>
      </c>
      <c r="AD167" s="12">
        <v>390.03434706600007</v>
      </c>
      <c r="AE167" s="12">
        <v>309.11797847385202</v>
      </c>
      <c r="AF167" s="11"/>
      <c r="AG167" s="10">
        <v>603.1611085916951</v>
      </c>
      <c r="AH167" s="12">
        <v>633.12121832440812</v>
      </c>
      <c r="AI167" s="12">
        <v>683.79807840000001</v>
      </c>
      <c r="AJ167" s="12">
        <v>700.43985039999995</v>
      </c>
      <c r="AK167" s="12">
        <v>613.27978219091506</v>
      </c>
      <c r="AL167" s="11">
        <v>673.91987401936512</v>
      </c>
      <c r="AM167" s="10">
        <v>454.11302952736008</v>
      </c>
      <c r="AN167" s="12">
        <v>296.95586587301904</v>
      </c>
      <c r="AO167" s="12">
        <v>240.09739374319804</v>
      </c>
      <c r="AP167" s="11">
        <v>316.96685979996903</v>
      </c>
      <c r="AQ167" s="10">
        <v>269.35554415903204</v>
      </c>
      <c r="AR167" s="12">
        <v>239.55564487319108</v>
      </c>
      <c r="AS167" s="12">
        <v>243.59124417903504</v>
      </c>
      <c r="AT167" s="11">
        <v>408.43134197553803</v>
      </c>
      <c r="AU167" s="141">
        <v>237.91671746656098</v>
      </c>
      <c r="AV167" s="118">
        <v>333.74241077100004</v>
      </c>
      <c r="AW167" s="14">
        <v>419.89445517982267</v>
      </c>
      <c r="AX167" s="14">
        <v>439.41048728269629</v>
      </c>
      <c r="AY167" s="14">
        <v>478.79378823581163</v>
      </c>
    </row>
    <row r="168" spans="1:51" s="9" customFormat="1" ht="11.25">
      <c r="A168" s="7">
        <v>36311</v>
      </c>
      <c r="B168" s="10"/>
      <c r="C168" s="11">
        <v>496.79099742506605</v>
      </c>
      <c r="D168" s="10">
        <v>355.64702714216304</v>
      </c>
      <c r="E168" s="12">
        <v>440.35132791049307</v>
      </c>
      <c r="F168" s="12">
        <v>470.63287382630426</v>
      </c>
      <c r="G168" s="12">
        <v>320.94059214900005</v>
      </c>
      <c r="H168" s="12">
        <v>316.01960854285835</v>
      </c>
      <c r="I168" s="31">
        <v>408.2073321792713</v>
      </c>
      <c r="J168" s="12">
        <v>342.73589718478405</v>
      </c>
      <c r="K168" s="31">
        <v>472.55150776448534</v>
      </c>
      <c r="L168" s="30">
        <v>609.03172101259543</v>
      </c>
      <c r="M168" s="10">
        <v>411.54309781107463</v>
      </c>
      <c r="N168" s="31">
        <v>482.23743441632587</v>
      </c>
      <c r="O168" s="30">
        <v>410.85880855634832</v>
      </c>
      <c r="P168" s="10">
        <v>626.3642760775931</v>
      </c>
      <c r="Q168" s="31">
        <v>363.32954690106698</v>
      </c>
      <c r="R168" s="31">
        <v>345.12624533163444</v>
      </c>
      <c r="S168" s="31">
        <v>377.58804717343202</v>
      </c>
      <c r="T168" s="31">
        <v>645.47889244618705</v>
      </c>
      <c r="U168" s="31">
        <v>504.41870400561396</v>
      </c>
      <c r="V168" s="31">
        <v>376.4338338410866</v>
      </c>
      <c r="W168" s="31">
        <v>689.28919467036133</v>
      </c>
      <c r="X168" s="31">
        <v>475.48301529267269</v>
      </c>
      <c r="Y168" s="31">
        <v>489.30411284090917</v>
      </c>
      <c r="Z168" s="30">
        <v>1165.0134182246125</v>
      </c>
      <c r="AA168" s="10">
        <v>377.70586434194206</v>
      </c>
      <c r="AB168" s="12">
        <v>390.40886746638103</v>
      </c>
      <c r="AC168" s="12">
        <v>469.74786037387605</v>
      </c>
      <c r="AD168" s="12">
        <v>379.81988880600005</v>
      </c>
      <c r="AE168" s="12">
        <v>300.60413006012504</v>
      </c>
      <c r="AF168" s="11"/>
      <c r="AG168" s="10">
        <v>591.32845416293412</v>
      </c>
      <c r="AH168" s="12">
        <v>632.62621566546704</v>
      </c>
      <c r="AI168" s="12">
        <v>672.55690950000007</v>
      </c>
      <c r="AJ168" s="12">
        <v>700.6345712000001</v>
      </c>
      <c r="AK168" s="12">
        <v>606.51535783150712</v>
      </c>
      <c r="AL168" s="11">
        <v>664.54190015165614</v>
      </c>
      <c r="AM168" s="10">
        <v>464.07632752165807</v>
      </c>
      <c r="AN168" s="12">
        <v>299.08337675154303</v>
      </c>
      <c r="AO168" s="12">
        <v>236.38181737895303</v>
      </c>
      <c r="AP168" s="11">
        <v>325.20747141924102</v>
      </c>
      <c r="AQ168" s="10">
        <v>271.17225356865504</v>
      </c>
      <c r="AR168" s="12">
        <v>241.5209847954178</v>
      </c>
      <c r="AS168" s="12">
        <v>245.38037446467402</v>
      </c>
      <c r="AT168" s="11">
        <v>416.20728862777707</v>
      </c>
      <c r="AU168" s="141">
        <v>232.9895574145155</v>
      </c>
      <c r="AV168" s="118">
        <v>332.43917654000001</v>
      </c>
      <c r="AW168" s="14">
        <v>409.40951427831004</v>
      </c>
      <c r="AX168" s="14">
        <v>438.72451500499329</v>
      </c>
      <c r="AY168" s="14">
        <v>467.48764269123097</v>
      </c>
    </row>
    <row r="169" spans="1:51" s="9" customFormat="1" ht="11.25">
      <c r="A169" s="7">
        <v>36341</v>
      </c>
      <c r="B169" s="10"/>
      <c r="C169" s="11">
        <v>519.4952609970511</v>
      </c>
      <c r="D169" s="10">
        <v>363.39624776984903</v>
      </c>
      <c r="E169" s="12">
        <v>444.03679663458007</v>
      </c>
      <c r="F169" s="12">
        <v>480.16729391057959</v>
      </c>
      <c r="G169" s="12">
        <v>321.97671046400001</v>
      </c>
      <c r="H169" s="12">
        <v>331.29785059534896</v>
      </c>
      <c r="I169" s="31">
        <v>421.07872171470274</v>
      </c>
      <c r="J169" s="12">
        <v>347.62183156317303</v>
      </c>
      <c r="K169" s="31">
        <v>490.36492575280755</v>
      </c>
      <c r="L169" s="30">
        <v>620.67226682769115</v>
      </c>
      <c r="M169" s="10">
        <v>424.3650627224103</v>
      </c>
      <c r="N169" s="31">
        <v>497.00294450248612</v>
      </c>
      <c r="O169" s="30">
        <v>425.11345163433725</v>
      </c>
      <c r="P169" s="10">
        <v>689.28680365424407</v>
      </c>
      <c r="Q169" s="31">
        <v>390.23119321271577</v>
      </c>
      <c r="R169" s="31">
        <v>377.33681430520676</v>
      </c>
      <c r="S169" s="31">
        <v>406.57074660082486</v>
      </c>
      <c r="T169" s="31">
        <v>702.21755858716836</v>
      </c>
      <c r="U169" s="31">
        <v>559.92869106954947</v>
      </c>
      <c r="V169" s="31">
        <v>391.16833495279786</v>
      </c>
      <c r="W169" s="31">
        <v>752.38370846381349</v>
      </c>
      <c r="X169" s="31">
        <v>497.81890601332839</v>
      </c>
      <c r="Y169" s="31">
        <v>532.55794074853429</v>
      </c>
      <c r="Z169" s="30">
        <v>1284.7142576473886</v>
      </c>
      <c r="AA169" s="10">
        <v>396.78217444364805</v>
      </c>
      <c r="AB169" s="12">
        <v>426.01912016532003</v>
      </c>
      <c r="AC169" s="12">
        <v>491.48617223218906</v>
      </c>
      <c r="AD169" s="12">
        <v>415.05068561200005</v>
      </c>
      <c r="AE169" s="12">
        <v>319.96236145628103</v>
      </c>
      <c r="AF169" s="11"/>
      <c r="AG169" s="10">
        <v>622.22645391365006</v>
      </c>
      <c r="AH169" s="12">
        <v>678.8241959400001</v>
      </c>
      <c r="AI169" s="12">
        <v>704.32605060000003</v>
      </c>
      <c r="AJ169" s="12">
        <v>741.25608480000017</v>
      </c>
      <c r="AK169" s="12">
        <v>643.73493531233612</v>
      </c>
      <c r="AL169" s="11">
        <v>694.1698512947861</v>
      </c>
      <c r="AM169" s="10">
        <v>505.94364313486204</v>
      </c>
      <c r="AN169" s="12">
        <v>310.91105681785103</v>
      </c>
      <c r="AO169" s="12">
        <v>256.57278523240802</v>
      </c>
      <c r="AP169" s="11">
        <v>345.55772312077204</v>
      </c>
      <c r="AQ169" s="10">
        <v>282.46136225689901</v>
      </c>
      <c r="AR169" s="12">
        <v>249.34119004035293</v>
      </c>
      <c r="AS169" s="12">
        <v>255.53843463254503</v>
      </c>
      <c r="AT169" s="11">
        <v>440.58456097673104</v>
      </c>
      <c r="AU169" s="141">
        <v>250.98862979659185</v>
      </c>
      <c r="AV169" s="118">
        <v>344.70001967600001</v>
      </c>
      <c r="AW169" s="14">
        <v>431.69708452173097</v>
      </c>
      <c r="AX169" s="14">
        <v>455.92747872108959</v>
      </c>
      <c r="AY169" s="14">
        <v>493.43177167353116</v>
      </c>
    </row>
    <row r="170" spans="1:51" s="9" customFormat="1" ht="11.25">
      <c r="A170" s="7">
        <v>36371</v>
      </c>
      <c r="B170" s="10"/>
      <c r="C170" s="11">
        <v>486.92472300451004</v>
      </c>
      <c r="D170" s="10">
        <v>345.34831145401006</v>
      </c>
      <c r="E170" s="12">
        <v>423.64486229536703</v>
      </c>
      <c r="F170" s="12">
        <v>453.30261582670022</v>
      </c>
      <c r="G170" s="12">
        <v>304.29501375700005</v>
      </c>
      <c r="H170" s="12">
        <v>321.49957896211055</v>
      </c>
      <c r="I170" s="31">
        <v>411.03840636305466</v>
      </c>
      <c r="J170" s="12">
        <v>322.66008419015503</v>
      </c>
      <c r="K170" s="31">
        <v>472.18607960450237</v>
      </c>
      <c r="L170" s="30">
        <v>604.08067525420097</v>
      </c>
      <c r="M170" s="10">
        <v>409.30549827539301</v>
      </c>
      <c r="N170" s="31">
        <v>477.79328063083489</v>
      </c>
      <c r="O170" s="30">
        <v>414.50741562456551</v>
      </c>
      <c r="P170" s="10">
        <v>687.05193064141804</v>
      </c>
      <c r="Q170" s="31">
        <v>387.28022590652188</v>
      </c>
      <c r="R170" s="31">
        <v>369.97914640327838</v>
      </c>
      <c r="S170" s="31">
        <v>403.17572636982425</v>
      </c>
      <c r="T170" s="31">
        <v>698.45857395170003</v>
      </c>
      <c r="U170" s="31">
        <v>543.99108238127462</v>
      </c>
      <c r="V170" s="31">
        <v>386.30849867617781</v>
      </c>
      <c r="W170" s="31">
        <v>748.36593431759422</v>
      </c>
      <c r="X170" s="31">
        <v>490.76588740395647</v>
      </c>
      <c r="Y170" s="31">
        <v>531.22189134026075</v>
      </c>
      <c r="Z170" s="30">
        <v>1278.9261532570804</v>
      </c>
      <c r="AA170" s="10">
        <v>384.11718369943003</v>
      </c>
      <c r="AB170" s="12">
        <v>415.77686333146204</v>
      </c>
      <c r="AC170" s="12">
        <v>478.32605193825304</v>
      </c>
      <c r="AD170" s="12">
        <v>401.60301524000005</v>
      </c>
      <c r="AE170" s="12">
        <v>313.78620321624203</v>
      </c>
      <c r="AF170" s="11"/>
      <c r="AG170" s="10">
        <v>605.29166054648908</v>
      </c>
      <c r="AH170" s="12">
        <v>666.4459464250001</v>
      </c>
      <c r="AI170" s="12">
        <v>695.84051720000002</v>
      </c>
      <c r="AJ170" s="12">
        <v>739.37392439999996</v>
      </c>
      <c r="AK170" s="12">
        <v>634.17119595138013</v>
      </c>
      <c r="AL170" s="11">
        <v>669.16593927267604</v>
      </c>
      <c r="AM170" s="10">
        <v>486.62059003801204</v>
      </c>
      <c r="AN170" s="12">
        <v>299.57500494950904</v>
      </c>
      <c r="AO170" s="12">
        <v>250.20858798139503</v>
      </c>
      <c r="AP170" s="11">
        <v>317.71425086768602</v>
      </c>
      <c r="AQ170" s="10">
        <v>275.12751266392701</v>
      </c>
      <c r="AR170" s="12">
        <v>239.54589560094371</v>
      </c>
      <c r="AS170" s="12">
        <v>242.93530919000304</v>
      </c>
      <c r="AT170" s="11">
        <v>436.17463494856605</v>
      </c>
      <c r="AU170" s="141">
        <v>244.70425098942991</v>
      </c>
      <c r="AV170" s="118">
        <v>332.41449958200002</v>
      </c>
      <c r="AW170" s="14">
        <v>417.86287658143914</v>
      </c>
      <c r="AX170" s="14">
        <v>440.10330623001983</v>
      </c>
      <c r="AY170" s="14">
        <v>478.02473467685394</v>
      </c>
    </row>
    <row r="171" spans="1:51" s="9" customFormat="1" ht="11.25">
      <c r="A171" s="7">
        <v>36403</v>
      </c>
      <c r="B171" s="10"/>
      <c r="C171" s="11">
        <v>460.18447364736403</v>
      </c>
      <c r="D171" s="10">
        <v>328.94436970656812</v>
      </c>
      <c r="E171" s="12">
        <v>410.96772449317103</v>
      </c>
      <c r="F171" s="12">
        <v>433.76416863087809</v>
      </c>
      <c r="G171" s="12">
        <v>298.06837942367002</v>
      </c>
      <c r="H171" s="12">
        <v>311.57253050909623</v>
      </c>
      <c r="I171" s="31">
        <v>392.54572107514451</v>
      </c>
      <c r="J171" s="12">
        <v>314.60615092178904</v>
      </c>
      <c r="K171" s="31">
        <v>460.00681824984343</v>
      </c>
      <c r="L171" s="30">
        <v>573.93191940388181</v>
      </c>
      <c r="M171" s="10">
        <v>405.36023314216726</v>
      </c>
      <c r="N171" s="31">
        <v>468.56399905293284</v>
      </c>
      <c r="O171" s="30">
        <v>398.97726214674935</v>
      </c>
      <c r="P171" s="10">
        <v>687.69201824417314</v>
      </c>
      <c r="Q171" s="31">
        <v>395.33435334381846</v>
      </c>
      <c r="R171" s="31">
        <v>374.04159882619859</v>
      </c>
      <c r="S171" s="31">
        <v>410.74785032192119</v>
      </c>
      <c r="T171" s="31">
        <v>709.7157565106229</v>
      </c>
      <c r="U171" s="31">
        <v>542.95273396286859</v>
      </c>
      <c r="V171" s="31">
        <v>393.25148997799522</v>
      </c>
      <c r="W171" s="31">
        <v>750.2379866696084</v>
      </c>
      <c r="X171" s="31">
        <v>496.3391131591755</v>
      </c>
      <c r="Y171" s="31">
        <v>511.02141396252381</v>
      </c>
      <c r="Z171" s="30">
        <v>1316.7146939829586</v>
      </c>
      <c r="AA171" s="10">
        <v>379.01953705176504</v>
      </c>
      <c r="AB171" s="12">
        <v>419.50928100627203</v>
      </c>
      <c r="AC171" s="12">
        <v>469.09369703761706</v>
      </c>
      <c r="AD171" s="12">
        <v>388.52026169780203</v>
      </c>
      <c r="AE171" s="12">
        <v>306.29302796947104</v>
      </c>
      <c r="AF171" s="11"/>
      <c r="AG171" s="10">
        <v>597.84411999572512</v>
      </c>
      <c r="AH171" s="12">
        <v>676.48776685836003</v>
      </c>
      <c r="AI171" s="12">
        <v>691.0101535</v>
      </c>
      <c r="AJ171" s="12">
        <v>735.98728980000021</v>
      </c>
      <c r="AK171" s="12">
        <v>644.62321046112504</v>
      </c>
      <c r="AL171" s="11">
        <v>669.85365502711807</v>
      </c>
      <c r="AM171" s="10">
        <v>494.32677447103305</v>
      </c>
      <c r="AN171" s="12">
        <v>290.23241748597104</v>
      </c>
      <c r="AO171" s="12">
        <v>256.16232563508004</v>
      </c>
      <c r="AP171" s="11">
        <v>311.29337512287003</v>
      </c>
      <c r="AQ171" s="10">
        <v>277.98836873752504</v>
      </c>
      <c r="AR171" s="12">
        <v>231.89690585667012</v>
      </c>
      <c r="AS171" s="12">
        <v>238.71284130084302</v>
      </c>
      <c r="AT171" s="11">
        <v>437.55720065181208</v>
      </c>
      <c r="AU171" s="141">
        <v>238.92277047385323</v>
      </c>
      <c r="AV171" s="118">
        <v>324.20893413206505</v>
      </c>
      <c r="AW171" s="14">
        <v>415.24950365049688</v>
      </c>
      <c r="AX171" s="14">
        <v>430.15796776205553</v>
      </c>
      <c r="AY171" s="14">
        <v>475.66082635794407</v>
      </c>
    </row>
    <row r="172" spans="1:51" s="9" customFormat="1" ht="11.25">
      <c r="A172" s="7">
        <v>36433</v>
      </c>
      <c r="B172" s="10"/>
      <c r="C172" s="11">
        <v>429.23385628678506</v>
      </c>
      <c r="D172" s="10">
        <v>307.258836092634</v>
      </c>
      <c r="E172" s="12">
        <v>390.33792598969706</v>
      </c>
      <c r="F172" s="12">
        <v>395.75722991470627</v>
      </c>
      <c r="G172" s="12">
        <v>280.10224580799405</v>
      </c>
      <c r="H172" s="12">
        <v>287.73645754901446</v>
      </c>
      <c r="I172" s="31">
        <v>369.84135448472267</v>
      </c>
      <c r="J172" s="12">
        <v>291.76524432985104</v>
      </c>
      <c r="K172" s="31">
        <v>422.58371595667967</v>
      </c>
      <c r="L172" s="30">
        <v>536.46265308944737</v>
      </c>
      <c r="M172" s="10">
        <v>387.24159993463633</v>
      </c>
      <c r="N172" s="31">
        <v>451.98556472847969</v>
      </c>
      <c r="O172" s="30">
        <v>370.69143846798681</v>
      </c>
      <c r="P172" s="10">
        <v>697.45086811395504</v>
      </c>
      <c r="Q172" s="31">
        <v>387.46874151625451</v>
      </c>
      <c r="R172" s="31">
        <v>371.2909118700947</v>
      </c>
      <c r="S172" s="31">
        <v>407.04393158164328</v>
      </c>
      <c r="T172" s="31">
        <v>709.48231680399147</v>
      </c>
      <c r="U172" s="31">
        <v>543.76047388613051</v>
      </c>
      <c r="V172" s="31">
        <v>400.10059387834599</v>
      </c>
      <c r="W172" s="31">
        <v>754.04906059905238</v>
      </c>
      <c r="X172" s="31">
        <v>494.41407183556987</v>
      </c>
      <c r="Y172" s="31">
        <v>509.95314413749168</v>
      </c>
      <c r="Z172" s="30">
        <v>1315.6619412943528</v>
      </c>
      <c r="AA172" s="10">
        <v>370.62307071901904</v>
      </c>
      <c r="AB172" s="12">
        <v>418.82951244361806</v>
      </c>
      <c r="AC172" s="12">
        <v>456.37827830546206</v>
      </c>
      <c r="AD172" s="12">
        <v>387.09552722059607</v>
      </c>
      <c r="AE172" s="12">
        <v>304.11973042679006</v>
      </c>
      <c r="AF172" s="11"/>
      <c r="AG172" s="10">
        <v>568.43922639930804</v>
      </c>
      <c r="AH172" s="12">
        <v>659.30084850177514</v>
      </c>
      <c r="AI172" s="12">
        <v>662.89095420000001</v>
      </c>
      <c r="AJ172" s="12">
        <v>728.91171789999999</v>
      </c>
      <c r="AK172" s="12">
        <v>637.1087233277301</v>
      </c>
      <c r="AL172" s="11">
        <v>644.21041236382405</v>
      </c>
      <c r="AM172" s="10">
        <v>484.19500066139403</v>
      </c>
      <c r="AN172" s="12">
        <v>277.01531743892804</v>
      </c>
      <c r="AO172" s="12">
        <v>252.05968077199103</v>
      </c>
      <c r="AP172" s="11">
        <v>300.27517738292903</v>
      </c>
      <c r="AQ172" s="10">
        <v>272.62218582996104</v>
      </c>
      <c r="AR172" s="12">
        <v>221.2969445478731</v>
      </c>
      <c r="AS172" s="12">
        <v>228.50975984108902</v>
      </c>
      <c r="AT172" s="11">
        <v>413.62305903717407</v>
      </c>
      <c r="AU172" s="141">
        <v>229.97095546340117</v>
      </c>
      <c r="AV172" s="118">
        <v>311.08428768678704</v>
      </c>
      <c r="AW172" s="14">
        <v>403.39340778713756</v>
      </c>
      <c r="AX172" s="14">
        <v>413.33616862890113</v>
      </c>
      <c r="AY172" s="14">
        <v>462.62022805772131</v>
      </c>
    </row>
    <row r="173" spans="1:51" s="9" customFormat="1" ht="11.25">
      <c r="A173" s="7">
        <v>36462</v>
      </c>
      <c r="B173" s="10"/>
      <c r="C173" s="11">
        <v>421.87684688949906</v>
      </c>
      <c r="D173" s="10">
        <v>310.50497896109601</v>
      </c>
      <c r="E173" s="12">
        <v>402.91818055297603</v>
      </c>
      <c r="F173" s="12">
        <v>391.4668640074342</v>
      </c>
      <c r="G173" s="12">
        <v>279.35430762069001</v>
      </c>
      <c r="H173" s="12">
        <v>281.77274605344599</v>
      </c>
      <c r="I173" s="31">
        <v>372.03163594425376</v>
      </c>
      <c r="J173" s="12">
        <v>277.56493784805303</v>
      </c>
      <c r="K173" s="31">
        <v>413.25353418952807</v>
      </c>
      <c r="L173" s="30">
        <v>556.67436413662267</v>
      </c>
      <c r="M173" s="10">
        <v>387.96730220354885</v>
      </c>
      <c r="N173" s="31">
        <v>481.78872657240726</v>
      </c>
      <c r="O173" s="30">
        <v>381.7182938286337</v>
      </c>
      <c r="P173" s="10">
        <v>751.91514708182513</v>
      </c>
      <c r="Q173" s="31">
        <v>405.83753414031418</v>
      </c>
      <c r="R173" s="31">
        <v>386.69817034287564</v>
      </c>
      <c r="S173" s="31">
        <v>421.24999273844435</v>
      </c>
      <c r="T173" s="31">
        <v>747.88267827020275</v>
      </c>
      <c r="U173" s="31">
        <v>576.54540238772802</v>
      </c>
      <c r="V173" s="31">
        <v>416.00473652122406</v>
      </c>
      <c r="W173" s="31">
        <v>787.98114767816003</v>
      </c>
      <c r="X173" s="31">
        <v>527.99229251881547</v>
      </c>
      <c r="Y173" s="31">
        <v>529.73352286324609</v>
      </c>
      <c r="Z173" s="30">
        <v>1407.9599207967281</v>
      </c>
      <c r="AA173" s="10">
        <v>373.79956850363106</v>
      </c>
      <c r="AB173" s="12">
        <v>441.85059709638506</v>
      </c>
      <c r="AC173" s="12">
        <v>474.62263113081804</v>
      </c>
      <c r="AD173" s="12">
        <v>402.37725380947103</v>
      </c>
      <c r="AE173" s="12">
        <v>313.69221359032906</v>
      </c>
      <c r="AF173" s="11"/>
      <c r="AG173" s="10">
        <v>604.04872720385504</v>
      </c>
      <c r="AH173" s="12">
        <v>717.11976489466713</v>
      </c>
      <c r="AI173" s="12">
        <v>721.15206799999999</v>
      </c>
      <c r="AJ173" s="12">
        <v>767.47678799999994</v>
      </c>
      <c r="AK173" s="12">
        <v>701.53871249117208</v>
      </c>
      <c r="AL173" s="11">
        <v>704.37783443682406</v>
      </c>
      <c r="AM173" s="10">
        <v>508.18019585835009</v>
      </c>
      <c r="AN173" s="12">
        <v>282.69395392808502</v>
      </c>
      <c r="AO173" s="12">
        <v>251.05909829036904</v>
      </c>
      <c r="AP173" s="11">
        <v>287.96495795824103</v>
      </c>
      <c r="AQ173" s="10">
        <v>282.28682285232105</v>
      </c>
      <c r="AR173" s="12">
        <v>217.4577292616666</v>
      </c>
      <c r="AS173" s="12">
        <v>218.19491309741403</v>
      </c>
      <c r="AT173" s="11">
        <v>418.95603175123006</v>
      </c>
      <c r="AU173" s="141">
        <v>245.95490274612047</v>
      </c>
      <c r="AV173" s="118">
        <v>320.11165667314106</v>
      </c>
      <c r="AW173" s="14">
        <v>428.62141367770619</v>
      </c>
      <c r="AX173" s="14">
        <v>425.49192011753797</v>
      </c>
      <c r="AY173" s="14">
        <v>491.89576132967005</v>
      </c>
    </row>
    <row r="174" spans="1:51" s="9" customFormat="1" ht="11.25">
      <c r="A174" s="7">
        <v>36494</v>
      </c>
      <c r="B174" s="10"/>
      <c r="C174" s="11">
        <v>424.83807534408203</v>
      </c>
      <c r="D174" s="10">
        <v>313.11867436793909</v>
      </c>
      <c r="E174" s="12">
        <v>387.19799844173104</v>
      </c>
      <c r="F174" s="12">
        <v>380.53538550442704</v>
      </c>
      <c r="G174" s="12">
        <v>264.96043355268006</v>
      </c>
      <c r="H174" s="12">
        <v>283.28016580340488</v>
      </c>
      <c r="I174" s="31">
        <v>365.1417591419646</v>
      </c>
      <c r="J174" s="12">
        <v>268.33620070349906</v>
      </c>
      <c r="K174" s="31">
        <v>411.15841747119021</v>
      </c>
      <c r="L174" s="30">
        <v>548.15120590538447</v>
      </c>
      <c r="M174" s="10">
        <v>364.08153546583162</v>
      </c>
      <c r="N174" s="31">
        <v>473.57235422205019</v>
      </c>
      <c r="O174" s="30">
        <v>374.10141178743891</v>
      </c>
      <c r="P174" s="10">
        <v>836.35036129871912</v>
      </c>
      <c r="Q174" s="31">
        <v>452.75462577712574</v>
      </c>
      <c r="R174" s="31">
        <v>428.73426455566863</v>
      </c>
      <c r="S174" s="31">
        <v>465.61922662360246</v>
      </c>
      <c r="T174" s="31">
        <v>824.81427314957057</v>
      </c>
      <c r="U174" s="31">
        <v>618.62915788239945</v>
      </c>
      <c r="V174" s="31">
        <v>454.42925529275414</v>
      </c>
      <c r="W174" s="31">
        <v>879.62994267552472</v>
      </c>
      <c r="X174" s="31">
        <v>548.03406683469927</v>
      </c>
      <c r="Y174" s="31">
        <v>553.95646755381597</v>
      </c>
      <c r="Z174" s="30">
        <v>1544.2143356872346</v>
      </c>
      <c r="AA174" s="10">
        <v>382.38902090799706</v>
      </c>
      <c r="AB174" s="12">
        <v>486.18031392233206</v>
      </c>
      <c r="AC174" s="12">
        <v>475.58124311223509</v>
      </c>
      <c r="AD174" s="12">
        <v>416.43333642776207</v>
      </c>
      <c r="AE174" s="12">
        <v>326.88021711728703</v>
      </c>
      <c r="AF174" s="11"/>
      <c r="AG174" s="10">
        <v>608.69160608400011</v>
      </c>
      <c r="AH174" s="12">
        <v>767.74310087392314</v>
      </c>
      <c r="AI174" s="12">
        <v>738.14014989999998</v>
      </c>
      <c r="AJ174" s="12">
        <v>801.9754561000002</v>
      </c>
      <c r="AK174" s="12">
        <v>726.54085023069103</v>
      </c>
      <c r="AL174" s="11">
        <v>716.49756409199313</v>
      </c>
      <c r="AM174" s="10">
        <v>541.93512026813607</v>
      </c>
      <c r="AN174" s="12">
        <v>283.74087583708001</v>
      </c>
      <c r="AO174" s="12">
        <v>252.03118765549604</v>
      </c>
      <c r="AP174" s="11">
        <v>283.36917742784703</v>
      </c>
      <c r="AQ174" s="10">
        <v>283.82927277366502</v>
      </c>
      <c r="AR174" s="12">
        <v>211.28822750439465</v>
      </c>
      <c r="AS174" s="12">
        <v>213.30855818290001</v>
      </c>
      <c r="AT174" s="11">
        <v>443.37770764116408</v>
      </c>
      <c r="AU174" s="141">
        <v>244.64561101233204</v>
      </c>
      <c r="AV174" s="118">
        <v>318.91217895059901</v>
      </c>
      <c r="AW174" s="14">
        <v>436.79173934444623</v>
      </c>
      <c r="AX174" s="14">
        <v>424.62707814351108</v>
      </c>
      <c r="AY174" s="14">
        <v>501.89492490578493</v>
      </c>
    </row>
    <row r="175" spans="1:51" s="9" customFormat="1" ht="11.25">
      <c r="A175" s="7">
        <v>36525</v>
      </c>
      <c r="B175" s="10"/>
      <c r="C175" s="11">
        <v>435.94915067987205</v>
      </c>
      <c r="D175" s="10">
        <v>321.87758674256804</v>
      </c>
      <c r="E175" s="12">
        <v>397.89406718492603</v>
      </c>
      <c r="F175" s="12">
        <v>393.49812689935686</v>
      </c>
      <c r="G175" s="12">
        <v>273.02762562592301</v>
      </c>
      <c r="H175" s="12">
        <v>302.54912444964276</v>
      </c>
      <c r="I175" s="31">
        <v>376.71208515360104</v>
      </c>
      <c r="J175" s="12">
        <v>284.60742977222901</v>
      </c>
      <c r="K175" s="31">
        <v>441.60823332632719</v>
      </c>
      <c r="L175" s="30">
        <v>565.4192934118912</v>
      </c>
      <c r="M175" s="10">
        <v>367.15788402017694</v>
      </c>
      <c r="N175" s="31">
        <v>478.92194037868813</v>
      </c>
      <c r="O175" s="30">
        <v>388.69194771815216</v>
      </c>
      <c r="P175" s="10">
        <v>974.63024007510614</v>
      </c>
      <c r="Q175" s="31">
        <v>527.37087904360249</v>
      </c>
      <c r="R175" s="31">
        <v>501.97145764748535</v>
      </c>
      <c r="S175" s="31">
        <v>541.44217940566864</v>
      </c>
      <c r="T175" s="31">
        <v>962.69252003293207</v>
      </c>
      <c r="U175" s="31">
        <v>719.91624586033311</v>
      </c>
      <c r="V175" s="31">
        <v>522.04604724545436</v>
      </c>
      <c r="W175" s="31">
        <v>1013.9629636305957</v>
      </c>
      <c r="X175" s="31">
        <v>647.19381639238259</v>
      </c>
      <c r="Y175" s="31">
        <v>583.54734852633715</v>
      </c>
      <c r="Z175" s="30">
        <v>1757.9262624057551</v>
      </c>
      <c r="AA175" s="10">
        <v>407.67854384168606</v>
      </c>
      <c r="AB175" s="12">
        <v>563.81634368113907</v>
      </c>
      <c r="AC175" s="12">
        <v>514.2667030664071</v>
      </c>
      <c r="AD175" s="12">
        <v>458.82810294626705</v>
      </c>
      <c r="AE175" s="12">
        <v>361.44662665591204</v>
      </c>
      <c r="AF175" s="11"/>
      <c r="AG175" s="10">
        <v>628.61885477976409</v>
      </c>
      <c r="AH175" s="12">
        <v>829.16786774520108</v>
      </c>
      <c r="AI175" s="12">
        <v>764.68299500000012</v>
      </c>
      <c r="AJ175" s="12">
        <v>865.78604530000018</v>
      </c>
      <c r="AK175" s="12">
        <v>773.46069414035708</v>
      </c>
      <c r="AL175" s="11">
        <v>741.84961459565409</v>
      </c>
      <c r="AM175" s="10">
        <v>620.93254144807213</v>
      </c>
      <c r="AN175" s="12">
        <v>301.26703809633102</v>
      </c>
      <c r="AO175" s="12">
        <v>273.15066049403703</v>
      </c>
      <c r="AP175" s="11">
        <v>302.36746268537502</v>
      </c>
      <c r="AQ175" s="10">
        <v>287.78649184935506</v>
      </c>
      <c r="AR175" s="12">
        <v>223.24633277941112</v>
      </c>
      <c r="AS175" s="12">
        <v>230.22993595793002</v>
      </c>
      <c r="AT175" s="11">
        <v>489.83626704224406</v>
      </c>
      <c r="AU175" s="141">
        <v>246.42910198117306</v>
      </c>
      <c r="AV175" s="118">
        <v>331.66437473940806</v>
      </c>
      <c r="AW175" s="14">
        <v>462.05748577174666</v>
      </c>
      <c r="AX175" s="14">
        <v>442.08722863692412</v>
      </c>
      <c r="AY175" s="14">
        <v>531.45414194394391</v>
      </c>
    </row>
    <row r="176" spans="1:51" s="9" customFormat="1" ht="11.25">
      <c r="A176" s="7">
        <v>36556</v>
      </c>
      <c r="B176" s="10"/>
      <c r="C176" s="11">
        <v>382.59828821943506</v>
      </c>
      <c r="D176" s="10">
        <v>295.49797034450603</v>
      </c>
      <c r="E176" s="12">
        <v>367.51177784264104</v>
      </c>
      <c r="F176" s="12">
        <v>353.95498765888988</v>
      </c>
      <c r="G176" s="12">
        <v>252.72622048646804</v>
      </c>
      <c r="H176" s="12">
        <v>270.9641041308488</v>
      </c>
      <c r="I176" s="31">
        <v>335.48085958428112</v>
      </c>
      <c r="J176" s="12">
        <v>255.41693090662002</v>
      </c>
      <c r="K176" s="31">
        <v>400.13343459317423</v>
      </c>
      <c r="L176" s="30">
        <v>514.68142221598271</v>
      </c>
      <c r="M176" s="10">
        <v>347.43048226046534</v>
      </c>
      <c r="N176" s="31">
        <v>457.67273608045025</v>
      </c>
      <c r="O176" s="30">
        <v>358.33921668443651</v>
      </c>
      <c r="P176" s="10">
        <v>939.33552134436115</v>
      </c>
      <c r="Q176" s="31">
        <v>508.7598130583076</v>
      </c>
      <c r="R176" s="31">
        <v>492.80525804225925</v>
      </c>
      <c r="S176" s="31">
        <v>517.10055251728443</v>
      </c>
      <c r="T176" s="31">
        <v>928.48874793477637</v>
      </c>
      <c r="U176" s="31">
        <v>698.38221190243326</v>
      </c>
      <c r="V176" s="31">
        <v>495.13659904861447</v>
      </c>
      <c r="W176" s="31">
        <v>986.39519662059217</v>
      </c>
      <c r="X176" s="31">
        <v>607.34461751520223</v>
      </c>
      <c r="Y176" s="31">
        <v>574.91227687560388</v>
      </c>
      <c r="Z176" s="30">
        <v>1651.5193070209386</v>
      </c>
      <c r="AA176" s="10">
        <v>375.22006634948707</v>
      </c>
      <c r="AB176" s="12">
        <v>539.45833625945511</v>
      </c>
      <c r="AC176" s="12">
        <v>475.55015691757205</v>
      </c>
      <c r="AD176" s="12">
        <v>434.43407377445908</v>
      </c>
      <c r="AE176" s="12">
        <v>341.80675507933904</v>
      </c>
      <c r="AF176" s="11"/>
      <c r="AG176" s="10">
        <v>582.33282810443507</v>
      </c>
      <c r="AH176" s="12">
        <v>806.18318543325506</v>
      </c>
      <c r="AI176" s="12">
        <v>721.97733530000016</v>
      </c>
      <c r="AJ176" s="12">
        <v>840.17515470000001</v>
      </c>
      <c r="AK176" s="12">
        <v>724.72934769971914</v>
      </c>
      <c r="AL176" s="11">
        <v>680.60186903069314</v>
      </c>
      <c r="AM176" s="10">
        <v>590.06693301320513</v>
      </c>
      <c r="AN176" s="12">
        <v>282.67489297219703</v>
      </c>
      <c r="AO176" s="12">
        <v>253.83554612673504</v>
      </c>
      <c r="AP176" s="11">
        <v>276.19182451197304</v>
      </c>
      <c r="AQ176" s="10">
        <v>273.60880574804702</v>
      </c>
      <c r="AR176" s="12">
        <v>211.81293051502757</v>
      </c>
      <c r="AS176" s="12">
        <v>211.01215635009004</v>
      </c>
      <c r="AT176" s="11">
        <v>468.42440650309908</v>
      </c>
      <c r="AU176" s="141">
        <v>238.12875375369222</v>
      </c>
      <c r="AV176" s="118">
        <v>311.95734827919603</v>
      </c>
      <c r="AW176" s="14">
        <v>438.53713330361347</v>
      </c>
      <c r="AX176" s="14">
        <v>416.11716813874847</v>
      </c>
      <c r="AY176" s="14">
        <v>504.75253595915967</v>
      </c>
    </row>
    <row r="177" spans="1:51" s="9" customFormat="1" ht="11.25">
      <c r="A177" s="7">
        <v>36585</v>
      </c>
      <c r="B177" s="10"/>
      <c r="C177" s="11">
        <v>348.71047642543004</v>
      </c>
      <c r="D177" s="10">
        <v>277.37186589403706</v>
      </c>
      <c r="E177" s="12">
        <v>336.33047030542906</v>
      </c>
      <c r="F177" s="12">
        <v>319.26542794784001</v>
      </c>
      <c r="G177" s="12">
        <v>225.99188767640001</v>
      </c>
      <c r="H177" s="12">
        <v>243.96701452627667</v>
      </c>
      <c r="I177" s="31">
        <v>302.53781187999749</v>
      </c>
      <c r="J177" s="12">
        <v>232.03240426272404</v>
      </c>
      <c r="K177" s="31">
        <v>369.19185107718204</v>
      </c>
      <c r="L177" s="30">
        <v>473.05379283161739</v>
      </c>
      <c r="M177" s="10">
        <v>312.82504168614861</v>
      </c>
      <c r="N177" s="31">
        <v>420.26506753797526</v>
      </c>
      <c r="O177" s="30">
        <v>321.40423395968224</v>
      </c>
      <c r="P177" s="10">
        <v>1151.37930469414</v>
      </c>
      <c r="Q177" s="31">
        <v>608.3639545423772</v>
      </c>
      <c r="R177" s="31">
        <v>615.21309695074501</v>
      </c>
      <c r="S177" s="31">
        <v>642.35523385078363</v>
      </c>
      <c r="T177" s="31">
        <v>1138.1340235991404</v>
      </c>
      <c r="U177" s="31">
        <v>891.27385635666337</v>
      </c>
      <c r="V177" s="31">
        <v>597.21563387018159</v>
      </c>
      <c r="W177" s="31">
        <v>1194.0196474063871</v>
      </c>
      <c r="X177" s="31">
        <v>716.12985320119401</v>
      </c>
      <c r="Y177" s="31">
        <v>567.62417143287951</v>
      </c>
      <c r="Z177" s="30">
        <v>1824.5699570978679</v>
      </c>
      <c r="AA177" s="10">
        <v>366.31339710068107</v>
      </c>
      <c r="AB177" s="12">
        <v>625.80492487270408</v>
      </c>
      <c r="AC177" s="12">
        <v>448.02208560562008</v>
      </c>
      <c r="AD177" s="12">
        <v>452.87469763857206</v>
      </c>
      <c r="AE177" s="12">
        <v>376.25842477204503</v>
      </c>
      <c r="AF177" s="11"/>
      <c r="AG177" s="10">
        <v>571.58435828394408</v>
      </c>
      <c r="AH177" s="12">
        <v>855.6950178005111</v>
      </c>
      <c r="AI177" s="12">
        <v>715.92583730000013</v>
      </c>
      <c r="AJ177" s="12">
        <v>851.02160980000019</v>
      </c>
      <c r="AK177" s="12">
        <v>773.85750945813413</v>
      </c>
      <c r="AL177" s="11">
        <v>677.9919112225931</v>
      </c>
      <c r="AM177" s="10">
        <v>679.46535824462705</v>
      </c>
      <c r="AN177" s="12">
        <v>276.01700819061006</v>
      </c>
      <c r="AO177" s="12">
        <v>244.54845823803404</v>
      </c>
      <c r="AP177" s="11">
        <v>259.50976112395801</v>
      </c>
      <c r="AQ177" s="10">
        <v>271.61870978470802</v>
      </c>
      <c r="AR177" s="12">
        <v>193.60561235184582</v>
      </c>
      <c r="AS177" s="12">
        <v>187.28237051290202</v>
      </c>
      <c r="AT177" s="11">
        <v>472.63499972568007</v>
      </c>
      <c r="AU177" s="141">
        <v>225.17497818124812</v>
      </c>
      <c r="AV177" s="118">
        <v>297.25830934009105</v>
      </c>
      <c r="AW177" s="14">
        <v>429.71896723194538</v>
      </c>
      <c r="AX177" s="14">
        <v>397.43872606356643</v>
      </c>
      <c r="AY177" s="14">
        <v>495.19708084349293</v>
      </c>
    </row>
    <row r="178" spans="1:51" s="9" customFormat="1" ht="11.25">
      <c r="A178" s="7">
        <v>36616</v>
      </c>
      <c r="B178" s="10"/>
      <c r="C178" s="11">
        <v>408.69427621988206</v>
      </c>
      <c r="D178" s="10">
        <v>318.70517718642799</v>
      </c>
      <c r="E178" s="12">
        <v>388.30761100559505</v>
      </c>
      <c r="F178" s="12">
        <v>363.7419920516279</v>
      </c>
      <c r="G178" s="12">
        <v>250.11608345142704</v>
      </c>
      <c r="H178" s="12">
        <v>278.11591387820408</v>
      </c>
      <c r="I178" s="31">
        <v>345.52437030423647</v>
      </c>
      <c r="J178" s="12">
        <v>258.38171149793703</v>
      </c>
      <c r="K178" s="31">
        <v>427.98295331353961</v>
      </c>
      <c r="L178" s="30">
        <v>547.82920406668586</v>
      </c>
      <c r="M178" s="10">
        <v>342.51114239168726</v>
      </c>
      <c r="N178" s="31">
        <v>475.76017035019834</v>
      </c>
      <c r="O178" s="30">
        <v>369.65819772554488</v>
      </c>
      <c r="P178" s="10">
        <v>1206.8332878129202</v>
      </c>
      <c r="Q178" s="31">
        <v>609.54550684761023</v>
      </c>
      <c r="R178" s="31">
        <v>623.29595118241298</v>
      </c>
      <c r="S178" s="31">
        <v>651.96720632224253</v>
      </c>
      <c r="T178" s="31">
        <v>1146.5012890257951</v>
      </c>
      <c r="U178" s="31">
        <v>901.84140526385022</v>
      </c>
      <c r="V178" s="31">
        <v>589.51888600124016</v>
      </c>
      <c r="W178" s="31">
        <v>1213.8216035644759</v>
      </c>
      <c r="X178" s="31">
        <v>722.35819208305247</v>
      </c>
      <c r="Y178" s="31">
        <v>660.06344791827132</v>
      </c>
      <c r="Z178" s="30">
        <v>1973.23710149407</v>
      </c>
      <c r="AA178" s="10">
        <v>410.16269059203006</v>
      </c>
      <c r="AB178" s="12">
        <v>654.76052633966708</v>
      </c>
      <c r="AC178" s="12">
        <v>509.75346515648607</v>
      </c>
      <c r="AD178" s="12">
        <v>514.92693585770928</v>
      </c>
      <c r="AE178" s="12">
        <v>406.98035101901803</v>
      </c>
      <c r="AF178" s="11"/>
      <c r="AG178" s="10">
        <v>617.29992440168405</v>
      </c>
      <c r="AH178" s="12">
        <v>898.88375264523609</v>
      </c>
      <c r="AI178" s="12">
        <v>784.22024820000013</v>
      </c>
      <c r="AJ178" s="12">
        <v>912.74813030000018</v>
      </c>
      <c r="AK178" s="12">
        <v>821.63792741814007</v>
      </c>
      <c r="AL178" s="11">
        <v>737.86709449086106</v>
      </c>
      <c r="AM178" s="10">
        <v>752.23670453545913</v>
      </c>
      <c r="AN178" s="12">
        <v>312.64849765860106</v>
      </c>
      <c r="AO178" s="12">
        <v>271.22751596267705</v>
      </c>
      <c r="AP178" s="11">
        <v>287.25297527846902</v>
      </c>
      <c r="AQ178" s="10">
        <v>297.64800011479502</v>
      </c>
      <c r="AR178" s="12">
        <v>212.57269117284756</v>
      </c>
      <c r="AS178" s="12">
        <v>207.91846502122203</v>
      </c>
      <c r="AT178" s="11">
        <v>510.45731657092108</v>
      </c>
      <c r="AU178" s="141">
        <v>242.31617570281963</v>
      </c>
      <c r="AV178" s="118">
        <v>329.30845894657307</v>
      </c>
      <c r="AW178" s="14">
        <v>471.28134277072144</v>
      </c>
      <c r="AX178" s="14">
        <v>441.07297433290216</v>
      </c>
      <c r="AY178" s="14">
        <v>543.64247371686463</v>
      </c>
    </row>
    <row r="179" spans="1:51" s="9" customFormat="1" ht="11.25">
      <c r="A179" s="7">
        <v>36644</v>
      </c>
      <c r="B179" s="10"/>
      <c r="C179" s="11">
        <v>425.80828116064407</v>
      </c>
      <c r="D179" s="10">
        <v>337.45176053725504</v>
      </c>
      <c r="E179" s="12">
        <v>407.41015277941904</v>
      </c>
      <c r="F179" s="12">
        <v>377.38407176502659</v>
      </c>
      <c r="G179" s="12">
        <v>265.16276595212804</v>
      </c>
      <c r="H179" s="12">
        <v>285.89473479065526</v>
      </c>
      <c r="I179" s="31">
        <v>358.46100661544756</v>
      </c>
      <c r="J179" s="12">
        <v>267.91668265565505</v>
      </c>
      <c r="K179" s="31">
        <v>452.39904305304964</v>
      </c>
      <c r="L179" s="30">
        <v>570.53426860475395</v>
      </c>
      <c r="M179" s="10">
        <v>363.24552612979369</v>
      </c>
      <c r="N179" s="31">
        <v>472.25782943172794</v>
      </c>
      <c r="O179" s="30">
        <v>382.95923832332755</v>
      </c>
      <c r="P179" s="10">
        <v>1151.2370671421502</v>
      </c>
      <c r="Q179" s="31">
        <v>574.24077738191829</v>
      </c>
      <c r="R179" s="31">
        <v>583.53112800950078</v>
      </c>
      <c r="S179" s="31">
        <v>620.99546506787203</v>
      </c>
      <c r="T179" s="31">
        <v>1101.9140144057624</v>
      </c>
      <c r="U179" s="31">
        <v>844.6190269950157</v>
      </c>
      <c r="V179" s="31">
        <v>572.39069125283163</v>
      </c>
      <c r="W179" s="31">
        <v>1164.4574938913706</v>
      </c>
      <c r="X179" s="31">
        <v>710.10227292274772</v>
      </c>
      <c r="Y179" s="31">
        <v>626.27209375919858</v>
      </c>
      <c r="Z179" s="30">
        <v>1871.0764892565508</v>
      </c>
      <c r="AA179" s="10">
        <v>420.60304950161208</v>
      </c>
      <c r="AB179" s="12">
        <v>625.05708609251212</v>
      </c>
      <c r="AC179" s="12">
        <v>518.27936231180809</v>
      </c>
      <c r="AD179" s="12">
        <v>517.86387104449182</v>
      </c>
      <c r="AE179" s="12">
        <v>393.99715180998908</v>
      </c>
      <c r="AF179" s="11"/>
      <c r="AG179" s="10">
        <v>616.7350699331721</v>
      </c>
      <c r="AH179" s="12">
        <v>876.50416888872314</v>
      </c>
      <c r="AI179" s="12">
        <v>781.89457130000017</v>
      </c>
      <c r="AJ179" s="12">
        <v>909.93316260000006</v>
      </c>
      <c r="AK179" s="12">
        <v>793.9396584142961</v>
      </c>
      <c r="AL179" s="11">
        <v>727.1491875765721</v>
      </c>
      <c r="AM179" s="10">
        <v>723.95297120371811</v>
      </c>
      <c r="AN179" s="12">
        <v>315.41392946021506</v>
      </c>
      <c r="AO179" s="12">
        <v>257.43038228051802</v>
      </c>
      <c r="AP179" s="11">
        <v>297.18180422753801</v>
      </c>
      <c r="AQ179" s="10">
        <v>284.44692413704803</v>
      </c>
      <c r="AR179" s="12">
        <v>213.3055023522937</v>
      </c>
      <c r="AS179" s="12">
        <v>211.26398807321601</v>
      </c>
      <c r="AT179" s="11">
        <v>510.97038840000005</v>
      </c>
      <c r="AU179" s="141">
        <v>244.39556350137821</v>
      </c>
      <c r="AV179" s="118">
        <v>331.48891376564205</v>
      </c>
      <c r="AW179" s="14">
        <v>456.76784736939749</v>
      </c>
      <c r="AX179" s="14">
        <v>444.91702654092927</v>
      </c>
      <c r="AY179" s="14">
        <v>527.28671807385592</v>
      </c>
    </row>
    <row r="180" spans="1:51" s="9" customFormat="1" ht="11.25">
      <c r="A180" s="7">
        <v>36677</v>
      </c>
      <c r="B180" s="10"/>
      <c r="C180" s="11">
        <v>449.22186174762408</v>
      </c>
      <c r="D180" s="10">
        <v>347.87931093727303</v>
      </c>
      <c r="E180" s="12">
        <v>413.64506909695803</v>
      </c>
      <c r="F180" s="12">
        <v>387.43319999254277</v>
      </c>
      <c r="G180" s="12">
        <v>275.68200210005404</v>
      </c>
      <c r="H180" s="12">
        <v>291.78113981709078</v>
      </c>
      <c r="I180" s="31">
        <v>362.4065267655069</v>
      </c>
      <c r="J180" s="12">
        <v>269.80114672341801</v>
      </c>
      <c r="K180" s="31">
        <v>449.22347028774527</v>
      </c>
      <c r="L180" s="30">
        <v>599.60248439565544</v>
      </c>
      <c r="M180" s="10">
        <v>389.64397265590111</v>
      </c>
      <c r="N180" s="31">
        <v>491.39179928892122</v>
      </c>
      <c r="O180" s="30">
        <v>380.05876254210756</v>
      </c>
      <c r="P180" s="10">
        <v>1047.1545782809101</v>
      </c>
      <c r="Q180" s="31">
        <v>544.00466903520407</v>
      </c>
      <c r="R180" s="31">
        <v>539.09594451955343</v>
      </c>
      <c r="S180" s="31">
        <v>589.73814271014351</v>
      </c>
      <c r="T180" s="31">
        <v>1008.7041437263525</v>
      </c>
      <c r="U180" s="31">
        <v>773.03109467544141</v>
      </c>
      <c r="V180" s="31">
        <v>567.77632935185545</v>
      </c>
      <c r="W180" s="31">
        <v>1060.2040802462739</v>
      </c>
      <c r="X180" s="31">
        <v>693.40880523565238</v>
      </c>
      <c r="Y180" s="31">
        <v>585.13766586016311</v>
      </c>
      <c r="Z180" s="30">
        <v>1789.068987997254</v>
      </c>
      <c r="AA180" s="10">
        <v>415.61457610831206</v>
      </c>
      <c r="AB180" s="12">
        <v>578.36361754589711</v>
      </c>
      <c r="AC180" s="12">
        <v>523.33249623837605</v>
      </c>
      <c r="AD180" s="12">
        <v>520.60614876905356</v>
      </c>
      <c r="AE180" s="12">
        <v>377.21221050901806</v>
      </c>
      <c r="AF180" s="11"/>
      <c r="AG180" s="10">
        <v>638.64618462048804</v>
      </c>
      <c r="AH180" s="12">
        <v>870.32850966433307</v>
      </c>
      <c r="AI180" s="12">
        <v>761.91584739999996</v>
      </c>
      <c r="AJ180" s="12">
        <v>892.78737320000016</v>
      </c>
      <c r="AK180" s="12">
        <v>769.91071971372412</v>
      </c>
      <c r="AL180" s="11">
        <v>732.59174539535809</v>
      </c>
      <c r="AM180" s="10">
        <v>707.66064004514112</v>
      </c>
      <c r="AN180" s="12">
        <v>320.11252643619304</v>
      </c>
      <c r="AO180" s="12">
        <v>270.41173955212702</v>
      </c>
      <c r="AP180" s="11">
        <v>312.84360070937805</v>
      </c>
      <c r="AQ180" s="10">
        <v>287.58389715928104</v>
      </c>
      <c r="AR180" s="12">
        <v>216.73078698698032</v>
      </c>
      <c r="AS180" s="12">
        <v>214.59683281480602</v>
      </c>
      <c r="AT180" s="11">
        <v>500.47916462605508</v>
      </c>
      <c r="AU180" s="141">
        <v>245.48104639666957</v>
      </c>
      <c r="AV180" s="118">
        <v>336.18402639813706</v>
      </c>
      <c r="AW180" s="14">
        <v>446.7577799942984</v>
      </c>
      <c r="AX180" s="14">
        <v>452.31453533131793</v>
      </c>
      <c r="AY180" s="14">
        <v>516.46809701717405</v>
      </c>
    </row>
    <row r="181" spans="1:51" s="9" customFormat="1" ht="11.25">
      <c r="A181" s="7">
        <v>36707</v>
      </c>
      <c r="B181" s="10"/>
      <c r="C181" s="11">
        <v>424.08522226274306</v>
      </c>
      <c r="D181" s="10">
        <v>327.68176716610805</v>
      </c>
      <c r="E181" s="12">
        <v>394.91543052476203</v>
      </c>
      <c r="F181" s="12">
        <v>357.72963460237833</v>
      </c>
      <c r="G181" s="12">
        <v>256.62677195066703</v>
      </c>
      <c r="H181" s="12">
        <v>272.932401116601</v>
      </c>
      <c r="I181" s="31">
        <v>350.99025475519346</v>
      </c>
      <c r="J181" s="12">
        <v>249.66035352193003</v>
      </c>
      <c r="K181" s="31">
        <v>424.56902715808474</v>
      </c>
      <c r="L181" s="30">
        <v>587.46070897070138</v>
      </c>
      <c r="M181" s="10">
        <v>360.46686778613787</v>
      </c>
      <c r="N181" s="31">
        <v>479.2014272385162</v>
      </c>
      <c r="O181" s="30">
        <v>363.02075245578635</v>
      </c>
      <c r="P181" s="10">
        <v>1183.4591440703302</v>
      </c>
      <c r="Q181" s="31">
        <v>563.52869686030488</v>
      </c>
      <c r="R181" s="31">
        <v>578.32817855572466</v>
      </c>
      <c r="S181" s="31">
        <v>613.31861770727312</v>
      </c>
      <c r="T181" s="31">
        <v>1109.4476025954584</v>
      </c>
      <c r="U181" s="31">
        <v>846.68377815496297</v>
      </c>
      <c r="V181" s="31">
        <v>541.80829539761385</v>
      </c>
      <c r="W181" s="31">
        <v>1174.0526747300523</v>
      </c>
      <c r="X181" s="31">
        <v>694.83891929192259</v>
      </c>
      <c r="Y181" s="31">
        <v>638.23041283806458</v>
      </c>
      <c r="Z181" s="30">
        <v>1954.0834312272473</v>
      </c>
      <c r="AA181" s="10">
        <v>405.50462365987204</v>
      </c>
      <c r="AB181" s="12">
        <v>621.8861992743341</v>
      </c>
      <c r="AC181" s="12">
        <v>515.86098979775511</v>
      </c>
      <c r="AD181" s="12">
        <v>535.442356458468</v>
      </c>
      <c r="AE181" s="12">
        <v>395.46071465377406</v>
      </c>
      <c r="AF181" s="11"/>
      <c r="AG181" s="10">
        <v>658.78460590673706</v>
      </c>
      <c r="AH181" s="12">
        <v>920.14570749705013</v>
      </c>
      <c r="AI181" s="12">
        <v>804.35606460000008</v>
      </c>
      <c r="AJ181" s="12">
        <v>923.1232368000002</v>
      </c>
      <c r="AK181" s="12">
        <v>834.05404762831415</v>
      </c>
      <c r="AL181" s="11">
        <v>763.51775629781309</v>
      </c>
      <c r="AM181" s="10">
        <v>750.6649022852921</v>
      </c>
      <c r="AN181" s="12">
        <v>319.10271454451902</v>
      </c>
      <c r="AO181" s="12">
        <v>273.32945160098404</v>
      </c>
      <c r="AP181" s="11">
        <v>305.45978231597405</v>
      </c>
      <c r="AQ181" s="10">
        <v>280.85897483496603</v>
      </c>
      <c r="AR181" s="12">
        <v>217.82598969857742</v>
      </c>
      <c r="AS181" s="12">
        <v>203.09237896128502</v>
      </c>
      <c r="AT181" s="11">
        <v>505.55222918760609</v>
      </c>
      <c r="AU181" s="141">
        <v>242.18345040421383</v>
      </c>
      <c r="AV181" s="118">
        <v>328.04409856734407</v>
      </c>
      <c r="AW181" s="14">
        <v>457.45027965967989</v>
      </c>
      <c r="AX181" s="14">
        <v>441.98444721868981</v>
      </c>
      <c r="AY181" s="14">
        <v>529.20031644952803</v>
      </c>
    </row>
    <row r="182" spans="1:51" s="9" customFormat="1" ht="11.25">
      <c r="A182" s="7">
        <v>36738</v>
      </c>
      <c r="B182" s="10"/>
      <c r="C182" s="11">
        <v>425.93602883188407</v>
      </c>
      <c r="D182" s="10">
        <v>327.08942006690802</v>
      </c>
      <c r="E182" s="12">
        <v>409.02227498456807</v>
      </c>
      <c r="F182" s="12">
        <v>367.19212779479625</v>
      </c>
      <c r="G182" s="12">
        <v>267.72857591733901</v>
      </c>
      <c r="H182" s="12">
        <v>272.49815904508444</v>
      </c>
      <c r="I182" s="31">
        <v>343.07213284663692</v>
      </c>
      <c r="J182" s="12">
        <v>257.86809016646703</v>
      </c>
      <c r="K182" s="31">
        <v>419.71944124675866</v>
      </c>
      <c r="L182" s="30">
        <v>584.6274174936176</v>
      </c>
      <c r="M182" s="10">
        <v>372.52876363533255</v>
      </c>
      <c r="N182" s="31">
        <v>485.23529788668372</v>
      </c>
      <c r="O182" s="30">
        <v>376.97500123263211</v>
      </c>
      <c r="P182" s="10">
        <v>1129.6057084502102</v>
      </c>
      <c r="Q182" s="31">
        <v>538.71223424887557</v>
      </c>
      <c r="R182" s="31">
        <v>548.28625045996046</v>
      </c>
      <c r="S182" s="31">
        <v>573.42325973432037</v>
      </c>
      <c r="T182" s="31">
        <v>1016.9046728074101</v>
      </c>
      <c r="U182" s="31">
        <v>767.19795174555315</v>
      </c>
      <c r="V182" s="31">
        <v>515.90411570967672</v>
      </c>
      <c r="W182" s="31">
        <v>1099.1081258481736</v>
      </c>
      <c r="X182" s="31">
        <v>647.52725389666523</v>
      </c>
      <c r="Y182" s="31">
        <v>625.12635535393122</v>
      </c>
      <c r="Z182" s="30">
        <v>1893.6529693813516</v>
      </c>
      <c r="AA182" s="10">
        <v>403.67966689709203</v>
      </c>
      <c r="AB182" s="12">
        <v>601.68458719534806</v>
      </c>
      <c r="AC182" s="12">
        <v>521.7101287393441</v>
      </c>
      <c r="AD182" s="12">
        <v>532.31781572711702</v>
      </c>
      <c r="AE182" s="12">
        <v>383.22435564874507</v>
      </c>
      <c r="AF182" s="11"/>
      <c r="AG182" s="10">
        <v>630.37737749898713</v>
      </c>
      <c r="AH182" s="12">
        <v>876.28705544954607</v>
      </c>
      <c r="AI182" s="12">
        <v>768.003015</v>
      </c>
      <c r="AJ182" s="12">
        <v>890.35427490000006</v>
      </c>
      <c r="AK182" s="12">
        <v>777.66671598117807</v>
      </c>
      <c r="AL182" s="11">
        <v>734.98976289085306</v>
      </c>
      <c r="AM182" s="10">
        <v>766.11287993067515</v>
      </c>
      <c r="AN182" s="12">
        <v>326.78623600437203</v>
      </c>
      <c r="AO182" s="12">
        <v>262.74953190008904</v>
      </c>
      <c r="AP182" s="11">
        <v>302.93298173056303</v>
      </c>
      <c r="AQ182" s="10">
        <v>274.82294410538401</v>
      </c>
      <c r="AR182" s="12">
        <v>213.48752541811811</v>
      </c>
      <c r="AS182" s="12">
        <v>207.24367652759102</v>
      </c>
      <c r="AT182" s="11">
        <v>474.01837643557604</v>
      </c>
      <c r="AU182" s="141">
        <v>241.9329358431157</v>
      </c>
      <c r="AV182" s="118">
        <v>328.82326803996006</v>
      </c>
      <c r="AW182" s="14">
        <v>449.97496570268885</v>
      </c>
      <c r="AX182" s="14">
        <v>443.15446713497369</v>
      </c>
      <c r="AY182" s="14">
        <v>520.92663994206123</v>
      </c>
    </row>
    <row r="183" spans="1:51" s="9" customFormat="1" ht="11.25">
      <c r="A183" s="7">
        <v>36769</v>
      </c>
      <c r="B183" s="10"/>
      <c r="C183" s="11">
        <v>464.62197251330286</v>
      </c>
      <c r="D183" s="10">
        <v>349.15000021687393</v>
      </c>
      <c r="E183" s="12">
        <v>448.20802500410787</v>
      </c>
      <c r="F183" s="12">
        <v>394.7619144717857</v>
      </c>
      <c r="G183" s="12">
        <v>286.08130157923142</v>
      </c>
      <c r="H183" s="12">
        <v>289.87127504938167</v>
      </c>
      <c r="I183" s="31">
        <v>369.68322909290191</v>
      </c>
      <c r="J183" s="12">
        <v>270.40483262608188</v>
      </c>
      <c r="K183" s="31">
        <v>456.58100765605553</v>
      </c>
      <c r="L183" s="30">
        <v>648.92138140079589</v>
      </c>
      <c r="M183" s="10">
        <v>400.45380008756877</v>
      </c>
      <c r="N183" s="31">
        <v>514.76467381304406</v>
      </c>
      <c r="O183" s="30">
        <v>404.23038084266074</v>
      </c>
      <c r="P183" s="10">
        <v>1299.029647177849</v>
      </c>
      <c r="Q183" s="31">
        <v>596.19794740945599</v>
      </c>
      <c r="R183" s="31">
        <v>618.02047585371088</v>
      </c>
      <c r="S183" s="31">
        <v>629.52328715246836</v>
      </c>
      <c r="T183" s="31">
        <v>1176.5470323725297</v>
      </c>
      <c r="U183" s="31">
        <v>884.45002688358977</v>
      </c>
      <c r="V183" s="31">
        <v>540.86634270993568</v>
      </c>
      <c r="W183" s="31">
        <v>1269.4577072366062</v>
      </c>
      <c r="X183" s="31">
        <v>715.96369708102452</v>
      </c>
      <c r="Y183" s="31">
        <v>719.12909341139607</v>
      </c>
      <c r="Z183" s="30">
        <v>2148.3547666853365</v>
      </c>
      <c r="AA183" s="10">
        <v>441.71135208747023</v>
      </c>
      <c r="AB183" s="12">
        <v>674.89065693644636</v>
      </c>
      <c r="AC183" s="12">
        <v>555.90071119169932</v>
      </c>
      <c r="AD183" s="12">
        <v>609.58205517821239</v>
      </c>
      <c r="AE183" s="12">
        <v>431.05051947408487</v>
      </c>
      <c r="AF183" s="11"/>
      <c r="AG183" s="10">
        <v>665.3629665434155</v>
      </c>
      <c r="AH183" s="12">
        <v>973.60556422821639</v>
      </c>
      <c r="AI183" s="12">
        <v>829.38636229088809</v>
      </c>
      <c r="AJ183" s="12">
        <v>960.82503397386097</v>
      </c>
      <c r="AK183" s="12">
        <v>862.91840817924674</v>
      </c>
      <c r="AL183" s="11">
        <v>795.43776644893592</v>
      </c>
      <c r="AM183" s="10">
        <v>850.46264715674897</v>
      </c>
      <c r="AN183" s="12">
        <v>348.08571559078689</v>
      </c>
      <c r="AO183" s="12">
        <v>286.12515612080568</v>
      </c>
      <c r="AP183" s="11">
        <v>324.6855575438704</v>
      </c>
      <c r="AQ183" s="10">
        <v>289.0160358009208</v>
      </c>
      <c r="AR183" s="12">
        <v>225.26582324144189</v>
      </c>
      <c r="AS183" s="12">
        <v>216.6744258248907</v>
      </c>
      <c r="AT183" s="11">
        <v>524.13975121817748</v>
      </c>
      <c r="AU183" s="141">
        <v>263.3473393397461</v>
      </c>
      <c r="AV183" s="118">
        <v>352.26338090670197</v>
      </c>
      <c r="AW183" s="14">
        <v>477.28804564312259</v>
      </c>
      <c r="AX183" s="14">
        <v>475.63196661273918</v>
      </c>
      <c r="AY183" s="14">
        <v>553.28360227781604</v>
      </c>
    </row>
    <row r="184" spans="1:51" s="9" customFormat="1" ht="11.25">
      <c r="A184" s="7">
        <v>36798</v>
      </c>
      <c r="B184" s="10"/>
      <c r="C184" s="11">
        <v>444.50199469575807</v>
      </c>
      <c r="D184" s="10">
        <v>326.79755860873973</v>
      </c>
      <c r="E184" s="12">
        <v>438.94030127643487</v>
      </c>
      <c r="F184" s="12">
        <v>367.85002662443929</v>
      </c>
      <c r="G184" s="12">
        <v>280.70375754447082</v>
      </c>
      <c r="H184" s="12">
        <v>263.01881103127391</v>
      </c>
      <c r="I184" s="31">
        <v>349.18294451846634</v>
      </c>
      <c r="J184" s="12">
        <v>256.55437693965217</v>
      </c>
      <c r="K184" s="31">
        <v>438.60099972561511</v>
      </c>
      <c r="L184" s="30">
        <v>648.69142993662979</v>
      </c>
      <c r="M184" s="10">
        <v>399.76332556115403</v>
      </c>
      <c r="N184" s="31">
        <v>521.450189678897</v>
      </c>
      <c r="O184" s="30">
        <v>411.78524330847466</v>
      </c>
      <c r="P184" s="10">
        <v>1152.0229878260227</v>
      </c>
      <c r="Q184" s="31">
        <v>600.76658843253676</v>
      </c>
      <c r="R184" s="31">
        <v>616.28711382508402</v>
      </c>
      <c r="S184" s="31">
        <v>614.37811518642832</v>
      </c>
      <c r="T184" s="31">
        <v>1071.2721687883661</v>
      </c>
      <c r="U184" s="31">
        <v>824.74547546482063</v>
      </c>
      <c r="V184" s="31">
        <v>532.19408095359768</v>
      </c>
      <c r="W184" s="31">
        <v>1169.1029116582727</v>
      </c>
      <c r="X184" s="31">
        <v>684.90901514779205</v>
      </c>
      <c r="Y184" s="31">
        <v>696.95151173513534</v>
      </c>
      <c r="Z184" s="30">
        <v>1892.2996140734285</v>
      </c>
      <c r="AA184" s="10">
        <v>404.20287209325687</v>
      </c>
      <c r="AB184" s="12">
        <v>608.13834507691558</v>
      </c>
      <c r="AC184" s="12">
        <v>562.38091126716472</v>
      </c>
      <c r="AD184" s="12">
        <v>579.53846556975918</v>
      </c>
      <c r="AE184" s="12">
        <v>415.79542865094038</v>
      </c>
      <c r="AF184" s="11"/>
      <c r="AG184" s="10">
        <v>660.36981270510933</v>
      </c>
      <c r="AH184" s="12">
        <v>937.76887740048562</v>
      </c>
      <c r="AI184" s="12">
        <v>763.11427404055735</v>
      </c>
      <c r="AJ184" s="12">
        <v>890.78599386057203</v>
      </c>
      <c r="AK184" s="12">
        <v>816.69791638528898</v>
      </c>
      <c r="AL184" s="11">
        <v>781.14884933736926</v>
      </c>
      <c r="AM184" s="10">
        <v>779.0460524590726</v>
      </c>
      <c r="AN184" s="12">
        <v>339.31855864340207</v>
      </c>
      <c r="AO184" s="12">
        <v>271.22715915976494</v>
      </c>
      <c r="AP184" s="11">
        <v>307.63564746750876</v>
      </c>
      <c r="AQ184" s="10">
        <v>293.13582384274213</v>
      </c>
      <c r="AR184" s="12">
        <v>218.85821718817422</v>
      </c>
      <c r="AS184" s="12">
        <v>205.37049654539604</v>
      </c>
      <c r="AT184" s="11">
        <v>482.63307242937464</v>
      </c>
      <c r="AU184" s="141">
        <v>253.35675766194808</v>
      </c>
      <c r="AV184" s="118">
        <v>346.9287715485566</v>
      </c>
      <c r="AW184" s="14">
        <v>451.76127296239372</v>
      </c>
      <c r="AX184" s="14">
        <v>468.97035922056978</v>
      </c>
      <c r="AY184" s="14">
        <v>524.07253527016883</v>
      </c>
    </row>
    <row r="185" spans="1:51" s="9" customFormat="1" ht="11.25">
      <c r="A185" s="7">
        <v>36830</v>
      </c>
      <c r="B185" s="10"/>
      <c r="C185" s="11">
        <v>465.13352970964922</v>
      </c>
      <c r="D185" s="10">
        <v>340.94787619714293</v>
      </c>
      <c r="E185" s="12">
        <v>454.99981135216262</v>
      </c>
      <c r="F185" s="12">
        <v>377.23761426068893</v>
      </c>
      <c r="G185" s="12">
        <v>288.00534146758696</v>
      </c>
      <c r="H185" s="12">
        <v>269.2250692034101</v>
      </c>
      <c r="I185" s="31">
        <v>366.44670838320889</v>
      </c>
      <c r="J185" s="12">
        <v>259.85978579299376</v>
      </c>
      <c r="K185" s="31">
        <v>450.56557823904876</v>
      </c>
      <c r="L185" s="30">
        <v>662.22894828823382</v>
      </c>
      <c r="M185" s="10">
        <v>404.28324019419443</v>
      </c>
      <c r="N185" s="31">
        <v>535.89933708103035</v>
      </c>
      <c r="O185" s="30">
        <v>431.25575418136526</v>
      </c>
      <c r="P185" s="10">
        <v>1060.2654478114493</v>
      </c>
      <c r="Q185" s="31">
        <v>600.16292614914801</v>
      </c>
      <c r="R185" s="31">
        <v>613.96935659592612</v>
      </c>
      <c r="S185" s="31">
        <v>602.77520356670118</v>
      </c>
      <c r="T185" s="31">
        <v>1018.5120573264257</v>
      </c>
      <c r="U185" s="31">
        <v>790.52795682636042</v>
      </c>
      <c r="V185" s="31">
        <v>530.03990832824024</v>
      </c>
      <c r="W185" s="31">
        <v>1095.495093383531</v>
      </c>
      <c r="X185" s="31">
        <v>685.98724001397852</v>
      </c>
      <c r="Y185" s="31">
        <v>662.03818574276147</v>
      </c>
      <c r="Z185" s="30">
        <v>1802.3415391327624</v>
      </c>
      <c r="AA185" s="10">
        <v>386.49726568436739</v>
      </c>
      <c r="AB185" s="12">
        <v>572.88191859472897</v>
      </c>
      <c r="AC185" s="12">
        <v>569.92527239357412</v>
      </c>
      <c r="AD185" s="12">
        <v>547.05127318907398</v>
      </c>
      <c r="AE185" s="12">
        <v>400.41369048205155</v>
      </c>
      <c r="AF185" s="11"/>
      <c r="AG185" s="10">
        <v>674.13272419646364</v>
      </c>
      <c r="AH185" s="12">
        <v>959.78378202116789</v>
      </c>
      <c r="AI185" s="12">
        <v>758.51080091846461</v>
      </c>
      <c r="AJ185" s="12">
        <v>896.01560076511544</v>
      </c>
      <c r="AK185" s="12">
        <v>806.85679632961705</v>
      </c>
      <c r="AL185" s="11">
        <v>791.27941292523008</v>
      </c>
      <c r="AM185" s="10">
        <v>715.2011904755783</v>
      </c>
      <c r="AN185" s="12">
        <v>355.52033381829455</v>
      </c>
      <c r="AO185" s="12">
        <v>270.02528706546411</v>
      </c>
      <c r="AP185" s="11">
        <v>300.65831408876545</v>
      </c>
      <c r="AQ185" s="10">
        <v>289.55477021037512</v>
      </c>
      <c r="AR185" s="12">
        <v>222.44825482901143</v>
      </c>
      <c r="AS185" s="12">
        <v>202.4206473551119</v>
      </c>
      <c r="AT185" s="11">
        <v>489.65499511359877</v>
      </c>
      <c r="AU185" s="141">
        <v>262.37527014335853</v>
      </c>
      <c r="AV185" s="118">
        <v>353.67819915824242</v>
      </c>
      <c r="AW185" s="14">
        <v>449.52527602425363</v>
      </c>
      <c r="AX185" s="14">
        <v>478.65696639526203</v>
      </c>
      <c r="AY185" s="14">
        <v>521.85722825632831</v>
      </c>
    </row>
    <row r="186" spans="1:51" s="9" customFormat="1" ht="11.25">
      <c r="A186" s="7">
        <v>36860</v>
      </c>
      <c r="B186" s="10"/>
      <c r="C186" s="11">
        <v>435.12614053152691</v>
      </c>
      <c r="D186" s="10">
        <v>332.10881955412583</v>
      </c>
      <c r="E186" s="12">
        <v>435.13173771968059</v>
      </c>
      <c r="F186" s="12">
        <v>351.23123463395632</v>
      </c>
      <c r="G186" s="12">
        <v>267.87752455267139</v>
      </c>
      <c r="H186" s="12">
        <v>246.30624556948058</v>
      </c>
      <c r="I186" s="31">
        <v>343.62529558596339</v>
      </c>
      <c r="J186" s="12">
        <v>237.73837308516454</v>
      </c>
      <c r="K186" s="31">
        <v>415.30581624415356</v>
      </c>
      <c r="L186" s="30">
        <v>644.4000484020529</v>
      </c>
      <c r="M186" s="10">
        <v>399.02638923517162</v>
      </c>
      <c r="N186" s="31">
        <v>518.99610775894769</v>
      </c>
      <c r="O186" s="30">
        <v>430.64950296558732</v>
      </c>
      <c r="P186" s="10">
        <v>844.31273480033781</v>
      </c>
      <c r="Q186" s="31">
        <v>575.68633749290507</v>
      </c>
      <c r="R186" s="31">
        <v>573.85992963006606</v>
      </c>
      <c r="S186" s="31">
        <v>585.77861854118612</v>
      </c>
      <c r="T186" s="31">
        <v>836.42980500442013</v>
      </c>
      <c r="U186" s="31">
        <v>727.68093682698736</v>
      </c>
      <c r="V186" s="31">
        <v>507.1951564768986</v>
      </c>
      <c r="W186" s="31">
        <v>874.36765599191585</v>
      </c>
      <c r="X186" s="31">
        <v>659.84347055184742</v>
      </c>
      <c r="Y186" s="31">
        <v>551.10836493454849</v>
      </c>
      <c r="Z186" s="30">
        <v>1474.2409624912586</v>
      </c>
      <c r="AA186" s="10">
        <v>349.24210589342101</v>
      </c>
      <c r="AB186" s="12">
        <v>459.78739994138334</v>
      </c>
      <c r="AC186" s="12">
        <v>553.2820649618676</v>
      </c>
      <c r="AD186" s="12">
        <v>481.01900583357889</v>
      </c>
      <c r="AE186" s="12">
        <v>345.26639262739019</v>
      </c>
      <c r="AF186" s="11"/>
      <c r="AG186" s="10">
        <v>654.81315825921899</v>
      </c>
      <c r="AH186" s="12">
        <v>834.15090767869992</v>
      </c>
      <c r="AI186" s="12">
        <v>685.72465286563784</v>
      </c>
      <c r="AJ186" s="12">
        <v>821.41763913623322</v>
      </c>
      <c r="AK186" s="12">
        <v>706.03105850523139</v>
      </c>
      <c r="AL186" s="11">
        <v>749.29395556778479</v>
      </c>
      <c r="AM186" s="10">
        <v>567.14416290185386</v>
      </c>
      <c r="AN186" s="12">
        <v>331.71714571164523</v>
      </c>
      <c r="AO186" s="12">
        <v>256.49708876990729</v>
      </c>
      <c r="AP186" s="11">
        <v>276.22272752625764</v>
      </c>
      <c r="AQ186" s="10">
        <v>291.64500922796697</v>
      </c>
      <c r="AR186" s="12">
        <v>208.40023512169208</v>
      </c>
      <c r="AS186" s="12">
        <v>191.25089506999808</v>
      </c>
      <c r="AT186" s="11">
        <v>458.68049001887681</v>
      </c>
      <c r="AU186" s="141">
        <v>255.65780728951322</v>
      </c>
      <c r="AV186" s="118">
        <v>336.26572483944727</v>
      </c>
      <c r="AW186" s="14">
        <v>413.53242100363082</v>
      </c>
      <c r="AX186" s="14">
        <v>456.59938977719412</v>
      </c>
      <c r="AY186" s="14">
        <v>480.71773044120914</v>
      </c>
    </row>
    <row r="187" spans="1:51" s="9" customFormat="1" ht="11.25">
      <c r="A187" s="7">
        <v>36889</v>
      </c>
      <c r="B187" s="10"/>
      <c r="C187" s="11">
        <v>491.09272028773523</v>
      </c>
      <c r="D187" s="10">
        <v>359.2853719017574</v>
      </c>
      <c r="E187" s="12">
        <v>480.08627005620798</v>
      </c>
      <c r="F187" s="12">
        <v>387.31309650721676</v>
      </c>
      <c r="G187" s="12">
        <v>302.36729325471759</v>
      </c>
      <c r="H187" s="12">
        <v>282.18335694493351</v>
      </c>
      <c r="I187" s="31">
        <v>394.31846763410391</v>
      </c>
      <c r="J187" s="12">
        <v>266.68506075447789</v>
      </c>
      <c r="K187" s="31">
        <v>458.58364940766791</v>
      </c>
      <c r="L187" s="30">
        <v>711.16271101642451</v>
      </c>
      <c r="M187" s="10">
        <v>438.53634718011773</v>
      </c>
      <c r="N187" s="31">
        <v>558.13418878814753</v>
      </c>
      <c r="O187" s="30">
        <v>458.28020573173313</v>
      </c>
      <c r="P187" s="10">
        <v>905.1060664757573</v>
      </c>
      <c r="Q187" s="31">
        <v>604.56944214306418</v>
      </c>
      <c r="R187" s="31">
        <v>611.93436471290454</v>
      </c>
      <c r="S187" s="31">
        <v>620.71826291200296</v>
      </c>
      <c r="T187" s="31">
        <v>894.8070514998235</v>
      </c>
      <c r="U187" s="31">
        <v>780.2168124125152</v>
      </c>
      <c r="V187" s="31">
        <v>526.9344210303417</v>
      </c>
      <c r="W187" s="31">
        <v>947.48130009418514</v>
      </c>
      <c r="X187" s="31">
        <v>682.81489162329592</v>
      </c>
      <c r="Y187" s="31">
        <v>596.62495590285778</v>
      </c>
      <c r="Z187" s="30">
        <v>1437.3541489064755</v>
      </c>
      <c r="AA187" s="10">
        <v>391.37504091617456</v>
      </c>
      <c r="AB187" s="12">
        <v>459.7895729587068</v>
      </c>
      <c r="AC187" s="12">
        <v>586.50728420233565</v>
      </c>
      <c r="AD187" s="12">
        <v>521.67599263791567</v>
      </c>
      <c r="AE187" s="12">
        <v>358.24345897496227</v>
      </c>
      <c r="AF187" s="11"/>
      <c r="AG187" s="10">
        <v>683.37735793339868</v>
      </c>
      <c r="AH187" s="12">
        <v>840.99605421255978</v>
      </c>
      <c r="AI187" s="12">
        <v>724.40679731723242</v>
      </c>
      <c r="AJ187" s="12">
        <v>853.23887778276844</v>
      </c>
      <c r="AK187" s="12">
        <v>725.53193245057184</v>
      </c>
      <c r="AL187" s="11">
        <v>785.30790530650211</v>
      </c>
      <c r="AM187" s="10">
        <v>583.31445545194538</v>
      </c>
      <c r="AN187" s="12">
        <v>363.25553826475584</v>
      </c>
      <c r="AO187" s="12">
        <v>282.24523753600982</v>
      </c>
      <c r="AP187" s="11">
        <v>305.02663321021976</v>
      </c>
      <c r="AQ187" s="10">
        <v>292.21204301193751</v>
      </c>
      <c r="AR187" s="12">
        <v>231.57554779542355</v>
      </c>
      <c r="AS187" s="12">
        <v>217.73585704630943</v>
      </c>
      <c r="AT187" s="11">
        <v>489.66589177283544</v>
      </c>
      <c r="AU187" s="141">
        <v>268.42042398987081</v>
      </c>
      <c r="AV187" s="118">
        <v>359.49083677861455</v>
      </c>
      <c r="AW187" s="14">
        <v>415.20866350679364</v>
      </c>
      <c r="AX187" s="14">
        <v>488.43724390192511</v>
      </c>
      <c r="AY187" s="14">
        <v>483.07020005067784</v>
      </c>
    </row>
    <row r="188" spans="1:51" s="9" customFormat="1" ht="11.25">
      <c r="A188" s="7">
        <v>36922</v>
      </c>
      <c r="B188" s="10"/>
      <c r="C188" s="11">
        <v>607.40556315052879</v>
      </c>
      <c r="D188" s="10">
        <v>396.36297855041795</v>
      </c>
      <c r="E188" s="12">
        <v>541.41947266391696</v>
      </c>
      <c r="F188" s="12">
        <v>446.85009161060515</v>
      </c>
      <c r="G188" s="12">
        <v>352.08067575441896</v>
      </c>
      <c r="H188" s="12">
        <v>335.53508861654421</v>
      </c>
      <c r="I188" s="31">
        <v>460.98837801821372</v>
      </c>
      <c r="J188" s="12">
        <v>305.90170954053895</v>
      </c>
      <c r="K188" s="31">
        <v>544.62090077744767</v>
      </c>
      <c r="L188" s="30">
        <v>844.67255014575926</v>
      </c>
      <c r="M188" s="10">
        <v>446.04792914899241</v>
      </c>
      <c r="N188" s="31">
        <v>575.69007004057198</v>
      </c>
      <c r="O188" s="30">
        <v>484.87662234356469</v>
      </c>
      <c r="P188" s="10">
        <v>921.31716427279241</v>
      </c>
      <c r="Q188" s="31">
        <v>562.63033902771133</v>
      </c>
      <c r="R188" s="31">
        <v>566.68574706100674</v>
      </c>
      <c r="S188" s="31">
        <v>582.02591413703578</v>
      </c>
      <c r="T188" s="31">
        <v>831.19199690331561</v>
      </c>
      <c r="U188" s="31">
        <v>716.26156645623144</v>
      </c>
      <c r="V188" s="31">
        <v>508.52381713920892</v>
      </c>
      <c r="W188" s="31">
        <v>879.31064589006667</v>
      </c>
      <c r="X188" s="31">
        <v>642.65195663478107</v>
      </c>
      <c r="Y188" s="31">
        <v>589.13475915146569</v>
      </c>
      <c r="Z188" s="30">
        <v>1698.4618556546345</v>
      </c>
      <c r="AA188" s="10">
        <v>420.74735129321806</v>
      </c>
      <c r="AB188" s="12">
        <v>530.41798811734475</v>
      </c>
      <c r="AC188" s="12">
        <v>612.04240948679467</v>
      </c>
      <c r="AD188" s="12">
        <v>533.77887566711536</v>
      </c>
      <c r="AE188" s="12">
        <v>366.06542536430959</v>
      </c>
      <c r="AF188" s="11"/>
      <c r="AG188" s="10">
        <v>709.83782586213829</v>
      </c>
      <c r="AH188" s="12">
        <v>935.58391485499305</v>
      </c>
      <c r="AI188" s="12">
        <v>798.33150775248237</v>
      </c>
      <c r="AJ188" s="12">
        <v>929.38001746219072</v>
      </c>
      <c r="AK188" s="12">
        <v>817.10063100173761</v>
      </c>
      <c r="AL188" s="11">
        <v>819.42778122041739</v>
      </c>
      <c r="AM188" s="10">
        <v>743.48214813246386</v>
      </c>
      <c r="AN188" s="12">
        <v>369.80184547320681</v>
      </c>
      <c r="AO188" s="12">
        <v>318.22680125337519</v>
      </c>
      <c r="AP188" s="11">
        <v>402.43017955661401</v>
      </c>
      <c r="AQ188" s="10">
        <v>321.24174731959158</v>
      </c>
      <c r="AR188" s="12">
        <v>253.01900044174309</v>
      </c>
      <c r="AS188" s="12">
        <v>234.94962931946941</v>
      </c>
      <c r="AT188" s="11">
        <v>537.10555800330019</v>
      </c>
      <c r="AU188" s="141">
        <v>286.88383022218363</v>
      </c>
      <c r="AV188" s="118">
        <v>378.17701531812179</v>
      </c>
      <c r="AW188" s="14">
        <v>429.59008820538628</v>
      </c>
      <c r="AX188" s="14">
        <v>513.78994538527297</v>
      </c>
      <c r="AY188" s="14">
        <v>500.20902352476577</v>
      </c>
    </row>
    <row r="189" spans="1:51" s="9" customFormat="1" ht="11.25">
      <c r="A189" s="7">
        <v>36950</v>
      </c>
      <c r="B189" s="10"/>
      <c r="C189" s="11">
        <v>594.37161404384176</v>
      </c>
      <c r="D189" s="10">
        <v>411.07982448672539</v>
      </c>
      <c r="E189" s="12">
        <v>549.66942047648058</v>
      </c>
      <c r="F189" s="12">
        <v>455.49475789183862</v>
      </c>
      <c r="G189" s="12">
        <v>350.71492840711693</v>
      </c>
      <c r="H189" s="12">
        <v>336.52402326852655</v>
      </c>
      <c r="I189" s="31">
        <v>453.81951087166027</v>
      </c>
      <c r="J189" s="12">
        <v>308.51974980511255</v>
      </c>
      <c r="K189" s="31">
        <v>540.19880787907084</v>
      </c>
      <c r="L189" s="30">
        <v>827.08643242269864</v>
      </c>
      <c r="M189" s="10">
        <v>458.26151891491321</v>
      </c>
      <c r="N189" s="31">
        <v>548.64927638678148</v>
      </c>
      <c r="O189" s="30">
        <v>492.49432757640159</v>
      </c>
      <c r="P189" s="10">
        <v>835.00095564636956</v>
      </c>
      <c r="Q189" s="31">
        <v>551.4443139214776</v>
      </c>
      <c r="R189" s="31">
        <v>573.66167127475762</v>
      </c>
      <c r="S189" s="31">
        <v>573.32931784955497</v>
      </c>
      <c r="T189" s="31">
        <v>787.24414971728743</v>
      </c>
      <c r="U189" s="31">
        <v>695.80146885902116</v>
      </c>
      <c r="V189" s="31">
        <v>476.85818143261918</v>
      </c>
      <c r="W189" s="31">
        <v>860.22153280252292</v>
      </c>
      <c r="X189" s="31">
        <v>562.20376931314763</v>
      </c>
      <c r="Y189" s="31">
        <v>604.68309767073447</v>
      </c>
      <c r="Z189" s="30">
        <v>1303.8064805375936</v>
      </c>
      <c r="AA189" s="10">
        <v>387.52020464792753</v>
      </c>
      <c r="AB189" s="12">
        <v>401.9362937922217</v>
      </c>
      <c r="AC189" s="12">
        <v>579.96601410937376</v>
      </c>
      <c r="AD189" s="12">
        <v>515.36350445659991</v>
      </c>
      <c r="AE189" s="12">
        <v>333.76720968337571</v>
      </c>
      <c r="AF189" s="44">
        <v>100</v>
      </c>
      <c r="AG189" s="10">
        <v>672.20809327407198</v>
      </c>
      <c r="AH189" s="12">
        <v>782.3771715985398</v>
      </c>
      <c r="AI189" s="12">
        <v>722.98851027273042</v>
      </c>
      <c r="AJ189" s="12">
        <v>819.54188880567392</v>
      </c>
      <c r="AK189" s="12">
        <v>713.33275415423122</v>
      </c>
      <c r="AL189" s="11">
        <v>763.67685591248699</v>
      </c>
      <c r="AM189" s="10">
        <v>531.33117066716272</v>
      </c>
      <c r="AN189" s="12">
        <v>361.64903275429987</v>
      </c>
      <c r="AO189" s="12">
        <v>304.82301678355276</v>
      </c>
      <c r="AP189" s="11">
        <v>396.55975748244447</v>
      </c>
      <c r="AQ189" s="10">
        <v>302.06176047600468</v>
      </c>
      <c r="AR189" s="12">
        <v>244.77567812730857</v>
      </c>
      <c r="AS189" s="12">
        <v>238.83434926917846</v>
      </c>
      <c r="AT189" s="11">
        <v>493.88479513663071</v>
      </c>
      <c r="AU189" s="141">
        <v>270.78273344641076</v>
      </c>
      <c r="AV189" s="118">
        <v>360.68877213953164</v>
      </c>
      <c r="AW189" s="14">
        <v>389.94289247644411</v>
      </c>
      <c r="AX189" s="14">
        <v>491.16389545881759</v>
      </c>
      <c r="AY189" s="14">
        <v>454.59855417033128</v>
      </c>
    </row>
    <row r="190" spans="1:51" s="9" customFormat="1" ht="11.25">
      <c r="A190" s="7">
        <v>36980</v>
      </c>
      <c r="B190" s="10"/>
      <c r="C190" s="11">
        <v>584.84889517315446</v>
      </c>
      <c r="D190" s="10">
        <v>406.0939293774066</v>
      </c>
      <c r="E190" s="12">
        <v>541.27582826010246</v>
      </c>
      <c r="F190" s="12">
        <v>449.63180755780411</v>
      </c>
      <c r="G190" s="12">
        <v>340.72494694311303</v>
      </c>
      <c r="H190" s="12">
        <v>331.36569653300114</v>
      </c>
      <c r="I190" s="31">
        <v>444.05008615356979</v>
      </c>
      <c r="J190" s="12">
        <v>301.46763775864099</v>
      </c>
      <c r="K190" s="31">
        <v>534.67410988128665</v>
      </c>
      <c r="L190" s="30">
        <v>820.58775556325531</v>
      </c>
      <c r="M190" s="10">
        <v>456.9120164353667</v>
      </c>
      <c r="N190" s="31">
        <v>528.79016299666273</v>
      </c>
      <c r="O190" s="30">
        <v>476.56775151932777</v>
      </c>
      <c r="P190" s="10">
        <v>786.06862626903489</v>
      </c>
      <c r="Q190" s="31">
        <v>532.78585807602428</v>
      </c>
      <c r="R190" s="31">
        <v>557.46822111779943</v>
      </c>
      <c r="S190" s="31">
        <v>560.99101350456885</v>
      </c>
      <c r="T190" s="31">
        <v>784.98096449079719</v>
      </c>
      <c r="U190" s="31">
        <v>684.8581677613646</v>
      </c>
      <c r="V190" s="31">
        <v>458.74821401278922</v>
      </c>
      <c r="W190" s="31">
        <v>848.03852491319253</v>
      </c>
      <c r="X190" s="31">
        <v>553.36703922300819</v>
      </c>
      <c r="Y190" s="31">
        <v>585.72108712158172</v>
      </c>
      <c r="Z190" s="30">
        <v>1131.5030912994816</v>
      </c>
      <c r="AA190" s="10">
        <v>376.49834491180587</v>
      </c>
      <c r="AB190" s="12">
        <v>339.53688998986064</v>
      </c>
      <c r="AC190" s="12">
        <v>561.18690388702339</v>
      </c>
      <c r="AD190" s="12">
        <v>483.42135828249963</v>
      </c>
      <c r="AE190" s="12">
        <v>307.50853439275107</v>
      </c>
      <c r="AF190" s="44">
        <v>94.527366666000006</v>
      </c>
      <c r="AG190" s="10">
        <v>655.26117872082853</v>
      </c>
      <c r="AH190" s="12">
        <v>698.95913098509004</v>
      </c>
      <c r="AI190" s="12">
        <v>671.29860578825378</v>
      </c>
      <c r="AJ190" s="12">
        <v>756.67941175454905</v>
      </c>
      <c r="AK190" s="12">
        <v>691.63724347622019</v>
      </c>
      <c r="AL190" s="11">
        <v>724.26081134572564</v>
      </c>
      <c r="AM190" s="10">
        <v>455.83920543519929</v>
      </c>
      <c r="AN190" s="12">
        <v>337.32187117867687</v>
      </c>
      <c r="AO190" s="12">
        <v>294.77861157817688</v>
      </c>
      <c r="AP190" s="11">
        <v>357.96127732892478</v>
      </c>
      <c r="AQ190" s="10">
        <v>282.03826338224195</v>
      </c>
      <c r="AR190" s="12">
        <v>234.54699252034848</v>
      </c>
      <c r="AS190" s="12">
        <v>227.48153473641781</v>
      </c>
      <c r="AT190" s="11">
        <v>462.64828179570367</v>
      </c>
      <c r="AU190" s="141">
        <v>249.95393604179944</v>
      </c>
      <c r="AV190" s="118">
        <v>342.28482880544686</v>
      </c>
      <c r="AW190" s="14">
        <v>364.90672994729073</v>
      </c>
      <c r="AX190" s="14">
        <v>466.72884259243034</v>
      </c>
      <c r="AY190" s="14">
        <v>425.79977667751069</v>
      </c>
    </row>
    <row r="191" spans="1:51" s="9" customFormat="1" ht="11.25">
      <c r="A191" s="7">
        <v>37011</v>
      </c>
      <c r="B191" s="10"/>
      <c r="C191" s="11">
        <v>667.44548495792878</v>
      </c>
      <c r="D191" s="10">
        <v>424.28571234995763</v>
      </c>
      <c r="E191" s="12">
        <v>591.94174961897443</v>
      </c>
      <c r="F191" s="12">
        <v>483.9469965754555</v>
      </c>
      <c r="G191" s="12">
        <v>373.16037268279985</v>
      </c>
      <c r="H191" s="12">
        <v>364.33330336107883</v>
      </c>
      <c r="I191" s="31">
        <v>482.58959815780264</v>
      </c>
      <c r="J191" s="12">
        <v>328.0035741995618</v>
      </c>
      <c r="K191" s="31">
        <v>592.03385576240839</v>
      </c>
      <c r="L191" s="30">
        <v>874.32593856918311</v>
      </c>
      <c r="M191" s="10">
        <v>491.04967872875125</v>
      </c>
      <c r="N191" s="31">
        <v>565.00697718416427</v>
      </c>
      <c r="O191" s="30">
        <v>505.40211210732031</v>
      </c>
      <c r="P191" s="10">
        <v>842.42776965271594</v>
      </c>
      <c r="Q191" s="31">
        <v>567.58285902288787</v>
      </c>
      <c r="R191" s="31">
        <v>587.387017082532</v>
      </c>
      <c r="S191" s="31">
        <v>572.33109902813544</v>
      </c>
      <c r="T191" s="31">
        <v>806.43283009068602</v>
      </c>
      <c r="U191" s="31">
        <v>706.88068615851262</v>
      </c>
      <c r="V191" s="31">
        <v>500.84425297553054</v>
      </c>
      <c r="W191" s="31">
        <v>887.19811154501053</v>
      </c>
      <c r="X191" s="31">
        <v>557.66350265628432</v>
      </c>
      <c r="Y191" s="31">
        <v>627.38223317752215</v>
      </c>
      <c r="Z191" s="30">
        <v>1340.9045200967691</v>
      </c>
      <c r="AA191" s="10">
        <v>426.55538846494699</v>
      </c>
      <c r="AB191" s="12">
        <v>416.81557891303129</v>
      </c>
      <c r="AC191" s="12">
        <v>620.56321292593441</v>
      </c>
      <c r="AD191" s="12">
        <v>520.67811882000092</v>
      </c>
      <c r="AE191" s="12">
        <v>331.03015140022922</v>
      </c>
      <c r="AF191" s="44">
        <v>103.7275012952357</v>
      </c>
      <c r="AG191" s="10">
        <v>695.38918491810318</v>
      </c>
      <c r="AH191" s="12">
        <v>790.20832626497315</v>
      </c>
      <c r="AI191" s="12">
        <v>733.30757987914478</v>
      </c>
      <c r="AJ191" s="12">
        <v>838.9899603037278</v>
      </c>
      <c r="AK191" s="12">
        <v>775.01542500563812</v>
      </c>
      <c r="AL191" s="11">
        <v>779.26660381102306</v>
      </c>
      <c r="AM191" s="10">
        <v>562.32151218288823</v>
      </c>
      <c r="AN191" s="12">
        <v>369.55532659725873</v>
      </c>
      <c r="AO191" s="12">
        <v>339.00756543824917</v>
      </c>
      <c r="AP191" s="11">
        <v>396.46607936178657</v>
      </c>
      <c r="AQ191" s="10">
        <v>306.60290333071248</v>
      </c>
      <c r="AR191" s="12">
        <v>257.03585768657069</v>
      </c>
      <c r="AS191" s="12">
        <v>252.93588943971776</v>
      </c>
      <c r="AT191" s="11">
        <v>520.71736038712027</v>
      </c>
      <c r="AU191" s="141">
        <v>268.22069466470219</v>
      </c>
      <c r="AV191" s="118">
        <v>370.98089117927799</v>
      </c>
      <c r="AW191" s="14">
        <v>392.93682511322118</v>
      </c>
      <c r="AX191" s="14">
        <v>506.18013828092597</v>
      </c>
      <c r="AY191" s="14">
        <v>458.88889448100616</v>
      </c>
    </row>
    <row r="192" spans="1:51" s="9" customFormat="1" ht="11.25">
      <c r="A192" s="7">
        <v>37042</v>
      </c>
      <c r="B192" s="10"/>
      <c r="C192" s="11">
        <v>676.98609121719198</v>
      </c>
      <c r="D192" s="10">
        <v>438.68219298727524</v>
      </c>
      <c r="E192" s="12">
        <v>597.7436039912335</v>
      </c>
      <c r="F192" s="12">
        <v>498.59452558334078</v>
      </c>
      <c r="G192" s="12">
        <v>386.27781368548108</v>
      </c>
      <c r="H192" s="12">
        <v>372.05266042523129</v>
      </c>
      <c r="I192" s="31">
        <v>494.64893555980348</v>
      </c>
      <c r="J192" s="12">
        <v>340.12526838361646</v>
      </c>
      <c r="K192" s="31">
        <v>607.16517223409107</v>
      </c>
      <c r="L192" s="30">
        <v>881.54439079635631</v>
      </c>
      <c r="M192" s="10">
        <v>509.37248045977373</v>
      </c>
      <c r="N192" s="31">
        <v>572.31394119526783</v>
      </c>
      <c r="O192" s="30">
        <v>518.4388275477728</v>
      </c>
      <c r="P192" s="10">
        <v>849.37170934746064</v>
      </c>
      <c r="Q192" s="31">
        <v>574.670788359737</v>
      </c>
      <c r="R192" s="31">
        <v>601.29096118196992</v>
      </c>
      <c r="S192" s="31">
        <v>575.90987394373633</v>
      </c>
      <c r="T192" s="31">
        <v>812.83690673831541</v>
      </c>
      <c r="U192" s="31">
        <v>707.8410542587277</v>
      </c>
      <c r="V192" s="31">
        <v>500.7239501859658</v>
      </c>
      <c r="W192" s="31">
        <v>895.38205278099531</v>
      </c>
      <c r="X192" s="31">
        <v>559.80775228380787</v>
      </c>
      <c r="Y192" s="31">
        <v>652.50063526609324</v>
      </c>
      <c r="Z192" s="30">
        <v>1263.3702813225664</v>
      </c>
      <c r="AA192" s="10">
        <v>422.91843262061815</v>
      </c>
      <c r="AB192" s="12">
        <v>402.4089523936762</v>
      </c>
      <c r="AC192" s="12">
        <v>619.69549489938038</v>
      </c>
      <c r="AD192" s="12">
        <v>511.57445346237853</v>
      </c>
      <c r="AE192" s="12">
        <v>333.95030031434902</v>
      </c>
      <c r="AF192" s="44">
        <v>106.62033159097035</v>
      </c>
      <c r="AG192" s="10">
        <v>704.0163115150408</v>
      </c>
      <c r="AH192" s="12">
        <v>786.18863291467903</v>
      </c>
      <c r="AI192" s="12">
        <v>733.85012717177835</v>
      </c>
      <c r="AJ192" s="12">
        <v>845.31226856990679</v>
      </c>
      <c r="AK192" s="12">
        <v>769.16124601586819</v>
      </c>
      <c r="AL192" s="11">
        <v>787.74199568497795</v>
      </c>
      <c r="AM192" s="10">
        <v>525.70617859356241</v>
      </c>
      <c r="AN192" s="12">
        <v>372.98817436385741</v>
      </c>
      <c r="AO192" s="12">
        <v>323.16147956319958</v>
      </c>
      <c r="AP192" s="11">
        <v>408.15831700466128</v>
      </c>
      <c r="AQ192" s="10">
        <v>297.40947935434787</v>
      </c>
      <c r="AR192" s="12">
        <v>268.84771015297417</v>
      </c>
      <c r="AS192" s="12">
        <v>258.42659185088792</v>
      </c>
      <c r="AT192" s="11">
        <v>514.16222658110928</v>
      </c>
      <c r="AU192" s="141">
        <v>271.82343503543842</v>
      </c>
      <c r="AV192" s="118">
        <v>376.78708083178731</v>
      </c>
      <c r="AW192" s="14">
        <v>394.93696667907506</v>
      </c>
      <c r="AX192" s="14">
        <v>515.03829488483325</v>
      </c>
      <c r="AY192" s="14">
        <v>461.9641241818149</v>
      </c>
    </row>
    <row r="193" spans="1:51" s="9" customFormat="1" ht="11.25">
      <c r="A193" s="7">
        <v>37071</v>
      </c>
      <c r="B193" s="10"/>
      <c r="C193" s="11">
        <v>680.21240241043495</v>
      </c>
      <c r="D193" s="10">
        <v>435.82558623112044</v>
      </c>
      <c r="E193" s="12">
        <v>591.76569692936118</v>
      </c>
      <c r="F193" s="12">
        <v>494.4721347077782</v>
      </c>
      <c r="G193" s="12">
        <v>379.88901002753363</v>
      </c>
      <c r="H193" s="12">
        <v>363.30951926687743</v>
      </c>
      <c r="I193" s="31">
        <v>490.41623141469461</v>
      </c>
      <c r="J193" s="12">
        <v>342.87895803151571</v>
      </c>
      <c r="K193" s="31">
        <v>608.93594177217994</v>
      </c>
      <c r="L193" s="30">
        <v>897.27373938892003</v>
      </c>
      <c r="M193" s="10">
        <v>512.09009908557562</v>
      </c>
      <c r="N193" s="31">
        <v>545.28850866357777</v>
      </c>
      <c r="O193" s="30">
        <v>516.50884927046513</v>
      </c>
      <c r="P193" s="10">
        <v>841.93864517603367</v>
      </c>
      <c r="Q193" s="31">
        <v>570.4622213214318</v>
      </c>
      <c r="R193" s="31">
        <v>583.89828340684312</v>
      </c>
      <c r="S193" s="31">
        <v>565.96628316940871</v>
      </c>
      <c r="T193" s="31">
        <v>802.52251035068844</v>
      </c>
      <c r="U193" s="31">
        <v>700.90824662100147</v>
      </c>
      <c r="V193" s="31">
        <v>504.66081212847092</v>
      </c>
      <c r="W193" s="31">
        <v>894.24001088031423</v>
      </c>
      <c r="X193" s="31">
        <v>555.08926709366824</v>
      </c>
      <c r="Y193" s="31">
        <v>637.23535680401756</v>
      </c>
      <c r="Z193" s="30">
        <v>1245.2058366686936</v>
      </c>
      <c r="AA193" s="10">
        <v>408.5914067336555</v>
      </c>
      <c r="AB193" s="12">
        <v>397.48597221451519</v>
      </c>
      <c r="AC193" s="12">
        <v>600.57002308681774</v>
      </c>
      <c r="AD193" s="12">
        <v>478.73761322370268</v>
      </c>
      <c r="AE193" s="12">
        <v>324.97643125784089</v>
      </c>
      <c r="AF193" s="44">
        <v>104.77223532352082</v>
      </c>
      <c r="AG193" s="10">
        <v>690.94869796451189</v>
      </c>
      <c r="AH193" s="12">
        <v>791.62618504947079</v>
      </c>
      <c r="AI193" s="12">
        <v>719.57599513885782</v>
      </c>
      <c r="AJ193" s="12">
        <v>834.52534606534437</v>
      </c>
      <c r="AK193" s="12">
        <v>767.89275990300246</v>
      </c>
      <c r="AL193" s="11">
        <v>768.09294927689973</v>
      </c>
      <c r="AM193" s="10">
        <v>520.1343313077715</v>
      </c>
      <c r="AN193" s="12">
        <v>362.3994253904516</v>
      </c>
      <c r="AO193" s="12">
        <v>316.60398667680033</v>
      </c>
      <c r="AP193" s="11">
        <v>410.74099075487783</v>
      </c>
      <c r="AQ193" s="10">
        <v>296.36320559458687</v>
      </c>
      <c r="AR193" s="12">
        <v>264.14554118640297</v>
      </c>
      <c r="AS193" s="12">
        <v>258.10870543507758</v>
      </c>
      <c r="AT193" s="11">
        <v>508.12000547165212</v>
      </c>
      <c r="AU193" s="141">
        <v>278.56609688852296</v>
      </c>
      <c r="AV193" s="118">
        <v>370.3996475798811</v>
      </c>
      <c r="AW193" s="14">
        <v>385.06216418208447</v>
      </c>
      <c r="AX193" s="14">
        <v>507.20310918649812</v>
      </c>
      <c r="AY193" s="14">
        <v>450.72031468837628</v>
      </c>
    </row>
    <row r="194" spans="1:51" s="9" customFormat="1" ht="11.25">
      <c r="A194" s="7">
        <v>37103</v>
      </c>
      <c r="B194" s="10"/>
      <c r="C194" s="11">
        <v>667.99852687848806</v>
      </c>
      <c r="D194" s="10">
        <v>441.94727286872597</v>
      </c>
      <c r="E194" s="12">
        <v>588.4441492113757</v>
      </c>
      <c r="F194" s="12">
        <v>503.31136724387244</v>
      </c>
      <c r="G194" s="12">
        <v>380.63613759159921</v>
      </c>
      <c r="H194" s="12">
        <v>365.92778163786704</v>
      </c>
      <c r="I194" s="31">
        <v>489.35551900468488</v>
      </c>
      <c r="J194" s="12">
        <v>350.34305722109957</v>
      </c>
      <c r="K194" s="31">
        <v>625.45603973712923</v>
      </c>
      <c r="L194" s="30">
        <v>874.60218769278845</v>
      </c>
      <c r="M194" s="10">
        <v>510.75466911181155</v>
      </c>
      <c r="N194" s="31">
        <v>541.44348258346236</v>
      </c>
      <c r="O194" s="30">
        <v>529.69405706891621</v>
      </c>
      <c r="P194" s="10">
        <v>845.26075455825276</v>
      </c>
      <c r="Q194" s="31">
        <v>569.18480808771562</v>
      </c>
      <c r="R194" s="31">
        <v>574.77215176261052</v>
      </c>
      <c r="S194" s="31">
        <v>571.76261553916254</v>
      </c>
      <c r="T194" s="31">
        <v>810.28385000234175</v>
      </c>
      <c r="U194" s="31">
        <v>704.88493366719536</v>
      </c>
      <c r="V194" s="31">
        <v>475.37093446515775</v>
      </c>
      <c r="W194" s="31">
        <v>893.6286189848754</v>
      </c>
      <c r="X194" s="31">
        <v>571.466820662136</v>
      </c>
      <c r="Y194" s="31">
        <v>623.01943891026951</v>
      </c>
      <c r="Z194" s="30">
        <v>1180.1367081042999</v>
      </c>
      <c r="AA194" s="10">
        <v>397.42600137882715</v>
      </c>
      <c r="AB194" s="12">
        <v>360.39233683358373</v>
      </c>
      <c r="AC194" s="12">
        <v>595.16257708102739</v>
      </c>
      <c r="AD194" s="12">
        <v>471.71216460147599</v>
      </c>
      <c r="AE194" s="12">
        <v>322.77731087287259</v>
      </c>
      <c r="AF194" s="44">
        <v>104.38149862081028</v>
      </c>
      <c r="AG194" s="10">
        <v>686.25405049093558</v>
      </c>
      <c r="AH194" s="12">
        <v>764.34379869675297</v>
      </c>
      <c r="AI194" s="12">
        <v>723.83246661235739</v>
      </c>
      <c r="AJ194" s="12">
        <v>842.78866457573304</v>
      </c>
      <c r="AK194" s="12">
        <v>740.18206420942249</v>
      </c>
      <c r="AL194" s="11">
        <v>757.36871339231675</v>
      </c>
      <c r="AM194" s="10">
        <v>478.08026234948653</v>
      </c>
      <c r="AN194" s="12">
        <v>356.44497886844158</v>
      </c>
      <c r="AO194" s="12">
        <v>307.77845552012872</v>
      </c>
      <c r="AP194" s="11">
        <v>395.80264774464297</v>
      </c>
      <c r="AQ194" s="10">
        <v>289.8863800760376</v>
      </c>
      <c r="AR194" s="12">
        <v>265.93351356799781</v>
      </c>
      <c r="AS194" s="12">
        <v>254.20037953889971</v>
      </c>
      <c r="AT194" s="11">
        <v>481.08844647700477</v>
      </c>
      <c r="AU194" s="141">
        <v>272.83485015452879</v>
      </c>
      <c r="AV194" s="118">
        <v>366.69028216119062</v>
      </c>
      <c r="AW194" s="14">
        <v>380.91407046656803</v>
      </c>
      <c r="AX194" s="14">
        <v>502.65621710045502</v>
      </c>
      <c r="AY194" s="14">
        <v>446.28261576905965</v>
      </c>
    </row>
    <row r="195" spans="1:51" s="9" customFormat="1" ht="11.25">
      <c r="A195" s="7">
        <v>37134</v>
      </c>
      <c r="B195" s="10"/>
      <c r="C195" s="11">
        <v>632.9506735526985</v>
      </c>
      <c r="D195" s="10">
        <v>441.0508619342736</v>
      </c>
      <c r="E195" s="12">
        <v>574.12493928091556</v>
      </c>
      <c r="F195" s="12">
        <v>500.22845525510473</v>
      </c>
      <c r="G195" s="12">
        <v>357.596570568706</v>
      </c>
      <c r="H195" s="12">
        <v>359.42531657022903</v>
      </c>
      <c r="I195" s="31">
        <v>490.87724293436361</v>
      </c>
      <c r="J195" s="12">
        <v>340.79879654564525</v>
      </c>
      <c r="K195" s="31">
        <v>610.27668654365334</v>
      </c>
      <c r="L195" s="30">
        <v>854.58071356475216</v>
      </c>
      <c r="M195" s="10">
        <v>512.05568906120175</v>
      </c>
      <c r="N195" s="31">
        <v>512.83928985374473</v>
      </c>
      <c r="O195" s="30">
        <v>522.42705383528209</v>
      </c>
      <c r="P195" s="10">
        <v>814.65891560448927</v>
      </c>
      <c r="Q195" s="31">
        <v>534.90347873466612</v>
      </c>
      <c r="R195" s="31">
        <v>544.61247750646214</v>
      </c>
      <c r="S195" s="31">
        <v>542.08507514739904</v>
      </c>
      <c r="T195" s="31">
        <v>769.9528464750332</v>
      </c>
      <c r="U195" s="31">
        <v>675.66191277111147</v>
      </c>
      <c r="V195" s="31">
        <v>451.52187892043884</v>
      </c>
      <c r="W195" s="31">
        <v>854.1815819261908</v>
      </c>
      <c r="X195" s="31">
        <v>550.1543999003253</v>
      </c>
      <c r="Y195" s="31">
        <v>606.45322742575763</v>
      </c>
      <c r="Z195" s="30">
        <v>1026.5199336101182</v>
      </c>
      <c r="AA195" s="10">
        <v>372.27266334744036</v>
      </c>
      <c r="AB195" s="12">
        <v>304.05126723788317</v>
      </c>
      <c r="AC195" s="12">
        <v>562.2944523675925</v>
      </c>
      <c r="AD195" s="12">
        <v>450.5268684380984</v>
      </c>
      <c r="AE195" s="12">
        <v>303.83079303556349</v>
      </c>
      <c r="AF195" s="44">
        <v>97.676371775796511</v>
      </c>
      <c r="AG195" s="10">
        <v>674.81754713403427</v>
      </c>
      <c r="AH195" s="12">
        <v>702.47234122167049</v>
      </c>
      <c r="AI195" s="12">
        <v>682.27283728825284</v>
      </c>
      <c r="AJ195" s="12">
        <v>780.18139562851445</v>
      </c>
      <c r="AK195" s="12">
        <v>698.06192686665065</v>
      </c>
      <c r="AL195" s="11">
        <v>736.98925807070873</v>
      </c>
      <c r="AM195" s="10">
        <v>403.03512246656413</v>
      </c>
      <c r="AN195" s="12">
        <v>337.90251537941185</v>
      </c>
      <c r="AO195" s="12">
        <v>275.69731132596991</v>
      </c>
      <c r="AP195" s="11">
        <v>375.94223940989582</v>
      </c>
      <c r="AQ195" s="10">
        <v>272.75704460746101</v>
      </c>
      <c r="AR195" s="12">
        <v>262.34243797641801</v>
      </c>
      <c r="AS195" s="12">
        <v>246.57151856647809</v>
      </c>
      <c r="AT195" s="11">
        <v>466.85519365981355</v>
      </c>
      <c r="AU195" s="141">
        <v>266.33958001084</v>
      </c>
      <c r="AV195" s="118">
        <v>350.16504284025359</v>
      </c>
      <c r="AW195" s="14">
        <v>356.49426744404701</v>
      </c>
      <c r="AX195" s="14">
        <v>481.30191844447131</v>
      </c>
      <c r="AY195" s="14">
        <v>418.34536865017805</v>
      </c>
    </row>
    <row r="196" spans="1:51" s="9" customFormat="1" ht="11.25">
      <c r="A196" s="7">
        <v>37162</v>
      </c>
      <c r="B196" s="10"/>
      <c r="C196" s="11">
        <v>492.60715897331784</v>
      </c>
      <c r="D196" s="10">
        <v>407.22226082391484</v>
      </c>
      <c r="E196" s="12">
        <v>510.74224232895887</v>
      </c>
      <c r="F196" s="12">
        <v>433.28004163152889</v>
      </c>
      <c r="G196" s="12">
        <v>301.77612872758914</v>
      </c>
      <c r="H196" s="12">
        <v>305.46539820315292</v>
      </c>
      <c r="I196" s="31">
        <v>425.73650679027725</v>
      </c>
      <c r="J196" s="12">
        <v>279.8209116931007</v>
      </c>
      <c r="K196" s="31">
        <v>514.13343999188749</v>
      </c>
      <c r="L196" s="30">
        <v>751.39799503522124</v>
      </c>
      <c r="M196" s="10">
        <v>476.19116847019529</v>
      </c>
      <c r="N196" s="31">
        <v>461.21598526302733</v>
      </c>
      <c r="O196" s="30">
        <v>469.20474100068321</v>
      </c>
      <c r="P196" s="10">
        <v>733.35799714570442</v>
      </c>
      <c r="Q196" s="31">
        <v>469.13581225588996</v>
      </c>
      <c r="R196" s="31">
        <v>476.0628565279427</v>
      </c>
      <c r="S196" s="31">
        <v>497.09537483763086</v>
      </c>
      <c r="T196" s="31">
        <v>707.78269590526804</v>
      </c>
      <c r="U196" s="31">
        <v>579.50432956242457</v>
      </c>
      <c r="V196" s="31">
        <v>410.2051075071343</v>
      </c>
      <c r="W196" s="31">
        <v>777.9090092622024</v>
      </c>
      <c r="X196" s="31">
        <v>513.10391074330994</v>
      </c>
      <c r="Y196" s="31">
        <v>539.96315105854342</v>
      </c>
      <c r="Z196" s="30">
        <v>804.14917498879674</v>
      </c>
      <c r="AA196" s="10">
        <v>317.98644174000896</v>
      </c>
      <c r="AB196" s="12">
        <v>226.6148082619774</v>
      </c>
      <c r="AC196" s="12">
        <v>498.411591185757</v>
      </c>
      <c r="AD196" s="12">
        <v>400.46760459643207</v>
      </c>
      <c r="AE196" s="12">
        <v>259.10962083203248</v>
      </c>
      <c r="AF196" s="44">
        <v>84.063276773877988</v>
      </c>
      <c r="AG196" s="10">
        <v>621.94404988561519</v>
      </c>
      <c r="AH196" s="12">
        <v>578.83430382534993</v>
      </c>
      <c r="AI196" s="12">
        <v>610.52574653754368</v>
      </c>
      <c r="AJ196" s="12">
        <v>668.37493572559572</v>
      </c>
      <c r="AK196" s="12">
        <v>610.87399220100599</v>
      </c>
      <c r="AL196" s="11">
        <v>677.21942924117434</v>
      </c>
      <c r="AM196" s="10">
        <v>292.88375575108762</v>
      </c>
      <c r="AN196" s="12">
        <v>284.80367724548768</v>
      </c>
      <c r="AO196" s="12">
        <v>201.66207813352057</v>
      </c>
      <c r="AP196" s="11">
        <v>291.84500189661259</v>
      </c>
      <c r="AQ196" s="10">
        <v>245.66783744320168</v>
      </c>
      <c r="AR196" s="12">
        <v>227.0142638414155</v>
      </c>
      <c r="AS196" s="12">
        <v>203.27115939488439</v>
      </c>
      <c r="AT196" s="11">
        <v>390.64236850984872</v>
      </c>
      <c r="AU196" s="141">
        <v>236.32705116940247</v>
      </c>
      <c r="AV196" s="118">
        <v>306.21932996380178</v>
      </c>
      <c r="AW196" s="14">
        <v>327.36868579386839</v>
      </c>
      <c r="AX196" s="14">
        <v>421.60599898185001</v>
      </c>
      <c r="AY196" s="14">
        <v>384.5631643582073</v>
      </c>
    </row>
    <row r="197" spans="1:51" s="9" customFormat="1" ht="11.25">
      <c r="A197" s="7">
        <v>37195</v>
      </c>
      <c r="B197" s="10"/>
      <c r="C197" s="11">
        <v>548.93646018564243</v>
      </c>
      <c r="D197" s="10">
        <v>411.35865091672355</v>
      </c>
      <c r="E197" s="12">
        <v>544.28449159199704</v>
      </c>
      <c r="F197" s="12">
        <v>451.85611504590702</v>
      </c>
      <c r="G197" s="12">
        <v>315.33943186707933</v>
      </c>
      <c r="H197" s="12">
        <v>313.97864728053196</v>
      </c>
      <c r="I197" s="31">
        <v>445.95413576369197</v>
      </c>
      <c r="J197" s="12">
        <v>275.81705498082664</v>
      </c>
      <c r="K197" s="12">
        <v>551.65127372976485</v>
      </c>
      <c r="L197" s="30">
        <v>785.61818131006521</v>
      </c>
      <c r="M197" s="10">
        <v>470.51406873119686</v>
      </c>
      <c r="N197" s="31">
        <v>468.03121768185349</v>
      </c>
      <c r="O197" s="30">
        <v>479.33128054532762</v>
      </c>
      <c r="P197" s="10">
        <v>731.16561053547093</v>
      </c>
      <c r="Q197" s="31">
        <v>466.62494109239901</v>
      </c>
      <c r="R197" s="31">
        <v>484.76559022550163</v>
      </c>
      <c r="S197" s="31">
        <v>485.1697386542362</v>
      </c>
      <c r="T197" s="31">
        <v>703.37588512836874</v>
      </c>
      <c r="U197" s="31">
        <v>588.85038994822196</v>
      </c>
      <c r="V197" s="31">
        <v>401.41035102269211</v>
      </c>
      <c r="W197" s="31">
        <v>785.92749307333474</v>
      </c>
      <c r="X197" s="31">
        <v>496.47472610003001</v>
      </c>
      <c r="Y197" s="31">
        <v>564.95439517014222</v>
      </c>
      <c r="Z197" s="30">
        <v>922.94747598933748</v>
      </c>
      <c r="AA197" s="10">
        <v>336.27775699758195</v>
      </c>
      <c r="AB197" s="12">
        <v>257.62405721805931</v>
      </c>
      <c r="AC197" s="12">
        <v>519.22077246524475</v>
      </c>
      <c r="AD197" s="12">
        <v>414.59519233679504</v>
      </c>
      <c r="AE197" s="12">
        <v>269.47109281973377</v>
      </c>
      <c r="AF197" s="44">
        <v>90.303016978344942</v>
      </c>
      <c r="AG197" s="10">
        <v>627.82261805726102</v>
      </c>
      <c r="AH197" s="12">
        <v>646.06729385947779</v>
      </c>
      <c r="AI197" s="12">
        <v>612.37405043284468</v>
      </c>
      <c r="AJ197" s="12">
        <v>705.08395546934776</v>
      </c>
      <c r="AK197" s="12">
        <v>663.08214619967112</v>
      </c>
      <c r="AL197" s="11">
        <v>695.57772060202103</v>
      </c>
      <c r="AM197" s="10">
        <v>361.56743145168622</v>
      </c>
      <c r="AN197" s="12">
        <v>307.45435601389283</v>
      </c>
      <c r="AO197" s="12">
        <v>230.42855759897267</v>
      </c>
      <c r="AP197" s="11">
        <v>332.16343804365414</v>
      </c>
      <c r="AQ197" s="10">
        <v>245.03790440575</v>
      </c>
      <c r="AR197" s="12">
        <v>228.40130928765819</v>
      </c>
      <c r="AS197" s="12">
        <v>221.70849697311246</v>
      </c>
      <c r="AT197" s="11">
        <v>428.31717445743516</v>
      </c>
      <c r="AU197" s="141">
        <v>243.81583003226874</v>
      </c>
      <c r="AV197" s="118">
        <v>318.78504016886637</v>
      </c>
      <c r="AW197" s="14">
        <v>333.28511227077746</v>
      </c>
      <c r="AX197" s="14">
        <v>439.58671450419894</v>
      </c>
      <c r="AY197" s="14">
        <v>391.89596862860986</v>
      </c>
    </row>
    <row r="198" spans="1:51" s="9" customFormat="1" ht="11.25">
      <c r="A198" s="7">
        <v>37225</v>
      </c>
      <c r="B198" s="10"/>
      <c r="C198" s="11">
        <v>619.52753166718492</v>
      </c>
      <c r="D198" s="10">
        <v>425.7392848033561</v>
      </c>
      <c r="E198" s="12">
        <v>563.48348005281525</v>
      </c>
      <c r="F198" s="12">
        <v>468.66647467962434</v>
      </c>
      <c r="G198" s="12">
        <v>352.10772166742515</v>
      </c>
      <c r="H198" s="12">
        <v>345.08259508976835</v>
      </c>
      <c r="I198" s="31">
        <v>498.3658401893702</v>
      </c>
      <c r="J198" s="12">
        <v>313.27256247491374</v>
      </c>
      <c r="K198" s="12">
        <v>622.5235982707992</v>
      </c>
      <c r="L198" s="30">
        <v>880.93600463364999</v>
      </c>
      <c r="M198" s="10">
        <v>494.52271829748548</v>
      </c>
      <c r="N198" s="31">
        <v>491.45393727817628</v>
      </c>
      <c r="O198" s="30">
        <v>527.18701759276234</v>
      </c>
      <c r="P198" s="10">
        <v>800.85842755658314</v>
      </c>
      <c r="Q198" s="31">
        <v>484.35816338872399</v>
      </c>
      <c r="R198" s="31">
        <v>506.35961887177365</v>
      </c>
      <c r="S198" s="31">
        <v>501.40696281475135</v>
      </c>
      <c r="T198" s="31">
        <v>746.35597807452712</v>
      </c>
      <c r="U198" s="31">
        <v>612.08310521937949</v>
      </c>
      <c r="V198" s="31">
        <v>411.52457524251264</v>
      </c>
      <c r="W198" s="31">
        <v>832.38662227627356</v>
      </c>
      <c r="X198" s="31">
        <v>537.94164563515949</v>
      </c>
      <c r="Y198" s="31">
        <v>599.21644993331211</v>
      </c>
      <c r="Z198" s="30">
        <v>1057.4430713961547</v>
      </c>
      <c r="AA198" s="10">
        <v>358.40620472450388</v>
      </c>
      <c r="AB198" s="12">
        <v>302.06593797147031</v>
      </c>
      <c r="AC198" s="12">
        <v>564.71678097390645</v>
      </c>
      <c r="AD198" s="12">
        <v>431.46146306647847</v>
      </c>
      <c r="AE198" s="12">
        <v>290.01491447725658</v>
      </c>
      <c r="AF198" s="44">
        <v>97.419069732515737</v>
      </c>
      <c r="AG198" s="10">
        <v>654.70508821659701</v>
      </c>
      <c r="AH198" s="12">
        <v>716.1051031872264</v>
      </c>
      <c r="AI198" s="12">
        <v>665.24473556213513</v>
      </c>
      <c r="AJ198" s="12">
        <v>786.95181295250404</v>
      </c>
      <c r="AK198" s="12">
        <v>715.51226254546452</v>
      </c>
      <c r="AL198" s="11">
        <v>745.0816409134394</v>
      </c>
      <c r="AM198" s="10">
        <v>446.13968947160896</v>
      </c>
      <c r="AN198" s="12">
        <v>334.55297978473652</v>
      </c>
      <c r="AO198" s="12">
        <v>272.2024284893584</v>
      </c>
      <c r="AP198" s="11">
        <v>406.21411866847473</v>
      </c>
      <c r="AQ198" s="10">
        <v>263.42727546095847</v>
      </c>
      <c r="AR198" s="12">
        <v>257.51394187331982</v>
      </c>
      <c r="AS198" s="12">
        <v>257.97656552795434</v>
      </c>
      <c r="AT198" s="11">
        <v>477.97628203835461</v>
      </c>
      <c r="AU198" s="141">
        <v>266.75029293950513</v>
      </c>
      <c r="AV198" s="118">
        <v>350.05247540419879</v>
      </c>
      <c r="AW198" s="14">
        <v>358.34011387663196</v>
      </c>
      <c r="AX198" s="14">
        <v>483.53336499087555</v>
      </c>
      <c r="AY198" s="14">
        <v>421.95717972172088</v>
      </c>
    </row>
    <row r="199" spans="1:51" s="9" customFormat="1" ht="11.25">
      <c r="A199" s="7">
        <v>37256</v>
      </c>
      <c r="B199" s="10"/>
      <c r="C199" s="11">
        <v>651.27637964671305</v>
      </c>
      <c r="D199" s="10">
        <v>439.76494191328322</v>
      </c>
      <c r="E199" s="12">
        <v>597.72503700959805</v>
      </c>
      <c r="F199" s="12">
        <v>492.83752611455884</v>
      </c>
      <c r="G199" s="12">
        <v>369.90250266968724</v>
      </c>
      <c r="H199" s="12">
        <v>360.76268771862925</v>
      </c>
      <c r="I199" s="31">
        <v>525.03586489328882</v>
      </c>
      <c r="J199" s="12">
        <v>324.56591590642063</v>
      </c>
      <c r="K199" s="12">
        <v>661.92234445278018</v>
      </c>
      <c r="L199" s="30">
        <v>918.46895262243015</v>
      </c>
      <c r="M199" s="10">
        <v>518.86586749304888</v>
      </c>
      <c r="N199" s="31">
        <v>508.34950039957488</v>
      </c>
      <c r="O199" s="30">
        <v>530.3638163740477</v>
      </c>
      <c r="P199" s="10">
        <v>835.99310860477533</v>
      </c>
      <c r="Q199" s="31">
        <v>497.54090077302186</v>
      </c>
      <c r="R199" s="31">
        <v>522.0255216301565</v>
      </c>
      <c r="S199" s="31">
        <v>513.85505252381847</v>
      </c>
      <c r="T199" s="31">
        <v>767.6254366851407</v>
      </c>
      <c r="U199" s="31">
        <v>634.77280557994391</v>
      </c>
      <c r="V199" s="31">
        <v>422.77838142233111</v>
      </c>
      <c r="W199" s="31">
        <v>862.74995534715902</v>
      </c>
      <c r="X199" s="31">
        <v>566.26573647912676</v>
      </c>
      <c r="Y199" s="31">
        <v>617.06189479371108</v>
      </c>
      <c r="Z199" s="30">
        <v>1065.275242860441</v>
      </c>
      <c r="AA199" s="10">
        <v>369.87073360624515</v>
      </c>
      <c r="AB199" s="12">
        <v>306.99532857895127</v>
      </c>
      <c r="AC199" s="12">
        <v>582.74520455527249</v>
      </c>
      <c r="AD199" s="12">
        <v>442.19066434348701</v>
      </c>
      <c r="AE199" s="12">
        <v>297.69290057227715</v>
      </c>
      <c r="AF199" s="44">
        <v>97.407029822693616</v>
      </c>
      <c r="AG199" s="10">
        <v>669.65675233160869</v>
      </c>
      <c r="AH199" s="12">
        <v>717.14029517155177</v>
      </c>
      <c r="AI199" s="12">
        <v>692.08990609327839</v>
      </c>
      <c r="AJ199" s="12">
        <v>800.38873520843015</v>
      </c>
      <c r="AK199" s="12">
        <v>734.31592025307032</v>
      </c>
      <c r="AL199" s="11">
        <v>759.62429153303231</v>
      </c>
      <c r="AM199" s="10">
        <v>452.44054458493838</v>
      </c>
      <c r="AN199" s="12">
        <v>345.88387456979422</v>
      </c>
      <c r="AO199" s="12">
        <v>274.9942910180842</v>
      </c>
      <c r="AP199" s="11">
        <v>419.85375037633486</v>
      </c>
      <c r="AQ199" s="10">
        <v>271.59524699156265</v>
      </c>
      <c r="AR199" s="12">
        <v>268.73670458842884</v>
      </c>
      <c r="AS199" s="12">
        <v>272.95642767803628</v>
      </c>
      <c r="AT199" s="11">
        <v>482.44839752789977</v>
      </c>
      <c r="AU199" s="141">
        <v>276.73171545089133</v>
      </c>
      <c r="AV199" s="118">
        <v>360.25615868530679</v>
      </c>
      <c r="AW199" s="14">
        <v>361.05412563973573</v>
      </c>
      <c r="AX199" s="14">
        <v>498.2709443566672</v>
      </c>
      <c r="AY199" s="14">
        <v>425.65371534072835</v>
      </c>
    </row>
    <row r="200" spans="1:51" s="9" customFormat="1" ht="11.25">
      <c r="A200" s="7">
        <v>37287</v>
      </c>
      <c r="B200" s="10"/>
      <c r="C200" s="11">
        <v>656.10469237477344</v>
      </c>
      <c r="D200" s="10">
        <v>436.60849913868458</v>
      </c>
      <c r="E200" s="12">
        <v>580.65180793356762</v>
      </c>
      <c r="F200" s="12">
        <v>483.72838312174378</v>
      </c>
      <c r="G200" s="12">
        <v>362.57488464211934</v>
      </c>
      <c r="H200" s="12">
        <v>357.80771011885111</v>
      </c>
      <c r="I200" s="31">
        <v>537.40901953875618</v>
      </c>
      <c r="J200" s="12">
        <v>319.59461344894487</v>
      </c>
      <c r="K200" s="12">
        <v>661.22787626038814</v>
      </c>
      <c r="L200" s="30">
        <v>944.17407628245053</v>
      </c>
      <c r="M200" s="10">
        <v>512.34631970478392</v>
      </c>
      <c r="N200" s="31">
        <v>499.70671367023476</v>
      </c>
      <c r="O200" s="30">
        <v>535.54398845072626</v>
      </c>
      <c r="P200" s="10">
        <v>837.72456611774146</v>
      </c>
      <c r="Q200" s="31">
        <v>490.0607614118021</v>
      </c>
      <c r="R200" s="31">
        <v>523.94442480460646</v>
      </c>
      <c r="S200" s="31">
        <v>502.98525050155905</v>
      </c>
      <c r="T200" s="31">
        <v>778.07080769978143</v>
      </c>
      <c r="U200" s="31">
        <v>623.44166665937803</v>
      </c>
      <c r="V200" s="31">
        <v>412.78959953808879</v>
      </c>
      <c r="W200" s="31">
        <v>881.57548721781711</v>
      </c>
      <c r="X200" s="31">
        <v>567.36471104454131</v>
      </c>
      <c r="Y200" s="31">
        <v>623.11300119386453</v>
      </c>
      <c r="Z200" s="30">
        <v>1025.874081497431</v>
      </c>
      <c r="AA200" s="10">
        <v>363.83114768555481</v>
      </c>
      <c r="AB200" s="12">
        <v>295.22566277409197</v>
      </c>
      <c r="AC200" s="12">
        <v>592.99469428604073</v>
      </c>
      <c r="AD200" s="12">
        <v>431.8891217750172</v>
      </c>
      <c r="AE200" s="12">
        <v>300.55395327137654</v>
      </c>
      <c r="AF200" s="44">
        <v>92.116290720377108</v>
      </c>
      <c r="AG200" s="10">
        <v>677.10749666459515</v>
      </c>
      <c r="AH200" s="12">
        <v>735.76808877779547</v>
      </c>
      <c r="AI200" s="12">
        <v>692.86568136533776</v>
      </c>
      <c r="AJ200" s="12">
        <v>800.32420074513789</v>
      </c>
      <c r="AK200" s="12">
        <v>746.2738474690558</v>
      </c>
      <c r="AL200" s="11">
        <v>766.70219508984405</v>
      </c>
      <c r="AM200" s="10">
        <v>445.65811968143953</v>
      </c>
      <c r="AN200" s="12">
        <v>339.25153605602793</v>
      </c>
      <c r="AO200" s="12">
        <v>265.25573861898874</v>
      </c>
      <c r="AP200" s="11">
        <v>399.69498351402933</v>
      </c>
      <c r="AQ200" s="10">
        <v>269.89924005305613</v>
      </c>
      <c r="AR200" s="12">
        <v>265.98237310018544</v>
      </c>
      <c r="AS200" s="12">
        <v>269.54084337635487</v>
      </c>
      <c r="AT200" s="11">
        <v>482.56328942961164</v>
      </c>
      <c r="AU200" s="141">
        <v>274.12418318888376</v>
      </c>
      <c r="AV200" s="118">
        <v>358.53921133683536</v>
      </c>
      <c r="AW200" s="14">
        <v>355.43111923460003</v>
      </c>
      <c r="AX200" s="14">
        <v>496.50541473533394</v>
      </c>
      <c r="AY200" s="14">
        <v>419.4421506727611</v>
      </c>
    </row>
    <row r="201" spans="1:51" s="9" customFormat="1" ht="11.25">
      <c r="A201" s="7">
        <v>37315</v>
      </c>
      <c r="B201" s="10"/>
      <c r="C201" s="11">
        <v>628.6583260202583</v>
      </c>
      <c r="D201" s="10">
        <v>436.24504875966153</v>
      </c>
      <c r="E201" s="12">
        <v>582.2301760331934</v>
      </c>
      <c r="F201" s="12">
        <v>480.22142280011764</v>
      </c>
      <c r="G201" s="12">
        <v>366.06587296068636</v>
      </c>
      <c r="H201" s="12">
        <v>371.59586491272927</v>
      </c>
      <c r="I201" s="31">
        <v>547.97480188739041</v>
      </c>
      <c r="J201" s="12">
        <v>335.47856660141741</v>
      </c>
      <c r="K201" s="12">
        <v>683.16426083402007</v>
      </c>
      <c r="L201" s="30">
        <v>958.43764489209832</v>
      </c>
      <c r="M201" s="10">
        <v>514.3526142726314</v>
      </c>
      <c r="N201" s="31">
        <v>496.99498576924657</v>
      </c>
      <c r="O201" s="30">
        <v>544.62052709167767</v>
      </c>
      <c r="P201" s="10">
        <v>852.01148754035592</v>
      </c>
      <c r="Q201" s="31">
        <v>464.90005199818216</v>
      </c>
      <c r="R201" s="31">
        <v>511.34760623901519</v>
      </c>
      <c r="S201" s="31">
        <v>491.79919050066968</v>
      </c>
      <c r="T201" s="31">
        <v>778.74592417820645</v>
      </c>
      <c r="U201" s="31">
        <v>622.88362402355119</v>
      </c>
      <c r="V201" s="31">
        <v>387.45520751608598</v>
      </c>
      <c r="W201" s="31">
        <v>886.30312971462979</v>
      </c>
      <c r="X201" s="31">
        <v>560.93523201333653</v>
      </c>
      <c r="Y201" s="31">
        <v>635.2381321595758</v>
      </c>
      <c r="Z201" s="30">
        <v>867.69849879250035</v>
      </c>
      <c r="AA201" s="10">
        <v>364.13688751474649</v>
      </c>
      <c r="AB201" s="12">
        <v>251.43506281496065</v>
      </c>
      <c r="AC201" s="12">
        <v>585.33996890532694</v>
      </c>
      <c r="AD201" s="12">
        <v>402.12260138367139</v>
      </c>
      <c r="AE201" s="12">
        <v>284.36399363394639</v>
      </c>
      <c r="AF201" s="44">
        <v>85.492780652409039</v>
      </c>
      <c r="AG201" s="10">
        <v>683.74676906834554</v>
      </c>
      <c r="AH201" s="12">
        <v>692.63203718844647</v>
      </c>
      <c r="AI201" s="12">
        <v>687.08414683106639</v>
      </c>
      <c r="AJ201" s="12">
        <v>767.03056513383876</v>
      </c>
      <c r="AK201" s="12">
        <v>730.745027517116</v>
      </c>
      <c r="AL201" s="11">
        <v>766.45469825435373</v>
      </c>
      <c r="AM201" s="10">
        <v>356.79157319473819</v>
      </c>
      <c r="AN201" s="12">
        <v>336.99544854421197</v>
      </c>
      <c r="AO201" s="12">
        <v>250.78269691603927</v>
      </c>
      <c r="AP201" s="11">
        <v>357.60531231556087</v>
      </c>
      <c r="AQ201" s="10">
        <v>262.53513402284176</v>
      </c>
      <c r="AR201" s="12">
        <v>271.96658793668973</v>
      </c>
      <c r="AS201" s="12">
        <v>281.96919252759409</v>
      </c>
      <c r="AT201" s="11">
        <v>456.77004515358709</v>
      </c>
      <c r="AU201" s="141">
        <v>277.58489135197016</v>
      </c>
      <c r="AV201" s="118">
        <v>353.94835910817403</v>
      </c>
      <c r="AW201" s="14">
        <v>348.0501655263505</v>
      </c>
      <c r="AX201" s="14">
        <v>490.41514943118733</v>
      </c>
      <c r="AY201" s="14">
        <v>411.35287324331637</v>
      </c>
    </row>
    <row r="202" spans="1:51" s="9" customFormat="1" ht="11.25">
      <c r="A202" s="7">
        <v>37343</v>
      </c>
      <c r="B202" s="10"/>
      <c r="C202" s="11">
        <v>736.66688109494316</v>
      </c>
      <c r="D202" s="10">
        <v>477.98956218529815</v>
      </c>
      <c r="E202" s="12">
        <v>659.93720910379454</v>
      </c>
      <c r="F202" s="12">
        <v>543.54985885541907</v>
      </c>
      <c r="G202" s="12">
        <v>419.90811034005981</v>
      </c>
      <c r="H202" s="12">
        <v>401.96621934327283</v>
      </c>
      <c r="I202" s="31">
        <v>574.75637584171602</v>
      </c>
      <c r="J202" s="12">
        <v>375.84925913562631</v>
      </c>
      <c r="K202" s="12">
        <v>737.04300737026028</v>
      </c>
      <c r="L202" s="30">
        <v>1006.1132344485026</v>
      </c>
      <c r="M202" s="10">
        <v>565.5149558821995</v>
      </c>
      <c r="N202" s="31">
        <v>549.71071449085184</v>
      </c>
      <c r="O202" s="30">
        <v>570.85966844597817</v>
      </c>
      <c r="P202" s="10">
        <v>882.4028527484769</v>
      </c>
      <c r="Q202" s="31">
        <v>479.2975417085139</v>
      </c>
      <c r="R202" s="31">
        <v>523.28449453210658</v>
      </c>
      <c r="S202" s="31">
        <v>500.43770229771678</v>
      </c>
      <c r="T202" s="31">
        <v>795.55675916819689</v>
      </c>
      <c r="U202" s="31">
        <v>636.0509353591998</v>
      </c>
      <c r="V202" s="31">
        <v>406.47082524253426</v>
      </c>
      <c r="W202" s="31">
        <v>919.98729287218532</v>
      </c>
      <c r="X202" s="31">
        <v>571.03636295345382</v>
      </c>
      <c r="Y202" s="31">
        <v>673.24583983533671</v>
      </c>
      <c r="Z202" s="30">
        <v>959.66038418738185</v>
      </c>
      <c r="AA202" s="10">
        <v>397.4285218322355</v>
      </c>
      <c r="AB202" s="12">
        <v>279.81184920660144</v>
      </c>
      <c r="AC202" s="12">
        <v>619.13095835524393</v>
      </c>
      <c r="AD202" s="12">
        <v>427.78261663757615</v>
      </c>
      <c r="AE202" s="12">
        <v>305.68525016570004</v>
      </c>
      <c r="AF202" s="44">
        <v>97.788182823395346</v>
      </c>
      <c r="AG202" s="10">
        <v>690.48088645201869</v>
      </c>
      <c r="AH202" s="12">
        <v>730.77828402766249</v>
      </c>
      <c r="AI202" s="12">
        <v>704.06824842758135</v>
      </c>
      <c r="AJ202" s="12">
        <v>794.88259511618082</v>
      </c>
      <c r="AK202" s="12">
        <v>750.94858397524263</v>
      </c>
      <c r="AL202" s="11">
        <v>789.06946669516162</v>
      </c>
      <c r="AM202" s="10">
        <v>404.13597798058618</v>
      </c>
      <c r="AN202" s="12">
        <v>366.28841648129901</v>
      </c>
      <c r="AO202" s="12">
        <v>280.80765487798146</v>
      </c>
      <c r="AP202" s="11">
        <v>411.36946296974639</v>
      </c>
      <c r="AQ202" s="10">
        <v>278.27492365318881</v>
      </c>
      <c r="AR202" s="12">
        <v>285.76765921322198</v>
      </c>
      <c r="AS202" s="12">
        <v>320.79148479104521</v>
      </c>
      <c r="AT202" s="11">
        <v>494.54102570129294</v>
      </c>
      <c r="AU202" s="141">
        <v>285.69428412641571</v>
      </c>
      <c r="AV202" s="118">
        <v>377.3897382834607</v>
      </c>
      <c r="AW202" s="14">
        <v>360.83713531110158</v>
      </c>
      <c r="AX202" s="14">
        <v>523.45187497762083</v>
      </c>
      <c r="AY202" s="14">
        <v>426.82333650137724</v>
      </c>
    </row>
    <row r="203" spans="1:51" s="9" customFormat="1" ht="11.25">
      <c r="A203" s="7">
        <v>37376</v>
      </c>
      <c r="B203" s="10"/>
      <c r="C203" s="11">
        <v>702.91809166137853</v>
      </c>
      <c r="D203" s="10">
        <v>476.38521698723866</v>
      </c>
      <c r="E203" s="12">
        <v>655.25914058692047</v>
      </c>
      <c r="F203" s="12">
        <v>544.33057114966005</v>
      </c>
      <c r="G203" s="12">
        <v>396.23373558934696</v>
      </c>
      <c r="H203" s="12">
        <v>383.70057734759303</v>
      </c>
      <c r="I203" s="31">
        <v>560.03788696175081</v>
      </c>
      <c r="J203" s="12">
        <v>363.35615830240476</v>
      </c>
      <c r="K203" s="12">
        <v>718.27163680905187</v>
      </c>
      <c r="L203" s="30">
        <v>999.08894806255694</v>
      </c>
      <c r="M203" s="10">
        <v>564.47015587187286</v>
      </c>
      <c r="N203" s="31">
        <v>536.16297465599393</v>
      </c>
      <c r="O203" s="30">
        <v>571.12431703592961</v>
      </c>
      <c r="P203" s="10">
        <v>898.11111840607271</v>
      </c>
      <c r="Q203" s="31">
        <v>476.19699466905405</v>
      </c>
      <c r="R203" s="31">
        <v>520.34061108845776</v>
      </c>
      <c r="S203" s="31">
        <v>494.99414114720309</v>
      </c>
      <c r="T203" s="31">
        <v>783.18394222690938</v>
      </c>
      <c r="U203" s="31">
        <v>639.31634453522167</v>
      </c>
      <c r="V203" s="31">
        <v>399.94019669344306</v>
      </c>
      <c r="W203" s="31">
        <v>902.51200544585708</v>
      </c>
      <c r="X203" s="31">
        <v>547.65546180396086</v>
      </c>
      <c r="Y203" s="31">
        <v>678.51331528620847</v>
      </c>
      <c r="Z203" s="30">
        <v>823.25924915956705</v>
      </c>
      <c r="AA203" s="10">
        <v>396.98185748054755</v>
      </c>
      <c r="AB203" s="12">
        <v>250.85052730863089</v>
      </c>
      <c r="AC203" s="12">
        <v>598.96529839417963</v>
      </c>
      <c r="AD203" s="12">
        <v>401.22126714462991</v>
      </c>
      <c r="AE203" s="12">
        <v>286.5995772862442</v>
      </c>
      <c r="AF203" s="44">
        <v>91.179504436622494</v>
      </c>
      <c r="AG203" s="10">
        <v>665.57196661733076</v>
      </c>
      <c r="AH203" s="12">
        <v>679.72143247058079</v>
      </c>
      <c r="AI203" s="12">
        <v>667.68029539147801</v>
      </c>
      <c r="AJ203" s="12">
        <v>757.43400283239487</v>
      </c>
      <c r="AK203" s="12">
        <v>718.53841356411829</v>
      </c>
      <c r="AL203" s="11">
        <v>762.31908461757223</v>
      </c>
      <c r="AM203" s="10">
        <v>354.48252879149834</v>
      </c>
      <c r="AN203" s="12">
        <v>349.61600948732672</v>
      </c>
      <c r="AO203" s="12">
        <v>258.61656823851462</v>
      </c>
      <c r="AP203" s="11">
        <v>367.55302095014144</v>
      </c>
      <c r="AQ203" s="10">
        <v>265.73438491040463</v>
      </c>
      <c r="AR203" s="12">
        <v>280.7077873759352</v>
      </c>
      <c r="AS203" s="12">
        <v>308.73422791297395</v>
      </c>
      <c r="AT203" s="11">
        <v>458.57103521832482</v>
      </c>
      <c r="AU203" s="141">
        <v>280.89167750196543</v>
      </c>
      <c r="AV203" s="118">
        <v>363.43091570615417</v>
      </c>
      <c r="AW203" s="14">
        <v>338.67537003593304</v>
      </c>
      <c r="AX203" s="14">
        <v>504.42865002491226</v>
      </c>
      <c r="AY203" s="14">
        <v>400.94540894560146</v>
      </c>
    </row>
    <row r="204" spans="1:51" s="9" customFormat="1" ht="11.25">
      <c r="A204" s="7">
        <v>37407</v>
      </c>
      <c r="B204" s="10"/>
      <c r="C204" s="11">
        <v>647.29827454476197</v>
      </c>
      <c r="D204" s="10">
        <v>463.54699387357448</v>
      </c>
      <c r="E204" s="12">
        <v>631.68867964721869</v>
      </c>
      <c r="F204" s="12">
        <v>518.39209717715357</v>
      </c>
      <c r="G204" s="12">
        <v>385.07711346161119</v>
      </c>
      <c r="H204" s="12">
        <v>385.50991264684041</v>
      </c>
      <c r="I204" s="31">
        <v>569.17075871262648</v>
      </c>
      <c r="J204" s="12">
        <v>354.76789564664546</v>
      </c>
      <c r="K204" s="12">
        <v>730.17038539973305</v>
      </c>
      <c r="L204" s="30">
        <v>1003.9024299221508</v>
      </c>
      <c r="M204" s="10">
        <v>561.21100854861209</v>
      </c>
      <c r="N204" s="31">
        <v>529.52690851041734</v>
      </c>
      <c r="O204" s="30">
        <v>571.31698219193106</v>
      </c>
      <c r="P204" s="10">
        <v>907.84049961603569</v>
      </c>
      <c r="Q204" s="31">
        <v>476.83668913987282</v>
      </c>
      <c r="R204" s="31">
        <v>513.65866753797752</v>
      </c>
      <c r="S204" s="31">
        <v>498.47041570130011</v>
      </c>
      <c r="T204" s="31">
        <v>794.32951122713473</v>
      </c>
      <c r="U204" s="31">
        <v>646.97981677083851</v>
      </c>
      <c r="V204" s="31">
        <v>397.14898206550379</v>
      </c>
      <c r="W204" s="31">
        <v>913.69032059266829</v>
      </c>
      <c r="X204" s="31">
        <v>557.55019400077629</v>
      </c>
      <c r="Y204" s="31">
        <v>677.97308298457756</v>
      </c>
      <c r="Z204" s="30">
        <v>774.49568521464005</v>
      </c>
      <c r="AA204" s="10">
        <v>393.55370943156697</v>
      </c>
      <c r="AB204" s="12">
        <v>230.874161396885</v>
      </c>
      <c r="AC204" s="12">
        <v>592.33846178791509</v>
      </c>
      <c r="AD204" s="12">
        <v>400.72799271441858</v>
      </c>
      <c r="AE204" s="12">
        <v>274.5578914511492</v>
      </c>
      <c r="AF204" s="44">
        <v>83.390942220201438</v>
      </c>
      <c r="AG204" s="10">
        <v>663.74744877990474</v>
      </c>
      <c r="AH204" s="12">
        <v>673.06504594130013</v>
      </c>
      <c r="AI204" s="12">
        <v>661.56104112498929</v>
      </c>
      <c r="AJ204" s="12">
        <v>743.56316541374008</v>
      </c>
      <c r="AK204" s="12">
        <v>713.1237803236445</v>
      </c>
      <c r="AL204" s="11">
        <v>756.59412957972529</v>
      </c>
      <c r="AM204" s="10">
        <v>320.47703150449843</v>
      </c>
      <c r="AN204" s="12">
        <v>335.01603415530002</v>
      </c>
      <c r="AO204" s="12">
        <v>246.40252645081807</v>
      </c>
      <c r="AP204" s="11">
        <v>332.45441602112493</v>
      </c>
      <c r="AQ204" s="10">
        <v>257.34446696893821</v>
      </c>
      <c r="AR204" s="12">
        <v>278.19307165200365</v>
      </c>
      <c r="AS204" s="12">
        <v>296.48107878551997</v>
      </c>
      <c r="AT204" s="11">
        <v>445.51746462369493</v>
      </c>
      <c r="AU204" s="141">
        <v>279.54013910649695</v>
      </c>
      <c r="AV204" s="118">
        <v>357.46563184278398</v>
      </c>
      <c r="AW204" s="14">
        <v>335.59969542043302</v>
      </c>
      <c r="AX204" s="14">
        <v>496.94243188681367</v>
      </c>
      <c r="AY204" s="14">
        <v>397.99116017679063</v>
      </c>
    </row>
    <row r="205" spans="1:51" s="9" customFormat="1" ht="11.25">
      <c r="A205" s="7">
        <v>37435</v>
      </c>
      <c r="B205" s="10"/>
      <c r="C205" s="11">
        <v>566.55553073831948</v>
      </c>
      <c r="D205" s="10">
        <v>427.65483881557236</v>
      </c>
      <c r="E205" s="12">
        <v>589.72114978739739</v>
      </c>
      <c r="F205" s="12">
        <v>466.08132806137121</v>
      </c>
      <c r="G205" s="12">
        <v>323.56532046275544</v>
      </c>
      <c r="H205" s="12">
        <v>359.19062473567107</v>
      </c>
      <c r="I205" s="31">
        <v>535.15578362147721</v>
      </c>
      <c r="J205" s="12">
        <v>304.2586287237653</v>
      </c>
      <c r="K205" s="12">
        <v>658.42800663922424</v>
      </c>
      <c r="L205" s="30">
        <v>946.47441968674468</v>
      </c>
      <c r="M205" s="10">
        <v>526.68418333174202</v>
      </c>
      <c r="N205" s="31">
        <v>500.10274808960821</v>
      </c>
      <c r="O205" s="30">
        <v>531.95460746365734</v>
      </c>
      <c r="P205" s="10">
        <v>862.57542571799036</v>
      </c>
      <c r="Q205" s="31">
        <v>452.60196032449551</v>
      </c>
      <c r="R205" s="31">
        <v>488.25235989989454</v>
      </c>
      <c r="S205" s="31">
        <v>473.66115430492215</v>
      </c>
      <c r="T205" s="31">
        <v>771.6179465225872</v>
      </c>
      <c r="U205" s="31">
        <v>614.08049196055504</v>
      </c>
      <c r="V205" s="31">
        <v>361.91746694557236</v>
      </c>
      <c r="W205" s="31">
        <v>875.88356941195923</v>
      </c>
      <c r="X205" s="31">
        <v>533.51671411327584</v>
      </c>
      <c r="Y205" s="31">
        <v>644.72254398375867</v>
      </c>
      <c r="Z205" s="30">
        <v>640.29387819695864</v>
      </c>
      <c r="AA205" s="10">
        <v>364.5017596266697</v>
      </c>
      <c r="AB205" s="12">
        <v>187.80038833239325</v>
      </c>
      <c r="AC205" s="12">
        <v>541.93739357941342</v>
      </c>
      <c r="AD205" s="12">
        <v>363.95113089489558</v>
      </c>
      <c r="AE205" s="12">
        <v>245.5885864498359</v>
      </c>
      <c r="AF205" s="44">
        <v>68.208519479587522</v>
      </c>
      <c r="AG205" s="10">
        <v>606.28827071869898</v>
      </c>
      <c r="AH205" s="12">
        <v>609.18401018863881</v>
      </c>
      <c r="AI205" s="12">
        <v>601.03549143533041</v>
      </c>
      <c r="AJ205" s="12">
        <v>665.65455648159161</v>
      </c>
      <c r="AK205" s="12">
        <v>661.65981911383005</v>
      </c>
      <c r="AL205" s="11">
        <v>701.44392402543838</v>
      </c>
      <c r="AM205" s="10">
        <v>255.23600936102318</v>
      </c>
      <c r="AN205" s="12">
        <v>305.29978626369109</v>
      </c>
      <c r="AO205" s="12">
        <v>206.04251258606436</v>
      </c>
      <c r="AP205" s="11">
        <v>260.21803232076468</v>
      </c>
      <c r="AQ205" s="10">
        <v>239.85726307295153</v>
      </c>
      <c r="AR205" s="12">
        <v>254.31272070506304</v>
      </c>
      <c r="AS205" s="12">
        <v>262.19550846192823</v>
      </c>
      <c r="AT205" s="11">
        <v>391.22880246412939</v>
      </c>
      <c r="AU205" s="141">
        <v>265.43733908857416</v>
      </c>
      <c r="AV205" s="118">
        <v>327.91726778361152</v>
      </c>
      <c r="AW205" s="14">
        <v>311.54158354680709</v>
      </c>
      <c r="AX205" s="14">
        <v>456.40067403330414</v>
      </c>
      <c r="AY205" s="14">
        <v>369.63928878316614</v>
      </c>
    </row>
    <row r="206" spans="1:51" s="9" customFormat="1" ht="11.25">
      <c r="A206" s="7">
        <v>37468</v>
      </c>
      <c r="B206" s="10"/>
      <c r="C206" s="11">
        <v>453.16174132919519</v>
      </c>
      <c r="D206" s="10">
        <v>384.18878174548433</v>
      </c>
      <c r="E206" s="12">
        <v>500.42478623294875</v>
      </c>
      <c r="F206" s="12">
        <v>380.46167747364103</v>
      </c>
      <c r="G206" s="12">
        <v>244.61860795723587</v>
      </c>
      <c r="H206" s="12">
        <v>323.97924486077369</v>
      </c>
      <c r="I206" s="31">
        <v>486.44465354788719</v>
      </c>
      <c r="J206" s="12">
        <v>240.15146406706478</v>
      </c>
      <c r="K206" s="12">
        <v>560.6369975947373</v>
      </c>
      <c r="L206" s="30">
        <v>860.03411971979881</v>
      </c>
      <c r="M206" s="10">
        <v>452.26105972918879</v>
      </c>
      <c r="N206" s="31">
        <v>448.79875626136368</v>
      </c>
      <c r="O206" s="30">
        <v>488.88824227074889</v>
      </c>
      <c r="P206" s="10">
        <v>775.52832814088367</v>
      </c>
      <c r="Q206" s="31">
        <v>403.48698960411906</v>
      </c>
      <c r="R206" s="31">
        <v>433.98635209269099</v>
      </c>
      <c r="S206" s="31">
        <v>417.96378441169139</v>
      </c>
      <c r="T206" s="31">
        <v>693.1064068935533</v>
      </c>
      <c r="U206" s="31">
        <v>540.80727775171636</v>
      </c>
      <c r="V206" s="31">
        <v>326.71266918337574</v>
      </c>
      <c r="W206" s="31">
        <v>791.90684829854797</v>
      </c>
      <c r="X206" s="31">
        <v>477.87530633865117</v>
      </c>
      <c r="Y206" s="31">
        <v>575.50016729807373</v>
      </c>
      <c r="Z206" s="30">
        <v>578.67183822988511</v>
      </c>
      <c r="AA206" s="10">
        <v>317.68235791359399</v>
      </c>
      <c r="AB206" s="12">
        <v>166.19547570313949</v>
      </c>
      <c r="AC206" s="12">
        <v>477.39517036782541</v>
      </c>
      <c r="AD206" s="12">
        <v>316.9935700255154</v>
      </c>
      <c r="AE206" s="12">
        <v>219.91512035580334</v>
      </c>
      <c r="AF206" s="44">
        <v>55.58464863497241</v>
      </c>
      <c r="AG206" s="10">
        <v>576.10312748206479</v>
      </c>
      <c r="AH206" s="12">
        <v>565.03620643817715</v>
      </c>
      <c r="AI206" s="12">
        <v>534.7049604827215</v>
      </c>
      <c r="AJ206" s="12">
        <v>601.64633298943011</v>
      </c>
      <c r="AK206" s="12">
        <v>621.13223780176884</v>
      </c>
      <c r="AL206" s="11">
        <v>653.17793663892598</v>
      </c>
      <c r="AM206" s="10">
        <v>213.61478873173408</v>
      </c>
      <c r="AN206" s="12">
        <v>271.99986902065211</v>
      </c>
      <c r="AO206" s="12">
        <v>170.45997778874289</v>
      </c>
      <c r="AP206" s="11">
        <v>202.21572441270604</v>
      </c>
      <c r="AQ206" s="10">
        <v>215.95363804887188</v>
      </c>
      <c r="AR206" s="12">
        <v>219.57240482149615</v>
      </c>
      <c r="AS206" s="12">
        <v>218.74661218497224</v>
      </c>
      <c r="AT206" s="11">
        <v>335.95039315683044</v>
      </c>
      <c r="AU206" s="141">
        <v>244.73476617623209</v>
      </c>
      <c r="AV206" s="118">
        <v>291.68389056744468</v>
      </c>
      <c r="AW206" s="14">
        <v>286.93135615452707</v>
      </c>
      <c r="AX206" s="14">
        <v>406.33477123528877</v>
      </c>
      <c r="AY206" s="14">
        <v>340.82621302312805</v>
      </c>
    </row>
    <row r="207" spans="1:51" s="9" customFormat="1" ht="11.25">
      <c r="A207" s="7">
        <v>37498</v>
      </c>
      <c r="B207" s="10"/>
      <c r="C207" s="11">
        <v>467.63593397994055</v>
      </c>
      <c r="D207" s="10">
        <v>390.03319595373614</v>
      </c>
      <c r="E207" s="12">
        <v>516.391478020112</v>
      </c>
      <c r="F207" s="12">
        <v>401.70754213999697</v>
      </c>
      <c r="G207" s="12">
        <v>263.38188165519927</v>
      </c>
      <c r="H207" s="12">
        <v>337.09985899399965</v>
      </c>
      <c r="I207" s="31">
        <v>499.95071076364604</v>
      </c>
      <c r="J207" s="12">
        <v>256.91168042543643</v>
      </c>
      <c r="K207" s="12">
        <v>592.81497796360918</v>
      </c>
      <c r="L207" s="30">
        <v>855.21895331859059</v>
      </c>
      <c r="M207" s="10">
        <v>470.47097432150088</v>
      </c>
      <c r="N207" s="31">
        <v>457.66468517757374</v>
      </c>
      <c r="O207" s="30">
        <v>503.17486523883616</v>
      </c>
      <c r="P207" s="10">
        <v>784.02171727619861</v>
      </c>
      <c r="Q207" s="31">
        <v>406.26882258420483</v>
      </c>
      <c r="R207" s="31">
        <v>441.22739701790351</v>
      </c>
      <c r="S207" s="31">
        <v>419.19853302360042</v>
      </c>
      <c r="T207" s="31">
        <v>705.89269526664407</v>
      </c>
      <c r="U207" s="31">
        <v>540.58987322606015</v>
      </c>
      <c r="V207" s="31">
        <v>324.66767657315626</v>
      </c>
      <c r="W207" s="31">
        <v>806.53446061807279</v>
      </c>
      <c r="X207" s="31">
        <v>481.07685106847924</v>
      </c>
      <c r="Y207" s="31">
        <v>587.34510023139933</v>
      </c>
      <c r="Z207" s="30">
        <v>596.3429729535917</v>
      </c>
      <c r="AA207" s="10">
        <v>315.05159929555975</v>
      </c>
      <c r="AB207" s="12">
        <v>165.36716309575857</v>
      </c>
      <c r="AC207" s="12">
        <v>479.90137241717679</v>
      </c>
      <c r="AD207" s="12">
        <v>321.37632141926275</v>
      </c>
      <c r="AE207" s="12">
        <v>216.06607504601004</v>
      </c>
      <c r="AF207" s="44">
        <v>59.077849343115979</v>
      </c>
      <c r="AG207" s="10">
        <v>583.51290833199255</v>
      </c>
      <c r="AH207" s="12">
        <v>565.80912494581503</v>
      </c>
      <c r="AI207" s="12">
        <v>525.19712845003266</v>
      </c>
      <c r="AJ207" s="12">
        <v>599.14926705215407</v>
      </c>
      <c r="AK207" s="12">
        <v>629.61683301323194</v>
      </c>
      <c r="AL207" s="11">
        <v>656.08628722069591</v>
      </c>
      <c r="AM207" s="10">
        <v>211.29279604657685</v>
      </c>
      <c r="AN207" s="12">
        <v>269.85917059591486</v>
      </c>
      <c r="AO207" s="12">
        <v>171.03111868652942</v>
      </c>
      <c r="AP207" s="11">
        <v>217.14434741204806</v>
      </c>
      <c r="AQ207" s="10">
        <v>215.36510788739793</v>
      </c>
      <c r="AR207" s="12">
        <v>229.42811822112677</v>
      </c>
      <c r="AS207" s="12">
        <v>224.9026207669402</v>
      </c>
      <c r="AT207" s="11">
        <v>335.00234975439093</v>
      </c>
      <c r="AU207" s="141">
        <v>236.65949783148113</v>
      </c>
      <c r="AV207" s="118">
        <v>294.22274565646586</v>
      </c>
      <c r="AW207" s="14">
        <v>288.33197771169534</v>
      </c>
      <c r="AX207" s="14">
        <v>410.51990305013697</v>
      </c>
      <c r="AY207" s="14">
        <v>343.06238778064755</v>
      </c>
    </row>
    <row r="208" spans="1:51" s="9" customFormat="1" ht="11.25">
      <c r="A208" s="7">
        <v>37529</v>
      </c>
      <c r="B208" s="10"/>
      <c r="C208" s="11">
        <v>399.50187316723407</v>
      </c>
      <c r="D208" s="10">
        <v>348.55458214741651</v>
      </c>
      <c r="E208" s="12">
        <v>439.26951396557843</v>
      </c>
      <c r="F208" s="12">
        <v>330.00275611958398</v>
      </c>
      <c r="G208" s="12">
        <v>206.91861867664747</v>
      </c>
      <c r="H208" s="12">
        <v>289.77790384335447</v>
      </c>
      <c r="I208" s="31">
        <v>450.4494624821852</v>
      </c>
      <c r="J208" s="12">
        <v>199.42249458639711</v>
      </c>
      <c r="K208" s="12">
        <v>517.21183616973394</v>
      </c>
      <c r="L208" s="30">
        <v>773.57303205006042</v>
      </c>
      <c r="M208" s="10">
        <v>411.50791168209844</v>
      </c>
      <c r="N208" s="31">
        <v>411.26278255694439</v>
      </c>
      <c r="O208" s="30">
        <v>442.84715834986014</v>
      </c>
      <c r="P208" s="10">
        <v>730.93059638319949</v>
      </c>
      <c r="Q208" s="31">
        <v>387.06994746824853</v>
      </c>
      <c r="R208" s="31">
        <v>420.16468360832278</v>
      </c>
      <c r="S208" s="31">
        <v>396.44939996171036</v>
      </c>
      <c r="T208" s="31">
        <v>670.76922536406016</v>
      </c>
      <c r="U208" s="31">
        <v>506.01200423512955</v>
      </c>
      <c r="V208" s="31">
        <v>306.07147178140906</v>
      </c>
      <c r="W208" s="31">
        <v>765.36503812133697</v>
      </c>
      <c r="X208" s="31">
        <v>447.58180796207722</v>
      </c>
      <c r="Y208" s="31">
        <v>557.43801633820669</v>
      </c>
      <c r="Z208" s="30">
        <v>485.22810093139043</v>
      </c>
      <c r="AA208" s="10">
        <v>282.82913590851422</v>
      </c>
      <c r="AB208" s="12">
        <v>140.73409304252144</v>
      </c>
      <c r="AC208" s="12">
        <v>429.23357615427403</v>
      </c>
      <c r="AD208" s="12">
        <v>287.99451007942372</v>
      </c>
      <c r="AE208" s="12">
        <v>187.10125796871986</v>
      </c>
      <c r="AF208" s="44">
        <v>47.081413641870718</v>
      </c>
      <c r="AG208" s="10">
        <v>534.45630813900061</v>
      </c>
      <c r="AH208" s="12">
        <v>505.06488626079079</v>
      </c>
      <c r="AI208" s="12">
        <v>459.44677614913593</v>
      </c>
      <c r="AJ208" s="12">
        <v>518.87477862732794</v>
      </c>
      <c r="AK208" s="12">
        <v>579.80878451520789</v>
      </c>
      <c r="AL208" s="11">
        <v>606.76783821515755</v>
      </c>
      <c r="AM208" s="10">
        <v>169.14215771771711</v>
      </c>
      <c r="AN208" s="12">
        <v>237.8197992301107</v>
      </c>
      <c r="AO208" s="12">
        <v>136.56855057695589</v>
      </c>
      <c r="AP208" s="11">
        <v>165.17507707954249</v>
      </c>
      <c r="AQ208" s="10">
        <v>191.82474692485508</v>
      </c>
      <c r="AR208" s="12">
        <v>207.19906734522996</v>
      </c>
      <c r="AS208" s="12">
        <v>188.6984814029889</v>
      </c>
      <c r="AT208" s="11">
        <v>296.29274408098075</v>
      </c>
      <c r="AU208" s="141">
        <v>214.70461988360441</v>
      </c>
      <c r="AV208" s="118">
        <v>260.08852367785556</v>
      </c>
      <c r="AW208" s="14">
        <v>256.60844216307135</v>
      </c>
      <c r="AX208" s="14">
        <v>363.18312329715792</v>
      </c>
      <c r="AY208" s="14">
        <v>305.77791463429492</v>
      </c>
    </row>
    <row r="209" spans="1:51" s="9" customFormat="1" ht="11.25">
      <c r="A209" s="7">
        <v>37560</v>
      </c>
      <c r="B209" s="10"/>
      <c r="C209" s="11">
        <v>420.57196757419825</v>
      </c>
      <c r="D209" s="10">
        <v>347.30990897383151</v>
      </c>
      <c r="E209" s="12">
        <v>441.60182667770744</v>
      </c>
      <c r="F209" s="12">
        <v>320.86594073105817</v>
      </c>
      <c r="G209" s="12">
        <v>222.89232612864384</v>
      </c>
      <c r="H209" s="12">
        <v>310.34431899910788</v>
      </c>
      <c r="I209" s="31">
        <v>482.64587501011937</v>
      </c>
      <c r="J209" s="12">
        <v>198.16239552145092</v>
      </c>
      <c r="K209" s="12">
        <v>569.9088583571521</v>
      </c>
      <c r="L209" s="30">
        <v>850.75958742664693</v>
      </c>
      <c r="M209" s="10">
        <v>417.74161017214499</v>
      </c>
      <c r="N209" s="31">
        <v>434.7603643679567</v>
      </c>
      <c r="O209" s="30">
        <v>474.9629416982944</v>
      </c>
      <c r="P209" s="10">
        <v>736.47003856427125</v>
      </c>
      <c r="Q209" s="31">
        <v>394.10242006742641</v>
      </c>
      <c r="R209" s="31">
        <v>423.94896405759056</v>
      </c>
      <c r="S209" s="31">
        <v>403.56525438364713</v>
      </c>
      <c r="T209" s="31">
        <v>695.74871156277129</v>
      </c>
      <c r="U209" s="31">
        <v>497.32447641897824</v>
      </c>
      <c r="V209" s="31">
        <v>320.01387819974377</v>
      </c>
      <c r="W209" s="31">
        <v>802.97336167693413</v>
      </c>
      <c r="X209" s="31">
        <v>454.44859015655908</v>
      </c>
      <c r="Y209" s="31">
        <v>597.43294534931647</v>
      </c>
      <c r="Z209" s="30">
        <v>583.95760596428147</v>
      </c>
      <c r="AA209" s="10">
        <v>293.79673808477565</v>
      </c>
      <c r="AB209" s="12">
        <v>169.63236531906128</v>
      </c>
      <c r="AC209" s="12">
        <v>463.41058811605711</v>
      </c>
      <c r="AD209" s="12">
        <v>302.46676669548418</v>
      </c>
      <c r="AE209" s="12">
        <v>199.33615921366879</v>
      </c>
      <c r="AF209" s="44">
        <v>53.874688166533332</v>
      </c>
      <c r="AG209" s="10">
        <v>571.91680814279334</v>
      </c>
      <c r="AH209" s="12">
        <v>573.74940611413138</v>
      </c>
      <c r="AI209" s="12">
        <v>508.27171179275831</v>
      </c>
      <c r="AJ209" s="12">
        <v>587.50534513314892</v>
      </c>
      <c r="AK209" s="12">
        <v>628.04872024163865</v>
      </c>
      <c r="AL209" s="11">
        <v>650.98872550048918</v>
      </c>
      <c r="AM209" s="10">
        <v>212.21695237672901</v>
      </c>
      <c r="AN209" s="12">
        <v>258.20042902672128</v>
      </c>
      <c r="AO209" s="12">
        <v>154.75089527674521</v>
      </c>
      <c r="AP209" s="11">
        <v>198.38633694549611</v>
      </c>
      <c r="AQ209" s="10">
        <v>211.04293150889387</v>
      </c>
      <c r="AR209" s="12">
        <v>214.43207455048289</v>
      </c>
      <c r="AS209" s="12">
        <v>207.92594147031869</v>
      </c>
      <c r="AT209" s="11">
        <v>332.48915891203882</v>
      </c>
      <c r="AU209" s="141">
        <v>234.98392211131261</v>
      </c>
      <c r="AV209" s="118">
        <v>278.76726621647498</v>
      </c>
      <c r="AW209" s="14">
        <v>278.79508264352359</v>
      </c>
      <c r="AX209" s="14">
        <v>389.73736966547807</v>
      </c>
      <c r="AY209" s="14">
        <v>332.69226040474877</v>
      </c>
    </row>
    <row r="210" spans="1:51" s="9" customFormat="1" ht="11.25">
      <c r="A210" s="7">
        <v>37589</v>
      </c>
      <c r="B210" s="10"/>
      <c r="C210" s="11">
        <v>498.22988210176351</v>
      </c>
      <c r="D210" s="10">
        <v>360.66604809198088</v>
      </c>
      <c r="E210" s="12">
        <v>502.54244282757179</v>
      </c>
      <c r="F210" s="12">
        <v>385.14888011611635</v>
      </c>
      <c r="G210" s="12">
        <v>287.29415956828529</v>
      </c>
      <c r="H210" s="12">
        <v>366.23745628581406</v>
      </c>
      <c r="I210" s="31">
        <v>549.75873317887761</v>
      </c>
      <c r="J210" s="12">
        <v>243.94320141609214</v>
      </c>
      <c r="K210" s="12">
        <v>648.20061051716709</v>
      </c>
      <c r="L210" s="30">
        <v>963.89822914091064</v>
      </c>
      <c r="M210" s="10">
        <v>450.90029300995627</v>
      </c>
      <c r="N210" s="31">
        <v>455.09594274158803</v>
      </c>
      <c r="O210" s="30">
        <v>505.53501279833381</v>
      </c>
      <c r="P210" s="10">
        <v>720.43612520266754</v>
      </c>
      <c r="Q210" s="31">
        <v>386.62461828243784</v>
      </c>
      <c r="R210" s="31">
        <v>408.79126237626105</v>
      </c>
      <c r="S210" s="31">
        <v>403.17398172691196</v>
      </c>
      <c r="T210" s="31">
        <v>687.17536197951324</v>
      </c>
      <c r="U210" s="31">
        <v>496.67244424443481</v>
      </c>
      <c r="V210" s="31">
        <v>357.3371736175107</v>
      </c>
      <c r="W210" s="31">
        <v>787.65536004556793</v>
      </c>
      <c r="X210" s="31">
        <v>473.89499066766638</v>
      </c>
      <c r="Y210" s="31">
        <v>603.029171440357</v>
      </c>
      <c r="Z210" s="30">
        <v>703.25462562718053</v>
      </c>
      <c r="AA210" s="10">
        <v>323.33508705165832</v>
      </c>
      <c r="AB210" s="12">
        <v>211.32750001426891</v>
      </c>
      <c r="AC210" s="12">
        <v>488.04600419130793</v>
      </c>
      <c r="AD210" s="12">
        <v>325.41788183760553</v>
      </c>
      <c r="AE210" s="12">
        <v>214.70464861893277</v>
      </c>
      <c r="AF210" s="44">
        <v>70.161096359230669</v>
      </c>
      <c r="AG210" s="10">
        <v>593.49954597508906</v>
      </c>
      <c r="AH210" s="12">
        <v>631.22068399459124</v>
      </c>
      <c r="AI210" s="12">
        <v>569.14424920202214</v>
      </c>
      <c r="AJ210" s="12">
        <v>645.97969914596911</v>
      </c>
      <c r="AK210" s="12">
        <v>659.73885718773238</v>
      </c>
      <c r="AL210" s="11">
        <v>673.85094275599613</v>
      </c>
      <c r="AM210" s="10">
        <v>286.14592800961543</v>
      </c>
      <c r="AN210" s="12">
        <v>293.76321216116787</v>
      </c>
      <c r="AO210" s="12">
        <v>203.85142042611818</v>
      </c>
      <c r="AP210" s="11">
        <v>275.85789606341575</v>
      </c>
      <c r="AQ210" s="10">
        <v>228.11439310440264</v>
      </c>
      <c r="AR210" s="12">
        <v>227.08446838034132</v>
      </c>
      <c r="AS210" s="12">
        <v>270.07547774195081</v>
      </c>
      <c r="AT210" s="11">
        <v>400.4750848928868</v>
      </c>
      <c r="AU210" s="141">
        <v>267.63005042309959</v>
      </c>
      <c r="AV210" s="118">
        <v>308.98011431722841</v>
      </c>
      <c r="AW210" s="14">
        <v>294.70246652686632</v>
      </c>
      <c r="AX210" s="14">
        <v>432.72284488605925</v>
      </c>
      <c r="AY210" s="14">
        <v>352.27371508305691</v>
      </c>
    </row>
    <row r="211" spans="1:51" s="9" customFormat="1" ht="11.25">
      <c r="A211" s="7">
        <v>37621</v>
      </c>
      <c r="B211" s="10"/>
      <c r="C211" s="11">
        <v>490.42626244775533</v>
      </c>
      <c r="D211" s="10">
        <v>360.36980211760147</v>
      </c>
      <c r="E211" s="12">
        <v>497.64560632624494</v>
      </c>
      <c r="F211" s="12">
        <v>381.29312145433147</v>
      </c>
      <c r="G211" s="12">
        <v>274.76924930891312</v>
      </c>
      <c r="H211" s="12">
        <v>348.5473961402264</v>
      </c>
      <c r="I211" s="31">
        <v>523.56182424420297</v>
      </c>
      <c r="J211" s="12">
        <v>231.12197361611277</v>
      </c>
      <c r="K211" s="12">
        <v>624.11096678838999</v>
      </c>
      <c r="L211" s="30">
        <v>921.35214571842459</v>
      </c>
      <c r="M211" s="10">
        <v>453.6616980904148</v>
      </c>
      <c r="N211" s="31">
        <v>442.94539444955757</v>
      </c>
      <c r="O211" s="30">
        <v>485.17941719525317</v>
      </c>
      <c r="P211" s="10">
        <v>713.37778909698682</v>
      </c>
      <c r="Q211" s="31">
        <v>363.81296935706035</v>
      </c>
      <c r="R211" s="31">
        <v>397.75993205113468</v>
      </c>
      <c r="S211" s="31">
        <v>365.04427008690806</v>
      </c>
      <c r="T211" s="31">
        <v>672.89229838920392</v>
      </c>
      <c r="U211" s="31">
        <v>468.41008354716712</v>
      </c>
      <c r="V211" s="31">
        <v>313.24414625868616</v>
      </c>
      <c r="W211" s="31">
        <v>793.8080353719206</v>
      </c>
      <c r="X211" s="31">
        <v>439.96864924987204</v>
      </c>
      <c r="Y211" s="31">
        <v>611.80714145326181</v>
      </c>
      <c r="Z211" s="30">
        <v>596.33284859307639</v>
      </c>
      <c r="AA211" s="10">
        <v>307.97808022881782</v>
      </c>
      <c r="AB211" s="12">
        <v>184.46687811206468</v>
      </c>
      <c r="AC211" s="12">
        <v>460.17105832688844</v>
      </c>
      <c r="AD211" s="12">
        <v>304.65239913208649</v>
      </c>
      <c r="AE211" s="12">
        <v>194.46992101696253</v>
      </c>
      <c r="AF211" s="44">
        <v>61.228123009527017</v>
      </c>
      <c r="AG211" s="10">
        <v>585.83804984302469</v>
      </c>
      <c r="AH211" s="12">
        <v>589.11587924167543</v>
      </c>
      <c r="AI211" s="12">
        <v>536.68069726033104</v>
      </c>
      <c r="AJ211" s="12">
        <v>596.37185301699321</v>
      </c>
      <c r="AK211" s="12">
        <v>633.7676506590567</v>
      </c>
      <c r="AL211" s="11">
        <v>659.61442674039165</v>
      </c>
      <c r="AM211" s="10">
        <v>235.74906406819966</v>
      </c>
      <c r="AN211" s="12">
        <v>273.59657906267199</v>
      </c>
      <c r="AO211" s="12">
        <v>177.62738671784672</v>
      </c>
      <c r="AP211" s="11">
        <v>245.65848221405497</v>
      </c>
      <c r="AQ211" s="10">
        <v>217.28473514557729</v>
      </c>
      <c r="AR211" s="12">
        <v>220.4506559768555</v>
      </c>
      <c r="AS211" s="12">
        <v>252.9784288636418</v>
      </c>
      <c r="AT211" s="11">
        <v>360.59987780531014</v>
      </c>
      <c r="AU211" s="141">
        <v>251.41972503197749</v>
      </c>
      <c r="AV211" s="118">
        <v>292.58257982895122</v>
      </c>
      <c r="AW211" s="14">
        <v>276.92230049488751</v>
      </c>
      <c r="AX211" s="14">
        <v>410.48181421278122</v>
      </c>
      <c r="AY211" s="14">
        <v>331.58007910151002</v>
      </c>
    </row>
    <row r="212" spans="1:51" s="9" customFormat="1" ht="11.25">
      <c r="A212" s="7">
        <v>37652</v>
      </c>
      <c r="B212" s="10"/>
      <c r="C212" s="11">
        <v>500.46307411859283</v>
      </c>
      <c r="D212" s="10">
        <v>349.92328604348887</v>
      </c>
      <c r="E212" s="12">
        <v>493.09388594091376</v>
      </c>
      <c r="F212" s="12">
        <v>380.72505775399509</v>
      </c>
      <c r="G212" s="12">
        <v>262.82286836857344</v>
      </c>
      <c r="H212" s="12">
        <v>337.380582164477</v>
      </c>
      <c r="I212" s="31">
        <v>506.53845184378002</v>
      </c>
      <c r="J212" s="12">
        <v>223.70190438381536</v>
      </c>
      <c r="K212" s="12">
        <v>593.2901179150083</v>
      </c>
      <c r="L212" s="30">
        <v>893.69108630712947</v>
      </c>
      <c r="M212" s="10">
        <v>434.79593030921984</v>
      </c>
      <c r="N212" s="31">
        <v>436.00309077397787</v>
      </c>
      <c r="O212" s="30">
        <v>477.90631243733174</v>
      </c>
      <c r="P212" s="10">
        <v>703.4800292332443</v>
      </c>
      <c r="Q212" s="31">
        <v>363.46872224919531</v>
      </c>
      <c r="R212" s="31">
        <v>394.04199041426631</v>
      </c>
      <c r="S212" s="31">
        <v>361.77093271880955</v>
      </c>
      <c r="T212" s="31">
        <v>661.0496630944732</v>
      </c>
      <c r="U212" s="31">
        <v>466.14249159631197</v>
      </c>
      <c r="V212" s="31">
        <v>307.77323700615142</v>
      </c>
      <c r="W212" s="31">
        <v>786.11752786827321</v>
      </c>
      <c r="X212" s="31">
        <v>431.64868370384323</v>
      </c>
      <c r="Y212" s="31">
        <v>602.18944753661674</v>
      </c>
      <c r="Z212" s="30">
        <v>605.63603272162595</v>
      </c>
      <c r="AA212" s="10">
        <v>302.59790992522477</v>
      </c>
      <c r="AB212" s="12">
        <v>183.47034283005686</v>
      </c>
      <c r="AC212" s="12">
        <v>448.62741846080615</v>
      </c>
      <c r="AD212" s="12">
        <v>305.34156824420978</v>
      </c>
      <c r="AE212" s="12">
        <v>190.35410770064823</v>
      </c>
      <c r="AF212" s="44">
        <v>58.302218236705386</v>
      </c>
      <c r="AG212" s="10">
        <v>570.00130077846643</v>
      </c>
      <c r="AH212" s="12">
        <v>579.49130611002477</v>
      </c>
      <c r="AI212" s="12">
        <v>513.18444782461972</v>
      </c>
      <c r="AJ212" s="12">
        <v>583.14434610302089</v>
      </c>
      <c r="AK212" s="12">
        <v>614.27749082395758</v>
      </c>
      <c r="AL212" s="11">
        <v>641.64254698789546</v>
      </c>
      <c r="AM212" s="10">
        <v>233.69231539212819</v>
      </c>
      <c r="AN212" s="12">
        <v>270.76332800365765</v>
      </c>
      <c r="AO212" s="12">
        <v>171.62442052411038</v>
      </c>
      <c r="AP212" s="11">
        <v>240.87448931161845</v>
      </c>
      <c r="AQ212" s="10">
        <v>219.03370658416688</v>
      </c>
      <c r="AR212" s="12">
        <v>210.93732684263344</v>
      </c>
      <c r="AS212" s="12">
        <v>239.92870026245646</v>
      </c>
      <c r="AT212" s="11">
        <v>350.84834336162459</v>
      </c>
      <c r="AU212" s="141">
        <v>246.56252222211222</v>
      </c>
      <c r="AV212" s="118">
        <v>284.86323718014012</v>
      </c>
      <c r="AW212" s="14">
        <v>269.33056424195632</v>
      </c>
      <c r="AX212" s="14">
        <v>400.00800953315621</v>
      </c>
      <c r="AY212" s="14">
        <v>322.89343371582999</v>
      </c>
    </row>
    <row r="213" spans="1:51" s="9" customFormat="1" ht="11.25">
      <c r="A213" s="7">
        <v>37680</v>
      </c>
      <c r="B213" s="10"/>
      <c r="C213" s="11">
        <v>474.54369598701692</v>
      </c>
      <c r="D213" s="10">
        <v>333.30513524901284</v>
      </c>
      <c r="E213" s="12">
        <v>455.60083303714714</v>
      </c>
      <c r="F213" s="12">
        <v>353.9033949992405</v>
      </c>
      <c r="G213" s="12">
        <v>242.27292851517493</v>
      </c>
      <c r="H213" s="12">
        <v>320.32311861450381</v>
      </c>
      <c r="I213" s="31">
        <v>488.46222507215862</v>
      </c>
      <c r="J213" s="12">
        <v>202.33366945106363</v>
      </c>
      <c r="K213" s="12">
        <v>567.14206554406508</v>
      </c>
      <c r="L213" s="30">
        <v>876.69977835799102</v>
      </c>
      <c r="M213" s="10">
        <v>408.78822484765914</v>
      </c>
      <c r="N213" s="31">
        <v>428.07203384467596</v>
      </c>
      <c r="O213" s="30">
        <v>464.6367903592556</v>
      </c>
      <c r="P213" s="10">
        <v>691.88674114832872</v>
      </c>
      <c r="Q213" s="31">
        <v>358.32883108475056</v>
      </c>
      <c r="R213" s="31">
        <v>388.89560499846078</v>
      </c>
      <c r="S213" s="31">
        <v>358.35868757514976</v>
      </c>
      <c r="T213" s="31">
        <v>654.92908358984107</v>
      </c>
      <c r="U213" s="31">
        <v>463.31389234305635</v>
      </c>
      <c r="V213" s="31">
        <v>297.66187667428198</v>
      </c>
      <c r="W213" s="31">
        <v>776.82385778560786</v>
      </c>
      <c r="X213" s="31">
        <v>433.48010863798288</v>
      </c>
      <c r="Y213" s="31">
        <v>594.18142386917418</v>
      </c>
      <c r="Z213" s="30">
        <v>613.69757468753949</v>
      </c>
      <c r="AA213" s="10">
        <v>289.41792235495728</v>
      </c>
      <c r="AB213" s="12">
        <v>185.99668081679607</v>
      </c>
      <c r="AC213" s="12">
        <v>444.20472668995956</v>
      </c>
      <c r="AD213" s="12">
        <v>299.48446305372215</v>
      </c>
      <c r="AE213" s="12">
        <v>189.77351157201082</v>
      </c>
      <c r="AF213" s="44">
        <v>55.427709712597668</v>
      </c>
      <c r="AG213" s="10">
        <v>556.6264423430265</v>
      </c>
      <c r="AH213" s="12">
        <v>571.5947269427536</v>
      </c>
      <c r="AI213" s="12">
        <v>508.59792274026023</v>
      </c>
      <c r="AJ213" s="12">
        <v>581.18558226362109</v>
      </c>
      <c r="AK213" s="12">
        <v>614.53683835058916</v>
      </c>
      <c r="AL213" s="11">
        <v>630.25388345696285</v>
      </c>
      <c r="AM213" s="10">
        <v>234.28669035056404</v>
      </c>
      <c r="AN213" s="12">
        <v>265.01554077543881</v>
      </c>
      <c r="AO213" s="12">
        <v>168.64754422850248</v>
      </c>
      <c r="AP213" s="11">
        <v>226.59706106928164</v>
      </c>
      <c r="AQ213" s="10">
        <v>212.48328635551786</v>
      </c>
      <c r="AR213" s="12">
        <v>205.7613668879678</v>
      </c>
      <c r="AS213" s="12">
        <v>222.58313292578839</v>
      </c>
      <c r="AT213" s="11">
        <v>358.60212752943056</v>
      </c>
      <c r="AU213" s="141">
        <v>246.11407430669465</v>
      </c>
      <c r="AV213" s="118">
        <v>277.95614701476802</v>
      </c>
      <c r="AW213" s="14">
        <v>264.75097505981182</v>
      </c>
      <c r="AX213" s="14">
        <v>391.00509693553363</v>
      </c>
      <c r="AY213" s="14">
        <v>318.04878584143842</v>
      </c>
    </row>
    <row r="214" spans="1:51" s="9" customFormat="1" ht="11.25">
      <c r="A214" s="7">
        <v>37711</v>
      </c>
      <c r="B214" s="10"/>
      <c r="C214" s="11">
        <v>473.3944173636728</v>
      </c>
      <c r="D214" s="10">
        <v>328.36794754653982</v>
      </c>
      <c r="E214" s="12">
        <v>451.06317278015757</v>
      </c>
      <c r="F214" s="12">
        <v>351.78270919830982</v>
      </c>
      <c r="G214" s="12">
        <v>245.4150163524595</v>
      </c>
      <c r="H214" s="12">
        <v>313.59703564216875</v>
      </c>
      <c r="I214" s="31">
        <v>488.5953836129446</v>
      </c>
      <c r="J214" s="12">
        <v>210.16282822535973</v>
      </c>
      <c r="K214" s="12">
        <v>552.68077829337108</v>
      </c>
      <c r="L214" s="30">
        <v>886.77212533479837</v>
      </c>
      <c r="M214" s="10">
        <v>410.67145306422771</v>
      </c>
      <c r="N214" s="31">
        <v>431.32437461345495</v>
      </c>
      <c r="O214" s="30">
        <v>457.00777920157884</v>
      </c>
      <c r="P214" s="10">
        <v>706.53136378842737</v>
      </c>
      <c r="Q214" s="31">
        <v>361.43447423033876</v>
      </c>
      <c r="R214" s="31">
        <v>392.84788103085123</v>
      </c>
      <c r="S214" s="31">
        <v>361.33225479138957</v>
      </c>
      <c r="T214" s="31">
        <v>665.05554468598041</v>
      </c>
      <c r="U214" s="31">
        <v>467.01514023598378</v>
      </c>
      <c r="V214" s="31">
        <v>305.21522539201789</v>
      </c>
      <c r="W214" s="31">
        <v>790.53051080782882</v>
      </c>
      <c r="X214" s="31">
        <v>439.16852072040223</v>
      </c>
      <c r="Y214" s="31">
        <v>603.306042206592</v>
      </c>
      <c r="Z214" s="30">
        <v>622.64491660470708</v>
      </c>
      <c r="AA214" s="10">
        <v>293.29960592547377</v>
      </c>
      <c r="AB214" s="12">
        <v>186.89537207978051</v>
      </c>
      <c r="AC214" s="12">
        <v>452.08125337884366</v>
      </c>
      <c r="AD214" s="12">
        <v>296.87264618857296</v>
      </c>
      <c r="AE214" s="12">
        <v>192.18129951060658</v>
      </c>
      <c r="AF214" s="44">
        <v>53.988965611160083</v>
      </c>
      <c r="AG214" s="10">
        <v>565.77803786321522</v>
      </c>
      <c r="AH214" s="12">
        <v>583.17129420284516</v>
      </c>
      <c r="AI214" s="12">
        <v>524.64741185595312</v>
      </c>
      <c r="AJ214" s="12">
        <v>590.15780896412434</v>
      </c>
      <c r="AK214" s="12">
        <v>632.48093511930256</v>
      </c>
      <c r="AL214" s="11">
        <v>647.1570935358933</v>
      </c>
      <c r="AM214" s="10">
        <v>232.77998299230791</v>
      </c>
      <c r="AN214" s="12">
        <v>263.43999608408029</v>
      </c>
      <c r="AO214" s="12">
        <v>168.83929484920446</v>
      </c>
      <c r="AP214" s="11">
        <v>226.43391255848994</v>
      </c>
      <c r="AQ214" s="10">
        <v>216.52920271607451</v>
      </c>
      <c r="AR214" s="12">
        <v>203.50091083834812</v>
      </c>
      <c r="AS214" s="12">
        <v>218.30712855009705</v>
      </c>
      <c r="AT214" s="11">
        <v>367.87226187212428</v>
      </c>
      <c r="AU214" s="141">
        <v>246.36831014545348</v>
      </c>
      <c r="AV214" s="118">
        <v>278.35565268464518</v>
      </c>
      <c r="AW214" s="14">
        <v>266.96363795264858</v>
      </c>
      <c r="AX214" s="14">
        <v>392.15767298506205</v>
      </c>
      <c r="AY214" s="14">
        <v>321.13713878317992</v>
      </c>
    </row>
    <row r="215" spans="1:51" s="9" customFormat="1" ht="11.25">
      <c r="A215" s="7">
        <v>37741</v>
      </c>
      <c r="B215" s="10"/>
      <c r="C215" s="11">
        <v>552.55890477596733</v>
      </c>
      <c r="D215" s="10">
        <v>348.33002217105201</v>
      </c>
      <c r="E215" s="12">
        <v>492.28458458096344</v>
      </c>
      <c r="F215" s="12">
        <v>412.35535229750309</v>
      </c>
      <c r="G215" s="12">
        <v>293.12029167418382</v>
      </c>
      <c r="H215" s="12">
        <v>345.67174669199392</v>
      </c>
      <c r="I215" s="31">
        <v>538.75755421062524</v>
      </c>
      <c r="J215" s="12">
        <v>255.75440368736918</v>
      </c>
      <c r="K215" s="12">
        <v>617.67836618741524</v>
      </c>
      <c r="L215" s="30">
        <v>966.57746796496622</v>
      </c>
      <c r="M215" s="10">
        <v>449.06352043943002</v>
      </c>
      <c r="N215" s="31">
        <v>462.38296770160719</v>
      </c>
      <c r="O215" s="30">
        <v>496.92542681834084</v>
      </c>
      <c r="P215" s="10">
        <v>738.20526723171838</v>
      </c>
      <c r="Q215" s="31">
        <v>406.94930313155913</v>
      </c>
      <c r="R215" s="31">
        <v>429.61199999009006</v>
      </c>
      <c r="S215" s="31">
        <v>395.56558804819031</v>
      </c>
      <c r="T215" s="31">
        <v>688.68295972092835</v>
      </c>
      <c r="U215" s="31">
        <v>493.28349027368205</v>
      </c>
      <c r="V215" s="31">
        <v>337.34572295511805</v>
      </c>
      <c r="W215" s="31">
        <v>821.07172426688658</v>
      </c>
      <c r="X215" s="31">
        <v>457.8093623504555</v>
      </c>
      <c r="Y215" s="31">
        <v>644.16306160018166</v>
      </c>
      <c r="Z215" s="30">
        <v>694.96717695203233</v>
      </c>
      <c r="AA215" s="10">
        <v>318.13285202160745</v>
      </c>
      <c r="AB215" s="12">
        <v>208.97041353539677</v>
      </c>
      <c r="AC215" s="12">
        <v>485.63281593240015</v>
      </c>
      <c r="AD215" s="12">
        <v>319.42363141284574</v>
      </c>
      <c r="AE215" s="12">
        <v>208.68606822865684</v>
      </c>
      <c r="AF215" s="44">
        <v>63.970737517603119</v>
      </c>
      <c r="AG215" s="10">
        <v>599.70795900589872</v>
      </c>
      <c r="AH215" s="12">
        <v>645.66975296168732</v>
      </c>
      <c r="AI215" s="12">
        <v>568.5199286541291</v>
      </c>
      <c r="AJ215" s="12">
        <v>647.24306719386993</v>
      </c>
      <c r="AK215" s="12">
        <v>674.00639028589069</v>
      </c>
      <c r="AL215" s="11">
        <v>685.68118471280138</v>
      </c>
      <c r="AM215" s="10">
        <v>273.17398516577606</v>
      </c>
      <c r="AN215" s="12">
        <v>290.45643086830012</v>
      </c>
      <c r="AO215" s="12">
        <v>198.15744758267002</v>
      </c>
      <c r="AP215" s="11">
        <v>283.37542924383558</v>
      </c>
      <c r="AQ215" s="10">
        <v>243.71491710346808</v>
      </c>
      <c r="AR215" s="12">
        <v>222.84877843568876</v>
      </c>
      <c r="AS215" s="12">
        <v>272.84164076290062</v>
      </c>
      <c r="AT215" s="11">
        <v>403.95462338070917</v>
      </c>
      <c r="AU215" s="141">
        <v>275.22185797229332</v>
      </c>
      <c r="AV215" s="118">
        <v>306.80802241511162</v>
      </c>
      <c r="AW215" s="14">
        <v>288.59946038397408</v>
      </c>
      <c r="AX215" s="14">
        <v>432.65215245121306</v>
      </c>
      <c r="AY215" s="14">
        <v>347.59036742119287</v>
      </c>
    </row>
    <row r="216" spans="1:51" s="9" customFormat="1" ht="11.25">
      <c r="A216" s="7">
        <v>37771</v>
      </c>
      <c r="B216" s="10"/>
      <c r="C216" s="11">
        <v>627.31106627300619</v>
      </c>
      <c r="D216" s="10">
        <v>378.56739226951726</v>
      </c>
      <c r="E216" s="12">
        <v>549.66324967390153</v>
      </c>
      <c r="F216" s="12">
        <v>463.0826612381735</v>
      </c>
      <c r="G216" s="12">
        <v>333.92914819053465</v>
      </c>
      <c r="H216" s="12">
        <v>383.26539512866367</v>
      </c>
      <c r="I216" s="31">
        <v>603.07914888909136</v>
      </c>
      <c r="J216" s="12">
        <v>291.22876117155789</v>
      </c>
      <c r="K216" s="12">
        <v>691.98537585743236</v>
      </c>
      <c r="L216" s="30">
        <v>1079.5799230810978</v>
      </c>
      <c r="M216" s="10">
        <v>506.1527332228975</v>
      </c>
      <c r="N216" s="31">
        <v>498.86559613154219</v>
      </c>
      <c r="O216" s="30">
        <v>542.27889487932089</v>
      </c>
      <c r="P216" s="10">
        <v>787.91415531924531</v>
      </c>
      <c r="Q216" s="31">
        <v>456.9015406093099</v>
      </c>
      <c r="R216" s="31">
        <v>483.17424555517454</v>
      </c>
      <c r="S216" s="31">
        <v>453.17595016301101</v>
      </c>
      <c r="T216" s="31">
        <v>732.33032211578052</v>
      </c>
      <c r="U216" s="31">
        <v>558.95969812386124</v>
      </c>
      <c r="V216" s="31">
        <v>392.51304973999885</v>
      </c>
      <c r="W216" s="31">
        <v>873.0811003972068</v>
      </c>
      <c r="X216" s="31">
        <v>490.52785295423666</v>
      </c>
      <c r="Y216" s="31">
        <v>685.89671153729728</v>
      </c>
      <c r="Z216" s="30">
        <v>776.90173420827955</v>
      </c>
      <c r="AA216" s="10">
        <v>348.45447700794898</v>
      </c>
      <c r="AB216" s="12">
        <v>237.62420070550439</v>
      </c>
      <c r="AC216" s="12">
        <v>518.770947064967</v>
      </c>
      <c r="AD216" s="12">
        <v>361.56753902854513</v>
      </c>
      <c r="AE216" s="12">
        <v>224.46282727106163</v>
      </c>
      <c r="AF216" s="44">
        <v>74.601270932644042</v>
      </c>
      <c r="AG216" s="10">
        <v>638.50514632535567</v>
      </c>
      <c r="AH216" s="12">
        <v>686.91374283153687</v>
      </c>
      <c r="AI216" s="12">
        <v>608.80124300595321</v>
      </c>
      <c r="AJ216" s="12">
        <v>697.23855790093967</v>
      </c>
      <c r="AK216" s="12">
        <v>706.40237280894553</v>
      </c>
      <c r="AL216" s="11">
        <v>725.01933487022427</v>
      </c>
      <c r="AM216" s="10">
        <v>327.96788479025304</v>
      </c>
      <c r="AN216" s="12">
        <v>318.78109988002223</v>
      </c>
      <c r="AO216" s="12">
        <v>233.92820568478629</v>
      </c>
      <c r="AP216" s="11">
        <v>340.60625630558849</v>
      </c>
      <c r="AQ216" s="10">
        <v>266.12724447110094</v>
      </c>
      <c r="AR216" s="12">
        <v>246.77436790406315</v>
      </c>
      <c r="AS216" s="12">
        <v>316.1116340490168</v>
      </c>
      <c r="AT216" s="11">
        <v>457.96971642061692</v>
      </c>
      <c r="AU216" s="141">
        <v>300.90327741684661</v>
      </c>
      <c r="AV216" s="118">
        <v>335.78339508705722</v>
      </c>
      <c r="AW216" s="14">
        <v>303.28878908023603</v>
      </c>
      <c r="AX216" s="14">
        <v>474.21844602834312</v>
      </c>
      <c r="AY216" s="14">
        <v>365.9038367781875</v>
      </c>
    </row>
    <row r="217" spans="1:51" s="9" customFormat="1" ht="11.25">
      <c r="A217" s="7">
        <v>37802</v>
      </c>
      <c r="B217" s="10"/>
      <c r="C217" s="11">
        <v>636.32422335771844</v>
      </c>
      <c r="D217" s="10">
        <v>387.28945185366769</v>
      </c>
      <c r="E217" s="12">
        <v>552.15631641348148</v>
      </c>
      <c r="F217" s="12">
        <v>466.72185309618624</v>
      </c>
      <c r="G217" s="12">
        <v>342.53436527304854</v>
      </c>
      <c r="H217" s="12">
        <v>390.77026205824694</v>
      </c>
      <c r="I217" s="31">
        <v>616.51856091659533</v>
      </c>
      <c r="J217" s="12">
        <v>303.56277385180829</v>
      </c>
      <c r="K217" s="12">
        <v>703.77229524954544</v>
      </c>
      <c r="L217" s="30">
        <v>1094.4771787510008</v>
      </c>
      <c r="M217" s="10">
        <v>507.35086395951902</v>
      </c>
      <c r="N217" s="31">
        <v>500.45740649441711</v>
      </c>
      <c r="O217" s="30">
        <v>544.19086350964221</v>
      </c>
      <c r="P217" s="10">
        <v>794.56923910823832</v>
      </c>
      <c r="Q217" s="31">
        <v>456.77503371074596</v>
      </c>
      <c r="R217" s="31">
        <v>478.80431138003951</v>
      </c>
      <c r="S217" s="31">
        <v>449.12755719334376</v>
      </c>
      <c r="T217" s="31">
        <v>733.34451173227228</v>
      </c>
      <c r="U217" s="31">
        <v>557.69207814126196</v>
      </c>
      <c r="V217" s="31">
        <v>391.78912222184135</v>
      </c>
      <c r="W217" s="31">
        <v>885.06750859320607</v>
      </c>
      <c r="X217" s="31">
        <v>489.92037345058111</v>
      </c>
      <c r="Y217" s="31">
        <v>698.06454663583747</v>
      </c>
      <c r="Z217" s="30">
        <v>790.5853421994376</v>
      </c>
      <c r="AA217" s="10">
        <v>352.16561858136731</v>
      </c>
      <c r="AB217" s="12">
        <v>242.83083547957347</v>
      </c>
      <c r="AC217" s="12">
        <v>523.48934604532406</v>
      </c>
      <c r="AD217" s="12">
        <v>362.71104931867336</v>
      </c>
      <c r="AE217" s="12">
        <v>225.52220910033137</v>
      </c>
      <c r="AF217" s="44">
        <v>74.842750363253813</v>
      </c>
      <c r="AG217" s="10">
        <v>645.00913074005791</v>
      </c>
      <c r="AH217" s="12">
        <v>681.90103463220521</v>
      </c>
      <c r="AI217" s="12">
        <v>608.90930525093881</v>
      </c>
      <c r="AJ217" s="12">
        <v>708.69302176104213</v>
      </c>
      <c r="AK217" s="12">
        <v>709.98797227222326</v>
      </c>
      <c r="AL217" s="11">
        <v>724.33559770963564</v>
      </c>
      <c r="AM217" s="10">
        <v>328.8622282093479</v>
      </c>
      <c r="AN217" s="12">
        <v>321.85769262397923</v>
      </c>
      <c r="AO217" s="12">
        <v>235.78387265734926</v>
      </c>
      <c r="AP217" s="11">
        <v>343.80511507177471</v>
      </c>
      <c r="AQ217" s="10">
        <v>260.54755532608777</v>
      </c>
      <c r="AR217" s="12">
        <v>243.98513840723516</v>
      </c>
      <c r="AS217" s="12">
        <v>323.36204891865475</v>
      </c>
      <c r="AT217" s="11">
        <v>452.80387688315597</v>
      </c>
      <c r="AU217" s="141">
        <v>309.67021476569738</v>
      </c>
      <c r="AV217" s="118">
        <v>337.86974355447109</v>
      </c>
      <c r="AW217" s="14">
        <v>306.72270360528762</v>
      </c>
      <c r="AX217" s="14">
        <v>477.84511038080905</v>
      </c>
      <c r="AY217" s="14">
        <v>370.56977664209234</v>
      </c>
    </row>
    <row r="218" spans="1:51" s="9" customFormat="1" ht="11.25">
      <c r="A218" s="7">
        <v>37833</v>
      </c>
      <c r="B218" s="10"/>
      <c r="C218" s="11">
        <v>654.73938897251946</v>
      </c>
      <c r="D218" s="10">
        <v>387.36644171660441</v>
      </c>
      <c r="E218" s="12">
        <v>557.46558208105773</v>
      </c>
      <c r="F218" s="12">
        <v>463.51282297595543</v>
      </c>
      <c r="G218" s="12">
        <v>342.46976627583683</v>
      </c>
      <c r="H218" s="12">
        <v>399.61672004411298</v>
      </c>
      <c r="I218" s="31">
        <v>633.00382771874877</v>
      </c>
      <c r="J218" s="12">
        <v>313.18385403593294</v>
      </c>
      <c r="K218" s="12">
        <v>720.01329556264238</v>
      </c>
      <c r="L218" s="30">
        <v>1133.2823777099479</v>
      </c>
      <c r="M218" s="10">
        <v>507.85669915336058</v>
      </c>
      <c r="N218" s="31">
        <v>514.79650101615994</v>
      </c>
      <c r="O218" s="30">
        <v>567.23211977840492</v>
      </c>
      <c r="P218" s="10">
        <v>794.29370919840949</v>
      </c>
      <c r="Q218" s="31">
        <v>461.15889555478213</v>
      </c>
      <c r="R218" s="31">
        <v>484.15307264681081</v>
      </c>
      <c r="S218" s="31">
        <v>453.57385713169987</v>
      </c>
      <c r="T218" s="31">
        <v>736.98571390192535</v>
      </c>
      <c r="U218" s="31">
        <v>572.32503711820527</v>
      </c>
      <c r="V218" s="31">
        <v>400.78965454773152</v>
      </c>
      <c r="W218" s="31">
        <v>886.26525275123515</v>
      </c>
      <c r="X218" s="31">
        <v>494.8135119708636</v>
      </c>
      <c r="Y218" s="31">
        <v>697.62835402322662</v>
      </c>
      <c r="Z218" s="30">
        <v>783.56373449633406</v>
      </c>
      <c r="AA218" s="10">
        <v>363.12026735486194</v>
      </c>
      <c r="AB218" s="12">
        <v>260.73190151557071</v>
      </c>
      <c r="AC218" s="12">
        <v>535.341313755079</v>
      </c>
      <c r="AD218" s="12">
        <v>371.69741468738079</v>
      </c>
      <c r="AE218" s="12">
        <v>234.60679329855805</v>
      </c>
      <c r="AF218" s="44">
        <v>75.567596294850361</v>
      </c>
      <c r="AG218" s="10">
        <v>647.37234040280021</v>
      </c>
      <c r="AH218" s="12">
        <v>696.41146268333171</v>
      </c>
      <c r="AI218" s="12">
        <v>599.63600465441164</v>
      </c>
      <c r="AJ218" s="12">
        <v>735.77932617340662</v>
      </c>
      <c r="AK218" s="12">
        <v>717.07969571843898</v>
      </c>
      <c r="AL218" s="11">
        <v>734.69967815009477</v>
      </c>
      <c r="AM218" s="10">
        <v>346.61076915291829</v>
      </c>
      <c r="AN218" s="12">
        <v>331.49137747831753</v>
      </c>
      <c r="AO218" s="12">
        <v>245.14354849612806</v>
      </c>
      <c r="AP218" s="11">
        <v>356.40215222147236</v>
      </c>
      <c r="AQ218" s="10">
        <v>255.38264505697259</v>
      </c>
      <c r="AR218" s="12">
        <v>257.3843272370226</v>
      </c>
      <c r="AS218" s="12">
        <v>332.67489979163122</v>
      </c>
      <c r="AT218" s="11">
        <v>476.348429340081</v>
      </c>
      <c r="AU218" s="141">
        <v>321.22094474347938</v>
      </c>
      <c r="AV218" s="118">
        <v>346.4598655416666</v>
      </c>
      <c r="AW218" s="14">
        <v>311.69887153008762</v>
      </c>
      <c r="AX218" s="14">
        <v>490.50625213208161</v>
      </c>
      <c r="AY218" s="14">
        <v>377.10428550107048</v>
      </c>
    </row>
    <row r="219" spans="1:51" s="9" customFormat="1" ht="11.25">
      <c r="A219" s="7">
        <v>37862</v>
      </c>
      <c r="B219" s="10"/>
      <c r="C219" s="11">
        <v>695.59864009739715</v>
      </c>
      <c r="D219" s="10">
        <v>394.25170101066271</v>
      </c>
      <c r="E219" s="12">
        <v>581.2140780947235</v>
      </c>
      <c r="F219" s="12">
        <v>478.83559941583178</v>
      </c>
      <c r="G219" s="12">
        <v>362.40396936907018</v>
      </c>
      <c r="H219" s="12">
        <v>417.78631310768503</v>
      </c>
      <c r="I219" s="12">
        <v>653.42329369113259</v>
      </c>
      <c r="J219" s="12">
        <v>331.92716669445753</v>
      </c>
      <c r="K219" s="12">
        <v>758.63612875139745</v>
      </c>
      <c r="L219" s="30">
        <v>1165.0615731913279</v>
      </c>
      <c r="M219" s="10">
        <v>507.74173616054424</v>
      </c>
      <c r="N219" s="31">
        <v>528.52066456862406</v>
      </c>
      <c r="O219" s="30">
        <v>588.18598036430717</v>
      </c>
      <c r="P219" s="10">
        <v>821.45401398135448</v>
      </c>
      <c r="Q219" s="31">
        <v>498.11481363738943</v>
      </c>
      <c r="R219" s="31">
        <v>523.01191480399132</v>
      </c>
      <c r="S219" s="31">
        <v>484.68902373093448</v>
      </c>
      <c r="T219" s="31">
        <v>789.30341586953784</v>
      </c>
      <c r="U219" s="31">
        <v>620.5411207487648</v>
      </c>
      <c r="V219" s="31">
        <v>424.17983497665426</v>
      </c>
      <c r="W219" s="31">
        <v>943.56497786266573</v>
      </c>
      <c r="X219" s="31">
        <v>528.36670735863515</v>
      </c>
      <c r="Y219" s="31">
        <v>744.73594582228532</v>
      </c>
      <c r="Z219" s="30">
        <v>829.00069038126878</v>
      </c>
      <c r="AA219" s="10">
        <v>384.45739382034344</v>
      </c>
      <c r="AB219" s="12">
        <v>284.05030724085384</v>
      </c>
      <c r="AC219" s="12">
        <v>556.98651730323411</v>
      </c>
      <c r="AD219" s="12">
        <v>397.76231592093421</v>
      </c>
      <c r="AE219" s="12">
        <v>249.4238626415416</v>
      </c>
      <c r="AF219" s="44">
        <v>82.293033237355147</v>
      </c>
      <c r="AG219" s="10">
        <v>661.90458882963196</v>
      </c>
      <c r="AH219" s="12">
        <v>715.02623537015324</v>
      </c>
      <c r="AI219" s="12">
        <v>618.77847748934278</v>
      </c>
      <c r="AJ219" s="12">
        <v>756.47945911871534</v>
      </c>
      <c r="AK219" s="12">
        <v>731.42179193279298</v>
      </c>
      <c r="AL219" s="11">
        <v>749.07867789554598</v>
      </c>
      <c r="AM219" s="10">
        <v>387.04281469804226</v>
      </c>
      <c r="AN219" s="12">
        <v>350.72299107134347</v>
      </c>
      <c r="AO219" s="12">
        <v>265.00958662194165</v>
      </c>
      <c r="AP219" s="11">
        <v>388.51771491573618</v>
      </c>
      <c r="AQ219" s="10">
        <v>259.6930466296638</v>
      </c>
      <c r="AR219" s="12">
        <v>268.7410652159561</v>
      </c>
      <c r="AS219" s="12">
        <v>355.11244653115494</v>
      </c>
      <c r="AT219" s="11">
        <v>517.88036337203948</v>
      </c>
      <c r="AU219" s="141">
        <v>335.40940236117677</v>
      </c>
      <c r="AV219" s="118">
        <v>361.24127097972627</v>
      </c>
      <c r="AW219" s="14">
        <v>317.26991844975259</v>
      </c>
      <c r="AX219" s="14">
        <v>512.19290410578469</v>
      </c>
      <c r="AY219" s="14">
        <v>384.45741933779874</v>
      </c>
    </row>
    <row r="220" spans="1:51" s="9" customFormat="1" ht="11.25">
      <c r="A220" s="7">
        <v>37894</v>
      </c>
      <c r="B220" s="10"/>
      <c r="C220" s="11">
        <v>689.89612776303466</v>
      </c>
      <c r="D220" s="10">
        <v>394.99007335858659</v>
      </c>
      <c r="E220" s="12">
        <v>583.38863171417734</v>
      </c>
      <c r="F220" s="12">
        <v>489.77779911183745</v>
      </c>
      <c r="G220" s="12">
        <v>365.06286232121056</v>
      </c>
      <c r="H220" s="12">
        <v>406.01052270872282</v>
      </c>
      <c r="I220" s="12">
        <v>645.54195473210245</v>
      </c>
      <c r="J220" s="12">
        <v>324.47959263315295</v>
      </c>
      <c r="K220" s="12">
        <v>738.93891952431727</v>
      </c>
      <c r="L220" s="30">
        <v>1152.31686145102</v>
      </c>
      <c r="M220" s="10">
        <v>513.76356278326898</v>
      </c>
      <c r="N220" s="31">
        <v>519.8219925707989</v>
      </c>
      <c r="O220" s="30">
        <v>581.95044390835346</v>
      </c>
      <c r="P220" s="10">
        <v>824.8022392469685</v>
      </c>
      <c r="Q220" s="31">
        <v>479.44474765766552</v>
      </c>
      <c r="R220" s="31">
        <v>516.03395259810623</v>
      </c>
      <c r="S220" s="31">
        <v>467.19465810839017</v>
      </c>
      <c r="T220" s="31">
        <v>773.07832120617218</v>
      </c>
      <c r="U220" s="31">
        <v>619.40064063376303</v>
      </c>
      <c r="V220" s="31">
        <v>402.04345037101541</v>
      </c>
      <c r="W220" s="31">
        <v>929.49702792431924</v>
      </c>
      <c r="X220" s="31">
        <v>500.37415622279906</v>
      </c>
      <c r="Y220" s="31">
        <v>748.58777971295376</v>
      </c>
      <c r="Z220" s="11">
        <v>809.59326823780759</v>
      </c>
      <c r="AA220" s="10">
        <v>372.80529067085888</v>
      </c>
      <c r="AB220" s="12">
        <v>270.84837971034722</v>
      </c>
      <c r="AC220" s="12">
        <v>543.03598820901686</v>
      </c>
      <c r="AD220" s="12">
        <v>389.46463684412959</v>
      </c>
      <c r="AE220" s="12">
        <v>244.14521740978904</v>
      </c>
      <c r="AF220" s="44">
        <v>82.000811601302985</v>
      </c>
      <c r="AG220" s="10">
        <v>659.89021479566577</v>
      </c>
      <c r="AH220" s="12">
        <v>694.17810319923797</v>
      </c>
      <c r="AI220" s="12">
        <v>613.1835185620065</v>
      </c>
      <c r="AJ220" s="12">
        <v>728.65070333576637</v>
      </c>
      <c r="AK220" s="12">
        <v>725.39538817673997</v>
      </c>
      <c r="AL220" s="11">
        <v>753.03187196940041</v>
      </c>
      <c r="AM220" s="10">
        <v>367.12762007408708</v>
      </c>
      <c r="AN220" s="12">
        <v>337.82016681895209</v>
      </c>
      <c r="AO220" s="12">
        <v>258.57447681964902</v>
      </c>
      <c r="AP220" s="11">
        <v>385.51597938849801</v>
      </c>
      <c r="AQ220" s="10">
        <v>260.25029520043034</v>
      </c>
      <c r="AR220" s="12">
        <v>261.3914135149173</v>
      </c>
      <c r="AS220" s="12">
        <v>344.53985338540588</v>
      </c>
      <c r="AT220" s="11">
        <v>507.35787529138088</v>
      </c>
      <c r="AU220" s="141">
        <v>330.13696780170045</v>
      </c>
      <c r="AV220" s="118">
        <v>354.82992262282198</v>
      </c>
      <c r="AW220" s="14">
        <v>313.48033549931728</v>
      </c>
      <c r="AX220" s="14">
        <v>503.9587478532689</v>
      </c>
      <c r="AY220" s="14">
        <v>380.37718812466346</v>
      </c>
    </row>
    <row r="221" spans="1:51" s="9" customFormat="1" ht="11.25">
      <c r="A221" s="7">
        <v>37925</v>
      </c>
      <c r="B221" s="10"/>
      <c r="C221" s="11">
        <v>745.90426129494585</v>
      </c>
      <c r="D221" s="10">
        <v>405.72101610524385</v>
      </c>
      <c r="E221" s="12">
        <v>618.52652159953584</v>
      </c>
      <c r="F221" s="12">
        <v>527.78445222260393</v>
      </c>
      <c r="G221" s="12">
        <v>387.83736548668162</v>
      </c>
      <c r="H221" s="12">
        <v>425.61992668079773</v>
      </c>
      <c r="I221" s="12">
        <v>703.34564442130011</v>
      </c>
      <c r="J221" s="12">
        <v>343.11285299702519</v>
      </c>
      <c r="K221" s="12">
        <v>782.39499177187304</v>
      </c>
      <c r="L221" s="30">
        <v>1255.4738326991435</v>
      </c>
      <c r="M221" s="10">
        <v>539.50527598270571</v>
      </c>
      <c r="N221" s="31">
        <v>558.82371105225923</v>
      </c>
      <c r="O221" s="30">
        <v>620.74880507869466</v>
      </c>
      <c r="P221" s="10">
        <v>904.14815202704483</v>
      </c>
      <c r="Q221" s="31">
        <v>538.59560094396807</v>
      </c>
      <c r="R221" s="31">
        <v>570.98128915346888</v>
      </c>
      <c r="S221" s="31">
        <v>520.82861420312656</v>
      </c>
      <c r="T221" s="31">
        <v>856.48796774667119</v>
      </c>
      <c r="U221" s="31">
        <v>698.34176572099864</v>
      </c>
      <c r="V221" s="31">
        <v>442.02887872895542</v>
      </c>
      <c r="W221" s="31">
        <v>1036.9386675986436</v>
      </c>
      <c r="X221" s="31">
        <v>550.71382785788694</v>
      </c>
      <c r="Y221" s="31">
        <v>823.79596851630799</v>
      </c>
      <c r="Z221" s="11">
        <v>891.53318663350615</v>
      </c>
      <c r="AA221" s="10">
        <v>396.79199572334204</v>
      </c>
      <c r="AB221" s="12">
        <v>292.304610387504</v>
      </c>
      <c r="AC221" s="12">
        <v>578.48077169633723</v>
      </c>
      <c r="AD221" s="12">
        <v>427.38381252239856</v>
      </c>
      <c r="AE221" s="12">
        <v>266.92094115675218</v>
      </c>
      <c r="AF221" s="44">
        <v>88.930824412758597</v>
      </c>
      <c r="AG221" s="10">
        <v>697.63276386077041</v>
      </c>
      <c r="AH221" s="12">
        <v>740.81826442555541</v>
      </c>
      <c r="AI221" s="12">
        <v>643.01408933432913</v>
      </c>
      <c r="AJ221" s="12">
        <v>776.836832595788</v>
      </c>
      <c r="AK221" s="12">
        <v>766.28043882427778</v>
      </c>
      <c r="AL221" s="11">
        <v>800.7543592428799</v>
      </c>
      <c r="AM221" s="10">
        <v>410.55034950267549</v>
      </c>
      <c r="AN221" s="12">
        <v>362.86566416239276</v>
      </c>
      <c r="AO221" s="12">
        <v>281.18912345031987</v>
      </c>
      <c r="AP221" s="11">
        <v>412.06695684129892</v>
      </c>
      <c r="AQ221" s="10">
        <v>276.12149766342753</v>
      </c>
      <c r="AR221" s="12">
        <v>281.78723769592466</v>
      </c>
      <c r="AS221" s="12">
        <v>369.37651321537487</v>
      </c>
      <c r="AT221" s="11">
        <v>552.22100339070175</v>
      </c>
      <c r="AU221" s="141">
        <v>352.48809887799189</v>
      </c>
      <c r="AV221" s="118">
        <v>379.66289094588302</v>
      </c>
      <c r="AW221" s="14">
        <v>330.70966615004386</v>
      </c>
      <c r="AX221" s="14">
        <v>539.73380057916552</v>
      </c>
      <c r="AY221" s="14">
        <v>401.89165281314808</v>
      </c>
    </row>
    <row r="222" spans="1:51" s="9" customFormat="1" ht="11.25">
      <c r="A222" s="7">
        <v>37953</v>
      </c>
      <c r="B222" s="10"/>
      <c r="C222" s="11">
        <v>761.42673470780699</v>
      </c>
      <c r="D222" s="10">
        <v>415.48023880125379</v>
      </c>
      <c r="E222" s="12">
        <v>631.1657372309927</v>
      </c>
      <c r="F222" s="12">
        <v>536.89376225758724</v>
      </c>
      <c r="G222" s="12">
        <v>398.4666657525579</v>
      </c>
      <c r="H222" s="12">
        <v>435.86624889561745</v>
      </c>
      <c r="I222" s="12">
        <v>717.23757490090225</v>
      </c>
      <c r="J222" s="12">
        <v>354.51835523528769</v>
      </c>
      <c r="K222" s="12">
        <v>802.52720357157853</v>
      </c>
      <c r="L222" s="30">
        <v>1288.4195524914965</v>
      </c>
      <c r="M222" s="10">
        <v>548.85259610380388</v>
      </c>
      <c r="N222" s="31">
        <v>566.161384986126</v>
      </c>
      <c r="O222" s="30">
        <v>637.74173307582976</v>
      </c>
      <c r="P222" s="10">
        <v>938.60397949582682</v>
      </c>
      <c r="Q222" s="31">
        <v>554.68847125516527</v>
      </c>
      <c r="R222" s="31">
        <v>593.12261887024954</v>
      </c>
      <c r="S222" s="31">
        <v>544.43433781610054</v>
      </c>
      <c r="T222" s="31">
        <v>894.83457851958781</v>
      </c>
      <c r="U222" s="31">
        <v>725.46309727428127</v>
      </c>
      <c r="V222" s="31">
        <v>463.49266064552643</v>
      </c>
      <c r="W222" s="31">
        <v>1071.1198990618982</v>
      </c>
      <c r="X222" s="31">
        <v>574.94139230111557</v>
      </c>
      <c r="Y222" s="31">
        <v>834.60784575326159</v>
      </c>
      <c r="Z222" s="11">
        <v>915.23157290621771</v>
      </c>
      <c r="AA222" s="10">
        <v>405.76381278860958</v>
      </c>
      <c r="AB222" s="12">
        <v>297.79366378493148</v>
      </c>
      <c r="AC222" s="12">
        <v>593.25256224347936</v>
      </c>
      <c r="AD222" s="12">
        <v>442.73007987179068</v>
      </c>
      <c r="AE222" s="12">
        <v>271.93489977441982</v>
      </c>
      <c r="AF222" s="44">
        <v>90.625251991594681</v>
      </c>
      <c r="AG222" s="10">
        <v>710.01224938618225</v>
      </c>
      <c r="AH222" s="12">
        <v>756.75855324967563</v>
      </c>
      <c r="AI222" s="12">
        <v>652.44981982724698</v>
      </c>
      <c r="AJ222" s="12">
        <v>788.85491658284855</v>
      </c>
      <c r="AK222" s="12">
        <v>772.44467577191494</v>
      </c>
      <c r="AL222" s="11">
        <v>813.32310592417673</v>
      </c>
      <c r="AM222" s="10">
        <v>433.0355873656805</v>
      </c>
      <c r="AN222" s="12">
        <v>367.06878481439838</v>
      </c>
      <c r="AO222" s="12">
        <v>291.64677672364957</v>
      </c>
      <c r="AP222" s="11">
        <v>428.95079246724839</v>
      </c>
      <c r="AQ222" s="10">
        <v>279.82399157992808</v>
      </c>
      <c r="AR222" s="12">
        <v>289.27451201968029</v>
      </c>
      <c r="AS222" s="12">
        <v>380.80514365281726</v>
      </c>
      <c r="AT222" s="11">
        <v>578.16766429789106</v>
      </c>
      <c r="AU222" s="141">
        <v>357.1931100218153</v>
      </c>
      <c r="AV222" s="118">
        <v>387.00752870160062</v>
      </c>
      <c r="AW222" s="14">
        <v>333.0671223988715</v>
      </c>
      <c r="AX222" s="14">
        <v>551.0693666376394</v>
      </c>
      <c r="AY222" s="14">
        <v>405.42740113005971</v>
      </c>
    </row>
    <row r="223" spans="1:51" s="9" customFormat="1" ht="11.25">
      <c r="A223" s="7">
        <v>37986</v>
      </c>
      <c r="B223" s="10"/>
      <c r="C223" s="11">
        <v>805.88738526324278</v>
      </c>
      <c r="D223" s="10">
        <v>434.39924202894116</v>
      </c>
      <c r="E223" s="12">
        <v>668.77189684213261</v>
      </c>
      <c r="F223" s="12">
        <v>576.94037001908043</v>
      </c>
      <c r="G223" s="12">
        <v>431.87887260621483</v>
      </c>
      <c r="H223" s="12">
        <v>478.48673633658831</v>
      </c>
      <c r="I223" s="12">
        <v>759.28995755643223</v>
      </c>
      <c r="J223" s="12">
        <v>385.65868676854933</v>
      </c>
      <c r="K223" s="12">
        <v>884.6918898415762</v>
      </c>
      <c r="L223" s="30">
        <v>1373.0871876331864</v>
      </c>
      <c r="M223" s="10">
        <v>585.96542662819377</v>
      </c>
      <c r="N223" s="31">
        <v>594.22380495188747</v>
      </c>
      <c r="O223" s="30">
        <v>657.90874835725356</v>
      </c>
      <c r="P223" s="10">
        <v>937.143661861596</v>
      </c>
      <c r="Q223" s="31">
        <v>555.42875848890242</v>
      </c>
      <c r="R223" s="31">
        <v>601.94930360994329</v>
      </c>
      <c r="S223" s="31">
        <v>548.11266686662725</v>
      </c>
      <c r="T223" s="31">
        <v>893.918214221109</v>
      </c>
      <c r="U223" s="31">
        <v>719.30123136496263</v>
      </c>
      <c r="V223" s="31">
        <v>467.37704431674513</v>
      </c>
      <c r="W223" s="31">
        <v>1076.35163425208</v>
      </c>
      <c r="X223" s="31">
        <v>575.39574548579549</v>
      </c>
      <c r="Y223" s="31">
        <v>852.97385877945567</v>
      </c>
      <c r="Z223" s="11">
        <v>960.36684747710808</v>
      </c>
      <c r="AA223" s="10">
        <v>431.52664418269165</v>
      </c>
      <c r="AB223" s="12">
        <v>304.14311472285146</v>
      </c>
      <c r="AC223" s="12">
        <v>620.23799754394236</v>
      </c>
      <c r="AD223" s="12">
        <v>457.55204294503483</v>
      </c>
      <c r="AE223" s="12">
        <v>277.3648611221339</v>
      </c>
      <c r="AF223" s="44">
        <v>96.43479578198675</v>
      </c>
      <c r="AG223" s="10">
        <v>738.34104032245193</v>
      </c>
      <c r="AH223" s="12">
        <v>781.24790830248219</v>
      </c>
      <c r="AI223" s="12">
        <v>686.59818157603809</v>
      </c>
      <c r="AJ223" s="12">
        <v>828.19088171676037</v>
      </c>
      <c r="AK223" s="12">
        <v>793.06619586938291</v>
      </c>
      <c r="AL223" s="11">
        <v>836.66511313259309</v>
      </c>
      <c r="AM223" s="10">
        <v>437.43177560528329</v>
      </c>
      <c r="AN223" s="12">
        <v>390.76344783534785</v>
      </c>
      <c r="AO223" s="12">
        <v>315.29299395278446</v>
      </c>
      <c r="AP223" s="11">
        <v>468.26660453819841</v>
      </c>
      <c r="AQ223" s="10">
        <v>293.22835393491255</v>
      </c>
      <c r="AR223" s="12">
        <v>312.6035427138309</v>
      </c>
      <c r="AS223" s="12">
        <v>420.067094437886</v>
      </c>
      <c r="AT223" s="11">
        <v>599.64510184080098</v>
      </c>
      <c r="AU223" s="141">
        <v>373.27998039855675</v>
      </c>
      <c r="AV223" s="118">
        <v>406.93771379357025</v>
      </c>
      <c r="AW223" s="14">
        <v>349.97544473168261</v>
      </c>
      <c r="AX223" s="14">
        <v>580.36755734797032</v>
      </c>
      <c r="AY223" s="14">
        <v>426.6932035160545</v>
      </c>
    </row>
    <row r="224" spans="1:51" s="9" customFormat="1" ht="11.25">
      <c r="A224" s="7">
        <v>38016</v>
      </c>
      <c r="B224" s="10"/>
      <c r="C224" s="11">
        <v>835.08902541843213</v>
      </c>
      <c r="D224" s="10">
        <v>439.34453887806194</v>
      </c>
      <c r="E224" s="12">
        <v>674.26905661704518</v>
      </c>
      <c r="F224" s="12">
        <v>600.02473255286816</v>
      </c>
      <c r="G224" s="12">
        <v>443.59480846548593</v>
      </c>
      <c r="H224" s="12">
        <v>490.21713033659898</v>
      </c>
      <c r="I224" s="12">
        <v>768.34097582042352</v>
      </c>
      <c r="J224" s="12">
        <v>395.89832021012143</v>
      </c>
      <c r="K224" s="12">
        <v>891.1250192503129</v>
      </c>
      <c r="L224" s="30">
        <v>1400.3003716305961</v>
      </c>
      <c r="M224" s="10">
        <v>596.85318496609045</v>
      </c>
      <c r="N224" s="31">
        <v>604.183692829748</v>
      </c>
      <c r="O224" s="30">
        <v>668.94676475285564</v>
      </c>
      <c r="P224" s="10">
        <v>999.62410740066241</v>
      </c>
      <c r="Q224" s="31">
        <v>573.19374742046386</v>
      </c>
      <c r="R224" s="31">
        <v>623.97705990226837</v>
      </c>
      <c r="S224" s="31">
        <v>559.6001327236047</v>
      </c>
      <c r="T224" s="31">
        <v>935.44722299627904</v>
      </c>
      <c r="U224" s="31">
        <v>764.16832181450957</v>
      </c>
      <c r="V224" s="31">
        <v>475.24788873647952</v>
      </c>
      <c r="W224" s="31">
        <v>1134.0171730571351</v>
      </c>
      <c r="X224" s="31">
        <v>584.41181705636598</v>
      </c>
      <c r="Y224" s="31">
        <v>893.26960626950824</v>
      </c>
      <c r="Z224" s="11">
        <v>1035.5284435876347</v>
      </c>
      <c r="AA224" s="10">
        <v>437.17904665959099</v>
      </c>
      <c r="AB224" s="12">
        <v>317.26062763617745</v>
      </c>
      <c r="AC224" s="12">
        <v>625.32780754744454</v>
      </c>
      <c r="AD224" s="12">
        <v>484.99752391761456</v>
      </c>
      <c r="AE224" s="12">
        <v>282.45959241865643</v>
      </c>
      <c r="AF224" s="44">
        <v>105.507141377473</v>
      </c>
      <c r="AG224" s="10">
        <v>748.13695664441536</v>
      </c>
      <c r="AH224" s="12">
        <v>800.78382774740226</v>
      </c>
      <c r="AI224" s="12">
        <v>708.36726580964876</v>
      </c>
      <c r="AJ224" s="12">
        <v>857.52699731442044</v>
      </c>
      <c r="AK224" s="12">
        <v>811.04407623295742</v>
      </c>
      <c r="AL224" s="11">
        <v>853.48864401048479</v>
      </c>
      <c r="AM224" s="10">
        <v>475.28750065221675</v>
      </c>
      <c r="AN224" s="12">
        <v>399.48837845159096</v>
      </c>
      <c r="AO224" s="12">
        <v>332.94479917527394</v>
      </c>
      <c r="AP224" s="11">
        <v>521.53075736576886</v>
      </c>
      <c r="AQ224" s="10">
        <v>299.18467808876983</v>
      </c>
      <c r="AR224" s="12">
        <v>320.95704176226207</v>
      </c>
      <c r="AS224" s="12">
        <v>436.91400401328497</v>
      </c>
      <c r="AT224" s="11">
        <v>623.42017871669441</v>
      </c>
      <c r="AU224" s="141">
        <v>384.34541748149553</v>
      </c>
      <c r="AV224" s="118">
        <v>416.47527540954439</v>
      </c>
      <c r="AW224" s="14">
        <v>356.02176400479954</v>
      </c>
      <c r="AX224" s="14">
        <v>594.41906273537882</v>
      </c>
      <c r="AY224" s="14">
        <v>434.52460256542713</v>
      </c>
    </row>
    <row r="225" spans="1:51" s="9" customFormat="1" ht="11.25">
      <c r="A225" s="7">
        <v>38044</v>
      </c>
      <c r="B225" s="10"/>
      <c r="C225" s="11">
        <v>871.27850293959102</v>
      </c>
      <c r="D225" s="10">
        <v>453.03333731739497</v>
      </c>
      <c r="E225" s="12">
        <v>701.54179336553671</v>
      </c>
      <c r="F225" s="12">
        <v>624.16227305951736</v>
      </c>
      <c r="G225" s="12">
        <v>458.29807619107282</v>
      </c>
      <c r="H225" s="12">
        <v>506.12335032869049</v>
      </c>
      <c r="I225" s="12">
        <v>792.92019885783793</v>
      </c>
      <c r="J225" s="12">
        <v>404.21618250990434</v>
      </c>
      <c r="K225" s="12">
        <v>924.10602375576627</v>
      </c>
      <c r="L225" s="30">
        <v>1435.0294105213616</v>
      </c>
      <c r="M225" s="10">
        <v>612.56827859372686</v>
      </c>
      <c r="N225" s="31">
        <v>623.33109415996694</v>
      </c>
      <c r="O225" s="30">
        <v>685.52094525283997</v>
      </c>
      <c r="P225" s="10">
        <v>997.90013963106855</v>
      </c>
      <c r="Q225" s="31">
        <v>575.72203625708585</v>
      </c>
      <c r="R225" s="31">
        <v>639.63190804228554</v>
      </c>
      <c r="S225" s="31">
        <v>561.14464028192447</v>
      </c>
      <c r="T225" s="31">
        <v>932.822339379607</v>
      </c>
      <c r="U225" s="31">
        <v>776.09894558893802</v>
      </c>
      <c r="V225" s="31">
        <v>480.74978601959282</v>
      </c>
      <c r="W225" s="31">
        <v>1144.2154575354684</v>
      </c>
      <c r="X225" s="31">
        <v>580.03826602929757</v>
      </c>
      <c r="Y225" s="31">
        <v>921.66151968527595</v>
      </c>
      <c r="Z225" s="11">
        <v>1026.1662271701905</v>
      </c>
      <c r="AA225" s="10">
        <v>445.71654955669203</v>
      </c>
      <c r="AB225" s="12">
        <v>315.07249685412575</v>
      </c>
      <c r="AC225" s="12">
        <v>631.86387960646414</v>
      </c>
      <c r="AD225" s="12">
        <v>498.4353356561748</v>
      </c>
      <c r="AE225" s="12">
        <v>283.86448225652748</v>
      </c>
      <c r="AF225" s="44">
        <v>105.92168967129673</v>
      </c>
      <c r="AG225" s="10">
        <v>764.33590799260196</v>
      </c>
      <c r="AH225" s="12">
        <v>811.34375072042667</v>
      </c>
      <c r="AI225" s="12">
        <v>717.32527491879284</v>
      </c>
      <c r="AJ225" s="12">
        <v>867.27507580783572</v>
      </c>
      <c r="AK225" s="12">
        <v>824.27208789319695</v>
      </c>
      <c r="AL225" s="11">
        <v>868.07299594600011</v>
      </c>
      <c r="AM225" s="10">
        <v>464.41717286630075</v>
      </c>
      <c r="AN225" s="12">
        <v>405.59982260846408</v>
      </c>
      <c r="AO225" s="12">
        <v>338.29961838543875</v>
      </c>
      <c r="AP225" s="11">
        <v>515.03617524206538</v>
      </c>
      <c r="AQ225" s="10">
        <v>304.75414058345649</v>
      </c>
      <c r="AR225" s="12">
        <v>325.9189562311949</v>
      </c>
      <c r="AS225" s="12">
        <v>448.31286102697572</v>
      </c>
      <c r="AT225" s="11">
        <v>638.51022194389452</v>
      </c>
      <c r="AU225" s="141">
        <v>389.09719518144453</v>
      </c>
      <c r="AV225" s="118">
        <v>424.56274161154948</v>
      </c>
      <c r="AW225" s="14">
        <v>360.36844440218556</v>
      </c>
      <c r="AX225" s="14">
        <v>606.75933262541366</v>
      </c>
      <c r="AY225" s="14">
        <v>440.56223501315327</v>
      </c>
    </row>
    <row r="226" spans="1:51" s="9" customFormat="1" ht="11.25">
      <c r="A226" s="7">
        <v>38077</v>
      </c>
      <c r="B226" s="10"/>
      <c r="C226" s="11">
        <v>876.08274884543118</v>
      </c>
      <c r="D226" s="10">
        <v>449.76492220209423</v>
      </c>
      <c r="E226" s="12">
        <v>704.48348060834633</v>
      </c>
      <c r="F226" s="12">
        <v>625.95017263348973</v>
      </c>
      <c r="G226" s="12">
        <v>457.38677183242322</v>
      </c>
      <c r="H226" s="12">
        <v>505.5470990533085</v>
      </c>
      <c r="I226" s="12">
        <v>803.15456065540661</v>
      </c>
      <c r="J226" s="12">
        <v>403.96756043792698</v>
      </c>
      <c r="K226" s="12">
        <v>925.04217707252201</v>
      </c>
      <c r="L226" s="30">
        <v>1447.671469310962</v>
      </c>
      <c r="M226" s="10">
        <v>613.65625345623369</v>
      </c>
      <c r="N226" s="31">
        <v>620.59861039585212</v>
      </c>
      <c r="O226" s="30">
        <v>687.33849661804572</v>
      </c>
      <c r="P226" s="10">
        <v>986.40891960475687</v>
      </c>
      <c r="Q226" s="31">
        <v>564.80220125099049</v>
      </c>
      <c r="R226" s="31">
        <v>635.57891883489003</v>
      </c>
      <c r="S226" s="31">
        <v>559.39861628790163</v>
      </c>
      <c r="T226" s="31">
        <v>923.58443184470968</v>
      </c>
      <c r="U226" s="31">
        <v>767.77068989173881</v>
      </c>
      <c r="V226" s="31">
        <v>472.19320902810171</v>
      </c>
      <c r="W226" s="31">
        <v>1127.7619596364366</v>
      </c>
      <c r="X226" s="31">
        <v>588.16656266570715</v>
      </c>
      <c r="Y226" s="31">
        <v>899.17802931008316</v>
      </c>
      <c r="Z226" s="11">
        <v>989.79384869598073</v>
      </c>
      <c r="AA226" s="10">
        <v>445.28329125715499</v>
      </c>
      <c r="AB226" s="12">
        <v>307.98918170113183</v>
      </c>
      <c r="AC226" s="12">
        <v>631.0073237973769</v>
      </c>
      <c r="AD226" s="12">
        <v>496.30987864905836</v>
      </c>
      <c r="AE226" s="12">
        <v>281.43679714562029</v>
      </c>
      <c r="AF226" s="44">
        <v>101.88511150681221</v>
      </c>
      <c r="AG226" s="10">
        <v>759.82461067522047</v>
      </c>
      <c r="AH226" s="12">
        <v>801.06457505173626</v>
      </c>
      <c r="AI226" s="12">
        <v>709.06259515385466</v>
      </c>
      <c r="AJ226" s="12">
        <v>852.05575839225514</v>
      </c>
      <c r="AK226" s="12">
        <v>821.9392358985084</v>
      </c>
      <c r="AL226" s="11">
        <v>872.97446270161379</v>
      </c>
      <c r="AM226" s="10">
        <v>441.77373833304091</v>
      </c>
      <c r="AN226" s="12">
        <v>407.3470859088643</v>
      </c>
      <c r="AO226" s="12">
        <v>333.84141848039974</v>
      </c>
      <c r="AP226" s="11">
        <v>497.66567004979709</v>
      </c>
      <c r="AQ226" s="10">
        <v>301.515405346926</v>
      </c>
      <c r="AR226" s="12">
        <v>325.39892780742719</v>
      </c>
      <c r="AS226" s="12">
        <v>447.86740701223226</v>
      </c>
      <c r="AT226" s="11">
        <v>626.69976483751236</v>
      </c>
      <c r="AU226" s="141">
        <v>387.4399134980082</v>
      </c>
      <c r="AV226" s="118">
        <v>421.43332715605112</v>
      </c>
      <c r="AW226" s="14">
        <v>354.4732094533702</v>
      </c>
      <c r="AX226" s="14">
        <v>603.1289503058598</v>
      </c>
      <c r="AY226" s="14">
        <v>433.91593956947895</v>
      </c>
    </row>
    <row r="227" spans="1:51" s="9" customFormat="1" ht="11.25">
      <c r="A227" s="7">
        <v>38107</v>
      </c>
      <c r="B227" s="10"/>
      <c r="C227" s="11">
        <v>848.91447013936181</v>
      </c>
      <c r="D227" s="10">
        <v>451.3869191487986</v>
      </c>
      <c r="E227" s="12">
        <v>685.12101577563408</v>
      </c>
      <c r="F227" s="12">
        <v>611.57350818753252</v>
      </c>
      <c r="G227" s="12">
        <v>454.04523183181874</v>
      </c>
      <c r="H227" s="12">
        <v>501.86327140460031</v>
      </c>
      <c r="I227" s="12">
        <v>781.52307690622297</v>
      </c>
      <c r="J227" s="12">
        <v>401.84538867651924</v>
      </c>
      <c r="K227" s="12">
        <v>926.12802131082515</v>
      </c>
      <c r="L227" s="30">
        <v>1405.6006456642626</v>
      </c>
      <c r="M227" s="10">
        <v>590.25406340429299</v>
      </c>
      <c r="N227" s="31">
        <v>604.05050645405299</v>
      </c>
      <c r="O227" s="30">
        <v>673.72073898120539</v>
      </c>
      <c r="P227" s="10">
        <v>912.5965195278759</v>
      </c>
      <c r="Q227" s="31">
        <v>545.79163691952363</v>
      </c>
      <c r="R227" s="31">
        <v>604.64782245929291</v>
      </c>
      <c r="S227" s="31">
        <v>532.53921479453356</v>
      </c>
      <c r="T227" s="31">
        <v>854.41824663011175</v>
      </c>
      <c r="U227" s="31">
        <v>725.54611198841815</v>
      </c>
      <c r="V227" s="31">
        <v>459.44780770547192</v>
      </c>
      <c r="W227" s="31">
        <v>1050.6614982801279</v>
      </c>
      <c r="X227" s="31">
        <v>554.91297799568213</v>
      </c>
      <c r="Y227" s="31">
        <v>833.17249931797198</v>
      </c>
      <c r="Z227" s="11">
        <v>941.55594159327472</v>
      </c>
      <c r="AA227" s="10">
        <v>436.53655141134351</v>
      </c>
      <c r="AB227" s="12">
        <v>294.34097534623061</v>
      </c>
      <c r="AC227" s="12">
        <v>620.55933084237722</v>
      </c>
      <c r="AD227" s="12">
        <v>467.20111985342209</v>
      </c>
      <c r="AE227" s="12">
        <v>270.60016875599752</v>
      </c>
      <c r="AF227" s="44">
        <v>96.627405219173227</v>
      </c>
      <c r="AG227" s="10">
        <v>755.96815032821712</v>
      </c>
      <c r="AH227" s="12">
        <v>802.885455978491</v>
      </c>
      <c r="AI227" s="12">
        <v>708.19464944986987</v>
      </c>
      <c r="AJ227" s="12">
        <v>861.8439844062525</v>
      </c>
      <c r="AK227" s="12">
        <v>823.11158379108656</v>
      </c>
      <c r="AL227" s="11">
        <v>872.08909896152909</v>
      </c>
      <c r="AM227" s="10">
        <v>401.8249893343592</v>
      </c>
      <c r="AN227" s="12">
        <v>400.22634630212423</v>
      </c>
      <c r="AO227" s="12">
        <v>315.94586726163448</v>
      </c>
      <c r="AP227" s="11">
        <v>468.71358707757327</v>
      </c>
      <c r="AQ227" s="10">
        <v>291.32398132842599</v>
      </c>
      <c r="AR227" s="12">
        <v>318.63569015928744</v>
      </c>
      <c r="AS227" s="12">
        <v>427.12236819781037</v>
      </c>
      <c r="AT227" s="11">
        <v>594.69437918384278</v>
      </c>
      <c r="AU227" s="141">
        <v>378.48454984943254</v>
      </c>
      <c r="AV227" s="118">
        <v>410.89578138937208</v>
      </c>
      <c r="AW227" s="14">
        <v>348.52133841174106</v>
      </c>
      <c r="AX227" s="14">
        <v>588.54254357570187</v>
      </c>
      <c r="AY227" s="14">
        <v>427.10299936734219</v>
      </c>
    </row>
    <row r="228" spans="1:51" s="9" customFormat="1" ht="11.25">
      <c r="A228" s="7">
        <v>38135</v>
      </c>
      <c r="B228" s="10"/>
      <c r="C228" s="11">
        <v>863.43883436514909</v>
      </c>
      <c r="D228" s="10">
        <v>456.24871473426617</v>
      </c>
      <c r="E228" s="12">
        <v>696.1349178665165</v>
      </c>
      <c r="F228" s="12">
        <v>618.70909220542069</v>
      </c>
      <c r="G228" s="12">
        <v>461.75204793430032</v>
      </c>
      <c r="H228" s="12">
        <v>500.42078279769618</v>
      </c>
      <c r="I228" s="12">
        <v>791.92182904040078</v>
      </c>
      <c r="J228" s="12">
        <v>403.16989583529141</v>
      </c>
      <c r="K228" s="12">
        <v>909.99391062924292</v>
      </c>
      <c r="L228" s="30">
        <v>1425.4641428890479</v>
      </c>
      <c r="M228" s="10">
        <v>601.35162743131593</v>
      </c>
      <c r="N228" s="31">
        <v>616.76163336336253</v>
      </c>
      <c r="O228" s="30">
        <v>684.11492630433793</v>
      </c>
      <c r="P228" s="10">
        <v>957.61820437980202</v>
      </c>
      <c r="Q228" s="31">
        <v>564.72318832070209</v>
      </c>
      <c r="R228" s="31">
        <v>625.85244671129033</v>
      </c>
      <c r="S228" s="31">
        <v>545.23018877465495</v>
      </c>
      <c r="T228" s="31">
        <v>897.16441556498773</v>
      </c>
      <c r="U228" s="31">
        <v>758.67472159287615</v>
      </c>
      <c r="V228" s="31">
        <v>463.35527347566466</v>
      </c>
      <c r="W228" s="31">
        <v>1107.3682419431323</v>
      </c>
      <c r="X228" s="31">
        <v>564.55459098835706</v>
      </c>
      <c r="Y228" s="31">
        <v>877.44443648178139</v>
      </c>
      <c r="Z228" s="11">
        <v>981.92778082951065</v>
      </c>
      <c r="AA228" s="10">
        <v>447.67071783589671</v>
      </c>
      <c r="AB228" s="12">
        <v>308.00368407252898</v>
      </c>
      <c r="AC228" s="12">
        <v>632.05226495840554</v>
      </c>
      <c r="AD228" s="12">
        <v>492.28402398589816</v>
      </c>
      <c r="AE228" s="12">
        <v>281.46328795721337</v>
      </c>
      <c r="AF228" s="44">
        <v>97.833175767210648</v>
      </c>
      <c r="AG228" s="10">
        <v>762.4410068328591</v>
      </c>
      <c r="AH228" s="12">
        <v>818.2576690364466</v>
      </c>
      <c r="AI228" s="12">
        <v>727.73560674118244</v>
      </c>
      <c r="AJ228" s="12">
        <v>873.54611551610265</v>
      </c>
      <c r="AK228" s="12">
        <v>839.34420990636158</v>
      </c>
      <c r="AL228" s="11">
        <v>880.5028270891537</v>
      </c>
      <c r="AM228" s="10">
        <v>426.27742119268282</v>
      </c>
      <c r="AN228" s="12">
        <v>408.51040002498166</v>
      </c>
      <c r="AO228" s="12">
        <v>326.57391069547532</v>
      </c>
      <c r="AP228" s="11">
        <v>485.62423113363883</v>
      </c>
      <c r="AQ228" s="10">
        <v>297.12825719085384</v>
      </c>
      <c r="AR228" s="12">
        <v>326.73386316107877</v>
      </c>
      <c r="AS228" s="12">
        <v>438.46290092984174</v>
      </c>
      <c r="AT228" s="11">
        <v>623.63083174243729</v>
      </c>
      <c r="AU228" s="141">
        <v>385.8882375228572</v>
      </c>
      <c r="AV228" s="118">
        <v>418.35288463478838</v>
      </c>
      <c r="AW228" s="14">
        <v>352.7384466065231</v>
      </c>
      <c r="AX228" s="14">
        <v>600.14177942129163</v>
      </c>
      <c r="AY228" s="14">
        <v>432.96465062228941</v>
      </c>
    </row>
    <row r="229" spans="1:51" s="9" customFormat="1" ht="11.25">
      <c r="A229" s="7">
        <v>38168</v>
      </c>
      <c r="B229" s="10"/>
      <c r="C229" s="11">
        <v>880.32554415169659</v>
      </c>
      <c r="D229" s="10">
        <v>466.29569969102613</v>
      </c>
      <c r="E229" s="12">
        <v>717.83268783864844</v>
      </c>
      <c r="F229" s="12">
        <v>649.20312669787268</v>
      </c>
      <c r="G229" s="12">
        <v>480.94875704050611</v>
      </c>
      <c r="H229" s="12">
        <v>526.82999839680429</v>
      </c>
      <c r="I229" s="12">
        <v>812.8938983711331</v>
      </c>
      <c r="J229" s="12">
        <v>430.27788870538018</v>
      </c>
      <c r="K229" s="12">
        <v>947.96986377603855</v>
      </c>
      <c r="L229" s="30">
        <v>1450.2531305300488</v>
      </c>
      <c r="M229" s="10">
        <v>612.13278267296118</v>
      </c>
      <c r="N229" s="31">
        <v>629.77930295786757</v>
      </c>
      <c r="O229" s="30">
        <v>692.66149792298438</v>
      </c>
      <c r="P229" s="10">
        <v>1004.084138081728</v>
      </c>
      <c r="Q229" s="31">
        <v>589.07570119280069</v>
      </c>
      <c r="R229" s="31">
        <v>658.86429823501965</v>
      </c>
      <c r="S229" s="31">
        <v>577.29482722917157</v>
      </c>
      <c r="T229" s="31">
        <v>945.22203230887169</v>
      </c>
      <c r="U229" s="31">
        <v>801.54953922581569</v>
      </c>
      <c r="V229" s="31">
        <v>485.12579858938756</v>
      </c>
      <c r="W229" s="31">
        <v>1173.6191604064313</v>
      </c>
      <c r="X229" s="31">
        <v>594.94168539284624</v>
      </c>
      <c r="Y229" s="31">
        <v>922.24810067297335</v>
      </c>
      <c r="Z229" s="11">
        <v>1015.105692121614</v>
      </c>
      <c r="AA229" s="10">
        <v>461.05985304851703</v>
      </c>
      <c r="AB229" s="12">
        <v>313.21881104734791</v>
      </c>
      <c r="AC229" s="12">
        <v>650.05395543138707</v>
      </c>
      <c r="AD229" s="12">
        <v>520.31439850593472</v>
      </c>
      <c r="AE229" s="12">
        <v>290.28564468297441</v>
      </c>
      <c r="AF229" s="44">
        <v>104.28801063519688</v>
      </c>
      <c r="AG229" s="10">
        <v>772.79636835634676</v>
      </c>
      <c r="AH229" s="12">
        <v>821.92464149493753</v>
      </c>
      <c r="AI229" s="12">
        <v>749.2723316984883</v>
      </c>
      <c r="AJ229" s="12">
        <v>885.83540699138041</v>
      </c>
      <c r="AK229" s="12">
        <v>849.86013211677744</v>
      </c>
      <c r="AL229" s="11">
        <v>890.26793468341339</v>
      </c>
      <c r="AM229" s="10">
        <v>432.42741767430294</v>
      </c>
      <c r="AN229" s="12">
        <v>421.15405926074578</v>
      </c>
      <c r="AO229" s="12">
        <v>348.29277389751684</v>
      </c>
      <c r="AP229" s="11">
        <v>507.60859195506572</v>
      </c>
      <c r="AQ229" s="10">
        <v>301.56846435387126</v>
      </c>
      <c r="AR229" s="12">
        <v>340.22219553246475</v>
      </c>
      <c r="AS229" s="12">
        <v>464.69712547354789</v>
      </c>
      <c r="AT229" s="11">
        <v>642.11706216582286</v>
      </c>
      <c r="AU229" s="141">
        <v>394.85176527050936</v>
      </c>
      <c r="AV229" s="118">
        <v>430.45737214024882</v>
      </c>
      <c r="AW229" s="14">
        <v>359.08387263206572</v>
      </c>
      <c r="AX229" s="14">
        <v>618.3248052813974</v>
      </c>
      <c r="AY229" s="14">
        <v>441.38646252386883</v>
      </c>
    </row>
    <row r="230" spans="1:51" s="9" customFormat="1" ht="11.25">
      <c r="A230" s="7">
        <v>38198</v>
      </c>
      <c r="B230" s="10"/>
      <c r="C230" s="11">
        <v>856.84123752216158</v>
      </c>
      <c r="D230" s="10">
        <v>449.24060103928241</v>
      </c>
      <c r="E230" s="12">
        <v>707.02191892890596</v>
      </c>
      <c r="F230" s="12">
        <v>640.00371360792951</v>
      </c>
      <c r="G230" s="12">
        <v>468.35962195159027</v>
      </c>
      <c r="H230" s="12">
        <v>514.32674200270651</v>
      </c>
      <c r="I230" s="12">
        <v>802.934113837263</v>
      </c>
      <c r="J230" s="12">
        <v>409.80888736849494</v>
      </c>
      <c r="K230" s="12">
        <v>943.04510811954196</v>
      </c>
      <c r="L230" s="30">
        <v>1429.8030156895527</v>
      </c>
      <c r="M230" s="10">
        <v>616.38660195212321</v>
      </c>
      <c r="N230" s="31">
        <v>619.58943104880336</v>
      </c>
      <c r="O230" s="30">
        <v>662.29241332417939</v>
      </c>
      <c r="P230" s="10">
        <v>933.96116697142554</v>
      </c>
      <c r="Q230" s="31">
        <v>563.52011280428997</v>
      </c>
      <c r="R230" s="31">
        <v>630.16751643453722</v>
      </c>
      <c r="S230" s="31">
        <v>552.96540639759769</v>
      </c>
      <c r="T230" s="31">
        <v>900.24600495653488</v>
      </c>
      <c r="U230" s="31">
        <v>766.57966417639807</v>
      </c>
      <c r="V230" s="31">
        <v>457.96111157976299</v>
      </c>
      <c r="W230" s="31">
        <v>1107.9758944960643</v>
      </c>
      <c r="X230" s="31">
        <v>578.51551204282168</v>
      </c>
      <c r="Y230" s="31">
        <v>865.86070821018291</v>
      </c>
      <c r="Z230" s="11">
        <v>934.03675746648776</v>
      </c>
      <c r="AA230" s="10">
        <v>433.12252321700868</v>
      </c>
      <c r="AB230" s="12">
        <v>285.76763284946634</v>
      </c>
      <c r="AC230" s="12">
        <v>627.80412442112458</v>
      </c>
      <c r="AD230" s="12">
        <v>491.69950203234873</v>
      </c>
      <c r="AE230" s="12">
        <v>273.28785089097966</v>
      </c>
      <c r="AF230" s="44">
        <v>95.787488793730645</v>
      </c>
      <c r="AG230" s="10">
        <v>739.56505161291375</v>
      </c>
      <c r="AH230" s="12">
        <v>770.08834516560091</v>
      </c>
      <c r="AI230" s="12">
        <v>714.01066955384317</v>
      </c>
      <c r="AJ230" s="12">
        <v>834.74443493241449</v>
      </c>
      <c r="AK230" s="12">
        <v>799.52685137790672</v>
      </c>
      <c r="AL230" s="11">
        <v>846.98146434848593</v>
      </c>
      <c r="AM230" s="10">
        <v>372.64389061075821</v>
      </c>
      <c r="AN230" s="12">
        <v>399.45458613012397</v>
      </c>
      <c r="AO230" s="12">
        <v>332.85122708125368</v>
      </c>
      <c r="AP230" s="11">
        <v>462.28910381161779</v>
      </c>
      <c r="AQ230" s="10">
        <v>294.54690043124225</v>
      </c>
      <c r="AR230" s="12">
        <v>327.95196186000788</v>
      </c>
      <c r="AS230" s="12">
        <v>434.8553177778889</v>
      </c>
      <c r="AT230" s="11">
        <v>589.27437243575878</v>
      </c>
      <c r="AU230" s="141">
        <v>369.10865421534447</v>
      </c>
      <c r="AV230" s="118">
        <v>411.55529096635843</v>
      </c>
      <c r="AW230" s="14">
        <v>346.77071068841462</v>
      </c>
      <c r="AX230" s="14">
        <v>591.60096012397275</v>
      </c>
      <c r="AY230" s="14">
        <v>426.77659268365193</v>
      </c>
    </row>
    <row r="231" spans="1:51" s="9" customFormat="1" ht="11.25">
      <c r="A231" s="7">
        <v>38230</v>
      </c>
      <c r="B231" s="10"/>
      <c r="C231" s="11">
        <v>863.08412995619949</v>
      </c>
      <c r="D231" s="10">
        <v>456.77612801435811</v>
      </c>
      <c r="E231" s="12">
        <v>712.737662361753</v>
      </c>
      <c r="F231" s="12">
        <v>644.88618007849732</v>
      </c>
      <c r="G231" s="12">
        <v>463.34068806075993</v>
      </c>
      <c r="H231" s="12">
        <v>496.62611048027958</v>
      </c>
      <c r="I231" s="12">
        <v>805.89349789642915</v>
      </c>
      <c r="J231" s="12">
        <v>397.04662286584158</v>
      </c>
      <c r="K231" s="12">
        <v>934.68927044345469</v>
      </c>
      <c r="L231" s="30">
        <v>1432.1134237422109</v>
      </c>
      <c r="M231" s="10">
        <v>642.7251280361163</v>
      </c>
      <c r="N231" s="31">
        <v>623.6287729926072</v>
      </c>
      <c r="O231" s="30">
        <v>653.96149944094611</v>
      </c>
      <c r="P231" s="10">
        <v>906.53329947709483</v>
      </c>
      <c r="Q231" s="31">
        <v>553.46190993325979</v>
      </c>
      <c r="R231" s="31">
        <v>612.72120270854384</v>
      </c>
      <c r="S231" s="31">
        <v>540.21863585755841</v>
      </c>
      <c r="T231" s="31">
        <v>867.6489973630637</v>
      </c>
      <c r="U231" s="31">
        <v>754.48674732126915</v>
      </c>
      <c r="V231" s="31">
        <v>452.88161759223158</v>
      </c>
      <c r="W231" s="31">
        <v>1078.6467753904485</v>
      </c>
      <c r="X231" s="31">
        <v>563.03255097998658</v>
      </c>
      <c r="Y231" s="31">
        <v>850.37388894870719</v>
      </c>
      <c r="Z231" s="11">
        <v>887.75266202212345</v>
      </c>
      <c r="AA231" s="10">
        <v>428.3783286959391</v>
      </c>
      <c r="AB231" s="12">
        <v>274.18283429315267</v>
      </c>
      <c r="AC231" s="12">
        <v>628.00708120740512</v>
      </c>
      <c r="AD231" s="12">
        <v>466.11173665244684</v>
      </c>
      <c r="AE231" s="12">
        <v>267.05804851355981</v>
      </c>
      <c r="AF231" s="44">
        <v>90.650507137790768</v>
      </c>
      <c r="AG231" s="10">
        <v>745.76950397347525</v>
      </c>
      <c r="AH231" s="12">
        <v>768.33760253521257</v>
      </c>
      <c r="AI231" s="12">
        <v>715.48528011198755</v>
      </c>
      <c r="AJ231" s="12">
        <v>826.9801530055048</v>
      </c>
      <c r="AK231" s="12">
        <v>801.94524359338095</v>
      </c>
      <c r="AL231" s="11">
        <v>848.42501345681444</v>
      </c>
      <c r="AM231" s="10">
        <v>340.27716855120275</v>
      </c>
      <c r="AN231" s="12">
        <v>396.35228146301534</v>
      </c>
      <c r="AO231" s="12">
        <v>316.47348011101298</v>
      </c>
      <c r="AP231" s="11">
        <v>440.14626062135414</v>
      </c>
      <c r="AQ231" s="10">
        <v>300.62125489783051</v>
      </c>
      <c r="AR231" s="12">
        <v>329.97552295113769</v>
      </c>
      <c r="AS231" s="12">
        <v>418.41989179611278</v>
      </c>
      <c r="AT231" s="11">
        <v>566.98278886548235</v>
      </c>
      <c r="AU231" s="141">
        <v>364.03603089132844</v>
      </c>
      <c r="AV231" s="118">
        <v>409.55598738406786</v>
      </c>
      <c r="AW231" s="14">
        <v>347.5639098507948</v>
      </c>
      <c r="AX231" s="14">
        <v>589.8230469733362</v>
      </c>
      <c r="AY231" s="14">
        <v>428.50387491780566</v>
      </c>
    </row>
    <row r="232" spans="1:51" s="9" customFormat="1" ht="11.25">
      <c r="A232" s="7">
        <v>38260</v>
      </c>
      <c r="B232" s="10"/>
      <c r="C232" s="11">
        <v>894.30843466013073</v>
      </c>
      <c r="D232" s="10">
        <v>460.10929507225626</v>
      </c>
      <c r="E232" s="12">
        <v>750.75091326233849</v>
      </c>
      <c r="F232" s="12">
        <v>676.53693410108519</v>
      </c>
      <c r="G232" s="12">
        <v>473.56253244789173</v>
      </c>
      <c r="H232" s="12">
        <v>523.94588338033839</v>
      </c>
      <c r="I232" s="12">
        <v>844.83916859768158</v>
      </c>
      <c r="J232" s="12">
        <v>400.57765290067442</v>
      </c>
      <c r="K232" s="12">
        <v>971.42588736861865</v>
      </c>
      <c r="L232" s="30">
        <v>1494.0665002479143</v>
      </c>
      <c r="M232" s="10">
        <v>640.81622423626641</v>
      </c>
      <c r="N232" s="31">
        <v>648.85265207337909</v>
      </c>
      <c r="O232" s="30">
        <v>678.08789737005156</v>
      </c>
      <c r="P232" s="10">
        <v>964.48152751642351</v>
      </c>
      <c r="Q232" s="31">
        <v>575.07164922455934</v>
      </c>
      <c r="R232" s="31">
        <v>644.84740080895824</v>
      </c>
      <c r="S232" s="31">
        <v>565.58655317396278</v>
      </c>
      <c r="T232" s="31">
        <v>923.74528498997336</v>
      </c>
      <c r="U232" s="31">
        <v>801.90469948295959</v>
      </c>
      <c r="V232" s="31">
        <v>472.03525832636859</v>
      </c>
      <c r="W232" s="31">
        <v>1147.1320406341144</v>
      </c>
      <c r="X232" s="31">
        <v>589.79702397248559</v>
      </c>
      <c r="Y232" s="31">
        <v>909.70163493186942</v>
      </c>
      <c r="Z232" s="11">
        <v>918.80556619725144</v>
      </c>
      <c r="AA232" s="10">
        <v>451.03517070024509</v>
      </c>
      <c r="AB232" s="12">
        <v>283.17845402223929</v>
      </c>
      <c r="AC232" s="12">
        <v>643.87821451090815</v>
      </c>
      <c r="AD232" s="12">
        <v>495.88578771212832</v>
      </c>
      <c r="AE232" s="12">
        <v>273.90190555015516</v>
      </c>
      <c r="AF232" s="44">
        <v>92.4746515396794</v>
      </c>
      <c r="AG232" s="10">
        <v>752.18000060261147</v>
      </c>
      <c r="AH232" s="12">
        <v>772.92482207710395</v>
      </c>
      <c r="AI232" s="12">
        <v>734.66602366783832</v>
      </c>
      <c r="AJ232" s="12">
        <v>840.01427285562886</v>
      </c>
      <c r="AK232" s="12">
        <v>806.01103056346858</v>
      </c>
      <c r="AL232" s="11">
        <v>853.32287271007306</v>
      </c>
      <c r="AM232" s="10">
        <v>357.36236293618305</v>
      </c>
      <c r="AN232" s="12">
        <v>413.12641858113699</v>
      </c>
      <c r="AO232" s="12">
        <v>332.59874496467694</v>
      </c>
      <c r="AP232" s="11">
        <v>446.51948729445201</v>
      </c>
      <c r="AQ232" s="10">
        <v>305.99923362789099</v>
      </c>
      <c r="AR232" s="12">
        <v>330.66256580917798</v>
      </c>
      <c r="AS232" s="12">
        <v>422.40651048964804</v>
      </c>
      <c r="AT232" s="11">
        <v>589.76131791764942</v>
      </c>
      <c r="AU232" s="141">
        <v>370.18627401882509</v>
      </c>
      <c r="AV232" s="118">
        <v>420.30789804145576</v>
      </c>
      <c r="AW232" s="14">
        <v>350.81846007060756</v>
      </c>
      <c r="AX232" s="14">
        <v>606.10969743524402</v>
      </c>
      <c r="AY232" s="14">
        <v>433.14229224255092</v>
      </c>
    </row>
    <row r="233" spans="1:51" s="9" customFormat="1" ht="11.25">
      <c r="A233" s="7">
        <v>38289</v>
      </c>
      <c r="B233" s="10"/>
      <c r="C233" s="11">
        <v>906.20228302787257</v>
      </c>
      <c r="D233" s="10">
        <v>466.23724112967625</v>
      </c>
      <c r="E233" s="12">
        <v>751.14407102011614</v>
      </c>
      <c r="F233" s="12">
        <v>665.36662903412764</v>
      </c>
      <c r="G233" s="12">
        <v>483.79339072494565</v>
      </c>
      <c r="H233" s="12">
        <v>526.97611881160537</v>
      </c>
      <c r="I233" s="12">
        <v>839.22941581963335</v>
      </c>
      <c r="J233" s="12">
        <v>406.18024282602607</v>
      </c>
      <c r="K233" s="12">
        <v>991.60424679617063</v>
      </c>
      <c r="L233" s="30">
        <v>1529.273719030044</v>
      </c>
      <c r="M233" s="10">
        <v>657.57302409974807</v>
      </c>
      <c r="N233" s="31">
        <v>657.57897235024518</v>
      </c>
      <c r="O233" s="30">
        <v>680.65989354058979</v>
      </c>
      <c r="P233" s="10">
        <v>989.66722287573566</v>
      </c>
      <c r="Q233" s="31">
        <v>582.84221287324226</v>
      </c>
      <c r="R233" s="31">
        <v>660.83111726027778</v>
      </c>
      <c r="S233" s="31">
        <v>570.19469223940973</v>
      </c>
      <c r="T233" s="31">
        <v>941.36432220832398</v>
      </c>
      <c r="U233" s="31">
        <v>808.74005495088227</v>
      </c>
      <c r="V233" s="31">
        <v>476.07998967660126</v>
      </c>
      <c r="W233" s="31">
        <v>1172.5344078536061</v>
      </c>
      <c r="X233" s="31">
        <v>593.54152731828208</v>
      </c>
      <c r="Y233" s="31">
        <v>914.44476467430604</v>
      </c>
      <c r="Z233" s="11">
        <v>969.55016807647507</v>
      </c>
      <c r="AA233" s="10">
        <v>466.94095652646206</v>
      </c>
      <c r="AB233" s="12">
        <v>295.19199541713346</v>
      </c>
      <c r="AC233" s="12">
        <v>661.38695974866664</v>
      </c>
      <c r="AD233" s="12">
        <v>494.26879877043206</v>
      </c>
      <c r="AE233" s="12">
        <v>292.72518608294524</v>
      </c>
      <c r="AF233" s="44">
        <v>95.780426120103911</v>
      </c>
      <c r="AG233" s="10">
        <v>759.53666015142358</v>
      </c>
      <c r="AH233" s="12">
        <v>782.77066749327309</v>
      </c>
      <c r="AI233" s="12">
        <v>735.22229174012477</v>
      </c>
      <c r="AJ233" s="12">
        <v>851.44537868622399</v>
      </c>
      <c r="AK233" s="12">
        <v>821.01761036550556</v>
      </c>
      <c r="AL233" s="11">
        <v>869.03087182232662</v>
      </c>
      <c r="AM233" s="10">
        <v>388.33604455583713</v>
      </c>
      <c r="AN233" s="12">
        <v>420.01353770114707</v>
      </c>
      <c r="AO233" s="12">
        <v>345.44354055314807</v>
      </c>
      <c r="AP233" s="11">
        <v>479.8009426447552</v>
      </c>
      <c r="AQ233" s="10">
        <v>313.76649154514899</v>
      </c>
      <c r="AR233" s="12">
        <v>337.83524504149739</v>
      </c>
      <c r="AS233" s="12">
        <v>445.60889541752857</v>
      </c>
      <c r="AT233" s="11">
        <v>613.93586211671015</v>
      </c>
      <c r="AU233" s="141">
        <v>381.14552760527016</v>
      </c>
      <c r="AV233" s="118">
        <v>430.16640974245649</v>
      </c>
      <c r="AW233" s="14">
        <v>355.73491416646749</v>
      </c>
      <c r="AX233" s="14">
        <v>620.76353060668498</v>
      </c>
      <c r="AY233" s="14">
        <v>439.76096635339246</v>
      </c>
    </row>
    <row r="234" spans="1:51" s="9" customFormat="1" ht="11.25">
      <c r="A234" s="7">
        <v>38321</v>
      </c>
      <c r="B234" s="10"/>
      <c r="C234" s="11">
        <v>985.60937464627102</v>
      </c>
      <c r="D234" s="10">
        <v>487.49700385146849</v>
      </c>
      <c r="E234" s="12">
        <v>814.45102175038141</v>
      </c>
      <c r="F234" s="12">
        <v>725.81323402702753</v>
      </c>
      <c r="G234" s="12">
        <v>521.42063879696786</v>
      </c>
      <c r="H234" s="12">
        <v>579.97898995688922</v>
      </c>
      <c r="I234" s="12">
        <v>915.05653885977131</v>
      </c>
      <c r="J234" s="12">
        <v>459.4069683718389</v>
      </c>
      <c r="K234" s="12">
        <v>1101.5909157518631</v>
      </c>
      <c r="L234" s="30">
        <v>1649.2297830684629</v>
      </c>
      <c r="M234" s="10">
        <v>682.89657802761212</v>
      </c>
      <c r="N234" s="31">
        <v>692.65287198584201</v>
      </c>
      <c r="O234" s="30">
        <v>714.1008265171364</v>
      </c>
      <c r="P234" s="10">
        <v>1089.6306021900327</v>
      </c>
      <c r="Q234" s="31">
        <v>634.72399579859029</v>
      </c>
      <c r="R234" s="31">
        <v>722.93365195502554</v>
      </c>
      <c r="S234" s="31">
        <v>620.69393840162832</v>
      </c>
      <c r="T234" s="31">
        <v>1034.6972246710059</v>
      </c>
      <c r="U234" s="31">
        <v>876.69671548012491</v>
      </c>
      <c r="V234" s="31">
        <v>503.73974195362251</v>
      </c>
      <c r="W234" s="31">
        <v>1290.9178434985033</v>
      </c>
      <c r="X234" s="31">
        <v>626.64965357867334</v>
      </c>
      <c r="Y234" s="31">
        <v>1000.1354632379295</v>
      </c>
      <c r="Z234" s="11">
        <v>1032.8027838138842</v>
      </c>
      <c r="AA234" s="10">
        <v>506.65676182150673</v>
      </c>
      <c r="AB234" s="12">
        <v>309.73737787137156</v>
      </c>
      <c r="AC234" s="12">
        <v>701.60756252776559</v>
      </c>
      <c r="AD234" s="12">
        <v>540.42086150593525</v>
      </c>
      <c r="AE234" s="12">
        <v>312.62833830820762</v>
      </c>
      <c r="AF234" s="44">
        <v>105.85642698765493</v>
      </c>
      <c r="AG234" s="10">
        <v>806.26465548561964</v>
      </c>
      <c r="AH234" s="12">
        <v>805.37551173724171</v>
      </c>
      <c r="AI234" s="12">
        <v>776.32393589168805</v>
      </c>
      <c r="AJ234" s="12">
        <v>875.2984009157633</v>
      </c>
      <c r="AK234" s="12">
        <v>848.62667028135741</v>
      </c>
      <c r="AL234" s="11">
        <v>911.7885296957968</v>
      </c>
      <c r="AM234" s="10">
        <v>419.39228192492288</v>
      </c>
      <c r="AN234" s="12">
        <v>448.80242040361492</v>
      </c>
      <c r="AO234" s="12">
        <v>379.28655662444277</v>
      </c>
      <c r="AP234" s="11">
        <v>532.38070436997623</v>
      </c>
      <c r="AQ234" s="10">
        <v>329.46914102272018</v>
      </c>
      <c r="AR234" s="12">
        <v>358.10182474353883</v>
      </c>
      <c r="AS234" s="12">
        <v>492.87821210817822</v>
      </c>
      <c r="AT234" s="11">
        <v>647.25571327436285</v>
      </c>
      <c r="AU234" s="141">
        <v>398.90458420395737</v>
      </c>
      <c r="AV234" s="118">
        <v>454.58528775459928</v>
      </c>
      <c r="AW234" s="14">
        <v>369.4644889493257</v>
      </c>
      <c r="AX234" s="14">
        <v>657.22698865003724</v>
      </c>
      <c r="AY234" s="14">
        <v>457.55259125202519</v>
      </c>
    </row>
    <row r="235" spans="1:51" s="9" customFormat="1" ht="11.25">
      <c r="A235" s="7">
        <v>38352</v>
      </c>
      <c r="B235" s="10"/>
      <c r="C235" s="11">
        <v>1035.219484488732</v>
      </c>
      <c r="D235" s="10">
        <v>506.40620808639494</v>
      </c>
      <c r="E235" s="12">
        <v>841.97317301761245</v>
      </c>
      <c r="F235" s="12">
        <v>756.63080338628561</v>
      </c>
      <c r="G235" s="12">
        <v>545.93871709924406</v>
      </c>
      <c r="H235" s="12">
        <v>589.18236328678313</v>
      </c>
      <c r="I235" s="12">
        <v>956.77529629975504</v>
      </c>
      <c r="J235" s="12">
        <v>478.47442394424957</v>
      </c>
      <c r="K235" s="12">
        <v>1121.6927991873861</v>
      </c>
      <c r="L235" s="30">
        <v>1741.9073980012324</v>
      </c>
      <c r="M235" s="10">
        <v>710.0676283949125</v>
      </c>
      <c r="N235" s="31">
        <v>717.82404835594855</v>
      </c>
      <c r="O235" s="30">
        <v>738.87433561054797</v>
      </c>
      <c r="P235" s="10">
        <v>1115.1595711455404</v>
      </c>
      <c r="Q235" s="31">
        <v>658.51932870532255</v>
      </c>
      <c r="R235" s="31">
        <v>729.30271188742245</v>
      </c>
      <c r="S235" s="31">
        <v>635.07895490984288</v>
      </c>
      <c r="T235" s="31">
        <v>1051.0540081138279</v>
      </c>
      <c r="U235" s="31">
        <v>889.38960066258335</v>
      </c>
      <c r="V235" s="31">
        <v>524.72812882568417</v>
      </c>
      <c r="W235" s="31">
        <v>1306.373383198146</v>
      </c>
      <c r="X235" s="31">
        <v>633.51820690238401</v>
      </c>
      <c r="Y235" s="31">
        <v>1020.2251042771527</v>
      </c>
      <c r="Z235" s="11">
        <v>1076.1878888682543</v>
      </c>
      <c r="AA235" s="10">
        <v>527.06287917393513</v>
      </c>
      <c r="AB235" s="12">
        <v>321.59688427450271</v>
      </c>
      <c r="AC235" s="12">
        <v>728.95383293380462</v>
      </c>
      <c r="AD235" s="12">
        <v>552.62733535178552</v>
      </c>
      <c r="AE235" s="12">
        <v>328.62775273549681</v>
      </c>
      <c r="AF235" s="44">
        <v>109.96426449804358</v>
      </c>
      <c r="AG235" s="10">
        <v>844.84390278488115</v>
      </c>
      <c r="AH235" s="12">
        <v>843.03143305892581</v>
      </c>
      <c r="AI235" s="12">
        <v>811.78263403582571</v>
      </c>
      <c r="AJ235" s="12">
        <v>920.84246769343542</v>
      </c>
      <c r="AK235" s="12">
        <v>887.52946293334412</v>
      </c>
      <c r="AL235" s="11">
        <v>954.67740748236292</v>
      </c>
      <c r="AM235" s="10">
        <v>437.77354224010247</v>
      </c>
      <c r="AN235" s="12">
        <v>458.72704932023998</v>
      </c>
      <c r="AO235" s="12">
        <v>387.29649665969373</v>
      </c>
      <c r="AP235" s="11">
        <v>553.64510460353654</v>
      </c>
      <c r="AQ235" s="10">
        <v>341.78371495286802</v>
      </c>
      <c r="AR235" s="12">
        <v>371.33283542600077</v>
      </c>
      <c r="AS235" s="12">
        <v>510.11996676740347</v>
      </c>
      <c r="AT235" s="11">
        <v>667.6706470063798</v>
      </c>
      <c r="AU235" s="141">
        <v>414.49114258439226</v>
      </c>
      <c r="AV235" s="118">
        <v>470.89995335128395</v>
      </c>
      <c r="AW235" s="14">
        <v>381.45663752989583</v>
      </c>
      <c r="AX235" s="14">
        <v>681.91172274948201</v>
      </c>
      <c r="AY235" s="14">
        <v>473.12592445629377</v>
      </c>
    </row>
    <row r="236" spans="1:51" s="9" customFormat="1" ht="11.25">
      <c r="A236" s="7">
        <v>38383</v>
      </c>
      <c r="B236" s="10"/>
      <c r="C236" s="11">
        <v>1020.2446818572952</v>
      </c>
      <c r="D236" s="10">
        <v>504.84557246627088</v>
      </c>
      <c r="E236" s="12">
        <v>833.77669528024478</v>
      </c>
      <c r="F236" s="12">
        <v>753.03055270550249</v>
      </c>
      <c r="G236" s="12">
        <v>522.84160175935199</v>
      </c>
      <c r="H236" s="12">
        <v>573.25634314357399</v>
      </c>
      <c r="I236" s="12">
        <v>932.79717042260938</v>
      </c>
      <c r="J236" s="12">
        <v>459.34665410152184</v>
      </c>
      <c r="K236" s="12">
        <v>1104.4307241323672</v>
      </c>
      <c r="L236" s="30">
        <v>1702.971902646955</v>
      </c>
      <c r="M236" s="10">
        <v>695.49072024177838</v>
      </c>
      <c r="N236" s="12">
        <v>712.64523174216458</v>
      </c>
      <c r="O236" s="11">
        <v>720.31388725142369</v>
      </c>
      <c r="P236" s="10">
        <v>1117.2394599988818</v>
      </c>
      <c r="Q236" s="31">
        <v>636.99491324571409</v>
      </c>
      <c r="R236" s="31">
        <v>706.61025744879953</v>
      </c>
      <c r="S236" s="31">
        <v>617.60388105654079</v>
      </c>
      <c r="T236" s="31">
        <v>1035.0845667885885</v>
      </c>
      <c r="U236" s="31">
        <v>872.07354089352316</v>
      </c>
      <c r="V236" s="31">
        <v>497.7550985425919</v>
      </c>
      <c r="W236" s="31">
        <v>1280.2061234009309</v>
      </c>
      <c r="X236" s="31">
        <v>621.0603881227521</v>
      </c>
      <c r="Y236" s="31">
        <v>1026.203154084669</v>
      </c>
      <c r="Z236" s="11">
        <v>990.76429652683692</v>
      </c>
      <c r="AA236" s="10">
        <v>509.7114718409963</v>
      </c>
      <c r="AB236" s="12">
        <v>306.80794219314066</v>
      </c>
      <c r="AC236" s="12">
        <v>705.92164177494749</v>
      </c>
      <c r="AD236" s="12">
        <v>545.88408453479315</v>
      </c>
      <c r="AE236" s="12">
        <v>318.48741992740548</v>
      </c>
      <c r="AF236" s="44">
        <v>102.87060821829093</v>
      </c>
      <c r="AG236" s="10">
        <v>822.7121049588211</v>
      </c>
      <c r="AH236" s="12">
        <v>826.16958623418714</v>
      </c>
      <c r="AI236" s="12">
        <v>798.04259182740475</v>
      </c>
      <c r="AJ236" s="12">
        <v>894.36744182043128</v>
      </c>
      <c r="AK236" s="12">
        <v>876.92569863974768</v>
      </c>
      <c r="AL236" s="11">
        <v>932.57470470692147</v>
      </c>
      <c r="AM236" s="10">
        <v>393.36461862326178</v>
      </c>
      <c r="AN236" s="12">
        <v>450.72372153427364</v>
      </c>
      <c r="AO236" s="12">
        <v>363.32677595455038</v>
      </c>
      <c r="AP236" s="11">
        <v>503.07037279296623</v>
      </c>
      <c r="AQ236" s="10">
        <v>327.08858946021724</v>
      </c>
      <c r="AR236" s="12">
        <v>354.51637835961606</v>
      </c>
      <c r="AS236" s="12">
        <v>477.34977822188938</v>
      </c>
      <c r="AT236" s="11">
        <v>634.19771813664727</v>
      </c>
      <c r="AU236" s="141">
        <v>404.23982329865225</v>
      </c>
      <c r="AV236" s="118">
        <v>456.69320347216052</v>
      </c>
      <c r="AW236" s="14">
        <v>371.8094122530124</v>
      </c>
      <c r="AX236" s="14">
        <v>661.83957079669676</v>
      </c>
      <c r="AY236" s="14">
        <v>461.59287917774759</v>
      </c>
    </row>
    <row r="237" spans="1:51" s="9" customFormat="1" ht="11.25">
      <c r="A237" s="7">
        <v>38411</v>
      </c>
      <c r="B237" s="10"/>
      <c r="C237" s="11">
        <v>1049.7911638421417</v>
      </c>
      <c r="D237" s="10">
        <v>516.10647720224847</v>
      </c>
      <c r="E237" s="12">
        <v>884.51213825196805</v>
      </c>
      <c r="F237" s="12">
        <v>795.60082559656053</v>
      </c>
      <c r="G237" s="12">
        <v>526.34925386975885</v>
      </c>
      <c r="H237" s="12">
        <v>598.83366901449915</v>
      </c>
      <c r="I237" s="12">
        <v>967.95930003590411</v>
      </c>
      <c r="J237" s="12">
        <v>466.80616700225926</v>
      </c>
      <c r="K237" s="12">
        <v>1164.5005077596986</v>
      </c>
      <c r="L237" s="30">
        <v>1763.3798815817588</v>
      </c>
      <c r="M237" s="10">
        <v>707.31485695606614</v>
      </c>
      <c r="N237" s="12">
        <v>729.38037879965771</v>
      </c>
      <c r="O237" s="11">
        <v>734.42959710638854</v>
      </c>
      <c r="P237" s="10">
        <v>1195.7913792438151</v>
      </c>
      <c r="Q237" s="31">
        <v>660.97950435557925</v>
      </c>
      <c r="R237" s="31">
        <v>743.89688938947859</v>
      </c>
      <c r="S237" s="31">
        <v>652.7327080800095</v>
      </c>
      <c r="T237" s="31">
        <v>1094.8032740288641</v>
      </c>
      <c r="U237" s="31">
        <v>931.76774219240087</v>
      </c>
      <c r="V237" s="31">
        <v>523.40454818681735</v>
      </c>
      <c r="W237" s="31">
        <v>1355.9490066094975</v>
      </c>
      <c r="X237" s="31">
        <v>674.23477117531752</v>
      </c>
      <c r="Y237" s="31">
        <v>1036.9796623147845</v>
      </c>
      <c r="Z237" s="11">
        <v>990.21858793148806</v>
      </c>
      <c r="AA237" s="10">
        <v>532.27179603538923</v>
      </c>
      <c r="AB237" s="12">
        <v>310.37324124599127</v>
      </c>
      <c r="AC237" s="12">
        <v>716.83726747398225</v>
      </c>
      <c r="AD237" s="12">
        <v>585.22883076632866</v>
      </c>
      <c r="AE237" s="12">
        <v>330.01439150954053</v>
      </c>
      <c r="AF237" s="44">
        <v>104.82801969981477</v>
      </c>
      <c r="AG237" s="10">
        <v>838.26916356337938</v>
      </c>
      <c r="AH237" s="12">
        <v>839.6110684438213</v>
      </c>
      <c r="AI237" s="12">
        <v>822.36597440222204</v>
      </c>
      <c r="AJ237" s="12">
        <v>908.53954133491732</v>
      </c>
      <c r="AK237" s="12">
        <v>891.92888026750984</v>
      </c>
      <c r="AL237" s="11">
        <v>957.425385326065</v>
      </c>
      <c r="AM237" s="10">
        <v>392.24948537027416</v>
      </c>
      <c r="AN237" s="12">
        <v>468.62100965823902</v>
      </c>
      <c r="AO237" s="12">
        <v>381.11480914370077</v>
      </c>
      <c r="AP237" s="11">
        <v>493.37640832978974</v>
      </c>
      <c r="AQ237" s="10">
        <v>325.46538509769988</v>
      </c>
      <c r="AR237" s="12">
        <v>357.82140165632632</v>
      </c>
      <c r="AS237" s="12">
        <v>466.83517336528632</v>
      </c>
      <c r="AT237" s="11">
        <v>661.49039381380908</v>
      </c>
      <c r="AU237" s="141">
        <v>403.01861479246702</v>
      </c>
      <c r="AV237" s="118">
        <v>465.25924530451863</v>
      </c>
      <c r="AW237" s="14">
        <v>378.83786314231367</v>
      </c>
      <c r="AX237" s="14">
        <v>675.19146787323928</v>
      </c>
      <c r="AY237" s="14">
        <v>471.30593349005898</v>
      </c>
    </row>
    <row r="238" spans="1:51" s="9" customFormat="1" ht="11.25">
      <c r="A238" s="7">
        <v>38442</v>
      </c>
      <c r="B238" s="10"/>
      <c r="C238" s="11">
        <v>1027.7323619878441</v>
      </c>
      <c r="D238" s="10">
        <v>510.66785564695289</v>
      </c>
      <c r="E238" s="12">
        <v>858.18703019340523</v>
      </c>
      <c r="F238" s="12">
        <v>763.48386721053691</v>
      </c>
      <c r="G238" s="12">
        <v>516.60851300149443</v>
      </c>
      <c r="H238" s="12">
        <v>581.155172901132</v>
      </c>
      <c r="I238" s="12">
        <v>943.65138745306581</v>
      </c>
      <c r="J238" s="12">
        <v>451.83663521333341</v>
      </c>
      <c r="K238" s="12">
        <v>1139.510859994798</v>
      </c>
      <c r="L238" s="30">
        <v>1744.1990158742565</v>
      </c>
      <c r="M238" s="10">
        <v>692.00635610577024</v>
      </c>
      <c r="N238" s="12">
        <v>717.23843698066071</v>
      </c>
      <c r="O238" s="11">
        <v>738.32216035466161</v>
      </c>
      <c r="P238" s="10">
        <v>1195.2326271679644</v>
      </c>
      <c r="Q238" s="31">
        <v>645.53934040399508</v>
      </c>
      <c r="R238" s="31">
        <v>731.07642161836247</v>
      </c>
      <c r="S238" s="31">
        <v>642.96184773552648</v>
      </c>
      <c r="T238" s="31">
        <v>1091.0412015383188</v>
      </c>
      <c r="U238" s="31">
        <v>919.00112647275171</v>
      </c>
      <c r="V238" s="31">
        <v>517.05341346286775</v>
      </c>
      <c r="W238" s="31">
        <v>1356.555549719134</v>
      </c>
      <c r="X238" s="31">
        <v>661.98260388291055</v>
      </c>
      <c r="Y238" s="31">
        <v>1029.9271636313817</v>
      </c>
      <c r="Z238" s="11">
        <v>953.11607264658892</v>
      </c>
      <c r="AA238" s="10">
        <v>518.79271983977515</v>
      </c>
      <c r="AB238" s="12">
        <v>299.54518555277042</v>
      </c>
      <c r="AC238" s="12">
        <v>696.41489138620875</v>
      </c>
      <c r="AD238" s="12">
        <v>575.73458762490009</v>
      </c>
      <c r="AE238" s="12">
        <v>323.27569260807826</v>
      </c>
      <c r="AF238" s="44">
        <v>99.892410493024002</v>
      </c>
      <c r="AG238" s="10">
        <v>820.05220460555699</v>
      </c>
      <c r="AH238" s="12">
        <v>815.27328972210512</v>
      </c>
      <c r="AI238" s="12">
        <v>795.68129836512412</v>
      </c>
      <c r="AJ238" s="12">
        <v>895.64217430088831</v>
      </c>
      <c r="AK238" s="12">
        <v>864.93945988178393</v>
      </c>
      <c r="AL238" s="11">
        <v>931.67982041713162</v>
      </c>
      <c r="AM238" s="10">
        <v>370.24309432904096</v>
      </c>
      <c r="AN238" s="12">
        <v>457.98028430534754</v>
      </c>
      <c r="AO238" s="12">
        <v>361.65682837352784</v>
      </c>
      <c r="AP238" s="11">
        <v>460.472069235037</v>
      </c>
      <c r="AQ238" s="10">
        <v>317.50360090564652</v>
      </c>
      <c r="AR238" s="12">
        <v>352.25035833117573</v>
      </c>
      <c r="AS238" s="12">
        <v>449.91768889445245</v>
      </c>
      <c r="AT238" s="11">
        <v>637.93554506744067</v>
      </c>
      <c r="AU238" s="141">
        <v>394.06998946961511</v>
      </c>
      <c r="AV238" s="118">
        <v>458.08216058668694</v>
      </c>
      <c r="AW238" s="14">
        <v>371.59537346801102</v>
      </c>
      <c r="AX238" s="14">
        <v>666.10700069131667</v>
      </c>
      <c r="AY238" s="14">
        <v>462.96007629817302</v>
      </c>
    </row>
    <row r="239" spans="1:51" s="9" customFormat="1" ht="11.25">
      <c r="A239" s="7">
        <v>38471</v>
      </c>
      <c r="B239" s="10"/>
      <c r="C239" s="11">
        <v>989.7393579463336</v>
      </c>
      <c r="D239" s="10">
        <v>514.33137272107672</v>
      </c>
      <c r="E239" s="12">
        <v>831.36473454408429</v>
      </c>
      <c r="F239" s="12">
        <v>736.05360504311193</v>
      </c>
      <c r="G239" s="12">
        <v>498.53394383202851</v>
      </c>
      <c r="H239" s="12">
        <v>552.03366789260804</v>
      </c>
      <c r="I239" s="12">
        <v>897.16757336176227</v>
      </c>
      <c r="J239" s="12">
        <v>415.09461835078844</v>
      </c>
      <c r="K239" s="12">
        <v>1061.790084786438</v>
      </c>
      <c r="L239" s="30">
        <v>1690.7622359260977</v>
      </c>
      <c r="M239" s="10">
        <v>699.82266164284044</v>
      </c>
      <c r="N239" s="12">
        <v>691.80943916350441</v>
      </c>
      <c r="O239" s="11">
        <v>717.55095172960546</v>
      </c>
      <c r="P239" s="10">
        <v>1124.7797372992941</v>
      </c>
      <c r="Q239" s="31">
        <v>608.01994840037446</v>
      </c>
      <c r="R239" s="31">
        <v>690.67971194873587</v>
      </c>
      <c r="S239" s="31">
        <v>606.16871605749566</v>
      </c>
      <c r="T239" s="31">
        <v>1039.1704624974793</v>
      </c>
      <c r="U239" s="31">
        <v>869.71882720459155</v>
      </c>
      <c r="V239" s="31">
        <v>494.00278967116714</v>
      </c>
      <c r="W239" s="31">
        <v>1274.7748387332083</v>
      </c>
      <c r="X239" s="31">
        <v>637.31681431058337</v>
      </c>
      <c r="Y239" s="31">
        <v>966.69490901149265</v>
      </c>
      <c r="Z239" s="11">
        <v>907.92935007419567</v>
      </c>
      <c r="AA239" s="10">
        <v>488.83105766567803</v>
      </c>
      <c r="AB239" s="12">
        <v>287.26624616227116</v>
      </c>
      <c r="AC239" s="12">
        <v>671.40914368401002</v>
      </c>
      <c r="AD239" s="12">
        <v>534.06488716187005</v>
      </c>
      <c r="AE239" s="12">
        <v>309.75793643545569</v>
      </c>
      <c r="AF239" s="44">
        <v>96.430419325996951</v>
      </c>
      <c r="AG239" s="10">
        <v>798.01090288191961</v>
      </c>
      <c r="AH239" s="12">
        <v>801.8511399378267</v>
      </c>
      <c r="AI239" s="12">
        <v>761.35988107617868</v>
      </c>
      <c r="AJ239" s="12">
        <v>863.48535878042151</v>
      </c>
      <c r="AK239" s="12">
        <v>848.09387671013474</v>
      </c>
      <c r="AL239" s="11">
        <v>899.42474435375004</v>
      </c>
      <c r="AM239" s="10">
        <v>345.18441771120951</v>
      </c>
      <c r="AN239" s="12">
        <v>440.50238462538852</v>
      </c>
      <c r="AO239" s="12">
        <v>336.60603649038239</v>
      </c>
      <c r="AP239" s="11">
        <v>425.38761119145147</v>
      </c>
      <c r="AQ239" s="10">
        <v>312.10701060556619</v>
      </c>
      <c r="AR239" s="12">
        <v>338.41794053751244</v>
      </c>
      <c r="AS239" s="12">
        <v>413.89766477793472</v>
      </c>
      <c r="AT239" s="11">
        <v>609.7711993481023</v>
      </c>
      <c r="AU239" s="141">
        <v>382.97668282405175</v>
      </c>
      <c r="AV239" s="118">
        <v>443.53209610698212</v>
      </c>
      <c r="AW239" s="14">
        <v>364.12311817299963</v>
      </c>
      <c r="AX239" s="14">
        <v>645.31753488909465</v>
      </c>
      <c r="AY239" s="14">
        <v>454.18096437133079</v>
      </c>
    </row>
    <row r="240" spans="1:51" s="9" customFormat="1" ht="11.25">
      <c r="A240" s="7">
        <v>38503</v>
      </c>
      <c r="B240" s="10"/>
      <c r="C240" s="11">
        <v>1037.6690390282974</v>
      </c>
      <c r="D240" s="10">
        <v>523.32183089795103</v>
      </c>
      <c r="E240" s="12">
        <v>867.7021179316381</v>
      </c>
      <c r="F240" s="12">
        <v>772.97825397795827</v>
      </c>
      <c r="G240" s="12">
        <v>559.37294738094874</v>
      </c>
      <c r="H240" s="12">
        <v>595.61952953643549</v>
      </c>
      <c r="I240" s="12">
        <v>947.98486549334984</v>
      </c>
      <c r="J240" s="12">
        <v>464.61327096124512</v>
      </c>
      <c r="K240" s="12">
        <v>1156.3050556134874</v>
      </c>
      <c r="L240" s="30">
        <v>1767.1413583512171</v>
      </c>
      <c r="M240" s="10">
        <v>729.24372770198943</v>
      </c>
      <c r="N240" s="12">
        <v>718.78491526901269</v>
      </c>
      <c r="O240" s="11">
        <v>742.32852114187131</v>
      </c>
      <c r="P240" s="10">
        <v>1180.529683926741</v>
      </c>
      <c r="Q240" s="31">
        <v>633.18848422964606</v>
      </c>
      <c r="R240" s="31">
        <v>722.29556194959503</v>
      </c>
      <c r="S240" s="31">
        <v>623.55865391099348</v>
      </c>
      <c r="T240" s="31">
        <v>1085.122268597979</v>
      </c>
      <c r="U240" s="31">
        <v>906.03184950933394</v>
      </c>
      <c r="V240" s="31">
        <v>507.28320498667824</v>
      </c>
      <c r="W240" s="31">
        <v>1339.8359810965771</v>
      </c>
      <c r="X240" s="31">
        <v>651.64674267065777</v>
      </c>
      <c r="Y240" s="31">
        <v>1018.9954043228979</v>
      </c>
      <c r="Z240" s="11">
        <v>980.08551898380347</v>
      </c>
      <c r="AA240" s="10">
        <v>512.43949596704874</v>
      </c>
      <c r="AB240" s="12">
        <v>307.02884428487636</v>
      </c>
      <c r="AC240" s="12">
        <v>698.45125713360494</v>
      </c>
      <c r="AD240" s="12">
        <v>559.53154367704758</v>
      </c>
      <c r="AE240" s="12">
        <v>325.25348090809211</v>
      </c>
      <c r="AF240" s="44">
        <v>106.73954890091456</v>
      </c>
      <c r="AG240" s="10">
        <v>828.3953183450144</v>
      </c>
      <c r="AH240" s="12">
        <v>827.60722148562434</v>
      </c>
      <c r="AI240" s="12">
        <v>815.68772094881876</v>
      </c>
      <c r="AJ240" s="12">
        <v>921.11222413733958</v>
      </c>
      <c r="AK240" s="12">
        <v>877.12148169932641</v>
      </c>
      <c r="AL240" s="11">
        <v>932.85883678207995</v>
      </c>
      <c r="AM240" s="10">
        <v>382.85623830119789</v>
      </c>
      <c r="AN240" s="12">
        <v>468.2813380005062</v>
      </c>
      <c r="AO240" s="12">
        <v>365.14080123248095</v>
      </c>
      <c r="AP240" s="11">
        <v>487.38078724802693</v>
      </c>
      <c r="AQ240" s="10">
        <v>326.80617437297735</v>
      </c>
      <c r="AR240" s="12">
        <v>357.125826553666</v>
      </c>
      <c r="AS240" s="12">
        <v>470.34073715836422</v>
      </c>
      <c r="AT240" s="11">
        <v>650.48773473942833</v>
      </c>
      <c r="AU240" s="141">
        <v>405.68677884116687</v>
      </c>
      <c r="AV240" s="118">
        <v>464.34790816249</v>
      </c>
      <c r="AW240" s="14">
        <v>375.02935201467318</v>
      </c>
      <c r="AX240" s="14">
        <v>676.56481777867543</v>
      </c>
      <c r="AY240" s="14">
        <v>468.63140394063197</v>
      </c>
    </row>
    <row r="241" spans="1:51" s="9" customFormat="1" ht="11.25">
      <c r="A241" s="7">
        <v>38533</v>
      </c>
      <c r="B241" s="10"/>
      <c r="C241" s="11">
        <v>1073.4732505011873</v>
      </c>
      <c r="D241" s="10">
        <v>529.06695625550356</v>
      </c>
      <c r="E241" s="12">
        <v>903.41770541232961</v>
      </c>
      <c r="F241" s="12">
        <v>804.75826827906099</v>
      </c>
      <c r="G241" s="12">
        <v>566.7906997843811</v>
      </c>
      <c r="H241" s="12">
        <v>613.43995435402599</v>
      </c>
      <c r="I241" s="12">
        <v>966.2824511139047</v>
      </c>
      <c r="J241" s="12">
        <v>480.86964988094741</v>
      </c>
      <c r="K241" s="12">
        <v>1184.6506624522885</v>
      </c>
      <c r="L241" s="30">
        <v>1777.0011724385158</v>
      </c>
      <c r="M241" s="10">
        <v>744.81256781333332</v>
      </c>
      <c r="N241" s="12">
        <v>732.32791483077608</v>
      </c>
      <c r="O241" s="11">
        <v>758.73235466099925</v>
      </c>
      <c r="P241" s="10">
        <v>1221.9353000558567</v>
      </c>
      <c r="Q241" s="31">
        <v>663.92539081091491</v>
      </c>
      <c r="R241" s="31">
        <v>766.4562734514916</v>
      </c>
      <c r="S241" s="31">
        <v>654.05326609124131</v>
      </c>
      <c r="T241" s="31">
        <v>1132.9295871953816</v>
      </c>
      <c r="U241" s="31">
        <v>944.85442634959634</v>
      </c>
      <c r="V241" s="31">
        <v>517.30447309888496</v>
      </c>
      <c r="W241" s="31">
        <v>1407.7220134819092</v>
      </c>
      <c r="X241" s="31">
        <v>664.39486879871924</v>
      </c>
      <c r="Y241" s="31">
        <v>1057.8410376287932</v>
      </c>
      <c r="Z241" s="11">
        <v>983.26439002305642</v>
      </c>
      <c r="AA241" s="10">
        <v>523.25833080402572</v>
      </c>
      <c r="AB241" s="12">
        <v>309.89555699184854</v>
      </c>
      <c r="AC241" s="12">
        <v>692.83758594381834</v>
      </c>
      <c r="AD241" s="12">
        <v>583.76628993139434</v>
      </c>
      <c r="AE241" s="12">
        <v>326.23319504105933</v>
      </c>
      <c r="AF241" s="44">
        <v>110.06680982319774</v>
      </c>
      <c r="AG241" s="10">
        <v>829.23479774845714</v>
      </c>
      <c r="AH241" s="12">
        <v>819.052953799531</v>
      </c>
      <c r="AI241" s="12">
        <v>823.66621971254972</v>
      </c>
      <c r="AJ241" s="12">
        <v>920.61090426826956</v>
      </c>
      <c r="AK241" s="12">
        <v>867.58814930581593</v>
      </c>
      <c r="AL241" s="11">
        <v>936.68831912021665</v>
      </c>
      <c r="AM241" s="10">
        <v>381.45332885901115</v>
      </c>
      <c r="AN241" s="12">
        <v>475.85187499717284</v>
      </c>
      <c r="AO241" s="12">
        <v>372.21770478946439</v>
      </c>
      <c r="AP241" s="11">
        <v>494.41039932190301</v>
      </c>
      <c r="AQ241" s="10">
        <v>330.09677951456888</v>
      </c>
      <c r="AR241" s="12">
        <v>361.01290400248911</v>
      </c>
      <c r="AS241" s="12">
        <v>481.22162398492696</v>
      </c>
      <c r="AT241" s="11">
        <v>649.85619139316339</v>
      </c>
      <c r="AU241" s="141">
        <v>405.094395006703</v>
      </c>
      <c r="AV241" s="118">
        <v>470.4362590830076</v>
      </c>
      <c r="AW241" s="14">
        <v>374.97583775633092</v>
      </c>
      <c r="AX241" s="14">
        <v>686.328472036937</v>
      </c>
      <c r="AY241" s="14">
        <v>469.29748475125774</v>
      </c>
    </row>
    <row r="242" spans="1:51" s="9" customFormat="1" ht="11.25">
      <c r="A242" s="7">
        <v>38562</v>
      </c>
      <c r="B242" s="10"/>
      <c r="C242" s="11">
        <v>1140.0762962388567</v>
      </c>
      <c r="D242" s="10">
        <v>534.12078326173253</v>
      </c>
      <c r="E242" s="12">
        <v>955.61355391363259</v>
      </c>
      <c r="F242" s="12">
        <v>853.2776226863009</v>
      </c>
      <c r="G242" s="12">
        <v>589.32917224790094</v>
      </c>
      <c r="H242" s="12">
        <v>651.20282262810315</v>
      </c>
      <c r="I242" s="12">
        <v>1012.8100364055114</v>
      </c>
      <c r="J242" s="12">
        <v>511.27431425912272</v>
      </c>
      <c r="K242" s="12">
        <v>1283.0352070667786</v>
      </c>
      <c r="L242" s="30">
        <v>1891.2052111892529</v>
      </c>
      <c r="M242" s="10">
        <v>766.64370108692742</v>
      </c>
      <c r="N242" s="12">
        <v>770.02684179705409</v>
      </c>
      <c r="O242" s="11">
        <v>787.95433011159912</v>
      </c>
      <c r="P242" s="10">
        <v>1307.9246756674859</v>
      </c>
      <c r="Q242" s="31">
        <v>701.18181640791795</v>
      </c>
      <c r="R242" s="31">
        <v>803.12997367445769</v>
      </c>
      <c r="S242" s="31">
        <v>689.19676461739869</v>
      </c>
      <c r="T242" s="31">
        <v>1194.1326866962586</v>
      </c>
      <c r="U242" s="31">
        <v>996.81008154570793</v>
      </c>
      <c r="V242" s="31">
        <v>553.65205456011063</v>
      </c>
      <c r="W242" s="31">
        <v>1488.1031375328082</v>
      </c>
      <c r="X242" s="31">
        <v>702.74035221195038</v>
      </c>
      <c r="Y242" s="31">
        <v>1115.1047233823376</v>
      </c>
      <c r="Z242" s="11">
        <v>1022.3667996335712</v>
      </c>
      <c r="AA242" s="10">
        <v>568.58882260468954</v>
      </c>
      <c r="AB242" s="12">
        <v>336.80412941800029</v>
      </c>
      <c r="AC242" s="12">
        <v>735.87039908376084</v>
      </c>
      <c r="AD242" s="12">
        <v>631.93218100838783</v>
      </c>
      <c r="AE242" s="12">
        <v>350.48139702478221</v>
      </c>
      <c r="AF242" s="44">
        <v>116.98176297287439</v>
      </c>
      <c r="AG242" s="10">
        <v>867.01779389910587</v>
      </c>
      <c r="AH242" s="12">
        <v>846.11524390235297</v>
      </c>
      <c r="AI242" s="12">
        <v>880.94836465328842</v>
      </c>
      <c r="AJ242" s="12">
        <v>984.08229865168778</v>
      </c>
      <c r="AK242" s="12">
        <v>916.09519168059364</v>
      </c>
      <c r="AL242" s="11">
        <v>970.08131206012172</v>
      </c>
      <c r="AM242" s="10">
        <v>405.50908218508721</v>
      </c>
      <c r="AN242" s="12">
        <v>502.76570374359522</v>
      </c>
      <c r="AO242" s="12">
        <v>403.65390680873156</v>
      </c>
      <c r="AP242" s="11">
        <v>526.26657805235561</v>
      </c>
      <c r="AQ242" s="10">
        <v>345.74963889382633</v>
      </c>
      <c r="AR242" s="12">
        <v>380.00296745788842</v>
      </c>
      <c r="AS242" s="12">
        <v>513.88968551009145</v>
      </c>
      <c r="AT242" s="11">
        <v>699.04583287529374</v>
      </c>
      <c r="AU242" s="141">
        <v>434.32738387132969</v>
      </c>
      <c r="AV242" s="118">
        <v>494.11622520014578</v>
      </c>
      <c r="AW242" s="14">
        <v>388.46308118150193</v>
      </c>
      <c r="AX242" s="14">
        <v>721.23933133917217</v>
      </c>
      <c r="AY242" s="14">
        <v>486.69514031671099</v>
      </c>
    </row>
    <row r="243" spans="1:51" s="9" customFormat="1" ht="11.25">
      <c r="A243" s="7">
        <v>38595</v>
      </c>
      <c r="B243" s="10"/>
      <c r="C243" s="11">
        <v>1114.9301781308125</v>
      </c>
      <c r="D243" s="10">
        <v>526.49963129097546</v>
      </c>
      <c r="E243" s="12">
        <v>939.83778171905885</v>
      </c>
      <c r="F243" s="12">
        <v>841.15600112138532</v>
      </c>
      <c r="G243" s="12">
        <v>578.51585914183829</v>
      </c>
      <c r="H243" s="12">
        <v>642.65745012064428</v>
      </c>
      <c r="I243" s="12">
        <v>989.97015193904735</v>
      </c>
      <c r="J243" s="12">
        <v>503.56449416501749</v>
      </c>
      <c r="K243" s="12">
        <v>1308.3850812769404</v>
      </c>
      <c r="L243" s="30">
        <v>1860.5187250746055</v>
      </c>
      <c r="M243" s="10">
        <v>748.19661909307376</v>
      </c>
      <c r="N243" s="12">
        <v>761.89904061603465</v>
      </c>
      <c r="O243" s="11">
        <v>779.33530735038858</v>
      </c>
      <c r="P243" s="10">
        <v>1351.3280411675664</v>
      </c>
      <c r="Q243" s="31">
        <v>705.25597725761088</v>
      </c>
      <c r="R243" s="31">
        <v>814.1788094108914</v>
      </c>
      <c r="S243" s="31">
        <v>700.45835002272929</v>
      </c>
      <c r="T243" s="31">
        <v>1230.8948495837762</v>
      </c>
      <c r="U243" s="31">
        <v>1019.1766855812451</v>
      </c>
      <c r="V243" s="31">
        <v>552.49800007150338</v>
      </c>
      <c r="W243" s="31">
        <v>1515.430990933151</v>
      </c>
      <c r="X243" s="31">
        <v>704.82822190798618</v>
      </c>
      <c r="Y243" s="31">
        <v>1129.5125008670825</v>
      </c>
      <c r="Z243" s="11">
        <v>1013.3697365849557</v>
      </c>
      <c r="AA243" s="10">
        <v>574.58533952092034</v>
      </c>
      <c r="AB243" s="12">
        <v>334.66259456124391</v>
      </c>
      <c r="AC243" s="12">
        <v>726.93670238261222</v>
      </c>
      <c r="AD243" s="12">
        <v>637.94334275364849</v>
      </c>
      <c r="AE243" s="12">
        <v>353.49515553598894</v>
      </c>
      <c r="AF243" s="44">
        <v>114.95795420440712</v>
      </c>
      <c r="AG243" s="10">
        <v>859.55011767987639</v>
      </c>
      <c r="AH243" s="12">
        <v>830.06240454543433</v>
      </c>
      <c r="AI243" s="12">
        <v>855.6268294267627</v>
      </c>
      <c r="AJ243" s="12">
        <v>965.90028073551832</v>
      </c>
      <c r="AK243" s="12">
        <v>910.38214375372206</v>
      </c>
      <c r="AL243" s="11">
        <v>961.57655193145058</v>
      </c>
      <c r="AM243" s="10">
        <v>399.34627767264402</v>
      </c>
      <c r="AN243" s="12">
        <v>504.01391784600969</v>
      </c>
      <c r="AO243" s="12">
        <v>405.10983256222556</v>
      </c>
      <c r="AP243" s="11">
        <v>511.97079395220965</v>
      </c>
      <c r="AQ243" s="10">
        <v>336.18873159539811</v>
      </c>
      <c r="AR243" s="12">
        <v>369.93128447286443</v>
      </c>
      <c r="AS243" s="12">
        <v>498.76392849862128</v>
      </c>
      <c r="AT243" s="11">
        <v>707.07274149892237</v>
      </c>
      <c r="AU243" s="141">
        <v>429.34230445746971</v>
      </c>
      <c r="AV243" s="118">
        <v>487.73588641825711</v>
      </c>
      <c r="AW243" s="14">
        <v>384.10370186891339</v>
      </c>
      <c r="AX243" s="14">
        <v>713.17013696350773</v>
      </c>
      <c r="AY243" s="14">
        <v>482.25167111564599</v>
      </c>
    </row>
    <row r="244" spans="1:51" s="9" customFormat="1" ht="11.25">
      <c r="A244" s="7">
        <v>38625</v>
      </c>
      <c r="B244" s="10"/>
      <c r="C244" s="11">
        <v>1137.4140666549631</v>
      </c>
      <c r="D244" s="10">
        <v>521.46824793709095</v>
      </c>
      <c r="E244" s="12">
        <v>952.54983183525246</v>
      </c>
      <c r="F244" s="12">
        <v>855.32948985434041</v>
      </c>
      <c r="G244" s="12">
        <v>584.53409057515194</v>
      </c>
      <c r="H244" s="12">
        <v>655.54557060323782</v>
      </c>
      <c r="I244" s="12">
        <v>1022.2817313909645</v>
      </c>
      <c r="J244" s="12">
        <v>499.04262213809869</v>
      </c>
      <c r="K244" s="12">
        <v>1340.3953626925427</v>
      </c>
      <c r="L244" s="30">
        <v>1916.2204844384014</v>
      </c>
      <c r="M244" s="10">
        <v>748.12793197088274</v>
      </c>
      <c r="N244" s="12">
        <v>772.36127610965821</v>
      </c>
      <c r="O244" s="11">
        <v>790.38304821910606</v>
      </c>
      <c r="P244" s="10">
        <v>1416.0619980581253</v>
      </c>
      <c r="Q244" s="31">
        <v>734.9555053950902</v>
      </c>
      <c r="R244" s="31">
        <v>838.67359057850842</v>
      </c>
      <c r="S244" s="31">
        <v>736.50051847815075</v>
      </c>
      <c r="T244" s="31">
        <v>1295.1601158595151</v>
      </c>
      <c r="U244" s="31">
        <v>1066.4381914474232</v>
      </c>
      <c r="V244" s="31">
        <v>572.76510740876631</v>
      </c>
      <c r="W244" s="31">
        <v>1570.2027283005307</v>
      </c>
      <c r="X244" s="31">
        <v>742.89524705532119</v>
      </c>
      <c r="Y244" s="31">
        <v>1134.0278852210488</v>
      </c>
      <c r="Z244" s="11">
        <v>1022.3096066229542</v>
      </c>
      <c r="AA244" s="10">
        <v>602.22799598708423</v>
      </c>
      <c r="AB244" s="12">
        <v>343.1538314312408</v>
      </c>
      <c r="AC244" s="12">
        <v>733.45792784245168</v>
      </c>
      <c r="AD244" s="12">
        <v>666.07574415861654</v>
      </c>
      <c r="AE244" s="12">
        <v>366.26325675211962</v>
      </c>
      <c r="AF244" s="44">
        <v>114.25272686000113</v>
      </c>
      <c r="AG244" s="10">
        <v>867.11603031707659</v>
      </c>
      <c r="AH244" s="12">
        <v>811.03289524906961</v>
      </c>
      <c r="AI244" s="12">
        <v>854.91124913257124</v>
      </c>
      <c r="AJ244" s="12">
        <v>951.87403512972139</v>
      </c>
      <c r="AK244" s="12">
        <v>913.7316500499054</v>
      </c>
      <c r="AL244" s="11">
        <v>969.51566255535363</v>
      </c>
      <c r="AM244" s="10">
        <v>413.31526317576345</v>
      </c>
      <c r="AN244" s="12">
        <v>509.27314859006674</v>
      </c>
      <c r="AO244" s="12">
        <v>421.74671991890455</v>
      </c>
      <c r="AP244" s="11">
        <v>521.65033309047942</v>
      </c>
      <c r="AQ244" s="10">
        <v>335.8372981934686</v>
      </c>
      <c r="AR244" s="12">
        <v>367.2095211600294</v>
      </c>
      <c r="AS244" s="12">
        <v>497.42703367447541</v>
      </c>
      <c r="AT244" s="11">
        <v>717.12112089915183</v>
      </c>
      <c r="AU244" s="141">
        <v>429.77233370961426</v>
      </c>
      <c r="AV244" s="118">
        <v>491.1800838807635</v>
      </c>
      <c r="AW244" s="14">
        <v>386.77286422814853</v>
      </c>
      <c r="AX244" s="14">
        <v>719.11952541605115</v>
      </c>
      <c r="AY244" s="14">
        <v>486.15758075604299</v>
      </c>
    </row>
    <row r="245" spans="1:51" s="9" customFormat="1" ht="11.25">
      <c r="A245" s="7">
        <v>38656</v>
      </c>
      <c r="B245" s="10"/>
      <c r="C245" s="11">
        <v>1116.9144373026429</v>
      </c>
      <c r="D245" s="10">
        <v>510.03474521256356</v>
      </c>
      <c r="E245" s="12">
        <v>927.41167955146682</v>
      </c>
      <c r="F245" s="12">
        <v>829.84081419345284</v>
      </c>
      <c r="G245" s="12">
        <v>567.33634916318158</v>
      </c>
      <c r="H245" s="12">
        <v>633.71295983364712</v>
      </c>
      <c r="I245" s="12">
        <v>996.52732169263209</v>
      </c>
      <c r="J245" s="12">
        <v>467.65120854076395</v>
      </c>
      <c r="K245" s="12">
        <v>1267.5457587557951</v>
      </c>
      <c r="L245" s="30">
        <v>1907.6426942333778</v>
      </c>
      <c r="M245" s="10">
        <v>736.77138160339132</v>
      </c>
      <c r="N245" s="12">
        <v>754.46771709675659</v>
      </c>
      <c r="O245" s="11">
        <v>763.12273543567619</v>
      </c>
      <c r="P245" s="10">
        <v>1332.3881350631809</v>
      </c>
      <c r="Q245" s="31">
        <v>693.67755258474108</v>
      </c>
      <c r="R245" s="31">
        <v>793.12789485620772</v>
      </c>
      <c r="S245" s="31">
        <v>695.40648513896758</v>
      </c>
      <c r="T245" s="31">
        <v>1223.5024294845234</v>
      </c>
      <c r="U245" s="31">
        <v>991.62910931714589</v>
      </c>
      <c r="V245" s="31">
        <v>548.89647328315948</v>
      </c>
      <c r="W245" s="31">
        <v>1475.284601455855</v>
      </c>
      <c r="X245" s="31">
        <v>707.44884947134392</v>
      </c>
      <c r="Y245" s="31">
        <v>1092.952283871015</v>
      </c>
      <c r="Z245" s="11">
        <v>980.08193934102724</v>
      </c>
      <c r="AA245" s="10">
        <v>576.51408762206665</v>
      </c>
      <c r="AB245" s="12">
        <v>331.52155164427438</v>
      </c>
      <c r="AC245" s="12">
        <v>697.42667214708058</v>
      </c>
      <c r="AD245" s="12">
        <v>625.9285252185332</v>
      </c>
      <c r="AE245" s="12">
        <v>346.85311251781064</v>
      </c>
      <c r="AF245" s="44">
        <v>105.53759594500698</v>
      </c>
      <c r="AG245" s="10">
        <v>846.76813289387894</v>
      </c>
      <c r="AH245" s="12">
        <v>790.1356364754912</v>
      </c>
      <c r="AI245" s="12">
        <v>827.74327885544074</v>
      </c>
      <c r="AJ245" s="12">
        <v>937.26719810779969</v>
      </c>
      <c r="AK245" s="12">
        <v>887.99978855923825</v>
      </c>
      <c r="AL245" s="11">
        <v>948.75753309772813</v>
      </c>
      <c r="AM245" s="10">
        <v>391.536639513105</v>
      </c>
      <c r="AN245" s="12">
        <v>495.99685937981411</v>
      </c>
      <c r="AO245" s="12">
        <v>383.63340194136129</v>
      </c>
      <c r="AP245" s="11">
        <v>481.23580911195381</v>
      </c>
      <c r="AQ245" s="10">
        <v>333.21736273138362</v>
      </c>
      <c r="AR245" s="12">
        <v>357.41189605204164</v>
      </c>
      <c r="AS245" s="12">
        <v>464.2564310233866</v>
      </c>
      <c r="AT245" s="11">
        <v>675.38027282283997</v>
      </c>
      <c r="AU245" s="141">
        <v>423.95566601348821</v>
      </c>
      <c r="AV245" s="118">
        <v>478.33911718985757</v>
      </c>
      <c r="AW245" s="14">
        <v>379.91120806617846</v>
      </c>
      <c r="AX245" s="14">
        <v>700.76109893814157</v>
      </c>
      <c r="AY245" s="14">
        <v>478.05505002109982</v>
      </c>
    </row>
    <row r="246" spans="1:51" s="9" customFormat="1" ht="11.25">
      <c r="A246" s="7">
        <v>38686</v>
      </c>
      <c r="B246" s="10"/>
      <c r="C246" s="11">
        <v>1183.9045419944923</v>
      </c>
      <c r="D246" s="10">
        <v>523.48219584751143</v>
      </c>
      <c r="E246" s="12">
        <v>972.11368316890707</v>
      </c>
      <c r="F246" s="12">
        <v>871.20365063516215</v>
      </c>
      <c r="G246" s="12">
        <v>588.5402501301736</v>
      </c>
      <c r="H246" s="12">
        <v>659.81937444028517</v>
      </c>
      <c r="I246" s="12">
        <v>1052.4589832866368</v>
      </c>
      <c r="J246" s="12">
        <v>478.56302484246862</v>
      </c>
      <c r="K246" s="12">
        <v>1316.9854104731808</v>
      </c>
      <c r="L246" s="30">
        <v>2025.097245232708</v>
      </c>
      <c r="M246" s="10">
        <v>747.57257831606194</v>
      </c>
      <c r="N246" s="12">
        <v>801.00128514452422</v>
      </c>
      <c r="O246" s="11">
        <v>806.74111940198475</v>
      </c>
      <c r="P246" s="10">
        <v>1376.065193349636</v>
      </c>
      <c r="Q246" s="31">
        <v>725.68706739839604</v>
      </c>
      <c r="R246" s="31">
        <v>820.77317662187363</v>
      </c>
      <c r="S246" s="31">
        <v>729.04862363881568</v>
      </c>
      <c r="T246" s="31">
        <v>1262.2924459420901</v>
      </c>
      <c r="U246" s="31">
        <v>1024.6013920119888</v>
      </c>
      <c r="V246" s="31">
        <v>572.69549363798228</v>
      </c>
      <c r="W246" s="31">
        <v>1524.6511058922272</v>
      </c>
      <c r="X246" s="31">
        <v>748.0200788580903</v>
      </c>
      <c r="Y246" s="31">
        <v>1135.9828426621636</v>
      </c>
      <c r="Z246" s="11">
        <v>999.11676912361781</v>
      </c>
      <c r="AA246" s="10">
        <v>601.56257841036881</v>
      </c>
      <c r="AB246" s="12">
        <v>351.37486805025657</v>
      </c>
      <c r="AC246" s="12">
        <v>732.45970678599031</v>
      </c>
      <c r="AD246" s="12">
        <v>657.05391770296364</v>
      </c>
      <c r="AE246" s="12">
        <v>364.00564970456315</v>
      </c>
      <c r="AF246" s="44">
        <v>108.56443158740593</v>
      </c>
      <c r="AG246" s="10">
        <v>878.38756070459317</v>
      </c>
      <c r="AH246" s="12">
        <v>818.20132248760876</v>
      </c>
      <c r="AI246" s="12">
        <v>850.06094897950265</v>
      </c>
      <c r="AJ246" s="12">
        <v>967.57097298789711</v>
      </c>
      <c r="AK246" s="12">
        <v>931.82647871698782</v>
      </c>
      <c r="AL246" s="11">
        <v>985.63804139225567</v>
      </c>
      <c r="AM246" s="10">
        <v>414.66548084108985</v>
      </c>
      <c r="AN246" s="12">
        <v>518.25823012733929</v>
      </c>
      <c r="AO246" s="12">
        <v>396.51282384953413</v>
      </c>
      <c r="AP246" s="11">
        <v>496.38278179627349</v>
      </c>
      <c r="AQ246" s="10">
        <v>345.17292606078598</v>
      </c>
      <c r="AR246" s="12">
        <v>369.13547964707277</v>
      </c>
      <c r="AS246" s="12">
        <v>483.64181327123526</v>
      </c>
      <c r="AT246" s="11">
        <v>713.70100782792781</v>
      </c>
      <c r="AU246" s="141">
        <v>441.07474143371326</v>
      </c>
      <c r="AV246" s="118">
        <v>498.10264718768258</v>
      </c>
      <c r="AW246" s="14">
        <v>393.27878282875542</v>
      </c>
      <c r="AX246" s="14">
        <v>731.20307927688134</v>
      </c>
      <c r="AY246" s="14">
        <v>496.13480039931727</v>
      </c>
    </row>
    <row r="247" spans="1:51" s="9" customFormat="1" ht="11.25">
      <c r="A247" s="7">
        <v>38716</v>
      </c>
      <c r="B247" s="10"/>
      <c r="C247" s="11">
        <v>1203.9316931379383</v>
      </c>
      <c r="D247" s="10">
        <v>534.57428455155787</v>
      </c>
      <c r="E247" s="12">
        <v>975.90073411802666</v>
      </c>
      <c r="F247" s="12">
        <v>886.58967546121676</v>
      </c>
      <c r="G247" s="12">
        <v>584.44517142636801</v>
      </c>
      <c r="H247" s="12">
        <v>662.60815349519373</v>
      </c>
      <c r="I247" s="12">
        <v>1057.6530457905867</v>
      </c>
      <c r="J247" s="12">
        <v>477.06228907961167</v>
      </c>
      <c r="K247" s="12">
        <v>1335.6419276009162</v>
      </c>
      <c r="L247" s="30">
        <v>2040.6799264603535</v>
      </c>
      <c r="M247" s="10">
        <v>747.77019165888976</v>
      </c>
      <c r="N247" s="12">
        <v>809.360230781361</v>
      </c>
      <c r="O247" s="11">
        <v>804.42490346457612</v>
      </c>
      <c r="P247" s="10">
        <v>1409.3228157252638</v>
      </c>
      <c r="Q247" s="31">
        <v>729.97812759662941</v>
      </c>
      <c r="R247" s="31">
        <v>834.60363145000406</v>
      </c>
      <c r="S247" s="31">
        <v>737.21160610602988</v>
      </c>
      <c r="T247" s="31">
        <v>1293.1962430455292</v>
      </c>
      <c r="U247" s="31">
        <v>1040.7260154347218</v>
      </c>
      <c r="V247" s="31">
        <v>578.24989542212893</v>
      </c>
      <c r="W247" s="31">
        <v>1557.5984808673147</v>
      </c>
      <c r="X247" s="31">
        <v>761.36318622275303</v>
      </c>
      <c r="Y247" s="31">
        <v>1165.9762203766297</v>
      </c>
      <c r="Z247" s="11">
        <v>979.39207191199762</v>
      </c>
      <c r="AA247" s="10">
        <v>608.66235056962876</v>
      </c>
      <c r="AB247" s="12">
        <v>351.7637733066145</v>
      </c>
      <c r="AC247" s="12">
        <v>738.19170821130388</v>
      </c>
      <c r="AD247" s="12">
        <v>672.656815791746</v>
      </c>
      <c r="AE247" s="12">
        <v>372.0855257011724</v>
      </c>
      <c r="AF247" s="44">
        <v>108.20529610513753</v>
      </c>
      <c r="AG247" s="10">
        <v>882.08328068701428</v>
      </c>
      <c r="AH247" s="12">
        <v>818.72953146452346</v>
      </c>
      <c r="AI247" s="12">
        <v>834.37305006175768</v>
      </c>
      <c r="AJ247" s="12">
        <v>965.02385708923384</v>
      </c>
      <c r="AK247" s="12">
        <v>928.76642981422515</v>
      </c>
      <c r="AL247" s="11">
        <v>983.55142805513287</v>
      </c>
      <c r="AM247" s="10">
        <v>410.8013246175492</v>
      </c>
      <c r="AN247" s="12">
        <v>524.83465031586422</v>
      </c>
      <c r="AO247" s="12">
        <v>400.14833908748972</v>
      </c>
      <c r="AP247" s="11">
        <v>490.17403951281563</v>
      </c>
      <c r="AQ247" s="10">
        <v>339.36287492953215</v>
      </c>
      <c r="AR247" s="12">
        <v>373.16245378408411</v>
      </c>
      <c r="AS247" s="12">
        <v>484.01861344846407</v>
      </c>
      <c r="AT247" s="11">
        <v>712.63762962509747</v>
      </c>
      <c r="AU247" s="141">
        <v>443.91517455359815</v>
      </c>
      <c r="AV247" s="118">
        <v>500.76098365822395</v>
      </c>
      <c r="AW247" s="14">
        <v>392.9042386673043</v>
      </c>
      <c r="AX247" s="14">
        <v>736.21758886914859</v>
      </c>
      <c r="AY247" s="14">
        <v>496.31270516024665</v>
      </c>
    </row>
    <row r="248" spans="1:51" s="9" customFormat="1" ht="11.25">
      <c r="A248" s="7">
        <v>38748</v>
      </c>
      <c r="B248" s="10"/>
      <c r="C248" s="11">
        <v>1286.0633901595663</v>
      </c>
      <c r="D248" s="10">
        <v>544.05246417773299</v>
      </c>
      <c r="E248" s="12">
        <v>1031.6055372302144</v>
      </c>
      <c r="F248" s="12">
        <v>934.25969523864262</v>
      </c>
      <c r="G248" s="12">
        <v>602.47006113577095</v>
      </c>
      <c r="H248" s="12">
        <v>702.69375590887512</v>
      </c>
      <c r="I248" s="12">
        <v>1116.4455856893376</v>
      </c>
      <c r="J248" s="12">
        <v>501.57544010586219</v>
      </c>
      <c r="K248" s="12">
        <v>1421.3315461840245</v>
      </c>
      <c r="L248" s="30">
        <v>2149.4823722439428</v>
      </c>
      <c r="M248" s="10">
        <v>771.19905506624343</v>
      </c>
      <c r="N248" s="12">
        <v>839.03504829405892</v>
      </c>
      <c r="O248" s="11">
        <v>840.84108334708674</v>
      </c>
      <c r="P248" s="10">
        <v>1567.7681561234945</v>
      </c>
      <c r="Q248" s="31">
        <v>807.3532103997378</v>
      </c>
      <c r="R248" s="31">
        <v>931.75184468430973</v>
      </c>
      <c r="S248" s="31">
        <v>824.58804883114215</v>
      </c>
      <c r="T248" s="31">
        <v>1467.9636716125005</v>
      </c>
      <c r="U248" s="31">
        <v>1163.4987983139313</v>
      </c>
      <c r="V248" s="31">
        <v>615.19181789609422</v>
      </c>
      <c r="W248" s="31">
        <v>1740.8540853533136</v>
      </c>
      <c r="X248" s="31">
        <v>850.50905465338997</v>
      </c>
      <c r="Y248" s="31">
        <v>1208.1408354459998</v>
      </c>
      <c r="Z248" s="11">
        <v>1035.9549419456857</v>
      </c>
      <c r="AA248" s="10">
        <v>657.83123254641862</v>
      </c>
      <c r="AB248" s="12">
        <v>386.68015314687216</v>
      </c>
      <c r="AC248" s="12">
        <v>770.06046797674003</v>
      </c>
      <c r="AD248" s="12">
        <v>738.32407746858246</v>
      </c>
      <c r="AE248" s="12">
        <v>390.74720348633014</v>
      </c>
      <c r="AF248" s="44">
        <v>116.84133127122489</v>
      </c>
      <c r="AG248" s="10">
        <v>930.02308977384473</v>
      </c>
      <c r="AH248" s="12">
        <v>842.99637862792315</v>
      </c>
      <c r="AI248" s="12">
        <v>884.04411399066726</v>
      </c>
      <c r="AJ248" s="12">
        <v>978.08113014401874</v>
      </c>
      <c r="AK248" s="12">
        <v>977.83583718076943</v>
      </c>
      <c r="AL248" s="11">
        <v>1031.2498323618609</v>
      </c>
      <c r="AM248" s="10">
        <v>454.29050683176268</v>
      </c>
      <c r="AN248" s="12">
        <v>553.7734452069451</v>
      </c>
      <c r="AO248" s="12">
        <v>435.44683488199348</v>
      </c>
      <c r="AP248" s="11">
        <v>516.09971744587858</v>
      </c>
      <c r="AQ248" s="10">
        <v>347.47872973989627</v>
      </c>
      <c r="AR248" s="12">
        <v>387.28754268746792</v>
      </c>
      <c r="AS248" s="12">
        <v>513.40284277372723</v>
      </c>
      <c r="AT248" s="11">
        <v>768.04114318563904</v>
      </c>
      <c r="AU248" s="141">
        <v>461.68683026015947</v>
      </c>
      <c r="AV248" s="118">
        <v>521.0795274005809</v>
      </c>
      <c r="AW248" s="14">
        <v>402.91179644625481</v>
      </c>
      <c r="AX248" s="14">
        <v>766.81166164526906</v>
      </c>
      <c r="AY248" s="14">
        <v>509.4552244129556</v>
      </c>
    </row>
    <row r="249" spans="1:51" s="9" customFormat="1" ht="11.25">
      <c r="A249" s="7">
        <v>38776</v>
      </c>
      <c r="B249" s="10"/>
      <c r="C249" s="11">
        <v>1263.3181161757705</v>
      </c>
      <c r="D249" s="10">
        <v>543.40388685521737</v>
      </c>
      <c r="E249" s="12">
        <v>1012.6042833440446</v>
      </c>
      <c r="F249" s="12">
        <v>913.57556819343199</v>
      </c>
      <c r="G249" s="12">
        <v>593.86723318323732</v>
      </c>
      <c r="H249" s="12">
        <v>703.81071133013108</v>
      </c>
      <c r="I249" s="12">
        <v>1108.0107866602098</v>
      </c>
      <c r="J249" s="12">
        <v>489.55792312612721</v>
      </c>
      <c r="K249" s="12">
        <v>1390.215800263655</v>
      </c>
      <c r="L249" s="30">
        <v>2151.9275941210603</v>
      </c>
      <c r="M249" s="10">
        <v>784.82841773038001</v>
      </c>
      <c r="N249" s="12">
        <v>824.28028102017458</v>
      </c>
      <c r="O249" s="11">
        <v>845.29480912719748</v>
      </c>
      <c r="P249" s="10">
        <v>1488.1448052017365</v>
      </c>
      <c r="Q249" s="31">
        <v>775.86712951790889</v>
      </c>
      <c r="R249" s="31">
        <v>893.54107423454411</v>
      </c>
      <c r="S249" s="31">
        <v>781.72959024031422</v>
      </c>
      <c r="T249" s="31">
        <v>1368.9235390052497</v>
      </c>
      <c r="U249" s="31">
        <v>1111.28225209428</v>
      </c>
      <c r="V249" s="31">
        <v>596.88567800932367</v>
      </c>
      <c r="W249" s="31">
        <v>1654.4054649508155</v>
      </c>
      <c r="X249" s="31">
        <v>801.46215364235468</v>
      </c>
      <c r="Y249" s="31">
        <v>1230.9895646170503</v>
      </c>
      <c r="Z249" s="11">
        <v>1029.3575414854465</v>
      </c>
      <c r="AA249" s="10">
        <v>644.99250197178981</v>
      </c>
      <c r="AB249" s="12">
        <v>373.91797216208028</v>
      </c>
      <c r="AC249" s="12">
        <v>770.0221993460342</v>
      </c>
      <c r="AD249" s="12">
        <v>725.63459871565487</v>
      </c>
      <c r="AE249" s="12">
        <v>384.6842635078325</v>
      </c>
      <c r="AF249" s="44">
        <v>114.80697798821279</v>
      </c>
      <c r="AG249" s="10">
        <v>919.97183962757822</v>
      </c>
      <c r="AH249" s="12">
        <v>838.61589252026215</v>
      </c>
      <c r="AI249" s="12">
        <v>868.16292474576187</v>
      </c>
      <c r="AJ249" s="12">
        <v>984.24615481697401</v>
      </c>
      <c r="AK249" s="12">
        <v>949.06648546873828</v>
      </c>
      <c r="AL249" s="11">
        <v>1010.1057410655692</v>
      </c>
      <c r="AM249" s="10">
        <v>455.56778576291089</v>
      </c>
      <c r="AN249" s="12">
        <v>547.24958360334836</v>
      </c>
      <c r="AO249" s="12">
        <v>417.31696918756757</v>
      </c>
      <c r="AP249" s="11">
        <v>514.61393718297882</v>
      </c>
      <c r="AQ249" s="10">
        <v>351.71335439046499</v>
      </c>
      <c r="AR249" s="12">
        <v>386.57295913584892</v>
      </c>
      <c r="AS249" s="12">
        <v>508.62189546019147</v>
      </c>
      <c r="AT249" s="11">
        <v>758.00182894174975</v>
      </c>
      <c r="AU249" s="141">
        <v>466.95527718630723</v>
      </c>
      <c r="AV249" s="118">
        <v>521.7785740791802</v>
      </c>
      <c r="AW249" s="14">
        <v>403.09282471639813</v>
      </c>
      <c r="AX249" s="14">
        <v>768.95074622207937</v>
      </c>
      <c r="AY249" s="14">
        <v>510.83584042928641</v>
      </c>
    </row>
    <row r="250" spans="1:51" s="9" customFormat="1" ht="11.25">
      <c r="A250" s="7">
        <v>38807</v>
      </c>
      <c r="B250" s="10"/>
      <c r="C250" s="11">
        <v>1284.3095381476635</v>
      </c>
      <c r="D250" s="10">
        <v>549.57682002614922</v>
      </c>
      <c r="E250" s="12">
        <v>1034.2763551786354</v>
      </c>
      <c r="F250" s="12">
        <v>924.12044077619919</v>
      </c>
      <c r="G250" s="12">
        <v>606.44571558623772</v>
      </c>
      <c r="H250" s="12">
        <v>712.06006874005436</v>
      </c>
      <c r="I250" s="12">
        <v>1136.993581163473</v>
      </c>
      <c r="J250" s="12">
        <v>501.69544003108723</v>
      </c>
      <c r="K250" s="12">
        <v>1436.7414654064303</v>
      </c>
      <c r="L250" s="30">
        <v>2184.4951021268103</v>
      </c>
      <c r="M250" s="10">
        <v>788.93609356126467</v>
      </c>
      <c r="N250" s="12">
        <v>847.0836099732785</v>
      </c>
      <c r="O250" s="11">
        <v>865.01575177973416</v>
      </c>
      <c r="P250" s="10">
        <v>1554.9075332463131</v>
      </c>
      <c r="Q250" s="31">
        <v>813.69701419236901</v>
      </c>
      <c r="R250" s="31">
        <v>940.1238544785773</v>
      </c>
      <c r="S250" s="31">
        <v>817.03265488148486</v>
      </c>
      <c r="T250" s="31">
        <v>1432.4273544102875</v>
      </c>
      <c r="U250" s="31">
        <v>1176.5989555177284</v>
      </c>
      <c r="V250" s="31">
        <v>623.13476428086335</v>
      </c>
      <c r="W250" s="31">
        <v>1744.7425547827711</v>
      </c>
      <c r="X250" s="31">
        <v>829.65315210716142</v>
      </c>
      <c r="Y250" s="31">
        <v>1289.5962638145204</v>
      </c>
      <c r="Z250" s="11">
        <v>1061.8149195241601</v>
      </c>
      <c r="AA250" s="10">
        <v>664.2275350965167</v>
      </c>
      <c r="AB250" s="12">
        <v>388.21816190951085</v>
      </c>
      <c r="AC250" s="12">
        <v>780.30386070107068</v>
      </c>
      <c r="AD250" s="12">
        <v>757.10940555811862</v>
      </c>
      <c r="AE250" s="12">
        <v>394.14142870214863</v>
      </c>
      <c r="AF250" s="44">
        <v>119.1731758499605</v>
      </c>
      <c r="AG250" s="10">
        <v>941.43491940542344</v>
      </c>
      <c r="AH250" s="12">
        <v>842.28667761065458</v>
      </c>
      <c r="AI250" s="12">
        <v>893.41608024504455</v>
      </c>
      <c r="AJ250" s="12">
        <v>999.69138586946144</v>
      </c>
      <c r="AK250" s="12">
        <v>978.81041906569862</v>
      </c>
      <c r="AL250" s="11">
        <v>1053.2326369106663</v>
      </c>
      <c r="AM250" s="10">
        <v>469.96970624551687</v>
      </c>
      <c r="AN250" s="12">
        <v>563.76208880675881</v>
      </c>
      <c r="AO250" s="12">
        <v>432.39903190440037</v>
      </c>
      <c r="AP250" s="11">
        <v>533.56225539812374</v>
      </c>
      <c r="AQ250" s="10">
        <v>354.39931842328934</v>
      </c>
      <c r="AR250" s="12">
        <v>399.54197386316855</v>
      </c>
      <c r="AS250" s="12">
        <v>518.83240123619555</v>
      </c>
      <c r="AT250" s="11">
        <v>775.70031759171889</v>
      </c>
      <c r="AU250" s="141">
        <v>466.17835699612465</v>
      </c>
      <c r="AV250" s="118">
        <v>530.18220375322323</v>
      </c>
      <c r="AW250" s="14">
        <v>407.55285736825749</v>
      </c>
      <c r="AX250" s="14">
        <v>782.48892257478587</v>
      </c>
      <c r="AY250" s="14">
        <v>517.19707481581611</v>
      </c>
    </row>
    <row r="251" spans="1:51" s="9" customFormat="1" ht="11.25">
      <c r="A251" s="7">
        <v>38835</v>
      </c>
      <c r="B251" s="10"/>
      <c r="C251" s="11">
        <v>1308.9371835894497</v>
      </c>
      <c r="D251" s="10">
        <v>554.06075423175537</v>
      </c>
      <c r="E251" s="12">
        <v>1055.6266630537082</v>
      </c>
      <c r="F251" s="12">
        <v>956.44156077752734</v>
      </c>
      <c r="G251" s="12">
        <v>624.61581608218546</v>
      </c>
      <c r="H251" s="12">
        <v>726.59154035514905</v>
      </c>
      <c r="I251" s="12">
        <v>1147.5586735675781</v>
      </c>
      <c r="J251" s="12">
        <v>507.6104379584188</v>
      </c>
      <c r="K251" s="12">
        <v>1454.5247017344495</v>
      </c>
      <c r="L251" s="30">
        <v>2211.8020946155516</v>
      </c>
      <c r="M251" s="10">
        <v>802.12132795376863</v>
      </c>
      <c r="N251" s="12">
        <v>847.50209748448958</v>
      </c>
      <c r="O251" s="11">
        <v>868.37930034294254</v>
      </c>
      <c r="P251" s="10">
        <v>1577.8253654779512</v>
      </c>
      <c r="Q251" s="31">
        <v>818.40519530800827</v>
      </c>
      <c r="R251" s="31">
        <v>948.52301688712203</v>
      </c>
      <c r="S251" s="31">
        <v>821.43325975735422</v>
      </c>
      <c r="T251" s="31">
        <v>1439.6997880886286</v>
      </c>
      <c r="U251" s="31">
        <v>1200.6343024868368</v>
      </c>
      <c r="V251" s="31">
        <v>624.88668274524844</v>
      </c>
      <c r="W251" s="31">
        <v>1763.9350788128627</v>
      </c>
      <c r="X251" s="31">
        <v>830.97715989752373</v>
      </c>
      <c r="Y251" s="31">
        <v>1301.2796294025711</v>
      </c>
      <c r="Z251" s="11">
        <v>1060.5269773564021</v>
      </c>
      <c r="AA251" s="10">
        <v>673.19304493045297</v>
      </c>
      <c r="AB251" s="12">
        <v>389.57404104630859</v>
      </c>
      <c r="AC251" s="12">
        <v>801.10412428533027</v>
      </c>
      <c r="AD251" s="12">
        <v>772.04475672336059</v>
      </c>
      <c r="AE251" s="12">
        <v>397.10248569605585</v>
      </c>
      <c r="AF251" s="44">
        <v>121.08639812488569</v>
      </c>
      <c r="AG251" s="10">
        <v>950.4189727137441</v>
      </c>
      <c r="AH251" s="12">
        <v>838.01054296071663</v>
      </c>
      <c r="AI251" s="12">
        <v>905.24144142444686</v>
      </c>
      <c r="AJ251" s="12">
        <v>1000.1060234469426</v>
      </c>
      <c r="AK251" s="12">
        <v>992.33531037039734</v>
      </c>
      <c r="AL251" s="11">
        <v>1062.1880511793563</v>
      </c>
      <c r="AM251" s="10">
        <v>468.69265325781339</v>
      </c>
      <c r="AN251" s="12">
        <v>574.15476763245158</v>
      </c>
      <c r="AO251" s="12">
        <v>443.11693093491482</v>
      </c>
      <c r="AP251" s="11">
        <v>532.505660654135</v>
      </c>
      <c r="AQ251" s="10">
        <v>361.39608802583973</v>
      </c>
      <c r="AR251" s="12">
        <v>404.02966241746833</v>
      </c>
      <c r="AS251" s="12">
        <v>516.49710384953028</v>
      </c>
      <c r="AT251" s="11">
        <v>793.27188865497772</v>
      </c>
      <c r="AU251" s="141">
        <v>474.22813839339096</v>
      </c>
      <c r="AV251" s="118">
        <v>535.47546950533331</v>
      </c>
      <c r="AW251" s="14">
        <v>412.51970404100445</v>
      </c>
      <c r="AX251" s="14">
        <v>790.74073623787126</v>
      </c>
      <c r="AY251" s="14">
        <v>524.14093688243952</v>
      </c>
    </row>
    <row r="252" spans="1:51" s="9" customFormat="1" ht="11.25">
      <c r="A252" s="7">
        <v>38868</v>
      </c>
      <c r="B252" s="10"/>
      <c r="C252" s="11">
        <v>1256.2961068477505</v>
      </c>
      <c r="D252" s="10">
        <v>547.45211391189184</v>
      </c>
      <c r="E252" s="12">
        <v>1005.7750344572709</v>
      </c>
      <c r="F252" s="12">
        <v>920.26920095373373</v>
      </c>
      <c r="G252" s="12">
        <v>608.42558332544343</v>
      </c>
      <c r="H252" s="12">
        <v>707.5793375784441</v>
      </c>
      <c r="I252" s="12">
        <v>1094.3780210472844</v>
      </c>
      <c r="J252" s="12">
        <v>498.72076059118035</v>
      </c>
      <c r="K252" s="12">
        <v>1410.4104980224615</v>
      </c>
      <c r="L252" s="30">
        <v>2128.1569177788456</v>
      </c>
      <c r="M252" s="10">
        <v>797.30417736818197</v>
      </c>
      <c r="N252" s="12">
        <v>811.61364637637644</v>
      </c>
      <c r="O252" s="11">
        <v>847.61224521837528</v>
      </c>
      <c r="P252" s="10">
        <v>1496.5057535640153</v>
      </c>
      <c r="Q252" s="31">
        <v>770.82498321664605</v>
      </c>
      <c r="R252" s="31">
        <v>894.05214765542462</v>
      </c>
      <c r="S252" s="31">
        <v>782.55451717843277</v>
      </c>
      <c r="T252" s="31">
        <v>1352.5669685698269</v>
      </c>
      <c r="U252" s="31">
        <v>1133.4325673968458</v>
      </c>
      <c r="V252" s="31">
        <v>594.01638078080998</v>
      </c>
      <c r="W252" s="31">
        <v>1640.7441813028763</v>
      </c>
      <c r="X252" s="31">
        <v>785.92013238762172</v>
      </c>
      <c r="Y252" s="31">
        <v>1235.7162168106779</v>
      </c>
      <c r="Z252" s="11">
        <v>1002.8234982671537</v>
      </c>
      <c r="AA252" s="10">
        <v>637.50030041454863</v>
      </c>
      <c r="AB252" s="12">
        <v>364.10909174558367</v>
      </c>
      <c r="AC252" s="12">
        <v>782.00592587861047</v>
      </c>
      <c r="AD252" s="12">
        <v>736.63653926379766</v>
      </c>
      <c r="AE252" s="12">
        <v>379.65618191266543</v>
      </c>
      <c r="AF252" s="44">
        <v>119.49534764548036</v>
      </c>
      <c r="AG252" s="10">
        <v>921.23868390782832</v>
      </c>
      <c r="AH252" s="12">
        <v>803.85358674438544</v>
      </c>
      <c r="AI252" s="12">
        <v>882.48956791337457</v>
      </c>
      <c r="AJ252" s="12">
        <v>971.0372430913776</v>
      </c>
      <c r="AK252" s="12">
        <v>934.16709737881797</v>
      </c>
      <c r="AL252" s="11">
        <v>1019.1748853634331</v>
      </c>
      <c r="AM252" s="10">
        <v>432.67615231420928</v>
      </c>
      <c r="AN252" s="12">
        <v>550.49827458827747</v>
      </c>
      <c r="AO252" s="12">
        <v>429.29968982007273</v>
      </c>
      <c r="AP252" s="11">
        <v>516.77048257307672</v>
      </c>
      <c r="AQ252" s="10">
        <v>350.80796807891983</v>
      </c>
      <c r="AR252" s="12">
        <v>402.29170915432064</v>
      </c>
      <c r="AS252" s="12">
        <v>496.78677006701213</v>
      </c>
      <c r="AT252" s="11">
        <v>744.50766393264644</v>
      </c>
      <c r="AU252" s="141">
        <v>462.19199112689751</v>
      </c>
      <c r="AV252" s="118">
        <v>519.25310830118963</v>
      </c>
      <c r="AW252" s="14">
        <v>399.76586122754799</v>
      </c>
      <c r="AX252" s="14">
        <v>768.07997722918969</v>
      </c>
      <c r="AY252" s="14">
        <v>509.05620265023788</v>
      </c>
    </row>
    <row r="253" spans="1:51" s="9" customFormat="1" ht="11.25">
      <c r="A253" s="7">
        <v>38898</v>
      </c>
      <c r="B253" s="10"/>
      <c r="C253" s="11">
        <v>1254.5809470049435</v>
      </c>
      <c r="D253" s="10">
        <v>551.04337526546476</v>
      </c>
      <c r="E253" s="12">
        <v>1004.7590564787851</v>
      </c>
      <c r="F253" s="12">
        <v>921.25405617485728</v>
      </c>
      <c r="G253" s="12">
        <v>606.19996880720555</v>
      </c>
      <c r="H253" s="12">
        <v>714.52136931989389</v>
      </c>
      <c r="I253" s="12">
        <v>1090.5248230872348</v>
      </c>
      <c r="J253" s="12">
        <v>500.4656187377592</v>
      </c>
      <c r="K253" s="12">
        <v>1420.9025430994529</v>
      </c>
      <c r="L253" s="30">
        <v>2102.5902962231548</v>
      </c>
      <c r="M253" s="10">
        <v>811.76287335365703</v>
      </c>
      <c r="N253" s="12">
        <v>812.84113893882795</v>
      </c>
      <c r="O253" s="11">
        <v>852.56437178621047</v>
      </c>
      <c r="P253" s="10">
        <v>1480.6855676431567</v>
      </c>
      <c r="Q253" s="31">
        <v>770.84816963214121</v>
      </c>
      <c r="R253" s="31">
        <v>896.94737460622002</v>
      </c>
      <c r="S253" s="31">
        <v>785.76976762098309</v>
      </c>
      <c r="T253" s="31">
        <v>1340.7867054030498</v>
      </c>
      <c r="U253" s="31">
        <v>1126.4331225828405</v>
      </c>
      <c r="V253" s="31">
        <v>595.8777311099866</v>
      </c>
      <c r="W253" s="31">
        <v>1609.0059211937062</v>
      </c>
      <c r="X253" s="31">
        <v>793.9635848273349</v>
      </c>
      <c r="Y253" s="31">
        <v>1209.6459904984067</v>
      </c>
      <c r="Z253" s="11">
        <v>986.84861089584922</v>
      </c>
      <c r="AA253" s="10">
        <v>632.56290235685765</v>
      </c>
      <c r="AB253" s="12">
        <v>358.11371270439122</v>
      </c>
      <c r="AC253" s="12">
        <v>776.86939691589077</v>
      </c>
      <c r="AD253" s="12">
        <v>726.82708041434751</v>
      </c>
      <c r="AE253" s="12">
        <v>378.69856614084324</v>
      </c>
      <c r="AF253" s="44">
        <v>118.86259544088513</v>
      </c>
      <c r="AG253" s="10">
        <v>929.72799965364993</v>
      </c>
      <c r="AH253" s="12">
        <v>800.04158844838389</v>
      </c>
      <c r="AI253" s="12">
        <v>889.20560707652533</v>
      </c>
      <c r="AJ253" s="12">
        <v>964.56223735402125</v>
      </c>
      <c r="AK253" s="12">
        <v>936.31811233084341</v>
      </c>
      <c r="AL253" s="11">
        <v>1027.839941079025</v>
      </c>
      <c r="AM253" s="10">
        <v>416.32100516207555</v>
      </c>
      <c r="AN253" s="12">
        <v>547.73846193792485</v>
      </c>
      <c r="AO253" s="12">
        <v>424.63524748623786</v>
      </c>
      <c r="AP253" s="11">
        <v>496.06868019251687</v>
      </c>
      <c r="AQ253" s="10">
        <v>350.37968227111469</v>
      </c>
      <c r="AR253" s="12">
        <v>399.27447818670146</v>
      </c>
      <c r="AS253" s="12">
        <v>486.9064889359887</v>
      </c>
      <c r="AT253" s="11">
        <v>717.64187807282212</v>
      </c>
      <c r="AU253" s="141">
        <v>461.24116976275127</v>
      </c>
      <c r="AV253" s="118">
        <v>517.55596635999996</v>
      </c>
      <c r="AW253" s="14">
        <v>399.80045933978778</v>
      </c>
      <c r="AX253" s="14">
        <v>766.66541289637246</v>
      </c>
      <c r="AY253" s="14">
        <v>509.74430104614697</v>
      </c>
    </row>
    <row r="254" spans="1:51" s="9" customFormat="1" ht="11.25">
      <c r="A254" s="7">
        <v>38929</v>
      </c>
      <c r="B254" s="10"/>
      <c r="C254" s="11">
        <v>1222.9114604481133</v>
      </c>
      <c r="D254" s="10">
        <v>564.87286640481784</v>
      </c>
      <c r="E254" s="12">
        <v>1004.223741312397</v>
      </c>
      <c r="F254" s="12">
        <v>920.32854249972024</v>
      </c>
      <c r="G254" s="12">
        <v>597.48793257883574</v>
      </c>
      <c r="H254" s="12">
        <v>710.69205515339115</v>
      </c>
      <c r="I254" s="12">
        <v>1068.9903259891528</v>
      </c>
      <c r="J254" s="12">
        <v>487.93619206154187</v>
      </c>
      <c r="K254" s="12">
        <v>1397.596095203239</v>
      </c>
      <c r="L254" s="30">
        <v>2052.5466282389998</v>
      </c>
      <c r="M254" s="10">
        <v>845.29961731510764</v>
      </c>
      <c r="N254" s="12">
        <v>796.87014777989452</v>
      </c>
      <c r="O254" s="11">
        <v>829.67868021553863</v>
      </c>
      <c r="P254" s="10">
        <v>1407.0849864910115</v>
      </c>
      <c r="Q254" s="31">
        <v>749.95081492660847</v>
      </c>
      <c r="R254" s="31">
        <v>846.66985059214801</v>
      </c>
      <c r="S254" s="31">
        <v>759.30876639620692</v>
      </c>
      <c r="T254" s="31">
        <v>1273.1625457877346</v>
      </c>
      <c r="U254" s="31">
        <v>1064.1896047703183</v>
      </c>
      <c r="V254" s="31">
        <v>578.83405071188668</v>
      </c>
      <c r="W254" s="31">
        <v>1501.6575513482414</v>
      </c>
      <c r="X254" s="31">
        <v>757.48507083588822</v>
      </c>
      <c r="Y254" s="31">
        <v>1179.4286223761196</v>
      </c>
      <c r="Z254" s="11">
        <v>968.36513765785969</v>
      </c>
      <c r="AA254" s="10">
        <v>620.49303938234891</v>
      </c>
      <c r="AB254" s="12">
        <v>337.98490315493643</v>
      </c>
      <c r="AC254" s="12">
        <v>771.37430793244528</v>
      </c>
      <c r="AD254" s="12">
        <v>702.12416893696752</v>
      </c>
      <c r="AE254" s="12">
        <v>359.57806978774784</v>
      </c>
      <c r="AF254" s="44">
        <v>115.5215546936777</v>
      </c>
      <c r="AG254" s="10">
        <v>909.97604369326905</v>
      </c>
      <c r="AH254" s="12">
        <v>809.78575302590866</v>
      </c>
      <c r="AI254" s="12">
        <v>876.82641295326368</v>
      </c>
      <c r="AJ254" s="12">
        <v>948.22457375325757</v>
      </c>
      <c r="AK254" s="12">
        <v>923.13213470836035</v>
      </c>
      <c r="AL254" s="11">
        <v>1012.6059525681939</v>
      </c>
      <c r="AM254" s="10">
        <v>380.53439202729425</v>
      </c>
      <c r="AN254" s="12">
        <v>542.41337034464993</v>
      </c>
      <c r="AO254" s="12">
        <v>414.71716666345833</v>
      </c>
      <c r="AP254" s="11">
        <v>472.58702258513836</v>
      </c>
      <c r="AQ254" s="10">
        <v>354.81603986024351</v>
      </c>
      <c r="AR254" s="12">
        <v>393.65093394408717</v>
      </c>
      <c r="AS254" s="12">
        <v>463.86017751596648</v>
      </c>
      <c r="AT254" s="11">
        <v>692.15993965568464</v>
      </c>
      <c r="AU254" s="141">
        <v>452.75788379612379</v>
      </c>
      <c r="AV254" s="118">
        <v>509.63582821440593</v>
      </c>
      <c r="AW254" s="14">
        <v>401.83377491071002</v>
      </c>
      <c r="AX254" s="14">
        <v>755.57745468300834</v>
      </c>
      <c r="AY254" s="14">
        <v>512.89023081857454</v>
      </c>
    </row>
    <row r="255" spans="1:51" s="9" customFormat="1" ht="11.25">
      <c r="A255" s="7">
        <v>38960</v>
      </c>
      <c r="B255" s="10"/>
      <c r="C255" s="11">
        <v>1228.3943620420007</v>
      </c>
      <c r="D255" s="10">
        <v>580.19446843410924</v>
      </c>
      <c r="E255" s="12">
        <v>1014.2450480375422</v>
      </c>
      <c r="F255" s="12">
        <v>923.5796390977597</v>
      </c>
      <c r="G255" s="12">
        <v>612.98860957735292</v>
      </c>
      <c r="H255" s="12">
        <v>728.99086226857025</v>
      </c>
      <c r="I255" s="12">
        <v>1113.023995165044</v>
      </c>
      <c r="J255" s="12">
        <v>508.23036366474457</v>
      </c>
      <c r="K255" s="12">
        <v>1399.2975415194715</v>
      </c>
      <c r="L255" s="30">
        <v>2137.1823795831465</v>
      </c>
      <c r="M255" s="10">
        <v>862.03987308764852</v>
      </c>
      <c r="N255" s="12">
        <v>816.61778104878454</v>
      </c>
      <c r="O255" s="11">
        <v>866.29948077331755</v>
      </c>
      <c r="P255" s="10">
        <v>1429.3439232743592</v>
      </c>
      <c r="Q255" s="31">
        <v>751.68218137598069</v>
      </c>
      <c r="R255" s="31">
        <v>848.51586180079096</v>
      </c>
      <c r="S255" s="31">
        <v>762.01488209494164</v>
      </c>
      <c r="T255" s="31">
        <v>1265.1343392595102</v>
      </c>
      <c r="U255" s="31">
        <v>1068.4106064186792</v>
      </c>
      <c r="V255" s="31">
        <v>590.86566055994081</v>
      </c>
      <c r="W255" s="31">
        <v>1488.492039065155</v>
      </c>
      <c r="X255" s="31">
        <v>770.23031769165448</v>
      </c>
      <c r="Y255" s="31">
        <v>1176.9117452845414</v>
      </c>
      <c r="Z255" s="11">
        <v>1043.0924067567671</v>
      </c>
      <c r="AA255" s="10">
        <v>629.33671517140817</v>
      </c>
      <c r="AB255" s="12">
        <v>348.1974421046815</v>
      </c>
      <c r="AC255" s="12">
        <v>795.46630015510493</v>
      </c>
      <c r="AD255" s="12">
        <v>713.05815388428039</v>
      </c>
      <c r="AE255" s="12">
        <v>372.82924173177082</v>
      </c>
      <c r="AF255" s="44">
        <v>120.85693889310006</v>
      </c>
      <c r="AG255" s="10">
        <v>924.92865005925569</v>
      </c>
      <c r="AH255" s="12">
        <v>837.31238646242298</v>
      </c>
      <c r="AI255" s="12">
        <v>892.19104699771344</v>
      </c>
      <c r="AJ255" s="12">
        <v>986.2743731121958</v>
      </c>
      <c r="AK255" s="12">
        <v>945.76137116796997</v>
      </c>
      <c r="AL255" s="11">
        <v>1013.6768474063107</v>
      </c>
      <c r="AM255" s="10">
        <v>417.79726953889218</v>
      </c>
      <c r="AN255" s="12">
        <v>556.81989534823924</v>
      </c>
      <c r="AO255" s="12">
        <v>431.88744859826539</v>
      </c>
      <c r="AP255" s="11">
        <v>512.7852420232083</v>
      </c>
      <c r="AQ255" s="10">
        <v>360.53490283060512</v>
      </c>
      <c r="AR255" s="12">
        <v>409.04360837460348</v>
      </c>
      <c r="AS255" s="12">
        <v>495.47900211171651</v>
      </c>
      <c r="AT255" s="11">
        <v>725.81120097474934</v>
      </c>
      <c r="AU255" s="141">
        <v>470.7127220906732</v>
      </c>
      <c r="AV255" s="118">
        <v>524.81541545797825</v>
      </c>
      <c r="AW255" s="14">
        <v>410.38247102325323</v>
      </c>
      <c r="AX255" s="14">
        <v>779.34818198893515</v>
      </c>
      <c r="AY255" s="14">
        <v>525.09415125566636</v>
      </c>
    </row>
    <row r="256" spans="1:51" s="9" customFormat="1" ht="11.25">
      <c r="A256" s="7">
        <v>38989</v>
      </c>
      <c r="B256" s="10"/>
      <c r="C256" s="11">
        <v>1252.1666737534033</v>
      </c>
      <c r="D256" s="10">
        <v>588.83490911664694</v>
      </c>
      <c r="E256" s="12">
        <v>1024.4840761890557</v>
      </c>
      <c r="F256" s="12">
        <v>939.82447788610784</v>
      </c>
      <c r="G256" s="12">
        <v>635.16704007536839</v>
      </c>
      <c r="H256" s="12">
        <v>735.02102719479115</v>
      </c>
      <c r="I256" s="12">
        <v>1153.4113018653109</v>
      </c>
      <c r="J256" s="12">
        <v>518.33362720787773</v>
      </c>
      <c r="K256" s="12">
        <v>1423.1471538166597</v>
      </c>
      <c r="L256" s="30">
        <v>2220.0383321676427</v>
      </c>
      <c r="M256" s="10">
        <v>879.62158613026759</v>
      </c>
      <c r="N256" s="12">
        <v>836.67035045108776</v>
      </c>
      <c r="O256" s="11">
        <v>889.06213993683912</v>
      </c>
      <c r="P256" s="10">
        <v>1451.6040674021199</v>
      </c>
      <c r="Q256" s="31">
        <v>754.11730090347896</v>
      </c>
      <c r="R256" s="31">
        <v>857.91667085558538</v>
      </c>
      <c r="S256" s="31">
        <v>770.21690547985872</v>
      </c>
      <c r="T256" s="31">
        <v>1280.4865167422433</v>
      </c>
      <c r="U256" s="31">
        <v>1077.8604845503312</v>
      </c>
      <c r="V256" s="31">
        <v>590.83733446017357</v>
      </c>
      <c r="W256" s="31">
        <v>1523.041100315648</v>
      </c>
      <c r="X256" s="31">
        <v>789.08456997393955</v>
      </c>
      <c r="Y256" s="31">
        <v>1216.7516907712222</v>
      </c>
      <c r="Z256" s="11">
        <v>1070.8061303905408</v>
      </c>
      <c r="AA256" s="10">
        <v>632.54123572280776</v>
      </c>
      <c r="AB256" s="12">
        <v>348.5794422132322</v>
      </c>
      <c r="AC256" s="12">
        <v>815.91890456004467</v>
      </c>
      <c r="AD256" s="12">
        <v>717.26305952907558</v>
      </c>
      <c r="AE256" s="12">
        <v>386.40859172403805</v>
      </c>
      <c r="AF256" s="44">
        <v>121.5566392706517</v>
      </c>
      <c r="AG256" s="10">
        <v>930.57377639764422</v>
      </c>
      <c r="AH256" s="12">
        <v>864.4673468743963</v>
      </c>
      <c r="AI256" s="12">
        <v>898.5315069114514</v>
      </c>
      <c r="AJ256" s="12">
        <v>1010.8762196670407</v>
      </c>
      <c r="AK256" s="12">
        <v>952.48254825069785</v>
      </c>
      <c r="AL256" s="11">
        <v>1028.7645907776005</v>
      </c>
      <c r="AM256" s="10">
        <v>423.09383173716913</v>
      </c>
      <c r="AN256" s="12">
        <v>562.30322609623431</v>
      </c>
      <c r="AO256" s="12">
        <v>437.05434825547906</v>
      </c>
      <c r="AP256" s="11">
        <v>531.60245810215838</v>
      </c>
      <c r="AQ256" s="10">
        <v>366.25602846763746</v>
      </c>
      <c r="AR256" s="12">
        <v>421.94051595324504</v>
      </c>
      <c r="AS256" s="12">
        <v>510.43664343153847</v>
      </c>
      <c r="AT256" s="11">
        <v>732.47596870322559</v>
      </c>
      <c r="AU256" s="141">
        <v>480.21109289592425</v>
      </c>
      <c r="AV256" s="118">
        <v>537.98756027056902</v>
      </c>
      <c r="AW256" s="14">
        <v>420.46404581732713</v>
      </c>
      <c r="AX256" s="14">
        <v>799.53213015039012</v>
      </c>
      <c r="AY256" s="14">
        <v>538.62630011826093</v>
      </c>
    </row>
    <row r="257" spans="1:51" s="9" customFormat="1" ht="11.25">
      <c r="A257" s="7">
        <v>39021</v>
      </c>
      <c r="B257" s="10"/>
      <c r="C257" s="11">
        <v>1314.8553125261533</v>
      </c>
      <c r="D257" s="10">
        <v>592.93593394083473</v>
      </c>
      <c r="E257" s="12">
        <v>1080.0109250560095</v>
      </c>
      <c r="F257" s="12">
        <v>983.42552479709002</v>
      </c>
      <c r="G257" s="12">
        <v>652.51174312876662</v>
      </c>
      <c r="H257" s="12">
        <v>773.18577075108556</v>
      </c>
      <c r="I257" s="12">
        <v>1212.646154254521</v>
      </c>
      <c r="J257" s="12">
        <v>533.09243740430259</v>
      </c>
      <c r="K257" s="12">
        <v>1482.5356438137974</v>
      </c>
      <c r="L257" s="30">
        <v>2301.1286983439554</v>
      </c>
      <c r="M257" s="10">
        <v>912.39486379286075</v>
      </c>
      <c r="N257" s="12">
        <v>882.23878381207453</v>
      </c>
      <c r="O257" s="11">
        <v>923.59105947319892</v>
      </c>
      <c r="P257" s="10">
        <v>1511.5798530106622</v>
      </c>
      <c r="Q257" s="31">
        <v>776.56521617589488</v>
      </c>
      <c r="R257" s="31">
        <v>887.28947276566964</v>
      </c>
      <c r="S257" s="31">
        <v>802.94517788824248</v>
      </c>
      <c r="T257" s="31">
        <v>1309.54574970454</v>
      </c>
      <c r="U257" s="31">
        <v>1130.763731052095</v>
      </c>
      <c r="V257" s="31">
        <v>605.05425146990137</v>
      </c>
      <c r="W257" s="31">
        <v>1575.880879033559</v>
      </c>
      <c r="X257" s="31">
        <v>811.2833496035089</v>
      </c>
      <c r="Y257" s="31">
        <v>1249.9132360317717</v>
      </c>
      <c r="Z257" s="11">
        <v>1086.8556155230983</v>
      </c>
      <c r="AA257" s="10">
        <v>662.32420435978725</v>
      </c>
      <c r="AB257" s="12">
        <v>362.67136410967544</v>
      </c>
      <c r="AC257" s="12">
        <v>852.57646026349903</v>
      </c>
      <c r="AD257" s="12">
        <v>747.65405365019751</v>
      </c>
      <c r="AE257" s="12">
        <v>393.11643844916949</v>
      </c>
      <c r="AF257" s="44">
        <v>127.05403052683957</v>
      </c>
      <c r="AG257" s="10">
        <v>977.91030141236149</v>
      </c>
      <c r="AH257" s="12">
        <v>892.58581305632731</v>
      </c>
      <c r="AI257" s="12">
        <v>950.93512034749108</v>
      </c>
      <c r="AJ257" s="12">
        <v>1044.9538148008432</v>
      </c>
      <c r="AK257" s="12">
        <v>1001.5390278764379</v>
      </c>
      <c r="AL257" s="11">
        <v>1092.161186170453</v>
      </c>
      <c r="AM257" s="10">
        <v>437.17374291149736</v>
      </c>
      <c r="AN257" s="12">
        <v>579.59875045458398</v>
      </c>
      <c r="AO257" s="12">
        <v>450.94898270498095</v>
      </c>
      <c r="AP257" s="11">
        <v>550.85980184404377</v>
      </c>
      <c r="AQ257" s="10">
        <v>374.40078099214611</v>
      </c>
      <c r="AR257" s="12">
        <v>446.55712167824726</v>
      </c>
      <c r="AS257" s="12">
        <v>532.7979749855125</v>
      </c>
      <c r="AT257" s="11">
        <v>764.83172115500156</v>
      </c>
      <c r="AU257" s="141">
        <v>502.53807547013668</v>
      </c>
      <c r="AV257" s="118">
        <v>557.16462099798753</v>
      </c>
      <c r="AW257" s="14">
        <v>433.7120143590181</v>
      </c>
      <c r="AX257" s="14">
        <v>828.61518420654431</v>
      </c>
      <c r="AY257" s="14">
        <v>556.17571988971702</v>
      </c>
    </row>
    <row r="258" spans="1:51" s="9" customFormat="1" ht="11.25">
      <c r="A258" s="7">
        <v>39051</v>
      </c>
      <c r="B258" s="10"/>
      <c r="C258" s="11">
        <v>1388.0357976864009</v>
      </c>
      <c r="D258" s="10">
        <v>611.37295038201751</v>
      </c>
      <c r="E258" s="12">
        <v>1141.4682310079615</v>
      </c>
      <c r="F258" s="12">
        <v>1033.1504733306544</v>
      </c>
      <c r="G258" s="12">
        <v>680.03043780798328</v>
      </c>
      <c r="H258" s="12">
        <v>810.53221196765674</v>
      </c>
      <c r="I258" s="12">
        <v>1256.8787652980777</v>
      </c>
      <c r="J258" s="12">
        <v>553.94426284122937</v>
      </c>
      <c r="K258" s="12">
        <v>1562.3714443856213</v>
      </c>
      <c r="L258" s="30">
        <v>2382.371662725096</v>
      </c>
      <c r="M258" s="10">
        <v>927.39866911461718</v>
      </c>
      <c r="N258" s="12">
        <v>907.56233681754782</v>
      </c>
      <c r="O258" s="11">
        <v>945.2295985658908</v>
      </c>
      <c r="P258" s="10">
        <v>1544.8705666338083</v>
      </c>
      <c r="Q258" s="31">
        <v>785.49341752887779</v>
      </c>
      <c r="R258" s="31">
        <v>901.13186288081351</v>
      </c>
      <c r="S258" s="31">
        <v>821.69968082050298</v>
      </c>
      <c r="T258" s="31">
        <v>1337.6885688294803</v>
      </c>
      <c r="U258" s="31">
        <v>1150.8691624956934</v>
      </c>
      <c r="V258" s="31">
        <v>623.15236801599838</v>
      </c>
      <c r="W258" s="31">
        <v>1606.7005074552887</v>
      </c>
      <c r="X258" s="31">
        <v>835.89854639083001</v>
      </c>
      <c r="Y258" s="31">
        <v>1271.9124589338724</v>
      </c>
      <c r="Z258" s="11">
        <v>1108.5073941235325</v>
      </c>
      <c r="AA258" s="10">
        <v>682.33837167641332</v>
      </c>
      <c r="AB258" s="12">
        <v>377.67173134161987</v>
      </c>
      <c r="AC258" s="12">
        <v>873.42955755098342</v>
      </c>
      <c r="AD258" s="12">
        <v>777.4995820082554</v>
      </c>
      <c r="AE258" s="12">
        <v>403.74480877022575</v>
      </c>
      <c r="AF258" s="44">
        <v>132.81460266717011</v>
      </c>
      <c r="AG258" s="10">
        <v>1018.1896913976647</v>
      </c>
      <c r="AH258" s="12">
        <v>912.19566746482224</v>
      </c>
      <c r="AI258" s="12">
        <v>979.52183533871334</v>
      </c>
      <c r="AJ258" s="12">
        <v>1065.1994752966084</v>
      </c>
      <c r="AK258" s="12">
        <v>1034.6104565542475</v>
      </c>
      <c r="AL258" s="11">
        <v>1142.1328680571539</v>
      </c>
      <c r="AM258" s="10">
        <v>457.29715393630812</v>
      </c>
      <c r="AN258" s="12">
        <v>599.76680328473765</v>
      </c>
      <c r="AO258" s="12">
        <v>473.55588723487097</v>
      </c>
      <c r="AP258" s="11">
        <v>572.67747378420552</v>
      </c>
      <c r="AQ258" s="10">
        <v>378.19666698284755</v>
      </c>
      <c r="AR258" s="12">
        <v>459.56987263392028</v>
      </c>
      <c r="AS258" s="12">
        <v>556.48915528896771</v>
      </c>
      <c r="AT258" s="11">
        <v>783.12701456047864</v>
      </c>
      <c r="AU258" s="141">
        <v>513.89965729559572</v>
      </c>
      <c r="AV258" s="118">
        <v>570.05496825754005</v>
      </c>
      <c r="AW258" s="14">
        <v>440.85378528890266</v>
      </c>
      <c r="AX258" s="14">
        <v>849.66568069381299</v>
      </c>
      <c r="AY258" s="14">
        <v>566.75131221530489</v>
      </c>
    </row>
    <row r="259" spans="1:51" s="9" customFormat="1" ht="11.25">
      <c r="A259" s="7">
        <v>39080</v>
      </c>
      <c r="B259" s="10"/>
      <c r="C259" s="11">
        <v>1371.602544227195</v>
      </c>
      <c r="D259" s="10">
        <v>616.20371202131344</v>
      </c>
      <c r="E259" s="12">
        <v>1145.8074446126097</v>
      </c>
      <c r="F259" s="12">
        <v>1035.6748867727877</v>
      </c>
      <c r="G259" s="12">
        <v>693.63879859465828</v>
      </c>
      <c r="H259" s="12">
        <v>814.68276993155723</v>
      </c>
      <c r="I259" s="12">
        <v>1268.6423415085164</v>
      </c>
      <c r="J259" s="12">
        <v>560.04963350563514</v>
      </c>
      <c r="K259" s="12">
        <v>1553.452730147879</v>
      </c>
      <c r="L259" s="30">
        <v>2408.3188571658211</v>
      </c>
      <c r="M259" s="10">
        <v>951.3212759272468</v>
      </c>
      <c r="N259" s="12">
        <v>899.98201653890533</v>
      </c>
      <c r="O259" s="11">
        <v>958.46365797918406</v>
      </c>
      <c r="P259" s="10">
        <v>1530.7185439465904</v>
      </c>
      <c r="Q259" s="31">
        <v>788.89203939076958</v>
      </c>
      <c r="R259" s="31">
        <v>909.67214726904785</v>
      </c>
      <c r="S259" s="31">
        <v>823.18033352166094</v>
      </c>
      <c r="T259" s="31">
        <v>1332.1903410778918</v>
      </c>
      <c r="U259" s="31">
        <v>1149.3622052073683</v>
      </c>
      <c r="V259" s="31">
        <v>624.87513006739641</v>
      </c>
      <c r="W259" s="31">
        <v>1605.091576847529</v>
      </c>
      <c r="X259" s="31">
        <v>833.54564244447818</v>
      </c>
      <c r="Y259" s="31">
        <v>1277.0883896695577</v>
      </c>
      <c r="Z259" s="11">
        <v>1110.4400003469041</v>
      </c>
      <c r="AA259" s="10">
        <v>670.41945980141372</v>
      </c>
      <c r="AB259" s="12">
        <v>371.67917555232373</v>
      </c>
      <c r="AC259" s="12">
        <v>874.28258081927174</v>
      </c>
      <c r="AD259" s="12">
        <v>780.79406412002311</v>
      </c>
      <c r="AE259" s="12">
        <v>403.08013234783601</v>
      </c>
      <c r="AF259" s="44">
        <v>132.62768954772457</v>
      </c>
      <c r="AG259" s="10">
        <v>1007.0310782283318</v>
      </c>
      <c r="AH259" s="12">
        <v>917.93386033777654</v>
      </c>
      <c r="AI259" s="12">
        <v>963.63484443099014</v>
      </c>
      <c r="AJ259" s="12">
        <v>1063.8610228927382</v>
      </c>
      <c r="AK259" s="12">
        <v>1018.303417487601</v>
      </c>
      <c r="AL259" s="11">
        <v>1122.3754393464922</v>
      </c>
      <c r="AM259" s="10">
        <v>451.33080383236523</v>
      </c>
      <c r="AN259" s="12">
        <v>599.30031869248876</v>
      </c>
      <c r="AO259" s="12">
        <v>465.30796893627542</v>
      </c>
      <c r="AP259" s="11">
        <v>577.66980538764278</v>
      </c>
      <c r="AQ259" s="10">
        <v>384.2160967205719</v>
      </c>
      <c r="AR259" s="12">
        <v>464.98517896346743</v>
      </c>
      <c r="AS259" s="12">
        <v>564.04275686605115</v>
      </c>
      <c r="AT259" s="11">
        <v>776.5751024856861</v>
      </c>
      <c r="AU259" s="141">
        <v>525.08715005498937</v>
      </c>
      <c r="AV259" s="118">
        <v>573.64816483753214</v>
      </c>
      <c r="AW259" s="14">
        <v>446.41550847335043</v>
      </c>
      <c r="AX259" s="14">
        <v>856.28090077598267</v>
      </c>
      <c r="AY259" s="14">
        <v>574.69680855923673</v>
      </c>
    </row>
    <row r="260" spans="1:51" s="9" customFormat="1" ht="11.25">
      <c r="A260" s="7">
        <v>39113</v>
      </c>
      <c r="B260" s="10"/>
      <c r="C260" s="11">
        <v>1392.9496868778901</v>
      </c>
      <c r="D260" s="10">
        <v>629.52808623384749</v>
      </c>
      <c r="E260" s="12">
        <v>1175.1248054197731</v>
      </c>
      <c r="F260" s="12">
        <v>1055.0653102546612</v>
      </c>
      <c r="G260" s="12">
        <v>701.20141797170038</v>
      </c>
      <c r="H260" s="12">
        <v>837.50001809154014</v>
      </c>
      <c r="I260" s="12">
        <v>1304.0834665481746</v>
      </c>
      <c r="J260" s="12">
        <v>593.05286215598267</v>
      </c>
      <c r="K260" s="12">
        <v>1602.3619744322739</v>
      </c>
      <c r="L260" s="30">
        <v>2449.0444882687721</v>
      </c>
      <c r="M260" s="10">
        <v>964.24319978150413</v>
      </c>
      <c r="N260" s="12">
        <v>925.05885045704042</v>
      </c>
      <c r="O260" s="11">
        <v>973.79201213129056</v>
      </c>
      <c r="P260" s="10">
        <v>1576.3117817071075</v>
      </c>
      <c r="Q260" s="31">
        <v>802.00165796727583</v>
      </c>
      <c r="R260" s="31">
        <v>929.5801366389129</v>
      </c>
      <c r="S260" s="31">
        <v>837.71343413752584</v>
      </c>
      <c r="T260" s="31">
        <v>1363.6301143909409</v>
      </c>
      <c r="U260" s="31">
        <v>1158.0731512495406</v>
      </c>
      <c r="V260" s="31">
        <v>631.68164490916854</v>
      </c>
      <c r="W260" s="31">
        <v>1651.714901408315</v>
      </c>
      <c r="X260" s="31">
        <v>842.20570571491442</v>
      </c>
      <c r="Y260" s="31">
        <v>1336.1912996321989</v>
      </c>
      <c r="Z260" s="11">
        <v>1119.1669920320949</v>
      </c>
      <c r="AA260" s="10">
        <v>675.15874274747398</v>
      </c>
      <c r="AB260" s="12">
        <v>379.25175583517319</v>
      </c>
      <c r="AC260" s="12">
        <v>900.62835416445853</v>
      </c>
      <c r="AD260" s="12">
        <v>791.51799159737664</v>
      </c>
      <c r="AE260" s="12">
        <v>406.00875918604476</v>
      </c>
      <c r="AF260" s="44">
        <v>134.00388456413069</v>
      </c>
      <c r="AG260" s="10">
        <v>1034.2930989717313</v>
      </c>
      <c r="AH260" s="12">
        <v>950.15966734153824</v>
      </c>
      <c r="AI260" s="12">
        <v>991.73804565399871</v>
      </c>
      <c r="AJ260" s="12">
        <v>1087.0430505471968</v>
      </c>
      <c r="AK260" s="12">
        <v>1050.029220805322</v>
      </c>
      <c r="AL260" s="11">
        <v>1161.4315065386356</v>
      </c>
      <c r="AM260" s="10">
        <v>457.14785946251698</v>
      </c>
      <c r="AN260" s="12">
        <v>610.76529908917155</v>
      </c>
      <c r="AO260" s="12">
        <v>484.50340485164907</v>
      </c>
      <c r="AP260" s="11">
        <v>595.25611244908498</v>
      </c>
      <c r="AQ260" s="10">
        <v>386.69245031068704</v>
      </c>
      <c r="AR260" s="12">
        <v>476.41164478316466</v>
      </c>
      <c r="AS260" s="12">
        <v>585.3261053814316</v>
      </c>
      <c r="AT260" s="11">
        <v>771.96531765379393</v>
      </c>
      <c r="AU260" s="141">
        <v>538.20545483352817</v>
      </c>
      <c r="AV260" s="118">
        <v>586.70819210337629</v>
      </c>
      <c r="AW260" s="14">
        <v>452.69169535606289</v>
      </c>
      <c r="AX260" s="14">
        <v>876.71245258838815</v>
      </c>
      <c r="AY260" s="14">
        <v>583.38713232560985</v>
      </c>
    </row>
    <row r="261" spans="1:51" s="9" customFormat="1" ht="11.25">
      <c r="A261" s="7">
        <v>39141</v>
      </c>
      <c r="B261" s="10"/>
      <c r="C261" s="11">
        <v>1381.715965699708</v>
      </c>
      <c r="D261" s="10">
        <v>625.09837947826793</v>
      </c>
      <c r="E261" s="12">
        <v>1156.0458033100131</v>
      </c>
      <c r="F261" s="12">
        <v>1045.6522405087503</v>
      </c>
      <c r="G261" s="12">
        <v>689.30239243406095</v>
      </c>
      <c r="H261" s="12">
        <v>832.16531544770078</v>
      </c>
      <c r="I261" s="12">
        <v>1271.8259968770135</v>
      </c>
      <c r="J261" s="12">
        <v>592.62256721117842</v>
      </c>
      <c r="K261" s="12">
        <v>1584.6234475289932</v>
      </c>
      <c r="L261" s="30">
        <v>2422.7364146742207</v>
      </c>
      <c r="M261" s="10">
        <v>968.81104759672701</v>
      </c>
      <c r="N261" s="12">
        <v>929.82707264392468</v>
      </c>
      <c r="O261" s="11">
        <v>970.29678853877874</v>
      </c>
      <c r="P261" s="10">
        <v>1543.1938894792986</v>
      </c>
      <c r="Q261" s="31">
        <v>792.35381381041702</v>
      </c>
      <c r="R261" s="31">
        <v>922.59300331667475</v>
      </c>
      <c r="S261" s="31">
        <v>827.57366695938185</v>
      </c>
      <c r="T261" s="31">
        <v>1348.3131391310446</v>
      </c>
      <c r="U261" s="31">
        <v>1142.8777723329761</v>
      </c>
      <c r="V261" s="31">
        <v>628.80869361995713</v>
      </c>
      <c r="W261" s="31">
        <v>1632.7025397269724</v>
      </c>
      <c r="X261" s="31">
        <v>822.85634966428233</v>
      </c>
      <c r="Y261" s="31">
        <v>1339.9351473108125</v>
      </c>
      <c r="Z261" s="11">
        <v>1094.4805186400001</v>
      </c>
      <c r="AA261" s="10">
        <v>665.69993721098751</v>
      </c>
      <c r="AB261" s="12">
        <v>381.35618318848282</v>
      </c>
      <c r="AC261" s="12">
        <v>888.94613419658151</v>
      </c>
      <c r="AD261" s="12">
        <v>774.37448395394165</v>
      </c>
      <c r="AE261" s="12">
        <v>402.86466093183242</v>
      </c>
      <c r="AF261" s="44">
        <v>135.57361264160946</v>
      </c>
      <c r="AG261" s="10">
        <v>1036.262615974051</v>
      </c>
      <c r="AH261" s="12">
        <v>932.11295126417554</v>
      </c>
      <c r="AI261" s="12">
        <v>968.33311443463469</v>
      </c>
      <c r="AJ261" s="12">
        <v>1059.0404105171642</v>
      </c>
      <c r="AK261" s="12">
        <v>1035.2272237642007</v>
      </c>
      <c r="AL261" s="11">
        <v>1143.4020917473101</v>
      </c>
      <c r="AM261" s="10">
        <v>465.46849932079732</v>
      </c>
      <c r="AN261" s="12">
        <v>613.13255876550204</v>
      </c>
      <c r="AO261" s="12">
        <v>480.81690196506594</v>
      </c>
      <c r="AP261" s="11">
        <v>597.26252485179123</v>
      </c>
      <c r="AQ261" s="10">
        <v>386.41218444238325</v>
      </c>
      <c r="AR261" s="12">
        <v>480.45209704646754</v>
      </c>
      <c r="AS261" s="12">
        <v>591.74330451167805</v>
      </c>
      <c r="AT261" s="11">
        <v>780.20607777342445</v>
      </c>
      <c r="AU261" s="141">
        <v>538.52143525606095</v>
      </c>
      <c r="AV261" s="118">
        <v>584.15235983853393</v>
      </c>
      <c r="AW261" s="14">
        <v>442.80211109480916</v>
      </c>
      <c r="AX261" s="14">
        <v>874.27549616778197</v>
      </c>
      <c r="AY261" s="14">
        <v>571.97821521422532</v>
      </c>
    </row>
    <row r="262" spans="1:51" s="9" customFormat="1" ht="11.25">
      <c r="A262" s="7">
        <v>39171</v>
      </c>
      <c r="B262" s="10"/>
      <c r="C262" s="11">
        <v>1403.2280868080561</v>
      </c>
      <c r="D262" s="10">
        <v>631.88587943590983</v>
      </c>
      <c r="E262" s="12">
        <v>1175.4010802191285</v>
      </c>
      <c r="F262" s="12">
        <v>1064.5325798001268</v>
      </c>
      <c r="G262" s="12">
        <v>688.12129019640361</v>
      </c>
      <c r="H262" s="12">
        <v>849.94601955122459</v>
      </c>
      <c r="I262" s="12">
        <v>1276.265358427074</v>
      </c>
      <c r="J262" s="12">
        <v>601.07250082063968</v>
      </c>
      <c r="K262" s="12">
        <v>1626.5684310090899</v>
      </c>
      <c r="L262" s="30">
        <v>2448.398235121047</v>
      </c>
      <c r="M262" s="10">
        <v>979.14544717537194</v>
      </c>
      <c r="N262" s="12">
        <v>944.36983277615036</v>
      </c>
      <c r="O262" s="11">
        <v>973.86976917139896</v>
      </c>
      <c r="P262" s="10">
        <v>1560.1398909943753</v>
      </c>
      <c r="Q262" s="31">
        <v>815.94139449373927</v>
      </c>
      <c r="R262" s="31">
        <v>944.74778266112003</v>
      </c>
      <c r="S262" s="31">
        <v>850.58076109947285</v>
      </c>
      <c r="T262" s="31">
        <v>1385.3155168322619</v>
      </c>
      <c r="U262" s="31">
        <v>1172.0675563650236</v>
      </c>
      <c r="V262" s="31">
        <v>648.7562283174027</v>
      </c>
      <c r="W262" s="31">
        <v>1676.7220288248559</v>
      </c>
      <c r="X262" s="31">
        <v>842.84287211254798</v>
      </c>
      <c r="Y262" s="31">
        <v>1352.7560487808264</v>
      </c>
      <c r="Z262" s="11">
        <v>1105.0159884429618</v>
      </c>
      <c r="AA262" s="10">
        <v>680.50907748665986</v>
      </c>
      <c r="AB262" s="12">
        <v>388.87122125929227</v>
      </c>
      <c r="AC262" s="12">
        <v>895.51262635218905</v>
      </c>
      <c r="AD262" s="12">
        <v>792.67951099987931</v>
      </c>
      <c r="AE262" s="12">
        <v>404.47524296381221</v>
      </c>
      <c r="AF262" s="44">
        <v>139.21337269446423</v>
      </c>
      <c r="AG262" s="10">
        <v>1058.5107576992664</v>
      </c>
      <c r="AH262" s="12">
        <v>930.94665295194181</v>
      </c>
      <c r="AI262" s="12">
        <v>987.43625205126568</v>
      </c>
      <c r="AJ262" s="12">
        <v>1062.6383584491971</v>
      </c>
      <c r="AK262" s="12">
        <v>1053.2255344791859</v>
      </c>
      <c r="AL262" s="11">
        <v>1172.9005196557121</v>
      </c>
      <c r="AM262" s="10">
        <v>465.05537173019445</v>
      </c>
      <c r="AN262" s="12">
        <v>625.13809451486543</v>
      </c>
      <c r="AO262" s="12">
        <v>481.96769595870592</v>
      </c>
      <c r="AP262" s="11">
        <v>598.4900593469921</v>
      </c>
      <c r="AQ262" s="10">
        <v>388.44682991675609</v>
      </c>
      <c r="AR262" s="12">
        <v>489.99465966024377</v>
      </c>
      <c r="AS262" s="12">
        <v>595.33049435455848</v>
      </c>
      <c r="AT262" s="11">
        <v>786.17711098128882</v>
      </c>
      <c r="AU262" s="141">
        <v>546.02686235136821</v>
      </c>
      <c r="AV262" s="118">
        <v>587.84550553879296</v>
      </c>
      <c r="AW262" s="14">
        <v>447.22125977985723</v>
      </c>
      <c r="AX262" s="14">
        <v>881.39084891675247</v>
      </c>
      <c r="AY262" s="14">
        <v>578.37384110568257</v>
      </c>
    </row>
    <row r="263" spans="1:51" s="9" customFormat="1" ht="11.25">
      <c r="A263" s="7">
        <v>39202</v>
      </c>
      <c r="B263" s="10"/>
      <c r="C263" s="11">
        <v>1510.7503864088314</v>
      </c>
      <c r="D263" s="10">
        <v>659.94884596570614</v>
      </c>
      <c r="E263" s="12">
        <v>1240.2094955413982</v>
      </c>
      <c r="F263" s="12">
        <v>1123.2122472722817</v>
      </c>
      <c r="G263" s="12">
        <v>714.58591774832598</v>
      </c>
      <c r="H263" s="12">
        <v>895.08287275945258</v>
      </c>
      <c r="I263" s="12">
        <v>1347.0998288664273</v>
      </c>
      <c r="J263" s="12">
        <v>621.192117031424</v>
      </c>
      <c r="K263" s="12">
        <v>1699.6331126353273</v>
      </c>
      <c r="L263" s="30">
        <v>2581.7927221558793</v>
      </c>
      <c r="M263" s="10">
        <v>998.10355205094959</v>
      </c>
      <c r="N263" s="12">
        <v>974.02355378516552</v>
      </c>
      <c r="O263" s="11">
        <v>1019.7017928248653</v>
      </c>
      <c r="P263" s="10">
        <v>1597.5793411511613</v>
      </c>
      <c r="Q263" s="31">
        <v>852.87058542326486</v>
      </c>
      <c r="R263" s="31">
        <v>969.79036613000687</v>
      </c>
      <c r="S263" s="31">
        <v>894.91506155483478</v>
      </c>
      <c r="T263" s="31">
        <v>1422.6209041914669</v>
      </c>
      <c r="U263" s="31">
        <v>1225.8132884752445</v>
      </c>
      <c r="V263" s="31">
        <v>670.19955495685315</v>
      </c>
      <c r="W263" s="31">
        <v>1714.0982503662876</v>
      </c>
      <c r="X263" s="31">
        <v>888.09736473516784</v>
      </c>
      <c r="Y263" s="31">
        <v>1383.1869724761755</v>
      </c>
      <c r="Z263" s="11">
        <v>1139.4480051842222</v>
      </c>
      <c r="AA263" s="10">
        <v>716.01349929622893</v>
      </c>
      <c r="AB263" s="12">
        <v>416.17900275980327</v>
      </c>
      <c r="AC263" s="12">
        <v>929.94767981142979</v>
      </c>
      <c r="AD263" s="12">
        <v>838.66077244144469</v>
      </c>
      <c r="AE263" s="12">
        <v>425.06903538241534</v>
      </c>
      <c r="AF263" s="44">
        <v>149.56738481279436</v>
      </c>
      <c r="AG263" s="10">
        <v>1115.5983535112684</v>
      </c>
      <c r="AH263" s="12">
        <v>970.16008941524433</v>
      </c>
      <c r="AI263" s="12">
        <v>1034.7744050435913</v>
      </c>
      <c r="AJ263" s="12">
        <v>1098.9566939092826</v>
      </c>
      <c r="AK263" s="12">
        <v>1102.9033059286346</v>
      </c>
      <c r="AL263" s="11">
        <v>1217.5706117645875</v>
      </c>
      <c r="AM263" s="10">
        <v>481.87081744513955</v>
      </c>
      <c r="AN263" s="12">
        <v>654.77825227785547</v>
      </c>
      <c r="AO263" s="12">
        <v>495.82942888122926</v>
      </c>
      <c r="AP263" s="11">
        <v>618.4256851448273</v>
      </c>
      <c r="AQ263" s="10">
        <v>397.00944033992812</v>
      </c>
      <c r="AR263" s="12">
        <v>508.75157627289843</v>
      </c>
      <c r="AS263" s="12">
        <v>622.38386787736613</v>
      </c>
      <c r="AT263" s="11">
        <v>842.24704095088327</v>
      </c>
      <c r="AU263" s="141">
        <v>566.2862608332498</v>
      </c>
      <c r="AV263" s="118">
        <v>612.40680326711094</v>
      </c>
      <c r="AW263" s="14">
        <v>466.58179458724692</v>
      </c>
      <c r="AX263" s="14">
        <v>919.43167064979957</v>
      </c>
      <c r="AY263" s="14">
        <v>603.99564032198873</v>
      </c>
    </row>
    <row r="264" spans="1:51" s="9" customFormat="1" ht="11.25">
      <c r="A264" s="7">
        <v>39233</v>
      </c>
      <c r="B264" s="10"/>
      <c r="C264" s="11">
        <v>1566.0197245505829</v>
      </c>
      <c r="D264" s="10">
        <v>678.38720419895162</v>
      </c>
      <c r="E264" s="12">
        <v>1287.2110252488919</v>
      </c>
      <c r="F264" s="12">
        <v>1174.2472833751362</v>
      </c>
      <c r="G264" s="12">
        <v>733.01154685937433</v>
      </c>
      <c r="H264" s="12">
        <v>950.41099654457514</v>
      </c>
      <c r="I264" s="12">
        <v>1426.0973453084396</v>
      </c>
      <c r="J264" s="12">
        <v>637.01029951449414</v>
      </c>
      <c r="K264" s="12">
        <v>1783.5638742358992</v>
      </c>
      <c r="L264" s="30">
        <v>2729.8420317372897</v>
      </c>
      <c r="M264" s="10">
        <v>1014.6576449965989</v>
      </c>
      <c r="N264" s="12">
        <v>1014.9623039247384</v>
      </c>
      <c r="O264" s="11">
        <v>1053.4605865793512</v>
      </c>
      <c r="P264" s="10">
        <v>1624.0195146185774</v>
      </c>
      <c r="Q264" s="31">
        <v>888.96247970047682</v>
      </c>
      <c r="R264" s="31">
        <v>1005.3061065016492</v>
      </c>
      <c r="S264" s="31">
        <v>934.83505675634706</v>
      </c>
      <c r="T264" s="31">
        <v>1459.5450013073385</v>
      </c>
      <c r="U264" s="31">
        <v>1277.1632445523824</v>
      </c>
      <c r="V264" s="31">
        <v>699.9208007925871</v>
      </c>
      <c r="W264" s="31">
        <v>1743.0743956494296</v>
      </c>
      <c r="X264" s="31">
        <v>927.62934930330812</v>
      </c>
      <c r="Y264" s="31">
        <v>1392.5128616644411</v>
      </c>
      <c r="Z264" s="11">
        <v>1185.8194739460948</v>
      </c>
      <c r="AA264" s="10">
        <v>746.47897237349059</v>
      </c>
      <c r="AB264" s="12">
        <v>426.27214312734327</v>
      </c>
      <c r="AC264" s="12">
        <v>968.33815928282331</v>
      </c>
      <c r="AD264" s="12">
        <v>869.00090518338777</v>
      </c>
      <c r="AE264" s="12">
        <v>444.31956747622678</v>
      </c>
      <c r="AF264" s="44">
        <v>156.53336979666892</v>
      </c>
      <c r="AG264" s="10">
        <v>1173.7712462016682</v>
      </c>
      <c r="AH264" s="12">
        <v>984.77952542309129</v>
      </c>
      <c r="AI264" s="12">
        <v>1088.8851619882673</v>
      </c>
      <c r="AJ264" s="12">
        <v>1124.2319589746735</v>
      </c>
      <c r="AK264" s="12">
        <v>1137.8765954357061</v>
      </c>
      <c r="AL264" s="11">
        <v>1278.2895390061487</v>
      </c>
      <c r="AM264" s="10">
        <v>493.884585104986</v>
      </c>
      <c r="AN264" s="12">
        <v>683.95809909487662</v>
      </c>
      <c r="AO264" s="12">
        <v>515.27112166639165</v>
      </c>
      <c r="AP264" s="11">
        <v>637.32760270751555</v>
      </c>
      <c r="AQ264" s="10">
        <v>401.17896476307772</v>
      </c>
      <c r="AR264" s="12">
        <v>526.16406263664226</v>
      </c>
      <c r="AS264" s="12">
        <v>640.07913506650857</v>
      </c>
      <c r="AT264" s="11">
        <v>873.79752124489301</v>
      </c>
      <c r="AU264" s="141">
        <v>584.49174120415182</v>
      </c>
      <c r="AV264" s="118">
        <v>631.26038608227543</v>
      </c>
      <c r="AW264" s="14">
        <v>481.76868673053377</v>
      </c>
      <c r="AX264" s="14">
        <v>949.177647161143</v>
      </c>
      <c r="AY264" s="14">
        <v>625.07059444166214</v>
      </c>
    </row>
    <row r="265" spans="1:51" s="9" customFormat="1" ht="11.25">
      <c r="A265" s="7">
        <v>39262</v>
      </c>
      <c r="B265" s="10"/>
      <c r="C265" s="11">
        <v>1548.1345659347364</v>
      </c>
      <c r="D265" s="10">
        <v>661.73814838613259</v>
      </c>
      <c r="E265" s="12">
        <v>1258.9556561125864</v>
      </c>
      <c r="F265" s="12">
        <v>1156.8445360236992</v>
      </c>
      <c r="G265" s="12">
        <v>700.33055989456886</v>
      </c>
      <c r="H265" s="12">
        <v>927.92426317205457</v>
      </c>
      <c r="I265" s="12">
        <v>1392.3849959157117</v>
      </c>
      <c r="J265" s="12">
        <v>621.8177182692051</v>
      </c>
      <c r="K265" s="12">
        <v>1775.337282474507</v>
      </c>
      <c r="L265" s="30">
        <v>2682.7727799834465</v>
      </c>
      <c r="M265" s="10">
        <v>978.9608919186295</v>
      </c>
      <c r="N265" s="12">
        <v>988.47417668877824</v>
      </c>
      <c r="O265" s="11">
        <v>1045.5819336414411</v>
      </c>
      <c r="P265" s="10">
        <v>1576.13185317432</v>
      </c>
      <c r="Q265" s="31">
        <v>881.99964551972369</v>
      </c>
      <c r="R265" s="31">
        <v>990.5249701810227</v>
      </c>
      <c r="S265" s="31">
        <v>935.08344243092711</v>
      </c>
      <c r="T265" s="31">
        <v>1425.4936120905381</v>
      </c>
      <c r="U265" s="31">
        <v>1270.7296113377445</v>
      </c>
      <c r="V265" s="31">
        <v>701.34855523570798</v>
      </c>
      <c r="W265" s="31">
        <v>1682.1045467931092</v>
      </c>
      <c r="X265" s="31">
        <v>916.23653958173065</v>
      </c>
      <c r="Y265" s="31">
        <v>1327.7685888670121</v>
      </c>
      <c r="Z265" s="11">
        <v>1185.0460332736791</v>
      </c>
      <c r="AA265" s="10">
        <v>734.1926392899793</v>
      </c>
      <c r="AB265" s="12">
        <v>422.92155589944412</v>
      </c>
      <c r="AC265" s="12">
        <v>956.7215308775809</v>
      </c>
      <c r="AD265" s="12">
        <v>844.23599203061497</v>
      </c>
      <c r="AE265" s="12">
        <v>443.77128622962584</v>
      </c>
      <c r="AF265" s="44">
        <v>156.00492888091796</v>
      </c>
      <c r="AG265" s="10">
        <v>1149.6709039402544</v>
      </c>
      <c r="AH265" s="12">
        <v>968.19169566111043</v>
      </c>
      <c r="AI265" s="12">
        <v>1083.0099449778068</v>
      </c>
      <c r="AJ265" s="12">
        <v>1111.0921837020944</v>
      </c>
      <c r="AK265" s="12">
        <v>1132.9635129652092</v>
      </c>
      <c r="AL265" s="11">
        <v>1260.4289758396922</v>
      </c>
      <c r="AM265" s="10">
        <v>495.68637585570423</v>
      </c>
      <c r="AN265" s="12">
        <v>676.23838554595704</v>
      </c>
      <c r="AO265" s="12">
        <v>509.28442229667615</v>
      </c>
      <c r="AP265" s="11">
        <v>634.30847460400105</v>
      </c>
      <c r="AQ265" s="10">
        <v>392.67699162782304</v>
      </c>
      <c r="AR265" s="12">
        <v>517.27678796202815</v>
      </c>
      <c r="AS265" s="12">
        <v>632.86886927628416</v>
      </c>
      <c r="AT265" s="11">
        <v>885.05082223691045</v>
      </c>
      <c r="AU265" s="141">
        <v>573.75404342649028</v>
      </c>
      <c r="AV265" s="118">
        <v>618.83490972779839</v>
      </c>
      <c r="AW265" s="14">
        <v>473.1853464594497</v>
      </c>
      <c r="AX265" s="14">
        <v>931.6214028063456</v>
      </c>
      <c r="AY265" s="14">
        <v>614.68722176068263</v>
      </c>
    </row>
    <row r="266" spans="1:51" s="9" customFormat="1" ht="11.25">
      <c r="A266" s="7">
        <v>39294</v>
      </c>
      <c r="B266" s="10"/>
      <c r="C266" s="11">
        <v>1465.3510460778593</v>
      </c>
      <c r="D266" s="10">
        <v>633.69986611812794</v>
      </c>
      <c r="E266" s="12">
        <v>1153.0697941863727</v>
      </c>
      <c r="F266" s="12">
        <v>1057.2113507646882</v>
      </c>
      <c r="G266" s="12">
        <v>631.03387538051788</v>
      </c>
      <c r="H266" s="12">
        <v>877.22992410870506</v>
      </c>
      <c r="I266" s="12">
        <v>1299.2540826182571</v>
      </c>
      <c r="J266" s="12">
        <v>570.72313577830903</v>
      </c>
      <c r="K266" s="12">
        <v>1690.394108849197</v>
      </c>
      <c r="L266" s="30">
        <v>2523.102977861713</v>
      </c>
      <c r="M266" s="10">
        <v>916.9306785209094</v>
      </c>
      <c r="N266" s="12">
        <v>934.2749588234999</v>
      </c>
      <c r="O266" s="11">
        <v>995.30200764232393</v>
      </c>
      <c r="P266" s="10">
        <v>1511.6470514844143</v>
      </c>
      <c r="Q266" s="31">
        <v>866.86650287181294</v>
      </c>
      <c r="R266" s="31">
        <v>978.39339674573421</v>
      </c>
      <c r="S266" s="31">
        <v>926.88014240716905</v>
      </c>
      <c r="T266" s="31">
        <v>1388.1878170449395</v>
      </c>
      <c r="U266" s="31">
        <v>1239.1302510196476</v>
      </c>
      <c r="V266" s="31">
        <v>693.25865394774621</v>
      </c>
      <c r="W266" s="31">
        <v>1627.0467754618414</v>
      </c>
      <c r="X266" s="31">
        <v>903.1300690787067</v>
      </c>
      <c r="Y266" s="31">
        <v>1254.132747024305</v>
      </c>
      <c r="Z266" s="11">
        <v>1149.5978191598003</v>
      </c>
      <c r="AA266" s="10">
        <v>693.9772717391096</v>
      </c>
      <c r="AB266" s="12">
        <v>428.01010107259555</v>
      </c>
      <c r="AC266" s="12">
        <v>923.82786522107722</v>
      </c>
      <c r="AD266" s="12">
        <v>808.00134610627731</v>
      </c>
      <c r="AE266" s="12">
        <v>443.92676820070284</v>
      </c>
      <c r="AF266" s="44">
        <v>151.34716399170696</v>
      </c>
      <c r="AG266" s="10">
        <v>1113.8978785127715</v>
      </c>
      <c r="AH266" s="12">
        <v>919.75126901540671</v>
      </c>
      <c r="AI266" s="12">
        <v>1061.7600650489051</v>
      </c>
      <c r="AJ266" s="12">
        <v>1061.4075571665246</v>
      </c>
      <c r="AK266" s="12">
        <v>1108.9419169270504</v>
      </c>
      <c r="AL266" s="11">
        <v>1206.0314739554246</v>
      </c>
      <c r="AM266" s="10">
        <v>485.33085310349082</v>
      </c>
      <c r="AN266" s="12">
        <v>649.68226472524532</v>
      </c>
      <c r="AO266" s="12">
        <v>477.63909794876548</v>
      </c>
      <c r="AP266" s="11">
        <v>594.77076144176624</v>
      </c>
      <c r="AQ266" s="10">
        <v>373.09509962876626</v>
      </c>
      <c r="AR266" s="12">
        <v>491.4435984090976</v>
      </c>
      <c r="AS266" s="12">
        <v>587.63123947212898</v>
      </c>
      <c r="AT266" s="11">
        <v>880.68065408894483</v>
      </c>
      <c r="AU266" s="141">
        <v>550.48797271312003</v>
      </c>
      <c r="AV266" s="118">
        <v>590.86685516357659</v>
      </c>
      <c r="AW266" s="14">
        <v>458.05198475937169</v>
      </c>
      <c r="AX266" s="14">
        <v>890.91151237667123</v>
      </c>
      <c r="AY266" s="14">
        <v>595.62850022514851</v>
      </c>
    </row>
    <row r="267" spans="1:51" s="9" customFormat="1" ht="11.25">
      <c r="A267" s="7">
        <v>39325</v>
      </c>
      <c r="B267" s="10"/>
      <c r="C267" s="11">
        <v>1448.6992908655734</v>
      </c>
      <c r="D267" s="10">
        <v>643.71319452297098</v>
      </c>
      <c r="E267" s="12">
        <v>1122.1575227358092</v>
      </c>
      <c r="F267" s="12">
        <v>1029.0649015315025</v>
      </c>
      <c r="G267" s="12">
        <v>609.64969437704929</v>
      </c>
      <c r="H267" s="12">
        <v>877.3612935531778</v>
      </c>
      <c r="I267" s="12">
        <v>1271.5261492270188</v>
      </c>
      <c r="J267" s="12">
        <v>555.36976811152181</v>
      </c>
      <c r="K267" s="12">
        <v>1652.4732641388246</v>
      </c>
      <c r="L267" s="30">
        <v>2512.1249578786978</v>
      </c>
      <c r="M267" s="10">
        <v>943.64082524840239</v>
      </c>
      <c r="N267" s="12">
        <v>939.78056957169952</v>
      </c>
      <c r="O267" s="11">
        <v>982.4003195931333</v>
      </c>
      <c r="P267" s="10">
        <v>1504.9669947385987</v>
      </c>
      <c r="Q267" s="31">
        <v>873.3335697058576</v>
      </c>
      <c r="R267" s="31">
        <v>978.74771213043175</v>
      </c>
      <c r="S267" s="31">
        <v>936.01043086275945</v>
      </c>
      <c r="T267" s="31">
        <v>1379.8480566239914</v>
      </c>
      <c r="U267" s="31">
        <v>1246.7762794509592</v>
      </c>
      <c r="V267" s="31">
        <v>697.77870037148557</v>
      </c>
      <c r="W267" s="31">
        <v>1607.7321357312694</v>
      </c>
      <c r="X267" s="31">
        <v>915.53167056128166</v>
      </c>
      <c r="Y267" s="31">
        <v>1230.1368482744253</v>
      </c>
      <c r="Z267" s="11">
        <v>1151.2488559361393</v>
      </c>
      <c r="AA267" s="10">
        <v>696.43206196403048</v>
      </c>
      <c r="AB267" s="12">
        <v>430.26996943614955</v>
      </c>
      <c r="AC267" s="12">
        <v>918.945051343101</v>
      </c>
      <c r="AD267" s="12">
        <v>807.30463152893151</v>
      </c>
      <c r="AE267" s="12">
        <v>443.19042359410878</v>
      </c>
      <c r="AF267" s="44">
        <v>147.25571309662666</v>
      </c>
      <c r="AG267" s="10">
        <v>1110.1265056990417</v>
      </c>
      <c r="AH267" s="12">
        <v>922.37250128641449</v>
      </c>
      <c r="AI267" s="12">
        <v>1063.1768780916693</v>
      </c>
      <c r="AJ267" s="12">
        <v>1057.6490581615467</v>
      </c>
      <c r="AK267" s="12">
        <v>1104.2151608598874</v>
      </c>
      <c r="AL267" s="11">
        <v>1196.3734519001976</v>
      </c>
      <c r="AM267" s="10">
        <v>480.5793609479212</v>
      </c>
      <c r="AN267" s="12">
        <v>647.05470907890799</v>
      </c>
      <c r="AO267" s="12">
        <v>456.1334346304065</v>
      </c>
      <c r="AP267" s="11">
        <v>578.45452932745832</v>
      </c>
      <c r="AQ267" s="10">
        <v>375.89531293434447</v>
      </c>
      <c r="AR267" s="12">
        <v>476.64071728049953</v>
      </c>
      <c r="AS267" s="12">
        <v>566.86259746044993</v>
      </c>
      <c r="AT267" s="11">
        <v>873.18824322146895</v>
      </c>
      <c r="AU267" s="141">
        <v>547.57220306805038</v>
      </c>
      <c r="AV267" s="118">
        <v>590.08196294832794</v>
      </c>
      <c r="AW267" s="14">
        <v>463.94414562636359</v>
      </c>
      <c r="AX267" s="14">
        <v>891.42602785359418</v>
      </c>
      <c r="AY267" s="14">
        <v>604.55773384800386</v>
      </c>
    </row>
    <row r="268" spans="1:51" s="9" customFormat="1" ht="11.25">
      <c r="A268" s="7">
        <v>39353</v>
      </c>
      <c r="B268" s="10"/>
      <c r="C268" s="11">
        <v>1474.6231126189593</v>
      </c>
      <c r="D268" s="10">
        <v>653.71151720599732</v>
      </c>
      <c r="E268" s="12">
        <v>1157.7808828057648</v>
      </c>
      <c r="F268" s="12">
        <v>1066.2213888899416</v>
      </c>
      <c r="G268" s="12">
        <v>603.50942892808007</v>
      </c>
      <c r="H268" s="12">
        <v>898.45443278039625</v>
      </c>
      <c r="I268" s="12">
        <v>1291.8987183542154</v>
      </c>
      <c r="J268" s="12">
        <v>540.21791993381271</v>
      </c>
      <c r="K268" s="12">
        <v>1686.821746593022</v>
      </c>
      <c r="L268" s="30">
        <v>2583.7428263133725</v>
      </c>
      <c r="M268" s="10">
        <v>945.73106039277116</v>
      </c>
      <c r="N268" s="12">
        <v>962.75592177072417</v>
      </c>
      <c r="O268" s="11">
        <v>1005.0767413101638</v>
      </c>
      <c r="P268" s="10">
        <v>1567.4082107371339</v>
      </c>
      <c r="Q268" s="31">
        <v>925.86681965760329</v>
      </c>
      <c r="R268" s="31">
        <v>1037.7922925859023</v>
      </c>
      <c r="S268" s="31">
        <v>991.91254935372945</v>
      </c>
      <c r="T268" s="31">
        <v>1456.1557791213054</v>
      </c>
      <c r="U268" s="31">
        <v>1309.447109946725</v>
      </c>
      <c r="V268" s="31">
        <v>740.56820681386796</v>
      </c>
      <c r="W268" s="31">
        <v>1671.9920316293105</v>
      </c>
      <c r="X268" s="31">
        <v>961.1653762168379</v>
      </c>
      <c r="Y268" s="31">
        <v>1268.7790632810591</v>
      </c>
      <c r="Z268" s="11">
        <v>1189.9885234001154</v>
      </c>
      <c r="AA268" s="10">
        <v>719.77156489707829</v>
      </c>
      <c r="AB268" s="12">
        <v>450.62979291370891</v>
      </c>
      <c r="AC268" s="12">
        <v>937.09526142170955</v>
      </c>
      <c r="AD268" s="12">
        <v>845.44635141212416</v>
      </c>
      <c r="AE268" s="12">
        <v>457.33890707119645</v>
      </c>
      <c r="AF268" s="44">
        <v>152.16361886795883</v>
      </c>
      <c r="AG268" s="10">
        <v>1152.9445176179504</v>
      </c>
      <c r="AH268" s="12">
        <v>944.29295445892024</v>
      </c>
      <c r="AI268" s="12">
        <v>1092.4351533995341</v>
      </c>
      <c r="AJ268" s="12">
        <v>1081.038680633349</v>
      </c>
      <c r="AK268" s="12">
        <v>1157.0140274216474</v>
      </c>
      <c r="AL268" s="11">
        <v>1242.9747334456042</v>
      </c>
      <c r="AM268" s="10">
        <v>489.36407352786063</v>
      </c>
      <c r="AN268" s="12">
        <v>670.79264338985467</v>
      </c>
      <c r="AO268" s="12">
        <v>456.77297804775117</v>
      </c>
      <c r="AP268" s="11">
        <v>575.69911728709633</v>
      </c>
      <c r="AQ268" s="10">
        <v>381.29515818946612</v>
      </c>
      <c r="AR268" s="12">
        <v>477.32637054748585</v>
      </c>
      <c r="AS268" s="12">
        <v>557.19703265304736</v>
      </c>
      <c r="AT268" s="11">
        <v>908.53437696841127</v>
      </c>
      <c r="AU268" s="141">
        <v>567.45110005657193</v>
      </c>
      <c r="AV268" s="118">
        <v>603.6620671629878</v>
      </c>
      <c r="AW268" s="14">
        <v>480.55056237491368</v>
      </c>
      <c r="AX268" s="14">
        <v>913.22030948559961</v>
      </c>
      <c r="AY268" s="14">
        <v>627.16466852233089</v>
      </c>
    </row>
    <row r="269" spans="1:51" s="9" customFormat="1" ht="11.25">
      <c r="A269" s="7">
        <v>39386</v>
      </c>
      <c r="B269" s="10"/>
      <c r="C269" s="11">
        <v>1434.4500453350845</v>
      </c>
      <c r="D269" s="10">
        <v>650.95542770377028</v>
      </c>
      <c r="E269" s="12">
        <v>1118.4144261683889</v>
      </c>
      <c r="F269" s="12">
        <v>1017.8872131545563</v>
      </c>
      <c r="G269" s="12">
        <v>571.74561982370324</v>
      </c>
      <c r="H269" s="12">
        <v>900.44390749234935</v>
      </c>
      <c r="I269" s="12">
        <v>1291.269735914314</v>
      </c>
      <c r="J269" s="12">
        <v>553.420357464365</v>
      </c>
      <c r="K269" s="12">
        <v>1708.9346377904208</v>
      </c>
      <c r="L269" s="30">
        <v>2637.1902673018876</v>
      </c>
      <c r="M269" s="10">
        <v>943.2013295808473</v>
      </c>
      <c r="N269" s="12">
        <v>990.21674251940226</v>
      </c>
      <c r="O269" s="11">
        <v>1000.9446016711067</v>
      </c>
      <c r="P269" s="10">
        <v>1615.03276582744</v>
      </c>
      <c r="Q269" s="31">
        <v>956.85163791889158</v>
      </c>
      <c r="R269" s="31">
        <v>1086.4892845179777</v>
      </c>
      <c r="S269" s="31">
        <v>1023.6495253855885</v>
      </c>
      <c r="T269" s="31">
        <v>1515.002674545045</v>
      </c>
      <c r="U269" s="31">
        <v>1390.3935947764346</v>
      </c>
      <c r="V269" s="31">
        <v>759.64411815771882</v>
      </c>
      <c r="W269" s="31">
        <v>1743.7576748889915</v>
      </c>
      <c r="X269" s="31">
        <v>997.99131265474966</v>
      </c>
      <c r="Y269" s="31">
        <v>1275.9822265302807</v>
      </c>
      <c r="Z269" s="11">
        <v>1185.5731716332687</v>
      </c>
      <c r="AA269" s="10">
        <v>717.46303750466996</v>
      </c>
      <c r="AB269" s="12">
        <v>470.05886383178131</v>
      </c>
      <c r="AC269" s="12">
        <v>943.89616342196189</v>
      </c>
      <c r="AD269" s="12">
        <v>859.48166266627959</v>
      </c>
      <c r="AE269" s="12">
        <v>467.84935034914383</v>
      </c>
      <c r="AF269" s="44">
        <v>154.78066338310069</v>
      </c>
      <c r="AG269" s="10">
        <v>1192.2625993124707</v>
      </c>
      <c r="AH269" s="12">
        <v>973.89416437376076</v>
      </c>
      <c r="AI269" s="12">
        <v>1113.7294020171632</v>
      </c>
      <c r="AJ269" s="12">
        <v>1114.3636619949471</v>
      </c>
      <c r="AK269" s="12">
        <v>1189.8073309127449</v>
      </c>
      <c r="AL269" s="11">
        <v>1286.773536499426</v>
      </c>
      <c r="AM269" s="10">
        <v>489.76060792031285</v>
      </c>
      <c r="AN269" s="12">
        <v>689.36704706223929</v>
      </c>
      <c r="AO269" s="12">
        <v>459.25503149784379</v>
      </c>
      <c r="AP269" s="11">
        <v>567.48238142335185</v>
      </c>
      <c r="AQ269" s="10">
        <v>380.06050401457634</v>
      </c>
      <c r="AR269" s="12">
        <v>479.89330572158337</v>
      </c>
      <c r="AS269" s="12">
        <v>560.78220319116338</v>
      </c>
      <c r="AT269" s="11">
        <v>916.4136157138297</v>
      </c>
      <c r="AU269" s="141">
        <v>585.60993247415229</v>
      </c>
      <c r="AV269" s="118">
        <v>610.68260941572237</v>
      </c>
      <c r="AW269" s="14">
        <v>487.67345580863707</v>
      </c>
      <c r="AX269" s="14">
        <v>924.59104692970197</v>
      </c>
      <c r="AY269" s="14">
        <v>637.14063196394784</v>
      </c>
    </row>
    <row r="270" spans="1:51" s="9" customFormat="1" ht="11.25">
      <c r="A270" s="7">
        <v>39416</v>
      </c>
      <c r="B270" s="10"/>
      <c r="C270" s="11">
        <v>1323.9007340616283</v>
      </c>
      <c r="D270" s="10">
        <v>625.83722712950339</v>
      </c>
      <c r="E270" s="12">
        <v>1034.2346042979925</v>
      </c>
      <c r="F270" s="12">
        <v>926.69941835710301</v>
      </c>
      <c r="G270" s="12">
        <v>502.27052750579008</v>
      </c>
      <c r="H270" s="12">
        <v>838.66798725322781</v>
      </c>
      <c r="I270" s="12">
        <v>1202.3779538156532</v>
      </c>
      <c r="J270" s="12">
        <v>512.83345791803049</v>
      </c>
      <c r="K270" s="12">
        <v>1589.5055269671752</v>
      </c>
      <c r="L270" s="30">
        <v>2523.7458680946997</v>
      </c>
      <c r="M270" s="10">
        <v>891.60798988080694</v>
      </c>
      <c r="N270" s="12">
        <v>934.62528656602467</v>
      </c>
      <c r="O270" s="11">
        <v>941.96378118680275</v>
      </c>
      <c r="P270" s="10">
        <v>1538.8864130484822</v>
      </c>
      <c r="Q270" s="31">
        <v>913.72135896936993</v>
      </c>
      <c r="R270" s="31">
        <v>1047.2175208950759</v>
      </c>
      <c r="S270" s="31">
        <v>982.31897971646811</v>
      </c>
      <c r="T270" s="31">
        <v>1456.148396045282</v>
      </c>
      <c r="U270" s="31">
        <v>1342.1510247948609</v>
      </c>
      <c r="V270" s="31">
        <v>722.16127190734505</v>
      </c>
      <c r="W270" s="31">
        <v>1658.371999576693</v>
      </c>
      <c r="X270" s="31">
        <v>961.32628945756312</v>
      </c>
      <c r="Y270" s="31">
        <v>1224.0789188641968</v>
      </c>
      <c r="Z270" s="11">
        <v>1059.308026049501</v>
      </c>
      <c r="AA270" s="10">
        <v>662.12725289671266</v>
      </c>
      <c r="AB270" s="12">
        <v>441.32246182213646</v>
      </c>
      <c r="AC270" s="12">
        <v>890.11515501744475</v>
      </c>
      <c r="AD270" s="12">
        <v>803.71568475812319</v>
      </c>
      <c r="AE270" s="12">
        <v>440.98450914532549</v>
      </c>
      <c r="AF270" s="44">
        <v>142.7593221625917</v>
      </c>
      <c r="AG270" s="10">
        <v>1138.3146503050648</v>
      </c>
      <c r="AH270" s="12">
        <v>946.2870372411337</v>
      </c>
      <c r="AI270" s="12">
        <v>1072.7532042140078</v>
      </c>
      <c r="AJ270" s="12">
        <v>1091.8398088592867</v>
      </c>
      <c r="AK270" s="12">
        <v>1138.914846661753</v>
      </c>
      <c r="AL270" s="11">
        <v>1236.030546351267</v>
      </c>
      <c r="AM270" s="10">
        <v>440.95076550976279</v>
      </c>
      <c r="AN270" s="12">
        <v>640.30322662704452</v>
      </c>
      <c r="AO270" s="12">
        <v>404.86936699690983</v>
      </c>
      <c r="AP270" s="11">
        <v>518.54062418962087</v>
      </c>
      <c r="AQ270" s="10">
        <v>363.56219333213789</v>
      </c>
      <c r="AR270" s="12">
        <v>454.10319750343763</v>
      </c>
      <c r="AS270" s="12">
        <v>513.71188883784021</v>
      </c>
      <c r="AT270" s="11">
        <v>865.68866441824389</v>
      </c>
      <c r="AU270" s="141">
        <v>560.9575697077812</v>
      </c>
      <c r="AV270" s="118">
        <v>578.84070710123353</v>
      </c>
      <c r="AW270" s="14">
        <v>466.19464897160583</v>
      </c>
      <c r="AX270" s="14">
        <v>878.64535165566508</v>
      </c>
      <c r="AY270" s="14">
        <v>610.50114500090319</v>
      </c>
    </row>
    <row r="271" spans="1:51" s="9" customFormat="1" ht="11.25">
      <c r="A271" s="7">
        <v>39447</v>
      </c>
      <c r="B271" s="10"/>
      <c r="C271" s="11">
        <v>1277.007437830204</v>
      </c>
      <c r="D271" s="10">
        <v>606.56436059439761</v>
      </c>
      <c r="E271" s="12">
        <v>987.43784244800111</v>
      </c>
      <c r="F271" s="12">
        <v>895.31966439507755</v>
      </c>
      <c r="G271" s="12">
        <v>463.33910742013796</v>
      </c>
      <c r="H271" s="12">
        <v>810.10927661948813</v>
      </c>
      <c r="I271" s="12">
        <v>1162.9350494393098</v>
      </c>
      <c r="J271" s="12">
        <v>493.52489835116103</v>
      </c>
      <c r="K271" s="12">
        <v>1593.8228511791592</v>
      </c>
      <c r="L271" s="30">
        <v>2494.4780296828148</v>
      </c>
      <c r="M271" s="10">
        <v>851.84047271580152</v>
      </c>
      <c r="N271" s="12">
        <v>932.88250219285499</v>
      </c>
      <c r="O271" s="11">
        <v>918.40894455895818</v>
      </c>
      <c r="P271" s="10">
        <v>1580.480088493083</v>
      </c>
      <c r="Q271" s="31">
        <v>940.42722308635587</v>
      </c>
      <c r="R271" s="31">
        <v>1089.41399896027</v>
      </c>
      <c r="S271" s="31">
        <v>1003.3816078766139</v>
      </c>
      <c r="T271" s="31">
        <v>1486.1787191547314</v>
      </c>
      <c r="U271" s="31">
        <v>1391.2066179080925</v>
      </c>
      <c r="V271" s="31">
        <v>734.2744728881338</v>
      </c>
      <c r="W271" s="31">
        <v>1722.8168661592831</v>
      </c>
      <c r="X271" s="31">
        <v>955.17693512873836</v>
      </c>
      <c r="Y271" s="31">
        <v>1243.864832582404</v>
      </c>
      <c r="Z271" s="11">
        <v>1005.03884124831</v>
      </c>
      <c r="AA271" s="10">
        <v>636.89012863987693</v>
      </c>
      <c r="AB271" s="12">
        <v>440.17073184241372</v>
      </c>
      <c r="AC271" s="12">
        <v>878.9287440856217</v>
      </c>
      <c r="AD271" s="12">
        <v>796.50402712425853</v>
      </c>
      <c r="AE271" s="12">
        <v>437.11310449907631</v>
      </c>
      <c r="AF271" s="44">
        <v>141.35674514808039</v>
      </c>
      <c r="AG271" s="10">
        <v>1132.8997981372579</v>
      </c>
      <c r="AH271" s="12">
        <v>930.33489493575928</v>
      </c>
      <c r="AI271" s="12">
        <v>1075.1247257274254</v>
      </c>
      <c r="AJ271" s="12">
        <v>1106.0973673738276</v>
      </c>
      <c r="AK271" s="12">
        <v>1145.0425799961483</v>
      </c>
      <c r="AL271" s="11">
        <v>1243.1355963341989</v>
      </c>
      <c r="AM271" s="10">
        <v>431.01287012663028</v>
      </c>
      <c r="AN271" s="12">
        <v>623.02025077460803</v>
      </c>
      <c r="AO271" s="12">
        <v>392.08163838130406</v>
      </c>
      <c r="AP271" s="11">
        <v>492.77354341076625</v>
      </c>
      <c r="AQ271" s="10">
        <v>351.29474540119105</v>
      </c>
      <c r="AR271" s="12">
        <v>445.40254844806458</v>
      </c>
      <c r="AS271" s="12">
        <v>493.49720205647469</v>
      </c>
      <c r="AT271" s="11">
        <v>865.8856822387279</v>
      </c>
      <c r="AU271" s="141">
        <v>553.3857644318656</v>
      </c>
      <c r="AV271" s="118">
        <v>567.46311459594506</v>
      </c>
      <c r="AW271" s="14">
        <v>462.17209403729009</v>
      </c>
      <c r="AX271" s="14">
        <v>863.46089268901358</v>
      </c>
      <c r="AY271" s="14">
        <v>606.2688842747566</v>
      </c>
    </row>
    <row r="272" spans="1:51" s="9" customFormat="1" ht="11.25">
      <c r="A272" s="7">
        <v>39478</v>
      </c>
      <c r="B272" s="10"/>
      <c r="C272" s="11">
        <v>1227.8947524832995</v>
      </c>
      <c r="D272" s="10">
        <v>587.40874338527397</v>
      </c>
      <c r="E272" s="12">
        <v>984.33261431244148</v>
      </c>
      <c r="F272" s="12">
        <v>859.95890362409625</v>
      </c>
      <c r="G272" s="12">
        <v>484.85681207554319</v>
      </c>
      <c r="H272" s="12">
        <v>797.75663049932257</v>
      </c>
      <c r="I272" s="12">
        <v>1182.7515152487458</v>
      </c>
      <c r="J272" s="12">
        <v>512.92457400530543</v>
      </c>
      <c r="K272" s="12">
        <v>1540.6940554233945</v>
      </c>
      <c r="L272" s="30">
        <v>2423.991119768682</v>
      </c>
      <c r="M272" s="10">
        <v>862.14919870976496</v>
      </c>
      <c r="N272" s="12">
        <v>898.59568703998775</v>
      </c>
      <c r="O272" s="11">
        <v>875.05952525643511</v>
      </c>
      <c r="P272" s="10">
        <v>1361.8278932251319</v>
      </c>
      <c r="Q272" s="31">
        <v>852.72354451765614</v>
      </c>
      <c r="R272" s="31">
        <v>967.95568977006906</v>
      </c>
      <c r="S272" s="31">
        <v>886.26989668244687</v>
      </c>
      <c r="T272" s="31">
        <v>1293.1356660069669</v>
      </c>
      <c r="U272" s="31">
        <v>1196.9260883962422</v>
      </c>
      <c r="V272" s="31">
        <v>663.4485013148053</v>
      </c>
      <c r="W272" s="31">
        <v>1500.4408679823787</v>
      </c>
      <c r="X272" s="31">
        <v>832.44109277859707</v>
      </c>
      <c r="Y272" s="31">
        <v>1141.1713768816974</v>
      </c>
      <c r="Z272" s="11">
        <v>973.76406105895899</v>
      </c>
      <c r="AA272" s="10">
        <v>590.49199911786002</v>
      </c>
      <c r="AB272" s="12">
        <v>381.6683965521209</v>
      </c>
      <c r="AC272" s="12">
        <v>842.61998089757412</v>
      </c>
      <c r="AD272" s="12">
        <v>726.00940647090556</v>
      </c>
      <c r="AE272" s="12">
        <v>406.66600774555303</v>
      </c>
      <c r="AF272" s="44">
        <v>131.14134868985846</v>
      </c>
      <c r="AG272" s="10">
        <v>1050.8464925902804</v>
      </c>
      <c r="AH272" s="12">
        <v>876.44686481768235</v>
      </c>
      <c r="AI272" s="12">
        <v>976.80642907387539</v>
      </c>
      <c r="AJ272" s="12">
        <v>1029.134376289305</v>
      </c>
      <c r="AK272" s="12">
        <v>1028.5809449887552</v>
      </c>
      <c r="AL272" s="11">
        <v>1133.233363171345</v>
      </c>
      <c r="AM272" s="10">
        <v>406.65806148185214</v>
      </c>
      <c r="AN272" s="12">
        <v>585.49674170327819</v>
      </c>
      <c r="AO272" s="12">
        <v>389.70886671828504</v>
      </c>
      <c r="AP272" s="11">
        <v>499.92269014214912</v>
      </c>
      <c r="AQ272" s="10">
        <v>341.02834129846377</v>
      </c>
      <c r="AR272" s="12">
        <v>426.77592245336172</v>
      </c>
      <c r="AS272" s="12">
        <v>499.02267533947941</v>
      </c>
      <c r="AT272" s="11">
        <v>785.34600176201047</v>
      </c>
      <c r="AU272" s="141">
        <v>512.38331027920378</v>
      </c>
      <c r="AV272" s="118">
        <v>541.62360416189688</v>
      </c>
      <c r="AW272" s="14">
        <v>433.90406351568686</v>
      </c>
      <c r="AX272" s="14">
        <v>825.38379919671809</v>
      </c>
      <c r="AY272" s="14">
        <v>569.90340942525677</v>
      </c>
    </row>
    <row r="273" spans="1:51" s="9" customFormat="1" ht="11.25">
      <c r="A273" s="7">
        <v>39507</v>
      </c>
      <c r="B273" s="10"/>
      <c r="C273" s="11">
        <v>1207.4366337198574</v>
      </c>
      <c r="D273" s="10">
        <v>558.24059785141287</v>
      </c>
      <c r="E273" s="12">
        <v>936.78543019645974</v>
      </c>
      <c r="F273" s="12">
        <v>842.1548825723147</v>
      </c>
      <c r="G273" s="12">
        <v>425.79214626895447</v>
      </c>
      <c r="H273" s="12">
        <v>757.07913946197073</v>
      </c>
      <c r="I273" s="12">
        <v>1120.6880082904743</v>
      </c>
      <c r="J273" s="12">
        <v>473.34326874669563</v>
      </c>
      <c r="K273" s="12">
        <v>1499.8163431501748</v>
      </c>
      <c r="L273" s="30">
        <v>2318.6007291675924</v>
      </c>
      <c r="M273" s="10">
        <v>797.528557769749</v>
      </c>
      <c r="N273" s="12">
        <v>882.35115906451165</v>
      </c>
      <c r="O273" s="11">
        <v>832.06659710030578</v>
      </c>
      <c r="P273" s="10">
        <v>1375.469879511026</v>
      </c>
      <c r="Q273" s="31">
        <v>853.68652521648005</v>
      </c>
      <c r="R273" s="31">
        <v>960.04301982936079</v>
      </c>
      <c r="S273" s="31">
        <v>885.04884719499159</v>
      </c>
      <c r="T273" s="31">
        <v>1317.7867112080578</v>
      </c>
      <c r="U273" s="31">
        <v>1207.6887041519706</v>
      </c>
      <c r="V273" s="31">
        <v>639.55928652092223</v>
      </c>
      <c r="W273" s="31">
        <v>1525.5798244520854</v>
      </c>
      <c r="X273" s="31">
        <v>819.0513443965408</v>
      </c>
      <c r="Y273" s="31">
        <v>1170.4434497529521</v>
      </c>
      <c r="Z273" s="11">
        <v>912.30240028155811</v>
      </c>
      <c r="AA273" s="10">
        <v>575.04004153241192</v>
      </c>
      <c r="AB273" s="12">
        <v>384.07944507126388</v>
      </c>
      <c r="AC273" s="12">
        <v>819.06131298852313</v>
      </c>
      <c r="AD273" s="12">
        <v>729.71423785911645</v>
      </c>
      <c r="AE273" s="12">
        <v>392.20081029241226</v>
      </c>
      <c r="AF273" s="44">
        <v>128.36305984492961</v>
      </c>
      <c r="AG273" s="10">
        <v>1034.6751770105759</v>
      </c>
      <c r="AH273" s="12">
        <v>869.20713263777873</v>
      </c>
      <c r="AI273" s="12">
        <v>983.58557046390558</v>
      </c>
      <c r="AJ273" s="12">
        <v>1026.3507416634041</v>
      </c>
      <c r="AK273" s="12">
        <v>1020.6065829858346</v>
      </c>
      <c r="AL273" s="11">
        <v>1116.1529695014619</v>
      </c>
      <c r="AM273" s="10">
        <v>399.04653355260268</v>
      </c>
      <c r="AN273" s="12">
        <v>571.02243521700495</v>
      </c>
      <c r="AO273" s="12">
        <v>364.07863875221932</v>
      </c>
      <c r="AP273" s="11">
        <v>480.03248956490131</v>
      </c>
      <c r="AQ273" s="10">
        <v>317.88505987166479</v>
      </c>
      <c r="AR273" s="12">
        <v>418.25756357348672</v>
      </c>
      <c r="AS273" s="12">
        <v>472.73774288716373</v>
      </c>
      <c r="AT273" s="11">
        <v>796.70637326060012</v>
      </c>
      <c r="AU273" s="141">
        <v>506.23747742572885</v>
      </c>
      <c r="AV273" s="118">
        <v>524.68475729813804</v>
      </c>
      <c r="AW273" s="14">
        <v>418.82104192204599</v>
      </c>
      <c r="AX273" s="14">
        <v>801.03437041873849</v>
      </c>
      <c r="AY273" s="14">
        <v>551.38740722598482</v>
      </c>
    </row>
    <row r="274" spans="1:51" s="9" customFormat="1" ht="11.25">
      <c r="A274" s="7">
        <v>39538</v>
      </c>
      <c r="B274" s="10"/>
      <c r="C274" s="11">
        <v>1181.7423264431725</v>
      </c>
      <c r="D274" s="10">
        <v>545.61120343868708</v>
      </c>
      <c r="E274" s="12">
        <v>919.68269770100039</v>
      </c>
      <c r="F274" s="12">
        <v>779.58570532775207</v>
      </c>
      <c r="G274" s="12">
        <v>389.0180954203218</v>
      </c>
      <c r="H274" s="12">
        <v>729.43648937107992</v>
      </c>
      <c r="I274" s="12">
        <v>1097.6458438412258</v>
      </c>
      <c r="J274" s="12">
        <v>466.28593806358003</v>
      </c>
      <c r="K274" s="12">
        <v>1451.0326406556646</v>
      </c>
      <c r="L274" s="30">
        <v>2269.7802006829406</v>
      </c>
      <c r="M274" s="10">
        <v>781.61660441457377</v>
      </c>
      <c r="N274" s="12">
        <v>881.54586615922199</v>
      </c>
      <c r="O274" s="11">
        <v>832.81353003802246</v>
      </c>
      <c r="P274" s="10">
        <v>1362.6453679019578</v>
      </c>
      <c r="Q274" s="31">
        <v>856.36797166591543</v>
      </c>
      <c r="R274" s="31">
        <v>928.57490253313756</v>
      </c>
      <c r="S274" s="31">
        <v>882.40248033797081</v>
      </c>
      <c r="T274" s="31">
        <v>1312.545240919962</v>
      </c>
      <c r="U274" s="31">
        <v>1195.7354361262078</v>
      </c>
      <c r="V274" s="31">
        <v>646.56723182060375</v>
      </c>
      <c r="W274" s="31">
        <v>1508.4219943056307</v>
      </c>
      <c r="X274" s="31">
        <v>806.29427570600001</v>
      </c>
      <c r="Y274" s="31">
        <v>1155.7480406550549</v>
      </c>
      <c r="Z274" s="11">
        <v>869.14751840020926</v>
      </c>
      <c r="AA274" s="10">
        <v>582.29046309660669</v>
      </c>
      <c r="AB274" s="12">
        <v>382.64471273994292</v>
      </c>
      <c r="AC274" s="12">
        <v>826.4634330310754</v>
      </c>
      <c r="AD274" s="12">
        <v>718.0680070000044</v>
      </c>
      <c r="AE274" s="12">
        <v>382.7128764363909</v>
      </c>
      <c r="AF274" s="44">
        <v>117.38640991863338</v>
      </c>
      <c r="AG274" s="10">
        <v>1035.4846372250829</v>
      </c>
      <c r="AH274" s="12">
        <v>852.80368008599646</v>
      </c>
      <c r="AI274" s="12">
        <v>974.92992895062946</v>
      </c>
      <c r="AJ274" s="12">
        <v>1013.9016155082859</v>
      </c>
      <c r="AK274" s="12">
        <v>1011.1971122084997</v>
      </c>
      <c r="AL274" s="11">
        <v>1090.0629080926387</v>
      </c>
      <c r="AM274" s="10">
        <v>380.88809797254356</v>
      </c>
      <c r="AN274" s="12">
        <v>567.57988781599568</v>
      </c>
      <c r="AO274" s="12">
        <v>343.97486316251849</v>
      </c>
      <c r="AP274" s="11">
        <v>456.83069944505519</v>
      </c>
      <c r="AQ274" s="10">
        <v>314.21068628167569</v>
      </c>
      <c r="AR274" s="12">
        <v>417.56208024859365</v>
      </c>
      <c r="AS274" s="12">
        <v>459.4002005522816</v>
      </c>
      <c r="AT274" s="11">
        <v>792.11049762417906</v>
      </c>
      <c r="AU274" s="141">
        <v>496.42117837220979</v>
      </c>
      <c r="AV274" s="118">
        <v>516.7176436284592</v>
      </c>
      <c r="AW274" s="14">
        <v>416.32502347597614</v>
      </c>
      <c r="AX274" s="14">
        <v>790.38332619168091</v>
      </c>
      <c r="AY274" s="14">
        <v>549.0063857227675</v>
      </c>
    </row>
    <row r="275" spans="1:51" s="13" customFormat="1" ht="11.25">
      <c r="A275" s="7">
        <v>39568</v>
      </c>
      <c r="B275" s="10"/>
      <c r="C275" s="11">
        <v>1261.0239018970894</v>
      </c>
      <c r="D275" s="10">
        <v>569.94440263820024</v>
      </c>
      <c r="E275" s="12">
        <v>953.56965013639149</v>
      </c>
      <c r="F275" s="12">
        <v>816.17332799348014</v>
      </c>
      <c r="G275" s="12">
        <v>402.46190478905345</v>
      </c>
      <c r="H275" s="12">
        <v>773.95293664446979</v>
      </c>
      <c r="I275" s="12">
        <v>1139.9954721544711</v>
      </c>
      <c r="J275" s="12">
        <v>489.54384869622413</v>
      </c>
      <c r="K275" s="12">
        <v>1520.1153780913673</v>
      </c>
      <c r="L275" s="30">
        <v>2380.1772295923474</v>
      </c>
      <c r="M275" s="10">
        <v>799.15174107580845</v>
      </c>
      <c r="N275" s="12">
        <v>928.9290533295399</v>
      </c>
      <c r="O275" s="11">
        <v>890.3715400007228</v>
      </c>
      <c r="P275" s="10">
        <v>1511.7594920085598</v>
      </c>
      <c r="Q275" s="31">
        <v>898.9963250689392</v>
      </c>
      <c r="R275" s="31">
        <v>976.01512572962577</v>
      </c>
      <c r="S275" s="31">
        <v>931.92663127300477</v>
      </c>
      <c r="T275" s="31">
        <v>1434.8307233662749</v>
      </c>
      <c r="U275" s="31">
        <v>1272.3225777865962</v>
      </c>
      <c r="V275" s="31">
        <v>675.3029167253336</v>
      </c>
      <c r="W275" s="31">
        <v>1654.1334471647629</v>
      </c>
      <c r="X275" s="31">
        <v>860.16286076945994</v>
      </c>
      <c r="Y275" s="31">
        <v>1249.6818556136282</v>
      </c>
      <c r="Z275" s="11">
        <v>921.59775589731794</v>
      </c>
      <c r="AA275" s="10">
        <v>610.75041790271291</v>
      </c>
      <c r="AB275" s="12">
        <v>420.42598908682345</v>
      </c>
      <c r="AC275" s="12">
        <v>876.41492718685151</v>
      </c>
      <c r="AD275" s="12">
        <v>762.02770003602666</v>
      </c>
      <c r="AE275" s="12">
        <v>410.23764684667736</v>
      </c>
      <c r="AF275" s="44">
        <v>125.61073486590199</v>
      </c>
      <c r="AG275" s="10">
        <v>1075.1216326324748</v>
      </c>
      <c r="AH275" s="12">
        <v>881.42480148657478</v>
      </c>
      <c r="AI275" s="12">
        <v>1026.0629120002284</v>
      </c>
      <c r="AJ275" s="12">
        <v>1050.5686020165076</v>
      </c>
      <c r="AK275" s="12">
        <v>1067.8901974382777</v>
      </c>
      <c r="AL275" s="11">
        <v>1139.9788559212525</v>
      </c>
      <c r="AM275" s="10">
        <v>415.12236648098417</v>
      </c>
      <c r="AN275" s="12">
        <v>601.0367638713833</v>
      </c>
      <c r="AO275" s="12">
        <v>362.52100346458695</v>
      </c>
      <c r="AP275" s="11">
        <v>479.8944338087523</v>
      </c>
      <c r="AQ275" s="10">
        <v>320.95818413289527</v>
      </c>
      <c r="AR275" s="12">
        <v>428.03677047345633</v>
      </c>
      <c r="AS275" s="12">
        <v>475.254422658397</v>
      </c>
      <c r="AT275" s="11">
        <v>852.62025068149319</v>
      </c>
      <c r="AU275" s="141">
        <v>527.48676893568211</v>
      </c>
      <c r="AV275" s="118">
        <v>543.33762055662658</v>
      </c>
      <c r="AW275" s="14">
        <v>436.11992112268229</v>
      </c>
      <c r="AX275" s="14">
        <v>831.80776486604509</v>
      </c>
      <c r="AY275" s="14">
        <v>575.7474985598293</v>
      </c>
    </row>
    <row r="276" spans="1:51" s="9" customFormat="1" ht="11.25">
      <c r="A276" s="7">
        <v>39598</v>
      </c>
      <c r="B276" s="10"/>
      <c r="C276" s="11">
        <v>1327.166772041096</v>
      </c>
      <c r="D276" s="10">
        <v>584.01269030160336</v>
      </c>
      <c r="E276" s="12">
        <v>995.86736786885058</v>
      </c>
      <c r="F276" s="12">
        <v>839.84666230892492</v>
      </c>
      <c r="G276" s="12">
        <v>390.70885161191688</v>
      </c>
      <c r="H276" s="12">
        <v>790.89880649909628</v>
      </c>
      <c r="I276" s="12">
        <v>1154.534386784263</v>
      </c>
      <c r="J276" s="12">
        <v>483.909218383667</v>
      </c>
      <c r="K276" s="12">
        <v>1577.7581774713919</v>
      </c>
      <c r="L276" s="30">
        <v>2473.707527058506</v>
      </c>
      <c r="M276" s="10">
        <v>793.24760753804424</v>
      </c>
      <c r="N276" s="12">
        <v>949.17794873104765</v>
      </c>
      <c r="O276" s="11">
        <v>916.29934385517902</v>
      </c>
      <c r="P276" s="10">
        <v>1586.7220499837381</v>
      </c>
      <c r="Q276" s="31">
        <v>935.8981644010305</v>
      </c>
      <c r="R276" s="31">
        <v>1023.1554460436108</v>
      </c>
      <c r="S276" s="31">
        <v>975.40115773015145</v>
      </c>
      <c r="T276" s="31">
        <v>1525.5763915892737</v>
      </c>
      <c r="U276" s="31">
        <v>1333.1729318563334</v>
      </c>
      <c r="V276" s="31">
        <v>704.19591409012696</v>
      </c>
      <c r="W276" s="31">
        <v>1739.5340412550534</v>
      </c>
      <c r="X276" s="31">
        <v>902.54938131171207</v>
      </c>
      <c r="Y276" s="31">
        <v>1286.4193029831185</v>
      </c>
      <c r="Z276" s="11">
        <v>918.0832753765452</v>
      </c>
      <c r="AA276" s="10">
        <v>624.57879623369638</v>
      </c>
      <c r="AB276" s="12">
        <v>436.56326633733448</v>
      </c>
      <c r="AC276" s="12">
        <v>892.09379340395185</v>
      </c>
      <c r="AD276" s="12">
        <v>811.15784964316083</v>
      </c>
      <c r="AE276" s="12">
        <v>432.91929155273306</v>
      </c>
      <c r="AF276" s="44">
        <v>125.31100909905274</v>
      </c>
      <c r="AG276" s="10">
        <v>1116.6417851267208</v>
      </c>
      <c r="AH276" s="12">
        <v>920.92397127355093</v>
      </c>
      <c r="AI276" s="12">
        <v>1079.4418900947906</v>
      </c>
      <c r="AJ276" s="12">
        <v>1097.5663734893706</v>
      </c>
      <c r="AK276" s="12">
        <v>1124.7524648865415</v>
      </c>
      <c r="AL276" s="11">
        <v>1183.1868676568513</v>
      </c>
      <c r="AM276" s="10">
        <v>426.45854843158037</v>
      </c>
      <c r="AN276" s="12">
        <v>625.62911848181329</v>
      </c>
      <c r="AO276" s="12">
        <v>359.29849616513502</v>
      </c>
      <c r="AP276" s="11">
        <v>484.44904346628061</v>
      </c>
      <c r="AQ276" s="10">
        <v>318.1355133346139</v>
      </c>
      <c r="AR276" s="12">
        <v>442.22702687154481</v>
      </c>
      <c r="AS276" s="12">
        <v>481.55776417365718</v>
      </c>
      <c r="AT276" s="11">
        <v>907.4517149253752</v>
      </c>
      <c r="AU276" s="141">
        <v>554.73868711994453</v>
      </c>
      <c r="AV276" s="118">
        <v>556.20123708284484</v>
      </c>
      <c r="AW276" s="14">
        <v>440.77516982952682</v>
      </c>
      <c r="AX276" s="14">
        <v>853.16957527480997</v>
      </c>
      <c r="AY276" s="14">
        <v>583.20319260970473</v>
      </c>
    </row>
    <row r="277" spans="1:51" s="9" customFormat="1" ht="11.25">
      <c r="A277" s="7">
        <v>39629</v>
      </c>
      <c r="B277" s="10"/>
      <c r="C277" s="11">
        <v>1171.1582584244204</v>
      </c>
      <c r="D277" s="10">
        <v>514.76375755645813</v>
      </c>
      <c r="E277" s="12">
        <v>847.17034532074888</v>
      </c>
      <c r="F277" s="12">
        <v>727.13596984400783</v>
      </c>
      <c r="G277" s="12">
        <v>297.01805255974426</v>
      </c>
      <c r="H277" s="12">
        <v>684.93390092248819</v>
      </c>
      <c r="I277" s="12">
        <v>969.27082325709637</v>
      </c>
      <c r="J277" s="12">
        <v>402.78119248352976</v>
      </c>
      <c r="K277" s="12">
        <v>1428.1440725085995</v>
      </c>
      <c r="L277" s="30">
        <v>2149.853477037218</v>
      </c>
      <c r="M277" s="10">
        <v>668.9319340073323</v>
      </c>
      <c r="N277" s="12">
        <v>864.9874169262539</v>
      </c>
      <c r="O277" s="11">
        <v>816.74519684974155</v>
      </c>
      <c r="P277" s="10">
        <v>1557.7035710327702</v>
      </c>
      <c r="Q277" s="31">
        <v>915.84839930710393</v>
      </c>
      <c r="R277" s="31">
        <v>1019.1808759348008</v>
      </c>
      <c r="S277" s="31">
        <v>967.79316525601837</v>
      </c>
      <c r="T277" s="31">
        <v>1505.3492929091647</v>
      </c>
      <c r="U277" s="31">
        <v>1334.5319150161504</v>
      </c>
      <c r="V277" s="31">
        <v>675.82431139682069</v>
      </c>
      <c r="W277" s="31">
        <v>1708.4083499107917</v>
      </c>
      <c r="X277" s="31">
        <v>882.54311070580411</v>
      </c>
      <c r="Y277" s="31">
        <v>1209.3441593829225</v>
      </c>
      <c r="Z277" s="11">
        <v>774.8512261047523</v>
      </c>
      <c r="AA277" s="10">
        <v>564.3354774411672</v>
      </c>
      <c r="AB277" s="12">
        <v>400.79721873046412</v>
      </c>
      <c r="AC277" s="12">
        <v>815.40937739080562</v>
      </c>
      <c r="AD277" s="12">
        <v>773.6359630240928</v>
      </c>
      <c r="AE277" s="12">
        <v>400.26869424515769</v>
      </c>
      <c r="AF277" s="44">
        <v>107.99993490969619</v>
      </c>
      <c r="AG277" s="10">
        <v>1029.6527800782062</v>
      </c>
      <c r="AH277" s="12">
        <v>846.86020513155313</v>
      </c>
      <c r="AI277" s="12">
        <v>1007.8759827868143</v>
      </c>
      <c r="AJ277" s="12">
        <v>1030.4200911944208</v>
      </c>
      <c r="AK277" s="12">
        <v>1039.1219216303621</v>
      </c>
      <c r="AL277" s="11">
        <v>1073.0771190974897</v>
      </c>
      <c r="AM277" s="10">
        <v>373.08789590450499</v>
      </c>
      <c r="AN277" s="12">
        <v>568.50335092105149</v>
      </c>
      <c r="AO277" s="12">
        <v>313.50881092999208</v>
      </c>
      <c r="AP277" s="11">
        <v>408.20836770320085</v>
      </c>
      <c r="AQ277" s="10">
        <v>275.19253272466602</v>
      </c>
      <c r="AR277" s="12">
        <v>386.27230847003693</v>
      </c>
      <c r="AS277" s="12">
        <v>401.55445270527497</v>
      </c>
      <c r="AT277" s="11">
        <v>832.834925451093</v>
      </c>
      <c r="AU277" s="141">
        <v>530.35892035065979</v>
      </c>
      <c r="AV277" s="118">
        <v>498.64207722558928</v>
      </c>
      <c r="AW277" s="14">
        <v>402.88510040933159</v>
      </c>
      <c r="AX277" s="14">
        <v>766.35164693464583</v>
      </c>
      <c r="AY277" s="14">
        <v>534.03527933944383</v>
      </c>
    </row>
    <row r="278" spans="1:51" s="9" customFormat="1" ht="11.25">
      <c r="A278" s="7">
        <v>39660</v>
      </c>
      <c r="B278" s="10"/>
      <c r="C278" s="11">
        <v>1115.3399724232381</v>
      </c>
      <c r="D278" s="10">
        <v>525.79717725400189</v>
      </c>
      <c r="E278" s="12">
        <v>851.24422024608327</v>
      </c>
      <c r="F278" s="12">
        <v>742.66957992458129</v>
      </c>
      <c r="G278" s="12">
        <v>301.18108008353914</v>
      </c>
      <c r="H278" s="12">
        <v>685.19157818206054</v>
      </c>
      <c r="I278" s="12">
        <v>1011.9204141477662</v>
      </c>
      <c r="J278" s="12">
        <v>402.83658300950947</v>
      </c>
      <c r="K278" s="12">
        <v>1388.3363071064264</v>
      </c>
      <c r="L278" s="30">
        <v>2217.8493556812446</v>
      </c>
      <c r="M278" s="10">
        <v>685.65319014927616</v>
      </c>
      <c r="N278" s="12">
        <v>821.86191866165223</v>
      </c>
      <c r="O278" s="11">
        <v>841.57827028211091</v>
      </c>
      <c r="P278" s="10">
        <v>1377.7914534033785</v>
      </c>
      <c r="Q278" s="31">
        <v>833.70577686696345</v>
      </c>
      <c r="R278" s="31">
        <v>899.92947726620991</v>
      </c>
      <c r="S278" s="31">
        <v>843.11409444791968</v>
      </c>
      <c r="T278" s="31">
        <v>1313.5241077560568</v>
      </c>
      <c r="U278" s="31">
        <v>1165.300696901463</v>
      </c>
      <c r="V278" s="31">
        <v>605.15568798968638</v>
      </c>
      <c r="W278" s="31">
        <v>1528.3690343457888</v>
      </c>
      <c r="X278" s="31">
        <v>765.65241144714821</v>
      </c>
      <c r="Y278" s="31">
        <v>1225.2049257151782</v>
      </c>
      <c r="Z278" s="11">
        <v>776.36532866825348</v>
      </c>
      <c r="AA278" s="10">
        <v>573.12652040673379</v>
      </c>
      <c r="AB278" s="12">
        <v>376.27621744353485</v>
      </c>
      <c r="AC278" s="12">
        <v>816.79141900756269</v>
      </c>
      <c r="AD278" s="12">
        <v>695.12770711235044</v>
      </c>
      <c r="AE278" s="12">
        <v>387.08457217790158</v>
      </c>
      <c r="AF278" s="44">
        <v>99.755889780686246</v>
      </c>
      <c r="AG278" s="10">
        <v>1023.2426655755793</v>
      </c>
      <c r="AH278" s="12">
        <v>859.92651983788062</v>
      </c>
      <c r="AI278" s="12">
        <v>980.23711702761591</v>
      </c>
      <c r="AJ278" s="12">
        <v>1011.9176755544607</v>
      </c>
      <c r="AK278" s="12">
        <v>999.65708899145773</v>
      </c>
      <c r="AL278" s="11">
        <v>1063.1878919186254</v>
      </c>
      <c r="AM278" s="10">
        <v>348.34646993466873</v>
      </c>
      <c r="AN278" s="12">
        <v>550.09329574853814</v>
      </c>
      <c r="AO278" s="12">
        <v>297.78627216526388</v>
      </c>
      <c r="AP278" s="11">
        <v>422.79942997262265</v>
      </c>
      <c r="AQ278" s="10">
        <v>280.86522056518049</v>
      </c>
      <c r="AR278" s="12">
        <v>385.58198320868223</v>
      </c>
      <c r="AS278" s="12">
        <v>414.6296915963153</v>
      </c>
      <c r="AT278" s="11">
        <v>796.59079762123611</v>
      </c>
      <c r="AU278" s="141">
        <v>530.93107155393409</v>
      </c>
      <c r="AV278" s="118">
        <v>495.92906074173806</v>
      </c>
      <c r="AW278" s="14">
        <v>398.91290189940253</v>
      </c>
      <c r="AX278" s="14">
        <v>763.58891321174315</v>
      </c>
      <c r="AY278" s="14">
        <v>529.54634700242946</v>
      </c>
    </row>
    <row r="279" spans="1:51" s="9" customFormat="1" ht="11.25">
      <c r="A279" s="7">
        <v>39689</v>
      </c>
      <c r="B279" s="10"/>
      <c r="C279" s="11">
        <v>1137.6475987423755</v>
      </c>
      <c r="D279" s="10">
        <v>535.45444510197717</v>
      </c>
      <c r="E279" s="12">
        <v>876.11642343820449</v>
      </c>
      <c r="F279" s="12">
        <v>746.72322080070592</v>
      </c>
      <c r="G279" s="12">
        <v>325.32628974521043</v>
      </c>
      <c r="H279" s="12">
        <v>717.924418451522</v>
      </c>
      <c r="I279" s="12">
        <v>1053.7519639379052</v>
      </c>
      <c r="J279" s="12">
        <v>420.53509015139866</v>
      </c>
      <c r="K279" s="12">
        <v>1447.5634259255085</v>
      </c>
      <c r="L279" s="30">
        <v>2321.3054557395567</v>
      </c>
      <c r="M279" s="10">
        <v>703.30181766677424</v>
      </c>
      <c r="N279" s="12">
        <v>831.88483425977984</v>
      </c>
      <c r="O279" s="11">
        <v>866.76286879316854</v>
      </c>
      <c r="P279" s="10">
        <v>1351.2595186733502</v>
      </c>
      <c r="Q279" s="31">
        <v>815.66775202690087</v>
      </c>
      <c r="R279" s="31">
        <v>885.7662251656883</v>
      </c>
      <c r="S279" s="31">
        <v>838.50674571827199</v>
      </c>
      <c r="T279" s="31">
        <v>1286.7354666109081</v>
      </c>
      <c r="U279" s="31">
        <v>1152.1104252530959</v>
      </c>
      <c r="V279" s="31">
        <v>602.98222292381638</v>
      </c>
      <c r="W279" s="31">
        <v>1495.8954412318562</v>
      </c>
      <c r="X279" s="31">
        <v>762.88845218096867</v>
      </c>
      <c r="Y279" s="31">
        <v>1198.9752975916945</v>
      </c>
      <c r="Z279" s="11">
        <v>769.95535353043522</v>
      </c>
      <c r="AA279" s="10">
        <v>572.67579804983063</v>
      </c>
      <c r="AB279" s="12">
        <v>369.3713590521964</v>
      </c>
      <c r="AC279" s="12">
        <v>833.61639868752331</v>
      </c>
      <c r="AD279" s="12">
        <v>696.80079291826269</v>
      </c>
      <c r="AE279" s="12">
        <v>386.99444428247511</v>
      </c>
      <c r="AF279" s="44">
        <v>100.04204023963584</v>
      </c>
      <c r="AG279" s="10">
        <v>1050.4104174499555</v>
      </c>
      <c r="AH279" s="12">
        <v>884.76254590983751</v>
      </c>
      <c r="AI279" s="12">
        <v>1000.1723280778033</v>
      </c>
      <c r="AJ279" s="12">
        <v>1032.5850484003874</v>
      </c>
      <c r="AK279" s="12">
        <v>1032.0613638012421</v>
      </c>
      <c r="AL279" s="11">
        <v>1089.1174128685245</v>
      </c>
      <c r="AM279" s="10">
        <v>361.91829858157797</v>
      </c>
      <c r="AN279" s="12">
        <v>560.2545430170079</v>
      </c>
      <c r="AO279" s="12">
        <v>313.95499248673286</v>
      </c>
      <c r="AP279" s="11">
        <v>457.06569435363656</v>
      </c>
      <c r="AQ279" s="10">
        <v>287.41502796016772</v>
      </c>
      <c r="AR279" s="12">
        <v>412.74305366892412</v>
      </c>
      <c r="AS279" s="12">
        <v>463.83324775517161</v>
      </c>
      <c r="AT279" s="11">
        <v>803.58605355130703</v>
      </c>
      <c r="AU279" s="141">
        <v>533.08691716997885</v>
      </c>
      <c r="AV279" s="118">
        <v>509.04049893791188</v>
      </c>
      <c r="AW279" s="14">
        <v>403.77583367349115</v>
      </c>
      <c r="AX279" s="14">
        <v>785.19120851515913</v>
      </c>
      <c r="AY279" s="14">
        <v>537.20729400451364</v>
      </c>
    </row>
    <row r="280" spans="1:51" s="9" customFormat="1" ht="11.25">
      <c r="A280" s="7">
        <v>39721</v>
      </c>
      <c r="B280" s="10"/>
      <c r="C280" s="11">
        <v>943.83394725331118</v>
      </c>
      <c r="D280" s="10">
        <v>496.64320315149826</v>
      </c>
      <c r="E280" s="12">
        <v>789.04483572878007</v>
      </c>
      <c r="F280" s="12">
        <v>636.97779670962723</v>
      </c>
      <c r="G280" s="12">
        <v>275.99473088713938</v>
      </c>
      <c r="H280" s="12">
        <v>661.70281776668935</v>
      </c>
      <c r="I280" s="12">
        <v>962.29135107709624</v>
      </c>
      <c r="J280" s="12">
        <v>354.00740076506094</v>
      </c>
      <c r="K280" s="12">
        <v>1238.9741913241078</v>
      </c>
      <c r="L280" s="30">
        <v>2040.7571866577907</v>
      </c>
      <c r="M280" s="10">
        <v>706.35007942283187</v>
      </c>
      <c r="N280" s="12">
        <v>743.9166611013718</v>
      </c>
      <c r="O280" s="11">
        <v>793.49633272628421</v>
      </c>
      <c r="P280" s="10">
        <v>1093.8722861453321</v>
      </c>
      <c r="Q280" s="31">
        <v>736.24815692800144</v>
      </c>
      <c r="R280" s="31">
        <v>740.875367359032</v>
      </c>
      <c r="S280" s="31">
        <v>753.11399016052928</v>
      </c>
      <c r="T280" s="31">
        <v>1085.2685152550305</v>
      </c>
      <c r="U280" s="31">
        <v>986.72213951636786</v>
      </c>
      <c r="V280" s="31">
        <v>555.93964826943602</v>
      </c>
      <c r="W280" s="31">
        <v>1251.4352209347551</v>
      </c>
      <c r="X280" s="31">
        <v>699.71349162040315</v>
      </c>
      <c r="Y280" s="31">
        <v>976.70520438764026</v>
      </c>
      <c r="Z280" s="11">
        <v>620.00829746096406</v>
      </c>
      <c r="AA280" s="10">
        <v>494.70689961614636</v>
      </c>
      <c r="AB280" s="12">
        <v>301.30785588457735</v>
      </c>
      <c r="AC280" s="12">
        <v>731.15744300544816</v>
      </c>
      <c r="AD280" s="12">
        <v>567.78376309267503</v>
      </c>
      <c r="AE280" s="12">
        <v>330.67856158462632</v>
      </c>
      <c r="AF280" s="44">
        <v>79.329729930465362</v>
      </c>
      <c r="AG280" s="10">
        <v>934.22877544304754</v>
      </c>
      <c r="AH280" s="12">
        <v>794.36286907261638</v>
      </c>
      <c r="AI280" s="12">
        <v>862.33564129914612</v>
      </c>
      <c r="AJ280" s="12">
        <v>895.59343271769944</v>
      </c>
      <c r="AK280" s="12">
        <v>895.92055299226763</v>
      </c>
      <c r="AL280" s="11">
        <v>954.75447008611218</v>
      </c>
      <c r="AM280" s="10">
        <v>283.14223629148023</v>
      </c>
      <c r="AN280" s="12">
        <v>479.06826375857281</v>
      </c>
      <c r="AO280" s="12">
        <v>254.78513218351094</v>
      </c>
      <c r="AP280" s="11">
        <v>376.65112725238208</v>
      </c>
      <c r="AQ280" s="10">
        <v>280.23650228905552</v>
      </c>
      <c r="AR280" s="12">
        <v>370.33014226691415</v>
      </c>
      <c r="AS280" s="12">
        <v>414.4401950843876</v>
      </c>
      <c r="AT280" s="11">
        <v>722.19685260220365</v>
      </c>
      <c r="AU280" s="141">
        <v>465.27564918006345</v>
      </c>
      <c r="AV280" s="118">
        <v>452.57410940539523</v>
      </c>
      <c r="AW280" s="14">
        <v>367.1169167147998</v>
      </c>
      <c r="AX280" s="14">
        <v>699.93882742377559</v>
      </c>
      <c r="AY280" s="14">
        <v>489.33670905918791</v>
      </c>
    </row>
    <row r="281" spans="1:51" s="9" customFormat="1" ht="11.25">
      <c r="A281" s="7">
        <v>39752</v>
      </c>
      <c r="B281" s="10"/>
      <c r="C281" s="11">
        <v>693.88984334562826</v>
      </c>
      <c r="D281" s="10">
        <v>400.48042944373503</v>
      </c>
      <c r="E281" s="12">
        <v>582.93769875093585</v>
      </c>
      <c r="F281" s="12">
        <v>461.91243070495585</v>
      </c>
      <c r="G281" s="12">
        <v>218.46826973736171</v>
      </c>
      <c r="H281" s="12">
        <v>482.21840992567985</v>
      </c>
      <c r="I281" s="12">
        <v>699.94617783423985</v>
      </c>
      <c r="J281" s="12">
        <v>265.89118417940404</v>
      </c>
      <c r="K281" s="12">
        <v>914.00713765067167</v>
      </c>
      <c r="L281" s="30">
        <v>1581.2588585006326</v>
      </c>
      <c r="M281" s="10">
        <v>570.61038072678991</v>
      </c>
      <c r="N281" s="12">
        <v>579.25387457345948</v>
      </c>
      <c r="O281" s="11">
        <v>602.76746911437442</v>
      </c>
      <c r="P281" s="10">
        <v>859.48902557415818</v>
      </c>
      <c r="Q281" s="31">
        <v>630.86489413707034</v>
      </c>
      <c r="R281" s="31">
        <v>633.94428771258629</v>
      </c>
      <c r="S281" s="31">
        <v>651.16811239125707</v>
      </c>
      <c r="T281" s="31">
        <v>914.01275285112126</v>
      </c>
      <c r="U281" s="31">
        <v>850.98964846107856</v>
      </c>
      <c r="V281" s="31">
        <v>470.0116370877642</v>
      </c>
      <c r="W281" s="31">
        <v>1026.9997248529683</v>
      </c>
      <c r="X281" s="31">
        <v>601.55936232827287</v>
      </c>
      <c r="Y281" s="31">
        <v>767.62832847051891</v>
      </c>
      <c r="Z281" s="11">
        <v>519.16942404022473</v>
      </c>
      <c r="AA281" s="10">
        <v>387.42647186396499</v>
      </c>
      <c r="AB281" s="12">
        <v>235.4430100923642</v>
      </c>
      <c r="AC281" s="12">
        <v>573.68187567712596</v>
      </c>
      <c r="AD281" s="12">
        <v>458.05086855282389</v>
      </c>
      <c r="AE281" s="12">
        <v>263.814009247755</v>
      </c>
      <c r="AF281" s="44">
        <v>58.96920016553544</v>
      </c>
      <c r="AG281" s="10">
        <v>752.030415015107</v>
      </c>
      <c r="AH281" s="12">
        <v>642.58829671311844</v>
      </c>
      <c r="AI281" s="12">
        <v>679.32031620039186</v>
      </c>
      <c r="AJ281" s="12">
        <v>730.44431284415464</v>
      </c>
      <c r="AK281" s="12">
        <v>722.72801071831543</v>
      </c>
      <c r="AL281" s="11">
        <v>768.704668937875</v>
      </c>
      <c r="AM281" s="10">
        <v>210.50775513117688</v>
      </c>
      <c r="AN281" s="12">
        <v>361.37788506836068</v>
      </c>
      <c r="AO281" s="12">
        <v>199.98826284663062</v>
      </c>
      <c r="AP281" s="11">
        <v>305.42961606623447</v>
      </c>
      <c r="AQ281" s="10">
        <v>231.37144040633277</v>
      </c>
      <c r="AR281" s="12">
        <v>280.73908156139942</v>
      </c>
      <c r="AS281" s="12">
        <v>312.90202858420264</v>
      </c>
      <c r="AT281" s="11">
        <v>559.43559511033982</v>
      </c>
      <c r="AU281" s="141">
        <v>382.32416617625552</v>
      </c>
      <c r="AV281" s="118">
        <v>357.46619939373778</v>
      </c>
      <c r="AW281" s="14">
        <v>304.91794954193648</v>
      </c>
      <c r="AX281" s="14">
        <v>553.62958839459736</v>
      </c>
      <c r="AY281" s="14">
        <v>407.15260877269731</v>
      </c>
    </row>
    <row r="282" spans="1:51" s="9" customFormat="1" ht="11.25">
      <c r="A282" s="7">
        <v>39780</v>
      </c>
      <c r="B282" s="10"/>
      <c r="C282" s="11">
        <v>612.53950689905366</v>
      </c>
      <c r="D282" s="10">
        <v>352.92515323638662</v>
      </c>
      <c r="E282" s="12">
        <v>501.38642461517293</v>
      </c>
      <c r="F282" s="12">
        <v>380.2837885030707</v>
      </c>
      <c r="G282" s="12">
        <v>163.73514570994428</v>
      </c>
      <c r="H282" s="12">
        <v>430.8914220960603</v>
      </c>
      <c r="I282" s="12">
        <v>624.36261119147673</v>
      </c>
      <c r="J282" s="12">
        <v>214.68271635715993</v>
      </c>
      <c r="K282" s="12">
        <v>775.05683452735275</v>
      </c>
      <c r="L282" s="30">
        <v>1345.6156447033652</v>
      </c>
      <c r="M282" s="10">
        <v>502.49620053909348</v>
      </c>
      <c r="N282" s="12">
        <v>508.07677977382468</v>
      </c>
      <c r="O282" s="11">
        <v>514.72394751710829</v>
      </c>
      <c r="P282" s="10">
        <v>754.96433658780063</v>
      </c>
      <c r="Q282" s="31">
        <v>576.37246268212857</v>
      </c>
      <c r="R282" s="31">
        <v>565.11273432667463</v>
      </c>
      <c r="S282" s="31">
        <v>591.35799568406389</v>
      </c>
      <c r="T282" s="31">
        <v>824.15418485078135</v>
      </c>
      <c r="U282" s="31">
        <v>763.17209506420397</v>
      </c>
      <c r="V282" s="31">
        <v>424.3144266637604</v>
      </c>
      <c r="W282" s="31">
        <v>899.95930430880469</v>
      </c>
      <c r="X282" s="31">
        <v>571.51416716591893</v>
      </c>
      <c r="Y282" s="31">
        <v>672.06068952499277</v>
      </c>
      <c r="Z282" s="11">
        <v>461.66978737300013</v>
      </c>
      <c r="AA282" s="10">
        <v>340.8795951766337</v>
      </c>
      <c r="AB282" s="12">
        <v>201.66183932358015</v>
      </c>
      <c r="AC282" s="12">
        <v>532.58464825695114</v>
      </c>
      <c r="AD282" s="12">
        <v>400.50312496369969</v>
      </c>
      <c r="AE282" s="12">
        <v>234.4379127067613</v>
      </c>
      <c r="AF282" s="44">
        <v>48.821949974556759</v>
      </c>
      <c r="AG282" s="10">
        <v>683.52266208029016</v>
      </c>
      <c r="AH282" s="12">
        <v>590.84489216008126</v>
      </c>
      <c r="AI282" s="12">
        <v>633.1897769610639</v>
      </c>
      <c r="AJ282" s="12">
        <v>676.62698500905367</v>
      </c>
      <c r="AK282" s="12">
        <v>651.76814439523696</v>
      </c>
      <c r="AL282" s="11">
        <v>700.57131748341374</v>
      </c>
      <c r="AM282" s="10">
        <v>170.34327476009889</v>
      </c>
      <c r="AN282" s="12">
        <v>316.55789886711312</v>
      </c>
      <c r="AO282" s="12">
        <v>161.76401679449012</v>
      </c>
      <c r="AP282" s="11">
        <v>245.28308586340771</v>
      </c>
      <c r="AQ282" s="10">
        <v>214.27847161420971</v>
      </c>
      <c r="AR282" s="12">
        <v>248.3643487606264</v>
      </c>
      <c r="AS282" s="12">
        <v>235.01028326821296</v>
      </c>
      <c r="AT282" s="11">
        <v>499.75039401594211</v>
      </c>
      <c r="AU282" s="141">
        <v>345.03884298308179</v>
      </c>
      <c r="AV282" s="118">
        <v>318.4110691576152</v>
      </c>
      <c r="AW282" s="14">
        <v>282.09512459241563</v>
      </c>
      <c r="AX282" s="14">
        <v>494.8728817569463</v>
      </c>
      <c r="AY282" s="14">
        <v>377.94026411373471</v>
      </c>
    </row>
    <row r="283" spans="1:51" s="9" customFormat="1" ht="11.25">
      <c r="A283" s="7">
        <v>39813</v>
      </c>
      <c r="B283" s="10"/>
      <c r="C283" s="11">
        <v>644.63514760161843</v>
      </c>
      <c r="D283" s="10">
        <v>360.23462585240532</v>
      </c>
      <c r="E283" s="12">
        <v>563.3163721287965</v>
      </c>
      <c r="F283" s="12">
        <v>440.04560156329308</v>
      </c>
      <c r="G283" s="12">
        <v>188.334533859999</v>
      </c>
      <c r="H283" s="12">
        <v>468.22528417331006</v>
      </c>
      <c r="I283" s="12">
        <v>680.0994580710327</v>
      </c>
      <c r="J283" s="12">
        <v>256.7381274804423</v>
      </c>
      <c r="K283" s="12">
        <v>810.11724479158079</v>
      </c>
      <c r="L283" s="30">
        <v>1512.2099994479638</v>
      </c>
      <c r="M283" s="10">
        <v>531.66029524996634</v>
      </c>
      <c r="N283" s="12">
        <v>521.01367705604866</v>
      </c>
      <c r="O283" s="11">
        <v>545.58184448647251</v>
      </c>
      <c r="P283" s="10">
        <v>738.8415940645009</v>
      </c>
      <c r="Q283" s="31">
        <v>564.98948694998194</v>
      </c>
      <c r="R283" s="31">
        <v>550.36477255611237</v>
      </c>
      <c r="S283" s="31">
        <v>583.09377952153898</v>
      </c>
      <c r="T283" s="31">
        <v>814.92222395217095</v>
      </c>
      <c r="U283" s="31">
        <v>753.09891026424202</v>
      </c>
      <c r="V283" s="31">
        <v>413.12412655626207</v>
      </c>
      <c r="W283" s="31">
        <v>892.34266072946184</v>
      </c>
      <c r="X283" s="31">
        <v>560.41621931080749</v>
      </c>
      <c r="Y283" s="31">
        <v>692.69268386913416</v>
      </c>
      <c r="Z283" s="11">
        <v>458.17958943083363</v>
      </c>
      <c r="AA283" s="10">
        <v>347.57812090548754</v>
      </c>
      <c r="AB283" s="12">
        <v>200.22368929874429</v>
      </c>
      <c r="AC283" s="12">
        <v>561.52791406304061</v>
      </c>
      <c r="AD283" s="12">
        <v>402.24722997275484</v>
      </c>
      <c r="AE283" s="12">
        <v>239.82002782078359</v>
      </c>
      <c r="AF283" s="44">
        <v>49.808459635852259</v>
      </c>
      <c r="AG283" s="10">
        <v>700.84910251684494</v>
      </c>
      <c r="AH283" s="12">
        <v>607.77995953880998</v>
      </c>
      <c r="AI283" s="12">
        <v>636.0320947373026</v>
      </c>
      <c r="AJ283" s="12">
        <v>687.26395928658383</v>
      </c>
      <c r="AK283" s="12">
        <v>653.1639446045225</v>
      </c>
      <c r="AL283" s="11">
        <v>712.49663777310309</v>
      </c>
      <c r="AM283" s="10">
        <v>199.98377312314315</v>
      </c>
      <c r="AN283" s="12">
        <v>337.61493436366413</v>
      </c>
      <c r="AO283" s="12">
        <v>162.5478299110062</v>
      </c>
      <c r="AP283" s="11">
        <v>269.67311913688627</v>
      </c>
      <c r="AQ283" s="10">
        <v>212.63292608267446</v>
      </c>
      <c r="AR283" s="12">
        <v>251.01000682518853</v>
      </c>
      <c r="AS283" s="12">
        <v>263.68376420155369</v>
      </c>
      <c r="AT283" s="11">
        <v>501.64783435791236</v>
      </c>
      <c r="AU283" s="141">
        <v>362.94387465423426</v>
      </c>
      <c r="AV283" s="118">
        <v>330.9841080809976</v>
      </c>
      <c r="AW283" s="14">
        <v>284.30154853512266</v>
      </c>
      <c r="AX283" s="14">
        <v>516.22981447958443</v>
      </c>
      <c r="AY283" s="14">
        <v>381.95835870807571</v>
      </c>
    </row>
    <row r="284" spans="1:51" s="9" customFormat="1" ht="11.25">
      <c r="A284" s="7">
        <v>39843</v>
      </c>
      <c r="B284" s="10"/>
      <c r="C284" s="11">
        <v>595.70463788464895</v>
      </c>
      <c r="D284" s="10">
        <v>309.05115490849062</v>
      </c>
      <c r="E284" s="12">
        <v>512.77002225729723</v>
      </c>
      <c r="F284" s="12">
        <v>415.7874203335499</v>
      </c>
      <c r="G284" s="12">
        <v>162.50910700014884</v>
      </c>
      <c r="H284" s="12">
        <v>435.40644386671124</v>
      </c>
      <c r="I284" s="12">
        <v>609.79445641306074</v>
      </c>
      <c r="J284" s="12">
        <v>237.11922645875441</v>
      </c>
      <c r="K284" s="12">
        <v>766.77822843656736</v>
      </c>
      <c r="L284" s="30">
        <v>1392.4200048978871</v>
      </c>
      <c r="M284" s="10">
        <v>431.07745835878751</v>
      </c>
      <c r="N284" s="12">
        <v>497.132657784701</v>
      </c>
      <c r="O284" s="11">
        <v>502.47383119674174</v>
      </c>
      <c r="P284" s="10">
        <v>699.05201718058083</v>
      </c>
      <c r="Q284" s="31">
        <v>511.99647881814417</v>
      </c>
      <c r="R284" s="31">
        <v>503.99508750526036</v>
      </c>
      <c r="S284" s="31">
        <v>531.52722806451857</v>
      </c>
      <c r="T284" s="31">
        <v>742.69001168305579</v>
      </c>
      <c r="U284" s="31">
        <v>692.10683028591416</v>
      </c>
      <c r="V284" s="31">
        <v>377.49670633056991</v>
      </c>
      <c r="W284" s="31">
        <v>817.92958161136949</v>
      </c>
      <c r="X284" s="31">
        <v>517.32322708506626</v>
      </c>
      <c r="Y284" s="31">
        <v>635.27375254848766</v>
      </c>
      <c r="Z284" s="11">
        <v>412.91992534145703</v>
      </c>
      <c r="AA284" s="10">
        <v>324.03752553621894</v>
      </c>
      <c r="AB284" s="12">
        <v>193.86175456454424</v>
      </c>
      <c r="AC284" s="12">
        <v>508.00394154341046</v>
      </c>
      <c r="AD284" s="12">
        <v>386.88864473889419</v>
      </c>
      <c r="AE284" s="12">
        <v>226.41882243286099</v>
      </c>
      <c r="AF284" s="44">
        <v>48.018478191947864</v>
      </c>
      <c r="AG284" s="10">
        <v>665.79804239375596</v>
      </c>
      <c r="AH284" s="12">
        <v>579.80961988694696</v>
      </c>
      <c r="AI284" s="12">
        <v>612.06808023275414</v>
      </c>
      <c r="AJ284" s="12">
        <v>647.56501600575848</v>
      </c>
      <c r="AK284" s="12">
        <v>630.57402172425304</v>
      </c>
      <c r="AL284" s="11">
        <v>681.53010251111368</v>
      </c>
      <c r="AM284" s="10">
        <v>181.1524452953044</v>
      </c>
      <c r="AN284" s="12">
        <v>300.78938633745929</v>
      </c>
      <c r="AO284" s="12">
        <v>147.14403941201491</v>
      </c>
      <c r="AP284" s="11">
        <v>239.59026355428031</v>
      </c>
      <c r="AQ284" s="10">
        <v>182.38319621549479</v>
      </c>
      <c r="AR284" s="12">
        <v>233.46260843990157</v>
      </c>
      <c r="AS284" s="12">
        <v>237.76150876777615</v>
      </c>
      <c r="AT284" s="11">
        <v>481.87673551302782</v>
      </c>
      <c r="AU284" s="141">
        <v>350.99289504400713</v>
      </c>
      <c r="AV284" s="118">
        <v>305.16694785742493</v>
      </c>
      <c r="AW284" s="14">
        <v>259.94902844369216</v>
      </c>
      <c r="AX284" s="14">
        <v>476.17164353516802</v>
      </c>
      <c r="AY284" s="14">
        <v>349.76565159315891</v>
      </c>
    </row>
    <row r="285" spans="1:51" s="9" customFormat="1" ht="11.25">
      <c r="A285" s="7">
        <v>39871</v>
      </c>
      <c r="B285" s="10"/>
      <c r="C285" s="11">
        <v>527.63707026263819</v>
      </c>
      <c r="D285" s="10">
        <v>272.70900796626847</v>
      </c>
      <c r="E285" s="12">
        <v>439.80825866501687</v>
      </c>
      <c r="F285" s="12">
        <v>324.32103823566496</v>
      </c>
      <c r="G285" s="12">
        <v>122.19417123593085</v>
      </c>
      <c r="H285" s="12">
        <v>365.52565374200032</v>
      </c>
      <c r="I285" s="12">
        <v>539.48273670476874</v>
      </c>
      <c r="J285" s="12">
        <v>194.36343474666447</v>
      </c>
      <c r="K285" s="12">
        <v>668.84751206725241</v>
      </c>
      <c r="L285" s="30">
        <v>1213.1719019616005</v>
      </c>
      <c r="M285" s="10">
        <v>353.78926622344676</v>
      </c>
      <c r="N285" s="12">
        <v>441.77100415972666</v>
      </c>
      <c r="O285" s="11">
        <v>444.35160724022251</v>
      </c>
      <c r="P285" s="10">
        <v>639.750927191198</v>
      </c>
      <c r="Q285" s="31">
        <v>476.73495364419216</v>
      </c>
      <c r="R285" s="31">
        <v>459.88573984385243</v>
      </c>
      <c r="S285" s="31">
        <v>482.86652690679648</v>
      </c>
      <c r="T285" s="31">
        <v>685.71731024363362</v>
      </c>
      <c r="U285" s="31">
        <v>626.49204366261961</v>
      </c>
      <c r="V285" s="31">
        <v>328.74432039651487</v>
      </c>
      <c r="W285" s="31">
        <v>754.20189058885853</v>
      </c>
      <c r="X285" s="31">
        <v>468.98097521597077</v>
      </c>
      <c r="Y285" s="31">
        <v>576.02904988549437</v>
      </c>
      <c r="Z285" s="11">
        <v>373.71725532910136</v>
      </c>
      <c r="AA285" s="10">
        <v>291.81322717676721</v>
      </c>
      <c r="AB285" s="12">
        <v>175.16808372160901</v>
      </c>
      <c r="AC285" s="12">
        <v>446.45194248608783</v>
      </c>
      <c r="AD285" s="12">
        <v>347.71506437356965</v>
      </c>
      <c r="AE285" s="12">
        <v>215.1368041807807</v>
      </c>
      <c r="AF285" s="44">
        <v>42.066358791506488</v>
      </c>
      <c r="AG285" s="10">
        <v>623.19368907158503</v>
      </c>
      <c r="AH285" s="12">
        <v>529.97049329491449</v>
      </c>
      <c r="AI285" s="12">
        <v>570.67256909121625</v>
      </c>
      <c r="AJ285" s="12">
        <v>598.94901926921887</v>
      </c>
      <c r="AK285" s="12">
        <v>579.75287272767423</v>
      </c>
      <c r="AL285" s="11">
        <v>634.2938900459917</v>
      </c>
      <c r="AM285" s="10">
        <v>143.45212313821847</v>
      </c>
      <c r="AN285" s="12">
        <v>264.74476820624261</v>
      </c>
      <c r="AO285" s="12">
        <v>126.00003810429534</v>
      </c>
      <c r="AP285" s="11">
        <v>193.57595045154406</v>
      </c>
      <c r="AQ285" s="10">
        <v>150.52528105633991</v>
      </c>
      <c r="AR285" s="12">
        <v>200.53519756200578</v>
      </c>
      <c r="AS285" s="12">
        <v>192.44296363081162</v>
      </c>
      <c r="AT285" s="11">
        <v>433.05680212725917</v>
      </c>
      <c r="AU285" s="141">
        <v>301.53922460743917</v>
      </c>
      <c r="AV285" s="118">
        <v>268.55318752022356</v>
      </c>
      <c r="AW285" s="14">
        <v>231.37252760651381</v>
      </c>
      <c r="AX285" s="14">
        <v>420.42907704423766</v>
      </c>
      <c r="AY285" s="14">
        <v>312.52308419046204</v>
      </c>
    </row>
    <row r="286" spans="1:51" s="9" customFormat="1" ht="11.25">
      <c r="A286" s="7">
        <v>39903</v>
      </c>
      <c r="B286" s="10"/>
      <c r="C286" s="11">
        <v>578.46741200538713</v>
      </c>
      <c r="D286" s="10">
        <v>298.25347262398986</v>
      </c>
      <c r="E286" s="12">
        <v>489.32424246426871</v>
      </c>
      <c r="F286" s="12">
        <v>370.51874890105881</v>
      </c>
      <c r="G286" s="12">
        <v>148.14620426095095</v>
      </c>
      <c r="H286" s="12">
        <v>408.55278631567512</v>
      </c>
      <c r="I286" s="12">
        <v>611.10318706483201</v>
      </c>
      <c r="J286" s="12">
        <v>231.49415604959037</v>
      </c>
      <c r="K286" s="12">
        <v>770.81987628806689</v>
      </c>
      <c r="L286" s="30">
        <v>1383.1542359653326</v>
      </c>
      <c r="M286" s="10">
        <v>399.50594706002607</v>
      </c>
      <c r="N286" s="12">
        <v>474.72245172723672</v>
      </c>
      <c r="O286" s="11">
        <v>494.52593330452203</v>
      </c>
      <c r="P286" s="10">
        <v>671.20000291073734</v>
      </c>
      <c r="Q286" s="31">
        <v>500.74488006566253</v>
      </c>
      <c r="R286" s="31">
        <v>483.78964403859698</v>
      </c>
      <c r="S286" s="31">
        <v>516.49784249928598</v>
      </c>
      <c r="T286" s="31">
        <v>730.7342402307421</v>
      </c>
      <c r="U286" s="31">
        <v>669.90681460276051</v>
      </c>
      <c r="V286" s="31">
        <v>369.27960625720812</v>
      </c>
      <c r="W286" s="31">
        <v>794.53500878954264</v>
      </c>
      <c r="X286" s="31">
        <v>516.75291560906817</v>
      </c>
      <c r="Y286" s="31">
        <v>585.52841407064204</v>
      </c>
      <c r="Z286" s="11">
        <v>443.67976496461966</v>
      </c>
      <c r="AA286" s="10">
        <v>318.47053170785165</v>
      </c>
      <c r="AB286" s="12">
        <v>193.84102231936137</v>
      </c>
      <c r="AC286" s="12">
        <v>495.14738877312288</v>
      </c>
      <c r="AD286" s="12">
        <v>369.81673534427534</v>
      </c>
      <c r="AE286" s="12">
        <v>240.42730012089902</v>
      </c>
      <c r="AF286" s="44">
        <v>50.472663418505476</v>
      </c>
      <c r="AG286" s="10">
        <v>668.85833123965165</v>
      </c>
      <c r="AH286" s="12">
        <v>579.40303708427302</v>
      </c>
      <c r="AI286" s="12">
        <v>620.24535989917092</v>
      </c>
      <c r="AJ286" s="12">
        <v>655.3967428521056</v>
      </c>
      <c r="AK286" s="12">
        <v>631.20913888756525</v>
      </c>
      <c r="AL286" s="11">
        <v>682.54086080148386</v>
      </c>
      <c r="AM286" s="10">
        <v>174.02226190249456</v>
      </c>
      <c r="AN286" s="12">
        <v>295.32690483417332</v>
      </c>
      <c r="AO286" s="12">
        <v>152.27558710867513</v>
      </c>
      <c r="AP286" s="11">
        <v>241.87316929497501</v>
      </c>
      <c r="AQ286" s="10">
        <v>171.35426730266917</v>
      </c>
      <c r="AR286" s="12">
        <v>223.08762944214004</v>
      </c>
      <c r="AS286" s="12">
        <v>240.02966202657089</v>
      </c>
      <c r="AT286" s="11">
        <v>488.94634825747409</v>
      </c>
      <c r="AU286" s="141">
        <v>332.82241146433796</v>
      </c>
      <c r="AV286" s="118">
        <v>297.56366254672764</v>
      </c>
      <c r="AW286" s="14">
        <v>251.1327849542096</v>
      </c>
      <c r="AX286" s="14">
        <v>466.97652257669023</v>
      </c>
      <c r="AY286" s="14">
        <v>339.90107206187668</v>
      </c>
    </row>
    <row r="287" spans="1:51" s="9" customFormat="1" ht="11.25">
      <c r="A287" s="7">
        <v>39933</v>
      </c>
      <c r="B287" s="10"/>
      <c r="C287" s="11">
        <v>738.15316616092889</v>
      </c>
      <c r="D287" s="10">
        <v>319.87671291329536</v>
      </c>
      <c r="E287" s="12">
        <v>639.62666512706312</v>
      </c>
      <c r="F287" s="12">
        <v>502.54616442582216</v>
      </c>
      <c r="G287" s="12">
        <v>208.55273546426525</v>
      </c>
      <c r="H287" s="12">
        <v>542.85604385161469</v>
      </c>
      <c r="I287" s="12">
        <v>785.0253612737522</v>
      </c>
      <c r="J287" s="12">
        <v>331.80497056539849</v>
      </c>
      <c r="K287" s="12">
        <v>976.97691719535101</v>
      </c>
      <c r="L287" s="30">
        <v>1638.4470348183952</v>
      </c>
      <c r="M287" s="10">
        <v>483.38755517627857</v>
      </c>
      <c r="N287" s="12">
        <v>571.97387294534417</v>
      </c>
      <c r="O287" s="11">
        <v>563.44328341833</v>
      </c>
      <c r="P287" s="10">
        <v>670.38936696008591</v>
      </c>
      <c r="Q287" s="31">
        <v>524.52760792091726</v>
      </c>
      <c r="R287" s="31">
        <v>487.74306657595872</v>
      </c>
      <c r="S287" s="31">
        <v>539.34872971718255</v>
      </c>
      <c r="T287" s="31">
        <v>745.81089229909389</v>
      </c>
      <c r="U287" s="31">
        <v>678.37312372198267</v>
      </c>
      <c r="V287" s="31">
        <v>420.69526995067781</v>
      </c>
      <c r="W287" s="31">
        <v>795.64325800120253</v>
      </c>
      <c r="X287" s="31">
        <v>560.68506779684731</v>
      </c>
      <c r="Y287" s="31">
        <v>595.28913760149487</v>
      </c>
      <c r="Z287" s="11">
        <v>542.11445452624002</v>
      </c>
      <c r="AA287" s="10">
        <v>361.78428926406025</v>
      </c>
      <c r="AB287" s="12">
        <v>229.67224029232025</v>
      </c>
      <c r="AC287" s="12">
        <v>561.46668488162641</v>
      </c>
      <c r="AD287" s="12">
        <v>391.09839022908528</v>
      </c>
      <c r="AE287" s="12">
        <v>270.49492013913778</v>
      </c>
      <c r="AF287" s="44">
        <v>62.84275722263942</v>
      </c>
      <c r="AG287" s="10">
        <v>750.32022276529949</v>
      </c>
      <c r="AH287" s="12">
        <v>668.55467300005296</v>
      </c>
      <c r="AI287" s="12">
        <v>691.88846986382123</v>
      </c>
      <c r="AJ287" s="12">
        <v>730.89209168936554</v>
      </c>
      <c r="AK287" s="12">
        <v>692.85959004178494</v>
      </c>
      <c r="AL287" s="11">
        <v>750.27476791800291</v>
      </c>
      <c r="AM287" s="10">
        <v>247.49360275097033</v>
      </c>
      <c r="AN287" s="12">
        <v>362.65175669903118</v>
      </c>
      <c r="AO287" s="12">
        <v>205.83935813980082</v>
      </c>
      <c r="AP287" s="11">
        <v>338.20071261481445</v>
      </c>
      <c r="AQ287" s="10">
        <v>200.23306628299196</v>
      </c>
      <c r="AR287" s="12">
        <v>269.33450957818633</v>
      </c>
      <c r="AS287" s="12">
        <v>337.88251834049373</v>
      </c>
      <c r="AT287" s="11">
        <v>589.52810668143127</v>
      </c>
      <c r="AU287" s="141">
        <v>398.74840724305238</v>
      </c>
      <c r="AV287" s="118">
        <v>352.13078234271381</v>
      </c>
      <c r="AW287" s="14">
        <v>274.7204594056401</v>
      </c>
      <c r="AX287" s="14">
        <v>553.21277367745893</v>
      </c>
      <c r="AY287" s="14">
        <v>372.4324870192894</v>
      </c>
    </row>
    <row r="288" spans="1:51" s="9" customFormat="1" ht="11.25">
      <c r="A288" s="7">
        <v>39962</v>
      </c>
      <c r="B288" s="10"/>
      <c r="C288" s="11">
        <v>798.20238256917094</v>
      </c>
      <c r="D288" s="10">
        <v>327.11978605737812</v>
      </c>
      <c r="E288" s="12">
        <v>723.43564563587165</v>
      </c>
      <c r="F288" s="12">
        <v>600.87695799628136</v>
      </c>
      <c r="G288" s="12">
        <v>247.87065937345872</v>
      </c>
      <c r="H288" s="12">
        <v>604.29082114336165</v>
      </c>
      <c r="I288" s="12">
        <v>847.3437672160785</v>
      </c>
      <c r="J288" s="12">
        <v>372.91151614576552</v>
      </c>
      <c r="K288" s="12">
        <v>1105.1105151528886</v>
      </c>
      <c r="L288" s="30">
        <v>1784.6339048056777</v>
      </c>
      <c r="M288" s="10">
        <v>498.54083792884973</v>
      </c>
      <c r="N288" s="12">
        <v>630.45311065774683</v>
      </c>
      <c r="O288" s="11">
        <v>594.41523083450306</v>
      </c>
      <c r="P288" s="10">
        <v>670.81101183846022</v>
      </c>
      <c r="Q288" s="31">
        <v>527.23238698392231</v>
      </c>
      <c r="R288" s="31">
        <v>493.38853649379416</v>
      </c>
      <c r="S288" s="31">
        <v>534.03409520429534</v>
      </c>
      <c r="T288" s="31">
        <v>731.9799038824965</v>
      </c>
      <c r="U288" s="31">
        <v>665.42234311939376</v>
      </c>
      <c r="V288" s="31">
        <v>437.77430313610864</v>
      </c>
      <c r="W288" s="31">
        <v>795.66004607394643</v>
      </c>
      <c r="X288" s="31">
        <v>549.33398738559879</v>
      </c>
      <c r="Y288" s="31">
        <v>608.72830183150688</v>
      </c>
      <c r="Z288" s="11">
        <v>582.90480811013128</v>
      </c>
      <c r="AA288" s="10">
        <v>390.22054165037258</v>
      </c>
      <c r="AB288" s="12">
        <v>236.45223944166696</v>
      </c>
      <c r="AC288" s="12">
        <v>599.81016201939531</v>
      </c>
      <c r="AD288" s="12">
        <v>389.09654149525352</v>
      </c>
      <c r="AE288" s="12">
        <v>278.35433449372545</v>
      </c>
      <c r="AF288" s="44">
        <v>72.25427785936489</v>
      </c>
      <c r="AG288" s="10">
        <v>804.01359443122067</v>
      </c>
      <c r="AH288" s="12">
        <v>696.28420079574278</v>
      </c>
      <c r="AI288" s="12">
        <v>735.65083190583812</v>
      </c>
      <c r="AJ288" s="12">
        <v>797.49539713676279</v>
      </c>
      <c r="AK288" s="12">
        <v>739.32775827294734</v>
      </c>
      <c r="AL288" s="11">
        <v>787.95666725831791</v>
      </c>
      <c r="AM288" s="10">
        <v>284.90858019196463</v>
      </c>
      <c r="AN288" s="12">
        <v>407.98429533507453</v>
      </c>
      <c r="AO288" s="12">
        <v>226.04618205787955</v>
      </c>
      <c r="AP288" s="11">
        <v>402.46335335242225</v>
      </c>
      <c r="AQ288" s="10">
        <v>207.50113937435634</v>
      </c>
      <c r="AR288" s="12">
        <v>281.66380655773884</v>
      </c>
      <c r="AS288" s="12">
        <v>380.85986730457631</v>
      </c>
      <c r="AT288" s="11">
        <v>633.81513397763263</v>
      </c>
      <c r="AU288" s="141">
        <v>424.09361362939455</v>
      </c>
      <c r="AV288" s="118">
        <v>373.30042105414827</v>
      </c>
      <c r="AW288" s="14">
        <v>289.30300325233003</v>
      </c>
      <c r="AX288" s="14">
        <v>587.772355845172</v>
      </c>
      <c r="AY288" s="14">
        <v>393.26237531553738</v>
      </c>
    </row>
    <row r="289" spans="1:51" s="9" customFormat="1" ht="11.25">
      <c r="A289" s="7">
        <v>39994</v>
      </c>
      <c r="B289" s="10"/>
      <c r="C289" s="11">
        <v>790.50738510450162</v>
      </c>
      <c r="D289" s="10">
        <v>338.16672099680119</v>
      </c>
      <c r="E289" s="12">
        <v>699.58443151177391</v>
      </c>
      <c r="F289" s="12">
        <v>598.0071204498928</v>
      </c>
      <c r="G289" s="12">
        <v>243.00353701043562</v>
      </c>
      <c r="H289" s="12">
        <v>595.84649892128584</v>
      </c>
      <c r="I289" s="12">
        <v>836.50821059915677</v>
      </c>
      <c r="J289" s="12">
        <v>360.55708008447317</v>
      </c>
      <c r="K289" s="12">
        <v>1066.1772232177427</v>
      </c>
      <c r="L289" s="30">
        <v>1800.7639309399869</v>
      </c>
      <c r="M289" s="10">
        <v>510.79598536734625</v>
      </c>
      <c r="N289" s="12">
        <v>629.96335620911179</v>
      </c>
      <c r="O289" s="11">
        <v>598.79990794571722</v>
      </c>
      <c r="P289" s="10">
        <v>690.01821799144182</v>
      </c>
      <c r="Q289" s="31">
        <v>517.72832726178626</v>
      </c>
      <c r="R289" s="31">
        <v>485.51045371503682</v>
      </c>
      <c r="S289" s="31">
        <v>521.63199711704601</v>
      </c>
      <c r="T289" s="31">
        <v>736.31165847648663</v>
      </c>
      <c r="U289" s="31">
        <v>657.5342004204598</v>
      </c>
      <c r="V289" s="31">
        <v>418.87213680821412</v>
      </c>
      <c r="W289" s="31">
        <v>816.05292444722818</v>
      </c>
      <c r="X289" s="31">
        <v>540.86889346682347</v>
      </c>
      <c r="Y289" s="31">
        <v>623.5189264435221</v>
      </c>
      <c r="Z289" s="11">
        <v>590.53274062617606</v>
      </c>
      <c r="AA289" s="10">
        <v>391.78834001561461</v>
      </c>
      <c r="AB289" s="12">
        <v>238.0495744022987</v>
      </c>
      <c r="AC289" s="12">
        <v>587.40494646942773</v>
      </c>
      <c r="AD289" s="12">
        <v>389.61992926536345</v>
      </c>
      <c r="AE289" s="12">
        <v>279.20169708451402</v>
      </c>
      <c r="AF289" s="44">
        <v>71.62686004710892</v>
      </c>
      <c r="AG289" s="10">
        <v>809.56497185323951</v>
      </c>
      <c r="AH289" s="12">
        <v>694.81519407785129</v>
      </c>
      <c r="AI289" s="12">
        <v>729.27504308977689</v>
      </c>
      <c r="AJ289" s="12">
        <v>792.13995269050656</v>
      </c>
      <c r="AK289" s="12">
        <v>752.85314797948308</v>
      </c>
      <c r="AL289" s="11">
        <v>811.33860641128649</v>
      </c>
      <c r="AM289" s="10">
        <v>272.09262519555961</v>
      </c>
      <c r="AN289" s="12">
        <v>400.8305184384256</v>
      </c>
      <c r="AO289" s="12">
        <v>216.77303169918804</v>
      </c>
      <c r="AP289" s="11">
        <v>395.59654470660291</v>
      </c>
      <c r="AQ289" s="10">
        <v>208.7928697360081</v>
      </c>
      <c r="AR289" s="12">
        <v>290.26770967488983</v>
      </c>
      <c r="AS289" s="12">
        <v>373.28941477144684</v>
      </c>
      <c r="AT289" s="11">
        <v>630.26315619770503</v>
      </c>
      <c r="AU289" s="141">
        <v>424.44904648697735</v>
      </c>
      <c r="AV289" s="118">
        <v>371.38008495194492</v>
      </c>
      <c r="AW289" s="14">
        <v>289.35966639891973</v>
      </c>
      <c r="AX289" s="14">
        <v>585.91006997771194</v>
      </c>
      <c r="AY289" s="14">
        <v>394.04068599493525</v>
      </c>
    </row>
    <row r="290" spans="1:51" s="9" customFormat="1" ht="11.25">
      <c r="A290" s="7">
        <v>40025</v>
      </c>
      <c r="B290" s="10"/>
      <c r="C290" s="11">
        <v>862.43428283731851</v>
      </c>
      <c r="D290" s="10">
        <v>354.67430911874231</v>
      </c>
      <c r="E290" s="12">
        <v>761.50274155426928</v>
      </c>
      <c r="F290" s="12">
        <v>665.41059188251256</v>
      </c>
      <c r="G290" s="12">
        <v>269.8346705268379</v>
      </c>
      <c r="H290" s="12">
        <v>654.43940676610885</v>
      </c>
      <c r="I290" s="12">
        <v>911.87679464943244</v>
      </c>
      <c r="J290" s="12">
        <v>406.60627076523679</v>
      </c>
      <c r="K290" s="12">
        <v>1131.9068914481229</v>
      </c>
      <c r="L290" s="30">
        <v>1929.5622048187295</v>
      </c>
      <c r="M290" s="10">
        <v>553.72505650520634</v>
      </c>
      <c r="N290" s="12">
        <v>687.21853295410324</v>
      </c>
      <c r="O290" s="11">
        <v>640.49191182153561</v>
      </c>
      <c r="P290" s="10">
        <v>727.23961609403136</v>
      </c>
      <c r="Q290" s="31">
        <v>578.94062100563235</v>
      </c>
      <c r="R290" s="31">
        <v>534.46376391786157</v>
      </c>
      <c r="S290" s="31">
        <v>568.75177699934454</v>
      </c>
      <c r="T290" s="31">
        <v>776.93646140804003</v>
      </c>
      <c r="U290" s="31">
        <v>690.04741238480642</v>
      </c>
      <c r="V290" s="31">
        <v>496.95802085127661</v>
      </c>
      <c r="W290" s="31">
        <v>866.98007816627057</v>
      </c>
      <c r="X290" s="31">
        <v>567.5960163765094</v>
      </c>
      <c r="Y290" s="31">
        <v>668.28051465754106</v>
      </c>
      <c r="Z290" s="11">
        <v>646.33795946610803</v>
      </c>
      <c r="AA290" s="10">
        <v>426.11875842464906</v>
      </c>
      <c r="AB290" s="12">
        <v>258.84649135778847</v>
      </c>
      <c r="AC290" s="12">
        <v>643.33879695082726</v>
      </c>
      <c r="AD290" s="12">
        <v>434.60240235368298</v>
      </c>
      <c r="AE290" s="12">
        <v>311.08362987816099</v>
      </c>
      <c r="AF290" s="44">
        <v>78.288924904037387</v>
      </c>
      <c r="AG290" s="10">
        <v>867.62764796132274</v>
      </c>
      <c r="AH290" s="12">
        <v>739.9814401899614</v>
      </c>
      <c r="AI290" s="12">
        <v>766.79629080327618</v>
      </c>
      <c r="AJ290" s="12">
        <v>822.96397468670739</v>
      </c>
      <c r="AK290" s="12">
        <v>786.36430961748454</v>
      </c>
      <c r="AL290" s="11">
        <v>855.38627931027145</v>
      </c>
      <c r="AM290" s="10">
        <v>320.47959488403205</v>
      </c>
      <c r="AN290" s="12">
        <v>438.84510466401537</v>
      </c>
      <c r="AO290" s="12">
        <v>247.78174012750389</v>
      </c>
      <c r="AP290" s="11">
        <v>441.35410754410771</v>
      </c>
      <c r="AQ290" s="10">
        <v>227.61313107432619</v>
      </c>
      <c r="AR290" s="12">
        <v>319.36954532902138</v>
      </c>
      <c r="AS290" s="12">
        <v>424.44976708668082</v>
      </c>
      <c r="AT290" s="11">
        <v>706.25206109999385</v>
      </c>
      <c r="AU290" s="141">
        <v>453.55241403706856</v>
      </c>
      <c r="AV290" s="118">
        <v>405.56639085335632</v>
      </c>
      <c r="AW290" s="14">
        <v>310.81329555155514</v>
      </c>
      <c r="AX290" s="14">
        <v>640.47017874674907</v>
      </c>
      <c r="AY290" s="14">
        <v>423.84881968263426</v>
      </c>
    </row>
    <row r="291" spans="1:51" s="9" customFormat="1" ht="11.25">
      <c r="A291" s="7">
        <v>40056</v>
      </c>
      <c r="B291" s="10"/>
      <c r="C291" s="11">
        <v>911.49286193984392</v>
      </c>
      <c r="D291" s="10">
        <v>359.45711905513701</v>
      </c>
      <c r="E291" s="12">
        <v>803.74498290481824</v>
      </c>
      <c r="F291" s="12">
        <v>765.09662333686799</v>
      </c>
      <c r="G291" s="12">
        <v>321.68241246189336</v>
      </c>
      <c r="H291" s="12">
        <v>681.46260268869332</v>
      </c>
      <c r="I291" s="12">
        <v>968.27631109601271</v>
      </c>
      <c r="J291" s="12">
        <v>468.2821930305297</v>
      </c>
      <c r="K291" s="12">
        <v>1224.848236159479</v>
      </c>
      <c r="L291" s="30">
        <v>2053.0870913945942</v>
      </c>
      <c r="M291" s="10">
        <v>580.10588972535152</v>
      </c>
      <c r="N291" s="12">
        <v>721.19610232459479</v>
      </c>
      <c r="O291" s="11">
        <v>680.93934951108963</v>
      </c>
      <c r="P291" s="10">
        <v>722.47974504341903</v>
      </c>
      <c r="Q291" s="31">
        <v>622.87016059623056</v>
      </c>
      <c r="R291" s="31">
        <v>565.50756787054183</v>
      </c>
      <c r="S291" s="31">
        <v>607.97317254207235</v>
      </c>
      <c r="T291" s="31">
        <v>796.701554060239</v>
      </c>
      <c r="U291" s="31">
        <v>731.47970835145543</v>
      </c>
      <c r="V291" s="31">
        <v>540.74857016623275</v>
      </c>
      <c r="W291" s="31">
        <v>881.22726582838629</v>
      </c>
      <c r="X291" s="31">
        <v>592.72832793955695</v>
      </c>
      <c r="Y291" s="31">
        <v>678.95299457345277</v>
      </c>
      <c r="Z291" s="11">
        <v>721.99180881849304</v>
      </c>
      <c r="AA291" s="10">
        <v>441.75636215339119</v>
      </c>
      <c r="AB291" s="12">
        <v>265.30056602002941</v>
      </c>
      <c r="AC291" s="12">
        <v>672.25050559449517</v>
      </c>
      <c r="AD291" s="12">
        <v>455.23004841701231</v>
      </c>
      <c r="AE291" s="12">
        <v>318.04499235135961</v>
      </c>
      <c r="AF291" s="44">
        <v>90.286854913782193</v>
      </c>
      <c r="AG291" s="10">
        <v>889.26645913262178</v>
      </c>
      <c r="AH291" s="12">
        <v>767.32963011808897</v>
      </c>
      <c r="AI291" s="12">
        <v>782.92910545944812</v>
      </c>
      <c r="AJ291" s="12">
        <v>844.79132600679952</v>
      </c>
      <c r="AK291" s="12">
        <v>807.40166094064625</v>
      </c>
      <c r="AL291" s="11">
        <v>879.89125002375022</v>
      </c>
      <c r="AM291" s="10">
        <v>383.16238241811186</v>
      </c>
      <c r="AN291" s="12">
        <v>464.60933403498052</v>
      </c>
      <c r="AO291" s="12">
        <v>283.03835089078143</v>
      </c>
      <c r="AP291" s="11">
        <v>498.98025501388759</v>
      </c>
      <c r="AQ291" s="10">
        <v>253.08808664787571</v>
      </c>
      <c r="AR291" s="12">
        <v>341.27082153145426</v>
      </c>
      <c r="AS291" s="12">
        <v>497.26039367450323</v>
      </c>
      <c r="AT291" s="11">
        <v>736.88851308316146</v>
      </c>
      <c r="AU291" s="141">
        <v>474.37509607599321</v>
      </c>
      <c r="AV291" s="118">
        <v>428.24031323990232</v>
      </c>
      <c r="AW291" s="14">
        <v>321.24423948039259</v>
      </c>
      <c r="AX291" s="14">
        <v>677.66345081367399</v>
      </c>
      <c r="AY291" s="14">
        <v>439.14740123525166</v>
      </c>
    </row>
    <row r="292" spans="1:51" s="9" customFormat="1" ht="11.25">
      <c r="A292" s="7">
        <v>40086</v>
      </c>
      <c r="B292" s="10"/>
      <c r="C292" s="11">
        <v>966.91957621823212</v>
      </c>
      <c r="D292" s="10">
        <v>372.685189152269</v>
      </c>
      <c r="E292" s="12">
        <v>856.64569904019095</v>
      </c>
      <c r="F292" s="12">
        <v>799.40350846069862</v>
      </c>
      <c r="G292" s="12">
        <v>339.53339420087008</v>
      </c>
      <c r="H292" s="12">
        <v>730.32959573263497</v>
      </c>
      <c r="I292" s="12">
        <v>1020.0603725819469</v>
      </c>
      <c r="J292" s="12">
        <v>500.72506012782657</v>
      </c>
      <c r="K292" s="12">
        <v>1299.6326894156443</v>
      </c>
      <c r="L292" s="30">
        <v>2164.6898046658434</v>
      </c>
      <c r="M292" s="10">
        <v>601.6600013371102</v>
      </c>
      <c r="N292" s="12">
        <v>754.34142011281347</v>
      </c>
      <c r="O292" s="11">
        <v>713.48183210539753</v>
      </c>
      <c r="P292" s="10">
        <v>748.01654343573159</v>
      </c>
      <c r="Q292" s="31">
        <v>674.43668425896124</v>
      </c>
      <c r="R292" s="31">
        <v>595.42326882558552</v>
      </c>
      <c r="S292" s="31">
        <v>649.39551561746464</v>
      </c>
      <c r="T292" s="31">
        <v>821.88701105943983</v>
      </c>
      <c r="U292" s="31">
        <v>777.3809085669709</v>
      </c>
      <c r="V292" s="31">
        <v>565.41350758282567</v>
      </c>
      <c r="W292" s="31">
        <v>921.54905309453625</v>
      </c>
      <c r="X292" s="31">
        <v>611.01701977096468</v>
      </c>
      <c r="Y292" s="31">
        <v>705.17263836917164</v>
      </c>
      <c r="Z292" s="11">
        <v>759.63931385785122</v>
      </c>
      <c r="AA292" s="10">
        <v>469.39017161130079</v>
      </c>
      <c r="AB292" s="12">
        <v>283.26155901461652</v>
      </c>
      <c r="AC292" s="12">
        <v>714.22141396968289</v>
      </c>
      <c r="AD292" s="12">
        <v>490.40655573834681</v>
      </c>
      <c r="AE292" s="12">
        <v>338.85866204507192</v>
      </c>
      <c r="AF292" s="44">
        <v>95.346985366682887</v>
      </c>
      <c r="AG292" s="10">
        <v>928.17637528283649</v>
      </c>
      <c r="AH292" s="12">
        <v>803.95965235967913</v>
      </c>
      <c r="AI292" s="12">
        <v>824.72754731000975</v>
      </c>
      <c r="AJ292" s="12">
        <v>903.76822140017657</v>
      </c>
      <c r="AK292" s="12">
        <v>852.34695249758863</v>
      </c>
      <c r="AL292" s="11">
        <v>912.87455857762177</v>
      </c>
      <c r="AM292" s="10">
        <v>419.46990593981877</v>
      </c>
      <c r="AN292" s="12">
        <v>499.61227139761962</v>
      </c>
      <c r="AO292" s="12">
        <v>302.53543051960725</v>
      </c>
      <c r="AP292" s="11">
        <v>548.50145051691425</v>
      </c>
      <c r="AQ292" s="10">
        <v>264.20580952502047</v>
      </c>
      <c r="AR292" s="12">
        <v>353.88109004090899</v>
      </c>
      <c r="AS292" s="12">
        <v>544.28155682053239</v>
      </c>
      <c r="AT292" s="11">
        <v>787.80621739479125</v>
      </c>
      <c r="AU292" s="141">
        <v>497.93299028471347</v>
      </c>
      <c r="AV292" s="118">
        <v>450.35795881098136</v>
      </c>
      <c r="AW292" s="14">
        <v>332.72015345794966</v>
      </c>
      <c r="AX292" s="14">
        <v>713.80680824767023</v>
      </c>
      <c r="AY292" s="14">
        <v>455.53638224935128</v>
      </c>
    </row>
    <row r="293" spans="1:51" s="9" customFormat="1" ht="11.25">
      <c r="A293" s="7">
        <v>40116</v>
      </c>
      <c r="B293" s="10"/>
      <c r="C293" s="11">
        <v>930.1908165583319</v>
      </c>
      <c r="D293" s="10">
        <v>364.6559451889749</v>
      </c>
      <c r="E293" s="12">
        <v>852.17525915965598</v>
      </c>
      <c r="F293" s="12">
        <v>786.48554641051533</v>
      </c>
      <c r="G293" s="12">
        <v>311.4908666853463</v>
      </c>
      <c r="H293" s="12">
        <v>723.54649553642116</v>
      </c>
      <c r="I293" s="12">
        <v>993.40828041700388</v>
      </c>
      <c r="J293" s="12">
        <v>486.80362631694913</v>
      </c>
      <c r="K293" s="12">
        <v>1295.2518350929868</v>
      </c>
      <c r="L293" s="30">
        <v>2093.3408408471637</v>
      </c>
      <c r="M293" s="10">
        <v>595.01578381471529</v>
      </c>
      <c r="N293" s="12">
        <v>734.69476819247632</v>
      </c>
      <c r="O293" s="11">
        <v>693.69975663083449</v>
      </c>
      <c r="P293" s="10">
        <v>725.62661847261984</v>
      </c>
      <c r="Q293" s="31">
        <v>606.3642115348631</v>
      </c>
      <c r="R293" s="31">
        <v>552.93698438012041</v>
      </c>
      <c r="S293" s="31">
        <v>595.40281127457149</v>
      </c>
      <c r="T293" s="31">
        <v>784.79148600781662</v>
      </c>
      <c r="U293" s="31">
        <v>730.24735567584696</v>
      </c>
      <c r="V293" s="31">
        <v>509.31026182675856</v>
      </c>
      <c r="W293" s="31">
        <v>878.20830623180325</v>
      </c>
      <c r="X293" s="31">
        <v>577.39953546188792</v>
      </c>
      <c r="Y293" s="31">
        <v>686.15214372551486</v>
      </c>
      <c r="Z293" s="11">
        <v>703.83801961136203</v>
      </c>
      <c r="AA293" s="10">
        <v>447.53328449893809</v>
      </c>
      <c r="AB293" s="12">
        <v>271.72628195167113</v>
      </c>
      <c r="AC293" s="12">
        <v>683.32205718772184</v>
      </c>
      <c r="AD293" s="12">
        <v>468.78363481133891</v>
      </c>
      <c r="AE293" s="12">
        <v>323.01465428645486</v>
      </c>
      <c r="AF293" s="44">
        <v>85.967055639421758</v>
      </c>
      <c r="AG293" s="10">
        <v>916.87654886548569</v>
      </c>
      <c r="AH293" s="12">
        <v>794.08668386260456</v>
      </c>
      <c r="AI293" s="12">
        <v>813.72384256935243</v>
      </c>
      <c r="AJ293" s="12">
        <v>882.05913732372403</v>
      </c>
      <c r="AK293" s="12">
        <v>844.46969266660176</v>
      </c>
      <c r="AL293" s="11">
        <v>905.99732127840457</v>
      </c>
      <c r="AM293" s="10">
        <v>377.69738227584315</v>
      </c>
      <c r="AN293" s="12">
        <v>474.78383966850777</v>
      </c>
      <c r="AO293" s="12">
        <v>272.29684575146763</v>
      </c>
      <c r="AP293" s="11">
        <v>484.20337141368805</v>
      </c>
      <c r="AQ293" s="10">
        <v>250.81474195686803</v>
      </c>
      <c r="AR293" s="12">
        <v>341.8689158671138</v>
      </c>
      <c r="AS293" s="12">
        <v>504.65558783783518</v>
      </c>
      <c r="AT293" s="11">
        <v>749.88663782967967</v>
      </c>
      <c r="AU293" s="141">
        <v>479.87868695647518</v>
      </c>
      <c r="AV293" s="118">
        <v>434.72202760194153</v>
      </c>
      <c r="AW293" s="14">
        <v>326.14493778531369</v>
      </c>
      <c r="AX293" s="14">
        <v>689.55964604462736</v>
      </c>
      <c r="AY293" s="14">
        <v>447.07400131576446</v>
      </c>
    </row>
    <row r="294" spans="1:51" s="9" customFormat="1" ht="11.25">
      <c r="A294" s="7">
        <v>40147</v>
      </c>
      <c r="B294" s="10"/>
      <c r="C294" s="11">
        <v>982.48510341892518</v>
      </c>
      <c r="D294" s="10">
        <v>383.00836483319898</v>
      </c>
      <c r="E294" s="12">
        <v>898.84602191006968</v>
      </c>
      <c r="F294" s="12">
        <v>831.83136058536002</v>
      </c>
      <c r="G294" s="12">
        <v>324.98282251158372</v>
      </c>
      <c r="H294" s="12">
        <v>751.30563452903255</v>
      </c>
      <c r="I294" s="12">
        <v>1070.2565472985709</v>
      </c>
      <c r="J294" s="12">
        <v>507.5449257981108</v>
      </c>
      <c r="K294" s="12">
        <v>1334.3959361446555</v>
      </c>
      <c r="L294" s="30">
        <v>2225.4294062918334</v>
      </c>
      <c r="M294" s="10">
        <v>632.40053843718408</v>
      </c>
      <c r="N294" s="12">
        <v>781.85099718129425</v>
      </c>
      <c r="O294" s="11">
        <v>728.49471978840768</v>
      </c>
      <c r="P294" s="10">
        <v>758.46244807746348</v>
      </c>
      <c r="Q294" s="31">
        <v>641.38323007651945</v>
      </c>
      <c r="R294" s="31">
        <v>591.31589574978682</v>
      </c>
      <c r="S294" s="31">
        <v>630.44140931421566</v>
      </c>
      <c r="T294" s="31">
        <v>825.73811927004692</v>
      </c>
      <c r="U294" s="31">
        <v>786.34012118365376</v>
      </c>
      <c r="V294" s="31">
        <v>536.43816336823011</v>
      </c>
      <c r="W294" s="31">
        <v>926.50992115204747</v>
      </c>
      <c r="X294" s="31">
        <v>605.61009886950353</v>
      </c>
      <c r="Y294" s="31">
        <v>725.43325611037062</v>
      </c>
      <c r="Z294" s="11">
        <v>748.53124788468449</v>
      </c>
      <c r="AA294" s="10">
        <v>468.28552545366847</v>
      </c>
      <c r="AB294" s="12">
        <v>288.27379195947969</v>
      </c>
      <c r="AC294" s="12">
        <v>724.42993796593703</v>
      </c>
      <c r="AD294" s="12">
        <v>488.92919991594914</v>
      </c>
      <c r="AE294" s="12">
        <v>336.87383005650162</v>
      </c>
      <c r="AF294" s="44">
        <v>89.476747016941317</v>
      </c>
      <c r="AG294" s="10">
        <v>951.30403388513162</v>
      </c>
      <c r="AH294" s="12">
        <v>839.1155128212597</v>
      </c>
      <c r="AI294" s="12">
        <v>858.04873585177211</v>
      </c>
      <c r="AJ294" s="12">
        <v>931.50315234485709</v>
      </c>
      <c r="AK294" s="12">
        <v>892.19530993359035</v>
      </c>
      <c r="AL294" s="11">
        <v>963.28229265614618</v>
      </c>
      <c r="AM294" s="10">
        <v>410.22040630774643</v>
      </c>
      <c r="AN294" s="12">
        <v>498.95944411101635</v>
      </c>
      <c r="AO294" s="12">
        <v>285.73783179859277</v>
      </c>
      <c r="AP294" s="11">
        <v>515.91129139611792</v>
      </c>
      <c r="AQ294" s="10">
        <v>267.33848384862637</v>
      </c>
      <c r="AR294" s="12">
        <v>357.52659226690486</v>
      </c>
      <c r="AS294" s="12">
        <v>524.78630472330201</v>
      </c>
      <c r="AT294" s="11">
        <v>788.89524224993602</v>
      </c>
      <c r="AU294" s="141">
        <v>513.03086610551975</v>
      </c>
      <c r="AV294" s="118">
        <v>456.97996102182185</v>
      </c>
      <c r="AW294" s="14">
        <v>344.85395187237356</v>
      </c>
      <c r="AX294" s="14">
        <v>726.66792834322371</v>
      </c>
      <c r="AY294" s="14">
        <v>473.89106020294861</v>
      </c>
    </row>
    <row r="295" spans="1:51" s="9" customFormat="1" ht="11.25">
      <c r="A295" s="7">
        <v>40178</v>
      </c>
      <c r="B295" s="10"/>
      <c r="C295" s="11">
        <v>1034.6884366532699</v>
      </c>
      <c r="D295" s="10">
        <v>398.2739808538754</v>
      </c>
      <c r="E295" s="12">
        <v>933.69772657365831</v>
      </c>
      <c r="F295" s="12">
        <v>862.85403251434388</v>
      </c>
      <c r="G295" s="12">
        <v>334.75927297881697</v>
      </c>
      <c r="H295" s="12">
        <v>787.14949734796949</v>
      </c>
      <c r="I295" s="12">
        <v>1118.5701116164928</v>
      </c>
      <c r="J295" s="12">
        <v>543.05148651296327</v>
      </c>
      <c r="K295" s="12">
        <v>1388.9819279935484</v>
      </c>
      <c r="L295" s="30">
        <v>2308.2022603722771</v>
      </c>
      <c r="M295" s="10">
        <v>665.81562346069995</v>
      </c>
      <c r="N295" s="12">
        <v>816.17419613656955</v>
      </c>
      <c r="O295" s="11">
        <v>755.78816079622914</v>
      </c>
      <c r="P295" s="10">
        <v>817.85361911780308</v>
      </c>
      <c r="Q295" s="31">
        <v>676.89373787951445</v>
      </c>
      <c r="R295" s="31">
        <v>638.45398841432461</v>
      </c>
      <c r="S295" s="31">
        <v>657.69852919493781</v>
      </c>
      <c r="T295" s="31">
        <v>895.77883040575648</v>
      </c>
      <c r="U295" s="31">
        <v>830.62062185116758</v>
      </c>
      <c r="V295" s="31">
        <v>555.27922258009494</v>
      </c>
      <c r="W295" s="31">
        <v>1009.4246819078062</v>
      </c>
      <c r="X295" s="31">
        <v>640.31390124580867</v>
      </c>
      <c r="Y295" s="31">
        <v>774.85479821994045</v>
      </c>
      <c r="Z295" s="11">
        <v>787.53001337439935</v>
      </c>
      <c r="AA295" s="10">
        <v>490.29648836339891</v>
      </c>
      <c r="AB295" s="12">
        <v>311.39108427729104</v>
      </c>
      <c r="AC295" s="12">
        <v>760.65314256849911</v>
      </c>
      <c r="AD295" s="12">
        <v>530.87756520223002</v>
      </c>
      <c r="AE295" s="12">
        <v>354.65055793414484</v>
      </c>
      <c r="AF295" s="44">
        <v>95.181062612497499</v>
      </c>
      <c r="AG295" s="10">
        <v>977.60233773975426</v>
      </c>
      <c r="AH295" s="12">
        <v>874.62528898469361</v>
      </c>
      <c r="AI295" s="12">
        <v>878.53559201251096</v>
      </c>
      <c r="AJ295" s="12">
        <v>965.49701609392002</v>
      </c>
      <c r="AK295" s="12">
        <v>920.36792870963723</v>
      </c>
      <c r="AL295" s="11">
        <v>989.67899637207779</v>
      </c>
      <c r="AM295" s="10">
        <v>437.29726911114864</v>
      </c>
      <c r="AN295" s="12">
        <v>527.70489534445494</v>
      </c>
      <c r="AO295" s="12">
        <v>307.65965510525882</v>
      </c>
      <c r="AP295" s="11">
        <v>565.36922892873997</v>
      </c>
      <c r="AQ295" s="10">
        <v>276.98122938203812</v>
      </c>
      <c r="AR295" s="12">
        <v>381.28229119482728</v>
      </c>
      <c r="AS295" s="12">
        <v>574.88467266943508</v>
      </c>
      <c r="AT295" s="11">
        <v>853.68939528829014</v>
      </c>
      <c r="AU295" s="141">
        <v>533.68092280021972</v>
      </c>
      <c r="AV295" s="118">
        <v>477.93432682605828</v>
      </c>
      <c r="AW295" s="14">
        <v>350.98218936974013</v>
      </c>
      <c r="AX295" s="14">
        <v>761.35512047343275</v>
      </c>
      <c r="AY295" s="14">
        <v>483.04319503697246</v>
      </c>
    </row>
    <row r="296" spans="1:51" s="9" customFormat="1" ht="11.25">
      <c r="A296" s="7">
        <v>40207</v>
      </c>
      <c r="B296" s="10"/>
      <c r="C296" s="11">
        <v>1010.5921013285636</v>
      </c>
      <c r="D296" s="10">
        <v>387.19079233132362</v>
      </c>
      <c r="E296" s="12">
        <v>919.16095262041165</v>
      </c>
      <c r="F296" s="12">
        <v>843.50117523211713</v>
      </c>
      <c r="G296" s="12">
        <v>345.78661180443788</v>
      </c>
      <c r="H296" s="12">
        <v>751.09052570827055</v>
      </c>
      <c r="I296" s="12">
        <v>1094.3516435969307</v>
      </c>
      <c r="J296" s="12">
        <v>540.77046260672034</v>
      </c>
      <c r="K296" s="12">
        <v>1365.0032916415262</v>
      </c>
      <c r="L296" s="30">
        <v>2283.0321091291953</v>
      </c>
      <c r="M296" s="10">
        <v>638.64527694278468</v>
      </c>
      <c r="N296" s="12">
        <v>791.62695521336479</v>
      </c>
      <c r="O296" s="11">
        <v>747.95634784459605</v>
      </c>
      <c r="P296" s="10">
        <v>762.77456610690649</v>
      </c>
      <c r="Q296" s="31">
        <v>640.734353102157</v>
      </c>
      <c r="R296" s="31">
        <v>604.35302583684586</v>
      </c>
      <c r="S296" s="31">
        <v>611.04273304273181</v>
      </c>
      <c r="T296" s="31">
        <v>828.64997578580869</v>
      </c>
      <c r="U296" s="31">
        <v>787.93957305092999</v>
      </c>
      <c r="V296" s="31">
        <v>519.24175998887699</v>
      </c>
      <c r="W296" s="31">
        <v>933.76282191297207</v>
      </c>
      <c r="X296" s="31">
        <v>592.19715304976683</v>
      </c>
      <c r="Y296" s="31">
        <v>735.62451829066197</v>
      </c>
      <c r="Z296" s="11">
        <v>764.9084476366337</v>
      </c>
      <c r="AA296" s="10">
        <v>470.64752191585274</v>
      </c>
      <c r="AB296" s="12">
        <v>294.0548840934818</v>
      </c>
      <c r="AC296" s="12">
        <v>733.78181189915438</v>
      </c>
      <c r="AD296" s="12">
        <v>499.4469552701417</v>
      </c>
      <c r="AE296" s="12">
        <v>340.60713541191228</v>
      </c>
      <c r="AF296" s="44">
        <v>93.62485887233214</v>
      </c>
      <c r="AG296" s="10">
        <v>950.81345441096039</v>
      </c>
      <c r="AH296" s="12">
        <v>837.3229730928058</v>
      </c>
      <c r="AI296" s="12">
        <v>849.75566565092686</v>
      </c>
      <c r="AJ296" s="12">
        <v>924.47910343296144</v>
      </c>
      <c r="AK296" s="12">
        <v>892.69992641673673</v>
      </c>
      <c r="AL296" s="11">
        <v>961.13342114618513</v>
      </c>
      <c r="AM296" s="10">
        <v>415.30648227995567</v>
      </c>
      <c r="AN296" s="12">
        <v>509.10590289763053</v>
      </c>
      <c r="AO296" s="12">
        <v>306.15246767738319</v>
      </c>
      <c r="AP296" s="11">
        <v>577.7024263903246</v>
      </c>
      <c r="AQ296" s="10">
        <v>270.12166562022321</v>
      </c>
      <c r="AR296" s="12">
        <v>374.80419727256873</v>
      </c>
      <c r="AS296" s="12">
        <v>577.24123368444248</v>
      </c>
      <c r="AT296" s="11">
        <v>781.11844965003797</v>
      </c>
      <c r="AU296" s="141">
        <v>502.18382188984265</v>
      </c>
      <c r="AV296" s="118">
        <v>462.81809773646978</v>
      </c>
      <c r="AW296" s="14">
        <v>338.00488615443601</v>
      </c>
      <c r="AX296" s="14">
        <v>737.77630963699528</v>
      </c>
      <c r="AY296" s="14">
        <v>465.66774004650455</v>
      </c>
    </row>
    <row r="297" spans="1:51" s="9" customFormat="1" ht="11.25">
      <c r="A297" s="7">
        <v>40235</v>
      </c>
      <c r="B297" s="10"/>
      <c r="C297" s="11">
        <v>1046.1578530943325</v>
      </c>
      <c r="D297" s="10">
        <v>397.73720862346141</v>
      </c>
      <c r="E297" s="12">
        <v>933.85952900386053</v>
      </c>
      <c r="F297" s="12">
        <v>861.08591344401623</v>
      </c>
      <c r="G297" s="12">
        <v>357.19793800775955</v>
      </c>
      <c r="H297" s="12">
        <v>753.84162139273235</v>
      </c>
      <c r="I297" s="12">
        <v>1115.4117711384447</v>
      </c>
      <c r="J297" s="12">
        <v>558.01094203356058</v>
      </c>
      <c r="K297" s="12">
        <v>1421.9195599533225</v>
      </c>
      <c r="L297" s="30">
        <v>2316.7371028908278</v>
      </c>
      <c r="M297" s="10">
        <v>650.99657305657672</v>
      </c>
      <c r="N297" s="12">
        <v>823.85882640467992</v>
      </c>
      <c r="O297" s="11">
        <v>768.44691680246558</v>
      </c>
      <c r="P297" s="10">
        <v>811.96819513855712</v>
      </c>
      <c r="Q297" s="12">
        <v>686.72136666903259</v>
      </c>
      <c r="R297" s="12">
        <v>651.8930026980529</v>
      </c>
      <c r="S297" s="12">
        <v>645.6293655090293</v>
      </c>
      <c r="T297" s="12">
        <v>893.07077814148511</v>
      </c>
      <c r="U297" s="12">
        <v>838.67635498889103</v>
      </c>
      <c r="V297" s="12">
        <v>543.56066470523922</v>
      </c>
      <c r="W297" s="12">
        <v>998.01240296844526</v>
      </c>
      <c r="X297" s="12">
        <v>622.03186167213437</v>
      </c>
      <c r="Y297" s="12">
        <v>788.73503921817542</v>
      </c>
      <c r="Z297" s="11">
        <v>792.31690152407123</v>
      </c>
      <c r="AA297" s="10">
        <v>490.48441608431676</v>
      </c>
      <c r="AB297" s="12">
        <v>310.57740541211092</v>
      </c>
      <c r="AC297" s="12">
        <v>755.7624994850305</v>
      </c>
      <c r="AD297" s="12">
        <v>532.73904901038611</v>
      </c>
      <c r="AE297" s="12">
        <v>352.4633407963567</v>
      </c>
      <c r="AF297" s="44">
        <v>97.915819504337605</v>
      </c>
      <c r="AG297" s="10">
        <v>968.96544481331205</v>
      </c>
      <c r="AH297" s="12">
        <v>869.00749245028635</v>
      </c>
      <c r="AI297" s="12">
        <v>869.37675261456366</v>
      </c>
      <c r="AJ297" s="12">
        <v>958.05862290346431</v>
      </c>
      <c r="AK297" s="12">
        <v>904.70104834020901</v>
      </c>
      <c r="AL297" s="11">
        <v>976.64169603130961</v>
      </c>
      <c r="AM297" s="10">
        <v>444.2792635634687</v>
      </c>
      <c r="AN297" s="12">
        <v>533.52491077346269</v>
      </c>
      <c r="AO297" s="12">
        <v>322.55876752247758</v>
      </c>
      <c r="AP297" s="11">
        <v>601.99502156622202</v>
      </c>
      <c r="AQ297" s="10">
        <v>275.51601700206169</v>
      </c>
      <c r="AR297" s="12">
        <v>384.57330483734171</v>
      </c>
      <c r="AS297" s="12">
        <v>605.55226702883613</v>
      </c>
      <c r="AT297" s="11">
        <v>818.46728904906706</v>
      </c>
      <c r="AU297" s="141">
        <v>532.18227467425424</v>
      </c>
      <c r="AV297" s="118">
        <v>481.81123247683422</v>
      </c>
      <c r="AW297" s="14">
        <v>347.64264593663114</v>
      </c>
      <c r="AX297" s="14">
        <v>769.59049278868451</v>
      </c>
      <c r="AY297" s="14">
        <v>480.09096009251294</v>
      </c>
    </row>
    <row r="298" spans="1:51" s="9" customFormat="1" ht="11.25">
      <c r="A298" s="7">
        <v>40268</v>
      </c>
      <c r="B298" s="10"/>
      <c r="C298" s="11">
        <v>1135.0224199284055</v>
      </c>
      <c r="D298" s="10">
        <v>410.8395565707213</v>
      </c>
      <c r="E298" s="12">
        <v>988.65964309076901</v>
      </c>
      <c r="F298" s="12">
        <v>934.14479223665023</v>
      </c>
      <c r="G298" s="12">
        <v>392.58661213115005</v>
      </c>
      <c r="H298" s="12">
        <v>809.32147788321004</v>
      </c>
      <c r="I298" s="12">
        <v>1198.4972529287986</v>
      </c>
      <c r="J298" s="12">
        <v>603.52774798018345</v>
      </c>
      <c r="K298" s="12">
        <v>1531.7921180507922</v>
      </c>
      <c r="L298" s="30">
        <v>2470.795421600631</v>
      </c>
      <c r="M298" s="10">
        <v>688.8160078761498</v>
      </c>
      <c r="N298" s="12">
        <v>876.15084117316599</v>
      </c>
      <c r="O298" s="11">
        <v>813.75778255519776</v>
      </c>
      <c r="P298" s="10">
        <v>890.74027592882942</v>
      </c>
      <c r="Q298" s="12">
        <v>752.80401800492018</v>
      </c>
      <c r="R298" s="12">
        <v>718.47226092309415</v>
      </c>
      <c r="S298" s="12">
        <v>700.31972301087285</v>
      </c>
      <c r="T298" s="12">
        <v>999.18244478184374</v>
      </c>
      <c r="U298" s="12">
        <v>921.94279954988383</v>
      </c>
      <c r="V298" s="12">
        <v>597.41427858000065</v>
      </c>
      <c r="W298" s="12">
        <v>1119.8854889608965</v>
      </c>
      <c r="X298" s="12">
        <v>684.1491608895725</v>
      </c>
      <c r="Y298" s="12">
        <v>871.07989770324491</v>
      </c>
      <c r="Z298" s="11">
        <v>854.84703524443637</v>
      </c>
      <c r="AA298" s="10">
        <v>529.06910187386609</v>
      </c>
      <c r="AB298" s="12">
        <v>330.92668447801094</v>
      </c>
      <c r="AC298" s="12">
        <v>802.96422303151519</v>
      </c>
      <c r="AD298" s="12">
        <v>578.10336789127371</v>
      </c>
      <c r="AE298" s="12">
        <v>382.74137801658185</v>
      </c>
      <c r="AF298" s="44">
        <v>108.86913251945423</v>
      </c>
      <c r="AG298" s="10">
        <v>1025.3143135389771</v>
      </c>
      <c r="AH298" s="12">
        <v>930.83717544045908</v>
      </c>
      <c r="AI298" s="12">
        <v>923.79378645305758</v>
      </c>
      <c r="AJ298" s="12">
        <v>1035.4696449736084</v>
      </c>
      <c r="AK298" s="12">
        <v>956.54927768607172</v>
      </c>
      <c r="AL298" s="11">
        <v>1029.6359270040832</v>
      </c>
      <c r="AM298" s="10">
        <v>500.71937122669289</v>
      </c>
      <c r="AN298" s="12">
        <v>579.22255726570768</v>
      </c>
      <c r="AO298" s="12">
        <v>351.67536477540102</v>
      </c>
      <c r="AP298" s="11">
        <v>664.71897343846683</v>
      </c>
      <c r="AQ298" s="10">
        <v>298.56368481010963</v>
      </c>
      <c r="AR298" s="12">
        <v>415.92765726945385</v>
      </c>
      <c r="AS298" s="12">
        <v>667.40300355607064</v>
      </c>
      <c r="AT298" s="11">
        <v>887.76287229755917</v>
      </c>
      <c r="AU298" s="141">
        <v>565.25250696833223</v>
      </c>
      <c r="AV298" s="118">
        <v>515.11598450986287</v>
      </c>
      <c r="AW298" s="14">
        <v>368.08278548060616</v>
      </c>
      <c r="AX298" s="14">
        <v>824.20190135682515</v>
      </c>
      <c r="AY298" s="14">
        <v>509.05297536014984</v>
      </c>
    </row>
    <row r="299" spans="1:51" s="9" customFormat="1" ht="11.25">
      <c r="A299" s="7">
        <v>40298</v>
      </c>
      <c r="B299" s="10"/>
      <c r="C299" s="11">
        <v>1144.5637518394801</v>
      </c>
      <c r="D299" s="10">
        <v>409.84895138621192</v>
      </c>
      <c r="E299" s="12">
        <v>991.12330176030389</v>
      </c>
      <c r="F299" s="12">
        <v>928.11914939176302</v>
      </c>
      <c r="G299" s="12">
        <v>410.91209085204628</v>
      </c>
      <c r="H299" s="12">
        <v>826.49395015855077</v>
      </c>
      <c r="I299" s="12">
        <v>1214.3896057117456</v>
      </c>
      <c r="J299" s="12">
        <v>615.32963648042107</v>
      </c>
      <c r="K299" s="12">
        <v>1549.439590185588</v>
      </c>
      <c r="L299" s="30">
        <v>2486.4242547893055</v>
      </c>
      <c r="M299" s="10">
        <v>699.19155574406307</v>
      </c>
      <c r="N299" s="12">
        <v>894.51951303046633</v>
      </c>
      <c r="O299" s="11">
        <v>829.04800501430452</v>
      </c>
      <c r="P299" s="10">
        <v>916.08981708146985</v>
      </c>
      <c r="Q299" s="12">
        <v>780.12669725235628</v>
      </c>
      <c r="R299" s="12">
        <v>750.78714267651264</v>
      </c>
      <c r="S299" s="12">
        <v>722.48356254993712</v>
      </c>
      <c r="T299" s="12">
        <v>1021.6848918759364</v>
      </c>
      <c r="U299" s="12">
        <v>957.57543351557138</v>
      </c>
      <c r="V299" s="12">
        <v>625.17527194461366</v>
      </c>
      <c r="W299" s="12">
        <v>1148.3787814390266</v>
      </c>
      <c r="X299" s="12">
        <v>702.18526767306867</v>
      </c>
      <c r="Y299" s="12">
        <v>903.26798433754664</v>
      </c>
      <c r="Z299" s="11">
        <v>873.27606248920074</v>
      </c>
      <c r="AA299" s="10">
        <v>544.73040193168765</v>
      </c>
      <c r="AB299" s="12">
        <v>339.64378205214194</v>
      </c>
      <c r="AC299" s="12">
        <v>825.60952811839741</v>
      </c>
      <c r="AD299" s="12">
        <v>594.82786086327008</v>
      </c>
      <c r="AE299" s="12">
        <v>391.70311479916239</v>
      </c>
      <c r="AF299" s="44">
        <v>112.43716314025843</v>
      </c>
      <c r="AG299" s="10">
        <v>1032.8265269421718</v>
      </c>
      <c r="AH299" s="12">
        <v>953.17669285907425</v>
      </c>
      <c r="AI299" s="12">
        <v>932.54191967504323</v>
      </c>
      <c r="AJ299" s="12">
        <v>1049.6162280574238</v>
      </c>
      <c r="AK299" s="12">
        <v>956.72403010023322</v>
      </c>
      <c r="AL299" s="11">
        <v>1044.9722983717272</v>
      </c>
      <c r="AM299" s="10">
        <v>516.37486623905329</v>
      </c>
      <c r="AN299" s="12">
        <v>595.01333546635544</v>
      </c>
      <c r="AO299" s="12">
        <v>366.88879560005387</v>
      </c>
      <c r="AP299" s="11">
        <v>691.32469567184819</v>
      </c>
      <c r="AQ299" s="10">
        <v>308.06774043492101</v>
      </c>
      <c r="AR299" s="12">
        <v>429.01937901309742</v>
      </c>
      <c r="AS299" s="12">
        <v>687.32944952784624</v>
      </c>
      <c r="AT299" s="11">
        <v>909.68514669503668</v>
      </c>
      <c r="AU299" s="141">
        <v>572.93101007349139</v>
      </c>
      <c r="AV299" s="118">
        <v>529.28878192333502</v>
      </c>
      <c r="AW299" s="14">
        <v>373.51538556641583</v>
      </c>
      <c r="AX299" s="14">
        <v>847.46003156443396</v>
      </c>
      <c r="AY299" s="14">
        <v>517.09055023241456</v>
      </c>
    </row>
    <row r="300" spans="1:51" s="9" customFormat="1" ht="11.25">
      <c r="A300" s="7">
        <v>40329</v>
      </c>
      <c r="B300" s="10"/>
      <c r="C300" s="11">
        <v>1066.408623766971</v>
      </c>
      <c r="D300" s="10">
        <v>387.33824700498963</v>
      </c>
      <c r="E300" s="12">
        <v>919.47131359677496</v>
      </c>
      <c r="F300" s="12">
        <v>853.39810091098275</v>
      </c>
      <c r="G300" s="12">
        <v>379.59906529181058</v>
      </c>
      <c r="H300" s="12">
        <v>781.15556361843926</v>
      </c>
      <c r="I300" s="12">
        <v>1155.5282308776846</v>
      </c>
      <c r="J300" s="12">
        <v>574.93949326266738</v>
      </c>
      <c r="K300" s="12">
        <v>1435.5684874159704</v>
      </c>
      <c r="L300" s="30">
        <v>2342.6892434904157</v>
      </c>
      <c r="M300" s="10">
        <v>662.01073295815945</v>
      </c>
      <c r="N300" s="12">
        <v>830.75704143393762</v>
      </c>
      <c r="O300" s="11">
        <v>781.92612358609153</v>
      </c>
      <c r="P300" s="10">
        <v>844.11871021947206</v>
      </c>
      <c r="Q300" s="12">
        <v>725.92918991057945</v>
      </c>
      <c r="R300" s="12">
        <v>694.11149039443603</v>
      </c>
      <c r="S300" s="12">
        <v>669.26942390028057</v>
      </c>
      <c r="T300" s="12">
        <v>934.69278486463645</v>
      </c>
      <c r="U300" s="12">
        <v>883.17784199531377</v>
      </c>
      <c r="V300" s="12">
        <v>585.34204559360535</v>
      </c>
      <c r="W300" s="12">
        <v>1048.449433969241</v>
      </c>
      <c r="X300" s="12">
        <v>645.95782099838107</v>
      </c>
      <c r="Y300" s="12">
        <v>841.97969941008751</v>
      </c>
      <c r="Z300" s="11">
        <v>796.87960029579642</v>
      </c>
      <c r="AA300" s="10">
        <v>503.15255458256166</v>
      </c>
      <c r="AB300" s="12">
        <v>316.36317087584678</v>
      </c>
      <c r="AC300" s="12">
        <v>758.58161268748302</v>
      </c>
      <c r="AD300" s="12">
        <v>544.12250426725541</v>
      </c>
      <c r="AE300" s="12">
        <v>359.48330346091529</v>
      </c>
      <c r="AF300" s="44">
        <v>101.54112299822596</v>
      </c>
      <c r="AG300" s="10">
        <v>955.3657032347794</v>
      </c>
      <c r="AH300" s="12">
        <v>879.55860108814261</v>
      </c>
      <c r="AI300" s="12">
        <v>852.82742059354916</v>
      </c>
      <c r="AJ300" s="12">
        <v>944.79645173224992</v>
      </c>
      <c r="AK300" s="12">
        <v>881.47663445851992</v>
      </c>
      <c r="AL300" s="11">
        <v>965.56146348652487</v>
      </c>
      <c r="AM300" s="10">
        <v>462.43467788788638</v>
      </c>
      <c r="AN300" s="12">
        <v>540.75548887088053</v>
      </c>
      <c r="AO300" s="12">
        <v>333.8301337064828</v>
      </c>
      <c r="AP300" s="11">
        <v>637.71522527685499</v>
      </c>
      <c r="AQ300" s="10">
        <v>287.07270977407205</v>
      </c>
      <c r="AR300" s="12">
        <v>392.32447144604953</v>
      </c>
      <c r="AS300" s="12">
        <v>636.04633154777389</v>
      </c>
      <c r="AT300" s="11">
        <v>821.89913203483229</v>
      </c>
      <c r="AU300" s="141">
        <v>529.91867283703209</v>
      </c>
      <c r="AV300" s="118">
        <v>489.43442747407192</v>
      </c>
      <c r="AW300" s="14">
        <v>342.89615555199271</v>
      </c>
      <c r="AX300" s="14">
        <v>785.18374787399978</v>
      </c>
      <c r="AY300" s="14">
        <v>475.80200222466129</v>
      </c>
    </row>
    <row r="301" spans="1:51" s="9" customFormat="1" ht="11.25">
      <c r="A301" s="7">
        <v>40359</v>
      </c>
      <c r="B301" s="10"/>
      <c r="C301" s="11">
        <v>984.96685791824939</v>
      </c>
      <c r="D301" s="10">
        <v>373.98260486503898</v>
      </c>
      <c r="E301" s="12">
        <v>859.84216308752707</v>
      </c>
      <c r="F301" s="12">
        <v>794.49059025060433</v>
      </c>
      <c r="G301" s="12">
        <v>351.03426121060158</v>
      </c>
      <c r="H301" s="12">
        <v>731.50424267617075</v>
      </c>
      <c r="I301" s="12">
        <v>1069.5709875706452</v>
      </c>
      <c r="J301" s="12">
        <v>520.64235047189663</v>
      </c>
      <c r="K301" s="12">
        <v>1322.8420956270134</v>
      </c>
      <c r="L301" s="30">
        <v>2190.9430900137427</v>
      </c>
      <c r="M301" s="10">
        <v>655.1162998773184</v>
      </c>
      <c r="N301" s="12">
        <v>792.80206936666855</v>
      </c>
      <c r="O301" s="11">
        <v>742.11989370390108</v>
      </c>
      <c r="P301" s="10">
        <v>760.68310043240615</v>
      </c>
      <c r="Q301" s="12">
        <v>665.82593998033894</v>
      </c>
      <c r="R301" s="12">
        <v>630.66345750022674</v>
      </c>
      <c r="S301" s="12">
        <v>619.011923959309</v>
      </c>
      <c r="T301" s="12">
        <v>842.92630157247208</v>
      </c>
      <c r="U301" s="12">
        <v>809.21217986735473</v>
      </c>
      <c r="V301" s="12">
        <v>534.54998041911449</v>
      </c>
      <c r="W301" s="12">
        <v>938.82262228162733</v>
      </c>
      <c r="X301" s="12">
        <v>600.9038052300042</v>
      </c>
      <c r="Y301" s="12">
        <v>752.48805369800959</v>
      </c>
      <c r="Z301" s="11">
        <v>729.42190208794739</v>
      </c>
      <c r="AA301" s="10">
        <v>474.4744962197052</v>
      </c>
      <c r="AB301" s="12">
        <v>289.90602589874982</v>
      </c>
      <c r="AC301" s="12">
        <v>716.64333279302718</v>
      </c>
      <c r="AD301" s="12">
        <v>491.14674360714628</v>
      </c>
      <c r="AE301" s="12">
        <v>328.22129218259073</v>
      </c>
      <c r="AF301" s="44">
        <v>90.700336634438912</v>
      </c>
      <c r="AG301" s="10">
        <v>904.76071660301602</v>
      </c>
      <c r="AH301" s="12">
        <v>836.26181623024263</v>
      </c>
      <c r="AI301" s="12">
        <v>805.36518745417209</v>
      </c>
      <c r="AJ301" s="12">
        <v>887.58173054043107</v>
      </c>
      <c r="AK301" s="12">
        <v>841.7083840603068</v>
      </c>
      <c r="AL301" s="11">
        <v>920.94401582474961</v>
      </c>
      <c r="AM301" s="10">
        <v>404.40864939618433</v>
      </c>
      <c r="AN301" s="12">
        <v>501.12785895174744</v>
      </c>
      <c r="AO301" s="12">
        <v>298.53611873215385</v>
      </c>
      <c r="AP301" s="11">
        <v>563.89775298276822</v>
      </c>
      <c r="AQ301" s="10">
        <v>277.38034917314184</v>
      </c>
      <c r="AR301" s="12">
        <v>367.46384409094321</v>
      </c>
      <c r="AS301" s="12">
        <v>571.68653114191886</v>
      </c>
      <c r="AT301" s="11">
        <v>773.29361040077833</v>
      </c>
      <c r="AU301" s="141">
        <v>484.33390277851038</v>
      </c>
      <c r="AV301" s="118">
        <v>458.41173796816707</v>
      </c>
      <c r="AW301" s="14">
        <v>324.42008088215493</v>
      </c>
      <c r="AX301" s="14">
        <v>736.72672654526332</v>
      </c>
      <c r="AY301" s="14">
        <v>450.89289669053619</v>
      </c>
    </row>
    <row r="302" spans="1:51" s="14" customFormat="1" ht="11.25">
      <c r="A302" s="7">
        <v>40389</v>
      </c>
      <c r="B302" s="10"/>
      <c r="C302" s="11">
        <v>1068.062481064231</v>
      </c>
      <c r="D302" s="10">
        <v>396.0230295859277</v>
      </c>
      <c r="E302" s="12">
        <v>911.97651961883105</v>
      </c>
      <c r="F302" s="12">
        <v>853.85948896020057</v>
      </c>
      <c r="G302" s="12">
        <v>379.44225659147565</v>
      </c>
      <c r="H302" s="12">
        <v>784.75039771621425</v>
      </c>
      <c r="I302" s="12">
        <v>1134.8334390219568</v>
      </c>
      <c r="J302" s="12">
        <v>552.78441954577136</v>
      </c>
      <c r="K302" s="12">
        <v>1424.8602547744654</v>
      </c>
      <c r="L302" s="30">
        <v>2274.647423070167</v>
      </c>
      <c r="M302" s="10">
        <v>704.41383798678396</v>
      </c>
      <c r="N302" s="12">
        <v>857.24157270651949</v>
      </c>
      <c r="O302" s="11">
        <v>774.81284413228047</v>
      </c>
      <c r="P302" s="10">
        <v>833.29164254016564</v>
      </c>
      <c r="Q302" s="12">
        <v>708.20519048187998</v>
      </c>
      <c r="R302" s="12">
        <v>677.16547890780589</v>
      </c>
      <c r="S302" s="12">
        <v>655.21525116715816</v>
      </c>
      <c r="T302" s="12">
        <v>912.54266006175567</v>
      </c>
      <c r="U302" s="12">
        <v>865.42549348862735</v>
      </c>
      <c r="V302" s="12">
        <v>566.22898194980132</v>
      </c>
      <c r="W302" s="12">
        <v>1015.206779624917</v>
      </c>
      <c r="X302" s="12">
        <v>633.59919769408327</v>
      </c>
      <c r="Y302" s="12">
        <v>826.93658666822409</v>
      </c>
      <c r="Z302" s="11">
        <v>786.95930931995963</v>
      </c>
      <c r="AA302" s="10">
        <v>501.61244965899681</v>
      </c>
      <c r="AB302" s="12">
        <v>316.26585603008613</v>
      </c>
      <c r="AC302" s="12">
        <v>772.65280452454022</v>
      </c>
      <c r="AD302" s="12">
        <v>529.69515026895772</v>
      </c>
      <c r="AE302" s="12">
        <v>359.04762745821489</v>
      </c>
      <c r="AF302" s="44">
        <v>96.896295696646504</v>
      </c>
      <c r="AG302" s="10">
        <v>951.2459813142209</v>
      </c>
      <c r="AH302" s="12">
        <v>886.98365245748528</v>
      </c>
      <c r="AI302" s="12">
        <v>857.31530037678954</v>
      </c>
      <c r="AJ302" s="12">
        <v>962.36849022501804</v>
      </c>
      <c r="AK302" s="12">
        <v>885.26589350268262</v>
      </c>
      <c r="AL302" s="11">
        <v>964.26746685390117</v>
      </c>
      <c r="AM302" s="10">
        <v>449.89987796208868</v>
      </c>
      <c r="AN302" s="12">
        <v>548.98711719984601</v>
      </c>
      <c r="AO302" s="12">
        <v>314.73597065491566</v>
      </c>
      <c r="AP302" s="11">
        <v>607.43645191586847</v>
      </c>
      <c r="AQ302" s="10">
        <v>297.4151737846488</v>
      </c>
      <c r="AR302" s="12">
        <v>395.26499864442673</v>
      </c>
      <c r="AS302" s="12">
        <v>619.74427310935278</v>
      </c>
      <c r="AT302" s="11">
        <v>832.63592591453141</v>
      </c>
      <c r="AU302" s="141">
        <v>515.46015380786434</v>
      </c>
      <c r="AV302" s="118">
        <v>491.08294610721003</v>
      </c>
      <c r="AW302" s="14">
        <v>346.73298032105157</v>
      </c>
      <c r="AX302" s="14">
        <v>790.92425420366328</v>
      </c>
      <c r="AY302" s="14">
        <v>482.48509526504972</v>
      </c>
    </row>
    <row r="303" spans="1:51" s="14" customFormat="1" ht="11.25">
      <c r="A303" s="7">
        <v>40421</v>
      </c>
      <c r="B303" s="10"/>
      <c r="C303" s="11">
        <v>1001.2728279742449</v>
      </c>
      <c r="D303" s="10">
        <v>383.35891685751864</v>
      </c>
      <c r="E303" s="12">
        <v>854.77827845697266</v>
      </c>
      <c r="F303" s="12">
        <v>800.48996757398311</v>
      </c>
      <c r="G303" s="12">
        <v>352.85998786575732</v>
      </c>
      <c r="H303" s="12">
        <v>746.43385231670243</v>
      </c>
      <c r="I303" s="12">
        <v>1064.9393836729557</v>
      </c>
      <c r="J303" s="12">
        <v>508.14101797830909</v>
      </c>
      <c r="K303" s="12">
        <v>1339.2243412967507</v>
      </c>
      <c r="L303" s="11">
        <v>2161.3624764864312</v>
      </c>
      <c r="M303" s="10">
        <v>705.09354970797756</v>
      </c>
      <c r="N303" s="12">
        <v>819.54046570914272</v>
      </c>
      <c r="O303" s="11">
        <v>737.90062438213454</v>
      </c>
      <c r="P303" s="10">
        <v>765.72940635713292</v>
      </c>
      <c r="Q303" s="12">
        <v>681.13055679832519</v>
      </c>
      <c r="R303" s="12">
        <v>650.09360374182813</v>
      </c>
      <c r="S303" s="12">
        <v>628.86425932788734</v>
      </c>
      <c r="T303" s="12">
        <v>855.8280712041942</v>
      </c>
      <c r="U303" s="12">
        <v>822.20702716262031</v>
      </c>
      <c r="V303" s="12">
        <v>548.20543881063008</v>
      </c>
      <c r="W303" s="12">
        <v>946.12458155763829</v>
      </c>
      <c r="X303" s="12">
        <v>603.97108917168612</v>
      </c>
      <c r="Y303" s="12">
        <v>777.38707136748678</v>
      </c>
      <c r="Z303" s="11">
        <v>733.90510053833998</v>
      </c>
      <c r="AA303" s="10">
        <v>471.98796698855637</v>
      </c>
      <c r="AB303" s="12">
        <v>295.87358132159022</v>
      </c>
      <c r="AC303" s="12">
        <v>727.92243563811166</v>
      </c>
      <c r="AD303" s="12">
        <v>479.6385828345833</v>
      </c>
      <c r="AE303" s="12">
        <v>331.92327584022456</v>
      </c>
      <c r="AF303" s="44">
        <v>87.757611803661618</v>
      </c>
      <c r="AG303" s="10">
        <v>919.94577121797465</v>
      </c>
      <c r="AH303" s="12">
        <v>848.63842134136837</v>
      </c>
      <c r="AI303" s="12">
        <v>820.55441156436245</v>
      </c>
      <c r="AJ303" s="12">
        <v>917.71142071622819</v>
      </c>
      <c r="AK303" s="12">
        <v>838.94114841305452</v>
      </c>
      <c r="AL303" s="11">
        <v>924.0789789265325</v>
      </c>
      <c r="AM303" s="10">
        <v>406.86583390382572</v>
      </c>
      <c r="AN303" s="12">
        <v>521.1698481041584</v>
      </c>
      <c r="AO303" s="12">
        <v>288.31024573446757</v>
      </c>
      <c r="AP303" s="11">
        <v>559.02427141590681</v>
      </c>
      <c r="AQ303" s="10">
        <v>288.5308702698577</v>
      </c>
      <c r="AR303" s="12">
        <v>369.30236721102773</v>
      </c>
      <c r="AS303" s="12">
        <v>565.52553517136516</v>
      </c>
      <c r="AT303" s="11">
        <v>771.00514464940341</v>
      </c>
      <c r="AU303" s="141">
        <v>487.28371005831121</v>
      </c>
      <c r="AV303" s="118">
        <v>466.37409958568963</v>
      </c>
      <c r="AW303" s="14">
        <v>330.28078819319131</v>
      </c>
      <c r="AX303" s="14">
        <v>752.67395515856788</v>
      </c>
      <c r="AY303" s="14">
        <v>460.70423683554293</v>
      </c>
    </row>
    <row r="304" spans="1:51" s="14" customFormat="1" ht="11.25">
      <c r="A304" s="7">
        <v>40451</v>
      </c>
      <c r="B304" s="10"/>
      <c r="C304" s="11">
        <v>1139.6742508791212</v>
      </c>
      <c r="D304" s="10">
        <v>415.4131177929512</v>
      </c>
      <c r="E304" s="12">
        <v>940.81319382898187</v>
      </c>
      <c r="F304" s="12">
        <v>896.47312536020934</v>
      </c>
      <c r="G304" s="12">
        <v>390.06022016961316</v>
      </c>
      <c r="H304" s="12">
        <v>827.74015761757369</v>
      </c>
      <c r="I304" s="12">
        <v>1184.8641681876945</v>
      </c>
      <c r="J304" s="12">
        <v>575.36320422681024</v>
      </c>
      <c r="K304" s="12">
        <v>1516.6991010245963</v>
      </c>
      <c r="L304" s="11">
        <v>2405.840839740059</v>
      </c>
      <c r="M304" s="10">
        <v>750.6121750718504</v>
      </c>
      <c r="N304" s="12">
        <v>909.80168406287282</v>
      </c>
      <c r="O304" s="11">
        <v>810.550218400517</v>
      </c>
      <c r="P304" s="10">
        <v>849.33685908766029</v>
      </c>
      <c r="Q304" s="12">
        <v>738.41524956946796</v>
      </c>
      <c r="R304" s="12">
        <v>705.21698710839405</v>
      </c>
      <c r="S304" s="12">
        <v>672.39960497977506</v>
      </c>
      <c r="T304" s="12">
        <v>935.05142684960629</v>
      </c>
      <c r="U304" s="12">
        <v>895.15341691223011</v>
      </c>
      <c r="V304" s="12">
        <v>582.40556536075167</v>
      </c>
      <c r="W304" s="12">
        <v>1061.4280627974617</v>
      </c>
      <c r="X304" s="12">
        <v>643.73242930571223</v>
      </c>
      <c r="Y304" s="12">
        <v>873.20663445981688</v>
      </c>
      <c r="Z304" s="11">
        <v>812.45179528338622</v>
      </c>
      <c r="AA304" s="10">
        <v>519.06797602142251</v>
      </c>
      <c r="AB304" s="12">
        <v>334.24308633811182</v>
      </c>
      <c r="AC304" s="12">
        <v>809.53498405829544</v>
      </c>
      <c r="AD304" s="12">
        <v>547.54939102608569</v>
      </c>
      <c r="AE304" s="12">
        <v>370.4483920164846</v>
      </c>
      <c r="AF304" s="44">
        <v>98.778030451945384</v>
      </c>
      <c r="AG304" s="10">
        <v>1009.2343161152264</v>
      </c>
      <c r="AH304" s="12">
        <v>938.9047001126296</v>
      </c>
      <c r="AI304" s="12">
        <v>925.67403801855801</v>
      </c>
      <c r="AJ304" s="12">
        <v>1038.8274924638308</v>
      </c>
      <c r="AK304" s="12">
        <v>943.67934569452143</v>
      </c>
      <c r="AL304" s="11">
        <v>1034.1015795709277</v>
      </c>
      <c r="AM304" s="10">
        <v>462.23396218845505</v>
      </c>
      <c r="AN304" s="12">
        <v>573.25089551459939</v>
      </c>
      <c r="AO304" s="12">
        <v>322.7861810334706</v>
      </c>
      <c r="AP304" s="11">
        <v>640.42847092036868</v>
      </c>
      <c r="AQ304" s="10">
        <v>309.66672364374887</v>
      </c>
      <c r="AR304" s="12">
        <v>408.84990263725871</v>
      </c>
      <c r="AS304" s="12">
        <v>649.20775903135677</v>
      </c>
      <c r="AT304" s="11">
        <v>884.84264455108132</v>
      </c>
      <c r="AU304" s="141">
        <v>540.70121220603346</v>
      </c>
      <c r="AV304" s="118">
        <v>514.24795489846997</v>
      </c>
      <c r="AW304" s="14">
        <v>359.19724111398801</v>
      </c>
      <c r="AX304" s="14">
        <v>831.19292969864114</v>
      </c>
      <c r="AY304" s="14">
        <v>501.81740921806892</v>
      </c>
    </row>
    <row r="305" spans="1:51" s="14" customFormat="1" ht="11.25">
      <c r="A305" s="7">
        <v>40480</v>
      </c>
      <c r="B305" s="10"/>
      <c r="C305" s="11">
        <v>1169.6870280063495</v>
      </c>
      <c r="D305" s="10">
        <v>429.16698841273052</v>
      </c>
      <c r="E305" s="12">
        <v>964.74647972712796</v>
      </c>
      <c r="F305" s="12">
        <v>919.45077914044805</v>
      </c>
      <c r="G305" s="12">
        <v>393.23647411426191</v>
      </c>
      <c r="H305" s="12">
        <v>849.71930705762566</v>
      </c>
      <c r="I305" s="12">
        <v>1235.4697476252795</v>
      </c>
      <c r="J305" s="12">
        <v>589.552063804417</v>
      </c>
      <c r="K305" s="12">
        <v>1567.1360588315474</v>
      </c>
      <c r="L305" s="11">
        <v>2510.7588884080205</v>
      </c>
      <c r="M305" s="10">
        <v>767.54020981576275</v>
      </c>
      <c r="N305" s="12">
        <v>950.85333715875959</v>
      </c>
      <c r="O305" s="11">
        <v>825.90333893542766</v>
      </c>
      <c r="P305" s="10">
        <v>863.57662405520534</v>
      </c>
      <c r="Q305" s="12">
        <v>769.59454390709118</v>
      </c>
      <c r="R305" s="12">
        <v>727.39484751090788</v>
      </c>
      <c r="S305" s="12">
        <v>695.1430928841246</v>
      </c>
      <c r="T305" s="12">
        <v>961.82009357953336</v>
      </c>
      <c r="U305" s="12">
        <v>913.35063111286627</v>
      </c>
      <c r="V305" s="12">
        <v>612.37654534975968</v>
      </c>
      <c r="W305" s="12">
        <v>1090.3704667364041</v>
      </c>
      <c r="X305" s="12">
        <v>673.08203766987322</v>
      </c>
      <c r="Y305" s="12">
        <v>901.21469503184278</v>
      </c>
      <c r="Z305" s="11">
        <v>848.83132531210697</v>
      </c>
      <c r="AA305" s="10">
        <v>538.85593656368906</v>
      </c>
      <c r="AB305" s="12">
        <v>347.12017921473932</v>
      </c>
      <c r="AC305" s="12">
        <v>837.04022279488208</v>
      </c>
      <c r="AD305" s="12">
        <v>569.08114466603433</v>
      </c>
      <c r="AE305" s="12">
        <v>385.94904948500016</v>
      </c>
      <c r="AF305" s="44">
        <v>100.27881395226861</v>
      </c>
      <c r="AG305" s="10">
        <v>1043.2662201254072</v>
      </c>
      <c r="AH305" s="12">
        <v>969.90935251372662</v>
      </c>
      <c r="AI305" s="12">
        <v>958.09315439370641</v>
      </c>
      <c r="AJ305" s="12">
        <v>1074.9714275626247</v>
      </c>
      <c r="AK305" s="12">
        <v>974.61141389771956</v>
      </c>
      <c r="AL305" s="11">
        <v>1073.2803779789906</v>
      </c>
      <c r="AM305" s="10">
        <v>481.2763959728124</v>
      </c>
      <c r="AN305" s="12">
        <v>608.8206450669062</v>
      </c>
      <c r="AO305" s="12">
        <v>327.83260193956914</v>
      </c>
      <c r="AP305" s="11">
        <v>651.268550979986</v>
      </c>
      <c r="AQ305" s="10">
        <v>317.06881975868981</v>
      </c>
      <c r="AR305" s="12">
        <v>419.28017977078503</v>
      </c>
      <c r="AS305" s="12">
        <v>662.42411352061083</v>
      </c>
      <c r="AT305" s="11">
        <v>925.97465177153833</v>
      </c>
      <c r="AU305" s="141">
        <v>565.96498971526944</v>
      </c>
      <c r="AV305" s="118">
        <v>531.99748901348221</v>
      </c>
      <c r="AW305" s="14">
        <v>372.43579308065068</v>
      </c>
      <c r="AX305" s="14">
        <v>861.0695620033008</v>
      </c>
      <c r="AY305" s="14">
        <v>520.91254520093855</v>
      </c>
    </row>
    <row r="306" spans="1:51" s="14" customFormat="1" ht="11.25">
      <c r="A306" s="7">
        <v>40512</v>
      </c>
      <c r="B306" s="10"/>
      <c r="C306" s="11">
        <v>1190.9930728914101</v>
      </c>
      <c r="D306" s="10">
        <v>425.59718934449666</v>
      </c>
      <c r="E306" s="12">
        <v>956.22438798418443</v>
      </c>
      <c r="F306" s="12">
        <v>900.83797245975177</v>
      </c>
      <c r="G306" s="12">
        <v>383.82157211911465</v>
      </c>
      <c r="H306" s="12">
        <v>851.10880651322668</v>
      </c>
      <c r="I306" s="12">
        <v>1245.6077072676258</v>
      </c>
      <c r="J306" s="12">
        <v>595.39499574986257</v>
      </c>
      <c r="K306" s="12">
        <v>1554.0052877257187</v>
      </c>
      <c r="L306" s="11">
        <v>2497.8217607839874</v>
      </c>
      <c r="M306" s="10">
        <v>752.24869149980998</v>
      </c>
      <c r="N306" s="12">
        <v>965.84358273139935</v>
      </c>
      <c r="O306" s="11">
        <v>830.71916841075722</v>
      </c>
      <c r="P306" s="10">
        <v>889.47487196533245</v>
      </c>
      <c r="Q306" s="12">
        <v>790.14615596975841</v>
      </c>
      <c r="R306" s="12">
        <v>737.88622832606541</v>
      </c>
      <c r="S306" s="12">
        <v>714.95154214360105</v>
      </c>
      <c r="T306" s="12">
        <v>993.33563438647718</v>
      </c>
      <c r="U306" s="12">
        <v>947.98536715655882</v>
      </c>
      <c r="V306" s="12">
        <v>624.21832525172681</v>
      </c>
      <c r="W306" s="12">
        <v>1114.2537367554542</v>
      </c>
      <c r="X306" s="12">
        <v>692.62996959561201</v>
      </c>
      <c r="Y306" s="12">
        <v>910.00476676585379</v>
      </c>
      <c r="Z306" s="11">
        <v>844.79598919944794</v>
      </c>
      <c r="AA306" s="10">
        <v>544.54113512013225</v>
      </c>
      <c r="AB306" s="12">
        <v>363.71405051988813</v>
      </c>
      <c r="AC306" s="12">
        <v>841.91767427747789</v>
      </c>
      <c r="AD306" s="12">
        <v>585.35264494064768</v>
      </c>
      <c r="AE306" s="12">
        <v>396.49374562080891</v>
      </c>
      <c r="AF306" s="44">
        <v>100.06904538117354</v>
      </c>
      <c r="AG306" s="10">
        <v>1051.2209990690346</v>
      </c>
      <c r="AH306" s="12">
        <v>971.74632641500375</v>
      </c>
      <c r="AI306" s="12">
        <v>976.0990429096239</v>
      </c>
      <c r="AJ306" s="12">
        <v>1094.9675036490619</v>
      </c>
      <c r="AK306" s="12">
        <v>988.73753055635041</v>
      </c>
      <c r="AL306" s="11">
        <v>1073.4302227954227</v>
      </c>
      <c r="AM306" s="10">
        <v>491.07232219894439</v>
      </c>
      <c r="AN306" s="12">
        <v>615.9270835633248</v>
      </c>
      <c r="AO306" s="12">
        <v>332.68646264249139</v>
      </c>
      <c r="AP306" s="11">
        <v>644.79094241921132</v>
      </c>
      <c r="AQ306" s="10">
        <v>314.02396709381941</v>
      </c>
      <c r="AR306" s="12">
        <v>419.81319537270355</v>
      </c>
      <c r="AS306" s="12">
        <v>663.23755366542343</v>
      </c>
      <c r="AT306" s="11">
        <v>954.94199284394585</v>
      </c>
      <c r="AU306" s="141">
        <v>572.25625654094426</v>
      </c>
      <c r="AV306" s="118">
        <v>535.12004258957677</v>
      </c>
      <c r="AW306" s="14">
        <v>371.58282237798352</v>
      </c>
      <c r="AX306" s="14">
        <v>868.06395788318616</v>
      </c>
      <c r="AY306" s="14">
        <v>520.9771888173417</v>
      </c>
    </row>
    <row r="307" spans="1:51" s="14" customFormat="1" ht="11.25">
      <c r="A307" s="7">
        <v>40543</v>
      </c>
      <c r="B307" s="10"/>
      <c r="C307" s="11">
        <v>1297.9437679370074</v>
      </c>
      <c r="D307" s="10">
        <v>444.11932612363216</v>
      </c>
      <c r="E307" s="12">
        <v>1039.1579901650616</v>
      </c>
      <c r="F307" s="12">
        <v>993.93372288997011</v>
      </c>
      <c r="G307" s="12">
        <v>435.79465019240666</v>
      </c>
      <c r="H307" s="12">
        <v>940.04701483191127</v>
      </c>
      <c r="I307" s="12">
        <v>1337.9398414105299</v>
      </c>
      <c r="J307" s="12">
        <v>661.60609329819988</v>
      </c>
      <c r="K307" s="12">
        <v>1665.7436796433722</v>
      </c>
      <c r="L307" s="11">
        <v>2689.0118394789911</v>
      </c>
      <c r="M307" s="10">
        <v>793.14711006265031</v>
      </c>
      <c r="N307" s="12">
        <v>1032.8031727710265</v>
      </c>
      <c r="O307" s="11">
        <v>871.20439822889057</v>
      </c>
      <c r="P307" s="10">
        <v>932.86984195559171</v>
      </c>
      <c r="Q307" s="12">
        <v>826.89902160109216</v>
      </c>
      <c r="R307" s="12">
        <v>765.79674219314768</v>
      </c>
      <c r="S307" s="12">
        <v>744.8733512232335</v>
      </c>
      <c r="T307" s="12">
        <v>1031.2704995217209</v>
      </c>
      <c r="U307" s="12">
        <v>994.65408467825011</v>
      </c>
      <c r="V307" s="12">
        <v>660.58775239720558</v>
      </c>
      <c r="W307" s="12">
        <v>1165.0930663112215</v>
      </c>
      <c r="X307" s="12">
        <v>729.43889007442874</v>
      </c>
      <c r="Y307" s="12">
        <v>967.39907713317859</v>
      </c>
      <c r="Z307" s="11">
        <v>938.86021766946294</v>
      </c>
      <c r="AA307" s="10">
        <v>587.44712695582552</v>
      </c>
      <c r="AB307" s="12">
        <v>391.24526755169137</v>
      </c>
      <c r="AC307" s="12">
        <v>904.94325886929983</v>
      </c>
      <c r="AD307" s="12">
        <v>641.46507363283058</v>
      </c>
      <c r="AE307" s="12">
        <v>425.16725085347673</v>
      </c>
      <c r="AF307" s="44">
        <v>115.2367751521402</v>
      </c>
      <c r="AG307" s="10">
        <v>1099.1954824918121</v>
      </c>
      <c r="AH307" s="12">
        <v>1012.5952126579666</v>
      </c>
      <c r="AI307" s="12">
        <v>1017.9764994626897</v>
      </c>
      <c r="AJ307" s="12">
        <v>1145.8803992636463</v>
      </c>
      <c r="AK307" s="12">
        <v>1033.9299963970436</v>
      </c>
      <c r="AL307" s="11">
        <v>1134.5301866654236</v>
      </c>
      <c r="AM307" s="10">
        <v>562.1056362214448</v>
      </c>
      <c r="AN307" s="12">
        <v>652.90699337945671</v>
      </c>
      <c r="AO307" s="12">
        <v>379.0596889455029</v>
      </c>
      <c r="AP307" s="11">
        <v>738.74613255818394</v>
      </c>
      <c r="AQ307" s="10">
        <v>338.25352858329461</v>
      </c>
      <c r="AR307" s="12">
        <v>456.36546593906269</v>
      </c>
      <c r="AS307" s="12">
        <v>749.44871387933733</v>
      </c>
      <c r="AT307" s="11">
        <v>1031.1880713655059</v>
      </c>
      <c r="AU307" s="141">
        <v>606.77320884360131</v>
      </c>
      <c r="AV307" s="118">
        <v>573.04733779069727</v>
      </c>
      <c r="AW307" s="14">
        <v>395.84606593079866</v>
      </c>
      <c r="AX307" s="14">
        <v>931.50522628811348</v>
      </c>
      <c r="AY307" s="14">
        <v>555.79616262544425</v>
      </c>
    </row>
    <row r="308" spans="1:51" s="9" customFormat="1" ht="11.25">
      <c r="A308" s="7">
        <v>40574</v>
      </c>
      <c r="B308" s="10"/>
      <c r="C308" s="11">
        <v>1356.9463277346674</v>
      </c>
      <c r="D308" s="10">
        <v>448.34313787493437</v>
      </c>
      <c r="E308" s="12">
        <v>1088.8290733427486</v>
      </c>
      <c r="F308" s="12">
        <v>1024.7443264771061</v>
      </c>
      <c r="G308" s="12">
        <v>450.93485752496707</v>
      </c>
      <c r="H308" s="12">
        <v>971.85401283563851</v>
      </c>
      <c r="I308" s="12">
        <v>1380.966088077326</v>
      </c>
      <c r="J308" s="12">
        <v>675.21105274527304</v>
      </c>
      <c r="K308" s="12">
        <v>1675.1077958086494</v>
      </c>
      <c r="L308" s="11">
        <v>2751.0538687518965</v>
      </c>
      <c r="M308" s="10">
        <v>794.50675603985781</v>
      </c>
      <c r="N308" s="12">
        <v>1056.417033137368</v>
      </c>
      <c r="O308" s="11">
        <v>881.69026343220514</v>
      </c>
      <c r="P308" s="10">
        <v>935.91602506251922</v>
      </c>
      <c r="Q308" s="12">
        <v>842.92201435331458</v>
      </c>
      <c r="R308" s="12">
        <v>771.49919676996956</v>
      </c>
      <c r="S308" s="12">
        <v>748.20040259637653</v>
      </c>
      <c r="T308" s="12">
        <v>1035.1209984272896</v>
      </c>
      <c r="U308" s="12">
        <v>984.07975320891421</v>
      </c>
      <c r="V308" s="12">
        <v>671.5068124307619</v>
      </c>
      <c r="W308" s="12">
        <v>1162.9162206169592</v>
      </c>
      <c r="X308" s="12">
        <v>737.98211746165816</v>
      </c>
      <c r="Y308" s="12">
        <v>968.51103206951734</v>
      </c>
      <c r="Z308" s="11">
        <v>980.81909344586791</v>
      </c>
      <c r="AA308" s="10">
        <v>603.34947142850183</v>
      </c>
      <c r="AB308" s="12">
        <v>395.23501711180592</v>
      </c>
      <c r="AC308" s="12">
        <v>937.75982192823074</v>
      </c>
      <c r="AD308" s="12">
        <v>653.13082466949595</v>
      </c>
      <c r="AE308" s="12">
        <v>430.47569487170961</v>
      </c>
      <c r="AF308" s="44">
        <v>120.76063112554057</v>
      </c>
      <c r="AG308" s="10">
        <v>1125.1369926270413</v>
      </c>
      <c r="AH308" s="12">
        <v>1030.7771192084056</v>
      </c>
      <c r="AI308" s="12">
        <v>1044.1958239245032</v>
      </c>
      <c r="AJ308" s="12">
        <v>1186.7634112709488</v>
      </c>
      <c r="AK308" s="12">
        <v>1057.3484844502218</v>
      </c>
      <c r="AL308" s="11">
        <v>1161.900263940455</v>
      </c>
      <c r="AM308" s="10">
        <v>570.4680001088044</v>
      </c>
      <c r="AN308" s="12">
        <v>664.53610688675883</v>
      </c>
      <c r="AO308" s="12">
        <v>392.70800244177923</v>
      </c>
      <c r="AP308" s="11">
        <v>751.04787496725044</v>
      </c>
      <c r="AQ308" s="10">
        <v>339.35128740475807</v>
      </c>
      <c r="AR308" s="12">
        <v>464.62766626675034</v>
      </c>
      <c r="AS308" s="12">
        <v>752.84201593266835</v>
      </c>
      <c r="AT308" s="11">
        <v>1086.028891050066</v>
      </c>
      <c r="AU308" s="141">
        <v>622.99626141916917</v>
      </c>
      <c r="AV308" s="118">
        <v>585.16811107822298</v>
      </c>
      <c r="AW308" s="14">
        <v>404.81023364298051</v>
      </c>
      <c r="AX308" s="14">
        <v>951.89708821384204</v>
      </c>
      <c r="AY308" s="14">
        <v>568.96839828858822</v>
      </c>
    </row>
    <row r="309" spans="1:51" s="9" customFormat="1" ht="11.25">
      <c r="A309" s="7">
        <v>40602</v>
      </c>
      <c r="B309" s="10"/>
      <c r="C309" s="11">
        <v>1420.7562436392279</v>
      </c>
      <c r="D309" s="10">
        <v>464.92809198226854</v>
      </c>
      <c r="E309" s="12">
        <v>1124.8880531382829</v>
      </c>
      <c r="F309" s="12">
        <v>1071.6384866426322</v>
      </c>
      <c r="G309" s="12">
        <v>469.66460399381822</v>
      </c>
      <c r="H309" s="12">
        <v>988.88519378687727</v>
      </c>
      <c r="I309" s="12">
        <v>1420.7636931725231</v>
      </c>
      <c r="J309" s="12">
        <v>708.52447225079175</v>
      </c>
      <c r="K309" s="12">
        <v>1772.2609475822367</v>
      </c>
      <c r="L309" s="11">
        <v>2849.9780084950676</v>
      </c>
      <c r="M309" s="10">
        <v>817.07208638514135</v>
      </c>
      <c r="N309" s="12">
        <v>1108.4413241664931</v>
      </c>
      <c r="O309" s="11">
        <v>924.98072312734553</v>
      </c>
      <c r="P309" s="10">
        <v>987.69022500188726</v>
      </c>
      <c r="Q309" s="12">
        <v>892.32292949543148</v>
      </c>
      <c r="R309" s="12">
        <v>809.98028242545922</v>
      </c>
      <c r="S309" s="12">
        <v>798.74825049049923</v>
      </c>
      <c r="T309" s="12">
        <v>1086.0117151795002</v>
      </c>
      <c r="U309" s="12">
        <v>1036.2363516525522</v>
      </c>
      <c r="V309" s="12">
        <v>713.44047896639051</v>
      </c>
      <c r="W309" s="12">
        <v>1218.2606482067445</v>
      </c>
      <c r="X309" s="12">
        <v>777.83546410624479</v>
      </c>
      <c r="Y309" s="12">
        <v>1010.0686351901294</v>
      </c>
      <c r="Z309" s="11">
        <v>1013.4581057450567</v>
      </c>
      <c r="AA309" s="10">
        <v>627.8985523025533</v>
      </c>
      <c r="AB309" s="12">
        <v>418.77178197573875</v>
      </c>
      <c r="AC309" s="12">
        <v>975.24840646728887</v>
      </c>
      <c r="AD309" s="12">
        <v>683.10655328303358</v>
      </c>
      <c r="AE309" s="12">
        <v>449.594087840778</v>
      </c>
      <c r="AF309" s="44">
        <v>125.53795170671421</v>
      </c>
      <c r="AG309" s="10">
        <v>1177.9289393265444</v>
      </c>
      <c r="AH309" s="12">
        <v>1068.0964768833437</v>
      </c>
      <c r="AI309" s="12">
        <v>1081.3415382240885</v>
      </c>
      <c r="AJ309" s="12">
        <v>1235.2873951633123</v>
      </c>
      <c r="AK309" s="12">
        <v>1093.0291332894681</v>
      </c>
      <c r="AL309" s="11">
        <v>1207.9090250002673</v>
      </c>
      <c r="AM309" s="10">
        <v>595.7357583597111</v>
      </c>
      <c r="AN309" s="12">
        <v>688.92869544053769</v>
      </c>
      <c r="AO309" s="12">
        <v>408.44448953702016</v>
      </c>
      <c r="AP309" s="11">
        <v>788.99945033069696</v>
      </c>
      <c r="AQ309" s="10">
        <v>346.75165089530708</v>
      </c>
      <c r="AR309" s="12">
        <v>482.95495871985912</v>
      </c>
      <c r="AS309" s="12">
        <v>796.94689800400931</v>
      </c>
      <c r="AT309" s="11">
        <v>1131.1553959567204</v>
      </c>
      <c r="AU309" s="141">
        <v>647.80933031672873</v>
      </c>
      <c r="AV309" s="118">
        <v>607.96501799392252</v>
      </c>
      <c r="AW309" s="14">
        <v>417.74657211490415</v>
      </c>
      <c r="AX309" s="14">
        <v>990.74757517974331</v>
      </c>
      <c r="AY309" s="14">
        <v>588.47063790284312</v>
      </c>
    </row>
    <row r="310" spans="1:51" s="9" customFormat="1" ht="11.25">
      <c r="A310" s="7">
        <v>40633</v>
      </c>
      <c r="B310" s="10"/>
      <c r="C310" s="11">
        <v>1448.7253213505287</v>
      </c>
      <c r="D310" s="10">
        <v>472.0659933856009</v>
      </c>
      <c r="E310" s="12">
        <v>1145.2828098433081</v>
      </c>
      <c r="F310" s="12">
        <v>1087.0015136477432</v>
      </c>
      <c r="G310" s="12">
        <v>466.05880559253558</v>
      </c>
      <c r="H310" s="12">
        <v>1009.4290273430464</v>
      </c>
      <c r="I310" s="12">
        <v>1459.0022074837168</v>
      </c>
      <c r="J310" s="12">
        <v>721.75630894259587</v>
      </c>
      <c r="K310" s="12">
        <v>1810.7023863016377</v>
      </c>
      <c r="L310" s="11">
        <v>2878.5406986228413</v>
      </c>
      <c r="M310" s="10">
        <v>831.04714806439438</v>
      </c>
      <c r="N310" s="12">
        <v>1109.9794099841376</v>
      </c>
      <c r="O310" s="11">
        <v>935.24832338851036</v>
      </c>
      <c r="P310" s="10">
        <v>1005.8536250157549</v>
      </c>
      <c r="Q310" s="12">
        <v>904.46729329749655</v>
      </c>
      <c r="R310" s="12">
        <v>822.61667646213641</v>
      </c>
      <c r="S310" s="12">
        <v>812.56486110798551</v>
      </c>
      <c r="T310" s="12">
        <v>1104.9136330461918</v>
      </c>
      <c r="U310" s="12">
        <v>1049.9921898613006</v>
      </c>
      <c r="V310" s="12">
        <v>705.81909624333446</v>
      </c>
      <c r="W310" s="12">
        <v>1237.8968980180593</v>
      </c>
      <c r="X310" s="12">
        <v>781.17482785337427</v>
      </c>
      <c r="Y310" s="12">
        <v>1031.7823849967128</v>
      </c>
      <c r="Z310" s="11">
        <v>994.32011740825897</v>
      </c>
      <c r="AA310" s="10">
        <v>632.6613294271142</v>
      </c>
      <c r="AB310" s="12">
        <v>424.14326402654052</v>
      </c>
      <c r="AC310" s="12">
        <v>984.77377801353703</v>
      </c>
      <c r="AD310" s="12">
        <v>686.462615011514</v>
      </c>
      <c r="AE310" s="12">
        <v>453.05569210211337</v>
      </c>
      <c r="AF310" s="44">
        <v>126.54269123584066</v>
      </c>
      <c r="AG310" s="10">
        <v>1188.5628194065587</v>
      </c>
      <c r="AH310" s="12">
        <v>1089.4595572522405</v>
      </c>
      <c r="AI310" s="12">
        <v>1088.7172180091704</v>
      </c>
      <c r="AJ310" s="12">
        <v>1241.1794561090678</v>
      </c>
      <c r="AK310" s="12">
        <v>1109.8223987470974</v>
      </c>
      <c r="AL310" s="11">
        <v>1238.0242381906689</v>
      </c>
      <c r="AM310" s="10">
        <v>593.81154960122012</v>
      </c>
      <c r="AN310" s="12">
        <v>692.5237640693606</v>
      </c>
      <c r="AO310" s="12">
        <v>414.89804736845895</v>
      </c>
      <c r="AP310" s="11">
        <v>787.53824708178797</v>
      </c>
      <c r="AQ310" s="10">
        <v>342.8399071479389</v>
      </c>
      <c r="AR310" s="12">
        <v>493.45893881608583</v>
      </c>
      <c r="AS310" s="12">
        <v>800.90008365995061</v>
      </c>
      <c r="AT310" s="11">
        <v>1126.263170949361</v>
      </c>
      <c r="AU310" s="141">
        <v>655.24508015290326</v>
      </c>
      <c r="AV310" s="118">
        <v>612.46152840462969</v>
      </c>
      <c r="AW310" s="14">
        <v>417.3090606156735</v>
      </c>
      <c r="AX310" s="14">
        <v>999.63724004784342</v>
      </c>
      <c r="AY310" s="14">
        <v>588.70781899264966</v>
      </c>
    </row>
    <row r="311" spans="1:51" s="9" customFormat="1" ht="11.25">
      <c r="A311" s="7">
        <v>40662</v>
      </c>
      <c r="B311" s="10"/>
      <c r="C311" s="11">
        <v>1495.20960305483</v>
      </c>
      <c r="D311" s="10">
        <v>489.89403417034151</v>
      </c>
      <c r="E311" s="12">
        <v>1176.2847227349105</v>
      </c>
      <c r="F311" s="12">
        <v>1117.4460427507179</v>
      </c>
      <c r="G311" s="12">
        <v>477.87593712983841</v>
      </c>
      <c r="H311" s="12">
        <v>1033.6363455626279</v>
      </c>
      <c r="I311" s="12">
        <v>1491.7252056958732</v>
      </c>
      <c r="J311" s="12">
        <v>752.3325401524429</v>
      </c>
      <c r="K311" s="12">
        <v>1882.509383747094</v>
      </c>
      <c r="L311" s="11">
        <v>2960.3652235731383</v>
      </c>
      <c r="M311" s="10">
        <v>862.94255750256787</v>
      </c>
      <c r="N311" s="12">
        <v>1145.8369869375865</v>
      </c>
      <c r="O311" s="11">
        <v>966.59318710796731</v>
      </c>
      <c r="P311" s="10">
        <v>1026.1337238857277</v>
      </c>
      <c r="Q311" s="12">
        <v>896.39191295965463</v>
      </c>
      <c r="R311" s="12">
        <v>812.65938781595594</v>
      </c>
      <c r="S311" s="12">
        <v>810.45476100938254</v>
      </c>
      <c r="T311" s="12">
        <v>1114.4988551127201</v>
      </c>
      <c r="U311" s="12">
        <v>1052.0194847181083</v>
      </c>
      <c r="V311" s="12">
        <v>715.06557203481429</v>
      </c>
      <c r="W311" s="12">
        <v>1254.9811701201861</v>
      </c>
      <c r="X311" s="12">
        <v>795.37120450412931</v>
      </c>
      <c r="Y311" s="12">
        <v>1056.9353875967299</v>
      </c>
      <c r="Z311" s="11">
        <v>1018.1051867718882</v>
      </c>
      <c r="AA311" s="10">
        <v>640.65788988555244</v>
      </c>
      <c r="AB311" s="12">
        <v>436.67612565621079</v>
      </c>
      <c r="AC311" s="12">
        <v>1011.229380784511</v>
      </c>
      <c r="AD311" s="12">
        <v>688.45791029972111</v>
      </c>
      <c r="AE311" s="12">
        <v>463.9052600336671</v>
      </c>
      <c r="AF311" s="44">
        <v>127.05059497813812</v>
      </c>
      <c r="AG311" s="10">
        <v>1244.4668768945651</v>
      </c>
      <c r="AH311" s="12">
        <v>1151.10063248508</v>
      </c>
      <c r="AI311" s="12">
        <v>1122.3822713379684</v>
      </c>
      <c r="AJ311" s="12">
        <v>1287.1112089049711</v>
      </c>
      <c r="AK311" s="12">
        <v>1143.2122243293873</v>
      </c>
      <c r="AL311" s="11">
        <v>1283.7137849641501</v>
      </c>
      <c r="AM311" s="10">
        <v>602.22542076961918</v>
      </c>
      <c r="AN311" s="12">
        <v>723.38543840250725</v>
      </c>
      <c r="AO311" s="12">
        <v>413.83241065140413</v>
      </c>
      <c r="AP311" s="11">
        <v>815.24438217232921</v>
      </c>
      <c r="AQ311" s="10">
        <v>353.42187742243431</v>
      </c>
      <c r="AR311" s="12">
        <v>510.98081484986039</v>
      </c>
      <c r="AS311" s="12">
        <v>831.69899427988912</v>
      </c>
      <c r="AT311" s="11">
        <v>1171.0167640660547</v>
      </c>
      <c r="AU311" s="141">
        <v>674.96815363902965</v>
      </c>
      <c r="AV311" s="118">
        <v>631.43706192224533</v>
      </c>
      <c r="AW311" s="14">
        <v>429.20046174081318</v>
      </c>
      <c r="AX311" s="14">
        <v>1031.4170869989041</v>
      </c>
      <c r="AY311" s="14">
        <v>606.13996968882452</v>
      </c>
    </row>
    <row r="312" spans="1:51" s="9" customFormat="1" ht="11.25">
      <c r="A312" s="7">
        <v>40694</v>
      </c>
      <c r="B312" s="10"/>
      <c r="C312" s="11">
        <v>1475.43866364685</v>
      </c>
      <c r="D312" s="10">
        <v>492.36736088167271</v>
      </c>
      <c r="E312" s="12">
        <v>1160.6701527325019</v>
      </c>
      <c r="F312" s="12">
        <v>1098.3137618239593</v>
      </c>
      <c r="G312" s="12">
        <v>461.13121158341158</v>
      </c>
      <c r="H312" s="12">
        <v>1031.1498484925057</v>
      </c>
      <c r="I312" s="12">
        <v>1492.1498566019038</v>
      </c>
      <c r="J312" s="12">
        <v>755.26494959219656</v>
      </c>
      <c r="K312" s="12">
        <v>1866.594671065754</v>
      </c>
      <c r="L312" s="11">
        <v>2928.1910952235858</v>
      </c>
      <c r="M312" s="10">
        <v>882.22846089278119</v>
      </c>
      <c r="N312" s="12">
        <v>1148.0351478257869</v>
      </c>
      <c r="O312" s="11">
        <v>960.36995087887817</v>
      </c>
      <c r="P312" s="10">
        <v>1013.48712462453</v>
      </c>
      <c r="Q312" s="12">
        <v>886.22192226555649</v>
      </c>
      <c r="R312" s="12">
        <v>799.20670118762871</v>
      </c>
      <c r="S312" s="12">
        <v>807.19415082933438</v>
      </c>
      <c r="T312" s="12">
        <v>1109.0037139675942</v>
      </c>
      <c r="U312" s="12">
        <v>1040.3000424033385</v>
      </c>
      <c r="V312" s="12">
        <v>714.83665959916686</v>
      </c>
      <c r="W312" s="12">
        <v>1238.0696893837612</v>
      </c>
      <c r="X312" s="12">
        <v>794.48997908814056</v>
      </c>
      <c r="Y312" s="12">
        <v>1034.6617684359562</v>
      </c>
      <c r="Z312" s="11">
        <v>996.00705531656149</v>
      </c>
      <c r="AA312" s="10">
        <v>628.08954683721731</v>
      </c>
      <c r="AB312" s="12">
        <v>435.070266911327</v>
      </c>
      <c r="AC312" s="12">
        <v>1012.3933288179444</v>
      </c>
      <c r="AD312" s="12">
        <v>669.00696942039679</v>
      </c>
      <c r="AE312" s="12">
        <v>459.62183801565078</v>
      </c>
      <c r="AF312" s="44">
        <v>122.20495232772988</v>
      </c>
      <c r="AG312" s="10">
        <v>1248.8097595064637</v>
      </c>
      <c r="AH312" s="12">
        <v>1162.4739916443827</v>
      </c>
      <c r="AI312" s="12">
        <v>1111.2688746533072</v>
      </c>
      <c r="AJ312" s="12">
        <v>1272.8152872835942</v>
      </c>
      <c r="AK312" s="12">
        <v>1145.7069434377513</v>
      </c>
      <c r="AL312" s="11">
        <v>1281.450948089577</v>
      </c>
      <c r="AM312" s="10">
        <v>589.41792833763407</v>
      </c>
      <c r="AN312" s="12">
        <v>704.39070262343762</v>
      </c>
      <c r="AO312" s="12">
        <v>402.70363111168803</v>
      </c>
      <c r="AP312" s="11">
        <v>797.90234783264327</v>
      </c>
      <c r="AQ312" s="10">
        <v>351.4004615478313</v>
      </c>
      <c r="AR312" s="12">
        <v>507.55958919730608</v>
      </c>
      <c r="AS312" s="12">
        <v>817.45125272100393</v>
      </c>
      <c r="AT312" s="11">
        <v>1148.4814969535689</v>
      </c>
      <c r="AU312" s="141">
        <v>664.93961180589167</v>
      </c>
      <c r="AV312" s="118">
        <v>626.69879223860812</v>
      </c>
      <c r="AW312" s="14">
        <v>423.4058563508828</v>
      </c>
      <c r="AX312" s="14">
        <v>1025.6610779509074</v>
      </c>
      <c r="AY312" s="14">
        <v>599.28096252862213</v>
      </c>
    </row>
    <row r="313" spans="1:51" s="9" customFormat="1" ht="11.25">
      <c r="A313" s="7">
        <v>40724</v>
      </c>
      <c r="B313" s="10"/>
      <c r="C313" s="11">
        <v>1432.4669571768225</v>
      </c>
      <c r="D313" s="10">
        <v>481.24836179531042</v>
      </c>
      <c r="E313" s="12">
        <v>1131.3132046353512</v>
      </c>
      <c r="F313" s="12">
        <v>1065.5022351229982</v>
      </c>
      <c r="G313" s="12">
        <v>444.56665647942009</v>
      </c>
      <c r="H313" s="12">
        <v>999.71164873941234</v>
      </c>
      <c r="I313" s="12">
        <v>1457.9190081480615</v>
      </c>
      <c r="J313" s="12">
        <v>738.26405486160968</v>
      </c>
      <c r="K313" s="12">
        <v>1824.5758659442324</v>
      </c>
      <c r="L313" s="11">
        <v>2848.2392205886322</v>
      </c>
      <c r="M313" s="10">
        <v>867.32161523939737</v>
      </c>
      <c r="N313" s="12">
        <v>1133.4387555402791</v>
      </c>
      <c r="O313" s="11">
        <v>944.57939076110017</v>
      </c>
      <c r="P313" s="10">
        <v>1005.9595207004605</v>
      </c>
      <c r="Q313" s="12">
        <v>875.29599889104531</v>
      </c>
      <c r="R313" s="12">
        <v>788.69258911465397</v>
      </c>
      <c r="S313" s="12">
        <v>795.89109161381953</v>
      </c>
      <c r="T313" s="12">
        <v>1102.420151083166</v>
      </c>
      <c r="U313" s="12">
        <v>1024.5793233597437</v>
      </c>
      <c r="V313" s="12">
        <v>707.47359809845227</v>
      </c>
      <c r="W313" s="12">
        <v>1229.9878712548566</v>
      </c>
      <c r="X313" s="12">
        <v>784.29155926618023</v>
      </c>
      <c r="Y313" s="12">
        <v>1027.151167929449</v>
      </c>
      <c r="Z313" s="11">
        <v>953.10356587528122</v>
      </c>
      <c r="AA313" s="10">
        <v>609.47771637556127</v>
      </c>
      <c r="AB313" s="12">
        <v>421.9144737672076</v>
      </c>
      <c r="AC313" s="12">
        <v>1001.5267946537151</v>
      </c>
      <c r="AD313" s="12">
        <v>649.55813001139131</v>
      </c>
      <c r="AE313" s="12">
        <v>451.61061626326926</v>
      </c>
      <c r="AF313" s="44">
        <v>117.75457078300012</v>
      </c>
      <c r="AG313" s="10">
        <v>1226.9213405070652</v>
      </c>
      <c r="AH313" s="12">
        <v>1149.8222591743804</v>
      </c>
      <c r="AI313" s="12">
        <v>1102.0201045662157</v>
      </c>
      <c r="AJ313" s="12">
        <v>1266.3342932729283</v>
      </c>
      <c r="AK313" s="12">
        <v>1136.3700987876596</v>
      </c>
      <c r="AL313" s="11">
        <v>1263.4559873662706</v>
      </c>
      <c r="AM313" s="10">
        <v>565.1764061569155</v>
      </c>
      <c r="AN313" s="12">
        <v>688.48047250712239</v>
      </c>
      <c r="AO313" s="12">
        <v>381.00800784817449</v>
      </c>
      <c r="AP313" s="11">
        <v>750.33770602249751</v>
      </c>
      <c r="AQ313" s="10">
        <v>344.13813575521903</v>
      </c>
      <c r="AR313" s="12">
        <v>495.52490027724519</v>
      </c>
      <c r="AS313" s="12">
        <v>788.68231206209805</v>
      </c>
      <c r="AT313" s="11">
        <v>1090.311028414159</v>
      </c>
      <c r="AU313" s="141">
        <v>660.84797239860529</v>
      </c>
      <c r="AV313" s="118">
        <v>613.84431700733978</v>
      </c>
      <c r="AW313" s="14">
        <v>415.67554933290796</v>
      </c>
      <c r="AX313" s="14">
        <v>1006.3966935889691</v>
      </c>
      <c r="AY313" s="14">
        <v>589.29088296236409</v>
      </c>
    </row>
    <row r="314" spans="1:51" s="9" customFormat="1" ht="11.25">
      <c r="A314" s="7">
        <v>40753</v>
      </c>
      <c r="B314" s="10"/>
      <c r="C314" s="11">
        <v>1385.7203322035411</v>
      </c>
      <c r="D314" s="10">
        <v>469.17878821030575</v>
      </c>
      <c r="E314" s="12">
        <v>1082.3372777051834</v>
      </c>
      <c r="F314" s="12">
        <v>1015.8945891606486</v>
      </c>
      <c r="G314" s="12">
        <v>426.25149693927068</v>
      </c>
      <c r="H314" s="12">
        <v>958.58273985284552</v>
      </c>
      <c r="I314" s="12">
        <v>1395.058399440029</v>
      </c>
      <c r="J314" s="12">
        <v>698.43340947654895</v>
      </c>
      <c r="K314" s="12">
        <v>1758.4916235659148</v>
      </c>
      <c r="L314" s="11">
        <v>2722.3957555370562</v>
      </c>
      <c r="M314" s="10">
        <v>847.77606891281698</v>
      </c>
      <c r="N314" s="12">
        <v>1090.8591727811545</v>
      </c>
      <c r="O314" s="11">
        <v>920.65761134408729</v>
      </c>
      <c r="P314" s="10">
        <v>977.40493537153293</v>
      </c>
      <c r="Q314" s="12">
        <v>850.37684993871699</v>
      </c>
      <c r="R314" s="12">
        <v>763.0141119357545</v>
      </c>
      <c r="S314" s="12">
        <v>779.46860534816767</v>
      </c>
      <c r="T314" s="12">
        <v>1089.0357243669446</v>
      </c>
      <c r="U314" s="12">
        <v>1029.7395239875846</v>
      </c>
      <c r="V314" s="12">
        <v>687.73073556000952</v>
      </c>
      <c r="W314" s="12">
        <v>1211.9977585748607</v>
      </c>
      <c r="X314" s="12">
        <v>771.86348590888895</v>
      </c>
      <c r="Y314" s="12">
        <v>984.05702935976308</v>
      </c>
      <c r="Z314" s="11">
        <v>914.2978886590804</v>
      </c>
      <c r="AA314" s="10">
        <v>581.23844819184922</v>
      </c>
      <c r="AB314" s="12">
        <v>419.15542509171638</v>
      </c>
      <c r="AC314" s="12">
        <v>969.31613589672133</v>
      </c>
      <c r="AD314" s="12">
        <v>635.03837146155081</v>
      </c>
      <c r="AE314" s="12">
        <v>440.22598121844766</v>
      </c>
      <c r="AF314" s="44">
        <v>111.36621276753961</v>
      </c>
      <c r="AG314" s="10">
        <v>1202.7760613091168</v>
      </c>
      <c r="AH314" s="12">
        <v>1123.9285454439425</v>
      </c>
      <c r="AI314" s="12">
        <v>1063.0060204895708</v>
      </c>
      <c r="AJ314" s="12">
        <v>1230.8653504333663</v>
      </c>
      <c r="AK314" s="12">
        <v>1114.9314920093386</v>
      </c>
      <c r="AL314" s="11">
        <v>1235.8673194282355</v>
      </c>
      <c r="AM314" s="10">
        <v>529.67506110362342</v>
      </c>
      <c r="AN314" s="12">
        <v>661.66415982930903</v>
      </c>
      <c r="AO314" s="12">
        <v>370.50787288520957</v>
      </c>
      <c r="AP314" s="11">
        <v>698.44955098467608</v>
      </c>
      <c r="AQ314" s="10">
        <v>333.40334638873173</v>
      </c>
      <c r="AR314" s="12">
        <v>467.51197625716969</v>
      </c>
      <c r="AS314" s="12">
        <v>753.54613357567462</v>
      </c>
      <c r="AT314" s="11">
        <v>1036.2738131495425</v>
      </c>
      <c r="AU314" s="141">
        <v>632.72578518757439</v>
      </c>
      <c r="AV314" s="118">
        <v>591.71865689498577</v>
      </c>
      <c r="AW314" s="14">
        <v>406.7491580028024</v>
      </c>
      <c r="AX314" s="14">
        <v>970.90864119791024</v>
      </c>
      <c r="AY314" s="14">
        <v>577.30620320175228</v>
      </c>
    </row>
    <row r="315" spans="1:51" s="9" customFormat="1" ht="11.25">
      <c r="A315" s="7">
        <v>40786</v>
      </c>
      <c r="B315" s="10"/>
      <c r="C315" s="11">
        <v>1235.4071981403242</v>
      </c>
      <c r="D315" s="10">
        <v>449.76467715913554</v>
      </c>
      <c r="E315" s="12">
        <v>998.96272991452008</v>
      </c>
      <c r="F315" s="12">
        <v>918.57280757415208</v>
      </c>
      <c r="G315" s="12">
        <v>378.62416674884275</v>
      </c>
      <c r="H315" s="12">
        <v>880.6188487148878</v>
      </c>
      <c r="I315" s="12">
        <v>1290.4479667745918</v>
      </c>
      <c r="J315" s="12">
        <v>640.716438027957</v>
      </c>
      <c r="K315" s="12">
        <v>1641.6128630721043</v>
      </c>
      <c r="L315" s="11">
        <v>2542.948794355711</v>
      </c>
      <c r="M315" s="10">
        <v>855.50952990423468</v>
      </c>
      <c r="N315" s="12">
        <v>1025.0800291359865</v>
      </c>
      <c r="O315" s="11">
        <v>855.42197058377064</v>
      </c>
      <c r="P315" s="10">
        <v>905.31255632341754</v>
      </c>
      <c r="Q315" s="12">
        <v>811.62876356566926</v>
      </c>
      <c r="R315" s="12">
        <v>719.64907834581652</v>
      </c>
      <c r="S315" s="12">
        <v>738.92923105684531</v>
      </c>
      <c r="T315" s="12">
        <v>1018.7102194933099</v>
      </c>
      <c r="U315" s="12">
        <v>964.03350754024211</v>
      </c>
      <c r="V315" s="12">
        <v>656.10063733283914</v>
      </c>
      <c r="W315" s="12">
        <v>1123.0265301162801</v>
      </c>
      <c r="X315" s="12">
        <v>719.31843008949568</v>
      </c>
      <c r="Y315" s="12">
        <v>913.73018295311749</v>
      </c>
      <c r="Z315" s="11">
        <v>830.15205360583377</v>
      </c>
      <c r="AA315" s="10">
        <v>520.05079548110814</v>
      </c>
      <c r="AB315" s="12">
        <v>371.05418220834258</v>
      </c>
      <c r="AC315" s="12">
        <v>892.29200541875764</v>
      </c>
      <c r="AD315" s="12">
        <v>573.49934721525017</v>
      </c>
      <c r="AE315" s="12">
        <v>417.33272918297382</v>
      </c>
      <c r="AF315" s="44">
        <v>97.081913125438618</v>
      </c>
      <c r="AG315" s="10">
        <v>1146.5868281047449</v>
      </c>
      <c r="AH315" s="12">
        <v>1077.7562775516885</v>
      </c>
      <c r="AI315" s="12">
        <v>1007.3568389708382</v>
      </c>
      <c r="AJ315" s="12">
        <v>1154.6964196694594</v>
      </c>
      <c r="AK315" s="12">
        <v>1052.2576756248625</v>
      </c>
      <c r="AL315" s="11">
        <v>1170.9644119050511</v>
      </c>
      <c r="AM315" s="10">
        <v>459.36184841460278</v>
      </c>
      <c r="AN315" s="12">
        <v>602.5180198558038</v>
      </c>
      <c r="AO315" s="12">
        <v>336.1510841198737</v>
      </c>
      <c r="AP315" s="11">
        <v>618.6599205935654</v>
      </c>
      <c r="AQ315" s="10">
        <v>321.82203632417469</v>
      </c>
      <c r="AR315" s="12">
        <v>437.98350934393648</v>
      </c>
      <c r="AS315" s="12">
        <v>680.70125733938755</v>
      </c>
      <c r="AT315" s="11">
        <v>957.60584132178769</v>
      </c>
      <c r="AU315" s="141">
        <v>583.68593029856174</v>
      </c>
      <c r="AV315" s="118">
        <v>552.97772593085097</v>
      </c>
      <c r="AW315" s="14">
        <v>383.64941776076631</v>
      </c>
      <c r="AX315" s="14">
        <v>909.28311116552504</v>
      </c>
      <c r="AY315" s="14">
        <v>545.94525605584386</v>
      </c>
    </row>
    <row r="316" spans="1:51" s="9" customFormat="1" ht="11.25">
      <c r="A316" s="7">
        <v>40816</v>
      </c>
      <c r="B316" s="10"/>
      <c r="C316" s="11">
        <v>1068.976651434117</v>
      </c>
      <c r="D316" s="10">
        <v>425.34798960715636</v>
      </c>
      <c r="E316" s="12">
        <v>885.46723060071588</v>
      </c>
      <c r="F316" s="12">
        <v>787.61930667116508</v>
      </c>
      <c r="G316" s="12">
        <v>328.92970467064566</v>
      </c>
      <c r="H316" s="12">
        <v>770.14340863191444</v>
      </c>
      <c r="I316" s="12">
        <v>1144.3160849047417</v>
      </c>
      <c r="J316" s="12">
        <v>570.30097442929934</v>
      </c>
      <c r="K316" s="12">
        <v>1473.5397663860263</v>
      </c>
      <c r="L316" s="11">
        <v>2299.2368269338472</v>
      </c>
      <c r="M316" s="10">
        <v>832.00196128186087</v>
      </c>
      <c r="N316" s="12">
        <v>933.89340105019039</v>
      </c>
      <c r="O316" s="11">
        <v>801.15622199284189</v>
      </c>
      <c r="P316" s="10">
        <v>773.14580486820114</v>
      </c>
      <c r="Q316" s="12">
        <v>777.17744149418195</v>
      </c>
      <c r="R316" s="12">
        <v>663.686011277906</v>
      </c>
      <c r="S316" s="12">
        <v>702.04732010493831</v>
      </c>
      <c r="T316" s="12">
        <v>914.51225216290504</v>
      </c>
      <c r="U316" s="12">
        <v>882.66140179253046</v>
      </c>
      <c r="V316" s="12">
        <v>617.44787379628224</v>
      </c>
      <c r="W316" s="12">
        <v>974.55426975214129</v>
      </c>
      <c r="X316" s="12">
        <v>673.92278830789223</v>
      </c>
      <c r="Y316" s="12">
        <v>761.70140350082977</v>
      </c>
      <c r="Z316" s="11">
        <v>749.53533421768077</v>
      </c>
      <c r="AA316" s="10">
        <v>455.8116367742154</v>
      </c>
      <c r="AB316" s="12">
        <v>320.03952165970549</v>
      </c>
      <c r="AC316" s="12">
        <v>799.13766762685236</v>
      </c>
      <c r="AD316" s="12">
        <v>498.29554811046881</v>
      </c>
      <c r="AE316" s="12">
        <v>373.69725220937192</v>
      </c>
      <c r="AF316" s="44">
        <v>78.985534633390159</v>
      </c>
      <c r="AG316" s="10">
        <v>1044.0671617227354</v>
      </c>
      <c r="AH316" s="12">
        <v>1019.8090771950539</v>
      </c>
      <c r="AI316" s="12">
        <v>932.43379646310404</v>
      </c>
      <c r="AJ316" s="12">
        <v>1053.9753452909699</v>
      </c>
      <c r="AK316" s="12">
        <v>972.09376407082743</v>
      </c>
      <c r="AL316" s="11">
        <v>1074.4869846813283</v>
      </c>
      <c r="AM316" s="10">
        <v>387.01068399945933</v>
      </c>
      <c r="AN316" s="12">
        <v>526.3123550399888</v>
      </c>
      <c r="AO316" s="12">
        <v>283.24343341782725</v>
      </c>
      <c r="AP316" s="11">
        <v>530.87311089967386</v>
      </c>
      <c r="AQ316" s="10">
        <v>305.04270335771997</v>
      </c>
      <c r="AR316" s="12">
        <v>397.22463993821742</v>
      </c>
      <c r="AS316" s="12">
        <v>596.42708568743251</v>
      </c>
      <c r="AT316" s="11">
        <v>855.5269447565023</v>
      </c>
      <c r="AU316" s="141">
        <v>524.76347768944527</v>
      </c>
      <c r="AV316" s="118">
        <v>502.25478600435338</v>
      </c>
      <c r="AW316" s="14">
        <v>356.11797975290074</v>
      </c>
      <c r="AX316" s="14">
        <v>827.3894259702638</v>
      </c>
      <c r="AY316" s="14">
        <v>507.56739552544872</v>
      </c>
    </row>
    <row r="317" spans="1:51" s="9" customFormat="1" ht="11.25">
      <c r="A317" s="7">
        <v>40847</v>
      </c>
      <c r="B317" s="10"/>
      <c r="C317" s="11">
        <v>1269.2087074078972</v>
      </c>
      <c r="D317" s="10">
        <v>457.32814290996379</v>
      </c>
      <c r="E317" s="12">
        <v>1037.3569099580568</v>
      </c>
      <c r="F317" s="12">
        <v>942.38684273139961</v>
      </c>
      <c r="G317" s="12">
        <v>385.16205287608915</v>
      </c>
      <c r="H317" s="12">
        <v>901.43216440215906</v>
      </c>
      <c r="I317" s="12">
        <v>1318.88625650516</v>
      </c>
      <c r="J317" s="12">
        <v>671.31072004426289</v>
      </c>
      <c r="K317" s="12">
        <v>1722.8849727168538</v>
      </c>
      <c r="L317" s="11">
        <v>2665.5736659788404</v>
      </c>
      <c r="M317" s="10">
        <v>902.81079200705915</v>
      </c>
      <c r="N317" s="12">
        <v>1063.5072944258959</v>
      </c>
      <c r="O317" s="11">
        <v>892.06083086711601</v>
      </c>
      <c r="P317" s="10">
        <v>891.49738801974104</v>
      </c>
      <c r="Q317" s="12">
        <v>834.2128338868597</v>
      </c>
      <c r="R317" s="12">
        <v>725.01979221542149</v>
      </c>
      <c r="S317" s="12">
        <v>743.56291512453856</v>
      </c>
      <c r="T317" s="12">
        <v>1029.3226087275129</v>
      </c>
      <c r="U317" s="12">
        <v>957.18601797144561</v>
      </c>
      <c r="V317" s="12">
        <v>644.93661779744616</v>
      </c>
      <c r="W317" s="12">
        <v>1118.7111673851389</v>
      </c>
      <c r="X317" s="12">
        <v>717.52864464893469</v>
      </c>
      <c r="Y317" s="12">
        <v>908.35075205654016</v>
      </c>
      <c r="Z317" s="11">
        <v>838.76260710935469</v>
      </c>
      <c r="AA317" s="10">
        <v>540.38146913643834</v>
      </c>
      <c r="AB317" s="12">
        <v>379.32734531719126</v>
      </c>
      <c r="AC317" s="12">
        <v>902.65073222924525</v>
      </c>
      <c r="AD317" s="12">
        <v>583.86407411777202</v>
      </c>
      <c r="AE317" s="12">
        <v>423.46631352254366</v>
      </c>
      <c r="AF317" s="44">
        <v>96.527775954731794</v>
      </c>
      <c r="AG317" s="10">
        <v>1157.3918602887454</v>
      </c>
      <c r="AH317" s="12">
        <v>1107.3320748600167</v>
      </c>
      <c r="AI317" s="12">
        <v>1056.5621054463086</v>
      </c>
      <c r="AJ317" s="12">
        <v>1190.0182926767457</v>
      </c>
      <c r="AK317" s="12">
        <v>1091.5880544174711</v>
      </c>
      <c r="AL317" s="11">
        <v>1191.5263931927923</v>
      </c>
      <c r="AM317" s="10">
        <v>466.42262285609462</v>
      </c>
      <c r="AN317" s="12">
        <v>618.87184255107843</v>
      </c>
      <c r="AO317" s="12">
        <v>331.81253051090715</v>
      </c>
      <c r="AP317" s="11">
        <v>620.31580859623011</v>
      </c>
      <c r="AQ317" s="10">
        <v>331.7467339293745</v>
      </c>
      <c r="AR317" s="12">
        <v>448.55947646667681</v>
      </c>
      <c r="AS317" s="12">
        <v>704.23802099186139</v>
      </c>
      <c r="AT317" s="11">
        <v>993.80170450661603</v>
      </c>
      <c r="AU317" s="141">
        <v>593.02150981007435</v>
      </c>
      <c r="AV317" s="118">
        <v>569.0493253357705</v>
      </c>
      <c r="AW317" s="14">
        <v>394.48007688582248</v>
      </c>
      <c r="AX317" s="14">
        <v>938.24066945235018</v>
      </c>
      <c r="AY317" s="14">
        <v>563.04294347312816</v>
      </c>
    </row>
    <row r="318" spans="1:51" s="9" customFormat="1" ht="11.25">
      <c r="A318" s="7">
        <v>40877</v>
      </c>
      <c r="B318" s="10"/>
      <c r="C318" s="11">
        <v>1238.601134780266</v>
      </c>
      <c r="D318" s="10">
        <v>457.93494113402062</v>
      </c>
      <c r="E318" s="12">
        <v>1022.8258453827482</v>
      </c>
      <c r="F318" s="12">
        <v>907.68463735046407</v>
      </c>
      <c r="G318" s="12">
        <v>370.30443657735555</v>
      </c>
      <c r="H318" s="12">
        <v>887.90902632975622</v>
      </c>
      <c r="I318" s="12">
        <v>1294.8671697625948</v>
      </c>
      <c r="J318" s="12">
        <v>666.36088019651504</v>
      </c>
      <c r="K318" s="12">
        <v>1688.672628656785</v>
      </c>
      <c r="L318" s="11">
        <v>2609.6440327960158</v>
      </c>
      <c r="M318" s="10">
        <v>911.99497940788092</v>
      </c>
      <c r="N318" s="12">
        <v>1047.7014016900637</v>
      </c>
      <c r="O318" s="11">
        <v>903.19983190726089</v>
      </c>
      <c r="P318" s="10">
        <v>874.89877071043588</v>
      </c>
      <c r="Q318" s="12">
        <v>838.77414582648919</v>
      </c>
      <c r="R318" s="12">
        <v>726.86607426819342</v>
      </c>
      <c r="S318" s="12">
        <v>736.75533758371512</v>
      </c>
      <c r="T318" s="12">
        <v>1014.974682704861</v>
      </c>
      <c r="U318" s="12">
        <v>951.64983260272163</v>
      </c>
      <c r="V318" s="12">
        <v>649.013465510929</v>
      </c>
      <c r="W318" s="12">
        <v>1113.7274681323815</v>
      </c>
      <c r="X318" s="12">
        <v>706.72701910856767</v>
      </c>
      <c r="Y318" s="12">
        <v>908.70632286822342</v>
      </c>
      <c r="Z318" s="11">
        <v>827.07687068041741</v>
      </c>
      <c r="AA318" s="10">
        <v>517.56903106528887</v>
      </c>
      <c r="AB318" s="12">
        <v>370.41065147917328</v>
      </c>
      <c r="AC318" s="12">
        <v>901.32113674497771</v>
      </c>
      <c r="AD318" s="12">
        <v>575.28194755228662</v>
      </c>
      <c r="AE318" s="12">
        <v>422.82275624753692</v>
      </c>
      <c r="AF318" s="44">
        <v>95.652281620029086</v>
      </c>
      <c r="AG318" s="10">
        <v>1148.294411882667</v>
      </c>
      <c r="AH318" s="12">
        <v>1097.6580052668544</v>
      </c>
      <c r="AI318" s="12">
        <v>1056.3065169660722</v>
      </c>
      <c r="AJ318" s="12">
        <v>1187.0748329579865</v>
      </c>
      <c r="AK318" s="12">
        <v>1078.7504823406653</v>
      </c>
      <c r="AL318" s="11">
        <v>1192.4879406604196</v>
      </c>
      <c r="AM318" s="10">
        <v>447.84724197757743</v>
      </c>
      <c r="AN318" s="12">
        <v>603.50202641560827</v>
      </c>
      <c r="AO318" s="12">
        <v>330.51758649612458</v>
      </c>
      <c r="AP318" s="11">
        <v>603.17044001067313</v>
      </c>
      <c r="AQ318" s="10">
        <v>327.70598877259528</v>
      </c>
      <c r="AR318" s="12">
        <v>449.68772259269156</v>
      </c>
      <c r="AS318" s="12">
        <v>688.38103522581446</v>
      </c>
      <c r="AT318" s="11">
        <v>968.174228614306</v>
      </c>
      <c r="AU318" s="141">
        <v>592.04023711779166</v>
      </c>
      <c r="AV318" s="118">
        <v>564.3160922290906</v>
      </c>
      <c r="AW318" s="14">
        <v>392.48451815399972</v>
      </c>
      <c r="AX318" s="14">
        <v>932.80140480737077</v>
      </c>
      <c r="AY318" s="14">
        <v>561.79689509360264</v>
      </c>
    </row>
    <row r="319" spans="1:51" s="9" customFormat="1" ht="11.25">
      <c r="A319" s="7">
        <v>40907</v>
      </c>
      <c r="B319" s="10"/>
      <c r="C319" s="11">
        <v>1216.3698180289298</v>
      </c>
      <c r="D319" s="10">
        <v>466.91966395579777</v>
      </c>
      <c r="E319" s="12">
        <v>1015.1700569975</v>
      </c>
      <c r="F319" s="12">
        <v>894.76384106405828</v>
      </c>
      <c r="G319" s="12">
        <v>362.97146295381032</v>
      </c>
      <c r="H319" s="12">
        <v>878.82363070608005</v>
      </c>
      <c r="I319" s="12">
        <v>1301.0808118946254</v>
      </c>
      <c r="J319" s="12">
        <v>654.51935427791341</v>
      </c>
      <c r="K319" s="12">
        <v>1703.2075973465965</v>
      </c>
      <c r="L319" s="11">
        <v>2638.4228312922364</v>
      </c>
      <c r="M319" s="10">
        <v>939.72537413776092</v>
      </c>
      <c r="N319" s="12">
        <v>1044.8765518600846</v>
      </c>
      <c r="O319" s="11">
        <v>920.59059132079699</v>
      </c>
      <c r="P319" s="10">
        <v>859.51794881559101</v>
      </c>
      <c r="Q319" s="12">
        <v>830.49026257401977</v>
      </c>
      <c r="R319" s="12">
        <v>723.97626079436054</v>
      </c>
      <c r="S319" s="12">
        <v>731.46631474143283</v>
      </c>
      <c r="T319" s="12">
        <v>1012.8610542998221</v>
      </c>
      <c r="U319" s="12">
        <v>948.23869577590403</v>
      </c>
      <c r="V319" s="12">
        <v>646.55209984277019</v>
      </c>
      <c r="W319" s="12">
        <v>1105.6838528013068</v>
      </c>
      <c r="X319" s="12">
        <v>709.45555739890699</v>
      </c>
      <c r="Y319" s="12">
        <v>895.98832212266916</v>
      </c>
      <c r="Z319" s="11">
        <v>823.10173073384829</v>
      </c>
      <c r="AA319" s="10">
        <v>516.28894725872965</v>
      </c>
      <c r="AB319" s="12">
        <v>358.5189046187304</v>
      </c>
      <c r="AC319" s="12">
        <v>896.66115503174854</v>
      </c>
      <c r="AD319" s="12">
        <v>578.31193214258246</v>
      </c>
      <c r="AE319" s="12">
        <v>415.91344051295232</v>
      </c>
      <c r="AF319" s="44">
        <v>94.806687410998194</v>
      </c>
      <c r="AG319" s="10">
        <v>1152.643419054225</v>
      </c>
      <c r="AH319" s="12">
        <v>1096.1570081076229</v>
      </c>
      <c r="AI319" s="12">
        <v>1058.1172273935344</v>
      </c>
      <c r="AJ319" s="12">
        <v>1172.4224624805677</v>
      </c>
      <c r="AK319" s="12">
        <v>1085.6118816660212</v>
      </c>
      <c r="AL319" s="11">
        <v>1201.8162081516264</v>
      </c>
      <c r="AM319" s="10">
        <v>443.02600519268174</v>
      </c>
      <c r="AN319" s="12">
        <v>596.50690043433315</v>
      </c>
      <c r="AO319" s="12">
        <v>321.35844108118516</v>
      </c>
      <c r="AP319" s="11">
        <v>610.79151507120491</v>
      </c>
      <c r="AQ319" s="10">
        <v>331.6172773491673</v>
      </c>
      <c r="AR319" s="12">
        <v>452.64010016225006</v>
      </c>
      <c r="AS319" s="12">
        <v>691.92623852966665</v>
      </c>
      <c r="AT319" s="11">
        <v>946.88554428530506</v>
      </c>
      <c r="AU319" s="141">
        <v>596.36929453562072</v>
      </c>
      <c r="AV319" s="118">
        <v>563.89113801952408</v>
      </c>
      <c r="AW319" s="14">
        <v>395.83349552857703</v>
      </c>
      <c r="AX319" s="14">
        <v>933.97113519334789</v>
      </c>
      <c r="AY319" s="14">
        <v>567.54049868418849</v>
      </c>
    </row>
    <row r="320" spans="1:51" s="9" customFormat="1" ht="11.25">
      <c r="A320" s="7">
        <v>40939</v>
      </c>
      <c r="B320" s="10"/>
      <c r="C320" s="11">
        <v>1343.4492671193902</v>
      </c>
      <c r="D320" s="10">
        <v>492.67076935885376</v>
      </c>
      <c r="E320" s="12">
        <v>1111.72341992004</v>
      </c>
      <c r="F320" s="12">
        <v>984.90121155743464</v>
      </c>
      <c r="G320" s="12">
        <v>397.08713383510934</v>
      </c>
      <c r="H320" s="12">
        <v>934.77967742002079</v>
      </c>
      <c r="I320" s="12">
        <v>1411.1687422262335</v>
      </c>
      <c r="J320" s="12">
        <v>687.36469754492475</v>
      </c>
      <c r="K320" s="12">
        <v>1834.1590697455549</v>
      </c>
      <c r="L320" s="11">
        <v>2916.4615347889621</v>
      </c>
      <c r="M320" s="10">
        <v>928.98400944850891</v>
      </c>
      <c r="N320" s="12">
        <v>1117.2371571017961</v>
      </c>
      <c r="O320" s="11">
        <v>967.83435741069616</v>
      </c>
      <c r="P320" s="10">
        <v>879.44097612893336</v>
      </c>
      <c r="Q320" s="12">
        <v>843.27921810290024</v>
      </c>
      <c r="R320" s="12">
        <v>734.47183489797715</v>
      </c>
      <c r="S320" s="12">
        <v>741.01341976704009</v>
      </c>
      <c r="T320" s="12">
        <v>1023.4887979289034</v>
      </c>
      <c r="U320" s="12">
        <v>953.3356500365727</v>
      </c>
      <c r="V320" s="12">
        <v>696.94404753881088</v>
      </c>
      <c r="W320" s="12">
        <v>1120.2493955590062</v>
      </c>
      <c r="X320" s="12">
        <v>723.08222959101863</v>
      </c>
      <c r="Y320" s="12">
        <v>918.73627560551381</v>
      </c>
      <c r="Z320" s="11">
        <v>887.07593791185377</v>
      </c>
      <c r="AA320" s="10">
        <v>556.4367698324404</v>
      </c>
      <c r="AB320" s="12">
        <v>389.03063922032851</v>
      </c>
      <c r="AC320" s="12">
        <v>951.01097334721226</v>
      </c>
      <c r="AD320" s="12">
        <v>613.51657276813114</v>
      </c>
      <c r="AE320" s="12">
        <v>433.24086671443365</v>
      </c>
      <c r="AF320" s="44">
        <v>103.94809440687091</v>
      </c>
      <c r="AG320" s="10">
        <v>1248.2285705263798</v>
      </c>
      <c r="AH320" s="12">
        <v>1157.2500458119825</v>
      </c>
      <c r="AI320" s="12">
        <v>1142.9126822235328</v>
      </c>
      <c r="AJ320" s="12">
        <v>1232.6077505458516</v>
      </c>
      <c r="AK320" s="12">
        <v>1181.423309525878</v>
      </c>
      <c r="AL320" s="11">
        <v>1301.6254949533086</v>
      </c>
      <c r="AM320" s="10">
        <v>497.06719892783542</v>
      </c>
      <c r="AN320" s="12">
        <v>639.98223866851822</v>
      </c>
      <c r="AO320" s="12">
        <v>356.8679646434768</v>
      </c>
      <c r="AP320" s="11">
        <v>658.31006210750854</v>
      </c>
      <c r="AQ320" s="10">
        <v>342.2636749445399</v>
      </c>
      <c r="AR320" s="12">
        <v>472.07765835274211</v>
      </c>
      <c r="AS320" s="12">
        <v>746.21998576841577</v>
      </c>
      <c r="AT320" s="11">
        <v>1045.7906324810594</v>
      </c>
      <c r="AU320" s="141">
        <v>622.01955535210391</v>
      </c>
      <c r="AV320" s="118">
        <v>595.29452585758838</v>
      </c>
      <c r="AW320" s="14">
        <v>413.08512259753877</v>
      </c>
      <c r="AX320" s="14">
        <v>986.74218544152268</v>
      </c>
      <c r="AY320" s="14">
        <v>592.97777166790854</v>
      </c>
    </row>
    <row r="321" spans="1:51" s="9" customFormat="1" ht="11.25">
      <c r="A321" s="7">
        <v>40968</v>
      </c>
      <c r="B321" s="10"/>
      <c r="C321" s="11">
        <v>1408.9531720206085</v>
      </c>
      <c r="D321" s="10">
        <v>506.8675096778644</v>
      </c>
      <c r="E321" s="12">
        <v>1152.4252574727618</v>
      </c>
      <c r="F321" s="12">
        <v>1043.6876566608184</v>
      </c>
      <c r="G321" s="12">
        <v>429.53564941281309</v>
      </c>
      <c r="H321" s="12">
        <v>991.03483204084466</v>
      </c>
      <c r="I321" s="12">
        <v>1477.6925333448419</v>
      </c>
      <c r="J321" s="12">
        <v>730.707025128655</v>
      </c>
      <c r="K321" s="12">
        <v>1925.3387852740132</v>
      </c>
      <c r="L321" s="11">
        <v>3031.5945995227144</v>
      </c>
      <c r="M321" s="10">
        <v>957.35861378030575</v>
      </c>
      <c r="N321" s="12">
        <v>1181.4323912762075</v>
      </c>
      <c r="O321" s="11">
        <v>1005.6972197422759</v>
      </c>
      <c r="P321" s="10">
        <v>934.78777277480185</v>
      </c>
      <c r="Q321" s="12">
        <v>876.6693694942951</v>
      </c>
      <c r="R321" s="12">
        <v>762.92540725014658</v>
      </c>
      <c r="S321" s="12">
        <v>771.35485802593246</v>
      </c>
      <c r="T321" s="12">
        <v>1084.2238569932806</v>
      </c>
      <c r="U321" s="12">
        <v>992.25892843983115</v>
      </c>
      <c r="V321" s="12">
        <v>730.2263547868024</v>
      </c>
      <c r="W321" s="12">
        <v>1170.6155048405631</v>
      </c>
      <c r="X321" s="12">
        <v>761.11942362848868</v>
      </c>
      <c r="Y321" s="12">
        <v>944.00868161023038</v>
      </c>
      <c r="Z321" s="11">
        <v>929.00485571169736</v>
      </c>
      <c r="AA321" s="10">
        <v>585.9365513839083</v>
      </c>
      <c r="AB321" s="12">
        <v>412.05135907156244</v>
      </c>
      <c r="AC321" s="12">
        <v>991.01905046153843</v>
      </c>
      <c r="AD321" s="12">
        <v>646.81328556058099</v>
      </c>
      <c r="AE321" s="12">
        <v>456.46113255551813</v>
      </c>
      <c r="AF321" s="44">
        <v>110.48206994119404</v>
      </c>
      <c r="AG321" s="10">
        <v>1287.1446821526906</v>
      </c>
      <c r="AH321" s="12">
        <v>1201.7809360108895</v>
      </c>
      <c r="AI321" s="12">
        <v>1177.142757505517</v>
      </c>
      <c r="AJ321" s="12">
        <v>1273.0614044322183</v>
      </c>
      <c r="AK321" s="12">
        <v>1233.7712579324889</v>
      </c>
      <c r="AL321" s="11">
        <v>1345.8877178245614</v>
      </c>
      <c r="AM321" s="10">
        <v>531.62750353553156</v>
      </c>
      <c r="AN321" s="12">
        <v>661.5986749607905</v>
      </c>
      <c r="AO321" s="12">
        <v>373.83788362068901</v>
      </c>
      <c r="AP321" s="11">
        <v>693.71904061316059</v>
      </c>
      <c r="AQ321" s="10">
        <v>348.10018160899051</v>
      </c>
      <c r="AR321" s="12">
        <v>502.66130543155225</v>
      </c>
      <c r="AS321" s="12">
        <v>781.06616435794933</v>
      </c>
      <c r="AT321" s="11">
        <v>1082.3203151038938</v>
      </c>
      <c r="AU321" s="141">
        <v>639.01978521356568</v>
      </c>
      <c r="AV321" s="118">
        <v>619.02977135412846</v>
      </c>
      <c r="AW321" s="14">
        <v>429.85202052695541</v>
      </c>
      <c r="AX321" s="14">
        <v>1028.1430609178665</v>
      </c>
      <c r="AY321" s="14">
        <v>618.61781623661</v>
      </c>
    </row>
    <row r="322" spans="1:51" s="9" customFormat="1" ht="11.25">
      <c r="A322" s="7">
        <v>40998</v>
      </c>
      <c r="B322" s="10"/>
      <c r="C322" s="11">
        <v>1407.1246312977232</v>
      </c>
      <c r="D322" s="10">
        <v>519.0611305275271</v>
      </c>
      <c r="E322" s="12">
        <v>1171.6978765764175</v>
      </c>
      <c r="F322" s="12">
        <v>1046.08073773245</v>
      </c>
      <c r="G322" s="12">
        <v>446.22256770677785</v>
      </c>
      <c r="H322" s="12">
        <v>969.45736309536403</v>
      </c>
      <c r="I322" s="12">
        <v>1525.008562954901</v>
      </c>
      <c r="J322" s="12">
        <v>729.75630243747219</v>
      </c>
      <c r="K322" s="12">
        <v>1899.2665824611672</v>
      </c>
      <c r="L322" s="11">
        <v>3114.1397059970063</v>
      </c>
      <c r="M322" s="10">
        <v>969.36344743093366</v>
      </c>
      <c r="N322" s="12">
        <v>1233.707180051412</v>
      </c>
      <c r="O322" s="11">
        <v>1017.5602447581314</v>
      </c>
      <c r="P322" s="10">
        <v>961.60206250856902</v>
      </c>
      <c r="Q322" s="12">
        <v>897.37805237615294</v>
      </c>
      <c r="R322" s="12">
        <v>789.56405018147382</v>
      </c>
      <c r="S322" s="12">
        <v>797.71216759263507</v>
      </c>
      <c r="T322" s="12">
        <v>1125.2443743928554</v>
      </c>
      <c r="U322" s="12">
        <v>1031.9539844870537</v>
      </c>
      <c r="V322" s="12">
        <v>760.0051330553365</v>
      </c>
      <c r="W322" s="12">
        <v>1216.6015598476031</v>
      </c>
      <c r="X322" s="12">
        <v>784.95679128087238</v>
      </c>
      <c r="Y322" s="12">
        <v>969.85135927553301</v>
      </c>
      <c r="Z322" s="11">
        <v>954.19159831870854</v>
      </c>
      <c r="AA322" s="10">
        <v>600.88857750899672</v>
      </c>
      <c r="AB322" s="12">
        <v>421.01750090894694</v>
      </c>
      <c r="AC322" s="12">
        <v>999.15867180098121</v>
      </c>
      <c r="AD322" s="12">
        <v>655.14763376278165</v>
      </c>
      <c r="AE322" s="12">
        <v>470.72707603649627</v>
      </c>
      <c r="AF322" s="44">
        <v>111.16947245451503</v>
      </c>
      <c r="AG322" s="10">
        <v>1311.2738322318583</v>
      </c>
      <c r="AH322" s="12">
        <v>1225.3374636481174</v>
      </c>
      <c r="AI322" s="12">
        <v>1216.1027521682456</v>
      </c>
      <c r="AJ322" s="12">
        <v>1294.1385257994984</v>
      </c>
      <c r="AK322" s="12">
        <v>1282.8670638696378</v>
      </c>
      <c r="AL322" s="11">
        <v>1387.5557037444705</v>
      </c>
      <c r="AM322" s="10">
        <v>543.70684934061489</v>
      </c>
      <c r="AN322" s="12">
        <v>669.53855517583827</v>
      </c>
      <c r="AO322" s="12">
        <v>367.34771042120752</v>
      </c>
      <c r="AP322" s="11">
        <v>706.09146682723099</v>
      </c>
      <c r="AQ322" s="10">
        <v>354.62265765521272</v>
      </c>
      <c r="AR322" s="12">
        <v>503.09903928074266</v>
      </c>
      <c r="AS322" s="12">
        <v>784.79641930834748</v>
      </c>
      <c r="AT322" s="11">
        <v>1098.1195889340231</v>
      </c>
      <c r="AU322" s="141">
        <v>651.4865500072541</v>
      </c>
      <c r="AV322" s="118">
        <v>632.19295094082031</v>
      </c>
      <c r="AW322" s="14">
        <v>443.32030307935355</v>
      </c>
      <c r="AX322" s="14">
        <v>1052.7559203549124</v>
      </c>
      <c r="AY322" s="14">
        <v>638.97578622757737</v>
      </c>
    </row>
    <row r="323" spans="1:51" s="9" customFormat="1" ht="11.25">
      <c r="A323" s="7">
        <v>41029</v>
      </c>
      <c r="B323" s="10"/>
      <c r="C323" s="11">
        <v>1391.1019443867253</v>
      </c>
      <c r="D323" s="10">
        <v>517.41730306095201</v>
      </c>
      <c r="E323" s="12">
        <v>1141.0054489742129</v>
      </c>
      <c r="F323" s="12">
        <v>1003.1764203902344</v>
      </c>
      <c r="G323" s="12">
        <v>431.39105186325418</v>
      </c>
      <c r="H323" s="12">
        <v>936.00369657079739</v>
      </c>
      <c r="I323" s="12">
        <v>1482.3628383442674</v>
      </c>
      <c r="J323" s="12">
        <v>706.51440825557324</v>
      </c>
      <c r="K323" s="12">
        <v>1812.0782027349321</v>
      </c>
      <c r="L323" s="11">
        <v>3015.8262163677996</v>
      </c>
      <c r="M323" s="10">
        <v>977.20841727902848</v>
      </c>
      <c r="N323" s="12">
        <v>1227.7820118174882</v>
      </c>
      <c r="O323" s="11">
        <v>1024.9360153358809</v>
      </c>
      <c r="P323" s="10">
        <v>988.27978185137954</v>
      </c>
      <c r="Q323" s="12">
        <v>875.0375104953913</v>
      </c>
      <c r="R323" s="12">
        <v>782.05709399633793</v>
      </c>
      <c r="S323" s="12">
        <v>792.54616023829283</v>
      </c>
      <c r="T323" s="12">
        <v>1142.1013709257759</v>
      </c>
      <c r="U323" s="12">
        <v>1050.4309192409441</v>
      </c>
      <c r="V323" s="12">
        <v>731.77241946270703</v>
      </c>
      <c r="W323" s="12">
        <v>1236.620715929904</v>
      </c>
      <c r="X323" s="12">
        <v>800.42494939468531</v>
      </c>
      <c r="Y323" s="12">
        <v>979.46501916658087</v>
      </c>
      <c r="Z323" s="11">
        <v>932.49993185937547</v>
      </c>
      <c r="AA323" s="10">
        <v>589.71000731030426</v>
      </c>
      <c r="AB323" s="12">
        <v>420.7252360486367</v>
      </c>
      <c r="AC323" s="12">
        <v>984.68688855826088</v>
      </c>
      <c r="AD323" s="12">
        <v>642.5024017245471</v>
      </c>
      <c r="AE323" s="12">
        <v>466.09716180346356</v>
      </c>
      <c r="AF323" s="44">
        <v>108.96387806963473</v>
      </c>
      <c r="AG323" s="10">
        <v>1302.4523628544487</v>
      </c>
      <c r="AH323" s="12">
        <v>1218.963373316984</v>
      </c>
      <c r="AI323" s="12">
        <v>1209.1880883806873</v>
      </c>
      <c r="AJ323" s="12">
        <v>1279.857187104793</v>
      </c>
      <c r="AK323" s="12">
        <v>1277.7296089354043</v>
      </c>
      <c r="AL323" s="11">
        <v>1371.5202444997276</v>
      </c>
      <c r="AM323" s="10">
        <v>525.9841275021339</v>
      </c>
      <c r="AN323" s="12">
        <v>660.65713864881718</v>
      </c>
      <c r="AO323" s="12">
        <v>360.62847774094303</v>
      </c>
      <c r="AP323" s="11">
        <v>679.95386724285652</v>
      </c>
      <c r="AQ323" s="10">
        <v>353.72536900884643</v>
      </c>
      <c r="AR323" s="12">
        <v>494.9448083475329</v>
      </c>
      <c r="AS323" s="12">
        <v>770.00856510932897</v>
      </c>
      <c r="AT323" s="11">
        <v>1062.3079149537111</v>
      </c>
      <c r="AU323" s="141">
        <v>646.47609724845836</v>
      </c>
      <c r="AV323" s="118">
        <v>626.71409732272127</v>
      </c>
      <c r="AW323" s="14">
        <v>439.99654013943729</v>
      </c>
      <c r="AX323" s="14">
        <v>1044.5405525733097</v>
      </c>
      <c r="AY323" s="14">
        <v>634.96301509518923</v>
      </c>
    </row>
    <row r="324" spans="1:51" s="9" customFormat="1" ht="11.25">
      <c r="A324" s="7">
        <v>41060</v>
      </c>
      <c r="B324" s="10"/>
      <c r="C324" s="11">
        <v>1250.0794423079506</v>
      </c>
      <c r="D324" s="10">
        <v>494.62667961095343</v>
      </c>
      <c r="E324" s="12">
        <v>1012.4084036272691</v>
      </c>
      <c r="F324" s="12">
        <v>872.21508279688669</v>
      </c>
      <c r="G324" s="12">
        <v>382.77824040944063</v>
      </c>
      <c r="H324" s="12">
        <v>836.12279960843466</v>
      </c>
      <c r="I324" s="12">
        <v>1344.943317199567</v>
      </c>
      <c r="J324" s="12">
        <v>647.69501878211463</v>
      </c>
      <c r="K324" s="12">
        <v>1620.298489723622</v>
      </c>
      <c r="L324" s="11">
        <v>2711.1438941654183</v>
      </c>
      <c r="M324" s="10">
        <v>948.38649912792312</v>
      </c>
      <c r="N324" s="12">
        <v>1142.7369928849573</v>
      </c>
      <c r="O324" s="11">
        <v>949.430168257849</v>
      </c>
      <c r="P324" s="10">
        <v>946.65426828068234</v>
      </c>
      <c r="Q324" s="12">
        <v>804.31184447455496</v>
      </c>
      <c r="R324" s="12">
        <v>716.41886264640459</v>
      </c>
      <c r="S324" s="12">
        <v>737.66134605698005</v>
      </c>
      <c r="T324" s="12">
        <v>1077.6556586598731</v>
      </c>
      <c r="U324" s="12">
        <v>990.5964585991901</v>
      </c>
      <c r="V324" s="12">
        <v>675.37442626866482</v>
      </c>
      <c r="W324" s="12">
        <v>1159.2097961827772</v>
      </c>
      <c r="X324" s="12">
        <v>765.74571587824687</v>
      </c>
      <c r="Y324" s="12">
        <v>906.22858829351526</v>
      </c>
      <c r="Z324" s="11">
        <v>849.84286710138019</v>
      </c>
      <c r="AA324" s="10">
        <v>536.59117124517627</v>
      </c>
      <c r="AB324" s="12">
        <v>381.39555057300868</v>
      </c>
      <c r="AC324" s="12">
        <v>891.00428008099368</v>
      </c>
      <c r="AD324" s="12">
        <v>583.15976837211292</v>
      </c>
      <c r="AE324" s="12">
        <v>434.86119013859263</v>
      </c>
      <c r="AF324" s="44">
        <v>95.573742338971869</v>
      </c>
      <c r="AG324" s="10">
        <v>1202.4753573335067</v>
      </c>
      <c r="AH324" s="12">
        <v>1123.7181990929867</v>
      </c>
      <c r="AI324" s="12">
        <v>1124.0946345523241</v>
      </c>
      <c r="AJ324" s="12">
        <v>1179.6611251679899</v>
      </c>
      <c r="AK324" s="12">
        <v>1182.341708355839</v>
      </c>
      <c r="AL324" s="11">
        <v>1263.5961303969623</v>
      </c>
      <c r="AM324" s="10">
        <v>458.8295743239143</v>
      </c>
      <c r="AN324" s="12">
        <v>593.32578293018332</v>
      </c>
      <c r="AO324" s="12">
        <v>322.21300149275532</v>
      </c>
      <c r="AP324" s="11">
        <v>616.74985391077394</v>
      </c>
      <c r="AQ324" s="10">
        <v>337.25949442702813</v>
      </c>
      <c r="AR324" s="12">
        <v>459.84699297951823</v>
      </c>
      <c r="AS324" s="12">
        <v>691.64587902702795</v>
      </c>
      <c r="AT324" s="11">
        <v>941.5709127662717</v>
      </c>
      <c r="AU324" s="141">
        <v>611.73078686857184</v>
      </c>
      <c r="AV324" s="118">
        <v>580.90525015968717</v>
      </c>
      <c r="AW324" s="14">
        <v>412.43043130226181</v>
      </c>
      <c r="AX324" s="14">
        <v>970.66653746013424</v>
      </c>
      <c r="AY324" s="14">
        <v>596.80244269691514</v>
      </c>
    </row>
    <row r="325" spans="1:51" s="9" customFormat="1" ht="11.25">
      <c r="A325" s="7">
        <v>41089</v>
      </c>
      <c r="B325" s="10"/>
      <c r="C325" s="11">
        <v>1287.1967638615911</v>
      </c>
      <c r="D325" s="10">
        <v>514.59843001374907</v>
      </c>
      <c r="E325" s="12">
        <v>1067.4668458549133</v>
      </c>
      <c r="F325" s="12">
        <v>920.35608406564472</v>
      </c>
      <c r="G325" s="12">
        <v>402.09506706705412</v>
      </c>
      <c r="H325" s="12">
        <v>874.9288663666191</v>
      </c>
      <c r="I325" s="12">
        <v>1409.0092054304896</v>
      </c>
      <c r="J325" s="12">
        <v>672.52559399507868</v>
      </c>
      <c r="K325" s="12">
        <v>1714.9404512577723</v>
      </c>
      <c r="L325" s="11">
        <v>2841.0876496631408</v>
      </c>
      <c r="M325" s="10">
        <v>1003.2929364328631</v>
      </c>
      <c r="N325" s="12">
        <v>1185.2125937423216</v>
      </c>
      <c r="O325" s="11">
        <v>1000.4625878963514</v>
      </c>
      <c r="P325" s="10">
        <v>956.6840676062709</v>
      </c>
      <c r="Q325" s="12">
        <v>839.32302385453715</v>
      </c>
      <c r="R325" s="12">
        <v>740.02996300961934</v>
      </c>
      <c r="S325" s="12">
        <v>760.42404336874722</v>
      </c>
      <c r="T325" s="12">
        <v>1097.5721115059494</v>
      </c>
      <c r="U325" s="12">
        <v>1018.5977676650481</v>
      </c>
      <c r="V325" s="12">
        <v>701.82368215819963</v>
      </c>
      <c r="W325" s="12">
        <v>1174.1988885566047</v>
      </c>
      <c r="X325" s="12">
        <v>796.96830719999411</v>
      </c>
      <c r="Y325" s="12">
        <v>935.13713188327165</v>
      </c>
      <c r="Z325" s="11">
        <v>893.06897007594739</v>
      </c>
      <c r="AA325" s="10">
        <v>553.56370419615871</v>
      </c>
      <c r="AB325" s="12">
        <v>394.02216656149426</v>
      </c>
      <c r="AC325" s="12">
        <v>926.66311435888451</v>
      </c>
      <c r="AD325" s="12">
        <v>614.43851422005412</v>
      </c>
      <c r="AE325" s="12">
        <v>450.74291829303212</v>
      </c>
      <c r="AF325" s="44">
        <v>99.639306218304057</v>
      </c>
      <c r="AG325" s="10">
        <v>1239.1950080371682</v>
      </c>
      <c r="AH325" s="12">
        <v>1160.7049091373599</v>
      </c>
      <c r="AI325" s="12">
        <v>1157.913072498113</v>
      </c>
      <c r="AJ325" s="12">
        <v>1212.6450764507952</v>
      </c>
      <c r="AK325" s="12">
        <v>1199.42820989195</v>
      </c>
      <c r="AL325" s="11">
        <v>1290.3939288686961</v>
      </c>
      <c r="AM325" s="10">
        <v>476.29360324110843</v>
      </c>
      <c r="AN325" s="12">
        <v>611.26855711779785</v>
      </c>
      <c r="AO325" s="12">
        <v>343.10543658151238</v>
      </c>
      <c r="AP325" s="11">
        <v>646.79123494140731</v>
      </c>
      <c r="AQ325" s="10">
        <v>351.94227696060011</v>
      </c>
      <c r="AR325" s="12">
        <v>478.19935249907809</v>
      </c>
      <c r="AS325" s="12">
        <v>723.28515032187318</v>
      </c>
      <c r="AT325" s="11">
        <v>959.95441975000324</v>
      </c>
      <c r="AU325" s="141">
        <v>631.23594535403367</v>
      </c>
      <c r="AV325" s="118">
        <v>602.09105544748957</v>
      </c>
      <c r="AW325" s="14">
        <v>428.74409639090123</v>
      </c>
      <c r="AX325" s="14">
        <v>1007.8992868868158</v>
      </c>
      <c r="AY325" s="14">
        <v>621.39215356596378</v>
      </c>
    </row>
    <row r="326" spans="1:51" s="9" customFormat="1" ht="11.25">
      <c r="A326" s="7">
        <v>41121</v>
      </c>
      <c r="B326" s="10"/>
      <c r="C326" s="11">
        <v>1296.3209148314802</v>
      </c>
      <c r="D326" s="10">
        <v>522.96634493091153</v>
      </c>
      <c r="E326" s="12">
        <v>1061.6057939025366</v>
      </c>
      <c r="F326" s="12">
        <v>898.23714223918705</v>
      </c>
      <c r="G326" s="12">
        <v>399.65402516353851</v>
      </c>
      <c r="H326" s="12">
        <v>887.78073830627807</v>
      </c>
      <c r="I326" s="12">
        <v>1380.9502399619134</v>
      </c>
      <c r="J326" s="12">
        <v>664.61418139561317</v>
      </c>
      <c r="K326" s="12">
        <v>1677.841196198317</v>
      </c>
      <c r="L326" s="11">
        <v>2756.5260336839779</v>
      </c>
      <c r="M326" s="10">
        <v>1018.4787057866513</v>
      </c>
      <c r="N326" s="12">
        <v>1173.3397790420172</v>
      </c>
      <c r="O326" s="11">
        <v>970.26716769889947</v>
      </c>
      <c r="P326" s="10">
        <v>965.29754405850997</v>
      </c>
      <c r="Q326" s="12">
        <v>846.25309565386681</v>
      </c>
      <c r="R326" s="12">
        <v>726.52313125586841</v>
      </c>
      <c r="S326" s="12">
        <v>756.1334343658923</v>
      </c>
      <c r="T326" s="12">
        <v>1097.3530174757182</v>
      </c>
      <c r="U326" s="12">
        <v>1011.2628756572813</v>
      </c>
      <c r="V326" s="12">
        <v>712.26363447292306</v>
      </c>
      <c r="W326" s="12">
        <v>1171.8759972209123</v>
      </c>
      <c r="X326" s="12">
        <v>794.57282619794978</v>
      </c>
      <c r="Y326" s="12">
        <v>948.12628253409184</v>
      </c>
      <c r="Z326" s="11">
        <v>887.68926856340227</v>
      </c>
      <c r="AA326" s="10">
        <v>553.12733183240005</v>
      </c>
      <c r="AB326" s="12">
        <v>391.24950270346625</v>
      </c>
      <c r="AC326" s="12">
        <v>930.91329374955774</v>
      </c>
      <c r="AD326" s="12">
        <v>600.74876947506982</v>
      </c>
      <c r="AE326" s="12">
        <v>442.33626027413118</v>
      </c>
      <c r="AF326" s="44">
        <v>99.166509197115886</v>
      </c>
      <c r="AG326" s="10">
        <v>1225.2442651135207</v>
      </c>
      <c r="AH326" s="12">
        <v>1148.6678168807384</v>
      </c>
      <c r="AI326" s="12">
        <v>1154.2979659894236</v>
      </c>
      <c r="AJ326" s="12">
        <v>1208.5969262625656</v>
      </c>
      <c r="AK326" s="12">
        <v>1180.3022627845951</v>
      </c>
      <c r="AL326" s="11">
        <v>1277.8886703076614</v>
      </c>
      <c r="AM326" s="10">
        <v>460.91711559197165</v>
      </c>
      <c r="AN326" s="12">
        <v>604.98089513622824</v>
      </c>
      <c r="AO326" s="12">
        <v>348.14522613572217</v>
      </c>
      <c r="AP326" s="11">
        <v>635.52131975557745</v>
      </c>
      <c r="AQ326" s="10">
        <v>357.24069706610624</v>
      </c>
      <c r="AR326" s="12">
        <v>483.76846536753129</v>
      </c>
      <c r="AS326" s="12">
        <v>710.87016018417694</v>
      </c>
      <c r="AT326" s="11">
        <v>971.48273550858642</v>
      </c>
      <c r="AU326" s="141">
        <v>640.94624790141472</v>
      </c>
      <c r="AV326" s="118">
        <v>602.842425542358</v>
      </c>
      <c r="AW326" s="14">
        <v>434.14522586983134</v>
      </c>
      <c r="AX326" s="14">
        <v>1010.0735176074846</v>
      </c>
      <c r="AY326" s="14">
        <v>630.02034518018706</v>
      </c>
    </row>
    <row r="327" spans="1:51">
      <c r="A327" s="7">
        <v>41152</v>
      </c>
      <c r="B327" s="10"/>
      <c r="C327" s="11">
        <v>1348.9259267278799</v>
      </c>
      <c r="D327" s="10">
        <v>529.49585991879462</v>
      </c>
      <c r="E327" s="12">
        <v>1121.5812189829637</v>
      </c>
      <c r="F327" s="12">
        <v>955.43133885467626</v>
      </c>
      <c r="G327" s="12">
        <v>424.99740961292741</v>
      </c>
      <c r="H327" s="12">
        <v>926.31791839645689</v>
      </c>
      <c r="I327" s="12">
        <v>1471.8573197856763</v>
      </c>
      <c r="J327" s="12">
        <v>704.79794623005034</v>
      </c>
      <c r="K327" s="12">
        <v>1766.6909445639988</v>
      </c>
      <c r="L327" s="11">
        <v>2935.6086509282818</v>
      </c>
      <c r="M327" s="10">
        <v>1025.4781580586514</v>
      </c>
      <c r="N327" s="12">
        <v>1241.2904100258613</v>
      </c>
      <c r="O327" s="11">
        <v>1010.1455497684728</v>
      </c>
      <c r="P327" s="10">
        <v>993.49596045147894</v>
      </c>
      <c r="Q327" s="12">
        <v>869.32975302502427</v>
      </c>
      <c r="R327" s="12">
        <v>751.01883088702209</v>
      </c>
      <c r="S327" s="12">
        <v>781.03439071379125</v>
      </c>
      <c r="T327" s="12">
        <v>1118.6990557669287</v>
      </c>
      <c r="U327" s="12">
        <v>1049.2742316456515</v>
      </c>
      <c r="V327" s="12">
        <v>724.0889484008004</v>
      </c>
      <c r="W327" s="12">
        <v>1222.2632205828554</v>
      </c>
      <c r="X327" s="12">
        <v>821.83194837588246</v>
      </c>
      <c r="Y327" s="12">
        <v>977.67531192279466</v>
      </c>
      <c r="Z327" s="11">
        <v>913.00834467925006</v>
      </c>
      <c r="AA327" s="10">
        <v>585.82427551522278</v>
      </c>
      <c r="AB327" s="12">
        <v>405.09925577157821</v>
      </c>
      <c r="AC327" s="12">
        <v>962.79215313644511</v>
      </c>
      <c r="AD327" s="12">
        <v>634.00750443243157</v>
      </c>
      <c r="AE327" s="12">
        <v>454.10490754483044</v>
      </c>
      <c r="AF327" s="44">
        <v>106.446455397432</v>
      </c>
      <c r="AG327" s="10">
        <v>1249.5419212167074</v>
      </c>
      <c r="AH327" s="12">
        <v>1167.3764996242414</v>
      </c>
      <c r="AI327" s="12">
        <v>1190.2319604249481</v>
      </c>
      <c r="AJ327" s="12">
        <v>1244.0380244848354</v>
      </c>
      <c r="AK327" s="12">
        <v>1210.4917386560492</v>
      </c>
      <c r="AL327" s="11">
        <v>1304.3208792746311</v>
      </c>
      <c r="AM327" s="10">
        <v>486.82438548727316</v>
      </c>
      <c r="AN327" s="12">
        <v>620.83409925987019</v>
      </c>
      <c r="AO327" s="12">
        <v>365.12548410771177</v>
      </c>
      <c r="AP327" s="11">
        <v>672.28349430679725</v>
      </c>
      <c r="AQ327" s="10">
        <v>358.4812804201938</v>
      </c>
      <c r="AR327" s="12">
        <v>490.04469031336828</v>
      </c>
      <c r="AS327" s="12">
        <v>742.84180939972453</v>
      </c>
      <c r="AT327" s="11">
        <v>1000.8689871403294</v>
      </c>
      <c r="AU327" s="141">
        <v>673.39825375741043</v>
      </c>
      <c r="AV327" s="118">
        <v>619.95753522606606</v>
      </c>
      <c r="AW327" s="14">
        <v>442.72538991952592</v>
      </c>
      <c r="AX327" s="14">
        <v>1041.1737038261249</v>
      </c>
      <c r="AY327" s="14">
        <v>644.21430034407581</v>
      </c>
    </row>
    <row r="328" spans="1:51">
      <c r="A328" s="7">
        <v>41180</v>
      </c>
      <c r="B328" s="10"/>
      <c r="C328" s="11">
        <v>1376.4276775475203</v>
      </c>
      <c r="D328" s="10">
        <v>542.92265657528617</v>
      </c>
      <c r="E328" s="12">
        <v>1162.1729469932877</v>
      </c>
      <c r="F328" s="12">
        <v>980.83105015400895</v>
      </c>
      <c r="G328" s="12">
        <v>442.00991066869506</v>
      </c>
      <c r="H328" s="12">
        <v>958.51731628278264</v>
      </c>
      <c r="I328" s="12">
        <v>1507.290337186136</v>
      </c>
      <c r="J328" s="12">
        <v>721.26937268013705</v>
      </c>
      <c r="K328" s="12">
        <v>1833.1457882726033</v>
      </c>
      <c r="L328" s="11">
        <v>2992.2600695272581</v>
      </c>
      <c r="M328" s="10">
        <v>1046.4965014307852</v>
      </c>
      <c r="N328" s="12">
        <v>1276.5091730937984</v>
      </c>
      <c r="O328" s="11">
        <v>1040.0662578158406</v>
      </c>
      <c r="P328" s="10">
        <v>1014.5147980097935</v>
      </c>
      <c r="Q328" s="12">
        <v>905.91637942953867</v>
      </c>
      <c r="R328" s="12">
        <v>776.4200582745151</v>
      </c>
      <c r="S328" s="12">
        <v>810.4010581278668</v>
      </c>
      <c r="T328" s="12">
        <v>1141.4064060528667</v>
      </c>
      <c r="U328" s="12">
        <v>1084.6048630752623</v>
      </c>
      <c r="V328" s="12">
        <v>748.09593767491674</v>
      </c>
      <c r="W328" s="12">
        <v>1242.0308794692016</v>
      </c>
      <c r="X328" s="12">
        <v>848.84523802160118</v>
      </c>
      <c r="Y328" s="12">
        <v>990.46857478999721</v>
      </c>
      <c r="Z328" s="11">
        <v>942.21775865556867</v>
      </c>
      <c r="AA328" s="10">
        <v>600.75126388935576</v>
      </c>
      <c r="AB328" s="12">
        <v>416.40018821733037</v>
      </c>
      <c r="AC328" s="12">
        <v>983.16171637430864</v>
      </c>
      <c r="AD328" s="12">
        <v>660.0800320964164</v>
      </c>
      <c r="AE328" s="12">
        <v>457.39525933632927</v>
      </c>
      <c r="AF328" s="44">
        <v>109.45079479371273</v>
      </c>
      <c r="AG328" s="10">
        <v>1276.6601197989005</v>
      </c>
      <c r="AH328" s="12">
        <v>1180.5883289665926</v>
      </c>
      <c r="AI328" s="12">
        <v>1202.8881864977704</v>
      </c>
      <c r="AJ328" s="12">
        <v>1260.7868704185637</v>
      </c>
      <c r="AK328" s="12">
        <v>1227.3522593480659</v>
      </c>
      <c r="AL328" s="11">
        <v>1325.0241067949444</v>
      </c>
      <c r="AM328" s="10">
        <v>499.99238894113557</v>
      </c>
      <c r="AN328" s="12">
        <v>639.06751527888753</v>
      </c>
      <c r="AO328" s="12">
        <v>378.4739535178266</v>
      </c>
      <c r="AP328" s="11">
        <v>698.16192789198124</v>
      </c>
      <c r="AQ328" s="10">
        <v>365.38834179935782</v>
      </c>
      <c r="AR328" s="12">
        <v>502.36075592325869</v>
      </c>
      <c r="AS328" s="12">
        <v>770.90799725526085</v>
      </c>
      <c r="AT328" s="11">
        <v>989.04147434746778</v>
      </c>
      <c r="AU328" s="141">
        <v>683.51020395530793</v>
      </c>
      <c r="AV328" s="118">
        <v>633.72700416115174</v>
      </c>
      <c r="AW328" s="14">
        <v>453.45537101469358</v>
      </c>
      <c r="AX328" s="14">
        <v>1066.1118963801682</v>
      </c>
      <c r="AY328" s="14">
        <v>660.85790534275827</v>
      </c>
    </row>
    <row r="329" spans="1:51">
      <c r="A329" s="7">
        <v>41213</v>
      </c>
      <c r="B329" s="10"/>
      <c r="C329" s="11">
        <v>1369.8908516095867</v>
      </c>
      <c r="D329" s="10">
        <v>537.32643028699181</v>
      </c>
      <c r="E329" s="12">
        <v>1157.633237880445</v>
      </c>
      <c r="F329" s="12">
        <v>984.60525817850441</v>
      </c>
      <c r="G329" s="12">
        <v>451.40925507792474</v>
      </c>
      <c r="H329" s="12">
        <v>954.52376955836019</v>
      </c>
      <c r="I329" s="12">
        <v>1504.0764155287911</v>
      </c>
      <c r="J329" s="12">
        <v>730.42562599271605</v>
      </c>
      <c r="K329" s="12">
        <v>1789.5510482399789</v>
      </c>
      <c r="L329" s="11">
        <v>2929.0411654818695</v>
      </c>
      <c r="M329" s="10">
        <v>1049.221220565217</v>
      </c>
      <c r="N329" s="12">
        <v>1260.5773681142998</v>
      </c>
      <c r="O329" s="11">
        <v>1039.7784974673182</v>
      </c>
      <c r="P329" s="10">
        <v>986.67108058916926</v>
      </c>
      <c r="Q329" s="12">
        <v>894.92445487099826</v>
      </c>
      <c r="R329" s="12">
        <v>762.42978700033734</v>
      </c>
      <c r="S329" s="12">
        <v>798.8196033804162</v>
      </c>
      <c r="T329" s="12">
        <v>1124.9419578030536</v>
      </c>
      <c r="U329" s="12">
        <v>1074.4383604326742</v>
      </c>
      <c r="V329" s="12">
        <v>744.44378636514409</v>
      </c>
      <c r="W329" s="12">
        <v>1218.8425685222751</v>
      </c>
      <c r="X329" s="12">
        <v>845.2214454841295</v>
      </c>
      <c r="Y329" s="12">
        <v>967.54271345566087</v>
      </c>
      <c r="Z329" s="11">
        <v>924.66548139538315</v>
      </c>
      <c r="AA329" s="10">
        <v>599.83526537435705</v>
      </c>
      <c r="AB329" s="12">
        <v>402.53297154750442</v>
      </c>
      <c r="AC329" s="12">
        <v>989.24975497061018</v>
      </c>
      <c r="AD329" s="12">
        <v>651.34152594386467</v>
      </c>
      <c r="AE329" s="12">
        <v>448.56597872436089</v>
      </c>
      <c r="AF329" s="44">
        <v>109.18562108344422</v>
      </c>
      <c r="AG329" s="10">
        <v>1248.3604346019147</v>
      </c>
      <c r="AH329" s="12">
        <v>1160.1013269843811</v>
      </c>
      <c r="AI329" s="12">
        <v>1157.7368035681209</v>
      </c>
      <c r="AJ329" s="12">
        <v>1215.5565150159689</v>
      </c>
      <c r="AK329" s="12">
        <v>1179.2376866090603</v>
      </c>
      <c r="AL329" s="11">
        <v>1278.5814757735284</v>
      </c>
      <c r="AM329" s="10">
        <v>495.06372427699137</v>
      </c>
      <c r="AN329" s="12">
        <v>632.07276627163321</v>
      </c>
      <c r="AO329" s="12">
        <v>385.08057357865277</v>
      </c>
      <c r="AP329" s="11">
        <v>682.20262875743447</v>
      </c>
      <c r="AQ329" s="10">
        <v>364.95764766499855</v>
      </c>
      <c r="AR329" s="12">
        <v>501.82356225346234</v>
      </c>
      <c r="AS329" s="12">
        <v>769.88212272400654</v>
      </c>
      <c r="AT329" s="11">
        <v>950.54898704964694</v>
      </c>
      <c r="AU329" s="141">
        <v>674.0036706346159</v>
      </c>
      <c r="AV329" s="118">
        <v>628.55490921838646</v>
      </c>
      <c r="AW329" s="14">
        <v>444.48176129553542</v>
      </c>
      <c r="AX329" s="14">
        <v>1058.7218207449271</v>
      </c>
      <c r="AY329" s="14">
        <v>648.65846841013092</v>
      </c>
    </row>
    <row r="330" spans="1:51">
      <c r="A330" s="7">
        <v>41243</v>
      </c>
      <c r="B330" s="10"/>
      <c r="C330" s="11">
        <v>1368.5056911874062</v>
      </c>
      <c r="D330" s="10">
        <v>542.82951975302979</v>
      </c>
      <c r="E330" s="12">
        <v>1154.2870420276436</v>
      </c>
      <c r="F330" s="12">
        <v>989.06527130645679</v>
      </c>
      <c r="G330" s="12">
        <v>443.24644012905139</v>
      </c>
      <c r="H330" s="12">
        <v>944.03736573703043</v>
      </c>
      <c r="I330" s="12">
        <v>1515.229716436394</v>
      </c>
      <c r="J330" s="12">
        <v>746.27929737073657</v>
      </c>
      <c r="K330" s="12">
        <v>1829.0673056461565</v>
      </c>
      <c r="L330" s="11">
        <v>2960.7029687410654</v>
      </c>
      <c r="M330" s="10">
        <v>1023.7250613455042</v>
      </c>
      <c r="N330" s="12">
        <v>1256.6640425080241</v>
      </c>
      <c r="O330" s="11">
        <v>1046.554594501016</v>
      </c>
      <c r="P330" s="10">
        <v>1005.345563125229</v>
      </c>
      <c r="Q330" s="12">
        <v>912.61079215693269</v>
      </c>
      <c r="R330" s="12">
        <v>776.97537070317264</v>
      </c>
      <c r="S330" s="12">
        <v>804.52494681090479</v>
      </c>
      <c r="T330" s="12">
        <v>1148.2764263442098</v>
      </c>
      <c r="U330" s="12">
        <v>1083.0389452622485</v>
      </c>
      <c r="V330" s="12">
        <v>756.73134761375525</v>
      </c>
      <c r="W330" s="12">
        <v>1243.9333326649523</v>
      </c>
      <c r="X330" s="12">
        <v>845.70329231785502</v>
      </c>
      <c r="Y330" s="12">
        <v>989.01296229245168</v>
      </c>
      <c r="Z330" s="11">
        <v>930.42173715246281</v>
      </c>
      <c r="AA330" s="10">
        <v>599.79156613001646</v>
      </c>
      <c r="AB330" s="12">
        <v>415.30080614628554</v>
      </c>
      <c r="AC330" s="12">
        <v>998.30640919409279</v>
      </c>
      <c r="AD330" s="12">
        <v>656.82782369006304</v>
      </c>
      <c r="AE330" s="12">
        <v>451.33602055462177</v>
      </c>
      <c r="AF330" s="44">
        <v>111.58776268422774</v>
      </c>
      <c r="AG330" s="10">
        <v>1276.0551926238252</v>
      </c>
      <c r="AH330" s="12">
        <v>1179.8100093545436</v>
      </c>
      <c r="AI330" s="12">
        <v>1184.2535643650099</v>
      </c>
      <c r="AJ330" s="12">
        <v>1235.6491586835393</v>
      </c>
      <c r="AK330" s="12">
        <v>1214.3411151732951</v>
      </c>
      <c r="AL330" s="11">
        <v>1318.837351301197</v>
      </c>
      <c r="AM330" s="10">
        <v>502.81704766081009</v>
      </c>
      <c r="AN330" s="12">
        <v>645.79174186683974</v>
      </c>
      <c r="AO330" s="12">
        <v>382.28980418437988</v>
      </c>
      <c r="AP330" s="11">
        <v>702.77132165385819</v>
      </c>
      <c r="AQ330" s="10">
        <v>362.98980054696455</v>
      </c>
      <c r="AR330" s="12">
        <v>505.13986539736447</v>
      </c>
      <c r="AS330" s="12">
        <v>791.49948808626959</v>
      </c>
      <c r="AT330" s="11">
        <v>961.29872255801581</v>
      </c>
      <c r="AU330" s="141">
        <v>681.75815026563419</v>
      </c>
      <c r="AV330" s="118">
        <v>635.27050478794922</v>
      </c>
      <c r="AW330" s="14">
        <v>445.74707552608714</v>
      </c>
      <c r="AX330" s="14">
        <v>1073.1628481273294</v>
      </c>
      <c r="AY330" s="14">
        <v>652.41968794420984</v>
      </c>
    </row>
    <row r="331" spans="1:51">
      <c r="A331" s="7">
        <v>41274</v>
      </c>
      <c r="B331" s="10"/>
      <c r="C331" s="11">
        <v>1436.4661451021973</v>
      </c>
      <c r="D331" s="10">
        <v>542.97139877033896</v>
      </c>
      <c r="E331" s="12">
        <v>1211.0229451496023</v>
      </c>
      <c r="F331" s="12">
        <v>1034.0072425206993</v>
      </c>
      <c r="G331" s="12">
        <v>469.69837286322849</v>
      </c>
      <c r="H331" s="12">
        <v>987.21454412414892</v>
      </c>
      <c r="I331" s="12">
        <v>1569.2926246633529</v>
      </c>
      <c r="J331" s="12">
        <v>779.69428049876433</v>
      </c>
      <c r="K331" s="12">
        <v>1896.8373362372383</v>
      </c>
      <c r="L331" s="11">
        <v>3097.5650046162959</v>
      </c>
      <c r="M331" s="10">
        <v>1044.785951323204</v>
      </c>
      <c r="N331" s="12">
        <v>1312.053346243131</v>
      </c>
      <c r="O331" s="11">
        <v>1079.7503966110107</v>
      </c>
      <c r="P331" s="10">
        <v>1018.0336984171386</v>
      </c>
      <c r="Q331" s="12">
        <v>935.23396270646174</v>
      </c>
      <c r="R331" s="12">
        <v>789.29615395673488</v>
      </c>
      <c r="S331" s="12">
        <v>818.03266131315286</v>
      </c>
      <c r="T331" s="12">
        <v>1168.7188313825491</v>
      </c>
      <c r="U331" s="12">
        <v>1091.4338368396973</v>
      </c>
      <c r="V331" s="12">
        <v>781.13833390296816</v>
      </c>
      <c r="W331" s="12">
        <v>1263.6044467831848</v>
      </c>
      <c r="X331" s="12">
        <v>852.10873183976582</v>
      </c>
      <c r="Y331" s="12">
        <v>1010.6734159028567</v>
      </c>
      <c r="Z331" s="11">
        <v>963.60136391992853</v>
      </c>
      <c r="AA331" s="10">
        <v>625.63982938300251</v>
      </c>
      <c r="AB331" s="12">
        <v>429.31629057880991</v>
      </c>
      <c r="AC331" s="12">
        <v>1018.9324939943403</v>
      </c>
      <c r="AD331" s="12">
        <v>671.11957865383943</v>
      </c>
      <c r="AE331" s="12">
        <v>460.39193340660381</v>
      </c>
      <c r="AF331" s="44">
        <v>117.04443800577188</v>
      </c>
      <c r="AG331" s="10">
        <v>1281.0082245835169</v>
      </c>
      <c r="AH331" s="12">
        <v>1184.2150081521838</v>
      </c>
      <c r="AI331" s="12">
        <v>1207.6902591679368</v>
      </c>
      <c r="AJ331" s="12">
        <v>1272.7371959588188</v>
      </c>
      <c r="AK331" s="12">
        <v>1229.3930568556711</v>
      </c>
      <c r="AL331" s="11">
        <v>1326.73889680261</v>
      </c>
      <c r="AM331" s="10">
        <v>539.07833140866171</v>
      </c>
      <c r="AN331" s="12">
        <v>670.09604120162919</v>
      </c>
      <c r="AO331" s="12">
        <v>403.90206791909543</v>
      </c>
      <c r="AP331" s="11">
        <v>727.52081609162167</v>
      </c>
      <c r="AQ331" s="10">
        <v>366.93997435291465</v>
      </c>
      <c r="AR331" s="12">
        <v>510.93432486159975</v>
      </c>
      <c r="AS331" s="12">
        <v>823.81278640482697</v>
      </c>
      <c r="AT331" s="11">
        <v>1001.4260137186014</v>
      </c>
      <c r="AU331" s="141">
        <v>687.86588518223402</v>
      </c>
      <c r="AV331" s="118">
        <v>648.72479628928033</v>
      </c>
      <c r="AW331" s="14">
        <v>448.89773888209839</v>
      </c>
      <c r="AX331" s="14">
        <v>1099.1951832283075</v>
      </c>
      <c r="AY331" s="14">
        <v>658.36788044407785</v>
      </c>
    </row>
    <row r="332" spans="1:51">
      <c r="A332" s="7">
        <v>41305</v>
      </c>
      <c r="B332" s="10"/>
      <c r="C332" s="11">
        <v>1506.4717119443151</v>
      </c>
      <c r="D332" s="10">
        <v>576.04116639806409</v>
      </c>
      <c r="E332" s="12">
        <v>1280.3905908851993</v>
      </c>
      <c r="F332" s="12">
        <v>1137.0252190985689</v>
      </c>
      <c r="G332" s="12">
        <v>509.99731957823576</v>
      </c>
      <c r="H332" s="12">
        <v>1073.9360758473529</v>
      </c>
      <c r="I332" s="12">
        <v>1704.1519994744149</v>
      </c>
      <c r="J332" s="12">
        <v>854.41486150908952</v>
      </c>
      <c r="K332" s="12">
        <v>2080.2965484487549</v>
      </c>
      <c r="L332" s="11">
        <v>3361.1254251922942</v>
      </c>
      <c r="M332" s="10">
        <v>1108.5487514090748</v>
      </c>
      <c r="N332" s="12">
        <v>1399.18386343624</v>
      </c>
      <c r="O332" s="11">
        <v>1164.5890489435433</v>
      </c>
      <c r="P332" s="10">
        <v>1074.8695282471615</v>
      </c>
      <c r="Q332" s="12">
        <v>1014.9306482344812</v>
      </c>
      <c r="R332" s="12">
        <v>837.31202049868659</v>
      </c>
      <c r="S332" s="12">
        <v>882.47555949681384</v>
      </c>
      <c r="T332" s="12">
        <v>1249.2709034634524</v>
      </c>
      <c r="U332" s="12">
        <v>1160.0303821052994</v>
      </c>
      <c r="V332" s="12">
        <v>843.50921785819571</v>
      </c>
      <c r="W332" s="12">
        <v>1342.2102974273239</v>
      </c>
      <c r="X332" s="12">
        <v>930.5412614350048</v>
      </c>
      <c r="Y332" s="12">
        <v>1059.9190838701554</v>
      </c>
      <c r="Z332" s="11">
        <v>1038.1151247453431</v>
      </c>
      <c r="AA332" s="10">
        <v>658.04979145020013</v>
      </c>
      <c r="AB332" s="12">
        <v>459.22378297991941</v>
      </c>
      <c r="AC332" s="12">
        <v>1115.0293222229971</v>
      </c>
      <c r="AD332" s="12">
        <v>717.6913390572322</v>
      </c>
      <c r="AE332" s="12">
        <v>492.656269766246</v>
      </c>
      <c r="AF332" s="44">
        <v>127.3681726169751</v>
      </c>
      <c r="AG332" s="10">
        <v>1340.9780450636533</v>
      </c>
      <c r="AH332" s="12">
        <v>1276.7939627177366</v>
      </c>
      <c r="AI332" s="12">
        <v>1270.9267430353411</v>
      </c>
      <c r="AJ332" s="12">
        <v>1368.0356775349524</v>
      </c>
      <c r="AK332" s="12">
        <v>1304.6984742258796</v>
      </c>
      <c r="AL332" s="11">
        <v>1385.7335815537633</v>
      </c>
      <c r="AM332" s="10">
        <v>578.93525549472224</v>
      </c>
      <c r="AN332" s="12">
        <v>715.81435685874249</v>
      </c>
      <c r="AO332" s="12">
        <v>439.65204657200837</v>
      </c>
      <c r="AP332" s="11">
        <v>800.55714840646897</v>
      </c>
      <c r="AQ332" s="10">
        <v>384.25914764034701</v>
      </c>
      <c r="AR332" s="12">
        <v>540.73333233279732</v>
      </c>
      <c r="AS332" s="12">
        <v>884.08558451252702</v>
      </c>
      <c r="AT332" s="11">
        <v>1062.6602457220649</v>
      </c>
      <c r="AU332" s="141">
        <v>719.33499277684757</v>
      </c>
      <c r="AV332" s="118">
        <v>690.76602510102634</v>
      </c>
      <c r="AW332" s="14">
        <v>471.53482139310563</v>
      </c>
      <c r="AX332" s="14">
        <v>1171.2950961430988</v>
      </c>
      <c r="AY332" s="14">
        <v>692.4665569002691</v>
      </c>
    </row>
    <row r="333" spans="1:51">
      <c r="A333" s="7">
        <v>41333</v>
      </c>
      <c r="B333" s="10"/>
      <c r="C333" s="11">
        <v>1505.0980854243321</v>
      </c>
      <c r="D333" s="10">
        <v>587.64506510752358</v>
      </c>
      <c r="E333" s="12">
        <v>1275.1828150089057</v>
      </c>
      <c r="F333" s="12">
        <v>1144.219740032479</v>
      </c>
      <c r="G333" s="12">
        <v>508.66140227387189</v>
      </c>
      <c r="H333" s="12">
        <v>1060.2251844205266</v>
      </c>
      <c r="I333" s="12">
        <v>1696.96902166635</v>
      </c>
      <c r="J333" s="12">
        <v>868.66658376465375</v>
      </c>
      <c r="K333" s="12">
        <v>2099.8587352861487</v>
      </c>
      <c r="L333" s="11">
        <v>3345.7362299064512</v>
      </c>
      <c r="M333" s="10">
        <v>1112.0553310595933</v>
      </c>
      <c r="N333" s="12">
        <v>1401.2126310527954</v>
      </c>
      <c r="O333" s="11">
        <v>1193.8891249365977</v>
      </c>
      <c r="P333" s="10">
        <v>1089.770006722893</v>
      </c>
      <c r="Q333" s="12">
        <v>1022.7401471152028</v>
      </c>
      <c r="R333" s="12">
        <v>853.3536578329356</v>
      </c>
      <c r="S333" s="12">
        <v>888.86459639677673</v>
      </c>
      <c r="T333" s="12">
        <v>1267.2215189176225</v>
      </c>
      <c r="U333" s="12">
        <v>1176.5278521141747</v>
      </c>
      <c r="V333" s="12">
        <v>857.2768853096436</v>
      </c>
      <c r="W333" s="12">
        <v>1365.2236583964414</v>
      </c>
      <c r="X333" s="12">
        <v>928.06593538119114</v>
      </c>
      <c r="Y333" s="12">
        <v>1087.6979714881356</v>
      </c>
      <c r="Z333" s="11">
        <v>1049.3237264547256</v>
      </c>
      <c r="AA333" s="10">
        <v>660.2892579774026</v>
      </c>
      <c r="AB333" s="12">
        <v>466.60185260526987</v>
      </c>
      <c r="AC333" s="12">
        <v>1135.7191486854126</v>
      </c>
      <c r="AD333" s="12">
        <v>725.97526894633063</v>
      </c>
      <c r="AE333" s="12">
        <v>493.07040674774186</v>
      </c>
      <c r="AF333" s="44">
        <v>127.19113458128287</v>
      </c>
      <c r="AG333" s="10">
        <v>1346.6814591244547</v>
      </c>
      <c r="AH333" s="12">
        <v>1287.8278308807394</v>
      </c>
      <c r="AI333" s="12">
        <v>1277.6387706563851</v>
      </c>
      <c r="AJ333" s="12">
        <v>1365.2961573646755</v>
      </c>
      <c r="AK333" s="12">
        <v>1298.3776532225604</v>
      </c>
      <c r="AL333" s="11">
        <v>1384.0399156351345</v>
      </c>
      <c r="AM333" s="10">
        <v>572.0365623009194</v>
      </c>
      <c r="AN333" s="12">
        <v>720.27923181820461</v>
      </c>
      <c r="AO333" s="12">
        <v>432.95474999647752</v>
      </c>
      <c r="AP333" s="11">
        <v>806.90552502680396</v>
      </c>
      <c r="AQ333" s="10">
        <v>387.71572537267537</v>
      </c>
      <c r="AR333" s="12">
        <v>551.36100558126168</v>
      </c>
      <c r="AS333" s="12">
        <v>878.91347716160078</v>
      </c>
      <c r="AT333" s="11">
        <v>1073.0435496506557</v>
      </c>
      <c r="AU333" s="141">
        <v>734.17408240934185</v>
      </c>
      <c r="AV333" s="118">
        <v>697.69029994355458</v>
      </c>
      <c r="AW333" s="14">
        <v>476.75027943860619</v>
      </c>
      <c r="AX333" s="14">
        <v>1185.3503726560418</v>
      </c>
      <c r="AY333" s="14">
        <v>701.86808532265172</v>
      </c>
    </row>
    <row r="334" spans="1:51">
      <c r="A334" s="7">
        <v>41362</v>
      </c>
      <c r="B334" s="10"/>
      <c r="C334" s="11">
        <v>1588.5383668023683</v>
      </c>
      <c r="D334" s="10">
        <v>620.52292807776178</v>
      </c>
      <c r="E334" s="12">
        <v>1344.3266691356316</v>
      </c>
      <c r="F334" s="12">
        <v>1221.1460687822021</v>
      </c>
      <c r="G334" s="12">
        <v>530.93682019227208</v>
      </c>
      <c r="H334" s="12">
        <v>1110.2093439009207</v>
      </c>
      <c r="I334" s="12">
        <v>1781.1810752404956</v>
      </c>
      <c r="J334" s="12">
        <v>918.68492754923136</v>
      </c>
      <c r="K334" s="12">
        <v>2214.4586472832152</v>
      </c>
      <c r="L334" s="11">
        <v>3491.3625029614454</v>
      </c>
      <c r="M334" s="10">
        <v>1177.3909716774565</v>
      </c>
      <c r="N334" s="12">
        <v>1458.1116826468569</v>
      </c>
      <c r="O334" s="11">
        <v>1268.7189827064494</v>
      </c>
      <c r="P334" s="10">
        <v>1149.3850236559304</v>
      </c>
      <c r="Q334" s="12">
        <v>1081.9739487717507</v>
      </c>
      <c r="R334" s="12">
        <v>898.24782879117333</v>
      </c>
      <c r="S334" s="12">
        <v>939.02418497633766</v>
      </c>
      <c r="T334" s="12">
        <v>1337.7247243823517</v>
      </c>
      <c r="U334" s="12">
        <v>1239.6453061858826</v>
      </c>
      <c r="V334" s="12">
        <v>912.96551227549969</v>
      </c>
      <c r="W334" s="12">
        <v>1442.2285171210308</v>
      </c>
      <c r="X334" s="12">
        <v>984.35334661073978</v>
      </c>
      <c r="Y334" s="12">
        <v>1135.2081572376135</v>
      </c>
      <c r="Z334" s="11">
        <v>1087.3483049380641</v>
      </c>
      <c r="AA334" s="10">
        <v>699.7082810906669</v>
      </c>
      <c r="AB334" s="12">
        <v>489.36270752852226</v>
      </c>
      <c r="AC334" s="12">
        <v>1190.876319387788</v>
      </c>
      <c r="AD334" s="12">
        <v>766.01577007143374</v>
      </c>
      <c r="AE334" s="12">
        <v>512.52772856092281</v>
      </c>
      <c r="AF334" s="44">
        <v>133.40054767063083</v>
      </c>
      <c r="AG334" s="10">
        <v>1403.4594376851628</v>
      </c>
      <c r="AH334" s="12">
        <v>1353.0685006809908</v>
      </c>
      <c r="AI334" s="12">
        <v>1322.3304319653807</v>
      </c>
      <c r="AJ334" s="12">
        <v>1407.3562804746073</v>
      </c>
      <c r="AK334" s="12">
        <v>1351.9259204869302</v>
      </c>
      <c r="AL334" s="11">
        <v>1452.7329553129291</v>
      </c>
      <c r="AM334" s="10">
        <v>592.18234076023009</v>
      </c>
      <c r="AN334" s="12">
        <v>748.56246231081889</v>
      </c>
      <c r="AO334" s="12">
        <v>446.15761753000476</v>
      </c>
      <c r="AP334" s="11">
        <v>844.46016785404277</v>
      </c>
      <c r="AQ334" s="10">
        <v>400.63422182603318</v>
      </c>
      <c r="AR334" s="12">
        <v>581.29542229945162</v>
      </c>
      <c r="AS334" s="12">
        <v>916.16700093302336</v>
      </c>
      <c r="AT334" s="11">
        <v>1113.3351199886247</v>
      </c>
      <c r="AU334" s="141">
        <v>771.68318311445159</v>
      </c>
      <c r="AV334" s="118">
        <v>726.2856697096139</v>
      </c>
      <c r="AW334" s="14">
        <v>493.90743977246728</v>
      </c>
      <c r="AX334" s="14">
        <v>1236.2313910380833</v>
      </c>
      <c r="AY334" s="14">
        <v>728.19141624620954</v>
      </c>
    </row>
    <row r="335" spans="1:51">
      <c r="A335" s="7">
        <v>41394</v>
      </c>
      <c r="B335" s="10"/>
      <c r="C335" s="11">
        <v>1626.3760815781748</v>
      </c>
      <c r="D335" s="10">
        <v>628.65090749848503</v>
      </c>
      <c r="E335" s="12">
        <v>1370.6297384999941</v>
      </c>
      <c r="F335" s="12">
        <v>1245.8759354529961</v>
      </c>
      <c r="G335" s="12">
        <v>545.67807063287614</v>
      </c>
      <c r="H335" s="12">
        <v>1113.5693755895118</v>
      </c>
      <c r="I335" s="12">
        <v>1824.2896803900737</v>
      </c>
      <c r="J335" s="12">
        <v>944.54740507309464</v>
      </c>
      <c r="K335" s="12">
        <v>2270.286229994153</v>
      </c>
      <c r="L335" s="11">
        <v>3601.9482928799853</v>
      </c>
      <c r="M335" s="10">
        <v>1233.5735593147565</v>
      </c>
      <c r="N335" s="12">
        <v>1471.9955314611159</v>
      </c>
      <c r="O335" s="11">
        <v>1300.2589350999604</v>
      </c>
      <c r="P335" s="10">
        <v>1157.479528932362</v>
      </c>
      <c r="Q335" s="12">
        <v>1060.1924799465444</v>
      </c>
      <c r="R335" s="12">
        <v>900.99498041776997</v>
      </c>
      <c r="S335" s="12">
        <v>932.03778523741948</v>
      </c>
      <c r="T335" s="12">
        <v>1343.5070998536078</v>
      </c>
      <c r="U335" s="12">
        <v>1260.757933688614</v>
      </c>
      <c r="V335" s="12">
        <v>901.84270802230049</v>
      </c>
      <c r="W335" s="12">
        <v>1445.7130599772602</v>
      </c>
      <c r="X335" s="12">
        <v>1003.6157139115988</v>
      </c>
      <c r="Y335" s="12">
        <v>1137.0841018268325</v>
      </c>
      <c r="Z335" s="11">
        <v>1108.4557328848387</v>
      </c>
      <c r="AA335" s="10">
        <v>704.3658848555848</v>
      </c>
      <c r="AB335" s="12">
        <v>499.90629963823108</v>
      </c>
      <c r="AC335" s="12">
        <v>1187.4464106276223</v>
      </c>
      <c r="AD335" s="12">
        <v>766.66603168637459</v>
      </c>
      <c r="AE335" s="12">
        <v>515.82475985945689</v>
      </c>
      <c r="AF335" s="44">
        <v>132.76729299929383</v>
      </c>
      <c r="AG335" s="10">
        <v>1443.471598211072</v>
      </c>
      <c r="AH335" s="12">
        <v>1399.4530260488687</v>
      </c>
      <c r="AI335" s="12">
        <v>1342.2443536783699</v>
      </c>
      <c r="AJ335" s="12">
        <v>1419.3613808738482</v>
      </c>
      <c r="AK335" s="12">
        <v>1378.8331659082912</v>
      </c>
      <c r="AL335" s="11">
        <v>1492.7883243998488</v>
      </c>
      <c r="AM335" s="10">
        <v>593.79267908849977</v>
      </c>
      <c r="AN335" s="12">
        <v>754.35655609291837</v>
      </c>
      <c r="AO335" s="12">
        <v>449.36381763561161</v>
      </c>
      <c r="AP335" s="11">
        <v>857.49585706460346</v>
      </c>
      <c r="AQ335" s="10">
        <v>415.9442301370272</v>
      </c>
      <c r="AR335" s="12">
        <v>590.13970983886247</v>
      </c>
      <c r="AS335" s="12">
        <v>934.46834116175387</v>
      </c>
      <c r="AT335" s="11">
        <v>1121.5168675034433</v>
      </c>
      <c r="AU335" s="141">
        <v>794.90830037169235</v>
      </c>
      <c r="AV335" s="118">
        <v>737.15096772502443</v>
      </c>
      <c r="AW335" s="14">
        <v>502.84011143410896</v>
      </c>
      <c r="AX335" s="14">
        <v>1255.6860424002989</v>
      </c>
      <c r="AY335" s="14">
        <v>742.2213637523987</v>
      </c>
    </row>
    <row r="336" spans="1:51">
      <c r="A336" s="7">
        <v>41425</v>
      </c>
      <c r="B336" s="10"/>
      <c r="C336" s="11">
        <v>1715.2344366986083</v>
      </c>
      <c r="D336" s="10">
        <v>653.07704993749917</v>
      </c>
      <c r="E336" s="12">
        <v>1453.7405886241809</v>
      </c>
      <c r="F336" s="12">
        <v>1345.117233016073</v>
      </c>
      <c r="G336" s="12">
        <v>581.00302425707787</v>
      </c>
      <c r="H336" s="12">
        <v>1167.6081930390994</v>
      </c>
      <c r="I336" s="12">
        <v>1902.5050667577793</v>
      </c>
      <c r="J336" s="12">
        <v>1001.254293057309</v>
      </c>
      <c r="K336" s="12">
        <v>2400.671507228567</v>
      </c>
      <c r="L336" s="11">
        <v>3779.4880161201118</v>
      </c>
      <c r="M336" s="10">
        <v>1213.829192334201</v>
      </c>
      <c r="N336" s="12">
        <v>1521.7945376558034</v>
      </c>
      <c r="O336" s="11">
        <v>1382.7970565311409</v>
      </c>
      <c r="P336" s="10">
        <v>1209.0724115049504</v>
      </c>
      <c r="Q336" s="12">
        <v>1109.9567757741747</v>
      </c>
      <c r="R336" s="12">
        <v>957.89065028275934</v>
      </c>
      <c r="S336" s="12">
        <v>968.22862490845796</v>
      </c>
      <c r="T336" s="12">
        <v>1403.7049542915533</v>
      </c>
      <c r="U336" s="12">
        <v>1332.7696457499385</v>
      </c>
      <c r="V336" s="12">
        <v>915.48750462993257</v>
      </c>
      <c r="W336" s="12">
        <v>1523.8357943697574</v>
      </c>
      <c r="X336" s="12">
        <v>1029.3661826466187</v>
      </c>
      <c r="Y336" s="12">
        <v>1187.942821763269</v>
      </c>
      <c r="Z336" s="11">
        <v>1168.6508991250919</v>
      </c>
      <c r="AA336" s="10">
        <v>729.05984245850266</v>
      </c>
      <c r="AB336" s="12">
        <v>527.36524937467038</v>
      </c>
      <c r="AC336" s="12">
        <v>1237.486316770272</v>
      </c>
      <c r="AD336" s="12">
        <v>805.91690334272892</v>
      </c>
      <c r="AE336" s="12">
        <v>528.71028282012185</v>
      </c>
      <c r="AF336" s="44">
        <v>142.17948532032827</v>
      </c>
      <c r="AG336" s="10">
        <v>1488.0497036396098</v>
      </c>
      <c r="AH336" s="12">
        <v>1427.7682121361961</v>
      </c>
      <c r="AI336" s="12">
        <v>1393.6819917770474</v>
      </c>
      <c r="AJ336" s="12">
        <v>1469.1658183436721</v>
      </c>
      <c r="AK336" s="12">
        <v>1416.1387592882711</v>
      </c>
      <c r="AL336" s="11">
        <v>1535.3710559987628</v>
      </c>
      <c r="AM336" s="10">
        <v>630.48770240561305</v>
      </c>
      <c r="AN336" s="12">
        <v>774.72309560301358</v>
      </c>
      <c r="AO336" s="12">
        <v>471.85596728015446</v>
      </c>
      <c r="AP336" s="11">
        <v>932.06646055553836</v>
      </c>
      <c r="AQ336" s="10">
        <v>412.25448902469628</v>
      </c>
      <c r="AR336" s="12">
        <v>604.25897964521903</v>
      </c>
      <c r="AS336" s="12">
        <v>1001.0727560627381</v>
      </c>
      <c r="AT336" s="11">
        <v>1176.0867270829272</v>
      </c>
      <c r="AU336" s="141">
        <v>803.31024263413099</v>
      </c>
      <c r="AV336" s="118">
        <v>757.2600448013834</v>
      </c>
      <c r="AW336" s="14">
        <v>513.28048009979307</v>
      </c>
      <c r="AX336" s="14">
        <v>1292.5760629233869</v>
      </c>
      <c r="AY336" s="14">
        <v>759.58063740760804</v>
      </c>
    </row>
    <row r="337" spans="1:51">
      <c r="A337" s="7">
        <v>41453</v>
      </c>
      <c r="B337" s="10"/>
      <c r="C337" s="11">
        <v>1680.2116307561625</v>
      </c>
      <c r="D337" s="10">
        <v>647.16311199317238</v>
      </c>
      <c r="E337" s="12">
        <v>1418.5829802095586</v>
      </c>
      <c r="F337" s="12">
        <v>1339.6374799587506</v>
      </c>
      <c r="G337" s="12">
        <v>578.2942246753604</v>
      </c>
      <c r="H337" s="12">
        <v>1148.8228343180688</v>
      </c>
      <c r="I337" s="12">
        <v>1868.5518132507125</v>
      </c>
      <c r="J337" s="12">
        <v>994.45729791347367</v>
      </c>
      <c r="K337" s="12">
        <v>2368.6294236998201</v>
      </c>
      <c r="L337" s="11">
        <v>3713.3360954119139</v>
      </c>
      <c r="M337" s="10">
        <v>1218.2220555726126</v>
      </c>
      <c r="N337" s="12">
        <v>1491.6438851618784</v>
      </c>
      <c r="O337" s="11">
        <v>1393.6852897999891</v>
      </c>
      <c r="P337" s="10">
        <v>1156.3803718857221</v>
      </c>
      <c r="Q337" s="12">
        <v>1088.2277848122596</v>
      </c>
      <c r="R337" s="12">
        <v>940.31323448911905</v>
      </c>
      <c r="S337" s="12">
        <v>951.37875196431912</v>
      </c>
      <c r="T337" s="12">
        <v>1370.8964154413482</v>
      </c>
      <c r="U337" s="12">
        <v>1295.9670699434064</v>
      </c>
      <c r="V337" s="12">
        <v>910.60476152674914</v>
      </c>
      <c r="W337" s="12">
        <v>1479.9513606165517</v>
      </c>
      <c r="X337" s="12">
        <v>1006.7427270629021</v>
      </c>
      <c r="Y337" s="12">
        <v>1165.7949417637715</v>
      </c>
      <c r="Z337" s="11">
        <v>1153.4035617272671</v>
      </c>
      <c r="AA337" s="10">
        <v>705.54037194079137</v>
      </c>
      <c r="AB337" s="12">
        <v>510.97417200417988</v>
      </c>
      <c r="AC337" s="12">
        <v>1229.8735092734478</v>
      </c>
      <c r="AD337" s="12">
        <v>792.39170903551735</v>
      </c>
      <c r="AE337" s="12">
        <v>518.54855572509337</v>
      </c>
      <c r="AF337" s="44">
        <v>139.09644785209173</v>
      </c>
      <c r="AG337" s="10">
        <v>1472.6016078408347</v>
      </c>
      <c r="AH337" s="12">
        <v>1404.065387296725</v>
      </c>
      <c r="AI337" s="12">
        <v>1358.3371423548704</v>
      </c>
      <c r="AJ337" s="12">
        <v>1443.7270896941288</v>
      </c>
      <c r="AK337" s="12">
        <v>1394.490793242725</v>
      </c>
      <c r="AL337" s="11">
        <v>1505.0813807852232</v>
      </c>
      <c r="AM337" s="10">
        <v>620.46346906635608</v>
      </c>
      <c r="AN337" s="12">
        <v>761.57755032383795</v>
      </c>
      <c r="AO337" s="12">
        <v>453.51839339423839</v>
      </c>
      <c r="AP337" s="11">
        <v>927.28495961288843</v>
      </c>
      <c r="AQ337" s="10">
        <v>406.0886497406857</v>
      </c>
      <c r="AR337" s="12">
        <v>597.616393646235</v>
      </c>
      <c r="AS337" s="12">
        <v>1002.1664127223128</v>
      </c>
      <c r="AT337" s="11">
        <v>1164.758209206474</v>
      </c>
      <c r="AU337" s="141">
        <v>795.67630506735463</v>
      </c>
      <c r="AV337" s="118">
        <v>747.84940363045678</v>
      </c>
      <c r="AW337" s="14">
        <v>505.58161679621787</v>
      </c>
      <c r="AX337" s="14">
        <v>1279.0967181219123</v>
      </c>
      <c r="AY337" s="14">
        <v>749.38041892302067</v>
      </c>
    </row>
    <row r="338" spans="1:51">
      <c r="A338" s="7">
        <v>41486</v>
      </c>
      <c r="B338" s="10"/>
      <c r="C338" s="11">
        <v>1798.8945331631594</v>
      </c>
      <c r="D338" s="10">
        <v>688.31340045196544</v>
      </c>
      <c r="E338" s="12">
        <v>1504.611655978013</v>
      </c>
      <c r="F338" s="12">
        <v>1427.731033796101</v>
      </c>
      <c r="G338" s="12">
        <v>615.29749834515906</v>
      </c>
      <c r="H338" s="12">
        <v>1213.0065838049195</v>
      </c>
      <c r="I338" s="12">
        <v>1982.4562627194809</v>
      </c>
      <c r="J338" s="12">
        <v>1057.4852240084033</v>
      </c>
      <c r="K338" s="12">
        <v>2479.4643098307588</v>
      </c>
      <c r="L338" s="11">
        <v>3933.4993424879162</v>
      </c>
      <c r="M338" s="10">
        <v>1262.5115130568988</v>
      </c>
      <c r="N338" s="12">
        <v>1559.9190168904975</v>
      </c>
      <c r="O338" s="11">
        <v>1489.6152896929048</v>
      </c>
      <c r="P338" s="10">
        <v>1231.5889898658161</v>
      </c>
      <c r="Q338" s="12">
        <v>1160.8406589414656</v>
      </c>
      <c r="R338" s="12">
        <v>1013.0865773456511</v>
      </c>
      <c r="S338" s="12">
        <v>1010.6653220168032</v>
      </c>
      <c r="T338" s="12">
        <v>1470.2445946349401</v>
      </c>
      <c r="U338" s="12">
        <v>1405.477437436273</v>
      </c>
      <c r="V338" s="12">
        <v>967.09007254796757</v>
      </c>
      <c r="W338" s="12">
        <v>1585.8123627677408</v>
      </c>
      <c r="X338" s="12">
        <v>1056.9051342960249</v>
      </c>
      <c r="Y338" s="12">
        <v>1256.1914129119227</v>
      </c>
      <c r="Z338" s="11">
        <v>1207.5584951118726</v>
      </c>
      <c r="AA338" s="10">
        <v>745.52355856918712</v>
      </c>
      <c r="AB338" s="12">
        <v>554.17859528763017</v>
      </c>
      <c r="AC338" s="12">
        <v>1302.346269795891</v>
      </c>
      <c r="AD338" s="12">
        <v>826.29430336187818</v>
      </c>
      <c r="AE338" s="12">
        <v>544.95921904110241</v>
      </c>
      <c r="AF338" s="44">
        <v>146.4494734608148</v>
      </c>
      <c r="AG338" s="10">
        <v>1575.4945738432962</v>
      </c>
      <c r="AH338" s="12">
        <v>1483.2651746289011</v>
      </c>
      <c r="AI338" s="12">
        <v>1445.2811268002663</v>
      </c>
      <c r="AJ338" s="12">
        <v>1534.5724808280211</v>
      </c>
      <c r="AK338" s="12">
        <v>1468.9410586075051</v>
      </c>
      <c r="AL338" s="11">
        <v>1596.7936960555755</v>
      </c>
      <c r="AM338" s="10">
        <v>660.52871213317746</v>
      </c>
      <c r="AN338" s="12">
        <v>807.02450014272392</v>
      </c>
      <c r="AO338" s="12">
        <v>469.94806239006641</v>
      </c>
      <c r="AP338" s="11">
        <v>982.9574829842561</v>
      </c>
      <c r="AQ338" s="10">
        <v>423.10979415893689</v>
      </c>
      <c r="AR338" s="12">
        <v>642.67169190559946</v>
      </c>
      <c r="AS338" s="12">
        <v>1068.4609645723253</v>
      </c>
      <c r="AT338" s="11">
        <v>1209.7483544030849</v>
      </c>
      <c r="AU338" s="141">
        <v>832.05605795238318</v>
      </c>
      <c r="AV338" s="118">
        <v>788.43952104057576</v>
      </c>
      <c r="AW338" s="14">
        <v>530.58873517272173</v>
      </c>
      <c r="AX338" s="14">
        <v>1349.6856049170653</v>
      </c>
      <c r="AY338" s="14">
        <v>787.51198957895417</v>
      </c>
    </row>
    <row r="339" spans="1:51">
      <c r="A339" s="7">
        <v>41516</v>
      </c>
      <c r="B339" s="10"/>
      <c r="C339" s="11">
        <v>1735.9324833219232</v>
      </c>
      <c r="D339" s="10">
        <v>665.0462801317932</v>
      </c>
      <c r="E339" s="12">
        <v>1451.1868949709087</v>
      </c>
      <c r="F339" s="12">
        <v>1380.9442445297977</v>
      </c>
      <c r="G339" s="12">
        <v>595.17148592946319</v>
      </c>
      <c r="H339" s="12">
        <v>1180.8591106270746</v>
      </c>
      <c r="I339" s="12">
        <v>1948.9301194728966</v>
      </c>
      <c r="J339" s="12">
        <v>1032.3524383212894</v>
      </c>
      <c r="K339" s="12">
        <v>2421.1359875633611</v>
      </c>
      <c r="L339" s="11">
        <v>3858.0010354975952</v>
      </c>
      <c r="M339" s="10">
        <v>1214.3996260333304</v>
      </c>
      <c r="N339" s="12">
        <v>1515.016536152302</v>
      </c>
      <c r="O339" s="11">
        <v>1446.7324068838082</v>
      </c>
      <c r="P339" s="10">
        <v>1192.9681026056301</v>
      </c>
      <c r="Q339" s="12">
        <v>1131.8118558506073</v>
      </c>
      <c r="R339" s="12">
        <v>985.07819633353563</v>
      </c>
      <c r="S339" s="12">
        <v>983.03385050219958</v>
      </c>
      <c r="T339" s="12">
        <v>1433.9723503209329</v>
      </c>
      <c r="U339" s="12">
        <v>1363.2925015248682</v>
      </c>
      <c r="V339" s="12">
        <v>938.55911828366254</v>
      </c>
      <c r="W339" s="12">
        <v>1534.4838904761318</v>
      </c>
      <c r="X339" s="12">
        <v>1028.20939782901</v>
      </c>
      <c r="Y339" s="12">
        <v>1212.1207555307142</v>
      </c>
      <c r="Z339" s="11">
        <v>1171.6988307232259</v>
      </c>
      <c r="AA339" s="10">
        <v>708.56539784976212</v>
      </c>
      <c r="AB339" s="12">
        <v>541.00425775750739</v>
      </c>
      <c r="AC339" s="12">
        <v>1275.9939128898743</v>
      </c>
      <c r="AD339" s="12">
        <v>812.58891560391942</v>
      </c>
      <c r="AE339" s="12">
        <v>534.31969934668064</v>
      </c>
      <c r="AF339" s="44">
        <v>142.75013689750281</v>
      </c>
      <c r="AG339" s="10">
        <v>1534.475312186117</v>
      </c>
      <c r="AH339" s="12">
        <v>1446.536683438844</v>
      </c>
      <c r="AI339" s="12">
        <v>1417.8081214042438</v>
      </c>
      <c r="AJ339" s="12">
        <v>1509.9034328604853</v>
      </c>
      <c r="AK339" s="12">
        <v>1434.4166738417384</v>
      </c>
      <c r="AL339" s="11">
        <v>1554.3072856618157</v>
      </c>
      <c r="AM339" s="10">
        <v>642.09971501901168</v>
      </c>
      <c r="AN339" s="12">
        <v>788.02887364009473</v>
      </c>
      <c r="AO339" s="12">
        <v>468.72969654363777</v>
      </c>
      <c r="AP339" s="11">
        <v>944.68656256139104</v>
      </c>
      <c r="AQ339" s="10">
        <v>402.81116704461652</v>
      </c>
      <c r="AR339" s="12">
        <v>620.72369999806369</v>
      </c>
      <c r="AS339" s="12">
        <v>1029.0620792789055</v>
      </c>
      <c r="AT339" s="11">
        <v>1172.1726396139663</v>
      </c>
      <c r="AU339" s="141">
        <v>796.59973636046414</v>
      </c>
      <c r="AV339" s="118">
        <v>764.90067515879275</v>
      </c>
      <c r="AW339" s="14">
        <v>513.98234771573641</v>
      </c>
      <c r="AX339" s="14">
        <v>1312.1251512167544</v>
      </c>
      <c r="AY339" s="14">
        <v>764.70428784012563</v>
      </c>
    </row>
    <row r="340" spans="1:51">
      <c r="A340" s="7">
        <v>41547</v>
      </c>
      <c r="B340" s="10"/>
      <c r="C340" s="11">
        <v>1807.3682397562325</v>
      </c>
      <c r="D340" s="10">
        <v>680.82108995260285</v>
      </c>
      <c r="E340" s="12">
        <v>1503.1311373777489</v>
      </c>
      <c r="F340" s="12">
        <v>1427.5150497247782</v>
      </c>
      <c r="G340" s="12">
        <v>610.97654195610448</v>
      </c>
      <c r="H340" s="12">
        <v>1219.1011015021986</v>
      </c>
      <c r="I340" s="12">
        <v>2008.6507706254467</v>
      </c>
      <c r="J340" s="12">
        <v>1067.6235059531728</v>
      </c>
      <c r="K340" s="12">
        <v>2505.1968889244567</v>
      </c>
      <c r="L340" s="11">
        <v>4049.4634887974767</v>
      </c>
      <c r="M340" s="10">
        <v>1237.3182571492703</v>
      </c>
      <c r="N340" s="12">
        <v>1595.468856630135</v>
      </c>
      <c r="O340" s="11">
        <v>1505.6633594581203</v>
      </c>
      <c r="P340" s="10">
        <v>1250.0578947399592</v>
      </c>
      <c r="Q340" s="12">
        <v>1180.9153165734306</v>
      </c>
      <c r="R340" s="12">
        <v>1035.7946497958837</v>
      </c>
      <c r="S340" s="12">
        <v>1029.984733427166</v>
      </c>
      <c r="T340" s="12">
        <v>1520.6289524165666</v>
      </c>
      <c r="U340" s="12">
        <v>1428.5784758598377</v>
      </c>
      <c r="V340" s="12">
        <v>982.62252221973608</v>
      </c>
      <c r="W340" s="12">
        <v>1623.464930208369</v>
      </c>
      <c r="X340" s="12">
        <v>1071.4290293744673</v>
      </c>
      <c r="Y340" s="12">
        <v>1281.7574266085551</v>
      </c>
      <c r="Z340" s="11">
        <v>1202.6680634698446</v>
      </c>
      <c r="AA340" s="10">
        <v>742.28791344462923</v>
      </c>
      <c r="AB340" s="12">
        <v>574.67890589150932</v>
      </c>
      <c r="AC340" s="12">
        <v>1332.8303793229591</v>
      </c>
      <c r="AD340" s="12">
        <v>857.52872899793556</v>
      </c>
      <c r="AE340" s="12">
        <v>553.86091880178105</v>
      </c>
      <c r="AF340" s="44">
        <v>149.48331493711629</v>
      </c>
      <c r="AG340" s="10">
        <v>1614.2094375397428</v>
      </c>
      <c r="AH340" s="12">
        <v>1492.0436047848484</v>
      </c>
      <c r="AI340" s="12">
        <v>1491.6266125022437</v>
      </c>
      <c r="AJ340" s="12">
        <v>1569.4013657874589</v>
      </c>
      <c r="AK340" s="12">
        <v>1516.7120089129351</v>
      </c>
      <c r="AL340" s="11">
        <v>1639.0446291671403</v>
      </c>
      <c r="AM340" s="10">
        <v>675.60293231126604</v>
      </c>
      <c r="AN340" s="12">
        <v>829.70563807015708</v>
      </c>
      <c r="AO340" s="12">
        <v>487.73099223510161</v>
      </c>
      <c r="AP340" s="11">
        <v>991.24576769982446</v>
      </c>
      <c r="AQ340" s="10">
        <v>414.01372701638201</v>
      </c>
      <c r="AR340" s="12">
        <v>651.08148032373094</v>
      </c>
      <c r="AS340" s="12">
        <v>1077.8876396906685</v>
      </c>
      <c r="AT340" s="11">
        <v>1247.5337974023639</v>
      </c>
      <c r="AU340" s="141">
        <v>835.32539696397077</v>
      </c>
      <c r="AV340" s="118">
        <v>794.3854890396201</v>
      </c>
      <c r="AW340" s="14">
        <v>529.27307070892925</v>
      </c>
      <c r="AX340" s="14">
        <v>1365.1281978146822</v>
      </c>
      <c r="AY340" s="14">
        <v>788.68497842534782</v>
      </c>
    </row>
    <row r="341" spans="1:51">
      <c r="A341" s="7">
        <v>41578</v>
      </c>
      <c r="B341" s="10"/>
      <c r="C341" s="11">
        <v>1883.7331930115022</v>
      </c>
      <c r="D341" s="10">
        <v>714.04508706916067</v>
      </c>
      <c r="E341" s="12">
        <v>1585.9362075641536</v>
      </c>
      <c r="F341" s="12">
        <v>1484.7690035914773</v>
      </c>
      <c r="G341" s="12">
        <v>650.8650518398623</v>
      </c>
      <c r="H341" s="12">
        <v>1296.9762743271885</v>
      </c>
      <c r="I341" s="12">
        <v>2119.1867274032647</v>
      </c>
      <c r="J341" s="12">
        <v>1133.9783170337569</v>
      </c>
      <c r="K341" s="12">
        <v>2673.0960673517652</v>
      </c>
      <c r="L341" s="11">
        <v>4275.8238987171735</v>
      </c>
      <c r="M341" s="10">
        <v>1293.7207130437773</v>
      </c>
      <c r="N341" s="12">
        <v>1672.1580470684821</v>
      </c>
      <c r="O341" s="11">
        <v>1565.4316171485084</v>
      </c>
      <c r="P341" s="10">
        <v>1315.8278179099584</v>
      </c>
      <c r="Q341" s="12">
        <v>1225.3032880024457</v>
      </c>
      <c r="R341" s="12">
        <v>1083.3088503111942</v>
      </c>
      <c r="S341" s="12">
        <v>1079.2628344011098</v>
      </c>
      <c r="T341" s="12">
        <v>1598.456872012777</v>
      </c>
      <c r="U341" s="12">
        <v>1501.1702396749238</v>
      </c>
      <c r="V341" s="12">
        <v>1021.9771700441712</v>
      </c>
      <c r="W341" s="12">
        <v>1696.2043511520055</v>
      </c>
      <c r="X341" s="12">
        <v>1124.0627060691929</v>
      </c>
      <c r="Y341" s="12">
        <v>1336.6200486869507</v>
      </c>
      <c r="Z341" s="11">
        <v>1252.2122558890785</v>
      </c>
      <c r="AA341" s="10">
        <v>770.64967066639065</v>
      </c>
      <c r="AB341" s="12">
        <v>593.74662623775146</v>
      </c>
      <c r="AC341" s="12">
        <v>1381.6284895865374</v>
      </c>
      <c r="AD341" s="12">
        <v>889.74682488578105</v>
      </c>
      <c r="AE341" s="12">
        <v>577.68754433699564</v>
      </c>
      <c r="AF341" s="44">
        <v>156.30729979475151</v>
      </c>
      <c r="AG341" s="10">
        <v>1666.0594993996137</v>
      </c>
      <c r="AH341" s="12">
        <v>1562.3477678401243</v>
      </c>
      <c r="AI341" s="12">
        <v>1527.0851528222563</v>
      </c>
      <c r="AJ341" s="12">
        <v>1616.5435619154332</v>
      </c>
      <c r="AK341" s="12">
        <v>1568.3597155758191</v>
      </c>
      <c r="AL341" s="11">
        <v>1701.0419314867331</v>
      </c>
      <c r="AM341" s="10">
        <v>711.15616536682307</v>
      </c>
      <c r="AN341" s="12">
        <v>869.79317999033606</v>
      </c>
      <c r="AO341" s="12">
        <v>522.0103327884176</v>
      </c>
      <c r="AP341" s="11">
        <v>1036.3228518113435</v>
      </c>
      <c r="AQ341" s="10">
        <v>432.47734579365556</v>
      </c>
      <c r="AR341" s="12">
        <v>677.56851857584809</v>
      </c>
      <c r="AS341" s="12">
        <v>1140.822533767983</v>
      </c>
      <c r="AT341" s="11">
        <v>1290.4104454460421</v>
      </c>
      <c r="AU341" s="141">
        <v>870.16465504551923</v>
      </c>
      <c r="AV341" s="118">
        <v>827.54246361145408</v>
      </c>
      <c r="AW341" s="14">
        <v>552.87638437380485</v>
      </c>
      <c r="AX341" s="14">
        <v>1423.4835315502237</v>
      </c>
      <c r="AY341" s="14">
        <v>824.93910755030811</v>
      </c>
    </row>
    <row r="342" spans="1:51">
      <c r="A342" s="7">
        <v>41607</v>
      </c>
      <c r="B342" s="10"/>
      <c r="C342" s="11">
        <v>1958.565329803278</v>
      </c>
      <c r="D342" s="10">
        <v>736.57064233846984</v>
      </c>
      <c r="E342" s="12">
        <v>1663.6894327338778</v>
      </c>
      <c r="F342" s="12">
        <v>1580.2140124815073</v>
      </c>
      <c r="G342" s="12">
        <v>681.21676189170296</v>
      </c>
      <c r="H342" s="12">
        <v>1326.5831899510817</v>
      </c>
      <c r="I342" s="12">
        <v>2220.4887164219131</v>
      </c>
      <c r="J342" s="12">
        <v>1210.3760690903794</v>
      </c>
      <c r="K342" s="12">
        <v>2744.7065868545019</v>
      </c>
      <c r="L342" s="11">
        <v>4508.2194089914938</v>
      </c>
      <c r="M342" s="10">
        <v>1276.6807271132409</v>
      </c>
      <c r="N342" s="12">
        <v>1711.8544196401974</v>
      </c>
      <c r="O342" s="11">
        <v>1622.9296289003889</v>
      </c>
      <c r="P342" s="10">
        <v>1379.0529803657084</v>
      </c>
      <c r="Q342" s="12">
        <v>1262.4987071522537</v>
      </c>
      <c r="R342" s="12">
        <v>1120.2826007298377</v>
      </c>
      <c r="S342" s="12">
        <v>1116.8687154926351</v>
      </c>
      <c r="T342" s="12">
        <v>1668.2778202711934</v>
      </c>
      <c r="U342" s="12">
        <v>1568.3732784038586</v>
      </c>
      <c r="V342" s="12">
        <v>1044.2132590142214</v>
      </c>
      <c r="W342" s="12">
        <v>1765.0742713547638</v>
      </c>
      <c r="X342" s="12">
        <v>1157.5211165434691</v>
      </c>
      <c r="Y342" s="12">
        <v>1391.3172670864044</v>
      </c>
      <c r="Z342" s="11">
        <v>1304.1729743516289</v>
      </c>
      <c r="AA342" s="10">
        <v>788.15235103745829</v>
      </c>
      <c r="AB342" s="12">
        <v>614.47794397787482</v>
      </c>
      <c r="AC342" s="12">
        <v>1426.1150793202639</v>
      </c>
      <c r="AD342" s="12">
        <v>918.32078016131004</v>
      </c>
      <c r="AE342" s="12">
        <v>590.90615674693345</v>
      </c>
      <c r="AF342" s="44">
        <v>162.39620909614504</v>
      </c>
      <c r="AG342" s="10">
        <v>1707.7965570000197</v>
      </c>
      <c r="AH342" s="12">
        <v>1603.9267243103714</v>
      </c>
      <c r="AI342" s="12">
        <v>1586.6195127707415</v>
      </c>
      <c r="AJ342" s="12">
        <v>1684.4286095586074</v>
      </c>
      <c r="AK342" s="12">
        <v>1615.8566019959023</v>
      </c>
      <c r="AL342" s="11">
        <v>1747.9549506532446</v>
      </c>
      <c r="AM342" s="10">
        <v>734.51724108408609</v>
      </c>
      <c r="AN342" s="12">
        <v>885.03760969409734</v>
      </c>
      <c r="AO342" s="12">
        <v>532.23491245261198</v>
      </c>
      <c r="AP342" s="11">
        <v>1059.1274770161835</v>
      </c>
      <c r="AQ342" s="10">
        <v>438.4635760071655</v>
      </c>
      <c r="AR342" s="12">
        <v>692.33131413028889</v>
      </c>
      <c r="AS342" s="12">
        <v>1155.0813935394115</v>
      </c>
      <c r="AT342" s="11">
        <v>1308.0622181113586</v>
      </c>
      <c r="AU342" s="142">
        <v>887.17425831417324</v>
      </c>
      <c r="AV342" s="118">
        <v>845.48444878942939</v>
      </c>
      <c r="AW342" s="14">
        <v>568.38427393100642</v>
      </c>
      <c r="AX342" s="14">
        <v>1457.1872500303684</v>
      </c>
      <c r="AY342" s="14">
        <v>850.07826066684083</v>
      </c>
    </row>
    <row r="343" spans="1:51">
      <c r="A343" s="7">
        <v>41639</v>
      </c>
      <c r="B343" s="10"/>
      <c r="C343" s="11">
        <v>1998.4671965755069</v>
      </c>
      <c r="D343" s="10">
        <v>750.95354671566713</v>
      </c>
      <c r="E343" s="12">
        <v>1698.831432182729</v>
      </c>
      <c r="F343" s="12">
        <v>1627.0971447012807</v>
      </c>
      <c r="G343" s="12">
        <v>697.33450724961813</v>
      </c>
      <c r="H343" s="12">
        <v>1354.4254023645412</v>
      </c>
      <c r="I343" s="12">
        <v>2295.0669954383652</v>
      </c>
      <c r="J343" s="12">
        <v>1229.94484614362</v>
      </c>
      <c r="K343" s="12">
        <v>2799.2246151917748</v>
      </c>
      <c r="L343" s="11">
        <v>4660.7449077355923</v>
      </c>
      <c r="M343" s="10">
        <v>1293.420790600903</v>
      </c>
      <c r="N343" s="12">
        <v>1778.3676286029088</v>
      </c>
      <c r="O343" s="11">
        <v>1663.702509896829</v>
      </c>
      <c r="P343" s="10">
        <v>1405.9826797973287</v>
      </c>
      <c r="Q343" s="12">
        <v>1279.0050581290589</v>
      </c>
      <c r="R343" s="12">
        <v>1137.3551616736547</v>
      </c>
      <c r="S343" s="12">
        <v>1136.9696257331025</v>
      </c>
      <c r="T343" s="12">
        <v>1698.8028948936549</v>
      </c>
      <c r="U343" s="12">
        <v>1592.9775484193385</v>
      </c>
      <c r="V343" s="12">
        <v>1072.5723967217839</v>
      </c>
      <c r="W343" s="12">
        <v>1796.3438032296792</v>
      </c>
      <c r="X343" s="12">
        <v>1175.0911826808663</v>
      </c>
      <c r="Y343" s="12">
        <v>1430.3471953947433</v>
      </c>
      <c r="Z343" s="11">
        <v>1340.3452607676782</v>
      </c>
      <c r="AA343" s="10">
        <v>814.27603364737161</v>
      </c>
      <c r="AB343" s="12">
        <v>638.88317943665527</v>
      </c>
      <c r="AC343" s="12">
        <v>1467.1309785483081</v>
      </c>
      <c r="AD343" s="12">
        <v>939.85997935400474</v>
      </c>
      <c r="AE343" s="12">
        <v>608.18021957569533</v>
      </c>
      <c r="AF343" s="44">
        <v>166.79266134312286</v>
      </c>
      <c r="AG343" s="10">
        <v>1758.9750043497695</v>
      </c>
      <c r="AH343" s="12">
        <v>1630.0342494694062</v>
      </c>
      <c r="AI343" s="12">
        <v>1609.4904952652932</v>
      </c>
      <c r="AJ343" s="12">
        <v>1711.6018262730272</v>
      </c>
      <c r="AK343" s="12">
        <v>1652.0357131997398</v>
      </c>
      <c r="AL343" s="11">
        <v>1793.4872138846792</v>
      </c>
      <c r="AM343" s="10">
        <v>768.8835268198635</v>
      </c>
      <c r="AN343" s="12">
        <v>916.85323876500513</v>
      </c>
      <c r="AO343" s="12">
        <v>549.8283858916468</v>
      </c>
      <c r="AP343" s="11">
        <v>1094.0489032748665</v>
      </c>
      <c r="AQ343" s="10">
        <v>445.92968957965627</v>
      </c>
      <c r="AR343" s="12">
        <v>712.16426217631533</v>
      </c>
      <c r="AS343" s="12">
        <v>1187.6716288497316</v>
      </c>
      <c r="AT343" s="11">
        <v>1359.1468542084599</v>
      </c>
      <c r="AU343" s="142">
        <v>905.3765822565025</v>
      </c>
      <c r="AV343" s="118">
        <v>868.33390115276916</v>
      </c>
      <c r="AW343" s="14">
        <v>581.77699321694513</v>
      </c>
      <c r="AX343" s="14">
        <v>1500.5072789226799</v>
      </c>
      <c r="AY343" s="14">
        <v>871.59894392327385</v>
      </c>
    </row>
    <row r="344" spans="1:51">
      <c r="A344" s="7">
        <v>41670</v>
      </c>
      <c r="B344" s="10"/>
      <c r="C344" s="11">
        <v>1909.9165655867344</v>
      </c>
      <c r="D344" s="10">
        <v>736.12029904594817</v>
      </c>
      <c r="E344" s="12">
        <v>1632.8300653144136</v>
      </c>
      <c r="F344" s="12">
        <v>1530.9049441216307</v>
      </c>
      <c r="G344" s="12">
        <v>661.66227499156435</v>
      </c>
      <c r="H344" s="12">
        <v>1316.2520100566719</v>
      </c>
      <c r="I344" s="12">
        <v>2190.8459052547687</v>
      </c>
      <c r="J344" s="12">
        <v>1176.8694939342583</v>
      </c>
      <c r="K344" s="12">
        <v>2627.8390729698567</v>
      </c>
      <c r="L344" s="11">
        <v>4540.5042163187418</v>
      </c>
      <c r="M344" s="10">
        <v>1288.7263053292359</v>
      </c>
      <c r="N344" s="12">
        <v>1710.5746019279613</v>
      </c>
      <c r="O344" s="11">
        <v>1597.0908234565086</v>
      </c>
      <c r="P344" s="10">
        <v>1388.7893663676391</v>
      </c>
      <c r="Q344" s="12">
        <v>1277.6233624071053</v>
      </c>
      <c r="R344" s="12">
        <v>1116.9536971560385</v>
      </c>
      <c r="S344" s="12">
        <v>1136.4307405941875</v>
      </c>
      <c r="T344" s="12">
        <v>1662.9660005479943</v>
      </c>
      <c r="U344" s="12">
        <v>1569.2508354125316</v>
      </c>
      <c r="V344" s="12">
        <v>1051.8064942998712</v>
      </c>
      <c r="W344" s="12">
        <v>1758.6251170102735</v>
      </c>
      <c r="X344" s="12">
        <v>1127.5478323624466</v>
      </c>
      <c r="Y344" s="12">
        <v>1392.1561005395108</v>
      </c>
      <c r="Z344" s="11">
        <v>1313.806424604478</v>
      </c>
      <c r="AA344" s="10">
        <v>799.99376230136215</v>
      </c>
      <c r="AB344" s="12">
        <v>643.13138166208182</v>
      </c>
      <c r="AC344" s="12">
        <v>1419.9314391748244</v>
      </c>
      <c r="AD344" s="12">
        <v>926.79649547808947</v>
      </c>
      <c r="AE344" s="12">
        <v>597.05560945937737</v>
      </c>
      <c r="AF344" s="44">
        <v>164.39343158215254</v>
      </c>
      <c r="AG344" s="10">
        <v>1689.5935631182442</v>
      </c>
      <c r="AH344" s="12">
        <v>1572.7470556181647</v>
      </c>
      <c r="AI344" s="12">
        <v>1559.4692390081925</v>
      </c>
      <c r="AJ344" s="12">
        <v>1671.1397324749282</v>
      </c>
      <c r="AK344" s="12">
        <v>1590.6567569390768</v>
      </c>
      <c r="AL344" s="11">
        <v>1713.1126630846086</v>
      </c>
      <c r="AM344" s="10">
        <v>744.87560454760228</v>
      </c>
      <c r="AN344" s="12">
        <v>886.80001431192545</v>
      </c>
      <c r="AO344" s="12">
        <v>531.7259279358907</v>
      </c>
      <c r="AP344" s="11">
        <v>1072.2628830001286</v>
      </c>
      <c r="AQ344" s="10">
        <v>438.29570083921999</v>
      </c>
      <c r="AR344" s="12">
        <v>694.07676087357925</v>
      </c>
      <c r="AS344" s="12">
        <v>1144.8196152296553</v>
      </c>
      <c r="AT344" s="11">
        <v>1314.9629903759194</v>
      </c>
      <c r="AU344" s="142">
        <v>885.57134932628094</v>
      </c>
      <c r="AV344" s="118">
        <v>842.04280744212303</v>
      </c>
      <c r="AW344" s="14">
        <v>561.07568064500595</v>
      </c>
      <c r="AX344" s="14">
        <v>1456.3279770254326</v>
      </c>
      <c r="AY344" s="14">
        <v>841.46420359216563</v>
      </c>
    </row>
    <row r="345" spans="1:51">
      <c r="A345" s="7">
        <v>41698</v>
      </c>
      <c r="B345" s="10"/>
      <c r="C345" s="11">
        <v>1989.8781457858042</v>
      </c>
      <c r="D345" s="10">
        <v>774.51244863211593</v>
      </c>
      <c r="E345" s="12">
        <v>1697.2029224051707</v>
      </c>
      <c r="F345" s="12">
        <v>1584.5656340958681</v>
      </c>
      <c r="G345" s="12">
        <v>689.52972705270122</v>
      </c>
      <c r="H345" s="12">
        <v>1371.3254659219956</v>
      </c>
      <c r="I345" s="12">
        <v>2303.6549301409154</v>
      </c>
      <c r="J345" s="12">
        <v>1230.7757412534866</v>
      </c>
      <c r="K345" s="12">
        <v>2766.8799255296003</v>
      </c>
      <c r="L345" s="11">
        <v>4812.1406749996049</v>
      </c>
      <c r="M345" s="10">
        <v>1334.5124223477126</v>
      </c>
      <c r="N345" s="12">
        <v>1784.8000735636192</v>
      </c>
      <c r="O345" s="11">
        <v>1663.9071993845728</v>
      </c>
      <c r="P345" s="10">
        <v>1498.2262424733269</v>
      </c>
      <c r="Q345" s="12">
        <v>1363.6340663292829</v>
      </c>
      <c r="R345" s="12">
        <v>1198.0915940047571</v>
      </c>
      <c r="S345" s="12">
        <v>1206.1203087766189</v>
      </c>
      <c r="T345" s="12">
        <v>1804.0348064096072</v>
      </c>
      <c r="U345" s="12">
        <v>1686.2657788157826</v>
      </c>
      <c r="V345" s="12">
        <v>1115.5042432798261</v>
      </c>
      <c r="W345" s="12">
        <v>1899.8512213783056</v>
      </c>
      <c r="X345" s="12">
        <v>1198.0286545986025</v>
      </c>
      <c r="Y345" s="12">
        <v>1494.5090620645888</v>
      </c>
      <c r="Z345" s="11">
        <v>1363.6764666028519</v>
      </c>
      <c r="AA345" s="10">
        <v>845.52631538766354</v>
      </c>
      <c r="AB345" s="12">
        <v>686.22584650124918</v>
      </c>
      <c r="AC345" s="12">
        <v>1496.34381035517</v>
      </c>
      <c r="AD345" s="12">
        <v>985.69072304058602</v>
      </c>
      <c r="AE345" s="12">
        <v>633.48556234757916</v>
      </c>
      <c r="AF345" s="44">
        <v>172.37832094495462</v>
      </c>
      <c r="AG345" s="10">
        <v>1806.2222290647881</v>
      </c>
      <c r="AH345" s="12">
        <v>1654.1877845670315</v>
      </c>
      <c r="AI345" s="12">
        <v>1650.6442656949846</v>
      </c>
      <c r="AJ345" s="12">
        <v>1771.7641678171083</v>
      </c>
      <c r="AK345" s="12">
        <v>1691.9351312446404</v>
      </c>
      <c r="AL345" s="11">
        <v>1803.9667879740869</v>
      </c>
      <c r="AM345" s="10">
        <v>787.17024406756423</v>
      </c>
      <c r="AN345" s="12">
        <v>942.0335154676095</v>
      </c>
      <c r="AO345" s="12">
        <v>560.39557964535425</v>
      </c>
      <c r="AP345" s="11">
        <v>1131.4615016378491</v>
      </c>
      <c r="AQ345" s="10">
        <v>452.57205210632583</v>
      </c>
      <c r="AR345" s="12">
        <v>720.26588128095682</v>
      </c>
      <c r="AS345" s="12">
        <v>1199.0560463099355</v>
      </c>
      <c r="AT345" s="11">
        <v>1378.6341868319446</v>
      </c>
      <c r="AU345" s="142">
        <v>918.2489813498679</v>
      </c>
      <c r="AV345" s="118">
        <v>885.64203617486771</v>
      </c>
      <c r="AW345" s="14">
        <v>585.26760882116071</v>
      </c>
      <c r="AX345" s="14">
        <v>1534.8424930011672</v>
      </c>
      <c r="AY345" s="14">
        <v>879.95599065772899</v>
      </c>
    </row>
    <row r="346" spans="1:51">
      <c r="A346" s="7">
        <v>41729</v>
      </c>
      <c r="B346" s="10"/>
      <c r="C346" s="11">
        <v>2001.2123281760141</v>
      </c>
      <c r="D346" s="10">
        <v>782.97927700384901</v>
      </c>
      <c r="E346" s="12">
        <v>1745.741471157191</v>
      </c>
      <c r="F346" s="12">
        <v>1622.5024546097677</v>
      </c>
      <c r="G346" s="12">
        <v>713.29506061276766</v>
      </c>
      <c r="H346" s="12">
        <v>1413.2385312566103</v>
      </c>
      <c r="I346" s="12">
        <v>2329.849037673765</v>
      </c>
      <c r="J346" s="12">
        <v>1248.8979689036755</v>
      </c>
      <c r="K346" s="12">
        <v>2836.2629290298664</v>
      </c>
      <c r="L346" s="11">
        <v>4885.7708891783059</v>
      </c>
      <c r="M346" s="10">
        <v>1377.2531319458515</v>
      </c>
      <c r="N346" s="12">
        <v>1823.8180175017792</v>
      </c>
      <c r="O346" s="11">
        <v>1674.6568245146925</v>
      </c>
      <c r="P346" s="10">
        <v>1474.1862654940651</v>
      </c>
      <c r="Q346" s="12">
        <v>1320.6241318697096</v>
      </c>
      <c r="R346" s="12">
        <v>1169.6328272122742</v>
      </c>
      <c r="S346" s="12">
        <v>1169.796592959892</v>
      </c>
      <c r="T346" s="12">
        <v>1766.6093329237083</v>
      </c>
      <c r="U346" s="12">
        <v>1645.20036078726</v>
      </c>
      <c r="V346" s="12">
        <v>1085.9739151512906</v>
      </c>
      <c r="W346" s="12">
        <v>1866.1566588688647</v>
      </c>
      <c r="X346" s="12">
        <v>1166.3196700098231</v>
      </c>
      <c r="Y346" s="12">
        <v>1495.6944506264626</v>
      </c>
      <c r="Z346" s="11">
        <v>1386.4211974002867</v>
      </c>
      <c r="AA346" s="10">
        <v>850.92586820495865</v>
      </c>
      <c r="AB346" s="12">
        <v>665.54748241278094</v>
      </c>
      <c r="AC346" s="12">
        <v>1493.8965621940629</v>
      </c>
      <c r="AD346" s="12">
        <v>980.1789049502695</v>
      </c>
      <c r="AE346" s="12">
        <v>629.05642915345754</v>
      </c>
      <c r="AF346" s="44">
        <v>174.55849134210615</v>
      </c>
      <c r="AG346" s="10">
        <v>1798.281353895349</v>
      </c>
      <c r="AH346" s="12">
        <v>1656.6474678646666</v>
      </c>
      <c r="AI346" s="12">
        <v>1635.3994527266063</v>
      </c>
      <c r="AJ346" s="12">
        <v>1744.0420913308255</v>
      </c>
      <c r="AK346" s="12">
        <v>1685.8688046501952</v>
      </c>
      <c r="AL346" s="11">
        <v>1796.9794088129843</v>
      </c>
      <c r="AM346" s="10">
        <v>799.11298896514882</v>
      </c>
      <c r="AN346" s="12">
        <v>944.66865923918601</v>
      </c>
      <c r="AO346" s="12">
        <v>565.51076798707334</v>
      </c>
      <c r="AP346" s="11">
        <v>1144.4151009330944</v>
      </c>
      <c r="AQ346" s="10">
        <v>466.37275647895274</v>
      </c>
      <c r="AR346" s="12">
        <v>733.33989927931839</v>
      </c>
      <c r="AS346" s="12">
        <v>1230.201102268094</v>
      </c>
      <c r="AT346" s="11">
        <v>1396.6727382257063</v>
      </c>
      <c r="AU346" s="142">
        <v>918.72670598373395</v>
      </c>
      <c r="AV346" s="118">
        <v>890.52680533424143</v>
      </c>
      <c r="AW346" s="14">
        <v>589.32476523770652</v>
      </c>
      <c r="AX346" s="14">
        <v>1546.1914977565255</v>
      </c>
      <c r="AY346" s="14">
        <v>887.35241409953494</v>
      </c>
    </row>
    <row r="347" spans="1:51">
      <c r="A347" s="7">
        <v>41759</v>
      </c>
      <c r="B347" s="10"/>
      <c r="C347" s="11">
        <v>1984.4455917034434</v>
      </c>
      <c r="D347" s="10">
        <v>802.16617916770088</v>
      </c>
      <c r="E347" s="12">
        <v>1755.268863468948</v>
      </c>
      <c r="F347" s="12">
        <v>1636.8170906715759</v>
      </c>
      <c r="G347" s="12">
        <v>714.58340820712101</v>
      </c>
      <c r="H347" s="12">
        <v>1449.3908268302987</v>
      </c>
      <c r="I347" s="12">
        <v>2349.7944742157574</v>
      </c>
      <c r="J347" s="12">
        <v>1260.2477923873664</v>
      </c>
      <c r="K347" s="12">
        <v>2870.860736685911</v>
      </c>
      <c r="L347" s="11">
        <v>4882.853153439135</v>
      </c>
      <c r="M347" s="10">
        <v>1443.0680334078845</v>
      </c>
      <c r="N347" s="12">
        <v>1834.9082978173542</v>
      </c>
      <c r="O347" s="11">
        <v>1677.3172140927106</v>
      </c>
      <c r="P347" s="10">
        <v>1451.0301856459075</v>
      </c>
      <c r="Q347" s="12">
        <v>1313.7929928103383</v>
      </c>
      <c r="R347" s="12">
        <v>1158.0185755377502</v>
      </c>
      <c r="S347" s="12">
        <v>1180.882078761626</v>
      </c>
      <c r="T347" s="12">
        <v>1725.813611882942</v>
      </c>
      <c r="U347" s="12">
        <v>1641.3063227633841</v>
      </c>
      <c r="V347" s="12">
        <v>1080.3038863927998</v>
      </c>
      <c r="W347" s="12">
        <v>1829.6244889879843</v>
      </c>
      <c r="X347" s="12">
        <v>1148.3167845694454</v>
      </c>
      <c r="Y347" s="12">
        <v>1465.2863334885321</v>
      </c>
      <c r="Z347" s="11">
        <v>1401.8767268240138</v>
      </c>
      <c r="AA347" s="10">
        <v>846.35231176513992</v>
      </c>
      <c r="AB347" s="12">
        <v>661.59555572006207</v>
      </c>
      <c r="AC347" s="12">
        <v>1489.1686579812417</v>
      </c>
      <c r="AD347" s="12">
        <v>987.67736684892395</v>
      </c>
      <c r="AE347" s="12">
        <v>623.12053352580608</v>
      </c>
      <c r="AF347" s="44">
        <v>176.72422091203444</v>
      </c>
      <c r="AG347" s="10">
        <v>1780.5384555218941</v>
      </c>
      <c r="AH347" s="12">
        <v>1657.554699804869</v>
      </c>
      <c r="AI347" s="12">
        <v>1626.6617340431787</v>
      </c>
      <c r="AJ347" s="12">
        <v>1732.2496652373488</v>
      </c>
      <c r="AK347" s="12">
        <v>1651.2658789082068</v>
      </c>
      <c r="AL347" s="11">
        <v>1789.197521988573</v>
      </c>
      <c r="AM347" s="10">
        <v>794.56383923240151</v>
      </c>
      <c r="AN347" s="12">
        <v>938.7056204549699</v>
      </c>
      <c r="AO347" s="12">
        <v>585.62768965020769</v>
      </c>
      <c r="AP347" s="11">
        <v>1158.1663233130434</v>
      </c>
      <c r="AQ347" s="10">
        <v>478.98600673887694</v>
      </c>
      <c r="AR347" s="12">
        <v>740.22464024676049</v>
      </c>
      <c r="AS347" s="12">
        <v>1246.8382220305602</v>
      </c>
      <c r="AT347" s="11">
        <v>1394.2494912005118</v>
      </c>
      <c r="AU347" s="142">
        <v>895.46447249220921</v>
      </c>
      <c r="AV347" s="118">
        <v>892.57697015943199</v>
      </c>
      <c r="AW347" s="14">
        <v>592.97904434874488</v>
      </c>
      <c r="AX347" s="14">
        <v>1551.0905168852646</v>
      </c>
      <c r="AY347" s="14">
        <v>893.9117666248269</v>
      </c>
    </row>
    <row r="348" spans="1:51">
      <c r="A348" s="7">
        <v>41789</v>
      </c>
      <c r="B348" s="10"/>
      <c r="C348" s="11">
        <v>2024.5864144857735</v>
      </c>
      <c r="D348" s="10">
        <v>812.65726678648832</v>
      </c>
      <c r="E348" s="12">
        <v>1794.3137534153939</v>
      </c>
      <c r="F348" s="12">
        <v>1658.9011726836061</v>
      </c>
      <c r="G348" s="12">
        <v>720.36012595425166</v>
      </c>
      <c r="H348" s="12">
        <v>1491.4913625169718</v>
      </c>
      <c r="I348" s="12">
        <v>2426.9544305686914</v>
      </c>
      <c r="J348" s="12">
        <v>1285.847245088657</v>
      </c>
      <c r="K348" s="12">
        <v>2926.3753555296971</v>
      </c>
      <c r="L348" s="11">
        <v>5039.9108245417156</v>
      </c>
      <c r="M348" s="10">
        <v>1461.8338450960755</v>
      </c>
      <c r="N348" s="12">
        <v>1883.8708733911722</v>
      </c>
      <c r="O348" s="11">
        <v>1716.735084955702</v>
      </c>
      <c r="P348" s="10">
        <v>1506.4301247624871</v>
      </c>
      <c r="Q348" s="12">
        <v>1344.6555656069067</v>
      </c>
      <c r="R348" s="12">
        <v>1187.8283501114918</v>
      </c>
      <c r="S348" s="12">
        <v>1199.7691630574145</v>
      </c>
      <c r="T348" s="12">
        <v>1791.8101411942239</v>
      </c>
      <c r="U348" s="12">
        <v>1675.2861149966077</v>
      </c>
      <c r="V348" s="12">
        <v>1112.9004833934864</v>
      </c>
      <c r="W348" s="12">
        <v>1912.0548898409472</v>
      </c>
      <c r="X348" s="12">
        <v>1170.970869811493</v>
      </c>
      <c r="Y348" s="12">
        <v>1526.6024299874045</v>
      </c>
      <c r="Z348" s="11">
        <v>1416.9554516274536</v>
      </c>
      <c r="AA348" s="10">
        <v>871.67665710503036</v>
      </c>
      <c r="AB348" s="12">
        <v>685.1215656361768</v>
      </c>
      <c r="AC348" s="12">
        <v>1511.4091894846983</v>
      </c>
      <c r="AD348" s="12">
        <v>1017.5058966096442</v>
      </c>
      <c r="AE348" s="12">
        <v>636.56054188248879</v>
      </c>
      <c r="AF348" s="44">
        <v>180.11649041627388</v>
      </c>
      <c r="AG348" s="10">
        <v>1827.7390852132658</v>
      </c>
      <c r="AH348" s="12">
        <v>1706.8802495516527</v>
      </c>
      <c r="AI348" s="12">
        <v>1672.6772906621261</v>
      </c>
      <c r="AJ348" s="12">
        <v>1777.7600964180308</v>
      </c>
      <c r="AK348" s="12">
        <v>1710.024244152786</v>
      </c>
      <c r="AL348" s="11">
        <v>1823.9266019694601</v>
      </c>
      <c r="AM348" s="10">
        <v>804.64868127264265</v>
      </c>
      <c r="AN348" s="12">
        <v>962.18692370148915</v>
      </c>
      <c r="AO348" s="12">
        <v>589.77142988027219</v>
      </c>
      <c r="AP348" s="11">
        <v>1169.5640567394057</v>
      </c>
      <c r="AQ348" s="10">
        <v>477.59762525505278</v>
      </c>
      <c r="AR348" s="12">
        <v>753.34824799400337</v>
      </c>
      <c r="AS348" s="12">
        <v>1253.6059675090301</v>
      </c>
      <c r="AT348" s="11">
        <v>1428.7573776711422</v>
      </c>
      <c r="AU348" s="142">
        <v>915.25990765710219</v>
      </c>
      <c r="AV348" s="118">
        <v>911.08329060759831</v>
      </c>
      <c r="AW348" s="14">
        <v>605.44957747490275</v>
      </c>
      <c r="AX348" s="14">
        <v>1586.3843690933072</v>
      </c>
      <c r="AY348" s="14">
        <v>914.89564809516673</v>
      </c>
    </row>
    <row r="349" spans="1:51">
      <c r="A349" s="7">
        <v>41820</v>
      </c>
      <c r="B349" s="10"/>
      <c r="C349" s="11">
        <v>2093.6087828395798</v>
      </c>
      <c r="D349" s="10">
        <v>833.4496537336172</v>
      </c>
      <c r="E349" s="12">
        <v>1832.4409445144781</v>
      </c>
      <c r="F349" s="12">
        <v>1722.9952135726146</v>
      </c>
      <c r="G349" s="12">
        <v>748.98258993730349</v>
      </c>
      <c r="H349" s="12">
        <v>1564.5493236336665</v>
      </c>
      <c r="I349" s="12">
        <v>2479.4297824849609</v>
      </c>
      <c r="J349" s="12">
        <v>1307.9107198714662</v>
      </c>
      <c r="K349" s="12">
        <v>3043.5768594189826</v>
      </c>
      <c r="L349" s="11">
        <v>5107.7900185770059</v>
      </c>
      <c r="M349" s="10">
        <v>1521.4678745657243</v>
      </c>
      <c r="N349" s="12">
        <v>1954.1582778100328</v>
      </c>
      <c r="O349" s="11">
        <v>1745.0729996901803</v>
      </c>
      <c r="P349" s="10">
        <v>1551.8524393746584</v>
      </c>
      <c r="Q349" s="12">
        <v>1398.246270541106</v>
      </c>
      <c r="R349" s="12">
        <v>1231.4533985350167</v>
      </c>
      <c r="S349" s="12">
        <v>1242.6993052655471</v>
      </c>
      <c r="T349" s="12">
        <v>1862.3959359777928</v>
      </c>
      <c r="U349" s="12">
        <v>1727.6406583200862</v>
      </c>
      <c r="V349" s="12">
        <v>1157.5104904859274</v>
      </c>
      <c r="W349" s="12">
        <v>1970.7129963293332</v>
      </c>
      <c r="X349" s="12">
        <v>1216.3738383901705</v>
      </c>
      <c r="Y349" s="12">
        <v>1564.3541493256314</v>
      </c>
      <c r="Z349" s="11">
        <v>1449.4052513924926</v>
      </c>
      <c r="AA349" s="10">
        <v>898.44661675564862</v>
      </c>
      <c r="AB349" s="12">
        <v>709.84090888573621</v>
      </c>
      <c r="AC349" s="12">
        <v>1559.1456706211777</v>
      </c>
      <c r="AD349" s="12">
        <v>1055.3773503442296</v>
      </c>
      <c r="AE349" s="12">
        <v>657.20454483869037</v>
      </c>
      <c r="AF349" s="44">
        <v>188.49875295851447</v>
      </c>
      <c r="AG349" s="10">
        <v>1843.2154157349046</v>
      </c>
      <c r="AH349" s="12">
        <v>1717.4141161727302</v>
      </c>
      <c r="AI349" s="12">
        <v>1708.2198182642744</v>
      </c>
      <c r="AJ349" s="12">
        <v>1810.2194653504582</v>
      </c>
      <c r="AK349" s="12">
        <v>1715.4274699061566</v>
      </c>
      <c r="AL349" s="11">
        <v>1833.5975622178207</v>
      </c>
      <c r="AM349" s="10">
        <v>835.31555625670444</v>
      </c>
      <c r="AN349" s="12">
        <v>994.3691937842998</v>
      </c>
      <c r="AO349" s="12">
        <v>619.49553271455432</v>
      </c>
      <c r="AP349" s="11">
        <v>1222.4023221179627</v>
      </c>
      <c r="AQ349" s="10">
        <v>490.41937265482261</v>
      </c>
      <c r="AR349" s="12">
        <v>779.49012848904704</v>
      </c>
      <c r="AS349" s="12">
        <v>1322.153931378592</v>
      </c>
      <c r="AT349" s="11">
        <v>1488.3612539309815</v>
      </c>
      <c r="AU349" s="142">
        <v>939.95857174694527</v>
      </c>
      <c r="AV349" s="118">
        <v>935.46348670576208</v>
      </c>
      <c r="AW349" s="14">
        <v>616.98844742977155</v>
      </c>
      <c r="AX349" s="14">
        <v>1631.7227971258753</v>
      </c>
      <c r="AY349" s="14">
        <v>933.79514154151855</v>
      </c>
    </row>
    <row r="350" spans="1:51">
      <c r="A350" s="7">
        <v>41851</v>
      </c>
      <c r="B350" s="10"/>
      <c r="C350" s="11">
        <v>2037.6910617569299</v>
      </c>
      <c r="D350" s="10">
        <v>814.01156050642408</v>
      </c>
      <c r="E350" s="12">
        <v>1800.0344979381739</v>
      </c>
      <c r="F350" s="12">
        <v>1701.544633223747</v>
      </c>
      <c r="G350" s="12">
        <v>732.95588004574427</v>
      </c>
      <c r="H350" s="12">
        <v>1525.2040439986511</v>
      </c>
      <c r="I350" s="12">
        <v>2490.7828732195499</v>
      </c>
      <c r="J350" s="12">
        <v>1315.4235815481798</v>
      </c>
      <c r="K350" s="12">
        <v>3074.487677469649</v>
      </c>
      <c r="L350" s="11">
        <v>5160.9279290289214</v>
      </c>
      <c r="M350" s="10">
        <v>1478.1850770494555</v>
      </c>
      <c r="N350" s="12">
        <v>1908.3775443812924</v>
      </c>
      <c r="O350" s="11">
        <v>1739.0092327489488</v>
      </c>
      <c r="P350" s="10">
        <v>1528.1993943797456</v>
      </c>
      <c r="Q350" s="12">
        <v>1344.8930104582885</v>
      </c>
      <c r="R350" s="12">
        <v>1182.1412494712959</v>
      </c>
      <c r="S350" s="12">
        <v>1189.2449224959948</v>
      </c>
      <c r="T350" s="12">
        <v>1806.9658037250324</v>
      </c>
      <c r="U350" s="12">
        <v>1682.224310291851</v>
      </c>
      <c r="V350" s="12">
        <v>1126.012762394314</v>
      </c>
      <c r="W350" s="12">
        <v>1913.6768312223035</v>
      </c>
      <c r="X350" s="12">
        <v>1174.7971036871477</v>
      </c>
      <c r="Y350" s="12">
        <v>1551.2886008274661</v>
      </c>
      <c r="Z350" s="11">
        <v>1445.1665789420417</v>
      </c>
      <c r="AA350" s="10">
        <v>877.41958627106919</v>
      </c>
      <c r="AB350" s="12">
        <v>695.10587886217058</v>
      </c>
      <c r="AC350" s="12">
        <v>1506.9677450966205</v>
      </c>
      <c r="AD350" s="12">
        <v>1030.0167596343433</v>
      </c>
      <c r="AE350" s="12">
        <v>640.87155774238477</v>
      </c>
      <c r="AF350" s="44">
        <v>184.94061288500538</v>
      </c>
      <c r="AG350" s="10">
        <v>1786.1377458439986</v>
      </c>
      <c r="AH350" s="12">
        <v>1684.1152506770165</v>
      </c>
      <c r="AI350" s="12">
        <v>1695.5860220098493</v>
      </c>
      <c r="AJ350" s="12">
        <v>1812.9278290412078</v>
      </c>
      <c r="AK350" s="12">
        <v>1700.3104537673162</v>
      </c>
      <c r="AL350" s="11">
        <v>1803.3808404966906</v>
      </c>
      <c r="AM350" s="10">
        <v>821.4167580890421</v>
      </c>
      <c r="AN350" s="12">
        <v>967.04135491636885</v>
      </c>
      <c r="AO350" s="12">
        <v>612.3969861939745</v>
      </c>
      <c r="AP350" s="11">
        <v>1205.1888722881733</v>
      </c>
      <c r="AQ350" s="10">
        <v>480.47893325325282</v>
      </c>
      <c r="AR350" s="12">
        <v>748.37941571661759</v>
      </c>
      <c r="AS350" s="12">
        <v>1311.2078525634183</v>
      </c>
      <c r="AT350" s="11">
        <v>1428.6766378987775</v>
      </c>
      <c r="AU350" s="142">
        <v>908.57498364613457</v>
      </c>
      <c r="AV350" s="118">
        <v>914.21156104838383</v>
      </c>
      <c r="AW350" s="14">
        <v>607.68434802091326</v>
      </c>
      <c r="AX350" s="14">
        <v>1596.0466561012734</v>
      </c>
      <c r="AY350" s="14">
        <v>920.91720075837372</v>
      </c>
    </row>
    <row r="351" spans="1:51">
      <c r="A351" s="7">
        <v>41880</v>
      </c>
      <c r="B351" s="10"/>
      <c r="C351" s="11">
        <v>2131.0223063015965</v>
      </c>
      <c r="D351" s="10">
        <v>844.65355877959541</v>
      </c>
      <c r="E351" s="12">
        <v>1868.3711232953158</v>
      </c>
      <c r="F351" s="12">
        <v>1777.4306469278911</v>
      </c>
      <c r="G351" s="12">
        <v>758.47611713806475</v>
      </c>
      <c r="H351" s="12">
        <v>1580.0014378060953</v>
      </c>
      <c r="I351" s="12">
        <v>2595.7005802865733</v>
      </c>
      <c r="J351" s="12">
        <v>1373.4911635277704</v>
      </c>
      <c r="K351" s="12">
        <v>3181.8636352206581</v>
      </c>
      <c r="L351" s="11">
        <v>5389.8383464241488</v>
      </c>
      <c r="M351" s="10">
        <v>1536.3686837932471</v>
      </c>
      <c r="N351" s="12">
        <v>2004.042064339586</v>
      </c>
      <c r="O351" s="11">
        <v>1817.0378344306714</v>
      </c>
      <c r="P351" s="10">
        <v>1600.852862141078</v>
      </c>
      <c r="Q351" s="12">
        <v>1397.7384325579249</v>
      </c>
      <c r="R351" s="12">
        <v>1236.8510138404351</v>
      </c>
      <c r="S351" s="12">
        <v>1241.2410361948901</v>
      </c>
      <c r="T351" s="12">
        <v>1881.2821798693722</v>
      </c>
      <c r="U351" s="12">
        <v>1760.634136052453</v>
      </c>
      <c r="V351" s="12">
        <v>1176.3761580108096</v>
      </c>
      <c r="W351" s="12">
        <v>1984.5624638964505</v>
      </c>
      <c r="X351" s="12">
        <v>1217.6305652465514</v>
      </c>
      <c r="Y351" s="12">
        <v>1619.1011580960426</v>
      </c>
      <c r="Z351" s="11">
        <v>1494.404257345306</v>
      </c>
      <c r="AA351" s="10">
        <v>915.60640968348457</v>
      </c>
      <c r="AB351" s="12">
        <v>728.28666518075488</v>
      </c>
      <c r="AC351" s="12">
        <v>1555.5816627085376</v>
      </c>
      <c r="AD351" s="12">
        <v>1083.0014766139893</v>
      </c>
      <c r="AE351" s="12">
        <v>667.82155038740336</v>
      </c>
      <c r="AF351" s="44">
        <v>194.95427584191327</v>
      </c>
      <c r="AG351" s="10">
        <v>1889.4843251546208</v>
      </c>
      <c r="AH351" s="12">
        <v>1762.7113905687131</v>
      </c>
      <c r="AI351" s="12">
        <v>1790.1115441381876</v>
      </c>
      <c r="AJ351" s="12">
        <v>1902.200006804208</v>
      </c>
      <c r="AK351" s="12">
        <v>1795.4280845824412</v>
      </c>
      <c r="AL351" s="11">
        <v>1905.0869032457522</v>
      </c>
      <c r="AM351" s="10">
        <v>863.60822439251535</v>
      </c>
      <c r="AN351" s="12">
        <v>1005.4583414572347</v>
      </c>
      <c r="AO351" s="12">
        <v>644.72660244927044</v>
      </c>
      <c r="AP351" s="11">
        <v>1245.0314380385148</v>
      </c>
      <c r="AQ351" s="10">
        <v>499.78515813340039</v>
      </c>
      <c r="AR351" s="12">
        <v>779.13250912224464</v>
      </c>
      <c r="AS351" s="12">
        <v>1365.1627351265263</v>
      </c>
      <c r="AT351" s="11">
        <v>1480.374037168709</v>
      </c>
      <c r="AU351" s="142">
        <v>945.07774103129873</v>
      </c>
      <c r="AV351" s="118">
        <v>951.19573122410293</v>
      </c>
      <c r="AW351" s="14">
        <v>630.56691483516261</v>
      </c>
      <c r="AX351" s="14">
        <v>1663.7258920995048</v>
      </c>
      <c r="AY351" s="14">
        <v>957.75857625726053</v>
      </c>
    </row>
    <row r="352" spans="1:51">
      <c r="A352" s="7">
        <v>41912</v>
      </c>
      <c r="B352" s="10"/>
      <c r="C352" s="11">
        <v>2036.9727159356298</v>
      </c>
      <c r="D352" s="10">
        <v>823.35164296665255</v>
      </c>
      <c r="E352" s="12">
        <v>1808.1391264236809</v>
      </c>
      <c r="F352" s="12">
        <v>1695.2466039688079</v>
      </c>
      <c r="G352" s="12">
        <v>737.10018530018715</v>
      </c>
      <c r="H352" s="12">
        <v>1489.9994190806656</v>
      </c>
      <c r="I352" s="12">
        <v>2521.4479784212972</v>
      </c>
      <c r="J352" s="12">
        <v>1322.3648720954031</v>
      </c>
      <c r="K352" s="12">
        <v>2963.4733933830776</v>
      </c>
      <c r="L352" s="11">
        <v>5226.7255044570738</v>
      </c>
      <c r="M352" s="10">
        <v>1491.3905009417485</v>
      </c>
      <c r="N352" s="12">
        <v>1922.8751679340967</v>
      </c>
      <c r="O352" s="11">
        <v>1766.9146277575214</v>
      </c>
      <c r="P352" s="10">
        <v>1548.9699902950758</v>
      </c>
      <c r="Q352" s="12">
        <v>1368.4475980268421</v>
      </c>
      <c r="R352" s="12">
        <v>1205.2665011143617</v>
      </c>
      <c r="S352" s="12">
        <v>1219.4283788159935</v>
      </c>
      <c r="T352" s="12">
        <v>1830.6877106405707</v>
      </c>
      <c r="U352" s="12">
        <v>1727.3520676696901</v>
      </c>
      <c r="V352" s="12">
        <v>1145.8158508224687</v>
      </c>
      <c r="W352" s="12">
        <v>1940.7341958626664</v>
      </c>
      <c r="X352" s="12">
        <v>1188.9199504610287</v>
      </c>
      <c r="Y352" s="12">
        <v>1577.2866092108798</v>
      </c>
      <c r="Z352" s="11">
        <v>1464.0564160088118</v>
      </c>
      <c r="AA352" s="10">
        <v>890.70223871213432</v>
      </c>
      <c r="AB352" s="12">
        <v>710.64986114715873</v>
      </c>
      <c r="AC352" s="12">
        <v>1509.7024044729849</v>
      </c>
      <c r="AD352" s="12">
        <v>1045.3484768392948</v>
      </c>
      <c r="AE352" s="12">
        <v>652.853099257189</v>
      </c>
      <c r="AF352" s="44">
        <v>189.44803065859918</v>
      </c>
      <c r="AG352" s="10">
        <v>1859.721434754161</v>
      </c>
      <c r="AH352" s="12">
        <v>1726.1092847806815</v>
      </c>
      <c r="AI352" s="12">
        <v>1760.2943092804155</v>
      </c>
      <c r="AJ352" s="12">
        <v>1879.4854192107127</v>
      </c>
      <c r="AK352" s="12">
        <v>1773.6507608828547</v>
      </c>
      <c r="AL352" s="11">
        <v>1881.4587363087173</v>
      </c>
      <c r="AM352" s="10">
        <v>809.56583714271574</v>
      </c>
      <c r="AN352" s="12">
        <v>963.58089982271576</v>
      </c>
      <c r="AO352" s="12">
        <v>599.8324633910986</v>
      </c>
      <c r="AP352" s="11">
        <v>1178.2055019568388</v>
      </c>
      <c r="AQ352" s="10">
        <v>489.88002197883378</v>
      </c>
      <c r="AR352" s="12">
        <v>748.91310702723956</v>
      </c>
      <c r="AS352" s="12">
        <v>1291.8607028132549</v>
      </c>
      <c r="AT352" s="11">
        <v>1413.1665525168996</v>
      </c>
      <c r="AU352" s="142">
        <v>921.18577442777621</v>
      </c>
      <c r="AV352" s="118">
        <v>925.11318925330704</v>
      </c>
      <c r="AW352" s="14">
        <v>620.78440060911623</v>
      </c>
      <c r="AX352" s="14">
        <v>1620.9898532604632</v>
      </c>
      <c r="AY352" s="14">
        <v>944.32735308725921</v>
      </c>
    </row>
    <row r="353" spans="1:51">
      <c r="A353" s="7">
        <v>41943</v>
      </c>
      <c r="B353" s="10"/>
      <c r="C353" s="11">
        <v>2080.6514108276851</v>
      </c>
      <c r="D353" s="10">
        <v>854.78720869511938</v>
      </c>
      <c r="E353" s="12">
        <v>1842.7714244876595</v>
      </c>
      <c r="F353" s="12">
        <v>1745.2160649062123</v>
      </c>
      <c r="G353" s="12">
        <v>733.91524370363084</v>
      </c>
      <c r="H353" s="12">
        <v>1499.4710337990828</v>
      </c>
      <c r="I353" s="12">
        <v>2571.9787967724205</v>
      </c>
      <c r="J353" s="12">
        <v>1359.898811167898</v>
      </c>
      <c r="K353" s="12">
        <v>2882.6824633511555</v>
      </c>
      <c r="L353" s="11">
        <v>5349.9966583021105</v>
      </c>
      <c r="M353" s="10">
        <v>1569.2989545918538</v>
      </c>
      <c r="N353" s="12">
        <v>1936.8353122332005</v>
      </c>
      <c r="O353" s="11">
        <v>1776.2884116821319</v>
      </c>
      <c r="P353" s="10">
        <v>1537.325309008113</v>
      </c>
      <c r="Q353" s="12">
        <v>1398.5468803325075</v>
      </c>
      <c r="R353" s="12">
        <v>1225.7055233448041</v>
      </c>
      <c r="S353" s="12">
        <v>1246.6306889703128</v>
      </c>
      <c r="T353" s="12">
        <v>1865.2092315163579</v>
      </c>
      <c r="U353" s="12">
        <v>1752.0248126568367</v>
      </c>
      <c r="V353" s="12">
        <v>1164.160890340876</v>
      </c>
      <c r="W353" s="12">
        <v>1951.3207014246736</v>
      </c>
      <c r="X353" s="12">
        <v>1216.9319155775727</v>
      </c>
      <c r="Y353" s="12">
        <v>1577.1042041533233</v>
      </c>
      <c r="Z353" s="11">
        <v>1481.037044580876</v>
      </c>
      <c r="AA353" s="10">
        <v>909.31813331354329</v>
      </c>
      <c r="AB353" s="12">
        <v>716.59590709523854</v>
      </c>
      <c r="AC353" s="12">
        <v>1555.9036374311336</v>
      </c>
      <c r="AD353" s="12">
        <v>1057.3588666864771</v>
      </c>
      <c r="AE353" s="12">
        <v>667.34731839784888</v>
      </c>
      <c r="AF353" s="44">
        <v>192.59374018626508</v>
      </c>
      <c r="AG353" s="10">
        <v>1933.1911999021545</v>
      </c>
      <c r="AH353" s="12">
        <v>1784.0578112504993</v>
      </c>
      <c r="AI353" s="12">
        <v>1839.4158936066117</v>
      </c>
      <c r="AJ353" s="12">
        <v>1937.6988868592632</v>
      </c>
      <c r="AK353" s="12">
        <v>1856.1088969062719</v>
      </c>
      <c r="AL353" s="11">
        <v>1974.5604040683077</v>
      </c>
      <c r="AM353" s="10">
        <v>809.44883629098206</v>
      </c>
      <c r="AN353" s="12">
        <v>987.19788319279508</v>
      </c>
      <c r="AO353" s="12">
        <v>573.81176295363741</v>
      </c>
      <c r="AP353" s="11">
        <v>1189.0520013187829</v>
      </c>
      <c r="AQ353" s="10">
        <v>506.6137570911589</v>
      </c>
      <c r="AR353" s="12">
        <v>791.93406099411061</v>
      </c>
      <c r="AS353" s="12">
        <v>1317.0148890844503</v>
      </c>
      <c r="AT353" s="11">
        <v>1439.4142226067218</v>
      </c>
      <c r="AU353" s="142">
        <v>946.11555144893998</v>
      </c>
      <c r="AV353" s="118">
        <v>951.86073390761203</v>
      </c>
      <c r="AW353" s="14">
        <v>635.18751125631661</v>
      </c>
      <c r="AX353" s="14">
        <v>1669.586123622058</v>
      </c>
      <c r="AY353" s="14">
        <v>967.39269033551841</v>
      </c>
    </row>
    <row r="354" spans="1:51">
      <c r="A354" s="7">
        <v>41971</v>
      </c>
      <c r="B354" s="10"/>
      <c r="C354" s="11">
        <v>2106.4148122633997</v>
      </c>
      <c r="D354" s="10">
        <v>867.33728495268133</v>
      </c>
      <c r="E354" s="12">
        <v>1832.7253996894819</v>
      </c>
      <c r="F354" s="12">
        <v>1717.0565262078353</v>
      </c>
      <c r="G354" s="12">
        <v>706.47270412237549</v>
      </c>
      <c r="H354" s="12">
        <v>1460.8440393073681</v>
      </c>
      <c r="I354" s="12">
        <v>2646.8622298120044</v>
      </c>
      <c r="J354" s="12">
        <v>1404.2471154748016</v>
      </c>
      <c r="K354" s="12">
        <v>2749.3749408123799</v>
      </c>
      <c r="L354" s="11">
        <v>5524.9297325164462</v>
      </c>
      <c r="M354" s="10">
        <v>1581.3720200493281</v>
      </c>
      <c r="N354" s="12">
        <v>1948.8436077689178</v>
      </c>
      <c r="O354" s="11">
        <v>1815.6001252264596</v>
      </c>
      <c r="P354" s="10">
        <v>1556.2991450422564</v>
      </c>
      <c r="Q354" s="12">
        <v>1470.1132798791125</v>
      </c>
      <c r="R354" s="12">
        <v>1285.6972034295923</v>
      </c>
      <c r="S354" s="12">
        <v>1312.3717881326761</v>
      </c>
      <c r="T354" s="12">
        <v>1959.9518315010193</v>
      </c>
      <c r="U354" s="12">
        <v>1822.5370457052093</v>
      </c>
      <c r="V354" s="12">
        <v>1213.5611875913885</v>
      </c>
      <c r="W354" s="12">
        <v>2032.6796247027103</v>
      </c>
      <c r="X354" s="12">
        <v>1273.9889974189687</v>
      </c>
      <c r="Y354" s="12">
        <v>1621.3984926689097</v>
      </c>
      <c r="Z354" s="11">
        <v>1519.1512051104253</v>
      </c>
      <c r="AA354" s="10">
        <v>929.86023658941428</v>
      </c>
      <c r="AB354" s="12">
        <v>727.20813691397791</v>
      </c>
      <c r="AC354" s="12">
        <v>1585.8062840088342</v>
      </c>
      <c r="AD354" s="12">
        <v>1086.0046586131575</v>
      </c>
      <c r="AE354" s="12">
        <v>684.82566609184232</v>
      </c>
      <c r="AF354" s="44">
        <v>192.86965829003137</v>
      </c>
      <c r="AG354" s="10">
        <v>2027.9250907829826</v>
      </c>
      <c r="AH354" s="12">
        <v>1836.2970971818152</v>
      </c>
      <c r="AI354" s="12">
        <v>1900.6367342399831</v>
      </c>
      <c r="AJ354" s="12">
        <v>1972.9648279830183</v>
      </c>
      <c r="AK354" s="12">
        <v>1936.3580254389706</v>
      </c>
      <c r="AL354" s="11">
        <v>2066.2361164389049</v>
      </c>
      <c r="AM354" s="10">
        <v>796.35259413899701</v>
      </c>
      <c r="AN354" s="12">
        <v>999.92823709575998</v>
      </c>
      <c r="AO354" s="12">
        <v>538.28969068794288</v>
      </c>
      <c r="AP354" s="11">
        <v>1194.0594986751225</v>
      </c>
      <c r="AQ354" s="10">
        <v>514.85209238796983</v>
      </c>
      <c r="AR354" s="12">
        <v>806.305779464083</v>
      </c>
      <c r="AS354" s="12">
        <v>1302.0257634914149</v>
      </c>
      <c r="AT354" s="11">
        <v>1462.7019330895457</v>
      </c>
      <c r="AU354" s="142">
        <v>961.83365613769718</v>
      </c>
      <c r="AV354" s="118">
        <v>972.47091823701078</v>
      </c>
      <c r="AW354" s="14">
        <v>650.77096663809994</v>
      </c>
      <c r="AX354" s="14">
        <v>1709.4304761321655</v>
      </c>
      <c r="AY354" s="14">
        <v>993.41053293748098</v>
      </c>
    </row>
    <row r="355" spans="1:51">
      <c r="A355" s="7">
        <v>42004</v>
      </c>
      <c r="B355" s="10"/>
      <c r="C355" s="11">
        <v>2071.0140518933786</v>
      </c>
      <c r="D355" s="10">
        <v>860.70660660709768</v>
      </c>
      <c r="E355" s="12">
        <v>1844.520279704225</v>
      </c>
      <c r="F355" s="12">
        <v>1710.9412983810773</v>
      </c>
      <c r="G355" s="12">
        <v>713.5667216773362</v>
      </c>
      <c r="H355" s="12">
        <v>1449.8927931004223</v>
      </c>
      <c r="I355" s="12">
        <v>2642.8125252749051</v>
      </c>
      <c r="J355" s="12">
        <v>1416.0577663607087</v>
      </c>
      <c r="K355" s="12">
        <v>2741.1834216058865</v>
      </c>
      <c r="L355" s="11">
        <v>5574.9912772835251</v>
      </c>
      <c r="M355" s="10">
        <v>1579.0165468480791</v>
      </c>
      <c r="N355" s="12">
        <v>1953.6273605806757</v>
      </c>
      <c r="O355" s="11">
        <v>1822.8968199445148</v>
      </c>
      <c r="P355" s="10">
        <v>1536.3179952782089</v>
      </c>
      <c r="Q355" s="12">
        <v>1477.9312979570127</v>
      </c>
      <c r="R355" s="12">
        <v>1284.5942867005258</v>
      </c>
      <c r="S355" s="12">
        <v>1315.8150942409086</v>
      </c>
      <c r="T355" s="12">
        <v>1930.9255664556131</v>
      </c>
      <c r="U355" s="12">
        <v>1817.0679610833431</v>
      </c>
      <c r="V355" s="12">
        <v>1220.8097239985623</v>
      </c>
      <c r="W355" s="12">
        <v>2009.7499230452743</v>
      </c>
      <c r="X355" s="12">
        <v>1265.9763265818656</v>
      </c>
      <c r="Y355" s="12">
        <v>1611.9273496522301</v>
      </c>
      <c r="Z355" s="11">
        <v>1505.8064102707765</v>
      </c>
      <c r="AA355" s="10">
        <v>919.69797609316856</v>
      </c>
      <c r="AB355" s="12">
        <v>715.81442587373942</v>
      </c>
      <c r="AC355" s="12">
        <v>1592.8596931965774</v>
      </c>
      <c r="AD355" s="12">
        <v>1082.8047940400004</v>
      </c>
      <c r="AE355" s="12">
        <v>682.75830194830667</v>
      </c>
      <c r="AF355" s="44">
        <v>191.22716744648639</v>
      </c>
      <c r="AG355" s="10">
        <v>2028.2929826439131</v>
      </c>
      <c r="AH355" s="12">
        <v>1803.0312888484352</v>
      </c>
      <c r="AI355" s="12">
        <v>1895.492637795616</v>
      </c>
      <c r="AJ355" s="12">
        <v>1970.8659230766293</v>
      </c>
      <c r="AK355" s="12">
        <v>1937.1793048962652</v>
      </c>
      <c r="AL355" s="11">
        <v>2067.3540178553963</v>
      </c>
      <c r="AM355" s="10">
        <v>796.08394994722573</v>
      </c>
      <c r="AN355" s="12">
        <v>1004.2460353251563</v>
      </c>
      <c r="AO355" s="12">
        <v>521.70617993449628</v>
      </c>
      <c r="AP355" s="11">
        <v>1192.9813087519412</v>
      </c>
      <c r="AQ355" s="10">
        <v>516.47517531695951</v>
      </c>
      <c r="AR355" s="12">
        <v>811.56145641733474</v>
      </c>
      <c r="AS355" s="12">
        <v>1303.3071544381203</v>
      </c>
      <c r="AT355" s="11">
        <v>1447.9483009804428</v>
      </c>
      <c r="AU355" s="142">
        <v>957.79239337963486</v>
      </c>
      <c r="AV355" s="118">
        <v>973.92090964653437</v>
      </c>
      <c r="AW355" s="14">
        <v>648.04514931955248</v>
      </c>
      <c r="AX355" s="14">
        <v>1715.5262445047417</v>
      </c>
      <c r="AY355" s="14">
        <v>990.90782384774616</v>
      </c>
    </row>
    <row r="356" spans="1:51">
      <c r="A356" s="7">
        <v>42034</v>
      </c>
      <c r="B356" s="10"/>
      <c r="C356" s="11">
        <v>1963.1650147643991</v>
      </c>
      <c r="D356" s="10">
        <v>852.57395213514167</v>
      </c>
      <c r="E356" s="12">
        <v>1722.6413217316751</v>
      </c>
      <c r="F356" s="12">
        <v>1571.3362703417076</v>
      </c>
      <c r="G356" s="12">
        <v>657.35954303519884</v>
      </c>
      <c r="H356" s="12">
        <v>1385.4866436951429</v>
      </c>
      <c r="I356" s="12">
        <v>2564.0131088392773</v>
      </c>
      <c r="J356" s="12">
        <v>1356.0430415259143</v>
      </c>
      <c r="K356" s="12">
        <v>2593.6325025671645</v>
      </c>
      <c r="L356" s="11">
        <v>5388.0615208570334</v>
      </c>
      <c r="M356" s="10">
        <v>1568.5398146647665</v>
      </c>
      <c r="N356" s="12">
        <v>1863.1516071790554</v>
      </c>
      <c r="O356" s="11">
        <v>1775.6509918207951</v>
      </c>
      <c r="P356" s="10">
        <v>1524.1467924087499</v>
      </c>
      <c r="Q356" s="12">
        <v>1473.9440768807574</v>
      </c>
      <c r="R356" s="12">
        <v>1281.5410609728062</v>
      </c>
      <c r="S356" s="12">
        <v>1313.7320301047428</v>
      </c>
      <c r="T356" s="12">
        <v>1938.923459846786</v>
      </c>
      <c r="U356" s="12">
        <v>1817.1346731054416</v>
      </c>
      <c r="V356" s="12">
        <v>1209.0931780564526</v>
      </c>
      <c r="W356" s="12">
        <v>2006.5991872884576</v>
      </c>
      <c r="X356" s="12">
        <v>1277.4836559020221</v>
      </c>
      <c r="Y356" s="12">
        <v>1595.4386767291192</v>
      </c>
      <c r="Z356" s="11">
        <v>1421.5451673267098</v>
      </c>
      <c r="AA356" s="10">
        <v>911.8001543540762</v>
      </c>
      <c r="AB356" s="12">
        <v>707.55986138621665</v>
      </c>
      <c r="AC356" s="12">
        <v>1537.652048864762</v>
      </c>
      <c r="AD356" s="12">
        <v>1059.2816869834267</v>
      </c>
      <c r="AE356" s="12">
        <v>668.69490783840195</v>
      </c>
      <c r="AF356" s="44">
        <v>185.89442402547965</v>
      </c>
      <c r="AG356" s="10">
        <v>1989.8230282683721</v>
      </c>
      <c r="AH356" s="12">
        <v>1763.2634808015123</v>
      </c>
      <c r="AI356" s="12">
        <v>1843.6781683411591</v>
      </c>
      <c r="AJ356" s="12">
        <v>1943.8725221412894</v>
      </c>
      <c r="AK356" s="12">
        <v>1892.9648962415906</v>
      </c>
      <c r="AL356" s="11">
        <v>2038.649548215807</v>
      </c>
      <c r="AM356" s="10">
        <v>733.05279821462136</v>
      </c>
      <c r="AN356" s="12">
        <v>969.50569547123246</v>
      </c>
      <c r="AO356" s="12">
        <v>502.88015430525434</v>
      </c>
      <c r="AP356" s="11">
        <v>1134.4439181749794</v>
      </c>
      <c r="AQ356" s="10">
        <v>504.30732345730615</v>
      </c>
      <c r="AR356" s="12">
        <v>798.60777509582624</v>
      </c>
      <c r="AS356" s="12">
        <v>1243.35258887944</v>
      </c>
      <c r="AT356" s="11">
        <v>1365.6451687689223</v>
      </c>
      <c r="AU356" s="142">
        <v>932.60110714160646</v>
      </c>
      <c r="AV356" s="118">
        <v>945.81387160676616</v>
      </c>
      <c r="AW356" s="14">
        <v>627.92931592900561</v>
      </c>
      <c r="AX356" s="14">
        <v>1667.6376025727761</v>
      </c>
      <c r="AY356" s="14">
        <v>961.16148442946997</v>
      </c>
    </row>
    <row r="357" spans="1:51">
      <c r="A357" s="7">
        <v>42062</v>
      </c>
      <c r="B357" s="10"/>
      <c r="C357" s="11">
        <v>2096.6916259916984</v>
      </c>
      <c r="D357" s="10">
        <v>880.103089282871</v>
      </c>
      <c r="E357" s="12">
        <v>1850.417824547394</v>
      </c>
      <c r="F357" s="12">
        <v>1696.3523006340329</v>
      </c>
      <c r="G357" s="12">
        <v>711.0909118474857</v>
      </c>
      <c r="H357" s="12">
        <v>1479.7816140139507</v>
      </c>
      <c r="I357" s="12">
        <v>2751.1904582466818</v>
      </c>
      <c r="J357" s="12">
        <v>1443.260373424883</v>
      </c>
      <c r="K357" s="12">
        <v>2814.9902666560733</v>
      </c>
      <c r="L357" s="11">
        <v>5836.6303321743007</v>
      </c>
      <c r="M357" s="10">
        <v>1613.0291267722412</v>
      </c>
      <c r="N357" s="12">
        <v>1965.707891928301</v>
      </c>
      <c r="O357" s="11">
        <v>1890.6818577978231</v>
      </c>
      <c r="P357" s="10">
        <v>1607.6265177943658</v>
      </c>
      <c r="Q357" s="12">
        <v>1536.6175027052054</v>
      </c>
      <c r="R357" s="12">
        <v>1357.1068599276252</v>
      </c>
      <c r="S357" s="12">
        <v>1368.6919857346834</v>
      </c>
      <c r="T357" s="12">
        <v>2040.4508386733469</v>
      </c>
      <c r="U357" s="12">
        <v>1925.828658308928</v>
      </c>
      <c r="V357" s="12">
        <v>1268.6702085581314</v>
      </c>
      <c r="W357" s="12">
        <v>2116.7586484335193</v>
      </c>
      <c r="X357" s="12">
        <v>1311.4313841399287</v>
      </c>
      <c r="Y357" s="12">
        <v>1691.4820519687978</v>
      </c>
      <c r="Z357" s="11">
        <v>1519.0633778515285</v>
      </c>
      <c r="AA357" s="10">
        <v>958.39956445124869</v>
      </c>
      <c r="AB357" s="12">
        <v>762.37807688323608</v>
      </c>
      <c r="AC357" s="12">
        <v>1642.9929453080135</v>
      </c>
      <c r="AD357" s="12">
        <v>1127.0596070511867</v>
      </c>
      <c r="AE357" s="12">
        <v>712.25143744749346</v>
      </c>
      <c r="AF357" s="44">
        <v>200.44259893420514</v>
      </c>
      <c r="AG357" s="10">
        <v>2100.5536106884683</v>
      </c>
      <c r="AH357" s="12">
        <v>1889.0287762791747</v>
      </c>
      <c r="AI357" s="12">
        <v>1952.9960407567889</v>
      </c>
      <c r="AJ357" s="12">
        <v>2055.3648389538212</v>
      </c>
      <c r="AK357" s="12">
        <v>2018.4655305644367</v>
      </c>
      <c r="AL357" s="11">
        <v>2180.5343057404398</v>
      </c>
      <c r="AM357" s="10">
        <v>808.63978848252873</v>
      </c>
      <c r="AN357" s="12">
        <v>1019.201722903912</v>
      </c>
      <c r="AO357" s="12">
        <v>535.91701567791995</v>
      </c>
      <c r="AP357" s="11">
        <v>1208.7121223354761</v>
      </c>
      <c r="AQ357" s="10">
        <v>512.77862685092691</v>
      </c>
      <c r="AR357" s="12">
        <v>841.17528445633934</v>
      </c>
      <c r="AS357" s="12">
        <v>1323.4701071798463</v>
      </c>
      <c r="AT357" s="11">
        <v>1479.7662552214531</v>
      </c>
      <c r="AU357" s="142">
        <v>967.14747459277419</v>
      </c>
      <c r="AV357" s="118">
        <v>999.08071118260193</v>
      </c>
      <c r="AW357" s="14">
        <v>662.39795102081121</v>
      </c>
      <c r="AX357" s="14">
        <v>1765.0372933575968</v>
      </c>
      <c r="AY357" s="14">
        <v>1016.4008862934731</v>
      </c>
    </row>
    <row r="358" spans="1:51">
      <c r="A358" s="7">
        <v>42094</v>
      </c>
      <c r="B358" s="10"/>
      <c r="C358" s="11">
        <v>2078.1869015524676</v>
      </c>
      <c r="D358" s="10">
        <v>878.70923141514061</v>
      </c>
      <c r="E358" s="12">
        <v>1818.5928821519165</v>
      </c>
      <c r="F358" s="12">
        <v>1651.289563141461</v>
      </c>
      <c r="G358" s="12">
        <v>692.35834944416445</v>
      </c>
      <c r="H358" s="12">
        <v>1433.2147963974871</v>
      </c>
      <c r="I358" s="12">
        <v>2693.4733475774333</v>
      </c>
      <c r="J358" s="12">
        <v>1437.1684056227928</v>
      </c>
      <c r="K358" s="12">
        <v>2707.138138960589</v>
      </c>
      <c r="L358" s="11">
        <v>5651.0730395417622</v>
      </c>
      <c r="M358" s="10">
        <v>1566.4139031468912</v>
      </c>
      <c r="N358" s="12">
        <v>1937.3837126077206</v>
      </c>
      <c r="O358" s="11">
        <v>1865.6420633331843</v>
      </c>
      <c r="P358" s="10">
        <v>1597.4627825842724</v>
      </c>
      <c r="Q358" s="12">
        <v>1539.2512787500057</v>
      </c>
      <c r="R358" s="12">
        <v>1369.0173000493035</v>
      </c>
      <c r="S358" s="12">
        <v>1379.5560248248585</v>
      </c>
      <c r="T358" s="12">
        <v>2041.7404767372275</v>
      </c>
      <c r="U358" s="12">
        <v>1935.5524125553006</v>
      </c>
      <c r="V358" s="12">
        <v>1264.4507226687842</v>
      </c>
      <c r="W358" s="12">
        <v>2121.0091900200609</v>
      </c>
      <c r="X358" s="12">
        <v>1306.4495609780745</v>
      </c>
      <c r="Y358" s="12">
        <v>1690.0720844926052</v>
      </c>
      <c r="Z358" s="11">
        <v>1460.604653679073</v>
      </c>
      <c r="AA358" s="10">
        <v>956.33669415154168</v>
      </c>
      <c r="AB358" s="12">
        <v>759.16389952297891</v>
      </c>
      <c r="AC358" s="12">
        <v>1632.7999540706687</v>
      </c>
      <c r="AD358" s="12">
        <v>1136.2493282318412</v>
      </c>
      <c r="AE358" s="12">
        <v>708.3862309080472</v>
      </c>
      <c r="AF358" s="44">
        <v>197.79272082919283</v>
      </c>
      <c r="AG358" s="10">
        <v>2078.5931556716569</v>
      </c>
      <c r="AH358" s="12">
        <v>1866.7675863211598</v>
      </c>
      <c r="AI358" s="12">
        <v>1921.1314348242734</v>
      </c>
      <c r="AJ358" s="12">
        <v>2020.0606487786863</v>
      </c>
      <c r="AK358" s="12">
        <v>1984.5493924385125</v>
      </c>
      <c r="AL358" s="11">
        <v>2155.19065096443</v>
      </c>
      <c r="AM358" s="10">
        <v>790.08315131363076</v>
      </c>
      <c r="AN358" s="12">
        <v>1005.8291123344331</v>
      </c>
      <c r="AO358" s="12">
        <v>516.31966000792136</v>
      </c>
      <c r="AP358" s="11">
        <v>1157.6238622691396</v>
      </c>
      <c r="AQ358" s="10">
        <v>500.18496664258203</v>
      </c>
      <c r="AR358" s="12">
        <v>835.84009697714146</v>
      </c>
      <c r="AS358" s="12">
        <v>1307.1809037903354</v>
      </c>
      <c r="AT358" s="11">
        <v>1418.8246320517499</v>
      </c>
      <c r="AU358" s="142">
        <v>956.9587614236134</v>
      </c>
      <c r="AV358" s="118">
        <v>987.86957722806437</v>
      </c>
      <c r="AW358" s="14">
        <v>650.8748166490376</v>
      </c>
      <c r="AX358" s="14">
        <v>1748.4966556976369</v>
      </c>
      <c r="AY358" s="14">
        <v>1000.3269128370964</v>
      </c>
    </row>
    <row r="359" spans="1:51">
      <c r="A359" s="7">
        <v>42124</v>
      </c>
      <c r="B359" s="10"/>
      <c r="C359" s="11">
        <v>2108.4715134435078</v>
      </c>
      <c r="D359" s="10">
        <v>878.86974345509179</v>
      </c>
      <c r="E359" s="12">
        <v>1880.6031516552623</v>
      </c>
      <c r="F359" s="12">
        <v>1699.6366928425718</v>
      </c>
      <c r="G359" s="12">
        <v>739.81895748182183</v>
      </c>
      <c r="H359" s="12">
        <v>1511.0528541724209</v>
      </c>
      <c r="I359" s="12">
        <v>2752.3645725659467</v>
      </c>
      <c r="J359" s="12">
        <v>1444.8343736928407</v>
      </c>
      <c r="K359" s="12">
        <v>2880.2292651000284</v>
      </c>
      <c r="L359" s="11">
        <v>5740.5765586967718</v>
      </c>
      <c r="M359" s="10">
        <v>1614.8255548308207</v>
      </c>
      <c r="N359" s="12">
        <v>1958.217992237551</v>
      </c>
      <c r="O359" s="11">
        <v>1860.0636402266969</v>
      </c>
      <c r="P359" s="10">
        <v>1548.634878173475</v>
      </c>
      <c r="Q359" s="12">
        <v>1478.2359944545613</v>
      </c>
      <c r="R359" s="12">
        <v>1305.1697693043816</v>
      </c>
      <c r="S359" s="12">
        <v>1315.2294945318347</v>
      </c>
      <c r="T359" s="12">
        <v>1952.2190484569039</v>
      </c>
      <c r="U359" s="12">
        <v>1837.9557583562589</v>
      </c>
      <c r="V359" s="12">
        <v>1235.3589026597533</v>
      </c>
      <c r="W359" s="12">
        <v>2037.8787631492617</v>
      </c>
      <c r="X359" s="12">
        <v>1242.0023600292889</v>
      </c>
      <c r="Y359" s="12">
        <v>1676.1427243725248</v>
      </c>
      <c r="Z359" s="11">
        <v>1509.6207838999367</v>
      </c>
      <c r="AA359" s="10">
        <v>960.85058155684908</v>
      </c>
      <c r="AB359" s="12">
        <v>755.88896783918392</v>
      </c>
      <c r="AC359" s="12">
        <v>1659.0050043911037</v>
      </c>
      <c r="AD359" s="12">
        <v>1100.7684976077514</v>
      </c>
      <c r="AE359" s="12">
        <v>711.82091815632543</v>
      </c>
      <c r="AF359" s="44">
        <v>195.4780619373656</v>
      </c>
      <c r="AG359" s="10">
        <v>2062.5900009874367</v>
      </c>
      <c r="AH359" s="12">
        <v>1868.3618796107994</v>
      </c>
      <c r="AI359" s="12">
        <v>1896.3651627077704</v>
      </c>
      <c r="AJ359" s="12">
        <v>2005.5050941784834</v>
      </c>
      <c r="AK359" s="12">
        <v>1962.2145773524226</v>
      </c>
      <c r="AL359" s="11">
        <v>2131.4795876883636</v>
      </c>
      <c r="AM359" s="10">
        <v>820.23912961927158</v>
      </c>
      <c r="AN359" s="12">
        <v>1017.3677303202787</v>
      </c>
      <c r="AO359" s="12">
        <v>566.07406139405043</v>
      </c>
      <c r="AP359" s="11">
        <v>1214.2412250644063</v>
      </c>
      <c r="AQ359" s="10">
        <v>503.98156060868615</v>
      </c>
      <c r="AR359" s="12">
        <v>821.31418719808767</v>
      </c>
      <c r="AS359" s="12">
        <v>1344.8492809946142</v>
      </c>
      <c r="AT359" s="11">
        <v>1445.6539176855254</v>
      </c>
      <c r="AU359" s="142">
        <v>941.54666000301768</v>
      </c>
      <c r="AV359" s="118">
        <v>991.06374591020904</v>
      </c>
      <c r="AW359" s="14">
        <v>656.42279228495613</v>
      </c>
      <c r="AX359" s="14">
        <v>1755.7170961705315</v>
      </c>
      <c r="AY359" s="14">
        <v>1009.9232969930172</v>
      </c>
    </row>
    <row r="360" spans="1:51">
      <c r="A360" s="7">
        <v>42153</v>
      </c>
      <c r="B360" s="10"/>
      <c r="C360" s="11">
        <v>2099.4093155295568</v>
      </c>
      <c r="D360" s="10">
        <v>890.02085219834692</v>
      </c>
      <c r="E360" s="12">
        <v>1886.0047288357596</v>
      </c>
      <c r="F360" s="12">
        <v>1707.3396011003924</v>
      </c>
      <c r="G360" s="12">
        <v>729.11547918889596</v>
      </c>
      <c r="H360" s="12">
        <v>1471.94792978028</v>
      </c>
      <c r="I360" s="12">
        <v>2778.4733524130215</v>
      </c>
      <c r="J360" s="12">
        <v>1485.1474107581676</v>
      </c>
      <c r="K360" s="12">
        <v>2804.4302839268976</v>
      </c>
      <c r="L360" s="11">
        <v>5814.2502140009337</v>
      </c>
      <c r="M360" s="10">
        <v>1599.3668099643676</v>
      </c>
      <c r="N360" s="12">
        <v>2001.0168441535695</v>
      </c>
      <c r="O360" s="11">
        <v>1868.0303373169229</v>
      </c>
      <c r="P360" s="10">
        <v>1628.5453670681532</v>
      </c>
      <c r="Q360" s="12">
        <v>1541.4269618645194</v>
      </c>
      <c r="R360" s="12">
        <v>1350.410040704837</v>
      </c>
      <c r="S360" s="12">
        <v>1378.1900910358629</v>
      </c>
      <c r="T360" s="12">
        <v>2052.7852010018887</v>
      </c>
      <c r="U360" s="12">
        <v>1920.7060466733471</v>
      </c>
      <c r="V360" s="12">
        <v>1227.5828734365016</v>
      </c>
      <c r="W360" s="12">
        <v>2124.8145434102107</v>
      </c>
      <c r="X360" s="12">
        <v>1279.2108763530007</v>
      </c>
      <c r="Y360" s="12">
        <v>1749.7584742139381</v>
      </c>
      <c r="Z360" s="11">
        <v>1510.2656944181283</v>
      </c>
      <c r="AA360" s="10">
        <v>972.37906580730657</v>
      </c>
      <c r="AB360" s="12">
        <v>761.91832188904425</v>
      </c>
      <c r="AC360" s="12">
        <v>1670.6237331433761</v>
      </c>
      <c r="AD360" s="12">
        <v>1130.4969637385441</v>
      </c>
      <c r="AE360" s="12">
        <v>720.81158383588343</v>
      </c>
      <c r="AF360" s="44">
        <v>200.13104594203023</v>
      </c>
      <c r="AG360" s="10">
        <v>2072.8692067311954</v>
      </c>
      <c r="AH360" s="12">
        <v>1862.7686332206897</v>
      </c>
      <c r="AI360" s="12">
        <v>1917.5850306787197</v>
      </c>
      <c r="AJ360" s="12">
        <v>2016.8277181235123</v>
      </c>
      <c r="AK360" s="12">
        <v>1975.7003486193398</v>
      </c>
      <c r="AL360" s="11">
        <v>2154.2994891684239</v>
      </c>
      <c r="AM360" s="10">
        <v>806.17816892267547</v>
      </c>
      <c r="AN360" s="12">
        <v>1024.9353063418093</v>
      </c>
      <c r="AO360" s="12">
        <v>528.23574492811269</v>
      </c>
      <c r="AP360" s="11">
        <v>1201.9713715771486</v>
      </c>
      <c r="AQ360" s="10">
        <v>498.90447108579622</v>
      </c>
      <c r="AR360" s="12">
        <v>832.91662674655856</v>
      </c>
      <c r="AS360" s="12">
        <v>1337.5280343471136</v>
      </c>
      <c r="AT360" s="11">
        <v>1485.028925862551</v>
      </c>
      <c r="AU360" s="142">
        <v>952.09621409597241</v>
      </c>
      <c r="AV360" s="118">
        <v>997.72316206571998</v>
      </c>
      <c r="AW360" s="14">
        <v>663.30956667525072</v>
      </c>
      <c r="AX360" s="14">
        <v>1770.6540587356387</v>
      </c>
      <c r="AY360" s="14">
        <v>1022.9102440429715</v>
      </c>
    </row>
    <row r="361" spans="1:51">
      <c r="A361" s="7">
        <v>42185</v>
      </c>
      <c r="B361" s="10"/>
      <c r="C361" s="11">
        <v>2056.6964003588364</v>
      </c>
      <c r="D361" s="10">
        <v>854.14079381031661</v>
      </c>
      <c r="E361" s="12">
        <v>1835.7242724421396</v>
      </c>
      <c r="F361" s="12">
        <v>1661.0638745346853</v>
      </c>
      <c r="G361" s="12">
        <v>713.17656931843601</v>
      </c>
      <c r="H361" s="12">
        <v>1393.8057095641159</v>
      </c>
      <c r="I361" s="12">
        <v>2664.0468826344068</v>
      </c>
      <c r="J361" s="12">
        <v>1439.1348723412023</v>
      </c>
      <c r="K361" s="12">
        <v>2654.6158395898365</v>
      </c>
      <c r="L361" s="11">
        <v>5551.2097384447488</v>
      </c>
      <c r="M361" s="10">
        <v>1529.0924162042984</v>
      </c>
      <c r="N361" s="12">
        <v>1947.4467099151348</v>
      </c>
      <c r="O361" s="11">
        <v>1835.061451325395</v>
      </c>
      <c r="P361" s="10">
        <v>1612.4833420439006</v>
      </c>
      <c r="Q361" s="12">
        <v>1516.0806429284914</v>
      </c>
      <c r="R361" s="12">
        <v>1342.1791269997898</v>
      </c>
      <c r="S361" s="12">
        <v>1353.285167441735</v>
      </c>
      <c r="T361" s="12">
        <v>2046.8624180714842</v>
      </c>
      <c r="U361" s="12">
        <v>1906.9520769285223</v>
      </c>
      <c r="V361" s="12">
        <v>1207.4301908222935</v>
      </c>
      <c r="W361" s="12">
        <v>2111.8946761141106</v>
      </c>
      <c r="X361" s="12">
        <v>1273.0894294040709</v>
      </c>
      <c r="Y361" s="12">
        <v>1716.1960837197514</v>
      </c>
      <c r="Z361" s="11">
        <v>1442.5211353582463</v>
      </c>
      <c r="AA361" s="10">
        <v>941.9671747249439</v>
      </c>
      <c r="AB361" s="12">
        <v>752.90235824571118</v>
      </c>
      <c r="AC361" s="12">
        <v>1632.3137318604952</v>
      </c>
      <c r="AD361" s="12">
        <v>1102.8266175330921</v>
      </c>
      <c r="AE361" s="12">
        <v>709.92485182212124</v>
      </c>
      <c r="AF361" s="44">
        <v>195.52079793656904</v>
      </c>
      <c r="AG361" s="10">
        <v>2021.9892879248155</v>
      </c>
      <c r="AH361" s="12">
        <v>1831.0066377993053</v>
      </c>
      <c r="AI361" s="12">
        <v>1886.606468909758</v>
      </c>
      <c r="AJ361" s="12">
        <v>1994.3497370160144</v>
      </c>
      <c r="AK361" s="12">
        <v>1935.5094371905527</v>
      </c>
      <c r="AL361" s="11">
        <v>2104.6790250925701</v>
      </c>
      <c r="AM361" s="10">
        <v>787.46222474615854</v>
      </c>
      <c r="AN361" s="12">
        <v>1009.5086482002993</v>
      </c>
      <c r="AO361" s="12">
        <v>498.83822910920179</v>
      </c>
      <c r="AP361" s="11">
        <v>1156.0228464683812</v>
      </c>
      <c r="AQ361" s="10">
        <v>483.24229256172794</v>
      </c>
      <c r="AR361" s="12">
        <v>809.89486576698187</v>
      </c>
      <c r="AS361" s="12">
        <v>1293.9315217777987</v>
      </c>
      <c r="AT361" s="11">
        <v>1397.0858193918511</v>
      </c>
      <c r="AU361" s="142">
        <v>923.46891748828114</v>
      </c>
      <c r="AV361" s="118">
        <v>974.06776605710991</v>
      </c>
      <c r="AW361" s="14">
        <v>649.37233821861867</v>
      </c>
      <c r="AX361" s="14">
        <v>1731.4950832437307</v>
      </c>
      <c r="AY361" s="14">
        <v>1003.1085838731486</v>
      </c>
    </row>
    <row r="362" spans="1:51">
      <c r="A362" s="7">
        <v>42216</v>
      </c>
      <c r="B362" s="10"/>
      <c r="C362" s="11">
        <v>2034.7053499455417</v>
      </c>
      <c r="D362" s="10">
        <v>884.70359111404946</v>
      </c>
      <c r="E362" s="12">
        <v>1844.3291821302378</v>
      </c>
      <c r="F362" s="12">
        <v>1657.720962624222</v>
      </c>
      <c r="G362" s="12">
        <v>678.78298715243272</v>
      </c>
      <c r="H362" s="12">
        <v>1334.9801136950523</v>
      </c>
      <c r="I362" s="12">
        <v>2663.5380724307838</v>
      </c>
      <c r="J362" s="12">
        <v>1427.7828476368211</v>
      </c>
      <c r="K362" s="12">
        <v>2518.0020671703642</v>
      </c>
      <c r="L362" s="11">
        <v>5611.365481536991</v>
      </c>
      <c r="M362" s="10">
        <v>1548.5000677732407</v>
      </c>
      <c r="N362" s="12">
        <v>1938.2217035364345</v>
      </c>
      <c r="O362" s="11">
        <v>1824.520229730331</v>
      </c>
      <c r="P362" s="10">
        <v>1641.2490459647829</v>
      </c>
      <c r="Q362" s="12">
        <v>1529.6431151846816</v>
      </c>
      <c r="R362" s="12">
        <v>1358.9675397285193</v>
      </c>
      <c r="S362" s="12">
        <v>1367.9665893989709</v>
      </c>
      <c r="T362" s="12">
        <v>2093.3896361114257</v>
      </c>
      <c r="U362" s="12">
        <v>1952.6145903328163</v>
      </c>
      <c r="V362" s="12">
        <v>1216.6990591093816</v>
      </c>
      <c r="W362" s="12">
        <v>2148.3311225653579</v>
      </c>
      <c r="X362" s="12">
        <v>1320.6531391053779</v>
      </c>
      <c r="Y362" s="12">
        <v>1724.1558629391027</v>
      </c>
      <c r="Z362" s="11">
        <v>1423.3028236575906</v>
      </c>
      <c r="AA362" s="10">
        <v>939.13418732805451</v>
      </c>
      <c r="AB362" s="12">
        <v>777.63784716587202</v>
      </c>
      <c r="AC362" s="12">
        <v>1636.3212733764083</v>
      </c>
      <c r="AD362" s="12">
        <v>1075.1415524224412</v>
      </c>
      <c r="AE362" s="12">
        <v>714.41228649812194</v>
      </c>
      <c r="AF362" s="44">
        <v>196.35172818702421</v>
      </c>
      <c r="AG362" s="10">
        <v>2072.0050356813535</v>
      </c>
      <c r="AH362" s="12">
        <v>1845.7281501922257</v>
      </c>
      <c r="AI362" s="12">
        <v>1907.0817205104563</v>
      </c>
      <c r="AJ362" s="12">
        <v>2019.3210575619869</v>
      </c>
      <c r="AK362" s="12">
        <v>1981.9258084482224</v>
      </c>
      <c r="AL362" s="11">
        <v>2165.4149524800341</v>
      </c>
      <c r="AM362" s="10">
        <v>757.31796423153401</v>
      </c>
      <c r="AN362" s="12">
        <v>1009.2450296250057</v>
      </c>
      <c r="AO362" s="12">
        <v>444.29669027795921</v>
      </c>
      <c r="AP362" s="11">
        <v>1102.6691797013386</v>
      </c>
      <c r="AQ362" s="10">
        <v>492.71588506283865</v>
      </c>
      <c r="AR362" s="12">
        <v>820.82361275136861</v>
      </c>
      <c r="AS362" s="12">
        <v>1253.3014527494038</v>
      </c>
      <c r="AT362" s="11">
        <v>1360.611680024816</v>
      </c>
      <c r="AU362" s="142">
        <v>948.00233424229395</v>
      </c>
      <c r="AV362" s="118">
        <v>980.42590756624384</v>
      </c>
      <c r="AW362" s="14">
        <v>662.19224691973056</v>
      </c>
      <c r="AX362" s="14">
        <v>1750.4901082445135</v>
      </c>
      <c r="AY362" s="14">
        <v>1024.1249826531928</v>
      </c>
    </row>
    <row r="363" spans="1:51">
      <c r="A363" s="7">
        <v>42247</v>
      </c>
      <c r="B363" s="10"/>
      <c r="C363" s="11">
        <v>1887.8833019543426</v>
      </c>
      <c r="D363" s="10">
        <v>841.96854727835364</v>
      </c>
      <c r="E363" s="12">
        <v>1725.2550331988377</v>
      </c>
      <c r="F363" s="12">
        <v>1549.6633325932312</v>
      </c>
      <c r="G363" s="12">
        <v>637.29191077955511</v>
      </c>
      <c r="H363" s="12">
        <v>1265.295694596688</v>
      </c>
      <c r="I363" s="12">
        <v>2461.129683268292</v>
      </c>
      <c r="J363" s="12">
        <v>1350.2176214058954</v>
      </c>
      <c r="K363" s="12">
        <v>2415.0052258994297</v>
      </c>
      <c r="L363" s="11">
        <v>5228.9470031312621</v>
      </c>
      <c r="M363" s="10">
        <v>1495.1757531676581</v>
      </c>
      <c r="N363" s="12">
        <v>1851.9482194958359</v>
      </c>
      <c r="O363" s="11">
        <v>1688.557907498016</v>
      </c>
      <c r="P363" s="10">
        <v>1563.068098691944</v>
      </c>
      <c r="Q363" s="12">
        <v>1446.2708454156943</v>
      </c>
      <c r="R363" s="12">
        <v>1296.7157829005741</v>
      </c>
      <c r="S363" s="12">
        <v>1305.3265006038926</v>
      </c>
      <c r="T363" s="12">
        <v>1994.4360843358706</v>
      </c>
      <c r="U363" s="12">
        <v>1850.8576159788863</v>
      </c>
      <c r="V363" s="12">
        <v>1160.9598951302066</v>
      </c>
      <c r="W363" s="12">
        <v>2040.6526316032307</v>
      </c>
      <c r="X363" s="12">
        <v>1251.9844937775893</v>
      </c>
      <c r="Y363" s="12">
        <v>1650.210473153591</v>
      </c>
      <c r="Z363" s="11">
        <v>1329.0373584024378</v>
      </c>
      <c r="AA363" s="10">
        <v>877.17648781483638</v>
      </c>
      <c r="AB363" s="12">
        <v>724.52698666640902</v>
      </c>
      <c r="AC363" s="12">
        <v>1547.6238491698823</v>
      </c>
      <c r="AD363" s="12">
        <v>1018.0056085865383</v>
      </c>
      <c r="AE363" s="12">
        <v>678.23647931540393</v>
      </c>
      <c r="AF363" s="44">
        <v>182.0641132230904</v>
      </c>
      <c r="AG363" s="10">
        <v>1952.2825326556256</v>
      </c>
      <c r="AH363" s="12">
        <v>1754.5806190046635</v>
      </c>
      <c r="AI363" s="12">
        <v>1788.7293826818766</v>
      </c>
      <c r="AJ363" s="12">
        <v>1911.0111179916269</v>
      </c>
      <c r="AK363" s="12">
        <v>1867.0109374045642</v>
      </c>
      <c r="AL363" s="11">
        <v>2041.6113560431224</v>
      </c>
      <c r="AM363" s="10">
        <v>707.21378015701134</v>
      </c>
      <c r="AN363" s="12">
        <v>956.78973036673392</v>
      </c>
      <c r="AO363" s="12">
        <v>424.86246391003721</v>
      </c>
      <c r="AP363" s="11">
        <v>1035.8266731265107</v>
      </c>
      <c r="AQ363" s="10">
        <v>469.07349876311298</v>
      </c>
      <c r="AR363" s="12">
        <v>777.99452390724821</v>
      </c>
      <c r="AS363" s="12">
        <v>1186.8692474879529</v>
      </c>
      <c r="AT363" s="11">
        <v>1298.5787981929172</v>
      </c>
      <c r="AU363" s="142">
        <v>892.16746188381273</v>
      </c>
      <c r="AV363" s="118">
        <v>925.64967907470623</v>
      </c>
      <c r="AW363" s="14">
        <v>620.75171310985138</v>
      </c>
      <c r="AX363" s="14">
        <v>1656.6426835053255</v>
      </c>
      <c r="AY363" s="14">
        <v>962.33564101604134</v>
      </c>
    </row>
    <row r="364" spans="1:51">
      <c r="A364" s="7">
        <v>42277</v>
      </c>
      <c r="B364" s="10"/>
      <c r="C364" s="11">
        <v>1796.8251827791278</v>
      </c>
      <c r="D364" s="10">
        <v>819.98601895309798</v>
      </c>
      <c r="E364" s="12">
        <v>1644.2545723466235</v>
      </c>
      <c r="F364" s="12">
        <v>1464.8689238101067</v>
      </c>
      <c r="G364" s="12">
        <v>584.73414563820768</v>
      </c>
      <c r="H364" s="12">
        <v>1182.6158748443997</v>
      </c>
      <c r="I364" s="12">
        <v>2309.0557899399359</v>
      </c>
      <c r="J364" s="12">
        <v>1267.8112390796948</v>
      </c>
      <c r="K364" s="12">
        <v>2233.3115593670664</v>
      </c>
      <c r="L364" s="11">
        <v>4907.5197600251131</v>
      </c>
      <c r="M364" s="10">
        <v>1457.7699608443072</v>
      </c>
      <c r="N364" s="12">
        <v>1779.1636433537044</v>
      </c>
      <c r="O364" s="11">
        <v>1604.0029849106129</v>
      </c>
      <c r="P364" s="10">
        <v>1509.1779801391115</v>
      </c>
      <c r="Q364" s="12">
        <v>1453.0470949140747</v>
      </c>
      <c r="R364" s="12">
        <v>1283.0928541853532</v>
      </c>
      <c r="S364" s="12">
        <v>1300.6194720964256</v>
      </c>
      <c r="T364" s="12">
        <v>1978.6938403165784</v>
      </c>
      <c r="U364" s="12">
        <v>1833.3866016030797</v>
      </c>
      <c r="V364" s="12">
        <v>1162.3654739260462</v>
      </c>
      <c r="W364" s="12">
        <v>1996.3249235469161</v>
      </c>
      <c r="X364" s="12">
        <v>1246.689130560891</v>
      </c>
      <c r="Y364" s="12">
        <v>1589.8615321001657</v>
      </c>
      <c r="Z364" s="11">
        <v>1275.0666754974998</v>
      </c>
      <c r="AA364" s="10">
        <v>848.93292785224503</v>
      </c>
      <c r="AB364" s="12">
        <v>692.29766859883114</v>
      </c>
      <c r="AC364" s="12">
        <v>1487.092862833211</v>
      </c>
      <c r="AD364" s="12">
        <v>978.92126277305215</v>
      </c>
      <c r="AE364" s="12">
        <v>664.31498829058842</v>
      </c>
      <c r="AF364" s="44">
        <v>169.62560544684391</v>
      </c>
      <c r="AG364" s="10">
        <v>1909.3408607502952</v>
      </c>
      <c r="AH364" s="12">
        <v>1716.7748916062469</v>
      </c>
      <c r="AI364" s="12">
        <v>1748.2392924668875</v>
      </c>
      <c r="AJ364" s="12">
        <v>1869.3075139298737</v>
      </c>
      <c r="AK364" s="12">
        <v>1821.6844850129921</v>
      </c>
      <c r="AL364" s="11">
        <v>2014.7209921433257</v>
      </c>
      <c r="AM364" s="10">
        <v>650.41313171049114</v>
      </c>
      <c r="AN364" s="12">
        <v>903.71481369132107</v>
      </c>
      <c r="AO364" s="12">
        <v>373.07817291990654</v>
      </c>
      <c r="AP364" s="11">
        <v>969.47508199475362</v>
      </c>
      <c r="AQ364" s="10">
        <v>470.80350258376535</v>
      </c>
      <c r="AR364" s="12">
        <v>762.2184250657557</v>
      </c>
      <c r="AS364" s="12">
        <v>1119.4845685533567</v>
      </c>
      <c r="AT364" s="11">
        <v>1247.5520283644007</v>
      </c>
      <c r="AU364" s="142">
        <v>882.14127110887262</v>
      </c>
      <c r="AV364" s="118">
        <v>892.74919036252356</v>
      </c>
      <c r="AW364" s="14">
        <v>604.33728108787875</v>
      </c>
      <c r="AX364" s="14">
        <v>1601.1539203497068</v>
      </c>
      <c r="AY364" s="14">
        <v>938.52414682269944</v>
      </c>
    </row>
    <row r="365" spans="1:51">
      <c r="A365" s="7">
        <v>42307</v>
      </c>
      <c r="B365" s="10"/>
      <c r="C365" s="11">
        <v>1957.366180422348</v>
      </c>
      <c r="D365" s="10">
        <v>865.4913157868391</v>
      </c>
      <c r="E365" s="12">
        <v>1806.2364384756008</v>
      </c>
      <c r="F365" s="12">
        <v>1588.5771282739363</v>
      </c>
      <c r="G365" s="12">
        <v>634.62837392604149</v>
      </c>
      <c r="H365" s="12">
        <v>1277.5178719706519</v>
      </c>
      <c r="I365" s="12">
        <v>2490.148490300001</v>
      </c>
      <c r="J365" s="12">
        <v>1333.8993752662489</v>
      </c>
      <c r="K365" s="12">
        <v>2438.1983409607724</v>
      </c>
      <c r="L365" s="11">
        <v>5348.4818364672201</v>
      </c>
      <c r="M365" s="10">
        <v>1575.4293273855378</v>
      </c>
      <c r="N365" s="12">
        <v>1890.6205839298082</v>
      </c>
      <c r="O365" s="11">
        <v>1743.0324599587509</v>
      </c>
      <c r="P365" s="10">
        <v>1592.7505789977181</v>
      </c>
      <c r="Q365" s="12">
        <v>1548.3193818758461</v>
      </c>
      <c r="R365" s="12">
        <v>1364.3680434311127</v>
      </c>
      <c r="S365" s="12">
        <v>1383.9883953583417</v>
      </c>
      <c r="T365" s="12">
        <v>2108.4927970880035</v>
      </c>
      <c r="U365" s="12">
        <v>1957.4228366694374</v>
      </c>
      <c r="V365" s="12">
        <v>1223.3206487475647</v>
      </c>
      <c r="W365" s="12">
        <v>2116.6916155731606</v>
      </c>
      <c r="X365" s="12">
        <v>1320.6918575771251</v>
      </c>
      <c r="Y365" s="12">
        <v>1671.4047298057026</v>
      </c>
      <c r="Z365" s="11">
        <v>1389.6444098834081</v>
      </c>
      <c r="AA365" s="10">
        <v>913.97825487389321</v>
      </c>
      <c r="AB365" s="12">
        <v>753.82131929941659</v>
      </c>
      <c r="AC365" s="12">
        <v>1598.579054589449</v>
      </c>
      <c r="AD365" s="12">
        <v>1071.9707352716189</v>
      </c>
      <c r="AE365" s="12">
        <v>709.33739182258068</v>
      </c>
      <c r="AF365" s="44">
        <v>185.47827283253497</v>
      </c>
      <c r="AG365" s="10">
        <v>2057.7391744416727</v>
      </c>
      <c r="AH365" s="12">
        <v>1836.3095696877533</v>
      </c>
      <c r="AI365" s="12">
        <v>1871.1261815427169</v>
      </c>
      <c r="AJ365" s="12">
        <v>2013.7445738970916</v>
      </c>
      <c r="AK365" s="12">
        <v>1938.0847305448383</v>
      </c>
      <c r="AL365" s="11">
        <v>2144.1738709982105</v>
      </c>
      <c r="AM365" s="10">
        <v>709.96451254422584</v>
      </c>
      <c r="AN365" s="12">
        <v>964.97199852757899</v>
      </c>
      <c r="AO365" s="12">
        <v>415.64635110057048</v>
      </c>
      <c r="AP365" s="11">
        <v>1035.0617550372422</v>
      </c>
      <c r="AQ365" s="10">
        <v>500.49064952113508</v>
      </c>
      <c r="AR365" s="12">
        <v>820.55293640861919</v>
      </c>
      <c r="AS365" s="12">
        <v>1205.6261940402217</v>
      </c>
      <c r="AT365" s="11">
        <v>1371.8804302033263</v>
      </c>
      <c r="AU365" s="142">
        <v>943.38226459835698</v>
      </c>
      <c r="AV365" s="118">
        <v>957.74943179900868</v>
      </c>
      <c r="AW365" s="14">
        <v>654.48708024824066</v>
      </c>
      <c r="AX365" s="14">
        <v>1719.6295771993698</v>
      </c>
      <c r="AY365" s="14">
        <v>1017.6923376218498</v>
      </c>
    </row>
    <row r="366" spans="1:51">
      <c r="A366" s="7">
        <v>42338</v>
      </c>
      <c r="B366" s="10"/>
      <c r="C366" s="11">
        <v>1933.9669234134451</v>
      </c>
      <c r="D366" s="10">
        <v>851.32096141718159</v>
      </c>
      <c r="E366" s="12">
        <v>1797.5401522430182</v>
      </c>
      <c r="F366" s="12">
        <v>1586.8739160840742</v>
      </c>
      <c r="G366" s="12">
        <v>645.22807908456048</v>
      </c>
      <c r="H366" s="12">
        <v>1270.5370653728737</v>
      </c>
      <c r="I366" s="12">
        <v>2483.7881550181955</v>
      </c>
      <c r="J366" s="12">
        <v>1316.2523826620099</v>
      </c>
      <c r="K366" s="12">
        <v>2415.6021292724326</v>
      </c>
      <c r="L366" s="11">
        <v>5349.8999047280995</v>
      </c>
      <c r="M366" s="10">
        <v>1565.9586312238073</v>
      </c>
      <c r="N366" s="12">
        <v>1897.8145391732626</v>
      </c>
      <c r="O366" s="11">
        <v>1715.3160006951014</v>
      </c>
      <c r="P366" s="10">
        <v>1595.2695625185452</v>
      </c>
      <c r="Q366" s="12">
        <v>1541.3477987318859</v>
      </c>
      <c r="R366" s="12">
        <v>1364.0653443877188</v>
      </c>
      <c r="S366" s="12">
        <v>1379.3239866904439</v>
      </c>
      <c r="T366" s="12">
        <v>2110.4795725165632</v>
      </c>
      <c r="U366" s="12">
        <v>1957.1809362177762</v>
      </c>
      <c r="V366" s="12">
        <v>1218.7626389221116</v>
      </c>
      <c r="W366" s="12">
        <v>2111.1692949074027</v>
      </c>
      <c r="X366" s="12">
        <v>1325.7965253785699</v>
      </c>
      <c r="Y366" s="12">
        <v>1676.0752589004749</v>
      </c>
      <c r="Z366" s="11">
        <v>1377.0550375514149</v>
      </c>
      <c r="AA366" s="10">
        <v>913.59834707870982</v>
      </c>
      <c r="AB366" s="12">
        <v>756.31758446111155</v>
      </c>
      <c r="AC366" s="12">
        <v>1587.0962765528059</v>
      </c>
      <c r="AD366" s="12">
        <v>1078.9929168215788</v>
      </c>
      <c r="AE366" s="12">
        <v>710.69085842566915</v>
      </c>
      <c r="AF366" s="44">
        <v>185.31965087620139</v>
      </c>
      <c r="AG366" s="10">
        <v>2026.7162574890885</v>
      </c>
      <c r="AH366" s="12">
        <v>1847.2675407957156</v>
      </c>
      <c r="AI366" s="12">
        <v>1853.6263027030818</v>
      </c>
      <c r="AJ366" s="12">
        <v>2003.7601527187649</v>
      </c>
      <c r="AK366" s="12">
        <v>1918.0920031482638</v>
      </c>
      <c r="AL366" s="11">
        <v>2122.8886312395753</v>
      </c>
      <c r="AM366" s="10">
        <v>706.92240242083938</v>
      </c>
      <c r="AN366" s="12">
        <v>965.71625307157285</v>
      </c>
      <c r="AO366" s="12">
        <v>408.13841538930268</v>
      </c>
      <c r="AP366" s="11">
        <v>1021.1831234086623</v>
      </c>
      <c r="AQ366" s="10">
        <v>498.50102043344759</v>
      </c>
      <c r="AR366" s="12">
        <v>831.3228318989012</v>
      </c>
      <c r="AS366" s="12">
        <v>1189.3150167252309</v>
      </c>
      <c r="AT366" s="11">
        <v>1377.6224142932199</v>
      </c>
      <c r="AU366" s="142">
        <v>943.74145653146468</v>
      </c>
      <c r="AV366" s="118">
        <v>958.09302974136369</v>
      </c>
      <c r="AW366" s="14">
        <v>654.81749890153731</v>
      </c>
      <c r="AX366" s="14">
        <v>1724.0493552814357</v>
      </c>
      <c r="AY366" s="14">
        <v>1020.7187460070079</v>
      </c>
    </row>
    <row r="367" spans="1:51">
      <c r="A367" s="7">
        <v>42369</v>
      </c>
      <c r="B367" s="10"/>
      <c r="C367" s="11">
        <v>1868.7495926926151</v>
      </c>
      <c r="D367" s="10">
        <v>862.77730174176179</v>
      </c>
      <c r="E367" s="12">
        <v>1710.0483409237779</v>
      </c>
      <c r="F367" s="12">
        <v>1503.9526296664976</v>
      </c>
      <c r="G367" s="12">
        <v>606.32288985843627</v>
      </c>
      <c r="H367" s="12">
        <v>1200.9291374902139</v>
      </c>
      <c r="I367" s="12">
        <v>2346.1968921373846</v>
      </c>
      <c r="J367" s="12">
        <v>1268.1198768755733</v>
      </c>
      <c r="K367" s="12">
        <v>2283.1932303854119</v>
      </c>
      <c r="L367" s="11">
        <v>5102.0109705648192</v>
      </c>
      <c r="M367" s="10">
        <v>1513.7937297060948</v>
      </c>
      <c r="N367" s="12">
        <v>1856.7290904887552</v>
      </c>
      <c r="O367" s="11">
        <v>1653.758768697777</v>
      </c>
      <c r="P367" s="10">
        <v>1581.5927067545213</v>
      </c>
      <c r="Q367" s="12">
        <v>1532.4437399574224</v>
      </c>
      <c r="R367" s="12">
        <v>1351.1045282892703</v>
      </c>
      <c r="S367" s="12">
        <v>1358.5816461724189</v>
      </c>
      <c r="T367" s="12">
        <v>2080.1524824714579</v>
      </c>
      <c r="U367" s="12">
        <v>1940.2452343572393</v>
      </c>
      <c r="V367" s="12">
        <v>1193.3481100618874</v>
      </c>
      <c r="W367" s="12">
        <v>2085.9397526569037</v>
      </c>
      <c r="X367" s="12">
        <v>1312.7304228962307</v>
      </c>
      <c r="Y367" s="12">
        <v>1676.5961097123663</v>
      </c>
      <c r="Z367" s="11">
        <v>1312.5575518695352</v>
      </c>
      <c r="AA367" s="10">
        <v>915.7922190056164</v>
      </c>
      <c r="AB367" s="12">
        <v>741.67385318079914</v>
      </c>
      <c r="AC367" s="12">
        <v>1527.4681527615812</v>
      </c>
      <c r="AD367" s="12">
        <v>1043.4375180311988</v>
      </c>
      <c r="AE367" s="12">
        <v>692.00128959779249</v>
      </c>
      <c r="AF367" s="44">
        <v>180.20767285732217</v>
      </c>
      <c r="AG367" s="10">
        <v>1969.3593995364695</v>
      </c>
      <c r="AH367" s="12">
        <v>1813.2361679624496</v>
      </c>
      <c r="AI367" s="12">
        <v>1820.8176688103756</v>
      </c>
      <c r="AJ367" s="12">
        <v>1969.2178848725778</v>
      </c>
      <c r="AK367" s="12">
        <v>1864.2166381095062</v>
      </c>
      <c r="AL367" s="11">
        <v>2055.8143562105561</v>
      </c>
      <c r="AM367" s="10">
        <v>660.99073118489184</v>
      </c>
      <c r="AN367" s="12">
        <v>933.21763703863189</v>
      </c>
      <c r="AO367" s="12">
        <v>367.87945478892192</v>
      </c>
      <c r="AP367" s="11">
        <v>971.89131833130261</v>
      </c>
      <c r="AQ367" s="10">
        <v>490.20085036834854</v>
      </c>
      <c r="AR367" s="12">
        <v>810.27589075509104</v>
      </c>
      <c r="AS367" s="12">
        <v>1120.0164338685736</v>
      </c>
      <c r="AT367" s="11">
        <v>1344.4256996888732</v>
      </c>
      <c r="AU367" s="142">
        <v>926.16158191954287</v>
      </c>
      <c r="AV367" s="118">
        <v>932.01067157013233</v>
      </c>
      <c r="AW367" s="14">
        <v>643.3384171822936</v>
      </c>
      <c r="AX367" s="14">
        <v>1680.7360169984513</v>
      </c>
      <c r="AY367" s="14">
        <v>1004.6202251246719</v>
      </c>
    </row>
    <row r="368" spans="1:51">
      <c r="A368" s="7">
        <v>42398</v>
      </c>
      <c r="B368" s="10"/>
      <c r="C368" s="11">
        <v>1705.6088634559953</v>
      </c>
      <c r="D368" s="10">
        <v>835.48981016625703</v>
      </c>
      <c r="E368" s="12">
        <v>1571.9312527826673</v>
      </c>
      <c r="F368" s="12">
        <v>1316.4332687479725</v>
      </c>
      <c r="G368" s="12">
        <v>541.19908514008148</v>
      </c>
      <c r="H368" s="12">
        <v>1118.3505251722388</v>
      </c>
      <c r="I368" s="12">
        <v>2199.8602459969629</v>
      </c>
      <c r="J368" s="12">
        <v>1157.6946147144258</v>
      </c>
      <c r="K368" s="12">
        <v>2105.3637716186108</v>
      </c>
      <c r="L368" s="11">
        <v>4752.3031833473888</v>
      </c>
      <c r="M368" s="10">
        <v>1478.1797902293349</v>
      </c>
      <c r="N368" s="12">
        <v>1712.4589561433363</v>
      </c>
      <c r="O368" s="11">
        <v>1536.3798864320452</v>
      </c>
      <c r="P368" s="10">
        <v>1485.7458720208531</v>
      </c>
      <c r="Q368" s="12">
        <v>1460.0591638404437</v>
      </c>
      <c r="R368" s="12">
        <v>1295.5268765931301</v>
      </c>
      <c r="S368" s="12">
        <v>1313.7344722392259</v>
      </c>
      <c r="T368" s="12">
        <v>1975.7297510646654</v>
      </c>
      <c r="U368" s="12">
        <v>1859.0142578358136</v>
      </c>
      <c r="V368" s="12">
        <v>1103.0323120933119</v>
      </c>
      <c r="W368" s="12">
        <v>1982.3912694771991</v>
      </c>
      <c r="X368" s="12">
        <v>1247.6282905514106</v>
      </c>
      <c r="Y368" s="12">
        <v>1578.5896587666005</v>
      </c>
      <c r="Z368" s="11">
        <v>1208.0394326911876</v>
      </c>
      <c r="AA368" s="10">
        <v>845.89613331716976</v>
      </c>
      <c r="AB368" s="12">
        <v>675.0917525775069</v>
      </c>
      <c r="AC368" s="12">
        <v>1431.4585392675365</v>
      </c>
      <c r="AD368" s="12">
        <v>969.2814753850023</v>
      </c>
      <c r="AE368" s="12">
        <v>644.38066011993942</v>
      </c>
      <c r="AF368" s="44">
        <v>160.8502785934341</v>
      </c>
      <c r="AG368" s="10">
        <v>1874.5884875381387</v>
      </c>
      <c r="AH368" s="12">
        <v>1712.4830649679275</v>
      </c>
      <c r="AI368" s="12">
        <v>1756.5405046257022</v>
      </c>
      <c r="AJ368" s="12">
        <v>1919.8747404155131</v>
      </c>
      <c r="AK368" s="12">
        <v>1786.6084283016587</v>
      </c>
      <c r="AL368" s="11">
        <v>1952.7600210989917</v>
      </c>
      <c r="AM368" s="10">
        <v>577.72684581220733</v>
      </c>
      <c r="AN368" s="12">
        <v>866.83201240332312</v>
      </c>
      <c r="AO368" s="12">
        <v>340.03008588659048</v>
      </c>
      <c r="AP368" s="11">
        <v>899.16982300408313</v>
      </c>
      <c r="AQ368" s="10">
        <v>480.45282093541317</v>
      </c>
      <c r="AR368" s="12">
        <v>773.26090923914217</v>
      </c>
      <c r="AS368" s="12">
        <v>1045.4571173773472</v>
      </c>
      <c r="AT368" s="11">
        <v>1236.7544057756065</v>
      </c>
      <c r="AU368" s="142">
        <v>881.14777309435351</v>
      </c>
      <c r="AV368" s="118">
        <v>878.92445436188348</v>
      </c>
      <c r="AW368" s="14">
        <v>610.69845601840893</v>
      </c>
      <c r="AX368" s="14">
        <v>1586.4540795415253</v>
      </c>
      <c r="AY368" s="14">
        <v>954.76668987182677</v>
      </c>
    </row>
    <row r="369" spans="1:51">
      <c r="A369" s="7">
        <v>42429</v>
      </c>
      <c r="B369" s="10"/>
      <c r="C369" s="11">
        <v>1748.3078679308455</v>
      </c>
      <c r="D369" s="10">
        <v>843.20840459120882</v>
      </c>
      <c r="E369" s="12">
        <v>1590.199862456763</v>
      </c>
      <c r="F369" s="12">
        <v>1351.9035136611274</v>
      </c>
      <c r="G369" s="12">
        <v>536.26112544761156</v>
      </c>
      <c r="H369" s="12">
        <v>1167.2150089318836</v>
      </c>
      <c r="I369" s="12">
        <v>2276.4507286361709</v>
      </c>
      <c r="J369" s="12">
        <v>1197.0649390920453</v>
      </c>
      <c r="K369" s="12">
        <v>2183.0366265765019</v>
      </c>
      <c r="L369" s="11">
        <v>4944.8772572350563</v>
      </c>
      <c r="M369" s="10">
        <v>1532.8586386543618</v>
      </c>
      <c r="N369" s="12">
        <v>1716.9174266379018</v>
      </c>
      <c r="O369" s="11">
        <v>1596.1168019375098</v>
      </c>
      <c r="P369" s="10">
        <v>1482.8715695704418</v>
      </c>
      <c r="Q369" s="12">
        <v>1468.1436273301247</v>
      </c>
      <c r="R369" s="12">
        <v>1295.274197886167</v>
      </c>
      <c r="S369" s="12">
        <v>1312.6911471491171</v>
      </c>
      <c r="T369" s="12">
        <v>1961.8206000241496</v>
      </c>
      <c r="U369" s="12">
        <v>1853.8987893405815</v>
      </c>
      <c r="V369" s="12">
        <v>1112.617088265132</v>
      </c>
      <c r="W369" s="12">
        <v>1955.1242810287217</v>
      </c>
      <c r="X369" s="12">
        <v>1234.9342977069184</v>
      </c>
      <c r="Y369" s="12">
        <v>1581.7334530329863</v>
      </c>
      <c r="Z369" s="11">
        <v>1208.6873317749908</v>
      </c>
      <c r="AA369" s="10">
        <v>854.99860353577265</v>
      </c>
      <c r="AB369" s="12">
        <v>674.78991630055509</v>
      </c>
      <c r="AC369" s="12">
        <v>1431.5906370369792</v>
      </c>
      <c r="AD369" s="12">
        <v>966.41567513246366</v>
      </c>
      <c r="AE369" s="12">
        <v>643.94859135291517</v>
      </c>
      <c r="AF369" s="44">
        <v>162.13809492849902</v>
      </c>
      <c r="AG369" s="10">
        <v>1924.2666478892536</v>
      </c>
      <c r="AH369" s="12">
        <v>1760.8249514819088</v>
      </c>
      <c r="AI369" s="12">
        <v>1808.8192245849793</v>
      </c>
      <c r="AJ369" s="12">
        <v>1959.0049195168453</v>
      </c>
      <c r="AK369" s="12">
        <v>1814.1685775589985</v>
      </c>
      <c r="AL369" s="11">
        <v>2005.1511561282346</v>
      </c>
      <c r="AM369" s="10">
        <v>580.30810179191531</v>
      </c>
      <c r="AN369" s="12">
        <v>864.16434716367814</v>
      </c>
      <c r="AO369" s="12">
        <v>333.73210524848997</v>
      </c>
      <c r="AP369" s="11">
        <v>910.70930130387762</v>
      </c>
      <c r="AQ369" s="10">
        <v>487.79771695963012</v>
      </c>
      <c r="AR369" s="12">
        <v>780.18550203402742</v>
      </c>
      <c r="AS369" s="12">
        <v>1077.0227734863745</v>
      </c>
      <c r="AT369" s="11">
        <v>1260.5130248140404</v>
      </c>
      <c r="AU369" s="142">
        <v>867.24532424153369</v>
      </c>
      <c r="AV369" s="118">
        <v>887.41358567223108</v>
      </c>
      <c r="AW369" s="14">
        <v>608.17728698658527</v>
      </c>
      <c r="AX369" s="14">
        <v>1605.4005288771589</v>
      </c>
      <c r="AY369" s="14">
        <v>953.47845182018341</v>
      </c>
    </row>
    <row r="370" spans="1:51">
      <c r="A370" s="7">
        <v>42460</v>
      </c>
      <c r="B370" s="10"/>
      <c r="C370" s="11">
        <v>1903.8684816169791</v>
      </c>
      <c r="D370" s="10">
        <v>913.60814649230133</v>
      </c>
      <c r="E370" s="12">
        <v>1718.496950171924</v>
      </c>
      <c r="F370" s="12">
        <v>1461.280575054443</v>
      </c>
      <c r="G370" s="12">
        <v>601.18415261383529</v>
      </c>
      <c r="H370" s="12">
        <v>1280.7978478942957</v>
      </c>
      <c r="I370" s="12">
        <v>2421.5767167373442</v>
      </c>
      <c r="J370" s="12">
        <v>1309.768612760693</v>
      </c>
      <c r="K370" s="12">
        <v>2415.6123896986401</v>
      </c>
      <c r="L370" s="11">
        <v>5263.2393837411355</v>
      </c>
      <c r="M370" s="10">
        <v>1697.034234901533</v>
      </c>
      <c r="N370" s="12">
        <v>1826.3553592439978</v>
      </c>
      <c r="O370" s="11">
        <v>1701.7633696296552</v>
      </c>
      <c r="P370" s="10">
        <v>1561.597202386821</v>
      </c>
      <c r="Q370" s="12">
        <v>1534.2090499309684</v>
      </c>
      <c r="R370" s="12">
        <v>1360.1358917167227</v>
      </c>
      <c r="S370" s="12">
        <v>1366.2610567809409</v>
      </c>
      <c r="T370" s="12">
        <v>2052.5332281907567</v>
      </c>
      <c r="U370" s="12">
        <v>1936.6141330673433</v>
      </c>
      <c r="V370" s="12">
        <v>1186.2574877168288</v>
      </c>
      <c r="W370" s="12">
        <v>2049.7187130028651</v>
      </c>
      <c r="X370" s="12">
        <v>1293.7492163288196</v>
      </c>
      <c r="Y370" s="12">
        <v>1681.5934318023419</v>
      </c>
      <c r="Z370" s="11">
        <v>1328.628839824255</v>
      </c>
      <c r="AA370" s="10">
        <v>901.11116871910917</v>
      </c>
      <c r="AB370" s="12">
        <v>727.59608625552426</v>
      </c>
      <c r="AC370" s="12">
        <v>1542.8785236727997</v>
      </c>
      <c r="AD370" s="12">
        <v>1023.1813551284513</v>
      </c>
      <c r="AE370" s="12">
        <v>686.25976210076226</v>
      </c>
      <c r="AF370" s="44">
        <v>181.33264365152064</v>
      </c>
      <c r="AG370" s="10">
        <v>2048.8152713150075</v>
      </c>
      <c r="AH370" s="12">
        <v>1891.2195901468469</v>
      </c>
      <c r="AI370" s="12">
        <v>1912.696626952003</v>
      </c>
      <c r="AJ370" s="12">
        <v>2077.5399179287474</v>
      </c>
      <c r="AK370" s="12">
        <v>1916.9497321258473</v>
      </c>
      <c r="AL370" s="11">
        <v>2129.1247850162626</v>
      </c>
      <c r="AM370" s="10">
        <v>644.74947279010928</v>
      </c>
      <c r="AN370" s="12">
        <v>939.89285351651324</v>
      </c>
      <c r="AO370" s="12">
        <v>389.5576963265375</v>
      </c>
      <c r="AP370" s="11">
        <v>1052.7361358060236</v>
      </c>
      <c r="AQ370" s="10">
        <v>519.63446490697197</v>
      </c>
      <c r="AR370" s="12">
        <v>831.79226048781652</v>
      </c>
      <c r="AS370" s="12">
        <v>1234.7129553482189</v>
      </c>
      <c r="AT370" s="11">
        <v>1374.6649806261883</v>
      </c>
      <c r="AU370" s="142">
        <v>930.44259011370355</v>
      </c>
      <c r="AV370" s="118">
        <v>957.16388692894191</v>
      </c>
      <c r="AW370" s="14">
        <v>648.31161164048297</v>
      </c>
      <c r="AX370" s="14">
        <v>1736.3352848892823</v>
      </c>
      <c r="AY370" s="14">
        <v>1018.1605897782528</v>
      </c>
    </row>
    <row r="371" spans="1:51">
      <c r="A371" s="7">
        <v>42489</v>
      </c>
      <c r="B371" s="10"/>
      <c r="C371" s="11">
        <v>1916.8218578025871</v>
      </c>
      <c r="D371" s="10">
        <v>903.43000411333912</v>
      </c>
      <c r="E371" s="12">
        <v>1759.3920419609899</v>
      </c>
      <c r="F371" s="12">
        <v>1479.8480950440164</v>
      </c>
      <c r="G371" s="12">
        <v>644.73175328853358</v>
      </c>
      <c r="H371" s="12">
        <v>1276.2346662522066</v>
      </c>
      <c r="I371" s="12">
        <v>2332.2183999137774</v>
      </c>
      <c r="J371" s="12">
        <v>1324.8864290216873</v>
      </c>
      <c r="K371" s="12">
        <v>2420.285413848585</v>
      </c>
      <c r="L371" s="11">
        <v>5052.3305391047543</v>
      </c>
      <c r="M371" s="10">
        <v>1744.9391526259135</v>
      </c>
      <c r="N371" s="12">
        <v>1813.9463732402648</v>
      </c>
      <c r="O371" s="11">
        <v>1647.309427043117</v>
      </c>
      <c r="P371" s="10">
        <v>1544.4008515499252</v>
      </c>
      <c r="Q371" s="12">
        <v>1520.9760204727195</v>
      </c>
      <c r="R371" s="12">
        <v>1338.1945302089869</v>
      </c>
      <c r="S371" s="12">
        <v>1333.323772738491</v>
      </c>
      <c r="T371" s="12">
        <v>2030.2473230915541</v>
      </c>
      <c r="U371" s="12">
        <v>1892.502097005844</v>
      </c>
      <c r="V371" s="12">
        <v>1188.3466766217441</v>
      </c>
      <c r="W371" s="12">
        <v>2025.9283991257441</v>
      </c>
      <c r="X371" s="12">
        <v>1279.1925427340261</v>
      </c>
      <c r="Y371" s="12">
        <v>1671.3379002940399</v>
      </c>
      <c r="Z371" s="11">
        <v>1414.9969029325969</v>
      </c>
      <c r="AA371" s="10">
        <v>895.63391520891525</v>
      </c>
      <c r="AB371" s="12">
        <v>735.21580097460435</v>
      </c>
      <c r="AC371" s="12">
        <v>1586.8335664850028</v>
      </c>
      <c r="AD371" s="12">
        <v>1015.4822497372003</v>
      </c>
      <c r="AE371" s="12">
        <v>688.75053079401641</v>
      </c>
      <c r="AF371" s="44">
        <v>190.0021679923527</v>
      </c>
      <c r="AG371" s="10">
        <v>1996.5665718964347</v>
      </c>
      <c r="AH371" s="12">
        <v>1839.6489860062727</v>
      </c>
      <c r="AI371" s="12">
        <v>1847.2527298441382</v>
      </c>
      <c r="AJ371" s="12">
        <v>2025.7219148858223</v>
      </c>
      <c r="AK371" s="12">
        <v>1865.6238292988198</v>
      </c>
      <c r="AL371" s="11">
        <v>2067.4852570797625</v>
      </c>
      <c r="AM371" s="10">
        <v>664.83404627702578</v>
      </c>
      <c r="AN371" s="12">
        <v>947.61738484047464</v>
      </c>
      <c r="AO371" s="12">
        <v>448.92873591364071</v>
      </c>
      <c r="AP371" s="11">
        <v>1136.2733503017246</v>
      </c>
      <c r="AQ371" s="10">
        <v>528.13806595700009</v>
      </c>
      <c r="AR371" s="12">
        <v>833.56780607293922</v>
      </c>
      <c r="AS371" s="12">
        <v>1309.8314925230491</v>
      </c>
      <c r="AT371" s="11">
        <v>1360.2053772395748</v>
      </c>
      <c r="AU371" s="142">
        <v>932.14380546507039</v>
      </c>
      <c r="AV371" s="118">
        <v>968.58230728258559</v>
      </c>
      <c r="AW371" s="14">
        <v>650.06164779715493</v>
      </c>
      <c r="AX371" s="14">
        <v>1758.5009767797933</v>
      </c>
      <c r="AY371" s="14">
        <v>1022.1075575212877</v>
      </c>
    </row>
    <row r="372" spans="1:51">
      <c r="A372" s="7">
        <v>42521</v>
      </c>
      <c r="B372" s="10"/>
      <c r="C372" s="11">
        <v>1928.7377017065235</v>
      </c>
      <c r="D372" s="10">
        <v>925.56570611668383</v>
      </c>
      <c r="E372" s="12">
        <v>1761.6917151487644</v>
      </c>
      <c r="F372" s="12">
        <v>1480.9199703586662</v>
      </c>
      <c r="G372" s="12">
        <v>648.61992882052425</v>
      </c>
      <c r="H372" s="12">
        <v>1239.6712261559237</v>
      </c>
      <c r="I372" s="12">
        <v>2314.08849666162</v>
      </c>
      <c r="J372" s="12">
        <v>1294.5816412217939</v>
      </c>
      <c r="K372" s="12">
        <v>2354.9331546337526</v>
      </c>
      <c r="L372" s="11">
        <v>5048.8089637956145</v>
      </c>
      <c r="M372" s="10">
        <v>1746.5161263402338</v>
      </c>
      <c r="N372" s="12">
        <v>1823.0089288443824</v>
      </c>
      <c r="O372" s="11">
        <v>1642.3755379285074</v>
      </c>
      <c r="P372" s="10">
        <v>1591.1464058251909</v>
      </c>
      <c r="Q372" s="12">
        <v>1527.8241714441447</v>
      </c>
      <c r="R372" s="12">
        <v>1357.3116062397369</v>
      </c>
      <c r="S372" s="12">
        <v>1340.5078540783868</v>
      </c>
      <c r="T372" s="12">
        <v>2091.8908928654701</v>
      </c>
      <c r="U372" s="12">
        <v>1915.8966613214345</v>
      </c>
      <c r="V372" s="12">
        <v>1169.4306222324849</v>
      </c>
      <c r="W372" s="12">
        <v>2088.8278813821539</v>
      </c>
      <c r="X372" s="12">
        <v>1308.1450336498006</v>
      </c>
      <c r="Y372" s="12">
        <v>1723.8919042402613</v>
      </c>
      <c r="Z372" s="11">
        <v>1430.6752758830062</v>
      </c>
      <c r="AA372" s="10">
        <v>906.18096368232113</v>
      </c>
      <c r="AB372" s="12">
        <v>758.19590015757217</v>
      </c>
      <c r="AC372" s="12">
        <v>1630.5736105779131</v>
      </c>
      <c r="AD372" s="12">
        <v>1024.9902228771853</v>
      </c>
      <c r="AE372" s="12">
        <v>698.32294923546772</v>
      </c>
      <c r="AF372" s="44">
        <v>190.03823428797597</v>
      </c>
      <c r="AG372" s="10">
        <v>1992.2058689300518</v>
      </c>
      <c r="AH372" s="12">
        <v>1837.9618258190603</v>
      </c>
      <c r="AI372" s="12">
        <v>1862.6105067429</v>
      </c>
      <c r="AJ372" s="12">
        <v>2038.1936504257799</v>
      </c>
      <c r="AK372" s="12">
        <v>1868.7801041779821</v>
      </c>
      <c r="AL372" s="11">
        <v>2078.1736845797359</v>
      </c>
      <c r="AM372" s="10">
        <v>668.76965227148469</v>
      </c>
      <c r="AN372" s="12">
        <v>969.3787081956566</v>
      </c>
      <c r="AO372" s="12">
        <v>444.11927848754476</v>
      </c>
      <c r="AP372" s="11">
        <v>1144.4217213753409</v>
      </c>
      <c r="AQ372" s="10">
        <v>526.18602296995482</v>
      </c>
      <c r="AR372" s="12">
        <v>851.1209322615764</v>
      </c>
      <c r="AS372" s="12">
        <v>1301.4452914934004</v>
      </c>
      <c r="AT372" s="11">
        <v>1398.5463137458967</v>
      </c>
      <c r="AU372" s="142">
        <v>937.35038113751193</v>
      </c>
      <c r="AV372" s="118">
        <v>979.64777803266838</v>
      </c>
      <c r="AW372" s="14">
        <v>660.02675482582845</v>
      </c>
      <c r="AX372" s="14">
        <v>1783.4396637877821</v>
      </c>
      <c r="AY372" s="14">
        <v>1040.4627285764643</v>
      </c>
    </row>
    <row r="373" spans="1:51">
      <c r="A373" s="7">
        <v>42551</v>
      </c>
      <c r="B373" s="10"/>
      <c r="C373" s="11">
        <v>1864.1083135661063</v>
      </c>
      <c r="D373" s="10">
        <v>957.86559399293719</v>
      </c>
      <c r="E373" s="12">
        <v>1709.3375768373583</v>
      </c>
      <c r="F373" s="12">
        <v>1410.9866712691392</v>
      </c>
      <c r="G373" s="12">
        <v>621.38477879160439</v>
      </c>
      <c r="H373" s="12">
        <v>1228.7743084330828</v>
      </c>
      <c r="I373" s="12">
        <v>2290.7179845546348</v>
      </c>
      <c r="J373" s="12">
        <v>1293.4778087286159</v>
      </c>
      <c r="K373" s="12">
        <v>2335.63930702264</v>
      </c>
      <c r="L373" s="11">
        <v>4972.7174083227983</v>
      </c>
      <c r="M373" s="10">
        <v>1806.8294428754418</v>
      </c>
      <c r="N373" s="12">
        <v>1830.8971986986121</v>
      </c>
      <c r="O373" s="11">
        <v>1615.3367193505526</v>
      </c>
      <c r="P373" s="10">
        <v>1629.5758132472888</v>
      </c>
      <c r="Q373" s="12">
        <v>1547.4364100629375</v>
      </c>
      <c r="R373" s="12">
        <v>1391.4211696732414</v>
      </c>
      <c r="S373" s="12">
        <v>1358.1913128377432</v>
      </c>
      <c r="T373" s="12">
        <v>2154.3438578065561</v>
      </c>
      <c r="U373" s="12">
        <v>1965.3317722998745</v>
      </c>
      <c r="V373" s="12">
        <v>1153.5750177326315</v>
      </c>
      <c r="W373" s="12">
        <v>2158.3738440432721</v>
      </c>
      <c r="X373" s="12">
        <v>1314.568847855686</v>
      </c>
      <c r="Y373" s="12">
        <v>1772.9044244981862</v>
      </c>
      <c r="Z373" s="11">
        <v>1413.2305145677824</v>
      </c>
      <c r="AA373" s="10">
        <v>890.01788608026698</v>
      </c>
      <c r="AB373" s="12">
        <v>747.74301556326475</v>
      </c>
      <c r="AC373" s="12">
        <v>1597.2416565224466</v>
      </c>
      <c r="AD373" s="12">
        <v>1030.023501510512</v>
      </c>
      <c r="AE373" s="12">
        <v>692.75733060936716</v>
      </c>
      <c r="AF373" s="44">
        <v>182.11013540408504</v>
      </c>
      <c r="AG373" s="10">
        <v>2011.5984014111286</v>
      </c>
      <c r="AH373" s="12">
        <v>1839.1567982410293</v>
      </c>
      <c r="AI373" s="12">
        <v>1854.8703040468295</v>
      </c>
      <c r="AJ373" s="12">
        <v>2025.736284600682</v>
      </c>
      <c r="AK373" s="12">
        <v>1852.4384851546474</v>
      </c>
      <c r="AL373" s="11">
        <v>2070.3928102232321</v>
      </c>
      <c r="AM373" s="10">
        <v>640.8727082710692</v>
      </c>
      <c r="AN373" s="12">
        <v>976.15850228188231</v>
      </c>
      <c r="AO373" s="12">
        <v>448.4059351370297</v>
      </c>
      <c r="AP373" s="11">
        <v>1137.5585289590351</v>
      </c>
      <c r="AQ373" s="10">
        <v>540.81414609742626</v>
      </c>
      <c r="AR373" s="12">
        <v>849.97266550943937</v>
      </c>
      <c r="AS373" s="12">
        <v>1267.7735153377021</v>
      </c>
      <c r="AT373" s="11">
        <v>1409.9494687471483</v>
      </c>
      <c r="AU373" s="142">
        <v>944.92638188939748</v>
      </c>
      <c r="AV373" s="118">
        <v>977.708508874161</v>
      </c>
      <c r="AW373" s="14">
        <v>660.6248116686437</v>
      </c>
      <c r="AX373" s="14">
        <v>1783.3743737551463</v>
      </c>
      <c r="AY373" s="14">
        <v>1043.1585820726841</v>
      </c>
    </row>
    <row r="374" spans="1:51">
      <c r="A374" s="7">
        <v>42580</v>
      </c>
      <c r="B374" s="10"/>
      <c r="C374" s="11">
        <v>1991.2648386849962</v>
      </c>
      <c r="D374" s="10">
        <v>978.45957295664743</v>
      </c>
      <c r="E374" s="12">
        <v>1816.2873819015406</v>
      </c>
      <c r="F374" s="12">
        <v>1527.3666824730856</v>
      </c>
      <c r="G374" s="12">
        <v>654.31978160326878</v>
      </c>
      <c r="H374" s="12">
        <v>1301.2320768556692</v>
      </c>
      <c r="I374" s="12">
        <v>2411.8766700387887</v>
      </c>
      <c r="J374" s="12">
        <v>1379.9968482201944</v>
      </c>
      <c r="K374" s="12">
        <v>2494.1319308466673</v>
      </c>
      <c r="L374" s="11">
        <v>5276.878123066087</v>
      </c>
      <c r="M374" s="10">
        <v>1919.6895269191223</v>
      </c>
      <c r="N374" s="12">
        <v>1888.3924853856911</v>
      </c>
      <c r="O374" s="11">
        <v>1729.7872680811893</v>
      </c>
      <c r="P374" s="10">
        <v>1666.8033353276819</v>
      </c>
      <c r="Q374" s="12">
        <v>1584.1039813950395</v>
      </c>
      <c r="R374" s="12">
        <v>1437.2517982954344</v>
      </c>
      <c r="S374" s="12">
        <v>1366.4779993705831</v>
      </c>
      <c r="T374" s="12">
        <v>2181.9399749599511</v>
      </c>
      <c r="U374" s="12">
        <v>2011.4777689956036</v>
      </c>
      <c r="V374" s="12">
        <v>1170.9795905488456</v>
      </c>
      <c r="W374" s="12">
        <v>2197.842437215028</v>
      </c>
      <c r="X374" s="12">
        <v>1309.4549908427696</v>
      </c>
      <c r="Y374" s="12">
        <v>1857.9841037245096</v>
      </c>
      <c r="Z374" s="11">
        <v>1507.1973568481969</v>
      </c>
      <c r="AA374" s="10">
        <v>928.84337566835643</v>
      </c>
      <c r="AB374" s="12">
        <v>781.95401934044696</v>
      </c>
      <c r="AC374" s="12">
        <v>1634.9295753339454</v>
      </c>
      <c r="AD374" s="12">
        <v>1068.7838373675356</v>
      </c>
      <c r="AE374" s="12">
        <v>729.77452166854187</v>
      </c>
      <c r="AF374" s="44">
        <v>193.67147052570797</v>
      </c>
      <c r="AG374" s="10">
        <v>2077.9988440048896</v>
      </c>
      <c r="AH374" s="12">
        <v>1953.4685790811363</v>
      </c>
      <c r="AI374" s="12">
        <v>1939.893542470764</v>
      </c>
      <c r="AJ374" s="12">
        <v>2131.1006100925756</v>
      </c>
      <c r="AK374" s="12">
        <v>1938.4074227927626</v>
      </c>
      <c r="AL374" s="11">
        <v>2173.0983611427009</v>
      </c>
      <c r="AM374" s="10">
        <v>682.72775998333884</v>
      </c>
      <c r="AN374" s="12">
        <v>1020.549759794856</v>
      </c>
      <c r="AO374" s="12">
        <v>455.13174780292081</v>
      </c>
      <c r="AP374" s="11">
        <v>1225.7508242098052</v>
      </c>
      <c r="AQ374" s="10">
        <v>554.78254333823293</v>
      </c>
      <c r="AR374" s="12">
        <v>883.31094995051774</v>
      </c>
      <c r="AS374" s="12">
        <v>1360.3301408603384</v>
      </c>
      <c r="AT374" s="11">
        <v>1498.112848585761</v>
      </c>
      <c r="AU374" s="142">
        <v>985.8991286838567</v>
      </c>
      <c r="AV374" s="118">
        <v>1019.1991739935492</v>
      </c>
      <c r="AW374" s="14">
        <v>684.14955551219418</v>
      </c>
      <c r="AX374" s="14">
        <v>1860.4792064215849</v>
      </c>
      <c r="AY374" s="14">
        <v>1081.6184724559614</v>
      </c>
    </row>
    <row r="375" spans="1:51">
      <c r="A375" s="7">
        <v>42613</v>
      </c>
      <c r="B375" s="10"/>
      <c r="C375" s="11">
        <v>2030.618279551923</v>
      </c>
      <c r="D375" s="10">
        <v>951.22434627491066</v>
      </c>
      <c r="E375" s="12">
        <v>1847.9282026471631</v>
      </c>
      <c r="F375" s="12">
        <v>1565.7776106709202</v>
      </c>
      <c r="G375" s="12">
        <v>681.22268905250371</v>
      </c>
      <c r="H375" s="12">
        <v>1299.0021183500376</v>
      </c>
      <c r="I375" s="12">
        <v>2411.4054606132427</v>
      </c>
      <c r="J375" s="12">
        <v>1384.6753774288845</v>
      </c>
      <c r="K375" s="12">
        <v>2528.2193723651767</v>
      </c>
      <c r="L375" s="11">
        <v>5370.1020249939447</v>
      </c>
      <c r="M375" s="10">
        <v>1918.8521668709018</v>
      </c>
      <c r="N375" s="12">
        <v>1915.2261872604311</v>
      </c>
      <c r="O375" s="11">
        <v>1768.5974882807666</v>
      </c>
      <c r="P375" s="10">
        <v>1616.8467644649829</v>
      </c>
      <c r="Q375" s="12">
        <v>1546.387872250677</v>
      </c>
      <c r="R375" s="12">
        <v>1382.2662271629338</v>
      </c>
      <c r="S375" s="12">
        <v>1317.5282730394783</v>
      </c>
      <c r="T375" s="12">
        <v>2139.5936843924273</v>
      </c>
      <c r="U375" s="12">
        <v>1928.282998102542</v>
      </c>
      <c r="V375" s="12">
        <v>1168.1139699037637</v>
      </c>
      <c r="W375" s="12">
        <v>2138.8210450996248</v>
      </c>
      <c r="X375" s="12">
        <v>1307.9752597722504</v>
      </c>
      <c r="Y375" s="12">
        <v>1803.9377843797031</v>
      </c>
      <c r="Z375" s="11">
        <v>1539.8269407680211</v>
      </c>
      <c r="AA375" s="10">
        <v>914.62933139580082</v>
      </c>
      <c r="AB375" s="12">
        <v>784.34932130149059</v>
      </c>
      <c r="AC375" s="12">
        <v>1650.8967725988043</v>
      </c>
      <c r="AD375" s="12">
        <v>1059.491956214124</v>
      </c>
      <c r="AE375" s="12">
        <v>731.11790962157465</v>
      </c>
      <c r="AF375" s="44">
        <v>195.81675520860244</v>
      </c>
      <c r="AG375" s="10">
        <v>2056.8995482426562</v>
      </c>
      <c r="AH375" s="12">
        <v>1914.9882925540185</v>
      </c>
      <c r="AI375" s="12">
        <v>1952.027688821159</v>
      </c>
      <c r="AJ375" s="12">
        <v>2129.0097162331194</v>
      </c>
      <c r="AK375" s="12">
        <v>1926.2816271557856</v>
      </c>
      <c r="AL375" s="11">
        <v>2160.4519740280862</v>
      </c>
      <c r="AM375" s="10">
        <v>702.55000267952312</v>
      </c>
      <c r="AN375" s="12">
        <v>1030.0357097444182</v>
      </c>
      <c r="AO375" s="12">
        <v>458.86144482802547</v>
      </c>
      <c r="AP375" s="11">
        <v>1245.3905504220616</v>
      </c>
      <c r="AQ375" s="10">
        <v>547.90216177624927</v>
      </c>
      <c r="AR375" s="12">
        <v>882.55622655045079</v>
      </c>
      <c r="AS375" s="12">
        <v>1356.3235548374889</v>
      </c>
      <c r="AT375" s="11">
        <v>1521.6191372687622</v>
      </c>
      <c r="AU375" s="142">
        <v>975.65752890204431</v>
      </c>
      <c r="AV375" s="118">
        <v>1019.2662409679114</v>
      </c>
      <c r="AW375" s="14">
        <v>683.31539070485599</v>
      </c>
      <c r="AX375" s="14">
        <v>1864.6632447517384</v>
      </c>
      <c r="AY375" s="14">
        <v>1083.1371156273578</v>
      </c>
    </row>
    <row r="376" spans="1:51">
      <c r="A376" s="7">
        <v>42643</v>
      </c>
      <c r="B376" s="10"/>
      <c r="C376" s="11">
        <v>2022.1407951415595</v>
      </c>
      <c r="D376" s="10">
        <v>944.42867480024984</v>
      </c>
      <c r="E376" s="12">
        <v>1847.8984693770506</v>
      </c>
      <c r="F376" s="12">
        <v>1574.7460012093286</v>
      </c>
      <c r="G376" s="12">
        <v>685.37798705162356</v>
      </c>
      <c r="H376" s="12">
        <v>1299.2665068465917</v>
      </c>
      <c r="I376" s="12">
        <v>2401.4087448394316</v>
      </c>
      <c r="J376" s="12">
        <v>1374.3307435446807</v>
      </c>
      <c r="K376" s="12">
        <v>2536.5319152507836</v>
      </c>
      <c r="L376" s="11">
        <v>5382.6275664177901</v>
      </c>
      <c r="M376" s="10">
        <v>1933.5729331226289</v>
      </c>
      <c r="N376" s="12">
        <v>1906.8622258458468</v>
      </c>
      <c r="O376" s="11">
        <v>1757.3451929164562</v>
      </c>
      <c r="P376" s="10">
        <v>1620.0840667344507</v>
      </c>
      <c r="Q376" s="12">
        <v>1575.7894236820762</v>
      </c>
      <c r="R376" s="12">
        <v>1411.886435838172</v>
      </c>
      <c r="S376" s="12">
        <v>1345.6179980869078</v>
      </c>
      <c r="T376" s="12">
        <v>2151.8736789713389</v>
      </c>
      <c r="U376" s="12">
        <v>1956.6258148781903</v>
      </c>
      <c r="V376" s="12">
        <v>1173.0271083311218</v>
      </c>
      <c r="W376" s="12">
        <v>2146.4031130253406</v>
      </c>
      <c r="X376" s="12">
        <v>1326.3690397211546</v>
      </c>
      <c r="Y376" s="12">
        <v>1793.1137469564781</v>
      </c>
      <c r="Z376" s="11">
        <v>1553.1615803660854</v>
      </c>
      <c r="AA376" s="10">
        <v>915.41619700649926</v>
      </c>
      <c r="AB376" s="12">
        <v>789.60047306723436</v>
      </c>
      <c r="AC376" s="12">
        <v>1658.9459273875107</v>
      </c>
      <c r="AD376" s="12">
        <v>1088.3735754151896</v>
      </c>
      <c r="AE376" s="12">
        <v>738.41542691985444</v>
      </c>
      <c r="AF376" s="44">
        <v>200.65970491876536</v>
      </c>
      <c r="AG376" s="10">
        <v>2039.3463013039536</v>
      </c>
      <c r="AH376" s="12">
        <v>1911.4519595459951</v>
      </c>
      <c r="AI376" s="12">
        <v>1937.8563130086061</v>
      </c>
      <c r="AJ376" s="12">
        <v>2123.7840968855448</v>
      </c>
      <c r="AK376" s="12">
        <v>1918.336431627572</v>
      </c>
      <c r="AL376" s="11">
        <v>2146.5270160508571</v>
      </c>
      <c r="AM376" s="10">
        <v>713.30289956598563</v>
      </c>
      <c r="AN376" s="12">
        <v>1040.0852848557929</v>
      </c>
      <c r="AO376" s="12">
        <v>473.12223891026207</v>
      </c>
      <c r="AP376" s="11">
        <v>1255.2558286843669</v>
      </c>
      <c r="AQ376" s="10">
        <v>545.43385384771898</v>
      </c>
      <c r="AR376" s="12">
        <v>881.07447829274372</v>
      </c>
      <c r="AS376" s="12">
        <v>1360.7399220375521</v>
      </c>
      <c r="AT376" s="11">
        <v>1560.9807566624497</v>
      </c>
      <c r="AU376" s="142">
        <v>967.47209168288259</v>
      </c>
      <c r="AV376" s="118">
        <v>1017.9623416384645</v>
      </c>
      <c r="AW376" s="14">
        <v>682.47185712452483</v>
      </c>
      <c r="AX376" s="14">
        <v>1865.6731691156863</v>
      </c>
      <c r="AY376" s="14">
        <v>1083.3420290308916</v>
      </c>
    </row>
    <row r="377" spans="1:51">
      <c r="A377" s="7">
        <v>42674</v>
      </c>
      <c r="B377" s="10"/>
      <c r="C377" s="11">
        <v>2017.3374048571943</v>
      </c>
      <c r="D377" s="10">
        <v>934.0052529903968</v>
      </c>
      <c r="E377" s="12">
        <v>1870.5122663828204</v>
      </c>
      <c r="F377" s="12">
        <v>1561.5758445473714</v>
      </c>
      <c r="G377" s="12">
        <v>686.83406004672918</v>
      </c>
      <c r="H377" s="12">
        <v>1298.8466527025432</v>
      </c>
      <c r="I377" s="12">
        <v>2414.8763573634133</v>
      </c>
      <c r="J377" s="12">
        <v>1348.8831585247283</v>
      </c>
      <c r="K377" s="12">
        <v>2500.5791551115958</v>
      </c>
      <c r="L377" s="11">
        <v>5362.6314429274598</v>
      </c>
      <c r="M377" s="10">
        <v>1907.2138007445276</v>
      </c>
      <c r="N377" s="12">
        <v>1892.4247951615366</v>
      </c>
      <c r="O377" s="11">
        <v>1719.8925508400114</v>
      </c>
      <c r="P377" s="10">
        <v>1570.2270102198584</v>
      </c>
      <c r="Q377" s="12">
        <v>1483.2956441480155</v>
      </c>
      <c r="R377" s="12">
        <v>1333.0781769402679</v>
      </c>
      <c r="S377" s="12">
        <v>1273.7222483457324</v>
      </c>
      <c r="T377" s="12">
        <v>2063.2249058097805</v>
      </c>
      <c r="U377" s="12">
        <v>1835.2311484617867</v>
      </c>
      <c r="V377" s="12">
        <v>1129.9498829313247</v>
      </c>
      <c r="W377" s="12">
        <v>2060.6641527300394</v>
      </c>
      <c r="X377" s="12">
        <v>1264.3718237235237</v>
      </c>
      <c r="Y377" s="12">
        <v>1736.1643109406348</v>
      </c>
      <c r="Z377" s="11">
        <v>1523.5225051420866</v>
      </c>
      <c r="AA377" s="10">
        <v>903.20520673307965</v>
      </c>
      <c r="AB377" s="12">
        <v>769.19254165759742</v>
      </c>
      <c r="AC377" s="12">
        <v>1622.5186753211515</v>
      </c>
      <c r="AD377" s="12">
        <v>1034.0269457800885</v>
      </c>
      <c r="AE377" s="12">
        <v>707.43124759103398</v>
      </c>
      <c r="AF377" s="44">
        <v>195.09547020823493</v>
      </c>
      <c r="AG377" s="10">
        <v>2006.3449240737025</v>
      </c>
      <c r="AH377" s="12">
        <v>1872.7581920487762</v>
      </c>
      <c r="AI377" s="12">
        <v>1892.8566824302</v>
      </c>
      <c r="AJ377" s="12">
        <v>2080.5093686164237</v>
      </c>
      <c r="AK377" s="12">
        <v>1883.2764297561096</v>
      </c>
      <c r="AL377" s="11">
        <v>2123.1316168826752</v>
      </c>
      <c r="AM377" s="10">
        <v>702.0568893328483</v>
      </c>
      <c r="AN377" s="12">
        <v>1017.2360310971562</v>
      </c>
      <c r="AO377" s="12">
        <v>450.54616164169266</v>
      </c>
      <c r="AP377" s="11">
        <v>1220.2212971264112</v>
      </c>
      <c r="AQ377" s="10">
        <v>538.15003943378758</v>
      </c>
      <c r="AR377" s="12">
        <v>845.38859764663255</v>
      </c>
      <c r="AS377" s="12">
        <v>1305.9583248871265</v>
      </c>
      <c r="AT377" s="11">
        <v>1510.8657312493967</v>
      </c>
      <c r="AU377" s="142">
        <v>946.46164789022555</v>
      </c>
      <c r="AV377" s="118">
        <v>992.24174577462884</v>
      </c>
      <c r="AW377" s="14">
        <v>669.21437039429952</v>
      </c>
      <c r="AX377" s="14">
        <v>1820.4067122603005</v>
      </c>
      <c r="AY377" s="14">
        <v>1063.5806679117159</v>
      </c>
    </row>
    <row r="378" spans="1:51">
      <c r="A378" s="7">
        <v>42704</v>
      </c>
      <c r="B378" s="10"/>
      <c r="C378" s="11">
        <v>2210.4033243073332</v>
      </c>
      <c r="D378" s="10">
        <v>946.82530378809633</v>
      </c>
      <c r="E378" s="12">
        <v>2063.8692095477804</v>
      </c>
      <c r="F378" s="12">
        <v>1730.1229020783564</v>
      </c>
      <c r="G378" s="12">
        <v>771.91928170865572</v>
      </c>
      <c r="H378" s="12">
        <v>1384.1948581054828</v>
      </c>
      <c r="I378" s="12">
        <v>2520.3755483076175</v>
      </c>
      <c r="J378" s="12">
        <v>1458.2834222930312</v>
      </c>
      <c r="K378" s="12">
        <v>2650.4989729041886</v>
      </c>
      <c r="L378" s="11">
        <v>5615.862674363224</v>
      </c>
      <c r="M378" s="10">
        <v>2007.0221156537466</v>
      </c>
      <c r="N378" s="12">
        <v>1952.9370924124637</v>
      </c>
      <c r="O378" s="11">
        <v>1852.3977942028089</v>
      </c>
      <c r="P378" s="10">
        <v>1594.4733676793949</v>
      </c>
      <c r="Q378" s="12">
        <v>1645.7491139152369</v>
      </c>
      <c r="R378" s="12">
        <v>1458.3015776767509</v>
      </c>
      <c r="S378" s="12">
        <v>1395.5329864832029</v>
      </c>
      <c r="T378" s="12">
        <v>2101.1715670834105</v>
      </c>
      <c r="U378" s="12">
        <v>2005.8257186049207</v>
      </c>
      <c r="V378" s="12">
        <v>1254.1665819580537</v>
      </c>
      <c r="W378" s="12">
        <v>2086.1090100358269</v>
      </c>
      <c r="X378" s="12">
        <v>1321.9116440018684</v>
      </c>
      <c r="Y378" s="12">
        <v>1768.658316349462</v>
      </c>
      <c r="Z378" s="11">
        <v>1642.16202076849</v>
      </c>
      <c r="AA378" s="10">
        <v>940.71746973513496</v>
      </c>
      <c r="AB378" s="12">
        <v>806.60969590708646</v>
      </c>
      <c r="AC378" s="12">
        <v>1713.7387345234474</v>
      </c>
      <c r="AD378" s="12">
        <v>1146.4847444856055</v>
      </c>
      <c r="AE378" s="12">
        <v>715.98481831661093</v>
      </c>
      <c r="AF378" s="44">
        <v>213.86543850957267</v>
      </c>
      <c r="AG378" s="10">
        <v>2064.9553262617856</v>
      </c>
      <c r="AH378" s="12">
        <v>1939.5176086953306</v>
      </c>
      <c r="AI378" s="12">
        <v>1982.6222184052285</v>
      </c>
      <c r="AJ378" s="12">
        <v>2177.729256678756</v>
      </c>
      <c r="AK378" s="12">
        <v>1940.9520372023296</v>
      </c>
      <c r="AL378" s="11">
        <v>2197.2795734551628</v>
      </c>
      <c r="AM378" s="10">
        <v>785.65812579564215</v>
      </c>
      <c r="AN378" s="12">
        <v>1069.863436099999</v>
      </c>
      <c r="AO378" s="12">
        <v>499.45340486081392</v>
      </c>
      <c r="AP378" s="11">
        <v>1345.5988443194949</v>
      </c>
      <c r="AQ378" s="10">
        <v>554.93409326720632</v>
      </c>
      <c r="AR378" s="12">
        <v>878.94758595961594</v>
      </c>
      <c r="AS378" s="12">
        <v>1423.9439683341966</v>
      </c>
      <c r="AT378" s="11">
        <v>1581.1130947028491</v>
      </c>
      <c r="AU378" s="142">
        <v>997.38683118488211</v>
      </c>
      <c r="AV378" s="118">
        <v>1042.2668963280003</v>
      </c>
      <c r="AW378" s="14">
        <v>692.08447704820173</v>
      </c>
      <c r="AX378" s="14">
        <v>1916.3213822097275</v>
      </c>
      <c r="AY378" s="14">
        <v>1102.9703779478261</v>
      </c>
    </row>
    <row r="379" spans="1:51">
      <c r="A379" s="7">
        <v>42734</v>
      </c>
      <c r="B379" s="10"/>
      <c r="C379" s="11">
        <v>2230.6482834359304</v>
      </c>
      <c r="D379" s="10">
        <v>962.80464297921424</v>
      </c>
      <c r="E379" s="12">
        <v>2103.6549851232257</v>
      </c>
      <c r="F379" s="12">
        <v>1731.3029536288666</v>
      </c>
      <c r="G379" s="12">
        <v>793.16600141205686</v>
      </c>
      <c r="H379" s="12">
        <v>1410.4785273330449</v>
      </c>
      <c r="I379" s="12">
        <v>2514.3453769558955</v>
      </c>
      <c r="J379" s="12">
        <v>1458.5253293760472</v>
      </c>
      <c r="K379" s="12">
        <v>2643.9799461598891</v>
      </c>
      <c r="L379" s="11">
        <v>5616.1150649371893</v>
      </c>
      <c r="M379" s="10">
        <v>2074.144464544675</v>
      </c>
      <c r="N379" s="12">
        <v>2001.5879267980613</v>
      </c>
      <c r="O379" s="11">
        <v>1860.7687299608533</v>
      </c>
      <c r="P379" s="10">
        <v>1591.0603617196737</v>
      </c>
      <c r="Q379" s="12">
        <v>1676.2041044636053</v>
      </c>
      <c r="R379" s="12">
        <v>1481.2077687752874</v>
      </c>
      <c r="S379" s="12">
        <v>1427.7065223817556</v>
      </c>
      <c r="T379" s="12">
        <v>2084.9890734106193</v>
      </c>
      <c r="U379" s="12">
        <v>2019.3060097115763</v>
      </c>
      <c r="V379" s="12">
        <v>1285.2267764721603</v>
      </c>
      <c r="W379" s="12">
        <v>2077.8193299972295</v>
      </c>
      <c r="X379" s="12">
        <v>1336.2870884287083</v>
      </c>
      <c r="Y379" s="12">
        <v>1802.1761612769897</v>
      </c>
      <c r="Z379" s="11">
        <v>1665.2809240770164</v>
      </c>
      <c r="AA379" s="10">
        <v>955.51302325146844</v>
      </c>
      <c r="AB379" s="12">
        <v>801.28906719628981</v>
      </c>
      <c r="AC379" s="12">
        <v>1740.1157899292573</v>
      </c>
      <c r="AD379" s="12">
        <v>1159.31962818752</v>
      </c>
      <c r="AE379" s="12">
        <v>714.39436737933022</v>
      </c>
      <c r="AF379" s="44">
        <v>214.09503780126829</v>
      </c>
      <c r="AG379" s="10">
        <v>2083.147667630154</v>
      </c>
      <c r="AH379" s="12">
        <v>1933.4995556605293</v>
      </c>
      <c r="AI379" s="12">
        <v>1998.9987796655323</v>
      </c>
      <c r="AJ379" s="12">
        <v>2171.114894969679</v>
      </c>
      <c r="AK379" s="12">
        <v>1949.3395438758187</v>
      </c>
      <c r="AL379" s="11">
        <v>2193.537804958064</v>
      </c>
      <c r="AM379" s="10">
        <v>792.71702053099534</v>
      </c>
      <c r="AN379" s="12">
        <v>1082.7760996862546</v>
      </c>
      <c r="AO379" s="12">
        <v>499.36526906653762</v>
      </c>
      <c r="AP379" s="11">
        <v>1348.2970290839569</v>
      </c>
      <c r="AQ379" s="10">
        <v>569.82950872808613</v>
      </c>
      <c r="AR379" s="12">
        <v>891.88381077716087</v>
      </c>
      <c r="AS379" s="12">
        <v>1415.2898782105458</v>
      </c>
      <c r="AT379" s="11">
        <v>1602.2357050658754</v>
      </c>
      <c r="AU379" s="142">
        <v>1012.3641230880813</v>
      </c>
      <c r="AV379" s="118">
        <v>1051.2557619890804</v>
      </c>
      <c r="AW379" s="14">
        <v>704.68094051468154</v>
      </c>
      <c r="AX379" s="14">
        <v>1936.7050808576171</v>
      </c>
      <c r="AY379" s="14">
        <v>1124.7716573492314</v>
      </c>
    </row>
    <row r="380" spans="1:51">
      <c r="A380" s="7">
        <v>42766</v>
      </c>
      <c r="B380" s="10"/>
      <c r="C380" s="11">
        <v>2340.102315896751</v>
      </c>
      <c r="D380" s="10">
        <v>966.19691699329292</v>
      </c>
      <c r="E380" s="12">
        <v>2151.8134052680984</v>
      </c>
      <c r="F380" s="12">
        <v>1791.3489836575025</v>
      </c>
      <c r="G380" s="12">
        <v>808.3840160647602</v>
      </c>
      <c r="H380" s="12">
        <v>1437.4289220046103</v>
      </c>
      <c r="I380" s="12">
        <v>2583.5941481796758</v>
      </c>
      <c r="J380" s="12">
        <v>1477.8939056909057</v>
      </c>
      <c r="K380" s="12">
        <v>2668.7588263444513</v>
      </c>
      <c r="L380" s="11">
        <v>5797.6827339272231</v>
      </c>
      <c r="M380" s="10">
        <v>2090.5438675404398</v>
      </c>
      <c r="N380" s="12">
        <v>2059.7466172367381</v>
      </c>
      <c r="O380" s="11">
        <v>1886.6846400003071</v>
      </c>
      <c r="P380" s="10">
        <v>1665.1379124666669</v>
      </c>
      <c r="Q380" s="12">
        <v>1704.0567681690015</v>
      </c>
      <c r="R380" s="12">
        <v>1518.9666811939342</v>
      </c>
      <c r="S380" s="12">
        <v>1449.0141966548383</v>
      </c>
      <c r="T380" s="12">
        <v>2131.3529282235586</v>
      </c>
      <c r="U380" s="12">
        <v>2044.3857650704826</v>
      </c>
      <c r="V380" s="12">
        <v>1299.6425246668232</v>
      </c>
      <c r="W380" s="12">
        <v>2116.6184671267365</v>
      </c>
      <c r="X380" s="12">
        <v>1341.0918957620718</v>
      </c>
      <c r="Y380" s="12">
        <v>1834.7095827860721</v>
      </c>
      <c r="Z380" s="11">
        <v>1711.3180217082074</v>
      </c>
      <c r="AA380" s="10">
        <v>990.42679306694788</v>
      </c>
      <c r="AB380" s="12">
        <v>836.86629342236017</v>
      </c>
      <c r="AC380" s="12">
        <v>1747.497862618377</v>
      </c>
      <c r="AD380" s="12">
        <v>1193.5246669434994</v>
      </c>
      <c r="AE380" s="12">
        <v>737.3339370573425</v>
      </c>
      <c r="AF380" s="44">
        <v>226.97700478212218</v>
      </c>
      <c r="AG380" s="10">
        <v>2122.1785557387675</v>
      </c>
      <c r="AH380" s="12">
        <v>1986.7410647075917</v>
      </c>
      <c r="AI380" s="12">
        <v>2020.98035123574</v>
      </c>
      <c r="AJ380" s="12">
        <v>2199.0533374864167</v>
      </c>
      <c r="AK380" s="12">
        <v>1992.2220926778064</v>
      </c>
      <c r="AL380" s="11">
        <v>2235.9248344499078</v>
      </c>
      <c r="AM380" s="10">
        <v>811.869389712263</v>
      </c>
      <c r="AN380" s="12">
        <v>1124.0818618713511</v>
      </c>
      <c r="AO380" s="12">
        <v>506.69303898254782</v>
      </c>
      <c r="AP380" s="11">
        <v>1392.2654166530699</v>
      </c>
      <c r="AQ380" s="10">
        <v>572.98022012233116</v>
      </c>
      <c r="AR380" s="12">
        <v>906.65918596331267</v>
      </c>
      <c r="AS380" s="12">
        <v>1428.043679049656</v>
      </c>
      <c r="AT380" s="11">
        <v>1663.6388949896182</v>
      </c>
      <c r="AU380" s="142">
        <v>1047.8281519440575</v>
      </c>
      <c r="AV380" s="118">
        <v>1072.6967903272139</v>
      </c>
      <c r="AW380" s="14">
        <v>717.2837151867941</v>
      </c>
      <c r="AX380" s="14">
        <v>1977.7464897070224</v>
      </c>
      <c r="AY380" s="14">
        <v>1146.1045715020462</v>
      </c>
    </row>
    <row r="381" spans="1:51">
      <c r="A381" s="7">
        <v>42794</v>
      </c>
      <c r="B381" s="10"/>
      <c r="C381" s="11">
        <v>2420.2584175455918</v>
      </c>
      <c r="D381" s="10">
        <v>997.98313676885152</v>
      </c>
      <c r="E381" s="12">
        <v>2218.5206840682345</v>
      </c>
      <c r="F381" s="12">
        <v>1840.258213999653</v>
      </c>
      <c r="G381" s="12">
        <v>838.64191124264187</v>
      </c>
      <c r="H381" s="12">
        <v>1470.6581942155756</v>
      </c>
      <c r="I381" s="12">
        <v>2655.2810246804461</v>
      </c>
      <c r="J381" s="12">
        <v>1518.077586422372</v>
      </c>
      <c r="K381" s="12">
        <v>2715.4922632072185</v>
      </c>
      <c r="L381" s="11">
        <v>6008.5315441035273</v>
      </c>
      <c r="M381" s="10">
        <v>2142.2818261156394</v>
      </c>
      <c r="N381" s="12">
        <v>2118.1649830362717</v>
      </c>
      <c r="O381" s="11">
        <v>1921.9335694539425</v>
      </c>
      <c r="P381" s="10">
        <v>1683.4410109566297</v>
      </c>
      <c r="Q381" s="12">
        <v>1738.3556487241653</v>
      </c>
      <c r="R381" s="12">
        <v>1555.2835743706412</v>
      </c>
      <c r="S381" s="12">
        <v>1482.6195685711375</v>
      </c>
      <c r="T381" s="12">
        <v>2156.8276354370878</v>
      </c>
      <c r="U381" s="12">
        <v>2108.2592437083958</v>
      </c>
      <c r="V381" s="12">
        <v>1321.5803461189075</v>
      </c>
      <c r="W381" s="12">
        <v>2149.1603019282138</v>
      </c>
      <c r="X381" s="12">
        <v>1366.3071105273093</v>
      </c>
      <c r="Y381" s="12">
        <v>1857.1931898872322</v>
      </c>
      <c r="Z381" s="11">
        <v>1741.0949616178068</v>
      </c>
      <c r="AA381" s="10">
        <v>1016.1343356312234</v>
      </c>
      <c r="AB381" s="12">
        <v>851.39420134228089</v>
      </c>
      <c r="AC381" s="12">
        <v>1789.1666410542759</v>
      </c>
      <c r="AD381" s="12">
        <v>1200.0582414859655</v>
      </c>
      <c r="AE381" s="12">
        <v>761.80226250789417</v>
      </c>
      <c r="AF381" s="44">
        <v>228.93009858744119</v>
      </c>
      <c r="AG381" s="10">
        <v>2180.6421501057093</v>
      </c>
      <c r="AH381" s="12">
        <v>2068.9660663464529</v>
      </c>
      <c r="AI381" s="12">
        <v>2102.2794216198859</v>
      </c>
      <c r="AJ381" s="12">
        <v>2257.8329968275716</v>
      </c>
      <c r="AK381" s="12">
        <v>2078.3249817115361</v>
      </c>
      <c r="AL381" s="11">
        <v>2320.5761165156769</v>
      </c>
      <c r="AM381" s="10">
        <v>827.03755666784843</v>
      </c>
      <c r="AN381" s="12">
        <v>1155.0097882130733</v>
      </c>
      <c r="AO381" s="12">
        <v>490.34072805685429</v>
      </c>
      <c r="AP381" s="11">
        <v>1400.9116664204753</v>
      </c>
      <c r="AQ381" s="10">
        <v>585.88641495490003</v>
      </c>
      <c r="AR381" s="12">
        <v>942.80651760587125</v>
      </c>
      <c r="AS381" s="12">
        <v>1420.9160874337545</v>
      </c>
      <c r="AT381" s="11">
        <v>1727.3602600296178</v>
      </c>
      <c r="AU381" s="142">
        <v>1068.9985927803386</v>
      </c>
      <c r="AV381" s="118">
        <v>1104.2905323076266</v>
      </c>
      <c r="AW381" s="14">
        <v>743.96537110821839</v>
      </c>
      <c r="AX381" s="14">
        <v>2039.8471785322524</v>
      </c>
      <c r="AY381" s="14">
        <v>1191.6116506245121</v>
      </c>
    </row>
    <row r="382" spans="1:51">
      <c r="A382" s="7">
        <v>42825</v>
      </c>
      <c r="B382" s="10"/>
      <c r="C382" s="11">
        <v>2382.6634493034612</v>
      </c>
      <c r="D382" s="10">
        <v>995.12278763372751</v>
      </c>
      <c r="E382" s="12">
        <v>2194.0845388625662</v>
      </c>
      <c r="F382" s="12">
        <v>1826.2954378514153</v>
      </c>
      <c r="G382" s="12">
        <v>799.67310056976987</v>
      </c>
      <c r="H382" s="12">
        <v>1446.6124792509315</v>
      </c>
      <c r="I382" s="12">
        <v>2654.8311924174577</v>
      </c>
      <c r="J382" s="12">
        <v>1481.4883654721409</v>
      </c>
      <c r="K382" s="12">
        <v>2637.3092138310085</v>
      </c>
      <c r="L382" s="11">
        <v>5986.2035984564127</v>
      </c>
      <c r="M382" s="10">
        <v>2104.0284173199429</v>
      </c>
      <c r="N382" s="12">
        <v>2096.7012267438654</v>
      </c>
      <c r="O382" s="11">
        <v>1911.2566022327917</v>
      </c>
      <c r="P382" s="10">
        <v>1698.4262432776823</v>
      </c>
      <c r="Q382" s="12">
        <v>1709.6642541291294</v>
      </c>
      <c r="R382" s="12">
        <v>1517.7605229261058</v>
      </c>
      <c r="S382" s="12">
        <v>1470.6714526936996</v>
      </c>
      <c r="T382" s="12">
        <v>2137.8749470318476</v>
      </c>
      <c r="U382" s="12">
        <v>2096.2555964612948</v>
      </c>
      <c r="V382" s="12">
        <v>1327.2835396976607</v>
      </c>
      <c r="W382" s="12">
        <v>2145.7974027440068</v>
      </c>
      <c r="X382" s="12">
        <v>1353.1510965427444</v>
      </c>
      <c r="Y382" s="12">
        <v>1882.5299998293881</v>
      </c>
      <c r="Z382" s="11">
        <v>1739.5113193928391</v>
      </c>
      <c r="AA382" s="10">
        <v>1023.2549703164773</v>
      </c>
      <c r="AB382" s="12">
        <v>863.09087844006535</v>
      </c>
      <c r="AC382" s="12">
        <v>1771.2114721664755</v>
      </c>
      <c r="AD382" s="12">
        <v>1197.5654176573007</v>
      </c>
      <c r="AE382" s="12">
        <v>771.11495692227777</v>
      </c>
      <c r="AF382" s="44">
        <v>231.39441634065517</v>
      </c>
      <c r="AG382" s="10">
        <v>2169.2486434863063</v>
      </c>
      <c r="AH382" s="12">
        <v>2072.709250284724</v>
      </c>
      <c r="AI382" s="12">
        <v>2113.8582305103837</v>
      </c>
      <c r="AJ382" s="12">
        <v>2270.8438531583129</v>
      </c>
      <c r="AK382" s="12">
        <v>2093.8329317273042</v>
      </c>
      <c r="AL382" s="11">
        <v>2323.7024807807311</v>
      </c>
      <c r="AM382" s="10">
        <v>832.62432209338147</v>
      </c>
      <c r="AN382" s="12">
        <v>1163.823902634281</v>
      </c>
      <c r="AO382" s="12">
        <v>488.04548283756321</v>
      </c>
      <c r="AP382" s="11">
        <v>1391.1635368088184</v>
      </c>
      <c r="AQ382" s="10">
        <v>575.96125739218485</v>
      </c>
      <c r="AR382" s="12">
        <v>941.50877883938142</v>
      </c>
      <c r="AS382" s="12">
        <v>1407.8406959809811</v>
      </c>
      <c r="AT382" s="11">
        <v>1753.6743485652221</v>
      </c>
      <c r="AU382" s="142">
        <v>1078.0785644536957</v>
      </c>
      <c r="AV382" s="118">
        <v>1100.7049203298504</v>
      </c>
      <c r="AW382" s="14">
        <v>743.67580617121678</v>
      </c>
      <c r="AX382" s="14">
        <v>2037.3101323663373</v>
      </c>
      <c r="AY382" s="14">
        <v>1193.0016214061734</v>
      </c>
    </row>
    <row r="383" spans="1:51">
      <c r="A383" s="7">
        <v>42853</v>
      </c>
      <c r="B383" s="10"/>
      <c r="C383" s="11">
        <v>2370.5603897968372</v>
      </c>
      <c r="D383" s="10">
        <v>1006.1674003344006</v>
      </c>
      <c r="E383" s="12">
        <v>2175.6651700652537</v>
      </c>
      <c r="F383" s="12">
        <v>1802.5245589888332</v>
      </c>
      <c r="G383" s="12">
        <v>789.56535753548667</v>
      </c>
      <c r="H383" s="12">
        <v>1445.2412954030642</v>
      </c>
      <c r="I383" s="12">
        <v>2674.41282954592</v>
      </c>
      <c r="J383" s="12">
        <v>1489.7404479946401</v>
      </c>
      <c r="K383" s="12">
        <v>2667.7240701091655</v>
      </c>
      <c r="L383" s="11">
        <v>6047.7912061122061</v>
      </c>
      <c r="M383" s="10">
        <v>2084.3239414898571</v>
      </c>
      <c r="N383" s="12">
        <v>2110.4875202387066</v>
      </c>
      <c r="O383" s="11">
        <v>1900.3270409871839</v>
      </c>
      <c r="P383" s="10">
        <v>1690.2662266089385</v>
      </c>
      <c r="Q383" s="12">
        <v>1710.0067570904102</v>
      </c>
      <c r="R383" s="12">
        <v>1512.7186420432795</v>
      </c>
      <c r="S383" s="12">
        <v>1487.2559728335132</v>
      </c>
      <c r="T383" s="12">
        <v>2140.6281324899142</v>
      </c>
      <c r="U383" s="12">
        <v>2092.885704017729</v>
      </c>
      <c r="V383" s="12">
        <v>1352.4108613558558</v>
      </c>
      <c r="W383" s="12">
        <v>2136.0031313017344</v>
      </c>
      <c r="X383" s="12">
        <v>1375.3754531296274</v>
      </c>
      <c r="Y383" s="12">
        <v>1860.2696928223302</v>
      </c>
      <c r="Z383" s="11">
        <v>1719.7154264762494</v>
      </c>
      <c r="AA383" s="10">
        <v>1036.2987418804953</v>
      </c>
      <c r="AB383" s="12">
        <v>861.41348692284646</v>
      </c>
      <c r="AC383" s="12">
        <v>1779.5089967920326</v>
      </c>
      <c r="AD383" s="12">
        <v>1175.9272304045933</v>
      </c>
      <c r="AE383" s="12">
        <v>785.49895607894769</v>
      </c>
      <c r="AF383" s="44">
        <v>224.10909282485633</v>
      </c>
      <c r="AG383" s="10">
        <v>2195.0737374201049</v>
      </c>
      <c r="AH383" s="12">
        <v>2095.9629253147873</v>
      </c>
      <c r="AI383" s="12">
        <v>2141.8524964800954</v>
      </c>
      <c r="AJ383" s="12">
        <v>2294.1641550412787</v>
      </c>
      <c r="AK383" s="12">
        <v>2098.5123961974718</v>
      </c>
      <c r="AL383" s="11">
        <v>2334.4344329755263</v>
      </c>
      <c r="AM383" s="10">
        <v>827.79757814790196</v>
      </c>
      <c r="AN383" s="12">
        <v>1178.4891558668198</v>
      </c>
      <c r="AO383" s="12">
        <v>469.66584975393585</v>
      </c>
      <c r="AP383" s="11">
        <v>1372.952864609166</v>
      </c>
      <c r="AQ383" s="10">
        <v>572.14434255065885</v>
      </c>
      <c r="AR383" s="12">
        <v>953.15920616144217</v>
      </c>
      <c r="AS383" s="12">
        <v>1387.9581910541131</v>
      </c>
      <c r="AT383" s="11">
        <v>1764.4386771547711</v>
      </c>
      <c r="AU383" s="142">
        <v>1074.4118648320152</v>
      </c>
      <c r="AV383" s="118">
        <v>1106.8449114900416</v>
      </c>
      <c r="AW383" s="14">
        <v>750.43675479347735</v>
      </c>
      <c r="AX383" s="14">
        <v>2050.4253895666711</v>
      </c>
      <c r="AY383" s="14">
        <v>1205.2536048978202</v>
      </c>
    </row>
    <row r="384" spans="1:51">
      <c r="A384" s="7">
        <v>42886</v>
      </c>
      <c r="B384" s="10"/>
      <c r="C384" s="11">
        <v>2325.6562721992491</v>
      </c>
      <c r="D384" s="10">
        <v>997.32449350973275</v>
      </c>
      <c r="E384" s="12">
        <v>2116.6913343683209</v>
      </c>
      <c r="F384" s="12">
        <v>1750.824777675768</v>
      </c>
      <c r="G384" s="12">
        <v>767.95912643422014</v>
      </c>
      <c r="H384" s="12">
        <v>1412.1358249014777</v>
      </c>
      <c r="I384" s="12">
        <v>2613.4679884148291</v>
      </c>
      <c r="J384" s="12">
        <v>1466.1540816767538</v>
      </c>
      <c r="K384" s="12">
        <v>2544.4918652232059</v>
      </c>
      <c r="L384" s="11">
        <v>5909.8855889381402</v>
      </c>
      <c r="M384" s="10">
        <v>2056.5551853019551</v>
      </c>
      <c r="N384" s="12">
        <v>2168.7077990101197</v>
      </c>
      <c r="O384" s="11">
        <v>1872.5294481569349</v>
      </c>
      <c r="P384" s="10">
        <v>1706.1988228470539</v>
      </c>
      <c r="Q384" s="12">
        <v>1756.1626619843337</v>
      </c>
      <c r="R384" s="12">
        <v>1551.3522942165066</v>
      </c>
      <c r="S384" s="12">
        <v>1555.372466100067</v>
      </c>
      <c r="T384" s="12">
        <v>2221.0845801999849</v>
      </c>
      <c r="U384" s="12">
        <v>2143.7104767236019</v>
      </c>
      <c r="V384" s="12">
        <v>1393.7177482792442</v>
      </c>
      <c r="W384" s="12">
        <v>2209.1701607834184</v>
      </c>
      <c r="X384" s="12">
        <v>1428.3457134559128</v>
      </c>
      <c r="Y384" s="12">
        <v>1857.3481396604093</v>
      </c>
      <c r="Z384" s="11">
        <v>1710.0892178583076</v>
      </c>
      <c r="AA384" s="10">
        <v>1045.1050001101455</v>
      </c>
      <c r="AB384" s="12">
        <v>863.77615590896596</v>
      </c>
      <c r="AC384" s="12">
        <v>1795.517693376705</v>
      </c>
      <c r="AD384" s="12">
        <v>1177.5101020956331</v>
      </c>
      <c r="AE384" s="12">
        <v>810.41177068193008</v>
      </c>
      <c r="AF384" s="44">
        <v>216.79279812484685</v>
      </c>
      <c r="AG384" s="10">
        <v>2236.9818475055654</v>
      </c>
      <c r="AH384" s="12">
        <v>2125.1007378602303</v>
      </c>
      <c r="AI384" s="12">
        <v>2202.9546722346277</v>
      </c>
      <c r="AJ384" s="12">
        <v>2309.9705597506227</v>
      </c>
      <c r="AK384" s="12">
        <v>2143.643124067592</v>
      </c>
      <c r="AL384" s="11">
        <v>2396.6268397154022</v>
      </c>
      <c r="AM384" s="10">
        <v>816.14393179126171</v>
      </c>
      <c r="AN384" s="12">
        <v>1191.8667301240434</v>
      </c>
      <c r="AO384" s="12">
        <v>448.59740267363185</v>
      </c>
      <c r="AP384" s="11">
        <v>1326.2114855613797</v>
      </c>
      <c r="AQ384" s="10">
        <v>570.26532212181098</v>
      </c>
      <c r="AR384" s="12">
        <v>953.32570717735109</v>
      </c>
      <c r="AS384" s="12">
        <v>1316.2634207124411</v>
      </c>
      <c r="AT384" s="11">
        <v>1828.5737242315988</v>
      </c>
      <c r="AU384" s="142">
        <v>1091.720727940856</v>
      </c>
      <c r="AV384" s="118">
        <v>1109.4277036404289</v>
      </c>
      <c r="AW384" s="14">
        <v>759.12402829362554</v>
      </c>
      <c r="AX384" s="14">
        <v>2059.5924226713696</v>
      </c>
      <c r="AY384" s="14">
        <v>1222.2147254775607</v>
      </c>
    </row>
    <row r="385" spans="1:51">
      <c r="A385" s="7">
        <v>42916</v>
      </c>
      <c r="B385" s="10"/>
      <c r="C385" s="11">
        <v>2383.4117846264835</v>
      </c>
      <c r="D385" s="10">
        <v>1000.9807190351657</v>
      </c>
      <c r="E385" s="12">
        <v>2180.3993861966942</v>
      </c>
      <c r="F385" s="12">
        <v>1819.2937855823616</v>
      </c>
      <c r="G385" s="12">
        <v>799.9061044952357</v>
      </c>
      <c r="H385" s="12">
        <v>1434.1637659207736</v>
      </c>
      <c r="I385" s="12">
        <v>2662.6674335153693</v>
      </c>
      <c r="J385" s="12">
        <v>1501.3166844452414</v>
      </c>
      <c r="K385" s="12">
        <v>2588.0777268221045</v>
      </c>
      <c r="L385" s="11">
        <v>5978.6464392096286</v>
      </c>
      <c r="M385" s="10">
        <v>2088.3746997150452</v>
      </c>
      <c r="N385" s="12">
        <v>2214.2478009451706</v>
      </c>
      <c r="O385" s="11">
        <v>1936.9255219987383</v>
      </c>
      <c r="P385" s="10">
        <v>1736.9943079437955</v>
      </c>
      <c r="Q385" s="12">
        <v>1718.6396025271647</v>
      </c>
      <c r="R385" s="12">
        <v>1529.6192608015538</v>
      </c>
      <c r="S385" s="12">
        <v>1526.0082391671142</v>
      </c>
      <c r="T385" s="12">
        <v>2170.5210954071481</v>
      </c>
      <c r="U385" s="12">
        <v>2113.1730830308111</v>
      </c>
      <c r="V385" s="12">
        <v>1384.8773003238869</v>
      </c>
      <c r="W385" s="12">
        <v>2199.5453782586728</v>
      </c>
      <c r="X385" s="12">
        <v>1388.9480162415011</v>
      </c>
      <c r="Y385" s="12">
        <v>1921.2648591110651</v>
      </c>
      <c r="Z385" s="11">
        <v>1712.3872765177928</v>
      </c>
      <c r="AA385" s="10">
        <v>1056.5509323690146</v>
      </c>
      <c r="AB385" s="12">
        <v>859.54326853737791</v>
      </c>
      <c r="AC385" s="12">
        <v>1829.8926531920447</v>
      </c>
      <c r="AD385" s="12">
        <v>1183.4451271287048</v>
      </c>
      <c r="AE385" s="12">
        <v>815.8836178918117</v>
      </c>
      <c r="AF385" s="44">
        <v>217.68987241082695</v>
      </c>
      <c r="AG385" s="10">
        <v>2241.3274725991691</v>
      </c>
      <c r="AH385" s="12">
        <v>2138.6471191127407</v>
      </c>
      <c r="AI385" s="12">
        <v>2195.8142695114584</v>
      </c>
      <c r="AJ385" s="12">
        <v>2300.7170658483992</v>
      </c>
      <c r="AK385" s="12">
        <v>2129.1382884860755</v>
      </c>
      <c r="AL385" s="11">
        <v>2379.8913948277068</v>
      </c>
      <c r="AM385" s="10">
        <v>830.52624153247905</v>
      </c>
      <c r="AN385" s="12">
        <v>1207.928084601486</v>
      </c>
      <c r="AO385" s="12">
        <v>444.24864562042535</v>
      </c>
      <c r="AP385" s="11">
        <v>1361.118658843505</v>
      </c>
      <c r="AQ385" s="10">
        <v>567.62116467950284</v>
      </c>
      <c r="AR385" s="12">
        <v>967.78842695130356</v>
      </c>
      <c r="AS385" s="12">
        <v>1372.2218869008943</v>
      </c>
      <c r="AT385" s="11">
        <v>1788.847053941244</v>
      </c>
      <c r="AU385" s="142">
        <v>1103.647966197984</v>
      </c>
      <c r="AV385" s="118">
        <v>1122.6192466073103</v>
      </c>
      <c r="AW385" s="14">
        <v>762.77829194978517</v>
      </c>
      <c r="AX385" s="14">
        <v>2087.7901496211689</v>
      </c>
      <c r="AY385" s="14">
        <v>1229.8426690230883</v>
      </c>
    </row>
    <row r="386" spans="1:51">
      <c r="A386" s="7">
        <v>42947</v>
      </c>
      <c r="B386" s="10"/>
      <c r="C386" s="11">
        <v>2419.5450388935024</v>
      </c>
      <c r="D386" s="10">
        <v>1008.944256580665</v>
      </c>
      <c r="E386" s="12">
        <v>2190.0715100196039</v>
      </c>
      <c r="F386" s="12">
        <v>1844.0301129319332</v>
      </c>
      <c r="G386" s="12">
        <v>815.57232524556787</v>
      </c>
      <c r="H386" s="12">
        <v>1456.8129479275576</v>
      </c>
      <c r="I386" s="12">
        <v>2706.466304138964</v>
      </c>
      <c r="J386" s="12">
        <v>1525.4686362179441</v>
      </c>
      <c r="K386" s="12">
        <v>2644.041427533451</v>
      </c>
      <c r="L386" s="11">
        <v>6034.5442865840196</v>
      </c>
      <c r="M386" s="10">
        <v>2110.4234712543462</v>
      </c>
      <c r="N386" s="12">
        <v>2235.948312033463</v>
      </c>
      <c r="O386" s="11">
        <v>1973.6864789393017</v>
      </c>
      <c r="P386" s="10">
        <v>1792.6675598830054</v>
      </c>
      <c r="Q386" s="12">
        <v>1757.8099453639466</v>
      </c>
      <c r="R386" s="12">
        <v>1580.547859989066</v>
      </c>
      <c r="S386" s="12">
        <v>1559.1235408196792</v>
      </c>
      <c r="T386" s="12">
        <v>2234.4198821375917</v>
      </c>
      <c r="U386" s="12">
        <v>2182.3681814854453</v>
      </c>
      <c r="V386" s="12">
        <v>1402.7791728047969</v>
      </c>
      <c r="W386" s="12">
        <v>2277.8716013732683</v>
      </c>
      <c r="X386" s="12">
        <v>1413.3423152455882</v>
      </c>
      <c r="Y386" s="12">
        <v>2002.1596848794459</v>
      </c>
      <c r="Z386" s="11">
        <v>1765.73482745776</v>
      </c>
      <c r="AA386" s="10">
        <v>1088.1634354879241</v>
      </c>
      <c r="AB386" s="12">
        <v>889.16368316569424</v>
      </c>
      <c r="AC386" s="12">
        <v>1851.7265529140548</v>
      </c>
      <c r="AD386" s="12">
        <v>1228.139427434086</v>
      </c>
      <c r="AE386" s="12">
        <v>826.99562403003904</v>
      </c>
      <c r="AF386" s="44">
        <v>222.78088086126908</v>
      </c>
      <c r="AG386" s="10">
        <v>2245.1807227599529</v>
      </c>
      <c r="AH386" s="12">
        <v>2152.070855950049</v>
      </c>
      <c r="AI386" s="12">
        <v>2213.2372600911231</v>
      </c>
      <c r="AJ386" s="12">
        <v>2305.7766346371955</v>
      </c>
      <c r="AK386" s="12">
        <v>2149.9771165892043</v>
      </c>
      <c r="AL386" s="11">
        <v>2398.520899926692</v>
      </c>
      <c r="AM386" s="10">
        <v>853.78168560062545</v>
      </c>
      <c r="AN386" s="12">
        <v>1232.7367381615991</v>
      </c>
      <c r="AO386" s="12">
        <v>465.45328215665438</v>
      </c>
      <c r="AP386" s="11">
        <v>1394.048183800691</v>
      </c>
      <c r="AQ386" s="10">
        <v>577.92102145891704</v>
      </c>
      <c r="AR386" s="12">
        <v>985.90223620434665</v>
      </c>
      <c r="AS386" s="12">
        <v>1384.550230605849</v>
      </c>
      <c r="AT386" s="11">
        <v>1839.2745794426646</v>
      </c>
      <c r="AU386" s="142">
        <v>1125.8967030258418</v>
      </c>
      <c r="AV386" s="118">
        <v>1138.8764014284313</v>
      </c>
      <c r="AW386" s="14">
        <v>777.53718233176073</v>
      </c>
      <c r="AX386" s="14">
        <v>2121.1331388140179</v>
      </c>
      <c r="AY386" s="14">
        <v>1255.1313458001557</v>
      </c>
    </row>
    <row r="387" spans="1:51">
      <c r="A387" s="7">
        <v>42978</v>
      </c>
      <c r="B387" s="10"/>
      <c r="C387" s="11">
        <v>2385.6666586369092</v>
      </c>
      <c r="D387" s="10">
        <v>988.75145374297279</v>
      </c>
      <c r="E387" s="12">
        <v>2116.9097668792924</v>
      </c>
      <c r="F387" s="12">
        <v>1793.3206710427498</v>
      </c>
      <c r="G387" s="12">
        <v>771.46410370186868</v>
      </c>
      <c r="H387" s="12">
        <v>1414.0404422913928</v>
      </c>
      <c r="I387" s="12">
        <v>2628.936401987889</v>
      </c>
      <c r="J387" s="12">
        <v>1493.5618133141654</v>
      </c>
      <c r="K387" s="12">
        <v>2548.0268287363751</v>
      </c>
      <c r="L387" s="11">
        <v>5946.9965412611837</v>
      </c>
      <c r="M387" s="10">
        <v>2073.1569824409207</v>
      </c>
      <c r="N387" s="12">
        <v>2221.7798005456552</v>
      </c>
      <c r="O387" s="11">
        <v>1915.9148355933703</v>
      </c>
      <c r="P387" s="10">
        <v>1781.4449823589232</v>
      </c>
      <c r="Q387" s="12">
        <v>1797.0764540032035</v>
      </c>
      <c r="R387" s="12">
        <v>1611.6606871353822</v>
      </c>
      <c r="S387" s="12">
        <v>1573.9077878778405</v>
      </c>
      <c r="T387" s="12">
        <v>2219.3323900519331</v>
      </c>
      <c r="U387" s="12">
        <v>2206.776194675318</v>
      </c>
      <c r="V387" s="12">
        <v>1387.0668859767329</v>
      </c>
      <c r="W387" s="12">
        <v>2257.5653328077669</v>
      </c>
      <c r="X387" s="12">
        <v>1402.5017160041284</v>
      </c>
      <c r="Y387" s="12">
        <v>1986.2654635022757</v>
      </c>
      <c r="Z387" s="11">
        <v>1734.5645199577357</v>
      </c>
      <c r="AA387" s="10">
        <v>1073.3137765031356</v>
      </c>
      <c r="AB387" s="12">
        <v>890.38597055728439</v>
      </c>
      <c r="AC387" s="12">
        <v>1829.5081973690549</v>
      </c>
      <c r="AD387" s="12">
        <v>1223.1588812520374</v>
      </c>
      <c r="AE387" s="12">
        <v>825.08273127587609</v>
      </c>
      <c r="AF387" s="44">
        <v>214.56131478124493</v>
      </c>
      <c r="AG387" s="10">
        <v>2236.267785826451</v>
      </c>
      <c r="AH387" s="12">
        <v>2140.8572823055383</v>
      </c>
      <c r="AI387" s="12">
        <v>2201.2385962315579</v>
      </c>
      <c r="AJ387" s="12">
        <v>2290.6236332453627</v>
      </c>
      <c r="AK387" s="12">
        <v>2166.4448231206793</v>
      </c>
      <c r="AL387" s="11">
        <v>2404.7318695332151</v>
      </c>
      <c r="AM387" s="10">
        <v>834.39080453954489</v>
      </c>
      <c r="AN387" s="12">
        <v>1208.1030323256537</v>
      </c>
      <c r="AO387" s="12">
        <v>434.08155734971916</v>
      </c>
      <c r="AP387" s="11">
        <v>1322.8260699793216</v>
      </c>
      <c r="AQ387" s="10">
        <v>574.40337258672503</v>
      </c>
      <c r="AR387" s="12">
        <v>967.63670160675292</v>
      </c>
      <c r="AS387" s="12">
        <v>1338.6845076902039</v>
      </c>
      <c r="AT387" s="11">
        <v>1860.4807019258146</v>
      </c>
      <c r="AU387" s="142">
        <v>1131.2705650386768</v>
      </c>
      <c r="AV387" s="118">
        <v>1124.5882706438238</v>
      </c>
      <c r="AW387" s="14">
        <v>777.96207172374682</v>
      </c>
      <c r="AX387" s="14">
        <v>2099.329787315497</v>
      </c>
      <c r="AY387" s="14">
        <v>1258.9735228741749</v>
      </c>
    </row>
    <row r="388" spans="1:51">
      <c r="A388" s="7">
        <v>43007</v>
      </c>
      <c r="B388" s="10"/>
      <c r="C388" s="11">
        <v>2531.3220589793682</v>
      </c>
      <c r="D388" s="10">
        <v>1023.4653124247963</v>
      </c>
      <c r="E388" s="12">
        <v>2217.0830948748821</v>
      </c>
      <c r="F388" s="12">
        <v>1884.6410508870279</v>
      </c>
      <c r="G388" s="12">
        <v>818.19679453330889</v>
      </c>
      <c r="H388" s="12">
        <v>1484.9651560950083</v>
      </c>
      <c r="I388" s="12">
        <v>2724.687235652656</v>
      </c>
      <c r="J388" s="12">
        <v>1562.842933763098</v>
      </c>
      <c r="K388" s="12">
        <v>2690.9034646722307</v>
      </c>
      <c r="L388" s="11">
        <v>6237.1846763451085</v>
      </c>
      <c r="M388" s="10">
        <v>2159.984053849068</v>
      </c>
      <c r="N388" s="12">
        <v>2297.2928346094482</v>
      </c>
      <c r="O388" s="11">
        <v>1968.8160637410119</v>
      </c>
      <c r="P388" s="10">
        <v>1855.2111276564513</v>
      </c>
      <c r="Q388" s="12">
        <v>1822.8963081673439</v>
      </c>
      <c r="R388" s="12">
        <v>1640.2996147799104</v>
      </c>
      <c r="S388" s="12">
        <v>1584.3732866151363</v>
      </c>
      <c r="T388" s="12">
        <v>2282.882530883478</v>
      </c>
      <c r="U388" s="12">
        <v>2228.2208590856626</v>
      </c>
      <c r="V388" s="12">
        <v>1421.0960874544833</v>
      </c>
      <c r="W388" s="12">
        <v>2356.5127673801267</v>
      </c>
      <c r="X388" s="12">
        <v>1424.3468203806378</v>
      </c>
      <c r="Y388" s="12">
        <v>2079.9445054348193</v>
      </c>
      <c r="Z388" s="11">
        <v>1803.6243349987969</v>
      </c>
      <c r="AA388" s="10">
        <v>1103.9542493866163</v>
      </c>
      <c r="AB388" s="12">
        <v>915.74689263654602</v>
      </c>
      <c r="AC388" s="12">
        <v>1881.5008510314456</v>
      </c>
      <c r="AD388" s="12">
        <v>1274.8237488186026</v>
      </c>
      <c r="AE388" s="12">
        <v>840.07226793325276</v>
      </c>
      <c r="AF388" s="44">
        <v>232.46992805890073</v>
      </c>
      <c r="AG388" s="10">
        <v>2326.9209877263447</v>
      </c>
      <c r="AH388" s="12">
        <v>2225.1256465663482</v>
      </c>
      <c r="AI388" s="12">
        <v>2275.5614892495632</v>
      </c>
      <c r="AJ388" s="12">
        <v>2344.564810950455</v>
      </c>
      <c r="AK388" s="12">
        <v>2229.3997426353249</v>
      </c>
      <c r="AL388" s="11">
        <v>2502.8336343853935</v>
      </c>
      <c r="AM388" s="10">
        <v>880.64360760850855</v>
      </c>
      <c r="AN388" s="12">
        <v>1235.8268582254461</v>
      </c>
      <c r="AO388" s="12">
        <v>471.74688623234823</v>
      </c>
      <c r="AP388" s="11">
        <v>1377.7575893022001</v>
      </c>
      <c r="AQ388" s="10">
        <v>594.2308274133793</v>
      </c>
      <c r="AR388" s="12">
        <v>987.96908782278376</v>
      </c>
      <c r="AS388" s="12">
        <v>1411.0690879128322</v>
      </c>
      <c r="AT388" s="11">
        <v>1926.6704678721767</v>
      </c>
      <c r="AU388" s="142">
        <v>1147.0577129572735</v>
      </c>
      <c r="AV388" s="118">
        <v>1155.8580216996843</v>
      </c>
      <c r="AW388" s="14">
        <v>792.97904247574752</v>
      </c>
      <c r="AX388" s="14">
        <v>2161.3238550699666</v>
      </c>
      <c r="AY388" s="14">
        <v>1284.9438981243572</v>
      </c>
    </row>
    <row r="389" spans="1:51">
      <c r="A389" s="7">
        <v>43039</v>
      </c>
      <c r="B389" s="10"/>
      <c r="C389" s="11">
        <v>2569.2263433550252</v>
      </c>
      <c r="D389" s="10">
        <v>1022.0944480259141</v>
      </c>
      <c r="E389" s="12">
        <v>2202.4637764561598</v>
      </c>
      <c r="F389" s="12">
        <v>1877.6522209108884</v>
      </c>
      <c r="G389" s="12">
        <v>826.48192628479421</v>
      </c>
      <c r="H389" s="12">
        <v>1448.1129667114392</v>
      </c>
      <c r="I389" s="12">
        <v>2699.8006258264595</v>
      </c>
      <c r="J389" s="12">
        <v>1512.2535780811791</v>
      </c>
      <c r="K389" s="12">
        <v>2628.6080859924646</v>
      </c>
      <c r="L389" s="11">
        <v>6164.7483676770207</v>
      </c>
      <c r="M389" s="10">
        <v>2144.9832265674563</v>
      </c>
      <c r="N389" s="12">
        <v>2339.2960830384636</v>
      </c>
      <c r="O389" s="11">
        <v>1950.0064699519776</v>
      </c>
      <c r="P389" s="10">
        <v>1950.0505800875326</v>
      </c>
      <c r="Q389" s="12">
        <v>1883.4537716453997</v>
      </c>
      <c r="R389" s="12">
        <v>1726.112363600188</v>
      </c>
      <c r="S389" s="12">
        <v>1643.6213997728028</v>
      </c>
      <c r="T389" s="12">
        <v>2379.7890754510881</v>
      </c>
      <c r="U389" s="12">
        <v>2344.8095458091234</v>
      </c>
      <c r="V389" s="12">
        <v>1464.2972474744909</v>
      </c>
      <c r="W389" s="12">
        <v>2462.7263025208003</v>
      </c>
      <c r="X389" s="12">
        <v>1468.2547425045316</v>
      </c>
      <c r="Y389" s="12">
        <v>2155.8883586359248</v>
      </c>
      <c r="Z389" s="11">
        <v>1817.1373234206412</v>
      </c>
      <c r="AA389" s="10">
        <v>1110.1521202015265</v>
      </c>
      <c r="AB389" s="12">
        <v>936.68352638906708</v>
      </c>
      <c r="AC389" s="12">
        <v>1902.1334227416814</v>
      </c>
      <c r="AD389" s="12">
        <v>1318.6716130403008</v>
      </c>
      <c r="AE389" s="12">
        <v>860.56309738153038</v>
      </c>
      <c r="AF389" s="44">
        <v>233.36201868707232</v>
      </c>
      <c r="AG389" s="10">
        <v>2352.9032036783233</v>
      </c>
      <c r="AH389" s="12">
        <v>2248.4735783691735</v>
      </c>
      <c r="AI389" s="12">
        <v>2305.5307859339541</v>
      </c>
      <c r="AJ389" s="12">
        <v>2339.6587437639655</v>
      </c>
      <c r="AK389" s="12">
        <v>2274.5233161759152</v>
      </c>
      <c r="AL389" s="11">
        <v>2549.8155297509497</v>
      </c>
      <c r="AM389" s="10">
        <v>878.1796801902351</v>
      </c>
      <c r="AN389" s="12">
        <v>1251.9055515629771</v>
      </c>
      <c r="AO389" s="12">
        <v>470.49771241643003</v>
      </c>
      <c r="AP389" s="11">
        <v>1331.1035766748926</v>
      </c>
      <c r="AQ389" s="10">
        <v>604.31464412517221</v>
      </c>
      <c r="AR389" s="12">
        <v>1003.9137217377692</v>
      </c>
      <c r="AS389" s="12">
        <v>1365.5955346959915</v>
      </c>
      <c r="AT389" s="11">
        <v>2000.1613551022315</v>
      </c>
      <c r="AU389" s="142">
        <v>1178.700618833217</v>
      </c>
      <c r="AV389" s="118">
        <v>1166.7499864769961</v>
      </c>
      <c r="AW389" s="14">
        <v>810.5738121362175</v>
      </c>
      <c r="AX389" s="14">
        <v>2183.5852802626605</v>
      </c>
      <c r="AY389" s="14">
        <v>1313.6445656508502</v>
      </c>
    </row>
    <row r="390" spans="1:51">
      <c r="A390" s="7">
        <v>43069</v>
      </c>
      <c r="B390" s="10"/>
      <c r="C390" s="11">
        <v>2694.0000982741681</v>
      </c>
      <c r="D390" s="10">
        <v>1067.0631111490038</v>
      </c>
      <c r="E390" s="12">
        <v>2341.157389298251</v>
      </c>
      <c r="F390" s="12">
        <v>1943.9194515527497</v>
      </c>
      <c r="G390" s="12">
        <v>850.32028535604002</v>
      </c>
      <c r="H390" s="12">
        <v>1519.5540839918185</v>
      </c>
      <c r="I390" s="12">
        <v>2805.5714438852319</v>
      </c>
      <c r="J390" s="12">
        <v>1635.5870667560293</v>
      </c>
      <c r="K390" s="12">
        <v>2832.5994464537966</v>
      </c>
      <c r="L390" s="11">
        <v>6542.6726904812685</v>
      </c>
      <c r="M390" s="10">
        <v>2279.3919466494081</v>
      </c>
      <c r="N390" s="12">
        <v>2430.3459645574371</v>
      </c>
      <c r="O390" s="11">
        <v>2037.945901864269</v>
      </c>
      <c r="P390" s="10">
        <v>1978.4650123010481</v>
      </c>
      <c r="Q390" s="12">
        <v>1963.1004792651795</v>
      </c>
      <c r="R390" s="12">
        <v>1779.9506679629239</v>
      </c>
      <c r="S390" s="12">
        <v>1689.0612818362551</v>
      </c>
      <c r="T390" s="12">
        <v>2445.7705902431576</v>
      </c>
      <c r="U390" s="12">
        <v>2389.919185767149</v>
      </c>
      <c r="V390" s="12">
        <v>1509.775762995909</v>
      </c>
      <c r="W390" s="12">
        <v>2521.7715671760516</v>
      </c>
      <c r="X390" s="12">
        <v>1497.6974136804511</v>
      </c>
      <c r="Y390" s="12">
        <v>2220.9206593124482</v>
      </c>
      <c r="Z390" s="11">
        <v>1866.636244125858</v>
      </c>
      <c r="AA390" s="10">
        <v>1109.9445571911044</v>
      </c>
      <c r="AB390" s="12">
        <v>954.89037039927177</v>
      </c>
      <c r="AC390" s="12">
        <v>1992.5011504012275</v>
      </c>
      <c r="AD390" s="12">
        <v>1347.9184010758104</v>
      </c>
      <c r="AE390" s="12">
        <v>880.87945536876282</v>
      </c>
      <c r="AF390" s="44">
        <v>236.98041220300257</v>
      </c>
      <c r="AG390" s="10">
        <v>2444.7750101117672</v>
      </c>
      <c r="AH390" s="12">
        <v>2357.056573683647</v>
      </c>
      <c r="AI390" s="12">
        <v>2421.0650339113863</v>
      </c>
      <c r="AJ390" s="12">
        <v>2456.5213626068294</v>
      </c>
      <c r="AK390" s="12">
        <v>2388.1986685879419</v>
      </c>
      <c r="AL390" s="11">
        <v>2678.2330534705711</v>
      </c>
      <c r="AM390" s="10">
        <v>898.24455915140072</v>
      </c>
      <c r="AN390" s="12">
        <v>1275.4836682879952</v>
      </c>
      <c r="AO390" s="12">
        <v>480.53461610472743</v>
      </c>
      <c r="AP390" s="11">
        <v>1395.9875469548783</v>
      </c>
      <c r="AQ390" s="10">
        <v>617.18922690445402</v>
      </c>
      <c r="AR390" s="12">
        <v>1039.0967730549567</v>
      </c>
      <c r="AS390" s="12">
        <v>1451.0722559992175</v>
      </c>
      <c r="AT390" s="11">
        <v>2016.866889183086</v>
      </c>
      <c r="AU390" s="142">
        <v>1211.8998877357121</v>
      </c>
      <c r="AV390" s="118">
        <v>1209.426921801185</v>
      </c>
      <c r="AW390" s="14">
        <v>833.33684037865214</v>
      </c>
      <c r="AX390" s="14">
        <v>2268.2793684118433</v>
      </c>
      <c r="AY390" s="14">
        <v>1353.9333219748505</v>
      </c>
    </row>
    <row r="391" spans="1:51">
      <c r="A391" s="7">
        <v>43098</v>
      </c>
      <c r="B391" s="10"/>
      <c r="C391" s="11">
        <v>2797.479999850601</v>
      </c>
      <c r="D391" s="10">
        <v>1075.5289967852493</v>
      </c>
      <c r="E391" s="12">
        <v>2411.6219386522539</v>
      </c>
      <c r="F391" s="12">
        <v>2019.8557963634798</v>
      </c>
      <c r="G391" s="12">
        <v>866.03493465787938</v>
      </c>
      <c r="H391" s="12">
        <v>1579.3615107241908</v>
      </c>
      <c r="I391" s="12">
        <v>2939.5987596727296</v>
      </c>
      <c r="J391" s="12">
        <v>1688.4202400938802</v>
      </c>
      <c r="K391" s="12">
        <v>2994.9021995782587</v>
      </c>
      <c r="L391" s="11">
        <v>6828.8218953153855</v>
      </c>
      <c r="M391" s="10">
        <v>2295.583532593876</v>
      </c>
      <c r="N391" s="12">
        <v>2461.4958928790156</v>
      </c>
      <c r="O391" s="11">
        <v>2103.1305632176131</v>
      </c>
      <c r="P391" s="10">
        <v>1958.9144495563835</v>
      </c>
      <c r="Q391" s="12">
        <v>1976.8433479361111</v>
      </c>
      <c r="R391" s="12">
        <v>1787.9336715058218</v>
      </c>
      <c r="S391" s="12">
        <v>1695.2362898369865</v>
      </c>
      <c r="T391" s="12">
        <v>2413.6831571187045</v>
      </c>
      <c r="U391" s="12">
        <v>2385.5435933927461</v>
      </c>
      <c r="V391" s="12">
        <v>1559.4635263544949</v>
      </c>
      <c r="W391" s="12">
        <v>2476.8091572424287</v>
      </c>
      <c r="X391" s="12">
        <v>1496.9314764108674</v>
      </c>
      <c r="Y391" s="12">
        <v>2207.7533746343224</v>
      </c>
      <c r="Z391" s="11">
        <v>1907.4475807527019</v>
      </c>
      <c r="AA391" s="10">
        <v>1131.2429817271084</v>
      </c>
      <c r="AB391" s="12">
        <v>978.4683457639976</v>
      </c>
      <c r="AC391" s="12">
        <v>1998.9384412639354</v>
      </c>
      <c r="AD391" s="12">
        <v>1388.7810172584493</v>
      </c>
      <c r="AE391" s="12">
        <v>884.13916910223247</v>
      </c>
      <c r="AF391" s="44">
        <v>244.29923475218197</v>
      </c>
      <c r="AG391" s="10">
        <v>2503.0713119324273</v>
      </c>
      <c r="AH391" s="12">
        <v>2405.7393091919644</v>
      </c>
      <c r="AI391" s="12">
        <v>2464.3850650366194</v>
      </c>
      <c r="AJ391" s="12">
        <v>2490.5143513213761</v>
      </c>
      <c r="AK391" s="12">
        <v>2402.6091709642783</v>
      </c>
      <c r="AL391" s="11">
        <v>2715.7844405050532</v>
      </c>
      <c r="AM391" s="10">
        <v>924.55527168177093</v>
      </c>
      <c r="AN391" s="12">
        <v>1283.6698858392674</v>
      </c>
      <c r="AO391" s="12">
        <v>496.7621851497679</v>
      </c>
      <c r="AP391" s="11">
        <v>1438.6136046941101</v>
      </c>
      <c r="AQ391" s="10">
        <v>625.92686864001837</v>
      </c>
      <c r="AR391" s="12">
        <v>1027.4506268063799</v>
      </c>
      <c r="AS391" s="12">
        <v>1478.9304889409609</v>
      </c>
      <c r="AT391" s="11">
        <v>2009.7045048577522</v>
      </c>
      <c r="AU391" s="142">
        <v>1226.9537433883845</v>
      </c>
      <c r="AV391" s="118">
        <v>1223.0874557257555</v>
      </c>
      <c r="AW391" s="14">
        <v>841.52993069208719</v>
      </c>
      <c r="AX391" s="14">
        <v>2297.8126423654385</v>
      </c>
      <c r="AY391" s="14">
        <v>1368.9869104690956</v>
      </c>
    </row>
    <row r="392" spans="1:51">
      <c r="A392" s="7">
        <v>43131</v>
      </c>
      <c r="B392" s="10"/>
      <c r="C392" s="11">
        <v>2937.111329346531</v>
      </c>
      <c r="D392" s="10">
        <v>1093.5268846933629</v>
      </c>
      <c r="E392" s="12">
        <v>2505.4210868024174</v>
      </c>
      <c r="F392" s="12">
        <v>2123.2361651687429</v>
      </c>
      <c r="G392" s="12">
        <v>893.63000930534633</v>
      </c>
      <c r="H392" s="12">
        <v>1636.5713075868316</v>
      </c>
      <c r="I392" s="12">
        <v>3132.6743616526901</v>
      </c>
      <c r="J392" s="12">
        <v>1789.9009562270123</v>
      </c>
      <c r="K392" s="12">
        <v>3204.4859161207037</v>
      </c>
      <c r="L392" s="11">
        <v>7285.8285133935751</v>
      </c>
      <c r="M392" s="10">
        <v>2327.453040515843</v>
      </c>
      <c r="N392" s="12">
        <v>2540.6496095968187</v>
      </c>
      <c r="O392" s="11">
        <v>2209.2812676951717</v>
      </c>
      <c r="P392" s="10">
        <v>2110.1053268015935</v>
      </c>
      <c r="Q392" s="12">
        <v>2085.6705627071806</v>
      </c>
      <c r="R392" s="12">
        <v>1908.5762706936393</v>
      </c>
      <c r="S392" s="12">
        <v>1789.8542873871968</v>
      </c>
      <c r="T392" s="12">
        <v>2604.684956530662</v>
      </c>
      <c r="U392" s="12">
        <v>2530.0968708182668</v>
      </c>
      <c r="V392" s="12">
        <v>1657.3227932082873</v>
      </c>
      <c r="W392" s="12">
        <v>2679.4241489220353</v>
      </c>
      <c r="X392" s="12">
        <v>1567.9385018287164</v>
      </c>
      <c r="Y392" s="12">
        <v>2390.4809174412653</v>
      </c>
      <c r="Z392" s="11">
        <v>2028.9578046313004</v>
      </c>
      <c r="AA392" s="10">
        <v>1178.0625196736551</v>
      </c>
      <c r="AB392" s="12">
        <v>1045.4846933996741</v>
      </c>
      <c r="AC392" s="12">
        <v>2080.2180275451051</v>
      </c>
      <c r="AD392" s="12">
        <v>1495.2874292116724</v>
      </c>
      <c r="AE392" s="12">
        <v>944.04575415305226</v>
      </c>
      <c r="AF392" s="44">
        <v>250.3299170280462</v>
      </c>
      <c r="AG392" s="10">
        <v>2657.358919253772</v>
      </c>
      <c r="AH392" s="12">
        <v>2568.8440839605573</v>
      </c>
      <c r="AI392" s="12">
        <v>2584.8043965013776</v>
      </c>
      <c r="AJ392" s="12">
        <v>2616.3172799599565</v>
      </c>
      <c r="AK392" s="12">
        <v>2553.0277972895979</v>
      </c>
      <c r="AL392" s="11">
        <v>2862.6503116802032</v>
      </c>
      <c r="AM392" s="10">
        <v>968.83487268743954</v>
      </c>
      <c r="AN392" s="12">
        <v>1321.8650510954949</v>
      </c>
      <c r="AO392" s="12">
        <v>517.71568660150399</v>
      </c>
      <c r="AP392" s="11">
        <v>1486.8561013956601</v>
      </c>
      <c r="AQ392" s="10">
        <v>641.470034451424</v>
      </c>
      <c r="AR392" s="12">
        <v>1066.5420459197187</v>
      </c>
      <c r="AS392" s="12">
        <v>1532.8692499438105</v>
      </c>
      <c r="AT392" s="11">
        <v>2126.0098893499762</v>
      </c>
      <c r="AU392" s="142">
        <v>1283.1345481834155</v>
      </c>
      <c r="AV392" s="118">
        <v>1276.7523043326662</v>
      </c>
      <c r="AW392" s="14">
        <v>888.8059797941595</v>
      </c>
      <c r="AX392" s="14">
        <v>2400.5058505864995</v>
      </c>
      <c r="AY392" s="14">
        <v>1447.3665037247583</v>
      </c>
    </row>
    <row r="393" spans="1:51">
      <c r="A393" s="7">
        <v>43159</v>
      </c>
      <c r="B393" s="10"/>
      <c r="C393" s="11">
        <v>2772.0029885969243</v>
      </c>
      <c r="D393" s="10">
        <v>1022.0288207655643</v>
      </c>
      <c r="E393" s="12">
        <v>2373.7455648366736</v>
      </c>
      <c r="F393" s="12">
        <v>2014.4900480750368</v>
      </c>
      <c r="G393" s="12">
        <v>852.84823878177724</v>
      </c>
      <c r="H393" s="12">
        <v>1548.7713028093167</v>
      </c>
      <c r="I393" s="12">
        <v>3015.4383077879879</v>
      </c>
      <c r="J393" s="12">
        <v>1679.1101292737039</v>
      </c>
      <c r="K393" s="12">
        <v>3069.9768510994559</v>
      </c>
      <c r="L393" s="11">
        <v>7126.7741153907054</v>
      </c>
      <c r="M393" s="10">
        <v>2200.8012530414039</v>
      </c>
      <c r="N393" s="12">
        <v>2426.8345970900523</v>
      </c>
      <c r="O393" s="11">
        <v>2094.4265711509056</v>
      </c>
      <c r="P393" s="10">
        <v>2061.641309637439</v>
      </c>
      <c r="Q393" s="12">
        <v>1978.4904040285512</v>
      </c>
      <c r="R393" s="12">
        <v>1832.800994853558</v>
      </c>
      <c r="S393" s="12">
        <v>1723.1246756265373</v>
      </c>
      <c r="T393" s="12">
        <v>2552.7611233047624</v>
      </c>
      <c r="U393" s="12">
        <v>2468.2111621392942</v>
      </c>
      <c r="V393" s="12">
        <v>1593.4585444761021</v>
      </c>
      <c r="W393" s="12">
        <v>2598.430561566573</v>
      </c>
      <c r="X393" s="12">
        <v>1530.6443904802479</v>
      </c>
      <c r="Y393" s="12">
        <v>2287.2596568710928</v>
      </c>
      <c r="Z393" s="11">
        <v>1955.4169697906461</v>
      </c>
      <c r="AA393" s="10">
        <v>1120.9129157651537</v>
      </c>
      <c r="AB393" s="12">
        <v>973.82730475532844</v>
      </c>
      <c r="AC393" s="12">
        <v>1982.7665863444317</v>
      </c>
      <c r="AD393" s="12">
        <v>1421.9852545220836</v>
      </c>
      <c r="AE393" s="12">
        <v>905.60151558562188</v>
      </c>
      <c r="AF393" s="44">
        <v>230.47059866326737</v>
      </c>
      <c r="AG393" s="10">
        <v>2563.0514689349152</v>
      </c>
      <c r="AH393" s="12">
        <v>2460.4525561420855</v>
      </c>
      <c r="AI393" s="12">
        <v>2509.862635400204</v>
      </c>
      <c r="AJ393" s="12">
        <v>2517.3312076341099</v>
      </c>
      <c r="AK393" s="12">
        <v>2494.337674925785</v>
      </c>
      <c r="AL393" s="11">
        <v>2778.9304932117225</v>
      </c>
      <c r="AM393" s="10">
        <v>929.73317337961919</v>
      </c>
      <c r="AN393" s="12">
        <v>1242.9677166963791</v>
      </c>
      <c r="AO393" s="12">
        <v>482.27462506265499</v>
      </c>
      <c r="AP393" s="11">
        <v>1406.2711095377308</v>
      </c>
      <c r="AQ393" s="10">
        <v>607.08465202948003</v>
      </c>
      <c r="AR393" s="12">
        <v>1019.1585766586741</v>
      </c>
      <c r="AS393" s="12">
        <v>1457.2029639098405</v>
      </c>
      <c r="AT393" s="11">
        <v>2067.6008266876829</v>
      </c>
      <c r="AU393" s="142">
        <v>1227.8847727999973</v>
      </c>
      <c r="AV393" s="118">
        <v>1219.2207587885268</v>
      </c>
      <c r="AW393" s="14">
        <v>854.18935110508323</v>
      </c>
      <c r="AX393" s="14">
        <v>2296.4322160991974</v>
      </c>
      <c r="AY393" s="14">
        <v>1394.0209888653001</v>
      </c>
    </row>
    <row r="394" spans="1:51">
      <c r="A394" s="7">
        <v>43189</v>
      </c>
      <c r="B394" s="10"/>
      <c r="C394" s="11">
        <v>2785.5759078390288</v>
      </c>
      <c r="D394" s="10">
        <v>1023.5966654759873</v>
      </c>
      <c r="E394" s="12">
        <v>2356.4339972833727</v>
      </c>
      <c r="F394" s="12">
        <v>1980.676165688935</v>
      </c>
      <c r="G394" s="12">
        <v>853.04798472597849</v>
      </c>
      <c r="H394" s="12">
        <v>1523.8647351207615</v>
      </c>
      <c r="I394" s="12">
        <v>2946.8262549520268</v>
      </c>
      <c r="J394" s="12">
        <v>1642.0565889176005</v>
      </c>
      <c r="K394" s="12">
        <v>3018.9738915631542</v>
      </c>
      <c r="L394" s="11">
        <v>6917.424024308164</v>
      </c>
      <c r="M394" s="10">
        <v>2211.4841169990614</v>
      </c>
      <c r="N394" s="12">
        <v>2392.0357810834967</v>
      </c>
      <c r="O394" s="11">
        <v>2030.4878699198273</v>
      </c>
      <c r="P394" s="10">
        <v>2043.6018109964987</v>
      </c>
      <c r="Q394" s="12">
        <v>1950.8178008933444</v>
      </c>
      <c r="R394" s="12">
        <v>1803.7657362004343</v>
      </c>
      <c r="S394" s="12">
        <v>1709.6535672131802</v>
      </c>
      <c r="T394" s="12">
        <v>2531.9977363133985</v>
      </c>
      <c r="U394" s="12">
        <v>2452.9833760506963</v>
      </c>
      <c r="V394" s="12">
        <v>1564.6847678344966</v>
      </c>
      <c r="W394" s="12">
        <v>2574.4081796392875</v>
      </c>
      <c r="X394" s="12">
        <v>1527.7528304046339</v>
      </c>
      <c r="Y394" s="12">
        <v>2261.8597580052192</v>
      </c>
      <c r="Z394" s="11">
        <v>1897.7306929202264</v>
      </c>
      <c r="AA394" s="10">
        <v>1123.1510471573865</v>
      </c>
      <c r="AB394" s="12">
        <v>978.01440063823236</v>
      </c>
      <c r="AC394" s="12">
        <v>1988.5951820796904</v>
      </c>
      <c r="AD394" s="12">
        <v>1442.1952619236083</v>
      </c>
      <c r="AE394" s="12">
        <v>899.1280559100652</v>
      </c>
      <c r="AF394" s="44">
        <v>235.71448029218141</v>
      </c>
      <c r="AG394" s="10">
        <v>2528.1891479088481</v>
      </c>
      <c r="AH394" s="12">
        <v>2426.7412791301813</v>
      </c>
      <c r="AI394" s="12">
        <v>2489.2027177321979</v>
      </c>
      <c r="AJ394" s="12">
        <v>2482.0497031837331</v>
      </c>
      <c r="AK394" s="12">
        <v>2473.6440814642515</v>
      </c>
      <c r="AL394" s="11">
        <v>2738.3379153014525</v>
      </c>
      <c r="AM394" s="10">
        <v>913.58229516627352</v>
      </c>
      <c r="AN394" s="12">
        <v>1237.1658620764649</v>
      </c>
      <c r="AO394" s="12">
        <v>486.20039523465044</v>
      </c>
      <c r="AP394" s="11">
        <v>1380.5859243523776</v>
      </c>
      <c r="AQ394" s="10">
        <v>599.1692574114561</v>
      </c>
      <c r="AR394" s="12">
        <v>1018.2602027706629</v>
      </c>
      <c r="AS394" s="12">
        <v>1440.6178211120546</v>
      </c>
      <c r="AT394" s="11">
        <v>2043.2507061422839</v>
      </c>
      <c r="AU394" s="142">
        <v>1216.5401767955188</v>
      </c>
      <c r="AV394" s="118">
        <v>1204.8157295551039</v>
      </c>
      <c r="AW394" s="14">
        <v>831.22489749529859</v>
      </c>
      <c r="AX394" s="14">
        <v>2274.5898485469897</v>
      </c>
      <c r="AY394" s="14">
        <v>1358.5943501194943</v>
      </c>
    </row>
    <row r="395" spans="1:51">
      <c r="A395" s="7">
        <v>43220</v>
      </c>
      <c r="B395" s="10"/>
      <c r="C395" s="11">
        <v>2777.9807537831389</v>
      </c>
      <c r="D395" s="10">
        <v>1044.6107193516932</v>
      </c>
      <c r="E395" s="12">
        <v>2384.4567567866779</v>
      </c>
      <c r="F395" s="12">
        <v>1975.911149396276</v>
      </c>
      <c r="G395" s="12">
        <v>867.42837130361909</v>
      </c>
      <c r="H395" s="12">
        <v>1542.9148998192838</v>
      </c>
      <c r="I395" s="12">
        <v>2977.7905648891233</v>
      </c>
      <c r="J395" s="12">
        <v>1696.9062774405461</v>
      </c>
      <c r="K395" s="12">
        <v>3038.5935426770989</v>
      </c>
      <c r="L395" s="11">
        <v>6960.5687603689566</v>
      </c>
      <c r="M395" s="10">
        <v>2228.2305318785579</v>
      </c>
      <c r="N395" s="12">
        <v>2389.9552774787953</v>
      </c>
      <c r="O395" s="11">
        <v>2029.9329801967967</v>
      </c>
      <c r="P395" s="10">
        <v>2038.9282438186108</v>
      </c>
      <c r="Q395" s="12">
        <v>1967.6075943582955</v>
      </c>
      <c r="R395" s="12">
        <v>1825.6329223484124</v>
      </c>
      <c r="S395" s="12">
        <v>1716.7745479609343</v>
      </c>
      <c r="T395" s="12">
        <v>2525.7128300057771</v>
      </c>
      <c r="U395" s="12">
        <v>2476.790173484424</v>
      </c>
      <c r="V395" s="12">
        <v>1567.9232941293933</v>
      </c>
      <c r="W395" s="12">
        <v>2565.6886024515297</v>
      </c>
      <c r="X395" s="12">
        <v>1518.5882888921701</v>
      </c>
      <c r="Y395" s="12">
        <v>2284.5510844553382</v>
      </c>
      <c r="Z395" s="11">
        <v>1900.5066924289649</v>
      </c>
      <c r="AA395" s="10">
        <v>1152.613948437724</v>
      </c>
      <c r="AB395" s="12">
        <v>993.6104879759506</v>
      </c>
      <c r="AC395" s="12">
        <v>2016.8636127997738</v>
      </c>
      <c r="AD395" s="12">
        <v>1475.7146788696266</v>
      </c>
      <c r="AE395" s="12">
        <v>914.96572161276208</v>
      </c>
      <c r="AF395" s="44">
        <v>245.83110299569282</v>
      </c>
      <c r="AG395" s="10">
        <v>2474.4815851309963</v>
      </c>
      <c r="AH395" s="12">
        <v>2394.5462489607598</v>
      </c>
      <c r="AI395" s="12">
        <v>2481.3140603070397</v>
      </c>
      <c r="AJ395" s="12">
        <v>2465.611157814641</v>
      </c>
      <c r="AK395" s="12">
        <v>2460.9353667542291</v>
      </c>
      <c r="AL395" s="11">
        <v>2730.748015068933</v>
      </c>
      <c r="AM395" s="10">
        <v>901.01091753203571</v>
      </c>
      <c r="AN395" s="12">
        <v>1253.6644432653304</v>
      </c>
      <c r="AO395" s="12">
        <v>510.53782600226555</v>
      </c>
      <c r="AP395" s="11">
        <v>1426.9677358854287</v>
      </c>
      <c r="AQ395" s="10">
        <v>599.27021636840368</v>
      </c>
      <c r="AR395" s="12">
        <v>1005.677025025551</v>
      </c>
      <c r="AS395" s="12">
        <v>1461.8747086132773</v>
      </c>
      <c r="AT395" s="11">
        <v>1998.8442865786374</v>
      </c>
      <c r="AU395" s="142">
        <v>1228.960824505155</v>
      </c>
      <c r="AV395" s="118">
        <v>1208.417032060536</v>
      </c>
      <c r="AW395" s="14">
        <v>833.48483673395822</v>
      </c>
      <c r="AX395" s="14">
        <v>2283.414081904451</v>
      </c>
      <c r="AY395" s="14">
        <v>1363.8075861286959</v>
      </c>
    </row>
    <row r="396" spans="1:51">
      <c r="A396" s="7">
        <v>43251</v>
      </c>
      <c r="B396" s="10"/>
      <c r="C396" s="11">
        <v>2811.317347188769</v>
      </c>
      <c r="D396" s="10">
        <v>1056.9930185928204</v>
      </c>
      <c r="E396" s="12">
        <v>2375.0868713600098</v>
      </c>
      <c r="F396" s="12">
        <v>1983.4449055211601</v>
      </c>
      <c r="G396" s="12">
        <v>854.63336878954544</v>
      </c>
      <c r="H396" s="12">
        <v>1542.9539843655616</v>
      </c>
      <c r="I396" s="12">
        <v>2951.1256995041276</v>
      </c>
      <c r="J396" s="12">
        <v>1696.4640520238681</v>
      </c>
      <c r="K396" s="12">
        <v>3056.1626796626933</v>
      </c>
      <c r="L396" s="11">
        <v>6926.1117687833075</v>
      </c>
      <c r="M396" s="10">
        <v>2282.3571072427026</v>
      </c>
      <c r="N396" s="12">
        <v>2382.1096462899745</v>
      </c>
      <c r="O396" s="11">
        <v>2055.3576070703284</v>
      </c>
      <c r="P396" s="10">
        <v>2131.2445791777641</v>
      </c>
      <c r="Q396" s="12">
        <v>2016.9103400369941</v>
      </c>
      <c r="R396" s="12">
        <v>1901.0727565062682</v>
      </c>
      <c r="S396" s="12">
        <v>1751.9333706467264</v>
      </c>
      <c r="T396" s="12">
        <v>2653.3147292492849</v>
      </c>
      <c r="U396" s="12">
        <v>2593.1779744871337</v>
      </c>
      <c r="V396" s="12">
        <v>1625.5371666654278</v>
      </c>
      <c r="W396" s="12">
        <v>2710.7984800146569</v>
      </c>
      <c r="X396" s="12">
        <v>1554.8280915580951</v>
      </c>
      <c r="Y396" s="12">
        <v>2382.1200076210707</v>
      </c>
      <c r="Z396" s="11">
        <v>1959.7145807219379</v>
      </c>
      <c r="AA396" s="10">
        <v>1172.757577430561</v>
      </c>
      <c r="AB396" s="12">
        <v>1025.7293108718573</v>
      </c>
      <c r="AC396" s="12">
        <v>2052.3644099487901</v>
      </c>
      <c r="AD396" s="12">
        <v>1525.5601016518644</v>
      </c>
      <c r="AE396" s="12">
        <v>946.85266729874513</v>
      </c>
      <c r="AF396" s="44">
        <v>251.25150401215046</v>
      </c>
      <c r="AG396" s="10">
        <v>2540.1796002603874</v>
      </c>
      <c r="AH396" s="12">
        <v>2401.0845828278466</v>
      </c>
      <c r="AI396" s="12">
        <v>2550.7453848087548</v>
      </c>
      <c r="AJ396" s="12">
        <v>2543.4624510595791</v>
      </c>
      <c r="AK396" s="12">
        <v>2585.3660331868487</v>
      </c>
      <c r="AL396" s="11">
        <v>2825.0642830225379</v>
      </c>
      <c r="AM396" s="10">
        <v>932.99692525507896</v>
      </c>
      <c r="AN396" s="12">
        <v>1270.5517526372864</v>
      </c>
      <c r="AO396" s="12">
        <v>534.00840795300735</v>
      </c>
      <c r="AP396" s="11">
        <v>1430.3658709832155</v>
      </c>
      <c r="AQ396" s="10">
        <v>603.98678237203865</v>
      </c>
      <c r="AR396" s="12">
        <v>1016.6117778685274</v>
      </c>
      <c r="AS396" s="12">
        <v>1483.7275785196844</v>
      </c>
      <c r="AT396" s="11">
        <v>2079.0525594194219</v>
      </c>
      <c r="AU396" s="142">
        <v>1256.597392047041</v>
      </c>
      <c r="AV396" s="118">
        <v>1223.8311927907735</v>
      </c>
      <c r="AW396" s="14">
        <v>851.49506880579838</v>
      </c>
      <c r="AX396" s="14">
        <v>2317.3646041243023</v>
      </c>
      <c r="AY396" s="14">
        <v>1396.6504008222244</v>
      </c>
    </row>
    <row r="397" spans="1:51">
      <c r="A397" s="7">
        <v>43280</v>
      </c>
      <c r="B397" s="10"/>
      <c r="C397" s="11">
        <v>2785.5976326531872</v>
      </c>
      <c r="D397" s="10">
        <v>1082.6534368938205</v>
      </c>
      <c r="E397" s="12">
        <v>2382.6694396508606</v>
      </c>
      <c r="F397" s="12">
        <v>1968.0641098779474</v>
      </c>
      <c r="G397" s="12">
        <v>857.8283863419332</v>
      </c>
      <c r="H397" s="12">
        <v>1577.911092187501</v>
      </c>
      <c r="I397" s="12">
        <v>3032.6049564757559</v>
      </c>
      <c r="J397" s="12">
        <v>1712.6315898986875</v>
      </c>
      <c r="K397" s="12">
        <v>3112.1051309878735</v>
      </c>
      <c r="L397" s="11">
        <v>7053.22777643676</v>
      </c>
      <c r="M397" s="10">
        <v>2369.6161680487994</v>
      </c>
      <c r="N397" s="12">
        <v>2385.802872344309</v>
      </c>
      <c r="O397" s="11">
        <v>2037.7380950086558</v>
      </c>
      <c r="P397" s="10">
        <v>2073.2687973064876</v>
      </c>
      <c r="Q397" s="12">
        <v>2014.1130291607317</v>
      </c>
      <c r="R397" s="12">
        <v>1892.3222780320314</v>
      </c>
      <c r="S397" s="12">
        <v>1734.1030405258034</v>
      </c>
      <c r="T397" s="12">
        <v>2601.782149068848</v>
      </c>
      <c r="U397" s="12">
        <v>2555.1105332552802</v>
      </c>
      <c r="V397" s="12">
        <v>1631.0655213653856</v>
      </c>
      <c r="W397" s="12">
        <v>2628.0933154522663</v>
      </c>
      <c r="X397" s="12">
        <v>1543.7603180485578</v>
      </c>
      <c r="Y397" s="12">
        <v>2363.3181004203893</v>
      </c>
      <c r="Z397" s="11">
        <v>1974.3357246200439</v>
      </c>
      <c r="AA397" s="10">
        <v>1178.4566427883019</v>
      </c>
      <c r="AB397" s="12">
        <v>1038.3275740992358</v>
      </c>
      <c r="AC397" s="12">
        <v>2042.9739617811917</v>
      </c>
      <c r="AD397" s="12">
        <v>1560.363442072736</v>
      </c>
      <c r="AE397" s="12">
        <v>960.55232178484903</v>
      </c>
      <c r="AF397" s="44">
        <v>252.20261521227275</v>
      </c>
      <c r="AG397" s="10">
        <v>2559.9171348683872</v>
      </c>
      <c r="AH397" s="12">
        <v>2425.150946030582</v>
      </c>
      <c r="AI397" s="12">
        <v>2584.3574733292262</v>
      </c>
      <c r="AJ397" s="12">
        <v>2572.0486559847354</v>
      </c>
      <c r="AK397" s="12">
        <v>2599.0537120670797</v>
      </c>
      <c r="AL397" s="11">
        <v>2842.1504217844008</v>
      </c>
      <c r="AM397" s="10">
        <v>916.21193575616769</v>
      </c>
      <c r="AN397" s="12">
        <v>1281.8307573489935</v>
      </c>
      <c r="AO397" s="12">
        <v>541.70973077553333</v>
      </c>
      <c r="AP397" s="11">
        <v>1478.3489112460304</v>
      </c>
      <c r="AQ397" s="10">
        <v>606.18254395774034</v>
      </c>
      <c r="AR397" s="12">
        <v>1017.9822866551373</v>
      </c>
      <c r="AS397" s="12">
        <v>1506.5343379219232</v>
      </c>
      <c r="AT397" s="11">
        <v>2049.4920949949133</v>
      </c>
      <c r="AU397" s="142">
        <v>1257.8932455566949</v>
      </c>
      <c r="AV397" s="118">
        <v>1234.9825700792055</v>
      </c>
      <c r="AW397" s="14">
        <v>855.6183485269836</v>
      </c>
      <c r="AX397" s="14">
        <v>2342.6709827824425</v>
      </c>
      <c r="AY397" s="14">
        <v>1405.2468035923907</v>
      </c>
    </row>
    <row r="398" spans="1:51">
      <c r="A398" s="7">
        <v>43312</v>
      </c>
      <c r="B398" s="10"/>
      <c r="C398" s="11">
        <v>2946.4892953490066</v>
      </c>
      <c r="D398" s="10">
        <v>1103.0451595741852</v>
      </c>
      <c r="E398" s="12">
        <v>2473.3323119633465</v>
      </c>
      <c r="F398" s="12">
        <v>2027.6912379820287</v>
      </c>
      <c r="G398" s="12">
        <v>888.15732919447805</v>
      </c>
      <c r="H398" s="12">
        <v>1605.5860122534236</v>
      </c>
      <c r="I398" s="12">
        <v>3105.9093024377657</v>
      </c>
      <c r="J398" s="12">
        <v>1772.5514768904734</v>
      </c>
      <c r="K398" s="12">
        <v>3169.0783485606726</v>
      </c>
      <c r="L398" s="11">
        <v>7307.9739351671878</v>
      </c>
      <c r="M398" s="10">
        <v>2410.7076979380149</v>
      </c>
      <c r="N398" s="12">
        <v>2461.7857843882184</v>
      </c>
      <c r="O398" s="11">
        <v>2129.2160192404917</v>
      </c>
      <c r="P398" s="10">
        <v>2103.5113177094736</v>
      </c>
      <c r="Q398" s="12">
        <v>2052.5768276947206</v>
      </c>
      <c r="R398" s="12">
        <v>1923.0784592941616</v>
      </c>
      <c r="S398" s="12">
        <v>1758.6257388226015</v>
      </c>
      <c r="T398" s="12">
        <v>2619.8048107678201</v>
      </c>
      <c r="U398" s="12">
        <v>2581.0849835610543</v>
      </c>
      <c r="V398" s="12">
        <v>1640.3978523409339</v>
      </c>
      <c r="W398" s="12">
        <v>2674.9239870636939</v>
      </c>
      <c r="X398" s="12">
        <v>1560.2797980003706</v>
      </c>
      <c r="Y398" s="12">
        <v>2459.2880949062028</v>
      </c>
      <c r="Z398" s="11">
        <v>2019.9849008700824</v>
      </c>
      <c r="AA398" s="10">
        <v>1216.6517741789205</v>
      </c>
      <c r="AB398" s="12">
        <v>1037.2085068748841</v>
      </c>
      <c r="AC398" s="12">
        <v>2117.7106463430741</v>
      </c>
      <c r="AD398" s="12">
        <v>1585.7111854144555</v>
      </c>
      <c r="AE398" s="12">
        <v>992.25503324367162</v>
      </c>
      <c r="AF398" s="44">
        <v>257.4490299321215</v>
      </c>
      <c r="AG398" s="10">
        <v>2638.2159923027934</v>
      </c>
      <c r="AH398" s="12">
        <v>2517.2160697068634</v>
      </c>
      <c r="AI398" s="12">
        <v>2660.5798042907209</v>
      </c>
      <c r="AJ398" s="12">
        <v>2642.725875497104</v>
      </c>
      <c r="AK398" s="12">
        <v>2674.5419444750705</v>
      </c>
      <c r="AL398" s="11">
        <v>2943.1840095142516</v>
      </c>
      <c r="AM398" s="10">
        <v>938.47667919793037</v>
      </c>
      <c r="AN398" s="12">
        <v>1320.9751901403758</v>
      </c>
      <c r="AO398" s="12">
        <v>554.91551504531003</v>
      </c>
      <c r="AP398" s="11">
        <v>1510.521787928873</v>
      </c>
      <c r="AQ398" s="10">
        <v>628.39702713842735</v>
      </c>
      <c r="AR398" s="12">
        <v>1055.9880952815706</v>
      </c>
      <c r="AS398" s="12">
        <v>1556.3525508457624</v>
      </c>
      <c r="AT398" s="11">
        <v>2120.3382042091798</v>
      </c>
      <c r="AU398" s="142">
        <v>1304.0225368170038</v>
      </c>
      <c r="AV398" s="118">
        <v>1273.8356125092455</v>
      </c>
      <c r="AW398" s="14">
        <v>886.43908187409977</v>
      </c>
      <c r="AX398" s="14">
        <v>2418.4786603879325</v>
      </c>
      <c r="AY398" s="14">
        <v>1457.5410454536716</v>
      </c>
    </row>
    <row r="399" spans="1:51">
      <c r="A399" s="7">
        <v>43343</v>
      </c>
      <c r="B399" s="10"/>
      <c r="C399" s="11">
        <v>2957.1724586260625</v>
      </c>
      <c r="D399" s="10">
        <v>1134.3062159920187</v>
      </c>
      <c r="E399" s="12">
        <v>2475.7600828278714</v>
      </c>
      <c r="F399" s="12">
        <v>2039.7896600399818</v>
      </c>
      <c r="G399" s="12">
        <v>881.93389505146342</v>
      </c>
      <c r="H399" s="12">
        <v>1626.8347969972899</v>
      </c>
      <c r="I399" s="12">
        <v>3152.3245183912563</v>
      </c>
      <c r="J399" s="12">
        <v>1828.8137329064295</v>
      </c>
      <c r="K399" s="12">
        <v>3196.9350434588087</v>
      </c>
      <c r="L399" s="11">
        <v>7410.4325111981552</v>
      </c>
      <c r="M399" s="10">
        <v>2436.8774396325066</v>
      </c>
      <c r="N399" s="12">
        <v>2504.3610119085115</v>
      </c>
      <c r="O399" s="11">
        <v>2160.7080570256981</v>
      </c>
      <c r="P399" s="10">
        <v>2233.6063214311557</v>
      </c>
      <c r="Q399" s="12">
        <v>2139.9204267757882</v>
      </c>
      <c r="R399" s="12">
        <v>2010.7438012048397</v>
      </c>
      <c r="S399" s="12">
        <v>1831.219707056473</v>
      </c>
      <c r="T399" s="12">
        <v>2767.0046129382067</v>
      </c>
      <c r="U399" s="12">
        <v>2727.4137068694404</v>
      </c>
      <c r="V399" s="12">
        <v>1691.4717627297828</v>
      </c>
      <c r="W399" s="12">
        <v>2828.7786847081788</v>
      </c>
      <c r="X399" s="12">
        <v>1617.0955600658463</v>
      </c>
      <c r="Y399" s="12">
        <v>2592.8371433514753</v>
      </c>
      <c r="Z399" s="11">
        <v>2076.99199399696</v>
      </c>
      <c r="AA399" s="10">
        <v>1214.0940904679444</v>
      </c>
      <c r="AB399" s="12">
        <v>1085.8532344410739</v>
      </c>
      <c r="AC399" s="12">
        <v>2206.0090793259728</v>
      </c>
      <c r="AD399" s="12">
        <v>1629.4611277028209</v>
      </c>
      <c r="AE399" s="12">
        <v>1012.7809042703084</v>
      </c>
      <c r="AF399" s="44">
        <v>257.45711322871574</v>
      </c>
      <c r="AG399" s="10">
        <v>2773.7608514490548</v>
      </c>
      <c r="AH399" s="12">
        <v>2575.2156212914047</v>
      </c>
      <c r="AI399" s="12">
        <v>2784.6396442730334</v>
      </c>
      <c r="AJ399" s="12">
        <v>2757.2682646737057</v>
      </c>
      <c r="AK399" s="12">
        <v>2790.4011551920667</v>
      </c>
      <c r="AL399" s="11">
        <v>3036.0929268222876</v>
      </c>
      <c r="AM399" s="10">
        <v>947.14541602069517</v>
      </c>
      <c r="AN399" s="12">
        <v>1329.6672559693973</v>
      </c>
      <c r="AO399" s="12">
        <v>557.92566281886968</v>
      </c>
      <c r="AP399" s="11">
        <v>1523.4745921669655</v>
      </c>
      <c r="AQ399" s="10">
        <v>639.71272013093892</v>
      </c>
      <c r="AR399" s="12">
        <v>1083.8698911832828</v>
      </c>
      <c r="AS399" s="12">
        <v>1568.7882186663476</v>
      </c>
      <c r="AT399" s="11">
        <v>2102.1267142371585</v>
      </c>
      <c r="AU399" s="142">
        <v>1361.5558240923774</v>
      </c>
      <c r="AV399" s="118">
        <v>1296.3148682723529</v>
      </c>
      <c r="AW399" s="14">
        <v>913.26555623228126</v>
      </c>
      <c r="AX399" s="14">
        <v>2466.2123768703691</v>
      </c>
      <c r="AY399" s="14">
        <v>1505.0355772004586</v>
      </c>
    </row>
    <row r="400" spans="1:51">
      <c r="A400" s="7">
        <v>43371</v>
      </c>
      <c r="B400" s="10"/>
      <c r="C400" s="11">
        <v>2961.0225273663514</v>
      </c>
      <c r="D400" s="10">
        <v>1122.4711754317793</v>
      </c>
      <c r="E400" s="12">
        <v>2475.4729640290607</v>
      </c>
      <c r="F400" s="12">
        <v>2021.8469725822063</v>
      </c>
      <c r="G400" s="12">
        <v>870.88930523393367</v>
      </c>
      <c r="H400" s="12">
        <v>1630.6123325240078</v>
      </c>
      <c r="I400" s="12">
        <v>3134.1045030689529</v>
      </c>
      <c r="J400" s="12">
        <v>1826.3229853464575</v>
      </c>
      <c r="K400" s="12">
        <v>3166.8377388377421</v>
      </c>
      <c r="L400" s="11">
        <v>7343.0796516700657</v>
      </c>
      <c r="M400" s="10">
        <v>2408.7946839621814</v>
      </c>
      <c r="N400" s="12">
        <v>2474.3787020651389</v>
      </c>
      <c r="O400" s="11">
        <v>2159.3115531163744</v>
      </c>
      <c r="P400" s="10">
        <v>2189.1741709675107</v>
      </c>
      <c r="Q400" s="12">
        <v>2139.8639444962892</v>
      </c>
      <c r="R400" s="12">
        <v>2024.2660835899587</v>
      </c>
      <c r="S400" s="12">
        <v>1841.908891596687</v>
      </c>
      <c r="T400" s="12">
        <v>2752.0845485605819</v>
      </c>
      <c r="U400" s="12">
        <v>2741.3876611591786</v>
      </c>
      <c r="V400" s="12">
        <v>1714.3248985488729</v>
      </c>
      <c r="W400" s="12">
        <v>2809.7273495888062</v>
      </c>
      <c r="X400" s="12">
        <v>1628.283605027472</v>
      </c>
      <c r="Y400" s="12">
        <v>2588.7872796808479</v>
      </c>
      <c r="Z400" s="11">
        <v>2049.0529690855292</v>
      </c>
      <c r="AA400" s="10">
        <v>1208.9567708395516</v>
      </c>
      <c r="AB400" s="12">
        <v>1094.2862905955401</v>
      </c>
      <c r="AC400" s="12">
        <v>2199.5689968207425</v>
      </c>
      <c r="AD400" s="12">
        <v>1624.7836533893931</v>
      </c>
      <c r="AE400" s="12">
        <v>1028.3663198813008</v>
      </c>
      <c r="AF400" s="44">
        <v>260.76678941174458</v>
      </c>
      <c r="AG400" s="10">
        <v>2768.4914614203999</v>
      </c>
      <c r="AH400" s="12">
        <v>2581.926173303033</v>
      </c>
      <c r="AI400" s="12">
        <v>2758.4805792599827</v>
      </c>
      <c r="AJ400" s="12">
        <v>2716.2298084930621</v>
      </c>
      <c r="AK400" s="12">
        <v>2775.5626201952828</v>
      </c>
      <c r="AL400" s="11">
        <v>3036.6221097191369</v>
      </c>
      <c r="AM400" s="10">
        <v>940.28874179534182</v>
      </c>
      <c r="AN400" s="12">
        <v>1330.3574943447447</v>
      </c>
      <c r="AO400" s="12">
        <v>566.534216114316</v>
      </c>
      <c r="AP400" s="11">
        <v>1524.0304270272684</v>
      </c>
      <c r="AQ400" s="10">
        <v>644.60615701172571</v>
      </c>
      <c r="AR400" s="12">
        <v>1073.1567715375825</v>
      </c>
      <c r="AS400" s="12">
        <v>1568.2528680520504</v>
      </c>
      <c r="AT400" s="11">
        <v>2095.9993861680032</v>
      </c>
      <c r="AU400" s="142">
        <v>1367.7272795225115</v>
      </c>
      <c r="AV400" s="118">
        <v>1295.8741337858755</v>
      </c>
      <c r="AW400" s="14">
        <v>917.18737059203613</v>
      </c>
      <c r="AX400" s="14">
        <v>2469.8776657256794</v>
      </c>
      <c r="AY400" s="14">
        <v>1513.6020681318278</v>
      </c>
    </row>
    <row r="401" spans="1:51">
      <c r="A401" s="7">
        <v>43404</v>
      </c>
      <c r="B401" s="10"/>
      <c r="C401" s="11">
        <v>2707.9795461245608</v>
      </c>
      <c r="D401" s="10">
        <v>1052.4072217383771</v>
      </c>
      <c r="E401" s="12">
        <v>2310.2280105057562</v>
      </c>
      <c r="F401" s="12">
        <v>1835.4600371783549</v>
      </c>
      <c r="G401" s="12">
        <v>814.08665448318266</v>
      </c>
      <c r="H401" s="12">
        <v>1512.9913166250301</v>
      </c>
      <c r="I401" s="12">
        <v>2906.1884096327776</v>
      </c>
      <c r="J401" s="12">
        <v>1727.2915328377419</v>
      </c>
      <c r="K401" s="12">
        <v>2922.5336742966429</v>
      </c>
      <c r="L401" s="11">
        <v>6762.4256233785691</v>
      </c>
      <c r="M401" s="10">
        <v>2332.6002097877772</v>
      </c>
      <c r="N401" s="12">
        <v>2293.5995755884987</v>
      </c>
      <c r="O401" s="11">
        <v>1987.642861011969</v>
      </c>
      <c r="P401" s="10">
        <v>1919.9461473964927</v>
      </c>
      <c r="Q401" s="12">
        <v>1975.6659028496556</v>
      </c>
      <c r="R401" s="12">
        <v>1849.5679579133455</v>
      </c>
      <c r="S401" s="12">
        <v>1656.9582353907469</v>
      </c>
      <c r="T401" s="12">
        <v>2432.2617419186299</v>
      </c>
      <c r="U401" s="12">
        <v>2449.2701466488161</v>
      </c>
      <c r="V401" s="12">
        <v>1538.8903378245086</v>
      </c>
      <c r="W401" s="12">
        <v>2470.857075763729</v>
      </c>
      <c r="X401" s="12">
        <v>1465.4078947865009</v>
      </c>
      <c r="Y401" s="12">
        <v>2372.8623776465884</v>
      </c>
      <c r="Z401" s="11">
        <v>1915.2378313176437</v>
      </c>
      <c r="AA401" s="10">
        <v>1093.9996942112373</v>
      </c>
      <c r="AB401" s="12">
        <v>967.37079594737952</v>
      </c>
      <c r="AC401" s="12">
        <v>2000.9222884549513</v>
      </c>
      <c r="AD401" s="12">
        <v>1451.5226176497633</v>
      </c>
      <c r="AE401" s="12">
        <v>942.64290814600463</v>
      </c>
      <c r="AF401" s="44">
        <v>230.36654458890735</v>
      </c>
      <c r="AG401" s="10">
        <v>2518.3997281666943</v>
      </c>
      <c r="AH401" s="12">
        <v>2395.9973897626564</v>
      </c>
      <c r="AI401" s="12">
        <v>2490.2501897507454</v>
      </c>
      <c r="AJ401" s="12">
        <v>2472.9602969115845</v>
      </c>
      <c r="AK401" s="12">
        <v>2522.755353615863</v>
      </c>
      <c r="AL401" s="11">
        <v>2783.5920319683396</v>
      </c>
      <c r="AM401" s="10">
        <v>825.28719188941614</v>
      </c>
      <c r="AN401" s="12">
        <v>1227.6129427122912</v>
      </c>
      <c r="AO401" s="12">
        <v>501.58285670439653</v>
      </c>
      <c r="AP401" s="11">
        <v>1448.5176173424049</v>
      </c>
      <c r="AQ401" s="10">
        <v>615.82562715342442</v>
      </c>
      <c r="AR401" s="12">
        <v>989.95561862721217</v>
      </c>
      <c r="AS401" s="12">
        <v>1437.2902319366506</v>
      </c>
      <c r="AT401" s="11">
        <v>1909.9752483533807</v>
      </c>
      <c r="AU401" s="142">
        <v>1280.2194448271034</v>
      </c>
      <c r="AV401" s="118">
        <v>1202.8610189298747</v>
      </c>
      <c r="AW401" s="14">
        <v>853.53149449525733</v>
      </c>
      <c r="AX401" s="14">
        <v>2294.7343810054035</v>
      </c>
      <c r="AY401" s="14">
        <v>1410.1471639523402</v>
      </c>
    </row>
    <row r="402" spans="1:51">
      <c r="A402" s="7">
        <v>43434</v>
      </c>
      <c r="B402" s="10"/>
      <c r="C402" s="11">
        <v>2728.9512035432663</v>
      </c>
      <c r="D402" s="10">
        <v>1050.2626645514777</v>
      </c>
      <c r="E402" s="12">
        <v>2346.7669469662969</v>
      </c>
      <c r="F402" s="12">
        <v>1901.0056354698684</v>
      </c>
      <c r="G402" s="12">
        <v>827.39490469407508</v>
      </c>
      <c r="H402" s="12">
        <v>1539.8735609019636</v>
      </c>
      <c r="I402" s="12">
        <v>2982.0877070703509</v>
      </c>
      <c r="J402" s="12">
        <v>1745.3557964630495</v>
      </c>
      <c r="K402" s="12">
        <v>2941.5955978862048</v>
      </c>
      <c r="L402" s="11">
        <v>6985.2858756128917</v>
      </c>
      <c r="M402" s="10">
        <v>2410.5718024340763</v>
      </c>
      <c r="N402" s="12">
        <v>2338.4208732264733</v>
      </c>
      <c r="O402" s="11">
        <v>2036.5022483425594</v>
      </c>
      <c r="P402" s="10">
        <v>1915.8033919679131</v>
      </c>
      <c r="Q402" s="12">
        <v>2034.2248824662724</v>
      </c>
      <c r="R402" s="12">
        <v>1874.1240374367169</v>
      </c>
      <c r="S402" s="12">
        <v>1703.7810279715538</v>
      </c>
      <c r="T402" s="12">
        <v>2463.2036552757741</v>
      </c>
      <c r="U402" s="12">
        <v>2500.3311585360293</v>
      </c>
      <c r="V402" s="12">
        <v>1548.0845911443184</v>
      </c>
      <c r="W402" s="12">
        <v>2478.4638236776195</v>
      </c>
      <c r="X402" s="12">
        <v>1504.4371332249425</v>
      </c>
      <c r="Y402" s="12">
        <v>2338.1652334878077</v>
      </c>
      <c r="Z402" s="11">
        <v>1937.4558767793985</v>
      </c>
      <c r="AA402" s="10">
        <v>1108.7724182371269</v>
      </c>
      <c r="AB402" s="12">
        <v>968.90444788504146</v>
      </c>
      <c r="AC402" s="12">
        <v>2030.7447510303057</v>
      </c>
      <c r="AD402" s="12">
        <v>1467.8548045505386</v>
      </c>
      <c r="AE402" s="12">
        <v>956.9849903411249</v>
      </c>
      <c r="AF402" s="44">
        <v>231.23980876043652</v>
      </c>
      <c r="AG402" s="10">
        <v>2573.0750839739608</v>
      </c>
      <c r="AH402" s="12">
        <v>2493.4076404915932</v>
      </c>
      <c r="AI402" s="12">
        <v>2510.2309707407708</v>
      </c>
      <c r="AJ402" s="12">
        <v>2540.069844370435</v>
      </c>
      <c r="AK402" s="12">
        <v>2574.8121557917111</v>
      </c>
      <c r="AL402" s="11">
        <v>2861.5738486144842</v>
      </c>
      <c r="AM402" s="10">
        <v>844.30351048512523</v>
      </c>
      <c r="AN402" s="12">
        <v>1268.9147193940637</v>
      </c>
      <c r="AO402" s="12">
        <v>493.75131254933433</v>
      </c>
      <c r="AP402" s="11">
        <v>1458.183206497361</v>
      </c>
      <c r="AQ402" s="10">
        <v>634.63573358073495</v>
      </c>
      <c r="AR402" s="12">
        <v>1031.2345036195434</v>
      </c>
      <c r="AS402" s="12">
        <v>1493.8085003926988</v>
      </c>
      <c r="AT402" s="11">
        <v>1945.9551635972339</v>
      </c>
      <c r="AU402" s="142">
        <v>1309.9765769575956</v>
      </c>
      <c r="AV402" s="118">
        <v>1233.2799468990102</v>
      </c>
      <c r="AW402" s="14">
        <v>868.77500365615629</v>
      </c>
      <c r="AX402" s="14">
        <v>2358.1605146876295</v>
      </c>
      <c r="AY402" s="14">
        <v>1438.8836378210156</v>
      </c>
    </row>
    <row r="403" spans="1:51">
      <c r="A403" s="7">
        <v>43465</v>
      </c>
      <c r="B403" s="10"/>
      <c r="C403" s="11">
        <v>2376.8432554190426</v>
      </c>
      <c r="D403" s="10">
        <v>931.66398763688539</v>
      </c>
      <c r="E403" s="12">
        <v>2083.5201217147655</v>
      </c>
      <c r="F403" s="12">
        <v>1643.1990241713677</v>
      </c>
      <c r="G403" s="12">
        <v>716.65267003063991</v>
      </c>
      <c r="H403" s="12">
        <v>1345.8073767480205</v>
      </c>
      <c r="I403" s="12">
        <v>2630.5173695896515</v>
      </c>
      <c r="J403" s="12">
        <v>1522.0184540142691</v>
      </c>
      <c r="K403" s="12">
        <v>2550.45770268859</v>
      </c>
      <c r="L403" s="11">
        <v>6139.2098323923492</v>
      </c>
      <c r="M403" s="10">
        <v>2169.5115374494289</v>
      </c>
      <c r="N403" s="12">
        <v>2083.043581379739</v>
      </c>
      <c r="O403" s="11">
        <v>1815.5500625934242</v>
      </c>
      <c r="P403" s="10">
        <v>1737.0235416043813</v>
      </c>
      <c r="Q403" s="12">
        <v>1885.8196658086581</v>
      </c>
      <c r="R403" s="12">
        <v>1719.5994933228067</v>
      </c>
      <c r="S403" s="12">
        <v>1560.5266537689556</v>
      </c>
      <c r="T403" s="12">
        <v>2250.119970896937</v>
      </c>
      <c r="U403" s="12">
        <v>2278.1980972294291</v>
      </c>
      <c r="V403" s="12">
        <v>1415.8616991869085</v>
      </c>
      <c r="W403" s="12">
        <v>2259.7369269014894</v>
      </c>
      <c r="X403" s="12">
        <v>1366.3460681426102</v>
      </c>
      <c r="Y403" s="12">
        <v>2120.6545268790733</v>
      </c>
      <c r="Z403" s="11">
        <v>1721.2600296690375</v>
      </c>
      <c r="AA403" s="10">
        <v>995.00656667389831</v>
      </c>
      <c r="AB403" s="12">
        <v>857.42732898144516</v>
      </c>
      <c r="AC403" s="12">
        <v>1847.675481187485</v>
      </c>
      <c r="AD403" s="12">
        <v>1307.1311538814789</v>
      </c>
      <c r="AE403" s="12">
        <v>868.1213581119739</v>
      </c>
      <c r="AF403" s="44">
        <v>201.6295395664275</v>
      </c>
      <c r="AG403" s="10">
        <v>2333.5380097412408</v>
      </c>
      <c r="AH403" s="12">
        <v>2259.843754258105</v>
      </c>
      <c r="AI403" s="12">
        <v>2273.6044791901404</v>
      </c>
      <c r="AJ403" s="12">
        <v>2304.6432806445314</v>
      </c>
      <c r="AK403" s="12">
        <v>2338.1438627685761</v>
      </c>
      <c r="AL403" s="11">
        <v>2598.5565819389494</v>
      </c>
      <c r="AM403" s="10">
        <v>730.40001732859434</v>
      </c>
      <c r="AN403" s="12">
        <v>1124.109123764056</v>
      </c>
      <c r="AO403" s="12">
        <v>422.08228848913615</v>
      </c>
      <c r="AP403" s="11">
        <v>1257.3434054351085</v>
      </c>
      <c r="AQ403" s="10">
        <v>578.50505880632011</v>
      </c>
      <c r="AR403" s="12">
        <v>936.59994265387138</v>
      </c>
      <c r="AS403" s="12">
        <v>1280.798516345192</v>
      </c>
      <c r="AT403" s="11">
        <v>1757.9594057815814</v>
      </c>
      <c r="AU403" s="142">
        <v>1165.9345358264859</v>
      </c>
      <c r="AV403" s="118">
        <v>1107.3308556465047</v>
      </c>
      <c r="AW403" s="14">
        <v>789.04151833535559</v>
      </c>
      <c r="AX403" s="14">
        <v>2121.9498641123546</v>
      </c>
      <c r="AY403" s="14">
        <v>1308.9654384450273</v>
      </c>
    </row>
    <row r="404" spans="1:51">
      <c r="A404" s="7">
        <v>43496</v>
      </c>
      <c r="B404" s="10"/>
      <c r="C404" s="11">
        <v>2707.1185237469808</v>
      </c>
      <c r="D404" s="10">
        <v>1027.5927298027211</v>
      </c>
      <c r="E404" s="12">
        <v>2342.4699491248671</v>
      </c>
      <c r="F404" s="12">
        <v>1883.0105521889586</v>
      </c>
      <c r="G404" s="12">
        <v>807.33240432029606</v>
      </c>
      <c r="H404" s="12">
        <v>1502.209848904555</v>
      </c>
      <c r="I404" s="12">
        <v>2909.4008763423494</v>
      </c>
      <c r="J404" s="12">
        <v>1692.5560659013333</v>
      </c>
      <c r="K404" s="12">
        <v>2886.8295551500132</v>
      </c>
      <c r="L404" s="11">
        <v>6834.2874603205782</v>
      </c>
      <c r="M404" s="10">
        <v>2420.5097946800042</v>
      </c>
      <c r="N404" s="12">
        <v>2307.3210758874088</v>
      </c>
      <c r="O404" s="11">
        <v>2009.5850805273008</v>
      </c>
      <c r="P404" s="10">
        <v>1900.7844870605629</v>
      </c>
      <c r="Q404" s="12">
        <v>1970.8214572681736</v>
      </c>
      <c r="R404" s="12">
        <v>1814.6764627812945</v>
      </c>
      <c r="S404" s="12">
        <v>1629.1747167261012</v>
      </c>
      <c r="T404" s="12">
        <v>2416.859946446375</v>
      </c>
      <c r="U404" s="12">
        <v>2423.7410908063366</v>
      </c>
      <c r="V404" s="12">
        <v>1478.0632087209174</v>
      </c>
      <c r="W404" s="12">
        <v>2446.1697893365435</v>
      </c>
      <c r="X404" s="12">
        <v>1439.3677666606307</v>
      </c>
      <c r="Y404" s="12">
        <v>2315.5566172201848</v>
      </c>
      <c r="Z404" s="11">
        <v>1896.2117667451182</v>
      </c>
      <c r="AA404" s="10">
        <v>1112.3755604594787</v>
      </c>
      <c r="AB404" s="12">
        <v>978.63783994416872</v>
      </c>
      <c r="AC404" s="12">
        <v>2018.732174002479</v>
      </c>
      <c r="AD404" s="12">
        <v>1448.833948120264</v>
      </c>
      <c r="AE404" s="12">
        <v>946.91504575248473</v>
      </c>
      <c r="AF404" s="44">
        <v>230.53108172861533</v>
      </c>
      <c r="AG404" s="10">
        <v>2536.098476499079</v>
      </c>
      <c r="AH404" s="12">
        <v>2432.0056831782736</v>
      </c>
      <c r="AI404" s="12">
        <v>2494.2887544817258</v>
      </c>
      <c r="AJ404" s="12">
        <v>2500.2992070333239</v>
      </c>
      <c r="AK404" s="12">
        <v>2574.4787380516154</v>
      </c>
      <c r="AL404" s="11">
        <v>2825.1458850010326</v>
      </c>
      <c r="AM404" s="10">
        <v>845.90933623302988</v>
      </c>
      <c r="AN404" s="12">
        <v>1245.3803869003511</v>
      </c>
      <c r="AO404" s="12">
        <v>484.87196221287314</v>
      </c>
      <c r="AP404" s="11">
        <v>1428.8060333367423</v>
      </c>
      <c r="AQ404" s="10">
        <v>614.76534760888399</v>
      </c>
      <c r="AR404" s="12">
        <v>1026.7819186524355</v>
      </c>
      <c r="AS404" s="12">
        <v>1451.1109331424316</v>
      </c>
      <c r="AT404" s="11">
        <v>1958.9893558483207</v>
      </c>
      <c r="AU404" s="142">
        <v>1291.0598794815203</v>
      </c>
      <c r="AV404" s="118">
        <v>1216.7008871539001</v>
      </c>
      <c r="AW404" s="14">
        <v>851.12681623273784</v>
      </c>
      <c r="AX404" s="14">
        <v>2333.6807625212946</v>
      </c>
      <c r="AY404" s="14">
        <v>1413.8604572064789</v>
      </c>
    </row>
    <row r="405" spans="1:51">
      <c r="A405" s="7">
        <v>43524</v>
      </c>
      <c r="B405" s="10"/>
      <c r="C405" s="11">
        <v>2721.8778187416442</v>
      </c>
      <c r="D405" s="10">
        <v>1046.2655804593051</v>
      </c>
      <c r="E405" s="12">
        <v>2343.1412323310674</v>
      </c>
      <c r="F405" s="12">
        <v>1918.4198665363747</v>
      </c>
      <c r="G405" s="12">
        <v>826.76792682061978</v>
      </c>
      <c r="H405" s="12">
        <v>1488.2573709372302</v>
      </c>
      <c r="I405" s="12">
        <v>2928.7406751820408</v>
      </c>
      <c r="J405" s="12">
        <v>1717.9469601242192</v>
      </c>
      <c r="K405" s="12">
        <v>2909.0971944269486</v>
      </c>
      <c r="L405" s="11">
        <v>6894.8400722341976</v>
      </c>
      <c r="M405" s="10">
        <v>2461.780305082706</v>
      </c>
      <c r="N405" s="12">
        <v>2372.9784633628915</v>
      </c>
      <c r="O405" s="11">
        <v>2082.009659974884</v>
      </c>
      <c r="P405" s="10">
        <v>1964.1145477321782</v>
      </c>
      <c r="Q405" s="12">
        <v>2035.4507193559818</v>
      </c>
      <c r="R405" s="12">
        <v>1866.4679707349633</v>
      </c>
      <c r="S405" s="12">
        <v>1682.2140210893206</v>
      </c>
      <c r="T405" s="12">
        <v>2510.7835438220768</v>
      </c>
      <c r="U405" s="12">
        <v>2507.3197045619008</v>
      </c>
      <c r="V405" s="12">
        <v>1528.4471736318167</v>
      </c>
      <c r="W405" s="12">
        <v>2553.0043522549549</v>
      </c>
      <c r="X405" s="12">
        <v>1487.4362501284691</v>
      </c>
      <c r="Y405" s="12">
        <v>2413.2392137109814</v>
      </c>
      <c r="Z405" s="11">
        <v>1956.8096718970189</v>
      </c>
      <c r="AA405" s="10">
        <v>1127.6267398402754</v>
      </c>
      <c r="AB405" s="12">
        <v>995.93240980866665</v>
      </c>
      <c r="AC405" s="12">
        <v>2085.5339339879374</v>
      </c>
      <c r="AD405" s="12">
        <v>1481.7016379414069</v>
      </c>
      <c r="AE405" s="12">
        <v>989.00916070283688</v>
      </c>
      <c r="AF405" s="44">
        <v>232.95523172288409</v>
      </c>
      <c r="AG405" s="10">
        <v>2632.1789267985664</v>
      </c>
      <c r="AH405" s="12">
        <v>2532.1491030770244</v>
      </c>
      <c r="AI405" s="12">
        <v>2605.1215833793485</v>
      </c>
      <c r="AJ405" s="12">
        <v>2640.1574945285515</v>
      </c>
      <c r="AK405" s="12">
        <v>2689.0485203341773</v>
      </c>
      <c r="AL405" s="11">
        <v>2965.6739779085551</v>
      </c>
      <c r="AM405" s="10">
        <v>865.6606224122653</v>
      </c>
      <c r="AN405" s="12">
        <v>1273.4197644072842</v>
      </c>
      <c r="AO405" s="12">
        <v>491.38497851389775</v>
      </c>
      <c r="AP405" s="11">
        <v>1473.8242185022254</v>
      </c>
      <c r="AQ405" s="10">
        <v>629.83945603953794</v>
      </c>
      <c r="AR405" s="12">
        <v>1064.622320042778</v>
      </c>
      <c r="AS405" s="12">
        <v>1513.3417257028348</v>
      </c>
      <c r="AT405" s="11">
        <v>2079.3550560115204</v>
      </c>
      <c r="AU405" s="142">
        <v>1324.7554032865526</v>
      </c>
      <c r="AV405" s="118">
        <v>1258.165954588379</v>
      </c>
      <c r="AW405" s="14">
        <v>876.42987172857102</v>
      </c>
      <c r="AX405" s="14">
        <v>2418.3086376336187</v>
      </c>
      <c r="AY405" s="14">
        <v>1459.2572910710194</v>
      </c>
    </row>
    <row r="406" spans="1:51">
      <c r="A406" s="7">
        <v>43553</v>
      </c>
      <c r="B406" s="10"/>
      <c r="C406" s="11">
        <v>2669.6738152174125</v>
      </c>
      <c r="D406" s="10">
        <v>1050.8184989859658</v>
      </c>
      <c r="E406" s="12">
        <v>2293.6821194343252</v>
      </c>
      <c r="F406" s="12">
        <v>1873.1157879287691</v>
      </c>
      <c r="G406" s="12">
        <v>805.42383982025126</v>
      </c>
      <c r="H406" s="12">
        <v>1472.6560946188895</v>
      </c>
      <c r="I406" s="12">
        <v>2907.5251831752448</v>
      </c>
      <c r="J406" s="12">
        <v>1697.0256378974304</v>
      </c>
      <c r="K406" s="12">
        <v>2879.8988244033644</v>
      </c>
      <c r="L406" s="11">
        <v>6875.4969433217157</v>
      </c>
      <c r="M406" s="10">
        <v>2469.0449644044343</v>
      </c>
      <c r="N406" s="12">
        <v>2378.9143917153233</v>
      </c>
      <c r="O406" s="11">
        <v>2056.3511257939981</v>
      </c>
      <c r="P406" s="10">
        <v>1997.526033170215</v>
      </c>
      <c r="Q406" s="12">
        <v>2104.9768937958047</v>
      </c>
      <c r="R406" s="12">
        <v>1939.2540545408108</v>
      </c>
      <c r="S406" s="12">
        <v>1726.1273577078518</v>
      </c>
      <c r="T406" s="12">
        <v>2577.3435443771259</v>
      </c>
      <c r="U406" s="12">
        <v>2562.4645455910249</v>
      </c>
      <c r="V406" s="12">
        <v>1555.9870287817305</v>
      </c>
      <c r="W406" s="12">
        <v>2606.2651341577066</v>
      </c>
      <c r="X406" s="12">
        <v>1535.8385696651205</v>
      </c>
      <c r="Y406" s="12">
        <v>2440.9146548746912</v>
      </c>
      <c r="Z406" s="11">
        <v>1976.030859057292</v>
      </c>
      <c r="AA406" s="10">
        <v>1130.5350776693463</v>
      </c>
      <c r="AB406" s="12">
        <v>1017.8922729983263</v>
      </c>
      <c r="AC406" s="12">
        <v>2129.2764012037023</v>
      </c>
      <c r="AD406" s="12">
        <v>1466.0628436839272</v>
      </c>
      <c r="AE406" s="12">
        <v>1003.7892831931033</v>
      </c>
      <c r="AF406" s="44">
        <v>230.87993906888937</v>
      </c>
      <c r="AG406" s="10">
        <v>2668.354182087714</v>
      </c>
      <c r="AH406" s="12">
        <v>2584.4638882512222</v>
      </c>
      <c r="AI406" s="12">
        <v>2640.0824143355344</v>
      </c>
      <c r="AJ406" s="12">
        <v>2686.5658949789949</v>
      </c>
      <c r="AK406" s="12">
        <v>2722.5676284044966</v>
      </c>
      <c r="AL406" s="11">
        <v>3038.4674050918525</v>
      </c>
      <c r="AM406" s="10">
        <v>863.62740297590381</v>
      </c>
      <c r="AN406" s="12">
        <v>1278.4791263207744</v>
      </c>
      <c r="AO406" s="12">
        <v>491.45277814699136</v>
      </c>
      <c r="AP406" s="11">
        <v>1464.2521938150951</v>
      </c>
      <c r="AQ406" s="10">
        <v>642.61388974384136</v>
      </c>
      <c r="AR406" s="12">
        <v>1078.5511581567823</v>
      </c>
      <c r="AS406" s="12">
        <v>1496.1320622552676</v>
      </c>
      <c r="AT406" s="11">
        <v>2112.7489563560898</v>
      </c>
      <c r="AU406" s="142">
        <v>1335.5266401570079</v>
      </c>
      <c r="AV406" s="118">
        <v>1266.8836746121035</v>
      </c>
      <c r="AW406" s="14">
        <v>892.13927244269416</v>
      </c>
      <c r="AX406" s="14">
        <v>2440.208158117292</v>
      </c>
      <c r="AY406" s="14">
        <v>1487.613330677372</v>
      </c>
    </row>
    <row r="407" spans="1:51">
      <c r="A407" s="7">
        <v>43585</v>
      </c>
      <c r="B407" s="10"/>
      <c r="C407" s="11">
        <v>2821.3688115436385</v>
      </c>
      <c r="D407" s="10">
        <v>1068.5243904865633</v>
      </c>
      <c r="E407" s="12">
        <v>2472.1507550676142</v>
      </c>
      <c r="F407" s="12">
        <v>2007.3040308061543</v>
      </c>
      <c r="G407" s="12">
        <v>848.62285572571886</v>
      </c>
      <c r="H407" s="12">
        <v>1526.1608639806839</v>
      </c>
      <c r="I407" s="12">
        <v>2999.8509259935613</v>
      </c>
      <c r="J407" s="12">
        <v>1746.7363609750632</v>
      </c>
      <c r="K407" s="12">
        <v>2970.4924942576508</v>
      </c>
      <c r="L407" s="11">
        <v>7072.3680662449187</v>
      </c>
      <c r="M407" s="10">
        <v>2535.3053960988173</v>
      </c>
      <c r="N407" s="12">
        <v>2531.0785323196119</v>
      </c>
      <c r="O407" s="11">
        <v>2173.5350405841541</v>
      </c>
      <c r="P407" s="10">
        <v>1999.9067657441683</v>
      </c>
      <c r="Q407" s="12">
        <v>2135.0759957298515</v>
      </c>
      <c r="R407" s="12">
        <v>1924.0860502488067</v>
      </c>
      <c r="S407" s="12">
        <v>1743.9419101561818</v>
      </c>
      <c r="T407" s="12">
        <v>2587.8378674232431</v>
      </c>
      <c r="U407" s="12">
        <v>2580.991411359229</v>
      </c>
      <c r="V407" s="12">
        <v>1598.6574945361151</v>
      </c>
      <c r="W407" s="12">
        <v>2631.3225950480437</v>
      </c>
      <c r="X407" s="12">
        <v>1554.6880026126662</v>
      </c>
      <c r="Y407" s="12">
        <v>2474.4187736456479</v>
      </c>
      <c r="Z407" s="11">
        <v>2075.2778450516216</v>
      </c>
      <c r="AA407" s="10">
        <v>1145.0232280784035</v>
      </c>
      <c r="AB407" s="12">
        <v>1073.7777953963168</v>
      </c>
      <c r="AC407" s="12">
        <v>2200.4611859566785</v>
      </c>
      <c r="AD407" s="12">
        <v>1515.6923289154431</v>
      </c>
      <c r="AE407" s="12">
        <v>1032.1001971491041</v>
      </c>
      <c r="AF407" s="44">
        <v>244.39599127159502</v>
      </c>
      <c r="AG407" s="10">
        <v>2744.6947674939465</v>
      </c>
      <c r="AH407" s="12">
        <v>2673.8373060360286</v>
      </c>
      <c r="AI407" s="12">
        <v>2701.4617858993229</v>
      </c>
      <c r="AJ407" s="12">
        <v>2758.9176769182254</v>
      </c>
      <c r="AK407" s="12">
        <v>2822.1896103016788</v>
      </c>
      <c r="AL407" s="11">
        <v>3155.7610920042453</v>
      </c>
      <c r="AM407" s="10">
        <v>922.29543801226964</v>
      </c>
      <c r="AN407" s="12">
        <v>1316.1420604446926</v>
      </c>
      <c r="AO407" s="12">
        <v>507.24722630717594</v>
      </c>
      <c r="AP407" s="11">
        <v>1516.2390765069254</v>
      </c>
      <c r="AQ407" s="10">
        <v>664.2637567088467</v>
      </c>
      <c r="AR407" s="12">
        <v>1109.7491427715593</v>
      </c>
      <c r="AS407" s="12">
        <v>1524.0228946897482</v>
      </c>
      <c r="AT407" s="11">
        <v>2198.7731293509951</v>
      </c>
      <c r="AU407" s="142">
        <v>1366.8413893648683</v>
      </c>
      <c r="AV407" s="118">
        <v>1312.2421613318324</v>
      </c>
      <c r="AW407" s="14">
        <v>927.21243433683355</v>
      </c>
      <c r="AX407" s="14">
        <v>2529.8734651770792</v>
      </c>
      <c r="AY407" s="14">
        <v>1547.8461309609534</v>
      </c>
    </row>
    <row r="408" spans="1:51">
      <c r="A408" s="7">
        <v>43616</v>
      </c>
      <c r="B408" s="10"/>
      <c r="C408" s="11">
        <v>2503.0278882402927</v>
      </c>
      <c r="D408" s="10">
        <v>991.87036035480446</v>
      </c>
      <c r="E408" s="12">
        <v>2210.2209444792984</v>
      </c>
      <c r="F408" s="12">
        <v>1772.1635133229249</v>
      </c>
      <c r="G408" s="12">
        <v>759.59355844649861</v>
      </c>
      <c r="H408" s="12">
        <v>1286.8600831086881</v>
      </c>
      <c r="I408" s="12">
        <v>2593.2804055296551</v>
      </c>
      <c r="J408" s="12">
        <v>1579.027429756198</v>
      </c>
      <c r="K408" s="12">
        <v>2492.367582965659</v>
      </c>
      <c r="L408" s="11">
        <v>6082.3483122979815</v>
      </c>
      <c r="M408" s="10">
        <v>2336.773805652992</v>
      </c>
      <c r="N408" s="12">
        <v>2299.3462943155173</v>
      </c>
      <c r="O408" s="11">
        <v>1969.9339304383482</v>
      </c>
      <c r="P408" s="10">
        <v>1906.3478422917981</v>
      </c>
      <c r="Q408" s="12">
        <v>1982.0874839955677</v>
      </c>
      <c r="R408" s="12">
        <v>1807.2639258126615</v>
      </c>
      <c r="S408" s="12">
        <v>1640.9774535700719</v>
      </c>
      <c r="T408" s="12">
        <v>2456.3898065636008</v>
      </c>
      <c r="U408" s="12">
        <v>2475.0163252230041</v>
      </c>
      <c r="V408" s="12">
        <v>1487.9108795477393</v>
      </c>
      <c r="W408" s="12">
        <v>2498.240026895342</v>
      </c>
      <c r="X408" s="12">
        <v>1462.9763245183403</v>
      </c>
      <c r="Y408" s="12">
        <v>2388.624446750277</v>
      </c>
      <c r="Z408" s="11">
        <v>1906.2817882914233</v>
      </c>
      <c r="AA408" s="10">
        <v>1053.7424898560105</v>
      </c>
      <c r="AB408" s="12">
        <v>995.10688239149397</v>
      </c>
      <c r="AC408" s="12">
        <v>2043.6792766289793</v>
      </c>
      <c r="AD408" s="12">
        <v>1370.4112181718854</v>
      </c>
      <c r="AE408" s="12">
        <v>963.61667064870892</v>
      </c>
      <c r="AF408" s="44">
        <v>221.42640612191195</v>
      </c>
      <c r="AG408" s="10">
        <v>2520.8054351275191</v>
      </c>
      <c r="AH408" s="12">
        <v>2503.5315171816605</v>
      </c>
      <c r="AI408" s="12">
        <v>2439.1339170489318</v>
      </c>
      <c r="AJ408" s="12">
        <v>2509.412820796882</v>
      </c>
      <c r="AK408" s="12">
        <v>2597.6469035335595</v>
      </c>
      <c r="AL408" s="11">
        <v>2949.6763245709799</v>
      </c>
      <c r="AM408" s="10">
        <v>798.84141569151166</v>
      </c>
      <c r="AN408" s="12">
        <v>1208.2737691582786</v>
      </c>
      <c r="AO408" s="12">
        <v>441.60573710089182</v>
      </c>
      <c r="AP408" s="11">
        <v>1362.600195249596</v>
      </c>
      <c r="AQ408" s="10">
        <v>618.56020653897986</v>
      </c>
      <c r="AR408" s="12">
        <v>1050.2076748882671</v>
      </c>
      <c r="AS408" s="12">
        <v>1337.2049396344646</v>
      </c>
      <c r="AT408" s="11">
        <v>1921.2042763529093</v>
      </c>
      <c r="AU408" s="142">
        <v>1298.4818850174463</v>
      </c>
      <c r="AV408" s="118">
        <v>1219.4033461146521</v>
      </c>
      <c r="AW408" s="14">
        <v>866.22251445050688</v>
      </c>
      <c r="AX408" s="14">
        <v>2356.6885653418003</v>
      </c>
      <c r="AY408" s="14">
        <v>1449.4833805929577</v>
      </c>
    </row>
    <row r="409" spans="1:51">
      <c r="A409" s="7">
        <v>43644</v>
      </c>
      <c r="B409" s="10"/>
      <c r="C409" s="11">
        <v>2730.3866745799769</v>
      </c>
      <c r="D409" s="10">
        <v>1054.4731840307832</v>
      </c>
      <c r="E409" s="12">
        <v>2415.6273087735822</v>
      </c>
      <c r="F409" s="12">
        <v>1962.9161046615682</v>
      </c>
      <c r="G409" s="12">
        <v>839.38987231861597</v>
      </c>
      <c r="H409" s="12">
        <v>1428.7983425603609</v>
      </c>
      <c r="I409" s="12">
        <v>2871.2883347143193</v>
      </c>
      <c r="J409" s="12">
        <v>1747.6473101222064</v>
      </c>
      <c r="K409" s="12">
        <v>2782.6894676239358</v>
      </c>
      <c r="L409" s="11">
        <v>6706.8458831512698</v>
      </c>
      <c r="M409" s="10">
        <v>2520.3928272829562</v>
      </c>
      <c r="N409" s="12">
        <v>2493.4247146242287</v>
      </c>
      <c r="O409" s="11">
        <v>2134.2711799725112</v>
      </c>
      <c r="P409" s="10">
        <v>2018.5168284036363</v>
      </c>
      <c r="Q409" s="12">
        <v>2098.9802648912801</v>
      </c>
      <c r="R409" s="12">
        <v>1955.4096876064</v>
      </c>
      <c r="S409" s="12">
        <v>1740.6827942246484</v>
      </c>
      <c r="T409" s="12">
        <v>2604.0920826960601</v>
      </c>
      <c r="U409" s="12">
        <v>2611.2045932395131</v>
      </c>
      <c r="V409" s="12">
        <v>1557.9512909483262</v>
      </c>
      <c r="W409" s="12">
        <v>2667.7199581434606</v>
      </c>
      <c r="X409" s="12">
        <v>1524.0176996704781</v>
      </c>
      <c r="Y409" s="12">
        <v>2585.3658715453466</v>
      </c>
      <c r="Z409" s="11">
        <v>2063.7526608074731</v>
      </c>
      <c r="AA409" s="10">
        <v>1140.0631594901893</v>
      </c>
      <c r="AB409" s="12">
        <v>1068.6315502368323</v>
      </c>
      <c r="AC409" s="12">
        <v>2175.7270134049586</v>
      </c>
      <c r="AD409" s="12">
        <v>1465.2264738626077</v>
      </c>
      <c r="AE409" s="12">
        <v>1048.9181490837148</v>
      </c>
      <c r="AF409" s="44">
        <v>242.6540873245425</v>
      </c>
      <c r="AG409" s="10">
        <v>2713.3565345920542</v>
      </c>
      <c r="AH409" s="12">
        <v>2697.6386271329684</v>
      </c>
      <c r="AI409" s="12">
        <v>2629.8857380758632</v>
      </c>
      <c r="AJ409" s="12">
        <v>2706.077889361879</v>
      </c>
      <c r="AK409" s="12">
        <v>2812.4726660847887</v>
      </c>
      <c r="AL409" s="11">
        <v>3160.2764587376359</v>
      </c>
      <c r="AM409" s="10">
        <v>897.6078908467108</v>
      </c>
      <c r="AN409" s="12">
        <v>1311.9035243556607</v>
      </c>
      <c r="AO409" s="12">
        <v>488.47754041756872</v>
      </c>
      <c r="AP409" s="11">
        <v>1486.3059518890952</v>
      </c>
      <c r="AQ409" s="10">
        <v>661.82799401613102</v>
      </c>
      <c r="AR409" s="12">
        <v>1132.0970052735915</v>
      </c>
      <c r="AS409" s="12">
        <v>1472.0636956052103</v>
      </c>
      <c r="AT409" s="11">
        <v>2171.2871384506229</v>
      </c>
      <c r="AU409" s="142">
        <v>1394.4762675891222</v>
      </c>
      <c r="AV409" s="118">
        <v>1310.698260787852</v>
      </c>
      <c r="AW409" s="14">
        <v>925.93136230495736</v>
      </c>
      <c r="AX409" s="14">
        <v>2537.8084525552017</v>
      </c>
      <c r="AY409" s="14">
        <v>1551.6377699602631</v>
      </c>
    </row>
    <row r="410" spans="1:51">
      <c r="A410" s="7">
        <v>43677</v>
      </c>
      <c r="B410" s="10"/>
      <c r="C410" s="11">
        <v>2745.4756894224911</v>
      </c>
      <c r="D410" s="10">
        <v>1063.9813080069234</v>
      </c>
      <c r="E410" s="12">
        <v>2453.3920768601001</v>
      </c>
      <c r="F410" s="12">
        <v>1978.6345695056857</v>
      </c>
      <c r="G410" s="12">
        <v>855.47887423799682</v>
      </c>
      <c r="H410" s="12">
        <v>1439.0974464937985</v>
      </c>
      <c r="I410" s="12">
        <v>2885.2050312289316</v>
      </c>
      <c r="J410" s="12">
        <v>1757.2102972512528</v>
      </c>
      <c r="K410" s="12">
        <v>2787.842356422525</v>
      </c>
      <c r="L410" s="11">
        <v>6791.7148381147526</v>
      </c>
      <c r="M410" s="10">
        <v>2527.2851334969969</v>
      </c>
      <c r="N410" s="12">
        <v>2502.4125672594027</v>
      </c>
      <c r="O410" s="11">
        <v>2154.0833277520674</v>
      </c>
      <c r="P410" s="10">
        <v>2057.9393138142909</v>
      </c>
      <c r="Q410" s="12">
        <v>2113.1016087587059</v>
      </c>
      <c r="R410" s="12">
        <v>1981.1864181691881</v>
      </c>
      <c r="S410" s="12">
        <v>1748.5416457538233</v>
      </c>
      <c r="T410" s="12">
        <v>2623.354844503589</v>
      </c>
      <c r="U410" s="12">
        <v>2637.3710981990071</v>
      </c>
      <c r="V410" s="12">
        <v>1544.187022087702</v>
      </c>
      <c r="W410" s="12">
        <v>2706.6838788152781</v>
      </c>
      <c r="X410" s="12">
        <v>1510.2239224019386</v>
      </c>
      <c r="Y410" s="12">
        <v>2625.6921090812207</v>
      </c>
      <c r="Z410" s="11">
        <v>2092.1449346728855</v>
      </c>
      <c r="AA410" s="10">
        <v>1127.9579511689421</v>
      </c>
      <c r="AB410" s="12">
        <v>1061.7314999528407</v>
      </c>
      <c r="AC410" s="12">
        <v>2174.0126115102626</v>
      </c>
      <c r="AD410" s="12">
        <v>1445.2331559080326</v>
      </c>
      <c r="AE410" s="12">
        <v>1058.7245908547752</v>
      </c>
      <c r="AF410" s="44">
        <v>244.22219699113535</v>
      </c>
      <c r="AG410" s="10">
        <v>2757.7344959990555</v>
      </c>
      <c r="AH410" s="12">
        <v>2743.7974013451167</v>
      </c>
      <c r="AI410" s="12">
        <v>2638.0136729315263</v>
      </c>
      <c r="AJ410" s="12">
        <v>2712.5298853959803</v>
      </c>
      <c r="AK410" s="12">
        <v>2862.0205862393527</v>
      </c>
      <c r="AL410" s="11">
        <v>3215.0192278627969</v>
      </c>
      <c r="AM410" s="10">
        <v>891.92510021265196</v>
      </c>
      <c r="AN410" s="12">
        <v>1319.9942093253708</v>
      </c>
      <c r="AO410" s="12">
        <v>475.10910820711155</v>
      </c>
      <c r="AP410" s="11">
        <v>1481.0269052127828</v>
      </c>
      <c r="AQ410" s="10">
        <v>664.15402030325947</v>
      </c>
      <c r="AR410" s="12">
        <v>1128.1843963164417</v>
      </c>
      <c r="AS410" s="12">
        <v>1463.0302455468125</v>
      </c>
      <c r="AT410" s="11">
        <v>2195.6404888349734</v>
      </c>
      <c r="AU410" s="142">
        <v>1411.6368127244973</v>
      </c>
      <c r="AV410" s="118">
        <v>1320.6587452711281</v>
      </c>
      <c r="AW410" s="14">
        <v>938.08713737831476</v>
      </c>
      <c r="AX410" s="14">
        <v>2559.615878352558</v>
      </c>
      <c r="AY410" s="14">
        <v>1573.9380786702868</v>
      </c>
    </row>
    <row r="411" spans="1:51">
      <c r="A411" s="7">
        <v>43707</v>
      </c>
      <c r="B411" s="10"/>
      <c r="C411" s="11">
        <v>2502.4189166248357</v>
      </c>
      <c r="D411" s="10">
        <v>1017.2717832133142</v>
      </c>
      <c r="E411" s="12">
        <v>2208.8074222233568</v>
      </c>
      <c r="F411" s="12">
        <v>1772.9814965578207</v>
      </c>
      <c r="G411" s="12">
        <v>776.99038847530619</v>
      </c>
      <c r="H411" s="12">
        <v>1267.5832440605077</v>
      </c>
      <c r="I411" s="12">
        <v>2599.1497614811356</v>
      </c>
      <c r="J411" s="12">
        <v>1646.0540345719744</v>
      </c>
      <c r="K411" s="12">
        <v>2491.0882472998401</v>
      </c>
      <c r="L411" s="11">
        <v>6174.8573768255474</v>
      </c>
      <c r="M411" s="10">
        <v>2358.6025665540196</v>
      </c>
      <c r="N411" s="12">
        <v>2375.3752653706474</v>
      </c>
      <c r="O411" s="11">
        <v>2040.4257392902878</v>
      </c>
      <c r="P411" s="10">
        <v>2104.735882010325</v>
      </c>
      <c r="Q411" s="12">
        <v>2140.2670449486286</v>
      </c>
      <c r="R411" s="12">
        <v>2004.3548269244473</v>
      </c>
      <c r="S411" s="12">
        <v>1783.2489855078222</v>
      </c>
      <c r="T411" s="12">
        <v>2677.4332132845484</v>
      </c>
      <c r="U411" s="12">
        <v>2689.9385772331921</v>
      </c>
      <c r="V411" s="12">
        <v>1572.2558809620657</v>
      </c>
      <c r="W411" s="12">
        <v>2754.478256980502</v>
      </c>
      <c r="X411" s="12">
        <v>1535.91551528893</v>
      </c>
      <c r="Y411" s="12">
        <v>2577.3956396490344</v>
      </c>
      <c r="Z411" s="11">
        <v>2007.0913243516977</v>
      </c>
      <c r="AA411" s="10">
        <v>1066.918691030977</v>
      </c>
      <c r="AB411" s="12">
        <v>1010.5976569007626</v>
      </c>
      <c r="AC411" s="12">
        <v>2092.3812485507597</v>
      </c>
      <c r="AD411" s="12">
        <v>1389.9512230937717</v>
      </c>
      <c r="AE411" s="12">
        <v>1055.2784587005997</v>
      </c>
      <c r="AF411" s="44">
        <v>224.23237840543041</v>
      </c>
      <c r="AG411" s="10">
        <v>2702.0300090120518</v>
      </c>
      <c r="AH411" s="12">
        <v>2734.4886183380486</v>
      </c>
      <c r="AI411" s="12">
        <v>2550.1994316842834</v>
      </c>
      <c r="AJ411" s="12">
        <v>2647.7009769323899</v>
      </c>
      <c r="AK411" s="12">
        <v>2777.4396880666272</v>
      </c>
      <c r="AL411" s="11">
        <v>3144.4267991206493</v>
      </c>
      <c r="AM411" s="10">
        <v>820.82329563023984</v>
      </c>
      <c r="AN411" s="12">
        <v>1266.6425402678858</v>
      </c>
      <c r="AO411" s="12">
        <v>433.36772402144669</v>
      </c>
      <c r="AP411" s="11">
        <v>1334.9171354424846</v>
      </c>
      <c r="AQ411" s="10">
        <v>652.42136901635752</v>
      </c>
      <c r="AR411" s="12">
        <v>1118.4694256775433</v>
      </c>
      <c r="AS411" s="12">
        <v>1309.8325507724337</v>
      </c>
      <c r="AT411" s="11">
        <v>2103.764672692846</v>
      </c>
      <c r="AU411" s="142">
        <v>1380.749805797733</v>
      </c>
      <c r="AV411" s="118">
        <v>1275.8420805200665</v>
      </c>
      <c r="AW411" s="14">
        <v>921.11562136197847</v>
      </c>
      <c r="AX411" s="14">
        <v>2478.7508543247022</v>
      </c>
      <c r="AY411" s="14">
        <v>1548.6501349598573</v>
      </c>
    </row>
  </sheetData>
  <mergeCells count="8">
    <mergeCell ref="B6:C6"/>
    <mergeCell ref="D6:L6"/>
    <mergeCell ref="M6:O6"/>
    <mergeCell ref="AM6:AP6"/>
    <mergeCell ref="AQ6:AT6"/>
    <mergeCell ref="P6:Z6"/>
    <mergeCell ref="AA6:AF6"/>
    <mergeCell ref="AG6:AL6"/>
  </mergeCells>
  <phoneticPr fontId="5" type="noConversion"/>
  <conditionalFormatting sqref="F329:F340 G331:G340 H332:J340 K331:L340 M330:M340 N332:AT340 C332:E340 A332:A411 C341:AT411">
    <cfRule type="cellIs" dxfId="11" priority="1" stopIfTrue="1" operator="equal">
      <formula>0</formula>
    </cfRule>
  </conditionalFormatting>
  <pageMargins left="0.75" right="0.75" top="1" bottom="1" header="0.5" footer="0.5"/>
  <pageSetup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Q411"/>
  <sheetViews>
    <sheetView workbookViewId="0">
      <pane xSplit="1" ySplit="7" topLeftCell="B9" activePane="bottomRight" state="frozen"/>
      <selection sqref="A1:XFD1048576"/>
      <selection pane="topRight" sqref="A1:XFD1048576"/>
      <selection pane="bottomLeft" sqref="A1:XFD1048576"/>
      <selection pane="bottomRight" activeCell="B9" sqref="B9"/>
    </sheetView>
  </sheetViews>
  <sheetFormatPr defaultRowHeight="12.75"/>
  <cols>
    <col min="1" max="1" width="9" style="3" bestFit="1" customWidth="1"/>
    <col min="2" max="2" width="8" style="163" customWidth="1"/>
    <col min="3" max="3" width="8.5703125" style="3" customWidth="1"/>
    <col min="4" max="4" width="8.7109375" style="3" customWidth="1"/>
    <col min="5" max="6" width="8" style="3" customWidth="1"/>
    <col min="7" max="8" width="6.28515625" style="3" customWidth="1"/>
    <col min="9" max="9" width="5.5703125" style="3" customWidth="1"/>
    <col min="10" max="11" width="6.28515625" style="3" customWidth="1"/>
    <col min="12" max="12" width="6" style="3" customWidth="1"/>
    <col min="13" max="13" width="9.42578125" style="3" customWidth="1"/>
    <col min="14" max="14" width="9.5703125" style="3" customWidth="1"/>
    <col min="15" max="15" width="19.28515625" style="3" customWidth="1"/>
    <col min="16" max="16" width="10" style="3" customWidth="1"/>
    <col min="17" max="17" width="8.5703125" style="3" customWidth="1"/>
    <col min="18" max="18" width="10.140625" style="3" customWidth="1"/>
    <col min="19" max="19" width="8.28515625" style="3" customWidth="1"/>
    <col min="20" max="20" width="11.7109375" style="3" customWidth="1"/>
    <col min="21" max="21" width="11.42578125" style="3" customWidth="1"/>
    <col min="22" max="22" width="12.28515625" style="3" customWidth="1"/>
    <col min="23" max="23" width="11.7109375" style="3" customWidth="1"/>
    <col min="24" max="24" width="15.7109375" style="3" customWidth="1"/>
    <col min="25" max="25" width="13.5703125" style="3" customWidth="1"/>
    <col min="26" max="26" width="7.140625" style="3" customWidth="1"/>
    <col min="27" max="27" width="10.85546875" style="3" customWidth="1"/>
    <col min="28" max="28" width="8.42578125" style="3" customWidth="1"/>
    <col min="29" max="29" width="8" style="3" customWidth="1"/>
    <col min="30" max="30" width="8.7109375" style="3" customWidth="1"/>
    <col min="31" max="31" width="7.7109375" style="3" customWidth="1"/>
    <col min="32" max="32" width="8.42578125" style="3" customWidth="1"/>
    <col min="33" max="33" width="4.5703125" style="3" customWidth="1"/>
    <col min="34" max="35" width="4.85546875" style="3" customWidth="1"/>
    <col min="36" max="36" width="4.42578125" style="3" customWidth="1"/>
    <col min="37" max="37" width="4.5703125" style="3" customWidth="1"/>
    <col min="38" max="38" width="4.7109375" style="3" customWidth="1"/>
    <col min="39" max="39" width="6" style="3" customWidth="1"/>
    <col min="40" max="40" width="8.42578125" style="3" customWidth="1"/>
    <col min="41" max="41" width="9.5703125" style="3" customWidth="1"/>
    <col min="42" max="42" width="5" style="3" customWidth="1"/>
    <col min="43" max="43" width="10.28515625" style="3" customWidth="1"/>
    <col min="44" max="44" width="8.7109375" style="3" customWidth="1"/>
    <col min="45" max="45" width="5.28515625" style="3" customWidth="1"/>
    <col min="46" max="46" width="8.28515625" style="3" customWidth="1"/>
    <col min="47" max="47" width="10.140625" style="3" customWidth="1"/>
    <col min="48" max="16384" width="9.140625" style="4"/>
  </cols>
  <sheetData>
    <row r="1" spans="1:47">
      <c r="B1" s="3"/>
    </row>
    <row r="2" spans="1:47" ht="30">
      <c r="B2" s="3"/>
      <c r="H2" s="17" t="s">
        <v>22</v>
      </c>
    </row>
    <row r="3" spans="1:47" ht="20.25">
      <c r="B3" s="3"/>
      <c r="F3" s="4"/>
      <c r="H3" s="18" t="s">
        <v>100</v>
      </c>
    </row>
    <row r="4" spans="1:47">
      <c r="B4" s="3"/>
      <c r="H4" s="16" t="s">
        <v>224</v>
      </c>
    </row>
    <row r="5" spans="1:47">
      <c r="B5" s="3"/>
    </row>
    <row r="6" spans="1:47" s="6" customFormat="1">
      <c r="A6" s="15"/>
      <c r="B6" s="436" t="s">
        <v>50</v>
      </c>
      <c r="C6" s="437"/>
      <c r="D6" s="438" t="s">
        <v>51</v>
      </c>
      <c r="E6" s="439"/>
      <c r="F6" s="439"/>
      <c r="G6" s="439"/>
      <c r="H6" s="439"/>
      <c r="I6" s="439"/>
      <c r="J6" s="439"/>
      <c r="K6" s="439"/>
      <c r="L6" s="440"/>
      <c r="M6" s="441" t="s">
        <v>101</v>
      </c>
      <c r="N6" s="442"/>
      <c r="O6" s="443"/>
      <c r="P6" s="438" t="s">
        <v>52</v>
      </c>
      <c r="Q6" s="439"/>
      <c r="R6" s="439"/>
      <c r="S6" s="439"/>
      <c r="T6" s="439"/>
      <c r="U6" s="439"/>
      <c r="V6" s="439"/>
      <c r="W6" s="439"/>
      <c r="X6" s="439"/>
      <c r="Y6" s="439"/>
      <c r="Z6" s="440"/>
      <c r="AA6" s="441" t="s">
        <v>53</v>
      </c>
      <c r="AB6" s="444"/>
      <c r="AC6" s="444"/>
      <c r="AD6" s="444"/>
      <c r="AE6" s="444"/>
      <c r="AF6" s="445"/>
      <c r="AG6" s="438" t="s">
        <v>54</v>
      </c>
      <c r="AH6" s="439"/>
      <c r="AI6" s="439"/>
      <c r="AJ6" s="439"/>
      <c r="AK6" s="439"/>
      <c r="AL6" s="440"/>
      <c r="AM6" s="441" t="s">
        <v>55</v>
      </c>
      <c r="AN6" s="442"/>
      <c r="AO6" s="442"/>
      <c r="AP6" s="443"/>
      <c r="AQ6" s="438" t="s">
        <v>56</v>
      </c>
      <c r="AR6" s="439"/>
      <c r="AS6" s="439"/>
      <c r="AT6" s="440"/>
      <c r="AU6" s="5"/>
    </row>
    <row r="7" spans="1:47" s="22" customFormat="1" ht="67.5" customHeight="1">
      <c r="A7" s="20" t="s">
        <v>0</v>
      </c>
      <c r="B7" s="160"/>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48" t="s">
        <v>2</v>
      </c>
      <c r="AA7" s="20" t="s">
        <v>13</v>
      </c>
      <c r="AB7" s="20" t="s">
        <v>48</v>
      </c>
      <c r="AC7" s="20" t="s">
        <v>42</v>
      </c>
      <c r="AD7" s="20" t="s">
        <v>14</v>
      </c>
      <c r="AE7" s="20" t="s">
        <v>9</v>
      </c>
      <c r="AF7" s="48" t="s">
        <v>221</v>
      </c>
      <c r="AG7" s="20" t="s">
        <v>15</v>
      </c>
      <c r="AH7" s="20" t="s">
        <v>16</v>
      </c>
      <c r="AI7" s="20" t="s">
        <v>17</v>
      </c>
      <c r="AJ7" s="20" t="s">
        <v>18</v>
      </c>
      <c r="AK7" s="20" t="s">
        <v>19</v>
      </c>
      <c r="AL7" s="48" t="s">
        <v>20</v>
      </c>
      <c r="AM7" s="20" t="s">
        <v>4</v>
      </c>
      <c r="AN7" s="20" t="s">
        <v>243</v>
      </c>
      <c r="AO7" s="20" t="s">
        <v>5</v>
      </c>
      <c r="AP7" s="20" t="s">
        <v>43</v>
      </c>
      <c r="AQ7" s="46" t="s">
        <v>49</v>
      </c>
      <c r="AR7" s="47" t="s">
        <v>44</v>
      </c>
      <c r="AS7" s="47" t="s">
        <v>21</v>
      </c>
      <c r="AT7" s="48" t="s">
        <v>7</v>
      </c>
      <c r="AU7" s="22" t="s">
        <v>291</v>
      </c>
    </row>
    <row r="8" spans="1:47" s="9" customFormat="1" ht="11.25" hidden="1">
      <c r="A8" s="7">
        <v>31443</v>
      </c>
      <c r="B8" s="161"/>
      <c r="C8" s="34"/>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43"/>
      <c r="AG8" s="32"/>
      <c r="AH8" s="32"/>
      <c r="AI8" s="32"/>
      <c r="AJ8" s="32"/>
      <c r="AK8" s="32"/>
      <c r="AL8" s="32"/>
      <c r="AM8" s="32"/>
      <c r="AN8" s="32"/>
      <c r="AO8" s="32"/>
      <c r="AP8" s="32"/>
      <c r="AQ8" s="32"/>
      <c r="AR8" s="32"/>
      <c r="AS8" s="32"/>
      <c r="AT8" s="32"/>
      <c r="AU8" s="8"/>
    </row>
    <row r="9" spans="1:47" s="9" customFormat="1" ht="11.25">
      <c r="A9" s="7">
        <v>31471</v>
      </c>
      <c r="B9" s="162"/>
      <c r="C9" s="30">
        <v>84.300088593441174</v>
      </c>
      <c r="D9" s="29">
        <v>101.14797644006477</v>
      </c>
      <c r="E9" s="31">
        <v>89.335003906180461</v>
      </c>
      <c r="F9" s="12"/>
      <c r="G9" s="31">
        <v>86.457971931436902</v>
      </c>
      <c r="H9" s="31">
        <v>81.01746556564467</v>
      </c>
      <c r="I9" s="12"/>
      <c r="J9" s="31">
        <v>85.564083100993756</v>
      </c>
      <c r="K9" s="12"/>
      <c r="L9" s="30">
        <v>85.18558626129267</v>
      </c>
      <c r="M9" s="29">
        <v>90.715919552200745</v>
      </c>
      <c r="N9" s="8"/>
      <c r="O9" s="11"/>
      <c r="P9" s="29">
        <v>88.238835874357207</v>
      </c>
      <c r="Q9" s="12"/>
      <c r="R9" s="12"/>
      <c r="S9" s="12"/>
      <c r="T9" s="12"/>
      <c r="U9" s="12"/>
      <c r="V9" s="12"/>
      <c r="W9" s="12"/>
      <c r="X9" s="12"/>
      <c r="Y9" s="12"/>
      <c r="Z9" s="11"/>
      <c r="AA9" s="29">
        <v>90.026464607496109</v>
      </c>
      <c r="AB9" s="31">
        <v>98.122590904946932</v>
      </c>
      <c r="AC9" s="31">
        <v>94.312844548538237</v>
      </c>
      <c r="AD9" s="12"/>
      <c r="AE9" s="31">
        <v>106.81082857304854</v>
      </c>
      <c r="AF9" s="11"/>
      <c r="AG9" s="29">
        <v>117.37825330866659</v>
      </c>
      <c r="AH9" s="31">
        <v>122.25334395901524</v>
      </c>
      <c r="AI9" s="31">
        <v>112.38181572506049</v>
      </c>
      <c r="AJ9" s="31">
        <v>112.9007976803757</v>
      </c>
      <c r="AK9" s="31">
        <v>107.41624486978797</v>
      </c>
      <c r="AL9" s="30">
        <v>120.6036330582041</v>
      </c>
      <c r="AM9" s="29">
        <v>122.45465939968155</v>
      </c>
      <c r="AN9" s="31">
        <v>97.957267451798643</v>
      </c>
      <c r="AO9" s="8"/>
      <c r="AP9" s="30">
        <v>101.51209626985643</v>
      </c>
      <c r="AQ9" s="29">
        <v>104.76013157536335</v>
      </c>
      <c r="AR9" s="12"/>
      <c r="AS9" s="31">
        <v>91.247775738891008</v>
      </c>
      <c r="AT9" s="30">
        <v>108.74074944327452</v>
      </c>
      <c r="AU9" s="12"/>
    </row>
    <row r="10" spans="1:47" s="9" customFormat="1" ht="11.25">
      <c r="A10" s="7">
        <v>31502</v>
      </c>
      <c r="B10" s="162"/>
      <c r="C10" s="30">
        <v>86.208836439465017</v>
      </c>
      <c r="D10" s="29">
        <v>101.33307789202892</v>
      </c>
      <c r="E10" s="31">
        <v>91.780311777569878</v>
      </c>
      <c r="F10" s="12"/>
      <c r="G10" s="31">
        <v>86.534394329442804</v>
      </c>
      <c r="H10" s="31">
        <v>80.399284712011323</v>
      </c>
      <c r="I10" s="12"/>
      <c r="J10" s="31">
        <v>87.744281955733314</v>
      </c>
      <c r="K10" s="12"/>
      <c r="L10" s="30">
        <v>85.277048839505326</v>
      </c>
      <c r="M10" s="29">
        <v>89.469700697162494</v>
      </c>
      <c r="N10" s="8"/>
      <c r="O10" s="11"/>
      <c r="P10" s="29">
        <v>81.889239094643784</v>
      </c>
      <c r="Q10" s="12"/>
      <c r="R10" s="12"/>
      <c r="S10" s="12"/>
      <c r="T10" s="12"/>
      <c r="U10" s="12"/>
      <c r="V10" s="12"/>
      <c r="W10" s="12"/>
      <c r="X10" s="12"/>
      <c r="Y10" s="12"/>
      <c r="Z10" s="11"/>
      <c r="AA10" s="29">
        <v>91.468706269641643</v>
      </c>
      <c r="AB10" s="31">
        <v>96.259992740201668</v>
      </c>
      <c r="AC10" s="31">
        <v>95.288426117288367</v>
      </c>
      <c r="AD10" s="12"/>
      <c r="AE10" s="31">
        <v>108.7240487192674</v>
      </c>
      <c r="AF10" s="11"/>
      <c r="AG10" s="29">
        <v>118.14825970651587</v>
      </c>
      <c r="AH10" s="31">
        <v>122.47706362412494</v>
      </c>
      <c r="AI10" s="31">
        <v>112.80010059235326</v>
      </c>
      <c r="AJ10" s="31">
        <v>114.06865521001617</v>
      </c>
      <c r="AK10" s="31">
        <v>108.9338391626279</v>
      </c>
      <c r="AL10" s="30">
        <v>122.7639123451804</v>
      </c>
      <c r="AM10" s="29">
        <v>121.63615188228864</v>
      </c>
      <c r="AN10" s="31">
        <v>96.097811615203838</v>
      </c>
      <c r="AO10" s="8"/>
      <c r="AP10" s="30">
        <v>101.79389209983549</v>
      </c>
      <c r="AQ10" s="29">
        <v>105.34825733289581</v>
      </c>
      <c r="AR10" s="12"/>
      <c r="AS10" s="31">
        <v>94.953957076475774</v>
      </c>
      <c r="AT10" s="30">
        <v>105.23641501053341</v>
      </c>
      <c r="AU10" s="12"/>
    </row>
    <row r="11" spans="1:47" s="9" customFormat="1" ht="11.25">
      <c r="A11" s="7">
        <v>31532</v>
      </c>
      <c r="B11" s="162"/>
      <c r="C11" s="30">
        <v>87.173473567040602</v>
      </c>
      <c r="D11" s="29">
        <v>102.46694820383853</v>
      </c>
      <c r="E11" s="31">
        <v>89.241390136382662</v>
      </c>
      <c r="F11" s="31">
        <v>93.367902464700521</v>
      </c>
      <c r="G11" s="31">
        <v>85.733160345782395</v>
      </c>
      <c r="H11" s="31">
        <v>80.230277075245709</v>
      </c>
      <c r="I11" s="31">
        <v>84.966610961579775</v>
      </c>
      <c r="J11" s="31">
        <v>86.483282626126368</v>
      </c>
      <c r="K11" s="31">
        <v>83.009710140640394</v>
      </c>
      <c r="L11" s="30">
        <v>86.621079662429494</v>
      </c>
      <c r="M11" s="29">
        <v>89.291592373248776</v>
      </c>
      <c r="N11" s="31">
        <v>106.26858143520084</v>
      </c>
      <c r="O11" s="30">
        <v>93.266384159678537</v>
      </c>
      <c r="P11" s="29">
        <v>91.9317341030318</v>
      </c>
      <c r="Q11" s="12"/>
      <c r="R11" s="12"/>
      <c r="S11" s="12"/>
      <c r="T11" s="12"/>
      <c r="U11" s="12"/>
      <c r="V11" s="12"/>
      <c r="W11" s="12"/>
      <c r="X11" s="12"/>
      <c r="Y11" s="12"/>
      <c r="Z11" s="30">
        <v>89.832707303212871</v>
      </c>
      <c r="AA11" s="29">
        <v>92.118118191618592</v>
      </c>
      <c r="AB11" s="31">
        <v>98.222873002516323</v>
      </c>
      <c r="AC11" s="31">
        <v>94.211281699635379</v>
      </c>
      <c r="AD11" s="12"/>
      <c r="AE11" s="31">
        <v>107.38385929703622</v>
      </c>
      <c r="AF11" s="11"/>
      <c r="AG11" s="29">
        <v>120.3158777838954</v>
      </c>
      <c r="AH11" s="31">
        <v>124.97455048864418</v>
      </c>
      <c r="AI11" s="31">
        <v>114.98492908465245</v>
      </c>
      <c r="AJ11" s="31">
        <v>116.16142642807985</v>
      </c>
      <c r="AK11" s="31">
        <v>113.159962312457</v>
      </c>
      <c r="AL11" s="30">
        <v>124.63965705437026</v>
      </c>
      <c r="AM11" s="29">
        <v>119.76371497346538</v>
      </c>
      <c r="AN11" s="31">
        <v>96.19056612396767</v>
      </c>
      <c r="AO11" s="8"/>
      <c r="AP11" s="30">
        <v>98.561643323484788</v>
      </c>
      <c r="AQ11" s="29">
        <v>104.3728265939543</v>
      </c>
      <c r="AR11" s="12"/>
      <c r="AS11" s="31">
        <v>94.07476121937907</v>
      </c>
      <c r="AT11" s="30">
        <v>107.81272263339849</v>
      </c>
      <c r="AU11" s="12"/>
    </row>
    <row r="12" spans="1:47" s="9" customFormat="1" ht="11.25">
      <c r="A12" s="7">
        <v>31562</v>
      </c>
      <c r="B12" s="162"/>
      <c r="C12" s="30">
        <v>85.518260115670586</v>
      </c>
      <c r="D12" s="29">
        <v>101.88369252323324</v>
      </c>
      <c r="E12" s="31">
        <v>88.394414365681058</v>
      </c>
      <c r="F12" s="31">
        <v>92.150554125216104</v>
      </c>
      <c r="G12" s="31">
        <v>85.733660529641455</v>
      </c>
      <c r="H12" s="31">
        <v>79.545014823963413</v>
      </c>
      <c r="I12" s="31">
        <v>85.099970448781377</v>
      </c>
      <c r="J12" s="31">
        <v>87.140840019275828</v>
      </c>
      <c r="K12" s="31">
        <v>82.996023662441985</v>
      </c>
      <c r="L12" s="30">
        <v>84.827253694914759</v>
      </c>
      <c r="M12" s="29">
        <v>88.847618007194555</v>
      </c>
      <c r="N12" s="31">
        <v>106.66147891823749</v>
      </c>
      <c r="O12" s="30">
        <v>94.834769455618328</v>
      </c>
      <c r="P12" s="29">
        <v>89.836952373597796</v>
      </c>
      <c r="Q12" s="12"/>
      <c r="R12" s="12"/>
      <c r="S12" s="12"/>
      <c r="T12" s="12"/>
      <c r="U12" s="12"/>
      <c r="V12" s="12"/>
      <c r="W12" s="12"/>
      <c r="X12" s="12"/>
      <c r="Y12" s="12"/>
      <c r="Z12" s="30">
        <v>90.443426993132476</v>
      </c>
      <c r="AA12" s="29">
        <v>93.25592439938211</v>
      </c>
      <c r="AB12" s="31">
        <v>98.969692654079751</v>
      </c>
      <c r="AC12" s="31">
        <v>95.374941358379232</v>
      </c>
      <c r="AD12" s="12"/>
      <c r="AE12" s="31">
        <v>106.97657765905832</v>
      </c>
      <c r="AF12" s="11"/>
      <c r="AG12" s="29">
        <v>121.80197546405232</v>
      </c>
      <c r="AH12" s="31">
        <v>124.97528563398694</v>
      </c>
      <c r="AI12" s="31">
        <v>115.42239788235294</v>
      </c>
      <c r="AJ12" s="31">
        <v>115.38990197385624</v>
      </c>
      <c r="AK12" s="31">
        <v>115.09499767320261</v>
      </c>
      <c r="AL12" s="30">
        <v>125.70569270588237</v>
      </c>
      <c r="AM12" s="29">
        <v>116.80726693346604</v>
      </c>
      <c r="AN12" s="31">
        <v>95.825733857996227</v>
      </c>
      <c r="AO12" s="8"/>
      <c r="AP12" s="30">
        <v>98.375028722426421</v>
      </c>
      <c r="AQ12" s="29">
        <v>103.4813575495302</v>
      </c>
      <c r="AR12" s="12"/>
      <c r="AS12" s="31">
        <v>95.862115598192304</v>
      </c>
      <c r="AT12" s="30">
        <v>107.40381377974366</v>
      </c>
      <c r="AU12" s="12"/>
    </row>
    <row r="13" spans="1:47" s="9" customFormat="1" ht="11.25">
      <c r="A13" s="7">
        <v>31593</v>
      </c>
      <c r="B13" s="162"/>
      <c r="C13" s="30">
        <v>84.406522734166941</v>
      </c>
      <c r="D13" s="29">
        <v>100.45731488396132</v>
      </c>
      <c r="E13" s="31">
        <v>88.747989430147072</v>
      </c>
      <c r="F13" s="31">
        <v>91.940773591481275</v>
      </c>
      <c r="G13" s="31">
        <v>82.904451656964852</v>
      </c>
      <c r="H13" s="31">
        <v>76.522303562538184</v>
      </c>
      <c r="I13" s="31">
        <v>85.737539423979641</v>
      </c>
      <c r="J13" s="31">
        <v>85.833720288245502</v>
      </c>
      <c r="K13" s="31">
        <v>82.289454726343237</v>
      </c>
      <c r="L13" s="30">
        <v>85.655459920866107</v>
      </c>
      <c r="M13" s="29">
        <v>89.52632599253927</v>
      </c>
      <c r="N13" s="31">
        <v>108.88112106250061</v>
      </c>
      <c r="O13" s="30">
        <v>95.616036149470887</v>
      </c>
      <c r="P13" s="29">
        <v>83.278854850325246</v>
      </c>
      <c r="Q13" s="12"/>
      <c r="R13" s="12"/>
      <c r="S13" s="12"/>
      <c r="T13" s="12"/>
      <c r="U13" s="12"/>
      <c r="V13" s="12"/>
      <c r="W13" s="12"/>
      <c r="X13" s="12"/>
      <c r="Y13" s="12"/>
      <c r="Z13" s="30">
        <v>92.280745685102616</v>
      </c>
      <c r="AA13" s="29">
        <v>94.188485737719503</v>
      </c>
      <c r="AB13" s="31">
        <v>96.891325906990346</v>
      </c>
      <c r="AC13" s="31">
        <v>96.042568231719756</v>
      </c>
      <c r="AD13" s="12"/>
      <c r="AE13" s="31">
        <v>99.488212236391917</v>
      </c>
      <c r="AF13" s="11"/>
      <c r="AG13" s="29">
        <v>121.55837151633988</v>
      </c>
      <c r="AH13" s="31">
        <v>123.97548334640524</v>
      </c>
      <c r="AI13" s="31">
        <v>116.69204426143791</v>
      </c>
      <c r="AJ13" s="31">
        <v>116.6591909019608</v>
      </c>
      <c r="AK13" s="31">
        <v>115.44028266666669</v>
      </c>
      <c r="AL13" s="30">
        <v>126.96274963398693</v>
      </c>
      <c r="AM13" s="29">
        <v>112.13497585720486</v>
      </c>
      <c r="AN13" s="31">
        <v>95.154955496195839</v>
      </c>
      <c r="AO13" s="12"/>
      <c r="AP13" s="30">
        <v>93.16115036509386</v>
      </c>
      <c r="AQ13" s="29">
        <v>102.75698393778082</v>
      </c>
      <c r="AR13" s="12"/>
      <c r="AS13" s="31">
        <v>91.35659411062602</v>
      </c>
      <c r="AT13" s="30">
        <v>106.75939422806877</v>
      </c>
      <c r="AU13" s="12"/>
    </row>
    <row r="14" spans="1:47" s="9" customFormat="1" ht="11.25">
      <c r="A14" s="7">
        <v>31624</v>
      </c>
      <c r="B14" s="162"/>
      <c r="C14" s="30">
        <v>85.323984937799111</v>
      </c>
      <c r="D14" s="29">
        <v>101.65844088286346</v>
      </c>
      <c r="E14" s="31">
        <v>92.510137750398442</v>
      </c>
      <c r="F14" s="31">
        <v>93.870899442989554</v>
      </c>
      <c r="G14" s="31">
        <v>78.308661575512531</v>
      </c>
      <c r="H14" s="31">
        <v>74.941950042195529</v>
      </c>
      <c r="I14" s="31">
        <v>85.75106571369389</v>
      </c>
      <c r="J14" s="31">
        <v>82.475012356193531</v>
      </c>
      <c r="K14" s="31">
        <v>82.48389807998268</v>
      </c>
      <c r="L14" s="30">
        <v>87.213337275355528</v>
      </c>
      <c r="M14" s="29">
        <v>92.365273284831474</v>
      </c>
      <c r="N14" s="31">
        <v>109.25485241532225</v>
      </c>
      <c r="O14" s="30">
        <v>97.320607913552308</v>
      </c>
      <c r="P14" s="29">
        <v>94.050793684225937</v>
      </c>
      <c r="Q14" s="12"/>
      <c r="R14" s="12"/>
      <c r="S14" s="12"/>
      <c r="T14" s="12"/>
      <c r="U14" s="12"/>
      <c r="V14" s="12"/>
      <c r="W14" s="12"/>
      <c r="X14" s="12"/>
      <c r="Y14" s="12"/>
      <c r="Z14" s="30">
        <v>93.17229717593753</v>
      </c>
      <c r="AA14" s="29">
        <v>94.905136728462807</v>
      </c>
      <c r="AB14" s="31">
        <v>96.786013378545491</v>
      </c>
      <c r="AC14" s="31">
        <v>98.652418244457536</v>
      </c>
      <c r="AD14" s="12"/>
      <c r="AE14" s="31">
        <v>92.891715879838614</v>
      </c>
      <c r="AF14" s="11"/>
      <c r="AG14" s="29">
        <v>120.63347085819835</v>
      </c>
      <c r="AH14" s="31">
        <v>122.76267971014497</v>
      </c>
      <c r="AI14" s="31">
        <v>116.43836591361185</v>
      </c>
      <c r="AJ14" s="31">
        <v>116.02517355782895</v>
      </c>
      <c r="AK14" s="31">
        <v>115.18932553282184</v>
      </c>
      <c r="AL14" s="30">
        <v>127.23875561238991</v>
      </c>
      <c r="AM14" s="29">
        <v>107.99086002437654</v>
      </c>
      <c r="AN14" s="31">
        <v>94.430950020619079</v>
      </c>
      <c r="AO14" s="12"/>
      <c r="AP14" s="30">
        <v>84.958917954388752</v>
      </c>
      <c r="AQ14" s="29">
        <v>106.88960603029413</v>
      </c>
      <c r="AR14" s="12"/>
      <c r="AS14" s="31">
        <v>88.377576146690842</v>
      </c>
      <c r="AT14" s="30">
        <v>106.99147221445185</v>
      </c>
      <c r="AU14" s="12"/>
    </row>
    <row r="15" spans="1:47" s="9" customFormat="1" ht="11.25">
      <c r="A15" s="7">
        <v>31653</v>
      </c>
      <c r="B15" s="162"/>
      <c r="C15" s="30">
        <v>85.639771644940012</v>
      </c>
      <c r="D15" s="29">
        <v>102.31836870048771</v>
      </c>
      <c r="E15" s="31">
        <v>94.48755048993327</v>
      </c>
      <c r="F15" s="31">
        <v>94.841559484509858</v>
      </c>
      <c r="G15" s="31">
        <v>82.604894554870228</v>
      </c>
      <c r="H15" s="31">
        <v>77.798663388160733</v>
      </c>
      <c r="I15" s="31">
        <v>84.563286532138221</v>
      </c>
      <c r="J15" s="31">
        <v>84.62152120583653</v>
      </c>
      <c r="K15" s="31">
        <v>85.31342751593121</v>
      </c>
      <c r="L15" s="30">
        <v>85.613107593483733</v>
      </c>
      <c r="M15" s="29">
        <v>96.06264594668518</v>
      </c>
      <c r="N15" s="31">
        <v>106.56718366581488</v>
      </c>
      <c r="O15" s="30">
        <v>97.460400605912255</v>
      </c>
      <c r="P15" s="29">
        <v>77.951251913967496</v>
      </c>
      <c r="Q15" s="12"/>
      <c r="R15" s="12"/>
      <c r="S15" s="12"/>
      <c r="T15" s="12"/>
      <c r="U15" s="12"/>
      <c r="V15" s="12"/>
      <c r="W15" s="12"/>
      <c r="X15" s="12"/>
      <c r="Y15" s="12"/>
      <c r="Z15" s="30">
        <v>91.895802692481425</v>
      </c>
      <c r="AA15" s="29">
        <v>93.667304865620025</v>
      </c>
      <c r="AB15" s="31">
        <v>96.333932536258942</v>
      </c>
      <c r="AC15" s="31">
        <v>97.273943318975299</v>
      </c>
      <c r="AD15" s="12"/>
      <c r="AE15" s="31">
        <v>94.272422941784171</v>
      </c>
      <c r="AF15" s="11"/>
      <c r="AG15" s="29">
        <v>115.91805101771082</v>
      </c>
      <c r="AH15" s="31">
        <v>118.19242277293156</v>
      </c>
      <c r="AI15" s="31">
        <v>113.29499171292625</v>
      </c>
      <c r="AJ15" s="31">
        <v>113.64845170499605</v>
      </c>
      <c r="AK15" s="31">
        <v>111.00816311128736</v>
      </c>
      <c r="AL15" s="30">
        <v>122.14678371662704</v>
      </c>
      <c r="AM15" s="29">
        <v>107.6873509051338</v>
      </c>
      <c r="AN15" s="31">
        <v>96.273732317713467</v>
      </c>
      <c r="AO15" s="12"/>
      <c r="AP15" s="30">
        <v>85.74752747114448</v>
      </c>
      <c r="AQ15" s="29">
        <v>104.60059226205223</v>
      </c>
      <c r="AR15" s="12"/>
      <c r="AS15" s="31">
        <v>86.813837707342074</v>
      </c>
      <c r="AT15" s="30">
        <v>108.28318181190421</v>
      </c>
      <c r="AU15" s="12"/>
    </row>
    <row r="16" spans="1:47" s="9" customFormat="1" ht="11.25">
      <c r="A16" s="7">
        <v>31685</v>
      </c>
      <c r="B16" s="162"/>
      <c r="C16" s="30">
        <v>85.555707166399714</v>
      </c>
      <c r="D16" s="29">
        <v>101.44522947199619</v>
      </c>
      <c r="E16" s="31">
        <v>92.967669939699007</v>
      </c>
      <c r="F16" s="31">
        <v>94.047710259071721</v>
      </c>
      <c r="G16" s="31">
        <v>87.247098136454753</v>
      </c>
      <c r="H16" s="31">
        <v>81.499296368128782</v>
      </c>
      <c r="I16" s="31">
        <v>85.764047782152375</v>
      </c>
      <c r="J16" s="31">
        <v>88.281521320547569</v>
      </c>
      <c r="K16" s="31">
        <v>87.464769287245588</v>
      </c>
      <c r="L16" s="30">
        <v>85.054635342985137</v>
      </c>
      <c r="M16" s="29">
        <v>98.476636746046125</v>
      </c>
      <c r="N16" s="31">
        <v>105.63351995358335</v>
      </c>
      <c r="O16" s="30">
        <v>97.465416641381736</v>
      </c>
      <c r="P16" s="29">
        <v>90.82582428911509</v>
      </c>
      <c r="Q16" s="12"/>
      <c r="R16" s="12"/>
      <c r="S16" s="12"/>
      <c r="T16" s="12"/>
      <c r="U16" s="12"/>
      <c r="V16" s="12"/>
      <c r="W16" s="12"/>
      <c r="X16" s="12"/>
      <c r="Y16" s="12"/>
      <c r="Z16" s="30">
        <v>89.005108444612247</v>
      </c>
      <c r="AA16" s="29">
        <v>91.958507634120224</v>
      </c>
      <c r="AB16" s="31">
        <v>95.719724073400428</v>
      </c>
      <c r="AC16" s="31">
        <v>94.974626067632144</v>
      </c>
      <c r="AD16" s="12"/>
      <c r="AE16" s="31">
        <v>93.874766111679747</v>
      </c>
      <c r="AF16" s="11"/>
      <c r="AG16" s="29">
        <v>114.42862060459149</v>
      </c>
      <c r="AH16" s="31">
        <v>115.01610885498361</v>
      </c>
      <c r="AI16" s="31">
        <v>109.7613769855982</v>
      </c>
      <c r="AJ16" s="31">
        <v>110.10381271923571</v>
      </c>
      <c r="AK16" s="31">
        <v>108.26444273492089</v>
      </c>
      <c r="AL16" s="30">
        <v>118.99597842578072</v>
      </c>
      <c r="AM16" s="29">
        <v>108.04635829427822</v>
      </c>
      <c r="AN16" s="31">
        <v>97.114022305394855</v>
      </c>
      <c r="AO16" s="12"/>
      <c r="AP16" s="30">
        <v>86.773467543256686</v>
      </c>
      <c r="AQ16" s="29">
        <v>103.82081818754001</v>
      </c>
      <c r="AR16" s="12"/>
      <c r="AS16" s="31">
        <v>89.163759134472855</v>
      </c>
      <c r="AT16" s="30">
        <v>107.47595416756712</v>
      </c>
      <c r="AU16" s="12"/>
    </row>
    <row r="17" spans="1:47" s="9" customFormat="1" ht="11.25">
      <c r="A17" s="7">
        <v>31716</v>
      </c>
      <c r="B17" s="162"/>
      <c r="C17" s="30">
        <v>83.937290852015778</v>
      </c>
      <c r="D17" s="29">
        <v>101.82520510836719</v>
      </c>
      <c r="E17" s="31">
        <v>91.38461444649792</v>
      </c>
      <c r="F17" s="31">
        <v>91.838205620788372</v>
      </c>
      <c r="G17" s="31">
        <v>86.914828829382003</v>
      </c>
      <c r="H17" s="31">
        <v>81.727605850262847</v>
      </c>
      <c r="I17" s="31">
        <v>86.237484111090495</v>
      </c>
      <c r="J17" s="31">
        <v>86.528181756860533</v>
      </c>
      <c r="K17" s="31">
        <v>86.95759425745851</v>
      </c>
      <c r="L17" s="30">
        <v>86.838557360327542</v>
      </c>
      <c r="M17" s="29">
        <v>97.480671066924444</v>
      </c>
      <c r="N17" s="31">
        <v>106.15651849672672</v>
      </c>
      <c r="O17" s="30">
        <v>98.199000171723739</v>
      </c>
      <c r="P17" s="29">
        <v>88.164323131852996</v>
      </c>
      <c r="Q17" s="12"/>
      <c r="R17" s="12"/>
      <c r="S17" s="12"/>
      <c r="T17" s="12"/>
      <c r="U17" s="12"/>
      <c r="V17" s="12"/>
      <c r="W17" s="12"/>
      <c r="X17" s="12"/>
      <c r="Y17" s="12"/>
      <c r="Z17" s="30">
        <v>89.981454623374802</v>
      </c>
      <c r="AA17" s="29">
        <v>94.213263574705138</v>
      </c>
      <c r="AB17" s="31">
        <v>96.25902403182647</v>
      </c>
      <c r="AC17" s="31">
        <v>96.406537301610626</v>
      </c>
      <c r="AD17" s="12"/>
      <c r="AE17" s="31">
        <v>91.035277136919106</v>
      </c>
      <c r="AF17" s="11"/>
      <c r="AG17" s="29">
        <v>112.91232967550829</v>
      </c>
      <c r="AH17" s="31">
        <v>112.40598497374445</v>
      </c>
      <c r="AI17" s="31">
        <v>111.00164950854992</v>
      </c>
      <c r="AJ17" s="31">
        <v>109.89242585162249</v>
      </c>
      <c r="AK17" s="31">
        <v>109.18111182173153</v>
      </c>
      <c r="AL17" s="30">
        <v>117.41916555809884</v>
      </c>
      <c r="AM17" s="29">
        <v>106.10452808376533</v>
      </c>
      <c r="AN17" s="31">
        <v>97.294369953484733</v>
      </c>
      <c r="AO17" s="12"/>
      <c r="AP17" s="30">
        <v>85.623635728249653</v>
      </c>
      <c r="AQ17" s="29">
        <v>102.4450895618394</v>
      </c>
      <c r="AR17" s="12"/>
      <c r="AS17" s="31">
        <v>88.487416846893126</v>
      </c>
      <c r="AT17" s="30">
        <v>107.77703682378271</v>
      </c>
      <c r="AU17" s="12"/>
    </row>
    <row r="18" spans="1:47" s="9" customFormat="1" ht="11.25">
      <c r="A18" s="7">
        <v>31744</v>
      </c>
      <c r="B18" s="162"/>
      <c r="C18" s="30">
        <v>84.515158284358762</v>
      </c>
      <c r="D18" s="29">
        <v>101.22715544751017</v>
      </c>
      <c r="E18" s="31">
        <v>90.399473968570305</v>
      </c>
      <c r="F18" s="31">
        <v>90.385202043650636</v>
      </c>
      <c r="G18" s="31">
        <v>85.466094551328368</v>
      </c>
      <c r="H18" s="31">
        <v>81.488214133909764</v>
      </c>
      <c r="I18" s="31">
        <v>87.080034734565018</v>
      </c>
      <c r="J18" s="31">
        <v>85.510481739649052</v>
      </c>
      <c r="K18" s="31">
        <v>87.816627839683179</v>
      </c>
      <c r="L18" s="30">
        <v>90.261621718476746</v>
      </c>
      <c r="M18" s="29">
        <v>98.103067320416102</v>
      </c>
      <c r="N18" s="31">
        <v>106.66730042507304</v>
      </c>
      <c r="O18" s="30">
        <v>99.027219974059904</v>
      </c>
      <c r="P18" s="29">
        <v>84.358683562733219</v>
      </c>
      <c r="Q18" s="12"/>
      <c r="R18" s="12"/>
      <c r="S18" s="12"/>
      <c r="T18" s="12"/>
      <c r="U18" s="12"/>
      <c r="V18" s="12"/>
      <c r="W18" s="12"/>
      <c r="X18" s="12"/>
      <c r="Y18" s="12"/>
      <c r="Z18" s="30">
        <v>89.939068901823504</v>
      </c>
      <c r="AA18" s="29">
        <v>94.214675290387945</v>
      </c>
      <c r="AB18" s="31">
        <v>98.33870176029005</v>
      </c>
      <c r="AC18" s="31">
        <v>96.218752306561043</v>
      </c>
      <c r="AD18" s="12"/>
      <c r="AE18" s="31">
        <v>90.053903124045064</v>
      </c>
      <c r="AF18" s="11"/>
      <c r="AG18" s="29">
        <v>113.13563290169132</v>
      </c>
      <c r="AH18" s="31">
        <v>113.62109248150105</v>
      </c>
      <c r="AI18" s="31">
        <v>111.76584188689216</v>
      </c>
      <c r="AJ18" s="31">
        <v>111.51174186046514</v>
      </c>
      <c r="AK18" s="31">
        <v>110.57565237843552</v>
      </c>
      <c r="AL18" s="30">
        <v>117.76661333245244</v>
      </c>
      <c r="AM18" s="29">
        <v>104.85658181898177</v>
      </c>
      <c r="AN18" s="31">
        <v>99.014499978837605</v>
      </c>
      <c r="AO18" s="12"/>
      <c r="AP18" s="30">
        <v>84.868656908482834</v>
      </c>
      <c r="AQ18" s="29">
        <v>101.94394351564047</v>
      </c>
      <c r="AR18" s="12"/>
      <c r="AS18" s="31">
        <v>87.967705272972921</v>
      </c>
      <c r="AT18" s="30">
        <v>107.03826807518078</v>
      </c>
      <c r="AU18" s="12"/>
    </row>
    <row r="19" spans="1:47" s="9" customFormat="1" ht="11.25">
      <c r="A19" s="7">
        <v>31777</v>
      </c>
      <c r="B19" s="162"/>
      <c r="C19" s="30">
        <v>85.123630355954234</v>
      </c>
      <c r="D19" s="29">
        <v>102.06094959325947</v>
      </c>
      <c r="E19" s="31">
        <v>91.237844082347067</v>
      </c>
      <c r="F19" s="31">
        <v>90.448290453724482</v>
      </c>
      <c r="G19" s="31">
        <v>87.499853811765931</v>
      </c>
      <c r="H19" s="31">
        <v>81.736785277985618</v>
      </c>
      <c r="I19" s="31">
        <v>86.826544760901655</v>
      </c>
      <c r="J19" s="31">
        <v>88.166176227101033</v>
      </c>
      <c r="K19" s="31">
        <v>88.434970017532351</v>
      </c>
      <c r="L19" s="30">
        <v>92.554954902383784</v>
      </c>
      <c r="M19" s="29">
        <v>99.077448160996511</v>
      </c>
      <c r="N19" s="31">
        <v>106.81426718117987</v>
      </c>
      <c r="O19" s="30">
        <v>99.806623570920451</v>
      </c>
      <c r="P19" s="29">
        <v>101.32920873366258</v>
      </c>
      <c r="Q19" s="12"/>
      <c r="R19" s="12"/>
      <c r="S19" s="12"/>
      <c r="T19" s="12"/>
      <c r="U19" s="12"/>
      <c r="V19" s="12"/>
      <c r="W19" s="12"/>
      <c r="X19" s="12"/>
      <c r="Y19" s="12"/>
      <c r="Z19" s="30">
        <v>90.492659611380631</v>
      </c>
      <c r="AA19" s="29">
        <v>94.892978668212876</v>
      </c>
      <c r="AB19" s="31">
        <v>98.026656267935735</v>
      </c>
      <c r="AC19" s="31">
        <v>97.310710371586225</v>
      </c>
      <c r="AD19" s="12"/>
      <c r="AE19" s="31">
        <v>90.422023806655588</v>
      </c>
      <c r="AF19" s="11"/>
      <c r="AG19" s="29">
        <v>111.36838484100879</v>
      </c>
      <c r="AH19" s="31">
        <v>111.8462612390351</v>
      </c>
      <c r="AI19" s="31">
        <v>110.25185592105264</v>
      </c>
      <c r="AJ19" s="31">
        <v>110.11686691337721</v>
      </c>
      <c r="AK19" s="31">
        <v>108.96309078947371</v>
      </c>
      <c r="AL19" s="30">
        <v>116.29349762883774</v>
      </c>
      <c r="AM19" s="29">
        <v>104.74137046880882</v>
      </c>
      <c r="AN19" s="31">
        <v>100.44630159411514</v>
      </c>
      <c r="AO19" s="12"/>
      <c r="AP19" s="30">
        <v>86.271971987004818</v>
      </c>
      <c r="AQ19" s="29">
        <v>101.72619108568148</v>
      </c>
      <c r="AR19" s="12"/>
      <c r="AS19" s="31">
        <v>90.152234361882705</v>
      </c>
      <c r="AT19" s="30">
        <v>107.69786541922042</v>
      </c>
      <c r="AU19" s="12"/>
    </row>
    <row r="20" spans="1:47" s="9" customFormat="1" ht="11.25">
      <c r="A20" s="7">
        <v>31807</v>
      </c>
      <c r="B20" s="162"/>
      <c r="C20" s="30">
        <v>84.975632015234311</v>
      </c>
      <c r="D20" s="29">
        <v>101.88350379108377</v>
      </c>
      <c r="E20" s="31">
        <v>88.595972164443225</v>
      </c>
      <c r="F20" s="31">
        <v>88.74754469168191</v>
      </c>
      <c r="G20" s="31">
        <v>87.194082395551291</v>
      </c>
      <c r="H20" s="31">
        <v>82.455833609497148</v>
      </c>
      <c r="I20" s="31">
        <v>87.968911601059958</v>
      </c>
      <c r="J20" s="31">
        <v>87.471035843721808</v>
      </c>
      <c r="K20" s="31">
        <v>87.747703047189489</v>
      </c>
      <c r="L20" s="30">
        <v>90.966722210269609</v>
      </c>
      <c r="M20" s="29">
        <v>97.350699530282526</v>
      </c>
      <c r="N20" s="31">
        <v>105.65613316276794</v>
      </c>
      <c r="O20" s="30">
        <v>100.03144198263712</v>
      </c>
      <c r="P20" s="29">
        <v>98.395124555283658</v>
      </c>
      <c r="Q20" s="31">
        <v>119.07577059954522</v>
      </c>
      <c r="R20" s="31">
        <v>96.059776317499256</v>
      </c>
      <c r="S20" s="31">
        <v>130.17259989615354</v>
      </c>
      <c r="T20" s="31">
        <v>108.48141014940195</v>
      </c>
      <c r="U20" s="31">
        <v>106.41984048504614</v>
      </c>
      <c r="V20" s="31">
        <v>112.72102676383788</v>
      </c>
      <c r="W20" s="31">
        <v>103.64774883633987</v>
      </c>
      <c r="X20" s="31">
        <v>129.06227289976903</v>
      </c>
      <c r="Y20" s="31">
        <v>83.724713161601471</v>
      </c>
      <c r="Z20" s="30">
        <v>91.824984135880982</v>
      </c>
      <c r="AA20" s="29">
        <v>95.97770057430327</v>
      </c>
      <c r="AB20" s="31">
        <v>102.41768076101363</v>
      </c>
      <c r="AC20" s="31">
        <v>96.628907498613259</v>
      </c>
      <c r="AD20" s="12"/>
      <c r="AE20" s="31">
        <v>94.869345103790636</v>
      </c>
      <c r="AF20" s="11"/>
      <c r="AG20" s="29">
        <v>112.54366305655839</v>
      </c>
      <c r="AH20" s="31">
        <v>114.00856845968714</v>
      </c>
      <c r="AI20" s="31">
        <v>111.5121500481348</v>
      </c>
      <c r="AJ20" s="31">
        <v>113.01918180505415</v>
      </c>
      <c r="AK20" s="31">
        <v>111.26099255114322</v>
      </c>
      <c r="AL20" s="30">
        <v>114.55975890493384</v>
      </c>
      <c r="AM20" s="29">
        <v>109.0653439004212</v>
      </c>
      <c r="AN20" s="31">
        <v>102.47640231025778</v>
      </c>
      <c r="AO20" s="12"/>
      <c r="AP20" s="30">
        <v>89.15177034270171</v>
      </c>
      <c r="AQ20" s="29">
        <v>100.12031490908919</v>
      </c>
      <c r="AR20" s="12"/>
      <c r="AS20" s="31">
        <v>91.261917646754654</v>
      </c>
      <c r="AT20" s="30">
        <v>110.15820187638667</v>
      </c>
      <c r="AU20" s="12"/>
    </row>
    <row r="21" spans="1:47" s="9" customFormat="1" ht="11.25">
      <c r="A21" s="7">
        <v>31835</v>
      </c>
      <c r="B21" s="162"/>
      <c r="C21" s="30">
        <v>84.580117517137666</v>
      </c>
      <c r="D21" s="29">
        <v>101.21650092085734</v>
      </c>
      <c r="E21" s="31">
        <v>85.501216422394407</v>
      </c>
      <c r="F21" s="31">
        <v>91.045946527762496</v>
      </c>
      <c r="G21" s="31">
        <v>85.963253875562117</v>
      </c>
      <c r="H21" s="31">
        <v>79.575557854239904</v>
      </c>
      <c r="I21" s="31">
        <v>86.182500193617102</v>
      </c>
      <c r="J21" s="31">
        <v>87.560466708591832</v>
      </c>
      <c r="K21" s="31">
        <v>85.655445782245593</v>
      </c>
      <c r="L21" s="30">
        <v>91.012997964535003</v>
      </c>
      <c r="M21" s="29">
        <v>92.947237781079806</v>
      </c>
      <c r="N21" s="31">
        <v>105.94077853682175</v>
      </c>
      <c r="O21" s="30">
        <v>100.43772833582911</v>
      </c>
      <c r="P21" s="29">
        <v>92.072092305454646</v>
      </c>
      <c r="Q21" s="31">
        <v>118.45839697339564</v>
      </c>
      <c r="R21" s="31">
        <v>95.443536927660389</v>
      </c>
      <c r="S21" s="31">
        <v>129.68827469877982</v>
      </c>
      <c r="T21" s="31">
        <v>110.17717537133156</v>
      </c>
      <c r="U21" s="31">
        <v>105.97703352129753</v>
      </c>
      <c r="V21" s="31">
        <v>111.01931216838811</v>
      </c>
      <c r="W21" s="31">
        <v>105.91525788028966</v>
      </c>
      <c r="X21" s="31">
        <v>128.81465787084153</v>
      </c>
      <c r="Y21" s="31">
        <v>83.124573710486359</v>
      </c>
      <c r="Z21" s="30">
        <v>91.733470153242777</v>
      </c>
      <c r="AA21" s="29">
        <v>97.89201158143301</v>
      </c>
      <c r="AB21" s="31">
        <v>104.36353278461405</v>
      </c>
      <c r="AC21" s="31">
        <v>95.264904322336903</v>
      </c>
      <c r="AD21" s="12"/>
      <c r="AE21" s="31">
        <v>97.120594058101346</v>
      </c>
      <c r="AF21" s="11"/>
      <c r="AG21" s="29">
        <v>115.00135113287033</v>
      </c>
      <c r="AH21" s="31">
        <v>115.95890288056474</v>
      </c>
      <c r="AI21" s="31">
        <v>112.99775140612547</v>
      </c>
      <c r="AJ21" s="31">
        <v>114.31099499032223</v>
      </c>
      <c r="AK21" s="31">
        <v>113.69067015826029</v>
      </c>
      <c r="AL21" s="30">
        <v>114.56849789365822</v>
      </c>
      <c r="AM21" s="29">
        <v>113.40771396814597</v>
      </c>
      <c r="AN21" s="31">
        <v>102.67813412295948</v>
      </c>
      <c r="AO21" s="12"/>
      <c r="AP21" s="30">
        <v>90.42383068231949</v>
      </c>
      <c r="AQ21" s="29">
        <v>97.854468323817045</v>
      </c>
      <c r="AR21" s="12"/>
      <c r="AS21" s="31">
        <v>92.823133237348529</v>
      </c>
      <c r="AT21" s="30">
        <v>110.06237691509872</v>
      </c>
      <c r="AU21" s="12"/>
    </row>
    <row r="22" spans="1:47" s="9" customFormat="1" ht="11.25">
      <c r="A22" s="7">
        <v>31867</v>
      </c>
      <c r="B22" s="162"/>
      <c r="C22" s="30">
        <v>82.74387200451892</v>
      </c>
      <c r="D22" s="29">
        <v>99.31732839824528</v>
      </c>
      <c r="E22" s="31">
        <v>82.301278691301391</v>
      </c>
      <c r="F22" s="31">
        <v>87.10082581184065</v>
      </c>
      <c r="G22" s="31">
        <v>87.305502826483334</v>
      </c>
      <c r="H22" s="31">
        <v>84.257132253559391</v>
      </c>
      <c r="I22" s="31">
        <v>88.498373082544092</v>
      </c>
      <c r="J22" s="31">
        <v>91.421758267362691</v>
      </c>
      <c r="K22" s="31">
        <v>88.495495200987634</v>
      </c>
      <c r="L22" s="30">
        <v>89.86311713186484</v>
      </c>
      <c r="M22" s="29">
        <v>94.272606140639752</v>
      </c>
      <c r="N22" s="31">
        <v>106.06395813136554</v>
      </c>
      <c r="O22" s="30">
        <v>100.35204037778807</v>
      </c>
      <c r="P22" s="29">
        <v>91.339284118318062</v>
      </c>
      <c r="Q22" s="31">
        <v>120.19408880121287</v>
      </c>
      <c r="R22" s="31">
        <v>97.173290384379612</v>
      </c>
      <c r="S22" s="31">
        <v>129.54831548516469</v>
      </c>
      <c r="T22" s="31">
        <v>110.41128204319865</v>
      </c>
      <c r="U22" s="31">
        <v>107.9915533607917</v>
      </c>
      <c r="V22" s="31">
        <v>113.58365797890488</v>
      </c>
      <c r="W22" s="31">
        <v>107.84919167540541</v>
      </c>
      <c r="X22" s="31">
        <v>127.89720149799597</v>
      </c>
      <c r="Y22" s="31">
        <v>85.425644039449978</v>
      </c>
      <c r="Z22" s="30">
        <v>92.156893641890861</v>
      </c>
      <c r="AA22" s="29">
        <v>97.593641526425429</v>
      </c>
      <c r="AB22" s="31">
        <v>104.14794157399766</v>
      </c>
      <c r="AC22" s="31">
        <v>94.787394592517231</v>
      </c>
      <c r="AD22" s="12"/>
      <c r="AE22" s="31">
        <v>98.16007842369136</v>
      </c>
      <c r="AF22" s="11"/>
      <c r="AG22" s="29">
        <v>113.7471779244017</v>
      </c>
      <c r="AH22" s="31">
        <v>113.89700782822636</v>
      </c>
      <c r="AI22" s="31">
        <v>112.09839443077611</v>
      </c>
      <c r="AJ22" s="31">
        <v>112.05384500111832</v>
      </c>
      <c r="AK22" s="31">
        <v>112.78579825542386</v>
      </c>
      <c r="AL22" s="30">
        <v>112.86892004025945</v>
      </c>
      <c r="AM22" s="29">
        <v>112.28230782894208</v>
      </c>
      <c r="AN22" s="31">
        <v>103.57540423265903</v>
      </c>
      <c r="AO22" s="12"/>
      <c r="AP22" s="30">
        <v>94.056126256032783</v>
      </c>
      <c r="AQ22" s="29">
        <v>102.45805030913186</v>
      </c>
      <c r="AR22" s="12"/>
      <c r="AS22" s="31">
        <v>93.543108771829026</v>
      </c>
      <c r="AT22" s="30">
        <v>110.69986116856801</v>
      </c>
      <c r="AU22" s="12"/>
    </row>
    <row r="23" spans="1:47" s="9" customFormat="1" ht="13.5" customHeight="1">
      <c r="A23" s="7">
        <v>31897</v>
      </c>
      <c r="B23" s="162"/>
      <c r="C23" s="30">
        <v>82.584403364633914</v>
      </c>
      <c r="D23" s="29">
        <v>98.621206246714365</v>
      </c>
      <c r="E23" s="31">
        <v>80.386042784603902</v>
      </c>
      <c r="F23" s="31">
        <v>84.506427238436515</v>
      </c>
      <c r="G23" s="31">
        <v>89.976741498533883</v>
      </c>
      <c r="H23" s="31">
        <v>85.893107642095487</v>
      </c>
      <c r="I23" s="31">
        <v>88.15780958428833</v>
      </c>
      <c r="J23" s="31">
        <v>94.590617407720515</v>
      </c>
      <c r="K23" s="31">
        <v>88.593143545006171</v>
      </c>
      <c r="L23" s="30">
        <v>88.365944250681622</v>
      </c>
      <c r="M23" s="29">
        <v>93.849047628788711</v>
      </c>
      <c r="N23" s="31">
        <v>103.97260433214095</v>
      </c>
      <c r="O23" s="30">
        <v>100.37261181526445</v>
      </c>
      <c r="P23" s="29">
        <v>91.998758317654378</v>
      </c>
      <c r="Q23" s="31">
        <v>124.33125474167764</v>
      </c>
      <c r="R23" s="31">
        <v>103.45912768305945</v>
      </c>
      <c r="S23" s="31">
        <v>136.87601453907209</v>
      </c>
      <c r="T23" s="31">
        <v>113.52530736701635</v>
      </c>
      <c r="U23" s="31">
        <v>114.10646493126488</v>
      </c>
      <c r="V23" s="31">
        <v>119.6266296406755</v>
      </c>
      <c r="W23" s="31">
        <v>111.4304803967518</v>
      </c>
      <c r="X23" s="31">
        <v>130.14008688282931</v>
      </c>
      <c r="Y23" s="31">
        <v>87.651855815659616</v>
      </c>
      <c r="Z23" s="30">
        <v>92.984151860107204</v>
      </c>
      <c r="AA23" s="29">
        <v>98.595841414929993</v>
      </c>
      <c r="AB23" s="31">
        <v>107.12280412185294</v>
      </c>
      <c r="AC23" s="31">
        <v>94.893729315478311</v>
      </c>
      <c r="AD23" s="12"/>
      <c r="AE23" s="31">
        <v>101.96156815036532</v>
      </c>
      <c r="AF23" s="11"/>
      <c r="AG23" s="29">
        <v>110.86895287565358</v>
      </c>
      <c r="AH23" s="31">
        <v>111.13075271652649</v>
      </c>
      <c r="AI23" s="31">
        <v>110.05942173221186</v>
      </c>
      <c r="AJ23" s="31">
        <v>110.92678562173219</v>
      </c>
      <c r="AK23" s="31">
        <v>110.04653140486475</v>
      </c>
      <c r="AL23" s="30">
        <v>110.01291811775404</v>
      </c>
      <c r="AM23" s="29">
        <v>116.28835356811776</v>
      </c>
      <c r="AN23" s="31">
        <v>104.53376154326178</v>
      </c>
      <c r="AO23" s="12"/>
      <c r="AP23" s="30">
        <v>96.264748335914433</v>
      </c>
      <c r="AQ23" s="29">
        <v>104.9681028525215</v>
      </c>
      <c r="AR23" s="12"/>
      <c r="AS23" s="31">
        <v>94.123418885595385</v>
      </c>
      <c r="AT23" s="30">
        <v>113.18679396795615</v>
      </c>
      <c r="AU23" s="12"/>
    </row>
    <row r="24" spans="1:47" s="9" customFormat="1" ht="11.25">
      <c r="A24" s="7">
        <v>31926</v>
      </c>
      <c r="B24" s="162"/>
      <c r="C24" s="30">
        <v>82.740474677953486</v>
      </c>
      <c r="D24" s="29">
        <v>98.123449440286009</v>
      </c>
      <c r="E24" s="31">
        <v>79.741343691371938</v>
      </c>
      <c r="F24" s="31">
        <v>84.209411137374389</v>
      </c>
      <c r="G24" s="31">
        <v>92.375932123296366</v>
      </c>
      <c r="H24" s="31">
        <v>86.310795498044612</v>
      </c>
      <c r="I24" s="31">
        <v>87.524322775070019</v>
      </c>
      <c r="J24" s="31">
        <v>96.550400285576828</v>
      </c>
      <c r="K24" s="31">
        <v>89.037078972869793</v>
      </c>
      <c r="L24" s="30">
        <v>87.257444741936609</v>
      </c>
      <c r="M24" s="29">
        <v>93.910816196247922</v>
      </c>
      <c r="N24" s="31">
        <v>103.97086678708175</v>
      </c>
      <c r="O24" s="30">
        <v>101.15311592289467</v>
      </c>
      <c r="P24" s="29">
        <v>94.360695351146433</v>
      </c>
      <c r="Q24" s="31">
        <v>120.40830639507089</v>
      </c>
      <c r="R24" s="31">
        <v>100.25559863623977</v>
      </c>
      <c r="S24" s="31">
        <v>134.80194990603479</v>
      </c>
      <c r="T24" s="31">
        <v>111.12352940113249</v>
      </c>
      <c r="U24" s="31">
        <v>111.44501878221307</v>
      </c>
      <c r="V24" s="31">
        <v>117.66140614413058</v>
      </c>
      <c r="W24" s="31">
        <v>109.36198721420448</v>
      </c>
      <c r="X24" s="31">
        <v>127.63337920105829</v>
      </c>
      <c r="Y24" s="31">
        <v>86.84467693003775</v>
      </c>
      <c r="Z24" s="30">
        <v>92.300099127796045</v>
      </c>
      <c r="AA24" s="29">
        <v>98.489046795031427</v>
      </c>
      <c r="AB24" s="31">
        <v>107.64371868081125</v>
      </c>
      <c r="AC24" s="31">
        <v>94.602867997855384</v>
      </c>
      <c r="AD24" s="12"/>
      <c r="AE24" s="31">
        <v>105.28658982681023</v>
      </c>
      <c r="AF24" s="11"/>
      <c r="AG24" s="29">
        <v>110.41925800856049</v>
      </c>
      <c r="AH24" s="31">
        <v>109.35844378238342</v>
      </c>
      <c r="AI24" s="31">
        <v>108.413266017121</v>
      </c>
      <c r="AJ24" s="31">
        <v>109.15772954494255</v>
      </c>
      <c r="AK24" s="31">
        <v>109.05489787114216</v>
      </c>
      <c r="AL24" s="30">
        <v>108.58550112637981</v>
      </c>
      <c r="AM24" s="29">
        <v>115.125234612041</v>
      </c>
      <c r="AN24" s="31">
        <v>103.59180379112607</v>
      </c>
      <c r="AO24" s="12"/>
      <c r="AP24" s="30">
        <v>99.117797246573332</v>
      </c>
      <c r="AQ24" s="29">
        <v>104.1262481201336</v>
      </c>
      <c r="AR24" s="12"/>
      <c r="AS24" s="31">
        <v>96.633182395871387</v>
      </c>
      <c r="AT24" s="30">
        <v>116.99003635104755</v>
      </c>
      <c r="AU24" s="12"/>
    </row>
    <row r="25" spans="1:47" s="9" customFormat="1" ht="11.25">
      <c r="A25" s="7">
        <v>31958</v>
      </c>
      <c r="B25" s="162"/>
      <c r="C25" s="30">
        <v>84.089240115461365</v>
      </c>
      <c r="D25" s="29">
        <v>99.252146806552915</v>
      </c>
      <c r="E25" s="31">
        <v>79.357644929433263</v>
      </c>
      <c r="F25" s="31">
        <v>83.609603557825807</v>
      </c>
      <c r="G25" s="31">
        <v>90.867622828254142</v>
      </c>
      <c r="H25" s="31">
        <v>85.232831274363846</v>
      </c>
      <c r="I25" s="31">
        <v>88.04236526217386</v>
      </c>
      <c r="J25" s="31">
        <v>97.568344134354561</v>
      </c>
      <c r="K25" s="31">
        <v>88.760842946338869</v>
      </c>
      <c r="L25" s="30">
        <v>87.835643704035917</v>
      </c>
      <c r="M25" s="29">
        <v>94.339382200669036</v>
      </c>
      <c r="N25" s="31">
        <v>103.42480964107096</v>
      </c>
      <c r="O25" s="30">
        <v>102.09146143546938</v>
      </c>
      <c r="P25" s="29">
        <v>97.438337107379311</v>
      </c>
      <c r="Q25" s="31">
        <v>118.43042113293782</v>
      </c>
      <c r="R25" s="31">
        <v>99.741632306297021</v>
      </c>
      <c r="S25" s="31">
        <v>131.79851643147074</v>
      </c>
      <c r="T25" s="31">
        <v>109.86503209463902</v>
      </c>
      <c r="U25" s="31">
        <v>109.83994464351987</v>
      </c>
      <c r="V25" s="31">
        <v>115.35109024787904</v>
      </c>
      <c r="W25" s="31">
        <v>107.79314997794596</v>
      </c>
      <c r="X25" s="31">
        <v>124.86537082179241</v>
      </c>
      <c r="Y25" s="31">
        <v>86.497530655229397</v>
      </c>
      <c r="Z25" s="30">
        <v>93.555127566768547</v>
      </c>
      <c r="AA25" s="29">
        <v>98.771283000549673</v>
      </c>
      <c r="AB25" s="31">
        <v>106.29932888906433</v>
      </c>
      <c r="AC25" s="31">
        <v>96.235793805124857</v>
      </c>
      <c r="AD25" s="12"/>
      <c r="AE25" s="31">
        <v>100.33414191445087</v>
      </c>
      <c r="AF25" s="11"/>
      <c r="AG25" s="29">
        <v>110.62971224732463</v>
      </c>
      <c r="AH25" s="31">
        <v>109.8817234893525</v>
      </c>
      <c r="AI25" s="31">
        <v>109.76435942060318</v>
      </c>
      <c r="AJ25" s="31">
        <v>109.68004885958275</v>
      </c>
      <c r="AK25" s="31">
        <v>110.30932980218356</v>
      </c>
      <c r="AL25" s="30">
        <v>108.47983828775267</v>
      </c>
      <c r="AM25" s="29">
        <v>109.48904423233165</v>
      </c>
      <c r="AN25" s="31">
        <v>103.59041962207631</v>
      </c>
      <c r="AO25" s="12"/>
      <c r="AP25" s="30">
        <v>97.404284524139229</v>
      </c>
      <c r="AQ25" s="29">
        <v>102.32615530162275</v>
      </c>
      <c r="AR25" s="12"/>
      <c r="AS25" s="31">
        <v>94.962622613961415</v>
      </c>
      <c r="AT25" s="30">
        <v>117.66210425519404</v>
      </c>
      <c r="AU25" s="12"/>
    </row>
    <row r="26" spans="1:47" s="9" customFormat="1" ht="11.25">
      <c r="A26" s="7">
        <v>31989</v>
      </c>
      <c r="B26" s="162"/>
      <c r="C26" s="30">
        <v>83.384183521282637</v>
      </c>
      <c r="D26" s="29">
        <v>99.166967880200858</v>
      </c>
      <c r="E26" s="31">
        <v>76.303124173204225</v>
      </c>
      <c r="F26" s="31">
        <v>80.262355130203417</v>
      </c>
      <c r="G26" s="31">
        <v>90.875135825413309</v>
      </c>
      <c r="H26" s="31">
        <v>85.560637549418999</v>
      </c>
      <c r="I26" s="31">
        <v>89.150770677737995</v>
      </c>
      <c r="J26" s="31">
        <v>101.1563520956219</v>
      </c>
      <c r="K26" s="31">
        <v>90.281583101531567</v>
      </c>
      <c r="L26" s="30">
        <v>89.399659575741822</v>
      </c>
      <c r="M26" s="29">
        <v>91.345365868252117</v>
      </c>
      <c r="N26" s="31">
        <v>102.79018242859212</v>
      </c>
      <c r="O26" s="30">
        <v>102.5901873207484</v>
      </c>
      <c r="P26" s="29">
        <v>95.154615552773322</v>
      </c>
      <c r="Q26" s="31">
        <v>121.39693977762064</v>
      </c>
      <c r="R26" s="31">
        <v>103.94087718782619</v>
      </c>
      <c r="S26" s="31">
        <v>134.04960074783961</v>
      </c>
      <c r="T26" s="31">
        <v>111.04339343223981</v>
      </c>
      <c r="U26" s="31">
        <v>110.48852532951805</v>
      </c>
      <c r="V26" s="31">
        <v>114.96495901887805</v>
      </c>
      <c r="W26" s="31">
        <v>110.99083610652225</v>
      </c>
      <c r="X26" s="31">
        <v>126.05431924243086</v>
      </c>
      <c r="Y26" s="31">
        <v>88.873038909764404</v>
      </c>
      <c r="Z26" s="30">
        <v>93.524197680588401</v>
      </c>
      <c r="AA26" s="29">
        <v>98.593603324443919</v>
      </c>
      <c r="AB26" s="31">
        <v>106.90816140036613</v>
      </c>
      <c r="AC26" s="31">
        <v>97.511312453123367</v>
      </c>
      <c r="AD26" s="12"/>
      <c r="AE26" s="31">
        <v>103.17430483607242</v>
      </c>
      <c r="AF26" s="11"/>
      <c r="AG26" s="29">
        <v>111.05518610800367</v>
      </c>
      <c r="AH26" s="31">
        <v>109.58067466693788</v>
      </c>
      <c r="AI26" s="31">
        <v>108.43095637140243</v>
      </c>
      <c r="AJ26" s="31">
        <v>108.14129339977627</v>
      </c>
      <c r="AK26" s="31">
        <v>109.07308674870335</v>
      </c>
      <c r="AL26" s="30">
        <v>106.95792118376895</v>
      </c>
      <c r="AM26" s="29">
        <v>108.2619929209397</v>
      </c>
      <c r="AN26" s="31">
        <v>104.8659463628496</v>
      </c>
      <c r="AO26" s="12"/>
      <c r="AP26" s="30">
        <v>99.611673206712211</v>
      </c>
      <c r="AQ26" s="29">
        <v>103.00849566172074</v>
      </c>
      <c r="AR26" s="12"/>
      <c r="AS26" s="31">
        <v>96.39994096479559</v>
      </c>
      <c r="AT26" s="30">
        <v>119.11090969929829</v>
      </c>
      <c r="AU26" s="12"/>
    </row>
    <row r="27" spans="1:47" s="9" customFormat="1" ht="11.25">
      <c r="A27" s="7">
        <v>32020</v>
      </c>
      <c r="B27" s="162"/>
      <c r="C27" s="30">
        <v>87.277000426490758</v>
      </c>
      <c r="D27" s="29">
        <v>100.41718577875037</v>
      </c>
      <c r="E27" s="31">
        <v>78.453783918600379</v>
      </c>
      <c r="F27" s="31">
        <v>82.37139402511751</v>
      </c>
      <c r="G27" s="31">
        <v>91.666891995320555</v>
      </c>
      <c r="H27" s="31">
        <v>86.556006002005859</v>
      </c>
      <c r="I27" s="31">
        <v>89.66719533370015</v>
      </c>
      <c r="J27" s="31">
        <v>101.34823783362712</v>
      </c>
      <c r="K27" s="31">
        <v>90.266996635524137</v>
      </c>
      <c r="L27" s="30">
        <v>90.815116153145254</v>
      </c>
      <c r="M27" s="29">
        <v>91.603200557053128</v>
      </c>
      <c r="N27" s="31">
        <v>103.28957597252459</v>
      </c>
      <c r="O27" s="30">
        <v>102.23378344704498</v>
      </c>
      <c r="P27" s="29">
        <v>90.424755589354405</v>
      </c>
      <c r="Q27" s="31">
        <v>116.13224184284859</v>
      </c>
      <c r="R27" s="31">
        <v>100.69168295249466</v>
      </c>
      <c r="S27" s="31">
        <v>127.34715636819361</v>
      </c>
      <c r="T27" s="31">
        <v>107.82771159156744</v>
      </c>
      <c r="U27" s="31">
        <v>107.23654524063259</v>
      </c>
      <c r="V27" s="31">
        <v>109.03744911944142</v>
      </c>
      <c r="W27" s="31">
        <v>109.02262749733329</v>
      </c>
      <c r="X27" s="31">
        <v>119.57779261022685</v>
      </c>
      <c r="Y27" s="31">
        <v>91.469121962822371</v>
      </c>
      <c r="Z27" s="30">
        <v>95.542982209386579</v>
      </c>
      <c r="AA27" s="29">
        <v>100.6045626205763</v>
      </c>
      <c r="AB27" s="31">
        <v>108.46416104345977</v>
      </c>
      <c r="AC27" s="31">
        <v>98.835599222966053</v>
      </c>
      <c r="AD27" s="12"/>
      <c r="AE27" s="31">
        <v>103.1691089150015</v>
      </c>
      <c r="AF27" s="11"/>
      <c r="AG27" s="29">
        <v>112.45527973066642</v>
      </c>
      <c r="AH27" s="31">
        <v>111.60234528171107</v>
      </c>
      <c r="AI27" s="31">
        <v>110.11469076146155</v>
      </c>
      <c r="AJ27" s="31">
        <v>110.66287345281714</v>
      </c>
      <c r="AK27" s="31">
        <v>111.61639380136647</v>
      </c>
      <c r="AL27" s="30">
        <v>108.20221922962672</v>
      </c>
      <c r="AM27" s="29">
        <v>112.47295119382119</v>
      </c>
      <c r="AN27" s="31">
        <v>104.24804234223193</v>
      </c>
      <c r="AO27" s="12"/>
      <c r="AP27" s="30">
        <v>97.278942860215082</v>
      </c>
      <c r="AQ27" s="29">
        <v>101.1979918702248</v>
      </c>
      <c r="AR27" s="12"/>
      <c r="AS27" s="31">
        <v>96.958249922447393</v>
      </c>
      <c r="AT27" s="30">
        <v>118.0611446194376</v>
      </c>
      <c r="AU27" s="12"/>
    </row>
    <row r="28" spans="1:47" s="9" customFormat="1" ht="11.25">
      <c r="A28" s="7">
        <v>32050</v>
      </c>
      <c r="B28" s="162"/>
      <c r="C28" s="30">
        <v>88.613051952166728</v>
      </c>
      <c r="D28" s="29">
        <v>100.41739394523354</v>
      </c>
      <c r="E28" s="31">
        <v>78.373886159276466</v>
      </c>
      <c r="F28" s="31">
        <v>80.366575145183333</v>
      </c>
      <c r="G28" s="31">
        <v>89.14155431066942</v>
      </c>
      <c r="H28" s="31">
        <v>85.143017698999714</v>
      </c>
      <c r="I28" s="31">
        <v>90.175190783812781</v>
      </c>
      <c r="J28" s="31">
        <v>97.522024459353148</v>
      </c>
      <c r="K28" s="31">
        <v>89.88116247529176</v>
      </c>
      <c r="L28" s="30">
        <v>91.501947816204478</v>
      </c>
      <c r="M28" s="29">
        <v>90.469046851553287</v>
      </c>
      <c r="N28" s="31">
        <v>99.508459415446723</v>
      </c>
      <c r="O28" s="30">
        <v>102.03726476482305</v>
      </c>
      <c r="P28" s="29">
        <v>63.481997515152081</v>
      </c>
      <c r="Q28" s="31">
        <v>121.31751105710671</v>
      </c>
      <c r="R28" s="31">
        <v>107.26044464256377</v>
      </c>
      <c r="S28" s="31">
        <v>131.10042043015497</v>
      </c>
      <c r="T28" s="31">
        <v>110.00508581216479</v>
      </c>
      <c r="U28" s="31">
        <v>112.84477555347554</v>
      </c>
      <c r="V28" s="31">
        <v>111.48921897307353</v>
      </c>
      <c r="W28" s="31">
        <v>113.13457115925172</v>
      </c>
      <c r="X28" s="31">
        <v>119.86225655176428</v>
      </c>
      <c r="Y28" s="31">
        <v>95.084541515581606</v>
      </c>
      <c r="Z28" s="30">
        <v>96.188100628366257</v>
      </c>
      <c r="AA28" s="29">
        <v>101.83666021495404</v>
      </c>
      <c r="AB28" s="31">
        <v>109.34980611578257</v>
      </c>
      <c r="AC28" s="31">
        <v>100.24773878221069</v>
      </c>
      <c r="AD28" s="12"/>
      <c r="AE28" s="31">
        <v>104.95898433799131</v>
      </c>
      <c r="AF28" s="11"/>
      <c r="AG28" s="29">
        <v>108.66873992118823</v>
      </c>
      <c r="AH28" s="31">
        <v>108.41392593715267</v>
      </c>
      <c r="AI28" s="31">
        <v>105.84515135899768</v>
      </c>
      <c r="AJ28" s="31">
        <v>107.16252965545117</v>
      </c>
      <c r="AK28" s="31">
        <v>107.06083894109327</v>
      </c>
      <c r="AL28" s="30">
        <v>102.68190532484593</v>
      </c>
      <c r="AM28" s="29">
        <v>110.98118759205822</v>
      </c>
      <c r="AN28" s="31">
        <v>104.7801325823886</v>
      </c>
      <c r="AO28" s="12"/>
      <c r="AP28" s="30">
        <v>97.279135742680822</v>
      </c>
      <c r="AQ28" s="29">
        <v>99.545984035961013</v>
      </c>
      <c r="AR28" s="12"/>
      <c r="AS28" s="31">
        <v>98.046754434444296</v>
      </c>
      <c r="AT28" s="30">
        <v>118.18184977386079</v>
      </c>
      <c r="AU28" s="12"/>
    </row>
    <row r="29" spans="1:47" s="9" customFormat="1" ht="11.25">
      <c r="A29" s="7">
        <v>32080</v>
      </c>
      <c r="B29" s="162"/>
      <c r="C29" s="30">
        <v>96.262301201571859</v>
      </c>
      <c r="D29" s="29">
        <v>107.5949979667153</v>
      </c>
      <c r="E29" s="31">
        <v>85.139273296821116</v>
      </c>
      <c r="F29" s="31">
        <v>88.586158757484185</v>
      </c>
      <c r="G29" s="31">
        <v>90.821741841162407</v>
      </c>
      <c r="H29" s="31">
        <v>88.241510570683118</v>
      </c>
      <c r="I29" s="31">
        <v>91.317262026513021</v>
      </c>
      <c r="J29" s="31">
        <v>91.727199299575261</v>
      </c>
      <c r="K29" s="31">
        <v>93.066003219517313</v>
      </c>
      <c r="L29" s="30">
        <v>89.437249943330727</v>
      </c>
      <c r="M29" s="29">
        <v>99.980440405547782</v>
      </c>
      <c r="N29" s="31">
        <v>98.619611477650523</v>
      </c>
      <c r="O29" s="30">
        <v>102.63585269721138</v>
      </c>
      <c r="P29" s="29">
        <v>82.839929852333526</v>
      </c>
      <c r="Q29" s="31">
        <v>114.913453818858</v>
      </c>
      <c r="R29" s="31">
        <v>100.29435550938143</v>
      </c>
      <c r="S29" s="31">
        <v>120.08387454920452</v>
      </c>
      <c r="T29" s="31">
        <v>101.23820673564315</v>
      </c>
      <c r="U29" s="31">
        <v>102.71139918068248</v>
      </c>
      <c r="V29" s="31">
        <v>104.1329101535905</v>
      </c>
      <c r="W29" s="31">
        <v>102.52610337981966</v>
      </c>
      <c r="X29" s="31">
        <v>112.03298267203191</v>
      </c>
      <c r="Y29" s="31">
        <v>90.732322875641614</v>
      </c>
      <c r="Z29" s="30">
        <v>98.397435737824352</v>
      </c>
      <c r="AA29" s="29">
        <v>99.083666649311979</v>
      </c>
      <c r="AB29" s="31">
        <v>106.24614306747138</v>
      </c>
      <c r="AC29" s="31">
        <v>102.54309877635413</v>
      </c>
      <c r="AD29" s="12"/>
      <c r="AE29" s="31">
        <v>96.172751995468374</v>
      </c>
      <c r="AF29" s="11"/>
      <c r="AG29" s="29">
        <v>110.4236941641669</v>
      </c>
      <c r="AH29" s="31">
        <v>109.57956044450505</v>
      </c>
      <c r="AI29" s="31">
        <v>108.125844505045</v>
      </c>
      <c r="AJ29" s="31">
        <v>107.59164738205618</v>
      </c>
      <c r="AK29" s="31">
        <v>108.35640065448598</v>
      </c>
      <c r="AL29" s="30">
        <v>100.87602547041179</v>
      </c>
      <c r="AM29" s="29">
        <v>99.4443516332055</v>
      </c>
      <c r="AN29" s="31">
        <v>102.93735351229603</v>
      </c>
      <c r="AO29" s="12"/>
      <c r="AP29" s="30">
        <v>87.560492963663364</v>
      </c>
      <c r="AQ29" s="29">
        <v>103.5716210524718</v>
      </c>
      <c r="AR29" s="12"/>
      <c r="AS29" s="31">
        <v>86.928311179696493</v>
      </c>
      <c r="AT29" s="30">
        <v>115.78440503655374</v>
      </c>
      <c r="AU29" s="12"/>
    </row>
    <row r="30" spans="1:47" s="9" customFormat="1" ht="11.25">
      <c r="A30" s="7">
        <v>32111</v>
      </c>
      <c r="B30" s="162"/>
      <c r="C30" s="30">
        <v>97.498449677907018</v>
      </c>
      <c r="D30" s="29">
        <v>107.13351730012543</v>
      </c>
      <c r="E30" s="31">
        <v>87.508754312556945</v>
      </c>
      <c r="F30" s="31">
        <v>88.361504072980324</v>
      </c>
      <c r="G30" s="31">
        <v>91.599067632299281</v>
      </c>
      <c r="H30" s="31">
        <v>87.485131034015637</v>
      </c>
      <c r="I30" s="31">
        <v>92.133180714527171</v>
      </c>
      <c r="J30" s="31">
        <v>91.62840460338731</v>
      </c>
      <c r="K30" s="31">
        <v>91.444310138631437</v>
      </c>
      <c r="L30" s="30">
        <v>89.758208779738098</v>
      </c>
      <c r="M30" s="29">
        <v>100.61729548096514</v>
      </c>
      <c r="N30" s="31">
        <v>97.132634218424172</v>
      </c>
      <c r="O30" s="30">
        <v>102.46853737487061</v>
      </c>
      <c r="P30" s="29">
        <v>99.779788500604539</v>
      </c>
      <c r="Q30" s="31">
        <v>117.96703175196339</v>
      </c>
      <c r="R30" s="31">
        <v>106.46945875200626</v>
      </c>
      <c r="S30" s="31">
        <v>120.17267446124613</v>
      </c>
      <c r="T30" s="31">
        <v>101.15948001102173</v>
      </c>
      <c r="U30" s="31">
        <v>104.39970652098762</v>
      </c>
      <c r="V30" s="31">
        <v>105.8060701037459</v>
      </c>
      <c r="W30" s="31">
        <v>104.94573472415152</v>
      </c>
      <c r="X30" s="31">
        <v>109.66548438208225</v>
      </c>
      <c r="Y30" s="31">
        <v>96.024491658593931</v>
      </c>
      <c r="Z30" s="30">
        <v>95.855948663510048</v>
      </c>
      <c r="AA30" s="29">
        <v>101.41689551137651</v>
      </c>
      <c r="AB30" s="31">
        <v>107.49674330662629</v>
      </c>
      <c r="AC30" s="31">
        <v>105.50672990562265</v>
      </c>
      <c r="AD30" s="12"/>
      <c r="AE30" s="31">
        <v>97.819630420991103</v>
      </c>
      <c r="AF30" s="11"/>
      <c r="AG30" s="29">
        <v>107.11265983941607</v>
      </c>
      <c r="AH30" s="31">
        <v>105.82454886131387</v>
      </c>
      <c r="AI30" s="31">
        <v>105.11524216058395</v>
      </c>
      <c r="AJ30" s="31">
        <v>104.59591896350364</v>
      </c>
      <c r="AK30" s="31">
        <v>104.52729109489051</v>
      </c>
      <c r="AL30" s="30">
        <v>96.879243708029207</v>
      </c>
      <c r="AM30" s="29">
        <v>99.124301437043812</v>
      </c>
      <c r="AN30" s="31">
        <v>101.39374002052921</v>
      </c>
      <c r="AO30" s="12"/>
      <c r="AP30" s="30">
        <v>87.747426276659439</v>
      </c>
      <c r="AQ30" s="29">
        <v>105.12341130388907</v>
      </c>
      <c r="AR30" s="12"/>
      <c r="AS30" s="31">
        <v>88.603021106580741</v>
      </c>
      <c r="AT30" s="30">
        <v>115.41176677620439</v>
      </c>
      <c r="AU30" s="12"/>
    </row>
    <row r="31" spans="1:47" s="9" customFormat="1" ht="11.25">
      <c r="A31" s="7">
        <v>32142</v>
      </c>
      <c r="B31" s="162"/>
      <c r="C31" s="30">
        <v>97.504979174938669</v>
      </c>
      <c r="D31" s="29">
        <v>102.12769241394322</v>
      </c>
      <c r="E31" s="31">
        <v>86.952595745242988</v>
      </c>
      <c r="F31" s="31">
        <v>86.799381268299314</v>
      </c>
      <c r="G31" s="31">
        <v>89.58821126803484</v>
      </c>
      <c r="H31" s="31">
        <v>86.367249712367951</v>
      </c>
      <c r="I31" s="31">
        <v>95.22409434092755</v>
      </c>
      <c r="J31" s="31">
        <v>89.785036566811158</v>
      </c>
      <c r="K31" s="31">
        <v>94.252366753101953</v>
      </c>
      <c r="L31" s="30">
        <v>92.823174917978875</v>
      </c>
      <c r="M31" s="29">
        <v>97.215005578227363</v>
      </c>
      <c r="N31" s="31">
        <v>98.969674921046405</v>
      </c>
      <c r="O31" s="30">
        <v>101.05493218828983</v>
      </c>
      <c r="P31" s="29">
        <v>89.899370922450601</v>
      </c>
      <c r="Q31" s="31">
        <v>110.45817334146579</v>
      </c>
      <c r="R31" s="31">
        <v>104.34150292182682</v>
      </c>
      <c r="S31" s="31">
        <v>115.51268712382208</v>
      </c>
      <c r="T31" s="31">
        <v>102.89059176175313</v>
      </c>
      <c r="U31" s="31">
        <v>104.47816221597461</v>
      </c>
      <c r="V31" s="31">
        <v>99.606131022967986</v>
      </c>
      <c r="W31" s="31">
        <v>107.02224083481136</v>
      </c>
      <c r="X31" s="31">
        <v>109.27039787704371</v>
      </c>
      <c r="Y31" s="31">
        <v>99.031254465142638</v>
      </c>
      <c r="Z31" s="30">
        <v>96.091851880080782</v>
      </c>
      <c r="AA31" s="29">
        <v>102.35418303862926</v>
      </c>
      <c r="AB31" s="31">
        <v>110.56139230919746</v>
      </c>
      <c r="AC31" s="31">
        <v>104.25536970398608</v>
      </c>
      <c r="AD31" s="12"/>
      <c r="AE31" s="31">
        <v>98.454424053103139</v>
      </c>
      <c r="AF31" s="11"/>
      <c r="AG31" s="29">
        <v>105.64570705866596</v>
      </c>
      <c r="AH31" s="31">
        <v>104.95779675863916</v>
      </c>
      <c r="AI31" s="31">
        <v>106.95468849450845</v>
      </c>
      <c r="AJ31" s="31">
        <v>105.75451560407181</v>
      </c>
      <c r="AK31" s="31">
        <v>107.02776982319853</v>
      </c>
      <c r="AL31" s="30">
        <v>93.063634061076897</v>
      </c>
      <c r="AM31" s="29">
        <v>102.22309561156405</v>
      </c>
      <c r="AN31" s="31">
        <v>102.33081252524461</v>
      </c>
      <c r="AO31" s="12"/>
      <c r="AP31" s="30">
        <v>87.109240519914167</v>
      </c>
      <c r="AQ31" s="29">
        <v>100.79020825398047</v>
      </c>
      <c r="AR31" s="12"/>
      <c r="AS31" s="31">
        <v>88.690250130016494</v>
      </c>
      <c r="AT31" s="30">
        <v>116.16072001994979</v>
      </c>
      <c r="AU31" s="12"/>
    </row>
    <row r="32" spans="1:47" s="9" customFormat="1" ht="11.25">
      <c r="A32" s="7">
        <v>32171</v>
      </c>
      <c r="B32" s="162"/>
      <c r="C32" s="30">
        <v>99.459419519951268</v>
      </c>
      <c r="D32" s="29">
        <v>106.51579533938444</v>
      </c>
      <c r="E32" s="31">
        <v>89.359905647472047</v>
      </c>
      <c r="F32" s="31">
        <v>92.548878699729755</v>
      </c>
      <c r="G32" s="31">
        <v>92.667443864833828</v>
      </c>
      <c r="H32" s="31">
        <v>90.49063130261969</v>
      </c>
      <c r="I32" s="31">
        <v>96.042405507968141</v>
      </c>
      <c r="J32" s="31">
        <v>92.013494367869015</v>
      </c>
      <c r="K32" s="31">
        <v>96.339346198566403</v>
      </c>
      <c r="L32" s="30">
        <v>92.142080127075047</v>
      </c>
      <c r="M32" s="29">
        <v>100.81084507276171</v>
      </c>
      <c r="N32" s="31">
        <v>98.080447516367883</v>
      </c>
      <c r="O32" s="30">
        <v>100.53723566045154</v>
      </c>
      <c r="P32" s="29">
        <v>92.817575575653706</v>
      </c>
      <c r="Q32" s="31">
        <v>107.68475656410163</v>
      </c>
      <c r="R32" s="31">
        <v>104.55705920077827</v>
      </c>
      <c r="S32" s="31">
        <v>109.22970912500034</v>
      </c>
      <c r="T32" s="31">
        <v>92.560658567290218</v>
      </c>
      <c r="U32" s="31">
        <v>96.277920158014055</v>
      </c>
      <c r="V32" s="31">
        <v>99.409068804322644</v>
      </c>
      <c r="W32" s="31">
        <v>96.906784804122466</v>
      </c>
      <c r="X32" s="31">
        <v>99.235950020130147</v>
      </c>
      <c r="Y32" s="31">
        <v>96.332704015851959</v>
      </c>
      <c r="Z32" s="30">
        <v>95.493522376133853</v>
      </c>
      <c r="AA32" s="29">
        <v>98.540320853313432</v>
      </c>
      <c r="AB32" s="31">
        <v>105.49135611950007</v>
      </c>
      <c r="AC32" s="31">
        <v>102.66088686041832</v>
      </c>
      <c r="AD32" s="12"/>
      <c r="AE32" s="31">
        <v>96.008312493253811</v>
      </c>
      <c r="AF32" s="11"/>
      <c r="AG32" s="29">
        <v>104.23175475246261</v>
      </c>
      <c r="AH32" s="31">
        <v>104.05427621849816</v>
      </c>
      <c r="AI32" s="31">
        <v>106.74904323909429</v>
      </c>
      <c r="AJ32" s="31">
        <v>106.15721343226301</v>
      </c>
      <c r="AK32" s="31">
        <v>104.26643419470385</v>
      </c>
      <c r="AL32" s="30">
        <v>94.929049788921589</v>
      </c>
      <c r="AM32" s="29">
        <v>98.316494699053365</v>
      </c>
      <c r="AN32" s="31">
        <v>103.11141836989384</v>
      </c>
      <c r="AO32" s="12"/>
      <c r="AP32" s="30">
        <v>89.354488845674823</v>
      </c>
      <c r="AQ32" s="29">
        <v>102.81049795005566</v>
      </c>
      <c r="AR32" s="12"/>
      <c r="AS32" s="31">
        <v>91.738623396673418</v>
      </c>
      <c r="AT32" s="30">
        <v>113.82942448587106</v>
      </c>
      <c r="AU32" s="12"/>
    </row>
    <row r="33" spans="1:47" s="9" customFormat="1" ht="11.25">
      <c r="A33" s="7">
        <v>32202</v>
      </c>
      <c r="B33" s="162"/>
      <c r="C33" s="30">
        <v>102.71509828289599</v>
      </c>
      <c r="D33" s="29">
        <v>102.53622564957045</v>
      </c>
      <c r="E33" s="31">
        <v>92.368506746734468</v>
      </c>
      <c r="F33" s="31">
        <v>93.252581021253306</v>
      </c>
      <c r="G33" s="31">
        <v>92.582939801063276</v>
      </c>
      <c r="H33" s="31">
        <v>91.592131021318039</v>
      </c>
      <c r="I33" s="31">
        <v>97.106282340387253</v>
      </c>
      <c r="J33" s="31">
        <v>94.681461139023924</v>
      </c>
      <c r="K33" s="31">
        <v>99.038577304405365</v>
      </c>
      <c r="L33" s="30">
        <v>94.521745431310137</v>
      </c>
      <c r="M33" s="29">
        <v>96.796903469372623</v>
      </c>
      <c r="N33" s="31">
        <v>99.755402737412609</v>
      </c>
      <c r="O33" s="30">
        <v>102.06384330507544</v>
      </c>
      <c r="P33" s="29">
        <v>85.619652490113708</v>
      </c>
      <c r="Q33" s="31">
        <v>105.05907636171918</v>
      </c>
      <c r="R33" s="31">
        <v>101.20232466743315</v>
      </c>
      <c r="S33" s="31">
        <v>104.85757187470264</v>
      </c>
      <c r="T33" s="31">
        <v>92.656460679116236</v>
      </c>
      <c r="U33" s="31">
        <v>95.81537666566669</v>
      </c>
      <c r="V33" s="31">
        <v>99.419846664511795</v>
      </c>
      <c r="W33" s="31">
        <v>97.009726238836109</v>
      </c>
      <c r="X33" s="31">
        <v>98.366664715136125</v>
      </c>
      <c r="Y33" s="31">
        <v>96.372095623431065</v>
      </c>
      <c r="Z33" s="30">
        <v>94.209811202664241</v>
      </c>
      <c r="AA33" s="29">
        <v>100.38447915966118</v>
      </c>
      <c r="AB33" s="31">
        <v>106.08530797096365</v>
      </c>
      <c r="AC33" s="31">
        <v>102.47132471450371</v>
      </c>
      <c r="AD33" s="12"/>
      <c r="AE33" s="31">
        <v>97.535889095122087</v>
      </c>
      <c r="AF33" s="11"/>
      <c r="AG33" s="29">
        <v>107.35140469870876</v>
      </c>
      <c r="AH33" s="31">
        <v>102.11165603778099</v>
      </c>
      <c r="AI33" s="31">
        <v>105.35472001434722</v>
      </c>
      <c r="AJ33" s="31">
        <v>105.36590811812532</v>
      </c>
      <c r="AK33" s="31">
        <v>106.60754225251077</v>
      </c>
      <c r="AL33" s="30">
        <v>96.084576028216176</v>
      </c>
      <c r="AM33" s="29">
        <v>103.00494448982424</v>
      </c>
      <c r="AN33" s="31">
        <v>102.43917982410666</v>
      </c>
      <c r="AO33" s="12"/>
      <c r="AP33" s="30">
        <v>90.191629958004555</v>
      </c>
      <c r="AQ33" s="29">
        <v>99.065444048713175</v>
      </c>
      <c r="AR33" s="12"/>
      <c r="AS33" s="31">
        <v>95.341735796059552</v>
      </c>
      <c r="AT33" s="30">
        <v>113.61923473181194</v>
      </c>
      <c r="AU33" s="12"/>
    </row>
    <row r="34" spans="1:47" s="9" customFormat="1" ht="11.25">
      <c r="A34" s="7">
        <v>32233</v>
      </c>
      <c r="B34" s="162"/>
      <c r="C34" s="30">
        <v>100.43018403419765</v>
      </c>
      <c r="D34" s="29">
        <v>100.66999918718172</v>
      </c>
      <c r="E34" s="31">
        <v>93.489209734033025</v>
      </c>
      <c r="F34" s="31">
        <v>92.937370818987688</v>
      </c>
      <c r="G34" s="31">
        <v>93.706249037840323</v>
      </c>
      <c r="H34" s="31">
        <v>93.629521604202139</v>
      </c>
      <c r="I34" s="31">
        <v>98.69590013043765</v>
      </c>
      <c r="J34" s="31">
        <v>97.553448704732375</v>
      </c>
      <c r="K34" s="31">
        <v>100.256843014585</v>
      </c>
      <c r="L34" s="30">
        <v>98.397817184515105</v>
      </c>
      <c r="M34" s="29">
        <v>94.453331191056051</v>
      </c>
      <c r="N34" s="31">
        <v>98.555668315897393</v>
      </c>
      <c r="O34" s="30">
        <v>103.36421610378493</v>
      </c>
      <c r="P34" s="29">
        <v>88.64962765831325</v>
      </c>
      <c r="Q34" s="31">
        <v>106.2888997584499</v>
      </c>
      <c r="R34" s="31">
        <v>100.62350086061511</v>
      </c>
      <c r="S34" s="31">
        <v>109.68474723624824</v>
      </c>
      <c r="T34" s="31">
        <v>96.380348734793515</v>
      </c>
      <c r="U34" s="31">
        <v>99.406634647357905</v>
      </c>
      <c r="V34" s="31">
        <v>104.03663290460949</v>
      </c>
      <c r="W34" s="31">
        <v>97.152078085376047</v>
      </c>
      <c r="X34" s="31">
        <v>104.07482212086612</v>
      </c>
      <c r="Y34" s="31">
        <v>95.061814033761109</v>
      </c>
      <c r="Z34" s="30">
        <v>91.515200007796366</v>
      </c>
      <c r="AA34" s="29">
        <v>104.03846172576246</v>
      </c>
      <c r="AB34" s="31">
        <v>104.04721450067808</v>
      </c>
      <c r="AC34" s="31">
        <v>101.22793555490281</v>
      </c>
      <c r="AD34" s="12"/>
      <c r="AE34" s="31">
        <v>99.705496885790268</v>
      </c>
      <c r="AF34" s="11"/>
      <c r="AG34" s="29">
        <v>105.18044574468087</v>
      </c>
      <c r="AH34" s="31">
        <v>100.66614407640233</v>
      </c>
      <c r="AI34" s="31">
        <v>102.2654017287234</v>
      </c>
      <c r="AJ34" s="31">
        <v>103.12856393858803</v>
      </c>
      <c r="AK34" s="31">
        <v>105.42176532882013</v>
      </c>
      <c r="AL34" s="30">
        <v>93.752852405705994</v>
      </c>
      <c r="AM34" s="29">
        <v>103.10904430928036</v>
      </c>
      <c r="AN34" s="31">
        <v>102.33555356584611</v>
      </c>
      <c r="AO34" s="12"/>
      <c r="AP34" s="30">
        <v>93.930574634780712</v>
      </c>
      <c r="AQ34" s="29">
        <v>98.364228667327382</v>
      </c>
      <c r="AR34" s="12"/>
      <c r="AS34" s="31">
        <v>98.522959179758232</v>
      </c>
      <c r="AT34" s="30">
        <v>113.04477197289231</v>
      </c>
      <c r="AU34" s="12"/>
    </row>
    <row r="35" spans="1:47" s="9" customFormat="1" ht="11.25">
      <c r="A35" s="7">
        <v>32262</v>
      </c>
      <c r="B35" s="162"/>
      <c r="C35" s="30">
        <v>99.422416995082173</v>
      </c>
      <c r="D35" s="29">
        <v>99.659828961952584</v>
      </c>
      <c r="E35" s="31">
        <v>92.924276585026064</v>
      </c>
      <c r="F35" s="31">
        <v>93.092448042460546</v>
      </c>
      <c r="G35" s="31">
        <v>92.765954452884557</v>
      </c>
      <c r="H35" s="31">
        <v>92.876874749055517</v>
      </c>
      <c r="I35" s="31">
        <v>99.971005946894124</v>
      </c>
      <c r="J35" s="31">
        <v>99.300440207136347</v>
      </c>
      <c r="K35" s="31">
        <v>102.15911876709414</v>
      </c>
      <c r="L35" s="30">
        <v>100.61605800441203</v>
      </c>
      <c r="M35" s="29">
        <v>94.569916252267419</v>
      </c>
      <c r="N35" s="31">
        <v>98.056009618183708</v>
      </c>
      <c r="O35" s="30">
        <v>102.4094395823228</v>
      </c>
      <c r="P35" s="29">
        <v>87.671604838902283</v>
      </c>
      <c r="Q35" s="31">
        <v>107.03189827284562</v>
      </c>
      <c r="R35" s="31">
        <v>101.81989004031833</v>
      </c>
      <c r="S35" s="31">
        <v>109.67123924096312</v>
      </c>
      <c r="T35" s="31">
        <v>98.305575330479911</v>
      </c>
      <c r="U35" s="31">
        <v>101.26683858329937</v>
      </c>
      <c r="V35" s="31">
        <v>102.68005053303648</v>
      </c>
      <c r="W35" s="31">
        <v>98.2344646904792</v>
      </c>
      <c r="X35" s="31">
        <v>105.13407041457599</v>
      </c>
      <c r="Y35" s="31">
        <v>96.351459995725875</v>
      </c>
      <c r="Z35" s="30">
        <v>92.179818507049589</v>
      </c>
      <c r="AA35" s="29">
        <v>105.90159227166644</v>
      </c>
      <c r="AB35" s="31">
        <v>102.79548342200025</v>
      </c>
      <c r="AC35" s="31">
        <v>101.42441062821391</v>
      </c>
      <c r="AD35" s="12"/>
      <c r="AE35" s="31">
        <v>100.39652712685393</v>
      </c>
      <c r="AF35" s="11"/>
      <c r="AG35" s="29">
        <v>104.2299769212209</v>
      </c>
      <c r="AH35" s="31">
        <v>100.15830773314032</v>
      </c>
      <c r="AI35" s="31">
        <v>100.72894086138255</v>
      </c>
      <c r="AJ35" s="31">
        <v>102.81413938955244</v>
      </c>
      <c r="AK35" s="31">
        <v>104.25870469296659</v>
      </c>
      <c r="AL35" s="30">
        <v>92.718528495596573</v>
      </c>
      <c r="AM35" s="29">
        <v>104.23524745886394</v>
      </c>
      <c r="AN35" s="31">
        <v>102.63629609129946</v>
      </c>
      <c r="AO35" s="12"/>
      <c r="AP35" s="30">
        <v>93.175497111429621</v>
      </c>
      <c r="AQ35" s="29">
        <v>97.47534986715263</v>
      </c>
      <c r="AR35" s="12"/>
      <c r="AS35" s="31">
        <v>96.846092795704337</v>
      </c>
      <c r="AT35" s="30">
        <v>113.82823773353145</v>
      </c>
      <c r="AU35" s="12"/>
    </row>
    <row r="36" spans="1:47" s="9" customFormat="1" ht="11.25">
      <c r="A36" s="7">
        <v>32294</v>
      </c>
      <c r="B36" s="162"/>
      <c r="C36" s="30">
        <v>100.51847215209149</v>
      </c>
      <c r="D36" s="29">
        <v>101.05719261174029</v>
      </c>
      <c r="E36" s="31">
        <v>93.763033510676763</v>
      </c>
      <c r="F36" s="31">
        <v>95.785182745230529</v>
      </c>
      <c r="G36" s="31">
        <v>94.993419355263967</v>
      </c>
      <c r="H36" s="31">
        <v>91.673874116538641</v>
      </c>
      <c r="I36" s="31">
        <v>98.844921154261272</v>
      </c>
      <c r="J36" s="31">
        <v>98.807877541392912</v>
      </c>
      <c r="K36" s="31">
        <v>101.63091114187463</v>
      </c>
      <c r="L36" s="30">
        <v>99.138486253477012</v>
      </c>
      <c r="M36" s="29">
        <v>97.449465786919063</v>
      </c>
      <c r="N36" s="31">
        <v>98.152204322747821</v>
      </c>
      <c r="O36" s="30">
        <v>101.91276165573819</v>
      </c>
      <c r="P36" s="29">
        <v>93.105057039625066</v>
      </c>
      <c r="Q36" s="31">
        <v>106.85431804216341</v>
      </c>
      <c r="R36" s="31">
        <v>101.36913925163573</v>
      </c>
      <c r="S36" s="31">
        <v>108.27993989690864</v>
      </c>
      <c r="T36" s="31">
        <v>97.748225667451322</v>
      </c>
      <c r="U36" s="31">
        <v>101.36675864387902</v>
      </c>
      <c r="V36" s="31">
        <v>103.39802604482695</v>
      </c>
      <c r="W36" s="31">
        <v>97.829513107634412</v>
      </c>
      <c r="X36" s="31">
        <v>104.29589319106138</v>
      </c>
      <c r="Y36" s="31">
        <v>95.895269996177433</v>
      </c>
      <c r="Z36" s="30">
        <v>92.116947935051698</v>
      </c>
      <c r="AA36" s="29">
        <v>105.27048137398577</v>
      </c>
      <c r="AB36" s="31">
        <v>101.05322940932615</v>
      </c>
      <c r="AC36" s="31">
        <v>101.52927346727819</v>
      </c>
      <c r="AD36" s="12"/>
      <c r="AE36" s="31">
        <v>99.49731844023529</v>
      </c>
      <c r="AF36" s="11"/>
      <c r="AG36" s="29">
        <v>103.60883057731711</v>
      </c>
      <c r="AH36" s="31">
        <v>99.061117343618193</v>
      </c>
      <c r="AI36" s="31">
        <v>100.02802672050137</v>
      </c>
      <c r="AJ36" s="31">
        <v>101.3797105218754</v>
      </c>
      <c r="AK36" s="31">
        <v>103.42907078462096</v>
      </c>
      <c r="AL36" s="30">
        <v>94.944857153187911</v>
      </c>
      <c r="AM36" s="29">
        <v>104.23888093493878</v>
      </c>
      <c r="AN36" s="31">
        <v>102.22972121830085</v>
      </c>
      <c r="AO36" s="12"/>
      <c r="AP36" s="30">
        <v>92.620233519904559</v>
      </c>
      <c r="AQ36" s="29">
        <v>96.504935101024842</v>
      </c>
      <c r="AR36" s="12"/>
      <c r="AS36" s="31">
        <v>95.785186278384614</v>
      </c>
      <c r="AT36" s="30">
        <v>114.05964134485731</v>
      </c>
      <c r="AU36" s="12"/>
    </row>
    <row r="37" spans="1:47" s="9" customFormat="1" ht="11.25">
      <c r="A37" s="7">
        <v>32324</v>
      </c>
      <c r="B37" s="162"/>
      <c r="C37" s="30">
        <v>103.65586341573936</v>
      </c>
      <c r="D37" s="29">
        <v>100.48272753794896</v>
      </c>
      <c r="E37" s="31">
        <v>95.536391846538208</v>
      </c>
      <c r="F37" s="31">
        <v>100.02974566541664</v>
      </c>
      <c r="G37" s="31">
        <v>97.059660925696591</v>
      </c>
      <c r="H37" s="31">
        <v>93.147530115316769</v>
      </c>
      <c r="I37" s="31">
        <v>99.666443529952744</v>
      </c>
      <c r="J37" s="31">
        <v>100.20926115586248</v>
      </c>
      <c r="K37" s="31">
        <v>101.2049094879544</v>
      </c>
      <c r="L37" s="30">
        <v>99.552283089277964</v>
      </c>
      <c r="M37" s="29">
        <v>96.293460522350699</v>
      </c>
      <c r="N37" s="31">
        <v>99.177349678895538</v>
      </c>
      <c r="O37" s="30">
        <v>103.9939291051649</v>
      </c>
      <c r="P37" s="29">
        <v>86.321870592088274</v>
      </c>
      <c r="Q37" s="31">
        <v>104.22454467753643</v>
      </c>
      <c r="R37" s="31">
        <v>99.622970992652668</v>
      </c>
      <c r="S37" s="31">
        <v>106.19540125818352</v>
      </c>
      <c r="T37" s="31">
        <v>96.380945560471318</v>
      </c>
      <c r="U37" s="31">
        <v>99.484806789875492</v>
      </c>
      <c r="V37" s="31">
        <v>102.17845365736542</v>
      </c>
      <c r="W37" s="31">
        <v>96.449704523753908</v>
      </c>
      <c r="X37" s="31">
        <v>101.35183666570163</v>
      </c>
      <c r="Y37" s="31">
        <v>96.830296922892842</v>
      </c>
      <c r="Z37" s="30">
        <v>92.750457515957436</v>
      </c>
      <c r="AA37" s="29">
        <v>107.16189272455361</v>
      </c>
      <c r="AB37" s="31">
        <v>103.4424889454683</v>
      </c>
      <c r="AC37" s="31">
        <v>101.43239142005771</v>
      </c>
      <c r="AD37" s="12"/>
      <c r="AE37" s="31">
        <v>102.03805399321631</v>
      </c>
      <c r="AF37" s="11"/>
      <c r="AG37" s="29">
        <v>103.70601258836945</v>
      </c>
      <c r="AH37" s="31">
        <v>100.27865416191564</v>
      </c>
      <c r="AI37" s="31">
        <v>101.06818133409352</v>
      </c>
      <c r="AJ37" s="31">
        <v>104.06442327251997</v>
      </c>
      <c r="AK37" s="31">
        <v>105.67880050171038</v>
      </c>
      <c r="AL37" s="30">
        <v>97.45916369441278</v>
      </c>
      <c r="AM37" s="29">
        <v>108.37994252534379</v>
      </c>
      <c r="AN37" s="31">
        <v>101.55188670316055</v>
      </c>
      <c r="AO37" s="12"/>
      <c r="AP37" s="30">
        <v>94.89772366009386</v>
      </c>
      <c r="AQ37" s="29">
        <v>96.504150529815746</v>
      </c>
      <c r="AR37" s="12"/>
      <c r="AS37" s="31">
        <v>96.690596577242999</v>
      </c>
      <c r="AT37" s="30">
        <v>111.46892517159431</v>
      </c>
      <c r="AU37" s="12"/>
    </row>
    <row r="38" spans="1:47" s="9" customFormat="1" ht="11.25">
      <c r="A38" s="7">
        <v>32353</v>
      </c>
      <c r="B38" s="162"/>
      <c r="C38" s="30">
        <v>103.55602354729545</v>
      </c>
      <c r="D38" s="29">
        <v>100.89603997292569</v>
      </c>
      <c r="E38" s="31">
        <v>97.093310558180377</v>
      </c>
      <c r="F38" s="31">
        <v>101.92960215932186</v>
      </c>
      <c r="G38" s="31">
        <v>99.429744182568086</v>
      </c>
      <c r="H38" s="31">
        <v>95.89494447736827</v>
      </c>
      <c r="I38" s="31">
        <v>102.03763928099757</v>
      </c>
      <c r="J38" s="31">
        <v>100.41796186782324</v>
      </c>
      <c r="K38" s="31">
        <v>102.72872117194854</v>
      </c>
      <c r="L38" s="30">
        <v>99.37027994993106</v>
      </c>
      <c r="M38" s="29">
        <v>98.559141483918012</v>
      </c>
      <c r="N38" s="31">
        <v>99.818668428288703</v>
      </c>
      <c r="O38" s="30">
        <v>103.09982164577873</v>
      </c>
      <c r="P38" s="29">
        <v>82.996010236478952</v>
      </c>
      <c r="Q38" s="31">
        <v>102.93113334015953</v>
      </c>
      <c r="R38" s="31">
        <v>100.1037078192825</v>
      </c>
      <c r="S38" s="31">
        <v>104.4366567632911</v>
      </c>
      <c r="T38" s="31">
        <v>95.815893448791783</v>
      </c>
      <c r="U38" s="31">
        <v>99.685874644504821</v>
      </c>
      <c r="V38" s="31">
        <v>101.26236946030961</v>
      </c>
      <c r="W38" s="31">
        <v>95.597312147985107</v>
      </c>
      <c r="X38" s="31">
        <v>99.486451133644621</v>
      </c>
      <c r="Y38" s="31">
        <v>97.314057876474408</v>
      </c>
      <c r="Z38" s="30">
        <v>93.889341953363115</v>
      </c>
      <c r="AA38" s="29">
        <v>106.18828545844399</v>
      </c>
      <c r="AB38" s="31">
        <v>102.08257068829224</v>
      </c>
      <c r="AC38" s="31">
        <v>101.02575204526514</v>
      </c>
      <c r="AD38" s="12"/>
      <c r="AE38" s="31">
        <v>99.6606309647415</v>
      </c>
      <c r="AF38" s="11"/>
      <c r="AG38" s="29">
        <v>101.50030887937022</v>
      </c>
      <c r="AH38" s="31">
        <v>97.942224206992378</v>
      </c>
      <c r="AI38" s="31">
        <v>99.842094883074793</v>
      </c>
      <c r="AJ38" s="31">
        <v>102.06240592729799</v>
      </c>
      <c r="AK38" s="31">
        <v>102.14361339430424</v>
      </c>
      <c r="AL38" s="30">
        <v>97.66213779810144</v>
      </c>
      <c r="AM38" s="29">
        <v>105.74472422510364</v>
      </c>
      <c r="AN38" s="31">
        <v>102.07269610727126</v>
      </c>
      <c r="AO38" s="12"/>
      <c r="AP38" s="30">
        <v>95.962494384030691</v>
      </c>
      <c r="AQ38" s="29">
        <v>97.390987663860756</v>
      </c>
      <c r="AR38" s="12"/>
      <c r="AS38" s="31">
        <v>96.891968027809469</v>
      </c>
      <c r="AT38" s="30">
        <v>110.34301100684745</v>
      </c>
      <c r="AU38" s="12"/>
    </row>
    <row r="39" spans="1:47" s="9" customFormat="1" ht="11.25">
      <c r="A39" s="7">
        <v>32386</v>
      </c>
      <c r="B39" s="162"/>
      <c r="C39" s="30">
        <v>102.90712231286044</v>
      </c>
      <c r="D39" s="29">
        <v>101.31259371944563</v>
      </c>
      <c r="E39" s="31">
        <v>99.00804834101892</v>
      </c>
      <c r="F39" s="31">
        <v>101.98416214679736</v>
      </c>
      <c r="G39" s="31">
        <v>100.66707900284852</v>
      </c>
      <c r="H39" s="31">
        <v>95.79244675619077</v>
      </c>
      <c r="I39" s="31">
        <v>103.27829069315197</v>
      </c>
      <c r="J39" s="31">
        <v>101.45882837178473</v>
      </c>
      <c r="K39" s="31">
        <v>102.42375611304763</v>
      </c>
      <c r="L39" s="30">
        <v>97.429185231384423</v>
      </c>
      <c r="M39" s="29">
        <v>100.05624128612195</v>
      </c>
      <c r="N39" s="31">
        <v>98.643517153690226</v>
      </c>
      <c r="O39" s="30">
        <v>103.33059027607861</v>
      </c>
      <c r="P39" s="29">
        <v>89.291422406438031</v>
      </c>
      <c r="Q39" s="31">
        <v>101.32296538067772</v>
      </c>
      <c r="R39" s="31">
        <v>99.411411424044672</v>
      </c>
      <c r="S39" s="31">
        <v>102.34473611727219</v>
      </c>
      <c r="T39" s="31">
        <v>94.293948785026743</v>
      </c>
      <c r="U39" s="31">
        <v>98.146514300553847</v>
      </c>
      <c r="V39" s="31">
        <v>101.98046204699575</v>
      </c>
      <c r="W39" s="31">
        <v>94.097849034435356</v>
      </c>
      <c r="X39" s="31">
        <v>99.836928197268605</v>
      </c>
      <c r="Y39" s="31">
        <v>95.031464146025186</v>
      </c>
      <c r="Z39" s="30">
        <v>93.642374190870498</v>
      </c>
      <c r="AA39" s="29">
        <v>105.08136772220027</v>
      </c>
      <c r="AB39" s="31">
        <v>100.16956168678546</v>
      </c>
      <c r="AC39" s="31">
        <v>101.33782305298583</v>
      </c>
      <c r="AD39" s="12"/>
      <c r="AE39" s="31">
        <v>96.757064800973907</v>
      </c>
      <c r="AF39" s="11"/>
      <c r="AG39" s="29">
        <v>101.81384833935019</v>
      </c>
      <c r="AH39" s="31">
        <v>98.346580625752125</v>
      </c>
      <c r="AI39" s="31">
        <v>100.35807787003613</v>
      </c>
      <c r="AJ39" s="31">
        <v>101.84722742478942</v>
      </c>
      <c r="AK39" s="31">
        <v>101.18503676293622</v>
      </c>
      <c r="AL39" s="30">
        <v>98.877473176895322</v>
      </c>
      <c r="AM39" s="29">
        <v>103.65316526410663</v>
      </c>
      <c r="AN39" s="31">
        <v>102.49410324004864</v>
      </c>
      <c r="AO39" s="12"/>
      <c r="AP39" s="30">
        <v>92.867423194123248</v>
      </c>
      <c r="AQ39" s="29">
        <v>97.590605991698567</v>
      </c>
      <c r="AR39" s="12"/>
      <c r="AS39" s="31">
        <v>94.673367900825411</v>
      </c>
      <c r="AT39" s="30">
        <v>110.11037815061854</v>
      </c>
      <c r="AU39" s="12"/>
    </row>
    <row r="40" spans="1:47" s="9" customFormat="1" ht="11.25">
      <c r="A40" s="7">
        <v>32416</v>
      </c>
      <c r="B40" s="162"/>
      <c r="C40" s="30">
        <v>102.41296788952351</v>
      </c>
      <c r="D40" s="29">
        <v>101.99622144736648</v>
      </c>
      <c r="E40" s="31">
        <v>99.009075787764885</v>
      </c>
      <c r="F40" s="31">
        <v>101.32239604988045</v>
      </c>
      <c r="G40" s="31">
        <v>100.86190349834226</v>
      </c>
      <c r="H40" s="31">
        <v>96.346634473131232</v>
      </c>
      <c r="I40" s="31">
        <v>102.50929067374037</v>
      </c>
      <c r="J40" s="31">
        <v>102.82700719561653</v>
      </c>
      <c r="K40" s="31">
        <v>102.21911518590045</v>
      </c>
      <c r="L40" s="30">
        <v>97.318721621293975</v>
      </c>
      <c r="M40" s="29">
        <v>99.570651830820879</v>
      </c>
      <c r="N40" s="31">
        <v>99.524438177862407</v>
      </c>
      <c r="O40" s="30">
        <v>103.72292705162516</v>
      </c>
      <c r="P40" s="29">
        <v>85.940667152826038</v>
      </c>
      <c r="Q40" s="31">
        <v>101.70328738722736</v>
      </c>
      <c r="R40" s="31">
        <v>100.57427585269019</v>
      </c>
      <c r="S40" s="31">
        <v>103.01539269863791</v>
      </c>
      <c r="T40" s="31">
        <v>95.179131338503481</v>
      </c>
      <c r="U40" s="31">
        <v>99.148668670486586</v>
      </c>
      <c r="V40" s="31">
        <v>101.33688599031403</v>
      </c>
      <c r="W40" s="31">
        <v>93.967989932210031</v>
      </c>
      <c r="X40" s="31">
        <v>98.725199262846303</v>
      </c>
      <c r="Y40" s="31">
        <v>95.71706522632573</v>
      </c>
      <c r="Z40" s="30">
        <v>95.154669091330959</v>
      </c>
      <c r="AA40" s="29">
        <v>105.08246794049596</v>
      </c>
      <c r="AB40" s="31">
        <v>99.977789749170142</v>
      </c>
      <c r="AC40" s="31">
        <v>100.6561378265161</v>
      </c>
      <c r="AD40" s="12"/>
      <c r="AE40" s="31">
        <v>96.478695280716948</v>
      </c>
      <c r="AF40" s="11"/>
      <c r="AG40" s="29">
        <v>102.59885504980311</v>
      </c>
      <c r="AH40" s="31">
        <v>98.536917824878387</v>
      </c>
      <c r="AI40" s="31">
        <v>100.93867619874915</v>
      </c>
      <c r="AJ40" s="31">
        <v>103.02459270326617</v>
      </c>
      <c r="AK40" s="31">
        <v>101.96519519342135</v>
      </c>
      <c r="AL40" s="30">
        <v>99.068837850359046</v>
      </c>
      <c r="AM40" s="29">
        <v>102.15779601188338</v>
      </c>
      <c r="AN40" s="31">
        <v>101.9032884588499</v>
      </c>
      <c r="AO40" s="12"/>
      <c r="AP40" s="30">
        <v>91.885188290275892</v>
      </c>
      <c r="AQ40" s="29">
        <v>97.215902979296061</v>
      </c>
      <c r="AR40" s="12"/>
      <c r="AS40" s="31">
        <v>94.400988647941645</v>
      </c>
      <c r="AT40" s="30">
        <v>106.61424076167802</v>
      </c>
      <c r="AU40" s="12"/>
    </row>
    <row r="41" spans="1:47" s="9" customFormat="1" ht="11.25">
      <c r="A41" s="7">
        <v>32447</v>
      </c>
      <c r="B41" s="162"/>
      <c r="C41" s="30">
        <v>100.99732001136618</v>
      </c>
      <c r="D41" s="29">
        <v>102.00020151400784</v>
      </c>
      <c r="E41" s="31">
        <v>100.09129550478866</v>
      </c>
      <c r="F41" s="31">
        <v>102.1854801085442</v>
      </c>
      <c r="G41" s="31">
        <v>100.06690244062226</v>
      </c>
      <c r="H41" s="31">
        <v>97.685936394087747</v>
      </c>
      <c r="I41" s="31">
        <v>102.93166652613873</v>
      </c>
      <c r="J41" s="31">
        <v>101.30382677830679</v>
      </c>
      <c r="K41" s="31">
        <v>103.55539563958499</v>
      </c>
      <c r="L41" s="30">
        <v>99.095605382470836</v>
      </c>
      <c r="M41" s="29">
        <v>100.24289746251387</v>
      </c>
      <c r="N41" s="31">
        <v>99.643891340438586</v>
      </c>
      <c r="O41" s="30">
        <v>104.23486929386563</v>
      </c>
      <c r="P41" s="29">
        <v>83.135946173504266</v>
      </c>
      <c r="Q41" s="31">
        <v>99.358359102617044</v>
      </c>
      <c r="R41" s="31">
        <v>98.579583052698666</v>
      </c>
      <c r="S41" s="31">
        <v>101.28868121681542</v>
      </c>
      <c r="T41" s="31">
        <v>95.54606392905427</v>
      </c>
      <c r="U41" s="31">
        <v>96.787516870955031</v>
      </c>
      <c r="V41" s="31">
        <v>100.5204519976725</v>
      </c>
      <c r="W41" s="31">
        <v>95.363405630102974</v>
      </c>
      <c r="X41" s="31">
        <v>97.57532246363408</v>
      </c>
      <c r="Y41" s="31">
        <v>96.463031520831919</v>
      </c>
      <c r="Z41" s="30">
        <v>94.011541513762822</v>
      </c>
      <c r="AA41" s="29">
        <v>103.31777695122111</v>
      </c>
      <c r="AB41" s="31">
        <v>98.496804543591423</v>
      </c>
      <c r="AC41" s="31">
        <v>100.56039827679267</v>
      </c>
      <c r="AD41" s="12"/>
      <c r="AE41" s="31">
        <v>92.756901312311825</v>
      </c>
      <c r="AF41" s="11"/>
      <c r="AG41" s="29">
        <v>102.70444244266055</v>
      </c>
      <c r="AH41" s="31">
        <v>99.809106272935793</v>
      </c>
      <c r="AI41" s="31">
        <v>101.14249824541287</v>
      </c>
      <c r="AJ41" s="31">
        <v>103.84467791284405</v>
      </c>
      <c r="AK41" s="31">
        <v>101.76725175458716</v>
      </c>
      <c r="AL41" s="30">
        <v>98.091782798165141</v>
      </c>
      <c r="AM41" s="29">
        <v>99.936467791915945</v>
      </c>
      <c r="AN41" s="31">
        <v>102.20994861847765</v>
      </c>
      <c r="AO41" s="12"/>
      <c r="AP41" s="30">
        <v>90.524087258435102</v>
      </c>
      <c r="AQ41" s="29">
        <v>97.508465478179602</v>
      </c>
      <c r="AR41" s="12"/>
      <c r="AS41" s="31">
        <v>92.441803818448989</v>
      </c>
      <c r="AT41" s="30">
        <v>105.24608017107752</v>
      </c>
      <c r="AU41" s="12"/>
    </row>
    <row r="42" spans="1:47" s="9" customFormat="1" ht="11.25">
      <c r="A42" s="7">
        <v>32477</v>
      </c>
      <c r="B42" s="162"/>
      <c r="C42" s="30">
        <v>100.67481557901996</v>
      </c>
      <c r="D42" s="29">
        <v>102.30470278041226</v>
      </c>
      <c r="E42" s="31">
        <v>100.39010135756945</v>
      </c>
      <c r="F42" s="31">
        <v>102.32559900767259</v>
      </c>
      <c r="G42" s="31">
        <v>100.98390214331707</v>
      </c>
      <c r="H42" s="31">
        <v>98.178748201524215</v>
      </c>
      <c r="I42" s="31">
        <v>101.9824676235468</v>
      </c>
      <c r="J42" s="31">
        <v>101.50193154502152</v>
      </c>
      <c r="K42" s="31">
        <v>104.71870150827895</v>
      </c>
      <c r="L42" s="30">
        <v>99.04492628723392</v>
      </c>
      <c r="M42" s="29">
        <v>100.67466740489735</v>
      </c>
      <c r="N42" s="31">
        <v>100.17670339271393</v>
      </c>
      <c r="O42" s="30">
        <v>103.88123813822077</v>
      </c>
      <c r="P42" s="29">
        <v>85.695606528529765</v>
      </c>
      <c r="Q42" s="31">
        <v>99.37117745453655</v>
      </c>
      <c r="R42" s="31">
        <v>97.746049865115069</v>
      </c>
      <c r="S42" s="31">
        <v>100.16700770701728</v>
      </c>
      <c r="T42" s="31">
        <v>95.183849447742247</v>
      </c>
      <c r="U42" s="31">
        <v>96.736483256519634</v>
      </c>
      <c r="V42" s="31">
        <v>101.0491452903868</v>
      </c>
      <c r="W42" s="31">
        <v>95.329594419753278</v>
      </c>
      <c r="X42" s="31">
        <v>98.687455317639206</v>
      </c>
      <c r="Y42" s="31">
        <v>95.075413761725642</v>
      </c>
      <c r="Z42" s="30">
        <v>94.823387146129278</v>
      </c>
      <c r="AA42" s="29">
        <v>103.30703836259944</v>
      </c>
      <c r="AB42" s="31">
        <v>99.399424297493042</v>
      </c>
      <c r="AC42" s="31">
        <v>101.17126738737932</v>
      </c>
      <c r="AD42" s="12"/>
      <c r="AE42" s="31">
        <v>93.32036093602386</v>
      </c>
      <c r="AF42" s="11"/>
      <c r="AG42" s="29">
        <v>102.48224767359471</v>
      </c>
      <c r="AH42" s="31">
        <v>99.284837364194615</v>
      </c>
      <c r="AI42" s="31">
        <v>100.5070730042513</v>
      </c>
      <c r="AJ42" s="31">
        <v>103.08534129664619</v>
      </c>
      <c r="AK42" s="31">
        <v>101.02310576287199</v>
      </c>
      <c r="AL42" s="30">
        <v>97.980578129428437</v>
      </c>
      <c r="AM42" s="29">
        <v>99.102798699769494</v>
      </c>
      <c r="AN42" s="31">
        <v>102.09408355986773</v>
      </c>
      <c r="AO42" s="12"/>
      <c r="AP42" s="30">
        <v>90.607898551785908</v>
      </c>
      <c r="AQ42" s="29">
        <v>97.598741231349791</v>
      </c>
      <c r="AR42" s="12"/>
      <c r="AS42" s="31">
        <v>93.574505906427135</v>
      </c>
      <c r="AT42" s="30">
        <v>106.21054193913852</v>
      </c>
      <c r="AU42" s="12"/>
    </row>
    <row r="43" spans="1:47" s="9" customFormat="1" ht="11.25">
      <c r="A43" s="7">
        <v>32507</v>
      </c>
      <c r="B43" s="162"/>
      <c r="C43" s="30">
        <v>102.15958552326632</v>
      </c>
      <c r="D43" s="29">
        <v>101.60684889218885</v>
      </c>
      <c r="E43" s="31">
        <v>100.29585974020738</v>
      </c>
      <c r="F43" s="31">
        <v>102.48312880975267</v>
      </c>
      <c r="G43" s="31">
        <v>100.98811444742633</v>
      </c>
      <c r="H43" s="31">
        <v>100.01174274854002</v>
      </c>
      <c r="I43" s="31">
        <v>104.06165122024669</v>
      </c>
      <c r="J43" s="31">
        <v>99.416328439892453</v>
      </c>
      <c r="K43" s="31">
        <v>106.26101207609935</v>
      </c>
      <c r="L43" s="30">
        <v>102.42254320015243</v>
      </c>
      <c r="M43" s="29">
        <v>98.161518349117998</v>
      </c>
      <c r="N43" s="31">
        <v>99.947002921424172</v>
      </c>
      <c r="O43" s="30">
        <v>103.95969485967593</v>
      </c>
      <c r="P43" s="29">
        <v>89.480024525764051</v>
      </c>
      <c r="Q43" s="31">
        <v>96.594318583939881</v>
      </c>
      <c r="R43" s="31">
        <v>94.536099954586703</v>
      </c>
      <c r="S43" s="31">
        <v>99.193134923988382</v>
      </c>
      <c r="T43" s="31">
        <v>95.604954096820634</v>
      </c>
      <c r="U43" s="31">
        <v>97.266616822955157</v>
      </c>
      <c r="V43" s="31">
        <v>99.984820917963305</v>
      </c>
      <c r="W43" s="31">
        <v>92.977559495521263</v>
      </c>
      <c r="X43" s="31">
        <v>99.933137685651801</v>
      </c>
      <c r="Y43" s="31">
        <v>95.773418777467583</v>
      </c>
      <c r="Z43" s="30">
        <v>95.505799261496875</v>
      </c>
      <c r="AA43" s="29">
        <v>104.42549367738812</v>
      </c>
      <c r="AB43" s="31">
        <v>101.15775077089302</v>
      </c>
      <c r="AC43" s="31">
        <v>101.37385953227663</v>
      </c>
      <c r="AD43" s="12"/>
      <c r="AE43" s="31">
        <v>97.16701297775468</v>
      </c>
      <c r="AF43" s="11"/>
      <c r="AG43" s="29">
        <v>101.58222643278916</v>
      </c>
      <c r="AH43" s="31">
        <v>99.970370603218711</v>
      </c>
      <c r="AI43" s="31">
        <v>101.39812632858632</v>
      </c>
      <c r="AJ43" s="31">
        <v>103.49391110339239</v>
      </c>
      <c r="AK43" s="31">
        <v>102.01778040986453</v>
      </c>
      <c r="AL43" s="30">
        <v>96.63977455134885</v>
      </c>
      <c r="AM43" s="29">
        <v>102.99347831900081</v>
      </c>
      <c r="AN43" s="31">
        <v>102.19842951179334</v>
      </c>
      <c r="AO43" s="12"/>
      <c r="AP43" s="30">
        <v>94.875747770764519</v>
      </c>
      <c r="AQ43" s="29">
        <v>96.550230711053274</v>
      </c>
      <c r="AR43" s="12"/>
      <c r="AS43" s="31">
        <v>97.064660547010661</v>
      </c>
      <c r="AT43" s="30">
        <v>107.04802848459929</v>
      </c>
      <c r="AU43" s="12"/>
    </row>
    <row r="44" spans="1:47" s="9" customFormat="1" ht="11.25">
      <c r="A44" s="7">
        <v>32539</v>
      </c>
      <c r="B44" s="162"/>
      <c r="C44" s="36">
        <v>104.64530249563207</v>
      </c>
      <c r="D44" s="10">
        <v>101.69853766759236</v>
      </c>
      <c r="E44" s="12">
        <v>102.64223648442157</v>
      </c>
      <c r="F44" s="12">
        <v>104.86041536967943</v>
      </c>
      <c r="G44" s="12">
        <v>101.55245661735528</v>
      </c>
      <c r="H44" s="12">
        <v>102.72637837462946</v>
      </c>
      <c r="I44" s="31">
        <v>105.03361950733986</v>
      </c>
      <c r="J44" s="12">
        <v>100.90359383159213</v>
      </c>
      <c r="K44" s="31">
        <v>107.78578632390337</v>
      </c>
      <c r="L44" s="30">
        <v>101.66364812689875</v>
      </c>
      <c r="M44" s="10">
        <v>97.507754919950131</v>
      </c>
      <c r="N44" s="31">
        <v>100.48143109603711</v>
      </c>
      <c r="O44" s="30">
        <v>104.65084253362846</v>
      </c>
      <c r="P44" s="29">
        <v>83.69067858999199</v>
      </c>
      <c r="Q44" s="31">
        <v>96.58282670459613</v>
      </c>
      <c r="R44" s="31">
        <v>95.46171293022411</v>
      </c>
      <c r="S44" s="31">
        <v>96.468202172525793</v>
      </c>
      <c r="T44" s="31">
        <v>94.648600428001757</v>
      </c>
      <c r="U44" s="31">
        <v>97.693396750479607</v>
      </c>
      <c r="V44" s="31">
        <v>97.130910680196351</v>
      </c>
      <c r="W44" s="31">
        <v>93.555829622965675</v>
      </c>
      <c r="X44" s="31">
        <v>97.286037037494395</v>
      </c>
      <c r="Y44" s="31">
        <v>98.812361837894201</v>
      </c>
      <c r="Z44" s="30">
        <v>97.056834343223102</v>
      </c>
      <c r="AA44" s="10">
        <v>105.10690510272973</v>
      </c>
      <c r="AB44" s="12">
        <v>101.6282373004489</v>
      </c>
      <c r="AC44" s="12">
        <v>102.03537013795641</v>
      </c>
      <c r="AD44" s="12"/>
      <c r="AE44" s="12">
        <v>99.258066879378376</v>
      </c>
      <c r="AF44" s="11"/>
      <c r="AG44" s="29">
        <v>101.57868824869792</v>
      </c>
      <c r="AH44" s="31">
        <v>99.966888563368059</v>
      </c>
      <c r="AI44" s="31">
        <v>101.01448361545143</v>
      </c>
      <c r="AJ44" s="31">
        <v>102.90835521918405</v>
      </c>
      <c r="AK44" s="31">
        <v>102.68348627387154</v>
      </c>
      <c r="AL44" s="30">
        <v>97.813796820746532</v>
      </c>
      <c r="AM44" s="10">
        <v>103.47250435087415</v>
      </c>
      <c r="AN44" s="12">
        <v>102.00331608454385</v>
      </c>
      <c r="AO44" s="12"/>
      <c r="AP44" s="11">
        <v>95.672681927680898</v>
      </c>
      <c r="AQ44" s="10">
        <v>96.365900503264442</v>
      </c>
      <c r="AR44" s="12"/>
      <c r="AS44" s="12">
        <v>97.334186236063587</v>
      </c>
      <c r="AT44" s="11">
        <v>107.44559268156686</v>
      </c>
      <c r="AU44" s="12"/>
    </row>
    <row r="45" spans="1:47" s="9" customFormat="1" ht="11.25">
      <c r="A45" s="7">
        <v>32567</v>
      </c>
      <c r="B45" s="162"/>
      <c r="C45" s="11">
        <v>103.16659531492256</v>
      </c>
      <c r="D45" s="10">
        <v>101.81030697059272</v>
      </c>
      <c r="E45" s="12">
        <v>102.96347436235639</v>
      </c>
      <c r="F45" s="12">
        <v>103.72662733420459</v>
      </c>
      <c r="G45" s="12">
        <v>103.72622049602094</v>
      </c>
      <c r="H45" s="12">
        <v>104.29947153250912</v>
      </c>
      <c r="I45" s="31">
        <v>105.86611780645076</v>
      </c>
      <c r="J45" s="12">
        <v>102.44877390679224</v>
      </c>
      <c r="K45" s="31">
        <v>107.01973045455679</v>
      </c>
      <c r="L45" s="30">
        <v>100.40251797732316</v>
      </c>
      <c r="M45" s="10">
        <v>98.272704252574201</v>
      </c>
      <c r="N45" s="31">
        <v>99.899425341942631</v>
      </c>
      <c r="O45" s="30">
        <v>104.27535070087539</v>
      </c>
      <c r="P45" s="29">
        <v>89.050938855553952</v>
      </c>
      <c r="Q45" s="31">
        <v>98.540390618124889</v>
      </c>
      <c r="R45" s="31">
        <v>97.194235603379809</v>
      </c>
      <c r="S45" s="31">
        <v>97.2783311195289</v>
      </c>
      <c r="T45" s="31">
        <v>96.014541654411772</v>
      </c>
      <c r="U45" s="31">
        <v>98.352227245115103</v>
      </c>
      <c r="V45" s="31">
        <v>98.182567054714141</v>
      </c>
      <c r="W45" s="31">
        <v>94.451797633118133</v>
      </c>
      <c r="X45" s="31">
        <v>97.104001597393335</v>
      </c>
      <c r="Y45" s="31">
        <v>99.388802668012843</v>
      </c>
      <c r="Z45" s="30">
        <v>95.799820265771046</v>
      </c>
      <c r="AA45" s="10">
        <v>104.5821213940238</v>
      </c>
      <c r="AB45" s="12">
        <v>100.08897368466918</v>
      </c>
      <c r="AC45" s="12">
        <v>101.11153276793767</v>
      </c>
      <c r="AD45" s="12"/>
      <c r="AE45" s="12">
        <v>100.8788265687615</v>
      </c>
      <c r="AF45" s="11"/>
      <c r="AG45" s="29">
        <v>101.58719323565055</v>
      </c>
      <c r="AH45" s="31">
        <v>100.38124949873308</v>
      </c>
      <c r="AI45" s="31">
        <v>101.12550273218024</v>
      </c>
      <c r="AJ45" s="31">
        <v>102.18558188828911</v>
      </c>
      <c r="AK45" s="31">
        <v>102.79633969373143</v>
      </c>
      <c r="AL45" s="30">
        <v>98.31854489368736</v>
      </c>
      <c r="AM45" s="10">
        <v>103.48116706696003</v>
      </c>
      <c r="AN45" s="12">
        <v>102.84038029723554</v>
      </c>
      <c r="AO45" s="12"/>
      <c r="AP45" s="11">
        <v>98.886240864293839</v>
      </c>
      <c r="AQ45" s="10">
        <v>98.428645296297475</v>
      </c>
      <c r="AR45" s="12"/>
      <c r="AS45" s="12">
        <v>100.99884433290352</v>
      </c>
      <c r="AT45" s="11">
        <v>106.69095093055847</v>
      </c>
      <c r="AU45" s="12"/>
    </row>
    <row r="46" spans="1:47" s="9" customFormat="1" ht="11.25">
      <c r="A46" s="7">
        <v>32598</v>
      </c>
      <c r="B46" s="162"/>
      <c r="C46" s="11">
        <v>100.44788136082579</v>
      </c>
      <c r="D46" s="10">
        <v>100.01859080367362</v>
      </c>
      <c r="E46" s="12">
        <v>101.95266520879933</v>
      </c>
      <c r="F46" s="12">
        <v>101.95483633280806</v>
      </c>
      <c r="G46" s="12">
        <v>102.70791967386243</v>
      </c>
      <c r="H46" s="12">
        <v>100.73931187557343</v>
      </c>
      <c r="I46" s="31">
        <v>104.5756845694942</v>
      </c>
      <c r="J46" s="12">
        <v>101.24371688456881</v>
      </c>
      <c r="K46" s="31">
        <v>104.88223493329801</v>
      </c>
      <c r="L46" s="30">
        <v>99.70061248495567</v>
      </c>
      <c r="M46" s="10">
        <v>98.381190573436456</v>
      </c>
      <c r="N46" s="31">
        <v>100.81932653817142</v>
      </c>
      <c r="O46" s="30">
        <v>101.77695689997238</v>
      </c>
      <c r="P46" s="29">
        <v>90.775236803201167</v>
      </c>
      <c r="Q46" s="31">
        <v>97.903691130678482</v>
      </c>
      <c r="R46" s="31">
        <v>97.120317752900746</v>
      </c>
      <c r="S46" s="31">
        <v>97.353888919587433</v>
      </c>
      <c r="T46" s="31">
        <v>96.966463831144765</v>
      </c>
      <c r="U46" s="31">
        <v>97.93246556883156</v>
      </c>
      <c r="V46" s="31">
        <v>97.509223338415467</v>
      </c>
      <c r="W46" s="31">
        <v>95.748977398281625</v>
      </c>
      <c r="X46" s="31">
        <v>97.797665523526035</v>
      </c>
      <c r="Y46" s="31">
        <v>99.133220408338147</v>
      </c>
      <c r="Z46" s="30">
        <v>96.069274195932934</v>
      </c>
      <c r="AA46" s="10">
        <v>102.84335532517478</v>
      </c>
      <c r="AB46" s="12">
        <v>97.256655147338208</v>
      </c>
      <c r="AC46" s="12">
        <v>100.02055292828516</v>
      </c>
      <c r="AD46" s="12"/>
      <c r="AE46" s="12">
        <v>97.533543632105037</v>
      </c>
      <c r="AF46" s="11"/>
      <c r="AG46" s="29">
        <v>102.17087327475356</v>
      </c>
      <c r="AH46" s="31">
        <v>100.95800066438063</v>
      </c>
      <c r="AI46" s="31">
        <v>101.41144343120449</v>
      </c>
      <c r="AJ46" s="31">
        <v>100.98362015645095</v>
      </c>
      <c r="AK46" s="31">
        <v>101.48720649378484</v>
      </c>
      <c r="AL46" s="30">
        <v>100.604819802829</v>
      </c>
      <c r="AM46" s="10">
        <v>99.445666768139006</v>
      </c>
      <c r="AN46" s="12">
        <v>101.53068578452744</v>
      </c>
      <c r="AO46" s="12"/>
      <c r="AP46" s="11">
        <v>96.280326467187777</v>
      </c>
      <c r="AQ46" s="10">
        <v>97.941044211847426</v>
      </c>
      <c r="AR46" s="12"/>
      <c r="AS46" s="12">
        <v>98.631973691728476</v>
      </c>
      <c r="AT46" s="11">
        <v>103.36048144206838</v>
      </c>
      <c r="AU46" s="12"/>
    </row>
    <row r="47" spans="1:47" s="9" customFormat="1" ht="11.25">
      <c r="A47" s="7">
        <v>32626</v>
      </c>
      <c r="B47" s="162"/>
      <c r="C47" s="11">
        <v>100.66536789506317</v>
      </c>
      <c r="D47" s="10">
        <v>101.19986916081231</v>
      </c>
      <c r="E47" s="12">
        <v>102.07506914163433</v>
      </c>
      <c r="F47" s="12">
        <v>102.55700692461873</v>
      </c>
      <c r="G47" s="12">
        <v>101.64242924337852</v>
      </c>
      <c r="H47" s="12">
        <v>100.86025661892353</v>
      </c>
      <c r="I47" s="31">
        <v>104.3743256781156</v>
      </c>
      <c r="J47" s="12">
        <v>100.97465416565727</v>
      </c>
      <c r="K47" s="31">
        <v>105.47848201895707</v>
      </c>
      <c r="L47" s="30">
        <v>101.37525722685987</v>
      </c>
      <c r="M47" s="10">
        <v>98.370430144633318</v>
      </c>
      <c r="N47" s="31">
        <v>100.62101043441349</v>
      </c>
      <c r="O47" s="30">
        <v>102.75596902526532</v>
      </c>
      <c r="P47" s="29">
        <v>93.248263874683019</v>
      </c>
      <c r="Q47" s="31">
        <v>98.730636147248191</v>
      </c>
      <c r="R47" s="31">
        <v>98.292040372091577</v>
      </c>
      <c r="S47" s="31">
        <v>97.755491889926574</v>
      </c>
      <c r="T47" s="31">
        <v>97.322003143456953</v>
      </c>
      <c r="U47" s="31">
        <v>98.872178808214059</v>
      </c>
      <c r="V47" s="31">
        <v>97.63946217673184</v>
      </c>
      <c r="W47" s="31">
        <v>97.383382599549691</v>
      </c>
      <c r="X47" s="31">
        <v>98.525884807314767</v>
      </c>
      <c r="Y47" s="31">
        <v>99.701557963830936</v>
      </c>
      <c r="Z47" s="30">
        <v>98.840379791666308</v>
      </c>
      <c r="AA47" s="10">
        <v>103.16522484909967</v>
      </c>
      <c r="AB47" s="12">
        <v>99.624838816719091</v>
      </c>
      <c r="AC47" s="12">
        <v>101.68423122829861</v>
      </c>
      <c r="AD47" s="12"/>
      <c r="AE47" s="12">
        <v>98.779557102410351</v>
      </c>
      <c r="AF47" s="11"/>
      <c r="AG47" s="29">
        <v>103.27902859948321</v>
      </c>
      <c r="AH47" s="31">
        <v>101.17659168992247</v>
      </c>
      <c r="AI47" s="31">
        <v>101.53320005167959</v>
      </c>
      <c r="AJ47" s="31">
        <v>101.59188076485788</v>
      </c>
      <c r="AK47" s="31">
        <v>102.49005743669251</v>
      </c>
      <c r="AL47" s="30">
        <v>99.94930271834626</v>
      </c>
      <c r="AM47" s="10">
        <v>100.23650728762917</v>
      </c>
      <c r="AN47" s="12">
        <v>102.82775721192662</v>
      </c>
      <c r="AO47" s="12"/>
      <c r="AP47" s="11">
        <v>96.488783094617986</v>
      </c>
      <c r="AQ47" s="10">
        <v>97.775229126292004</v>
      </c>
      <c r="AR47" s="12"/>
      <c r="AS47" s="12">
        <v>98.369856644662434</v>
      </c>
      <c r="AT47" s="11">
        <v>104.08275515533852</v>
      </c>
      <c r="AU47" s="12"/>
    </row>
    <row r="48" spans="1:47" s="9" customFormat="1" ht="11.25">
      <c r="A48" s="7">
        <v>32659</v>
      </c>
      <c r="B48" s="162"/>
      <c r="C48" s="11">
        <v>102.6924417981667</v>
      </c>
      <c r="D48" s="10">
        <v>100.81201133164208</v>
      </c>
      <c r="E48" s="12">
        <v>100.60731583313844</v>
      </c>
      <c r="F48" s="12">
        <v>100.70143224972003</v>
      </c>
      <c r="G48" s="12">
        <v>99.596184789218128</v>
      </c>
      <c r="H48" s="12">
        <v>99.796782446239234</v>
      </c>
      <c r="I48" s="31">
        <v>101.74354452565196</v>
      </c>
      <c r="J48" s="12">
        <v>100.20041227127143</v>
      </c>
      <c r="K48" s="31">
        <v>103.44742188800069</v>
      </c>
      <c r="L48" s="30">
        <v>100.27975728315022</v>
      </c>
      <c r="M48" s="10">
        <v>97.958367387094654</v>
      </c>
      <c r="N48" s="31">
        <v>101.00173323910249</v>
      </c>
      <c r="O48" s="30">
        <v>101.14847347060716</v>
      </c>
      <c r="P48" s="29">
        <v>88.957097237401754</v>
      </c>
      <c r="Q48" s="31">
        <v>100.67492870948213</v>
      </c>
      <c r="R48" s="31">
        <v>99.041657475247959</v>
      </c>
      <c r="S48" s="31">
        <v>100.82532598557421</v>
      </c>
      <c r="T48" s="31">
        <v>100.33323213431702</v>
      </c>
      <c r="U48" s="31">
        <v>100.19916466155175</v>
      </c>
      <c r="V48" s="31">
        <v>100.06941802834393</v>
      </c>
      <c r="W48" s="31">
        <v>99.73002392597779</v>
      </c>
      <c r="X48" s="31">
        <v>101.36751477113042</v>
      </c>
      <c r="Y48" s="31">
        <v>100.96757243927847</v>
      </c>
      <c r="Z48" s="30">
        <v>101.09480646870239</v>
      </c>
      <c r="AA48" s="10">
        <v>102.37418108493711</v>
      </c>
      <c r="AB48" s="12">
        <v>102.58613475284911</v>
      </c>
      <c r="AC48" s="12">
        <v>100.7095577340898</v>
      </c>
      <c r="AD48" s="12"/>
      <c r="AE48" s="12">
        <v>100.20041227127143</v>
      </c>
      <c r="AF48" s="11"/>
      <c r="AG48" s="29">
        <v>102.58613487265882</v>
      </c>
      <c r="AH48" s="31">
        <v>101.95288712714301</v>
      </c>
      <c r="AI48" s="31">
        <v>102.79896918045783</v>
      </c>
      <c r="AJ48" s="31">
        <v>103.44280408284614</v>
      </c>
      <c r="AK48" s="31">
        <v>103.7677553265286</v>
      </c>
      <c r="AL48" s="30">
        <v>100.81201050440988</v>
      </c>
      <c r="AM48" s="10">
        <v>103.11988238571006</v>
      </c>
      <c r="AN48" s="12">
        <v>101.74353689046679</v>
      </c>
      <c r="AO48" s="12"/>
      <c r="AP48" s="11">
        <v>98.801800829250638</v>
      </c>
      <c r="AQ48" s="10">
        <v>98.900406084900823</v>
      </c>
      <c r="AR48" s="12"/>
      <c r="AS48" s="12">
        <v>99.596184789218128</v>
      </c>
      <c r="AT48" s="11">
        <v>102.58613475284911</v>
      </c>
      <c r="AU48" s="12"/>
    </row>
    <row r="49" spans="1:69" s="27" customFormat="1" ht="11.25">
      <c r="A49" s="35">
        <v>32689</v>
      </c>
      <c r="B49" s="162"/>
      <c r="C49" s="11">
        <v>100.00000001288001</v>
      </c>
      <c r="D49" s="28">
        <v>100</v>
      </c>
      <c r="E49" s="26">
        <v>100</v>
      </c>
      <c r="F49" s="26">
        <v>100</v>
      </c>
      <c r="G49" s="26">
        <v>100</v>
      </c>
      <c r="H49" s="26">
        <v>100</v>
      </c>
      <c r="I49" s="31">
        <v>100</v>
      </c>
      <c r="J49" s="12">
        <v>100</v>
      </c>
      <c r="K49" s="31">
        <v>100</v>
      </c>
      <c r="L49" s="30">
        <v>100</v>
      </c>
      <c r="M49" s="28">
        <v>100</v>
      </c>
      <c r="N49" s="31">
        <v>100</v>
      </c>
      <c r="O49" s="30">
        <v>100</v>
      </c>
      <c r="P49" s="29">
        <v>100</v>
      </c>
      <c r="Q49" s="31">
        <v>100</v>
      </c>
      <c r="R49" s="31">
        <v>100</v>
      </c>
      <c r="S49" s="31">
        <v>100</v>
      </c>
      <c r="T49" s="31">
        <v>100</v>
      </c>
      <c r="U49" s="31">
        <v>100</v>
      </c>
      <c r="V49" s="31">
        <v>100</v>
      </c>
      <c r="W49" s="31">
        <v>100</v>
      </c>
      <c r="X49" s="31">
        <v>100</v>
      </c>
      <c r="Y49" s="31">
        <v>100</v>
      </c>
      <c r="Z49" s="30">
        <v>100</v>
      </c>
      <c r="AA49" s="10">
        <v>100</v>
      </c>
      <c r="AB49" s="12">
        <v>100</v>
      </c>
      <c r="AC49" s="12">
        <v>100</v>
      </c>
      <c r="AD49" s="12">
        <v>100</v>
      </c>
      <c r="AE49" s="12">
        <v>100</v>
      </c>
      <c r="AF49" s="11"/>
      <c r="AG49" s="29">
        <v>100</v>
      </c>
      <c r="AH49" s="31">
        <v>100</v>
      </c>
      <c r="AI49" s="31">
        <v>100</v>
      </c>
      <c r="AJ49" s="31">
        <v>100</v>
      </c>
      <c r="AK49" s="31">
        <v>100</v>
      </c>
      <c r="AL49" s="30">
        <v>100</v>
      </c>
      <c r="AM49" s="10">
        <v>100</v>
      </c>
      <c r="AN49" s="12">
        <v>100</v>
      </c>
      <c r="AO49" s="12">
        <v>100</v>
      </c>
      <c r="AP49" s="11">
        <v>100</v>
      </c>
      <c r="AQ49" s="28">
        <v>100</v>
      </c>
      <c r="AR49" s="26">
        <v>100</v>
      </c>
      <c r="AS49" s="26">
        <v>100</v>
      </c>
      <c r="AT49" s="36">
        <v>100</v>
      </c>
      <c r="AU49" s="12"/>
      <c r="AV49" s="9"/>
      <c r="AW49" s="9"/>
      <c r="AX49" s="9"/>
      <c r="AY49" s="9"/>
      <c r="AZ49" s="9"/>
      <c r="BA49" s="9"/>
      <c r="BB49" s="9"/>
      <c r="BC49" s="9"/>
      <c r="BD49" s="9"/>
      <c r="BE49" s="9"/>
      <c r="BF49" s="9"/>
      <c r="BG49" s="9"/>
      <c r="BH49" s="9"/>
      <c r="BI49" s="9"/>
      <c r="BJ49" s="9"/>
      <c r="BK49" s="9"/>
      <c r="BL49" s="9"/>
      <c r="BM49" s="9"/>
      <c r="BN49" s="9"/>
      <c r="BO49" s="9"/>
      <c r="BP49" s="9"/>
      <c r="BQ49" s="9"/>
    </row>
    <row r="50" spans="1:69" s="9" customFormat="1" ht="11.25">
      <c r="A50" s="7">
        <v>32720</v>
      </c>
      <c r="B50" s="162"/>
      <c r="C50" s="11">
        <v>99.629629642462973</v>
      </c>
      <c r="D50" s="10">
        <v>99.629628216777775</v>
      </c>
      <c r="E50" s="12">
        <v>99.981484589750011</v>
      </c>
      <c r="F50" s="12">
        <v>99.462393779629636</v>
      </c>
      <c r="G50" s="12">
        <v>98.888891714583337</v>
      </c>
      <c r="H50" s="12">
        <v>97.76851512767594</v>
      </c>
      <c r="I50" s="31">
        <v>99.227299924074075</v>
      </c>
      <c r="J50" s="12">
        <v>98.657410233101857</v>
      </c>
      <c r="K50" s="31">
        <v>99.024838059259253</v>
      </c>
      <c r="L50" s="30">
        <v>100.24778460038985</v>
      </c>
      <c r="M50" s="10">
        <v>98.096275157574198</v>
      </c>
      <c r="N50" s="31">
        <v>100.3581899271401</v>
      </c>
      <c r="O50" s="30">
        <v>100.98721887222221</v>
      </c>
      <c r="P50" s="29">
        <v>96.944444444444443</v>
      </c>
      <c r="Q50" s="31">
        <v>100.96097407407407</v>
      </c>
      <c r="R50" s="31">
        <v>100.98205555555558</v>
      </c>
      <c r="S50" s="31">
        <v>100.66120000000001</v>
      </c>
      <c r="T50" s="31">
        <v>102.02362037037038</v>
      </c>
      <c r="U50" s="31">
        <v>101.94857592592592</v>
      </c>
      <c r="V50" s="31">
        <v>99.124009259259267</v>
      </c>
      <c r="W50" s="31">
        <v>102.35747824074073</v>
      </c>
      <c r="X50" s="31">
        <v>100.12935925925926</v>
      </c>
      <c r="Y50" s="31">
        <v>103.3971462962963</v>
      </c>
      <c r="Z50" s="30">
        <v>102.07257789444444</v>
      </c>
      <c r="AA50" s="10">
        <v>100.58333079019445</v>
      </c>
      <c r="AB50" s="12">
        <v>100.74074356643519</v>
      </c>
      <c r="AC50" s="12">
        <v>100.2407427187315</v>
      </c>
      <c r="AD50" s="12">
        <v>99.611112806527785</v>
      </c>
      <c r="AE50" s="12">
        <v>99.009259541824079</v>
      </c>
      <c r="AF50" s="11"/>
      <c r="AG50" s="29">
        <v>103.42592592592592</v>
      </c>
      <c r="AH50" s="31">
        <v>100.74074074074073</v>
      </c>
      <c r="AI50" s="31">
        <v>100.92592592592592</v>
      </c>
      <c r="AJ50" s="31">
        <v>100.83333333333333</v>
      </c>
      <c r="AK50" s="31">
        <v>101.0185185185185</v>
      </c>
      <c r="AL50" s="30">
        <v>102.5925925925926</v>
      </c>
      <c r="AM50" s="10">
        <v>99.86110969825927</v>
      </c>
      <c r="AN50" s="12">
        <v>99.194441901305566</v>
      </c>
      <c r="AO50" s="12">
        <v>97.222222222222214</v>
      </c>
      <c r="AP50" s="11">
        <v>96.305557533546306</v>
      </c>
      <c r="AQ50" s="10">
        <v>99.212964375805569</v>
      </c>
      <c r="AR50" s="12">
        <v>99.291709857549861</v>
      </c>
      <c r="AS50" s="12">
        <v>96.962964093240757</v>
      </c>
      <c r="AT50" s="11">
        <v>100.02777664749074</v>
      </c>
      <c r="AU50" s="12"/>
    </row>
    <row r="51" spans="1:69" s="9" customFormat="1" ht="11.25">
      <c r="A51" s="7">
        <v>32751</v>
      </c>
      <c r="B51" s="162"/>
      <c r="C51" s="11">
        <v>103.0979895079424</v>
      </c>
      <c r="D51" s="10">
        <v>98.810360021852944</v>
      </c>
      <c r="E51" s="12">
        <v>105.82321904919401</v>
      </c>
      <c r="F51" s="12">
        <v>103.46931684792781</v>
      </c>
      <c r="G51" s="12">
        <v>96.631042336750596</v>
      </c>
      <c r="H51" s="12">
        <v>101.15920752421663</v>
      </c>
      <c r="I51" s="31">
        <v>103.34598021314183</v>
      </c>
      <c r="J51" s="12">
        <v>95.480891419280937</v>
      </c>
      <c r="K51" s="31">
        <v>104.00600263032376</v>
      </c>
      <c r="L51" s="30">
        <v>104.40663756773145</v>
      </c>
      <c r="M51" s="10">
        <v>97.238619857986535</v>
      </c>
      <c r="N51" s="31">
        <v>102.37900087558394</v>
      </c>
      <c r="O51" s="30">
        <v>101.87287219170426</v>
      </c>
      <c r="P51" s="29">
        <v>97.190273501177316</v>
      </c>
      <c r="Q51" s="31">
        <v>100.76641420820931</v>
      </c>
      <c r="R51" s="31">
        <v>101.31037733949722</v>
      </c>
      <c r="S51" s="31">
        <v>99.338770570076278</v>
      </c>
      <c r="T51" s="31">
        <v>102.41730670861922</v>
      </c>
      <c r="U51" s="31">
        <v>102.29602035652574</v>
      </c>
      <c r="V51" s="31">
        <v>98.319832459137544</v>
      </c>
      <c r="W51" s="31">
        <v>104.10190443261816</v>
      </c>
      <c r="X51" s="31">
        <v>99.533944257710417</v>
      </c>
      <c r="Y51" s="31">
        <v>104.03640003538919</v>
      </c>
      <c r="Z51" s="30">
        <v>101.60273012995179</v>
      </c>
      <c r="AA51" s="10">
        <v>104.41043372171708</v>
      </c>
      <c r="AB51" s="12">
        <v>102.37565443925919</v>
      </c>
      <c r="AC51" s="12">
        <v>100.48904101111214</v>
      </c>
      <c r="AD51" s="12">
        <v>98.424198791133861</v>
      </c>
      <c r="AE51" s="12">
        <v>98.804563008621642</v>
      </c>
      <c r="AF51" s="11"/>
      <c r="AG51" s="29">
        <v>103.99166817605507</v>
      </c>
      <c r="AH51" s="31">
        <v>101.39032783915958</v>
      </c>
      <c r="AI51" s="31">
        <v>100.68828110849483</v>
      </c>
      <c r="AJ51" s="31">
        <v>101.38489404093463</v>
      </c>
      <c r="AK51" s="31">
        <v>102.36152870856729</v>
      </c>
      <c r="AL51" s="30">
        <v>99.842419851476194</v>
      </c>
      <c r="AM51" s="10">
        <v>99.719254311130243</v>
      </c>
      <c r="AN51" s="12">
        <v>101.09581348796415</v>
      </c>
      <c r="AO51" s="12">
        <v>98.333636869271885</v>
      </c>
      <c r="AP51" s="11">
        <v>94.013763411148361</v>
      </c>
      <c r="AQ51" s="10">
        <v>96.169174462416237</v>
      </c>
      <c r="AR51" s="12">
        <v>98.155122189553168</v>
      </c>
      <c r="AS51" s="12">
        <v>95.000907014915782</v>
      </c>
      <c r="AT51" s="11">
        <v>100.66111349924833</v>
      </c>
      <c r="AU51" s="12"/>
    </row>
    <row r="52" spans="1:69" s="9" customFormat="1" ht="11.25">
      <c r="A52" s="7">
        <v>32780</v>
      </c>
      <c r="B52" s="162"/>
      <c r="C52" s="11">
        <v>103.20471750706035</v>
      </c>
      <c r="D52" s="10">
        <v>100.22341681764166</v>
      </c>
      <c r="E52" s="12">
        <v>103.77044720036967</v>
      </c>
      <c r="F52" s="12">
        <v>101.83079400092431</v>
      </c>
      <c r="G52" s="12">
        <v>94.56612312267815</v>
      </c>
      <c r="H52" s="12">
        <v>99.408557152592209</v>
      </c>
      <c r="I52" s="31">
        <v>100.47675961103953</v>
      </c>
      <c r="J52" s="12">
        <v>93.142963603659567</v>
      </c>
      <c r="K52" s="31">
        <v>101.19627492903602</v>
      </c>
      <c r="L52" s="30">
        <v>104.14525640586677</v>
      </c>
      <c r="M52" s="10">
        <v>98.11111210578089</v>
      </c>
      <c r="N52" s="31">
        <v>101.87256888417345</v>
      </c>
      <c r="O52" s="30">
        <v>99.978771752709463</v>
      </c>
      <c r="P52" s="29">
        <v>92.92717632381482</v>
      </c>
      <c r="Q52" s="31">
        <v>102.39535741136369</v>
      </c>
      <c r="R52" s="31">
        <v>104.24571791653084</v>
      </c>
      <c r="S52" s="31">
        <v>99.580033425931802</v>
      </c>
      <c r="T52" s="31">
        <v>106.36128632060471</v>
      </c>
      <c r="U52" s="31">
        <v>105.00923767562433</v>
      </c>
      <c r="V52" s="31">
        <v>97.381783647909899</v>
      </c>
      <c r="W52" s="31">
        <v>109.12697089718706</v>
      </c>
      <c r="X52" s="31">
        <v>100.552402312586</v>
      </c>
      <c r="Y52" s="31">
        <v>107.76274411767012</v>
      </c>
      <c r="Z52" s="30">
        <v>105.13488711596108</v>
      </c>
      <c r="AA52" s="10">
        <v>105.05498595801683</v>
      </c>
      <c r="AB52" s="12">
        <v>103.21290421844563</v>
      </c>
      <c r="AC52" s="12">
        <v>101.21060589877094</v>
      </c>
      <c r="AD52" s="12">
        <v>100.84095993584698</v>
      </c>
      <c r="AE52" s="12">
        <v>98.835594629184016</v>
      </c>
      <c r="AF52" s="11"/>
      <c r="AG52" s="29">
        <v>105.0543609647907</v>
      </c>
      <c r="AH52" s="31">
        <v>102.32297643471031</v>
      </c>
      <c r="AI52" s="31">
        <v>102.95015248128641</v>
      </c>
      <c r="AJ52" s="31">
        <v>103.04168117549213</v>
      </c>
      <c r="AK52" s="31">
        <v>104.34763182700306</v>
      </c>
      <c r="AL52" s="30">
        <v>100.86271139451068</v>
      </c>
      <c r="AM52" s="10">
        <v>97.384712367997423</v>
      </c>
      <c r="AN52" s="12">
        <v>98.909526641983192</v>
      </c>
      <c r="AO52" s="12">
        <v>96.127896352518277</v>
      </c>
      <c r="AP52" s="11">
        <v>91.81221557538214</v>
      </c>
      <c r="AQ52" s="10">
        <v>97.246098657175878</v>
      </c>
      <c r="AR52" s="12">
        <v>94.652453828547706</v>
      </c>
      <c r="AS52" s="12">
        <v>90.93429583761106</v>
      </c>
      <c r="AT52" s="11">
        <v>100.14786317953981</v>
      </c>
      <c r="AU52" s="12"/>
    </row>
    <row r="53" spans="1:69" s="9" customFormat="1" ht="11.25">
      <c r="A53" s="7">
        <v>32812</v>
      </c>
      <c r="B53" s="162"/>
      <c r="C53" s="11">
        <v>99.155746431527774</v>
      </c>
      <c r="D53" s="10">
        <v>102.7249042526111</v>
      </c>
      <c r="E53" s="12">
        <v>100.57376073999806</v>
      </c>
      <c r="F53" s="12">
        <v>97.062747419226383</v>
      </c>
      <c r="G53" s="12">
        <v>90.070993626939625</v>
      </c>
      <c r="H53" s="12">
        <v>96.27540600991928</v>
      </c>
      <c r="I53" s="31">
        <v>98.224059554300169</v>
      </c>
      <c r="J53" s="12">
        <v>89.526400426523097</v>
      </c>
      <c r="K53" s="31">
        <v>98.997610132194851</v>
      </c>
      <c r="L53" s="30">
        <v>106.19597640195101</v>
      </c>
      <c r="M53" s="10">
        <v>98.864306171147192</v>
      </c>
      <c r="N53" s="31">
        <v>102.51194850514254</v>
      </c>
      <c r="O53" s="30">
        <v>100.78834859288391</v>
      </c>
      <c r="P53" s="29">
        <v>100.23379357920842</v>
      </c>
      <c r="Q53" s="31">
        <v>99.393847177093647</v>
      </c>
      <c r="R53" s="31">
        <v>100.30933415234318</v>
      </c>
      <c r="S53" s="31">
        <v>99.137004856099537</v>
      </c>
      <c r="T53" s="31">
        <v>104.56660501262706</v>
      </c>
      <c r="U53" s="31">
        <v>103.75234003666107</v>
      </c>
      <c r="V53" s="31">
        <v>96.848333799458757</v>
      </c>
      <c r="W53" s="31">
        <v>108.12967296875496</v>
      </c>
      <c r="X53" s="31">
        <v>101.40135048697093</v>
      </c>
      <c r="Y53" s="31">
        <v>104.22691834667317</v>
      </c>
      <c r="Z53" s="30">
        <v>108.39971764330245</v>
      </c>
      <c r="AA53" s="10">
        <v>102.38257199191871</v>
      </c>
      <c r="AB53" s="12">
        <v>104.92009689032385</v>
      </c>
      <c r="AC53" s="12">
        <v>102.35339881357581</v>
      </c>
      <c r="AD53" s="12">
        <v>99.173396243246145</v>
      </c>
      <c r="AE53" s="12">
        <v>94.417967847797939</v>
      </c>
      <c r="AF53" s="11"/>
      <c r="AG53" s="29">
        <v>106.23925936010892</v>
      </c>
      <c r="AH53" s="31">
        <v>105.41524389769523</v>
      </c>
      <c r="AI53" s="31">
        <v>107.03640153651659</v>
      </c>
      <c r="AJ53" s="31">
        <v>107.23999591558884</v>
      </c>
      <c r="AK53" s="31">
        <v>108.48934892541089</v>
      </c>
      <c r="AL53" s="30">
        <v>99.452977730234366</v>
      </c>
      <c r="AM53" s="10">
        <v>95.633566408529234</v>
      </c>
      <c r="AN53" s="12">
        <v>99.046969244500644</v>
      </c>
      <c r="AO53" s="12">
        <v>90.644752586280859</v>
      </c>
      <c r="AP53" s="11">
        <v>85.957404832877955</v>
      </c>
      <c r="AQ53" s="10">
        <v>99.309542688495583</v>
      </c>
      <c r="AR53" s="12">
        <v>93.14310568476192</v>
      </c>
      <c r="AS53" s="12">
        <v>86.229697723373832</v>
      </c>
      <c r="AT53" s="11">
        <v>100.43761429474863</v>
      </c>
      <c r="AU53" s="12"/>
    </row>
    <row r="54" spans="1:69" s="9" customFormat="1" ht="11.25">
      <c r="A54" s="7">
        <v>32842</v>
      </c>
      <c r="B54" s="162"/>
      <c r="C54" s="11">
        <v>98.098843485414065</v>
      </c>
      <c r="D54" s="10">
        <v>102.64829236424372</v>
      </c>
      <c r="E54" s="12">
        <v>98.515378811722755</v>
      </c>
      <c r="F54" s="12">
        <v>95.083154350014567</v>
      </c>
      <c r="G54" s="12">
        <v>87.775959752971957</v>
      </c>
      <c r="H54" s="12">
        <v>94.032585477226746</v>
      </c>
      <c r="I54" s="31">
        <v>97.373513888619641</v>
      </c>
      <c r="J54" s="12">
        <v>87.910924941103062</v>
      </c>
      <c r="K54" s="31">
        <v>98.189514437902986</v>
      </c>
      <c r="L54" s="30">
        <v>105.06700392107236</v>
      </c>
      <c r="M54" s="10">
        <v>97.772351336267036</v>
      </c>
      <c r="N54" s="31">
        <v>101.81033624903067</v>
      </c>
      <c r="O54" s="30">
        <v>100.29593602299229</v>
      </c>
      <c r="P54" s="29">
        <v>99.165399708493212</v>
      </c>
      <c r="Q54" s="31">
        <v>99.625283874994011</v>
      </c>
      <c r="R54" s="31">
        <v>100.20393473242484</v>
      </c>
      <c r="S54" s="31">
        <v>99.463948467884279</v>
      </c>
      <c r="T54" s="31">
        <v>104.00365788141318</v>
      </c>
      <c r="U54" s="31">
        <v>103.45649603250399</v>
      </c>
      <c r="V54" s="31">
        <v>97.123419965271125</v>
      </c>
      <c r="W54" s="31">
        <v>107.92093675334667</v>
      </c>
      <c r="X54" s="31">
        <v>101.74408084340376</v>
      </c>
      <c r="Y54" s="31">
        <v>105.23328084676891</v>
      </c>
      <c r="Z54" s="30">
        <v>109.38125347121766</v>
      </c>
      <c r="AA54" s="10">
        <v>102.46794651067195</v>
      </c>
      <c r="AB54" s="12">
        <v>108.2741709692278</v>
      </c>
      <c r="AC54" s="12">
        <v>104.14537624533887</v>
      </c>
      <c r="AD54" s="12">
        <v>98.380413623590101</v>
      </c>
      <c r="AE54" s="12">
        <v>92.952856617126486</v>
      </c>
      <c r="AF54" s="11"/>
      <c r="AG54" s="29">
        <v>104.47494813458016</v>
      </c>
      <c r="AH54" s="31">
        <v>103.56011645618433</v>
      </c>
      <c r="AI54" s="31">
        <v>107.06268340884991</v>
      </c>
      <c r="AJ54" s="31">
        <v>105.99061322664612</v>
      </c>
      <c r="AK54" s="31">
        <v>108.19334339149715</v>
      </c>
      <c r="AL54" s="30">
        <v>97.702775956810967</v>
      </c>
      <c r="AM54" s="10">
        <v>94.398918508575449</v>
      </c>
      <c r="AN54" s="12">
        <v>98.862434254073079</v>
      </c>
      <c r="AO54" s="12">
        <v>90.292108032497268</v>
      </c>
      <c r="AP54" s="11">
        <v>85.07664128024679</v>
      </c>
      <c r="AQ54" s="10">
        <v>100.39525632858384</v>
      </c>
      <c r="AR54" s="12">
        <v>92.221639091936041</v>
      </c>
      <c r="AS54" s="12">
        <v>84.912756031094787</v>
      </c>
      <c r="AT54" s="11">
        <v>102.00520346918924</v>
      </c>
      <c r="AU54" s="12"/>
    </row>
    <row r="55" spans="1:69" s="9" customFormat="1" ht="11.25">
      <c r="A55" s="7">
        <v>32871</v>
      </c>
      <c r="B55" s="162"/>
      <c r="C55" s="11">
        <v>96.972285108311127</v>
      </c>
      <c r="D55" s="10">
        <v>100.86127845548364</v>
      </c>
      <c r="E55" s="12">
        <v>97.629477391231916</v>
      </c>
      <c r="F55" s="12">
        <v>93.078327540289735</v>
      </c>
      <c r="G55" s="12">
        <v>85.186598778497242</v>
      </c>
      <c r="H55" s="12">
        <v>92.678977983740481</v>
      </c>
      <c r="I55" s="31">
        <v>96.460690957997215</v>
      </c>
      <c r="J55" s="12">
        <v>85.119957789517613</v>
      </c>
      <c r="K55" s="31">
        <v>99.426658244481231</v>
      </c>
      <c r="L55" s="30">
        <v>106.300323355378</v>
      </c>
      <c r="M55" s="10">
        <v>96.777943629685439</v>
      </c>
      <c r="N55" s="31">
        <v>100.94541168187756</v>
      </c>
      <c r="O55" s="30">
        <v>101.49129325253558</v>
      </c>
      <c r="P55" s="29">
        <v>87.156511342999053</v>
      </c>
      <c r="Q55" s="31">
        <v>98.645033688547386</v>
      </c>
      <c r="R55" s="31">
        <v>98.406642695564187</v>
      </c>
      <c r="S55" s="31">
        <v>98.16160329237016</v>
      </c>
      <c r="T55" s="31">
        <v>102.30728273100651</v>
      </c>
      <c r="U55" s="31">
        <v>102.85275608808553</v>
      </c>
      <c r="V55" s="31">
        <v>96.035592276032844</v>
      </c>
      <c r="W55" s="31">
        <v>105.7749251601787</v>
      </c>
      <c r="X55" s="31">
        <v>102.13933814370648</v>
      </c>
      <c r="Y55" s="31">
        <v>103.709535874708</v>
      </c>
      <c r="Z55" s="30">
        <v>107.43220709407817</v>
      </c>
      <c r="AA55" s="10">
        <v>100.70449236413748</v>
      </c>
      <c r="AB55" s="12">
        <v>107.99307725125666</v>
      </c>
      <c r="AC55" s="12">
        <v>106.22620128622431</v>
      </c>
      <c r="AD55" s="12">
        <v>97.886519130635946</v>
      </c>
      <c r="AE55" s="12">
        <v>91.136713020690692</v>
      </c>
      <c r="AF55" s="11"/>
      <c r="AG55" s="29">
        <v>102.96565118050268</v>
      </c>
      <c r="AH55" s="31">
        <v>101.75722981721249</v>
      </c>
      <c r="AI55" s="31">
        <v>106.89045963442499</v>
      </c>
      <c r="AJ55" s="31">
        <v>105.71544525894896</v>
      </c>
      <c r="AK55" s="31">
        <v>107.80561281416603</v>
      </c>
      <c r="AL55" s="30">
        <v>93.589753255902522</v>
      </c>
      <c r="AM55" s="10">
        <v>92.222013277401004</v>
      </c>
      <c r="AN55" s="12">
        <v>98.705255431426124</v>
      </c>
      <c r="AO55" s="12">
        <v>89.59444079431799</v>
      </c>
      <c r="AP55" s="11">
        <v>84.329780874956796</v>
      </c>
      <c r="AQ55" s="10">
        <v>100.67593297791318</v>
      </c>
      <c r="AR55" s="12">
        <v>91.495883120231667</v>
      </c>
      <c r="AS55" s="12">
        <v>81.892609142294745</v>
      </c>
      <c r="AT55" s="11">
        <v>102.26580176022469</v>
      </c>
      <c r="AU55" s="12"/>
    </row>
    <row r="56" spans="1:69" s="9" customFormat="1" ht="11.25">
      <c r="A56" s="7">
        <v>32904</v>
      </c>
      <c r="B56" s="162"/>
      <c r="C56" s="11">
        <v>97.942007959400257</v>
      </c>
      <c r="D56" s="10">
        <v>101.21618166522988</v>
      </c>
      <c r="E56" s="12">
        <v>96.215546646023981</v>
      </c>
      <c r="F56" s="12">
        <v>92.409604092877672</v>
      </c>
      <c r="G56" s="12">
        <v>82.198683983109532</v>
      </c>
      <c r="H56" s="12">
        <v>88.965448515251353</v>
      </c>
      <c r="I56" s="31">
        <v>96.929038137961939</v>
      </c>
      <c r="J56" s="12">
        <v>83.288767856612012</v>
      </c>
      <c r="K56" s="31">
        <v>100.76307669929621</v>
      </c>
      <c r="L56" s="30">
        <v>108.94965824232852</v>
      </c>
      <c r="M56" s="10">
        <v>95.590797263411204</v>
      </c>
      <c r="N56" s="31">
        <v>101.56532609632613</v>
      </c>
      <c r="O56" s="30">
        <v>103.07016475002733</v>
      </c>
      <c r="P56" s="29">
        <v>96.595514913685747</v>
      </c>
      <c r="Q56" s="31">
        <v>99.882929267195649</v>
      </c>
      <c r="R56" s="31">
        <v>99.136918518249288</v>
      </c>
      <c r="S56" s="31">
        <v>97.730838396593327</v>
      </c>
      <c r="T56" s="31">
        <v>99.855996068194884</v>
      </c>
      <c r="U56" s="31">
        <v>100.68500467696401</v>
      </c>
      <c r="V56" s="31">
        <v>96.563754162788968</v>
      </c>
      <c r="W56" s="31">
        <v>102.23277349562905</v>
      </c>
      <c r="X56" s="31">
        <v>100.39315765571828</v>
      </c>
      <c r="Y56" s="31">
        <v>101.50130986113064</v>
      </c>
      <c r="Z56" s="30">
        <v>107.8763006603445</v>
      </c>
      <c r="AA56" s="10">
        <v>101.95392779684123</v>
      </c>
      <c r="AB56" s="12">
        <v>109.77293522158578</v>
      </c>
      <c r="AC56" s="12">
        <v>107.48662756382149</v>
      </c>
      <c r="AD56" s="12">
        <v>98.447144546414549</v>
      </c>
      <c r="AE56" s="12">
        <v>90.261205926641722</v>
      </c>
      <c r="AF56" s="11"/>
      <c r="AG56" s="29">
        <v>102.10448390580009</v>
      </c>
      <c r="AH56" s="31">
        <v>103.21448046071578</v>
      </c>
      <c r="AI56" s="31">
        <v>109.80679720279723</v>
      </c>
      <c r="AJ56" s="31">
        <v>108.14294323323736</v>
      </c>
      <c r="AK56" s="31">
        <v>107.71913770053479</v>
      </c>
      <c r="AL56" s="30">
        <v>91.998226974496106</v>
      </c>
      <c r="AM56" s="10">
        <v>91.958040075015759</v>
      </c>
      <c r="AN56" s="12">
        <v>98.354585962205277</v>
      </c>
      <c r="AO56" s="12">
        <v>88.101602395048559</v>
      </c>
      <c r="AP56" s="11">
        <v>81.982724414544549</v>
      </c>
      <c r="AQ56" s="10">
        <v>99.876596818780357</v>
      </c>
      <c r="AR56" s="12">
        <v>88.942689808488666</v>
      </c>
      <c r="AS56" s="12">
        <v>79.956807897984376</v>
      </c>
      <c r="AT56" s="11">
        <v>107.34265451810985</v>
      </c>
      <c r="AU56" s="12"/>
    </row>
    <row r="57" spans="1:69" s="9" customFormat="1" ht="11.25">
      <c r="A57" s="7">
        <v>32932</v>
      </c>
      <c r="B57" s="162"/>
      <c r="C57" s="11">
        <v>100.33811771031263</v>
      </c>
      <c r="D57" s="10">
        <v>101.68867701427943</v>
      </c>
      <c r="E57" s="12">
        <v>96.701954397394147</v>
      </c>
      <c r="F57" s="12">
        <v>92.749237218032974</v>
      </c>
      <c r="G57" s="12">
        <v>82.451140065146589</v>
      </c>
      <c r="H57" s="12">
        <v>91.459689000530346</v>
      </c>
      <c r="I57" s="31">
        <v>97.14075353331782</v>
      </c>
      <c r="J57" s="12">
        <v>81.69788491065799</v>
      </c>
      <c r="K57" s="31">
        <v>101.43037460037156</v>
      </c>
      <c r="L57" s="30">
        <v>110.02976912331879</v>
      </c>
      <c r="M57" s="10">
        <v>96.069241170793603</v>
      </c>
      <c r="N57" s="31">
        <v>101.80398548096188</v>
      </c>
      <c r="O57" s="30">
        <v>102.14732823910029</v>
      </c>
      <c r="P57" s="29">
        <v>96.968387374926735</v>
      </c>
      <c r="Q57" s="31">
        <v>100.80198738630797</v>
      </c>
      <c r="R57" s="31">
        <v>99.476764432768618</v>
      </c>
      <c r="S57" s="31">
        <v>99.347519538267747</v>
      </c>
      <c r="T57" s="31">
        <v>100.84383984699757</v>
      </c>
      <c r="U57" s="31">
        <v>101.38338080196867</v>
      </c>
      <c r="V57" s="31">
        <v>98.152945558538448</v>
      </c>
      <c r="W57" s="31">
        <v>103.62416506034242</v>
      </c>
      <c r="X57" s="31">
        <v>102.02603355799069</v>
      </c>
      <c r="Y57" s="31">
        <v>102.03093546644335</v>
      </c>
      <c r="Z57" s="30">
        <v>109.73212723907213</v>
      </c>
      <c r="AA57" s="10">
        <v>104.01058662985547</v>
      </c>
      <c r="AB57" s="12">
        <v>110.17672013770361</v>
      </c>
      <c r="AC57" s="12">
        <v>109.13069939380091</v>
      </c>
      <c r="AD57" s="12">
        <v>101.58795098916707</v>
      </c>
      <c r="AE57" s="12">
        <v>91.877038005120539</v>
      </c>
      <c r="AF57" s="11"/>
      <c r="AG57" s="29">
        <v>102.7832542752443</v>
      </c>
      <c r="AH57" s="31">
        <v>102.87899134771988</v>
      </c>
      <c r="AI57" s="31">
        <v>108.90643515879481</v>
      </c>
      <c r="AJ57" s="31">
        <v>107.04213965798046</v>
      </c>
      <c r="AK57" s="31">
        <v>108.43523320439741</v>
      </c>
      <c r="AL57" s="30">
        <v>92.063442324918583</v>
      </c>
      <c r="AM57" s="10">
        <v>92.782982009241564</v>
      </c>
      <c r="AN57" s="12">
        <v>99.470685281660337</v>
      </c>
      <c r="AO57" s="12">
        <v>89.790308514324735</v>
      </c>
      <c r="AP57" s="11">
        <v>82.61401024237513</v>
      </c>
      <c r="AQ57" s="10">
        <v>98.921010082630005</v>
      </c>
      <c r="AR57" s="12">
        <v>85.960449464458407</v>
      </c>
      <c r="AS57" s="12">
        <v>79.193814181349566</v>
      </c>
      <c r="AT57" s="11">
        <v>105.98534481532982</v>
      </c>
      <c r="AU57" s="12"/>
    </row>
    <row r="58" spans="1:69" s="9" customFormat="1" ht="11.25">
      <c r="A58" s="7">
        <v>32962</v>
      </c>
      <c r="B58" s="162"/>
      <c r="C58" s="11">
        <v>97.528610704077494</v>
      </c>
      <c r="D58" s="10">
        <v>100.12628818178493</v>
      </c>
      <c r="E58" s="12">
        <v>97.20985455624816</v>
      </c>
      <c r="F58" s="12">
        <v>90.456691826588369</v>
      </c>
      <c r="G58" s="12">
        <v>83.377853609445353</v>
      </c>
      <c r="H58" s="12">
        <v>92.203425785501352</v>
      </c>
      <c r="I58" s="31">
        <v>98.168264899426617</v>
      </c>
      <c r="J58" s="12">
        <v>83.338283721117563</v>
      </c>
      <c r="K58" s="31">
        <v>101.6686118619249</v>
      </c>
      <c r="L58" s="30">
        <v>111.24697377314763</v>
      </c>
      <c r="M58" s="10">
        <v>94.434796074908164</v>
      </c>
      <c r="N58" s="31">
        <v>102.74798848534653</v>
      </c>
      <c r="O58" s="30">
        <v>102.87123574758243</v>
      </c>
      <c r="P58" s="29">
        <v>95.590091248346312</v>
      </c>
      <c r="Q58" s="31">
        <v>98.704420862748819</v>
      </c>
      <c r="R58" s="31">
        <v>97.798784228093709</v>
      </c>
      <c r="S58" s="31">
        <v>97.828665826578828</v>
      </c>
      <c r="T58" s="31">
        <v>102.03012310626573</v>
      </c>
      <c r="U58" s="31">
        <v>99.472813741628258</v>
      </c>
      <c r="V58" s="31">
        <v>96.442596324940212</v>
      </c>
      <c r="W58" s="31">
        <v>105.04955369664764</v>
      </c>
      <c r="X58" s="31">
        <v>101.61595476536291</v>
      </c>
      <c r="Y58" s="31">
        <v>103.06800622378407</v>
      </c>
      <c r="Z58" s="30">
        <v>110.85891335067994</v>
      </c>
      <c r="AA58" s="10">
        <v>104.31384219369745</v>
      </c>
      <c r="AB58" s="12">
        <v>112.01794545916692</v>
      </c>
      <c r="AC58" s="12">
        <v>109.2609085833284</v>
      </c>
      <c r="AD58" s="12">
        <v>101.83041275248839</v>
      </c>
      <c r="AE58" s="12">
        <v>95.221131754001703</v>
      </c>
      <c r="AF58" s="11"/>
      <c r="AG58" s="29">
        <v>106.39912575442764</v>
      </c>
      <c r="AH58" s="31">
        <v>105.49824755120214</v>
      </c>
      <c r="AI58" s="31">
        <v>112.20843257148513</v>
      </c>
      <c r="AJ58" s="31">
        <v>110.18356752745623</v>
      </c>
      <c r="AK58" s="31">
        <v>112.88233293756804</v>
      </c>
      <c r="AL58" s="30">
        <v>95.481166686454941</v>
      </c>
      <c r="AM58" s="10">
        <v>96.368854779735756</v>
      </c>
      <c r="AN58" s="12">
        <v>97.645198814095394</v>
      </c>
      <c r="AO58" s="12">
        <v>89.898091036263608</v>
      </c>
      <c r="AP58" s="11">
        <v>86.751756510513218</v>
      </c>
      <c r="AQ58" s="10">
        <v>98.743448156483453</v>
      </c>
      <c r="AR58" s="12">
        <v>87.126387257373565</v>
      </c>
      <c r="AS58" s="12">
        <v>82.230138132335512</v>
      </c>
      <c r="AT58" s="11">
        <v>107.59869397447315</v>
      </c>
      <c r="AU58" s="12"/>
    </row>
    <row r="59" spans="1:69" s="9" customFormat="1" ht="11.25">
      <c r="A59" s="7">
        <v>32993</v>
      </c>
      <c r="B59" s="162"/>
      <c r="C59" s="11">
        <v>101.77817949262892</v>
      </c>
      <c r="D59" s="10">
        <v>100.41397086849024</v>
      </c>
      <c r="E59" s="12">
        <v>94.620546607793926</v>
      </c>
      <c r="F59" s="12">
        <v>88.760304404003875</v>
      </c>
      <c r="G59" s="12">
        <v>82.416107067448849</v>
      </c>
      <c r="H59" s="12">
        <v>91.93598442491205</v>
      </c>
      <c r="I59" s="31">
        <v>97.210535224291689</v>
      </c>
      <c r="J59" s="12">
        <v>82.261226813572861</v>
      </c>
      <c r="K59" s="31">
        <v>100.84610507373945</v>
      </c>
      <c r="L59" s="30">
        <v>111.17649252480686</v>
      </c>
      <c r="M59" s="10">
        <v>93.926084897671515</v>
      </c>
      <c r="N59" s="31">
        <v>103.94114344312928</v>
      </c>
      <c r="O59" s="30">
        <v>103.16964387272756</v>
      </c>
      <c r="P59" s="29">
        <v>113.52141057894684</v>
      </c>
      <c r="Q59" s="31">
        <v>97.812329934730514</v>
      </c>
      <c r="R59" s="31">
        <v>95.97697266801633</v>
      </c>
      <c r="S59" s="31">
        <v>97.413074672864269</v>
      </c>
      <c r="T59" s="31">
        <v>103.8820738621846</v>
      </c>
      <c r="U59" s="31">
        <v>100.46322039070587</v>
      </c>
      <c r="V59" s="31">
        <v>96.832824470584058</v>
      </c>
      <c r="W59" s="31">
        <v>105.29066249888575</v>
      </c>
      <c r="X59" s="31">
        <v>104.23256557406013</v>
      </c>
      <c r="Y59" s="31">
        <v>102.30344519866162</v>
      </c>
      <c r="Z59" s="30">
        <v>114.57300156728061</v>
      </c>
      <c r="AA59" s="10">
        <v>103.27309927006714</v>
      </c>
      <c r="AB59" s="12">
        <v>114.21017703408364</v>
      </c>
      <c r="AC59" s="12">
        <v>110.30459662472897</v>
      </c>
      <c r="AD59" s="12">
        <v>101.042850397885</v>
      </c>
      <c r="AE59" s="12">
        <v>92.441919235205802</v>
      </c>
      <c r="AF59" s="11"/>
      <c r="AG59" s="29">
        <v>118.25249375322664</v>
      </c>
      <c r="AH59" s="31">
        <v>116.15030263293755</v>
      </c>
      <c r="AI59" s="31">
        <v>124.12349664429532</v>
      </c>
      <c r="AJ59" s="31">
        <v>121.76863304078476</v>
      </c>
      <c r="AK59" s="31">
        <v>126.16476644295302</v>
      </c>
      <c r="AL59" s="30">
        <v>106.31750521424885</v>
      </c>
      <c r="AM59" s="10">
        <v>93.216312627048865</v>
      </c>
      <c r="AN59" s="12">
        <v>95.849253310330013</v>
      </c>
      <c r="AO59" s="12">
        <v>87.351573024389268</v>
      </c>
      <c r="AP59" s="11">
        <v>84.584406989102035</v>
      </c>
      <c r="AQ59" s="10">
        <v>99.173983533048855</v>
      </c>
      <c r="AR59" s="12">
        <v>88.485477435561549</v>
      </c>
      <c r="AS59" s="12">
        <v>81.837895855684479</v>
      </c>
      <c r="AT59" s="11">
        <v>108.03303794879713</v>
      </c>
      <c r="AU59" s="12"/>
    </row>
    <row r="60" spans="1:69" s="9" customFormat="1" ht="11.25">
      <c r="A60" s="7">
        <v>33024</v>
      </c>
      <c r="B60" s="162"/>
      <c r="C60" s="11">
        <v>104.08877893620723</v>
      </c>
      <c r="D60" s="10">
        <v>100.85486175657969</v>
      </c>
      <c r="E60" s="12">
        <v>94.422383487821818</v>
      </c>
      <c r="F60" s="12">
        <v>89.10527116689704</v>
      </c>
      <c r="G60" s="12">
        <v>80.761959070878902</v>
      </c>
      <c r="H60" s="12">
        <v>90.659861529475251</v>
      </c>
      <c r="I60" s="31">
        <v>95.409815025250296</v>
      </c>
      <c r="J60" s="12">
        <v>79.835504772397542</v>
      </c>
      <c r="K60" s="31">
        <v>99.397757739997445</v>
      </c>
      <c r="L60" s="30">
        <v>112.22914263057208</v>
      </c>
      <c r="M60" s="10">
        <v>92.144236509543262</v>
      </c>
      <c r="N60" s="31">
        <v>104.39502897238144</v>
      </c>
      <c r="O60" s="30">
        <v>102.28576284946161</v>
      </c>
      <c r="P60" s="29">
        <v>101.96305720262811</v>
      </c>
      <c r="Q60" s="31">
        <v>100.71667562325304</v>
      </c>
      <c r="R60" s="31">
        <v>98.103560459838093</v>
      </c>
      <c r="S60" s="31">
        <v>100.31885448598659</v>
      </c>
      <c r="T60" s="31">
        <v>107.72882761656182</v>
      </c>
      <c r="U60" s="31">
        <v>104.22796874561216</v>
      </c>
      <c r="V60" s="31">
        <v>97.304842421569276</v>
      </c>
      <c r="W60" s="31">
        <v>109.69149529864717</v>
      </c>
      <c r="X60" s="31">
        <v>106.8709491692817</v>
      </c>
      <c r="Y60" s="31">
        <v>103.88226201587558</v>
      </c>
      <c r="Z60" s="30">
        <v>119.52441943177257</v>
      </c>
      <c r="AA60" s="10">
        <v>104.89695508079978</v>
      </c>
      <c r="AB60" s="12">
        <v>118.0578337474759</v>
      </c>
      <c r="AC60" s="12">
        <v>111.73189869672906</v>
      </c>
      <c r="AD60" s="12">
        <v>101.16279271717717</v>
      </c>
      <c r="AE60" s="12">
        <v>91.671394612122441</v>
      </c>
      <c r="AF60" s="11"/>
      <c r="AG60" s="29">
        <v>120.50401994705994</v>
      </c>
      <c r="AH60" s="31">
        <v>117.2983546984307</v>
      </c>
      <c r="AI60" s="31">
        <v>126.94138636793346</v>
      </c>
      <c r="AJ60" s="31">
        <v>124.53306192096807</v>
      </c>
      <c r="AK60" s="31">
        <v>129.83759481943656</v>
      </c>
      <c r="AL60" s="30">
        <v>109.21786840612593</v>
      </c>
      <c r="AM60" s="10">
        <v>93.240685624331547</v>
      </c>
      <c r="AN60" s="12">
        <v>95.093587008782393</v>
      </c>
      <c r="AO60" s="12">
        <v>84.959352190000018</v>
      </c>
      <c r="AP60" s="11">
        <v>83.182073987303383</v>
      </c>
      <c r="AQ60" s="10">
        <v>97.277369565012293</v>
      </c>
      <c r="AR60" s="12">
        <v>87.508259326379218</v>
      </c>
      <c r="AS60" s="12">
        <v>78.341844154454549</v>
      </c>
      <c r="AT60" s="11">
        <v>108.99035821092835</v>
      </c>
      <c r="AU60" s="12"/>
    </row>
    <row r="61" spans="1:69" s="9" customFormat="1" ht="11.25">
      <c r="A61" s="7">
        <v>33053</v>
      </c>
      <c r="B61" s="162"/>
      <c r="C61" s="11">
        <v>103.02170629775942</v>
      </c>
      <c r="D61" s="10">
        <v>101.25721563614772</v>
      </c>
      <c r="E61" s="12">
        <v>92.499281124537177</v>
      </c>
      <c r="F61" s="12">
        <v>86.729651980757012</v>
      </c>
      <c r="G61" s="12">
        <v>79.911528487470918</v>
      </c>
      <c r="H61" s="12">
        <v>87.719974248199932</v>
      </c>
      <c r="I61" s="31">
        <v>95.068831663793176</v>
      </c>
      <c r="J61" s="12">
        <v>79.007600405913379</v>
      </c>
      <c r="K61" s="31">
        <v>96.227641346543393</v>
      </c>
      <c r="L61" s="30">
        <v>112.32791316466046</v>
      </c>
      <c r="M61" s="10">
        <v>91.42754201266456</v>
      </c>
      <c r="N61" s="31">
        <v>102.79380284169608</v>
      </c>
      <c r="O61" s="30">
        <v>102.10596479905749</v>
      </c>
      <c r="P61" s="29">
        <v>102.26611270526975</v>
      </c>
      <c r="Q61" s="31">
        <v>101.40756383598895</v>
      </c>
      <c r="R61" s="31">
        <v>97.77138001863824</v>
      </c>
      <c r="S61" s="31">
        <v>101.06002852420986</v>
      </c>
      <c r="T61" s="31">
        <v>108.58677417075084</v>
      </c>
      <c r="U61" s="31">
        <v>105.15605205685408</v>
      </c>
      <c r="V61" s="31">
        <v>98.641348550632102</v>
      </c>
      <c r="W61" s="31">
        <v>111.01085989722348</v>
      </c>
      <c r="X61" s="31">
        <v>108.81370669506123</v>
      </c>
      <c r="Y61" s="31">
        <v>103.46427000173708</v>
      </c>
      <c r="Z61" s="30">
        <v>122.60907973042714</v>
      </c>
      <c r="AA61" s="10">
        <v>106.11597122234832</v>
      </c>
      <c r="AB61" s="12">
        <v>120.08998609297051</v>
      </c>
      <c r="AC61" s="12">
        <v>113.0781770726897</v>
      </c>
      <c r="AD61" s="12">
        <v>102.81757685252431</v>
      </c>
      <c r="AE61" s="12">
        <v>91.066445762325344</v>
      </c>
      <c r="AF61" s="11"/>
      <c r="AG61" s="29">
        <v>124.294374843735</v>
      </c>
      <c r="AH61" s="31">
        <v>120.74924319646121</v>
      </c>
      <c r="AI61" s="31">
        <v>131.7089821136648</v>
      </c>
      <c r="AJ61" s="31">
        <v>129.59023704202332</v>
      </c>
      <c r="AK61" s="31">
        <v>134.31774718722957</v>
      </c>
      <c r="AL61" s="30">
        <v>108.65370391383789</v>
      </c>
      <c r="AM61" s="10">
        <v>92.172322794615852</v>
      </c>
      <c r="AN61" s="12">
        <v>94.624484590709613</v>
      </c>
      <c r="AO61" s="12">
        <v>82.940667371862688</v>
      </c>
      <c r="AP61" s="11">
        <v>82.97913348930409</v>
      </c>
      <c r="AQ61" s="10">
        <v>97.932489987393041</v>
      </c>
      <c r="AR61" s="12">
        <v>86.071539446889048</v>
      </c>
      <c r="AS61" s="12">
        <v>79.065295913744706</v>
      </c>
      <c r="AT61" s="11">
        <v>108.46235302963747</v>
      </c>
      <c r="AU61" s="12"/>
    </row>
    <row r="62" spans="1:69" s="9" customFormat="1" ht="11.25">
      <c r="A62" s="7">
        <v>33085</v>
      </c>
      <c r="B62" s="162"/>
      <c r="C62" s="11">
        <v>102.72088128769627</v>
      </c>
      <c r="D62" s="10">
        <v>100.78996711249135</v>
      </c>
      <c r="E62" s="12">
        <v>92.218820370937507</v>
      </c>
      <c r="F62" s="12">
        <v>83.812857131625108</v>
      </c>
      <c r="G62" s="12">
        <v>76.202229849852188</v>
      </c>
      <c r="H62" s="12">
        <v>88.091240332253008</v>
      </c>
      <c r="I62" s="31">
        <v>95.71810987092482</v>
      </c>
      <c r="J62" s="12">
        <v>75.471512101486823</v>
      </c>
      <c r="K62" s="31">
        <v>97.955498648412316</v>
      </c>
      <c r="L62" s="30">
        <v>110.08967798042279</v>
      </c>
      <c r="M62" s="10">
        <v>91.250018996513376</v>
      </c>
      <c r="N62" s="31">
        <v>103.78796365019036</v>
      </c>
      <c r="O62" s="30">
        <v>103.64452693149514</v>
      </c>
      <c r="P62" s="29">
        <v>93.146413196571771</v>
      </c>
      <c r="Q62" s="31">
        <v>99.538365534441368</v>
      </c>
      <c r="R62" s="31">
        <v>97.158197034765422</v>
      </c>
      <c r="S62" s="31">
        <v>100.83894764804491</v>
      </c>
      <c r="T62" s="31">
        <v>108.074693250075</v>
      </c>
      <c r="U62" s="31">
        <v>106.51543010720914</v>
      </c>
      <c r="V62" s="31">
        <v>96.174382962349782</v>
      </c>
      <c r="W62" s="31">
        <v>110.67633766424328</v>
      </c>
      <c r="X62" s="31">
        <v>109.59534220471821</v>
      </c>
      <c r="Y62" s="31">
        <v>105.69121388590929</v>
      </c>
      <c r="Z62" s="30">
        <v>121.84623393240703</v>
      </c>
      <c r="AA62" s="10">
        <v>103.82146676176561</v>
      </c>
      <c r="AB62" s="12">
        <v>119.73932793029527</v>
      </c>
      <c r="AC62" s="12">
        <v>114.23916504532438</v>
      </c>
      <c r="AD62" s="12">
        <v>103.2289927081268</v>
      </c>
      <c r="AE62" s="12">
        <v>87.005036644960526</v>
      </c>
      <c r="AF62" s="11"/>
      <c r="AG62" s="29">
        <v>124.82486274316187</v>
      </c>
      <c r="AH62" s="31">
        <v>118.41277456304928</v>
      </c>
      <c r="AI62" s="31">
        <v>131.59488288733095</v>
      </c>
      <c r="AJ62" s="31">
        <v>129.21183153944901</v>
      </c>
      <c r="AK62" s="31">
        <v>133.51176113360324</v>
      </c>
      <c r="AL62" s="30">
        <v>105.88184891873212</v>
      </c>
      <c r="AM62" s="10">
        <v>87.824629644915788</v>
      </c>
      <c r="AN62" s="12">
        <v>98.044831554781595</v>
      </c>
      <c r="AO62" s="12">
        <v>80.951914048517338</v>
      </c>
      <c r="AP62" s="11">
        <v>79.431225872821372</v>
      </c>
      <c r="AQ62" s="10">
        <v>96.899375188523663</v>
      </c>
      <c r="AR62" s="12">
        <v>85.370244525928086</v>
      </c>
      <c r="AS62" s="12">
        <v>76.992200277182889</v>
      </c>
      <c r="AT62" s="11">
        <v>107.37631861732004</v>
      </c>
      <c r="AU62" s="12"/>
    </row>
    <row r="63" spans="1:69" s="9" customFormat="1" ht="11.25">
      <c r="A63" s="7">
        <v>33116</v>
      </c>
      <c r="B63" s="162"/>
      <c r="C63" s="11">
        <v>100.46722235497845</v>
      </c>
      <c r="D63" s="10">
        <v>102.28034875922201</v>
      </c>
      <c r="E63" s="12">
        <v>91.023921646742352</v>
      </c>
      <c r="F63" s="12">
        <v>83.45833982334419</v>
      </c>
      <c r="G63" s="12">
        <v>74.100157517915633</v>
      </c>
      <c r="H63" s="12">
        <v>86.116701224600178</v>
      </c>
      <c r="I63" s="31">
        <v>93.704309024485227</v>
      </c>
      <c r="J63" s="12">
        <v>71.752741383194959</v>
      </c>
      <c r="K63" s="31">
        <v>99.93313044040309</v>
      </c>
      <c r="L63" s="30">
        <v>111.70977699079063</v>
      </c>
      <c r="M63" s="10">
        <v>92.260242619599836</v>
      </c>
      <c r="N63" s="31">
        <v>103.79867619810226</v>
      </c>
      <c r="O63" s="30">
        <v>102.72498681187933</v>
      </c>
      <c r="P63" s="29">
        <v>98.69471584500495</v>
      </c>
      <c r="Q63" s="31">
        <v>102.45897909413941</v>
      </c>
      <c r="R63" s="31">
        <v>97.325448228833253</v>
      </c>
      <c r="S63" s="31">
        <v>104.18585905438111</v>
      </c>
      <c r="T63" s="31">
        <v>111.2005683520452</v>
      </c>
      <c r="U63" s="31">
        <v>107.47526160527285</v>
      </c>
      <c r="V63" s="31">
        <v>98.344446510231336</v>
      </c>
      <c r="W63" s="31">
        <v>111.18133531276642</v>
      </c>
      <c r="X63" s="31">
        <v>116.03131760612415</v>
      </c>
      <c r="Y63" s="31">
        <v>104.09110733461517</v>
      </c>
      <c r="Z63" s="30">
        <v>122.53306965379325</v>
      </c>
      <c r="AA63" s="10">
        <v>103.33110042634274</v>
      </c>
      <c r="AB63" s="12">
        <v>120.51195792375367</v>
      </c>
      <c r="AC63" s="12">
        <v>113.98390478504361</v>
      </c>
      <c r="AD63" s="12">
        <v>102.51508951986656</v>
      </c>
      <c r="AE63" s="12">
        <v>82.204338157307532</v>
      </c>
      <c r="AF63" s="11"/>
      <c r="AG63" s="29">
        <v>124.77101754974294</v>
      </c>
      <c r="AH63" s="31">
        <v>117.82551553767048</v>
      </c>
      <c r="AI63" s="31">
        <v>132.58088832997993</v>
      </c>
      <c r="AJ63" s="31">
        <v>130.47252067963336</v>
      </c>
      <c r="AK63" s="31">
        <v>133.75644310306285</v>
      </c>
      <c r="AL63" s="30">
        <v>104.39785785826071</v>
      </c>
      <c r="AM63" s="10">
        <v>84.719428700567093</v>
      </c>
      <c r="AN63" s="12">
        <v>98.546840668577389</v>
      </c>
      <c r="AO63" s="12">
        <v>78.213728169799921</v>
      </c>
      <c r="AP63" s="11">
        <v>75.184442361089225</v>
      </c>
      <c r="AQ63" s="10">
        <v>95.908789460941009</v>
      </c>
      <c r="AR63" s="12">
        <v>80.857815121109553</v>
      </c>
      <c r="AS63" s="12">
        <v>71.741560815085748</v>
      </c>
      <c r="AT63" s="11">
        <v>106.02503741797564</v>
      </c>
      <c r="AU63" s="12"/>
    </row>
    <row r="64" spans="1:69" s="9" customFormat="1" ht="11.25">
      <c r="A64" s="7">
        <v>33144</v>
      </c>
      <c r="B64" s="162"/>
      <c r="C64" s="11">
        <v>96.694504096755765</v>
      </c>
      <c r="D64" s="10">
        <v>99.151921901975541</v>
      </c>
      <c r="E64" s="12">
        <v>86.782162894860562</v>
      </c>
      <c r="F64" s="12">
        <v>79.206303350833878</v>
      </c>
      <c r="G64" s="12">
        <v>68.609160489599233</v>
      </c>
      <c r="H64" s="12">
        <v>82.868913891299854</v>
      </c>
      <c r="I64" s="31">
        <v>90.741361922245517</v>
      </c>
      <c r="J64" s="12">
        <v>69.917614592285688</v>
      </c>
      <c r="K64" s="31">
        <v>100.66814733130374</v>
      </c>
      <c r="L64" s="30">
        <v>112.79838886133555</v>
      </c>
      <c r="M64" s="10">
        <v>91.664838170657305</v>
      </c>
      <c r="N64" s="31">
        <v>102.43761764510123</v>
      </c>
      <c r="O64" s="30">
        <v>103.3949823369108</v>
      </c>
      <c r="P64" s="29">
        <v>104.82971521570464</v>
      </c>
      <c r="Q64" s="31">
        <v>108.13219568802657</v>
      </c>
      <c r="R64" s="31">
        <v>98.622335008396718</v>
      </c>
      <c r="S64" s="31">
        <v>107.85483249901218</v>
      </c>
      <c r="T64" s="31">
        <v>114.73111622246357</v>
      </c>
      <c r="U64" s="31">
        <v>109.42768686464257</v>
      </c>
      <c r="V64" s="31">
        <v>103.40105267633204</v>
      </c>
      <c r="W64" s="31">
        <v>112.65231019282665</v>
      </c>
      <c r="X64" s="31">
        <v>121.68498190359635</v>
      </c>
      <c r="Y64" s="31">
        <v>102.50234909984097</v>
      </c>
      <c r="Z64" s="30">
        <v>122.26742349034643</v>
      </c>
      <c r="AA64" s="10">
        <v>102.15652979746088</v>
      </c>
      <c r="AB64" s="12">
        <v>117.50666084779442</v>
      </c>
      <c r="AC64" s="12">
        <v>116.80397826763911</v>
      </c>
      <c r="AD64" s="12">
        <v>105.33075168573576</v>
      </c>
      <c r="AE64" s="12">
        <v>78.882966574208268</v>
      </c>
      <c r="AF64" s="11"/>
      <c r="AG64" s="29">
        <v>124.00736576205476</v>
      </c>
      <c r="AH64" s="31">
        <v>115.69963146353284</v>
      </c>
      <c r="AI64" s="31">
        <v>132.6316141264841</v>
      </c>
      <c r="AJ64" s="31">
        <v>131.08808420159923</v>
      </c>
      <c r="AK64" s="31">
        <v>134.67744063484369</v>
      </c>
      <c r="AL64" s="30">
        <v>99.572334383329292</v>
      </c>
      <c r="AM64" s="10">
        <v>78.362006669706446</v>
      </c>
      <c r="AN64" s="12">
        <v>98.097893410107957</v>
      </c>
      <c r="AO64" s="12">
        <v>74.194332055326768</v>
      </c>
      <c r="AP64" s="11">
        <v>69.336078922021201</v>
      </c>
      <c r="AQ64" s="10">
        <v>94.487518613726081</v>
      </c>
      <c r="AR64" s="12">
        <v>77.928272431701302</v>
      </c>
      <c r="AS64" s="12">
        <v>68.318390343649625</v>
      </c>
      <c r="AT64" s="11">
        <v>104.19190695420401</v>
      </c>
      <c r="AU64" s="12"/>
    </row>
    <row r="65" spans="1:47" s="9" customFormat="1" ht="11.25">
      <c r="A65" s="7">
        <v>33177</v>
      </c>
      <c r="B65" s="162"/>
      <c r="C65" s="11">
        <v>94.23325369144419</v>
      </c>
      <c r="D65" s="10">
        <v>96.370971971942424</v>
      </c>
      <c r="E65" s="12">
        <v>81.993447196099041</v>
      </c>
      <c r="F65" s="12">
        <v>74.666244996144954</v>
      </c>
      <c r="G65" s="12">
        <v>62.752015167666961</v>
      </c>
      <c r="H65" s="12">
        <v>80.065525347186622</v>
      </c>
      <c r="I65" s="31">
        <v>89.492551800338902</v>
      </c>
      <c r="J65" s="12">
        <v>65.322580837434231</v>
      </c>
      <c r="K65" s="31">
        <v>101.14134597825965</v>
      </c>
      <c r="L65" s="30">
        <v>114.90842147303707</v>
      </c>
      <c r="M65" s="10">
        <v>88.412376114089724</v>
      </c>
      <c r="N65" s="31">
        <v>101.12726115451369</v>
      </c>
      <c r="O65" s="30">
        <v>102.22975514868877</v>
      </c>
      <c r="P65" s="29">
        <v>116.44436155607045</v>
      </c>
      <c r="Q65" s="31">
        <v>109.97343897359127</v>
      </c>
      <c r="R65" s="31">
        <v>100.23460672470645</v>
      </c>
      <c r="S65" s="31">
        <v>109.38324626007359</v>
      </c>
      <c r="T65" s="31">
        <v>116.43632026960687</v>
      </c>
      <c r="U65" s="31">
        <v>110.57833394756145</v>
      </c>
      <c r="V65" s="31">
        <v>103.59602425061341</v>
      </c>
      <c r="W65" s="31">
        <v>114.78172477658646</v>
      </c>
      <c r="X65" s="31">
        <v>125.16544223939796</v>
      </c>
      <c r="Y65" s="31">
        <v>103.71373167876384</v>
      </c>
      <c r="Z65" s="30">
        <v>126.34847689355</v>
      </c>
      <c r="AA65" s="10">
        <v>100.99546563240789</v>
      </c>
      <c r="AB65" s="12">
        <v>119.58165514853694</v>
      </c>
      <c r="AC65" s="12">
        <v>119.26663498724663</v>
      </c>
      <c r="AD65" s="12">
        <v>106.47681451612902</v>
      </c>
      <c r="AE65" s="12">
        <v>75.088205837434231</v>
      </c>
      <c r="AF65" s="11"/>
      <c r="AG65" s="29">
        <v>131.29798626512098</v>
      </c>
      <c r="AH65" s="31">
        <v>118.53074429183469</v>
      </c>
      <c r="AI65" s="31">
        <v>137.25650655241935</v>
      </c>
      <c r="AJ65" s="31">
        <v>134.84110824092744</v>
      </c>
      <c r="AK65" s="31">
        <v>140.77441192036289</v>
      </c>
      <c r="AL65" s="30">
        <v>95.691522719254039</v>
      </c>
      <c r="AM65" s="10">
        <v>76.600303572993084</v>
      </c>
      <c r="AN65" s="12">
        <v>98.966735024605995</v>
      </c>
      <c r="AO65" s="12">
        <v>69.228828914703769</v>
      </c>
      <c r="AP65" s="11">
        <v>65.738404950787938</v>
      </c>
      <c r="AQ65" s="10">
        <v>98.387099081470026</v>
      </c>
      <c r="AR65" s="12">
        <v>78.494354095962223</v>
      </c>
      <c r="AS65" s="12">
        <v>63.646671272093258</v>
      </c>
      <c r="AT65" s="11">
        <v>104.37248214598615</v>
      </c>
      <c r="AU65" s="12"/>
    </row>
    <row r="66" spans="1:47" s="9" customFormat="1" ht="11.25">
      <c r="A66" s="7">
        <v>33207</v>
      </c>
      <c r="B66" s="162"/>
      <c r="C66" s="11">
        <v>101.11963397926733</v>
      </c>
      <c r="D66" s="10">
        <v>99.259085278732954</v>
      </c>
      <c r="E66" s="12">
        <v>87.76336832437336</v>
      </c>
      <c r="F66" s="12">
        <v>80.402586588570074</v>
      </c>
      <c r="G66" s="12">
        <v>64.644593832586025</v>
      </c>
      <c r="H66" s="12">
        <v>81.338275221382744</v>
      </c>
      <c r="I66" s="31">
        <v>91.23344321843598</v>
      </c>
      <c r="J66" s="12">
        <v>64.771938831835399</v>
      </c>
      <c r="K66" s="31">
        <v>102.04420122417727</v>
      </c>
      <c r="L66" s="30">
        <v>119.11725207244812</v>
      </c>
      <c r="M66" s="10">
        <v>90.952555736260393</v>
      </c>
      <c r="N66" s="31">
        <v>101.85971027744473</v>
      </c>
      <c r="O66" s="30">
        <v>104.42751148736549</v>
      </c>
      <c r="P66" s="29">
        <v>109.12068793414613</v>
      </c>
      <c r="Q66" s="31">
        <v>104.1292989856998</v>
      </c>
      <c r="R66" s="31">
        <v>94.815492862491354</v>
      </c>
      <c r="S66" s="31">
        <v>103.42681177230439</v>
      </c>
      <c r="T66" s="31">
        <v>110.78993675585491</v>
      </c>
      <c r="U66" s="31">
        <v>106.8713572849073</v>
      </c>
      <c r="V66" s="31">
        <v>96.481338208755901</v>
      </c>
      <c r="W66" s="31">
        <v>109.81071977799124</v>
      </c>
      <c r="X66" s="31">
        <v>118.34280341715413</v>
      </c>
      <c r="Y66" s="31">
        <v>100.58937811830975</v>
      </c>
      <c r="Z66" s="30">
        <v>128.30162673892124</v>
      </c>
      <c r="AA66" s="10">
        <v>102.21116105062205</v>
      </c>
      <c r="AB66" s="12">
        <v>119.10164071939109</v>
      </c>
      <c r="AC66" s="12">
        <v>117.88608686159994</v>
      </c>
      <c r="AD66" s="12">
        <v>104.32970913010192</v>
      </c>
      <c r="AE66" s="12">
        <v>75.781429826895831</v>
      </c>
      <c r="AF66" s="11"/>
      <c r="AG66" s="29">
        <v>132.32842776105582</v>
      </c>
      <c r="AH66" s="31">
        <v>120.87665952766847</v>
      </c>
      <c r="AI66" s="31">
        <v>141.99066427413754</v>
      </c>
      <c r="AJ66" s="31">
        <v>138.99642486686733</v>
      </c>
      <c r="AK66" s="31">
        <v>144.98323767075715</v>
      </c>
      <c r="AL66" s="30">
        <v>100.13494163000696</v>
      </c>
      <c r="AM66" s="10">
        <v>78.698776750328221</v>
      </c>
      <c r="AN66" s="12">
        <v>99.178048354879962</v>
      </c>
      <c r="AO66" s="12">
        <v>66.126416915819419</v>
      </c>
      <c r="AP66" s="11">
        <v>66.427414989714293</v>
      </c>
      <c r="AQ66" s="10">
        <v>92.324612178745085</v>
      </c>
      <c r="AR66" s="12">
        <v>76.421905133659052</v>
      </c>
      <c r="AS66" s="12">
        <v>63.973139987882853</v>
      </c>
      <c r="AT66" s="11">
        <v>105.04746221783923</v>
      </c>
      <c r="AU66" s="12"/>
    </row>
    <row r="67" spans="1:47" s="9" customFormat="1" ht="11.25">
      <c r="A67" s="7">
        <v>33238</v>
      </c>
      <c r="B67" s="162"/>
      <c r="C67" s="11">
        <v>105.19875418904243</v>
      </c>
      <c r="D67" s="10">
        <v>100.58042260336141</v>
      </c>
      <c r="E67" s="12">
        <v>90.969974327491911</v>
      </c>
      <c r="F67" s="12">
        <v>82.269657416394011</v>
      </c>
      <c r="G67" s="12">
        <v>64.862150474775646</v>
      </c>
      <c r="H67" s="12">
        <v>83.91561592273213</v>
      </c>
      <c r="I67" s="31">
        <v>91.264314080270481</v>
      </c>
      <c r="J67" s="12">
        <v>64.359861421377502</v>
      </c>
      <c r="K67" s="31">
        <v>106.09552203922328</v>
      </c>
      <c r="L67" s="30">
        <v>122.27913118143383</v>
      </c>
      <c r="M67" s="10">
        <v>89.760511986587105</v>
      </c>
      <c r="N67" s="31">
        <v>102.62599957628866</v>
      </c>
      <c r="O67" s="30">
        <v>104.02775316134738</v>
      </c>
      <c r="P67" s="29">
        <v>107.9463890430749</v>
      </c>
      <c r="Q67" s="31">
        <v>102.47975136009393</v>
      </c>
      <c r="R67" s="31">
        <v>92.259479316563073</v>
      </c>
      <c r="S67" s="31">
        <v>102.47827685596957</v>
      </c>
      <c r="T67" s="31">
        <v>108.87894101485169</v>
      </c>
      <c r="U67" s="31">
        <v>106.57959946151172</v>
      </c>
      <c r="V67" s="31">
        <v>95.836356861388523</v>
      </c>
      <c r="W67" s="31">
        <v>107.63630953784322</v>
      </c>
      <c r="X67" s="31">
        <v>118.31112167941349</v>
      </c>
      <c r="Y67" s="31">
        <v>97.686291704094728</v>
      </c>
      <c r="Z67" s="30">
        <v>129.60904016370091</v>
      </c>
      <c r="AA67" s="10">
        <v>100.44647601715539</v>
      </c>
      <c r="AB67" s="12">
        <v>118.07121194250476</v>
      </c>
      <c r="AC67" s="12">
        <v>118.54001222038175</v>
      </c>
      <c r="AD67" s="12">
        <v>101.62964957222648</v>
      </c>
      <c r="AE67" s="12">
        <v>74.662350027512446</v>
      </c>
      <c r="AF67" s="11"/>
      <c r="AG67" s="29">
        <v>132.1802505860029</v>
      </c>
      <c r="AH67" s="31">
        <v>121.20748844737135</v>
      </c>
      <c r="AI67" s="31">
        <v>141.42095825426946</v>
      </c>
      <c r="AJ67" s="31">
        <v>139.64487833463559</v>
      </c>
      <c r="AK67" s="31">
        <v>145.65962116307625</v>
      </c>
      <c r="AL67" s="30">
        <v>98.188418517691716</v>
      </c>
      <c r="AM67" s="10">
        <v>80.131712150382086</v>
      </c>
      <c r="AN67" s="12">
        <v>98.392679457393569</v>
      </c>
      <c r="AO67" s="12">
        <v>65.922537530183064</v>
      </c>
      <c r="AP67" s="11">
        <v>65.900213099148687</v>
      </c>
      <c r="AQ67" s="10">
        <v>89.931911703118899</v>
      </c>
      <c r="AR67" s="12">
        <v>76.318824206103628</v>
      </c>
      <c r="AS67" s="12">
        <v>65.096550613711585</v>
      </c>
      <c r="AT67" s="11">
        <v>103.71693064956501</v>
      </c>
      <c r="AU67" s="12"/>
    </row>
    <row r="68" spans="1:47" s="9" customFormat="1" ht="11.25">
      <c r="A68" s="7">
        <v>33269</v>
      </c>
      <c r="B68" s="162"/>
      <c r="C68" s="11">
        <v>108.45485793648677</v>
      </c>
      <c r="D68" s="10">
        <v>101.30273299931092</v>
      </c>
      <c r="E68" s="12">
        <v>95.45078545784142</v>
      </c>
      <c r="F68" s="12">
        <v>85.258134720368972</v>
      </c>
      <c r="G68" s="12">
        <v>69.509929029087587</v>
      </c>
      <c r="H68" s="12">
        <v>90.219191621412747</v>
      </c>
      <c r="I68" s="31">
        <v>97.94395627223021</v>
      </c>
      <c r="J68" s="12">
        <v>70.885026425345018</v>
      </c>
      <c r="K68" s="31">
        <v>111.26521427157734</v>
      </c>
      <c r="L68" s="30">
        <v>123.43175988670023</v>
      </c>
      <c r="M68" s="10">
        <v>89.450986469602285</v>
      </c>
      <c r="N68" s="31">
        <v>102.48605693606841</v>
      </c>
      <c r="O68" s="30">
        <v>105.30736880069213</v>
      </c>
      <c r="P68" s="29">
        <v>103.58839887914601</v>
      </c>
      <c r="Q68" s="31">
        <v>101.50578720528441</v>
      </c>
      <c r="R68" s="31">
        <v>88.840638707292612</v>
      </c>
      <c r="S68" s="31">
        <v>101.02047558544132</v>
      </c>
      <c r="T68" s="31">
        <v>106.97415634228018</v>
      </c>
      <c r="U68" s="31">
        <v>103.20962140540102</v>
      </c>
      <c r="V68" s="31">
        <v>98.250337436705067</v>
      </c>
      <c r="W68" s="31">
        <v>105.6128504087519</v>
      </c>
      <c r="X68" s="31">
        <v>115.80961107517329</v>
      </c>
      <c r="Y68" s="31">
        <v>93.676910448284929</v>
      </c>
      <c r="Z68" s="30">
        <v>132.38226103500784</v>
      </c>
      <c r="AA68" s="10">
        <v>99.141852139834995</v>
      </c>
      <c r="AB68" s="12">
        <v>118.82754373983666</v>
      </c>
      <c r="AC68" s="12">
        <v>118.4346598963503</v>
      </c>
      <c r="AD68" s="12">
        <v>98.26302824186034</v>
      </c>
      <c r="AE68" s="12">
        <v>83.550452397222614</v>
      </c>
      <c r="AF68" s="11"/>
      <c r="AG68" s="29">
        <v>132.35352533085197</v>
      </c>
      <c r="AH68" s="31">
        <v>130.34816470223325</v>
      </c>
      <c r="AI68" s="31">
        <v>143.57128205128205</v>
      </c>
      <c r="AJ68" s="31">
        <v>142.93235153019029</v>
      </c>
      <c r="AK68" s="31">
        <v>148.54900382547561</v>
      </c>
      <c r="AL68" s="30">
        <v>102.68274160463193</v>
      </c>
      <c r="AM68" s="10">
        <v>87.231185635423927</v>
      </c>
      <c r="AN68" s="12">
        <v>95.978082951876161</v>
      </c>
      <c r="AO68" s="12">
        <v>71.133171062611368</v>
      </c>
      <c r="AP68" s="11">
        <v>72.756413096135248</v>
      </c>
      <c r="AQ68" s="10">
        <v>92.555827794733673</v>
      </c>
      <c r="AR68" s="12">
        <v>82.663642203153103</v>
      </c>
      <c r="AS68" s="12">
        <v>72.880477526643418</v>
      </c>
      <c r="AT68" s="11">
        <v>105.21092032281847</v>
      </c>
      <c r="AU68" s="12"/>
    </row>
    <row r="69" spans="1:47" s="9" customFormat="1" ht="11.25">
      <c r="A69" s="7">
        <v>33297</v>
      </c>
      <c r="B69" s="162"/>
      <c r="C69" s="11">
        <v>113.53025469116749</v>
      </c>
      <c r="D69" s="10">
        <v>102.49760823956937</v>
      </c>
      <c r="E69" s="12">
        <v>97.952153694114841</v>
      </c>
      <c r="F69" s="12">
        <v>88.13910995217816</v>
      </c>
      <c r="G69" s="12">
        <v>73.3971262662604</v>
      </c>
      <c r="H69" s="12">
        <v>91.588515870308711</v>
      </c>
      <c r="I69" s="31">
        <v>97.425653905118907</v>
      </c>
      <c r="J69" s="12">
        <v>74.047844261643931</v>
      </c>
      <c r="K69" s="31">
        <v>109.68367654247362</v>
      </c>
      <c r="L69" s="30">
        <v>124.44511224615727</v>
      </c>
      <c r="M69" s="10">
        <v>92.67316994547069</v>
      </c>
      <c r="N69" s="31">
        <v>103.00065500015663</v>
      </c>
      <c r="O69" s="30">
        <v>104.38501960099622</v>
      </c>
      <c r="P69" s="29">
        <v>105.36802135140671</v>
      </c>
      <c r="Q69" s="31">
        <v>99.009845524665764</v>
      </c>
      <c r="R69" s="31">
        <v>87.868142646643093</v>
      </c>
      <c r="S69" s="31">
        <v>98.569917616579147</v>
      </c>
      <c r="T69" s="31">
        <v>106.49272026245484</v>
      </c>
      <c r="U69" s="31">
        <v>102.20315474290209</v>
      </c>
      <c r="V69" s="31">
        <v>99.984498568565911</v>
      </c>
      <c r="W69" s="31">
        <v>104.45329650449938</v>
      </c>
      <c r="X69" s="31">
        <v>114.22922563273843</v>
      </c>
      <c r="Y69" s="31">
        <v>92.43086928316977</v>
      </c>
      <c r="Z69" s="30">
        <v>133.86217366207288</v>
      </c>
      <c r="AA69" s="10">
        <v>100.39234800200958</v>
      </c>
      <c r="AB69" s="12">
        <v>118.96650688499524</v>
      </c>
      <c r="AC69" s="12">
        <v>117.5406716086603</v>
      </c>
      <c r="AD69" s="12">
        <v>96.889952153110045</v>
      </c>
      <c r="AE69" s="12">
        <v>85.76076817854738</v>
      </c>
      <c r="AF69" s="11"/>
      <c r="AG69" s="29">
        <v>138.30231607655506</v>
      </c>
      <c r="AH69" s="31">
        <v>137.65454727272731</v>
      </c>
      <c r="AI69" s="31">
        <v>147.63238468899519</v>
      </c>
      <c r="AJ69" s="31">
        <v>147.23996325358851</v>
      </c>
      <c r="AK69" s="31">
        <v>153.85082440191388</v>
      </c>
      <c r="AL69" s="30">
        <v>112.14488258373207</v>
      </c>
      <c r="AM69" s="10">
        <v>87.885163959703931</v>
      </c>
      <c r="AN69" s="12">
        <v>97.148322146468914</v>
      </c>
      <c r="AO69" s="12">
        <v>71.866027247962677</v>
      </c>
      <c r="AP69" s="11">
        <v>77.014357279362216</v>
      </c>
      <c r="AQ69" s="10">
        <v>89.502391176360589</v>
      </c>
      <c r="AR69" s="12">
        <v>82.258128448789975</v>
      </c>
      <c r="AS69" s="12">
        <v>74.899518318723835</v>
      </c>
      <c r="AT69" s="11">
        <v>107.22488330311006</v>
      </c>
      <c r="AU69" s="12"/>
    </row>
    <row r="70" spans="1:47" s="9" customFormat="1" ht="11.25">
      <c r="A70" s="7">
        <v>33326</v>
      </c>
      <c r="B70" s="162"/>
      <c r="C70" s="11">
        <v>110.79311005197656</v>
      </c>
      <c r="D70" s="10">
        <v>102.39977335865503</v>
      </c>
      <c r="E70" s="12">
        <v>98.790809305618083</v>
      </c>
      <c r="F70" s="12">
        <v>90.714991242009503</v>
      </c>
      <c r="G70" s="12">
        <v>73.648963171031255</v>
      </c>
      <c r="H70" s="12">
        <v>89.991628685703645</v>
      </c>
      <c r="I70" s="31">
        <v>97.587511232517528</v>
      </c>
      <c r="J70" s="12">
        <v>75.453448745774352</v>
      </c>
      <c r="K70" s="31">
        <v>107.3443315373656</v>
      </c>
      <c r="L70" s="30">
        <v>126.32340360055258</v>
      </c>
      <c r="M70" s="10">
        <v>91.803355604333433</v>
      </c>
      <c r="N70" s="31">
        <v>104.18851379086871</v>
      </c>
      <c r="O70" s="30">
        <v>104.01520557021087</v>
      </c>
      <c r="P70" s="29">
        <v>107.23163192738352</v>
      </c>
      <c r="Q70" s="31">
        <v>103.58567437656161</v>
      </c>
      <c r="R70" s="31">
        <v>90.4528105681281</v>
      </c>
      <c r="S70" s="31">
        <v>101.36631461181661</v>
      </c>
      <c r="T70" s="31">
        <v>110.47946593999389</v>
      </c>
      <c r="U70" s="31">
        <v>106.66874567706941</v>
      </c>
      <c r="V70" s="31">
        <v>102.41736425339654</v>
      </c>
      <c r="W70" s="31">
        <v>108.3509589521753</v>
      </c>
      <c r="X70" s="31">
        <v>117.03461922030587</v>
      </c>
      <c r="Y70" s="31">
        <v>95.269803036267945</v>
      </c>
      <c r="Z70" s="30">
        <v>134.15113704221369</v>
      </c>
      <c r="AA70" s="10">
        <v>99.227979076523127</v>
      </c>
      <c r="AB70" s="12">
        <v>116.97516708792671</v>
      </c>
      <c r="AC70" s="12">
        <v>115.93340097631848</v>
      </c>
      <c r="AD70" s="12">
        <v>98.781505858282955</v>
      </c>
      <c r="AE70" s="12">
        <v>86.215238062883643</v>
      </c>
      <c r="AF70" s="11"/>
      <c r="AG70" s="29">
        <v>139.80741986791926</v>
      </c>
      <c r="AH70" s="31">
        <v>140.49060738535951</v>
      </c>
      <c r="AI70" s="31">
        <v>149.9565202306762</v>
      </c>
      <c r="AJ70" s="31">
        <v>150.27350916193845</v>
      </c>
      <c r="AK70" s="31">
        <v>156.57194186587293</v>
      </c>
      <c r="AL70" s="30">
        <v>115.00039940470654</v>
      </c>
      <c r="AM70" s="10">
        <v>89.033579407220813</v>
      </c>
      <c r="AN70" s="12">
        <v>94.80978542011907</v>
      </c>
      <c r="AO70" s="12">
        <v>70.374852257566189</v>
      </c>
      <c r="AP70" s="11">
        <v>79.750718876169202</v>
      </c>
      <c r="AQ70" s="10">
        <v>89.731188931916193</v>
      </c>
      <c r="AR70" s="12">
        <v>82.10487057463483</v>
      </c>
      <c r="AS70" s="12">
        <v>75.286022175989402</v>
      </c>
      <c r="AT70" s="11">
        <v>108.06436638933124</v>
      </c>
      <c r="AU70" s="12"/>
    </row>
    <row r="71" spans="1:47" s="9" customFormat="1" ht="11.25">
      <c r="A71" s="7">
        <v>33358</v>
      </c>
      <c r="B71" s="162"/>
      <c r="C71" s="11">
        <v>111.35429295844254</v>
      </c>
      <c r="D71" s="10">
        <v>102.17451626079364</v>
      </c>
      <c r="E71" s="12">
        <v>101.32887363211597</v>
      </c>
      <c r="F71" s="12">
        <v>93.28115325099786</v>
      </c>
      <c r="G71" s="12">
        <v>72.474675089461499</v>
      </c>
      <c r="H71" s="12">
        <v>90.372641947774369</v>
      </c>
      <c r="I71" s="31">
        <v>97.25502281807502</v>
      </c>
      <c r="J71" s="12">
        <v>73.42254635835927</v>
      </c>
      <c r="K71" s="31">
        <v>107.71003418637915</v>
      </c>
      <c r="L71" s="30">
        <v>125.82469099968851</v>
      </c>
      <c r="M71" s="10">
        <v>92.605026692700861</v>
      </c>
      <c r="N71" s="31">
        <v>104.84130785768215</v>
      </c>
      <c r="O71" s="30">
        <v>104.73316910453372</v>
      </c>
      <c r="P71" s="29">
        <v>106.16779773708764</v>
      </c>
      <c r="Q71" s="31">
        <v>101.27397925164132</v>
      </c>
      <c r="R71" s="31">
        <v>90.475344924020376</v>
      </c>
      <c r="S71" s="31">
        <v>101.16295409537747</v>
      </c>
      <c r="T71" s="31">
        <v>109.13813376497406</v>
      </c>
      <c r="U71" s="31">
        <v>106.14804004180726</v>
      </c>
      <c r="V71" s="31">
        <v>99.979118207688416</v>
      </c>
      <c r="W71" s="31">
        <v>106.5057202438369</v>
      </c>
      <c r="X71" s="31">
        <v>116.47908332653994</v>
      </c>
      <c r="Y71" s="31">
        <v>95.500381601453725</v>
      </c>
      <c r="Z71" s="30">
        <v>133.3011061660753</v>
      </c>
      <c r="AA71" s="10">
        <v>98.791931566387888</v>
      </c>
      <c r="AB71" s="12">
        <v>116.65272630730416</v>
      </c>
      <c r="AC71" s="12">
        <v>116.37394606163926</v>
      </c>
      <c r="AD71" s="12">
        <v>98.160019750404246</v>
      </c>
      <c r="AE71" s="12">
        <v>83.997769156814812</v>
      </c>
      <c r="AF71" s="11"/>
      <c r="AG71" s="29">
        <v>139.81717684230091</v>
      </c>
      <c r="AH71" s="31">
        <v>137.41249093950378</v>
      </c>
      <c r="AI71" s="31">
        <v>148.01936232692131</v>
      </c>
      <c r="AJ71" s="31">
        <v>150.13386274509807</v>
      </c>
      <c r="AK71" s="31">
        <v>155.4878837468637</v>
      </c>
      <c r="AL71" s="30">
        <v>118.91480522256298</v>
      </c>
      <c r="AM71" s="10">
        <v>86.674097800452017</v>
      </c>
      <c r="AN71" s="12">
        <v>94.238457078431381</v>
      </c>
      <c r="AO71" s="12">
        <v>71.275900890476919</v>
      </c>
      <c r="AP71" s="11">
        <v>77.474214986136985</v>
      </c>
      <c r="AQ71" s="10">
        <v>85.521790520673562</v>
      </c>
      <c r="AR71" s="12">
        <v>79.47306203859705</v>
      </c>
      <c r="AS71" s="12">
        <v>72.428215260111699</v>
      </c>
      <c r="AT71" s="11">
        <v>108.85605370285289</v>
      </c>
      <c r="AU71" s="12"/>
    </row>
    <row r="72" spans="1:47" s="9" customFormat="1" ht="11.25">
      <c r="A72" s="7">
        <v>33389</v>
      </c>
      <c r="B72" s="162"/>
      <c r="C72" s="11">
        <v>109.51256735969596</v>
      </c>
      <c r="D72" s="10">
        <v>101.88262033150082</v>
      </c>
      <c r="E72" s="12">
        <v>100.95457063876614</v>
      </c>
      <c r="F72" s="12">
        <v>92.675562793952054</v>
      </c>
      <c r="G72" s="12">
        <v>74.085203902089631</v>
      </c>
      <c r="H72" s="12">
        <v>91.665192756293095</v>
      </c>
      <c r="I72" s="31">
        <v>95.968605916996424</v>
      </c>
      <c r="J72" s="12">
        <v>74.730425182745108</v>
      </c>
      <c r="K72" s="31">
        <v>106.85658859383923</v>
      </c>
      <c r="L72" s="30">
        <v>126.95337410153155</v>
      </c>
      <c r="M72" s="10">
        <v>92.046704289175338</v>
      </c>
      <c r="N72" s="31">
        <v>104.96724025099292</v>
      </c>
      <c r="O72" s="30">
        <v>103.76183382530854</v>
      </c>
      <c r="P72" s="29">
        <v>104.1089193819604</v>
      </c>
      <c r="Q72" s="31">
        <v>102.78258047517002</v>
      </c>
      <c r="R72" s="31">
        <v>91.907836410147851</v>
      </c>
      <c r="S72" s="31">
        <v>101.63623694798724</v>
      </c>
      <c r="T72" s="31">
        <v>108.16201923901501</v>
      </c>
      <c r="U72" s="31">
        <v>105.85576945111457</v>
      </c>
      <c r="V72" s="31">
        <v>99.463936035615291</v>
      </c>
      <c r="W72" s="31">
        <v>105.02912059220056</v>
      </c>
      <c r="X72" s="31">
        <v>117.63354558975321</v>
      </c>
      <c r="Y72" s="31">
        <v>94.712928481619059</v>
      </c>
      <c r="Z72" s="30">
        <v>131.35758970006691</v>
      </c>
      <c r="AA72" s="10">
        <v>97.772673454640284</v>
      </c>
      <c r="AB72" s="12">
        <v>116.59006864247836</v>
      </c>
      <c r="AC72" s="12">
        <v>113.53190467406755</v>
      </c>
      <c r="AD72" s="12">
        <v>97.268873123342772</v>
      </c>
      <c r="AE72" s="12">
        <v>83.082906133993291</v>
      </c>
      <c r="AF72" s="11"/>
      <c r="AG72" s="29">
        <v>136.8397778858052</v>
      </c>
      <c r="AH72" s="31">
        <v>134.22490737139827</v>
      </c>
      <c r="AI72" s="31">
        <v>146.2751437157504</v>
      </c>
      <c r="AJ72" s="31">
        <v>146.65117907017853</v>
      </c>
      <c r="AK72" s="31">
        <v>151.28944979671206</v>
      </c>
      <c r="AL72" s="30">
        <v>117.51354657945909</v>
      </c>
      <c r="AM72" s="10">
        <v>88.377229860146286</v>
      </c>
      <c r="AN72" s="12">
        <v>93.432914163399346</v>
      </c>
      <c r="AO72" s="12">
        <v>71.354077564904998</v>
      </c>
      <c r="AP72" s="11">
        <v>76.736786012749008</v>
      </c>
      <c r="AQ72" s="10">
        <v>83.984441084555797</v>
      </c>
      <c r="AR72" s="12">
        <v>80.269510642988919</v>
      </c>
      <c r="AS72" s="12">
        <v>72.998052269657592</v>
      </c>
      <c r="AT72" s="11">
        <v>108.43203138162454</v>
      </c>
      <c r="AU72" s="12"/>
    </row>
    <row r="73" spans="1:47" s="9" customFormat="1" ht="11.25">
      <c r="A73" s="7">
        <v>33417</v>
      </c>
      <c r="B73" s="162"/>
      <c r="C73" s="11">
        <v>108.21836319163872</v>
      </c>
      <c r="D73" s="10">
        <v>101.3795694782159</v>
      </c>
      <c r="E73" s="12">
        <v>100.98806519191837</v>
      </c>
      <c r="F73" s="12">
        <v>93.564591848774967</v>
      </c>
      <c r="G73" s="12">
        <v>74.580538904017914</v>
      </c>
      <c r="H73" s="12">
        <v>93.978374063031339</v>
      </c>
      <c r="I73" s="31">
        <v>98.925468903510122</v>
      </c>
      <c r="J73" s="12">
        <v>74.636465039918178</v>
      </c>
      <c r="K73" s="31">
        <v>108.83991740522092</v>
      </c>
      <c r="L73" s="30">
        <v>127.97039152088621</v>
      </c>
      <c r="M73" s="10">
        <v>92.560888151552703</v>
      </c>
      <c r="N73" s="31">
        <v>103.53347456904748</v>
      </c>
      <c r="O73" s="30">
        <v>105.42267315883139</v>
      </c>
      <c r="P73" s="29">
        <v>104.19611975055929</v>
      </c>
      <c r="Q73" s="31">
        <v>99.035345551173734</v>
      </c>
      <c r="R73" s="31">
        <v>90.539783061111393</v>
      </c>
      <c r="S73" s="31">
        <v>99.122135509571962</v>
      </c>
      <c r="T73" s="31">
        <v>108.70557956699922</v>
      </c>
      <c r="U73" s="31">
        <v>104.80670321470298</v>
      </c>
      <c r="V73" s="31">
        <v>97.456604546420479</v>
      </c>
      <c r="W73" s="31">
        <v>105.70201825984913</v>
      </c>
      <c r="X73" s="31">
        <v>116.79613948734131</v>
      </c>
      <c r="Y73" s="31">
        <v>95.79392358514184</v>
      </c>
      <c r="Z73" s="30">
        <v>130.85450186242085</v>
      </c>
      <c r="AA73" s="10">
        <v>97.744221299729688</v>
      </c>
      <c r="AB73" s="12">
        <v>114.60663399351232</v>
      </c>
      <c r="AC73" s="12">
        <v>112.87285266395415</v>
      </c>
      <c r="AD73" s="12">
        <v>96.951903557261389</v>
      </c>
      <c r="AE73" s="12">
        <v>81.329231916480239</v>
      </c>
      <c r="AF73" s="11"/>
      <c r="AG73" s="29">
        <v>137.82028439597318</v>
      </c>
      <c r="AH73" s="31">
        <v>134.6204504101417</v>
      </c>
      <c r="AI73" s="31">
        <v>146.55193204697989</v>
      </c>
      <c r="AJ73" s="31">
        <v>149.09394369873232</v>
      </c>
      <c r="AK73" s="31">
        <v>152.69260020507085</v>
      </c>
      <c r="AL73" s="30">
        <v>116.00085542505593</v>
      </c>
      <c r="AM73" s="10">
        <v>86.847500157480724</v>
      </c>
      <c r="AN73" s="12">
        <v>93.680089485458623</v>
      </c>
      <c r="AO73" s="12">
        <v>71.485833744785893</v>
      </c>
      <c r="AP73" s="11">
        <v>76.920205670270704</v>
      </c>
      <c r="AQ73" s="10">
        <v>85.467936653063205</v>
      </c>
      <c r="AR73" s="12">
        <v>79.608101273290771</v>
      </c>
      <c r="AS73" s="12">
        <v>72.464576681366069</v>
      </c>
      <c r="AT73" s="11">
        <v>108.57569291287285</v>
      </c>
      <c r="AU73" s="12"/>
    </row>
    <row r="74" spans="1:47" s="9" customFormat="1" ht="11.25">
      <c r="A74" s="7">
        <v>33450</v>
      </c>
      <c r="B74" s="162"/>
      <c r="C74" s="11">
        <v>109.65667145237926</v>
      </c>
      <c r="D74" s="10">
        <v>102.04319629588674</v>
      </c>
      <c r="E74" s="12">
        <v>101.93565731696388</v>
      </c>
      <c r="F74" s="12">
        <v>95.116600730853605</v>
      </c>
      <c r="G74" s="12">
        <v>75.69674811426033</v>
      </c>
      <c r="H74" s="12">
        <v>94.166145560578911</v>
      </c>
      <c r="I74" s="31">
        <v>99.929354085215806</v>
      </c>
      <c r="J74" s="12">
        <v>75.911819235121968</v>
      </c>
      <c r="K74" s="31">
        <v>109.76949290944424</v>
      </c>
      <c r="L74" s="30">
        <v>124.74571490915891</v>
      </c>
      <c r="M74" s="10">
        <v>93.089308105303232</v>
      </c>
      <c r="N74" s="31">
        <v>103.29970858097745</v>
      </c>
      <c r="O74" s="30">
        <v>104.27496046992984</v>
      </c>
      <c r="P74" s="29">
        <v>106.48251390513488</v>
      </c>
      <c r="Q74" s="31">
        <v>101.38696121789388</v>
      </c>
      <c r="R74" s="31">
        <v>91.115672398095654</v>
      </c>
      <c r="S74" s="31">
        <v>101.01370994900462</v>
      </c>
      <c r="T74" s="31">
        <v>111.11376805042539</v>
      </c>
      <c r="U74" s="31">
        <v>105.367709639865</v>
      </c>
      <c r="V74" s="31">
        <v>99.735228828059647</v>
      </c>
      <c r="W74" s="31">
        <v>107.4306404148649</v>
      </c>
      <c r="X74" s="31">
        <v>117.15925373604227</v>
      </c>
      <c r="Y74" s="31">
        <v>98.157097309295111</v>
      </c>
      <c r="Z74" s="30">
        <v>133.3668156273246</v>
      </c>
      <c r="AA74" s="10">
        <v>99.525044859387052</v>
      </c>
      <c r="AB74" s="12">
        <v>117.94067623474326</v>
      </c>
      <c r="AC74" s="12">
        <v>112.85061412776236</v>
      </c>
      <c r="AD74" s="12">
        <v>97.302627324177806</v>
      </c>
      <c r="AE74" s="12">
        <v>81.745677229772468</v>
      </c>
      <c r="AF74" s="11"/>
      <c r="AG74" s="29">
        <v>142.16947208531232</v>
      </c>
      <c r="AH74" s="31">
        <v>136.40966350031366</v>
      </c>
      <c r="AI74" s="31">
        <v>147.93615772022582</v>
      </c>
      <c r="AJ74" s="31">
        <v>151.93553347074115</v>
      </c>
      <c r="AK74" s="31">
        <v>156.48354736087464</v>
      </c>
      <c r="AL74" s="30">
        <v>123.23014427816112</v>
      </c>
      <c r="AM74" s="10">
        <v>86.548975563271455</v>
      </c>
      <c r="AN74" s="12">
        <v>94.193028596065957</v>
      </c>
      <c r="AO74" s="12">
        <v>71.726858065711369</v>
      </c>
      <c r="AP74" s="11">
        <v>76.628732087311064</v>
      </c>
      <c r="AQ74" s="10">
        <v>83.448340125980835</v>
      </c>
      <c r="AR74" s="12">
        <v>78.487410072164394</v>
      </c>
      <c r="AS74" s="12">
        <v>72.35415168363609</v>
      </c>
      <c r="AT74" s="11">
        <v>108.09212541139888</v>
      </c>
      <c r="AU74" s="12"/>
    </row>
    <row r="75" spans="1:47" s="9" customFormat="1" ht="11.25">
      <c r="A75" s="7">
        <v>33480</v>
      </c>
      <c r="B75" s="162"/>
      <c r="C75" s="11">
        <v>110.40045070808127</v>
      </c>
      <c r="D75" s="10">
        <v>101.54766387348755</v>
      </c>
      <c r="E75" s="12">
        <v>102.56770962859656</v>
      </c>
      <c r="F75" s="12">
        <v>96.434638913804179</v>
      </c>
      <c r="G75" s="12">
        <v>76.600422626056556</v>
      </c>
      <c r="H75" s="12">
        <v>95.286669548320447</v>
      </c>
      <c r="I75" s="31">
        <v>97.858874700811356</v>
      </c>
      <c r="J75" s="12">
        <v>74.60428802136002</v>
      </c>
      <c r="K75" s="31">
        <v>107.29378463073036</v>
      </c>
      <c r="L75" s="30">
        <v>123.72027582044329</v>
      </c>
      <c r="M75" s="10">
        <v>93.995016339571819</v>
      </c>
      <c r="N75" s="31">
        <v>105.34492793086318</v>
      </c>
      <c r="O75" s="30">
        <v>104.18880848383752</v>
      </c>
      <c r="P75" s="29">
        <v>108.66759956989978</v>
      </c>
      <c r="Q75" s="31">
        <v>104.78126075507194</v>
      </c>
      <c r="R75" s="31">
        <v>93.611107113886632</v>
      </c>
      <c r="S75" s="31">
        <v>104.85537070525706</v>
      </c>
      <c r="T75" s="31">
        <v>112.49528465994408</v>
      </c>
      <c r="U75" s="31">
        <v>107.99477232216523</v>
      </c>
      <c r="V75" s="31">
        <v>101.63860183144273</v>
      </c>
      <c r="W75" s="31">
        <v>108.53194236640242</v>
      </c>
      <c r="X75" s="31">
        <v>118.37423169171291</v>
      </c>
      <c r="Y75" s="31">
        <v>97.493672346986742</v>
      </c>
      <c r="Z75" s="30">
        <v>137.36031101406812</v>
      </c>
      <c r="AA75" s="10">
        <v>100.77382911899404</v>
      </c>
      <c r="AB75" s="12">
        <v>118.19381257659165</v>
      </c>
      <c r="AC75" s="12">
        <v>111.51952136371793</v>
      </c>
      <c r="AD75" s="12">
        <v>97.854378103491044</v>
      </c>
      <c r="AE75" s="12">
        <v>83.652829100789589</v>
      </c>
      <c r="AF75" s="11"/>
      <c r="AG75" s="29">
        <v>144.94736510728106</v>
      </c>
      <c r="AH75" s="31">
        <v>140.14585121350686</v>
      </c>
      <c r="AI75" s="31">
        <v>149.52024015124871</v>
      </c>
      <c r="AJ75" s="31">
        <v>155.35151776292651</v>
      </c>
      <c r="AK75" s="31">
        <v>159.5411275061555</v>
      </c>
      <c r="AL75" s="30">
        <v>128.90287038339784</v>
      </c>
      <c r="AM75" s="10">
        <v>88.594794231445661</v>
      </c>
      <c r="AN75" s="12">
        <v>92.270489188506872</v>
      </c>
      <c r="AO75" s="12">
        <v>69.908547309180449</v>
      </c>
      <c r="AP75" s="11">
        <v>76.723531480830104</v>
      </c>
      <c r="AQ75" s="10">
        <v>82.615192532748964</v>
      </c>
      <c r="AR75" s="12">
        <v>76.951863926892912</v>
      </c>
      <c r="AS75" s="12">
        <v>71.851916184024461</v>
      </c>
      <c r="AT75" s="11">
        <v>109.20682592455154</v>
      </c>
      <c r="AU75" s="12"/>
    </row>
    <row r="76" spans="1:47" s="9" customFormat="1" ht="11.25">
      <c r="A76" s="7">
        <v>33511</v>
      </c>
      <c r="B76" s="162"/>
      <c r="C76" s="11">
        <v>110.65767483097038</v>
      </c>
      <c r="D76" s="10">
        <v>100.85354896675651</v>
      </c>
      <c r="E76" s="12">
        <v>103.97124997367477</v>
      </c>
      <c r="F76" s="12">
        <v>98.073643862623456</v>
      </c>
      <c r="G76" s="12">
        <v>75.660376535914295</v>
      </c>
      <c r="H76" s="12">
        <v>94.016171958346817</v>
      </c>
      <c r="I76" s="31">
        <v>99.756796054543855</v>
      </c>
      <c r="J76" s="12">
        <v>72.614554981872615</v>
      </c>
      <c r="K76" s="31">
        <v>105.25971538386028</v>
      </c>
      <c r="L76" s="30">
        <v>125.35208083244007</v>
      </c>
      <c r="M76" s="10">
        <v>95.022309137910469</v>
      </c>
      <c r="N76" s="31">
        <v>105.32303877834661</v>
      </c>
      <c r="O76" s="30">
        <v>103.88377359389185</v>
      </c>
      <c r="P76" s="29">
        <v>109.14284294605572</v>
      </c>
      <c r="Q76" s="31">
        <v>104.29102680103163</v>
      </c>
      <c r="R76" s="31">
        <v>92.173498677552601</v>
      </c>
      <c r="S76" s="31">
        <v>103.73835545763303</v>
      </c>
      <c r="T76" s="31">
        <v>112.79285372213799</v>
      </c>
      <c r="U76" s="31">
        <v>108.43553249693431</v>
      </c>
      <c r="V76" s="31">
        <v>102.03166008798583</v>
      </c>
      <c r="W76" s="31">
        <v>107.99867074742716</v>
      </c>
      <c r="X76" s="31">
        <v>117.94113139869731</v>
      </c>
      <c r="Y76" s="31">
        <v>97.692917170383637</v>
      </c>
      <c r="Z76" s="30">
        <v>137.76006041988026</v>
      </c>
      <c r="AA76" s="10">
        <v>101.77897464446542</v>
      </c>
      <c r="AB76" s="12">
        <v>116.94519646190477</v>
      </c>
      <c r="AC76" s="12">
        <v>113.23450025093442</v>
      </c>
      <c r="AD76" s="12">
        <v>99.793351028589413</v>
      </c>
      <c r="AE76" s="12">
        <v>82.219229232911431</v>
      </c>
      <c r="AF76" s="11"/>
      <c r="AG76" s="29">
        <v>147.80276307277632</v>
      </c>
      <c r="AH76" s="31">
        <v>143.0498546271339</v>
      </c>
      <c r="AI76" s="31">
        <v>151.39632291105124</v>
      </c>
      <c r="AJ76" s="31">
        <v>158.57060224618152</v>
      </c>
      <c r="AK76" s="31">
        <v>163.17304609164424</v>
      </c>
      <c r="AL76" s="30">
        <v>129.59832048517521</v>
      </c>
      <c r="AM76" s="10">
        <v>88.238992888115547</v>
      </c>
      <c r="AN76" s="12">
        <v>92.093441150044924</v>
      </c>
      <c r="AO76" s="12">
        <v>68.050312546064262</v>
      </c>
      <c r="AP76" s="11">
        <v>75.148247430052479</v>
      </c>
      <c r="AQ76" s="10">
        <v>83.153641555936943</v>
      </c>
      <c r="AR76" s="12">
        <v>77.181229257898991</v>
      </c>
      <c r="AS76" s="12">
        <v>72.066486149571091</v>
      </c>
      <c r="AT76" s="11">
        <v>107.51123419775384</v>
      </c>
      <c r="AU76" s="12"/>
    </row>
    <row r="77" spans="1:47" s="9" customFormat="1" ht="11.25">
      <c r="A77" s="7">
        <v>33542</v>
      </c>
      <c r="B77" s="162"/>
      <c r="C77" s="11">
        <v>107.87911715638241</v>
      </c>
      <c r="D77" s="10">
        <v>101.28182195058749</v>
      </c>
      <c r="E77" s="12">
        <v>105.88392108620262</v>
      </c>
      <c r="F77" s="12">
        <v>99.094267918494523</v>
      </c>
      <c r="G77" s="12">
        <v>76.081539274259484</v>
      </c>
      <c r="H77" s="12">
        <v>96.190134910619548</v>
      </c>
      <c r="I77" s="31">
        <v>98.267100763643754</v>
      </c>
      <c r="J77" s="12">
        <v>74.977749116017009</v>
      </c>
      <c r="K77" s="31">
        <v>108.03972389044736</v>
      </c>
      <c r="L77" s="30">
        <v>124.30312536326112</v>
      </c>
      <c r="M77" s="10">
        <v>95.101825074838274</v>
      </c>
      <c r="N77" s="31">
        <v>105.02758025309117</v>
      </c>
      <c r="O77" s="30">
        <v>106.01269363701795</v>
      </c>
      <c r="P77" s="29">
        <v>108.67310602099876</v>
      </c>
      <c r="Q77" s="31">
        <v>103.63063599566198</v>
      </c>
      <c r="R77" s="31">
        <v>91.499962869704916</v>
      </c>
      <c r="S77" s="31">
        <v>102.92618521861621</v>
      </c>
      <c r="T77" s="31">
        <v>112.61132470596471</v>
      </c>
      <c r="U77" s="31">
        <v>108.22734277200885</v>
      </c>
      <c r="V77" s="31">
        <v>101.63278655662134</v>
      </c>
      <c r="W77" s="31">
        <v>107.93694309743449</v>
      </c>
      <c r="X77" s="31">
        <v>119.31416899985253</v>
      </c>
      <c r="Y77" s="31">
        <v>97.798126297266251</v>
      </c>
      <c r="Z77" s="30">
        <v>138.63230448566173</v>
      </c>
      <c r="AA77" s="10">
        <v>100.98806920797581</v>
      </c>
      <c r="AB77" s="12">
        <v>115.79134932441697</v>
      </c>
      <c r="AC77" s="12">
        <v>115.23054739918108</v>
      </c>
      <c r="AD77" s="12">
        <v>100.03560375058751</v>
      </c>
      <c r="AE77" s="12">
        <v>82.196899001148836</v>
      </c>
      <c r="AF77" s="11"/>
      <c r="AG77" s="29">
        <v>145.26298691472317</v>
      </c>
      <c r="AH77" s="31">
        <v>139.45794587858288</v>
      </c>
      <c r="AI77" s="31">
        <v>150.29474416948551</v>
      </c>
      <c r="AJ77" s="31">
        <v>158.04523295353394</v>
      </c>
      <c r="AK77" s="31">
        <v>161.82411598718178</v>
      </c>
      <c r="AL77" s="30">
        <v>130.83812212925051</v>
      </c>
      <c r="AM77" s="10">
        <v>86.896922508974555</v>
      </c>
      <c r="AN77" s="12">
        <v>92.540501232392742</v>
      </c>
      <c r="AO77" s="12">
        <v>68.604236865608158</v>
      </c>
      <c r="AP77" s="11">
        <v>76.95388726031878</v>
      </c>
      <c r="AQ77" s="10">
        <v>83.834787524635672</v>
      </c>
      <c r="AR77" s="12">
        <v>77.331554329540822</v>
      </c>
      <c r="AS77" s="12">
        <v>72.538719836006337</v>
      </c>
      <c r="AT77" s="11">
        <v>110.03204611923624</v>
      </c>
      <c r="AU77" s="12"/>
    </row>
    <row r="78" spans="1:47" s="9" customFormat="1" ht="11.25">
      <c r="A78" s="7">
        <v>33571</v>
      </c>
      <c r="B78" s="162"/>
      <c r="C78" s="11">
        <v>106.28623788365485</v>
      </c>
      <c r="D78" s="10">
        <v>100.04704967989085</v>
      </c>
      <c r="E78" s="12">
        <v>103.37818820960763</v>
      </c>
      <c r="F78" s="12">
        <v>96.583744801916509</v>
      </c>
      <c r="G78" s="12">
        <v>75.289359307641305</v>
      </c>
      <c r="H78" s="12">
        <v>92.650794282932736</v>
      </c>
      <c r="I78" s="31">
        <v>97.489688058900157</v>
      </c>
      <c r="J78" s="12">
        <v>74.423634457410941</v>
      </c>
      <c r="K78" s="31">
        <v>104.86004051053499</v>
      </c>
      <c r="L78" s="30">
        <v>124.3798050006552</v>
      </c>
      <c r="M78" s="10">
        <v>96.122454480311717</v>
      </c>
      <c r="N78" s="31">
        <v>107.14539234215749</v>
      </c>
      <c r="O78" s="30">
        <v>105.55533318165773</v>
      </c>
      <c r="P78" s="29">
        <v>109.13635184880025</v>
      </c>
      <c r="Q78" s="31">
        <v>103.21005490774009</v>
      </c>
      <c r="R78" s="31">
        <v>90.472644688071298</v>
      </c>
      <c r="S78" s="31">
        <v>102.96636043028312</v>
      </c>
      <c r="T78" s="31">
        <v>112.48671951234692</v>
      </c>
      <c r="U78" s="31">
        <v>108.52689095270051</v>
      </c>
      <c r="V78" s="31">
        <v>101.76317229557108</v>
      </c>
      <c r="W78" s="31">
        <v>107.1080665886938</v>
      </c>
      <c r="X78" s="31">
        <v>119.94461057509132</v>
      </c>
      <c r="Y78" s="31">
        <v>97.128184402634048</v>
      </c>
      <c r="Z78" s="30">
        <v>140.87276761684583</v>
      </c>
      <c r="AA78" s="10">
        <v>100.73398235790911</v>
      </c>
      <c r="AB78" s="12">
        <v>115.51708114823565</v>
      </c>
      <c r="AC78" s="12">
        <v>115.68646131683448</v>
      </c>
      <c r="AD78" s="12">
        <v>99.444810675797513</v>
      </c>
      <c r="AE78" s="12">
        <v>81.942224363465343</v>
      </c>
      <c r="AF78" s="11"/>
      <c r="AG78" s="29">
        <v>149.26052808883034</v>
      </c>
      <c r="AH78" s="31">
        <v>143.14831250588125</v>
      </c>
      <c r="AI78" s="31">
        <v>153.95411781311756</v>
      </c>
      <c r="AJ78" s="31">
        <v>162.06038797402846</v>
      </c>
      <c r="AK78" s="31">
        <v>167.47487955208433</v>
      </c>
      <c r="AL78" s="30">
        <v>131.11922649854145</v>
      </c>
      <c r="AM78" s="10">
        <v>87.625861246430816</v>
      </c>
      <c r="AN78" s="12">
        <v>90.251250270169677</v>
      </c>
      <c r="AO78" s="12">
        <v>66.923875737820651</v>
      </c>
      <c r="AP78" s="11">
        <v>77.463065488683753</v>
      </c>
      <c r="AQ78" s="10">
        <v>86.129668560550314</v>
      </c>
      <c r="AR78" s="12">
        <v>78.651371836595217</v>
      </c>
      <c r="AS78" s="12">
        <v>73.143881958157067</v>
      </c>
      <c r="AT78" s="11">
        <v>108.73247675896303</v>
      </c>
      <c r="AU78" s="12"/>
    </row>
    <row r="79" spans="1:47" s="9" customFormat="1" ht="11.25">
      <c r="A79" s="7">
        <v>33603</v>
      </c>
      <c r="B79" s="162"/>
      <c r="C79" s="11">
        <v>108.36885951717335</v>
      </c>
      <c r="D79" s="10">
        <v>99.500381065289176</v>
      </c>
      <c r="E79" s="12">
        <v>105.13168051983233</v>
      </c>
      <c r="F79" s="12">
        <v>97.948973845752391</v>
      </c>
      <c r="G79" s="12">
        <v>74.231521434591684</v>
      </c>
      <c r="H79" s="12">
        <v>90.718940853086636</v>
      </c>
      <c r="I79" s="31">
        <v>95.513753353076908</v>
      </c>
      <c r="J79" s="12">
        <v>73.698025894907971</v>
      </c>
      <c r="K79" s="31">
        <v>103.5969894684973</v>
      </c>
      <c r="L79" s="30">
        <v>125.82054226073789</v>
      </c>
      <c r="M79" s="10">
        <v>94.051159162934695</v>
      </c>
      <c r="N79" s="31">
        <v>109.23847353006396</v>
      </c>
      <c r="O79" s="30">
        <v>106.66111133580789</v>
      </c>
      <c r="P79" s="29">
        <v>114.22119901382844</v>
      </c>
      <c r="Q79" s="31">
        <v>105.52295186724268</v>
      </c>
      <c r="R79" s="31">
        <v>92.334678284041303</v>
      </c>
      <c r="S79" s="31">
        <v>104.25612846972032</v>
      </c>
      <c r="T79" s="31">
        <v>116.62604485558118</v>
      </c>
      <c r="U79" s="31">
        <v>111.08409658332864</v>
      </c>
      <c r="V79" s="31">
        <v>102.44955029801667</v>
      </c>
      <c r="W79" s="31">
        <v>113.20001149353813</v>
      </c>
      <c r="X79" s="31">
        <v>123.51625126289723</v>
      </c>
      <c r="Y79" s="31">
        <v>101.48055978712038</v>
      </c>
      <c r="Z79" s="30">
        <v>144.57496365559632</v>
      </c>
      <c r="AA79" s="10">
        <v>101.72749365179948</v>
      </c>
      <c r="AB79" s="12">
        <v>117.99474666600899</v>
      </c>
      <c r="AC79" s="12">
        <v>113.32035508866967</v>
      </c>
      <c r="AD79" s="12">
        <v>100.57582914985181</v>
      </c>
      <c r="AE79" s="12">
        <v>82.081463549136842</v>
      </c>
      <c r="AF79" s="11"/>
      <c r="AG79" s="29">
        <v>151.11064323820816</v>
      </c>
      <c r="AH79" s="31">
        <v>146.59732737742399</v>
      </c>
      <c r="AI79" s="31">
        <v>157.80203209416547</v>
      </c>
      <c r="AJ79" s="31">
        <v>165.23587407909224</v>
      </c>
      <c r="AK79" s="31">
        <v>172.56500118553646</v>
      </c>
      <c r="AL79" s="30">
        <v>133.45244694724363</v>
      </c>
      <c r="AM79" s="10">
        <v>90.346348074688805</v>
      </c>
      <c r="AN79" s="12">
        <v>87.407910255483117</v>
      </c>
      <c r="AO79" s="12">
        <v>65.712590798645948</v>
      </c>
      <c r="AP79" s="11">
        <v>78.558723552431559</v>
      </c>
      <c r="AQ79" s="10">
        <v>84.30011266979237</v>
      </c>
      <c r="AR79" s="12">
        <v>80.553997466298853</v>
      </c>
      <c r="AS79" s="12">
        <v>74.223051508069176</v>
      </c>
      <c r="AT79" s="11">
        <v>108.40036794549076</v>
      </c>
      <c r="AU79" s="12"/>
    </row>
    <row r="80" spans="1:47" s="9" customFormat="1" ht="11.25">
      <c r="A80" s="7">
        <v>33634</v>
      </c>
      <c r="B80" s="162"/>
      <c r="C80" s="11">
        <v>107.31001391227414</v>
      </c>
      <c r="D80" s="10">
        <v>96.577569620226512</v>
      </c>
      <c r="E80" s="12">
        <v>103.13931269077359</v>
      </c>
      <c r="F80" s="12">
        <v>97.002108195855101</v>
      </c>
      <c r="G80" s="12">
        <v>80.306438872017821</v>
      </c>
      <c r="H80" s="12">
        <v>94.237653567274549</v>
      </c>
      <c r="I80" s="31">
        <v>94.833697634516739</v>
      </c>
      <c r="J80" s="12">
        <v>79.248895136102348</v>
      </c>
      <c r="K80" s="31">
        <v>104.53265022567291</v>
      </c>
      <c r="L80" s="30">
        <v>123.50417490641678</v>
      </c>
      <c r="M80" s="10">
        <v>93.099618662074263</v>
      </c>
      <c r="N80" s="31">
        <v>105.19037726963543</v>
      </c>
      <c r="O80" s="30">
        <v>102.66822662362351</v>
      </c>
      <c r="P80" s="29">
        <v>113.44212037451913</v>
      </c>
      <c r="Q80" s="31">
        <v>100.64860409997078</v>
      </c>
      <c r="R80" s="31">
        <v>90.383259344686834</v>
      </c>
      <c r="S80" s="31">
        <v>100.21436490048836</v>
      </c>
      <c r="T80" s="31">
        <v>117.58188021420379</v>
      </c>
      <c r="U80" s="31">
        <v>108.5814161358586</v>
      </c>
      <c r="V80" s="31">
        <v>99.636729175523413</v>
      </c>
      <c r="W80" s="31">
        <v>114.51089758366808</v>
      </c>
      <c r="X80" s="31">
        <v>118.68869346918231</v>
      </c>
      <c r="Y80" s="31">
        <v>105.02709647018942</v>
      </c>
      <c r="Z80" s="30">
        <v>146.72896498395241</v>
      </c>
      <c r="AA80" s="10">
        <v>99.142307901232414</v>
      </c>
      <c r="AB80" s="12">
        <v>115.23024804963779</v>
      </c>
      <c r="AC80" s="12">
        <v>110.30893598193023</v>
      </c>
      <c r="AD80" s="12">
        <v>101.10750118156385</v>
      </c>
      <c r="AE80" s="12">
        <v>86.526774637438592</v>
      </c>
      <c r="AF80" s="11"/>
      <c r="AG80" s="29">
        <v>144.43338745940545</v>
      </c>
      <c r="AH80" s="31">
        <v>144.01171388125573</v>
      </c>
      <c r="AI80" s="31">
        <v>151.13944608210511</v>
      </c>
      <c r="AJ80" s="31">
        <v>161.02165067865769</v>
      </c>
      <c r="AK80" s="31">
        <v>163.75188566908153</v>
      </c>
      <c r="AL80" s="30">
        <v>135.29803355816472</v>
      </c>
      <c r="AM80" s="10">
        <v>97.285370831085032</v>
      </c>
      <c r="AN80" s="12">
        <v>87.875758830285619</v>
      </c>
      <c r="AO80" s="12">
        <v>70.730287652099506</v>
      </c>
      <c r="AP80" s="11">
        <v>87.093010523682253</v>
      </c>
      <c r="AQ80" s="10">
        <v>85.519191396652516</v>
      </c>
      <c r="AR80" s="12">
        <v>83.270251502064824</v>
      </c>
      <c r="AS80" s="12">
        <v>77.508536789953041</v>
      </c>
      <c r="AT80" s="11">
        <v>110.75027063036056</v>
      </c>
      <c r="AU80" s="12"/>
    </row>
    <row r="81" spans="1:47" s="9" customFormat="1" ht="11.25">
      <c r="A81" s="7">
        <v>33662</v>
      </c>
      <c r="B81" s="162"/>
      <c r="C81" s="11">
        <v>106.18855899316304</v>
      </c>
      <c r="D81" s="10">
        <v>94.168694736699109</v>
      </c>
      <c r="E81" s="12">
        <v>102.17356314430658</v>
      </c>
      <c r="F81" s="12">
        <v>97.324998438029837</v>
      </c>
      <c r="G81" s="12">
        <v>84.290348990405533</v>
      </c>
      <c r="H81" s="12">
        <v>95.085156418296847</v>
      </c>
      <c r="I81" s="31">
        <v>94.875350434793816</v>
      </c>
      <c r="J81" s="12">
        <v>81.49229793749393</v>
      </c>
      <c r="K81" s="31">
        <v>106.31976876590308</v>
      </c>
      <c r="L81" s="30">
        <v>123.58360620141724</v>
      </c>
      <c r="M81" s="10">
        <v>92.087068183677289</v>
      </c>
      <c r="N81" s="31">
        <v>103.01048068490239</v>
      </c>
      <c r="O81" s="30">
        <v>101.77210802506205</v>
      </c>
      <c r="P81" s="29">
        <v>115.23978419325225</v>
      </c>
      <c r="Q81" s="31">
        <v>100.9655845137831</v>
      </c>
      <c r="R81" s="31">
        <v>89.526045790796388</v>
      </c>
      <c r="S81" s="31">
        <v>101.76359057090281</v>
      </c>
      <c r="T81" s="31">
        <v>120.04376464525306</v>
      </c>
      <c r="U81" s="31">
        <v>108.86237648558684</v>
      </c>
      <c r="V81" s="31">
        <v>102.67587018769177</v>
      </c>
      <c r="W81" s="31">
        <v>116.01462364532718</v>
      </c>
      <c r="X81" s="31">
        <v>123.33350398449865</v>
      </c>
      <c r="Y81" s="31">
        <v>103.81134847314416</v>
      </c>
      <c r="Z81" s="30">
        <v>146.31806593975227</v>
      </c>
      <c r="AA81" s="10">
        <v>98.223844777250619</v>
      </c>
      <c r="AB81" s="12">
        <v>114.16057948648015</v>
      </c>
      <c r="AC81" s="12">
        <v>109.65937284173563</v>
      </c>
      <c r="AD81" s="12">
        <v>101.15166360154097</v>
      </c>
      <c r="AE81" s="12">
        <v>90.527171732830496</v>
      </c>
      <c r="AF81" s="11"/>
      <c r="AG81" s="29">
        <v>142.07993146796434</v>
      </c>
      <c r="AH81" s="31">
        <v>142.08591630170318</v>
      </c>
      <c r="AI81" s="31">
        <v>147.05746747769669</v>
      </c>
      <c r="AJ81" s="31">
        <v>158.71155806974858</v>
      </c>
      <c r="AK81" s="31">
        <v>160.28620251419306</v>
      </c>
      <c r="AL81" s="30">
        <v>140.20931922141119</v>
      </c>
      <c r="AM81" s="10">
        <v>98.280616630308202</v>
      </c>
      <c r="AN81" s="12">
        <v>88.791568010486628</v>
      </c>
      <c r="AO81" s="12">
        <v>73.511759440104058</v>
      </c>
      <c r="AP81" s="11">
        <v>91.435521381800498</v>
      </c>
      <c r="AQ81" s="10">
        <v>83.025144157810232</v>
      </c>
      <c r="AR81" s="12">
        <v>84.380842322030006</v>
      </c>
      <c r="AS81" s="12">
        <v>78.094080223460921</v>
      </c>
      <c r="AT81" s="11">
        <v>112.47363558457424</v>
      </c>
      <c r="AU81" s="12"/>
    </row>
    <row r="82" spans="1:47" s="9" customFormat="1" ht="11.25">
      <c r="A82" s="7">
        <v>33694</v>
      </c>
      <c r="B82" s="162"/>
      <c r="C82" s="11">
        <v>106.28321911298141</v>
      </c>
      <c r="D82" s="10">
        <v>93.069386830519591</v>
      </c>
      <c r="E82" s="12">
        <v>101.11221754218127</v>
      </c>
      <c r="F82" s="12">
        <v>97.440461933461634</v>
      </c>
      <c r="G82" s="12">
        <v>84.387448679399085</v>
      </c>
      <c r="H82" s="12">
        <v>94.082004045584327</v>
      </c>
      <c r="I82" s="31">
        <v>95.092846076820962</v>
      </c>
      <c r="J82" s="12">
        <v>80.901395435510551</v>
      </c>
      <c r="K82" s="31">
        <v>105.71089975219013</v>
      </c>
      <c r="L82" s="30">
        <v>123.42974613134099</v>
      </c>
      <c r="M82" s="10">
        <v>92.428506447127702</v>
      </c>
      <c r="N82" s="31">
        <v>103.14798709516484</v>
      </c>
      <c r="O82" s="30">
        <v>101.15848877342468</v>
      </c>
      <c r="P82" s="29">
        <v>113.92726189873008</v>
      </c>
      <c r="Q82" s="31">
        <v>100.98132769247958</v>
      </c>
      <c r="R82" s="31">
        <v>88.295416663827069</v>
      </c>
      <c r="S82" s="31">
        <v>100.47860587046264</v>
      </c>
      <c r="T82" s="31">
        <v>119.60852155195634</v>
      </c>
      <c r="U82" s="31">
        <v>107.71959944584265</v>
      </c>
      <c r="V82" s="31">
        <v>102.745480911521</v>
      </c>
      <c r="W82" s="31">
        <v>115.90998918301345</v>
      </c>
      <c r="X82" s="31">
        <v>122.11537975158413</v>
      </c>
      <c r="Y82" s="31">
        <v>103.16921609215197</v>
      </c>
      <c r="Z82" s="30">
        <v>145.24399303997001</v>
      </c>
      <c r="AA82" s="10">
        <v>98.613875795642443</v>
      </c>
      <c r="AB82" s="12">
        <v>112.30079934574204</v>
      </c>
      <c r="AC82" s="12">
        <v>108.50763257597113</v>
      </c>
      <c r="AD82" s="12">
        <v>99.551794855079692</v>
      </c>
      <c r="AE82" s="12">
        <v>87.524897865405052</v>
      </c>
      <c r="AF82" s="11"/>
      <c r="AG82" s="29">
        <v>139.73469272908369</v>
      </c>
      <c r="AH82" s="31">
        <v>139.15893227091635</v>
      </c>
      <c r="AI82" s="31">
        <v>145.08156590305447</v>
      </c>
      <c r="AJ82" s="31">
        <v>155.60451054116871</v>
      </c>
      <c r="AK82" s="31">
        <v>156.82025290504649</v>
      </c>
      <c r="AL82" s="30">
        <v>136.74702888446214</v>
      </c>
      <c r="AM82" s="10">
        <v>96.181936631316418</v>
      </c>
      <c r="AN82" s="12">
        <v>87.80710567357238</v>
      </c>
      <c r="AO82" s="12">
        <v>71.256638839741868</v>
      </c>
      <c r="AP82" s="11">
        <v>89.749333709669671</v>
      </c>
      <c r="AQ82" s="10">
        <v>81.656704227604507</v>
      </c>
      <c r="AR82" s="12">
        <v>84.977537020675243</v>
      </c>
      <c r="AS82" s="12">
        <v>78.012946434071637</v>
      </c>
      <c r="AT82" s="11">
        <v>110.79847733496018</v>
      </c>
      <c r="AU82" s="12"/>
    </row>
    <row r="83" spans="1:47" s="9" customFormat="1" ht="11.25">
      <c r="A83" s="7">
        <v>33724</v>
      </c>
      <c r="B83" s="162"/>
      <c r="C83" s="11">
        <v>106.43798346375972</v>
      </c>
      <c r="D83" s="10">
        <v>93.731099554695561</v>
      </c>
      <c r="E83" s="12">
        <v>100.96444526300779</v>
      </c>
      <c r="F83" s="12">
        <v>97.584326743713234</v>
      </c>
      <c r="G83" s="12">
        <v>85.778501796681667</v>
      </c>
      <c r="H83" s="12">
        <v>96.158562751017584</v>
      </c>
      <c r="I83" s="31">
        <v>94.523845263970202</v>
      </c>
      <c r="J83" s="12">
        <v>81.185126138990299</v>
      </c>
      <c r="K83" s="31">
        <v>106.99892312508285</v>
      </c>
      <c r="L83" s="30">
        <v>122.14193024989099</v>
      </c>
      <c r="M83" s="10">
        <v>95.323397127201318</v>
      </c>
      <c r="N83" s="31">
        <v>101.85582135782258</v>
      </c>
      <c r="O83" s="30">
        <v>100.04958460243375</v>
      </c>
      <c r="P83" s="29">
        <v>111.84943434676748</v>
      </c>
      <c r="Q83" s="31">
        <v>97.494498145437902</v>
      </c>
      <c r="R83" s="31">
        <v>84.977455681836901</v>
      </c>
      <c r="S83" s="31">
        <v>96.823144121802414</v>
      </c>
      <c r="T83" s="31">
        <v>118.14198768665722</v>
      </c>
      <c r="U83" s="31">
        <v>104.28061176633456</v>
      </c>
      <c r="V83" s="31">
        <v>101.32366260045818</v>
      </c>
      <c r="W83" s="31">
        <v>114.0012679239661</v>
      </c>
      <c r="X83" s="31">
        <v>121.31695287890798</v>
      </c>
      <c r="Y83" s="31">
        <v>100.17287421560776</v>
      </c>
      <c r="Z83" s="30">
        <v>143.81234459505353</v>
      </c>
      <c r="AA83" s="10">
        <v>95.414791878839409</v>
      </c>
      <c r="AB83" s="12">
        <v>111.48344413279938</v>
      </c>
      <c r="AC83" s="12">
        <v>109.49734468385782</v>
      </c>
      <c r="AD83" s="12">
        <v>97.302822273600341</v>
      </c>
      <c r="AE83" s="12">
        <v>84.070290650061324</v>
      </c>
      <c r="AF83" s="11"/>
      <c r="AG83" s="29">
        <v>136.36059387004497</v>
      </c>
      <c r="AH83" s="31">
        <v>135.79873600326934</v>
      </c>
      <c r="AI83" s="31">
        <v>140.43544585206376</v>
      </c>
      <c r="AJ83" s="31">
        <v>149.70204421740908</v>
      </c>
      <c r="AK83" s="31">
        <v>151.48936403759708</v>
      </c>
      <c r="AL83" s="30">
        <v>138.15806595831631</v>
      </c>
      <c r="AM83" s="10">
        <v>92.325295532872914</v>
      </c>
      <c r="AN83" s="12">
        <v>89.963220020286087</v>
      </c>
      <c r="AO83" s="12">
        <v>72.995502704204171</v>
      </c>
      <c r="AP83" s="11">
        <v>87.985289355022488</v>
      </c>
      <c r="AQ83" s="10">
        <v>82.084184965402557</v>
      </c>
      <c r="AR83" s="12">
        <v>80.70711240975524</v>
      </c>
      <c r="AS83" s="12">
        <v>76.428281271949658</v>
      </c>
      <c r="AT83" s="11">
        <v>111.88393901891298</v>
      </c>
      <c r="AU83" s="12"/>
    </row>
    <row r="84" spans="1:47" s="9" customFormat="1" ht="11.25">
      <c r="A84" s="7">
        <v>33753</v>
      </c>
      <c r="B84" s="162"/>
      <c r="C84" s="11">
        <v>106.15104777545628</v>
      </c>
      <c r="D84" s="10">
        <v>93.5264741626074</v>
      </c>
      <c r="E84" s="12">
        <v>101.28488594502825</v>
      </c>
      <c r="F84" s="12">
        <v>97.932900312977608</v>
      </c>
      <c r="G84" s="12">
        <v>85.645307738661117</v>
      </c>
      <c r="H84" s="12">
        <v>97.880349025386707</v>
      </c>
      <c r="I84" s="31">
        <v>94.0057782283112</v>
      </c>
      <c r="J84" s="12">
        <v>79.744661953847469</v>
      </c>
      <c r="K84" s="31">
        <v>106.32785640744228</v>
      </c>
      <c r="L84" s="30">
        <v>121.46365738997214</v>
      </c>
      <c r="M84" s="10">
        <v>97.020788397796338</v>
      </c>
      <c r="N84" s="31">
        <v>101.93961272541566</v>
      </c>
      <c r="O84" s="30">
        <v>100.09064769121335</v>
      </c>
      <c r="P84" s="29">
        <v>111.09993560187415</v>
      </c>
      <c r="Q84" s="31">
        <v>97.225060906648167</v>
      </c>
      <c r="R84" s="31">
        <v>84.322925774828022</v>
      </c>
      <c r="S84" s="31">
        <v>96.474265831951229</v>
      </c>
      <c r="T84" s="31">
        <v>117.74882144061152</v>
      </c>
      <c r="U84" s="31">
        <v>103.27364580477808</v>
      </c>
      <c r="V84" s="31">
        <v>100.9602682123695</v>
      </c>
      <c r="W84" s="31">
        <v>113.02259110406348</v>
      </c>
      <c r="X84" s="31">
        <v>120.92732882964864</v>
      </c>
      <c r="Y84" s="31">
        <v>99.158477069165443</v>
      </c>
      <c r="Z84" s="30">
        <v>145.37053290745777</v>
      </c>
      <c r="AA84" s="10">
        <v>95.073245084655056</v>
      </c>
      <c r="AB84" s="12">
        <v>111.13839352790737</v>
      </c>
      <c r="AC84" s="12">
        <v>110.70464381083561</v>
      </c>
      <c r="AD84" s="12">
        <v>97.77395958810051</v>
      </c>
      <c r="AE84" s="12">
        <v>85.056060483812104</v>
      </c>
      <c r="AF84" s="11"/>
      <c r="AG84" s="29">
        <v>136.67568851788201</v>
      </c>
      <c r="AH84" s="31">
        <v>135.29667296832804</v>
      </c>
      <c r="AI84" s="31">
        <v>140.0568597266552</v>
      </c>
      <c r="AJ84" s="31">
        <v>148.99868107046404</v>
      </c>
      <c r="AK84" s="31">
        <v>150.32254014240118</v>
      </c>
      <c r="AL84" s="30">
        <v>139.30734790081024</v>
      </c>
      <c r="AM84" s="10">
        <v>90.37564473784272</v>
      </c>
      <c r="AN84" s="12">
        <v>91.210407519633378</v>
      </c>
      <c r="AO84" s="12">
        <v>74.457814352183902</v>
      </c>
      <c r="AP84" s="11">
        <v>86.496441968573549</v>
      </c>
      <c r="AQ84" s="10">
        <v>82.052542872763752</v>
      </c>
      <c r="AR84" s="12">
        <v>78.581549768079967</v>
      </c>
      <c r="AS84" s="12">
        <v>75.096163463647116</v>
      </c>
      <c r="AT84" s="11">
        <v>110.14812696447338</v>
      </c>
      <c r="AU84" s="12"/>
    </row>
    <row r="85" spans="1:47" s="9" customFormat="1" ht="11.25">
      <c r="A85" s="7">
        <v>33785</v>
      </c>
      <c r="B85" s="162"/>
      <c r="C85" s="11">
        <v>106.65822969506785</v>
      </c>
      <c r="D85" s="10">
        <v>93.476802255409481</v>
      </c>
      <c r="E85" s="12">
        <v>103.57561751917603</v>
      </c>
      <c r="F85" s="12">
        <v>99.591788822811353</v>
      </c>
      <c r="G85" s="12">
        <v>86.920116439248034</v>
      </c>
      <c r="H85" s="12">
        <v>96.215040634625694</v>
      </c>
      <c r="I85" s="31">
        <v>94.280455732879688</v>
      </c>
      <c r="J85" s="12">
        <v>80.823979771450695</v>
      </c>
      <c r="K85" s="31">
        <v>103.94410139062262</v>
      </c>
      <c r="L85" s="30">
        <v>122.79570136545878</v>
      </c>
      <c r="M85" s="10">
        <v>99.388665118009314</v>
      </c>
      <c r="N85" s="31">
        <v>103.04356683024247</v>
      </c>
      <c r="O85" s="30">
        <v>100.82030138088724</v>
      </c>
      <c r="P85" s="29">
        <v>109.01619052252556</v>
      </c>
      <c r="Q85" s="31">
        <v>96.689186509475988</v>
      </c>
      <c r="R85" s="31">
        <v>83.502770937458962</v>
      </c>
      <c r="S85" s="31">
        <v>95.87834699760505</v>
      </c>
      <c r="T85" s="31">
        <v>115.57557479322888</v>
      </c>
      <c r="U85" s="31">
        <v>102.44814771468414</v>
      </c>
      <c r="V85" s="31">
        <v>100.90938158439182</v>
      </c>
      <c r="W85" s="31">
        <v>111.37428128309026</v>
      </c>
      <c r="X85" s="31">
        <v>121.41178301366007</v>
      </c>
      <c r="Y85" s="31">
        <v>96.298721956356658</v>
      </c>
      <c r="Z85" s="30">
        <v>146.91018183434295</v>
      </c>
      <c r="AA85" s="10">
        <v>95.813095100435447</v>
      </c>
      <c r="AB85" s="12">
        <v>109.35353905366776</v>
      </c>
      <c r="AC85" s="12">
        <v>110.88594721900856</v>
      </c>
      <c r="AD85" s="12">
        <v>96.633730971252731</v>
      </c>
      <c r="AE85" s="12">
        <v>84.709431972952615</v>
      </c>
      <c r="AF85" s="11"/>
      <c r="AG85" s="29">
        <v>139.00686627030649</v>
      </c>
      <c r="AH85" s="31">
        <v>136.35841542455199</v>
      </c>
      <c r="AI85" s="31">
        <v>140.0095133980908</v>
      </c>
      <c r="AJ85" s="31">
        <v>148.33849288226432</v>
      </c>
      <c r="AK85" s="31">
        <v>152.42505426226765</v>
      </c>
      <c r="AL85" s="30">
        <v>143.39387564897004</v>
      </c>
      <c r="AM85" s="10">
        <v>88.862839345653995</v>
      </c>
      <c r="AN85" s="12">
        <v>91.793671702043227</v>
      </c>
      <c r="AO85" s="12">
        <v>74.778096677070607</v>
      </c>
      <c r="AP85" s="11">
        <v>86.342321730321572</v>
      </c>
      <c r="AQ85" s="10">
        <v>84.198629251172335</v>
      </c>
      <c r="AR85" s="12">
        <v>76.841849515328036</v>
      </c>
      <c r="AS85" s="12">
        <v>73.798356433945671</v>
      </c>
      <c r="AT85" s="11">
        <v>106.19661672652822</v>
      </c>
      <c r="AU85" s="12"/>
    </row>
    <row r="86" spans="1:47" s="9" customFormat="1" ht="11.25">
      <c r="A86" s="7">
        <v>33816</v>
      </c>
      <c r="B86" s="162"/>
      <c r="C86" s="11">
        <v>108.35129602322435</v>
      </c>
      <c r="D86" s="10">
        <v>94.017093279578205</v>
      </c>
      <c r="E86" s="12">
        <v>104.02217298856104</v>
      </c>
      <c r="F86" s="12">
        <v>99.386038597157551</v>
      </c>
      <c r="G86" s="12">
        <v>85.687589313887088</v>
      </c>
      <c r="H86" s="12">
        <v>95.910161803966602</v>
      </c>
      <c r="I86" s="31">
        <v>94.77331863112893</v>
      </c>
      <c r="J86" s="12">
        <v>80.000320257935769</v>
      </c>
      <c r="K86" s="31">
        <v>104.57939192809479</v>
      </c>
      <c r="L86" s="30">
        <v>125.95574698549545</v>
      </c>
      <c r="M86" s="10">
        <v>101.28998544202884</v>
      </c>
      <c r="N86" s="31">
        <v>103.73416596433871</v>
      </c>
      <c r="O86" s="30">
        <v>101.14609744216732</v>
      </c>
      <c r="P86" s="29">
        <v>109.69794260939125</v>
      </c>
      <c r="Q86" s="31">
        <v>94.78661681336331</v>
      </c>
      <c r="R86" s="31">
        <v>81.090713761148649</v>
      </c>
      <c r="S86" s="31">
        <v>91.980181460362815</v>
      </c>
      <c r="T86" s="31">
        <v>114.652483630417</v>
      </c>
      <c r="U86" s="31">
        <v>99.531545191465398</v>
      </c>
      <c r="V86" s="31">
        <v>99.241227043757462</v>
      </c>
      <c r="W86" s="31">
        <v>113.51402596198028</v>
      </c>
      <c r="X86" s="31">
        <v>118.70562564525535</v>
      </c>
      <c r="Y86" s="31">
        <v>98.254724579960097</v>
      </c>
      <c r="Z86" s="30">
        <v>147.53041240756951</v>
      </c>
      <c r="AA86" s="10">
        <v>97.55350819990818</v>
      </c>
      <c r="AB86" s="12">
        <v>110.53111216950629</v>
      </c>
      <c r="AC86" s="12">
        <v>110.88554894711491</v>
      </c>
      <c r="AD86" s="12">
        <v>95.821549536592642</v>
      </c>
      <c r="AE86" s="12">
        <v>83.504518122799823</v>
      </c>
      <c r="AF86" s="11"/>
      <c r="AG86" s="29">
        <v>140.00990325205217</v>
      </c>
      <c r="AH86" s="31">
        <v>138.39175805762989</v>
      </c>
      <c r="AI86" s="31">
        <v>140.88509590210816</v>
      </c>
      <c r="AJ86" s="31">
        <v>150.83588325801333</v>
      </c>
      <c r="AK86" s="31">
        <v>153.67154651715444</v>
      </c>
      <c r="AL86" s="30">
        <v>140.97993958288021</v>
      </c>
      <c r="AM86" s="10">
        <v>88.77288556050172</v>
      </c>
      <c r="AN86" s="12">
        <v>91.133181286328821</v>
      </c>
      <c r="AO86" s="12">
        <v>74.03111201807593</v>
      </c>
      <c r="AP86" s="11">
        <v>86.767038904170406</v>
      </c>
      <c r="AQ86" s="10">
        <v>83.987853851978073</v>
      </c>
      <c r="AR86" s="12">
        <v>77.198130003681115</v>
      </c>
      <c r="AS86" s="12">
        <v>74.586945340946386</v>
      </c>
      <c r="AT86" s="11">
        <v>105.59301564485209</v>
      </c>
      <c r="AU86" s="12"/>
    </row>
    <row r="87" spans="1:47" s="9" customFormat="1" ht="11.25">
      <c r="A87" s="7">
        <v>33847</v>
      </c>
      <c r="B87" s="162"/>
      <c r="C87" s="11">
        <v>109.05703387864509</v>
      </c>
      <c r="D87" s="10">
        <v>94.866265772449154</v>
      </c>
      <c r="E87" s="12">
        <v>103.39890206570546</v>
      </c>
      <c r="F87" s="12">
        <v>98.804100770551912</v>
      </c>
      <c r="G87" s="12">
        <v>82.46272491495975</v>
      </c>
      <c r="H87" s="12">
        <v>96.306411082770737</v>
      </c>
      <c r="I87" s="31">
        <v>94.385340420050298</v>
      </c>
      <c r="J87" s="12">
        <v>76.285930215229214</v>
      </c>
      <c r="K87" s="31">
        <v>106.03593668623961</v>
      </c>
      <c r="L87" s="30">
        <v>127.86651537116762</v>
      </c>
      <c r="M87" s="10">
        <v>102.61723054445685</v>
      </c>
      <c r="N87" s="31">
        <v>104.73856896321054</v>
      </c>
      <c r="O87" s="30">
        <v>102.92292422987559</v>
      </c>
      <c r="P87" s="29">
        <v>104.27143891653834</v>
      </c>
      <c r="Q87" s="31">
        <v>94.293432984760315</v>
      </c>
      <c r="R87" s="31">
        <v>77.681261435457557</v>
      </c>
      <c r="S87" s="31">
        <v>90.076523231124611</v>
      </c>
      <c r="T87" s="31">
        <v>110.59595552406178</v>
      </c>
      <c r="U87" s="31">
        <v>95.254403169181458</v>
      </c>
      <c r="V87" s="31">
        <v>99.999439752800271</v>
      </c>
      <c r="W87" s="31">
        <v>108.78469814954335</v>
      </c>
      <c r="X87" s="31">
        <v>117.63996549554622</v>
      </c>
      <c r="Y87" s="31">
        <v>95.665086722947635</v>
      </c>
      <c r="Z87" s="30">
        <v>147.30059833781519</v>
      </c>
      <c r="AA87" s="10">
        <v>95.274165631573254</v>
      </c>
      <c r="AB87" s="12">
        <v>109.68391328080283</v>
      </c>
      <c r="AC87" s="12">
        <v>109.90867896417127</v>
      </c>
      <c r="AD87" s="12">
        <v>92.885031534168007</v>
      </c>
      <c r="AE87" s="12">
        <v>82.371154651528883</v>
      </c>
      <c r="AF87" s="11"/>
      <c r="AG87" s="29">
        <v>143.23678498588993</v>
      </c>
      <c r="AH87" s="31">
        <v>140.7232767820723</v>
      </c>
      <c r="AI87" s="31">
        <v>145.44244091669651</v>
      </c>
      <c r="AJ87" s="31">
        <v>154.46814804332084</v>
      </c>
      <c r="AK87" s="31">
        <v>157.53089796631897</v>
      </c>
      <c r="AL87" s="30">
        <v>138.69310870994863</v>
      </c>
      <c r="AM87" s="10">
        <v>86.233732914240761</v>
      </c>
      <c r="AN87" s="12">
        <v>90.728976719438592</v>
      </c>
      <c r="AO87" s="12">
        <v>71.707442448115998</v>
      </c>
      <c r="AP87" s="11">
        <v>83.087064155929738</v>
      </c>
      <c r="AQ87" s="10">
        <v>83.719729698419172</v>
      </c>
      <c r="AR87" s="12">
        <v>76.049333046845334</v>
      </c>
      <c r="AS87" s="12">
        <v>72.598166177855603</v>
      </c>
      <c r="AT87" s="11">
        <v>103.79015567288785</v>
      </c>
      <c r="AU87" s="12"/>
    </row>
    <row r="88" spans="1:47" s="9" customFormat="1" ht="11.25">
      <c r="A88" s="7">
        <v>33877</v>
      </c>
      <c r="B88" s="162"/>
      <c r="C88" s="11">
        <v>111.10470837058344</v>
      </c>
      <c r="D88" s="10">
        <v>93.182564094313349</v>
      </c>
      <c r="E88" s="12">
        <v>104.39200387239428</v>
      </c>
      <c r="F88" s="12">
        <v>98.371437954583172</v>
      </c>
      <c r="G88" s="12">
        <v>80.252378270572109</v>
      </c>
      <c r="H88" s="12">
        <v>96.353651538749602</v>
      </c>
      <c r="I88" s="31">
        <v>96.025188467654445</v>
      </c>
      <c r="J88" s="12">
        <v>75.917733141493699</v>
      </c>
      <c r="K88" s="31">
        <v>106.5266576475899</v>
      </c>
      <c r="L88" s="30">
        <v>131.65131956122343</v>
      </c>
      <c r="M88" s="10">
        <v>99.788001488978935</v>
      </c>
      <c r="N88" s="31">
        <v>104.50312061317393</v>
      </c>
      <c r="O88" s="30">
        <v>102.39358438034201</v>
      </c>
      <c r="P88" s="29">
        <v>106.63954901583088</v>
      </c>
      <c r="Q88" s="31">
        <v>95.484760678574901</v>
      </c>
      <c r="R88" s="31">
        <v>77.787495344223217</v>
      </c>
      <c r="S88" s="31">
        <v>92.210224756704008</v>
      </c>
      <c r="T88" s="31">
        <v>113.5797694677253</v>
      </c>
      <c r="U88" s="31">
        <v>97.985619776734765</v>
      </c>
      <c r="V88" s="31">
        <v>101.84447703267668</v>
      </c>
      <c r="W88" s="31">
        <v>111.42981346433662</v>
      </c>
      <c r="X88" s="31">
        <v>119.51958100802884</v>
      </c>
      <c r="Y88" s="31">
        <v>97.12733194043301</v>
      </c>
      <c r="Z88" s="30">
        <v>148.05700099757786</v>
      </c>
      <c r="AA88" s="10">
        <v>96.755163742256642</v>
      </c>
      <c r="AB88" s="12">
        <v>108.5135960961816</v>
      </c>
      <c r="AC88" s="12">
        <v>110.64405013052279</v>
      </c>
      <c r="AD88" s="12">
        <v>93.461158274819738</v>
      </c>
      <c r="AE88" s="12">
        <v>81.956732745870212</v>
      </c>
      <c r="AF88" s="11"/>
      <c r="AG88" s="29">
        <v>140.2865637495903</v>
      </c>
      <c r="AH88" s="31">
        <v>139.34851737135367</v>
      </c>
      <c r="AI88" s="31">
        <v>145.02371705998036</v>
      </c>
      <c r="AJ88" s="31">
        <v>154.32753310390038</v>
      </c>
      <c r="AK88" s="31">
        <v>155.68181768272697</v>
      </c>
      <c r="AL88" s="30">
        <v>138.29381604392003</v>
      </c>
      <c r="AM88" s="10">
        <v>87.110781349221583</v>
      </c>
      <c r="AN88" s="12">
        <v>90.077024176638815</v>
      </c>
      <c r="AO88" s="12">
        <v>72.082924631844477</v>
      </c>
      <c r="AP88" s="11">
        <v>84.19370698131759</v>
      </c>
      <c r="AQ88" s="10">
        <v>82.137002510455588</v>
      </c>
      <c r="AR88" s="12">
        <v>75.54288097493199</v>
      </c>
      <c r="AS88" s="12">
        <v>72.23861329245274</v>
      </c>
      <c r="AT88" s="11">
        <v>105.80137259683713</v>
      </c>
      <c r="AU88" s="12"/>
    </row>
    <row r="89" spans="1:47" s="9" customFormat="1" ht="11.25">
      <c r="A89" s="7">
        <v>33907</v>
      </c>
      <c r="B89" s="162"/>
      <c r="C89" s="11">
        <v>112.51196916500766</v>
      </c>
      <c r="D89" s="10">
        <v>92.441908193857046</v>
      </c>
      <c r="E89" s="12">
        <v>105.54796516238645</v>
      </c>
      <c r="F89" s="12">
        <v>98.030491233505529</v>
      </c>
      <c r="G89" s="12">
        <v>79.737877437440957</v>
      </c>
      <c r="H89" s="12">
        <v>96.912437709487818</v>
      </c>
      <c r="I89" s="31">
        <v>97.297021664432748</v>
      </c>
      <c r="J89" s="12">
        <v>77.293557331686031</v>
      </c>
      <c r="K89" s="31">
        <v>109.0599196886733</v>
      </c>
      <c r="L89" s="30">
        <v>133.82957703674037</v>
      </c>
      <c r="M89" s="10">
        <v>97.882748836860188</v>
      </c>
      <c r="N89" s="31">
        <v>105.61085651122475</v>
      </c>
      <c r="O89" s="30">
        <v>102.88783478955497</v>
      </c>
      <c r="P89" s="29">
        <v>110.49115941064566</v>
      </c>
      <c r="Q89" s="31">
        <v>96.143077569497137</v>
      </c>
      <c r="R89" s="31">
        <v>78.310462544291013</v>
      </c>
      <c r="S89" s="31">
        <v>94.319746327666948</v>
      </c>
      <c r="T89" s="31">
        <v>117.95323054921039</v>
      </c>
      <c r="U89" s="31">
        <v>100.59669022690585</v>
      </c>
      <c r="V89" s="31">
        <v>104.56078279896741</v>
      </c>
      <c r="W89" s="31">
        <v>114.85796639522079</v>
      </c>
      <c r="X89" s="31">
        <v>123.79492767628837</v>
      </c>
      <c r="Y89" s="31">
        <v>98.600819743835743</v>
      </c>
      <c r="Z89" s="30">
        <v>151.35299966046333</v>
      </c>
      <c r="AA89" s="10">
        <v>98.102437996486302</v>
      </c>
      <c r="AB89" s="12">
        <v>109.88180723816035</v>
      </c>
      <c r="AC89" s="12">
        <v>110.92707784341884</v>
      </c>
      <c r="AD89" s="12">
        <v>94.773661450976931</v>
      </c>
      <c r="AE89" s="12">
        <v>83.203347557232448</v>
      </c>
      <c r="AF89" s="11"/>
      <c r="AG89" s="29">
        <v>141.09983557127924</v>
      </c>
      <c r="AH89" s="31">
        <v>140.15635112969366</v>
      </c>
      <c r="AI89" s="31">
        <v>147.00290544343494</v>
      </c>
      <c r="AJ89" s="31">
        <v>156.7365664549329</v>
      </c>
      <c r="AK89" s="31">
        <v>158.875817238884</v>
      </c>
      <c r="AL89" s="30">
        <v>140.31686210500928</v>
      </c>
      <c r="AM89" s="10">
        <v>89.772454390825757</v>
      </c>
      <c r="AN89" s="12">
        <v>89.048805982150043</v>
      </c>
      <c r="AO89" s="12">
        <v>72.79890722483502</v>
      </c>
      <c r="AP89" s="11">
        <v>85.084827285374303</v>
      </c>
      <c r="AQ89" s="10">
        <v>80.976118906866617</v>
      </c>
      <c r="AR89" s="12">
        <v>76.496423472913776</v>
      </c>
      <c r="AS89" s="12">
        <v>73.152692254509532</v>
      </c>
      <c r="AT89" s="11">
        <v>105.0896493915253</v>
      </c>
      <c r="AU89" s="12"/>
    </row>
    <row r="90" spans="1:47" s="9" customFormat="1" ht="11.25">
      <c r="A90" s="7">
        <v>33938</v>
      </c>
      <c r="B90" s="162"/>
      <c r="C90" s="11">
        <v>114.9333933099212</v>
      </c>
      <c r="D90" s="10">
        <v>90.928759314765898</v>
      </c>
      <c r="E90" s="12">
        <v>107.44089248319429</v>
      </c>
      <c r="F90" s="12">
        <v>101.08445135996938</v>
      </c>
      <c r="G90" s="12">
        <v>81.393908466921673</v>
      </c>
      <c r="H90" s="12">
        <v>97.002009670468254</v>
      </c>
      <c r="I90" s="31">
        <v>98.448618336882205</v>
      </c>
      <c r="J90" s="12">
        <v>79.106781991508285</v>
      </c>
      <c r="K90" s="31">
        <v>109.58509128828055</v>
      </c>
      <c r="L90" s="30">
        <v>133.32444995888696</v>
      </c>
      <c r="M90" s="10">
        <v>95.254859610120661</v>
      </c>
      <c r="N90" s="31">
        <v>107.22085967447921</v>
      </c>
      <c r="O90" s="30">
        <v>102.99448795099329</v>
      </c>
      <c r="P90" s="29">
        <v>112.0867844898934</v>
      </c>
      <c r="Q90" s="31">
        <v>95.94600460971192</v>
      </c>
      <c r="R90" s="31">
        <v>77.0405048048476</v>
      </c>
      <c r="S90" s="31">
        <v>93.783814061258241</v>
      </c>
      <c r="T90" s="31">
        <v>119.92673753209951</v>
      </c>
      <c r="U90" s="31">
        <v>100.20825507523858</v>
      </c>
      <c r="V90" s="31">
        <v>104.91361496405563</v>
      </c>
      <c r="W90" s="31">
        <v>116.9453028826065</v>
      </c>
      <c r="X90" s="31">
        <v>125.56703772184443</v>
      </c>
      <c r="Y90" s="31">
        <v>99.738890975325944</v>
      </c>
      <c r="Z90" s="30">
        <v>153.78884973883351</v>
      </c>
      <c r="AA90" s="10">
        <v>99.358674345456691</v>
      </c>
      <c r="AB90" s="12">
        <v>110.02163451525269</v>
      </c>
      <c r="AC90" s="12">
        <v>108.48400084722611</v>
      </c>
      <c r="AD90" s="12">
        <v>95.52619166543812</v>
      </c>
      <c r="AE90" s="12">
        <v>83.634676142605485</v>
      </c>
      <c r="AF90" s="11"/>
      <c r="AG90" s="29">
        <v>139.79750216349871</v>
      </c>
      <c r="AH90" s="31">
        <v>139.67085048678723</v>
      </c>
      <c r="AI90" s="31">
        <v>145.50482066141251</v>
      </c>
      <c r="AJ90" s="31">
        <v>156.79611474269822</v>
      </c>
      <c r="AK90" s="31">
        <v>159.69956050069541</v>
      </c>
      <c r="AL90" s="30">
        <v>142.66248037397622</v>
      </c>
      <c r="AM90" s="10">
        <v>92.644105645085787</v>
      </c>
      <c r="AN90" s="12">
        <v>87.227630497326544</v>
      </c>
      <c r="AO90" s="12">
        <v>72.106320271074196</v>
      </c>
      <c r="AP90" s="11">
        <v>85.697731156003726</v>
      </c>
      <c r="AQ90" s="10">
        <v>79.439033811304299</v>
      </c>
      <c r="AR90" s="12">
        <v>76.67514698640629</v>
      </c>
      <c r="AS90" s="12">
        <v>74.65616036669914</v>
      </c>
      <c r="AT90" s="11">
        <v>102.85890520567149</v>
      </c>
      <c r="AU90" s="12"/>
    </row>
    <row r="91" spans="1:47" s="9" customFormat="1" ht="11.25">
      <c r="A91" s="7">
        <v>33969</v>
      </c>
      <c r="B91" s="162"/>
      <c r="C91" s="11">
        <v>116.40563783576516</v>
      </c>
      <c r="D91" s="10">
        <v>90.212122599280306</v>
      </c>
      <c r="E91" s="12">
        <v>112.12121212121211</v>
      </c>
      <c r="F91" s="12">
        <v>104.93615727854402</v>
      </c>
      <c r="G91" s="12">
        <v>82.007575757575751</v>
      </c>
      <c r="H91" s="12">
        <v>97.984845710522748</v>
      </c>
      <c r="I91" s="31">
        <v>100.70077771146018</v>
      </c>
      <c r="J91" s="12">
        <v>79.848486004446968</v>
      </c>
      <c r="K91" s="31">
        <v>111.06454798386834</v>
      </c>
      <c r="L91" s="30">
        <v>135.83792173799873</v>
      </c>
      <c r="M91" s="10">
        <v>96.50985033483272</v>
      </c>
      <c r="N91" s="31">
        <v>106.48411976861823</v>
      </c>
      <c r="O91" s="30">
        <v>103.82570961341932</v>
      </c>
      <c r="P91" s="29">
        <v>114.36541820082577</v>
      </c>
      <c r="Q91" s="31">
        <v>97.004749700096383</v>
      </c>
      <c r="R91" s="31">
        <v>77.905273112748446</v>
      </c>
      <c r="S91" s="31">
        <v>95.256585952081281</v>
      </c>
      <c r="T91" s="31">
        <v>123.53545286360061</v>
      </c>
      <c r="U91" s="31">
        <v>101.50270991200472</v>
      </c>
      <c r="V91" s="31">
        <v>106.39384085773771</v>
      </c>
      <c r="W91" s="31">
        <v>119.13465159075302</v>
      </c>
      <c r="X91" s="31">
        <v>128.00554741530635</v>
      </c>
      <c r="Y91" s="31">
        <v>99.586151664887339</v>
      </c>
      <c r="Z91" s="30">
        <v>154.52971521859578</v>
      </c>
      <c r="AA91" s="10">
        <v>101.81060559821213</v>
      </c>
      <c r="AB91" s="12">
        <v>108.71969280820457</v>
      </c>
      <c r="AC91" s="12">
        <v>109.35606522993184</v>
      </c>
      <c r="AD91" s="12">
        <v>97.106055057409108</v>
      </c>
      <c r="AE91" s="12">
        <v>84.212123986439408</v>
      </c>
      <c r="AF91" s="11"/>
      <c r="AG91" s="29">
        <v>136.10564075757577</v>
      </c>
      <c r="AH91" s="31">
        <v>137.62562484848488</v>
      </c>
      <c r="AI91" s="31">
        <v>143.08884537878791</v>
      </c>
      <c r="AJ91" s="31">
        <v>155.57624098484848</v>
      </c>
      <c r="AK91" s="31">
        <v>155.16895659090909</v>
      </c>
      <c r="AL91" s="30">
        <v>141.69244030303031</v>
      </c>
      <c r="AM91" s="10">
        <v>93.704547304090909</v>
      </c>
      <c r="AN91" s="12">
        <v>87.303028684666671</v>
      </c>
      <c r="AO91" s="12">
        <v>72.431818644205777</v>
      </c>
      <c r="AP91" s="11">
        <v>87.303028684666671</v>
      </c>
      <c r="AQ91" s="10">
        <v>79.878789728333345</v>
      </c>
      <c r="AR91" s="12">
        <v>79.457538104955745</v>
      </c>
      <c r="AS91" s="12">
        <v>76.386365023522742</v>
      </c>
      <c r="AT91" s="11">
        <v>102.55302660392427</v>
      </c>
      <c r="AU91" s="12"/>
    </row>
    <row r="92" spans="1:47" s="9" customFormat="1" ht="11.25">
      <c r="A92" s="7">
        <v>33998</v>
      </c>
      <c r="B92" s="162"/>
      <c r="C92" s="11">
        <v>117.01330185057097</v>
      </c>
      <c r="D92" s="10">
        <v>88.002373057370605</v>
      </c>
      <c r="E92" s="12">
        <v>114.49651761982797</v>
      </c>
      <c r="F92" s="12">
        <v>107.90000409626042</v>
      </c>
      <c r="G92" s="12">
        <v>84.509862984354143</v>
      </c>
      <c r="H92" s="12">
        <v>98.650447342525595</v>
      </c>
      <c r="I92" s="31">
        <v>102.41340085013624</v>
      </c>
      <c r="J92" s="12">
        <v>82.670916404982947</v>
      </c>
      <c r="K92" s="31">
        <v>112.05150663095675</v>
      </c>
      <c r="L92" s="30">
        <v>136.39249667118474</v>
      </c>
      <c r="M92" s="10">
        <v>96.588939043628272</v>
      </c>
      <c r="N92" s="31">
        <v>106.38604083961627</v>
      </c>
      <c r="O92" s="30">
        <v>102.56298392999616</v>
      </c>
      <c r="P92" s="29">
        <v>119.26159045269166</v>
      </c>
      <c r="Q92" s="31">
        <v>99.60490467367589</v>
      </c>
      <c r="R92" s="31">
        <v>80.394364839879586</v>
      </c>
      <c r="S92" s="31">
        <v>98.445986123575082</v>
      </c>
      <c r="T92" s="31">
        <v>129.77793465775611</v>
      </c>
      <c r="U92" s="31">
        <v>104.54471036302806</v>
      </c>
      <c r="V92" s="31">
        <v>109.47352395429233</v>
      </c>
      <c r="W92" s="31">
        <v>124.9852812905569</v>
      </c>
      <c r="X92" s="31">
        <v>133.47697465580345</v>
      </c>
      <c r="Y92" s="31">
        <v>99.949303414298583</v>
      </c>
      <c r="Z92" s="30">
        <v>155.98999795433519</v>
      </c>
      <c r="AA92" s="10">
        <v>102.97345033158831</v>
      </c>
      <c r="AB92" s="12">
        <v>108.02312967208958</v>
      </c>
      <c r="AC92" s="12">
        <v>108.97227251509713</v>
      </c>
      <c r="AD92" s="12">
        <v>100.2002112433709</v>
      </c>
      <c r="AE92" s="12">
        <v>84.939939976086308</v>
      </c>
      <c r="AF92" s="11"/>
      <c r="AG92" s="29">
        <v>129.75552446982056</v>
      </c>
      <c r="AH92" s="31">
        <v>132.14754122794008</v>
      </c>
      <c r="AI92" s="31">
        <v>136.41292206732908</v>
      </c>
      <c r="AJ92" s="31">
        <v>148.77453907756191</v>
      </c>
      <c r="AK92" s="31">
        <v>147.9294261456325</v>
      </c>
      <c r="AL92" s="30">
        <v>140.07441902713927</v>
      </c>
      <c r="AM92" s="10">
        <v>95.780808370858679</v>
      </c>
      <c r="AN92" s="12">
        <v>89.344503828978191</v>
      </c>
      <c r="AO92" s="12">
        <v>74.202876831395528</v>
      </c>
      <c r="AP92" s="11">
        <v>88.38795561933857</v>
      </c>
      <c r="AQ92" s="10">
        <v>79.816105138395372</v>
      </c>
      <c r="AR92" s="12">
        <v>80.06260294576154</v>
      </c>
      <c r="AS92" s="12">
        <v>76.842649602113298</v>
      </c>
      <c r="AT92" s="11">
        <v>104.15987039945129</v>
      </c>
      <c r="AU92" s="12"/>
    </row>
    <row r="93" spans="1:47" s="9" customFormat="1" ht="11.25">
      <c r="A93" s="7">
        <v>34026</v>
      </c>
      <c r="B93" s="162"/>
      <c r="C93" s="11">
        <v>116.19120486543584</v>
      </c>
      <c r="D93" s="10">
        <v>87.260020046642168</v>
      </c>
      <c r="E93" s="12">
        <v>115.71165690223614</v>
      </c>
      <c r="F93" s="12">
        <v>108.82912925606453</v>
      </c>
      <c r="G93" s="12">
        <v>85.112172919801409</v>
      </c>
      <c r="H93" s="12">
        <v>97.069125315789037</v>
      </c>
      <c r="I93" s="31">
        <v>99.683329983653294</v>
      </c>
      <c r="J93" s="12">
        <v>82.147848698175821</v>
      </c>
      <c r="K93" s="31">
        <v>113.79024687466377</v>
      </c>
      <c r="L93" s="30">
        <v>137.18547539212585</v>
      </c>
      <c r="M93" s="10">
        <v>99.747641682668771</v>
      </c>
      <c r="N93" s="31">
        <v>105.3531346607102</v>
      </c>
      <c r="O93" s="30">
        <v>100.61982489700694</v>
      </c>
      <c r="P93" s="29">
        <v>117.59375702334684</v>
      </c>
      <c r="Q93" s="31">
        <v>96.090151296729701</v>
      </c>
      <c r="R93" s="31">
        <v>77.78712767921138</v>
      </c>
      <c r="S93" s="31">
        <v>94.698868308399895</v>
      </c>
      <c r="T93" s="31">
        <v>128.60292709478912</v>
      </c>
      <c r="U93" s="31">
        <v>101.90585976230015</v>
      </c>
      <c r="V93" s="31">
        <v>108.21639447725558</v>
      </c>
      <c r="W93" s="31">
        <v>123.26359534682967</v>
      </c>
      <c r="X93" s="31">
        <v>134.04944896604982</v>
      </c>
      <c r="Y93" s="31">
        <v>100.75711364060366</v>
      </c>
      <c r="Z93" s="30">
        <v>151.73592556311641</v>
      </c>
      <c r="AA93" s="10">
        <v>102.75836480194191</v>
      </c>
      <c r="AB93" s="12">
        <v>103.50129217643254</v>
      </c>
      <c r="AC93" s="12">
        <v>109.2901815601692</v>
      </c>
      <c r="AD93" s="12">
        <v>98.153734785877191</v>
      </c>
      <c r="AE93" s="12">
        <v>83.037881125148971</v>
      </c>
      <c r="AF93" s="11"/>
      <c r="AG93" s="29">
        <v>127.29932254505334</v>
      </c>
      <c r="AH93" s="31">
        <v>127.94191533652079</v>
      </c>
      <c r="AI93" s="31">
        <v>132.07154946671574</v>
      </c>
      <c r="AJ93" s="31">
        <v>144.0397551305627</v>
      </c>
      <c r="AK93" s="31">
        <v>141.75410437660906</v>
      </c>
      <c r="AL93" s="30">
        <v>139.64610761309305</v>
      </c>
      <c r="AM93" s="10">
        <v>94.821628291357143</v>
      </c>
      <c r="AN93" s="12">
        <v>91.187937639352725</v>
      </c>
      <c r="AO93" s="12">
        <v>76.072083978624505</v>
      </c>
      <c r="AP93" s="11">
        <v>88.591395690621567</v>
      </c>
      <c r="AQ93" s="10">
        <v>82.427361205288733</v>
      </c>
      <c r="AR93" s="12">
        <v>80.147414702890131</v>
      </c>
      <c r="AS93" s="12">
        <v>78.492092007701373</v>
      </c>
      <c r="AT93" s="11">
        <v>106.6200786673336</v>
      </c>
      <c r="AU93" s="12"/>
    </row>
    <row r="94" spans="1:47" s="9" customFormat="1" ht="11.25">
      <c r="A94" s="7">
        <v>34059</v>
      </c>
      <c r="B94" s="162"/>
      <c r="C94" s="11">
        <v>117.34510315184281</v>
      </c>
      <c r="D94" s="10">
        <v>87.693079645513322</v>
      </c>
      <c r="E94" s="12">
        <v>118.08319607037146</v>
      </c>
      <c r="F94" s="12">
        <v>111.66117613188669</v>
      </c>
      <c r="G94" s="12">
        <v>83.74883231181839</v>
      </c>
      <c r="H94" s="12">
        <v>95.604504523725481</v>
      </c>
      <c r="I94" s="31">
        <v>98.954133292504736</v>
      </c>
      <c r="J94" s="12">
        <v>82.850779290768031</v>
      </c>
      <c r="K94" s="31">
        <v>114.72499075693614</v>
      </c>
      <c r="L94" s="30">
        <v>135.67627515554264</v>
      </c>
      <c r="M94" s="10">
        <v>99.702720430671249</v>
      </c>
      <c r="N94" s="31">
        <v>105.97309234830928</v>
      </c>
      <c r="O94" s="30">
        <v>99.666897533067981</v>
      </c>
      <c r="P94" s="29">
        <v>120.68276571969253</v>
      </c>
      <c r="Q94" s="31">
        <v>96.27924344585827</v>
      </c>
      <c r="R94" s="31">
        <v>78.55704877956795</v>
      </c>
      <c r="S94" s="31">
        <v>95.089110165757944</v>
      </c>
      <c r="T94" s="31">
        <v>130.65437485301021</v>
      </c>
      <c r="U94" s="31">
        <v>103.37540223514155</v>
      </c>
      <c r="V94" s="31">
        <v>109.41637721514643</v>
      </c>
      <c r="W94" s="31">
        <v>125.35511501180203</v>
      </c>
      <c r="X94" s="31">
        <v>135.83689104277289</v>
      </c>
      <c r="Y94" s="31">
        <v>101.82032285217034</v>
      </c>
      <c r="Z94" s="30">
        <v>153.33308283709155</v>
      </c>
      <c r="AA94" s="10">
        <v>103.48444089814643</v>
      </c>
      <c r="AB94" s="12">
        <v>102.56483548159352</v>
      </c>
      <c r="AC94" s="12">
        <v>110.83411471546809</v>
      </c>
      <c r="AD94" s="12">
        <v>100.66096746199442</v>
      </c>
      <c r="AE94" s="12">
        <v>82.477191645771981</v>
      </c>
      <c r="AF94" s="11"/>
      <c r="AG94" s="29">
        <v>124.83345261872263</v>
      </c>
      <c r="AH94" s="31">
        <v>125.71352546878367</v>
      </c>
      <c r="AI94" s="31">
        <v>129.90023018895036</v>
      </c>
      <c r="AJ94" s="31">
        <v>141.95304662691285</v>
      </c>
      <c r="AK94" s="31">
        <v>139.7005080824772</v>
      </c>
      <c r="AL94" s="30">
        <v>140.07816876212371</v>
      </c>
      <c r="AM94" s="10">
        <v>94.899056209418802</v>
      </c>
      <c r="AN94" s="12">
        <v>91.256553375285591</v>
      </c>
      <c r="AO94" s="12">
        <v>75.213738373015318</v>
      </c>
      <c r="AP94" s="11">
        <v>88.44026041678282</v>
      </c>
      <c r="AQ94" s="10">
        <v>82.699907040987156</v>
      </c>
      <c r="AR94" s="12">
        <v>80.986552916177175</v>
      </c>
      <c r="AS94" s="12">
        <v>77.333141310180338</v>
      </c>
      <c r="AT94" s="11">
        <v>105.54637808901504</v>
      </c>
      <c r="AU94" s="12"/>
    </row>
    <row r="95" spans="1:47" s="9" customFormat="1" ht="11.25">
      <c r="A95" s="7">
        <v>34089</v>
      </c>
      <c r="B95" s="162"/>
      <c r="C95" s="11">
        <v>115.55082248280632</v>
      </c>
      <c r="D95" s="10">
        <v>87.336374567017231</v>
      </c>
      <c r="E95" s="12">
        <v>118.06883589627152</v>
      </c>
      <c r="F95" s="12">
        <v>109.85245570267162</v>
      </c>
      <c r="G95" s="12">
        <v>83.262245345418464</v>
      </c>
      <c r="H95" s="12">
        <v>96.360445558365456</v>
      </c>
      <c r="I95" s="31">
        <v>100.47912912719443</v>
      </c>
      <c r="J95" s="12">
        <v>83.46815708192382</v>
      </c>
      <c r="K95" s="31">
        <v>115.18454954941295</v>
      </c>
      <c r="L95" s="30">
        <v>135.63351348053462</v>
      </c>
      <c r="M95" s="10">
        <v>101.23773819984494</v>
      </c>
      <c r="N95" s="31">
        <v>104.40161948320232</v>
      </c>
      <c r="O95" s="30">
        <v>98.977199388519381</v>
      </c>
      <c r="P95" s="29">
        <v>119.73711607764379</v>
      </c>
      <c r="Q95" s="31">
        <v>96.419993513830349</v>
      </c>
      <c r="R95" s="31">
        <v>78.236038035351939</v>
      </c>
      <c r="S95" s="31">
        <v>94.915404332259584</v>
      </c>
      <c r="T95" s="31">
        <v>130.05557072106495</v>
      </c>
      <c r="U95" s="31">
        <v>103.33392670377715</v>
      </c>
      <c r="V95" s="31">
        <v>110.63983746518315</v>
      </c>
      <c r="W95" s="31">
        <v>123.68045942767898</v>
      </c>
      <c r="X95" s="31">
        <v>136.60272602455953</v>
      </c>
      <c r="Y95" s="31">
        <v>99.637158671905851</v>
      </c>
      <c r="Z95" s="30">
        <v>151.9398643805055</v>
      </c>
      <c r="AA95" s="10">
        <v>106.03029318707166</v>
      </c>
      <c r="AB95" s="12">
        <v>98.610087025952382</v>
      </c>
      <c r="AC95" s="12">
        <v>111.64877726445803</v>
      </c>
      <c r="AD95" s="12">
        <v>102.7871777264745</v>
      </c>
      <c r="AE95" s="12">
        <v>81.453156446705407</v>
      </c>
      <c r="AF95" s="11"/>
      <c r="AG95" s="29">
        <v>122.28576871598766</v>
      </c>
      <c r="AH95" s="31">
        <v>123.66260516252392</v>
      </c>
      <c r="AI95" s="31">
        <v>130.17440778055601</v>
      </c>
      <c r="AJ95" s="31">
        <v>141.0902313575526</v>
      </c>
      <c r="AK95" s="31">
        <v>136.56341079570527</v>
      </c>
      <c r="AL95" s="30">
        <v>137.79290027945288</v>
      </c>
      <c r="AM95" s="10">
        <v>92.903369488932213</v>
      </c>
      <c r="AN95" s="12">
        <v>92.307689838991053</v>
      </c>
      <c r="AO95" s="12">
        <v>76.768641998558635</v>
      </c>
      <c r="AP95" s="11">
        <v>86.534783180570685</v>
      </c>
      <c r="AQ95" s="10">
        <v>82.445948382372421</v>
      </c>
      <c r="AR95" s="12">
        <v>80.758462001722918</v>
      </c>
      <c r="AS95" s="12">
        <v>76.989264922341533</v>
      </c>
      <c r="AT95" s="11">
        <v>106.82452897987207</v>
      </c>
      <c r="AU95" s="12"/>
    </row>
    <row r="96" spans="1:47" s="9" customFormat="1" ht="11.25">
      <c r="A96" s="7">
        <v>34120</v>
      </c>
      <c r="B96" s="162"/>
      <c r="C96" s="11">
        <v>117.06370711098954</v>
      </c>
      <c r="D96" s="10">
        <v>87.630485884877729</v>
      </c>
      <c r="E96" s="12">
        <v>117.98226405464752</v>
      </c>
      <c r="F96" s="12">
        <v>108.80780386160387</v>
      </c>
      <c r="G96" s="12">
        <v>85.985987513391976</v>
      </c>
      <c r="H96" s="12">
        <v>96.782043001011033</v>
      </c>
      <c r="I96" s="31">
        <v>101.45713103208291</v>
      </c>
      <c r="J96" s="12">
        <v>84.119835210832264</v>
      </c>
      <c r="K96" s="31">
        <v>115.74259248723588</v>
      </c>
      <c r="L96" s="30">
        <v>138.65652608084486</v>
      </c>
      <c r="M96" s="10">
        <v>99.803383757341237</v>
      </c>
      <c r="N96" s="31">
        <v>103.98187145198345</v>
      </c>
      <c r="O96" s="30">
        <v>100.3530197554358</v>
      </c>
      <c r="P96" s="29">
        <v>124.51954391158301</v>
      </c>
      <c r="Q96" s="31">
        <v>98.09254433458797</v>
      </c>
      <c r="R96" s="31">
        <v>79.580208160335957</v>
      </c>
      <c r="S96" s="31">
        <v>97.504232611719971</v>
      </c>
      <c r="T96" s="31">
        <v>132.78024917830641</v>
      </c>
      <c r="U96" s="31">
        <v>107.50139841291389</v>
      </c>
      <c r="V96" s="31">
        <v>113.37950338937137</v>
      </c>
      <c r="W96" s="31">
        <v>126.30823058131631</v>
      </c>
      <c r="X96" s="31">
        <v>139.0978420838741</v>
      </c>
      <c r="Y96" s="31">
        <v>101.228946498219</v>
      </c>
      <c r="Z96" s="30">
        <v>155.36443526254823</v>
      </c>
      <c r="AA96" s="10">
        <v>106.16330310848707</v>
      </c>
      <c r="AB96" s="12">
        <v>101.36565442046333</v>
      </c>
      <c r="AC96" s="12">
        <v>111.41856272776349</v>
      </c>
      <c r="AD96" s="12">
        <v>104.99070237229373</v>
      </c>
      <c r="AE96" s="12">
        <v>82.496780532968685</v>
      </c>
      <c r="AF96" s="11"/>
      <c r="AG96" s="29">
        <v>121.15228650078649</v>
      </c>
      <c r="AH96" s="31">
        <v>123.9591442871443</v>
      </c>
      <c r="AI96" s="31">
        <v>130.23343579293581</v>
      </c>
      <c r="AJ96" s="31">
        <v>144.03490740740742</v>
      </c>
      <c r="AK96" s="31">
        <v>136.89088574288573</v>
      </c>
      <c r="AL96" s="30">
        <v>134.50612676962677</v>
      </c>
      <c r="AM96" s="10">
        <v>95.667097849099108</v>
      </c>
      <c r="AN96" s="12">
        <v>93.329042456234816</v>
      </c>
      <c r="AO96" s="12">
        <v>78.378380342185039</v>
      </c>
      <c r="AP96" s="11">
        <v>90.118690773287568</v>
      </c>
      <c r="AQ96" s="10">
        <v>83.276134148934659</v>
      </c>
      <c r="AR96" s="12">
        <v>81.487026461197644</v>
      </c>
      <c r="AS96" s="12">
        <v>77.849275885464024</v>
      </c>
      <c r="AT96" s="11">
        <v>107.97225404463751</v>
      </c>
      <c r="AU96" s="12"/>
    </row>
    <row r="97" spans="1:47" s="9" customFormat="1" ht="11.25">
      <c r="A97" s="7">
        <v>34150</v>
      </c>
      <c r="B97" s="162"/>
      <c r="C97" s="11">
        <v>119.13459117395031</v>
      </c>
      <c r="D97" s="10">
        <v>86.458887722922043</v>
      </c>
      <c r="E97" s="12">
        <v>122.41422363908173</v>
      </c>
      <c r="F97" s="12">
        <v>113.43943680760707</v>
      </c>
      <c r="G97" s="12">
        <v>86.699875039188825</v>
      </c>
      <c r="H97" s="12">
        <v>98.18884467849135</v>
      </c>
      <c r="I97" s="31">
        <v>102.63305296814072</v>
      </c>
      <c r="J97" s="12">
        <v>83.32281649299486</v>
      </c>
      <c r="K97" s="31">
        <v>115.23010643024224</v>
      </c>
      <c r="L97" s="30">
        <v>140.08328608893794</v>
      </c>
      <c r="M97" s="10">
        <v>101.80097046002624</v>
      </c>
      <c r="N97" s="31">
        <v>104.13192704103771</v>
      </c>
      <c r="O97" s="30">
        <v>98.266813298622409</v>
      </c>
      <c r="P97" s="29">
        <v>126.31193588000573</v>
      </c>
      <c r="Q97" s="31">
        <v>99.694652578010562</v>
      </c>
      <c r="R97" s="31">
        <v>81.672678996752367</v>
      </c>
      <c r="S97" s="31">
        <v>99.309812810244466</v>
      </c>
      <c r="T97" s="31">
        <v>136.09408038076026</v>
      </c>
      <c r="U97" s="31">
        <v>109.89443015046089</v>
      </c>
      <c r="V97" s="31">
        <v>113.625270496441</v>
      </c>
      <c r="W97" s="31">
        <v>129.49255375743431</v>
      </c>
      <c r="X97" s="31">
        <v>142.62172113492858</v>
      </c>
      <c r="Y97" s="31">
        <v>103.83891597487948</v>
      </c>
      <c r="Z97" s="30">
        <v>156.13296129337982</v>
      </c>
      <c r="AA97" s="10">
        <v>106.4191467930163</v>
      </c>
      <c r="AB97" s="12">
        <v>101.05313930603401</v>
      </c>
      <c r="AC97" s="12">
        <v>112.72192886644532</v>
      </c>
      <c r="AD97" s="12">
        <v>106.68024816570268</v>
      </c>
      <c r="AE97" s="12">
        <v>81.921119548286214</v>
      </c>
      <c r="AF97" s="11"/>
      <c r="AG97" s="29">
        <v>118.93962217937735</v>
      </c>
      <c r="AH97" s="31">
        <v>120.45721879463012</v>
      </c>
      <c r="AI97" s="31">
        <v>123.69280462724939</v>
      </c>
      <c r="AJ97" s="31">
        <v>138.09578163381892</v>
      </c>
      <c r="AK97" s="31">
        <v>131.38305098543276</v>
      </c>
      <c r="AL97" s="30">
        <v>137.15423778920311</v>
      </c>
      <c r="AM97" s="10">
        <v>96.977297083640408</v>
      </c>
      <c r="AN97" s="12">
        <v>94.066599170601279</v>
      </c>
      <c r="AO97" s="12">
        <v>77.988009764717233</v>
      </c>
      <c r="AP97" s="11">
        <v>89.669847311339637</v>
      </c>
      <c r="AQ97" s="10">
        <v>83.227312861082552</v>
      </c>
      <c r="AR97" s="12">
        <v>80.955710227368257</v>
      </c>
      <c r="AS97" s="12">
        <v>77.228295534068849</v>
      </c>
      <c r="AT97" s="11">
        <v>108.51281740024281</v>
      </c>
      <c r="AU97" s="12"/>
    </row>
    <row r="98" spans="1:47" s="9" customFormat="1" ht="11.25">
      <c r="A98" s="7">
        <v>34180</v>
      </c>
      <c r="B98" s="162"/>
      <c r="C98" s="11">
        <v>116.47227512743808</v>
      </c>
      <c r="D98" s="10">
        <v>84.474763811513682</v>
      </c>
      <c r="E98" s="12">
        <v>122.04764173721183</v>
      </c>
      <c r="F98" s="12">
        <v>113.84650051286562</v>
      </c>
      <c r="G98" s="12">
        <v>87.222662385851365</v>
      </c>
      <c r="H98" s="12">
        <v>98.371884277353843</v>
      </c>
      <c r="I98" s="31">
        <v>101.25696865514391</v>
      </c>
      <c r="J98" s="12">
        <v>85.688392565953038</v>
      </c>
      <c r="K98" s="31">
        <v>114.98421744522216</v>
      </c>
      <c r="L98" s="30">
        <v>139.22085307017954</v>
      </c>
      <c r="M98" s="10">
        <v>104.52406691140584</v>
      </c>
      <c r="N98" s="31">
        <v>102.77493888454923</v>
      </c>
      <c r="O98" s="30">
        <v>95.509660652063019</v>
      </c>
      <c r="P98" s="29">
        <v>127.03558456685525</v>
      </c>
      <c r="Q98" s="31">
        <v>100.23192762834992</v>
      </c>
      <c r="R98" s="31">
        <v>81.449058306383748</v>
      </c>
      <c r="S98" s="31">
        <v>100.79504561775632</v>
      </c>
      <c r="T98" s="31">
        <v>137.45918335013684</v>
      </c>
      <c r="U98" s="31">
        <v>110.13564371166538</v>
      </c>
      <c r="V98" s="31">
        <v>114.50621424174967</v>
      </c>
      <c r="W98" s="31">
        <v>129.72289610708586</v>
      </c>
      <c r="X98" s="31">
        <v>144.33698985483002</v>
      </c>
      <c r="Y98" s="31">
        <v>104.30320208081628</v>
      </c>
      <c r="Z98" s="30">
        <v>150.50694372343756</v>
      </c>
      <c r="AA98" s="10">
        <v>105.99375897827584</v>
      </c>
      <c r="AB98" s="12">
        <v>98.936749310403854</v>
      </c>
      <c r="AC98" s="12">
        <v>114.36237333565803</v>
      </c>
      <c r="AD98" s="12">
        <v>109.16340475725335</v>
      </c>
      <c r="AE98" s="12">
        <v>82.193303890083072</v>
      </c>
      <c r="AF98" s="11"/>
      <c r="AG98" s="29">
        <v>114.96976743519977</v>
      </c>
      <c r="AH98" s="31">
        <v>116.19514127165975</v>
      </c>
      <c r="AI98" s="31">
        <v>118.07595037949308</v>
      </c>
      <c r="AJ98" s="31">
        <v>132.10183538593731</v>
      </c>
      <c r="AK98" s="31">
        <v>125.54872540455393</v>
      </c>
      <c r="AL98" s="30">
        <v>136.42720048689679</v>
      </c>
      <c r="AM98" s="10">
        <v>96.813301874165859</v>
      </c>
      <c r="AN98" s="12">
        <v>94.784722020213394</v>
      </c>
      <c r="AO98" s="12">
        <v>78.364425106336839</v>
      </c>
      <c r="AP98" s="11">
        <v>89.167546153866539</v>
      </c>
      <c r="AQ98" s="10">
        <v>84.73895740905057</v>
      </c>
      <c r="AR98" s="12">
        <v>81.335282086247048</v>
      </c>
      <c r="AS98" s="12">
        <v>77.477140616468574</v>
      </c>
      <c r="AT98" s="11">
        <v>106.5666245710798</v>
      </c>
      <c r="AU98" s="12"/>
    </row>
    <row r="99" spans="1:47" s="9" customFormat="1" ht="11.25">
      <c r="A99" s="7">
        <v>34212</v>
      </c>
      <c r="B99" s="162"/>
      <c r="C99" s="11">
        <v>116.82327644548029</v>
      </c>
      <c r="D99" s="10">
        <v>83.767985961736088</v>
      </c>
      <c r="E99" s="12">
        <v>122.67439448201782</v>
      </c>
      <c r="F99" s="12">
        <v>113.37989076615249</v>
      </c>
      <c r="G99" s="12">
        <v>85.828343969573922</v>
      </c>
      <c r="H99" s="12">
        <v>99.54319559278062</v>
      </c>
      <c r="I99" s="31">
        <v>101.9878949713104</v>
      </c>
      <c r="J99" s="12">
        <v>85.500365882176652</v>
      </c>
      <c r="K99" s="31">
        <v>114.68811131076654</v>
      </c>
      <c r="L99" s="30">
        <v>137.49701851797244</v>
      </c>
      <c r="M99" s="10">
        <v>104.17346706186896</v>
      </c>
      <c r="N99" s="31">
        <v>102.0165809349558</v>
      </c>
      <c r="O99" s="30">
        <v>95.258374195565864</v>
      </c>
      <c r="P99" s="29">
        <v>129.72174628848836</v>
      </c>
      <c r="Q99" s="31">
        <v>100.51955737290066</v>
      </c>
      <c r="R99" s="31">
        <v>81.035512716627395</v>
      </c>
      <c r="S99" s="31">
        <v>100.48688472429268</v>
      </c>
      <c r="T99" s="31">
        <v>140.77160664234165</v>
      </c>
      <c r="U99" s="31">
        <v>110.39883271515063</v>
      </c>
      <c r="V99" s="31">
        <v>113.9471533530433</v>
      </c>
      <c r="W99" s="31">
        <v>132.16515834207698</v>
      </c>
      <c r="X99" s="31">
        <v>144.41615508316562</v>
      </c>
      <c r="Y99" s="31">
        <v>106.48401341595964</v>
      </c>
      <c r="Z99" s="30">
        <v>150.90175680511589</v>
      </c>
      <c r="AA99" s="10">
        <v>106.8447469454803</v>
      </c>
      <c r="AB99" s="12">
        <v>99.692915315889806</v>
      </c>
      <c r="AC99" s="12">
        <v>115.02686558437264</v>
      </c>
      <c r="AD99" s="12">
        <v>110.43991406034115</v>
      </c>
      <c r="AE99" s="12">
        <v>81.957457564608802</v>
      </c>
      <c r="AF99" s="11"/>
      <c r="AG99" s="29">
        <v>114.20743077135558</v>
      </c>
      <c r="AH99" s="31">
        <v>115.4246794420275</v>
      </c>
      <c r="AI99" s="31">
        <v>117.52077080312134</v>
      </c>
      <c r="AJ99" s="31">
        <v>131.735515295905</v>
      </c>
      <c r="AK99" s="31">
        <v>126.16924701332781</v>
      </c>
      <c r="AL99" s="30">
        <v>136.04888612664871</v>
      </c>
      <c r="AM99" s="10">
        <v>97.35716466835855</v>
      </c>
      <c r="AN99" s="12">
        <v>95.39030770653963</v>
      </c>
      <c r="AO99" s="12">
        <v>78.691280099716877</v>
      </c>
      <c r="AP99" s="11">
        <v>86.598380166314499</v>
      </c>
      <c r="AQ99" s="10">
        <v>84.528491342434918</v>
      </c>
      <c r="AR99" s="12">
        <v>81.234811847795328</v>
      </c>
      <c r="AS99" s="12">
        <v>77.28470762200125</v>
      </c>
      <c r="AT99" s="11">
        <v>106.96999103552933</v>
      </c>
      <c r="AU99" s="12"/>
    </row>
    <row r="100" spans="1:47" s="9" customFormat="1" ht="11.25">
      <c r="A100" s="7">
        <v>34242</v>
      </c>
      <c r="B100" s="162"/>
      <c r="C100" s="11">
        <v>117.43787164798078</v>
      </c>
      <c r="D100" s="10">
        <v>83.668120075706739</v>
      </c>
      <c r="E100" s="12">
        <v>123.54241060257627</v>
      </c>
      <c r="F100" s="12">
        <v>116.95344061425476</v>
      </c>
      <c r="G100" s="12">
        <v>86.669305658752265</v>
      </c>
      <c r="H100" s="12">
        <v>100.38508943250122</v>
      </c>
      <c r="I100" s="31">
        <v>102.2505673593606</v>
      </c>
      <c r="J100" s="12">
        <v>86.165692311210137</v>
      </c>
      <c r="K100" s="31">
        <v>116.36546196258575</v>
      </c>
      <c r="L100" s="30">
        <v>141.76700123228076</v>
      </c>
      <c r="M100" s="10">
        <v>104.89207969851884</v>
      </c>
      <c r="N100" s="31">
        <v>102.79949811352293</v>
      </c>
      <c r="O100" s="30">
        <v>95.687410332090295</v>
      </c>
      <c r="P100" s="29">
        <v>133.29479709380308</v>
      </c>
      <c r="Q100" s="31">
        <v>102.53998788811893</v>
      </c>
      <c r="R100" s="31">
        <v>81.58034319793957</v>
      </c>
      <c r="S100" s="31">
        <v>101.49736707869874</v>
      </c>
      <c r="T100" s="31">
        <v>145.99519669589253</v>
      </c>
      <c r="U100" s="31">
        <v>111.59764910491067</v>
      </c>
      <c r="V100" s="31">
        <v>115.89441135364405</v>
      </c>
      <c r="W100" s="31">
        <v>136.38722283339328</v>
      </c>
      <c r="X100" s="31">
        <v>145.98131213492869</v>
      </c>
      <c r="Y100" s="31">
        <v>109.07172282837804</v>
      </c>
      <c r="Z100" s="30">
        <v>152.52455772886464</v>
      </c>
      <c r="AA100" s="10">
        <v>108.48414680449801</v>
      </c>
      <c r="AB100" s="12">
        <v>102.69015234768837</v>
      </c>
      <c r="AC100" s="12">
        <v>115.92196183124219</v>
      </c>
      <c r="AD100" s="12">
        <v>113.01417550640581</v>
      </c>
      <c r="AE100" s="12">
        <v>83.586859214997915</v>
      </c>
      <c r="AF100" s="11"/>
      <c r="AG100" s="29">
        <v>113.77188079654643</v>
      </c>
      <c r="AH100" s="31">
        <v>113.47153342152905</v>
      </c>
      <c r="AI100" s="31">
        <v>116.48011217100682</v>
      </c>
      <c r="AJ100" s="31">
        <v>130.8346377245509</v>
      </c>
      <c r="AK100" s="31">
        <v>124.4159319732628</v>
      </c>
      <c r="AL100" s="30">
        <v>135.80439221556887</v>
      </c>
      <c r="AM100" s="10">
        <v>99.88171495512465</v>
      </c>
      <c r="AN100" s="12">
        <v>95.997948348391603</v>
      </c>
      <c r="AO100" s="12">
        <v>76.066418089848213</v>
      </c>
      <c r="AP100" s="11">
        <v>87.900930685412902</v>
      </c>
      <c r="AQ100" s="10">
        <v>84.640790851413456</v>
      </c>
      <c r="AR100" s="12">
        <v>82.70953094210239</v>
      </c>
      <c r="AS100" s="12">
        <v>78.751075701065318</v>
      </c>
      <c r="AT100" s="11">
        <v>106.73461327594347</v>
      </c>
      <c r="AU100" s="12"/>
    </row>
    <row r="101" spans="1:47" s="9" customFormat="1" ht="11.25">
      <c r="A101" s="7">
        <v>34271</v>
      </c>
      <c r="B101" s="162"/>
      <c r="C101" s="11">
        <v>115.57566780674972</v>
      </c>
      <c r="D101" s="10">
        <v>84.874982510049307</v>
      </c>
      <c r="E101" s="12">
        <v>121.57126820492196</v>
      </c>
      <c r="F101" s="12">
        <v>114.96857948566839</v>
      </c>
      <c r="G101" s="12">
        <v>88.379589385816004</v>
      </c>
      <c r="H101" s="12">
        <v>98.651673440840497</v>
      </c>
      <c r="I101" s="31">
        <v>103.58539359594801</v>
      </c>
      <c r="J101" s="12">
        <v>88.213370115313538</v>
      </c>
      <c r="K101" s="31">
        <v>119.20418509842816</v>
      </c>
      <c r="L101" s="30">
        <v>145.32529850475453</v>
      </c>
      <c r="M101" s="10">
        <v>103.19018507752466</v>
      </c>
      <c r="N101" s="31">
        <v>100.97508362351624</v>
      </c>
      <c r="O101" s="30">
        <v>98.118835663099503</v>
      </c>
      <c r="P101" s="29">
        <v>131.23356809123769</v>
      </c>
      <c r="Q101" s="31">
        <v>102.80329956096008</v>
      </c>
      <c r="R101" s="31">
        <v>82.329465202995593</v>
      </c>
      <c r="S101" s="31">
        <v>100.06648929366627</v>
      </c>
      <c r="T101" s="31">
        <v>143.18179818056481</v>
      </c>
      <c r="U101" s="31">
        <v>110.62330597253276</v>
      </c>
      <c r="V101" s="31">
        <v>113.82946449759095</v>
      </c>
      <c r="W101" s="31">
        <v>135.94596971446839</v>
      </c>
      <c r="X101" s="31">
        <v>142.68061534810479</v>
      </c>
      <c r="Y101" s="31">
        <v>110.21326017530212</v>
      </c>
      <c r="Z101" s="30">
        <v>157.23690915250933</v>
      </c>
      <c r="AA101" s="10">
        <v>106.35862736946879</v>
      </c>
      <c r="AB101" s="12">
        <v>105.20120309450986</v>
      </c>
      <c r="AC101" s="12">
        <v>115.40584209061473</v>
      </c>
      <c r="AD101" s="12">
        <v>110.66656123116101</v>
      </c>
      <c r="AE101" s="12">
        <v>85.540381867154977</v>
      </c>
      <c r="AF101" s="11"/>
      <c r="AG101" s="29">
        <v>117.00132612267251</v>
      </c>
      <c r="AH101" s="31">
        <v>117.4733780120482</v>
      </c>
      <c r="AI101" s="31">
        <v>120.01546857886089</v>
      </c>
      <c r="AJ101" s="31">
        <v>133.90525718784227</v>
      </c>
      <c r="AK101" s="31">
        <v>127.33590779025192</v>
      </c>
      <c r="AL101" s="30">
        <v>130.71356818181818</v>
      </c>
      <c r="AM101" s="10">
        <v>96.137505371488231</v>
      </c>
      <c r="AN101" s="12">
        <v>95.353466004682375</v>
      </c>
      <c r="AO101" s="12">
        <v>77.986268067538333</v>
      </c>
      <c r="AP101" s="11">
        <v>90.067624262363097</v>
      </c>
      <c r="AQ101" s="10">
        <v>86.169582337691679</v>
      </c>
      <c r="AR101" s="12">
        <v>82.160366747196647</v>
      </c>
      <c r="AS101" s="12">
        <v>79.430207234741232</v>
      </c>
      <c r="AT101" s="11">
        <v>107.49765711571742</v>
      </c>
      <c r="AU101" s="12"/>
    </row>
    <row r="102" spans="1:47" s="9" customFormat="1" ht="11.25">
      <c r="A102" s="7">
        <v>34303</v>
      </c>
      <c r="B102" s="162"/>
      <c r="C102" s="11">
        <v>117.06966505100445</v>
      </c>
      <c r="D102" s="10">
        <v>85.851881239145186</v>
      </c>
      <c r="E102" s="12">
        <v>122.87211768281381</v>
      </c>
      <c r="F102" s="12">
        <v>115.28635221675133</v>
      </c>
      <c r="G102" s="12">
        <v>88.922834092470225</v>
      </c>
      <c r="H102" s="12">
        <v>98.530110964468847</v>
      </c>
      <c r="I102" s="31">
        <v>104.26851861621591</v>
      </c>
      <c r="J102" s="12">
        <v>91.263931456213641</v>
      </c>
      <c r="K102" s="31">
        <v>120.76635468599162</v>
      </c>
      <c r="L102" s="30">
        <v>147.97979001339797</v>
      </c>
      <c r="M102" s="10">
        <v>101.46202248819469</v>
      </c>
      <c r="N102" s="31">
        <v>101.13236794186693</v>
      </c>
      <c r="O102" s="30">
        <v>99.055432402282477</v>
      </c>
      <c r="P102" s="29">
        <v>128.78669323575784</v>
      </c>
      <c r="Q102" s="31">
        <v>102.08629193919548</v>
      </c>
      <c r="R102" s="31">
        <v>81.146817971903857</v>
      </c>
      <c r="S102" s="31">
        <v>99.247144321191712</v>
      </c>
      <c r="T102" s="31">
        <v>141.73271827746257</v>
      </c>
      <c r="U102" s="31">
        <v>108.97179563238493</v>
      </c>
      <c r="V102" s="31">
        <v>113.26307817538431</v>
      </c>
      <c r="W102" s="31">
        <v>133.70134647861056</v>
      </c>
      <c r="X102" s="31">
        <v>142.70079397404766</v>
      </c>
      <c r="Y102" s="31">
        <v>107.53560567352778</v>
      </c>
      <c r="Z102" s="30">
        <v>159.63504500169378</v>
      </c>
      <c r="AA102" s="10">
        <v>106.1083253779579</v>
      </c>
      <c r="AB102" s="12">
        <v>107.18916683984483</v>
      </c>
      <c r="AC102" s="12">
        <v>114.3868526417498</v>
      </c>
      <c r="AD102" s="12">
        <v>107.97604724421586</v>
      </c>
      <c r="AE102" s="12">
        <v>86.498973970102526</v>
      </c>
      <c r="AF102" s="11"/>
      <c r="AG102" s="29">
        <v>118.2769615544472</v>
      </c>
      <c r="AH102" s="31">
        <v>121.96373198947077</v>
      </c>
      <c r="AI102" s="31">
        <v>122.29552971737326</v>
      </c>
      <c r="AJ102" s="31">
        <v>137.53320289553898</v>
      </c>
      <c r="AK102" s="31">
        <v>131.17242684954283</v>
      </c>
      <c r="AL102" s="30">
        <v>130.15463999722917</v>
      </c>
      <c r="AM102" s="10">
        <v>97.059195442650321</v>
      </c>
      <c r="AN102" s="12">
        <v>95.119418183596565</v>
      </c>
      <c r="AO102" s="12">
        <v>79.444183408797457</v>
      </c>
      <c r="AP102" s="11">
        <v>91.104293404668894</v>
      </c>
      <c r="AQ102" s="10">
        <v>84.693731116133279</v>
      </c>
      <c r="AR102" s="12">
        <v>80.955309951286509</v>
      </c>
      <c r="AS102" s="12">
        <v>80.649866625748132</v>
      </c>
      <c r="AT102" s="11">
        <v>107.67979250617208</v>
      </c>
      <c r="AU102" s="12"/>
    </row>
    <row r="103" spans="1:47" s="9" customFormat="1" ht="11.25">
      <c r="A103" s="7">
        <v>34334</v>
      </c>
      <c r="B103" s="162"/>
      <c r="C103" s="11">
        <v>118.36431968686124</v>
      </c>
      <c r="D103" s="10">
        <v>85.447137299979659</v>
      </c>
      <c r="E103" s="12">
        <v>122.29284125341707</v>
      </c>
      <c r="F103" s="12">
        <v>115.76538461315151</v>
      </c>
      <c r="G103" s="12">
        <v>87.972184703189697</v>
      </c>
      <c r="H103" s="12">
        <v>97.7459791179853</v>
      </c>
      <c r="I103" s="31">
        <v>103.85963567893658</v>
      </c>
      <c r="J103" s="12">
        <v>89.832255425273175</v>
      </c>
      <c r="K103" s="31">
        <v>120.79145556236126</v>
      </c>
      <c r="L103" s="30">
        <v>147.26527360384384</v>
      </c>
      <c r="M103" s="10">
        <v>100.09089048170902</v>
      </c>
      <c r="N103" s="31">
        <v>100.65829942435877</v>
      </c>
      <c r="O103" s="30">
        <v>98.196584596137797</v>
      </c>
      <c r="P103" s="29">
        <v>130.89226033032239</v>
      </c>
      <c r="Q103" s="31">
        <v>102.87686681392675</v>
      </c>
      <c r="R103" s="31">
        <v>81.854862420910109</v>
      </c>
      <c r="S103" s="31">
        <v>99.90350181301811</v>
      </c>
      <c r="T103" s="31">
        <v>144.35910422891459</v>
      </c>
      <c r="U103" s="31">
        <v>110.95958350937163</v>
      </c>
      <c r="V103" s="31">
        <v>113.25833776016465</v>
      </c>
      <c r="W103" s="31">
        <v>135.26938665691748</v>
      </c>
      <c r="X103" s="31">
        <v>142.9759836346401</v>
      </c>
      <c r="Y103" s="31">
        <v>108.66069280749358</v>
      </c>
      <c r="Z103" s="30">
        <v>158.2734630202001</v>
      </c>
      <c r="AA103" s="10">
        <v>105.04672306449952</v>
      </c>
      <c r="AB103" s="12">
        <v>107.30341874747882</v>
      </c>
      <c r="AC103" s="12">
        <v>115.31564474995591</v>
      </c>
      <c r="AD103" s="12">
        <v>109.0431899428911</v>
      </c>
      <c r="AE103" s="12">
        <v>87.523347448808991</v>
      </c>
      <c r="AF103" s="11"/>
      <c r="AG103" s="29">
        <v>115.29752195453004</v>
      </c>
      <c r="AH103" s="31">
        <v>116.97959945707501</v>
      </c>
      <c r="AI103" s="31">
        <v>119.09504696301325</v>
      </c>
      <c r="AJ103" s="31">
        <v>133.79920678656262</v>
      </c>
      <c r="AK103" s="31">
        <v>127.48261370885648</v>
      </c>
      <c r="AL103" s="30">
        <v>129.42626868001358</v>
      </c>
      <c r="AM103" s="10">
        <v>97.143623033613864</v>
      </c>
      <c r="AN103" s="12">
        <v>95.751982120318985</v>
      </c>
      <c r="AO103" s="12">
        <v>79.443241322606056</v>
      </c>
      <c r="AP103" s="11">
        <v>92.201059455982374</v>
      </c>
      <c r="AQ103" s="10">
        <v>83.904456639233132</v>
      </c>
      <c r="AR103" s="12">
        <v>81.327981554919234</v>
      </c>
      <c r="AS103" s="12">
        <v>81.810409188632519</v>
      </c>
      <c r="AT103" s="11">
        <v>107.91060153532408</v>
      </c>
      <c r="AU103" s="12"/>
    </row>
    <row r="104" spans="1:47" s="9" customFormat="1" ht="11.25">
      <c r="A104" s="7">
        <v>34365</v>
      </c>
      <c r="B104" s="162"/>
      <c r="C104" s="11">
        <v>119.57768766704866</v>
      </c>
      <c r="D104" s="10">
        <v>84.773049858208381</v>
      </c>
      <c r="E104" s="12">
        <v>123.58188285674809</v>
      </c>
      <c r="F104" s="12">
        <v>117.11879836374017</v>
      </c>
      <c r="G104" s="12">
        <v>89.782261206771025</v>
      </c>
      <c r="H104" s="12">
        <v>98.57153170755133</v>
      </c>
      <c r="I104" s="31">
        <v>103.60259396389797</v>
      </c>
      <c r="J104" s="12">
        <v>91.342552574245317</v>
      </c>
      <c r="K104" s="31">
        <v>121.49794477523319</v>
      </c>
      <c r="L104" s="30">
        <v>146.84603548067844</v>
      </c>
      <c r="M104" s="10">
        <v>97.563869539570732</v>
      </c>
      <c r="N104" s="31">
        <v>99.657418180126356</v>
      </c>
      <c r="O104" s="30">
        <v>96.177227333138831</v>
      </c>
      <c r="P104" s="29">
        <v>132.5497946651038</v>
      </c>
      <c r="Q104" s="31">
        <v>104.75313258078816</v>
      </c>
      <c r="R104" s="31">
        <v>83.601606970408668</v>
      </c>
      <c r="S104" s="31">
        <v>101.03273635695629</v>
      </c>
      <c r="T104" s="31">
        <v>146.21944920829475</v>
      </c>
      <c r="U104" s="31">
        <v>111.90232637715449</v>
      </c>
      <c r="V104" s="31">
        <v>115.77244476284318</v>
      </c>
      <c r="W104" s="31">
        <v>135.82361242092404</v>
      </c>
      <c r="X104" s="31">
        <v>143.64753933660157</v>
      </c>
      <c r="Y104" s="31">
        <v>109.07821158222799</v>
      </c>
      <c r="Z104" s="30">
        <v>157.9813139585832</v>
      </c>
      <c r="AA104" s="10">
        <v>106.85336994957761</v>
      </c>
      <c r="AB104" s="12">
        <v>106.70538837271954</v>
      </c>
      <c r="AC104" s="12">
        <v>114.19450516207191</v>
      </c>
      <c r="AD104" s="12">
        <v>111.68663210253422</v>
      </c>
      <c r="AE104" s="12">
        <v>87.778724549001382</v>
      </c>
      <c r="AF104" s="11"/>
      <c r="AG104" s="29">
        <v>115.58944640167638</v>
      </c>
      <c r="AH104" s="31">
        <v>117.27578279091087</v>
      </c>
      <c r="AI104" s="31">
        <v>116.52371383668392</v>
      </c>
      <c r="AJ104" s="31">
        <v>131.68501984152968</v>
      </c>
      <c r="AK104" s="31">
        <v>126.94433337698908</v>
      </c>
      <c r="AL104" s="30">
        <v>129.37931556545087</v>
      </c>
      <c r="AM104" s="10">
        <v>98.523765765300254</v>
      </c>
      <c r="AN104" s="12">
        <v>95.902023830017697</v>
      </c>
      <c r="AO104" s="12">
        <v>81.07016811154476</v>
      </c>
      <c r="AP104" s="11">
        <v>94.258279246480271</v>
      </c>
      <c r="AQ104" s="10">
        <v>82.878216210202353</v>
      </c>
      <c r="AR104" s="12">
        <v>81.917751885166993</v>
      </c>
      <c r="AS104" s="12">
        <v>83.564746809973158</v>
      </c>
      <c r="AT104" s="11">
        <v>109.84978205281253</v>
      </c>
      <c r="AU104" s="12"/>
    </row>
    <row r="105" spans="1:47" s="9" customFormat="1" ht="11.25">
      <c r="A105" s="7">
        <v>34393</v>
      </c>
      <c r="B105" s="162"/>
      <c r="C105" s="11">
        <v>120.4284342559602</v>
      </c>
      <c r="D105" s="10">
        <v>84.312216699973291</v>
      </c>
      <c r="E105" s="12">
        <v>122.60743900366833</v>
      </c>
      <c r="F105" s="12">
        <v>115.82772245283819</v>
      </c>
      <c r="G105" s="12">
        <v>90.411863081050399</v>
      </c>
      <c r="H105" s="12">
        <v>99.338409885653434</v>
      </c>
      <c r="I105" s="31">
        <v>104.13693868658753</v>
      </c>
      <c r="J105" s="12">
        <v>94.024268729820946</v>
      </c>
      <c r="K105" s="31">
        <v>125.07246053150713</v>
      </c>
      <c r="L105" s="30">
        <v>151.25305063121573</v>
      </c>
      <c r="M105" s="10">
        <v>95.451876528064417</v>
      </c>
      <c r="N105" s="31">
        <v>99.974186565757364</v>
      </c>
      <c r="O105" s="30">
        <v>97.804590155850647</v>
      </c>
      <c r="P105" s="29">
        <v>132.88420260535884</v>
      </c>
      <c r="Q105" s="31">
        <v>104.82665862783955</v>
      </c>
      <c r="R105" s="31">
        <v>83.803649220267999</v>
      </c>
      <c r="S105" s="31">
        <v>101.93979884303863</v>
      </c>
      <c r="T105" s="31">
        <v>148.19785820885681</v>
      </c>
      <c r="U105" s="31">
        <v>113.64433091565876</v>
      </c>
      <c r="V105" s="31">
        <v>115.35790879614387</v>
      </c>
      <c r="W105" s="31">
        <v>135.99375296747215</v>
      </c>
      <c r="X105" s="31">
        <v>149.49748859265583</v>
      </c>
      <c r="Y105" s="31">
        <v>107.90897776072399</v>
      </c>
      <c r="Z105" s="30">
        <v>158.5255482594072</v>
      </c>
      <c r="AA105" s="10">
        <v>107.98429687695446</v>
      </c>
      <c r="AB105" s="12">
        <v>109.78369411420555</v>
      </c>
      <c r="AC105" s="12">
        <v>114.56417301416546</v>
      </c>
      <c r="AD105" s="12">
        <v>112.89149733862757</v>
      </c>
      <c r="AE105" s="12">
        <v>89.65718209321129</v>
      </c>
      <c r="AF105" s="11"/>
      <c r="AG105" s="29">
        <v>115.7041476680476</v>
      </c>
      <c r="AH105" s="31">
        <v>118.58881551516771</v>
      </c>
      <c r="AI105" s="31">
        <v>118.06612314579716</v>
      </c>
      <c r="AJ105" s="31">
        <v>134.50306695175732</v>
      </c>
      <c r="AK105" s="31">
        <v>128.49514760122946</v>
      </c>
      <c r="AL105" s="30">
        <v>128.0555246558867</v>
      </c>
      <c r="AM105" s="10">
        <v>99.978703763029557</v>
      </c>
      <c r="AN105" s="12">
        <v>96.369040740391583</v>
      </c>
      <c r="AO105" s="12">
        <v>79.289367137451578</v>
      </c>
      <c r="AP105" s="11">
        <v>96.025325454490201</v>
      </c>
      <c r="AQ105" s="10">
        <v>82.190892251276239</v>
      </c>
      <c r="AR105" s="12">
        <v>84.044715672969645</v>
      </c>
      <c r="AS105" s="12">
        <v>84.824363895075521</v>
      </c>
      <c r="AT105" s="11">
        <v>112.08846864416012</v>
      </c>
      <c r="AU105" s="12"/>
    </row>
    <row r="106" spans="1:47" s="9" customFormat="1" ht="11.25">
      <c r="A106" s="7">
        <v>34424</v>
      </c>
      <c r="B106" s="162"/>
      <c r="C106" s="11">
        <v>122.61621466282089</v>
      </c>
      <c r="D106" s="10">
        <v>84.445609302602051</v>
      </c>
      <c r="E106" s="12">
        <v>125.33671860273532</v>
      </c>
      <c r="F106" s="12">
        <v>118.61322045550043</v>
      </c>
      <c r="G106" s="12">
        <v>90.070904547005199</v>
      </c>
      <c r="H106" s="12">
        <v>101.32442056308099</v>
      </c>
      <c r="I106" s="31">
        <v>106.65812469100887</v>
      </c>
      <c r="J106" s="12">
        <v>92.712361676476377</v>
      </c>
      <c r="K106" s="31">
        <v>129.01864075476982</v>
      </c>
      <c r="L106" s="30">
        <v>155.57273508550139</v>
      </c>
      <c r="M106" s="10">
        <v>95.176228731913341</v>
      </c>
      <c r="N106" s="31">
        <v>102.05441003345325</v>
      </c>
      <c r="O106" s="30">
        <v>100.36241993616602</v>
      </c>
      <c r="P106" s="29">
        <v>133.03864135371722</v>
      </c>
      <c r="Q106" s="31">
        <v>103.42734944243794</v>
      </c>
      <c r="R106" s="31">
        <v>83.599744567913518</v>
      </c>
      <c r="S106" s="31">
        <v>101.25717916858407</v>
      </c>
      <c r="T106" s="31">
        <v>148.9987609726341</v>
      </c>
      <c r="U106" s="31">
        <v>112.43481329958942</v>
      </c>
      <c r="V106" s="31">
        <v>115.02914300014373</v>
      </c>
      <c r="W106" s="31">
        <v>137.19237105828662</v>
      </c>
      <c r="X106" s="31">
        <v>149.64511354357751</v>
      </c>
      <c r="Y106" s="31">
        <v>109.9757415316605</v>
      </c>
      <c r="Z106" s="30">
        <v>156.78594301882748</v>
      </c>
      <c r="AA106" s="10">
        <v>108.35915933502595</v>
      </c>
      <c r="AB106" s="12">
        <v>108.36713226099735</v>
      </c>
      <c r="AC106" s="12">
        <v>114.30048745248985</v>
      </c>
      <c r="AD106" s="12">
        <v>112.21692110281248</v>
      </c>
      <c r="AE106" s="12">
        <v>88.78265094047552</v>
      </c>
      <c r="AF106" s="11"/>
      <c r="AG106" s="29">
        <v>118.89914995090474</v>
      </c>
      <c r="AH106" s="31">
        <v>120.99213122457569</v>
      </c>
      <c r="AI106" s="31">
        <v>120.45884598120355</v>
      </c>
      <c r="AJ106" s="31">
        <v>136.09944417169308</v>
      </c>
      <c r="AK106" s="31">
        <v>131.90847909945293</v>
      </c>
      <c r="AL106" s="30">
        <v>132.26366376770935</v>
      </c>
      <c r="AM106" s="10">
        <v>101.17582058167345</v>
      </c>
      <c r="AN106" s="12">
        <v>96.794617495441173</v>
      </c>
      <c r="AO106" s="12">
        <v>77.642081479127512</v>
      </c>
      <c r="AP106" s="11">
        <v>94.373041892186848</v>
      </c>
      <c r="AQ106" s="10">
        <v>83.796179700918785</v>
      </c>
      <c r="AR106" s="12">
        <v>84.380890820761891</v>
      </c>
      <c r="AS106" s="12">
        <v>84.103811571447608</v>
      </c>
      <c r="AT106" s="11">
        <v>113.1364402605064</v>
      </c>
      <c r="AU106" s="141">
        <v>100</v>
      </c>
    </row>
    <row r="107" spans="1:47" s="9" customFormat="1" ht="11.25">
      <c r="A107" s="7">
        <v>34453</v>
      </c>
      <c r="B107" s="162"/>
      <c r="C107" s="11">
        <v>125.29537208779398</v>
      </c>
      <c r="D107" s="10">
        <v>86.214902820135805</v>
      </c>
      <c r="E107" s="12">
        <v>127.73761557037375</v>
      </c>
      <c r="F107" s="12">
        <v>121.90703293090952</v>
      </c>
      <c r="G107" s="12">
        <v>89.207672725727889</v>
      </c>
      <c r="H107" s="12">
        <v>101.2663354963323</v>
      </c>
      <c r="I107" s="31">
        <v>105.61848484890864</v>
      </c>
      <c r="J107" s="12">
        <v>91.129935201574767</v>
      </c>
      <c r="K107" s="31">
        <v>127.77904568351215</v>
      </c>
      <c r="L107" s="30">
        <v>152.38339310628538</v>
      </c>
      <c r="M107" s="10">
        <v>96.279343126027783</v>
      </c>
      <c r="N107" s="31">
        <v>102.24617050924465</v>
      </c>
      <c r="O107" s="30">
        <v>99.899398981811274</v>
      </c>
      <c r="P107" s="29">
        <v>132.98499786444572</v>
      </c>
      <c r="Q107" s="31">
        <v>102.94490989864529</v>
      </c>
      <c r="R107" s="31">
        <v>83.896299316717162</v>
      </c>
      <c r="S107" s="31">
        <v>101.33375883591231</v>
      </c>
      <c r="T107" s="31">
        <v>149.34130955589413</v>
      </c>
      <c r="U107" s="31">
        <v>113.63107634154936</v>
      </c>
      <c r="V107" s="31">
        <v>113.38371742463617</v>
      </c>
      <c r="W107" s="31">
        <v>137.63344667242265</v>
      </c>
      <c r="X107" s="31">
        <v>148.55875797079355</v>
      </c>
      <c r="Y107" s="31">
        <v>109.99042539103732</v>
      </c>
      <c r="Z107" s="30">
        <v>157.4744239483224</v>
      </c>
      <c r="AA107" s="10">
        <v>109.87256168651318</v>
      </c>
      <c r="AB107" s="12">
        <v>109.08041395505322</v>
      </c>
      <c r="AC107" s="12">
        <v>116.34169874372202</v>
      </c>
      <c r="AD107" s="12">
        <v>112.3284492620801</v>
      </c>
      <c r="AE107" s="12">
        <v>89.606234901826724</v>
      </c>
      <c r="AF107" s="11"/>
      <c r="AG107" s="29">
        <v>117.70030564109743</v>
      </c>
      <c r="AH107" s="31">
        <v>120.49661219204928</v>
      </c>
      <c r="AI107" s="31">
        <v>119.72509917413217</v>
      </c>
      <c r="AJ107" s="31">
        <v>134.31973061310191</v>
      </c>
      <c r="AK107" s="31">
        <v>130.84172648376261</v>
      </c>
      <c r="AL107" s="30">
        <v>131.98595450727885</v>
      </c>
      <c r="AM107" s="10">
        <v>99.529712758160713</v>
      </c>
      <c r="AN107" s="12">
        <v>98.25275032410417</v>
      </c>
      <c r="AO107" s="12">
        <v>77.091662373810195</v>
      </c>
      <c r="AP107" s="11">
        <v>92.291399452743576</v>
      </c>
      <c r="AQ107" s="10">
        <v>84.29756356780517</v>
      </c>
      <c r="AR107" s="12">
        <v>83.247879675710109</v>
      </c>
      <c r="AS107" s="12">
        <v>81.795471379360322</v>
      </c>
      <c r="AT107" s="11">
        <v>110.93445080524917</v>
      </c>
      <c r="AU107" s="141">
        <v>99.377070643366366</v>
      </c>
    </row>
    <row r="108" spans="1:47" s="9" customFormat="1" ht="11.25">
      <c r="A108" s="7">
        <v>34485</v>
      </c>
      <c r="B108" s="162"/>
      <c r="C108" s="11">
        <v>127.15304207874073</v>
      </c>
      <c r="D108" s="10">
        <v>88.451983855938593</v>
      </c>
      <c r="E108" s="12">
        <v>130.92526700897216</v>
      </c>
      <c r="F108" s="12">
        <v>124.57536404906469</v>
      </c>
      <c r="G108" s="12">
        <v>89.688773980040338</v>
      </c>
      <c r="H108" s="12">
        <v>100.96929126135848</v>
      </c>
      <c r="I108" s="31">
        <v>105.18331694087404</v>
      </c>
      <c r="J108" s="12">
        <v>89.73919829166033</v>
      </c>
      <c r="K108" s="31">
        <v>126.90599851405027</v>
      </c>
      <c r="L108" s="30">
        <v>150.85268518042224</v>
      </c>
      <c r="M108" s="10">
        <v>95.318996613313246</v>
      </c>
      <c r="N108" s="31">
        <v>102.93109311795241</v>
      </c>
      <c r="O108" s="30">
        <v>102.40269852437814</v>
      </c>
      <c r="P108" s="29">
        <v>131.98551013316427</v>
      </c>
      <c r="Q108" s="31">
        <v>103.15961352963259</v>
      </c>
      <c r="R108" s="31">
        <v>83.44589619619434</v>
      </c>
      <c r="S108" s="31">
        <v>101.31922492798124</v>
      </c>
      <c r="T108" s="31">
        <v>148.00146723529005</v>
      </c>
      <c r="U108" s="31">
        <v>112.78382345568005</v>
      </c>
      <c r="V108" s="31">
        <v>113.74145626022678</v>
      </c>
      <c r="W108" s="31">
        <v>137.62227001693145</v>
      </c>
      <c r="X108" s="31">
        <v>148.56286186501205</v>
      </c>
      <c r="Y108" s="31">
        <v>110.01428741850458</v>
      </c>
      <c r="Z108" s="30">
        <v>160.39997042548839</v>
      </c>
      <c r="AA108" s="10">
        <v>110.18143691713811</v>
      </c>
      <c r="AB108" s="12">
        <v>108.56388226452154</v>
      </c>
      <c r="AC108" s="12">
        <v>117.59296236694701</v>
      </c>
      <c r="AD108" s="12">
        <v>111.65153624839117</v>
      </c>
      <c r="AE108" s="12">
        <v>90.730123502001561</v>
      </c>
      <c r="AF108" s="11"/>
      <c r="AG108" s="29">
        <v>119.32849461394122</v>
      </c>
      <c r="AH108" s="31">
        <v>123.71894398498856</v>
      </c>
      <c r="AI108" s="31">
        <v>121.14352832024464</v>
      </c>
      <c r="AJ108" s="31">
        <v>138.04509847800406</v>
      </c>
      <c r="AK108" s="31">
        <v>132.39185864201824</v>
      </c>
      <c r="AL108" s="30">
        <v>134.7291783306693</v>
      </c>
      <c r="AM108" s="10">
        <v>99.779871739717862</v>
      </c>
      <c r="AN108" s="12">
        <v>98.538723173542323</v>
      </c>
      <c r="AO108" s="12">
        <v>78.204029901647104</v>
      </c>
      <c r="AP108" s="11">
        <v>94.127120828514862</v>
      </c>
      <c r="AQ108" s="10">
        <v>83.412887803356753</v>
      </c>
      <c r="AR108" s="12">
        <v>83.388526398899216</v>
      </c>
      <c r="AS108" s="12">
        <v>81.72489818170132</v>
      </c>
      <c r="AT108" s="11">
        <v>112.48006442230873</v>
      </c>
      <c r="AU108" s="141">
        <v>99.921159831303157</v>
      </c>
    </row>
    <row r="109" spans="1:47" s="9" customFormat="1" ht="11.25">
      <c r="A109" s="7">
        <v>34515</v>
      </c>
      <c r="B109" s="162"/>
      <c r="C109" s="11">
        <v>138.42492848303917</v>
      </c>
      <c r="D109" s="10">
        <v>88.892202139743787</v>
      </c>
      <c r="E109" s="12">
        <v>130.54442264651246</v>
      </c>
      <c r="F109" s="12">
        <v>123.8779598341998</v>
      </c>
      <c r="G109" s="12">
        <v>90.576041082740232</v>
      </c>
      <c r="H109" s="12">
        <v>100.50818995503185</v>
      </c>
      <c r="I109" s="31">
        <v>106.74374247786915</v>
      </c>
      <c r="J109" s="12">
        <v>90.406393582483986</v>
      </c>
      <c r="K109" s="31">
        <v>128.00205883248711</v>
      </c>
      <c r="L109" s="30">
        <v>152.07889195957108</v>
      </c>
      <c r="M109" s="10">
        <v>95.793876713527681</v>
      </c>
      <c r="N109" s="31">
        <v>103.06674428376949</v>
      </c>
      <c r="O109" s="30">
        <v>102.37658120713731</v>
      </c>
      <c r="P109" s="29">
        <v>128.5602550531388</v>
      </c>
      <c r="Q109" s="31">
        <v>101.21076906956353</v>
      </c>
      <c r="R109" s="31">
        <v>81.615531947603287</v>
      </c>
      <c r="S109" s="31">
        <v>100.08723196339673</v>
      </c>
      <c r="T109" s="31">
        <v>144.24507892451888</v>
      </c>
      <c r="U109" s="31">
        <v>110.73705879457087</v>
      </c>
      <c r="V109" s="31">
        <v>111.25716691525565</v>
      </c>
      <c r="W109" s="31">
        <v>134.26621416340501</v>
      </c>
      <c r="X109" s="31">
        <v>146.48147249613911</v>
      </c>
      <c r="Y109" s="31">
        <v>108.37537603757997</v>
      </c>
      <c r="Z109" s="30">
        <v>158.0949033317325</v>
      </c>
      <c r="AA109" s="10">
        <v>109.84964963430606</v>
      </c>
      <c r="AB109" s="12">
        <v>106.61368936341637</v>
      </c>
      <c r="AC109" s="12">
        <v>117.85305121696086</v>
      </c>
      <c r="AD109" s="12">
        <v>108.87976341817082</v>
      </c>
      <c r="AE109" s="12">
        <v>90.326822614021367</v>
      </c>
      <c r="AF109" s="11"/>
      <c r="AG109" s="29">
        <v>129.29571074733099</v>
      </c>
      <c r="AH109" s="31">
        <v>131.51880263345197</v>
      </c>
      <c r="AI109" s="31">
        <v>130.393884341637</v>
      </c>
      <c r="AJ109" s="31">
        <v>147.31365266903916</v>
      </c>
      <c r="AK109" s="31">
        <v>141.28084590747332</v>
      </c>
      <c r="AL109" s="30">
        <v>145.43085601423488</v>
      </c>
      <c r="AM109" s="10">
        <v>98.242939294562291</v>
      </c>
      <c r="AN109" s="12">
        <v>98.080529332277592</v>
      </c>
      <c r="AO109" s="12">
        <v>78.993699685629906</v>
      </c>
      <c r="AP109" s="11">
        <v>94.894418319750898</v>
      </c>
      <c r="AQ109" s="10">
        <v>83.170250695928843</v>
      </c>
      <c r="AR109" s="12">
        <v>83.822290821038109</v>
      </c>
      <c r="AS109" s="12">
        <v>82.583598846213533</v>
      </c>
      <c r="AT109" s="11">
        <v>112.70580590733097</v>
      </c>
      <c r="AU109" s="141">
        <v>103.01385091783959</v>
      </c>
    </row>
    <row r="110" spans="1:47" s="9" customFormat="1" ht="11.25">
      <c r="A110" s="7">
        <v>34544</v>
      </c>
      <c r="B110" s="162"/>
      <c r="C110" s="11">
        <v>136.65481436487755</v>
      </c>
      <c r="D110" s="10">
        <v>88.720024985747202</v>
      </c>
      <c r="E110" s="12">
        <v>128.50831168001849</v>
      </c>
      <c r="F110" s="12">
        <v>122.99861569009474</v>
      </c>
      <c r="G110" s="12">
        <v>90.435702680604606</v>
      </c>
      <c r="H110" s="12">
        <v>100.63549044484945</v>
      </c>
      <c r="I110" s="31">
        <v>106.3813958290218</v>
      </c>
      <c r="J110" s="12">
        <v>90.388938685224531</v>
      </c>
      <c r="K110" s="31">
        <v>127.46287999940265</v>
      </c>
      <c r="L110" s="30">
        <v>149.40316855696182</v>
      </c>
      <c r="M110" s="10">
        <v>96.19544652107119</v>
      </c>
      <c r="N110" s="31">
        <v>102.60042435166825</v>
      </c>
      <c r="O110" s="30">
        <v>102.11332460605892</v>
      </c>
      <c r="P110" s="29">
        <v>128.92153823348551</v>
      </c>
      <c r="Q110" s="31">
        <v>102.40410422117787</v>
      </c>
      <c r="R110" s="31">
        <v>82.682830410056525</v>
      </c>
      <c r="S110" s="31">
        <v>100.71518929009709</v>
      </c>
      <c r="T110" s="31">
        <v>144.09889403947116</v>
      </c>
      <c r="U110" s="31">
        <v>113.16219414904916</v>
      </c>
      <c r="V110" s="31">
        <v>111.22254803181377</v>
      </c>
      <c r="W110" s="31">
        <v>134.17930135525907</v>
      </c>
      <c r="X110" s="31">
        <v>144.9466454630317</v>
      </c>
      <c r="Y110" s="31">
        <v>109.30776005638496</v>
      </c>
      <c r="Z110" s="30">
        <v>157.52561009745233</v>
      </c>
      <c r="AA110" s="10">
        <v>108.81742317497105</v>
      </c>
      <c r="AB110" s="12">
        <v>105.88041883953001</v>
      </c>
      <c r="AC110" s="12">
        <v>118.84646928886944</v>
      </c>
      <c r="AD110" s="12">
        <v>110.72579584232956</v>
      </c>
      <c r="AE110" s="12">
        <v>91.061961271975676</v>
      </c>
      <c r="AF110" s="11"/>
      <c r="AG110" s="29">
        <v>127.64233685458959</v>
      </c>
      <c r="AH110" s="31">
        <v>130.09183307590467</v>
      </c>
      <c r="AI110" s="31">
        <v>129.61075139287291</v>
      </c>
      <c r="AJ110" s="31">
        <v>146.57161945609002</v>
      </c>
      <c r="AK110" s="31">
        <v>138.92671716405559</v>
      </c>
      <c r="AL110" s="30">
        <v>143.43025912952342</v>
      </c>
      <c r="AM110" s="10">
        <v>98.604684451111552</v>
      </c>
      <c r="AN110" s="12">
        <v>97.472463054122088</v>
      </c>
      <c r="AO110" s="12">
        <v>80.447814733354477</v>
      </c>
      <c r="AP110" s="11">
        <v>94.83012981164498</v>
      </c>
      <c r="AQ110" s="10">
        <v>83.992180881950588</v>
      </c>
      <c r="AR110" s="12">
        <v>83.440404543127144</v>
      </c>
      <c r="AS110" s="12">
        <v>82.231623156353436</v>
      </c>
      <c r="AT110" s="11">
        <v>114.46384208639951</v>
      </c>
      <c r="AU110" s="141">
        <v>101.47851191450287</v>
      </c>
    </row>
    <row r="111" spans="1:47" s="9" customFormat="1" ht="11.25">
      <c r="A111" s="7">
        <v>34577</v>
      </c>
      <c r="B111" s="162"/>
      <c r="C111" s="11">
        <v>138.33941055577759</v>
      </c>
      <c r="D111" s="10">
        <v>90.075878766616285</v>
      </c>
      <c r="E111" s="12">
        <v>127.16478946338245</v>
      </c>
      <c r="F111" s="12">
        <v>122.14299039895018</v>
      </c>
      <c r="G111" s="12">
        <v>90.309174965163677</v>
      </c>
      <c r="H111" s="12">
        <v>101.39642565757954</v>
      </c>
      <c r="I111" s="31">
        <v>107.31474585159506</v>
      </c>
      <c r="J111" s="12">
        <v>91.184401270310261</v>
      </c>
      <c r="K111" s="31">
        <v>128.59317687292585</v>
      </c>
      <c r="L111" s="30">
        <v>150.71325746545347</v>
      </c>
      <c r="M111" s="10">
        <v>94.962090245953235</v>
      </c>
      <c r="N111" s="31">
        <v>102.21496755266077</v>
      </c>
      <c r="O111" s="30">
        <v>103.17785219361926</v>
      </c>
      <c r="P111" s="29">
        <v>131.17441762462866</v>
      </c>
      <c r="Q111" s="31">
        <v>102.0072315545689</v>
      </c>
      <c r="R111" s="31">
        <v>84.557988947915177</v>
      </c>
      <c r="S111" s="31">
        <v>101.54550483867641</v>
      </c>
      <c r="T111" s="31">
        <v>145.93636688335644</v>
      </c>
      <c r="U111" s="31">
        <v>114.65842067856961</v>
      </c>
      <c r="V111" s="31">
        <v>111.17634648722246</v>
      </c>
      <c r="W111" s="31">
        <v>135.80135872604652</v>
      </c>
      <c r="X111" s="31">
        <v>145.99452381955578</v>
      </c>
      <c r="Y111" s="31">
        <v>109.74387287464498</v>
      </c>
      <c r="Z111" s="30">
        <v>160.59005252706621</v>
      </c>
      <c r="AA111" s="10">
        <v>108.39548565505459</v>
      </c>
      <c r="AB111" s="12">
        <v>109.43634401691207</v>
      </c>
      <c r="AC111" s="12">
        <v>118.24969909301304</v>
      </c>
      <c r="AD111" s="12">
        <v>110.64476324938875</v>
      </c>
      <c r="AE111" s="12">
        <v>91.819945379781799</v>
      </c>
      <c r="AF111" s="11"/>
      <c r="AG111" s="29">
        <v>129.70252142763246</v>
      </c>
      <c r="AH111" s="31">
        <v>133.67963822794798</v>
      </c>
      <c r="AI111" s="31">
        <v>133.43238582884186</v>
      </c>
      <c r="AJ111" s="31">
        <v>150.89335316156175</v>
      </c>
      <c r="AK111" s="31">
        <v>142.4933222689628</v>
      </c>
      <c r="AL111" s="30">
        <v>146.42887360326017</v>
      </c>
      <c r="AM111" s="10">
        <v>101.70007565387145</v>
      </c>
      <c r="AN111" s="12">
        <v>98.088688911574891</v>
      </c>
      <c r="AO111" s="12">
        <v>81.500873772827674</v>
      </c>
      <c r="AP111" s="11">
        <v>96.378794715235998</v>
      </c>
      <c r="AQ111" s="10">
        <v>83.810617324214547</v>
      </c>
      <c r="AR111" s="12">
        <v>84.331757362891508</v>
      </c>
      <c r="AS111" s="12">
        <v>82.900427962560812</v>
      </c>
      <c r="AT111" s="11">
        <v>114.69649304296703</v>
      </c>
      <c r="AU111" s="141">
        <v>100.32433395786873</v>
      </c>
    </row>
    <row r="112" spans="1:47" s="9" customFormat="1" ht="11.25">
      <c r="A112" s="7">
        <v>34607</v>
      </c>
      <c r="B112" s="162"/>
      <c r="C112" s="11">
        <v>135.28152926832206</v>
      </c>
      <c r="D112" s="10">
        <v>90.857177924377538</v>
      </c>
      <c r="E112" s="12">
        <v>122.59986949382274</v>
      </c>
      <c r="F112" s="12">
        <v>117.75033881232413</v>
      </c>
      <c r="G112" s="12">
        <v>88.954394361346417</v>
      </c>
      <c r="H112" s="12">
        <v>99.765526301869173</v>
      </c>
      <c r="I112" s="31">
        <v>106.90869149116421</v>
      </c>
      <c r="J112" s="12">
        <v>90.764496485514215</v>
      </c>
      <c r="K112" s="31">
        <v>127.45277956567837</v>
      </c>
      <c r="L112" s="30">
        <v>150.34607504326448</v>
      </c>
      <c r="M112" s="10">
        <v>94.891873132850563</v>
      </c>
      <c r="N112" s="31">
        <v>100.40438936746253</v>
      </c>
      <c r="O112" s="30">
        <v>103.02784020953546</v>
      </c>
      <c r="P112" s="29">
        <v>131.05645295010825</v>
      </c>
      <c r="Q112" s="31">
        <v>104.41926995989483</v>
      </c>
      <c r="R112" s="31">
        <v>85.093447268374391</v>
      </c>
      <c r="S112" s="31">
        <v>103.3223572753061</v>
      </c>
      <c r="T112" s="31">
        <v>148.15282932861439</v>
      </c>
      <c r="U112" s="31">
        <v>116.68420534447625</v>
      </c>
      <c r="V112" s="31">
        <v>114.50818305586235</v>
      </c>
      <c r="W112" s="31">
        <v>137.56711439923671</v>
      </c>
      <c r="X112" s="31">
        <v>147.95139271433118</v>
      </c>
      <c r="Y112" s="31">
        <v>110.53160757413465</v>
      </c>
      <c r="Z112" s="30">
        <v>161.71340781697364</v>
      </c>
      <c r="AA112" s="10">
        <v>107.985586439249</v>
      </c>
      <c r="AB112" s="12">
        <v>109.52943302937754</v>
      </c>
      <c r="AC112" s="12">
        <v>119.32406081445872</v>
      </c>
      <c r="AD112" s="12">
        <v>110.76165891773341</v>
      </c>
      <c r="AE112" s="12">
        <v>92.058726937334242</v>
      </c>
      <c r="AF112" s="11"/>
      <c r="AG112" s="29">
        <v>130.97439594046008</v>
      </c>
      <c r="AH112" s="31">
        <v>136.64177280108254</v>
      </c>
      <c r="AI112" s="31">
        <v>135.70228917456021</v>
      </c>
      <c r="AJ112" s="31">
        <v>153.77094451962111</v>
      </c>
      <c r="AK112" s="31">
        <v>144.7706895128552</v>
      </c>
      <c r="AL112" s="30">
        <v>149.07059709066306</v>
      </c>
      <c r="AM112" s="10">
        <v>99.389265526217869</v>
      </c>
      <c r="AN112" s="12">
        <v>97.122048110385663</v>
      </c>
      <c r="AO112" s="12">
        <v>83.088682839073087</v>
      </c>
      <c r="AP112" s="11">
        <v>96.7782450418877</v>
      </c>
      <c r="AQ112" s="10">
        <v>84.87403229449933</v>
      </c>
      <c r="AR112" s="12">
        <v>84.395666385375208</v>
      </c>
      <c r="AS112" s="12">
        <v>82.638139534106912</v>
      </c>
      <c r="AT112" s="11">
        <v>116.89560351479027</v>
      </c>
      <c r="AU112" s="141">
        <v>99.897394213265557</v>
      </c>
    </row>
    <row r="113" spans="1:47" s="9" customFormat="1" ht="11.25">
      <c r="A113" s="7">
        <v>34638</v>
      </c>
      <c r="B113" s="162"/>
      <c r="C113" s="11">
        <v>134.79964497208024</v>
      </c>
      <c r="D113" s="10">
        <v>91.389326593097223</v>
      </c>
      <c r="E113" s="12">
        <v>124.15666660231437</v>
      </c>
      <c r="F113" s="12">
        <v>119.55266876181649</v>
      </c>
      <c r="G113" s="12">
        <v>89.378382261534867</v>
      </c>
      <c r="H113" s="12">
        <v>100.33015783308234</v>
      </c>
      <c r="I113" s="31">
        <v>108.27567985921118</v>
      </c>
      <c r="J113" s="12">
        <v>91.116119861917227</v>
      </c>
      <c r="K113" s="31">
        <v>129.04540791088914</v>
      </c>
      <c r="L113" s="30">
        <v>152.24003560227078</v>
      </c>
      <c r="M113" s="10">
        <v>95.038041388283389</v>
      </c>
      <c r="N113" s="31">
        <v>100.95896025310678</v>
      </c>
      <c r="O113" s="30">
        <v>103.55458533932349</v>
      </c>
      <c r="P113" s="29">
        <v>133.91608066447981</v>
      </c>
      <c r="Q113" s="31">
        <v>103.87300088862507</v>
      </c>
      <c r="R113" s="31">
        <v>84.421187495684094</v>
      </c>
      <c r="S113" s="31">
        <v>102.70035154806322</v>
      </c>
      <c r="T113" s="31">
        <v>149.69614127650047</v>
      </c>
      <c r="U113" s="31">
        <v>117.93871155640691</v>
      </c>
      <c r="V113" s="31">
        <v>114.63576871822021</v>
      </c>
      <c r="W113" s="31">
        <v>140.07518516550738</v>
      </c>
      <c r="X113" s="31">
        <v>144.7365946451643</v>
      </c>
      <c r="Y113" s="31">
        <v>111.9204425882773</v>
      </c>
      <c r="Z113" s="30">
        <v>168.87339577951732</v>
      </c>
      <c r="AA113" s="10">
        <v>108.51099024849402</v>
      </c>
      <c r="AB113" s="12">
        <v>110.14922546204468</v>
      </c>
      <c r="AC113" s="12">
        <v>120.27138515532303</v>
      </c>
      <c r="AD113" s="12">
        <v>110.19140763990745</v>
      </c>
      <c r="AE113" s="12">
        <v>92.652677714778306</v>
      </c>
      <c r="AF113" s="11"/>
      <c r="AG113" s="29">
        <v>133.62445944858123</v>
      </c>
      <c r="AH113" s="31">
        <v>137.50981974911119</v>
      </c>
      <c r="AI113" s="31">
        <v>138.71710666130008</v>
      </c>
      <c r="AJ113" s="31">
        <v>158.40686979271484</v>
      </c>
      <c r="AK113" s="31">
        <v>147.55636231300736</v>
      </c>
      <c r="AL113" s="30">
        <v>152.38241034413363</v>
      </c>
      <c r="AM113" s="10">
        <v>99.468819609284253</v>
      </c>
      <c r="AN113" s="12">
        <v>97.459782914838684</v>
      </c>
      <c r="AO113" s="12">
        <v>82.323143278245126</v>
      </c>
      <c r="AP113" s="11">
        <v>97.076402798765699</v>
      </c>
      <c r="AQ113" s="10">
        <v>85.379552894177252</v>
      </c>
      <c r="AR113" s="12">
        <v>84.013391194751947</v>
      </c>
      <c r="AS113" s="12">
        <v>82.327388641926618</v>
      </c>
      <c r="AT113" s="11">
        <v>119.48101401120282</v>
      </c>
      <c r="AU113" s="141">
        <v>99.426339965279624</v>
      </c>
    </row>
    <row r="114" spans="1:47" s="9" customFormat="1" ht="11.25">
      <c r="A114" s="7">
        <v>34668</v>
      </c>
      <c r="B114" s="162"/>
      <c r="C114" s="11">
        <v>134.91612537470618</v>
      </c>
      <c r="D114" s="10">
        <v>92.801010298078694</v>
      </c>
      <c r="E114" s="12">
        <v>123.7820042661271</v>
      </c>
      <c r="F114" s="12">
        <v>118.3250676408111</v>
      </c>
      <c r="G114" s="12">
        <v>89.239945469737506</v>
      </c>
      <c r="H114" s="12">
        <v>99.226550121367396</v>
      </c>
      <c r="I114" s="31">
        <v>108.44233218779775</v>
      </c>
      <c r="J114" s="12">
        <v>91.03234676892815</v>
      </c>
      <c r="K114" s="31">
        <v>129.98662263658349</v>
      </c>
      <c r="L114" s="30">
        <v>157.4393224440006</v>
      </c>
      <c r="M114" s="10">
        <v>96.435416995671176</v>
      </c>
      <c r="N114" s="31">
        <v>101.9070357179022</v>
      </c>
      <c r="O114" s="30">
        <v>103.7505131144119</v>
      </c>
      <c r="P114" s="29">
        <v>131.2359560991062</v>
      </c>
      <c r="Q114" s="31">
        <v>105.20680216141865</v>
      </c>
      <c r="R114" s="31">
        <v>84.137393373904729</v>
      </c>
      <c r="S114" s="31">
        <v>103.69837585450756</v>
      </c>
      <c r="T114" s="31">
        <v>147.58162532957778</v>
      </c>
      <c r="U114" s="31">
        <v>118.22809183983797</v>
      </c>
      <c r="V114" s="31">
        <v>116.65770739674008</v>
      </c>
      <c r="W114" s="31">
        <v>137.56853451296232</v>
      </c>
      <c r="X114" s="31">
        <v>145.51239746692389</v>
      </c>
      <c r="Y114" s="31">
        <v>110.40607813162728</v>
      </c>
      <c r="Z114" s="30">
        <v>173.68747320989584</v>
      </c>
      <c r="AA114" s="10">
        <v>107.30696195358576</v>
      </c>
      <c r="AB114" s="12">
        <v>110.7297581601098</v>
      </c>
      <c r="AC114" s="12">
        <v>120.60243491506793</v>
      </c>
      <c r="AD114" s="12">
        <v>106.40231528738828</v>
      </c>
      <c r="AE114" s="12">
        <v>91.459364825997596</v>
      </c>
      <c r="AF114" s="11"/>
      <c r="AG114" s="29">
        <v>136.96426222816524</v>
      </c>
      <c r="AH114" s="31">
        <v>141.52379224435219</v>
      </c>
      <c r="AI114" s="31">
        <v>143.78504032655363</v>
      </c>
      <c r="AJ114" s="31">
        <v>163.36321324512636</v>
      </c>
      <c r="AK114" s="31">
        <v>152.94723210641143</v>
      </c>
      <c r="AL114" s="30">
        <v>155.23184024210008</v>
      </c>
      <c r="AM114" s="10">
        <v>100.43135352413259</v>
      </c>
      <c r="AN114" s="12">
        <v>97.288379491294265</v>
      </c>
      <c r="AO114" s="12">
        <v>80.183279211373076</v>
      </c>
      <c r="AP114" s="11">
        <v>95.836299406460711</v>
      </c>
      <c r="AQ114" s="10">
        <v>86.411768194116405</v>
      </c>
      <c r="AR114" s="12">
        <v>82.821537589670072</v>
      </c>
      <c r="AS114" s="12">
        <v>81.500262883601948</v>
      </c>
      <c r="AT114" s="11">
        <v>119.30848675686538</v>
      </c>
      <c r="AU114" s="141">
        <v>98.590478437702572</v>
      </c>
    </row>
    <row r="115" spans="1:47" s="9" customFormat="1" ht="11.25">
      <c r="A115" s="7">
        <v>34698</v>
      </c>
      <c r="B115" s="162"/>
      <c r="C115" s="11">
        <v>133.2540597918904</v>
      </c>
      <c r="D115" s="10">
        <v>91.65777137953522</v>
      </c>
      <c r="E115" s="12">
        <v>123.28201255657302</v>
      </c>
      <c r="F115" s="12">
        <v>116.9634514534398</v>
      </c>
      <c r="G115" s="12">
        <v>89.196151964758926</v>
      </c>
      <c r="H115" s="12">
        <v>99.123711220343637</v>
      </c>
      <c r="I115" s="31">
        <v>109.15542000192768</v>
      </c>
      <c r="J115" s="12">
        <v>92.109316582976078</v>
      </c>
      <c r="K115" s="31">
        <v>130.98689084474694</v>
      </c>
      <c r="L115" s="30">
        <v>159.29651088628989</v>
      </c>
      <c r="M115" s="10">
        <v>96.587557913867656</v>
      </c>
      <c r="N115" s="31">
        <v>100.48918828822858</v>
      </c>
      <c r="O115" s="30">
        <v>104.4179718116491</v>
      </c>
      <c r="P115" s="29">
        <v>132.38754228215055</v>
      </c>
      <c r="Q115" s="31">
        <v>106.40725717746429</v>
      </c>
      <c r="R115" s="31">
        <v>84.754360121292507</v>
      </c>
      <c r="S115" s="31">
        <v>104.33359093752475</v>
      </c>
      <c r="T115" s="31">
        <v>148.73629925982797</v>
      </c>
      <c r="U115" s="31">
        <v>118.68495545502289</v>
      </c>
      <c r="V115" s="31">
        <v>116.67397626315726</v>
      </c>
      <c r="W115" s="31">
        <v>138.18703681213731</v>
      </c>
      <c r="X115" s="31">
        <v>146.46202658413969</v>
      </c>
      <c r="Y115" s="31">
        <v>110.26883913373014</v>
      </c>
      <c r="Z115" s="30">
        <v>171.25754761593183</v>
      </c>
      <c r="AA115" s="10">
        <v>107.96298453569892</v>
      </c>
      <c r="AB115" s="12">
        <v>109.13644105332641</v>
      </c>
      <c r="AC115" s="12">
        <v>119.94885589230664</v>
      </c>
      <c r="AD115" s="12">
        <v>108.35334106139439</v>
      </c>
      <c r="AE115" s="12">
        <v>91.234177467249395</v>
      </c>
      <c r="AF115" s="11"/>
      <c r="AG115" s="29">
        <v>137.16706243496358</v>
      </c>
      <c r="AH115" s="31">
        <v>139.91982650017343</v>
      </c>
      <c r="AI115" s="31">
        <v>144.28140041623311</v>
      </c>
      <c r="AJ115" s="31">
        <v>162.96098730489078</v>
      </c>
      <c r="AK115" s="31">
        <v>152.72141345820324</v>
      </c>
      <c r="AL115" s="30">
        <v>155.00264849115507</v>
      </c>
      <c r="AM115" s="10">
        <v>99.481203248373234</v>
      </c>
      <c r="AN115" s="12">
        <v>96.857044053673263</v>
      </c>
      <c r="AO115" s="12">
        <v>80.697192009365253</v>
      </c>
      <c r="AP115" s="11">
        <v>95.808162161484574</v>
      </c>
      <c r="AQ115" s="10">
        <v>86.480092537530368</v>
      </c>
      <c r="AR115" s="12">
        <v>84.4961402487572</v>
      </c>
      <c r="AS115" s="12">
        <v>82.327891692598001</v>
      </c>
      <c r="AT115" s="11">
        <v>118.19150605411031</v>
      </c>
      <c r="AU115" s="141">
        <v>98.508369754164491</v>
      </c>
    </row>
    <row r="116" spans="1:47" s="9" customFormat="1" ht="11.25">
      <c r="A116" s="7">
        <v>34730</v>
      </c>
      <c r="B116" s="162"/>
      <c r="C116" s="11">
        <v>134.07711823726103</v>
      </c>
      <c r="D116" s="10">
        <v>93.25804476495</v>
      </c>
      <c r="E116" s="12">
        <v>126.54602353901625</v>
      </c>
      <c r="F116" s="12">
        <v>119.64760946792923</v>
      </c>
      <c r="G116" s="12">
        <v>91.393972379073404</v>
      </c>
      <c r="H116" s="12">
        <v>97.492859591933694</v>
      </c>
      <c r="I116" s="31">
        <v>108.04055449110423</v>
      </c>
      <c r="J116" s="12">
        <v>90.897339955098985</v>
      </c>
      <c r="K116" s="31">
        <v>128.9678921844623</v>
      </c>
      <c r="L116" s="30">
        <v>158.0173162240857</v>
      </c>
      <c r="M116" s="10">
        <v>100.10635655728322</v>
      </c>
      <c r="N116" s="31">
        <v>102.06940371926021</v>
      </c>
      <c r="O116" s="30">
        <v>105.42592370921284</v>
      </c>
      <c r="P116" s="29">
        <v>128.3264549613171</v>
      </c>
      <c r="Q116" s="31">
        <v>103.76959789500455</v>
      </c>
      <c r="R116" s="31">
        <v>82.420739792500882</v>
      </c>
      <c r="S116" s="31">
        <v>101.49445818300171</v>
      </c>
      <c r="T116" s="31">
        <v>143.169091681536</v>
      </c>
      <c r="U116" s="31">
        <v>115.39193102532903</v>
      </c>
      <c r="V116" s="31">
        <v>114.21880912010438</v>
      </c>
      <c r="W116" s="31">
        <v>134.53089713621111</v>
      </c>
      <c r="X116" s="31">
        <v>141.61748246096286</v>
      </c>
      <c r="Y116" s="31">
        <v>109.84003185086972</v>
      </c>
      <c r="Z116" s="30">
        <v>171.19322540054674</v>
      </c>
      <c r="AA116" s="10">
        <v>106.16368460439485</v>
      </c>
      <c r="AB116" s="12">
        <v>109.04823457378052</v>
      </c>
      <c r="AC116" s="12">
        <v>119.96054153343765</v>
      </c>
      <c r="AD116" s="12">
        <v>104.50370773522009</v>
      </c>
      <c r="AE116" s="12">
        <v>88.033199537383496</v>
      </c>
      <c r="AF116" s="11"/>
      <c r="AG116" s="29">
        <v>138.01428995169741</v>
      </c>
      <c r="AH116" s="31">
        <v>138.86302680454452</v>
      </c>
      <c r="AI116" s="31">
        <v>144.1821143615212</v>
      </c>
      <c r="AJ116" s="31">
        <v>162.20959738757742</v>
      </c>
      <c r="AK116" s="31">
        <v>153.06563147152866</v>
      </c>
      <c r="AL116" s="30">
        <v>154.74397680114294</v>
      </c>
      <c r="AM116" s="10">
        <v>100.34015919450303</v>
      </c>
      <c r="AN116" s="12">
        <v>96.523573032179058</v>
      </c>
      <c r="AO116" s="12">
        <v>77.658344105041152</v>
      </c>
      <c r="AP116" s="11">
        <v>95.475882713109726</v>
      </c>
      <c r="AQ116" s="10">
        <v>87.869923124022037</v>
      </c>
      <c r="AR116" s="12">
        <v>84.124707095165903</v>
      </c>
      <c r="AS116" s="12">
        <v>81.440914347914813</v>
      </c>
      <c r="AT116" s="11">
        <v>117.84475134362881</v>
      </c>
      <c r="AU116" s="141">
        <v>98.006158705246264</v>
      </c>
    </row>
    <row r="117" spans="1:47" s="9" customFormat="1" ht="11.25">
      <c r="A117" s="7">
        <v>34758</v>
      </c>
      <c r="B117" s="162"/>
      <c r="C117" s="11">
        <v>136.19205007386904</v>
      </c>
      <c r="D117" s="10">
        <v>92.565325794609009</v>
      </c>
      <c r="E117" s="12">
        <v>128.17794530498458</v>
      </c>
      <c r="F117" s="12">
        <v>123.59010903602909</v>
      </c>
      <c r="G117" s="12">
        <v>91.256519491397853</v>
      </c>
      <c r="H117" s="12">
        <v>99.235902931528955</v>
      </c>
      <c r="I117" s="31">
        <v>108.0989645404004</v>
      </c>
      <c r="J117" s="12">
        <v>90.346899110666115</v>
      </c>
      <c r="K117" s="31">
        <v>130.16662276539088</v>
      </c>
      <c r="L117" s="30">
        <v>156.59669026174365</v>
      </c>
      <c r="M117" s="10">
        <v>97.601872675029696</v>
      </c>
      <c r="N117" s="31">
        <v>102.85932919215549</v>
      </c>
      <c r="O117" s="30">
        <v>105.4562225348149</v>
      </c>
      <c r="P117" s="29">
        <v>129.53339086339335</v>
      </c>
      <c r="Q117" s="31">
        <v>103.56043987108848</v>
      </c>
      <c r="R117" s="31">
        <v>82.433328049980688</v>
      </c>
      <c r="S117" s="31">
        <v>100.98742180235978</v>
      </c>
      <c r="T117" s="31">
        <v>142.79504282056317</v>
      </c>
      <c r="U117" s="31">
        <v>115.05409361210685</v>
      </c>
      <c r="V117" s="31">
        <v>113.03303092797192</v>
      </c>
      <c r="W117" s="31">
        <v>135.39041105372445</v>
      </c>
      <c r="X117" s="31">
        <v>138.99082941891891</v>
      </c>
      <c r="Y117" s="31">
        <v>110.85869256693654</v>
      </c>
      <c r="Z117" s="30">
        <v>170.77170293803985</v>
      </c>
      <c r="AA117" s="10">
        <v>107.47262958818409</v>
      </c>
      <c r="AB117" s="12">
        <v>110.77082147227621</v>
      </c>
      <c r="AC117" s="12">
        <v>119.27806244314874</v>
      </c>
      <c r="AD117" s="12">
        <v>105.73191720491324</v>
      </c>
      <c r="AE117" s="12">
        <v>88.089208237626877</v>
      </c>
      <c r="AF117" s="11"/>
      <c r="AG117" s="29">
        <v>138.59824345106045</v>
      </c>
      <c r="AH117" s="31">
        <v>137.44697122589344</v>
      </c>
      <c r="AI117" s="31">
        <v>143.4052664402432</v>
      </c>
      <c r="AJ117" s="31">
        <v>161.02355694289022</v>
      </c>
      <c r="AK117" s="31">
        <v>152.68262428751856</v>
      </c>
      <c r="AL117" s="30">
        <v>153.01712592679846</v>
      </c>
      <c r="AM117" s="10">
        <v>102.51879773052985</v>
      </c>
      <c r="AN117" s="12">
        <v>98.06231226809588</v>
      </c>
      <c r="AO117" s="12">
        <v>78.534922224185436</v>
      </c>
      <c r="AP117" s="11">
        <v>92.872895275863627</v>
      </c>
      <c r="AQ117" s="10">
        <v>86.106366688261971</v>
      </c>
      <c r="AR117" s="12">
        <v>82.745134270010197</v>
      </c>
      <c r="AS117" s="12">
        <v>79.699759834043363</v>
      </c>
      <c r="AT117" s="11">
        <v>118.64983541760736</v>
      </c>
      <c r="AU117" s="141">
        <v>95.91876905666804</v>
      </c>
    </row>
    <row r="118" spans="1:47" s="9" customFormat="1" ht="11.25">
      <c r="A118" s="7">
        <v>34789</v>
      </c>
      <c r="B118" s="162"/>
      <c r="C118" s="11">
        <v>135.9268243984302</v>
      </c>
      <c r="D118" s="10">
        <v>92.087966564906026</v>
      </c>
      <c r="E118" s="12">
        <v>125.56639005867962</v>
      </c>
      <c r="F118" s="12">
        <v>122.51919127016433</v>
      </c>
      <c r="G118" s="12">
        <v>89.418103709197766</v>
      </c>
      <c r="H118" s="12">
        <v>100.01209001024777</v>
      </c>
      <c r="I118" s="31">
        <v>109.06482619366101</v>
      </c>
      <c r="J118" s="12">
        <v>88.819136863287071</v>
      </c>
      <c r="K118" s="31">
        <v>131.81878610443727</v>
      </c>
      <c r="L118" s="30">
        <v>158.68231272377921</v>
      </c>
      <c r="M118" s="10">
        <v>94.889410629554902</v>
      </c>
      <c r="N118" s="31">
        <v>103.14967138706675</v>
      </c>
      <c r="O118" s="30">
        <v>104.57827612576432</v>
      </c>
      <c r="P118" s="29">
        <v>131.21076480509683</v>
      </c>
      <c r="Q118" s="31">
        <v>104.1721160294445</v>
      </c>
      <c r="R118" s="31">
        <v>82.763557085874908</v>
      </c>
      <c r="S118" s="31">
        <v>101.4756109292086</v>
      </c>
      <c r="T118" s="31">
        <v>145.12067491114448</v>
      </c>
      <c r="U118" s="31">
        <v>116.62720235529633</v>
      </c>
      <c r="V118" s="31">
        <v>114.64935484323743</v>
      </c>
      <c r="W118" s="31">
        <v>137.96474304949837</v>
      </c>
      <c r="X118" s="31">
        <v>139.28410954256444</v>
      </c>
      <c r="Y118" s="31">
        <v>111.38172754857014</v>
      </c>
      <c r="Z118" s="30">
        <v>171.09293615616312</v>
      </c>
      <c r="AA118" s="10">
        <v>108.6933665696213</v>
      </c>
      <c r="AB118" s="12">
        <v>111.38871737621936</v>
      </c>
      <c r="AC118" s="12">
        <v>119.0223586677193</v>
      </c>
      <c r="AD118" s="12">
        <v>105.72402029095768</v>
      </c>
      <c r="AE118" s="12">
        <v>88.870112765066722</v>
      </c>
      <c r="AF118" s="11"/>
      <c r="AG118" s="29">
        <v>139.40796766088792</v>
      </c>
      <c r="AH118" s="31">
        <v>140.39130484927384</v>
      </c>
      <c r="AI118" s="31">
        <v>146.75650646852333</v>
      </c>
      <c r="AJ118" s="31">
        <v>164.00256797477206</v>
      </c>
      <c r="AK118" s="31">
        <v>155.95332990520393</v>
      </c>
      <c r="AL118" s="30">
        <v>155.40103143365263</v>
      </c>
      <c r="AM118" s="10">
        <v>101.77338790303618</v>
      </c>
      <c r="AN118" s="12">
        <v>97.810011539669759</v>
      </c>
      <c r="AO118" s="12">
        <v>79.726310383345151</v>
      </c>
      <c r="AP118" s="11">
        <v>91.686531338391404</v>
      </c>
      <c r="AQ118" s="10">
        <v>85.594911075725349</v>
      </c>
      <c r="AR118" s="12">
        <v>83.158519672280619</v>
      </c>
      <c r="AS118" s="12">
        <v>78.088709538674451</v>
      </c>
      <c r="AT118" s="11">
        <v>120.519775782496</v>
      </c>
      <c r="AU118" s="141">
        <v>97.411674182263283</v>
      </c>
    </row>
    <row r="119" spans="1:47" s="9" customFormat="1" ht="11.25">
      <c r="A119" s="7">
        <v>34817</v>
      </c>
      <c r="B119" s="162"/>
      <c r="C119" s="11">
        <v>137.86786492002921</v>
      </c>
      <c r="D119" s="10">
        <v>92.594496931486788</v>
      </c>
      <c r="E119" s="12">
        <v>126.61083699018336</v>
      </c>
      <c r="F119" s="12">
        <v>122.13718751501345</v>
      </c>
      <c r="G119" s="12">
        <v>92.114603530145729</v>
      </c>
      <c r="H119" s="12">
        <v>98.721490772291816</v>
      </c>
      <c r="I119" s="31">
        <v>108.33807401722417</v>
      </c>
      <c r="J119" s="12">
        <v>89.808622250974267</v>
      </c>
      <c r="K119" s="31">
        <v>133.21204070224658</v>
      </c>
      <c r="L119" s="30">
        <v>156.6537606962064</v>
      </c>
      <c r="M119" s="10">
        <v>96.118726228615827</v>
      </c>
      <c r="N119" s="31">
        <v>102.38924589759935</v>
      </c>
      <c r="O119" s="30">
        <v>104.52739482160027</v>
      </c>
      <c r="P119" s="29">
        <v>132.60995345530728</v>
      </c>
      <c r="Q119" s="31">
        <v>104.71984494585638</v>
      </c>
      <c r="R119" s="31">
        <v>84.607016560632132</v>
      </c>
      <c r="S119" s="31">
        <v>103.65753705394995</v>
      </c>
      <c r="T119" s="31">
        <v>146.46007458315546</v>
      </c>
      <c r="U119" s="31">
        <v>119.09998650664286</v>
      </c>
      <c r="V119" s="31">
        <v>114.92325735513677</v>
      </c>
      <c r="W119" s="31">
        <v>139.00782883588673</v>
      </c>
      <c r="X119" s="31">
        <v>140.24388386359391</v>
      </c>
      <c r="Y119" s="31">
        <v>112.54493015732298</v>
      </c>
      <c r="Z119" s="30">
        <v>173.48276312917625</v>
      </c>
      <c r="AA119" s="10">
        <v>108.51200013960536</v>
      </c>
      <c r="AB119" s="12">
        <v>111.85255680348614</v>
      </c>
      <c r="AC119" s="12">
        <v>119.817540789381</v>
      </c>
      <c r="AD119" s="12">
        <v>105.46436542199768</v>
      </c>
      <c r="AE119" s="12">
        <v>88.942321175826095</v>
      </c>
      <c r="AF119" s="11"/>
      <c r="AG119" s="29">
        <v>140.71695083211645</v>
      </c>
      <c r="AH119" s="31">
        <v>137.86468919423405</v>
      </c>
      <c r="AI119" s="31">
        <v>145.55074835324893</v>
      </c>
      <c r="AJ119" s="31">
        <v>159.76774648914352</v>
      </c>
      <c r="AK119" s="31">
        <v>154.06186424251945</v>
      </c>
      <c r="AL119" s="30">
        <v>155.18822360290255</v>
      </c>
      <c r="AM119" s="10">
        <v>104.41109289178155</v>
      </c>
      <c r="AN119" s="12">
        <v>97.76737385503354</v>
      </c>
      <c r="AO119" s="12">
        <v>79.082693111909265</v>
      </c>
      <c r="AP119" s="11">
        <v>93.984318080825275</v>
      </c>
      <c r="AQ119" s="10">
        <v>86.137749349806768</v>
      </c>
      <c r="AR119" s="12">
        <v>84.883740022114608</v>
      </c>
      <c r="AS119" s="12">
        <v>80.254380897001781</v>
      </c>
      <c r="AT119" s="11">
        <v>122.60341546989353</v>
      </c>
      <c r="AU119" s="141">
        <v>96.870155215731288</v>
      </c>
    </row>
    <row r="120" spans="1:47" s="9" customFormat="1" ht="11.25">
      <c r="A120" s="7">
        <v>34850</v>
      </c>
      <c r="B120" s="162"/>
      <c r="C120" s="11">
        <v>139.37675674444245</v>
      </c>
      <c r="D120" s="10">
        <v>93.264467802343844</v>
      </c>
      <c r="E120" s="12">
        <v>129.00205388425758</v>
      </c>
      <c r="F120" s="12">
        <v>124.0522945104795</v>
      </c>
      <c r="G120" s="12">
        <v>94.176634046152003</v>
      </c>
      <c r="H120" s="12">
        <v>97.990794898814798</v>
      </c>
      <c r="I120" s="31">
        <v>108.05812581974148</v>
      </c>
      <c r="J120" s="12">
        <v>89.694333695783484</v>
      </c>
      <c r="K120" s="31">
        <v>132.41359214627744</v>
      </c>
      <c r="L120" s="30">
        <v>156.76959949925302</v>
      </c>
      <c r="M120" s="10">
        <v>97.860024798843128</v>
      </c>
      <c r="N120" s="31">
        <v>104.42991338308552</v>
      </c>
      <c r="O120" s="30">
        <v>106.2991931230204</v>
      </c>
      <c r="P120" s="29">
        <v>131.14133701332611</v>
      </c>
      <c r="Q120" s="31">
        <v>105.20423619535846</v>
      </c>
      <c r="R120" s="31">
        <v>84.305082480724565</v>
      </c>
      <c r="S120" s="31">
        <v>103.38961700151378</v>
      </c>
      <c r="T120" s="31">
        <v>144.06811917416445</v>
      </c>
      <c r="U120" s="31">
        <v>118.94585613449861</v>
      </c>
      <c r="V120" s="31">
        <v>115.39835635321171</v>
      </c>
      <c r="W120" s="31">
        <v>136.75756055047407</v>
      </c>
      <c r="X120" s="31">
        <v>141.0746943147179</v>
      </c>
      <c r="Y120" s="31">
        <v>112.30820692639215</v>
      </c>
      <c r="Z120" s="30">
        <v>177.00091122137539</v>
      </c>
      <c r="AA120" s="10">
        <v>106.8201039023801</v>
      </c>
      <c r="AB120" s="12">
        <v>110.32378881237163</v>
      </c>
      <c r="AC120" s="12">
        <v>120.50863839555394</v>
      </c>
      <c r="AD120" s="12">
        <v>105.01389392291894</v>
      </c>
      <c r="AE120" s="12">
        <v>88.431798960976195</v>
      </c>
      <c r="AF120" s="11"/>
      <c r="AG120" s="29">
        <v>141.7114557810801</v>
      </c>
      <c r="AH120" s="31">
        <v>138.97266358584031</v>
      </c>
      <c r="AI120" s="31">
        <v>145.87402875437965</v>
      </c>
      <c r="AJ120" s="31">
        <v>159.03860190890418</v>
      </c>
      <c r="AK120" s="31">
        <v>153.35876005799204</v>
      </c>
      <c r="AL120" s="30">
        <v>155.98416570013291</v>
      </c>
      <c r="AM120" s="10">
        <v>104.89307720188475</v>
      </c>
      <c r="AN120" s="12">
        <v>98.157545004228595</v>
      </c>
      <c r="AO120" s="12">
        <v>78.91144134348194</v>
      </c>
      <c r="AP120" s="11">
        <v>91.579074543916889</v>
      </c>
      <c r="AQ120" s="10">
        <v>86.704119850187269</v>
      </c>
      <c r="AR120" s="12">
        <v>83.741894400926498</v>
      </c>
      <c r="AS120" s="12">
        <v>79.225564818170852</v>
      </c>
      <c r="AT120" s="11">
        <v>122.94913616044461</v>
      </c>
      <c r="AU120" s="141">
        <v>95.247233556819197</v>
      </c>
    </row>
    <row r="121" spans="1:47" s="9" customFormat="1" ht="11.25">
      <c r="A121" s="7">
        <v>34880</v>
      </c>
      <c r="B121" s="162"/>
      <c r="C121" s="11">
        <v>143.30954410419398</v>
      </c>
      <c r="D121" s="10">
        <v>93.818203267858209</v>
      </c>
      <c r="E121" s="12">
        <v>130.73202383059046</v>
      </c>
      <c r="F121" s="12">
        <v>127.32798414847922</v>
      </c>
      <c r="G121" s="12">
        <v>93.228337167462996</v>
      </c>
      <c r="H121" s="12">
        <v>99.764104363282058</v>
      </c>
      <c r="I121" s="31">
        <v>108.4352956445896</v>
      </c>
      <c r="J121" s="12">
        <v>90.509054444641066</v>
      </c>
      <c r="K121" s="31">
        <v>133.50990819600557</v>
      </c>
      <c r="L121" s="30">
        <v>156.00835922371368</v>
      </c>
      <c r="M121" s="10">
        <v>95.142867611943359</v>
      </c>
      <c r="N121" s="31">
        <v>104.81165180266562</v>
      </c>
      <c r="O121" s="30">
        <v>106.15820078365712</v>
      </c>
      <c r="P121" s="29">
        <v>138.42768425669794</v>
      </c>
      <c r="Q121" s="31">
        <v>107.46940281290698</v>
      </c>
      <c r="R121" s="31">
        <v>87.627664386775578</v>
      </c>
      <c r="S121" s="31">
        <v>104.94993044970033</v>
      </c>
      <c r="T121" s="31">
        <v>149.16701274239276</v>
      </c>
      <c r="U121" s="31">
        <v>122.19674917336218</v>
      </c>
      <c r="V121" s="31">
        <v>117.88222934124973</v>
      </c>
      <c r="W121" s="31">
        <v>142.17075640880387</v>
      </c>
      <c r="X121" s="31">
        <v>143.07022934907283</v>
      </c>
      <c r="Y121" s="31">
        <v>117.13441673145802</v>
      </c>
      <c r="Z121" s="30">
        <v>182.22030874074656</v>
      </c>
      <c r="AA121" s="10">
        <v>108.26992272754086</v>
      </c>
      <c r="AB121" s="12">
        <v>114.09190113844157</v>
      </c>
      <c r="AC121" s="12">
        <v>120.37987376865453</v>
      </c>
      <c r="AD121" s="12">
        <v>109.58532413142217</v>
      </c>
      <c r="AE121" s="12">
        <v>89.854303073202388</v>
      </c>
      <c r="AF121" s="11"/>
      <c r="AG121" s="29">
        <v>144.60311177962603</v>
      </c>
      <c r="AH121" s="31">
        <v>140.4514153247213</v>
      </c>
      <c r="AI121" s="31">
        <v>149.70526774022298</v>
      </c>
      <c r="AJ121" s="31">
        <v>161.97323134548461</v>
      </c>
      <c r="AK121" s="31">
        <v>157.83582628443341</v>
      </c>
      <c r="AL121" s="30">
        <v>160.08093753317996</v>
      </c>
      <c r="AM121" s="10">
        <v>107.84521913525631</v>
      </c>
      <c r="AN121" s="12">
        <v>100.56037279537544</v>
      </c>
      <c r="AO121" s="12">
        <v>81.307143278475792</v>
      </c>
      <c r="AP121" s="11">
        <v>91.594408069368257</v>
      </c>
      <c r="AQ121" s="10">
        <v>86.155842623724411</v>
      </c>
      <c r="AR121" s="12">
        <v>83.535309444254338</v>
      </c>
      <c r="AS121" s="12">
        <v>79.590632926325739</v>
      </c>
      <c r="AT121" s="11">
        <v>123.47667079572938</v>
      </c>
      <c r="AU121" s="141">
        <v>96.725444714002961</v>
      </c>
    </row>
    <row r="122" spans="1:47" s="9" customFormat="1" ht="11.25">
      <c r="A122" s="7">
        <v>34911</v>
      </c>
      <c r="B122" s="162"/>
      <c r="C122" s="11">
        <v>145.25778390703059</v>
      </c>
      <c r="D122" s="10">
        <v>94.244069734209774</v>
      </c>
      <c r="E122" s="12">
        <v>130.70591597599315</v>
      </c>
      <c r="F122" s="12">
        <v>128.95469123698882</v>
      </c>
      <c r="G122" s="12">
        <v>92.454987139182634</v>
      </c>
      <c r="H122" s="12">
        <v>98.833865546690433</v>
      </c>
      <c r="I122" s="31">
        <v>107.84881159151965</v>
      </c>
      <c r="J122" s="12">
        <v>90.271506144612758</v>
      </c>
      <c r="K122" s="31">
        <v>133.05431356720507</v>
      </c>
      <c r="L122" s="30">
        <v>154.34898271491383</v>
      </c>
      <c r="M122" s="10">
        <v>94.210628136206481</v>
      </c>
      <c r="N122" s="31">
        <v>105.84142561884977</v>
      </c>
      <c r="O122" s="30">
        <v>107.83855308054891</v>
      </c>
      <c r="P122" s="29">
        <v>141.1979700256245</v>
      </c>
      <c r="Q122" s="31">
        <v>108.79670181495979</v>
      </c>
      <c r="R122" s="31">
        <v>88.48440622047346</v>
      </c>
      <c r="S122" s="31">
        <v>107.04019630789246</v>
      </c>
      <c r="T122" s="31">
        <v>151.85426839257514</v>
      </c>
      <c r="U122" s="31">
        <v>124.06355708475228</v>
      </c>
      <c r="V122" s="31">
        <v>119.92246939079918</v>
      </c>
      <c r="W122" s="31">
        <v>144.57560940648796</v>
      </c>
      <c r="X122" s="31">
        <v>144.78542619283712</v>
      </c>
      <c r="Y122" s="31">
        <v>116.7874790158795</v>
      </c>
      <c r="Z122" s="30">
        <v>186.81696534780974</v>
      </c>
      <c r="AA122" s="10">
        <v>108.98542440697344</v>
      </c>
      <c r="AB122" s="12">
        <v>116.11889111174622</v>
      </c>
      <c r="AC122" s="12">
        <v>120.08002286367534</v>
      </c>
      <c r="AD122" s="12">
        <v>111.07745070020007</v>
      </c>
      <c r="AE122" s="12">
        <v>91.546156044584166</v>
      </c>
      <c r="AF122" s="11"/>
      <c r="AG122" s="29">
        <v>145.86832083452416</v>
      </c>
      <c r="AH122" s="31">
        <v>139.77489631323238</v>
      </c>
      <c r="AI122" s="31">
        <v>149.85457942269221</v>
      </c>
      <c r="AJ122" s="31">
        <v>162.13477873678195</v>
      </c>
      <c r="AK122" s="31">
        <v>157.5344090311518</v>
      </c>
      <c r="AL122" s="30">
        <v>160.55084075450131</v>
      </c>
      <c r="AM122" s="10">
        <v>105.73878250928838</v>
      </c>
      <c r="AN122" s="12">
        <v>100.74878536724779</v>
      </c>
      <c r="AO122" s="12">
        <v>80.748785367247805</v>
      </c>
      <c r="AP122" s="11">
        <v>90.220062875107175</v>
      </c>
      <c r="AQ122" s="10">
        <v>83.692483566733358</v>
      </c>
      <c r="AR122" s="12">
        <v>83.479098425503025</v>
      </c>
      <c r="AS122" s="12">
        <v>78.651043155187196</v>
      </c>
      <c r="AT122" s="11">
        <v>122.54929979994284</v>
      </c>
      <c r="AU122" s="141">
        <v>97.32158825487231</v>
      </c>
    </row>
    <row r="123" spans="1:47" s="9" customFormat="1" ht="11.25">
      <c r="A123" s="7">
        <v>34942</v>
      </c>
      <c r="B123" s="162"/>
      <c r="C123" s="11">
        <v>145.4889960750171</v>
      </c>
      <c r="D123" s="10">
        <v>93.865240154791721</v>
      </c>
      <c r="E123" s="12">
        <v>134.62326428408832</v>
      </c>
      <c r="F123" s="12">
        <v>130.97280472542678</v>
      </c>
      <c r="G123" s="12">
        <v>94.001821078989295</v>
      </c>
      <c r="H123" s="12">
        <v>98.481269418351815</v>
      </c>
      <c r="I123" s="31">
        <v>108.30766720966824</v>
      </c>
      <c r="J123" s="12">
        <v>88.214204416116544</v>
      </c>
      <c r="K123" s="31">
        <v>132.34089639408572</v>
      </c>
      <c r="L123" s="30">
        <v>154.9258461158939</v>
      </c>
      <c r="M123" s="10">
        <v>93.903507064413347</v>
      </c>
      <c r="N123" s="31">
        <v>106.86334060626004</v>
      </c>
      <c r="O123" s="30">
        <v>108.23936901903079</v>
      </c>
      <c r="P123" s="29">
        <v>142.74374607107333</v>
      </c>
      <c r="Q123" s="31">
        <v>109.19679901281785</v>
      </c>
      <c r="R123" s="31">
        <v>89.004227803343611</v>
      </c>
      <c r="S123" s="31">
        <v>107.85169105750154</v>
      </c>
      <c r="T123" s="31">
        <v>152.91939711896134</v>
      </c>
      <c r="U123" s="31">
        <v>125.00428993278778</v>
      </c>
      <c r="V123" s="31">
        <v>118.82316446694226</v>
      </c>
      <c r="W123" s="31">
        <v>144.99921379299312</v>
      </c>
      <c r="X123" s="31">
        <v>147.84935030513057</v>
      </c>
      <c r="Y123" s="31">
        <v>115.96378625785819</v>
      </c>
      <c r="Z123" s="30">
        <v>187.11020690593682</v>
      </c>
      <c r="AA123" s="10">
        <v>110.24356931481903</v>
      </c>
      <c r="AB123" s="12">
        <v>115.55315274300024</v>
      </c>
      <c r="AC123" s="12">
        <v>120.20259503755975</v>
      </c>
      <c r="AD123" s="12">
        <v>109.80537218301842</v>
      </c>
      <c r="AE123" s="12">
        <v>89.97268381516048</v>
      </c>
      <c r="AF123" s="11"/>
      <c r="AG123" s="29">
        <v>146.39096306624174</v>
      </c>
      <c r="AH123" s="31">
        <v>139.99738117459597</v>
      </c>
      <c r="AI123" s="31">
        <v>151.734285567949</v>
      </c>
      <c r="AJ123" s="31">
        <v>161.42430878670612</v>
      </c>
      <c r="AK123" s="31">
        <v>159.03991514910086</v>
      </c>
      <c r="AL123" s="30">
        <v>162.24502128386069</v>
      </c>
      <c r="AM123" s="10">
        <v>108.75825176417028</v>
      </c>
      <c r="AN123" s="12">
        <v>100.92192123833372</v>
      </c>
      <c r="AO123" s="12">
        <v>79.694969269292045</v>
      </c>
      <c r="AP123" s="11">
        <v>87.292283177782821</v>
      </c>
      <c r="AQ123" s="10">
        <v>83.900523560209422</v>
      </c>
      <c r="AR123" s="12">
        <v>83.730058848126077</v>
      </c>
      <c r="AS123" s="12">
        <v>78.482813567038463</v>
      </c>
      <c r="AT123" s="11">
        <v>121.46027771454588</v>
      </c>
      <c r="AU123" s="141">
        <v>96.406151920822907</v>
      </c>
    </row>
    <row r="124" spans="1:47" s="9" customFormat="1" ht="11.25">
      <c r="A124" s="7">
        <v>34971</v>
      </c>
      <c r="B124" s="162"/>
      <c r="C124" s="11">
        <v>146.05913552981758</v>
      </c>
      <c r="D124" s="10">
        <v>95.354917668001775</v>
      </c>
      <c r="E124" s="12">
        <v>135.18024032042723</v>
      </c>
      <c r="F124" s="12">
        <v>128.4344628777294</v>
      </c>
      <c r="G124" s="12">
        <v>94.019804183355575</v>
      </c>
      <c r="H124" s="12">
        <v>96.754722711266012</v>
      </c>
      <c r="I124" s="31">
        <v>107.26448163143458</v>
      </c>
      <c r="J124" s="12">
        <v>86.982643524699611</v>
      </c>
      <c r="K124" s="31">
        <v>129.66506115007385</v>
      </c>
      <c r="L124" s="30">
        <v>156.60234051630792</v>
      </c>
      <c r="M124" s="10">
        <v>95.836684162547797</v>
      </c>
      <c r="N124" s="31">
        <v>107.3886206882039</v>
      </c>
      <c r="O124" s="30">
        <v>109.29791406505612</v>
      </c>
      <c r="P124" s="10">
        <v>143.71988773031822</v>
      </c>
      <c r="Q124" s="31">
        <v>107.41709114996777</v>
      </c>
      <c r="R124" s="31">
        <v>88.029225326743202</v>
      </c>
      <c r="S124" s="31">
        <v>107.61373629466939</v>
      </c>
      <c r="T124" s="31">
        <v>152.61418944043669</v>
      </c>
      <c r="U124" s="31">
        <v>126.19683157480874</v>
      </c>
      <c r="V124" s="31">
        <v>117.94292912337301</v>
      </c>
      <c r="W124" s="31">
        <v>143.91414522314864</v>
      </c>
      <c r="X124" s="31">
        <v>149.72594939061906</v>
      </c>
      <c r="Y124" s="31">
        <v>118.52284727640622</v>
      </c>
      <c r="Z124" s="30">
        <v>187.15843733064068</v>
      </c>
      <c r="AA124" s="10">
        <v>110.0634178905207</v>
      </c>
      <c r="AB124" s="12">
        <v>115.58744993324433</v>
      </c>
      <c r="AC124" s="12">
        <v>121.94036493101915</v>
      </c>
      <c r="AD124" s="12">
        <v>107.54895416110371</v>
      </c>
      <c r="AE124" s="12">
        <v>87.405429461504241</v>
      </c>
      <c r="AF124" s="11"/>
      <c r="AG124" s="29">
        <v>149.68355446150426</v>
      </c>
      <c r="AH124" s="31">
        <v>145.06208394526035</v>
      </c>
      <c r="AI124" s="31">
        <v>154.40543702714734</v>
      </c>
      <c r="AJ124" s="31">
        <v>165.52841583222076</v>
      </c>
      <c r="AK124" s="31">
        <v>161.68421028037386</v>
      </c>
      <c r="AL124" s="30">
        <v>165.41840248108593</v>
      </c>
      <c r="AM124" s="10">
        <v>108.51134846461949</v>
      </c>
      <c r="AN124" s="12">
        <v>99.749666221628843</v>
      </c>
      <c r="AO124" s="12">
        <v>77.397641299510454</v>
      </c>
      <c r="AP124" s="11">
        <v>87.572318647084998</v>
      </c>
      <c r="AQ124" s="10">
        <v>85.213618157543408</v>
      </c>
      <c r="AR124" s="12">
        <v>83.388017290395183</v>
      </c>
      <c r="AS124" s="12">
        <v>78.143079661771253</v>
      </c>
      <c r="AT124" s="11">
        <v>120.00445037828216</v>
      </c>
      <c r="AU124" s="141">
        <v>95.948892482826849</v>
      </c>
    </row>
    <row r="125" spans="1:47" s="9" customFormat="1" ht="11.25">
      <c r="A125" s="7">
        <v>35003</v>
      </c>
      <c r="B125" s="162"/>
      <c r="C125" s="11">
        <v>148.89663661576245</v>
      </c>
      <c r="D125" s="10">
        <v>96.76756139348943</v>
      </c>
      <c r="E125" s="12">
        <v>135.52826956025129</v>
      </c>
      <c r="F125" s="12">
        <v>125.99266210114699</v>
      </c>
      <c r="G125" s="12">
        <v>90.708166761850379</v>
      </c>
      <c r="H125" s="12">
        <v>95.919309848889384</v>
      </c>
      <c r="I125" s="31">
        <v>107.4412034286517</v>
      </c>
      <c r="J125" s="12">
        <v>84.066247858366637</v>
      </c>
      <c r="K125" s="31">
        <v>125.37928797408739</v>
      </c>
      <c r="L125" s="30">
        <v>161.2115372874139</v>
      </c>
      <c r="M125" s="10">
        <v>96.842465051663339</v>
      </c>
      <c r="N125" s="31">
        <v>108.0122986503527</v>
      </c>
      <c r="O125" s="30">
        <v>111.32949102234613</v>
      </c>
      <c r="P125" s="10">
        <v>143.52002154927473</v>
      </c>
      <c r="Q125" s="31">
        <v>104.30276225404708</v>
      </c>
      <c r="R125" s="31">
        <v>86.418126848722991</v>
      </c>
      <c r="S125" s="31">
        <v>106.08307068600816</v>
      </c>
      <c r="T125" s="31">
        <v>150.11721131189276</v>
      </c>
      <c r="U125" s="31">
        <v>122.06331552416434</v>
      </c>
      <c r="V125" s="31">
        <v>117.66392533428669</v>
      </c>
      <c r="W125" s="31">
        <v>141.94585969711676</v>
      </c>
      <c r="X125" s="31">
        <v>149.40790681094197</v>
      </c>
      <c r="Y125" s="31">
        <v>119.40328317545375</v>
      </c>
      <c r="Z125" s="30">
        <v>192.10685512396788</v>
      </c>
      <c r="AA125" s="10">
        <v>109.05768132495717</v>
      </c>
      <c r="AB125" s="12">
        <v>114.89434608794976</v>
      </c>
      <c r="AC125" s="12">
        <v>123.50656767561394</v>
      </c>
      <c r="AD125" s="12">
        <v>106.37350085665334</v>
      </c>
      <c r="AE125" s="12">
        <v>86.390633923472322</v>
      </c>
      <c r="AF125" s="11"/>
      <c r="AG125" s="29">
        <v>154.28180588235296</v>
      </c>
      <c r="AH125" s="31">
        <v>152.05005008566533</v>
      </c>
      <c r="AI125" s="31">
        <v>160.41686127926903</v>
      </c>
      <c r="AJ125" s="31">
        <v>173.84215853797832</v>
      </c>
      <c r="AK125" s="31">
        <v>167.14908121073674</v>
      </c>
      <c r="AL125" s="30">
        <v>172.36805374071963</v>
      </c>
      <c r="AM125" s="10">
        <v>107.63563677898344</v>
      </c>
      <c r="AN125" s="12">
        <v>98.857795545402624</v>
      </c>
      <c r="AO125" s="12">
        <v>74.505996573386639</v>
      </c>
      <c r="AP125" s="11">
        <v>83.403769274700167</v>
      </c>
      <c r="AQ125" s="10">
        <v>86.482010279840097</v>
      </c>
      <c r="AR125" s="12">
        <v>81.903519656250737</v>
      </c>
      <c r="AS125" s="12">
        <v>77.252998286693327</v>
      </c>
      <c r="AT125" s="11">
        <v>123.50656767561394</v>
      </c>
      <c r="AU125" s="141">
        <v>96.608789406181174</v>
      </c>
    </row>
    <row r="126" spans="1:47" s="9" customFormat="1" ht="11.25">
      <c r="A126" s="7">
        <v>35033</v>
      </c>
      <c r="B126" s="162"/>
      <c r="C126" s="11">
        <v>150.27220273241991</v>
      </c>
      <c r="D126" s="10">
        <v>97.308781869688389</v>
      </c>
      <c r="E126" s="12">
        <v>136.12442797995206</v>
      </c>
      <c r="F126" s="12">
        <v>125.97460612023781</v>
      </c>
      <c r="G126" s="12">
        <v>90.395511004576164</v>
      </c>
      <c r="H126" s="12">
        <v>95.443277055299887</v>
      </c>
      <c r="I126" s="31">
        <v>108.29200652004585</v>
      </c>
      <c r="J126" s="12">
        <v>83.231640880366101</v>
      </c>
      <c r="K126" s="31">
        <v>124.06385289924464</v>
      </c>
      <c r="L126" s="30">
        <v>159.93856904352864</v>
      </c>
      <c r="M126" s="10">
        <v>95.101693412607801</v>
      </c>
      <c r="N126" s="31">
        <v>108.82187202995399</v>
      </c>
      <c r="O126" s="30">
        <v>111.32516544743649</v>
      </c>
      <c r="P126" s="10">
        <v>141.31303872561563</v>
      </c>
      <c r="Q126" s="31">
        <v>102.53353094628035</v>
      </c>
      <c r="R126" s="31">
        <v>85.261678760519615</v>
      </c>
      <c r="S126" s="31">
        <v>104.22313512030206</v>
      </c>
      <c r="T126" s="31">
        <v>147.22970088474696</v>
      </c>
      <c r="U126" s="31">
        <v>119.13840222428118</v>
      </c>
      <c r="V126" s="31">
        <v>116.47588576243628</v>
      </c>
      <c r="W126" s="31">
        <v>139.91766477480544</v>
      </c>
      <c r="X126" s="31">
        <v>147.56513209421286</v>
      </c>
      <c r="Y126" s="31">
        <v>119.39222346649572</v>
      </c>
      <c r="Z126" s="30">
        <v>192.09183797231432</v>
      </c>
      <c r="AA126" s="10">
        <v>108.48224013946393</v>
      </c>
      <c r="AB126" s="12">
        <v>114.1207234691654</v>
      </c>
      <c r="AC126" s="12">
        <v>123.86140771409895</v>
      </c>
      <c r="AD126" s="12">
        <v>105.11004576160383</v>
      </c>
      <c r="AE126" s="12">
        <v>86.010023970363918</v>
      </c>
      <c r="AF126" s="11"/>
      <c r="AG126" s="29">
        <v>152.91086968838528</v>
      </c>
      <c r="AH126" s="31">
        <v>152.1493680540423</v>
      </c>
      <c r="AI126" s="31">
        <v>159.90955039224232</v>
      </c>
      <c r="AJ126" s="31">
        <v>170.970770211375</v>
      </c>
      <c r="AK126" s="31">
        <v>164.38824389845286</v>
      </c>
      <c r="AL126" s="30">
        <v>168.20562252124648</v>
      </c>
      <c r="AM126" s="10">
        <v>106.39028110699498</v>
      </c>
      <c r="AN126" s="12">
        <v>98.954020483765518</v>
      </c>
      <c r="AO126" s="12">
        <v>75.991501416430594</v>
      </c>
      <c r="AP126" s="11">
        <v>82.784920461974281</v>
      </c>
      <c r="AQ126" s="10">
        <v>84.996731314011782</v>
      </c>
      <c r="AR126" s="12">
        <v>80.419830461653234</v>
      </c>
      <c r="AS126" s="12">
        <v>76.198518195685338</v>
      </c>
      <c r="AT126" s="11">
        <v>125.20156896927435</v>
      </c>
      <c r="AU126" s="141">
        <v>95.834455649527399</v>
      </c>
    </row>
    <row r="127" spans="1:47" s="9" customFormat="1" ht="11.25">
      <c r="A127" s="7">
        <v>35062</v>
      </c>
      <c r="B127" s="162"/>
      <c r="C127" s="11">
        <v>145.80393020755196</v>
      </c>
      <c r="D127" s="10">
        <v>97.028743675314885</v>
      </c>
      <c r="E127" s="12">
        <v>132.86683173646247</v>
      </c>
      <c r="F127" s="12">
        <v>119.91235162885727</v>
      </c>
      <c r="G127" s="12">
        <v>89.78899773926149</v>
      </c>
      <c r="H127" s="12">
        <v>92.817886889391247</v>
      </c>
      <c r="I127" s="31">
        <v>104.70307299941597</v>
      </c>
      <c r="J127" s="12">
        <v>82.893745290128109</v>
      </c>
      <c r="K127" s="31">
        <v>120.70207097063626</v>
      </c>
      <c r="L127" s="30">
        <v>157.5095140499368</v>
      </c>
      <c r="M127" s="10">
        <v>97.558560368069152</v>
      </c>
      <c r="N127" s="31">
        <v>107.86683343034171</v>
      </c>
      <c r="O127" s="30">
        <v>111.34984001236423</v>
      </c>
      <c r="P127" s="10">
        <v>137.58221379653892</v>
      </c>
      <c r="Q127" s="31">
        <v>102.61080284532721</v>
      </c>
      <c r="R127" s="31">
        <v>84.748195027471681</v>
      </c>
      <c r="S127" s="31">
        <v>104.41997384463524</v>
      </c>
      <c r="T127" s="31">
        <v>145.151751468839</v>
      </c>
      <c r="U127" s="31">
        <v>118.12408780449056</v>
      </c>
      <c r="V127" s="31">
        <v>117.30043772776064</v>
      </c>
      <c r="W127" s="31">
        <v>135.81531894592692</v>
      </c>
      <c r="X127" s="31">
        <v>145.63822433240017</v>
      </c>
      <c r="Y127" s="31">
        <v>115.95449316862666</v>
      </c>
      <c r="Z127" s="30">
        <v>186.82744001317013</v>
      </c>
      <c r="AA127" s="10">
        <v>107.09441274625901</v>
      </c>
      <c r="AB127" s="12">
        <v>109.30670685757346</v>
      </c>
      <c r="AC127" s="12">
        <v>124.34061793519216</v>
      </c>
      <c r="AD127" s="12">
        <v>104.07471202497578</v>
      </c>
      <c r="AE127" s="12">
        <v>83.862633222090651</v>
      </c>
      <c r="AF127" s="11"/>
      <c r="AG127" s="29">
        <v>151.08364323393261</v>
      </c>
      <c r="AH127" s="31">
        <v>152.8868723759285</v>
      </c>
      <c r="AI127" s="31">
        <v>158.4726884487028</v>
      </c>
      <c r="AJ127" s="31">
        <v>170.11022898051459</v>
      </c>
      <c r="AK127" s="31">
        <v>160.31235692754873</v>
      </c>
      <c r="AL127" s="30">
        <v>166.36182522338251</v>
      </c>
      <c r="AM127" s="10">
        <v>106.26547529335772</v>
      </c>
      <c r="AN127" s="12">
        <v>98.38518678006244</v>
      </c>
      <c r="AO127" s="12">
        <v>74.534395521584671</v>
      </c>
      <c r="AP127" s="11">
        <v>82.441597588545591</v>
      </c>
      <c r="AQ127" s="10">
        <v>87.36677790935515</v>
      </c>
      <c r="AR127" s="12">
        <v>80.627004338205694</v>
      </c>
      <c r="AS127" s="12">
        <v>78.03854020884917</v>
      </c>
      <c r="AT127" s="11">
        <v>123.82926041554528</v>
      </c>
      <c r="AU127" s="141">
        <v>93.638431256557695</v>
      </c>
    </row>
    <row r="128" spans="1:47" s="9" customFormat="1" ht="11.25">
      <c r="A128" s="7">
        <v>35095</v>
      </c>
      <c r="B128" s="162"/>
      <c r="C128" s="11">
        <v>145.02023026742725</v>
      </c>
      <c r="D128" s="10">
        <v>97.357127904542594</v>
      </c>
      <c r="E128" s="12">
        <v>131.22252459702742</v>
      </c>
      <c r="F128" s="12">
        <v>120.72821113668554</v>
      </c>
      <c r="G128" s="12">
        <v>89.22964203474983</v>
      </c>
      <c r="H128" s="12">
        <v>93.125135950143473</v>
      </c>
      <c r="I128" s="31">
        <v>106.11388196035141</v>
      </c>
      <c r="J128" s="12">
        <v>81.17542390621729</v>
      </c>
      <c r="K128" s="31">
        <v>120.01335350127114</v>
      </c>
      <c r="L128" s="30">
        <v>156.87570625046558</v>
      </c>
      <c r="M128" s="10">
        <v>95.838441576092805</v>
      </c>
      <c r="N128" s="31">
        <v>107.39036239595474</v>
      </c>
      <c r="O128" s="30">
        <v>110.5143469869034</v>
      </c>
      <c r="P128" s="10">
        <v>139.36035548054741</v>
      </c>
      <c r="Q128" s="31">
        <v>103.79512574009073</v>
      </c>
      <c r="R128" s="31">
        <v>86.24524823464526</v>
      </c>
      <c r="S128" s="31">
        <v>104.74998680196781</v>
      </c>
      <c r="T128" s="31">
        <v>146.57671759112839</v>
      </c>
      <c r="U128" s="31">
        <v>118.81969742816072</v>
      </c>
      <c r="V128" s="31">
        <v>118.21741364040473</v>
      </c>
      <c r="W128" s="31">
        <v>138.01823494701432</v>
      </c>
      <c r="X128" s="31">
        <v>145.43983323041004</v>
      </c>
      <c r="Y128" s="31">
        <v>118.58594251666324</v>
      </c>
      <c r="Z128" s="30">
        <v>184.88151549929464</v>
      </c>
      <c r="AA128" s="10">
        <v>105.35901193217498</v>
      </c>
      <c r="AB128" s="12">
        <v>109.45677203265647</v>
      </c>
      <c r="AC128" s="12">
        <v>125.79547833368223</v>
      </c>
      <c r="AD128" s="12">
        <v>105.23341009001466</v>
      </c>
      <c r="AE128" s="12">
        <v>84.707975716977174</v>
      </c>
      <c r="AF128" s="11"/>
      <c r="AG128" s="29">
        <v>152.6218530981788</v>
      </c>
      <c r="AH128" s="31">
        <v>153.55156379526898</v>
      </c>
      <c r="AI128" s="31">
        <v>159.46981908101321</v>
      </c>
      <c r="AJ128" s="31">
        <v>170.02284137534016</v>
      </c>
      <c r="AK128" s="31">
        <v>159.91827109064266</v>
      </c>
      <c r="AL128" s="30">
        <v>167.08510042913963</v>
      </c>
      <c r="AM128" s="10">
        <v>105.06594096713417</v>
      </c>
      <c r="AN128" s="12">
        <v>98.084571907054624</v>
      </c>
      <c r="AO128" s="12">
        <v>76.266485241783528</v>
      </c>
      <c r="AP128" s="11">
        <v>82.928616286372204</v>
      </c>
      <c r="AQ128" s="10">
        <v>89.465145488800488</v>
      </c>
      <c r="AR128" s="12">
        <v>81.068414042133085</v>
      </c>
      <c r="AS128" s="12">
        <v>76.617123717814522</v>
      </c>
      <c r="AT128" s="11">
        <v>128.14527946409882</v>
      </c>
      <c r="AU128" s="141">
        <v>94.658966778209518</v>
      </c>
    </row>
    <row r="129" spans="1:47" s="9" customFormat="1" ht="11.25">
      <c r="A129" s="7">
        <v>35124</v>
      </c>
      <c r="B129" s="162"/>
      <c r="C129" s="11">
        <v>143.03564174320996</v>
      </c>
      <c r="D129" s="10">
        <v>97.602899301061356</v>
      </c>
      <c r="E129" s="12">
        <v>128.43903701786178</v>
      </c>
      <c r="F129" s="12">
        <v>119.83019526137852</v>
      </c>
      <c r="G129" s="12">
        <v>88.231944084908093</v>
      </c>
      <c r="H129" s="12">
        <v>91.017282996295307</v>
      </c>
      <c r="I129" s="31">
        <v>106.34908998227664</v>
      </c>
      <c r="J129" s="12">
        <v>82.707740098369143</v>
      </c>
      <c r="K129" s="31">
        <v>118.8651741753628</v>
      </c>
      <c r="L129" s="30">
        <v>158.94743602238768</v>
      </c>
      <c r="M129" s="10">
        <v>94.440160554084713</v>
      </c>
      <c r="N129" s="31">
        <v>108.56049665244092</v>
      </c>
      <c r="O129" s="30">
        <v>113.03758468152711</v>
      </c>
      <c r="P129" s="10">
        <v>141.4221412329899</v>
      </c>
      <c r="Q129" s="31">
        <v>102.69562540750144</v>
      </c>
      <c r="R129" s="31">
        <v>86.297111437164247</v>
      </c>
      <c r="S129" s="31">
        <v>104.05730069676626</v>
      </c>
      <c r="T129" s="31">
        <v>148.26048514045377</v>
      </c>
      <c r="U129" s="31">
        <v>119.75399788159868</v>
      </c>
      <c r="V129" s="31">
        <v>117.34204156930083</v>
      </c>
      <c r="W129" s="31">
        <v>140.0310944595044</v>
      </c>
      <c r="X129" s="31">
        <v>145.48789241832299</v>
      </c>
      <c r="Y129" s="31">
        <v>119.60866712719145</v>
      </c>
      <c r="Z129" s="30">
        <v>188.58650782772656</v>
      </c>
      <c r="AA129" s="10">
        <v>104.34377426870307</v>
      </c>
      <c r="AB129" s="12">
        <v>109.83173699197515</v>
      </c>
      <c r="AC129" s="12">
        <v>124.95987574424024</v>
      </c>
      <c r="AD129" s="12">
        <v>106.1144188454569</v>
      </c>
      <c r="AE129" s="12">
        <v>84.923634480973334</v>
      </c>
      <c r="AF129" s="11"/>
      <c r="AG129" s="29">
        <v>153.70394713952885</v>
      </c>
      <c r="AH129" s="31">
        <v>153.42500201915612</v>
      </c>
      <c r="AI129" s="31">
        <v>159.02285772715504</v>
      </c>
      <c r="AJ129" s="31">
        <v>169.71450282164122</v>
      </c>
      <c r="AK129" s="31">
        <v>160.89389257054106</v>
      </c>
      <c r="AL129" s="30">
        <v>166.28620616101477</v>
      </c>
      <c r="AM129" s="10">
        <v>104.93916645094485</v>
      </c>
      <c r="AN129" s="12">
        <v>96.00828371731815</v>
      </c>
      <c r="AO129" s="12">
        <v>73.528345845198047</v>
      </c>
      <c r="AP129" s="11">
        <v>82.754336008283715</v>
      </c>
      <c r="AQ129" s="10">
        <v>87.263784623349721</v>
      </c>
      <c r="AR129" s="12">
        <v>81.469853297684807</v>
      </c>
      <c r="AS129" s="12">
        <v>76.903960652342732</v>
      </c>
      <c r="AT129" s="11">
        <v>129.72819052549832</v>
      </c>
      <c r="AU129" s="141">
        <v>95.608306785418876</v>
      </c>
    </row>
    <row r="130" spans="1:47" s="9" customFormat="1" ht="11.25">
      <c r="A130" s="7">
        <v>35153</v>
      </c>
      <c r="B130" s="162"/>
      <c r="C130" s="11">
        <v>142.58072102991241</v>
      </c>
      <c r="D130" s="10">
        <v>97.004675489965663</v>
      </c>
      <c r="E130" s="12">
        <v>129.04953588340959</v>
      </c>
      <c r="F130" s="12">
        <v>122.69657638707072</v>
      </c>
      <c r="G130" s="12">
        <v>89.04949018288336</v>
      </c>
      <c r="H130" s="12">
        <v>94.381201295462802</v>
      </c>
      <c r="I130" s="31">
        <v>107.39272122602486</v>
      </c>
      <c r="J130" s="12">
        <v>85.191871004076205</v>
      </c>
      <c r="K130" s="31">
        <v>121.88332683699934</v>
      </c>
      <c r="L130" s="30">
        <v>160.88013335845676</v>
      </c>
      <c r="M130" s="10">
        <v>93.058154266019599</v>
      </c>
      <c r="N130" s="31">
        <v>109.4816085378373</v>
      </c>
      <c r="O130" s="30">
        <v>111.46265166806842</v>
      </c>
      <c r="P130" s="10">
        <v>138.21947858001192</v>
      </c>
      <c r="Q130" s="31">
        <v>102.19660635577503</v>
      </c>
      <c r="R130" s="31">
        <v>85.302347989510935</v>
      </c>
      <c r="S130" s="31">
        <v>102.18576767179177</v>
      </c>
      <c r="T130" s="31">
        <v>148.24269401094625</v>
      </c>
      <c r="U130" s="31">
        <v>119.72505079951885</v>
      </c>
      <c r="V130" s="31">
        <v>116.75289152129645</v>
      </c>
      <c r="W130" s="31">
        <v>140.40614681248263</v>
      </c>
      <c r="X130" s="31">
        <v>143.76440306472759</v>
      </c>
      <c r="Y130" s="31">
        <v>118.34440464866812</v>
      </c>
      <c r="Z130" s="30">
        <v>183.44524863087187</v>
      </c>
      <c r="AA130" s="10">
        <v>106.10974575879668</v>
      </c>
      <c r="AB130" s="12">
        <v>107.02290331341058</v>
      </c>
      <c r="AC130" s="12">
        <v>125.2292240294381</v>
      </c>
      <c r="AD130" s="12">
        <v>105.07569990046916</v>
      </c>
      <c r="AE130" s="12">
        <v>85.356889062858627</v>
      </c>
      <c r="AF130" s="11"/>
      <c r="AG130" s="29">
        <v>150.04200249081799</v>
      </c>
      <c r="AH130" s="31">
        <v>150.82548150551321</v>
      </c>
      <c r="AI130" s="31">
        <v>153.20192143087596</v>
      </c>
      <c r="AJ130" s="31">
        <v>166.50530696578869</v>
      </c>
      <c r="AK130" s="31">
        <v>155.32080385088639</v>
      </c>
      <c r="AL130" s="30">
        <v>161.34368077710133</v>
      </c>
      <c r="AM130" s="10">
        <v>103.23634521860107</v>
      </c>
      <c r="AN130" s="12">
        <v>96.424148632353209</v>
      </c>
      <c r="AO130" s="12">
        <v>74.846081678326129</v>
      </c>
      <c r="AP130" s="11">
        <v>84.270495241954563</v>
      </c>
      <c r="AQ130" s="10">
        <v>86.413331643908393</v>
      </c>
      <c r="AR130" s="12">
        <v>81.764148071829197</v>
      </c>
      <c r="AS130" s="12">
        <v>77.918705898400106</v>
      </c>
      <c r="AT130" s="11">
        <v>127.05901701664916</v>
      </c>
      <c r="AU130" s="141">
        <v>96.258707632198323</v>
      </c>
    </row>
    <row r="131" spans="1:47" s="9" customFormat="1" ht="11.25">
      <c r="A131" s="7">
        <v>35185</v>
      </c>
      <c r="B131" s="162"/>
      <c r="C131" s="11">
        <v>146.88491056626034</v>
      </c>
      <c r="D131" s="10">
        <v>98.367204314324809</v>
      </c>
      <c r="E131" s="12">
        <v>130.98509925078469</v>
      </c>
      <c r="F131" s="12">
        <v>122.62290520257611</v>
      </c>
      <c r="G131" s="12">
        <v>88.32573082520183</v>
      </c>
      <c r="H131" s="12">
        <v>97.049902761416831</v>
      </c>
      <c r="I131" s="31">
        <v>108.85999906800075</v>
      </c>
      <c r="J131" s="12">
        <v>87.657348091210906</v>
      </c>
      <c r="K131" s="31">
        <v>124.80815216983568</v>
      </c>
      <c r="L131" s="30">
        <v>163.29327436755838</v>
      </c>
      <c r="M131" s="10">
        <v>91.44757662022586</v>
      </c>
      <c r="N131" s="31">
        <v>109.21583871657199</v>
      </c>
      <c r="O131" s="30">
        <v>110.42131019027883</v>
      </c>
      <c r="P131" s="10">
        <v>138.62901526766828</v>
      </c>
      <c r="Q131" s="31">
        <v>103.2622286494893</v>
      </c>
      <c r="R131" s="31">
        <v>84.973004573931348</v>
      </c>
      <c r="S131" s="31">
        <v>103.03224938307854</v>
      </c>
      <c r="T131" s="31">
        <v>148.862156299725</v>
      </c>
      <c r="U131" s="31">
        <v>119.82555497425209</v>
      </c>
      <c r="V131" s="31">
        <v>118.47205447620281</v>
      </c>
      <c r="W131" s="31">
        <v>142.82506271035561</v>
      </c>
      <c r="X131" s="31">
        <v>143.46352496697406</v>
      </c>
      <c r="Y131" s="31">
        <v>118.23068934903891</v>
      </c>
      <c r="Z131" s="30">
        <v>187.98164433318456</v>
      </c>
      <c r="AA131" s="10">
        <v>108.26665193240326</v>
      </c>
      <c r="AB131" s="12">
        <v>110.83659081635706</v>
      </c>
      <c r="AC131" s="12">
        <v>124.59027437359165</v>
      </c>
      <c r="AD131" s="12">
        <v>106.53493888751053</v>
      </c>
      <c r="AE131" s="12">
        <v>86.110998801973494</v>
      </c>
      <c r="AF131" s="11"/>
      <c r="AG131" s="29">
        <v>150.48069393527578</v>
      </c>
      <c r="AH131" s="31">
        <v>149.2104146225762</v>
      </c>
      <c r="AI131" s="31">
        <v>156.03664565332679</v>
      </c>
      <c r="AJ131" s="31">
        <v>165.6951073795768</v>
      </c>
      <c r="AK131" s="31">
        <v>157.89225851672134</v>
      </c>
      <c r="AL131" s="30">
        <v>164.01484878812096</v>
      </c>
      <c r="AM131" s="10">
        <v>100.92292240639577</v>
      </c>
      <c r="AN131" s="12">
        <v>96.766150601243311</v>
      </c>
      <c r="AO131" s="12">
        <v>77.391116413507177</v>
      </c>
      <c r="AP131" s="11">
        <v>88.809578959398408</v>
      </c>
      <c r="AQ131" s="10">
        <v>84.739850359059275</v>
      </c>
      <c r="AR131" s="12">
        <v>83.578621244327351</v>
      </c>
      <c r="AS131" s="12">
        <v>81.444758087974051</v>
      </c>
      <c r="AT131" s="11">
        <v>130.29333345800785</v>
      </c>
      <c r="AU131" s="141">
        <v>97.672254596893495</v>
      </c>
    </row>
    <row r="132" spans="1:47" s="9" customFormat="1" ht="11.25">
      <c r="A132" s="7">
        <v>35216</v>
      </c>
      <c r="B132" s="162"/>
      <c r="C132" s="11">
        <v>145.76623021313938</v>
      </c>
      <c r="D132" s="10">
        <v>98.311240940796282</v>
      </c>
      <c r="E132" s="12">
        <v>128.45039365856968</v>
      </c>
      <c r="F132" s="12">
        <v>123.04294865782506</v>
      </c>
      <c r="G132" s="12">
        <v>89.437703645988691</v>
      </c>
      <c r="H132" s="12">
        <v>94.190611056782743</v>
      </c>
      <c r="I132" s="31">
        <v>107.73577768572903</v>
      </c>
      <c r="J132" s="12">
        <v>88.276800017182183</v>
      </c>
      <c r="K132" s="31">
        <v>121.20251302824249</v>
      </c>
      <c r="L132" s="30">
        <v>163.38487378160676</v>
      </c>
      <c r="M132" s="10">
        <v>92.032145237138465</v>
      </c>
      <c r="N132" s="31">
        <v>109.6844259741319</v>
      </c>
      <c r="O132" s="30">
        <v>110.27855085306024</v>
      </c>
      <c r="P132" s="10">
        <v>140.35935775059221</v>
      </c>
      <c r="Q132" s="31">
        <v>104.37370714194493</v>
      </c>
      <c r="R132" s="31">
        <v>85.797196347610566</v>
      </c>
      <c r="S132" s="31">
        <v>104.70506360849248</v>
      </c>
      <c r="T132" s="31">
        <v>150.59972737580802</v>
      </c>
      <c r="U132" s="31">
        <v>120.00135103960802</v>
      </c>
      <c r="V132" s="31">
        <v>120.16316186420892</v>
      </c>
      <c r="W132" s="31">
        <v>144.57880029153844</v>
      </c>
      <c r="X132" s="31">
        <v>145.54816346964034</v>
      </c>
      <c r="Y132" s="31">
        <v>119.1176538244968</v>
      </c>
      <c r="Z132" s="30">
        <v>192.97713476647726</v>
      </c>
      <c r="AA132" s="10">
        <v>106.36334038132162</v>
      </c>
      <c r="AB132" s="12">
        <v>111.56011771787966</v>
      </c>
      <c r="AC132" s="12">
        <v>124.4018201742967</v>
      </c>
      <c r="AD132" s="12">
        <v>105.51719590839572</v>
      </c>
      <c r="AE132" s="12">
        <v>85.961241273744747</v>
      </c>
      <c r="AF132" s="11"/>
      <c r="AG132" s="29">
        <v>151.86572336318696</v>
      </c>
      <c r="AH132" s="31">
        <v>152.35532591498239</v>
      </c>
      <c r="AI132" s="31">
        <v>156.70088666691913</v>
      </c>
      <c r="AJ132" s="31">
        <v>167.71199485588093</v>
      </c>
      <c r="AK132" s="31">
        <v>159.65794643023625</v>
      </c>
      <c r="AL132" s="30">
        <v>165.84900478115895</v>
      </c>
      <c r="AM132" s="10">
        <v>100.49800489096445</v>
      </c>
      <c r="AN132" s="12">
        <v>97.087155168451886</v>
      </c>
      <c r="AO132" s="12">
        <v>75.757881349641906</v>
      </c>
      <c r="AP132" s="11">
        <v>88.792150354150209</v>
      </c>
      <c r="AQ132" s="10">
        <v>85.085297469293891</v>
      </c>
      <c r="AR132" s="12">
        <v>83.336380780769986</v>
      </c>
      <c r="AS132" s="12">
        <v>81.788687469865181</v>
      </c>
      <c r="AT132" s="11">
        <v>130.27068909156338</v>
      </c>
      <c r="AU132" s="141">
        <v>98.486210833255939</v>
      </c>
    </row>
    <row r="133" spans="1:47" s="9" customFormat="1" ht="11.25">
      <c r="A133" s="7">
        <v>35244</v>
      </c>
      <c r="B133" s="162"/>
      <c r="C133" s="11">
        <v>142.80365259514821</v>
      </c>
      <c r="D133" s="10">
        <v>98.284090880886808</v>
      </c>
      <c r="E133" s="12">
        <v>126.81377611306341</v>
      </c>
      <c r="F133" s="12">
        <v>123.32464736038506</v>
      </c>
      <c r="G133" s="12">
        <v>90.450386030731906</v>
      </c>
      <c r="H133" s="12">
        <v>91.805332278929725</v>
      </c>
      <c r="I133" s="31">
        <v>106.17685258827612</v>
      </c>
      <c r="J133" s="12">
        <v>87.275663912727808</v>
      </c>
      <c r="K133" s="31">
        <v>116.19133834942139</v>
      </c>
      <c r="L133" s="30">
        <v>160.92566832135586</v>
      </c>
      <c r="M133" s="10">
        <v>94.33501925677929</v>
      </c>
      <c r="N133" s="31">
        <v>108.98418389936654</v>
      </c>
      <c r="O133" s="30">
        <v>109.45084000170542</v>
      </c>
      <c r="P133" s="10">
        <v>141.04673235810407</v>
      </c>
      <c r="Q133" s="31">
        <v>103.20321992251698</v>
      </c>
      <c r="R133" s="31">
        <v>85.452626595778554</v>
      </c>
      <c r="S133" s="31">
        <v>104.5558038743529</v>
      </c>
      <c r="T133" s="31">
        <v>148.61521920735311</v>
      </c>
      <c r="U133" s="31">
        <v>121.90088911739525</v>
      </c>
      <c r="V133" s="31">
        <v>118.45631129051131</v>
      </c>
      <c r="W133" s="31">
        <v>144.0260533955925</v>
      </c>
      <c r="X133" s="31">
        <v>146.76220474329747</v>
      </c>
      <c r="Y133" s="31">
        <v>119.76264435013412</v>
      </c>
      <c r="Z133" s="30">
        <v>193.38887861812333</v>
      </c>
      <c r="AA133" s="10">
        <v>105.64260925117159</v>
      </c>
      <c r="AB133" s="12">
        <v>108.70583127986662</v>
      </c>
      <c r="AC133" s="12">
        <v>124.50140866998525</v>
      </c>
      <c r="AD133" s="12">
        <v>105.89774442234992</v>
      </c>
      <c r="AE133" s="12">
        <v>85.022293339043287</v>
      </c>
      <c r="AF133" s="11"/>
      <c r="AG133" s="29">
        <v>150.77518411434619</v>
      </c>
      <c r="AH133" s="31">
        <v>153.1096774334365</v>
      </c>
      <c r="AI133" s="31">
        <v>153.83292591114269</v>
      </c>
      <c r="AJ133" s="31">
        <v>166.50766440578099</v>
      </c>
      <c r="AK133" s="31">
        <v>156.7358651146528</v>
      </c>
      <c r="AL133" s="30">
        <v>164.99340480781797</v>
      </c>
      <c r="AM133" s="10">
        <v>100.44827183569748</v>
      </c>
      <c r="AN133" s="12">
        <v>95.321230029419709</v>
      </c>
      <c r="AO133" s="12">
        <v>72.16642873669818</v>
      </c>
      <c r="AP133" s="11">
        <v>86.826253284347104</v>
      </c>
      <c r="AQ133" s="10">
        <v>85.77456415347352</v>
      </c>
      <c r="AR133" s="12">
        <v>82.09777030112177</v>
      </c>
      <c r="AS133" s="12">
        <v>81.425068290754893</v>
      </c>
      <c r="AT133" s="11">
        <v>130.60534998751046</v>
      </c>
      <c r="AU133" s="141">
        <v>98.753799552640203</v>
      </c>
    </row>
    <row r="134" spans="1:47" s="9" customFormat="1" ht="11.25">
      <c r="A134" s="7">
        <v>35277</v>
      </c>
      <c r="B134" s="162"/>
      <c r="C134" s="11">
        <v>143.3116744556803</v>
      </c>
      <c r="D134" s="10">
        <v>98.23078997228761</v>
      </c>
      <c r="E134" s="12">
        <v>125.46880725411495</v>
      </c>
      <c r="F134" s="12">
        <v>124.36532669061391</v>
      </c>
      <c r="G134" s="12">
        <v>89.401558943118474</v>
      </c>
      <c r="H134" s="12">
        <v>91.365377883063402</v>
      </c>
      <c r="I134" s="31">
        <v>107.12439227119384</v>
      </c>
      <c r="J134" s="12">
        <v>84.83545915177433</v>
      </c>
      <c r="K134" s="31">
        <v>116.04026102995246</v>
      </c>
      <c r="L134" s="30">
        <v>159.84130381831704</v>
      </c>
      <c r="M134" s="10">
        <v>94.412111465794837</v>
      </c>
      <c r="N134" s="31">
        <v>110.67012157176232</v>
      </c>
      <c r="O134" s="30">
        <v>109.86015634453668</v>
      </c>
      <c r="P134" s="10">
        <v>142.07135459398737</v>
      </c>
      <c r="Q134" s="31">
        <v>101.5237761826692</v>
      </c>
      <c r="R134" s="31">
        <v>83.474714619762281</v>
      </c>
      <c r="S134" s="31">
        <v>103.70771733408333</v>
      </c>
      <c r="T134" s="31">
        <v>150.16644315834642</v>
      </c>
      <c r="U134" s="31">
        <v>122.26007709565421</v>
      </c>
      <c r="V134" s="31">
        <v>117.58332693757345</v>
      </c>
      <c r="W134" s="31">
        <v>146.02543523408474</v>
      </c>
      <c r="X134" s="31">
        <v>147.93381886997804</v>
      </c>
      <c r="Y134" s="31">
        <v>120.467144221702</v>
      </c>
      <c r="Z134" s="30">
        <v>191.11982538870734</v>
      </c>
      <c r="AA134" s="10">
        <v>104.28798144790095</v>
      </c>
      <c r="AB134" s="12">
        <v>105.2753312050492</v>
      </c>
      <c r="AC134" s="12">
        <v>124.29039152908025</v>
      </c>
      <c r="AD134" s="12">
        <v>106.24294190812458</v>
      </c>
      <c r="AE134" s="12">
        <v>84.192608504789206</v>
      </c>
      <c r="AF134" s="11"/>
      <c r="AG134" s="29">
        <v>152.11215487319905</v>
      </c>
      <c r="AH134" s="31">
        <v>155.11773768327024</v>
      </c>
      <c r="AI134" s="31">
        <v>153.0732620267062</v>
      </c>
      <c r="AJ134" s="31">
        <v>166.21588584581343</v>
      </c>
      <c r="AK134" s="31">
        <v>154.96317728312596</v>
      </c>
      <c r="AL134" s="30">
        <v>164.52906248232009</v>
      </c>
      <c r="AM134" s="10">
        <v>100.47344098405873</v>
      </c>
      <c r="AN134" s="12">
        <v>94.830286287285787</v>
      </c>
      <c r="AO134" s="12">
        <v>70.389294874330105</v>
      </c>
      <c r="AP134" s="11">
        <v>83.217868164981525</v>
      </c>
      <c r="AQ134" s="10">
        <v>85.407928341557621</v>
      </c>
      <c r="AR134" s="12">
        <v>82.266928987092001</v>
      </c>
      <c r="AS134" s="12">
        <v>79.453618414491928</v>
      </c>
      <c r="AT134" s="11">
        <v>131.15387313164194</v>
      </c>
      <c r="AU134" s="141">
        <v>100.11391040112088</v>
      </c>
    </row>
    <row r="135" spans="1:47" s="9" customFormat="1" ht="11.25">
      <c r="A135" s="7">
        <v>35307</v>
      </c>
      <c r="B135" s="162"/>
      <c r="C135" s="11">
        <v>145.86704578534352</v>
      </c>
      <c r="D135" s="10">
        <v>98.968277880315057</v>
      </c>
      <c r="E135" s="12">
        <v>125.64851449387031</v>
      </c>
      <c r="F135" s="12">
        <v>125.35597083659724</v>
      </c>
      <c r="G135" s="12">
        <v>89.789988795472311</v>
      </c>
      <c r="H135" s="12">
        <v>92.151218038600817</v>
      </c>
      <c r="I135" s="31">
        <v>107.05563544875243</v>
      </c>
      <c r="J135" s="12">
        <v>85.159118339316166</v>
      </c>
      <c r="K135" s="31">
        <v>118.208895667498</v>
      </c>
      <c r="L135" s="30">
        <v>160.24742039550631</v>
      </c>
      <c r="M135" s="10">
        <v>94.280587392282513</v>
      </c>
      <c r="N135" s="31">
        <v>111.22145384189248</v>
      </c>
      <c r="O135" s="30">
        <v>108.36306917054641</v>
      </c>
      <c r="P135" s="10">
        <v>142.75008489324929</v>
      </c>
      <c r="Q135" s="31">
        <v>102.6526693678278</v>
      </c>
      <c r="R135" s="31">
        <v>84.576018879533592</v>
      </c>
      <c r="S135" s="31">
        <v>103.84648885366154</v>
      </c>
      <c r="T135" s="31">
        <v>149.0315913689559</v>
      </c>
      <c r="U135" s="31">
        <v>122.91466092844989</v>
      </c>
      <c r="V135" s="31">
        <v>115.24056749102232</v>
      </c>
      <c r="W135" s="31">
        <v>146.76791526115409</v>
      </c>
      <c r="X135" s="31">
        <v>144.81207353346647</v>
      </c>
      <c r="Y135" s="31">
        <v>121.6484507059253</v>
      </c>
      <c r="Z135" s="30">
        <v>192.25444026366986</v>
      </c>
      <c r="AA135" s="10">
        <v>104.66300546989005</v>
      </c>
      <c r="AB135" s="12">
        <v>105.54231208542619</v>
      </c>
      <c r="AC135" s="12">
        <v>125.6163476879198</v>
      </c>
      <c r="AD135" s="12">
        <v>107.62068700068153</v>
      </c>
      <c r="AE135" s="12">
        <v>84.67478675753236</v>
      </c>
      <c r="AF135" s="11"/>
      <c r="AG135" s="29">
        <v>151.72204809846033</v>
      </c>
      <c r="AH135" s="31">
        <v>154.56927056164517</v>
      </c>
      <c r="AI135" s="31">
        <v>154.31602401503505</v>
      </c>
      <c r="AJ135" s="31">
        <v>166.9196255434687</v>
      </c>
      <c r="AK135" s="31">
        <v>157.27479838273914</v>
      </c>
      <c r="AL135" s="30">
        <v>165.06586758372956</v>
      </c>
      <c r="AM135" s="10">
        <v>99.313263392221444</v>
      </c>
      <c r="AN135" s="12">
        <v>95.027855622527397</v>
      </c>
      <c r="AO135" s="12">
        <v>71.263793672263844</v>
      </c>
      <c r="AP135" s="11">
        <v>84.752947217675342</v>
      </c>
      <c r="AQ135" s="10">
        <v>85.003806875181127</v>
      </c>
      <c r="AR135" s="12">
        <v>81.545158682715808</v>
      </c>
      <c r="AS135" s="12">
        <v>79.314197854458698</v>
      </c>
      <c r="AT135" s="11">
        <v>129.99254491005524</v>
      </c>
      <c r="AU135" s="141">
        <v>101.45915106595606</v>
      </c>
    </row>
    <row r="136" spans="1:47" s="9" customFormat="1" ht="11.25">
      <c r="A136" s="7">
        <v>35338</v>
      </c>
      <c r="B136" s="162"/>
      <c r="C136" s="11">
        <v>147.54374893193628</v>
      </c>
      <c r="D136" s="10">
        <v>98.608417787034995</v>
      </c>
      <c r="E136" s="12">
        <v>124.70057355590185</v>
      </c>
      <c r="F136" s="12">
        <v>123.76703614862004</v>
      </c>
      <c r="G136" s="12">
        <v>88.702257433830852</v>
      </c>
      <c r="H136" s="12">
        <v>90.631734444945806</v>
      </c>
      <c r="I136" s="31">
        <v>106.46717952885798</v>
      </c>
      <c r="J136" s="12">
        <v>83.376054634046454</v>
      </c>
      <c r="K136" s="31">
        <v>118.26497718838027</v>
      </c>
      <c r="L136" s="30">
        <v>160.34086553335834</v>
      </c>
      <c r="M136" s="10">
        <v>92.663420419096411</v>
      </c>
      <c r="N136" s="31">
        <v>112.80115792234287</v>
      </c>
      <c r="O136" s="30">
        <v>107.90309374013151</v>
      </c>
      <c r="P136" s="10">
        <v>145.90436794204734</v>
      </c>
      <c r="Q136" s="31">
        <v>102.32104505840374</v>
      </c>
      <c r="R136" s="31">
        <v>84.225543636959017</v>
      </c>
      <c r="S136" s="31">
        <v>103.46367833570127</v>
      </c>
      <c r="T136" s="31">
        <v>150.99274750579076</v>
      </c>
      <c r="U136" s="31">
        <v>122.59040708020063</v>
      </c>
      <c r="V136" s="31">
        <v>116.15081818516491</v>
      </c>
      <c r="W136" s="31">
        <v>149.47740267521147</v>
      </c>
      <c r="X136" s="31">
        <v>145.28763551898228</v>
      </c>
      <c r="Y136" s="31">
        <v>123.07778457369704</v>
      </c>
      <c r="Z136" s="30">
        <v>199.04995333772831</v>
      </c>
      <c r="AA136" s="10">
        <v>104.76126928715044</v>
      </c>
      <c r="AB136" s="12">
        <v>109.11685697606204</v>
      </c>
      <c r="AC136" s="12">
        <v>126.64415461909454</v>
      </c>
      <c r="AD136" s="12">
        <v>108.45229752356049</v>
      </c>
      <c r="AE136" s="12">
        <v>84.019717453096149</v>
      </c>
      <c r="AF136" s="11"/>
      <c r="AG136" s="29">
        <v>158.5333283251741</v>
      </c>
      <c r="AH136" s="31">
        <v>158.85343938264899</v>
      </c>
      <c r="AI136" s="31">
        <v>161.98002878944547</v>
      </c>
      <c r="AJ136" s="31">
        <v>173.29820272143226</v>
      </c>
      <c r="AK136" s="31">
        <v>162.98465741674048</v>
      </c>
      <c r="AL136" s="30">
        <v>172.47619380092738</v>
      </c>
      <c r="AM136" s="10">
        <v>100.39779801602702</v>
      </c>
      <c r="AN136" s="12">
        <v>96.118600344008058</v>
      </c>
      <c r="AO136" s="12">
        <v>70.684427760763285</v>
      </c>
      <c r="AP136" s="11">
        <v>83.406802436419213</v>
      </c>
      <c r="AQ136" s="10">
        <v>83.527459118042174</v>
      </c>
      <c r="AR136" s="12">
        <v>82.460868760867925</v>
      </c>
      <c r="AS136" s="12">
        <v>78.506975505757325</v>
      </c>
      <c r="AT136" s="11">
        <v>130.02957953685274</v>
      </c>
      <c r="AU136" s="141">
        <v>101.72946779816436</v>
      </c>
    </row>
    <row r="137" spans="1:47" s="9" customFormat="1" ht="11.25">
      <c r="A137" s="7">
        <v>35369</v>
      </c>
      <c r="B137" s="162"/>
      <c r="C137" s="11">
        <v>146.12980285591908</v>
      </c>
      <c r="D137" s="10">
        <v>98.815844963333745</v>
      </c>
      <c r="E137" s="12">
        <v>127.62609800089537</v>
      </c>
      <c r="F137" s="12">
        <v>129.05084663823538</v>
      </c>
      <c r="G137" s="12">
        <v>89.67393810111885</v>
      </c>
      <c r="H137" s="12">
        <v>90.724403313749789</v>
      </c>
      <c r="I137" s="31">
        <v>106.62625287736201</v>
      </c>
      <c r="J137" s="12">
        <v>82.474990550063865</v>
      </c>
      <c r="K137" s="31">
        <v>117.57574693505646</v>
      </c>
      <c r="L137" s="30">
        <v>162.93040436286023</v>
      </c>
      <c r="M137" s="10">
        <v>94.780924452189979</v>
      </c>
      <c r="N137" s="31">
        <v>112.69719237441601</v>
      </c>
      <c r="O137" s="30">
        <v>109.13655328489816</v>
      </c>
      <c r="P137" s="10">
        <v>151.00398510303728</v>
      </c>
      <c r="Q137" s="31">
        <v>103.91327146767608</v>
      </c>
      <c r="R137" s="31">
        <v>85.507695500797084</v>
      </c>
      <c r="S137" s="31">
        <v>105.51804600884407</v>
      </c>
      <c r="T137" s="31">
        <v>156.91307163839645</v>
      </c>
      <c r="U137" s="31">
        <v>124.64471338302883</v>
      </c>
      <c r="V137" s="31">
        <v>117.36028227432523</v>
      </c>
      <c r="W137" s="31">
        <v>153.29264677869838</v>
      </c>
      <c r="X137" s="31">
        <v>150.52319729603732</v>
      </c>
      <c r="Y137" s="31">
        <v>124.73429656481927</v>
      </c>
      <c r="Z137" s="30">
        <v>201.08632098459128</v>
      </c>
      <c r="AA137" s="10">
        <v>107.76452810909265</v>
      </c>
      <c r="AB137" s="12">
        <v>104.59054491279132</v>
      </c>
      <c r="AC137" s="12">
        <v>129.93828733342201</v>
      </c>
      <c r="AD137" s="12">
        <v>111.55791314449776</v>
      </c>
      <c r="AE137" s="12">
        <v>83.756662260989287</v>
      </c>
      <c r="AF137" s="11"/>
      <c r="AG137" s="29">
        <v>158.11206702091764</v>
      </c>
      <c r="AH137" s="31">
        <v>157.80263168393532</v>
      </c>
      <c r="AI137" s="31">
        <v>159.30586421719377</v>
      </c>
      <c r="AJ137" s="31">
        <v>169.75131992629039</v>
      </c>
      <c r="AK137" s="31">
        <v>160.61643012552111</v>
      </c>
      <c r="AL137" s="30">
        <v>170.65266164288525</v>
      </c>
      <c r="AM137" s="10">
        <v>99.184206639333496</v>
      </c>
      <c r="AN137" s="12">
        <v>95.595812469877174</v>
      </c>
      <c r="AO137" s="12">
        <v>69.431525552711975</v>
      </c>
      <c r="AP137" s="11">
        <v>81.139055381775577</v>
      </c>
      <c r="AQ137" s="10">
        <v>84.046018086620251</v>
      </c>
      <c r="AR137" s="12">
        <v>82.20190570710713</v>
      </c>
      <c r="AS137" s="12">
        <v>77.055111056033581</v>
      </c>
      <c r="AT137" s="11">
        <v>127.26816237579683</v>
      </c>
      <c r="AU137" s="141">
        <v>103.08060213046888</v>
      </c>
    </row>
    <row r="138" spans="1:47" s="9" customFormat="1" ht="11.25">
      <c r="A138" s="7">
        <v>35398</v>
      </c>
      <c r="B138" s="162"/>
      <c r="C138" s="11">
        <v>153.03583179341248</v>
      </c>
      <c r="D138" s="10">
        <v>99.212217179725357</v>
      </c>
      <c r="E138" s="12">
        <v>130.50541164715023</v>
      </c>
      <c r="F138" s="12">
        <v>131.80184162336877</v>
      </c>
      <c r="G138" s="12">
        <v>90.119546227215636</v>
      </c>
      <c r="H138" s="12">
        <v>91.485245661014417</v>
      </c>
      <c r="I138" s="31">
        <v>106.89389590934944</v>
      </c>
      <c r="J138" s="12">
        <v>83.692398982658574</v>
      </c>
      <c r="K138" s="31">
        <v>120.16179360306656</v>
      </c>
      <c r="L138" s="30">
        <v>165.93213597212014</v>
      </c>
      <c r="M138" s="10">
        <v>92.819773297766616</v>
      </c>
      <c r="N138" s="31">
        <v>113.26504731604621</v>
      </c>
      <c r="O138" s="30">
        <v>109.3837151439657</v>
      </c>
      <c r="P138" s="10">
        <v>150.03511531375187</v>
      </c>
      <c r="Q138" s="31">
        <v>103.96886044947995</v>
      </c>
      <c r="R138" s="31">
        <v>85.242392294760776</v>
      </c>
      <c r="S138" s="31">
        <v>104.73967288375377</v>
      </c>
      <c r="T138" s="31">
        <v>154.69719383319907</v>
      </c>
      <c r="U138" s="31">
        <v>124.43344241802083</v>
      </c>
      <c r="V138" s="31">
        <v>118.89362503904157</v>
      </c>
      <c r="W138" s="31">
        <v>150.89296505435561</v>
      </c>
      <c r="X138" s="31">
        <v>148.05930924415702</v>
      </c>
      <c r="Y138" s="31">
        <v>124.21832649314406</v>
      </c>
      <c r="Z138" s="30">
        <v>211.91449952081754</v>
      </c>
      <c r="AA138" s="10">
        <v>107.67421387386106</v>
      </c>
      <c r="AB138" s="12">
        <v>108.79684716249773</v>
      </c>
      <c r="AC138" s="12">
        <v>130.01306645433203</v>
      </c>
      <c r="AD138" s="12">
        <v>109.75176617773164</v>
      </c>
      <c r="AE138" s="12">
        <v>84.926586711006252</v>
      </c>
      <c r="AF138" s="11"/>
      <c r="AG138" s="29">
        <v>161.43364503120324</v>
      </c>
      <c r="AH138" s="31">
        <v>158.75050688869413</v>
      </c>
      <c r="AI138" s="31">
        <v>163.24995935223916</v>
      </c>
      <c r="AJ138" s="31">
        <v>172.04418992987715</v>
      </c>
      <c r="AK138" s="31">
        <v>166.70120797085727</v>
      </c>
      <c r="AL138" s="30">
        <v>173.43769991412893</v>
      </c>
      <c r="AM138" s="10">
        <v>101.88576320245591</v>
      </c>
      <c r="AN138" s="12">
        <v>95.443365048298475</v>
      </c>
      <c r="AO138" s="12">
        <v>70.670210669250935</v>
      </c>
      <c r="AP138" s="11">
        <v>81.770030002048657</v>
      </c>
      <c r="AQ138" s="10">
        <v>83.470955627503599</v>
      </c>
      <c r="AR138" s="12">
        <v>81.147632120243344</v>
      </c>
      <c r="AS138" s="12">
        <v>76.36375778295583</v>
      </c>
      <c r="AT138" s="11">
        <v>128.90880799994849</v>
      </c>
      <c r="AU138" s="141">
        <v>101.26543271599233</v>
      </c>
    </row>
    <row r="139" spans="1:47" s="9" customFormat="1" ht="11.25">
      <c r="A139" s="7">
        <v>35430</v>
      </c>
      <c r="B139" s="162"/>
      <c r="C139" s="11">
        <v>153.42347344555296</v>
      </c>
      <c r="D139" s="10">
        <v>99.623336897083831</v>
      </c>
      <c r="E139" s="12">
        <v>130.61759518430648</v>
      </c>
      <c r="F139" s="12">
        <v>134.36804709754634</v>
      </c>
      <c r="G139" s="12">
        <v>92.352751329726303</v>
      </c>
      <c r="H139" s="12">
        <v>92.613708969408577</v>
      </c>
      <c r="I139" s="31">
        <v>108.19884409729154</v>
      </c>
      <c r="J139" s="12">
        <v>84.811977206148384</v>
      </c>
      <c r="K139" s="31">
        <v>121.17097284557863</v>
      </c>
      <c r="L139" s="30">
        <v>167.67901153392745</v>
      </c>
      <c r="M139" s="10">
        <v>94.795896638221393</v>
      </c>
      <c r="N139" s="31">
        <v>112.41757761802222</v>
      </c>
      <c r="O139" s="30">
        <v>109.79074121829744</v>
      </c>
      <c r="P139" s="10">
        <v>148.20226024470426</v>
      </c>
      <c r="Q139" s="31">
        <v>103.8056792442589</v>
      </c>
      <c r="R139" s="31">
        <v>84.912700559082907</v>
      </c>
      <c r="S139" s="31">
        <v>103.49185907859335</v>
      </c>
      <c r="T139" s="31">
        <v>153.20463454665386</v>
      </c>
      <c r="U139" s="31">
        <v>123.79964829060826</v>
      </c>
      <c r="V139" s="31">
        <v>116.8410763067957</v>
      </c>
      <c r="W139" s="31">
        <v>150.80556401158159</v>
      </c>
      <c r="X139" s="31">
        <v>146.10044399039714</v>
      </c>
      <c r="Y139" s="31">
        <v>123.26965128047172</v>
      </c>
      <c r="Z139" s="30">
        <v>210.47473128566975</v>
      </c>
      <c r="AA139" s="10">
        <v>107.67035501733693</v>
      </c>
      <c r="AB139" s="12">
        <v>107.02645282309466</v>
      </c>
      <c r="AC139" s="12">
        <v>129.14631278635304</v>
      </c>
      <c r="AD139" s="12">
        <v>110.30230230839351</v>
      </c>
      <c r="AE139" s="12">
        <v>83.167908969588538</v>
      </c>
      <c r="AF139" s="11"/>
      <c r="AG139" s="29">
        <v>160.85470968693608</v>
      </c>
      <c r="AH139" s="31">
        <v>155.75261865451714</v>
      </c>
      <c r="AI139" s="31">
        <v>160.33359614039298</v>
      </c>
      <c r="AJ139" s="31">
        <v>170.54988866799653</v>
      </c>
      <c r="AK139" s="31">
        <v>162.87312176347845</v>
      </c>
      <c r="AL139" s="30">
        <v>173.16948356061951</v>
      </c>
      <c r="AM139" s="10">
        <v>103.25372797146062</v>
      </c>
      <c r="AN139" s="12">
        <v>96.12257472178392</v>
      </c>
      <c r="AO139" s="12">
        <v>71.468109687760318</v>
      </c>
      <c r="AP139" s="11">
        <v>84.320633662363662</v>
      </c>
      <c r="AQ139" s="10">
        <v>82.706135785746611</v>
      </c>
      <c r="AR139" s="12">
        <v>82.761679407158127</v>
      </c>
      <c r="AS139" s="12">
        <v>78.437161638497997</v>
      </c>
      <c r="AT139" s="11">
        <v>130.67075497329762</v>
      </c>
      <c r="AU139" s="141">
        <v>100.68008179402632</v>
      </c>
    </row>
    <row r="140" spans="1:47" s="9" customFormat="1" ht="11.25">
      <c r="A140" s="7">
        <v>35461</v>
      </c>
      <c r="B140" s="162"/>
      <c r="C140" s="11">
        <v>147.80262248203019</v>
      </c>
      <c r="D140" s="10">
        <v>100.34346623551784</v>
      </c>
      <c r="E140" s="12">
        <v>130.1834185051483</v>
      </c>
      <c r="F140" s="12">
        <v>135.34663636411125</v>
      </c>
      <c r="G140" s="12">
        <v>90.23159862139255</v>
      </c>
      <c r="H140" s="12">
        <v>91.901323650189852</v>
      </c>
      <c r="I140" s="31">
        <v>106.14176372419722</v>
      </c>
      <c r="J140" s="12">
        <v>83.852792387567405</v>
      </c>
      <c r="K140" s="31">
        <v>122.85893596209647</v>
      </c>
      <c r="L140" s="30">
        <v>164.16229924277218</v>
      </c>
      <c r="M140" s="10">
        <v>92.728868023907793</v>
      </c>
      <c r="N140" s="31">
        <v>113.14605323978373</v>
      </c>
      <c r="O140" s="30">
        <v>110.21788221797244</v>
      </c>
      <c r="P140" s="10">
        <v>149.82706652395294</v>
      </c>
      <c r="Q140" s="31">
        <v>107.89208491965532</v>
      </c>
      <c r="R140" s="31">
        <v>88.355240299630509</v>
      </c>
      <c r="S140" s="31">
        <v>105.66065392452461</v>
      </c>
      <c r="T140" s="31">
        <v>156.75382181481692</v>
      </c>
      <c r="U140" s="31">
        <v>126.73504791040845</v>
      </c>
      <c r="V140" s="31">
        <v>119.72210417791409</v>
      </c>
      <c r="W140" s="31">
        <v>152.60935660760148</v>
      </c>
      <c r="X140" s="31">
        <v>148.03812006672862</v>
      </c>
      <c r="Y140" s="31">
        <v>125.4595255912018</v>
      </c>
      <c r="Z140" s="30">
        <v>222.00921370912704</v>
      </c>
      <c r="AA140" s="10">
        <v>105.13139409076979</v>
      </c>
      <c r="AB140" s="12">
        <v>110.74434700059419</v>
      </c>
      <c r="AC140" s="12">
        <v>131.31685055559649</v>
      </c>
      <c r="AD140" s="12">
        <v>109.2994469169728</v>
      </c>
      <c r="AE140" s="12">
        <v>82.477711818972139</v>
      </c>
      <c r="AF140" s="11"/>
      <c r="AG140" s="29">
        <v>164.87914939369034</v>
      </c>
      <c r="AH140" s="31">
        <v>159.3493157940249</v>
      </c>
      <c r="AI140" s="31">
        <v>165.7351342742173</v>
      </c>
      <c r="AJ140" s="31">
        <v>175.14549616700612</v>
      </c>
      <c r="AK140" s="31">
        <v>167.88949673008565</v>
      </c>
      <c r="AL140" s="30">
        <v>179.83758077207509</v>
      </c>
      <c r="AM140" s="10">
        <v>105.80718191624439</v>
      </c>
      <c r="AN140" s="12">
        <v>97.911209228803102</v>
      </c>
      <c r="AO140" s="12">
        <v>71.242383520855356</v>
      </c>
      <c r="AP140" s="11">
        <v>84.343229001721127</v>
      </c>
      <c r="AQ140" s="10">
        <v>82.737540916685262</v>
      </c>
      <c r="AR140" s="12">
        <v>81.546800106779486</v>
      </c>
      <c r="AS140" s="12">
        <v>78.192846632850646</v>
      </c>
      <c r="AT140" s="11">
        <v>130.23096342325789</v>
      </c>
      <c r="AU140" s="141">
        <v>100.41856930384461</v>
      </c>
    </row>
    <row r="141" spans="1:47" s="9" customFormat="1" ht="11.25">
      <c r="A141" s="7">
        <v>35489</v>
      </c>
      <c r="B141" s="162"/>
      <c r="C141" s="11">
        <v>146.13796203374469</v>
      </c>
      <c r="D141" s="10">
        <v>101.03450651323938</v>
      </c>
      <c r="E141" s="12">
        <v>130.26453350918848</v>
      </c>
      <c r="F141" s="12">
        <v>135.38705766006248</v>
      </c>
      <c r="G141" s="12">
        <v>91.499625029275734</v>
      </c>
      <c r="H141" s="12">
        <v>91.661654222867952</v>
      </c>
      <c r="I141" s="31">
        <v>107.16379891435236</v>
      </c>
      <c r="J141" s="12">
        <v>84.429020561509859</v>
      </c>
      <c r="K141" s="31">
        <v>122.50780329068283</v>
      </c>
      <c r="L141" s="30">
        <v>167.16336740204142</v>
      </c>
      <c r="M141" s="10">
        <v>94.029861954538546</v>
      </c>
      <c r="N141" s="31">
        <v>115.08567507735903</v>
      </c>
      <c r="O141" s="30">
        <v>112.65849647082078</v>
      </c>
      <c r="P141" s="10">
        <v>143.81069891263942</v>
      </c>
      <c r="Q141" s="31">
        <v>103.99838352408398</v>
      </c>
      <c r="R141" s="31">
        <v>86.073224501435533</v>
      </c>
      <c r="S141" s="31">
        <v>103.35975313831609</v>
      </c>
      <c r="T141" s="31">
        <v>151.56560551565263</v>
      </c>
      <c r="U141" s="31">
        <v>122.81436903416039</v>
      </c>
      <c r="V141" s="31">
        <v>116.93691053517898</v>
      </c>
      <c r="W141" s="31">
        <v>145.78627564134331</v>
      </c>
      <c r="X141" s="31">
        <v>144.26661567728587</v>
      </c>
      <c r="Y141" s="31">
        <v>122.01368970826383</v>
      </c>
      <c r="Z141" s="30">
        <v>216.66468290618434</v>
      </c>
      <c r="AA141" s="10">
        <v>101.38523425808221</v>
      </c>
      <c r="AB141" s="12">
        <v>107.28702881054481</v>
      </c>
      <c r="AC141" s="12">
        <v>130.0659919068452</v>
      </c>
      <c r="AD141" s="12">
        <v>104.74976355000601</v>
      </c>
      <c r="AE141" s="12">
        <v>82.706992760181279</v>
      </c>
      <c r="AF141" s="11"/>
      <c r="AG141" s="29">
        <v>164.65238228396993</v>
      </c>
      <c r="AH141" s="31">
        <v>159.1301541588806</v>
      </c>
      <c r="AI141" s="31">
        <v>163.21303084367801</v>
      </c>
      <c r="AJ141" s="31">
        <v>173.51922621814629</v>
      </c>
      <c r="AK141" s="31">
        <v>162.84462985574544</v>
      </c>
      <c r="AL141" s="30">
        <v>177.98993151592427</v>
      </c>
      <c r="AM141" s="10">
        <v>103.11954474117731</v>
      </c>
      <c r="AN141" s="12">
        <v>97.766794165669637</v>
      </c>
      <c r="AO141" s="12">
        <v>70.910220090469281</v>
      </c>
      <c r="AP141" s="11">
        <v>84.752855195546701</v>
      </c>
      <c r="AQ141" s="10">
        <v>84.439326702197462</v>
      </c>
      <c r="AR141" s="12">
        <v>82.317961271997916</v>
      </c>
      <c r="AS141" s="12">
        <v>79.074961621032628</v>
      </c>
      <c r="AT141" s="11">
        <v>126.36512454415636</v>
      </c>
      <c r="AU141" s="141">
        <v>100.9265126612319</v>
      </c>
    </row>
    <row r="142" spans="1:47" s="9" customFormat="1" ht="11.25">
      <c r="A142" s="7">
        <v>35520</v>
      </c>
      <c r="B142" s="162"/>
      <c r="C142" s="11">
        <v>143.49420030806718</v>
      </c>
      <c r="D142" s="10">
        <v>100.73228277436111</v>
      </c>
      <c r="E142" s="12">
        <v>129.16412102344211</v>
      </c>
      <c r="F142" s="12">
        <v>133.22274551798708</v>
      </c>
      <c r="G142" s="12">
        <v>91.017007851360802</v>
      </c>
      <c r="H142" s="12">
        <v>91.848670650204753</v>
      </c>
      <c r="I142" s="31">
        <v>108.83199673922644</v>
      </c>
      <c r="J142" s="12">
        <v>85.49303374564569</v>
      </c>
      <c r="K142" s="31">
        <v>124.71830363777011</v>
      </c>
      <c r="L142" s="30">
        <v>174.38191976753953</v>
      </c>
      <c r="M142" s="10">
        <v>93.725429767484357</v>
      </c>
      <c r="N142" s="31">
        <v>113.35170357839644</v>
      </c>
      <c r="O142" s="30">
        <v>112.76489240814391</v>
      </c>
      <c r="P142" s="10">
        <v>144.0231337526038</v>
      </c>
      <c r="Q142" s="31">
        <v>103.3417056158121</v>
      </c>
      <c r="R142" s="31">
        <v>85.797460825614408</v>
      </c>
      <c r="S142" s="31">
        <v>101.9960848971108</v>
      </c>
      <c r="T142" s="31">
        <v>150.66564913338792</v>
      </c>
      <c r="U142" s="31">
        <v>120.51215939652438</v>
      </c>
      <c r="V142" s="31">
        <v>115.40277073152636</v>
      </c>
      <c r="W142" s="31">
        <v>148.60363810551866</v>
      </c>
      <c r="X142" s="31">
        <v>141.80105201025663</v>
      </c>
      <c r="Y142" s="31">
        <v>124.74354914851583</v>
      </c>
      <c r="Z142" s="30">
        <v>216.28378074932343</v>
      </c>
      <c r="AA142" s="10">
        <v>103.32931292150431</v>
      </c>
      <c r="AB142" s="12">
        <v>105.90983702904317</v>
      </c>
      <c r="AC142" s="12">
        <v>129.64307953924896</v>
      </c>
      <c r="AD142" s="12">
        <v>106.92090013981893</v>
      </c>
      <c r="AE142" s="12">
        <v>83.746676953025897</v>
      </c>
      <c r="AF142" s="11"/>
      <c r="AG142" s="29">
        <v>163.91453782642094</v>
      </c>
      <c r="AH142" s="31">
        <v>157.42591704432891</v>
      </c>
      <c r="AI142" s="31">
        <v>164.68420293378858</v>
      </c>
      <c r="AJ142" s="31">
        <v>175.08329644338727</v>
      </c>
      <c r="AK142" s="31">
        <v>163.46725246169632</v>
      </c>
      <c r="AL142" s="30">
        <v>178.85522866287005</v>
      </c>
      <c r="AM142" s="10">
        <v>102.27181906091636</v>
      </c>
      <c r="AN142" s="12">
        <v>97.311971361766865</v>
      </c>
      <c r="AO142" s="12">
        <v>70.497753913538119</v>
      </c>
      <c r="AP142" s="11">
        <v>87.08501451380215</v>
      </c>
      <c r="AQ142" s="10">
        <v>84.138088775413436</v>
      </c>
      <c r="AR142" s="12">
        <v>84.105193850357381</v>
      </c>
      <c r="AS142" s="12">
        <v>79.580411957268254</v>
      </c>
      <c r="AT142" s="11">
        <v>124.54020949934286</v>
      </c>
      <c r="AU142" s="141">
        <v>101.11497886365579</v>
      </c>
    </row>
    <row r="143" spans="1:47" s="9" customFormat="1" ht="11.25">
      <c r="A143" s="7">
        <v>35550</v>
      </c>
      <c r="B143" s="162"/>
      <c r="C143" s="11">
        <v>145.42563303961066</v>
      </c>
      <c r="D143" s="10">
        <v>101.94444586939275</v>
      </c>
      <c r="E143" s="12">
        <v>129.10476642180885</v>
      </c>
      <c r="F143" s="12">
        <v>132.65092778341622</v>
      </c>
      <c r="G143" s="12">
        <v>90.19489268149114</v>
      </c>
      <c r="H143" s="12">
        <v>92.073862773121547</v>
      </c>
      <c r="I143" s="31">
        <v>109.73635586369464</v>
      </c>
      <c r="J143" s="12">
        <v>85.519879928549955</v>
      </c>
      <c r="K143" s="31">
        <v>126.21749160740161</v>
      </c>
      <c r="L143" s="30">
        <v>174.43033145603152</v>
      </c>
      <c r="M143" s="10">
        <v>91.766239858646202</v>
      </c>
      <c r="N143" s="31">
        <v>113.46860869236657</v>
      </c>
      <c r="O143" s="30">
        <v>111.93711683036949</v>
      </c>
      <c r="P143" s="10">
        <v>147.35540368699097</v>
      </c>
      <c r="Q143" s="31">
        <v>105.40394005380764</v>
      </c>
      <c r="R143" s="31">
        <v>88.551000414804619</v>
      </c>
      <c r="S143" s="31">
        <v>103.9182542661915</v>
      </c>
      <c r="T143" s="31">
        <v>151.8778974339852</v>
      </c>
      <c r="U143" s="31">
        <v>122.65248779887968</v>
      </c>
      <c r="V143" s="31">
        <v>116.03312494009992</v>
      </c>
      <c r="W143" s="31">
        <v>152.81333256163259</v>
      </c>
      <c r="X143" s="31">
        <v>140.43802803104211</v>
      </c>
      <c r="Y143" s="31">
        <v>130.78776565068875</v>
      </c>
      <c r="Z143" s="30">
        <v>227.03738979333025</v>
      </c>
      <c r="AA143" s="10">
        <v>103.19285884862364</v>
      </c>
      <c r="AB143" s="12">
        <v>106.27516610819336</v>
      </c>
      <c r="AC143" s="12">
        <v>131.65575385340071</v>
      </c>
      <c r="AD143" s="12">
        <v>108.57367456485059</v>
      </c>
      <c r="AE143" s="12">
        <v>84.549511300614938</v>
      </c>
      <c r="AF143" s="11"/>
      <c r="AG143" s="29">
        <v>167.75638159873884</v>
      </c>
      <c r="AH143" s="31">
        <v>163.71185674647913</v>
      </c>
      <c r="AI143" s="31">
        <v>166.94651193478703</v>
      </c>
      <c r="AJ143" s="31">
        <v>180.88536874847543</v>
      </c>
      <c r="AK143" s="31">
        <v>164.76138255318125</v>
      </c>
      <c r="AL143" s="30">
        <v>181.83272213529474</v>
      </c>
      <c r="AM143" s="10">
        <v>102.72277918556078</v>
      </c>
      <c r="AN143" s="12">
        <v>96.394377542630508</v>
      </c>
      <c r="AO143" s="12">
        <v>68.413664168013</v>
      </c>
      <c r="AP143" s="11">
        <v>83.724267019956173</v>
      </c>
      <c r="AQ143" s="10">
        <v>82.512174537359485</v>
      </c>
      <c r="AR143" s="12">
        <v>83.703529411840577</v>
      </c>
      <c r="AS143" s="12">
        <v>78.625228477027704</v>
      </c>
      <c r="AT143" s="11">
        <v>125.18070705192991</v>
      </c>
      <c r="AU143" s="141">
        <v>100.27889917494177</v>
      </c>
    </row>
    <row r="144" spans="1:47" s="9" customFormat="1" ht="11.25">
      <c r="A144" s="7">
        <v>35580</v>
      </c>
      <c r="B144" s="162"/>
      <c r="C144" s="11">
        <v>150.88073019834363</v>
      </c>
      <c r="D144" s="10">
        <v>100.79315573401206</v>
      </c>
      <c r="E144" s="12">
        <v>129.14381342444051</v>
      </c>
      <c r="F144" s="12">
        <v>132.70272584114051</v>
      </c>
      <c r="G144" s="12">
        <v>90.465685188035422</v>
      </c>
      <c r="H144" s="12">
        <v>94.242671988815502</v>
      </c>
      <c r="I144" s="31">
        <v>110.05077073615001</v>
      </c>
      <c r="J144" s="12">
        <v>87.7407557906851</v>
      </c>
      <c r="K144" s="31">
        <v>130.62701005178471</v>
      </c>
      <c r="L144" s="30">
        <v>174.80608705682675</v>
      </c>
      <c r="M144" s="10">
        <v>91.363833264087802</v>
      </c>
      <c r="N144" s="31">
        <v>112.26008789803204</v>
      </c>
      <c r="O144" s="30">
        <v>111.70602320414255</v>
      </c>
      <c r="P144" s="10">
        <v>146.938463659185</v>
      </c>
      <c r="Q144" s="31">
        <v>103.13158758590455</v>
      </c>
      <c r="R144" s="31">
        <v>88.382670057912563</v>
      </c>
      <c r="S144" s="31">
        <v>102.43259965883122</v>
      </c>
      <c r="T144" s="31">
        <v>149.59477273281593</v>
      </c>
      <c r="U144" s="31">
        <v>122.88156975883228</v>
      </c>
      <c r="V144" s="31">
        <v>112.47606590281008</v>
      </c>
      <c r="W144" s="31">
        <v>150.63770657191199</v>
      </c>
      <c r="X144" s="31">
        <v>139.36867699224644</v>
      </c>
      <c r="Y144" s="31">
        <v>129.03842575305899</v>
      </c>
      <c r="Z144" s="30">
        <v>233.34547025769706</v>
      </c>
      <c r="AA144" s="10">
        <v>103.82172912559639</v>
      </c>
      <c r="AB144" s="12">
        <v>110.81570056850903</v>
      </c>
      <c r="AC144" s="12">
        <v>131.54002676697706</v>
      </c>
      <c r="AD144" s="12">
        <v>109.7248971192403</v>
      </c>
      <c r="AE144" s="12">
        <v>83.281630157299858</v>
      </c>
      <c r="AF144" s="11"/>
      <c r="AG144" s="10">
        <v>168.11006132058347</v>
      </c>
      <c r="AH144" s="12">
        <v>165.28017447418421</v>
      </c>
      <c r="AI144" s="12">
        <v>172.91148089073693</v>
      </c>
      <c r="AJ144" s="12">
        <v>184.98328743986752</v>
      </c>
      <c r="AK144" s="12">
        <v>170.6482772583247</v>
      </c>
      <c r="AL144" s="11">
        <v>183.23499457297751</v>
      </c>
      <c r="AM144" s="10">
        <v>105.72363498997046</v>
      </c>
      <c r="AN144" s="12">
        <v>96.78294975327789</v>
      </c>
      <c r="AO144" s="12">
        <v>70.277642279575886</v>
      </c>
      <c r="AP144" s="11">
        <v>87.442069081157342</v>
      </c>
      <c r="AQ144" s="10">
        <v>81.110196835729639</v>
      </c>
      <c r="AR144" s="12">
        <v>84.488317064432508</v>
      </c>
      <c r="AS144" s="12">
        <v>80.940100524941855</v>
      </c>
      <c r="AT144" s="11">
        <v>126.75895241479907</v>
      </c>
      <c r="AU144" s="141">
        <v>100.62721940325827</v>
      </c>
    </row>
    <row r="145" spans="1:47" s="9" customFormat="1" ht="11.25">
      <c r="A145" s="7">
        <v>35611</v>
      </c>
      <c r="B145" s="162"/>
      <c r="C145" s="11">
        <v>152.52453329650993</v>
      </c>
      <c r="D145" s="10">
        <v>102.62967175196633</v>
      </c>
      <c r="E145" s="12">
        <v>127.21957405605318</v>
      </c>
      <c r="F145" s="12">
        <v>131.50182479324809</v>
      </c>
      <c r="G145" s="12">
        <v>89.748939698847536</v>
      </c>
      <c r="H145" s="12">
        <v>95.003429456858299</v>
      </c>
      <c r="I145" s="31">
        <v>113.16559523405432</v>
      </c>
      <c r="J145" s="12">
        <v>88.036589317715396</v>
      </c>
      <c r="K145" s="31">
        <v>129.42189161548035</v>
      </c>
      <c r="L145" s="30">
        <v>175.43191640800075</v>
      </c>
      <c r="M145" s="10">
        <v>91.633297890145798</v>
      </c>
      <c r="N145" s="31">
        <v>111.73088059958786</v>
      </c>
      <c r="O145" s="30">
        <v>113.25220332129757</v>
      </c>
      <c r="P145" s="10">
        <v>149.32739656106861</v>
      </c>
      <c r="Q145" s="31">
        <v>103.14284956946889</v>
      </c>
      <c r="R145" s="31">
        <v>87.8080590899838</v>
      </c>
      <c r="S145" s="31">
        <v>101.86343177883144</v>
      </c>
      <c r="T145" s="31">
        <v>151.62705407733654</v>
      </c>
      <c r="U145" s="31">
        <v>122.96891587184766</v>
      </c>
      <c r="V145" s="31">
        <v>109.28059181047011</v>
      </c>
      <c r="W145" s="31">
        <v>152.12801766884948</v>
      </c>
      <c r="X145" s="31">
        <v>141.17743393032023</v>
      </c>
      <c r="Y145" s="31">
        <v>129.585105225094</v>
      </c>
      <c r="Z145" s="30">
        <v>233.42759532461451</v>
      </c>
      <c r="AA145" s="10">
        <v>105.15506815529517</v>
      </c>
      <c r="AB145" s="12">
        <v>109.04466202540586</v>
      </c>
      <c r="AC145" s="12">
        <v>133.55246505128693</v>
      </c>
      <c r="AD145" s="12">
        <v>110.29291766560743</v>
      </c>
      <c r="AE145" s="12">
        <v>83.394800370522645</v>
      </c>
      <c r="AF145" s="11"/>
      <c r="AG145" s="10">
        <v>169.57510249360098</v>
      </c>
      <c r="AH145" s="12">
        <v>165.28330765781439</v>
      </c>
      <c r="AI145" s="12">
        <v>171.41115216054115</v>
      </c>
      <c r="AJ145" s="12">
        <v>183.7356757609441</v>
      </c>
      <c r="AK145" s="12">
        <v>167.84854051844965</v>
      </c>
      <c r="AL145" s="11">
        <v>184.300720129898</v>
      </c>
      <c r="AM145" s="10">
        <v>106.26436169068003</v>
      </c>
      <c r="AN145" s="12">
        <v>96.031113425713798</v>
      </c>
      <c r="AO145" s="12">
        <v>68.542961880916252</v>
      </c>
      <c r="AP145" s="11">
        <v>87.534144368348791</v>
      </c>
      <c r="AQ145" s="10">
        <v>79.726189270335752</v>
      </c>
      <c r="AR145" s="12">
        <v>84.510947997778089</v>
      </c>
      <c r="AS145" s="12">
        <v>81.985054685325181</v>
      </c>
      <c r="AT145" s="11">
        <v>128.71539084780963</v>
      </c>
      <c r="AU145" s="141">
        <v>100.49965083810864</v>
      </c>
    </row>
    <row r="146" spans="1:47" s="9" customFormat="1" ht="11.25">
      <c r="A146" s="7">
        <v>35642</v>
      </c>
      <c r="B146" s="162"/>
      <c r="C146" s="11">
        <v>157.99417816669936</v>
      </c>
      <c r="D146" s="10">
        <v>101.85362472858313</v>
      </c>
      <c r="E146" s="12">
        <v>128.82072827731955</v>
      </c>
      <c r="F146" s="12">
        <v>136.5227019142543</v>
      </c>
      <c r="G146" s="12">
        <v>88.68481487204123</v>
      </c>
      <c r="H146" s="12">
        <v>95.683043022892406</v>
      </c>
      <c r="I146" s="31">
        <v>113.41172863145796</v>
      </c>
      <c r="J146" s="12">
        <v>90.169203799616199</v>
      </c>
      <c r="K146" s="31">
        <v>130.71997392628356</v>
      </c>
      <c r="L146" s="30">
        <v>173.40278006290535</v>
      </c>
      <c r="M146" s="10">
        <v>89.233609061468528</v>
      </c>
      <c r="N146" s="31">
        <v>112.09509873245997</v>
      </c>
      <c r="O146" s="30">
        <v>114.73557564744607</v>
      </c>
      <c r="P146" s="10">
        <v>156.55365268845111</v>
      </c>
      <c r="Q146" s="31">
        <v>105.97369548807782</v>
      </c>
      <c r="R146" s="31">
        <v>90.650961326761887</v>
      </c>
      <c r="S146" s="31">
        <v>103.73904470344281</v>
      </c>
      <c r="T146" s="31">
        <v>160.06081472609662</v>
      </c>
      <c r="U146" s="31">
        <v>130.26521835557338</v>
      </c>
      <c r="V146" s="31">
        <v>111.16707814284608</v>
      </c>
      <c r="W146" s="31">
        <v>160.49799085771264</v>
      </c>
      <c r="X146" s="31">
        <v>142.00894806313445</v>
      </c>
      <c r="Y146" s="31">
        <v>134.11993288221106</v>
      </c>
      <c r="Z146" s="30">
        <v>246.49772613987798</v>
      </c>
      <c r="AA146" s="10">
        <v>107.19158209273745</v>
      </c>
      <c r="AB146" s="12">
        <v>114.00099860007758</v>
      </c>
      <c r="AC146" s="12">
        <v>135.90560105905715</v>
      </c>
      <c r="AD146" s="12">
        <v>114.05336350165278</v>
      </c>
      <c r="AE146" s="12">
        <v>84.080791476217883</v>
      </c>
      <c r="AF146" s="11"/>
      <c r="AG146" s="10">
        <v>169.52227347788255</v>
      </c>
      <c r="AH146" s="12">
        <v>168.60646805400049</v>
      </c>
      <c r="AI146" s="12">
        <v>178.31166916774177</v>
      </c>
      <c r="AJ146" s="12">
        <v>189.63358473219643</v>
      </c>
      <c r="AK146" s="12">
        <v>172.44252998779581</v>
      </c>
      <c r="AL146" s="11">
        <v>190.48076554628358</v>
      </c>
      <c r="AM146" s="10">
        <v>112.46381922485706</v>
      </c>
      <c r="AN146" s="12">
        <v>96.413156846025188</v>
      </c>
      <c r="AO146" s="12">
        <v>69.071906484511047</v>
      </c>
      <c r="AP146" s="11">
        <v>88.689997006846468</v>
      </c>
      <c r="AQ146" s="10">
        <v>78.419136981544227</v>
      </c>
      <c r="AR146" s="12">
        <v>82.091995253115897</v>
      </c>
      <c r="AS146" s="12">
        <v>80.968739388561346</v>
      </c>
      <c r="AT146" s="11">
        <v>130.97769789195729</v>
      </c>
      <c r="AU146" s="141">
        <v>98.527032420277209</v>
      </c>
    </row>
    <row r="147" spans="1:47" s="9" customFormat="1" ht="11.25">
      <c r="A147" s="7">
        <v>35671</v>
      </c>
      <c r="B147" s="162"/>
      <c r="C147" s="11">
        <v>158.54318584412076</v>
      </c>
      <c r="D147" s="10">
        <v>99.932338215861975</v>
      </c>
      <c r="E147" s="12">
        <v>129.83296707588948</v>
      </c>
      <c r="F147" s="12">
        <v>138.59282510625067</v>
      </c>
      <c r="G147" s="12">
        <v>91.163762003663066</v>
      </c>
      <c r="H147" s="12">
        <v>99.58601778717356</v>
      </c>
      <c r="I147" s="31">
        <v>114.8607597292641</v>
      </c>
      <c r="J147" s="12">
        <v>94.96527678894536</v>
      </c>
      <c r="K147" s="31">
        <v>135.16100357444583</v>
      </c>
      <c r="L147" s="30">
        <v>173.77559272850905</v>
      </c>
      <c r="M147" s="10">
        <v>90.549407877801315</v>
      </c>
      <c r="N147" s="31">
        <v>109.7459434649471</v>
      </c>
      <c r="O147" s="30">
        <v>114.77583161613212</v>
      </c>
      <c r="P147" s="10">
        <v>153.45582665290337</v>
      </c>
      <c r="Q147" s="31">
        <v>107.20698543834411</v>
      </c>
      <c r="R147" s="31">
        <v>90.762422941442722</v>
      </c>
      <c r="S147" s="31">
        <v>105.75596779110607</v>
      </c>
      <c r="T147" s="31">
        <v>159.34316472435526</v>
      </c>
      <c r="U147" s="31">
        <v>129.8622321253074</v>
      </c>
      <c r="V147" s="31">
        <v>114.69180871319526</v>
      </c>
      <c r="W147" s="31">
        <v>161.74150585762092</v>
      </c>
      <c r="X147" s="31">
        <v>142.28025163768766</v>
      </c>
      <c r="Y147" s="31">
        <v>134.24420765831763</v>
      </c>
      <c r="Z147" s="30">
        <v>241.4381804667434</v>
      </c>
      <c r="AA147" s="10">
        <v>109.43451994547149</v>
      </c>
      <c r="AB147" s="12">
        <v>114.82705677822069</v>
      </c>
      <c r="AC147" s="12">
        <v>135.90293168873916</v>
      </c>
      <c r="AD147" s="12">
        <v>116.04581367989741</v>
      </c>
      <c r="AE147" s="12">
        <v>82.878159171984265</v>
      </c>
      <c r="AF147" s="11"/>
      <c r="AG147" s="10">
        <v>164.7908826244734</v>
      </c>
      <c r="AH147" s="12">
        <v>163.84045948749485</v>
      </c>
      <c r="AI147" s="12">
        <v>172.67391289173244</v>
      </c>
      <c r="AJ147" s="12">
        <v>185.1873303841661</v>
      </c>
      <c r="AK147" s="12">
        <v>170.0321052550882</v>
      </c>
      <c r="AL147" s="11">
        <v>188.10695053848283</v>
      </c>
      <c r="AM147" s="10">
        <v>111.33534955478707</v>
      </c>
      <c r="AN147" s="12">
        <v>97.62687186251253</v>
      </c>
      <c r="AO147" s="12">
        <v>71.139463248711579</v>
      </c>
      <c r="AP147" s="11">
        <v>93.909642072200512</v>
      </c>
      <c r="AQ147" s="10">
        <v>79.399447601007211</v>
      </c>
      <c r="AR147" s="12">
        <v>83.683707277484189</v>
      </c>
      <c r="AS147" s="12">
        <v>85.128243556710814</v>
      </c>
      <c r="AT147" s="11">
        <v>131.22416464943203</v>
      </c>
      <c r="AU147" s="141">
        <v>96.521245139006709</v>
      </c>
    </row>
    <row r="148" spans="1:47" s="9" customFormat="1" ht="11.25">
      <c r="A148" s="7">
        <v>35703</v>
      </c>
      <c r="B148" s="162"/>
      <c r="C148" s="11">
        <v>156.36813642157722</v>
      </c>
      <c r="D148" s="10">
        <v>99.78373163959256</v>
      </c>
      <c r="E148" s="12">
        <v>130.69364844385544</v>
      </c>
      <c r="F148" s="12">
        <v>138.39658410558454</v>
      </c>
      <c r="G148" s="12">
        <v>90.459679108682295</v>
      </c>
      <c r="H148" s="12">
        <v>101.15547847125993</v>
      </c>
      <c r="I148" s="31">
        <v>115.22528668394682</v>
      </c>
      <c r="J148" s="12">
        <v>96.061223066074263</v>
      </c>
      <c r="K148" s="31">
        <v>134.6823755520353</v>
      </c>
      <c r="L148" s="30">
        <v>173.91410166550429</v>
      </c>
      <c r="M148" s="10">
        <v>90.718758084878431</v>
      </c>
      <c r="N148" s="31">
        <v>109.77064585243643</v>
      </c>
      <c r="O148" s="30">
        <v>115.55160953768049</v>
      </c>
      <c r="P148" s="10">
        <v>155.54063437563249</v>
      </c>
      <c r="Q148" s="31">
        <v>107.70292195511884</v>
      </c>
      <c r="R148" s="31">
        <v>93.500355213879089</v>
      </c>
      <c r="S148" s="31">
        <v>106.86629836269917</v>
      </c>
      <c r="T148" s="31">
        <v>164.27917931656626</v>
      </c>
      <c r="U148" s="31">
        <v>133.11354848369444</v>
      </c>
      <c r="V148" s="31">
        <v>116.91514017638585</v>
      </c>
      <c r="W148" s="31">
        <v>166.48912525955538</v>
      </c>
      <c r="X148" s="31">
        <v>143.66798855655679</v>
      </c>
      <c r="Y148" s="31">
        <v>137.92402110715815</v>
      </c>
      <c r="Z148" s="30">
        <v>240.73907506904635</v>
      </c>
      <c r="AA148" s="10">
        <v>107.62025294083834</v>
      </c>
      <c r="AB148" s="12">
        <v>112.68207300908068</v>
      </c>
      <c r="AC148" s="12">
        <v>137.0995971895442</v>
      </c>
      <c r="AD148" s="12">
        <v>116.99793273010835</v>
      </c>
      <c r="AE148" s="12">
        <v>83.942033277578076</v>
      </c>
      <c r="AF148" s="11"/>
      <c r="AG148" s="10">
        <v>161.38636702355714</v>
      </c>
      <c r="AH148" s="12">
        <v>162.32418583127347</v>
      </c>
      <c r="AI148" s="12">
        <v>170.17836402900431</v>
      </c>
      <c r="AJ148" s="12">
        <v>181.83001653275602</v>
      </c>
      <c r="AK148" s="12">
        <v>168.8668134917277</v>
      </c>
      <c r="AL148" s="11">
        <v>184.78339623453979</v>
      </c>
      <c r="AM148" s="10">
        <v>111.86945889846227</v>
      </c>
      <c r="AN148" s="12">
        <v>96.416539389349339</v>
      </c>
      <c r="AO148" s="12">
        <v>70.857722471050749</v>
      </c>
      <c r="AP148" s="11">
        <v>94.876857068683933</v>
      </c>
      <c r="AQ148" s="10">
        <v>80.440894049139885</v>
      </c>
      <c r="AR148" s="12">
        <v>84.999505388073231</v>
      </c>
      <c r="AS148" s="12">
        <v>86.468015801172172</v>
      </c>
      <c r="AT148" s="11">
        <v>128.4456518314507</v>
      </c>
      <c r="AU148" s="141">
        <v>95.197109705658391</v>
      </c>
    </row>
    <row r="149" spans="1:47" s="9" customFormat="1" ht="11.25">
      <c r="A149" s="7">
        <v>35734</v>
      </c>
      <c r="B149" s="162"/>
      <c r="C149" s="11">
        <v>156.20112041106378</v>
      </c>
      <c r="D149" s="10">
        <v>100.84483073116562</v>
      </c>
      <c r="E149" s="12">
        <v>133.18699298493118</v>
      </c>
      <c r="F149" s="12">
        <v>141.28143947567187</v>
      </c>
      <c r="G149" s="12">
        <v>90.624153450603856</v>
      </c>
      <c r="H149" s="12">
        <v>101.53630382519275</v>
      </c>
      <c r="I149" s="31">
        <v>115.94469054540113</v>
      </c>
      <c r="J149" s="12">
        <v>95.463544420984178</v>
      </c>
      <c r="K149" s="31">
        <v>136.63137159230507</v>
      </c>
      <c r="L149" s="30">
        <v>177.76443535745875</v>
      </c>
      <c r="M149" s="10">
        <v>93.667699233066173</v>
      </c>
      <c r="N149" s="31">
        <v>110.26527581715246</v>
      </c>
      <c r="O149" s="30">
        <v>117.33057574162567</v>
      </c>
      <c r="P149" s="10">
        <v>155.03195121305876</v>
      </c>
      <c r="Q149" s="31">
        <v>104.24964589047593</v>
      </c>
      <c r="R149" s="31">
        <v>92.831369751008637</v>
      </c>
      <c r="S149" s="31">
        <v>106.30964221832808</v>
      </c>
      <c r="T149" s="31">
        <v>159.6143817701689</v>
      </c>
      <c r="U149" s="31">
        <v>129.17660868459885</v>
      </c>
      <c r="V149" s="31">
        <v>113.65864295457501</v>
      </c>
      <c r="W149" s="31">
        <v>161.14355088779706</v>
      </c>
      <c r="X149" s="31">
        <v>143.51552747725748</v>
      </c>
      <c r="Y149" s="31">
        <v>133.5173888903899</v>
      </c>
      <c r="Z149" s="30">
        <v>236.04481931210478</v>
      </c>
      <c r="AA149" s="10">
        <v>106.82481337115968</v>
      </c>
      <c r="AB149" s="12">
        <v>110.58610390527042</v>
      </c>
      <c r="AC149" s="12">
        <v>138.7256218797944</v>
      </c>
      <c r="AD149" s="12">
        <v>114.64020385503528</v>
      </c>
      <c r="AE149" s="12">
        <v>84.21941470890205</v>
      </c>
      <c r="AF149" s="11"/>
      <c r="AG149" s="10">
        <v>165.13428753047233</v>
      </c>
      <c r="AH149" s="12">
        <v>166.32381143469439</v>
      </c>
      <c r="AI149" s="12">
        <v>171.29443092443125</v>
      </c>
      <c r="AJ149" s="12">
        <v>181.49942969995513</v>
      </c>
      <c r="AK149" s="12">
        <v>171.73166102565381</v>
      </c>
      <c r="AL149" s="11">
        <v>186.70021734258592</v>
      </c>
      <c r="AM149" s="10">
        <v>108.87472299114975</v>
      </c>
      <c r="AN149" s="12">
        <v>94.885204267256583</v>
      </c>
      <c r="AO149" s="12">
        <v>68.42736066430993</v>
      </c>
      <c r="AP149" s="11">
        <v>92.877138188702119</v>
      </c>
      <c r="AQ149" s="10">
        <v>79.921398497789284</v>
      </c>
      <c r="AR149" s="12">
        <v>84.292127620799448</v>
      </c>
      <c r="AS149" s="12">
        <v>84.624214431276869</v>
      </c>
      <c r="AT149" s="11">
        <v>123.363683141159</v>
      </c>
      <c r="AU149" s="141">
        <v>93.089992126858562</v>
      </c>
    </row>
    <row r="150" spans="1:47" s="9" customFormat="1" ht="11.25">
      <c r="A150" s="7">
        <v>35762</v>
      </c>
      <c r="B150" s="162"/>
      <c r="C150" s="11">
        <v>153.5673889042296</v>
      </c>
      <c r="D150" s="10">
        <v>101.92587817676517</v>
      </c>
      <c r="E150" s="12">
        <v>135.42690578104757</v>
      </c>
      <c r="F150" s="12">
        <v>141.0509055711255</v>
      </c>
      <c r="G150" s="12">
        <v>89.833072841247414</v>
      </c>
      <c r="H150" s="12">
        <v>99.363814124355514</v>
      </c>
      <c r="I150" s="31">
        <v>115.81239969703508</v>
      </c>
      <c r="J150" s="12">
        <v>95.518468104144446</v>
      </c>
      <c r="K150" s="31">
        <v>133.66841941094376</v>
      </c>
      <c r="L150" s="30">
        <v>179.92780204087856</v>
      </c>
      <c r="M150" s="10">
        <v>96.122654792329726</v>
      </c>
      <c r="N150" s="31">
        <v>110.35588921651664</v>
      </c>
      <c r="O150" s="30">
        <v>117.21588897696537</v>
      </c>
      <c r="P150" s="10">
        <v>152.15721590696617</v>
      </c>
      <c r="Q150" s="31">
        <v>102.95382114781502</v>
      </c>
      <c r="R150" s="31">
        <v>91.048620521478867</v>
      </c>
      <c r="S150" s="31">
        <v>105.81291035577041</v>
      </c>
      <c r="T150" s="31">
        <v>158.02436226003385</v>
      </c>
      <c r="U150" s="31">
        <v>128.98988647542225</v>
      </c>
      <c r="V150" s="31">
        <v>113.19329647595877</v>
      </c>
      <c r="W150" s="31">
        <v>160.91007573825556</v>
      </c>
      <c r="X150" s="31">
        <v>145.39459231957605</v>
      </c>
      <c r="Y150" s="31">
        <v>133.3333412220878</v>
      </c>
      <c r="Z150" s="30">
        <v>238.00732713339306</v>
      </c>
      <c r="AA150" s="10">
        <v>105.56633291732591</v>
      </c>
      <c r="AB150" s="12">
        <v>107.7412830376758</v>
      </c>
      <c r="AC150" s="12">
        <v>138.95475228665214</v>
      </c>
      <c r="AD150" s="12">
        <v>110.65743940117476</v>
      </c>
      <c r="AE150" s="12">
        <v>83.779982316321465</v>
      </c>
      <c r="AF150" s="11"/>
      <c r="AG150" s="10">
        <v>167.98172779600159</v>
      </c>
      <c r="AH150" s="12">
        <v>165.32428411293421</v>
      </c>
      <c r="AI150" s="12">
        <v>175.10021755394163</v>
      </c>
      <c r="AJ150" s="12">
        <v>182.36397545671369</v>
      </c>
      <c r="AK150" s="12">
        <v>173.51747306736542</v>
      </c>
      <c r="AL150" s="11">
        <v>188.81983947323064</v>
      </c>
      <c r="AM150" s="10">
        <v>109.062483234534</v>
      </c>
      <c r="AN150" s="12">
        <v>92.919432470278963</v>
      </c>
      <c r="AO150" s="12">
        <v>65.112154845709071</v>
      </c>
      <c r="AP150" s="11">
        <v>89.582573355243085</v>
      </c>
      <c r="AQ150" s="10">
        <v>80.179816362368797</v>
      </c>
      <c r="AR150" s="12">
        <v>84.216513318600093</v>
      </c>
      <c r="AS150" s="12">
        <v>83.611621467263845</v>
      </c>
      <c r="AT150" s="11">
        <v>120.37697084064531</v>
      </c>
      <c r="AU150" s="141">
        <v>94.455379438813864</v>
      </c>
    </row>
    <row r="151" spans="1:47" s="9" customFormat="1" ht="11.25">
      <c r="A151" s="7">
        <v>35795</v>
      </c>
      <c r="B151" s="162"/>
      <c r="C151" s="11">
        <v>149.01800513045839</v>
      </c>
      <c r="D151" s="10">
        <v>103.00034437260832</v>
      </c>
      <c r="E151" s="12">
        <v>137.8574259499685</v>
      </c>
      <c r="F151" s="12">
        <v>141.84747994657749</v>
      </c>
      <c r="G151" s="12">
        <v>88.506939381793487</v>
      </c>
      <c r="H151" s="12">
        <v>97.818095482249007</v>
      </c>
      <c r="I151" s="31">
        <v>116.10748632793188</v>
      </c>
      <c r="J151" s="12">
        <v>93.144324285335088</v>
      </c>
      <c r="K151" s="31">
        <v>128.91621751043124</v>
      </c>
      <c r="L151" s="30">
        <v>181.90506096687383</v>
      </c>
      <c r="M151" s="10">
        <v>97.881853459291108</v>
      </c>
      <c r="N151" s="31">
        <v>111.9944084328214</v>
      </c>
      <c r="O151" s="30">
        <v>119.05308938558797</v>
      </c>
      <c r="P151" s="10">
        <v>150.16866089467084</v>
      </c>
      <c r="Q151" s="31">
        <v>102.95966999486939</v>
      </c>
      <c r="R151" s="31">
        <v>91.520019336648147</v>
      </c>
      <c r="S151" s="31">
        <v>105.48264197313068</v>
      </c>
      <c r="T151" s="31">
        <v>159.29334270140501</v>
      </c>
      <c r="U151" s="31">
        <v>127.24370766416764</v>
      </c>
      <c r="V151" s="31">
        <v>115.48152194147789</v>
      </c>
      <c r="W151" s="31">
        <v>161.7669322607403</v>
      </c>
      <c r="X151" s="31">
        <v>145.73892358520089</v>
      </c>
      <c r="Y151" s="31">
        <v>133.99588389957779</v>
      </c>
      <c r="Z151" s="30">
        <v>233.17597328327952</v>
      </c>
      <c r="AA151" s="10">
        <v>105.06481374498755</v>
      </c>
      <c r="AB151" s="12">
        <v>104.34422497133204</v>
      </c>
      <c r="AC151" s="12">
        <v>137.68035070880694</v>
      </c>
      <c r="AD151" s="12">
        <v>109.25867291602114</v>
      </c>
      <c r="AE151" s="12">
        <v>82.712309842795534</v>
      </c>
      <c r="AF151" s="11"/>
      <c r="AG151" s="10">
        <v>166.97116186009885</v>
      </c>
      <c r="AH151" s="12">
        <v>163.57159745969929</v>
      </c>
      <c r="AI151" s="12">
        <v>176.40636363527776</v>
      </c>
      <c r="AJ151" s="12">
        <v>182.67315727451214</v>
      </c>
      <c r="AK151" s="12">
        <v>171.04579762761117</v>
      </c>
      <c r="AL151" s="11">
        <v>186.00607480641625</v>
      </c>
      <c r="AM151" s="10">
        <v>106.56430502551753</v>
      </c>
      <c r="AN151" s="12">
        <v>90.891598044780537</v>
      </c>
      <c r="AO151" s="12">
        <v>62.470497923636316</v>
      </c>
      <c r="AP151" s="11">
        <v>85.63417409792612</v>
      </c>
      <c r="AQ151" s="10">
        <v>81.096202356309661</v>
      </c>
      <c r="AR151" s="12">
        <v>84.62863671944514</v>
      </c>
      <c r="AS151" s="12">
        <v>81.740478449460909</v>
      </c>
      <c r="AT151" s="11">
        <v>116.69206966912537</v>
      </c>
      <c r="AU151" s="141">
        <v>96.807686766357051</v>
      </c>
    </row>
    <row r="152" spans="1:47" s="9" customFormat="1" ht="11.25">
      <c r="A152" s="7">
        <v>35825</v>
      </c>
      <c r="B152" s="162"/>
      <c r="C152" s="11">
        <v>149.10347948345986</v>
      </c>
      <c r="D152" s="10">
        <v>103.31177905897316</v>
      </c>
      <c r="E152" s="12">
        <v>135.20793288147235</v>
      </c>
      <c r="F152" s="12">
        <v>140.11834783991745</v>
      </c>
      <c r="G152" s="12">
        <v>90.837506788588456</v>
      </c>
      <c r="H152" s="12">
        <v>98.588867140119589</v>
      </c>
      <c r="I152" s="31">
        <v>116.89923917543635</v>
      </c>
      <c r="J152" s="12">
        <v>95.701899149188037</v>
      </c>
      <c r="K152" s="31">
        <v>132.97683706198043</v>
      </c>
      <c r="L152" s="30">
        <v>180.38455756313738</v>
      </c>
      <c r="M152" s="10">
        <v>95.917152298904512</v>
      </c>
      <c r="N152" s="31">
        <v>111.75431803056273</v>
      </c>
      <c r="O152" s="30">
        <v>118.19363600096828</v>
      </c>
      <c r="P152" s="10">
        <v>151.94911938173146</v>
      </c>
      <c r="Q152" s="31">
        <v>102.88983774022051</v>
      </c>
      <c r="R152" s="31">
        <v>92.671499870165007</v>
      </c>
      <c r="S152" s="31">
        <v>104.88411461157231</v>
      </c>
      <c r="T152" s="31">
        <v>158.99741113013138</v>
      </c>
      <c r="U152" s="31">
        <v>128.16087340198035</v>
      </c>
      <c r="V152" s="31">
        <v>115.58456076266511</v>
      </c>
      <c r="W152" s="31">
        <v>164.25926617334954</v>
      </c>
      <c r="X152" s="31">
        <v>143.29490114945597</v>
      </c>
      <c r="Y152" s="31">
        <v>137.96872507037594</v>
      </c>
      <c r="Z152" s="30">
        <v>247.0817017653375</v>
      </c>
      <c r="AA152" s="10">
        <v>104.62880613581389</v>
      </c>
      <c r="AB152" s="12">
        <v>106.51207626286734</v>
      </c>
      <c r="AC152" s="12">
        <v>138.63154019216671</v>
      </c>
      <c r="AD152" s="12">
        <v>108.31089446384053</v>
      </c>
      <c r="AE152" s="12">
        <v>83.295271953401098</v>
      </c>
      <c r="AF152" s="11"/>
      <c r="AG152" s="10">
        <v>170.36438520641644</v>
      </c>
      <c r="AH152" s="12">
        <v>170.08151583501416</v>
      </c>
      <c r="AI152" s="12">
        <v>178.76996456413298</v>
      </c>
      <c r="AJ152" s="12">
        <v>189.95914073294526</v>
      </c>
      <c r="AK152" s="12">
        <v>174.29395345030417</v>
      </c>
      <c r="AL152" s="11">
        <v>186.00607480641625</v>
      </c>
      <c r="AM152" s="10">
        <v>110.50977030124712</v>
      </c>
      <c r="AN152" s="12">
        <v>90.660390915259327</v>
      </c>
      <c r="AO152" s="12">
        <v>64.133789738967778</v>
      </c>
      <c r="AP152" s="11">
        <v>88.70172329521688</v>
      </c>
      <c r="AQ152" s="10">
        <v>81.551997997622493</v>
      </c>
      <c r="AR152" s="12">
        <v>82.266571552645985</v>
      </c>
      <c r="AS152" s="12">
        <v>80.712401041418786</v>
      </c>
      <c r="AT152" s="11">
        <v>117.15759316119197</v>
      </c>
      <c r="AU152" s="141">
        <v>97.234143173133091</v>
      </c>
    </row>
    <row r="153" spans="1:47" s="9" customFormat="1" ht="11.25">
      <c r="A153" s="7">
        <v>35853</v>
      </c>
      <c r="B153" s="162"/>
      <c r="C153" s="11">
        <v>151.43922035884287</v>
      </c>
      <c r="D153" s="10">
        <v>104.21471396559869</v>
      </c>
      <c r="E153" s="12">
        <v>135.61416924880137</v>
      </c>
      <c r="F153" s="12">
        <v>141.57968146619589</v>
      </c>
      <c r="G153" s="12">
        <v>89.495050760285878</v>
      </c>
      <c r="H153" s="12">
        <v>97.414985187600863</v>
      </c>
      <c r="I153" s="31">
        <v>120.64731847539612</v>
      </c>
      <c r="J153" s="12">
        <v>98.913406151959038</v>
      </c>
      <c r="K153" s="31">
        <v>131.00897231336683</v>
      </c>
      <c r="L153" s="30">
        <v>181.57055935016274</v>
      </c>
      <c r="M153" s="10">
        <v>92.957815167000504</v>
      </c>
      <c r="N153" s="31">
        <v>112.93138688745796</v>
      </c>
      <c r="O153" s="30">
        <v>118.63857232453809</v>
      </c>
      <c r="P153" s="10">
        <v>154.55524620255736</v>
      </c>
      <c r="Q153" s="31">
        <v>100.24703203077627</v>
      </c>
      <c r="R153" s="31">
        <v>91.838234552154447</v>
      </c>
      <c r="S153" s="31">
        <v>103.36430506997922</v>
      </c>
      <c r="T153" s="31">
        <v>161.79060350626645</v>
      </c>
      <c r="U153" s="31">
        <v>128.45765392515679</v>
      </c>
      <c r="V153" s="31">
        <v>112.5947385109161</v>
      </c>
      <c r="W153" s="31">
        <v>167.21244829291044</v>
      </c>
      <c r="X153" s="31">
        <v>143.76281470725627</v>
      </c>
      <c r="Y153" s="31">
        <v>138.36247851334343</v>
      </c>
      <c r="Z153" s="30">
        <v>251.72532377632925</v>
      </c>
      <c r="AA153" s="10">
        <v>103.8689236032003</v>
      </c>
      <c r="AB153" s="12">
        <v>108.69696827654782</v>
      </c>
      <c r="AC153" s="12">
        <v>138.81954804927651</v>
      </c>
      <c r="AD153" s="12">
        <v>108.58543315497606</v>
      </c>
      <c r="AE153" s="12">
        <v>82.083449257659709</v>
      </c>
      <c r="AF153" s="11"/>
      <c r="AG153" s="10">
        <v>170.86647358152049</v>
      </c>
      <c r="AH153" s="12">
        <v>170.0208371335259</v>
      </c>
      <c r="AI153" s="12">
        <v>182.79647628328624</v>
      </c>
      <c r="AJ153" s="12">
        <v>191.89615044742416</v>
      </c>
      <c r="AK153" s="12">
        <v>175.8509520499816</v>
      </c>
      <c r="AL153" s="11">
        <v>186.9943189567033</v>
      </c>
      <c r="AM153" s="10">
        <v>114.3471814819425</v>
      </c>
      <c r="AN153" s="12">
        <v>91.097610415381794</v>
      </c>
      <c r="AO153" s="12">
        <v>63.312574078186159</v>
      </c>
      <c r="AP153" s="11">
        <v>88.846458790644505</v>
      </c>
      <c r="AQ153" s="10">
        <v>81.030711786077418</v>
      </c>
      <c r="AR153" s="12">
        <v>83.494640929379628</v>
      </c>
      <c r="AS153" s="12">
        <v>81.366310391628531</v>
      </c>
      <c r="AT153" s="11">
        <v>119.16154178214806</v>
      </c>
      <c r="AU153" s="141">
        <v>95.228066588585875</v>
      </c>
    </row>
    <row r="154" spans="1:47" s="9" customFormat="1" ht="11.25">
      <c r="A154" s="7">
        <v>35885</v>
      </c>
      <c r="B154" s="162"/>
      <c r="C154" s="11">
        <v>151.81372482918863</v>
      </c>
      <c r="D154" s="10">
        <v>103.31149487077367</v>
      </c>
      <c r="E154" s="12">
        <v>138.11954751982432</v>
      </c>
      <c r="F154" s="12">
        <v>145.07245194557413</v>
      </c>
      <c r="G154" s="12">
        <v>90.087700233309491</v>
      </c>
      <c r="H154" s="12">
        <v>97.867505765025271</v>
      </c>
      <c r="I154" s="31">
        <v>120.17883568408152</v>
      </c>
      <c r="J154" s="12">
        <v>101.91666726011468</v>
      </c>
      <c r="K154" s="31">
        <v>131.06591263847957</v>
      </c>
      <c r="L154" s="30">
        <v>182.63099509526381</v>
      </c>
      <c r="M154" s="10">
        <v>94.395977649641722</v>
      </c>
      <c r="N154" s="31">
        <v>113.50656438558859</v>
      </c>
      <c r="O154" s="30">
        <v>119.2218602427253</v>
      </c>
      <c r="P154" s="10">
        <v>154.44114325815633</v>
      </c>
      <c r="Q154" s="31">
        <v>99.670388746943431</v>
      </c>
      <c r="R154" s="31">
        <v>91.989505510024685</v>
      </c>
      <c r="S154" s="31">
        <v>103.05546324094233</v>
      </c>
      <c r="T154" s="31">
        <v>161.77447552782405</v>
      </c>
      <c r="U154" s="31">
        <v>129.14967899808306</v>
      </c>
      <c r="V154" s="31">
        <v>111.59391961026364</v>
      </c>
      <c r="W154" s="31">
        <v>168.70673491226566</v>
      </c>
      <c r="X154" s="31">
        <v>142.25469332462387</v>
      </c>
      <c r="Y154" s="31">
        <v>139.87021119097017</v>
      </c>
      <c r="Z154" s="30">
        <v>248.15679160590744</v>
      </c>
      <c r="AA154" s="10">
        <v>105.64898063573614</v>
      </c>
      <c r="AB154" s="12">
        <v>107.62966422497813</v>
      </c>
      <c r="AC154" s="12">
        <v>137.56325629752507</v>
      </c>
      <c r="AD154" s="12">
        <v>109.60924822263787</v>
      </c>
      <c r="AE154" s="12">
        <v>81.351861535522403</v>
      </c>
      <c r="AF154" s="11"/>
      <c r="AG154" s="10">
        <v>170.6322324102166</v>
      </c>
      <c r="AH154" s="12">
        <v>164.33109570267519</v>
      </c>
      <c r="AI154" s="12">
        <v>178.21634425467388</v>
      </c>
      <c r="AJ154" s="12">
        <v>184.97576071307569</v>
      </c>
      <c r="AK154" s="12">
        <v>170.04179810215169</v>
      </c>
      <c r="AL154" s="11">
        <v>190.73026442807085</v>
      </c>
      <c r="AM154" s="10">
        <v>114.46000848202267</v>
      </c>
      <c r="AN154" s="12">
        <v>90.306143513420011</v>
      </c>
      <c r="AO154" s="12">
        <v>63.798882661848502</v>
      </c>
      <c r="AP154" s="11">
        <v>91.811488040006623</v>
      </c>
      <c r="AQ154" s="10">
        <v>81.161734906944943</v>
      </c>
      <c r="AR154" s="12">
        <v>82.220492090953869</v>
      </c>
      <c r="AS154" s="12">
        <v>82.0341727837625</v>
      </c>
      <c r="AT154" s="11">
        <v>117.81017077409277</v>
      </c>
      <c r="AU154" s="141">
        <v>94.253859344927349</v>
      </c>
    </row>
    <row r="155" spans="1:47" s="9" customFormat="1" ht="11.25">
      <c r="A155" s="7">
        <v>35915</v>
      </c>
      <c r="B155" s="162"/>
      <c r="C155" s="11">
        <v>151.64480906251373</v>
      </c>
      <c r="D155" s="10">
        <v>101.5241639676741</v>
      </c>
      <c r="E155" s="12">
        <v>138.4494627917218</v>
      </c>
      <c r="F155" s="12">
        <v>145.25632242174521</v>
      </c>
      <c r="G155" s="12">
        <v>90.191232230378816</v>
      </c>
      <c r="H155" s="12">
        <v>99.959767430984343</v>
      </c>
      <c r="I155" s="31">
        <v>122.13719373795348</v>
      </c>
      <c r="J155" s="12">
        <v>101.70994594294052</v>
      </c>
      <c r="K155" s="31">
        <v>132.94797621120256</v>
      </c>
      <c r="L155" s="30">
        <v>183.39713010988515</v>
      </c>
      <c r="M155" s="10">
        <v>92.4067404445031</v>
      </c>
      <c r="N155" s="31">
        <v>114.75696247565517</v>
      </c>
      <c r="O155" s="30">
        <v>120.81707549059908</v>
      </c>
      <c r="P155" s="10">
        <v>156.42868159425583</v>
      </c>
      <c r="Q155" s="31">
        <v>99.318959651863864</v>
      </c>
      <c r="R155" s="31">
        <v>91.463730742303383</v>
      </c>
      <c r="S155" s="31">
        <v>102.49775992826665</v>
      </c>
      <c r="T155" s="31">
        <v>164.94721524911131</v>
      </c>
      <c r="U155" s="31">
        <v>130.50369083505009</v>
      </c>
      <c r="V155" s="31">
        <v>112.3722535448032</v>
      </c>
      <c r="W155" s="31">
        <v>170.57384081003869</v>
      </c>
      <c r="X155" s="31">
        <v>140.408556392381</v>
      </c>
      <c r="Y155" s="31">
        <v>140.97820674846668</v>
      </c>
      <c r="Z155" s="30">
        <v>252.70945015279315</v>
      </c>
      <c r="AA155" s="10">
        <v>108.19304346905282</v>
      </c>
      <c r="AB155" s="12">
        <v>108.63419706403303</v>
      </c>
      <c r="AC155" s="12">
        <v>136.44123528058455</v>
      </c>
      <c r="AD155" s="12">
        <v>110.55351508745281</v>
      </c>
      <c r="AE155" s="12">
        <v>82.901327894738131</v>
      </c>
      <c r="AF155" s="11"/>
      <c r="AG155" s="10">
        <v>170.06031709508949</v>
      </c>
      <c r="AH155" s="12">
        <v>164.91150745752913</v>
      </c>
      <c r="AI155" s="12">
        <v>181.08290795709399</v>
      </c>
      <c r="AJ155" s="12">
        <v>185.14119243124807</v>
      </c>
      <c r="AK155" s="12">
        <v>172.31279681086605</v>
      </c>
      <c r="AL155" s="11">
        <v>191.83390114316242</v>
      </c>
      <c r="AM155" s="10">
        <v>117.49036314147875</v>
      </c>
      <c r="AN155" s="12">
        <v>90.670751869912905</v>
      </c>
      <c r="AO155" s="12">
        <v>65.35024356191164</v>
      </c>
      <c r="AP155" s="11">
        <v>93.743766082738972</v>
      </c>
      <c r="AQ155" s="10">
        <v>81.109904151171847</v>
      </c>
      <c r="AR155" s="12">
        <v>82.824340857316386</v>
      </c>
      <c r="AS155" s="12">
        <v>84.191420768223367</v>
      </c>
      <c r="AT155" s="11">
        <v>118.70897166116441</v>
      </c>
      <c r="AU155" s="141">
        <v>95.622221050597432</v>
      </c>
    </row>
    <row r="156" spans="1:47" s="9" customFormat="1" ht="11.25">
      <c r="A156" s="7">
        <v>35944</v>
      </c>
      <c r="B156" s="162"/>
      <c r="C156" s="11">
        <v>150.05752305714586</v>
      </c>
      <c r="D156" s="10">
        <v>103.94061506479792</v>
      </c>
      <c r="E156" s="12">
        <v>139.11103962030168</v>
      </c>
      <c r="F156" s="12">
        <v>145.86195380712431</v>
      </c>
      <c r="G156" s="12">
        <v>89.412127954410323</v>
      </c>
      <c r="H156" s="12">
        <v>97.399471421692951</v>
      </c>
      <c r="I156" s="31">
        <v>122.47010757230554</v>
      </c>
      <c r="J156" s="12">
        <v>104.53840136743082</v>
      </c>
      <c r="K156" s="31">
        <v>130.64685750292955</v>
      </c>
      <c r="L156" s="30">
        <v>182.21509237978287</v>
      </c>
      <c r="M156" s="10">
        <v>93.033710874469548</v>
      </c>
      <c r="N156" s="31">
        <v>114.76012989997875</v>
      </c>
      <c r="O156" s="30">
        <v>122.28408207030516</v>
      </c>
      <c r="P156" s="10">
        <v>157.64949155343325</v>
      </c>
      <c r="Q156" s="31">
        <v>100.06280032877272</v>
      </c>
      <c r="R156" s="31">
        <v>92.769963649681713</v>
      </c>
      <c r="S156" s="31">
        <v>102.35594084047861</v>
      </c>
      <c r="T156" s="31">
        <v>163.27020817353943</v>
      </c>
      <c r="U156" s="31">
        <v>131.38608624776603</v>
      </c>
      <c r="V156" s="31">
        <v>110.64130012756786</v>
      </c>
      <c r="W156" s="31">
        <v>172.39947626642098</v>
      </c>
      <c r="X156" s="31">
        <v>138.57878195248105</v>
      </c>
      <c r="Y156" s="31">
        <v>142.81865824371584</v>
      </c>
      <c r="Z156" s="30">
        <v>248.93278797875558</v>
      </c>
      <c r="AA156" s="10">
        <v>107.06421913943622</v>
      </c>
      <c r="AB156" s="12">
        <v>106.74152331456568</v>
      </c>
      <c r="AC156" s="12">
        <v>138.85777522651719</v>
      </c>
      <c r="AD156" s="12">
        <v>109.82136553192899</v>
      </c>
      <c r="AE156" s="12">
        <v>82.348865808347739</v>
      </c>
      <c r="AF156" s="11"/>
      <c r="AG156" s="10">
        <v>171.26842419831641</v>
      </c>
      <c r="AH156" s="12">
        <v>163.42841489321566</v>
      </c>
      <c r="AI156" s="12">
        <v>181.73964872814815</v>
      </c>
      <c r="AJ156" s="12">
        <v>182.78306552065052</v>
      </c>
      <c r="AK156" s="12">
        <v>171.1416839063946</v>
      </c>
      <c r="AL156" s="11">
        <v>193.83809655934334</v>
      </c>
      <c r="AM156" s="10">
        <v>116.31673656736649</v>
      </c>
      <c r="AN156" s="12">
        <v>89.403144603243291</v>
      </c>
      <c r="AO156" s="12">
        <v>61.877067304573664</v>
      </c>
      <c r="AP156" s="11">
        <v>91.580710936280511</v>
      </c>
      <c r="AQ156" s="10">
        <v>81.129202741311715</v>
      </c>
      <c r="AR156" s="12">
        <v>82.752392538532419</v>
      </c>
      <c r="AS156" s="12">
        <v>83.194395947762459</v>
      </c>
      <c r="AT156" s="11">
        <v>116.45261992358344</v>
      </c>
      <c r="AU156" s="141">
        <v>95.558549006277488</v>
      </c>
    </row>
    <row r="157" spans="1:47" s="9" customFormat="1" ht="11.25">
      <c r="A157" s="7">
        <v>35976</v>
      </c>
      <c r="B157" s="162"/>
      <c r="C157" s="11">
        <v>146.8730631943813</v>
      </c>
      <c r="D157" s="10">
        <v>103.35719778147099</v>
      </c>
      <c r="E157" s="12">
        <v>136.4104994141868</v>
      </c>
      <c r="F157" s="12">
        <v>141.45104061495451</v>
      </c>
      <c r="G157" s="12">
        <v>87.54883923664832</v>
      </c>
      <c r="H157" s="12">
        <v>93.064044752577388</v>
      </c>
      <c r="I157" s="31">
        <v>118.94138083675018</v>
      </c>
      <c r="J157" s="12">
        <v>103.50729515679944</v>
      </c>
      <c r="K157" s="31">
        <v>128.8398697093358</v>
      </c>
      <c r="L157" s="30">
        <v>180.61313857287703</v>
      </c>
      <c r="M157" s="10">
        <v>91.845628459208712</v>
      </c>
      <c r="N157" s="31">
        <v>116.62958340672058</v>
      </c>
      <c r="O157" s="30">
        <v>118.45292927983277</v>
      </c>
      <c r="P157" s="10">
        <v>168.64319429788156</v>
      </c>
      <c r="Q157" s="31">
        <v>103.77435158503563</v>
      </c>
      <c r="R157" s="31">
        <v>98.175446533476602</v>
      </c>
      <c r="S157" s="31">
        <v>107.41051219717217</v>
      </c>
      <c r="T157" s="31">
        <v>174.10443744793071</v>
      </c>
      <c r="U157" s="31">
        <v>138.54490606399159</v>
      </c>
      <c r="V157" s="31">
        <v>112.84235151047162</v>
      </c>
      <c r="W157" s="31">
        <v>185.11542537686049</v>
      </c>
      <c r="X157" s="31">
        <v>142.73016959692143</v>
      </c>
      <c r="Y157" s="31">
        <v>151.38646878932724</v>
      </c>
      <c r="Z157" s="30">
        <v>262.99376063231585</v>
      </c>
      <c r="AA157" s="10">
        <v>110.07426185003636</v>
      </c>
      <c r="AB157" s="12">
        <v>109.82353565939249</v>
      </c>
      <c r="AC157" s="12">
        <v>142.92706254338049</v>
      </c>
      <c r="AD157" s="12">
        <v>110.97238041038591</v>
      </c>
      <c r="AE157" s="12">
        <v>84.168300385415037</v>
      </c>
      <c r="AF157" s="11"/>
      <c r="AG157" s="10">
        <v>172.77304197574284</v>
      </c>
      <c r="AH157" s="12">
        <v>168.80306830795405</v>
      </c>
      <c r="AI157" s="12">
        <v>178.73398983297525</v>
      </c>
      <c r="AJ157" s="12">
        <v>188.73923246038501</v>
      </c>
      <c r="AK157" s="12">
        <v>176.3045215815778</v>
      </c>
      <c r="AL157" s="11">
        <v>198.50420921088249</v>
      </c>
      <c r="AM157" s="10">
        <v>122.18739223310564</v>
      </c>
      <c r="AN157" s="12">
        <v>88.346418556467896</v>
      </c>
      <c r="AO157" s="12">
        <v>61.884582172277923</v>
      </c>
      <c r="AP157" s="11">
        <v>90.639658835897336</v>
      </c>
      <c r="AQ157" s="10">
        <v>82.296882958148501</v>
      </c>
      <c r="AR157" s="12">
        <v>79.881016071338678</v>
      </c>
      <c r="AS157" s="12">
        <v>80.171379549799411</v>
      </c>
      <c r="AT157" s="11">
        <v>114.21286737534162</v>
      </c>
      <c r="AU157" s="141">
        <v>96.368145050053641</v>
      </c>
    </row>
    <row r="158" spans="1:47" s="9" customFormat="1" ht="11.25">
      <c r="A158" s="7">
        <v>36007</v>
      </c>
      <c r="B158" s="162"/>
      <c r="C158" s="11">
        <v>143.93330809003447</v>
      </c>
      <c r="D158" s="10">
        <v>100.62045745547954</v>
      </c>
      <c r="E158" s="12">
        <v>131.89236575455556</v>
      </c>
      <c r="F158" s="12">
        <v>134.80179838836881</v>
      </c>
      <c r="G158" s="12">
        <v>84.9447248044779</v>
      </c>
      <c r="H158" s="12">
        <v>88.596802856154085</v>
      </c>
      <c r="I158" s="31">
        <v>117.04540172718028</v>
      </c>
      <c r="J158" s="12">
        <v>100.37613517434048</v>
      </c>
      <c r="K158" s="31">
        <v>124.25044221402295</v>
      </c>
      <c r="L158" s="30">
        <v>178.63392918495987</v>
      </c>
      <c r="M158" s="10">
        <v>90.733570395277226</v>
      </c>
      <c r="N158" s="31">
        <v>118.06407538224329</v>
      </c>
      <c r="O158" s="30">
        <v>117.38110836906569</v>
      </c>
      <c r="P158" s="10">
        <v>176.21145343820683</v>
      </c>
      <c r="Q158" s="31">
        <v>107.87080845501696</v>
      </c>
      <c r="R158" s="31">
        <v>101.42112153607503</v>
      </c>
      <c r="S158" s="31">
        <v>113.79859962284951</v>
      </c>
      <c r="T158" s="31">
        <v>183.72384723656893</v>
      </c>
      <c r="U158" s="31">
        <v>145.79550806950547</v>
      </c>
      <c r="V158" s="31">
        <v>116.72956221916839</v>
      </c>
      <c r="W158" s="31">
        <v>193.23370219944661</v>
      </c>
      <c r="X158" s="31">
        <v>149.44935123808071</v>
      </c>
      <c r="Y158" s="31">
        <v>150.96794253035733</v>
      </c>
      <c r="Z158" s="30">
        <v>284.35371999761668</v>
      </c>
      <c r="AA158" s="10">
        <v>108.76079909414615</v>
      </c>
      <c r="AB158" s="12">
        <v>108.72265090011548</v>
      </c>
      <c r="AC158" s="12">
        <v>145.34359541437058</v>
      </c>
      <c r="AD158" s="12">
        <v>110.28570119380252</v>
      </c>
      <c r="AE158" s="12">
        <v>85.443077959899014</v>
      </c>
      <c r="AF158" s="11"/>
      <c r="AG158" s="10">
        <v>175.13495352846812</v>
      </c>
      <c r="AH158" s="12">
        <v>174.97614618327509</v>
      </c>
      <c r="AI158" s="12">
        <v>186.87294684222397</v>
      </c>
      <c r="AJ158" s="12">
        <v>192.0198239841867</v>
      </c>
      <c r="AK158" s="12">
        <v>176.03426471002567</v>
      </c>
      <c r="AL158" s="11">
        <v>201.16602759992892</v>
      </c>
      <c r="AM158" s="10">
        <v>125.5158437190259</v>
      </c>
      <c r="AN158" s="12">
        <v>88.102994471629557</v>
      </c>
      <c r="AO158" s="12">
        <v>61.519553381860511</v>
      </c>
      <c r="AP158" s="11">
        <v>86.02223682622629</v>
      </c>
      <c r="AQ158" s="10">
        <v>82.180850022939197</v>
      </c>
      <c r="AR158" s="12">
        <v>77.622262085784726</v>
      </c>
      <c r="AS158" s="12">
        <v>76.395842082456625</v>
      </c>
      <c r="AT158" s="11">
        <v>113.71962603320425</v>
      </c>
      <c r="AU158" s="141">
        <v>97.353722444543408</v>
      </c>
    </row>
    <row r="159" spans="1:47" s="9" customFormat="1" ht="11.25">
      <c r="A159" s="7">
        <v>36038</v>
      </c>
      <c r="B159" s="162"/>
      <c r="C159" s="11">
        <v>132.95101964319429</v>
      </c>
      <c r="D159" s="10">
        <v>103.70333417556479</v>
      </c>
      <c r="E159" s="12">
        <v>126.71349592369101</v>
      </c>
      <c r="F159" s="12">
        <v>127.92802428940549</v>
      </c>
      <c r="G159" s="12">
        <v>86.671168852404691</v>
      </c>
      <c r="H159" s="12">
        <v>83.297000981909136</v>
      </c>
      <c r="I159" s="31">
        <v>113.95078301796175</v>
      </c>
      <c r="J159" s="12">
        <v>97.601015546917452</v>
      </c>
      <c r="K159" s="31">
        <v>118.08398960542128</v>
      </c>
      <c r="L159" s="30">
        <v>177.24403317352409</v>
      </c>
      <c r="M159" s="10">
        <v>99.428340793672191</v>
      </c>
      <c r="N159" s="31">
        <v>115.83598531182489</v>
      </c>
      <c r="O159" s="30">
        <v>117.59774366276676</v>
      </c>
      <c r="P159" s="10">
        <v>176.26117691570548</v>
      </c>
      <c r="Q159" s="31">
        <v>106.30576610611595</v>
      </c>
      <c r="R159" s="31">
        <v>99.110520163936826</v>
      </c>
      <c r="S159" s="31">
        <v>113.52320432435805</v>
      </c>
      <c r="T159" s="31">
        <v>185.67889659153792</v>
      </c>
      <c r="U159" s="31">
        <v>144.95508862878211</v>
      </c>
      <c r="V159" s="31">
        <v>117.43298814339809</v>
      </c>
      <c r="W159" s="31">
        <v>192.84783933779335</v>
      </c>
      <c r="X159" s="31">
        <v>149.09384100653594</v>
      </c>
      <c r="Y159" s="31">
        <v>150.45653491960528</v>
      </c>
      <c r="Z159" s="30">
        <v>271.95816668042278</v>
      </c>
      <c r="AA159" s="10">
        <v>107.91822923327594</v>
      </c>
      <c r="AB159" s="12">
        <v>102.98944518054951</v>
      </c>
      <c r="AC159" s="12">
        <v>143.88386559165897</v>
      </c>
      <c r="AD159" s="12">
        <v>108.83832738617014</v>
      </c>
      <c r="AE159" s="12">
        <v>85.546320262222125</v>
      </c>
      <c r="AF159" s="11"/>
      <c r="AG159" s="10">
        <v>177.76547556665662</v>
      </c>
      <c r="AH159" s="12">
        <v>172.47010752087508</v>
      </c>
      <c r="AI159" s="12">
        <v>185.24178019327456</v>
      </c>
      <c r="AJ159" s="12">
        <v>192.21346469687475</v>
      </c>
      <c r="AK159" s="12">
        <v>174.02024842894477</v>
      </c>
      <c r="AL159" s="11">
        <v>198.36534202268678</v>
      </c>
      <c r="AM159" s="10">
        <v>115.78639318977839</v>
      </c>
      <c r="AN159" s="12">
        <v>86.629872315910404</v>
      </c>
      <c r="AO159" s="12">
        <v>57.300738010598153</v>
      </c>
      <c r="AP159" s="11">
        <v>78.444710205192209</v>
      </c>
      <c r="AQ159" s="10">
        <v>85.920053068523558</v>
      </c>
      <c r="AR159" s="12">
        <v>76.288156532695893</v>
      </c>
      <c r="AS159" s="12">
        <v>73.928857409619496</v>
      </c>
      <c r="AT159" s="11">
        <v>113.08210832311467</v>
      </c>
      <c r="AU159" s="141">
        <v>99.22374418670492</v>
      </c>
    </row>
    <row r="160" spans="1:47" s="9" customFormat="1" ht="11.25">
      <c r="A160" s="7">
        <v>36068</v>
      </c>
      <c r="B160" s="162"/>
      <c r="C160" s="11">
        <v>134.14879941843648</v>
      </c>
      <c r="D160" s="10">
        <v>102.48541296464415</v>
      </c>
      <c r="E160" s="12">
        <v>121.44481693671565</v>
      </c>
      <c r="F160" s="12">
        <v>124.09561591330956</v>
      </c>
      <c r="G160" s="12">
        <v>88.588635694962051</v>
      </c>
      <c r="H160" s="12">
        <v>86.865384724057478</v>
      </c>
      <c r="I160" s="31">
        <v>112.6537723593112</v>
      </c>
      <c r="J160" s="12">
        <v>95.541053610117359</v>
      </c>
      <c r="K160" s="31">
        <v>124.72735998507744</v>
      </c>
      <c r="L160" s="30">
        <v>179.20614283992779</v>
      </c>
      <c r="M160" s="10">
        <v>100.92871589961652</v>
      </c>
      <c r="N160" s="31">
        <v>111.94758618623524</v>
      </c>
      <c r="O160" s="30">
        <v>112.43256640425064</v>
      </c>
      <c r="P160" s="10">
        <v>177.80930880990417</v>
      </c>
      <c r="Q160" s="31">
        <v>108.70374591537481</v>
      </c>
      <c r="R160" s="31">
        <v>101.88358173290581</v>
      </c>
      <c r="S160" s="31">
        <v>112.66200524315452</v>
      </c>
      <c r="T160" s="31">
        <v>189.16555376378915</v>
      </c>
      <c r="U160" s="31">
        <v>148.19532039695818</v>
      </c>
      <c r="V160" s="31">
        <v>118.67876207628731</v>
      </c>
      <c r="W160" s="31">
        <v>197.26365888615979</v>
      </c>
      <c r="X160" s="31">
        <v>145.89298193839952</v>
      </c>
      <c r="Y160" s="31">
        <v>151.0051967106802</v>
      </c>
      <c r="Z160" s="30">
        <v>278.38239891668388</v>
      </c>
      <c r="AA160" s="10">
        <v>111.72508032979549</v>
      </c>
      <c r="AB160" s="12">
        <v>107.0119120236469</v>
      </c>
      <c r="AC160" s="12">
        <v>144.11133897345883</v>
      </c>
      <c r="AD160" s="12">
        <v>108.08967206305715</v>
      </c>
      <c r="AE160" s="12">
        <v>84.265009268842462</v>
      </c>
      <c r="AF160" s="11"/>
      <c r="AG160" s="10">
        <v>181.09262354690671</v>
      </c>
      <c r="AH160" s="12">
        <v>176.03440912331928</v>
      </c>
      <c r="AI160" s="12">
        <v>187.74872724103494</v>
      </c>
      <c r="AJ160" s="12">
        <v>199.39572656220113</v>
      </c>
      <c r="AK160" s="12">
        <v>177.9286333689447</v>
      </c>
      <c r="AL160" s="11">
        <v>200.46968781624471</v>
      </c>
      <c r="AM160" s="10">
        <v>115.62865566066991</v>
      </c>
      <c r="AN160" s="12">
        <v>88.86865356505254</v>
      </c>
      <c r="AO160" s="12">
        <v>63.856308333838086</v>
      </c>
      <c r="AP160" s="11">
        <v>86.452102371396862</v>
      </c>
      <c r="AQ160" s="10">
        <v>88.52341566635306</v>
      </c>
      <c r="AR160" s="12">
        <v>72.640750341383907</v>
      </c>
      <c r="AS160" s="12">
        <v>74.238038444919468</v>
      </c>
      <c r="AT160" s="11">
        <v>115.17213400778532</v>
      </c>
      <c r="AU160" s="141">
        <v>100.79920570941884</v>
      </c>
    </row>
    <row r="161" spans="1:47" s="9" customFormat="1" ht="11.25">
      <c r="A161" s="7">
        <v>36098</v>
      </c>
      <c r="B161" s="162"/>
      <c r="C161" s="11">
        <v>143.50497692973912</v>
      </c>
      <c r="D161" s="10">
        <v>103.50765927192657</v>
      </c>
      <c r="E161" s="12">
        <v>126.63484955391708</v>
      </c>
      <c r="F161" s="12">
        <v>130.34081445029432</v>
      </c>
      <c r="G161" s="12">
        <v>90.292276592331618</v>
      </c>
      <c r="H161" s="12">
        <v>88.233143572857983</v>
      </c>
      <c r="I161" s="31">
        <v>117.96786773427463</v>
      </c>
      <c r="J161" s="12">
        <v>96.828093770911423</v>
      </c>
      <c r="K161" s="31">
        <v>129.50033261629898</v>
      </c>
      <c r="L161" s="30">
        <v>179.09327144094922</v>
      </c>
      <c r="M161" s="10">
        <v>98.248339496719623</v>
      </c>
      <c r="N161" s="31">
        <v>110.87142804707284</v>
      </c>
      <c r="O161" s="30">
        <v>115.40175187446738</v>
      </c>
      <c r="P161" s="10">
        <v>174.98848904661358</v>
      </c>
      <c r="Q161" s="31">
        <v>102.74865913415472</v>
      </c>
      <c r="R161" s="31">
        <v>98.67999326686477</v>
      </c>
      <c r="S161" s="31">
        <v>106.2929662834031</v>
      </c>
      <c r="T161" s="31">
        <v>180.61372151401508</v>
      </c>
      <c r="U161" s="31">
        <v>141.51752281952099</v>
      </c>
      <c r="V161" s="31">
        <v>113.50106825887327</v>
      </c>
      <c r="W161" s="31">
        <v>188.0321916304631</v>
      </c>
      <c r="X161" s="31">
        <v>138.95203926474866</v>
      </c>
      <c r="Y161" s="31">
        <v>150.13094602776937</v>
      </c>
      <c r="Z161" s="30">
        <v>290.6691939418422</v>
      </c>
      <c r="AA161" s="10">
        <v>109.66437865269643</v>
      </c>
      <c r="AB161" s="12">
        <v>106.36609236681463</v>
      </c>
      <c r="AC161" s="12">
        <v>142.92186815890597</v>
      </c>
      <c r="AD161" s="12">
        <v>107.54543955686952</v>
      </c>
      <c r="AE161" s="12">
        <v>83.569147923759417</v>
      </c>
      <c r="AF161" s="11"/>
      <c r="AG161" s="10">
        <v>183.92956006592001</v>
      </c>
      <c r="AH161" s="12">
        <v>179.22839619182608</v>
      </c>
      <c r="AI161" s="12">
        <v>190.82687479287603</v>
      </c>
      <c r="AJ161" s="12">
        <v>202.69886891804595</v>
      </c>
      <c r="AK161" s="12">
        <v>181.02171197376674</v>
      </c>
      <c r="AL161" s="11">
        <v>206.35102596134044</v>
      </c>
      <c r="AM161" s="10">
        <v>121.65702195803243</v>
      </c>
      <c r="AN161" s="12">
        <v>87.837600548594565</v>
      </c>
      <c r="AO161" s="12">
        <v>63.845875389111342</v>
      </c>
      <c r="AP161" s="11">
        <v>90.814562277722061</v>
      </c>
      <c r="AQ161" s="10">
        <v>87.565823172202684</v>
      </c>
      <c r="AR161" s="12">
        <v>74.222043973537609</v>
      </c>
      <c r="AS161" s="12">
        <v>76.532471166121056</v>
      </c>
      <c r="AT161" s="11">
        <v>117.92355111749708</v>
      </c>
      <c r="AU161" s="141">
        <v>102.37861687481778</v>
      </c>
    </row>
    <row r="162" spans="1:47" s="9" customFormat="1" ht="11.25">
      <c r="A162" s="7">
        <v>36129</v>
      </c>
      <c r="B162" s="162"/>
      <c r="C162" s="11">
        <v>143.32884269921405</v>
      </c>
      <c r="D162" s="10">
        <v>103.88498505947574</v>
      </c>
      <c r="E162" s="12">
        <v>126.19624029123446</v>
      </c>
      <c r="F162" s="12">
        <v>134.66042246446921</v>
      </c>
      <c r="G162" s="12">
        <v>90.301604658096863</v>
      </c>
      <c r="H162" s="12">
        <v>86.907804971236587</v>
      </c>
      <c r="I162" s="31">
        <v>120.20841468859527</v>
      </c>
      <c r="J162" s="12">
        <v>99.09656872810514</v>
      </c>
      <c r="K162" s="31">
        <v>129.73849178222724</v>
      </c>
      <c r="L162" s="30">
        <v>180.47046137422501</v>
      </c>
      <c r="M162" s="10">
        <v>97.639007555099639</v>
      </c>
      <c r="N162" s="31">
        <v>112.55265488528391</v>
      </c>
      <c r="O162" s="30">
        <v>119.38064263527248</v>
      </c>
      <c r="P162" s="10">
        <v>177.08111562705832</v>
      </c>
      <c r="Q162" s="31">
        <v>100.92399904000615</v>
      </c>
      <c r="R162" s="31">
        <v>96.75993216098334</v>
      </c>
      <c r="S162" s="31">
        <v>105.5213746834971</v>
      </c>
      <c r="T162" s="31">
        <v>181.70818911840809</v>
      </c>
      <c r="U162" s="31">
        <v>141.97981924913893</v>
      </c>
      <c r="V162" s="31">
        <v>112.02189837618999</v>
      </c>
      <c r="W162" s="31">
        <v>187.96803314403195</v>
      </c>
      <c r="X162" s="31">
        <v>139.01903056892669</v>
      </c>
      <c r="Y162" s="31">
        <v>146.91483305921957</v>
      </c>
      <c r="Z162" s="30">
        <v>306.09144484079957</v>
      </c>
      <c r="AA162" s="10">
        <v>107.60918771595531</v>
      </c>
      <c r="AB162" s="12">
        <v>108.9260740311291</v>
      </c>
      <c r="AC162" s="12">
        <v>143.57098325888077</v>
      </c>
      <c r="AD162" s="12">
        <v>108.73194892483087</v>
      </c>
      <c r="AE162" s="12">
        <v>85.344339702656526</v>
      </c>
      <c r="AF162" s="11"/>
      <c r="AG162" s="10">
        <v>185.32877415155335</v>
      </c>
      <c r="AH162" s="12">
        <v>183.58300803342945</v>
      </c>
      <c r="AI162" s="12">
        <v>191.14960123496638</v>
      </c>
      <c r="AJ162" s="12">
        <v>204.82522014713646</v>
      </c>
      <c r="AK162" s="12">
        <v>184.89914013834502</v>
      </c>
      <c r="AL162" s="11">
        <v>208.199600460906</v>
      </c>
      <c r="AM162" s="10">
        <v>125.65412819689048</v>
      </c>
      <c r="AN162" s="12">
        <v>88.714016743482546</v>
      </c>
      <c r="AO162" s="12">
        <v>61.529864989393715</v>
      </c>
      <c r="AP162" s="11">
        <v>91.403400776878811</v>
      </c>
      <c r="AQ162" s="10">
        <v>86.898587487295842</v>
      </c>
      <c r="AR162" s="12">
        <v>74.76069918139811</v>
      </c>
      <c r="AS162" s="12">
        <v>74.644355272257386</v>
      </c>
      <c r="AT162" s="11">
        <v>117.95036283652949</v>
      </c>
      <c r="AU162" s="141">
        <v>102.73725948245205</v>
      </c>
    </row>
    <row r="163" spans="1:47" s="9" customFormat="1" ht="11.25">
      <c r="A163" s="7">
        <v>36160</v>
      </c>
      <c r="B163" s="162"/>
      <c r="C163" s="11">
        <v>136.16249860966235</v>
      </c>
      <c r="D163" s="10">
        <v>102.22738893262861</v>
      </c>
      <c r="E163" s="12">
        <v>122.08974452151607</v>
      </c>
      <c r="F163" s="12">
        <v>128.11174532610212</v>
      </c>
      <c r="G163" s="12">
        <v>86.65761366523121</v>
      </c>
      <c r="H163" s="12">
        <v>82.304379971179571</v>
      </c>
      <c r="I163" s="31">
        <v>117.35788873082997</v>
      </c>
      <c r="J163" s="12">
        <v>95.126299411511454</v>
      </c>
      <c r="K163" s="31">
        <v>126.53970333626847</v>
      </c>
      <c r="L163" s="30">
        <v>179.59699501623791</v>
      </c>
      <c r="M163" s="10">
        <v>94.46566625018248</v>
      </c>
      <c r="N163" s="31">
        <v>113.14776077117743</v>
      </c>
      <c r="O163" s="30">
        <v>115.79884055461243</v>
      </c>
      <c r="P163" s="10">
        <v>196.25680861758457</v>
      </c>
      <c r="Q163" s="31">
        <v>107.64912737855686</v>
      </c>
      <c r="R163" s="31">
        <v>104.91232119147223</v>
      </c>
      <c r="S163" s="31">
        <v>114.9870902568439</v>
      </c>
      <c r="T163" s="31">
        <v>199.61604148282242</v>
      </c>
      <c r="U163" s="31">
        <v>157.86359085787615</v>
      </c>
      <c r="V163" s="31">
        <v>115.92597764993344</v>
      </c>
      <c r="W163" s="31">
        <v>208.49816299406208</v>
      </c>
      <c r="X163" s="31">
        <v>152.97841950953301</v>
      </c>
      <c r="Y163" s="31">
        <v>156.04758394508627</v>
      </c>
      <c r="Z163" s="30">
        <v>334.68434331674541</v>
      </c>
      <c r="AA163" s="10">
        <v>108.853174966898</v>
      </c>
      <c r="AB163" s="12">
        <v>116.16261566282915</v>
      </c>
      <c r="AC163" s="12">
        <v>141.11416539350893</v>
      </c>
      <c r="AD163" s="12">
        <v>113.73047941307468</v>
      </c>
      <c r="AE163" s="12">
        <v>89.653688803108309</v>
      </c>
      <c r="AF163" s="11"/>
      <c r="AG163" s="10">
        <v>189.12583867976292</v>
      </c>
      <c r="AH163" s="12">
        <v>189.79017038150235</v>
      </c>
      <c r="AI163" s="12">
        <v>196.29786678712594</v>
      </c>
      <c r="AJ163" s="12">
        <v>209.79917222672913</v>
      </c>
      <c r="AK163" s="12">
        <v>189.94148049596484</v>
      </c>
      <c r="AL163" s="11">
        <v>213.18606026616496</v>
      </c>
      <c r="AM163" s="10">
        <v>128.19689640119438</v>
      </c>
      <c r="AN163" s="12">
        <v>87.828670282680136</v>
      </c>
      <c r="AO163" s="12">
        <v>58.996760341024249</v>
      </c>
      <c r="AP163" s="11">
        <v>87.05764234483317</v>
      </c>
      <c r="AQ163" s="10">
        <v>85.288484325828804</v>
      </c>
      <c r="AR163" s="12">
        <v>74.661788967384851</v>
      </c>
      <c r="AS163" s="12">
        <v>71.879433596890493</v>
      </c>
      <c r="AT163" s="11">
        <v>115.56038619581304</v>
      </c>
      <c r="AU163" s="141">
        <v>104.75668241921943</v>
      </c>
    </row>
    <row r="164" spans="1:47" s="9" customFormat="1" ht="11.25">
      <c r="A164" s="7">
        <v>36189</v>
      </c>
      <c r="B164" s="162"/>
      <c r="C164" s="11">
        <v>130.95977881662043</v>
      </c>
      <c r="D164" s="10">
        <v>101.02282688095443</v>
      </c>
      <c r="E164" s="12">
        <v>121.54383541769802</v>
      </c>
      <c r="F164" s="12">
        <v>126.06745211558659</v>
      </c>
      <c r="G164" s="12">
        <v>83.53095652039697</v>
      </c>
      <c r="H164" s="12">
        <v>79.762424201997774</v>
      </c>
      <c r="I164" s="31">
        <v>117.92312097129197</v>
      </c>
      <c r="J164" s="12">
        <v>96.656994091466814</v>
      </c>
      <c r="K164" s="31">
        <v>123.13753612067725</v>
      </c>
      <c r="L164" s="30">
        <v>177.88465206923587</v>
      </c>
      <c r="M164" s="10">
        <v>89.280684154379813</v>
      </c>
      <c r="N164" s="31">
        <v>112.93440501702361</v>
      </c>
      <c r="O164" s="30">
        <v>117.43552965737744</v>
      </c>
      <c r="P164" s="10">
        <v>210.08559656840751</v>
      </c>
      <c r="Q164" s="31">
        <v>117.75694907978469</v>
      </c>
      <c r="R164" s="31">
        <v>115.70243519155832</v>
      </c>
      <c r="S164" s="31">
        <v>125.63427368730416</v>
      </c>
      <c r="T164" s="31">
        <v>218.02785281468755</v>
      </c>
      <c r="U164" s="31">
        <v>173.15552352446946</v>
      </c>
      <c r="V164" s="31">
        <v>124.91679232705467</v>
      </c>
      <c r="W164" s="31">
        <v>226.68389490024902</v>
      </c>
      <c r="X164" s="31">
        <v>168.14571504504306</v>
      </c>
      <c r="Y164" s="31">
        <v>157.08973297669775</v>
      </c>
      <c r="Z164" s="30">
        <v>380.08610184637541</v>
      </c>
      <c r="AA164" s="10">
        <v>110.1559811707762</v>
      </c>
      <c r="AB164" s="12">
        <v>126.04438087009501</v>
      </c>
      <c r="AC164" s="12">
        <v>140.49557965309674</v>
      </c>
      <c r="AD164" s="12">
        <v>120.69128806052052</v>
      </c>
      <c r="AE164" s="12">
        <v>95.978652915761614</v>
      </c>
      <c r="AF164" s="11"/>
      <c r="AG164" s="10">
        <v>192.13475134345032</v>
      </c>
      <c r="AH164" s="12">
        <v>207.80575078698709</v>
      </c>
      <c r="AI164" s="12">
        <v>204.97341664002349</v>
      </c>
      <c r="AJ164" s="12">
        <v>224.58507950630192</v>
      </c>
      <c r="AK164" s="12">
        <v>201.54301569561994</v>
      </c>
      <c r="AL164" s="11">
        <v>221.93377186423692</v>
      </c>
      <c r="AM164" s="10">
        <v>142.48664287594607</v>
      </c>
      <c r="AN164" s="12">
        <v>87.236977595178871</v>
      </c>
      <c r="AO164" s="12">
        <v>61.06609976655789</v>
      </c>
      <c r="AP164" s="11">
        <v>89.189469795037084</v>
      </c>
      <c r="AQ164" s="10">
        <v>87.467655439677316</v>
      </c>
      <c r="AR164" s="12">
        <v>75.4303282200528</v>
      </c>
      <c r="AS164" s="12">
        <v>72.116498743565131</v>
      </c>
      <c r="AT164" s="11">
        <v>117.06805164135785</v>
      </c>
      <c r="AU164" s="141">
        <v>103.89584131258111</v>
      </c>
    </row>
    <row r="165" spans="1:47" s="9" customFormat="1" ht="11.25">
      <c r="A165" s="7">
        <v>36217</v>
      </c>
      <c r="B165" s="162"/>
      <c r="C165" s="11">
        <v>134.95359183978655</v>
      </c>
      <c r="D165" s="10">
        <v>103.54215670085773</v>
      </c>
      <c r="E165" s="12">
        <v>124.9075511478889</v>
      </c>
      <c r="F165" s="12">
        <v>129.38498840697454</v>
      </c>
      <c r="G165" s="12">
        <v>84.06077099842814</v>
      </c>
      <c r="H165" s="12">
        <v>83.40493264854608</v>
      </c>
      <c r="I165" s="31">
        <v>117.69124408379265</v>
      </c>
      <c r="J165" s="12">
        <v>99.80207167017987</v>
      </c>
      <c r="K165" s="31">
        <v>125.7104121019354</v>
      </c>
      <c r="L165" s="30">
        <v>179.32277906903326</v>
      </c>
      <c r="M165" s="10">
        <v>88.716386757575563</v>
      </c>
      <c r="N165" s="31">
        <v>112.73727072004402</v>
      </c>
      <c r="O165" s="30">
        <v>117.0769369522405</v>
      </c>
      <c r="P165" s="10">
        <v>207.04364040480181</v>
      </c>
      <c r="Q165" s="31">
        <v>111.0574601696581</v>
      </c>
      <c r="R165" s="31">
        <v>111.35341438714082</v>
      </c>
      <c r="S165" s="31">
        <v>120.40879103530744</v>
      </c>
      <c r="T165" s="31">
        <v>212.36915671674302</v>
      </c>
      <c r="U165" s="31">
        <v>167.04229587601651</v>
      </c>
      <c r="V165" s="31">
        <v>119.57457752868291</v>
      </c>
      <c r="W165" s="31">
        <v>223.39293872761235</v>
      </c>
      <c r="X165" s="31">
        <v>162.5077200730552</v>
      </c>
      <c r="Y165" s="31">
        <v>155.77098626884924</v>
      </c>
      <c r="Z165" s="30">
        <v>360.24962678821493</v>
      </c>
      <c r="AA165" s="10">
        <v>112.114590674366</v>
      </c>
      <c r="AB165" s="12">
        <v>123.63349433646943</v>
      </c>
      <c r="AC165" s="12">
        <v>141.15602978031643</v>
      </c>
      <c r="AD165" s="12">
        <v>115.83998798380846</v>
      </c>
      <c r="AE165" s="12">
        <v>94.64673295134871</v>
      </c>
      <c r="AF165" s="11"/>
      <c r="AG165" s="10">
        <v>191.41802787433005</v>
      </c>
      <c r="AH165" s="12">
        <v>199.9745157062822</v>
      </c>
      <c r="AI165" s="12">
        <v>206.02663063410048</v>
      </c>
      <c r="AJ165" s="12">
        <v>221.68280348850166</v>
      </c>
      <c r="AK165" s="12">
        <v>197.08635589612845</v>
      </c>
      <c r="AL165" s="11">
        <v>219.92365331284395</v>
      </c>
      <c r="AM165" s="10">
        <v>136.66565579043157</v>
      </c>
      <c r="AN165" s="12">
        <v>86.616150164280654</v>
      </c>
      <c r="AO165" s="12">
        <v>61.607694340841689</v>
      </c>
      <c r="AP165" s="11">
        <v>91.147638946291934</v>
      </c>
      <c r="AQ165" s="10">
        <v>85.011590573876617</v>
      </c>
      <c r="AR165" s="12">
        <v>73.035099215484962</v>
      </c>
      <c r="AS165" s="12">
        <v>70.698943005171614</v>
      </c>
      <c r="AT165" s="11">
        <v>117.48681232499895</v>
      </c>
      <c r="AU165" s="141">
        <v>102.14688177039501</v>
      </c>
    </row>
    <row r="166" spans="1:47" s="9" customFormat="1" ht="11.25">
      <c r="A166" s="7">
        <v>36250</v>
      </c>
      <c r="B166" s="162"/>
      <c r="C166" s="11">
        <v>135.14936233650045</v>
      </c>
      <c r="D166" s="10">
        <v>99.750829156827166</v>
      </c>
      <c r="E166" s="12">
        <v>123.51368149945927</v>
      </c>
      <c r="F166" s="12">
        <v>127.22982789452699</v>
      </c>
      <c r="G166" s="12">
        <v>84.37792239582221</v>
      </c>
      <c r="H166" s="12">
        <v>87.2451021625225</v>
      </c>
      <c r="I166" s="31">
        <v>116.06223500166897</v>
      </c>
      <c r="J166" s="12">
        <v>96.830721247893067</v>
      </c>
      <c r="K166" s="31">
        <v>130.15773863819805</v>
      </c>
      <c r="L166" s="30">
        <v>176.3689591039165</v>
      </c>
      <c r="M166" s="10">
        <v>87.387294435559312</v>
      </c>
      <c r="N166" s="31">
        <v>114.06988433637383</v>
      </c>
      <c r="O166" s="30">
        <v>117.39261438124949</v>
      </c>
      <c r="P166" s="10">
        <v>212.15519971229187</v>
      </c>
      <c r="Q166" s="31">
        <v>118.56725591689035</v>
      </c>
      <c r="R166" s="31">
        <v>115.29909177541116</v>
      </c>
      <c r="S166" s="31">
        <v>125.40341087926288</v>
      </c>
      <c r="T166" s="31">
        <v>220.63990019282423</v>
      </c>
      <c r="U166" s="31">
        <v>170.50147621254931</v>
      </c>
      <c r="V166" s="31">
        <v>125.83805975773397</v>
      </c>
      <c r="W166" s="31">
        <v>234.5038778506588</v>
      </c>
      <c r="X166" s="31">
        <v>162.80486056728103</v>
      </c>
      <c r="Y166" s="31">
        <v>157.8314294780493</v>
      </c>
      <c r="Z166" s="30">
        <v>373.4055660010128</v>
      </c>
      <c r="AA166" s="10">
        <v>112.41620710141893</v>
      </c>
      <c r="AB166" s="12">
        <v>125.80395512565438</v>
      </c>
      <c r="AC166" s="12">
        <v>142.96166674052344</v>
      </c>
      <c r="AD166" s="12">
        <v>117.81223605916036</v>
      </c>
      <c r="AE166" s="12">
        <v>98.57751372041858</v>
      </c>
      <c r="AF166" s="11"/>
      <c r="AG166" s="10">
        <v>186.13639217063925</v>
      </c>
      <c r="AH166" s="12">
        <v>204.10899843957694</v>
      </c>
      <c r="AI166" s="12">
        <v>207.55284452058868</v>
      </c>
      <c r="AJ166" s="12">
        <v>218.58527086377259</v>
      </c>
      <c r="AK166" s="12">
        <v>197.01417983652487</v>
      </c>
      <c r="AL166" s="11">
        <v>217.52496034564888</v>
      </c>
      <c r="AM166" s="10">
        <v>141.89900744744816</v>
      </c>
      <c r="AN166" s="12">
        <v>87.826750522383648</v>
      </c>
      <c r="AO166" s="12">
        <v>66.519419308314497</v>
      </c>
      <c r="AP166" s="11">
        <v>89.178602919417955</v>
      </c>
      <c r="AQ166" s="10">
        <v>82.252814364867021</v>
      </c>
      <c r="AR166" s="12">
        <v>69.193073871500047</v>
      </c>
      <c r="AS166" s="12">
        <v>68.204707027959785</v>
      </c>
      <c r="AT166" s="11">
        <v>118.73006056373441</v>
      </c>
      <c r="AU166" s="141">
        <v>103.85786589618189</v>
      </c>
    </row>
    <row r="167" spans="1:47" s="9" customFormat="1" ht="11.25">
      <c r="A167" s="7">
        <v>36280</v>
      </c>
      <c r="B167" s="162"/>
      <c r="C167" s="11">
        <v>144.16390859198782</v>
      </c>
      <c r="D167" s="10">
        <v>102.56575037183833</v>
      </c>
      <c r="E167" s="12">
        <v>129.96396950614451</v>
      </c>
      <c r="F167" s="12">
        <v>135.98275169984993</v>
      </c>
      <c r="G167" s="12">
        <v>91.306232027577479</v>
      </c>
      <c r="H167" s="12">
        <v>95.218672137974892</v>
      </c>
      <c r="I167" s="31">
        <v>121.72547508190404</v>
      </c>
      <c r="J167" s="12">
        <v>100.63262572550921</v>
      </c>
      <c r="K167" s="31">
        <v>139.59289571150046</v>
      </c>
      <c r="L167" s="30">
        <v>178.75928007736798</v>
      </c>
      <c r="M167" s="10">
        <v>90.588703502198641</v>
      </c>
      <c r="N167" s="31">
        <v>112.57913960648777</v>
      </c>
      <c r="O167" s="30">
        <v>120.26558543927143</v>
      </c>
      <c r="P167" s="10">
        <v>192.66694544856909</v>
      </c>
      <c r="Q167" s="31">
        <v>110.11308937082731</v>
      </c>
      <c r="R167" s="31">
        <v>105.02205911187768</v>
      </c>
      <c r="S167" s="31">
        <v>117.19048543390775</v>
      </c>
      <c r="T167" s="31">
        <v>198.70077330099508</v>
      </c>
      <c r="U167" s="31">
        <v>155.55707798843736</v>
      </c>
      <c r="V167" s="31">
        <v>117.88397689037775</v>
      </c>
      <c r="W167" s="31">
        <v>212.62722233699554</v>
      </c>
      <c r="X167" s="31">
        <v>149.45397885614179</v>
      </c>
      <c r="Y167" s="31">
        <v>150.45555132031896</v>
      </c>
      <c r="Z167" s="30">
        <v>348.26555063961359</v>
      </c>
      <c r="AA167" s="10">
        <v>113.88488998479231</v>
      </c>
      <c r="AB167" s="12">
        <v>116.65509768593425</v>
      </c>
      <c r="AC167" s="12">
        <v>140.59813804305284</v>
      </c>
      <c r="AD167" s="12">
        <v>116.86688130674084</v>
      </c>
      <c r="AE167" s="12">
        <v>92.621725168143442</v>
      </c>
      <c r="AF167" s="11"/>
      <c r="AG167" s="10">
        <v>180.7265391288729</v>
      </c>
      <c r="AH167" s="12">
        <v>189.70355516453353</v>
      </c>
      <c r="AI167" s="12">
        <v>204.88797837239611</v>
      </c>
      <c r="AJ167" s="12">
        <v>209.87439048632396</v>
      </c>
      <c r="AK167" s="12">
        <v>183.75842038599097</v>
      </c>
      <c r="AL167" s="11">
        <v>201.92814945589296</v>
      </c>
      <c r="AM167" s="10">
        <v>136.06692313340821</v>
      </c>
      <c r="AN167" s="12">
        <v>88.977563620698362</v>
      </c>
      <c r="AO167" s="12">
        <v>71.940929889172139</v>
      </c>
      <c r="AP167" s="11">
        <v>94.973503387754434</v>
      </c>
      <c r="AQ167" s="10">
        <v>80.707616253138553</v>
      </c>
      <c r="AR167" s="12">
        <v>71.778604439207498</v>
      </c>
      <c r="AS167" s="12">
        <v>72.987800266768332</v>
      </c>
      <c r="AT167" s="11">
        <v>122.37921486573859</v>
      </c>
      <c r="AU167" s="141">
        <v>101.64185804601618</v>
      </c>
    </row>
    <row r="168" spans="1:47" s="9" customFormat="1" ht="11.25">
      <c r="A168" s="7">
        <v>36311</v>
      </c>
      <c r="B168" s="162"/>
      <c r="C168" s="11">
        <v>149.4381626725305</v>
      </c>
      <c r="D168" s="10">
        <v>106.98108172559817</v>
      </c>
      <c r="E168" s="12">
        <v>132.46072033195185</v>
      </c>
      <c r="F168" s="12">
        <v>141.56961845610769</v>
      </c>
      <c r="G168" s="12">
        <v>96.541146410397147</v>
      </c>
      <c r="H168" s="12">
        <v>95.060880559254429</v>
      </c>
      <c r="I168" s="31">
        <v>122.79166925271512</v>
      </c>
      <c r="J168" s="12">
        <v>103.09732467513351</v>
      </c>
      <c r="K168" s="31">
        <v>142.14675679405872</v>
      </c>
      <c r="L168" s="30">
        <v>183.20107395363442</v>
      </c>
      <c r="M168" s="10">
        <v>93.804445326332115</v>
      </c>
      <c r="N168" s="31">
        <v>109.91805060422423</v>
      </c>
      <c r="O168" s="30">
        <v>123.58925220789449</v>
      </c>
      <c r="P168" s="10">
        <v>188.41469967431087</v>
      </c>
      <c r="Q168" s="31">
        <v>109.29211220836604</v>
      </c>
      <c r="R168" s="31">
        <v>103.81642960930984</v>
      </c>
      <c r="S168" s="31">
        <v>113.58117051640026</v>
      </c>
      <c r="T168" s="31">
        <v>194.16464238337818</v>
      </c>
      <c r="U168" s="31">
        <v>151.73273428596633</v>
      </c>
      <c r="V168" s="31">
        <v>113.23397493567467</v>
      </c>
      <c r="W168" s="31">
        <v>207.34309293166424</v>
      </c>
      <c r="X168" s="31">
        <v>143.02867329061257</v>
      </c>
      <c r="Y168" s="31">
        <v>147.18615774781787</v>
      </c>
      <c r="Z168" s="30">
        <v>350.44408133541231</v>
      </c>
      <c r="AA168" s="10">
        <v>113.61653228511574</v>
      </c>
      <c r="AB168" s="12">
        <v>117.43768334698844</v>
      </c>
      <c r="AC168" s="12">
        <v>141.30340029805564</v>
      </c>
      <c r="AD168" s="12">
        <v>114.25244544254221</v>
      </c>
      <c r="AE168" s="12">
        <v>90.423798178297901</v>
      </c>
      <c r="AF168" s="11"/>
      <c r="AG168" s="10">
        <v>177.87568249850477</v>
      </c>
      <c r="AH168" s="12">
        <v>190.29833434488359</v>
      </c>
      <c r="AI168" s="12">
        <v>202.3097627962859</v>
      </c>
      <c r="AJ168" s="12">
        <v>210.75571732915114</v>
      </c>
      <c r="AK168" s="12">
        <v>182.44400799691235</v>
      </c>
      <c r="AL168" s="11">
        <v>199.89879263573997</v>
      </c>
      <c r="AM168" s="10">
        <v>139.59736405068946</v>
      </c>
      <c r="AN168" s="12">
        <v>89.966345081340464</v>
      </c>
      <c r="AO168" s="12">
        <v>71.105283029273451</v>
      </c>
      <c r="AP168" s="11">
        <v>97.8246531603086</v>
      </c>
      <c r="AQ168" s="10">
        <v>81.570486484473307</v>
      </c>
      <c r="AR168" s="12">
        <v>72.651180077254608</v>
      </c>
      <c r="AS168" s="12">
        <v>73.812111141223795</v>
      </c>
      <c r="AT168" s="11">
        <v>125.19802658628529</v>
      </c>
      <c r="AU168" s="141">
        <v>99.927102213293665</v>
      </c>
    </row>
    <row r="169" spans="1:47" s="9" customFormat="1" ht="11.25">
      <c r="A169" s="7">
        <v>36341</v>
      </c>
      <c r="B169" s="162"/>
      <c r="C169" s="11">
        <v>150.70937956004457</v>
      </c>
      <c r="D169" s="10">
        <v>105.4239126854192</v>
      </c>
      <c r="E169" s="12">
        <v>128.8183264543911</v>
      </c>
      <c r="F169" s="12">
        <v>139.30004830342386</v>
      </c>
      <c r="G169" s="12">
        <v>93.407801591262242</v>
      </c>
      <c r="H169" s="12">
        <v>96.111932603529183</v>
      </c>
      <c r="I169" s="31">
        <v>122.15810516768933</v>
      </c>
      <c r="J169" s="12">
        <v>100.84763902535295</v>
      </c>
      <c r="K169" s="31">
        <v>142.25845597970229</v>
      </c>
      <c r="L169" s="30">
        <v>180.06169425292484</v>
      </c>
      <c r="M169" s="10">
        <v>93.077316575167998</v>
      </c>
      <c r="N169" s="31">
        <v>109.00921038947165</v>
      </c>
      <c r="O169" s="30">
        <v>123.32861067278556</v>
      </c>
      <c r="P169" s="10">
        <v>199.96714949483834</v>
      </c>
      <c r="Q169" s="31">
        <v>113.20900506696714</v>
      </c>
      <c r="R169" s="31">
        <v>109.46824873465656</v>
      </c>
      <c r="S169" s="31">
        <v>117.94923243597222</v>
      </c>
      <c r="T169" s="31">
        <v>203.71859690077079</v>
      </c>
      <c r="U169" s="31">
        <v>162.43952591939379</v>
      </c>
      <c r="V169" s="31">
        <v>113.48087693637865</v>
      </c>
      <c r="W169" s="31">
        <v>218.27217440650227</v>
      </c>
      <c r="X169" s="31">
        <v>144.42100998977369</v>
      </c>
      <c r="Y169" s="31">
        <v>154.49906532661529</v>
      </c>
      <c r="Z169" s="30">
        <v>372.70501430633885</v>
      </c>
      <c r="AA169" s="10">
        <v>115.10941450383511</v>
      </c>
      <c r="AB169" s="12">
        <v>123.59126656440453</v>
      </c>
      <c r="AC169" s="12">
        <v>142.58373779443366</v>
      </c>
      <c r="AD169" s="12">
        <v>120.40924337692988</v>
      </c>
      <c r="AE169" s="12">
        <v>92.823424192731096</v>
      </c>
      <c r="AF169" s="11"/>
      <c r="AG169" s="10">
        <v>180.51245094169428</v>
      </c>
      <c r="AH169" s="12">
        <v>196.93187037762846</v>
      </c>
      <c r="AI169" s="12">
        <v>204.33014516855255</v>
      </c>
      <c r="AJ169" s="12">
        <v>215.04381853437144</v>
      </c>
      <c r="AK169" s="12">
        <v>186.75221890541616</v>
      </c>
      <c r="AL169" s="11">
        <v>201.38375737467885</v>
      </c>
      <c r="AM169" s="10">
        <v>146.77795597761283</v>
      </c>
      <c r="AN169" s="12">
        <v>90.197574433007333</v>
      </c>
      <c r="AO169" s="12">
        <v>74.43364391843464</v>
      </c>
      <c r="AP169" s="11">
        <v>100.24882605042443</v>
      </c>
      <c r="AQ169" s="10">
        <v>81.944109699325779</v>
      </c>
      <c r="AR169" s="12">
        <v>72.335705195120269</v>
      </c>
      <c r="AS169" s="12">
        <v>74.133571234703666</v>
      </c>
      <c r="AT169" s="11">
        <v>127.81680760878909</v>
      </c>
      <c r="AU169" s="141">
        <v>103.81778874472695</v>
      </c>
    </row>
    <row r="170" spans="1:47" s="9" customFormat="1" ht="11.25">
      <c r="A170" s="7">
        <v>36371</v>
      </c>
      <c r="B170" s="162"/>
      <c r="C170" s="11">
        <v>146.48119249214503</v>
      </c>
      <c r="D170" s="10">
        <v>103.89086874618098</v>
      </c>
      <c r="E170" s="12">
        <v>127.44476033027622</v>
      </c>
      <c r="F170" s="12">
        <v>136.36667967152846</v>
      </c>
      <c r="G170" s="12">
        <v>91.540836557863969</v>
      </c>
      <c r="H170" s="12">
        <v>96.716472767098111</v>
      </c>
      <c r="I170" s="31">
        <v>123.65245522913764</v>
      </c>
      <c r="J170" s="12">
        <v>97.065586668418248</v>
      </c>
      <c r="K170" s="31">
        <v>142.04737765598685</v>
      </c>
      <c r="L170" s="30">
        <v>181.72525363890477</v>
      </c>
      <c r="M170" s="10">
        <v>93.002141197610015</v>
      </c>
      <c r="N170" s="31">
        <v>108.56389258323735</v>
      </c>
      <c r="O170" s="30">
        <v>124.69603535634248</v>
      </c>
      <c r="P170" s="10">
        <v>206.68530750173733</v>
      </c>
      <c r="Q170" s="31">
        <v>116.50529501308624</v>
      </c>
      <c r="R170" s="31">
        <v>111.30062088635515</v>
      </c>
      <c r="S170" s="31">
        <v>121.28712957880117</v>
      </c>
      <c r="T170" s="31">
        <v>210.11690442543704</v>
      </c>
      <c r="U170" s="31">
        <v>163.64853482763681</v>
      </c>
      <c r="V170" s="31">
        <v>116.21297085070876</v>
      </c>
      <c r="W170" s="31">
        <v>225.13050789342395</v>
      </c>
      <c r="X170" s="31">
        <v>147.63682901837035</v>
      </c>
      <c r="Y170" s="31">
        <v>159.807186187051</v>
      </c>
      <c r="Z170" s="30">
        <v>384.73837779798617</v>
      </c>
      <c r="AA170" s="10">
        <v>115.55367897081636</v>
      </c>
      <c r="AB170" s="12">
        <v>125.07783621180404</v>
      </c>
      <c r="AC170" s="12">
        <v>143.89446084323393</v>
      </c>
      <c r="AD170" s="12">
        <v>120.81392831690623</v>
      </c>
      <c r="AE170" s="12">
        <v>94.396063833201481</v>
      </c>
      <c r="AF170" s="11"/>
      <c r="AG170" s="10">
        <v>182.089427900294</v>
      </c>
      <c r="AH170" s="12">
        <v>200.48642500944857</v>
      </c>
      <c r="AI170" s="12">
        <v>209.32917128314074</v>
      </c>
      <c r="AJ170" s="12">
        <v>222.42529291885211</v>
      </c>
      <c r="AK170" s="12">
        <v>190.77723647699753</v>
      </c>
      <c r="AL170" s="11">
        <v>201.30467838019385</v>
      </c>
      <c r="AM170" s="10">
        <v>146.38970040414029</v>
      </c>
      <c r="AN170" s="12">
        <v>90.120919913606187</v>
      </c>
      <c r="AO170" s="12">
        <v>75.270058404799983</v>
      </c>
      <c r="AP170" s="11">
        <v>95.577735407811915</v>
      </c>
      <c r="AQ170" s="10">
        <v>82.76639948314245</v>
      </c>
      <c r="AR170" s="12">
        <v>72.062408800507967</v>
      </c>
      <c r="AS170" s="12">
        <v>73.082043501557834</v>
      </c>
      <c r="AT170" s="11">
        <v>131.21408226688092</v>
      </c>
      <c r="AU170" s="141">
        <v>104.9592188706187</v>
      </c>
    </row>
    <row r="171" spans="1:47" s="9" customFormat="1" ht="11.25">
      <c r="A171" s="7">
        <v>36403</v>
      </c>
      <c r="B171" s="162"/>
      <c r="C171" s="11">
        <v>141.94071328704035</v>
      </c>
      <c r="D171" s="10">
        <v>101.46061230150249</v>
      </c>
      <c r="E171" s="12">
        <v>126.76014792540084</v>
      </c>
      <c r="F171" s="12">
        <v>133.79155321308517</v>
      </c>
      <c r="G171" s="12">
        <v>91.937126970798772</v>
      </c>
      <c r="H171" s="12">
        <v>96.102388832436844</v>
      </c>
      <c r="I171" s="31">
        <v>121.07809220640615</v>
      </c>
      <c r="J171" s="12">
        <v>97.03808803542583</v>
      </c>
      <c r="K171" s="31">
        <v>141.88591671025995</v>
      </c>
      <c r="L171" s="30">
        <v>177.0254472968268</v>
      </c>
      <c r="M171" s="10">
        <v>94.235202767741072</v>
      </c>
      <c r="N171" s="31">
        <v>108.92835520185503</v>
      </c>
      <c r="O171" s="30">
        <v>123.06185787009551</v>
      </c>
      <c r="P171" s="10">
        <v>212.1138395168484</v>
      </c>
      <c r="Q171" s="31">
        <v>121.93822710746045</v>
      </c>
      <c r="R171" s="31">
        <v>115.37061993102347</v>
      </c>
      <c r="S171" s="31">
        <v>126.69241676777938</v>
      </c>
      <c r="T171" s="31">
        <v>218.90706023180121</v>
      </c>
      <c r="U171" s="31">
        <v>167.47012553447766</v>
      </c>
      <c r="V171" s="31">
        <v>121.29578188612477</v>
      </c>
      <c r="W171" s="31">
        <v>231.40587006766143</v>
      </c>
      <c r="X171" s="31">
        <v>153.09246715041493</v>
      </c>
      <c r="Y171" s="31">
        <v>157.62112425970921</v>
      </c>
      <c r="Z171" s="30">
        <v>406.13152672918034</v>
      </c>
      <c r="AA171" s="10">
        <v>116.90595080805922</v>
      </c>
      <c r="AB171" s="12">
        <v>129.39473186614495</v>
      </c>
      <c r="AC171" s="12">
        <v>144.68870152928415</v>
      </c>
      <c r="AD171" s="12">
        <v>119.83638351543394</v>
      </c>
      <c r="AE171" s="12">
        <v>94.473962844189842</v>
      </c>
      <c r="AF171" s="11"/>
      <c r="AG171" s="10">
        <v>184.40087766125407</v>
      </c>
      <c r="AH171" s="12">
        <v>208.65796578659234</v>
      </c>
      <c r="AI171" s="12">
        <v>213.13729535242237</v>
      </c>
      <c r="AJ171" s="12">
        <v>227.01018149617033</v>
      </c>
      <c r="AK171" s="12">
        <v>198.82956408552909</v>
      </c>
      <c r="AL171" s="11">
        <v>206.61171994546459</v>
      </c>
      <c r="AM171" s="10">
        <v>152.47166947893894</v>
      </c>
      <c r="AN171" s="12">
        <v>89.520178789319289</v>
      </c>
      <c r="AO171" s="12">
        <v>79.01149495489642</v>
      </c>
      <c r="AP171" s="11">
        <v>96.016285287211133</v>
      </c>
      <c r="AQ171" s="10">
        <v>85.743586765035815</v>
      </c>
      <c r="AR171" s="12">
        <v>71.52699430614949</v>
      </c>
      <c r="AS171" s="12">
        <v>73.629322381228519</v>
      </c>
      <c r="AT171" s="11">
        <v>134.96148766633775</v>
      </c>
      <c r="AU171" s="141">
        <v>105.07311283926299</v>
      </c>
    </row>
    <row r="172" spans="1:47" s="9" customFormat="1" ht="11.25">
      <c r="A172" s="7">
        <v>36433</v>
      </c>
      <c r="B172" s="162"/>
      <c r="C172" s="11">
        <v>137.9799216085629</v>
      </c>
      <c r="D172" s="10">
        <v>98.770284535230303</v>
      </c>
      <c r="E172" s="12">
        <v>125.47658028383162</v>
      </c>
      <c r="F172" s="12">
        <v>127.21864960057756</v>
      </c>
      <c r="G172" s="12">
        <v>90.040627860322203</v>
      </c>
      <c r="H172" s="12">
        <v>92.494693219195895</v>
      </c>
      <c r="I172" s="31">
        <v>118.8879106326573</v>
      </c>
      <c r="J172" s="12">
        <v>93.789772058051597</v>
      </c>
      <c r="K172" s="31">
        <v>135.84219219138288</v>
      </c>
      <c r="L172" s="30">
        <v>172.4494115784205</v>
      </c>
      <c r="M172" s="10">
        <v>93.68684120220486</v>
      </c>
      <c r="N172" s="31">
        <v>109.35059620545293</v>
      </c>
      <c r="O172" s="30">
        <v>119.16117566212748</v>
      </c>
      <c r="P172" s="10">
        <v>224.19996628572201</v>
      </c>
      <c r="Q172" s="31">
        <v>124.55434892756297</v>
      </c>
      <c r="R172" s="31">
        <v>119.35388028910397</v>
      </c>
      <c r="S172" s="31">
        <v>130.84692118561571</v>
      </c>
      <c r="T172" s="31">
        <v>228.06770863458928</v>
      </c>
      <c r="U172" s="31">
        <v>174.79534357377025</v>
      </c>
      <c r="V172" s="31">
        <v>128.61494008790407</v>
      </c>
      <c r="W172" s="31">
        <v>242.39397850475495</v>
      </c>
      <c r="X172" s="31">
        <v>158.93262144740362</v>
      </c>
      <c r="Y172" s="31">
        <v>163.927757379996</v>
      </c>
      <c r="Z172" s="30">
        <v>422.9278023257213</v>
      </c>
      <c r="AA172" s="10">
        <v>119.13911611382258</v>
      </c>
      <c r="AB172" s="12">
        <v>134.63537987020209</v>
      </c>
      <c r="AC172" s="12">
        <v>146.70566671787785</v>
      </c>
      <c r="AD172" s="12">
        <v>124.43429081520839</v>
      </c>
      <c r="AE172" s="12">
        <v>97.761199284031591</v>
      </c>
      <c r="AF172" s="11"/>
      <c r="AG172" s="10">
        <v>182.7283629868304</v>
      </c>
      <c r="AH172" s="12">
        <v>211.93640264004188</v>
      </c>
      <c r="AI172" s="12">
        <v>213.0904646869941</v>
      </c>
      <c r="AJ172" s="12">
        <v>234.31325423735302</v>
      </c>
      <c r="AK172" s="12">
        <v>204.80260448550794</v>
      </c>
      <c r="AL172" s="11">
        <v>207.08548707302205</v>
      </c>
      <c r="AM172" s="10">
        <v>155.64752699721765</v>
      </c>
      <c r="AN172" s="12">
        <v>89.048315329200705</v>
      </c>
      <c r="AO172" s="12">
        <v>81.026169031646972</v>
      </c>
      <c r="AP172" s="11">
        <v>96.525343538166382</v>
      </c>
      <c r="AQ172" s="10">
        <v>87.636115554781327</v>
      </c>
      <c r="AR172" s="12">
        <v>71.137294073394116</v>
      </c>
      <c r="AS172" s="12">
        <v>73.455898894888065</v>
      </c>
      <c r="AT172" s="11">
        <v>132.96173269079648</v>
      </c>
      <c r="AU172" s="141">
        <v>105.40323695329963</v>
      </c>
    </row>
    <row r="173" spans="1:47" s="9" customFormat="1" ht="11.25">
      <c r="A173" s="7">
        <v>36462</v>
      </c>
      <c r="B173" s="162"/>
      <c r="C173" s="11">
        <v>131.79052936527961</v>
      </c>
      <c r="D173" s="10">
        <v>96.998960359055545</v>
      </c>
      <c r="E173" s="12">
        <v>125.86801266171537</v>
      </c>
      <c r="F173" s="12">
        <v>122.29072445404647</v>
      </c>
      <c r="G173" s="12">
        <v>87.267771040881698</v>
      </c>
      <c r="H173" s="12">
        <v>88.023269437250747</v>
      </c>
      <c r="I173" s="31">
        <v>116.21941443062047</v>
      </c>
      <c r="J173" s="12">
        <v>86.708788031255125</v>
      </c>
      <c r="K173" s="31">
        <v>129.09668410216381</v>
      </c>
      <c r="L173" s="30">
        <v>173.90018046258456</v>
      </c>
      <c r="M173" s="10">
        <v>91.180885901752646</v>
      </c>
      <c r="N173" s="31">
        <v>113.23099306781614</v>
      </c>
      <c r="O173" s="30">
        <v>119.24544124754711</v>
      </c>
      <c r="P173" s="10">
        <v>234.89152344414285</v>
      </c>
      <c r="Q173" s="31">
        <v>126.78008001131865</v>
      </c>
      <c r="R173" s="31">
        <v>120.80111091782406</v>
      </c>
      <c r="S173" s="31">
        <v>131.59479666482193</v>
      </c>
      <c r="T173" s="31">
        <v>233.6319778579024</v>
      </c>
      <c r="U173" s="31">
        <v>180.10771822697501</v>
      </c>
      <c r="V173" s="31">
        <v>129.95622470693806</v>
      </c>
      <c r="W173" s="31">
        <v>246.15838739920076</v>
      </c>
      <c r="X173" s="31">
        <v>164.94015328742745</v>
      </c>
      <c r="Y173" s="31">
        <v>165.48409834872558</v>
      </c>
      <c r="Z173" s="30">
        <v>439.8340052434782</v>
      </c>
      <c r="AA173" s="10">
        <v>116.77162037410889</v>
      </c>
      <c r="AB173" s="12">
        <v>138.03014913247878</v>
      </c>
      <c r="AC173" s="12">
        <v>148.26783756126844</v>
      </c>
      <c r="AD173" s="12">
        <v>125.69903201629722</v>
      </c>
      <c r="AE173" s="12">
        <v>97.994623766741881</v>
      </c>
      <c r="AF173" s="11"/>
      <c r="AG173" s="10">
        <v>188.69938492137942</v>
      </c>
      <c r="AH173" s="12">
        <v>224.0217592659871</v>
      </c>
      <c r="AI173" s="12">
        <v>225.28141445856576</v>
      </c>
      <c r="AJ173" s="12">
        <v>239.752839985972</v>
      </c>
      <c r="AK173" s="12">
        <v>219.15437875087997</v>
      </c>
      <c r="AL173" s="11">
        <v>220.04129488981675</v>
      </c>
      <c r="AM173" s="10">
        <v>158.75091870748139</v>
      </c>
      <c r="AN173" s="12">
        <v>88.311046484863738</v>
      </c>
      <c r="AO173" s="12">
        <v>78.428602350685381</v>
      </c>
      <c r="AP173" s="11">
        <v>89.957660695960129</v>
      </c>
      <c r="AQ173" s="10">
        <v>88.183862401661273</v>
      </c>
      <c r="AR173" s="12">
        <v>67.931837135099371</v>
      </c>
      <c r="AS173" s="12">
        <v>68.162126729489287</v>
      </c>
      <c r="AT173" s="11">
        <v>130.87809300834579</v>
      </c>
      <c r="AU173" s="141">
        <v>109.55016347626841</v>
      </c>
    </row>
    <row r="174" spans="1:47" s="9" customFormat="1" ht="11.25">
      <c r="A174" s="7">
        <v>36494</v>
      </c>
      <c r="B174" s="162"/>
      <c r="C174" s="11">
        <v>133.21475421291186</v>
      </c>
      <c r="D174" s="10">
        <v>98.183354238234529</v>
      </c>
      <c r="E174" s="12">
        <v>121.41210778334992</v>
      </c>
      <c r="F174" s="12">
        <v>119.32293923568649</v>
      </c>
      <c r="G174" s="12">
        <v>83.082569760913287</v>
      </c>
      <c r="H174" s="12">
        <v>88.827013987222585</v>
      </c>
      <c r="I174" s="31">
        <v>114.49610126211545</v>
      </c>
      <c r="J174" s="12">
        <v>84.141095390736268</v>
      </c>
      <c r="K174" s="31">
        <v>128.92527931173194</v>
      </c>
      <c r="L174" s="30">
        <v>171.88167172600077</v>
      </c>
      <c r="M174" s="10">
        <v>85.741478630522721</v>
      </c>
      <c r="N174" s="31">
        <v>111.52664975877894</v>
      </c>
      <c r="O174" s="30">
        <v>117.30554518597727</v>
      </c>
      <c r="P174" s="10">
        <v>262.25099463143226</v>
      </c>
      <c r="Q174" s="31">
        <v>141.96853189753756</v>
      </c>
      <c r="R174" s="31">
        <v>134.43655933644993</v>
      </c>
      <c r="S174" s="31">
        <v>146.00243545509321</v>
      </c>
      <c r="T174" s="31">
        <v>258.63384884513999</v>
      </c>
      <c r="U174" s="31">
        <v>193.98117287664695</v>
      </c>
      <c r="V174" s="31">
        <v>142.4936390533131</v>
      </c>
      <c r="W174" s="31">
        <v>275.82218814531348</v>
      </c>
      <c r="X174" s="31">
        <v>171.8449408767809</v>
      </c>
      <c r="Y174" s="31">
        <v>173.70200536056998</v>
      </c>
      <c r="Z174" s="30">
        <v>484.21303343402275</v>
      </c>
      <c r="AA174" s="10">
        <v>119.90417617987268</v>
      </c>
      <c r="AB174" s="12">
        <v>152.44959145873312</v>
      </c>
      <c r="AC174" s="12">
        <v>149.1260837629863</v>
      </c>
      <c r="AD174" s="12">
        <v>130.57931427958087</v>
      </c>
      <c r="AE174" s="12">
        <v>102.49850544839877</v>
      </c>
      <c r="AF174" s="11"/>
      <c r="AG174" s="10">
        <v>190.8649610331405</v>
      </c>
      <c r="AH174" s="12">
        <v>240.73809391671119</v>
      </c>
      <c r="AI174" s="12">
        <v>231.4556165051136</v>
      </c>
      <c r="AJ174" s="12">
        <v>251.47219486535505</v>
      </c>
      <c r="AK174" s="12">
        <v>227.81847109803718</v>
      </c>
      <c r="AL174" s="11">
        <v>224.66923855014707</v>
      </c>
      <c r="AM174" s="10">
        <v>169.93240021482038</v>
      </c>
      <c r="AN174" s="12">
        <v>88.971476966087522</v>
      </c>
      <c r="AO174" s="12">
        <v>79.028398502942352</v>
      </c>
      <c r="AP174" s="11">
        <v>88.854925001701574</v>
      </c>
      <c r="AQ174" s="10">
        <v>88.999195235385315</v>
      </c>
      <c r="AR174" s="12">
        <v>66.252793543241921</v>
      </c>
      <c r="AS174" s="12">
        <v>66.886300449485972</v>
      </c>
      <c r="AT174" s="11">
        <v>139.02815160591447</v>
      </c>
      <c r="AU174" s="141">
        <v>109.3768367080412</v>
      </c>
    </row>
    <row r="175" spans="1:47" s="9" customFormat="1" ht="11.25">
      <c r="A175" s="7">
        <v>36525</v>
      </c>
      <c r="B175" s="162"/>
      <c r="C175" s="11">
        <v>131.44286329286996</v>
      </c>
      <c r="D175" s="10">
        <v>97.04918925810783</v>
      </c>
      <c r="E175" s="12">
        <v>119.96888948279576</v>
      </c>
      <c r="F175" s="12">
        <v>118.64347119238603</v>
      </c>
      <c r="G175" s="12">
        <v>82.320455985193902</v>
      </c>
      <c r="H175" s="12">
        <v>91.221471913393941</v>
      </c>
      <c r="I175" s="31">
        <v>113.58239655610987</v>
      </c>
      <c r="J175" s="12">
        <v>85.811878347153765</v>
      </c>
      <c r="K175" s="31">
        <v>133.14913115805794</v>
      </c>
      <c r="L175" s="30">
        <v>170.47947473890846</v>
      </c>
      <c r="M175" s="10">
        <v>83.051004470820189</v>
      </c>
      <c r="N175" s="31">
        <v>108.33200087126143</v>
      </c>
      <c r="O175" s="30">
        <v>117.19444287509037</v>
      </c>
      <c r="P175" s="10">
        <v>293.86039451505235</v>
      </c>
      <c r="Q175" s="31">
        <v>159.00750381090373</v>
      </c>
      <c r="R175" s="31">
        <v>151.34932859697818</v>
      </c>
      <c r="S175" s="31">
        <v>163.25013918357209</v>
      </c>
      <c r="T175" s="31">
        <v>290.26125755269254</v>
      </c>
      <c r="U175" s="31">
        <v>217.06182452615855</v>
      </c>
      <c r="V175" s="31">
        <v>157.40201468345711</v>
      </c>
      <c r="W175" s="31">
        <v>305.71980025896926</v>
      </c>
      <c r="X175" s="31">
        <v>195.13529721821578</v>
      </c>
      <c r="Y175" s="31">
        <v>175.94526154519176</v>
      </c>
      <c r="Z175" s="30">
        <v>530.03168151146019</v>
      </c>
      <c r="AA175" s="10">
        <v>122.91900333341592</v>
      </c>
      <c r="AB175" s="12">
        <v>169.99605222120556</v>
      </c>
      <c r="AC175" s="12">
        <v>155.05635884784778</v>
      </c>
      <c r="AD175" s="12">
        <v>138.34108752463172</v>
      </c>
      <c r="AE175" s="12">
        <v>108.97963549443747</v>
      </c>
      <c r="AF175" s="11"/>
      <c r="AG175" s="10">
        <v>189.53463279668674</v>
      </c>
      <c r="AH175" s="12">
        <v>250.00208973203297</v>
      </c>
      <c r="AI175" s="12">
        <v>230.55928017617782</v>
      </c>
      <c r="AJ175" s="12">
        <v>261.04282257636402</v>
      </c>
      <c r="AK175" s="12">
        <v>233.20584091917399</v>
      </c>
      <c r="AL175" s="11">
        <v>223.67479629928076</v>
      </c>
      <c r="AM175" s="10">
        <v>187.21713537546651</v>
      </c>
      <c r="AN175" s="12">
        <v>90.834910542635001</v>
      </c>
      <c r="AO175" s="12">
        <v>82.357552181675871</v>
      </c>
      <c r="AP175" s="11">
        <v>91.166699143659329</v>
      </c>
      <c r="AQ175" s="10">
        <v>86.770396149864368</v>
      </c>
      <c r="AR175" s="12">
        <v>67.310917235177271</v>
      </c>
      <c r="AS175" s="12">
        <v>69.416540784286511</v>
      </c>
      <c r="AT175" s="11">
        <v>147.69034733595166</v>
      </c>
      <c r="AU175" s="141">
        <v>105.93810607438516</v>
      </c>
    </row>
    <row r="176" spans="1:47" s="9" customFormat="1" ht="11.25">
      <c r="A176" s="7">
        <v>36556</v>
      </c>
      <c r="B176" s="162"/>
      <c r="C176" s="11">
        <v>122.64442249233916</v>
      </c>
      <c r="D176" s="10">
        <v>94.723837080459106</v>
      </c>
      <c r="E176" s="12">
        <v>117.80834138701705</v>
      </c>
      <c r="F176" s="12">
        <v>113.46262224991948</v>
      </c>
      <c r="G176" s="12">
        <v>81.013068575093399</v>
      </c>
      <c r="H176" s="12">
        <v>86.859343312644441</v>
      </c>
      <c r="I176" s="31">
        <v>107.54069207035546</v>
      </c>
      <c r="J176" s="12">
        <v>81.875593671871655</v>
      </c>
      <c r="K176" s="31">
        <v>128.26543013023121</v>
      </c>
      <c r="L176" s="30">
        <v>164.98466234243242</v>
      </c>
      <c r="M176" s="10">
        <v>83.493426578501442</v>
      </c>
      <c r="N176" s="31">
        <v>109.98650647546597</v>
      </c>
      <c r="O176" s="30">
        <v>114.8680953242644</v>
      </c>
      <c r="P176" s="10">
        <v>301.11024039852822</v>
      </c>
      <c r="Q176" s="31">
        <v>163.08644988472125</v>
      </c>
      <c r="R176" s="31">
        <v>157.97210777224865</v>
      </c>
      <c r="S176" s="31">
        <v>165.76013116391073</v>
      </c>
      <c r="T176" s="31">
        <v>297.63344071603825</v>
      </c>
      <c r="U176" s="31">
        <v>223.87121128365061</v>
      </c>
      <c r="V176" s="31">
        <v>158.71943513270108</v>
      </c>
      <c r="W176" s="31">
        <v>316.19575027589167</v>
      </c>
      <c r="X176" s="31">
        <v>194.688485577764</v>
      </c>
      <c r="Y176" s="31">
        <v>184.29207619045675</v>
      </c>
      <c r="Z176" s="30">
        <v>529.40548319536924</v>
      </c>
      <c r="AA176" s="10">
        <v>120.27928446605209</v>
      </c>
      <c r="AB176" s="12">
        <v>172.92695275017209</v>
      </c>
      <c r="AC176" s="12">
        <v>152.44076138638144</v>
      </c>
      <c r="AD176" s="12">
        <v>139.26072784336168</v>
      </c>
      <c r="AE176" s="12">
        <v>109.56842560843553</v>
      </c>
      <c r="AF176" s="11"/>
      <c r="AG176" s="10">
        <v>186.67065588186048</v>
      </c>
      <c r="AH176" s="12">
        <v>258.42737472936079</v>
      </c>
      <c r="AI176" s="12">
        <v>231.43463017702146</v>
      </c>
      <c r="AJ176" s="12">
        <v>269.32372625121138</v>
      </c>
      <c r="AK176" s="12">
        <v>232.31680603051535</v>
      </c>
      <c r="AL176" s="11">
        <v>218.17144965008714</v>
      </c>
      <c r="AM176" s="10">
        <v>189.14987458000388</v>
      </c>
      <c r="AN176" s="12">
        <v>90.61331445836251</v>
      </c>
      <c r="AO176" s="12">
        <v>81.368670277180627</v>
      </c>
      <c r="AP176" s="11">
        <v>88.535123803138134</v>
      </c>
      <c r="AQ176" s="10">
        <v>87.707119982047104</v>
      </c>
      <c r="AR176" s="12">
        <v>67.898041730197974</v>
      </c>
      <c r="AS176" s="12">
        <v>67.641348252915037</v>
      </c>
      <c r="AT176" s="11">
        <v>150.15655476205291</v>
      </c>
      <c r="AU176" s="141">
        <v>108.83677237352249</v>
      </c>
    </row>
    <row r="177" spans="1:47" s="9" customFormat="1" ht="11.25">
      <c r="A177" s="7">
        <v>36585</v>
      </c>
      <c r="B177" s="162"/>
      <c r="C177" s="11">
        <v>117.30890793248541</v>
      </c>
      <c r="D177" s="10">
        <v>93.310046238841352</v>
      </c>
      <c r="E177" s="12">
        <v>113.1441778876014</v>
      </c>
      <c r="F177" s="12">
        <v>107.40336532782024</v>
      </c>
      <c r="G177" s="12">
        <v>76.025423201154112</v>
      </c>
      <c r="H177" s="12">
        <v>82.072395240314648</v>
      </c>
      <c r="I177" s="31">
        <v>101.77613588568082</v>
      </c>
      <c r="J177" s="12">
        <v>78.057499814835268</v>
      </c>
      <c r="K177" s="31">
        <v>124.19900116393126</v>
      </c>
      <c r="L177" s="30">
        <v>159.13907356335503</v>
      </c>
      <c r="M177" s="10">
        <v>78.710256744360464</v>
      </c>
      <c r="N177" s="31">
        <v>105.74336117179431</v>
      </c>
      <c r="O177" s="30">
        <v>108.12295093443987</v>
      </c>
      <c r="P177" s="10">
        <v>387.3329251081945</v>
      </c>
      <c r="Q177" s="31">
        <v>204.65849250610253</v>
      </c>
      <c r="R177" s="31">
        <v>206.96259870731657</v>
      </c>
      <c r="S177" s="31">
        <v>216.09343030882826</v>
      </c>
      <c r="T177" s="31">
        <v>382.87737430945992</v>
      </c>
      <c r="U177" s="31">
        <v>299.83164270352785</v>
      </c>
      <c r="V177" s="31">
        <v>200.90810840508783</v>
      </c>
      <c r="W177" s="31">
        <v>401.67774444275904</v>
      </c>
      <c r="X177" s="31">
        <v>240.91180139858812</v>
      </c>
      <c r="Y177" s="31">
        <v>190.95330413331806</v>
      </c>
      <c r="Z177" s="30">
        <v>613.79948003754225</v>
      </c>
      <c r="AA177" s="10">
        <v>123.23066692866931</v>
      </c>
      <c r="AB177" s="12">
        <v>210.52562879133018</v>
      </c>
      <c r="AC177" s="12">
        <v>150.71810325511922</v>
      </c>
      <c r="AD177" s="12">
        <v>152.35055956684508</v>
      </c>
      <c r="AE177" s="12">
        <v>126.57625134427126</v>
      </c>
      <c r="AF177" s="11"/>
      <c r="AG177" s="10">
        <v>192.28540980161421</v>
      </c>
      <c r="AH177" s="12">
        <v>287.8624384630798</v>
      </c>
      <c r="AI177" s="12">
        <v>240.84300246790229</v>
      </c>
      <c r="AJ177" s="12">
        <v>286.29026777729285</v>
      </c>
      <c r="AK177" s="12">
        <v>260.33166614453472</v>
      </c>
      <c r="AL177" s="11">
        <v>228.08173562169713</v>
      </c>
      <c r="AM177" s="10">
        <v>228.57741462401165</v>
      </c>
      <c r="AN177" s="12">
        <v>92.854261602766854</v>
      </c>
      <c r="AO177" s="12">
        <v>82.26799741306742</v>
      </c>
      <c r="AP177" s="11">
        <v>87.301095703620788</v>
      </c>
      <c r="AQ177" s="10">
        <v>91.374639917618268</v>
      </c>
      <c r="AR177" s="12">
        <v>65.130429080905188</v>
      </c>
      <c r="AS177" s="12">
        <v>63.003241500184146</v>
      </c>
      <c r="AT177" s="11">
        <v>158.99807839684033</v>
      </c>
      <c r="AU177" s="141">
        <v>108.00532321310953</v>
      </c>
    </row>
    <row r="178" spans="1:47" s="9" customFormat="1" ht="11.25">
      <c r="A178" s="7">
        <v>36616</v>
      </c>
      <c r="B178" s="162"/>
      <c r="C178" s="11">
        <v>124.10682602179635</v>
      </c>
      <c r="D178" s="10">
        <v>96.780136837643369</v>
      </c>
      <c r="E178" s="12">
        <v>117.91607547760987</v>
      </c>
      <c r="F178" s="12">
        <v>110.45631600694512</v>
      </c>
      <c r="G178" s="12">
        <v>75.951915796978</v>
      </c>
      <c r="H178" s="12">
        <v>84.45453079701349</v>
      </c>
      <c r="I178" s="31">
        <v>104.9243041208755</v>
      </c>
      <c r="J178" s="12">
        <v>78.461911462728878</v>
      </c>
      <c r="K178" s="31">
        <v>129.9641541801316</v>
      </c>
      <c r="L178" s="30">
        <v>166.35757982332206</v>
      </c>
      <c r="M178" s="10">
        <v>77.654075929207849</v>
      </c>
      <c r="N178" s="31">
        <v>107.8642759896497</v>
      </c>
      <c r="O178" s="30">
        <v>112.25294796074256</v>
      </c>
      <c r="P178" s="10">
        <v>366.47503428046366</v>
      </c>
      <c r="Q178" s="31">
        <v>185.09877633140047</v>
      </c>
      <c r="R178" s="31">
        <v>189.27433072691721</v>
      </c>
      <c r="S178" s="31">
        <v>197.98084104099391</v>
      </c>
      <c r="T178" s="31">
        <v>348.15445816107569</v>
      </c>
      <c r="U178" s="31">
        <v>273.85935698655339</v>
      </c>
      <c r="V178" s="31">
        <v>179.0173550575615</v>
      </c>
      <c r="W178" s="31">
        <v>368.59740738040296</v>
      </c>
      <c r="X178" s="31">
        <v>219.35625137987179</v>
      </c>
      <c r="Y178" s="31">
        <v>200.43940138714208</v>
      </c>
      <c r="Z178" s="30">
        <v>599.20632096918212</v>
      </c>
      <c r="AA178" s="10">
        <v>124.55273451040465</v>
      </c>
      <c r="AB178" s="12">
        <v>198.82894245540632</v>
      </c>
      <c r="AC178" s="12">
        <v>154.79513243818263</v>
      </c>
      <c r="AD178" s="12">
        <v>156.36614300917515</v>
      </c>
      <c r="AE178" s="12">
        <v>123.58636407971726</v>
      </c>
      <c r="AF178" s="11"/>
      <c r="AG178" s="10">
        <v>187.45340656488713</v>
      </c>
      <c r="AH178" s="12">
        <v>272.96102733609729</v>
      </c>
      <c r="AI178" s="12">
        <v>238.14154386092824</v>
      </c>
      <c r="AJ178" s="12">
        <v>277.17117659831638</v>
      </c>
      <c r="AK178" s="12">
        <v>249.50404555245345</v>
      </c>
      <c r="AL178" s="11">
        <v>224.06563647081182</v>
      </c>
      <c r="AM178" s="10">
        <v>228.42920796562404</v>
      </c>
      <c r="AN178" s="12">
        <v>94.94092519175922</v>
      </c>
      <c r="AO178" s="12">
        <v>82.362754005866861</v>
      </c>
      <c r="AP178" s="11">
        <v>87.22915171914029</v>
      </c>
      <c r="AQ178" s="10">
        <v>90.385774196916501</v>
      </c>
      <c r="AR178" s="12">
        <v>64.551239240208929</v>
      </c>
      <c r="AS178" s="12">
        <v>63.137905927571289</v>
      </c>
      <c r="AT178" s="11">
        <v>155.00886864668652</v>
      </c>
      <c r="AU178" s="141">
        <v>104.91523424772195</v>
      </c>
    </row>
    <row r="179" spans="1:47" s="9" customFormat="1" ht="11.25">
      <c r="A179" s="7">
        <v>36644</v>
      </c>
      <c r="B179" s="162"/>
      <c r="C179" s="11">
        <v>128.45324940842048</v>
      </c>
      <c r="D179" s="10">
        <v>101.79880729761859</v>
      </c>
      <c r="E179" s="12">
        <v>122.90310048421476</v>
      </c>
      <c r="F179" s="12">
        <v>113.84515623102611</v>
      </c>
      <c r="G179" s="12">
        <v>79.991443134534009</v>
      </c>
      <c r="H179" s="12">
        <v>86.245639874635074</v>
      </c>
      <c r="I179" s="31">
        <v>108.13672473552273</v>
      </c>
      <c r="J179" s="12">
        <v>80.822215021365182</v>
      </c>
      <c r="K179" s="31">
        <v>136.47486364291788</v>
      </c>
      <c r="L179" s="30">
        <v>172.11274313716763</v>
      </c>
      <c r="M179" s="10">
        <v>81.643431125551146</v>
      </c>
      <c r="N179" s="31">
        <v>106.14514645648956</v>
      </c>
      <c r="O179" s="30">
        <v>115.5270921389822</v>
      </c>
      <c r="P179" s="10">
        <v>347.29278094532549</v>
      </c>
      <c r="Q179" s="31">
        <v>173.23088349823624</v>
      </c>
      <c r="R179" s="31">
        <v>176.03349820379924</v>
      </c>
      <c r="S179" s="31">
        <v>187.33534311611376</v>
      </c>
      <c r="T179" s="31">
        <v>332.41376400485672</v>
      </c>
      <c r="U179" s="31">
        <v>254.79573382587571</v>
      </c>
      <c r="V179" s="31">
        <v>172.6727690847132</v>
      </c>
      <c r="W179" s="31">
        <v>351.28121932167045</v>
      </c>
      <c r="X179" s="31">
        <v>214.21614235294925</v>
      </c>
      <c r="Y179" s="31">
        <v>188.92714064442256</v>
      </c>
      <c r="Z179" s="30">
        <v>564.44617347878352</v>
      </c>
      <c r="AA179" s="10">
        <v>126.88299126617926</v>
      </c>
      <c r="AB179" s="12">
        <v>188.5604797433493</v>
      </c>
      <c r="AC179" s="12">
        <v>156.34892775877995</v>
      </c>
      <c r="AD179" s="12">
        <v>156.22358683482676</v>
      </c>
      <c r="AE179" s="12">
        <v>118.85681102703165</v>
      </c>
      <c r="AF179" s="11"/>
      <c r="AG179" s="10">
        <v>186.04998367130761</v>
      </c>
      <c r="AH179" s="12">
        <v>264.41432352347056</v>
      </c>
      <c r="AI179" s="12">
        <v>235.87352060068847</v>
      </c>
      <c r="AJ179" s="12">
        <v>274.49882177456766</v>
      </c>
      <c r="AK179" s="12">
        <v>239.50715256064345</v>
      </c>
      <c r="AL179" s="11">
        <v>219.35852373351352</v>
      </c>
      <c r="AM179" s="10">
        <v>218.39432365317126</v>
      </c>
      <c r="AN179" s="12">
        <v>95.150672122690722</v>
      </c>
      <c r="AO179" s="12">
        <v>77.658821031498391</v>
      </c>
      <c r="AP179" s="11">
        <v>89.650601237796252</v>
      </c>
      <c r="AQ179" s="10">
        <v>85.80887997302618</v>
      </c>
      <c r="AR179" s="12">
        <v>64.347703194411395</v>
      </c>
      <c r="AS179" s="12">
        <v>63.731841186875002</v>
      </c>
      <c r="AT179" s="11">
        <v>154.14403534510021</v>
      </c>
      <c r="AU179" s="141">
        <v>105.1195140026701</v>
      </c>
    </row>
    <row r="180" spans="1:47" s="9" customFormat="1" ht="11.25">
      <c r="A180" s="7">
        <v>36677</v>
      </c>
      <c r="B180" s="162"/>
      <c r="C180" s="11">
        <v>133.62379722813426</v>
      </c>
      <c r="D180" s="10">
        <v>103.47883409703871</v>
      </c>
      <c r="E180" s="12">
        <v>123.04126211133099</v>
      </c>
      <c r="F180" s="12">
        <v>115.2443809253781</v>
      </c>
      <c r="G180" s="12">
        <v>82.003301897981459</v>
      </c>
      <c r="H180" s="12">
        <v>86.792089125477759</v>
      </c>
      <c r="I180" s="31">
        <v>107.80011797871629</v>
      </c>
      <c r="J180" s="12">
        <v>80.254005407115045</v>
      </c>
      <c r="K180" s="31">
        <v>133.62427569825627</v>
      </c>
      <c r="L180" s="30">
        <v>178.35555870108874</v>
      </c>
      <c r="M180" s="10">
        <v>86.144472976197633</v>
      </c>
      <c r="N180" s="31">
        <v>108.63940044044338</v>
      </c>
      <c r="O180" s="30">
        <v>113.05088737376347</v>
      </c>
      <c r="P180" s="10">
        <v>311.48255004858044</v>
      </c>
      <c r="Q180" s="31">
        <v>161.8176361953675</v>
      </c>
      <c r="R180" s="31">
        <v>160.35750498129985</v>
      </c>
      <c r="S180" s="31">
        <v>175.42134775579689</v>
      </c>
      <c r="T180" s="31">
        <v>300.04543977123069</v>
      </c>
      <c r="U180" s="31">
        <v>229.9429978565172</v>
      </c>
      <c r="V180" s="31">
        <v>168.88866719902018</v>
      </c>
      <c r="W180" s="31">
        <v>315.36442224732752</v>
      </c>
      <c r="X180" s="31">
        <v>206.25884329133598</v>
      </c>
      <c r="Y180" s="31">
        <v>174.05290676326717</v>
      </c>
      <c r="Z180" s="30">
        <v>532.16954034528987</v>
      </c>
      <c r="AA180" s="10">
        <v>123.62710404809856</v>
      </c>
      <c r="AB180" s="12">
        <v>172.03780433664949</v>
      </c>
      <c r="AC180" s="12">
        <v>155.66845987459328</v>
      </c>
      <c r="AD180" s="12">
        <v>154.85749110295578</v>
      </c>
      <c r="AE180" s="12">
        <v>112.20408493242687</v>
      </c>
      <c r="AF180" s="11"/>
      <c r="AG180" s="10">
        <v>189.96922354191514</v>
      </c>
      <c r="AH180" s="12">
        <v>258.884551710859</v>
      </c>
      <c r="AI180" s="12">
        <v>226.63654057664115</v>
      </c>
      <c r="AJ180" s="12">
        <v>265.56507837843759</v>
      </c>
      <c r="AK180" s="12">
        <v>229.01466436776263</v>
      </c>
      <c r="AL180" s="11">
        <v>217.91390663153103</v>
      </c>
      <c r="AM180" s="10">
        <v>210.49799647740269</v>
      </c>
      <c r="AN180" s="12">
        <v>95.21943379221986</v>
      </c>
      <c r="AO180" s="12">
        <v>80.435629987928976</v>
      </c>
      <c r="AP180" s="11">
        <v>93.057247264592718</v>
      </c>
      <c r="AQ180" s="10">
        <v>85.543593561075468</v>
      </c>
      <c r="AR180" s="12">
        <v>64.467901496994301</v>
      </c>
      <c r="AS180" s="12">
        <v>63.833143743915613</v>
      </c>
      <c r="AT180" s="11">
        <v>148.87059625889128</v>
      </c>
      <c r="AU180" s="141">
        <v>104.11179314448304</v>
      </c>
    </row>
    <row r="181" spans="1:47" s="9" customFormat="1" ht="11.25">
      <c r="A181" s="7">
        <v>36707</v>
      </c>
      <c r="B181" s="162"/>
      <c r="C181" s="11">
        <v>129.27689420868603</v>
      </c>
      <c r="D181" s="10">
        <v>99.889547959308388</v>
      </c>
      <c r="E181" s="12">
        <v>120.38486052621063</v>
      </c>
      <c r="F181" s="12">
        <v>109.04925165996855</v>
      </c>
      <c r="G181" s="12">
        <v>78.229351807096819</v>
      </c>
      <c r="H181" s="12">
        <v>83.199911935184772</v>
      </c>
      <c r="I181" s="31">
        <v>106.99491279374624</v>
      </c>
      <c r="J181" s="12">
        <v>76.105729263920082</v>
      </c>
      <c r="K181" s="31">
        <v>129.42437587272281</v>
      </c>
      <c r="L181" s="30">
        <v>179.07992166310279</v>
      </c>
      <c r="M181" s="10">
        <v>81.55645974750378</v>
      </c>
      <c r="N181" s="31">
        <v>108.4204275182135</v>
      </c>
      <c r="O181" s="30">
        <v>110.66225692909293</v>
      </c>
      <c r="P181" s="10">
        <v>360.76221131208013</v>
      </c>
      <c r="Q181" s="31">
        <v>171.78455230728773</v>
      </c>
      <c r="R181" s="31">
        <v>176.29598597799892</v>
      </c>
      <c r="S181" s="31">
        <v>186.96237609827739</v>
      </c>
      <c r="T181" s="31">
        <v>338.2009838755373</v>
      </c>
      <c r="U181" s="31">
        <v>258.1007756775316</v>
      </c>
      <c r="V181" s="31">
        <v>165.16336431457069</v>
      </c>
      <c r="W181" s="31">
        <v>357.89501801302578</v>
      </c>
      <c r="X181" s="31">
        <v>211.81280268648285</v>
      </c>
      <c r="Y181" s="31">
        <v>194.55641984007238</v>
      </c>
      <c r="Z181" s="30">
        <v>595.67705676195669</v>
      </c>
      <c r="AA181" s="10">
        <v>123.61283907584948</v>
      </c>
      <c r="AB181" s="12">
        <v>189.57396337574025</v>
      </c>
      <c r="AC181" s="12">
        <v>157.25354976683238</v>
      </c>
      <c r="AD181" s="12">
        <v>163.22267609656365</v>
      </c>
      <c r="AE181" s="12">
        <v>120.55108333936087</v>
      </c>
      <c r="AF181" s="11"/>
      <c r="AG181" s="10">
        <v>200.82196533448547</v>
      </c>
      <c r="AH181" s="12">
        <v>280.49451629081926</v>
      </c>
      <c r="AI181" s="12">
        <v>245.19754146251591</v>
      </c>
      <c r="AJ181" s="12">
        <v>281.40217758268636</v>
      </c>
      <c r="AK181" s="12">
        <v>254.25058742737647</v>
      </c>
      <c r="AL181" s="11">
        <v>232.74851144474127</v>
      </c>
      <c r="AM181" s="10">
        <v>228.83048515844231</v>
      </c>
      <c r="AN181" s="12">
        <v>97.274334742836572</v>
      </c>
      <c r="AO181" s="12">
        <v>83.320947639261476</v>
      </c>
      <c r="AP181" s="11">
        <v>93.115463332520918</v>
      </c>
      <c r="AQ181" s="10">
        <v>85.616225398216869</v>
      </c>
      <c r="AR181" s="12">
        <v>66.401435249066068</v>
      </c>
      <c r="AS181" s="12">
        <v>61.910084603943041</v>
      </c>
      <c r="AT181" s="11">
        <v>154.11105744486406</v>
      </c>
      <c r="AU181" s="141">
        <v>105.26191530151972</v>
      </c>
    </row>
    <row r="182" spans="1:47" s="9" customFormat="1" ht="11.25">
      <c r="A182" s="7">
        <v>36738</v>
      </c>
      <c r="B182" s="162"/>
      <c r="C182" s="11">
        <v>129.53342121157996</v>
      </c>
      <c r="D182" s="10">
        <v>99.472711288532864</v>
      </c>
      <c r="E182" s="12">
        <v>124.38969949500711</v>
      </c>
      <c r="F182" s="12">
        <v>111.66853549736433</v>
      </c>
      <c r="G182" s="12">
        <v>81.420204085072072</v>
      </c>
      <c r="H182" s="12">
        <v>82.870704579205523</v>
      </c>
      <c r="I182" s="31">
        <v>104.3333617643499</v>
      </c>
      <c r="J182" s="12">
        <v>78.421485104615456</v>
      </c>
      <c r="K182" s="31">
        <v>127.64286534484309</v>
      </c>
      <c r="L182" s="30">
        <v>177.7939331318008</v>
      </c>
      <c r="M182" s="10">
        <v>84.062960268404481</v>
      </c>
      <c r="N182" s="31">
        <v>109.49574784245451</v>
      </c>
      <c r="O182" s="30">
        <v>114.6437306153997</v>
      </c>
      <c r="P182" s="10">
        <v>343.52973716961401</v>
      </c>
      <c r="Q182" s="31">
        <v>163.83043984483197</v>
      </c>
      <c r="R182" s="31">
        <v>166.74204122906738</v>
      </c>
      <c r="S182" s="31">
        <v>174.38658134526506</v>
      </c>
      <c r="T182" s="31">
        <v>309.25590553664068</v>
      </c>
      <c r="U182" s="31">
        <v>233.31636055709365</v>
      </c>
      <c r="V182" s="31">
        <v>156.89415019935913</v>
      </c>
      <c r="W182" s="31">
        <v>334.25520388599017</v>
      </c>
      <c r="X182" s="31">
        <v>196.92271322800067</v>
      </c>
      <c r="Y182" s="31">
        <v>190.11026526811247</v>
      </c>
      <c r="Z182" s="30">
        <v>575.88776508091473</v>
      </c>
      <c r="AA182" s="10">
        <v>122.76493366887745</v>
      </c>
      <c r="AB182" s="12">
        <v>182.98114691878456</v>
      </c>
      <c r="AC182" s="12">
        <v>158.65973592718615</v>
      </c>
      <c r="AD182" s="12">
        <v>161.88568981147264</v>
      </c>
      <c r="AE182" s="12">
        <v>116.54417217280803</v>
      </c>
      <c r="AF182" s="11"/>
      <c r="AG182" s="10">
        <v>191.70704714922451</v>
      </c>
      <c r="AH182" s="12">
        <v>266.49180292893868</v>
      </c>
      <c r="AI182" s="12">
        <v>233.56103099938443</v>
      </c>
      <c r="AJ182" s="12">
        <v>270.76985160058695</v>
      </c>
      <c r="AK182" s="12">
        <v>236.49990483236502</v>
      </c>
      <c r="AL182" s="11">
        <v>223.5212146853105</v>
      </c>
      <c r="AM182" s="10">
        <v>232.98621307953601</v>
      </c>
      <c r="AN182" s="12">
        <v>99.380508548640648</v>
      </c>
      <c r="AO182" s="12">
        <v>79.906003448684942</v>
      </c>
      <c r="AP182" s="11">
        <v>92.126382520396717</v>
      </c>
      <c r="AQ182" s="10">
        <v>83.577705964526302</v>
      </c>
      <c r="AR182" s="12">
        <v>64.924701554931985</v>
      </c>
      <c r="AS182" s="12">
        <v>63.025855123611827</v>
      </c>
      <c r="AT182" s="11">
        <v>144.15597146184047</v>
      </c>
      <c r="AU182" s="141">
        <v>104.90386499450682</v>
      </c>
    </row>
    <row r="183" spans="1:47" s="9" customFormat="1" ht="11.25">
      <c r="A183" s="7">
        <v>36769</v>
      </c>
      <c r="B183" s="162"/>
      <c r="C183" s="11">
        <v>131.89618839102647</v>
      </c>
      <c r="D183" s="10">
        <v>99.116178161404562</v>
      </c>
      <c r="E183" s="12">
        <v>127.23662160127201</v>
      </c>
      <c r="F183" s="12">
        <v>112.064419939335</v>
      </c>
      <c r="G183" s="12">
        <v>81.212330626838821</v>
      </c>
      <c r="H183" s="12">
        <v>82.288222608683512</v>
      </c>
      <c r="I183" s="31">
        <v>104.94519285107803</v>
      </c>
      <c r="J183" s="12">
        <v>76.762118142986722</v>
      </c>
      <c r="K183" s="31">
        <v>129.61353135283238</v>
      </c>
      <c r="L183" s="30">
        <v>184.21495528319076</v>
      </c>
      <c r="M183" s="10">
        <v>84.194046699476644</v>
      </c>
      <c r="N183" s="31">
        <v>108.22751832241057</v>
      </c>
      <c r="O183" s="30">
        <v>114.75239322565275</v>
      </c>
      <c r="P183" s="10">
        <v>368.76658704468093</v>
      </c>
      <c r="Q183" s="31">
        <v>169.2478956154616</v>
      </c>
      <c r="R183" s="31">
        <v>175.44284652437867</v>
      </c>
      <c r="S183" s="31">
        <v>178.7082495913225</v>
      </c>
      <c r="T183" s="31">
        <v>333.99663683328669</v>
      </c>
      <c r="U183" s="31">
        <v>251.07651993354017</v>
      </c>
      <c r="V183" s="31">
        <v>153.54043184925564</v>
      </c>
      <c r="W183" s="31">
        <v>360.37199801875175</v>
      </c>
      <c r="X183" s="31">
        <v>203.24684040686333</v>
      </c>
      <c r="Y183" s="31">
        <v>204.1454289881091</v>
      </c>
      <c r="Z183" s="30">
        <v>609.87172755669849</v>
      </c>
      <c r="AA183" s="10">
        <v>125.39235584196553</v>
      </c>
      <c r="AB183" s="12">
        <v>191.5869470165544</v>
      </c>
      <c r="AC183" s="12">
        <v>157.80825976314901</v>
      </c>
      <c r="AD183" s="12">
        <v>173.04723914509356</v>
      </c>
      <c r="AE183" s="12">
        <v>122.36597467627494</v>
      </c>
      <c r="AF183" s="11"/>
      <c r="AG183" s="10">
        <v>188.88224056409624</v>
      </c>
      <c r="AH183" s="12">
        <v>276.38568667632211</v>
      </c>
      <c r="AI183" s="12">
        <v>235.44495603150804</v>
      </c>
      <c r="AJ183" s="12">
        <v>272.75756892492279</v>
      </c>
      <c r="AK183" s="12">
        <v>244.96398290340414</v>
      </c>
      <c r="AL183" s="11">
        <v>225.80767958381972</v>
      </c>
      <c r="AM183" s="10">
        <v>241.42806015422781</v>
      </c>
      <c r="AN183" s="12">
        <v>98.814050638711848</v>
      </c>
      <c r="AO183" s="12">
        <v>81.224779988297115</v>
      </c>
      <c r="AP183" s="11">
        <v>92.171248884329643</v>
      </c>
      <c r="AQ183" s="10">
        <v>82.045438574118378</v>
      </c>
      <c r="AR183" s="12">
        <v>63.948123890034495</v>
      </c>
      <c r="AS183" s="12">
        <v>61.509210882830189</v>
      </c>
      <c r="AT183" s="11">
        <v>148.79200610323943</v>
      </c>
      <c r="AU183" s="141">
        <v>106.590983872772</v>
      </c>
    </row>
    <row r="184" spans="1:47" s="9" customFormat="1" ht="11.25">
      <c r="A184" s="7">
        <v>36798</v>
      </c>
      <c r="B184" s="162"/>
      <c r="C184" s="11">
        <v>128.12485765065611</v>
      </c>
      <c r="D184" s="10">
        <v>94.197306596982756</v>
      </c>
      <c r="E184" s="12">
        <v>126.52173508618907</v>
      </c>
      <c r="F184" s="12">
        <v>106.03041799689841</v>
      </c>
      <c r="G184" s="12">
        <v>80.911063182081207</v>
      </c>
      <c r="H184" s="12">
        <v>75.813490434148505</v>
      </c>
      <c r="I184" s="31">
        <v>100.64982046415156</v>
      </c>
      <c r="J184" s="12">
        <v>73.950158643369974</v>
      </c>
      <c r="K184" s="31">
        <v>126.42393358379272</v>
      </c>
      <c r="L184" s="30">
        <v>186.98128584084577</v>
      </c>
      <c r="M184" s="10">
        <v>85.242770188197383</v>
      </c>
      <c r="N184" s="31">
        <v>111.19043654391054</v>
      </c>
      <c r="O184" s="30">
        <v>118.69454525031389</v>
      </c>
      <c r="P184" s="10">
        <v>332.06325975324421</v>
      </c>
      <c r="Q184" s="31">
        <v>173.16724718608901</v>
      </c>
      <c r="R184" s="31">
        <v>177.64094247617089</v>
      </c>
      <c r="S184" s="31">
        <v>177.09068544539875</v>
      </c>
      <c r="T184" s="31">
        <v>308.78756580016511</v>
      </c>
      <c r="U184" s="31">
        <v>237.72777375661761</v>
      </c>
      <c r="V184" s="31">
        <v>153.40164673257971</v>
      </c>
      <c r="W184" s="31">
        <v>336.98667134155824</v>
      </c>
      <c r="X184" s="31">
        <v>197.42078039913687</v>
      </c>
      <c r="Y184" s="31">
        <v>200.89195543355257</v>
      </c>
      <c r="Z184" s="30">
        <v>545.44326364946062</v>
      </c>
      <c r="AA184" s="10">
        <v>116.50889324890834</v>
      </c>
      <c r="AB184" s="12">
        <v>175.29198929290871</v>
      </c>
      <c r="AC184" s="12">
        <v>162.10270158825762</v>
      </c>
      <c r="AD184" s="12">
        <v>167.04825690383717</v>
      </c>
      <c r="AE184" s="12">
        <v>119.85037354929932</v>
      </c>
      <c r="AF184" s="11"/>
      <c r="AG184" s="10">
        <v>190.34737584821013</v>
      </c>
      <c r="AH184" s="12">
        <v>270.30588244804431</v>
      </c>
      <c r="AI184" s="12">
        <v>219.96280983969962</v>
      </c>
      <c r="AJ184" s="12">
        <v>256.76336669468088</v>
      </c>
      <c r="AK184" s="12">
        <v>235.40795211070665</v>
      </c>
      <c r="AL184" s="11">
        <v>225.16116084884547</v>
      </c>
      <c r="AM184" s="10">
        <v>224.5550430947859</v>
      </c>
      <c r="AN184" s="12">
        <v>97.806404792780526</v>
      </c>
      <c r="AO184" s="12">
        <v>78.179494294783112</v>
      </c>
      <c r="AP184" s="11">
        <v>88.674008239311362</v>
      </c>
      <c r="AQ184" s="10">
        <v>84.49452679704153</v>
      </c>
      <c r="AR184" s="12">
        <v>63.084481639062481</v>
      </c>
      <c r="AS184" s="12">
        <v>59.196732409566707</v>
      </c>
      <c r="AT184" s="11">
        <v>139.1158969822786</v>
      </c>
      <c r="AU184" s="141">
        <v>104.12408767270371</v>
      </c>
    </row>
    <row r="185" spans="1:47" s="9" customFormat="1" ht="11.25">
      <c r="A185" s="7">
        <v>36830</v>
      </c>
      <c r="B185" s="162"/>
      <c r="C185" s="11">
        <v>131.51320347611801</v>
      </c>
      <c r="D185" s="10">
        <v>96.400591557127981</v>
      </c>
      <c r="E185" s="12">
        <v>128.64796655125102</v>
      </c>
      <c r="F185" s="12">
        <v>106.66125736856786</v>
      </c>
      <c r="G185" s="12">
        <v>81.431465708953084</v>
      </c>
      <c r="H185" s="12">
        <v>76.121477050089155</v>
      </c>
      <c r="I185" s="31">
        <v>103.61027690234452</v>
      </c>
      <c r="J185" s="12">
        <v>73.473509651276942</v>
      </c>
      <c r="K185" s="31">
        <v>127.39421861777154</v>
      </c>
      <c r="L185" s="30">
        <v>187.24066319935395</v>
      </c>
      <c r="M185" s="10">
        <v>84.461998587177817</v>
      </c>
      <c r="N185" s="31">
        <v>111.95895488931401</v>
      </c>
      <c r="O185" s="30">
        <v>121.93458716986005</v>
      </c>
      <c r="P185" s="10">
        <v>299.78252839301132</v>
      </c>
      <c r="Q185" s="31">
        <v>169.69192393401747</v>
      </c>
      <c r="R185" s="31">
        <v>173.5955968253229</v>
      </c>
      <c r="S185" s="31">
        <v>170.43052733905989</v>
      </c>
      <c r="T185" s="31">
        <v>287.9772525548575</v>
      </c>
      <c r="U185" s="31">
        <v>223.5163221064341</v>
      </c>
      <c r="V185" s="31">
        <v>149.86512476393327</v>
      </c>
      <c r="W185" s="31">
        <v>309.74367452069151</v>
      </c>
      <c r="X185" s="31">
        <v>193.95815616113242</v>
      </c>
      <c r="Y185" s="31">
        <v>187.18672640661759</v>
      </c>
      <c r="Z185" s="30">
        <v>509.59927511007265</v>
      </c>
      <c r="AA185" s="10">
        <v>109.27935807302647</v>
      </c>
      <c r="AB185" s="12">
        <v>161.97829551218976</v>
      </c>
      <c r="AC185" s="12">
        <v>161.14232478846642</v>
      </c>
      <c r="AD185" s="12">
        <v>154.67486389917767</v>
      </c>
      <c r="AE185" s="12">
        <v>113.21412838988665</v>
      </c>
      <c r="AF185" s="11"/>
      <c r="AG185" s="10">
        <v>190.6062420021664</v>
      </c>
      <c r="AH185" s="12">
        <v>271.37205072448984</v>
      </c>
      <c r="AI185" s="12">
        <v>214.46354418330782</v>
      </c>
      <c r="AJ185" s="12">
        <v>253.3420501737572</v>
      </c>
      <c r="AK185" s="12">
        <v>228.13303117069248</v>
      </c>
      <c r="AL185" s="11">
        <v>223.72863659916922</v>
      </c>
      <c r="AM185" s="10">
        <v>202.21805929168494</v>
      </c>
      <c r="AN185" s="12">
        <v>100.52085049755297</v>
      </c>
      <c r="AO185" s="12">
        <v>76.347732969724163</v>
      </c>
      <c r="AP185" s="11">
        <v>85.009003892333538</v>
      </c>
      <c r="AQ185" s="10">
        <v>81.869555686360741</v>
      </c>
      <c r="AR185" s="12">
        <v>62.895664861006551</v>
      </c>
      <c r="AS185" s="12">
        <v>57.233001026604136</v>
      </c>
      <c r="AT185" s="11">
        <v>138.44647373770349</v>
      </c>
      <c r="AU185" s="141">
        <v>105.77271282398462</v>
      </c>
    </row>
    <row r="186" spans="1:47" s="9" customFormat="1" ht="11.25">
      <c r="A186" s="7">
        <v>36860</v>
      </c>
      <c r="B186" s="162"/>
      <c r="C186" s="11">
        <v>129.39949224360626</v>
      </c>
      <c r="D186" s="10">
        <v>98.763803451182483</v>
      </c>
      <c r="E186" s="12">
        <v>129.4011567570372</v>
      </c>
      <c r="F186" s="12">
        <v>104.45050110345157</v>
      </c>
      <c r="G186" s="12">
        <v>79.662452865385447</v>
      </c>
      <c r="H186" s="12">
        <v>73.2475026073744</v>
      </c>
      <c r="I186" s="31">
        <v>102.18868815576043</v>
      </c>
      <c r="J186" s="12">
        <v>70.69955559659688</v>
      </c>
      <c r="K186" s="31">
        <v>123.50524765568795</v>
      </c>
      <c r="L186" s="30">
        <v>191.63430760073595</v>
      </c>
      <c r="M186" s="10">
        <v>87.390916012805832</v>
      </c>
      <c r="N186" s="31">
        <v>113.66552811474435</v>
      </c>
      <c r="O186" s="30">
        <v>128.06830093209609</v>
      </c>
      <c r="P186" s="10">
        <v>251.08498203421169</v>
      </c>
      <c r="Q186" s="31">
        <v>171.19994474585297</v>
      </c>
      <c r="R186" s="31">
        <v>170.65680014637692</v>
      </c>
      <c r="S186" s="31">
        <v>174.20122833606263</v>
      </c>
      <c r="T186" s="31">
        <v>248.74089773288412</v>
      </c>
      <c r="U186" s="31">
        <v>216.40071695973876</v>
      </c>
      <c r="V186" s="31">
        <v>150.83175873577065</v>
      </c>
      <c r="W186" s="31">
        <v>260.02301017821503</v>
      </c>
      <c r="X186" s="31">
        <v>196.22693529839131</v>
      </c>
      <c r="Y186" s="31">
        <v>163.89084729136007</v>
      </c>
      <c r="Z186" s="30">
        <v>438.41547133450689</v>
      </c>
      <c r="AA186" s="10">
        <v>103.85896631604943</v>
      </c>
      <c r="AB186" s="12">
        <v>136.73335281522151</v>
      </c>
      <c r="AC186" s="12">
        <v>164.5371574001592</v>
      </c>
      <c r="AD186" s="12">
        <v>143.04728977752495</v>
      </c>
      <c r="AE186" s="12">
        <v>102.67665334974009</v>
      </c>
      <c r="AF186" s="11"/>
      <c r="AG186" s="10">
        <v>194.73086606488505</v>
      </c>
      <c r="AH186" s="12">
        <v>248.06301863711263</v>
      </c>
      <c r="AI186" s="12">
        <v>203.9234457193169</v>
      </c>
      <c r="AJ186" s="12">
        <v>244.27635005870002</v>
      </c>
      <c r="AK186" s="12">
        <v>209.96224305713329</v>
      </c>
      <c r="AL186" s="11">
        <v>222.82793047835639</v>
      </c>
      <c r="AM186" s="10">
        <v>168.65952162464413</v>
      </c>
      <c r="AN186" s="12">
        <v>98.647325971157542</v>
      </c>
      <c r="AO186" s="12">
        <v>76.278094918051437</v>
      </c>
      <c r="AP186" s="11">
        <v>82.144181557053543</v>
      </c>
      <c r="AQ186" s="10">
        <v>86.730519254442356</v>
      </c>
      <c r="AR186" s="12">
        <v>61.97486681736428</v>
      </c>
      <c r="AS186" s="12">
        <v>56.874929837500488</v>
      </c>
      <c r="AT186" s="11">
        <v>136.40417566728735</v>
      </c>
      <c r="AU186" s="141">
        <v>108.40155005084083</v>
      </c>
    </row>
    <row r="187" spans="1:47" s="9" customFormat="1" ht="11.25">
      <c r="A187" s="7">
        <v>36889</v>
      </c>
      <c r="B187" s="162"/>
      <c r="C187" s="11">
        <v>136.60785478940181</v>
      </c>
      <c r="D187" s="10">
        <v>99.942845587192622</v>
      </c>
      <c r="E187" s="12">
        <v>133.5461772428597</v>
      </c>
      <c r="F187" s="12">
        <v>107.73935157232839</v>
      </c>
      <c r="G187" s="12">
        <v>84.109874945414703</v>
      </c>
      <c r="H187" s="12">
        <v>78.495285018547122</v>
      </c>
      <c r="I187" s="31">
        <v>109.68811987718932</v>
      </c>
      <c r="J187" s="12">
        <v>74.184105259603797</v>
      </c>
      <c r="K187" s="31">
        <v>127.56476730172616</v>
      </c>
      <c r="L187" s="30">
        <v>197.82512639134103</v>
      </c>
      <c r="M187" s="10">
        <v>89.783560253683859</v>
      </c>
      <c r="N187" s="31">
        <v>114.26937559663592</v>
      </c>
      <c r="O187" s="30">
        <v>127.48044605988358</v>
      </c>
      <c r="P187" s="10">
        <v>251.77444704470986</v>
      </c>
      <c r="Q187" s="31">
        <v>168.17392764218206</v>
      </c>
      <c r="R187" s="31">
        <v>170.2226384585278</v>
      </c>
      <c r="S187" s="31">
        <v>172.66606771111299</v>
      </c>
      <c r="T187" s="31">
        <v>248.90972954110296</v>
      </c>
      <c r="U187" s="31">
        <v>217.03400239806774</v>
      </c>
      <c r="V187" s="31">
        <v>146.57808519134795</v>
      </c>
      <c r="W187" s="31">
        <v>263.56219897507447</v>
      </c>
      <c r="X187" s="31">
        <v>189.93957380612531</v>
      </c>
      <c r="Y187" s="31">
        <v>165.96399878871776</v>
      </c>
      <c r="Z187" s="30">
        <v>399.83053859913605</v>
      </c>
      <c r="AA187" s="10">
        <v>108.86926755164981</v>
      </c>
      <c r="AB187" s="12">
        <v>127.90022051156183</v>
      </c>
      <c r="AC187" s="12">
        <v>163.14943920629744</v>
      </c>
      <c r="AD187" s="12">
        <v>145.11524057543076</v>
      </c>
      <c r="AE187" s="12">
        <v>99.653015410676389</v>
      </c>
      <c r="AF187" s="11"/>
      <c r="AG187" s="10">
        <v>190.09590454575155</v>
      </c>
      <c r="AH187" s="12">
        <v>233.94088754770425</v>
      </c>
      <c r="AI187" s="12">
        <v>201.50911322486485</v>
      </c>
      <c r="AJ187" s="12">
        <v>237.3464885582658</v>
      </c>
      <c r="AK187" s="12">
        <v>201.82209342303113</v>
      </c>
      <c r="AL187" s="11">
        <v>218.45004794659584</v>
      </c>
      <c r="AM187" s="10">
        <v>162.26128617880968</v>
      </c>
      <c r="AN187" s="12">
        <v>101.04723155668628</v>
      </c>
      <c r="AO187" s="12">
        <v>78.512498417261483</v>
      </c>
      <c r="AP187" s="11">
        <v>84.849626750866108</v>
      </c>
      <c r="AQ187" s="10">
        <v>81.284976727206711</v>
      </c>
      <c r="AR187" s="12">
        <v>64.417649659881278</v>
      </c>
      <c r="AS187" s="12">
        <v>60.567846178621188</v>
      </c>
      <c r="AT187" s="11">
        <v>136.21095217911957</v>
      </c>
      <c r="AU187" s="141">
        <v>106.46007506821806</v>
      </c>
    </row>
    <row r="188" spans="1:47" s="9" customFormat="1" ht="11.25">
      <c r="A188" s="7">
        <v>36922</v>
      </c>
      <c r="B188" s="162"/>
      <c r="C188" s="11">
        <v>160.61408772809222</v>
      </c>
      <c r="D188" s="10">
        <v>104.8088494265042</v>
      </c>
      <c r="E188" s="12">
        <v>143.16562105406535</v>
      </c>
      <c r="F188" s="12">
        <v>118.15897675185671</v>
      </c>
      <c r="G188" s="12">
        <v>93.099437959826659</v>
      </c>
      <c r="H188" s="12">
        <v>88.72434733620517</v>
      </c>
      <c r="I188" s="31">
        <v>121.89759762079706</v>
      </c>
      <c r="J188" s="12">
        <v>80.888498546960875</v>
      </c>
      <c r="K188" s="31">
        <v>144.01216327737782</v>
      </c>
      <c r="L188" s="30">
        <v>223.35390554017866</v>
      </c>
      <c r="M188" s="10">
        <v>86.815231235114339</v>
      </c>
      <c r="N188" s="31">
        <v>112.04774932076226</v>
      </c>
      <c r="O188" s="30">
        <v>128.21428527170323</v>
      </c>
      <c r="P188" s="10">
        <v>243.6206133516026</v>
      </c>
      <c r="Q188" s="31">
        <v>148.77443759187969</v>
      </c>
      <c r="R188" s="31">
        <v>149.84679542171475</v>
      </c>
      <c r="S188" s="31">
        <v>153.90314391732846</v>
      </c>
      <c r="T188" s="31">
        <v>219.78928844089856</v>
      </c>
      <c r="U188" s="31">
        <v>189.39862344137845</v>
      </c>
      <c r="V188" s="31">
        <v>134.46723301075914</v>
      </c>
      <c r="W188" s="31">
        <v>232.51314004310015</v>
      </c>
      <c r="X188" s="31">
        <v>169.93428328249379</v>
      </c>
      <c r="Y188" s="31">
        <v>155.78291176059358</v>
      </c>
      <c r="Z188" s="30">
        <v>449.11821365608154</v>
      </c>
      <c r="AA188" s="10">
        <v>111.25672218320466</v>
      </c>
      <c r="AB188" s="12">
        <v>140.25653771452983</v>
      </c>
      <c r="AC188" s="12">
        <v>161.84019247493023</v>
      </c>
      <c r="AD188" s="12">
        <v>141.14524522811138</v>
      </c>
      <c r="AE188" s="12">
        <v>96.79737544503493</v>
      </c>
      <c r="AF188" s="11"/>
      <c r="AG188" s="10">
        <v>187.69988579687319</v>
      </c>
      <c r="AH188" s="12">
        <v>247.39311934861553</v>
      </c>
      <c r="AI188" s="12">
        <v>211.09995462863532</v>
      </c>
      <c r="AJ188" s="12">
        <v>245.75264487726679</v>
      </c>
      <c r="AK188" s="12">
        <v>216.06300697952099</v>
      </c>
      <c r="AL188" s="11">
        <v>216.67836701580509</v>
      </c>
      <c r="AM188" s="10">
        <v>196.59633399640856</v>
      </c>
      <c r="AN188" s="12">
        <v>97.78538369449295</v>
      </c>
      <c r="AO188" s="12">
        <v>84.147578610953772</v>
      </c>
      <c r="AP188" s="11">
        <v>106.41317775965061</v>
      </c>
      <c r="AQ188" s="10">
        <v>84.944810051283426</v>
      </c>
      <c r="AR188" s="12">
        <v>66.904912301162454</v>
      </c>
      <c r="AS188" s="12">
        <v>62.126892910673128</v>
      </c>
      <c r="AT188" s="11">
        <v>142.02490797900239</v>
      </c>
      <c r="AU188" s="141">
        <v>108.16082111639562</v>
      </c>
    </row>
    <row r="189" spans="1:47" s="9" customFormat="1" ht="11.25">
      <c r="A189" s="7">
        <v>36950</v>
      </c>
      <c r="B189" s="162"/>
      <c r="C189" s="11">
        <v>164.78794460890799</v>
      </c>
      <c r="D189" s="10">
        <v>113.97078485373538</v>
      </c>
      <c r="E189" s="12">
        <v>152.3943806778222</v>
      </c>
      <c r="F189" s="12">
        <v>126.28470667105532</v>
      </c>
      <c r="G189" s="12">
        <v>97.234778428712403</v>
      </c>
      <c r="H189" s="12">
        <v>93.300387830853509</v>
      </c>
      <c r="I189" s="31">
        <v>125.82033580826678</v>
      </c>
      <c r="J189" s="12">
        <v>85.536277709737632</v>
      </c>
      <c r="K189" s="31">
        <v>149.76867859643167</v>
      </c>
      <c r="L189" s="30">
        <v>229.30766566207546</v>
      </c>
      <c r="M189" s="10">
        <v>93.301141055335748</v>
      </c>
      <c r="N189" s="31">
        <v>111.70391013253615</v>
      </c>
      <c r="O189" s="30">
        <v>136.54283298730462</v>
      </c>
      <c r="P189" s="10">
        <v>231.50178773054552</v>
      </c>
      <c r="Q189" s="31">
        <v>152.88657075120997</v>
      </c>
      <c r="R189" s="31">
        <v>159.04627807096091</v>
      </c>
      <c r="S189" s="31">
        <v>158.95413390667477</v>
      </c>
      <c r="T189" s="31">
        <v>218.26149142480165</v>
      </c>
      <c r="U189" s="31">
        <v>192.90923455356958</v>
      </c>
      <c r="V189" s="31">
        <v>132.2077501814131</v>
      </c>
      <c r="W189" s="31">
        <v>238.49429020543744</v>
      </c>
      <c r="X189" s="31">
        <v>155.86960311994574</v>
      </c>
      <c r="Y189" s="31">
        <v>167.64689173540305</v>
      </c>
      <c r="Z189" s="30">
        <v>361.47686904798331</v>
      </c>
      <c r="AA189" s="10">
        <v>107.43894309469002</v>
      </c>
      <c r="AB189" s="12">
        <v>111.4357653574904</v>
      </c>
      <c r="AC189" s="12">
        <v>160.79403045155374</v>
      </c>
      <c r="AD189" s="12">
        <v>142.88315696648098</v>
      </c>
      <c r="AE189" s="12">
        <v>92.536068617699755</v>
      </c>
      <c r="AF189" s="44">
        <v>100</v>
      </c>
      <c r="AG189" s="10">
        <v>186.36790085997737</v>
      </c>
      <c r="AH189" s="12">
        <v>216.91198396823924</v>
      </c>
      <c r="AI189" s="12">
        <v>200.44663602476766</v>
      </c>
      <c r="AJ189" s="12">
        <v>227.21580268338269</v>
      </c>
      <c r="AK189" s="12">
        <v>197.76960339599373</v>
      </c>
      <c r="AL189" s="11">
        <v>211.7273713241787</v>
      </c>
      <c r="AM189" s="10">
        <v>147.31014983233757</v>
      </c>
      <c r="AN189" s="12">
        <v>100.26622969411333</v>
      </c>
      <c r="AO189" s="12">
        <v>84.511368339914014</v>
      </c>
      <c r="AP189" s="11">
        <v>109.94513500659684</v>
      </c>
      <c r="AQ189" s="10">
        <v>83.745817393825831</v>
      </c>
      <c r="AR189" s="12">
        <v>67.863403863488614</v>
      </c>
      <c r="AS189" s="12">
        <v>66.216186285051847</v>
      </c>
      <c r="AT189" s="11">
        <v>136.92824209830755</v>
      </c>
      <c r="AU189" s="141">
        <v>107.04031526234306</v>
      </c>
    </row>
    <row r="190" spans="1:47" s="9" customFormat="1" ht="11.25">
      <c r="A190" s="7">
        <v>36980</v>
      </c>
      <c r="B190" s="162"/>
      <c r="C190" s="11">
        <v>170.8661459563491</v>
      </c>
      <c r="D190" s="10">
        <v>118.64210598952036</v>
      </c>
      <c r="E190" s="12">
        <v>158.13608512802685</v>
      </c>
      <c r="F190" s="12">
        <v>131.36188627669875</v>
      </c>
      <c r="G190" s="12">
        <v>99.544273736064284</v>
      </c>
      <c r="H190" s="12">
        <v>96.809928061797876</v>
      </c>
      <c r="I190" s="31">
        <v>129.73125172169216</v>
      </c>
      <c r="J190" s="12">
        <v>88.075080280579371</v>
      </c>
      <c r="K190" s="31">
        <v>156.20736441847762</v>
      </c>
      <c r="L190" s="30">
        <v>239.73844391936109</v>
      </c>
      <c r="M190" s="10">
        <v>97.896674629633679</v>
      </c>
      <c r="N190" s="31">
        <v>113.29708274712888</v>
      </c>
      <c r="O190" s="30">
        <v>139.2314355129142</v>
      </c>
      <c r="P190" s="10">
        <v>229.65336471743908</v>
      </c>
      <c r="Q190" s="31">
        <v>155.65581096163646</v>
      </c>
      <c r="R190" s="31">
        <v>162.86687555256037</v>
      </c>
      <c r="S190" s="31">
        <v>163.89607536614446</v>
      </c>
      <c r="T190" s="31">
        <v>229.33575800697682</v>
      </c>
      <c r="U190" s="31">
        <v>200.08442769399562</v>
      </c>
      <c r="V190" s="31">
        <v>134.02537660670021</v>
      </c>
      <c r="W190" s="31">
        <v>247.75831100088487</v>
      </c>
      <c r="X190" s="31">
        <v>161.66869661432773</v>
      </c>
      <c r="Y190" s="31">
        <v>171.12107881855937</v>
      </c>
      <c r="Z190" s="30">
        <v>330.57354462608185</v>
      </c>
      <c r="AA190" s="10">
        <v>109.99562739188941</v>
      </c>
      <c r="AB190" s="12">
        <v>99.19717773493602</v>
      </c>
      <c r="AC190" s="12">
        <v>163.95319238820235</v>
      </c>
      <c r="AD190" s="12">
        <v>141.23365034015987</v>
      </c>
      <c r="AE190" s="12">
        <v>89.839954480581881</v>
      </c>
      <c r="AF190" s="44">
        <v>99.609906537095682</v>
      </c>
      <c r="AG190" s="10">
        <v>191.43740054376644</v>
      </c>
      <c r="AH190" s="12">
        <v>204.20394717008486</v>
      </c>
      <c r="AI190" s="12">
        <v>196.1228045458646</v>
      </c>
      <c r="AJ190" s="12">
        <v>221.06717799772602</v>
      </c>
      <c r="AK190" s="12">
        <v>202.06482591997781</v>
      </c>
      <c r="AL190" s="11">
        <v>211.5959430259739</v>
      </c>
      <c r="AM190" s="10">
        <v>133.17540453839285</v>
      </c>
      <c r="AN190" s="12">
        <v>98.550050364753119</v>
      </c>
      <c r="AO190" s="12">
        <v>86.120852217416768</v>
      </c>
      <c r="AP190" s="11">
        <v>104.57994255199326</v>
      </c>
      <c r="AQ190" s="10">
        <v>82.398704133787717</v>
      </c>
      <c r="AR190" s="12">
        <v>68.523922996792805</v>
      </c>
      <c r="AS190" s="12">
        <v>66.459718805041547</v>
      </c>
      <c r="AT190" s="11">
        <v>135.1647057832852</v>
      </c>
      <c r="AU190" s="141">
        <v>104.11932999874264</v>
      </c>
    </row>
    <row r="191" spans="1:47" s="9" customFormat="1" ht="11.25">
      <c r="A191" s="7">
        <v>37011</v>
      </c>
      <c r="B191" s="162"/>
      <c r="C191" s="11">
        <v>179.91371006637189</v>
      </c>
      <c r="D191" s="10">
        <v>114.36861639995357</v>
      </c>
      <c r="E191" s="12">
        <v>159.56125064482532</v>
      </c>
      <c r="F191" s="12">
        <v>130.4506534115759</v>
      </c>
      <c r="G191" s="12">
        <v>100.58749158119538</v>
      </c>
      <c r="H191" s="12">
        <v>98.208105059786845</v>
      </c>
      <c r="I191" s="31">
        <v>130.08484883210514</v>
      </c>
      <c r="J191" s="12">
        <v>88.41522083708962</v>
      </c>
      <c r="K191" s="31">
        <v>159.58607837736466</v>
      </c>
      <c r="L191" s="30">
        <v>235.67967064132566</v>
      </c>
      <c r="M191" s="10">
        <v>97.010854751519815</v>
      </c>
      <c r="N191" s="31">
        <v>111.6217201060129</v>
      </c>
      <c r="O191" s="30">
        <v>136.23409539674603</v>
      </c>
      <c r="P191" s="10">
        <v>227.08117579177664</v>
      </c>
      <c r="Q191" s="31">
        <v>152.99527942072083</v>
      </c>
      <c r="R191" s="31">
        <v>158.33360605948425</v>
      </c>
      <c r="S191" s="31">
        <v>154.27519528641511</v>
      </c>
      <c r="T191" s="31">
        <v>217.37868614667218</v>
      </c>
      <c r="U191" s="31">
        <v>190.54382347295547</v>
      </c>
      <c r="V191" s="31">
        <v>135.00549780902301</v>
      </c>
      <c r="W191" s="31">
        <v>239.14944015582248</v>
      </c>
      <c r="X191" s="31">
        <v>150.3214588941552</v>
      </c>
      <c r="Y191" s="31">
        <v>169.11455048842512</v>
      </c>
      <c r="Z191" s="30">
        <v>361.44840663741132</v>
      </c>
      <c r="AA191" s="10">
        <v>114.98042044942211</v>
      </c>
      <c r="AB191" s="12">
        <v>112.35499963031883</v>
      </c>
      <c r="AC191" s="12">
        <v>167.27632815622431</v>
      </c>
      <c r="AD191" s="12">
        <v>140.35173541280355</v>
      </c>
      <c r="AE191" s="12">
        <v>89.231051860365923</v>
      </c>
      <c r="AF191" s="44">
        <v>100.84979026828435</v>
      </c>
      <c r="AG191" s="10">
        <v>187.44609262962109</v>
      </c>
      <c r="AH191" s="12">
        <v>213.00512911946771</v>
      </c>
      <c r="AI191" s="12">
        <v>197.66721071484272</v>
      </c>
      <c r="AJ191" s="12">
        <v>226.15449481420393</v>
      </c>
      <c r="AK191" s="12">
        <v>208.90979655097891</v>
      </c>
      <c r="AL191" s="11">
        <v>210.05572587145446</v>
      </c>
      <c r="AM191" s="10">
        <v>151.57694791108366</v>
      </c>
      <c r="AN191" s="12">
        <v>99.615730994260204</v>
      </c>
      <c r="AO191" s="12">
        <v>91.381408988643145</v>
      </c>
      <c r="AP191" s="11">
        <v>106.86967679157166</v>
      </c>
      <c r="AQ191" s="10">
        <v>82.646548817131773</v>
      </c>
      <c r="AR191" s="12">
        <v>69.285470976551494</v>
      </c>
      <c r="AS191" s="12">
        <v>68.180301318400112</v>
      </c>
      <c r="AT191" s="11">
        <v>140.36231319943687</v>
      </c>
      <c r="AU191" s="141">
        <v>103.08602125892878</v>
      </c>
    </row>
    <row r="192" spans="1:47" s="9" customFormat="1" ht="11.25">
      <c r="A192" s="7">
        <v>37042</v>
      </c>
      <c r="B192" s="162"/>
      <c r="C192" s="11">
        <v>179.67338203918553</v>
      </c>
      <c r="D192" s="10">
        <v>116.42707919253749</v>
      </c>
      <c r="E192" s="12">
        <v>158.64227687203797</v>
      </c>
      <c r="F192" s="12">
        <v>132.32792496033937</v>
      </c>
      <c r="G192" s="12">
        <v>102.51885835170947</v>
      </c>
      <c r="H192" s="12">
        <v>98.743475918520247</v>
      </c>
      <c r="I192" s="31">
        <v>131.28084862306608</v>
      </c>
      <c r="J192" s="12">
        <v>90.269886014340784</v>
      </c>
      <c r="K192" s="31">
        <v>161.14277880593087</v>
      </c>
      <c r="L192" s="30">
        <v>233.96370112810567</v>
      </c>
      <c r="M192" s="10">
        <v>98.899923659787973</v>
      </c>
      <c r="N192" s="31">
        <v>111.12065779948301</v>
      </c>
      <c r="O192" s="30">
        <v>137.59473506719067</v>
      </c>
      <c r="P192" s="10">
        <v>225.42484935322236</v>
      </c>
      <c r="Q192" s="31">
        <v>152.51881354878915</v>
      </c>
      <c r="R192" s="31">
        <v>159.58386236900014</v>
      </c>
      <c r="S192" s="31">
        <v>152.84766942068129</v>
      </c>
      <c r="T192" s="31">
        <v>215.72859302322863</v>
      </c>
      <c r="U192" s="31">
        <v>187.86247702760238</v>
      </c>
      <c r="V192" s="31">
        <v>132.89317004576873</v>
      </c>
      <c r="W192" s="31">
        <v>237.63624518452144</v>
      </c>
      <c r="X192" s="31">
        <v>148.57413309182027</v>
      </c>
      <c r="Y192" s="31">
        <v>173.17501558530287</v>
      </c>
      <c r="Z192" s="30">
        <v>335.30084909853502</v>
      </c>
      <c r="AA192" s="10">
        <v>112.24334753914391</v>
      </c>
      <c r="AB192" s="12">
        <v>106.80009290799637</v>
      </c>
      <c r="AC192" s="12">
        <v>164.46835001119294</v>
      </c>
      <c r="AD192" s="12">
        <v>135.77282223505048</v>
      </c>
      <c r="AE192" s="12">
        <v>88.631037873466184</v>
      </c>
      <c r="AF192" s="44">
        <v>102.06495506724671</v>
      </c>
      <c r="AG192" s="10">
        <v>186.8472533508498</v>
      </c>
      <c r="AH192" s="12">
        <v>208.65594201879358</v>
      </c>
      <c r="AI192" s="12">
        <v>194.76520414440594</v>
      </c>
      <c r="AJ192" s="12">
        <v>224.3474661349357</v>
      </c>
      <c r="AK192" s="12">
        <v>204.13684150684887</v>
      </c>
      <c r="AL192" s="11">
        <v>209.06820741995057</v>
      </c>
      <c r="AM192" s="10">
        <v>139.52340866704463</v>
      </c>
      <c r="AN192" s="12">
        <v>98.991763077560009</v>
      </c>
      <c r="AO192" s="12">
        <v>85.767664552031619</v>
      </c>
      <c r="AP192" s="11">
        <v>108.3259850904706</v>
      </c>
      <c r="AQ192" s="10">
        <v>78.933035256355637</v>
      </c>
      <c r="AR192" s="12">
        <v>71.352687984808711</v>
      </c>
      <c r="AS192" s="12">
        <v>68.586903585014312</v>
      </c>
      <c r="AT192" s="11">
        <v>136.45962208843665</v>
      </c>
      <c r="AU192" s="141">
        <v>102.86080715262322</v>
      </c>
    </row>
    <row r="193" spans="1:47" s="9" customFormat="1" ht="11.25">
      <c r="A193" s="7">
        <v>37071</v>
      </c>
      <c r="B193" s="162"/>
      <c r="C193" s="11">
        <v>183.64283196671752</v>
      </c>
      <c r="D193" s="10">
        <v>117.66360715479067</v>
      </c>
      <c r="E193" s="12">
        <v>159.76410906323551</v>
      </c>
      <c r="F193" s="12">
        <v>133.4969236441132</v>
      </c>
      <c r="G193" s="12">
        <v>102.56192534459852</v>
      </c>
      <c r="H193" s="12">
        <v>98.085816668744371</v>
      </c>
      <c r="I193" s="31">
        <v>132.40200776476451</v>
      </c>
      <c r="J193" s="12">
        <v>92.570001151950279</v>
      </c>
      <c r="K193" s="31">
        <v>164.39970873375512</v>
      </c>
      <c r="L193" s="30">
        <v>242.24492787889278</v>
      </c>
      <c r="M193" s="10">
        <v>100.96351733862905</v>
      </c>
      <c r="N193" s="31">
        <v>107.50890497066644</v>
      </c>
      <c r="O193" s="30">
        <v>139.4464625985228</v>
      </c>
      <c r="P193" s="10">
        <v>227.30546604919746</v>
      </c>
      <c r="Q193" s="31">
        <v>154.01273167289762</v>
      </c>
      <c r="R193" s="31">
        <v>157.6401841971111</v>
      </c>
      <c r="S193" s="31">
        <v>152.79892348307305</v>
      </c>
      <c r="T193" s="31">
        <v>216.6641004934454</v>
      </c>
      <c r="U193" s="31">
        <v>189.23039892826975</v>
      </c>
      <c r="V193" s="31">
        <v>136.24774321448788</v>
      </c>
      <c r="W193" s="31">
        <v>241.42588535985971</v>
      </c>
      <c r="X193" s="31">
        <v>149.86235924505158</v>
      </c>
      <c r="Y193" s="31">
        <v>172.04006567271207</v>
      </c>
      <c r="Z193" s="30">
        <v>336.17900146628784</v>
      </c>
      <c r="AA193" s="10">
        <v>110.31095990595885</v>
      </c>
      <c r="AB193" s="12">
        <v>107.3127295912971</v>
      </c>
      <c r="AC193" s="12">
        <v>162.1410892291137</v>
      </c>
      <c r="AD193" s="12">
        <v>129.24893864010957</v>
      </c>
      <c r="AE193" s="12">
        <v>87.736700988020203</v>
      </c>
      <c r="AF193" s="44">
        <v>102.0253911010885</v>
      </c>
      <c r="AG193" s="10">
        <v>186.54140263875399</v>
      </c>
      <c r="AH193" s="12">
        <v>213.72217555329803</v>
      </c>
      <c r="AI193" s="12">
        <v>194.27016192926391</v>
      </c>
      <c r="AJ193" s="12">
        <v>225.30403349948358</v>
      </c>
      <c r="AK193" s="12">
        <v>207.31465726824086</v>
      </c>
      <c r="AL193" s="11">
        <v>207.36870412687188</v>
      </c>
      <c r="AM193" s="10">
        <v>140.42516905894149</v>
      </c>
      <c r="AN193" s="12">
        <v>97.84011074478569</v>
      </c>
      <c r="AO193" s="12">
        <v>85.476319630817386</v>
      </c>
      <c r="AP193" s="11">
        <v>110.89130171655917</v>
      </c>
      <c r="AQ193" s="10">
        <v>80.011740705199401</v>
      </c>
      <c r="AR193" s="12">
        <v>71.313658885011989</v>
      </c>
      <c r="AS193" s="12">
        <v>69.683842066672966</v>
      </c>
      <c r="AT193" s="11">
        <v>137.18155748570737</v>
      </c>
      <c r="AU193" s="141">
        <v>107.23010452487023</v>
      </c>
    </row>
    <row r="194" spans="1:47" s="9" customFormat="1" ht="11.25">
      <c r="A194" s="7">
        <v>37103</v>
      </c>
      <c r="B194" s="162"/>
      <c r="C194" s="11">
        <v>182.16968362004414</v>
      </c>
      <c r="D194" s="10">
        <v>120.52331200706696</v>
      </c>
      <c r="E194" s="12">
        <v>160.47443246742654</v>
      </c>
      <c r="F194" s="12">
        <v>137.25789630351468</v>
      </c>
      <c r="G194" s="12">
        <v>103.80317017080868</v>
      </c>
      <c r="H194" s="12">
        <v>99.792058704465916</v>
      </c>
      <c r="I194" s="31">
        <v>133.45209317317261</v>
      </c>
      <c r="J194" s="12">
        <v>95.541953049929717</v>
      </c>
      <c r="K194" s="31">
        <v>170.56793434798189</v>
      </c>
      <c r="L194" s="30">
        <v>238.51267250205717</v>
      </c>
      <c r="M194" s="10">
        <v>101.61113137286395</v>
      </c>
      <c r="N194" s="31">
        <v>107.71645991106</v>
      </c>
      <c r="O194" s="30">
        <v>144.4528117328949</v>
      </c>
      <c r="P194" s="10">
        <v>230.5108140789755</v>
      </c>
      <c r="Q194" s="31">
        <v>155.22233037479856</v>
      </c>
      <c r="R194" s="31">
        <v>156.74605429275741</v>
      </c>
      <c r="S194" s="31">
        <v>155.92532397931066</v>
      </c>
      <c r="T194" s="31">
        <v>220.97242525672692</v>
      </c>
      <c r="U194" s="31">
        <v>192.22909764142167</v>
      </c>
      <c r="V194" s="31">
        <v>129.63835856412408</v>
      </c>
      <c r="W194" s="31">
        <v>243.70136861957297</v>
      </c>
      <c r="X194" s="31">
        <v>155.84465778887025</v>
      </c>
      <c r="Y194" s="31">
        <v>169.9035670002427</v>
      </c>
      <c r="Z194" s="30">
        <v>321.83473779256917</v>
      </c>
      <c r="AA194" s="10">
        <v>108.38192903190318</v>
      </c>
      <c r="AB194" s="12">
        <v>98.282489164837358</v>
      </c>
      <c r="AC194" s="12">
        <v>162.30661297410776</v>
      </c>
      <c r="AD194" s="12">
        <v>128.64048695845165</v>
      </c>
      <c r="AE194" s="12">
        <v>88.024506395559541</v>
      </c>
      <c r="AF194" s="44">
        <v>102.67311790156826</v>
      </c>
      <c r="AG194" s="10">
        <v>187.14814214500245</v>
      </c>
      <c r="AH194" s="12">
        <v>208.44397462400184</v>
      </c>
      <c r="AI194" s="12">
        <v>197.39614105567526</v>
      </c>
      <c r="AJ194" s="12">
        <v>229.83665114017336</v>
      </c>
      <c r="AK194" s="12">
        <v>201.85483505233756</v>
      </c>
      <c r="AL194" s="11">
        <v>206.54180114306678</v>
      </c>
      <c r="AM194" s="10">
        <v>130.37712903974119</v>
      </c>
      <c r="AN194" s="12">
        <v>97.206006324365759</v>
      </c>
      <c r="AO194" s="12">
        <v>83.934172922759558</v>
      </c>
      <c r="AP194" s="11">
        <v>107.9392247353463</v>
      </c>
      <c r="AQ194" s="10">
        <v>79.054830241890244</v>
      </c>
      <c r="AR194" s="12">
        <v>72.522650995997239</v>
      </c>
      <c r="AS194" s="12">
        <v>69.322911433785322</v>
      </c>
      <c r="AT194" s="11">
        <v>131.19749005661586</v>
      </c>
      <c r="AU194" s="141">
        <v>106.08634278071082</v>
      </c>
    </row>
    <row r="195" spans="1:47" s="9" customFormat="1" ht="11.25">
      <c r="A195" s="7">
        <v>37134</v>
      </c>
      <c r="B195" s="162"/>
      <c r="C195" s="11">
        <v>180.75781306401069</v>
      </c>
      <c r="D195" s="10">
        <v>125.95513771358451</v>
      </c>
      <c r="E195" s="12">
        <v>163.95838220288402</v>
      </c>
      <c r="F195" s="12">
        <v>142.85505234836094</v>
      </c>
      <c r="G195" s="12">
        <v>102.12229286743586</v>
      </c>
      <c r="H195" s="12">
        <v>102.64454545629789</v>
      </c>
      <c r="I195" s="31">
        <v>140.18463351049238</v>
      </c>
      <c r="J195" s="12">
        <v>97.325190938924976</v>
      </c>
      <c r="K195" s="31">
        <v>174.28258446176866</v>
      </c>
      <c r="L195" s="30">
        <v>244.05100432050068</v>
      </c>
      <c r="M195" s="10">
        <v>106.38970455719856</v>
      </c>
      <c r="N195" s="31">
        <v>106.55251313171567</v>
      </c>
      <c r="O195" s="30">
        <v>149.19462275348928</v>
      </c>
      <c r="P195" s="10">
        <v>232.64998384665691</v>
      </c>
      <c r="Q195" s="31">
        <v>152.75763790079199</v>
      </c>
      <c r="R195" s="31">
        <v>155.5303319993042</v>
      </c>
      <c r="S195" s="31">
        <v>154.80855689455322</v>
      </c>
      <c r="T195" s="31">
        <v>219.88299347153736</v>
      </c>
      <c r="U195" s="31">
        <v>192.95540582125014</v>
      </c>
      <c r="V195" s="31">
        <v>128.94553583306805</v>
      </c>
      <c r="W195" s="31">
        <v>243.93702037995436</v>
      </c>
      <c r="X195" s="31">
        <v>157.11299318580205</v>
      </c>
      <c r="Y195" s="31">
        <v>173.19080208267616</v>
      </c>
      <c r="Z195" s="30">
        <v>293.15317293920168</v>
      </c>
      <c r="AA195" s="10">
        <v>106.3134858716529</v>
      </c>
      <c r="AB195" s="12">
        <v>86.830845469801034</v>
      </c>
      <c r="AC195" s="12">
        <v>160.57983624142432</v>
      </c>
      <c r="AD195" s="12">
        <v>128.66129205353894</v>
      </c>
      <c r="AE195" s="12">
        <v>86.767882530801927</v>
      </c>
      <c r="AF195" s="44">
        <v>100.61190089502843</v>
      </c>
      <c r="AG195" s="10">
        <v>192.71413892730811</v>
      </c>
      <c r="AH195" s="12">
        <v>200.6117845241738</v>
      </c>
      <c r="AI195" s="12">
        <v>194.84321785927327</v>
      </c>
      <c r="AJ195" s="12">
        <v>222.8039067807336</v>
      </c>
      <c r="AK195" s="12">
        <v>199.35226006700753</v>
      </c>
      <c r="AL195" s="11">
        <v>210.46911253415024</v>
      </c>
      <c r="AM195" s="10">
        <v>115.09861726843762</v>
      </c>
      <c r="AN195" s="12">
        <v>96.498072062996897</v>
      </c>
      <c r="AO195" s="12">
        <v>78.733533504583406</v>
      </c>
      <c r="AP195" s="11">
        <v>107.36144201047557</v>
      </c>
      <c r="AQ195" s="10">
        <v>77.89385325133486</v>
      </c>
      <c r="AR195" s="12">
        <v>74.919653843373354</v>
      </c>
      <c r="AS195" s="12">
        <v>70.415800665449297</v>
      </c>
      <c r="AT195" s="11">
        <v>133.32432897157994</v>
      </c>
      <c r="AU195" s="141">
        <v>108.4481024638316</v>
      </c>
    </row>
    <row r="196" spans="1:47" s="9" customFormat="1" ht="11.25">
      <c r="A196" s="7">
        <v>37162</v>
      </c>
      <c r="B196" s="162"/>
      <c r="C196" s="11">
        <v>160.86742761521586</v>
      </c>
      <c r="D196" s="10">
        <v>132.98385208799607</v>
      </c>
      <c r="E196" s="12">
        <v>166.78968058265093</v>
      </c>
      <c r="F196" s="12">
        <v>141.4933674117656</v>
      </c>
      <c r="G196" s="12">
        <v>98.549013467981311</v>
      </c>
      <c r="H196" s="12">
        <v>99.753793543752451</v>
      </c>
      <c r="I196" s="31">
        <v>139.03002168427619</v>
      </c>
      <c r="J196" s="12">
        <v>91.379244976526593</v>
      </c>
      <c r="K196" s="31">
        <v>167.89712133870296</v>
      </c>
      <c r="L196" s="30">
        <v>245.37919083065637</v>
      </c>
      <c r="M196" s="10">
        <v>112.94696223966565</v>
      </c>
      <c r="N196" s="31">
        <v>109.39502435374089</v>
      </c>
      <c r="O196" s="30">
        <v>153.2251622194687</v>
      </c>
      <c r="P196" s="10">
        <v>239.48781980301334</v>
      </c>
      <c r="Q196" s="31">
        <v>153.20265260441238</v>
      </c>
      <c r="R196" s="31">
        <v>155.46477271859339</v>
      </c>
      <c r="S196" s="31">
        <v>162.33322639835112</v>
      </c>
      <c r="T196" s="31">
        <v>231.13602425440897</v>
      </c>
      <c r="U196" s="31">
        <v>189.24498655898637</v>
      </c>
      <c r="V196" s="31">
        <v>133.95803291967107</v>
      </c>
      <c r="W196" s="31">
        <v>254.03672154287463</v>
      </c>
      <c r="X196" s="31">
        <v>167.5610305885059</v>
      </c>
      <c r="Y196" s="31">
        <v>176.33227924557639</v>
      </c>
      <c r="Z196" s="30">
        <v>262.60562162547194</v>
      </c>
      <c r="AA196" s="10">
        <v>103.84270704844079</v>
      </c>
      <c r="AB196" s="12">
        <v>74.004083376697864</v>
      </c>
      <c r="AC196" s="12">
        <v>162.7629422494897</v>
      </c>
      <c r="AD196" s="12">
        <v>130.77802914785664</v>
      </c>
      <c r="AE196" s="12">
        <v>84.615697141869475</v>
      </c>
      <c r="AF196" s="44">
        <v>99.016218445974076</v>
      </c>
      <c r="AG196" s="10">
        <v>203.10411167026433</v>
      </c>
      <c r="AH196" s="12">
        <v>189.02605001904158</v>
      </c>
      <c r="AI196" s="12">
        <v>199.37531265897354</v>
      </c>
      <c r="AJ196" s="12">
        <v>218.266735742843</v>
      </c>
      <c r="AK196" s="12">
        <v>199.48903691782536</v>
      </c>
      <c r="AL196" s="11">
        <v>221.1550228789373</v>
      </c>
      <c r="AM196" s="10">
        <v>95.645090656331007</v>
      </c>
      <c r="AN196" s="12">
        <v>93.006433421154156</v>
      </c>
      <c r="AO196" s="12">
        <v>65.855437067724978</v>
      </c>
      <c r="AP196" s="11">
        <v>95.305871752482645</v>
      </c>
      <c r="AQ196" s="10">
        <v>80.226103777394485</v>
      </c>
      <c r="AR196" s="12">
        <v>74.134530915553526</v>
      </c>
      <c r="AS196" s="12">
        <v>66.380903981114812</v>
      </c>
      <c r="AT196" s="11">
        <v>127.5694674650443</v>
      </c>
      <c r="AU196" s="141">
        <v>110.03728570391567</v>
      </c>
    </row>
    <row r="197" spans="1:47" s="9" customFormat="1" ht="11.25">
      <c r="A197" s="7">
        <v>37195</v>
      </c>
      <c r="B197" s="162"/>
      <c r="C197" s="11">
        <v>172.19643051470061</v>
      </c>
      <c r="D197" s="10">
        <v>129.03950909955472</v>
      </c>
      <c r="E197" s="12">
        <v>170.73714980592547</v>
      </c>
      <c r="F197" s="12">
        <v>141.74319936925221</v>
      </c>
      <c r="G197" s="12">
        <v>98.919143664971912</v>
      </c>
      <c r="H197" s="12">
        <v>98.492277778847964</v>
      </c>
      <c r="I197" s="31">
        <v>139.89189817432845</v>
      </c>
      <c r="J197" s="12">
        <v>86.521329493605222</v>
      </c>
      <c r="K197" s="12">
        <v>173.04804310689889</v>
      </c>
      <c r="L197" s="30">
        <v>246.44152797355125</v>
      </c>
      <c r="M197" s="10">
        <v>107.03555253299233</v>
      </c>
      <c r="N197" s="31">
        <v>106.47073768135522</v>
      </c>
      <c r="O197" s="30">
        <v>150.36201553549262</v>
      </c>
      <c r="P197" s="10">
        <v>229.36007604000451</v>
      </c>
      <c r="Q197" s="31">
        <v>146.37614837479555</v>
      </c>
      <c r="R197" s="31">
        <v>152.06671078430966</v>
      </c>
      <c r="S197" s="31">
        <v>152.19348859912469</v>
      </c>
      <c r="T197" s="31">
        <v>220.64284151587194</v>
      </c>
      <c r="U197" s="31">
        <v>184.71719888746682</v>
      </c>
      <c r="V197" s="31">
        <v>125.91890386939598</v>
      </c>
      <c r="W197" s="31">
        <v>246.53855635880731</v>
      </c>
      <c r="X197" s="31">
        <v>155.73976393508676</v>
      </c>
      <c r="Y197" s="31">
        <v>177.22123506476385</v>
      </c>
      <c r="Z197" s="30">
        <v>289.52032237787415</v>
      </c>
      <c r="AA197" s="10">
        <v>105.48730794250865</v>
      </c>
      <c r="AB197" s="12">
        <v>80.814349720297741</v>
      </c>
      <c r="AC197" s="12">
        <v>162.87488653489004</v>
      </c>
      <c r="AD197" s="12">
        <v>130.05478303410229</v>
      </c>
      <c r="AE197" s="12">
        <v>84.530658238225328</v>
      </c>
      <c r="AF197" s="44">
        <v>102.17318944024885</v>
      </c>
      <c r="AG197" s="10">
        <v>196.94230874971163</v>
      </c>
      <c r="AH197" s="12">
        <v>202.66549945921048</v>
      </c>
      <c r="AI197" s="12">
        <v>192.09623202784508</v>
      </c>
      <c r="AJ197" s="12">
        <v>221.17849541993931</v>
      </c>
      <c r="AK197" s="12">
        <v>208.00290560950546</v>
      </c>
      <c r="AL197" s="11">
        <v>218.19647503959425</v>
      </c>
      <c r="AM197" s="10">
        <v>113.42045136752878</v>
      </c>
      <c r="AN197" s="12">
        <v>96.445666286921281</v>
      </c>
      <c r="AO197" s="12">
        <v>72.283366081705196</v>
      </c>
      <c r="AP197" s="11">
        <v>104.19668309017919</v>
      </c>
      <c r="AQ197" s="10">
        <v>76.866186780894381</v>
      </c>
      <c r="AR197" s="12">
        <v>71.647436519188531</v>
      </c>
      <c r="AS197" s="12">
        <v>69.547961490184534</v>
      </c>
      <c r="AT197" s="11">
        <v>134.35924541206435</v>
      </c>
      <c r="AU197" s="141">
        <v>109.04932996561931</v>
      </c>
    </row>
    <row r="198" spans="1:47" s="9" customFormat="1" ht="11.25">
      <c r="A198" s="7">
        <v>37225</v>
      </c>
      <c r="B198" s="162"/>
      <c r="C198" s="11">
        <v>176.98133142804619</v>
      </c>
      <c r="D198" s="10">
        <v>121.62156097075538</v>
      </c>
      <c r="E198" s="12">
        <v>160.97114565528264</v>
      </c>
      <c r="F198" s="12">
        <v>133.8846337648275</v>
      </c>
      <c r="G198" s="12">
        <v>100.58712519054555</v>
      </c>
      <c r="H198" s="12">
        <v>98.58024705904684</v>
      </c>
      <c r="I198" s="31">
        <v>142.36899306010022</v>
      </c>
      <c r="J198" s="12">
        <v>89.493028756098354</v>
      </c>
      <c r="K198" s="12">
        <v>177.83722213419097</v>
      </c>
      <c r="L198" s="30">
        <v>251.6584440908388</v>
      </c>
      <c r="M198" s="10">
        <v>102.27271872062383</v>
      </c>
      <c r="N198" s="31">
        <v>101.63806116821952</v>
      </c>
      <c r="O198" s="30">
        <v>150.60238643266425</v>
      </c>
      <c r="P198" s="10">
        <v>228.78239230613849</v>
      </c>
      <c r="Q198" s="31">
        <v>138.3673968823575</v>
      </c>
      <c r="R198" s="31">
        <v>144.65258902511786</v>
      </c>
      <c r="S198" s="31">
        <v>143.23775558560413</v>
      </c>
      <c r="T198" s="31">
        <v>213.21274552541669</v>
      </c>
      <c r="U198" s="31">
        <v>174.8547920661459</v>
      </c>
      <c r="V198" s="31">
        <v>117.56090540735985</v>
      </c>
      <c r="W198" s="31">
        <v>237.78926181044201</v>
      </c>
      <c r="X198" s="31">
        <v>153.67467879634268</v>
      </c>
      <c r="Y198" s="31">
        <v>171.17915338988198</v>
      </c>
      <c r="Z198" s="30">
        <v>302.08130086071969</v>
      </c>
      <c r="AA198" s="10">
        <v>102.38642201020266</v>
      </c>
      <c r="AB198" s="12">
        <v>86.291616027762871</v>
      </c>
      <c r="AC198" s="12">
        <v>161.32346452395143</v>
      </c>
      <c r="AD198" s="12">
        <v>123.25622396135844</v>
      </c>
      <c r="AE198" s="12">
        <v>82.848982611073382</v>
      </c>
      <c r="AF198" s="44">
        <v>100.37913483760089</v>
      </c>
      <c r="AG198" s="10">
        <v>187.03055519336687</v>
      </c>
      <c r="AH198" s="12">
        <v>204.57078681142127</v>
      </c>
      <c r="AI198" s="12">
        <v>190.04143158650427</v>
      </c>
      <c r="AJ198" s="12">
        <v>224.80966947707657</v>
      </c>
      <c r="AK198" s="12">
        <v>204.40142916266382</v>
      </c>
      <c r="AL198" s="11">
        <v>212.84855650659463</v>
      </c>
      <c r="AM198" s="10">
        <v>127.44937425637688</v>
      </c>
      <c r="AN198" s="12">
        <v>95.572236533518208</v>
      </c>
      <c r="AO198" s="12">
        <v>77.760463820474797</v>
      </c>
      <c r="AP198" s="11">
        <v>116.04377835049651</v>
      </c>
      <c r="AQ198" s="10">
        <v>75.25365308637916</v>
      </c>
      <c r="AR198" s="12">
        <v>73.564382476076901</v>
      </c>
      <c r="AS198" s="12">
        <v>73.696540848646706</v>
      </c>
      <c r="AT198" s="11">
        <v>136.54417997942872</v>
      </c>
      <c r="AU198" s="141">
        <v>108.65026424366005</v>
      </c>
    </row>
    <row r="199" spans="1:47" s="9" customFormat="1" ht="11.25">
      <c r="A199" s="7">
        <v>37256</v>
      </c>
      <c r="B199" s="162"/>
      <c r="C199" s="11">
        <v>180.78147001152357</v>
      </c>
      <c r="D199" s="10">
        <v>122.07006908762969</v>
      </c>
      <c r="E199" s="12">
        <v>165.91667413441843</v>
      </c>
      <c r="F199" s="12">
        <v>136.80197107127228</v>
      </c>
      <c r="G199" s="12">
        <v>102.67763469303499</v>
      </c>
      <c r="H199" s="12">
        <v>100.1406024374174</v>
      </c>
      <c r="I199" s="31">
        <v>145.739695143684</v>
      </c>
      <c r="J199" s="12">
        <v>90.093092927810432</v>
      </c>
      <c r="K199" s="12">
        <v>183.73657979043372</v>
      </c>
      <c r="L199" s="30">
        <v>254.94903130348558</v>
      </c>
      <c r="M199" s="10">
        <v>104.1332779624492</v>
      </c>
      <c r="N199" s="31">
        <v>102.0227059508598</v>
      </c>
      <c r="O199" s="30">
        <v>147.21863034881321</v>
      </c>
      <c r="P199" s="10">
        <v>232.05518857455974</v>
      </c>
      <c r="Q199" s="31">
        <v>138.10763044713482</v>
      </c>
      <c r="R199" s="31">
        <v>144.90408268597901</v>
      </c>
      <c r="S199" s="31">
        <v>142.63612014025728</v>
      </c>
      <c r="T199" s="31">
        <v>213.07781926434205</v>
      </c>
      <c r="U199" s="31">
        <v>176.20052525273599</v>
      </c>
      <c r="V199" s="31">
        <v>117.35501618418731</v>
      </c>
      <c r="W199" s="31">
        <v>239.482526594783</v>
      </c>
      <c r="X199" s="31">
        <v>157.18430172680669</v>
      </c>
      <c r="Y199" s="31">
        <v>171.28432254870324</v>
      </c>
      <c r="Z199" s="30">
        <v>295.69938414726482</v>
      </c>
      <c r="AA199" s="10">
        <v>102.66881622798785</v>
      </c>
      <c r="AB199" s="12">
        <v>85.215844642299402</v>
      </c>
      <c r="AC199" s="12">
        <v>161.75856827298932</v>
      </c>
      <c r="AD199" s="12">
        <v>122.74340176247667</v>
      </c>
      <c r="AE199" s="12">
        <v>82.63367421162117</v>
      </c>
      <c r="AF199" s="44">
        <v>97.524000964167968</v>
      </c>
      <c r="AG199" s="10">
        <v>185.88349873109354</v>
      </c>
      <c r="AH199" s="12">
        <v>199.0639931328966</v>
      </c>
      <c r="AI199" s="12">
        <v>192.11049949569843</v>
      </c>
      <c r="AJ199" s="12">
        <v>222.17211717417817</v>
      </c>
      <c r="AK199" s="12">
        <v>203.83160769353529</v>
      </c>
      <c r="AL199" s="11">
        <v>210.85671209862801</v>
      </c>
      <c r="AM199" s="10">
        <v>125.58856623550238</v>
      </c>
      <c r="AN199" s="12">
        <v>96.010537541570457</v>
      </c>
      <c r="AO199" s="12">
        <v>76.3329881577978</v>
      </c>
      <c r="AP199" s="11">
        <v>116.54311526553171</v>
      </c>
      <c r="AQ199" s="10">
        <v>75.389480616373092</v>
      </c>
      <c r="AR199" s="12">
        <v>74.596005658768874</v>
      </c>
      <c r="AS199" s="12">
        <v>75.76731751195571</v>
      </c>
      <c r="AT199" s="11">
        <v>133.91815400569135</v>
      </c>
      <c r="AU199" s="141">
        <v>109.52330891071533</v>
      </c>
    </row>
    <row r="200" spans="1:47" s="9" customFormat="1" ht="11.25">
      <c r="A200" s="7">
        <v>37287</v>
      </c>
      <c r="B200" s="162"/>
      <c r="C200" s="11">
        <v>182.9938459893495</v>
      </c>
      <c r="D200" s="10">
        <v>121.77426770084388</v>
      </c>
      <c r="E200" s="12">
        <v>161.94931807276012</v>
      </c>
      <c r="F200" s="12">
        <v>134.91645200899484</v>
      </c>
      <c r="G200" s="12">
        <v>101.12558768579416</v>
      </c>
      <c r="H200" s="12">
        <v>99.795977319256806</v>
      </c>
      <c r="I200" s="31">
        <v>149.88859617029365</v>
      </c>
      <c r="J200" s="12">
        <v>89.137980801233709</v>
      </c>
      <c r="K200" s="12">
        <v>184.42275080456599</v>
      </c>
      <c r="L200" s="30">
        <v>263.33932198574541</v>
      </c>
      <c r="M200" s="10">
        <v>103.19047980129162</v>
      </c>
      <c r="N200" s="31">
        <v>100.64476616767762</v>
      </c>
      <c r="O200" s="30">
        <v>149.36842088213288</v>
      </c>
      <c r="P200" s="10">
        <v>233.64935812115641</v>
      </c>
      <c r="Q200" s="31">
        <v>136.68270701746738</v>
      </c>
      <c r="R200" s="31">
        <v>146.13318989811052</v>
      </c>
      <c r="S200" s="31">
        <v>140.28747257861227</v>
      </c>
      <c r="T200" s="31">
        <v>217.01150677988613</v>
      </c>
      <c r="U200" s="31">
        <v>173.88393721014438</v>
      </c>
      <c r="V200" s="31">
        <v>115.13102932579228</v>
      </c>
      <c r="W200" s="31">
        <v>245.87996738616681</v>
      </c>
      <c r="X200" s="31">
        <v>158.24352953364914</v>
      </c>
      <c r="Y200" s="31">
        <v>173.79226921901582</v>
      </c>
      <c r="Z200" s="30">
        <v>286.12604947927093</v>
      </c>
      <c r="AA200" s="10">
        <v>101.47597141047146</v>
      </c>
      <c r="AB200" s="12">
        <v>82.341248422174829</v>
      </c>
      <c r="AC200" s="12">
        <v>165.39186660274129</v>
      </c>
      <c r="AD200" s="12">
        <v>120.45798841723334</v>
      </c>
      <c r="AE200" s="12">
        <v>83.827359376689472</v>
      </c>
      <c r="AF200" s="44">
        <v>92.668558206081315</v>
      </c>
      <c r="AG200" s="10">
        <v>188.85172808991021</v>
      </c>
      <c r="AH200" s="12">
        <v>205.21272578366757</v>
      </c>
      <c r="AI200" s="12">
        <v>193.24683584895098</v>
      </c>
      <c r="AJ200" s="12">
        <v>223.21804010060151</v>
      </c>
      <c r="AK200" s="12">
        <v>208.14288191620687</v>
      </c>
      <c r="AL200" s="11">
        <v>213.84054258192285</v>
      </c>
      <c r="AM200" s="10">
        <v>124.29829303873463</v>
      </c>
      <c r="AN200" s="12">
        <v>94.620483685286288</v>
      </c>
      <c r="AO200" s="12">
        <v>73.982351208224173</v>
      </c>
      <c r="AP200" s="11">
        <v>111.47873671066904</v>
      </c>
      <c r="AQ200" s="10">
        <v>75.277467972595176</v>
      </c>
      <c r="AR200" s="12">
        <v>74.185016483885263</v>
      </c>
      <c r="AS200" s="12">
        <v>75.177507726888081</v>
      </c>
      <c r="AT200" s="11">
        <v>134.59149628449072</v>
      </c>
      <c r="AU200" s="141">
        <v>109.01085015399812</v>
      </c>
    </row>
    <row r="201" spans="1:47" s="9" customFormat="1" ht="11.25">
      <c r="A201" s="7">
        <v>37315</v>
      </c>
      <c r="B201" s="162"/>
      <c r="C201" s="11">
        <v>177.61300757029528</v>
      </c>
      <c r="D201" s="10">
        <v>123.2510442331384</v>
      </c>
      <c r="E201" s="12">
        <v>164.49579745183479</v>
      </c>
      <c r="F201" s="12">
        <v>135.67556122762096</v>
      </c>
      <c r="G201" s="12">
        <v>103.4235259031596</v>
      </c>
      <c r="H201" s="12">
        <v>104.98589843810988</v>
      </c>
      <c r="I201" s="31">
        <v>154.81783320519108</v>
      </c>
      <c r="J201" s="12">
        <v>94.781783240916212</v>
      </c>
      <c r="K201" s="12">
        <v>193.01241078087065</v>
      </c>
      <c r="L201" s="30">
        <v>270.78478596717304</v>
      </c>
      <c r="M201" s="10">
        <v>104.88106145766668</v>
      </c>
      <c r="N201" s="31">
        <v>101.3416870065476</v>
      </c>
      <c r="O201" s="30">
        <v>153.87015905291548</v>
      </c>
      <c r="P201" s="10">
        <v>240.71632637791117</v>
      </c>
      <c r="Q201" s="31">
        <v>131.34694963972115</v>
      </c>
      <c r="R201" s="31">
        <v>144.4696510494916</v>
      </c>
      <c r="S201" s="31">
        <v>138.94669021848088</v>
      </c>
      <c r="T201" s="31">
        <v>220.01697191802623</v>
      </c>
      <c r="U201" s="31">
        <v>175.98161937041098</v>
      </c>
      <c r="V201" s="31">
        <v>109.46666796557389</v>
      </c>
      <c r="W201" s="31">
        <v>250.40481721565803</v>
      </c>
      <c r="X201" s="31">
        <v>158.47950834535308</v>
      </c>
      <c r="Y201" s="31">
        <v>179.47210501564015</v>
      </c>
      <c r="Z201" s="30">
        <v>245.14833202065938</v>
      </c>
      <c r="AA201" s="10">
        <v>102.8785352581114</v>
      </c>
      <c r="AB201" s="12">
        <v>71.037216667281015</v>
      </c>
      <c r="AC201" s="12">
        <v>165.37439818307286</v>
      </c>
      <c r="AD201" s="12">
        <v>113.61052846605153</v>
      </c>
      <c r="AE201" s="12">
        <v>80.34053167443129</v>
      </c>
      <c r="AF201" s="44">
        <v>87.120861730348935</v>
      </c>
      <c r="AG201" s="10">
        <v>193.17698508742498</v>
      </c>
      <c r="AH201" s="12">
        <v>195.6873140348996</v>
      </c>
      <c r="AI201" s="12">
        <v>194.11988471557049</v>
      </c>
      <c r="AJ201" s="12">
        <v>216.70691364926623</v>
      </c>
      <c r="AK201" s="12">
        <v>206.45526629066029</v>
      </c>
      <c r="AL201" s="11">
        <v>216.54421565547213</v>
      </c>
      <c r="AM201" s="10">
        <v>100.80328497679436</v>
      </c>
      <c r="AN201" s="12">
        <v>95.210343482366241</v>
      </c>
      <c r="AO201" s="12">
        <v>70.852905628123636</v>
      </c>
      <c r="AP201" s="11">
        <v>101.03318832276909</v>
      </c>
      <c r="AQ201" s="10">
        <v>74.17328748647617</v>
      </c>
      <c r="AR201" s="12">
        <v>76.837928716957833</v>
      </c>
      <c r="AS201" s="12">
        <v>79.663935486284743</v>
      </c>
      <c r="AT201" s="11">
        <v>129.04991174034629</v>
      </c>
      <c r="AU201" s="141">
        <v>111.81883310118172</v>
      </c>
    </row>
    <row r="202" spans="1:47" s="9" customFormat="1" ht="11.25">
      <c r="A202" s="7">
        <v>37343</v>
      </c>
      <c r="B202" s="162"/>
      <c r="C202" s="11">
        <v>195.20055957408746</v>
      </c>
      <c r="D202" s="10">
        <v>126.65674595070888</v>
      </c>
      <c r="E202" s="12">
        <v>174.86888009591362</v>
      </c>
      <c r="F202" s="12">
        <v>144.02878604680956</v>
      </c>
      <c r="G202" s="12">
        <v>111.26643563267962</v>
      </c>
      <c r="H202" s="12">
        <v>106.51222819880594</v>
      </c>
      <c r="I202" s="31">
        <v>152.29793350940633</v>
      </c>
      <c r="J202" s="12">
        <v>99.591806801105392</v>
      </c>
      <c r="K202" s="12">
        <v>195.30022483458757</v>
      </c>
      <c r="L202" s="30">
        <v>266.59811517283629</v>
      </c>
      <c r="M202" s="10">
        <v>108.03571119243331</v>
      </c>
      <c r="N202" s="31">
        <v>105.01647635025735</v>
      </c>
      <c r="O202" s="30">
        <v>151.26539083775248</v>
      </c>
      <c r="P202" s="10">
        <v>233.81739432924832</v>
      </c>
      <c r="Q202" s="31">
        <v>127.00341954701129</v>
      </c>
      <c r="R202" s="31">
        <v>138.65900493586099</v>
      </c>
      <c r="S202" s="31">
        <v>132.60510211569542</v>
      </c>
      <c r="T202" s="31">
        <v>210.80523070895683</v>
      </c>
      <c r="U202" s="31">
        <v>168.53965807698711</v>
      </c>
      <c r="V202" s="31">
        <v>107.7059243155732</v>
      </c>
      <c r="W202" s="31">
        <v>243.77661466418036</v>
      </c>
      <c r="X202" s="31">
        <v>151.31221103754859</v>
      </c>
      <c r="Y202" s="31">
        <v>178.3954984415235</v>
      </c>
      <c r="Z202" s="30">
        <v>254.28894497880609</v>
      </c>
      <c r="AA202" s="10">
        <v>105.30983792436348</v>
      </c>
      <c r="AB202" s="12">
        <v>74.144000419029723</v>
      </c>
      <c r="AC202" s="12">
        <v>164.05611901671557</v>
      </c>
      <c r="AD202" s="12">
        <v>113.35300701941034</v>
      </c>
      <c r="AE202" s="12">
        <v>80.999883960032633</v>
      </c>
      <c r="AF202" s="44">
        <v>93.460674688692919</v>
      </c>
      <c r="AG202" s="10">
        <v>182.96228440501179</v>
      </c>
      <c r="AH202" s="12">
        <v>193.64021055862605</v>
      </c>
      <c r="AI202" s="12">
        <v>186.56263719516755</v>
      </c>
      <c r="AJ202" s="12">
        <v>210.62644642278107</v>
      </c>
      <c r="AK202" s="12">
        <v>198.98489746879733</v>
      </c>
      <c r="AL202" s="11">
        <v>209.08609494264886</v>
      </c>
      <c r="AM202" s="10">
        <v>107.0871666289343</v>
      </c>
      <c r="AN202" s="12">
        <v>97.058393281346582</v>
      </c>
      <c r="AO202" s="12">
        <v>74.407867072016089</v>
      </c>
      <c r="AP202" s="11">
        <v>109.00388143421526</v>
      </c>
      <c r="AQ202" s="10">
        <v>73.736748870536132</v>
      </c>
      <c r="AR202" s="12">
        <v>75.722159388632477</v>
      </c>
      <c r="AS202" s="12">
        <v>85.002704675336105</v>
      </c>
      <c r="AT202" s="11">
        <v>131.04252061087834</v>
      </c>
      <c r="AU202" s="141">
        <v>107.93703885735779</v>
      </c>
    </row>
    <row r="203" spans="1:47" s="9" customFormat="1" ht="11.25">
      <c r="A203" s="7">
        <v>37376</v>
      </c>
      <c r="B203" s="162"/>
      <c r="C203" s="11">
        <v>193.41174927671588</v>
      </c>
      <c r="D203" s="10">
        <v>131.07999244875916</v>
      </c>
      <c r="E203" s="12">
        <v>180.29812877760816</v>
      </c>
      <c r="F203" s="12">
        <v>149.77552747577712</v>
      </c>
      <c r="G203" s="12">
        <v>109.02587489482605</v>
      </c>
      <c r="H203" s="12">
        <v>105.57730800167617</v>
      </c>
      <c r="I203" s="31">
        <v>154.09758758463212</v>
      </c>
      <c r="J203" s="12">
        <v>99.979430066498537</v>
      </c>
      <c r="K203" s="12">
        <v>197.63636107110878</v>
      </c>
      <c r="L203" s="30">
        <v>274.9049667231223</v>
      </c>
      <c r="M203" s="10">
        <v>111.90287384429796</v>
      </c>
      <c r="N203" s="31">
        <v>106.29114239040831</v>
      </c>
      <c r="O203" s="30">
        <v>157.14808143358371</v>
      </c>
      <c r="P203" s="10">
        <v>247.12017590161338</v>
      </c>
      <c r="Q203" s="31">
        <v>131.02829255293739</v>
      </c>
      <c r="R203" s="31">
        <v>143.17465792545732</v>
      </c>
      <c r="S203" s="31">
        <v>136.20043356909608</v>
      </c>
      <c r="T203" s="31">
        <v>215.49748497717482</v>
      </c>
      <c r="U203" s="31">
        <v>175.91150293557129</v>
      </c>
      <c r="V203" s="31">
        <v>110.0458039061061</v>
      </c>
      <c r="W203" s="31">
        <v>248.33127551399645</v>
      </c>
      <c r="X203" s="31">
        <v>150.69049336889202</v>
      </c>
      <c r="Y203" s="31">
        <v>186.69677081471565</v>
      </c>
      <c r="Z203" s="30">
        <v>226.52427555512907</v>
      </c>
      <c r="AA203" s="10">
        <v>109.2317247162573</v>
      </c>
      <c r="AB203" s="12">
        <v>69.022891670174175</v>
      </c>
      <c r="AC203" s="12">
        <v>164.80857086016806</v>
      </c>
      <c r="AD203" s="12">
        <v>110.39822142299707</v>
      </c>
      <c r="AE203" s="12">
        <v>78.859437881139812</v>
      </c>
      <c r="AF203" s="44">
        <v>90.49154058085189</v>
      </c>
      <c r="AG203" s="10">
        <v>183.13575914477329</v>
      </c>
      <c r="AH203" s="12">
        <v>187.02906189864038</v>
      </c>
      <c r="AI203" s="12">
        <v>183.71587731372588</v>
      </c>
      <c r="AJ203" s="12">
        <v>208.41209977001313</v>
      </c>
      <c r="AK203" s="12">
        <v>197.7097661001749</v>
      </c>
      <c r="AL203" s="11">
        <v>209.7562566847937</v>
      </c>
      <c r="AM203" s="10">
        <v>97.53780247645966</v>
      </c>
      <c r="AN203" s="12">
        <v>96.198753129637367</v>
      </c>
      <c r="AO203" s="12">
        <v>71.159760217195398</v>
      </c>
      <c r="AP203" s="11">
        <v>101.1342197294795</v>
      </c>
      <c r="AQ203" s="10">
        <v>73.118266321779231</v>
      </c>
      <c r="AR203" s="12">
        <v>77.238279731361075</v>
      </c>
      <c r="AS203" s="12">
        <v>84.949907806627408</v>
      </c>
      <c r="AT203" s="11">
        <v>126.1783231095685</v>
      </c>
      <c r="AU203" s="141">
        <v>110.19859013876459</v>
      </c>
    </row>
    <row r="204" spans="1:47" s="9" customFormat="1" ht="11.25">
      <c r="A204" s="7">
        <v>37407</v>
      </c>
      <c r="B204" s="162"/>
      <c r="C204" s="11">
        <v>181.07986243055348</v>
      </c>
      <c r="D204" s="10">
        <v>129.67596111662263</v>
      </c>
      <c r="E204" s="12">
        <v>176.71312238535296</v>
      </c>
      <c r="F204" s="12">
        <v>145.01872372198599</v>
      </c>
      <c r="G204" s="12">
        <v>107.72423390101473</v>
      </c>
      <c r="H204" s="12">
        <v>107.84530824958529</v>
      </c>
      <c r="I204" s="31">
        <v>159.22402071562348</v>
      </c>
      <c r="J204" s="12">
        <v>99.245315899616372</v>
      </c>
      <c r="K204" s="12">
        <v>204.26310122055801</v>
      </c>
      <c r="L204" s="30">
        <v>280.83906077665347</v>
      </c>
      <c r="M204" s="10">
        <v>112.93280117332314</v>
      </c>
      <c r="N204" s="31">
        <v>106.55699222541442</v>
      </c>
      <c r="O204" s="30">
        <v>159.82442108141544</v>
      </c>
      <c r="P204" s="10">
        <v>253.96581335702083</v>
      </c>
      <c r="Q204" s="31">
        <v>133.3938079343782</v>
      </c>
      <c r="R204" s="31">
        <v>143.69465941260788</v>
      </c>
      <c r="S204" s="31">
        <v>139.44578596284191</v>
      </c>
      <c r="T204" s="31">
        <v>222.21158872730862</v>
      </c>
      <c r="U204" s="31">
        <v>180.99089978043349</v>
      </c>
      <c r="V204" s="31">
        <v>111.10138175512658</v>
      </c>
      <c r="W204" s="31">
        <v>255.60246078482231</v>
      </c>
      <c r="X204" s="31">
        <v>155.97319834275262</v>
      </c>
      <c r="Y204" s="31">
        <v>189.66118437626042</v>
      </c>
      <c r="Z204" s="30">
        <v>216.66297848601172</v>
      </c>
      <c r="AA204" s="10">
        <v>110.09553766078217</v>
      </c>
      <c r="AB204" s="12">
        <v>64.586393983391218</v>
      </c>
      <c r="AC204" s="12">
        <v>165.70501017991518</v>
      </c>
      <c r="AD204" s="12">
        <v>112.10252312789197</v>
      </c>
      <c r="AE204" s="12">
        <v>76.806793974790537</v>
      </c>
      <c r="AF204" s="44">
        <v>84.142848538938338</v>
      </c>
      <c r="AG204" s="10">
        <v>185.68147242200709</v>
      </c>
      <c r="AH204" s="12">
        <v>188.28804388761989</v>
      </c>
      <c r="AI204" s="12">
        <v>185.06983106138759</v>
      </c>
      <c r="AJ204" s="12">
        <v>208.00969351608552</v>
      </c>
      <c r="AK204" s="12">
        <v>199.49436158744467</v>
      </c>
      <c r="AL204" s="11">
        <v>211.65506890376687</v>
      </c>
      <c r="AM204" s="10">
        <v>89.65254359406407</v>
      </c>
      <c r="AN204" s="12">
        <v>93.719788484738558</v>
      </c>
      <c r="AO204" s="12">
        <v>68.930410209473663</v>
      </c>
      <c r="AP204" s="11">
        <v>93.003183053243703</v>
      </c>
      <c r="AQ204" s="10">
        <v>71.991387137209131</v>
      </c>
      <c r="AR204" s="12">
        <v>77.823725359543474</v>
      </c>
      <c r="AS204" s="12">
        <v>82.939743656046915</v>
      </c>
      <c r="AT204" s="11">
        <v>124.63225127736513</v>
      </c>
      <c r="AU204" s="141">
        <v>111.49847269348034</v>
      </c>
    </row>
    <row r="205" spans="1:47" s="9" customFormat="1" ht="11.25">
      <c r="A205" s="7">
        <v>37435</v>
      </c>
      <c r="B205" s="162"/>
      <c r="C205" s="11">
        <v>172.77392386841791</v>
      </c>
      <c r="D205" s="10">
        <v>130.41546777805516</v>
      </c>
      <c r="E205" s="12">
        <v>179.83839448921358</v>
      </c>
      <c r="F205" s="12">
        <v>142.13381658462728</v>
      </c>
      <c r="G205" s="12">
        <v>98.672852017242278</v>
      </c>
      <c r="H205" s="12">
        <v>109.53696554944408</v>
      </c>
      <c r="I205" s="31">
        <v>163.19852770697699</v>
      </c>
      <c r="J205" s="12">
        <v>92.785180451638965</v>
      </c>
      <c r="K205" s="12">
        <v>200.79089188853351</v>
      </c>
      <c r="L205" s="30">
        <v>288.63227593265822</v>
      </c>
      <c r="M205" s="10">
        <v>115.39951917189966</v>
      </c>
      <c r="N205" s="31">
        <v>109.57537456509432</v>
      </c>
      <c r="O205" s="30">
        <v>162.2223124592382</v>
      </c>
      <c r="P205" s="10">
        <v>263.04666153299354</v>
      </c>
      <c r="Q205" s="31">
        <v>138.02331175868267</v>
      </c>
      <c r="R205" s="31">
        <v>148.89508573727761</v>
      </c>
      <c r="S205" s="31">
        <v>144.44542202542357</v>
      </c>
      <c r="T205" s="31">
        <v>235.30888888577707</v>
      </c>
      <c r="U205" s="31">
        <v>187.26702625421595</v>
      </c>
      <c r="V205" s="31">
        <v>110.36860586137837</v>
      </c>
      <c r="W205" s="31">
        <v>267.10523056192727</v>
      </c>
      <c r="X205" s="31">
        <v>162.6986849719556</v>
      </c>
      <c r="Y205" s="31">
        <v>196.61147870928747</v>
      </c>
      <c r="Z205" s="30">
        <v>195.26079927390444</v>
      </c>
      <c r="AA205" s="10">
        <v>111.1566225213149</v>
      </c>
      <c r="AB205" s="12">
        <v>57.270661454696572</v>
      </c>
      <c r="AC205" s="12">
        <v>165.26650063360768</v>
      </c>
      <c r="AD205" s="12">
        <v>110.98870555391838</v>
      </c>
      <c r="AE205" s="12">
        <v>74.8934595748117</v>
      </c>
      <c r="AF205" s="44">
        <v>75.025164959998435</v>
      </c>
      <c r="AG205" s="10">
        <v>184.89062032623511</v>
      </c>
      <c r="AH205" s="12">
        <v>185.77369046424994</v>
      </c>
      <c r="AI205" s="12">
        <v>183.28875918683428</v>
      </c>
      <c r="AJ205" s="12">
        <v>202.99466411410916</v>
      </c>
      <c r="AK205" s="12">
        <v>201.7764491070956</v>
      </c>
      <c r="AL205" s="11">
        <v>213.90880955588304</v>
      </c>
      <c r="AM205" s="10">
        <v>77.835489122050873</v>
      </c>
      <c r="AN205" s="12">
        <v>93.102686616133994</v>
      </c>
      <c r="AO205" s="12">
        <v>62.833687876651545</v>
      </c>
      <c r="AP205" s="11">
        <v>79.354781775385959</v>
      </c>
      <c r="AQ205" s="10">
        <v>73.145664036583227</v>
      </c>
      <c r="AR205" s="12">
        <v>77.553927659319143</v>
      </c>
      <c r="AS205" s="12">
        <v>79.957822949160686</v>
      </c>
      <c r="AT205" s="11">
        <v>119.3071670202972</v>
      </c>
      <c r="AU205" s="141">
        <v>115.41354029551927</v>
      </c>
    </row>
    <row r="206" spans="1:47" s="9" customFormat="1" ht="11.25">
      <c r="A206" s="7">
        <v>37468</v>
      </c>
      <c r="B206" s="162"/>
      <c r="C206" s="11">
        <v>155.36056527854799</v>
      </c>
      <c r="D206" s="10">
        <v>131.71408983154979</v>
      </c>
      <c r="E206" s="12">
        <v>171.56408094051653</v>
      </c>
      <c r="F206" s="12">
        <v>130.43630096784909</v>
      </c>
      <c r="G206" s="12">
        <v>83.864284523260253</v>
      </c>
      <c r="H206" s="12">
        <v>111.07203903059093</v>
      </c>
      <c r="I206" s="31">
        <v>166.77129082009759</v>
      </c>
      <c r="J206" s="12">
        <v>82.332782773086166</v>
      </c>
      <c r="K206" s="12">
        <v>192.20704870058768</v>
      </c>
      <c r="L206" s="30">
        <v>294.85163265521959</v>
      </c>
      <c r="M206" s="10">
        <v>111.30257407070545</v>
      </c>
      <c r="N206" s="31">
        <v>110.45049255740066</v>
      </c>
      <c r="O206" s="30">
        <v>167.60904377425757</v>
      </c>
      <c r="P206" s="10">
        <v>265.87972562751861</v>
      </c>
      <c r="Q206" s="31">
        <v>138.33032307912904</v>
      </c>
      <c r="R206" s="31">
        <v>148.78663710028516</v>
      </c>
      <c r="S206" s="31">
        <v>143.29350591891915</v>
      </c>
      <c r="T206" s="31">
        <v>237.62261402249862</v>
      </c>
      <c r="U206" s="31">
        <v>185.40881709305924</v>
      </c>
      <c r="V206" s="31">
        <v>112.0092351094723</v>
      </c>
      <c r="W206" s="31">
        <v>271.49507418118412</v>
      </c>
      <c r="X206" s="31">
        <v>163.83340038354618</v>
      </c>
      <c r="Y206" s="31">
        <v>197.30282791161068</v>
      </c>
      <c r="Z206" s="30">
        <v>198.39005745381843</v>
      </c>
      <c r="AA206" s="10">
        <v>108.91323384827463</v>
      </c>
      <c r="AB206" s="12">
        <v>56.977941200954298</v>
      </c>
      <c r="AC206" s="12">
        <v>163.66867889607462</v>
      </c>
      <c r="AD206" s="12">
        <v>108.67709194597053</v>
      </c>
      <c r="AE206" s="12">
        <v>75.395017486610485</v>
      </c>
      <c r="AF206" s="44">
        <v>68.734542044803732</v>
      </c>
      <c r="AG206" s="10">
        <v>197.50940863150635</v>
      </c>
      <c r="AH206" s="12">
        <v>193.715259760447</v>
      </c>
      <c r="AI206" s="12">
        <v>183.31658951211494</v>
      </c>
      <c r="AJ206" s="12">
        <v>206.26656194945951</v>
      </c>
      <c r="AK206" s="12">
        <v>212.94704909237069</v>
      </c>
      <c r="AL206" s="11">
        <v>223.93349704687742</v>
      </c>
      <c r="AM206" s="10">
        <v>73.235031341957864</v>
      </c>
      <c r="AN206" s="12">
        <v>93.251591104734402</v>
      </c>
      <c r="AO206" s="12">
        <v>58.439969863629059</v>
      </c>
      <c r="AP206" s="11">
        <v>69.327011501059104</v>
      </c>
      <c r="AQ206" s="10">
        <v>74.036875184613407</v>
      </c>
      <c r="AR206" s="12">
        <v>75.277521956243049</v>
      </c>
      <c r="AS206" s="12">
        <v>74.994409771094965</v>
      </c>
      <c r="AT206" s="11">
        <v>115.17619036705082</v>
      </c>
      <c r="AU206" s="141">
        <v>119.63059392850791</v>
      </c>
    </row>
    <row r="207" spans="1:47" s="9" customFormat="1" ht="11.25">
      <c r="A207" s="7">
        <v>37498</v>
      </c>
      <c r="B207" s="162"/>
      <c r="C207" s="11">
        <v>158.9394228565381</v>
      </c>
      <c r="D207" s="10">
        <v>132.56391683201363</v>
      </c>
      <c r="E207" s="12">
        <v>175.51038643679578</v>
      </c>
      <c r="F207" s="12">
        <v>136.53177667819756</v>
      </c>
      <c r="G207" s="12">
        <v>89.517851857257128</v>
      </c>
      <c r="H207" s="12">
        <v>114.57301105484538</v>
      </c>
      <c r="I207" s="31">
        <v>169.92263967870349</v>
      </c>
      <c r="J207" s="12">
        <v>87.31876924940029</v>
      </c>
      <c r="K207" s="12">
        <v>201.48509478454096</v>
      </c>
      <c r="L207" s="30">
        <v>290.67077798366006</v>
      </c>
      <c r="M207" s="10">
        <v>114.60369419994774</v>
      </c>
      <c r="N207" s="31">
        <v>111.48416478157431</v>
      </c>
      <c r="O207" s="30">
        <v>171.01846138144572</v>
      </c>
      <c r="P207" s="10">
        <v>266.47216391248537</v>
      </c>
      <c r="Q207" s="31">
        <v>138.08215343312756</v>
      </c>
      <c r="R207" s="31">
        <v>149.96383120513258</v>
      </c>
      <c r="S207" s="31">
        <v>142.47668769589021</v>
      </c>
      <c r="T207" s="31">
        <v>239.91795096442686</v>
      </c>
      <c r="U207" s="31">
        <v>183.73502880281796</v>
      </c>
      <c r="V207" s="31">
        <v>110.3476551466358</v>
      </c>
      <c r="W207" s="31">
        <v>274.12395180062566</v>
      </c>
      <c r="X207" s="31">
        <v>163.50781519444669</v>
      </c>
      <c r="Y207" s="31">
        <v>199.62613850719072</v>
      </c>
      <c r="Z207" s="30">
        <v>202.68418455169811</v>
      </c>
      <c r="AA207" s="10">
        <v>107.07928053324815</v>
      </c>
      <c r="AB207" s="12">
        <v>56.204751500106731</v>
      </c>
      <c r="AC207" s="12">
        <v>163.10818227950483</v>
      </c>
      <c r="AD207" s="12">
        <v>109.22891791357927</v>
      </c>
      <c r="AE207" s="12">
        <v>73.436224146460432</v>
      </c>
      <c r="AF207" s="44">
        <v>72.423757942582967</v>
      </c>
      <c r="AG207" s="10">
        <v>198.32352080027533</v>
      </c>
      <c r="AH207" s="12">
        <v>192.30638458529634</v>
      </c>
      <c r="AI207" s="12">
        <v>178.5032381308404</v>
      </c>
      <c r="AJ207" s="12">
        <v>203.63798371891596</v>
      </c>
      <c r="AK207" s="12">
        <v>213.99325583943897</v>
      </c>
      <c r="AL207" s="11">
        <v>222.98965553707717</v>
      </c>
      <c r="AM207" s="10">
        <v>71.813889004576978</v>
      </c>
      <c r="AN207" s="12">
        <v>91.719343426030647</v>
      </c>
      <c r="AO207" s="12">
        <v>58.129808509777838</v>
      </c>
      <c r="AP207" s="11">
        <v>73.802705794014031</v>
      </c>
      <c r="AQ207" s="10">
        <v>73.197980445462079</v>
      </c>
      <c r="AR207" s="12">
        <v>77.977695996928404</v>
      </c>
      <c r="AS207" s="12">
        <v>76.439576487194572</v>
      </c>
      <c r="AT207" s="11">
        <v>113.86011265727707</v>
      </c>
      <c r="AU207" s="141">
        <v>114.68502921723488</v>
      </c>
    </row>
    <row r="208" spans="1:47" s="9" customFormat="1" ht="11.25">
      <c r="A208" s="7">
        <v>37529</v>
      </c>
      <c r="B208" s="162"/>
      <c r="C208" s="11">
        <v>153.60226872554193</v>
      </c>
      <c r="D208" s="10">
        <v>134.01382618828117</v>
      </c>
      <c r="E208" s="12">
        <v>168.89230929546713</v>
      </c>
      <c r="F208" s="12">
        <v>126.88093706241774</v>
      </c>
      <c r="G208" s="12">
        <v>79.556996862900078</v>
      </c>
      <c r="H208" s="12">
        <v>111.41510577658489</v>
      </c>
      <c r="I208" s="31">
        <v>173.19094557703397</v>
      </c>
      <c r="J208" s="12">
        <v>76.674853513277654</v>
      </c>
      <c r="K208" s="12">
        <v>198.85992232796482</v>
      </c>
      <c r="L208" s="30">
        <v>297.42702800747992</v>
      </c>
      <c r="M208" s="10">
        <v>113.30590142686805</v>
      </c>
      <c r="N208" s="31">
        <v>113.23840679139914</v>
      </c>
      <c r="O208" s="30">
        <v>170.26797563055825</v>
      </c>
      <c r="P208" s="10">
        <v>281.03146800108948</v>
      </c>
      <c r="Q208" s="31">
        <v>148.8224890691929</v>
      </c>
      <c r="R208" s="31">
        <v>161.54691017103534</v>
      </c>
      <c r="S208" s="31">
        <v>152.42874544562665</v>
      </c>
      <c r="T208" s="31">
        <v>257.9005328691465</v>
      </c>
      <c r="U208" s="31">
        <v>194.55389513374797</v>
      </c>
      <c r="V208" s="31">
        <v>117.67981100448787</v>
      </c>
      <c r="W208" s="31">
        <v>294.27117957562081</v>
      </c>
      <c r="X208" s="31">
        <v>172.08837616738481</v>
      </c>
      <c r="Y208" s="31">
        <v>214.3264121533241</v>
      </c>
      <c r="Z208" s="30">
        <v>186.56267256411132</v>
      </c>
      <c r="AA208" s="10">
        <v>108.7434123720537</v>
      </c>
      <c r="AB208" s="12">
        <v>54.110074145544132</v>
      </c>
      <c r="AC208" s="12">
        <v>165.0336469958801</v>
      </c>
      <c r="AD208" s="12">
        <v>110.72941855815206</v>
      </c>
      <c r="AE208" s="12">
        <v>71.93752929756063</v>
      </c>
      <c r="AF208" s="44">
        <v>65.292143670777037</v>
      </c>
      <c r="AG208" s="10">
        <v>205.49015406108714</v>
      </c>
      <c r="AH208" s="12">
        <v>194.18960859487672</v>
      </c>
      <c r="AI208" s="12">
        <v>176.6501533913999</v>
      </c>
      <c r="AJ208" s="12">
        <v>199.4992978374793</v>
      </c>
      <c r="AK208" s="12">
        <v>222.9274772167432</v>
      </c>
      <c r="AL208" s="11">
        <v>233.29281487630541</v>
      </c>
      <c r="AM208" s="10">
        <v>65.032534031947137</v>
      </c>
      <c r="AN208" s="12">
        <v>91.438021103611561</v>
      </c>
      <c r="AO208" s="12">
        <v>52.508487729663621</v>
      </c>
      <c r="AP208" s="11">
        <v>63.507253107955798</v>
      </c>
      <c r="AQ208" s="10">
        <v>73.753637478006368</v>
      </c>
      <c r="AR208" s="12">
        <v>79.664825022537514</v>
      </c>
      <c r="AS208" s="12">
        <v>72.551636914179056</v>
      </c>
      <c r="AT208" s="11">
        <v>113.91996071744008</v>
      </c>
      <c r="AU208" s="141">
        <v>117.70075123512559</v>
      </c>
    </row>
    <row r="209" spans="1:47" s="9" customFormat="1" ht="11.25">
      <c r="A209" s="7">
        <v>37560</v>
      </c>
      <c r="B209" s="162"/>
      <c r="C209" s="11">
        <v>150.86849082879016</v>
      </c>
      <c r="D209" s="10">
        <v>124.58776584419466</v>
      </c>
      <c r="E209" s="12">
        <v>158.41236762017138</v>
      </c>
      <c r="F209" s="12">
        <v>115.10172804827852</v>
      </c>
      <c r="G209" s="12">
        <v>79.956419954248105</v>
      </c>
      <c r="H209" s="12">
        <v>111.32738901915458</v>
      </c>
      <c r="I209" s="31">
        <v>173.13589748309184</v>
      </c>
      <c r="J209" s="12">
        <v>71.085245466496062</v>
      </c>
      <c r="K209" s="12">
        <v>204.43894510720386</v>
      </c>
      <c r="L209" s="30">
        <v>305.18654014885999</v>
      </c>
      <c r="M209" s="10">
        <v>107.18541322601519</v>
      </c>
      <c r="N209" s="31">
        <v>111.55213695343689</v>
      </c>
      <c r="O209" s="30">
        <v>170.37985703372993</v>
      </c>
      <c r="P209" s="10">
        <v>264.18813383992409</v>
      </c>
      <c r="Q209" s="31">
        <v>141.37337483139524</v>
      </c>
      <c r="R209" s="31">
        <v>152.07999939417078</v>
      </c>
      <c r="S209" s="31">
        <v>144.76790568082666</v>
      </c>
      <c r="T209" s="31">
        <v>249.58066324839018</v>
      </c>
      <c r="U209" s="31">
        <v>178.40144093908032</v>
      </c>
      <c r="V209" s="31">
        <v>114.79615361468865</v>
      </c>
      <c r="W209" s="31">
        <v>288.04454948679808</v>
      </c>
      <c r="X209" s="31">
        <v>163.02089915309429</v>
      </c>
      <c r="Y209" s="31">
        <v>214.31259342442769</v>
      </c>
      <c r="Z209" s="30">
        <v>209.47854234788369</v>
      </c>
      <c r="AA209" s="10">
        <v>105.39140480743426</v>
      </c>
      <c r="AB209" s="12">
        <v>60.850890987853937</v>
      </c>
      <c r="AC209" s="12">
        <v>166.2356539509905</v>
      </c>
      <c r="AD209" s="12">
        <v>108.50153632543483</v>
      </c>
      <c r="AE209" s="12">
        <v>71.50630053075993</v>
      </c>
      <c r="AF209" s="44">
        <v>69.706875426113385</v>
      </c>
      <c r="AG209" s="10">
        <v>205.1592411681587</v>
      </c>
      <c r="AH209" s="12">
        <v>205.81663469779974</v>
      </c>
      <c r="AI209" s="12">
        <v>182.32833379607209</v>
      </c>
      <c r="AJ209" s="12">
        <v>210.7511950578311</v>
      </c>
      <c r="AK209" s="12">
        <v>225.2950027466882</v>
      </c>
      <c r="AL209" s="11">
        <v>233.52409132092063</v>
      </c>
      <c r="AM209" s="10">
        <v>76.126926666156976</v>
      </c>
      <c r="AN209" s="12">
        <v>92.622219410605808</v>
      </c>
      <c r="AO209" s="12">
        <v>55.512577691445323</v>
      </c>
      <c r="AP209" s="11">
        <v>71.165578221136414</v>
      </c>
      <c r="AQ209" s="10">
        <v>75.705779347296385</v>
      </c>
      <c r="AR209" s="12">
        <v>76.921540109566465</v>
      </c>
      <c r="AS209" s="12">
        <v>74.587645902120343</v>
      </c>
      <c r="AT209" s="11">
        <v>119.27123415124751</v>
      </c>
      <c r="AU209" s="141">
        <v>120.18642223322402</v>
      </c>
    </row>
    <row r="210" spans="1:47" s="9" customFormat="1" ht="11.25">
      <c r="A210" s="7">
        <v>37589</v>
      </c>
      <c r="B210" s="162"/>
      <c r="C210" s="11">
        <v>161.2498212300583</v>
      </c>
      <c r="D210" s="10">
        <v>116.72791590349631</v>
      </c>
      <c r="E210" s="12">
        <v>162.64556177285121</v>
      </c>
      <c r="F210" s="12">
        <v>124.65167244423915</v>
      </c>
      <c r="G210" s="12">
        <v>92.981439963819213</v>
      </c>
      <c r="H210" s="12">
        <v>118.53107666829321</v>
      </c>
      <c r="I210" s="31">
        <v>177.92702095882174</v>
      </c>
      <c r="J210" s="12">
        <v>78.951100750313131</v>
      </c>
      <c r="K210" s="12">
        <v>209.78716120600001</v>
      </c>
      <c r="L210" s="30">
        <v>311.96146612685652</v>
      </c>
      <c r="M210" s="10">
        <v>104.20071376834366</v>
      </c>
      <c r="N210" s="31">
        <v>105.17030661078684</v>
      </c>
      <c r="O210" s="30">
        <v>163.61420635826525</v>
      </c>
      <c r="P210" s="10">
        <v>233.16585489924159</v>
      </c>
      <c r="Q210" s="31">
        <v>125.12937477603094</v>
      </c>
      <c r="R210" s="31">
        <v>132.30351264822576</v>
      </c>
      <c r="S210" s="31">
        <v>130.48550421741993</v>
      </c>
      <c r="T210" s="31">
        <v>222.40131471187047</v>
      </c>
      <c r="U210" s="31">
        <v>160.74587462350496</v>
      </c>
      <c r="V210" s="31">
        <v>115.65062079499818</v>
      </c>
      <c r="W210" s="31">
        <v>254.9212287084421</v>
      </c>
      <c r="X210" s="31">
        <v>153.37405092093613</v>
      </c>
      <c r="Y210" s="31">
        <v>195.16776642225375</v>
      </c>
      <c r="Z210" s="30">
        <v>227.60514119149633</v>
      </c>
      <c r="AA210" s="10">
        <v>104.64592120517595</v>
      </c>
      <c r="AB210" s="12">
        <v>68.395178254956363</v>
      </c>
      <c r="AC210" s="12">
        <v>157.95385575010283</v>
      </c>
      <c r="AD210" s="12">
        <v>105.32000820589158</v>
      </c>
      <c r="AE210" s="12">
        <v>69.488176945585195</v>
      </c>
      <c r="AF210" s="44">
        <v>81.902745491997308</v>
      </c>
      <c r="AG210" s="10">
        <v>192.08341194809509</v>
      </c>
      <c r="AH210" s="12">
        <v>204.29168564011087</v>
      </c>
      <c r="AI210" s="12">
        <v>184.20093160770492</v>
      </c>
      <c r="AJ210" s="12">
        <v>209.06837335031389</v>
      </c>
      <c r="AK210" s="12">
        <v>213.52146188276225</v>
      </c>
      <c r="AL210" s="11">
        <v>218.08877379401571</v>
      </c>
      <c r="AM210" s="10">
        <v>92.609820074652447</v>
      </c>
      <c r="AN210" s="12">
        <v>95.075119230365303</v>
      </c>
      <c r="AO210" s="12">
        <v>65.975579309976254</v>
      </c>
      <c r="AP210" s="11">
        <v>89.280145617681626</v>
      </c>
      <c r="AQ210" s="10">
        <v>73.828179379604435</v>
      </c>
      <c r="AR210" s="12">
        <v>73.494848956036279</v>
      </c>
      <c r="AS210" s="12">
        <v>87.408692390748939</v>
      </c>
      <c r="AT210" s="11">
        <v>129.61192848099918</v>
      </c>
      <c r="AU210" s="141">
        <v>123.49898300386661</v>
      </c>
    </row>
    <row r="211" spans="1:47" s="9" customFormat="1" ht="11.25">
      <c r="A211" s="7">
        <v>37621</v>
      </c>
      <c r="B211" s="162"/>
      <c r="C211" s="11">
        <v>167.61977511022064</v>
      </c>
      <c r="D211" s="10">
        <v>123.16857764912615</v>
      </c>
      <c r="E211" s="12">
        <v>170.08723024061283</v>
      </c>
      <c r="F211" s="12">
        <v>130.3198302437109</v>
      </c>
      <c r="G211" s="12">
        <v>93.911691324382431</v>
      </c>
      <c r="H211" s="12">
        <v>119.12787024227018</v>
      </c>
      <c r="I211" s="31">
        <v>178.94509852348654</v>
      </c>
      <c r="J211" s="12">
        <v>78.993757485999581</v>
      </c>
      <c r="K211" s="12">
        <v>213.3110478256279</v>
      </c>
      <c r="L211" s="30">
        <v>314.90349917779497</v>
      </c>
      <c r="M211" s="10">
        <v>110.51931714939518</v>
      </c>
      <c r="N211" s="31">
        <v>107.90865249390762</v>
      </c>
      <c r="O211" s="30">
        <v>165.82660268804665</v>
      </c>
      <c r="P211" s="10">
        <v>243.82100579248993</v>
      </c>
      <c r="Q211" s="31">
        <v>124.3454824837569</v>
      </c>
      <c r="R211" s="31">
        <v>135.94801403317499</v>
      </c>
      <c r="S211" s="31">
        <v>124.76632147585245</v>
      </c>
      <c r="T211" s="31">
        <v>229.98387784436446</v>
      </c>
      <c r="U211" s="31">
        <v>160.09511134762698</v>
      </c>
      <c r="V211" s="31">
        <v>107.06186360146303</v>
      </c>
      <c r="W211" s="31">
        <v>271.31095225176057</v>
      </c>
      <c r="X211" s="31">
        <v>150.37428177830972</v>
      </c>
      <c r="Y211" s="31">
        <v>209.10594343422241</v>
      </c>
      <c r="Z211" s="30">
        <v>203.81693564515638</v>
      </c>
      <c r="AA211" s="10">
        <v>105.26193334177594</v>
      </c>
      <c r="AB211" s="12">
        <v>63.047799418618354</v>
      </c>
      <c r="AC211" s="12">
        <v>157.27903502558095</v>
      </c>
      <c r="AD211" s="12">
        <v>104.12526925951381</v>
      </c>
      <c r="AE211" s="12">
        <v>66.466677913763149</v>
      </c>
      <c r="AF211" s="44">
        <v>75.488820320654398</v>
      </c>
      <c r="AG211" s="10">
        <v>200.22998294500792</v>
      </c>
      <c r="AH211" s="12">
        <v>201.35029208976957</v>
      </c>
      <c r="AI211" s="12">
        <v>183.42879382475215</v>
      </c>
      <c r="AJ211" s="12">
        <v>203.83026672724935</v>
      </c>
      <c r="AK211" s="12">
        <v>216.61154634213898</v>
      </c>
      <c r="AL211" s="11">
        <v>225.44555692806091</v>
      </c>
      <c r="AM211" s="10">
        <v>80.575222265480235</v>
      </c>
      <c r="AN211" s="12">
        <v>93.510891575257403</v>
      </c>
      <c r="AO211" s="12">
        <v>60.710171731950105</v>
      </c>
      <c r="AP211" s="11">
        <v>83.96210133021701</v>
      </c>
      <c r="AQ211" s="10">
        <v>74.264412876676715</v>
      </c>
      <c r="AR211" s="12">
        <v>75.346473480664358</v>
      </c>
      <c r="AS211" s="12">
        <v>86.46394086282821</v>
      </c>
      <c r="AT211" s="11">
        <v>123.24721380298867</v>
      </c>
      <c r="AU211" s="141">
        <v>122.52082627132157</v>
      </c>
    </row>
    <row r="212" spans="1:47" s="9" customFormat="1" ht="11.25">
      <c r="A212" s="7">
        <v>37652</v>
      </c>
      <c r="B212" s="162"/>
      <c r="C212" s="11">
        <v>175.68538465801848</v>
      </c>
      <c r="D212" s="10">
        <v>122.83904705181175</v>
      </c>
      <c r="E212" s="12">
        <v>173.09846321153015</v>
      </c>
      <c r="F212" s="12">
        <v>133.65187499249299</v>
      </c>
      <c r="G212" s="12">
        <v>92.262824400337024</v>
      </c>
      <c r="H212" s="12">
        <v>118.43598542830094</v>
      </c>
      <c r="I212" s="31">
        <v>177.81824239501381</v>
      </c>
      <c r="J212" s="12">
        <v>78.529580208526681</v>
      </c>
      <c r="K212" s="12">
        <v>208.27191454677845</v>
      </c>
      <c r="L212" s="30">
        <v>313.72658409797236</v>
      </c>
      <c r="M212" s="10">
        <v>108.69680605062486</v>
      </c>
      <c r="N212" s="31">
        <v>108.99859012394053</v>
      </c>
      <c r="O212" s="30">
        <v>167.76704749217581</v>
      </c>
      <c r="P212" s="10">
        <v>246.95360342567389</v>
      </c>
      <c r="Q212" s="31">
        <v>127.59420162607147</v>
      </c>
      <c r="R212" s="31">
        <v>138.32682180445232</v>
      </c>
      <c r="S212" s="31">
        <v>126.99819958683642</v>
      </c>
      <c r="T212" s="31">
        <v>232.05876829174551</v>
      </c>
      <c r="U212" s="31">
        <v>163.63740651786119</v>
      </c>
      <c r="V212" s="31">
        <v>108.04253035766823</v>
      </c>
      <c r="W212" s="31">
        <v>275.96332837642228</v>
      </c>
      <c r="X212" s="31">
        <v>151.52849697580396</v>
      </c>
      <c r="Y212" s="31">
        <v>211.39613144869381</v>
      </c>
      <c r="Z212" s="30">
        <v>212.60589416881052</v>
      </c>
      <c r="AA212" s="10">
        <v>106.22567967787357</v>
      </c>
      <c r="AB212" s="12">
        <v>64.406465572320954</v>
      </c>
      <c r="AC212" s="12">
        <v>157.48870327592545</v>
      </c>
      <c r="AD212" s="12">
        <v>107.18882899311521</v>
      </c>
      <c r="AE212" s="12">
        <v>66.822981278929547</v>
      </c>
      <c r="AF212" s="44">
        <v>73.829313642210309</v>
      </c>
      <c r="AG212" s="10">
        <v>200.0964765666323</v>
      </c>
      <c r="AH212" s="12">
        <v>203.42790164732941</v>
      </c>
      <c r="AI212" s="12">
        <v>180.15116754691175</v>
      </c>
      <c r="AJ212" s="12">
        <v>204.71028544251939</v>
      </c>
      <c r="AK212" s="12">
        <v>215.63944043671066</v>
      </c>
      <c r="AL212" s="11">
        <v>225.24582433789425</v>
      </c>
      <c r="AM212" s="10">
        <v>82.036670524786913</v>
      </c>
      <c r="AN212" s="12">
        <v>95.050288206349336</v>
      </c>
      <c r="AO212" s="12">
        <v>60.248006088343033</v>
      </c>
      <c r="AP212" s="11">
        <v>84.55794142963579</v>
      </c>
      <c r="AQ212" s="10">
        <v>76.890829682255855</v>
      </c>
      <c r="AR212" s="12">
        <v>74.048630801281817</v>
      </c>
      <c r="AS212" s="12">
        <v>84.225926299048965</v>
      </c>
      <c r="AT212" s="11">
        <v>123.16378439842541</v>
      </c>
      <c r="AU212" s="141">
        <v>123.40981282000347</v>
      </c>
    </row>
    <row r="213" spans="1:47" s="9" customFormat="1" ht="11.25">
      <c r="A213" s="7">
        <v>37680</v>
      </c>
      <c r="B213" s="162"/>
      <c r="C213" s="11">
        <v>170.72610228660443</v>
      </c>
      <c r="D213" s="10">
        <v>119.91284911038062</v>
      </c>
      <c r="E213" s="12">
        <v>163.91104777227986</v>
      </c>
      <c r="F213" s="12">
        <v>127.32346404591151</v>
      </c>
      <c r="G213" s="12">
        <v>87.162284790078843</v>
      </c>
      <c r="H213" s="12">
        <v>115.24232220511914</v>
      </c>
      <c r="I213" s="31">
        <v>175.73367870326672</v>
      </c>
      <c r="J213" s="12">
        <v>72.79337822595663</v>
      </c>
      <c r="K213" s="12">
        <v>204.04012346376797</v>
      </c>
      <c r="L213" s="30">
        <v>315.40960438942602</v>
      </c>
      <c r="M213" s="10">
        <v>104.54805526871623</v>
      </c>
      <c r="N213" s="31">
        <v>109.47991143840605</v>
      </c>
      <c r="O213" s="30">
        <v>167.16202039707028</v>
      </c>
      <c r="P213" s="10">
        <v>248.91938832808077</v>
      </c>
      <c r="Q213" s="31">
        <v>128.91568772316489</v>
      </c>
      <c r="R213" s="31">
        <v>139.91267244425325</v>
      </c>
      <c r="S213" s="31">
        <v>128.92642916973273</v>
      </c>
      <c r="T213" s="31">
        <v>235.62333224846563</v>
      </c>
      <c r="U213" s="31">
        <v>166.68608239612948</v>
      </c>
      <c r="V213" s="31">
        <v>107.08958423542832</v>
      </c>
      <c r="W213" s="31">
        <v>279.47732132809551</v>
      </c>
      <c r="X213" s="31">
        <v>155.95280499815743</v>
      </c>
      <c r="Y213" s="31">
        <v>213.76819347340478</v>
      </c>
      <c r="Z213" s="30">
        <v>220.78935152899484</v>
      </c>
      <c r="AA213" s="10">
        <v>104.1235912169842</v>
      </c>
      <c r="AB213" s="12">
        <v>66.915836460644968</v>
      </c>
      <c r="AC213" s="12">
        <v>159.81108219618631</v>
      </c>
      <c r="AD213" s="12">
        <v>107.74522031361565</v>
      </c>
      <c r="AE213" s="12">
        <v>68.274623015575045</v>
      </c>
      <c r="AF213" s="44">
        <v>71.933436485790708</v>
      </c>
      <c r="AG213" s="10">
        <v>200.25692835983691</v>
      </c>
      <c r="AH213" s="12">
        <v>205.64205286836673</v>
      </c>
      <c r="AI213" s="12">
        <v>182.97775676885996</v>
      </c>
      <c r="AJ213" s="12">
        <v>209.09254512097323</v>
      </c>
      <c r="AK213" s="12">
        <v>221.09129256244429</v>
      </c>
      <c r="AL213" s="11">
        <v>226.74579787600209</v>
      </c>
      <c r="AM213" s="10">
        <v>84.289084017828259</v>
      </c>
      <c r="AN213" s="12">
        <v>95.344371244592864</v>
      </c>
      <c r="AO213" s="12">
        <v>60.674155256563978</v>
      </c>
      <c r="AP213" s="11">
        <v>81.522593921501681</v>
      </c>
      <c r="AQ213" s="10">
        <v>76.444895564514027</v>
      </c>
      <c r="AR213" s="12">
        <v>74.026557442473802</v>
      </c>
      <c r="AS213" s="12">
        <v>80.078507080622316</v>
      </c>
      <c r="AT213" s="11">
        <v>129.01392226366974</v>
      </c>
      <c r="AU213" s="141">
        <v>126.24645790460036</v>
      </c>
    </row>
    <row r="214" spans="1:47" s="9" customFormat="1" ht="11.25">
      <c r="A214" s="7">
        <v>37711</v>
      </c>
      <c r="B214" s="162"/>
      <c r="C214" s="11">
        <v>170.0681889070917</v>
      </c>
      <c r="D214" s="10">
        <v>117.96704837665526</v>
      </c>
      <c r="E214" s="12">
        <v>162.04563058561882</v>
      </c>
      <c r="F214" s="12">
        <v>126.37886305327109</v>
      </c>
      <c r="G214" s="12">
        <v>88.165989776773202</v>
      </c>
      <c r="H214" s="12">
        <v>112.66055944492632</v>
      </c>
      <c r="I214" s="31">
        <v>175.5292972322633</v>
      </c>
      <c r="J214" s="12">
        <v>75.501548520419675</v>
      </c>
      <c r="K214" s="12">
        <v>198.5520225520674</v>
      </c>
      <c r="L214" s="30">
        <v>318.5754372343477</v>
      </c>
      <c r="M214" s="10">
        <v>104.72100416606432</v>
      </c>
      <c r="N214" s="31">
        <v>109.98748827997171</v>
      </c>
      <c r="O214" s="30">
        <v>164.18135947120979</v>
      </c>
      <c r="P214" s="10">
        <v>253.82324978548868</v>
      </c>
      <c r="Q214" s="31">
        <v>129.84637469972841</v>
      </c>
      <c r="R214" s="31">
        <v>141.13173146792337</v>
      </c>
      <c r="S214" s="31">
        <v>129.8096520722047</v>
      </c>
      <c r="T214" s="31">
        <v>238.92311776655407</v>
      </c>
      <c r="U214" s="31">
        <v>167.77653271359588</v>
      </c>
      <c r="V214" s="31">
        <v>109.64944781403862</v>
      </c>
      <c r="W214" s="31">
        <v>284.00036033227076</v>
      </c>
      <c r="X214" s="31">
        <v>157.77255453901626</v>
      </c>
      <c r="Y214" s="31">
        <v>216.73943134999294</v>
      </c>
      <c r="Z214" s="30">
        <v>223.68682311228204</v>
      </c>
      <c r="AA214" s="10">
        <v>105.36865446089389</v>
      </c>
      <c r="AB214" s="12">
        <v>67.142653734142684</v>
      </c>
      <c r="AC214" s="12">
        <v>162.41137871704848</v>
      </c>
      <c r="AD214" s="12">
        <v>106.6522785682956</v>
      </c>
      <c r="AE214" s="12">
        <v>69.041637059424062</v>
      </c>
      <c r="AF214" s="44">
        <v>69.965689628498481</v>
      </c>
      <c r="AG214" s="10">
        <v>203.25724743155521</v>
      </c>
      <c r="AH214" s="12">
        <v>209.50582049532505</v>
      </c>
      <c r="AI214" s="12">
        <v>188.48096191339238</v>
      </c>
      <c r="AJ214" s="12">
        <v>212.01574428961143</v>
      </c>
      <c r="AK214" s="12">
        <v>227.2204386207826</v>
      </c>
      <c r="AL214" s="11">
        <v>232.4928871129365</v>
      </c>
      <c r="AM214" s="10">
        <v>83.626820826897529</v>
      </c>
      <c r="AN214" s="12">
        <v>94.641511129803462</v>
      </c>
      <c r="AO214" s="12">
        <v>60.655960522862983</v>
      </c>
      <c r="AP214" s="11">
        <v>81.346978340865121</v>
      </c>
      <c r="AQ214" s="10">
        <v>77.788685292267999</v>
      </c>
      <c r="AR214" s="12">
        <v>73.108237186147335</v>
      </c>
      <c r="AS214" s="12">
        <v>78.427409821989386</v>
      </c>
      <c r="AT214" s="11">
        <v>132.1590771478931</v>
      </c>
      <c r="AU214" s="141">
        <v>126.19549003569921</v>
      </c>
    </row>
    <row r="215" spans="1:47" s="9" customFormat="1" ht="11.25">
      <c r="A215" s="7">
        <v>37741</v>
      </c>
      <c r="B215" s="162"/>
      <c r="C215" s="11">
        <v>180.09923609021752</v>
      </c>
      <c r="D215" s="10">
        <v>113.53354431185979</v>
      </c>
      <c r="E215" s="12">
        <v>160.45362196808401</v>
      </c>
      <c r="F215" s="12">
        <v>134.40175030136058</v>
      </c>
      <c r="G215" s="12">
        <v>95.538665935473503</v>
      </c>
      <c r="H215" s="12">
        <v>112.66711472587778</v>
      </c>
      <c r="I215" s="31">
        <v>175.60099046785996</v>
      </c>
      <c r="J215" s="12">
        <v>83.359751028679213</v>
      </c>
      <c r="K215" s="12">
        <v>201.32405969218618</v>
      </c>
      <c r="L215" s="30">
        <v>315.04330549434513</v>
      </c>
      <c r="M215" s="10">
        <v>103.7932015119392</v>
      </c>
      <c r="N215" s="31">
        <v>106.87175946819001</v>
      </c>
      <c r="O215" s="30">
        <v>161.96635472855107</v>
      </c>
      <c r="P215" s="10">
        <v>240.60820223340977</v>
      </c>
      <c r="Q215" s="31">
        <v>132.63981199263125</v>
      </c>
      <c r="R215" s="31">
        <v>140.02642213652368</v>
      </c>
      <c r="S215" s="31">
        <v>128.92943869350904</v>
      </c>
      <c r="T215" s="31">
        <v>224.46721888200912</v>
      </c>
      <c r="U215" s="31">
        <v>160.77931306302824</v>
      </c>
      <c r="V215" s="31">
        <v>109.95343381831458</v>
      </c>
      <c r="W215" s="31">
        <v>267.61760814225511</v>
      </c>
      <c r="X215" s="31">
        <v>149.21698423697742</v>
      </c>
      <c r="Y215" s="31">
        <v>209.95653936683146</v>
      </c>
      <c r="Z215" s="30">
        <v>226.51532098208222</v>
      </c>
      <c r="AA215" s="10">
        <v>103.69117777139782</v>
      </c>
      <c r="AB215" s="12">
        <v>68.111130809557636</v>
      </c>
      <c r="AC215" s="12">
        <v>158.28556632387932</v>
      </c>
      <c r="AD215" s="12">
        <v>104.11189017022755</v>
      </c>
      <c r="AE215" s="12">
        <v>68.018452233414763</v>
      </c>
      <c r="AF215" s="44">
        <v>75.213327715234328</v>
      </c>
      <c r="AG215" s="10">
        <v>195.46684409687833</v>
      </c>
      <c r="AH215" s="12">
        <v>210.44748038601688</v>
      </c>
      <c r="AI215" s="12">
        <v>185.3015198337763</v>
      </c>
      <c r="AJ215" s="12">
        <v>210.96028126370942</v>
      </c>
      <c r="AK215" s="12">
        <v>219.68343096312998</v>
      </c>
      <c r="AL215" s="11">
        <v>223.48867514546643</v>
      </c>
      <c r="AM215" s="10">
        <v>89.037432249913664</v>
      </c>
      <c r="AN215" s="12">
        <v>94.670415886395304</v>
      </c>
      <c r="AO215" s="12">
        <v>64.586788171834357</v>
      </c>
      <c r="AP215" s="11">
        <v>92.362457454639141</v>
      </c>
      <c r="AQ215" s="10">
        <v>79.43564028150351</v>
      </c>
      <c r="AR215" s="12">
        <v>72.63459952053114</v>
      </c>
      <c r="AS215" s="12">
        <v>88.929109005895</v>
      </c>
      <c r="AT215" s="11">
        <v>131.66364428689135</v>
      </c>
      <c r="AU215" s="141">
        <v>127.90138457289417</v>
      </c>
    </row>
    <row r="216" spans="1:47" s="9" customFormat="1" ht="11.25">
      <c r="A216" s="7">
        <v>37771</v>
      </c>
      <c r="B216" s="162"/>
      <c r="C216" s="11">
        <v>186.82015706827698</v>
      </c>
      <c r="D216" s="10">
        <v>112.74154639883254</v>
      </c>
      <c r="E216" s="12">
        <v>163.69578054605506</v>
      </c>
      <c r="F216" s="12">
        <v>137.91112600978838</v>
      </c>
      <c r="G216" s="12">
        <v>99.447784789248018</v>
      </c>
      <c r="H216" s="12">
        <v>114.14066348641629</v>
      </c>
      <c r="I216" s="31">
        <v>179.60374875855439</v>
      </c>
      <c r="J216" s="12">
        <v>86.731138393774216</v>
      </c>
      <c r="K216" s="12">
        <v>206.08088010963854</v>
      </c>
      <c r="L216" s="30">
        <v>321.51103487329374</v>
      </c>
      <c r="M216" s="10">
        <v>106.73408794238377</v>
      </c>
      <c r="N216" s="31">
        <v>105.19742542906607</v>
      </c>
      <c r="O216" s="30">
        <v>161.4967497589333</v>
      </c>
      <c r="P216" s="10">
        <v>234.64952902488636</v>
      </c>
      <c r="Q216" s="31">
        <v>136.07041407110944</v>
      </c>
      <c r="R216" s="31">
        <v>143.89472089219055</v>
      </c>
      <c r="S216" s="31">
        <v>134.96089136297584</v>
      </c>
      <c r="T216" s="31">
        <v>218.09620084501145</v>
      </c>
      <c r="U216" s="31">
        <v>166.46448044659178</v>
      </c>
      <c r="V216" s="31">
        <v>116.89479780525683</v>
      </c>
      <c r="W216" s="31">
        <v>260.01336456488872</v>
      </c>
      <c r="X216" s="31">
        <v>146.08470782541991</v>
      </c>
      <c r="Y216" s="31">
        <v>204.26774973100331</v>
      </c>
      <c r="Z216" s="30">
        <v>231.36990851081549</v>
      </c>
      <c r="AA216" s="10">
        <v>103.7735879785014</v>
      </c>
      <c r="AB216" s="12">
        <v>70.767108832902764</v>
      </c>
      <c r="AC216" s="12">
        <v>154.49571197418931</v>
      </c>
      <c r="AD216" s="12">
        <v>107.67880253320159</v>
      </c>
      <c r="AE216" s="12">
        <v>66.847506606107714</v>
      </c>
      <c r="AF216" s="44">
        <v>80.143290192096757</v>
      </c>
      <c r="AG216" s="10">
        <v>190.15387761945354</v>
      </c>
      <c r="AH216" s="12">
        <v>204.57049178261545</v>
      </c>
      <c r="AI216" s="12">
        <v>181.30772746839492</v>
      </c>
      <c r="AJ216" s="12">
        <v>207.6453356307029</v>
      </c>
      <c r="AK216" s="12">
        <v>210.37442082065431</v>
      </c>
      <c r="AL216" s="11">
        <v>215.91875753558892</v>
      </c>
      <c r="AM216" s="10">
        <v>97.672454774136654</v>
      </c>
      <c r="AN216" s="12">
        <v>94.936528864079662</v>
      </c>
      <c r="AO216" s="12">
        <v>69.666400735409027</v>
      </c>
      <c r="AP216" s="11">
        <v>101.43630125880021</v>
      </c>
      <c r="AQ216" s="10">
        <v>79.255629758971196</v>
      </c>
      <c r="AR216" s="12">
        <v>73.492129584396721</v>
      </c>
      <c r="AS216" s="12">
        <v>94.141532485648497</v>
      </c>
      <c r="AT216" s="11">
        <v>136.38843462866478</v>
      </c>
      <c r="AU216" s="141">
        <v>127.76936518031626</v>
      </c>
    </row>
    <row r="217" spans="1:47" s="9" customFormat="1" ht="11.25">
      <c r="A217" s="7">
        <v>37802</v>
      </c>
      <c r="B217" s="162"/>
      <c r="C217" s="11">
        <v>188.33418361139158</v>
      </c>
      <c r="D217" s="10">
        <v>114.6268522535244</v>
      </c>
      <c r="E217" s="12">
        <v>163.4228358129734</v>
      </c>
      <c r="F217" s="12">
        <v>138.13662273084967</v>
      </c>
      <c r="G217" s="12">
        <v>101.38059761757661</v>
      </c>
      <c r="H217" s="12">
        <v>115.65707477864915</v>
      </c>
      <c r="I217" s="31">
        <v>182.47238717084298</v>
      </c>
      <c r="J217" s="12">
        <v>89.846095888840921</v>
      </c>
      <c r="K217" s="12">
        <v>208.29692764012884</v>
      </c>
      <c r="L217" s="30">
        <v>323.93487588400785</v>
      </c>
      <c r="M217" s="10">
        <v>106.17475264216807</v>
      </c>
      <c r="N217" s="31">
        <v>104.73213926905889</v>
      </c>
      <c r="O217" s="30">
        <v>161.06539565254121</v>
      </c>
      <c r="P217" s="10">
        <v>235.17028501687247</v>
      </c>
      <c r="Q217" s="31">
        <v>135.19273560446422</v>
      </c>
      <c r="R217" s="31">
        <v>141.71279053677492</v>
      </c>
      <c r="S217" s="31">
        <v>132.929294753813</v>
      </c>
      <c r="T217" s="31">
        <v>217.04962698199589</v>
      </c>
      <c r="U217" s="31">
        <v>165.06138055829143</v>
      </c>
      <c r="V217" s="31">
        <v>115.95870900156082</v>
      </c>
      <c r="W217" s="31">
        <v>261.95542411609745</v>
      </c>
      <c r="X217" s="31">
        <v>145.00283646651198</v>
      </c>
      <c r="Y217" s="31">
        <v>206.60773624495224</v>
      </c>
      <c r="Z217" s="30">
        <v>233.99116288955227</v>
      </c>
      <c r="AA217" s="10">
        <v>104.23117938453383</v>
      </c>
      <c r="AB217" s="12">
        <v>71.871139706727732</v>
      </c>
      <c r="AC217" s="12">
        <v>154.938213881704</v>
      </c>
      <c r="AD217" s="12">
        <v>107.35233211743005</v>
      </c>
      <c r="AE217" s="12">
        <v>66.74827010832081</v>
      </c>
      <c r="AF217" s="44">
        <v>79.906221383030967</v>
      </c>
      <c r="AG217" s="10">
        <v>190.90467343647236</v>
      </c>
      <c r="AH217" s="12">
        <v>201.82364578791714</v>
      </c>
      <c r="AI217" s="12">
        <v>180.22013415218851</v>
      </c>
      <c r="AJ217" s="12">
        <v>209.75332508978431</v>
      </c>
      <c r="AK217" s="12">
        <v>210.13659424470274</v>
      </c>
      <c r="AL217" s="11">
        <v>214.38309033007656</v>
      </c>
      <c r="AM217" s="10">
        <v>97.334027209604614</v>
      </c>
      <c r="AN217" s="12">
        <v>95.26088046675973</v>
      </c>
      <c r="AO217" s="12">
        <v>69.7854356876976</v>
      </c>
      <c r="AP217" s="11">
        <v>101.75670403806546</v>
      </c>
      <c r="AQ217" s="10">
        <v>77.114793564439296</v>
      </c>
      <c r="AR217" s="12">
        <v>72.212781108298572</v>
      </c>
      <c r="AS217" s="12">
        <v>95.706127880292655</v>
      </c>
      <c r="AT217" s="11">
        <v>134.01729080635957</v>
      </c>
      <c r="AU217" s="141">
        <v>130.68001269612716</v>
      </c>
    </row>
    <row r="218" spans="1:47" s="9" customFormat="1" ht="11.25">
      <c r="A218" s="7">
        <v>37833</v>
      </c>
      <c r="B218" s="162"/>
      <c r="C218" s="11">
        <v>188.97986575721114</v>
      </c>
      <c r="D218" s="10">
        <v>111.8070172459488</v>
      </c>
      <c r="E218" s="12">
        <v>160.90336497284659</v>
      </c>
      <c r="F218" s="12">
        <v>133.78543056681522</v>
      </c>
      <c r="G218" s="12">
        <v>98.848322778129855</v>
      </c>
      <c r="H218" s="12">
        <v>115.34286065603301</v>
      </c>
      <c r="I218" s="31">
        <v>182.70637604346916</v>
      </c>
      <c r="J218" s="12">
        <v>90.395420971871204</v>
      </c>
      <c r="K218" s="12">
        <v>207.82011631764337</v>
      </c>
      <c r="L218" s="30">
        <v>327.10373491976543</v>
      </c>
      <c r="M218" s="10">
        <v>103.53725298013264</v>
      </c>
      <c r="N218" s="31">
        <v>104.9520773238865</v>
      </c>
      <c r="O218" s="30">
        <v>163.72243016864419</v>
      </c>
      <c r="P218" s="10">
        <v>229.25994840736993</v>
      </c>
      <c r="Q218" s="31">
        <v>133.10609967505465</v>
      </c>
      <c r="R218" s="31">
        <v>139.74299914172414</v>
      </c>
      <c r="S218" s="31">
        <v>130.91680030315959</v>
      </c>
      <c r="T218" s="31">
        <v>212.7190754408158</v>
      </c>
      <c r="U218" s="31">
        <v>165.19241886365305</v>
      </c>
      <c r="V218" s="31">
        <v>115.68148900778125</v>
      </c>
      <c r="W218" s="31">
        <v>255.80621388497059</v>
      </c>
      <c r="X218" s="31">
        <v>142.81996353062573</v>
      </c>
      <c r="Y218" s="31">
        <v>201.35920638601027</v>
      </c>
      <c r="Z218" s="30">
        <v>226.16291588889169</v>
      </c>
      <c r="AA218" s="10">
        <v>104.80875373350209</v>
      </c>
      <c r="AB218" s="12">
        <v>75.25601877162002</v>
      </c>
      <c r="AC218" s="12">
        <v>154.51755509392473</v>
      </c>
      <c r="AD218" s="12">
        <v>107.28440767884197</v>
      </c>
      <c r="AE218" s="12">
        <v>67.715431590067581</v>
      </c>
      <c r="AF218" s="44">
        <v>78.679724967507951</v>
      </c>
      <c r="AG218" s="10">
        <v>186.85348711987697</v>
      </c>
      <c r="AH218" s="12">
        <v>201.00783143077848</v>
      </c>
      <c r="AI218" s="12">
        <v>173.07517093268595</v>
      </c>
      <c r="AJ218" s="12">
        <v>212.37072433566038</v>
      </c>
      <c r="AK218" s="12">
        <v>206.97338042660536</v>
      </c>
      <c r="AL218" s="11">
        <v>212.05910150992707</v>
      </c>
      <c r="AM218" s="10">
        <v>100.04355584489122</v>
      </c>
      <c r="AN218" s="12">
        <v>95.679589575074104</v>
      </c>
      <c r="AO218" s="12">
        <v>70.75669444409904</v>
      </c>
      <c r="AP218" s="11">
        <v>102.86967916821312</v>
      </c>
      <c r="AQ218" s="10">
        <v>73.712042978391551</v>
      </c>
      <c r="AR218" s="12">
        <v>74.289795953156201</v>
      </c>
      <c r="AS218" s="12">
        <v>96.021194023588606</v>
      </c>
      <c r="AT218" s="11">
        <v>137.49021938578557</v>
      </c>
      <c r="AU218" s="141">
        <v>132.19345621948904</v>
      </c>
    </row>
    <row r="219" spans="1:47" s="9" customFormat="1" ht="11.25">
      <c r="A219" s="7">
        <v>37862</v>
      </c>
      <c r="B219" s="162"/>
      <c r="C219" s="11">
        <v>192.55790957412759</v>
      </c>
      <c r="D219" s="10">
        <v>109.13805608077014</v>
      </c>
      <c r="E219" s="12">
        <v>160.89359789044892</v>
      </c>
      <c r="F219" s="12">
        <v>132.55284978745308</v>
      </c>
      <c r="G219" s="12">
        <v>100.32186197676185</v>
      </c>
      <c r="H219" s="12">
        <v>115.65298501652262</v>
      </c>
      <c r="I219" s="12">
        <v>180.88291602869793</v>
      </c>
      <c r="J219" s="12">
        <v>91.88517295059458</v>
      </c>
      <c r="K219" s="12">
        <v>210.00815512964297</v>
      </c>
      <c r="L219" s="30">
        <v>322.51640972481835</v>
      </c>
      <c r="M219" s="10">
        <v>99.13095868576869</v>
      </c>
      <c r="N219" s="31">
        <v>103.18781465575853</v>
      </c>
      <c r="O219" s="30">
        <v>162.82369533306726</v>
      </c>
      <c r="P219" s="10">
        <v>227.39760923249924</v>
      </c>
      <c r="Q219" s="31">
        <v>137.8898806910488</v>
      </c>
      <c r="R219" s="31">
        <v>144.78198310484058</v>
      </c>
      <c r="S219" s="31">
        <v>134.17330668501685</v>
      </c>
      <c r="T219" s="31">
        <v>218.49772555151796</v>
      </c>
      <c r="U219" s="31">
        <v>171.78035818510358</v>
      </c>
      <c r="V219" s="31">
        <v>117.42294193052933</v>
      </c>
      <c r="W219" s="31">
        <v>261.20094937880987</v>
      </c>
      <c r="X219" s="31">
        <v>146.26431546330497</v>
      </c>
      <c r="Y219" s="31">
        <v>206.16040299200225</v>
      </c>
      <c r="Z219" s="30">
        <v>229.48670508179018</v>
      </c>
      <c r="AA219" s="10">
        <v>106.42676366359312</v>
      </c>
      <c r="AB219" s="12">
        <v>78.631742823029356</v>
      </c>
      <c r="AC219" s="12">
        <v>154.18684461181098</v>
      </c>
      <c r="AD219" s="12">
        <v>110.10987607792681</v>
      </c>
      <c r="AE219" s="12">
        <v>69.046336234117234</v>
      </c>
      <c r="AF219" s="44">
        <v>82.176164329240308</v>
      </c>
      <c r="AG219" s="10">
        <v>183.23061118220448</v>
      </c>
      <c r="AH219" s="12">
        <v>197.93592056801094</v>
      </c>
      <c r="AI219" s="12">
        <v>171.29229881491119</v>
      </c>
      <c r="AJ219" s="12">
        <v>209.41113867512806</v>
      </c>
      <c r="AK219" s="12">
        <v>202.47459260676629</v>
      </c>
      <c r="AL219" s="11">
        <v>207.36243000981295</v>
      </c>
      <c r="AM219" s="10">
        <v>107.1424683974455</v>
      </c>
      <c r="AN219" s="12">
        <v>97.088295041559007</v>
      </c>
      <c r="AO219" s="12">
        <v>73.360827746701233</v>
      </c>
      <c r="AP219" s="11">
        <v>107.5507551397971</v>
      </c>
      <c r="AQ219" s="10">
        <v>71.889085612563463</v>
      </c>
      <c r="AR219" s="12">
        <v>74.393787957180393</v>
      </c>
      <c r="AS219" s="12">
        <v>98.303398577977205</v>
      </c>
      <c r="AT219" s="11">
        <v>143.36135011196475</v>
      </c>
      <c r="AU219" s="141">
        <v>132.3844288390554</v>
      </c>
    </row>
    <row r="220" spans="1:47" s="9" customFormat="1" ht="11.25">
      <c r="A220" s="7">
        <v>37894</v>
      </c>
      <c r="B220" s="162"/>
      <c r="C220" s="11">
        <v>194.43008709218412</v>
      </c>
      <c r="D220" s="10">
        <v>111.31814091010048</v>
      </c>
      <c r="E220" s="12">
        <v>164.4135948995179</v>
      </c>
      <c r="F220" s="12">
        <v>138.03170695551657</v>
      </c>
      <c r="G220" s="12">
        <v>102.88389984936242</v>
      </c>
      <c r="H220" s="12">
        <v>114.42398081949329</v>
      </c>
      <c r="I220" s="12">
        <v>181.93009080938168</v>
      </c>
      <c r="J220" s="12">
        <v>91.446513346672972</v>
      </c>
      <c r="K220" s="12">
        <v>208.25157981667641</v>
      </c>
      <c r="L220" s="30">
        <v>324.752108996488</v>
      </c>
      <c r="M220" s="10">
        <v>101.94555903072742</v>
      </c>
      <c r="N220" s="31">
        <v>103.14772682984534</v>
      </c>
      <c r="O220" s="30">
        <v>164.00839067190316</v>
      </c>
      <c r="P220" s="10">
        <v>232.45002364428285</v>
      </c>
      <c r="Q220" s="31">
        <v>135.11968639689479</v>
      </c>
      <c r="R220" s="31">
        <v>145.43145208255027</v>
      </c>
      <c r="S220" s="31">
        <v>131.6673005561517</v>
      </c>
      <c r="T220" s="31">
        <v>217.8730726156611</v>
      </c>
      <c r="U220" s="31">
        <v>174.56280567334247</v>
      </c>
      <c r="V220" s="31">
        <v>113.30603828169518</v>
      </c>
      <c r="W220" s="31">
        <v>261.95583022562647</v>
      </c>
      <c r="X220" s="31">
        <v>141.01812440379641</v>
      </c>
      <c r="Y220" s="31">
        <v>210.9710170557228</v>
      </c>
      <c r="Z220" s="11">
        <v>228.16375294512423</v>
      </c>
      <c r="AA220" s="10">
        <v>105.06591096342417</v>
      </c>
      <c r="AB220" s="12">
        <v>76.331888144685706</v>
      </c>
      <c r="AC220" s="12">
        <v>153.04120465789146</v>
      </c>
      <c r="AD220" s="12">
        <v>109.76093387632335</v>
      </c>
      <c r="AE220" s="12">
        <v>68.806265137395016</v>
      </c>
      <c r="AF220" s="44">
        <v>83.363909187426529</v>
      </c>
      <c r="AG220" s="10">
        <v>185.97366584737622</v>
      </c>
      <c r="AH220" s="12">
        <v>195.63685550772388</v>
      </c>
      <c r="AI220" s="12">
        <v>172.81054367426879</v>
      </c>
      <c r="AJ220" s="12">
        <v>205.35210158190017</v>
      </c>
      <c r="AK220" s="12">
        <v>204.43467186398848</v>
      </c>
      <c r="AL220" s="11">
        <v>212.22332835080144</v>
      </c>
      <c r="AM220" s="10">
        <v>103.46580053493044</v>
      </c>
      <c r="AN220" s="12">
        <v>95.206222810784638</v>
      </c>
      <c r="AO220" s="12">
        <v>72.872793489759417</v>
      </c>
      <c r="AP220" s="11">
        <v>108.64810285423165</v>
      </c>
      <c r="AQ220" s="10">
        <v>73.345081274273426</v>
      </c>
      <c r="AR220" s="12">
        <v>73.666677126662947</v>
      </c>
      <c r="AS220" s="12">
        <v>97.099999557414748</v>
      </c>
      <c r="AT220" s="11">
        <v>142.98621475042032</v>
      </c>
      <c r="AU220" s="141">
        <v>132.65785063881907</v>
      </c>
    </row>
    <row r="221" spans="1:47" s="9" customFormat="1" ht="11.25">
      <c r="A221" s="7">
        <v>37925</v>
      </c>
      <c r="B221" s="162"/>
      <c r="C221" s="11">
        <v>196.46488474124669</v>
      </c>
      <c r="D221" s="10">
        <v>106.86349013187804</v>
      </c>
      <c r="E221" s="12">
        <v>162.91466355815072</v>
      </c>
      <c r="F221" s="12">
        <v>139.01396862128169</v>
      </c>
      <c r="G221" s="12">
        <v>102.15308755095052</v>
      </c>
      <c r="H221" s="12">
        <v>112.10469517059909</v>
      </c>
      <c r="I221" s="12">
        <v>185.25543233736002</v>
      </c>
      <c r="J221" s="12">
        <v>90.373028571083239</v>
      </c>
      <c r="K221" s="12">
        <v>206.07623511021393</v>
      </c>
      <c r="L221" s="30">
        <v>330.68143594787938</v>
      </c>
      <c r="M221" s="10">
        <v>99.957659758159565</v>
      </c>
      <c r="N221" s="31">
        <v>103.53691216903762</v>
      </c>
      <c r="O221" s="30">
        <v>163.5001071946221</v>
      </c>
      <c r="P221" s="10">
        <v>238.14498950390725</v>
      </c>
      <c r="Q221" s="31">
        <v>141.86163190072824</v>
      </c>
      <c r="R221" s="31">
        <v>150.3917546339548</v>
      </c>
      <c r="S221" s="31">
        <v>137.181954367906</v>
      </c>
      <c r="T221" s="31">
        <v>225.59185517841135</v>
      </c>
      <c r="U221" s="31">
        <v>183.93745202520375</v>
      </c>
      <c r="V221" s="31">
        <v>116.42675501588869</v>
      </c>
      <c r="W221" s="31">
        <v>273.12107879955352</v>
      </c>
      <c r="X221" s="31">
        <v>145.05347276006475</v>
      </c>
      <c r="Y221" s="31">
        <v>216.98105265275322</v>
      </c>
      <c r="Z221" s="11">
        <v>234.8223141276415</v>
      </c>
      <c r="AA221" s="10">
        <v>104.51166155117375</v>
      </c>
      <c r="AB221" s="12">
        <v>76.990566442692497</v>
      </c>
      <c r="AC221" s="12">
        <v>152.36695114067507</v>
      </c>
      <c r="AD221" s="12">
        <v>112.56928780875511</v>
      </c>
      <c r="AE221" s="12">
        <v>70.304722282113801</v>
      </c>
      <c r="AF221" s="44">
        <v>84.495645006728026</v>
      </c>
      <c r="AG221" s="10">
        <v>183.75057987425436</v>
      </c>
      <c r="AH221" s="12">
        <v>195.12527610701738</v>
      </c>
      <c r="AI221" s="12">
        <v>169.36448215049589</v>
      </c>
      <c r="AJ221" s="12">
        <v>204.61226285760165</v>
      </c>
      <c r="AK221" s="12">
        <v>201.83179786601895</v>
      </c>
      <c r="AL221" s="11">
        <v>210.91193744031403</v>
      </c>
      <c r="AM221" s="10">
        <v>108.13549577460797</v>
      </c>
      <c r="AN221" s="12">
        <v>95.575752258681305</v>
      </c>
      <c r="AO221" s="12">
        <v>74.062841031705489</v>
      </c>
      <c r="AP221" s="11">
        <v>108.53495734285681</v>
      </c>
      <c r="AQ221" s="10">
        <v>72.728071185498791</v>
      </c>
      <c r="AR221" s="12">
        <v>74.220379274107856</v>
      </c>
      <c r="AS221" s="12">
        <v>97.290654928014604</v>
      </c>
      <c r="AT221" s="11">
        <v>145.45034988069312</v>
      </c>
      <c r="AU221" s="141">
        <v>132.37480791449275</v>
      </c>
    </row>
    <row r="222" spans="1:47" s="9" customFormat="1" ht="11.25">
      <c r="A222" s="7">
        <v>37953</v>
      </c>
      <c r="B222" s="162"/>
      <c r="C222" s="11">
        <v>196.74726666572312</v>
      </c>
      <c r="D222" s="10">
        <v>107.35714627768832</v>
      </c>
      <c r="E222" s="12">
        <v>163.08874899291163</v>
      </c>
      <c r="F222" s="12">
        <v>138.72953942783829</v>
      </c>
      <c r="G222" s="12">
        <v>102.96095969667331</v>
      </c>
      <c r="H222" s="12">
        <v>112.62474666714016</v>
      </c>
      <c r="I222" s="12">
        <v>185.32922925916074</v>
      </c>
      <c r="J222" s="12">
        <v>91.605028029567492</v>
      </c>
      <c r="K222" s="12">
        <v>207.3673363058428</v>
      </c>
      <c r="L222" s="30">
        <v>332.91870222871853</v>
      </c>
      <c r="M222" s="10">
        <v>99.597732941070333</v>
      </c>
      <c r="N222" s="31">
        <v>102.7386785152967</v>
      </c>
      <c r="O222" s="30">
        <v>164.78805348935461</v>
      </c>
      <c r="P222" s="10">
        <v>242.52860981856585</v>
      </c>
      <c r="Q222" s="31">
        <v>143.327664994218</v>
      </c>
      <c r="R222" s="31">
        <v>153.25878294452968</v>
      </c>
      <c r="S222" s="31">
        <v>140.67806782657794</v>
      </c>
      <c r="T222" s="31">
        <v>231.2190668125472</v>
      </c>
      <c r="U222" s="31">
        <v>187.454647356397</v>
      </c>
      <c r="V222" s="31">
        <v>119.76329820224683</v>
      </c>
      <c r="W222" s="31">
        <v>276.76997453001371</v>
      </c>
      <c r="X222" s="31">
        <v>148.56087973232093</v>
      </c>
      <c r="Y222" s="31">
        <v>215.6568955669556</v>
      </c>
      <c r="Z222" s="11">
        <v>236.48934576032369</v>
      </c>
      <c r="AA222" s="10">
        <v>104.84649072462177</v>
      </c>
      <c r="AB222" s="12">
        <v>76.947770165359657</v>
      </c>
      <c r="AC222" s="12">
        <v>153.292253533273</v>
      </c>
      <c r="AD222" s="12">
        <v>114.3983118991724</v>
      </c>
      <c r="AE222" s="12">
        <v>70.266048987846105</v>
      </c>
      <c r="AF222" s="44">
        <v>84.471454248533732</v>
      </c>
      <c r="AG222" s="10">
        <v>183.46212839442717</v>
      </c>
      <c r="AH222" s="12">
        <v>195.54104169315318</v>
      </c>
      <c r="AI222" s="12">
        <v>168.58840494590029</v>
      </c>
      <c r="AJ222" s="12">
        <v>203.83451428593654</v>
      </c>
      <c r="AK222" s="12">
        <v>199.59422447510335</v>
      </c>
      <c r="AL222" s="11">
        <v>210.15692083370908</v>
      </c>
      <c r="AM222" s="10">
        <v>111.89332380859733</v>
      </c>
      <c r="AN222" s="12">
        <v>94.847969999707587</v>
      </c>
      <c r="AO222" s="12">
        <v>75.359458154914932</v>
      </c>
      <c r="AP222" s="11">
        <v>110.83784178449292</v>
      </c>
      <c r="AQ222" s="10">
        <v>72.304534344949218</v>
      </c>
      <c r="AR222" s="12">
        <v>74.746481784322128</v>
      </c>
      <c r="AS222" s="12">
        <v>98.397347677437224</v>
      </c>
      <c r="AT222" s="11">
        <v>149.39442291682531</v>
      </c>
      <c r="AU222" s="141">
        <v>131.59600170226474</v>
      </c>
    </row>
    <row r="223" spans="1:47" s="9" customFormat="1" ht="11.25">
      <c r="A223" s="7">
        <v>37986</v>
      </c>
      <c r="B223" s="162"/>
      <c r="C223" s="11">
        <v>198.03703558026876</v>
      </c>
      <c r="D223" s="10">
        <v>106.7483369548296</v>
      </c>
      <c r="E223" s="12">
        <v>164.34256988244985</v>
      </c>
      <c r="F223" s="12">
        <v>141.77608766991747</v>
      </c>
      <c r="G223" s="12">
        <v>106.12898678485412</v>
      </c>
      <c r="H223" s="12">
        <v>117.58230313733343</v>
      </c>
      <c r="I223" s="12">
        <v>186.58641263055065</v>
      </c>
      <c r="J223" s="12">
        <v>94.770937565271808</v>
      </c>
      <c r="K223" s="12">
        <v>217.40228537538795</v>
      </c>
      <c r="L223" s="30">
        <v>337.41973013044435</v>
      </c>
      <c r="M223" s="10">
        <v>100.9645386288998</v>
      </c>
      <c r="N223" s="31">
        <v>102.38749520514796</v>
      </c>
      <c r="O223" s="30">
        <v>161.67319476909051</v>
      </c>
      <c r="P223" s="10">
        <v>230.29167114619327</v>
      </c>
      <c r="Q223" s="31">
        <v>136.48996471888978</v>
      </c>
      <c r="R223" s="31">
        <v>147.92183147989266</v>
      </c>
      <c r="S223" s="31">
        <v>134.69212283162199</v>
      </c>
      <c r="T223" s="31">
        <v>219.66969418824198</v>
      </c>
      <c r="U223" s="31">
        <v>176.75966213625455</v>
      </c>
      <c r="V223" s="31">
        <v>114.85231060553036</v>
      </c>
      <c r="W223" s="31">
        <v>264.50052205411879</v>
      </c>
      <c r="X223" s="31">
        <v>141.39661261764621</v>
      </c>
      <c r="Y223" s="31">
        <v>209.60810925181744</v>
      </c>
      <c r="Z223" s="11">
        <v>235.99848691242352</v>
      </c>
      <c r="AA223" s="10">
        <v>106.04243092839427</v>
      </c>
      <c r="AB223" s="12">
        <v>74.739475928374873</v>
      </c>
      <c r="AC223" s="12">
        <v>152.41595368529312</v>
      </c>
      <c r="AD223" s="12">
        <v>112.43785653616116</v>
      </c>
      <c r="AE223" s="12">
        <v>68.159045389223905</v>
      </c>
      <c r="AF223" s="44">
        <v>85.484225602371964</v>
      </c>
      <c r="AG223" s="10">
        <v>181.43834181614312</v>
      </c>
      <c r="AH223" s="12">
        <v>191.98218342004608</v>
      </c>
      <c r="AI223" s="12">
        <v>168.72316281474804</v>
      </c>
      <c r="AJ223" s="12">
        <v>203.51784890667028</v>
      </c>
      <c r="AK223" s="12">
        <v>194.88638402943974</v>
      </c>
      <c r="AL223" s="11">
        <v>205.60028833816045</v>
      </c>
      <c r="AM223" s="10">
        <v>107.49354524414937</v>
      </c>
      <c r="AN223" s="12">
        <v>96.025370588421978</v>
      </c>
      <c r="AO223" s="12">
        <v>77.479423308308938</v>
      </c>
      <c r="AP223" s="11">
        <v>115.07082989478894</v>
      </c>
      <c r="AQ223" s="10">
        <v>72.057306049508824</v>
      </c>
      <c r="AR223" s="12">
        <v>76.818523335881565</v>
      </c>
      <c r="AS223" s="12">
        <v>103.22638578108794</v>
      </c>
      <c r="AT223" s="11">
        <v>147.35549971413229</v>
      </c>
      <c r="AU223" s="141">
        <v>130.78736578592566</v>
      </c>
    </row>
    <row r="224" spans="1:47" s="9" customFormat="1" ht="11.25">
      <c r="A224" s="7">
        <v>38016</v>
      </c>
      <c r="B224" s="162"/>
      <c r="C224" s="11">
        <v>200.51346970870085</v>
      </c>
      <c r="D224" s="10">
        <v>105.49114550256307</v>
      </c>
      <c r="E224" s="12">
        <v>161.89894004624531</v>
      </c>
      <c r="F224" s="12">
        <v>144.07211371856604</v>
      </c>
      <c r="G224" s="12">
        <v>106.51167897412286</v>
      </c>
      <c r="H224" s="12">
        <v>117.70617829061021</v>
      </c>
      <c r="I224" s="12">
        <v>184.48670345818542</v>
      </c>
      <c r="J224" s="12">
        <v>95.059261253495549</v>
      </c>
      <c r="K224" s="12">
        <v>213.96828860345155</v>
      </c>
      <c r="L224" s="30">
        <v>336.22676330330057</v>
      </c>
      <c r="M224" s="10">
        <v>100.40949599084364</v>
      </c>
      <c r="N224" s="31">
        <v>101.64271819437194</v>
      </c>
      <c r="O224" s="30">
        <v>160.6211139351187</v>
      </c>
      <c r="P224" s="10">
        <v>240.02003628168595</v>
      </c>
      <c r="Q224" s="31">
        <v>137.62981310677901</v>
      </c>
      <c r="R224" s="31">
        <v>149.82341751587759</v>
      </c>
      <c r="S224" s="31">
        <v>134.36584405862763</v>
      </c>
      <c r="T224" s="31">
        <v>224.61066097043911</v>
      </c>
      <c r="U224" s="31">
        <v>183.4848055945439</v>
      </c>
      <c r="V224" s="31">
        <v>114.11198813760438</v>
      </c>
      <c r="W224" s="31">
        <v>272.28938258679841</v>
      </c>
      <c r="X224" s="31">
        <v>140.32338894279644</v>
      </c>
      <c r="Y224" s="31">
        <v>214.48337410885253</v>
      </c>
      <c r="Z224" s="11">
        <v>248.64103692629405</v>
      </c>
      <c r="AA224" s="10">
        <v>104.97118853374141</v>
      </c>
      <c r="AB224" s="12">
        <v>76.177541930233062</v>
      </c>
      <c r="AC224" s="12">
        <v>150.14764244308708</v>
      </c>
      <c r="AD224" s="12">
        <v>116.45289706941351</v>
      </c>
      <c r="AE224" s="12">
        <v>67.821455203523456</v>
      </c>
      <c r="AF224" s="44">
        <v>91.384552575120452</v>
      </c>
      <c r="AG224" s="10">
        <v>179.63538308854484</v>
      </c>
      <c r="AH224" s="12">
        <v>192.27643868004566</v>
      </c>
      <c r="AI224" s="12">
        <v>170.0862710109125</v>
      </c>
      <c r="AJ224" s="12">
        <v>205.9010576917145</v>
      </c>
      <c r="AK224" s="12">
        <v>194.74002993952993</v>
      </c>
      <c r="AL224" s="11">
        <v>204.9314075008549</v>
      </c>
      <c r="AM224" s="10">
        <v>114.12142054818686</v>
      </c>
      <c r="AN224" s="12">
        <v>95.921271186020633</v>
      </c>
      <c r="AO224" s="12">
        <v>79.943472937690501</v>
      </c>
      <c r="AP224" s="11">
        <v>125.22490241901907</v>
      </c>
      <c r="AQ224" s="10">
        <v>71.837320406888253</v>
      </c>
      <c r="AR224" s="12">
        <v>77.065089005265094</v>
      </c>
      <c r="AS224" s="12">
        <v>104.90754906655411</v>
      </c>
      <c r="AT224" s="11">
        <v>149.68960112757776</v>
      </c>
      <c r="AU224" s="141">
        <v>131.58049570529491</v>
      </c>
    </row>
    <row r="225" spans="1:47" s="9" customFormat="1" ht="11.25">
      <c r="A225" s="7">
        <v>38044</v>
      </c>
      <c r="B225" s="162"/>
      <c r="C225" s="11">
        <v>205.21784351758279</v>
      </c>
      <c r="D225" s="10">
        <v>106.70586294988095</v>
      </c>
      <c r="E225" s="12">
        <v>165.2386619045449</v>
      </c>
      <c r="F225" s="12">
        <v>147.01296456890515</v>
      </c>
      <c r="G225" s="12">
        <v>107.94590084212111</v>
      </c>
      <c r="H225" s="12">
        <v>119.21049602155665</v>
      </c>
      <c r="I225" s="12">
        <v>186.76173592620248</v>
      </c>
      <c r="J225" s="12">
        <v>95.207643720946521</v>
      </c>
      <c r="K225" s="12">
        <v>217.6606501663473</v>
      </c>
      <c r="L225" s="30">
        <v>338.00196312337278</v>
      </c>
      <c r="M225" s="10">
        <v>100.95737233132915</v>
      </c>
      <c r="N225" s="31">
        <v>102.73119186529</v>
      </c>
      <c r="O225" s="30">
        <v>161.46527977671781</v>
      </c>
      <c r="P225" s="10">
        <v>235.04185402262965</v>
      </c>
      <c r="Q225" s="31">
        <v>135.60361693045866</v>
      </c>
      <c r="R225" s="31">
        <v>150.65673149938758</v>
      </c>
      <c r="S225" s="31">
        <v>132.17010649457066</v>
      </c>
      <c r="T225" s="31">
        <v>219.71381188702881</v>
      </c>
      <c r="U225" s="31">
        <v>182.79971494921207</v>
      </c>
      <c r="V225" s="31">
        <v>113.23417503110814</v>
      </c>
      <c r="W225" s="31">
        <v>269.50463039122468</v>
      </c>
      <c r="X225" s="31">
        <v>136.62024706054714</v>
      </c>
      <c r="Y225" s="31">
        <v>217.08503024736933</v>
      </c>
      <c r="Z225" s="11">
        <v>241.69954787125204</v>
      </c>
      <c r="AA225" s="10">
        <v>104.98249275233644</v>
      </c>
      <c r="AB225" s="12">
        <v>74.211056668968553</v>
      </c>
      <c r="AC225" s="12">
        <v>148.82697361635996</v>
      </c>
      <c r="AD225" s="12">
        <v>117.39968835592254</v>
      </c>
      <c r="AE225" s="12">
        <v>66.860431771675053</v>
      </c>
      <c r="AF225" s="44">
        <v>89.995994086397474</v>
      </c>
      <c r="AG225" s="10">
        <v>180.02896459867173</v>
      </c>
      <c r="AH225" s="12">
        <v>191.10102488762706</v>
      </c>
      <c r="AI225" s="12">
        <v>168.95624708153548</v>
      </c>
      <c r="AJ225" s="12">
        <v>204.27489051244527</v>
      </c>
      <c r="AK225" s="12">
        <v>194.14611949964006</v>
      </c>
      <c r="AL225" s="11">
        <v>204.46282978731648</v>
      </c>
      <c r="AM225" s="10">
        <v>109.38717113598138</v>
      </c>
      <c r="AN225" s="12">
        <v>95.533541394621324</v>
      </c>
      <c r="AO225" s="12">
        <v>79.681890364158846</v>
      </c>
      <c r="AP225" s="11">
        <v>121.3097911403981</v>
      </c>
      <c r="AQ225" s="10">
        <v>71.780707687134807</v>
      </c>
      <c r="AR225" s="12">
        <v>76.765793180489624</v>
      </c>
      <c r="AS225" s="12">
        <v>105.59401873310372</v>
      </c>
      <c r="AT225" s="11">
        <v>150.39242948054724</v>
      </c>
      <c r="AU225" s="141">
        <v>130.66980890381211</v>
      </c>
    </row>
    <row r="226" spans="1:47" s="9" customFormat="1" ht="11.25">
      <c r="A226" s="7">
        <v>38077</v>
      </c>
      <c r="B226" s="162"/>
      <c r="C226" s="11">
        <v>207.88169614657588</v>
      </c>
      <c r="D226" s="10">
        <v>106.72267547537348</v>
      </c>
      <c r="E226" s="12">
        <v>167.16368522163961</v>
      </c>
      <c r="F226" s="12">
        <v>148.52887328483368</v>
      </c>
      <c r="G226" s="12">
        <v>108.53122955432899</v>
      </c>
      <c r="H226" s="12">
        <v>119.95897484761988</v>
      </c>
      <c r="I226" s="12">
        <v>190.57702925713178</v>
      </c>
      <c r="J226" s="12">
        <v>95.855627522288941</v>
      </c>
      <c r="K226" s="12">
        <v>219.4990565447124</v>
      </c>
      <c r="L226" s="30">
        <v>343.51162463231265</v>
      </c>
      <c r="M226" s="10">
        <v>101.74544815748527</v>
      </c>
      <c r="N226" s="31">
        <v>102.8965049814195</v>
      </c>
      <c r="O226" s="30">
        <v>163.09554249761877</v>
      </c>
      <c r="P226" s="10">
        <v>234.06049208455161</v>
      </c>
      <c r="Q226" s="31">
        <v>134.01944146898094</v>
      </c>
      <c r="R226" s="31">
        <v>150.81373890371566</v>
      </c>
      <c r="S226" s="31">
        <v>132.73724845153282</v>
      </c>
      <c r="T226" s="31">
        <v>219.15330611515924</v>
      </c>
      <c r="U226" s="31">
        <v>182.18094548434547</v>
      </c>
      <c r="V226" s="31">
        <v>112.04465917311435</v>
      </c>
      <c r="W226" s="31">
        <v>267.60169773713966</v>
      </c>
      <c r="X226" s="31">
        <v>139.56346849321037</v>
      </c>
      <c r="Y226" s="31">
        <v>213.36201771594102</v>
      </c>
      <c r="Z226" s="11">
        <v>234.86368653364545</v>
      </c>
      <c r="AA226" s="10">
        <v>105.65924962483055</v>
      </c>
      <c r="AB226" s="12">
        <v>73.081353983062314</v>
      </c>
      <c r="AC226" s="12">
        <v>149.72886171401342</v>
      </c>
      <c r="AD226" s="12">
        <v>117.76711677502809</v>
      </c>
      <c r="AE226" s="12">
        <v>66.780859257637985</v>
      </c>
      <c r="AF226" s="44">
        <v>87.209140400267387</v>
      </c>
      <c r="AG226" s="10">
        <v>180.29533060574457</v>
      </c>
      <c r="AH226" s="12">
        <v>190.08097443323993</v>
      </c>
      <c r="AI226" s="12">
        <v>168.25024251297341</v>
      </c>
      <c r="AJ226" s="12">
        <v>202.18044071689607</v>
      </c>
      <c r="AK226" s="12">
        <v>195.03422788906974</v>
      </c>
      <c r="AL226" s="11">
        <v>207.14414504590962</v>
      </c>
      <c r="AM226" s="10">
        <v>104.82648375249428</v>
      </c>
      <c r="AN226" s="12">
        <v>96.657539770869192</v>
      </c>
      <c r="AO226" s="12">
        <v>79.215713822860153</v>
      </c>
      <c r="AP226" s="11">
        <v>118.08882635825859</v>
      </c>
      <c r="AQ226" s="10">
        <v>71.545220997040758</v>
      </c>
      <c r="AR226" s="12">
        <v>77.212433558396427</v>
      </c>
      <c r="AS226" s="12">
        <v>106.27242271482974</v>
      </c>
      <c r="AT226" s="11">
        <v>148.70674061414229</v>
      </c>
      <c r="AU226" s="141">
        <v>131.07942182327542</v>
      </c>
    </row>
    <row r="227" spans="1:47" s="9" customFormat="1" ht="11.25">
      <c r="A227" s="7">
        <v>38107</v>
      </c>
      <c r="B227" s="162"/>
      <c r="C227" s="11">
        <v>206.60092129674484</v>
      </c>
      <c r="D227" s="10">
        <v>109.85435710871032</v>
      </c>
      <c r="E227" s="12">
        <v>166.73839124896844</v>
      </c>
      <c r="F227" s="12">
        <v>148.83908176460233</v>
      </c>
      <c r="G227" s="12">
        <v>110.50131256620961</v>
      </c>
      <c r="H227" s="12">
        <v>122.13882303145007</v>
      </c>
      <c r="I227" s="12">
        <v>190.19996113522123</v>
      </c>
      <c r="J227" s="12">
        <v>97.797399431521242</v>
      </c>
      <c r="K227" s="12">
        <v>225.39243848629619</v>
      </c>
      <c r="L227" s="30">
        <v>342.08226996355722</v>
      </c>
      <c r="M227" s="10">
        <v>100.29080647563602</v>
      </c>
      <c r="N227" s="31">
        <v>102.63497737718876</v>
      </c>
      <c r="O227" s="30">
        <v>163.964010989267</v>
      </c>
      <c r="P227" s="10">
        <v>222.09926716846962</v>
      </c>
      <c r="Q227" s="31">
        <v>132.82979248798114</v>
      </c>
      <c r="R227" s="31">
        <v>147.15367431952777</v>
      </c>
      <c r="S227" s="31">
        <v>129.6045388165235</v>
      </c>
      <c r="T227" s="31">
        <v>207.94052294091253</v>
      </c>
      <c r="U227" s="31">
        <v>176.57679776814416</v>
      </c>
      <c r="V227" s="31">
        <v>111.81621855003662</v>
      </c>
      <c r="W227" s="31">
        <v>255.7004163334928</v>
      </c>
      <c r="X227" s="31">
        <v>135.04966131777206</v>
      </c>
      <c r="Y227" s="31">
        <v>202.76992666235557</v>
      </c>
      <c r="Z227" s="11">
        <v>229.14714241313413</v>
      </c>
      <c r="AA227" s="10">
        <v>106.24021249924218</v>
      </c>
      <c r="AB227" s="12">
        <v>71.633973528488283</v>
      </c>
      <c r="AC227" s="12">
        <v>151.02596784606504</v>
      </c>
      <c r="AD227" s="12">
        <v>113.70307043622667</v>
      </c>
      <c r="AE227" s="12">
        <v>65.856156461634924</v>
      </c>
      <c r="AF227" s="44">
        <v>84.829868244967145</v>
      </c>
      <c r="AG227" s="10">
        <v>183.98050901778819</v>
      </c>
      <c r="AH227" s="12">
        <v>195.39880722457491</v>
      </c>
      <c r="AI227" s="12">
        <v>172.35383796644297</v>
      </c>
      <c r="AJ227" s="12">
        <v>209.74758642429353</v>
      </c>
      <c r="AK227" s="12">
        <v>200.32125440545752</v>
      </c>
      <c r="AL227" s="11">
        <v>212.24094727555024</v>
      </c>
      <c r="AM227" s="10">
        <v>97.792434829040843</v>
      </c>
      <c r="AN227" s="12">
        <v>97.403371931773762</v>
      </c>
      <c r="AO227" s="12">
        <v>76.891971514441167</v>
      </c>
      <c r="AP227" s="11">
        <v>114.07116066549261</v>
      </c>
      <c r="AQ227" s="10">
        <v>70.89972553820148</v>
      </c>
      <c r="AR227" s="12">
        <v>77.546595635395249</v>
      </c>
      <c r="AS227" s="12">
        <v>103.94907600247238</v>
      </c>
      <c r="AT227" s="11">
        <v>144.73119607586335</v>
      </c>
      <c r="AU227" s="141">
        <v>131.33349697862161</v>
      </c>
    </row>
    <row r="228" spans="1:47" s="9" customFormat="1" ht="11.25">
      <c r="A228" s="7">
        <v>38135</v>
      </c>
      <c r="B228" s="162"/>
      <c r="C228" s="11">
        <v>206.39007542536589</v>
      </c>
      <c r="D228" s="10">
        <v>109.05834078677643</v>
      </c>
      <c r="E228" s="12">
        <v>166.3989763795368</v>
      </c>
      <c r="F228" s="12">
        <v>147.89167584815152</v>
      </c>
      <c r="G228" s="12">
        <v>110.37381712284035</v>
      </c>
      <c r="H228" s="12">
        <v>119.61690741183311</v>
      </c>
      <c r="I228" s="12">
        <v>189.2953066438574</v>
      </c>
      <c r="J228" s="12">
        <v>96.370769878405767</v>
      </c>
      <c r="K228" s="12">
        <v>217.51825887937795</v>
      </c>
      <c r="L228" s="30">
        <v>340.73271141543404</v>
      </c>
      <c r="M228" s="10">
        <v>100.20159369860751</v>
      </c>
      <c r="N228" s="31">
        <v>102.76932126906699</v>
      </c>
      <c r="O228" s="30">
        <v>163.52591885406017</v>
      </c>
      <c r="P228" s="10">
        <v>228.90202011352599</v>
      </c>
      <c r="Q228" s="31">
        <v>134.98737524585962</v>
      </c>
      <c r="R228" s="31">
        <v>149.59927415762414</v>
      </c>
      <c r="S228" s="31">
        <v>130.32790862786175</v>
      </c>
      <c r="T228" s="31">
        <v>214.4517387026938</v>
      </c>
      <c r="U228" s="31">
        <v>181.34815685140049</v>
      </c>
      <c r="V228" s="31">
        <v>110.75711687845093</v>
      </c>
      <c r="W228" s="31">
        <v>264.6973517326802</v>
      </c>
      <c r="X228" s="31">
        <v>134.94707495035664</v>
      </c>
      <c r="Y228" s="31">
        <v>209.73801652623948</v>
      </c>
      <c r="Z228" s="11">
        <v>234.71280266965579</v>
      </c>
      <c r="AA228" s="10">
        <v>107.00791942930444</v>
      </c>
      <c r="AB228" s="12">
        <v>73.62293778893951</v>
      </c>
      <c r="AC228" s="12">
        <v>151.0811298329576</v>
      </c>
      <c r="AD228" s="12">
        <v>117.67195636487244</v>
      </c>
      <c r="AE228" s="12">
        <v>67.278916489403471</v>
      </c>
      <c r="AF228" s="44">
        <v>84.357469008032865</v>
      </c>
      <c r="AG228" s="10">
        <v>182.24829674626136</v>
      </c>
      <c r="AH228" s="12">
        <v>195.59030160368795</v>
      </c>
      <c r="AI228" s="12">
        <v>173.95257288314002</v>
      </c>
      <c r="AJ228" s="12">
        <v>208.80604565517893</v>
      </c>
      <c r="AK228" s="12">
        <v>200.63067341392937</v>
      </c>
      <c r="AL228" s="11">
        <v>210.46892687980002</v>
      </c>
      <c r="AM228" s="10">
        <v>101.89422297269719</v>
      </c>
      <c r="AN228" s="12">
        <v>97.6473247641147</v>
      </c>
      <c r="AO228" s="12">
        <v>78.061828328527142</v>
      </c>
      <c r="AP228" s="11">
        <v>116.08004840985701</v>
      </c>
      <c r="AQ228" s="10">
        <v>71.023355647093496</v>
      </c>
      <c r="AR228" s="12">
        <v>78.10006219076088</v>
      </c>
      <c r="AS228" s="12">
        <v>104.80695052437797</v>
      </c>
      <c r="AT228" s="11">
        <v>149.06813230787949</v>
      </c>
      <c r="AU228" s="141">
        <v>131.51576266033146</v>
      </c>
    </row>
    <row r="229" spans="1:47" s="9" customFormat="1" ht="11.25">
      <c r="A229" s="7">
        <v>38168</v>
      </c>
      <c r="B229" s="162"/>
      <c r="C229" s="11">
        <v>204.50934306156884</v>
      </c>
      <c r="D229" s="10">
        <v>108.32563913403122</v>
      </c>
      <c r="E229" s="12">
        <v>166.76045855225715</v>
      </c>
      <c r="F229" s="12">
        <v>150.81705380074709</v>
      </c>
      <c r="G229" s="12">
        <v>111.72970613207947</v>
      </c>
      <c r="H229" s="12">
        <v>122.38842504687324</v>
      </c>
      <c r="I229" s="12">
        <v>188.84435771003402</v>
      </c>
      <c r="J229" s="12">
        <v>99.958303990657356</v>
      </c>
      <c r="K229" s="12">
        <v>220.22386538827323</v>
      </c>
      <c r="L229" s="30">
        <v>336.91004631809221</v>
      </c>
      <c r="M229" s="10">
        <v>98.998580914828693</v>
      </c>
      <c r="N229" s="31">
        <v>101.85250495833775</v>
      </c>
      <c r="O229" s="30">
        <v>160.91302437850973</v>
      </c>
      <c r="P229" s="10">
        <v>233.25983077715975</v>
      </c>
      <c r="Q229" s="31">
        <v>136.84888354710364</v>
      </c>
      <c r="R229" s="31">
        <v>153.06155633297459</v>
      </c>
      <c r="S229" s="31">
        <v>134.11205456932149</v>
      </c>
      <c r="T229" s="31">
        <v>219.5856654139213</v>
      </c>
      <c r="U229" s="31">
        <v>186.20893601389105</v>
      </c>
      <c r="V229" s="31">
        <v>112.70015684304397</v>
      </c>
      <c r="W229" s="31">
        <v>272.6448765173954</v>
      </c>
      <c r="X229" s="31">
        <v>138.21161738089734</v>
      </c>
      <c r="Y229" s="31">
        <v>214.24856376689348</v>
      </c>
      <c r="Z229" s="11">
        <v>235.82025946310304</v>
      </c>
      <c r="AA229" s="10">
        <v>107.10929415308161</v>
      </c>
      <c r="AB229" s="12">
        <v>72.764187870459779</v>
      </c>
      <c r="AC229" s="12">
        <v>151.01471070904074</v>
      </c>
      <c r="AD229" s="12">
        <v>120.87477925732865</v>
      </c>
      <c r="AE229" s="12">
        <v>67.436560132451646</v>
      </c>
      <c r="AF229" s="44">
        <v>87.394558055799081</v>
      </c>
      <c r="AG229" s="10">
        <v>179.52912835809829</v>
      </c>
      <c r="AH229" s="12">
        <v>190.94216860448151</v>
      </c>
      <c r="AI229" s="12">
        <v>174.06423492746316</v>
      </c>
      <c r="AJ229" s="12">
        <v>205.7893450303734</v>
      </c>
      <c r="AK229" s="12">
        <v>197.43189149521092</v>
      </c>
      <c r="AL229" s="11">
        <v>206.81907015015665</v>
      </c>
      <c r="AM229" s="10">
        <v>100.45766330181971</v>
      </c>
      <c r="AN229" s="12">
        <v>97.83873767984899</v>
      </c>
      <c r="AO229" s="12">
        <v>80.912256671491747</v>
      </c>
      <c r="AP229" s="11">
        <v>117.92308011824537</v>
      </c>
      <c r="AQ229" s="10">
        <v>70.057683708958521</v>
      </c>
      <c r="AR229" s="12">
        <v>79.037372214794317</v>
      </c>
      <c r="AS229" s="12">
        <v>107.9542726943959</v>
      </c>
      <c r="AT229" s="11">
        <v>149.17088277689271</v>
      </c>
      <c r="AU229" s="141">
        <v>130.78651537411767</v>
      </c>
    </row>
    <row r="230" spans="1:47" s="9" customFormat="1" ht="11.25">
      <c r="A230" s="7">
        <v>38198</v>
      </c>
      <c r="B230" s="162"/>
      <c r="C230" s="11">
        <v>208.19589885206753</v>
      </c>
      <c r="D230" s="10">
        <v>109.15680366258908</v>
      </c>
      <c r="E230" s="12">
        <v>171.79269329425802</v>
      </c>
      <c r="F230" s="12">
        <v>155.50856166609017</v>
      </c>
      <c r="G230" s="12">
        <v>113.8023570856717</v>
      </c>
      <c r="H230" s="12">
        <v>124.97148090650731</v>
      </c>
      <c r="I230" s="12">
        <v>195.09764200523281</v>
      </c>
      <c r="J230" s="12">
        <v>99.575657574537246</v>
      </c>
      <c r="K230" s="12">
        <v>229.14177725797481</v>
      </c>
      <c r="L230" s="30">
        <v>347.41480289071347</v>
      </c>
      <c r="M230" s="10">
        <v>104.18958783010706</v>
      </c>
      <c r="N230" s="31">
        <v>104.73097118012885</v>
      </c>
      <c r="O230" s="30">
        <v>160.92439707162677</v>
      </c>
      <c r="P230" s="10">
        <v>226.93455465898094</v>
      </c>
      <c r="Q230" s="31">
        <v>136.92461602512307</v>
      </c>
      <c r="R230" s="31">
        <v>153.11866117770901</v>
      </c>
      <c r="S230" s="31">
        <v>134.3600241158789</v>
      </c>
      <c r="T230" s="31">
        <v>218.74257148233269</v>
      </c>
      <c r="U230" s="31">
        <v>186.26420563355273</v>
      </c>
      <c r="V230" s="31">
        <v>111.27579643155589</v>
      </c>
      <c r="W230" s="31">
        <v>269.21696399442328</v>
      </c>
      <c r="X230" s="31">
        <v>140.56821141102984</v>
      </c>
      <c r="Y230" s="31">
        <v>210.387601629572</v>
      </c>
      <c r="Z230" s="11">
        <v>226.95292169172282</v>
      </c>
      <c r="AA230" s="10">
        <v>105.24042154531377</v>
      </c>
      <c r="AB230" s="12">
        <v>69.436024526519645</v>
      </c>
      <c r="AC230" s="12">
        <v>152.54429672977855</v>
      </c>
      <c r="AD230" s="12">
        <v>119.47349789883464</v>
      </c>
      <c r="AE230" s="12">
        <v>66.403678149449135</v>
      </c>
      <c r="AF230" s="44">
        <v>83.957743156236504</v>
      </c>
      <c r="AG230" s="10">
        <v>179.7000470301756</v>
      </c>
      <c r="AH230" s="12">
        <v>187.11661880431694</v>
      </c>
      <c r="AI230" s="12">
        <v>173.490824936964</v>
      </c>
      <c r="AJ230" s="12">
        <v>202.82680189983301</v>
      </c>
      <c r="AK230" s="12">
        <v>194.26960817193554</v>
      </c>
      <c r="AL230" s="11">
        <v>205.80016408992284</v>
      </c>
      <c r="AM230" s="10">
        <v>90.545279988851718</v>
      </c>
      <c r="AN230" s="12">
        <v>97.059762028307816</v>
      </c>
      <c r="AO230" s="12">
        <v>80.876430045073434</v>
      </c>
      <c r="AP230" s="11">
        <v>112.32733823118215</v>
      </c>
      <c r="AQ230" s="10">
        <v>71.569217264460647</v>
      </c>
      <c r="AR230" s="12">
        <v>79.686003065389741</v>
      </c>
      <c r="AS230" s="12">
        <v>105.66145721135113</v>
      </c>
      <c r="AT230" s="11">
        <v>143.18230993939252</v>
      </c>
      <c r="AU230" s="141">
        <v>127.87483118953784</v>
      </c>
    </row>
    <row r="231" spans="1:47" s="9" customFormat="1" ht="11.25">
      <c r="A231" s="7">
        <v>38230</v>
      </c>
      <c r="B231" s="162"/>
      <c r="C231" s="11">
        <v>210.73654306601659</v>
      </c>
      <c r="D231" s="10">
        <v>111.52959350290817</v>
      </c>
      <c r="E231" s="12">
        <v>174.02691796301715</v>
      </c>
      <c r="F231" s="12">
        <v>157.45983449804365</v>
      </c>
      <c r="G231" s="12">
        <v>113.13244152538103</v>
      </c>
      <c r="H231" s="12">
        <v>121.25963864524654</v>
      </c>
      <c r="I231" s="12">
        <v>196.77262185154498</v>
      </c>
      <c r="J231" s="12">
        <v>96.945627702632123</v>
      </c>
      <c r="K231" s="12">
        <v>228.22014553212617</v>
      </c>
      <c r="L231" s="30">
        <v>349.67488125181944</v>
      </c>
      <c r="M231" s="10">
        <v>108.96914444666852</v>
      </c>
      <c r="N231" s="31">
        <v>105.73150306566423</v>
      </c>
      <c r="O231" s="30">
        <v>159.67583703163274</v>
      </c>
      <c r="P231" s="10">
        <v>221.34539041486948</v>
      </c>
      <c r="Q231" s="31">
        <v>135.13715074858112</v>
      </c>
      <c r="R231" s="31">
        <v>149.60631626350073</v>
      </c>
      <c r="S231" s="31">
        <v>131.90357985047066</v>
      </c>
      <c r="T231" s="31">
        <v>211.85127874047666</v>
      </c>
      <c r="U231" s="31">
        <v>184.22078824332451</v>
      </c>
      <c r="V231" s="31">
        <v>110.57875949440263</v>
      </c>
      <c r="W231" s="31">
        <v>263.36997953117918</v>
      </c>
      <c r="X231" s="31">
        <v>137.47398574784611</v>
      </c>
      <c r="Y231" s="31">
        <v>207.63326682657549</v>
      </c>
      <c r="Z231" s="11">
        <v>216.75978111391098</v>
      </c>
      <c r="AA231" s="10">
        <v>104.59579197495073</v>
      </c>
      <c r="AB231" s="12">
        <v>66.946362077024574</v>
      </c>
      <c r="AC231" s="12">
        <v>153.33851790478874</v>
      </c>
      <c r="AD231" s="12">
        <v>113.80903976257683</v>
      </c>
      <c r="AE231" s="12">
        <v>65.206725495648072</v>
      </c>
      <c r="AF231" s="44">
        <v>79.843049562442772</v>
      </c>
      <c r="AG231" s="10">
        <v>182.09219905295194</v>
      </c>
      <c r="AH231" s="12">
        <v>187.60258084471889</v>
      </c>
      <c r="AI231" s="12">
        <v>174.69779516519748</v>
      </c>
      <c r="AJ231" s="12">
        <v>201.92114833281641</v>
      </c>
      <c r="AK231" s="12">
        <v>195.80845307824185</v>
      </c>
      <c r="AL231" s="11">
        <v>207.15727260064588</v>
      </c>
      <c r="AM231" s="10">
        <v>83.084408223809959</v>
      </c>
      <c r="AN231" s="12">
        <v>96.776092541619903</v>
      </c>
      <c r="AO231" s="12">
        <v>77.272336329543208</v>
      </c>
      <c r="AP231" s="11">
        <v>107.46913097740006</v>
      </c>
      <c r="AQ231" s="10">
        <v>73.401748254311713</v>
      </c>
      <c r="AR231" s="12">
        <v>80.569087751216955</v>
      </c>
      <c r="AS231" s="12">
        <v>102.16427169347253</v>
      </c>
      <c r="AT231" s="11">
        <v>138.4384079794221</v>
      </c>
      <c r="AU231" s="141">
        <v>126.73311980748684</v>
      </c>
    </row>
    <row r="232" spans="1:47" s="9" customFormat="1" ht="11.25">
      <c r="A232" s="7">
        <v>38260</v>
      </c>
      <c r="B232" s="162"/>
      <c r="C232" s="11">
        <v>212.77459657461102</v>
      </c>
      <c r="D232" s="10">
        <v>109.46958101366151</v>
      </c>
      <c r="E232" s="12">
        <v>178.61927329145908</v>
      </c>
      <c r="F232" s="12">
        <v>160.96222247516735</v>
      </c>
      <c r="G232" s="12">
        <v>112.67038628875787</v>
      </c>
      <c r="H232" s="12">
        <v>124.65763448328315</v>
      </c>
      <c r="I232" s="12">
        <v>201.00496703813468</v>
      </c>
      <c r="J232" s="12">
        <v>95.305763861141557</v>
      </c>
      <c r="K232" s="12">
        <v>231.12244425937635</v>
      </c>
      <c r="L232" s="30">
        <v>355.46977318013654</v>
      </c>
      <c r="M232" s="10">
        <v>105.72611310260886</v>
      </c>
      <c r="N232" s="31">
        <v>107.05201629655525</v>
      </c>
      <c r="O232" s="30">
        <v>161.33134036157819</v>
      </c>
      <c r="P232" s="10">
        <v>229.47023640558805</v>
      </c>
      <c r="Q232" s="31">
        <v>136.82161314657753</v>
      </c>
      <c r="R232" s="31">
        <v>153.42272868264251</v>
      </c>
      <c r="S232" s="31">
        <v>134.5649097527608</v>
      </c>
      <c r="T232" s="31">
        <v>219.77838796139278</v>
      </c>
      <c r="U232" s="31">
        <v>190.78995586206747</v>
      </c>
      <c r="V232" s="31">
        <v>112.30709354801735</v>
      </c>
      <c r="W232" s="31">
        <v>272.92678486815237</v>
      </c>
      <c r="X232" s="31">
        <v>140.3250888089857</v>
      </c>
      <c r="Y232" s="31">
        <v>216.43710890858819</v>
      </c>
      <c r="Z232" s="11">
        <v>218.60297421037259</v>
      </c>
      <c r="AA232" s="10">
        <v>107.31065789754859</v>
      </c>
      <c r="AB232" s="12">
        <v>67.374050135289593</v>
      </c>
      <c r="AC232" s="12">
        <v>153.19203311305523</v>
      </c>
      <c r="AD232" s="12">
        <v>117.98155349796026</v>
      </c>
      <c r="AE232" s="12">
        <v>65.166966111193759</v>
      </c>
      <c r="AF232" s="44">
        <v>79.36614937898095</v>
      </c>
      <c r="AG232" s="10">
        <v>178.95928292405529</v>
      </c>
      <c r="AH232" s="12">
        <v>183.89490787086115</v>
      </c>
      <c r="AI232" s="12">
        <v>174.79234316112033</v>
      </c>
      <c r="AJ232" s="12">
        <v>199.8568850484977</v>
      </c>
      <c r="AK232" s="12">
        <v>191.76680574191852</v>
      </c>
      <c r="AL232" s="11">
        <v>203.02327804587387</v>
      </c>
      <c r="AM232" s="10">
        <v>85.02394661366813</v>
      </c>
      <c r="AN232" s="12">
        <v>98.291376488382923</v>
      </c>
      <c r="AO232" s="12">
        <v>79.132166306779467</v>
      </c>
      <c r="AP232" s="11">
        <v>106.23628279642206</v>
      </c>
      <c r="AQ232" s="10">
        <v>72.803588744031416</v>
      </c>
      <c r="AR232" s="12">
        <v>78.671508973424409</v>
      </c>
      <c r="AS232" s="12">
        <v>100.49930356978092</v>
      </c>
      <c r="AT232" s="11">
        <v>140.31649667145098</v>
      </c>
      <c r="AU232" s="141">
        <v>125.57748922918661</v>
      </c>
    </row>
    <row r="233" spans="1:47" s="9" customFormat="1" ht="11.25">
      <c r="A233" s="7">
        <v>38289</v>
      </c>
      <c r="B233" s="162"/>
      <c r="C233" s="11">
        <v>210.66319040023401</v>
      </c>
      <c r="D233" s="10">
        <v>108.38532029692519</v>
      </c>
      <c r="E233" s="12">
        <v>174.61709092433463</v>
      </c>
      <c r="F233" s="12">
        <v>154.67656557853439</v>
      </c>
      <c r="G233" s="12">
        <v>112.4665663433661</v>
      </c>
      <c r="H233" s="12">
        <v>122.50517630860023</v>
      </c>
      <c r="I233" s="12">
        <v>195.09426497714114</v>
      </c>
      <c r="J233" s="12">
        <v>94.423979539500451</v>
      </c>
      <c r="K233" s="12">
        <v>230.51642906982261</v>
      </c>
      <c r="L233" s="30">
        <v>355.50771521949008</v>
      </c>
      <c r="M233" s="10">
        <v>105.92971263261688</v>
      </c>
      <c r="N233" s="31">
        <v>105.93067084781538</v>
      </c>
      <c r="O233" s="30">
        <v>158.23187215146459</v>
      </c>
      <c r="P233" s="10">
        <v>230.06613259561766</v>
      </c>
      <c r="Q233" s="31">
        <v>135.492358793336</v>
      </c>
      <c r="R233" s="31">
        <v>153.62230954452755</v>
      </c>
      <c r="S233" s="31">
        <v>132.55221072973299</v>
      </c>
      <c r="T233" s="31">
        <v>218.83739661052161</v>
      </c>
      <c r="U233" s="31">
        <v>188.00645402082174</v>
      </c>
      <c r="V233" s="31">
        <v>110.67352252610172</v>
      </c>
      <c r="W233" s="31">
        <v>272.5771215218823</v>
      </c>
      <c r="X233" s="31">
        <v>137.97961060799707</v>
      </c>
      <c r="Y233" s="31">
        <v>212.57945189169897</v>
      </c>
      <c r="Z233" s="11">
        <v>225.38955759151537</v>
      </c>
      <c r="AA233" s="10">
        <v>108.5489117305346</v>
      </c>
      <c r="AB233" s="12">
        <v>68.622744281115331</v>
      </c>
      <c r="AC233" s="12">
        <v>153.75141912490616</v>
      </c>
      <c r="AD233" s="12">
        <v>114.90176532811482</v>
      </c>
      <c r="AE233" s="12">
        <v>68.049289618528491</v>
      </c>
      <c r="AF233" s="44">
        <v>80.319394832144937</v>
      </c>
      <c r="AG233" s="10">
        <v>176.56810079843487</v>
      </c>
      <c r="AH233" s="12">
        <v>181.96926806989927</v>
      </c>
      <c r="AI233" s="12">
        <v>170.91578396142978</v>
      </c>
      <c r="AJ233" s="12">
        <v>197.93395281046588</v>
      </c>
      <c r="AK233" s="12">
        <v>190.8604650569545</v>
      </c>
      <c r="AL233" s="11">
        <v>202.0220202962756</v>
      </c>
      <c r="AM233" s="10">
        <v>90.275771343453869</v>
      </c>
      <c r="AN233" s="12">
        <v>97.639780345478513</v>
      </c>
      <c r="AO233" s="12">
        <v>80.304629241196153</v>
      </c>
      <c r="AP233" s="11">
        <v>111.5384492266557</v>
      </c>
      <c r="AQ233" s="10">
        <v>72.94072348696136</v>
      </c>
      <c r="AR233" s="12">
        <v>78.535942673074999</v>
      </c>
      <c r="AS233" s="12">
        <v>103.58988642770113</v>
      </c>
      <c r="AT233" s="11">
        <v>142.72054908368219</v>
      </c>
      <c r="AU233" s="141">
        <v>126.33199899413366</v>
      </c>
    </row>
    <row r="234" spans="1:47" s="9" customFormat="1" ht="11.25">
      <c r="A234" s="7">
        <v>38321</v>
      </c>
      <c r="B234" s="162"/>
      <c r="C234" s="11">
        <v>216.81506219874365</v>
      </c>
      <c r="D234" s="10">
        <v>107.23994305522022</v>
      </c>
      <c r="E234" s="12">
        <v>179.16352409088498</v>
      </c>
      <c r="F234" s="12">
        <v>159.66491951917502</v>
      </c>
      <c r="G234" s="12">
        <v>114.70248877558295</v>
      </c>
      <c r="H234" s="12">
        <v>127.58419716390958</v>
      </c>
      <c r="I234" s="12">
        <v>201.29493745397204</v>
      </c>
      <c r="J234" s="12">
        <v>101.06067675931412</v>
      </c>
      <c r="K234" s="12">
        <v>242.32876545413885</v>
      </c>
      <c r="L234" s="30">
        <v>362.79900960400511</v>
      </c>
      <c r="M234" s="10">
        <v>103.90574182449521</v>
      </c>
      <c r="N234" s="31">
        <v>105.39020520270638</v>
      </c>
      <c r="O234" s="30">
        <v>157.08852415689375</v>
      </c>
      <c r="P234" s="10">
        <v>239.69772697451717</v>
      </c>
      <c r="Q234" s="31">
        <v>139.62713953612004</v>
      </c>
      <c r="R234" s="31">
        <v>159.03157681927581</v>
      </c>
      <c r="S234" s="31">
        <v>136.5407952434316</v>
      </c>
      <c r="T234" s="31">
        <v>227.61360012079689</v>
      </c>
      <c r="U234" s="31">
        <v>192.8565099688538</v>
      </c>
      <c r="V234" s="31">
        <v>110.81310885553222</v>
      </c>
      <c r="W234" s="31">
        <v>283.97723586462371</v>
      </c>
      <c r="X234" s="31">
        <v>137.8509386751706</v>
      </c>
      <c r="Y234" s="31">
        <v>220.01067362333774</v>
      </c>
      <c r="Z234" s="11">
        <v>227.19670243803125</v>
      </c>
      <c r="AA234" s="10">
        <v>111.4547204536978</v>
      </c>
      <c r="AB234" s="12">
        <v>68.136252125806891</v>
      </c>
      <c r="AC234" s="12">
        <v>154.34013841757644</v>
      </c>
      <c r="AD234" s="12">
        <v>118.88217149208839</v>
      </c>
      <c r="AE234" s="12">
        <v>68.772207691014131</v>
      </c>
      <c r="AF234" s="44">
        <v>84.000527333802808</v>
      </c>
      <c r="AG234" s="10">
        <v>177.36268132646524</v>
      </c>
      <c r="AH234" s="12">
        <v>177.16708684241584</v>
      </c>
      <c r="AI234" s="12">
        <v>170.77630020223614</v>
      </c>
      <c r="AJ234" s="12">
        <v>192.54877451335341</v>
      </c>
      <c r="AK234" s="12">
        <v>186.68150794182523</v>
      </c>
      <c r="AL234" s="11">
        <v>200.57589940136751</v>
      </c>
      <c r="AM234" s="10">
        <v>92.258217129742292</v>
      </c>
      <c r="AN234" s="12">
        <v>98.727880636970795</v>
      </c>
      <c r="AO234" s="12">
        <v>83.435730707400694</v>
      </c>
      <c r="AP234" s="11">
        <v>117.11349191743818</v>
      </c>
      <c r="AQ234" s="10">
        <v>72.476859637262365</v>
      </c>
      <c r="AR234" s="12">
        <v>78.775498085252224</v>
      </c>
      <c r="AS234" s="12">
        <v>108.42370513469683</v>
      </c>
      <c r="AT234" s="11">
        <v>142.3837793572514</v>
      </c>
      <c r="AU234" s="141">
        <v>125.11595236307693</v>
      </c>
    </row>
    <row r="235" spans="1:47" s="9" customFormat="1" ht="11.25">
      <c r="A235" s="7">
        <v>38352</v>
      </c>
      <c r="B235" s="162"/>
      <c r="C235" s="11">
        <v>219.8385191703025</v>
      </c>
      <c r="D235" s="10">
        <v>107.540084544818</v>
      </c>
      <c r="E235" s="12">
        <v>178.80086137359365</v>
      </c>
      <c r="F235" s="12">
        <v>160.67761268734878</v>
      </c>
      <c r="G235" s="12">
        <v>115.93518178814659</v>
      </c>
      <c r="H235" s="12">
        <v>125.11837364633323</v>
      </c>
      <c r="I235" s="12">
        <v>203.18030403191406</v>
      </c>
      <c r="J235" s="12">
        <v>101.60850949662772</v>
      </c>
      <c r="K235" s="12">
        <v>238.2019346582145</v>
      </c>
      <c r="L235" s="30">
        <v>369.91054857926417</v>
      </c>
      <c r="M235" s="10">
        <v>104.12896636120365</v>
      </c>
      <c r="N235" s="31">
        <v>105.26641857125836</v>
      </c>
      <c r="O235" s="30">
        <v>156.9069694120698</v>
      </c>
      <c r="P235" s="10">
        <v>236.81454264773708</v>
      </c>
      <c r="Q235" s="31">
        <v>139.84282196111454</v>
      </c>
      <c r="R235" s="31">
        <v>154.87434437914399</v>
      </c>
      <c r="S235" s="31">
        <v>134.86503637989574</v>
      </c>
      <c r="T235" s="31">
        <v>223.20128221164222</v>
      </c>
      <c r="U235" s="31">
        <v>188.87031277282406</v>
      </c>
      <c r="V235" s="31">
        <v>111.43099237743883</v>
      </c>
      <c r="W235" s="31">
        <v>277.42077184049805</v>
      </c>
      <c r="X235" s="31">
        <v>134.53359674521968</v>
      </c>
      <c r="Y235" s="31">
        <v>216.654472235746</v>
      </c>
      <c r="Z235" s="11">
        <v>228.53854219586637</v>
      </c>
      <c r="AA235" s="10">
        <v>111.9267214376848</v>
      </c>
      <c r="AB235" s="12">
        <v>68.294099819427586</v>
      </c>
      <c r="AC235" s="12">
        <v>154.80014970431907</v>
      </c>
      <c r="AD235" s="12">
        <v>117.35557229853228</v>
      </c>
      <c r="AE235" s="12">
        <v>69.78717035577813</v>
      </c>
      <c r="AF235" s="44">
        <v>84.237037299847046</v>
      </c>
      <c r="AG235" s="10">
        <v>179.41048763201567</v>
      </c>
      <c r="AH235" s="12">
        <v>179.02559277004173</v>
      </c>
      <c r="AI235" s="12">
        <v>172.38961865438696</v>
      </c>
      <c r="AJ235" s="12">
        <v>195.54949218023091</v>
      </c>
      <c r="AK235" s="12">
        <v>188.47516471122219</v>
      </c>
      <c r="AL235" s="11">
        <v>202.7346574238002</v>
      </c>
      <c r="AM235" s="10">
        <v>92.965297407952278</v>
      </c>
      <c r="AN235" s="12">
        <v>97.414970194199014</v>
      </c>
      <c r="AO235" s="12">
        <v>82.246025679822722</v>
      </c>
      <c r="AP235" s="11">
        <v>117.57170509791879</v>
      </c>
      <c r="AQ235" s="10">
        <v>72.580961716414777</v>
      </c>
      <c r="AR235" s="12">
        <v>78.855993228989703</v>
      </c>
      <c r="AS235" s="12">
        <v>108.32873586100915</v>
      </c>
      <c r="AT235" s="11">
        <v>141.78609322046427</v>
      </c>
      <c r="AU235" s="141">
        <v>125.50055368049509</v>
      </c>
    </row>
    <row r="236" spans="1:47" s="9" customFormat="1" ht="11.25">
      <c r="A236" s="7">
        <v>38383</v>
      </c>
      <c r="B236" s="162"/>
      <c r="C236" s="11">
        <v>223.39826251776822</v>
      </c>
      <c r="D236" s="10">
        <v>110.54370165737171</v>
      </c>
      <c r="E236" s="12">
        <v>182.5682293333108</v>
      </c>
      <c r="F236" s="12">
        <v>164.88761969428643</v>
      </c>
      <c r="G236" s="12">
        <v>114.48420901583644</v>
      </c>
      <c r="H236" s="12">
        <v>125.52329192486469</v>
      </c>
      <c r="I236" s="12">
        <v>204.25042618995298</v>
      </c>
      <c r="J236" s="12">
        <v>100.58101379447683</v>
      </c>
      <c r="K236" s="12">
        <v>241.8320911578212</v>
      </c>
      <c r="L236" s="30">
        <v>372.89214411699771</v>
      </c>
      <c r="M236" s="10">
        <v>105.08448737880293</v>
      </c>
      <c r="N236" s="12">
        <v>107.67643144762557</v>
      </c>
      <c r="O236" s="11">
        <v>157.72391161412889</v>
      </c>
      <c r="P236" s="10">
        <v>244.63676078730163</v>
      </c>
      <c r="Q236" s="31">
        <v>139.47992836676767</v>
      </c>
      <c r="R236" s="31">
        <v>154.7232890604954</v>
      </c>
      <c r="S236" s="31">
        <v>135.2339607389849</v>
      </c>
      <c r="T236" s="31">
        <v>226.64784008020561</v>
      </c>
      <c r="U236" s="31">
        <v>190.95404450657196</v>
      </c>
      <c r="V236" s="31">
        <v>108.99120863486928</v>
      </c>
      <c r="W236" s="31">
        <v>280.32101147686922</v>
      </c>
      <c r="X236" s="31">
        <v>135.99081663841093</v>
      </c>
      <c r="Y236" s="31">
        <v>224.70311684619045</v>
      </c>
      <c r="Z236" s="11">
        <v>216.94307879734001</v>
      </c>
      <c r="AA236" s="10">
        <v>111.60916515375678</v>
      </c>
      <c r="AB236" s="12">
        <v>67.180317066515656</v>
      </c>
      <c r="AC236" s="12">
        <v>154.5723992004811</v>
      </c>
      <c r="AD236" s="12">
        <v>119.52971496913204</v>
      </c>
      <c r="AE236" s="12">
        <v>69.737718324613738</v>
      </c>
      <c r="AF236" s="44">
        <v>81.254405411420976</v>
      </c>
      <c r="AG236" s="10">
        <v>180.14546713005461</v>
      </c>
      <c r="AH236" s="12">
        <v>180.90253582479005</v>
      </c>
      <c r="AI236" s="12">
        <v>174.74369785968213</v>
      </c>
      <c r="AJ236" s="12">
        <v>195.83550505886603</v>
      </c>
      <c r="AK236" s="12">
        <v>192.0163671685782</v>
      </c>
      <c r="AL236" s="11">
        <v>204.20157282298638</v>
      </c>
      <c r="AM236" s="10">
        <v>86.133232448148007</v>
      </c>
      <c r="AN236" s="12">
        <v>98.692890104555403</v>
      </c>
      <c r="AO236" s="12">
        <v>79.555984870874369</v>
      </c>
      <c r="AP236" s="11">
        <v>110.15499438970291</v>
      </c>
      <c r="AQ236" s="10">
        <v>71.6210766634712</v>
      </c>
      <c r="AR236" s="12">
        <v>77.626812830285033</v>
      </c>
      <c r="AS236" s="12">
        <v>104.5230746744809</v>
      </c>
      <c r="AT236" s="11">
        <v>138.86734314217904</v>
      </c>
      <c r="AU236" s="141">
        <v>126.20413420455236</v>
      </c>
    </row>
    <row r="237" spans="1:47" s="9" customFormat="1" ht="11.25">
      <c r="A237" s="7">
        <v>38411</v>
      </c>
      <c r="B237" s="162"/>
      <c r="C237" s="11">
        <v>225.63574483805215</v>
      </c>
      <c r="D237" s="10">
        <v>110.92879556450863</v>
      </c>
      <c r="E237" s="12">
        <v>190.11167364216038</v>
      </c>
      <c r="F237" s="12">
        <v>171.00161542628797</v>
      </c>
      <c r="G237" s="12">
        <v>113.13031584986231</v>
      </c>
      <c r="H237" s="12">
        <v>128.7096763585524</v>
      </c>
      <c r="I237" s="12">
        <v>208.04744411470679</v>
      </c>
      <c r="J237" s="12">
        <v>100.33248594040293</v>
      </c>
      <c r="K237" s="12">
        <v>250.29067547008529</v>
      </c>
      <c r="L237" s="30">
        <v>379.0104370635944</v>
      </c>
      <c r="M237" s="10">
        <v>104.75767106240414</v>
      </c>
      <c r="N237" s="12">
        <v>108.02571026217291</v>
      </c>
      <c r="O237" s="11">
        <v>157.85395166357773</v>
      </c>
      <c r="P237" s="10">
        <v>257.01614551517793</v>
      </c>
      <c r="Q237" s="31">
        <v>142.06702336377475</v>
      </c>
      <c r="R237" s="31">
        <v>159.88879544483012</v>
      </c>
      <c r="S237" s="31">
        <v>140.29450577217423</v>
      </c>
      <c r="T237" s="31">
        <v>235.31053729394333</v>
      </c>
      <c r="U237" s="31">
        <v>200.26864483296913</v>
      </c>
      <c r="V237" s="31">
        <v>112.49747637554701</v>
      </c>
      <c r="W237" s="31">
        <v>291.43965574225842</v>
      </c>
      <c r="X237" s="31">
        <v>144.91603197684634</v>
      </c>
      <c r="Y237" s="31">
        <v>222.88227235950941</v>
      </c>
      <c r="Z237" s="11">
        <v>212.83157673253456</v>
      </c>
      <c r="AA237" s="10">
        <v>114.40327113745103</v>
      </c>
      <c r="AB237" s="12">
        <v>66.709741783338515</v>
      </c>
      <c r="AC237" s="12">
        <v>154.07265401453469</v>
      </c>
      <c r="AD237" s="12">
        <v>125.7855349509488</v>
      </c>
      <c r="AE237" s="12">
        <v>70.931291479920304</v>
      </c>
      <c r="AF237" s="44">
        <v>81.276038483340869</v>
      </c>
      <c r="AG237" s="10">
        <v>180.17248916741292</v>
      </c>
      <c r="AH237" s="12">
        <v>180.46091006256714</v>
      </c>
      <c r="AI237" s="12">
        <v>176.75435415611676</v>
      </c>
      <c r="AJ237" s="12">
        <v>195.275977913215</v>
      </c>
      <c r="AK237" s="12">
        <v>191.70578318183652</v>
      </c>
      <c r="AL237" s="11">
        <v>205.78320468449891</v>
      </c>
      <c r="AM237" s="10">
        <v>84.307725043085924</v>
      </c>
      <c r="AN237" s="12">
        <v>100.72255721224252</v>
      </c>
      <c r="AO237" s="12">
        <v>81.914505276672244</v>
      </c>
      <c r="AP237" s="11">
        <v>106.04333243916966</v>
      </c>
      <c r="AQ237" s="10">
        <v>69.953555635533746</v>
      </c>
      <c r="AR237" s="12">
        <v>76.907961566593613</v>
      </c>
      <c r="AS237" s="12">
        <v>100.33872039212257</v>
      </c>
      <c r="AT237" s="11">
        <v>142.17673271808852</v>
      </c>
      <c r="AU237" s="141">
        <v>123.50630501645685</v>
      </c>
    </row>
    <row r="238" spans="1:47" s="9" customFormat="1" ht="11.25">
      <c r="A238" s="7">
        <v>38442</v>
      </c>
      <c r="B238" s="162"/>
      <c r="C238" s="11">
        <v>224.35546505585188</v>
      </c>
      <c r="D238" s="10">
        <v>111.47953346642001</v>
      </c>
      <c r="E238" s="12">
        <v>187.34347324777457</v>
      </c>
      <c r="F238" s="12">
        <v>166.66963542857306</v>
      </c>
      <c r="G238" s="12">
        <v>112.77638758215272</v>
      </c>
      <c r="H238" s="12">
        <v>126.86701704484193</v>
      </c>
      <c r="I238" s="12">
        <v>206.00060866561779</v>
      </c>
      <c r="J238" s="12">
        <v>98.636592727784262</v>
      </c>
      <c r="K238" s="12">
        <v>248.75687333804396</v>
      </c>
      <c r="L238" s="30">
        <v>380.76143762564942</v>
      </c>
      <c r="M238" s="10">
        <v>103.88816742468914</v>
      </c>
      <c r="N238" s="12">
        <v>107.67615957140183</v>
      </c>
      <c r="O238" s="11">
        <v>161.1769096582174</v>
      </c>
      <c r="P238" s="10">
        <v>260.92101585623516</v>
      </c>
      <c r="Q238" s="31">
        <v>140.92227151781555</v>
      </c>
      <c r="R238" s="31">
        <v>159.59515329166496</v>
      </c>
      <c r="S238" s="31">
        <v>140.35960074172652</v>
      </c>
      <c r="T238" s="31">
        <v>238.17604105132421</v>
      </c>
      <c r="U238" s="31">
        <v>200.61941722858006</v>
      </c>
      <c r="V238" s="31">
        <v>112.87358796076971</v>
      </c>
      <c r="W238" s="31">
        <v>296.13824834731366</v>
      </c>
      <c r="X238" s="31">
        <v>144.5118622609057</v>
      </c>
      <c r="Y238" s="31">
        <v>224.83474873274662</v>
      </c>
      <c r="Z238" s="11">
        <v>208.06662088291992</v>
      </c>
      <c r="AA238" s="10">
        <v>113.25320310252107</v>
      </c>
      <c r="AB238" s="12">
        <v>65.391148411387817</v>
      </c>
      <c r="AC238" s="12">
        <v>152.02838074162102</v>
      </c>
      <c r="AD238" s="12">
        <v>125.68369541802107</v>
      </c>
      <c r="AE238" s="12">
        <v>70.571552515922306</v>
      </c>
      <c r="AF238" s="44">
        <v>78.662776558088837</v>
      </c>
      <c r="AG238" s="10">
        <v>179.0185855182134</v>
      </c>
      <c r="AH238" s="12">
        <v>177.97534146869708</v>
      </c>
      <c r="AI238" s="12">
        <v>173.69838134284899</v>
      </c>
      <c r="AJ238" s="12">
        <v>195.51998552448703</v>
      </c>
      <c r="AK238" s="12">
        <v>188.81753844122912</v>
      </c>
      <c r="AL238" s="11">
        <v>203.38705593403361</v>
      </c>
      <c r="AM238" s="10">
        <v>80.824604424485486</v>
      </c>
      <c r="AN238" s="12">
        <v>99.977760234189091</v>
      </c>
      <c r="AO238" s="12">
        <v>78.95021011445678</v>
      </c>
      <c r="AP238" s="11">
        <v>100.52172049796664</v>
      </c>
      <c r="AQ238" s="10">
        <v>69.31149652650177</v>
      </c>
      <c r="AR238" s="12">
        <v>76.896764062798042</v>
      </c>
      <c r="AS238" s="12">
        <v>98.217683963485896</v>
      </c>
      <c r="AT238" s="11">
        <v>139.26225463255079</v>
      </c>
      <c r="AU238" s="141">
        <v>122.65606227651705</v>
      </c>
    </row>
    <row r="239" spans="1:47" s="9" customFormat="1" ht="11.25">
      <c r="A239" s="7">
        <v>38471</v>
      </c>
      <c r="B239" s="162"/>
      <c r="C239" s="11">
        <v>223.14943301233762</v>
      </c>
      <c r="D239" s="10">
        <v>115.96260498452247</v>
      </c>
      <c r="E239" s="12">
        <v>187.44184279476167</v>
      </c>
      <c r="F239" s="12">
        <v>165.952726152943</v>
      </c>
      <c r="G239" s="12">
        <v>112.40087201781652</v>
      </c>
      <c r="H239" s="12">
        <v>124.46307101453679</v>
      </c>
      <c r="I239" s="12">
        <v>202.27807653287221</v>
      </c>
      <c r="J239" s="12">
        <v>93.588405864398965</v>
      </c>
      <c r="K239" s="12">
        <v>239.39419358961806</v>
      </c>
      <c r="L239" s="30">
        <v>381.20429573265875</v>
      </c>
      <c r="M239" s="10">
        <v>108.446249142</v>
      </c>
      <c r="N239" s="12">
        <v>107.20450038327255</v>
      </c>
      <c r="O239" s="11">
        <v>161.78117738509735</v>
      </c>
      <c r="P239" s="10">
        <v>253.59601861535057</v>
      </c>
      <c r="Q239" s="31">
        <v>137.08599074216798</v>
      </c>
      <c r="R239" s="31">
        <v>155.72270753139873</v>
      </c>
      <c r="S239" s="31">
        <v>136.66860637758398</v>
      </c>
      <c r="T239" s="31">
        <v>234.29447138411709</v>
      </c>
      <c r="U239" s="31">
        <v>196.08940036939157</v>
      </c>
      <c r="V239" s="31">
        <v>111.37934212459972</v>
      </c>
      <c r="W239" s="31">
        <v>287.41453664585333</v>
      </c>
      <c r="X239" s="31">
        <v>143.69134949644493</v>
      </c>
      <c r="Y239" s="31">
        <v>217.95391696587433</v>
      </c>
      <c r="Z239" s="11">
        <v>204.70431741212289</v>
      </c>
      <c r="AA239" s="10">
        <v>110.21323187880353</v>
      </c>
      <c r="AB239" s="12">
        <v>64.767859780483022</v>
      </c>
      <c r="AC239" s="12">
        <v>151.37780318574525</v>
      </c>
      <c r="AD239" s="12">
        <v>120.4117789245595</v>
      </c>
      <c r="AE239" s="12">
        <v>69.838899839316753</v>
      </c>
      <c r="AF239" s="44">
        <v>78.42764238719883</v>
      </c>
      <c r="AG239" s="10">
        <v>179.9217936379365</v>
      </c>
      <c r="AH239" s="12">
        <v>180.78762433849261</v>
      </c>
      <c r="AI239" s="12">
        <v>171.65835067226089</v>
      </c>
      <c r="AJ239" s="12">
        <v>194.68384951985914</v>
      </c>
      <c r="AK239" s="12">
        <v>191.21364247026708</v>
      </c>
      <c r="AL239" s="11">
        <v>202.78684496922764</v>
      </c>
      <c r="AM239" s="10">
        <v>77.826254436096676</v>
      </c>
      <c r="AN239" s="12">
        <v>99.316912660421963</v>
      </c>
      <c r="AO239" s="12">
        <v>75.892148360368552</v>
      </c>
      <c r="AP239" s="11">
        <v>95.909093122062359</v>
      </c>
      <c r="AQ239" s="10">
        <v>70.368528741062931</v>
      </c>
      <c r="AR239" s="12">
        <v>76.300665367945967</v>
      </c>
      <c r="AS239" s="12">
        <v>93.318537328829549</v>
      </c>
      <c r="AT239" s="11">
        <v>137.48073804412678</v>
      </c>
      <c r="AU239" s="141">
        <v>123.11368058470605</v>
      </c>
    </row>
    <row r="240" spans="1:47" s="9" customFormat="1" ht="11.25">
      <c r="A240" s="7">
        <v>38503</v>
      </c>
      <c r="B240" s="162"/>
      <c r="C240" s="11">
        <v>223.46801191940054</v>
      </c>
      <c r="D240" s="10">
        <v>112.70037434507736</v>
      </c>
      <c r="E240" s="12">
        <v>186.86465524114823</v>
      </c>
      <c r="F240" s="12">
        <v>166.46532485457845</v>
      </c>
      <c r="G240" s="12">
        <v>120.46419019090268</v>
      </c>
      <c r="H240" s="12">
        <v>128.27010069657302</v>
      </c>
      <c r="I240" s="12">
        <v>204.15414893993486</v>
      </c>
      <c r="J240" s="12">
        <v>100.05714738323981</v>
      </c>
      <c r="K240" s="12">
        <v>249.01696234385997</v>
      </c>
      <c r="L240" s="30">
        <v>380.56434570081615</v>
      </c>
      <c r="M240" s="10">
        <v>107.78623252924552</v>
      </c>
      <c r="N240" s="12">
        <v>106.24036254633458</v>
      </c>
      <c r="O240" s="11">
        <v>159.86483854749099</v>
      </c>
      <c r="P240" s="10">
        <v>254.23387569314659</v>
      </c>
      <c r="Q240" s="31">
        <v>136.36088594009044</v>
      </c>
      <c r="R240" s="31">
        <v>155.55062227303657</v>
      </c>
      <c r="S240" s="31">
        <v>134.28704501213704</v>
      </c>
      <c r="T240" s="31">
        <v>233.68749998566898</v>
      </c>
      <c r="U240" s="31">
        <v>195.1193187591565</v>
      </c>
      <c r="V240" s="31">
        <v>109.24643921575796</v>
      </c>
      <c r="W240" s="31">
        <v>288.54160482564475</v>
      </c>
      <c r="X240" s="31">
        <v>140.33598109203359</v>
      </c>
      <c r="Y240" s="31">
        <v>219.44668856604781</v>
      </c>
      <c r="Z240" s="11">
        <v>211.06706878659386</v>
      </c>
      <c r="AA240" s="10">
        <v>110.3568007579469</v>
      </c>
      <c r="AB240" s="12">
        <v>66.120432289761595</v>
      </c>
      <c r="AC240" s="12">
        <v>150.41550627781265</v>
      </c>
      <c r="AD240" s="12">
        <v>120.49834481791186</v>
      </c>
      <c r="AE240" s="12">
        <v>70.045212890286436</v>
      </c>
      <c r="AF240" s="44">
        <v>82.920521955566912</v>
      </c>
      <c r="AG240" s="10">
        <v>178.39970926303315</v>
      </c>
      <c r="AH240" s="12">
        <v>178.22998805931223</v>
      </c>
      <c r="AI240" s="12">
        <v>175.66305487748917</v>
      </c>
      <c r="AJ240" s="12">
        <v>198.36682963518123</v>
      </c>
      <c r="AK240" s="12">
        <v>188.89316955114637</v>
      </c>
      <c r="AL240" s="11">
        <v>200.89653041238239</v>
      </c>
      <c r="AM240" s="10">
        <v>82.450298897060762</v>
      </c>
      <c r="AN240" s="12">
        <v>100.84708677433734</v>
      </c>
      <c r="AO240" s="12">
        <v>78.635177357213536</v>
      </c>
      <c r="AP240" s="11">
        <v>104.96026331865798</v>
      </c>
      <c r="AQ240" s="10">
        <v>70.37959438252318</v>
      </c>
      <c r="AR240" s="12">
        <v>76.90910633678844</v>
      </c>
      <c r="AS240" s="12">
        <v>101.29059025978965</v>
      </c>
      <c r="AT240" s="11">
        <v>140.08628511870859</v>
      </c>
      <c r="AU240" s="141">
        <v>124.56797252108602</v>
      </c>
    </row>
    <row r="241" spans="1:47" s="9" customFormat="1" ht="11.25">
      <c r="A241" s="7">
        <v>38533</v>
      </c>
      <c r="B241" s="162"/>
      <c r="C241" s="11">
        <v>228.18675846035532</v>
      </c>
      <c r="D241" s="10">
        <v>112.46304805458816</v>
      </c>
      <c r="E241" s="12">
        <v>192.03828100745366</v>
      </c>
      <c r="F241" s="12">
        <v>171.0663777574631</v>
      </c>
      <c r="G241" s="12">
        <v>120.4819332469536</v>
      </c>
      <c r="H241" s="12">
        <v>130.39810226175607</v>
      </c>
      <c r="I241" s="12">
        <v>205.40149693545331</v>
      </c>
      <c r="J241" s="12">
        <v>102.21781175923024</v>
      </c>
      <c r="K241" s="12">
        <v>251.81959076909948</v>
      </c>
      <c r="L241" s="30">
        <v>377.73499917561952</v>
      </c>
      <c r="M241" s="10">
        <v>108.52129820621063</v>
      </c>
      <c r="N241" s="12">
        <v>106.7022489475511</v>
      </c>
      <c r="O241" s="11">
        <v>161.28282288587252</v>
      </c>
      <c r="P241" s="10">
        <v>259.74513574310924</v>
      </c>
      <c r="Q241" s="31">
        <v>141.12982075666642</v>
      </c>
      <c r="R241" s="31">
        <v>162.92468700122083</v>
      </c>
      <c r="S241" s="31">
        <v>139.03131509404477</v>
      </c>
      <c r="T241" s="31">
        <v>240.82547795847864</v>
      </c>
      <c r="U241" s="31">
        <v>200.84656751716022</v>
      </c>
      <c r="V241" s="31">
        <v>109.96278885477922</v>
      </c>
      <c r="W241" s="31">
        <v>299.23777308058521</v>
      </c>
      <c r="X241" s="31">
        <v>141.22961712713976</v>
      </c>
      <c r="Y241" s="31">
        <v>224.8639954065502</v>
      </c>
      <c r="Z241" s="11">
        <v>209.01118287214518</v>
      </c>
      <c r="AA241" s="10">
        <v>111.22831639055812</v>
      </c>
      <c r="AB241" s="12">
        <v>65.874079841506031</v>
      </c>
      <c r="AC241" s="12">
        <v>147.27554953251521</v>
      </c>
      <c r="AD241" s="12">
        <v>124.09041150832616</v>
      </c>
      <c r="AE241" s="12">
        <v>69.346949487403037</v>
      </c>
      <c r="AF241" s="44">
        <v>84.398698366179701</v>
      </c>
      <c r="AG241" s="10">
        <v>176.26932055587304</v>
      </c>
      <c r="AH241" s="12">
        <v>174.10497974461398</v>
      </c>
      <c r="AI241" s="12">
        <v>175.08561544663627</v>
      </c>
      <c r="AJ241" s="12">
        <v>195.69301605806578</v>
      </c>
      <c r="AK241" s="12">
        <v>184.42204067617234</v>
      </c>
      <c r="AL241" s="11">
        <v>199.11057041051504</v>
      </c>
      <c r="AM241" s="10">
        <v>81.085018723671851</v>
      </c>
      <c r="AN241" s="12">
        <v>101.15119013183735</v>
      </c>
      <c r="AO241" s="12">
        <v>79.12181459370926</v>
      </c>
      <c r="AP241" s="11">
        <v>105.09615057262214</v>
      </c>
      <c r="AQ241" s="10">
        <v>70.1682264187437</v>
      </c>
      <c r="AR241" s="12">
        <v>76.740025229530687</v>
      </c>
      <c r="AS241" s="12">
        <v>102.29263041895148</v>
      </c>
      <c r="AT241" s="11">
        <v>138.13905256620478</v>
      </c>
      <c r="AU241" s="141">
        <v>122.77628303379615</v>
      </c>
    </row>
    <row r="242" spans="1:47" s="9" customFormat="1" ht="11.25">
      <c r="A242" s="7">
        <v>38562</v>
      </c>
      <c r="B242" s="162"/>
      <c r="C242" s="11">
        <v>230.73039050323194</v>
      </c>
      <c r="D242" s="10">
        <v>108.09618382948307</v>
      </c>
      <c r="E242" s="12">
        <v>193.39853761723958</v>
      </c>
      <c r="F242" s="12">
        <v>172.68763480091863</v>
      </c>
      <c r="G242" s="12">
        <v>119.26934232059179</v>
      </c>
      <c r="H242" s="12">
        <v>131.79142664177436</v>
      </c>
      <c r="I242" s="12">
        <v>204.97419110047983</v>
      </c>
      <c r="J242" s="12">
        <v>103.4724803703527</v>
      </c>
      <c r="K242" s="12">
        <v>259.66263434216859</v>
      </c>
      <c r="L242" s="30">
        <v>382.74527743060531</v>
      </c>
      <c r="M242" s="10">
        <v>106.29532636045376</v>
      </c>
      <c r="N242" s="12">
        <v>106.76439960190397</v>
      </c>
      <c r="O242" s="11">
        <v>159.46751674376159</v>
      </c>
      <c r="P242" s="10">
        <v>264.69980312821684</v>
      </c>
      <c r="Q242" s="31">
        <v>141.90635012135027</v>
      </c>
      <c r="R242" s="31">
        <v>162.53878889936291</v>
      </c>
      <c r="S242" s="31">
        <v>139.48079527122491</v>
      </c>
      <c r="T242" s="31">
        <v>241.67057268793485</v>
      </c>
      <c r="U242" s="31">
        <v>201.73609344430741</v>
      </c>
      <c r="V242" s="31">
        <v>112.04902988257923</v>
      </c>
      <c r="W242" s="31">
        <v>301.16480477662589</v>
      </c>
      <c r="X242" s="31">
        <v>142.22176920711135</v>
      </c>
      <c r="Y242" s="31">
        <v>225.67676114151803</v>
      </c>
      <c r="Z242" s="11">
        <v>206.90816193197298</v>
      </c>
      <c r="AA242" s="10">
        <v>115.07187852966921</v>
      </c>
      <c r="AB242" s="12">
        <v>68.162936603529829</v>
      </c>
      <c r="AC242" s="12">
        <v>148.92658070385244</v>
      </c>
      <c r="AD242" s="12">
        <v>127.89140461620178</v>
      </c>
      <c r="AE242" s="12">
        <v>70.930963012236802</v>
      </c>
      <c r="AF242" s="44">
        <v>85.402228751700591</v>
      </c>
      <c r="AG242" s="10">
        <v>175.46839173795047</v>
      </c>
      <c r="AH242" s="12">
        <v>171.23810159054992</v>
      </c>
      <c r="AI242" s="12">
        <v>178.28768202637167</v>
      </c>
      <c r="AJ242" s="12">
        <v>199.16008586819288</v>
      </c>
      <c r="AK242" s="12">
        <v>185.40075081984887</v>
      </c>
      <c r="AL242" s="11">
        <v>196.32654471453509</v>
      </c>
      <c r="AM242" s="10">
        <v>82.067550385741868</v>
      </c>
      <c r="AN242" s="12">
        <v>101.75049471609061</v>
      </c>
      <c r="AO242" s="12">
        <v>81.69209714594497</v>
      </c>
      <c r="AP242" s="11">
        <v>106.50663772539286</v>
      </c>
      <c r="AQ242" s="10">
        <v>69.973342539884158</v>
      </c>
      <c r="AR242" s="12">
        <v>76.905583743121795</v>
      </c>
      <c r="AS242" s="12">
        <v>104.00178321792326</v>
      </c>
      <c r="AT242" s="11">
        <v>141.47396848007224</v>
      </c>
      <c r="AU242" s="141">
        <v>125.32771797914037</v>
      </c>
    </row>
    <row r="243" spans="1:47" s="9" customFormat="1" ht="11.25">
      <c r="A243" s="7">
        <v>38595</v>
      </c>
      <c r="B243" s="162"/>
      <c r="C243" s="11">
        <v>228.59301701791841</v>
      </c>
      <c r="D243" s="10">
        <v>107.94769173563874</v>
      </c>
      <c r="E243" s="12">
        <v>192.69399846254834</v>
      </c>
      <c r="F243" s="12">
        <v>172.4613718873658</v>
      </c>
      <c r="G243" s="12">
        <v>118.61252680024769</v>
      </c>
      <c r="H243" s="12">
        <v>131.76341291470916</v>
      </c>
      <c r="I243" s="12">
        <v>202.97272828003753</v>
      </c>
      <c r="J243" s="12">
        <v>103.24532355673446</v>
      </c>
      <c r="K243" s="12">
        <v>268.25688199513354</v>
      </c>
      <c r="L243" s="30">
        <v>381.46055303265388</v>
      </c>
      <c r="M243" s="10">
        <v>104.91137812902538</v>
      </c>
      <c r="N243" s="12">
        <v>106.83271790655759</v>
      </c>
      <c r="O243" s="11">
        <v>159.78644736716214</v>
      </c>
      <c r="P243" s="10">
        <v>277.061433953907</v>
      </c>
      <c r="Q243" s="31">
        <v>144.59802607118894</v>
      </c>
      <c r="R243" s="31">
        <v>166.93038060817821</v>
      </c>
      <c r="S243" s="31">
        <v>143.61437268807714</v>
      </c>
      <c r="T243" s="31">
        <v>252.36931169743775</v>
      </c>
      <c r="U243" s="31">
        <v>208.96091873744479</v>
      </c>
      <c r="V243" s="31">
        <v>113.27818947280939</v>
      </c>
      <c r="W243" s="31">
        <v>310.70751188542965</v>
      </c>
      <c r="X243" s="31">
        <v>144.51032375998324</v>
      </c>
      <c r="Y243" s="31">
        <v>231.58297599008355</v>
      </c>
      <c r="Z243" s="11">
        <v>207.77018147357867</v>
      </c>
      <c r="AA243" s="10">
        <v>117.80665630161245</v>
      </c>
      <c r="AB243" s="12">
        <v>68.61553635767082</v>
      </c>
      <c r="AC243" s="12">
        <v>149.04310353970999</v>
      </c>
      <c r="AD243" s="12">
        <v>130.79688420582215</v>
      </c>
      <c r="AE243" s="12">
        <v>72.476757459971779</v>
      </c>
      <c r="AF243" s="44">
        <v>85.022617874598794</v>
      </c>
      <c r="AG243" s="10">
        <v>176.23269917041955</v>
      </c>
      <c r="AH243" s="12">
        <v>170.18686289961215</v>
      </c>
      <c r="AI243" s="12">
        <v>175.42831131187779</v>
      </c>
      <c r="AJ243" s="12">
        <v>198.03756651556051</v>
      </c>
      <c r="AK243" s="12">
        <v>186.65473853151624</v>
      </c>
      <c r="AL243" s="11">
        <v>197.1510767321858</v>
      </c>
      <c r="AM243" s="10">
        <v>81.877567078783002</v>
      </c>
      <c r="AN243" s="12">
        <v>103.33746844362733</v>
      </c>
      <c r="AO243" s="12">
        <v>83.059262961449519</v>
      </c>
      <c r="AP243" s="11">
        <v>104.96885877714885</v>
      </c>
      <c r="AQ243" s="10">
        <v>68.928438704259875</v>
      </c>
      <c r="AR243" s="12">
        <v>75.846640503298175</v>
      </c>
      <c r="AS243" s="12">
        <v>102.26106838937153</v>
      </c>
      <c r="AT243" s="11">
        <v>144.97041554776666</v>
      </c>
      <c r="AU243" s="141">
        <v>125.50990670953131</v>
      </c>
    </row>
    <row r="244" spans="1:47" s="9" customFormat="1" ht="11.25">
      <c r="A244" s="7">
        <v>38625</v>
      </c>
      <c r="B244" s="162"/>
      <c r="C244" s="11">
        <v>231.56762737086729</v>
      </c>
      <c r="D244" s="10">
        <v>106.16640717233774</v>
      </c>
      <c r="E244" s="12">
        <v>193.93087440822143</v>
      </c>
      <c r="F244" s="12">
        <v>174.13765698221124</v>
      </c>
      <c r="G244" s="12">
        <v>119.00606510868575</v>
      </c>
      <c r="H244" s="12">
        <v>133.46338582264337</v>
      </c>
      <c r="I244" s="12">
        <v>208.12782740465789</v>
      </c>
      <c r="J244" s="12">
        <v>101.60074448992353</v>
      </c>
      <c r="K244" s="12">
        <v>272.89285675066839</v>
      </c>
      <c r="L244" s="30">
        <v>390.12612082171671</v>
      </c>
      <c r="M244" s="10">
        <v>104.03387830945748</v>
      </c>
      <c r="N244" s="12">
        <v>107.40374149385023</v>
      </c>
      <c r="O244" s="11">
        <v>160.91523656544885</v>
      </c>
      <c r="P244" s="10">
        <v>288.29792659830292</v>
      </c>
      <c r="Q244" s="31">
        <v>149.63066235062362</v>
      </c>
      <c r="R244" s="31">
        <v>170.74677845535368</v>
      </c>
      <c r="S244" s="31">
        <v>149.9452138156602</v>
      </c>
      <c r="T244" s="31">
        <v>263.6835353481581</v>
      </c>
      <c r="U244" s="31">
        <v>217.11770545415266</v>
      </c>
      <c r="V244" s="31">
        <v>116.61008287410309</v>
      </c>
      <c r="W244" s="31">
        <v>319.67986161837422</v>
      </c>
      <c r="X244" s="31">
        <v>151.2471259253465</v>
      </c>
      <c r="Y244" s="31">
        <v>230.87838970399264</v>
      </c>
      <c r="Z244" s="11">
        <v>208.13335880427078</v>
      </c>
      <c r="AA244" s="10">
        <v>122.60839060762707</v>
      </c>
      <c r="AB244" s="12">
        <v>69.863140343823744</v>
      </c>
      <c r="AC244" s="12">
        <v>149.32566521383825</v>
      </c>
      <c r="AD244" s="12">
        <v>135.6072377210059</v>
      </c>
      <c r="AE244" s="12">
        <v>74.56801867120204</v>
      </c>
      <c r="AF244" s="44">
        <v>83.908504884196518</v>
      </c>
      <c r="AG244" s="10">
        <v>176.5372942733988</v>
      </c>
      <c r="AH244" s="12">
        <v>165.11925496480114</v>
      </c>
      <c r="AI244" s="12">
        <v>174.0525068030027</v>
      </c>
      <c r="AJ244" s="12">
        <v>193.79328806717581</v>
      </c>
      <c r="AK244" s="12">
        <v>186.02782966980016</v>
      </c>
      <c r="AL244" s="11">
        <v>197.38497022205613</v>
      </c>
      <c r="AM244" s="10">
        <v>84.147398608541295</v>
      </c>
      <c r="AN244" s="12">
        <v>103.68359083998173</v>
      </c>
      <c r="AO244" s="12">
        <v>85.86396998789067</v>
      </c>
      <c r="AP244" s="11">
        <v>106.20347812845282</v>
      </c>
      <c r="AQ244" s="10">
        <v>68.373557708861526</v>
      </c>
      <c r="AR244" s="12">
        <v>74.760669887877768</v>
      </c>
      <c r="AS244" s="12">
        <v>101.27182470750056</v>
      </c>
      <c r="AT244" s="11">
        <v>145.99963317890698</v>
      </c>
      <c r="AU244" s="141">
        <v>124.75464955704825</v>
      </c>
    </row>
    <row r="245" spans="1:47" s="9" customFormat="1" ht="11.25">
      <c r="A245" s="7">
        <v>38656</v>
      </c>
      <c r="B245" s="162"/>
      <c r="C245" s="11">
        <v>233.49845264078303</v>
      </c>
      <c r="D245" s="10">
        <v>106.62618354882984</v>
      </c>
      <c r="E245" s="12">
        <v>193.88163041318117</v>
      </c>
      <c r="F245" s="12">
        <v>173.48378674402895</v>
      </c>
      <c r="G245" s="12">
        <v>118.60546809332611</v>
      </c>
      <c r="H245" s="12">
        <v>132.48194364549391</v>
      </c>
      <c r="I245" s="12">
        <v>208.3308627568112</v>
      </c>
      <c r="J245" s="12">
        <v>97.765621002777365</v>
      </c>
      <c r="K245" s="12">
        <v>264.98894052453073</v>
      </c>
      <c r="L245" s="30">
        <v>398.80577247629844</v>
      </c>
      <c r="M245" s="10">
        <v>105.13873882551641</v>
      </c>
      <c r="N245" s="12">
        <v>107.66404103195744</v>
      </c>
      <c r="O245" s="11">
        <v>159.53603519130465</v>
      </c>
      <c r="P245" s="10">
        <v>278.54467402671042</v>
      </c>
      <c r="Q245" s="31">
        <v>145.01804402065969</v>
      </c>
      <c r="R245" s="31">
        <v>165.80881930184682</v>
      </c>
      <c r="S245" s="31">
        <v>145.37948921421298</v>
      </c>
      <c r="T245" s="31">
        <v>255.78156380762439</v>
      </c>
      <c r="U245" s="31">
        <v>207.30685790723206</v>
      </c>
      <c r="V245" s="31">
        <v>114.75056765028877</v>
      </c>
      <c r="W245" s="31">
        <v>308.41835155216569</v>
      </c>
      <c r="X245" s="31">
        <v>147.89702796742503</v>
      </c>
      <c r="Y245" s="31">
        <v>228.48916160585287</v>
      </c>
      <c r="Z245" s="11">
        <v>204.8927014051107</v>
      </c>
      <c r="AA245" s="10">
        <v>120.52413585991599</v>
      </c>
      <c r="AB245" s="12">
        <v>69.306803404703672</v>
      </c>
      <c r="AC245" s="12">
        <v>145.80172243993309</v>
      </c>
      <c r="AD245" s="12">
        <v>130.85455539030932</v>
      </c>
      <c r="AE245" s="12">
        <v>72.511969011824092</v>
      </c>
      <c r="AF245" s="44">
        <v>79.588708421912926</v>
      </c>
      <c r="AG245" s="10">
        <v>177.02255622529037</v>
      </c>
      <c r="AH245" s="12">
        <v>165.18315309713913</v>
      </c>
      <c r="AI245" s="12">
        <v>173.04528291649495</v>
      </c>
      <c r="AJ245" s="12">
        <v>195.94199265402906</v>
      </c>
      <c r="AK245" s="12">
        <v>185.64231032295388</v>
      </c>
      <c r="AL245" s="11">
        <v>198.34412423265917</v>
      </c>
      <c r="AM245" s="10">
        <v>81.853359957697236</v>
      </c>
      <c r="AN245" s="12">
        <v>103.69146938378518</v>
      </c>
      <c r="AO245" s="12">
        <v>80.201135147790296</v>
      </c>
      <c r="AP245" s="11">
        <v>100.6055728443672</v>
      </c>
      <c r="AQ245" s="10">
        <v>69.661324083805439</v>
      </c>
      <c r="AR245" s="12">
        <v>74.719353512078229</v>
      </c>
      <c r="AS245" s="12">
        <v>97.055919998928175</v>
      </c>
      <c r="AT245" s="11">
        <v>141.19277482802565</v>
      </c>
      <c r="AU245" s="141">
        <v>126.3698823092947</v>
      </c>
    </row>
    <row r="246" spans="1:47" s="9" customFormat="1" ht="11.25">
      <c r="A246" s="7">
        <v>38686</v>
      </c>
      <c r="B246" s="162"/>
      <c r="C246" s="11">
        <v>237.68284476559728</v>
      </c>
      <c r="D246" s="10">
        <v>105.09524465846411</v>
      </c>
      <c r="E246" s="12">
        <v>195.16332394662211</v>
      </c>
      <c r="F246" s="12">
        <v>174.9044409478262</v>
      </c>
      <c r="G246" s="12">
        <v>118.15641882269814</v>
      </c>
      <c r="H246" s="12">
        <v>132.46654640265194</v>
      </c>
      <c r="I246" s="12">
        <v>211.2937395332502</v>
      </c>
      <c r="J246" s="12">
        <v>96.077189595507377</v>
      </c>
      <c r="K246" s="12">
        <v>264.40040379406969</v>
      </c>
      <c r="L246" s="30">
        <v>406.56251374992161</v>
      </c>
      <c r="M246" s="10">
        <v>102.23870761804903</v>
      </c>
      <c r="N246" s="12">
        <v>109.54566629241624</v>
      </c>
      <c r="O246" s="11">
        <v>161.96293695111277</v>
      </c>
      <c r="P246" s="10">
        <v>276.26136917023899</v>
      </c>
      <c r="Q246" s="31">
        <v>145.69036574013876</v>
      </c>
      <c r="R246" s="31">
        <v>164.78004041112194</v>
      </c>
      <c r="S246" s="31">
        <v>146.36523839548116</v>
      </c>
      <c r="T246" s="31">
        <v>253.42031900832512</v>
      </c>
      <c r="U246" s="31">
        <v>205.70099461085127</v>
      </c>
      <c r="V246" s="31">
        <v>114.97547589619808</v>
      </c>
      <c r="W246" s="31">
        <v>306.09196060207557</v>
      </c>
      <c r="X246" s="31">
        <v>150.17398513176741</v>
      </c>
      <c r="Y246" s="31">
        <v>228.06215413938756</v>
      </c>
      <c r="Z246" s="11">
        <v>200.58451295258121</v>
      </c>
      <c r="AA246" s="10">
        <v>120.77080530515383</v>
      </c>
      <c r="AB246" s="12">
        <v>70.542662229021076</v>
      </c>
      <c r="AC246" s="12">
        <v>147.04995260156656</v>
      </c>
      <c r="AD246" s="12">
        <v>131.91134824174665</v>
      </c>
      <c r="AE246" s="12">
        <v>73.078441093549387</v>
      </c>
      <c r="AF246" s="44">
        <v>78.622865943111321</v>
      </c>
      <c r="AG246" s="10">
        <v>176.34669589429851</v>
      </c>
      <c r="AH246" s="12">
        <v>164.26359644858383</v>
      </c>
      <c r="AI246" s="12">
        <v>170.65979342997687</v>
      </c>
      <c r="AJ246" s="12">
        <v>194.2513211284311</v>
      </c>
      <c r="AK246" s="12">
        <v>187.07519097463967</v>
      </c>
      <c r="AL246" s="11">
        <v>197.87849888018482</v>
      </c>
      <c r="AM246" s="10">
        <v>83.249001601400252</v>
      </c>
      <c r="AN246" s="12">
        <v>104.04647173016981</v>
      </c>
      <c r="AO246" s="12">
        <v>79.604640928082432</v>
      </c>
      <c r="AP246" s="11">
        <v>99.654716647372993</v>
      </c>
      <c r="AQ246" s="10">
        <v>69.297548993248526</v>
      </c>
      <c r="AR246" s="12">
        <v>74.108315150663273</v>
      </c>
      <c r="AS246" s="12">
        <v>97.096816464814097</v>
      </c>
      <c r="AT246" s="11">
        <v>143.28392183278308</v>
      </c>
      <c r="AU246" s="141">
        <v>126.2561009411186</v>
      </c>
    </row>
    <row r="247" spans="1:47" s="9" customFormat="1" ht="11.25">
      <c r="A247" s="7">
        <v>38716</v>
      </c>
      <c r="B247" s="162"/>
      <c r="C247" s="11">
        <v>240.42042653394864</v>
      </c>
      <c r="D247" s="10">
        <v>106.75238324442111</v>
      </c>
      <c r="E247" s="12">
        <v>194.88354039415398</v>
      </c>
      <c r="F247" s="12">
        <v>177.04847305698354</v>
      </c>
      <c r="G247" s="12">
        <v>116.71140331375524</v>
      </c>
      <c r="H247" s="12">
        <v>132.32024357874809</v>
      </c>
      <c r="I247" s="12">
        <v>211.20930155553398</v>
      </c>
      <c r="J247" s="12">
        <v>95.267463824993868</v>
      </c>
      <c r="K247" s="12">
        <v>266.72244267986179</v>
      </c>
      <c r="L247" s="30">
        <v>407.51604099424918</v>
      </c>
      <c r="M247" s="10">
        <v>101.56918320947565</v>
      </c>
      <c r="N247" s="12">
        <v>109.93492182447878</v>
      </c>
      <c r="O247" s="11">
        <v>160.64060202996987</v>
      </c>
      <c r="P247" s="10">
        <v>281.43622633404055</v>
      </c>
      <c r="Q247" s="31">
        <v>145.77386326652473</v>
      </c>
      <c r="R247" s="31">
        <v>166.66717954043483</v>
      </c>
      <c r="S247" s="31">
        <v>147.21836148819386</v>
      </c>
      <c r="T247" s="31">
        <v>258.24638462958364</v>
      </c>
      <c r="U247" s="31">
        <v>207.82903779786724</v>
      </c>
      <c r="V247" s="31">
        <v>115.47431080801725</v>
      </c>
      <c r="W247" s="31">
        <v>311.04650864219536</v>
      </c>
      <c r="X247" s="31">
        <v>152.04134043031249</v>
      </c>
      <c r="Y247" s="31">
        <v>232.84102864945476</v>
      </c>
      <c r="Z247" s="11">
        <v>195.58074682736347</v>
      </c>
      <c r="AA247" s="10">
        <v>121.547478792337</v>
      </c>
      <c r="AB247" s="12">
        <v>70.245842766328678</v>
      </c>
      <c r="AC247" s="12">
        <v>147.41398234098304</v>
      </c>
      <c r="AD247" s="12">
        <v>134.32692193866058</v>
      </c>
      <c r="AE247" s="12">
        <v>74.304016835891218</v>
      </c>
      <c r="AF247" s="44">
        <v>77.946782226889454</v>
      </c>
      <c r="AG247" s="10">
        <v>176.14856373495195</v>
      </c>
      <c r="AH247" s="12">
        <v>163.49706905513631</v>
      </c>
      <c r="AI247" s="12">
        <v>166.62101822523917</v>
      </c>
      <c r="AJ247" s="12">
        <v>192.71147080787716</v>
      </c>
      <c r="AK247" s="12">
        <v>185.47100510690279</v>
      </c>
      <c r="AL247" s="11">
        <v>196.4113538989597</v>
      </c>
      <c r="AM247" s="10">
        <v>82.035409689930347</v>
      </c>
      <c r="AN247" s="12">
        <v>104.80741657349068</v>
      </c>
      <c r="AO247" s="12">
        <v>79.908050355846072</v>
      </c>
      <c r="AP247" s="11">
        <v>97.885828844973787</v>
      </c>
      <c r="AQ247" s="10">
        <v>67.769432107638011</v>
      </c>
      <c r="AR247" s="12">
        <v>74.519075140706818</v>
      </c>
      <c r="AS247" s="12">
        <v>96.656614456545825</v>
      </c>
      <c r="AT247" s="11">
        <v>142.31093329891925</v>
      </c>
      <c r="AU247" s="141">
        <v>126.39460644490769</v>
      </c>
    </row>
    <row r="248" spans="1:47" s="9" customFormat="1" ht="11.25">
      <c r="A248" s="7">
        <v>38748</v>
      </c>
      <c r="B248" s="162"/>
      <c r="C248" s="11">
        <v>246.8075067624813</v>
      </c>
      <c r="D248" s="10">
        <v>104.40871986491298</v>
      </c>
      <c r="E248" s="12">
        <v>197.97468192805738</v>
      </c>
      <c r="F248" s="12">
        <v>179.29311091105382</v>
      </c>
      <c r="G248" s="12">
        <v>115.61959917816363</v>
      </c>
      <c r="H248" s="12">
        <v>134.85345686725054</v>
      </c>
      <c r="I248" s="12">
        <v>214.25642302790902</v>
      </c>
      <c r="J248" s="12">
        <v>96.256984510275771</v>
      </c>
      <c r="K248" s="12">
        <v>272.76672205380572</v>
      </c>
      <c r="L248" s="30">
        <v>412.50591192420308</v>
      </c>
      <c r="M248" s="10">
        <v>100.57216049786734</v>
      </c>
      <c r="N248" s="12">
        <v>109.41866044314293</v>
      </c>
      <c r="O248" s="11">
        <v>161.36532327424067</v>
      </c>
      <c r="P248" s="10">
        <v>300.86926721896936</v>
      </c>
      <c r="Q248" s="31">
        <v>154.9386850533709</v>
      </c>
      <c r="R248" s="31">
        <v>178.81195460901401</v>
      </c>
      <c r="S248" s="31">
        <v>158.24621287300633</v>
      </c>
      <c r="T248" s="31">
        <v>281.71605445545532</v>
      </c>
      <c r="U248" s="31">
        <v>223.28637769667347</v>
      </c>
      <c r="V248" s="31">
        <v>118.06110397854263</v>
      </c>
      <c r="W248" s="31">
        <v>334.08629504412846</v>
      </c>
      <c r="X248" s="31">
        <v>163.22069802476705</v>
      </c>
      <c r="Y248" s="31">
        <v>231.85360507900072</v>
      </c>
      <c r="Z248" s="11">
        <v>198.80937308087317</v>
      </c>
      <c r="AA248" s="10">
        <v>126.24392204736297</v>
      </c>
      <c r="AB248" s="12">
        <v>74.207512042522993</v>
      </c>
      <c r="AC248" s="12">
        <v>147.78175447021144</v>
      </c>
      <c r="AD248" s="12">
        <v>141.69124643235571</v>
      </c>
      <c r="AE248" s="12">
        <v>74.988016768681618</v>
      </c>
      <c r="AF248" s="44">
        <v>80.885866736002527</v>
      </c>
      <c r="AG248" s="10">
        <v>178.48006698187913</v>
      </c>
      <c r="AH248" s="12">
        <v>161.77883299605003</v>
      </c>
      <c r="AI248" s="12">
        <v>169.65627457524624</v>
      </c>
      <c r="AJ248" s="12">
        <v>187.70285118863714</v>
      </c>
      <c r="AK248" s="12">
        <v>187.6557771912361</v>
      </c>
      <c r="AL248" s="11">
        <v>197.90641886079854</v>
      </c>
      <c r="AM248" s="10">
        <v>87.182566734210454</v>
      </c>
      <c r="AN248" s="12">
        <v>106.2742663919839</v>
      </c>
      <c r="AO248" s="12">
        <v>83.566291107551336</v>
      </c>
      <c r="AP248" s="11">
        <v>99.044328202075818</v>
      </c>
      <c r="AQ248" s="10">
        <v>66.684394872213332</v>
      </c>
      <c r="AR248" s="12">
        <v>74.324075735491064</v>
      </c>
      <c r="AS248" s="12">
        <v>98.526772909718133</v>
      </c>
      <c r="AT248" s="11">
        <v>147.39422729165344</v>
      </c>
      <c r="AU248" s="141">
        <v>126.32884068224701</v>
      </c>
    </row>
    <row r="249" spans="1:47" s="9" customFormat="1" ht="11.25">
      <c r="A249" s="7">
        <v>38776</v>
      </c>
      <c r="B249" s="162"/>
      <c r="C249" s="11">
        <v>242.11766803162553</v>
      </c>
      <c r="D249" s="10">
        <v>104.14453826006955</v>
      </c>
      <c r="E249" s="12">
        <v>194.06781600208134</v>
      </c>
      <c r="F249" s="12">
        <v>175.08874709344039</v>
      </c>
      <c r="G249" s="12">
        <v>113.81594847541434</v>
      </c>
      <c r="H249" s="12">
        <v>134.88685548084214</v>
      </c>
      <c r="I249" s="12">
        <v>212.35282679854564</v>
      </c>
      <c r="J249" s="12">
        <v>93.824842053647927</v>
      </c>
      <c r="K249" s="12">
        <v>266.43788559487518</v>
      </c>
      <c r="L249" s="30">
        <v>412.42189442469493</v>
      </c>
      <c r="M249" s="10">
        <v>102.06484896286388</v>
      </c>
      <c r="N249" s="12">
        <v>107.19545888601239</v>
      </c>
      <c r="O249" s="11">
        <v>162.00270282327548</v>
      </c>
      <c r="P249" s="10">
        <v>285.20619257761933</v>
      </c>
      <c r="Q249" s="31">
        <v>148.69672764632284</v>
      </c>
      <c r="R249" s="31">
        <v>171.24921098128553</v>
      </c>
      <c r="S249" s="31">
        <v>149.8202817862159</v>
      </c>
      <c r="T249" s="31">
        <v>262.35735850104152</v>
      </c>
      <c r="U249" s="31">
        <v>212.97981070615936</v>
      </c>
      <c r="V249" s="31">
        <v>114.39451901267132</v>
      </c>
      <c r="W249" s="31">
        <v>317.070629079539</v>
      </c>
      <c r="X249" s="31">
        <v>153.6020731449762</v>
      </c>
      <c r="Y249" s="31">
        <v>235.92199367830284</v>
      </c>
      <c r="Z249" s="11">
        <v>197.27861440763809</v>
      </c>
      <c r="AA249" s="10">
        <v>123.6142175717566</v>
      </c>
      <c r="AB249" s="12">
        <v>71.662193627880384</v>
      </c>
      <c r="AC249" s="12">
        <v>147.57643134463348</v>
      </c>
      <c r="AD249" s="12">
        <v>139.06945102309797</v>
      </c>
      <c r="AE249" s="12">
        <v>73.725576809523858</v>
      </c>
      <c r="AF249" s="44">
        <v>79.371063829452339</v>
      </c>
      <c r="AG249" s="10">
        <v>176.31460644264433</v>
      </c>
      <c r="AH249" s="12">
        <v>160.72256201463028</v>
      </c>
      <c r="AI249" s="12">
        <v>166.38531508378514</v>
      </c>
      <c r="AJ249" s="12">
        <v>188.63291891574832</v>
      </c>
      <c r="AK249" s="12">
        <v>181.89065867610063</v>
      </c>
      <c r="AL249" s="11">
        <v>193.58896493345731</v>
      </c>
      <c r="AM249" s="10">
        <v>87.310558209315289</v>
      </c>
      <c r="AN249" s="12">
        <v>104.881574416436</v>
      </c>
      <c r="AO249" s="12">
        <v>79.97970591570423</v>
      </c>
      <c r="AP249" s="11">
        <v>98.626881710909117</v>
      </c>
      <c r="AQ249" s="10">
        <v>67.406630278032026</v>
      </c>
      <c r="AR249" s="12">
        <v>74.087549439553996</v>
      </c>
      <c r="AS249" s="12">
        <v>97.478493866158516</v>
      </c>
      <c r="AT249" s="11">
        <v>145.2727011804752</v>
      </c>
      <c r="AU249" s="141">
        <v>127.59923807567645</v>
      </c>
    </row>
    <row r="250" spans="1:47" s="9" customFormat="1" ht="11.25">
      <c r="A250" s="7">
        <v>38807</v>
      </c>
      <c r="B250" s="162"/>
      <c r="C250" s="11">
        <v>242.23927712470621</v>
      </c>
      <c r="D250" s="10">
        <v>103.65810394870915</v>
      </c>
      <c r="E250" s="12">
        <v>195.07941752655771</v>
      </c>
      <c r="F250" s="12">
        <v>174.30242546719546</v>
      </c>
      <c r="G250" s="12">
        <v>114.38439674820432</v>
      </c>
      <c r="H250" s="12">
        <v>134.30478494283943</v>
      </c>
      <c r="I250" s="12">
        <v>214.45351393385104</v>
      </c>
      <c r="J250" s="12">
        <v>94.62698603420246</v>
      </c>
      <c r="K250" s="12">
        <v>270.99013419076834</v>
      </c>
      <c r="L250" s="30">
        <v>412.02752467872148</v>
      </c>
      <c r="M250" s="10">
        <v>100.82393127883067</v>
      </c>
      <c r="N250" s="12">
        <v>108.25502898954062</v>
      </c>
      <c r="O250" s="11">
        <v>163.1545425150687</v>
      </c>
      <c r="P250" s="10">
        <v>293.27795649061085</v>
      </c>
      <c r="Q250" s="31">
        <v>153.47508276385514</v>
      </c>
      <c r="R250" s="31">
        <v>177.32102226967626</v>
      </c>
      <c r="S250" s="31">
        <v>154.10423307644493</v>
      </c>
      <c r="T250" s="31">
        <v>270.17661726279272</v>
      </c>
      <c r="U250" s="31">
        <v>221.92366314282387</v>
      </c>
      <c r="V250" s="31">
        <v>117.53227288902315</v>
      </c>
      <c r="W250" s="31">
        <v>329.08380309430544</v>
      </c>
      <c r="X250" s="31">
        <v>156.48464227353929</v>
      </c>
      <c r="Y250" s="31">
        <v>243.23659773698111</v>
      </c>
      <c r="Z250" s="11">
        <v>200.27358740692273</v>
      </c>
      <c r="AA250" s="10">
        <v>125.2828801537764</v>
      </c>
      <c r="AB250" s="12">
        <v>73.223536938981781</v>
      </c>
      <c r="AC250" s="12">
        <v>147.17654703901468</v>
      </c>
      <c r="AD250" s="12">
        <v>142.80173872354135</v>
      </c>
      <c r="AE250" s="12">
        <v>74.340750370359714</v>
      </c>
      <c r="AF250" s="44">
        <v>81.083693732280409</v>
      </c>
      <c r="AG250" s="10">
        <v>177.56818552141397</v>
      </c>
      <c r="AH250" s="12">
        <v>158.86739906210718</v>
      </c>
      <c r="AI250" s="12">
        <v>168.51114082846993</v>
      </c>
      <c r="AJ250" s="12">
        <v>188.55619417892328</v>
      </c>
      <c r="AK250" s="12">
        <v>184.61774308596958</v>
      </c>
      <c r="AL250" s="11">
        <v>198.65484529326443</v>
      </c>
      <c r="AM250" s="10">
        <v>88.643055688600825</v>
      </c>
      <c r="AN250" s="12">
        <v>106.33364995469034</v>
      </c>
      <c r="AO250" s="12">
        <v>81.556685368089035</v>
      </c>
      <c r="AP250" s="11">
        <v>100.63752639810177</v>
      </c>
      <c r="AQ250" s="10">
        <v>66.84481595625715</v>
      </c>
      <c r="AR250" s="12">
        <v>75.359370973124697</v>
      </c>
      <c r="AS250" s="12">
        <v>97.859263745405045</v>
      </c>
      <c r="AT250" s="11">
        <v>146.3082525026133</v>
      </c>
      <c r="AU250" s="141">
        <v>125.36779740473017</v>
      </c>
    </row>
    <row r="251" spans="1:47" s="9" customFormat="1" ht="11.25">
      <c r="A251" s="7">
        <v>38835</v>
      </c>
      <c r="B251" s="162"/>
      <c r="C251" s="11">
        <v>244.44391158763014</v>
      </c>
      <c r="D251" s="10">
        <v>103.47080037118333</v>
      </c>
      <c r="E251" s="12">
        <v>197.13819267126942</v>
      </c>
      <c r="F251" s="12">
        <v>178.61538296307387</v>
      </c>
      <c r="G251" s="12">
        <v>116.64695238004535</v>
      </c>
      <c r="H251" s="12">
        <v>135.69091051706422</v>
      </c>
      <c r="I251" s="12">
        <v>214.3066361115653</v>
      </c>
      <c r="J251" s="12">
        <v>94.796207620139356</v>
      </c>
      <c r="K251" s="12">
        <v>271.6323687204806</v>
      </c>
      <c r="L251" s="30">
        <v>413.05414490744045</v>
      </c>
      <c r="M251" s="10">
        <v>101.43923174744268</v>
      </c>
      <c r="N251" s="12">
        <v>107.17825181445355</v>
      </c>
      <c r="O251" s="11">
        <v>162.16987506778818</v>
      </c>
      <c r="P251" s="10">
        <v>294.65875748288374</v>
      </c>
      <c r="Q251" s="31">
        <v>152.83720860862741</v>
      </c>
      <c r="R251" s="31">
        <v>177.13671789131558</v>
      </c>
      <c r="S251" s="31">
        <v>153.40269978656511</v>
      </c>
      <c r="T251" s="31">
        <v>268.8640029503797</v>
      </c>
      <c r="U251" s="31">
        <v>224.21851230159092</v>
      </c>
      <c r="V251" s="31">
        <v>116.69761731112287</v>
      </c>
      <c r="W251" s="31">
        <v>329.41495870042053</v>
      </c>
      <c r="X251" s="31">
        <v>155.18502358536998</v>
      </c>
      <c r="Y251" s="31">
        <v>243.01403182357345</v>
      </c>
      <c r="Z251" s="11">
        <v>198.05332596504175</v>
      </c>
      <c r="AA251" s="10">
        <v>125.7187458798642</v>
      </c>
      <c r="AB251" s="12">
        <v>72.752920186144237</v>
      </c>
      <c r="AC251" s="12">
        <v>149.60612944945569</v>
      </c>
      <c r="AD251" s="12">
        <v>144.17929494267574</v>
      </c>
      <c r="AE251" s="12">
        <v>74.158856606491497</v>
      </c>
      <c r="AF251" s="44">
        <v>81.571028452626066</v>
      </c>
      <c r="AG251" s="10">
        <v>177.49066513654302</v>
      </c>
      <c r="AH251" s="12">
        <v>156.49840010751944</v>
      </c>
      <c r="AI251" s="12">
        <v>169.05376487678834</v>
      </c>
      <c r="AJ251" s="12">
        <v>186.76971778226996</v>
      </c>
      <c r="AK251" s="12">
        <v>185.31853775310543</v>
      </c>
      <c r="AL251" s="11">
        <v>198.36353136512466</v>
      </c>
      <c r="AM251" s="10">
        <v>87.528314521974409</v>
      </c>
      <c r="AN251" s="12">
        <v>107.22335572429111</v>
      </c>
      <c r="AO251" s="12">
        <v>82.75205047762644</v>
      </c>
      <c r="AP251" s="11">
        <v>99.445388414971703</v>
      </c>
      <c r="AQ251" s="10">
        <v>67.490689772636244</v>
      </c>
      <c r="AR251" s="12">
        <v>75.452506290578981</v>
      </c>
      <c r="AS251" s="12">
        <v>96.455791745818075</v>
      </c>
      <c r="AT251" s="11">
        <v>148.14346008841787</v>
      </c>
      <c r="AU251" s="141">
        <v>126.27191703784332</v>
      </c>
    </row>
    <row r="252" spans="1:47" s="9" customFormat="1" ht="11.25">
      <c r="A252" s="7">
        <v>38868</v>
      </c>
      <c r="B252" s="162"/>
      <c r="C252" s="11">
        <v>241.94291501366746</v>
      </c>
      <c r="D252" s="10">
        <v>105.43068592529612</v>
      </c>
      <c r="E252" s="12">
        <v>193.69648792046615</v>
      </c>
      <c r="F252" s="12">
        <v>177.22940623824439</v>
      </c>
      <c r="G252" s="12">
        <v>117.17321927233225</v>
      </c>
      <c r="H252" s="12">
        <v>136.26867631288096</v>
      </c>
      <c r="I252" s="12">
        <v>210.76017825700259</v>
      </c>
      <c r="J252" s="12">
        <v>96.045792021137316</v>
      </c>
      <c r="K252" s="12">
        <v>271.62292829345256</v>
      </c>
      <c r="L252" s="30">
        <v>409.84990809730715</v>
      </c>
      <c r="M252" s="10">
        <v>103.80483816860024</v>
      </c>
      <c r="N252" s="12">
        <v>105.66785626989422</v>
      </c>
      <c r="O252" s="11">
        <v>163.23692952466982</v>
      </c>
      <c r="P252" s="10">
        <v>288.20352334012426</v>
      </c>
      <c r="Q252" s="31">
        <v>148.44889767817432</v>
      </c>
      <c r="R252" s="31">
        <v>172.18053212599352</v>
      </c>
      <c r="S252" s="31">
        <v>150.7078234068654</v>
      </c>
      <c r="T252" s="31">
        <v>260.48335211219791</v>
      </c>
      <c r="U252" s="31">
        <v>218.2814761925211</v>
      </c>
      <c r="V252" s="31">
        <v>114.39831200295431</v>
      </c>
      <c r="W252" s="31">
        <v>315.98179922748352</v>
      </c>
      <c r="X252" s="31">
        <v>151.35598852695281</v>
      </c>
      <c r="Y252" s="31">
        <v>237.97971552905886</v>
      </c>
      <c r="Z252" s="11">
        <v>193.12806836896638</v>
      </c>
      <c r="AA252" s="10">
        <v>122.77255351160352</v>
      </c>
      <c r="AB252" s="12">
        <v>70.121697074224386</v>
      </c>
      <c r="AC252" s="12">
        <v>150.60206923650213</v>
      </c>
      <c r="AD252" s="12">
        <v>141.86463736026042</v>
      </c>
      <c r="AE252" s="12">
        <v>73.115822658552048</v>
      </c>
      <c r="AF252" s="44">
        <v>83.014135516988247</v>
      </c>
      <c r="AG252" s="10">
        <v>177.41611344102182</v>
      </c>
      <c r="AH252" s="12">
        <v>154.80958586198844</v>
      </c>
      <c r="AI252" s="12">
        <v>169.95364179377265</v>
      </c>
      <c r="AJ252" s="12">
        <v>187.00653444660779</v>
      </c>
      <c r="AK252" s="12">
        <v>179.90592298880566</v>
      </c>
      <c r="AL252" s="11">
        <v>196.27708891995513</v>
      </c>
      <c r="AM252" s="10">
        <v>83.326636910834438</v>
      </c>
      <c r="AN252" s="12">
        <v>106.01732866790081</v>
      </c>
      <c r="AO252" s="12">
        <v>82.676383221586391</v>
      </c>
      <c r="AP252" s="11">
        <v>99.521885218977275</v>
      </c>
      <c r="AQ252" s="10">
        <v>67.560109391727551</v>
      </c>
      <c r="AR252" s="12">
        <v>77.47506998397661</v>
      </c>
      <c r="AS252" s="12">
        <v>95.673335796465778</v>
      </c>
      <c r="AT252" s="11">
        <v>143.38049244922954</v>
      </c>
      <c r="AU252" s="141">
        <v>126.91189990589982</v>
      </c>
    </row>
    <row r="253" spans="1:47" s="9" customFormat="1" ht="11.25">
      <c r="A253" s="7">
        <v>38898</v>
      </c>
      <c r="B253" s="162"/>
      <c r="C253" s="11">
        <v>242.40488531204619</v>
      </c>
      <c r="D253" s="10">
        <v>106.47029711560052</v>
      </c>
      <c r="E253" s="12">
        <v>194.13534410308554</v>
      </c>
      <c r="F253" s="12">
        <v>178.0008570698019</v>
      </c>
      <c r="G253" s="12">
        <v>117.12742351593963</v>
      </c>
      <c r="H253" s="12">
        <v>138.056831642855</v>
      </c>
      <c r="I253" s="12">
        <v>210.70679248658871</v>
      </c>
      <c r="J253" s="12">
        <v>96.697874459487338</v>
      </c>
      <c r="K253" s="12">
        <v>274.54084880766464</v>
      </c>
      <c r="L253" s="30">
        <v>406.25398693484624</v>
      </c>
      <c r="M253" s="10">
        <v>105.88228707056338</v>
      </c>
      <c r="N253" s="12">
        <v>106.02293063776138</v>
      </c>
      <c r="O253" s="11">
        <v>164.72903721609825</v>
      </c>
      <c r="P253" s="10">
        <v>286.0918747926172</v>
      </c>
      <c r="Q253" s="31">
        <v>148.94016337705446</v>
      </c>
      <c r="R253" s="31">
        <v>173.30454138358022</v>
      </c>
      <c r="S253" s="31">
        <v>151.82325414623332</v>
      </c>
      <c r="T253" s="31">
        <v>259.06138046849208</v>
      </c>
      <c r="U253" s="31">
        <v>217.6448487785558</v>
      </c>
      <c r="V253" s="31">
        <v>115.13308342759983</v>
      </c>
      <c r="W253" s="31">
        <v>310.88561174323166</v>
      </c>
      <c r="X253" s="31">
        <v>153.40643034288712</v>
      </c>
      <c r="Y253" s="31">
        <v>233.72290231837559</v>
      </c>
      <c r="Z253" s="11">
        <v>190.6747626892008</v>
      </c>
      <c r="AA253" s="10">
        <v>122.22115931580855</v>
      </c>
      <c r="AB253" s="12">
        <v>69.193234333756351</v>
      </c>
      <c r="AC253" s="12">
        <v>150.10345686454377</v>
      </c>
      <c r="AD253" s="12">
        <v>140.43448969166838</v>
      </c>
      <c r="AE253" s="12">
        <v>73.170553651685353</v>
      </c>
      <c r="AF253" s="44">
        <v>82.845332853296782</v>
      </c>
      <c r="AG253" s="10">
        <v>179.63815700012626</v>
      </c>
      <c r="AH253" s="12">
        <v>154.58069083200704</v>
      </c>
      <c r="AI253" s="12">
        <v>171.80858972614718</v>
      </c>
      <c r="AJ253" s="12">
        <v>186.36868277038394</v>
      </c>
      <c r="AK253" s="12">
        <v>180.91147101906</v>
      </c>
      <c r="AL253" s="11">
        <v>198.59493612684332</v>
      </c>
      <c r="AM253" s="10">
        <v>80.439804023989424</v>
      </c>
      <c r="AN253" s="12">
        <v>105.83173557994108</v>
      </c>
      <c r="AO253" s="12">
        <v>82.046247164909516</v>
      </c>
      <c r="AP253" s="11">
        <v>95.848316376903611</v>
      </c>
      <c r="AQ253" s="10">
        <v>67.698897308589579</v>
      </c>
      <c r="AR253" s="12">
        <v>77.146145351506817</v>
      </c>
      <c r="AS253" s="12">
        <v>94.078036088455235</v>
      </c>
      <c r="AT253" s="11">
        <v>138.65976329758371</v>
      </c>
      <c r="AU253" s="141">
        <v>127.06612335369441</v>
      </c>
    </row>
    <row r="254" spans="1:47" s="9" customFormat="1" ht="11.25">
      <c r="A254" s="7">
        <v>38929</v>
      </c>
      <c r="B254" s="162"/>
      <c r="C254" s="11">
        <v>239.95790571016983</v>
      </c>
      <c r="D254" s="10">
        <v>110.83853116016462</v>
      </c>
      <c r="E254" s="12">
        <v>197.04731996006856</v>
      </c>
      <c r="F254" s="12">
        <v>180.58552623474728</v>
      </c>
      <c r="G254" s="12">
        <v>117.23821194396244</v>
      </c>
      <c r="H254" s="12">
        <v>139.45096000406636</v>
      </c>
      <c r="I254" s="12">
        <v>209.75586975879153</v>
      </c>
      <c r="J254" s="12">
        <v>95.742128971773184</v>
      </c>
      <c r="K254" s="12">
        <v>274.23427040048421</v>
      </c>
      <c r="L254" s="30">
        <v>402.74798822745817</v>
      </c>
      <c r="M254" s="10">
        <v>111.87464793662232</v>
      </c>
      <c r="N254" s="12">
        <v>105.46505098067145</v>
      </c>
      <c r="O254" s="11">
        <v>162.79845472680418</v>
      </c>
      <c r="P254" s="10">
        <v>276.09616675837134</v>
      </c>
      <c r="Q254" s="31">
        <v>147.15435831066759</v>
      </c>
      <c r="R254" s="31">
        <v>166.13243973482321</v>
      </c>
      <c r="S254" s="31">
        <v>148.99056318731124</v>
      </c>
      <c r="T254" s="31">
        <v>249.81827304088546</v>
      </c>
      <c r="U254" s="31">
        <v>208.81387858240319</v>
      </c>
      <c r="V254" s="31">
        <v>113.57805286098363</v>
      </c>
      <c r="W254" s="31">
        <v>294.65326121772915</v>
      </c>
      <c r="X254" s="31">
        <v>148.63272005334656</v>
      </c>
      <c r="Y254" s="31">
        <v>231.42592640022301</v>
      </c>
      <c r="Z254" s="11">
        <v>190.01119697575962</v>
      </c>
      <c r="AA254" s="10">
        <v>121.75224049610883</v>
      </c>
      <c r="AB254" s="12">
        <v>66.318905452889226</v>
      </c>
      <c r="AC254" s="12">
        <v>151.35794326620808</v>
      </c>
      <c r="AD254" s="12">
        <v>137.76978184902421</v>
      </c>
      <c r="AE254" s="12">
        <v>70.555885161102523</v>
      </c>
      <c r="AF254" s="44">
        <v>81.767972750457048</v>
      </c>
      <c r="AG254" s="10">
        <v>178.55417399641533</v>
      </c>
      <c r="AH254" s="12">
        <v>158.89498107968251</v>
      </c>
      <c r="AI254" s="12">
        <v>172.04960173202397</v>
      </c>
      <c r="AJ254" s="12">
        <v>186.05924485929219</v>
      </c>
      <c r="AK254" s="12">
        <v>181.1356430147504</v>
      </c>
      <c r="AL254" s="11">
        <v>198.69206524475516</v>
      </c>
      <c r="AM254" s="10">
        <v>74.667904189975118</v>
      </c>
      <c r="AN254" s="12">
        <v>106.43156155344519</v>
      </c>
      <c r="AO254" s="12">
        <v>81.375198444990943</v>
      </c>
      <c r="AP254" s="11">
        <v>92.730337291778113</v>
      </c>
      <c r="AQ254" s="10">
        <v>69.621486584189711</v>
      </c>
      <c r="AR254" s="12">
        <v>77.241612941841737</v>
      </c>
      <c r="AS254" s="12">
        <v>91.017968462158777</v>
      </c>
      <c r="AT254" s="11">
        <v>135.81461529144167</v>
      </c>
      <c r="AU254" s="141">
        <v>126.66747232970938</v>
      </c>
    </row>
    <row r="255" spans="1:47" s="9" customFormat="1" ht="11.25">
      <c r="A255" s="7">
        <v>38960</v>
      </c>
      <c r="B255" s="162"/>
      <c r="C255" s="11">
        <v>234.0621722501202</v>
      </c>
      <c r="D255" s="10">
        <v>110.55210102352142</v>
      </c>
      <c r="E255" s="12">
        <v>193.25748023050411</v>
      </c>
      <c r="F255" s="12">
        <v>175.98180458419617</v>
      </c>
      <c r="G255" s="12">
        <v>116.80080107478574</v>
      </c>
      <c r="H255" s="12">
        <v>138.90423958754351</v>
      </c>
      <c r="I255" s="12">
        <v>212.07928175684589</v>
      </c>
      <c r="J255" s="12">
        <v>96.83983140812505</v>
      </c>
      <c r="K255" s="12">
        <v>266.62660819487962</v>
      </c>
      <c r="L255" s="30">
        <v>407.22581544899208</v>
      </c>
      <c r="M255" s="10">
        <v>110.61036556057398</v>
      </c>
      <c r="N255" s="12">
        <v>104.78214999677493</v>
      </c>
      <c r="O255" s="11">
        <v>165.06757488322651</v>
      </c>
      <c r="P255" s="10">
        <v>272.3517413560603</v>
      </c>
      <c r="Q255" s="31">
        <v>143.22801469522503</v>
      </c>
      <c r="R255" s="31">
        <v>161.67902517080825</v>
      </c>
      <c r="S255" s="31">
        <v>145.19684174352307</v>
      </c>
      <c r="T255" s="31">
        <v>241.06289097234824</v>
      </c>
      <c r="U255" s="31">
        <v>203.5784987699839</v>
      </c>
      <c r="V255" s="31">
        <v>112.58550170587731</v>
      </c>
      <c r="W255" s="31">
        <v>283.622207532831</v>
      </c>
      <c r="X255" s="31">
        <v>146.76223807661123</v>
      </c>
      <c r="Y255" s="31">
        <v>224.25266545500642</v>
      </c>
      <c r="Z255" s="11">
        <v>198.75414779439296</v>
      </c>
      <c r="AA255" s="10">
        <v>119.91582115771581</v>
      </c>
      <c r="AB255" s="12">
        <v>66.346649080574835</v>
      </c>
      <c r="AC255" s="12">
        <v>151.57068114230233</v>
      </c>
      <c r="AD255" s="12">
        <v>135.8683706113498</v>
      </c>
      <c r="AE255" s="12">
        <v>71.040070595113761</v>
      </c>
      <c r="AF255" s="44">
        <v>83.070182481262052</v>
      </c>
      <c r="AG255" s="10">
        <v>176.23884942728068</v>
      </c>
      <c r="AH255" s="12">
        <v>159.54416764135709</v>
      </c>
      <c r="AI255" s="12">
        <v>170.00092232208874</v>
      </c>
      <c r="AJ255" s="12">
        <v>187.92785878756175</v>
      </c>
      <c r="AK255" s="12">
        <v>180.20838242683044</v>
      </c>
      <c r="AL255" s="11">
        <v>193.14921347340271</v>
      </c>
      <c r="AM255" s="10">
        <v>79.608421766021166</v>
      </c>
      <c r="AN255" s="12">
        <v>106.09823545643829</v>
      </c>
      <c r="AO255" s="12">
        <v>82.293209339083376</v>
      </c>
      <c r="AP255" s="11">
        <v>97.707732430680082</v>
      </c>
      <c r="AQ255" s="10">
        <v>68.697468122726619</v>
      </c>
      <c r="AR255" s="12">
        <v>77.94047130111592</v>
      </c>
      <c r="AS255" s="12">
        <v>94.410146384752764</v>
      </c>
      <c r="AT255" s="11">
        <v>138.29837680239189</v>
      </c>
      <c r="AU255" s="141">
        <v>127.88169618885175</v>
      </c>
    </row>
    <row r="256" spans="1:47" s="9" customFormat="1" ht="11.25">
      <c r="A256" s="7">
        <v>38989</v>
      </c>
      <c r="B256" s="162"/>
      <c r="C256" s="11">
        <v>232.75011652684765</v>
      </c>
      <c r="D256" s="10">
        <v>109.45139859149906</v>
      </c>
      <c r="E256" s="12">
        <v>190.42895255960289</v>
      </c>
      <c r="F256" s="12">
        <v>174.69260389040986</v>
      </c>
      <c r="G256" s="12">
        <v>118.06351797274313</v>
      </c>
      <c r="H256" s="12">
        <v>136.62416778468099</v>
      </c>
      <c r="I256" s="12">
        <v>214.39382309473612</v>
      </c>
      <c r="J256" s="12">
        <v>96.346768095008358</v>
      </c>
      <c r="K256" s="12">
        <v>264.53160982029419</v>
      </c>
      <c r="L256" s="30">
        <v>412.65635656643019</v>
      </c>
      <c r="M256" s="10">
        <v>110.01704033642936</v>
      </c>
      <c r="N256" s="12">
        <v>104.64499410345299</v>
      </c>
      <c r="O256" s="11">
        <v>165.25712106478449</v>
      </c>
      <c r="P256" s="10">
        <v>269.82112119782096</v>
      </c>
      <c r="Q256" s="31">
        <v>140.17383993126512</v>
      </c>
      <c r="R256" s="31">
        <v>159.46786256037203</v>
      </c>
      <c r="S256" s="31">
        <v>143.16640274893606</v>
      </c>
      <c r="T256" s="31">
        <v>238.0143139759949</v>
      </c>
      <c r="U256" s="31">
        <v>200.35058584199228</v>
      </c>
      <c r="V256" s="31">
        <v>109.82368107297411</v>
      </c>
      <c r="W256" s="31">
        <v>283.09988266892799</v>
      </c>
      <c r="X256" s="31">
        <v>146.67348709708924</v>
      </c>
      <c r="Y256" s="31">
        <v>226.16740994262301</v>
      </c>
      <c r="Z256" s="11">
        <v>199.03919889433473</v>
      </c>
      <c r="AA256" s="10">
        <v>117.57543896389741</v>
      </c>
      <c r="AB256" s="12">
        <v>64.793216026743693</v>
      </c>
      <c r="AC256" s="12">
        <v>151.66129565129077</v>
      </c>
      <c r="AD256" s="12">
        <v>133.32335397921051</v>
      </c>
      <c r="AE256" s="12">
        <v>71.824819040389755</v>
      </c>
      <c r="AF256" s="44">
        <v>81.505442250870288</v>
      </c>
      <c r="AG256" s="10">
        <v>172.97310288904475</v>
      </c>
      <c r="AH256" s="12">
        <v>160.68537834148989</v>
      </c>
      <c r="AI256" s="12">
        <v>167.01715300392206</v>
      </c>
      <c r="AJ256" s="12">
        <v>187.89955271406492</v>
      </c>
      <c r="AK256" s="12">
        <v>177.04545947594636</v>
      </c>
      <c r="AL256" s="11">
        <v>191.22460563851149</v>
      </c>
      <c r="AM256" s="10">
        <v>78.643794554469892</v>
      </c>
      <c r="AN256" s="12">
        <v>104.51974496735019</v>
      </c>
      <c r="AO256" s="12">
        <v>81.238746100873641</v>
      </c>
      <c r="AP256" s="11">
        <v>98.813150567528197</v>
      </c>
      <c r="AQ256" s="10">
        <v>68.078902826071442</v>
      </c>
      <c r="AR256" s="12">
        <v>78.429418634133398</v>
      </c>
      <c r="AS256" s="12">
        <v>94.878893304311333</v>
      </c>
      <c r="AT256" s="11">
        <v>136.15109764721765</v>
      </c>
      <c r="AU256" s="141">
        <v>127.26793257730047</v>
      </c>
    </row>
    <row r="257" spans="1:47" s="9" customFormat="1" ht="11.25">
      <c r="A257" s="7">
        <v>39021</v>
      </c>
      <c r="B257" s="162"/>
      <c r="C257" s="11">
        <v>235.99045284517211</v>
      </c>
      <c r="D257" s="10">
        <v>106.42024124315155</v>
      </c>
      <c r="E257" s="12">
        <v>193.84054264649851</v>
      </c>
      <c r="F257" s="12">
        <v>176.50537874808953</v>
      </c>
      <c r="G257" s="12">
        <v>117.11291750565702</v>
      </c>
      <c r="H257" s="12">
        <v>138.77151229851597</v>
      </c>
      <c r="I257" s="12">
        <v>217.64608624180138</v>
      </c>
      <c r="J257" s="12">
        <v>95.679520410254739</v>
      </c>
      <c r="K257" s="12">
        <v>266.08574700207942</v>
      </c>
      <c r="L257" s="30">
        <v>413.00725143612931</v>
      </c>
      <c r="M257" s="10">
        <v>110.11080670293789</v>
      </c>
      <c r="N257" s="12">
        <v>106.47147199660341</v>
      </c>
      <c r="O257" s="11">
        <v>165.76639333494288</v>
      </c>
      <c r="P257" s="10">
        <v>271.29860648947226</v>
      </c>
      <c r="Q257" s="31">
        <v>139.37815200189644</v>
      </c>
      <c r="R257" s="31">
        <v>159.25097394113084</v>
      </c>
      <c r="S257" s="31">
        <v>144.1128352413206</v>
      </c>
      <c r="T257" s="31">
        <v>235.03765395849879</v>
      </c>
      <c r="U257" s="31">
        <v>202.9498049898653</v>
      </c>
      <c r="V257" s="31">
        <v>108.5953139210194</v>
      </c>
      <c r="W257" s="31">
        <v>282.83956082456257</v>
      </c>
      <c r="X257" s="31">
        <v>145.60937273815986</v>
      </c>
      <c r="Y257" s="31">
        <v>224.33479297295645</v>
      </c>
      <c r="Z257" s="11">
        <v>195.06902884382009</v>
      </c>
      <c r="AA257" s="10">
        <v>118.87405969930671</v>
      </c>
      <c r="AB257" s="12">
        <v>65.092317485325012</v>
      </c>
      <c r="AC257" s="12">
        <v>153.02056661745058</v>
      </c>
      <c r="AD257" s="12">
        <v>134.18907541504058</v>
      </c>
      <c r="AE257" s="12">
        <v>70.5566045531382</v>
      </c>
      <c r="AF257" s="44">
        <v>82.259311947401542</v>
      </c>
      <c r="AG257" s="10">
        <v>175.51550552652284</v>
      </c>
      <c r="AH257" s="12">
        <v>160.20145199219328</v>
      </c>
      <c r="AI257" s="12">
        <v>170.67399548778795</v>
      </c>
      <c r="AJ257" s="12">
        <v>187.54848659611446</v>
      </c>
      <c r="AK257" s="12">
        <v>179.75639333013899</v>
      </c>
      <c r="AL257" s="11">
        <v>196.02127355678834</v>
      </c>
      <c r="AM257" s="10">
        <v>78.464016974986379</v>
      </c>
      <c r="AN257" s="12">
        <v>104.02648130575398</v>
      </c>
      <c r="AO257" s="12">
        <v>80.936399332151922</v>
      </c>
      <c r="AP257" s="11">
        <v>98.868409970995913</v>
      </c>
      <c r="AQ257" s="10">
        <v>67.197515202012198</v>
      </c>
      <c r="AR257" s="12">
        <v>80.148147375713691</v>
      </c>
      <c r="AS257" s="12">
        <v>95.626670245758191</v>
      </c>
      <c r="AT257" s="11">
        <v>137.27212607062506</v>
      </c>
      <c r="AU257" s="141">
        <v>128.60103842657372</v>
      </c>
    </row>
    <row r="258" spans="1:47" s="9" customFormat="1" ht="11.25">
      <c r="A258" s="7">
        <v>39051</v>
      </c>
      <c r="B258" s="162"/>
      <c r="C258" s="11">
        <v>243.49157092171478</v>
      </c>
      <c r="D258" s="10">
        <v>107.24806979451833</v>
      </c>
      <c r="E258" s="12">
        <v>200.23827424957662</v>
      </c>
      <c r="F258" s="12">
        <v>181.2369912714816</v>
      </c>
      <c r="G258" s="12">
        <v>119.29208155325774</v>
      </c>
      <c r="H258" s="12">
        <v>142.18492196211074</v>
      </c>
      <c r="I258" s="12">
        <v>220.48393630387858</v>
      </c>
      <c r="J258" s="12">
        <v>97.173832971097369</v>
      </c>
      <c r="K258" s="12">
        <v>274.07382294399611</v>
      </c>
      <c r="L258" s="30">
        <v>417.91992707576071</v>
      </c>
      <c r="M258" s="10">
        <v>109.14865578156925</v>
      </c>
      <c r="N258" s="12">
        <v>106.81405138977227</v>
      </c>
      <c r="O258" s="11">
        <v>165.81387828070859</v>
      </c>
      <c r="P258" s="10">
        <v>271.00378950411778</v>
      </c>
      <c r="Q258" s="31">
        <v>137.79266976197175</v>
      </c>
      <c r="R258" s="31">
        <v>158.0781740788571</v>
      </c>
      <c r="S258" s="31">
        <v>144.14403766617764</v>
      </c>
      <c r="T258" s="31">
        <v>234.65973755573674</v>
      </c>
      <c r="U258" s="31">
        <v>201.88754088595022</v>
      </c>
      <c r="V258" s="31">
        <v>109.31451052454221</v>
      </c>
      <c r="W258" s="31">
        <v>281.8502962464861</v>
      </c>
      <c r="X258" s="31">
        <v>146.63482823280231</v>
      </c>
      <c r="Y258" s="31">
        <v>223.12117391304463</v>
      </c>
      <c r="Z258" s="11">
        <v>194.45622888355553</v>
      </c>
      <c r="AA258" s="10">
        <v>119.69694318877475</v>
      </c>
      <c r="AB258" s="12">
        <v>66.251809434868306</v>
      </c>
      <c r="AC258" s="12">
        <v>153.21847996430162</v>
      </c>
      <c r="AD258" s="12">
        <v>136.39028253429714</v>
      </c>
      <c r="AE258" s="12">
        <v>70.825592468732893</v>
      </c>
      <c r="AF258" s="44">
        <v>84.044490711006063</v>
      </c>
      <c r="AG258" s="10">
        <v>178.61254577724233</v>
      </c>
      <c r="AH258" s="12">
        <v>160.01889607545519</v>
      </c>
      <c r="AI258" s="12">
        <v>171.82936552233653</v>
      </c>
      <c r="AJ258" s="12">
        <v>186.85908102462093</v>
      </c>
      <c r="AK258" s="12">
        <v>181.49310398069599</v>
      </c>
      <c r="AL258" s="11">
        <v>200.35486599704478</v>
      </c>
      <c r="AM258" s="10">
        <v>80.219834802227325</v>
      </c>
      <c r="AN258" s="12">
        <v>105.21209997747498</v>
      </c>
      <c r="AO258" s="12">
        <v>83.071969105004626</v>
      </c>
      <c r="AP258" s="11">
        <v>100.4600442982952</v>
      </c>
      <c r="AQ258" s="10">
        <v>66.34389452671418</v>
      </c>
      <c r="AR258" s="12">
        <v>80.618518933333391</v>
      </c>
      <c r="AS258" s="12">
        <v>97.620262278583141</v>
      </c>
      <c r="AT258" s="11">
        <v>137.37745620422751</v>
      </c>
      <c r="AU258" s="141">
        <v>128.53477091673281</v>
      </c>
    </row>
    <row r="259" spans="1:47" s="9" customFormat="1" ht="11.25">
      <c r="A259" s="7">
        <v>39080</v>
      </c>
      <c r="B259" s="162"/>
      <c r="C259" s="11">
        <v>239.10170518214292</v>
      </c>
      <c r="D259" s="10">
        <v>107.41840550235757</v>
      </c>
      <c r="E259" s="12">
        <v>199.74045321680939</v>
      </c>
      <c r="F259" s="12">
        <v>180.54182859599456</v>
      </c>
      <c r="G259" s="12">
        <v>120.91711277622422</v>
      </c>
      <c r="H259" s="12">
        <v>142.01784641840166</v>
      </c>
      <c r="I259" s="12">
        <v>221.15353891212277</v>
      </c>
      <c r="J259" s="12">
        <v>97.629464833983732</v>
      </c>
      <c r="K259" s="12">
        <v>270.80235331840521</v>
      </c>
      <c r="L259" s="30">
        <v>419.82536816302894</v>
      </c>
      <c r="M259" s="10">
        <v>111.09920530343911</v>
      </c>
      <c r="N259" s="12">
        <v>105.10359576201216</v>
      </c>
      <c r="O259" s="11">
        <v>167.08226025997908</v>
      </c>
      <c r="P259" s="10">
        <v>266.8392644443303</v>
      </c>
      <c r="Q259" s="31">
        <v>137.5220269910084</v>
      </c>
      <c r="R259" s="31">
        <v>158.5767777379429</v>
      </c>
      <c r="S259" s="31">
        <v>143.49926528914813</v>
      </c>
      <c r="T259" s="31">
        <v>232.23141684172268</v>
      </c>
      <c r="U259" s="31">
        <v>200.36026771044391</v>
      </c>
      <c r="V259" s="31">
        <v>108.93010730530619</v>
      </c>
      <c r="W259" s="31">
        <v>279.80437896766136</v>
      </c>
      <c r="X259" s="31">
        <v>145.30617703660934</v>
      </c>
      <c r="Y259" s="31">
        <v>222.62587936578853</v>
      </c>
      <c r="Z259" s="11">
        <v>193.57509848817023</v>
      </c>
      <c r="AA259" s="10">
        <v>116.8694507752801</v>
      </c>
      <c r="AB259" s="12">
        <v>64.792184171199068</v>
      </c>
      <c r="AC259" s="12">
        <v>152.40745707621431</v>
      </c>
      <c r="AD259" s="12">
        <v>136.11026963527516</v>
      </c>
      <c r="AE259" s="12">
        <v>70.2660893821201</v>
      </c>
      <c r="AF259" s="44">
        <v>83.400518949007648</v>
      </c>
      <c r="AG259" s="10">
        <v>175.54855740769341</v>
      </c>
      <c r="AH259" s="12">
        <v>160.01687382028825</v>
      </c>
      <c r="AI259" s="12">
        <v>167.98360096816333</v>
      </c>
      <c r="AJ259" s="12">
        <v>185.45531700934055</v>
      </c>
      <c r="AK259" s="12">
        <v>177.51358404724476</v>
      </c>
      <c r="AL259" s="11">
        <v>195.6557185839188</v>
      </c>
      <c r="AM259" s="10">
        <v>78.677285378139899</v>
      </c>
      <c r="AN259" s="12">
        <v>104.47175730219429</v>
      </c>
      <c r="AO259" s="12">
        <v>81.113825047756976</v>
      </c>
      <c r="AP259" s="11">
        <v>100.7010639355764</v>
      </c>
      <c r="AQ259" s="10">
        <v>66.977656370619059</v>
      </c>
      <c r="AR259" s="12">
        <v>81.057555370189718</v>
      </c>
      <c r="AS259" s="12">
        <v>98.325557596786282</v>
      </c>
      <c r="AT259" s="11">
        <v>135.37480809423786</v>
      </c>
      <c r="AU259" s="141">
        <v>130.51030861899446</v>
      </c>
    </row>
    <row r="260" spans="1:47" s="9" customFormat="1" ht="11.25">
      <c r="A260" s="7">
        <v>39113</v>
      </c>
      <c r="B260" s="162"/>
      <c r="C260" s="11">
        <v>237.41780075099959</v>
      </c>
      <c r="D260" s="10">
        <v>107.29832897240017</v>
      </c>
      <c r="E260" s="12">
        <v>200.29118749869559</v>
      </c>
      <c r="F260" s="12">
        <v>179.82794925692923</v>
      </c>
      <c r="G260" s="12">
        <v>119.51450946621121</v>
      </c>
      <c r="H260" s="12">
        <v>142.7455810481448</v>
      </c>
      <c r="I260" s="12">
        <v>222.27137519205763</v>
      </c>
      <c r="J260" s="12">
        <v>101.0814012800034</v>
      </c>
      <c r="K260" s="12">
        <v>273.11055069603401</v>
      </c>
      <c r="L260" s="30">
        <v>417.42150734791119</v>
      </c>
      <c r="M260" s="10">
        <v>109.98397444164183</v>
      </c>
      <c r="N260" s="12">
        <v>105.51451022805884</v>
      </c>
      <c r="O260" s="11">
        <v>165.97564131411153</v>
      </c>
      <c r="P260" s="10">
        <v>268.67049114287107</v>
      </c>
      <c r="Q260" s="31">
        <v>136.69524688825675</v>
      </c>
      <c r="R260" s="31">
        <v>158.4400543539281</v>
      </c>
      <c r="S260" s="31">
        <v>142.78205482925688</v>
      </c>
      <c r="T260" s="31">
        <v>232.42066060484032</v>
      </c>
      <c r="U260" s="31">
        <v>197.3849975895894</v>
      </c>
      <c r="V260" s="31">
        <v>107.66546122173001</v>
      </c>
      <c r="W260" s="31">
        <v>281.52258040124258</v>
      </c>
      <c r="X260" s="31">
        <v>143.54772927177194</v>
      </c>
      <c r="Y260" s="31">
        <v>227.74391770723349</v>
      </c>
      <c r="Z260" s="11">
        <v>190.75359894507397</v>
      </c>
      <c r="AA260" s="10">
        <v>115.07573128516523</v>
      </c>
      <c r="AB260" s="12">
        <v>64.640610245698809</v>
      </c>
      <c r="AC260" s="12">
        <v>153.50533127939357</v>
      </c>
      <c r="AD260" s="12">
        <v>134.9082903640948</v>
      </c>
      <c r="AE260" s="12">
        <v>69.20114028500663</v>
      </c>
      <c r="AF260" s="44">
        <v>82.390168937695265</v>
      </c>
      <c r="AG260" s="10">
        <v>176.28748202685861</v>
      </c>
      <c r="AH260" s="12">
        <v>161.94757119199866</v>
      </c>
      <c r="AI260" s="12">
        <v>169.03429315383991</v>
      </c>
      <c r="AJ260" s="12">
        <v>185.27831465401482</v>
      </c>
      <c r="AK260" s="12">
        <v>178.9695856758818</v>
      </c>
      <c r="AL260" s="11">
        <v>197.95726766224226</v>
      </c>
      <c r="AM260" s="10">
        <v>77.917415419995933</v>
      </c>
      <c r="AN260" s="12">
        <v>104.10035297813974</v>
      </c>
      <c r="AO260" s="12">
        <v>82.579962449378499</v>
      </c>
      <c r="AP260" s="11">
        <v>101.45692872655805</v>
      </c>
      <c r="AQ260" s="10">
        <v>65.90882067359739</v>
      </c>
      <c r="AR260" s="12">
        <v>81.20078278642147</v>
      </c>
      <c r="AS260" s="12">
        <v>99.76443368409295</v>
      </c>
      <c r="AT260" s="11">
        <v>131.57568410399966</v>
      </c>
      <c r="AU260" s="141">
        <v>130.79314348767988</v>
      </c>
    </row>
    <row r="261" spans="1:47" s="9" customFormat="1" ht="11.25">
      <c r="A261" s="7">
        <v>39141</v>
      </c>
      <c r="B261" s="162"/>
      <c r="C261" s="11">
        <v>236.53349029085987</v>
      </c>
      <c r="D261" s="10">
        <v>107.00947600202313</v>
      </c>
      <c r="E261" s="12">
        <v>197.90141793327624</v>
      </c>
      <c r="F261" s="12">
        <v>179.00334093103015</v>
      </c>
      <c r="G261" s="12">
        <v>118.00044639833236</v>
      </c>
      <c r="H261" s="12">
        <v>142.45689522894153</v>
      </c>
      <c r="I261" s="12">
        <v>217.72177302525128</v>
      </c>
      <c r="J261" s="12">
        <v>101.44999965792849</v>
      </c>
      <c r="K261" s="12">
        <v>271.26886005681848</v>
      </c>
      <c r="L261" s="30">
        <v>414.74420956243358</v>
      </c>
      <c r="M261" s="10">
        <v>110.81301624525946</v>
      </c>
      <c r="N261" s="12">
        <v>106.35401274765704</v>
      </c>
      <c r="O261" s="11">
        <v>166.10349032030274</v>
      </c>
      <c r="P261" s="10">
        <v>264.17660788135964</v>
      </c>
      <c r="Q261" s="31">
        <v>135.64172900202615</v>
      </c>
      <c r="R261" s="31">
        <v>157.93715882206635</v>
      </c>
      <c r="S261" s="31">
        <v>141.67095697197706</v>
      </c>
      <c r="T261" s="31">
        <v>230.81547944898645</v>
      </c>
      <c r="U261" s="31">
        <v>195.64734134581988</v>
      </c>
      <c r="V261" s="31">
        <v>107.64471240940341</v>
      </c>
      <c r="W261" s="31">
        <v>279.49962702843027</v>
      </c>
      <c r="X261" s="31">
        <v>140.86340728520094</v>
      </c>
      <c r="Y261" s="31">
        <v>229.38126499042761</v>
      </c>
      <c r="Z261" s="11">
        <v>187.36216672300731</v>
      </c>
      <c r="AA261" s="10">
        <v>113.95998421077984</v>
      </c>
      <c r="AB261" s="12">
        <v>65.283684413310567</v>
      </c>
      <c r="AC261" s="12">
        <v>152.17710225676157</v>
      </c>
      <c r="AD261" s="12">
        <v>132.56378592184345</v>
      </c>
      <c r="AE261" s="12">
        <v>68.965682333122857</v>
      </c>
      <c r="AF261" s="44">
        <v>83.719994461438262</v>
      </c>
      <c r="AG261" s="10">
        <v>177.39594786411394</v>
      </c>
      <c r="AH261" s="12">
        <v>159.5667526329693</v>
      </c>
      <c r="AI261" s="12">
        <v>165.76721772586171</v>
      </c>
      <c r="AJ261" s="12">
        <v>181.29523786159351</v>
      </c>
      <c r="AK261" s="12">
        <v>177.21870091952078</v>
      </c>
      <c r="AL261" s="11">
        <v>195.73696351543751</v>
      </c>
      <c r="AM261" s="10">
        <v>79.682721701085853</v>
      </c>
      <c r="AN261" s="12">
        <v>104.96106850898828</v>
      </c>
      <c r="AO261" s="12">
        <v>82.310187358255021</v>
      </c>
      <c r="AP261" s="11">
        <v>102.24430572573173</v>
      </c>
      <c r="AQ261" s="10">
        <v>66.149212244780927</v>
      </c>
      <c r="AR261" s="12">
        <v>82.247737055288709</v>
      </c>
      <c r="AS261" s="12">
        <v>101.29948024557585</v>
      </c>
      <c r="AT261" s="11">
        <v>133.56208606045575</v>
      </c>
      <c r="AU261" s="141">
        <v>131.44252521564377</v>
      </c>
    </row>
    <row r="262" spans="1:47" s="9" customFormat="1" ht="11.25">
      <c r="A262" s="7">
        <v>39171</v>
      </c>
      <c r="B262" s="162"/>
      <c r="C262" s="11">
        <v>238.70695160953179</v>
      </c>
      <c r="D262" s="10">
        <v>107.49182792397069</v>
      </c>
      <c r="E262" s="12">
        <v>199.95067902032253</v>
      </c>
      <c r="F262" s="12">
        <v>181.09053645808197</v>
      </c>
      <c r="G262" s="12">
        <v>117.05818680842161</v>
      </c>
      <c r="H262" s="12">
        <v>144.58663225679922</v>
      </c>
      <c r="I262" s="12">
        <v>217.10912605425995</v>
      </c>
      <c r="J262" s="12">
        <v>102.25008016593311</v>
      </c>
      <c r="K262" s="12">
        <v>276.69998591181741</v>
      </c>
      <c r="L262" s="30">
        <v>416.50397979543402</v>
      </c>
      <c r="M262" s="10">
        <v>111.09094771959136</v>
      </c>
      <c r="N262" s="12">
        <v>107.14540931946371</v>
      </c>
      <c r="O262" s="11">
        <v>165.66775324533575</v>
      </c>
      <c r="P262" s="10">
        <v>265.39964597689556</v>
      </c>
      <c r="Q262" s="31">
        <v>138.80210874669129</v>
      </c>
      <c r="R262" s="31">
        <v>160.71372938308554</v>
      </c>
      <c r="S262" s="31">
        <v>144.69470981212532</v>
      </c>
      <c r="T262" s="31">
        <v>235.65995831739346</v>
      </c>
      <c r="U262" s="31">
        <v>199.38374191443847</v>
      </c>
      <c r="V262" s="31">
        <v>110.36176514721041</v>
      </c>
      <c r="W262" s="31">
        <v>285.23194797258969</v>
      </c>
      <c r="X262" s="31">
        <v>143.37839553283894</v>
      </c>
      <c r="Y262" s="31">
        <v>230.12117470412448</v>
      </c>
      <c r="Z262" s="11">
        <v>187.97727936092409</v>
      </c>
      <c r="AA262" s="10">
        <v>115.76325257212108</v>
      </c>
      <c r="AB262" s="12">
        <v>66.151942558842805</v>
      </c>
      <c r="AC262" s="12">
        <v>152.33809184266784</v>
      </c>
      <c r="AD262" s="12">
        <v>134.8448705188996</v>
      </c>
      <c r="AE262" s="12">
        <v>68.806385189340418</v>
      </c>
      <c r="AF262" s="44">
        <v>85.427541997657229</v>
      </c>
      <c r="AG262" s="10">
        <v>180.06614789976777</v>
      </c>
      <c r="AH262" s="12">
        <v>158.36587061391404</v>
      </c>
      <c r="AI262" s="12">
        <v>167.97547016897815</v>
      </c>
      <c r="AJ262" s="12">
        <v>180.76830530506774</v>
      </c>
      <c r="AK262" s="12">
        <v>179.16706418322732</v>
      </c>
      <c r="AL262" s="11">
        <v>199.52530185247667</v>
      </c>
      <c r="AM262" s="10">
        <v>79.111835886832111</v>
      </c>
      <c r="AN262" s="12">
        <v>106.34394385311856</v>
      </c>
      <c r="AO262" s="12">
        <v>81.988837422913988</v>
      </c>
      <c r="AP262" s="11">
        <v>101.81077401344105</v>
      </c>
      <c r="AQ262" s="10">
        <v>66.07974819171271</v>
      </c>
      <c r="AR262" s="12">
        <v>83.35432608002391</v>
      </c>
      <c r="AS262" s="12">
        <v>101.27329180734324</v>
      </c>
      <c r="AT262" s="11">
        <v>133.73872954212206</v>
      </c>
      <c r="AU262" s="141">
        <v>132.43715465292712</v>
      </c>
    </row>
    <row r="263" spans="1:47" s="9" customFormat="1" ht="11.25">
      <c r="A263" s="7">
        <v>39202</v>
      </c>
      <c r="B263" s="162"/>
      <c r="C263" s="11">
        <v>246.69066018839362</v>
      </c>
      <c r="D263" s="10">
        <v>107.763147351459</v>
      </c>
      <c r="E263" s="12">
        <v>202.51399700402129</v>
      </c>
      <c r="F263" s="12">
        <v>183.40949855385628</v>
      </c>
      <c r="G263" s="12">
        <v>116.68484310614582</v>
      </c>
      <c r="H263" s="12">
        <v>146.1582183203885</v>
      </c>
      <c r="I263" s="12">
        <v>219.96828771086911</v>
      </c>
      <c r="J263" s="12">
        <v>101.43455519384406</v>
      </c>
      <c r="K263" s="12">
        <v>277.53334933054418</v>
      </c>
      <c r="L263" s="30">
        <v>421.58161715075346</v>
      </c>
      <c r="M263" s="10">
        <v>108.55657727621558</v>
      </c>
      <c r="N263" s="12">
        <v>105.93756826940535</v>
      </c>
      <c r="O263" s="11">
        <v>166.50737572443862</v>
      </c>
      <c r="P263" s="10">
        <v>260.86897340383501</v>
      </c>
      <c r="Q263" s="31">
        <v>139.26546369795724</v>
      </c>
      <c r="R263" s="31">
        <v>158.35732564499224</v>
      </c>
      <c r="S263" s="31">
        <v>146.13091733708688</v>
      </c>
      <c r="T263" s="31">
        <v>232.30014409549295</v>
      </c>
      <c r="U263" s="31">
        <v>200.16337641882754</v>
      </c>
      <c r="V263" s="31">
        <v>109.43706276950549</v>
      </c>
      <c r="W263" s="31">
        <v>279.89555712329826</v>
      </c>
      <c r="X263" s="31">
        <v>145.01765381836464</v>
      </c>
      <c r="Y263" s="31">
        <v>225.86096694525958</v>
      </c>
      <c r="Z263" s="11">
        <v>186.06063793067699</v>
      </c>
      <c r="AA263" s="10">
        <v>116.91795311405527</v>
      </c>
      <c r="AB263" s="12">
        <v>67.957932608186553</v>
      </c>
      <c r="AC263" s="12">
        <v>151.85129796237888</v>
      </c>
      <c r="AD263" s="12">
        <v>136.94504498488388</v>
      </c>
      <c r="AE263" s="12">
        <v>69.409587386168553</v>
      </c>
      <c r="AF263" s="44">
        <v>88.100231772803625</v>
      </c>
      <c r="AG263" s="10">
        <v>182.16622468452209</v>
      </c>
      <c r="AH263" s="12">
        <v>158.4175884377444</v>
      </c>
      <c r="AI263" s="12">
        <v>168.96846985626129</v>
      </c>
      <c r="AJ263" s="12">
        <v>179.4488055590482</v>
      </c>
      <c r="AK263" s="12">
        <v>180.09324843546256</v>
      </c>
      <c r="AL263" s="11">
        <v>198.81729023163038</v>
      </c>
      <c r="AM263" s="10">
        <v>78.68475901146887</v>
      </c>
      <c r="AN263" s="12">
        <v>106.91884032238461</v>
      </c>
      <c r="AO263" s="12">
        <v>80.96406279418548</v>
      </c>
      <c r="AP263" s="11">
        <v>100.98282411066162</v>
      </c>
      <c r="AQ263" s="10">
        <v>64.827731847409183</v>
      </c>
      <c r="AR263" s="12">
        <v>83.074122205575193</v>
      </c>
      <c r="AS263" s="12">
        <v>101.62915637059066</v>
      </c>
      <c r="AT263" s="11">
        <v>137.53064731480237</v>
      </c>
      <c r="AU263" s="141">
        <v>131.84238574301961</v>
      </c>
    </row>
    <row r="264" spans="1:47" s="9" customFormat="1" ht="11.25">
      <c r="A264" s="7">
        <v>39233</v>
      </c>
      <c r="B264" s="162"/>
      <c r="C264" s="11">
        <v>248.07825085694967</v>
      </c>
      <c r="D264" s="10">
        <v>107.4655116938001</v>
      </c>
      <c r="E264" s="12">
        <v>203.91126281577789</v>
      </c>
      <c r="F264" s="12">
        <v>186.01631101219215</v>
      </c>
      <c r="G264" s="12">
        <v>116.11873053195822</v>
      </c>
      <c r="H264" s="12">
        <v>150.55768067394669</v>
      </c>
      <c r="I264" s="12">
        <v>225.91285013273642</v>
      </c>
      <c r="J264" s="12">
        <v>100.91086236271283</v>
      </c>
      <c r="K264" s="12">
        <v>282.54012346712352</v>
      </c>
      <c r="L264" s="30">
        <v>432.44340635703765</v>
      </c>
      <c r="M264" s="10">
        <v>106.89860302034056</v>
      </c>
      <c r="N264" s="12">
        <v>106.93070016559578</v>
      </c>
      <c r="O264" s="11">
        <v>166.88221487795607</v>
      </c>
      <c r="P264" s="10">
        <v>257.26618523898151</v>
      </c>
      <c r="Q264" s="31">
        <v>140.82351959414365</v>
      </c>
      <c r="R264" s="31">
        <v>159.25390263349192</v>
      </c>
      <c r="S264" s="31">
        <v>148.09034794896667</v>
      </c>
      <c r="T264" s="31">
        <v>231.21140518708009</v>
      </c>
      <c r="U264" s="31">
        <v>202.3197011135295</v>
      </c>
      <c r="V264" s="31">
        <v>110.87679497786429</v>
      </c>
      <c r="W264" s="31">
        <v>276.12624482474644</v>
      </c>
      <c r="X264" s="31">
        <v>146.94886773143872</v>
      </c>
      <c r="Y264" s="31">
        <v>220.59261975350418</v>
      </c>
      <c r="Z264" s="11">
        <v>187.84949915817833</v>
      </c>
      <c r="AA264" s="10">
        <v>118.25214897663778</v>
      </c>
      <c r="AB264" s="12">
        <v>67.527149242275655</v>
      </c>
      <c r="AC264" s="12">
        <v>153.39758052016913</v>
      </c>
      <c r="AD264" s="12">
        <v>137.66124472849032</v>
      </c>
      <c r="AE264" s="12">
        <v>70.386100119301815</v>
      </c>
      <c r="AF264" s="44">
        <v>89.449631467417234</v>
      </c>
      <c r="AG264" s="10">
        <v>185.94090042349683</v>
      </c>
      <c r="AH264" s="12">
        <v>156.00211052054755</v>
      </c>
      <c r="AI264" s="12">
        <v>172.49382120500258</v>
      </c>
      <c r="AJ264" s="12">
        <v>178.09322166740725</v>
      </c>
      <c r="AK264" s="12">
        <v>180.25471267148981</v>
      </c>
      <c r="AL264" s="11">
        <v>202.49798131782023</v>
      </c>
      <c r="AM264" s="10">
        <v>78.237854911576321</v>
      </c>
      <c r="AN264" s="12">
        <v>108.34801517688079</v>
      </c>
      <c r="AO264" s="12">
        <v>81.625765356678997</v>
      </c>
      <c r="AP264" s="11">
        <v>100.96112738803915</v>
      </c>
      <c r="AQ264" s="10">
        <v>63.552057677681894</v>
      </c>
      <c r="AR264" s="12">
        <v>83.351351375950415</v>
      </c>
      <c r="AS264" s="12">
        <v>101.39700653061585</v>
      </c>
      <c r="AT264" s="11">
        <v>138.42109219651124</v>
      </c>
      <c r="AU264" s="141">
        <v>132.01670143380861</v>
      </c>
    </row>
    <row r="265" spans="1:47" s="9" customFormat="1" ht="11.25">
      <c r="A265" s="7">
        <v>39262</v>
      </c>
      <c r="B265" s="162"/>
      <c r="C265" s="11">
        <v>250.16923596237936</v>
      </c>
      <c r="D265" s="10">
        <v>106.93290533756949</v>
      </c>
      <c r="E265" s="12">
        <v>203.43966314713691</v>
      </c>
      <c r="F265" s="12">
        <v>186.93912019822599</v>
      </c>
      <c r="G265" s="12">
        <v>113.16920695724295</v>
      </c>
      <c r="H265" s="12">
        <v>149.94698074488494</v>
      </c>
      <c r="I265" s="12">
        <v>225.00119747614443</v>
      </c>
      <c r="J265" s="12">
        <v>100.48200389696287</v>
      </c>
      <c r="K265" s="12">
        <v>286.88382871861762</v>
      </c>
      <c r="L265" s="30">
        <v>433.52024750575549</v>
      </c>
      <c r="M265" s="10">
        <v>105.08140849594932</v>
      </c>
      <c r="N265" s="12">
        <v>106.10256201834495</v>
      </c>
      <c r="O265" s="11">
        <v>168.9598694461861</v>
      </c>
      <c r="P265" s="10">
        <v>254.69342921525526</v>
      </c>
      <c r="Q265" s="31">
        <v>142.52593714927229</v>
      </c>
      <c r="R265" s="31">
        <v>160.06298909748057</v>
      </c>
      <c r="S265" s="31">
        <v>151.10396542926406</v>
      </c>
      <c r="T265" s="31">
        <v>230.35135444276298</v>
      </c>
      <c r="U265" s="31">
        <v>205.34240533908749</v>
      </c>
      <c r="V265" s="31">
        <v>113.33378716309484</v>
      </c>
      <c r="W265" s="31">
        <v>271.81816697156324</v>
      </c>
      <c r="X265" s="31">
        <v>148.05841716335726</v>
      </c>
      <c r="Y265" s="31">
        <v>214.55956746346087</v>
      </c>
      <c r="Z265" s="11">
        <v>191.49631256074056</v>
      </c>
      <c r="AA265" s="10">
        <v>118.64111535387025</v>
      </c>
      <c r="AB265" s="12">
        <v>68.34158014390907</v>
      </c>
      <c r="AC265" s="12">
        <v>154.60044603027882</v>
      </c>
      <c r="AD265" s="12">
        <v>136.42345939787242</v>
      </c>
      <c r="AE265" s="12">
        <v>71.710771182915352</v>
      </c>
      <c r="AF265" s="44">
        <v>90.93763852441954</v>
      </c>
      <c r="AG265" s="10">
        <v>185.77990439303721</v>
      </c>
      <c r="AH265" s="12">
        <v>156.45395568208721</v>
      </c>
      <c r="AI265" s="12">
        <v>175.00789429836817</v>
      </c>
      <c r="AJ265" s="12">
        <v>179.54581520030632</v>
      </c>
      <c r="AK265" s="12">
        <v>183.08009048336703</v>
      </c>
      <c r="AL265" s="11">
        <v>203.67774275505249</v>
      </c>
      <c r="AM265" s="10">
        <v>80.099937468878892</v>
      </c>
      <c r="AN265" s="12">
        <v>109.2760564636839</v>
      </c>
      <c r="AO265" s="12">
        <v>82.297300000258673</v>
      </c>
      <c r="AP265" s="11">
        <v>102.50043500600631</v>
      </c>
      <c r="AQ265" s="10">
        <v>63.454240436925545</v>
      </c>
      <c r="AR265" s="12">
        <v>83.588818228731171</v>
      </c>
      <c r="AS265" s="12">
        <v>102.26780344228639</v>
      </c>
      <c r="AT265" s="11">
        <v>143.01889051433884</v>
      </c>
      <c r="AU265" s="141">
        <v>132.19346579338799</v>
      </c>
    </row>
    <row r="266" spans="1:47" s="9" customFormat="1" ht="11.25">
      <c r="A266" s="7">
        <v>39294</v>
      </c>
      <c r="B266" s="162"/>
      <c r="C266" s="11">
        <v>248.00021068932136</v>
      </c>
      <c r="D266" s="10">
        <v>107.24918150619051</v>
      </c>
      <c r="E266" s="12">
        <v>195.14883663072686</v>
      </c>
      <c r="F266" s="12">
        <v>178.92547893868547</v>
      </c>
      <c r="G266" s="12">
        <v>106.7979815931098</v>
      </c>
      <c r="H266" s="12">
        <v>148.46490647018439</v>
      </c>
      <c r="I266" s="12">
        <v>219.88963644416643</v>
      </c>
      <c r="J266" s="12">
        <v>96.590819174104112</v>
      </c>
      <c r="K266" s="12">
        <v>286.08714367320999</v>
      </c>
      <c r="L266" s="30">
        <v>427.01747405339194</v>
      </c>
      <c r="M266" s="10">
        <v>102.92051071097141</v>
      </c>
      <c r="N266" s="12">
        <v>104.86731239235519</v>
      </c>
      <c r="O266" s="11">
        <v>168.44788062668994</v>
      </c>
      <c r="P266" s="10">
        <v>255.83547932725673</v>
      </c>
      <c r="Q266" s="31">
        <v>146.71107269332674</v>
      </c>
      <c r="R266" s="31">
        <v>165.58621688241689</v>
      </c>
      <c r="S266" s="31">
        <v>156.8679600609826</v>
      </c>
      <c r="T266" s="31">
        <v>234.94104693602065</v>
      </c>
      <c r="U266" s="31">
        <v>209.71409984303705</v>
      </c>
      <c r="V266" s="31">
        <v>117.32916249233098</v>
      </c>
      <c r="W266" s="31">
        <v>275.36624954295121</v>
      </c>
      <c r="X266" s="31">
        <v>152.8484268075687</v>
      </c>
      <c r="Y266" s="31">
        <v>212.25316701731231</v>
      </c>
      <c r="Z266" s="11">
        <v>194.56122962665594</v>
      </c>
      <c r="AA266" s="10">
        <v>117.45070238667914</v>
      </c>
      <c r="AB266" s="12">
        <v>72.437656169333692</v>
      </c>
      <c r="AC266" s="12">
        <v>156.3512755723107</v>
      </c>
      <c r="AD266" s="12">
        <v>136.74846352207464</v>
      </c>
      <c r="AE266" s="12">
        <v>75.131438530773835</v>
      </c>
      <c r="AF266" s="44">
        <v>92.398477698398779</v>
      </c>
      <c r="AG266" s="10">
        <v>188.51926935661905</v>
      </c>
      <c r="AH266" s="12">
        <v>155.66134074706349</v>
      </c>
      <c r="AI266" s="12">
        <v>179.69531638062179</v>
      </c>
      <c r="AJ266" s="12">
        <v>179.63565693633097</v>
      </c>
      <c r="AK266" s="12">
        <v>187.68050821421789</v>
      </c>
      <c r="AL266" s="11">
        <v>204.11222310138925</v>
      </c>
      <c r="AM266" s="10">
        <v>82.1387845225577</v>
      </c>
      <c r="AN266" s="12">
        <v>109.95408845152272</v>
      </c>
      <c r="AO266" s="12">
        <v>80.83700983583789</v>
      </c>
      <c r="AP266" s="11">
        <v>100.66070826114438</v>
      </c>
      <c r="AQ266" s="10">
        <v>63.143683940272055</v>
      </c>
      <c r="AR266" s="12">
        <v>83.173323057018948</v>
      </c>
      <c r="AS266" s="12">
        <v>99.452395101352238</v>
      </c>
      <c r="AT266" s="11">
        <v>149.04891790172636</v>
      </c>
      <c r="AU266" s="141">
        <v>132.83644391328232</v>
      </c>
    </row>
    <row r="267" spans="1:47" s="9" customFormat="1" ht="11.25">
      <c r="A267" s="7">
        <v>39325</v>
      </c>
      <c r="B267" s="162"/>
      <c r="C267" s="11">
        <v>245.50814657215935</v>
      </c>
      <c r="D267" s="10">
        <v>109.08877660660283</v>
      </c>
      <c r="E267" s="12">
        <v>190.16977181252597</v>
      </c>
      <c r="F267" s="12">
        <v>174.39355307926633</v>
      </c>
      <c r="G267" s="12">
        <v>103.3161039482287</v>
      </c>
      <c r="H267" s="12">
        <v>148.68464864485122</v>
      </c>
      <c r="I267" s="12">
        <v>215.48312048026821</v>
      </c>
      <c r="J267" s="12">
        <v>94.117394335027342</v>
      </c>
      <c r="K267" s="12">
        <v>280.04131085151124</v>
      </c>
      <c r="L267" s="30">
        <v>425.7250433183313</v>
      </c>
      <c r="M267" s="10">
        <v>105.85744590838712</v>
      </c>
      <c r="N267" s="12">
        <v>105.42440317056202</v>
      </c>
      <c r="O267" s="11">
        <v>166.48551550074805</v>
      </c>
      <c r="P267" s="10">
        <v>255.04372084684809</v>
      </c>
      <c r="Q267" s="31">
        <v>148.00218063528831</v>
      </c>
      <c r="R267" s="31">
        <v>165.86651505437001</v>
      </c>
      <c r="S267" s="31">
        <v>158.62390920312637</v>
      </c>
      <c r="T267" s="31">
        <v>233.84022830417231</v>
      </c>
      <c r="U267" s="31">
        <v>211.2888070765934</v>
      </c>
      <c r="V267" s="31">
        <v>118.25123050133071</v>
      </c>
      <c r="W267" s="31">
        <v>272.45931018751406</v>
      </c>
      <c r="X267" s="31">
        <v>155.15341260656598</v>
      </c>
      <c r="Y267" s="31">
        <v>208.46895429172076</v>
      </c>
      <c r="Z267" s="11">
        <v>195.0998213682615</v>
      </c>
      <c r="AA267" s="10">
        <v>118.02293672971899</v>
      </c>
      <c r="AB267" s="12">
        <v>72.916983799180116</v>
      </c>
      <c r="AC267" s="12">
        <v>155.73176419662997</v>
      </c>
      <c r="AD267" s="12">
        <v>136.81228744673916</v>
      </c>
      <c r="AE267" s="12">
        <v>75.106587102772437</v>
      </c>
      <c r="AF267" s="44">
        <v>90.020199471733619</v>
      </c>
      <c r="AG267" s="10">
        <v>188.13089962372959</v>
      </c>
      <c r="AH267" s="12">
        <v>156.312607224826</v>
      </c>
      <c r="AI267" s="12">
        <v>180.17444093777814</v>
      </c>
      <c r="AJ267" s="12">
        <v>179.23765244468916</v>
      </c>
      <c r="AK267" s="12">
        <v>187.12911593793615</v>
      </c>
      <c r="AL267" s="11">
        <v>202.74699562299193</v>
      </c>
      <c r="AM267" s="10">
        <v>81.442814896845974</v>
      </c>
      <c r="AN267" s="12">
        <v>109.65505633804513</v>
      </c>
      <c r="AO267" s="12">
        <v>77.300013075036063</v>
      </c>
      <c r="AP267" s="11">
        <v>98.029522252753594</v>
      </c>
      <c r="AQ267" s="10">
        <v>63.70222044392235</v>
      </c>
      <c r="AR267" s="12">
        <v>80.775340899382272</v>
      </c>
      <c r="AS267" s="12">
        <v>96.065060941973499</v>
      </c>
      <c r="AT267" s="11">
        <v>147.97745022282533</v>
      </c>
      <c r="AU267" s="141">
        <v>132.30860444153441</v>
      </c>
    </row>
    <row r="268" spans="1:47" s="9" customFormat="1" ht="11.25">
      <c r="A268" s="7">
        <v>39353</v>
      </c>
      <c r="B268" s="162"/>
      <c r="C268" s="11">
        <v>244.27957170938063</v>
      </c>
      <c r="D268" s="10">
        <v>108.29097148827458</v>
      </c>
      <c r="E268" s="12">
        <v>191.79288305254019</v>
      </c>
      <c r="F268" s="12">
        <v>176.62554044934288</v>
      </c>
      <c r="G268" s="12">
        <v>99.974714596256803</v>
      </c>
      <c r="H268" s="12">
        <v>148.83400521927229</v>
      </c>
      <c r="I268" s="12">
        <v>214.01040095449693</v>
      </c>
      <c r="J268" s="12">
        <v>89.490121904296799</v>
      </c>
      <c r="K268" s="12">
        <v>279.43146312315577</v>
      </c>
      <c r="L268" s="30">
        <v>428.01175538516247</v>
      </c>
      <c r="M268" s="10">
        <v>103.56001181417925</v>
      </c>
      <c r="N268" s="12">
        <v>105.42427843211537</v>
      </c>
      <c r="O268" s="11">
        <v>166.49670236676542</v>
      </c>
      <c r="P268" s="10">
        <v>259.64994250810372</v>
      </c>
      <c r="Q268" s="31">
        <v>153.37512646332738</v>
      </c>
      <c r="R268" s="31">
        <v>171.916220279816</v>
      </c>
      <c r="S268" s="31">
        <v>164.31597878618328</v>
      </c>
      <c r="T268" s="31">
        <v>241.22052117131526</v>
      </c>
      <c r="U268" s="31">
        <v>216.9173922437239</v>
      </c>
      <c r="V268" s="31">
        <v>122.67935297303514</v>
      </c>
      <c r="W268" s="31">
        <v>276.97502907778522</v>
      </c>
      <c r="X268" s="31">
        <v>159.22253395358354</v>
      </c>
      <c r="Y268" s="31">
        <v>210.18049805124198</v>
      </c>
      <c r="Z268" s="11">
        <v>197.1282589752629</v>
      </c>
      <c r="AA268" s="10">
        <v>119.23418811019411</v>
      </c>
      <c r="AB268" s="12">
        <v>74.649347260632652</v>
      </c>
      <c r="AC268" s="12">
        <v>155.23507474695072</v>
      </c>
      <c r="AD268" s="12">
        <v>140.05291986738177</v>
      </c>
      <c r="AE268" s="12">
        <v>75.760749570087626</v>
      </c>
      <c r="AF268" s="44">
        <v>90.927887084266786</v>
      </c>
      <c r="AG268" s="10">
        <v>190.99171209122844</v>
      </c>
      <c r="AH268" s="12">
        <v>156.42741288228805</v>
      </c>
      <c r="AI268" s="12">
        <v>180.9679972523704</v>
      </c>
      <c r="AJ268" s="12">
        <v>179.08010775538767</v>
      </c>
      <c r="AK268" s="12">
        <v>191.66584916625953</v>
      </c>
      <c r="AL268" s="11">
        <v>205.90572122012588</v>
      </c>
      <c r="AM268" s="10">
        <v>81.065897630639569</v>
      </c>
      <c r="AN268" s="12">
        <v>111.12055563950626</v>
      </c>
      <c r="AO268" s="12">
        <v>75.667000259987915</v>
      </c>
      <c r="AP268" s="11">
        <v>95.36778082543141</v>
      </c>
      <c r="AQ268" s="10">
        <v>63.163676969609014</v>
      </c>
      <c r="AR268" s="12">
        <v>79.071784759868009</v>
      </c>
      <c r="AS268" s="12">
        <v>92.302806954169398</v>
      </c>
      <c r="AT268" s="11">
        <v>150.50380438899342</v>
      </c>
      <c r="AU268" s="141">
        <v>134.0273993146929</v>
      </c>
    </row>
    <row r="269" spans="1:47" s="9" customFormat="1" ht="11.25">
      <c r="A269" s="7">
        <v>39386</v>
      </c>
      <c r="B269" s="162"/>
      <c r="C269" s="11">
        <v>234.89289245303345</v>
      </c>
      <c r="D269" s="10">
        <v>106.59472162770358</v>
      </c>
      <c r="E269" s="12">
        <v>183.14168581766441</v>
      </c>
      <c r="F269" s="12">
        <v>166.68023572265926</v>
      </c>
      <c r="G269" s="12">
        <v>93.624021850388047</v>
      </c>
      <c r="H269" s="12">
        <v>147.44875543796428</v>
      </c>
      <c r="I269" s="12">
        <v>211.44709339389416</v>
      </c>
      <c r="J269" s="12">
        <v>90.623238452915217</v>
      </c>
      <c r="K269" s="12">
        <v>279.84006936524128</v>
      </c>
      <c r="L269" s="30">
        <v>431.84332540157459</v>
      </c>
      <c r="M269" s="10">
        <v>102.01281233610737</v>
      </c>
      <c r="N269" s="12">
        <v>107.09780781542544</v>
      </c>
      <c r="O269" s="11">
        <v>163.90597625352333</v>
      </c>
      <c r="P269" s="10">
        <v>264.4635266354029</v>
      </c>
      <c r="Q269" s="31">
        <v>156.68569627234106</v>
      </c>
      <c r="R269" s="31">
        <v>177.91402897882415</v>
      </c>
      <c r="S269" s="31">
        <v>167.62393694882104</v>
      </c>
      <c r="T269" s="31">
        <v>248.08365216559412</v>
      </c>
      <c r="U269" s="31">
        <v>227.67875379716446</v>
      </c>
      <c r="V269" s="31">
        <v>124.39270923087452</v>
      </c>
      <c r="W269" s="31">
        <v>285.54258005396241</v>
      </c>
      <c r="X269" s="31">
        <v>163.42237134813996</v>
      </c>
      <c r="Y269" s="31">
        <v>208.94374391192309</v>
      </c>
      <c r="Z269" s="11">
        <v>194.13900986325544</v>
      </c>
      <c r="AA269" s="10">
        <v>117.48542143776335</v>
      </c>
      <c r="AB269" s="12">
        <v>76.972695220516613</v>
      </c>
      <c r="AC269" s="12">
        <v>154.56411376787526</v>
      </c>
      <c r="AD269" s="12">
        <v>140.7411393729397</v>
      </c>
      <c r="AE269" s="12">
        <v>76.610884772994581</v>
      </c>
      <c r="AF269" s="44">
        <v>91.428439770542298</v>
      </c>
      <c r="AG269" s="10">
        <v>195.23441156199922</v>
      </c>
      <c r="AH269" s="12">
        <v>159.47632192339233</v>
      </c>
      <c r="AI269" s="12">
        <v>182.37450756863959</v>
      </c>
      <c r="AJ269" s="12">
        <v>182.4783683905855</v>
      </c>
      <c r="AK269" s="12">
        <v>194.83235845597738</v>
      </c>
      <c r="AL269" s="11">
        <v>210.71068937068725</v>
      </c>
      <c r="AM269" s="10">
        <v>80.198879130074502</v>
      </c>
      <c r="AN269" s="12">
        <v>112.88466975399616</v>
      </c>
      <c r="AO269" s="12">
        <v>75.203554890569905</v>
      </c>
      <c r="AP269" s="11">
        <v>92.925911517210537</v>
      </c>
      <c r="AQ269" s="10">
        <v>62.23535729631314</v>
      </c>
      <c r="AR269" s="12">
        <v>78.58309671805867</v>
      </c>
      <c r="AS269" s="12">
        <v>91.828749402693006</v>
      </c>
      <c r="AT269" s="11">
        <v>150.06381405779808</v>
      </c>
      <c r="AU269" s="141">
        <v>136.72625435233837</v>
      </c>
    </row>
    <row r="270" spans="1:47" s="9" customFormat="1" ht="11.25">
      <c r="A270" s="7">
        <v>39416</v>
      </c>
      <c r="B270" s="162"/>
      <c r="C270" s="11">
        <v>228.71590015659297</v>
      </c>
      <c r="D270" s="10">
        <v>108.11907650756487</v>
      </c>
      <c r="E270" s="12">
        <v>178.67344009199843</v>
      </c>
      <c r="F270" s="12">
        <v>160.09575808141332</v>
      </c>
      <c r="G270" s="12">
        <v>86.77180461119525</v>
      </c>
      <c r="H270" s="12">
        <v>144.88752721562497</v>
      </c>
      <c r="I270" s="12">
        <v>207.7218774088835</v>
      </c>
      <c r="J270" s="12">
        <v>88.596646969364485</v>
      </c>
      <c r="K270" s="12">
        <v>274.60154537631513</v>
      </c>
      <c r="L270" s="30">
        <v>436.00036757154157</v>
      </c>
      <c r="M270" s="10">
        <v>101.475298105284</v>
      </c>
      <c r="N270" s="12">
        <v>106.37116383816002</v>
      </c>
      <c r="O270" s="11">
        <v>162.73292807670094</v>
      </c>
      <c r="P270" s="10">
        <v>265.85663270940512</v>
      </c>
      <c r="Q270" s="31">
        <v>157.85378924438723</v>
      </c>
      <c r="R270" s="31">
        <v>180.9164820475018</v>
      </c>
      <c r="S270" s="31">
        <v>169.704660696372</v>
      </c>
      <c r="T270" s="31">
        <v>251.56306105961326</v>
      </c>
      <c r="U270" s="31">
        <v>231.86896412389592</v>
      </c>
      <c r="V270" s="31">
        <v>124.76001802639492</v>
      </c>
      <c r="W270" s="31">
        <v>286.49905306498124</v>
      </c>
      <c r="X270" s="31">
        <v>166.07797990219677</v>
      </c>
      <c r="Y270" s="31">
        <v>211.47091920324002</v>
      </c>
      <c r="Z270" s="11">
        <v>183.00510188382216</v>
      </c>
      <c r="AA270" s="10">
        <v>114.38850872140549</v>
      </c>
      <c r="AB270" s="12">
        <v>76.24247159777984</v>
      </c>
      <c r="AC270" s="12">
        <v>153.77549364918113</v>
      </c>
      <c r="AD270" s="12">
        <v>138.84919887118184</v>
      </c>
      <c r="AE270" s="12">
        <v>76.184087197274209</v>
      </c>
      <c r="AF270" s="44">
        <v>88.966308234277534</v>
      </c>
      <c r="AG270" s="10">
        <v>196.65421523502286</v>
      </c>
      <c r="AH270" s="12">
        <v>163.47969750354886</v>
      </c>
      <c r="AI270" s="12">
        <v>185.32787877150218</v>
      </c>
      <c r="AJ270" s="12">
        <v>188.62526342434182</v>
      </c>
      <c r="AK270" s="12">
        <v>196.7579046178133</v>
      </c>
      <c r="AL270" s="11">
        <v>213.53552555445265</v>
      </c>
      <c r="AM270" s="10">
        <v>76.178257677141985</v>
      </c>
      <c r="AN270" s="12">
        <v>110.61820957065669</v>
      </c>
      <c r="AO270" s="12">
        <v>69.944867720133502</v>
      </c>
      <c r="AP270" s="11">
        <v>89.582611881662345</v>
      </c>
      <c r="AQ270" s="10">
        <v>62.808677547718929</v>
      </c>
      <c r="AR270" s="12">
        <v>78.450459999632486</v>
      </c>
      <c r="AS270" s="12">
        <v>88.748403905047496</v>
      </c>
      <c r="AT270" s="11">
        <v>149.55559510140773</v>
      </c>
      <c r="AU270" s="141">
        <v>138.1751619806542</v>
      </c>
    </row>
    <row r="271" spans="1:47" s="9" customFormat="1" ht="11.25">
      <c r="A271" s="7">
        <v>39447</v>
      </c>
      <c r="B271" s="162"/>
      <c r="C271" s="11">
        <v>225.03796364092307</v>
      </c>
      <c r="D271" s="10">
        <v>106.8905352323182</v>
      </c>
      <c r="E271" s="12">
        <v>174.00916760833374</v>
      </c>
      <c r="F271" s="12">
        <v>157.7758344348286</v>
      </c>
      <c r="G271" s="12">
        <v>81.650964685214916</v>
      </c>
      <c r="H271" s="12">
        <v>142.75981214865166</v>
      </c>
      <c r="I271" s="12">
        <v>204.93593723988468</v>
      </c>
      <c r="J271" s="12">
        <v>86.970392529386402</v>
      </c>
      <c r="K271" s="12">
        <v>280.86809700644994</v>
      </c>
      <c r="L271" s="30">
        <v>439.58447480262868</v>
      </c>
      <c r="M271" s="10">
        <v>98.654204252722622</v>
      </c>
      <c r="N271" s="12">
        <v>108.03992515372025</v>
      </c>
      <c r="O271" s="11">
        <v>161.84480630575916</v>
      </c>
      <c r="P271" s="10">
        <v>278.51679649872199</v>
      </c>
      <c r="Q271" s="31">
        <v>165.72493404685378</v>
      </c>
      <c r="R271" s="31">
        <v>191.97983501040289</v>
      </c>
      <c r="S271" s="31">
        <v>176.81894643952535</v>
      </c>
      <c r="T271" s="31">
        <v>261.89891590488224</v>
      </c>
      <c r="U271" s="31">
        <v>245.16264452841546</v>
      </c>
      <c r="V271" s="31">
        <v>129.39607191751847</v>
      </c>
      <c r="W271" s="31">
        <v>303.60000700749265</v>
      </c>
      <c r="X271" s="31">
        <v>168.3241729836125</v>
      </c>
      <c r="Y271" s="31">
        <v>219.19762878237174</v>
      </c>
      <c r="Z271" s="11">
        <v>177.11086679248095</v>
      </c>
      <c r="AA271" s="10">
        <v>112.23463025058781</v>
      </c>
      <c r="AB271" s="12">
        <v>77.568166177997128</v>
      </c>
      <c r="AC271" s="12">
        <v>154.8873788006876</v>
      </c>
      <c r="AD271" s="12">
        <v>140.36225552483481</v>
      </c>
      <c r="AE271" s="12">
        <v>77.029342197389312</v>
      </c>
      <c r="AF271" s="44">
        <v>89.858477670089272</v>
      </c>
      <c r="AG271" s="10">
        <v>199.64289637592535</v>
      </c>
      <c r="AH271" s="12">
        <v>163.94632016878887</v>
      </c>
      <c r="AI271" s="12">
        <v>189.46160513269899</v>
      </c>
      <c r="AJ271" s="12">
        <v>194.91969409773222</v>
      </c>
      <c r="AK271" s="12">
        <v>201.78273270068757</v>
      </c>
      <c r="AL271" s="11">
        <v>219.06896924886175</v>
      </c>
      <c r="AM271" s="10">
        <v>75.954341159619204</v>
      </c>
      <c r="AN271" s="12">
        <v>109.79044004598586</v>
      </c>
      <c r="AO271" s="12">
        <v>69.093766307457713</v>
      </c>
      <c r="AP271" s="11">
        <v>86.837986577197668</v>
      </c>
      <c r="AQ271" s="10">
        <v>61.90618143709824</v>
      </c>
      <c r="AR271" s="12">
        <v>78.490132111945726</v>
      </c>
      <c r="AS271" s="12">
        <v>86.965511807808753</v>
      </c>
      <c r="AT271" s="11">
        <v>152.58889251884193</v>
      </c>
      <c r="AU271" s="141">
        <v>139.04308030564022</v>
      </c>
    </row>
    <row r="272" spans="1:47" s="9" customFormat="1" ht="11.25">
      <c r="A272" s="7">
        <v>39478</v>
      </c>
      <c r="B272" s="162"/>
      <c r="C272" s="11">
        <v>226.70628508997441</v>
      </c>
      <c r="D272" s="10">
        <v>108.45331309782334</v>
      </c>
      <c r="E272" s="12">
        <v>181.73739225806435</v>
      </c>
      <c r="F272" s="12">
        <v>158.77426626050982</v>
      </c>
      <c r="G272" s="12">
        <v>89.519143594279072</v>
      </c>
      <c r="H272" s="12">
        <v>147.28985667593415</v>
      </c>
      <c r="I272" s="12">
        <v>218.37163720176775</v>
      </c>
      <c r="J272" s="12">
        <v>94.701296238076409</v>
      </c>
      <c r="K272" s="12">
        <v>284.45844006511703</v>
      </c>
      <c r="L272" s="30">
        <v>447.54194144922195</v>
      </c>
      <c r="M272" s="10">
        <v>104.45433985363266</v>
      </c>
      <c r="N272" s="12">
        <v>108.87004178111093</v>
      </c>
      <c r="O272" s="11">
        <v>161.5624065711398</v>
      </c>
      <c r="P272" s="10">
        <v>251.43436925729111</v>
      </c>
      <c r="Q272" s="31">
        <v>157.43851019937409</v>
      </c>
      <c r="R272" s="31">
        <v>178.71384309273262</v>
      </c>
      <c r="S272" s="31">
        <v>163.63217957956658</v>
      </c>
      <c r="T272" s="31">
        <v>238.7518839496484</v>
      </c>
      <c r="U272" s="31">
        <v>220.9886913377785</v>
      </c>
      <c r="V272" s="31">
        <v>122.49262297559052</v>
      </c>
      <c r="W272" s="31">
        <v>277.02668281667246</v>
      </c>
      <c r="X272" s="31">
        <v>153.69375727737707</v>
      </c>
      <c r="Y272" s="31">
        <v>210.69468834714792</v>
      </c>
      <c r="Z272" s="11">
        <v>179.78611960865607</v>
      </c>
      <c r="AA272" s="10">
        <v>109.02257479692523</v>
      </c>
      <c r="AB272" s="12">
        <v>70.467459970479325</v>
      </c>
      <c r="AC272" s="12">
        <v>155.5729798710679</v>
      </c>
      <c r="AD272" s="12">
        <v>134.04316220793916</v>
      </c>
      <c r="AE272" s="12">
        <v>75.082770491454653</v>
      </c>
      <c r="AF272" s="44">
        <v>87.341816601570656</v>
      </c>
      <c r="AG272" s="10">
        <v>194.01785377221245</v>
      </c>
      <c r="AH272" s="12">
        <v>161.81843956880516</v>
      </c>
      <c r="AI272" s="12">
        <v>180.34783220588264</v>
      </c>
      <c r="AJ272" s="12">
        <v>190.00914437909813</v>
      </c>
      <c r="AK272" s="12">
        <v>189.90696432339999</v>
      </c>
      <c r="AL272" s="11">
        <v>209.22894684989518</v>
      </c>
      <c r="AM272" s="10">
        <v>75.081303372289653</v>
      </c>
      <c r="AN272" s="12">
        <v>108.10030010747182</v>
      </c>
      <c r="AO272" s="12">
        <v>71.951972481068168</v>
      </c>
      <c r="AP272" s="11">
        <v>92.300757605733381</v>
      </c>
      <c r="AQ272" s="10">
        <v>62.964084022520616</v>
      </c>
      <c r="AR272" s="12">
        <v>78.795665304029853</v>
      </c>
      <c r="AS272" s="12">
        <v>92.134587816322195</v>
      </c>
      <c r="AT272" s="11">
        <v>144.99848151452335</v>
      </c>
      <c r="AU272" s="141">
        <v>134.88275478513657</v>
      </c>
    </row>
    <row r="273" spans="1:47" s="9" customFormat="1" ht="11.25">
      <c r="A273" s="7">
        <v>39507</v>
      </c>
      <c r="B273" s="162"/>
      <c r="C273" s="11">
        <v>230.12611222506277</v>
      </c>
      <c r="D273" s="10">
        <v>106.39542886318148</v>
      </c>
      <c r="E273" s="12">
        <v>178.54252804641305</v>
      </c>
      <c r="F273" s="12">
        <v>160.50683208166257</v>
      </c>
      <c r="G273" s="12">
        <v>81.151994647508687</v>
      </c>
      <c r="H273" s="12">
        <v>144.29219235657368</v>
      </c>
      <c r="I273" s="12">
        <v>213.5927843302552</v>
      </c>
      <c r="J273" s="12">
        <v>90.214793176345793</v>
      </c>
      <c r="K273" s="12">
        <v>285.85094617070149</v>
      </c>
      <c r="L273" s="30">
        <v>441.90388567511445</v>
      </c>
      <c r="M273" s="10">
        <v>99.562339297980827</v>
      </c>
      <c r="N273" s="12">
        <v>110.1514731013683</v>
      </c>
      <c r="O273" s="11">
        <v>158.58420890392046</v>
      </c>
      <c r="P273" s="10">
        <v>262.15167489111303</v>
      </c>
      <c r="Q273" s="31">
        <v>162.70476753325516</v>
      </c>
      <c r="R273" s="31">
        <v>182.97533315715617</v>
      </c>
      <c r="S273" s="31">
        <v>168.68213645743123</v>
      </c>
      <c r="T273" s="31">
        <v>251.15797681256504</v>
      </c>
      <c r="U273" s="31">
        <v>230.17431347151276</v>
      </c>
      <c r="V273" s="31">
        <v>121.89409339772999</v>
      </c>
      <c r="W273" s="31">
        <v>290.76142513548137</v>
      </c>
      <c r="X273" s="31">
        <v>156.10362194020337</v>
      </c>
      <c r="Y273" s="31">
        <v>223.07571195947352</v>
      </c>
      <c r="Z273" s="11">
        <v>173.87629187926242</v>
      </c>
      <c r="AA273" s="10">
        <v>109.59724546695794</v>
      </c>
      <c r="AB273" s="12">
        <v>73.201944525659059</v>
      </c>
      <c r="AC273" s="12">
        <v>156.10541403842805</v>
      </c>
      <c r="AD273" s="12">
        <v>139.07669844043718</v>
      </c>
      <c r="AE273" s="12">
        <v>74.74980066328915</v>
      </c>
      <c r="AF273" s="44">
        <v>88.251433987034602</v>
      </c>
      <c r="AG273" s="10">
        <v>197.19939684757523</v>
      </c>
      <c r="AH273" s="12">
        <v>165.66273754340611</v>
      </c>
      <c r="AI273" s="12">
        <v>187.46219640048233</v>
      </c>
      <c r="AJ273" s="12">
        <v>195.61283744610026</v>
      </c>
      <c r="AK273" s="12">
        <v>194.51805460817982</v>
      </c>
      <c r="AL273" s="11">
        <v>212.72830088690583</v>
      </c>
      <c r="AM273" s="10">
        <v>76.054531392207736</v>
      </c>
      <c r="AN273" s="12">
        <v>108.83152733650243</v>
      </c>
      <c r="AO273" s="12">
        <v>69.389978190508018</v>
      </c>
      <c r="AP273" s="11">
        <v>91.489696005793803</v>
      </c>
      <c r="AQ273" s="10">
        <v>60.585914755067996</v>
      </c>
      <c r="AR273" s="12">
        <v>79.715973762831339</v>
      </c>
      <c r="AS273" s="12">
        <v>90.099385619531404</v>
      </c>
      <c r="AT273" s="11">
        <v>151.84477192691324</v>
      </c>
      <c r="AU273" s="141">
        <v>137.56719454355584</v>
      </c>
    </row>
    <row r="274" spans="1:47" s="9" customFormat="1" ht="11.25">
      <c r="A274" s="7">
        <v>39538</v>
      </c>
      <c r="B274" s="162"/>
      <c r="C274" s="11">
        <v>228.70175630917481</v>
      </c>
      <c r="D274" s="10">
        <v>105.59175016093556</v>
      </c>
      <c r="E274" s="12">
        <v>177.98554177579689</v>
      </c>
      <c r="F274" s="12">
        <v>150.87266996572069</v>
      </c>
      <c r="G274" s="12">
        <v>75.286396761685324</v>
      </c>
      <c r="H274" s="12">
        <v>141.16732768409213</v>
      </c>
      <c r="I274" s="12">
        <v>212.42677025754432</v>
      </c>
      <c r="J274" s="12">
        <v>90.239987678515277</v>
      </c>
      <c r="K274" s="12">
        <v>280.81732035823751</v>
      </c>
      <c r="L274" s="30">
        <v>439.26925968968715</v>
      </c>
      <c r="M274" s="10">
        <v>98.890826579129893</v>
      </c>
      <c r="N274" s="12">
        <v>111.53396547556125</v>
      </c>
      <c r="O274" s="11">
        <v>161.17392454533075</v>
      </c>
      <c r="P274" s="10">
        <v>263.71179392695257</v>
      </c>
      <c r="Q274" s="31">
        <v>165.73240211649579</v>
      </c>
      <c r="R274" s="31">
        <v>179.70656801016497</v>
      </c>
      <c r="S274" s="31">
        <v>170.77084563949313</v>
      </c>
      <c r="T274" s="31">
        <v>254.01612725084829</v>
      </c>
      <c r="U274" s="31">
        <v>231.40999276222658</v>
      </c>
      <c r="V274" s="31">
        <v>125.12978533163289</v>
      </c>
      <c r="W274" s="31">
        <v>291.92404292667152</v>
      </c>
      <c r="X274" s="31">
        <v>156.04166847293845</v>
      </c>
      <c r="Y274" s="31">
        <v>223.67125506407984</v>
      </c>
      <c r="Z274" s="11">
        <v>168.20550428126464</v>
      </c>
      <c r="AA274" s="10">
        <v>112.69026133056985</v>
      </c>
      <c r="AB274" s="12">
        <v>74.052960520960795</v>
      </c>
      <c r="AC274" s="12">
        <v>159.94488344038024</v>
      </c>
      <c r="AD274" s="12">
        <v>138.96719333444895</v>
      </c>
      <c r="AE274" s="12">
        <v>74.066152192905989</v>
      </c>
      <c r="AF274" s="44">
        <v>81.949194114246026</v>
      </c>
      <c r="AG274" s="10">
        <v>200.39660919764239</v>
      </c>
      <c r="AH274" s="12">
        <v>165.04249281619855</v>
      </c>
      <c r="AI274" s="12">
        <v>188.67749935003283</v>
      </c>
      <c r="AJ274" s="12">
        <v>196.21966227559449</v>
      </c>
      <c r="AK274" s="12">
        <v>195.69626166552521</v>
      </c>
      <c r="AL274" s="11">
        <v>210.9591033424505</v>
      </c>
      <c r="AM274" s="10">
        <v>73.713004107897362</v>
      </c>
      <c r="AN274" s="12">
        <v>109.84333410480134</v>
      </c>
      <c r="AO274" s="12">
        <v>66.569211892622363</v>
      </c>
      <c r="AP274" s="11">
        <v>88.410122038610936</v>
      </c>
      <c r="AQ274" s="10">
        <v>60.808971800153245</v>
      </c>
      <c r="AR274" s="12">
        <v>80.810493949552381</v>
      </c>
      <c r="AS274" s="12">
        <v>88.907395769873304</v>
      </c>
      <c r="AT274" s="11">
        <v>153.29658415708414</v>
      </c>
      <c r="AU274" s="141">
        <v>136.97964771859418</v>
      </c>
    </row>
    <row r="275" spans="1:47" s="13" customFormat="1" ht="11.25">
      <c r="A275" s="7">
        <v>39568</v>
      </c>
      <c r="B275" s="162"/>
      <c r="C275" s="11">
        <v>232.08845731669089</v>
      </c>
      <c r="D275" s="10">
        <v>104.89691509065291</v>
      </c>
      <c r="E275" s="12">
        <v>175.50223172711344</v>
      </c>
      <c r="F275" s="12">
        <v>150.21476461474325</v>
      </c>
      <c r="G275" s="12">
        <v>74.072158720153382</v>
      </c>
      <c r="H275" s="12">
        <v>142.4442017564522</v>
      </c>
      <c r="I275" s="12">
        <v>209.81360688709395</v>
      </c>
      <c r="J275" s="12">
        <v>90.099383891023479</v>
      </c>
      <c r="K275" s="12">
        <v>279.77362887813189</v>
      </c>
      <c r="L275" s="30">
        <v>438.06627462080996</v>
      </c>
      <c r="M275" s="10">
        <v>96.074090051864857</v>
      </c>
      <c r="N275" s="12">
        <v>111.67592953152285</v>
      </c>
      <c r="O275" s="11">
        <v>163.87088268351906</v>
      </c>
      <c r="P275" s="10">
        <v>278.23574779692348</v>
      </c>
      <c r="Q275" s="31">
        <v>165.45825500910217</v>
      </c>
      <c r="R275" s="31">
        <v>179.63339233153098</v>
      </c>
      <c r="S275" s="31">
        <v>171.5190039237568</v>
      </c>
      <c r="T275" s="31">
        <v>264.07737284512962</v>
      </c>
      <c r="U275" s="31">
        <v>234.16811354941797</v>
      </c>
      <c r="V275" s="31">
        <v>124.28798548799675</v>
      </c>
      <c r="W275" s="31">
        <v>304.43954673461508</v>
      </c>
      <c r="X275" s="31">
        <v>158.31104310202636</v>
      </c>
      <c r="Y275" s="31">
        <v>230.00113947130049</v>
      </c>
      <c r="Z275" s="11">
        <v>169.61788044695464</v>
      </c>
      <c r="AA275" s="10">
        <v>112.40716538625355</v>
      </c>
      <c r="AB275" s="12">
        <v>77.378405814680448</v>
      </c>
      <c r="AC275" s="12">
        <v>161.30208802078363</v>
      </c>
      <c r="AD275" s="12">
        <v>140.24939025174851</v>
      </c>
      <c r="AE275" s="12">
        <v>75.503265597613449</v>
      </c>
      <c r="AF275" s="44">
        <v>83.394447815258204</v>
      </c>
      <c r="AG275" s="10">
        <v>197.87358571878713</v>
      </c>
      <c r="AH275" s="12">
        <v>162.22414349952919</v>
      </c>
      <c r="AI275" s="12">
        <v>188.84444458011441</v>
      </c>
      <c r="AJ275" s="12">
        <v>193.35465868692319</v>
      </c>
      <c r="AK275" s="12">
        <v>196.54265722815191</v>
      </c>
      <c r="AL275" s="11">
        <v>209.81040378884222</v>
      </c>
      <c r="AM275" s="10">
        <v>76.402286657123341</v>
      </c>
      <c r="AN275" s="12">
        <v>110.61939040780328</v>
      </c>
      <c r="AO275" s="12">
        <v>66.721130592702309</v>
      </c>
      <c r="AP275" s="11">
        <v>88.323431974590406</v>
      </c>
      <c r="AQ275" s="10">
        <v>59.071592304084</v>
      </c>
      <c r="AR275" s="12">
        <v>78.779152072020111</v>
      </c>
      <c r="AS275" s="12">
        <v>87.469448930971552</v>
      </c>
      <c r="AT275" s="11">
        <v>156.92273426375309</v>
      </c>
      <c r="AU275" s="141">
        <v>138.42063236674218</v>
      </c>
    </row>
    <row r="276" spans="1:47" s="9" customFormat="1" ht="11.25">
      <c r="A276" s="7">
        <v>39598</v>
      </c>
      <c r="B276" s="162"/>
      <c r="C276" s="11">
        <v>238.61269684668454</v>
      </c>
      <c r="D276" s="10">
        <v>105.00025012774961</v>
      </c>
      <c r="E276" s="12">
        <v>179.04803175816514</v>
      </c>
      <c r="F276" s="12">
        <v>150.99690653271867</v>
      </c>
      <c r="G276" s="12">
        <v>70.245951548057391</v>
      </c>
      <c r="H276" s="12">
        <v>142.19652053323841</v>
      </c>
      <c r="I276" s="12">
        <v>207.57508379302493</v>
      </c>
      <c r="J276" s="12">
        <v>87.00254260428585</v>
      </c>
      <c r="K276" s="12">
        <v>283.6667868173746</v>
      </c>
      <c r="L276" s="30">
        <v>444.75076107417362</v>
      </c>
      <c r="M276" s="10">
        <v>92.976546577218883</v>
      </c>
      <c r="N276" s="12">
        <v>111.2531407868492</v>
      </c>
      <c r="O276" s="11">
        <v>164.74252760024009</v>
      </c>
      <c r="P276" s="10">
        <v>285.2784107233478</v>
      </c>
      <c r="Q276" s="31">
        <v>168.26622240189991</v>
      </c>
      <c r="R276" s="31">
        <v>183.95431082597787</v>
      </c>
      <c r="S276" s="31">
        <v>175.36851164008073</v>
      </c>
      <c r="T276" s="31">
        <v>274.28515853809489</v>
      </c>
      <c r="U276" s="31">
        <v>239.69271613594771</v>
      </c>
      <c r="V276" s="31">
        <v>126.60820461233936</v>
      </c>
      <c r="W276" s="31">
        <v>312.75285388429836</v>
      </c>
      <c r="X276" s="31">
        <v>162.27040579964032</v>
      </c>
      <c r="Y276" s="31">
        <v>231.28682667775956</v>
      </c>
      <c r="Z276" s="11">
        <v>165.06314871832197</v>
      </c>
      <c r="AA276" s="10">
        <v>112.29367258296858</v>
      </c>
      <c r="AB276" s="12">
        <v>78.490164551620609</v>
      </c>
      <c r="AC276" s="12">
        <v>160.39047267355377</v>
      </c>
      <c r="AD276" s="12">
        <v>145.83891500993565</v>
      </c>
      <c r="AE276" s="12">
        <v>77.835010528092866</v>
      </c>
      <c r="AF276" s="44">
        <v>81.27134259651703</v>
      </c>
      <c r="AG276" s="10">
        <v>200.7621900833216</v>
      </c>
      <c r="AH276" s="12">
        <v>165.57388039363616</v>
      </c>
      <c r="AI276" s="12">
        <v>194.07398219341852</v>
      </c>
      <c r="AJ276" s="12">
        <v>197.3326019485549</v>
      </c>
      <c r="AK276" s="12">
        <v>202.22041764862922</v>
      </c>
      <c r="AL276" s="11">
        <v>212.72639981107085</v>
      </c>
      <c r="AM276" s="10">
        <v>76.673426790277446</v>
      </c>
      <c r="AN276" s="12">
        <v>112.48251111438827</v>
      </c>
      <c r="AO276" s="12">
        <v>64.598651012840648</v>
      </c>
      <c r="AP276" s="11">
        <v>87.09959831838411</v>
      </c>
      <c r="AQ276" s="10">
        <v>57.197915438110428</v>
      </c>
      <c r="AR276" s="12">
        <v>79.508457959677614</v>
      </c>
      <c r="AS276" s="12">
        <v>86.57977220166417</v>
      </c>
      <c r="AT276" s="11">
        <v>163.1516893867711</v>
      </c>
      <c r="AU276" s="141">
        <v>142.2052200629735</v>
      </c>
    </row>
    <row r="277" spans="1:47" s="9" customFormat="1" ht="11.25">
      <c r="A277" s="7">
        <v>39629</v>
      </c>
      <c r="B277" s="162"/>
      <c r="C277" s="11">
        <v>234.86952096740379</v>
      </c>
      <c r="D277" s="10">
        <v>103.23311668511657</v>
      </c>
      <c r="E277" s="12">
        <v>169.89547890048453</v>
      </c>
      <c r="F277" s="12">
        <v>145.82322729396691</v>
      </c>
      <c r="G277" s="12">
        <v>59.565380871094476</v>
      </c>
      <c r="H277" s="12">
        <v>137.3598282271615</v>
      </c>
      <c r="I277" s="12">
        <v>194.38221055934932</v>
      </c>
      <c r="J277" s="12">
        <v>80.775612563715086</v>
      </c>
      <c r="K277" s="12">
        <v>286.40665072925617</v>
      </c>
      <c r="L277" s="30">
        <v>431.14190711005477</v>
      </c>
      <c r="M277" s="10">
        <v>87.287857562910489</v>
      </c>
      <c r="N277" s="12">
        <v>112.87082377732787</v>
      </c>
      <c r="O277" s="11">
        <v>163.79399133659155</v>
      </c>
      <c r="P277" s="10">
        <v>312.38911471270751</v>
      </c>
      <c r="Q277" s="31">
        <v>183.66862194028488</v>
      </c>
      <c r="R277" s="31">
        <v>204.39141143060283</v>
      </c>
      <c r="S277" s="31">
        <v>194.08587395062395</v>
      </c>
      <c r="T277" s="31">
        <v>301.88995294045048</v>
      </c>
      <c r="U277" s="31">
        <v>267.63341831659898</v>
      </c>
      <c r="V277" s="31">
        <v>135.53304241390421</v>
      </c>
      <c r="W277" s="31">
        <v>342.6123882258089</v>
      </c>
      <c r="X277" s="31">
        <v>176.98941993987498</v>
      </c>
      <c r="Y277" s="31">
        <v>242.52766655861393</v>
      </c>
      <c r="Z277" s="11">
        <v>155.3922665763904</v>
      </c>
      <c r="AA277" s="10">
        <v>113.17445981197571</v>
      </c>
      <c r="AB277" s="12">
        <v>80.37773724529201</v>
      </c>
      <c r="AC277" s="12">
        <v>163.52598675925805</v>
      </c>
      <c r="AD277" s="12">
        <v>155.14855206936221</v>
      </c>
      <c r="AE277" s="12">
        <v>80.271744488300769</v>
      </c>
      <c r="AF277" s="44">
        <v>78.129443011700815</v>
      </c>
      <c r="AG277" s="10">
        <v>206.49135458863381</v>
      </c>
      <c r="AH277" s="12">
        <v>169.83328194533763</v>
      </c>
      <c r="AI277" s="12">
        <v>202.12413443606931</v>
      </c>
      <c r="AJ277" s="12">
        <v>206.64523472652462</v>
      </c>
      <c r="AK277" s="12">
        <v>208.39034025033197</v>
      </c>
      <c r="AL277" s="11">
        <v>215.19987338224777</v>
      </c>
      <c r="AM277" s="10">
        <v>74.820780846231486</v>
      </c>
      <c r="AN277" s="12">
        <v>114.01030453290191</v>
      </c>
      <c r="AO277" s="12">
        <v>62.87251420764283</v>
      </c>
      <c r="AP277" s="11">
        <v>81.864003509073029</v>
      </c>
      <c r="AQ277" s="10">
        <v>55.18838967314511</v>
      </c>
      <c r="AR277" s="12">
        <v>77.464844226418066</v>
      </c>
      <c r="AS277" s="12">
        <v>80.529596466404726</v>
      </c>
      <c r="AT277" s="11">
        <v>167.0205871653724</v>
      </c>
      <c r="AU277" s="141">
        <v>151.64915322798382</v>
      </c>
    </row>
    <row r="278" spans="1:47" s="9" customFormat="1" ht="11.25">
      <c r="A278" s="7">
        <v>39660</v>
      </c>
      <c r="B278" s="162"/>
      <c r="C278" s="11">
        <v>224.899095541354</v>
      </c>
      <c r="D278" s="10">
        <v>106.02265903346391</v>
      </c>
      <c r="E278" s="12">
        <v>171.6463678802879</v>
      </c>
      <c r="F278" s="12">
        <v>149.75318821240489</v>
      </c>
      <c r="G278" s="12">
        <v>60.730677802025845</v>
      </c>
      <c r="H278" s="12">
        <v>138.16322378448967</v>
      </c>
      <c r="I278" s="12">
        <v>204.04553653596253</v>
      </c>
      <c r="J278" s="12">
        <v>81.228670548740254</v>
      </c>
      <c r="K278" s="12">
        <v>279.9465522407495</v>
      </c>
      <c r="L278" s="30">
        <v>447.21131761833908</v>
      </c>
      <c r="M278" s="10">
        <v>89.793497297562851</v>
      </c>
      <c r="N278" s="12">
        <v>107.6314630086503</v>
      </c>
      <c r="O278" s="11">
        <v>169.69742609782477</v>
      </c>
      <c r="P278" s="10">
        <v>277.82026949307908</v>
      </c>
      <c r="Q278" s="31">
        <v>168.11000171117198</v>
      </c>
      <c r="R278" s="31">
        <v>181.46347327913256</v>
      </c>
      <c r="S278" s="31">
        <v>170.00711257272499</v>
      </c>
      <c r="T278" s="31">
        <v>264.86147287158911</v>
      </c>
      <c r="U278" s="31">
        <v>234.97342538073224</v>
      </c>
      <c r="V278" s="31">
        <v>122.02473170544602</v>
      </c>
      <c r="W278" s="31">
        <v>308.18320816334284</v>
      </c>
      <c r="X278" s="31">
        <v>154.38759304540866</v>
      </c>
      <c r="Y278" s="31">
        <v>247.05262680623358</v>
      </c>
      <c r="Z278" s="11">
        <v>156.5476577045867</v>
      </c>
      <c r="AA278" s="10">
        <v>115.56623025909607</v>
      </c>
      <c r="AB278" s="12">
        <v>75.872992154055524</v>
      </c>
      <c r="AC278" s="12">
        <v>164.69924500386591</v>
      </c>
      <c r="AD278" s="12">
        <v>140.16676213589423</v>
      </c>
      <c r="AE278" s="12">
        <v>78.052407636464835</v>
      </c>
      <c r="AF278" s="44">
        <v>72.560312782856514</v>
      </c>
      <c r="AG278" s="10">
        <v>206.3284341072158</v>
      </c>
      <c r="AH278" s="12">
        <v>173.39708189905642</v>
      </c>
      <c r="AI278" s="12">
        <v>197.65672035998665</v>
      </c>
      <c r="AJ278" s="12">
        <v>204.04484338533862</v>
      </c>
      <c r="AK278" s="12">
        <v>201.57259734646047</v>
      </c>
      <c r="AL278" s="11">
        <v>214.38305915237353</v>
      </c>
      <c r="AM278" s="10">
        <v>70.241189198231041</v>
      </c>
      <c r="AN278" s="12">
        <v>110.92177070316858</v>
      </c>
      <c r="AO278" s="12">
        <v>60.046142817864968</v>
      </c>
      <c r="AP278" s="11">
        <v>85.25401379603754</v>
      </c>
      <c r="AQ278" s="10">
        <v>56.634152487957515</v>
      </c>
      <c r="AR278" s="12">
        <v>77.749422978420483</v>
      </c>
      <c r="AS278" s="12">
        <v>83.606653513908441</v>
      </c>
      <c r="AT278" s="11">
        <v>160.62595650754525</v>
      </c>
      <c r="AU278" s="141">
        <v>152.64325518690273</v>
      </c>
    </row>
    <row r="279" spans="1:47" s="9" customFormat="1" ht="11.25">
      <c r="A279" s="7">
        <v>39689</v>
      </c>
      <c r="B279" s="162"/>
      <c r="C279" s="11">
        <v>223.48862238307512</v>
      </c>
      <c r="D279" s="10">
        <v>105.18896749487541</v>
      </c>
      <c r="E279" s="12">
        <v>172.11133987171658</v>
      </c>
      <c r="F279" s="12">
        <v>146.69230093983973</v>
      </c>
      <c r="G279" s="12">
        <v>63.909706661824487</v>
      </c>
      <c r="H279" s="12">
        <v>141.0348331348564</v>
      </c>
      <c r="I279" s="12">
        <v>207.00763371471936</v>
      </c>
      <c r="J279" s="12">
        <v>82.613287335704726</v>
      </c>
      <c r="K279" s="12">
        <v>284.37097420456337</v>
      </c>
      <c r="L279" s="30">
        <v>456.01618404198734</v>
      </c>
      <c r="M279" s="10">
        <v>89.57077079311135</v>
      </c>
      <c r="N279" s="12">
        <v>105.94678407478875</v>
      </c>
      <c r="O279" s="11">
        <v>170.27397015720186</v>
      </c>
      <c r="P279" s="10">
        <v>265.45226188159097</v>
      </c>
      <c r="Q279" s="31">
        <v>160.23642851729281</v>
      </c>
      <c r="R279" s="31">
        <v>174.0071445378328</v>
      </c>
      <c r="S279" s="31">
        <v>164.72310678910168</v>
      </c>
      <c r="T279" s="31">
        <v>252.77681397102026</v>
      </c>
      <c r="U279" s="31">
        <v>226.32997239543565</v>
      </c>
      <c r="V279" s="31">
        <v>118.45474780709964</v>
      </c>
      <c r="W279" s="31">
        <v>293.86590599255084</v>
      </c>
      <c r="X279" s="31">
        <v>149.86803221139527</v>
      </c>
      <c r="Y279" s="31">
        <v>235.5364903039777</v>
      </c>
      <c r="Z279" s="11">
        <v>151.25620749976886</v>
      </c>
      <c r="AA279" s="10">
        <v>112.50102871905925</v>
      </c>
      <c r="AB279" s="12">
        <v>72.56227347870788</v>
      </c>
      <c r="AC279" s="12">
        <v>163.7622940043704</v>
      </c>
      <c r="AD279" s="12">
        <v>136.88513864652555</v>
      </c>
      <c r="AE279" s="12">
        <v>76.024293742811139</v>
      </c>
      <c r="AF279" s="44">
        <v>70.89414377783848</v>
      </c>
      <c r="AG279" s="10">
        <v>206.35105052938499</v>
      </c>
      <c r="AH279" s="12">
        <v>173.80985354350449</v>
      </c>
      <c r="AI279" s="12">
        <v>196.48187716027505</v>
      </c>
      <c r="AJ279" s="12">
        <v>202.84929200876599</v>
      </c>
      <c r="AK279" s="12">
        <v>202.74641520424791</v>
      </c>
      <c r="AL279" s="11">
        <v>213.95496328079133</v>
      </c>
      <c r="AM279" s="10">
        <v>71.098134479111167</v>
      </c>
      <c r="AN279" s="12">
        <v>110.06089771660899</v>
      </c>
      <c r="AO279" s="12">
        <v>61.675837789060225</v>
      </c>
      <c r="AP279" s="11">
        <v>89.789652333973706</v>
      </c>
      <c r="AQ279" s="10">
        <v>56.462114210076166</v>
      </c>
      <c r="AR279" s="12">
        <v>81.082557168514143</v>
      </c>
      <c r="AS279" s="12">
        <v>91.119124824650896</v>
      </c>
      <c r="AT279" s="11">
        <v>157.86289205283418</v>
      </c>
      <c r="AU279" s="141">
        <v>149.31544169936453</v>
      </c>
    </row>
    <row r="280" spans="1:47" s="9" customFormat="1" ht="11.25">
      <c r="A280" s="7">
        <v>39721</v>
      </c>
      <c r="B280" s="162"/>
      <c r="C280" s="11">
        <v>208.54793223795934</v>
      </c>
      <c r="D280" s="10">
        <v>109.73743143981662</v>
      </c>
      <c r="E280" s="12">
        <v>174.34599530261823</v>
      </c>
      <c r="F280" s="12">
        <v>140.74552284527181</v>
      </c>
      <c r="G280" s="12">
        <v>60.983322969667682</v>
      </c>
      <c r="H280" s="12">
        <v>146.20872114513804</v>
      </c>
      <c r="I280" s="12">
        <v>212.62639543288677</v>
      </c>
      <c r="J280" s="12">
        <v>78.220868873530605</v>
      </c>
      <c r="K280" s="12">
        <v>273.76161507601682</v>
      </c>
      <c r="L280" s="30">
        <v>450.92252369006286</v>
      </c>
      <c r="M280" s="10">
        <v>100.9159731890648</v>
      </c>
      <c r="N280" s="12">
        <v>106.28309674424877</v>
      </c>
      <c r="O280" s="11">
        <v>175.32971155560901</v>
      </c>
      <c r="P280" s="10">
        <v>241.70014659029113</v>
      </c>
      <c r="Q280" s="31">
        <v>162.68024395780435</v>
      </c>
      <c r="R280" s="31">
        <v>163.70266515462612</v>
      </c>
      <c r="S280" s="31">
        <v>166.40689215243961</v>
      </c>
      <c r="T280" s="31">
        <v>239.79923774352847</v>
      </c>
      <c r="U280" s="31">
        <v>218.02458432610629</v>
      </c>
      <c r="V280" s="31">
        <v>122.8395572270778</v>
      </c>
      <c r="W280" s="31">
        <v>276.51517375406274</v>
      </c>
      <c r="X280" s="31">
        <v>154.60760131791517</v>
      </c>
      <c r="Y280" s="31">
        <v>215.81125796988115</v>
      </c>
      <c r="Z280" s="11">
        <v>136.9959713593127</v>
      </c>
      <c r="AA280" s="10">
        <v>109.30958912745032</v>
      </c>
      <c r="AB280" s="12">
        <v>66.576467708802483</v>
      </c>
      <c r="AC280" s="12">
        <v>161.55529616509551</v>
      </c>
      <c r="AD280" s="12">
        <v>125.45652770368645</v>
      </c>
      <c r="AE280" s="12">
        <v>73.066168529524234</v>
      </c>
      <c r="AF280" s="44">
        <v>63.230472599391241</v>
      </c>
      <c r="AG280" s="10">
        <v>206.4255899280115</v>
      </c>
      <c r="AH280" s="12">
        <v>175.52105884070892</v>
      </c>
      <c r="AI280" s="12">
        <v>190.54020615743502</v>
      </c>
      <c r="AJ280" s="12">
        <v>197.88879078010609</v>
      </c>
      <c r="AK280" s="12">
        <v>197.96107071563168</v>
      </c>
      <c r="AL280" s="11">
        <v>210.96091225670713</v>
      </c>
      <c r="AM280" s="10">
        <v>62.562623520440177</v>
      </c>
      <c r="AN280" s="12">
        <v>105.85410293667437</v>
      </c>
      <c r="AO280" s="12">
        <v>56.296886371248235</v>
      </c>
      <c r="AP280" s="11">
        <v>83.224187890435317</v>
      </c>
      <c r="AQ280" s="10">
        <v>61.920577512662319</v>
      </c>
      <c r="AR280" s="12">
        <v>81.827513875622913</v>
      </c>
      <c r="AS280" s="12">
        <v>91.573995587540367</v>
      </c>
      <c r="AT280" s="11">
        <v>159.57537945870223</v>
      </c>
      <c r="AU280" s="141">
        <v>146.58166590366613</v>
      </c>
    </row>
    <row r="281" spans="1:47" s="9" customFormat="1" ht="11.25">
      <c r="A281" s="7">
        <v>39752</v>
      </c>
      <c r="B281" s="162"/>
      <c r="C281" s="11">
        <v>194.11341389565797</v>
      </c>
      <c r="D281" s="10">
        <v>112.03309012695951</v>
      </c>
      <c r="E281" s="12">
        <v>163.07491438040762</v>
      </c>
      <c r="F281" s="12">
        <v>129.21849152981326</v>
      </c>
      <c r="G281" s="12">
        <v>61.11578382834665</v>
      </c>
      <c r="H281" s="12">
        <v>134.89902279400368</v>
      </c>
      <c r="I281" s="12">
        <v>195.80778890401464</v>
      </c>
      <c r="J281" s="12">
        <v>74.382189018602901</v>
      </c>
      <c r="K281" s="12">
        <v>255.69050701879718</v>
      </c>
      <c r="L281" s="30">
        <v>442.3522987523466</v>
      </c>
      <c r="M281" s="10">
        <v>103.06717572329056</v>
      </c>
      <c r="N281" s="12">
        <v>104.62841703478436</v>
      </c>
      <c r="O281" s="11">
        <v>168.62234424331061</v>
      </c>
      <c r="P281" s="10">
        <v>240.43924343326887</v>
      </c>
      <c r="Q281" s="31">
        <v>176.48251241311681</v>
      </c>
      <c r="R281" s="31">
        <v>177.34396328788651</v>
      </c>
      <c r="S281" s="31">
        <v>182.16227522900778</v>
      </c>
      <c r="T281" s="31">
        <v>255.69225439535592</v>
      </c>
      <c r="U281" s="31">
        <v>238.06173491932333</v>
      </c>
      <c r="V281" s="31">
        <v>131.48430883939486</v>
      </c>
      <c r="W281" s="31">
        <v>287.3000120533751</v>
      </c>
      <c r="X281" s="31">
        <v>168.2843800882971</v>
      </c>
      <c r="Y281" s="31">
        <v>214.74166222748124</v>
      </c>
      <c r="Z281" s="11">
        <v>145.23594812223365</v>
      </c>
      <c r="AA281" s="10">
        <v>108.38128819476709</v>
      </c>
      <c r="AB281" s="12">
        <v>65.864411916653552</v>
      </c>
      <c r="AC281" s="12">
        <v>160.48562815219501</v>
      </c>
      <c r="AD281" s="12">
        <v>128.13823214929479</v>
      </c>
      <c r="AE281" s="12">
        <v>73.801106126112657</v>
      </c>
      <c r="AF281" s="44">
        <v>59.507322774599025</v>
      </c>
      <c r="AG281" s="10">
        <v>210.37804863680401</v>
      </c>
      <c r="AH281" s="12">
        <v>179.76197403749663</v>
      </c>
      <c r="AI281" s="12">
        <v>190.03763633509985</v>
      </c>
      <c r="AJ281" s="12">
        <v>204.33940716469223</v>
      </c>
      <c r="AK281" s="12">
        <v>202.18079688575364</v>
      </c>
      <c r="AL281" s="11">
        <v>215.04261662861327</v>
      </c>
      <c r="AM281" s="10">
        <v>58.888855906873829</v>
      </c>
      <c r="AN281" s="12">
        <v>101.0942812461245</v>
      </c>
      <c r="AO281" s="12">
        <v>55.946062350540991</v>
      </c>
      <c r="AP281" s="11">
        <v>85.442936004937863</v>
      </c>
      <c r="AQ281" s="10">
        <v>64.725403615481511</v>
      </c>
      <c r="AR281" s="12">
        <v>78.535839742318586</v>
      </c>
      <c r="AS281" s="12">
        <v>87.533318963860864</v>
      </c>
      <c r="AT281" s="11">
        <v>156.50027776458776</v>
      </c>
      <c r="AU281" s="141">
        <v>152.49506942769355</v>
      </c>
    </row>
    <row r="282" spans="1:47" s="9" customFormat="1" ht="11.25">
      <c r="A282" s="7">
        <v>39780</v>
      </c>
      <c r="B282" s="162"/>
      <c r="C282" s="11">
        <v>192.37381048379632</v>
      </c>
      <c r="D282" s="10">
        <v>110.83947366492109</v>
      </c>
      <c r="E282" s="12">
        <v>157.46513643888611</v>
      </c>
      <c r="F282" s="12">
        <v>119.43171115590752</v>
      </c>
      <c r="G282" s="12">
        <v>51.422567092529611</v>
      </c>
      <c r="H282" s="12">
        <v>135.32551588882512</v>
      </c>
      <c r="I282" s="12">
        <v>196.08710335807851</v>
      </c>
      <c r="J282" s="12">
        <v>67.423132264095742</v>
      </c>
      <c r="K282" s="12">
        <v>243.41391038252391</v>
      </c>
      <c r="L282" s="30">
        <v>422.60357887169715</v>
      </c>
      <c r="M282" s="10">
        <v>101.54045999754162</v>
      </c>
      <c r="N282" s="12">
        <v>102.66813933509565</v>
      </c>
      <c r="O282" s="11">
        <v>161.65402298042554</v>
      </c>
      <c r="P282" s="10">
        <v>237.10367180071751</v>
      </c>
      <c r="Q282" s="31">
        <v>181.0153340973207</v>
      </c>
      <c r="R282" s="31">
        <v>177.47910774704891</v>
      </c>
      <c r="S282" s="31">
        <v>185.72168535211296</v>
      </c>
      <c r="T282" s="31">
        <v>258.83357512301029</v>
      </c>
      <c r="U282" s="31">
        <v>239.68156132744843</v>
      </c>
      <c r="V282" s="31">
        <v>133.26004047353877</v>
      </c>
      <c r="W282" s="31">
        <v>282.64090443421139</v>
      </c>
      <c r="X282" s="31">
        <v>179.48953950623661</v>
      </c>
      <c r="Y282" s="31">
        <v>211.06714516153852</v>
      </c>
      <c r="Z282" s="11">
        <v>144.99175184928023</v>
      </c>
      <c r="AA282" s="10">
        <v>107.05645252545301</v>
      </c>
      <c r="AB282" s="12">
        <v>63.333803000304279</v>
      </c>
      <c r="AC282" s="12">
        <v>167.2632328795188</v>
      </c>
      <c r="AD282" s="12">
        <v>125.78178450885156</v>
      </c>
      <c r="AE282" s="12">
        <v>73.627438036743158</v>
      </c>
      <c r="AF282" s="44">
        <v>55.310441088218134</v>
      </c>
      <c r="AG282" s="10">
        <v>214.66673998234617</v>
      </c>
      <c r="AH282" s="12">
        <v>185.56041207061961</v>
      </c>
      <c r="AI282" s="12">
        <v>198.85922259943158</v>
      </c>
      <c r="AJ282" s="12">
        <v>212.50108754830958</v>
      </c>
      <c r="AK282" s="12">
        <v>204.69393414966785</v>
      </c>
      <c r="AL282" s="11">
        <v>220.02103103881598</v>
      </c>
      <c r="AM282" s="10">
        <v>53.497912357984326</v>
      </c>
      <c r="AN282" s="12">
        <v>99.417994362683061</v>
      </c>
      <c r="AO282" s="12">
        <v>50.803515462145221</v>
      </c>
      <c r="AP282" s="11">
        <v>77.033466973656246</v>
      </c>
      <c r="AQ282" s="10">
        <v>67.296175389161974</v>
      </c>
      <c r="AR282" s="12">
        <v>78.001166653373375</v>
      </c>
      <c r="AS282" s="12">
        <v>73.807196410978676</v>
      </c>
      <c r="AT282" s="11">
        <v>156.95132559583465</v>
      </c>
      <c r="AU282" s="141">
        <v>154.50369375580971</v>
      </c>
    </row>
    <row r="283" spans="1:47" s="9" customFormat="1" ht="11.25">
      <c r="A283" s="7">
        <v>39813</v>
      </c>
      <c r="B283" s="162"/>
      <c r="C283" s="11">
        <v>194.76317191555742</v>
      </c>
      <c r="D283" s="10">
        <v>108.83743870600637</v>
      </c>
      <c r="E283" s="12">
        <v>170.19438644628667</v>
      </c>
      <c r="F283" s="12">
        <v>132.95067367459404</v>
      </c>
      <c r="G283" s="12">
        <v>56.901382638353773</v>
      </c>
      <c r="H283" s="12">
        <v>141.46458171873371</v>
      </c>
      <c r="I283" s="12">
        <v>205.47812146898804</v>
      </c>
      <c r="J283" s="12">
        <v>77.568113134677205</v>
      </c>
      <c r="K283" s="12">
        <v>244.7601637095313</v>
      </c>
      <c r="L283" s="30">
        <v>456.8832782700631</v>
      </c>
      <c r="M283" s="10">
        <v>102.98907198646351</v>
      </c>
      <c r="N283" s="12">
        <v>100.92669242308038</v>
      </c>
      <c r="O283" s="11">
        <v>164.83637971221157</v>
      </c>
      <c r="P283" s="10">
        <v>223.22570051994416</v>
      </c>
      <c r="Q283" s="31">
        <v>170.70000137551094</v>
      </c>
      <c r="R283" s="31">
        <v>166.28144346459001</v>
      </c>
      <c r="S283" s="31">
        <v>176.16984256415066</v>
      </c>
      <c r="T283" s="31">
        <v>246.21205874205066</v>
      </c>
      <c r="U283" s="31">
        <v>227.53341077545159</v>
      </c>
      <c r="V283" s="31">
        <v>124.8169932366437</v>
      </c>
      <c r="W283" s="31">
        <v>269.60305799005289</v>
      </c>
      <c r="X283" s="31">
        <v>169.31828222793541</v>
      </c>
      <c r="Y283" s="31">
        <v>209.28290670961724</v>
      </c>
      <c r="Z283" s="11">
        <v>138.42948290443621</v>
      </c>
      <c r="AA283" s="10">
        <v>105.01353760784593</v>
      </c>
      <c r="AB283" s="12">
        <v>60.493444959594356</v>
      </c>
      <c r="AC283" s="12">
        <v>169.65404084611185</v>
      </c>
      <c r="AD283" s="12">
        <v>121.53067777209689</v>
      </c>
      <c r="AE283" s="12">
        <v>72.456659369306422</v>
      </c>
      <c r="AF283" s="44">
        <v>54.284535570398141</v>
      </c>
      <c r="AG283" s="10">
        <v>211.7470552888756</v>
      </c>
      <c r="AH283" s="12">
        <v>183.62813940086593</v>
      </c>
      <c r="AI283" s="12">
        <v>192.163937495521</v>
      </c>
      <c r="AJ283" s="12">
        <v>207.64258534755004</v>
      </c>
      <c r="AK283" s="12">
        <v>197.3399714634717</v>
      </c>
      <c r="AL283" s="11">
        <v>215.26611707126085</v>
      </c>
      <c r="AM283" s="10">
        <v>60.420959251162579</v>
      </c>
      <c r="AN283" s="12">
        <v>102.00336693922591</v>
      </c>
      <c r="AO283" s="12">
        <v>49.110463584313884</v>
      </c>
      <c r="AP283" s="11">
        <v>81.476153230044744</v>
      </c>
      <c r="AQ283" s="10">
        <v>64.242639098451733</v>
      </c>
      <c r="AR283" s="12">
        <v>75.837479997339031</v>
      </c>
      <c r="AS283" s="12">
        <v>79.666593560092707</v>
      </c>
      <c r="AT283" s="11">
        <v>151.56251372209829</v>
      </c>
      <c r="AU283" s="141">
        <v>156.34765224397322</v>
      </c>
    </row>
    <row r="284" spans="1:47" s="9" customFormat="1" ht="11.25">
      <c r="A284" s="7">
        <v>39843</v>
      </c>
      <c r="B284" s="162"/>
      <c r="C284" s="11">
        <v>195.206145984382</v>
      </c>
      <c r="D284" s="10">
        <v>101.27281378223985</v>
      </c>
      <c r="E284" s="12">
        <v>168.02934450303059</v>
      </c>
      <c r="F284" s="12">
        <v>136.24916562730712</v>
      </c>
      <c r="G284" s="12">
        <v>53.252525576282892</v>
      </c>
      <c r="H284" s="12">
        <v>142.67811334455973</v>
      </c>
      <c r="I284" s="12">
        <v>199.82336938093155</v>
      </c>
      <c r="J284" s="12">
        <v>77.701477195439082</v>
      </c>
      <c r="K284" s="12">
        <v>251.26516282976027</v>
      </c>
      <c r="L284" s="30">
        <v>456.28170942839262</v>
      </c>
      <c r="M284" s="10">
        <v>90.529846581876512</v>
      </c>
      <c r="N284" s="12">
        <v>104.40198708472334</v>
      </c>
      <c r="O284" s="11">
        <v>164.65550468609993</v>
      </c>
      <c r="P284" s="10">
        <v>229.07199547916375</v>
      </c>
      <c r="Q284" s="31">
        <v>167.7759783360716</v>
      </c>
      <c r="R284" s="31">
        <v>165.15400472666784</v>
      </c>
      <c r="S284" s="31">
        <v>174.17600391829995</v>
      </c>
      <c r="T284" s="31">
        <v>243.37187552184659</v>
      </c>
      <c r="U284" s="31">
        <v>226.79628741263463</v>
      </c>
      <c r="V284" s="31">
        <v>123.70178671824806</v>
      </c>
      <c r="W284" s="31">
        <v>268.02710847080556</v>
      </c>
      <c r="X284" s="31">
        <v>169.52149893788467</v>
      </c>
      <c r="Y284" s="31">
        <v>208.17267257595219</v>
      </c>
      <c r="Z284" s="11">
        <v>135.30951767018587</v>
      </c>
      <c r="AA284" s="10">
        <v>106.18368985485299</v>
      </c>
      <c r="AB284" s="12">
        <v>63.526458509196125</v>
      </c>
      <c r="AC284" s="12">
        <v>166.46754996855782</v>
      </c>
      <c r="AD284" s="12">
        <v>126.77934073634729</v>
      </c>
      <c r="AE284" s="12">
        <v>74.195067311192247</v>
      </c>
      <c r="AF284" s="44">
        <v>56.7611329872881</v>
      </c>
      <c r="AG284" s="10">
        <v>218.17501760796762</v>
      </c>
      <c r="AH284" s="12">
        <v>189.9975157230802</v>
      </c>
      <c r="AI284" s="12">
        <v>200.56827397981615</v>
      </c>
      <c r="AJ284" s="12">
        <v>212.20024658138766</v>
      </c>
      <c r="AK284" s="12">
        <v>206.63247641610383</v>
      </c>
      <c r="AL284" s="11">
        <v>223.33024828538711</v>
      </c>
      <c r="AM284" s="10">
        <v>59.361751500397766</v>
      </c>
      <c r="AN284" s="12">
        <v>98.565519094233395</v>
      </c>
      <c r="AO284" s="12">
        <v>48.217554491753653</v>
      </c>
      <c r="AP284" s="11">
        <v>78.511210068620869</v>
      </c>
      <c r="AQ284" s="10">
        <v>59.765055635564856</v>
      </c>
      <c r="AR284" s="12">
        <v>76.503241920098603</v>
      </c>
      <c r="AS284" s="12">
        <v>77.911946354489615</v>
      </c>
      <c r="AT284" s="11">
        <v>157.90593928068117</v>
      </c>
      <c r="AU284" s="141">
        <v>163.99094410964943</v>
      </c>
    </row>
    <row r="285" spans="1:47" s="9" customFormat="1" ht="11.25">
      <c r="A285" s="7">
        <v>39871</v>
      </c>
      <c r="B285" s="162"/>
      <c r="C285" s="11">
        <v>196.47395549401168</v>
      </c>
      <c r="D285" s="10">
        <v>101.54748503040254</v>
      </c>
      <c r="E285" s="12">
        <v>163.76951717178849</v>
      </c>
      <c r="F285" s="12">
        <v>120.76603563955035</v>
      </c>
      <c r="G285" s="12">
        <v>45.50092007198365</v>
      </c>
      <c r="H285" s="12">
        <v>136.10922179800181</v>
      </c>
      <c r="I285" s="12">
        <v>200.88501431397469</v>
      </c>
      <c r="J285" s="12">
        <v>72.374279557482851</v>
      </c>
      <c r="K285" s="12">
        <v>249.05588283769126</v>
      </c>
      <c r="L285" s="30">
        <v>451.7439360144657</v>
      </c>
      <c r="M285" s="10">
        <v>84.149571364261504</v>
      </c>
      <c r="N285" s="12">
        <v>105.07622528525624</v>
      </c>
      <c r="O285" s="11">
        <v>165.46141870289216</v>
      </c>
      <c r="P285" s="10">
        <v>238.22131211070919</v>
      </c>
      <c r="Q285" s="31">
        <v>177.51987500425795</v>
      </c>
      <c r="R285" s="31">
        <v>171.24580110870573</v>
      </c>
      <c r="S285" s="31">
        <v>179.80306424984732</v>
      </c>
      <c r="T285" s="31">
        <v>255.3377936151017</v>
      </c>
      <c r="U285" s="31">
        <v>233.28431958264747</v>
      </c>
      <c r="V285" s="31">
        <v>122.41319882054343</v>
      </c>
      <c r="W285" s="31">
        <v>280.83912102915355</v>
      </c>
      <c r="X285" s="31">
        <v>174.63255728013968</v>
      </c>
      <c r="Y285" s="31">
        <v>214.49361779084683</v>
      </c>
      <c r="Z285" s="11">
        <v>139.15949338875197</v>
      </c>
      <c r="AA285" s="10">
        <v>108.66124129669943</v>
      </c>
      <c r="AB285" s="12">
        <v>65.226588927801686</v>
      </c>
      <c r="AC285" s="12">
        <v>166.24339725517166</v>
      </c>
      <c r="AD285" s="12">
        <v>129.47716893417757</v>
      </c>
      <c r="AE285" s="12">
        <v>80.109570142027323</v>
      </c>
      <c r="AF285" s="44">
        <v>56.504725274998727</v>
      </c>
      <c r="AG285" s="10">
        <v>232.0559642821396</v>
      </c>
      <c r="AH285" s="12">
        <v>197.34284223232206</v>
      </c>
      <c r="AI285" s="12">
        <v>212.4988998317927</v>
      </c>
      <c r="AJ285" s="12">
        <v>223.02808045027382</v>
      </c>
      <c r="AK285" s="12">
        <v>215.88009359752553</v>
      </c>
      <c r="AL285" s="11">
        <v>236.1892985665078</v>
      </c>
      <c r="AM285" s="10">
        <v>53.416652554284262</v>
      </c>
      <c r="AN285" s="12">
        <v>98.58187518919847</v>
      </c>
      <c r="AO285" s="12">
        <v>46.918094413693517</v>
      </c>
      <c r="AP285" s="11">
        <v>72.081047404035587</v>
      </c>
      <c r="AQ285" s="10">
        <v>56.050454067349619</v>
      </c>
      <c r="AR285" s="12">
        <v>74.672432437638491</v>
      </c>
      <c r="AS285" s="12">
        <v>71.65916195523441</v>
      </c>
      <c r="AT285" s="11">
        <v>161.25550622358335</v>
      </c>
      <c r="AU285" s="141">
        <v>160.09307156031485</v>
      </c>
    </row>
    <row r="286" spans="1:47" s="9" customFormat="1" ht="11.25">
      <c r="A286" s="7">
        <v>39903</v>
      </c>
      <c r="B286" s="162"/>
      <c r="C286" s="11">
        <v>194.40122725502579</v>
      </c>
      <c r="D286" s="10">
        <v>100.23181930019751</v>
      </c>
      <c r="E286" s="12">
        <v>164.4435473571738</v>
      </c>
      <c r="F286" s="12">
        <v>124.51747153336925</v>
      </c>
      <c r="G286" s="12">
        <v>49.78638955937312</v>
      </c>
      <c r="H286" s="12">
        <v>137.29928671848486</v>
      </c>
      <c r="I286" s="12">
        <v>205.36903053647458</v>
      </c>
      <c r="J286" s="12">
        <v>77.796513864790924</v>
      </c>
      <c r="K286" s="12">
        <v>259.04368486761149</v>
      </c>
      <c r="L286" s="30">
        <v>464.8266455407682</v>
      </c>
      <c r="M286" s="10">
        <v>85.551612928124527</v>
      </c>
      <c r="N286" s="12">
        <v>101.65874059530999</v>
      </c>
      <c r="O286" s="11">
        <v>166.19175557845773</v>
      </c>
      <c r="P286" s="10">
        <v>225.56517721037858</v>
      </c>
      <c r="Q286" s="31">
        <v>168.28171206097514</v>
      </c>
      <c r="R286" s="31">
        <v>162.58368845530518</v>
      </c>
      <c r="S286" s="31">
        <v>173.57569627108782</v>
      </c>
      <c r="T286" s="31">
        <v>245.57257378543795</v>
      </c>
      <c r="U286" s="31">
        <v>225.1307405637061</v>
      </c>
      <c r="V286" s="31">
        <v>124.10112782784115</v>
      </c>
      <c r="W286" s="31">
        <v>267.01363687223994</v>
      </c>
      <c r="X286" s="31">
        <v>173.66141684722078</v>
      </c>
      <c r="Y286" s="31">
        <v>196.77430145113917</v>
      </c>
      <c r="Z286" s="11">
        <v>149.10414835354672</v>
      </c>
      <c r="AA286" s="10">
        <v>107.02601550870148</v>
      </c>
      <c r="AB286" s="12">
        <v>65.142706138996402</v>
      </c>
      <c r="AC286" s="12">
        <v>166.40048869117635</v>
      </c>
      <c r="AD286" s="12">
        <v>124.28155107500625</v>
      </c>
      <c r="AE286" s="12">
        <v>80.798608943384892</v>
      </c>
      <c r="AF286" s="44">
        <v>61.186623064602252</v>
      </c>
      <c r="AG286" s="10">
        <v>224.7782290828959</v>
      </c>
      <c r="AH286" s="12">
        <v>194.71565579466548</v>
      </c>
      <c r="AI286" s="12">
        <v>208.44123050186809</v>
      </c>
      <c r="AJ286" s="12">
        <v>220.2542935092934</v>
      </c>
      <c r="AK286" s="12">
        <v>212.1257459066475</v>
      </c>
      <c r="AL286" s="11">
        <v>229.37641470851693</v>
      </c>
      <c r="AM286" s="10">
        <v>58.482363191835972</v>
      </c>
      <c r="AN286" s="12">
        <v>99.248309497954651</v>
      </c>
      <c r="AO286" s="12">
        <v>51.174120444023131</v>
      </c>
      <c r="AP286" s="11">
        <v>81.284511409206019</v>
      </c>
      <c r="AQ286" s="10">
        <v>57.585750152360191</v>
      </c>
      <c r="AR286" s="12">
        <v>74.971395188226381</v>
      </c>
      <c r="AS286" s="12">
        <v>80.664977675769052</v>
      </c>
      <c r="AT286" s="11">
        <v>164.31655127053381</v>
      </c>
      <c r="AU286" s="141">
        <v>159.47466637226248</v>
      </c>
    </row>
    <row r="287" spans="1:47" s="9" customFormat="1" ht="11.25">
      <c r="A287" s="7">
        <v>39933</v>
      </c>
      <c r="B287" s="162"/>
      <c r="C287" s="11">
        <v>209.62471984391559</v>
      </c>
      <c r="D287" s="10">
        <v>90.840315266524669</v>
      </c>
      <c r="E287" s="12">
        <v>181.64463234548634</v>
      </c>
      <c r="F287" s="12">
        <v>142.71577195054692</v>
      </c>
      <c r="G287" s="12">
        <v>59.225931349385661</v>
      </c>
      <c r="H287" s="12">
        <v>154.16318905710929</v>
      </c>
      <c r="I287" s="12">
        <v>222.93589275887226</v>
      </c>
      <c r="J287" s="12">
        <v>94.227766249838652</v>
      </c>
      <c r="K287" s="12">
        <v>277.44717763541121</v>
      </c>
      <c r="L287" s="30">
        <v>465.29535281853168</v>
      </c>
      <c r="M287" s="10">
        <v>87.378234591905738</v>
      </c>
      <c r="N287" s="12">
        <v>103.39129900113686</v>
      </c>
      <c r="O287" s="11">
        <v>160.00977497598683</v>
      </c>
      <c r="P287" s="10">
        <v>190.3807904343665</v>
      </c>
      <c r="Q287" s="31">
        <v>148.9582837919904</v>
      </c>
      <c r="R287" s="31">
        <v>138.51200400408899</v>
      </c>
      <c r="S287" s="31">
        <v>153.16726885455853</v>
      </c>
      <c r="T287" s="31">
        <v>211.79954853204924</v>
      </c>
      <c r="U287" s="31">
        <v>192.64819383057764</v>
      </c>
      <c r="V287" s="31">
        <v>119.47139571862002</v>
      </c>
      <c r="W287" s="31">
        <v>225.95122245766669</v>
      </c>
      <c r="X287" s="31">
        <v>159.22648147703643</v>
      </c>
      <c r="Y287" s="31">
        <v>169.05353876149434</v>
      </c>
      <c r="Z287" s="11">
        <v>153.95258851822732</v>
      </c>
      <c r="AA287" s="10">
        <v>102.74145496840512</v>
      </c>
      <c r="AB287" s="12">
        <v>65.223562309703269</v>
      </c>
      <c r="AC287" s="12">
        <v>159.44833933604389</v>
      </c>
      <c r="AD287" s="12">
        <v>111.06623156487905</v>
      </c>
      <c r="AE287" s="12">
        <v>76.816607247346099</v>
      </c>
      <c r="AF287" s="44">
        <v>64.377098260069033</v>
      </c>
      <c r="AG287" s="10">
        <v>213.07998624246162</v>
      </c>
      <c r="AH287" s="12">
        <v>189.85976414198944</v>
      </c>
      <c r="AI287" s="12">
        <v>196.48622170485771</v>
      </c>
      <c r="AJ287" s="12">
        <v>207.56268072839759</v>
      </c>
      <c r="AK287" s="12">
        <v>196.76200565400634</v>
      </c>
      <c r="AL287" s="11">
        <v>213.06707772961241</v>
      </c>
      <c r="AM287" s="10">
        <v>70.284569000307812</v>
      </c>
      <c r="AN287" s="12">
        <v>102.98780305219817</v>
      </c>
      <c r="AO287" s="12">
        <v>58.455371813036415</v>
      </c>
      <c r="AP287" s="11">
        <v>96.04406359402762</v>
      </c>
      <c r="AQ287" s="10">
        <v>56.863266795104991</v>
      </c>
      <c r="AR287" s="12">
        <v>76.487067593660811</v>
      </c>
      <c r="AS287" s="12">
        <v>95.953701066752515</v>
      </c>
      <c r="AT287" s="11">
        <v>167.41737334263053</v>
      </c>
      <c r="AU287" s="141">
        <v>161.45593150523268</v>
      </c>
    </row>
    <row r="288" spans="1:47" s="9" customFormat="1" ht="11.25">
      <c r="A288" s="7">
        <v>39962</v>
      </c>
      <c r="B288" s="162"/>
      <c r="C288" s="11">
        <v>213.82305975139485</v>
      </c>
      <c r="D288" s="10">
        <v>87.629096439021069</v>
      </c>
      <c r="E288" s="12">
        <v>193.79448954436435</v>
      </c>
      <c r="F288" s="12">
        <v>160.96337532761157</v>
      </c>
      <c r="G288" s="12">
        <v>66.399780265296044</v>
      </c>
      <c r="H288" s="12">
        <v>161.87788357717568</v>
      </c>
      <c r="I288" s="12">
        <v>226.98724793072009</v>
      </c>
      <c r="J288" s="12">
        <v>99.895819832270902</v>
      </c>
      <c r="K288" s="12">
        <v>296.03784320205489</v>
      </c>
      <c r="L288" s="30">
        <v>478.0694144321177</v>
      </c>
      <c r="M288" s="10">
        <v>84.818694341619022</v>
      </c>
      <c r="N288" s="12">
        <v>107.26144303796036</v>
      </c>
      <c r="O288" s="11">
        <v>159.23251293689046</v>
      </c>
      <c r="P288" s="10">
        <v>179.69736272216514</v>
      </c>
      <c r="Q288" s="31">
        <v>141.23550933125222</v>
      </c>
      <c r="R288" s="31">
        <v>132.16938672628834</v>
      </c>
      <c r="S288" s="31">
        <v>143.05755734754041</v>
      </c>
      <c r="T288" s="31">
        <v>196.08346736149576</v>
      </c>
      <c r="U288" s="31">
        <v>178.25396517935982</v>
      </c>
      <c r="V288" s="31">
        <v>117.27139341583688</v>
      </c>
      <c r="W288" s="31">
        <v>213.14216394147323</v>
      </c>
      <c r="X288" s="31">
        <v>147.15610690232248</v>
      </c>
      <c r="Y288" s="31">
        <v>163.06671190163976</v>
      </c>
      <c r="Z288" s="11">
        <v>156.14898218260706</v>
      </c>
      <c r="AA288" s="10">
        <v>104.53257471490782</v>
      </c>
      <c r="AB288" s="12">
        <v>63.341005272062475</v>
      </c>
      <c r="AC288" s="12">
        <v>160.677601212062</v>
      </c>
      <c r="AD288" s="12">
        <v>104.23147670069865</v>
      </c>
      <c r="AE288" s="12">
        <v>74.565770281140232</v>
      </c>
      <c r="AF288" s="44">
        <v>69.820867845095975</v>
      </c>
      <c r="AG288" s="10">
        <v>215.37977159333104</v>
      </c>
      <c r="AH288" s="12">
        <v>186.52113990376179</v>
      </c>
      <c r="AI288" s="12">
        <v>197.06670290868755</v>
      </c>
      <c r="AJ288" s="12">
        <v>213.63367195744894</v>
      </c>
      <c r="AK288" s="12">
        <v>198.0516807331903</v>
      </c>
      <c r="AL288" s="11">
        <v>211.07842976162101</v>
      </c>
      <c r="AM288" s="10">
        <v>76.321526590773232</v>
      </c>
      <c r="AN288" s="12">
        <v>109.29114252738104</v>
      </c>
      <c r="AO288" s="12">
        <v>60.55342272615696</v>
      </c>
      <c r="AP288" s="11">
        <v>107.81218840093385</v>
      </c>
      <c r="AQ288" s="10">
        <v>55.585562624001071</v>
      </c>
      <c r="AR288" s="12">
        <v>75.452314168182298</v>
      </c>
      <c r="AS288" s="12">
        <v>102.02503017023703</v>
      </c>
      <c r="AT288" s="11">
        <v>169.7868788960842</v>
      </c>
      <c r="AU288" s="141">
        <v>161.98033305926467</v>
      </c>
    </row>
    <row r="289" spans="1:47" s="9" customFormat="1" ht="11.25">
      <c r="A289" s="7">
        <v>39994</v>
      </c>
      <c r="B289" s="162"/>
      <c r="C289" s="11">
        <v>212.85669774199891</v>
      </c>
      <c r="D289" s="10">
        <v>91.056772996628496</v>
      </c>
      <c r="E289" s="12">
        <v>188.37424505986669</v>
      </c>
      <c r="F289" s="12">
        <v>161.02293701954324</v>
      </c>
      <c r="G289" s="12">
        <v>65.432570779625451</v>
      </c>
      <c r="H289" s="12">
        <v>160.44115527744256</v>
      </c>
      <c r="I289" s="12">
        <v>225.24330788348826</v>
      </c>
      <c r="J289" s="12">
        <v>97.085733619215702</v>
      </c>
      <c r="K289" s="12">
        <v>287.08519019152664</v>
      </c>
      <c r="L289" s="30">
        <v>484.88469017138982</v>
      </c>
      <c r="M289" s="10">
        <v>87.179929402267646</v>
      </c>
      <c r="N289" s="12">
        <v>107.51877950025259</v>
      </c>
      <c r="O289" s="11">
        <v>161.23651904075851</v>
      </c>
      <c r="P289" s="10">
        <v>185.7983897823558</v>
      </c>
      <c r="Q289" s="31">
        <v>139.40669026297226</v>
      </c>
      <c r="R289" s="31">
        <v>130.73150893337839</v>
      </c>
      <c r="S289" s="31">
        <v>140.45781624110697</v>
      </c>
      <c r="T289" s="31">
        <v>198.26377253324262</v>
      </c>
      <c r="U289" s="31">
        <v>177.05167322045421</v>
      </c>
      <c r="V289" s="31">
        <v>112.78806887900048</v>
      </c>
      <c r="W289" s="31">
        <v>219.73539264944205</v>
      </c>
      <c r="X289" s="31">
        <v>145.63766039844302</v>
      </c>
      <c r="Y289" s="31">
        <v>167.89251287743642</v>
      </c>
      <c r="Z289" s="11">
        <v>159.01034126531704</v>
      </c>
      <c r="AA289" s="10">
        <v>105.49524753461823</v>
      </c>
      <c r="AB289" s="12">
        <v>64.098637483903033</v>
      </c>
      <c r="AC289" s="12">
        <v>158.1681328964045</v>
      </c>
      <c r="AD289" s="12">
        <v>104.9113684205911</v>
      </c>
      <c r="AE289" s="12">
        <v>75.179501627951467</v>
      </c>
      <c r="AF289" s="44">
        <v>69.572475964833203</v>
      </c>
      <c r="AG289" s="10">
        <v>217.9882563570165</v>
      </c>
      <c r="AH289" s="12">
        <v>187.09005195799188</v>
      </c>
      <c r="AI289" s="12">
        <v>196.36891488018546</v>
      </c>
      <c r="AJ289" s="12">
        <v>213.29629255381928</v>
      </c>
      <c r="AK289" s="12">
        <v>202.71769496801966</v>
      </c>
      <c r="AL289" s="11">
        <v>218.46583569674277</v>
      </c>
      <c r="AM289" s="10">
        <v>73.26527085059665</v>
      </c>
      <c r="AN289" s="12">
        <v>107.92999801986394</v>
      </c>
      <c r="AO289" s="12">
        <v>58.369589654005694</v>
      </c>
      <c r="AP289" s="11">
        <v>106.52066727151568</v>
      </c>
      <c r="AQ289" s="10">
        <v>56.220804007045253</v>
      </c>
      <c r="AR289" s="12">
        <v>78.159201680781962</v>
      </c>
      <c r="AS289" s="12">
        <v>100.51411742319097</v>
      </c>
      <c r="AT289" s="11">
        <v>169.70838813727002</v>
      </c>
      <c r="AU289" s="141">
        <v>162.95436037641383</v>
      </c>
    </row>
    <row r="290" spans="1:47" s="9" customFormat="1" ht="11.25">
      <c r="A290" s="7">
        <v>40025</v>
      </c>
      <c r="B290" s="162"/>
      <c r="C290" s="11">
        <v>212.64934720051775</v>
      </c>
      <c r="D290" s="10">
        <v>87.45160275257976</v>
      </c>
      <c r="E290" s="12">
        <v>187.76278274812674</v>
      </c>
      <c r="F290" s="12">
        <v>164.0694610592347</v>
      </c>
      <c r="G290" s="12">
        <v>66.532798708817694</v>
      </c>
      <c r="H290" s="12">
        <v>161.36430960660005</v>
      </c>
      <c r="I290" s="12">
        <v>224.8404810704593</v>
      </c>
      <c r="J290" s="12">
        <v>100.25640186914326</v>
      </c>
      <c r="K290" s="12">
        <v>279.09287282569636</v>
      </c>
      <c r="L290" s="30">
        <v>475.77007873482364</v>
      </c>
      <c r="M290" s="10">
        <v>86.456024789275475</v>
      </c>
      <c r="N290" s="12">
        <v>107.29906805322769</v>
      </c>
      <c r="O290" s="11">
        <v>157.92540222613732</v>
      </c>
      <c r="P290" s="10">
        <v>179.31456656845594</v>
      </c>
      <c r="Q290" s="31">
        <v>142.74876661180951</v>
      </c>
      <c r="R290" s="31">
        <v>131.78215576833367</v>
      </c>
      <c r="S290" s="31">
        <v>140.23651429727801</v>
      </c>
      <c r="T290" s="31">
        <v>191.56838815195601</v>
      </c>
      <c r="U290" s="31">
        <v>170.14424873227802</v>
      </c>
      <c r="V290" s="31">
        <v>122.5344050157356</v>
      </c>
      <c r="W290" s="31">
        <v>213.77034594717318</v>
      </c>
      <c r="X290" s="31">
        <v>139.95153964284515</v>
      </c>
      <c r="Y290" s="31">
        <v>164.77720815714051</v>
      </c>
      <c r="Z290" s="11">
        <v>159.36674583390672</v>
      </c>
      <c r="AA290" s="10">
        <v>105.06757165402398</v>
      </c>
      <c r="AB290" s="12">
        <v>63.823457053783507</v>
      </c>
      <c r="AC290" s="12">
        <v>158.62724606712507</v>
      </c>
      <c r="AD290" s="12">
        <v>107.15937317361988</v>
      </c>
      <c r="AE290" s="12">
        <v>76.703503252127391</v>
      </c>
      <c r="AF290" s="44">
        <v>69.633548742742363</v>
      </c>
      <c r="AG290" s="10">
        <v>213.92986877227179</v>
      </c>
      <c r="AH290" s="12">
        <v>182.45630226944087</v>
      </c>
      <c r="AI290" s="12">
        <v>189.06800659483164</v>
      </c>
      <c r="AJ290" s="12">
        <v>202.91720246895912</v>
      </c>
      <c r="AK290" s="12">
        <v>193.89286862740204</v>
      </c>
      <c r="AL290" s="11">
        <v>210.91152974715447</v>
      </c>
      <c r="AM290" s="10">
        <v>79.02025464360041</v>
      </c>
      <c r="AN290" s="12">
        <v>108.20549099918931</v>
      </c>
      <c r="AO290" s="12">
        <v>61.095235120959465</v>
      </c>
      <c r="AP290" s="11">
        <v>108.82413271507816</v>
      </c>
      <c r="AQ290" s="10">
        <v>56.122286301032162</v>
      </c>
      <c r="AR290" s="12">
        <v>78.746551107075092</v>
      </c>
      <c r="AS290" s="12">
        <v>104.65605053807919</v>
      </c>
      <c r="AT290" s="11">
        <v>174.13969126765704</v>
      </c>
      <c r="AU290" s="141">
        <v>159.45001326414098</v>
      </c>
    </row>
    <row r="291" spans="1:47" s="9" customFormat="1" ht="11.25">
      <c r="A291" s="7">
        <v>40056</v>
      </c>
      <c r="B291" s="162"/>
      <c r="C291" s="11">
        <v>212.84611315739969</v>
      </c>
      <c r="D291" s="10">
        <v>83.938178599463313</v>
      </c>
      <c r="E291" s="12">
        <v>187.68550223966719</v>
      </c>
      <c r="F291" s="12">
        <v>178.66057899842437</v>
      </c>
      <c r="G291" s="12">
        <v>75.117265337540545</v>
      </c>
      <c r="H291" s="12">
        <v>159.13088549670553</v>
      </c>
      <c r="I291" s="12">
        <v>226.10598528587849</v>
      </c>
      <c r="J291" s="12">
        <v>109.35032934350011</v>
      </c>
      <c r="K291" s="12">
        <v>286.01890067115534</v>
      </c>
      <c r="L291" s="30">
        <v>479.42438987486707</v>
      </c>
      <c r="M291" s="10">
        <v>85.603833145909718</v>
      </c>
      <c r="N291" s="12">
        <v>106.42393380647148</v>
      </c>
      <c r="O291" s="11">
        <v>159.0088085154687</v>
      </c>
      <c r="P291" s="10">
        <v>168.70895208128323</v>
      </c>
      <c r="Q291" s="31">
        <v>145.44884528608389</v>
      </c>
      <c r="R291" s="31">
        <v>132.05388209410685</v>
      </c>
      <c r="S291" s="31">
        <v>141.97019139031241</v>
      </c>
      <c r="T291" s="31">
        <v>186.04089328146182</v>
      </c>
      <c r="U291" s="31">
        <v>170.81068521259402</v>
      </c>
      <c r="V291" s="31">
        <v>126.27231178564094</v>
      </c>
      <c r="W291" s="31">
        <v>205.77882255052975</v>
      </c>
      <c r="X291" s="31">
        <v>138.41030815256164</v>
      </c>
      <c r="Y291" s="31">
        <v>158.54496701159698</v>
      </c>
      <c r="Z291" s="11">
        <v>168.59501226531674</v>
      </c>
      <c r="AA291" s="10">
        <v>103.15618319467148</v>
      </c>
      <c r="AB291" s="12">
        <v>61.951329136736689</v>
      </c>
      <c r="AC291" s="12">
        <v>156.97973419053318</v>
      </c>
      <c r="AD291" s="12">
        <v>106.30247415410992</v>
      </c>
      <c r="AE291" s="12">
        <v>74.26787773970463</v>
      </c>
      <c r="AF291" s="44">
        <v>76.053137365157369</v>
      </c>
      <c r="AG291" s="10">
        <v>207.65594256525725</v>
      </c>
      <c r="AH291" s="12">
        <v>179.18201677800886</v>
      </c>
      <c r="AI291" s="12">
        <v>182.82470870939352</v>
      </c>
      <c r="AJ291" s="12">
        <v>197.27038760013897</v>
      </c>
      <c r="AK291" s="12">
        <v>188.5393868277896</v>
      </c>
      <c r="AL291" s="11">
        <v>205.46670236142899</v>
      </c>
      <c r="AM291" s="10">
        <v>89.473683460624486</v>
      </c>
      <c r="AN291" s="12">
        <v>108.49266627885021</v>
      </c>
      <c r="AO291" s="12">
        <v>66.093345737642181</v>
      </c>
      <c r="AP291" s="11">
        <v>116.51874880947052</v>
      </c>
      <c r="AQ291" s="10">
        <v>59.099547323716429</v>
      </c>
      <c r="AR291" s="12">
        <v>79.691428128590871</v>
      </c>
      <c r="AS291" s="12">
        <v>116.11713754454127</v>
      </c>
      <c r="AT291" s="11">
        <v>172.07359748960695</v>
      </c>
      <c r="AU291" s="141">
        <v>157.94044889499463</v>
      </c>
    </row>
    <row r="292" spans="1:47" s="9" customFormat="1" ht="11.25">
      <c r="A292" s="7">
        <v>40086</v>
      </c>
      <c r="B292" s="162"/>
      <c r="C292" s="11">
        <v>214.70023057238527</v>
      </c>
      <c r="D292" s="10">
        <v>82.753103784348014</v>
      </c>
      <c r="E292" s="12">
        <v>190.21440213478544</v>
      </c>
      <c r="F292" s="12">
        <v>177.50402598959133</v>
      </c>
      <c r="G292" s="12">
        <v>75.391893819200575</v>
      </c>
      <c r="H292" s="12">
        <v>162.16646808508065</v>
      </c>
      <c r="I292" s="12">
        <v>226.50006665270936</v>
      </c>
      <c r="J292" s="12">
        <v>111.18379284788827</v>
      </c>
      <c r="K292" s="12">
        <v>288.57771112714187</v>
      </c>
      <c r="L292" s="30">
        <v>480.66016308251898</v>
      </c>
      <c r="M292" s="10">
        <v>84.28891324448557</v>
      </c>
      <c r="N292" s="12">
        <v>105.6786530188262</v>
      </c>
      <c r="O292" s="11">
        <v>158.42560584754744</v>
      </c>
      <c r="P292" s="10">
        <v>166.09377687412049</v>
      </c>
      <c r="Q292" s="31">
        <v>149.75579685644038</v>
      </c>
      <c r="R292" s="31">
        <v>132.21120406256622</v>
      </c>
      <c r="S292" s="31">
        <v>144.19551187840094</v>
      </c>
      <c r="T292" s="31">
        <v>182.496514706049</v>
      </c>
      <c r="U292" s="31">
        <v>172.61412396531205</v>
      </c>
      <c r="V292" s="31">
        <v>125.54766423255393</v>
      </c>
      <c r="W292" s="31">
        <v>204.62604720279441</v>
      </c>
      <c r="X292" s="31">
        <v>135.67373012811083</v>
      </c>
      <c r="Y292" s="31">
        <v>156.5805847236291</v>
      </c>
      <c r="Z292" s="11">
        <v>168.67456182345299</v>
      </c>
      <c r="AA292" s="10">
        <v>104.22601894928674</v>
      </c>
      <c r="AB292" s="12">
        <v>62.896980812606216</v>
      </c>
      <c r="AC292" s="12">
        <v>158.589717315245</v>
      </c>
      <c r="AD292" s="12">
        <v>108.89261442305155</v>
      </c>
      <c r="AE292" s="12">
        <v>75.242072517628571</v>
      </c>
      <c r="AF292" s="44">
        <v>76.371141464960317</v>
      </c>
      <c r="AG292" s="10">
        <v>206.0974735504669</v>
      </c>
      <c r="AH292" s="12">
        <v>178.51569766290461</v>
      </c>
      <c r="AI292" s="12">
        <v>183.12711721010044</v>
      </c>
      <c r="AJ292" s="12">
        <v>200.67775055039127</v>
      </c>
      <c r="AK292" s="12">
        <v>189.2598844100759</v>
      </c>
      <c r="AL292" s="11">
        <v>202.6997725879574</v>
      </c>
      <c r="AM292" s="10">
        <v>93.141443961342844</v>
      </c>
      <c r="AN292" s="12">
        <v>110.936703014535</v>
      </c>
      <c r="AO292" s="12">
        <v>67.17665903809916</v>
      </c>
      <c r="AP292" s="11">
        <v>121.79232977768386</v>
      </c>
      <c r="AQ292" s="10">
        <v>58.665735619342598</v>
      </c>
      <c r="AR292" s="12">
        <v>78.577736448519261</v>
      </c>
      <c r="AS292" s="12">
        <v>120.85532097996389</v>
      </c>
      <c r="AT292" s="11">
        <v>174.92889861901526</v>
      </c>
      <c r="AU292" s="141">
        <v>157.64205729775628</v>
      </c>
    </row>
    <row r="293" spans="1:47" s="9" customFormat="1" ht="11.25">
      <c r="A293" s="7">
        <v>40116</v>
      </c>
      <c r="B293" s="162"/>
      <c r="C293" s="11">
        <v>213.97370210317476</v>
      </c>
      <c r="D293" s="10">
        <v>83.8825552747481</v>
      </c>
      <c r="E293" s="12">
        <v>196.02762336203878</v>
      </c>
      <c r="F293" s="12">
        <v>180.9168839558663</v>
      </c>
      <c r="G293" s="12">
        <v>71.652883182179181</v>
      </c>
      <c r="H293" s="12">
        <v>166.4388849446328</v>
      </c>
      <c r="I293" s="12">
        <v>228.51590286227693</v>
      </c>
      <c r="J293" s="12">
        <v>111.98043698785114</v>
      </c>
      <c r="K293" s="12">
        <v>297.94943730778726</v>
      </c>
      <c r="L293" s="30">
        <v>481.53582134816213</v>
      </c>
      <c r="M293" s="10">
        <v>86.289240855055297</v>
      </c>
      <c r="N293" s="12">
        <v>106.54549934972961</v>
      </c>
      <c r="O293" s="11">
        <v>159.57328857304717</v>
      </c>
      <c r="P293" s="10">
        <v>166.91737989165344</v>
      </c>
      <c r="Q293" s="31">
        <v>139.48330006278664</v>
      </c>
      <c r="R293" s="31">
        <v>127.1933168893335</v>
      </c>
      <c r="S293" s="31">
        <v>136.96182492865159</v>
      </c>
      <c r="T293" s="31">
        <v>180.5273204572278</v>
      </c>
      <c r="U293" s="31">
        <v>167.98041357679026</v>
      </c>
      <c r="V293" s="31">
        <v>117.15776545521554</v>
      </c>
      <c r="W293" s="31">
        <v>202.01619812900074</v>
      </c>
      <c r="X293" s="31">
        <v>132.82049159379451</v>
      </c>
      <c r="Y293" s="31">
        <v>157.83709449100229</v>
      </c>
      <c r="Z293" s="11">
        <v>161.90530378964004</v>
      </c>
      <c r="AA293" s="10">
        <v>102.94699968436643</v>
      </c>
      <c r="AB293" s="12">
        <v>62.505754166714112</v>
      </c>
      <c r="AC293" s="12">
        <v>157.18597485857376</v>
      </c>
      <c r="AD293" s="12">
        <v>107.83526136830514</v>
      </c>
      <c r="AE293" s="12">
        <v>74.303723688628352</v>
      </c>
      <c r="AF293" s="44">
        <v>71.334654692278505</v>
      </c>
      <c r="AG293" s="10">
        <v>210.91099378750701</v>
      </c>
      <c r="AH293" s="12">
        <v>182.66538920002299</v>
      </c>
      <c r="AI293" s="12">
        <v>187.18256510895858</v>
      </c>
      <c r="AJ293" s="12">
        <v>202.90187317201301</v>
      </c>
      <c r="AK293" s="12">
        <v>194.25509609132087</v>
      </c>
      <c r="AL293" s="11">
        <v>208.40842274359611</v>
      </c>
      <c r="AM293" s="10">
        <v>86.882503806327534</v>
      </c>
      <c r="AN293" s="12">
        <v>109.21550080285063</v>
      </c>
      <c r="AO293" s="12">
        <v>62.637002128267014</v>
      </c>
      <c r="AP293" s="11">
        <v>111.38229501723774</v>
      </c>
      <c r="AQ293" s="10">
        <v>57.695429715305139</v>
      </c>
      <c r="AR293" s="12">
        <v>78.6408081652974</v>
      </c>
      <c r="AS293" s="12">
        <v>116.08696032524625</v>
      </c>
      <c r="AT293" s="11">
        <v>172.49796192118939</v>
      </c>
      <c r="AU293" s="141">
        <v>157.39062140513531</v>
      </c>
    </row>
    <row r="294" spans="1:47" s="9" customFormat="1" ht="11.25">
      <c r="A294" s="7">
        <v>40147</v>
      </c>
      <c r="B294" s="162"/>
      <c r="C294" s="11">
        <v>214.99522669835801</v>
      </c>
      <c r="D294" s="10">
        <v>83.812945293654664</v>
      </c>
      <c r="E294" s="12">
        <v>196.69265577156864</v>
      </c>
      <c r="F294" s="12">
        <v>182.02797306698392</v>
      </c>
      <c r="G294" s="12">
        <v>71.115333307153634</v>
      </c>
      <c r="H294" s="12">
        <v>164.40669141265235</v>
      </c>
      <c r="I294" s="12">
        <v>234.20223588450102</v>
      </c>
      <c r="J294" s="12">
        <v>111.06502887610519</v>
      </c>
      <c r="K294" s="12">
        <v>292.00316205570709</v>
      </c>
      <c r="L294" s="30">
        <v>486.98654922712166</v>
      </c>
      <c r="M294" s="10">
        <v>87.027445931050536</v>
      </c>
      <c r="N294" s="12">
        <v>107.59398711374064</v>
      </c>
      <c r="O294" s="11">
        <v>159.41513521701597</v>
      </c>
      <c r="P294" s="10">
        <v>165.97280243655322</v>
      </c>
      <c r="Q294" s="31">
        <v>140.35269106449007</v>
      </c>
      <c r="R294" s="31">
        <v>129.39655005914435</v>
      </c>
      <c r="S294" s="31">
        <v>137.9583129187574</v>
      </c>
      <c r="T294" s="31">
        <v>180.69472620956319</v>
      </c>
      <c r="U294" s="31">
        <v>172.07333607231371</v>
      </c>
      <c r="V294" s="31">
        <v>117.38775865630477</v>
      </c>
      <c r="W294" s="31">
        <v>202.74643089144121</v>
      </c>
      <c r="X294" s="31">
        <v>132.52452375785694</v>
      </c>
      <c r="Y294" s="31">
        <v>158.74520085381536</v>
      </c>
      <c r="Z294" s="11">
        <v>163.79957799843891</v>
      </c>
      <c r="AA294" s="10">
        <v>102.47397375707814</v>
      </c>
      <c r="AB294" s="12">
        <v>63.082370448009563</v>
      </c>
      <c r="AC294" s="12">
        <v>158.52553712832599</v>
      </c>
      <c r="AD294" s="12">
        <v>106.99138725827062</v>
      </c>
      <c r="AE294" s="12">
        <v>73.717418421620181</v>
      </c>
      <c r="AF294" s="44">
        <v>70.630647545799306</v>
      </c>
      <c r="AG294" s="10">
        <v>208.1719363606349</v>
      </c>
      <c r="AH294" s="12">
        <v>183.62194935813881</v>
      </c>
      <c r="AI294" s="12">
        <v>187.7650682343544</v>
      </c>
      <c r="AJ294" s="12">
        <v>203.83894952880968</v>
      </c>
      <c r="AK294" s="12">
        <v>195.23729393034287</v>
      </c>
      <c r="AL294" s="11">
        <v>210.79311448431764</v>
      </c>
      <c r="AM294" s="10">
        <v>89.767701254214856</v>
      </c>
      <c r="AN294" s="12">
        <v>109.18628529494738</v>
      </c>
      <c r="AO294" s="12">
        <v>62.527431418612991</v>
      </c>
      <c r="AP294" s="11">
        <v>112.89582372696403</v>
      </c>
      <c r="AQ294" s="10">
        <v>58.50113934574653</v>
      </c>
      <c r="AR294" s="12">
        <v>78.23682057634133</v>
      </c>
      <c r="AS294" s="12">
        <v>114.83792493093037</v>
      </c>
      <c r="AT294" s="11">
        <v>172.63234919141669</v>
      </c>
      <c r="AU294" s="141">
        <v>160.06831507974678</v>
      </c>
    </row>
    <row r="295" spans="1:47" s="9" customFormat="1" ht="11.25">
      <c r="A295" s="7">
        <v>40178</v>
      </c>
      <c r="B295" s="162"/>
      <c r="C295" s="11">
        <v>216.49176012468186</v>
      </c>
      <c r="D295" s="10">
        <v>83.332365640240695</v>
      </c>
      <c r="E295" s="12">
        <v>195.36109333952359</v>
      </c>
      <c r="F295" s="12">
        <v>180.53820030493662</v>
      </c>
      <c r="G295" s="12">
        <v>70.04294399931419</v>
      </c>
      <c r="H295" s="12">
        <v>164.69825517072664</v>
      </c>
      <c r="I295" s="12">
        <v>234.04280068385833</v>
      </c>
      <c r="J295" s="12">
        <v>113.62470864542331</v>
      </c>
      <c r="K295" s="12">
        <v>290.62192230838934</v>
      </c>
      <c r="L295" s="30">
        <v>482.95418941745891</v>
      </c>
      <c r="M295" s="10">
        <v>87.45138839372045</v>
      </c>
      <c r="N295" s="12">
        <v>107.20019793510403</v>
      </c>
      <c r="O295" s="11">
        <v>158.13651378618135</v>
      </c>
      <c r="P295" s="10">
        <v>171.12259425634971</v>
      </c>
      <c r="Q295" s="31">
        <v>141.62912501724588</v>
      </c>
      <c r="R295" s="31">
        <v>133.58622584714598</v>
      </c>
      <c r="S295" s="31">
        <v>137.61283640592487</v>
      </c>
      <c r="T295" s="31">
        <v>187.42730928014802</v>
      </c>
      <c r="U295" s="31">
        <v>173.79400238298734</v>
      </c>
      <c r="V295" s="31">
        <v>116.18324418340798</v>
      </c>
      <c r="W295" s="31">
        <v>211.20587541151346</v>
      </c>
      <c r="X295" s="31">
        <v>133.97538268549499</v>
      </c>
      <c r="Y295" s="31">
        <v>162.12590092957637</v>
      </c>
      <c r="Z295" s="11">
        <v>164.77787197265391</v>
      </c>
      <c r="AA295" s="10">
        <v>102.58658161105232</v>
      </c>
      <c r="AB295" s="12">
        <v>65.153529830076337</v>
      </c>
      <c r="AC295" s="12">
        <v>159.15432302662188</v>
      </c>
      <c r="AD295" s="12">
        <v>111.07751322038813</v>
      </c>
      <c r="AE295" s="12">
        <v>74.204872497374325</v>
      </c>
      <c r="AF295" s="44">
        <v>71.83936459455326</v>
      </c>
      <c r="AG295" s="10">
        <v>204.54742055864475</v>
      </c>
      <c r="AH295" s="12">
        <v>183.00114464824816</v>
      </c>
      <c r="AI295" s="12">
        <v>183.81931208409122</v>
      </c>
      <c r="AJ295" s="12">
        <v>202.01457849996785</v>
      </c>
      <c r="AK295" s="12">
        <v>192.57204950810481</v>
      </c>
      <c r="AL295" s="11">
        <v>207.07426534700764</v>
      </c>
      <c r="AM295" s="10">
        <v>91.497355275184262</v>
      </c>
      <c r="AN295" s="12">
        <v>110.41368355198485</v>
      </c>
      <c r="AO295" s="12">
        <v>64.372788845044397</v>
      </c>
      <c r="AP295" s="11">
        <v>118.29433398039733</v>
      </c>
      <c r="AQ295" s="10">
        <v>57.953826240072317</v>
      </c>
      <c r="AR295" s="12">
        <v>79.777130391185352</v>
      </c>
      <c r="AS295" s="12">
        <v>120.28528612677837</v>
      </c>
      <c r="AT295" s="11">
        <v>178.62064872739111</v>
      </c>
      <c r="AU295" s="141">
        <v>159.21078708166064</v>
      </c>
    </row>
    <row r="296" spans="1:47" s="9" customFormat="1" ht="11.25">
      <c r="A296" s="7">
        <v>40207</v>
      </c>
      <c r="B296" s="162"/>
      <c r="C296" s="11">
        <v>218.3562194326162</v>
      </c>
      <c r="D296" s="10">
        <v>83.659388888395441</v>
      </c>
      <c r="E296" s="12">
        <v>198.60090970473766</v>
      </c>
      <c r="F296" s="12">
        <v>182.25328247521304</v>
      </c>
      <c r="G296" s="12">
        <v>74.713286581964539</v>
      </c>
      <c r="H296" s="12">
        <v>162.2863343476626</v>
      </c>
      <c r="I296" s="12">
        <v>236.45410681739932</v>
      </c>
      <c r="J296" s="12">
        <v>116.84298110028475</v>
      </c>
      <c r="K296" s="12">
        <v>294.93299815141756</v>
      </c>
      <c r="L296" s="30">
        <v>493.28963076736312</v>
      </c>
      <c r="M296" s="10">
        <v>86.563538107778825</v>
      </c>
      <c r="N296" s="12">
        <v>107.29904781069284</v>
      </c>
      <c r="O296" s="11">
        <v>161.60925165397558</v>
      </c>
      <c r="P296" s="10">
        <v>164.81087702496046</v>
      </c>
      <c r="Q296" s="31">
        <v>138.44203557096895</v>
      </c>
      <c r="R296" s="31">
        <v>130.58120373169305</v>
      </c>
      <c r="S296" s="31">
        <v>132.0266337737576</v>
      </c>
      <c r="T296" s="31">
        <v>179.04454298134195</v>
      </c>
      <c r="U296" s="31">
        <v>170.24833750828853</v>
      </c>
      <c r="V296" s="31">
        <v>112.19140328324411</v>
      </c>
      <c r="W296" s="31">
        <v>201.75604005036581</v>
      </c>
      <c r="X296" s="31">
        <v>127.9547115440381</v>
      </c>
      <c r="Y296" s="31">
        <v>158.94474088208503</v>
      </c>
      <c r="Z296" s="11">
        <v>165.27193970587376</v>
      </c>
      <c r="AA296" s="10">
        <v>101.6916849397211</v>
      </c>
      <c r="AB296" s="12">
        <v>63.535735844301144</v>
      </c>
      <c r="AC296" s="12">
        <v>158.54648193279502</v>
      </c>
      <c r="AD296" s="12">
        <v>107.91430965722778</v>
      </c>
      <c r="AE296" s="12">
        <v>73.594169499785139</v>
      </c>
      <c r="AF296" s="44">
        <v>72.97279831332331</v>
      </c>
      <c r="AG296" s="10">
        <v>205.43999009877814</v>
      </c>
      <c r="AH296" s="12">
        <v>180.9183731084596</v>
      </c>
      <c r="AI296" s="12">
        <v>183.60467526814443</v>
      </c>
      <c r="AJ296" s="12">
        <v>199.74998983733937</v>
      </c>
      <c r="AK296" s="12">
        <v>192.88353903011441</v>
      </c>
      <c r="AL296" s="11">
        <v>207.66980064055022</v>
      </c>
      <c r="AM296" s="10">
        <v>89.734278802785255</v>
      </c>
      <c r="AN296" s="12">
        <v>110.00129538061051</v>
      </c>
      <c r="AO296" s="12">
        <v>66.149631809031192</v>
      </c>
      <c r="AP296" s="11">
        <v>124.82278222618753</v>
      </c>
      <c r="AQ296" s="10">
        <v>58.364542543061873</v>
      </c>
      <c r="AR296" s="12">
        <v>80.983046905198904</v>
      </c>
      <c r="AS296" s="12">
        <v>124.72313342074573</v>
      </c>
      <c r="AT296" s="11">
        <v>168.77439608960049</v>
      </c>
      <c r="AU296" s="141">
        <v>154.70751826738658</v>
      </c>
    </row>
    <row r="297" spans="1:47" s="9" customFormat="1" ht="11.25">
      <c r="A297" s="7">
        <v>40235</v>
      </c>
      <c r="B297" s="162"/>
      <c r="C297" s="11">
        <v>217.13023323385897</v>
      </c>
      <c r="D297" s="10">
        <v>82.550422595173131</v>
      </c>
      <c r="E297" s="12">
        <v>193.82269773200866</v>
      </c>
      <c r="F297" s="12">
        <v>178.71852193956695</v>
      </c>
      <c r="G297" s="12">
        <v>74.136490359342403</v>
      </c>
      <c r="H297" s="12">
        <v>156.45995161270861</v>
      </c>
      <c r="I297" s="12">
        <v>231.50405513390706</v>
      </c>
      <c r="J297" s="12">
        <v>115.81526213507975</v>
      </c>
      <c r="K297" s="12">
        <v>295.11963692579366</v>
      </c>
      <c r="L297" s="30">
        <v>480.83857798458627</v>
      </c>
      <c r="M297" s="10">
        <v>84.589996778368274</v>
      </c>
      <c r="N297" s="12">
        <v>107.05158576210432</v>
      </c>
      <c r="O297" s="11">
        <v>159.49139322184749</v>
      </c>
      <c r="P297" s="10">
        <v>168.52413148497689</v>
      </c>
      <c r="Q297" s="12">
        <v>142.52923023101863</v>
      </c>
      <c r="R297" s="12">
        <v>135.30059260893933</v>
      </c>
      <c r="S297" s="12">
        <v>134.00057278965184</v>
      </c>
      <c r="T297" s="12">
        <v>185.35711385789725</v>
      </c>
      <c r="U297" s="12">
        <v>174.06753465286283</v>
      </c>
      <c r="V297" s="12">
        <v>112.81618263908926</v>
      </c>
      <c r="W297" s="12">
        <v>207.13778027043318</v>
      </c>
      <c r="X297" s="12">
        <v>129.10290363227568</v>
      </c>
      <c r="Y297" s="12">
        <v>163.70219925045512</v>
      </c>
      <c r="Z297" s="11">
        <v>164.44550228648669</v>
      </c>
      <c r="AA297" s="10">
        <v>101.80012064810049</v>
      </c>
      <c r="AB297" s="12">
        <v>64.460391206581818</v>
      </c>
      <c r="AC297" s="12">
        <v>156.8586301744198</v>
      </c>
      <c r="AD297" s="12">
        <v>110.57007661154459</v>
      </c>
      <c r="AE297" s="12">
        <v>73.153823935016888</v>
      </c>
      <c r="AF297" s="44">
        <v>73.308798238833575</v>
      </c>
      <c r="AG297" s="10">
        <v>201.1089362906051</v>
      </c>
      <c r="AH297" s="12">
        <v>180.36264695581036</v>
      </c>
      <c r="AI297" s="12">
        <v>180.43928696320154</v>
      </c>
      <c r="AJ297" s="12">
        <v>198.84522362227239</v>
      </c>
      <c r="AK297" s="12">
        <v>187.77085030906269</v>
      </c>
      <c r="AL297" s="11">
        <v>202.70214348433367</v>
      </c>
      <c r="AM297" s="10">
        <v>92.210233697690967</v>
      </c>
      <c r="AN297" s="12">
        <v>110.73318234879225</v>
      </c>
      <c r="AO297" s="12">
        <v>66.947124868990841</v>
      </c>
      <c r="AP297" s="11">
        <v>124.94416502411845</v>
      </c>
      <c r="AQ297" s="10">
        <v>57.183394317002033</v>
      </c>
      <c r="AR297" s="12">
        <v>79.818252214867698</v>
      </c>
      <c r="AS297" s="12">
        <v>125.68247190073647</v>
      </c>
      <c r="AT297" s="11">
        <v>169.87301948732173</v>
      </c>
      <c r="AU297" s="141">
        <v>157.48590503593252</v>
      </c>
    </row>
    <row r="298" spans="1:47" s="9" customFormat="1" ht="11.25">
      <c r="A298" s="7">
        <v>40268</v>
      </c>
      <c r="B298" s="162"/>
      <c r="C298" s="11">
        <v>220.34307879515015</v>
      </c>
      <c r="D298" s="10">
        <v>79.75670893913896</v>
      </c>
      <c r="E298" s="12">
        <v>191.92952122732117</v>
      </c>
      <c r="F298" s="12">
        <v>181.34649672811113</v>
      </c>
      <c r="G298" s="12">
        <v>76.213245916491672</v>
      </c>
      <c r="H298" s="12">
        <v>157.11441733730339</v>
      </c>
      <c r="I298" s="12">
        <v>232.66567461920928</v>
      </c>
      <c r="J298" s="12">
        <v>117.16346725260752</v>
      </c>
      <c r="K298" s="12">
        <v>297.36839160763139</v>
      </c>
      <c r="L298" s="30">
        <v>479.65749152142143</v>
      </c>
      <c r="M298" s="10">
        <v>83.5736979910142</v>
      </c>
      <c r="N298" s="12">
        <v>106.30293860409942</v>
      </c>
      <c r="O298" s="11">
        <v>157.97575087648968</v>
      </c>
      <c r="P298" s="10">
        <v>172.92033298988051</v>
      </c>
      <c r="Q298" s="12">
        <v>146.14272521454967</v>
      </c>
      <c r="R298" s="12">
        <v>139.47786102501078</v>
      </c>
      <c r="S298" s="12">
        <v>135.95388759154926</v>
      </c>
      <c r="T298" s="12">
        <v>193.97245760449775</v>
      </c>
      <c r="U298" s="12">
        <v>178.97783486228778</v>
      </c>
      <c r="V298" s="12">
        <v>115.97673320759938</v>
      </c>
      <c r="W298" s="12">
        <v>217.40468086064894</v>
      </c>
      <c r="X298" s="12">
        <v>132.81467743839281</v>
      </c>
      <c r="Y298" s="12">
        <v>169.10376018892521</v>
      </c>
      <c r="Z298" s="11">
        <v>165.95234097362291</v>
      </c>
      <c r="AA298" s="10">
        <v>102.70873310998208</v>
      </c>
      <c r="AB298" s="12">
        <v>64.243140252644181</v>
      </c>
      <c r="AC298" s="12">
        <v>155.88027686385246</v>
      </c>
      <c r="AD298" s="12">
        <v>112.22780599439039</v>
      </c>
      <c r="AE298" s="12">
        <v>74.301980413560159</v>
      </c>
      <c r="AF298" s="44">
        <v>76.239474354052717</v>
      </c>
      <c r="AG298" s="10">
        <v>199.04533039282578</v>
      </c>
      <c r="AH298" s="12">
        <v>180.70438565122751</v>
      </c>
      <c r="AI298" s="12">
        <v>179.33704524685575</v>
      </c>
      <c r="AJ298" s="12">
        <v>201.0167954099071</v>
      </c>
      <c r="AK298" s="12">
        <v>185.69590270994019</v>
      </c>
      <c r="AL298" s="11">
        <v>199.88428969402102</v>
      </c>
      <c r="AM298" s="10">
        <v>97.205170515856935</v>
      </c>
      <c r="AN298" s="12">
        <v>112.44507538765328</v>
      </c>
      <c r="AO298" s="12">
        <v>68.271103064120268</v>
      </c>
      <c r="AP298" s="11">
        <v>129.04258327357283</v>
      </c>
      <c r="AQ298" s="10">
        <v>57.960477583900072</v>
      </c>
      <c r="AR298" s="12">
        <v>80.744467201437601</v>
      </c>
      <c r="AS298" s="12">
        <v>129.56363682221465</v>
      </c>
      <c r="AT298" s="11">
        <v>172.34232653695832</v>
      </c>
      <c r="AU298" s="141">
        <v>156.45724410138894</v>
      </c>
    </row>
    <row r="299" spans="1:47" s="9" customFormat="1" ht="11.25">
      <c r="A299" s="7">
        <v>40298</v>
      </c>
      <c r="B299" s="162"/>
      <c r="C299" s="11">
        <v>216.2456093220909</v>
      </c>
      <c r="D299" s="10">
        <v>77.433900977637364</v>
      </c>
      <c r="E299" s="12">
        <v>187.25567881913642</v>
      </c>
      <c r="F299" s="12">
        <v>175.35212928171606</v>
      </c>
      <c r="G299" s="12">
        <v>77.634762870401502</v>
      </c>
      <c r="H299" s="12">
        <v>156.1517980678835</v>
      </c>
      <c r="I299" s="12">
        <v>229.43816035061465</v>
      </c>
      <c r="J299" s="12">
        <v>116.25593765379941</v>
      </c>
      <c r="K299" s="12">
        <v>292.73992631304617</v>
      </c>
      <c r="L299" s="30">
        <v>469.7664694173157</v>
      </c>
      <c r="M299" s="10">
        <v>82.504369492604468</v>
      </c>
      <c r="N299" s="12">
        <v>105.55300305775592</v>
      </c>
      <c r="O299" s="11">
        <v>156.63445093582263</v>
      </c>
      <c r="P299" s="10">
        <v>173.0793941099123</v>
      </c>
      <c r="Q299" s="12">
        <v>147.39160596905478</v>
      </c>
      <c r="R299" s="12">
        <v>141.84839858673973</v>
      </c>
      <c r="S299" s="12">
        <v>136.50092087033448</v>
      </c>
      <c r="T299" s="12">
        <v>193.02989826946285</v>
      </c>
      <c r="U299" s="12">
        <v>180.91751183425819</v>
      </c>
      <c r="V299" s="12">
        <v>118.11618249778959</v>
      </c>
      <c r="W299" s="12">
        <v>216.96654332332309</v>
      </c>
      <c r="X299" s="12">
        <v>132.66590498013059</v>
      </c>
      <c r="Y299" s="12">
        <v>170.65704750375394</v>
      </c>
      <c r="Z299" s="11">
        <v>164.99047251485715</v>
      </c>
      <c r="AA299" s="10">
        <v>102.91742814034666</v>
      </c>
      <c r="AB299" s="12">
        <v>64.169843299934769</v>
      </c>
      <c r="AC299" s="12">
        <v>155.98470175484417</v>
      </c>
      <c r="AD299" s="12">
        <v>112.38248023092501</v>
      </c>
      <c r="AE299" s="12">
        <v>74.005557660701754</v>
      </c>
      <c r="AF299" s="44">
        <v>76.629739237236663</v>
      </c>
      <c r="AG299" s="10">
        <v>195.13478500754746</v>
      </c>
      <c r="AH299" s="12">
        <v>180.0863205807984</v>
      </c>
      <c r="AI299" s="12">
        <v>176.18773555813576</v>
      </c>
      <c r="AJ299" s="12">
        <v>198.30690988234662</v>
      </c>
      <c r="AK299" s="12">
        <v>180.75652886054911</v>
      </c>
      <c r="AL299" s="11">
        <v>197.42951934563035</v>
      </c>
      <c r="AM299" s="10">
        <v>97.560138008055318</v>
      </c>
      <c r="AN299" s="12">
        <v>112.41752246294878</v>
      </c>
      <c r="AO299" s="12">
        <v>69.317319398306893</v>
      </c>
      <c r="AP299" s="11">
        <v>130.61389530701649</v>
      </c>
      <c r="AQ299" s="10">
        <v>58.204094036495526</v>
      </c>
      <c r="AR299" s="12">
        <v>81.055823126122704</v>
      </c>
      <c r="AS299" s="12">
        <v>129.85906235392591</v>
      </c>
      <c r="AT299" s="11">
        <v>171.86934194113138</v>
      </c>
      <c r="AU299" s="141">
        <v>154.33621507055005</v>
      </c>
    </row>
    <row r="300" spans="1:47" s="9" customFormat="1" ht="11.25">
      <c r="A300" s="7">
        <v>40329</v>
      </c>
      <c r="B300" s="162"/>
      <c r="C300" s="11">
        <v>217.88590332619742</v>
      </c>
      <c r="D300" s="10">
        <v>79.139967513906612</v>
      </c>
      <c r="E300" s="12">
        <v>187.86404505796307</v>
      </c>
      <c r="F300" s="12">
        <v>174.3641339442907</v>
      </c>
      <c r="G300" s="12">
        <v>77.558717549305726</v>
      </c>
      <c r="H300" s="12">
        <v>159.60372208550407</v>
      </c>
      <c r="I300" s="12">
        <v>236.09475832661829</v>
      </c>
      <c r="J300" s="12">
        <v>117.47017799324964</v>
      </c>
      <c r="K300" s="12">
        <v>293.31170976770386</v>
      </c>
      <c r="L300" s="30">
        <v>478.65173683555673</v>
      </c>
      <c r="M300" s="10">
        <v>84.312842025914406</v>
      </c>
      <c r="N300" s="12">
        <v>105.80415650264466</v>
      </c>
      <c r="O300" s="11">
        <v>159.76127129071347</v>
      </c>
      <c r="P300" s="10">
        <v>172.46819239048503</v>
      </c>
      <c r="Q300" s="12">
        <v>148.32011202703171</v>
      </c>
      <c r="R300" s="12">
        <v>141.81919592906058</v>
      </c>
      <c r="S300" s="12">
        <v>136.74352444951865</v>
      </c>
      <c r="T300" s="12">
        <v>190.97418934077871</v>
      </c>
      <c r="U300" s="12">
        <v>180.44877969526596</v>
      </c>
      <c r="V300" s="12">
        <v>119.59568368819795</v>
      </c>
      <c r="W300" s="12">
        <v>214.21667521063753</v>
      </c>
      <c r="X300" s="12">
        <v>131.9805536226184</v>
      </c>
      <c r="Y300" s="12">
        <v>172.03127395438361</v>
      </c>
      <c r="Z300" s="11">
        <v>162.81641734979974</v>
      </c>
      <c r="AA300" s="10">
        <v>102.80285288658857</v>
      </c>
      <c r="AB300" s="12">
        <v>64.638520103046986</v>
      </c>
      <c r="AC300" s="12">
        <v>154.99146972687399</v>
      </c>
      <c r="AD300" s="12">
        <v>111.17372901917788</v>
      </c>
      <c r="AE300" s="12">
        <v>73.448716148400877</v>
      </c>
      <c r="AF300" s="44">
        <v>74.838936061094756</v>
      </c>
      <c r="AG300" s="10">
        <v>195.19789564423527</v>
      </c>
      <c r="AH300" s="12">
        <v>179.70918094178307</v>
      </c>
      <c r="AI300" s="12">
        <v>174.24753399029251</v>
      </c>
      <c r="AJ300" s="12">
        <v>193.03841300335441</v>
      </c>
      <c r="AK300" s="12">
        <v>180.10106865180387</v>
      </c>
      <c r="AL300" s="11">
        <v>197.28106750072462</v>
      </c>
      <c r="AM300" s="10">
        <v>94.48347966752624</v>
      </c>
      <c r="AN300" s="12">
        <v>110.4857889793075</v>
      </c>
      <c r="AO300" s="12">
        <v>68.207325615210465</v>
      </c>
      <c r="AP300" s="11">
        <v>130.29635622552865</v>
      </c>
      <c r="AQ300" s="10">
        <v>58.65396743367959</v>
      </c>
      <c r="AR300" s="12">
        <v>80.158740236026787</v>
      </c>
      <c r="AS300" s="12">
        <v>129.95537209466917</v>
      </c>
      <c r="AT300" s="11">
        <v>167.92834457193885</v>
      </c>
      <c r="AU300" s="141">
        <v>154.37355795316714</v>
      </c>
    </row>
    <row r="301" spans="1:47" s="9" customFormat="1" ht="11.25">
      <c r="A301" s="7">
        <v>40359</v>
      </c>
      <c r="B301" s="162"/>
      <c r="C301" s="11">
        <v>214.86510402838212</v>
      </c>
      <c r="D301" s="10">
        <v>81.582248837251058</v>
      </c>
      <c r="E301" s="12">
        <v>187.56983987285039</v>
      </c>
      <c r="F301" s="12">
        <v>173.31375360645416</v>
      </c>
      <c r="G301" s="12">
        <v>76.576193854841691</v>
      </c>
      <c r="H301" s="12">
        <v>159.57362822543169</v>
      </c>
      <c r="I301" s="12">
        <v>233.32119085707853</v>
      </c>
      <c r="J301" s="12">
        <v>113.57526590504865</v>
      </c>
      <c r="K301" s="12">
        <v>288.57072933827806</v>
      </c>
      <c r="L301" s="30">
        <v>477.94160528854343</v>
      </c>
      <c r="M301" s="10">
        <v>88.922564673248502</v>
      </c>
      <c r="N301" s="12">
        <v>107.61141693397762</v>
      </c>
      <c r="O301" s="11">
        <v>161.88948594334065</v>
      </c>
      <c r="P301" s="10">
        <v>165.93883559948856</v>
      </c>
      <c r="Q301" s="12">
        <v>145.246367959738</v>
      </c>
      <c r="R301" s="12">
        <v>137.57586045617779</v>
      </c>
      <c r="S301" s="12">
        <v>135.03414072680027</v>
      </c>
      <c r="T301" s="12">
        <v>183.8798647057092</v>
      </c>
      <c r="U301" s="12">
        <v>176.52530935935926</v>
      </c>
      <c r="V301" s="12">
        <v>116.60921944722986</v>
      </c>
      <c r="W301" s="12">
        <v>204.79913421347015</v>
      </c>
      <c r="X301" s="12">
        <v>131.08395146848918</v>
      </c>
      <c r="Y301" s="12">
        <v>164.1512445969822</v>
      </c>
      <c r="Z301" s="11">
        <v>159.11937707625415</v>
      </c>
      <c r="AA301" s="10">
        <v>103.50400236260811</v>
      </c>
      <c r="AB301" s="12">
        <v>63.241405446719853</v>
      </c>
      <c r="AC301" s="12">
        <v>156.33180244994648</v>
      </c>
      <c r="AD301" s="12">
        <v>107.14096145467408</v>
      </c>
      <c r="AE301" s="12">
        <v>71.599670102804296</v>
      </c>
      <c r="AF301" s="44">
        <v>71.372897324907427</v>
      </c>
      <c r="AG301" s="10">
        <v>197.36857532909559</v>
      </c>
      <c r="AH301" s="12">
        <v>182.42591686692901</v>
      </c>
      <c r="AI301" s="12">
        <v>175.68598719038383</v>
      </c>
      <c r="AJ301" s="12">
        <v>193.62107398144536</v>
      </c>
      <c r="AK301" s="12">
        <v>183.61405569007459</v>
      </c>
      <c r="AL301" s="11">
        <v>200.8988730673864</v>
      </c>
      <c r="AM301" s="10">
        <v>88.219523148362271</v>
      </c>
      <c r="AN301" s="12">
        <v>109.3182868840491</v>
      </c>
      <c r="AO301" s="12">
        <v>65.124012744129928</v>
      </c>
      <c r="AP301" s="11">
        <v>123.01119411478683</v>
      </c>
      <c r="AQ301" s="10">
        <v>60.508997943830032</v>
      </c>
      <c r="AR301" s="12">
        <v>80.160217019020607</v>
      </c>
      <c r="AS301" s="12">
        <v>124.71027324213628</v>
      </c>
      <c r="AT301" s="11">
        <v>168.68974900781578</v>
      </c>
      <c r="AU301" s="141">
        <v>150.64244166759593</v>
      </c>
    </row>
    <row r="302" spans="1:47" s="14" customFormat="1" ht="11.25">
      <c r="A302" s="7">
        <v>40389</v>
      </c>
      <c r="B302" s="162"/>
      <c r="C302" s="11">
        <v>217.49125870784036</v>
      </c>
      <c r="D302" s="10">
        <v>80.642798252882315</v>
      </c>
      <c r="E302" s="12">
        <v>185.70722657185718</v>
      </c>
      <c r="F302" s="12">
        <v>173.87276335046107</v>
      </c>
      <c r="G302" s="12">
        <v>77.266429123878638</v>
      </c>
      <c r="H302" s="12">
        <v>159.79996938073668</v>
      </c>
      <c r="I302" s="12">
        <v>231.08809449880198</v>
      </c>
      <c r="J302" s="12">
        <v>112.56436896959272</v>
      </c>
      <c r="K302" s="12">
        <v>290.1465559065457</v>
      </c>
      <c r="L302" s="30">
        <v>463.18950155545986</v>
      </c>
      <c r="M302" s="10">
        <v>89.062111098871071</v>
      </c>
      <c r="N302" s="12">
        <v>108.38478756345984</v>
      </c>
      <c r="O302" s="11">
        <v>157.77647854476194</v>
      </c>
      <c r="P302" s="10">
        <v>169.68450012980597</v>
      </c>
      <c r="Q302" s="12">
        <v>144.21304691520658</v>
      </c>
      <c r="R302" s="12">
        <v>137.89237680204258</v>
      </c>
      <c r="S302" s="12">
        <v>133.42261399105894</v>
      </c>
      <c r="T302" s="12">
        <v>185.82263899826711</v>
      </c>
      <c r="U302" s="12">
        <v>176.2280889372901</v>
      </c>
      <c r="V302" s="12">
        <v>115.30218619707453</v>
      </c>
      <c r="W302" s="12">
        <v>206.72831109733281</v>
      </c>
      <c r="X302" s="12">
        <v>129.0208996637281</v>
      </c>
      <c r="Y302" s="12">
        <v>168.39052632181551</v>
      </c>
      <c r="Z302" s="11">
        <v>160.24977355754314</v>
      </c>
      <c r="AA302" s="10">
        <v>102.144139499361</v>
      </c>
      <c r="AB302" s="12">
        <v>64.401718376773005</v>
      </c>
      <c r="AC302" s="12">
        <v>157.33651727260636</v>
      </c>
      <c r="AD302" s="12">
        <v>107.86266440952357</v>
      </c>
      <c r="AE302" s="12">
        <v>73.113438414334439</v>
      </c>
      <c r="AF302" s="44">
        <v>71.175820025340542</v>
      </c>
      <c r="AG302" s="10">
        <v>193.70372940229038</v>
      </c>
      <c r="AH302" s="12">
        <v>180.61788935235037</v>
      </c>
      <c r="AI302" s="12">
        <v>174.57647571577323</v>
      </c>
      <c r="AJ302" s="12">
        <v>195.96862355023205</v>
      </c>
      <c r="AK302" s="12">
        <v>180.26809936921714</v>
      </c>
      <c r="AL302" s="11">
        <v>196.35531517604502</v>
      </c>
      <c r="AM302" s="10">
        <v>91.613826424255791</v>
      </c>
      <c r="AN302" s="12">
        <v>111.79111826417834</v>
      </c>
      <c r="AO302" s="12">
        <v>64.090185388934131</v>
      </c>
      <c r="AP302" s="11">
        <v>123.69324908835726</v>
      </c>
      <c r="AQ302" s="10">
        <v>60.563124023213696</v>
      </c>
      <c r="AR302" s="12">
        <v>80.48843920879132</v>
      </c>
      <c r="AS302" s="12">
        <v>126.19951025826064</v>
      </c>
      <c r="AT302" s="11">
        <v>169.55097551229227</v>
      </c>
      <c r="AU302" s="141">
        <v>149.65748824041964</v>
      </c>
    </row>
    <row r="303" spans="1:47" s="14" customFormat="1" ht="11.25">
      <c r="A303" s="7">
        <v>40421</v>
      </c>
      <c r="B303" s="162"/>
      <c r="C303" s="11">
        <v>214.69306048618319</v>
      </c>
      <c r="D303" s="10">
        <v>82.19987282719508</v>
      </c>
      <c r="E303" s="12">
        <v>183.2816785913607</v>
      </c>
      <c r="F303" s="12">
        <v>171.64117134252703</v>
      </c>
      <c r="G303" s="12">
        <v>75.660288186673469</v>
      </c>
      <c r="H303" s="12">
        <v>160.050451512389</v>
      </c>
      <c r="I303" s="12">
        <v>228.34461002582103</v>
      </c>
      <c r="J303" s="12">
        <v>108.95566848552687</v>
      </c>
      <c r="K303" s="12">
        <v>287.15667154039488</v>
      </c>
      <c r="L303" s="11">
        <v>463.43908114267151</v>
      </c>
      <c r="M303" s="10">
        <v>93.678483874127622</v>
      </c>
      <c r="N303" s="12">
        <v>108.8838613442507</v>
      </c>
      <c r="O303" s="11">
        <v>158.22086486388582</v>
      </c>
      <c r="P303" s="10">
        <v>164.18780692140157</v>
      </c>
      <c r="Q303" s="12">
        <v>146.0482105867427</v>
      </c>
      <c r="R303" s="12">
        <v>139.39325815402097</v>
      </c>
      <c r="S303" s="12">
        <v>134.84125599725422</v>
      </c>
      <c r="T303" s="12">
        <v>183.50690204944763</v>
      </c>
      <c r="U303" s="12">
        <v>176.2978680818469</v>
      </c>
      <c r="V303" s="12">
        <v>117.54636842099384</v>
      </c>
      <c r="W303" s="12">
        <v>202.8683058621568</v>
      </c>
      <c r="X303" s="12">
        <v>129.50365526732404</v>
      </c>
      <c r="Y303" s="12">
        <v>166.68756022365119</v>
      </c>
      <c r="Z303" s="11">
        <v>157.36403479536858</v>
      </c>
      <c r="AA303" s="10">
        <v>101.2037262116048</v>
      </c>
      <c r="AB303" s="12">
        <v>63.441254886998436</v>
      </c>
      <c r="AC303" s="12">
        <v>156.08123094669935</v>
      </c>
      <c r="AD303" s="12">
        <v>102.84417233647444</v>
      </c>
      <c r="AE303" s="12">
        <v>71.171035451858288</v>
      </c>
      <c r="AF303" s="44">
        <v>67.878233267661585</v>
      </c>
      <c r="AG303" s="10">
        <v>197.25490154736264</v>
      </c>
      <c r="AH303" s="12">
        <v>181.96516956577986</v>
      </c>
      <c r="AI303" s="12">
        <v>175.9433922426621</v>
      </c>
      <c r="AJ303" s="12">
        <v>196.77581179877802</v>
      </c>
      <c r="AK303" s="12">
        <v>179.88587894170325</v>
      </c>
      <c r="AL303" s="11">
        <v>198.141144525084</v>
      </c>
      <c r="AM303" s="10">
        <v>87.240229283763497</v>
      </c>
      <c r="AN303" s="12">
        <v>111.74931207209301</v>
      </c>
      <c r="AO303" s="12">
        <v>61.819523407508811</v>
      </c>
      <c r="AP303" s="11">
        <v>119.86606283839645</v>
      </c>
      <c r="AQ303" s="10">
        <v>61.866829751392203</v>
      </c>
      <c r="AR303" s="12">
        <v>79.185865476584411</v>
      </c>
      <c r="AS303" s="12">
        <v>121.26006472648439</v>
      </c>
      <c r="AT303" s="11">
        <v>165.31903146744594</v>
      </c>
      <c r="AU303" s="141">
        <v>148.97235221315987</v>
      </c>
    </row>
    <row r="304" spans="1:47" s="14" customFormat="1" ht="11.25">
      <c r="A304" s="7">
        <v>40451</v>
      </c>
      <c r="B304" s="162"/>
      <c r="C304" s="11">
        <v>221.61959804186372</v>
      </c>
      <c r="D304" s="10">
        <v>80.780703885847387</v>
      </c>
      <c r="E304" s="12">
        <v>182.94933108125093</v>
      </c>
      <c r="F304" s="12">
        <v>174.32701804433003</v>
      </c>
      <c r="G304" s="12">
        <v>75.850611821253878</v>
      </c>
      <c r="H304" s="12">
        <v>160.96129299474046</v>
      </c>
      <c r="I304" s="12">
        <v>230.40733074205787</v>
      </c>
      <c r="J304" s="12">
        <v>111.88439323821213</v>
      </c>
      <c r="K304" s="12">
        <v>294.93536854688062</v>
      </c>
      <c r="L304" s="11">
        <v>467.83616427201656</v>
      </c>
      <c r="M304" s="10">
        <v>90.305409039510693</v>
      </c>
      <c r="N304" s="12">
        <v>109.4573415576011</v>
      </c>
      <c r="O304" s="11">
        <v>157.61866825604878</v>
      </c>
      <c r="P304" s="10">
        <v>165.16095995671554</v>
      </c>
      <c r="Q304" s="12">
        <v>143.59138473464262</v>
      </c>
      <c r="R304" s="12">
        <v>137.1356885930081</v>
      </c>
      <c r="S304" s="12">
        <v>130.75405800512166</v>
      </c>
      <c r="T304" s="12">
        <v>181.82903083017527</v>
      </c>
      <c r="U304" s="12">
        <v>174.07050945835275</v>
      </c>
      <c r="V304" s="12">
        <v>113.25392000784407</v>
      </c>
      <c r="W304" s="12">
        <v>206.40408689035107</v>
      </c>
      <c r="X304" s="12">
        <v>125.17947181683536</v>
      </c>
      <c r="Y304" s="12">
        <v>169.80276324827736</v>
      </c>
      <c r="Z304" s="11">
        <v>157.9883375975229</v>
      </c>
      <c r="AA304" s="10">
        <v>100.93729512054456</v>
      </c>
      <c r="AB304" s="12">
        <v>64.996483324410022</v>
      </c>
      <c r="AC304" s="12">
        <v>157.42113821509412</v>
      </c>
      <c r="AD304" s="12">
        <v>106.47575467609562</v>
      </c>
      <c r="AE304" s="12">
        <v>72.036920787338033</v>
      </c>
      <c r="AF304" s="44">
        <v>69.289582855076972</v>
      </c>
      <c r="AG304" s="10">
        <v>196.2544150620059</v>
      </c>
      <c r="AH304" s="12">
        <v>182.57820783269358</v>
      </c>
      <c r="AI304" s="12">
        <v>180.00539019392176</v>
      </c>
      <c r="AJ304" s="12">
        <v>202.00906630739524</v>
      </c>
      <c r="AK304" s="12">
        <v>183.50667930937649</v>
      </c>
      <c r="AL304" s="11">
        <v>201.09007132712068</v>
      </c>
      <c r="AM304" s="10">
        <v>89.885425438438432</v>
      </c>
      <c r="AN304" s="12">
        <v>111.47363638608584</v>
      </c>
      <c r="AO304" s="12">
        <v>62.768588163613245</v>
      </c>
      <c r="AP304" s="11">
        <v>124.53690183002246</v>
      </c>
      <c r="AQ304" s="10">
        <v>60.217395249502324</v>
      </c>
      <c r="AR304" s="12">
        <v>79.504429456075158</v>
      </c>
      <c r="AS304" s="12">
        <v>126.24411097399499</v>
      </c>
      <c r="AT304" s="11">
        <v>172.06536961280295</v>
      </c>
      <c r="AU304" s="141">
        <v>149.91427044088184</v>
      </c>
    </row>
    <row r="305" spans="1:47" s="14" customFormat="1" ht="11.25">
      <c r="A305" s="7">
        <v>40480</v>
      </c>
      <c r="B305" s="162"/>
      <c r="C305" s="11">
        <v>219.8670204013539</v>
      </c>
      <c r="D305" s="10">
        <v>80.670867281275179</v>
      </c>
      <c r="E305" s="12">
        <v>181.34417913639317</v>
      </c>
      <c r="F305" s="12">
        <v>172.82990951851116</v>
      </c>
      <c r="G305" s="12">
        <v>73.916979334208321</v>
      </c>
      <c r="H305" s="12">
        <v>159.72242809146476</v>
      </c>
      <c r="I305" s="12">
        <v>232.23241202630652</v>
      </c>
      <c r="J305" s="12">
        <v>110.81858013000243</v>
      </c>
      <c r="K305" s="12">
        <v>294.5758375171269</v>
      </c>
      <c r="L305" s="11">
        <v>471.94881172730112</v>
      </c>
      <c r="M305" s="10">
        <v>89.138002745104643</v>
      </c>
      <c r="N305" s="12">
        <v>110.42700603033447</v>
      </c>
      <c r="O305" s="11">
        <v>155.24582845530634</v>
      </c>
      <c r="P305" s="10">
        <v>162.32719921918076</v>
      </c>
      <c r="Q305" s="12">
        <v>144.6614112222168</v>
      </c>
      <c r="R305" s="12">
        <v>136.72909454695989</v>
      </c>
      <c r="S305" s="12">
        <v>130.6667018550668</v>
      </c>
      <c r="T305" s="12">
        <v>180.79422883213334</v>
      </c>
      <c r="U305" s="12">
        <v>171.68337832374303</v>
      </c>
      <c r="V305" s="12">
        <v>115.10899596551289</v>
      </c>
      <c r="W305" s="12">
        <v>204.95796354314831</v>
      </c>
      <c r="X305" s="12">
        <v>126.51986452934621</v>
      </c>
      <c r="Y305" s="12">
        <v>169.40217498897064</v>
      </c>
      <c r="Z305" s="11">
        <v>159.55551344174793</v>
      </c>
      <c r="AA305" s="10">
        <v>101.28918792899202</v>
      </c>
      <c r="AB305" s="12">
        <v>65.24846193704596</v>
      </c>
      <c r="AC305" s="12">
        <v>157.33913032760171</v>
      </c>
      <c r="AD305" s="12">
        <v>106.97064483785451</v>
      </c>
      <c r="AE305" s="12">
        <v>72.547156209499349</v>
      </c>
      <c r="AF305" s="44">
        <v>67.995436134569999</v>
      </c>
      <c r="AG305" s="10">
        <v>196.10359849447786</v>
      </c>
      <c r="AH305" s="12">
        <v>182.31464852617128</v>
      </c>
      <c r="AI305" s="12">
        <v>180.09354817119083</v>
      </c>
      <c r="AJ305" s="12">
        <v>202.06325208002659</v>
      </c>
      <c r="AK305" s="12">
        <v>183.19849882243804</v>
      </c>
      <c r="AL305" s="11">
        <v>201.7453841167148</v>
      </c>
      <c r="AM305" s="10">
        <v>90.465914931451223</v>
      </c>
      <c r="AN305" s="12">
        <v>114.44051099536026</v>
      </c>
      <c r="AO305" s="12">
        <v>61.622960375760357</v>
      </c>
      <c r="AP305" s="11">
        <v>122.41947833613101</v>
      </c>
      <c r="AQ305" s="10">
        <v>59.599683499386998</v>
      </c>
      <c r="AR305" s="12">
        <v>78.812435833088585</v>
      </c>
      <c r="AS305" s="12">
        <v>124.51639848483835</v>
      </c>
      <c r="AT305" s="11">
        <v>174.056207154145</v>
      </c>
      <c r="AU305" s="141">
        <v>151.68344717942958</v>
      </c>
    </row>
    <row r="306" spans="1:47" s="14" customFormat="1" ht="11.25">
      <c r="A306" s="7">
        <v>40512</v>
      </c>
      <c r="B306" s="162"/>
      <c r="C306" s="11">
        <v>222.56558861447405</v>
      </c>
      <c r="D306" s="10">
        <v>79.533030976545533</v>
      </c>
      <c r="E306" s="12">
        <v>178.69343542237337</v>
      </c>
      <c r="F306" s="12">
        <v>168.3431567742245</v>
      </c>
      <c r="G306" s="12">
        <v>71.726256068167999</v>
      </c>
      <c r="H306" s="12">
        <v>159.0500707419732</v>
      </c>
      <c r="I306" s="12">
        <v>232.77180224266894</v>
      </c>
      <c r="J306" s="12">
        <v>111.26381899558082</v>
      </c>
      <c r="K306" s="12">
        <v>290.40311781362368</v>
      </c>
      <c r="L306" s="11">
        <v>466.7772681204105</v>
      </c>
      <c r="M306" s="10">
        <v>86.658210454239224</v>
      </c>
      <c r="N306" s="12">
        <v>111.26410375183107</v>
      </c>
      <c r="O306" s="11">
        <v>155.23988560786677</v>
      </c>
      <c r="P306" s="10">
        <v>166.21968921795562</v>
      </c>
      <c r="Q306" s="12">
        <v>147.65784097760124</v>
      </c>
      <c r="R306" s="12">
        <v>137.8918147466153</v>
      </c>
      <c r="S306" s="12">
        <v>133.60591622060753</v>
      </c>
      <c r="T306" s="12">
        <v>185.62868911208977</v>
      </c>
      <c r="U306" s="12">
        <v>177.15389935789742</v>
      </c>
      <c r="V306" s="12">
        <v>116.65022921259613</v>
      </c>
      <c r="W306" s="12">
        <v>208.22514901512963</v>
      </c>
      <c r="X306" s="12">
        <v>129.43459274486929</v>
      </c>
      <c r="Y306" s="12">
        <v>170.05630936096628</v>
      </c>
      <c r="Z306" s="11">
        <v>157.87036958901365</v>
      </c>
      <c r="AA306" s="10">
        <v>101.76055681715643</v>
      </c>
      <c r="AB306" s="12">
        <v>67.968683935993113</v>
      </c>
      <c r="AC306" s="12">
        <v>157.33248748927076</v>
      </c>
      <c r="AD306" s="12">
        <v>109.38716515955153</v>
      </c>
      <c r="AE306" s="12">
        <v>74.094355277663965</v>
      </c>
      <c r="AF306" s="44">
        <v>67.457259988372087</v>
      </c>
      <c r="AG306" s="10">
        <v>196.44582806320588</v>
      </c>
      <c r="AH306" s="12">
        <v>181.59408148146923</v>
      </c>
      <c r="AI306" s="12">
        <v>182.40749083770095</v>
      </c>
      <c r="AJ306" s="12">
        <v>204.62091049088284</v>
      </c>
      <c r="AK306" s="12">
        <v>184.76929503817502</v>
      </c>
      <c r="AL306" s="11">
        <v>200.5961535888899</v>
      </c>
      <c r="AM306" s="10">
        <v>91.768628155950537</v>
      </c>
      <c r="AN306" s="12">
        <v>115.10073149633382</v>
      </c>
      <c r="AO306" s="12">
        <v>62.170435804746624</v>
      </c>
      <c r="AP306" s="11">
        <v>120.49463502286693</v>
      </c>
      <c r="AQ306" s="10">
        <v>58.682901408999641</v>
      </c>
      <c r="AR306" s="12">
        <v>78.452153134200529</v>
      </c>
      <c r="AS306" s="12">
        <v>123.94182626470038</v>
      </c>
      <c r="AT306" s="11">
        <v>178.45378916773092</v>
      </c>
      <c r="AU306" s="141">
        <v>152.47461227110804</v>
      </c>
    </row>
    <row r="307" spans="1:47" s="14" customFormat="1" ht="11.25">
      <c r="A307" s="7">
        <v>40543</v>
      </c>
      <c r="B307" s="162"/>
      <c r="C307" s="11">
        <v>226.49852499193216</v>
      </c>
      <c r="D307" s="10">
        <v>77.501333087255574</v>
      </c>
      <c r="E307" s="12">
        <v>181.33894381269545</v>
      </c>
      <c r="F307" s="12">
        <v>173.44705351306402</v>
      </c>
      <c r="G307" s="12">
        <v>76.048630076511643</v>
      </c>
      <c r="H307" s="12">
        <v>164.04351832662013</v>
      </c>
      <c r="I307" s="12">
        <v>233.47822718265553</v>
      </c>
      <c r="J307" s="12">
        <v>115.45400344723538</v>
      </c>
      <c r="K307" s="12">
        <v>290.68168889247676</v>
      </c>
      <c r="L307" s="11">
        <v>469.24719552274985</v>
      </c>
      <c r="M307" s="10">
        <v>85.146823407873271</v>
      </c>
      <c r="N307" s="12">
        <v>110.87465143771311</v>
      </c>
      <c r="O307" s="11">
        <v>152.03019755938405</v>
      </c>
      <c r="P307" s="10">
        <v>162.79106108597844</v>
      </c>
      <c r="Q307" s="12">
        <v>144.29865353210329</v>
      </c>
      <c r="R307" s="12">
        <v>133.63595298949437</v>
      </c>
      <c r="S307" s="12">
        <v>129.98470045996737</v>
      </c>
      <c r="T307" s="12">
        <v>179.96265640782488</v>
      </c>
      <c r="U307" s="12">
        <v>173.57288060562942</v>
      </c>
      <c r="V307" s="12">
        <v>115.27637682548844</v>
      </c>
      <c r="W307" s="12">
        <v>203.315466963272</v>
      </c>
      <c r="X307" s="12">
        <v>127.29129787563042</v>
      </c>
      <c r="Y307" s="12">
        <v>168.81672442691476</v>
      </c>
      <c r="Z307" s="11">
        <v>163.83641551261579</v>
      </c>
      <c r="AA307" s="10">
        <v>102.51284458780987</v>
      </c>
      <c r="AB307" s="12">
        <v>68.274510960811313</v>
      </c>
      <c r="AC307" s="12">
        <v>157.91771446391064</v>
      </c>
      <c r="AD307" s="12">
        <v>111.93928165517309</v>
      </c>
      <c r="AE307" s="12">
        <v>74.194088813453874</v>
      </c>
      <c r="AF307" s="44">
        <v>72.540535042148377</v>
      </c>
      <c r="AG307" s="10">
        <v>191.81582562540845</v>
      </c>
      <c r="AH307" s="12">
        <v>176.70358897401195</v>
      </c>
      <c r="AI307" s="12">
        <v>177.64265394272442</v>
      </c>
      <c r="AJ307" s="12">
        <v>199.96260751951033</v>
      </c>
      <c r="AK307" s="12">
        <v>180.42662934547843</v>
      </c>
      <c r="AL307" s="11">
        <v>197.9819312565252</v>
      </c>
      <c r="AM307" s="10">
        <v>98.090611195097495</v>
      </c>
      <c r="AN307" s="12">
        <v>113.93596133398999</v>
      </c>
      <c r="AO307" s="12">
        <v>66.148058606976463</v>
      </c>
      <c r="AP307" s="11">
        <v>128.91537638327316</v>
      </c>
      <c r="AQ307" s="10">
        <v>59.027152939919091</v>
      </c>
      <c r="AR307" s="12">
        <v>79.638353714465524</v>
      </c>
      <c r="AS307" s="12">
        <v>130.78303732724487</v>
      </c>
      <c r="AT307" s="11">
        <v>179.94814792692756</v>
      </c>
      <c r="AU307" s="141">
        <v>150.97119867680303</v>
      </c>
    </row>
    <row r="308" spans="1:47" s="9" customFormat="1" ht="11.25">
      <c r="A308" s="7">
        <v>40574</v>
      </c>
      <c r="B308" s="162"/>
      <c r="C308" s="11">
        <v>231.88999907797091</v>
      </c>
      <c r="D308" s="10">
        <v>76.617834989831906</v>
      </c>
      <c r="E308" s="12">
        <v>186.07115672366422</v>
      </c>
      <c r="F308" s="12">
        <v>175.11964627122452</v>
      </c>
      <c r="G308" s="12">
        <v>77.060736713336155</v>
      </c>
      <c r="H308" s="12">
        <v>166.08116440140091</v>
      </c>
      <c r="I308" s="12">
        <v>235.99492443647367</v>
      </c>
      <c r="J308" s="12">
        <v>115.38753390484374</v>
      </c>
      <c r="K308" s="12">
        <v>286.26095033137079</v>
      </c>
      <c r="L308" s="11">
        <v>470.12994439766595</v>
      </c>
      <c r="M308" s="10">
        <v>83.465614705333905</v>
      </c>
      <c r="N308" s="12">
        <v>110.98017277473231</v>
      </c>
      <c r="O308" s="11">
        <v>150.67308957945036</v>
      </c>
      <c r="P308" s="10">
        <v>159.93968350326898</v>
      </c>
      <c r="Q308" s="12">
        <v>144.04793774487817</v>
      </c>
      <c r="R308" s="12">
        <v>131.84240816370735</v>
      </c>
      <c r="S308" s="12">
        <v>127.86084973303416</v>
      </c>
      <c r="T308" s="12">
        <v>176.89304894268835</v>
      </c>
      <c r="U308" s="12">
        <v>168.17055031477162</v>
      </c>
      <c r="V308" s="12">
        <v>114.75459160536705</v>
      </c>
      <c r="W308" s="12">
        <v>198.7321252707558</v>
      </c>
      <c r="X308" s="12">
        <v>126.11463492800907</v>
      </c>
      <c r="Y308" s="12">
        <v>165.50999318698589</v>
      </c>
      <c r="Z308" s="11">
        <v>167.61321654815799</v>
      </c>
      <c r="AA308" s="10">
        <v>103.10703195374076</v>
      </c>
      <c r="AB308" s="12">
        <v>67.542131829667781</v>
      </c>
      <c r="AC308" s="12">
        <v>160.25477190783658</v>
      </c>
      <c r="AD308" s="12">
        <v>111.61422027888688</v>
      </c>
      <c r="AE308" s="12">
        <v>73.564448679070139</v>
      </c>
      <c r="AF308" s="44">
        <v>74.443173805462365</v>
      </c>
      <c r="AG308" s="10">
        <v>192.27585561062267</v>
      </c>
      <c r="AH308" s="12">
        <v>176.15059662814397</v>
      </c>
      <c r="AI308" s="12">
        <v>178.44373332828022</v>
      </c>
      <c r="AJ308" s="12">
        <v>202.80725974240693</v>
      </c>
      <c r="AK308" s="12">
        <v>180.69140545417298</v>
      </c>
      <c r="AL308" s="11">
        <v>198.55837008943973</v>
      </c>
      <c r="AM308" s="10">
        <v>97.487882398477055</v>
      </c>
      <c r="AN308" s="12">
        <v>113.56328106986182</v>
      </c>
      <c r="AO308" s="12">
        <v>67.110287608916039</v>
      </c>
      <c r="AP308" s="11">
        <v>128.3473689961026</v>
      </c>
      <c r="AQ308" s="10">
        <v>57.992101909269309</v>
      </c>
      <c r="AR308" s="12">
        <v>79.400715341531253</v>
      </c>
      <c r="AS308" s="12">
        <v>128.65397165113248</v>
      </c>
      <c r="AT308" s="11">
        <v>185.59263059776183</v>
      </c>
      <c r="AU308" s="141">
        <v>151.79693234058416</v>
      </c>
    </row>
    <row r="309" spans="1:47" s="9" customFormat="1" ht="11.25">
      <c r="A309" s="7">
        <v>40602</v>
      </c>
      <c r="B309" s="162"/>
      <c r="C309" s="11">
        <v>233.69045935569565</v>
      </c>
      <c r="D309" s="10">
        <v>76.472836117475978</v>
      </c>
      <c r="E309" s="12">
        <v>185.02512801792861</v>
      </c>
      <c r="F309" s="12">
        <v>176.26647169628856</v>
      </c>
      <c r="G309" s="12">
        <v>77.251912523212965</v>
      </c>
      <c r="H309" s="12">
        <v>162.6549495880891</v>
      </c>
      <c r="I309" s="12">
        <v>233.69184609122522</v>
      </c>
      <c r="J309" s="12">
        <v>116.54033556166013</v>
      </c>
      <c r="K309" s="12">
        <v>291.50705963808531</v>
      </c>
      <c r="L309" s="11">
        <v>468.77278298092006</v>
      </c>
      <c r="M309" s="10">
        <v>82.470258505241006</v>
      </c>
      <c r="N309" s="12">
        <v>111.87928710957455</v>
      </c>
      <c r="O309" s="11">
        <v>152.14384617595783</v>
      </c>
      <c r="P309" s="10">
        <v>162.45839736068891</v>
      </c>
      <c r="Q309" s="12">
        <v>146.77218576558593</v>
      </c>
      <c r="R309" s="12">
        <v>133.22819861396368</v>
      </c>
      <c r="S309" s="12">
        <v>131.38071736789158</v>
      </c>
      <c r="T309" s="12">
        <v>178.63074895325136</v>
      </c>
      <c r="U309" s="12">
        <v>170.44353481738037</v>
      </c>
      <c r="V309" s="12">
        <v>117.3490168752632</v>
      </c>
      <c r="W309" s="12">
        <v>200.38348478908935</v>
      </c>
      <c r="X309" s="12">
        <v>127.94091405610015</v>
      </c>
      <c r="Y309" s="12">
        <v>166.13938346731291</v>
      </c>
      <c r="Z309" s="11">
        <v>166.6967795000977</v>
      </c>
      <c r="AA309" s="10">
        <v>103.27873044605114</v>
      </c>
      <c r="AB309" s="12">
        <v>68.880900952045309</v>
      </c>
      <c r="AC309" s="12">
        <v>160.41192788248838</v>
      </c>
      <c r="AD309" s="12">
        <v>112.35951623671644</v>
      </c>
      <c r="AE309" s="12">
        <v>73.950650846335975</v>
      </c>
      <c r="AF309" s="44">
        <v>74.486334840776507</v>
      </c>
      <c r="AG309" s="10">
        <v>193.74945994570405</v>
      </c>
      <c r="AH309" s="12">
        <v>175.68387078117996</v>
      </c>
      <c r="AI309" s="12">
        <v>177.86246016466535</v>
      </c>
      <c r="AJ309" s="12">
        <v>203.18395932055347</v>
      </c>
      <c r="AK309" s="12">
        <v>179.78487259242695</v>
      </c>
      <c r="AL309" s="11">
        <v>198.68067881170009</v>
      </c>
      <c r="AM309" s="10">
        <v>97.988492852997879</v>
      </c>
      <c r="AN309" s="12">
        <v>113.31716050631771</v>
      </c>
      <c r="AO309" s="12">
        <v>67.182235382416764</v>
      </c>
      <c r="AP309" s="11">
        <v>129.77711328361539</v>
      </c>
      <c r="AQ309" s="10">
        <v>57.034803079596173</v>
      </c>
      <c r="AR309" s="12">
        <v>79.437951905291015</v>
      </c>
      <c r="AS309" s="12">
        <v>131.08433449471099</v>
      </c>
      <c r="AT309" s="11">
        <v>186.05600029368838</v>
      </c>
      <c r="AU309" s="141">
        <v>151.92414941252127</v>
      </c>
    </row>
    <row r="310" spans="1:47" s="9" customFormat="1" ht="11.25">
      <c r="A310" s="7">
        <v>40633</v>
      </c>
      <c r="B310" s="162"/>
      <c r="C310" s="11">
        <v>236.54144036601244</v>
      </c>
      <c r="D310" s="10">
        <v>77.076840155694981</v>
      </c>
      <c r="E310" s="12">
        <v>186.99669390345551</v>
      </c>
      <c r="F310" s="12">
        <v>177.48078253963286</v>
      </c>
      <c r="G310" s="12">
        <v>76.096013195484076</v>
      </c>
      <c r="H310" s="12">
        <v>164.81509127789639</v>
      </c>
      <c r="I310" s="12">
        <v>238.21956926050652</v>
      </c>
      <c r="J310" s="12">
        <v>117.84516664027451</v>
      </c>
      <c r="K310" s="12">
        <v>295.64344898825709</v>
      </c>
      <c r="L310" s="11">
        <v>469.99477619579818</v>
      </c>
      <c r="M310" s="10">
        <v>83.13487280892214</v>
      </c>
      <c r="N310" s="12">
        <v>111.03822121823043</v>
      </c>
      <c r="O310" s="11">
        <v>152.70330065741769</v>
      </c>
      <c r="P310" s="10">
        <v>164.23131545516338</v>
      </c>
      <c r="Q310" s="12">
        <v>147.67750721305913</v>
      </c>
      <c r="R310" s="12">
        <v>134.3132925558007</v>
      </c>
      <c r="S310" s="12">
        <v>132.67207562571687</v>
      </c>
      <c r="T310" s="12">
        <v>180.40551850039793</v>
      </c>
      <c r="U310" s="12">
        <v>171.43818282978609</v>
      </c>
      <c r="V310" s="12">
        <v>115.24308888669286</v>
      </c>
      <c r="W310" s="12">
        <v>202.11845076188499</v>
      </c>
      <c r="X310" s="12">
        <v>127.54684677915948</v>
      </c>
      <c r="Y310" s="12">
        <v>168.46496466129446</v>
      </c>
      <c r="Z310" s="11">
        <v>162.34817552398152</v>
      </c>
      <c r="AA310" s="10">
        <v>103.29813382916424</v>
      </c>
      <c r="AB310" s="12">
        <v>69.252229608890019</v>
      </c>
      <c r="AC310" s="12">
        <v>160.78949159862205</v>
      </c>
      <c r="AD310" s="12">
        <v>112.08256894472741</v>
      </c>
      <c r="AE310" s="12">
        <v>73.972922538519583</v>
      </c>
      <c r="AF310" s="44">
        <v>74.531250893292423</v>
      </c>
      <c r="AG310" s="10">
        <v>194.06326176850979</v>
      </c>
      <c r="AH310" s="12">
        <v>177.88212098945593</v>
      </c>
      <c r="AI310" s="12">
        <v>177.76091513268776</v>
      </c>
      <c r="AJ310" s="12">
        <v>202.65427267265022</v>
      </c>
      <c r="AK310" s="12">
        <v>181.20687536915304</v>
      </c>
      <c r="AL310" s="11">
        <v>202.13910269523106</v>
      </c>
      <c r="AM310" s="10">
        <v>96.954914212244219</v>
      </c>
      <c r="AN310" s="12">
        <v>113.07220646074707</v>
      </c>
      <c r="AO310" s="12">
        <v>67.742711667449058</v>
      </c>
      <c r="AP310" s="11">
        <v>128.58574952938076</v>
      </c>
      <c r="AQ310" s="10">
        <v>55.97737835915256</v>
      </c>
      <c r="AR310" s="12">
        <v>80.569785333930071</v>
      </c>
      <c r="AS310" s="12">
        <v>130.76741089993473</v>
      </c>
      <c r="AT310" s="11">
        <v>183.89125168268885</v>
      </c>
      <c r="AU310" s="141">
        <v>152.53979576183602</v>
      </c>
    </row>
    <row r="311" spans="1:47" s="9" customFormat="1" ht="11.25">
      <c r="A311" s="7">
        <v>40662</v>
      </c>
      <c r="B311" s="162"/>
      <c r="C311" s="11">
        <v>236.79471681888836</v>
      </c>
      <c r="D311" s="10">
        <v>77.583984784222196</v>
      </c>
      <c r="E311" s="12">
        <v>186.28693077500495</v>
      </c>
      <c r="F311" s="12">
        <v>176.9687130907495</v>
      </c>
      <c r="G311" s="12">
        <v>75.680691841484531</v>
      </c>
      <c r="H311" s="12">
        <v>163.6958626009023</v>
      </c>
      <c r="I311" s="12">
        <v>236.24305977802504</v>
      </c>
      <c r="J311" s="12">
        <v>119.14608522782468</v>
      </c>
      <c r="K311" s="12">
        <v>298.13096146372675</v>
      </c>
      <c r="L311" s="11">
        <v>468.82924576927439</v>
      </c>
      <c r="M311" s="10">
        <v>83.665722468633561</v>
      </c>
      <c r="N311" s="12">
        <v>111.09346561938469</v>
      </c>
      <c r="O311" s="11">
        <v>153.07841632699123</v>
      </c>
      <c r="P311" s="10">
        <v>162.50768057495011</v>
      </c>
      <c r="Q311" s="12">
        <v>141.96070929771489</v>
      </c>
      <c r="R311" s="12">
        <v>128.70007130128172</v>
      </c>
      <c r="S311" s="12">
        <v>128.35092671321357</v>
      </c>
      <c r="T311" s="12">
        <v>176.5020921049005</v>
      </c>
      <c r="U311" s="12">
        <v>166.60729540999441</v>
      </c>
      <c r="V311" s="12">
        <v>113.24423428283133</v>
      </c>
      <c r="W311" s="12">
        <v>198.75013873932224</v>
      </c>
      <c r="X311" s="12">
        <v>125.96215864284135</v>
      </c>
      <c r="Y311" s="12">
        <v>167.38582213407389</v>
      </c>
      <c r="Z311" s="11">
        <v>161.23620989387808</v>
      </c>
      <c r="AA311" s="10">
        <v>101.46029245885795</v>
      </c>
      <c r="AB311" s="12">
        <v>69.155922557661583</v>
      </c>
      <c r="AC311" s="12">
        <v>160.14729598618504</v>
      </c>
      <c r="AD311" s="12">
        <v>109.03032964614256</v>
      </c>
      <c r="AE311" s="12">
        <v>73.468170921342534</v>
      </c>
      <c r="AF311" s="44">
        <v>72.581642461294791</v>
      </c>
      <c r="AG311" s="10">
        <v>197.08486429104934</v>
      </c>
      <c r="AH311" s="12">
        <v>182.29855382312735</v>
      </c>
      <c r="AI311" s="12">
        <v>177.75045823743875</v>
      </c>
      <c r="AJ311" s="12">
        <v>203.83840071945633</v>
      </c>
      <c r="AK311" s="12">
        <v>181.04927521258153</v>
      </c>
      <c r="AL311" s="11">
        <v>203.30035438913799</v>
      </c>
      <c r="AM311" s="10">
        <v>95.373784171080203</v>
      </c>
      <c r="AN311" s="12">
        <v>114.56176424192461</v>
      </c>
      <c r="AO311" s="12">
        <v>65.538188285086676</v>
      </c>
      <c r="AP311" s="11">
        <v>129.10936514872506</v>
      </c>
      <c r="AQ311" s="10">
        <v>55.971037913924036</v>
      </c>
      <c r="AR311" s="12">
        <v>80.923475280689786</v>
      </c>
      <c r="AS311" s="12">
        <v>131.71526415205793</v>
      </c>
      <c r="AT311" s="11">
        <v>185.45264989648683</v>
      </c>
      <c r="AU311" s="141">
        <v>152.40928265846995</v>
      </c>
    </row>
    <row r="312" spans="1:47" s="9" customFormat="1" ht="11.25">
      <c r="A312" s="7">
        <v>40694</v>
      </c>
      <c r="B312" s="162"/>
      <c r="C312" s="11">
        <v>235.43027073581229</v>
      </c>
      <c r="D312" s="10">
        <v>78.565232110248473</v>
      </c>
      <c r="E312" s="12">
        <v>185.20382786864141</v>
      </c>
      <c r="F312" s="12">
        <v>175.25385003803459</v>
      </c>
      <c r="G312" s="12">
        <v>73.580995715184045</v>
      </c>
      <c r="H312" s="12">
        <v>164.53675369990754</v>
      </c>
      <c r="I312" s="12">
        <v>238.09697821927301</v>
      </c>
      <c r="J312" s="12">
        <v>120.51482446600725</v>
      </c>
      <c r="K312" s="12">
        <v>297.84558294713833</v>
      </c>
      <c r="L312" s="11">
        <v>467.24001419061966</v>
      </c>
      <c r="M312" s="10">
        <v>86.015593245999</v>
      </c>
      <c r="N312" s="12">
        <v>111.9312385451305</v>
      </c>
      <c r="O312" s="11">
        <v>153.24277401841294</v>
      </c>
      <c r="P312" s="10">
        <v>161.71837841625376</v>
      </c>
      <c r="Q312" s="12">
        <v>141.41124015762961</v>
      </c>
      <c r="R312" s="12">
        <v>127.52653474009321</v>
      </c>
      <c r="S312" s="12">
        <v>128.80106331036677</v>
      </c>
      <c r="T312" s="12">
        <v>176.9597282480469</v>
      </c>
      <c r="U312" s="12">
        <v>165.99693083219532</v>
      </c>
      <c r="V312" s="12">
        <v>114.06391108633069</v>
      </c>
      <c r="W312" s="12">
        <v>197.55432107768047</v>
      </c>
      <c r="X312" s="12">
        <v>126.77390438328328</v>
      </c>
      <c r="Y312" s="12">
        <v>165.09725176305457</v>
      </c>
      <c r="Z312" s="11">
        <v>158.92914864272737</v>
      </c>
      <c r="AA312" s="10">
        <v>100.22191752297273</v>
      </c>
      <c r="AB312" s="12">
        <v>69.422547511980071</v>
      </c>
      <c r="AC312" s="12">
        <v>161.54384547956246</v>
      </c>
      <c r="AD312" s="12">
        <v>106.75095875926456</v>
      </c>
      <c r="AE312" s="12">
        <v>73.340150577764987</v>
      </c>
      <c r="AF312" s="44">
        <v>70.341253896150164</v>
      </c>
      <c r="AG312" s="10">
        <v>199.26793774770081</v>
      </c>
      <c r="AH312" s="12">
        <v>185.49165974796753</v>
      </c>
      <c r="AI312" s="12">
        <v>177.32104930288753</v>
      </c>
      <c r="AJ312" s="12">
        <v>203.09841070667608</v>
      </c>
      <c r="AK312" s="12">
        <v>182.81620410485007</v>
      </c>
      <c r="AL312" s="11">
        <v>204.47637104594901</v>
      </c>
      <c r="AM312" s="10">
        <v>94.051230907884758</v>
      </c>
      <c r="AN312" s="12">
        <v>112.39700972220012</v>
      </c>
      <c r="AO312" s="12">
        <v>64.257923582252062</v>
      </c>
      <c r="AP312" s="11">
        <v>127.31831583338658</v>
      </c>
      <c r="AQ312" s="10">
        <v>56.071667252104106</v>
      </c>
      <c r="AR312" s="12">
        <v>80.989399589084414</v>
      </c>
      <c r="AS312" s="12">
        <v>130.43766202096688</v>
      </c>
      <c r="AT312" s="11">
        <v>183.25892931023773</v>
      </c>
      <c r="AU312" s="141">
        <v>151.28001308407812</v>
      </c>
    </row>
    <row r="313" spans="1:47" s="9" customFormat="1" ht="11.25">
      <c r="A313" s="7">
        <v>40724</v>
      </c>
      <c r="B313" s="162"/>
      <c r="C313" s="11">
        <v>233.35997697106222</v>
      </c>
      <c r="D313" s="10">
        <v>78.39909050834207</v>
      </c>
      <c r="E313" s="12">
        <v>184.29969505270472</v>
      </c>
      <c r="F313" s="12">
        <v>173.57857771530126</v>
      </c>
      <c r="G313" s="12">
        <v>72.423356223590389</v>
      </c>
      <c r="H313" s="12">
        <v>162.86078094765747</v>
      </c>
      <c r="I313" s="12">
        <v>237.50647751795361</v>
      </c>
      <c r="J313" s="12">
        <v>120.26894022086823</v>
      </c>
      <c r="K313" s="12">
        <v>297.23755932767222</v>
      </c>
      <c r="L313" s="11">
        <v>463.95191721733414</v>
      </c>
      <c r="M313" s="10">
        <v>86.180888785156071</v>
      </c>
      <c r="N313" s="12">
        <v>112.62345780352854</v>
      </c>
      <c r="O313" s="11">
        <v>153.87941482476384</v>
      </c>
      <c r="P313" s="10">
        <v>163.87860774613517</v>
      </c>
      <c r="Q313" s="12">
        <v>142.59260515866617</v>
      </c>
      <c r="R313" s="12">
        <v>128.48422829954117</v>
      </c>
      <c r="S313" s="12">
        <v>129.6569209953808</v>
      </c>
      <c r="T313" s="12">
        <v>179.59291659223783</v>
      </c>
      <c r="U313" s="12">
        <v>166.91203329464224</v>
      </c>
      <c r="V313" s="12">
        <v>115.25301562173694</v>
      </c>
      <c r="W313" s="12">
        <v>200.37470192711785</v>
      </c>
      <c r="X313" s="12">
        <v>127.76726590936687</v>
      </c>
      <c r="Y313" s="12">
        <v>167.33100701064467</v>
      </c>
      <c r="Z313" s="11">
        <v>155.26796277524053</v>
      </c>
      <c r="AA313" s="10">
        <v>99.288646865604534</v>
      </c>
      <c r="AB313" s="12">
        <v>68.733139978404296</v>
      </c>
      <c r="AC313" s="12">
        <v>163.15648229465094</v>
      </c>
      <c r="AD313" s="12">
        <v>105.81805709471142</v>
      </c>
      <c r="AE313" s="12">
        <v>73.570871902544539</v>
      </c>
      <c r="AF313" s="44">
        <v>69.198979819799561</v>
      </c>
      <c r="AG313" s="10">
        <v>199.87500188508096</v>
      </c>
      <c r="AH313" s="12">
        <v>187.31496358601638</v>
      </c>
      <c r="AI313" s="12">
        <v>179.52762186574833</v>
      </c>
      <c r="AJ313" s="12">
        <v>206.29567756190781</v>
      </c>
      <c r="AK313" s="12">
        <v>185.12350232938599</v>
      </c>
      <c r="AL313" s="11">
        <v>205.82677920671145</v>
      </c>
      <c r="AM313" s="10">
        <v>92.071619847553094</v>
      </c>
      <c r="AN313" s="12">
        <v>112.15880855355461</v>
      </c>
      <c r="AO313" s="12">
        <v>62.069159425828957</v>
      </c>
      <c r="AP313" s="11">
        <v>122.23583163343828</v>
      </c>
      <c r="AQ313" s="10">
        <v>56.062771313746296</v>
      </c>
      <c r="AR313" s="12">
        <v>80.724849350233143</v>
      </c>
      <c r="AS313" s="12">
        <v>128.48246534288242</v>
      </c>
      <c r="AT313" s="11">
        <v>177.62012254961641</v>
      </c>
      <c r="AU313" s="141">
        <v>153.48177324098322</v>
      </c>
    </row>
    <row r="314" spans="1:47" s="9" customFormat="1" ht="11.25">
      <c r="A314" s="7">
        <v>40753</v>
      </c>
      <c r="B314" s="162"/>
      <c r="C314" s="11">
        <v>234.18567518502874</v>
      </c>
      <c r="D314" s="10">
        <v>79.290855987371842</v>
      </c>
      <c r="E314" s="12">
        <v>182.91417125579403</v>
      </c>
      <c r="F314" s="12">
        <v>171.68540776268182</v>
      </c>
      <c r="G314" s="12">
        <v>72.036176629246413</v>
      </c>
      <c r="H314" s="12">
        <v>161.99974910967805</v>
      </c>
      <c r="I314" s="12">
        <v>235.76396424250618</v>
      </c>
      <c r="J314" s="12">
        <v>118.03471145577615</v>
      </c>
      <c r="K314" s="12">
        <v>297.18373809497831</v>
      </c>
      <c r="L314" s="11">
        <v>460.03486482719057</v>
      </c>
      <c r="M314" s="10">
        <v>87.317800351104935</v>
      </c>
      <c r="N314" s="12">
        <v>112.35446122255632</v>
      </c>
      <c r="O314" s="11">
        <v>155.5905388961817</v>
      </c>
      <c r="P314" s="10">
        <v>165.18068574138579</v>
      </c>
      <c r="Q314" s="12">
        <v>143.71313582433672</v>
      </c>
      <c r="R314" s="12">
        <v>128.94888979210936</v>
      </c>
      <c r="S314" s="12">
        <v>131.7296885013748</v>
      </c>
      <c r="T314" s="12">
        <v>184.04633073534461</v>
      </c>
      <c r="U314" s="12">
        <v>174.02531134893943</v>
      </c>
      <c r="V314" s="12">
        <v>116.22604803650208</v>
      </c>
      <c r="W314" s="12">
        <v>204.82683472558429</v>
      </c>
      <c r="X314" s="12">
        <v>130.44442825115027</v>
      </c>
      <c r="Y314" s="12">
        <v>166.30499940051823</v>
      </c>
      <c r="Z314" s="11">
        <v>154.515643164008</v>
      </c>
      <c r="AA314" s="10">
        <v>98.228852727343082</v>
      </c>
      <c r="AB314" s="12">
        <v>70.836945920017797</v>
      </c>
      <c r="AC314" s="12">
        <v>163.81368482321867</v>
      </c>
      <c r="AD314" s="12">
        <v>107.32099856876469</v>
      </c>
      <c r="AE314" s="12">
        <v>74.397853773059111</v>
      </c>
      <c r="AF314" s="44">
        <v>67.891959828780614</v>
      </c>
      <c r="AG314" s="10">
        <v>203.26823347259045</v>
      </c>
      <c r="AH314" s="12">
        <v>189.94306365987254</v>
      </c>
      <c r="AI314" s="12">
        <v>179.64720358706191</v>
      </c>
      <c r="AJ314" s="12">
        <v>208.01530182841773</v>
      </c>
      <c r="AK314" s="12">
        <v>188.42256851789247</v>
      </c>
      <c r="AL314" s="11">
        <v>208.8606307588631</v>
      </c>
      <c r="AM314" s="10">
        <v>89.51467978821826</v>
      </c>
      <c r="AN314" s="12">
        <v>111.82073641725377</v>
      </c>
      <c r="AO314" s="12">
        <v>62.615546843435332</v>
      </c>
      <c r="AP314" s="11">
        <v>118.03743935829114</v>
      </c>
      <c r="AQ314" s="10">
        <v>56.344910274091767</v>
      </c>
      <c r="AR314" s="12">
        <v>79.009166043463082</v>
      </c>
      <c r="AS314" s="12">
        <v>127.34871963224288</v>
      </c>
      <c r="AT314" s="11">
        <v>175.1294810137374</v>
      </c>
      <c r="AU314" s="141">
        <v>152.44520070403536</v>
      </c>
    </row>
    <row r="315" spans="1:47" s="9" customFormat="1" ht="11.25">
      <c r="A315" s="7">
        <v>40786</v>
      </c>
      <c r="B315" s="162"/>
      <c r="C315" s="11">
        <v>223.40993857236012</v>
      </c>
      <c r="D315" s="10">
        <v>81.335044062716051</v>
      </c>
      <c r="E315" s="12">
        <v>180.65153130258051</v>
      </c>
      <c r="F315" s="12">
        <v>166.11388926930297</v>
      </c>
      <c r="G315" s="12">
        <v>68.470057453689833</v>
      </c>
      <c r="H315" s="12">
        <v>159.25032911675564</v>
      </c>
      <c r="I315" s="12">
        <v>233.3636233886549</v>
      </c>
      <c r="J315" s="12">
        <v>115.86659060883046</v>
      </c>
      <c r="K315" s="12">
        <v>296.86780969499449</v>
      </c>
      <c r="L315" s="11">
        <v>459.81668675354427</v>
      </c>
      <c r="M315" s="10">
        <v>94.086156379572145</v>
      </c>
      <c r="N315" s="12">
        <v>112.73496852064393</v>
      </c>
      <c r="O315" s="11">
        <v>154.69385494143026</v>
      </c>
      <c r="P315" s="10">
        <v>163.71591723073942</v>
      </c>
      <c r="Q315" s="12">
        <v>146.77432487692278</v>
      </c>
      <c r="R315" s="12">
        <v>130.14078894699088</v>
      </c>
      <c r="S315" s="12">
        <v>133.62739701796798</v>
      </c>
      <c r="T315" s="12">
        <v>184.22277699286417</v>
      </c>
      <c r="U315" s="12">
        <v>174.33508221952317</v>
      </c>
      <c r="V315" s="12">
        <v>118.64873747547348</v>
      </c>
      <c r="W315" s="12">
        <v>203.08725882575703</v>
      </c>
      <c r="X315" s="12">
        <v>130.0809947691946</v>
      </c>
      <c r="Y315" s="12">
        <v>165.23826747271247</v>
      </c>
      <c r="Z315" s="11">
        <v>150.1239587894419</v>
      </c>
      <c r="AA315" s="10">
        <v>94.045523166641374</v>
      </c>
      <c r="AB315" s="12">
        <v>67.101108184386021</v>
      </c>
      <c r="AC315" s="12">
        <v>161.36129238949906</v>
      </c>
      <c r="AD315" s="12">
        <v>103.71111170917304</v>
      </c>
      <c r="AE315" s="12">
        <v>75.470079445346812</v>
      </c>
      <c r="AF315" s="44">
        <v>63.330197941251008</v>
      </c>
      <c r="AG315" s="10">
        <v>207.34774187843311</v>
      </c>
      <c r="AH315" s="12">
        <v>194.90048635482287</v>
      </c>
      <c r="AI315" s="12">
        <v>182.16951451610291</v>
      </c>
      <c r="AJ315" s="12">
        <v>208.81427320190858</v>
      </c>
      <c r="AK315" s="12">
        <v>190.28934186843125</v>
      </c>
      <c r="AL315" s="11">
        <v>211.75616244419251</v>
      </c>
      <c r="AM315" s="10">
        <v>83.07058797397049</v>
      </c>
      <c r="AN315" s="12">
        <v>108.95882265163523</v>
      </c>
      <c r="AO315" s="12">
        <v>60.78926297928453</v>
      </c>
      <c r="AP315" s="11">
        <v>111.87790961963493</v>
      </c>
      <c r="AQ315" s="10">
        <v>58.198010724435747</v>
      </c>
      <c r="AR315" s="12">
        <v>79.204548156697115</v>
      </c>
      <c r="AS315" s="12">
        <v>123.09740975869505</v>
      </c>
      <c r="AT315" s="11">
        <v>173.17258836461264</v>
      </c>
      <c r="AU315" s="141">
        <v>150.48217941266734</v>
      </c>
    </row>
    <row r="316" spans="1:47" s="9" customFormat="1" ht="11.25">
      <c r="A316" s="7">
        <v>40816</v>
      </c>
      <c r="B316" s="162"/>
      <c r="C316" s="11">
        <v>212.83553306916633</v>
      </c>
      <c r="D316" s="10">
        <v>84.687692651177443</v>
      </c>
      <c r="E316" s="12">
        <v>176.29841567385895</v>
      </c>
      <c r="F316" s="12">
        <v>156.8166851596161</v>
      </c>
      <c r="G316" s="12">
        <v>65.490606312064088</v>
      </c>
      <c r="H316" s="12">
        <v>153.33719655707617</v>
      </c>
      <c r="I316" s="12">
        <v>227.83593245598053</v>
      </c>
      <c r="J316" s="12">
        <v>113.54814133656109</v>
      </c>
      <c r="K316" s="12">
        <v>293.38491288627688</v>
      </c>
      <c r="L316" s="11">
        <v>457.73526615831838</v>
      </c>
      <c r="M316" s="10">
        <v>100.55748057284973</v>
      </c>
      <c r="N316" s="12">
        <v>112.87229105629812</v>
      </c>
      <c r="O316" s="11">
        <v>159.51202407143018</v>
      </c>
      <c r="P316" s="10">
        <v>153.93498005644227</v>
      </c>
      <c r="Q316" s="12">
        <v>154.73779439298906</v>
      </c>
      <c r="R316" s="12">
        <v>132.14139277792256</v>
      </c>
      <c r="S316" s="12">
        <v>139.77921652446747</v>
      </c>
      <c r="T316" s="12">
        <v>182.08146722965878</v>
      </c>
      <c r="U316" s="12">
        <v>175.73989055396757</v>
      </c>
      <c r="V316" s="12">
        <v>122.9352745496443</v>
      </c>
      <c r="W316" s="12">
        <v>194.03596935056603</v>
      </c>
      <c r="X316" s="12">
        <v>134.1795583431344</v>
      </c>
      <c r="Y316" s="12">
        <v>151.65648006607114</v>
      </c>
      <c r="Z316" s="11">
        <v>149.2340849525354</v>
      </c>
      <c r="AA316" s="10">
        <v>90.753069827875876</v>
      </c>
      <c r="AB316" s="12">
        <v>63.72055189817447</v>
      </c>
      <c r="AC316" s="12">
        <v>159.11001541224402</v>
      </c>
      <c r="AD316" s="12">
        <v>99.211707258341747</v>
      </c>
      <c r="AE316" s="12">
        <v>74.403920584944899</v>
      </c>
      <c r="AF316" s="44">
        <v>56.728805080577771</v>
      </c>
      <c r="AG316" s="10">
        <v>207.87600049743963</v>
      </c>
      <c r="AH316" s="12">
        <v>203.04616408823514</v>
      </c>
      <c r="AI316" s="12">
        <v>185.64955918886358</v>
      </c>
      <c r="AJ316" s="12">
        <v>209.84874099524492</v>
      </c>
      <c r="AK316" s="12">
        <v>193.54594339517089</v>
      </c>
      <c r="AL316" s="11">
        <v>213.93265218068814</v>
      </c>
      <c r="AM316" s="10">
        <v>77.054653272344368</v>
      </c>
      <c r="AN316" s="12">
        <v>104.78991332087875</v>
      </c>
      <c r="AO316" s="12">
        <v>56.394372186659133</v>
      </c>
      <c r="AP316" s="11">
        <v>105.69796954763744</v>
      </c>
      <c r="AQ316" s="10">
        <v>60.734653363007794</v>
      </c>
      <c r="AR316" s="12">
        <v>79.088273701802862</v>
      </c>
      <c r="AS316" s="12">
        <v>118.74990585516791</v>
      </c>
      <c r="AT316" s="11">
        <v>170.3372408536724</v>
      </c>
      <c r="AU316" s="141">
        <v>148.95428579059745</v>
      </c>
    </row>
    <row r="317" spans="1:47" s="9" customFormat="1" ht="11.25">
      <c r="A317" s="7">
        <v>40847</v>
      </c>
      <c r="B317" s="162"/>
      <c r="C317" s="11">
        <v>223.04019187280107</v>
      </c>
      <c r="D317" s="10">
        <v>80.367047711002343</v>
      </c>
      <c r="E317" s="12">
        <v>182.29648353906441</v>
      </c>
      <c r="F317" s="12">
        <v>165.60723306924478</v>
      </c>
      <c r="G317" s="12">
        <v>67.685178705598233</v>
      </c>
      <c r="H317" s="12">
        <v>158.41019820860464</v>
      </c>
      <c r="I317" s="12">
        <v>231.77027164595776</v>
      </c>
      <c r="J317" s="12">
        <v>117.97056774904458</v>
      </c>
      <c r="K317" s="12">
        <v>302.76548903739746</v>
      </c>
      <c r="L317" s="11">
        <v>468.37696403008084</v>
      </c>
      <c r="M317" s="10">
        <v>96.223796452356794</v>
      </c>
      <c r="N317" s="12">
        <v>113.35122522952065</v>
      </c>
      <c r="O317" s="11">
        <v>156.76346620113685</v>
      </c>
      <c r="P317" s="10">
        <v>156.66434315922245</v>
      </c>
      <c r="Q317" s="12">
        <v>146.5977328726112</v>
      </c>
      <c r="R317" s="12">
        <v>127.40904180451334</v>
      </c>
      <c r="S317" s="12">
        <v>130.66765839302704</v>
      </c>
      <c r="T317" s="12">
        <v>180.8847271395978</v>
      </c>
      <c r="U317" s="12">
        <v>168.20803333625952</v>
      </c>
      <c r="V317" s="12">
        <v>113.33588045524867</v>
      </c>
      <c r="W317" s="12">
        <v>196.59314052242959</v>
      </c>
      <c r="X317" s="12">
        <v>126.09260886887463</v>
      </c>
      <c r="Y317" s="12">
        <v>159.62612356870108</v>
      </c>
      <c r="Z317" s="11">
        <v>147.3971709565954</v>
      </c>
      <c r="AA317" s="10">
        <v>94.962149138457278</v>
      </c>
      <c r="AB317" s="12">
        <v>66.659835682135949</v>
      </c>
      <c r="AC317" s="12">
        <v>158.62433919296518</v>
      </c>
      <c r="AD317" s="12">
        <v>102.60342082337412</v>
      </c>
      <c r="AE317" s="12">
        <v>74.416451186055085</v>
      </c>
      <c r="AF317" s="44">
        <v>61.190294684382842</v>
      </c>
      <c r="AG317" s="10">
        <v>203.39042829136335</v>
      </c>
      <c r="AH317" s="12">
        <v>194.59333756706644</v>
      </c>
      <c r="AI317" s="12">
        <v>185.67144501045442</v>
      </c>
      <c r="AJ317" s="12">
        <v>209.12392641304453</v>
      </c>
      <c r="AK317" s="12">
        <v>191.82661423790941</v>
      </c>
      <c r="AL317" s="11">
        <v>209.38894746631908</v>
      </c>
      <c r="AM317" s="10">
        <v>81.965236047033414</v>
      </c>
      <c r="AN317" s="12">
        <v>108.75539515417572</v>
      </c>
      <c r="AO317" s="12">
        <v>58.30997694784007</v>
      </c>
      <c r="AP317" s="11">
        <v>109.0091457484544</v>
      </c>
      <c r="AQ317" s="10">
        <v>58.298414403331854</v>
      </c>
      <c r="AR317" s="12">
        <v>78.826115132645256</v>
      </c>
      <c r="AS317" s="12">
        <v>123.75693801135131</v>
      </c>
      <c r="AT317" s="11">
        <v>174.64245365079756</v>
      </c>
      <c r="AU317" s="141">
        <v>148.57099065474381</v>
      </c>
    </row>
    <row r="318" spans="1:47" s="9" customFormat="1" ht="11.25">
      <c r="A318" s="7">
        <v>40877</v>
      </c>
      <c r="B318" s="162"/>
      <c r="C318" s="11">
        <v>219.48711927875331</v>
      </c>
      <c r="D318" s="10">
        <v>81.148658938071122</v>
      </c>
      <c r="E318" s="12">
        <v>181.25051884983284</v>
      </c>
      <c r="F318" s="12">
        <v>160.8468462294577</v>
      </c>
      <c r="G318" s="12">
        <v>65.620038411255393</v>
      </c>
      <c r="H318" s="12">
        <v>157.34249622280092</v>
      </c>
      <c r="I318" s="12">
        <v>229.45793707367721</v>
      </c>
      <c r="J318" s="12">
        <v>118.08291296320699</v>
      </c>
      <c r="K318" s="12">
        <v>299.24233101104829</v>
      </c>
      <c r="L318" s="11">
        <v>462.39548784908698</v>
      </c>
      <c r="M318" s="10">
        <v>97.769468903856719</v>
      </c>
      <c r="N318" s="12">
        <v>112.31773411687995</v>
      </c>
      <c r="O318" s="11">
        <v>160.05222391477392</v>
      </c>
      <c r="P318" s="10">
        <v>155.03700541807029</v>
      </c>
      <c r="Q318" s="12">
        <v>148.63562044543048</v>
      </c>
      <c r="R318" s="12">
        <v>128.80486417846302</v>
      </c>
      <c r="S318" s="12">
        <v>130.55729872352453</v>
      </c>
      <c r="T318" s="12">
        <v>179.85937269393196</v>
      </c>
      <c r="U318" s="12">
        <v>168.63784371455347</v>
      </c>
      <c r="V318" s="12">
        <v>115.00893250423483</v>
      </c>
      <c r="W318" s="12">
        <v>197.35893631993139</v>
      </c>
      <c r="X318" s="12">
        <v>125.23610735193233</v>
      </c>
      <c r="Y318" s="12">
        <v>161.02800589915196</v>
      </c>
      <c r="Z318" s="11">
        <v>146.56269453518274</v>
      </c>
      <c r="AA318" s="10">
        <v>91.716156611279871</v>
      </c>
      <c r="AB318" s="12">
        <v>65.638860291980222</v>
      </c>
      <c r="AC318" s="12">
        <v>159.71919796787702</v>
      </c>
      <c r="AD318" s="12">
        <v>101.94321149537996</v>
      </c>
      <c r="AE318" s="12">
        <v>74.926581389527229</v>
      </c>
      <c r="AF318" s="44">
        <v>61.143888755318855</v>
      </c>
      <c r="AG318" s="10">
        <v>203.48425774107599</v>
      </c>
      <c r="AH318" s="12">
        <v>194.51120038899791</v>
      </c>
      <c r="AI318" s="12">
        <v>187.18348302287592</v>
      </c>
      <c r="AJ318" s="12">
        <v>210.35636746811005</v>
      </c>
      <c r="AK318" s="12">
        <v>191.16068049745712</v>
      </c>
      <c r="AL318" s="11">
        <v>211.3156007374736</v>
      </c>
      <c r="AM318" s="10">
        <v>79.36106165124059</v>
      </c>
      <c r="AN318" s="12">
        <v>106.94396891566807</v>
      </c>
      <c r="AO318" s="12">
        <v>58.56958377796925</v>
      </c>
      <c r="AP318" s="11">
        <v>106.88520993122378</v>
      </c>
      <c r="AQ318" s="10">
        <v>58.071352775607352</v>
      </c>
      <c r="AR318" s="12">
        <v>79.687205215101812</v>
      </c>
      <c r="AS318" s="12">
        <v>121.98500885003976</v>
      </c>
      <c r="AT318" s="11">
        <v>171.56594357244961</v>
      </c>
      <c r="AU318" s="141">
        <v>149.56923581428978</v>
      </c>
    </row>
    <row r="319" spans="1:47" s="9" customFormat="1" ht="11.25">
      <c r="A319" s="7">
        <v>40907</v>
      </c>
      <c r="B319" s="162"/>
      <c r="C319" s="11">
        <v>215.71004325170998</v>
      </c>
      <c r="D319" s="10">
        <v>82.80315691340472</v>
      </c>
      <c r="E319" s="12">
        <v>180.02943977812788</v>
      </c>
      <c r="F319" s="12">
        <v>158.67669848036601</v>
      </c>
      <c r="G319" s="12">
        <v>64.36906672000363</v>
      </c>
      <c r="H319" s="12">
        <v>155.84987442176455</v>
      </c>
      <c r="I319" s="12">
        <v>230.7327820039003</v>
      </c>
      <c r="J319" s="12">
        <v>116.07193480775106</v>
      </c>
      <c r="K319" s="12">
        <v>302.04546276938078</v>
      </c>
      <c r="L319" s="11">
        <v>467.84703109954427</v>
      </c>
      <c r="M319" s="10">
        <v>100.61610458049346</v>
      </c>
      <c r="N319" s="12">
        <v>111.87460859202865</v>
      </c>
      <c r="O319" s="11">
        <v>163.25690631987163</v>
      </c>
      <c r="P319" s="10">
        <v>152.42622035383528</v>
      </c>
      <c r="Q319" s="12">
        <v>147.27857559578899</v>
      </c>
      <c r="R319" s="12">
        <v>128.38945531339752</v>
      </c>
      <c r="S319" s="12">
        <v>129.71773636155984</v>
      </c>
      <c r="T319" s="12">
        <v>179.62008716559933</v>
      </c>
      <c r="U319" s="12">
        <v>168.16000226882451</v>
      </c>
      <c r="V319" s="12">
        <v>114.65910752303674</v>
      </c>
      <c r="W319" s="12">
        <v>196.08121881540617</v>
      </c>
      <c r="X319" s="12">
        <v>125.81436369690704</v>
      </c>
      <c r="Y319" s="12">
        <v>158.89395671382286</v>
      </c>
      <c r="Z319" s="11">
        <v>145.96819758720198</v>
      </c>
      <c r="AA319" s="10">
        <v>91.558265827434084</v>
      </c>
      <c r="AB319" s="12">
        <v>63.579453613196016</v>
      </c>
      <c r="AC319" s="12">
        <v>159.01316661034289</v>
      </c>
      <c r="AD319" s="12">
        <v>102.55737198215276</v>
      </c>
      <c r="AE319" s="12">
        <v>73.757754354180022</v>
      </c>
      <c r="AF319" s="44">
        <v>60.649030174735664</v>
      </c>
      <c r="AG319" s="10">
        <v>204.40885501490814</v>
      </c>
      <c r="AH319" s="12">
        <v>194.39160042027333</v>
      </c>
      <c r="AI319" s="12">
        <v>187.6456563648558</v>
      </c>
      <c r="AJ319" s="12">
        <v>207.91645463612167</v>
      </c>
      <c r="AK319" s="12">
        <v>192.52153619548136</v>
      </c>
      <c r="AL319" s="11">
        <v>213.12911780488423</v>
      </c>
      <c r="AM319" s="10">
        <v>78.565874724353577</v>
      </c>
      <c r="AN319" s="12">
        <v>105.78405299561054</v>
      </c>
      <c r="AO319" s="12">
        <v>56.989446957221233</v>
      </c>
      <c r="AP319" s="11">
        <v>108.31727504328251</v>
      </c>
      <c r="AQ319" s="10">
        <v>58.808740713345983</v>
      </c>
      <c r="AR319" s="12">
        <v>80.270830578217343</v>
      </c>
      <c r="AS319" s="12">
        <v>122.705641514592</v>
      </c>
      <c r="AT319" s="11">
        <v>167.91991932452257</v>
      </c>
      <c r="AU319" s="141">
        <v>150.77644214818099</v>
      </c>
    </row>
    <row r="320" spans="1:47" s="9" customFormat="1" ht="11.25">
      <c r="A320" s="7">
        <v>40939</v>
      </c>
      <c r="B320" s="162"/>
      <c r="C320" s="11">
        <v>225.67808175905765</v>
      </c>
      <c r="D320" s="10">
        <v>82.760843218193813</v>
      </c>
      <c r="E320" s="12">
        <v>186.75182978225376</v>
      </c>
      <c r="F320" s="12">
        <v>165.44771848589713</v>
      </c>
      <c r="G320" s="12">
        <v>66.704314668509042</v>
      </c>
      <c r="H320" s="12">
        <v>157.0280989618891</v>
      </c>
      <c r="I320" s="12">
        <v>237.05403884485162</v>
      </c>
      <c r="J320" s="12">
        <v>115.46632255302566</v>
      </c>
      <c r="K320" s="12">
        <v>308.10951387521095</v>
      </c>
      <c r="L320" s="11">
        <v>489.86804972873495</v>
      </c>
      <c r="M320" s="10">
        <v>94.146578828271174</v>
      </c>
      <c r="N320" s="12">
        <v>113.22482950314756</v>
      </c>
      <c r="O320" s="11">
        <v>162.58087108354917</v>
      </c>
      <c r="P320" s="10">
        <v>147.73207844212038</v>
      </c>
      <c r="Q320" s="12">
        <v>141.65757683227739</v>
      </c>
      <c r="R320" s="12">
        <v>123.37965664239594</v>
      </c>
      <c r="S320" s="12">
        <v>124.47853948131949</v>
      </c>
      <c r="T320" s="12">
        <v>171.92993722264032</v>
      </c>
      <c r="U320" s="12">
        <v>160.14531746177326</v>
      </c>
      <c r="V320" s="12">
        <v>117.07558166099663</v>
      </c>
      <c r="W320" s="12">
        <v>188.1841878894115</v>
      </c>
      <c r="X320" s="12">
        <v>121.46638301460577</v>
      </c>
      <c r="Y320" s="12">
        <v>154.33316955559971</v>
      </c>
      <c r="Z320" s="11">
        <v>149.01463043097795</v>
      </c>
      <c r="AA320" s="10">
        <v>93.472515791570814</v>
      </c>
      <c r="AB320" s="12">
        <v>65.350951877024983</v>
      </c>
      <c r="AC320" s="12">
        <v>159.75469818596432</v>
      </c>
      <c r="AD320" s="12">
        <v>103.06101365969829</v>
      </c>
      <c r="AE320" s="12">
        <v>72.777566025540153</v>
      </c>
      <c r="AF320" s="44">
        <v>62.989012638922638</v>
      </c>
      <c r="AG320" s="10">
        <v>209.68252116974804</v>
      </c>
      <c r="AH320" s="12">
        <v>194.39957789728757</v>
      </c>
      <c r="AI320" s="12">
        <v>191.99112914427937</v>
      </c>
      <c r="AJ320" s="12">
        <v>207.0584721825704</v>
      </c>
      <c r="AK320" s="12">
        <v>198.4603012296283</v>
      </c>
      <c r="AL320" s="11">
        <v>218.65235410012821</v>
      </c>
      <c r="AM320" s="10">
        <v>83.499373370392263</v>
      </c>
      <c r="AN320" s="12">
        <v>107.50682405169181</v>
      </c>
      <c r="AO320" s="12">
        <v>59.94813475516365</v>
      </c>
      <c r="AP320" s="11">
        <v>110.58560650947587</v>
      </c>
      <c r="AQ320" s="10">
        <v>57.494846666528488</v>
      </c>
      <c r="AR320" s="12">
        <v>79.301528524996982</v>
      </c>
      <c r="AS320" s="12">
        <v>125.35307367399191</v>
      </c>
      <c r="AT320" s="11">
        <v>175.67617150588174</v>
      </c>
      <c r="AU320" s="141">
        <v>148.96547827715051</v>
      </c>
    </row>
    <row r="321" spans="1:47" s="9" customFormat="1" ht="11.25">
      <c r="A321" s="7">
        <v>40968</v>
      </c>
      <c r="B321" s="162"/>
      <c r="C321" s="11">
        <v>227.60668983242601</v>
      </c>
      <c r="D321" s="10">
        <v>81.880958396888744</v>
      </c>
      <c r="E321" s="12">
        <v>186.16637042414069</v>
      </c>
      <c r="F321" s="12">
        <v>168.60055924417608</v>
      </c>
      <c r="G321" s="12">
        <v>69.388528497128675</v>
      </c>
      <c r="H321" s="12">
        <v>160.09485773466972</v>
      </c>
      <c r="I321" s="12">
        <v>238.71122553366502</v>
      </c>
      <c r="J321" s="12">
        <v>118.04069186225578</v>
      </c>
      <c r="K321" s="12">
        <v>311.02523244759863</v>
      </c>
      <c r="L321" s="11">
        <v>489.68222432230533</v>
      </c>
      <c r="M321" s="10">
        <v>93.115311494261462</v>
      </c>
      <c r="N321" s="12">
        <v>114.90933861105799</v>
      </c>
      <c r="O321" s="11">
        <v>162.46357778980152</v>
      </c>
      <c r="P321" s="10">
        <v>151.00853235027643</v>
      </c>
      <c r="Q321" s="12">
        <v>141.62000203527586</v>
      </c>
      <c r="R321" s="12">
        <v>123.2454349236078</v>
      </c>
      <c r="S321" s="12">
        <v>124.60715563333406</v>
      </c>
      <c r="T321" s="12">
        <v>175.14902445223649</v>
      </c>
      <c r="U321" s="12">
        <v>160.29271280030045</v>
      </c>
      <c r="V321" s="12">
        <v>117.96312435413772</v>
      </c>
      <c r="W321" s="12">
        <v>189.10501033437197</v>
      </c>
      <c r="X321" s="12">
        <v>122.95369049512115</v>
      </c>
      <c r="Y321" s="12">
        <v>152.49821205465182</v>
      </c>
      <c r="Z321" s="11">
        <v>150.07434189139764</v>
      </c>
      <c r="AA321" s="10">
        <v>94.654018004771473</v>
      </c>
      <c r="AB321" s="12">
        <v>66.564061703151438</v>
      </c>
      <c r="AC321" s="12">
        <v>160.09230832912698</v>
      </c>
      <c r="AD321" s="12">
        <v>104.48823551385298</v>
      </c>
      <c r="AE321" s="12">
        <v>73.738155022658262</v>
      </c>
      <c r="AF321" s="44">
        <v>64.381401075825622</v>
      </c>
      <c r="AG321" s="10">
        <v>207.92936646719079</v>
      </c>
      <c r="AH321" s="12">
        <v>194.13944067202272</v>
      </c>
      <c r="AI321" s="12">
        <v>190.15931247154748</v>
      </c>
      <c r="AJ321" s="12">
        <v>205.6543098594893</v>
      </c>
      <c r="AK321" s="12">
        <v>199.30725705076495</v>
      </c>
      <c r="AL321" s="11">
        <v>217.4188996649535</v>
      </c>
      <c r="AM321" s="10">
        <v>85.880765029307042</v>
      </c>
      <c r="AN321" s="12">
        <v>106.87671343213536</v>
      </c>
      <c r="AO321" s="12">
        <v>60.390937693719302</v>
      </c>
      <c r="AP321" s="11">
        <v>112.06553748074339</v>
      </c>
      <c r="AQ321" s="10">
        <v>56.233189036696949</v>
      </c>
      <c r="AR321" s="12">
        <v>81.20147504408915</v>
      </c>
      <c r="AS321" s="12">
        <v>126.17586427991105</v>
      </c>
      <c r="AT321" s="11">
        <v>174.84139938157031</v>
      </c>
      <c r="AU321" s="141">
        <v>147.16897136846572</v>
      </c>
    </row>
    <row r="322" spans="1:47" s="9" customFormat="1" ht="11.25">
      <c r="A322" s="7">
        <v>40998</v>
      </c>
      <c r="B322" s="162"/>
      <c r="C322" s="11">
        <v>222.57834872089165</v>
      </c>
      <c r="D322" s="10">
        <v>82.104858907534592</v>
      </c>
      <c r="E322" s="12">
        <v>185.33864930474272</v>
      </c>
      <c r="F322" s="12">
        <v>165.46858611840833</v>
      </c>
      <c r="G322" s="12">
        <v>70.583287416817754</v>
      </c>
      <c r="H322" s="12">
        <v>153.34833477690768</v>
      </c>
      <c r="I322" s="12">
        <v>241.22534324807012</v>
      </c>
      <c r="J322" s="12">
        <v>115.43252754761085</v>
      </c>
      <c r="K322" s="12">
        <v>300.42514387968254</v>
      </c>
      <c r="L322" s="11">
        <v>492.54191390190243</v>
      </c>
      <c r="M322" s="10">
        <v>92.078650776348525</v>
      </c>
      <c r="N322" s="12">
        <v>117.18833930997947</v>
      </c>
      <c r="O322" s="11">
        <v>160.95733839143685</v>
      </c>
      <c r="P322" s="10">
        <v>152.10578682171868</v>
      </c>
      <c r="Q322" s="12">
        <v>141.94695949003906</v>
      </c>
      <c r="R322" s="12">
        <v>124.89297676618681</v>
      </c>
      <c r="S322" s="12">
        <v>126.18184324672936</v>
      </c>
      <c r="T322" s="12">
        <v>177.99077791729329</v>
      </c>
      <c r="U322" s="12">
        <v>163.23413531643541</v>
      </c>
      <c r="V322" s="12">
        <v>120.21735716443341</v>
      </c>
      <c r="W322" s="12">
        <v>192.44162688616612</v>
      </c>
      <c r="X322" s="12">
        <v>124.16420209781587</v>
      </c>
      <c r="Y322" s="12">
        <v>153.41076287960908</v>
      </c>
      <c r="Z322" s="11">
        <v>150.93360289006986</v>
      </c>
      <c r="AA322" s="10">
        <v>95.048288099293416</v>
      </c>
      <c r="AB322" s="12">
        <v>66.596361154225747</v>
      </c>
      <c r="AC322" s="12">
        <v>158.04647458592291</v>
      </c>
      <c r="AD322" s="12">
        <v>103.63096149971813</v>
      </c>
      <c r="AE322" s="12">
        <v>74.459399652317416</v>
      </c>
      <c r="AF322" s="44">
        <v>63.433117112305617</v>
      </c>
      <c r="AG322" s="10">
        <v>207.41671192971233</v>
      </c>
      <c r="AH322" s="12">
        <v>193.82333534529531</v>
      </c>
      <c r="AI322" s="12">
        <v>192.3625927881786</v>
      </c>
      <c r="AJ322" s="12">
        <v>204.70625677477437</v>
      </c>
      <c r="AK322" s="12">
        <v>202.92334193680085</v>
      </c>
      <c r="AL322" s="11">
        <v>219.48294445877968</v>
      </c>
      <c r="AM322" s="10">
        <v>86.003307754526475</v>
      </c>
      <c r="AN322" s="12">
        <v>105.9073110521641</v>
      </c>
      <c r="AO322" s="12">
        <v>58.106897550749281</v>
      </c>
      <c r="AP322" s="11">
        <v>111.689234369649</v>
      </c>
      <c r="AQ322" s="10">
        <v>56.094054360427734</v>
      </c>
      <c r="AR322" s="12">
        <v>79.579982409164373</v>
      </c>
      <c r="AS322" s="12">
        <v>124.13874876927053</v>
      </c>
      <c r="AT322" s="11">
        <v>173.70006847054097</v>
      </c>
      <c r="AU322" s="141">
        <v>146.91606605732278</v>
      </c>
    </row>
    <row r="323" spans="1:47" s="9" customFormat="1" ht="11.25">
      <c r="A323" s="7">
        <v>41029</v>
      </c>
      <c r="B323" s="162"/>
      <c r="C323" s="11">
        <v>221.96755266393225</v>
      </c>
      <c r="D323" s="10">
        <v>82.560342130097311</v>
      </c>
      <c r="E323" s="12">
        <v>182.06155782254402</v>
      </c>
      <c r="F323" s="12">
        <v>160.06922844346306</v>
      </c>
      <c r="G323" s="12">
        <v>68.833787782116858</v>
      </c>
      <c r="H323" s="12">
        <v>149.35098800671068</v>
      </c>
      <c r="I323" s="12">
        <v>236.52952250065491</v>
      </c>
      <c r="J323" s="12">
        <v>112.73312840593594</v>
      </c>
      <c r="K323" s="12">
        <v>289.139531163573</v>
      </c>
      <c r="L323" s="11">
        <v>481.16230768327119</v>
      </c>
      <c r="M323" s="10">
        <v>93.553899355232971</v>
      </c>
      <c r="N323" s="12">
        <v>117.54278077502576</v>
      </c>
      <c r="O323" s="11">
        <v>163.54135440409507</v>
      </c>
      <c r="P323" s="10">
        <v>157.69228517720478</v>
      </c>
      <c r="Q323" s="12">
        <v>139.62317401238636</v>
      </c>
      <c r="R323" s="12">
        <v>124.78698617257389</v>
      </c>
      <c r="S323" s="12">
        <v>126.46064781971722</v>
      </c>
      <c r="T323" s="12">
        <v>182.23655162197127</v>
      </c>
      <c r="U323" s="12">
        <v>167.60938504469033</v>
      </c>
      <c r="V323" s="12">
        <v>116.76343772081603</v>
      </c>
      <c r="W323" s="12">
        <v>197.31829474356252</v>
      </c>
      <c r="X323" s="12">
        <v>127.7178071256847</v>
      </c>
      <c r="Y323" s="12">
        <v>156.28588851318864</v>
      </c>
      <c r="Z323" s="11">
        <v>148.79191893111718</v>
      </c>
      <c r="AA323" s="10">
        <v>94.095538887197975</v>
      </c>
      <c r="AB323" s="12">
        <v>67.131924706525652</v>
      </c>
      <c r="AC323" s="12">
        <v>157.11899453199055</v>
      </c>
      <c r="AD323" s="12">
        <v>102.5192195776628</v>
      </c>
      <c r="AE323" s="12">
        <v>74.371577673791435</v>
      </c>
      <c r="AF323" s="44">
        <v>62.718150836298392</v>
      </c>
      <c r="AG323" s="10">
        <v>207.82241345483129</v>
      </c>
      <c r="AH323" s="12">
        <v>194.50071064448443</v>
      </c>
      <c r="AI323" s="12">
        <v>192.94094280528486</v>
      </c>
      <c r="AJ323" s="12">
        <v>204.21707318239459</v>
      </c>
      <c r="AK323" s="12">
        <v>203.87759172219964</v>
      </c>
      <c r="AL323" s="11">
        <v>218.84304980599634</v>
      </c>
      <c r="AM323" s="10">
        <v>83.927285123012922</v>
      </c>
      <c r="AN323" s="12">
        <v>105.41603281309702</v>
      </c>
      <c r="AO323" s="12">
        <v>57.542742246950127</v>
      </c>
      <c r="AP323" s="11">
        <v>108.49506497010211</v>
      </c>
      <c r="AQ323" s="10">
        <v>56.44126571087066</v>
      </c>
      <c r="AR323" s="12">
        <v>78.974577137158676</v>
      </c>
      <c r="AS323" s="12">
        <v>122.86440790141624</v>
      </c>
      <c r="AT323" s="11">
        <v>169.5043911118625</v>
      </c>
      <c r="AU323" s="141">
        <v>147.06065429892408</v>
      </c>
    </row>
    <row r="324" spans="1:47" s="9" customFormat="1" ht="11.25">
      <c r="A324" s="7">
        <v>41060</v>
      </c>
      <c r="B324" s="162"/>
      <c r="C324" s="11">
        <v>215.19506694786145</v>
      </c>
      <c r="D324" s="10">
        <v>85.147565691154142</v>
      </c>
      <c r="E324" s="12">
        <v>174.28115911970795</v>
      </c>
      <c r="F324" s="12">
        <v>150.14756405311124</v>
      </c>
      <c r="G324" s="12">
        <v>65.893403477634564</v>
      </c>
      <c r="H324" s="12">
        <v>143.93445388252835</v>
      </c>
      <c r="I324" s="12">
        <v>231.5255793343224</v>
      </c>
      <c r="J324" s="12">
        <v>111.49753224585692</v>
      </c>
      <c r="K324" s="12">
        <v>278.9264667995709</v>
      </c>
      <c r="L324" s="11">
        <v>466.66154825760151</v>
      </c>
      <c r="M324" s="10">
        <v>97.704666075075636</v>
      </c>
      <c r="N324" s="12">
        <v>117.72704103667427</v>
      </c>
      <c r="O324" s="11">
        <v>163.43987656006527</v>
      </c>
      <c r="P324" s="10">
        <v>162.96190605537214</v>
      </c>
      <c r="Q324" s="12">
        <v>138.45844904837494</v>
      </c>
      <c r="R324" s="12">
        <v>123.32809130247743</v>
      </c>
      <c r="S324" s="12">
        <v>126.98488353694411</v>
      </c>
      <c r="T324" s="12">
        <v>185.51328335059895</v>
      </c>
      <c r="U324" s="12">
        <v>170.52645716047971</v>
      </c>
      <c r="V324" s="12">
        <v>116.26248728089405</v>
      </c>
      <c r="W324" s="12">
        <v>199.55243927310806</v>
      </c>
      <c r="X324" s="12">
        <v>131.81947389473487</v>
      </c>
      <c r="Y324" s="12">
        <v>156.00293055536116</v>
      </c>
      <c r="Z324" s="11">
        <v>146.29629645248738</v>
      </c>
      <c r="AA324" s="10">
        <v>92.371547848629632</v>
      </c>
      <c r="AB324" s="12">
        <v>65.655380179395408</v>
      </c>
      <c r="AC324" s="12">
        <v>153.38203254415768</v>
      </c>
      <c r="AD324" s="12">
        <v>100.388104266754</v>
      </c>
      <c r="AE324" s="12">
        <v>74.859228747998415</v>
      </c>
      <c r="AF324" s="44">
        <v>59.34900574410549</v>
      </c>
      <c r="AG324" s="10">
        <v>207.00025635714101</v>
      </c>
      <c r="AH324" s="12">
        <v>193.44259644642236</v>
      </c>
      <c r="AI324" s="12">
        <v>193.50739797113513</v>
      </c>
      <c r="AJ324" s="12">
        <v>203.07289778130661</v>
      </c>
      <c r="AK324" s="12">
        <v>203.53434707728374</v>
      </c>
      <c r="AL324" s="11">
        <v>217.52189874733338</v>
      </c>
      <c r="AM324" s="10">
        <v>78.985268953786985</v>
      </c>
      <c r="AN324" s="12">
        <v>102.1381339923672</v>
      </c>
      <c r="AO324" s="12">
        <v>55.46739357595456</v>
      </c>
      <c r="AP324" s="11">
        <v>106.17047333997955</v>
      </c>
      <c r="AQ324" s="10">
        <v>58.057573803495423</v>
      </c>
      <c r="AR324" s="12">
        <v>79.160412603299747</v>
      </c>
      <c r="AS324" s="12">
        <v>119.06345805242682</v>
      </c>
      <c r="AT324" s="11">
        <v>162.08683124554744</v>
      </c>
      <c r="AU324" s="141">
        <v>150.13035867902664</v>
      </c>
    </row>
    <row r="325" spans="1:47" s="9" customFormat="1" ht="11.25">
      <c r="A325" s="7">
        <v>41089</v>
      </c>
      <c r="B325" s="162"/>
      <c r="C325" s="11">
        <v>213.78772394686183</v>
      </c>
      <c r="D325" s="10">
        <v>85.468539222568694</v>
      </c>
      <c r="E325" s="12">
        <v>177.29325754317736</v>
      </c>
      <c r="F325" s="12">
        <v>152.8599495874727</v>
      </c>
      <c r="G325" s="12">
        <v>66.783099221471971</v>
      </c>
      <c r="H325" s="12">
        <v>145.31504134207134</v>
      </c>
      <c r="I325" s="12">
        <v>234.01945030286396</v>
      </c>
      <c r="J325" s="12">
        <v>111.69832000267459</v>
      </c>
      <c r="K325" s="12">
        <v>284.83074706751569</v>
      </c>
      <c r="L325" s="11">
        <v>471.82093571096505</v>
      </c>
      <c r="M325" s="10">
        <v>99.542975125205146</v>
      </c>
      <c r="N325" s="12">
        <v>117.59236355878258</v>
      </c>
      <c r="O325" s="11">
        <v>166.16478016305999</v>
      </c>
      <c r="P325" s="10">
        <v>158.89358572980584</v>
      </c>
      <c r="Q325" s="12">
        <v>139.40144032555511</v>
      </c>
      <c r="R325" s="12">
        <v>122.91005941174689</v>
      </c>
      <c r="S325" s="12">
        <v>126.2972704084397</v>
      </c>
      <c r="T325" s="12">
        <v>182.29350185395018</v>
      </c>
      <c r="U325" s="12">
        <v>169.17681499168765</v>
      </c>
      <c r="V325" s="12">
        <v>116.56445655230046</v>
      </c>
      <c r="W325" s="12">
        <v>195.0202861607963</v>
      </c>
      <c r="X325" s="12">
        <v>132.36683226832716</v>
      </c>
      <c r="Y325" s="12">
        <v>155.3150090983674</v>
      </c>
      <c r="Z325" s="11">
        <v>148.32789189690254</v>
      </c>
      <c r="AA325" s="10">
        <v>91.940197258308203</v>
      </c>
      <c r="AB325" s="12">
        <v>65.442288652965374</v>
      </c>
      <c r="AC325" s="12">
        <v>153.90747059522488</v>
      </c>
      <c r="AD325" s="12">
        <v>102.05076267152704</v>
      </c>
      <c r="AE325" s="12">
        <v>74.862915517238932</v>
      </c>
      <c r="AF325" s="44">
        <v>59.696473574289946</v>
      </c>
      <c r="AG325" s="10">
        <v>205.81521623765209</v>
      </c>
      <c r="AH325" s="12">
        <v>192.77896562914881</v>
      </c>
      <c r="AI325" s="12">
        <v>192.31527552558961</v>
      </c>
      <c r="AJ325" s="12">
        <v>201.40559557657505</v>
      </c>
      <c r="AK325" s="12">
        <v>199.21043482209328</v>
      </c>
      <c r="AL325" s="11">
        <v>214.31873416157137</v>
      </c>
      <c r="AM325" s="10">
        <v>79.106573467360946</v>
      </c>
      <c r="AN325" s="12">
        <v>101.52427135883335</v>
      </c>
      <c r="AO325" s="12">
        <v>56.985639196684005</v>
      </c>
      <c r="AP325" s="11">
        <v>107.42415601797761</v>
      </c>
      <c r="AQ325" s="10">
        <v>58.453330884984446</v>
      </c>
      <c r="AR325" s="12">
        <v>79.423095235992875</v>
      </c>
      <c r="AS325" s="12">
        <v>120.12886482715241</v>
      </c>
      <c r="AT325" s="11">
        <v>159.43675143760004</v>
      </c>
      <c r="AU325" s="141">
        <v>149.4662132963291</v>
      </c>
    </row>
    <row r="326" spans="1:47" s="9" customFormat="1" ht="11.25">
      <c r="A326" s="7">
        <v>41121</v>
      </c>
      <c r="B326" s="162"/>
      <c r="C326" s="11">
        <v>215.03478513976484</v>
      </c>
      <c r="D326" s="10">
        <v>86.750089681431859</v>
      </c>
      <c r="E326" s="12">
        <v>176.10004681953137</v>
      </c>
      <c r="F326" s="12">
        <v>149.00031980975132</v>
      </c>
      <c r="G326" s="12">
        <v>66.294940124803645</v>
      </c>
      <c r="H326" s="12">
        <v>147.26580288009123</v>
      </c>
      <c r="I326" s="12">
        <v>229.07332578602774</v>
      </c>
      <c r="J326" s="12">
        <v>110.24674990746803</v>
      </c>
      <c r="K326" s="12">
        <v>278.32168492269255</v>
      </c>
      <c r="L326" s="11">
        <v>457.20717867802574</v>
      </c>
      <c r="M326" s="10">
        <v>100.83213627846372</v>
      </c>
      <c r="N326" s="12">
        <v>116.16379982134903</v>
      </c>
      <c r="O326" s="11">
        <v>160.94883115549962</v>
      </c>
      <c r="P326" s="10">
        <v>160.1243547085318</v>
      </c>
      <c r="Q326" s="12">
        <v>140.37726014189991</v>
      </c>
      <c r="R326" s="12">
        <v>120.51634093770858</v>
      </c>
      <c r="S326" s="12">
        <v>125.42812589176499</v>
      </c>
      <c r="T326" s="12">
        <v>182.02995155091796</v>
      </c>
      <c r="U326" s="12">
        <v>167.74923778364709</v>
      </c>
      <c r="V326" s="12">
        <v>118.15096218793224</v>
      </c>
      <c r="W326" s="12">
        <v>194.39189358453331</v>
      </c>
      <c r="X326" s="12">
        <v>131.80448839444614</v>
      </c>
      <c r="Y326" s="12">
        <v>157.2760802816598</v>
      </c>
      <c r="Z326" s="11">
        <v>147.25062980351655</v>
      </c>
      <c r="AA326" s="10">
        <v>91.753219125507812</v>
      </c>
      <c r="AB326" s="12">
        <v>64.900790990336503</v>
      </c>
      <c r="AC326" s="12">
        <v>154.42066683866616</v>
      </c>
      <c r="AD326" s="12">
        <v>99.652702574688618</v>
      </c>
      <c r="AE326" s="12">
        <v>73.375104574271305</v>
      </c>
      <c r="AF326" s="44">
        <v>59.339157335457749</v>
      </c>
      <c r="AG326" s="10">
        <v>203.24453171895763</v>
      </c>
      <c r="AH326" s="12">
        <v>190.54196717332331</v>
      </c>
      <c r="AI326" s="12">
        <v>191.4759009624332</v>
      </c>
      <c r="AJ326" s="12">
        <v>200.48305738647775</v>
      </c>
      <c r="AK326" s="12">
        <v>195.78951521495591</v>
      </c>
      <c r="AL326" s="11">
        <v>211.97722917852491</v>
      </c>
      <c r="AM326" s="10">
        <v>76.457312216893726</v>
      </c>
      <c r="AN326" s="12">
        <v>100.35473107844844</v>
      </c>
      <c r="AO326" s="12">
        <v>57.75061795501616</v>
      </c>
      <c r="AP326" s="11">
        <v>105.4208019648791</v>
      </c>
      <c r="AQ326" s="10">
        <v>59.259382193009166</v>
      </c>
      <c r="AR326" s="12">
        <v>80.247913010972454</v>
      </c>
      <c r="AS326" s="12">
        <v>117.91972991297955</v>
      </c>
      <c r="AT326" s="11">
        <v>161.15035938013614</v>
      </c>
      <c r="AU326" s="141">
        <v>151.57629479433635</v>
      </c>
    </row>
    <row r="327" spans="1:47">
      <c r="A327" s="7">
        <v>41152</v>
      </c>
      <c r="B327" s="162"/>
      <c r="C327" s="11">
        <v>217.58360044567792</v>
      </c>
      <c r="D327" s="10">
        <v>85.408407785354257</v>
      </c>
      <c r="E327" s="12">
        <v>180.91258755069916</v>
      </c>
      <c r="F327" s="12">
        <v>154.11238420697364</v>
      </c>
      <c r="G327" s="12">
        <v>68.552664554368732</v>
      </c>
      <c r="H327" s="12">
        <v>149.41634959226784</v>
      </c>
      <c r="I327" s="12">
        <v>237.41276658455098</v>
      </c>
      <c r="J327" s="12">
        <v>113.68487452787288</v>
      </c>
      <c r="K327" s="12">
        <v>284.9696703694039</v>
      </c>
      <c r="L327" s="11">
        <v>473.46836492468248</v>
      </c>
      <c r="M327" s="10">
        <v>98.492514197218455</v>
      </c>
      <c r="N327" s="12">
        <v>119.22029969296611</v>
      </c>
      <c r="O327" s="11">
        <v>162.93797394609362</v>
      </c>
      <c r="P327" s="10">
        <v>160.25225983137139</v>
      </c>
      <c r="Q327" s="12">
        <v>140.22417727962159</v>
      </c>
      <c r="R327" s="12">
        <v>121.14045023327813</v>
      </c>
      <c r="S327" s="12">
        <v>125.9820045084541</v>
      </c>
      <c r="T327" s="12">
        <v>180.44781531121885</v>
      </c>
      <c r="U327" s="12">
        <v>169.24948831123606</v>
      </c>
      <c r="V327" s="12">
        <v>116.7966202852899</v>
      </c>
      <c r="W327" s="12">
        <v>197.15286855071889</v>
      </c>
      <c r="X327" s="12">
        <v>132.56271101053559</v>
      </c>
      <c r="Y327" s="12">
        <v>157.70047646928398</v>
      </c>
      <c r="Z327" s="11">
        <v>147.26949711326495</v>
      </c>
      <c r="AA327" s="10">
        <v>94.494258409191929</v>
      </c>
      <c r="AB327" s="12">
        <v>65.34306507285757</v>
      </c>
      <c r="AC327" s="12">
        <v>155.2996936373174</v>
      </c>
      <c r="AD327" s="12">
        <v>102.26627926013339</v>
      </c>
      <c r="AE327" s="12">
        <v>73.247743857463931</v>
      </c>
      <c r="AF327" s="44">
        <v>61.936893456049546</v>
      </c>
      <c r="AG327" s="10">
        <v>201.55282416851895</v>
      </c>
      <c r="AH327" s="12">
        <v>188.29942907247207</v>
      </c>
      <c r="AI327" s="12">
        <v>191.98604621899383</v>
      </c>
      <c r="AJ327" s="12">
        <v>200.66503808355071</v>
      </c>
      <c r="AK327" s="12">
        <v>195.25397621011427</v>
      </c>
      <c r="AL327" s="11">
        <v>210.38874516813829</v>
      </c>
      <c r="AM327" s="10">
        <v>78.525440485839141</v>
      </c>
      <c r="AN327" s="12">
        <v>100.1413909539767</v>
      </c>
      <c r="AO327" s="12">
        <v>58.895240926489855</v>
      </c>
      <c r="AP327" s="11">
        <v>108.44024887734487</v>
      </c>
      <c r="AQ327" s="10">
        <v>57.82352176698685</v>
      </c>
      <c r="AR327" s="12">
        <v>79.044880067146636</v>
      </c>
      <c r="AS327" s="12">
        <v>119.82140178952905</v>
      </c>
      <c r="AT327" s="11">
        <v>161.44153913971238</v>
      </c>
      <c r="AU327" s="141">
        <v>154.85439245865774</v>
      </c>
    </row>
    <row r="328" spans="1:47">
      <c r="A328" s="7">
        <v>41180</v>
      </c>
      <c r="B328" s="162"/>
      <c r="C328" s="11">
        <v>217.19568018308286</v>
      </c>
      <c r="D328" s="10">
        <v>85.671377875649014</v>
      </c>
      <c r="E328" s="12">
        <v>183.38700087921652</v>
      </c>
      <c r="F328" s="12">
        <v>154.77185656602188</v>
      </c>
      <c r="G328" s="12">
        <v>69.747684358110035</v>
      </c>
      <c r="H328" s="12">
        <v>151.25082405218828</v>
      </c>
      <c r="I328" s="12">
        <v>237.84553411763579</v>
      </c>
      <c r="J328" s="12">
        <v>113.81389269475757</v>
      </c>
      <c r="K328" s="12">
        <v>289.26426935192609</v>
      </c>
      <c r="L328" s="11">
        <v>472.11943029119158</v>
      </c>
      <c r="M328" s="10">
        <v>98.160099796655089</v>
      </c>
      <c r="N328" s="12">
        <v>119.73500881361556</v>
      </c>
      <c r="O328" s="11">
        <v>164.1190874146705</v>
      </c>
      <c r="P328" s="10">
        <v>160.08703922762601</v>
      </c>
      <c r="Q328" s="12">
        <v>142.95067102571429</v>
      </c>
      <c r="R328" s="12">
        <v>122.51657089814083</v>
      </c>
      <c r="S328" s="12">
        <v>127.87866263360563</v>
      </c>
      <c r="T328" s="12">
        <v>180.11023463451684</v>
      </c>
      <c r="U328" s="12">
        <v>171.14713509429481</v>
      </c>
      <c r="V328" s="12">
        <v>118.04711639012598</v>
      </c>
      <c r="W328" s="12">
        <v>195.98845068524344</v>
      </c>
      <c r="X328" s="12">
        <v>133.94502972623201</v>
      </c>
      <c r="Y328" s="12">
        <v>156.29273364642322</v>
      </c>
      <c r="Z328" s="11">
        <v>148.67880841833102</v>
      </c>
      <c r="AA328" s="10">
        <v>94.796538539374566</v>
      </c>
      <c r="AB328" s="12">
        <v>65.706555879035207</v>
      </c>
      <c r="AC328" s="12">
        <v>155.13962789411642</v>
      </c>
      <c r="AD328" s="12">
        <v>104.15841957050642</v>
      </c>
      <c r="AE328" s="12">
        <v>72.175440878288953</v>
      </c>
      <c r="AF328" s="44">
        <v>62.301264813888714</v>
      </c>
      <c r="AG328" s="10">
        <v>201.45269352356885</v>
      </c>
      <c r="AH328" s="12">
        <v>186.29288651256113</v>
      </c>
      <c r="AI328" s="12">
        <v>189.81172938638352</v>
      </c>
      <c r="AJ328" s="12">
        <v>198.94794790408176</v>
      </c>
      <c r="AK328" s="12">
        <v>193.67207819325716</v>
      </c>
      <c r="AL328" s="11">
        <v>209.0843687821542</v>
      </c>
      <c r="AM328" s="10">
        <v>78.897125344012309</v>
      </c>
      <c r="AN328" s="12">
        <v>100.84271475216582</v>
      </c>
      <c r="AO328" s="12">
        <v>59.721922994422513</v>
      </c>
      <c r="AP328" s="11">
        <v>110.16761525503117</v>
      </c>
      <c r="AQ328" s="10">
        <v>57.657057266883108</v>
      </c>
      <c r="AR328" s="12">
        <v>79.270845726126339</v>
      </c>
      <c r="AS328" s="12">
        <v>121.64670149671113</v>
      </c>
      <c r="AT328" s="11">
        <v>156.06743402089208</v>
      </c>
      <c r="AU328" s="141">
        <v>153.76456879867732</v>
      </c>
    </row>
    <row r="329" spans="1:47">
      <c r="A329" s="7">
        <v>41213</v>
      </c>
      <c r="B329" s="162"/>
      <c r="C329" s="11">
        <v>217.94290859312753</v>
      </c>
      <c r="D329" s="10">
        <v>85.485996890272119</v>
      </c>
      <c r="E329" s="12">
        <v>184.17376439246996</v>
      </c>
      <c r="F329" s="12">
        <v>156.64586235565804</v>
      </c>
      <c r="G329" s="12">
        <v>71.816996151149013</v>
      </c>
      <c r="H329" s="12">
        <v>151.86004521045842</v>
      </c>
      <c r="I329" s="12">
        <v>239.29133826807902</v>
      </c>
      <c r="J329" s="12">
        <v>116.20713084751462</v>
      </c>
      <c r="K329" s="12">
        <v>284.70878550058643</v>
      </c>
      <c r="L329" s="11">
        <v>465.94751883961453</v>
      </c>
      <c r="M329" s="10">
        <v>99.102634894874896</v>
      </c>
      <c r="N329" s="12">
        <v>119.06596647147079</v>
      </c>
      <c r="O329" s="11">
        <v>165.42376809615266</v>
      </c>
      <c r="P329" s="10">
        <v>156.97452455840809</v>
      </c>
      <c r="Q329" s="12">
        <v>142.3781852065168</v>
      </c>
      <c r="R329" s="12">
        <v>121.29891951175583</v>
      </c>
      <c r="S329" s="12">
        <v>127.08836462971369</v>
      </c>
      <c r="T329" s="12">
        <v>178.97286585799307</v>
      </c>
      <c r="U329" s="12">
        <v>170.93798592946129</v>
      </c>
      <c r="V329" s="12">
        <v>118.43743314201392</v>
      </c>
      <c r="W329" s="12">
        <v>193.91200230824634</v>
      </c>
      <c r="X329" s="12">
        <v>134.47067498340536</v>
      </c>
      <c r="Y329" s="12">
        <v>153.93140158569395</v>
      </c>
      <c r="Z329" s="11">
        <v>147.10973816212319</v>
      </c>
      <c r="AA329" s="10">
        <v>95.430845646435017</v>
      </c>
      <c r="AB329" s="12">
        <v>64.041019414516256</v>
      </c>
      <c r="AC329" s="12">
        <v>157.38477899170508</v>
      </c>
      <c r="AD329" s="12">
        <v>103.6252388173102</v>
      </c>
      <c r="AE329" s="12">
        <v>71.364644843231545</v>
      </c>
      <c r="AF329" s="44">
        <v>62.661730390274947</v>
      </c>
      <c r="AG329" s="10">
        <v>198.60801593794514</v>
      </c>
      <c r="AH329" s="12">
        <v>184.56642525106815</v>
      </c>
      <c r="AI329" s="12">
        <v>184.19024118489179</v>
      </c>
      <c r="AJ329" s="12">
        <v>193.38907339269363</v>
      </c>
      <c r="AK329" s="12">
        <v>187.61092611154643</v>
      </c>
      <c r="AL329" s="11">
        <v>203.41603520890766</v>
      </c>
      <c r="AM329" s="10">
        <v>78.762207865757333</v>
      </c>
      <c r="AN329" s="12">
        <v>100.55967375932491</v>
      </c>
      <c r="AO329" s="12">
        <v>61.264428585555578</v>
      </c>
      <c r="AP329" s="11">
        <v>108.53508875292962</v>
      </c>
      <c r="AQ329" s="10">
        <v>58.062969872350223</v>
      </c>
      <c r="AR329" s="12">
        <v>79.837664898322615</v>
      </c>
      <c r="AS329" s="12">
        <v>122.48446575372904</v>
      </c>
      <c r="AT329" s="11">
        <v>151.22767682873209</v>
      </c>
      <c r="AU329" s="141">
        <v>152.87361124415582</v>
      </c>
    </row>
    <row r="330" spans="1:47">
      <c r="A330" s="7">
        <v>41243</v>
      </c>
      <c r="B330" s="162"/>
      <c r="C330" s="11">
        <v>215.42093966576067</v>
      </c>
      <c r="D330" s="10">
        <v>85.44856333191359</v>
      </c>
      <c r="E330" s="12">
        <v>181.70008414203562</v>
      </c>
      <c r="F330" s="12">
        <v>155.69198689319134</v>
      </c>
      <c r="G330" s="12">
        <v>69.772866310299989</v>
      </c>
      <c r="H330" s="12">
        <v>148.60399756920788</v>
      </c>
      <c r="I330" s="12">
        <v>238.51741127703767</v>
      </c>
      <c r="J330" s="12">
        <v>117.47425569945422</v>
      </c>
      <c r="K330" s="12">
        <v>287.91944405740895</v>
      </c>
      <c r="L330" s="11">
        <v>466.00534517462495</v>
      </c>
      <c r="M330" s="10">
        <v>95.393263299405646</v>
      </c>
      <c r="N330" s="12">
        <v>117.0991005420011</v>
      </c>
      <c r="O330" s="11">
        <v>164.74168235529791</v>
      </c>
      <c r="P330" s="10">
        <v>158.25472067224467</v>
      </c>
      <c r="Q330" s="12">
        <v>143.65713745417793</v>
      </c>
      <c r="R330" s="12">
        <v>122.30630909350748</v>
      </c>
      <c r="S330" s="12">
        <v>126.64298062503619</v>
      </c>
      <c r="T330" s="12">
        <v>180.7540583920206</v>
      </c>
      <c r="U330" s="12">
        <v>170.48480684744311</v>
      </c>
      <c r="V330" s="12">
        <v>119.11962925958997</v>
      </c>
      <c r="W330" s="12">
        <v>195.81173408231342</v>
      </c>
      <c r="X330" s="12">
        <v>133.12500263427222</v>
      </c>
      <c r="Y330" s="12">
        <v>155.68386029296323</v>
      </c>
      <c r="Z330" s="11">
        <v>146.46071711176046</v>
      </c>
      <c r="AA330" s="10">
        <v>94.415144643802861</v>
      </c>
      <c r="AB330" s="12">
        <v>65.373853013614735</v>
      </c>
      <c r="AC330" s="12">
        <v>157.14666451722675</v>
      </c>
      <c r="AD330" s="12">
        <v>103.39340777980979</v>
      </c>
      <c r="AE330" s="12">
        <v>71.046273522268592</v>
      </c>
      <c r="AF330" s="44">
        <v>63.363336239746879</v>
      </c>
      <c r="AG330" s="10">
        <v>200.86800546798293</v>
      </c>
      <c r="AH330" s="12">
        <v>185.7177375869758</v>
      </c>
      <c r="AI330" s="12">
        <v>186.41721205900419</v>
      </c>
      <c r="AJ330" s="12">
        <v>194.50756001595809</v>
      </c>
      <c r="AK330" s="12">
        <v>191.15339146191067</v>
      </c>
      <c r="AL330" s="11">
        <v>207.60248445667645</v>
      </c>
      <c r="AM330" s="10">
        <v>79.150069732681914</v>
      </c>
      <c r="AN330" s="12">
        <v>101.65618218265193</v>
      </c>
      <c r="AO330" s="12">
        <v>60.177483639533591</v>
      </c>
      <c r="AP330" s="11">
        <v>110.62552348574101</v>
      </c>
      <c r="AQ330" s="10">
        <v>57.139407184391352</v>
      </c>
      <c r="AR330" s="12">
        <v>79.515712040714021</v>
      </c>
      <c r="AS330" s="12">
        <v>124.59251325478289</v>
      </c>
      <c r="AT330" s="11">
        <v>151.32116398673023</v>
      </c>
      <c r="AU330" s="141">
        <v>152.9977811621703</v>
      </c>
    </row>
    <row r="331" spans="1:47">
      <c r="A331" s="7">
        <v>41274</v>
      </c>
      <c r="B331" s="162"/>
      <c r="C331" s="11">
        <v>221.42920279099246</v>
      </c>
      <c r="D331" s="10">
        <v>83.698264924630365</v>
      </c>
      <c r="E331" s="12">
        <v>186.67745579691214</v>
      </c>
      <c r="F331" s="12">
        <v>159.39073828654801</v>
      </c>
      <c r="G331" s="12">
        <v>72.403332727296259</v>
      </c>
      <c r="H331" s="12">
        <v>152.17771072045085</v>
      </c>
      <c r="I331" s="12">
        <v>241.90438182074661</v>
      </c>
      <c r="J331" s="12">
        <v>120.18875873977169</v>
      </c>
      <c r="K331" s="12">
        <v>292.3947638639977</v>
      </c>
      <c r="L331" s="11">
        <v>477.43547083194676</v>
      </c>
      <c r="M331" s="10">
        <v>95.050084576853308</v>
      </c>
      <c r="N331" s="12">
        <v>119.36491046018457</v>
      </c>
      <c r="O331" s="11">
        <v>166.44209506109488</v>
      </c>
      <c r="P331" s="10">
        <v>156.92843929770095</v>
      </c>
      <c r="Q331" s="12">
        <v>144.16507797888011</v>
      </c>
      <c r="R331" s="12">
        <v>121.66895784484821</v>
      </c>
      <c r="S331" s="12">
        <v>126.09865243366517</v>
      </c>
      <c r="T331" s="12">
        <v>180.1564615703906</v>
      </c>
      <c r="U331" s="12">
        <v>168.24308191443325</v>
      </c>
      <c r="V331" s="12">
        <v>120.41144067686007</v>
      </c>
      <c r="W331" s="12">
        <v>194.78295364486641</v>
      </c>
      <c r="X331" s="12">
        <v>131.35143362059566</v>
      </c>
      <c r="Y331" s="12">
        <v>155.79396987804637</v>
      </c>
      <c r="Z331" s="11">
        <v>148.53777274780299</v>
      </c>
      <c r="AA331" s="10">
        <v>96.441485326279462</v>
      </c>
      <c r="AB331" s="12">
        <v>66.178492470693556</v>
      </c>
      <c r="AC331" s="12">
        <v>157.06698735106818</v>
      </c>
      <c r="AD331" s="12">
        <v>103.45212366155272</v>
      </c>
      <c r="AE331" s="12">
        <v>70.968758388924755</v>
      </c>
      <c r="AF331" s="44">
        <v>65.083431049728119</v>
      </c>
      <c r="AG331" s="10">
        <v>197.46558657534692</v>
      </c>
      <c r="AH331" s="12">
        <v>182.54505063160477</v>
      </c>
      <c r="AI331" s="12">
        <v>186.16372701702474</v>
      </c>
      <c r="AJ331" s="12">
        <v>196.19061933656241</v>
      </c>
      <c r="AK331" s="12">
        <v>189.50918225571215</v>
      </c>
      <c r="AL331" s="11">
        <v>204.5149043243911</v>
      </c>
      <c r="AM331" s="10">
        <v>83.098154156098119</v>
      </c>
      <c r="AN331" s="12">
        <v>103.2943468264756</v>
      </c>
      <c r="AO331" s="12">
        <v>62.260926378181857</v>
      </c>
      <c r="AP331" s="11">
        <v>112.1462937851271</v>
      </c>
      <c r="AQ331" s="10">
        <v>56.563272493506979</v>
      </c>
      <c r="AR331" s="12">
        <v>78.759795779669389</v>
      </c>
      <c r="AS331" s="12">
        <v>126.989563356308</v>
      </c>
      <c r="AT331" s="11">
        <v>154.3683884426635</v>
      </c>
      <c r="AU331" s="141">
        <v>151.16691792454847</v>
      </c>
    </row>
    <row r="332" spans="1:47">
      <c r="A332" s="7">
        <v>41305</v>
      </c>
      <c r="B332" s="162"/>
      <c r="C332" s="11">
        <v>218.0871173179859</v>
      </c>
      <c r="D332" s="10">
        <v>83.391647144906827</v>
      </c>
      <c r="E332" s="12">
        <v>185.3580726363798</v>
      </c>
      <c r="F332" s="12">
        <v>164.60352383983178</v>
      </c>
      <c r="G332" s="12">
        <v>73.830689540905439</v>
      </c>
      <c r="H332" s="12">
        <v>155.47030927189186</v>
      </c>
      <c r="I332" s="12">
        <v>246.7048340799571</v>
      </c>
      <c r="J332" s="12">
        <v>123.69092141774729</v>
      </c>
      <c r="K332" s="12">
        <v>301.15791351268462</v>
      </c>
      <c r="L332" s="11">
        <v>486.52874128748937</v>
      </c>
      <c r="M332" s="10">
        <v>94.642994328189516</v>
      </c>
      <c r="N332" s="12">
        <v>119.45613603638785</v>
      </c>
      <c r="O332" s="11">
        <v>168.59396824905451</v>
      </c>
      <c r="P332" s="10">
        <v>155.60544220629333</v>
      </c>
      <c r="Q332" s="12">
        <v>146.92838271032994</v>
      </c>
      <c r="R332" s="12">
        <v>121.21508125683084</v>
      </c>
      <c r="S332" s="12">
        <v>127.75326763834671</v>
      </c>
      <c r="T332" s="12">
        <v>180.85309940364627</v>
      </c>
      <c r="U332" s="12">
        <v>167.93402409718178</v>
      </c>
      <c r="V332" s="12">
        <v>122.1122304235777</v>
      </c>
      <c r="W332" s="12">
        <v>194.30764910016404</v>
      </c>
      <c r="X332" s="12">
        <v>134.71159120646462</v>
      </c>
      <c r="Y332" s="12">
        <v>153.44121991759718</v>
      </c>
      <c r="Z332" s="11">
        <v>150.28462413523357</v>
      </c>
      <c r="AA332" s="10">
        <v>95.26377490610372</v>
      </c>
      <c r="AB332" s="12">
        <v>66.480366169433211</v>
      </c>
      <c r="AC332" s="12">
        <v>161.41924782297519</v>
      </c>
      <c r="AD332" s="12">
        <v>103.89789202020047</v>
      </c>
      <c r="AE332" s="12">
        <v>71.320280925344107</v>
      </c>
      <c r="AF332" s="44">
        <v>66.513546732587599</v>
      </c>
      <c r="AG332" s="10">
        <v>194.12912563568298</v>
      </c>
      <c r="AH332" s="12">
        <v>184.83740021824707</v>
      </c>
      <c r="AI332" s="12">
        <v>183.98802148975204</v>
      </c>
      <c r="AJ332" s="12">
        <v>198.04617301223089</v>
      </c>
      <c r="AK332" s="12">
        <v>188.8770475788491</v>
      </c>
      <c r="AL332" s="11">
        <v>200.60824227608148</v>
      </c>
      <c r="AM332" s="10">
        <v>83.810615216691588</v>
      </c>
      <c r="AN332" s="12">
        <v>103.62616727842125</v>
      </c>
      <c r="AO332" s="12">
        <v>63.647028151688502</v>
      </c>
      <c r="AP332" s="11">
        <v>115.89411162519553</v>
      </c>
      <c r="AQ332" s="10">
        <v>55.627974390432676</v>
      </c>
      <c r="AR332" s="12">
        <v>78.280244329318847</v>
      </c>
      <c r="AS332" s="12">
        <v>127.98625759781312</v>
      </c>
      <c r="AT332" s="11">
        <v>153.83794321556712</v>
      </c>
      <c r="AU332" s="141">
        <v>148.46145220683306</v>
      </c>
    </row>
    <row r="333" spans="1:47">
      <c r="A333" s="7">
        <v>41333</v>
      </c>
      <c r="B333" s="162"/>
      <c r="C333" s="11">
        <v>215.72581490053722</v>
      </c>
      <c r="D333" s="10">
        <v>84.227208691757426</v>
      </c>
      <c r="E333" s="12">
        <v>182.77204295120814</v>
      </c>
      <c r="F333" s="12">
        <v>164.00109616390642</v>
      </c>
      <c r="G333" s="12">
        <v>72.906474718585812</v>
      </c>
      <c r="H333" s="12">
        <v>151.96215057486305</v>
      </c>
      <c r="I333" s="12">
        <v>243.22685774417963</v>
      </c>
      <c r="J333" s="12">
        <v>124.50604281159774</v>
      </c>
      <c r="K333" s="12">
        <v>300.9729009355637</v>
      </c>
      <c r="L333" s="11">
        <v>479.49464905417</v>
      </c>
      <c r="M333" s="10">
        <v>93.81659268961846</v>
      </c>
      <c r="N333" s="12">
        <v>118.21083988129737</v>
      </c>
      <c r="O333" s="11">
        <v>171.12033080493768</v>
      </c>
      <c r="P333" s="10">
        <v>156.19681204243952</v>
      </c>
      <c r="Q333" s="12">
        <v>146.5895187805969</v>
      </c>
      <c r="R333" s="12">
        <v>122.31132453755291</v>
      </c>
      <c r="S333" s="12">
        <v>127.40111338587752</v>
      </c>
      <c r="T333" s="12">
        <v>181.63107527412527</v>
      </c>
      <c r="U333" s="12">
        <v>168.63193662618517</v>
      </c>
      <c r="V333" s="12">
        <v>122.87364139731403</v>
      </c>
      <c r="W333" s="12">
        <v>195.67773855041378</v>
      </c>
      <c r="X333" s="12">
        <v>133.01984795251133</v>
      </c>
      <c r="Y333" s="12">
        <v>155.89993476722012</v>
      </c>
      <c r="Z333" s="11">
        <v>150.39964383457087</v>
      </c>
      <c r="AA333" s="10">
        <v>94.63930598721592</v>
      </c>
      <c r="AB333" s="12">
        <v>66.878076493595216</v>
      </c>
      <c r="AC333" s="12">
        <v>162.7827058056692</v>
      </c>
      <c r="AD333" s="12">
        <v>104.05408657930113</v>
      </c>
      <c r="AE333" s="12">
        <v>70.671816228513535</v>
      </c>
      <c r="AF333" s="44">
        <v>65.761894173342696</v>
      </c>
      <c r="AG333" s="10">
        <v>193.01994866278957</v>
      </c>
      <c r="AH333" s="12">
        <v>184.58445396933288</v>
      </c>
      <c r="AI333" s="12">
        <v>183.12405524764441</v>
      </c>
      <c r="AJ333" s="12">
        <v>195.68799467645991</v>
      </c>
      <c r="AK333" s="12">
        <v>186.0965607508013</v>
      </c>
      <c r="AL333" s="11">
        <v>198.3745388733808</v>
      </c>
      <c r="AM333" s="10">
        <v>81.9900408819381</v>
      </c>
      <c r="AN333" s="12">
        <v>103.23767317537187</v>
      </c>
      <c r="AO333" s="12">
        <v>62.055434899923057</v>
      </c>
      <c r="AP333" s="11">
        <v>115.65382590004256</v>
      </c>
      <c r="AQ333" s="10">
        <v>55.571322305012828</v>
      </c>
      <c r="AR333" s="12">
        <v>79.026611876835787</v>
      </c>
      <c r="AS333" s="12">
        <v>125.97473076599914</v>
      </c>
      <c r="AT333" s="11">
        <v>153.79940776875728</v>
      </c>
      <c r="AU333" s="141">
        <v>150.02023792985298</v>
      </c>
    </row>
    <row r="334" spans="1:47">
      <c r="A334" s="7">
        <v>41362</v>
      </c>
      <c r="B334" s="162"/>
      <c r="C334" s="11">
        <v>218.72087425693471</v>
      </c>
      <c r="D334" s="10">
        <v>85.43785920565449</v>
      </c>
      <c r="E334" s="12">
        <v>185.09613019427889</v>
      </c>
      <c r="F334" s="12">
        <v>168.13577899103464</v>
      </c>
      <c r="G334" s="12">
        <v>73.103028491157716</v>
      </c>
      <c r="H334" s="12">
        <v>152.86124866786895</v>
      </c>
      <c r="I334" s="12">
        <v>245.24541504022346</v>
      </c>
      <c r="J334" s="12">
        <v>126.49085141374819</v>
      </c>
      <c r="K334" s="12">
        <v>304.9018780955173</v>
      </c>
      <c r="L334" s="11">
        <v>480.66468909026258</v>
      </c>
      <c r="M334" s="10">
        <v>95.240339325858926</v>
      </c>
      <c r="N334" s="12">
        <v>117.94811984368533</v>
      </c>
      <c r="O334" s="11">
        <v>174.68606522289852</v>
      </c>
      <c r="P334" s="10">
        <v>158.25522536033836</v>
      </c>
      <c r="Q334" s="12">
        <v>148.97370841053305</v>
      </c>
      <c r="R334" s="12">
        <v>123.6770166958612</v>
      </c>
      <c r="S334" s="12">
        <v>129.29138939242063</v>
      </c>
      <c r="T334" s="12">
        <v>184.18725631049159</v>
      </c>
      <c r="U334" s="12">
        <v>170.68299896301841</v>
      </c>
      <c r="V334" s="12">
        <v>125.70344985569977</v>
      </c>
      <c r="W334" s="12">
        <v>198.57606628592569</v>
      </c>
      <c r="X334" s="12">
        <v>135.53262405013407</v>
      </c>
      <c r="Y334" s="12">
        <v>156.3033649687724</v>
      </c>
      <c r="Z334" s="11">
        <v>149.71358378745254</v>
      </c>
      <c r="AA334" s="10">
        <v>96.340642544900916</v>
      </c>
      <c r="AB334" s="12">
        <v>67.378819080606576</v>
      </c>
      <c r="AC334" s="12">
        <v>163.9680319668243</v>
      </c>
      <c r="AD334" s="12">
        <v>105.47031310416398</v>
      </c>
      <c r="AE334" s="12">
        <v>70.568338300457611</v>
      </c>
      <c r="AF334" s="44">
        <v>66.256775272321434</v>
      </c>
      <c r="AG334" s="10">
        <v>193.23793596030578</v>
      </c>
      <c r="AH334" s="12">
        <v>186.29976561043605</v>
      </c>
      <c r="AI334" s="12">
        <v>182.06753716512563</v>
      </c>
      <c r="AJ334" s="12">
        <v>193.77448004357194</v>
      </c>
      <c r="AK334" s="12">
        <v>186.14244732075784</v>
      </c>
      <c r="AL334" s="11">
        <v>200.02225233470548</v>
      </c>
      <c r="AM334" s="10">
        <v>81.535732467901781</v>
      </c>
      <c r="AN334" s="12">
        <v>103.06722180221372</v>
      </c>
      <c r="AO334" s="12">
        <v>61.430045507169204</v>
      </c>
      <c r="AP334" s="11">
        <v>116.27107663756723</v>
      </c>
      <c r="AQ334" s="10">
        <v>55.162071679404676</v>
      </c>
      <c r="AR334" s="12">
        <v>80.036746750296089</v>
      </c>
      <c r="AS334" s="12">
        <v>126.14416598120155</v>
      </c>
      <c r="AT334" s="11">
        <v>153.29162699106314</v>
      </c>
      <c r="AU334" s="141">
        <v>151.47642493204785</v>
      </c>
    </row>
    <row r="335" spans="1:47">
      <c r="A335" s="7">
        <v>41394</v>
      </c>
      <c r="B335" s="162"/>
      <c r="C335" s="11">
        <v>220.62998657886914</v>
      </c>
      <c r="D335" s="10">
        <v>85.281161506996625</v>
      </c>
      <c r="E335" s="12">
        <v>185.93609696744491</v>
      </c>
      <c r="F335" s="12">
        <v>169.01231764992485</v>
      </c>
      <c r="G335" s="12">
        <v>74.025280354153892</v>
      </c>
      <c r="H335" s="12">
        <v>151.06395081299297</v>
      </c>
      <c r="I335" s="12">
        <v>247.47860612609688</v>
      </c>
      <c r="J335" s="12">
        <v>128.1348660158377</v>
      </c>
      <c r="K335" s="12">
        <v>307.98117745143207</v>
      </c>
      <c r="L335" s="11">
        <v>488.58011214407162</v>
      </c>
      <c r="M335" s="10">
        <v>98.23901179603196</v>
      </c>
      <c r="N335" s="12">
        <v>117.22639909633239</v>
      </c>
      <c r="O335" s="11">
        <v>176.38989702158304</v>
      </c>
      <c r="P335" s="10">
        <v>157.02068901914538</v>
      </c>
      <c r="Q335" s="12">
        <v>143.82307809055794</v>
      </c>
      <c r="R335" s="12">
        <v>122.22674078423887</v>
      </c>
      <c r="S335" s="12">
        <v>126.43793056927821</v>
      </c>
      <c r="T335" s="12">
        <v>182.25683561461133</v>
      </c>
      <c r="U335" s="12">
        <v>171.03128929883619</v>
      </c>
      <c r="V335" s="12">
        <v>122.34174140513751</v>
      </c>
      <c r="W335" s="12">
        <v>196.12184226408849</v>
      </c>
      <c r="X335" s="12">
        <v>136.14801455873072</v>
      </c>
      <c r="Y335" s="12">
        <v>154.25400450003025</v>
      </c>
      <c r="Z335" s="11">
        <v>150.37024722617781</v>
      </c>
      <c r="AA335" s="10">
        <v>95.552460149009605</v>
      </c>
      <c r="AB335" s="12">
        <v>67.8159998964382</v>
      </c>
      <c r="AC335" s="12">
        <v>161.08591893805823</v>
      </c>
      <c r="AD335" s="12">
        <v>104.00393746402325</v>
      </c>
      <c r="AE335" s="12">
        <v>69.975457173722617</v>
      </c>
      <c r="AF335" s="44">
        <v>64.970291904364146</v>
      </c>
      <c r="AG335" s="10">
        <v>195.81763587623172</v>
      </c>
      <c r="AH335" s="12">
        <v>189.84618985253965</v>
      </c>
      <c r="AI335" s="12">
        <v>182.08540883745599</v>
      </c>
      <c r="AJ335" s="12">
        <v>192.54690594618782</v>
      </c>
      <c r="AK335" s="12">
        <v>187.04895278197279</v>
      </c>
      <c r="AL335" s="11">
        <v>202.50781581701474</v>
      </c>
      <c r="AM335" s="10">
        <v>80.552384102206361</v>
      </c>
      <c r="AN335" s="12">
        <v>102.33406573771147</v>
      </c>
      <c r="AO335" s="12">
        <v>60.95953708183508</v>
      </c>
      <c r="AP335" s="11">
        <v>116.32567742389392</v>
      </c>
      <c r="AQ335" s="10">
        <v>56.425921994401442</v>
      </c>
      <c r="AR335" s="12">
        <v>80.05683171081948</v>
      </c>
      <c r="AS335" s="12">
        <v>126.76756618852541</v>
      </c>
      <c r="AT335" s="11">
        <v>152.14208707813339</v>
      </c>
      <c r="AU335" s="141">
        <v>153.73546920002028</v>
      </c>
    </row>
    <row r="336" spans="1:47">
      <c r="A336" s="7">
        <v>41425</v>
      </c>
      <c r="B336" s="162"/>
      <c r="C336" s="11">
        <v>226.50533961620337</v>
      </c>
      <c r="D336" s="10">
        <v>86.242111181233298</v>
      </c>
      <c r="E336" s="12">
        <v>191.97376095944068</v>
      </c>
      <c r="F336" s="12">
        <v>177.62950018327405</v>
      </c>
      <c r="G336" s="12">
        <v>76.724373363613125</v>
      </c>
      <c r="H336" s="12">
        <v>154.18853810562453</v>
      </c>
      <c r="I336" s="12">
        <v>251.2355423217187</v>
      </c>
      <c r="J336" s="12">
        <v>132.22066840474568</v>
      </c>
      <c r="K336" s="12">
        <v>317.02075445671062</v>
      </c>
      <c r="L336" s="11">
        <v>499.04841501058019</v>
      </c>
      <c r="M336" s="10">
        <v>93.90775731904813</v>
      </c>
      <c r="N336" s="12">
        <v>117.73346121032127</v>
      </c>
      <c r="O336" s="11">
        <v>182.6054366365106</v>
      </c>
      <c r="P336" s="10">
        <v>159.66409683076591</v>
      </c>
      <c r="Q336" s="12">
        <v>146.57547955471205</v>
      </c>
      <c r="R336" s="12">
        <v>126.49436851109961</v>
      </c>
      <c r="S336" s="12">
        <v>127.85955103122913</v>
      </c>
      <c r="T336" s="12">
        <v>185.36643166586697</v>
      </c>
      <c r="U336" s="12">
        <v>175.99906070712251</v>
      </c>
      <c r="V336" s="12">
        <v>120.89481585792863</v>
      </c>
      <c r="W336" s="12">
        <v>201.23032463727731</v>
      </c>
      <c r="X336" s="12">
        <v>135.93307879362732</v>
      </c>
      <c r="Y336" s="12">
        <v>156.87393652070924</v>
      </c>
      <c r="Z336" s="11">
        <v>154.32623269190054</v>
      </c>
      <c r="AA336" s="10">
        <v>96.276021331780001</v>
      </c>
      <c r="AB336" s="12">
        <v>69.641235247880459</v>
      </c>
      <c r="AC336" s="12">
        <v>163.41629601954369</v>
      </c>
      <c r="AD336" s="12">
        <v>106.42538301961547</v>
      </c>
      <c r="AE336" s="12">
        <v>69.818853683494154</v>
      </c>
      <c r="AF336" s="44">
        <v>67.728592823495219</v>
      </c>
      <c r="AG336" s="10">
        <v>196.50445226450722</v>
      </c>
      <c r="AH336" s="12">
        <v>188.54397793317753</v>
      </c>
      <c r="AI336" s="12">
        <v>184.0427209892334</v>
      </c>
      <c r="AJ336" s="12">
        <v>194.01074017436139</v>
      </c>
      <c r="AK336" s="12">
        <v>187.00825015713082</v>
      </c>
      <c r="AL336" s="11">
        <v>202.75347499742207</v>
      </c>
      <c r="AM336" s="10">
        <v>83.259074154372726</v>
      </c>
      <c r="AN336" s="12">
        <v>102.30608371869529</v>
      </c>
      <c r="AO336" s="12">
        <v>62.310955186065641</v>
      </c>
      <c r="AP336" s="11">
        <v>123.08406692169356</v>
      </c>
      <c r="AQ336" s="10">
        <v>54.440280026427125</v>
      </c>
      <c r="AR336" s="12">
        <v>79.795439312725591</v>
      </c>
      <c r="AS336" s="12">
        <v>132.19669553099243</v>
      </c>
      <c r="AT336" s="11">
        <v>155.30817119597984</v>
      </c>
      <c r="AU336" s="141">
        <v>151.23480387507149</v>
      </c>
    </row>
    <row r="337" spans="1:47">
      <c r="A337" s="7">
        <v>41453</v>
      </c>
      <c r="B337" s="162"/>
      <c r="C337" s="11">
        <v>224.67245707025492</v>
      </c>
      <c r="D337" s="10">
        <v>86.536555178649081</v>
      </c>
      <c r="E337" s="12">
        <v>189.68832133264735</v>
      </c>
      <c r="F337" s="12">
        <v>179.13198474306716</v>
      </c>
      <c r="G337" s="12">
        <v>77.327630632385876</v>
      </c>
      <c r="H337" s="12">
        <v>153.61686837538173</v>
      </c>
      <c r="I337" s="12">
        <v>249.85686881896387</v>
      </c>
      <c r="J337" s="12">
        <v>132.97560883631988</v>
      </c>
      <c r="K337" s="12">
        <v>316.72545464384172</v>
      </c>
      <c r="L337" s="11">
        <v>496.48354392990097</v>
      </c>
      <c r="M337" s="10">
        <v>95.2408084793868</v>
      </c>
      <c r="N337" s="12">
        <v>116.6169738401055</v>
      </c>
      <c r="O337" s="11">
        <v>186.3592115343464</v>
      </c>
      <c r="P337" s="10">
        <v>154.62743782011367</v>
      </c>
      <c r="Q337" s="12">
        <v>145.51439513039929</v>
      </c>
      <c r="R337" s="12">
        <v>125.73572689416228</v>
      </c>
      <c r="S337" s="12">
        <v>127.21537307181102</v>
      </c>
      <c r="T337" s="12">
        <v>183.31195496335855</v>
      </c>
      <c r="U337" s="12">
        <v>173.29263865861014</v>
      </c>
      <c r="V337" s="12">
        <v>121.76320337132935</v>
      </c>
      <c r="W337" s="12">
        <v>197.89443907617351</v>
      </c>
      <c r="X337" s="12">
        <v>134.61846961181953</v>
      </c>
      <c r="Y337" s="12">
        <v>155.88643128249151</v>
      </c>
      <c r="Z337" s="11">
        <v>154.22938840759366</v>
      </c>
      <c r="AA337" s="10">
        <v>94.342573295282349</v>
      </c>
      <c r="AB337" s="12">
        <v>68.325811238404981</v>
      </c>
      <c r="AC337" s="12">
        <v>164.45470210781008</v>
      </c>
      <c r="AD337" s="12">
        <v>105.95605278067752</v>
      </c>
      <c r="AE337" s="12">
        <v>69.338633296186302</v>
      </c>
      <c r="AF337" s="44">
        <v>67.093746782363667</v>
      </c>
      <c r="AG337" s="10">
        <v>196.91151725352074</v>
      </c>
      <c r="AH337" s="12">
        <v>187.74707583073152</v>
      </c>
      <c r="AI337" s="12">
        <v>181.63244303059236</v>
      </c>
      <c r="AJ337" s="12">
        <v>193.05051021131825</v>
      </c>
      <c r="AK337" s="12">
        <v>186.46679212587802</v>
      </c>
      <c r="AL337" s="11">
        <v>201.25460728987269</v>
      </c>
      <c r="AM337" s="10">
        <v>82.966365406443643</v>
      </c>
      <c r="AN337" s="12">
        <v>101.83568328460986</v>
      </c>
      <c r="AO337" s="12">
        <v>60.643010621573922</v>
      </c>
      <c r="AP337" s="11">
        <v>123.99354132952911</v>
      </c>
      <c r="AQ337" s="10">
        <v>54.300858924849685</v>
      </c>
      <c r="AR337" s="12">
        <v>79.911328482792584</v>
      </c>
      <c r="AS337" s="12">
        <v>134.00644669878551</v>
      </c>
      <c r="AT337" s="11">
        <v>155.74769509088446</v>
      </c>
      <c r="AU337" s="141">
        <v>151.6825982293451</v>
      </c>
    </row>
    <row r="338" spans="1:47">
      <c r="A338" s="7">
        <v>41486</v>
      </c>
      <c r="B338" s="162"/>
      <c r="C338" s="11">
        <v>228.1588485473109</v>
      </c>
      <c r="D338" s="10">
        <v>87.300722744795067</v>
      </c>
      <c r="E338" s="12">
        <v>190.83412429697441</v>
      </c>
      <c r="F338" s="12">
        <v>181.08313895055613</v>
      </c>
      <c r="G338" s="12">
        <v>78.039910705392913</v>
      </c>
      <c r="H338" s="12">
        <v>153.84903358096741</v>
      </c>
      <c r="I338" s="12">
        <v>251.44067218878394</v>
      </c>
      <c r="J338" s="12">
        <v>134.12382250186585</v>
      </c>
      <c r="K338" s="12">
        <v>314.47742580919669</v>
      </c>
      <c r="L338" s="11">
        <v>498.84479745947539</v>
      </c>
      <c r="M338" s="10">
        <v>93.54115569266051</v>
      </c>
      <c r="N338" s="12">
        <v>115.57647286208928</v>
      </c>
      <c r="O338" s="11">
        <v>188.93222351815072</v>
      </c>
      <c r="P338" s="10">
        <v>156.20589235836201</v>
      </c>
      <c r="Q338" s="12">
        <v>147.23278443879315</v>
      </c>
      <c r="R338" s="12">
        <v>128.4927061360695</v>
      </c>
      <c r="S338" s="12">
        <v>128.18561130685441</v>
      </c>
      <c r="T338" s="12">
        <v>186.47538213519982</v>
      </c>
      <c r="U338" s="12">
        <v>178.26077591763314</v>
      </c>
      <c r="V338" s="12">
        <v>122.65883615257786</v>
      </c>
      <c r="W338" s="12">
        <v>201.1331770379773</v>
      </c>
      <c r="X338" s="12">
        <v>134.05034068324008</v>
      </c>
      <c r="Y338" s="12">
        <v>159.3263968543078</v>
      </c>
      <c r="Z338" s="11">
        <v>153.15803718286091</v>
      </c>
      <c r="AA338" s="10">
        <v>94.556847859746966</v>
      </c>
      <c r="AB338" s="12">
        <v>70.288028486061208</v>
      </c>
      <c r="AC338" s="12">
        <v>165.18023700034519</v>
      </c>
      <c r="AD338" s="12">
        <v>104.8012283881621</v>
      </c>
      <c r="AE338" s="12">
        <v>69.118709090202316</v>
      </c>
      <c r="AF338" s="44">
        <v>67.003823609566354</v>
      </c>
      <c r="AG338" s="10">
        <v>199.82440395132352</v>
      </c>
      <c r="AH338" s="12">
        <v>188.12669008370457</v>
      </c>
      <c r="AI338" s="12">
        <v>183.30906656215859</v>
      </c>
      <c r="AJ338" s="12">
        <v>194.63413990282842</v>
      </c>
      <c r="AK338" s="12">
        <v>186.30992219784463</v>
      </c>
      <c r="AL338" s="11">
        <v>202.5258314721894</v>
      </c>
      <c r="AM338" s="10">
        <v>83.776712650154579</v>
      </c>
      <c r="AN338" s="12">
        <v>102.35718509759488</v>
      </c>
      <c r="AO338" s="12">
        <v>59.60483331027627</v>
      </c>
      <c r="AP338" s="11">
        <v>124.67125968429941</v>
      </c>
      <c r="AQ338" s="10">
        <v>53.664204134660601</v>
      </c>
      <c r="AR338" s="12">
        <v>81.511856596339044</v>
      </c>
      <c r="AS338" s="12">
        <v>135.51590651949587</v>
      </c>
      <c r="AT338" s="11">
        <v>153.43578319028532</v>
      </c>
      <c r="AU338" s="141">
        <v>150.45190367445539</v>
      </c>
    </row>
    <row r="339" spans="1:47">
      <c r="A339" s="7">
        <v>41516</v>
      </c>
      <c r="B339" s="162"/>
      <c r="C339" s="11">
        <v>226.94874501356313</v>
      </c>
      <c r="D339" s="10">
        <v>86.945442925880911</v>
      </c>
      <c r="E339" s="12">
        <v>189.7222661353363</v>
      </c>
      <c r="F339" s="12">
        <v>180.53902800989349</v>
      </c>
      <c r="G339" s="12">
        <v>77.810296827368177</v>
      </c>
      <c r="H339" s="12">
        <v>154.38071225086242</v>
      </c>
      <c r="I339" s="12">
        <v>254.79536473243996</v>
      </c>
      <c r="J339" s="12">
        <v>134.96555455910547</v>
      </c>
      <c r="K339" s="12">
        <v>316.52946143115105</v>
      </c>
      <c r="L339" s="11">
        <v>504.32679900651516</v>
      </c>
      <c r="M339" s="10">
        <v>92.552118592285069</v>
      </c>
      <c r="N339" s="12">
        <v>115.46280739664225</v>
      </c>
      <c r="O339" s="11">
        <v>189.14003513984255</v>
      </c>
      <c r="P339" s="10">
        <v>155.96379256033021</v>
      </c>
      <c r="Q339" s="12">
        <v>147.96857606056693</v>
      </c>
      <c r="R339" s="12">
        <v>128.78520159186635</v>
      </c>
      <c r="S339" s="12">
        <v>128.5179319568343</v>
      </c>
      <c r="T339" s="12">
        <v>187.47183614519392</v>
      </c>
      <c r="U339" s="12">
        <v>178.23143410445903</v>
      </c>
      <c r="V339" s="12">
        <v>122.70348252954311</v>
      </c>
      <c r="W339" s="12">
        <v>200.6123147481874</v>
      </c>
      <c r="X339" s="12">
        <v>134.42400316129357</v>
      </c>
      <c r="Y339" s="12">
        <v>158.46784187867021</v>
      </c>
      <c r="Z339" s="11">
        <v>153.18313455234897</v>
      </c>
      <c r="AA339" s="10">
        <v>92.634955188068929</v>
      </c>
      <c r="AB339" s="12">
        <v>70.728693958249593</v>
      </c>
      <c r="AC339" s="12">
        <v>166.81824895697864</v>
      </c>
      <c r="AD339" s="12">
        <v>106.23456636708508</v>
      </c>
      <c r="AE339" s="12">
        <v>69.854782007824014</v>
      </c>
      <c r="AF339" s="44">
        <v>67.321168687952948</v>
      </c>
      <c r="AG339" s="10">
        <v>200.61105469293378</v>
      </c>
      <c r="AH339" s="12">
        <v>189.11431641298873</v>
      </c>
      <c r="AI339" s="12">
        <v>185.35846118103862</v>
      </c>
      <c r="AJ339" s="12">
        <v>197.39862723440419</v>
      </c>
      <c r="AK339" s="12">
        <v>187.52979570492997</v>
      </c>
      <c r="AL339" s="11">
        <v>203.2038061591885</v>
      </c>
      <c r="AM339" s="10">
        <v>83.945502430066128</v>
      </c>
      <c r="AN339" s="12">
        <v>103.02368647704225</v>
      </c>
      <c r="AO339" s="12">
        <v>61.279812091309005</v>
      </c>
      <c r="AP339" s="11">
        <v>123.50447489421489</v>
      </c>
      <c r="AQ339" s="10">
        <v>52.661891932159534</v>
      </c>
      <c r="AR339" s="12">
        <v>81.150889258756763</v>
      </c>
      <c r="AS339" s="12">
        <v>134.53538641461398</v>
      </c>
      <c r="AT339" s="11">
        <v>153.2450783976096</v>
      </c>
      <c r="AU339" s="141">
        <v>148.47338153760811</v>
      </c>
    </row>
    <row r="340" spans="1:47">
      <c r="A340" s="7">
        <v>41547</v>
      </c>
      <c r="B340" s="162"/>
      <c r="C340" s="11">
        <v>227.51778125680872</v>
      </c>
      <c r="D340" s="10">
        <v>85.704119620775387</v>
      </c>
      <c r="E340" s="12">
        <v>189.21935983578771</v>
      </c>
      <c r="F340" s="12">
        <v>179.7005445154274</v>
      </c>
      <c r="G340" s="12">
        <v>76.911845725782484</v>
      </c>
      <c r="H340" s="12">
        <v>153.46467401624889</v>
      </c>
      <c r="I340" s="12">
        <v>252.85609886036517</v>
      </c>
      <c r="J340" s="12">
        <v>134.39614902430876</v>
      </c>
      <c r="K340" s="12">
        <v>315.36287148864494</v>
      </c>
      <c r="L340" s="11">
        <v>509.70739676198178</v>
      </c>
      <c r="M340" s="10">
        <v>90.637513687724564</v>
      </c>
      <c r="N340" s="12">
        <v>116.87318884659959</v>
      </c>
      <c r="O340" s="11">
        <v>189.53825564760888</v>
      </c>
      <c r="P340" s="10">
        <v>157.36162249490039</v>
      </c>
      <c r="Q340" s="12">
        <v>148.65781767541057</v>
      </c>
      <c r="R340" s="12">
        <v>130.3895123024663</v>
      </c>
      <c r="S340" s="12">
        <v>129.65813937832107</v>
      </c>
      <c r="T340" s="12">
        <v>191.42217768519922</v>
      </c>
      <c r="U340" s="12">
        <v>179.83453649801342</v>
      </c>
      <c r="V340" s="12">
        <v>123.69601588007733</v>
      </c>
      <c r="W340" s="12">
        <v>204.36753610548334</v>
      </c>
      <c r="X340" s="12">
        <v>134.87529466808107</v>
      </c>
      <c r="Y340" s="12">
        <v>161.35218093517702</v>
      </c>
      <c r="Z340" s="11">
        <v>151.39602620547726</v>
      </c>
      <c r="AA340" s="10">
        <v>93.441776504519183</v>
      </c>
      <c r="AB340" s="12">
        <v>72.342573432164187</v>
      </c>
      <c r="AC340" s="12">
        <v>167.78130987635924</v>
      </c>
      <c r="AD340" s="12">
        <v>107.94868997581584</v>
      </c>
      <c r="AE340" s="12">
        <v>69.721933028785912</v>
      </c>
      <c r="AF340" s="44">
        <v>67.879959631375243</v>
      </c>
      <c r="AG340" s="10">
        <v>203.20228143567331</v>
      </c>
      <c r="AH340" s="12">
        <v>187.82362278582744</v>
      </c>
      <c r="AI340" s="12">
        <v>187.77113035132928</v>
      </c>
      <c r="AJ340" s="12">
        <v>197.56168598687285</v>
      </c>
      <c r="AK340" s="12">
        <v>190.92896703771356</v>
      </c>
      <c r="AL340" s="11">
        <v>206.32862147632562</v>
      </c>
      <c r="AM340" s="10">
        <v>85.047239842382609</v>
      </c>
      <c r="AN340" s="12">
        <v>104.44622281038174</v>
      </c>
      <c r="AO340" s="12">
        <v>61.397268560212602</v>
      </c>
      <c r="AP340" s="11">
        <v>124.78145448527067</v>
      </c>
      <c r="AQ340" s="10">
        <v>52.117483592238997</v>
      </c>
      <c r="AR340" s="12">
        <v>81.96039443552084</v>
      </c>
      <c r="AS340" s="12">
        <v>135.68823377112997</v>
      </c>
      <c r="AT340" s="11">
        <v>157.04388036947532</v>
      </c>
      <c r="AU340" s="141">
        <v>149.91250776975545</v>
      </c>
    </row>
    <row r="341" spans="1:47">
      <c r="A341" s="7">
        <v>41578</v>
      </c>
      <c r="B341" s="162"/>
      <c r="C341" s="11">
        <v>227.62979247056103</v>
      </c>
      <c r="D341" s="10">
        <v>86.285008719482832</v>
      </c>
      <c r="E341" s="12">
        <v>191.64408799435142</v>
      </c>
      <c r="F341" s="12">
        <v>179.41907134626041</v>
      </c>
      <c r="G341" s="12">
        <v>78.65035092352602</v>
      </c>
      <c r="H341" s="12">
        <v>156.72625043696232</v>
      </c>
      <c r="I341" s="12">
        <v>256.08210862648679</v>
      </c>
      <c r="J341" s="12">
        <v>137.02962284156871</v>
      </c>
      <c r="K341" s="12">
        <v>323.01618163328902</v>
      </c>
      <c r="L341" s="11">
        <v>516.63553364944357</v>
      </c>
      <c r="M341" s="10">
        <v>90.884136301518708</v>
      </c>
      <c r="N341" s="12">
        <v>117.4694339629938</v>
      </c>
      <c r="O341" s="11">
        <v>189.16644967910733</v>
      </c>
      <c r="P341" s="10">
        <v>159.00426569380204</v>
      </c>
      <c r="Q341" s="12">
        <v>148.06540907469736</v>
      </c>
      <c r="R341" s="12">
        <v>130.90682906520274</v>
      </c>
      <c r="S341" s="12">
        <v>130.41790929593807</v>
      </c>
      <c r="T341" s="12">
        <v>193.15721500158136</v>
      </c>
      <c r="U341" s="12">
        <v>181.401117425048</v>
      </c>
      <c r="V341" s="12">
        <v>123.4955208471535</v>
      </c>
      <c r="W341" s="12">
        <v>204.96900121523382</v>
      </c>
      <c r="X341" s="12">
        <v>135.83151700431424</v>
      </c>
      <c r="Y341" s="12">
        <v>161.51690460972651</v>
      </c>
      <c r="Z341" s="11">
        <v>151.3169789620963</v>
      </c>
      <c r="AA341" s="10">
        <v>93.125090778301939</v>
      </c>
      <c r="AB341" s="12">
        <v>71.748176340474913</v>
      </c>
      <c r="AC341" s="12">
        <v>166.95560046548366</v>
      </c>
      <c r="AD341" s="12">
        <v>107.51675760212305</v>
      </c>
      <c r="AE341" s="12">
        <v>69.807601372693654</v>
      </c>
      <c r="AF341" s="44">
        <v>68.134822728383853</v>
      </c>
      <c r="AG341" s="10">
        <v>201.32616418233133</v>
      </c>
      <c r="AH341" s="12">
        <v>188.79366753193918</v>
      </c>
      <c r="AI341" s="12">
        <v>184.5325429903823</v>
      </c>
      <c r="AJ341" s="12">
        <v>195.34267213827491</v>
      </c>
      <c r="AK341" s="12">
        <v>189.52014961575927</v>
      </c>
      <c r="AL341" s="11">
        <v>205.553431496858</v>
      </c>
      <c r="AM341" s="10">
        <v>85.935912228532601</v>
      </c>
      <c r="AN341" s="12">
        <v>105.10556473073763</v>
      </c>
      <c r="AO341" s="12">
        <v>63.079582692998947</v>
      </c>
      <c r="AP341" s="11">
        <v>125.22896372239892</v>
      </c>
      <c r="AQ341" s="10">
        <v>52.260441572326087</v>
      </c>
      <c r="AR341" s="12">
        <v>81.877190379298042</v>
      </c>
      <c r="AS341" s="12">
        <v>137.85667607852145</v>
      </c>
      <c r="AT341" s="11">
        <v>155.93283751035608</v>
      </c>
      <c r="AU341" s="141">
        <v>149.9079401601557</v>
      </c>
    </row>
    <row r="342" spans="1:47">
      <c r="A342" s="7">
        <v>41607</v>
      </c>
      <c r="B342" s="162"/>
      <c r="C342" s="11">
        <v>231.65007140004042</v>
      </c>
      <c r="D342" s="10">
        <v>87.118177419191937</v>
      </c>
      <c r="E342" s="12">
        <v>196.77351069979636</v>
      </c>
      <c r="F342" s="12">
        <v>186.90042310483099</v>
      </c>
      <c r="G342" s="12">
        <v>80.571175814169777</v>
      </c>
      <c r="H342" s="12">
        <v>156.90213953758058</v>
      </c>
      <c r="I342" s="12">
        <v>262.62934259024058</v>
      </c>
      <c r="J342" s="12">
        <v>143.15769740182671</v>
      </c>
      <c r="K342" s="12">
        <v>324.6312325181612</v>
      </c>
      <c r="L342" s="11">
        <v>533.15584073890352</v>
      </c>
      <c r="M342" s="10">
        <v>87.612674835484199</v>
      </c>
      <c r="N342" s="12">
        <v>117.47662626093671</v>
      </c>
      <c r="O342" s="11">
        <v>191.95276173038002</v>
      </c>
      <c r="P342" s="10">
        <v>163.10802427930338</v>
      </c>
      <c r="Q342" s="12">
        <v>149.32262570318943</v>
      </c>
      <c r="R342" s="12">
        <v>132.50194912904828</v>
      </c>
      <c r="S342" s="12">
        <v>132.09817025420233</v>
      </c>
      <c r="T342" s="12">
        <v>197.31634029724674</v>
      </c>
      <c r="U342" s="12">
        <v>185.50008383156342</v>
      </c>
      <c r="V342" s="12">
        <v>123.50481212119303</v>
      </c>
      <c r="W342" s="12">
        <v>208.76498587024054</v>
      </c>
      <c r="X342" s="12">
        <v>136.90635202235802</v>
      </c>
      <c r="Y342" s="12">
        <v>164.55870119356325</v>
      </c>
      <c r="Z342" s="11">
        <v>154.25156262564016</v>
      </c>
      <c r="AA342" s="10">
        <v>93.219023952739505</v>
      </c>
      <c r="AB342" s="12">
        <v>72.677616329766252</v>
      </c>
      <c r="AC342" s="12">
        <v>168.67431222342498</v>
      </c>
      <c r="AD342" s="12">
        <v>108.61474521959151</v>
      </c>
      <c r="AE342" s="12">
        <v>69.889654084145064</v>
      </c>
      <c r="AF342" s="44">
        <v>69.286786708193631</v>
      </c>
      <c r="AG342" s="10">
        <v>201.99029787049975</v>
      </c>
      <c r="AH342" s="12">
        <v>189.70505326174114</v>
      </c>
      <c r="AI342" s="12">
        <v>187.65803612737088</v>
      </c>
      <c r="AJ342" s="12">
        <v>199.22644485477255</v>
      </c>
      <c r="AK342" s="12">
        <v>191.11606415609032</v>
      </c>
      <c r="AL342" s="11">
        <v>206.74004740171142</v>
      </c>
      <c r="AM342" s="10">
        <v>86.875310592156524</v>
      </c>
      <c r="AN342" s="12">
        <v>104.67816536809178</v>
      </c>
      <c r="AO342" s="12">
        <v>62.950289987837948</v>
      </c>
      <c r="AP342" s="11">
        <v>125.26871171419474</v>
      </c>
      <c r="AQ342" s="10">
        <v>51.859448925596382</v>
      </c>
      <c r="AR342" s="12">
        <v>81.885753776144881</v>
      </c>
      <c r="AS342" s="12">
        <v>136.61769827873883</v>
      </c>
      <c r="AT342" s="11">
        <v>154.71156443457855</v>
      </c>
      <c r="AU342" s="142">
        <v>149.59490213473407</v>
      </c>
    </row>
    <row r="343" spans="1:47">
      <c r="A343" s="7">
        <v>41639</v>
      </c>
      <c r="B343" s="162"/>
      <c r="C343" s="11">
        <v>230.14962255945215</v>
      </c>
      <c r="D343" s="10">
        <v>86.482117711238956</v>
      </c>
      <c r="E343" s="12">
        <v>195.64264731438453</v>
      </c>
      <c r="F343" s="12">
        <v>187.38150636760452</v>
      </c>
      <c r="G343" s="12">
        <v>80.307184384208341</v>
      </c>
      <c r="H343" s="12">
        <v>155.97979074827197</v>
      </c>
      <c r="I343" s="12">
        <v>264.30714924530452</v>
      </c>
      <c r="J343" s="12">
        <v>141.64422743288321</v>
      </c>
      <c r="K343" s="12">
        <v>322.36730726229024</v>
      </c>
      <c r="L343" s="11">
        <v>536.68978292632107</v>
      </c>
      <c r="M343" s="10">
        <v>86.198901449484538</v>
      </c>
      <c r="N343" s="12">
        <v>118.51776086549373</v>
      </c>
      <c r="O343" s="11">
        <v>191.59722502963356</v>
      </c>
      <c r="P343" s="10">
        <v>161.91728522487981</v>
      </c>
      <c r="Q343" s="12">
        <v>147.29425391778057</v>
      </c>
      <c r="R343" s="12">
        <v>130.98140536153639</v>
      </c>
      <c r="S343" s="12">
        <v>130.9370058274132</v>
      </c>
      <c r="T343" s="12">
        <v>195.63949600227281</v>
      </c>
      <c r="U343" s="12">
        <v>183.45231554082369</v>
      </c>
      <c r="V343" s="12">
        <v>123.52081795441927</v>
      </c>
      <c r="W343" s="12">
        <v>206.87261445516918</v>
      </c>
      <c r="X343" s="12">
        <v>135.32720448465611</v>
      </c>
      <c r="Y343" s="12">
        <v>164.72329147567734</v>
      </c>
      <c r="Z343" s="11">
        <v>154.35827838136672</v>
      </c>
      <c r="AA343" s="10">
        <v>93.774529861826394</v>
      </c>
      <c r="AB343" s="12">
        <v>73.575749884155513</v>
      </c>
      <c r="AC343" s="12">
        <v>168.9593111844782</v>
      </c>
      <c r="AD343" s="12">
        <v>108.237162900505</v>
      </c>
      <c r="AE343" s="12">
        <v>70.039902693085082</v>
      </c>
      <c r="AF343" s="44">
        <v>69.289964520963707</v>
      </c>
      <c r="AG343" s="10">
        <v>202.56896587359864</v>
      </c>
      <c r="AH343" s="12">
        <v>187.71975237682597</v>
      </c>
      <c r="AI343" s="12">
        <v>185.35387052290676</v>
      </c>
      <c r="AJ343" s="12">
        <v>197.11332513429264</v>
      </c>
      <c r="AK343" s="12">
        <v>190.25350853853257</v>
      </c>
      <c r="AL343" s="11">
        <v>206.5434979608718</v>
      </c>
      <c r="AM343" s="10">
        <v>88.546989309106777</v>
      </c>
      <c r="AN343" s="12">
        <v>105.58763596708584</v>
      </c>
      <c r="AO343" s="12">
        <v>63.319926242609327</v>
      </c>
      <c r="AP343" s="11">
        <v>125.99403311786092</v>
      </c>
      <c r="AQ343" s="10">
        <v>51.354633151184636</v>
      </c>
      <c r="AR343" s="12">
        <v>82.015024525331015</v>
      </c>
      <c r="AS343" s="12">
        <v>136.77591384673397</v>
      </c>
      <c r="AT343" s="11">
        <v>156.52352764906902</v>
      </c>
      <c r="AU343" s="142">
        <v>148.64694434337576</v>
      </c>
    </row>
    <row r="344" spans="1:47">
      <c r="A344" s="7">
        <v>41670</v>
      </c>
      <c r="B344" s="162"/>
      <c r="C344" s="11">
        <v>226.81941443033588</v>
      </c>
      <c r="D344" s="10">
        <v>87.420769152077042</v>
      </c>
      <c r="E344" s="12">
        <v>193.91295198546382</v>
      </c>
      <c r="F344" s="12">
        <v>181.80844610219978</v>
      </c>
      <c r="G344" s="12">
        <v>78.578222980188642</v>
      </c>
      <c r="H344" s="12">
        <v>156.31651955020908</v>
      </c>
      <c r="I344" s="12">
        <v>260.18242761071974</v>
      </c>
      <c r="J344" s="12">
        <v>139.76361809977288</v>
      </c>
      <c r="K344" s="12">
        <v>312.07903561963298</v>
      </c>
      <c r="L344" s="11">
        <v>539.16868891663205</v>
      </c>
      <c r="M344" s="10">
        <v>88.491488569866988</v>
      </c>
      <c r="N344" s="12">
        <v>117.45806088418563</v>
      </c>
      <c r="O344" s="11">
        <v>189.66873323452509</v>
      </c>
      <c r="P344" s="10">
        <v>164.930969510605</v>
      </c>
      <c r="Q344" s="12">
        <v>151.72913220685643</v>
      </c>
      <c r="R344" s="12">
        <v>132.64818112391706</v>
      </c>
      <c r="S344" s="12">
        <v>134.96125318081636</v>
      </c>
      <c r="T344" s="12">
        <v>197.49199613669387</v>
      </c>
      <c r="U344" s="12">
        <v>186.36248716009212</v>
      </c>
      <c r="V344" s="12">
        <v>124.91137163379706</v>
      </c>
      <c r="W344" s="12">
        <v>208.85236661485314</v>
      </c>
      <c r="X344" s="12">
        <v>133.90632886029056</v>
      </c>
      <c r="Y344" s="12">
        <v>165.3309130426139</v>
      </c>
      <c r="Z344" s="11">
        <v>156.02608473740059</v>
      </c>
      <c r="AA344" s="10">
        <v>95.006305501817991</v>
      </c>
      <c r="AB344" s="12">
        <v>76.377516179903353</v>
      </c>
      <c r="AC344" s="12">
        <v>168.62936495129938</v>
      </c>
      <c r="AD344" s="12">
        <v>110.06524692655807</v>
      </c>
      <c r="AE344" s="12">
        <v>70.90561240214204</v>
      </c>
      <c r="AF344" s="44">
        <v>70.425582548594576</v>
      </c>
      <c r="AG344" s="10">
        <v>200.65411731428918</v>
      </c>
      <c r="AH344" s="12">
        <v>186.77756538163655</v>
      </c>
      <c r="AI344" s="12">
        <v>185.20070771012772</v>
      </c>
      <c r="AJ344" s="12">
        <v>198.46256238674309</v>
      </c>
      <c r="AK344" s="12">
        <v>188.90450015953536</v>
      </c>
      <c r="AL344" s="11">
        <v>203.44721758810169</v>
      </c>
      <c r="AM344" s="10">
        <v>88.460538795854021</v>
      </c>
      <c r="AN344" s="12">
        <v>105.3153125048959</v>
      </c>
      <c r="AO344" s="12">
        <v>63.147137306909059</v>
      </c>
      <c r="AP344" s="11">
        <v>127.3406616915529</v>
      </c>
      <c r="AQ344" s="10">
        <v>52.051474919348195</v>
      </c>
      <c r="AR344" s="12">
        <v>82.427728680748075</v>
      </c>
      <c r="AS344" s="12">
        <v>135.95741271293804</v>
      </c>
      <c r="AT344" s="11">
        <v>156.16343710962209</v>
      </c>
      <c r="AU344" s="142">
        <v>149.93494777089563</v>
      </c>
    </row>
    <row r="345" spans="1:47">
      <c r="A345" s="7">
        <v>41698</v>
      </c>
      <c r="B345" s="162"/>
      <c r="C345" s="11">
        <v>224.6819893357553</v>
      </c>
      <c r="D345" s="10">
        <v>87.452087502197571</v>
      </c>
      <c r="E345" s="12">
        <v>191.63531682582678</v>
      </c>
      <c r="F345" s="12">
        <v>178.91716618714776</v>
      </c>
      <c r="G345" s="12">
        <v>77.856481367185097</v>
      </c>
      <c r="H345" s="12">
        <v>154.8396992864414</v>
      </c>
      <c r="I345" s="12">
        <v>260.11147016565769</v>
      </c>
      <c r="J345" s="12">
        <v>138.96988745600757</v>
      </c>
      <c r="K345" s="12">
        <v>312.41515335923953</v>
      </c>
      <c r="L345" s="11">
        <v>543.29391862285115</v>
      </c>
      <c r="M345" s="10">
        <v>86.947841777449256</v>
      </c>
      <c r="N345" s="12">
        <v>116.2855525372962</v>
      </c>
      <c r="O345" s="11">
        <v>187.87594538938578</v>
      </c>
      <c r="P345" s="10">
        <v>169.16837513234134</v>
      </c>
      <c r="Q345" s="12">
        <v>153.97135096929929</v>
      </c>
      <c r="R345" s="12">
        <v>135.27953420117072</v>
      </c>
      <c r="S345" s="12">
        <v>136.1860765723938</v>
      </c>
      <c r="T345" s="12">
        <v>203.69810581679269</v>
      </c>
      <c r="U345" s="12">
        <v>190.40050880840056</v>
      </c>
      <c r="V345" s="12">
        <v>125.95438878417265</v>
      </c>
      <c r="W345" s="12">
        <v>214.5169781389535</v>
      </c>
      <c r="X345" s="12">
        <v>135.27242755457533</v>
      </c>
      <c r="Y345" s="12">
        <v>168.74877579244858</v>
      </c>
      <c r="Z345" s="11">
        <v>153.97603213823299</v>
      </c>
      <c r="AA345" s="10">
        <v>95.470436207042425</v>
      </c>
      <c r="AB345" s="12">
        <v>77.483432164951253</v>
      </c>
      <c r="AC345" s="12">
        <v>168.95582513575351</v>
      </c>
      <c r="AD345" s="12">
        <v>111.29674095450726</v>
      </c>
      <c r="AE345" s="12">
        <v>71.528398191200012</v>
      </c>
      <c r="AF345" s="44">
        <v>70.210906764597965</v>
      </c>
      <c r="AG345" s="10">
        <v>203.94495234203299</v>
      </c>
      <c r="AH345" s="12">
        <v>186.77837281571593</v>
      </c>
      <c r="AI345" s="12">
        <v>186.3782654668783</v>
      </c>
      <c r="AJ345" s="12">
        <v>200.05420869716292</v>
      </c>
      <c r="AK345" s="12">
        <v>191.04051769209093</v>
      </c>
      <c r="AL345" s="11">
        <v>203.69028499360189</v>
      </c>
      <c r="AM345" s="10">
        <v>88.881310022714516</v>
      </c>
      <c r="AN345" s="12">
        <v>106.36729928637598</v>
      </c>
      <c r="AO345" s="12">
        <v>63.275630176821529</v>
      </c>
      <c r="AP345" s="11">
        <v>127.75607470397222</v>
      </c>
      <c r="AQ345" s="10">
        <v>51.101012994370564</v>
      </c>
      <c r="AR345" s="12">
        <v>81.326975422894179</v>
      </c>
      <c r="AS345" s="12">
        <v>135.38833942195646</v>
      </c>
      <c r="AT345" s="11">
        <v>155.66494477045504</v>
      </c>
      <c r="AU345" s="142">
        <v>147.81405094067699</v>
      </c>
    </row>
    <row r="346" spans="1:47">
      <c r="A346" s="7">
        <v>41729</v>
      </c>
      <c r="B346" s="162"/>
      <c r="C346" s="11">
        <v>224.7223009651627</v>
      </c>
      <c r="D346" s="10">
        <v>87.923156508192719</v>
      </c>
      <c r="E346" s="12">
        <v>196.03469095471576</v>
      </c>
      <c r="F346" s="12">
        <v>182.19580190866301</v>
      </c>
      <c r="G346" s="12">
        <v>80.098101051618116</v>
      </c>
      <c r="H346" s="12">
        <v>158.69691091003492</v>
      </c>
      <c r="I346" s="12">
        <v>261.62611078771778</v>
      </c>
      <c r="J346" s="12">
        <v>140.24260259207611</v>
      </c>
      <c r="K346" s="12">
        <v>318.49270701799213</v>
      </c>
      <c r="L346" s="11">
        <v>548.58111368191658</v>
      </c>
      <c r="M346" s="10">
        <v>89.073904102059913</v>
      </c>
      <c r="N346" s="12">
        <v>117.95550681452336</v>
      </c>
      <c r="O346" s="11">
        <v>188.05250675783847</v>
      </c>
      <c r="P346" s="10">
        <v>165.54091985582099</v>
      </c>
      <c r="Q346" s="12">
        <v>148.29705695372087</v>
      </c>
      <c r="R346" s="12">
        <v>131.34176621963528</v>
      </c>
      <c r="S346" s="12">
        <v>131.36015599293677</v>
      </c>
      <c r="T346" s="12">
        <v>198.37814449797494</v>
      </c>
      <c r="U346" s="12">
        <v>184.74474736315122</v>
      </c>
      <c r="V346" s="12">
        <v>121.9474426212702</v>
      </c>
      <c r="W346" s="12">
        <v>209.55662829894789</v>
      </c>
      <c r="X346" s="12">
        <v>130.96972132776062</v>
      </c>
      <c r="Y346" s="12">
        <v>167.95625627095527</v>
      </c>
      <c r="Z346" s="11">
        <v>155.68550982825326</v>
      </c>
      <c r="AA346" s="10">
        <v>95.553088676044965</v>
      </c>
      <c r="AB346" s="12">
        <v>74.736378316082721</v>
      </c>
      <c r="AC346" s="12">
        <v>167.7542498282416</v>
      </c>
      <c r="AD346" s="12">
        <v>110.06731058802703</v>
      </c>
      <c r="AE346" s="12">
        <v>70.638685463794744</v>
      </c>
      <c r="AF346" s="44">
        <v>70.708909724366677</v>
      </c>
      <c r="AG346" s="10">
        <v>201.93455633887515</v>
      </c>
      <c r="AH346" s="12">
        <v>186.03005069730628</v>
      </c>
      <c r="AI346" s="12">
        <v>183.64404558153754</v>
      </c>
      <c r="AJ346" s="12">
        <v>195.8438623557621</v>
      </c>
      <c r="AK346" s="12">
        <v>189.31140467822399</v>
      </c>
      <c r="AL346" s="11">
        <v>201.78835691239755</v>
      </c>
      <c r="AM346" s="10">
        <v>89.734860755666048</v>
      </c>
      <c r="AN346" s="12">
        <v>106.07975563861984</v>
      </c>
      <c r="AO346" s="12">
        <v>63.502947295182743</v>
      </c>
      <c r="AP346" s="11">
        <v>128.50989928458222</v>
      </c>
      <c r="AQ346" s="10">
        <v>52.370434395104226</v>
      </c>
      <c r="AR346" s="12">
        <v>82.348997772671368</v>
      </c>
      <c r="AS346" s="12">
        <v>138.14307380543497</v>
      </c>
      <c r="AT346" s="11">
        <v>156.83668694738802</v>
      </c>
      <c r="AU346" s="142">
        <v>147.07973209475728</v>
      </c>
    </row>
    <row r="347" spans="1:47">
      <c r="A347" s="7">
        <v>41759</v>
      </c>
      <c r="B347" s="162"/>
      <c r="C347" s="11">
        <v>222.32767117394533</v>
      </c>
      <c r="D347" s="10">
        <v>89.870812913427812</v>
      </c>
      <c r="E347" s="12">
        <v>196.65182070535064</v>
      </c>
      <c r="F347" s="12">
        <v>183.38105787740179</v>
      </c>
      <c r="G347" s="12">
        <v>80.058463517689532</v>
      </c>
      <c r="H347" s="12">
        <v>162.38272719457609</v>
      </c>
      <c r="I347" s="12">
        <v>263.2597720073021</v>
      </c>
      <c r="J347" s="12">
        <v>141.19205784980795</v>
      </c>
      <c r="K347" s="12">
        <v>321.63733018712355</v>
      </c>
      <c r="L347" s="11">
        <v>546.9942198610504</v>
      </c>
      <c r="M347" s="10">
        <v>93.035707310344506</v>
      </c>
      <c r="N347" s="12">
        <v>118.29795088310013</v>
      </c>
      <c r="O347" s="11">
        <v>187.91862531438821</v>
      </c>
      <c r="P347" s="10">
        <v>162.56639301500303</v>
      </c>
      <c r="Q347" s="12">
        <v>147.1911043911507</v>
      </c>
      <c r="R347" s="12">
        <v>129.73888121770119</v>
      </c>
      <c r="S347" s="12">
        <v>132.30039913429027</v>
      </c>
      <c r="T347" s="12">
        <v>193.35193055258014</v>
      </c>
      <c r="U347" s="12">
        <v>183.88413670478201</v>
      </c>
      <c r="V347" s="12">
        <v>121.03209789242919</v>
      </c>
      <c r="W347" s="12">
        <v>204.98240638288553</v>
      </c>
      <c r="X347" s="12">
        <v>128.65193880362861</v>
      </c>
      <c r="Y347" s="12">
        <v>164.163696149788</v>
      </c>
      <c r="Z347" s="11">
        <v>157.05947759454278</v>
      </c>
      <c r="AA347" s="10">
        <v>94.821213166094381</v>
      </c>
      <c r="AB347" s="12">
        <v>74.12196120530119</v>
      </c>
      <c r="AC347" s="12">
        <v>166.8392427075805</v>
      </c>
      <c r="AD347" s="12">
        <v>110.65458774016672</v>
      </c>
      <c r="AE347" s="12">
        <v>69.811406096822751</v>
      </c>
      <c r="AF347" s="44">
        <v>71.421761326176153</v>
      </c>
      <c r="AG347" s="10">
        <v>199.48290338967084</v>
      </c>
      <c r="AH347" s="12">
        <v>185.70439914893691</v>
      </c>
      <c r="AI347" s="12">
        <v>182.24330091466524</v>
      </c>
      <c r="AJ347" s="12">
        <v>194.07286124356477</v>
      </c>
      <c r="AK347" s="12">
        <v>184.9998301195665</v>
      </c>
      <c r="AL347" s="11">
        <v>200.45302325091859</v>
      </c>
      <c r="AM347" s="10">
        <v>89.019083573830798</v>
      </c>
      <c r="AN347" s="12">
        <v>105.16803049989348</v>
      </c>
      <c r="AO347" s="12">
        <v>65.610889489363245</v>
      </c>
      <c r="AP347" s="11">
        <v>129.75534455104344</v>
      </c>
      <c r="AQ347" s="10">
        <v>53.663271922587633</v>
      </c>
      <c r="AR347" s="12">
        <v>82.931182945844924</v>
      </c>
      <c r="AS347" s="12">
        <v>139.68971454478807</v>
      </c>
      <c r="AT347" s="11">
        <v>156.20495906263758</v>
      </c>
      <c r="AU347" s="142">
        <v>143.02638715699607</v>
      </c>
    </row>
    <row r="348" spans="1:47">
      <c r="A348" s="7">
        <v>41789</v>
      </c>
      <c r="B348" s="162"/>
      <c r="C348" s="11">
        <v>222.21748931562439</v>
      </c>
      <c r="D348" s="10">
        <v>89.196813831855309</v>
      </c>
      <c r="E348" s="12">
        <v>196.94288891577713</v>
      </c>
      <c r="F348" s="12">
        <v>182.08007866640082</v>
      </c>
      <c r="G348" s="12">
        <v>79.066330509433342</v>
      </c>
      <c r="H348" s="12">
        <v>163.70527014459043</v>
      </c>
      <c r="I348" s="12">
        <v>266.38136504961085</v>
      </c>
      <c r="J348" s="12">
        <v>141.13388512467546</v>
      </c>
      <c r="K348" s="12">
        <v>321.19734668584601</v>
      </c>
      <c r="L348" s="11">
        <v>553.12020257883773</v>
      </c>
      <c r="M348" s="10">
        <v>92.148780180655834</v>
      </c>
      <c r="N348" s="12">
        <v>118.75248584729137</v>
      </c>
      <c r="O348" s="11">
        <v>188.42802715990953</v>
      </c>
      <c r="P348" s="10">
        <v>165.34494045746499</v>
      </c>
      <c r="Q348" s="12">
        <v>147.58875592237294</v>
      </c>
      <c r="R348" s="12">
        <v>130.37547527136005</v>
      </c>
      <c r="S348" s="12">
        <v>131.68609322622277</v>
      </c>
      <c r="T348" s="12">
        <v>196.6682296581933</v>
      </c>
      <c r="U348" s="12">
        <v>183.87860791308114</v>
      </c>
      <c r="V348" s="12">
        <v>122.15142822490577</v>
      </c>
      <c r="W348" s="12">
        <v>209.86623613129214</v>
      </c>
      <c r="X348" s="12">
        <v>128.52520624403499</v>
      </c>
      <c r="Y348" s="12">
        <v>167.55915729856048</v>
      </c>
      <c r="Z348" s="11">
        <v>155.52424963432057</v>
      </c>
      <c r="AA348" s="10">
        <v>95.674749593790381</v>
      </c>
      <c r="AB348" s="12">
        <v>75.198565545215359</v>
      </c>
      <c r="AC348" s="12">
        <v>165.8914398579318</v>
      </c>
      <c r="AD348" s="12">
        <v>111.68088657053828</v>
      </c>
      <c r="AE348" s="12">
        <v>69.86853433492405</v>
      </c>
      <c r="AF348" s="44">
        <v>71.314124018052667</v>
      </c>
      <c r="AG348" s="10">
        <v>200.61163491669868</v>
      </c>
      <c r="AH348" s="12">
        <v>187.34623570717434</v>
      </c>
      <c r="AI348" s="12">
        <v>183.59213778514192</v>
      </c>
      <c r="AJ348" s="12">
        <v>195.1259686447398</v>
      </c>
      <c r="AK348" s="12">
        <v>187.69131882226736</v>
      </c>
      <c r="AL348" s="11">
        <v>200.19317885652032</v>
      </c>
      <c r="AM348" s="10">
        <v>88.317795898551495</v>
      </c>
      <c r="AN348" s="12">
        <v>105.60910658465332</v>
      </c>
      <c r="AO348" s="12">
        <v>64.732987182158553</v>
      </c>
      <c r="AP348" s="11">
        <v>128.37070644299411</v>
      </c>
      <c r="AQ348" s="10">
        <v>52.420852193774337</v>
      </c>
      <c r="AR348" s="12">
        <v>82.687088608204306</v>
      </c>
      <c r="AS348" s="12">
        <v>137.59510026233971</v>
      </c>
      <c r="AT348" s="11">
        <v>156.81962253406573</v>
      </c>
      <c r="AU348" s="142">
        <v>143.21873811955447</v>
      </c>
    </row>
    <row r="349" spans="1:47">
      <c r="A349" s="7">
        <v>41820</v>
      </c>
      <c r="B349" s="162"/>
      <c r="C349" s="11">
        <v>223.80443620210048</v>
      </c>
      <c r="D349" s="10">
        <v>89.094835379748531</v>
      </c>
      <c r="E349" s="12">
        <v>195.8858865238775</v>
      </c>
      <c r="F349" s="12">
        <v>184.18626035257893</v>
      </c>
      <c r="G349" s="12">
        <v>80.065400775953535</v>
      </c>
      <c r="H349" s="12">
        <v>167.24857201415381</v>
      </c>
      <c r="I349" s="12">
        <v>265.04845241353439</v>
      </c>
      <c r="J349" s="12">
        <v>139.81419244263168</v>
      </c>
      <c r="K349" s="12">
        <v>325.35496068766446</v>
      </c>
      <c r="L349" s="11">
        <v>545.96015101712328</v>
      </c>
      <c r="M349" s="10">
        <v>93.243035964542841</v>
      </c>
      <c r="N349" s="12">
        <v>119.76043242468005</v>
      </c>
      <c r="O349" s="11">
        <v>186.5464798333455</v>
      </c>
      <c r="P349" s="10">
        <v>165.89128929428648</v>
      </c>
      <c r="Q349" s="12">
        <v>149.4710649674</v>
      </c>
      <c r="R349" s="12">
        <v>131.64108127069863</v>
      </c>
      <c r="S349" s="12">
        <v>132.8432569467231</v>
      </c>
      <c r="T349" s="12">
        <v>199.08817910440811</v>
      </c>
      <c r="U349" s="12">
        <v>184.68298075999891</v>
      </c>
      <c r="V349" s="12">
        <v>123.73666168043091</v>
      </c>
      <c r="W349" s="12">
        <v>210.66715965024389</v>
      </c>
      <c r="X349" s="12">
        <v>130.02909205136186</v>
      </c>
      <c r="Y349" s="12">
        <v>167.22782360462526</v>
      </c>
      <c r="Z349" s="11">
        <v>154.93979953422652</v>
      </c>
      <c r="AA349" s="10">
        <v>96.042937997213102</v>
      </c>
      <c r="AB349" s="12">
        <v>75.881198869871014</v>
      </c>
      <c r="AC349" s="12">
        <v>166.67092755363927</v>
      </c>
      <c r="AD349" s="12">
        <v>112.81865781719706</v>
      </c>
      <c r="AE349" s="12">
        <v>70.254430451704593</v>
      </c>
      <c r="AF349" s="44">
        <v>72.687845821558241</v>
      </c>
      <c r="AG349" s="10">
        <v>197.03766544104118</v>
      </c>
      <c r="AH349" s="12">
        <v>183.58964728560659</v>
      </c>
      <c r="AI349" s="12">
        <v>182.60678712732755</v>
      </c>
      <c r="AJ349" s="12">
        <v>193.51043526639143</v>
      </c>
      <c r="AK349" s="12">
        <v>183.37727702270556</v>
      </c>
      <c r="AL349" s="11">
        <v>196.00952766214542</v>
      </c>
      <c r="AM349" s="10">
        <v>89.294298271579365</v>
      </c>
      <c r="AN349" s="12">
        <v>106.29695414718012</v>
      </c>
      <c r="AO349" s="12">
        <v>66.223379250852275</v>
      </c>
      <c r="AP349" s="11">
        <v>130.67344040403356</v>
      </c>
      <c r="AQ349" s="10">
        <v>52.425282172696377</v>
      </c>
      <c r="AR349" s="12">
        <v>83.326622510143196</v>
      </c>
      <c r="AS349" s="12">
        <v>141.33677581503042</v>
      </c>
      <c r="AT349" s="11">
        <v>159.10415261502948</v>
      </c>
      <c r="AU349" s="142">
        <v>143.25023985771563</v>
      </c>
    </row>
    <row r="350" spans="1:47">
      <c r="A350" s="7">
        <v>41851</v>
      </c>
      <c r="B350" s="162"/>
      <c r="C350" s="11">
        <v>222.89053738211311</v>
      </c>
      <c r="D350" s="10">
        <v>89.03973598436103</v>
      </c>
      <c r="E350" s="12">
        <v>196.89474232951264</v>
      </c>
      <c r="F350" s="12">
        <v>186.12153961743789</v>
      </c>
      <c r="G350" s="12">
        <v>80.173551843485185</v>
      </c>
      <c r="H350" s="12">
        <v>166.83272325448493</v>
      </c>
      <c r="I350" s="12">
        <v>272.45166207746297</v>
      </c>
      <c r="J350" s="12">
        <v>143.88612409360024</v>
      </c>
      <c r="K350" s="12">
        <v>336.29936531801741</v>
      </c>
      <c r="L350" s="11">
        <v>564.46346326039145</v>
      </c>
      <c r="M350" s="10">
        <v>92.61540515740792</v>
      </c>
      <c r="N350" s="12">
        <v>119.56903246443697</v>
      </c>
      <c r="O350" s="11">
        <v>190.21969394629872</v>
      </c>
      <c r="P350" s="10">
        <v>167.16036627585356</v>
      </c>
      <c r="Q350" s="12">
        <v>147.10970593036728</v>
      </c>
      <c r="R350" s="12">
        <v>129.30727591380617</v>
      </c>
      <c r="S350" s="12">
        <v>130.08430370825715</v>
      </c>
      <c r="T350" s="12">
        <v>197.6530519120158</v>
      </c>
      <c r="U350" s="12">
        <v>184.00833499136132</v>
      </c>
      <c r="V350" s="12">
        <v>123.16772045177164</v>
      </c>
      <c r="W350" s="12">
        <v>209.32552530029039</v>
      </c>
      <c r="X350" s="12">
        <v>128.50394425975315</v>
      </c>
      <c r="Y350" s="12">
        <v>169.68607027193511</v>
      </c>
      <c r="Z350" s="11">
        <v>158.07791545659029</v>
      </c>
      <c r="AA350" s="10">
        <v>95.975551330596531</v>
      </c>
      <c r="AB350" s="12">
        <v>76.033372175402249</v>
      </c>
      <c r="AC350" s="12">
        <v>164.83796627762024</v>
      </c>
      <c r="AD350" s="12">
        <v>112.66722094247849</v>
      </c>
      <c r="AE350" s="12">
        <v>70.101012159787118</v>
      </c>
      <c r="AF350" s="44">
        <v>72.973594828666151</v>
      </c>
      <c r="AG350" s="10">
        <v>195.37466178331539</v>
      </c>
      <c r="AH350" s="12">
        <v>184.21504627554259</v>
      </c>
      <c r="AI350" s="12">
        <v>185.46976365372944</v>
      </c>
      <c r="AJ350" s="12">
        <v>198.30506480289233</v>
      </c>
      <c r="AK350" s="12">
        <v>185.98654029029129</v>
      </c>
      <c r="AL350" s="11">
        <v>197.26077823413567</v>
      </c>
      <c r="AM350" s="10">
        <v>89.849745165628832</v>
      </c>
      <c r="AN350" s="12">
        <v>105.77872736124701</v>
      </c>
      <c r="AO350" s="12">
        <v>66.98635328275482</v>
      </c>
      <c r="AP350" s="11">
        <v>131.82822481423699</v>
      </c>
      <c r="AQ350" s="10">
        <v>52.55664592318702</v>
      </c>
      <c r="AR350" s="12">
        <v>81.860637888338829</v>
      </c>
      <c r="AS350" s="12">
        <v>143.42499133579122</v>
      </c>
      <c r="AT350" s="11">
        <v>156.27418186345008</v>
      </c>
      <c r="AU350" s="142">
        <v>141.68619965535865</v>
      </c>
    </row>
    <row r="351" spans="1:47">
      <c r="A351" s="7">
        <v>41880</v>
      </c>
      <c r="B351" s="162"/>
      <c r="C351" s="11">
        <v>224.03615110932566</v>
      </c>
      <c r="D351" s="10">
        <v>88.799132590118276</v>
      </c>
      <c r="E351" s="12">
        <v>196.42341333974252</v>
      </c>
      <c r="F351" s="12">
        <v>186.86276526714417</v>
      </c>
      <c r="G351" s="12">
        <v>79.739226327886684</v>
      </c>
      <c r="H351" s="12">
        <v>166.10686796967809</v>
      </c>
      <c r="I351" s="12">
        <v>272.88835381416862</v>
      </c>
      <c r="J351" s="12">
        <v>144.3962707239169</v>
      </c>
      <c r="K351" s="12">
        <v>334.51197590278213</v>
      </c>
      <c r="L351" s="11">
        <v>566.57916247213541</v>
      </c>
      <c r="M351" s="10">
        <v>92.345060631018868</v>
      </c>
      <c r="N351" s="12">
        <v>120.45506257107211</v>
      </c>
      <c r="O351" s="11">
        <v>191.02683384271739</v>
      </c>
      <c r="P351" s="10">
        <v>168.29899558811874</v>
      </c>
      <c r="Q351" s="12">
        <v>146.94550782179107</v>
      </c>
      <c r="R351" s="12">
        <v>130.03126772157913</v>
      </c>
      <c r="S351" s="12">
        <v>130.49279474923895</v>
      </c>
      <c r="T351" s="12">
        <v>197.78090008663659</v>
      </c>
      <c r="U351" s="12">
        <v>185.09706192820622</v>
      </c>
      <c r="V351" s="12">
        <v>123.67349133557018</v>
      </c>
      <c r="W351" s="12">
        <v>208.63884992247534</v>
      </c>
      <c r="X351" s="12">
        <v>128.01060454640822</v>
      </c>
      <c r="Y351" s="12">
        <v>170.21757172110469</v>
      </c>
      <c r="Z351" s="11">
        <v>157.10796504898215</v>
      </c>
      <c r="AA351" s="10">
        <v>96.258464939543003</v>
      </c>
      <c r="AB351" s="12">
        <v>76.565384082962566</v>
      </c>
      <c r="AC351" s="12">
        <v>163.53959666161418</v>
      </c>
      <c r="AD351" s="12">
        <v>113.85684783722564</v>
      </c>
      <c r="AE351" s="12">
        <v>70.208636171582967</v>
      </c>
      <c r="AF351" s="44">
        <v>73.93380023848276</v>
      </c>
      <c r="AG351" s="10">
        <v>198.64306184748719</v>
      </c>
      <c r="AH351" s="12">
        <v>185.3153175787036</v>
      </c>
      <c r="AI351" s="12">
        <v>188.19591855944282</v>
      </c>
      <c r="AJ351" s="12">
        <v>199.97987205687869</v>
      </c>
      <c r="AK351" s="12">
        <v>188.75485088728635</v>
      </c>
      <c r="AL351" s="11">
        <v>200.28337388579067</v>
      </c>
      <c r="AM351" s="10">
        <v>90.791852383301844</v>
      </c>
      <c r="AN351" s="12">
        <v>105.70467341178775</v>
      </c>
      <c r="AO351" s="12">
        <v>67.78064504693387</v>
      </c>
      <c r="AP351" s="11">
        <v>130.89119272165019</v>
      </c>
      <c r="AQ351" s="10">
        <v>52.542830208144231</v>
      </c>
      <c r="AR351" s="12">
        <v>81.910850032742559</v>
      </c>
      <c r="AS351" s="12">
        <v>143.52069610497142</v>
      </c>
      <c r="AT351" s="11">
        <v>155.63295630867648</v>
      </c>
      <c r="AU351" s="142">
        <v>141.64822207287918</v>
      </c>
    </row>
    <row r="352" spans="1:47">
      <c r="A352" s="7">
        <v>41912</v>
      </c>
      <c r="B352" s="162"/>
      <c r="C352" s="11">
        <v>220.18632304368606</v>
      </c>
      <c r="D352" s="10">
        <v>89.000097752185098</v>
      </c>
      <c r="E352" s="12">
        <v>195.45058344867593</v>
      </c>
      <c r="F352" s="12">
        <v>183.24747968395633</v>
      </c>
      <c r="G352" s="12">
        <v>79.676756711746094</v>
      </c>
      <c r="H352" s="12">
        <v>161.06130968666716</v>
      </c>
      <c r="I352" s="12">
        <v>272.55580707807945</v>
      </c>
      <c r="J352" s="12">
        <v>142.9408733023119</v>
      </c>
      <c r="K352" s="12">
        <v>320.3363034716877</v>
      </c>
      <c r="L352" s="11">
        <v>564.92340829804414</v>
      </c>
      <c r="M352" s="10">
        <v>92.004925135216723</v>
      </c>
      <c r="N352" s="12">
        <v>118.62351661649335</v>
      </c>
      <c r="O352" s="11">
        <v>190.99455809833515</v>
      </c>
      <c r="P352" s="10">
        <v>167.43572655632207</v>
      </c>
      <c r="Q352" s="12">
        <v>147.92228224267802</v>
      </c>
      <c r="R352" s="12">
        <v>130.28322882991867</v>
      </c>
      <c r="S352" s="12">
        <v>131.81405637018227</v>
      </c>
      <c r="T352" s="12">
        <v>197.88810665606857</v>
      </c>
      <c r="U352" s="12">
        <v>186.71804492531066</v>
      </c>
      <c r="V352" s="12">
        <v>123.85691343087213</v>
      </c>
      <c r="W352" s="12">
        <v>209.78357658148562</v>
      </c>
      <c r="X352" s="12">
        <v>128.51624916411114</v>
      </c>
      <c r="Y352" s="12">
        <v>170.49672586784129</v>
      </c>
      <c r="Z352" s="11">
        <v>158.25700386047021</v>
      </c>
      <c r="AA352" s="10">
        <v>96.280352375128203</v>
      </c>
      <c r="AB352" s="12">
        <v>76.817612073721904</v>
      </c>
      <c r="AC352" s="12">
        <v>163.19110154523193</v>
      </c>
      <c r="AD352" s="12">
        <v>112.99681906089691</v>
      </c>
      <c r="AE352" s="12">
        <v>70.570077983144515</v>
      </c>
      <c r="AF352" s="44">
        <v>73.871238430956282</v>
      </c>
      <c r="AG352" s="10">
        <v>201.02636692213167</v>
      </c>
      <c r="AH352" s="12">
        <v>186.58357748932923</v>
      </c>
      <c r="AI352" s="12">
        <v>190.27880363981669</v>
      </c>
      <c r="AJ352" s="12">
        <v>203.16275246727719</v>
      </c>
      <c r="AK352" s="12">
        <v>191.72256768449176</v>
      </c>
      <c r="AL352" s="11">
        <v>203.37605794388458</v>
      </c>
      <c r="AM352" s="10">
        <v>87.509922714090578</v>
      </c>
      <c r="AN352" s="12">
        <v>104.15816256509684</v>
      </c>
      <c r="AO352" s="12">
        <v>64.838818666089637</v>
      </c>
      <c r="AP352" s="11">
        <v>127.35798336236275</v>
      </c>
      <c r="AQ352" s="10">
        <v>52.953522611388848</v>
      </c>
      <c r="AR352" s="12">
        <v>80.953673078437731</v>
      </c>
      <c r="AS352" s="12">
        <v>139.64352875803149</v>
      </c>
      <c r="AT352" s="11">
        <v>152.75607012934145</v>
      </c>
      <c r="AU352" s="142">
        <v>141.95994936412924</v>
      </c>
    </row>
    <row r="353" spans="1:47">
      <c r="A353" s="7">
        <v>41943</v>
      </c>
      <c r="B353" s="162"/>
      <c r="C353" s="11">
        <v>218.58779716106511</v>
      </c>
      <c r="D353" s="10">
        <v>89.801709223263998</v>
      </c>
      <c r="E353" s="12">
        <v>193.59674775597244</v>
      </c>
      <c r="F353" s="12">
        <v>183.34783674608767</v>
      </c>
      <c r="G353" s="12">
        <v>77.103216612477027</v>
      </c>
      <c r="H353" s="12">
        <v>157.53050630166868</v>
      </c>
      <c r="I353" s="12">
        <v>270.20555433951506</v>
      </c>
      <c r="J353" s="12">
        <v>142.86741351685282</v>
      </c>
      <c r="K353" s="12">
        <v>302.84708263120291</v>
      </c>
      <c r="L353" s="11">
        <v>561.99810325760268</v>
      </c>
      <c r="M353" s="10">
        <v>93.993291654063469</v>
      </c>
      <c r="N353" s="12">
        <v>116.00691242158643</v>
      </c>
      <c r="O353" s="11">
        <v>186.61234515141959</v>
      </c>
      <c r="P353" s="10">
        <v>161.50737748153588</v>
      </c>
      <c r="Q353" s="12">
        <v>146.92778009844622</v>
      </c>
      <c r="R353" s="12">
        <v>128.76950650137627</v>
      </c>
      <c r="S353" s="12">
        <v>130.96785120957605</v>
      </c>
      <c r="T353" s="12">
        <v>195.95414044373763</v>
      </c>
      <c r="U353" s="12">
        <v>184.06327311663856</v>
      </c>
      <c r="V353" s="12">
        <v>122.30378380633809</v>
      </c>
      <c r="W353" s="12">
        <v>205.00079257429397</v>
      </c>
      <c r="X353" s="12">
        <v>127.84777357213237</v>
      </c>
      <c r="Y353" s="12">
        <v>165.68655864083905</v>
      </c>
      <c r="Z353" s="11">
        <v>155.59387959181743</v>
      </c>
      <c r="AA353" s="10">
        <v>95.530585587400225</v>
      </c>
      <c r="AB353" s="12">
        <v>75.283692391447872</v>
      </c>
      <c r="AC353" s="12">
        <v>163.45916809085637</v>
      </c>
      <c r="AD353" s="12">
        <v>111.08335796901957</v>
      </c>
      <c r="AE353" s="12">
        <v>70.109764428007153</v>
      </c>
      <c r="AF353" s="44">
        <v>72.987571399795073</v>
      </c>
      <c r="AG353" s="10">
        <v>203.09601294993894</v>
      </c>
      <c r="AH353" s="12">
        <v>187.42844906158797</v>
      </c>
      <c r="AI353" s="12">
        <v>193.24422445496336</v>
      </c>
      <c r="AJ353" s="12">
        <v>203.56957875587761</v>
      </c>
      <c r="AK353" s="12">
        <v>194.99794773618498</v>
      </c>
      <c r="AL353" s="11">
        <v>207.44215337592627</v>
      </c>
      <c r="AM353" s="10">
        <v>85.038578359960951</v>
      </c>
      <c r="AN353" s="12">
        <v>103.71242848572039</v>
      </c>
      <c r="AO353" s="12">
        <v>60.283163530621117</v>
      </c>
      <c r="AP353" s="11">
        <v>124.91869436929626</v>
      </c>
      <c r="AQ353" s="10">
        <v>53.223516730270092</v>
      </c>
      <c r="AR353" s="12">
        <v>83.198521861313154</v>
      </c>
      <c r="AS353" s="12">
        <v>138.36214078684822</v>
      </c>
      <c r="AT353" s="11">
        <v>151.22109474202932</v>
      </c>
      <c r="AU353" s="142">
        <v>141.7047000698968</v>
      </c>
    </row>
    <row r="354" spans="1:47">
      <c r="A354" s="7">
        <v>41971</v>
      </c>
      <c r="B354" s="162"/>
      <c r="C354" s="11">
        <v>216.6044014496149</v>
      </c>
      <c r="D354" s="10">
        <v>89.189020305188222</v>
      </c>
      <c r="E354" s="12">
        <v>188.46068965622428</v>
      </c>
      <c r="F354" s="12">
        <v>176.56636240359651</v>
      </c>
      <c r="G354" s="12">
        <v>72.647180567671953</v>
      </c>
      <c r="H354" s="12">
        <v>150.21981753223747</v>
      </c>
      <c r="I354" s="12">
        <v>272.17925057713626</v>
      </c>
      <c r="J354" s="12">
        <v>144.39990839597874</v>
      </c>
      <c r="K354" s="12">
        <v>282.72053068658511</v>
      </c>
      <c r="L354" s="11">
        <v>568.07396658038226</v>
      </c>
      <c r="M354" s="10">
        <v>92.508706386668138</v>
      </c>
      <c r="N354" s="12">
        <v>114.00543250980637</v>
      </c>
      <c r="O354" s="11">
        <v>186.6998122780995</v>
      </c>
      <c r="P354" s="10">
        <v>160.03554609749489</v>
      </c>
      <c r="Q354" s="12">
        <v>151.17308572929099</v>
      </c>
      <c r="R354" s="12">
        <v>132.2094128501131</v>
      </c>
      <c r="S354" s="12">
        <v>134.95238465732248</v>
      </c>
      <c r="T354" s="12">
        <v>201.54362953115327</v>
      </c>
      <c r="U354" s="12">
        <v>187.413142120489</v>
      </c>
      <c r="V354" s="12">
        <v>124.79160072928457</v>
      </c>
      <c r="W354" s="12">
        <v>209.02229465652744</v>
      </c>
      <c r="X354" s="12">
        <v>131.00544737670023</v>
      </c>
      <c r="Y354" s="12">
        <v>166.72988176376165</v>
      </c>
      <c r="Z354" s="11">
        <v>156.21559228442118</v>
      </c>
      <c r="AA354" s="10">
        <v>95.618307849736837</v>
      </c>
      <c r="AB354" s="12">
        <v>74.779422509038511</v>
      </c>
      <c r="AC354" s="12">
        <v>163.06978994022521</v>
      </c>
      <c r="AD354" s="12">
        <v>111.67476969915138</v>
      </c>
      <c r="AE354" s="12">
        <v>70.421197495172379</v>
      </c>
      <c r="AF354" s="44">
        <v>71.543049184637823</v>
      </c>
      <c r="AG354" s="10">
        <v>208.53323757332953</v>
      </c>
      <c r="AH354" s="12">
        <v>188.82797030435768</v>
      </c>
      <c r="AI354" s="12">
        <v>195.44406913414849</v>
      </c>
      <c r="AJ354" s="12">
        <v>202.88162766345241</v>
      </c>
      <c r="AK354" s="12">
        <v>199.11731946172765</v>
      </c>
      <c r="AL354" s="11">
        <v>212.47279246670075</v>
      </c>
      <c r="AM354" s="10">
        <v>81.889605025601114</v>
      </c>
      <c r="AN354" s="12">
        <v>102.82345909634252</v>
      </c>
      <c r="AO354" s="12">
        <v>55.352780268704407</v>
      </c>
      <c r="AP354" s="11">
        <v>122.78613951059243</v>
      </c>
      <c r="AQ354" s="10">
        <v>52.942672382249157</v>
      </c>
      <c r="AR354" s="12">
        <v>82.913099418683544</v>
      </c>
      <c r="AS354" s="12">
        <v>133.88840105524741</v>
      </c>
      <c r="AT354" s="11">
        <v>150.41086630776954</v>
      </c>
      <c r="AU354" s="142">
        <v>141.00575323911704</v>
      </c>
    </row>
    <row r="355" spans="1:47">
      <c r="A355" s="7">
        <v>42004</v>
      </c>
      <c r="B355" s="162"/>
      <c r="C355" s="11">
        <v>212.64704667955181</v>
      </c>
      <c r="D355" s="10">
        <v>88.375410966067577</v>
      </c>
      <c r="E355" s="12">
        <v>189.39117755432662</v>
      </c>
      <c r="F355" s="12">
        <v>175.67558936173972</v>
      </c>
      <c r="G355" s="12">
        <v>73.267419810489599</v>
      </c>
      <c r="H355" s="12">
        <v>148.87171826424873</v>
      </c>
      <c r="I355" s="12">
        <v>271.35821028465557</v>
      </c>
      <c r="J355" s="12">
        <v>145.39761411515036</v>
      </c>
      <c r="K355" s="12">
        <v>281.45852445048638</v>
      </c>
      <c r="L355" s="11">
        <v>572.36787843584898</v>
      </c>
      <c r="M355" s="10">
        <v>92.042692550234236</v>
      </c>
      <c r="N355" s="12">
        <v>113.87918819887666</v>
      </c>
      <c r="O355" s="11">
        <v>187.17105881064339</v>
      </c>
      <c r="P355" s="10">
        <v>157.74566288330513</v>
      </c>
      <c r="Q355" s="12">
        <v>151.75075344989742</v>
      </c>
      <c r="R355" s="12">
        <v>131.89933196063103</v>
      </c>
      <c r="S355" s="12">
        <v>135.10501619921268</v>
      </c>
      <c r="T355" s="12">
        <v>198.26321424436878</v>
      </c>
      <c r="U355" s="12">
        <v>186.57256433044728</v>
      </c>
      <c r="V355" s="12">
        <v>125.3500725587392</v>
      </c>
      <c r="W355" s="12">
        <v>206.35672679073642</v>
      </c>
      <c r="X355" s="12">
        <v>129.98768053298193</v>
      </c>
      <c r="Y355" s="12">
        <v>165.50917498963267</v>
      </c>
      <c r="Z355" s="11">
        <v>154.61280222723624</v>
      </c>
      <c r="AA355" s="10">
        <v>94.432511587536965</v>
      </c>
      <c r="AB355" s="12">
        <v>73.498209002256516</v>
      </c>
      <c r="AC355" s="12">
        <v>163.55123675934732</v>
      </c>
      <c r="AD355" s="12">
        <v>111.1799513733674</v>
      </c>
      <c r="AE355" s="12">
        <v>70.10408083543399</v>
      </c>
      <c r="AF355" s="44">
        <v>70.828176291930561</v>
      </c>
      <c r="AG355" s="10">
        <v>208.26054374946006</v>
      </c>
      <c r="AH355" s="12">
        <v>185.13118165177212</v>
      </c>
      <c r="AI355" s="12">
        <v>194.62490419201768</v>
      </c>
      <c r="AJ355" s="12">
        <v>202.36406293837658</v>
      </c>
      <c r="AK355" s="12">
        <v>198.90519704505866</v>
      </c>
      <c r="AL355" s="11">
        <v>212.27124264856897</v>
      </c>
      <c r="AM355" s="10">
        <v>81.740102492546939</v>
      </c>
      <c r="AN355" s="12">
        <v>103.11371540734358</v>
      </c>
      <c r="AO355" s="12">
        <v>53.567612588682202</v>
      </c>
      <c r="AP355" s="11">
        <v>122.49262713504136</v>
      </c>
      <c r="AQ355" s="10">
        <v>53.03050484570511</v>
      </c>
      <c r="AR355" s="12">
        <v>83.329297910039827</v>
      </c>
      <c r="AS355" s="12">
        <v>133.82063586397382</v>
      </c>
      <c r="AT355" s="11">
        <v>148.67206220386262</v>
      </c>
      <c r="AU355" s="142">
        <v>140.20425026187499</v>
      </c>
    </row>
    <row r="356" spans="1:47">
      <c r="A356" s="7">
        <v>42034</v>
      </c>
      <c r="B356" s="162"/>
      <c r="C356" s="11">
        <v>207.56356754652182</v>
      </c>
      <c r="D356" s="10">
        <v>90.141832078056368</v>
      </c>
      <c r="E356" s="12">
        <v>182.13322652583685</v>
      </c>
      <c r="F356" s="12">
        <v>166.13588752574242</v>
      </c>
      <c r="G356" s="12">
        <v>69.501998500880944</v>
      </c>
      <c r="H356" s="12">
        <v>146.48618347955477</v>
      </c>
      <c r="I356" s="12">
        <v>271.09085160766256</v>
      </c>
      <c r="J356" s="12">
        <v>143.37313946048178</v>
      </c>
      <c r="K356" s="12">
        <v>274.22229472708597</v>
      </c>
      <c r="L356" s="11">
        <v>569.6152624446986</v>
      </c>
      <c r="M356" s="10">
        <v>94.057594542415885</v>
      </c>
      <c r="N356" s="12">
        <v>111.72401031882745</v>
      </c>
      <c r="O356" s="11">
        <v>187.7380181369675</v>
      </c>
      <c r="P356" s="10">
        <v>161.14658896104788</v>
      </c>
      <c r="Q356" s="12">
        <v>155.83881129397196</v>
      </c>
      <c r="R356" s="12">
        <v>135.49620959097939</v>
      </c>
      <c r="S356" s="12">
        <v>138.89973245362307</v>
      </c>
      <c r="T356" s="12">
        <v>205.00067262522288</v>
      </c>
      <c r="U356" s="12">
        <v>192.12405128496721</v>
      </c>
      <c r="V356" s="12">
        <v>127.83635862950848</v>
      </c>
      <c r="W356" s="12">
        <v>212.1559677842387</v>
      </c>
      <c r="X356" s="12">
        <v>135.06722372028932</v>
      </c>
      <c r="Y356" s="12">
        <v>168.68432851269421</v>
      </c>
      <c r="Z356" s="11">
        <v>150.29861684564486</v>
      </c>
      <c r="AA356" s="10">
        <v>96.403762039287415</v>
      </c>
      <c r="AB356" s="12">
        <v>74.80963035584189</v>
      </c>
      <c r="AC356" s="12">
        <v>162.57448686548204</v>
      </c>
      <c r="AD356" s="12">
        <v>111.99684404184667</v>
      </c>
      <c r="AE356" s="12">
        <v>70.700475827187873</v>
      </c>
      <c r="AF356" s="44">
        <v>70.899119459227876</v>
      </c>
      <c r="AG356" s="10">
        <v>210.38209392865173</v>
      </c>
      <c r="AH356" s="12">
        <v>186.42816872099897</v>
      </c>
      <c r="AI356" s="12">
        <v>194.93033705801523</v>
      </c>
      <c r="AJ356" s="12">
        <v>205.52379067315582</v>
      </c>
      <c r="AK356" s="12">
        <v>200.1413758646211</v>
      </c>
      <c r="AL356" s="11">
        <v>215.54447538662984</v>
      </c>
      <c r="AM356" s="10">
        <v>77.504974290532374</v>
      </c>
      <c r="AN356" s="12">
        <v>102.50491395030845</v>
      </c>
      <c r="AO356" s="12">
        <v>53.169039836659195</v>
      </c>
      <c r="AP356" s="11">
        <v>119.94367517093923</v>
      </c>
      <c r="AQ356" s="10">
        <v>53.319933072054262</v>
      </c>
      <c r="AR356" s="12">
        <v>84.436039570098615</v>
      </c>
      <c r="AS356" s="12">
        <v>131.45848521398599</v>
      </c>
      <c r="AT356" s="11">
        <v>144.38836323006061</v>
      </c>
      <c r="AU356" s="142">
        <v>140.57358908373362</v>
      </c>
    </row>
    <row r="357" spans="1:47">
      <c r="A357" s="7">
        <v>42062</v>
      </c>
      <c r="B357" s="162"/>
      <c r="C357" s="11">
        <v>209.86208641420271</v>
      </c>
      <c r="D357" s="10">
        <v>88.091290243565808</v>
      </c>
      <c r="E357" s="12">
        <v>185.21204576942577</v>
      </c>
      <c r="F357" s="12">
        <v>169.791317278815</v>
      </c>
      <c r="G357" s="12">
        <v>71.17452110770347</v>
      </c>
      <c r="H357" s="12">
        <v>148.11432120231765</v>
      </c>
      <c r="I357" s="12">
        <v>275.372382532502</v>
      </c>
      <c r="J357" s="12">
        <v>144.45883669832833</v>
      </c>
      <c r="K357" s="12">
        <v>281.75804368437878</v>
      </c>
      <c r="L357" s="11">
        <v>584.13921707777445</v>
      </c>
      <c r="M357" s="10">
        <v>91.387821256955235</v>
      </c>
      <c r="N357" s="12">
        <v>111.36919878837077</v>
      </c>
      <c r="O357" s="11">
        <v>189.24228463796226</v>
      </c>
      <c r="P357" s="10">
        <v>160.91057503010256</v>
      </c>
      <c r="Q357" s="12">
        <v>153.80324597037955</v>
      </c>
      <c r="R357" s="12">
        <v>135.83565188999515</v>
      </c>
      <c r="S357" s="12">
        <v>136.99523125894274</v>
      </c>
      <c r="T357" s="12">
        <v>204.23297383926177</v>
      </c>
      <c r="U357" s="12">
        <v>192.76020109704473</v>
      </c>
      <c r="V357" s="12">
        <v>126.98384327826646</v>
      </c>
      <c r="W357" s="12">
        <v>211.87078143506417</v>
      </c>
      <c r="X357" s="12">
        <v>131.26389839569896</v>
      </c>
      <c r="Y357" s="12">
        <v>169.30396122355583</v>
      </c>
      <c r="Z357" s="11">
        <v>152.04611203640604</v>
      </c>
      <c r="AA357" s="10">
        <v>95.92814208864425</v>
      </c>
      <c r="AB357" s="12">
        <v>76.307956719905761</v>
      </c>
      <c r="AC357" s="12">
        <v>164.45047196822301</v>
      </c>
      <c r="AD357" s="12">
        <v>112.80966533982331</v>
      </c>
      <c r="AE357" s="12">
        <v>71.29068045166018</v>
      </c>
      <c r="AF357" s="44">
        <v>72.37183899880354</v>
      </c>
      <c r="AG357" s="10">
        <v>210.24864023838776</v>
      </c>
      <c r="AH357" s="12">
        <v>189.07669366920311</v>
      </c>
      <c r="AI357" s="12">
        <v>195.47930596519672</v>
      </c>
      <c r="AJ357" s="12">
        <v>205.72560509045906</v>
      </c>
      <c r="AK357" s="12">
        <v>202.03227901911816</v>
      </c>
      <c r="AL357" s="11">
        <v>218.25406904269551</v>
      </c>
      <c r="AM357" s="10">
        <v>80.938384579189886</v>
      </c>
      <c r="AN357" s="12">
        <v>102.01395254984051</v>
      </c>
      <c r="AO357" s="12">
        <v>53.641013137468683</v>
      </c>
      <c r="AP357" s="11">
        <v>120.98242999729823</v>
      </c>
      <c r="AQ357" s="10">
        <v>51.325045211952173</v>
      </c>
      <c r="AR357" s="12">
        <v>84.194927879569249</v>
      </c>
      <c r="AS357" s="12">
        <v>132.46878775901149</v>
      </c>
      <c r="AT357" s="11">
        <v>148.11278390985251</v>
      </c>
      <c r="AU357" s="142">
        <v>138.00842945279683</v>
      </c>
    </row>
    <row r="358" spans="1:47">
      <c r="A358" s="7">
        <v>42094</v>
      </c>
      <c r="B358" s="162"/>
      <c r="C358" s="11">
        <v>210.37057410418015</v>
      </c>
      <c r="D358" s="10">
        <v>88.949923293883785</v>
      </c>
      <c r="E358" s="12">
        <v>184.09240689289149</v>
      </c>
      <c r="F358" s="12">
        <v>167.15663694675618</v>
      </c>
      <c r="G358" s="12">
        <v>70.086007831915978</v>
      </c>
      <c r="H358" s="12">
        <v>145.08137805483753</v>
      </c>
      <c r="I358" s="12">
        <v>272.65494042685134</v>
      </c>
      <c r="J358" s="12">
        <v>145.48159376300595</v>
      </c>
      <c r="K358" s="12">
        <v>274.03801082292165</v>
      </c>
      <c r="L358" s="11">
        <v>571.98687095321088</v>
      </c>
      <c r="M358" s="10">
        <v>89.586325375149428</v>
      </c>
      <c r="N358" s="12">
        <v>110.80282631908833</v>
      </c>
      <c r="O358" s="11">
        <v>188.85522891602119</v>
      </c>
      <c r="P358" s="10">
        <v>161.70786296038543</v>
      </c>
      <c r="Q358" s="12">
        <v>155.81534010240367</v>
      </c>
      <c r="R358" s="12">
        <v>138.58289361726855</v>
      </c>
      <c r="S358" s="12">
        <v>139.64970772866059</v>
      </c>
      <c r="T358" s="12">
        <v>206.68132044171847</v>
      </c>
      <c r="U358" s="12">
        <v>195.93211427652417</v>
      </c>
      <c r="V358" s="12">
        <v>127.99782733028702</v>
      </c>
      <c r="W358" s="12">
        <v>214.70553435023305</v>
      </c>
      <c r="X358" s="12">
        <v>132.24928605272655</v>
      </c>
      <c r="Y358" s="12">
        <v>171.0826297683156</v>
      </c>
      <c r="Z358" s="11">
        <v>147.85399682009603</v>
      </c>
      <c r="AA358" s="10">
        <v>96.80799125201986</v>
      </c>
      <c r="AB358" s="12">
        <v>76.848595890250408</v>
      </c>
      <c r="AC358" s="12">
        <v>165.28497195248704</v>
      </c>
      <c r="AD358" s="12">
        <v>115.0201761579078</v>
      </c>
      <c r="AE358" s="12">
        <v>71.708477217471199</v>
      </c>
      <c r="AF358" s="44">
        <v>72.225548922564627</v>
      </c>
      <c r="AG358" s="10">
        <v>210.41169837082921</v>
      </c>
      <c r="AH358" s="12">
        <v>188.96903284304639</v>
      </c>
      <c r="AI358" s="12">
        <v>194.47217310996328</v>
      </c>
      <c r="AJ358" s="12">
        <v>204.48657341232206</v>
      </c>
      <c r="AK358" s="12">
        <v>200.89184216949576</v>
      </c>
      <c r="AL358" s="11">
        <v>218.16550484879582</v>
      </c>
      <c r="AM358" s="10">
        <v>79.97848798282979</v>
      </c>
      <c r="AN358" s="12">
        <v>101.81800667419442</v>
      </c>
      <c r="AO358" s="12">
        <v>52.265974352932489</v>
      </c>
      <c r="AP358" s="11">
        <v>117.18387615682357</v>
      </c>
      <c r="AQ358" s="10">
        <v>50.632692618875886</v>
      </c>
      <c r="AR358" s="12">
        <v>84.610369225703423</v>
      </c>
      <c r="AS358" s="12">
        <v>132.32322703168151</v>
      </c>
      <c r="AT358" s="11">
        <v>143.62469139561321</v>
      </c>
      <c r="AU358" s="142">
        <v>138.10426720407497</v>
      </c>
    </row>
    <row r="359" spans="1:47">
      <c r="A359" s="7">
        <v>42124</v>
      </c>
      <c r="B359" s="162"/>
      <c r="C359" s="11">
        <v>212.74832437362269</v>
      </c>
      <c r="D359" s="10">
        <v>88.67943629808785</v>
      </c>
      <c r="E359" s="12">
        <v>189.75602315488936</v>
      </c>
      <c r="F359" s="12">
        <v>171.49620288473059</v>
      </c>
      <c r="G359" s="12">
        <v>74.648977963683123</v>
      </c>
      <c r="H359" s="12">
        <v>152.46777616650775</v>
      </c>
      <c r="I359" s="12">
        <v>277.71840956691545</v>
      </c>
      <c r="J359" s="12">
        <v>145.78622003697288</v>
      </c>
      <c r="K359" s="12">
        <v>290.61998049931526</v>
      </c>
      <c r="L359" s="11">
        <v>579.17348927607929</v>
      </c>
      <c r="M359" s="10">
        <v>91.975270865276912</v>
      </c>
      <c r="N359" s="12">
        <v>111.53379986494994</v>
      </c>
      <c r="O359" s="11">
        <v>187.68368151731431</v>
      </c>
      <c r="P359" s="10">
        <v>156.25986564071434</v>
      </c>
      <c r="Q359" s="12">
        <v>149.15660281216321</v>
      </c>
      <c r="R359" s="12">
        <v>131.69391735343808</v>
      </c>
      <c r="S359" s="12">
        <v>132.70896126102764</v>
      </c>
      <c r="T359" s="12">
        <v>196.98232373273211</v>
      </c>
      <c r="U359" s="12">
        <v>185.45295748709322</v>
      </c>
      <c r="V359" s="12">
        <v>124.64987854830277</v>
      </c>
      <c r="W359" s="12">
        <v>205.62553908488269</v>
      </c>
      <c r="X359" s="12">
        <v>125.32021504117985</v>
      </c>
      <c r="Y359" s="12">
        <v>169.12573874104422</v>
      </c>
      <c r="Z359" s="11">
        <v>152.32327786576536</v>
      </c>
      <c r="AA359" s="10">
        <v>96.951440840567713</v>
      </c>
      <c r="AB359" s="12">
        <v>76.270469055403836</v>
      </c>
      <c r="AC359" s="12">
        <v>167.39639713473343</v>
      </c>
      <c r="AD359" s="12">
        <v>111.06939405923055</v>
      </c>
      <c r="AE359" s="12">
        <v>71.823928673584774</v>
      </c>
      <c r="AF359" s="44">
        <v>71.150276572763659</v>
      </c>
      <c r="AG359" s="10">
        <v>208.11880254583434</v>
      </c>
      <c r="AH359" s="12">
        <v>188.5208582029058</v>
      </c>
      <c r="AI359" s="12">
        <v>191.34643659837147</v>
      </c>
      <c r="AJ359" s="12">
        <v>202.35883937194507</v>
      </c>
      <c r="AK359" s="12">
        <v>197.99075336400512</v>
      </c>
      <c r="AL359" s="11">
        <v>215.06987778871377</v>
      </c>
      <c r="AM359" s="10">
        <v>82.763508683682403</v>
      </c>
      <c r="AN359" s="12">
        <v>102.65411627209735</v>
      </c>
      <c r="AO359" s="12">
        <v>57.11782552673418</v>
      </c>
      <c r="AP359" s="11">
        <v>122.51898324010659</v>
      </c>
      <c r="AQ359" s="10">
        <v>50.852587692584031</v>
      </c>
      <c r="AR359" s="12">
        <v>82.871983802762742</v>
      </c>
      <c r="AS359" s="12">
        <v>135.69755590361277</v>
      </c>
      <c r="AT359" s="11">
        <v>145.86891340516991</v>
      </c>
      <c r="AU359" s="142">
        <v>135.44212014683649</v>
      </c>
    </row>
    <row r="360" spans="1:47">
      <c r="A360" s="7">
        <v>42153</v>
      </c>
      <c r="B360" s="162"/>
      <c r="C360" s="11">
        <v>210.42002379098133</v>
      </c>
      <c r="D360" s="10">
        <v>89.205190959537305</v>
      </c>
      <c r="E360" s="12">
        <v>189.03086548009395</v>
      </c>
      <c r="F360" s="12">
        <v>171.12358072594787</v>
      </c>
      <c r="G360" s="12">
        <v>73.077934513499727</v>
      </c>
      <c r="H360" s="12">
        <v>147.53069642606894</v>
      </c>
      <c r="I360" s="12">
        <v>278.48158451662692</v>
      </c>
      <c r="J360" s="12">
        <v>148.8536566896301</v>
      </c>
      <c r="K360" s="12">
        <v>281.08300884992127</v>
      </c>
      <c r="L360" s="11">
        <v>582.69113906648124</v>
      </c>
      <c r="M360" s="10">
        <v>90.326328967185077</v>
      </c>
      <c r="N360" s="12">
        <v>113.01003910286262</v>
      </c>
      <c r="O360" s="11">
        <v>187.22945383275234</v>
      </c>
      <c r="P360" s="10">
        <v>163.22617621458713</v>
      </c>
      <c r="Q360" s="12">
        <v>154.49456169298253</v>
      </c>
      <c r="R360" s="12">
        <v>135.34926565196133</v>
      </c>
      <c r="S360" s="12">
        <v>138.13361210877261</v>
      </c>
      <c r="T360" s="12">
        <v>205.74711467029769</v>
      </c>
      <c r="U360" s="12">
        <v>192.50904918837227</v>
      </c>
      <c r="V360" s="12">
        <v>123.03851085099528</v>
      </c>
      <c r="W360" s="12">
        <v>212.96649123481993</v>
      </c>
      <c r="X360" s="12">
        <v>128.21309639997284</v>
      </c>
      <c r="Y360" s="12">
        <v>175.37526929934694</v>
      </c>
      <c r="Z360" s="11">
        <v>151.37121713209405</v>
      </c>
      <c r="AA360" s="10">
        <v>97.459806740647494</v>
      </c>
      <c r="AB360" s="12">
        <v>76.365704502095753</v>
      </c>
      <c r="AC360" s="12">
        <v>167.4436152461943</v>
      </c>
      <c r="AD360" s="12">
        <v>113.3076795677139</v>
      </c>
      <c r="AE360" s="12">
        <v>72.245650001464028</v>
      </c>
      <c r="AF360" s="44">
        <v>72.357669096021723</v>
      </c>
      <c r="AG360" s="10">
        <v>207.75995636941812</v>
      </c>
      <c r="AH360" s="12">
        <v>186.70195336373553</v>
      </c>
      <c r="AI360" s="12">
        <v>192.19610239505255</v>
      </c>
      <c r="AJ360" s="12">
        <v>202.14301865323191</v>
      </c>
      <c r="AK360" s="12">
        <v>198.02089629933278</v>
      </c>
      <c r="AL360" s="11">
        <v>215.92156727635361</v>
      </c>
      <c r="AM360" s="10">
        <v>80.8017894508056</v>
      </c>
      <c r="AN360" s="12">
        <v>102.72742430423114</v>
      </c>
      <c r="AO360" s="12">
        <v>52.944119659192467</v>
      </c>
      <c r="AP360" s="11">
        <v>120.47143105085519</v>
      </c>
      <c r="AQ360" s="10">
        <v>50.004298780021408</v>
      </c>
      <c r="AR360" s="12">
        <v>83.481737038832961</v>
      </c>
      <c r="AS360" s="12">
        <v>134.05803181235899</v>
      </c>
      <c r="AT360" s="11">
        <v>148.84178116141837</v>
      </c>
      <c r="AU360" s="142">
        <v>136.04552770914214</v>
      </c>
    </row>
    <row r="361" spans="1:47">
      <c r="A361" s="7">
        <v>42185</v>
      </c>
      <c r="B361" s="162"/>
      <c r="C361" s="11">
        <v>211.14510422127614</v>
      </c>
      <c r="D361" s="10">
        <v>87.688025756867745</v>
      </c>
      <c r="E361" s="12">
        <v>188.45960578269876</v>
      </c>
      <c r="F361" s="12">
        <v>170.52857429304152</v>
      </c>
      <c r="G361" s="12">
        <v>73.216319642821688</v>
      </c>
      <c r="H361" s="12">
        <v>143.09124660245365</v>
      </c>
      <c r="I361" s="12">
        <v>273.49726732148565</v>
      </c>
      <c r="J361" s="12">
        <v>147.74484097698613</v>
      </c>
      <c r="K361" s="12">
        <v>272.5288662754291</v>
      </c>
      <c r="L361" s="11">
        <v>569.84037255335681</v>
      </c>
      <c r="M361" s="10">
        <v>88.310526030472047</v>
      </c>
      <c r="N361" s="12">
        <v>112.47197458203848</v>
      </c>
      <c r="O361" s="11">
        <v>188.39168919136861</v>
      </c>
      <c r="P361" s="10">
        <v>165.54118694987204</v>
      </c>
      <c r="Q361" s="12">
        <v>155.64437532342254</v>
      </c>
      <c r="R361" s="12">
        <v>137.79124004281093</v>
      </c>
      <c r="S361" s="12">
        <v>138.93141206134169</v>
      </c>
      <c r="T361" s="12">
        <v>210.1356704999186</v>
      </c>
      <c r="U361" s="12">
        <v>195.77214851310677</v>
      </c>
      <c r="V361" s="12">
        <v>123.95759992962377</v>
      </c>
      <c r="W361" s="12">
        <v>216.8120338095672</v>
      </c>
      <c r="X361" s="12">
        <v>130.69833052396217</v>
      </c>
      <c r="Y361" s="12">
        <v>176.18869327893916</v>
      </c>
      <c r="Z361" s="11">
        <v>148.0924823972413</v>
      </c>
      <c r="AA361" s="10">
        <v>96.704480664048532</v>
      </c>
      <c r="AB361" s="12">
        <v>77.29465898442723</v>
      </c>
      <c r="AC361" s="12">
        <v>167.57701962009156</v>
      </c>
      <c r="AD361" s="12">
        <v>113.21867488871726</v>
      </c>
      <c r="AE361" s="12">
        <v>72.882490970034723</v>
      </c>
      <c r="AF361" s="44">
        <v>72.407565636365888</v>
      </c>
      <c r="AG361" s="10">
        <v>207.58199355952641</v>
      </c>
      <c r="AH361" s="12">
        <v>187.97528274009247</v>
      </c>
      <c r="AI361" s="12">
        <v>193.68328715554907</v>
      </c>
      <c r="AJ361" s="12">
        <v>204.74445474910698</v>
      </c>
      <c r="AK361" s="12">
        <v>198.70377648619439</v>
      </c>
      <c r="AL361" s="11">
        <v>216.07110900178094</v>
      </c>
      <c r="AM361" s="10">
        <v>80.842653045600869</v>
      </c>
      <c r="AN361" s="12">
        <v>103.63844109385445</v>
      </c>
      <c r="AO361" s="12">
        <v>51.211860854349986</v>
      </c>
      <c r="AP361" s="11">
        <v>118.67992006849235</v>
      </c>
      <c r="AQ361" s="10">
        <v>49.610746734069409</v>
      </c>
      <c r="AR361" s="12">
        <v>83.145638710122768</v>
      </c>
      <c r="AS361" s="12">
        <v>132.83793659253774</v>
      </c>
      <c r="AT361" s="11">
        <v>143.42799009620097</v>
      </c>
      <c r="AU361" s="142">
        <v>135.15950615126482</v>
      </c>
    </row>
    <row r="362" spans="1:47">
      <c r="A362" s="7">
        <v>42216</v>
      </c>
      <c r="B362" s="162"/>
      <c r="C362" s="11">
        <v>207.53280117519267</v>
      </c>
      <c r="D362" s="10">
        <v>90.236659808539414</v>
      </c>
      <c r="E362" s="12">
        <v>188.11510053132989</v>
      </c>
      <c r="F362" s="12">
        <v>169.08171738450955</v>
      </c>
      <c r="G362" s="12">
        <v>69.2334812593772</v>
      </c>
      <c r="H362" s="12">
        <v>136.16328404293361</v>
      </c>
      <c r="I362" s="12">
        <v>271.67171847616038</v>
      </c>
      <c r="J362" s="12">
        <v>145.62883704409268</v>
      </c>
      <c r="K362" s="12">
        <v>256.82736938489518</v>
      </c>
      <c r="L362" s="11">
        <v>572.27994685807721</v>
      </c>
      <c r="M362" s="10">
        <v>88.46094362259268</v>
      </c>
      <c r="N362" s="12">
        <v>110.72451620307575</v>
      </c>
      <c r="O362" s="11">
        <v>186.09478547945153</v>
      </c>
      <c r="P362" s="10">
        <v>167.40163972356015</v>
      </c>
      <c r="Q362" s="12">
        <v>156.01833443221739</v>
      </c>
      <c r="R362" s="12">
        <v>138.61001300966407</v>
      </c>
      <c r="S362" s="12">
        <v>139.5278851114106</v>
      </c>
      <c r="T362" s="12">
        <v>213.5185397832731</v>
      </c>
      <c r="U362" s="12">
        <v>199.15996950373048</v>
      </c>
      <c r="V362" s="12">
        <v>124.09911751511586</v>
      </c>
      <c r="W362" s="12">
        <v>219.1223823545763</v>
      </c>
      <c r="X362" s="12">
        <v>134.70207598131384</v>
      </c>
      <c r="Y362" s="12">
        <v>175.85796540837146</v>
      </c>
      <c r="Z362" s="11">
        <v>145.17189032904781</v>
      </c>
      <c r="AA362" s="10">
        <v>95.788389498654311</v>
      </c>
      <c r="AB362" s="12">
        <v>79.316329868842786</v>
      </c>
      <c r="AC362" s="12">
        <v>166.89902422257518</v>
      </c>
      <c r="AD362" s="12">
        <v>109.6606631717199</v>
      </c>
      <c r="AE362" s="12">
        <v>72.867544686456824</v>
      </c>
      <c r="AF362" s="44">
        <v>72.243720994485557</v>
      </c>
      <c r="AG362" s="10">
        <v>211.33723814878914</v>
      </c>
      <c r="AH362" s="12">
        <v>188.257790361416</v>
      </c>
      <c r="AI362" s="12">
        <v>194.51563910132435</v>
      </c>
      <c r="AJ362" s="12">
        <v>205.9636573713772</v>
      </c>
      <c r="AK362" s="12">
        <v>202.14947326878394</v>
      </c>
      <c r="AL362" s="11">
        <v>220.86472166933464</v>
      </c>
      <c r="AM362" s="10">
        <v>77.243773159328057</v>
      </c>
      <c r="AN362" s="12">
        <v>102.93944923073192</v>
      </c>
      <c r="AO362" s="12">
        <v>45.316702336640411</v>
      </c>
      <c r="AP362" s="11">
        <v>112.46838449562024</v>
      </c>
      <c r="AQ362" s="10">
        <v>50.255290188990756</v>
      </c>
      <c r="AR362" s="12">
        <v>83.721126319146137</v>
      </c>
      <c r="AS362" s="12">
        <v>127.83234742710225</v>
      </c>
      <c r="AT362" s="11">
        <v>138.77761380771548</v>
      </c>
      <c r="AU362" s="142">
        <v>137.85042633413559</v>
      </c>
    </row>
    <row r="363" spans="1:47">
      <c r="A363" s="7">
        <v>42247</v>
      </c>
      <c r="B363" s="162"/>
      <c r="C363" s="11">
        <v>203.9522450170831</v>
      </c>
      <c r="D363" s="10">
        <v>90.959740611840687</v>
      </c>
      <c r="E363" s="12">
        <v>186.38315031637214</v>
      </c>
      <c r="F363" s="12">
        <v>167.4135871512083</v>
      </c>
      <c r="G363" s="12">
        <v>68.848066933037742</v>
      </c>
      <c r="H363" s="12">
        <v>136.69271678832038</v>
      </c>
      <c r="I363" s="12">
        <v>265.8815141615479</v>
      </c>
      <c r="J363" s="12">
        <v>145.86702200410596</v>
      </c>
      <c r="K363" s="12">
        <v>260.89840254830636</v>
      </c>
      <c r="L363" s="11">
        <v>564.83595735686993</v>
      </c>
      <c r="M363" s="10">
        <v>90.253364111323265</v>
      </c>
      <c r="N363" s="12">
        <v>111.78923722871002</v>
      </c>
      <c r="O363" s="11">
        <v>182.41880395300015</v>
      </c>
      <c r="P363" s="10">
        <v>168.86173393916454</v>
      </c>
      <c r="Q363" s="12">
        <v>156.24397400960021</v>
      </c>
      <c r="R363" s="12">
        <v>140.08719578601631</v>
      </c>
      <c r="S363" s="12">
        <v>141.01743147271756</v>
      </c>
      <c r="T363" s="12">
        <v>215.46352864163256</v>
      </c>
      <c r="U363" s="12">
        <v>199.95241566482429</v>
      </c>
      <c r="V363" s="12">
        <v>125.42117422603187</v>
      </c>
      <c r="W363" s="12">
        <v>220.45640880162733</v>
      </c>
      <c r="X363" s="12">
        <v>135.25477148782841</v>
      </c>
      <c r="Y363" s="12">
        <v>178.27604220540823</v>
      </c>
      <c r="Z363" s="11">
        <v>143.5788709382347</v>
      </c>
      <c r="AA363" s="10">
        <v>94.763332977645348</v>
      </c>
      <c r="AB363" s="12">
        <v>78.272266804365259</v>
      </c>
      <c r="AC363" s="12">
        <v>167.19325720685393</v>
      </c>
      <c r="AD363" s="12">
        <v>109.97741708731303</v>
      </c>
      <c r="AE363" s="12">
        <v>73.271400020150438</v>
      </c>
      <c r="AF363" s="44">
        <v>70.950890853039027</v>
      </c>
      <c r="AG363" s="10">
        <v>210.90943758576734</v>
      </c>
      <c r="AH363" s="12">
        <v>189.55125877696804</v>
      </c>
      <c r="AI363" s="12">
        <v>193.24042590362015</v>
      </c>
      <c r="AJ363" s="12">
        <v>206.45079458223009</v>
      </c>
      <c r="AK363" s="12">
        <v>201.69735690809065</v>
      </c>
      <c r="AL363" s="11">
        <v>220.55982967078353</v>
      </c>
      <c r="AM363" s="10">
        <v>76.401882479030817</v>
      </c>
      <c r="AN363" s="12">
        <v>103.36412918932865</v>
      </c>
      <c r="AO363" s="12">
        <v>45.898839853204635</v>
      </c>
      <c r="AP363" s="11">
        <v>111.9026664487323</v>
      </c>
      <c r="AQ363" s="10">
        <v>50.675056584121712</v>
      </c>
      <c r="AR363" s="12">
        <v>84.048484139681975</v>
      </c>
      <c r="AS363" s="12">
        <v>128.22013273612725</v>
      </c>
      <c r="AT363" s="11">
        <v>140.28836472511816</v>
      </c>
      <c r="AU363" s="142">
        <v>137.40837732167648</v>
      </c>
    </row>
    <row r="364" spans="1:47">
      <c r="A364" s="7">
        <v>42277</v>
      </c>
      <c r="B364" s="162"/>
      <c r="C364" s="11">
        <v>201.26875517915249</v>
      </c>
      <c r="D364" s="10">
        <v>91.849539332333592</v>
      </c>
      <c r="E364" s="12">
        <v>184.17878052108458</v>
      </c>
      <c r="F364" s="12">
        <v>164.08515843476289</v>
      </c>
      <c r="G364" s="12">
        <v>65.498143465086358</v>
      </c>
      <c r="H364" s="12">
        <v>132.46899434973884</v>
      </c>
      <c r="I364" s="12">
        <v>258.64569905573444</v>
      </c>
      <c r="J364" s="12">
        <v>142.01202895934458</v>
      </c>
      <c r="K364" s="12">
        <v>250.16114083062644</v>
      </c>
      <c r="L364" s="11">
        <v>549.65140537310367</v>
      </c>
      <c r="M364" s="10">
        <v>91.044960907063626</v>
      </c>
      <c r="N364" s="12">
        <v>111.11758967964296</v>
      </c>
      <c r="O364" s="11">
        <v>179.67018169382663</v>
      </c>
      <c r="P364" s="10">
        <v>169.04837282866868</v>
      </c>
      <c r="Q364" s="12">
        <v>162.76106591375643</v>
      </c>
      <c r="R364" s="12">
        <v>143.7238760839212</v>
      </c>
      <c r="S364" s="12">
        <v>145.68709601192907</v>
      </c>
      <c r="T364" s="12">
        <v>221.64066099038246</v>
      </c>
      <c r="U364" s="12">
        <v>205.36427109168321</v>
      </c>
      <c r="V364" s="12">
        <v>130.20076512299107</v>
      </c>
      <c r="W364" s="12">
        <v>223.6155824570219</v>
      </c>
      <c r="X364" s="12">
        <v>139.64616319967524</v>
      </c>
      <c r="Y364" s="12">
        <v>178.08614636485888</v>
      </c>
      <c r="Z364" s="11">
        <v>142.82473609974343</v>
      </c>
      <c r="AA364" s="10">
        <v>95.091985161929813</v>
      </c>
      <c r="AB364" s="12">
        <v>77.546714787692352</v>
      </c>
      <c r="AC364" s="12">
        <v>166.57454058792223</v>
      </c>
      <c r="AD364" s="12">
        <v>109.65243912710423</v>
      </c>
      <c r="AE364" s="12">
        <v>74.412275618988588</v>
      </c>
      <c r="AF364" s="44">
        <v>68.539684873245349</v>
      </c>
      <c r="AG364" s="10">
        <v>213.87203493081378</v>
      </c>
      <c r="AH364" s="12">
        <v>192.30203843313342</v>
      </c>
      <c r="AI364" s="12">
        <v>195.8264774572371</v>
      </c>
      <c r="AJ364" s="12">
        <v>209.38775790852765</v>
      </c>
      <c r="AK364" s="12">
        <v>204.05333370308742</v>
      </c>
      <c r="AL364" s="11">
        <v>225.67603682780742</v>
      </c>
      <c r="AM364" s="10">
        <v>72.855079406818618</v>
      </c>
      <c r="AN364" s="12">
        <v>101.22829829626805</v>
      </c>
      <c r="AO364" s="12">
        <v>41.7898080279368</v>
      </c>
      <c r="AP364" s="11">
        <v>108.59433894870804</v>
      </c>
      <c r="AQ364" s="10">
        <v>52.736368460986426</v>
      </c>
      <c r="AR364" s="12">
        <v>85.37878646063956</v>
      </c>
      <c r="AS364" s="12">
        <v>125.39743304716447</v>
      </c>
      <c r="AT364" s="11">
        <v>139.74272298530835</v>
      </c>
      <c r="AU364" s="142">
        <v>140.87118305165393</v>
      </c>
    </row>
    <row r="365" spans="1:47">
      <c r="A365" s="7">
        <v>42307</v>
      </c>
      <c r="B365" s="162"/>
      <c r="C365" s="11">
        <v>204.37142690230274</v>
      </c>
      <c r="D365" s="10">
        <v>90.367196975244255</v>
      </c>
      <c r="E365" s="12">
        <v>188.59175250209984</v>
      </c>
      <c r="F365" s="12">
        <v>165.86562989437869</v>
      </c>
      <c r="G365" s="12">
        <v>66.262464136356655</v>
      </c>
      <c r="H365" s="12">
        <v>133.38748416073048</v>
      </c>
      <c r="I365" s="12">
        <v>260.00017613643024</v>
      </c>
      <c r="J365" s="12">
        <v>139.27435826465094</v>
      </c>
      <c r="K365" s="12">
        <v>254.5758065740572</v>
      </c>
      <c r="L365" s="11">
        <v>558.38452403524161</v>
      </c>
      <c r="M365" s="10">
        <v>91.614458617961205</v>
      </c>
      <c r="N365" s="12">
        <v>109.94347904907048</v>
      </c>
      <c r="O365" s="11">
        <v>181.99265962095021</v>
      </c>
      <c r="P365" s="10">
        <v>166.30138590572537</v>
      </c>
      <c r="Q365" s="12">
        <v>161.66237217229957</v>
      </c>
      <c r="R365" s="12">
        <v>142.45573426196324</v>
      </c>
      <c r="S365" s="12">
        <v>144.5043249290699</v>
      </c>
      <c r="T365" s="12">
        <v>220.15092704741869</v>
      </c>
      <c r="U365" s="12">
        <v>204.37748362797876</v>
      </c>
      <c r="V365" s="12">
        <v>127.72876211385294</v>
      </c>
      <c r="W365" s="12">
        <v>221.00697810564074</v>
      </c>
      <c r="X365" s="12">
        <v>137.89543753297738</v>
      </c>
      <c r="Y365" s="12">
        <v>174.51389980859767</v>
      </c>
      <c r="Z365" s="11">
        <v>145.09477775558588</v>
      </c>
      <c r="AA365" s="10">
        <v>95.429788240210385</v>
      </c>
      <c r="AB365" s="12">
        <v>78.70757152928644</v>
      </c>
      <c r="AC365" s="12">
        <v>166.90994545133387</v>
      </c>
      <c r="AD365" s="12">
        <v>111.92601106334618</v>
      </c>
      <c r="AE365" s="12">
        <v>74.062940481917536</v>
      </c>
      <c r="AF365" s="44">
        <v>69.858828369223417</v>
      </c>
      <c r="AG365" s="10">
        <v>214.85151602173337</v>
      </c>
      <c r="AH365" s="12">
        <v>191.73173152019118</v>
      </c>
      <c r="AI365" s="12">
        <v>195.36698419588993</v>
      </c>
      <c r="AJ365" s="12">
        <v>210.2579763053412</v>
      </c>
      <c r="AK365" s="12">
        <v>202.35822290213883</v>
      </c>
      <c r="AL365" s="11">
        <v>223.87628739349356</v>
      </c>
      <c r="AM365" s="10">
        <v>74.128419061247527</v>
      </c>
      <c r="AN365" s="12">
        <v>100.75411858668919</v>
      </c>
      <c r="AO365" s="12">
        <v>43.398235195230541</v>
      </c>
      <c r="AP365" s="11">
        <v>108.07229118637312</v>
      </c>
      <c r="AQ365" s="10">
        <v>52.25695080305519</v>
      </c>
      <c r="AR365" s="12">
        <v>85.675115949188054</v>
      </c>
      <c r="AS365" s="12">
        <v>125.88117034576891</v>
      </c>
      <c r="AT365" s="11">
        <v>143.24001500807663</v>
      </c>
      <c r="AU365" s="142">
        <v>140.42657065860362</v>
      </c>
    </row>
    <row r="366" spans="1:47">
      <c r="A366" s="7">
        <v>42338</v>
      </c>
      <c r="B366" s="162"/>
      <c r="C366" s="11">
        <v>201.85585980471541</v>
      </c>
      <c r="D366" s="10">
        <v>88.855772327966108</v>
      </c>
      <c r="E366" s="12">
        <v>187.6164522628417</v>
      </c>
      <c r="F366" s="12">
        <v>165.62837495041705</v>
      </c>
      <c r="G366" s="12">
        <v>67.345034238682985</v>
      </c>
      <c r="H366" s="12">
        <v>132.61103312560323</v>
      </c>
      <c r="I366" s="12">
        <v>259.24307899623062</v>
      </c>
      <c r="J366" s="12">
        <v>137.38252356110496</v>
      </c>
      <c r="K366" s="12">
        <v>252.12605188501641</v>
      </c>
      <c r="L366" s="11">
        <v>558.33226635256517</v>
      </c>
      <c r="M366" s="10">
        <v>90.830266919370089</v>
      </c>
      <c r="N366" s="12">
        <v>110.07889845841805</v>
      </c>
      <c r="O366" s="11">
        <v>179.03451249385702</v>
      </c>
      <c r="P366" s="10">
        <v>166.50466213461323</v>
      </c>
      <c r="Q366" s="12">
        <v>160.87674318762069</v>
      </c>
      <c r="R366" s="12">
        <v>142.37305187105835</v>
      </c>
      <c r="S366" s="12">
        <v>143.96565847233737</v>
      </c>
      <c r="T366" s="12">
        <v>220.27934283865454</v>
      </c>
      <c r="U366" s="12">
        <v>204.27894022793765</v>
      </c>
      <c r="V366" s="12">
        <v>127.20721710560893</v>
      </c>
      <c r="W366" s="12">
        <v>220.35133197182302</v>
      </c>
      <c r="X366" s="12">
        <v>138.3787794732948</v>
      </c>
      <c r="Y366" s="12">
        <v>174.93879655915356</v>
      </c>
      <c r="Z366" s="11">
        <v>143.72873974118716</v>
      </c>
      <c r="AA366" s="10">
        <v>95.355912054714778</v>
      </c>
      <c r="AB366" s="12">
        <v>78.93989005115256</v>
      </c>
      <c r="AC366" s="12">
        <v>165.65158360153669</v>
      </c>
      <c r="AD366" s="12">
        <v>112.61880454697717</v>
      </c>
      <c r="AE366" s="12">
        <v>74.177646238987066</v>
      </c>
      <c r="AF366" s="44">
        <v>69.77405291608089</v>
      </c>
      <c r="AG366" s="10">
        <v>211.53647861442573</v>
      </c>
      <c r="AH366" s="12">
        <v>192.80669861639944</v>
      </c>
      <c r="AI366" s="12">
        <v>193.47038801902863</v>
      </c>
      <c r="AJ366" s="12">
        <v>209.14045818094172</v>
      </c>
      <c r="AK366" s="12">
        <v>200.19893090863911</v>
      </c>
      <c r="AL366" s="11">
        <v>221.57437376032672</v>
      </c>
      <c r="AM366" s="10">
        <v>73.784317419459711</v>
      </c>
      <c r="AN366" s="12">
        <v>100.79566627080156</v>
      </c>
      <c r="AO366" s="12">
        <v>42.599038153316663</v>
      </c>
      <c r="AP366" s="11">
        <v>106.58496528466908</v>
      </c>
      <c r="AQ366" s="10">
        <v>52.030544511856569</v>
      </c>
      <c r="AR366" s="12">
        <v>86.768487597535596</v>
      </c>
      <c r="AS366" s="12">
        <v>124.1335631821499</v>
      </c>
      <c r="AT366" s="11">
        <v>143.78795912010401</v>
      </c>
      <c r="AU366" s="142">
        <v>140.42965802488331</v>
      </c>
    </row>
    <row r="367" spans="1:47">
      <c r="A367" s="7">
        <v>42369</v>
      </c>
      <c r="B367" s="162"/>
      <c r="C367" s="11">
        <v>200.50731705263388</v>
      </c>
      <c r="D367" s="10">
        <v>92.57161187491775</v>
      </c>
      <c r="E367" s="12">
        <v>183.47948072320105</v>
      </c>
      <c r="F367" s="12">
        <v>161.36646018698798</v>
      </c>
      <c r="G367" s="12">
        <v>65.055359149507908</v>
      </c>
      <c r="H367" s="12">
        <v>128.85358224027402</v>
      </c>
      <c r="I367" s="12">
        <v>251.73515536217056</v>
      </c>
      <c r="J367" s="12">
        <v>136.0628064924808</v>
      </c>
      <c r="K367" s="12">
        <v>244.97500941045919</v>
      </c>
      <c r="L367" s="11">
        <v>547.36276894888067</v>
      </c>
      <c r="M367" s="10">
        <v>90.067310654144777</v>
      </c>
      <c r="N367" s="12">
        <v>110.47119069921531</v>
      </c>
      <c r="O367" s="11">
        <v>177.44001876604216</v>
      </c>
      <c r="P367" s="10">
        <v>169.69684517465708</v>
      </c>
      <c r="Q367" s="12">
        <v>164.42352483492169</v>
      </c>
      <c r="R367" s="12">
        <v>144.96673722450544</v>
      </c>
      <c r="S367" s="12">
        <v>145.76899445972876</v>
      </c>
      <c r="T367" s="12">
        <v>223.18992498319884</v>
      </c>
      <c r="U367" s="12">
        <v>208.17857919276025</v>
      </c>
      <c r="V367" s="12">
        <v>128.04026503245024</v>
      </c>
      <c r="W367" s="12">
        <v>223.81087003863658</v>
      </c>
      <c r="X367" s="12">
        <v>140.84938824353361</v>
      </c>
      <c r="Y367" s="12">
        <v>179.89035087910221</v>
      </c>
      <c r="Z367" s="11">
        <v>140.83074277668783</v>
      </c>
      <c r="AA367" s="10">
        <v>98.259842585928439</v>
      </c>
      <c r="AB367" s="12">
        <v>79.577828410439238</v>
      </c>
      <c r="AC367" s="12">
        <v>163.88955609203686</v>
      </c>
      <c r="AD367" s="12">
        <v>111.95553329916279</v>
      </c>
      <c r="AE367" s="12">
        <v>74.248215232675577</v>
      </c>
      <c r="AF367" s="44">
        <v>69.748127186399159</v>
      </c>
      <c r="AG367" s="10">
        <v>211.30223709881216</v>
      </c>
      <c r="AH367" s="12">
        <v>194.55100921097664</v>
      </c>
      <c r="AI367" s="12">
        <v>195.36446565275679</v>
      </c>
      <c r="AJ367" s="12">
        <v>211.28705329586097</v>
      </c>
      <c r="AK367" s="12">
        <v>200.02095410420318</v>
      </c>
      <c r="AL367" s="11">
        <v>220.57841378744257</v>
      </c>
      <c r="AM367" s="10">
        <v>70.920940197010879</v>
      </c>
      <c r="AN367" s="12">
        <v>100.12950122397328</v>
      </c>
      <c r="AO367" s="12">
        <v>39.471592538104936</v>
      </c>
      <c r="AP367" s="11">
        <v>104.27899032987808</v>
      </c>
      <c r="AQ367" s="10">
        <v>52.596055516810182</v>
      </c>
      <c r="AR367" s="12">
        <v>86.938477773067774</v>
      </c>
      <c r="AS367" s="12">
        <v>120.17206108725853</v>
      </c>
      <c r="AT367" s="11">
        <v>144.25003278947409</v>
      </c>
      <c r="AU367" s="142">
        <v>141.67047916077601</v>
      </c>
    </row>
    <row r="368" spans="1:47">
      <c r="A368" s="7">
        <v>42398</v>
      </c>
      <c r="B368" s="162"/>
      <c r="C368" s="11">
        <v>194.05636679586627</v>
      </c>
      <c r="D368" s="10">
        <v>95.058205037297427</v>
      </c>
      <c r="E368" s="12">
        <v>178.84714034012697</v>
      </c>
      <c r="F368" s="12">
        <v>149.77774959776332</v>
      </c>
      <c r="G368" s="12">
        <v>61.575153850178445</v>
      </c>
      <c r="H368" s="12">
        <v>127.24080202035888</v>
      </c>
      <c r="I368" s="12">
        <v>250.29019888719134</v>
      </c>
      <c r="J368" s="12">
        <v>131.71719237868388</v>
      </c>
      <c r="K368" s="12">
        <v>239.53864989991089</v>
      </c>
      <c r="L368" s="11">
        <v>540.63896415963347</v>
      </c>
      <c r="M368" s="10">
        <v>93.175075742281749</v>
      </c>
      <c r="N368" s="12">
        <v>107.94254798967933</v>
      </c>
      <c r="O368" s="11">
        <v>174.80238939773469</v>
      </c>
      <c r="P368" s="10">
        <v>169.04136234500837</v>
      </c>
      <c r="Q368" s="12">
        <v>166.11896104294411</v>
      </c>
      <c r="R368" s="12">
        <v>147.39921783496965</v>
      </c>
      <c r="S368" s="12">
        <v>149.47079612900512</v>
      </c>
      <c r="T368" s="12">
        <v>224.78963981514616</v>
      </c>
      <c r="U368" s="12">
        <v>211.51027624347211</v>
      </c>
      <c r="V368" s="12">
        <v>125.49805255820542</v>
      </c>
      <c r="W368" s="12">
        <v>225.5475574016827</v>
      </c>
      <c r="X368" s="12">
        <v>141.94953227034685</v>
      </c>
      <c r="Y368" s="12">
        <v>179.60482733979154</v>
      </c>
      <c r="Z368" s="11">
        <v>137.44519524786082</v>
      </c>
      <c r="AA368" s="10">
        <v>96.242188836653398</v>
      </c>
      <c r="AB368" s="12">
        <v>76.808848479828981</v>
      </c>
      <c r="AC368" s="12">
        <v>162.86479819664868</v>
      </c>
      <c r="AD368" s="12">
        <v>110.28040809697825</v>
      </c>
      <c r="AE368" s="12">
        <v>73.314681000790642</v>
      </c>
      <c r="AF368" s="44">
        <v>66.016185546065913</v>
      </c>
      <c r="AG368" s="10">
        <v>213.28209469544342</v>
      </c>
      <c r="AH368" s="12">
        <v>194.83848196811346</v>
      </c>
      <c r="AI368" s="12">
        <v>199.85113572097455</v>
      </c>
      <c r="AJ368" s="12">
        <v>218.43455718990725</v>
      </c>
      <c r="AK368" s="12">
        <v>203.27212640099987</v>
      </c>
      <c r="AL368" s="11">
        <v>222.1760938500577</v>
      </c>
      <c r="AM368" s="10">
        <v>65.731115205150942</v>
      </c>
      <c r="AN368" s="12">
        <v>98.624177297304527</v>
      </c>
      <c r="AO368" s="12">
        <v>38.687066233190059</v>
      </c>
      <c r="AP368" s="11">
        <v>102.30342531821412</v>
      </c>
      <c r="AQ368" s="10">
        <v>54.663722055614571</v>
      </c>
      <c r="AR368" s="12">
        <v>87.978085625190857</v>
      </c>
      <c r="AS368" s="12">
        <v>118.94732384777018</v>
      </c>
      <c r="AT368" s="11">
        <v>140.71225340450789</v>
      </c>
      <c r="AU368" s="142">
        <v>142.92581775586041</v>
      </c>
    </row>
    <row r="369" spans="1:47">
      <c r="A369" s="7">
        <v>42429</v>
      </c>
      <c r="B369" s="162"/>
      <c r="C369" s="11">
        <v>197.01161845009406</v>
      </c>
      <c r="D369" s="10">
        <v>95.018649476104017</v>
      </c>
      <c r="E369" s="12">
        <v>179.19489713931549</v>
      </c>
      <c r="F369" s="12">
        <v>152.34198970343058</v>
      </c>
      <c r="G369" s="12">
        <v>60.429672699088869</v>
      </c>
      <c r="H369" s="12">
        <v>131.52999091691285</v>
      </c>
      <c r="I369" s="12">
        <v>256.52664520423991</v>
      </c>
      <c r="J369" s="12">
        <v>134.89369084605389</v>
      </c>
      <c r="K369" s="12">
        <v>245.99991050653313</v>
      </c>
      <c r="L369" s="11">
        <v>557.16547010799366</v>
      </c>
      <c r="M369" s="10">
        <v>95.48138368475972</v>
      </c>
      <c r="N369" s="12">
        <v>106.94635984944763</v>
      </c>
      <c r="O369" s="11">
        <v>179.86178369889467</v>
      </c>
      <c r="P369" s="10">
        <v>167.10039074551582</v>
      </c>
      <c r="Q369" s="12">
        <v>165.44085697062889</v>
      </c>
      <c r="R369" s="12">
        <v>145.96070120191735</v>
      </c>
      <c r="S369" s="12">
        <v>147.92336681462479</v>
      </c>
      <c r="T369" s="12">
        <v>221.07188646172381</v>
      </c>
      <c r="U369" s="12">
        <v>208.91048991104651</v>
      </c>
      <c r="V369" s="12">
        <v>125.37760007683434</v>
      </c>
      <c r="W369" s="12">
        <v>220.31729765138584</v>
      </c>
      <c r="X369" s="12">
        <v>139.16117245735509</v>
      </c>
      <c r="Y369" s="12">
        <v>178.24096573219501</v>
      </c>
      <c r="Z369" s="11">
        <v>136.2033837409555</v>
      </c>
      <c r="AA369" s="10">
        <v>96.347251959982444</v>
      </c>
      <c r="AB369" s="12">
        <v>76.040070494857702</v>
      </c>
      <c r="AC369" s="12">
        <v>161.32169484225679</v>
      </c>
      <c r="AD369" s="12">
        <v>108.90251067663677</v>
      </c>
      <c r="AE369" s="12">
        <v>72.564653233096493</v>
      </c>
      <c r="AF369" s="44">
        <v>65.908154371452156</v>
      </c>
      <c r="AG369" s="10">
        <v>216.83989049301385</v>
      </c>
      <c r="AH369" s="12">
        <v>198.42213140030378</v>
      </c>
      <c r="AI369" s="12">
        <v>203.83046341883002</v>
      </c>
      <c r="AJ369" s="12">
        <v>220.75444309616071</v>
      </c>
      <c r="AK369" s="12">
        <v>204.43326610959392</v>
      </c>
      <c r="AL369" s="11">
        <v>225.9545253739752</v>
      </c>
      <c r="AM369" s="10">
        <v>65.393195575465654</v>
      </c>
      <c r="AN369" s="12">
        <v>97.380112372931009</v>
      </c>
      <c r="AO369" s="12">
        <v>37.607279238282793</v>
      </c>
      <c r="AP369" s="11">
        <v>102.62512494425739</v>
      </c>
      <c r="AQ369" s="10">
        <v>54.968475208097011</v>
      </c>
      <c r="AR369" s="12">
        <v>87.916785862741847</v>
      </c>
      <c r="AS369" s="12">
        <v>121.36649591543949</v>
      </c>
      <c r="AT369" s="11">
        <v>142.04346708680521</v>
      </c>
      <c r="AU369" s="142">
        <v>139.32510519500153</v>
      </c>
    </row>
    <row r="370" spans="1:47">
      <c r="A370" s="7">
        <v>42460</v>
      </c>
      <c r="B370" s="162"/>
      <c r="C370" s="11">
        <v>198.90726208166402</v>
      </c>
      <c r="D370" s="10">
        <v>95.449500209146592</v>
      </c>
      <c r="E370" s="12">
        <v>179.54051267452778</v>
      </c>
      <c r="F370" s="12">
        <v>152.66775048995939</v>
      </c>
      <c r="G370" s="12">
        <v>62.808904584492389</v>
      </c>
      <c r="H370" s="12">
        <v>133.81176045751391</v>
      </c>
      <c r="I370" s="12">
        <v>252.99516851650887</v>
      </c>
      <c r="J370" s="12">
        <v>136.83849028450942</v>
      </c>
      <c r="K370" s="12">
        <v>252.37186888121434</v>
      </c>
      <c r="L370" s="11">
        <v>549.82131130379014</v>
      </c>
      <c r="M370" s="10">
        <v>97.736551786410573</v>
      </c>
      <c r="N370" s="12">
        <v>105.18448684065392</v>
      </c>
      <c r="O370" s="11">
        <v>177.79238935479711</v>
      </c>
      <c r="P370" s="10">
        <v>163.14836187494487</v>
      </c>
      <c r="Q370" s="12">
        <v>160.28708669193014</v>
      </c>
      <c r="R370" s="12">
        <v>142.10072584190107</v>
      </c>
      <c r="S370" s="12">
        <v>142.74065484225139</v>
      </c>
      <c r="T370" s="12">
        <v>214.43920663867951</v>
      </c>
      <c r="U370" s="12">
        <v>202.32851412899012</v>
      </c>
      <c r="V370" s="12">
        <v>123.93471201409874</v>
      </c>
      <c r="W370" s="12">
        <v>214.14515907069153</v>
      </c>
      <c r="X370" s="12">
        <v>135.16495213259552</v>
      </c>
      <c r="Y370" s="12">
        <v>175.68512726216164</v>
      </c>
      <c r="Z370" s="11">
        <v>138.80891847515073</v>
      </c>
      <c r="AA370" s="10">
        <v>94.143874501718585</v>
      </c>
      <c r="AB370" s="12">
        <v>76.015831353804728</v>
      </c>
      <c r="AC370" s="12">
        <v>161.19272199291368</v>
      </c>
      <c r="AD370" s="12">
        <v>106.89719585501855</v>
      </c>
      <c r="AE370" s="12">
        <v>71.697205807169951</v>
      </c>
      <c r="AF370" s="44">
        <v>68.339193006932646</v>
      </c>
      <c r="AG370" s="10">
        <v>214.05062380267691</v>
      </c>
      <c r="AH370" s="12">
        <v>197.58576514267625</v>
      </c>
      <c r="AI370" s="12">
        <v>199.82958535914022</v>
      </c>
      <c r="AJ370" s="12">
        <v>217.05164034734378</v>
      </c>
      <c r="AK370" s="12">
        <v>200.27392986804045</v>
      </c>
      <c r="AL370" s="11">
        <v>222.44098565995162</v>
      </c>
      <c r="AM370" s="10">
        <v>67.360405195823503</v>
      </c>
      <c r="AN370" s="12">
        <v>98.195603293097165</v>
      </c>
      <c r="AO370" s="12">
        <v>40.699163596291157</v>
      </c>
      <c r="AP370" s="11">
        <v>109.98494091869392</v>
      </c>
      <c r="AQ370" s="10">
        <v>54.288975155538147</v>
      </c>
      <c r="AR370" s="12">
        <v>86.901759628811931</v>
      </c>
      <c r="AS370" s="12">
        <v>128.99702672554807</v>
      </c>
      <c r="AT370" s="11">
        <v>143.61855885322007</v>
      </c>
      <c r="AU370" s="142">
        <v>138.58517121915276</v>
      </c>
    </row>
    <row r="371" spans="1:47">
      <c r="A371" s="7">
        <v>42489</v>
      </c>
      <c r="B371" s="162"/>
      <c r="C371" s="11">
        <v>197.89973891685136</v>
      </c>
      <c r="D371" s="10">
        <v>93.273436556404903</v>
      </c>
      <c r="E371" s="12">
        <v>181.64610568225541</v>
      </c>
      <c r="F371" s="12">
        <v>152.78496040395865</v>
      </c>
      <c r="G371" s="12">
        <v>66.564477615814681</v>
      </c>
      <c r="H371" s="12">
        <v>131.76316109911471</v>
      </c>
      <c r="I371" s="12">
        <v>240.78697211981955</v>
      </c>
      <c r="J371" s="12">
        <v>136.78614803487639</v>
      </c>
      <c r="K371" s="12">
        <v>249.87916831134788</v>
      </c>
      <c r="L371" s="11">
        <v>521.56684313818914</v>
      </c>
      <c r="M371" s="10">
        <v>99.228784951901787</v>
      </c>
      <c r="N371" s="12">
        <v>103.15299207635383</v>
      </c>
      <c r="O371" s="11">
        <v>170.07440173562293</v>
      </c>
      <c r="P371" s="10">
        <v>159.44962441896911</v>
      </c>
      <c r="Q371" s="12">
        <v>157.03126716177971</v>
      </c>
      <c r="R371" s="12">
        <v>138.16022077873961</v>
      </c>
      <c r="S371" s="12">
        <v>137.65734551487324</v>
      </c>
      <c r="T371" s="12">
        <v>209.61034592628951</v>
      </c>
      <c r="U371" s="12">
        <v>195.38901231775426</v>
      </c>
      <c r="V371" s="12">
        <v>122.6893665288717</v>
      </c>
      <c r="W371" s="12">
        <v>209.16444402251346</v>
      </c>
      <c r="X371" s="12">
        <v>132.06863436741872</v>
      </c>
      <c r="Y371" s="12">
        <v>172.55519140736428</v>
      </c>
      <c r="Z371" s="11">
        <v>146.08948479935069</v>
      </c>
      <c r="AA371" s="10">
        <v>92.468539662894543</v>
      </c>
      <c r="AB371" s="12">
        <v>75.906383510889015</v>
      </c>
      <c r="AC371" s="12">
        <v>163.83053398184927</v>
      </c>
      <c r="AD371" s="12">
        <v>104.84212253718258</v>
      </c>
      <c r="AE371" s="12">
        <v>71.109138112205571</v>
      </c>
      <c r="AF371" s="44">
        <v>70.762339406258775</v>
      </c>
      <c r="AG371" s="10">
        <v>206.13287651121448</v>
      </c>
      <c r="AH371" s="12">
        <v>189.93212778085234</v>
      </c>
      <c r="AI371" s="12">
        <v>190.7171662622213</v>
      </c>
      <c r="AJ371" s="12">
        <v>209.14298135853997</v>
      </c>
      <c r="AK371" s="12">
        <v>192.61386614118911</v>
      </c>
      <c r="AL371" s="11">
        <v>213.45478241758607</v>
      </c>
      <c r="AM371" s="10">
        <v>68.63991228276555</v>
      </c>
      <c r="AN371" s="12">
        <v>97.835504269543549</v>
      </c>
      <c r="AO371" s="12">
        <v>46.349053913350936</v>
      </c>
      <c r="AP371" s="11">
        <v>117.31304004466669</v>
      </c>
      <c r="AQ371" s="10">
        <v>54.526916489130237</v>
      </c>
      <c r="AR371" s="12">
        <v>86.060606268564754</v>
      </c>
      <c r="AS371" s="12">
        <v>135.23182101676434</v>
      </c>
      <c r="AT371" s="11">
        <v>140.43260615652494</v>
      </c>
      <c r="AU371" s="142">
        <v>137.20181985472249</v>
      </c>
    </row>
    <row r="372" spans="1:47">
      <c r="A372" s="7">
        <v>42521</v>
      </c>
      <c r="B372" s="162"/>
      <c r="C372" s="11">
        <v>196.88073044795803</v>
      </c>
      <c r="D372" s="10">
        <v>94.479437062178732</v>
      </c>
      <c r="E372" s="12">
        <v>179.82909308804517</v>
      </c>
      <c r="F372" s="12">
        <v>151.16861418803074</v>
      </c>
      <c r="G372" s="12">
        <v>66.209503374305015</v>
      </c>
      <c r="H372" s="12">
        <v>126.54254453829891</v>
      </c>
      <c r="I372" s="12">
        <v>236.21654091547452</v>
      </c>
      <c r="J372" s="12">
        <v>132.14766265145852</v>
      </c>
      <c r="K372" s="12">
        <v>240.38569855820424</v>
      </c>
      <c r="L372" s="11">
        <v>515.31612361864507</v>
      </c>
      <c r="M372" s="10">
        <v>97.929644708634115</v>
      </c>
      <c r="N372" s="12">
        <v>102.21870500359739</v>
      </c>
      <c r="O372" s="11">
        <v>167.64971132838809</v>
      </c>
      <c r="P372" s="10">
        <v>162.42025359453109</v>
      </c>
      <c r="Q372" s="12">
        <v>155.95658568210726</v>
      </c>
      <c r="R372" s="12">
        <v>138.55107660442258</v>
      </c>
      <c r="S372" s="12">
        <v>136.83579034130804</v>
      </c>
      <c r="T372" s="12">
        <v>213.53514846045266</v>
      </c>
      <c r="U372" s="12">
        <v>195.57008417860547</v>
      </c>
      <c r="V372" s="12">
        <v>119.3726414624591</v>
      </c>
      <c r="W372" s="12">
        <v>213.22248367757291</v>
      </c>
      <c r="X372" s="12">
        <v>133.53227212800823</v>
      </c>
      <c r="Y372" s="12">
        <v>175.97070428347143</v>
      </c>
      <c r="Z372" s="11">
        <v>146.03976118704986</v>
      </c>
      <c r="AA372" s="10">
        <v>92.500690938926169</v>
      </c>
      <c r="AB372" s="12">
        <v>77.394745026031231</v>
      </c>
      <c r="AC372" s="12">
        <v>166.44488424512139</v>
      </c>
      <c r="AD372" s="12">
        <v>104.62844356882984</v>
      </c>
      <c r="AE372" s="12">
        <v>71.283063639190019</v>
      </c>
      <c r="AF372" s="44">
        <v>69.976333984319453</v>
      </c>
      <c r="AG372" s="10">
        <v>203.35940254116457</v>
      </c>
      <c r="AH372" s="12">
        <v>187.61455561456103</v>
      </c>
      <c r="AI372" s="12">
        <v>190.13063143999364</v>
      </c>
      <c r="AJ372" s="12">
        <v>208.05372049043734</v>
      </c>
      <c r="AK372" s="12">
        <v>190.76040854681023</v>
      </c>
      <c r="AL372" s="11">
        <v>212.13478258643968</v>
      </c>
      <c r="AM372" s="10">
        <v>68.266336850334127</v>
      </c>
      <c r="AN372" s="12">
        <v>98.951758956853141</v>
      </c>
      <c r="AO372" s="12">
        <v>45.334587423309749</v>
      </c>
      <c r="AP372" s="11">
        <v>116.81971283370001</v>
      </c>
      <c r="AQ372" s="10">
        <v>53.711755860929323</v>
      </c>
      <c r="AR372" s="12">
        <v>86.880300361704386</v>
      </c>
      <c r="AS372" s="12">
        <v>132.84828693946699</v>
      </c>
      <c r="AT372" s="11">
        <v>142.76011692619878</v>
      </c>
      <c r="AU372" s="142">
        <v>136.40977366078278</v>
      </c>
    </row>
    <row r="373" spans="1:47">
      <c r="A373" s="7">
        <v>42551</v>
      </c>
      <c r="B373" s="162"/>
      <c r="C373" s="11">
        <v>190.66094814197066</v>
      </c>
      <c r="D373" s="10">
        <v>97.970467174137653</v>
      </c>
      <c r="E373" s="12">
        <v>174.83100135476752</v>
      </c>
      <c r="F373" s="12">
        <v>144.31567876289984</v>
      </c>
      <c r="G373" s="12">
        <v>63.555218451202187</v>
      </c>
      <c r="H373" s="12">
        <v>125.67900319598981</v>
      </c>
      <c r="I373" s="12">
        <v>234.29473563840622</v>
      </c>
      <c r="J373" s="12">
        <v>132.29687546482305</v>
      </c>
      <c r="K373" s="12">
        <v>238.88912552394069</v>
      </c>
      <c r="L373" s="11">
        <v>508.55641347612465</v>
      </c>
      <c r="M373" s="10">
        <v>101.31520725347801</v>
      </c>
      <c r="N373" s="12">
        <v>102.66476998003509</v>
      </c>
      <c r="O373" s="11">
        <v>165.2167102974181</v>
      </c>
      <c r="P373" s="10">
        <v>166.67297032143881</v>
      </c>
      <c r="Q373" s="12">
        <v>158.2718636940501</v>
      </c>
      <c r="R373" s="12">
        <v>142.31461808410083</v>
      </c>
      <c r="S373" s="12">
        <v>138.91586687375104</v>
      </c>
      <c r="T373" s="12">
        <v>220.34638399067089</v>
      </c>
      <c r="U373" s="12">
        <v>201.01421961913144</v>
      </c>
      <c r="V373" s="12">
        <v>117.98770326207759</v>
      </c>
      <c r="W373" s="12">
        <v>220.75857115920238</v>
      </c>
      <c r="X373" s="12">
        <v>134.45415924767948</v>
      </c>
      <c r="Y373" s="12">
        <v>181.33274207070173</v>
      </c>
      <c r="Z373" s="11">
        <v>144.54517899509551</v>
      </c>
      <c r="AA373" s="10">
        <v>91.031005434845085</v>
      </c>
      <c r="AB373" s="12">
        <v>76.479135507472549</v>
      </c>
      <c r="AC373" s="12">
        <v>163.3658336418454</v>
      </c>
      <c r="AD373" s="12">
        <v>105.35077601301757</v>
      </c>
      <c r="AE373" s="12">
        <v>70.855201130241937</v>
      </c>
      <c r="AF373" s="44">
        <v>67.190036961770019</v>
      </c>
      <c r="AG373" s="10">
        <v>205.74623035729363</v>
      </c>
      <c r="AH373" s="12">
        <v>188.10890782605293</v>
      </c>
      <c r="AI373" s="12">
        <v>189.71608477696566</v>
      </c>
      <c r="AJ373" s="12">
        <v>207.19225266942206</v>
      </c>
      <c r="AK373" s="12">
        <v>189.46735840612189</v>
      </c>
      <c r="AL373" s="11">
        <v>211.75972090823566</v>
      </c>
      <c r="AM373" s="10">
        <v>65.548443353874603</v>
      </c>
      <c r="AN373" s="12">
        <v>99.84146534160584</v>
      </c>
      <c r="AO373" s="12">
        <v>45.862946977668337</v>
      </c>
      <c r="AP373" s="11">
        <v>116.34945572631479</v>
      </c>
      <c r="AQ373" s="10">
        <v>55.314456307674689</v>
      </c>
      <c r="AR373" s="12">
        <v>86.935181352615558</v>
      </c>
      <c r="AS373" s="12">
        <v>129.6678410285914</v>
      </c>
      <c r="AT373" s="11">
        <v>144.2095937168653</v>
      </c>
      <c r="AU373" s="142">
        <v>137.78503961479717</v>
      </c>
    </row>
    <row r="374" spans="1:47">
      <c r="A374" s="7">
        <v>42580</v>
      </c>
      <c r="B374" s="162"/>
      <c r="C374" s="11">
        <v>195.37543681160986</v>
      </c>
      <c r="D374" s="10">
        <v>96.002783133131729</v>
      </c>
      <c r="E374" s="12">
        <v>178.20730508593323</v>
      </c>
      <c r="F374" s="12">
        <v>149.85948978878386</v>
      </c>
      <c r="G374" s="12">
        <v>64.199402641809442</v>
      </c>
      <c r="H374" s="12">
        <v>127.6720105080768</v>
      </c>
      <c r="I374" s="12">
        <v>236.64445545698177</v>
      </c>
      <c r="J374" s="12">
        <v>135.4001144306435</v>
      </c>
      <c r="K374" s="12">
        <v>244.71486972206446</v>
      </c>
      <c r="L374" s="11">
        <v>517.69354680115521</v>
      </c>
      <c r="M374" s="10">
        <v>103.18253062400098</v>
      </c>
      <c r="N374" s="12">
        <v>101.50032738166391</v>
      </c>
      <c r="O374" s="11">
        <v>169.72035560380056</v>
      </c>
      <c r="P374" s="10">
        <v>163.54049114519114</v>
      </c>
      <c r="Q374" s="12">
        <v>155.42644809381446</v>
      </c>
      <c r="R374" s="12">
        <v>141.01785277301136</v>
      </c>
      <c r="S374" s="12">
        <v>134.07378829606444</v>
      </c>
      <c r="T374" s="12">
        <v>214.08391383706777</v>
      </c>
      <c r="U374" s="12">
        <v>197.35879003304666</v>
      </c>
      <c r="V374" s="12">
        <v>114.89220448084292</v>
      </c>
      <c r="W374" s="12">
        <v>215.64420486169854</v>
      </c>
      <c r="X374" s="12">
        <v>128.4789007260602</v>
      </c>
      <c r="Y374" s="12">
        <v>182.29855694343763</v>
      </c>
      <c r="Z374" s="11">
        <v>147.88055121285814</v>
      </c>
      <c r="AA374" s="10">
        <v>91.134627963710628</v>
      </c>
      <c r="AB374" s="12">
        <v>76.722395297314691</v>
      </c>
      <c r="AC374" s="12">
        <v>160.41315737189097</v>
      </c>
      <c r="AD374" s="12">
        <v>104.86506115418017</v>
      </c>
      <c r="AE374" s="12">
        <v>71.602738709097522</v>
      </c>
      <c r="AF374" s="44">
        <v>68.546730455706779</v>
      </c>
      <c r="AG374" s="10">
        <v>203.88545207757787</v>
      </c>
      <c r="AH374" s="12">
        <v>191.66700959163961</v>
      </c>
      <c r="AI374" s="12">
        <v>190.33507791888601</v>
      </c>
      <c r="AJ374" s="12">
        <v>209.09559818335703</v>
      </c>
      <c r="AK374" s="12">
        <v>190.18926543046001</v>
      </c>
      <c r="AL374" s="11">
        <v>213.21625998439711</v>
      </c>
      <c r="AM374" s="10">
        <v>66.986686923194256</v>
      </c>
      <c r="AN374" s="12">
        <v>100.13251438697533</v>
      </c>
      <c r="AO374" s="12">
        <v>44.655819912207001</v>
      </c>
      <c r="AP374" s="11">
        <v>120.26607312582883</v>
      </c>
      <c r="AQ374" s="10">
        <v>54.433182183713434</v>
      </c>
      <c r="AR374" s="12">
        <v>86.667157142707396</v>
      </c>
      <c r="AS374" s="12">
        <v>133.47049087358042</v>
      </c>
      <c r="AT374" s="11">
        <v>146.9892133377997</v>
      </c>
      <c r="AU374" s="142">
        <v>137.90718879230718</v>
      </c>
    </row>
    <row r="375" spans="1:47">
      <c r="A375" s="7">
        <v>42613</v>
      </c>
      <c r="B375" s="162"/>
      <c r="C375" s="11">
        <v>199.22353919017883</v>
      </c>
      <c r="D375" s="10">
        <v>93.324423766424687</v>
      </c>
      <c r="E375" s="12">
        <v>181.29985355098356</v>
      </c>
      <c r="F375" s="12">
        <v>153.61811736050925</v>
      </c>
      <c r="G375" s="12">
        <v>66.834617050545575</v>
      </c>
      <c r="H375" s="12">
        <v>127.4448290154953</v>
      </c>
      <c r="I375" s="12">
        <v>236.58265413345657</v>
      </c>
      <c r="J375" s="12">
        <v>135.85021473447506</v>
      </c>
      <c r="K375" s="12">
        <v>248.04307949651539</v>
      </c>
      <c r="L375" s="11">
        <v>526.80470778025756</v>
      </c>
      <c r="M375" s="10">
        <v>102.90609697336413</v>
      </c>
      <c r="N375" s="12">
        <v>102.7116393617457</v>
      </c>
      <c r="O375" s="11">
        <v>173.51685343070474</v>
      </c>
      <c r="P375" s="10">
        <v>158.62850147098112</v>
      </c>
      <c r="Q375" s="12">
        <v>151.71589892801148</v>
      </c>
      <c r="R375" s="12">
        <v>135.61394717007983</v>
      </c>
      <c r="S375" s="12">
        <v>129.26251550093113</v>
      </c>
      <c r="T375" s="12">
        <v>209.91523859783112</v>
      </c>
      <c r="U375" s="12">
        <v>189.18357657509117</v>
      </c>
      <c r="V375" s="12">
        <v>114.60349901501894</v>
      </c>
      <c r="W375" s="12">
        <v>209.8394350643463</v>
      </c>
      <c r="X375" s="12">
        <v>128.32527069882383</v>
      </c>
      <c r="Y375" s="12">
        <v>176.98408496248618</v>
      </c>
      <c r="Z375" s="11">
        <v>151.072102506574</v>
      </c>
      <c r="AA375" s="10">
        <v>89.73409442961686</v>
      </c>
      <c r="AB375" s="12">
        <v>76.952349599442329</v>
      </c>
      <c r="AC375" s="12">
        <v>161.96914072267305</v>
      </c>
      <c r="AD375" s="12">
        <v>103.94653657263433</v>
      </c>
      <c r="AE375" s="12">
        <v>71.729826815247563</v>
      </c>
      <c r="AF375" s="44">
        <v>69.301457279142525</v>
      </c>
      <c r="AG375" s="10">
        <v>201.80198902277428</v>
      </c>
      <c r="AH375" s="12">
        <v>187.87910509431319</v>
      </c>
      <c r="AI375" s="12">
        <v>191.5130325971403</v>
      </c>
      <c r="AJ375" s="12">
        <v>208.87670268182222</v>
      </c>
      <c r="AK375" s="12">
        <v>188.98709181504702</v>
      </c>
      <c r="AL375" s="11">
        <v>211.96149608741766</v>
      </c>
      <c r="AM375" s="10">
        <v>68.927035377012785</v>
      </c>
      <c r="AN375" s="12">
        <v>101.0565903271746</v>
      </c>
      <c r="AO375" s="12">
        <v>45.018801395174137</v>
      </c>
      <c r="AP375" s="11">
        <v>122.18500918047299</v>
      </c>
      <c r="AQ375" s="10">
        <v>53.754567708855895</v>
      </c>
      <c r="AR375" s="12">
        <v>86.587408750455992</v>
      </c>
      <c r="AS375" s="12">
        <v>133.06862328716659</v>
      </c>
      <c r="AT375" s="11">
        <v>149.28573867318917</v>
      </c>
      <c r="AU375" s="142">
        <v>136.46561784721669</v>
      </c>
    </row>
    <row r="376" spans="1:47">
      <c r="A376" s="7">
        <v>42643</v>
      </c>
      <c r="B376" s="162"/>
      <c r="C376" s="11">
        <v>198.64593334209735</v>
      </c>
      <c r="D376" s="10">
        <v>92.776386308749778</v>
      </c>
      <c r="E376" s="12">
        <v>181.52915813418429</v>
      </c>
      <c r="F376" s="12">
        <v>154.69589948362818</v>
      </c>
      <c r="G376" s="12">
        <v>67.32842255945225</v>
      </c>
      <c r="H376" s="12">
        <v>127.63404434190248</v>
      </c>
      <c r="I376" s="12">
        <v>235.90365818709523</v>
      </c>
      <c r="J376" s="12">
        <v>135.00801424317245</v>
      </c>
      <c r="K376" s="12">
        <v>249.17738225641085</v>
      </c>
      <c r="L376" s="11">
        <v>528.70981160506267</v>
      </c>
      <c r="M376" s="10">
        <v>103.6394243713719</v>
      </c>
      <c r="N376" s="12">
        <v>102.20773163338592</v>
      </c>
      <c r="O376" s="11">
        <v>172.63373450995684</v>
      </c>
      <c r="P376" s="10">
        <v>159.14970525412727</v>
      </c>
      <c r="Q376" s="12">
        <v>154.79850749189805</v>
      </c>
      <c r="R376" s="12">
        <v>138.69741079052943</v>
      </c>
      <c r="S376" s="12">
        <v>132.18749575775465</v>
      </c>
      <c r="T376" s="12">
        <v>211.39044900904798</v>
      </c>
      <c r="U376" s="12">
        <v>192.21017181060284</v>
      </c>
      <c r="V376" s="12">
        <v>115.23293841692262</v>
      </c>
      <c r="W376" s="12">
        <v>210.85304506988601</v>
      </c>
      <c r="X376" s="12">
        <v>130.29656415165863</v>
      </c>
      <c r="Y376" s="12">
        <v>176.14747733455357</v>
      </c>
      <c r="Z376" s="11">
        <v>152.57554395034569</v>
      </c>
      <c r="AA376" s="10">
        <v>89.926332176142751</v>
      </c>
      <c r="AB376" s="12">
        <v>77.566766526176565</v>
      </c>
      <c r="AC376" s="12">
        <v>162.96731805309022</v>
      </c>
      <c r="AD376" s="12">
        <v>106.91687998811716</v>
      </c>
      <c r="AE376" s="12">
        <v>72.538579918432063</v>
      </c>
      <c r="AF376" s="44">
        <v>71.106387415433218</v>
      </c>
      <c r="AG376" s="10">
        <v>200.33612417275748</v>
      </c>
      <c r="AH376" s="12">
        <v>187.77236454300115</v>
      </c>
      <c r="AI376" s="12">
        <v>190.36620837943283</v>
      </c>
      <c r="AJ376" s="12">
        <v>208.63090995273586</v>
      </c>
      <c r="AK376" s="12">
        <v>188.44866383210021</v>
      </c>
      <c r="AL376" s="11">
        <v>210.86507110282585</v>
      </c>
      <c r="AM376" s="10">
        <v>70.071639215404019</v>
      </c>
      <c r="AN376" s="12">
        <v>102.17325750114081</v>
      </c>
      <c r="AO376" s="12">
        <v>46.477381277821692</v>
      </c>
      <c r="AP376" s="11">
        <v>123.3106350810049</v>
      </c>
      <c r="AQ376" s="10">
        <v>53.580946111307924</v>
      </c>
      <c r="AR376" s="12">
        <v>86.552757604650978</v>
      </c>
      <c r="AS376" s="12">
        <v>133.67291362621447</v>
      </c>
      <c r="AT376" s="11">
        <v>153.34366433894058</v>
      </c>
      <c r="AU376" s="142">
        <v>135.49404855272286</v>
      </c>
    </row>
    <row r="377" spans="1:47">
      <c r="A377" s="7">
        <v>42674</v>
      </c>
      <c r="B377" s="162"/>
      <c r="C377" s="11">
        <v>203.31107947496889</v>
      </c>
      <c r="D377" s="10">
        <v>94.130816076456682</v>
      </c>
      <c r="E377" s="12">
        <v>188.51376429833391</v>
      </c>
      <c r="F377" s="12">
        <v>157.37856734948949</v>
      </c>
      <c r="G377" s="12">
        <v>69.220435724861389</v>
      </c>
      <c r="H377" s="12">
        <v>130.90022244052793</v>
      </c>
      <c r="I377" s="12">
        <v>243.37597515911699</v>
      </c>
      <c r="J377" s="12">
        <v>135.94299614182859</v>
      </c>
      <c r="K377" s="12">
        <v>252.01309718726193</v>
      </c>
      <c r="L377" s="11">
        <v>540.39983313763935</v>
      </c>
      <c r="M377" s="10">
        <v>104.76855462571018</v>
      </c>
      <c r="N377" s="12">
        <v>103.95615344725988</v>
      </c>
      <c r="O377" s="11">
        <v>173.33414419055387</v>
      </c>
      <c r="P377" s="10">
        <v>158.25044818972731</v>
      </c>
      <c r="Q377" s="12">
        <v>149.48944393904114</v>
      </c>
      <c r="R377" s="12">
        <v>134.35023299925865</v>
      </c>
      <c r="S377" s="12">
        <v>128.36822611136063</v>
      </c>
      <c r="T377" s="12">
        <v>207.93585224059811</v>
      </c>
      <c r="U377" s="12">
        <v>184.95819425178846</v>
      </c>
      <c r="V377" s="12">
        <v>113.87856516993355</v>
      </c>
      <c r="W377" s="12">
        <v>207.67777452327593</v>
      </c>
      <c r="X377" s="12">
        <v>127.4258719806231</v>
      </c>
      <c r="Y377" s="12">
        <v>174.97404408438021</v>
      </c>
      <c r="Z377" s="11">
        <v>153.54347982596067</v>
      </c>
      <c r="AA377" s="10">
        <v>91.026729156055069</v>
      </c>
      <c r="AB377" s="12">
        <v>77.520679283479353</v>
      </c>
      <c r="AC377" s="12">
        <v>163.52050110883235</v>
      </c>
      <c r="AD377" s="12">
        <v>104.21119146781341</v>
      </c>
      <c r="AE377" s="12">
        <v>71.296259245358414</v>
      </c>
      <c r="AF377" s="44">
        <v>70.926715466964907</v>
      </c>
      <c r="AG377" s="10">
        <v>202.2032364692235</v>
      </c>
      <c r="AH377" s="12">
        <v>188.74011293513934</v>
      </c>
      <c r="AI377" s="12">
        <v>190.76567681227067</v>
      </c>
      <c r="AJ377" s="12">
        <v>209.6776694730122</v>
      </c>
      <c r="AK377" s="12">
        <v>189.80016082663406</v>
      </c>
      <c r="AL377" s="11">
        <v>213.97322027368511</v>
      </c>
      <c r="AM377" s="10">
        <v>70.754621254447187</v>
      </c>
      <c r="AN377" s="12">
        <v>102.51897132588792</v>
      </c>
      <c r="AO377" s="12">
        <v>45.406894382727572</v>
      </c>
      <c r="AP377" s="11">
        <v>122.97621038493514</v>
      </c>
      <c r="AQ377" s="10">
        <v>54.235778890207811</v>
      </c>
      <c r="AR377" s="12">
        <v>85.199861931640541</v>
      </c>
      <c r="AS377" s="12">
        <v>131.61695021508783</v>
      </c>
      <c r="AT377" s="11">
        <v>152.2679062126436</v>
      </c>
      <c r="AU377" s="142">
        <v>135.98750675921485</v>
      </c>
    </row>
    <row r="378" spans="1:47">
      <c r="A378" s="7">
        <v>42704</v>
      </c>
      <c r="B378" s="162"/>
      <c r="C378" s="11">
        <v>212.07651624774337</v>
      </c>
      <c r="D378" s="10">
        <v>90.842883610625506</v>
      </c>
      <c r="E378" s="12">
        <v>198.01734241828339</v>
      </c>
      <c r="F378" s="12">
        <v>165.99614817725333</v>
      </c>
      <c r="G378" s="12">
        <v>74.061575228824864</v>
      </c>
      <c r="H378" s="12">
        <v>132.80618070326179</v>
      </c>
      <c r="I378" s="12">
        <v>241.81687985874709</v>
      </c>
      <c r="J378" s="12">
        <v>139.91458685425974</v>
      </c>
      <c r="K378" s="12">
        <v>254.30136774391841</v>
      </c>
      <c r="L378" s="11">
        <v>538.75620600379352</v>
      </c>
      <c r="M378" s="10">
        <v>104.73306483380316</v>
      </c>
      <c r="N378" s="12">
        <v>101.91072909495557</v>
      </c>
      <c r="O378" s="11">
        <v>177.72790057106087</v>
      </c>
      <c r="P378" s="10">
        <v>152.98129230475089</v>
      </c>
      <c r="Q378" s="12">
        <v>157.90103821016243</v>
      </c>
      <c r="R378" s="12">
        <v>139.91642540877379</v>
      </c>
      <c r="S378" s="12">
        <v>133.89410667704945</v>
      </c>
      <c r="T378" s="12">
        <v>201.59644571270445</v>
      </c>
      <c r="U378" s="12">
        <v>192.44850916728166</v>
      </c>
      <c r="V378" s="12">
        <v>120.33073796317844</v>
      </c>
      <c r="W378" s="12">
        <v>200.15127197643849</v>
      </c>
      <c r="X378" s="12">
        <v>126.83052310046585</v>
      </c>
      <c r="Y378" s="12">
        <v>169.69353471272882</v>
      </c>
      <c r="Z378" s="11">
        <v>157.55676651819647</v>
      </c>
      <c r="AA378" s="10">
        <v>90.256869215186015</v>
      </c>
      <c r="AB378" s="12">
        <v>77.38993712074334</v>
      </c>
      <c r="AC378" s="12">
        <v>164.42417389615545</v>
      </c>
      <c r="AD378" s="12">
        <v>109.99915167874812</v>
      </c>
      <c r="AE378" s="12">
        <v>68.694959098671745</v>
      </c>
      <c r="AF378" s="44">
        <v>74.018762475971329</v>
      </c>
      <c r="AG378" s="10">
        <v>198.12154957650273</v>
      </c>
      <c r="AH378" s="12">
        <v>186.08646355621798</v>
      </c>
      <c r="AI378" s="12">
        <v>190.22212303562927</v>
      </c>
      <c r="AJ378" s="12">
        <v>208.94161215213751</v>
      </c>
      <c r="AK378" s="12">
        <v>186.224089390031</v>
      </c>
      <c r="AL378" s="11">
        <v>210.81736171688243</v>
      </c>
      <c r="AM378" s="10">
        <v>75.379744704593293</v>
      </c>
      <c r="AN378" s="12">
        <v>102.64774210834517</v>
      </c>
      <c r="AO378" s="12">
        <v>47.919914418400403</v>
      </c>
      <c r="AP378" s="11">
        <v>129.10309717331495</v>
      </c>
      <c r="AQ378" s="10">
        <v>53.242993237032465</v>
      </c>
      <c r="AR378" s="12">
        <v>84.33037534138353</v>
      </c>
      <c r="AS378" s="12">
        <v>136.61989774238847</v>
      </c>
      <c r="AT378" s="11">
        <v>151.69944472615455</v>
      </c>
      <c r="AU378" s="142">
        <v>136.4263221373497</v>
      </c>
    </row>
    <row r="379" spans="1:47">
      <c r="A379" s="7">
        <v>42734</v>
      </c>
      <c r="B379" s="162"/>
      <c r="C379" s="11">
        <v>212.18892333476077</v>
      </c>
      <c r="D379" s="10">
        <v>91.586146544261382</v>
      </c>
      <c r="E379" s="12">
        <v>200.10877092355398</v>
      </c>
      <c r="F379" s="12">
        <v>164.68903341899352</v>
      </c>
      <c r="G379" s="12">
        <v>75.44938443012758</v>
      </c>
      <c r="H379" s="12">
        <v>134.17082483330637</v>
      </c>
      <c r="I379" s="12">
        <v>239.17558446750618</v>
      </c>
      <c r="J379" s="12">
        <v>138.74124468429221</v>
      </c>
      <c r="K379" s="12">
        <v>251.50682086700007</v>
      </c>
      <c r="L379" s="11">
        <v>534.17352412354921</v>
      </c>
      <c r="M379" s="10">
        <v>107.0965571911546</v>
      </c>
      <c r="N379" s="12">
        <v>103.35016655771423</v>
      </c>
      <c r="O379" s="11">
        <v>177.00450090355801</v>
      </c>
      <c r="P379" s="10">
        <v>151.34855083199827</v>
      </c>
      <c r="Q379" s="12">
        <v>159.44790244261969</v>
      </c>
      <c r="R379" s="12">
        <v>140.89899385403896</v>
      </c>
      <c r="S379" s="12">
        <v>135.80972012371109</v>
      </c>
      <c r="T379" s="12">
        <v>198.33332556925663</v>
      </c>
      <c r="U379" s="12">
        <v>192.08526382968176</v>
      </c>
      <c r="V379" s="12">
        <v>122.2564204000403</v>
      </c>
      <c r="W379" s="12">
        <v>197.65130806000906</v>
      </c>
      <c r="X379" s="12">
        <v>127.11350171720048</v>
      </c>
      <c r="Y379" s="12">
        <v>171.43091821724357</v>
      </c>
      <c r="Z379" s="11">
        <v>158.40873209537821</v>
      </c>
      <c r="AA379" s="10">
        <v>90.892536103347908</v>
      </c>
      <c r="AB379" s="12">
        <v>76.22208562006098</v>
      </c>
      <c r="AC379" s="12">
        <v>165.52734856710148</v>
      </c>
      <c r="AD379" s="12">
        <v>110.27950283899189</v>
      </c>
      <c r="AE379" s="12">
        <v>67.956285523033941</v>
      </c>
      <c r="AF379" s="44">
        <v>73.464642553719543</v>
      </c>
      <c r="AG379" s="10">
        <v>198.15802608778077</v>
      </c>
      <c r="AH379" s="12">
        <v>183.92284970712637</v>
      </c>
      <c r="AI379" s="12">
        <v>190.15341950339931</v>
      </c>
      <c r="AJ379" s="12">
        <v>206.52584964675381</v>
      </c>
      <c r="AK379" s="12">
        <v>185.42961797265519</v>
      </c>
      <c r="AL379" s="11">
        <v>208.65881393511708</v>
      </c>
      <c r="AM379" s="10">
        <v>75.406675424652462</v>
      </c>
      <c r="AN379" s="12">
        <v>102.99835097765518</v>
      </c>
      <c r="AO379" s="12">
        <v>47.501786624464579</v>
      </c>
      <c r="AP379" s="11">
        <v>128.2558514765507</v>
      </c>
      <c r="AQ379" s="10">
        <v>54.204650208299476</v>
      </c>
      <c r="AR379" s="12">
        <v>84.839849900946945</v>
      </c>
      <c r="AS379" s="12">
        <v>134.62850136172352</v>
      </c>
      <c r="AT379" s="11">
        <v>152.41159787986109</v>
      </c>
      <c r="AU379" s="142">
        <v>137.29092860158266</v>
      </c>
    </row>
    <row r="380" spans="1:47">
      <c r="A380" s="7">
        <v>42766</v>
      </c>
      <c r="B380" s="162"/>
      <c r="C380" s="11">
        <v>218.15133003035911</v>
      </c>
      <c r="D380" s="10">
        <v>90.071763564127494</v>
      </c>
      <c r="E380" s="12">
        <v>200.59847518099008</v>
      </c>
      <c r="F380" s="12">
        <v>166.99490474358311</v>
      </c>
      <c r="G380" s="12">
        <v>75.359973400236342</v>
      </c>
      <c r="H380" s="12">
        <v>134.00141909574802</v>
      </c>
      <c r="I380" s="12">
        <v>240.8505325381106</v>
      </c>
      <c r="J380" s="12">
        <v>137.77368578291609</v>
      </c>
      <c r="K380" s="12">
        <v>248.78967201257134</v>
      </c>
      <c r="L380" s="11">
        <v>540.42099837062585</v>
      </c>
      <c r="M380" s="10">
        <v>105.70332843063859</v>
      </c>
      <c r="N380" s="12">
        <v>104.14613945500481</v>
      </c>
      <c r="O380" s="11">
        <v>175.88250097087081</v>
      </c>
      <c r="P380" s="10">
        <v>155.22913157298305</v>
      </c>
      <c r="Q380" s="12">
        <v>158.85737331377979</v>
      </c>
      <c r="R380" s="12">
        <v>141.60271044543444</v>
      </c>
      <c r="S380" s="12">
        <v>135.08152631693039</v>
      </c>
      <c r="T380" s="12">
        <v>198.69122561335257</v>
      </c>
      <c r="U380" s="12">
        <v>190.58388120962528</v>
      </c>
      <c r="V380" s="12">
        <v>121.15664311893694</v>
      </c>
      <c r="W380" s="12">
        <v>197.31763417511058</v>
      </c>
      <c r="X380" s="12">
        <v>125.0206800106036</v>
      </c>
      <c r="Y380" s="12">
        <v>171.03722749106834</v>
      </c>
      <c r="Z380" s="11">
        <v>159.53417934100287</v>
      </c>
      <c r="AA380" s="10">
        <v>92.330545009721263</v>
      </c>
      <c r="AB380" s="12">
        <v>78.015176399543222</v>
      </c>
      <c r="AC380" s="12">
        <v>162.90697221472632</v>
      </c>
      <c r="AD380" s="12">
        <v>111.26393566171475</v>
      </c>
      <c r="AE380" s="12">
        <v>68.736472740056612</v>
      </c>
      <c r="AF380" s="44">
        <v>76.328202861286087</v>
      </c>
      <c r="AG380" s="10">
        <v>197.83582595998982</v>
      </c>
      <c r="AH380" s="12">
        <v>185.20993836365898</v>
      </c>
      <c r="AI380" s="12">
        <v>188.40182695958296</v>
      </c>
      <c r="AJ380" s="12">
        <v>205.00232281361849</v>
      </c>
      <c r="AK380" s="12">
        <v>185.72089616815896</v>
      </c>
      <c r="AL380" s="11">
        <v>208.43959393127625</v>
      </c>
      <c r="AM380" s="10">
        <v>75.684890345829018</v>
      </c>
      <c r="AN380" s="12">
        <v>104.79026988025815</v>
      </c>
      <c r="AO380" s="12">
        <v>47.235439074726514</v>
      </c>
      <c r="AP380" s="11">
        <v>129.79114217993026</v>
      </c>
      <c r="AQ380" s="10">
        <v>53.414928164316009</v>
      </c>
      <c r="AR380" s="12">
        <v>84.521478380890642</v>
      </c>
      <c r="AS380" s="12">
        <v>133.12649870471515</v>
      </c>
      <c r="AT380" s="11">
        <v>155.08938868476167</v>
      </c>
      <c r="AU380" s="142">
        <v>139.26005651113965</v>
      </c>
    </row>
    <row r="381" spans="1:47">
      <c r="A381" s="7">
        <v>42794</v>
      </c>
      <c r="B381" s="162"/>
      <c r="C381" s="11">
        <v>219.16862873598265</v>
      </c>
      <c r="D381" s="10">
        <v>90.373240312526875</v>
      </c>
      <c r="E381" s="12">
        <v>200.90009092613337</v>
      </c>
      <c r="F381" s="12">
        <v>166.64620040509982</v>
      </c>
      <c r="G381" s="12">
        <v>75.943955552469873</v>
      </c>
      <c r="H381" s="12">
        <v>133.17674568504722</v>
      </c>
      <c r="I381" s="12">
        <v>240.45147362357335</v>
      </c>
      <c r="J381" s="12">
        <v>137.47085043440569</v>
      </c>
      <c r="K381" s="12">
        <v>245.90378924400275</v>
      </c>
      <c r="L381" s="11">
        <v>544.05116868711514</v>
      </c>
      <c r="M381" s="10">
        <v>105.02168244079407</v>
      </c>
      <c r="N381" s="12">
        <v>103.83939568259089</v>
      </c>
      <c r="O381" s="11">
        <v>174.04250423453061</v>
      </c>
      <c r="P381" s="10">
        <v>152.44548071996556</v>
      </c>
      <c r="Q381" s="12">
        <v>157.41843275059443</v>
      </c>
      <c r="R381" s="12">
        <v>140.84016866160712</v>
      </c>
      <c r="S381" s="12">
        <v>134.26001118995674</v>
      </c>
      <c r="T381" s="12">
        <v>195.31355757543895</v>
      </c>
      <c r="U381" s="12">
        <v>190.91540112640683</v>
      </c>
      <c r="V381" s="12">
        <v>119.67695275285845</v>
      </c>
      <c r="W381" s="12">
        <v>194.61923496934341</v>
      </c>
      <c r="X381" s="12">
        <v>123.72722702230566</v>
      </c>
      <c r="Y381" s="12">
        <v>168.1798781979366</v>
      </c>
      <c r="Z381" s="11">
        <v>157.66638490772431</v>
      </c>
      <c r="AA381" s="10">
        <v>92.016938082872613</v>
      </c>
      <c r="AB381" s="12">
        <v>77.09875039343386</v>
      </c>
      <c r="AC381" s="12">
        <v>162.01955810061466</v>
      </c>
      <c r="AD381" s="12">
        <v>108.67232907158733</v>
      </c>
      <c r="AE381" s="12">
        <v>68.985673608830268</v>
      </c>
      <c r="AF381" s="44">
        <v>74.782452551610561</v>
      </c>
      <c r="AG381" s="10">
        <v>197.4699669827923</v>
      </c>
      <c r="AH381" s="12">
        <v>187.35704103956087</v>
      </c>
      <c r="AI381" s="12">
        <v>190.37376121330053</v>
      </c>
      <c r="AJ381" s="12">
        <v>204.46005196890567</v>
      </c>
      <c r="AK381" s="12">
        <v>188.20454584820092</v>
      </c>
      <c r="AL381" s="11">
        <v>210.14181033196718</v>
      </c>
      <c r="AM381" s="10">
        <v>74.893113022149166</v>
      </c>
      <c r="AN381" s="12">
        <v>104.5929267817652</v>
      </c>
      <c r="AO381" s="12">
        <v>44.403235705139195</v>
      </c>
      <c r="AP381" s="11">
        <v>126.86078754391197</v>
      </c>
      <c r="AQ381" s="10">
        <v>53.055459379798833</v>
      </c>
      <c r="AR381" s="12">
        <v>85.376673056497438</v>
      </c>
      <c r="AS381" s="12">
        <v>128.67230547536653</v>
      </c>
      <c r="AT381" s="11">
        <v>156.42262693074184</v>
      </c>
      <c r="AU381" s="142">
        <v>138.00895599696906</v>
      </c>
    </row>
    <row r="382" spans="1:47">
      <c r="A382" s="7">
        <v>42825</v>
      </c>
      <c r="B382" s="162"/>
      <c r="C382" s="11">
        <v>216.46704804167487</v>
      </c>
      <c r="D382" s="10">
        <v>90.407771328782516</v>
      </c>
      <c r="E382" s="12">
        <v>199.33448990469188</v>
      </c>
      <c r="F382" s="12">
        <v>165.92052998472951</v>
      </c>
      <c r="G382" s="12">
        <v>72.650997155840741</v>
      </c>
      <c r="H382" s="12">
        <v>131.42600275135001</v>
      </c>
      <c r="I382" s="12">
        <v>241.19389097035526</v>
      </c>
      <c r="J382" s="12">
        <v>134.59450736762281</v>
      </c>
      <c r="K382" s="12">
        <v>239.60183743347713</v>
      </c>
      <c r="L382" s="11">
        <v>543.79514588810162</v>
      </c>
      <c r="M382" s="10">
        <v>103.27482222238361</v>
      </c>
      <c r="N382" s="12">
        <v>102.91517199242244</v>
      </c>
      <c r="O382" s="11">
        <v>173.63944564608721</v>
      </c>
      <c r="P382" s="10">
        <v>154.30350237097471</v>
      </c>
      <c r="Q382" s="12">
        <v>155.32459272140926</v>
      </c>
      <c r="R382" s="12">
        <v>137.8899596822973</v>
      </c>
      <c r="S382" s="12">
        <v>133.61187371435733</v>
      </c>
      <c r="T382" s="12">
        <v>194.22793372150926</v>
      </c>
      <c r="U382" s="12">
        <v>190.44677688847156</v>
      </c>
      <c r="V382" s="12">
        <v>120.5849480279293</v>
      </c>
      <c r="W382" s="12">
        <v>194.94769621515243</v>
      </c>
      <c r="X382" s="12">
        <v>122.93503970350636</v>
      </c>
      <c r="Y382" s="12">
        <v>171.0296070138514</v>
      </c>
      <c r="Z382" s="11">
        <v>158.03611729307605</v>
      </c>
      <c r="AA382" s="10">
        <v>92.963604609426582</v>
      </c>
      <c r="AB382" s="12">
        <v>78.412557468925954</v>
      </c>
      <c r="AC382" s="12">
        <v>160.91610376174211</v>
      </c>
      <c r="AD382" s="12">
        <v>108.79986045568235</v>
      </c>
      <c r="AE382" s="12">
        <v>70.056464950828783</v>
      </c>
      <c r="AF382" s="44">
        <v>75.833678790510035</v>
      </c>
      <c r="AG382" s="10">
        <v>197.07812719465724</v>
      </c>
      <c r="AH382" s="12">
        <v>188.30743930242045</v>
      </c>
      <c r="AI382" s="12">
        <v>192.04585996857779</v>
      </c>
      <c r="AJ382" s="12">
        <v>206.30814041339502</v>
      </c>
      <c r="AK382" s="12">
        <v>190.22654414577747</v>
      </c>
      <c r="AL382" s="11">
        <v>211.11039273665284</v>
      </c>
      <c r="AM382" s="10">
        <v>75.644644309268443</v>
      </c>
      <c r="AN382" s="12">
        <v>105.73441445002759</v>
      </c>
      <c r="AO382" s="12">
        <v>44.339356870062907</v>
      </c>
      <c r="AP382" s="11">
        <v>126.38841807232795</v>
      </c>
      <c r="AQ382" s="10">
        <v>52.326581502941607</v>
      </c>
      <c r="AR382" s="12">
        <v>85.536891968633995</v>
      </c>
      <c r="AS382" s="12">
        <v>127.90355249753371</v>
      </c>
      <c r="AT382" s="11">
        <v>159.32284081971179</v>
      </c>
      <c r="AU382" s="142">
        <v>139.6345818894082</v>
      </c>
    </row>
    <row r="383" spans="1:47">
      <c r="A383" s="7">
        <v>42853</v>
      </c>
      <c r="B383" s="162"/>
      <c r="C383" s="11">
        <v>214.17276843173431</v>
      </c>
      <c r="D383" s="10">
        <v>90.904099538188945</v>
      </c>
      <c r="E383" s="12">
        <v>196.56459065921962</v>
      </c>
      <c r="F383" s="12">
        <v>162.85249539578908</v>
      </c>
      <c r="G383" s="12">
        <v>71.334777721338654</v>
      </c>
      <c r="H383" s="12">
        <v>130.57306222638258</v>
      </c>
      <c r="I383" s="12">
        <v>241.62505951208701</v>
      </c>
      <c r="J383" s="12">
        <v>134.59342245193281</v>
      </c>
      <c r="K383" s="12">
        <v>241.02058404170305</v>
      </c>
      <c r="L383" s="11">
        <v>546.34222515695706</v>
      </c>
      <c r="M383" s="10">
        <v>101.65324483864053</v>
      </c>
      <c r="N383" s="12">
        <v>102.92925219213798</v>
      </c>
      <c r="O383" s="11">
        <v>171.68876446383086</v>
      </c>
      <c r="P383" s="10">
        <v>152.71030373139854</v>
      </c>
      <c r="Q383" s="12">
        <v>154.49390605794912</v>
      </c>
      <c r="R383" s="12">
        <v>136.66952531438824</v>
      </c>
      <c r="S383" s="12">
        <v>134.36905064750931</v>
      </c>
      <c r="T383" s="12">
        <v>193.39923671916492</v>
      </c>
      <c r="U383" s="12">
        <v>189.08585361188977</v>
      </c>
      <c r="V383" s="12">
        <v>122.18620522972279</v>
      </c>
      <c r="W383" s="12">
        <v>192.98138193811113</v>
      </c>
      <c r="X383" s="12">
        <v>124.26098620321613</v>
      </c>
      <c r="Y383" s="12">
        <v>168.06970497260303</v>
      </c>
      <c r="Z383" s="11">
        <v>155.37094747235886</v>
      </c>
      <c r="AA383" s="10">
        <v>93.626372661145467</v>
      </c>
      <c r="AB383" s="12">
        <v>77.826033056475282</v>
      </c>
      <c r="AC383" s="12">
        <v>160.77311083595339</v>
      </c>
      <c r="AD383" s="12">
        <v>106.24137292347061</v>
      </c>
      <c r="AE383" s="12">
        <v>70.967390979684524</v>
      </c>
      <c r="AF383" s="44">
        <v>73.038671013228651</v>
      </c>
      <c r="AG383" s="10">
        <v>198.31809443814615</v>
      </c>
      <c r="AH383" s="12">
        <v>189.3637403953316</v>
      </c>
      <c r="AI383" s="12">
        <v>193.50972062048058</v>
      </c>
      <c r="AJ383" s="12">
        <v>207.27060590266206</v>
      </c>
      <c r="AK383" s="12">
        <v>189.5940771711129</v>
      </c>
      <c r="AL383" s="11">
        <v>210.90890043749667</v>
      </c>
      <c r="AM383" s="10">
        <v>74.788940107202009</v>
      </c>
      <c r="AN383" s="12">
        <v>106.4728349318305</v>
      </c>
      <c r="AO383" s="12">
        <v>42.432850777644262</v>
      </c>
      <c r="AP383" s="11">
        <v>124.04202702670904</v>
      </c>
      <c r="AQ383" s="10">
        <v>51.691464311158477</v>
      </c>
      <c r="AR383" s="12">
        <v>86.114973834218844</v>
      </c>
      <c r="AS383" s="12">
        <v>125.39771166556848</v>
      </c>
      <c r="AT383" s="11">
        <v>159.41155426403245</v>
      </c>
      <c r="AU383" s="142">
        <v>138.38770547644344</v>
      </c>
    </row>
    <row r="384" spans="1:47">
      <c r="A384" s="7">
        <v>42886</v>
      </c>
      <c r="B384" s="162"/>
      <c r="C384" s="11">
        <v>209.62666282505046</v>
      </c>
      <c r="D384" s="10">
        <v>89.895401924733534</v>
      </c>
      <c r="E384" s="12">
        <v>190.79128156575632</v>
      </c>
      <c r="F384" s="12">
        <v>157.81332767138082</v>
      </c>
      <c r="G384" s="12">
        <v>69.221196091979621</v>
      </c>
      <c r="H384" s="12">
        <v>127.28506958161319</v>
      </c>
      <c r="I384" s="12">
        <v>235.56918439192862</v>
      </c>
      <c r="J384" s="12">
        <v>132.15408958030784</v>
      </c>
      <c r="K384" s="12">
        <v>229.35175107614691</v>
      </c>
      <c r="L384" s="11">
        <v>532.64127527819949</v>
      </c>
      <c r="M384" s="10">
        <v>99.852532115772931</v>
      </c>
      <c r="N384" s="12">
        <v>105.29791113706</v>
      </c>
      <c r="O384" s="11">
        <v>168.78348493556584</v>
      </c>
      <c r="P384" s="10">
        <v>153.79089748771554</v>
      </c>
      <c r="Q384" s="12">
        <v>158.29457555136599</v>
      </c>
      <c r="R384" s="12">
        <v>139.83366020671636</v>
      </c>
      <c r="S384" s="12">
        <v>140.19602493279055</v>
      </c>
      <c r="T384" s="12">
        <v>200.20106821379224</v>
      </c>
      <c r="U384" s="12">
        <v>193.22682765305609</v>
      </c>
      <c r="V384" s="12">
        <v>125.62501423016623</v>
      </c>
      <c r="W384" s="12">
        <v>199.12714265705858</v>
      </c>
      <c r="X384" s="12">
        <v>128.74626214672006</v>
      </c>
      <c r="Y384" s="12">
        <v>167.41509302245177</v>
      </c>
      <c r="Z384" s="11">
        <v>154.14156432228998</v>
      </c>
      <c r="AA384" s="10">
        <v>94.20217256253855</v>
      </c>
      <c r="AB384" s="12">
        <v>77.857813794563157</v>
      </c>
      <c r="AC384" s="12">
        <v>161.84179347791601</v>
      </c>
      <c r="AD384" s="12">
        <v>106.13671336378138</v>
      </c>
      <c r="AE384" s="12">
        <v>73.047731529794348</v>
      </c>
      <c r="AF384" s="44">
        <v>70.489755120397263</v>
      </c>
      <c r="AG384" s="10">
        <v>201.63385496746881</v>
      </c>
      <c r="AH384" s="12">
        <v>191.54927629241956</v>
      </c>
      <c r="AI384" s="12">
        <v>198.56676234390395</v>
      </c>
      <c r="AJ384" s="12">
        <v>208.2128066185486</v>
      </c>
      <c r="AK384" s="12">
        <v>193.22062325281399</v>
      </c>
      <c r="AL384" s="11">
        <v>216.02370584686486</v>
      </c>
      <c r="AM384" s="10">
        <v>73.564408830085341</v>
      </c>
      <c r="AN384" s="12">
        <v>107.43077046886265</v>
      </c>
      <c r="AO384" s="12">
        <v>40.435027995573961</v>
      </c>
      <c r="AP384" s="11">
        <v>119.5401449654407</v>
      </c>
      <c r="AQ384" s="10">
        <v>51.401756067848495</v>
      </c>
      <c r="AR384" s="12">
        <v>85.929502553676599</v>
      </c>
      <c r="AS384" s="12">
        <v>118.64346059261281</v>
      </c>
      <c r="AT384" s="11">
        <v>164.82135048175496</v>
      </c>
      <c r="AU384" s="142">
        <v>140.2897803989959</v>
      </c>
    </row>
    <row r="385" spans="1:47">
      <c r="A385" s="7">
        <v>42916</v>
      </c>
      <c r="B385" s="162"/>
      <c r="C385" s="11">
        <v>212.30811704086503</v>
      </c>
      <c r="D385" s="10">
        <v>89.164756599486097</v>
      </c>
      <c r="E385" s="12">
        <v>194.22430109072567</v>
      </c>
      <c r="F385" s="12">
        <v>162.05795425387214</v>
      </c>
      <c r="G385" s="12">
        <v>71.253553393624458</v>
      </c>
      <c r="H385" s="12">
        <v>127.75157471103662</v>
      </c>
      <c r="I385" s="12">
        <v>237.18364708257633</v>
      </c>
      <c r="J385" s="12">
        <v>133.73338187406645</v>
      </c>
      <c r="K385" s="12">
        <v>230.53922642459486</v>
      </c>
      <c r="L385" s="11">
        <v>532.50677586951429</v>
      </c>
      <c r="M385" s="10">
        <v>100.02799850808677</v>
      </c>
      <c r="N385" s="12">
        <v>106.05700967345533</v>
      </c>
      <c r="O385" s="11">
        <v>172.53640227553876</v>
      </c>
      <c r="P385" s="10">
        <v>154.72693103598155</v>
      </c>
      <c r="Q385" s="12">
        <v>153.09204740216734</v>
      </c>
      <c r="R385" s="12">
        <v>136.25459580796453</v>
      </c>
      <c r="S385" s="12">
        <v>135.9329351791643</v>
      </c>
      <c r="T385" s="12">
        <v>193.34450220794511</v>
      </c>
      <c r="U385" s="12">
        <v>188.23608703106424</v>
      </c>
      <c r="V385" s="12">
        <v>123.36134986975489</v>
      </c>
      <c r="W385" s="12">
        <v>195.92991155123372</v>
      </c>
      <c r="X385" s="12">
        <v>123.723958896862</v>
      </c>
      <c r="Y385" s="12">
        <v>171.14139023134754</v>
      </c>
      <c r="Z385" s="11">
        <v>152.53500073601504</v>
      </c>
      <c r="AA385" s="10">
        <v>94.114806537381128</v>
      </c>
      <c r="AB385" s="12">
        <v>76.565876713125306</v>
      </c>
      <c r="AC385" s="12">
        <v>163.00207378852062</v>
      </c>
      <c r="AD385" s="12">
        <v>105.41821106303621</v>
      </c>
      <c r="AE385" s="12">
        <v>72.676788692745816</v>
      </c>
      <c r="AF385" s="44">
        <v>69.949706839586</v>
      </c>
      <c r="AG385" s="10">
        <v>199.651616413428</v>
      </c>
      <c r="AH385" s="12">
        <v>190.50511783252483</v>
      </c>
      <c r="AI385" s="12">
        <v>195.59741876685362</v>
      </c>
      <c r="AJ385" s="12">
        <v>204.94188677119703</v>
      </c>
      <c r="AK385" s="12">
        <v>189.65809595463134</v>
      </c>
      <c r="AL385" s="11">
        <v>211.99452988221745</v>
      </c>
      <c r="AM385" s="10">
        <v>73.981115487528086</v>
      </c>
      <c r="AN385" s="12">
        <v>107.59908917825133</v>
      </c>
      <c r="AO385" s="12">
        <v>39.572512839785261</v>
      </c>
      <c r="AP385" s="11">
        <v>121.24490673085224</v>
      </c>
      <c r="AQ385" s="10">
        <v>50.562215662004803</v>
      </c>
      <c r="AR385" s="12">
        <v>86.208073630118491</v>
      </c>
      <c r="AS385" s="12">
        <v>122.23395338118131</v>
      </c>
      <c r="AT385" s="11">
        <v>159.34583866122929</v>
      </c>
      <c r="AU385" s="142">
        <v>140.15595967320507</v>
      </c>
    </row>
    <row r="386" spans="1:47">
      <c r="A386" s="7">
        <v>42947</v>
      </c>
      <c r="B386" s="162"/>
      <c r="C386" s="11">
        <v>212.45018644984634</v>
      </c>
      <c r="D386" s="10">
        <v>88.591198751187477</v>
      </c>
      <c r="E386" s="12">
        <v>192.30107030987202</v>
      </c>
      <c r="F386" s="12">
        <v>161.91661449322754</v>
      </c>
      <c r="G386" s="12">
        <v>71.612013736679259</v>
      </c>
      <c r="H386" s="12">
        <v>127.91668575481422</v>
      </c>
      <c r="I386" s="12">
        <v>237.6437135253754</v>
      </c>
      <c r="J386" s="12">
        <v>133.94505618961529</v>
      </c>
      <c r="K386" s="12">
        <v>232.16228066690783</v>
      </c>
      <c r="L386" s="11">
        <v>529.81303076454128</v>
      </c>
      <c r="M386" s="10">
        <v>99.495096872341549</v>
      </c>
      <c r="N386" s="12">
        <v>105.41291685648932</v>
      </c>
      <c r="O386" s="11">
        <v>173.30132042385705</v>
      </c>
      <c r="P386" s="10">
        <v>157.4066823380588</v>
      </c>
      <c r="Q386" s="12">
        <v>154.34608679564661</v>
      </c>
      <c r="R386" s="12">
        <v>138.78142959990868</v>
      </c>
      <c r="S386" s="12">
        <v>136.90024794271244</v>
      </c>
      <c r="T386" s="12">
        <v>196.19525192464567</v>
      </c>
      <c r="U386" s="12">
        <v>191.62480542790919</v>
      </c>
      <c r="V386" s="12">
        <v>123.17228977563124</v>
      </c>
      <c r="W386" s="12">
        <v>200.01056930082609</v>
      </c>
      <c r="X386" s="12">
        <v>124.09979601958048</v>
      </c>
      <c r="Y386" s="12">
        <v>175.80143593803885</v>
      </c>
      <c r="Z386" s="11">
        <v>155.04183112290474</v>
      </c>
      <c r="AA386" s="10">
        <v>95.547105361195293</v>
      </c>
      <c r="AB386" s="12">
        <v>78.073764793141564</v>
      </c>
      <c r="AC386" s="12">
        <v>162.59240687688558</v>
      </c>
      <c r="AD386" s="12">
        <v>107.83781502331587</v>
      </c>
      <c r="AE386" s="12">
        <v>72.6150460909532</v>
      </c>
      <c r="AF386" s="44">
        <v>70.563721991287863</v>
      </c>
      <c r="AG386" s="10">
        <v>197.13998106936984</v>
      </c>
      <c r="AH386" s="12">
        <v>188.9643909290306</v>
      </c>
      <c r="AI386" s="12">
        <v>194.33515847224635</v>
      </c>
      <c r="AJ386" s="12">
        <v>202.46065605970026</v>
      </c>
      <c r="AK386" s="12">
        <v>188.7805483840734</v>
      </c>
      <c r="AL386" s="11">
        <v>210.60414425114894</v>
      </c>
      <c r="AM386" s="10">
        <v>74.967018748395702</v>
      </c>
      <c r="AN386" s="12">
        <v>108.24148575708105</v>
      </c>
      <c r="AO386" s="12">
        <v>40.869516784484489</v>
      </c>
      <c r="AP386" s="11">
        <v>122.40557286917377</v>
      </c>
      <c r="AQ386" s="10">
        <v>50.744841194765122</v>
      </c>
      <c r="AR386" s="12">
        <v>86.567974778729962</v>
      </c>
      <c r="AS386" s="12">
        <v>121.57159710319303</v>
      </c>
      <c r="AT386" s="11">
        <v>161.49905087683558</v>
      </c>
      <c r="AU386" s="142">
        <v>140.94038032944877</v>
      </c>
    </row>
    <row r="387" spans="1:47">
      <c r="A387" s="7">
        <v>42978</v>
      </c>
      <c r="B387" s="162"/>
      <c r="C387" s="11">
        <v>212.13689670214865</v>
      </c>
      <c r="D387" s="10">
        <v>87.921195632007056</v>
      </c>
      <c r="E387" s="12">
        <v>188.23864889859689</v>
      </c>
      <c r="F387" s="12">
        <v>159.46464296239463</v>
      </c>
      <c r="G387" s="12">
        <v>68.59969320689865</v>
      </c>
      <c r="H387" s="12">
        <v>125.73850171105745</v>
      </c>
      <c r="I387" s="12">
        <v>233.76895222569129</v>
      </c>
      <c r="J387" s="12">
        <v>132.8096559350553</v>
      </c>
      <c r="K387" s="12">
        <v>226.57419566341736</v>
      </c>
      <c r="L387" s="11">
        <v>528.76035702233776</v>
      </c>
      <c r="M387" s="10">
        <v>98.753278068423697</v>
      </c>
      <c r="N387" s="12">
        <v>105.83281454729132</v>
      </c>
      <c r="O387" s="11">
        <v>170.36600936091551</v>
      </c>
      <c r="P387" s="10">
        <v>158.40863971296025</v>
      </c>
      <c r="Q387" s="12">
        <v>159.79872293758319</v>
      </c>
      <c r="R387" s="12">
        <v>143.3112759555876</v>
      </c>
      <c r="S387" s="12">
        <v>139.95423175465362</v>
      </c>
      <c r="T387" s="12">
        <v>197.34635157802862</v>
      </c>
      <c r="U387" s="12">
        <v>196.22983592747394</v>
      </c>
      <c r="V387" s="12">
        <v>123.34005963649287</v>
      </c>
      <c r="W387" s="12">
        <v>200.74608196396636</v>
      </c>
      <c r="X387" s="12">
        <v>124.71254778057938</v>
      </c>
      <c r="Y387" s="12">
        <v>176.62169229118652</v>
      </c>
      <c r="Z387" s="11">
        <v>154.23996184099303</v>
      </c>
      <c r="AA387" s="10">
        <v>95.440598505548508</v>
      </c>
      <c r="AB387" s="12">
        <v>79.174395960697581</v>
      </c>
      <c r="AC387" s="12">
        <v>162.68248964118243</v>
      </c>
      <c r="AD387" s="12">
        <v>108.76503986970911</v>
      </c>
      <c r="AE387" s="12">
        <v>73.367538378309646</v>
      </c>
      <c r="AF387" s="44">
        <v>68.823702049440357</v>
      </c>
      <c r="AG387" s="10">
        <v>198.85213492117208</v>
      </c>
      <c r="AH387" s="12">
        <v>190.36809627459922</v>
      </c>
      <c r="AI387" s="12">
        <v>195.73728920383385</v>
      </c>
      <c r="AJ387" s="12">
        <v>203.68553473724353</v>
      </c>
      <c r="AK387" s="12">
        <v>192.64337705748321</v>
      </c>
      <c r="AL387" s="11">
        <v>213.83220256555254</v>
      </c>
      <c r="AM387" s="10">
        <v>74.19522558652973</v>
      </c>
      <c r="AN387" s="12">
        <v>107.42625221599545</v>
      </c>
      <c r="AO387" s="12">
        <v>38.59915389202753</v>
      </c>
      <c r="AP387" s="11">
        <v>117.62758906244247</v>
      </c>
      <c r="AQ387" s="10">
        <v>51.076770710883032</v>
      </c>
      <c r="AR387" s="12">
        <v>86.043641625626293</v>
      </c>
      <c r="AS387" s="12">
        <v>119.0377440605649</v>
      </c>
      <c r="AT387" s="11">
        <v>165.43660911381585</v>
      </c>
      <c r="AU387" s="142">
        <v>143.41230743227337</v>
      </c>
    </row>
    <row r="388" spans="1:47">
      <c r="A388" s="7">
        <v>43007</v>
      </c>
      <c r="B388" s="162"/>
      <c r="C388" s="11">
        <v>218.99939359357253</v>
      </c>
      <c r="D388" s="10">
        <v>88.545936693436559</v>
      </c>
      <c r="E388" s="12">
        <v>191.81275318239449</v>
      </c>
      <c r="F388" s="12">
        <v>163.05125846065894</v>
      </c>
      <c r="G388" s="12">
        <v>70.786963360658632</v>
      </c>
      <c r="H388" s="12">
        <v>128.472972271065</v>
      </c>
      <c r="I388" s="12">
        <v>235.72870246696706</v>
      </c>
      <c r="J388" s="12">
        <v>135.21063175742975</v>
      </c>
      <c r="K388" s="12">
        <v>232.80570919214387</v>
      </c>
      <c r="L388" s="11">
        <v>539.55890253901464</v>
      </c>
      <c r="M388" s="10">
        <v>99.9380101590164</v>
      </c>
      <c r="N388" s="12">
        <v>106.29100443325648</v>
      </c>
      <c r="O388" s="11">
        <v>170.3338460388909</v>
      </c>
      <c r="P388" s="10">
        <v>160.50510463636036</v>
      </c>
      <c r="Q388" s="12">
        <v>157.70947058926649</v>
      </c>
      <c r="R388" s="12">
        <v>141.91195774311117</v>
      </c>
      <c r="S388" s="12">
        <v>137.07344248179308</v>
      </c>
      <c r="T388" s="12">
        <v>197.50558150237188</v>
      </c>
      <c r="U388" s="12">
        <v>192.77647909422419</v>
      </c>
      <c r="V388" s="12">
        <v>122.94737259863386</v>
      </c>
      <c r="W388" s="12">
        <v>203.8757658980621</v>
      </c>
      <c r="X388" s="12">
        <v>123.22861260472415</v>
      </c>
      <c r="Y388" s="12">
        <v>179.94822049805032</v>
      </c>
      <c r="Z388" s="11">
        <v>156.04203117267838</v>
      </c>
      <c r="AA388" s="10">
        <v>95.509502756909768</v>
      </c>
      <c r="AB388" s="12">
        <v>79.226589702877675</v>
      </c>
      <c r="AC388" s="12">
        <v>162.77958150762342</v>
      </c>
      <c r="AD388" s="12">
        <v>110.29241693667645</v>
      </c>
      <c r="AE388" s="12">
        <v>72.679537793124027</v>
      </c>
      <c r="AF388" s="44">
        <v>72.550840379546926</v>
      </c>
      <c r="AG388" s="10">
        <v>201.31546811459273</v>
      </c>
      <c r="AH388" s="12">
        <v>192.50856110502846</v>
      </c>
      <c r="AI388" s="12">
        <v>196.87205919245022</v>
      </c>
      <c r="AJ388" s="12">
        <v>202.84193787889853</v>
      </c>
      <c r="AK388" s="12">
        <v>192.87833801427089</v>
      </c>
      <c r="AL388" s="11">
        <v>216.53469429212043</v>
      </c>
      <c r="AM388" s="10">
        <v>76.189600352979554</v>
      </c>
      <c r="AN388" s="12">
        <v>106.91856912397274</v>
      </c>
      <c r="AO388" s="12">
        <v>40.813566826892</v>
      </c>
      <c r="AP388" s="11">
        <v>119.19782214428348</v>
      </c>
      <c r="AQ388" s="10">
        <v>51.410364950008756</v>
      </c>
      <c r="AR388" s="12">
        <v>85.474951855641422</v>
      </c>
      <c r="AS388" s="12">
        <v>122.07979363010972</v>
      </c>
      <c r="AT388" s="11">
        <v>166.68746776882978</v>
      </c>
      <c r="AU388" s="142">
        <v>141.47974354774703</v>
      </c>
    </row>
    <row r="389" spans="1:47">
      <c r="A389" s="7">
        <v>43039</v>
      </c>
      <c r="B389" s="162"/>
      <c r="C389" s="11">
        <v>220.2036745205898</v>
      </c>
      <c r="D389" s="10">
        <v>87.601839263602571</v>
      </c>
      <c r="E389" s="12">
        <v>188.76912804062883</v>
      </c>
      <c r="F389" s="12">
        <v>160.93012574999494</v>
      </c>
      <c r="G389" s="12">
        <v>70.836249037953408</v>
      </c>
      <c r="H389" s="12">
        <v>124.11510461719857</v>
      </c>
      <c r="I389" s="12">
        <v>231.39511645129062</v>
      </c>
      <c r="J389" s="12">
        <v>129.61247869875575</v>
      </c>
      <c r="K389" s="12">
        <v>225.29317475542086</v>
      </c>
      <c r="L389" s="11">
        <v>528.3142203837042</v>
      </c>
      <c r="M389" s="10">
        <v>98.232171005908185</v>
      </c>
      <c r="N389" s="12">
        <v>107.13096961145814</v>
      </c>
      <c r="O389" s="11">
        <v>167.13159108079734</v>
      </c>
      <c r="P389" s="10">
        <v>167.13525624042117</v>
      </c>
      <c r="Q389" s="12">
        <v>161.42747751497259</v>
      </c>
      <c r="R389" s="12">
        <v>147.94202488971194</v>
      </c>
      <c r="S389" s="12">
        <v>140.87187089447988</v>
      </c>
      <c r="T389" s="12">
        <v>203.96749484971429</v>
      </c>
      <c r="U389" s="12">
        <v>200.96946149218215</v>
      </c>
      <c r="V389" s="12">
        <v>125.50231630342761</v>
      </c>
      <c r="W389" s="12">
        <v>211.07589727482608</v>
      </c>
      <c r="X389" s="12">
        <v>125.84150617343934</v>
      </c>
      <c r="Y389" s="12">
        <v>184.77736208755437</v>
      </c>
      <c r="Z389" s="11">
        <v>155.74350495068148</v>
      </c>
      <c r="AA389" s="10">
        <v>95.149100731223228</v>
      </c>
      <c r="AB389" s="12">
        <v>80.281425927008925</v>
      </c>
      <c r="AC389" s="12">
        <v>163.02836462792158</v>
      </c>
      <c r="AD389" s="12">
        <v>113.02092376115043</v>
      </c>
      <c r="AE389" s="12">
        <v>73.757283662589117</v>
      </c>
      <c r="AF389" s="44">
        <v>72.149367133077234</v>
      </c>
      <c r="AG389" s="10">
        <v>201.66301524242121</v>
      </c>
      <c r="AH389" s="12">
        <v>192.71254371959924</v>
      </c>
      <c r="AI389" s="12">
        <v>197.6028122613898</v>
      </c>
      <c r="AJ389" s="12">
        <v>200.5278568910656</v>
      </c>
      <c r="AK389" s="12">
        <v>194.94521893724931</v>
      </c>
      <c r="AL389" s="11">
        <v>218.54000931175887</v>
      </c>
      <c r="AM389" s="10">
        <v>75.267168642947567</v>
      </c>
      <c r="AN389" s="12">
        <v>107.29852716942953</v>
      </c>
      <c r="AO389" s="12">
        <v>40.325495414443161</v>
      </c>
      <c r="AP389" s="11">
        <v>114.08644454756296</v>
      </c>
      <c r="AQ389" s="10">
        <v>51.794699033481407</v>
      </c>
      <c r="AR389" s="12">
        <v>86.043602581008585</v>
      </c>
      <c r="AS389" s="12">
        <v>117.04268696555779</v>
      </c>
      <c r="AT389" s="11">
        <v>171.43015879731374</v>
      </c>
      <c r="AU389" s="142">
        <v>144.02543407331555</v>
      </c>
    </row>
    <row r="390" spans="1:47">
      <c r="A390" s="7">
        <v>43069</v>
      </c>
      <c r="B390" s="162"/>
      <c r="C390" s="11">
        <v>222.75013471385066</v>
      </c>
      <c r="D390" s="10">
        <v>88.22882074462035</v>
      </c>
      <c r="E390" s="12">
        <v>193.57576274276735</v>
      </c>
      <c r="F390" s="12">
        <v>160.73062505960698</v>
      </c>
      <c r="G390" s="12">
        <v>70.307702748161404</v>
      </c>
      <c r="H390" s="12">
        <v>125.64248870332162</v>
      </c>
      <c r="I390" s="12">
        <v>231.97543649961028</v>
      </c>
      <c r="J390" s="12">
        <v>135.23653532512225</v>
      </c>
      <c r="K390" s="12">
        <v>234.21005398451396</v>
      </c>
      <c r="L390" s="11">
        <v>540.91660486534693</v>
      </c>
      <c r="M390" s="10">
        <v>100.4899122388679</v>
      </c>
      <c r="N390" s="12">
        <v>107.14491338247574</v>
      </c>
      <c r="O390" s="11">
        <v>168.5052045913593</v>
      </c>
      <c r="P390" s="10">
        <v>163.58698290286711</v>
      </c>
      <c r="Q390" s="12">
        <v>162.31669721427448</v>
      </c>
      <c r="R390" s="12">
        <v>147.17316646788728</v>
      </c>
      <c r="S390" s="12">
        <v>139.6580824853109</v>
      </c>
      <c r="T390" s="12">
        <v>202.22571821727416</v>
      </c>
      <c r="U390" s="12">
        <v>197.60770930480234</v>
      </c>
      <c r="V390" s="12">
        <v>124.83406630076716</v>
      </c>
      <c r="W390" s="12">
        <v>208.5097712706478</v>
      </c>
      <c r="X390" s="12">
        <v>123.83538192908424</v>
      </c>
      <c r="Y390" s="12">
        <v>183.63426121187834</v>
      </c>
      <c r="Z390" s="11">
        <v>154.34055667152978</v>
      </c>
      <c r="AA390" s="10">
        <v>91.774421165615777</v>
      </c>
      <c r="AB390" s="12">
        <v>78.953953557632673</v>
      </c>
      <c r="AC390" s="12">
        <v>164.74754397882256</v>
      </c>
      <c r="AD390" s="12">
        <v>111.45100017452138</v>
      </c>
      <c r="AE390" s="12">
        <v>72.834450702416575</v>
      </c>
      <c r="AF390" s="44">
        <v>70.682674872360451</v>
      </c>
      <c r="AG390" s="10">
        <v>202.14326020118446</v>
      </c>
      <c r="AH390" s="12">
        <v>194.89036754399066</v>
      </c>
      <c r="AI390" s="12">
        <v>200.18282954044309</v>
      </c>
      <c r="AJ390" s="12">
        <v>203.1144931281423</v>
      </c>
      <c r="AK390" s="12">
        <v>197.46531393677185</v>
      </c>
      <c r="AL390" s="11">
        <v>221.44645571387937</v>
      </c>
      <c r="AM390" s="10">
        <v>74.27026327324036</v>
      </c>
      <c r="AN390" s="12">
        <v>105.46182203871362</v>
      </c>
      <c r="AO390" s="12">
        <v>39.732422630781642</v>
      </c>
      <c r="AP390" s="11">
        <v>115.425539272349</v>
      </c>
      <c r="AQ390" s="10">
        <v>51.031543586422416</v>
      </c>
      <c r="AR390" s="12">
        <v>85.916457956700313</v>
      </c>
      <c r="AS390" s="12">
        <v>119.98015171210366</v>
      </c>
      <c r="AT390" s="11">
        <v>166.76219557424693</v>
      </c>
      <c r="AU390" s="142">
        <v>142.85669526401264</v>
      </c>
    </row>
    <row r="391" spans="1:47">
      <c r="A391" s="7">
        <v>43098</v>
      </c>
      <c r="B391" s="162"/>
      <c r="C391" s="11">
        <v>228.72281013359182</v>
      </c>
      <c r="D391" s="10">
        <v>87.935575781783086</v>
      </c>
      <c r="E391" s="12">
        <v>197.17493845097079</v>
      </c>
      <c r="F391" s="12">
        <v>165.14402027308557</v>
      </c>
      <c r="G391" s="12">
        <v>70.80727795708647</v>
      </c>
      <c r="H391" s="12">
        <v>129.12907437013439</v>
      </c>
      <c r="I391" s="12">
        <v>240.34264888886958</v>
      </c>
      <c r="J391" s="12">
        <v>138.04574903889571</v>
      </c>
      <c r="K391" s="12">
        <v>244.86410890390081</v>
      </c>
      <c r="L391" s="11">
        <v>558.26837273319063</v>
      </c>
      <c r="M391" s="10">
        <v>99.902989924832696</v>
      </c>
      <c r="N391" s="12">
        <v>107.12343763349985</v>
      </c>
      <c r="O391" s="11">
        <v>171.95270914427005</v>
      </c>
      <c r="P391" s="10">
        <v>160.16143734280931</v>
      </c>
      <c r="Q391" s="12">
        <v>161.62742112947481</v>
      </c>
      <c r="R391" s="12">
        <v>146.18209823137639</v>
      </c>
      <c r="S391" s="12">
        <v>138.60312705987175</v>
      </c>
      <c r="T391" s="12">
        <v>197.34360060246576</v>
      </c>
      <c r="U391" s="12">
        <v>195.04289977987224</v>
      </c>
      <c r="V391" s="12">
        <v>127.50229722213669</v>
      </c>
      <c r="W391" s="12">
        <v>202.50480501295618</v>
      </c>
      <c r="X391" s="12">
        <v>122.38965439139345</v>
      </c>
      <c r="Y391" s="12">
        <v>180.50670772906037</v>
      </c>
      <c r="Z391" s="11">
        <v>155.95349059710117</v>
      </c>
      <c r="AA391" s="10">
        <v>92.490768026347169</v>
      </c>
      <c r="AB391" s="12">
        <v>79.999867624383498</v>
      </c>
      <c r="AC391" s="12">
        <v>163.43381099931577</v>
      </c>
      <c r="AD391" s="12">
        <v>113.54715563453701</v>
      </c>
      <c r="AE391" s="12">
        <v>72.287485636015703</v>
      </c>
      <c r="AF391" s="44">
        <v>72.051786280043714</v>
      </c>
      <c r="AG391" s="10">
        <v>204.65186684463728</v>
      </c>
      <c r="AH391" s="12">
        <v>196.69397288867759</v>
      </c>
      <c r="AI391" s="12">
        <v>201.4888676081803</v>
      </c>
      <c r="AJ391" s="12">
        <v>203.62520595060056</v>
      </c>
      <c r="AK391" s="12">
        <v>196.43805184131313</v>
      </c>
      <c r="AL391" s="11">
        <v>222.0433565146393</v>
      </c>
      <c r="AM391" s="10">
        <v>75.591918395904329</v>
      </c>
      <c r="AN391" s="12">
        <v>104.953237767099</v>
      </c>
      <c r="AO391" s="12">
        <v>40.615426370028182</v>
      </c>
      <c r="AP391" s="11">
        <v>117.62148304174671</v>
      </c>
      <c r="AQ391" s="10">
        <v>51.1759699233275</v>
      </c>
      <c r="AR391" s="12">
        <v>84.004673723932157</v>
      </c>
      <c r="AS391" s="12">
        <v>120.91780368077288</v>
      </c>
      <c r="AT391" s="11">
        <v>164.31404761204803</v>
      </c>
      <c r="AU391" s="142">
        <v>143.01584741784441</v>
      </c>
    </row>
    <row r="392" spans="1:47">
      <c r="A392" s="7">
        <v>43131</v>
      </c>
      <c r="B392" s="162"/>
      <c r="C392" s="11">
        <v>230.04550832766287</v>
      </c>
      <c r="D392" s="10">
        <v>85.649102077182519</v>
      </c>
      <c r="E392" s="12">
        <v>196.23391926942739</v>
      </c>
      <c r="F392" s="12">
        <v>166.29977149166925</v>
      </c>
      <c r="G392" s="12">
        <v>69.99243361784329</v>
      </c>
      <c r="H392" s="12">
        <v>128.1823656483746</v>
      </c>
      <c r="I392" s="12">
        <v>245.36290351519395</v>
      </c>
      <c r="J392" s="12">
        <v>140.19171531472858</v>
      </c>
      <c r="K392" s="12">
        <v>250.98728275220404</v>
      </c>
      <c r="L392" s="11">
        <v>570.59379618254843</v>
      </c>
      <c r="M392" s="10">
        <v>96.956774337675199</v>
      </c>
      <c r="N392" s="12">
        <v>105.83809279098733</v>
      </c>
      <c r="O392" s="11">
        <v>173.03926420154187</v>
      </c>
      <c r="P392" s="10">
        <v>165.27131528139299</v>
      </c>
      <c r="Q392" s="12">
        <v>163.35760630160826</v>
      </c>
      <c r="R392" s="12">
        <v>149.48691159541286</v>
      </c>
      <c r="S392" s="12">
        <v>140.18815686631194</v>
      </c>
      <c r="T392" s="12">
        <v>204.00877649458167</v>
      </c>
      <c r="U392" s="12">
        <v>198.16675553572961</v>
      </c>
      <c r="V392" s="12">
        <v>129.80778901927255</v>
      </c>
      <c r="W392" s="12">
        <v>209.86263270000399</v>
      </c>
      <c r="X392" s="12">
        <v>122.80687327456383</v>
      </c>
      <c r="Y392" s="12">
        <v>187.23150605146773</v>
      </c>
      <c r="Z392" s="11">
        <v>158.91553884191131</v>
      </c>
      <c r="AA392" s="10">
        <v>92.270248142207492</v>
      </c>
      <c r="AB392" s="12">
        <v>81.886258562568329</v>
      </c>
      <c r="AC392" s="12">
        <v>162.93043058924565</v>
      </c>
      <c r="AD392" s="12">
        <v>117.11648561360302</v>
      </c>
      <c r="AE392" s="12">
        <v>73.941182694981151</v>
      </c>
      <c r="AF392" s="44">
        <v>70.727166994067488</v>
      </c>
      <c r="AG392" s="10">
        <v>208.13425670343665</v>
      </c>
      <c r="AH392" s="12">
        <v>201.20144483617338</v>
      </c>
      <c r="AI392" s="12">
        <v>202.4515160114932</v>
      </c>
      <c r="AJ392" s="12">
        <v>204.91972251822853</v>
      </c>
      <c r="AK392" s="12">
        <v>199.96265430388314</v>
      </c>
      <c r="AL392" s="11">
        <v>224.21344384699626</v>
      </c>
      <c r="AM392" s="10">
        <v>75.882758867889294</v>
      </c>
      <c r="AN392" s="12">
        <v>103.53339847267249</v>
      </c>
      <c r="AO392" s="12">
        <v>40.549422523914266</v>
      </c>
      <c r="AP392" s="11">
        <v>116.45611258860662</v>
      </c>
      <c r="AQ392" s="10">
        <v>50.242324381069025</v>
      </c>
      <c r="AR392" s="12">
        <v>83.535548909892753</v>
      </c>
      <c r="AS392" s="12">
        <v>120.06003391149042</v>
      </c>
      <c r="AT392" s="11">
        <v>166.51701990947933</v>
      </c>
      <c r="AU392" s="142">
        <v>143.27784271489341</v>
      </c>
    </row>
    <row r="393" spans="1:47">
      <c r="A393" s="7">
        <v>43159</v>
      </c>
      <c r="B393" s="162"/>
      <c r="C393" s="11">
        <v>227.35857865762532</v>
      </c>
      <c r="D393" s="10">
        <v>83.826395928239009</v>
      </c>
      <c r="E393" s="12">
        <v>194.69366372843558</v>
      </c>
      <c r="F393" s="12">
        <v>165.22766964335005</v>
      </c>
      <c r="G393" s="12">
        <v>69.950272123706995</v>
      </c>
      <c r="H393" s="12">
        <v>127.02960405200609</v>
      </c>
      <c r="I393" s="12">
        <v>247.32521719805001</v>
      </c>
      <c r="J393" s="12">
        <v>137.71994257283333</v>
      </c>
      <c r="K393" s="12">
        <v>251.79827598653506</v>
      </c>
      <c r="L393" s="11">
        <v>584.47426873384131</v>
      </c>
      <c r="M393" s="10">
        <v>95.83567229255145</v>
      </c>
      <c r="N393" s="12">
        <v>105.67847725165436</v>
      </c>
      <c r="O393" s="11">
        <v>171.78415001143034</v>
      </c>
      <c r="P393" s="10">
        <v>169.09499729589626</v>
      </c>
      <c r="Q393" s="12">
        <v>162.27510529292624</v>
      </c>
      <c r="R393" s="12">
        <v>150.32570985193877</v>
      </c>
      <c r="S393" s="12">
        <v>141.33009571377255</v>
      </c>
      <c r="T393" s="12">
        <v>209.3765929966022</v>
      </c>
      <c r="U393" s="12">
        <v>202.4418341407077</v>
      </c>
      <c r="V393" s="12">
        <v>130.69492404828512</v>
      </c>
      <c r="W393" s="12">
        <v>213.12238468076399</v>
      </c>
      <c r="X393" s="12">
        <v>125.54292865179077</v>
      </c>
      <c r="Y393" s="12">
        <v>187.60025365564658</v>
      </c>
      <c r="Z393" s="11">
        <v>160.38251934195452</v>
      </c>
      <c r="AA393" s="10">
        <v>91.936829929730393</v>
      </c>
      <c r="AB393" s="12">
        <v>79.872926825098901</v>
      </c>
      <c r="AC393" s="12">
        <v>162.6257239748785</v>
      </c>
      <c r="AD393" s="12">
        <v>116.63066297914928</v>
      </c>
      <c r="AE393" s="12">
        <v>74.277074830267281</v>
      </c>
      <c r="AF393" s="44">
        <v>68.188845732857374</v>
      </c>
      <c r="AG393" s="10">
        <v>210.22045841961238</v>
      </c>
      <c r="AH393" s="12">
        <v>201.80533654551857</v>
      </c>
      <c r="AI393" s="12">
        <v>205.85793152384238</v>
      </c>
      <c r="AJ393" s="12">
        <v>206.47050083732714</v>
      </c>
      <c r="AK393" s="12">
        <v>204.58458046264226</v>
      </c>
      <c r="AL393" s="11">
        <v>227.92676982096233</v>
      </c>
      <c r="AM393" s="10">
        <v>76.256343770187328</v>
      </c>
      <c r="AN393" s="12">
        <v>101.94771598296255</v>
      </c>
      <c r="AO393" s="12">
        <v>39.555972243877129</v>
      </c>
      <c r="AP393" s="11">
        <v>115.34179507995891</v>
      </c>
      <c r="AQ393" s="10">
        <v>49.79284083677873</v>
      </c>
      <c r="AR393" s="12">
        <v>83.590979652272694</v>
      </c>
      <c r="AS393" s="12">
        <v>119.51920544570361</v>
      </c>
      <c r="AT393" s="11">
        <v>169.58379450556853</v>
      </c>
      <c r="AU393" s="142">
        <v>143.57828151004136</v>
      </c>
    </row>
    <row r="394" spans="1:47">
      <c r="A394" s="7">
        <v>43189</v>
      </c>
      <c r="B394" s="162"/>
      <c r="C394" s="11">
        <v>231.20348106241272</v>
      </c>
      <c r="D394" s="10">
        <v>84.958773371040436</v>
      </c>
      <c r="E394" s="12">
        <v>195.5845976167939</v>
      </c>
      <c r="F394" s="12">
        <v>164.39660577043483</v>
      </c>
      <c r="G394" s="12">
        <v>70.803191191772541</v>
      </c>
      <c r="H394" s="12">
        <v>126.4811454021706</v>
      </c>
      <c r="I394" s="12">
        <v>244.5874682161099</v>
      </c>
      <c r="J394" s="12">
        <v>136.29109814987652</v>
      </c>
      <c r="K394" s="12">
        <v>250.5755708118088</v>
      </c>
      <c r="L394" s="11">
        <v>574.08806712208116</v>
      </c>
      <c r="M394" s="10">
        <v>97.225621507620801</v>
      </c>
      <c r="N394" s="12">
        <v>105.16338946168828</v>
      </c>
      <c r="O394" s="11">
        <v>168.53110579988979</v>
      </c>
      <c r="P394" s="10">
        <v>169.61944970811587</v>
      </c>
      <c r="Q394" s="12">
        <v>161.91846603429627</v>
      </c>
      <c r="R394" s="12">
        <v>149.71310029929606</v>
      </c>
      <c r="S394" s="12">
        <v>141.90176187978889</v>
      </c>
      <c r="T394" s="12">
        <v>210.15657601567602</v>
      </c>
      <c r="U394" s="12">
        <v>203.59836027530332</v>
      </c>
      <c r="V394" s="12">
        <v>129.86930779438893</v>
      </c>
      <c r="W394" s="12">
        <v>213.67665560692117</v>
      </c>
      <c r="X394" s="12">
        <v>126.80394584537473</v>
      </c>
      <c r="Y394" s="12">
        <v>187.7350423156881</v>
      </c>
      <c r="Z394" s="11">
        <v>157.51211126122931</v>
      </c>
      <c r="AA394" s="10">
        <v>93.221811378721853</v>
      </c>
      <c r="AB394" s="12">
        <v>81.175434250559078</v>
      </c>
      <c r="AC394" s="12">
        <v>165.05388606603924</v>
      </c>
      <c r="AD394" s="12">
        <v>119.70255916922045</v>
      </c>
      <c r="AE394" s="12">
        <v>74.627848360648457</v>
      </c>
      <c r="AF394" s="44">
        <v>70.574171970163519</v>
      </c>
      <c r="AG394" s="10">
        <v>209.84031709055083</v>
      </c>
      <c r="AH394" s="12">
        <v>201.42011919108432</v>
      </c>
      <c r="AI394" s="12">
        <v>206.60443385876667</v>
      </c>
      <c r="AJ394" s="12">
        <v>206.01073190326039</v>
      </c>
      <c r="AK394" s="12">
        <v>205.31306324645988</v>
      </c>
      <c r="AL394" s="11">
        <v>227.28271613823568</v>
      </c>
      <c r="AM394" s="10">
        <v>75.827553751099259</v>
      </c>
      <c r="AN394" s="12">
        <v>102.68506887882978</v>
      </c>
      <c r="AO394" s="12">
        <v>40.354751617369331</v>
      </c>
      <c r="AP394" s="11">
        <v>114.58896909532146</v>
      </c>
      <c r="AQ394" s="10">
        <v>49.731194784268929</v>
      </c>
      <c r="AR394" s="12">
        <v>84.515845662425988</v>
      </c>
      <c r="AS394" s="12">
        <v>119.57163119638194</v>
      </c>
      <c r="AT394" s="11">
        <v>169.59030791941646</v>
      </c>
      <c r="AU394" s="142">
        <v>143.95253367911752</v>
      </c>
    </row>
    <row r="395" spans="1:47">
      <c r="A395" s="7">
        <v>43220</v>
      </c>
      <c r="B395" s="162"/>
      <c r="C395" s="11">
        <v>229.885931707541</v>
      </c>
      <c r="D395" s="10">
        <v>86.444554435021502</v>
      </c>
      <c r="E395" s="12">
        <v>197.32068424295431</v>
      </c>
      <c r="F395" s="12">
        <v>163.51235512761966</v>
      </c>
      <c r="G395" s="12">
        <v>71.782203334247455</v>
      </c>
      <c r="H395" s="12">
        <v>127.68066474448021</v>
      </c>
      <c r="I395" s="12">
        <v>246.42094094181169</v>
      </c>
      <c r="J395" s="12">
        <v>140.42389605419402</v>
      </c>
      <c r="K395" s="12">
        <v>251.45239284618799</v>
      </c>
      <c r="L395" s="11">
        <v>575.9471598439128</v>
      </c>
      <c r="M395" s="10">
        <v>97.583287654078589</v>
      </c>
      <c r="N395" s="12">
        <v>104.66587275688013</v>
      </c>
      <c r="O395" s="11">
        <v>167.98293369820541</v>
      </c>
      <c r="P395" s="10">
        <v>168.72720171899795</v>
      </c>
      <c r="Q395" s="12">
        <v>162.82532442777057</v>
      </c>
      <c r="R395" s="12">
        <v>151.07650210322834</v>
      </c>
      <c r="S395" s="12">
        <v>142.06815095783568</v>
      </c>
      <c r="T395" s="12">
        <v>209.0101766918601</v>
      </c>
      <c r="U395" s="12">
        <v>204.96168275292729</v>
      </c>
      <c r="V395" s="12">
        <v>129.75027123115902</v>
      </c>
      <c r="W395" s="12">
        <v>212.31828961864176</v>
      </c>
      <c r="X395" s="12">
        <v>125.66765422132966</v>
      </c>
      <c r="Y395" s="12">
        <v>189.05333185582253</v>
      </c>
      <c r="Z395" s="11">
        <v>157.27241850414774</v>
      </c>
      <c r="AA395" s="10">
        <v>95.382133614449984</v>
      </c>
      <c r="AB395" s="12">
        <v>82.224137972039784</v>
      </c>
      <c r="AC395" s="12">
        <v>166.90128976743358</v>
      </c>
      <c r="AD395" s="12">
        <v>122.11965234980234</v>
      </c>
      <c r="AE395" s="12">
        <v>75.716056386268349</v>
      </c>
      <c r="AF395" s="44">
        <v>73.383791988268044</v>
      </c>
      <c r="AG395" s="10">
        <v>204.77049882952457</v>
      </c>
      <c r="AH395" s="12">
        <v>198.15561886434651</v>
      </c>
      <c r="AI395" s="12">
        <v>205.33590588627769</v>
      </c>
      <c r="AJ395" s="12">
        <v>204.03644534643712</v>
      </c>
      <c r="AK395" s="12">
        <v>203.64951012993907</v>
      </c>
      <c r="AL395" s="11">
        <v>225.97728614488651</v>
      </c>
      <c r="AM395" s="10">
        <v>74.561256039460616</v>
      </c>
      <c r="AN395" s="12">
        <v>103.74435395068409</v>
      </c>
      <c r="AO395" s="12">
        <v>42.248479814930832</v>
      </c>
      <c r="AP395" s="11">
        <v>118.08570200995364</v>
      </c>
      <c r="AQ395" s="10">
        <v>49.59134142553696</v>
      </c>
      <c r="AR395" s="12">
        <v>83.222678767671027</v>
      </c>
      <c r="AS395" s="12">
        <v>120.97435483366488</v>
      </c>
      <c r="AT395" s="11">
        <v>165.4101384729378</v>
      </c>
      <c r="AU395" s="142">
        <v>144.98887734247779</v>
      </c>
    </row>
    <row r="396" spans="1:47">
      <c r="A396" s="7">
        <v>43251</v>
      </c>
      <c r="B396" s="162"/>
      <c r="C396" s="11">
        <v>229.714470673948</v>
      </c>
      <c r="D396" s="10">
        <v>86.367550079291959</v>
      </c>
      <c r="E396" s="12">
        <v>194.06981001439877</v>
      </c>
      <c r="F396" s="12">
        <v>162.06850394828035</v>
      </c>
      <c r="G396" s="12">
        <v>69.832618550907839</v>
      </c>
      <c r="H396" s="12">
        <v>126.07571967896902</v>
      </c>
      <c r="I396" s="12">
        <v>241.13846374346005</v>
      </c>
      <c r="J396" s="12">
        <v>138.61912178564054</v>
      </c>
      <c r="K396" s="12">
        <v>249.72093354587193</v>
      </c>
      <c r="L396" s="11">
        <v>565.87789348120361</v>
      </c>
      <c r="M396" s="10">
        <v>98.489340140118841</v>
      </c>
      <c r="N396" s="12">
        <v>102.79390830646342</v>
      </c>
      <c r="O396" s="11">
        <v>167.94465105151329</v>
      </c>
      <c r="P396" s="10">
        <v>174.14530624659071</v>
      </c>
      <c r="Q396" s="12">
        <v>164.80309902981821</v>
      </c>
      <c r="R396" s="12">
        <v>155.3379322492072</v>
      </c>
      <c r="S396" s="12">
        <v>143.15165282510273</v>
      </c>
      <c r="T396" s="12">
        <v>216.80412926720618</v>
      </c>
      <c r="U396" s="12">
        <v>211.89031463020206</v>
      </c>
      <c r="V396" s="12">
        <v>132.82373407322555</v>
      </c>
      <c r="W396" s="12">
        <v>221.50116516510198</v>
      </c>
      <c r="X396" s="12">
        <v>127.04604803736197</v>
      </c>
      <c r="Y396" s="12">
        <v>194.64462634947174</v>
      </c>
      <c r="Z396" s="11">
        <v>160.12948450402402</v>
      </c>
      <c r="AA396" s="10">
        <v>95.826743429628834</v>
      </c>
      <c r="AB396" s="12">
        <v>83.812973280053143</v>
      </c>
      <c r="AC396" s="12">
        <v>167.69995907181354</v>
      </c>
      <c r="AD396" s="12">
        <v>124.6544548173065</v>
      </c>
      <c r="AE396" s="12">
        <v>77.367914188786301</v>
      </c>
      <c r="AF396" s="44">
        <v>74.057203668694243</v>
      </c>
      <c r="AG396" s="10">
        <v>207.55963849974952</v>
      </c>
      <c r="AH396" s="12">
        <v>196.19409901881869</v>
      </c>
      <c r="AI396" s="12">
        <v>208.42297525794592</v>
      </c>
      <c r="AJ396" s="12">
        <v>207.82788225899358</v>
      </c>
      <c r="AK396" s="12">
        <v>211.25184974431983</v>
      </c>
      <c r="AL396" s="11">
        <v>230.83774126152531</v>
      </c>
      <c r="AM396" s="10">
        <v>76.235752978833148</v>
      </c>
      <c r="AN396" s="12">
        <v>103.81756567353962</v>
      </c>
      <c r="AO396" s="12">
        <v>43.634155671193959</v>
      </c>
      <c r="AP396" s="11">
        <v>116.87607564174695</v>
      </c>
      <c r="AQ396" s="10">
        <v>49.352131713409776</v>
      </c>
      <c r="AR396" s="12">
        <v>83.067974046933273</v>
      </c>
      <c r="AS396" s="12">
        <v>121.23629360620249</v>
      </c>
      <c r="AT396" s="11">
        <v>169.88066419037435</v>
      </c>
      <c r="AU396" s="142">
        <v>146.38215000092998</v>
      </c>
    </row>
    <row r="397" spans="1:47">
      <c r="A397" s="7">
        <v>43280</v>
      </c>
      <c r="B397" s="162"/>
      <c r="C397" s="11">
        <v>225.55764748602098</v>
      </c>
      <c r="D397" s="10">
        <v>87.665483128599774</v>
      </c>
      <c r="E397" s="12">
        <v>192.93142241530441</v>
      </c>
      <c r="F397" s="12">
        <v>159.35966685286445</v>
      </c>
      <c r="G397" s="12">
        <v>69.460768670213</v>
      </c>
      <c r="H397" s="12">
        <v>127.76788353202275</v>
      </c>
      <c r="I397" s="12">
        <v>245.55869239056719</v>
      </c>
      <c r="J397" s="12">
        <v>138.67657981165675</v>
      </c>
      <c r="K397" s="12">
        <v>251.99587479103326</v>
      </c>
      <c r="L397" s="11">
        <v>571.06011926803387</v>
      </c>
      <c r="M397" s="10">
        <v>101.15019076363654</v>
      </c>
      <c r="N397" s="12">
        <v>101.84114158065158</v>
      </c>
      <c r="O397" s="11">
        <v>165.00147867141817</v>
      </c>
      <c r="P397" s="10">
        <v>167.87838525020956</v>
      </c>
      <c r="Q397" s="12">
        <v>163.08848955462935</v>
      </c>
      <c r="R397" s="12">
        <v>153.22674428227978</v>
      </c>
      <c r="S397" s="12">
        <v>140.41528033274756</v>
      </c>
      <c r="T397" s="12">
        <v>210.67373811620081</v>
      </c>
      <c r="U397" s="12">
        <v>206.89460396736882</v>
      </c>
      <c r="V397" s="12">
        <v>132.072037861231</v>
      </c>
      <c r="W397" s="12">
        <v>212.80422847188868</v>
      </c>
      <c r="X397" s="12">
        <v>125.00268597628023</v>
      </c>
      <c r="Y397" s="12">
        <v>191.36462241907219</v>
      </c>
      <c r="Z397" s="11">
        <v>159.86749707593171</v>
      </c>
      <c r="AA397" s="10">
        <v>95.422937216682172</v>
      </c>
      <c r="AB397" s="12">
        <v>84.076293786414752</v>
      </c>
      <c r="AC397" s="12">
        <v>165.4253275106561</v>
      </c>
      <c r="AD397" s="12">
        <v>126.34700112158492</v>
      </c>
      <c r="AE397" s="12">
        <v>77.778613626500231</v>
      </c>
      <c r="AF397" s="44">
        <v>73.666309780893641</v>
      </c>
      <c r="AG397" s="10">
        <v>207.28366506763081</v>
      </c>
      <c r="AH397" s="12">
        <v>196.37126904941638</v>
      </c>
      <c r="AI397" s="12">
        <v>209.26266777152756</v>
      </c>
      <c r="AJ397" s="12">
        <v>208.26598833332955</v>
      </c>
      <c r="AK397" s="12">
        <v>210.45266341115115</v>
      </c>
      <c r="AL397" s="11">
        <v>230.13688532198225</v>
      </c>
      <c r="AM397" s="10">
        <v>74.188248297346263</v>
      </c>
      <c r="AN397" s="12">
        <v>103.79342899838704</v>
      </c>
      <c r="AO397" s="12">
        <v>43.863755146013794</v>
      </c>
      <c r="AP397" s="11">
        <v>119.7060546991392</v>
      </c>
      <c r="AQ397" s="10">
        <v>49.084299526766031</v>
      </c>
      <c r="AR397" s="12">
        <v>82.428878840507124</v>
      </c>
      <c r="AS397" s="12">
        <v>121.98830769213478</v>
      </c>
      <c r="AT397" s="11">
        <v>165.95311902528601</v>
      </c>
      <c r="AU397" s="142">
        <v>145.20997233537605</v>
      </c>
    </row>
    <row r="398" spans="1:47">
      <c r="A398" s="7">
        <v>43312</v>
      </c>
      <c r="B398" s="162"/>
      <c r="C398" s="11">
        <v>231.30844087355871</v>
      </c>
      <c r="D398" s="10">
        <v>86.592425934474406</v>
      </c>
      <c r="E398" s="12">
        <v>194.16416741967882</v>
      </c>
      <c r="F398" s="12">
        <v>159.17997719216024</v>
      </c>
      <c r="G398" s="12">
        <v>69.723072603956268</v>
      </c>
      <c r="H398" s="12">
        <v>126.04342319144382</v>
      </c>
      <c r="I398" s="12">
        <v>243.8235684740186</v>
      </c>
      <c r="J398" s="12">
        <v>139.15072392587624</v>
      </c>
      <c r="K398" s="12">
        <v>248.78236386546911</v>
      </c>
      <c r="L398" s="11">
        <v>573.6385828705329</v>
      </c>
      <c r="M398" s="10">
        <v>99.678683852903177</v>
      </c>
      <c r="N398" s="12">
        <v>101.79067629206781</v>
      </c>
      <c r="O398" s="11">
        <v>167.15009915318169</v>
      </c>
      <c r="P398" s="10">
        <v>165.13208584442901</v>
      </c>
      <c r="Q398" s="12">
        <v>161.13368355695425</v>
      </c>
      <c r="R398" s="12">
        <v>150.96765769451036</v>
      </c>
      <c r="S398" s="12">
        <v>138.05760616172273</v>
      </c>
      <c r="T398" s="12">
        <v>205.66284957691875</v>
      </c>
      <c r="U398" s="12">
        <v>202.6232223628075</v>
      </c>
      <c r="V398" s="12">
        <v>128.77634828581637</v>
      </c>
      <c r="W398" s="12">
        <v>209.98987684885492</v>
      </c>
      <c r="X398" s="12">
        <v>122.48683110861511</v>
      </c>
      <c r="Y398" s="12">
        <v>193.06178668355247</v>
      </c>
      <c r="Z398" s="11">
        <v>158.57500610842879</v>
      </c>
      <c r="AA398" s="10">
        <v>95.51089339289156</v>
      </c>
      <c r="AB398" s="12">
        <v>81.424046903792913</v>
      </c>
      <c r="AC398" s="12">
        <v>166.24677666406777</v>
      </c>
      <c r="AD398" s="12">
        <v>124.48318836689845</v>
      </c>
      <c r="AE398" s="12">
        <v>77.895061438310421</v>
      </c>
      <c r="AF398" s="44">
        <v>72.905120316615537</v>
      </c>
      <c r="AG398" s="10">
        <v>207.10804170593997</v>
      </c>
      <c r="AH398" s="12">
        <v>197.60917690922577</v>
      </c>
      <c r="AI398" s="12">
        <v>208.8636694935862</v>
      </c>
      <c r="AJ398" s="12">
        <v>207.46208135978986</v>
      </c>
      <c r="AK398" s="12">
        <v>209.95974029296013</v>
      </c>
      <c r="AL398" s="11">
        <v>231.04896580460615</v>
      </c>
      <c r="AM398" s="10">
        <v>73.673295811433022</v>
      </c>
      <c r="AN398" s="12">
        <v>103.70060130418051</v>
      </c>
      <c r="AO398" s="12">
        <v>43.562568784582965</v>
      </c>
      <c r="AP398" s="11">
        <v>118.58059020369951</v>
      </c>
      <c r="AQ398" s="10">
        <v>49.331092709689315</v>
      </c>
      <c r="AR398" s="12">
        <v>82.898302154424414</v>
      </c>
      <c r="AS398" s="12">
        <v>122.17844556705855</v>
      </c>
      <c r="AT398" s="11">
        <v>166.45304801019938</v>
      </c>
      <c r="AU398" s="142">
        <v>145.94364768134261</v>
      </c>
    </row>
    <row r="399" spans="1:47">
      <c r="A399" s="7">
        <v>43343</v>
      </c>
      <c r="B399" s="162"/>
      <c r="C399" s="11">
        <v>228.12146417812139</v>
      </c>
      <c r="D399" s="10">
        <v>87.502368711585561</v>
      </c>
      <c r="E399" s="12">
        <v>190.98447011468579</v>
      </c>
      <c r="F399" s="12">
        <v>157.3529479169795</v>
      </c>
      <c r="G399" s="12">
        <v>68.033925738956682</v>
      </c>
      <c r="H399" s="12">
        <v>125.49688631936047</v>
      </c>
      <c r="I399" s="12">
        <v>243.176003922181</v>
      </c>
      <c r="J399" s="12">
        <v>141.07789528565496</v>
      </c>
      <c r="K399" s="12">
        <v>246.61717007994275</v>
      </c>
      <c r="L399" s="11">
        <v>571.59418891667383</v>
      </c>
      <c r="M399" s="10">
        <v>98.810526720529708</v>
      </c>
      <c r="N399" s="12">
        <v>101.54685117129098</v>
      </c>
      <c r="O399" s="11">
        <v>166.6809200272682</v>
      </c>
      <c r="P399" s="10">
        <v>172.30430472733343</v>
      </c>
      <c r="Q399" s="12">
        <v>165.07732470397789</v>
      </c>
      <c r="R399" s="12">
        <v>155.11240661790276</v>
      </c>
      <c r="S399" s="12">
        <v>141.26359391855911</v>
      </c>
      <c r="T399" s="12">
        <v>213.4517308363744</v>
      </c>
      <c r="U399" s="12">
        <v>210.39761687276061</v>
      </c>
      <c r="V399" s="12">
        <v>130.48318522033065</v>
      </c>
      <c r="W399" s="12">
        <v>218.21709424721072</v>
      </c>
      <c r="X399" s="12">
        <v>124.74567068297824</v>
      </c>
      <c r="Y399" s="12">
        <v>200.0161378254893</v>
      </c>
      <c r="Z399" s="11">
        <v>160.22280113380961</v>
      </c>
      <c r="AA399" s="10">
        <v>93.6573451303653</v>
      </c>
      <c r="AB399" s="12">
        <v>83.764620829159909</v>
      </c>
      <c r="AC399" s="12">
        <v>170.1754051232713</v>
      </c>
      <c r="AD399" s="12">
        <v>125.69948607109764</v>
      </c>
      <c r="AE399" s="12">
        <v>78.127693263154185</v>
      </c>
      <c r="AF399" s="44">
        <v>71.643129875384787</v>
      </c>
      <c r="AG399" s="10">
        <v>213.97277147863613</v>
      </c>
      <c r="AH399" s="12">
        <v>198.65664458957784</v>
      </c>
      <c r="AI399" s="12">
        <v>214.81198061581622</v>
      </c>
      <c r="AJ399" s="12">
        <v>212.70050444114813</v>
      </c>
      <c r="AK399" s="12">
        <v>215.25643366179747</v>
      </c>
      <c r="AL399" s="11">
        <v>234.20952735686149</v>
      </c>
      <c r="AM399" s="10">
        <v>73.064456711673444</v>
      </c>
      <c r="AN399" s="12">
        <v>102.57286159170187</v>
      </c>
      <c r="AO399" s="12">
        <v>43.039363069113257</v>
      </c>
      <c r="AP399" s="11">
        <v>117.52349904028405</v>
      </c>
      <c r="AQ399" s="10">
        <v>49.348559954274833</v>
      </c>
      <c r="AR399" s="12">
        <v>83.611622255601787</v>
      </c>
      <c r="AS399" s="12">
        <v>121.01907157414374</v>
      </c>
      <c r="AT399" s="11">
        <v>162.16173748707371</v>
      </c>
      <c r="AU399" s="142">
        <v>149.74020926775646</v>
      </c>
    </row>
    <row r="400" spans="1:47">
      <c r="A400" s="7">
        <v>43371</v>
      </c>
      <c r="B400" s="162"/>
      <c r="C400" s="11">
        <v>228.49615170188562</v>
      </c>
      <c r="D400" s="10">
        <v>86.618842515385154</v>
      </c>
      <c r="E400" s="12">
        <v>191.02726868673957</v>
      </c>
      <c r="F400" s="12">
        <v>156.02186349323344</v>
      </c>
      <c r="G400" s="12">
        <v>67.20477570337043</v>
      </c>
      <c r="H400" s="12">
        <v>125.83107337273995</v>
      </c>
      <c r="I400" s="12">
        <v>241.85270662477353</v>
      </c>
      <c r="J400" s="12">
        <v>140.93367073689052</v>
      </c>
      <c r="K400" s="12">
        <v>244.37849759265444</v>
      </c>
      <c r="L400" s="11">
        <v>566.59164831619751</v>
      </c>
      <c r="M400" s="10">
        <v>97.526882298214915</v>
      </c>
      <c r="N400" s="12">
        <v>100.1822372177343</v>
      </c>
      <c r="O400" s="11">
        <v>166.62984372600212</v>
      </c>
      <c r="P400" s="10">
        <v>168.93416677790535</v>
      </c>
      <c r="Q400" s="12">
        <v>165.12910985527705</v>
      </c>
      <c r="R400" s="12">
        <v>156.20864931771246</v>
      </c>
      <c r="S400" s="12">
        <v>142.13650194263946</v>
      </c>
      <c r="T400" s="12">
        <v>212.37297488894575</v>
      </c>
      <c r="U400" s="12">
        <v>211.5475170371235</v>
      </c>
      <c r="V400" s="12">
        <v>132.29109506153671</v>
      </c>
      <c r="W400" s="12">
        <v>216.82115695577158</v>
      </c>
      <c r="X400" s="12">
        <v>125.65145694504423</v>
      </c>
      <c r="Y400" s="12">
        <v>199.77164445330644</v>
      </c>
      <c r="Z400" s="11">
        <v>158.12129551266943</v>
      </c>
      <c r="AA400" s="10">
        <v>93.292761928588334</v>
      </c>
      <c r="AB400" s="12">
        <v>84.443871652542839</v>
      </c>
      <c r="AC400" s="12">
        <v>169.73631457756676</v>
      </c>
      <c r="AD400" s="12">
        <v>125.381285929566</v>
      </c>
      <c r="AE400" s="12">
        <v>79.356960124753215</v>
      </c>
      <c r="AF400" s="44">
        <v>72.588799883682711</v>
      </c>
      <c r="AG400" s="10">
        <v>213.63891666057015</v>
      </c>
      <c r="AH400" s="12">
        <v>199.24204869283869</v>
      </c>
      <c r="AI400" s="12">
        <v>212.86639702329774</v>
      </c>
      <c r="AJ400" s="12">
        <v>209.60599003974582</v>
      </c>
      <c r="AK400" s="12">
        <v>214.18458375806799</v>
      </c>
      <c r="AL400" s="11">
        <v>234.3300193871969</v>
      </c>
      <c r="AM400" s="10">
        <v>72.560190610890629</v>
      </c>
      <c r="AN400" s="12">
        <v>102.66101153776437</v>
      </c>
      <c r="AO400" s="12">
        <v>43.718305751866147</v>
      </c>
      <c r="AP400" s="11">
        <v>117.60636213803008</v>
      </c>
      <c r="AQ400" s="10">
        <v>49.742960372384019</v>
      </c>
      <c r="AR400" s="12">
        <v>82.813349173421685</v>
      </c>
      <c r="AS400" s="12">
        <v>121.01891894894155</v>
      </c>
      <c r="AT400" s="11">
        <v>161.74405607608807</v>
      </c>
      <c r="AU400" s="142">
        <v>150.47008753479645</v>
      </c>
    </row>
    <row r="401" spans="1:47">
      <c r="A401" s="7">
        <v>43404</v>
      </c>
      <c r="B401" s="162"/>
      <c r="C401" s="11">
        <v>225.12821538049761</v>
      </c>
      <c r="D401" s="10">
        <v>87.492004887030404</v>
      </c>
      <c r="E401" s="12">
        <v>192.06109214211733</v>
      </c>
      <c r="F401" s="12">
        <v>152.59119780411291</v>
      </c>
      <c r="G401" s="12">
        <v>67.67919497441008</v>
      </c>
      <c r="H401" s="12">
        <v>125.78272073193672</v>
      </c>
      <c r="I401" s="12">
        <v>241.60650070746524</v>
      </c>
      <c r="J401" s="12">
        <v>143.59859578190412</v>
      </c>
      <c r="K401" s="12">
        <v>242.96519949550611</v>
      </c>
      <c r="L401" s="11">
        <v>562.13652078791165</v>
      </c>
      <c r="M401" s="10">
        <v>101.65011816164026</v>
      </c>
      <c r="N401" s="12">
        <v>99.950547417326462</v>
      </c>
      <c r="O401" s="11">
        <v>165.24304987024499</v>
      </c>
      <c r="P401" s="10">
        <v>159.61496105412328</v>
      </c>
      <c r="Q401" s="12">
        <v>164.24734328042948</v>
      </c>
      <c r="R401" s="12">
        <v>153.76416775007417</v>
      </c>
      <c r="S401" s="12">
        <v>137.75152352278502</v>
      </c>
      <c r="T401" s="12">
        <v>202.20652120206441</v>
      </c>
      <c r="U401" s="12">
        <v>203.62051801516014</v>
      </c>
      <c r="V401" s="12">
        <v>127.93592743744011</v>
      </c>
      <c r="W401" s="12">
        <v>205.41515128366638</v>
      </c>
      <c r="X401" s="12">
        <v>121.82695120348286</v>
      </c>
      <c r="Y401" s="12">
        <v>197.26834427642268</v>
      </c>
      <c r="Z401" s="11">
        <v>159.2235346130353</v>
      </c>
      <c r="AA401" s="10">
        <v>90.949800243896362</v>
      </c>
      <c r="AB401" s="12">
        <v>80.422491083626355</v>
      </c>
      <c r="AC401" s="12">
        <v>166.34692258277644</v>
      </c>
      <c r="AD401" s="12">
        <v>120.67251281996518</v>
      </c>
      <c r="AE401" s="12">
        <v>78.366735064782105</v>
      </c>
      <c r="AF401" s="44">
        <v>69.085056114696798</v>
      </c>
      <c r="AG401" s="10">
        <v>209.36747370499495</v>
      </c>
      <c r="AH401" s="12">
        <v>199.19154012280191</v>
      </c>
      <c r="AI401" s="12">
        <v>207.02725833799312</v>
      </c>
      <c r="AJ401" s="12">
        <v>205.58986095270973</v>
      </c>
      <c r="AK401" s="12">
        <v>209.72957916684769</v>
      </c>
      <c r="AL401" s="11">
        <v>231.41426876773764</v>
      </c>
      <c r="AM401" s="10">
        <v>68.610353040643076</v>
      </c>
      <c r="AN401" s="12">
        <v>102.05775422725691</v>
      </c>
      <c r="AO401" s="12">
        <v>41.699152992833781</v>
      </c>
      <c r="AP401" s="11">
        <v>120.42269174676632</v>
      </c>
      <c r="AQ401" s="10">
        <v>51.196739881228417</v>
      </c>
      <c r="AR401" s="12">
        <v>82.300083117832159</v>
      </c>
      <c r="AS401" s="12">
        <v>119.48930166876374</v>
      </c>
      <c r="AT401" s="11">
        <v>158.78602912569443</v>
      </c>
      <c r="AU401" s="142">
        <v>151.73384183277963</v>
      </c>
    </row>
    <row r="402" spans="1:47">
      <c r="A402" s="7">
        <v>43434</v>
      </c>
      <c r="B402" s="162"/>
      <c r="C402" s="11">
        <v>221.27589195782539</v>
      </c>
      <c r="D402" s="10">
        <v>85.160118505191889</v>
      </c>
      <c r="E402" s="12">
        <v>190.28663786031566</v>
      </c>
      <c r="F402" s="12">
        <v>154.14226427327858</v>
      </c>
      <c r="G402" s="12">
        <v>67.088977369704267</v>
      </c>
      <c r="H402" s="12">
        <v>124.86001774177657</v>
      </c>
      <c r="I402" s="12">
        <v>241.80152880545225</v>
      </c>
      <c r="J402" s="12">
        <v>141.52146075190856</v>
      </c>
      <c r="K402" s="12">
        <v>238.51807574449185</v>
      </c>
      <c r="L402" s="11">
        <v>566.34003762748785</v>
      </c>
      <c r="M402" s="10">
        <v>102.22254962798362</v>
      </c>
      <c r="N402" s="12">
        <v>99.162922059876351</v>
      </c>
      <c r="O402" s="11">
        <v>165.1290657539856</v>
      </c>
      <c r="P402" s="10">
        <v>155.34213430533634</v>
      </c>
      <c r="Q402" s="12">
        <v>164.94440634600426</v>
      </c>
      <c r="R402" s="12">
        <v>151.96268585555521</v>
      </c>
      <c r="S402" s="12">
        <v>138.15048307817179</v>
      </c>
      <c r="T402" s="12">
        <v>199.72799867445656</v>
      </c>
      <c r="U402" s="12">
        <v>202.7384691672506</v>
      </c>
      <c r="V402" s="12">
        <v>125.52589247168939</v>
      </c>
      <c r="W402" s="12">
        <v>200.96536404122506</v>
      </c>
      <c r="X402" s="12">
        <v>121.98675375744105</v>
      </c>
      <c r="Y402" s="12">
        <v>189.5893023926312</v>
      </c>
      <c r="Z402" s="11">
        <v>157.09781717850163</v>
      </c>
      <c r="AA402" s="10">
        <v>89.904357947148412</v>
      </c>
      <c r="AB402" s="12">
        <v>78.563220789472695</v>
      </c>
      <c r="AC402" s="12">
        <v>164.66210738376753</v>
      </c>
      <c r="AD402" s="12">
        <v>119.02040634503793</v>
      </c>
      <c r="AE402" s="12">
        <v>77.596736450632548</v>
      </c>
      <c r="AF402" s="44">
        <v>67.636494259864861</v>
      </c>
      <c r="AG402" s="10">
        <v>208.63674056961483</v>
      </c>
      <c r="AH402" s="12">
        <v>202.17693850585067</v>
      </c>
      <c r="AI402" s="12">
        <v>203.5410513568809</v>
      </c>
      <c r="AJ402" s="12">
        <v>205.96052421841392</v>
      </c>
      <c r="AK402" s="12">
        <v>208.7775903273417</v>
      </c>
      <c r="AL402" s="11">
        <v>232.02954487907834</v>
      </c>
      <c r="AM402" s="10">
        <v>68.460004753162025</v>
      </c>
      <c r="AN402" s="12">
        <v>102.88943092414789</v>
      </c>
      <c r="AO402" s="12">
        <v>40.035623190273284</v>
      </c>
      <c r="AP402" s="11">
        <v>118.23618877343176</v>
      </c>
      <c r="AQ402" s="10">
        <v>51.459178835463383</v>
      </c>
      <c r="AR402" s="12">
        <v>83.617227860220325</v>
      </c>
      <c r="AS402" s="12">
        <v>121.1248511550512</v>
      </c>
      <c r="AT402" s="11">
        <v>157.78697837316867</v>
      </c>
      <c r="AU402" s="142">
        <v>151.43119382356684</v>
      </c>
    </row>
    <row r="403" spans="1:47">
      <c r="A403" s="7">
        <v>43465</v>
      </c>
      <c r="B403" s="162"/>
      <c r="C403" s="11">
        <v>214.64616854886475</v>
      </c>
      <c r="D403" s="10">
        <v>84.136008912357909</v>
      </c>
      <c r="E403" s="12">
        <v>188.15696415862013</v>
      </c>
      <c r="F403" s="12">
        <v>148.39277848779918</v>
      </c>
      <c r="G403" s="12">
        <v>64.718928962469889</v>
      </c>
      <c r="H403" s="12">
        <v>121.53615782830927</v>
      </c>
      <c r="I403" s="12">
        <v>237.55494325990094</v>
      </c>
      <c r="J403" s="12">
        <v>137.44929492930837</v>
      </c>
      <c r="K403" s="12">
        <v>230.32481120554826</v>
      </c>
      <c r="L403" s="11">
        <v>554.35737106235729</v>
      </c>
      <c r="M403" s="10">
        <v>102.24141362345382</v>
      </c>
      <c r="N403" s="12">
        <v>98.166484355232825</v>
      </c>
      <c r="O403" s="11">
        <v>163.95743935808738</v>
      </c>
      <c r="P403" s="10">
        <v>156.86581226359689</v>
      </c>
      <c r="Q403" s="12">
        <v>170.30329808446189</v>
      </c>
      <c r="R403" s="12">
        <v>155.29240171099028</v>
      </c>
      <c r="S403" s="12">
        <v>140.9269617366094</v>
      </c>
      <c r="T403" s="12">
        <v>203.20227807420844</v>
      </c>
      <c r="U403" s="12">
        <v>205.73793808728033</v>
      </c>
      <c r="V403" s="12">
        <v>127.8626590732914</v>
      </c>
      <c r="W403" s="12">
        <v>204.07075948566202</v>
      </c>
      <c r="X403" s="12">
        <v>123.39103571159453</v>
      </c>
      <c r="Y403" s="12">
        <v>191.51060229843543</v>
      </c>
      <c r="Z403" s="11">
        <v>155.44225291357182</v>
      </c>
      <c r="AA403" s="10">
        <v>89.856302779149473</v>
      </c>
      <c r="AB403" s="12">
        <v>77.431900717620906</v>
      </c>
      <c r="AC403" s="12">
        <v>166.85848419089498</v>
      </c>
      <c r="AD403" s="12">
        <v>118.04341465590282</v>
      </c>
      <c r="AE403" s="12">
        <v>78.397649036945083</v>
      </c>
      <c r="AF403" s="44">
        <v>65.683594948466393</v>
      </c>
      <c r="AG403" s="10">
        <v>210.73539107474448</v>
      </c>
      <c r="AH403" s="12">
        <v>204.08026581671504</v>
      </c>
      <c r="AI403" s="12">
        <v>205.32295898816503</v>
      </c>
      <c r="AJ403" s="12">
        <v>208.12598766636845</v>
      </c>
      <c r="AK403" s="12">
        <v>211.15133297708186</v>
      </c>
      <c r="AL403" s="11">
        <v>234.66848846635179</v>
      </c>
      <c r="AM403" s="10">
        <v>65.960414036628165</v>
      </c>
      <c r="AN403" s="12">
        <v>101.51519916034053</v>
      </c>
      <c r="AO403" s="12">
        <v>38.117089054977242</v>
      </c>
      <c r="AP403" s="11">
        <v>113.54722020962495</v>
      </c>
      <c r="AQ403" s="10">
        <v>52.243198652584347</v>
      </c>
      <c r="AR403" s="12">
        <v>84.58176141627672</v>
      </c>
      <c r="AS403" s="12">
        <v>115.66538668032497</v>
      </c>
      <c r="AT403" s="11">
        <v>158.75647249987873</v>
      </c>
      <c r="AU403" s="142">
        <v>150.11021629917022</v>
      </c>
    </row>
    <row r="404" spans="1:47">
      <c r="A404" s="7">
        <v>43496</v>
      </c>
      <c r="B404" s="162"/>
      <c r="C404" s="11">
        <v>222.49663426971065</v>
      </c>
      <c r="D404" s="10">
        <v>84.457300918125213</v>
      </c>
      <c r="E404" s="12">
        <v>192.52636151180803</v>
      </c>
      <c r="F404" s="12">
        <v>154.76363760257391</v>
      </c>
      <c r="G404" s="12">
        <v>66.354221701941256</v>
      </c>
      <c r="H404" s="12">
        <v>123.46582996501016</v>
      </c>
      <c r="I404" s="12">
        <v>239.12227860241887</v>
      </c>
      <c r="J404" s="12">
        <v>139.11028448602454</v>
      </c>
      <c r="K404" s="12">
        <v>237.26698859428578</v>
      </c>
      <c r="L404" s="11">
        <v>561.64793696712627</v>
      </c>
      <c r="M404" s="10">
        <v>103.72069023120798</v>
      </c>
      <c r="N404" s="12">
        <v>98.870467329669935</v>
      </c>
      <c r="O404" s="11">
        <v>165.16684497092629</v>
      </c>
      <c r="P404" s="10">
        <v>156.22446787356895</v>
      </c>
      <c r="Q404" s="12">
        <v>161.98088115412091</v>
      </c>
      <c r="R404" s="12">
        <v>149.14739808972962</v>
      </c>
      <c r="S404" s="12">
        <v>133.90109753275354</v>
      </c>
      <c r="T404" s="12">
        <v>198.64057310099355</v>
      </c>
      <c r="U404" s="12">
        <v>199.20613109340565</v>
      </c>
      <c r="V404" s="12">
        <v>121.48131433578328</v>
      </c>
      <c r="W404" s="12">
        <v>201.0495351915622</v>
      </c>
      <c r="X404" s="12">
        <v>118.30095429938423</v>
      </c>
      <c r="Y404" s="12">
        <v>190.31450050248952</v>
      </c>
      <c r="Z404" s="11">
        <v>155.84863841847923</v>
      </c>
      <c r="AA404" s="10">
        <v>91.425556758980491</v>
      </c>
      <c r="AB404" s="12">
        <v>80.433724510581726</v>
      </c>
      <c r="AC404" s="12">
        <v>165.91852564542833</v>
      </c>
      <c r="AD404" s="12">
        <v>119.07889301657507</v>
      </c>
      <c r="AE404" s="12">
        <v>77.826444897456042</v>
      </c>
      <c r="AF404" s="44">
        <v>68.348001603173813</v>
      </c>
      <c r="AG404" s="10">
        <v>208.44058738017984</v>
      </c>
      <c r="AH404" s="12">
        <v>199.88525595953882</v>
      </c>
      <c r="AI404" s="12">
        <v>205.00426852416703</v>
      </c>
      <c r="AJ404" s="12">
        <v>205.49826442846063</v>
      </c>
      <c r="AK404" s="12">
        <v>211.59504070127451</v>
      </c>
      <c r="AL404" s="11">
        <v>232.19724043098574</v>
      </c>
      <c r="AM404" s="10">
        <v>69.52483925552913</v>
      </c>
      <c r="AN404" s="12">
        <v>102.35715283249138</v>
      </c>
      <c r="AO404" s="12">
        <v>39.851369157931174</v>
      </c>
      <c r="AP404" s="11">
        <v>117.43280933324733</v>
      </c>
      <c r="AQ404" s="10">
        <v>50.527237543814977</v>
      </c>
      <c r="AR404" s="12">
        <v>84.390660780139228</v>
      </c>
      <c r="AS404" s="12">
        <v>119.2660372067059</v>
      </c>
      <c r="AT404" s="11">
        <v>161.00829513853162</v>
      </c>
      <c r="AU404" s="142">
        <v>151.2780948234666</v>
      </c>
    </row>
    <row r="405" spans="1:47">
      <c r="A405" s="7">
        <v>43524</v>
      </c>
      <c r="B405" s="162"/>
      <c r="C405" s="11">
        <v>216.33694729313149</v>
      </c>
      <c r="D405" s="10">
        <v>83.157994887178518</v>
      </c>
      <c r="E405" s="12">
        <v>186.23467144220263</v>
      </c>
      <c r="F405" s="12">
        <v>152.47748987676709</v>
      </c>
      <c r="G405" s="12">
        <v>65.712152168142964</v>
      </c>
      <c r="H405" s="12">
        <v>118.2878431199789</v>
      </c>
      <c r="I405" s="12">
        <v>232.77872737299373</v>
      </c>
      <c r="J405" s="12">
        <v>136.54374873322169</v>
      </c>
      <c r="K405" s="12">
        <v>231.21728765731007</v>
      </c>
      <c r="L405" s="11">
        <v>547.95011022776441</v>
      </c>
      <c r="M405" s="10">
        <v>101.79760625970495</v>
      </c>
      <c r="N405" s="12">
        <v>98.125542225450431</v>
      </c>
      <c r="O405" s="11">
        <v>165.47984706672918</v>
      </c>
      <c r="P405" s="10">
        <v>156.10933836363387</v>
      </c>
      <c r="Q405" s="12">
        <v>161.77930401867334</v>
      </c>
      <c r="R405" s="12">
        <v>148.34841561488994</v>
      </c>
      <c r="S405" s="12">
        <v>133.70375954294377</v>
      </c>
      <c r="T405" s="12">
        <v>199.55914942985871</v>
      </c>
      <c r="U405" s="12">
        <v>199.28384062507411</v>
      </c>
      <c r="V405" s="12">
        <v>121.48224352869639</v>
      </c>
      <c r="W405" s="12">
        <v>202.91489414940557</v>
      </c>
      <c r="X405" s="12">
        <v>118.22266146245317</v>
      </c>
      <c r="Y405" s="12">
        <v>191.80624552200396</v>
      </c>
      <c r="Z405" s="11">
        <v>155.52874120102339</v>
      </c>
      <c r="AA405" s="10">
        <v>89.624642555017772</v>
      </c>
      <c r="AB405" s="12">
        <v>79.157475682691441</v>
      </c>
      <c r="AC405" s="12">
        <v>165.75984478383765</v>
      </c>
      <c r="AD405" s="12">
        <v>117.76678840774318</v>
      </c>
      <c r="AE405" s="12">
        <v>78.607210506719099</v>
      </c>
      <c r="AF405" s="44">
        <v>66.790500307037547</v>
      </c>
      <c r="AG405" s="10">
        <v>209.20761021380838</v>
      </c>
      <c r="AH405" s="12">
        <v>201.25716271275448</v>
      </c>
      <c r="AI405" s="12">
        <v>207.05707170070139</v>
      </c>
      <c r="AJ405" s="12">
        <v>209.8417529275597</v>
      </c>
      <c r="AK405" s="12">
        <v>213.72764934803484</v>
      </c>
      <c r="AL405" s="11">
        <v>235.71405396294637</v>
      </c>
      <c r="AM405" s="10">
        <v>68.80337359563066</v>
      </c>
      <c r="AN405" s="12">
        <v>101.21238453751454</v>
      </c>
      <c r="AO405" s="12">
        <v>39.055656894453676</v>
      </c>
      <c r="AP405" s="11">
        <v>117.14068503811876</v>
      </c>
      <c r="AQ405" s="10">
        <v>50.060125500913763</v>
      </c>
      <c r="AR405" s="12">
        <v>84.617002700240278</v>
      </c>
      <c r="AS405" s="12">
        <v>120.28156697394587</v>
      </c>
      <c r="AT405" s="11">
        <v>165.26874279905687</v>
      </c>
      <c r="AU405" s="142">
        <v>150.11056380675987</v>
      </c>
    </row>
    <row r="406" spans="1:47">
      <c r="A406" s="7">
        <v>43553</v>
      </c>
      <c r="B406" s="162"/>
      <c r="C406" s="11">
        <v>210.72761990911718</v>
      </c>
      <c r="D406" s="10">
        <v>82.945144828395556</v>
      </c>
      <c r="E406" s="12">
        <v>181.0491495632894</v>
      </c>
      <c r="F406" s="12">
        <v>147.85223181741969</v>
      </c>
      <c r="G406" s="12">
        <v>63.575200766450756</v>
      </c>
      <c r="H406" s="12">
        <v>116.2424083402195</v>
      </c>
      <c r="I406" s="12">
        <v>229.50230150896095</v>
      </c>
      <c r="J406" s="12">
        <v>133.95275915749048</v>
      </c>
      <c r="K406" s="12">
        <v>227.32148831937087</v>
      </c>
      <c r="L406" s="11">
        <v>542.65287011980865</v>
      </c>
      <c r="M406" s="10">
        <v>101.18173550855558</v>
      </c>
      <c r="N406" s="12">
        <v>97.488174678947928</v>
      </c>
      <c r="O406" s="11">
        <v>162.31581374124966</v>
      </c>
      <c r="P406" s="10">
        <v>157.6724108679845</v>
      </c>
      <c r="Q406" s="12">
        <v>166.15403524097459</v>
      </c>
      <c r="R406" s="12">
        <v>153.07288525069839</v>
      </c>
      <c r="S406" s="12">
        <v>136.24996391567157</v>
      </c>
      <c r="T406" s="12">
        <v>203.43977711238327</v>
      </c>
      <c r="U406" s="12">
        <v>202.26531971290171</v>
      </c>
      <c r="V406" s="12">
        <v>122.82012423827504</v>
      </c>
      <c r="W406" s="12">
        <v>205.72267098252084</v>
      </c>
      <c r="X406" s="12">
        <v>121.22972778500296</v>
      </c>
      <c r="Y406" s="12">
        <v>192.67091281696668</v>
      </c>
      <c r="Z406" s="11">
        <v>155.97571412004137</v>
      </c>
      <c r="AA406" s="10">
        <v>89.237480917356521</v>
      </c>
      <c r="AB406" s="12">
        <v>80.346151200254539</v>
      </c>
      <c r="AC406" s="12">
        <v>168.07197403543685</v>
      </c>
      <c r="AD406" s="12">
        <v>115.72197769095123</v>
      </c>
      <c r="AE406" s="12">
        <v>79.232947984821578</v>
      </c>
      <c r="AF406" s="44">
        <v>65.739987461671461</v>
      </c>
      <c r="AG406" s="10">
        <v>210.62345619181602</v>
      </c>
      <c r="AH406" s="12">
        <v>204.00167271666859</v>
      </c>
      <c r="AI406" s="12">
        <v>208.39185684994851</v>
      </c>
      <c r="AJ406" s="12">
        <v>212.06097671966941</v>
      </c>
      <c r="AK406" s="12">
        <v>214.90273197610352</v>
      </c>
      <c r="AL406" s="11">
        <v>239.83791607675994</v>
      </c>
      <c r="AM406" s="10">
        <v>68.169431815992581</v>
      </c>
      <c r="AN406" s="12">
        <v>100.91527356540524</v>
      </c>
      <c r="AO406" s="12">
        <v>38.792257558328316</v>
      </c>
      <c r="AP406" s="11">
        <v>115.57905613432777</v>
      </c>
      <c r="AQ406" s="10">
        <v>50.723985355203958</v>
      </c>
      <c r="AR406" s="12">
        <v>85.13419025690645</v>
      </c>
      <c r="AS406" s="12">
        <v>118.09545673769743</v>
      </c>
      <c r="AT406" s="11">
        <v>166.76739926077175</v>
      </c>
      <c r="AU406" s="142">
        <v>150.28972905078439</v>
      </c>
    </row>
    <row r="407" spans="1:47">
      <c r="A407" s="7">
        <v>43585</v>
      </c>
      <c r="B407" s="162"/>
      <c r="C407" s="11">
        <v>215.00367035538406</v>
      </c>
      <c r="D407" s="10">
        <v>81.427378398347827</v>
      </c>
      <c r="E407" s="12">
        <v>188.39135239485512</v>
      </c>
      <c r="F407" s="12">
        <v>152.96750016399082</v>
      </c>
      <c r="G407" s="12">
        <v>64.669683730100672</v>
      </c>
      <c r="H407" s="12">
        <v>116.30177024926536</v>
      </c>
      <c r="I407" s="12">
        <v>228.60513749962612</v>
      </c>
      <c r="J407" s="12">
        <v>133.11082451052212</v>
      </c>
      <c r="K407" s="12">
        <v>226.36770725632056</v>
      </c>
      <c r="L407" s="11">
        <v>538.89681658591928</v>
      </c>
      <c r="M407" s="10">
        <v>100.21471156547975</v>
      </c>
      <c r="N407" s="12">
        <v>100.04763349468344</v>
      </c>
      <c r="O407" s="11">
        <v>165.63532291139688</v>
      </c>
      <c r="P407" s="10">
        <v>152.40378827619671</v>
      </c>
      <c r="Q407" s="12">
        <v>162.70453219748472</v>
      </c>
      <c r="R407" s="12">
        <v>146.62593806475869</v>
      </c>
      <c r="S407" s="12">
        <v>132.89796393151511</v>
      </c>
      <c r="T407" s="12">
        <v>197.20747667255898</v>
      </c>
      <c r="U407" s="12">
        <v>196.68573907008772</v>
      </c>
      <c r="V407" s="12">
        <v>121.82649250552151</v>
      </c>
      <c r="W407" s="12">
        <v>200.52125205108348</v>
      </c>
      <c r="X407" s="12">
        <v>118.47577542159856</v>
      </c>
      <c r="Y407" s="12">
        <v>188.56431800642537</v>
      </c>
      <c r="Z407" s="11">
        <v>158.14747503683793</v>
      </c>
      <c r="AA407" s="10">
        <v>87.257006482726922</v>
      </c>
      <c r="AB407" s="12">
        <v>81.827716465756325</v>
      </c>
      <c r="AC407" s="12">
        <v>167.68712743953489</v>
      </c>
      <c r="AD407" s="12">
        <v>115.50401085919137</v>
      </c>
      <c r="AE407" s="12">
        <v>78.651656477397282</v>
      </c>
      <c r="AF407" s="44">
        <v>67.183132328573421</v>
      </c>
      <c r="AG407" s="10">
        <v>209.16069058463415</v>
      </c>
      <c r="AH407" s="12">
        <v>203.76096608807597</v>
      </c>
      <c r="AI407" s="12">
        <v>205.86610191362479</v>
      </c>
      <c r="AJ407" s="12">
        <v>210.24455374950662</v>
      </c>
      <c r="AK407" s="12">
        <v>215.06621969132334</v>
      </c>
      <c r="AL407" s="11">
        <v>240.48618343321229</v>
      </c>
      <c r="AM407" s="10">
        <v>70.283935766686099</v>
      </c>
      <c r="AN407" s="12">
        <v>100.29719352780539</v>
      </c>
      <c r="AO407" s="12">
        <v>38.655001426049509</v>
      </c>
      <c r="AP407" s="11">
        <v>115.54567600358713</v>
      </c>
      <c r="AQ407" s="10">
        <v>50.620516251584327</v>
      </c>
      <c r="AR407" s="12">
        <v>84.568929057907354</v>
      </c>
      <c r="AS407" s="12">
        <v>116.13884534459584</v>
      </c>
      <c r="AT407" s="11">
        <v>167.55848833198374</v>
      </c>
      <c r="AU407" s="142">
        <v>148.4969794384173</v>
      </c>
    </row>
    <row r="408" spans="1:47">
      <c r="A408" s="7">
        <v>43616</v>
      </c>
      <c r="B408" s="162"/>
      <c r="C408" s="11">
        <v>205.26660809719223</v>
      </c>
      <c r="D408" s="10">
        <v>81.340629682438816</v>
      </c>
      <c r="E408" s="12">
        <v>181.25429546755581</v>
      </c>
      <c r="F408" s="12">
        <v>145.33037969031145</v>
      </c>
      <c r="G408" s="12">
        <v>62.292231743532525</v>
      </c>
      <c r="H408" s="12">
        <v>105.53194616664724</v>
      </c>
      <c r="I408" s="12">
        <v>212.66812202238631</v>
      </c>
      <c r="J408" s="12">
        <v>129.49180715135776</v>
      </c>
      <c r="K408" s="12">
        <v>204.39238508792178</v>
      </c>
      <c r="L408" s="11">
        <v>498.74511528210786</v>
      </c>
      <c r="M408" s="10">
        <v>99.154968544351547</v>
      </c>
      <c r="N408" s="12">
        <v>97.566828648062526</v>
      </c>
      <c r="O408" s="11">
        <v>161.54911308518399</v>
      </c>
      <c r="P408" s="10">
        <v>156.33447684665691</v>
      </c>
      <c r="Q408" s="12">
        <v>162.54579412492063</v>
      </c>
      <c r="R408" s="12">
        <v>148.20897280596398</v>
      </c>
      <c r="S408" s="12">
        <v>134.57225550607123</v>
      </c>
      <c r="T408" s="12">
        <v>201.44208316343594</v>
      </c>
      <c r="U408" s="12">
        <v>202.96959508797121</v>
      </c>
      <c r="V408" s="12">
        <v>122.01966737394385</v>
      </c>
      <c r="W408" s="12">
        <v>204.87410992968788</v>
      </c>
      <c r="X408" s="12">
        <v>119.97484993721044</v>
      </c>
      <c r="Y408" s="12">
        <v>195.88482380230357</v>
      </c>
      <c r="Z408" s="11">
        <v>156.32905993513469</v>
      </c>
      <c r="AA408" s="10">
        <v>86.414597183213033</v>
      </c>
      <c r="AB408" s="12">
        <v>81.606048179621496</v>
      </c>
      <c r="AC408" s="12">
        <v>167.59665967888003</v>
      </c>
      <c r="AD408" s="12">
        <v>112.38375080600748</v>
      </c>
      <c r="AE408" s="12">
        <v>79.023620319719313</v>
      </c>
      <c r="AF408" s="44">
        <v>65.503150144685634</v>
      </c>
      <c r="AG408" s="10">
        <v>206.72449706717703</v>
      </c>
      <c r="AH408" s="12">
        <v>205.30790935676663</v>
      </c>
      <c r="AI408" s="12">
        <v>200.02683477867328</v>
      </c>
      <c r="AJ408" s="12">
        <v>205.79021930223632</v>
      </c>
      <c r="AK408" s="12">
        <v>213.02605992831013</v>
      </c>
      <c r="AL408" s="11">
        <v>241.89504918179009</v>
      </c>
      <c r="AM408" s="10">
        <v>65.510843317784875</v>
      </c>
      <c r="AN408" s="12">
        <v>99.087293199235731</v>
      </c>
      <c r="AO408" s="12">
        <v>36.214902837014776</v>
      </c>
      <c r="AP408" s="11">
        <v>111.74318975250883</v>
      </c>
      <c r="AQ408" s="10">
        <v>50.726464573840126</v>
      </c>
      <c r="AR408" s="12">
        <v>86.124716482287269</v>
      </c>
      <c r="AS408" s="12">
        <v>109.66059290795509</v>
      </c>
      <c r="AT408" s="11">
        <v>157.55281318340778</v>
      </c>
      <c r="AU408" s="142">
        <v>151.81056569188618</v>
      </c>
    </row>
    <row r="409" spans="1:47">
      <c r="A409" s="7">
        <v>43644</v>
      </c>
      <c r="B409" s="162"/>
      <c r="C409" s="11">
        <v>208.31542663624978</v>
      </c>
      <c r="D409" s="10">
        <v>80.451253755715285</v>
      </c>
      <c r="E409" s="12">
        <v>184.30079450148037</v>
      </c>
      <c r="F409" s="12">
        <v>149.76109779639296</v>
      </c>
      <c r="G409" s="12">
        <v>64.041427170054064</v>
      </c>
      <c r="H409" s="12">
        <v>109.01047059695861</v>
      </c>
      <c r="I409" s="12">
        <v>219.06569979497047</v>
      </c>
      <c r="J409" s="12">
        <v>133.33711975934926</v>
      </c>
      <c r="K409" s="12">
        <v>212.30587930675094</v>
      </c>
      <c r="L409" s="11">
        <v>511.64690857449375</v>
      </c>
      <c r="M409" s="10">
        <v>99.313753358544048</v>
      </c>
      <c r="N409" s="12">
        <v>98.251099767349075</v>
      </c>
      <c r="O409" s="11">
        <v>162.83478184347334</v>
      </c>
      <c r="P409" s="10">
        <v>154.00316672950294</v>
      </c>
      <c r="Q409" s="12">
        <v>160.14225218171626</v>
      </c>
      <c r="R409" s="12">
        <v>149.18849717124661</v>
      </c>
      <c r="S409" s="12">
        <v>132.8058522815777</v>
      </c>
      <c r="T409" s="12">
        <v>198.67989136768929</v>
      </c>
      <c r="U409" s="12">
        <v>199.22254223303878</v>
      </c>
      <c r="V409" s="12">
        <v>118.86430410759495</v>
      </c>
      <c r="W409" s="12">
        <v>203.53439688454426</v>
      </c>
      <c r="X409" s="12">
        <v>116.27533182293655</v>
      </c>
      <c r="Y409" s="12">
        <v>197.25117015545771</v>
      </c>
      <c r="Z409" s="11">
        <v>157.45444409405454</v>
      </c>
      <c r="AA409" s="10">
        <v>86.981358967408468</v>
      </c>
      <c r="AB409" s="12">
        <v>81.531469288608292</v>
      </c>
      <c r="AC409" s="12">
        <v>165.99755091875048</v>
      </c>
      <c r="AD409" s="12">
        <v>111.78976255016015</v>
      </c>
      <c r="AE409" s="12">
        <v>80.027431193969207</v>
      </c>
      <c r="AF409" s="44">
        <v>66.782864847157171</v>
      </c>
      <c r="AG409" s="10">
        <v>207.01610851757891</v>
      </c>
      <c r="AH409" s="12">
        <v>205.81690745618633</v>
      </c>
      <c r="AI409" s="12">
        <v>200.64768650987457</v>
      </c>
      <c r="AJ409" s="12">
        <v>206.46078274611432</v>
      </c>
      <c r="AK409" s="12">
        <v>214.57819465382917</v>
      </c>
      <c r="AL409" s="11">
        <v>241.1139582973905</v>
      </c>
      <c r="AM409" s="10">
        <v>68.483183160334391</v>
      </c>
      <c r="AN409" s="12">
        <v>100.09195581200603</v>
      </c>
      <c r="AO409" s="12">
        <v>37.268496869574491</v>
      </c>
      <c r="AP409" s="11">
        <v>113.39802576768874</v>
      </c>
      <c r="AQ409" s="10">
        <v>50.494306252242637</v>
      </c>
      <c r="AR409" s="12">
        <v>86.373579552964912</v>
      </c>
      <c r="AS409" s="12">
        <v>112.31140982363141</v>
      </c>
      <c r="AT409" s="11">
        <v>165.65880972361688</v>
      </c>
      <c r="AU409" s="142">
        <v>151.67775433764967</v>
      </c>
    </row>
    <row r="410" spans="1:47">
      <c r="A410" s="7">
        <v>43677</v>
      </c>
      <c r="B410" s="162"/>
      <c r="C410" s="11">
        <v>207.88683666718865</v>
      </c>
      <c r="D410" s="10">
        <v>80.564438886400666</v>
      </c>
      <c r="E410" s="12">
        <v>185.77032749835581</v>
      </c>
      <c r="F410" s="12">
        <v>149.82178977567455</v>
      </c>
      <c r="G410" s="12">
        <v>64.776678841528536</v>
      </c>
      <c r="H410" s="12">
        <v>108.96815330036837</v>
      </c>
      <c r="I410" s="12">
        <v>218.46726367805823</v>
      </c>
      <c r="J410" s="12">
        <v>133.05559086243957</v>
      </c>
      <c r="K410" s="12">
        <v>211.09483175763111</v>
      </c>
      <c r="L410" s="11">
        <v>514.21362780426557</v>
      </c>
      <c r="M410" s="10">
        <v>98.736890752671442</v>
      </c>
      <c r="N410" s="12">
        <v>97.765160328276565</v>
      </c>
      <c r="O410" s="11">
        <v>163.10684518253225</v>
      </c>
      <c r="P410" s="10">
        <v>155.82672818781691</v>
      </c>
      <c r="Q410" s="12">
        <v>160.0037159725122</v>
      </c>
      <c r="R410" s="12">
        <v>150.01511883167532</v>
      </c>
      <c r="S410" s="12">
        <v>132.3992938596314</v>
      </c>
      <c r="T410" s="12">
        <v>198.64000940382459</v>
      </c>
      <c r="U410" s="12">
        <v>199.70131789272293</v>
      </c>
      <c r="V410" s="12">
        <v>116.92559442785108</v>
      </c>
      <c r="W410" s="12">
        <v>204.94967055925918</v>
      </c>
      <c r="X410" s="12">
        <v>114.35391394966565</v>
      </c>
      <c r="Y410" s="12">
        <v>198.81698670396096</v>
      </c>
      <c r="Z410" s="11">
        <v>158.41677054147044</v>
      </c>
      <c r="AA410" s="10">
        <v>85.408736732044758</v>
      </c>
      <c r="AB410" s="12">
        <v>80.394083897910491</v>
      </c>
      <c r="AC410" s="12">
        <v>164.61577366088761</v>
      </c>
      <c r="AD410" s="12">
        <v>109.43274791533743</v>
      </c>
      <c r="AE410" s="12">
        <v>80.166401379011873</v>
      </c>
      <c r="AF410" s="44">
        <v>66.707502282714088</v>
      </c>
      <c r="AG410" s="10">
        <v>208.8150709000887</v>
      </c>
      <c r="AH410" s="12">
        <v>207.75975705006954</v>
      </c>
      <c r="AI410" s="12">
        <v>199.74983557981673</v>
      </c>
      <c r="AJ410" s="12">
        <v>205.39218737675213</v>
      </c>
      <c r="AK410" s="12">
        <v>216.71159152562907</v>
      </c>
      <c r="AL410" s="11">
        <v>243.44057376999513</v>
      </c>
      <c r="AM410" s="10">
        <v>67.536379339157904</v>
      </c>
      <c r="AN410" s="12">
        <v>99.94968145333678</v>
      </c>
      <c r="AO410" s="12">
        <v>35.975160864644707</v>
      </c>
      <c r="AP410" s="11">
        <v>112.14304301796432</v>
      </c>
      <c r="AQ410" s="10">
        <v>50.289601496957012</v>
      </c>
      <c r="AR410" s="12">
        <v>85.425883110566218</v>
      </c>
      <c r="AS410" s="12">
        <v>110.78033976659387</v>
      </c>
      <c r="AT410" s="11">
        <v>166.253431942905</v>
      </c>
      <c r="AU410" s="142">
        <v>152.38627377781148</v>
      </c>
    </row>
    <row r="411" spans="1:47">
      <c r="A411" s="7">
        <v>43707</v>
      </c>
      <c r="B411" s="162"/>
      <c r="C411" s="11">
        <v>196.1386094866742</v>
      </c>
      <c r="D411" s="10">
        <v>79.733361869963048</v>
      </c>
      <c r="E411" s="12">
        <v>173.12545614986848</v>
      </c>
      <c r="F411" s="12">
        <v>138.96559168018331</v>
      </c>
      <c r="G411" s="12">
        <v>60.900200748804103</v>
      </c>
      <c r="H411" s="12">
        <v>99.352675623938751</v>
      </c>
      <c r="I411" s="12">
        <v>203.72047573510551</v>
      </c>
      <c r="J411" s="12">
        <v>129.01706718087425</v>
      </c>
      <c r="K411" s="12">
        <v>195.25051613632402</v>
      </c>
      <c r="L411" s="11">
        <v>483.93246665057779</v>
      </c>
      <c r="M411" s="10">
        <v>95.152869536643479</v>
      </c>
      <c r="N411" s="12">
        <v>95.829528862342315</v>
      </c>
      <c r="O411" s="11">
        <v>159.92787659665186</v>
      </c>
      <c r="P411" s="10">
        <v>164.96836980077231</v>
      </c>
      <c r="Q411" s="12">
        <v>167.75340423194294</v>
      </c>
      <c r="R411" s="12">
        <v>157.10065073369071</v>
      </c>
      <c r="S411" s="12">
        <v>139.77044996236722</v>
      </c>
      <c r="T411" s="12">
        <v>209.85630610545303</v>
      </c>
      <c r="U411" s="12">
        <v>210.83647228541432</v>
      </c>
      <c r="V411" s="12">
        <v>123.23288207309177</v>
      </c>
      <c r="W411" s="12">
        <v>215.89507046885294</v>
      </c>
      <c r="X411" s="12">
        <v>120.38453655140083</v>
      </c>
      <c r="Y411" s="12">
        <v>202.01539505275585</v>
      </c>
      <c r="Z411" s="11">
        <v>157.31502781399743</v>
      </c>
      <c r="AA411" s="10">
        <v>83.624666958802166</v>
      </c>
      <c r="AB411" s="12">
        <v>79.210246477178259</v>
      </c>
      <c r="AC411" s="12">
        <v>164.00001849421128</v>
      </c>
      <c r="AD411" s="12">
        <v>108.94382964448566</v>
      </c>
      <c r="AE411" s="12">
        <v>82.712310131488294</v>
      </c>
      <c r="AF411" s="44">
        <v>63.398876067808899</v>
      </c>
      <c r="AG411" s="10">
        <v>211.78404832141194</v>
      </c>
      <c r="AH411" s="12">
        <v>214.32814134148029</v>
      </c>
      <c r="AI411" s="12">
        <v>199.88362744592027</v>
      </c>
      <c r="AJ411" s="12">
        <v>207.52576017626231</v>
      </c>
      <c r="AK411" s="12">
        <v>217.69462927703788</v>
      </c>
      <c r="AL411" s="11">
        <v>246.45893455920537</v>
      </c>
      <c r="AM411" s="10">
        <v>64.335806754661391</v>
      </c>
      <c r="AN411" s="12">
        <v>99.27894363102665</v>
      </c>
      <c r="AO411" s="12">
        <v>33.967191592611591</v>
      </c>
      <c r="AP411" s="11">
        <v>104.63027952121126</v>
      </c>
      <c r="AQ411" s="10">
        <v>51.136530046238185</v>
      </c>
      <c r="AR411" s="12">
        <v>87.665193244957109</v>
      </c>
      <c r="AS411" s="12">
        <v>102.6641596505341</v>
      </c>
      <c r="AT411" s="11">
        <v>164.89224679683187</v>
      </c>
      <c r="AU411" s="142">
        <v>154.28778861759801</v>
      </c>
    </row>
  </sheetData>
  <mergeCells count="8">
    <mergeCell ref="AM6:AP6"/>
    <mergeCell ref="AQ6:AT6"/>
    <mergeCell ref="B6:C6"/>
    <mergeCell ref="D6:L6"/>
    <mergeCell ref="M6:O6"/>
    <mergeCell ref="P6:Z6"/>
    <mergeCell ref="AA6:AF6"/>
    <mergeCell ref="AG6:AL6"/>
  </mergeCells>
  <phoneticPr fontId="5" type="noConversion"/>
  <conditionalFormatting sqref="N330:N339 O332:U339 V331:V339 W332:W339 X331:X339 Y332:Z339 AA330:AA339 AR332:AT339 AP331:AQ339 AB332:AB339 AL332:AO339 AK330:AK339 AJ328:AJ339 AI329:AI339 AH331:AH339 AG330:AG339 AF329:AF339 AD330:AE339 AC329:AC339 C332:M339 A332:A411 C340:AT411">
    <cfRule type="cellIs" dxfId="10" priority="3" stopIfTrue="1" operator="equal">
      <formula>0</formula>
    </cfRule>
  </conditionalFormatting>
  <conditionalFormatting sqref="AU352:AU411">
    <cfRule type="cellIs" dxfId="9" priority="2" stopIfTrue="1" operator="equal">
      <formula>0</formula>
    </cfRule>
  </conditionalFormatting>
  <conditionalFormatting sqref="AU106:AU351">
    <cfRule type="cellIs" dxfId="8" priority="1" stopIfTrue="1" operator="equal">
      <formula>0</formula>
    </cfRule>
  </conditionalFormatting>
  <pageMargins left="0.75" right="0.75" top="1" bottom="1" header="0.5" footer="0.5"/>
  <pageSetup orientation="portrait" horizontalDpi="300" verticalDpi="300"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2:BR411"/>
  <sheetViews>
    <sheetView workbookViewId="0">
      <pane xSplit="1" ySplit="7" topLeftCell="B8" activePane="bottomRight" state="frozenSplit"/>
      <selection sqref="A1:XFD1048576"/>
      <selection pane="topRight" sqref="A1:XFD1048576"/>
      <selection pane="bottomLeft" sqref="A1:XFD1048576"/>
      <selection pane="bottomRight" activeCell="B8" sqref="B8"/>
    </sheetView>
  </sheetViews>
  <sheetFormatPr defaultRowHeight="12.75"/>
  <cols>
    <col min="1" max="1" width="9" style="3" bestFit="1" customWidth="1"/>
    <col min="2" max="2" width="8" style="3" customWidth="1"/>
    <col min="3" max="3" width="8.5703125" style="3" customWidth="1"/>
    <col min="4" max="4" width="10.5703125" style="3" customWidth="1"/>
    <col min="5" max="6" width="8" style="3" customWidth="1"/>
    <col min="7" max="11" width="6.28515625" style="3" customWidth="1"/>
    <col min="12" max="12" width="6" style="3" customWidth="1"/>
    <col min="13" max="13" width="9.42578125" style="3" customWidth="1"/>
    <col min="14" max="14" width="9.5703125" style="3" customWidth="1"/>
    <col min="15" max="15" width="19.42578125" style="3" customWidth="1"/>
    <col min="16" max="16" width="10" style="3" customWidth="1"/>
    <col min="17" max="17" width="8.5703125" style="3" customWidth="1"/>
    <col min="18" max="18" width="10.140625" style="3" customWidth="1"/>
    <col min="19" max="19" width="8.28515625" style="3" customWidth="1"/>
    <col min="20" max="20" width="11.7109375" style="3" customWidth="1"/>
    <col min="21" max="21" width="11.42578125" style="3" customWidth="1"/>
    <col min="22" max="22" width="12.28515625" style="3" customWidth="1"/>
    <col min="23" max="23" width="11.7109375" style="3" customWidth="1"/>
    <col min="24" max="24" width="15.7109375" style="3" customWidth="1"/>
    <col min="25" max="25" width="13.5703125" style="3" customWidth="1"/>
    <col min="26" max="26" width="7.140625" style="3" customWidth="1"/>
    <col min="27" max="27" width="10.85546875" style="3" customWidth="1"/>
    <col min="28" max="28" width="8.42578125" style="3" customWidth="1"/>
    <col min="29" max="29" width="8" style="3" customWidth="1"/>
    <col min="30" max="30" width="8.7109375" style="3" customWidth="1"/>
    <col min="31" max="31" width="7.7109375" style="3" customWidth="1"/>
    <col min="32" max="32" width="8.42578125" style="3" customWidth="1"/>
    <col min="33" max="33" width="8.85546875" style="3" customWidth="1"/>
    <col min="34" max="34" width="7.5703125" style="3" customWidth="1"/>
    <col min="35" max="38" width="5.42578125" style="3" customWidth="1"/>
    <col min="39" max="39" width="6" style="3" customWidth="1"/>
    <col min="40" max="40" width="8.42578125" style="3" customWidth="1"/>
    <col min="41" max="41" width="9.5703125" style="3" customWidth="1"/>
    <col min="42" max="42" width="7.42578125" style="3" customWidth="1"/>
    <col min="43" max="43" width="10.28515625" style="3" customWidth="1"/>
    <col min="44" max="44" width="8.7109375" style="3" customWidth="1"/>
    <col min="45" max="45" width="7.5703125" style="3" customWidth="1"/>
    <col min="46" max="47" width="8.28515625" style="3" customWidth="1"/>
    <col min="48" max="48" width="10.140625" style="3" customWidth="1"/>
    <col min="49" max="50" width="9.140625" style="4"/>
    <col min="51" max="51" width="20.5703125" style="4" bestFit="1" customWidth="1"/>
    <col min="52" max="16384" width="9.140625" style="4"/>
  </cols>
  <sheetData>
    <row r="2" spans="1:51" ht="30">
      <c r="H2" s="17" t="s">
        <v>22</v>
      </c>
    </row>
    <row r="3" spans="1:51" ht="20.25">
      <c r="F3" s="4"/>
      <c r="H3" s="18" t="s">
        <v>100</v>
      </c>
    </row>
    <row r="4" spans="1:51">
      <c r="C4" s="157"/>
      <c r="D4" s="157"/>
      <c r="H4" s="16" t="s">
        <v>257</v>
      </c>
    </row>
    <row r="5" spans="1:51" s="78" customFormat="1">
      <c r="B5" s="79"/>
      <c r="C5" s="79"/>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c r="AT5" s="79"/>
      <c r="AU5" s="79"/>
    </row>
    <row r="6" spans="1:51" s="6" customFormat="1">
      <c r="A6" s="15"/>
      <c r="B6" s="436" t="s">
        <v>50</v>
      </c>
      <c r="C6" s="437"/>
      <c r="D6" s="438" t="s">
        <v>51</v>
      </c>
      <c r="E6" s="439"/>
      <c r="F6" s="439"/>
      <c r="G6" s="439"/>
      <c r="H6" s="439"/>
      <c r="I6" s="439"/>
      <c r="J6" s="439"/>
      <c r="K6" s="439"/>
      <c r="L6" s="440"/>
      <c r="M6" s="441" t="s">
        <v>101</v>
      </c>
      <c r="N6" s="442"/>
      <c r="O6" s="443"/>
      <c r="P6" s="438" t="s">
        <v>52</v>
      </c>
      <c r="Q6" s="439"/>
      <c r="R6" s="439"/>
      <c r="S6" s="439"/>
      <c r="T6" s="439"/>
      <c r="U6" s="439"/>
      <c r="V6" s="439"/>
      <c r="W6" s="439"/>
      <c r="X6" s="439"/>
      <c r="Y6" s="439"/>
      <c r="Z6" s="440"/>
      <c r="AA6" s="441" t="s">
        <v>53</v>
      </c>
      <c r="AB6" s="444"/>
      <c r="AC6" s="444"/>
      <c r="AD6" s="444"/>
      <c r="AE6" s="444"/>
      <c r="AF6" s="445"/>
      <c r="AG6" s="438" t="s">
        <v>54</v>
      </c>
      <c r="AH6" s="439"/>
      <c r="AI6" s="439"/>
      <c r="AJ6" s="439"/>
      <c r="AK6" s="439"/>
      <c r="AL6" s="440"/>
      <c r="AM6" s="441" t="s">
        <v>55</v>
      </c>
      <c r="AN6" s="442"/>
      <c r="AO6" s="442"/>
      <c r="AP6" s="443"/>
      <c r="AQ6" s="438" t="s">
        <v>56</v>
      </c>
      <c r="AR6" s="439"/>
      <c r="AS6" s="439"/>
      <c r="AT6" s="440"/>
      <c r="AU6" s="139"/>
      <c r="AV6" s="5" t="s">
        <v>279</v>
      </c>
    </row>
    <row r="7" spans="1:51" s="22" customFormat="1" ht="45" customHeight="1">
      <c r="A7" s="20" t="s">
        <v>26</v>
      </c>
      <c r="B7" s="19"/>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21" t="s">
        <v>2</v>
      </c>
      <c r="AA7" s="19" t="s">
        <v>13</v>
      </c>
      <c r="AB7" s="20" t="s">
        <v>48</v>
      </c>
      <c r="AC7" s="20" t="s">
        <v>42</v>
      </c>
      <c r="AD7" s="20" t="s">
        <v>14</v>
      </c>
      <c r="AE7" s="20" t="s">
        <v>9</v>
      </c>
      <c r="AF7" s="21" t="s">
        <v>221</v>
      </c>
      <c r="AG7" s="19" t="s">
        <v>15</v>
      </c>
      <c r="AH7" s="20" t="s">
        <v>16</v>
      </c>
      <c r="AI7" s="20" t="s">
        <v>17</v>
      </c>
      <c r="AJ7" s="20" t="s">
        <v>18</v>
      </c>
      <c r="AK7" s="20" t="s">
        <v>19</v>
      </c>
      <c r="AL7" s="21" t="s">
        <v>20</v>
      </c>
      <c r="AM7" s="19" t="s">
        <v>4</v>
      </c>
      <c r="AN7" s="20" t="s">
        <v>243</v>
      </c>
      <c r="AO7" s="20" t="s">
        <v>5</v>
      </c>
      <c r="AP7" s="21" t="s">
        <v>43</v>
      </c>
      <c r="AQ7" s="19" t="s">
        <v>49</v>
      </c>
      <c r="AR7" s="20" t="s">
        <v>44</v>
      </c>
      <c r="AS7" s="20" t="s">
        <v>21</v>
      </c>
      <c r="AT7" s="21" t="s">
        <v>7</v>
      </c>
      <c r="AU7" s="22" t="s">
        <v>291</v>
      </c>
      <c r="AV7" s="22" t="s">
        <v>278</v>
      </c>
      <c r="AW7" s="22" t="s">
        <v>274</v>
      </c>
      <c r="AX7" s="22" t="s">
        <v>289</v>
      </c>
      <c r="AY7" s="22" t="s">
        <v>290</v>
      </c>
    </row>
    <row r="8" spans="1:51" s="9" customFormat="1" ht="18" customHeight="1">
      <c r="A8" s="7">
        <v>31443</v>
      </c>
      <c r="B8" s="33"/>
      <c r="C8" s="34">
        <v>142</v>
      </c>
      <c r="D8" s="32">
        <v>135</v>
      </c>
      <c r="E8" s="32">
        <v>134</v>
      </c>
      <c r="F8" s="32">
        <v>137</v>
      </c>
      <c r="G8" s="32">
        <v>139</v>
      </c>
      <c r="H8" s="32">
        <v>135</v>
      </c>
      <c r="I8" s="32">
        <v>131</v>
      </c>
      <c r="J8" s="32">
        <v>142</v>
      </c>
      <c r="K8" s="32">
        <v>137</v>
      </c>
      <c r="L8" s="32">
        <v>128</v>
      </c>
      <c r="M8" s="32">
        <v>113</v>
      </c>
      <c r="N8" s="32">
        <v>130</v>
      </c>
      <c r="O8" s="32">
        <v>127</v>
      </c>
      <c r="P8" s="32">
        <v>139</v>
      </c>
      <c r="Q8" s="32">
        <v>144</v>
      </c>
      <c r="R8" s="32">
        <v>146</v>
      </c>
      <c r="S8" s="32">
        <v>150</v>
      </c>
      <c r="T8" s="32">
        <v>148</v>
      </c>
      <c r="U8" s="32">
        <v>146</v>
      </c>
      <c r="V8" s="32">
        <v>146</v>
      </c>
      <c r="W8" s="32">
        <v>143</v>
      </c>
      <c r="X8" s="32">
        <v>145</v>
      </c>
      <c r="Y8" s="32">
        <v>130</v>
      </c>
      <c r="Z8" s="32">
        <v>142</v>
      </c>
      <c r="AA8" s="32">
        <v>141</v>
      </c>
      <c r="AB8" s="32">
        <v>145</v>
      </c>
      <c r="AC8" s="32">
        <v>125</v>
      </c>
      <c r="AD8" s="32">
        <v>162</v>
      </c>
      <c r="AE8" s="32">
        <v>141</v>
      </c>
      <c r="AF8" s="43">
        <v>257</v>
      </c>
      <c r="AG8" s="32">
        <v>137</v>
      </c>
      <c r="AH8" s="32">
        <v>142</v>
      </c>
      <c r="AI8" s="32">
        <v>141</v>
      </c>
      <c r="AJ8" s="32">
        <v>144</v>
      </c>
      <c r="AK8" s="32">
        <v>136</v>
      </c>
      <c r="AL8" s="32">
        <v>132</v>
      </c>
      <c r="AM8" s="32">
        <v>151</v>
      </c>
      <c r="AN8" s="32">
        <v>136</v>
      </c>
      <c r="AO8" s="32">
        <v>173</v>
      </c>
      <c r="AP8" s="32">
        <v>147</v>
      </c>
      <c r="AQ8" s="32">
        <v>137</v>
      </c>
      <c r="AR8" s="32">
        <v>159</v>
      </c>
      <c r="AS8" s="32">
        <v>140</v>
      </c>
      <c r="AT8" s="32">
        <v>138</v>
      </c>
      <c r="AU8" s="32"/>
      <c r="AV8" s="22" t="s">
        <v>278</v>
      </c>
      <c r="AW8" s="22" t="s">
        <v>274</v>
      </c>
    </row>
    <row r="9" spans="1:51" s="9" customFormat="1" ht="18" customHeight="1">
      <c r="A9" s="7">
        <v>31471</v>
      </c>
      <c r="B9" s="29"/>
      <c r="C9" s="30"/>
      <c r="D9" s="29"/>
      <c r="E9" s="31"/>
      <c r="F9" s="12"/>
      <c r="G9" s="31"/>
      <c r="H9" s="31"/>
      <c r="I9" s="12"/>
      <c r="J9" s="31"/>
      <c r="K9" s="12"/>
      <c r="L9" s="30"/>
      <c r="M9" s="69"/>
      <c r="N9" s="8"/>
      <c r="O9" s="11"/>
      <c r="P9" s="29"/>
      <c r="Q9" s="12"/>
      <c r="R9" s="12"/>
      <c r="S9" s="12"/>
      <c r="T9" s="12"/>
      <c r="U9" s="12"/>
      <c r="V9" s="12"/>
      <c r="W9" s="12"/>
      <c r="X9" s="12"/>
      <c r="Y9" s="12"/>
      <c r="Z9" s="11"/>
      <c r="AA9" s="29"/>
      <c r="AB9" s="31"/>
      <c r="AC9" s="31"/>
      <c r="AD9" s="12"/>
      <c r="AE9" s="31"/>
      <c r="AF9" s="11"/>
      <c r="AG9" s="29"/>
      <c r="AH9" s="31"/>
      <c r="AI9" s="31"/>
      <c r="AJ9" s="31"/>
      <c r="AK9" s="31"/>
      <c r="AL9" s="30"/>
      <c r="AM9" s="29"/>
      <c r="AN9" s="31"/>
      <c r="AO9" s="8"/>
      <c r="AP9" s="30"/>
      <c r="AQ9" s="29"/>
      <c r="AR9" s="12"/>
      <c r="AS9" s="31"/>
      <c r="AT9" s="30"/>
      <c r="AU9" s="142"/>
      <c r="AV9" s="12"/>
    </row>
    <row r="10" spans="1:51" s="9" customFormat="1" ht="11.25">
      <c r="A10" s="7">
        <v>31502</v>
      </c>
      <c r="B10" s="85"/>
      <c r="C10" s="88">
        <v>8.1000000000000183E-2</v>
      </c>
      <c r="D10" s="85">
        <v>5.9000041000000003E-2</v>
      </c>
      <c r="E10" s="90">
        <v>8.5999960501389916E-2</v>
      </c>
      <c r="F10" s="91"/>
      <c r="G10" s="90">
        <v>5.7999971242536974E-2</v>
      </c>
      <c r="H10" s="90">
        <v>4.8999964017961917E-2</v>
      </c>
      <c r="I10" s="91"/>
      <c r="J10" s="90">
        <v>8.3999957111059453E-2</v>
      </c>
      <c r="K10" s="91"/>
      <c r="L10" s="88">
        <v>5.8200560625000008E-2</v>
      </c>
      <c r="M10" s="85">
        <v>4.4554048510158761E-2</v>
      </c>
      <c r="N10" s="92"/>
      <c r="O10" s="87"/>
      <c r="P10" s="85">
        <v>-1.9000000000001571E-2</v>
      </c>
      <c r="Q10" s="91"/>
      <c r="R10" s="91"/>
      <c r="S10" s="91"/>
      <c r="T10" s="91"/>
      <c r="U10" s="91"/>
      <c r="V10" s="91"/>
      <c r="W10" s="91"/>
      <c r="X10" s="91"/>
      <c r="Y10" s="91"/>
      <c r="Z10" s="87"/>
      <c r="AA10" s="85">
        <v>7.4000002894416772E-2</v>
      </c>
      <c r="AB10" s="90">
        <v>3.7000006196395319E-2</v>
      </c>
      <c r="AC10" s="90">
        <v>6.7999997237128573E-2</v>
      </c>
      <c r="AD10" s="91"/>
      <c r="AE10" s="90">
        <v>7.6000006505561712E-2</v>
      </c>
      <c r="AF10" s="87"/>
      <c r="AG10" s="85">
        <v>6.3999999995150381E-2</v>
      </c>
      <c r="AH10" s="90">
        <v>5.8999999962750627E-2</v>
      </c>
      <c r="AI10" s="90">
        <v>6.0999999917564329E-2</v>
      </c>
      <c r="AJ10" s="90">
        <v>6.8000000049914577E-2</v>
      </c>
      <c r="AK10" s="90">
        <v>7.2000000007419018E-2</v>
      </c>
      <c r="AL10" s="88">
        <v>7.5999999950441266E-2</v>
      </c>
      <c r="AM10" s="85">
        <v>4.9999999999999822E-2</v>
      </c>
      <c r="AN10" s="90">
        <v>3.7000050430683107E-2</v>
      </c>
      <c r="AO10" s="92"/>
      <c r="AP10" s="88">
        <v>6.0000000000000275E-2</v>
      </c>
      <c r="AQ10" s="85">
        <v>6.2999994403482917E-2</v>
      </c>
      <c r="AR10" s="91"/>
      <c r="AS10" s="90">
        <v>0.10000009518923147</v>
      </c>
      <c r="AT10" s="88">
        <v>2.3000072887098488E-2</v>
      </c>
      <c r="AU10" s="144"/>
      <c r="AV10" s="119">
        <v>5.7065604000000006E-2</v>
      </c>
      <c r="AW10" s="119">
        <v>5.2793936188965329E-2</v>
      </c>
    </row>
    <row r="11" spans="1:51" s="9" customFormat="1" ht="11.25">
      <c r="A11" s="7">
        <v>31532</v>
      </c>
      <c r="B11" s="85"/>
      <c r="C11" s="88">
        <v>-1.1000000000000454E-2</v>
      </c>
      <c r="D11" s="85">
        <v>-1.1000000999999981E-2</v>
      </c>
      <c r="E11" s="90">
        <v>-4.8999989592376281E-2</v>
      </c>
      <c r="F11" s="90"/>
      <c r="G11" s="90">
        <v>-3.0999952166245737E-2</v>
      </c>
      <c r="H11" s="90">
        <v>-2.3999970872658705E-2</v>
      </c>
      <c r="I11" s="90"/>
      <c r="J11" s="90">
        <v>-3.599993117017275E-2</v>
      </c>
      <c r="K11" s="90"/>
      <c r="L11" s="88">
        <v>-6.5290932352941589E-3</v>
      </c>
      <c r="M11" s="85">
        <v>-2.2148844883555396E-2</v>
      </c>
      <c r="N11" s="90"/>
      <c r="O11" s="88"/>
      <c r="P11" s="85">
        <v>9.8000000000000975E-2</v>
      </c>
      <c r="Q11" s="91"/>
      <c r="R11" s="91"/>
      <c r="S11" s="91"/>
      <c r="T11" s="91"/>
      <c r="U11" s="91"/>
      <c r="V11" s="91"/>
      <c r="W11" s="91"/>
      <c r="X11" s="91"/>
      <c r="Y11" s="91"/>
      <c r="Z11" s="88"/>
      <c r="AA11" s="85">
        <v>-1.4999967997013974E-2</v>
      </c>
      <c r="AB11" s="90">
        <v>-2.0000213403891243E-3</v>
      </c>
      <c r="AC11" s="90">
        <v>-3.2999982322457821E-2</v>
      </c>
      <c r="AD11" s="91"/>
      <c r="AE11" s="90">
        <v>-3.4000024940002316E-2</v>
      </c>
      <c r="AF11" s="87"/>
      <c r="AG11" s="85">
        <v>-3.9999998947133353E-3</v>
      </c>
      <c r="AH11" s="90">
        <v>-2.0000000470453694E-3</v>
      </c>
      <c r="AI11" s="90">
        <v>-2.999999950350718E-3</v>
      </c>
      <c r="AJ11" s="90">
        <v>-4.0000000193554097E-3</v>
      </c>
      <c r="AK11" s="90">
        <v>1.5999999979237733E-2</v>
      </c>
      <c r="AL11" s="88">
        <v>-7.0000000150237662E-3</v>
      </c>
      <c r="AM11" s="85">
        <v>-3.6999948490736179E-2</v>
      </c>
      <c r="AN11" s="90">
        <v>-2.0999966866571129E-2</v>
      </c>
      <c r="AO11" s="92"/>
      <c r="AP11" s="88">
        <v>-5.300008616965024E-2</v>
      </c>
      <c r="AQ11" s="85">
        <v>-3.0999920442526974E-2</v>
      </c>
      <c r="AR11" s="91"/>
      <c r="AS11" s="90">
        <v>-3.0999993077146848E-2</v>
      </c>
      <c r="AT11" s="88">
        <v>1.9999322652382023E-3</v>
      </c>
      <c r="AU11" s="144"/>
      <c r="AV11" s="119">
        <v>-2.1943996000000004E-2</v>
      </c>
      <c r="AW11" s="119">
        <v>-1.4148179154457874E-2</v>
      </c>
    </row>
    <row r="12" spans="1:51" s="9" customFormat="1" ht="11.25">
      <c r="A12" s="7">
        <v>31562</v>
      </c>
      <c r="B12" s="85"/>
      <c r="C12" s="88">
        <v>3.2999999999999696E-2</v>
      </c>
      <c r="D12" s="85">
        <v>4.7000023243398026E-2</v>
      </c>
      <c r="E12" s="90">
        <v>4.3000010002464562E-2</v>
      </c>
      <c r="F12" s="90">
        <v>3.9264673879999989E-2</v>
      </c>
      <c r="G12" s="90">
        <v>5.2999949288556891E-2</v>
      </c>
      <c r="H12" s="90">
        <v>4.3999982983919939E-2</v>
      </c>
      <c r="I12" s="90">
        <v>5.4646534199999985E-2</v>
      </c>
      <c r="J12" s="90">
        <v>6.1000022160785372E-2</v>
      </c>
      <c r="K12" s="90">
        <v>5.2820190540000089E-2</v>
      </c>
      <c r="L12" s="88">
        <v>3.1187478484848485E-2</v>
      </c>
      <c r="M12" s="85">
        <v>5.0160203036139883E-2</v>
      </c>
      <c r="N12" s="90">
        <v>5.9309953678221783E-2</v>
      </c>
      <c r="O12" s="88">
        <v>7.0701150579999927E-2</v>
      </c>
      <c r="P12" s="85">
        <v>2.8999999999999693E-2</v>
      </c>
      <c r="Q12" s="91"/>
      <c r="R12" s="91"/>
      <c r="S12" s="91"/>
      <c r="T12" s="91"/>
      <c r="U12" s="91"/>
      <c r="V12" s="91"/>
      <c r="W12" s="91"/>
      <c r="X12" s="91"/>
      <c r="Y12" s="91"/>
      <c r="Z12" s="88">
        <v>6.0152490959999971E-2</v>
      </c>
      <c r="AA12" s="85">
        <v>6.5999964887632379E-2</v>
      </c>
      <c r="AB12" s="90">
        <v>6.1000051747238215E-2</v>
      </c>
      <c r="AC12" s="90">
        <v>6.5999959648460171E-2</v>
      </c>
      <c r="AD12" s="91"/>
      <c r="AE12" s="90">
        <v>4.9000048897364312E-2</v>
      </c>
      <c r="AF12" s="87"/>
      <c r="AG12" s="85">
        <v>6.599999995584005E-2</v>
      </c>
      <c r="AH12" s="90">
        <v>5.3000000007819903E-2</v>
      </c>
      <c r="AI12" s="90">
        <v>5.699999992985072E-2</v>
      </c>
      <c r="AJ12" s="90">
        <v>4.6000000002369923E-2</v>
      </c>
      <c r="AK12" s="90">
        <v>7.1000000048412115E-2</v>
      </c>
      <c r="AL12" s="88">
        <v>6.1999999970182573E-2</v>
      </c>
      <c r="AM12" s="85">
        <v>2.6999943968783136E-2</v>
      </c>
      <c r="AN12" s="90">
        <v>4.9000003493588906E-2</v>
      </c>
      <c r="AO12" s="92"/>
      <c r="AP12" s="88">
        <v>5.1000088967829038E-2</v>
      </c>
      <c r="AQ12" s="85">
        <v>4.3999976657089768E-2</v>
      </c>
      <c r="AR12" s="91"/>
      <c r="AS12" s="90">
        <v>7.2999948538520876E-2</v>
      </c>
      <c r="AT12" s="88">
        <v>4.900004266370428E-2</v>
      </c>
      <c r="AU12" s="144"/>
      <c r="AV12" s="119">
        <v>5.2993806000000004E-2</v>
      </c>
      <c r="AW12" s="119">
        <v>5.0229279891304213E-2</v>
      </c>
      <c r="AX12" s="119">
        <v>5.5407886889190301E-2</v>
      </c>
    </row>
    <row r="13" spans="1:51" s="9" customFormat="1" ht="11.25">
      <c r="A13" s="7">
        <v>31593</v>
      </c>
      <c r="B13" s="85"/>
      <c r="C13" s="88">
        <v>-1.2999999999999234E-2</v>
      </c>
      <c r="D13" s="85">
        <v>-1.4000058340510657E-2</v>
      </c>
      <c r="E13" s="90">
        <v>3.9999706656046463E-3</v>
      </c>
      <c r="F13" s="90">
        <v>-2.2764978000000546E-3</v>
      </c>
      <c r="G13" s="90">
        <v>-3.2999977549056481E-2</v>
      </c>
      <c r="H13" s="90">
        <v>-3.8000008776346572E-2</v>
      </c>
      <c r="I13" s="90">
        <v>7.4919999600000509E-3</v>
      </c>
      <c r="J13" s="90">
        <v>-1.5000081830071621E-2</v>
      </c>
      <c r="K13" s="90">
        <v>-8.5132865999999474E-3</v>
      </c>
      <c r="L13" s="88">
        <v>9.7634449999999262E-3</v>
      </c>
      <c r="M13" s="85">
        <v>9.2411329605999182E-3</v>
      </c>
      <c r="N13" s="90">
        <v>2.2433220358455852E-2</v>
      </c>
      <c r="O13" s="88">
        <v>8.2381883600000094E-3</v>
      </c>
      <c r="P13" s="85">
        <v>-7.2999999999998955E-2</v>
      </c>
      <c r="Q13" s="91"/>
      <c r="R13" s="91"/>
      <c r="S13" s="91"/>
      <c r="T13" s="91"/>
      <c r="U13" s="91"/>
      <c r="V13" s="91"/>
      <c r="W13" s="91"/>
      <c r="X13" s="91"/>
      <c r="Y13" s="91"/>
      <c r="Z13" s="88">
        <v>2.0314562959999893E-2</v>
      </c>
      <c r="AA13" s="85">
        <v>1.0000022458021451E-2</v>
      </c>
      <c r="AB13" s="90">
        <v>-2.1000032346808806E-2</v>
      </c>
      <c r="AC13" s="90">
        <v>7.0000239458272162E-3</v>
      </c>
      <c r="AD13" s="91"/>
      <c r="AE13" s="90">
        <v>-7.0000046613309497E-2</v>
      </c>
      <c r="AF13" s="87"/>
      <c r="AG13" s="85">
        <v>-1.9999999735991203E-3</v>
      </c>
      <c r="AH13" s="90">
        <v>-8.0000000200823873E-3</v>
      </c>
      <c r="AI13" s="90">
        <v>1.1000000020612077E-2</v>
      </c>
      <c r="AJ13" s="90">
        <v>1.1000000055396031E-2</v>
      </c>
      <c r="AK13" s="90">
        <v>3.0000000038616914E-3</v>
      </c>
      <c r="AL13" s="88">
        <v>1.000000000831891E-2</v>
      </c>
      <c r="AM13" s="85">
        <v>-4.0000003415220142E-2</v>
      </c>
      <c r="AN13" s="90">
        <v>-6.9999814746466438E-3</v>
      </c>
      <c r="AO13" s="91"/>
      <c r="AP13" s="88">
        <v>-5.3000018653554415E-2</v>
      </c>
      <c r="AQ13" s="85">
        <v>-7.0000397066949382E-3</v>
      </c>
      <c r="AR13" s="91"/>
      <c r="AS13" s="90">
        <v>-4.7000021431315542E-2</v>
      </c>
      <c r="AT13" s="88">
        <v>-5.9999689861705008E-3</v>
      </c>
      <c r="AU13" s="144"/>
      <c r="AV13" s="119">
        <v>0</v>
      </c>
      <c r="AW13" s="119">
        <v>1.4109561350313271E-2</v>
      </c>
      <c r="AX13" s="119">
        <v>1.5899755107141999E-3</v>
      </c>
    </row>
    <row r="14" spans="1:51" s="9" customFormat="1" ht="11.25">
      <c r="A14" s="7">
        <v>31624</v>
      </c>
      <c r="B14" s="85"/>
      <c r="C14" s="88">
        <v>-7.000000000000095E-2</v>
      </c>
      <c r="D14" s="85">
        <v>-6.89999456956778E-2</v>
      </c>
      <c r="E14" s="90">
        <v>-4.0999945160949181E-2</v>
      </c>
      <c r="F14" s="90">
        <v>-6.0686307999999967E-2</v>
      </c>
      <c r="G14" s="90">
        <v>-0.13099999807526541</v>
      </c>
      <c r="H14" s="90">
        <v>-9.9000019223506763E-2</v>
      </c>
      <c r="I14" s="90">
        <v>-7.9854857199999962E-2</v>
      </c>
      <c r="J14" s="90">
        <v>-0.11599996932570311</v>
      </c>
      <c r="K14" s="90">
        <v>-7.7826114100000066E-2</v>
      </c>
      <c r="L14" s="88">
        <v>-6.326729939393938E-2</v>
      </c>
      <c r="M14" s="85">
        <v>-4.6607487201690612E-2</v>
      </c>
      <c r="N14" s="90">
        <v>-7.2739135588722692E-2</v>
      </c>
      <c r="O14" s="88">
        <v>-6.3598922459999874E-2</v>
      </c>
      <c r="P14" s="85">
        <v>3.8999999999999257E-2</v>
      </c>
      <c r="Q14" s="91"/>
      <c r="R14" s="91"/>
      <c r="S14" s="91"/>
      <c r="T14" s="91"/>
      <c r="U14" s="91"/>
      <c r="V14" s="91"/>
      <c r="W14" s="91"/>
      <c r="X14" s="91"/>
      <c r="Y14" s="91"/>
      <c r="Z14" s="88">
        <v>-7.1111608759999889E-2</v>
      </c>
      <c r="AA14" s="85">
        <v>-7.3000005188322059E-2</v>
      </c>
      <c r="AB14" s="90">
        <v>-8.0999960783509906E-2</v>
      </c>
      <c r="AC14" s="90">
        <v>-5.5000022844810204E-2</v>
      </c>
      <c r="AD14" s="91"/>
      <c r="AE14" s="90">
        <v>-0.14099995679497335</v>
      </c>
      <c r="AF14" s="87"/>
      <c r="AG14" s="85">
        <v>-8.7000000040110992E-2</v>
      </c>
      <c r="AH14" s="90">
        <v>-8.8999999961620002E-2</v>
      </c>
      <c r="AI14" s="90">
        <v>-8.1999999926962497E-2</v>
      </c>
      <c r="AJ14" s="90">
        <v>-8.500000001792829E-2</v>
      </c>
      <c r="AK14" s="90">
        <v>-8.1999999980976512E-2</v>
      </c>
      <c r="AL14" s="88">
        <v>-7.7999999993204616E-2</v>
      </c>
      <c r="AM14" s="85">
        <v>-0.11399997669823458</v>
      </c>
      <c r="AN14" s="90">
        <v>-8.7000003668303405E-2</v>
      </c>
      <c r="AO14" s="91"/>
      <c r="AP14" s="88">
        <v>-0.16100000685131188</v>
      </c>
      <c r="AQ14" s="85">
        <v>-4.2999961857440594E-2</v>
      </c>
      <c r="AR14" s="91"/>
      <c r="AS14" s="90">
        <v>-0.10999998580837633</v>
      </c>
      <c r="AT14" s="88">
        <v>-7.8000065951889019E-2</v>
      </c>
      <c r="AU14" s="144"/>
      <c r="AV14" s="119">
        <v>-0.08</v>
      </c>
      <c r="AW14" s="119">
        <v>-5.8682825705629105E-2</v>
      </c>
      <c r="AX14" s="119">
        <v>-7.59110446583319E-2</v>
      </c>
    </row>
    <row r="15" spans="1:51" s="9" customFormat="1" ht="11.25">
      <c r="A15" s="7">
        <v>31653</v>
      </c>
      <c r="B15" s="85"/>
      <c r="C15" s="88">
        <v>7.8999999999999737E-2</v>
      </c>
      <c r="D15" s="85">
        <v>8.1999941137806509E-2</v>
      </c>
      <c r="E15" s="90">
        <v>9.7999992734873365E-2</v>
      </c>
      <c r="F15" s="90">
        <v>8.6137433400000019E-2</v>
      </c>
      <c r="G15" s="90">
        <v>0.13399999958470854</v>
      </c>
      <c r="H15" s="90">
        <v>0.11600006682789843</v>
      </c>
      <c r="I15" s="90">
        <v>6.0130676660000049E-2</v>
      </c>
      <c r="J15" s="90">
        <v>0.10300000236587081</v>
      </c>
      <c r="K15" s="90">
        <v>0.1118988674000001</v>
      </c>
      <c r="L15" s="88">
        <v>5.5296336666666557E-2</v>
      </c>
      <c r="M15" s="85">
        <v>0.12040139988411291</v>
      </c>
      <c r="N15" s="90">
        <v>5.07770321835046E-2</v>
      </c>
      <c r="O15" s="88">
        <v>7.6565488760000022E-2</v>
      </c>
      <c r="P15" s="85">
        <v>-0.10899999999999932</v>
      </c>
      <c r="Q15" s="91"/>
      <c r="R15" s="91"/>
      <c r="S15" s="91"/>
      <c r="T15" s="91"/>
      <c r="U15" s="91"/>
      <c r="V15" s="91"/>
      <c r="W15" s="91"/>
      <c r="X15" s="91"/>
      <c r="Y15" s="91"/>
      <c r="Z15" s="88">
        <v>6.0293128579999911E-2</v>
      </c>
      <c r="AA15" s="85">
        <v>6.0999989263099907E-2</v>
      </c>
      <c r="AB15" s="90">
        <v>6.9999961919105624E-2</v>
      </c>
      <c r="AC15" s="90">
        <v>5.9999989011634947E-2</v>
      </c>
      <c r="AD15" s="91"/>
      <c r="AE15" s="90">
        <v>9.1000019955377986E-2</v>
      </c>
      <c r="AF15" s="87"/>
      <c r="AG15" s="85">
        <v>3.2999999952062264E-2</v>
      </c>
      <c r="AH15" s="90">
        <v>3.5000000008101884E-2</v>
      </c>
      <c r="AI15" s="90">
        <v>4.599999989286041E-2</v>
      </c>
      <c r="AJ15" s="90">
        <v>5.3000000012858317E-2</v>
      </c>
      <c r="AK15" s="90">
        <v>3.5999999961021434E-2</v>
      </c>
      <c r="AL15" s="88">
        <v>3.2000000017866848E-2</v>
      </c>
      <c r="AM15" s="85">
        <v>7.1999957438231732E-2</v>
      </c>
      <c r="AN15" s="90">
        <v>9.5999924693876304E-2</v>
      </c>
      <c r="AO15" s="91"/>
      <c r="AP15" s="88">
        <v>8.499992440027837E-2</v>
      </c>
      <c r="AQ15" s="85">
        <v>5.2000004462292804E-2</v>
      </c>
      <c r="AR15" s="91"/>
      <c r="AS15" s="90">
        <v>5.6000060838766963E-2</v>
      </c>
      <c r="AT15" s="88">
        <v>8.8000060791505907E-2</v>
      </c>
      <c r="AU15" s="144"/>
      <c r="AV15" s="119">
        <v>7.5021313000000006E-2</v>
      </c>
      <c r="AW15" s="119">
        <v>7.1192613925122883E-2</v>
      </c>
      <c r="AX15" s="119">
        <v>7.7278066507128401E-2</v>
      </c>
    </row>
    <row r="16" spans="1:51" s="9" customFormat="1" ht="11.25">
      <c r="A16" s="7">
        <v>31685</v>
      </c>
      <c r="B16" s="85"/>
      <c r="C16" s="88">
        <v>-7.3999999999999067E-2</v>
      </c>
      <c r="D16" s="85">
        <v>-8.0999974573309097E-2</v>
      </c>
      <c r="E16" s="90">
        <v>-8.7999959019205098E-2</v>
      </c>
      <c r="F16" s="90">
        <v>-8.0848623600000113E-2</v>
      </c>
      <c r="G16" s="90">
        <v>-2.0999954711089619E-2</v>
      </c>
      <c r="H16" s="90">
        <v>-2.9000009915464364E-2</v>
      </c>
      <c r="I16" s="90">
        <v>-5.9928430140000044E-2</v>
      </c>
      <c r="J16" s="90">
        <v>-3.299998164882878E-2</v>
      </c>
      <c r="K16" s="90">
        <v>-4.9716329460000153E-2</v>
      </c>
      <c r="L16" s="88">
        <v>-7.9136567352941167E-2</v>
      </c>
      <c r="M16" s="85">
        <v>-4.8939103751346913E-2</v>
      </c>
      <c r="N16" s="90">
        <v>-8.0381020768122036E-2</v>
      </c>
      <c r="O16" s="88">
        <v>-7.3042434340000018E-2</v>
      </c>
      <c r="P16" s="85">
        <v>7.9999999999999627E-2</v>
      </c>
      <c r="Q16" s="91"/>
      <c r="R16" s="91"/>
      <c r="S16" s="91"/>
      <c r="T16" s="91"/>
      <c r="U16" s="91"/>
      <c r="V16" s="91"/>
      <c r="W16" s="91"/>
      <c r="X16" s="91"/>
      <c r="Y16" s="91"/>
      <c r="Z16" s="88">
        <v>-0.10224721705999995</v>
      </c>
      <c r="AA16" s="85">
        <v>-9.0000000000000968E-2</v>
      </c>
      <c r="AB16" s="90">
        <v>-7.8999956769077784E-2</v>
      </c>
      <c r="AC16" s="90">
        <v>-9.500001399461655E-2</v>
      </c>
      <c r="AD16" s="91"/>
      <c r="AE16" s="90">
        <v>-7.7000000748751685E-2</v>
      </c>
      <c r="AF16" s="87"/>
      <c r="AG16" s="85">
        <v>-8.4999999897381495E-2</v>
      </c>
      <c r="AH16" s="90">
        <v>-9.7999999968017781E-2</v>
      </c>
      <c r="AI16" s="90">
        <v>-0.10199999994796927</v>
      </c>
      <c r="AJ16" s="90">
        <v>-0.10200000008001275</v>
      </c>
      <c r="AK16" s="90">
        <v>-9.6000000045720402E-2</v>
      </c>
      <c r="AL16" s="88">
        <v>-9.7000000039819789E-2</v>
      </c>
      <c r="AM16" s="85">
        <v>-7.0000014045923931E-2</v>
      </c>
      <c r="AN16" s="90">
        <v>-6.4999947105890965E-2</v>
      </c>
      <c r="AO16" s="91"/>
      <c r="AP16" s="88">
        <v>-6.1999978126661026E-2</v>
      </c>
      <c r="AQ16" s="85">
        <v>-8.0000046273338565E-2</v>
      </c>
      <c r="AR16" s="91"/>
      <c r="AS16" s="90">
        <v>-4.8000069227882469E-2</v>
      </c>
      <c r="AT16" s="88">
        <v>-8.0000052149573175E-2</v>
      </c>
      <c r="AU16" s="144"/>
      <c r="AV16" s="119">
        <v>-7.3090140000000012E-2</v>
      </c>
      <c r="AW16" s="119">
        <v>-8.5438658917487142E-2</v>
      </c>
      <c r="AX16" s="119">
        <v>-7.2252778233313997E-2</v>
      </c>
    </row>
    <row r="17" spans="1:50" s="9" customFormat="1" ht="11.25">
      <c r="A17" s="7">
        <v>31716</v>
      </c>
      <c r="B17" s="85"/>
      <c r="C17" s="88">
        <v>3.8999999999999257E-2</v>
      </c>
      <c r="D17" s="85">
        <v>6.2999963753062715E-2</v>
      </c>
      <c r="E17" s="90">
        <v>4.0999983383381622E-2</v>
      </c>
      <c r="F17" s="90">
        <v>3.4152885999999993E-2</v>
      </c>
      <c r="G17" s="90">
        <v>5.5000032731397086E-2</v>
      </c>
      <c r="H17" s="90">
        <v>6.1999965293907611E-2</v>
      </c>
      <c r="I17" s="90">
        <v>6.487931935999991E-2</v>
      </c>
      <c r="J17" s="90">
        <v>3.800000184844321E-2</v>
      </c>
      <c r="K17" s="90">
        <v>5.2892291939999891E-2</v>
      </c>
      <c r="L17" s="88">
        <v>8.1245213714285613E-2</v>
      </c>
      <c r="M17" s="85">
        <v>5.1567213923431998E-2</v>
      </c>
      <c r="N17" s="90">
        <v>6.7570709929746675E-2</v>
      </c>
      <c r="O17" s="88">
        <v>6.7004147000000014E-2</v>
      </c>
      <c r="P17" s="85">
        <v>2.8000000000000469E-2</v>
      </c>
      <c r="Q17" s="91"/>
      <c r="R17" s="91"/>
      <c r="S17" s="91"/>
      <c r="T17" s="91"/>
      <c r="U17" s="91"/>
      <c r="V17" s="91"/>
      <c r="W17" s="91"/>
      <c r="X17" s="91"/>
      <c r="Y17" s="91"/>
      <c r="Z17" s="88">
        <v>7.0650344179999935E-2</v>
      </c>
      <c r="AA17" s="85">
        <v>8.4999950904417698E-2</v>
      </c>
      <c r="AB17" s="90">
        <v>6.4999983520168669E-2</v>
      </c>
      <c r="AC17" s="90">
        <v>7.5000031500056963E-2</v>
      </c>
      <c r="AD17" s="91"/>
      <c r="AE17" s="90">
        <v>2.6999981342080259E-2</v>
      </c>
      <c r="AF17" s="87"/>
      <c r="AG17" s="85">
        <v>4.4999999958254655E-2</v>
      </c>
      <c r="AH17" s="90">
        <v>3.5000000001239817E-2</v>
      </c>
      <c r="AI17" s="90">
        <v>7.0999999983371254E-2</v>
      </c>
      <c r="AJ17" s="90">
        <v>5.6999999999741258E-2</v>
      </c>
      <c r="AK17" s="90">
        <v>6.8000000119590176E-2</v>
      </c>
      <c r="AL17" s="88">
        <v>4.5000000058117218E-2</v>
      </c>
      <c r="AM17" s="85">
        <v>4.0000072495091299E-2</v>
      </c>
      <c r="AN17" s="90">
        <v>6.0999924048914522E-2</v>
      </c>
      <c r="AO17" s="91"/>
      <c r="AP17" s="88">
        <v>4.5000016298311296E-2</v>
      </c>
      <c r="AQ17" s="85">
        <v>4.4999985330010706E-2</v>
      </c>
      <c r="AR17" s="91"/>
      <c r="AS17" s="90">
        <v>5.1000039226436256E-2</v>
      </c>
      <c r="AT17" s="88">
        <v>6.1999994938899849E-2</v>
      </c>
      <c r="AU17" s="144"/>
      <c r="AV17" s="119">
        <v>5.9033224000000009E-2</v>
      </c>
      <c r="AW17" s="119">
        <v>5.4729379214940366E-2</v>
      </c>
      <c r="AX17" s="119">
        <v>6.2311137235555397E-2</v>
      </c>
    </row>
    <row r="18" spans="1:50" s="9" customFormat="1" ht="11.25">
      <c r="A18" s="7">
        <v>31744</v>
      </c>
      <c r="B18" s="85"/>
      <c r="C18" s="88">
        <v>2.6000000000000023E-2</v>
      </c>
      <c r="D18" s="85">
        <v>1.2999985069200193E-2</v>
      </c>
      <c r="E18" s="90">
        <v>7.9999694245773689E-3</v>
      </c>
      <c r="F18" s="90">
        <v>2.8630793799999665E-3</v>
      </c>
      <c r="G18" s="90">
        <v>1.999902374602236E-3</v>
      </c>
      <c r="H18" s="90">
        <v>1.6000034691010523E-2</v>
      </c>
      <c r="I18" s="90">
        <v>2.8940389279999978E-2</v>
      </c>
      <c r="J18" s="90">
        <v>7.0000097349320889E-3</v>
      </c>
      <c r="K18" s="90">
        <v>2.9051095814000005E-2</v>
      </c>
      <c r="L18" s="88">
        <v>5.9151855999999947E-2</v>
      </c>
      <c r="M18" s="85">
        <v>2.9378471402234707E-2</v>
      </c>
      <c r="N18" s="90">
        <v>2.7769302335278745E-2</v>
      </c>
      <c r="O18" s="88">
        <v>2.7579000580000068E-2</v>
      </c>
      <c r="P18" s="85">
        <v>-2.5000000000000355E-2</v>
      </c>
      <c r="Q18" s="91"/>
      <c r="R18" s="91"/>
      <c r="S18" s="91"/>
      <c r="T18" s="91"/>
      <c r="U18" s="91"/>
      <c r="V18" s="91"/>
      <c r="W18" s="91"/>
      <c r="X18" s="91"/>
      <c r="Y18" s="91"/>
      <c r="Z18" s="88">
        <v>1.8504792699999939E-2</v>
      </c>
      <c r="AA18" s="85">
        <v>1.9000053972161313E-2</v>
      </c>
      <c r="AB18" s="90">
        <v>4.0999967557913353E-2</v>
      </c>
      <c r="AC18" s="90">
        <v>1.6999960788091073E-2</v>
      </c>
      <c r="AD18" s="91"/>
      <c r="AE18" s="90">
        <v>7.9999756263438027E-3</v>
      </c>
      <c r="AF18" s="87"/>
      <c r="AG18" s="85">
        <v>2.0999999973169592E-2</v>
      </c>
      <c r="AH18" s="90">
        <v>2.9999999985625969E-2</v>
      </c>
      <c r="AI18" s="90">
        <v>2.5999999971615839E-2</v>
      </c>
      <c r="AJ18" s="90">
        <v>3.4000000010782072E-2</v>
      </c>
      <c r="AK18" s="90">
        <v>3.1999999926007217E-2</v>
      </c>
      <c r="AL18" s="88">
        <v>2.199999995734303E-2</v>
      </c>
      <c r="AM18" s="85">
        <v>7.0000162649221931E-3</v>
      </c>
      <c r="AN18" s="90">
        <v>3.7000075596546722E-2</v>
      </c>
      <c r="AO18" s="91"/>
      <c r="AP18" s="88">
        <v>9.9999772051588831E-3</v>
      </c>
      <c r="AQ18" s="85">
        <v>1.4000064174940929E-2</v>
      </c>
      <c r="AR18" s="91"/>
      <c r="AS18" s="90">
        <v>1.2999999999999456E-2</v>
      </c>
      <c r="AT18" s="88">
        <v>1.2000049562562287E-2</v>
      </c>
      <c r="AU18" s="144"/>
      <c r="AV18" s="119">
        <v>1.8984785000000001E-2</v>
      </c>
      <c r="AW18" s="119">
        <v>2.1477170259857514E-2</v>
      </c>
      <c r="AX18" s="119">
        <v>2.2847775456376E-2</v>
      </c>
    </row>
    <row r="19" spans="1:50" s="9" customFormat="1" ht="11.25">
      <c r="A19" s="7">
        <v>31777</v>
      </c>
      <c r="B19" s="85"/>
      <c r="C19" s="88">
        <v>-2.9000000000000359E-2</v>
      </c>
      <c r="D19" s="85">
        <v>-2.799998048053165E-2</v>
      </c>
      <c r="E19" s="90">
        <v>-2.7000060888558108E-2</v>
      </c>
      <c r="F19" s="90">
        <v>-3.5267894980000047E-2</v>
      </c>
      <c r="G19" s="90">
        <v>-1.2999959659508065E-2</v>
      </c>
      <c r="H19" s="90">
        <v>-3.3000043175718807E-2</v>
      </c>
      <c r="I19" s="90">
        <v>-3.8747179239999929E-2</v>
      </c>
      <c r="J19" s="90">
        <v>-6.0000681424025037E-3</v>
      </c>
      <c r="K19" s="90">
        <v>-2.915258482000016E-2</v>
      </c>
      <c r="L19" s="88">
        <v>-1.1446351142857192E-2</v>
      </c>
      <c r="M19" s="85">
        <v>-2.3625913830690459E-2</v>
      </c>
      <c r="N19" s="90">
        <v>-3.1896077709636428E-2</v>
      </c>
      <c r="O19" s="88">
        <v>-2.8353079079999954E-2</v>
      </c>
      <c r="P19" s="85">
        <v>0.15800000000000036</v>
      </c>
      <c r="Q19" s="91"/>
      <c r="R19" s="91"/>
      <c r="S19" s="91"/>
      <c r="T19" s="91"/>
      <c r="U19" s="91"/>
      <c r="V19" s="91"/>
      <c r="W19" s="91"/>
      <c r="X19" s="91"/>
      <c r="Y19" s="91"/>
      <c r="Z19" s="88">
        <v>-3.0006849920000023E-2</v>
      </c>
      <c r="AA19" s="85">
        <v>-2.9000009844149965E-2</v>
      </c>
      <c r="AB19" s="90">
        <v>-3.899992782992856E-2</v>
      </c>
      <c r="AC19" s="90">
        <v>-2.4999981664731497E-2</v>
      </c>
      <c r="AD19" s="91"/>
      <c r="AE19" s="90">
        <v>-3.1999939997243931E-2</v>
      </c>
      <c r="AF19" s="87"/>
      <c r="AG19" s="85">
        <v>-5.1000000046951044E-2</v>
      </c>
      <c r="AH19" s="90">
        <v>-5.1000000089663322E-2</v>
      </c>
      <c r="AI19" s="90">
        <v>-4.8999999907075042E-2</v>
      </c>
      <c r="AJ19" s="90">
        <v>-4.8000000005687715E-2</v>
      </c>
      <c r="AK19" s="90">
        <v>-4.9999999928301508E-2</v>
      </c>
      <c r="AL19" s="88">
        <v>-4.7999999971276575E-2</v>
      </c>
      <c r="AM19" s="85">
        <v>-3.7000065088149237E-2</v>
      </c>
      <c r="AN19" s="90">
        <v>-2.2000001629033039E-2</v>
      </c>
      <c r="AO19" s="91"/>
      <c r="AP19" s="88">
        <v>-1.9999950110298093E-2</v>
      </c>
      <c r="AQ19" s="85">
        <v>-3.8000035402224852E-2</v>
      </c>
      <c r="AR19" s="91"/>
      <c r="AS19" s="90">
        <v>-1.2000024753661576E-2</v>
      </c>
      <c r="AT19" s="88">
        <v>-3.000002260378265E-2</v>
      </c>
      <c r="AU19" s="144"/>
      <c r="AV19" s="119">
        <v>-3.5940803E-2</v>
      </c>
      <c r="AW19" s="119">
        <v>-2.8288259369232072E-2</v>
      </c>
      <c r="AX19" s="119">
        <v>-3.3228101013152503E-2</v>
      </c>
    </row>
    <row r="20" spans="1:50" s="9" customFormat="1" ht="11.25">
      <c r="A20" s="7">
        <v>31807</v>
      </c>
      <c r="B20" s="85"/>
      <c r="C20" s="88">
        <v>0.13700000000000045</v>
      </c>
      <c r="D20" s="85">
        <v>0.13700000266390777</v>
      </c>
      <c r="E20" s="90">
        <v>0.10600008916816583</v>
      </c>
      <c r="F20" s="90">
        <v>0.117563431</v>
      </c>
      <c r="G20" s="90">
        <v>0.13500005527257053</v>
      </c>
      <c r="H20" s="90">
        <v>0.14900000953112036</v>
      </c>
      <c r="I20" s="90">
        <v>0.15396569502000013</v>
      </c>
      <c r="J20" s="90">
        <v>0.13000004862807835</v>
      </c>
      <c r="K20" s="90">
        <v>0.13012874757999993</v>
      </c>
      <c r="L20" s="88">
        <v>0.11943548885714295</v>
      </c>
      <c r="M20" s="85">
        <v>0.12103125020515071</v>
      </c>
      <c r="N20" s="90">
        <v>0.12854505465789257</v>
      </c>
      <c r="O20" s="88">
        <v>0.14154586160000004</v>
      </c>
      <c r="P20" s="85">
        <v>0.10599999999999987</v>
      </c>
      <c r="Q20" s="90"/>
      <c r="R20" s="90"/>
      <c r="S20" s="90"/>
      <c r="T20" s="90"/>
      <c r="U20" s="90"/>
      <c r="V20" s="90"/>
      <c r="W20" s="90"/>
      <c r="X20" s="90"/>
      <c r="Y20" s="90"/>
      <c r="Z20" s="88">
        <v>0.15574948322000015</v>
      </c>
      <c r="AA20" s="85">
        <v>0.1519999497500053</v>
      </c>
      <c r="AB20" s="90">
        <v>0.18999995946364878</v>
      </c>
      <c r="AC20" s="90">
        <v>0.13100005201037335</v>
      </c>
      <c r="AD20" s="91"/>
      <c r="AE20" s="90">
        <v>0.19499992483002981</v>
      </c>
      <c r="AF20" s="87"/>
      <c r="AG20" s="85">
        <v>0.15100000011593218</v>
      </c>
      <c r="AH20" s="90">
        <v>0.16100000007107584</v>
      </c>
      <c r="AI20" s="90">
        <v>0.15199999987369428</v>
      </c>
      <c r="AJ20" s="90">
        <v>0.16900000011326655</v>
      </c>
      <c r="AK20" s="90">
        <v>0.16299999988025093</v>
      </c>
      <c r="AL20" s="88">
        <v>0.12200000004549327</v>
      </c>
      <c r="AM20" s="85">
        <v>0.1860000832631914</v>
      </c>
      <c r="AN20" s="90">
        <v>0.16199997230808849</v>
      </c>
      <c r="AO20" s="91"/>
      <c r="AP20" s="88">
        <v>0.17699995151632697</v>
      </c>
      <c r="AQ20" s="85">
        <v>0.12100002374567187</v>
      </c>
      <c r="AR20" s="91"/>
      <c r="AS20" s="90">
        <v>0.15299996404242178</v>
      </c>
      <c r="AT20" s="88">
        <v>0.16500004223645082</v>
      </c>
      <c r="AU20" s="144"/>
      <c r="AV20" s="119">
        <v>0.13898026300000002</v>
      </c>
      <c r="AW20" s="119">
        <v>0.13176694057893212</v>
      </c>
      <c r="AX20" s="119">
        <v>0.14091543373561599</v>
      </c>
    </row>
    <row r="21" spans="1:50" s="9" customFormat="1" ht="11.25">
      <c r="A21" s="7">
        <v>31835</v>
      </c>
      <c r="B21" s="85"/>
      <c r="C21" s="88">
        <v>5.1999999999999824E-2</v>
      </c>
      <c r="D21" s="85">
        <v>5.000001802250531E-2</v>
      </c>
      <c r="E21" s="90">
        <v>2.0000006217650412E-2</v>
      </c>
      <c r="F21" s="90">
        <v>8.4291685660000004E-2</v>
      </c>
      <c r="G21" s="90">
        <v>4.1999938508528123E-2</v>
      </c>
      <c r="H21" s="90">
        <v>1.9999982184926379E-2</v>
      </c>
      <c r="I21" s="90">
        <v>3.5456191244898072E-2</v>
      </c>
      <c r="J21" s="90">
        <v>5.7999974389702835E-2</v>
      </c>
      <c r="K21" s="90">
        <v>3.1718176240000062E-2</v>
      </c>
      <c r="L21" s="88">
        <v>5.7457040303030338E-2</v>
      </c>
      <c r="M21" s="85">
        <v>1.1095011705575919E-2</v>
      </c>
      <c r="N21" s="90">
        <v>6.1849591786833802E-2</v>
      </c>
      <c r="O21" s="88">
        <v>6.1212143448979628E-2</v>
      </c>
      <c r="P21" s="85">
        <v>-1.1000000000000676E-2</v>
      </c>
      <c r="Q21" s="90">
        <v>5.1439551000000083E-2</v>
      </c>
      <c r="R21" s="90">
        <v>5.0139061000000096E-2</v>
      </c>
      <c r="S21" s="90">
        <v>5.2986959000000056E-2</v>
      </c>
      <c r="T21" s="90">
        <v>7.3440979999999989E-2</v>
      </c>
      <c r="U21" s="90">
        <v>5.252159199999995E-2</v>
      </c>
      <c r="V21" s="90">
        <v>4.0963387999999989E-2</v>
      </c>
      <c r="W21" s="90">
        <v>8.004167299999998E-2</v>
      </c>
      <c r="X21" s="90">
        <v>5.4891599999999929E-2</v>
      </c>
      <c r="Y21" s="90">
        <v>4.9343367000000082E-2</v>
      </c>
      <c r="Z21" s="88">
        <v>5.5866034299999923E-2</v>
      </c>
      <c r="AA21" s="85">
        <v>7.8000025062247236E-2</v>
      </c>
      <c r="AB21" s="90">
        <v>7.6999976424014127E-2</v>
      </c>
      <c r="AC21" s="90">
        <v>4.2000015012017222E-2</v>
      </c>
      <c r="AD21" s="91"/>
      <c r="AE21" s="90">
        <v>8.2000064258594296E-2</v>
      </c>
      <c r="AF21" s="87"/>
      <c r="AG21" s="85">
        <v>7.9999999786150688E-2</v>
      </c>
      <c r="AH21" s="90">
        <v>7.4999999796814709E-2</v>
      </c>
      <c r="AI21" s="90">
        <v>7.1000000054064705E-2</v>
      </c>
      <c r="AJ21" s="90">
        <v>6.899999951532676E-2</v>
      </c>
      <c r="AK21" s="90">
        <v>8.0000000056241749E-2</v>
      </c>
      <c r="AL21" s="88">
        <v>5.6999999474260044E-2</v>
      </c>
      <c r="AM21" s="85">
        <v>9.8999973736241254E-2</v>
      </c>
      <c r="AN21" s="90">
        <v>5.8999992384751065E-2</v>
      </c>
      <c r="AO21" s="91"/>
      <c r="AP21" s="88">
        <v>7.2000008238517488E-2</v>
      </c>
      <c r="AQ21" s="85">
        <v>3.2999981293306613E-2</v>
      </c>
      <c r="AR21" s="91"/>
      <c r="AS21" s="90">
        <v>7.5000070420239151E-2</v>
      </c>
      <c r="AT21" s="88">
        <v>5.5999975997045537E-2</v>
      </c>
      <c r="AU21" s="144"/>
      <c r="AV21" s="119">
        <v>5.6919374000000009E-2</v>
      </c>
      <c r="AW21" s="119">
        <v>3.6923525977816674E-2</v>
      </c>
      <c r="AX21" s="119">
        <v>5.8996577315753501E-2</v>
      </c>
    </row>
    <row r="22" spans="1:50" s="9" customFormat="1" ht="11.25">
      <c r="A22" s="7">
        <v>31867</v>
      </c>
      <c r="B22" s="85"/>
      <c r="C22" s="88">
        <v>-3.9999999999997815E-3</v>
      </c>
      <c r="D22" s="85">
        <v>-9.9999158949692912E-4</v>
      </c>
      <c r="E22" s="90">
        <v>-2.0000008127647462E-2</v>
      </c>
      <c r="F22" s="90">
        <v>-2.6012372419999985E-2</v>
      </c>
      <c r="G22" s="90">
        <v>3.4000037994627919E-2</v>
      </c>
      <c r="H22" s="90">
        <v>7.8000008951201849E-2</v>
      </c>
      <c r="I22" s="90">
        <v>4.5461347220000059E-2</v>
      </c>
      <c r="J22" s="90">
        <v>6.300004920630986E-2</v>
      </c>
      <c r="K22" s="90">
        <v>5.1860064940000061E-2</v>
      </c>
      <c r="L22" s="88">
        <v>5.2401857575756772E-3</v>
      </c>
      <c r="M22" s="85">
        <v>3.3784257201261214E-2</v>
      </c>
      <c r="N22" s="90">
        <v>2.0435500388795713E-2</v>
      </c>
      <c r="O22" s="88">
        <v>1.7234564260000029E-2</v>
      </c>
      <c r="P22" s="85">
        <v>1.0000000000004894E-2</v>
      </c>
      <c r="Q22" s="90">
        <v>3.3020739999999993E-2</v>
      </c>
      <c r="R22" s="90">
        <v>3.6554559999999903E-2</v>
      </c>
      <c r="S22" s="90">
        <v>1.7004419999999909E-2</v>
      </c>
      <c r="T22" s="90">
        <v>2.0266440000000108E-2</v>
      </c>
      <c r="U22" s="90">
        <v>3.7456300000000109E-2</v>
      </c>
      <c r="V22" s="90">
        <v>4.161949999999992E-2</v>
      </c>
      <c r="W22" s="90">
        <v>3.6692959999999886E-2</v>
      </c>
      <c r="X22" s="90">
        <v>1.0851919999999904E-2</v>
      </c>
      <c r="Y22" s="90">
        <v>4.6286480000000019E-2</v>
      </c>
      <c r="Z22" s="88">
        <v>2.2802516060000055E-2</v>
      </c>
      <c r="AA22" s="85">
        <v>1.5000025289764851E-2</v>
      </c>
      <c r="AB22" s="90">
        <v>1.5999985350895196E-2</v>
      </c>
      <c r="AC22" s="90">
        <v>1.2999971642063235E-2</v>
      </c>
      <c r="AD22" s="91"/>
      <c r="AE22" s="90">
        <v>2.8999939627434523E-2</v>
      </c>
      <c r="AF22" s="87"/>
      <c r="AG22" s="85">
        <v>6.9999999316869843E-3</v>
      </c>
      <c r="AH22" s="90">
        <v>0</v>
      </c>
      <c r="AI22" s="90">
        <v>9.9999998931945555E-3</v>
      </c>
      <c r="AJ22" s="90">
        <v>-2.0000000617532709E-3</v>
      </c>
      <c r="AK22" s="90">
        <v>1.0000000440641088E-2</v>
      </c>
      <c r="AL22" s="88">
        <v>3.0000006449657501E-3</v>
      </c>
      <c r="AM22" s="85">
        <v>7.9999650722992754E-3</v>
      </c>
      <c r="AN22" s="90">
        <v>2.7000019119549412E-2</v>
      </c>
      <c r="AO22" s="91"/>
      <c r="AP22" s="88">
        <v>5.9000023055552742E-2</v>
      </c>
      <c r="AQ22" s="85">
        <v>6.6000009409626914E-2</v>
      </c>
      <c r="AR22" s="91"/>
      <c r="AS22" s="90">
        <v>2.5999993074954375E-2</v>
      </c>
      <c r="AT22" s="88">
        <v>2.4000034726496811E-2</v>
      </c>
      <c r="AU22" s="144"/>
      <c r="AV22" s="119">
        <v>1.8103154000000003E-2</v>
      </c>
      <c r="AW22" s="119">
        <v>2.6389866291344211E-2</v>
      </c>
      <c r="AX22" s="119">
        <v>1.92503962930171E-2</v>
      </c>
    </row>
    <row r="23" spans="1:50" s="9" customFormat="1" ht="13.5" customHeight="1">
      <c r="A23" s="7">
        <v>31897</v>
      </c>
      <c r="B23" s="85"/>
      <c r="C23" s="88">
        <v>-1.7999999999999572E-2</v>
      </c>
      <c r="D23" s="85">
        <v>-2.2999977835901464E-2</v>
      </c>
      <c r="E23" s="90">
        <v>-3.9000062927070811E-2</v>
      </c>
      <c r="F23" s="90">
        <v>-4.5410263820000019E-2</v>
      </c>
      <c r="G23" s="90">
        <v>1.3999954068391718E-2</v>
      </c>
      <c r="H23" s="90">
        <v>3.0000034429256139E-3</v>
      </c>
      <c r="I23" s="90">
        <v>-1.9890054559999926E-2</v>
      </c>
      <c r="J23" s="90">
        <v>1.8000011012549777E-2</v>
      </c>
      <c r="K23" s="90">
        <v>-1.5018121980000076E-2</v>
      </c>
      <c r="L23" s="88">
        <v>-3.2496075142857128E-2</v>
      </c>
      <c r="M23" s="85">
        <v>-1.6984137851138281E-2</v>
      </c>
      <c r="N23" s="90">
        <v>-3.2018044943159185E-2</v>
      </c>
      <c r="O23" s="88">
        <v>-1.5902088439999962E-2</v>
      </c>
      <c r="P23" s="85">
        <v>-9.0000000000035607E-3</v>
      </c>
      <c r="Q23" s="90">
        <v>1.7762626999999975E-2</v>
      </c>
      <c r="R23" s="90">
        <v>4.7541400000000067E-2</v>
      </c>
      <c r="S23" s="90">
        <v>3.9548780000000061E-2</v>
      </c>
      <c r="T23" s="90">
        <v>1.1645899999999987E-2</v>
      </c>
      <c r="U23" s="90">
        <v>3.960834000000002E-2</v>
      </c>
      <c r="V23" s="90">
        <v>3.624227999999996E-2</v>
      </c>
      <c r="W23" s="90">
        <v>1.6567919999999958E-2</v>
      </c>
      <c r="X23" s="90">
        <v>1.1504399999999748E-3</v>
      </c>
      <c r="Y23" s="90">
        <v>9.5367799999999114E-3</v>
      </c>
      <c r="Z23" s="88">
        <v>-7.2717089339999763E-3</v>
      </c>
      <c r="AA23" s="85">
        <v>-6.0000409147343836E-3</v>
      </c>
      <c r="AB23" s="90">
        <v>1.2000049809054447E-2</v>
      </c>
      <c r="AC23" s="90">
        <v>-1.5000022053163975E-2</v>
      </c>
      <c r="AD23" s="91"/>
      <c r="AE23" s="90">
        <v>2.2000013733385337E-2</v>
      </c>
      <c r="AF23" s="87"/>
      <c r="AG23" s="85">
        <v>-4.0999999739462223E-2</v>
      </c>
      <c r="AH23" s="90">
        <v>-3.9999999842901146E-2</v>
      </c>
      <c r="AI23" s="90">
        <v>-3.3999999938147507E-2</v>
      </c>
      <c r="AJ23" s="90">
        <v>-2.5999999568856236E-2</v>
      </c>
      <c r="AK23" s="90">
        <v>-4.0000000376785749E-2</v>
      </c>
      <c r="AL23" s="88">
        <v>-4.100000019518979E-2</v>
      </c>
      <c r="AM23" s="85">
        <v>1.8999998556194608E-2</v>
      </c>
      <c r="AN23" s="90">
        <v>-7.0000342682633443E-3</v>
      </c>
      <c r="AO23" s="91"/>
      <c r="AP23" s="88">
        <v>7.0000305701962695E-3</v>
      </c>
      <c r="AQ23" s="85">
        <v>8.0000479658128842E-3</v>
      </c>
      <c r="AR23" s="91"/>
      <c r="AS23" s="90">
        <v>-1.0000017329946487E-2</v>
      </c>
      <c r="AT23" s="88">
        <v>5.9999856642225513E-3</v>
      </c>
      <c r="AU23" s="144"/>
      <c r="AV23" s="119">
        <v>-1.6103780000000002E-2</v>
      </c>
      <c r="AW23" s="119">
        <v>-1.1450119986287199E-2</v>
      </c>
      <c r="AX23" s="119">
        <v>-1.25476012402965E-2</v>
      </c>
    </row>
    <row r="24" spans="1:50" s="9" customFormat="1" ht="11.25">
      <c r="A24" s="7">
        <v>31926</v>
      </c>
      <c r="B24" s="85"/>
      <c r="C24" s="88">
        <v>1.0999999999999233E-2</v>
      </c>
      <c r="D24" s="85">
        <v>3.9999240287023063E-3</v>
      </c>
      <c r="E24" s="90">
        <v>1.0000119742645808E-3</v>
      </c>
      <c r="F24" s="90">
        <v>5.5463003400000321E-3</v>
      </c>
      <c r="G24" s="90">
        <v>3.6000000385510988E-2</v>
      </c>
      <c r="H24" s="90">
        <v>1.4000073498618537E-2</v>
      </c>
      <c r="I24" s="90">
        <v>1.8418079799999987E-3</v>
      </c>
      <c r="J24" s="90">
        <v>2.9999944994095307E-2</v>
      </c>
      <c r="K24" s="90">
        <v>1.4149485739999967E-2</v>
      </c>
      <c r="L24" s="88">
        <v>-3.5655100000000495E-3</v>
      </c>
      <c r="M24" s="85">
        <v>1.2904496497886164E-2</v>
      </c>
      <c r="N24" s="90">
        <v>1.2221356196836952E-2</v>
      </c>
      <c r="O24" s="88">
        <v>1.693975011999993E-2</v>
      </c>
      <c r="P24" s="85">
        <v>3.4999999999999476E-2</v>
      </c>
      <c r="Q24" s="90">
        <v>-2.2746319999999987E-2</v>
      </c>
      <c r="R24" s="90">
        <v>-2.2152779999999983E-2</v>
      </c>
      <c r="S24" s="90">
        <v>-6.1976799999999832E-3</v>
      </c>
      <c r="T24" s="90">
        <v>-1.2255719999999859E-2</v>
      </c>
      <c r="U24" s="90">
        <v>-1.4443347000000051E-2</v>
      </c>
      <c r="V24" s="90">
        <v>-7.4843799999999572E-3</v>
      </c>
      <c r="W24" s="90">
        <v>-9.6389000000000058E-3</v>
      </c>
      <c r="X24" s="90">
        <v>-1.0343780000000025E-2</v>
      </c>
      <c r="Y24" s="90">
        <v>-1.9968000000003538E-4</v>
      </c>
      <c r="Z24" s="88">
        <v>1.6694227000000339E-3</v>
      </c>
      <c r="AA24" s="85">
        <v>7.999971151625207E-3</v>
      </c>
      <c r="AB24" s="90">
        <v>1.3999972152730411E-2</v>
      </c>
      <c r="AC24" s="90">
        <v>5.9999777023831413E-3</v>
      </c>
      <c r="AD24" s="91"/>
      <c r="AE24" s="90">
        <v>4.2000041333851046E-2</v>
      </c>
      <c r="AF24" s="87"/>
      <c r="AG24" s="85">
        <v>4.9999999620677915E-3</v>
      </c>
      <c r="AH24" s="90">
        <v>-6.9999999623616693E-3</v>
      </c>
      <c r="AI24" s="90">
        <v>-5.9999999438189455E-3</v>
      </c>
      <c r="AJ24" s="90">
        <v>-6.9999999802238255E-3</v>
      </c>
      <c r="AK24" s="90">
        <v>0</v>
      </c>
      <c r="AL24" s="88">
        <v>-3.9999999851223489E-3</v>
      </c>
      <c r="AM24" s="85">
        <v>-9.9999694254981897E-4</v>
      </c>
      <c r="AN24" s="90">
        <v>0</v>
      </c>
      <c r="AO24" s="91"/>
      <c r="AP24" s="88">
        <v>3.8999994234740987E-2</v>
      </c>
      <c r="AQ24" s="85">
        <v>9.9994861466923268E-4</v>
      </c>
      <c r="AR24" s="91"/>
      <c r="AS24" s="90">
        <v>3.600003832672849E-2</v>
      </c>
      <c r="AT24" s="88">
        <v>4.2999980539935256E-2</v>
      </c>
      <c r="AU24" s="144"/>
      <c r="AV24" s="119">
        <v>9.0929760000000009E-3</v>
      </c>
      <c r="AW24" s="119">
        <v>6.0341240116521533E-3</v>
      </c>
      <c r="AX24" s="119">
        <v>1.2238272283723902E-2</v>
      </c>
    </row>
    <row r="25" spans="1:50" s="9" customFormat="1" ht="11.25">
      <c r="A25" s="7">
        <v>31958</v>
      </c>
      <c r="B25" s="85"/>
      <c r="C25" s="88">
        <v>5.900000000000083E-2</v>
      </c>
      <c r="D25" s="85">
        <v>5.4000076719582069E-2</v>
      </c>
      <c r="E25" s="90">
        <v>3.7000012608889188E-2</v>
      </c>
      <c r="F25" s="90">
        <v>3.4591900299999923E-2</v>
      </c>
      <c r="G25" s="90">
        <v>2.5000018605702667E-2</v>
      </c>
      <c r="H25" s="90">
        <v>2.8999908200411539E-2</v>
      </c>
      <c r="I25" s="90">
        <v>4.8181481240000101E-2</v>
      </c>
      <c r="J25" s="90">
        <v>5.300006043529315E-2</v>
      </c>
      <c r="K25" s="90">
        <v>3.8781136459999921E-2</v>
      </c>
      <c r="L25" s="88">
        <v>4.8918723333333247E-2</v>
      </c>
      <c r="M25" s="85">
        <v>5.0576235883376119E-2</v>
      </c>
      <c r="N25" s="90">
        <v>4.0311083847826001E-2</v>
      </c>
      <c r="O25" s="88">
        <v>5.1680195479999913E-2</v>
      </c>
      <c r="P25" s="85">
        <v>7.5999999999999623E-2</v>
      </c>
      <c r="Q25" s="90">
        <v>2.4897340000000101E-2</v>
      </c>
      <c r="R25" s="90">
        <v>3.6672019999999916E-2</v>
      </c>
      <c r="S25" s="90">
        <v>1.8797540000000001E-2</v>
      </c>
      <c r="T25" s="90">
        <v>3.0212939999999966E-2</v>
      </c>
      <c r="U25" s="90">
        <v>2.7006480000000055E-2</v>
      </c>
      <c r="V25" s="90">
        <v>2.1553719999999998E-2</v>
      </c>
      <c r="W25" s="90">
        <v>2.7065899999999976E-2</v>
      </c>
      <c r="X25" s="90">
        <v>1.9415619999999967E-2</v>
      </c>
      <c r="Y25" s="90">
        <v>3.7848700000000068E-2</v>
      </c>
      <c r="Z25" s="88">
        <v>5.6182501755102088E-2</v>
      </c>
      <c r="AA25" s="85">
        <v>4.5000025740026928E-2</v>
      </c>
      <c r="AB25" s="90">
        <v>2.8999989541785398E-2</v>
      </c>
      <c r="AC25" s="90">
        <v>6.0000012717409845E-2</v>
      </c>
      <c r="AD25" s="91"/>
      <c r="AE25" s="90">
        <v>-7.0000612157448128E-3</v>
      </c>
      <c r="AF25" s="87"/>
      <c r="AG25" s="85">
        <v>4.3999999801693779E-2</v>
      </c>
      <c r="AH25" s="90">
        <v>4.6999999687604266E-2</v>
      </c>
      <c r="AI25" s="90">
        <v>5.4999999622334705E-2</v>
      </c>
      <c r="AJ25" s="90">
        <v>4.6999999921267355E-2</v>
      </c>
      <c r="AK25" s="90">
        <v>5.4000000001859005E-2</v>
      </c>
      <c r="AL25" s="88">
        <v>4.0999999752080241E-2</v>
      </c>
      <c r="AM25" s="85">
        <v>-8.9999493156324162E-3</v>
      </c>
      <c r="AN25" s="90">
        <v>4.2000043966855527E-2</v>
      </c>
      <c r="AO25" s="91"/>
      <c r="AP25" s="88">
        <v>2.4000005548853176E-2</v>
      </c>
      <c r="AQ25" s="85">
        <v>2.4000047537594327E-2</v>
      </c>
      <c r="AR25" s="91"/>
      <c r="AS25" s="90">
        <v>2.4000003557202998E-2</v>
      </c>
      <c r="AT25" s="88">
        <v>4.7999982370576788E-2</v>
      </c>
      <c r="AU25" s="144"/>
      <c r="AV25" s="119">
        <v>4.2013967000000006E-2</v>
      </c>
      <c r="AW25" s="119">
        <v>4.791451223715959E-2</v>
      </c>
      <c r="AX25" s="119">
        <v>4.5803666366283101E-2</v>
      </c>
    </row>
    <row r="26" spans="1:50" s="9" customFormat="1" ht="11.25">
      <c r="A26" s="7">
        <v>31989</v>
      </c>
      <c r="B26" s="85"/>
      <c r="C26" s="88">
        <v>5.4000000000000048E-2</v>
      </c>
      <c r="D26" s="85">
        <v>6.1999918569414447E-2</v>
      </c>
      <c r="E26" s="90">
        <v>2.200002743573215E-2</v>
      </c>
      <c r="F26" s="90">
        <v>2.0359219819999996E-2</v>
      </c>
      <c r="G26" s="90">
        <v>6.2999999909241211E-2</v>
      </c>
      <c r="H26" s="90">
        <v>6.7000087664281338E-2</v>
      </c>
      <c r="I26" s="90">
        <v>7.6293602520000059E-2</v>
      </c>
      <c r="J26" s="90">
        <v>0.10199997109196568</v>
      </c>
      <c r="K26" s="90">
        <v>8.1122998499999932E-2</v>
      </c>
      <c r="L26" s="88">
        <v>8.1838505428571517E-2</v>
      </c>
      <c r="M26" s="85">
        <v>3.127496863520407E-2</v>
      </c>
      <c r="N26" s="90">
        <v>5.8541505499319468E-2</v>
      </c>
      <c r="O26" s="88">
        <v>6.8104538400000081E-2</v>
      </c>
      <c r="P26" s="85">
        <v>3.8000000000000034E-2</v>
      </c>
      <c r="Q26" s="90">
        <v>8.9536599999999966E-2</v>
      </c>
      <c r="R26" s="90">
        <v>0.10766202000000002</v>
      </c>
      <c r="S26" s="90">
        <v>8.1066379999999993E-2</v>
      </c>
      <c r="T26" s="90">
        <v>7.4312420000000046E-2</v>
      </c>
      <c r="U26" s="90">
        <v>6.9188379999999938E-2</v>
      </c>
      <c r="V26" s="90">
        <v>5.9354080000000087E-2</v>
      </c>
      <c r="W26" s="90">
        <v>9.4443429000000023E-2</v>
      </c>
      <c r="X26" s="90">
        <v>7.3032999999999904E-2</v>
      </c>
      <c r="Y26" s="90">
        <v>9.2103199999999941E-2</v>
      </c>
      <c r="Z26" s="88">
        <v>6.2560712880000091E-2</v>
      </c>
      <c r="AA26" s="85">
        <v>6.1000044837871137E-2</v>
      </c>
      <c r="AB26" s="90">
        <v>6.8999977811037949E-2</v>
      </c>
      <c r="AC26" s="90">
        <v>7.7000059045116753E-2</v>
      </c>
      <c r="AD26" s="91"/>
      <c r="AE26" s="90">
        <v>9.3000017179016181E-2</v>
      </c>
      <c r="AF26" s="87"/>
      <c r="AG26" s="85">
        <v>6.7000000629253043E-2</v>
      </c>
      <c r="AH26" s="90">
        <v>6.0000000550901378E-2</v>
      </c>
      <c r="AI26" s="90">
        <v>5.0000000541642553E-2</v>
      </c>
      <c r="AJ26" s="90">
        <v>4.7999999668851379E-2</v>
      </c>
      <c r="AK26" s="90">
        <v>5.0999999892206827E-2</v>
      </c>
      <c r="AL26" s="88">
        <v>4.7999999768820079E-2</v>
      </c>
      <c r="AM26" s="85">
        <v>5.0999987797646362E-2</v>
      </c>
      <c r="AN26" s="90">
        <v>7.5999938220584484E-2</v>
      </c>
      <c r="AO26" s="91"/>
      <c r="AP26" s="88">
        <v>8.6999971551287913E-2</v>
      </c>
      <c r="AQ26" s="85">
        <v>6.9999922627515865E-2</v>
      </c>
      <c r="AR26" s="91"/>
      <c r="AS26" s="90">
        <v>7.8999953537510548E-2</v>
      </c>
      <c r="AT26" s="88">
        <v>7.6000043176311483E-2</v>
      </c>
      <c r="AU26" s="144"/>
      <c r="AV26" s="119">
        <v>6.2912118000000003E-2</v>
      </c>
      <c r="AW26" s="119">
        <v>4.8223684210526363E-2</v>
      </c>
      <c r="AX26" s="119">
        <v>6.5076947202566598E-2</v>
      </c>
    </row>
    <row r="27" spans="1:50" s="9" customFormat="1" ht="11.25">
      <c r="A27" s="7">
        <v>32020</v>
      </c>
      <c r="B27" s="85"/>
      <c r="C27" s="88">
        <v>7.4999999999999956E-2</v>
      </c>
      <c r="D27" s="85">
        <v>4.0000012518546013E-2</v>
      </c>
      <c r="E27" s="90">
        <v>5.5999974781840045E-2</v>
      </c>
      <c r="F27" s="90">
        <v>5.4039411600000031E-2</v>
      </c>
      <c r="G27" s="90">
        <v>3.6000026980254729E-2</v>
      </c>
      <c r="H27" s="90">
        <v>3.8999956471744479E-2</v>
      </c>
      <c r="I27" s="90">
        <v>3.3001178119999919E-2</v>
      </c>
      <c r="J27" s="90">
        <v>2.9000001840829626E-2</v>
      </c>
      <c r="K27" s="90">
        <v>2.68858274599999E-2</v>
      </c>
      <c r="L27" s="88">
        <v>4.3312980000000056E-2</v>
      </c>
      <c r="M27" s="85">
        <v>3.1900577240212113E-2</v>
      </c>
      <c r="N27" s="90">
        <v>3.3995347971266021E-2</v>
      </c>
      <c r="O27" s="88">
        <v>2.3483730479999965E-2</v>
      </c>
      <c r="P27" s="85">
        <v>-2.399999999999991E-2</v>
      </c>
      <c r="Q27" s="90">
        <v>-1.7489039999999956E-2</v>
      </c>
      <c r="R27" s="90">
        <v>-5.0538980000000011E-3</v>
      </c>
      <c r="S27" s="90">
        <v>-2.4300551000000059E-2</v>
      </c>
      <c r="T27" s="90">
        <v>-2.6904079999999775E-3</v>
      </c>
      <c r="U27" s="90">
        <v>-3.1771839999999996E-3</v>
      </c>
      <c r="V27" s="90">
        <v>-2.5902279999999944E-2</v>
      </c>
      <c r="W27" s="90">
        <v>8.8389799999999408E-3</v>
      </c>
      <c r="X27" s="90">
        <v>-2.571698E-2</v>
      </c>
      <c r="Y27" s="90">
        <v>5.7053119999999957E-2</v>
      </c>
      <c r="Z27" s="88">
        <v>4.9221387080000012E-2</v>
      </c>
      <c r="AA27" s="85">
        <v>4.7999972298764959E-2</v>
      </c>
      <c r="AB27" s="90">
        <v>4.2000035562228311E-2</v>
      </c>
      <c r="AC27" s="90">
        <v>4.1000003182797728E-2</v>
      </c>
      <c r="AD27" s="91"/>
      <c r="AE27" s="90">
        <v>2.7000041511807904E-2</v>
      </c>
      <c r="AF27" s="87"/>
      <c r="AG27" s="85">
        <v>3.9999999267402941E-2</v>
      </c>
      <c r="AH27" s="90">
        <v>4.5999999439446659E-2</v>
      </c>
      <c r="AI27" s="90">
        <v>4.2999999491653229E-2</v>
      </c>
      <c r="AJ27" s="90">
        <v>5.1000000716600935E-2</v>
      </c>
      <c r="AK27" s="90">
        <v>5.1000000221908204E-2</v>
      </c>
      <c r="AL27" s="88">
        <v>3.9000000645610822E-2</v>
      </c>
      <c r="AM27" s="85">
        <v>6.6999967964161522E-2</v>
      </c>
      <c r="AN27" s="90">
        <v>2.1000043801710833E-2</v>
      </c>
      <c r="AO27" s="91"/>
      <c r="AP27" s="88">
        <v>3.0000169026007661E-3</v>
      </c>
      <c r="AQ27" s="85">
        <v>9.0000387163597928E-3</v>
      </c>
      <c r="AR27" s="91"/>
      <c r="AS27" s="90">
        <v>3.3000027446163704E-2</v>
      </c>
      <c r="AT27" s="88">
        <v>1.8000006904935972E-2</v>
      </c>
      <c r="AU27" s="144"/>
      <c r="AV27" s="119">
        <v>2.7051764000000002E-2</v>
      </c>
      <c r="AW27" s="119">
        <v>3.4958890353354644E-2</v>
      </c>
      <c r="AX27" s="119">
        <v>2.8996096145792301E-2</v>
      </c>
    </row>
    <row r="28" spans="1:50" s="9" customFormat="1" ht="11.25">
      <c r="A28" s="7">
        <v>32050</v>
      </c>
      <c r="B28" s="85"/>
      <c r="C28" s="88">
        <v>-5.0000000000004485E-3</v>
      </c>
      <c r="D28" s="85">
        <v>-1.9999948842032045E-2</v>
      </c>
      <c r="E28" s="90">
        <v>-2.1000015695870844E-2</v>
      </c>
      <c r="F28" s="90">
        <v>-4.3853932339999901E-2</v>
      </c>
      <c r="G28" s="90">
        <v>-4.7000015081699709E-2</v>
      </c>
      <c r="H28" s="90">
        <v>-3.6000012219183253E-2</v>
      </c>
      <c r="I28" s="90">
        <v>-1.4449954719999991E-2</v>
      </c>
      <c r="J28" s="90">
        <v>-5.6999974730551961E-2</v>
      </c>
      <c r="K28" s="90">
        <v>-2.4190850380000017E-2</v>
      </c>
      <c r="L28" s="88">
        <v>-1.259028799999995E-2</v>
      </c>
      <c r="M28" s="85">
        <v>-2.9670263750608439E-2</v>
      </c>
      <c r="N28" s="90">
        <v>-5.3471964678980966E-2</v>
      </c>
      <c r="O28" s="88">
        <v>-2.1885779200000011E-2</v>
      </c>
      <c r="P28" s="85">
        <v>-0.31200000000000028</v>
      </c>
      <c r="Q28" s="90">
        <v>2.3754633000000025E-2</v>
      </c>
      <c r="R28" s="90">
        <v>4.3929550999999956E-2</v>
      </c>
      <c r="S28" s="90">
        <v>8.8812039999999204E-3</v>
      </c>
      <c r="T28" s="90">
        <v>-2.1279600000001508E-4</v>
      </c>
      <c r="U28" s="90">
        <v>3.1249714000000095E-2</v>
      </c>
      <c r="V28" s="90">
        <v>2.0338399999999535E-3</v>
      </c>
      <c r="W28" s="90">
        <v>1.6960040999999926E-2</v>
      </c>
      <c r="X28" s="90">
        <v>-1.7670659999999949E-2</v>
      </c>
      <c r="Y28" s="90">
        <v>1.8733539999999937E-2</v>
      </c>
      <c r="Z28" s="88">
        <v>-1.3384908200000045E-2</v>
      </c>
      <c r="AA28" s="85">
        <v>-8.0000078095625593E-3</v>
      </c>
      <c r="AB28" s="90">
        <v>-1.1999978547586942E-2</v>
      </c>
      <c r="AC28" s="90">
        <v>-6.0000015287208219E-3</v>
      </c>
      <c r="AD28" s="91"/>
      <c r="AE28" s="90">
        <v>-3.0000464982028463E-3</v>
      </c>
      <c r="AF28" s="87"/>
      <c r="AG28" s="85">
        <v>-5.2999999903142192E-2</v>
      </c>
      <c r="AH28" s="90">
        <v>-4.799999992901971E-2</v>
      </c>
      <c r="AI28" s="90">
        <v>-5.7999999823748816E-2</v>
      </c>
      <c r="AJ28" s="90">
        <v>-5.1000000618297903E-2</v>
      </c>
      <c r="AK28" s="90">
        <v>-6.0000000301628553E-2</v>
      </c>
      <c r="AL28" s="88">
        <v>-7.0000000146421715E-2</v>
      </c>
      <c r="AM28" s="85">
        <v>-3.2999997783440205E-2</v>
      </c>
      <c r="AN28" s="90">
        <v>-1.4999993115590526E-2</v>
      </c>
      <c r="AO28" s="91"/>
      <c r="AP28" s="88">
        <v>-2.000003727641142E-2</v>
      </c>
      <c r="AQ28" s="85">
        <v>-3.5999969840648682E-2</v>
      </c>
      <c r="AR28" s="91"/>
      <c r="AS28" s="90">
        <v>-9.0000051424588001E-3</v>
      </c>
      <c r="AT28" s="88">
        <v>-1.9000035065918963E-2</v>
      </c>
      <c r="AU28" s="144"/>
      <c r="AV28" s="119">
        <v>-2.0001980000000003E-2</v>
      </c>
      <c r="AW28" s="119">
        <v>-2.4166161309884915E-2</v>
      </c>
      <c r="AX28" s="119">
        <v>-1.7505848359677102E-2</v>
      </c>
    </row>
    <row r="29" spans="1:50" s="9" customFormat="1" ht="11.25">
      <c r="A29" s="7">
        <v>32080</v>
      </c>
      <c r="B29" s="85"/>
      <c r="C29" s="88">
        <v>-0.19500000000000017</v>
      </c>
      <c r="D29" s="85">
        <v>-0.20600005788271669</v>
      </c>
      <c r="E29" s="90">
        <v>-0.19499997737737751</v>
      </c>
      <c r="F29" s="90">
        <v>-0.18317740140000016</v>
      </c>
      <c r="G29" s="90">
        <v>-0.24499998573110904</v>
      </c>
      <c r="H29" s="90">
        <v>-0.23199998116781917</v>
      </c>
      <c r="I29" s="90">
        <v>-0.24958216552000012</v>
      </c>
      <c r="J29" s="90">
        <v>-0.30300002814062899</v>
      </c>
      <c r="K29" s="90">
        <v>-0.23270968240000001</v>
      </c>
      <c r="L29" s="88">
        <v>-0.27568841250000009</v>
      </c>
      <c r="M29" s="85">
        <v>-0.17996895790100065</v>
      </c>
      <c r="N29" s="90">
        <v>-0.26460859983466367</v>
      </c>
      <c r="O29" s="88">
        <v>-0.25462019540000003</v>
      </c>
      <c r="P29" s="85">
        <v>-3.2999999999999696E-2</v>
      </c>
      <c r="Q29" s="90">
        <v>-0.29808467999999999</v>
      </c>
      <c r="R29" s="90">
        <v>-0.30709414000000002</v>
      </c>
      <c r="S29" s="90">
        <v>-0.32123733999999993</v>
      </c>
      <c r="T29" s="90">
        <v>-0.31802412000000002</v>
      </c>
      <c r="U29" s="90">
        <v>-0.32551153999999993</v>
      </c>
      <c r="V29" s="90">
        <v>-0.30786236</v>
      </c>
      <c r="W29" s="90">
        <v>-0.32845294000000003</v>
      </c>
      <c r="X29" s="90">
        <v>-0.30737082000000004</v>
      </c>
      <c r="Y29" s="90">
        <v>-0.29288597999999999</v>
      </c>
      <c r="Z29" s="88">
        <v>-0.2419466576</v>
      </c>
      <c r="AA29" s="85">
        <v>-0.27900001294425392</v>
      </c>
      <c r="AB29" s="90">
        <v>-0.28000000845957929</v>
      </c>
      <c r="AC29" s="90">
        <v>-0.24200003183554308</v>
      </c>
      <c r="AD29" s="91"/>
      <c r="AE29" s="90">
        <v>-0.32100002313538134</v>
      </c>
      <c r="AF29" s="87"/>
      <c r="AG29" s="85">
        <v>-0.24699999982054766</v>
      </c>
      <c r="AH29" s="90">
        <v>-0.25099999983690169</v>
      </c>
      <c r="AI29" s="90">
        <v>-0.24299999989594767</v>
      </c>
      <c r="AJ29" s="90">
        <v>-0.25599999977748189</v>
      </c>
      <c r="AK29" s="90">
        <v>-0.24999999985843457</v>
      </c>
      <c r="AL29" s="88">
        <v>-0.27199999997638358</v>
      </c>
      <c r="AM29" s="85">
        <v>-0.33599998666358843</v>
      </c>
      <c r="AN29" s="90">
        <v>-0.27199998175430651</v>
      </c>
      <c r="AO29" s="91"/>
      <c r="AP29" s="88">
        <v>-0.33300000633952642</v>
      </c>
      <c r="AQ29" s="85">
        <v>-0.22900002323186164</v>
      </c>
      <c r="AR29" s="91"/>
      <c r="AS29" s="90">
        <v>-0.34300002114976613</v>
      </c>
      <c r="AT29" s="88">
        <v>-0.27400000039136163</v>
      </c>
      <c r="AU29" s="144"/>
      <c r="AV29" s="119">
        <v>-0.25896736400000003</v>
      </c>
      <c r="AW29" s="119">
        <v>-0.217630426001305</v>
      </c>
      <c r="AX29" s="119">
        <v>-0.25798059634006298</v>
      </c>
    </row>
    <row r="30" spans="1:50" s="9" customFormat="1" ht="11.25">
      <c r="A30" s="7">
        <v>32111</v>
      </c>
      <c r="B30" s="85"/>
      <c r="C30" s="88">
        <v>-5.3999999999998938E-2</v>
      </c>
      <c r="D30" s="85">
        <v>-7.0000001933690492E-2</v>
      </c>
      <c r="E30" s="90">
        <v>-4.0000009774829981E-2</v>
      </c>
      <c r="F30" s="90">
        <v>-6.8362641720000061E-2</v>
      </c>
      <c r="G30" s="90">
        <v>-5.8000023137193879E-2</v>
      </c>
      <c r="H30" s="90">
        <v>-7.4000017447690802E-2</v>
      </c>
      <c r="I30" s="90">
        <v>-5.7648668120000024E-2</v>
      </c>
      <c r="J30" s="90">
        <v>-6.6999970853650059E-2</v>
      </c>
      <c r="K30" s="90">
        <v>-8.226923547999998E-2</v>
      </c>
      <c r="L30" s="88">
        <v>-6.2642181944444375E-2</v>
      </c>
      <c r="M30" s="85">
        <v>-5.614340937414819E-2</v>
      </c>
      <c r="N30" s="90">
        <v>-7.6258833983848695E-2</v>
      </c>
      <c r="O30" s="88">
        <v>-6.7516602612244903E-2</v>
      </c>
      <c r="P30" s="85">
        <v>0.12500000000000044</v>
      </c>
      <c r="Q30" s="90">
        <v>-4.1174799999999956E-2</v>
      </c>
      <c r="R30" s="90">
        <v>-8.4874400000000128E-3</v>
      </c>
      <c r="S30" s="90">
        <v>-6.5303319999999943E-2</v>
      </c>
      <c r="T30" s="90">
        <v>-6.6720319999999944E-2</v>
      </c>
      <c r="U30" s="90">
        <v>-5.0641379999999958E-2</v>
      </c>
      <c r="V30" s="90">
        <v>-5.0986819999999988E-2</v>
      </c>
      <c r="W30" s="90">
        <v>-4.3951320000000016E-2</v>
      </c>
      <c r="X30" s="90">
        <v>-8.5731559999999929E-2</v>
      </c>
      <c r="Y30" s="90">
        <v>-1.1515979999999981E-2</v>
      </c>
      <c r="Z30" s="88">
        <v>-9.0118249320000121E-2</v>
      </c>
      <c r="AA30" s="85">
        <v>-4.3999964303468864E-2</v>
      </c>
      <c r="AB30" s="90">
        <v>-5.5000019092842911E-2</v>
      </c>
      <c r="AC30" s="90">
        <v>-3.899999228996609E-2</v>
      </c>
      <c r="AD30" s="91"/>
      <c r="AE30" s="90">
        <v>-4.9999924282691288E-2</v>
      </c>
      <c r="AF30" s="87"/>
      <c r="AG30" s="85">
        <v>-9.4000000046922327E-2</v>
      </c>
      <c r="AH30" s="90">
        <v>-9.7999999953462646E-2</v>
      </c>
      <c r="AI30" s="90">
        <v>-9.1999999985876268E-2</v>
      </c>
      <c r="AJ30" s="90">
        <v>-9.1999999930551857E-2</v>
      </c>
      <c r="AK30" s="90">
        <v>-9.9000000003020117E-2</v>
      </c>
      <c r="AL30" s="88">
        <v>-0.10300000001027276</v>
      </c>
      <c r="AM30" s="85">
        <v>-6.8999991317452158E-2</v>
      </c>
      <c r="AN30" s="90">
        <v>-8.0000036381337347E-2</v>
      </c>
      <c r="AO30" s="91"/>
      <c r="AP30" s="88">
        <v>-6.3999986693647593E-2</v>
      </c>
      <c r="AQ30" s="85">
        <v>-5.1999999196477575E-2</v>
      </c>
      <c r="AR30" s="91"/>
      <c r="AS30" s="90">
        <v>-4.7999988032926821E-2</v>
      </c>
      <c r="AT30" s="88">
        <v>-6.8999987152001285E-2</v>
      </c>
      <c r="AU30" s="144"/>
      <c r="AV30" s="119">
        <v>-6.599400100000001E-2</v>
      </c>
      <c r="AW30" s="119">
        <v>-8.5348901862663307E-2</v>
      </c>
      <c r="AX30" s="119">
        <v>-6.2117529999562097E-2</v>
      </c>
    </row>
    <row r="31" spans="1:50" s="9" customFormat="1" ht="11.25">
      <c r="A31" s="7">
        <v>32142</v>
      </c>
      <c r="B31" s="85"/>
      <c r="C31" s="88">
        <v>8.999999999999897E-2</v>
      </c>
      <c r="D31" s="85">
        <v>3.9000053020560754E-2</v>
      </c>
      <c r="E31" s="90">
        <v>8.3000017564148543E-2</v>
      </c>
      <c r="F31" s="90">
        <v>7.0658437220000092E-2</v>
      </c>
      <c r="G31" s="90">
        <v>6.6000053500903988E-2</v>
      </c>
      <c r="H31" s="90">
        <v>7.5999965880706233E-2</v>
      </c>
      <c r="I31" s="90">
        <v>0.12649222933999993</v>
      </c>
      <c r="J31" s="90">
        <v>6.8000000972431529E-2</v>
      </c>
      <c r="K31" s="90">
        <v>0.12339630394000012</v>
      </c>
      <c r="L31" s="88">
        <v>0.12714465444444434</v>
      </c>
      <c r="M31" s="85">
        <v>5.7511774661928916E-2</v>
      </c>
      <c r="N31" s="90">
        <v>0.11522249961721465</v>
      </c>
      <c r="O31" s="88">
        <v>7.4890913877551091E-2</v>
      </c>
      <c r="P31" s="85">
        <v>-1.8000000000000682E-2</v>
      </c>
      <c r="Q31" s="90">
        <v>2.0550779999999991E-2</v>
      </c>
      <c r="R31" s="90">
        <v>6.8143140000000102E-2</v>
      </c>
      <c r="S31" s="90">
        <v>4.7662440000000084E-2</v>
      </c>
      <c r="T31" s="90">
        <v>0.10857859999999997</v>
      </c>
      <c r="U31" s="90">
        <v>9.0746079999999951E-2</v>
      </c>
      <c r="V31" s="90">
        <v>2.6060339999999904E-2</v>
      </c>
      <c r="W31" s="90">
        <v>0.11149282000000005</v>
      </c>
      <c r="X31" s="90">
        <v>8.6000379999999987E-2</v>
      </c>
      <c r="Y31" s="90">
        <v>0.12405529999999998</v>
      </c>
      <c r="Z31" s="88">
        <v>9.2609337000000069E-2</v>
      </c>
      <c r="AA31" s="85">
        <v>0.10000003294658866</v>
      </c>
      <c r="AB31" s="90">
        <v>0.12099998321508254</v>
      </c>
      <c r="AC31" s="90">
        <v>7.6999952495816704E-2</v>
      </c>
      <c r="AD31" s="91"/>
      <c r="AE31" s="90">
        <v>9.7000012183083628E-2</v>
      </c>
      <c r="AF31" s="87"/>
      <c r="AG31" s="85">
        <v>7.5000000010221779E-2</v>
      </c>
      <c r="AH31" s="90">
        <v>8.0999999950751578E-2</v>
      </c>
      <c r="AI31" s="90">
        <v>0.10899999991778242</v>
      </c>
      <c r="AJ31" s="90">
        <v>0.10200000002819354</v>
      </c>
      <c r="AK31" s="90">
        <v>0.11599999999441346</v>
      </c>
      <c r="AL31" s="88">
        <v>4.6999999982218821E-2</v>
      </c>
      <c r="AM31" s="85">
        <v>0.12399997842650001</v>
      </c>
      <c r="AN31" s="90">
        <v>0.10000002196940727</v>
      </c>
      <c r="AO31" s="91"/>
      <c r="AP31" s="88">
        <v>8.1999984006788429E-2</v>
      </c>
      <c r="AQ31" s="85">
        <v>4.5000049796396047E-2</v>
      </c>
      <c r="AR31" s="91"/>
      <c r="AS31" s="90">
        <v>9.1000032431772127E-2</v>
      </c>
      <c r="AT31" s="88">
        <v>9.6999980795511531E-2</v>
      </c>
      <c r="AU31" s="144"/>
      <c r="AV31" s="119">
        <v>8.9927007000000003E-2</v>
      </c>
      <c r="AW31" s="119">
        <v>7.2861485019539707E-2</v>
      </c>
      <c r="AX31" s="119">
        <v>9.4522127246472895E-2</v>
      </c>
    </row>
    <row r="32" spans="1:50" s="9" customFormat="1" ht="11.25">
      <c r="A32" s="7">
        <v>32171</v>
      </c>
      <c r="B32" s="85"/>
      <c r="C32" s="88">
        <v>6.8000000000001171E-2</v>
      </c>
      <c r="D32" s="85">
        <v>9.1999958375224233E-2</v>
      </c>
      <c r="E32" s="90">
        <v>7.6000013162475399E-2</v>
      </c>
      <c r="F32" s="90">
        <v>0.1163661467999999</v>
      </c>
      <c r="G32" s="90">
        <v>8.2999969772857618E-2</v>
      </c>
      <c r="H32" s="90">
        <v>9.7000067559916747E-2</v>
      </c>
      <c r="I32" s="90">
        <v>5.6010665319999875E-2</v>
      </c>
      <c r="J32" s="90">
        <v>7.2999912590357097E-2</v>
      </c>
      <c r="K32" s="90">
        <v>7.0196574489795882E-2</v>
      </c>
      <c r="L32" s="88">
        <v>3.9330613666666681E-2</v>
      </c>
      <c r="M32" s="85">
        <v>8.8107338672460234E-2</v>
      </c>
      <c r="N32" s="90">
        <v>3.9867690274881795E-2</v>
      </c>
      <c r="O32" s="88">
        <v>4.1649359500000038E-2</v>
      </c>
      <c r="P32" s="85">
        <v>8.1000000000001071E-2</v>
      </c>
      <c r="Q32" s="90">
        <v>2.0724407999999972E-2</v>
      </c>
      <c r="R32" s="90">
        <v>4.9176121999999989E-2</v>
      </c>
      <c r="S32" s="90">
        <v>-9.9361199999999927E-3</v>
      </c>
      <c r="T32" s="90">
        <v>-5.8104120000000092E-2</v>
      </c>
      <c r="U32" s="90">
        <v>-3.5164439999999964E-2</v>
      </c>
      <c r="V32" s="90">
        <v>4.4941700000000084E-2</v>
      </c>
      <c r="W32" s="90">
        <v>-5.194775500000004E-2</v>
      </c>
      <c r="X32" s="90">
        <v>-4.913550000000011E-2</v>
      </c>
      <c r="Y32" s="90">
        <v>1.8482560000000037E-2</v>
      </c>
      <c r="Z32" s="88">
        <v>4.0493750714285737E-2</v>
      </c>
      <c r="AA32" s="85">
        <v>7.9999305126525755E-3</v>
      </c>
      <c r="AB32" s="90">
        <v>-9.9996709600846945E-4</v>
      </c>
      <c r="AC32" s="90">
        <v>3.1000095175000464E-2</v>
      </c>
      <c r="AD32" s="91"/>
      <c r="AE32" s="90">
        <v>2.0999963880137029E-2</v>
      </c>
      <c r="AF32" s="87"/>
      <c r="AG32" s="85">
        <v>3.2999999982630701E-2</v>
      </c>
      <c r="AH32" s="90">
        <v>3.7999999996426892E-2</v>
      </c>
      <c r="AI32" s="90">
        <v>4.5000000008139862E-2</v>
      </c>
      <c r="AJ32" s="90">
        <v>5.100000001456495E-2</v>
      </c>
      <c r="AK32" s="90">
        <v>2.0000000012514452E-2</v>
      </c>
      <c r="AL32" s="88">
        <v>6.8000000073113354E-2</v>
      </c>
      <c r="AM32" s="85">
        <v>7.0000311894462541E-3</v>
      </c>
      <c r="AN32" s="90">
        <v>5.5000012482617322E-2</v>
      </c>
      <c r="AO32" s="91"/>
      <c r="AP32" s="88">
        <v>7.39999814648995E-2</v>
      </c>
      <c r="AQ32" s="85">
        <v>6.7999984589123708E-2</v>
      </c>
      <c r="AR32" s="91"/>
      <c r="AS32" s="90">
        <v>8.3000022352593295E-2</v>
      </c>
      <c r="AT32" s="88">
        <v>2.6000024456121373E-2</v>
      </c>
      <c r="AU32" s="144"/>
      <c r="AV32" s="119">
        <v>4.7013126000000002E-2</v>
      </c>
      <c r="AW32" s="119">
        <v>4.0432248664400205E-2</v>
      </c>
      <c r="AX32" s="119">
        <v>4.9295449536256107E-2</v>
      </c>
    </row>
    <row r="33" spans="1:50" s="9" customFormat="1" ht="11.25">
      <c r="A33" s="7">
        <v>32202</v>
      </c>
      <c r="B33" s="85"/>
      <c r="C33" s="88">
        <v>0.10499999999999976</v>
      </c>
      <c r="D33" s="85">
        <v>3.0000000000000027E-2</v>
      </c>
      <c r="E33" s="90">
        <v>0.10600001638319134</v>
      </c>
      <c r="F33" s="90">
        <v>7.8111334219999939E-2</v>
      </c>
      <c r="G33" s="90">
        <v>6.8999975986379969E-2</v>
      </c>
      <c r="H33" s="90">
        <v>8.3000002804268336E-2</v>
      </c>
      <c r="I33" s="90">
        <v>8.1827983059999942E-2</v>
      </c>
      <c r="J33" s="90">
        <v>0.10100005208107388</v>
      </c>
      <c r="K33" s="90">
        <v>9.9954220839999941E-2</v>
      </c>
      <c r="L33" s="88">
        <v>9.7608932058823594E-2</v>
      </c>
      <c r="M33" s="85">
        <v>3.0863226379256536E-2</v>
      </c>
      <c r="N33" s="90">
        <v>9.194515563720862E-2</v>
      </c>
      <c r="O33" s="88">
        <v>8.6222739816326444E-2</v>
      </c>
      <c r="P33" s="85">
        <v>-1.3000000000000678E-2</v>
      </c>
      <c r="Q33" s="90">
        <v>4.3886448999999939E-2</v>
      </c>
      <c r="R33" s="90">
        <v>3.5645305999999932E-2</v>
      </c>
      <c r="S33" s="90">
        <v>2.7147779999999955E-2</v>
      </c>
      <c r="T33" s="90">
        <v>7.1083140000000045E-2</v>
      </c>
      <c r="U33" s="90">
        <v>6.483525999999995E-2</v>
      </c>
      <c r="V33" s="90">
        <v>7.009170000000009E-2</v>
      </c>
      <c r="W33" s="90">
        <v>7.1112300000000017E-2</v>
      </c>
      <c r="X33" s="90">
        <v>6.0602940000000105E-2</v>
      </c>
      <c r="Y33" s="90">
        <v>7.0413220000000054E-2</v>
      </c>
      <c r="Z33" s="88">
        <v>5.5592103159999962E-2</v>
      </c>
      <c r="AA33" s="85">
        <v>9.0000030704193046E-2</v>
      </c>
      <c r="AB33" s="90">
        <v>7.6000017393658581E-2</v>
      </c>
      <c r="AC33" s="90">
        <v>6.7999996197187551E-2</v>
      </c>
      <c r="AD33" s="91"/>
      <c r="AE33" s="90">
        <v>8.6999947341209083E-2</v>
      </c>
      <c r="AF33" s="87"/>
      <c r="AG33" s="85">
        <v>0.10200000006897558</v>
      </c>
      <c r="AH33" s="90">
        <v>5.0000000049176707E-2</v>
      </c>
      <c r="AI33" s="90">
        <v>5.6000000028761487E-2</v>
      </c>
      <c r="AJ33" s="90">
        <v>6.1999999977344844E-2</v>
      </c>
      <c r="AK33" s="90">
        <v>9.3999999983559457E-2</v>
      </c>
      <c r="AL33" s="88">
        <v>8.2999999969544325E-2</v>
      </c>
      <c r="AM33" s="85">
        <v>0.12099996346817199</v>
      </c>
      <c r="AN33" s="90">
        <v>6.2999949548927736E-2</v>
      </c>
      <c r="AO33" s="91"/>
      <c r="AP33" s="88">
        <v>8.0000043691161427E-2</v>
      </c>
      <c r="AQ33" s="85">
        <v>3.0999940287790739E-2</v>
      </c>
      <c r="AR33" s="91"/>
      <c r="AS33" s="90">
        <v>0.11199989871743599</v>
      </c>
      <c r="AT33" s="88">
        <v>6.7999948897555562E-2</v>
      </c>
      <c r="AU33" s="144"/>
      <c r="AV33" s="119">
        <v>6.9975694000000005E-2</v>
      </c>
      <c r="AW33" s="119">
        <v>4.1817403819971233E-2</v>
      </c>
      <c r="AX33" s="119">
        <v>7.3610717708633991E-2</v>
      </c>
    </row>
    <row r="34" spans="1:50" s="9" customFormat="1" ht="11.25">
      <c r="A34" s="7">
        <v>32233</v>
      </c>
      <c r="B34" s="85"/>
      <c r="C34" s="88">
        <v>-3.3000000000000473E-2</v>
      </c>
      <c r="D34" s="85">
        <v>-2.8999978204601429E-2</v>
      </c>
      <c r="E34" s="90">
        <v>9.999770892070714E-4</v>
      </c>
      <c r="F34" s="90">
        <v>-1.4342518140000093E-2</v>
      </c>
      <c r="G34" s="90">
        <v>1.0000256164197641E-3</v>
      </c>
      <c r="H34" s="90">
        <v>1.099996922653701E-2</v>
      </c>
      <c r="I34" s="90">
        <v>5.1902930800000746E-3</v>
      </c>
      <c r="J34" s="90">
        <v>1.8999984392759961E-2</v>
      </c>
      <c r="K34" s="90">
        <v>1.1660949400000842E-3</v>
      </c>
      <c r="L34" s="88">
        <v>2.9556614571428552E-2</v>
      </c>
      <c r="M34" s="85">
        <v>-3.2428212280733004E-2</v>
      </c>
      <c r="N34" s="90">
        <v>-2.0346345430196644E-2</v>
      </c>
      <c r="O34" s="88">
        <v>1.6011138163265493E-3</v>
      </c>
      <c r="P34" s="85">
        <v>2.4000000000000909E-2</v>
      </c>
      <c r="Q34" s="90">
        <v>5.7773500000002365E-4</v>
      </c>
      <c r="R34" s="90">
        <v>-1.6656082000000016E-2</v>
      </c>
      <c r="S34" s="90">
        <v>3.4529653000000105E-2</v>
      </c>
      <c r="T34" s="90">
        <v>2.8748672999999947E-2</v>
      </c>
      <c r="U34" s="90">
        <v>2.6069224000000002E-2</v>
      </c>
      <c r="V34" s="90">
        <v>3.4926959999999951E-2</v>
      </c>
      <c r="W34" s="90">
        <v>-9.5482650000000557E-3</v>
      </c>
      <c r="X34" s="90">
        <v>4.639157100000002E-2</v>
      </c>
      <c r="Y34" s="90">
        <v>-2.4446039999999947E-2</v>
      </c>
      <c r="Z34" s="88">
        <v>-3.9287146459999978E-2</v>
      </c>
      <c r="AA34" s="85">
        <v>2.4999972739692788E-2</v>
      </c>
      <c r="AB34" s="90">
        <v>-3.0000036113542738E-2</v>
      </c>
      <c r="AC34" s="90">
        <v>-2.3000073884236638E-2</v>
      </c>
      <c r="AD34" s="91"/>
      <c r="AE34" s="90">
        <v>1.1000002338037884E-2</v>
      </c>
      <c r="AF34" s="87"/>
      <c r="AG34" s="85">
        <v>-3.1000000093664215E-2</v>
      </c>
      <c r="AH34" s="90">
        <v>-2.5000000026344837E-2</v>
      </c>
      <c r="AI34" s="90">
        <v>-3.9999999968225008E-2</v>
      </c>
      <c r="AJ34" s="90">
        <v>-3.2000000027233133E-2</v>
      </c>
      <c r="AK34" s="90">
        <v>-2.1999999960971905E-2</v>
      </c>
      <c r="AL34" s="88">
        <v>-3.5000000016798372E-2</v>
      </c>
      <c r="AM34" s="85">
        <v>-1.0000008855599041E-2</v>
      </c>
      <c r="AN34" s="90">
        <v>-1.1999982903344142E-2</v>
      </c>
      <c r="AO34" s="91"/>
      <c r="AP34" s="88">
        <v>3.0000048545731239E-2</v>
      </c>
      <c r="AQ34" s="85">
        <v>-1.7999968325315585E-2</v>
      </c>
      <c r="AR34" s="91"/>
      <c r="AS34" s="90">
        <v>2.1999997512480496E-2</v>
      </c>
      <c r="AT34" s="88">
        <v>-1.5999942196161188E-2</v>
      </c>
      <c r="AU34" s="144"/>
      <c r="AV34" s="119">
        <v>-1.0999522000000001E-2</v>
      </c>
      <c r="AW34" s="119">
        <v>-3.3343290269584047E-2</v>
      </c>
      <c r="AX34" s="119">
        <v>-8.4208597566244811E-3</v>
      </c>
    </row>
    <row r="35" spans="1:50" s="9" customFormat="1" ht="11.25">
      <c r="A35" s="7">
        <v>32262</v>
      </c>
      <c r="B35" s="85"/>
      <c r="C35" s="88">
        <v>-7.9999999999997851E-3</v>
      </c>
      <c r="D35" s="85">
        <v>-7.9999677505621092E-3</v>
      </c>
      <c r="E35" s="90">
        <v>-4.0000560359049198E-3</v>
      </c>
      <c r="F35" s="90">
        <v>3.7271756799999167E-3</v>
      </c>
      <c r="G35" s="90">
        <v>-7.9999881888488389E-3</v>
      </c>
      <c r="H35" s="90">
        <v>-5.9999580360515781E-3</v>
      </c>
      <c r="I35" s="90">
        <v>1.5001219179999969E-2</v>
      </c>
      <c r="J35" s="90">
        <v>1.9999973527501158E-2</v>
      </c>
      <c r="K35" s="90">
        <v>2.1068143799999994E-2</v>
      </c>
      <c r="L35" s="88">
        <v>2.4645053783783677E-2</v>
      </c>
      <c r="M35" s="85">
        <v>3.6596740143639561E-3</v>
      </c>
      <c r="N35" s="90">
        <v>-2.6597227052201911E-3</v>
      </c>
      <c r="O35" s="88">
        <v>-7.2008693877552155E-3</v>
      </c>
      <c r="P35" s="85">
        <v>-9.000000000000008E-3</v>
      </c>
      <c r="Q35" s="90">
        <v>9.0598600000000307E-3</v>
      </c>
      <c r="R35" s="90">
        <v>1.3969319999999952E-2</v>
      </c>
      <c r="S35" s="90">
        <v>1.9317199999999701E-3</v>
      </c>
      <c r="T35" s="90">
        <v>2.2071479999999921E-2</v>
      </c>
      <c r="U35" s="90">
        <v>2.0806660000000088E-2</v>
      </c>
      <c r="V35" s="90">
        <v>-1.101114000000003E-2</v>
      </c>
      <c r="W35" s="90">
        <v>1.3219180000000108E-2</v>
      </c>
      <c r="X35" s="90">
        <v>1.2253800000000092E-2</v>
      </c>
      <c r="Y35" s="90">
        <v>1.5649400000000036E-2</v>
      </c>
      <c r="Z35" s="88">
        <v>9.3324348399999035E-3</v>
      </c>
      <c r="AA35" s="85">
        <v>2.0000023049365545E-2</v>
      </c>
      <c r="AB35" s="90">
        <v>-1.0000012410153358E-2</v>
      </c>
      <c r="AC35" s="90">
        <v>4.0000320716884197E-3</v>
      </c>
      <c r="AD35" s="91"/>
      <c r="AE35" s="90">
        <v>9.0000827910681203E-3</v>
      </c>
      <c r="AF35" s="87"/>
      <c r="AG35" s="85">
        <v>-6.9999999650597333E-3</v>
      </c>
      <c r="AH35" s="90">
        <v>-2.9999999622917217E-3</v>
      </c>
      <c r="AI35" s="90">
        <v>-1.3000000070572226E-2</v>
      </c>
      <c r="AJ35" s="90">
        <v>-1.0000000223895356E-3</v>
      </c>
      <c r="AK35" s="90">
        <v>-9.0000000169714323E-3</v>
      </c>
      <c r="AL35" s="88">
        <v>-9.0000000568648542E-3</v>
      </c>
      <c r="AM35" s="85">
        <v>1.3000020484164931E-2</v>
      </c>
      <c r="AN35" s="90">
        <v>4.9999535847997656E-3</v>
      </c>
      <c r="AO35" s="91"/>
      <c r="AP35" s="88">
        <v>-6.0000714831943691E-3</v>
      </c>
      <c r="AQ35" s="85">
        <v>-7.0000518522350674E-3</v>
      </c>
      <c r="AR35" s="91"/>
      <c r="AS35" s="90">
        <v>-1.4999909662219646E-2</v>
      </c>
      <c r="AT35" s="88">
        <v>8.9999482728775337E-3</v>
      </c>
      <c r="AU35" s="144"/>
      <c r="AV35" s="119">
        <v>2.055126E-3</v>
      </c>
      <c r="AW35" s="119">
        <v>9.4248522538529222E-3</v>
      </c>
      <c r="AX35" s="119">
        <v>2.4223701320361902E-3</v>
      </c>
    </row>
    <row r="36" spans="1:50" s="9" customFormat="1" ht="11.25">
      <c r="A36" s="7">
        <v>32294</v>
      </c>
      <c r="B36" s="85"/>
      <c r="C36" s="88">
        <v>1.2000000000000011E-2</v>
      </c>
      <c r="D36" s="85">
        <v>1.4999999999999902E-2</v>
      </c>
      <c r="E36" s="90">
        <v>1.000008716485512E-2</v>
      </c>
      <c r="F36" s="90">
        <v>2.9918434280000072E-2</v>
      </c>
      <c r="G36" s="90">
        <v>2.4999972714495389E-2</v>
      </c>
      <c r="H36" s="90">
        <v>-1.20000055496855E-2</v>
      </c>
      <c r="I36" s="90">
        <v>-1.0309850239999974E-2</v>
      </c>
      <c r="J36" s="90">
        <v>-3.9999799787817647E-3</v>
      </c>
      <c r="K36" s="90">
        <v>-4.2102959599999989E-3</v>
      </c>
      <c r="L36" s="88">
        <v>-1.373428611111116E-2</v>
      </c>
      <c r="M36" s="85">
        <v>3.531415669690996E-2</v>
      </c>
      <c r="N36" s="90">
        <v>5.7071462620135183E-3</v>
      </c>
      <c r="O36" s="88">
        <v>-3.8894691249999891E-3</v>
      </c>
      <c r="P36" s="85">
        <v>6.2999999999999279E-2</v>
      </c>
      <c r="Q36" s="90">
        <v>-6.9560000000001843E-4</v>
      </c>
      <c r="R36" s="90">
        <v>-3.466080000000149E-3</v>
      </c>
      <c r="S36" s="90">
        <v>-1.1733199999999888E-2</v>
      </c>
      <c r="T36" s="90">
        <v>-4.7099000000000446E-3</v>
      </c>
      <c r="U36" s="90">
        <v>1.9527880000000941E-3</v>
      </c>
      <c r="V36" s="90">
        <v>7.9642399999999558E-3</v>
      </c>
      <c r="W36" s="90">
        <v>-3.1611400000000067E-3</v>
      </c>
      <c r="X36" s="90">
        <v>-7.0150199999998719E-3</v>
      </c>
      <c r="Y36" s="90">
        <v>-3.774080000000124E-3</v>
      </c>
      <c r="Z36" s="88">
        <v>2.824340400000569E-4</v>
      </c>
      <c r="AA36" s="85">
        <v>-5.000026073942565E-3</v>
      </c>
      <c r="AB36" s="90">
        <v>-1.5999964184262749E-2</v>
      </c>
      <c r="AC36" s="90">
        <v>2.000033758907227E-3</v>
      </c>
      <c r="AD36" s="91"/>
      <c r="AE36" s="90">
        <v>-8.0000814108359686E-3</v>
      </c>
      <c r="AF36" s="87"/>
      <c r="AG36" s="85">
        <v>-5.0000000075233197E-3</v>
      </c>
      <c r="AH36" s="90">
        <v>-1.0000000086724747E-2</v>
      </c>
      <c r="AI36" s="90">
        <v>-5.9999999463437037E-3</v>
      </c>
      <c r="AJ36" s="90">
        <v>-1.2999999978644206E-2</v>
      </c>
      <c r="AK36" s="90">
        <v>-7.0000000897939563E-3</v>
      </c>
      <c r="AL36" s="88">
        <v>2.5000000042287862E-2</v>
      </c>
      <c r="AM36" s="85">
        <v>1.0000265790726104E-3</v>
      </c>
      <c r="AN36" s="90">
        <v>-3.0000053806927829E-3</v>
      </c>
      <c r="AO36" s="91"/>
      <c r="AP36" s="88">
        <v>-4.9999476445269364E-3</v>
      </c>
      <c r="AQ36" s="85">
        <v>-8.999962796024219E-3</v>
      </c>
      <c r="AR36" s="91"/>
      <c r="AS36" s="90">
        <v>-1.0000000000000231E-2</v>
      </c>
      <c r="AT36" s="88">
        <v>3.0000157678518047E-3</v>
      </c>
      <c r="AU36" s="144"/>
      <c r="AV36" s="119">
        <v>9.651350000000001E-4</v>
      </c>
      <c r="AW36" s="119">
        <v>3.1760609191444633E-3</v>
      </c>
      <c r="AX36" s="119">
        <v>4.7214964492534204E-3</v>
      </c>
    </row>
    <row r="37" spans="1:50" s="9" customFormat="1" ht="11.25">
      <c r="A37" s="7">
        <v>32324</v>
      </c>
      <c r="B37" s="85"/>
      <c r="C37" s="88">
        <v>8.9999999999999636E-2</v>
      </c>
      <c r="D37" s="85">
        <v>5.0999935031929899E-2</v>
      </c>
      <c r="E37" s="90">
        <v>7.6999964008214405E-2</v>
      </c>
      <c r="F37" s="90">
        <v>0.10384815400000003</v>
      </c>
      <c r="G37" s="90">
        <v>7.9999992255997521E-2</v>
      </c>
      <c r="H37" s="90">
        <v>7.3999952254731216E-2</v>
      </c>
      <c r="I37" s="90">
        <v>6.5793592899999975E-2</v>
      </c>
      <c r="J37" s="90">
        <v>7.2000018612616179E-2</v>
      </c>
      <c r="K37" s="90">
        <v>5.257794275999994E-2</v>
      </c>
      <c r="L37" s="88">
        <v>6.1420433888888848E-2</v>
      </c>
      <c r="M37" s="85">
        <v>4.6946176574343745E-2</v>
      </c>
      <c r="N37" s="90">
        <v>7.0580834677052895E-2</v>
      </c>
      <c r="O37" s="88">
        <v>7.8593800759999999E-2</v>
      </c>
      <c r="P37" s="85">
        <v>-1.9999999999999574E-2</v>
      </c>
      <c r="Q37" s="90">
        <v>3.0994699999999931E-2</v>
      </c>
      <c r="R37" s="90">
        <v>3.880069999999991E-2</v>
      </c>
      <c r="S37" s="90">
        <v>3.6659680000000083E-2</v>
      </c>
      <c r="T37" s="90">
        <v>4.2223359999999932E-2</v>
      </c>
      <c r="U37" s="90">
        <v>3.7384379999999995E-2</v>
      </c>
      <c r="V37" s="90">
        <v>4.454121600000005E-2</v>
      </c>
      <c r="W37" s="90">
        <v>4.2100280000000101E-2</v>
      </c>
      <c r="X37" s="90">
        <v>2.7171400000000068E-2</v>
      </c>
      <c r="Y37" s="90">
        <v>6.7314920000000056E-2</v>
      </c>
      <c r="Z37" s="88">
        <v>6.4277849600000048E-2</v>
      </c>
      <c r="AA37" s="85">
        <v>7.5999996855403928E-2</v>
      </c>
      <c r="AB37" s="90">
        <v>8.200001765308107E-2</v>
      </c>
      <c r="AC37" s="90">
        <v>5.5999930443307866E-2</v>
      </c>
      <c r="AD37" s="91"/>
      <c r="AE37" s="90">
        <v>8.4000030682849669E-2</v>
      </c>
      <c r="AF37" s="87"/>
      <c r="AG37" s="85">
        <v>5.7999999996044771E-2</v>
      </c>
      <c r="AH37" s="90">
        <v>7.0000000070567392E-2</v>
      </c>
      <c r="AI37" s="90">
        <v>6.8000000043859199E-2</v>
      </c>
      <c r="AJ37" s="90">
        <v>8.4999999944123994E-2</v>
      </c>
      <c r="AK37" s="90">
        <v>8.0000000088562562E-2</v>
      </c>
      <c r="AL37" s="88">
        <v>8.5000000021580258E-2</v>
      </c>
      <c r="AM37" s="85">
        <v>9.8999966831404107E-2</v>
      </c>
      <c r="AN37" s="90">
        <v>5.0000058466239228E-2</v>
      </c>
      <c r="AO37" s="91"/>
      <c r="AP37" s="88">
        <v>8.2999925241928674E-2</v>
      </c>
      <c r="AQ37" s="85">
        <v>5.6999963982690804E-2</v>
      </c>
      <c r="AR37" s="91"/>
      <c r="AS37" s="90">
        <v>6.6999939808082942E-2</v>
      </c>
      <c r="AT37" s="88">
        <v>3.2999984843642194E-2</v>
      </c>
      <c r="AU37" s="144"/>
      <c r="AV37" s="119">
        <v>5.7008557000000008E-2</v>
      </c>
      <c r="AW37" s="119">
        <v>4.3256026853829566E-2</v>
      </c>
      <c r="AX37" s="119">
        <v>5.9514790115434098E-2</v>
      </c>
    </row>
    <row r="38" spans="1:50" s="9" customFormat="1" ht="11.25">
      <c r="A38" s="7">
        <v>32353</v>
      </c>
      <c r="B38" s="85"/>
      <c r="C38" s="88">
        <v>-1.5999999999999459E-2</v>
      </c>
      <c r="D38" s="85">
        <v>-1.0999952902488674E-2</v>
      </c>
      <c r="E38" s="90">
        <v>1.0000071025819679E-3</v>
      </c>
      <c r="F38" s="90">
        <v>3.655735800000004E-3</v>
      </c>
      <c r="G38" s="90">
        <v>8.9999822533288754E-3</v>
      </c>
      <c r="H38" s="90">
        <v>1.4000045949864148E-2</v>
      </c>
      <c r="I38" s="90">
        <v>8.38191350000006E-3</v>
      </c>
      <c r="J38" s="90">
        <v>-1.3000008941695618E-2</v>
      </c>
      <c r="K38" s="90">
        <v>-2.2123705999999022E-4</v>
      </c>
      <c r="L38" s="88">
        <v>-1.6852010571428711E-2</v>
      </c>
      <c r="M38" s="85">
        <v>1.1728844443956943E-2</v>
      </c>
      <c r="N38" s="90">
        <v>-5.1369798183441562E-3</v>
      </c>
      <c r="O38" s="88">
        <v>-2.351959349999988E-2</v>
      </c>
      <c r="P38" s="85">
        <v>-5.3000000000000602E-2</v>
      </c>
      <c r="Q38" s="90">
        <v>-2.7274380000000042E-2</v>
      </c>
      <c r="R38" s="90">
        <v>-1.0298380000000051E-2</v>
      </c>
      <c r="S38" s="90">
        <v>-3.136344000000002E-2</v>
      </c>
      <c r="T38" s="90">
        <v>-2.0825764999999996E-2</v>
      </c>
      <c r="U38" s="90">
        <v>-1.3060639999999957E-2</v>
      </c>
      <c r="V38" s="90">
        <v>-2.3881900000000011E-2</v>
      </c>
      <c r="W38" s="90">
        <v>-2.375598000000001E-2</v>
      </c>
      <c r="X38" s="90">
        <v>-3.3179340000000002E-2</v>
      </c>
      <c r="Y38" s="90">
        <v>-1.0130540000000021E-2</v>
      </c>
      <c r="Z38" s="88">
        <v>-2.9571093800000448E-3</v>
      </c>
      <c r="AA38" s="85">
        <v>-2.3999951291880373E-2</v>
      </c>
      <c r="AB38" s="90">
        <v>-2.800004945029011E-2</v>
      </c>
      <c r="AC38" s="90">
        <v>-1.8999940650102021E-2</v>
      </c>
      <c r="AD38" s="91"/>
      <c r="AE38" s="90">
        <v>-3.8000001534619576E-2</v>
      </c>
      <c r="AF38" s="87"/>
      <c r="AG38" s="85">
        <v>-3.6000000006157218E-2</v>
      </c>
      <c r="AH38" s="90">
        <v>-3.8000000015919189E-2</v>
      </c>
      <c r="AI38" s="90">
        <v>-2.7000000047271766E-2</v>
      </c>
      <c r="AJ38" s="90">
        <v>-3.3999999965594663E-2</v>
      </c>
      <c r="AK38" s="90">
        <v>-4.8000000044022384E-2</v>
      </c>
      <c r="AL38" s="88">
        <v>-1.3000000055222949E-2</v>
      </c>
      <c r="AM38" s="85">
        <v>-3.8999975116970065E-2</v>
      </c>
      <c r="AN38" s="90">
        <v>-9.9999965734071106E-3</v>
      </c>
      <c r="AO38" s="91"/>
      <c r="AP38" s="88">
        <v>-3.9999974331964561E-3</v>
      </c>
      <c r="AQ38" s="85">
        <v>-6.0000003605826802E-3</v>
      </c>
      <c r="AR38" s="91"/>
      <c r="AS38" s="90">
        <v>-1.30000203336188E-2</v>
      </c>
      <c r="AT38" s="88">
        <v>-2.4999982440214952E-2</v>
      </c>
      <c r="AU38" s="144"/>
      <c r="AV38" s="119">
        <v>-1.5051311000000001E-2</v>
      </c>
      <c r="AW38" s="119">
        <v>-5.4113345521024092E-3</v>
      </c>
      <c r="AX38" s="119">
        <v>-1.15288133096792E-2</v>
      </c>
    </row>
    <row r="39" spans="1:50" s="9" customFormat="1" ht="11.25">
      <c r="A39" s="7">
        <v>32386</v>
      </c>
      <c r="B39" s="85"/>
      <c r="C39" s="88">
        <v>-4.4000000000000372E-2</v>
      </c>
      <c r="D39" s="85">
        <v>-3.3999976714563007E-2</v>
      </c>
      <c r="E39" s="90">
        <v>-1.8999983989671398E-2</v>
      </c>
      <c r="F39" s="90">
        <v>-3.7456806639999951E-2</v>
      </c>
      <c r="G39" s="90">
        <v>-2.5999972462644072E-2</v>
      </c>
      <c r="H39" s="90">
        <v>-3.9000020723526818E-2</v>
      </c>
      <c r="I39" s="90">
        <v>-2.6274680120000005E-2</v>
      </c>
      <c r="J39" s="90">
        <v>-2.8000001055471402E-2</v>
      </c>
      <c r="K39" s="90">
        <v>-4.0827672639999979E-2</v>
      </c>
      <c r="L39" s="88">
        <v>-5.6763970857142909E-2</v>
      </c>
      <c r="M39" s="85">
        <v>-1.8604934499377168E-2</v>
      </c>
      <c r="N39" s="90">
        <v>-4.4670091756554453E-2</v>
      </c>
      <c r="O39" s="88">
        <v>-3.5818442379999982E-2</v>
      </c>
      <c r="P39" s="85">
        <v>3.5000000000000364E-2</v>
      </c>
      <c r="Q39" s="90">
        <v>-5.3002219999999989E-2</v>
      </c>
      <c r="R39" s="90">
        <v>-4.4624940000000057E-2</v>
      </c>
      <c r="S39" s="90">
        <v>-5.7241679999999961E-2</v>
      </c>
      <c r="T39" s="90">
        <v>-5.3252659999999952E-2</v>
      </c>
      <c r="U39" s="90">
        <v>-5.2827500000000027E-2</v>
      </c>
      <c r="V39" s="90">
        <v>-3.11496200000001E-2</v>
      </c>
      <c r="W39" s="90">
        <v>-5.3061360000000057E-2</v>
      </c>
      <c r="X39" s="90">
        <v>-3.4582659999999876E-2</v>
      </c>
      <c r="Y39" s="90">
        <v>-6.0537040000000042E-2</v>
      </c>
      <c r="Z39" s="88">
        <v>-4.0502284780000064E-2</v>
      </c>
      <c r="AA39" s="85">
        <v>-4.8000035266805852E-2</v>
      </c>
      <c r="AB39" s="90">
        <v>-5.5999988925216404E-2</v>
      </c>
      <c r="AC39" s="90">
        <v>-3.5000024042390332E-2</v>
      </c>
      <c r="AD39" s="91"/>
      <c r="AE39" s="90">
        <v>-6.599999858201E-2</v>
      </c>
      <c r="AF39" s="87"/>
      <c r="AG39" s="85">
        <v>-3.5000000018819311E-2</v>
      </c>
      <c r="AH39" s="90">
        <v>-3.399999998605252E-2</v>
      </c>
      <c r="AI39" s="90">
        <v>-3.299999998283909E-2</v>
      </c>
      <c r="AJ39" s="90">
        <v>-4.0000000004537073E-2</v>
      </c>
      <c r="AK39" s="90">
        <v>-4.6999999968832085E-2</v>
      </c>
      <c r="AL39" s="88">
        <v>-2.5999999995495515E-2</v>
      </c>
      <c r="AM39" s="85">
        <v>-5.7000019294349946E-2</v>
      </c>
      <c r="AN39" s="90">
        <v>-3.4000019036625972E-2</v>
      </c>
      <c r="AO39" s="91"/>
      <c r="AP39" s="88">
        <v>-6.8999978186582656E-2</v>
      </c>
      <c r="AQ39" s="85">
        <v>-3.5999922732350975E-2</v>
      </c>
      <c r="AR39" s="91"/>
      <c r="AS39" s="90">
        <v>-5.9999956244733088E-2</v>
      </c>
      <c r="AT39" s="88">
        <v>-3.999996798215999E-2</v>
      </c>
      <c r="AU39" s="144"/>
      <c r="AV39" s="119">
        <v>-3.7971753000000004E-2</v>
      </c>
      <c r="AW39" s="119">
        <v>-3.8600102933607827E-2</v>
      </c>
      <c r="AX39" s="119">
        <v>-3.3289139498077998E-2</v>
      </c>
    </row>
    <row r="40" spans="1:50" s="9" customFormat="1" ht="11.25">
      <c r="A40" s="7">
        <v>32416</v>
      </c>
      <c r="B40" s="85"/>
      <c r="C40" s="88">
        <v>3.4000000000000474E-2</v>
      </c>
      <c r="D40" s="85">
        <v>4.5999964476833188E-2</v>
      </c>
      <c r="E40" s="90">
        <v>3.8999951687859635E-2</v>
      </c>
      <c r="F40" s="90">
        <v>3.2247261980000053E-2</v>
      </c>
      <c r="G40" s="90">
        <v>4.0999961513002781E-2</v>
      </c>
      <c r="H40" s="90">
        <v>4.5000030190362583E-2</v>
      </c>
      <c r="I40" s="90">
        <v>3.1252958580000101E-2</v>
      </c>
      <c r="J40" s="90">
        <v>5.3000005429382879E-2</v>
      </c>
      <c r="K40" s="90">
        <v>3.6913286939999956E-2</v>
      </c>
      <c r="L40" s="88">
        <v>3.7811181142857198E-2</v>
      </c>
      <c r="M40" s="85">
        <v>3.6219847088768242E-2</v>
      </c>
      <c r="N40" s="90">
        <v>5.0572252412175001E-2</v>
      </c>
      <c r="O40" s="88">
        <v>4.2934116599999905E-2</v>
      </c>
      <c r="P40" s="85">
        <v>0</v>
      </c>
      <c r="Q40" s="90">
        <v>4.2889079999999913E-2</v>
      </c>
      <c r="R40" s="90">
        <v>5.1142739999999964E-2</v>
      </c>
      <c r="S40" s="90">
        <v>4.5797579999999893E-2</v>
      </c>
      <c r="T40" s="90">
        <v>4.8742660000000049E-2</v>
      </c>
      <c r="U40" s="90">
        <v>4.9598079999999989E-2</v>
      </c>
      <c r="V40" s="90">
        <v>3.2432339999999948E-2</v>
      </c>
      <c r="W40" s="90">
        <v>3.7555320000000059E-2</v>
      </c>
      <c r="X40" s="90">
        <v>2.7419560000000009E-2</v>
      </c>
      <c r="Y40" s="90">
        <v>4.648491999999993E-2</v>
      </c>
      <c r="Z40" s="88">
        <v>5.5768518420000079E-2</v>
      </c>
      <c r="AA40" s="85">
        <v>3.9000048053610792E-2</v>
      </c>
      <c r="AB40" s="90">
        <v>3.7000052792928839E-2</v>
      </c>
      <c r="AC40" s="90">
        <v>3.2000036239105523E-2</v>
      </c>
      <c r="AD40" s="91"/>
      <c r="AE40" s="90">
        <v>3.6000003795476632E-2</v>
      </c>
      <c r="AF40" s="87"/>
      <c r="AG40" s="85">
        <v>4.700000006394256E-2</v>
      </c>
      <c r="AH40" s="90">
        <v>4.100000001835391E-2</v>
      </c>
      <c r="AI40" s="90">
        <v>4.4999999976617966E-2</v>
      </c>
      <c r="AJ40" s="90">
        <v>5.1000000053287753E-2</v>
      </c>
      <c r="AK40" s="90">
        <v>4.699999998989135E-2</v>
      </c>
      <c r="AL40" s="88">
        <v>4.1000000016916616E-2</v>
      </c>
      <c r="AM40" s="85">
        <v>2.4000023383548008E-2</v>
      </c>
      <c r="AN40" s="90">
        <v>3.3000043085907427E-2</v>
      </c>
      <c r="AO40" s="91"/>
      <c r="AP40" s="88">
        <v>2.8000047848796061E-2</v>
      </c>
      <c r="AQ40" s="85">
        <v>3.4999929442644628E-2</v>
      </c>
      <c r="AR40" s="91"/>
      <c r="AS40" s="90">
        <v>3.5999954227649233E-2</v>
      </c>
      <c r="AT40" s="88">
        <v>6.0000096720562723E-3</v>
      </c>
      <c r="AU40" s="144"/>
      <c r="AV40" s="119">
        <v>3.8989170000000004E-2</v>
      </c>
      <c r="AW40" s="119">
        <v>3.9729275007647669E-2</v>
      </c>
      <c r="AX40" s="119">
        <v>4.1273318386464704E-2</v>
      </c>
    </row>
    <row r="41" spans="1:50" s="9" customFormat="1" ht="11.25">
      <c r="A41" s="7">
        <v>32447</v>
      </c>
      <c r="B41" s="85"/>
      <c r="C41" s="88">
        <v>-4.0000000000004476E-3</v>
      </c>
      <c r="D41" s="85">
        <v>1.000003118864079E-2</v>
      </c>
      <c r="E41" s="90">
        <v>2.100000571193128E-2</v>
      </c>
      <c r="F41" s="90">
        <v>1.8563663619999948E-2</v>
      </c>
      <c r="G41" s="90">
        <v>2.0000357446485761E-3</v>
      </c>
      <c r="H41" s="90">
        <v>2.3999950840634776E-2</v>
      </c>
      <c r="I41" s="90">
        <v>1.4122028959999922E-2</v>
      </c>
      <c r="J41" s="90">
        <v>-4.9999647665899261E-3</v>
      </c>
      <c r="K41" s="90">
        <v>2.3163539200000027E-2</v>
      </c>
      <c r="L41" s="88">
        <v>2.8400881999999905E-2</v>
      </c>
      <c r="M41" s="85">
        <v>1.9843950896035967E-2</v>
      </c>
      <c r="N41" s="90">
        <v>1.4220555105874721E-2</v>
      </c>
      <c r="O41" s="88">
        <v>1.4945454340000053E-2</v>
      </c>
      <c r="P41" s="85">
        <v>-2.3000000000000465E-2</v>
      </c>
      <c r="Q41" s="90">
        <v>-1.3325600000000049E-2</v>
      </c>
      <c r="R41" s="90">
        <v>-1.0069960000000044E-2</v>
      </c>
      <c r="S41" s="90">
        <v>-6.9680199999999637E-3</v>
      </c>
      <c r="T41" s="90">
        <v>1.3854199999999928E-2</v>
      </c>
      <c r="U41" s="90">
        <v>-1.4090840000000049E-2</v>
      </c>
      <c r="V41" s="90">
        <v>1.8237400000000736E-3</v>
      </c>
      <c r="W41" s="90">
        <v>2.4958440000000026E-2</v>
      </c>
      <c r="X41" s="90">
        <v>-1.8026399999999665E-3</v>
      </c>
      <c r="Y41" s="90">
        <v>1.7831699999999895E-2</v>
      </c>
      <c r="Z41" s="88">
        <v>-2.1724025199999497E-3</v>
      </c>
      <c r="AA41" s="85">
        <v>-7.0000429703279687E-3</v>
      </c>
      <c r="AB41" s="90">
        <v>-5.000069381574046E-3</v>
      </c>
      <c r="AC41" s="90">
        <v>8.9999920990322391E-3</v>
      </c>
      <c r="AD41" s="91"/>
      <c r="AE41" s="90">
        <v>-2.8999953197665795E-2</v>
      </c>
      <c r="AF41" s="87"/>
      <c r="AG41" s="85">
        <v>1.099999993283185E-2</v>
      </c>
      <c r="AH41" s="90">
        <v>2.299999998178115E-2</v>
      </c>
      <c r="AI41" s="90">
        <v>1.2000000041767045E-2</v>
      </c>
      <c r="AJ41" s="90">
        <v>1.7999999998651095E-2</v>
      </c>
      <c r="AK41" s="90">
        <v>8.0000000427093987E-3</v>
      </c>
      <c r="AL41" s="88">
        <v>0</v>
      </c>
      <c r="AM41" s="85">
        <v>-1.200005293683104E-2</v>
      </c>
      <c r="AN41" s="90">
        <v>1.2999921003436166E-2</v>
      </c>
      <c r="AO41" s="91"/>
      <c r="AP41" s="88">
        <v>-4.9999889406312503E-3</v>
      </c>
      <c r="AQ41" s="85">
        <v>1.3000006271765008E-2</v>
      </c>
      <c r="AR41" s="91"/>
      <c r="AS41" s="90">
        <v>-1.0999959749623756E-2</v>
      </c>
      <c r="AT41" s="88">
        <v>-3.0000147530847565E-3</v>
      </c>
      <c r="AU41" s="144"/>
      <c r="AV41" s="119">
        <v>9.9606210000000011E-3</v>
      </c>
      <c r="AW41" s="119">
        <v>2.5964473539038746E-2</v>
      </c>
      <c r="AX41" s="119">
        <v>1.3004706836328199E-2</v>
      </c>
    </row>
    <row r="42" spans="1:50" s="9" customFormat="1" ht="11.25">
      <c r="A42" s="7">
        <v>32477</v>
      </c>
      <c r="B42" s="85"/>
      <c r="C42" s="88">
        <v>-3.2000000000000473E-2</v>
      </c>
      <c r="D42" s="85">
        <v>-2.6000054382831594E-2</v>
      </c>
      <c r="E42" s="90">
        <v>-2.6000022902271658E-2</v>
      </c>
      <c r="F42" s="90">
        <v>-2.7567488380000005E-2</v>
      </c>
      <c r="G42" s="90">
        <v>-2.0000043717280147E-2</v>
      </c>
      <c r="H42" s="90">
        <v>-2.4000015047032086E-2</v>
      </c>
      <c r="I42" s="90">
        <v>-3.7854227279999986E-2</v>
      </c>
      <c r="J42" s="90">
        <v>-2.7000045515397919E-2</v>
      </c>
      <c r="K42" s="90">
        <v>-1.7990067260000075E-2</v>
      </c>
      <c r="L42" s="88">
        <v>-2.9395719714285673E-2</v>
      </c>
      <c r="M42" s="85">
        <v>-1.9369845759300897E-2</v>
      </c>
      <c r="N42" s="90">
        <v>-1.8354437573011473E-2</v>
      </c>
      <c r="O42" s="88">
        <v>-3.2193676659999948E-2</v>
      </c>
      <c r="P42" s="85">
        <v>9.9999999999988987E-4</v>
      </c>
      <c r="Q42" s="90">
        <v>-2.8773799999999961E-2</v>
      </c>
      <c r="R42" s="90">
        <v>-3.7110163000000029E-2</v>
      </c>
      <c r="S42" s="90">
        <v>-3.9653080000000007E-2</v>
      </c>
      <c r="T42" s="90">
        <v>-3.2580520000000113E-2</v>
      </c>
      <c r="U42" s="90">
        <v>-2.9411119999999902E-2</v>
      </c>
      <c r="V42" s="90">
        <v>-2.3791519999999844E-2</v>
      </c>
      <c r="W42" s="90">
        <v>-2.9243387999999926E-2</v>
      </c>
      <c r="X42" s="90">
        <v>-1.7830780000000157E-2</v>
      </c>
      <c r="Y42" s="90">
        <v>-4.286834000000006E-2</v>
      </c>
      <c r="Z42" s="88">
        <v>-2.0513048420000124E-2</v>
      </c>
      <c r="AA42" s="85">
        <v>-2.9000016343905255E-2</v>
      </c>
      <c r="AB42" s="90">
        <v>-1.9999962692106465E-2</v>
      </c>
      <c r="AC42" s="90">
        <v>-2.2999985470084194E-2</v>
      </c>
      <c r="AD42" s="91"/>
      <c r="AE42" s="90">
        <v>-2.3000048105809578E-2</v>
      </c>
      <c r="AF42" s="87"/>
      <c r="AG42" s="85">
        <v>-3.0999999909444464E-2</v>
      </c>
      <c r="AH42" s="90">
        <v>-3.4000000082956561E-2</v>
      </c>
      <c r="AI42" s="90">
        <v>-3.5000000040251167E-2</v>
      </c>
      <c r="AJ42" s="90">
        <v>-3.6000000010601663E-2</v>
      </c>
      <c r="AK42" s="90">
        <v>-3.6000000032904822E-2</v>
      </c>
      <c r="AL42" s="88">
        <v>-3.000000002338199E-2</v>
      </c>
      <c r="AM42" s="85">
        <v>-3.6999997461087841E-2</v>
      </c>
      <c r="AN42" s="90">
        <v>-2.9999921246794514E-2</v>
      </c>
      <c r="AO42" s="91"/>
      <c r="AP42" s="88">
        <v>-2.7999993427684999E-2</v>
      </c>
      <c r="AQ42" s="85">
        <v>-2.8000013279843916E-2</v>
      </c>
      <c r="AR42" s="91"/>
      <c r="AS42" s="90">
        <v>-1.7000049973423192E-2</v>
      </c>
      <c r="AT42" s="88">
        <v>-2.0000036578031066E-2</v>
      </c>
      <c r="AU42" s="144"/>
      <c r="AV42" s="119">
        <v>-2.8899083000000002E-2</v>
      </c>
      <c r="AW42" s="119">
        <v>-1.8890920170627767E-2</v>
      </c>
      <c r="AX42" s="119">
        <v>-2.3575537579400199E-2</v>
      </c>
    </row>
    <row r="43" spans="1:50" s="9" customFormat="1" ht="11.25">
      <c r="A43" s="7">
        <v>32507</v>
      </c>
      <c r="B43" s="85"/>
      <c r="C43" s="88">
        <v>3.5000000000000142E-2</v>
      </c>
      <c r="D43" s="85">
        <v>1.3000022897441621E-2</v>
      </c>
      <c r="E43" s="90">
        <v>1.8999997756332876E-2</v>
      </c>
      <c r="F43" s="90">
        <v>2.1527706999999952E-2</v>
      </c>
      <c r="G43" s="90">
        <v>2.0000032118819178E-2</v>
      </c>
      <c r="H43" s="90">
        <v>3.9000065430654596E-2</v>
      </c>
      <c r="I43" s="90">
        <v>4.0752030667347006E-2</v>
      </c>
      <c r="J43" s="90">
        <v>-1.000010740396351E-3</v>
      </c>
      <c r="K43" s="90">
        <v>3.4979552680000081E-2</v>
      </c>
      <c r="L43" s="88">
        <v>5.4739941666666736E-2</v>
      </c>
      <c r="M43" s="85">
        <v>1.3281860238030241E-3</v>
      </c>
      <c r="N43" s="90">
        <v>2.4609591434168188E-2</v>
      </c>
      <c r="O43" s="88">
        <v>2.0727813980000009E-2</v>
      </c>
      <c r="P43" s="85">
        <v>6.5000000000000835E-2</v>
      </c>
      <c r="Q43" s="90">
        <v>-8.5445199999999444E-3</v>
      </c>
      <c r="R43" s="90">
        <v>-1.353760000000015E-2</v>
      </c>
      <c r="S43" s="90">
        <v>1.0040959999999988E-2</v>
      </c>
      <c r="T43" s="90">
        <v>2.4469899999999933E-2</v>
      </c>
      <c r="U43" s="90">
        <v>2.5547039999999965E-2</v>
      </c>
      <c r="V43" s="90">
        <v>9.2145400000001043E-3</v>
      </c>
      <c r="W43" s="90">
        <v>-5.2075799999998784E-3</v>
      </c>
      <c r="X43" s="90">
        <v>3.2831899999999914E-2</v>
      </c>
      <c r="Y43" s="90">
        <v>2.744560000000007E-2</v>
      </c>
      <c r="Z43" s="88">
        <v>2.7297778959999963E-2</v>
      </c>
      <c r="AA43" s="85">
        <v>3.1000073171384201E-2</v>
      </c>
      <c r="AB43" s="90">
        <v>3.8000028642600769E-2</v>
      </c>
      <c r="AC43" s="90">
        <v>2.1999918426798049E-2</v>
      </c>
      <c r="AD43" s="91"/>
      <c r="AE43" s="90">
        <v>6.1999989959249824E-2</v>
      </c>
      <c r="AF43" s="87"/>
      <c r="AG43" s="85">
        <v>1.0999999992740594E-2</v>
      </c>
      <c r="AH43" s="90">
        <v>2.7000000029022031E-2</v>
      </c>
      <c r="AI43" s="90">
        <v>2.8999999962636247E-2</v>
      </c>
      <c r="AJ43" s="90">
        <v>2.4000000020162116E-2</v>
      </c>
      <c r="AK43" s="90">
        <v>3.0000000014027473E-2</v>
      </c>
      <c r="AL43" s="88">
        <v>5.9999999836084505E-3</v>
      </c>
      <c r="AM43" s="85">
        <v>6.0000027273730883E-2</v>
      </c>
      <c r="AN43" s="90">
        <v>2.0999941491067764E-2</v>
      </c>
      <c r="AO43" s="91"/>
      <c r="AP43" s="88">
        <v>6.7999929599389386E-2</v>
      </c>
      <c r="AQ43" s="85">
        <v>9.0000080312708786E-3</v>
      </c>
      <c r="AR43" s="91"/>
      <c r="AS43" s="90">
        <v>5.7999999999999607E-2</v>
      </c>
      <c r="AT43" s="88">
        <v>2.8000009500787515E-2</v>
      </c>
      <c r="AU43" s="144"/>
      <c r="AV43" s="119">
        <v>1.9957487000000003E-2</v>
      </c>
      <c r="AW43" s="119">
        <v>1.4687614176105424E-2</v>
      </c>
      <c r="AX43" s="119">
        <v>2.6964372459723E-2</v>
      </c>
    </row>
    <row r="44" spans="1:50" s="9" customFormat="1" ht="11.25">
      <c r="A44" s="7">
        <v>32539</v>
      </c>
      <c r="B44" s="86"/>
      <c r="C44" s="89">
        <v>9.2999999999999972E-2</v>
      </c>
      <c r="D44" s="84">
        <v>6.8000046945929205E-2</v>
      </c>
      <c r="E44" s="91">
        <v>9.2000022546758764E-2</v>
      </c>
      <c r="F44" s="91">
        <v>9.1789075019999888E-2</v>
      </c>
      <c r="G44" s="91">
        <v>7.2999986879567658E-2</v>
      </c>
      <c r="H44" s="91">
        <v>9.5999935700508354E-2</v>
      </c>
      <c r="I44" s="90">
        <v>7.7003626019999993E-2</v>
      </c>
      <c r="J44" s="91">
        <v>8.3000010751147713E-2</v>
      </c>
      <c r="K44" s="90">
        <v>8.2348433285714284E-2</v>
      </c>
      <c r="L44" s="88">
        <v>5.9131003714285812E-2</v>
      </c>
      <c r="M44" s="84">
        <v>6.4101198968433026E-2</v>
      </c>
      <c r="N44" s="90">
        <v>7.696373418320035E-2</v>
      </c>
      <c r="O44" s="88">
        <v>7.4131071540000093E-2</v>
      </c>
      <c r="P44" s="85">
        <v>-1.9999999999997797E-3</v>
      </c>
      <c r="Q44" s="90">
        <v>6.691022000000002E-2</v>
      </c>
      <c r="R44" s="90">
        <v>7.7484639999999994E-2</v>
      </c>
      <c r="S44" s="90">
        <v>3.7724607999999993E-2</v>
      </c>
      <c r="T44" s="90">
        <v>5.6363399999999952E-2</v>
      </c>
      <c r="U44" s="90">
        <v>7.1719040000000067E-2</v>
      </c>
      <c r="V44" s="90">
        <v>3.6580260000000031E-2</v>
      </c>
      <c r="W44" s="90">
        <v>7.3673560000000027E-2</v>
      </c>
      <c r="X44" s="90">
        <v>3.8772720000000094E-2</v>
      </c>
      <c r="Y44" s="90">
        <v>0.10089484000000004</v>
      </c>
      <c r="Z44" s="88">
        <v>8.4366083099999933E-2</v>
      </c>
      <c r="AA44" s="84">
        <v>7.3999941632685751E-2</v>
      </c>
      <c r="AB44" s="91">
        <v>7.1999974851013615E-2</v>
      </c>
      <c r="AC44" s="91">
        <v>7.400006918655011E-2</v>
      </c>
      <c r="AD44" s="91"/>
      <c r="AE44" s="91">
        <v>9.0000022727323881E-2</v>
      </c>
      <c r="AF44" s="87"/>
      <c r="AG44" s="85">
        <v>6.6999999988716086E-2</v>
      </c>
      <c r="AH44" s="90">
        <v>6.7000000011233851E-2</v>
      </c>
      <c r="AI44" s="90">
        <v>6.30000000259201E-2</v>
      </c>
      <c r="AJ44" s="90">
        <v>6.0999999975164254E-2</v>
      </c>
      <c r="AK44" s="90">
        <v>7.3999999959597274E-2</v>
      </c>
      <c r="AL44" s="88">
        <v>8.0000000091053236E-2</v>
      </c>
      <c r="AM44" s="84">
        <v>7.1999990394158608E-2</v>
      </c>
      <c r="AN44" s="91">
        <v>6.5000018151069927E-2</v>
      </c>
      <c r="AO44" s="91"/>
      <c r="AP44" s="87">
        <v>7.6000029048688855E-2</v>
      </c>
      <c r="AQ44" s="84">
        <v>6.5000016925657267E-2</v>
      </c>
      <c r="AR44" s="91"/>
      <c r="AS44" s="91">
        <v>7.000007644433337E-2</v>
      </c>
      <c r="AT44" s="87">
        <v>7.100002029941832E-2</v>
      </c>
      <c r="AU44" s="144"/>
      <c r="AV44" s="119">
        <v>6.7037166000000009E-2</v>
      </c>
      <c r="AW44" s="119">
        <v>7.1114791876710326E-2</v>
      </c>
      <c r="AX44" s="119">
        <v>7.1235713032369391E-2</v>
      </c>
    </row>
    <row r="45" spans="1:50" s="9" customFormat="1" ht="11.25">
      <c r="A45" s="7">
        <v>32567</v>
      </c>
      <c r="B45" s="84"/>
      <c r="C45" s="87">
        <v>-2.9000000000000359E-2</v>
      </c>
      <c r="D45" s="84">
        <v>-1.4000015629105689E-2</v>
      </c>
      <c r="E45" s="91">
        <v>-1.1999983546750803E-2</v>
      </c>
      <c r="F45" s="91">
        <v>-2.5731743300000054E-2</v>
      </c>
      <c r="G45" s="91">
        <v>6.0000198905594271E-3</v>
      </c>
      <c r="H45" s="91">
        <v>0</v>
      </c>
      <c r="I45" s="90">
        <v>-7.2759914489796129E-3</v>
      </c>
      <c r="J45" s="91">
        <v>0</v>
      </c>
      <c r="K45" s="90">
        <v>-2.2082477840000059E-2</v>
      </c>
      <c r="L45" s="88">
        <v>-2.7300295277777664E-2</v>
      </c>
      <c r="M45" s="84">
        <v>-3.2284685303183291E-3</v>
      </c>
      <c r="N45" s="90">
        <v>-1.6715815372245313E-2</v>
      </c>
      <c r="O45" s="88">
        <v>-1.8616392500000134E-2</v>
      </c>
      <c r="P45" s="85">
        <v>4.7999999999999154E-2</v>
      </c>
      <c r="Q45" s="90">
        <v>4.8800799999999533E-3</v>
      </c>
      <c r="R45" s="90">
        <v>2.7926799999999918E-3</v>
      </c>
      <c r="S45" s="90">
        <v>-6.8112399999998852E-3</v>
      </c>
      <c r="T45" s="90">
        <v>-8.6841999999998087E-4</v>
      </c>
      <c r="U45" s="90">
        <v>-8.4403199999999456E-3</v>
      </c>
      <c r="V45" s="90">
        <v>-4.4185600000000713E-3</v>
      </c>
      <c r="W45" s="90">
        <v>-5.6500800000001128E-3</v>
      </c>
      <c r="X45" s="90">
        <v>-1.692537999999999E-2</v>
      </c>
      <c r="Y45" s="90">
        <v>-9.336759999999944E-3</v>
      </c>
      <c r="Z45" s="88">
        <v>-2.7838446740000133E-2</v>
      </c>
      <c r="AA45" s="84">
        <v>-2.0000017327624797E-2</v>
      </c>
      <c r="AB45" s="91">
        <v>-3.000004887474006E-2</v>
      </c>
      <c r="AC45" s="91">
        <v>-2.3999996754685005E-2</v>
      </c>
      <c r="AD45" s="91"/>
      <c r="AE45" s="91">
        <v>1.000002251881682E-3</v>
      </c>
      <c r="AF45" s="87"/>
      <c r="AG45" s="85">
        <v>-1.5000000038989381E-2</v>
      </c>
      <c r="AH45" s="90">
        <v>-1.1000000005427113E-2</v>
      </c>
      <c r="AI45" s="90">
        <v>-1.3999999963478338E-2</v>
      </c>
      <c r="AJ45" s="90">
        <v>-2.2000000066005443E-2</v>
      </c>
      <c r="AK45" s="90">
        <v>-1.3999999965128573E-2</v>
      </c>
      <c r="AL45" s="88">
        <v>-9.9999999833600972E-3</v>
      </c>
      <c r="AM45" s="84">
        <v>-1.5000008000602194E-2</v>
      </c>
      <c r="AN45" s="91">
        <v>-6.9999905856296119E-3</v>
      </c>
      <c r="AO45" s="91"/>
      <c r="AP45" s="87">
        <v>1.8000024747179211E-2</v>
      </c>
      <c r="AQ45" s="84">
        <v>6.0000286926529256E-3</v>
      </c>
      <c r="AR45" s="91"/>
      <c r="AS45" s="91">
        <v>2.1999942845362108E-2</v>
      </c>
      <c r="AT45" s="87">
        <v>-2.200001186532774E-2</v>
      </c>
      <c r="AU45" s="144"/>
      <c r="AV45" s="119">
        <v>-1.5082465000000001E-2</v>
      </c>
      <c r="AW45" s="119">
        <v>-2.8944095202877662E-2</v>
      </c>
      <c r="AX45" s="119">
        <v>-1.0987283387154999E-2</v>
      </c>
    </row>
    <row r="46" spans="1:50" s="9" customFormat="1" ht="11.25">
      <c r="A46" s="7">
        <v>32598</v>
      </c>
      <c r="B46" s="84"/>
      <c r="C46" s="87">
        <v>1.000000000000556E-3</v>
      </c>
      <c r="D46" s="84">
        <v>1.0000012383609036E-2</v>
      </c>
      <c r="E46" s="91">
        <v>1.8000026449018325E-2</v>
      </c>
      <c r="F46" s="91">
        <v>1.0531764460000037E-2</v>
      </c>
      <c r="G46" s="91">
        <v>1.7999990114036635E-2</v>
      </c>
      <c r="H46" s="91">
        <v>-6.9999583364589446E-3</v>
      </c>
      <c r="I46" s="90">
        <v>1.556125436000011E-2</v>
      </c>
      <c r="J46" s="91">
        <v>1.600000525074452E-2</v>
      </c>
      <c r="K46" s="90">
        <v>7.5589729200000733E-3</v>
      </c>
      <c r="L46" s="88">
        <v>2.0905671111111079E-2</v>
      </c>
      <c r="M46" s="84">
        <v>2.0419694711995673E-2</v>
      </c>
      <c r="N46" s="90">
        <v>2.8680405422698563E-2</v>
      </c>
      <c r="O46" s="88">
        <v>3.460304040000084E-3</v>
      </c>
      <c r="P46" s="85">
        <v>4.8000000000000709E-2</v>
      </c>
      <c r="Q46" s="90">
        <v>2.1450160000000107E-2</v>
      </c>
      <c r="R46" s="90">
        <v>2.7311099999999922E-2</v>
      </c>
      <c r="S46" s="90">
        <v>2.8891519999999948E-2</v>
      </c>
      <c r="T46" s="90">
        <v>3.8285860000000005E-2</v>
      </c>
      <c r="U46" s="90">
        <v>2.3705139999999902E-2</v>
      </c>
      <c r="V46" s="90">
        <v>2.1042240000000101E-2</v>
      </c>
      <c r="W46" s="90">
        <v>4.2212579999999944E-2</v>
      </c>
      <c r="X46" s="90">
        <v>3.5437179999999957E-2</v>
      </c>
      <c r="Y46" s="90">
        <v>2.544919999999995E-2</v>
      </c>
      <c r="Z46" s="88">
        <v>3.0984675260000039E-2</v>
      </c>
      <c r="AA46" s="84">
        <v>1.1000068394291462E-2</v>
      </c>
      <c r="AB46" s="91">
        <v>-1.0000007557959822E-3</v>
      </c>
      <c r="AC46" s="91">
        <v>1.6999997256777144E-2</v>
      </c>
      <c r="AD46" s="91"/>
      <c r="AE46" s="91">
        <v>-6.0000184969745129E-3</v>
      </c>
      <c r="AF46" s="87"/>
      <c r="AG46" s="85">
        <v>3.3999999997831098E-2</v>
      </c>
      <c r="AH46" s="90">
        <v>3.4000000046314538E-2</v>
      </c>
      <c r="AI46" s="90">
        <v>3.0999999959364644E-2</v>
      </c>
      <c r="AJ46" s="90">
        <v>1.6000000076762166E-2</v>
      </c>
      <c r="AK46" s="90">
        <v>1.49999999667767E-2</v>
      </c>
      <c r="AL46" s="88">
        <v>5.19999999282863E-2</v>
      </c>
      <c r="AM46" s="84">
        <v>-1.2000009097130393E-2</v>
      </c>
      <c r="AN46" s="91">
        <v>1.4999995504823227E-2</v>
      </c>
      <c r="AO46" s="91"/>
      <c r="AP46" s="87">
        <v>1.0000087548571734E-3</v>
      </c>
      <c r="AQ46" s="84">
        <v>2.2999960291891997E-2</v>
      </c>
      <c r="AR46" s="91"/>
      <c r="AS46" s="91">
        <v>4.0000026630617747E-3</v>
      </c>
      <c r="AT46" s="87">
        <v>-4.0000141805365264E-3</v>
      </c>
      <c r="AU46" s="144"/>
      <c r="AV46" s="119">
        <v>2.8092982000000002E-2</v>
      </c>
      <c r="AW46" s="119">
        <v>2.080592674652082E-2</v>
      </c>
      <c r="AX46" s="119">
        <v>1.9294463580216799E-2</v>
      </c>
    </row>
    <row r="47" spans="1:50" s="9" customFormat="1" ht="11.25">
      <c r="A47" s="7">
        <v>32626</v>
      </c>
      <c r="B47" s="84"/>
      <c r="C47" s="87">
        <v>3.9000000000000368E-2</v>
      </c>
      <c r="D47" s="84">
        <v>4.8999939757623512E-2</v>
      </c>
      <c r="E47" s="91">
        <v>3.7999974660161584E-2</v>
      </c>
      <c r="F47" s="91">
        <v>4.2878584819999954E-2</v>
      </c>
      <c r="G47" s="91">
        <v>2.5999967204924923E-2</v>
      </c>
      <c r="H47" s="91">
        <v>3.7999949521463794E-2</v>
      </c>
      <c r="I47" s="90">
        <v>3.4758994519999975E-2</v>
      </c>
      <c r="J47" s="91">
        <v>3.3999996446961722E-2</v>
      </c>
      <c r="K47" s="90">
        <v>4.2649121119999966E-2</v>
      </c>
      <c r="L47" s="88">
        <v>5.4169353947368437E-2</v>
      </c>
      <c r="M47" s="84">
        <v>4.8979766424312121E-2</v>
      </c>
      <c r="N47" s="90">
        <v>4.7030895379456483E-2</v>
      </c>
      <c r="O47" s="88">
        <v>4.6727999180000035E-2</v>
      </c>
      <c r="P47" s="85">
        <v>6.4999999999999059E-2</v>
      </c>
      <c r="Q47" s="90">
        <v>4.5512219999999992E-2</v>
      </c>
      <c r="R47" s="90">
        <v>4.9263339999999989E-2</v>
      </c>
      <c r="S47" s="90">
        <v>4.1032060000000037E-2</v>
      </c>
      <c r="T47" s="90">
        <v>4.0556639999999922E-2</v>
      </c>
      <c r="U47" s="90">
        <v>4.670346000000003E-2</v>
      </c>
      <c r="V47" s="90">
        <v>3.8140000000000063E-2</v>
      </c>
      <c r="W47" s="90">
        <v>5.4452340000000099E-2</v>
      </c>
      <c r="X47" s="90">
        <v>4.4475119999999979E-2</v>
      </c>
      <c r="Y47" s="90">
        <v>4.2699040000000021E-2</v>
      </c>
      <c r="Z47" s="88">
        <v>6.6660320039999998E-2</v>
      </c>
      <c r="AA47" s="84">
        <v>3.9999990460615864E-2</v>
      </c>
      <c r="AB47" s="91">
        <v>6.2000071788335998E-2</v>
      </c>
      <c r="AC47" s="91">
        <v>5.3999978584542196E-2</v>
      </c>
      <c r="AD47" s="91"/>
      <c r="AE47" s="91">
        <v>5.0000037720189017E-2</v>
      </c>
      <c r="AF47" s="87"/>
      <c r="AG47" s="85">
        <v>4.8000000009229549E-2</v>
      </c>
      <c r="AH47" s="90">
        <v>3.8999999972615607E-2</v>
      </c>
      <c r="AI47" s="90">
        <v>3.799999997485104E-2</v>
      </c>
      <c r="AJ47" s="90">
        <v>4.2999999934314914E-2</v>
      </c>
      <c r="AK47" s="90">
        <v>4.6999999982050067E-2</v>
      </c>
      <c r="AL47" s="88">
        <v>3.0000000051126685E-2</v>
      </c>
      <c r="AM47" s="84">
        <v>4.5000034939638445E-2</v>
      </c>
      <c r="AN47" s="91">
        <v>4.9999971817075162E-2</v>
      </c>
      <c r="AO47" s="91"/>
      <c r="AP47" s="87">
        <v>3.89999305405897E-2</v>
      </c>
      <c r="AQ47" s="84">
        <v>3.5000014607930563E-2</v>
      </c>
      <c r="AR47" s="91"/>
      <c r="AS47" s="91">
        <v>3.400004658369582E-2</v>
      </c>
      <c r="AT47" s="87">
        <v>4.4000002847467412E-2</v>
      </c>
      <c r="AU47" s="91"/>
      <c r="AV47" s="119">
        <v>3.6755251000000003E-2</v>
      </c>
      <c r="AW47" s="119">
        <v>5.0089870112252743E-2</v>
      </c>
      <c r="AX47" s="119">
        <v>4.9094510988059198E-2</v>
      </c>
    </row>
    <row r="48" spans="1:50" s="9" customFormat="1" ht="11.25">
      <c r="A48" s="7">
        <v>32659</v>
      </c>
      <c r="B48" s="84"/>
      <c r="C48" s="87">
        <v>6.3999999999939217E-2</v>
      </c>
      <c r="D48" s="84">
        <v>3.900003225958093E-2</v>
      </c>
      <c r="E48" s="91">
        <v>2.7999993819636249E-2</v>
      </c>
      <c r="F48" s="91">
        <v>2.4126354459999888E-2</v>
      </c>
      <c r="G48" s="91">
        <v>2.2000006827257224E-2</v>
      </c>
      <c r="H48" s="91">
        <v>3.2000013760381307E-2</v>
      </c>
      <c r="I48" s="90">
        <v>1.6708403580000031E-2</v>
      </c>
      <c r="J48" s="91">
        <v>3.5000039828676721E-2</v>
      </c>
      <c r="K48" s="90">
        <v>2.291378921999998E-2</v>
      </c>
      <c r="L48" s="88">
        <v>3.1726385555555625E-2</v>
      </c>
      <c r="M48" s="84">
        <v>4.2810009218925638E-2</v>
      </c>
      <c r="N48" s="90">
        <v>5.1158908849412654E-2</v>
      </c>
      <c r="O48" s="88">
        <v>2.6680955500000048E-2</v>
      </c>
      <c r="P48" s="85">
        <v>-4.9999999999991163E-3</v>
      </c>
      <c r="Q48" s="90">
        <v>6.3537060000000034E-2</v>
      </c>
      <c r="R48" s="90">
        <v>5.0951760000000013E-2</v>
      </c>
      <c r="S48" s="90">
        <v>7.5750860000000086E-2</v>
      </c>
      <c r="T48" s="90">
        <v>7.5268679999999977E-2</v>
      </c>
      <c r="U48" s="90">
        <v>5.6995719999999972E-2</v>
      </c>
      <c r="V48" s="90">
        <v>6.8954519999999908E-2</v>
      </c>
      <c r="W48" s="90">
        <v>6.8130459999999893E-2</v>
      </c>
      <c r="X48" s="90">
        <v>7.3078980000000016E-2</v>
      </c>
      <c r="Y48" s="90">
        <v>5.6241439999999976E-2</v>
      </c>
      <c r="Z48" s="88">
        <v>6.6786895599999951E-2</v>
      </c>
      <c r="AA48" s="84">
        <v>3.4999986623434065E-2</v>
      </c>
      <c r="AB48" s="91">
        <v>7.3999965647259414E-2</v>
      </c>
      <c r="AC48" s="91">
        <v>3.299997665722465E-2</v>
      </c>
      <c r="AD48" s="91"/>
      <c r="AE48" s="91">
        <v>5.7999996646998175E-2</v>
      </c>
      <c r="AF48" s="87"/>
      <c r="AG48" s="85">
        <v>3.5999999638519631E-2</v>
      </c>
      <c r="AH48" s="90">
        <v>5.0999999637750593E-2</v>
      </c>
      <c r="AI48" s="90">
        <v>5.5999999706820569E-2</v>
      </c>
      <c r="AJ48" s="90">
        <v>6.1999999921864335E-2</v>
      </c>
      <c r="AK48" s="90">
        <v>5.6000000182333087E-2</v>
      </c>
      <c r="AL48" s="88">
        <v>5.2000000002481839E-2</v>
      </c>
      <c r="AM48" s="84">
        <v>7.2999985524486499E-2</v>
      </c>
      <c r="AN48" s="91">
        <v>3.2000006135040504E-2</v>
      </c>
      <c r="AO48" s="91"/>
      <c r="AP48" s="87">
        <v>6.8000027133158669E-2</v>
      </c>
      <c r="AQ48" s="84">
        <v>5.5000012904174334E-2</v>
      </c>
      <c r="AR48" s="91"/>
      <c r="AS48" s="91">
        <v>5.5999946771380316E-2</v>
      </c>
      <c r="AT48" s="87">
        <v>2.8000011213020315E-2</v>
      </c>
      <c r="AU48" s="91"/>
      <c r="AV48" s="119">
        <v>4.2997416000000004E-2</v>
      </c>
      <c r="AW48" s="119">
        <v>3.5137579124144169E-2</v>
      </c>
      <c r="AX48" s="119">
        <v>4.7196598945249198E-2</v>
      </c>
    </row>
    <row r="49" spans="1:70" s="27" customFormat="1" ht="11.25">
      <c r="A49" s="35">
        <v>32689</v>
      </c>
      <c r="B49" s="86"/>
      <c r="C49" s="89">
        <v>-3.500000000001402E-2</v>
      </c>
      <c r="D49" s="86">
        <v>-1.7000008099616215E-2</v>
      </c>
      <c r="E49" s="93">
        <v>-1.4999997745450355E-2</v>
      </c>
      <c r="F49" s="93">
        <v>-1.5920587139999998E-2</v>
      </c>
      <c r="G49" s="93">
        <v>-4.9999753284372117E-3</v>
      </c>
      <c r="H49" s="93">
        <v>-6.9999864389415078E-3</v>
      </c>
      <c r="I49" s="90">
        <v>-2.6000059639999962E-2</v>
      </c>
      <c r="J49" s="91">
        <v>-1.1000014109940892E-2</v>
      </c>
      <c r="K49" s="90">
        <v>-4.2042764199999971E-2</v>
      </c>
      <c r="L49" s="88">
        <v>-1.178254729729733E-2</v>
      </c>
      <c r="M49" s="86">
        <v>1.3587627272273251E-2</v>
      </c>
      <c r="N49" s="90">
        <v>-1.6953610723668855E-2</v>
      </c>
      <c r="O49" s="88">
        <v>-2.0269877539999981E-2</v>
      </c>
      <c r="P49" s="85">
        <v>0.1140000000000001</v>
      </c>
      <c r="Q49" s="90">
        <v>-1.5661519999999984E-2</v>
      </c>
      <c r="R49" s="90">
        <v>5.7095999999989822E-4</v>
      </c>
      <c r="S49" s="90">
        <v>-1.7129819999999962E-2</v>
      </c>
      <c r="T49" s="90">
        <v>-1.2309239999999999E-2</v>
      </c>
      <c r="U49" s="90">
        <v>-1.0987700000000045E-2</v>
      </c>
      <c r="V49" s="90">
        <v>-9.7053799999999857E-3</v>
      </c>
      <c r="W49" s="90">
        <v>-6.3352800000000542E-3</v>
      </c>
      <c r="X49" s="90">
        <v>-2.2386939999999966E-2</v>
      </c>
      <c r="Y49" s="90">
        <v>-1.8514519999999979E-2</v>
      </c>
      <c r="Z49" s="88">
        <v>-1.9749779820000035E-2</v>
      </c>
      <c r="AA49" s="84">
        <v>-3.2000009453101552E-2</v>
      </c>
      <c r="AB49" s="91">
        <v>-3.3999998525986563E-2</v>
      </c>
      <c r="AC49" s="91">
        <v>-1.5999984985325733E-2</v>
      </c>
      <c r="AD49" s="91"/>
      <c r="AE49" s="91">
        <v>-1.1000014109940892E-2</v>
      </c>
      <c r="AF49" s="87"/>
      <c r="AG49" s="85">
        <v>-3.3999999654172108E-2</v>
      </c>
      <c r="AH49" s="90">
        <v>-2.7999999657856045E-2</v>
      </c>
      <c r="AI49" s="90">
        <v>-3.599999968380807E-2</v>
      </c>
      <c r="AJ49" s="90">
        <v>-4.1999999892704198E-2</v>
      </c>
      <c r="AK49" s="90">
        <v>-4.5000000138475049E-2</v>
      </c>
      <c r="AL49" s="88">
        <v>-1.7000000033422058E-2</v>
      </c>
      <c r="AM49" s="84">
        <v>-3.9000006305299983E-2</v>
      </c>
      <c r="AN49" s="91">
        <v>-2.5999986326886493E-2</v>
      </c>
      <c r="AO49" s="91"/>
      <c r="AP49" s="87">
        <v>3.0000009182744591E-3</v>
      </c>
      <c r="AQ49" s="86">
        <v>1.9999941900636919E-3</v>
      </c>
      <c r="AR49" s="93"/>
      <c r="AS49" s="93">
        <v>-4.9999753284372117E-3</v>
      </c>
      <c r="AT49" s="89">
        <v>-3.3999998525986563E-2</v>
      </c>
      <c r="AU49" s="93"/>
      <c r="AV49" s="119">
        <v>-9.0179370000000002E-3</v>
      </c>
      <c r="AW49" s="119">
        <v>-7.9246224884561567E-3</v>
      </c>
      <c r="AX49" s="119">
        <v>-7.1061082864910998E-3</v>
      </c>
      <c r="AY49" s="9"/>
      <c r="AZ49" s="9"/>
      <c r="BA49" s="9"/>
      <c r="BB49" s="9"/>
      <c r="BC49" s="9"/>
      <c r="BD49" s="9"/>
      <c r="BE49" s="9"/>
      <c r="BF49" s="9"/>
      <c r="BG49" s="9"/>
      <c r="BH49" s="9"/>
      <c r="BI49" s="9"/>
      <c r="BJ49" s="9"/>
      <c r="BK49" s="9"/>
      <c r="BL49" s="9"/>
      <c r="BM49" s="9"/>
      <c r="BN49" s="9"/>
      <c r="BO49" s="9"/>
      <c r="BP49" s="9"/>
      <c r="BQ49" s="9"/>
      <c r="BR49" s="9"/>
    </row>
    <row r="50" spans="1:70" s="9" customFormat="1" ht="11.25">
      <c r="A50" s="7">
        <v>32720</v>
      </c>
      <c r="B50" s="84"/>
      <c r="C50" s="87">
        <v>7.600000000001117E-2</v>
      </c>
      <c r="D50" s="84">
        <v>7.5999984741200066E-2</v>
      </c>
      <c r="E50" s="91">
        <v>7.98000335693001E-2</v>
      </c>
      <c r="F50" s="91">
        <v>7.4193852820000128E-2</v>
      </c>
      <c r="G50" s="91">
        <v>6.8000030517500143E-2</v>
      </c>
      <c r="H50" s="91">
        <v>5.589996337890013E-2</v>
      </c>
      <c r="I50" s="90">
        <v>7.1654839180000041E-2</v>
      </c>
      <c r="J50" s="91">
        <v>6.5500030517500196E-2</v>
      </c>
      <c r="K50" s="90">
        <v>6.9468251039999984E-2</v>
      </c>
      <c r="L50" s="88">
        <v>8.2676073684210483E-2</v>
      </c>
      <c r="M50" s="84">
        <v>6.1394726259763832E-2</v>
      </c>
      <c r="N50" s="90">
        <v>8.5868483329641254E-2</v>
      </c>
      <c r="O50" s="88">
        <v>9.0661963819999913E-2</v>
      </c>
      <c r="P50" s="85">
        <v>4.6999999999999931E-2</v>
      </c>
      <c r="Q50" s="90">
        <v>9.0378520000000018E-2</v>
      </c>
      <c r="R50" s="90">
        <v>9.0606200000000081E-2</v>
      </c>
      <c r="S50" s="90">
        <v>8.7140959999999934E-2</v>
      </c>
      <c r="T50" s="90">
        <v>0.10185510000000009</v>
      </c>
      <c r="U50" s="90">
        <v>0.10104461999999992</v>
      </c>
      <c r="V50" s="90">
        <v>7.0539300000000082E-2</v>
      </c>
      <c r="W50" s="90">
        <v>0.1054607649999999</v>
      </c>
      <c r="X50" s="90">
        <v>8.13970799999999E-2</v>
      </c>
      <c r="Y50" s="90">
        <v>0.11668918000000006</v>
      </c>
      <c r="Z50" s="88">
        <v>0.10238384126</v>
      </c>
      <c r="AA50" s="84">
        <v>8.6299972534100045E-2</v>
      </c>
      <c r="AB50" s="91">
        <v>8.8000030517500161E-2</v>
      </c>
      <c r="AC50" s="91">
        <v>8.2600021362300158E-2</v>
      </c>
      <c r="AD50" s="91">
        <v>7.5800018310500095E-2</v>
      </c>
      <c r="AE50" s="91">
        <v>6.9300003051700143E-2</v>
      </c>
      <c r="AF50" s="87"/>
      <c r="AG50" s="85">
        <v>0.11699999999999999</v>
      </c>
      <c r="AH50" s="90">
        <v>8.8000000000000078E-2</v>
      </c>
      <c r="AI50" s="90">
        <v>9.000000000000008E-2</v>
      </c>
      <c r="AJ50" s="90">
        <v>8.8999999999999968E-2</v>
      </c>
      <c r="AK50" s="90">
        <v>9.099999999999997E-2</v>
      </c>
      <c r="AL50" s="88">
        <v>0.10799999999999987</v>
      </c>
      <c r="AM50" s="84">
        <v>7.8499984741200235E-2</v>
      </c>
      <c r="AN50" s="91">
        <v>7.1299972534100142E-2</v>
      </c>
      <c r="AO50" s="91">
        <v>5.0000000000000044E-2</v>
      </c>
      <c r="AP50" s="87">
        <v>4.0100021362300176E-2</v>
      </c>
      <c r="AQ50" s="84">
        <v>7.15000152587002E-2</v>
      </c>
      <c r="AR50" s="91">
        <v>7.2350466461538421E-2</v>
      </c>
      <c r="AS50" s="91">
        <v>4.7200012207000208E-2</v>
      </c>
      <c r="AT50" s="87">
        <v>8.0299987792900041E-2</v>
      </c>
      <c r="AU50" s="91"/>
      <c r="AV50" s="119">
        <v>0.08</v>
      </c>
      <c r="AW50" s="119">
        <v>8.8370337757091466E-2</v>
      </c>
      <c r="AX50" s="119">
        <v>8.199289377177911E-2</v>
      </c>
    </row>
    <row r="51" spans="1:70" s="9" customFormat="1" ht="11.25">
      <c r="A51" s="7">
        <v>32751</v>
      </c>
      <c r="B51" s="84"/>
      <c r="C51" s="87">
        <v>5.8000000000056895E-2</v>
      </c>
      <c r="D51" s="84">
        <v>1.4000010068516477E-2</v>
      </c>
      <c r="E51" s="91">
        <v>8.2144793864008969E-2</v>
      </c>
      <c r="F51" s="91">
        <v>6.3595917660000056E-2</v>
      </c>
      <c r="G51" s="91">
        <v>-9.3638671022822084E-4</v>
      </c>
      <c r="H51" s="91">
        <v>5.786533594335852E-2</v>
      </c>
      <c r="I51" s="90">
        <v>6.4844590879999942E-2</v>
      </c>
      <c r="J51" s="91">
        <v>-1.0511522426104758E-2</v>
      </c>
      <c r="K51" s="90">
        <v>7.3836722060000026E-2</v>
      </c>
      <c r="L51" s="88">
        <v>6.4822305263157798E-2</v>
      </c>
      <c r="M51" s="84">
        <v>1.6525816259713055E-2</v>
      </c>
      <c r="N51" s="90">
        <v>4.6140970127148906E-2</v>
      </c>
      <c r="O51" s="88">
        <v>3.1373462919999984E-2</v>
      </c>
      <c r="P51" s="85">
        <v>2.4999999999999911E-2</v>
      </c>
      <c r="Q51" s="90">
        <v>2.0436740000000064E-2</v>
      </c>
      <c r="R51" s="90">
        <v>2.5731139999999986E-2</v>
      </c>
      <c r="S51" s="90">
        <v>8.975200000000072E-3</v>
      </c>
      <c r="T51" s="90">
        <v>2.6352240000000027E-2</v>
      </c>
      <c r="U51" s="90">
        <v>2.5891399999999898E-2</v>
      </c>
      <c r="V51" s="90">
        <v>1.4112380000000035E-2</v>
      </c>
      <c r="W51" s="90">
        <v>3.9831359999999982E-2</v>
      </c>
      <c r="X51" s="90">
        <v>1.6327299999999934E-2</v>
      </c>
      <c r="Y51" s="90">
        <v>2.8728040000000066E-2</v>
      </c>
      <c r="Z51" s="88">
        <v>1.770118910000007E-2</v>
      </c>
      <c r="AA51" s="84">
        <v>6.130906591642149E-2</v>
      </c>
      <c r="AB51" s="91">
        <v>3.8999949090642527E-2</v>
      </c>
      <c r="AC51" s="91">
        <v>2.4939930675804245E-2</v>
      </c>
      <c r="AD51" s="91">
        <v>1.0224934517546247E-2</v>
      </c>
      <c r="AE51" s="91">
        <v>2.0293632869699652E-2</v>
      </c>
      <c r="AF51" s="87"/>
      <c r="AG51" s="85">
        <v>2.8000000000000025E-2</v>
      </c>
      <c r="AH51" s="90">
        <v>2.9000000000000137E-2</v>
      </c>
      <c r="AI51" s="90">
        <v>2.0000000000000018E-2</v>
      </c>
      <c r="AJ51" s="90">
        <v>2.8000000000000025E-2</v>
      </c>
      <c r="AK51" s="90">
        <v>3.6000000000000032E-2</v>
      </c>
      <c r="AL51" s="88">
        <v>-4.9999999999998934E-3</v>
      </c>
      <c r="AM51" s="84">
        <v>2.0955050238339323E-2</v>
      </c>
      <c r="AN51" s="91">
        <v>4.2005041681794308E-2</v>
      </c>
      <c r="AO51" s="91">
        <v>3.4095255533809654E-2</v>
      </c>
      <c r="AP51" s="87">
        <v>-1.9229360016552732E-3</v>
      </c>
      <c r="AQ51" s="84">
        <v>-8.9593940345229495E-3</v>
      </c>
      <c r="AR51" s="91">
        <v>1.0703956509090951E-2</v>
      </c>
      <c r="AS51" s="91">
        <v>1.7188722600436357E-3</v>
      </c>
      <c r="AT51" s="87">
        <v>2.8880892176573081E-2</v>
      </c>
      <c r="AU51" s="91"/>
      <c r="AV51" s="119">
        <v>2.2407E-2</v>
      </c>
      <c r="AW51" s="119">
        <v>1.551664355062421E-2</v>
      </c>
      <c r="AX51" s="119">
        <v>2.54916855280767E-2</v>
      </c>
    </row>
    <row r="52" spans="1:70" s="9" customFormat="1" ht="11.25">
      <c r="A52" s="7">
        <v>32780</v>
      </c>
      <c r="B52" s="84"/>
      <c r="C52" s="87">
        <v>-1.9000000000011119E-2</v>
      </c>
      <c r="D52" s="84">
        <v>-6.0000165026361518E-3</v>
      </c>
      <c r="E52" s="91">
        <v>-3.9024369860047092E-2</v>
      </c>
      <c r="F52" s="91">
        <v>-3.5533377239999941E-2</v>
      </c>
      <c r="G52" s="91">
        <v>-4.0955906674579157E-2</v>
      </c>
      <c r="H52" s="91">
        <v>-3.6974014021985857E-2</v>
      </c>
      <c r="I52" s="90">
        <v>-4.722159932000014E-2</v>
      </c>
      <c r="J52" s="91">
        <v>-4.4010237847096567E-2</v>
      </c>
      <c r="K52" s="90">
        <v>-4.6488850879999988E-2</v>
      </c>
      <c r="L52" s="88">
        <v>-2.2467386923076926E-2</v>
      </c>
      <c r="M52" s="84">
        <v>-7.0181939005852234E-3</v>
      </c>
      <c r="N52" s="90">
        <v>-2.0716922797939907E-2</v>
      </c>
      <c r="O52" s="88">
        <v>-3.8234669279999967E-2</v>
      </c>
      <c r="P52" s="85">
        <v>-6.2999999999999945E-2</v>
      </c>
      <c r="Q52" s="90">
        <v>-4.1719999999998425E-3</v>
      </c>
      <c r="R52" s="90">
        <v>8.3798600000000167E-3</v>
      </c>
      <c r="S52" s="90">
        <v>-1.763391999999997E-2</v>
      </c>
      <c r="T52" s="90">
        <v>1.7724199999999968E-2</v>
      </c>
      <c r="U52" s="90">
        <v>5.9783600000000714E-3</v>
      </c>
      <c r="V52" s="90">
        <v>-2.936384000000003E-2</v>
      </c>
      <c r="W52" s="90">
        <v>2.7290559999999964E-2</v>
      </c>
      <c r="X52" s="90">
        <v>-9.9865199999999987E-3</v>
      </c>
      <c r="Y52" s="90">
        <v>1.5086839999999935E-2</v>
      </c>
      <c r="Z52" s="88">
        <v>1.4054108819999911E-2</v>
      </c>
      <c r="AA52" s="84">
        <v>-1.3964789639734243E-2</v>
      </c>
      <c r="AB52" s="91">
        <v>-1.1999961125197744E-2</v>
      </c>
      <c r="AC52" s="91">
        <v>-1.2977671713152894E-2</v>
      </c>
      <c r="AD52" s="91">
        <v>4.0486054487898215E-3</v>
      </c>
      <c r="AE52" s="91">
        <v>-1.9706705370761357E-2</v>
      </c>
      <c r="AF52" s="87"/>
      <c r="AG52" s="85">
        <v>-1.0000000000000009E-2</v>
      </c>
      <c r="AH52" s="90">
        <v>-1.100000000000001E-2</v>
      </c>
      <c r="AI52" s="90">
        <v>2.0000000000000018E-3</v>
      </c>
      <c r="AJ52" s="90">
        <v>-3.9999999999997815E-3</v>
      </c>
      <c r="AK52" s="90">
        <v>-1.0000000000000009E-3</v>
      </c>
      <c r="AL52" s="88">
        <v>-1.000000000000012E-2</v>
      </c>
      <c r="AM52" s="84">
        <v>-4.2957073206077112E-2</v>
      </c>
      <c r="AN52" s="91">
        <v>-4.1207548036372277E-2</v>
      </c>
      <c r="AO52" s="91">
        <v>-4.1996731544408639E-2</v>
      </c>
      <c r="AP52" s="87">
        <v>-4.2963097864941124E-2</v>
      </c>
      <c r="AQ52" s="84">
        <v>-9.0403904548337355E-3</v>
      </c>
      <c r="AR52" s="91">
        <v>-5.4985301260000008E-2</v>
      </c>
      <c r="AS52" s="91">
        <v>-6.1963774122425375E-2</v>
      </c>
      <c r="AT52" s="87">
        <v>-2.5011234737976618E-2</v>
      </c>
      <c r="AU52" s="91"/>
      <c r="AV52" s="119">
        <v>-2.0014000000000001E-2</v>
      </c>
      <c r="AW52" s="119">
        <v>-6.5443164034714174E-3</v>
      </c>
      <c r="AX52" s="119">
        <v>-1.5848681186148503E-2</v>
      </c>
    </row>
    <row r="53" spans="1:70" s="9" customFormat="1" ht="11.25">
      <c r="A53" s="7">
        <v>32812</v>
      </c>
      <c r="B53" s="84"/>
      <c r="C53" s="87">
        <v>-8.6999999999982647E-2</v>
      </c>
      <c r="D53" s="84">
        <v>-2.5999949771330466E-2</v>
      </c>
      <c r="E53" s="91">
        <v>-7.899191979928144E-2</v>
      </c>
      <c r="F53" s="91">
        <v>-9.4213405719999921E-2</v>
      </c>
      <c r="G53" s="91">
        <v>-9.488907369023114E-2</v>
      </c>
      <c r="H53" s="91">
        <v>-7.9669050098851057E-2</v>
      </c>
      <c r="I53" s="90">
        <v>-7.1023427480000012E-2</v>
      </c>
      <c r="J53" s="91">
        <v>-8.6615768207439547E-2</v>
      </c>
      <c r="K53" s="90">
        <v>-7.0364664179999981E-2</v>
      </c>
      <c r="L53" s="88">
        <v>-3.1006035897435891E-2</v>
      </c>
      <c r="M53" s="84">
        <v>-4.0790596956556402E-2</v>
      </c>
      <c r="N53" s="90">
        <v>-4.2123907461933729E-2</v>
      </c>
      <c r="O53" s="88">
        <v>-4.2023103520000049E-2</v>
      </c>
      <c r="P53" s="85">
        <v>2.5000000000000133E-2</v>
      </c>
      <c r="Q53" s="90">
        <v>-7.7573570999999952E-2</v>
      </c>
      <c r="R53" s="90">
        <v>-8.5601244999999992E-2</v>
      </c>
      <c r="S53" s="90">
        <v>-5.3945775999999945E-2</v>
      </c>
      <c r="T53" s="90">
        <v>-6.5752531000000003E-2</v>
      </c>
      <c r="U53" s="90">
        <v>-6.1092306000000041E-2</v>
      </c>
      <c r="V53" s="90">
        <v>-5.4923571000000004E-2</v>
      </c>
      <c r="W53" s="90">
        <v>-5.8402509999999963E-2</v>
      </c>
      <c r="X53" s="90">
        <v>-4.1694918000000025E-2</v>
      </c>
      <c r="Y53" s="90">
        <v>-8.0897899999999967E-2</v>
      </c>
      <c r="Z53" s="88">
        <v>-2.0208343199999979E-2</v>
      </c>
      <c r="AA53" s="84">
        <v>-7.3891638839993723E-2</v>
      </c>
      <c r="AB53" s="91">
        <v>-3.4000006967683682E-2</v>
      </c>
      <c r="AC53" s="91">
        <v>-3.8988283180618533E-2</v>
      </c>
      <c r="AD53" s="91">
        <v>-6.5432544079309762E-2</v>
      </c>
      <c r="AE53" s="91">
        <v>-9.2192621708267031E-2</v>
      </c>
      <c r="AF53" s="87"/>
      <c r="AG53" s="85">
        <v>-3.8999999683319797E-2</v>
      </c>
      <c r="AH53" s="90">
        <v>-2.0999999559263238E-2</v>
      </c>
      <c r="AI53" s="90">
        <v>-1.1999999820470619E-2</v>
      </c>
      <c r="AJ53" s="90">
        <v>-1.0999999684309092E-2</v>
      </c>
      <c r="AK53" s="90">
        <v>-1.2000000276315093E-2</v>
      </c>
      <c r="AL53" s="88">
        <v>-6.2999999816755081E-2</v>
      </c>
      <c r="AM53" s="84">
        <v>-6.6805855940479164E-2</v>
      </c>
      <c r="AN53" s="91">
        <v>-4.8397648923194314E-2</v>
      </c>
      <c r="AO53" s="91">
        <v>-0.10392230251344292</v>
      </c>
      <c r="AP53" s="87">
        <v>-0.110317053374968</v>
      </c>
      <c r="AQ53" s="84">
        <v>-2.9554314464869669E-2</v>
      </c>
      <c r="AR53" s="91">
        <v>-6.4871537130434809E-2</v>
      </c>
      <c r="AS53" s="91">
        <v>-9.8882146402961668E-2</v>
      </c>
      <c r="AT53" s="87">
        <v>-4.6968753698316545E-2</v>
      </c>
      <c r="AU53" s="91"/>
      <c r="AV53" s="119">
        <v>-4.9718000000000005E-2</v>
      </c>
      <c r="AW53" s="119">
        <v>-2.5175426034655501E-2</v>
      </c>
      <c r="AX53" s="119">
        <v>-4.8098298368683699E-2</v>
      </c>
    </row>
    <row r="54" spans="1:70" s="9" customFormat="1" ht="11.25">
      <c r="A54" s="7">
        <v>32842</v>
      </c>
      <c r="B54" s="84"/>
      <c r="C54" s="87">
        <v>-2.0000000000874874E-3</v>
      </c>
      <c r="D54" s="84">
        <v>7.9999855548187337E-3</v>
      </c>
      <c r="E54" s="91">
        <v>-1.1893209720723052E-2</v>
      </c>
      <c r="F54" s="91">
        <v>-1.1821176420000024E-2</v>
      </c>
      <c r="G54" s="91">
        <v>-1.6950978711584463E-2</v>
      </c>
      <c r="H54" s="91">
        <v>-1.4747465499724055E-2</v>
      </c>
      <c r="I54" s="90">
        <v>1.6974740000064159E-5</v>
      </c>
      <c r="J54" s="91">
        <v>-9.4503056730342871E-3</v>
      </c>
      <c r="K54" s="90">
        <v>5.1808664000008164E-4</v>
      </c>
      <c r="L54" s="88">
        <v>-1.9720715384615728E-3</v>
      </c>
      <c r="M54" s="84">
        <v>1.1543639410624973E-3</v>
      </c>
      <c r="N54" s="90">
        <v>5.4069689187137282E-3</v>
      </c>
      <c r="O54" s="88">
        <v>3.8236310799999451E-3</v>
      </c>
      <c r="P54" s="85">
        <v>-2.0000000000485185E-3</v>
      </c>
      <c r="Q54" s="90">
        <v>1.110085999999999E-2</v>
      </c>
      <c r="R54" s="90">
        <v>7.6920599999998895E-3</v>
      </c>
      <c r="S54" s="90">
        <v>1.2078760000000077E-2</v>
      </c>
      <c r="T54" s="90">
        <v>3.3212600000001036E-3</v>
      </c>
      <c r="U54" s="90">
        <v>5.8755999999999808E-3</v>
      </c>
      <c r="V54" s="90">
        <v>1.1617240000000084E-2</v>
      </c>
      <c r="W54" s="90">
        <v>6.8046799999998964E-3</v>
      </c>
      <c r="X54" s="90">
        <v>1.2161520000000037E-2</v>
      </c>
      <c r="Y54" s="90">
        <v>1.8491999999999953E-2</v>
      </c>
      <c r="Z54" s="88">
        <v>1.7886342039999947E-2</v>
      </c>
      <c r="AA54" s="84">
        <v>9.5934854477666143E-3</v>
      </c>
      <c r="AB54" s="91">
        <v>4.0999992150613229E-2</v>
      </c>
      <c r="AC54" s="91">
        <v>2.6413290064513095E-2</v>
      </c>
      <c r="AD54" s="91">
        <v>6.8640608468117925E-4</v>
      </c>
      <c r="AE54" s="91">
        <v>-6.9007950789655714E-3</v>
      </c>
      <c r="AF54" s="87"/>
      <c r="AG54" s="85">
        <v>-8.0000005199283297E-3</v>
      </c>
      <c r="AH54" s="90">
        <v>-9.0000003902268588E-3</v>
      </c>
      <c r="AI54" s="90">
        <v>9.0000001335568403E-3</v>
      </c>
      <c r="AJ54" s="90">
        <v>-3.0000003318978452E-3</v>
      </c>
      <c r="AK54" s="90">
        <v>6.0000001344573395E-3</v>
      </c>
      <c r="AL54" s="88">
        <v>-9.0000002640134857E-3</v>
      </c>
      <c r="AM54" s="84">
        <v>-4.2708784277579737E-3</v>
      </c>
      <c r="AN54" s="91">
        <v>6.8728972814651179E-3</v>
      </c>
      <c r="AO54" s="91">
        <v>4.8278573335140962E-3</v>
      </c>
      <c r="AP54" s="87">
        <v>-1.583882685995408E-3</v>
      </c>
      <c r="AQ54" s="84">
        <v>1.9780616810918028E-2</v>
      </c>
      <c r="AR54" s="91">
        <v>-1.227296979166681E-3</v>
      </c>
      <c r="AS54" s="91">
        <v>-6.6538440292573942E-3</v>
      </c>
      <c r="AT54" s="87">
        <v>2.4496502800185116E-2</v>
      </c>
      <c r="AU54" s="91"/>
      <c r="AV54" s="119">
        <v>8.7520000000000011E-3</v>
      </c>
      <c r="AW54" s="119">
        <v>1.6541309202021459E-2</v>
      </c>
      <c r="AX54" s="119">
        <v>1.2335595989036101E-2</v>
      </c>
    </row>
    <row r="55" spans="1:70" s="9" customFormat="1" ht="11.25">
      <c r="A55" s="7">
        <v>32871</v>
      </c>
      <c r="B55" s="84"/>
      <c r="C55" s="87">
        <v>1.000000000025425E-3</v>
      </c>
      <c r="D55" s="84">
        <v>-5.0000132558379873E-3</v>
      </c>
      <c r="E55" s="91">
        <v>3.5228554824278113E-3</v>
      </c>
      <c r="F55" s="91">
        <v>-8.7223247200000076E-3</v>
      </c>
      <c r="G55" s="91">
        <v>-1.7243268997276462E-2</v>
      </c>
      <c r="H55" s="91">
        <v>-1.9479438140548311E-3</v>
      </c>
      <c r="I55" s="90">
        <v>3.1361622199999051E-3</v>
      </c>
      <c r="J55" s="91">
        <v>-1.9519670266931133E-2</v>
      </c>
      <c r="K55" s="90">
        <v>2.5387610619999945E-2</v>
      </c>
      <c r="L55" s="88">
        <v>2.451565307692305E-2</v>
      </c>
      <c r="M55" s="84">
        <v>4.6899434382265959E-3</v>
      </c>
      <c r="N55" s="90">
        <v>6.3902873884547073E-3</v>
      </c>
      <c r="O55" s="88">
        <v>2.4697817979999925E-2</v>
      </c>
      <c r="P55" s="85">
        <v>-0.10999999999995724</v>
      </c>
      <c r="Q55" s="90">
        <v>2.6653670000000851E-3</v>
      </c>
      <c r="R55" s="90">
        <v>-5.5338600000000016E-3</v>
      </c>
      <c r="S55" s="90">
        <v>-6.3000000000001943E-4</v>
      </c>
      <c r="T55" s="90">
        <v>-3.8877140000000976E-3</v>
      </c>
      <c r="U55" s="90">
        <v>6.7196119999999304E-3</v>
      </c>
      <c r="V55" s="90">
        <v>1.2870819999999394E-3</v>
      </c>
      <c r="W55" s="90">
        <v>-7.5071629999999834E-3</v>
      </c>
      <c r="X55" s="90">
        <v>1.6562879999999947E-2</v>
      </c>
      <c r="Y55" s="90">
        <v>-2.0335509999999113E-3</v>
      </c>
      <c r="Z55" s="88">
        <v>-5.4149262799999542E-3</v>
      </c>
      <c r="AA55" s="84">
        <v>-4.7982136780236884E-3</v>
      </c>
      <c r="AB55" s="91">
        <v>1.0000025134056401E-2</v>
      </c>
      <c r="AC55" s="91">
        <v>3.2861270868037362E-2</v>
      </c>
      <c r="AD55" s="91">
        <v>7.5452878005259905E-3</v>
      </c>
      <c r="AE55" s="91">
        <v>-7.1561379912371548E-3</v>
      </c>
      <c r="AF55" s="87"/>
      <c r="AG55" s="85">
        <v>-1.999999747166803E-3</v>
      </c>
      <c r="AH55" s="90">
        <v>-5.0000005213040044E-3</v>
      </c>
      <c r="AI55" s="90">
        <v>1.0999999671337246E-2</v>
      </c>
      <c r="AJ55" s="90">
        <v>9.9999997180384437E-3</v>
      </c>
      <c r="AK55" s="90">
        <v>9.0000000365324517E-3</v>
      </c>
      <c r="AL55" s="88">
        <v>-2.9999999950664602E-2</v>
      </c>
      <c r="AM55" s="84">
        <v>-1.0722992667460018E-2</v>
      </c>
      <c r="AN55" s="91">
        <v>1.1018988003830277E-2</v>
      </c>
      <c r="AO55" s="91">
        <v>4.8045796567084409E-3</v>
      </c>
      <c r="AP55" s="87">
        <v>3.7393975190325168E-3</v>
      </c>
      <c r="AQ55" s="84">
        <v>1.5459963700750201E-2</v>
      </c>
      <c r="AR55" s="91">
        <v>4.6598618085107457E-3</v>
      </c>
      <c r="AS55" s="91">
        <v>-2.3387887660805018E-2</v>
      </c>
      <c r="AT55" s="87">
        <v>1.5215959242967481E-2</v>
      </c>
      <c r="AU55" s="91"/>
      <c r="AV55" s="119">
        <v>1.2629000000000001E-2</v>
      </c>
      <c r="AW55" s="119">
        <v>2.1416803953871355E-2</v>
      </c>
      <c r="AX55" s="119">
        <v>1.5013281432500301E-2</v>
      </c>
    </row>
    <row r="56" spans="1:70" s="9" customFormat="1" ht="11.25">
      <c r="A56" s="7">
        <v>32904</v>
      </c>
      <c r="B56" s="84"/>
      <c r="C56" s="87">
        <v>-6.4999999999942659E-2</v>
      </c>
      <c r="D56" s="84">
        <v>-7.0999991214340641E-2</v>
      </c>
      <c r="E56" s="91">
        <v>-8.7664604833016524E-2</v>
      </c>
      <c r="F56" s="91">
        <v>-8.0908445179999955E-2</v>
      </c>
      <c r="G56" s="91">
        <v>-0.10672779049485581</v>
      </c>
      <c r="H56" s="91">
        <v>-0.11135076022391766</v>
      </c>
      <c r="I56" s="90">
        <v>-6.9762224780000048E-2</v>
      </c>
      <c r="J56" s="91">
        <v>-9.4172972301398983E-2</v>
      </c>
      <c r="K56" s="90">
        <v>-6.1814289440000003E-2</v>
      </c>
      <c r="L56" s="88">
        <v>-5.1184603333333301E-2</v>
      </c>
      <c r="M56" s="84">
        <v>-8.4636335589668765E-2</v>
      </c>
      <c r="N56" s="90">
        <v>-6.7577255368232558E-2</v>
      </c>
      <c r="O56" s="88">
        <v>-5.98554765799999E-2</v>
      </c>
      <c r="P56" s="85">
        <v>2.5999999999999579E-2</v>
      </c>
      <c r="Q56" s="90">
        <v>-6.2639859999999992E-2</v>
      </c>
      <c r="R56" s="90">
        <v>-6.7387059999999943E-2</v>
      </c>
      <c r="S56" s="90">
        <v>-7.8319460000000007E-2</v>
      </c>
      <c r="T56" s="90">
        <v>-9.6437839999999997E-2</v>
      </c>
      <c r="U56" s="90">
        <v>-9.3768199999999968E-2</v>
      </c>
      <c r="V56" s="90">
        <v>-6.9165739999999976E-2</v>
      </c>
      <c r="W56" s="90">
        <v>-0.10525793999999999</v>
      </c>
      <c r="X56" s="90">
        <v>-9.0083559999999951E-2</v>
      </c>
      <c r="Y56" s="90">
        <v>-9.3968300000000005E-2</v>
      </c>
      <c r="Z56" s="88">
        <v>-7.0430674599999854E-2</v>
      </c>
      <c r="AA56" s="84">
        <v>-6.2771785462920615E-2</v>
      </c>
      <c r="AB56" s="91">
        <v>-5.9000056092559094E-2</v>
      </c>
      <c r="AC56" s="91">
        <v>-6.3273033448054461E-2</v>
      </c>
      <c r="AD56" s="91">
        <v>-6.8955420724862049E-2</v>
      </c>
      <c r="AE56" s="91">
        <v>-8.3150594742881889E-2</v>
      </c>
      <c r="AF56" s="87"/>
      <c r="AG56" s="85">
        <v>-8.2000000092459779E-2</v>
      </c>
      <c r="AH56" s="90">
        <v>-6.0999999567762919E-2</v>
      </c>
      <c r="AI56" s="90">
        <v>-4.899999998931226E-2</v>
      </c>
      <c r="AJ56" s="90">
        <v>-5.3000000035121397E-2</v>
      </c>
      <c r="AK56" s="90">
        <v>-7.5000000198694794E-2</v>
      </c>
      <c r="AL56" s="88">
        <v>-8.9999999961345445E-2</v>
      </c>
      <c r="AM56" s="84">
        <v>-7.6907240284966094E-2</v>
      </c>
      <c r="AN56" s="91">
        <v>-7.7546304898310159E-2</v>
      </c>
      <c r="AO56" s="91">
        <v>-8.9682312046208246E-2</v>
      </c>
      <c r="AP56" s="87">
        <v>-0.1000225832829611</v>
      </c>
      <c r="AQ56" s="84">
        <v>-8.1607539039413535E-2</v>
      </c>
      <c r="AR56" s="91">
        <v>-0.1000902792916667</v>
      </c>
      <c r="AS56" s="91">
        <v>-9.6140397184414472E-2</v>
      </c>
      <c r="AT56" s="87">
        <v>-2.8300139334846874E-2</v>
      </c>
      <c r="AU56" s="91"/>
      <c r="AV56" s="119">
        <v>-7.4257000000000004E-2</v>
      </c>
      <c r="AW56" s="119">
        <v>-6.8817204301075297E-2</v>
      </c>
      <c r="AX56" s="119">
        <v>-7.32683934955176E-2</v>
      </c>
      <c r="AY56" s="119">
        <v>-6.7142190000000004E-2</v>
      </c>
    </row>
    <row r="57" spans="1:70" s="9" customFormat="1" ht="11.25">
      <c r="A57" s="7">
        <v>32932</v>
      </c>
      <c r="B57" s="84"/>
      <c r="C57" s="87">
        <v>3.5000000000000808E-2</v>
      </c>
      <c r="D57" s="84">
        <v>1.5000020541920733E-2</v>
      </c>
      <c r="E57" s="91">
        <v>1.5391219313622306E-2</v>
      </c>
      <c r="F57" s="91">
        <v>1.3996931159999892E-2</v>
      </c>
      <c r="G57" s="91">
        <v>1.3386709505054384E-2</v>
      </c>
      <c r="H57" s="91">
        <v>3.8608210096110929E-2</v>
      </c>
      <c r="I57" s="90">
        <v>1.2490693479999981E-2</v>
      </c>
      <c r="J57" s="91">
        <v>-9.0134059364590513E-3</v>
      </c>
      <c r="K57" s="90">
        <v>1.697438261224482E-2</v>
      </c>
      <c r="L57" s="88">
        <v>2.0299806923076869E-2</v>
      </c>
      <c r="M57" s="84">
        <v>1.9111434221267709E-2</v>
      </c>
      <c r="N57" s="90">
        <v>1.6418850530277584E-2</v>
      </c>
      <c r="O57" s="88">
        <v>1.2384438599999381E-3</v>
      </c>
      <c r="P57" s="85">
        <v>1.4183673469388314E-2</v>
      </c>
      <c r="Q57" s="90">
        <v>1.9579980000000052E-2</v>
      </c>
      <c r="R57" s="90">
        <v>1.3747299999999907E-2</v>
      </c>
      <c r="S57" s="90">
        <v>2.6996299999999973E-2</v>
      </c>
      <c r="T57" s="90">
        <v>2.0278419999999908E-2</v>
      </c>
      <c r="U57" s="90">
        <v>1.7291579999999973E-2</v>
      </c>
      <c r="V57" s="90">
        <v>2.6910680000000076E-2</v>
      </c>
      <c r="W57" s="90">
        <v>2.4033999999999889E-2</v>
      </c>
      <c r="X57" s="90">
        <v>2.671607999999992E-2</v>
      </c>
      <c r="Y57" s="90">
        <v>1.5555580000000013E-2</v>
      </c>
      <c r="Z57" s="88">
        <v>2.7664032979999975E-2</v>
      </c>
      <c r="AA57" s="84">
        <v>3.0663717311249172E-2</v>
      </c>
      <c r="AB57" s="91">
        <v>1.4000026445500691E-2</v>
      </c>
      <c r="AC57" s="91">
        <v>2.5736725294744023E-2</v>
      </c>
      <c r="AD57" s="91">
        <v>4.2515403239348437E-2</v>
      </c>
      <c r="AE57" s="91">
        <v>2.8369666040778174E-2</v>
      </c>
      <c r="AF57" s="87"/>
      <c r="AG57" s="85">
        <v>1.7000000477910282E-2</v>
      </c>
      <c r="AH57" s="90">
        <v>6.9999997449330387E-3</v>
      </c>
      <c r="AI57" s="90">
        <v>2.0000003821081247E-3</v>
      </c>
      <c r="AJ57" s="90">
        <v>0</v>
      </c>
      <c r="AK57" s="90">
        <v>1.700000074943131E-2</v>
      </c>
      <c r="AL57" s="88">
        <v>1.0999999943996697E-2</v>
      </c>
      <c r="AM57" s="84">
        <v>1.9346940196364404E-2</v>
      </c>
      <c r="AN57" s="91">
        <v>2.1748241785118916E-2</v>
      </c>
      <c r="AO57" s="91">
        <v>2.9648663123797547E-2</v>
      </c>
      <c r="AP57" s="87">
        <v>1.8063251622633558E-2</v>
      </c>
      <c r="AQ57" s="84">
        <v>6.1776726623707923E-4</v>
      </c>
      <c r="AR57" s="91">
        <v>-2.3590891749999954E-2</v>
      </c>
      <c r="AS57" s="91">
        <v>6.4312606762451097E-4</v>
      </c>
      <c r="AT57" s="87">
        <v>-2.49084607847605E-3</v>
      </c>
      <c r="AU57" s="91"/>
      <c r="AV57" s="119">
        <v>1.0284000000000001E-2</v>
      </c>
      <c r="AW57" s="119">
        <v>8.5389570925002989E-3</v>
      </c>
      <c r="AX57" s="119">
        <v>1.4036056809052599E-2</v>
      </c>
      <c r="AY57" s="119">
        <v>1.2514589999999999E-2</v>
      </c>
    </row>
    <row r="58" spans="1:70" s="9" customFormat="1" ht="11.25">
      <c r="A58" s="7">
        <v>32962</v>
      </c>
      <c r="B58" s="84"/>
      <c r="C58" s="87">
        <v>0</v>
      </c>
      <c r="D58" s="84">
        <v>1.2999967313143346E-2</v>
      </c>
      <c r="E58" s="91">
        <v>3.4210526315789469E-2</v>
      </c>
      <c r="F58" s="91">
        <v>3.3772873399999792E-3</v>
      </c>
      <c r="G58" s="91">
        <v>4.0370328926745858E-2</v>
      </c>
      <c r="H58" s="91">
        <v>3.71731110073108E-2</v>
      </c>
      <c r="I58" s="90">
        <v>3.9689259480000016E-2</v>
      </c>
      <c r="J58" s="91">
        <v>4.9464255108846888E-2</v>
      </c>
      <c r="K58" s="90">
        <v>3.1223440780000056E-2</v>
      </c>
      <c r="L58" s="88">
        <v>4.0188180512820582E-2</v>
      </c>
      <c r="M58" s="84">
        <v>1.3553547723726744E-2</v>
      </c>
      <c r="N58" s="90">
        <v>4.0656879706816085E-2</v>
      </c>
      <c r="O58" s="88">
        <v>3.609804837999997E-2</v>
      </c>
      <c r="P58" s="85">
        <v>1.418367346938787E-2</v>
      </c>
      <c r="Q58" s="90">
        <v>7.3987799999999382E-3</v>
      </c>
      <c r="R58" s="90">
        <v>1.1453020000000036E-2</v>
      </c>
      <c r="S58" s="90">
        <v>1.3078300000000098E-2</v>
      </c>
      <c r="T58" s="90">
        <v>4.0909440000000075E-2</v>
      </c>
      <c r="U58" s="90">
        <v>9.419159999999982E-3</v>
      </c>
      <c r="V58" s="90">
        <v>1.0879679999999947E-2</v>
      </c>
      <c r="W58" s="90">
        <v>4.2958620000000058E-2</v>
      </c>
      <c r="X58" s="90">
        <v>2.467185999999999E-2</v>
      </c>
      <c r="Y58" s="90">
        <v>3.9264079999999923E-2</v>
      </c>
      <c r="Z58" s="88">
        <v>3.9371324500000027E-2</v>
      </c>
      <c r="AA58" s="84">
        <v>3.1806615681088113E-2</v>
      </c>
      <c r="AB58" s="91">
        <v>4.5999977443968998E-2</v>
      </c>
      <c r="AC58" s="91">
        <v>3.0034523348545061E-2</v>
      </c>
      <c r="AD58" s="91">
        <v>3.1262475168104098E-2</v>
      </c>
      <c r="AE58" s="91">
        <v>6.6252997850736017E-2</v>
      </c>
      <c r="AF58" s="87"/>
      <c r="AG58" s="85">
        <v>6.4999999158201538E-2</v>
      </c>
      <c r="AH58" s="90">
        <v>5.5000000390824644E-2</v>
      </c>
      <c r="AI58" s="90">
        <v>5.9999999869146281E-2</v>
      </c>
      <c r="AJ58" s="90">
        <v>5.9000000171170797E-2</v>
      </c>
      <c r="AK58" s="90">
        <v>7.0999999154203186E-2</v>
      </c>
      <c r="AL58" s="88">
        <v>6.7000000059927123E-2</v>
      </c>
      <c r="AM58" s="84">
        <v>6.856829287299071E-2</v>
      </c>
      <c r="AN58" s="91">
        <v>9.9263324660867625E-3</v>
      </c>
      <c r="AO58" s="91">
        <v>3.0041962967727542E-2</v>
      </c>
      <c r="AP58" s="87">
        <v>8.0335095476472329E-2</v>
      </c>
      <c r="AQ58" s="84">
        <v>2.6960308071151129E-2</v>
      </c>
      <c r="AR58" s="91">
        <v>4.2761385466666635E-2</v>
      </c>
      <c r="AS58" s="91">
        <v>6.8251893962794963E-2</v>
      </c>
      <c r="AT58" s="87">
        <v>4.4467894076885894E-2</v>
      </c>
      <c r="AU58" s="91"/>
      <c r="AV58" s="119">
        <v>2.8807000000000003E-2</v>
      </c>
      <c r="AW58" s="119">
        <v>2.4255024255024349E-2</v>
      </c>
      <c r="AX58" s="119">
        <v>3.10957852712118E-2</v>
      </c>
      <c r="AY58" s="119">
        <v>2.6103000000000001E-2</v>
      </c>
    </row>
    <row r="59" spans="1:70" s="9" customFormat="1" ht="11.25">
      <c r="A59" s="7">
        <v>32993</v>
      </c>
      <c r="B59" s="84"/>
      <c r="C59" s="87">
        <v>0</v>
      </c>
      <c r="D59" s="84">
        <v>-3.9000007312911089E-2</v>
      </c>
      <c r="E59" s="91">
        <v>-6.7277359901797396E-2</v>
      </c>
      <c r="F59" s="91">
        <v>-5.9723804120000001E-2</v>
      </c>
      <c r="G59" s="91">
        <v>-5.280642133036495E-2</v>
      </c>
      <c r="H59" s="91">
        <v>-4.4532690386913876E-2</v>
      </c>
      <c r="I59" s="90">
        <v>-5.1101658540000039E-2</v>
      </c>
      <c r="J59" s="91">
        <v>-5.413754014308525E-2</v>
      </c>
      <c r="K59" s="90">
        <v>-4.9505529360000078E-2</v>
      </c>
      <c r="L59" s="88">
        <v>-4.2360103658536596E-2</v>
      </c>
      <c r="M59" s="84">
        <v>-4.5328258330171733E-2</v>
      </c>
      <c r="N59" s="90">
        <v>-2.9011567587202247E-2</v>
      </c>
      <c r="O59" s="88">
        <v>-3.8973324139999987E-2</v>
      </c>
      <c r="P59" s="85">
        <v>0.13799999999997214</v>
      </c>
      <c r="Q59" s="90">
        <v>-5.0413640000000037E-2</v>
      </c>
      <c r="R59" s="90">
        <v>-5.9603379999999984E-2</v>
      </c>
      <c r="S59" s="90">
        <v>-4.5823779999999981E-2</v>
      </c>
      <c r="T59" s="90">
        <v>-2.4359840000000021E-2</v>
      </c>
      <c r="U59" s="90">
        <v>-3.2212160000000045E-2</v>
      </c>
      <c r="V59" s="90">
        <v>-3.7875719999999946E-2</v>
      </c>
      <c r="W59" s="90">
        <v>-3.9553640000000057E-2</v>
      </c>
      <c r="X59" s="90">
        <v>-1.7078139999999853E-2</v>
      </c>
      <c r="Y59" s="90">
        <v>-4.8861299999999996E-2</v>
      </c>
      <c r="Z59" s="88">
        <v>-9.6492543599999703E-3</v>
      </c>
      <c r="AA59" s="84">
        <v>-5.131370242294031E-2</v>
      </c>
      <c r="AB59" s="91">
        <v>-2.3000005795369427E-2</v>
      </c>
      <c r="AC59" s="91">
        <v>-3.2599823093104274E-2</v>
      </c>
      <c r="AD59" s="91">
        <v>-4.9164376686856914E-2</v>
      </c>
      <c r="AE59" s="91">
        <v>-6.9721521544201304E-2</v>
      </c>
      <c r="AF59" s="87"/>
      <c r="AG59" s="85">
        <v>6.5000000316168371E-2</v>
      </c>
      <c r="AH59" s="90">
        <v>5.4999999681131673E-2</v>
      </c>
      <c r="AI59" s="90">
        <v>5.9999999400400572E-2</v>
      </c>
      <c r="AJ59" s="90">
        <v>5.9000000266696828E-2</v>
      </c>
      <c r="AK59" s="90">
        <v>7.1000000465421209E-2</v>
      </c>
      <c r="AL59" s="88">
        <v>6.7000000141032245E-2</v>
      </c>
      <c r="AM59" s="84">
        <v>-7.3100643070219462E-2</v>
      </c>
      <c r="AN59" s="91">
        <v>-5.9377854548445907E-2</v>
      </c>
      <c r="AO59" s="91">
        <v>-6.8897227538840866E-2</v>
      </c>
      <c r="AP59" s="87">
        <v>-6.5693454792225769E-2</v>
      </c>
      <c r="AQ59" s="84">
        <v>-3.7575149151600651E-2</v>
      </c>
      <c r="AR59" s="91">
        <v>-2.6805486836734671E-2</v>
      </c>
      <c r="AS59" s="91">
        <v>-4.6324130018615017E-2</v>
      </c>
      <c r="AT59" s="87">
        <v>-3.7885082727264319E-2</v>
      </c>
      <c r="AU59" s="91"/>
      <c r="AV59" s="119">
        <v>-4.1753000000000005E-2</v>
      </c>
      <c r="AW59" s="119">
        <v>-2.6887097723127584E-2</v>
      </c>
      <c r="AX59" s="119">
        <v>-4.0157679932184401E-2</v>
      </c>
      <c r="AY59" s="119">
        <v>-2.502275E-2</v>
      </c>
    </row>
    <row r="60" spans="1:70" s="9" customFormat="1" ht="11.25">
      <c r="A60" s="7">
        <v>33024</v>
      </c>
      <c r="B60" s="84"/>
      <c r="C60" s="87">
        <v>0.11699999999991273</v>
      </c>
      <c r="D60" s="84">
        <v>9.7000017416001283E-2</v>
      </c>
      <c r="E60" s="91">
        <v>8.9917044070826124E-2</v>
      </c>
      <c r="F60" s="91">
        <v>9.6449290440000057E-2</v>
      </c>
      <c r="G60" s="91">
        <v>7.028314497369359E-2</v>
      </c>
      <c r="H60" s="91">
        <v>7.7044031219852815E-2</v>
      </c>
      <c r="I60" s="90">
        <v>7.1972100240000003E-2</v>
      </c>
      <c r="J60" s="91">
        <v>5.9997475701712766E-2</v>
      </c>
      <c r="K60" s="90">
        <v>7.6518247639999926E-2</v>
      </c>
      <c r="L60" s="88">
        <v>0.10254529274999991</v>
      </c>
      <c r="M60" s="84">
        <v>7.5227293615991231E-2</v>
      </c>
      <c r="N60" s="90">
        <v>0.10080565826459331</v>
      </c>
      <c r="O60" s="88">
        <v>8.2846805840000037E-2</v>
      </c>
      <c r="P60" s="85">
        <v>-1.9000000000013784E-2</v>
      </c>
      <c r="Q60" s="90">
        <v>0.12463486000000001</v>
      </c>
      <c r="R60" s="90">
        <v>0.11640425999999993</v>
      </c>
      <c r="S60" s="90">
        <v>0.12478385999999997</v>
      </c>
      <c r="T60" s="90">
        <v>0.13264831999999993</v>
      </c>
      <c r="U60" s="90">
        <v>0.13313313999999998</v>
      </c>
      <c r="V60" s="90">
        <v>9.7528019999999938E-2</v>
      </c>
      <c r="W60" s="90">
        <v>0.13785483999999992</v>
      </c>
      <c r="X60" s="90">
        <v>0.11985037999999992</v>
      </c>
      <c r="Y60" s="90">
        <v>0.1090596399999999</v>
      </c>
      <c r="Z60" s="88">
        <v>0.13940544271999999</v>
      </c>
      <c r="AA60" s="84">
        <v>0.10937815245536786</v>
      </c>
      <c r="AB60" s="91">
        <v>0.12900000269003109</v>
      </c>
      <c r="AC60" s="91">
        <v>0.1063371750972697</v>
      </c>
      <c r="AD60" s="91">
        <v>9.3500934690475601E-2</v>
      </c>
      <c r="AE60" s="91">
        <v>8.310066506028746E-2</v>
      </c>
      <c r="AF60" s="87"/>
      <c r="AG60" s="85">
        <v>0.11300000050118952</v>
      </c>
      <c r="AH60" s="90">
        <v>0.10299999987287922</v>
      </c>
      <c r="AI60" s="90">
        <v>0.11700000032858182</v>
      </c>
      <c r="AJ60" s="90">
        <v>0.11700000026540502</v>
      </c>
      <c r="AK60" s="90">
        <v>0.12400000031753677</v>
      </c>
      <c r="AL60" s="88">
        <v>0.12199999938233552</v>
      </c>
      <c r="AM60" s="84">
        <v>9.2490015363579481E-2</v>
      </c>
      <c r="AN60" s="91">
        <v>8.3593605017461492E-2</v>
      </c>
      <c r="AO60" s="91">
        <v>6.2293195833485582E-2</v>
      </c>
      <c r="AP60" s="87">
        <v>7.4096677618399331E-2</v>
      </c>
      <c r="AQ60" s="84">
        <v>7.131700423185805E-2</v>
      </c>
      <c r="AR60" s="91">
        <v>8.014232538775512E-2</v>
      </c>
      <c r="AS60" s="91">
        <v>4.5546309778629723E-2</v>
      </c>
      <c r="AT60" s="87">
        <v>0.10188286286858883</v>
      </c>
      <c r="AU60" s="91"/>
      <c r="AV60" s="119">
        <v>9.2204000000000008E-2</v>
      </c>
      <c r="AW60" s="119">
        <v>9.1989117291414679E-2</v>
      </c>
      <c r="AX60" s="119">
        <v>9.6019608931369002E-2</v>
      </c>
      <c r="AY60" s="119">
        <v>9.7210649999999996E-2</v>
      </c>
    </row>
    <row r="61" spans="1:70" s="9" customFormat="1" ht="11.25">
      <c r="A61" s="7">
        <v>33053</v>
      </c>
      <c r="B61" s="84"/>
      <c r="C61" s="87">
        <v>-2.6999999999950508E-2</v>
      </c>
      <c r="D61" s="84">
        <v>-1.2999987628172449E-2</v>
      </c>
      <c r="E61" s="91">
        <v>-3.69442822735504E-2</v>
      </c>
      <c r="F61" s="91">
        <v>-4.3131576799999904E-2</v>
      </c>
      <c r="G61" s="91">
        <v>-2.7273812744134318E-2</v>
      </c>
      <c r="H61" s="91">
        <v>-4.880083660804635E-2</v>
      </c>
      <c r="I61" s="90">
        <v>-2.0435404160000004E-2</v>
      </c>
      <c r="J61" s="91">
        <v>-2.7116558542166658E-2</v>
      </c>
      <c r="K61" s="90">
        <v>-4.8275457280000045E-2</v>
      </c>
      <c r="L61" s="88">
        <v>-1.60568135000001E-2</v>
      </c>
      <c r="M61" s="84">
        <v>-2.2180451777848331E-2</v>
      </c>
      <c r="N61" s="90">
        <v>-2.9630894796414897E-2</v>
      </c>
      <c r="O61" s="88">
        <v>-1.8650055820000011E-2</v>
      </c>
      <c r="P61" s="85">
        <v>-1.4000000000044865E-2</v>
      </c>
      <c r="Q61" s="90">
        <v>-1.0178360000000053E-2</v>
      </c>
      <c r="R61" s="90">
        <v>-2.0250719999999944E-2</v>
      </c>
      <c r="S61" s="90">
        <v>-9.6588399999999464E-3</v>
      </c>
      <c r="T61" s="90">
        <v>-9.0928200000000015E-3</v>
      </c>
      <c r="U61" s="90">
        <v>-8.1683200000000067E-3</v>
      </c>
      <c r="V61" s="90">
        <v>-3.4191799999999661E-3</v>
      </c>
      <c r="W61" s="90">
        <v>-5.097580000000046E-3</v>
      </c>
      <c r="X61" s="90">
        <v>9.4891999999990873E-4</v>
      </c>
      <c r="Y61" s="90">
        <v>-2.0877620000000041E-2</v>
      </c>
      <c r="Z61" s="88">
        <v>8.449152679999905E-3</v>
      </c>
      <c r="AA61" s="84">
        <v>-5.4974821141231534E-3</v>
      </c>
      <c r="AB61" s="91">
        <v>0</v>
      </c>
      <c r="AC61" s="91">
        <v>-5.076623158608462E-3</v>
      </c>
      <c r="AD61" s="91">
        <v>-8.4107995040894057E-4</v>
      </c>
      <c r="AE61" s="91">
        <v>-2.3409345610860388E-2</v>
      </c>
      <c r="AF61" s="87"/>
      <c r="AG61" s="85">
        <v>1.3999999747390079E-2</v>
      </c>
      <c r="AH61" s="90">
        <v>1.2000000038685288E-2</v>
      </c>
      <c r="AI61" s="90">
        <v>2.0000000223416192E-2</v>
      </c>
      <c r="AJ61" s="90">
        <v>2.2999999417753214E-2</v>
      </c>
      <c r="AK61" s="90">
        <v>1.6999999762636886E-2</v>
      </c>
      <c r="AL61" s="88">
        <v>-2.1999999598374953E-2</v>
      </c>
      <c r="AM61" s="84">
        <v>-2.8186138666860483E-2</v>
      </c>
      <c r="AN61" s="91">
        <v>-2.1771497084607905E-2</v>
      </c>
      <c r="AO61" s="91">
        <v>-4.0280434360170259E-2</v>
      </c>
      <c r="AP61" s="87">
        <v>-1.9320343101658199E-2</v>
      </c>
      <c r="AQ61" s="84">
        <v>-1.030131362742015E-2</v>
      </c>
      <c r="AR61" s="91">
        <v>-3.3062193659574524E-2</v>
      </c>
      <c r="AS61" s="91">
        <v>-7.8436286271960087E-3</v>
      </c>
      <c r="AT61" s="87">
        <v>-2.1684447741759483E-2</v>
      </c>
      <c r="AU61" s="91"/>
      <c r="AV61" s="119">
        <v>-1.6922E-2</v>
      </c>
      <c r="AW61" s="119">
        <v>-8.8863051241592217E-3</v>
      </c>
      <c r="AX61" s="119">
        <v>-1.4515388562497299E-2</v>
      </c>
      <c r="AY61" s="119">
        <v>-6.7588689999999998E-3</v>
      </c>
    </row>
    <row r="62" spans="1:70" s="9" customFormat="1" ht="11.25">
      <c r="A62" s="7">
        <v>33085</v>
      </c>
      <c r="B62" s="84"/>
      <c r="C62" s="87">
        <v>-2.899999999997982E-2</v>
      </c>
      <c r="D62" s="84">
        <v>-3.0650134789282357E-2</v>
      </c>
      <c r="E62" s="91">
        <v>-2.9109085982853666E-2</v>
      </c>
      <c r="F62" s="91">
        <v>-5.8907583460000024E-2</v>
      </c>
      <c r="G62" s="91">
        <v>-7.1359812443587689E-2</v>
      </c>
      <c r="H62" s="91">
        <v>-2.2034664649558389E-2</v>
      </c>
      <c r="I62" s="90">
        <v>-1.9505074819999968E-2</v>
      </c>
      <c r="J62" s="91">
        <v>-6.9742004643753241E-2</v>
      </c>
      <c r="K62" s="90">
        <v>-8.6700878200000053E-3</v>
      </c>
      <c r="L62" s="88">
        <v>-4.5560721794871806E-2</v>
      </c>
      <c r="M62" s="84">
        <v>-2.6695541874928841E-2</v>
      </c>
      <c r="N62" s="90">
        <v>-1.5370482043786438E-2</v>
      </c>
      <c r="O62" s="88">
        <v>-1.1481837679999995E-2</v>
      </c>
      <c r="P62" s="85">
        <v>-0.11299999999992538</v>
      </c>
      <c r="Q62" s="90">
        <v>-4.4106411999999984E-2</v>
      </c>
      <c r="R62" s="90">
        <v>-3.2263559999999969E-2</v>
      </c>
      <c r="S62" s="90">
        <v>-2.8286400000000045E-2</v>
      </c>
      <c r="T62" s="90">
        <v>-3.0748519999999946E-2</v>
      </c>
      <c r="U62" s="90">
        <v>-1.3566879999999948E-2</v>
      </c>
      <c r="V62" s="90">
        <v>-5.0511299999999926E-2</v>
      </c>
      <c r="W62" s="90">
        <v>-2.9090599999999966E-2</v>
      </c>
      <c r="X62" s="90">
        <v>-1.9160639999999951E-2</v>
      </c>
      <c r="Y62" s="90">
        <v>-5.1951799999999659E-3</v>
      </c>
      <c r="Z62" s="88">
        <v>-3.2215394740000014E-2</v>
      </c>
      <c r="AA62" s="84">
        <v>-4.7213404227657407E-2</v>
      </c>
      <c r="AB62" s="91">
        <v>-2.8999947337833953E-2</v>
      </c>
      <c r="AC62" s="91">
        <v>-1.6157785148920745E-2</v>
      </c>
      <c r="AD62" s="91">
        <v>-2.2259608063773695E-2</v>
      </c>
      <c r="AE62" s="91">
        <v>-6.958813675033515E-2</v>
      </c>
      <c r="AF62" s="87"/>
      <c r="AG62" s="85">
        <v>-2.2000000396120156E-2</v>
      </c>
      <c r="AH62" s="90">
        <v>-4.49999999203613E-2</v>
      </c>
      <c r="AI62" s="90">
        <v>-2.6999999974445688E-2</v>
      </c>
      <c r="AJ62" s="90">
        <v>-2.8999999721729397E-2</v>
      </c>
      <c r="AK62" s="90">
        <v>-3.1999999931270007E-2</v>
      </c>
      <c r="AL62" s="88">
        <v>-5.0999999807945895E-2</v>
      </c>
      <c r="AM62" s="84">
        <v>-7.2091769877079992E-2</v>
      </c>
      <c r="AN62" s="91">
        <v>9.0447091041387928E-3</v>
      </c>
      <c r="AO62" s="91">
        <v>-4.9507207455843361E-2</v>
      </c>
      <c r="AP62" s="87">
        <v>-6.7794627558851239E-2</v>
      </c>
      <c r="AQ62" s="84">
        <v>-3.6429685957203639E-2</v>
      </c>
      <c r="AR62" s="91">
        <v>-3.4091058326530588E-2</v>
      </c>
      <c r="AS62" s="91">
        <v>-5.1690585464621019E-2</v>
      </c>
      <c r="AT62" s="87">
        <v>-3.5907465368259617E-2</v>
      </c>
      <c r="AU62" s="91"/>
      <c r="AV62" s="119">
        <v>-2.6156000000000002E-2</v>
      </c>
      <c r="AW62" s="119">
        <v>-5.2231718898385626E-3</v>
      </c>
      <c r="AX62" s="119">
        <v>-2.4802019605674901E-2</v>
      </c>
      <c r="AY62" s="119">
        <v>-3.2092929999999998E-3</v>
      </c>
    </row>
    <row r="63" spans="1:70" s="9" customFormat="1" ht="11.25">
      <c r="A63" s="7">
        <v>33116</v>
      </c>
      <c r="B63" s="84"/>
      <c r="C63" s="87">
        <v>-0.13599999999999524</v>
      </c>
      <c r="D63" s="84">
        <v>-0.10355638019421309</v>
      </c>
      <c r="E63" s="91">
        <v>-0.12806509436382307</v>
      </c>
      <c r="F63" s="91">
        <v>-0.1203555246000001</v>
      </c>
      <c r="G63" s="91">
        <v>-0.14098739810254801</v>
      </c>
      <c r="H63" s="91">
        <v>-0.13641966476674405</v>
      </c>
      <c r="I63" s="90">
        <v>-0.13520433779999996</v>
      </c>
      <c r="J63" s="91">
        <v>-0.16014651072741959</v>
      </c>
      <c r="K63" s="90">
        <v>-9.8784285020000029E-2</v>
      </c>
      <c r="L63" s="88">
        <v>-0.1036190102631579</v>
      </c>
      <c r="M63" s="84">
        <v>-0.10221316372806366</v>
      </c>
      <c r="N63" s="90">
        <v>-0.11195202521302461</v>
      </c>
      <c r="O63" s="88">
        <v>-0.12445640631999999</v>
      </c>
      <c r="P63" s="85">
        <v>-6.400000000000039E-2</v>
      </c>
      <c r="Q63" s="90">
        <v>-9.069919999999998E-2</v>
      </c>
      <c r="R63" s="90">
        <v>-0.11509831999999998</v>
      </c>
      <c r="S63" s="90">
        <v>-8.7298999999999904E-2</v>
      </c>
      <c r="T63" s="90">
        <v>-9.1068719999999992E-2</v>
      </c>
      <c r="U63" s="90">
        <v>-0.10865868000000001</v>
      </c>
      <c r="V63" s="90">
        <v>-9.668653100000002E-2</v>
      </c>
      <c r="W63" s="90">
        <v>-0.11258827999999999</v>
      </c>
      <c r="X63" s="90">
        <v>-6.4742540000000015E-2</v>
      </c>
      <c r="Y63" s="90">
        <v>-0.12999289999999997</v>
      </c>
      <c r="Z63" s="88">
        <v>-0.11163940379999993</v>
      </c>
      <c r="AA63" s="84">
        <v>-0.12079129752672602</v>
      </c>
      <c r="AB63" s="91">
        <v>-0.11091883479288933</v>
      </c>
      <c r="AC63" s="91">
        <v>-0.11859279912842546</v>
      </c>
      <c r="AD63" s="91">
        <v>-0.12272815877833665</v>
      </c>
      <c r="AE63" s="91">
        <v>-0.1653614753591599</v>
      </c>
      <c r="AF63" s="87"/>
      <c r="AG63" s="85">
        <v>-0.11699999996440158</v>
      </c>
      <c r="AH63" s="90">
        <v>-0.12099999972647668</v>
      </c>
      <c r="AI63" s="90">
        <v>-0.11000000023261736</v>
      </c>
      <c r="AJ63" s="90">
        <v>-0.10800000034848323</v>
      </c>
      <c r="AK63" s="90">
        <v>-0.11500000031433211</v>
      </c>
      <c r="AL63" s="88">
        <v>-0.12900000015294721</v>
      </c>
      <c r="AM63" s="84">
        <v>-0.14785249791894406</v>
      </c>
      <c r="AN63" s="91">
        <v>-0.11209585205752026</v>
      </c>
      <c r="AO63" s="91">
        <v>-0.14649916619227299</v>
      </c>
      <c r="AP63" s="87">
        <v>-0.16384883024806374</v>
      </c>
      <c r="AQ63" s="84">
        <v>-0.12564959285404076</v>
      </c>
      <c r="AR63" s="91">
        <v>-0.16331196108695656</v>
      </c>
      <c r="AS63" s="91">
        <v>-0.17686290495870594</v>
      </c>
      <c r="AT63" s="87">
        <v>-0.12773588065581665</v>
      </c>
      <c r="AU63" s="91"/>
      <c r="AV63" s="119">
        <v>-0.116619</v>
      </c>
      <c r="AW63" s="119">
        <v>-9.4314193457812667E-2</v>
      </c>
      <c r="AX63" s="119">
        <v>-0.112043676251616</v>
      </c>
      <c r="AY63" s="119">
        <v>-9.1102300000000011E-2</v>
      </c>
    </row>
    <row r="64" spans="1:70" s="9" customFormat="1" ht="11.25">
      <c r="A64" s="7">
        <v>33144</v>
      </c>
      <c r="B64" s="84"/>
      <c r="C64" s="87">
        <v>-0.11199999999999954</v>
      </c>
      <c r="D64" s="84">
        <v>-0.1055738105148567</v>
      </c>
      <c r="E64" s="91">
        <v>-0.12034880283716398</v>
      </c>
      <c r="F64" s="91">
        <v>-0.12436003671428553</v>
      </c>
      <c r="G64" s="91">
        <v>-0.14572333253882064</v>
      </c>
      <c r="H64" s="91">
        <v>-0.11214952345499041</v>
      </c>
      <c r="I64" s="90">
        <v>-0.10652726406000002</v>
      </c>
      <c r="J64" s="91">
        <v>-0.10095035224291604</v>
      </c>
      <c r="K64" s="90">
        <v>-7.0566857820000051E-2</v>
      </c>
      <c r="L64" s="88">
        <v>-6.8361804210526289E-2</v>
      </c>
      <c r="M64" s="84">
        <v>-8.1119542313718207E-2</v>
      </c>
      <c r="N64" s="90">
        <v>-8.7278067848899021E-2</v>
      </c>
      <c r="O64" s="88">
        <v>-7.1335288240000017E-2</v>
      </c>
      <c r="P64" s="85">
        <v>-1.9999999999999685E-2</v>
      </c>
      <c r="Q64" s="90">
        <v>-2.6265469000000041E-2</v>
      </c>
      <c r="R64" s="90">
        <v>-6.5058489999999969E-2</v>
      </c>
      <c r="S64" s="90">
        <v>-4.4861379999999951E-2</v>
      </c>
      <c r="T64" s="90">
        <v>-4.8059540000000012E-2</v>
      </c>
      <c r="U64" s="90">
        <v>-6.05919399999999E-2</v>
      </c>
      <c r="V64" s="90">
        <v>-2.9912979999999978E-2</v>
      </c>
      <c r="W64" s="90">
        <v>-6.5146000000000037E-2</v>
      </c>
      <c r="X64" s="90">
        <v>-3.2396720000000157E-2</v>
      </c>
      <c r="Y64" s="90">
        <v>-9.1435499999999892E-2</v>
      </c>
      <c r="Z64" s="88">
        <v>-7.9353263959999865E-2</v>
      </c>
      <c r="AA64" s="84">
        <v>-8.7840788967188943E-2</v>
      </c>
      <c r="AB64" s="91">
        <v>-0.10036174696080757</v>
      </c>
      <c r="AC64" s="91">
        <v>-5.4525816338443001E-2</v>
      </c>
      <c r="AD64" s="91">
        <v>-5.2011740166660991E-2</v>
      </c>
      <c r="AE64" s="91">
        <v>-0.11463149578770115</v>
      </c>
      <c r="AF64" s="87"/>
      <c r="AG64" s="85">
        <v>-8.2999999633578736E-2</v>
      </c>
      <c r="AH64" s="90">
        <v>-9.4000000068306888E-2</v>
      </c>
      <c r="AI64" s="90">
        <v>-7.6999999764769345E-2</v>
      </c>
      <c r="AJ64" s="90">
        <v>-7.2999999648734049E-2</v>
      </c>
      <c r="AK64" s="90">
        <v>-7.1000000050142731E-2</v>
      </c>
      <c r="AL64" s="88">
        <v>-0.12000000003426325</v>
      </c>
      <c r="AM64" s="84">
        <v>-0.14658926607923373</v>
      </c>
      <c r="AN64" s="91">
        <v>-8.1556285648119009E-2</v>
      </c>
      <c r="AO64" s="91">
        <v>-0.12476774889140962</v>
      </c>
      <c r="AP64" s="87">
        <v>-0.14912284084795357</v>
      </c>
      <c r="AQ64" s="84">
        <v>-9.1025698254078247E-2</v>
      </c>
      <c r="AR64" s="91">
        <v>-0.11078123831914899</v>
      </c>
      <c r="AS64" s="91">
        <v>-0.12137738981748003</v>
      </c>
      <c r="AT64" s="87">
        <v>-9.3305204180215706E-2</v>
      </c>
      <c r="AU64" s="91"/>
      <c r="AV64" s="119">
        <v>-7.7353000000000005E-2</v>
      </c>
      <c r="AW64" s="119">
        <v>-5.1184275793650813E-2</v>
      </c>
      <c r="AX64" s="119">
        <v>-7.5150999484523598E-2</v>
      </c>
      <c r="AY64" s="119">
        <v>-4.8669629999999998E-2</v>
      </c>
    </row>
    <row r="65" spans="1:51" s="9" customFormat="1" ht="11.25">
      <c r="A65" s="7">
        <v>33177</v>
      </c>
      <c r="B65" s="84"/>
      <c r="C65" s="87">
        <v>-6.2999999999999723E-2</v>
      </c>
      <c r="D65" s="84">
        <v>-6.5493563304028557E-2</v>
      </c>
      <c r="E65" s="91">
        <v>-9.1581708922663485E-2</v>
      </c>
      <c r="F65" s="91">
        <v>-9.3637850199999928E-2</v>
      </c>
      <c r="G65" s="91">
        <v>-0.12060748193946702</v>
      </c>
      <c r="H65" s="91">
        <v>-7.1052638917161959E-2</v>
      </c>
      <c r="I65" s="90">
        <v>-5.1759082799999856E-2</v>
      </c>
      <c r="J65" s="91">
        <v>-0.10171545702665208</v>
      </c>
      <c r="K65" s="90">
        <v>-3.4007293400000083E-2</v>
      </c>
      <c r="L65" s="88">
        <v>-2.0541464871794868E-2</v>
      </c>
      <c r="M65" s="84">
        <v>-7.0658370987935259E-2</v>
      </c>
      <c r="N65" s="90">
        <v>-4.8795534221605097E-2</v>
      </c>
      <c r="O65" s="88">
        <v>-4.9362482099999827E-2</v>
      </c>
      <c r="P65" s="85">
        <v>6.800000000000006E-2</v>
      </c>
      <c r="Q65" s="90">
        <v>-2.2155319999999978E-2</v>
      </c>
      <c r="R65" s="90">
        <v>-2.2808900000000021E-2</v>
      </c>
      <c r="S65" s="90">
        <v>-2.49019399999999E-2</v>
      </c>
      <c r="T65" s="90">
        <v>-2.4236999999999953E-2</v>
      </c>
      <c r="U65" s="90">
        <v>-2.8416980000000147E-2</v>
      </c>
      <c r="V65" s="90">
        <v>-3.6714060000000104E-2</v>
      </c>
      <c r="W65" s="90">
        <v>-2.035271999999988E-2</v>
      </c>
      <c r="X65" s="90">
        <v>-1.1026740000000146E-2</v>
      </c>
      <c r="Y65" s="90">
        <v>-2.7164219999999961E-2</v>
      </c>
      <c r="Z65" s="88">
        <v>-6.4346323999999733E-3</v>
      </c>
      <c r="AA65" s="84">
        <v>-4.9454437666480167E-2</v>
      </c>
      <c r="AB65" s="91">
        <v>-2.1548575976114259E-2</v>
      </c>
      <c r="AC65" s="91">
        <v>-1.8255389164787528E-2</v>
      </c>
      <c r="AD65" s="91">
        <v>-2.8065359706548887E-2</v>
      </c>
      <c r="AE65" s="91">
        <v>-8.4779609983387183E-2</v>
      </c>
      <c r="AF65" s="87"/>
      <c r="AG65" s="85">
        <v>1.7999999661963084E-2</v>
      </c>
      <c r="AH65" s="90">
        <v>-1.5000000029843252E-2</v>
      </c>
      <c r="AI65" s="90">
        <v>-5.0000002603352023E-3</v>
      </c>
      <c r="AJ65" s="90">
        <v>-1.1000000446395153E-2</v>
      </c>
      <c r="AK65" s="90">
        <v>5.0000000224894592E-3</v>
      </c>
      <c r="AL65" s="88">
        <v>-7.6000000063270456E-2</v>
      </c>
      <c r="AM65" s="84">
        <v>-6.014222899342081E-2</v>
      </c>
      <c r="AN65" s="91">
        <v>-3.0011118544413073E-2</v>
      </c>
      <c r="AO65" s="91">
        <v>-0.1028739856154024</v>
      </c>
      <c r="AP65" s="87">
        <v>-8.8415191573724683E-2</v>
      </c>
      <c r="AQ65" s="84">
        <v>1.1540450025695481E-3</v>
      </c>
      <c r="AR65" s="91">
        <v>-3.154250145652171E-2</v>
      </c>
      <c r="AS65" s="91">
        <v>-0.1042738274828674</v>
      </c>
      <c r="AT65" s="87">
        <v>-3.6860443824946354E-2</v>
      </c>
      <c r="AU65" s="91"/>
      <c r="AV65" s="119">
        <v>-3.8527000000000006E-2</v>
      </c>
      <c r="AW65" s="119">
        <v>-6.6982519196210344E-3</v>
      </c>
      <c r="AX65" s="119">
        <v>-3.6470302316984095E-2</v>
      </c>
      <c r="AY65" s="119">
        <v>-4.2591690000000001E-3</v>
      </c>
    </row>
    <row r="66" spans="1:51" s="9" customFormat="1" ht="11.25">
      <c r="A66" s="7">
        <v>33207</v>
      </c>
      <c r="B66" s="84"/>
      <c r="C66" s="87">
        <v>0.16799999999999926</v>
      </c>
      <c r="D66" s="84">
        <v>0.12107732871845545</v>
      </c>
      <c r="E66" s="91">
        <v>0.16505298776916666</v>
      </c>
      <c r="F66" s="91">
        <v>0.17207998559999993</v>
      </c>
      <c r="G66" s="91">
        <v>0.12128516080442853</v>
      </c>
      <c r="H66" s="91">
        <v>0.10576016877363514</v>
      </c>
      <c r="I66" s="90">
        <v>0.10963168599999995</v>
      </c>
      <c r="J66" s="91">
        <v>7.9282418947802302E-2</v>
      </c>
      <c r="K66" s="90">
        <v>9.817396177999993E-2</v>
      </c>
      <c r="L66" s="88">
        <v>0.12832570749999994</v>
      </c>
      <c r="M66" s="84">
        <v>0.12353203405033431</v>
      </c>
      <c r="N66" s="90">
        <v>0.10006362944841363</v>
      </c>
      <c r="O66" s="88">
        <v>0.11185789433999993</v>
      </c>
      <c r="P66" s="85">
        <v>1.9999999999999574E-2</v>
      </c>
      <c r="Q66" s="90">
        <v>3.0615843000000087E-2</v>
      </c>
      <c r="R66" s="90">
        <v>2.9611279999999907E-2</v>
      </c>
      <c r="S66" s="90">
        <v>2.9186319999999988E-2</v>
      </c>
      <c r="T66" s="90">
        <v>3.5675059999999981E-2</v>
      </c>
      <c r="U66" s="90">
        <v>5.1969039999999911E-2</v>
      </c>
      <c r="V66" s="90">
        <v>1.3705740000000022E-2</v>
      </c>
      <c r="W66" s="90">
        <v>4.131869999999993E-2</v>
      </c>
      <c r="X66" s="90">
        <v>2.9127279999999978E-2</v>
      </c>
      <c r="Y66" s="90">
        <v>5.5668440000000041E-2</v>
      </c>
      <c r="Z66" s="88">
        <v>0.10528351439999994</v>
      </c>
      <c r="AA66" s="84">
        <v>0.10155956624679741</v>
      </c>
      <c r="AB66" s="91">
        <v>8.4088467852710957E-2</v>
      </c>
      <c r="AC66" s="91">
        <v>7.5858427780457705E-2</v>
      </c>
      <c r="AD66" s="91">
        <v>6.6508908243574139E-2</v>
      </c>
      <c r="AE66" s="91">
        <v>9.8506442638931491E-2</v>
      </c>
      <c r="AF66" s="87"/>
      <c r="AG66" s="85">
        <v>9.7000000534558817E-2</v>
      </c>
      <c r="AH66" s="90">
        <v>0.10999999974804919</v>
      </c>
      <c r="AI66" s="90">
        <v>0.12599999987514532</v>
      </c>
      <c r="AJ66" s="90">
        <v>0.12200000068217975</v>
      </c>
      <c r="AK66" s="90">
        <v>0.12100000027479774</v>
      </c>
      <c r="AL66" s="88">
        <v>0.13900000002936497</v>
      </c>
      <c r="AM66" s="84">
        <v>0.11827607062216194</v>
      </c>
      <c r="AN66" s="91">
        <v>9.0781731223642081E-2</v>
      </c>
      <c r="AO66" s="91">
        <v>3.9679657074401575E-2</v>
      </c>
      <c r="AP66" s="87">
        <v>9.9865882346747092E-2</v>
      </c>
      <c r="AQ66" s="84">
        <v>2.1388295719547257E-2</v>
      </c>
      <c r="AR66" s="91">
        <v>5.9719633229166735E-2</v>
      </c>
      <c r="AS66" s="91">
        <v>9.4040787128179426E-2</v>
      </c>
      <c r="AT66" s="87">
        <v>9.5496750668298214E-2</v>
      </c>
      <c r="AU66" s="91"/>
      <c r="AV66" s="119">
        <v>8.8458000000000009E-2</v>
      </c>
      <c r="AW66" s="119">
        <v>5.9934210526315868E-2</v>
      </c>
      <c r="AX66" s="119">
        <v>9.2153331663713797E-2</v>
      </c>
      <c r="AY66" s="119">
        <v>6.4639450000000001E-2</v>
      </c>
    </row>
    <row r="67" spans="1:51" s="9" customFormat="1" ht="11.25">
      <c r="A67" s="7">
        <v>33238</v>
      </c>
      <c r="B67" s="84"/>
      <c r="C67" s="87">
        <v>7.8999999999999959E-2</v>
      </c>
      <c r="D67" s="84">
        <v>5.09680762241842E-2</v>
      </c>
      <c r="E67" s="91">
        <v>7.5056095827050751E-2</v>
      </c>
      <c r="F67" s="91">
        <v>6.1245850840000005E-2</v>
      </c>
      <c r="G67" s="91">
        <v>4.0651870550872493E-2</v>
      </c>
      <c r="H67" s="91">
        <v>7.0025590938720406E-2</v>
      </c>
      <c r="I67" s="90">
        <v>3.7511946460000001E-2</v>
      </c>
      <c r="J67" s="91">
        <v>3.0562985900893569E-2</v>
      </c>
      <c r="K67" s="90">
        <v>7.8338374199999894E-2</v>
      </c>
      <c r="L67" s="88">
        <v>6.4691669499999938E-2</v>
      </c>
      <c r="M67" s="84">
        <v>2.5897611894390771E-2</v>
      </c>
      <c r="N67" s="90">
        <v>4.7342117482965573E-2</v>
      </c>
      <c r="O67" s="88">
        <v>3.3190650239999897E-2</v>
      </c>
      <c r="P67" s="85">
        <v>2.5999999999999801E-2</v>
      </c>
      <c r="Q67" s="90">
        <v>2.0730979999999954E-2</v>
      </c>
      <c r="R67" s="90">
        <v>9.2014600000001057E-3</v>
      </c>
      <c r="S67" s="90">
        <v>2.7649119999999971E-2</v>
      </c>
      <c r="T67" s="90">
        <v>1.9271196000000046E-2</v>
      </c>
      <c r="U67" s="90">
        <v>3.4329559999999981E-2</v>
      </c>
      <c r="V67" s="90">
        <v>3.0227540000000053E-2</v>
      </c>
      <c r="W67" s="90">
        <v>1.6623719999999897E-2</v>
      </c>
      <c r="X67" s="90">
        <v>3.6883339999999931E-2</v>
      </c>
      <c r="Y67" s="90">
        <v>7.227740000000038E-3</v>
      </c>
      <c r="Z67" s="88">
        <v>4.7730214860000064E-2</v>
      </c>
      <c r="AA67" s="84">
        <v>1.9254693970030656E-2</v>
      </c>
      <c r="AB67" s="91">
        <v>2.8188195988544162E-2</v>
      </c>
      <c r="AC67" s="91">
        <v>4.2914612968783183E-2</v>
      </c>
      <c r="AD67" s="91">
        <v>1.0319576973281563E-2</v>
      </c>
      <c r="AE67" s="91">
        <v>2.1845406739625206E-2</v>
      </c>
      <c r="AF67" s="87"/>
      <c r="AG67" s="85">
        <v>3.5999999541578509E-2</v>
      </c>
      <c r="AH67" s="90">
        <v>4.0000000574639483E-2</v>
      </c>
      <c r="AI67" s="90">
        <v>3.3000000151649056E-2</v>
      </c>
      <c r="AJ67" s="90">
        <v>4.2000000036646945E-2</v>
      </c>
      <c r="AK67" s="90">
        <v>4.2000000244337699E-2</v>
      </c>
      <c r="AL67" s="88">
        <v>1.7000000070985566E-2</v>
      </c>
      <c r="AM67" s="84">
        <v>5.604585717051469E-2</v>
      </c>
      <c r="AN67" s="91">
        <v>2.8948329753000657E-2</v>
      </c>
      <c r="AO67" s="91">
        <v>3.3963628810981694E-2</v>
      </c>
      <c r="AP67" s="87">
        <v>2.8929937548128226E-2</v>
      </c>
      <c r="AQ67" s="84">
        <v>1.0282127834786436E-2</v>
      </c>
      <c r="AR67" s="91">
        <v>3.5762415125000002E-2</v>
      </c>
      <c r="AS67" s="91">
        <v>5.5374619367272171E-2</v>
      </c>
      <c r="AT67" s="87">
        <v>2.4024689844589719E-2</v>
      </c>
      <c r="AU67" s="91"/>
      <c r="AV67" s="119">
        <v>3.7161E-2</v>
      </c>
      <c r="AW67" s="119">
        <v>2.482775743280996E-2</v>
      </c>
      <c r="AX67" s="119">
        <v>3.9521808202965601E-2</v>
      </c>
      <c r="AY67" s="119">
        <v>2.7811649999999997E-2</v>
      </c>
    </row>
    <row r="68" spans="1:51" s="9" customFormat="1" ht="11.25">
      <c r="A68" s="7">
        <v>33269</v>
      </c>
      <c r="B68" s="84"/>
      <c r="C68" s="87">
        <v>0.1129999999999689</v>
      </c>
      <c r="D68" s="84">
        <v>8.7337728257410818E-2</v>
      </c>
      <c r="E68" s="91">
        <v>0.13276073245183095</v>
      </c>
      <c r="F68" s="91">
        <v>0.11880111194000009</v>
      </c>
      <c r="G68" s="91">
        <v>0.15694377303030693</v>
      </c>
      <c r="H68" s="91">
        <v>0.16068105589277404</v>
      </c>
      <c r="I68" s="90">
        <v>0.15859990947999991</v>
      </c>
      <c r="J68" s="91">
        <v>0.1890391560878717</v>
      </c>
      <c r="K68" s="90">
        <v>0.13218945546000005</v>
      </c>
      <c r="L68" s="88">
        <v>8.9761394358974345E-2</v>
      </c>
      <c r="M68" s="84">
        <v>7.8045718478060078E-2</v>
      </c>
      <c r="N68" s="90">
        <v>8.0300930115309477E-2</v>
      </c>
      <c r="O68" s="88">
        <v>9.28646663199999E-2</v>
      </c>
      <c r="P68" s="85">
        <v>3.5999993115920059E-2</v>
      </c>
      <c r="Q68" s="90">
        <v>6.9324659999999927E-2</v>
      </c>
      <c r="R68" s="90">
        <v>3.957904000000001E-2</v>
      </c>
      <c r="S68" s="90">
        <v>6.4227400000000046E-2</v>
      </c>
      <c r="T68" s="90">
        <v>6.0698179999999935E-2</v>
      </c>
      <c r="U68" s="90">
        <v>4.5449220000000068E-2</v>
      </c>
      <c r="V68" s="90">
        <v>0.10677819999999993</v>
      </c>
      <c r="W68" s="90">
        <v>5.9289839999999927E-2</v>
      </c>
      <c r="X68" s="90">
        <v>5.6758799999999887E-2</v>
      </c>
      <c r="Y68" s="90">
        <v>3.5275120000000104E-2</v>
      </c>
      <c r="Z68" s="88">
        <v>0.1026844525999997</v>
      </c>
      <c r="AA68" s="84">
        <v>6.5562858828050574E-2</v>
      </c>
      <c r="AB68" s="91">
        <v>8.6500299030740857E-2</v>
      </c>
      <c r="AC68" s="91">
        <v>7.8625295136116158E-2</v>
      </c>
      <c r="AD68" s="91">
        <v>4.3822050851568539E-2</v>
      </c>
      <c r="AE68" s="91">
        <v>0.20810282995905505</v>
      </c>
      <c r="AF68" s="87"/>
      <c r="AG68" s="85">
        <v>8.0999999945110757E-2</v>
      </c>
      <c r="AH68" s="90">
        <v>0.16099999988120439</v>
      </c>
      <c r="AI68" s="90">
        <v>9.5999999968429117E-2</v>
      </c>
      <c r="AJ68" s="90">
        <v>0.10500000013987942</v>
      </c>
      <c r="AK68" s="90">
        <v>0.10099999988811947</v>
      </c>
      <c r="AL68" s="88">
        <v>0.12899999993918176</v>
      </c>
      <c r="AM68" s="84">
        <v>0.17523334267479851</v>
      </c>
      <c r="AN68" s="91">
        <v>5.3091324153882846E-2</v>
      </c>
      <c r="AO68" s="91">
        <v>0.1649170581101862</v>
      </c>
      <c r="AP68" s="87">
        <v>0.19190382207590617</v>
      </c>
      <c r="AQ68" s="84">
        <v>0.11108349239347381</v>
      </c>
      <c r="AR68" s="91">
        <v>0.16933679867391316</v>
      </c>
      <c r="AS68" s="91">
        <v>0.20867623855672557</v>
      </c>
      <c r="AT68" s="87">
        <v>9.5135645086991794E-2</v>
      </c>
      <c r="AU68" s="91"/>
      <c r="AV68" s="119">
        <v>7.9585000000000003E-2</v>
      </c>
      <c r="AW68" s="119">
        <v>4.1517776028102471E-2</v>
      </c>
      <c r="AX68" s="119">
        <v>8.1776059210060995E-2</v>
      </c>
      <c r="AY68" s="119">
        <v>4.3539519999999998E-2</v>
      </c>
    </row>
    <row r="69" spans="1:51" s="9" customFormat="1" ht="11.25">
      <c r="A69" s="7">
        <v>33297</v>
      </c>
      <c r="B69" s="84"/>
      <c r="C69" s="87">
        <v>0.13100000000001666</v>
      </c>
      <c r="D69" s="84">
        <v>9.3182250873748318E-2</v>
      </c>
      <c r="E69" s="91">
        <v>0.10875217665418457</v>
      </c>
      <c r="F69" s="91">
        <v>0.11694769513999992</v>
      </c>
      <c r="G69" s="91">
        <v>0.14085963287895553</v>
      </c>
      <c r="H69" s="91">
        <v>9.6837001390970068E-2</v>
      </c>
      <c r="I69" s="90">
        <v>7.4720510179999922E-2</v>
      </c>
      <c r="J69" s="91">
        <v>0.12864644120336099</v>
      </c>
      <c r="K69" s="90">
        <v>6.5080892020000114E-2</v>
      </c>
      <c r="L69" s="88">
        <v>8.9308200000000282E-2</v>
      </c>
      <c r="M69" s="84">
        <v>0.12296711557212903</v>
      </c>
      <c r="N69" s="90">
        <v>8.9364846646785567E-2</v>
      </c>
      <c r="O69" s="88">
        <v>7.0974833880000032E-2</v>
      </c>
      <c r="P69" s="85">
        <v>9.9000036691179183E-2</v>
      </c>
      <c r="Q69" s="90">
        <v>5.3870941000000006E-2</v>
      </c>
      <c r="R69" s="90">
        <v>6.8610961000000081E-2</v>
      </c>
      <c r="S69" s="90">
        <v>5.4228699999999908E-2</v>
      </c>
      <c r="T69" s="90">
        <v>7.5575500000000018E-2</v>
      </c>
      <c r="U69" s="90">
        <v>6.9901919999999951E-2</v>
      </c>
      <c r="V69" s="90">
        <v>9.9508200000000047E-2</v>
      </c>
      <c r="W69" s="90">
        <v>6.857555999999998E-2</v>
      </c>
      <c r="X69" s="90">
        <v>6.5693900000000083E-2</v>
      </c>
      <c r="Y69" s="90">
        <v>6.6066579999999986E-2</v>
      </c>
      <c r="Z69" s="88">
        <v>9.2516691940000007E-2</v>
      </c>
      <c r="AA69" s="84">
        <v>9.406616258071776E-2</v>
      </c>
      <c r="AB69" s="91">
        <v>8.1701899980135995E-2</v>
      </c>
      <c r="AC69" s="91">
        <v>7.2282833336629215E-2</v>
      </c>
      <c r="AD69" s="91">
        <v>6.5340898828401883E-2</v>
      </c>
      <c r="AE69" s="91">
        <v>0.10902122824097793</v>
      </c>
      <c r="AF69" s="87"/>
      <c r="AG69" s="85">
        <v>0.12900000053666716</v>
      </c>
      <c r="AH69" s="90">
        <v>0.14099999975490363</v>
      </c>
      <c r="AI69" s="90">
        <v>0.11100000011522204</v>
      </c>
      <c r="AJ69" s="90">
        <v>0.11299999960070606</v>
      </c>
      <c r="AK69" s="90">
        <v>0.11900000011484124</v>
      </c>
      <c r="AL69" s="88">
        <v>0.1800000003785942</v>
      </c>
      <c r="AM69" s="84">
        <v>8.8538501222357846E-2</v>
      </c>
      <c r="AN69" s="91">
        <v>9.3611921152610744E-2</v>
      </c>
      <c r="AO69" s="91">
        <v>9.1569696844691295E-2</v>
      </c>
      <c r="AP69" s="87">
        <v>0.14366918027216591</v>
      </c>
      <c r="AQ69" s="84">
        <v>4.4794484881618857E-2</v>
      </c>
      <c r="AR69" s="91">
        <v>7.513819349999995E-2</v>
      </c>
      <c r="AS69" s="91">
        <v>0.11037025131328115</v>
      </c>
      <c r="AT69" s="87">
        <v>0.10112028989292265</v>
      </c>
      <c r="AU69" s="91"/>
      <c r="AV69" s="119">
        <v>8.0438000000000009E-2</v>
      </c>
      <c r="AW69" s="119">
        <v>6.728113278864889E-2</v>
      </c>
      <c r="AX69" s="119">
        <v>8.3922308041867399E-2</v>
      </c>
      <c r="AY69" s="119">
        <v>7.1506379999999994E-2</v>
      </c>
    </row>
    <row r="70" spans="1:51" s="9" customFormat="1" ht="11.25">
      <c r="A70" s="7">
        <v>33326</v>
      </c>
      <c r="B70" s="84"/>
      <c r="C70" s="87">
        <v>4.0000000000075531E-3</v>
      </c>
      <c r="D70" s="84">
        <v>2.782182532498334E-2</v>
      </c>
      <c r="E70" s="91">
        <v>3.7612333442392565E-2</v>
      </c>
      <c r="F70" s="91">
        <v>5.8870804059999893E-2</v>
      </c>
      <c r="G70" s="91">
        <v>3.2333812980554821E-2</v>
      </c>
      <c r="H70" s="91">
        <v>1.0866167855769104E-2</v>
      </c>
      <c r="I70" s="90">
        <v>3.0513195259999959E-2</v>
      </c>
      <c r="J70" s="91">
        <v>4.8332975263822631E-2</v>
      </c>
      <c r="K70" s="90">
        <v>6.8613913599999687E-3</v>
      </c>
      <c r="L70" s="88">
        <v>4.4332079999999996E-2</v>
      </c>
      <c r="M70" s="84">
        <v>2.0942419252612421E-2</v>
      </c>
      <c r="N70" s="90">
        <v>4.2501210759986474E-2</v>
      </c>
      <c r="O70" s="88">
        <v>2.5159165180000054E-2</v>
      </c>
      <c r="P70" s="85">
        <v>4.6999952812786905E-2</v>
      </c>
      <c r="Q70" s="90">
        <v>7.6351100000000116E-2</v>
      </c>
      <c r="R70" s="90">
        <v>5.9066580000000091E-2</v>
      </c>
      <c r="S70" s="90">
        <v>5.7990839999999988E-2</v>
      </c>
      <c r="T70" s="90">
        <v>6.7319120000000066E-2</v>
      </c>
      <c r="U70" s="90">
        <v>7.3755819999999916E-2</v>
      </c>
      <c r="V70" s="90">
        <v>5.3837300000000088E-2</v>
      </c>
      <c r="W70" s="90">
        <v>6.7193700000000023E-2</v>
      </c>
      <c r="X70" s="90">
        <v>5.4070740000000006E-2</v>
      </c>
      <c r="Y70" s="90">
        <v>6.0402819999999968E-2</v>
      </c>
      <c r="Z70" s="88">
        <v>3.1024668960000001E-2</v>
      </c>
      <c r="AA70" s="84">
        <v>1.6871571645073136E-2</v>
      </c>
      <c r="AB70" s="91">
        <v>1.1583031249556841E-2</v>
      </c>
      <c r="AC70" s="91">
        <v>1.4735793630285876E-2</v>
      </c>
      <c r="AD70" s="91">
        <v>4.8888858748049602E-2</v>
      </c>
      <c r="AE70" s="91">
        <v>3.4255742030104619E-2</v>
      </c>
      <c r="AF70" s="87"/>
      <c r="AG70" s="85">
        <v>3.9999999916969786E-2</v>
      </c>
      <c r="AH70" s="90">
        <v>5.0000000034758685E-2</v>
      </c>
      <c r="AI70" s="90">
        <v>4.500000006481919E-2</v>
      </c>
      <c r="AJ70" s="90">
        <v>5.0000000129983846E-2</v>
      </c>
      <c r="AK70" s="90">
        <v>4.6999999748093657E-2</v>
      </c>
      <c r="AL70" s="88">
        <v>5.4999999773874153E-2</v>
      </c>
      <c r="AM70" s="84">
        <v>4.2247441610706149E-2</v>
      </c>
      <c r="AN70" s="91">
        <v>4.0386492875048585E-3</v>
      </c>
      <c r="AO70" s="91">
        <v>7.4567936000875523E-3</v>
      </c>
      <c r="AP70" s="87">
        <v>6.5357781901519418E-2</v>
      </c>
      <c r="AQ70" s="84">
        <v>3.1433791080697437E-2</v>
      </c>
      <c r="AR70" s="91">
        <v>2.6887028882352837E-2</v>
      </c>
      <c r="AS70" s="91">
        <v>3.4112762397522367E-2</v>
      </c>
      <c r="AT70" s="87">
        <v>3.6858519776323151E-2</v>
      </c>
      <c r="AU70" s="91"/>
      <c r="AV70" s="119">
        <v>2.8804000000000003E-2</v>
      </c>
      <c r="AW70" s="119">
        <v>2.2202849592720897E-2</v>
      </c>
      <c r="AX70" s="119">
        <v>3.0615598973500201E-2</v>
      </c>
      <c r="AY70" s="119">
        <v>2.4220000000000002E-2</v>
      </c>
    </row>
    <row r="71" spans="1:51" s="9" customFormat="1" ht="11.25">
      <c r="A71" s="7">
        <v>33358</v>
      </c>
      <c r="B71" s="84"/>
      <c r="C71" s="87">
        <v>5.9999999999893472E-3</v>
      </c>
      <c r="D71" s="84">
        <v>-1.2716812999093996E-3</v>
      </c>
      <c r="E71" s="91">
        <v>2.664534276852093E-2</v>
      </c>
      <c r="F71" s="91">
        <v>2.9244638260000011E-2</v>
      </c>
      <c r="G71" s="91">
        <v>-1.5029078515024996E-2</v>
      </c>
      <c r="H71" s="91">
        <v>5.1679586563306845E-3</v>
      </c>
      <c r="I71" s="90">
        <v>-2.4802481400000298E-3</v>
      </c>
      <c r="J71" s="91">
        <v>-2.6010854769608738E-2</v>
      </c>
      <c r="K71" s="90">
        <v>4.3401333199999392E-3</v>
      </c>
      <c r="L71" s="88">
        <v>-3.0215749999999986E-3</v>
      </c>
      <c r="M71" s="84">
        <v>1.1877625530416269E-2</v>
      </c>
      <c r="N71" s="90">
        <v>9.4029613516546373E-3</v>
      </c>
      <c r="O71" s="88">
        <v>7.8389056399998935E-3</v>
      </c>
      <c r="P71" s="85">
        <v>-8.9999808550862426E-3</v>
      </c>
      <c r="Q71" s="90">
        <v>-2.1407500000000024E-2</v>
      </c>
      <c r="R71" s="90">
        <v>1.1793600000000737E-3</v>
      </c>
      <c r="S71" s="90">
        <v>-1.0780599999999918E-3</v>
      </c>
      <c r="T71" s="90">
        <v>-1.1222300000000018E-2</v>
      </c>
      <c r="U71" s="90">
        <v>-3.956060000000039E-3</v>
      </c>
      <c r="V71" s="90">
        <v>-2.2899100000000061E-2</v>
      </c>
      <c r="W71" s="90">
        <v>-1.6116039999999998E-2</v>
      </c>
      <c r="X71" s="90">
        <v>-3.8211799999999796E-3</v>
      </c>
      <c r="Y71" s="90">
        <v>3.35251999999997E-3</v>
      </c>
      <c r="Z71" s="88">
        <v>-5.4121149999999396E-3</v>
      </c>
      <c r="AA71" s="84">
        <v>-3.4683421964900596E-3</v>
      </c>
      <c r="AB71" s="91">
        <v>-1.82890706928307E-3</v>
      </c>
      <c r="AC71" s="91">
        <v>4.7336647158153777E-3</v>
      </c>
      <c r="AD71" s="91">
        <v>-5.367228919110123E-3</v>
      </c>
      <c r="AE71" s="91">
        <v>-2.481392805239957E-2</v>
      </c>
      <c r="AF71" s="87"/>
      <c r="AG71" s="85">
        <v>9.9999962011065868E-4</v>
      </c>
      <c r="AH71" s="90">
        <v>-2.1000000052965651E-2</v>
      </c>
      <c r="AI71" s="90">
        <v>-1.2000000255553922E-2</v>
      </c>
      <c r="AJ71" s="90">
        <v>0</v>
      </c>
      <c r="AK71" s="90">
        <v>-6.0000001889138899E-3</v>
      </c>
      <c r="AL71" s="88">
        <v>3.4999999765442213E-2</v>
      </c>
      <c r="AM71" s="84">
        <v>-2.5595534333390568E-2</v>
      </c>
      <c r="AN71" s="91">
        <v>-5.1015073237827835E-3</v>
      </c>
      <c r="AO71" s="91">
        <v>1.3745615064695293E-2</v>
      </c>
      <c r="AP71" s="87">
        <v>-2.7641651227390263E-2</v>
      </c>
      <c r="AQ71" s="84">
        <v>-4.6024695607171151E-2</v>
      </c>
      <c r="AR71" s="91">
        <v>-3.1153900673076884E-2</v>
      </c>
      <c r="AS71" s="91">
        <v>-3.7064491098474428E-2</v>
      </c>
      <c r="AT71" s="87">
        <v>8.2630322081973517E-3</v>
      </c>
      <c r="AU71" s="91"/>
      <c r="AV71" s="119">
        <v>9.3000000000000005E-4</v>
      </c>
      <c r="AW71" s="119">
        <v>3.4646340813382359E-4</v>
      </c>
      <c r="AX71" s="119">
        <v>3.1179170531920098E-3</v>
      </c>
      <c r="AY71" s="119">
        <v>2.3639199999999998E-3</v>
      </c>
    </row>
    <row r="72" spans="1:51" s="9" customFormat="1" ht="11.25">
      <c r="A72" s="7">
        <v>33389</v>
      </c>
      <c r="B72" s="84"/>
      <c r="C72" s="87">
        <v>3.3999999999935637E-2</v>
      </c>
      <c r="D72" s="84">
        <v>4.8385628399102432E-2</v>
      </c>
      <c r="E72" s="91">
        <v>4.7505504967789491E-2</v>
      </c>
      <c r="F72" s="91">
        <v>4.4563553099999931E-2</v>
      </c>
      <c r="G72" s="91">
        <v>7.4753199009421234E-2</v>
      </c>
      <c r="H72" s="91">
        <v>6.6426725804318965E-2</v>
      </c>
      <c r="I72" s="90">
        <v>3.7482010519999998E-2</v>
      </c>
      <c r="J72" s="91">
        <v>7.0117716311097311E-2</v>
      </c>
      <c r="K72" s="90">
        <v>4.3058543019999895E-2</v>
      </c>
      <c r="L72" s="88">
        <v>6.0820257000000044E-2</v>
      </c>
      <c r="M72" s="84">
        <v>4.8623573996803948E-2</v>
      </c>
      <c r="N72" s="90">
        <v>5.625136665322561E-2</v>
      </c>
      <c r="O72" s="88">
        <v>4.1638018180000014E-2</v>
      </c>
      <c r="P72" s="85">
        <v>3.1000018051902556E-2</v>
      </c>
      <c r="Q72" s="90">
        <v>6.7050739999999998E-2</v>
      </c>
      <c r="R72" s="90">
        <v>6.8035588000000091E-2</v>
      </c>
      <c r="S72" s="90">
        <v>5.6307840000000109E-2</v>
      </c>
      <c r="T72" s="90">
        <v>4.1985539999999988E-2</v>
      </c>
      <c r="U72" s="90">
        <v>4.8494079999999995E-2</v>
      </c>
      <c r="V72" s="90">
        <v>4.5971299999999937E-2</v>
      </c>
      <c r="W72" s="90">
        <v>3.6812499999999915E-2</v>
      </c>
      <c r="X72" s="90">
        <v>6.1809659999999766E-2</v>
      </c>
      <c r="Y72" s="90">
        <v>4.2719720000000017E-2</v>
      </c>
      <c r="Z72" s="88">
        <v>3.606012819999993E-2</v>
      </c>
      <c r="AA72" s="84">
        <v>4.0541861414441716E-2</v>
      </c>
      <c r="AB72" s="91">
        <v>5.0824543494400132E-2</v>
      </c>
      <c r="AC72" s="91">
        <v>2.571263678826563E-2</v>
      </c>
      <c r="AD72" s="91">
        <v>4.1844229037858005E-2</v>
      </c>
      <c r="AE72" s="91">
        <v>3.993805326615596E-2</v>
      </c>
      <c r="AF72" s="87"/>
      <c r="AG72" s="85">
        <v>2.9000000292441985E-2</v>
      </c>
      <c r="AH72" s="90">
        <v>2.6999999996618618E-2</v>
      </c>
      <c r="AI72" s="90">
        <v>3.9000000023856618E-2</v>
      </c>
      <c r="AJ72" s="90">
        <v>2.6999999740651814E-2</v>
      </c>
      <c r="AK72" s="90">
        <v>2.3000000184675518E-2</v>
      </c>
      <c r="AL72" s="88">
        <v>3.9000000358694109E-2</v>
      </c>
      <c r="AM72" s="84">
        <v>7.204890599942626E-2</v>
      </c>
      <c r="AN72" s="91">
        <v>4.2402083296413817E-2</v>
      </c>
      <c r="AO72" s="91">
        <v>5.2542458527224944E-2</v>
      </c>
      <c r="AP72" s="87">
        <v>4.1381754043226859E-2</v>
      </c>
      <c r="AQ72" s="84">
        <v>3.248938284721814E-2</v>
      </c>
      <c r="AR72" s="91">
        <v>6.1925896928571422E-2</v>
      </c>
      <c r="AS72" s="91">
        <v>5.9661197726805115E-2</v>
      </c>
      <c r="AT72" s="87">
        <v>4.7293844497151127E-2</v>
      </c>
      <c r="AU72" s="91"/>
      <c r="AV72" s="119">
        <v>5.1389000000000004E-2</v>
      </c>
      <c r="AW72" s="119">
        <v>3.8577327827361119E-2</v>
      </c>
      <c r="AX72" s="119">
        <v>5.4984149736572903E-2</v>
      </c>
      <c r="AY72" s="119">
        <v>4.2484050000000002E-2</v>
      </c>
    </row>
    <row r="73" spans="1:51" s="9" customFormat="1" ht="11.25">
      <c r="A73" s="7">
        <v>33417</v>
      </c>
      <c r="B73" s="84"/>
      <c r="C73" s="87">
        <v>-6.299999999993644E-2</v>
      </c>
      <c r="D73" s="84">
        <v>-5.6476053582170005E-2</v>
      </c>
      <c r="E73" s="91">
        <v>-5.1479642969434414E-2</v>
      </c>
      <c r="F73" s="91">
        <v>-4.2698177300000029E-2</v>
      </c>
      <c r="G73" s="91">
        <v>-4.5454516493264374E-2</v>
      </c>
      <c r="H73" s="91">
        <v>-2.7866159629373333E-2</v>
      </c>
      <c r="I73" s="90">
        <v>-2.2579079160000126E-2</v>
      </c>
      <c r="J73" s="91">
        <v>-5.2986436371754264E-2</v>
      </c>
      <c r="K73" s="90">
        <v>-3.4194912439999947E-2</v>
      </c>
      <c r="L73" s="88">
        <v>-4.4197966999999894E-2</v>
      </c>
      <c r="M73" s="84">
        <v>-4.4463036195798389E-2</v>
      </c>
      <c r="N73" s="90">
        <v>-6.2750468389554337E-2</v>
      </c>
      <c r="O73" s="88">
        <v>-3.6616764180000039E-2</v>
      </c>
      <c r="P73" s="85">
        <v>-5.1000031577898453E-2</v>
      </c>
      <c r="Q73" s="90">
        <v>-8.6363579999999884E-2</v>
      </c>
      <c r="R73" s="90">
        <v>-6.5908100000000025E-2</v>
      </c>
      <c r="S73" s="90">
        <v>-7.5249079999999968E-2</v>
      </c>
      <c r="T73" s="90">
        <v>-4.702885999999995E-2</v>
      </c>
      <c r="U73" s="90">
        <v>-6.1191039999999974E-2</v>
      </c>
      <c r="V73" s="90">
        <v>-7.0930220000000044E-2</v>
      </c>
      <c r="W73" s="90">
        <v>-4.5719060000000034E-2</v>
      </c>
      <c r="X73" s="90">
        <v>-5.8544060000000009E-2</v>
      </c>
      <c r="Y73" s="90">
        <v>-4.0971760000000024E-2</v>
      </c>
      <c r="Z73" s="88">
        <v>-5.5425780620000031E-2</v>
      </c>
      <c r="AA73" s="84">
        <v>-5.2070168081857826E-2</v>
      </c>
      <c r="AB73" s="91">
        <v>-6.7925149458807677E-2</v>
      </c>
      <c r="AC73" s="91">
        <v>-5.7298565863849626E-2</v>
      </c>
      <c r="AD73" s="91">
        <v>-5.4884150368262552E-2</v>
      </c>
      <c r="AE73" s="91">
        <v>-7.1808510638297851E-2</v>
      </c>
      <c r="AF73" s="87"/>
      <c r="AG73" s="85">
        <v>-4.4999999925720457E-2</v>
      </c>
      <c r="AH73" s="90">
        <v>-4.9000000330563065E-2</v>
      </c>
      <c r="AI73" s="90">
        <v>-5.0000000120848931E-2</v>
      </c>
      <c r="AJ73" s="90">
        <v>-3.6000000096431117E-2</v>
      </c>
      <c r="AK73" s="90">
        <v>-4.3000000055500753E-2</v>
      </c>
      <c r="AL73" s="88">
        <v>-6.3999999981948719E-2</v>
      </c>
      <c r="AM73" s="84">
        <v>-6.8206819087205606E-2</v>
      </c>
      <c r="AN73" s="91">
        <v>-4.9285773622104068E-2</v>
      </c>
      <c r="AO73" s="91">
        <v>-5.0043363650872807E-2</v>
      </c>
      <c r="AP73" s="87">
        <v>-4.9527793905465245E-2</v>
      </c>
      <c r="AQ73" s="84">
        <v>-3.5045193846607092E-2</v>
      </c>
      <c r="AR73" s="91">
        <v>-5.9607318071428494E-2</v>
      </c>
      <c r="AS73" s="91">
        <v>-5.8723800571183871E-2</v>
      </c>
      <c r="AT73" s="87">
        <v>-5.0537960000141213E-2</v>
      </c>
      <c r="AU73" s="91"/>
      <c r="AV73" s="119">
        <v>-5.1794000000000007E-2</v>
      </c>
      <c r="AW73" s="119">
        <v>-4.7892671164353584E-2</v>
      </c>
      <c r="AX73" s="119">
        <v>-4.9771127944969198E-2</v>
      </c>
      <c r="AY73" s="119">
        <v>-4.5809860000000001E-2</v>
      </c>
    </row>
    <row r="74" spans="1:51" s="9" customFormat="1" ht="11.25">
      <c r="A74" s="7">
        <v>33450</v>
      </c>
      <c r="B74" s="84"/>
      <c r="C74" s="87">
        <v>5.3999999999935655E-2</v>
      </c>
      <c r="D74" s="84">
        <v>4.6984190051314378E-2</v>
      </c>
      <c r="E74" s="91">
        <v>4.993542408140117E-2</v>
      </c>
      <c r="F74" s="91">
        <v>5.7429218280000027E-2</v>
      </c>
      <c r="G74" s="91">
        <v>5.574301919001079E-2</v>
      </c>
      <c r="H74" s="91">
        <v>4.2253542443214887E-2</v>
      </c>
      <c r="I74" s="90">
        <v>5.073058574E-2</v>
      </c>
      <c r="J74" s="91">
        <v>5.7949286965569113E-2</v>
      </c>
      <c r="K74" s="90">
        <v>4.9059128419999931E-2</v>
      </c>
      <c r="L74" s="88">
        <v>1.3964030769230806E-2</v>
      </c>
      <c r="M74" s="84">
        <v>4.7390256795016183E-2</v>
      </c>
      <c r="N74" s="90">
        <v>3.9093307365070551E-2</v>
      </c>
      <c r="O74" s="88">
        <v>2.8850851120000076E-2</v>
      </c>
      <c r="P74" s="85">
        <v>6.2999994367863632E-2</v>
      </c>
      <c r="Q74" s="90">
        <v>6.4874179999999892E-2</v>
      </c>
      <c r="R74" s="90">
        <v>4.6791159999999943E-2</v>
      </c>
      <c r="S74" s="90">
        <v>6.0024939999999916E-2</v>
      </c>
      <c r="T74" s="90">
        <v>6.321832000000005E-2</v>
      </c>
      <c r="U74" s="90">
        <v>4.5742820000000073E-2</v>
      </c>
      <c r="V74" s="90">
        <v>6.4495240000000065E-2</v>
      </c>
      <c r="W74" s="90">
        <v>5.7185739999999985E-2</v>
      </c>
      <c r="X74" s="90">
        <v>4.3408859999999994E-2</v>
      </c>
      <c r="Y74" s="90">
        <v>6.5835440000000078E-2</v>
      </c>
      <c r="Z74" s="88">
        <v>6.0145870359999964E-2</v>
      </c>
      <c r="AA74" s="84">
        <v>5.9126424872708139E-2</v>
      </c>
      <c r="AB74" s="91">
        <v>7.0435167767883167E-2</v>
      </c>
      <c r="AC74" s="91">
        <v>3.9970304018958291E-2</v>
      </c>
      <c r="AD74" s="91">
        <v>4.3938079040074518E-2</v>
      </c>
      <c r="AE74" s="91">
        <v>4.5501446655622946E-2</v>
      </c>
      <c r="AF74" s="87"/>
      <c r="AG74" s="85">
        <v>7.2999999456895059E-2</v>
      </c>
      <c r="AH74" s="90">
        <v>5.4000000437609996E-2</v>
      </c>
      <c r="AI74" s="90">
        <v>5.000000041343089E-2</v>
      </c>
      <c r="AJ74" s="90">
        <v>6.0000000200065129E-2</v>
      </c>
      <c r="AK74" s="90">
        <v>6.5999999884011062E-2</v>
      </c>
      <c r="AL74" s="88">
        <v>0.10499999952991534</v>
      </c>
      <c r="AM74" s="84">
        <v>3.6599803897451322E-2</v>
      </c>
      <c r="AN74" s="91">
        <v>4.5870652839303583E-2</v>
      </c>
      <c r="AO74" s="91">
        <v>4.3682336256026577E-2</v>
      </c>
      <c r="AP74" s="87">
        <v>3.6233708371281592E-2</v>
      </c>
      <c r="AQ74" s="84">
        <v>1.5596033014500632E-2</v>
      </c>
      <c r="AR74" s="91">
        <v>2.5532068821428666E-2</v>
      </c>
      <c r="AS74" s="91">
        <v>3.8590173429862373E-2</v>
      </c>
      <c r="AT74" s="87">
        <v>3.5542576153297256E-2</v>
      </c>
      <c r="AU74" s="91"/>
      <c r="AV74" s="119">
        <v>4.0175000000000002E-2</v>
      </c>
      <c r="AW74" s="119">
        <v>4.485935984481082E-2</v>
      </c>
      <c r="AX74" s="119">
        <v>4.1444762921237499E-2</v>
      </c>
      <c r="AY74" s="119">
        <v>4.6605590000000002E-2</v>
      </c>
    </row>
    <row r="75" spans="1:51" s="9" customFormat="1" ht="11.25">
      <c r="A75" s="7">
        <v>33480</v>
      </c>
      <c r="B75" s="84"/>
      <c r="C75" s="87">
        <v>2.6000000000028889E-2</v>
      </c>
      <c r="D75" s="84">
        <v>1.4138935378205764E-2</v>
      </c>
      <c r="E75" s="91">
        <v>2.5406588040791211E-2</v>
      </c>
      <c r="F75" s="91">
        <v>3.3209310359999966E-2</v>
      </c>
      <c r="G75" s="91">
        <v>3.1253691860979149E-2</v>
      </c>
      <c r="H75" s="91">
        <v>3.1214300743672041E-2</v>
      </c>
      <c r="I75" s="90">
        <v>-2.0269237800000228E-3</v>
      </c>
      <c r="J75" s="91">
        <v>1.5346152145316871E-3</v>
      </c>
      <c r="K75" s="90">
        <v>-3.8964677199999631E-3</v>
      </c>
      <c r="L75" s="88">
        <v>1.0710857179487165E-2</v>
      </c>
      <c r="M75" s="84">
        <v>3.2790107022632187E-2</v>
      </c>
      <c r="N75" s="90">
        <v>4.3089510121128605E-2</v>
      </c>
      <c r="O75" s="88">
        <v>1.8246029359999971E-2</v>
      </c>
      <c r="P75" s="85">
        <v>4.0000029232185152E-2</v>
      </c>
      <c r="Q75" s="90">
        <v>5.3205699999999911E-2</v>
      </c>
      <c r="R75" s="90">
        <v>4.6998319999999927E-2</v>
      </c>
      <c r="S75" s="90">
        <v>5.7845020000000025E-2</v>
      </c>
      <c r="T75" s="90">
        <v>3.1758680000000039E-2</v>
      </c>
      <c r="U75" s="90">
        <v>4.4496239999999965E-2</v>
      </c>
      <c r="V75" s="90">
        <v>3.8536539999999952E-2</v>
      </c>
      <c r="W75" s="90">
        <v>2.9534959999999888E-2</v>
      </c>
      <c r="X75" s="90">
        <v>2.9656260000000101E-2</v>
      </c>
      <c r="Y75" s="90">
        <v>1.2200180000000005E-2</v>
      </c>
      <c r="Z75" s="88">
        <v>4.9602985139999944E-2</v>
      </c>
      <c r="AA75" s="84">
        <v>3.1874671288935286E-2</v>
      </c>
      <c r="AB75" s="91">
        <v>2.1275002194094617E-2</v>
      </c>
      <c r="AC75" s="91">
        <v>7.0674135431845198E-3</v>
      </c>
      <c r="AD75" s="91">
        <v>2.4866429385782984E-2</v>
      </c>
      <c r="AE75" s="91">
        <v>4.2863363082562556E-2</v>
      </c>
      <c r="AF75" s="87"/>
      <c r="AG75" s="85">
        <v>3.9000000364961318E-2</v>
      </c>
      <c r="AH75" s="90">
        <v>4.6999999707659113E-2</v>
      </c>
      <c r="AI75" s="90">
        <v>2.9999999685005108E-2</v>
      </c>
      <c r="AJ75" s="90">
        <v>4.2000000025951723E-2</v>
      </c>
      <c r="AK75" s="90">
        <v>3.9000000403733859E-2</v>
      </c>
      <c r="AL75" s="88">
        <v>6.6000000087264921E-2</v>
      </c>
      <c r="AM75" s="84">
        <v>4.3176621349002131E-2</v>
      </c>
      <c r="AN75" s="91">
        <v>-1.7124945688781201E-3</v>
      </c>
      <c r="AO75" s="91">
        <v>-6.7466380478583554E-3</v>
      </c>
      <c r="AP75" s="87">
        <v>2.0348471761204134E-2</v>
      </c>
      <c r="AQ75" s="84">
        <v>8.9131677102594065E-3</v>
      </c>
      <c r="AR75" s="91">
        <v>-8.4994012727279689E-4</v>
      </c>
      <c r="AS75" s="91">
        <v>1.2013887123699885E-2</v>
      </c>
      <c r="AT75" s="87">
        <v>2.9597078540285704E-2</v>
      </c>
      <c r="AU75" s="91"/>
      <c r="AV75" s="119">
        <v>1.9088000000000001E-2</v>
      </c>
      <c r="AW75" s="119">
        <v>1.9648797091359249E-2</v>
      </c>
      <c r="AX75" s="119">
        <v>2.2838446385410396E-2</v>
      </c>
      <c r="AY75" s="119">
        <v>2.3668169999999999E-2</v>
      </c>
    </row>
    <row r="76" spans="1:51" s="9" customFormat="1" ht="11.25">
      <c r="A76" s="7">
        <v>33511</v>
      </c>
      <c r="B76" s="84"/>
      <c r="C76" s="87">
        <v>-1.9000000000005013E-2</v>
      </c>
      <c r="D76" s="84">
        <v>-2.7970239548284481E-2</v>
      </c>
      <c r="E76" s="91">
        <v>-7.8875014896623297E-3</v>
      </c>
      <c r="F76" s="91">
        <v>-4.6459997600000191E-3</v>
      </c>
      <c r="G76" s="91">
        <v>-3.3291258243135391E-2</v>
      </c>
      <c r="H76" s="91">
        <v>-3.4330022146148664E-2</v>
      </c>
      <c r="I76" s="90">
        <v>-2.2982408799999687E-3</v>
      </c>
      <c r="J76" s="91">
        <v>-4.7383272237023988E-2</v>
      </c>
      <c r="K76" s="90">
        <v>-3.9834847359999981E-2</v>
      </c>
      <c r="L76" s="88">
        <v>-8.3712007692308132E-3</v>
      </c>
      <c r="M76" s="84">
        <v>-8.8668753071264872E-3</v>
      </c>
      <c r="N76" s="90">
        <v>-1.9785801172256479E-2</v>
      </c>
      <c r="O76" s="88">
        <v>-2.4145410899999997E-2</v>
      </c>
      <c r="P76" s="85">
        <v>-1.7000036657407236E-2</v>
      </c>
      <c r="Q76" s="90">
        <v>-2.5859080000000034E-2</v>
      </c>
      <c r="R76" s="90">
        <v>-3.6310440000000055E-2</v>
      </c>
      <c r="S76" s="90">
        <v>-3.1706220000000007E-2</v>
      </c>
      <c r="T76" s="90">
        <v>-1.869111999999995E-2</v>
      </c>
      <c r="U76" s="90">
        <v>-1.7285540000000044E-2</v>
      </c>
      <c r="V76" s="90">
        <v>-1.7495079999999996E-2</v>
      </c>
      <c r="W76" s="90">
        <v>-2.6088939999999949E-2</v>
      </c>
      <c r="X76" s="90">
        <v>-2.4860879999999974E-2</v>
      </c>
      <c r="Y76" s="90">
        <v>-1.9279819999999948E-2</v>
      </c>
      <c r="Z76" s="88">
        <v>-1.8432043280000032E-2</v>
      </c>
      <c r="AA76" s="84">
        <v>-1.1518322097779921E-2</v>
      </c>
      <c r="AB76" s="91">
        <v>-3.1619670293918656E-2</v>
      </c>
      <c r="AC76" s="91">
        <v>-6.2293086061430136E-3</v>
      </c>
      <c r="AD76" s="91">
        <v>-1.8871233534654142E-3</v>
      </c>
      <c r="AE76" s="91">
        <v>-3.8053140141948605E-2</v>
      </c>
      <c r="AF76" s="87"/>
      <c r="AG76" s="85">
        <v>-2.0000000776536631E-3</v>
      </c>
      <c r="AH76" s="90">
        <v>-9.9999961097763101E-4</v>
      </c>
      <c r="AI76" s="90">
        <v>-8.9999996830055773E-3</v>
      </c>
      <c r="AJ76" s="90">
        <v>-9.9999973962117128E-4</v>
      </c>
      <c r="AK76" s="90">
        <v>9.999996130742872E-4</v>
      </c>
      <c r="AL76" s="88">
        <v>-1.5999999950882859E-2</v>
      </c>
      <c r="AM76" s="84">
        <v>-2.5210927201264388E-2</v>
      </c>
      <c r="AN76" s="91">
        <v>-2.3158298847829939E-2</v>
      </c>
      <c r="AO76" s="91">
        <v>-4.7295624355100374E-2</v>
      </c>
      <c r="AP76" s="87">
        <v>-4.1375365161622768E-2</v>
      </c>
      <c r="AQ76" s="84">
        <v>-1.4901478892602515E-2</v>
      </c>
      <c r="AR76" s="91">
        <v>-1.8363132709090957E-2</v>
      </c>
      <c r="AS76" s="91">
        <v>-1.8357606373845203E-2</v>
      </c>
      <c r="AT76" s="87">
        <v>-3.647635631086743E-2</v>
      </c>
      <c r="AU76" s="91"/>
      <c r="AV76" s="119">
        <v>-2.128E-2</v>
      </c>
      <c r="AW76" s="119">
        <v>-1.9143716966340429E-2</v>
      </c>
      <c r="AX76" s="119">
        <v>-1.9582084508305998E-2</v>
      </c>
      <c r="AY76" s="119">
        <v>-1.6735429999999999E-2</v>
      </c>
    </row>
    <row r="77" spans="1:51" s="9" customFormat="1" ht="11.25">
      <c r="A77" s="7">
        <v>33542</v>
      </c>
      <c r="B77" s="84"/>
      <c r="C77" s="87">
        <v>-1.600000000000068E-2</v>
      </c>
      <c r="D77" s="84">
        <v>1.3630278657371875E-2</v>
      </c>
      <c r="E77" s="91">
        <v>2.7912164651465732E-2</v>
      </c>
      <c r="F77" s="91">
        <v>1.984806737999989E-2</v>
      </c>
      <c r="G77" s="91">
        <v>1.4962619046778203E-2</v>
      </c>
      <c r="H77" s="91">
        <v>3.2683468930606585E-2</v>
      </c>
      <c r="I77" s="90">
        <v>-5.7288076999999493E-3</v>
      </c>
      <c r="J77" s="91">
        <v>4.2192572073564083E-2</v>
      </c>
      <c r="K77" s="90">
        <v>3.6001846460000042E-2</v>
      </c>
      <c r="L77" s="88">
        <v>8.9773487179489742E-4</v>
      </c>
      <c r="M77" s="84">
        <v>1.1842264072461584E-2</v>
      </c>
      <c r="N77" s="90">
        <v>8.1601414084433443E-3</v>
      </c>
      <c r="O77" s="88">
        <v>3.0028776820000047E-2</v>
      </c>
      <c r="P77" s="85">
        <v>5.0000262112319671E-3</v>
      </c>
      <c r="Q77" s="90">
        <v>2.9526399999999509E-3</v>
      </c>
      <c r="R77" s="90">
        <v>1.9684600000000607E-3</v>
      </c>
      <c r="S77" s="90">
        <v>1.441819999999927E-3</v>
      </c>
      <c r="T77" s="90">
        <v>7.7195599999999587E-3</v>
      </c>
      <c r="U77" s="90">
        <v>7.4061199999999605E-3</v>
      </c>
      <c r="V77" s="90">
        <v>5.3981599999999297E-3</v>
      </c>
      <c r="W77" s="90">
        <v>8.7671000000000276E-3</v>
      </c>
      <c r="X77" s="90">
        <v>2.1094500000000016E-2</v>
      </c>
      <c r="Y77" s="90">
        <v>1.0431000000000079E-2</v>
      </c>
      <c r="Z77" s="88">
        <v>1.573489627999991E-2</v>
      </c>
      <c r="AA77" s="84">
        <v>1.5006900669307655E-3</v>
      </c>
      <c r="AB77" s="91">
        <v>-6.1464220036200334E-4</v>
      </c>
      <c r="AC77" s="91">
        <v>2.7136381830323408E-2</v>
      </c>
      <c r="AD77" s="91">
        <v>1.179434196623208E-2</v>
      </c>
      <c r="AE77" s="91">
        <v>9.0699834147593972E-3</v>
      </c>
      <c r="AF77" s="87"/>
      <c r="AG77" s="85">
        <v>-7.9999999854107884E-3</v>
      </c>
      <c r="AH77" s="90">
        <v>-1.5999999929654618E-2</v>
      </c>
      <c r="AI77" s="90">
        <v>1.9999999121684819E-3</v>
      </c>
      <c r="AJ77" s="90">
        <v>5.9999995365151992E-3</v>
      </c>
      <c r="AK77" s="90">
        <v>9.9999999834810005E-4</v>
      </c>
      <c r="AL77" s="88">
        <v>1.9000000115776849E-2</v>
      </c>
      <c r="AM77" s="84">
        <v>-6.0074976416925052E-3</v>
      </c>
      <c r="AN77" s="91">
        <v>1.4243893507024596E-2</v>
      </c>
      <c r="AO77" s="91">
        <v>1.7560098607962926E-2</v>
      </c>
      <c r="AP77" s="87">
        <v>3.3596336431124918E-2</v>
      </c>
      <c r="AQ77" s="84">
        <v>1.7612071309239585E-2</v>
      </c>
      <c r="AR77" s="91">
        <v>1.1310003962963E-2</v>
      </c>
      <c r="AS77" s="91">
        <v>1.5958094924660049E-2</v>
      </c>
      <c r="AT77" s="87">
        <v>3.3010169040309734E-2</v>
      </c>
      <c r="AU77" s="91"/>
      <c r="AV77" s="119">
        <v>9.3439999999999999E-3</v>
      </c>
      <c r="AW77" s="119">
        <v>1.1859949466302089E-2</v>
      </c>
      <c r="AX77" s="119">
        <v>1.09962489135772E-2</v>
      </c>
      <c r="AY77" s="119">
        <v>1.3431309999999998E-2</v>
      </c>
    </row>
    <row r="78" spans="1:51" s="9" customFormat="1" ht="11.25">
      <c r="A78" s="7">
        <v>33571</v>
      </c>
      <c r="B78" s="84"/>
      <c r="C78" s="87">
        <v>-6.8000000000027594E-2</v>
      </c>
      <c r="D78" s="84">
        <v>-6.5565118338073325E-2</v>
      </c>
      <c r="E78" s="91">
        <v>-7.6418634477522729E-2</v>
      </c>
      <c r="F78" s="91">
        <v>-7.7998202820000029E-2</v>
      </c>
      <c r="G78" s="91">
        <v>-6.3882052258004918E-2</v>
      </c>
      <c r="H78" s="91">
        <v>-8.8839521478910721E-2</v>
      </c>
      <c r="I78" s="90">
        <v>-6.151576146000004E-2</v>
      </c>
      <c r="J78" s="91">
        <v>-6.1023469241258121E-2</v>
      </c>
      <c r="K78" s="90">
        <v>-8.1872878660000037E-2</v>
      </c>
      <c r="L78" s="88">
        <v>-5.3448454871794837E-2</v>
      </c>
      <c r="M78" s="84">
        <v>-4.08624126423488E-2</v>
      </c>
      <c r="N78" s="90">
        <v>-3.1911525021899756E-2</v>
      </c>
      <c r="O78" s="88">
        <v>-5.8113099539999991E-2</v>
      </c>
      <c r="P78" s="85">
        <v>-4.9999982217647343E-2</v>
      </c>
      <c r="Q78" s="90">
        <v>-5.7871176000000024E-2</v>
      </c>
      <c r="R78" s="90">
        <v>-6.4652879999999913E-2</v>
      </c>
      <c r="S78" s="90">
        <v>-5.3662760000000032E-2</v>
      </c>
      <c r="T78" s="90">
        <v>-5.5078720000000025E-2</v>
      </c>
      <c r="U78" s="90">
        <v>-5.1413779999999965E-2</v>
      </c>
      <c r="V78" s="90">
        <v>-5.2818408000000039E-2</v>
      </c>
      <c r="W78" s="90">
        <v>-6.1296339999999949E-2</v>
      </c>
      <c r="X78" s="90">
        <v>-4.903362E-2</v>
      </c>
      <c r="Y78" s="90">
        <v>-6.0512120000000058E-2</v>
      </c>
      <c r="Z78" s="88">
        <v>-3.8744438739999998E-2</v>
      </c>
      <c r="AA78" s="84">
        <v>-5.6412464245458871E-2</v>
      </c>
      <c r="AB78" s="91">
        <v>-5.6273059592414132E-2</v>
      </c>
      <c r="AC78" s="91">
        <v>-5.028964588885243E-2</v>
      </c>
      <c r="AD78" s="91">
        <v>-5.9619123616206471E-2</v>
      </c>
      <c r="AE78" s="91">
        <v>-5.6963338915334338E-2</v>
      </c>
      <c r="AF78" s="87"/>
      <c r="AG78" s="85">
        <v>-2.7999999963232769E-2</v>
      </c>
      <c r="AH78" s="90">
        <v>-2.9000000411062876E-2</v>
      </c>
      <c r="AI78" s="90">
        <v>-3.1000000097132663E-2</v>
      </c>
      <c r="AJ78" s="90">
        <v>-2.9999999769076524E-2</v>
      </c>
      <c r="AK78" s="90">
        <v>-2.0999999725512364E-2</v>
      </c>
      <c r="AL78" s="88">
        <v>-5.1999999912915484E-2</v>
      </c>
      <c r="AM78" s="84">
        <v>-4.6097109950732462E-2</v>
      </c>
      <c r="AN78" s="91">
        <v>-7.7433584967809388E-2</v>
      </c>
      <c r="AO78" s="91">
        <v>-7.7202503851077409E-2</v>
      </c>
      <c r="AP78" s="87">
        <v>-4.7773249267903828E-2</v>
      </c>
      <c r="AQ78" s="84">
        <v>-2.8137624944701289E-2</v>
      </c>
      <c r="AR78" s="91">
        <v>-3.7887574235294097E-2</v>
      </c>
      <c r="AS78" s="91">
        <v>-4.6140564552741292E-2</v>
      </c>
      <c r="AT78" s="87">
        <v>-6.5205060422312888E-2</v>
      </c>
      <c r="AU78" s="91"/>
      <c r="AV78" s="119">
        <v>-5.4032000000000004E-2</v>
      </c>
      <c r="AW78" s="119">
        <v>-4.3928043622279866E-2</v>
      </c>
      <c r="AX78" s="119">
        <v>-5.1046547357225303E-2</v>
      </c>
      <c r="AY78" s="119">
        <v>-4.0292500000000002E-2</v>
      </c>
    </row>
    <row r="79" spans="1:51" s="9" customFormat="1" ht="11.25">
      <c r="A79" s="7">
        <v>33603</v>
      </c>
      <c r="B79" s="84"/>
      <c r="C79" s="87">
        <v>0.1330000000000735</v>
      </c>
      <c r="D79" s="84">
        <v>0.10515425448900473</v>
      </c>
      <c r="E79" s="91">
        <v>0.13007464806234248</v>
      </c>
      <c r="F79" s="91">
        <v>0.12693350830000005</v>
      </c>
      <c r="G79" s="91">
        <v>9.5613064887231314E-2</v>
      </c>
      <c r="H79" s="91">
        <v>8.8056045597756594E-2</v>
      </c>
      <c r="I79" s="90">
        <v>8.870351517999997E-2</v>
      </c>
      <c r="J79" s="91">
        <v>0.1003919940454252</v>
      </c>
      <c r="K79" s="90">
        <v>9.7841277879999966E-2</v>
      </c>
      <c r="L79" s="88">
        <v>0.12409774153846143</v>
      </c>
      <c r="M79" s="84">
        <v>8.9813595495440657E-2</v>
      </c>
      <c r="N79" s="90">
        <v>0.13557296406139008</v>
      </c>
      <c r="O79" s="88">
        <v>0.12286699812000013</v>
      </c>
      <c r="P79" s="85">
        <v>0.16300002608075936</v>
      </c>
      <c r="Q79" s="90">
        <v>0.13612814000000006</v>
      </c>
      <c r="R79" s="90">
        <v>0.13409633999999993</v>
      </c>
      <c r="S79" s="90">
        <v>0.12514533999999999</v>
      </c>
      <c r="T79" s="90">
        <v>0.15211727999999991</v>
      </c>
      <c r="U79" s="90">
        <v>0.13740967999999998</v>
      </c>
      <c r="V79" s="90">
        <v>0.11872105999999993</v>
      </c>
      <c r="W79" s="90">
        <v>0.17442877999999995</v>
      </c>
      <c r="X79" s="90">
        <v>0.14431543999999996</v>
      </c>
      <c r="Y79" s="90">
        <v>0.16102074000000011</v>
      </c>
      <c r="Z79" s="88">
        <v>0.1404296156</v>
      </c>
      <c r="AA79" s="84">
        <v>0.12218583679382888</v>
      </c>
      <c r="AB79" s="91">
        <v>0.13506023063815809</v>
      </c>
      <c r="AC79" s="91">
        <v>8.8498492490237446E-2</v>
      </c>
      <c r="AD79" s="91">
        <v>0.12386446158298914</v>
      </c>
      <c r="AE79" s="91">
        <v>0.11311435768261968</v>
      </c>
      <c r="AF79" s="87"/>
      <c r="AG79" s="85">
        <v>0.125</v>
      </c>
      <c r="AH79" s="90">
        <v>0.13799999990402556</v>
      </c>
      <c r="AI79" s="90">
        <v>0.13900000000611201</v>
      </c>
      <c r="AJ79" s="90">
        <v>0.13300000010509705</v>
      </c>
      <c r="AK79" s="90">
        <v>0.14499999998595303</v>
      </c>
      <c r="AL79" s="88">
        <v>0.13099999955504638</v>
      </c>
      <c r="AM79" s="84">
        <v>0.14572593744168549</v>
      </c>
      <c r="AN79" s="91">
        <v>7.6217258674536215E-2</v>
      </c>
      <c r="AO79" s="91">
        <v>9.1113547205964318E-2</v>
      </c>
      <c r="AP79" s="87">
        <v>0.12694359799541188</v>
      </c>
      <c r="AQ79" s="84">
        <v>8.7621592695520167E-2</v>
      </c>
      <c r="AR79" s="91">
        <v>0.13810737355555558</v>
      </c>
      <c r="AS79" s="91">
        <v>0.12762122398725628</v>
      </c>
      <c r="AT79" s="87">
        <v>0.10783203051495982</v>
      </c>
      <c r="AU79" s="91"/>
      <c r="AV79" s="119">
        <v>0.11122600000000001</v>
      </c>
      <c r="AW79" s="119">
        <v>0.11158786845050894</v>
      </c>
      <c r="AX79" s="119">
        <v>0.113814637239678</v>
      </c>
      <c r="AY79" s="119">
        <v>0.11433660999999999</v>
      </c>
    </row>
    <row r="80" spans="1:51" s="9" customFormat="1" ht="11.25">
      <c r="A80" s="7">
        <v>33634</v>
      </c>
      <c r="B80" s="84"/>
      <c r="C80" s="87">
        <v>6.9999999999468265E-3</v>
      </c>
      <c r="D80" s="84">
        <v>-1.2936141643148713E-2</v>
      </c>
      <c r="E80" s="91">
        <v>-2.3358913568726214E-3</v>
      </c>
      <c r="F80" s="91">
        <v>7.1055859999999971E-3</v>
      </c>
      <c r="G80" s="91">
        <v>0.10015968985285362</v>
      </c>
      <c r="H80" s="91">
        <v>5.6380108936647577E-2</v>
      </c>
      <c r="I80" s="90">
        <v>9.6954391599999301E-3</v>
      </c>
      <c r="J80" s="91">
        <v>9.3530960632219218E-2</v>
      </c>
      <c r="K80" s="90">
        <v>2.6120935640000065E-2</v>
      </c>
      <c r="L80" s="88">
        <v>-1.7858820512819396E-3</v>
      </c>
      <c r="M80" s="84">
        <v>7.6669620358666979E-3</v>
      </c>
      <c r="N80" s="90">
        <v>-1.9757202105088578E-2</v>
      </c>
      <c r="O80" s="88">
        <v>-2.1133247139999978E-2</v>
      </c>
      <c r="P80" s="85">
        <v>9.9999281098006598E-3</v>
      </c>
      <c r="Q80" s="90">
        <v>-3.003861200000002E-2</v>
      </c>
      <c r="R80" s="90">
        <v>-4.5561220000001068E-3</v>
      </c>
      <c r="S80" s="90">
        <v>-2.2488203999999956E-2</v>
      </c>
      <c r="T80" s="90">
        <v>2.5270531000000096E-2</v>
      </c>
      <c r="U80" s="90">
        <v>-5.9751630000000056E-3</v>
      </c>
      <c r="V80" s="90">
        <v>-1.0984659999999979E-2</v>
      </c>
      <c r="W80" s="90">
        <v>2.8712387999999978E-2</v>
      </c>
      <c r="X80" s="90">
        <v>-2.2810326999999853E-2</v>
      </c>
      <c r="Y80" s="90">
        <v>5.2475819999999951E-2</v>
      </c>
      <c r="Z80" s="88">
        <v>3.2087419940000084E-2</v>
      </c>
      <c r="AA80" s="84">
        <v>-8.90701506104985E-3</v>
      </c>
      <c r="AB80" s="91">
        <v>-6.8895613629276209E-3</v>
      </c>
      <c r="AC80" s="91">
        <v>-1.0088223207455727E-2</v>
      </c>
      <c r="AD80" s="91">
        <v>2.231204513581031E-2</v>
      </c>
      <c r="AE80" s="91">
        <v>7.2010763798084909E-2</v>
      </c>
      <c r="AF80" s="87"/>
      <c r="AG80" s="85">
        <v>-2.7999999771360029E-2</v>
      </c>
      <c r="AH80" s="90">
        <v>-9.9999951535589826E-4</v>
      </c>
      <c r="AI80" s="90">
        <v>-2.599999993453106E-2</v>
      </c>
      <c r="AJ80" s="90">
        <v>-9.0000000343365416E-3</v>
      </c>
      <c r="AK80" s="90">
        <v>-3.5000000262535469E-2</v>
      </c>
      <c r="AL80" s="88">
        <v>3.1000000427681362E-2</v>
      </c>
      <c r="AM80" s="84">
        <v>9.5041701730388839E-2</v>
      </c>
      <c r="AN80" s="91">
        <v>2.2379359923188513E-2</v>
      </c>
      <c r="AO80" s="91">
        <v>9.4587681850704319E-2</v>
      </c>
      <c r="AP80" s="87">
        <v>0.12741188016100913</v>
      </c>
      <c r="AQ80" s="84">
        <v>3.1642328477322623E-2</v>
      </c>
      <c r="AR80" s="91">
        <v>5.1226987111111066E-2</v>
      </c>
      <c r="AS80" s="91">
        <v>6.1950943646846168E-2</v>
      </c>
      <c r="AT80" s="87">
        <v>3.8981374168434391E-2</v>
      </c>
      <c r="AU80" s="91"/>
      <c r="AV80" s="119">
        <v>1.6936E-2</v>
      </c>
      <c r="AW80" s="119">
        <v>-1.9899781821669071E-2</v>
      </c>
      <c r="AX80" s="119">
        <v>1.7965993756248098E-2</v>
      </c>
      <c r="AY80" s="119">
        <v>-1.863563E-2</v>
      </c>
    </row>
    <row r="81" spans="1:51" s="9" customFormat="1" ht="11.25">
      <c r="A81" s="7">
        <v>33662</v>
      </c>
      <c r="B81" s="84"/>
      <c r="C81" s="87">
        <v>1.60000000000311E-2</v>
      </c>
      <c r="D81" s="84">
        <v>1.1208591969074089E-3</v>
      </c>
      <c r="E81" s="91">
        <v>1.7116120911780941E-2</v>
      </c>
      <c r="F81" s="91">
        <v>3.0147621380000045E-2</v>
      </c>
      <c r="G81" s="91">
        <v>7.766484523177497E-2</v>
      </c>
      <c r="H81" s="91">
        <v>3.5963592477436634E-2</v>
      </c>
      <c r="I81" s="90">
        <v>2.7180959739999899E-2</v>
      </c>
      <c r="J81" s="91">
        <v>5.5794948935045774E-2</v>
      </c>
      <c r="K81" s="90">
        <v>4.4283206280000043E-2</v>
      </c>
      <c r="L81" s="88">
        <v>2.7390337948717924E-2</v>
      </c>
      <c r="M81" s="84">
        <v>1.854168653488153E-2</v>
      </c>
      <c r="N81" s="90">
        <v>8.4014584530482939E-3</v>
      </c>
      <c r="O81" s="88">
        <v>1.7768397380000023E-2</v>
      </c>
      <c r="P81" s="85">
        <v>4.3000058217591564E-2</v>
      </c>
      <c r="Q81" s="90">
        <v>2.9963560000000111E-2</v>
      </c>
      <c r="R81" s="90">
        <v>1.6992279999999971E-2</v>
      </c>
      <c r="S81" s="90">
        <v>4.2602339999999961E-2</v>
      </c>
      <c r="T81" s="90">
        <v>4.8227280000000095E-2</v>
      </c>
      <c r="U81" s="90">
        <v>2.9386719999999977E-2</v>
      </c>
      <c r="V81" s="90">
        <v>5.8047540000000009E-2</v>
      </c>
      <c r="W81" s="90">
        <v>4.021274000000008E-2</v>
      </c>
      <c r="X81" s="90">
        <v>6.6910459999999894E-2</v>
      </c>
      <c r="Y81" s="90">
        <v>1.4845020000000098E-2</v>
      </c>
      <c r="Z81" s="88">
        <v>2.3854703220000051E-2</v>
      </c>
      <c r="AA81" s="84">
        <v>1.7218235291422523E-2</v>
      </c>
      <c r="AB81" s="91">
        <v>1.7198941610354401E-2</v>
      </c>
      <c r="AC81" s="91">
        <v>2.0683969713226169E-2</v>
      </c>
      <c r="AD81" s="91">
        <v>2.7178414606533696E-2</v>
      </c>
      <c r="AE81" s="91">
        <v>7.4198814481344577E-2</v>
      </c>
      <c r="AF81" s="87"/>
      <c r="AG81" s="85">
        <v>9.9999997117325989E-3</v>
      </c>
      <c r="AH81" s="90">
        <v>1.2999999574427878E-2</v>
      </c>
      <c r="AI81" s="90">
        <v>-1.0000002159742394E-3</v>
      </c>
      <c r="AJ81" s="90">
        <v>1.1999999981382681E-2</v>
      </c>
      <c r="AK81" s="90">
        <v>5.0000000127130573E-3</v>
      </c>
      <c r="AL81" s="88">
        <v>6.3999999729196455E-2</v>
      </c>
      <c r="AM81" s="84">
        <v>3.723357361930546E-2</v>
      </c>
      <c r="AN81" s="91">
        <v>3.7430158469926811E-2</v>
      </c>
      <c r="AO81" s="91">
        <v>6.7106154749336122E-2</v>
      </c>
      <c r="AP81" s="87">
        <v>7.7923336946494226E-2</v>
      </c>
      <c r="AQ81" s="84">
        <v>-3.2131860902226972E-3</v>
      </c>
      <c r="AR81" s="91">
        <v>4.042364072916671E-2</v>
      </c>
      <c r="AS81" s="91">
        <v>3.4486452743082596E-2</v>
      </c>
      <c r="AT81" s="87">
        <v>4.2706711847970036E-2</v>
      </c>
      <c r="AU81" s="91"/>
      <c r="AV81" s="119">
        <v>2.673E-2</v>
      </c>
      <c r="AW81" s="119">
        <v>9.564813229286262E-3</v>
      </c>
      <c r="AX81" s="119">
        <v>2.9741140402943199E-2</v>
      </c>
      <c r="AY81" s="119">
        <v>1.286173E-2</v>
      </c>
    </row>
    <row r="82" spans="1:51" s="9" customFormat="1" ht="11.25">
      <c r="A82" s="7">
        <v>33694</v>
      </c>
      <c r="B82" s="84"/>
      <c r="C82" s="87">
        <v>-2.2000000000011233E-2</v>
      </c>
      <c r="D82" s="84">
        <v>-3.4277868710864579E-2</v>
      </c>
      <c r="E82" s="91">
        <v>-3.3021142651693425E-2</v>
      </c>
      <c r="F82" s="91">
        <v>-2.1711809379999947E-2</v>
      </c>
      <c r="G82" s="91">
        <v>-2.1745426052092287E-2</v>
      </c>
      <c r="H82" s="91">
        <v>-3.3179797513817832E-2</v>
      </c>
      <c r="I82" s="90">
        <v>-2.0630994579999951E-2</v>
      </c>
      <c r="J82" s="91">
        <v>-2.995623045049689E-2</v>
      </c>
      <c r="K82" s="90">
        <v>-2.8466840400000026E-2</v>
      </c>
      <c r="L82" s="88">
        <v>-2.4087513589743481E-2</v>
      </c>
      <c r="M82" s="84">
        <v>-1.6590992280806627E-2</v>
      </c>
      <c r="N82" s="90">
        <v>-1.8915901888500564E-2</v>
      </c>
      <c r="O82" s="88">
        <v>-2.8762448820000008E-2</v>
      </c>
      <c r="P82" s="85">
        <v>-3.4000046039203258E-2</v>
      </c>
      <c r="Q82" s="90">
        <v>-2.2718640000000012E-2</v>
      </c>
      <c r="R82" s="90">
        <v>-3.6302660000000042E-2</v>
      </c>
      <c r="S82" s="90">
        <v>-3.5209359999999967E-2</v>
      </c>
      <c r="T82" s="90">
        <v>-2.6413779999999942E-2</v>
      </c>
      <c r="U82" s="90">
        <v>-3.3128360000000079E-2</v>
      </c>
      <c r="V82" s="90">
        <v>-2.2208540000000054E-2</v>
      </c>
      <c r="W82" s="90">
        <v>-2.3752279999999959E-2</v>
      </c>
      <c r="X82" s="90">
        <v>-3.2521779999999945E-2</v>
      </c>
      <c r="Y82" s="90">
        <v>-2.8915099999999971E-2</v>
      </c>
      <c r="Z82" s="88">
        <v>-3.0043829180000148E-2</v>
      </c>
      <c r="AA82" s="84">
        <v>-1.8991025019972185E-2</v>
      </c>
      <c r="AB82" s="91">
        <v>-3.878936962316426E-2</v>
      </c>
      <c r="AC82" s="91">
        <v>-3.3133723569816032E-2</v>
      </c>
      <c r="AD82" s="91">
        <v>-3.832583974114534E-2</v>
      </c>
      <c r="AE82" s="91">
        <v>-5.5276882695911245E-2</v>
      </c>
      <c r="AF82" s="87"/>
      <c r="AG82" s="85">
        <v>-3.9000000202643381E-2</v>
      </c>
      <c r="AH82" s="90">
        <v>-4.3000000020548823E-2</v>
      </c>
      <c r="AI82" s="90">
        <v>-3.5999999633800184E-2</v>
      </c>
      <c r="AJ82" s="90">
        <v>-4.2000000274922455E-2</v>
      </c>
      <c r="AK82" s="90">
        <v>-4.3999999702478698E-2</v>
      </c>
      <c r="AL82" s="88">
        <v>-4.6999999663346559E-2</v>
      </c>
      <c r="AM82" s="84">
        <v>-4.3736615269952983E-2</v>
      </c>
      <c r="AN82" s="91">
        <v>-3.3704807528912362E-2</v>
      </c>
      <c r="AO82" s="91">
        <v>-5.2846435875796738E-2</v>
      </c>
      <c r="AP82" s="87">
        <v>-4.0890550804523973E-2</v>
      </c>
      <c r="AQ82" s="84">
        <v>-3.8976315191076805E-2</v>
      </c>
      <c r="AR82" s="91">
        <v>-1.5961330106382898E-2</v>
      </c>
      <c r="AS82" s="91">
        <v>-2.3886208639415485E-2</v>
      </c>
      <c r="AT82" s="87">
        <v>-3.7424195678706695E-2</v>
      </c>
      <c r="AU82" s="91"/>
      <c r="AV82" s="119">
        <v>-2.2871000000000002E-2</v>
      </c>
      <c r="AW82" s="119">
        <v>-2.1831839108311102E-2</v>
      </c>
      <c r="AX82" s="119">
        <v>-2.0223783470061801E-2</v>
      </c>
      <c r="AY82" s="119">
        <v>-1.9451379999999997E-2</v>
      </c>
    </row>
    <row r="83" spans="1:51" s="9" customFormat="1" ht="11.25">
      <c r="A83" s="7">
        <v>33724</v>
      </c>
      <c r="B83" s="84"/>
      <c r="C83" s="87">
        <v>1.7000000000043425E-2</v>
      </c>
      <c r="D83" s="84">
        <v>2.2741488577736169E-2</v>
      </c>
      <c r="E83" s="91">
        <v>1.4037096443554775E-2</v>
      </c>
      <c r="F83" s="91">
        <v>1.7020602599999934E-2</v>
      </c>
      <c r="G83" s="91">
        <v>3.2261225911008662E-2</v>
      </c>
      <c r="H83" s="91">
        <v>3.7935625140143037E-2</v>
      </c>
      <c r="I83" s="90">
        <v>9.444493740000004E-3</v>
      </c>
      <c r="J83" s="91">
        <v>1.9082800729014693E-2</v>
      </c>
      <c r="K83" s="90">
        <v>2.7894760499999949E-2</v>
      </c>
      <c r="L83" s="88">
        <v>4.9254659999999895E-3</v>
      </c>
      <c r="M83" s="84">
        <v>4.8766090398610906E-2</v>
      </c>
      <c r="N83" s="90">
        <v>4.1767433827573086E-3</v>
      </c>
      <c r="O83" s="88">
        <v>4.3888104400000572E-3</v>
      </c>
      <c r="P83" s="85">
        <v>-3.000025622354352E-3</v>
      </c>
      <c r="Q83" s="90">
        <v>-1.9544380000000028E-2</v>
      </c>
      <c r="R83" s="90">
        <v>-2.2640199999999999E-2</v>
      </c>
      <c r="S83" s="90">
        <v>-2.1424160000000025E-2</v>
      </c>
      <c r="T83" s="90">
        <v>3.0695800000000162E-3</v>
      </c>
      <c r="U83" s="90">
        <v>-1.6899879999999978E-2</v>
      </c>
      <c r="V83" s="90">
        <v>1.4679600000000459E-3</v>
      </c>
      <c r="W83" s="90">
        <v>-1.201859999999888E-3</v>
      </c>
      <c r="X83" s="90">
        <v>8.881219999999912E-3</v>
      </c>
      <c r="Y83" s="90">
        <v>-1.3972760000000028E-2</v>
      </c>
      <c r="Z83" s="88">
        <v>5.5114063799999169E-3</v>
      </c>
      <c r="AA83" s="84">
        <v>-1.7422773650081158E-2</v>
      </c>
      <c r="AB83" s="91">
        <v>8.1300134509920685E-3</v>
      </c>
      <c r="AC83" s="91">
        <v>2.4783948589143012E-2</v>
      </c>
      <c r="AD83" s="91">
        <v>-7.4203716152568822E-3</v>
      </c>
      <c r="AE83" s="91">
        <v>-2.4561369491184482E-2</v>
      </c>
      <c r="AF83" s="87"/>
      <c r="AG83" s="85">
        <v>-8.9999998800135428E-3</v>
      </c>
      <c r="AH83" s="90">
        <v>-8.9999997948213561E-3</v>
      </c>
      <c r="AI83" s="90">
        <v>-1.6999999998856041E-2</v>
      </c>
      <c r="AJ83" s="90">
        <v>-2.2999999845844221E-2</v>
      </c>
      <c r="AK83" s="90">
        <v>-1.9000000141316864E-2</v>
      </c>
      <c r="AL83" s="88">
        <v>2.5999999815481178E-2</v>
      </c>
      <c r="AM83" s="84">
        <v>-2.5198465983343521E-2</v>
      </c>
      <c r="AN83" s="91">
        <v>4.0457498272618908E-2</v>
      </c>
      <c r="AO83" s="91">
        <v>4.030284386686156E-2</v>
      </c>
      <c r="AP83" s="87">
        <v>-4.439061682532941E-3</v>
      </c>
      <c r="AQ83" s="84">
        <v>2.0837600213298169E-2</v>
      </c>
      <c r="AR83" s="91">
        <v>-3.5512319869565268E-2</v>
      </c>
      <c r="AS83" s="91">
        <v>-5.1068809282751593E-3</v>
      </c>
      <c r="AT83" s="87">
        <v>2.5470025893842729E-2</v>
      </c>
      <c r="AU83" s="91"/>
      <c r="AV83" s="119">
        <v>1.5521000000000002E-2</v>
      </c>
      <c r="AW83" s="119">
        <v>2.7892689935346437E-2</v>
      </c>
      <c r="AX83" s="119">
        <v>1.69159542077995E-2</v>
      </c>
      <c r="AY83" s="119">
        <v>2.9459239999999998E-2</v>
      </c>
    </row>
    <row r="84" spans="1:51" s="9" customFormat="1" ht="11.25">
      <c r="A84" s="7">
        <v>33753</v>
      </c>
      <c r="B84" s="84"/>
      <c r="C84" s="87">
        <v>-4.0000000000640634E-3</v>
      </c>
      <c r="D84" s="84">
        <v>-3.4879798117858352E-3</v>
      </c>
      <c r="E84" s="91">
        <v>1.8619230892322758E-3</v>
      </c>
      <c r="F84" s="91">
        <v>2.2596291600001095E-3</v>
      </c>
      <c r="G84" s="91">
        <v>-2.8584605154200471E-3</v>
      </c>
      <c r="H84" s="91">
        <v>1.6574559481167705E-2</v>
      </c>
      <c r="I84" s="90">
        <v>-6.7816389800000598E-3</v>
      </c>
      <c r="J84" s="91">
        <v>-1.9027477648324354E-2</v>
      </c>
      <c r="K84" s="90">
        <v>-7.5712367600001551E-3</v>
      </c>
      <c r="L84" s="88">
        <v>-6.8538897500000084E-3</v>
      </c>
      <c r="M84" s="84">
        <v>1.9893236770186284E-2</v>
      </c>
      <c r="N84" s="90">
        <v>2.8744056820868558E-3</v>
      </c>
      <c r="O84" s="88">
        <v>-8.9810946000001834E-4</v>
      </c>
      <c r="P84" s="85">
        <v>-7.9999221613538118E-3</v>
      </c>
      <c r="Q84" s="90">
        <v>-4.0679999999999605E-3</v>
      </c>
      <c r="R84" s="90">
        <v>-9.0003199999999506E-3</v>
      </c>
      <c r="S84" s="90">
        <v>-4.9065400000000148E-3</v>
      </c>
      <c r="T84" s="90">
        <v>-4.63156000000009E-3</v>
      </c>
      <c r="U84" s="90">
        <v>-1.0951680000000019E-2</v>
      </c>
      <c r="V84" s="90">
        <v>-4.8897799999999547E-3</v>
      </c>
      <c r="W84" s="90">
        <v>-9.8815599999999559E-3</v>
      </c>
      <c r="X84" s="90">
        <v>-4.5154200000001588E-3</v>
      </c>
      <c r="Y84" s="90">
        <v>-1.142122000000001E-2</v>
      </c>
      <c r="Z84" s="88">
        <v>9.5129790060000108E-3</v>
      </c>
      <c r="AA84" s="84">
        <v>-4.8826426696119141E-3</v>
      </c>
      <c r="AB84" s="91">
        <v>-4.3987600555566164E-3</v>
      </c>
      <c r="AC84" s="91">
        <v>9.7036876906375635E-3</v>
      </c>
      <c r="AD84" s="91">
        <v>3.527913970463592E-3</v>
      </c>
      <c r="AE84" s="91">
        <v>1.0402485791083382E-2</v>
      </c>
      <c r="AF84" s="87"/>
      <c r="AG84" s="85">
        <v>1.0000000803178644E-3</v>
      </c>
      <c r="AH84" s="90">
        <v>-5.0000001956065354E-3</v>
      </c>
      <c r="AI84" s="90">
        <v>-4.0000001629586501E-3</v>
      </c>
      <c r="AJ84" s="90">
        <v>-5.9999999639658297E-3</v>
      </c>
      <c r="AK84" s="90">
        <v>-8.9999998268115444E-3</v>
      </c>
      <c r="AL84" s="88">
        <v>6.9999996693019817E-3</v>
      </c>
      <c r="AM84" s="84">
        <v>-2.2397298156917489E-2</v>
      </c>
      <c r="AN84" s="91">
        <v>1.2537451233271435E-2</v>
      </c>
      <c r="AO84" s="91">
        <v>1.8698979330326937E-2</v>
      </c>
      <c r="AP84" s="87">
        <v>-1.8207144047266755E-2</v>
      </c>
      <c r="AQ84" s="84">
        <v>-1.6927030610717209E-3</v>
      </c>
      <c r="AR84" s="91">
        <v>-2.761002758695652E-2</v>
      </c>
      <c r="AS84" s="91">
        <v>-1.8714575553645085E-2</v>
      </c>
      <c r="AT84" s="87">
        <v>-1.6801834041969221E-2</v>
      </c>
      <c r="AU84" s="91"/>
      <c r="AV84" s="119">
        <v>-1.3080000000000001E-3</v>
      </c>
      <c r="AW84" s="119">
        <v>9.6397156283889451E-4</v>
      </c>
      <c r="AX84" s="119">
        <v>2.0500723760290803E-3</v>
      </c>
      <c r="AY84" s="119">
        <v>4.8990249999999996E-3</v>
      </c>
    </row>
    <row r="85" spans="1:51" s="9" customFormat="1" ht="11.25">
      <c r="A85" s="7">
        <v>33785</v>
      </c>
      <c r="B85" s="84"/>
      <c r="C85" s="87">
        <v>-1.7999999999977478E-2</v>
      </c>
      <c r="D85" s="84">
        <v>-2.318867303278449E-2</v>
      </c>
      <c r="E85" s="91">
        <v>-5.6560838414454473E-4</v>
      </c>
      <c r="F85" s="91">
        <v>-6.1145824199999588E-3</v>
      </c>
      <c r="G85" s="91">
        <v>-8.1222977709166644E-3</v>
      </c>
      <c r="H85" s="91">
        <v>-3.9297633847938718E-2</v>
      </c>
      <c r="I85" s="90">
        <v>-1.9814318460000035E-2</v>
      </c>
      <c r="J85" s="91">
        <v>-9.4417669877729926E-3</v>
      </c>
      <c r="K85" s="90">
        <v>-4.4580298319999989E-2</v>
      </c>
      <c r="L85" s="88">
        <v>-1.1952007750000049E-2</v>
      </c>
      <c r="M85" s="84">
        <v>3.3666657847026826E-3</v>
      </c>
      <c r="N85" s="90">
        <v>-9.9308819662442538E-3</v>
      </c>
      <c r="O85" s="88">
        <v>-1.5545333940000017E-2</v>
      </c>
      <c r="P85" s="85">
        <v>-4.1000023028151089E-2</v>
      </c>
      <c r="Q85" s="90">
        <v>-2.8056740000000024E-2</v>
      </c>
      <c r="R85" s="90">
        <v>-3.2175859999999945E-2</v>
      </c>
      <c r="S85" s="90">
        <v>-2.8706939999999959E-2</v>
      </c>
      <c r="T85" s="90">
        <v>-4.0708219999999962E-2</v>
      </c>
      <c r="U85" s="90">
        <v>-3.0482099999999956E-2</v>
      </c>
      <c r="V85" s="90">
        <v>-2.3162600000000033E-2</v>
      </c>
      <c r="W85" s="90">
        <v>-3.6923280000000114E-2</v>
      </c>
      <c r="X85" s="90">
        <v>-1.8754660000000034E-2</v>
      </c>
      <c r="Y85" s="90">
        <v>-5.0856440000000003E-2</v>
      </c>
      <c r="Z85" s="88">
        <v>-1.2318507679999979E-2</v>
      </c>
      <c r="AA85" s="84">
        <v>-1.5064130391523878E-2</v>
      </c>
      <c r="AB85" s="91">
        <v>-3.8365291581581085E-2</v>
      </c>
      <c r="AC85" s="91">
        <v>-2.1069017620340524E-2</v>
      </c>
      <c r="AD85" s="91">
        <v>-3.4067126920936275E-2</v>
      </c>
      <c r="AE85" s="91">
        <v>-2.6652522225887099E-2</v>
      </c>
      <c r="AF85" s="87"/>
      <c r="AG85" s="85">
        <v>-5.9999997437187869E-3</v>
      </c>
      <c r="AH85" s="90">
        <v>-1.4999999573551914E-2</v>
      </c>
      <c r="AI85" s="90">
        <v>-2.3000000182895719E-2</v>
      </c>
      <c r="AJ85" s="90">
        <v>-2.7000000072502917E-2</v>
      </c>
      <c r="AK85" s="90">
        <v>-8.9999999662454533E-3</v>
      </c>
      <c r="AL85" s="88">
        <v>6.0000000563977807E-3</v>
      </c>
      <c r="AM85" s="84">
        <v>-3.9029227082128526E-2</v>
      </c>
      <c r="AN85" s="91">
        <v>-1.6419867669533406E-2</v>
      </c>
      <c r="AO85" s="91">
        <v>-1.8465599507452302E-2</v>
      </c>
      <c r="AP85" s="87">
        <v>-2.4411030101740061E-2</v>
      </c>
      <c r="AQ85" s="84">
        <v>2.8924886229899638E-3</v>
      </c>
      <c r="AR85" s="91">
        <v>-4.4306522916666702E-2</v>
      </c>
      <c r="AS85" s="91">
        <v>-3.9559773303222689E-2</v>
      </c>
      <c r="AT85" s="87">
        <v>-5.7730863024643586E-2</v>
      </c>
      <c r="AU85" s="91"/>
      <c r="AV85" s="119">
        <v>-2.2670000000000003E-2</v>
      </c>
      <c r="AW85" s="119">
        <v>-1.7358853978572397E-2</v>
      </c>
      <c r="AX85" s="119">
        <v>-2.0537957211574798E-2</v>
      </c>
      <c r="AY85" s="119">
        <v>-1.4874939999999998E-2</v>
      </c>
    </row>
    <row r="86" spans="1:51" s="9" customFormat="1" ht="11.25">
      <c r="A86" s="7">
        <v>33816</v>
      </c>
      <c r="B86" s="84"/>
      <c r="C86" s="87">
        <v>5.599999999997185E-2</v>
      </c>
      <c r="D86" s="84">
        <v>4.550749759070527E-2</v>
      </c>
      <c r="E86" s="91">
        <v>4.3980938912078216E-2</v>
      </c>
      <c r="F86" s="91">
        <v>3.735170782000008E-2</v>
      </c>
      <c r="G86" s="91">
        <v>2.4759148547892851E-2</v>
      </c>
      <c r="H86" s="91">
        <v>3.6205360987600743E-2</v>
      </c>
      <c r="I86" s="90">
        <v>4.4933111299999995E-2</v>
      </c>
      <c r="J86" s="91">
        <v>2.890593672360775E-2</v>
      </c>
      <c r="K86" s="90">
        <v>4.585250764000004E-2</v>
      </c>
      <c r="L86" s="88">
        <v>6.6249645384615308E-2</v>
      </c>
      <c r="M86" s="84">
        <v>6.0961101387822181E-2</v>
      </c>
      <c r="N86" s="90">
        <v>4.8022837774319926E-2</v>
      </c>
      <c r="O86" s="88">
        <v>4.2858092119999913E-2</v>
      </c>
      <c r="P86" s="85">
        <v>4.5999939301283321E-2</v>
      </c>
      <c r="Q86" s="90">
        <v>1.9044599999999967E-2</v>
      </c>
      <c r="R86" s="90">
        <v>9.4720800000001049E-3</v>
      </c>
      <c r="S86" s="90">
        <v>-2.7643400000000318E-3</v>
      </c>
      <c r="T86" s="90">
        <v>3.1196620000000008E-2</v>
      </c>
      <c r="U86" s="90">
        <v>9.9054400000000431E-3</v>
      </c>
      <c r="V86" s="90">
        <v>2.2314820000000068E-2</v>
      </c>
      <c r="W86" s="90">
        <v>5.9470059999999991E-2</v>
      </c>
      <c r="X86" s="90">
        <v>1.6329519999999986E-2</v>
      </c>
      <c r="Y86" s="90">
        <v>6.0613119999999965E-2</v>
      </c>
      <c r="Z86" s="88">
        <v>4.3887840840000081E-2</v>
      </c>
      <c r="AA86" s="84">
        <v>5.8381405454289936E-2</v>
      </c>
      <c r="AB86" s="91">
        <v>5.069308952916507E-2</v>
      </c>
      <c r="AC86" s="91">
        <v>3.9495512761355211E-2</v>
      </c>
      <c r="AD86" s="91">
        <v>3.076252491707443E-2</v>
      </c>
      <c r="AE86" s="91">
        <v>2.4713324530420522E-2</v>
      </c>
      <c r="AF86" s="87"/>
      <c r="AG86" s="85">
        <v>4.6999999482536303E-2</v>
      </c>
      <c r="AH86" s="90">
        <v>5.4999999487224338E-2</v>
      </c>
      <c r="AI86" s="90">
        <v>4.5999999991626517E-2</v>
      </c>
      <c r="AJ86" s="90">
        <v>5.6999999958226466E-2</v>
      </c>
      <c r="AK86" s="90">
        <v>4.7999999503367752E-2</v>
      </c>
      <c r="AL86" s="88">
        <v>2.2000000241764406E-2</v>
      </c>
      <c r="AM86" s="84">
        <v>3.8446985451020321E-2</v>
      </c>
      <c r="AN86" s="91">
        <v>3.2019653520210412E-2</v>
      </c>
      <c r="AO86" s="91">
        <v>2.9115323463250853E-2</v>
      </c>
      <c r="AP86" s="87">
        <v>4.4612534641555124E-2</v>
      </c>
      <c r="AQ86" s="84">
        <v>3.6897055911282006E-2</v>
      </c>
      <c r="AR86" s="91">
        <v>4.4318928620000086E-2</v>
      </c>
      <c r="AS86" s="91">
        <v>5.0607048944390165E-2</v>
      </c>
      <c r="AT86" s="87">
        <v>3.3590933184681315E-2</v>
      </c>
      <c r="AU86" s="91"/>
      <c r="AV86" s="119">
        <v>3.9498999999999999E-2</v>
      </c>
      <c r="AW86" s="119">
        <v>3.9373744303425218E-2</v>
      </c>
      <c r="AX86" s="119">
        <v>4.1045737630392098E-2</v>
      </c>
      <c r="AY86" s="119">
        <v>4.0850159999999996E-2</v>
      </c>
    </row>
    <row r="87" spans="1:51" s="9" customFormat="1" ht="11.25">
      <c r="A87" s="7">
        <v>33847</v>
      </c>
      <c r="B87" s="84"/>
      <c r="C87" s="87">
        <v>-2.5999999999977152E-2</v>
      </c>
      <c r="D87" s="84">
        <v>-2.3562676904912538E-2</v>
      </c>
      <c r="E87" s="91">
        <v>-3.8101181850067278E-2</v>
      </c>
      <c r="F87" s="91">
        <v>-3.7969202999999951E-2</v>
      </c>
      <c r="G87" s="91">
        <v>-6.8722431129403461E-2</v>
      </c>
      <c r="H87" s="91">
        <v>-2.8305015843223202E-2</v>
      </c>
      <c r="I87" s="90">
        <v>-3.6264508959999997E-2</v>
      </c>
      <c r="J87" s="91">
        <v>-7.7232890519607023E-2</v>
      </c>
      <c r="K87" s="90">
        <v>-1.8825278999999973E-2</v>
      </c>
      <c r="L87" s="88">
        <v>-1.762288512820509E-2</v>
      </c>
      <c r="M87" s="84">
        <v>-1.6556099819582615E-2</v>
      </c>
      <c r="N87" s="90">
        <v>-1.9876896820284928E-2</v>
      </c>
      <c r="O87" s="88">
        <v>-1.5303530960000034E-2</v>
      </c>
      <c r="P87" s="85">
        <v>-8.0172753158890386E-2</v>
      </c>
      <c r="Q87" s="90">
        <v>-3.7338019999999972E-2</v>
      </c>
      <c r="R87" s="90">
        <v>-7.2989740000000025E-2</v>
      </c>
      <c r="S87" s="90">
        <v>-5.233083999999999E-2</v>
      </c>
      <c r="T87" s="90">
        <v>-6.6541159999999988E-2</v>
      </c>
      <c r="U87" s="90">
        <v>-7.3887579999999953E-2</v>
      </c>
      <c r="V87" s="90">
        <v>-2.4909700000000035E-2</v>
      </c>
      <c r="W87" s="90">
        <v>-7.2620100000000076E-2</v>
      </c>
      <c r="X87" s="90">
        <v>-4.0990340000000014E-2</v>
      </c>
      <c r="Y87" s="90">
        <v>-5.780797999999987E-2</v>
      </c>
      <c r="Z87" s="88">
        <v>-3.3810440639999939E-2</v>
      </c>
      <c r="AA87" s="84">
        <v>-5.4913308089769797E-2</v>
      </c>
      <c r="AB87" s="91">
        <v>-3.9720224038728769E-2</v>
      </c>
      <c r="AC87" s="91">
        <v>-4.082815376960014E-2</v>
      </c>
      <c r="AD87" s="91">
        <v>-6.1958766761439965E-2</v>
      </c>
      <c r="AE87" s="91">
        <v>-4.5437068758082177E-2</v>
      </c>
      <c r="AF87" s="87"/>
      <c r="AG87" s="85">
        <v>-9.9999997928703621E-3</v>
      </c>
      <c r="AH87" s="90">
        <v>-1.5999999841672108E-2</v>
      </c>
      <c r="AI87" s="90">
        <v>-9.9999981988718734E-4</v>
      </c>
      <c r="AJ87" s="90">
        <v>-8.9999996603347121E-3</v>
      </c>
      <c r="AK87" s="90">
        <v>-7.9999995722446204E-3</v>
      </c>
      <c r="AL87" s="88">
        <v>-4.8000000315413738E-2</v>
      </c>
      <c r="AM87" s="84">
        <v>-5.9981858379312469E-2</v>
      </c>
      <c r="AN87" s="91">
        <v>-3.6595063114661319E-2</v>
      </c>
      <c r="AO87" s="91">
        <v>-6.2676844837794676E-2</v>
      </c>
      <c r="AP87" s="87">
        <v>-7.3345108096053657E-2</v>
      </c>
      <c r="AQ87" s="84">
        <v>-3.5392311200881266E-2</v>
      </c>
      <c r="AR87" s="91">
        <v>-4.6703464020408259E-2</v>
      </c>
      <c r="AS87" s="91">
        <v>-5.8105599591824819E-2</v>
      </c>
      <c r="AT87" s="87">
        <v>-4.8825155908443052E-2</v>
      </c>
      <c r="AU87" s="91"/>
      <c r="AV87" s="119">
        <v>-3.2303000000000005E-2</v>
      </c>
      <c r="AW87" s="119">
        <v>-2.3997548384055101E-2</v>
      </c>
      <c r="AX87" s="119">
        <v>-2.9275904214047001E-2</v>
      </c>
      <c r="AY87" s="119">
        <v>-2.0485340000000001E-2</v>
      </c>
    </row>
    <row r="88" spans="1:51" s="9" customFormat="1" ht="11.25">
      <c r="A88" s="7">
        <v>33877</v>
      </c>
      <c r="B88" s="84"/>
      <c r="C88" s="87">
        <v>3.5000000000007692E-2</v>
      </c>
      <c r="D88" s="84">
        <v>-2.105983377484022E-3</v>
      </c>
      <c r="E88" s="91">
        <v>2.5682332057909596E-2</v>
      </c>
      <c r="F88" s="91">
        <v>1.1476081659999915E-2</v>
      </c>
      <c r="G88" s="91">
        <v>-1.1306230009999974E-2</v>
      </c>
      <c r="H88" s="91">
        <v>1.6423146826817669E-2</v>
      </c>
      <c r="I88" s="90">
        <v>3.3575650199999973E-2</v>
      </c>
      <c r="J88" s="91">
        <v>1.1021411424677607E-2</v>
      </c>
      <c r="K88" s="90">
        <v>2.0626384999999914E-2</v>
      </c>
      <c r="L88" s="88">
        <v>4.599602512820522E-2</v>
      </c>
      <c r="M88" s="84">
        <v>-9.226648668910209E-3</v>
      </c>
      <c r="N88" s="90">
        <v>1.6573782779953694E-2</v>
      </c>
      <c r="O88" s="88">
        <v>1.0700026160000098E-2</v>
      </c>
      <c r="P88" s="85">
        <v>3.899749546029585E-2</v>
      </c>
      <c r="Q88" s="90">
        <v>2.8760459999999988E-2</v>
      </c>
      <c r="R88" s="90">
        <v>1.7314339999999984E-2</v>
      </c>
      <c r="S88" s="90">
        <v>3.9989880000000033E-2</v>
      </c>
      <c r="T88" s="90">
        <v>4.3334060000000063E-2</v>
      </c>
      <c r="U88" s="90">
        <v>4.5054479999999897E-2</v>
      </c>
      <c r="V88" s="90">
        <v>3.4669300000000014E-2</v>
      </c>
      <c r="W88" s="90">
        <v>4.0627360000000001E-2</v>
      </c>
      <c r="X88" s="90">
        <v>3.2157140000000028E-2</v>
      </c>
      <c r="Y88" s="90">
        <v>3.1453460000000044E-2</v>
      </c>
      <c r="Z88" s="88">
        <v>2.1141683980000048E-2</v>
      </c>
      <c r="AA88" s="84">
        <v>3.1716950455242587E-2</v>
      </c>
      <c r="AB88" s="91">
        <v>5.0849893509616884E-3</v>
      </c>
      <c r="AC88" s="91">
        <v>2.2722108821761067E-2</v>
      </c>
      <c r="AD88" s="91">
        <v>2.2226166757866705E-2</v>
      </c>
      <c r="AE88" s="91">
        <v>1.0813539442326325E-2</v>
      </c>
      <c r="AF88" s="87"/>
      <c r="AG88" s="85">
        <v>-5.0000002121277642E-3</v>
      </c>
      <c r="AH88" s="90">
        <v>5.9999999751547684E-3</v>
      </c>
      <c r="AI88" s="90">
        <v>1.2999999811121654E-2</v>
      </c>
      <c r="AJ88" s="90">
        <v>1.4999999552700372E-2</v>
      </c>
      <c r="AK88" s="90">
        <v>3.9999996448900621E-3</v>
      </c>
      <c r="AL88" s="88">
        <v>1.3000000485571483E-2</v>
      </c>
      <c r="AM88" s="84">
        <v>2.6257373461312739E-2</v>
      </c>
      <c r="AN88" s="91">
        <v>8.6246670321530328E-3</v>
      </c>
      <c r="AO88" s="91">
        <v>2.1244507128178824E-2</v>
      </c>
      <c r="AP88" s="87">
        <v>2.9455991517085778E-2</v>
      </c>
      <c r="AQ88" s="84">
        <v>-3.2813148261051639E-3</v>
      </c>
      <c r="AR88" s="91">
        <v>9.1592410625001008E-3</v>
      </c>
      <c r="AS88" s="91">
        <v>1.0893298791535555E-2</v>
      </c>
      <c r="AT88" s="87">
        <v>3.5611122883722812E-2</v>
      </c>
      <c r="AU88" s="91"/>
      <c r="AV88" s="119">
        <v>1.5925000000000002E-2</v>
      </c>
      <c r="AW88" s="119">
        <v>9.1056203656740831E-3</v>
      </c>
      <c r="AX88" s="119">
        <v>1.88641509377812E-2</v>
      </c>
      <c r="AY88" s="119">
        <v>1.173162E-2</v>
      </c>
    </row>
    <row r="89" spans="1:51" s="9" customFormat="1" ht="11.25">
      <c r="A89" s="7">
        <v>33907</v>
      </c>
      <c r="B89" s="84"/>
      <c r="C89" s="87">
        <v>3.2000000000038886E-2</v>
      </c>
      <c r="D89" s="84">
        <v>1.099190983628362E-2</v>
      </c>
      <c r="E89" s="91">
        <v>3.0376787286020335E-2</v>
      </c>
      <c r="F89" s="91">
        <v>1.5560017679999927E-2</v>
      </c>
      <c r="G89" s="91">
        <v>1.2558665477621966E-2</v>
      </c>
      <c r="H89" s="91">
        <v>2.5002147571737465E-2</v>
      </c>
      <c r="I89" s="90">
        <v>3.258965677999992E-2</v>
      </c>
      <c r="J89" s="91">
        <v>3.7560665625752332E-2</v>
      </c>
      <c r="K89" s="90">
        <v>4.3326667139999886E-2</v>
      </c>
      <c r="L89" s="88">
        <v>3.5953545897435824E-2</v>
      </c>
      <c r="M89" s="84">
        <v>7.5217984188569176E-4</v>
      </c>
      <c r="N89" s="90">
        <v>3.1045943661169417E-2</v>
      </c>
      <c r="O89" s="88">
        <v>2.4011123019999969E-2</v>
      </c>
      <c r="P89" s="85">
        <v>5.5899699683993997E-2</v>
      </c>
      <c r="Q89" s="90">
        <v>2.6118099999999922E-2</v>
      </c>
      <c r="R89" s="90">
        <v>2.594337999999996E-2</v>
      </c>
      <c r="S89" s="90">
        <v>4.2406079999999902E-2</v>
      </c>
      <c r="T89" s="90">
        <v>5.8332784000000082E-2</v>
      </c>
      <c r="U89" s="90">
        <v>4.6248239999999941E-2</v>
      </c>
      <c r="V89" s="90">
        <v>4.6272319999999922E-2</v>
      </c>
      <c r="W89" s="90">
        <v>5.0444500000000003E-2</v>
      </c>
      <c r="X89" s="90">
        <v>5.5546040000000074E-2</v>
      </c>
      <c r="Y89" s="90">
        <v>3.455231999999997E-2</v>
      </c>
      <c r="Z89" s="88">
        <v>4.177881066000011E-2</v>
      </c>
      <c r="AA89" s="84">
        <v>3.3282522393614844E-2</v>
      </c>
      <c r="AB89" s="91">
        <v>3.1941487731378615E-2</v>
      </c>
      <c r="AC89" s="91">
        <v>2.1698940687685075E-2</v>
      </c>
      <c r="AD89" s="91">
        <v>3.3403518056651649E-2</v>
      </c>
      <c r="AE89" s="91">
        <v>3.4593149670037349E-2</v>
      </c>
      <c r="AF89" s="87"/>
      <c r="AG89" s="85">
        <v>2.5000000233637021E-2</v>
      </c>
      <c r="AH89" s="90">
        <v>2.5000000205808615E-2</v>
      </c>
      <c r="AI89" s="90">
        <v>3.3000000215270164E-2</v>
      </c>
      <c r="AJ89" s="90">
        <v>3.5000000270785092E-2</v>
      </c>
      <c r="AK89" s="90">
        <v>3.9999999936840336E-2</v>
      </c>
      <c r="AL89" s="88">
        <v>3.4000000086506388E-2</v>
      </c>
      <c r="AM89" s="84">
        <v>5.0230496565828453E-2</v>
      </c>
      <c r="AN89" s="91">
        <v>7.4592894801568388E-3</v>
      </c>
      <c r="AO89" s="91">
        <v>2.9214501070388588E-2</v>
      </c>
      <c r="AP89" s="87">
        <v>2.987834252866195E-2</v>
      </c>
      <c r="AQ89" s="84">
        <v>4.6887592849791382E-3</v>
      </c>
      <c r="AR89" s="91">
        <v>3.1955624489361734E-2</v>
      </c>
      <c r="AS89" s="91">
        <v>3.1987291035426857E-2</v>
      </c>
      <c r="AT89" s="87">
        <v>1.2236693702056822E-2</v>
      </c>
      <c r="AU89" s="91"/>
      <c r="AV89" s="119">
        <v>1.9092000000000001E-2</v>
      </c>
      <c r="AW89" s="119">
        <v>2.1062709430348381E-3</v>
      </c>
      <c r="AX89" s="119">
        <v>2.0231462630880798E-2</v>
      </c>
      <c r="AY89" s="119">
        <v>3.4505130000000001E-3</v>
      </c>
    </row>
    <row r="90" spans="1:51" s="9" customFormat="1" ht="11.25">
      <c r="A90" s="7">
        <v>33938</v>
      </c>
      <c r="B90" s="84"/>
      <c r="C90" s="87">
        <v>6.2999999999980183E-2</v>
      </c>
      <c r="D90" s="84">
        <v>2.3571358229942163E-2</v>
      </c>
      <c r="E90" s="91">
        <v>5.926714806180744E-2</v>
      </c>
      <c r="F90" s="91">
        <v>7.3022776319999982E-2</v>
      </c>
      <c r="G90" s="91">
        <v>6.2216378772474545E-2</v>
      </c>
      <c r="H90" s="91">
        <v>4.1566433145030723E-2</v>
      </c>
      <c r="I90" s="90">
        <v>5.292148445999989E-2</v>
      </c>
      <c r="J90" s="91">
        <v>6.5016125856280249E-2</v>
      </c>
      <c r="K90" s="90">
        <v>4.5615617619999993E-2</v>
      </c>
      <c r="L90" s="88">
        <v>3.6677334871794809E-2</v>
      </c>
      <c r="M90" s="84">
        <v>1.5772744951576989E-2</v>
      </c>
      <c r="N90" s="90">
        <v>5.9708192321387132E-2</v>
      </c>
      <c r="O90" s="88">
        <v>4.1683687419999949E-2</v>
      </c>
      <c r="P90" s="85">
        <v>5.5632228650926097E-2</v>
      </c>
      <c r="Q90" s="90">
        <v>3.8471979999999961E-2</v>
      </c>
      <c r="R90" s="90">
        <v>2.3729549000000016E-2</v>
      </c>
      <c r="S90" s="90">
        <v>3.4692200000000062E-2</v>
      </c>
      <c r="T90" s="90">
        <v>5.8015640000000035E-2</v>
      </c>
      <c r="U90" s="90">
        <v>3.6586900000000089E-2</v>
      </c>
      <c r="V90" s="90">
        <v>4.4116440000000035E-2</v>
      </c>
      <c r="W90" s="90">
        <v>5.9516120000000061E-2</v>
      </c>
      <c r="X90" s="90">
        <v>5.550114000000006E-2</v>
      </c>
      <c r="Y90" s="90">
        <v>5.2615880000000059E-2</v>
      </c>
      <c r="Z90" s="88">
        <v>5.7351966059999926E-2</v>
      </c>
      <c r="AA90" s="84">
        <v>5.3929957269512441E-2</v>
      </c>
      <c r="AB90" s="91">
        <v>4.1928842192246352E-2</v>
      </c>
      <c r="AC90" s="91">
        <v>1.768619211276734E-2</v>
      </c>
      <c r="AD90" s="91">
        <v>4.8867348541714817E-2</v>
      </c>
      <c r="AE90" s="91">
        <v>4.5999172327154891E-2</v>
      </c>
      <c r="AF90" s="87"/>
      <c r="AG90" s="85">
        <v>3.0999999826196722E-2</v>
      </c>
      <c r="AH90" s="90">
        <v>3.7000000032699987E-2</v>
      </c>
      <c r="AI90" s="90">
        <v>2.9999999972651903E-2</v>
      </c>
      <c r="AJ90" s="90">
        <v>4.1000000124657987E-2</v>
      </c>
      <c r="AK90" s="90">
        <v>4.6000000104254202E-2</v>
      </c>
      <c r="AL90" s="88">
        <v>5.7999999878518338E-2</v>
      </c>
      <c r="AM90" s="84">
        <v>7.3891624605920248E-2</v>
      </c>
      <c r="AN90" s="91">
        <v>1.9322793585914377E-2</v>
      </c>
      <c r="AO90" s="91">
        <v>3.0704647130394891E-2</v>
      </c>
      <c r="AP90" s="87">
        <v>4.8100585730101342E-2</v>
      </c>
      <c r="AQ90" s="84">
        <v>2.0851936185190878E-2</v>
      </c>
      <c r="AR90" s="91">
        <v>4.3035878980000053E-2</v>
      </c>
      <c r="AS90" s="91">
        <v>6.1991637519748233E-2</v>
      </c>
      <c r="AT90" s="87">
        <v>1.8515671196980721E-2</v>
      </c>
      <c r="AU90" s="91"/>
      <c r="AV90" s="119">
        <v>4.0605000000000002E-2</v>
      </c>
      <c r="AW90" s="119">
        <v>3.026177510270367E-2</v>
      </c>
      <c r="AX90" s="119">
        <v>4.3795863816058302E-2</v>
      </c>
      <c r="AY90" s="119">
        <v>3.4052489999999998E-2</v>
      </c>
    </row>
    <row r="91" spans="1:51" s="9" customFormat="1" ht="11.25">
      <c r="A91" s="7">
        <v>33969</v>
      </c>
      <c r="B91" s="84"/>
      <c r="C91" s="87">
        <v>3.2999999999959062E-2</v>
      </c>
      <c r="D91" s="84">
        <v>1.1896681868197589E-2</v>
      </c>
      <c r="E91" s="91">
        <v>6.436531285022018E-2</v>
      </c>
      <c r="F91" s="91">
        <v>5.879854029999998E-2</v>
      </c>
      <c r="G91" s="91">
        <v>2.7624869596309942E-2</v>
      </c>
      <c r="H91" s="91">
        <v>3.0269200212346359E-2</v>
      </c>
      <c r="I91" s="90">
        <v>4.3267538440000086E-2</v>
      </c>
      <c r="J91" s="91">
        <v>2.949799134087594E-2</v>
      </c>
      <c r="K91" s="90">
        <v>3.3704758300000082E-2</v>
      </c>
      <c r="L91" s="88">
        <v>3.9163114871794802E-2</v>
      </c>
      <c r="M91" s="84">
        <v>3.5743911184113575E-2</v>
      </c>
      <c r="N91" s="90">
        <v>1.5251052271236132E-2</v>
      </c>
      <c r="O91" s="88">
        <v>2.8166431440000084E-2</v>
      </c>
      <c r="P91" s="85">
        <v>4.0669550944236077E-2</v>
      </c>
      <c r="Q91" s="90">
        <v>3.1189780000000056E-2</v>
      </c>
      <c r="R91" s="90">
        <v>3.1383619999999945E-2</v>
      </c>
      <c r="S91" s="90">
        <v>3.5951960000000005E-2</v>
      </c>
      <c r="T91" s="90">
        <v>5.0625863000000049E-2</v>
      </c>
      <c r="U91" s="90">
        <v>3.3110160000000111E-2</v>
      </c>
      <c r="V91" s="90">
        <v>3.4325259999999913E-2</v>
      </c>
      <c r="W91" s="90">
        <v>3.9029339999999912E-2</v>
      </c>
      <c r="X91" s="90">
        <v>3.9742120000000103E-2</v>
      </c>
      <c r="Y91" s="90">
        <v>1.8373079999999931E-2</v>
      </c>
      <c r="Z91" s="88">
        <v>2.4848550760000032E-2</v>
      </c>
      <c r="AA91" s="84">
        <v>4.5104621019737667E-2</v>
      </c>
      <c r="AB91" s="91">
        <v>7.8656866492794464E-3</v>
      </c>
      <c r="AC91" s="91">
        <v>2.8133991301612316E-2</v>
      </c>
      <c r="AD91" s="91">
        <v>3.6803328669851032E-2</v>
      </c>
      <c r="AE91" s="91">
        <v>2.6977142054412928E-2</v>
      </c>
      <c r="AF91" s="87"/>
      <c r="AG91" s="85">
        <v>-7.0000000491914349E-3</v>
      </c>
      <c r="AH91" s="90">
        <v>5.0000001466017352E-3</v>
      </c>
      <c r="AI91" s="90">
        <v>2.9999999113174969E-3</v>
      </c>
      <c r="AJ91" s="90">
        <v>1.2000000096586971E-2</v>
      </c>
      <c r="AK91" s="90">
        <v>-8.999999802596359E-3</v>
      </c>
      <c r="AL91" s="88">
        <v>1.2999999635494586E-2</v>
      </c>
      <c r="AM91" s="84">
        <v>3.1609681962449843E-2</v>
      </c>
      <c r="AN91" s="91">
        <v>2.081671084086878E-2</v>
      </c>
      <c r="AO91" s="91">
        <v>2.4539229779427574E-2</v>
      </c>
      <c r="AP91" s="87">
        <v>3.9040610032363032E-2</v>
      </c>
      <c r="AQ91" s="84">
        <v>2.5581217247974353E-2</v>
      </c>
      <c r="AR91" s="91">
        <v>5.6946544791666609E-2</v>
      </c>
      <c r="AS91" s="91">
        <v>4.3572748548870388E-2</v>
      </c>
      <c r="AT91" s="87">
        <v>1.6902043889194918E-2</v>
      </c>
      <c r="AU91" s="91"/>
      <c r="AV91" s="119">
        <v>1.9935000000000001E-2</v>
      </c>
      <c r="AW91" s="119">
        <v>1.0107801089602297E-2</v>
      </c>
      <c r="AX91" s="119">
        <v>2.2275348159682799E-2</v>
      </c>
      <c r="AY91" s="119">
        <v>1.227176E-2</v>
      </c>
    </row>
    <row r="92" spans="1:51" s="9" customFormat="1" ht="11.25">
      <c r="A92" s="7">
        <v>33998</v>
      </c>
      <c r="B92" s="84"/>
      <c r="C92" s="87">
        <v>2.7000000000021673E-2</v>
      </c>
      <c r="D92" s="84">
        <v>-3.3590990907735874E-3</v>
      </c>
      <c r="E92" s="91">
        <v>4.331083555472981E-2</v>
      </c>
      <c r="F92" s="91">
        <v>5.052291199999992E-2</v>
      </c>
      <c r="G92" s="91">
        <v>5.284065792794479E-2</v>
      </c>
      <c r="H92" s="91">
        <v>2.8606750061860753E-2</v>
      </c>
      <c r="I92" s="90">
        <v>3.9042541519999974E-2</v>
      </c>
      <c r="J92" s="91">
        <v>5.7779850566655133E-2</v>
      </c>
      <c r="K92" s="90">
        <v>3.0745556100000071E-2</v>
      </c>
      <c r="L92" s="88">
        <v>2.5838080512820438E-2</v>
      </c>
      <c r="M92" s="84">
        <v>2.3357481682437564E-2</v>
      </c>
      <c r="N92" s="90">
        <v>2.1577730480281776E-2</v>
      </c>
      <c r="O92" s="88">
        <v>9.2415114999999659E-3</v>
      </c>
      <c r="P92" s="85">
        <v>6.540590237868682E-2</v>
      </c>
      <c r="Q92" s="90">
        <v>4.905217999999989E-2</v>
      </c>
      <c r="R92" s="90">
        <v>5.4309500000000011E-2</v>
      </c>
      <c r="S92" s="90">
        <v>5.5874659999999965E-2</v>
      </c>
      <c r="T92" s="90">
        <v>7.3293779999999975E-2</v>
      </c>
      <c r="U92" s="90">
        <v>5.2286000000000055E-2</v>
      </c>
      <c r="V92" s="90">
        <v>5.1240240000000048E-2</v>
      </c>
      <c r="W92" s="90">
        <v>7.1840439999999894E-2</v>
      </c>
      <c r="X92" s="90">
        <v>6.5336800000000084E-2</v>
      </c>
      <c r="Y92" s="90">
        <v>2.5392620000000088E-2</v>
      </c>
      <c r="Z92" s="88">
        <v>3.1321264120000025E-2</v>
      </c>
      <c r="AA92" s="84">
        <v>3.3335782036511885E-2</v>
      </c>
      <c r="AB92" s="91">
        <v>1.5120885318177013E-2</v>
      </c>
      <c r="AC92" s="91">
        <v>1.8081056459938294E-2</v>
      </c>
      <c r="AD92" s="91">
        <v>5.4220725574617878E-2</v>
      </c>
      <c r="AE92" s="91">
        <v>3.0496575008712501E-2</v>
      </c>
      <c r="AF92" s="87"/>
      <c r="AG92" s="85">
        <v>-2.5999999494599302E-2</v>
      </c>
      <c r="AH92" s="90">
        <v>-1.9000000158532981E-2</v>
      </c>
      <c r="AI92" s="90">
        <v>-2.6000000140832258E-2</v>
      </c>
      <c r="AJ92" s="90">
        <v>-2.3000000115406594E-2</v>
      </c>
      <c r="AK92" s="90">
        <v>-2.6000000047846195E-2</v>
      </c>
      <c r="AL92" s="88">
        <v>1.0000000470502757E-2</v>
      </c>
      <c r="AM92" s="84">
        <v>4.4304273743839939E-2</v>
      </c>
      <c r="AN92" s="91">
        <v>4.555709907428751E-2</v>
      </c>
      <c r="AO92" s="91">
        <v>4.6647830310603711E-2</v>
      </c>
      <c r="AP92" s="87">
        <v>3.4363061071570167E-2</v>
      </c>
      <c r="AQ92" s="84">
        <v>2.0864917463015775E-2</v>
      </c>
      <c r="AR92" s="91">
        <v>2.9446602891304297E-2</v>
      </c>
      <c r="AS92" s="91">
        <v>2.7769467137882753E-2</v>
      </c>
      <c r="AT92" s="87">
        <v>3.7674568127931796E-2</v>
      </c>
      <c r="AU92" s="91"/>
      <c r="AV92" s="119">
        <v>2.1667000000000002E-2</v>
      </c>
      <c r="AW92" s="119">
        <v>7.0459709439765206E-3</v>
      </c>
      <c r="AX92" s="119">
        <v>2.2519538718533801E-2</v>
      </c>
      <c r="AY92" s="119">
        <v>8.3625319999999989E-3</v>
      </c>
    </row>
    <row r="93" spans="1:51" s="9" customFormat="1" ht="11.25">
      <c r="A93" s="7">
        <v>34026</v>
      </c>
      <c r="B93" s="84"/>
      <c r="C93" s="87">
        <v>1.0000000000272014E-3</v>
      </c>
      <c r="D93" s="84">
        <v>-4.2132669052430405E-4</v>
      </c>
      <c r="E93" s="91">
        <v>1.878112704948931E-2</v>
      </c>
      <c r="F93" s="91">
        <v>1.6763037320000063E-2</v>
      </c>
      <c r="G93" s="91">
        <v>1.5267156665204729E-2</v>
      </c>
      <c r="H93" s="91">
        <v>-8.076649680850978E-3</v>
      </c>
      <c r="I93" s="90">
        <v>-1.8790804500000036E-2</v>
      </c>
      <c r="J93" s="91">
        <v>1.7042106471487628E-3</v>
      </c>
      <c r="K93" s="90">
        <v>2.372520436000003E-2</v>
      </c>
      <c r="L93" s="88">
        <v>1.3942935128205214E-2</v>
      </c>
      <c r="M93" s="84">
        <v>4.4113630974429663E-2</v>
      </c>
      <c r="N93" s="90">
        <v>1.2334256610651018E-3</v>
      </c>
      <c r="O93" s="88">
        <v>-1.1017128839999946E-2</v>
      </c>
      <c r="P93" s="85">
        <v>-6.0152398915437333E-3</v>
      </c>
      <c r="Q93" s="90">
        <v>-2.7490140000000052E-2</v>
      </c>
      <c r="R93" s="90">
        <v>-2.4610699999999985E-2</v>
      </c>
      <c r="S93" s="90">
        <v>-3.0288300000000157E-2</v>
      </c>
      <c r="T93" s="90">
        <v>-1.0451599999999894E-3</v>
      </c>
      <c r="U93" s="90">
        <v>-1.736336000000005E-2</v>
      </c>
      <c r="V93" s="90">
        <v>-3.4942199999999923E-3</v>
      </c>
      <c r="W93" s="90">
        <v>-5.8044399999999108E-3</v>
      </c>
      <c r="X93" s="90">
        <v>1.2405599999999906E-2</v>
      </c>
      <c r="Y93" s="90">
        <v>1.6229519999999997E-2</v>
      </c>
      <c r="Z93" s="88">
        <v>-1.9409407699999992E-2</v>
      </c>
      <c r="AA93" s="84">
        <v>5.9768262421240337E-3</v>
      </c>
      <c r="AB93" s="91">
        <v>-3.4115775753648103E-2</v>
      </c>
      <c r="AC93" s="91">
        <v>1.1023374000956876E-2</v>
      </c>
      <c r="AD93" s="91">
        <v>-1.2506492861268259E-2</v>
      </c>
      <c r="AE93" s="91">
        <v>-1.4491520016460147E-2</v>
      </c>
      <c r="AF93" s="87"/>
      <c r="AG93" s="85">
        <v>-1.099999998114165E-2</v>
      </c>
      <c r="AH93" s="90">
        <v>-2.4000000121202403E-2</v>
      </c>
      <c r="AI93" s="90">
        <v>-2.3999999995651389E-2</v>
      </c>
      <c r="AJ93" s="90">
        <v>-2.4000000291072521E-2</v>
      </c>
      <c r="AK93" s="90">
        <v>-3.3999999902755818E-2</v>
      </c>
      <c r="AL93" s="88">
        <v>4.9999999602972078E-3</v>
      </c>
      <c r="AM93" s="84">
        <v>-2.0128087831970953E-3</v>
      </c>
      <c r="AN93" s="91">
        <v>2.8882093274455123E-2</v>
      </c>
      <c r="AO93" s="91">
        <v>3.34765512574835E-2</v>
      </c>
      <c r="AP93" s="87">
        <v>1.0402730913646296E-2</v>
      </c>
      <c r="AQ93" s="84">
        <v>4.1062785154339254E-2</v>
      </c>
      <c r="AR93" s="91">
        <v>9.1503357800000185E-3</v>
      </c>
      <c r="AS93" s="91">
        <v>2.9721141683796137E-2</v>
      </c>
      <c r="AT93" s="87">
        <v>3.1892900182304729E-2</v>
      </c>
      <c r="AU93" s="91"/>
      <c r="AV93" s="119">
        <v>8.0820000000000006E-3</v>
      </c>
      <c r="AW93" s="119">
        <v>1.0483613656046442E-2</v>
      </c>
      <c r="AX93" s="119">
        <v>1.104974669625E-2</v>
      </c>
      <c r="AY93" s="119">
        <v>1.3652320000000001E-2</v>
      </c>
    </row>
    <row r="94" spans="1:51" s="9" customFormat="1" ht="11.25">
      <c r="A94" s="7">
        <v>34059</v>
      </c>
      <c r="B94" s="84"/>
      <c r="C94" s="87">
        <v>3.3999999999968056E-2</v>
      </c>
      <c r="D94" s="84">
        <v>2.8913431548456048E-2</v>
      </c>
      <c r="E94" s="91">
        <v>4.4815988565089393E-2</v>
      </c>
      <c r="F94" s="91">
        <v>5.0475351480000041E-2</v>
      </c>
      <c r="G94" s="91">
        <v>7.4323793721766673E-3</v>
      </c>
      <c r="H94" s="91">
        <v>8.3842684799999567E-3</v>
      </c>
      <c r="I94" s="90">
        <v>1.6342534040000078E-2</v>
      </c>
      <c r="J94" s="91">
        <v>3.2593117654938775E-2</v>
      </c>
      <c r="K94" s="90">
        <v>3.2242686700000078E-2</v>
      </c>
      <c r="L94" s="88">
        <v>1.2568653846153799E-2</v>
      </c>
      <c r="M94" s="84">
        <v>2.6290645128072665E-2</v>
      </c>
      <c r="N94" s="90">
        <v>3.2795040470430248E-2</v>
      </c>
      <c r="O94" s="88">
        <v>1.4135724640000014E-2</v>
      </c>
      <c r="P94" s="85">
        <v>5.0726804490979216E-2</v>
      </c>
      <c r="Q94" s="90">
        <v>2.584676000000008E-2</v>
      </c>
      <c r="R94" s="90">
        <v>3.3965680000000109E-2</v>
      </c>
      <c r="S94" s="90">
        <v>2.8051080000000006E-2</v>
      </c>
      <c r="T94" s="90">
        <v>4.016396000000011E-2</v>
      </c>
      <c r="U94" s="90">
        <v>3.8596260000000049E-2</v>
      </c>
      <c r="V94" s="90">
        <v>3.5185000000000022E-2</v>
      </c>
      <c r="W94" s="90">
        <v>4.1204239999999892E-2</v>
      </c>
      <c r="X94" s="90">
        <v>3.7483979999999972E-2</v>
      </c>
      <c r="Y94" s="90">
        <v>3.4635680000000058E-2</v>
      </c>
      <c r="Z94" s="88">
        <v>3.4609048240000106E-2</v>
      </c>
      <c r="AA94" s="84">
        <v>3.1066545688601677E-2</v>
      </c>
      <c r="AB94" s="91">
        <v>1.4568884195555132E-2</v>
      </c>
      <c r="AC94" s="91">
        <v>3.8295883505776951E-2</v>
      </c>
      <c r="AD94" s="91">
        <v>4.9984997353991423E-2</v>
      </c>
      <c r="AE94" s="91">
        <v>1.6919157342871527E-2</v>
      </c>
      <c r="AF94" s="87"/>
      <c r="AG94" s="85">
        <v>3.9999999075484016E-3</v>
      </c>
      <c r="AH94" s="90">
        <v>5.9999999804525306E-3</v>
      </c>
      <c r="AI94" s="90">
        <v>6.9999999972152338E-3</v>
      </c>
      <c r="AJ94" s="90">
        <v>9.0000003886181457E-3</v>
      </c>
      <c r="AK94" s="90">
        <v>8.9999997711642798E-3</v>
      </c>
      <c r="AL94" s="88">
        <v>2.6999999741373237E-2</v>
      </c>
      <c r="AM94" s="84">
        <v>2.4668315766442905E-2</v>
      </c>
      <c r="AN94" s="91">
        <v>2.4602689298439007E-2</v>
      </c>
      <c r="AO94" s="91">
        <v>1.228006473550125E-2</v>
      </c>
      <c r="AP94" s="87">
        <v>2.2085652431086844E-2</v>
      </c>
      <c r="AQ94" s="84">
        <v>2.7217589846593837E-2</v>
      </c>
      <c r="AR94" s="91">
        <v>3.455174870833333E-2</v>
      </c>
      <c r="AS94" s="91">
        <v>8.7152123807425763E-3</v>
      </c>
      <c r="AT94" s="87">
        <v>1.352195070800799E-2</v>
      </c>
      <c r="AU94" s="91"/>
      <c r="AV94" s="119">
        <v>2.3832000000000002E-2</v>
      </c>
      <c r="AW94" s="119">
        <v>1.8697279985565585E-2</v>
      </c>
      <c r="AX94" s="119">
        <v>2.6753042347459899E-2</v>
      </c>
      <c r="AY94" s="119">
        <v>2.109873E-2</v>
      </c>
    </row>
    <row r="95" spans="1:51" s="9" customFormat="1" ht="11.25">
      <c r="A95" s="7">
        <v>34089</v>
      </c>
      <c r="B95" s="84"/>
      <c r="C95" s="87">
        <v>-3.800000000001269E-2</v>
      </c>
      <c r="D95" s="84">
        <v>-2.7035847029047821E-2</v>
      </c>
      <c r="E95" s="91">
        <v>-2.3180807644509582E-2</v>
      </c>
      <c r="F95" s="91">
        <v>-3.8886729359999928E-2</v>
      </c>
      <c r="G95" s="91">
        <v>-2.8738084266022867E-2</v>
      </c>
      <c r="H95" s="91">
        <v>-1.5337391480000129E-2</v>
      </c>
      <c r="I95" s="90">
        <v>-8.006273360000038E-3</v>
      </c>
      <c r="J95" s="91">
        <v>-1.5782168744679304E-2</v>
      </c>
      <c r="K95" s="90">
        <v>-1.9148639339999995E-2</v>
      </c>
      <c r="L95" s="88">
        <v>-2.3369905749999975E-2</v>
      </c>
      <c r="M95" s="84">
        <v>-6.8978181926683257E-3</v>
      </c>
      <c r="N95" s="90">
        <v>-3.645913437355397E-2</v>
      </c>
      <c r="O95" s="88">
        <v>-2.9822442459999876E-2</v>
      </c>
      <c r="P95" s="85">
        <v>-3.0717121704808115E-2</v>
      </c>
      <c r="Q95" s="90">
        <v>-2.1633820000000137E-2</v>
      </c>
      <c r="R95" s="90">
        <v>-2.7054099999999859E-2</v>
      </c>
      <c r="S95" s="90">
        <v>-2.4846640000000142E-2</v>
      </c>
      <c r="T95" s="90">
        <v>-2.7539419999999981E-2</v>
      </c>
      <c r="U95" s="90">
        <v>-2.3453960000000107E-2</v>
      </c>
      <c r="V95" s="90">
        <v>-1.2138179999999998E-2</v>
      </c>
      <c r="W95" s="90">
        <v>-3.6113199999999845E-2</v>
      </c>
      <c r="X95" s="90">
        <v>-1.7554120000000006E-2</v>
      </c>
      <c r="Y95" s="90">
        <v>-4.4008860000000039E-2</v>
      </c>
      <c r="Z95" s="88">
        <v>-3.1938677279999994E-2</v>
      </c>
      <c r="AA95" s="84">
        <v>9.7194804342914942E-4</v>
      </c>
      <c r="AB95" s="91">
        <v>-6.0731286792850114E-2</v>
      </c>
      <c r="AC95" s="91">
        <v>-1.5881226942361382E-2</v>
      </c>
      <c r="AD95" s="91">
        <v>-2.4266386154371267E-3</v>
      </c>
      <c r="AE95" s="91">
        <v>-3.5191644670068745E-2</v>
      </c>
      <c r="AF95" s="87"/>
      <c r="AG95" s="85">
        <v>-4.3000000252653714E-2</v>
      </c>
      <c r="AH95" s="90">
        <v>-3.9000000069150387E-2</v>
      </c>
      <c r="AI95" s="90">
        <v>-2.0999999787620016E-2</v>
      </c>
      <c r="AJ95" s="90">
        <v>-2.9000000392743308E-2</v>
      </c>
      <c r="AK95" s="90">
        <v>-4.5000000133711193E-2</v>
      </c>
      <c r="AL95" s="88">
        <v>-3.8999999892806558E-2</v>
      </c>
      <c r="AM95" s="84">
        <v>-4.3606591464396605E-2</v>
      </c>
      <c r="AN95" s="91">
        <v>-1.1809164223292812E-2</v>
      </c>
      <c r="AO95" s="91">
        <v>-2.865632293092446E-3</v>
      </c>
      <c r="AP95" s="87">
        <v>-4.4110482311025989E-2</v>
      </c>
      <c r="AQ95" s="84">
        <v>-2.6062027487560036E-2</v>
      </c>
      <c r="AR95" s="91">
        <v>-2.5813454425531956E-2</v>
      </c>
      <c r="AS95" s="91">
        <v>-2.7406140514377619E-2</v>
      </c>
      <c r="AT95" s="87">
        <v>-1.1231428181467495E-2</v>
      </c>
      <c r="AU95" s="91"/>
      <c r="AV95" s="119">
        <v>-2.3062000000000003E-2</v>
      </c>
      <c r="AW95" s="119">
        <v>-2.5416786591980878E-2</v>
      </c>
      <c r="AX95" s="119">
        <v>-2.1955735554178003E-2</v>
      </c>
      <c r="AY95" s="119">
        <v>-2.4172189999999996E-2</v>
      </c>
    </row>
    <row r="96" spans="1:51" s="9" customFormat="1" ht="11.25">
      <c r="A96" s="7">
        <v>34120</v>
      </c>
      <c r="B96" s="84"/>
      <c r="C96" s="87">
        <v>4.2000000000006033E-2</v>
      </c>
      <c r="D96" s="84">
        <v>3.1997266369202304E-2</v>
      </c>
      <c r="E96" s="91">
        <v>2.7779454190620001E-2</v>
      </c>
      <c r="F96" s="91">
        <v>1.8752674719999973E-2</v>
      </c>
      <c r="G96" s="91">
        <v>6.2179834301599346E-2</v>
      </c>
      <c r="H96" s="91">
        <v>3.303366115999995E-2</v>
      </c>
      <c r="I96" s="90">
        <v>3.8545115940000096E-2</v>
      </c>
      <c r="J96" s="91">
        <v>3.656389009577099E-2</v>
      </c>
      <c r="K96" s="90">
        <v>3.3516619220000043E-2</v>
      </c>
      <c r="L96" s="88">
        <v>5.1458063249999908E-2</v>
      </c>
      <c r="M96" s="84">
        <v>1.687991517713705E-2</v>
      </c>
      <c r="N96" s="90">
        <v>2.7347175770027654E-2</v>
      </c>
      <c r="O96" s="88">
        <v>4.2831010160000016E-2</v>
      </c>
      <c r="P96" s="85">
        <v>6.961433469251932E-2</v>
      </c>
      <c r="Q96" s="90">
        <v>4.6375480000000024E-2</v>
      </c>
      <c r="R96" s="90">
        <v>4.6205199999999946E-2</v>
      </c>
      <c r="S96" s="90">
        <v>5.6587380000000076E-2</v>
      </c>
      <c r="T96" s="90">
        <v>5.0081899999999901E-2</v>
      </c>
      <c r="U96" s="90">
        <v>7.0014919999999981E-2</v>
      </c>
      <c r="V96" s="90">
        <v>5.4002579999999911E-2</v>
      </c>
      <c r="W96" s="90">
        <v>5.0386700000000006E-2</v>
      </c>
      <c r="X96" s="90">
        <v>4.7320679999999893E-2</v>
      </c>
      <c r="Y96" s="90">
        <v>4.4965700000000108E-2</v>
      </c>
      <c r="Z96" s="88">
        <v>5.1715715220000069E-2</v>
      </c>
      <c r="AA96" s="84">
        <v>2.9823854003235395E-2</v>
      </c>
      <c r="AB96" s="91">
        <v>5.7275025313725525E-2</v>
      </c>
      <c r="AC96" s="91">
        <v>2.6412819874765958E-2</v>
      </c>
      <c r="AD96" s="91">
        <v>5.0583042493496322E-2</v>
      </c>
      <c r="AE96" s="91">
        <v>4.1711764428259857E-2</v>
      </c>
      <c r="AF96" s="87"/>
      <c r="AG96" s="85">
        <v>1.9000000134107742E-2</v>
      </c>
      <c r="AH96" s="90">
        <v>3.0999999848355442E-2</v>
      </c>
      <c r="AI96" s="90">
        <v>2.8999999823174916E-2</v>
      </c>
      <c r="AJ96" s="90">
        <v>5.0000000364859742E-2</v>
      </c>
      <c r="AK96" s="90">
        <v>3.1000000506195668E-2</v>
      </c>
      <c r="AL96" s="88">
        <v>3.9999997694410983E-3</v>
      </c>
      <c r="AM96" s="84">
        <v>5.9130856585359437E-2</v>
      </c>
      <c r="AN96" s="91">
        <v>3.9913976021501263E-2</v>
      </c>
      <c r="AO96" s="91">
        <v>5.0100616797772002E-2</v>
      </c>
      <c r="AP96" s="87">
        <v>7.1131153878009723E-2</v>
      </c>
      <c r="AQ96" s="84">
        <v>3.8890380756518184E-2</v>
      </c>
      <c r="AR96" s="91">
        <v>3.781254922916677E-2</v>
      </c>
      <c r="AS96" s="91">
        <v>4.0022874336595127E-2</v>
      </c>
      <c r="AT96" s="87">
        <v>3.9584195356207497E-2</v>
      </c>
      <c r="AU96" s="91"/>
      <c r="AV96" s="119">
        <v>2.8534E-2</v>
      </c>
      <c r="AW96" s="119">
        <v>2.2717462913741882E-2</v>
      </c>
      <c r="AX96" s="119">
        <v>3.1494311692724201E-2</v>
      </c>
      <c r="AY96" s="119">
        <v>2.6747819999999999E-2</v>
      </c>
    </row>
    <row r="97" spans="1:51" s="9" customFormat="1" ht="11.25">
      <c r="A97" s="7">
        <v>34150</v>
      </c>
      <c r="B97" s="84"/>
      <c r="C97" s="87">
        <v>1.9000000000163997E-2</v>
      </c>
      <c r="D97" s="84">
        <v>-1.2099961006453608E-2</v>
      </c>
      <c r="E97" s="91">
        <v>3.8899972674529826E-2</v>
      </c>
      <c r="F97" s="91">
        <v>4.3908887760000015E-2</v>
      </c>
      <c r="G97" s="91">
        <v>9.6000569444709694E-3</v>
      </c>
      <c r="H97" s="91">
        <v>1.5841480500000005E-2</v>
      </c>
      <c r="I97" s="90">
        <v>1.289224977999992E-2</v>
      </c>
      <c r="J97" s="91">
        <v>-8.1999940209763755E-3</v>
      </c>
      <c r="K97" s="90">
        <v>-3.1465059999999934E-3</v>
      </c>
      <c r="L97" s="88">
        <v>1.1590130250000108E-2</v>
      </c>
      <c r="M97" s="84">
        <v>2.3463862737019836E-2</v>
      </c>
      <c r="N97" s="90">
        <v>4.8289444557456651E-3</v>
      </c>
      <c r="O97" s="88">
        <v>-1.9528431460000051E-2</v>
      </c>
      <c r="P97" s="85">
        <v>1.5699989985925589E-2</v>
      </c>
      <c r="Q97" s="90">
        <v>1.7640639999999985E-2</v>
      </c>
      <c r="R97" s="90">
        <v>2.7614699999999992E-2</v>
      </c>
      <c r="S97" s="90">
        <v>1.982879999999998E-2</v>
      </c>
      <c r="T97" s="90">
        <v>2.6276380000000099E-2</v>
      </c>
      <c r="U97" s="90">
        <v>2.3576119999999978E-2</v>
      </c>
      <c r="V97" s="90">
        <v>3.4574400000000338E-3</v>
      </c>
      <c r="W97" s="90">
        <v>2.6530179999999959E-2</v>
      </c>
      <c r="X97" s="90">
        <v>2.6653419999999928E-2</v>
      </c>
      <c r="Y97" s="90">
        <v>2.7103019999999978E-2</v>
      </c>
      <c r="Z97" s="88">
        <v>6.2399695999999505E-3</v>
      </c>
      <c r="AA97" s="84">
        <v>3.7000098142387916E-3</v>
      </c>
      <c r="AB97" s="91">
        <v>-1.8000139705122153E-3</v>
      </c>
      <c r="AC97" s="91">
        <v>1.2999982864123627E-2</v>
      </c>
      <c r="AD97" s="91">
        <v>1.740004942168949E-2</v>
      </c>
      <c r="AE97" s="91">
        <v>-5.699960596684428E-3</v>
      </c>
      <c r="AF97" s="87"/>
      <c r="AG97" s="85">
        <v>-1.700000003363944E-2</v>
      </c>
      <c r="AH97" s="90">
        <v>-2.7000000009228864E-2</v>
      </c>
      <c r="AI97" s="90">
        <v>-4.9000000100469676E-2</v>
      </c>
      <c r="AJ97" s="90">
        <v>-4.0000000198563312E-2</v>
      </c>
      <c r="AK97" s="90">
        <v>-3.900000042202989E-2</v>
      </c>
      <c r="AL97" s="88">
        <v>2.100000028226634E-2</v>
      </c>
      <c r="AM97" s="84">
        <v>1.5000027940236693E-2</v>
      </c>
      <c r="AN97" s="91">
        <v>9.1999288320727679E-3</v>
      </c>
      <c r="AO97" s="91">
        <v>-3.6999987402632772E-3</v>
      </c>
      <c r="AP97" s="87">
        <v>-3.6999899820103765E-3</v>
      </c>
      <c r="AQ97" s="84">
        <v>6.999889165066886E-4</v>
      </c>
      <c r="AR97" s="91">
        <v>-5.2416458070175809E-3</v>
      </c>
      <c r="AS97" s="91">
        <v>-6.6999651533987681E-3</v>
      </c>
      <c r="AT97" s="87">
        <v>6.2999471232147997E-3</v>
      </c>
      <c r="AU97" s="91"/>
      <c r="AV97" s="119">
        <v>1.2870000000000002E-3</v>
      </c>
      <c r="AW97" s="119">
        <v>7.5523667784715975E-4</v>
      </c>
      <c r="AX97" s="119">
        <v>3.3809716442981404E-3</v>
      </c>
      <c r="AY97" s="119">
        <v>2.932549E-3</v>
      </c>
    </row>
    <row r="98" spans="1:51" s="9" customFormat="1" ht="11.25">
      <c r="A98" s="7">
        <v>34180</v>
      </c>
      <c r="B98" s="84"/>
      <c r="C98" s="87">
        <v>-2.5000000000119926E-2</v>
      </c>
      <c r="D98" s="84">
        <v>-2.5599994656461011E-2</v>
      </c>
      <c r="E98" s="91">
        <v>-5.6999867286667838E-3</v>
      </c>
      <c r="F98" s="91">
        <v>8.6513157999990042E-4</v>
      </c>
      <c r="G98" s="91">
        <v>3.2999787231673405E-3</v>
      </c>
      <c r="H98" s="91">
        <v>-8.5441004000008647E-4</v>
      </c>
      <c r="I98" s="90">
        <v>-1.6085419639999876E-2</v>
      </c>
      <c r="J98" s="91">
        <v>2.5599947483262442E-2</v>
      </c>
      <c r="K98" s="90">
        <v>-4.8416154000000544E-3</v>
      </c>
      <c r="L98" s="88">
        <v>-8.8538643589743948E-3</v>
      </c>
      <c r="M98" s="84">
        <v>2.5420238204385992E-2</v>
      </c>
      <c r="N98" s="90">
        <v>-1.4308922674464042E-2</v>
      </c>
      <c r="O98" s="88">
        <v>-3.0695671960000115E-2</v>
      </c>
      <c r="P98" s="85">
        <v>3.0000039273094803E-3</v>
      </c>
      <c r="Q98" s="90">
        <v>2.6605799999999125E-3</v>
      </c>
      <c r="R98" s="90">
        <v>-5.4445800000000322E-3</v>
      </c>
      <c r="S98" s="90">
        <v>1.2200959999999927E-2</v>
      </c>
      <c r="T98" s="90">
        <v>7.2893599999999115E-3</v>
      </c>
      <c r="U98" s="90">
        <v>-5.2499999999999769E-4</v>
      </c>
      <c r="V98" s="90">
        <v>5.0180200000000674E-3</v>
      </c>
      <c r="W98" s="90">
        <v>-9.4002000000004138E-4</v>
      </c>
      <c r="X98" s="90">
        <v>9.2800600000000344E-3</v>
      </c>
      <c r="Y98" s="90">
        <v>1.7450800000000655E-3</v>
      </c>
      <c r="Z98" s="88">
        <v>-3.8649236399999953E-2</v>
      </c>
      <c r="AA98" s="84">
        <v>-6.6999502087961016E-3</v>
      </c>
      <c r="AB98" s="91">
        <v>-2.3600017898857906E-2</v>
      </c>
      <c r="AC98" s="91">
        <v>1.1800019661186267E-2</v>
      </c>
      <c r="AD98" s="91">
        <v>2.0499957510895284E-2</v>
      </c>
      <c r="AE98" s="91">
        <v>5.9999124826703998E-4</v>
      </c>
      <c r="AF98" s="87"/>
      <c r="AG98" s="85">
        <v>-3.6000000069643323E-2</v>
      </c>
      <c r="AH98" s="90">
        <v>-3.7999999468842804E-2</v>
      </c>
      <c r="AI98" s="90">
        <v>-4.7999999579723784E-2</v>
      </c>
      <c r="AJ98" s="90">
        <v>-4.6000000002068053E-2</v>
      </c>
      <c r="AK98" s="90">
        <v>-4.6999999694546712E-2</v>
      </c>
      <c r="AL98" s="88">
        <v>-8.0000002249170921E-3</v>
      </c>
      <c r="AM98" s="84">
        <v>-4.3999897530464516E-3</v>
      </c>
      <c r="AN98" s="91">
        <v>4.8999700455569783E-3</v>
      </c>
      <c r="AO98" s="91">
        <v>2.0999722597365711E-3</v>
      </c>
      <c r="AP98" s="87">
        <v>-8.2999831705077298E-3</v>
      </c>
      <c r="AQ98" s="84">
        <v>1.5400046685683844E-2</v>
      </c>
      <c r="AR98" s="91">
        <v>1.9624029302325319E-3</v>
      </c>
      <c r="AS98" s="91">
        <v>4.9994698607336296E-4</v>
      </c>
      <c r="AT98" s="87">
        <v>-2.0599985600888715E-2</v>
      </c>
      <c r="AU98" s="91"/>
      <c r="AV98" s="119">
        <v>-2.7140000000000003E-3</v>
      </c>
      <c r="AW98" s="119">
        <v>-5.327059241337917E-3</v>
      </c>
      <c r="AX98" s="119">
        <v>-1.2943577191915801E-3</v>
      </c>
      <c r="AY98" s="119">
        <v>-4.0214659999999996E-3</v>
      </c>
    </row>
    <row r="99" spans="1:51" s="9" customFormat="1" ht="11.25">
      <c r="A99" s="7">
        <v>34212</v>
      </c>
      <c r="B99" s="84"/>
      <c r="C99" s="87">
        <v>4.0000000000004921E-2</v>
      </c>
      <c r="D99" s="84">
        <v>2.820000929928268E-2</v>
      </c>
      <c r="E99" s="91">
        <v>4.2199946735784533E-2</v>
      </c>
      <c r="F99" s="91">
        <v>3.2625545379999954E-2</v>
      </c>
      <c r="G99" s="91">
        <v>2.0300054651748001E-2</v>
      </c>
      <c r="H99" s="91">
        <v>4.9221313759999941E-2</v>
      </c>
      <c r="I99" s="90">
        <v>4.4359711760000087E-2</v>
      </c>
      <c r="J99" s="91">
        <v>3.4600045315179573E-2</v>
      </c>
      <c r="K99" s="90">
        <v>3.4205118340000062E-2</v>
      </c>
      <c r="L99" s="88">
        <v>2.4036399230769279E-2</v>
      </c>
      <c r="M99" s="84">
        <v>3.6125830328741726E-2</v>
      </c>
      <c r="N99" s="90">
        <v>3.1941833440647605E-2</v>
      </c>
      <c r="O99" s="88">
        <v>3.4146976019999942E-2</v>
      </c>
      <c r="P99" s="85">
        <v>5.8799949423440134E-2</v>
      </c>
      <c r="Q99" s="90">
        <v>3.9850460000000032E-2</v>
      </c>
      <c r="R99" s="90">
        <v>3.1610420000000028E-2</v>
      </c>
      <c r="S99" s="90">
        <v>3.3704959999999895E-2</v>
      </c>
      <c r="T99" s="90">
        <v>6.1861100000000002E-2</v>
      </c>
      <c r="U99" s="90">
        <v>3.9352800000000077E-2</v>
      </c>
      <c r="V99" s="90">
        <v>3.181260000000008E-2</v>
      </c>
      <c r="W99" s="90">
        <v>5.6395999999999891E-2</v>
      </c>
      <c r="X99" s="90">
        <v>3.744370000000008E-2</v>
      </c>
      <c r="Y99" s="90">
        <v>5.8554379999999906E-2</v>
      </c>
      <c r="Z99" s="88">
        <v>3.9595222220000004E-2</v>
      </c>
      <c r="AA99" s="84">
        <v>4.5199988620107767E-2</v>
      </c>
      <c r="AB99" s="91">
        <v>4.4800026856773645E-2</v>
      </c>
      <c r="AC99" s="91">
        <v>4.289993867576114E-2</v>
      </c>
      <c r="AD99" s="91">
        <v>4.9000036230955946E-2</v>
      </c>
      <c r="AE99" s="91">
        <v>3.3900047773736564E-2</v>
      </c>
      <c r="AF99" s="87"/>
      <c r="AG99" s="85">
        <v>2.9999999900352847E-2</v>
      </c>
      <c r="AH99" s="90">
        <v>2.9999999821294532E-2</v>
      </c>
      <c r="AI99" s="90">
        <v>3.1999999917528221E-2</v>
      </c>
      <c r="AJ99" s="90">
        <v>3.4000000042277989E-2</v>
      </c>
      <c r="AK99" s="90">
        <v>4.2000000023953321E-2</v>
      </c>
      <c r="AL99" s="88">
        <v>3.400000021623395E-2</v>
      </c>
      <c r="AM99" s="84">
        <v>4.2700066030280981E-2</v>
      </c>
      <c r="AN99" s="91">
        <v>4.349993130015517E-2</v>
      </c>
      <c r="AO99" s="91">
        <v>4.1200035245732902E-2</v>
      </c>
      <c r="AP99" s="87">
        <v>6.9999967529519314E-3</v>
      </c>
      <c r="AQ99" s="84">
        <v>3.4299982406992724E-2</v>
      </c>
      <c r="AR99" s="91">
        <v>3.5594457736842111E-2</v>
      </c>
      <c r="AS99" s="91">
        <v>3.4299940983972599E-2</v>
      </c>
      <c r="AT99" s="87">
        <v>4.0799956119613068E-2</v>
      </c>
      <c r="AU99" s="91"/>
      <c r="AV99" s="119">
        <v>3.6874999999999998E-2</v>
      </c>
      <c r="AW99" s="119">
        <v>3.4431972865016869E-2</v>
      </c>
      <c r="AX99" s="119">
        <v>3.9612952054265002E-2</v>
      </c>
      <c r="AY99" s="119">
        <v>3.7948000000000003E-2</v>
      </c>
    </row>
    <row r="100" spans="1:51" s="9" customFormat="1" ht="11.25">
      <c r="A100" s="7">
        <v>34242</v>
      </c>
      <c r="B100" s="84"/>
      <c r="C100" s="87">
        <v>-3.000000000046632E-3</v>
      </c>
      <c r="D100" s="84">
        <v>-9.4000401142085854E-3</v>
      </c>
      <c r="E100" s="91">
        <v>-1.2000382404160348E-3</v>
      </c>
      <c r="F100" s="91">
        <v>2.3041702460000035E-2</v>
      </c>
      <c r="G100" s="91">
        <v>1.4999987722590369E-3</v>
      </c>
      <c r="H100" s="91">
        <v>1.7040693999992307E-4</v>
      </c>
      <c r="I100" s="90">
        <v>-5.6636405199999018E-3</v>
      </c>
      <c r="J100" s="91">
        <v>-5.0004843351780792E-4</v>
      </c>
      <c r="K100" s="90">
        <v>6.28747229999993E-3</v>
      </c>
      <c r="L100" s="88">
        <v>2.2581882368420958E-2</v>
      </c>
      <c r="M100" s="84">
        <v>2.9670094334810493E-4</v>
      </c>
      <c r="N100" s="90">
        <v>1.0677921772002108E-3</v>
      </c>
      <c r="O100" s="88">
        <v>-3.7510927999998556E-3</v>
      </c>
      <c r="P100" s="85">
        <v>1.9099950090370799E-2</v>
      </c>
      <c r="Q100" s="90">
        <v>1.1716693999999972E-2</v>
      </c>
      <c r="R100" s="90">
        <v>-1.5498980000000495E-3</v>
      </c>
      <c r="S100" s="90">
        <v>1.7552240000000552E-3</v>
      </c>
      <c r="T100" s="90">
        <v>2.8583900000000106E-2</v>
      </c>
      <c r="U100" s="90">
        <v>2.5517200000000351E-3</v>
      </c>
      <c r="V100" s="90">
        <v>8.7306940000000388E-3</v>
      </c>
      <c r="W100" s="90">
        <v>2.3464839999999931E-2</v>
      </c>
      <c r="X100" s="90">
        <v>2.5307599999999653E-3</v>
      </c>
      <c r="Y100" s="90">
        <v>1.5883679999999956E-2</v>
      </c>
      <c r="Z100" s="88">
        <v>2.4479852599998964E-3</v>
      </c>
      <c r="AA100" s="84">
        <v>7.0000028600205599E-3</v>
      </c>
      <c r="AB100" s="91">
        <v>2.1599968291280858E-2</v>
      </c>
      <c r="AC100" s="91">
        <v>-4.9998360257108576E-4</v>
      </c>
      <c r="AD100" s="91">
        <v>1.4899946989992197E-2</v>
      </c>
      <c r="AE100" s="91">
        <v>1.1500025874290554E-2</v>
      </c>
      <c r="AF100" s="87"/>
      <c r="AG100" s="85">
        <v>-1.1999999600928235E-2</v>
      </c>
      <c r="AH100" s="90">
        <v>-2.5000000254267962E-2</v>
      </c>
      <c r="AI100" s="90">
        <v>-1.7000000121047076E-2</v>
      </c>
      <c r="AJ100" s="90">
        <v>-1.5000000023589255E-2</v>
      </c>
      <c r="AK100" s="90">
        <v>-2.1999999971538786E-2</v>
      </c>
      <c r="AL100" s="88">
        <v>-9.999999898483436E-3</v>
      </c>
      <c r="AM100" s="84">
        <v>1.7500056280336462E-2</v>
      </c>
      <c r="AN100" s="91">
        <v>-1.8999654913607333E-3</v>
      </c>
      <c r="AO100" s="91">
        <v>-4.130000568426262E-2</v>
      </c>
      <c r="AP100" s="87">
        <v>6.7000116872200088E-3</v>
      </c>
      <c r="AQ100" s="84">
        <v>-6.9000417041044093E-3</v>
      </c>
      <c r="AR100" s="91">
        <v>9.7869361403508659E-3</v>
      </c>
      <c r="AS100" s="91">
        <v>1.0600003326703966E-2</v>
      </c>
      <c r="AT100" s="87">
        <v>-1.0399991567943356E-2</v>
      </c>
      <c r="AU100" s="91"/>
      <c r="AV100" s="119">
        <v>-8.2180000000000013E-3</v>
      </c>
      <c r="AW100" s="119">
        <v>-9.9879195789109865E-3</v>
      </c>
      <c r="AX100" s="119">
        <v>-6.5563031324899802E-3</v>
      </c>
      <c r="AY100" s="119">
        <v>-7.6670050000000002E-3</v>
      </c>
    </row>
    <row r="101" spans="1:51" s="9" customFormat="1" ht="11.25">
      <c r="A101" s="7">
        <v>34271</v>
      </c>
      <c r="B101" s="84"/>
      <c r="C101" s="87">
        <v>1.0000000000542908E-3</v>
      </c>
      <c r="D101" s="84">
        <v>3.1800002488871826E-2</v>
      </c>
      <c r="E101" s="91">
        <v>9.0005656958935809E-4</v>
      </c>
      <c r="F101" s="91">
        <v>-1.3353987999997763E-4</v>
      </c>
      <c r="G101" s="91">
        <v>3.7199980680533429E-2</v>
      </c>
      <c r="H101" s="91">
        <v>-4.3490010000013513E-4</v>
      </c>
      <c r="I101" s="90">
        <v>3.0407072780000099E-2</v>
      </c>
      <c r="J101" s="91">
        <v>4.1300004506697352E-2</v>
      </c>
      <c r="K101" s="90">
        <v>4.1941276620000023E-2</v>
      </c>
      <c r="L101" s="88">
        <v>4.2658547179487138E-2</v>
      </c>
      <c r="M101" s="84">
        <v>3.5230044431464602E-3</v>
      </c>
      <c r="N101" s="90">
        <v>1.9703370471333415E-3</v>
      </c>
      <c r="O101" s="88">
        <v>4.2974335420000065E-2</v>
      </c>
      <c r="P101" s="85">
        <v>1.3999764881535981E-3</v>
      </c>
      <c r="Q101" s="90">
        <v>1.9740877999999906E-2</v>
      </c>
      <c r="R101" s="90">
        <v>2.6468917999999952E-2</v>
      </c>
      <c r="S101" s="90">
        <v>2.7898369999999062E-3</v>
      </c>
      <c r="T101" s="90">
        <v>-2.4715709999999502E-3</v>
      </c>
      <c r="U101" s="90">
        <v>8.2485919999999435E-3</v>
      </c>
      <c r="V101" s="90">
        <v>-9.9367999999999679E-4</v>
      </c>
      <c r="W101" s="90">
        <v>1.3838285999999922E-2</v>
      </c>
      <c r="X101" s="90">
        <v>-5.868699999999949E-3</v>
      </c>
      <c r="Y101" s="90">
        <v>2.7774203999999969E-2</v>
      </c>
      <c r="Z101" s="88">
        <v>4.8553421300000066E-2</v>
      </c>
      <c r="AA101" s="84">
        <v>-2.7999677205742257E-3</v>
      </c>
      <c r="AB101" s="91">
        <v>4.2000065180377355E-2</v>
      </c>
      <c r="AC101" s="91">
        <v>1.2599968838469033E-2</v>
      </c>
      <c r="AD101" s="91">
        <v>-4.0000146654964874E-3</v>
      </c>
      <c r="AE101" s="91">
        <v>4.0900016962398755E-2</v>
      </c>
      <c r="AF101" s="87"/>
      <c r="AG101" s="85">
        <v>4.5999999637697186E-2</v>
      </c>
      <c r="AH101" s="90">
        <v>5.3000000221516075E-2</v>
      </c>
      <c r="AI101" s="90">
        <v>4.800000011477179E-2</v>
      </c>
      <c r="AJ101" s="90">
        <v>4.1000000134642667E-2</v>
      </c>
      <c r="AK101" s="90">
        <v>4.0999999879677285E-2</v>
      </c>
      <c r="AL101" s="88">
        <v>-2.1000000358384008E-2</v>
      </c>
      <c r="AM101" s="84">
        <v>-2.0999990745845576E-2</v>
      </c>
      <c r="AN101" s="91">
        <v>1.0300039975229769E-2</v>
      </c>
      <c r="AO101" s="91">
        <v>4.2799969746832423E-2</v>
      </c>
      <c r="AP101" s="87">
        <v>4.2200007203736289E-2</v>
      </c>
      <c r="AQ101" s="84">
        <v>3.5500023629775557E-2</v>
      </c>
      <c r="AR101" s="91">
        <v>1.0375133315789542E-2</v>
      </c>
      <c r="AS101" s="91">
        <v>2.590002093824495E-2</v>
      </c>
      <c r="AT101" s="87">
        <v>2.4399967310868353E-2</v>
      </c>
      <c r="AU101" s="91"/>
      <c r="AV101" s="119">
        <v>1.7129000000000002E-2</v>
      </c>
      <c r="AW101" s="119">
        <v>1.9392935741834316E-2</v>
      </c>
      <c r="AX101" s="119">
        <v>2.0073904143758502E-2</v>
      </c>
      <c r="AY101" s="119">
        <v>2.0779969999999998E-2</v>
      </c>
    </row>
    <row r="102" spans="1:51" s="9" customFormat="1" ht="11.25">
      <c r="A102" s="7">
        <v>34303</v>
      </c>
      <c r="B102" s="84"/>
      <c r="C102" s="87">
        <v>9.9999999998767741E-4</v>
      </c>
      <c r="D102" s="84">
        <v>-4.0003665004650912E-4</v>
      </c>
      <c r="E102" s="91">
        <v>-1.2000559516542886E-3</v>
      </c>
      <c r="F102" s="91">
        <v>-9.0429182000000274E-3</v>
      </c>
      <c r="G102" s="91">
        <v>-5.7000226568747481E-3</v>
      </c>
      <c r="H102" s="91">
        <v>-1.2992100740000012E-2</v>
      </c>
      <c r="I102" s="90">
        <v>-5.2568465400000264E-3</v>
      </c>
      <c r="J102" s="91">
        <v>2.240007407839073E-2</v>
      </c>
      <c r="K102" s="90">
        <v>1.1763162400000304E-3</v>
      </c>
      <c r="L102" s="88">
        <v>6.2767974358974854E-3</v>
      </c>
      <c r="M102" s="84">
        <v>-2.4857891215834482E-2</v>
      </c>
      <c r="N102" s="90">
        <v>-6.7038743440495097E-3</v>
      </c>
      <c r="O102" s="88">
        <v>-2.3408545399999925E-3</v>
      </c>
      <c r="P102" s="85">
        <v>-3.0200025170084133E-2</v>
      </c>
      <c r="Q102" s="90">
        <v>-1.8666439999999951E-2</v>
      </c>
      <c r="R102" s="90">
        <v>-2.5969679999999995E-2</v>
      </c>
      <c r="S102" s="90">
        <v>-1.9865600000000039E-2</v>
      </c>
      <c r="T102" s="90">
        <v>-2.17754E-2</v>
      </c>
      <c r="U102" s="90">
        <v>-2.652736E-2</v>
      </c>
      <c r="V102" s="90">
        <v>-1.6691160000000038E-2</v>
      </c>
      <c r="W102" s="90">
        <v>-2.8090740000000003E-2</v>
      </c>
      <c r="X102" s="90">
        <v>-1.1634240000000018E-2</v>
      </c>
      <c r="Y102" s="90">
        <v>-3.5783159999999925E-2</v>
      </c>
      <c r="Z102" s="88">
        <v>3.2977863400001084E-3</v>
      </c>
      <c r="AA102" s="84">
        <v>-1.4100038085895328E-2</v>
      </c>
      <c r="AB102" s="91">
        <v>6.8999098043789342E-3</v>
      </c>
      <c r="AC102" s="91">
        <v>-2.0500024573723574E-2</v>
      </c>
      <c r="AD102" s="91">
        <v>-3.5800009476492534E-2</v>
      </c>
      <c r="AE102" s="91">
        <v>-7.0000668562242296E-4</v>
      </c>
      <c r="AF102" s="87"/>
      <c r="AG102" s="85">
        <v>-9.9999978234865949E-4</v>
      </c>
      <c r="AH102" s="90">
        <v>2.600000014218673E-2</v>
      </c>
      <c r="AI102" s="90">
        <v>7.0000001397458878E-3</v>
      </c>
      <c r="AJ102" s="90">
        <v>1.5000000023005278E-2</v>
      </c>
      <c r="AK102" s="90">
        <v>1.8000000033331132E-2</v>
      </c>
      <c r="AL102" s="88">
        <v>-1.6000000071224041E-2</v>
      </c>
      <c r="AM102" s="84">
        <v>-2.3000474916221592E-3</v>
      </c>
      <c r="AN102" s="91">
        <v>-1.4199998400609259E-2</v>
      </c>
      <c r="AO102" s="91">
        <v>6.7000271697938985E-3</v>
      </c>
      <c r="AP102" s="87">
        <v>-3.9999429410575438E-4</v>
      </c>
      <c r="AQ102" s="84">
        <v>-2.8699994811785423E-2</v>
      </c>
      <c r="AR102" s="91">
        <v>-2.6268804181818206E-2</v>
      </c>
      <c r="AS102" s="91">
        <v>3.3999408225502403E-3</v>
      </c>
      <c r="AT102" s="87">
        <v>-1.0100000126293085E-2</v>
      </c>
      <c r="AU102" s="91"/>
      <c r="AV102" s="119">
        <v>-1.1774000000000001E-2</v>
      </c>
      <c r="AW102" s="119">
        <v>-1.2910672680247037E-2</v>
      </c>
      <c r="AX102" s="119">
        <v>-8.2486804948753104E-3</v>
      </c>
      <c r="AY102" s="119">
        <v>-9.5242260000000002E-3</v>
      </c>
    </row>
    <row r="103" spans="1:51" s="9" customFormat="1" ht="11.25">
      <c r="A103" s="7">
        <v>34334</v>
      </c>
      <c r="B103" s="84"/>
      <c r="C103" s="87">
        <v>3.1999999999975381E-2</v>
      </c>
      <c r="D103" s="84">
        <v>1.5900017913765385E-2</v>
      </c>
      <c r="E103" s="91">
        <v>1.5899996017087137E-2</v>
      </c>
      <c r="F103" s="91">
        <v>2.4953323280000106E-2</v>
      </c>
      <c r="G103" s="91">
        <v>9.7999581827421522E-3</v>
      </c>
      <c r="H103" s="91">
        <v>1.2588978919999994E-2</v>
      </c>
      <c r="I103" s="90">
        <v>1.6709337200000007E-2</v>
      </c>
      <c r="J103" s="91">
        <v>4.6999881982370262E-3</v>
      </c>
      <c r="K103" s="90">
        <v>2.092426015999993E-2</v>
      </c>
      <c r="L103" s="88">
        <v>1.5783519743589824E-2</v>
      </c>
      <c r="M103" s="84">
        <v>8.9067518156626946E-3</v>
      </c>
      <c r="N103" s="90">
        <v>1.7933490941690833E-2</v>
      </c>
      <c r="O103" s="88">
        <v>1.1862043560000091E-2</v>
      </c>
      <c r="P103" s="85">
        <v>3.7399995967585475E-2</v>
      </c>
      <c r="Q103" s="90">
        <v>2.8616580000000003E-2</v>
      </c>
      <c r="R103" s="90">
        <v>2.961819599999993E-2</v>
      </c>
      <c r="S103" s="90">
        <v>2.746234000000003E-2</v>
      </c>
      <c r="T103" s="90">
        <v>3.9626359999999972E-2</v>
      </c>
      <c r="U103" s="90">
        <v>3.9331119999999942E-2</v>
      </c>
      <c r="V103" s="90">
        <v>2.0669279999999901E-2</v>
      </c>
      <c r="W103" s="90">
        <v>3.2682840000000102E-2</v>
      </c>
      <c r="X103" s="90">
        <v>2.2680379999999944E-2</v>
      </c>
      <c r="Y103" s="90">
        <v>3.1391160000000085E-2</v>
      </c>
      <c r="Z103" s="88">
        <v>1.2006105400000022E-2</v>
      </c>
      <c r="AA103" s="84">
        <v>1.049999442156091E-2</v>
      </c>
      <c r="AB103" s="91">
        <v>2.1800075890464399E-2</v>
      </c>
      <c r="AC103" s="91">
        <v>2.9000030955792511E-2</v>
      </c>
      <c r="AD103" s="91">
        <v>3.0799952189696223E-2</v>
      </c>
      <c r="AE103" s="91">
        <v>3.2800002443965193E-2</v>
      </c>
      <c r="AF103" s="87"/>
      <c r="AG103" s="85">
        <v>-4.9999999502180481E-3</v>
      </c>
      <c r="AH103" s="90">
        <v>-2.0999999923324575E-2</v>
      </c>
      <c r="AI103" s="90">
        <v>-6.0000002254373408E-3</v>
      </c>
      <c r="AJ103" s="90">
        <v>-6.9999998896965732E-3</v>
      </c>
      <c r="AK103" s="90">
        <v>-7.9999998774824554E-3</v>
      </c>
      <c r="AL103" s="88">
        <v>1.5000000135716673E-2</v>
      </c>
      <c r="AM103" s="84">
        <v>2.1599981878656305E-2</v>
      </c>
      <c r="AN103" s="91">
        <v>2.7500056672714823E-2</v>
      </c>
      <c r="AO103" s="91">
        <v>2.070000453695009E-2</v>
      </c>
      <c r="AP103" s="87">
        <v>3.3000029933232922E-2</v>
      </c>
      <c r="AQ103" s="84">
        <v>1.1199928613256027E-2</v>
      </c>
      <c r="AR103" s="91">
        <v>2.5410879069767356E-2</v>
      </c>
      <c r="AS103" s="91">
        <v>3.5400041729484188E-2</v>
      </c>
      <c r="AT103" s="87">
        <v>2.289998031871554E-2</v>
      </c>
      <c r="AU103" s="91"/>
      <c r="AV103" s="119">
        <v>2.0712000000000001E-2</v>
      </c>
      <c r="AW103" s="119">
        <v>1.0091166980662036E-2</v>
      </c>
      <c r="AX103" s="119">
        <v>2.2727633339608602E-2</v>
      </c>
      <c r="AY103" s="119">
        <v>1.2076139999999999E-2</v>
      </c>
    </row>
    <row r="104" spans="1:51" s="9" customFormat="1" ht="11.25">
      <c r="A104" s="7">
        <v>34365</v>
      </c>
      <c r="B104" s="84"/>
      <c r="C104" s="87">
        <v>4.7000000000035902E-2</v>
      </c>
      <c r="D104" s="84">
        <v>2.8200066437194637E-2</v>
      </c>
      <c r="E104" s="91">
        <v>4.7300014420592396E-2</v>
      </c>
      <c r="F104" s="91">
        <v>4.8492252820000026E-2</v>
      </c>
      <c r="G104" s="91">
        <v>5.7699986204027942E-2</v>
      </c>
      <c r="H104" s="91">
        <v>4.512910155999994E-2</v>
      </c>
      <c r="I104" s="90">
        <v>3.381107800000005E-2</v>
      </c>
      <c r="J104" s="91">
        <v>5.3799958454635144E-2</v>
      </c>
      <c r="K104" s="90">
        <v>4.2437566959999895E-2</v>
      </c>
      <c r="L104" s="88">
        <v>3.3425621282051177E-2</v>
      </c>
      <c r="M104" s="84">
        <v>1.2109835535980995E-2</v>
      </c>
      <c r="N104" s="90">
        <v>2.8000259704368036E-2</v>
      </c>
      <c r="O104" s="88">
        <v>1.506351330400002E-2</v>
      </c>
      <c r="P104" s="85">
        <v>4.9499965931991463E-2</v>
      </c>
      <c r="Q104" s="90">
        <v>5.5277400000000032E-2</v>
      </c>
      <c r="R104" s="90">
        <v>5.8491779999999993E-2</v>
      </c>
      <c r="S104" s="90">
        <v>4.8090420000000078E-2</v>
      </c>
      <c r="T104" s="90">
        <v>4.9731699999999934E-2</v>
      </c>
      <c r="U104" s="90">
        <v>4.5181332999999935E-2</v>
      </c>
      <c r="V104" s="90">
        <v>5.9381459999999997E-2</v>
      </c>
      <c r="W104" s="90">
        <v>4.0622240000000032E-2</v>
      </c>
      <c r="X104" s="90">
        <v>4.1243839999999921E-2</v>
      </c>
      <c r="Y104" s="90">
        <v>4.035817999999991E-2</v>
      </c>
      <c r="Z104" s="88">
        <v>3.4462981039999896E-2</v>
      </c>
      <c r="AA104" s="84">
        <v>5.4200095858931041E-2</v>
      </c>
      <c r="AB104" s="91">
        <v>3.0599977745609852E-2</v>
      </c>
      <c r="AC104" s="91">
        <v>2.6299960846685844E-2</v>
      </c>
      <c r="AD104" s="91">
        <v>6.1499964957290487E-2</v>
      </c>
      <c r="AE104" s="91">
        <v>3.9399930879322254E-2</v>
      </c>
      <c r="AF104" s="87"/>
      <c r="AG104" s="85">
        <v>3.8999999732769686E-2</v>
      </c>
      <c r="AH104" s="90">
        <v>3.8999999697162169E-2</v>
      </c>
      <c r="AI104" s="90">
        <v>1.3999999864376944E-2</v>
      </c>
      <c r="AJ104" s="90">
        <v>1.9999999878267172E-2</v>
      </c>
      <c r="AK104" s="90">
        <v>3.1999999991482397E-2</v>
      </c>
      <c r="AL104" s="88">
        <v>3.6000000270568489E-2</v>
      </c>
      <c r="AM104" s="84">
        <v>5.1100017407746501E-2</v>
      </c>
      <c r="AN104" s="91">
        <v>3.7999958903461639E-2</v>
      </c>
      <c r="AO104" s="91">
        <v>5.7600032014129221E-2</v>
      </c>
      <c r="AP104" s="87">
        <v>5.9499930758430741E-2</v>
      </c>
      <c r="AQ104" s="84">
        <v>2.3699999006395966E-2</v>
      </c>
      <c r="AR104" s="91">
        <v>4.3891516833333366E-2</v>
      </c>
      <c r="AS104" s="91">
        <v>5.8599961266833089E-2</v>
      </c>
      <c r="AT104" s="87">
        <v>5.4999911233837739E-2</v>
      </c>
      <c r="AU104" s="91"/>
      <c r="AV104" s="119">
        <v>3.6376000000000006E-2</v>
      </c>
      <c r="AW104" s="119">
        <v>3.2500803944688572E-2</v>
      </c>
      <c r="AX104" s="119">
        <v>3.8324691119442901E-2</v>
      </c>
      <c r="AY104" s="119">
        <v>3.3997180000000002E-2</v>
      </c>
    </row>
    <row r="105" spans="1:51" s="9" customFormat="1" ht="11.25">
      <c r="A105" s="7">
        <v>34393</v>
      </c>
      <c r="B105" s="84"/>
      <c r="C105" s="87">
        <v>-1.3000000000040757E-2</v>
      </c>
      <c r="D105" s="84">
        <v>-2.5300005692987959E-2</v>
      </c>
      <c r="E105" s="91">
        <v>-2.7700019356249439E-2</v>
      </c>
      <c r="F105" s="91">
        <v>-3.0775970960000065E-2</v>
      </c>
      <c r="G105" s="91">
        <v>-1.3100012898703217E-2</v>
      </c>
      <c r="H105" s="91">
        <v>-1.2347965820000084E-2</v>
      </c>
      <c r="I105" s="90">
        <v>-1.4917369899999922E-2</v>
      </c>
      <c r="J105" s="91">
        <v>8.8000249410116194E-3</v>
      </c>
      <c r="K105" s="90">
        <v>8.8602850799999189E-3</v>
      </c>
      <c r="L105" s="88">
        <v>9.4397456410255653E-3</v>
      </c>
      <c r="M105" s="84">
        <v>-3.8513917313065638E-2</v>
      </c>
      <c r="N105" s="90">
        <v>-1.4116051502006011E-2</v>
      </c>
      <c r="O105" s="88">
        <v>-3.3894764999999882E-3</v>
      </c>
      <c r="P105" s="85">
        <v>-1.7499999821265266E-2</v>
      </c>
      <c r="Q105" s="90">
        <v>-1.9284120000000016E-2</v>
      </c>
      <c r="R105" s="90">
        <v>-1.7603539999999973E-2</v>
      </c>
      <c r="S105" s="90">
        <v>-1.11734E-2</v>
      </c>
      <c r="T105" s="90">
        <v>-6.711820000000035E-3</v>
      </c>
      <c r="U105" s="90">
        <v>-4.7157199999998678E-3</v>
      </c>
      <c r="V105" s="90">
        <v>-2.3481097999999978E-2</v>
      </c>
      <c r="W105" s="90">
        <v>-1.8744360000000015E-2</v>
      </c>
      <c r="X105" s="90">
        <v>1.9938980000000051E-2</v>
      </c>
      <c r="Y105" s="90">
        <v>-3.0477140000000014E-2</v>
      </c>
      <c r="Z105" s="88">
        <v>-1.6596372400000003E-2</v>
      </c>
      <c r="AA105" s="84">
        <v>-9.5999696275391733E-3</v>
      </c>
      <c r="AB105" s="91">
        <v>8.299967469078906E-3</v>
      </c>
      <c r="AC105" s="91">
        <v>-1.6799974170040421E-2</v>
      </c>
      <c r="AD105" s="91">
        <v>-9.4000492591884699E-3</v>
      </c>
      <c r="AE105" s="91">
        <v>1.000011724712202E-3</v>
      </c>
      <c r="AF105" s="87"/>
      <c r="AG105" s="85">
        <v>-1.8999999839108606E-2</v>
      </c>
      <c r="AH105" s="90">
        <v>-8.9999998263461389E-3</v>
      </c>
      <c r="AI105" s="90">
        <v>-6.9999997538542358E-3</v>
      </c>
      <c r="AJ105" s="90">
        <v>1.0000000308312273E-3</v>
      </c>
      <c r="AK105" s="90">
        <v>-8.0000003507745276E-3</v>
      </c>
      <c r="AL105" s="88">
        <v>-3.0000000080981803E-2</v>
      </c>
      <c r="AM105" s="84">
        <v>-5.5000572500226719E-3</v>
      </c>
      <c r="AN105" s="91">
        <v>-1.5200028089545237E-2</v>
      </c>
      <c r="AO105" s="91">
        <v>-4.1499946169959667E-2</v>
      </c>
      <c r="AP105" s="87">
        <v>-1.6000642824332001E-3</v>
      </c>
      <c r="AQ105" s="84">
        <v>-2.8100041304649492E-2</v>
      </c>
      <c r="AR105" s="91">
        <v>5.473550666666771E-3</v>
      </c>
      <c r="AS105" s="91">
        <v>-5.2000068873118144E-3</v>
      </c>
      <c r="AT105" s="87">
        <v>0</v>
      </c>
      <c r="AU105" s="91"/>
      <c r="AV105" s="119">
        <v>-1.9972E-2</v>
      </c>
      <c r="AW105" s="119">
        <v>-3.0045057203961778E-2</v>
      </c>
      <c r="AX105" s="119">
        <v>-1.7239826523469299E-2</v>
      </c>
      <c r="AY105" s="119">
        <v>-2.71436E-2</v>
      </c>
    </row>
    <row r="106" spans="1:51" s="9" customFormat="1" ht="11.25">
      <c r="A106" s="7">
        <v>34424</v>
      </c>
      <c r="B106" s="84"/>
      <c r="C106" s="87">
        <v>-2.9999999999977267E-2</v>
      </c>
      <c r="D106" s="84">
        <v>-4.5799949125939099E-2</v>
      </c>
      <c r="E106" s="91">
        <v>-2.609999333087476E-2</v>
      </c>
      <c r="F106" s="91">
        <v>-2.4396274100000115E-2</v>
      </c>
      <c r="G106" s="91">
        <v>-5.0899996413923732E-2</v>
      </c>
      <c r="H106" s="91">
        <v>-2.8260639219999995E-2</v>
      </c>
      <c r="I106" s="90">
        <v>-2.4242021440000094E-2</v>
      </c>
      <c r="J106" s="91">
        <v>-6.0600014465362451E-2</v>
      </c>
      <c r="K106" s="90">
        <v>-1.7248675239999955E-2</v>
      </c>
      <c r="L106" s="88">
        <v>-2.0098734615384584E-2</v>
      </c>
      <c r="M106" s="84">
        <v>-4.5428596818169797E-2</v>
      </c>
      <c r="N106" s="90">
        <v>-2.2744112652401505E-2</v>
      </c>
      <c r="O106" s="88">
        <v>-2.2391742719999996E-2</v>
      </c>
      <c r="P106" s="85">
        <v>-4.6200004963149577E-2</v>
      </c>
      <c r="Q106" s="90">
        <v>-6.002430000000003E-2</v>
      </c>
      <c r="R106" s="90">
        <v>-4.962502000000002E-2</v>
      </c>
      <c r="S106" s="90">
        <v>-5.368651999999996E-2</v>
      </c>
      <c r="T106" s="90">
        <v>-4.2158380000000051E-2</v>
      </c>
      <c r="U106" s="90">
        <v>-5.7446520000000167E-2</v>
      </c>
      <c r="V106" s="90">
        <v>-5.0022140000000048E-2</v>
      </c>
      <c r="W106" s="90">
        <v>-3.8910180000000016E-2</v>
      </c>
      <c r="X106" s="90">
        <v>-4.6366240000000003E-2</v>
      </c>
      <c r="Y106" s="90">
        <v>-2.906021999999997E-2</v>
      </c>
      <c r="Z106" s="88">
        <v>-5.7761754900000017E-2</v>
      </c>
      <c r="AA106" s="84">
        <v>-4.4000001133002842E-2</v>
      </c>
      <c r="AB106" s="91">
        <v>-5.9600022808906861E-2</v>
      </c>
      <c r="AC106" s="91">
        <v>-4.9499986161270271E-2</v>
      </c>
      <c r="AD106" s="91">
        <v>-5.29999870851946E-2</v>
      </c>
      <c r="AE106" s="91">
        <v>-5.6599954376369221E-2</v>
      </c>
      <c r="AF106" s="87"/>
      <c r="AG106" s="85">
        <v>-2.1000000142062936E-2</v>
      </c>
      <c r="AH106" s="90">
        <v>-2.8000000020283911E-2</v>
      </c>
      <c r="AI106" s="90">
        <v>-2.8000000129033809E-2</v>
      </c>
      <c r="AJ106" s="90">
        <v>-3.6000000298066714E-2</v>
      </c>
      <c r="AK106" s="90">
        <v>-2.1999999824238281E-2</v>
      </c>
      <c r="AL106" s="88">
        <v>-1.6000000150275584E-2</v>
      </c>
      <c r="AM106" s="84">
        <v>-3.5899955017429486E-2</v>
      </c>
      <c r="AN106" s="91">
        <v>-4.3100028999185303E-2</v>
      </c>
      <c r="AO106" s="91">
        <v>-6.7100011450809793E-2</v>
      </c>
      <c r="AP106" s="87">
        <v>-6.3699973997351944E-2</v>
      </c>
      <c r="AQ106" s="84">
        <v>-2.8699988631030626E-2</v>
      </c>
      <c r="AR106" s="91">
        <v>-4.349650075E-2</v>
      </c>
      <c r="AS106" s="91">
        <v>-5.5400010589382931E-2</v>
      </c>
      <c r="AT106" s="87">
        <v>-3.8400024595786286E-2</v>
      </c>
      <c r="AU106" s="91"/>
      <c r="AV106" s="119">
        <v>-4.7307000000000002E-2</v>
      </c>
      <c r="AW106" s="119">
        <v>-4.5746457164875687E-2</v>
      </c>
      <c r="AX106" s="119">
        <v>-4.2663983142447598E-2</v>
      </c>
      <c r="AY106" s="119">
        <v>-4.36005E-2</v>
      </c>
    </row>
    <row r="107" spans="1:51" s="9" customFormat="1" ht="11.25">
      <c r="A107" s="7">
        <v>34453</v>
      </c>
      <c r="B107" s="84"/>
      <c r="C107" s="87">
        <v>2.4000000000000021E-2</v>
      </c>
      <c r="D107" s="84">
        <v>2.3100037430118459E-2</v>
      </c>
      <c r="E107" s="91">
        <v>2.1299962251190685E-2</v>
      </c>
      <c r="F107" s="91">
        <v>2.9931864639999972E-2</v>
      </c>
      <c r="G107" s="91">
        <v>-7.4999976236876931E-3</v>
      </c>
      <c r="H107" s="91">
        <v>1.5296174199999069E-3</v>
      </c>
      <c r="I107" s="90">
        <v>-7.6639126400001034E-3</v>
      </c>
      <c r="J107" s="91">
        <v>-1.4999959021907205E-2</v>
      </c>
      <c r="K107" s="90">
        <v>-7.5240095999999923E-3</v>
      </c>
      <c r="L107" s="88">
        <v>-1.843978199999996E-2</v>
      </c>
      <c r="M107" s="84">
        <v>1.5967238963335406E-2</v>
      </c>
      <c r="N107" s="90">
        <v>6.213992057844564E-3</v>
      </c>
      <c r="O107" s="88">
        <v>-2.5191961200000668E-3</v>
      </c>
      <c r="P107" s="85">
        <v>1.7000161601297137E-3</v>
      </c>
      <c r="Q107" s="90">
        <v>-2.5703400000001153E-3</v>
      </c>
      <c r="R107" s="90">
        <v>5.6587800000000854E-3</v>
      </c>
      <c r="S107" s="90">
        <v>2.8618799999999833E-3</v>
      </c>
      <c r="T107" s="90">
        <v>4.4078400000000517E-3</v>
      </c>
      <c r="U107" s="90">
        <v>1.2766000000000055E-2</v>
      </c>
      <c r="V107" s="90">
        <v>-1.2230520000000134E-2</v>
      </c>
      <c r="W107" s="90">
        <v>5.3257799999999467E-3</v>
      </c>
      <c r="X107" s="90">
        <v>-5.1708200000001314E-3</v>
      </c>
      <c r="Y107" s="90">
        <v>2.2378000000000675E-3</v>
      </c>
      <c r="Z107" s="88">
        <v>6.5045373199998924E-3</v>
      </c>
      <c r="AA107" s="84">
        <v>1.6100006982553206E-2</v>
      </c>
      <c r="AB107" s="91">
        <v>8.7000163342572101E-3</v>
      </c>
      <c r="AC107" s="91">
        <v>1.999994756737844E-2</v>
      </c>
      <c r="AD107" s="91">
        <v>3.1000353148333826E-3</v>
      </c>
      <c r="AE107" s="91">
        <v>1.1400006750299063E-2</v>
      </c>
      <c r="AF107" s="87"/>
      <c r="AG107" s="85">
        <v>-8.0000002123562508E-3</v>
      </c>
      <c r="AH107" s="90">
        <v>-2.0000002237544612E-3</v>
      </c>
      <c r="AI107" s="90">
        <v>-4.0000000558950699E-3</v>
      </c>
      <c r="AJ107" s="90">
        <v>-1.0999999677919092E-2</v>
      </c>
      <c r="AK107" s="90">
        <v>-6.0000002286321186E-3</v>
      </c>
      <c r="AL107" s="88">
        <v>0</v>
      </c>
      <c r="AM107" s="84">
        <v>-1.4199925893785825E-2</v>
      </c>
      <c r="AN107" s="91">
        <v>1.7199971518899515E-2</v>
      </c>
      <c r="AO107" s="91">
        <v>-5.0000196416842835E-3</v>
      </c>
      <c r="AP107" s="87">
        <v>-1.9999925155945952E-2</v>
      </c>
      <c r="AQ107" s="84">
        <v>8.1000452362052222E-3</v>
      </c>
      <c r="AR107" s="91">
        <v>-1.1351513089285725E-2</v>
      </c>
      <c r="AS107" s="91">
        <v>-2.5399988178817168E-2</v>
      </c>
      <c r="AT107" s="87">
        <v>-1.7400001967531109E-2</v>
      </c>
      <c r="AU107" s="143">
        <v>-4.1383999999999865E-3</v>
      </c>
      <c r="AV107" s="119">
        <v>2.104E-3</v>
      </c>
      <c r="AW107" s="119">
        <v>1.1530609955807014E-2</v>
      </c>
      <c r="AX107" s="119">
        <v>4.3268595334284201E-3</v>
      </c>
      <c r="AY107" s="119">
        <v>1.2827400000000003E-2</v>
      </c>
    </row>
    <row r="108" spans="1:51" s="9" customFormat="1" ht="11.25">
      <c r="A108" s="7">
        <v>34485</v>
      </c>
      <c r="B108" s="84"/>
      <c r="C108" s="87">
        <v>2.2000000000006237E-2</v>
      </c>
      <c r="D108" s="84">
        <v>3.3200020265152563E-2</v>
      </c>
      <c r="E108" s="91">
        <v>3.2199951275248218E-2</v>
      </c>
      <c r="F108" s="91">
        <v>2.9111840059999894E-2</v>
      </c>
      <c r="G108" s="91">
        <v>1.2500039655433781E-2</v>
      </c>
      <c r="H108" s="91">
        <v>4.1148369199999202E-3</v>
      </c>
      <c r="I108" s="90">
        <v>2.9196873999999262E-3</v>
      </c>
      <c r="J108" s="91">
        <v>-8.3000418365377637E-3</v>
      </c>
      <c r="K108" s="90">
        <v>1.8809584000001323E-4</v>
      </c>
      <c r="L108" s="88">
        <v>-3.0471187499999663E-3</v>
      </c>
      <c r="M108" s="84">
        <v>2.0796449979145759E-3</v>
      </c>
      <c r="N108" s="90">
        <v>1.895600000093145E-2</v>
      </c>
      <c r="O108" s="88">
        <v>3.2304340680000099E-2</v>
      </c>
      <c r="P108" s="85">
        <v>-5.0005229035188226E-4</v>
      </c>
      <c r="Q108" s="90">
        <v>9.1693600000000153E-3</v>
      </c>
      <c r="R108" s="90">
        <v>1.6624800000000217E-3</v>
      </c>
      <c r="S108" s="90">
        <v>6.9245600000000795E-3</v>
      </c>
      <c r="T108" s="90">
        <v>-1.9660999999999706E-3</v>
      </c>
      <c r="U108" s="90">
        <v>-4.3987999999994809E-4</v>
      </c>
      <c r="V108" s="90">
        <v>1.0246420000000089E-2</v>
      </c>
      <c r="W108" s="90">
        <v>6.9872200000000717E-3</v>
      </c>
      <c r="X108" s="90">
        <v>7.0968199999998927E-3</v>
      </c>
      <c r="Y108" s="90">
        <v>7.2874800000000128E-3</v>
      </c>
      <c r="Z108" s="88">
        <v>2.5778108919999987E-2</v>
      </c>
      <c r="AA108" s="84">
        <v>9.8999545985825055E-3</v>
      </c>
      <c r="AB108" s="91">
        <v>2.300066163704706E-3</v>
      </c>
      <c r="AC108" s="91">
        <v>1.7899969570391194E-2</v>
      </c>
      <c r="AD108" s="91">
        <v>1.0000767242150932E-3</v>
      </c>
      <c r="AE108" s="91">
        <v>1.9700057231185841E-2</v>
      </c>
      <c r="AF108" s="87"/>
      <c r="AG108" s="85">
        <v>2.1000000412082498E-2</v>
      </c>
      <c r="AH108" s="90">
        <v>3.3999999866407782E-2</v>
      </c>
      <c r="AI108" s="90">
        <v>1.8999999928096534E-2</v>
      </c>
      <c r="AJ108" s="90">
        <v>3.5000000059922209E-2</v>
      </c>
      <c r="AK108" s="90">
        <v>1.900000044290695E-2</v>
      </c>
      <c r="AL108" s="88">
        <v>2.8000000050906415E-2</v>
      </c>
      <c r="AM108" s="84">
        <v>9.6000460098200069E-3</v>
      </c>
      <c r="AN108" s="91">
        <v>1.0000027173409975E-2</v>
      </c>
      <c r="AO108" s="91">
        <v>2.160002155512819E-2</v>
      </c>
      <c r="AP108" s="87">
        <v>2.7099964626107642E-2</v>
      </c>
      <c r="AQ108" s="84">
        <v>-3.4999942673954454E-3</v>
      </c>
      <c r="AR108" s="91">
        <v>8.77030494545461E-3</v>
      </c>
      <c r="AS108" s="91">
        <v>6.1999691611038799E-3</v>
      </c>
      <c r="AT108" s="87">
        <v>2.110003194174892E-2</v>
      </c>
      <c r="AU108" s="143">
        <v>1.2582700000000058E-2</v>
      </c>
      <c r="AV108" s="119">
        <v>7.0690000000000006E-3</v>
      </c>
      <c r="AW108" s="119">
        <v>1.239715242509587E-2</v>
      </c>
      <c r="AX108" s="119">
        <v>1.2175677548907299E-2</v>
      </c>
      <c r="AY108" s="119">
        <v>1.6405579999999999E-2</v>
      </c>
    </row>
    <row r="109" spans="1:51" s="9" customFormat="1" ht="11.25">
      <c r="A109" s="7">
        <v>34515</v>
      </c>
      <c r="B109" s="84"/>
      <c r="C109" s="87">
        <v>6.3000000000014822E-2</v>
      </c>
      <c r="D109" s="84">
        <v>-1.8700000000040906E-2</v>
      </c>
      <c r="E109" s="91">
        <v>-2.6400000000004642E-2</v>
      </c>
      <c r="F109" s="91">
        <v>-2.9026022180000055E-2</v>
      </c>
      <c r="G109" s="91">
        <v>-1.389999999999747E-2</v>
      </c>
      <c r="H109" s="91">
        <v>-2.8018820560000157E-2</v>
      </c>
      <c r="I109" s="90">
        <v>-9.0742245399999533E-3</v>
      </c>
      <c r="J109" s="91">
        <v>-1.6300000000027404E-2</v>
      </c>
      <c r="K109" s="90">
        <v>-1.5126354580000001E-2</v>
      </c>
      <c r="L109" s="88">
        <v>-1.5623002749999948E-2</v>
      </c>
      <c r="M109" s="84">
        <v>-1.6375896437414772E-2</v>
      </c>
      <c r="N109" s="90">
        <v>-1.9962152076321793E-2</v>
      </c>
      <c r="O109" s="88">
        <v>-2.3809036339999978E-2</v>
      </c>
      <c r="P109" s="85">
        <v>-4.8900000000016819E-2</v>
      </c>
      <c r="Q109" s="90">
        <v>-4.2006460000000079E-2</v>
      </c>
      <c r="R109" s="90">
        <v>-4.4977959999999984E-2</v>
      </c>
      <c r="S109" s="90">
        <v>-3.5433039999999916E-2</v>
      </c>
      <c r="T109" s="90">
        <v>-4.834278000000003E-2</v>
      </c>
      <c r="U109" s="90">
        <v>-4.1280120000000031E-2</v>
      </c>
      <c r="V109" s="90">
        <v>-4.4886960000000031E-2</v>
      </c>
      <c r="W109" s="90">
        <v>-4.7371460000000032E-2</v>
      </c>
      <c r="X109" s="90">
        <v>-3.7240080000000009E-2</v>
      </c>
      <c r="Y109" s="90">
        <v>-3.8106280000000048E-2</v>
      </c>
      <c r="Z109" s="88">
        <v>-3.7591838839999947E-2</v>
      </c>
      <c r="AA109" s="84">
        <v>-2.6499999999988311E-2</v>
      </c>
      <c r="AB109" s="91">
        <v>-4.1099999999960057E-2</v>
      </c>
      <c r="AC109" s="91">
        <v>-2.1400000000025399E-2</v>
      </c>
      <c r="AD109" s="91">
        <v>-4.7800000000041698E-2</v>
      </c>
      <c r="AE109" s="91">
        <v>-2.7900000000029679E-2</v>
      </c>
      <c r="AF109" s="87"/>
      <c r="AG109" s="85">
        <v>5.7999999928946666E-2</v>
      </c>
      <c r="AH109" s="90">
        <v>3.8000000207842888E-2</v>
      </c>
      <c r="AI109" s="90">
        <v>5.1000000184151073E-2</v>
      </c>
      <c r="AJ109" s="90">
        <v>4.1999999635508711E-2</v>
      </c>
      <c r="AK109" s="90">
        <v>4.1999999964304147E-2</v>
      </c>
      <c r="AL109" s="88">
        <v>5.4000000031981576E-2</v>
      </c>
      <c r="AM109" s="84">
        <v>-3.8599999999955337E-2</v>
      </c>
      <c r="AN109" s="91">
        <v>-2.8099999999993464E-2</v>
      </c>
      <c r="AO109" s="91">
        <v>-1.3700000000008261E-2</v>
      </c>
      <c r="AP109" s="87">
        <v>-1.5600000000012382E-2</v>
      </c>
      <c r="AQ109" s="84">
        <v>-2.6399999999994872E-2</v>
      </c>
      <c r="AR109" s="91">
        <v>-1.8480486716981104E-2</v>
      </c>
      <c r="AS109" s="91">
        <v>-1.3300000000037948E-2</v>
      </c>
      <c r="AT109" s="87">
        <v>-2.1599999999994957E-2</v>
      </c>
      <c r="AU109" s="143">
        <v>6.6621000000000041E-3</v>
      </c>
      <c r="AV109" s="119">
        <v>-2.3560000000000001E-2</v>
      </c>
      <c r="AW109" s="119">
        <v>-2.6790799561883905E-2</v>
      </c>
      <c r="AX109" s="119">
        <v>-2.1252027656845598E-2</v>
      </c>
      <c r="AY109" s="119">
        <v>-2.4511639999999998E-2</v>
      </c>
    </row>
    <row r="110" spans="1:51" s="9" customFormat="1" ht="11.25">
      <c r="A110" s="7">
        <v>34544</v>
      </c>
      <c r="B110" s="84"/>
      <c r="C110" s="87">
        <v>1.8999999999975703E-2</v>
      </c>
      <c r="D110" s="84">
        <v>3.0199999999988236E-2</v>
      </c>
      <c r="E110" s="91">
        <v>1.6100000000025094E-2</v>
      </c>
      <c r="F110" s="91">
        <v>2.4872251219999919E-2</v>
      </c>
      <c r="G110" s="91">
        <v>3.0599999999997962E-2</v>
      </c>
      <c r="H110" s="91">
        <v>3.3506639180000075E-2</v>
      </c>
      <c r="I110" s="90">
        <v>2.8695152000000057E-2</v>
      </c>
      <c r="J110" s="91">
        <v>3.2000000000012019E-2</v>
      </c>
      <c r="K110" s="90">
        <v>2.7851389380000091E-2</v>
      </c>
      <c r="L110" s="88">
        <v>1.4038169230769171E-2</v>
      </c>
      <c r="M110" s="84">
        <v>3.8044480674568337E-2</v>
      </c>
      <c r="N110" s="90">
        <v>2.9034172934155E-2</v>
      </c>
      <c r="O110" s="88">
        <v>2.954474843999999E-2</v>
      </c>
      <c r="P110" s="85">
        <v>3.5099999999983034E-2</v>
      </c>
      <c r="Q110" s="90">
        <v>4.4369239999999976E-2</v>
      </c>
      <c r="R110" s="90">
        <v>4.5697220000000094E-2</v>
      </c>
      <c r="S110" s="90">
        <v>3.8675119999999952E-2</v>
      </c>
      <c r="T110" s="90">
        <v>3.1152920000000028E-2</v>
      </c>
      <c r="U110" s="90">
        <v>5.4804099999999911E-2</v>
      </c>
      <c r="V110" s="90">
        <v>3.1877820000000057E-2</v>
      </c>
      <c r="W110" s="90">
        <v>3.153084000000006E-2</v>
      </c>
      <c r="X110" s="90">
        <v>2.1383659999999916E-2</v>
      </c>
      <c r="Y110" s="90">
        <v>4.1079300000000041E-2</v>
      </c>
      <c r="Z110" s="88">
        <v>2.8482381139999902E-2</v>
      </c>
      <c r="AA110" s="84">
        <v>2.2500000000035714E-2</v>
      </c>
      <c r="AB110" s="91">
        <v>2.5099999999963041E-2</v>
      </c>
      <c r="AC110" s="91">
        <v>4.0900000000017922E-2</v>
      </c>
      <c r="AD110" s="91">
        <v>4.9700000000028055E-2</v>
      </c>
      <c r="AE110" s="91">
        <v>4.0599999999987091E-2</v>
      </c>
      <c r="AF110" s="87"/>
      <c r="AG110" s="85">
        <v>1.9000000008807527E-2</v>
      </c>
      <c r="AH110" s="90">
        <v>2.1000000153151843E-2</v>
      </c>
      <c r="AI110" s="90">
        <v>2.6000000027292192E-2</v>
      </c>
      <c r="AJ110" s="90">
        <v>2.6999999932359353E-2</v>
      </c>
      <c r="AK110" s="90">
        <v>1.4999999861460722E-2</v>
      </c>
      <c r="AL110" s="88">
        <v>1.7999999762149832E-2</v>
      </c>
      <c r="AM110" s="84">
        <v>3.6000000000007359E-2</v>
      </c>
      <c r="AN110" s="91">
        <v>2.5799999999958301E-2</v>
      </c>
      <c r="AO110" s="91">
        <v>5.1200000000040768E-2</v>
      </c>
      <c r="AP110" s="87">
        <v>3.1500000000027395E-2</v>
      </c>
      <c r="AQ110" s="84">
        <v>4.2400000000018201E-2</v>
      </c>
      <c r="AR110" s="91">
        <v>2.7496687785714347E-2</v>
      </c>
      <c r="AS110" s="91">
        <v>2.7800000000049563E-2</v>
      </c>
      <c r="AT110" s="87">
        <v>4.8299999999997789E-2</v>
      </c>
      <c r="AU110" s="143">
        <v>1.6814899999999966E-2</v>
      </c>
      <c r="AV110" s="119">
        <v>3.2199000000000005E-2</v>
      </c>
      <c r="AW110" s="119">
        <v>3.1489859769959772E-2</v>
      </c>
      <c r="AX110" s="119">
        <v>3.3711143314002198E-2</v>
      </c>
      <c r="AY110" s="119">
        <v>3.283763E-2</v>
      </c>
    </row>
    <row r="111" spans="1:51" s="9" customFormat="1" ht="11.25">
      <c r="A111" s="7">
        <v>34577</v>
      </c>
      <c r="B111" s="84"/>
      <c r="C111" s="87">
        <v>6.1999999999998723E-2</v>
      </c>
      <c r="D111" s="84">
        <v>6.5100000000000158E-2</v>
      </c>
      <c r="E111" s="91">
        <v>3.8099999999975154E-2</v>
      </c>
      <c r="F111" s="91">
        <v>4.1770025119999943E-2</v>
      </c>
      <c r="G111" s="91">
        <v>4.7599999999978992E-2</v>
      </c>
      <c r="H111" s="91">
        <v>5.7000057240000013E-2</v>
      </c>
      <c r="I111" s="90">
        <v>5.827212477999999E-2</v>
      </c>
      <c r="J111" s="91">
        <v>5.8300000000033991E-2</v>
      </c>
      <c r="K111" s="90">
        <v>5.8370511539999947E-2</v>
      </c>
      <c r="L111" s="88">
        <v>5.8267084358974319E-2</v>
      </c>
      <c r="M111" s="84">
        <v>3.8102140670472906E-2</v>
      </c>
      <c r="N111" s="90">
        <v>4.7634215937104152E-2</v>
      </c>
      <c r="O111" s="88">
        <v>6.0004494640000017E-2</v>
      </c>
      <c r="P111" s="85">
        <v>6.7400000000101601E-2</v>
      </c>
      <c r="Q111" s="90">
        <v>4.5002280000000061E-2</v>
      </c>
      <c r="R111" s="90">
        <v>7.285974499999992E-2</v>
      </c>
      <c r="S111" s="90">
        <v>5.7716719999999944E-2</v>
      </c>
      <c r="T111" s="90">
        <v>6.244516E-2</v>
      </c>
      <c r="U111" s="90">
        <v>6.2938740000000104E-2</v>
      </c>
      <c r="V111" s="90">
        <v>4.8632220000000004E-2</v>
      </c>
      <c r="W111" s="90">
        <v>6.1749899999999913E-2</v>
      </c>
      <c r="X111" s="90">
        <v>5.6652139999999962E-2</v>
      </c>
      <c r="Y111" s="90">
        <v>5.3253540000000044E-2</v>
      </c>
      <c r="Z111" s="88">
        <v>6.9475899499999993E-2</v>
      </c>
      <c r="AA111" s="84">
        <v>4.4999999999954632E-2</v>
      </c>
      <c r="AB111" s="91">
        <v>8.4300000000039566E-2</v>
      </c>
      <c r="AC111" s="91">
        <v>4.3799999999992734E-2</v>
      </c>
      <c r="AD111" s="91">
        <v>4.829999999998158E-2</v>
      </c>
      <c r="AE111" s="91">
        <v>5.779999999999208E-2</v>
      </c>
      <c r="AF111" s="87"/>
      <c r="AG111" s="85">
        <v>6.600000004537776E-2</v>
      </c>
      <c r="AH111" s="90">
        <v>7.7999999787983221E-2</v>
      </c>
      <c r="AI111" s="90">
        <v>8.0000000063841004E-2</v>
      </c>
      <c r="AJ111" s="90">
        <v>8.0000000319903508E-2</v>
      </c>
      <c r="AK111" s="90">
        <v>7.5999999728008749E-2</v>
      </c>
      <c r="AL111" s="88">
        <v>7.100000034133247E-2</v>
      </c>
      <c r="AM111" s="84">
        <v>8.1999999999950113E-2</v>
      </c>
      <c r="AN111" s="91">
        <v>5.5700000000054706E-2</v>
      </c>
      <c r="AO111" s="91">
        <v>6.2799999999975098E-2</v>
      </c>
      <c r="AP111" s="87">
        <v>6.6199999999983605E-2</v>
      </c>
      <c r="AQ111" s="84">
        <v>4.6799999999960429E-2</v>
      </c>
      <c r="AR111" s="91">
        <v>6.0274415428571482E-2</v>
      </c>
      <c r="AS111" s="91">
        <v>5.7599999999939921E-2</v>
      </c>
      <c r="AT111" s="87">
        <v>5.1200000000024781E-2</v>
      </c>
      <c r="AU111" s="143">
        <v>3.7136300000000011E-2</v>
      </c>
      <c r="AV111" s="119">
        <v>4.9068000000000001E-2</v>
      </c>
      <c r="AW111" s="119">
        <v>3.7620564744904605E-2</v>
      </c>
      <c r="AX111" s="119">
        <v>5.1584887165344699E-2</v>
      </c>
      <c r="AY111" s="119">
        <v>4.1001799999999998E-2</v>
      </c>
    </row>
    <row r="112" spans="1:51" s="9" customFormat="1" ht="11.25">
      <c r="A112" s="7">
        <v>34607</v>
      </c>
      <c r="B112" s="84"/>
      <c r="C112" s="87">
        <v>-5.0000000000009481E-2</v>
      </c>
      <c r="D112" s="84">
        <v>-2.0099999999955154E-2</v>
      </c>
      <c r="E112" s="91">
        <v>-6.3400000000000123E-2</v>
      </c>
      <c r="F112" s="91">
        <v>-6.3463648619999868E-2</v>
      </c>
      <c r="G112" s="91">
        <v>-4.3099999999962058E-2</v>
      </c>
      <c r="H112" s="91">
        <v>-4.4151915379999851E-2</v>
      </c>
      <c r="I112" s="90">
        <v>-3.2201834580000033E-2</v>
      </c>
      <c r="J112" s="91">
        <v>-3.3000000000018459E-2</v>
      </c>
      <c r="K112" s="90">
        <v>-3.7141634980000005E-2</v>
      </c>
      <c r="L112" s="88">
        <v>-3.089280025641028E-2</v>
      </c>
      <c r="M112" s="84">
        <v>-2.6941765817729002E-2</v>
      </c>
      <c r="N112" s="90">
        <v>-4.3470690250396626E-2</v>
      </c>
      <c r="O112" s="88">
        <v>-2.9938442099999962E-2</v>
      </c>
      <c r="P112" s="85">
        <v>-2.9400000000055937E-2</v>
      </c>
      <c r="Q112" s="90">
        <v>-5.5547599999999919E-3</v>
      </c>
      <c r="R112" s="90">
        <v>-2.2374200000000011E-2</v>
      </c>
      <c r="S112" s="90">
        <v>-1.1527060000000033E-2</v>
      </c>
      <c r="T112" s="90">
        <v>-1.377138E-2</v>
      </c>
      <c r="U112" s="90">
        <v>-1.1361999999999983E-2</v>
      </c>
      <c r="V112" s="90">
        <v>5.8804000000001189E-4</v>
      </c>
      <c r="W112" s="90">
        <v>-1.5894419999999965E-2</v>
      </c>
      <c r="X112" s="90">
        <v>-1.5504639999999958E-2</v>
      </c>
      <c r="Y112" s="90">
        <v>-2.1552820000000028E-2</v>
      </c>
      <c r="Z112" s="88">
        <v>-2.1730730559999967E-2</v>
      </c>
      <c r="AA112" s="84">
        <v>-3.2199999999973805E-2</v>
      </c>
      <c r="AB112" s="91">
        <v>-2.7700000000005609E-2</v>
      </c>
      <c r="AC112" s="91">
        <v>-1.969999999998806E-2</v>
      </c>
      <c r="AD112" s="91">
        <v>-2.7500000000002744E-2</v>
      </c>
      <c r="AE112" s="91">
        <v>-2.599999999999425E-2</v>
      </c>
      <c r="AF112" s="87"/>
      <c r="AG112" s="85">
        <v>-1.8999999970100712E-2</v>
      </c>
      <c r="AH112" s="90">
        <v>-6.9999999449308348E-3</v>
      </c>
      <c r="AI112" s="90">
        <v>-1.2000000090638618E-2</v>
      </c>
      <c r="AJ112" s="90">
        <v>-1.0000000108899676E-2</v>
      </c>
      <c r="AK112" s="90">
        <v>-1.2999999877761459E-2</v>
      </c>
      <c r="AL112" s="88">
        <v>-1.1000000128828513E-2</v>
      </c>
      <c r="AM112" s="84">
        <v>-5.0600000000000867E-2</v>
      </c>
      <c r="AN112" s="91">
        <v>-3.8100000000042433E-2</v>
      </c>
      <c r="AO112" s="91">
        <v>-9.5999999999466512E-3</v>
      </c>
      <c r="AP112" s="87">
        <v>-2.4499999999971878E-2</v>
      </c>
      <c r="AQ112" s="84">
        <v>-1.6199999999981451E-2</v>
      </c>
      <c r="AR112" s="91">
        <v>-2.7790146735849008E-2</v>
      </c>
      <c r="AS112" s="91">
        <v>-3.1599999999993744E-2</v>
      </c>
      <c r="AT112" s="87">
        <v>-9.9000000000335486E-3</v>
      </c>
      <c r="AU112" s="143">
        <v>-3.2660200000000028E-2</v>
      </c>
      <c r="AV112" s="119">
        <v>-2.8526000000000003E-2</v>
      </c>
      <c r="AW112" s="119">
        <v>-2.689800210304949E-2</v>
      </c>
      <c r="AX112" s="119">
        <v>-2.6221732185455503E-2</v>
      </c>
      <c r="AY112" s="119">
        <v>-2.4455369999999997E-2</v>
      </c>
    </row>
    <row r="113" spans="1:51" s="9" customFormat="1" ht="11.25">
      <c r="A113" s="7">
        <v>34638</v>
      </c>
      <c r="B113" s="84"/>
      <c r="C113" s="87">
        <v>5.0000000000356426E-3</v>
      </c>
      <c r="D113" s="84">
        <v>1.4500000000019941E-2</v>
      </c>
      <c r="E113" s="91">
        <v>2.140000000003317E-2</v>
      </c>
      <c r="F113" s="91">
        <v>2.4030583160000063E-2</v>
      </c>
      <c r="G113" s="91">
        <v>1.3399999999959444E-2</v>
      </c>
      <c r="H113" s="91">
        <v>1.4300909459999955E-2</v>
      </c>
      <c r="I113" s="90">
        <v>2.1489378020000061E-2</v>
      </c>
      <c r="J113" s="91">
        <v>1.2500000000000844E-2</v>
      </c>
      <c r="K113" s="90">
        <v>2.1195896280000071E-2</v>
      </c>
      <c r="L113" s="88">
        <v>2.1298588500000104E-2</v>
      </c>
      <c r="M113" s="84">
        <v>1.3095600198615553E-2</v>
      </c>
      <c r="N113" s="90">
        <v>1.7124560482200568E-2</v>
      </c>
      <c r="O113" s="88">
        <v>1.3749581459999938E-2</v>
      </c>
      <c r="P113" s="85">
        <v>3.0599999999979532E-2</v>
      </c>
      <c r="Q113" s="90">
        <v>3.316549000000002E-3</v>
      </c>
      <c r="R113" s="90">
        <v>6.2486000000006037E-4</v>
      </c>
      <c r="S113" s="90">
        <v>2.5212199999999907E-3</v>
      </c>
      <c r="T113" s="90">
        <v>1.9099540000000026E-2</v>
      </c>
      <c r="U113" s="90">
        <v>1.9436680000000095E-2</v>
      </c>
      <c r="V113" s="90">
        <v>9.7167799999999804E-3</v>
      </c>
      <c r="W113" s="90">
        <v>2.6981279999999996E-2</v>
      </c>
      <c r="X113" s="90">
        <v>-1.3322460000000036E-2</v>
      </c>
      <c r="Y113" s="90">
        <v>2.1266020000000108E-2</v>
      </c>
      <c r="Z113" s="88">
        <v>5.324892533999992E-2</v>
      </c>
      <c r="AA113" s="84">
        <v>1.3499999999985413E-2</v>
      </c>
      <c r="AB113" s="91">
        <v>1.4300000000005308E-2</v>
      </c>
      <c r="AC113" s="91">
        <v>1.659999999999684E-2</v>
      </c>
      <c r="AD113" s="91">
        <v>3.4000000000402597E-3</v>
      </c>
      <c r="AE113" s="91">
        <v>1.5099999999985014E-2</v>
      </c>
      <c r="AF113" s="87"/>
      <c r="AG113" s="85">
        <v>2.8999999696250001E-2</v>
      </c>
      <c r="AH113" s="90">
        <v>1.499999998514534E-2</v>
      </c>
      <c r="AI113" s="90">
        <v>3.1000000072793243E-2</v>
      </c>
      <c r="AJ113" s="90">
        <v>3.9000000070399832E-2</v>
      </c>
      <c r="AK113" s="90">
        <v>2.7999999930831798E-2</v>
      </c>
      <c r="AL113" s="88">
        <v>3.0999999920572341E-2</v>
      </c>
      <c r="AM113" s="84">
        <v>9.4000000000078465E-3</v>
      </c>
      <c r="AN113" s="91">
        <v>1.2100000000024203E-2</v>
      </c>
      <c r="AO113" s="91">
        <v>-7.0000000003833662E-4</v>
      </c>
      <c r="AP113" s="87">
        <v>1.1699999999990496E-2</v>
      </c>
      <c r="AQ113" s="84">
        <v>1.460000000002748E-2</v>
      </c>
      <c r="AR113" s="91">
        <v>4.0242122363636224E-3</v>
      </c>
      <c r="AS113" s="91">
        <v>4.7999999999936982E-3</v>
      </c>
      <c r="AT113" s="87">
        <v>3.0899999999993044E-2</v>
      </c>
      <c r="AU113" s="143">
        <v>3.8370999999999267E-3</v>
      </c>
      <c r="AV113" s="119">
        <v>8.5929999999999999E-3</v>
      </c>
      <c r="AW113" s="119">
        <v>2.0833783579347953E-2</v>
      </c>
      <c r="AX113" s="119">
        <v>1.1537461854174001E-2</v>
      </c>
      <c r="AY113" s="119">
        <v>2.2469039999999999E-2</v>
      </c>
    </row>
    <row r="114" spans="1:51" s="9" customFormat="1" ht="11.25">
      <c r="A114" s="7">
        <v>34668</v>
      </c>
      <c r="B114" s="84"/>
      <c r="C114" s="87">
        <v>-4.6000000000027463E-2</v>
      </c>
      <c r="D114" s="84">
        <v>-3.2100000000001461E-2</v>
      </c>
      <c r="E114" s="91">
        <v>-4.9699999999987643E-2</v>
      </c>
      <c r="F114" s="91">
        <v>-5.6611128380000042E-2</v>
      </c>
      <c r="G114" s="91">
        <v>-4.829999999999901E-2</v>
      </c>
      <c r="H114" s="91">
        <v>-5.7308351620000031E-2</v>
      </c>
      <c r="I114" s="90">
        <v>-4.5356920779999865E-2</v>
      </c>
      <c r="J114" s="91">
        <v>-4.7700000000013065E-2</v>
      </c>
      <c r="K114" s="90">
        <v>-3.9871485300000065E-2</v>
      </c>
      <c r="L114" s="88">
        <v>-1.4271226249999991E-2</v>
      </c>
      <c r="M114" s="84">
        <v>-2.9583959362723511E-2</v>
      </c>
      <c r="N114" s="90">
        <v>-3.4664714418608522E-2</v>
      </c>
      <c r="O114" s="88">
        <v>-4.5020567999999983E-2</v>
      </c>
      <c r="P114" s="85">
        <v>-6.5899999999964987E-2</v>
      </c>
      <c r="Q114" s="90">
        <v>-3.4584559999999986E-2</v>
      </c>
      <c r="R114" s="90">
        <v>-5.0028240000000057E-2</v>
      </c>
      <c r="S114" s="90">
        <v>-3.7561199999999961E-2</v>
      </c>
      <c r="T114" s="90">
        <v>-6.0287980000000019E-2</v>
      </c>
      <c r="U114" s="90">
        <v>-4.4485239999999981E-2</v>
      </c>
      <c r="V114" s="90">
        <v>-3.0011939999999959E-2</v>
      </c>
      <c r="W114" s="90">
        <v>-6.3881120000000013E-2</v>
      </c>
      <c r="X114" s="90">
        <v>-4.171488000000001E-2</v>
      </c>
      <c r="Y114" s="90">
        <v>-5.9721160000000051E-2</v>
      </c>
      <c r="Z114" s="88">
        <v>-1.9651421439999983E-2</v>
      </c>
      <c r="AA114" s="84">
        <v>-5.7399999999994566E-2</v>
      </c>
      <c r="AB114" s="91">
        <v>-4.180000000003592E-2</v>
      </c>
      <c r="AC114" s="91">
        <v>-4.4200000000022555E-2</v>
      </c>
      <c r="AD114" s="91">
        <v>-7.9600000000016435E-2</v>
      </c>
      <c r="AE114" s="91">
        <v>-5.909999999998039E-2</v>
      </c>
      <c r="AF114" s="87"/>
      <c r="AG114" s="85">
        <v>-2.2999999602899779E-2</v>
      </c>
      <c r="AH114" s="90">
        <v>-1.9000000108787996E-2</v>
      </c>
      <c r="AI114" s="90">
        <v>-1.2000000044490533E-2</v>
      </c>
      <c r="AJ114" s="90">
        <v>-1.7000000196495946E-2</v>
      </c>
      <c r="AK114" s="90">
        <v>-1.1999999856339039E-2</v>
      </c>
      <c r="AL114" s="88">
        <v>-2.899999993880864E-2</v>
      </c>
      <c r="AM114" s="84">
        <v>-3.7599999999982203E-2</v>
      </c>
      <c r="AN114" s="91">
        <v>-4.849999999999477E-2</v>
      </c>
      <c r="AO114" s="91">
        <v>-7.1600000000021091E-2</v>
      </c>
      <c r="AP114" s="87">
        <v>-5.9000000000033914E-2</v>
      </c>
      <c r="AQ114" s="84">
        <v>-3.5300000000023091E-2</v>
      </c>
      <c r="AR114" s="91">
        <v>-6.0345849454545464E-2</v>
      </c>
      <c r="AS114" s="91">
        <v>-5.6399999999946826E-2</v>
      </c>
      <c r="AT114" s="87">
        <v>-4.8200000000003906E-2</v>
      </c>
      <c r="AU114" s="143">
        <v>-5.483720000000003E-2</v>
      </c>
      <c r="AV114" s="119">
        <v>-4.6824000000000005E-2</v>
      </c>
      <c r="AW114" s="119">
        <v>-3.9504604636392604E-2</v>
      </c>
      <c r="AX114" s="119">
        <v>-4.3645553603200903E-2</v>
      </c>
      <c r="AY114" s="119">
        <v>-3.6421479999999999E-2</v>
      </c>
    </row>
    <row r="115" spans="1:51" s="9" customFormat="1" ht="11.25">
      <c r="A115" s="7">
        <v>34698</v>
      </c>
      <c r="B115" s="84"/>
      <c r="C115" s="87">
        <v>2.00000000000089E-3</v>
      </c>
      <c r="D115" s="84">
        <v>1.9999999999615881E-3</v>
      </c>
      <c r="E115" s="91">
        <v>1.0399999999988196E-2</v>
      </c>
      <c r="F115" s="91">
        <v>2.8236011200000188E-3</v>
      </c>
      <c r="G115" s="91">
        <v>1.3999999999989576E-2</v>
      </c>
      <c r="H115" s="91">
        <v>1.3446422739999964E-2</v>
      </c>
      <c r="I115" s="90">
        <v>2.116906790000006E-2</v>
      </c>
      <c r="J115" s="91">
        <v>2.6500000000037049E-2</v>
      </c>
      <c r="K115" s="90">
        <v>2.2304579500000088E-2</v>
      </c>
      <c r="L115" s="88">
        <v>2.6465238749999953E-2</v>
      </c>
      <c r="M115" s="84">
        <v>1.8217369534752503E-2</v>
      </c>
      <c r="N115" s="90">
        <v>2.4692217508952563E-3</v>
      </c>
      <c r="O115" s="88">
        <v>2.1024575079999996E-2</v>
      </c>
      <c r="P115" s="85">
        <v>2.3400000000018517E-2</v>
      </c>
      <c r="Q115" s="90">
        <v>2.6073859999999893E-2</v>
      </c>
      <c r="R115" s="90">
        <v>2.1937160000000011E-2</v>
      </c>
      <c r="S115" s="90">
        <v>2.0712411999999958E-2</v>
      </c>
      <c r="T115" s="90">
        <v>2.2435399999999994E-2</v>
      </c>
      <c r="U115" s="90">
        <v>1.8418279999999898E-2</v>
      </c>
      <c r="V115" s="90">
        <v>1.4639480000000038E-2</v>
      </c>
      <c r="W115" s="90">
        <v>1.9059139999999974E-2</v>
      </c>
      <c r="X115" s="90">
        <v>2.1118720000000035E-2</v>
      </c>
      <c r="Y115" s="90">
        <v>1.3236940000000086E-2</v>
      </c>
      <c r="Z115" s="88">
        <v>3.048074600000561E-4</v>
      </c>
      <c r="AA115" s="84">
        <v>2.0699999999967744E-2</v>
      </c>
      <c r="AB115" s="91">
        <v>-9.9999999955691088E-5</v>
      </c>
      <c r="AC115" s="91">
        <v>9.0000000000154401E-3</v>
      </c>
      <c r="AD115" s="91">
        <v>3.310000000026303E-2</v>
      </c>
      <c r="AE115" s="91">
        <v>1.2000000000037536E-2</v>
      </c>
      <c r="AF115" s="87"/>
      <c r="AG115" s="85">
        <v>1.5999999880788707E-2</v>
      </c>
      <c r="AH115" s="90">
        <v>3.0000001531642617E-3</v>
      </c>
      <c r="AI115" s="90">
        <v>1.7999999763098407E-2</v>
      </c>
      <c r="AJ115" s="90">
        <v>1.200000010167046E-2</v>
      </c>
      <c r="AK115" s="90">
        <v>1.3000000058438266E-2</v>
      </c>
      <c r="AL115" s="88">
        <v>1.3000000075259921E-2</v>
      </c>
      <c r="AM115" s="84">
        <v>4.9000000000003485E-3</v>
      </c>
      <c r="AN115" s="91">
        <v>9.9999999999869083E-3</v>
      </c>
      <c r="AO115" s="91">
        <v>2.0999999999997687E-2</v>
      </c>
      <c r="AP115" s="87">
        <v>1.4200000000012647E-2</v>
      </c>
      <c r="AQ115" s="84">
        <v>1.5299999999972336E-2</v>
      </c>
      <c r="AR115" s="91">
        <v>3.5010401929824519E-2</v>
      </c>
      <c r="AS115" s="91">
        <v>2.4799999999943978E-2</v>
      </c>
      <c r="AT115" s="87">
        <v>5.0000000000345324E-3</v>
      </c>
      <c r="AU115" s="143">
        <v>1.3653099999999974E-2</v>
      </c>
      <c r="AV115" s="119">
        <v>1.4498E-2</v>
      </c>
      <c r="AW115" s="119">
        <v>1.229914699464385E-2</v>
      </c>
      <c r="AX115" s="119">
        <v>1.6613513625456398E-2</v>
      </c>
      <c r="AY115" s="119">
        <v>1.4833570000000001E-2</v>
      </c>
    </row>
    <row r="116" spans="1:51" s="9" customFormat="1" ht="11.25">
      <c r="A116" s="7">
        <v>34730</v>
      </c>
      <c r="B116" s="84"/>
      <c r="C116" s="87">
        <v>2.5999999999998469E-2</v>
      </c>
      <c r="D116" s="84">
        <v>3.7504898042345358E-2</v>
      </c>
      <c r="E116" s="91">
        <v>4.6699292189740005E-2</v>
      </c>
      <c r="F116" s="91">
        <v>4.3102518039999982E-2</v>
      </c>
      <c r="G116" s="91">
        <v>4.4827460792747464E-2</v>
      </c>
      <c r="H116" s="91">
        <v>2.9248643199999425E-3</v>
      </c>
      <c r="I116" s="90">
        <v>9.2872117000000198E-3</v>
      </c>
      <c r="J116" s="91">
        <v>6.2844398537387214E-3</v>
      </c>
      <c r="K116" s="90">
        <v>3.9842766600000079E-3</v>
      </c>
      <c r="L116" s="88">
        <v>1.1513513333333281E-2</v>
      </c>
      <c r="M116" s="84">
        <v>5.8207193363544407E-2</v>
      </c>
      <c r="N116" s="90">
        <v>3.706619845195247E-2</v>
      </c>
      <c r="O116" s="88">
        <v>2.9545234340000004E-2</v>
      </c>
      <c r="P116" s="85">
        <v>-1.1578416108199763E-2</v>
      </c>
      <c r="Q116" s="90">
        <v>-5.574720000000033E-3</v>
      </c>
      <c r="R116" s="90">
        <v>-8.3744000000000041E-3</v>
      </c>
      <c r="S116" s="90">
        <v>-8.0462000000000033E-3</v>
      </c>
      <c r="T116" s="90">
        <v>-1.8465500000000024E-2</v>
      </c>
      <c r="U116" s="90">
        <v>-8.5905800000000143E-3</v>
      </c>
      <c r="V116" s="90">
        <v>-1.7555600000001004E-3</v>
      </c>
      <c r="W116" s="90">
        <v>-7.2771799999999942E-3</v>
      </c>
      <c r="X116" s="90">
        <v>-1.4026819999999995E-2</v>
      </c>
      <c r="Y116" s="90">
        <v>1.5736640000000079E-2</v>
      </c>
      <c r="Z116" s="88">
        <v>1.9318712280000039E-2</v>
      </c>
      <c r="AA116" s="84">
        <v>2.7074565826146202E-3</v>
      </c>
      <c r="AB116" s="91">
        <v>1.8877554207055836E-2</v>
      </c>
      <c r="AC116" s="91">
        <v>1.9801040858798968E-2</v>
      </c>
      <c r="AD116" s="91">
        <v>-1.6526787728176617E-2</v>
      </c>
      <c r="AE116" s="91">
        <v>-1.6074834199667043E-2</v>
      </c>
      <c r="AF116" s="87"/>
      <c r="AG116" s="85">
        <v>2.5999999833102638E-2</v>
      </c>
      <c r="AH116" s="90">
        <v>1.2000000204269279E-2</v>
      </c>
      <c r="AI116" s="90">
        <v>1.9000000311085063E-2</v>
      </c>
      <c r="AJ116" s="90">
        <v>1.5000000221363052E-2</v>
      </c>
      <c r="AK116" s="90">
        <v>2.2000000068136183E-2</v>
      </c>
      <c r="AL116" s="88">
        <v>1.7999999908698827E-2</v>
      </c>
      <c r="AM116" s="84">
        <v>2.8506165281972695E-2</v>
      </c>
      <c r="AN116" s="91">
        <v>1.6190948586213061E-2</v>
      </c>
      <c r="AO116" s="91">
        <v>-1.8697633688728565E-2</v>
      </c>
      <c r="AP116" s="87">
        <v>1.6165195936386434E-2</v>
      </c>
      <c r="AQ116" s="84">
        <v>3.608943198139225E-2</v>
      </c>
      <c r="AR116" s="91">
        <v>1.5219234302325635E-2</v>
      </c>
      <c r="AS116" s="91">
        <v>8.7157228455554403E-3</v>
      </c>
      <c r="AT116" s="87">
        <v>1.6710060206845956E-2</v>
      </c>
      <c r="AU116" s="143">
        <v>1.4503399999999944E-2</v>
      </c>
      <c r="AV116" s="119">
        <v>1.9702000000000001E-2</v>
      </c>
      <c r="AW116" s="119">
        <v>2.4277658022514137E-2</v>
      </c>
      <c r="AX116" s="119">
        <v>2.1010574042677602E-2</v>
      </c>
      <c r="AY116" s="119">
        <v>2.5930760000000001E-2</v>
      </c>
    </row>
    <row r="117" spans="1:51" s="9" customFormat="1" ht="11.25">
      <c r="A117" s="7">
        <v>34758</v>
      </c>
      <c r="B117" s="84"/>
      <c r="C117" s="87">
        <v>5.6000000000004047E-2</v>
      </c>
      <c r="D117" s="84">
        <v>3.1879194630872298E-2</v>
      </c>
      <c r="E117" s="91">
        <v>5.3007902800924711E-2</v>
      </c>
      <c r="F117" s="91">
        <v>7.385716040000001E-2</v>
      </c>
      <c r="G117" s="91">
        <v>3.8037814500520906E-2</v>
      </c>
      <c r="H117" s="91">
        <v>5.818802979999993E-2</v>
      </c>
      <c r="I117" s="90">
        <v>4.0163040299999953E-2</v>
      </c>
      <c r="J117" s="91">
        <v>3.3305890277673722E-2</v>
      </c>
      <c r="K117" s="90">
        <v>4.9264218420000061E-2</v>
      </c>
      <c r="L117" s="88">
        <v>3.0254656153846149E-2</v>
      </c>
      <c r="M117" s="84">
        <v>1.7575308223103381E-2</v>
      </c>
      <c r="N117" s="90">
        <v>5.1763693080551176E-2</v>
      </c>
      <c r="O117" s="88">
        <v>3.9899775559999906E-2</v>
      </c>
      <c r="P117" s="85">
        <v>4.9378991300853992E-2</v>
      </c>
      <c r="Q117" s="90">
        <v>3.7505579999999927E-2</v>
      </c>
      <c r="R117" s="90">
        <v>3.9759780000000022E-2</v>
      </c>
      <c r="S117" s="90">
        <v>3.4407459999999945E-2</v>
      </c>
      <c r="T117" s="90">
        <v>3.6884899999999998E-2</v>
      </c>
      <c r="U117" s="90">
        <v>3.6557320000000004E-2</v>
      </c>
      <c r="V117" s="90">
        <v>2.880824000000004E-2</v>
      </c>
      <c r="W117" s="90">
        <v>4.6242979999999934E-2</v>
      </c>
      <c r="X117" s="90">
        <v>2.0318980000000098E-2</v>
      </c>
      <c r="Y117" s="90">
        <v>4.9242299999999961E-2</v>
      </c>
      <c r="Z117" s="88">
        <v>3.7041563240000075E-2</v>
      </c>
      <c r="AA117" s="84">
        <v>5.2419096443447444E-2</v>
      </c>
      <c r="AB117" s="91">
        <v>5.6023457483311612E-2</v>
      </c>
      <c r="AC117" s="91">
        <v>3.3686837180286977E-2</v>
      </c>
      <c r="AD117" s="91">
        <v>5.1819542998502666E-2</v>
      </c>
      <c r="AE117" s="91">
        <v>4.0262751159196419E-2</v>
      </c>
      <c r="AF117" s="87"/>
      <c r="AG117" s="85">
        <v>4.3999999944791313E-2</v>
      </c>
      <c r="AH117" s="90">
        <v>2.8999999853513758E-2</v>
      </c>
      <c r="AI117" s="90">
        <v>3.3999999732934771E-2</v>
      </c>
      <c r="AJ117" s="90">
        <v>3.2000000040262933E-2</v>
      </c>
      <c r="AK117" s="90">
        <v>3.6999999764879554E-2</v>
      </c>
      <c r="AL117" s="88">
        <v>2.7999999991207059E-2</v>
      </c>
      <c r="AM117" s="84">
        <v>6.2173706691978969E-2</v>
      </c>
      <c r="AN117" s="91">
        <v>5.6174231745136805E-2</v>
      </c>
      <c r="AO117" s="91">
        <v>5.1335961454226808E-2</v>
      </c>
      <c r="AP117" s="87">
        <v>1.1258372523870408E-2</v>
      </c>
      <c r="AQ117" s="84">
        <v>1.8736450913595659E-2</v>
      </c>
      <c r="AR117" s="91">
        <v>2.2552765909090944E-2</v>
      </c>
      <c r="AS117" s="91">
        <v>1.7375323698939127E-2</v>
      </c>
      <c r="AT117" s="87">
        <v>4.670361390139699E-2</v>
      </c>
      <c r="AU117" s="143">
        <v>1.7458999999999891E-2</v>
      </c>
      <c r="AV117" s="119">
        <v>3.9601000000000004E-2</v>
      </c>
      <c r="AW117" s="119">
        <v>3.6074146507376392E-2</v>
      </c>
      <c r="AX117" s="119">
        <v>4.36864973691279E-2</v>
      </c>
      <c r="AY117" s="119">
        <v>3.8971659999999998E-2</v>
      </c>
    </row>
    <row r="118" spans="1:51" s="9" customFormat="1" ht="11.25">
      <c r="A118" s="7">
        <v>34789</v>
      </c>
      <c r="B118" s="84"/>
      <c r="C118" s="87">
        <v>2.5000000000002576E-2</v>
      </c>
      <c r="D118" s="84">
        <v>2.1703782255213966E-2</v>
      </c>
      <c r="E118" s="91">
        <v>6.0754582120794431E-3</v>
      </c>
      <c r="F118" s="91">
        <v>1.8100985760000077E-2</v>
      </c>
      <c r="G118" s="91">
        <v>6.310505557547641E-3</v>
      </c>
      <c r="H118" s="91">
        <v>3.5032839624999923E-2</v>
      </c>
      <c r="I118" s="90">
        <v>3.6176220346938681E-2</v>
      </c>
      <c r="J118" s="91">
        <v>9.6334926843399948E-3</v>
      </c>
      <c r="K118" s="90">
        <v>4.0035402632653039E-2</v>
      </c>
      <c r="L118" s="88">
        <v>4.0678030263157972E-2</v>
      </c>
      <c r="M118" s="84">
        <v>4.8743577890619783E-4</v>
      </c>
      <c r="N118" s="90">
        <v>3.1991692986981679E-2</v>
      </c>
      <c r="O118" s="88">
        <v>1.8449997540000096E-2</v>
      </c>
      <c r="P118" s="85">
        <v>4.0299008098138467E-2</v>
      </c>
      <c r="Q118" s="90">
        <v>3.306593999999996E-2</v>
      </c>
      <c r="R118" s="90">
        <v>3.1114175999999993E-2</v>
      </c>
      <c r="S118" s="90">
        <v>3.1964679999999968E-2</v>
      </c>
      <c r="T118" s="90">
        <v>4.3726240000000027E-2</v>
      </c>
      <c r="U118" s="90">
        <v>4.1041939999999943E-2</v>
      </c>
      <c r="V118" s="90">
        <v>4.1685659999999958E-2</v>
      </c>
      <c r="W118" s="90">
        <v>4.6527519999999933E-2</v>
      </c>
      <c r="X118" s="90">
        <v>2.9167039999999922E-2</v>
      </c>
      <c r="Y118" s="90">
        <v>3.1845420000000013E-2</v>
      </c>
      <c r="Z118" s="88">
        <v>2.893187669999997E-2</v>
      </c>
      <c r="AA118" s="84">
        <v>3.8665286488461348E-2</v>
      </c>
      <c r="AB118" s="91">
        <v>3.2728776510899671E-2</v>
      </c>
      <c r="AC118" s="91">
        <v>2.4798376035551462E-2</v>
      </c>
      <c r="AD118" s="91">
        <v>2.6923314971838863E-2</v>
      </c>
      <c r="AE118" s="91">
        <v>3.6104301314909604E-2</v>
      </c>
      <c r="AF118" s="87"/>
      <c r="AG118" s="85">
        <v>3.3000000286127928E-2</v>
      </c>
      <c r="AH118" s="90">
        <v>4.9000000148547329E-2</v>
      </c>
      <c r="AI118" s="90">
        <v>5.0999999969425724E-2</v>
      </c>
      <c r="AJ118" s="90">
        <v>4.599999979842484E-2</v>
      </c>
      <c r="AK118" s="90">
        <v>4.8999999978569742E-2</v>
      </c>
      <c r="AL118" s="88">
        <v>4.2999999944830947E-2</v>
      </c>
      <c r="AM118" s="84">
        <v>1.9532746074301111E-2</v>
      </c>
      <c r="AN118" s="91">
        <v>2.4357691024357697E-2</v>
      </c>
      <c r="AO118" s="91">
        <v>4.2579785017915261E-2</v>
      </c>
      <c r="AP118" s="87">
        <v>1.3881059751972957E-2</v>
      </c>
      <c r="AQ118" s="84">
        <v>2.089983280133767E-2</v>
      </c>
      <c r="AR118" s="91">
        <v>3.2130796444444387E-2</v>
      </c>
      <c r="AS118" s="91">
        <v>6.2402496099842608E-3</v>
      </c>
      <c r="AT118" s="87">
        <v>4.3185704042799644E-2</v>
      </c>
      <c r="AU118" s="143">
        <v>4.2984499999999981E-2</v>
      </c>
      <c r="AV118" s="119">
        <v>2.7E-2</v>
      </c>
      <c r="AW118" s="119">
        <v>2.7329243521615032E-2</v>
      </c>
      <c r="AX118" s="119">
        <v>2.9086877787448298E-2</v>
      </c>
      <c r="AY118" s="119">
        <v>2.9506440000000002E-2</v>
      </c>
    </row>
    <row r="119" spans="1:51" s="9" customFormat="1" ht="11.25">
      <c r="A119" s="7">
        <v>34817</v>
      </c>
      <c r="B119" s="84"/>
      <c r="C119" s="87">
        <v>3.7000000000020794E-2</v>
      </c>
      <c r="D119" s="84">
        <v>2.8023802933849762E-2</v>
      </c>
      <c r="E119" s="91">
        <v>3.09042931086978E-2</v>
      </c>
      <c r="F119" s="91">
        <v>1.9212334659999941E-2</v>
      </c>
      <c r="G119" s="91">
        <v>5.3231668210646399E-2</v>
      </c>
      <c r="H119" s="91">
        <v>9.2065930200000423E-3</v>
      </c>
      <c r="I119" s="90">
        <v>1.5587249720000029E-2</v>
      </c>
      <c r="J119" s="91">
        <v>3.3790085371977918E-2</v>
      </c>
      <c r="K119" s="90">
        <v>3.3206311839999891E-2</v>
      </c>
      <c r="L119" s="88">
        <v>9.3299132499999882E-3</v>
      </c>
      <c r="M119" s="84">
        <v>3.7057252734206347E-2</v>
      </c>
      <c r="N119" s="90">
        <v>1.6246285221793499E-2</v>
      </c>
      <c r="O119" s="88">
        <v>2.1902563560000088E-2</v>
      </c>
      <c r="P119" s="85">
        <v>3.3302625518205176E-2</v>
      </c>
      <c r="Q119" s="90">
        <v>2.777570000000007E-2</v>
      </c>
      <c r="R119" s="90">
        <v>4.5172739999999934E-2</v>
      </c>
      <c r="S119" s="90">
        <v>4.4383620000000068E-2</v>
      </c>
      <c r="T119" s="90">
        <v>3.1836299999999929E-2</v>
      </c>
      <c r="U119" s="90">
        <v>4.4077399999999933E-2</v>
      </c>
      <c r="V119" s="90">
        <v>2.4842559999999958E-2</v>
      </c>
      <c r="W119" s="90">
        <v>3.0129880000000053E-2</v>
      </c>
      <c r="X119" s="90">
        <v>2.9445120000000102E-2</v>
      </c>
      <c r="Y119" s="90">
        <v>3.3077320000000077E-2</v>
      </c>
      <c r="Z119" s="88">
        <v>3.6680975059999898E-2</v>
      </c>
      <c r="AA119" s="84">
        <v>2.0694102473912457E-2</v>
      </c>
      <c r="AB119" s="91">
        <v>2.6657513872204053E-2</v>
      </c>
      <c r="AC119" s="91">
        <v>2.9230686867605327E-2</v>
      </c>
      <c r="AD119" s="91">
        <v>1.9889103182256562E-2</v>
      </c>
      <c r="AE119" s="91">
        <v>2.323080232308028E-2</v>
      </c>
      <c r="AF119" s="87"/>
      <c r="AG119" s="85">
        <v>3.1999999681875835E-2</v>
      </c>
      <c r="AH119" s="90">
        <v>3.9999997875872495E-3</v>
      </c>
      <c r="AI119" s="90">
        <v>1.4000000151097369E-2</v>
      </c>
      <c r="AJ119" s="90">
        <v>-4.0000000606107422E-3</v>
      </c>
      <c r="AK119" s="90">
        <v>9.9999999427984321E-3</v>
      </c>
      <c r="AL119" s="88">
        <v>2.1000000052074475E-2</v>
      </c>
      <c r="AM119" s="84">
        <v>4.889807162534443E-2</v>
      </c>
      <c r="AN119" s="91">
        <v>2.1954397394136738E-2</v>
      </c>
      <c r="AO119" s="91">
        <v>1.4146419437340185E-2</v>
      </c>
      <c r="AP119" s="87">
        <v>4.8022795190770795E-2</v>
      </c>
      <c r="AQ119" s="84">
        <v>2.8884091416660373E-2</v>
      </c>
      <c r="AR119" s="91">
        <v>4.3610966260869466E-2</v>
      </c>
      <c r="AS119" s="91">
        <v>5.0754793961648392E-2</v>
      </c>
      <c r="AT119" s="87">
        <v>4.007613408057531E-2</v>
      </c>
      <c r="AU119" s="143">
        <v>1.6716399999999965E-2</v>
      </c>
      <c r="AV119" s="119">
        <v>2.24E-2</v>
      </c>
      <c r="AW119" s="119">
        <v>2.7960296379141658E-2</v>
      </c>
      <c r="AX119" s="119">
        <v>2.3793753435711999E-2</v>
      </c>
      <c r="AY119" s="119">
        <v>2.9449820000000002E-2</v>
      </c>
    </row>
    <row r="120" spans="1:51" s="9" customFormat="1" ht="11.25">
      <c r="A120" s="7">
        <v>34850</v>
      </c>
      <c r="B120" s="84"/>
      <c r="C120" s="87">
        <v>4.2999999999961735E-2</v>
      </c>
      <c r="D120" s="84">
        <v>3.9173453590899854E-2</v>
      </c>
      <c r="E120" s="91">
        <v>5.1193699237016999E-2</v>
      </c>
      <c r="F120" s="91">
        <v>4.7885643499999908E-2</v>
      </c>
      <c r="G120" s="91">
        <v>5.4803788903924122E-2</v>
      </c>
      <c r="H120" s="91">
        <v>2.4072207139999913E-2</v>
      </c>
      <c r="I120" s="90">
        <v>2.9042041632653115E-2</v>
      </c>
      <c r="J120" s="91">
        <v>3.0395558639833453E-2</v>
      </c>
      <c r="K120" s="90">
        <v>2.5524617480000122E-2</v>
      </c>
      <c r="L120" s="88">
        <v>3.2470904249999988E-2</v>
      </c>
      <c r="M120" s="84">
        <v>5.3307385915933647E-2</v>
      </c>
      <c r="N120" s="90">
        <v>5.5184464098393171E-2</v>
      </c>
      <c r="O120" s="88">
        <v>4.9196032540000045E-2</v>
      </c>
      <c r="P120" s="85">
        <v>2.0282619355405096E-2</v>
      </c>
      <c r="Q120" s="90">
        <v>3.6480260000000042E-2</v>
      </c>
      <c r="R120" s="90">
        <v>2.8026179999999901E-2</v>
      </c>
      <c r="S120" s="90">
        <v>2.9041380000000006E-2</v>
      </c>
      <c r="T120" s="90">
        <v>1.485836000000007E-2</v>
      </c>
      <c r="U120" s="90">
        <v>3.0372840000000068E-2</v>
      </c>
      <c r="V120" s="90">
        <v>3.5973137000000044E-2</v>
      </c>
      <c r="W120" s="90">
        <v>1.500663999999996E-2</v>
      </c>
      <c r="X120" s="90">
        <v>3.7819880000000028E-2</v>
      </c>
      <c r="Y120" s="90">
        <v>2.9537939999999985E-2</v>
      </c>
      <c r="Z120" s="88">
        <v>5.2631047520000029E-2</v>
      </c>
      <c r="AA120" s="84">
        <v>1.5622307736488317E-2</v>
      </c>
      <c r="AB120" s="91">
        <v>1.7607399565386928E-2</v>
      </c>
      <c r="AC120" s="91">
        <v>3.7659297789336854E-2</v>
      </c>
      <c r="AD120" s="91">
        <v>2.7301737383288005E-2</v>
      </c>
      <c r="AE120" s="91">
        <v>2.5786560156961569E-2</v>
      </c>
      <c r="AF120" s="87"/>
      <c r="AG120" s="85">
        <v>3.9000000089023379E-2</v>
      </c>
      <c r="AH120" s="90">
        <v>4.0000000054247753E-2</v>
      </c>
      <c r="AI120" s="90">
        <v>3.4000000018840515E-2</v>
      </c>
      <c r="AJ120" s="90">
        <v>2.7000000213379227E-2</v>
      </c>
      <c r="AK120" s="90">
        <v>2.7000000306639516E-2</v>
      </c>
      <c r="AL120" s="88">
        <v>3.7000000234133745E-2</v>
      </c>
      <c r="AM120" s="84">
        <v>3.6471079806601692E-2</v>
      </c>
      <c r="AN120" s="91">
        <v>3.5825843054758666E-2</v>
      </c>
      <c r="AO120" s="91">
        <v>2.9474347860351413E-2</v>
      </c>
      <c r="AP120" s="87">
        <v>5.3050397877982824E-3</v>
      </c>
      <c r="AQ120" s="84">
        <v>3.849214962737868E-2</v>
      </c>
      <c r="AR120" s="91">
        <v>1.7830073478260822E-2</v>
      </c>
      <c r="AS120" s="91">
        <v>1.8482565815018948E-2</v>
      </c>
      <c r="AT120" s="87">
        <v>3.4617730784871847E-2</v>
      </c>
      <c r="AU120" s="143">
        <v>1.4423199999999969E-2</v>
      </c>
      <c r="AV120" s="119">
        <v>3.1708E-2</v>
      </c>
      <c r="AW120" s="119">
        <v>3.6331137922325007E-2</v>
      </c>
      <c r="AX120" s="119">
        <v>3.4565078739173895E-2</v>
      </c>
      <c r="AY120" s="119">
        <v>3.9965389999999996E-2</v>
      </c>
    </row>
    <row r="121" spans="1:51" s="9" customFormat="1" ht="11.25">
      <c r="A121" s="7">
        <v>34880</v>
      </c>
      <c r="B121" s="84"/>
      <c r="C121" s="87">
        <v>5.3000000000035907E-2</v>
      </c>
      <c r="D121" s="84">
        <v>3.0183302027333436E-2</v>
      </c>
      <c r="E121" s="91">
        <v>3.7836572231327414E-2</v>
      </c>
      <c r="F121" s="91">
        <v>5.1145106959999964E-2</v>
      </c>
      <c r="G121" s="91">
        <v>1.3790891597177612E-2</v>
      </c>
      <c r="H121" s="91">
        <v>4.2635813660000021E-2</v>
      </c>
      <c r="I121" s="90">
        <v>2.7677564580000036E-2</v>
      </c>
      <c r="J121" s="91">
        <v>3.3405172413793149E-2</v>
      </c>
      <c r="K121" s="90">
        <v>3.2581978420000102E-2</v>
      </c>
      <c r="L121" s="88">
        <v>1.9130170750000008E-2</v>
      </c>
      <c r="M121" s="84">
        <v>-2.4859064678813825E-3</v>
      </c>
      <c r="N121" s="90">
        <v>2.9752304499176763E-2</v>
      </c>
      <c r="O121" s="88">
        <v>2.2744657819999903E-2</v>
      </c>
      <c r="P121" s="85">
        <v>8.1003145753244743E-2</v>
      </c>
      <c r="Q121" s="90">
        <v>4.6153099999999947E-2</v>
      </c>
      <c r="R121" s="90">
        <v>6.4464340000000009E-2</v>
      </c>
      <c r="S121" s="90">
        <v>3.9558339999999914E-2</v>
      </c>
      <c r="T121" s="90">
        <v>6.0348300000000021E-2</v>
      </c>
      <c r="U121" s="90">
        <v>5.2092620000000034E-2</v>
      </c>
      <c r="V121" s="90">
        <v>4.6146137000000031E-2</v>
      </c>
      <c r="W121" s="90">
        <v>6.4639480000000082E-2</v>
      </c>
      <c r="X121" s="90">
        <v>3.8589180000000001E-2</v>
      </c>
      <c r="Y121" s="90">
        <v>6.8111679999999897E-2</v>
      </c>
      <c r="Z121" s="88">
        <v>5.4301652259999944E-2</v>
      </c>
      <c r="AA121" s="84">
        <v>3.8002601368546163E-2</v>
      </c>
      <c r="AB121" s="91">
        <v>5.9081202431144897E-2</v>
      </c>
      <c r="AC121" s="91">
        <v>2.300867211389046E-2</v>
      </c>
      <c r="AD121" s="91">
        <v>6.8683847215830651E-2</v>
      </c>
      <c r="AE121" s="91">
        <v>4.0576542113532454E-2</v>
      </c>
      <c r="AF121" s="87"/>
      <c r="AG121" s="85">
        <v>4.5000000104437943E-2</v>
      </c>
      <c r="AH121" s="90">
        <v>3.4999999758753786E-2</v>
      </c>
      <c r="AI121" s="90">
        <v>5.0999999887360925E-2</v>
      </c>
      <c r="AJ121" s="90">
        <v>4.2999999738674077E-2</v>
      </c>
      <c r="AK121" s="90">
        <v>5.3999999859770664E-2</v>
      </c>
      <c r="AL121" s="88">
        <v>5.0999999678951191E-2</v>
      </c>
      <c r="AM121" s="84">
        <v>5.2925593181294861E-2</v>
      </c>
      <c r="AN121" s="91">
        <v>4.9172256754261623E-2</v>
      </c>
      <c r="AO121" s="91">
        <v>5.5194059557528874E-2</v>
      </c>
      <c r="AP121" s="87">
        <v>2.4274406332453813E-2</v>
      </c>
      <c r="AQ121" s="84">
        <v>1.7626976938619032E-2</v>
      </c>
      <c r="AR121" s="91">
        <v>2.157655090909083E-2</v>
      </c>
      <c r="AS121" s="91">
        <v>2.8821959588257728E-2</v>
      </c>
      <c r="AT121" s="87">
        <v>2.8497027465238522E-2</v>
      </c>
      <c r="AU121" s="143">
        <v>3.9996799999999944E-2</v>
      </c>
      <c r="AV121" s="119">
        <v>2.4103000000000003E-2</v>
      </c>
      <c r="AW121" s="119">
        <v>2.1259443954931623E-2</v>
      </c>
      <c r="AX121" s="119">
        <v>2.6001805289235999E-2</v>
      </c>
      <c r="AY121" s="119">
        <v>2.3231739999999997E-2</v>
      </c>
    </row>
    <row r="122" spans="1:51" s="9" customFormat="1" ht="11.25">
      <c r="A122" s="7">
        <v>34911</v>
      </c>
      <c r="B122" s="84"/>
      <c r="C122" s="87">
        <v>4.5999999999989161E-2</v>
      </c>
      <c r="D122" s="84">
        <v>3.6655139893115196E-2</v>
      </c>
      <c r="E122" s="91">
        <v>3.1764652799711302E-2</v>
      </c>
      <c r="F122" s="91">
        <v>4.5154915259999928E-2</v>
      </c>
      <c r="G122" s="91">
        <v>2.3410313192027798E-2</v>
      </c>
      <c r="H122" s="91">
        <v>2.2348251179999945E-2</v>
      </c>
      <c r="I122" s="90">
        <v>2.6389472960000049E-2</v>
      </c>
      <c r="J122" s="91">
        <v>2.9262252346194062E-2</v>
      </c>
      <c r="K122" s="90">
        <v>2.8449203799999934E-2</v>
      </c>
      <c r="L122" s="88">
        <v>2.0994482820512861E-2</v>
      </c>
      <c r="M122" s="84">
        <v>2.3869101224943678E-2</v>
      </c>
      <c r="N122" s="90">
        <v>4.4159610024813833E-2</v>
      </c>
      <c r="O122" s="88">
        <v>4.8305817539999962E-2</v>
      </c>
      <c r="P122" s="85">
        <v>5.2623070083282819E-2</v>
      </c>
      <c r="Q122" s="90">
        <v>4.471633999999991E-2</v>
      </c>
      <c r="R122" s="90">
        <v>4.2060653000000059E-2</v>
      </c>
      <c r="S122" s="90">
        <v>5.2524551000000086E-2</v>
      </c>
      <c r="T122" s="90">
        <v>5.0562039999999975E-2</v>
      </c>
      <c r="U122" s="90">
        <v>4.7736489999999909E-2</v>
      </c>
      <c r="V122" s="90">
        <v>4.9831780000000103E-2</v>
      </c>
      <c r="W122" s="90">
        <v>4.9427040999999949E-2</v>
      </c>
      <c r="X122" s="90">
        <v>4.4342780000000026E-2</v>
      </c>
      <c r="Y122" s="90">
        <v>2.8914429000000075E-2</v>
      </c>
      <c r="Z122" s="88">
        <v>5.8003050265306166E-2</v>
      </c>
      <c r="AA122" s="84">
        <v>3.8790520294197606E-2</v>
      </c>
      <c r="AB122" s="91">
        <v>5.0305035673663623E-2</v>
      </c>
      <c r="AC122" s="91">
        <v>2.9400235201881619E-2</v>
      </c>
      <c r="AD122" s="91">
        <v>4.6022176768220513E-2</v>
      </c>
      <c r="AE122" s="91">
        <v>5.1401562397426437E-2</v>
      </c>
      <c r="AF122" s="87"/>
      <c r="AG122" s="85">
        <v>4.1000000116665269E-2</v>
      </c>
      <c r="AH122" s="90">
        <v>2.7000000089035581E-2</v>
      </c>
      <c r="AI122" s="90">
        <v>3.3000000263204043E-2</v>
      </c>
      <c r="AJ122" s="90">
        <v>3.3000000253829764E-2</v>
      </c>
      <c r="AK122" s="90">
        <v>3.0000000041109365E-2</v>
      </c>
      <c r="AL122" s="88">
        <v>3.5000000114228769E-2</v>
      </c>
      <c r="AM122" s="84">
        <v>1.1814253678280373E-2</v>
      </c>
      <c r="AN122" s="91">
        <v>3.3904270295635808E-2</v>
      </c>
      <c r="AO122" s="91">
        <v>2.4883923389437124E-2</v>
      </c>
      <c r="AP122" s="87">
        <v>1.6486347243688915E-2</v>
      </c>
      <c r="AQ122" s="84">
        <v>2.4647405175954873E-3</v>
      </c>
      <c r="AR122" s="91">
        <v>3.1276328181818247E-2</v>
      </c>
      <c r="AS122" s="91">
        <v>1.9788038242051442E-2</v>
      </c>
      <c r="AT122" s="87">
        <v>2.4220130893803926E-2</v>
      </c>
      <c r="AU122" s="143">
        <v>3.8331300000000068E-2</v>
      </c>
      <c r="AV122" s="119">
        <v>3.1970999999999999E-2</v>
      </c>
      <c r="AW122" s="119">
        <v>3.1776044056906816E-2</v>
      </c>
      <c r="AX122" s="119">
        <v>3.4000561050995998E-2</v>
      </c>
      <c r="AY122" s="119">
        <v>3.3159139999999997E-2</v>
      </c>
    </row>
    <row r="123" spans="1:51" s="9" customFormat="1" ht="11.25">
      <c r="A123" s="7">
        <v>34942</v>
      </c>
      <c r="B123" s="84"/>
      <c r="C123" s="87">
        <v>5.9999999999917897E-3</v>
      </c>
      <c r="D123" s="84">
        <v>3.639010189229186E-4</v>
      </c>
      <c r="E123" s="91">
        <v>3.4503870205973675E-2</v>
      </c>
      <c r="F123" s="91">
        <v>2.0119923540000029E-2</v>
      </c>
      <c r="G123" s="91">
        <v>2.1205564142194877E-2</v>
      </c>
      <c r="H123" s="91">
        <v>8.1799185999997803E-4</v>
      </c>
      <c r="I123" s="90">
        <v>8.6743437200000884E-3</v>
      </c>
      <c r="J123" s="91">
        <v>-1.8489204077756116E-2</v>
      </c>
      <c r="K123" s="90">
        <v>-9.8419063999999334E-4</v>
      </c>
      <c r="L123" s="88">
        <v>8.1548451282051904E-3</v>
      </c>
      <c r="M123" s="84">
        <v>4.2089311743891411E-3</v>
      </c>
      <c r="N123" s="90">
        <v>1.7220800032560879E-2</v>
      </c>
      <c r="O123" s="88">
        <v>8.134172579999932E-3</v>
      </c>
      <c r="P123" s="85">
        <v>1.5397020426948682E-2</v>
      </c>
      <c r="Q123" s="90">
        <v>8.0946600000000313E-3</v>
      </c>
      <c r="R123" s="90">
        <v>1.0301579999999921E-2</v>
      </c>
      <c r="S123" s="90">
        <v>1.2015579999999915E-2</v>
      </c>
      <c r="T123" s="90">
        <v>1.1446019999999946E-2</v>
      </c>
      <c r="U123" s="90">
        <v>1.2017039999999923E-2</v>
      </c>
      <c r="V123" s="90">
        <v>-4.8061400000000143E-3</v>
      </c>
      <c r="W123" s="90">
        <v>7.3438800000000803E-3</v>
      </c>
      <c r="X123" s="90">
        <v>2.5655959999999922E-2</v>
      </c>
      <c r="Y123" s="90">
        <v>-2.682960000000012E-3</v>
      </c>
      <c r="Z123" s="88">
        <v>5.9778391000000486E-3</v>
      </c>
      <c r="AA123" s="84">
        <v>1.5996223842240642E-2</v>
      </c>
      <c r="AB123" s="91">
        <v>-4.9224710804818272E-4</v>
      </c>
      <c r="AC123" s="91">
        <v>5.4265041888803545E-3</v>
      </c>
      <c r="AD123" s="91">
        <v>-7.1013224926672613E-3</v>
      </c>
      <c r="AE123" s="91">
        <v>-1.2862137862137857E-2</v>
      </c>
      <c r="AF123" s="87"/>
      <c r="AG123" s="85">
        <v>7.9999999278987932E-3</v>
      </c>
      <c r="AH123" s="90">
        <v>6.0000000547975052E-3</v>
      </c>
      <c r="AI123" s="90">
        <v>1.6999999718122494E-2</v>
      </c>
      <c r="AJ123" s="90">
        <v>0</v>
      </c>
      <c r="AK123" s="90">
        <v>1.4000000071116014E-2</v>
      </c>
      <c r="AL123" s="88">
        <v>1.500000021895187E-2</v>
      </c>
      <c r="AM123" s="84">
        <v>3.3082869344288834E-2</v>
      </c>
      <c r="AN123" s="91">
        <v>6.1273119255644826E-3</v>
      </c>
      <c r="AO123" s="91">
        <v>-8.7067317901891039E-3</v>
      </c>
      <c r="AP123" s="87">
        <v>-2.8193106943740553E-2</v>
      </c>
      <c r="AQ123" s="84">
        <v>6.8979647589129112E-3</v>
      </c>
      <c r="AR123" s="91">
        <v>7.4207554222223138E-3</v>
      </c>
      <c r="AS123" s="91">
        <v>2.2529069767442955E-3</v>
      </c>
      <c r="AT123" s="87">
        <v>-4.5242537313432418E-3</v>
      </c>
      <c r="AU123" s="143">
        <v>-5.0466999999999596E-3</v>
      </c>
      <c r="AV123" s="119">
        <v>4.4010000000000004E-3</v>
      </c>
      <c r="AW123" s="119">
        <v>-3.2025050706319114E-4</v>
      </c>
      <c r="AX123" s="119">
        <v>7.4932997021264205E-3</v>
      </c>
      <c r="AY123" s="119">
        <v>2.5250909999999997E-3</v>
      </c>
    </row>
    <row r="124" spans="1:51" s="9" customFormat="1" ht="11.25">
      <c r="A124" s="7">
        <v>34971</v>
      </c>
      <c r="B124" s="84"/>
      <c r="C124" s="87">
        <v>2.699999999999414E-2</v>
      </c>
      <c r="D124" s="84">
        <v>3.9226385352249205E-2</v>
      </c>
      <c r="E124" s="91">
        <v>2.7223537368955109E-2</v>
      </c>
      <c r="F124" s="91">
        <v>3.1648599800000454E-3</v>
      </c>
      <c r="G124" s="91">
        <v>2.3186826492311408E-2</v>
      </c>
      <c r="H124" s="91">
        <v>5.0563213999998968E-3</v>
      </c>
      <c r="I124" s="90">
        <v>1.3137870620000047E-2</v>
      </c>
      <c r="J124" s="91">
        <v>8.7091155409328991E-3</v>
      </c>
      <c r="K124" s="90">
        <v>2.3069968200000179E-3</v>
      </c>
      <c r="L124" s="88">
        <v>3.4061061749999899E-2</v>
      </c>
      <c r="M124" s="84">
        <v>4.5676015144170634E-2</v>
      </c>
      <c r="N124" s="90">
        <v>2.9619354598823699E-2</v>
      </c>
      <c r="O124" s="88">
        <v>3.299551189795924E-2</v>
      </c>
      <c r="P124" s="84">
        <v>2.9986764983945369E-2</v>
      </c>
      <c r="Q124" s="90">
        <v>6.3181199999999826E-3</v>
      </c>
      <c r="R124" s="90">
        <v>1.1784580000000044E-2</v>
      </c>
      <c r="S124" s="90">
        <v>2.0733960000000051E-2</v>
      </c>
      <c r="T124" s="90">
        <v>2.094923999999998E-2</v>
      </c>
      <c r="U124" s="90">
        <v>3.2750339999999989E-2</v>
      </c>
      <c r="V124" s="90">
        <v>1.5412739999999925E-2</v>
      </c>
      <c r="W124" s="90">
        <v>1.5335679999999963E-2</v>
      </c>
      <c r="X124" s="90">
        <v>3.5975459999999959E-2</v>
      </c>
      <c r="Y124" s="90">
        <v>4.5566119999999932E-2</v>
      </c>
      <c r="Z124" s="88">
        <v>2.3254813339999902E-2</v>
      </c>
      <c r="AA124" s="84">
        <v>2.1319430105306569E-2</v>
      </c>
      <c r="AB124" s="91">
        <v>2.329475498645639E-2</v>
      </c>
      <c r="AC124" s="91">
        <v>3.7780513208976352E-2</v>
      </c>
      <c r="AD124" s="91">
        <v>1.9694221300856629E-3</v>
      </c>
      <c r="AE124" s="91">
        <v>-6.1986084756482374E-3</v>
      </c>
      <c r="AF124" s="87"/>
      <c r="AG124" s="85">
        <v>4.5999999946353176E-2</v>
      </c>
      <c r="AH124" s="90">
        <v>6.0000000032519818E-2</v>
      </c>
      <c r="AI124" s="90">
        <v>4.1000000185277274E-2</v>
      </c>
      <c r="AJ124" s="90">
        <v>4.8999999737004307E-2</v>
      </c>
      <c r="AK124" s="90">
        <v>3.9999999799616992E-2</v>
      </c>
      <c r="AL124" s="88">
        <v>4.2999999964222768E-2</v>
      </c>
      <c r="AM124" s="84">
        <v>2.0668724818167394E-2</v>
      </c>
      <c r="AN124" s="91">
        <v>1.1108604939663813E-2</v>
      </c>
      <c r="AO124" s="91">
        <v>-6.4981433876035721E-3</v>
      </c>
      <c r="AP124" s="87">
        <v>2.6272899145967754E-2</v>
      </c>
      <c r="AQ124" s="84">
        <v>3.9001560062402518E-2</v>
      </c>
      <c r="AR124" s="91">
        <v>1.881215136842096E-2</v>
      </c>
      <c r="AS124" s="91">
        <v>1.8562830831701849E-2</v>
      </c>
      <c r="AT124" s="87">
        <v>1.0729513189336126E-2</v>
      </c>
      <c r="AU124" s="143">
        <v>1.8138900000000069E-2</v>
      </c>
      <c r="AV124" s="119">
        <v>2.2991000000000001E-2</v>
      </c>
      <c r="AW124" s="119">
        <v>4.0097529721648595E-2</v>
      </c>
      <c r="AX124" s="119">
        <v>2.4583080406188902E-2</v>
      </c>
      <c r="AY124" s="119">
        <v>4.2203780000000003E-2</v>
      </c>
    </row>
    <row r="125" spans="1:51" s="9" customFormat="1" ht="11.25">
      <c r="A125" s="7">
        <v>35003</v>
      </c>
      <c r="B125" s="84"/>
      <c r="C125" s="87">
        <v>-7.0000000000046692E-3</v>
      </c>
      <c r="D125" s="84">
        <v>-1.1492911732104316E-2</v>
      </c>
      <c r="E125" s="91">
        <v>-2.3415637860082272E-2</v>
      </c>
      <c r="F125" s="91">
        <v>-4.444263295999995E-2</v>
      </c>
      <c r="G125" s="91">
        <v>-6.0233122300455522E-2</v>
      </c>
      <c r="H125" s="91">
        <v>-3.433395845999998E-2</v>
      </c>
      <c r="I125" s="90">
        <v>-2.4318175779999951E-2</v>
      </c>
      <c r="J125" s="91">
        <v>-5.858275773855226E-2</v>
      </c>
      <c r="K125" s="90">
        <v>-5.8119259343999974E-2</v>
      </c>
      <c r="L125" s="88">
        <v>2.7465112500000277E-3</v>
      </c>
      <c r="M125" s="84">
        <v>-1.4158741715310619E-2</v>
      </c>
      <c r="N125" s="90">
        <v>-1.8731454610824483E-2</v>
      </c>
      <c r="O125" s="88">
        <v>-7.8173261199998567E-3</v>
      </c>
      <c r="P125" s="84">
        <v>-2.7278067405851147E-2</v>
      </c>
      <c r="Q125" s="90">
        <v>-5.4164279999999843E-2</v>
      </c>
      <c r="R125" s="90">
        <v>-4.3750419999999957E-2</v>
      </c>
      <c r="S125" s="90">
        <v>-3.9777979999999991E-2</v>
      </c>
      <c r="T125" s="90">
        <v>-4.1860239999999993E-2</v>
      </c>
      <c r="U125" s="90">
        <v>-5.7828419999999991E-2</v>
      </c>
      <c r="V125" s="90">
        <v>-2.8227259999999976E-2</v>
      </c>
      <c r="W125" s="90">
        <v>-3.9245259999999949E-2</v>
      </c>
      <c r="X125" s="90">
        <v>-2.7992099999999964E-2</v>
      </c>
      <c r="Y125" s="90">
        <v>-1.8687160000000036E-2</v>
      </c>
      <c r="Z125" s="88">
        <v>-1.6913654399997036E-4</v>
      </c>
      <c r="AA125" s="84">
        <v>-3.4824361890320898E-2</v>
      </c>
      <c r="AB125" s="91">
        <v>-3.1764366156511681E-2</v>
      </c>
      <c r="AC125" s="91">
        <v>-1.3412408759124084E-2</v>
      </c>
      <c r="AD125" s="91">
        <v>-3.6569596027517859E-2</v>
      </c>
      <c r="AE125" s="91">
        <v>-3.723268839103866E-2</v>
      </c>
      <c r="AF125" s="87"/>
      <c r="AG125" s="85">
        <v>3.9999998885054122E-3</v>
      </c>
      <c r="AH125" s="90">
        <v>2.0999999830881189E-2</v>
      </c>
      <c r="AI125" s="90">
        <v>1.199999977230104E-2</v>
      </c>
      <c r="AJ125" s="90">
        <v>2.300000017845516E-2</v>
      </c>
      <c r="AK125" s="90">
        <v>7.0000001555170499E-3</v>
      </c>
      <c r="AL125" s="88">
        <v>1.4999999984866452E-2</v>
      </c>
      <c r="AM125" s="84">
        <v>-3.378447657131145E-2</v>
      </c>
      <c r="AN125" s="91">
        <v>-3.463275890915174E-2</v>
      </c>
      <c r="AO125" s="91">
        <v>-6.2315819736936562E-2</v>
      </c>
      <c r="AP125" s="87">
        <v>-7.2290687333248616E-2</v>
      </c>
      <c r="AQ125" s="84">
        <v>-1.1424467946207106E-2</v>
      </c>
      <c r="AR125" s="91">
        <v>-4.3264246280701801E-2</v>
      </c>
      <c r="AS125" s="91">
        <v>-3.7018580479817653E-2</v>
      </c>
      <c r="AT125" s="87">
        <v>2.5032449471535934E-3</v>
      </c>
      <c r="AU125" s="143">
        <v>-1.9223699999999955E-2</v>
      </c>
      <c r="AV125" s="119">
        <v>-2.5923000000000002E-2</v>
      </c>
      <c r="AW125" s="119">
        <v>-4.9793809140842304E-3</v>
      </c>
      <c r="AX125" s="119">
        <v>-2.4397435007095299E-2</v>
      </c>
      <c r="AY125" s="119">
        <v>-3.5731789999999997E-3</v>
      </c>
    </row>
    <row r="126" spans="1:51" s="9" customFormat="1" ht="11.25">
      <c r="A126" s="7">
        <v>35033</v>
      </c>
      <c r="B126" s="84"/>
      <c r="C126" s="87">
        <v>5.8000000000024476E-2</v>
      </c>
      <c r="D126" s="84">
        <v>5.4178470254957478E-2</v>
      </c>
      <c r="E126" s="91">
        <v>5.2926551767729979E-2</v>
      </c>
      <c r="F126" s="91">
        <v>4.8165014600000111E-2</v>
      </c>
      <c r="G126" s="91">
        <v>4.4701882515897351E-2</v>
      </c>
      <c r="H126" s="91">
        <v>4.3112620959999903E-2</v>
      </c>
      <c r="I126" s="90">
        <v>5.6616374280000104E-2</v>
      </c>
      <c r="J126" s="91">
        <v>3.790760869565224E-2</v>
      </c>
      <c r="K126" s="90">
        <v>3.7316696199999999E-2</v>
      </c>
      <c r="L126" s="88">
        <v>4.0037231999999978E-2</v>
      </c>
      <c r="M126" s="84">
        <v>3.2156722161961637E-2</v>
      </c>
      <c r="N126" s="90">
        <v>5.8927470445632846E-2</v>
      </c>
      <c r="O126" s="88">
        <v>4.8274268968000023E-2</v>
      </c>
      <c r="P126" s="84">
        <v>3.2194753727136316E-2</v>
      </c>
      <c r="Q126" s="90">
        <v>3.0532999999999921E-2</v>
      </c>
      <c r="R126" s="90">
        <v>3.4286440000000029E-2</v>
      </c>
      <c r="S126" s="90">
        <v>2.9935080000000003E-2</v>
      </c>
      <c r="T126" s="90">
        <v>2.8150619999999904E-2</v>
      </c>
      <c r="U126" s="90">
        <v>2.3195000000000077E-2</v>
      </c>
      <c r="V126" s="90">
        <v>3.7730279999999894E-2</v>
      </c>
      <c r="W126" s="90">
        <v>3.333614000000007E-2</v>
      </c>
      <c r="X126" s="90">
        <v>3.5385240000000096E-2</v>
      </c>
      <c r="Y126" s="90">
        <v>4.8217900000000036E-2</v>
      </c>
      <c r="Z126" s="88">
        <v>4.8233300759999986E-2</v>
      </c>
      <c r="AA126" s="84">
        <v>4.2783829074151569E-2</v>
      </c>
      <c r="AB126" s="91">
        <v>4.1256586141763529E-2</v>
      </c>
      <c r="AC126" s="91">
        <v>5.1327106260982358E-2</v>
      </c>
      <c r="AD126" s="91">
        <v>3.5863846236443786E-2</v>
      </c>
      <c r="AE126" s="91">
        <v>4.3696701262642801E-2</v>
      </c>
      <c r="AF126" s="87"/>
      <c r="AG126" s="85">
        <v>3.9000000215067665E-2</v>
      </c>
      <c r="AH126" s="90">
        <v>4.900000019794204E-2</v>
      </c>
      <c r="AI126" s="90">
        <v>4.5000000055181566E-2</v>
      </c>
      <c r="AJ126" s="90">
        <v>3.0999999975032555E-2</v>
      </c>
      <c r="AK126" s="90">
        <v>3.100000007790138E-2</v>
      </c>
      <c r="AL126" s="88">
        <v>2.299999990623447E-2</v>
      </c>
      <c r="AM126" s="84">
        <v>3.6186130418634166E-2</v>
      </c>
      <c r="AN126" s="91">
        <v>4.9335644136337287E-2</v>
      </c>
      <c r="AO126" s="91">
        <v>6.9216618120496731E-2</v>
      </c>
      <c r="AP126" s="87">
        <v>4.0536839222131027E-2</v>
      </c>
      <c r="AQ126" s="84">
        <v>3.0311034801558501E-2</v>
      </c>
      <c r="AR126" s="91">
        <v>2.9324928927272786E-2</v>
      </c>
      <c r="AS126" s="91">
        <v>3.4006061950173638E-2</v>
      </c>
      <c r="AT126" s="87">
        <v>6.2702302783686381E-2</v>
      </c>
      <c r="AU126" s="143">
        <v>3.9912600000000076E-2</v>
      </c>
      <c r="AV126" s="119">
        <v>4.8315000000000004E-2</v>
      </c>
      <c r="AW126" s="119">
        <v>4.1049011177987982E-2</v>
      </c>
      <c r="AX126" s="119">
        <v>5.1049647035598694E-2</v>
      </c>
      <c r="AY126" s="119">
        <v>4.3947939999999998E-2</v>
      </c>
    </row>
    <row r="127" spans="1:51" s="9" customFormat="1" ht="11.25">
      <c r="A127" s="7">
        <v>35062</v>
      </c>
      <c r="B127" s="84"/>
      <c r="C127" s="87">
        <v>-1.7999999999995131E-2</v>
      </c>
      <c r="D127" s="84">
        <v>9.1815026312842551E-3</v>
      </c>
      <c r="E127" s="91">
        <v>-1.2126305678953009E-2</v>
      </c>
      <c r="F127" s="91">
        <v>-3.6610695489795897E-2</v>
      </c>
      <c r="G127" s="91">
        <v>5.3034412101489181E-3</v>
      </c>
      <c r="H127" s="91">
        <v>-1.5745874040000052E-2</v>
      </c>
      <c r="I127" s="90">
        <v>-2.1448070179999834E-2</v>
      </c>
      <c r="J127" s="91">
        <v>7.9853383950778678E-3</v>
      </c>
      <c r="K127" s="90">
        <v>-1.5330770099999946E-2</v>
      </c>
      <c r="L127" s="88">
        <v>-3.2771015384616131E-3</v>
      </c>
      <c r="M127" s="84">
        <v>4.030825589978404E-2</v>
      </c>
      <c r="N127" s="90">
        <v>5.2096502270018163E-3</v>
      </c>
      <c r="O127" s="88">
        <v>1.2318324653061152E-2</v>
      </c>
      <c r="P127" s="84">
        <v>-1.4626298083949774E-2</v>
      </c>
      <c r="Q127" s="90">
        <v>1.2856739999999922E-2</v>
      </c>
      <c r="R127" s="90">
        <v>5.9987200000000129E-3</v>
      </c>
      <c r="S127" s="90">
        <v>1.4005468999999993E-2</v>
      </c>
      <c r="T127" s="90">
        <v>-2.1903469999999814E-3</v>
      </c>
      <c r="U127" s="90">
        <v>3.4772860000000794E-3</v>
      </c>
      <c r="V127" s="90">
        <v>1.925877999999992E-2</v>
      </c>
      <c r="W127" s="90">
        <v>-1.7580306000000046E-2</v>
      </c>
      <c r="X127" s="90">
        <v>-1.1219390000001273E-3</v>
      </c>
      <c r="Y127" s="90">
        <v>-1.7047816000000049E-2</v>
      </c>
      <c r="Z127" s="88">
        <v>-1.5642939959999991E-2</v>
      </c>
      <c r="AA127" s="84">
        <v>-8.5371365439657065E-4</v>
      </c>
      <c r="AB127" s="91">
        <v>-3.0599579912163444E-2</v>
      </c>
      <c r="AC127" s="91">
        <v>1.6009852216748666E-2</v>
      </c>
      <c r="AD127" s="91">
        <v>2.1250129573959775E-3</v>
      </c>
      <c r="AE127" s="91">
        <v>-1.3174562959209379E-2</v>
      </c>
      <c r="AF127" s="87"/>
      <c r="AG127" s="85">
        <v>0</v>
      </c>
      <c r="AH127" s="90">
        <v>1.7000000143222449E-2</v>
      </c>
      <c r="AI127" s="90">
        <v>2.9999999587777548E-3</v>
      </c>
      <c r="AJ127" s="90">
        <v>6.9999999343604014E-3</v>
      </c>
      <c r="AK127" s="90">
        <v>-1.3000000044739002E-2</v>
      </c>
      <c r="AL127" s="88">
        <v>9.9999986818155584E-4</v>
      </c>
      <c r="AM127" s="84">
        <v>1.0906856469865334E-2</v>
      </c>
      <c r="AN127" s="91">
        <v>6.2761506276152179E-3</v>
      </c>
      <c r="AO127" s="91">
        <v>-7.3123521399384162E-3</v>
      </c>
      <c r="AP127" s="87">
        <v>7.8968149513027885E-3</v>
      </c>
      <c r="AQ127" s="84">
        <v>4.0315344186642621E-2</v>
      </c>
      <c r="AR127" s="91">
        <v>1.4701448627451041E-2</v>
      </c>
      <c r="AS127" s="91">
        <v>3.6533924358332692E-2</v>
      </c>
      <c r="AT127" s="87">
        <v>1.0007832216518686E-3</v>
      </c>
      <c r="AU127" s="143">
        <v>-1.1097899999999994E-2</v>
      </c>
      <c r="AV127" s="119">
        <v>1.2094000000000001E-2</v>
      </c>
      <c r="AW127" s="119">
        <v>1.7443877298181087E-2</v>
      </c>
      <c r="AX127" s="119">
        <v>1.41096428024721E-2</v>
      </c>
      <c r="AY127" s="119">
        <v>1.9262910000000001E-2</v>
      </c>
    </row>
    <row r="128" spans="1:51" s="9" customFormat="1" ht="11.25">
      <c r="A128" s="7">
        <v>35095</v>
      </c>
      <c r="B128" s="84"/>
      <c r="C128" s="87">
        <v>2.2999999999997911E-2</v>
      </c>
      <c r="D128" s="84">
        <v>3.2009319871297182E-2</v>
      </c>
      <c r="E128" s="91">
        <v>1.5799708313077421E-2</v>
      </c>
      <c r="F128" s="91">
        <v>3.5526266900000047E-2</v>
      </c>
      <c r="G128" s="91">
        <v>2.212097596067375E-2</v>
      </c>
      <c r="H128" s="91">
        <v>3.1933037960000021E-2</v>
      </c>
      <c r="I128" s="90">
        <v>4.2386776799999915E-2</v>
      </c>
      <c r="J128" s="91">
        <v>7.2077922077922185E-3</v>
      </c>
      <c r="K128" s="90">
        <v>2.2659656859999933E-2</v>
      </c>
      <c r="L128" s="88">
        <v>2.4389271794871714E-2</v>
      </c>
      <c r="M128" s="84">
        <v>1.2581022744891257E-2</v>
      </c>
      <c r="N128" s="90">
        <v>2.6201870721929144E-2</v>
      </c>
      <c r="O128" s="88">
        <v>2.08106294999999E-2</v>
      </c>
      <c r="P128" s="84">
        <v>4.1821285438604194E-2</v>
      </c>
      <c r="Q128" s="90">
        <v>4.039915999999999E-2</v>
      </c>
      <c r="R128" s="90">
        <v>4.6696660000000056E-2</v>
      </c>
      <c r="S128" s="90">
        <v>3.177859999999999E-2</v>
      </c>
      <c r="T128" s="90">
        <v>3.8625139999999947E-2</v>
      </c>
      <c r="U128" s="90">
        <v>3.4584799999999971E-2</v>
      </c>
      <c r="V128" s="90">
        <v>3.6568340000000088E-2</v>
      </c>
      <c r="W128" s="90">
        <v>4.5210659999999958E-2</v>
      </c>
      <c r="X128" s="90">
        <v>2.7126919999999943E-2</v>
      </c>
      <c r="Y128" s="90">
        <v>5.1869219999999938E-2</v>
      </c>
      <c r="Z128" s="88">
        <v>1.7815601339999931E-2</v>
      </c>
      <c r="AA128" s="84">
        <v>1.1861680739847058E-2</v>
      </c>
      <c r="AB128" s="91">
        <v>2.9940414635347468E-2</v>
      </c>
      <c r="AC128" s="91">
        <v>4.0562770562770689E-2</v>
      </c>
      <c r="AD128" s="91">
        <v>3.9979312128264999E-2</v>
      </c>
      <c r="AE128" s="91">
        <v>3.8896020539152865E-2</v>
      </c>
      <c r="AF128" s="87"/>
      <c r="AG128" s="85">
        <v>3.8999999987174405E-2</v>
      </c>
      <c r="AH128" s="90">
        <v>3.2999999860931828E-2</v>
      </c>
      <c r="AI128" s="90">
        <v>3.5000000268332832E-2</v>
      </c>
      <c r="AJ128" s="90">
        <v>2.7999999888618454E-2</v>
      </c>
      <c r="AK128" s="90">
        <v>2.5999999952321495E-2</v>
      </c>
      <c r="AL128" s="88">
        <v>3.300000011745019E-2</v>
      </c>
      <c r="AM128" s="84">
        <v>1.6918245365211249E-2</v>
      </c>
      <c r="AN128" s="91">
        <v>2.5385709596235762E-2</v>
      </c>
      <c r="AO128" s="91">
        <v>5.243012926987789E-2</v>
      </c>
      <c r="AP128" s="87">
        <v>3.4604335335596925E-2</v>
      </c>
      <c r="AQ128" s="84">
        <v>5.3231470642597367E-2</v>
      </c>
      <c r="AR128" s="91">
        <v>3.4159264444444393E-2</v>
      </c>
      <c r="AS128" s="91">
        <v>9.7944544075045936E-3</v>
      </c>
      <c r="AT128" s="87">
        <v>6.4377309280591266E-2</v>
      </c>
      <c r="AU128" s="143">
        <v>3.973760000000004E-2</v>
      </c>
      <c r="AV128" s="119">
        <v>2.8528000000000001E-2</v>
      </c>
      <c r="AW128" s="119">
        <v>3.2617342879872835E-2</v>
      </c>
      <c r="AX128" s="119">
        <v>3.0754937272071802E-2</v>
      </c>
      <c r="AY128" s="119">
        <v>3.4035679999999999E-2</v>
      </c>
    </row>
    <row r="129" spans="1:51" s="9" customFormat="1" ht="11.25">
      <c r="A129" s="7">
        <v>35124</v>
      </c>
      <c r="B129" s="84"/>
      <c r="C129" s="87">
        <v>-3.0000000000180993E-3</v>
      </c>
      <c r="D129" s="84">
        <v>1.3384937913239803E-2</v>
      </c>
      <c r="E129" s="91">
        <v>-1.0608598548296988E-2</v>
      </c>
      <c r="F129" s="91">
        <v>3.3142516199999861E-3</v>
      </c>
      <c r="G129" s="91">
        <v>-4.6920821114382338E-4</v>
      </c>
      <c r="H129" s="91">
        <v>-1.2046675200000023E-2</v>
      </c>
      <c r="I129" s="90">
        <v>1.3073574240000108E-2</v>
      </c>
      <c r="J129" s="91">
        <v>2.991425440010298E-2</v>
      </c>
      <c r="K129" s="90">
        <v>1.1624205800000453E-3</v>
      </c>
      <c r="L129" s="88">
        <v>2.4182248717948829E-2</v>
      </c>
      <c r="M129" s="84">
        <v>-1.8919602937476077E-3</v>
      </c>
      <c r="N129" s="90">
        <v>2.3922517187455083E-2</v>
      </c>
      <c r="O129" s="88">
        <v>3.3912102379999975E-2</v>
      </c>
      <c r="P129" s="84">
        <v>2.5788067675861726E-2</v>
      </c>
      <c r="Q129" s="90">
        <v>1.2525999999990489E-4</v>
      </c>
      <c r="R129" s="90">
        <v>1.1440859999999997E-2</v>
      </c>
      <c r="S129" s="90">
        <v>4.1486079999999426E-3</v>
      </c>
      <c r="T129" s="90">
        <v>2.2444719999999974E-2</v>
      </c>
      <c r="U129" s="90">
        <v>1.8781359999999969E-2</v>
      </c>
      <c r="V129" s="90">
        <v>3.3480200000000071E-3</v>
      </c>
      <c r="W129" s="90">
        <v>2.5574999999999903E-2</v>
      </c>
      <c r="X129" s="90">
        <v>1.1167020000000027E-2</v>
      </c>
      <c r="Y129" s="90">
        <v>1.955076E-2</v>
      </c>
      <c r="Z129" s="88">
        <v>3.1090073639999938E-2</v>
      </c>
      <c r="AA129" s="84">
        <v>1.0927876018278493E-3</v>
      </c>
      <c r="AB129" s="91">
        <v>1.4295959837437255E-2</v>
      </c>
      <c r="AC129" s="91">
        <v>4.1186504139452129E-3</v>
      </c>
      <c r="AD129" s="91">
        <v>1.9295802665605599E-2</v>
      </c>
      <c r="AE129" s="91">
        <v>1.3406647720251907E-2</v>
      </c>
      <c r="AF129" s="87"/>
      <c r="AG129" s="85">
        <v>1.7999999779857889E-2</v>
      </c>
      <c r="AH129" s="90">
        <v>1.0000000064756875E-2</v>
      </c>
      <c r="AI129" s="90">
        <v>7.9999998608533129E-3</v>
      </c>
      <c r="AJ129" s="90">
        <v>9.0000002841053028E-3</v>
      </c>
      <c r="AK129" s="90">
        <v>1.6999999833754442E-2</v>
      </c>
      <c r="AL129" s="88">
        <v>6.0000001271665049E-3</v>
      </c>
      <c r="AM129" s="84">
        <v>9.6134688184896788E-3</v>
      </c>
      <c r="AN129" s="91">
        <v>-1.056450752320981E-2</v>
      </c>
      <c r="AO129" s="91">
        <v>-2.5458038838948593E-2</v>
      </c>
      <c r="AP129" s="87">
        <v>8.7088224157516603E-3</v>
      </c>
      <c r="AQ129" s="84">
        <v>-1.4039192746416962E-2</v>
      </c>
      <c r="AR129" s="91">
        <v>1.5838660913043423E-2</v>
      </c>
      <c r="AS129" s="91">
        <v>1.461748633879778E-2</v>
      </c>
      <c r="AT129" s="87">
        <v>2.3319447847749641E-2</v>
      </c>
      <c r="AU129" s="143">
        <v>2.0970699999999898E-2</v>
      </c>
      <c r="AV129" s="119">
        <v>1.0833000000000001E-2</v>
      </c>
      <c r="AW129" s="119">
        <v>6.9337442218797563E-3</v>
      </c>
      <c r="AX129" s="119">
        <v>1.2886027393341E-2</v>
      </c>
      <c r="AY129" s="119">
        <v>9.2721000000000001E-3</v>
      </c>
    </row>
    <row r="130" spans="1:51" s="9" customFormat="1" ht="11.25">
      <c r="A130" s="7">
        <v>35153</v>
      </c>
      <c r="B130" s="84"/>
      <c r="C130" s="87">
        <v>1.4000000000006674E-2</v>
      </c>
      <c r="D130" s="84">
        <v>1.1000489258826907E-2</v>
      </c>
      <c r="E130" s="91">
        <v>2.2070429402656355E-2</v>
      </c>
      <c r="F130" s="91">
        <v>4.1567919220000027E-2</v>
      </c>
      <c r="G130" s="91">
        <v>2.6660861597911367E-2</v>
      </c>
      <c r="H130" s="91">
        <v>5.4831404099999981E-2</v>
      </c>
      <c r="I130" s="90">
        <v>2.7217681448979514E-2</v>
      </c>
      <c r="J130" s="91">
        <v>4.778799756533969E-2</v>
      </c>
      <c r="K130" s="90">
        <v>4.3064310959999963E-2</v>
      </c>
      <c r="L130" s="88">
        <v>2.960420615384618E-2</v>
      </c>
      <c r="M130" s="84">
        <v>6.0191199325378975E-3</v>
      </c>
      <c r="N130" s="90">
        <v>2.9622122350945412E-2</v>
      </c>
      <c r="O130" s="88">
        <v>3.0623249599999181E-3</v>
      </c>
      <c r="P130" s="84">
        <v>-5.8011441133222208E-3</v>
      </c>
      <c r="Q130" s="90">
        <v>1.2292332999999989E-2</v>
      </c>
      <c r="R130" s="90">
        <v>5.5094200000000981E-3</v>
      </c>
      <c r="S130" s="90">
        <v>-1.060300000000014E-3</v>
      </c>
      <c r="T130" s="90">
        <v>1.7113219999999929E-2</v>
      </c>
      <c r="U130" s="90">
        <v>1.6989399999999932E-2</v>
      </c>
      <c r="V130" s="90">
        <v>1.2127959999999938E-2</v>
      </c>
      <c r="W130" s="90">
        <v>1.9959800000000083E-2</v>
      </c>
      <c r="X130" s="90">
        <v>5.1848400000000794E-3</v>
      </c>
      <c r="Y130" s="90">
        <v>6.4831199999999534E-3</v>
      </c>
      <c r="Z130" s="88">
        <v>-1.0496655600000016E-2</v>
      </c>
      <c r="AA130" s="84">
        <v>3.4451537470368443E-2</v>
      </c>
      <c r="AB130" s="91">
        <v>-8.7794585900065059E-3</v>
      </c>
      <c r="AC130" s="91">
        <v>1.942791581428982E-2</v>
      </c>
      <c r="AD130" s="91">
        <v>7.2779076098847817E-3</v>
      </c>
      <c r="AE130" s="91">
        <v>2.2424912734060998E-2</v>
      </c>
      <c r="AF130" s="87"/>
      <c r="AG130" s="85">
        <v>-6.9999999417270642E-3</v>
      </c>
      <c r="AH130" s="90">
        <v>0</v>
      </c>
      <c r="AI130" s="90">
        <v>-2.0000000019534281E-2</v>
      </c>
      <c r="AJ130" s="90">
        <v>-2.0000002306259645E-3</v>
      </c>
      <c r="AK130" s="90">
        <v>-1.7999999797275512E-2</v>
      </c>
      <c r="AL130" s="88">
        <v>-1.3000000019926405E-2</v>
      </c>
      <c r="AM130" s="84">
        <v>7.28868402348537E-4</v>
      </c>
      <c r="AN130" s="91">
        <v>2.1641495336319094E-2</v>
      </c>
      <c r="AO130" s="91">
        <v>3.546563611619491E-2</v>
      </c>
      <c r="AP130" s="87">
        <v>3.5872264555461886E-2</v>
      </c>
      <c r="AQ130" s="84">
        <v>7.321543813171294E-3</v>
      </c>
      <c r="AR130" s="91">
        <v>2.0909861651162709E-2</v>
      </c>
      <c r="AS130" s="91">
        <v>3.0657673704409749E-2</v>
      </c>
      <c r="AT130" s="87">
        <v>-3.6944540585543972E-3</v>
      </c>
      <c r="AU130" s="143">
        <v>2.4155300000000102E-2</v>
      </c>
      <c r="AV130" s="119">
        <v>1.7235287351390002E-2</v>
      </c>
      <c r="AW130" s="119">
        <v>7.9165560638947419E-3</v>
      </c>
      <c r="AX130" s="119">
        <v>2.0959505980665E-2</v>
      </c>
      <c r="AY130" s="119">
        <v>9.6426000000000012E-3</v>
      </c>
    </row>
    <row r="131" spans="1:51" s="9" customFormat="1" ht="11.25">
      <c r="A131" s="7">
        <v>35185</v>
      </c>
      <c r="B131" s="84"/>
      <c r="C131" s="87">
        <v>5.7999999999990726E-2</v>
      </c>
      <c r="D131" s="84">
        <v>4.1422490645748988E-2</v>
      </c>
      <c r="E131" s="91">
        <v>4.2400803994821601E-2</v>
      </c>
      <c r="F131" s="91">
        <v>2.6380630740000077E-2</v>
      </c>
      <c r="G131" s="91">
        <v>1.8650243355740947E-2</v>
      </c>
      <c r="H131" s="91">
        <v>5.6036417000000061E-2</v>
      </c>
      <c r="I131" s="90">
        <v>4.1028862039999892E-2</v>
      </c>
      <c r="J131" s="91">
        <v>5.6718869279324569E-2</v>
      </c>
      <c r="K131" s="90">
        <v>5.1642053659999965E-2</v>
      </c>
      <c r="L131" s="88">
        <v>4.2401844500000063E-2</v>
      </c>
      <c r="M131" s="84">
        <v>1.0310631768647882E-2</v>
      </c>
      <c r="N131" s="90">
        <v>2.5608501661391392E-2</v>
      </c>
      <c r="O131" s="88">
        <v>1.7402537439999977E-2</v>
      </c>
      <c r="P131" s="84">
        <v>3.0040210976260973E-2</v>
      </c>
      <c r="Q131" s="90">
        <v>3.7705958999999956E-2</v>
      </c>
      <c r="R131" s="90">
        <v>2.3032146000000031E-2</v>
      </c>
      <c r="S131" s="90">
        <v>3.5504667000000101E-2</v>
      </c>
      <c r="T131" s="90">
        <v>3.128879200000001E-2</v>
      </c>
      <c r="U131" s="90">
        <v>2.7859395999999981E-2</v>
      </c>
      <c r="V131" s="90">
        <v>4.2119604000000033E-2</v>
      </c>
      <c r="W131" s="90">
        <v>4.469037500000006E-2</v>
      </c>
      <c r="X131" s="90">
        <v>2.484791800000008E-2</v>
      </c>
      <c r="Y131" s="90">
        <v>2.6010448999999936E-2</v>
      </c>
      <c r="Z131" s="88">
        <v>5.2393767999999952E-2</v>
      </c>
      <c r="AA131" s="84">
        <v>4.7873177745934248E-2</v>
      </c>
      <c r="AB131" s="91">
        <v>6.3593615796144753E-2</v>
      </c>
      <c r="AC131" s="91">
        <v>2.1757287330398833E-2</v>
      </c>
      <c r="AD131" s="91">
        <v>4.1259701377310165E-2</v>
      </c>
      <c r="AE131" s="91">
        <v>3.6070574552841128E-2</v>
      </c>
      <c r="AF131" s="87"/>
      <c r="AG131" s="85">
        <v>3.0000000030529161E-2</v>
      </c>
      <c r="AH131" s="90">
        <v>1.5999999789431341E-2</v>
      </c>
      <c r="AI131" s="90">
        <v>4.6000000172087718E-2</v>
      </c>
      <c r="AJ131" s="90">
        <v>2.1999999969432693E-2</v>
      </c>
      <c r="AK131" s="90">
        <v>4.3999999847954996E-2</v>
      </c>
      <c r="AL131" s="88">
        <v>4.3999999928077127E-2</v>
      </c>
      <c r="AM131" s="84">
        <v>3.9832972495379426E-3</v>
      </c>
      <c r="AN131" s="91">
        <v>3.0639879766348299E-2</v>
      </c>
      <c r="AO131" s="91">
        <v>6.1918858840477764E-2</v>
      </c>
      <c r="AP131" s="87">
        <v>8.2314697437437134E-2</v>
      </c>
      <c r="AQ131" s="84">
        <v>7.1084371322103213E-3</v>
      </c>
      <c r="AR131" s="91">
        <v>4.9787935999999977E-2</v>
      </c>
      <c r="AS131" s="91">
        <v>7.3471942744782304E-2</v>
      </c>
      <c r="AT131" s="87">
        <v>5.3139726073606175E-2</v>
      </c>
      <c r="AU131" s="143">
        <v>4.2078599999999966E-2</v>
      </c>
      <c r="AV131" s="119">
        <v>2.6997274724125303E-2</v>
      </c>
      <c r="AW131" s="119">
        <v>1.343144848954303E-2</v>
      </c>
      <c r="AX131" s="119">
        <v>2.8104254945693699E-2</v>
      </c>
      <c r="AY131" s="119">
        <v>1.4743089999999999E-2</v>
      </c>
    </row>
    <row r="132" spans="1:51" s="9" customFormat="1" ht="11.25">
      <c r="A132" s="7">
        <v>35216</v>
      </c>
      <c r="B132" s="84"/>
      <c r="C132" s="87">
        <v>2.9999999999996696E-3</v>
      </c>
      <c r="D132" s="84">
        <v>1.0122496597964492E-2</v>
      </c>
      <c r="E132" s="91">
        <v>-8.8606015113068537E-3</v>
      </c>
      <c r="F132" s="91">
        <v>1.415963928000008E-2</v>
      </c>
      <c r="G132" s="91">
        <v>2.3421636592646289E-2</v>
      </c>
      <c r="H132" s="91">
        <v>-1.9079741959999952E-2</v>
      </c>
      <c r="I132" s="90">
        <v>2.5980818000004291E-4</v>
      </c>
      <c r="J132" s="91">
        <v>1.7839844977844077E-2</v>
      </c>
      <c r="K132" s="90">
        <v>-1.8500991499999953E-2</v>
      </c>
      <c r="L132" s="88">
        <v>1.1264456829268354E-2</v>
      </c>
      <c r="M132" s="84">
        <v>1.9962207766140105E-2</v>
      </c>
      <c r="N132" s="90">
        <v>1.7831945589610543E-2</v>
      </c>
      <c r="O132" s="88">
        <v>9.3908149799999396E-3</v>
      </c>
      <c r="P132" s="84">
        <v>2.331285057665955E-2</v>
      </c>
      <c r="Q132" s="90">
        <v>2.1576299999999993E-2</v>
      </c>
      <c r="R132" s="90">
        <v>2.0500720000000028E-2</v>
      </c>
      <c r="S132" s="90">
        <v>2.7107020000000093E-2</v>
      </c>
      <c r="T132" s="90">
        <v>2.2494720000000079E-2</v>
      </c>
      <c r="U132" s="90">
        <v>1.2180300000000033E-2</v>
      </c>
      <c r="V132" s="90">
        <v>2.5124520000000095E-2</v>
      </c>
      <c r="W132" s="90">
        <v>2.3107779999999911E-2</v>
      </c>
      <c r="X132" s="90">
        <v>2.5383740000000099E-2</v>
      </c>
      <c r="Y132" s="90">
        <v>1.82797400000001E-2</v>
      </c>
      <c r="Z132" s="88">
        <v>3.7556137279999957E-2</v>
      </c>
      <c r="AA132" s="84">
        <v>-7.0704052712456944E-3</v>
      </c>
      <c r="AB132" s="91">
        <v>1.7295208083940139E-2</v>
      </c>
      <c r="AC132" s="91">
        <v>9.1687332111982656E-3</v>
      </c>
      <c r="AD132" s="91">
        <v>1.0421729363609966E-3</v>
      </c>
      <c r="AE132" s="91">
        <v>8.9397795249197554E-3</v>
      </c>
      <c r="AF132" s="87"/>
      <c r="AG132" s="85">
        <v>1.9999999980240046E-2</v>
      </c>
      <c r="AH132" s="90">
        <v>3.1999999989371641E-2</v>
      </c>
      <c r="AI132" s="90">
        <v>1.4999999768148031E-2</v>
      </c>
      <c r="AJ132" s="90">
        <v>2.3000000209364435E-2</v>
      </c>
      <c r="AK132" s="90">
        <v>2.2000000158191924E-2</v>
      </c>
      <c r="AL132" s="88">
        <v>2.2000000004834375E-2</v>
      </c>
      <c r="AM132" s="84">
        <v>6.442148656946145E-3</v>
      </c>
      <c r="AN132" s="91">
        <v>1.4050315722317075E-2</v>
      </c>
      <c r="AO132" s="91">
        <v>-1.0631901065548899E-2</v>
      </c>
      <c r="AP132" s="87">
        <v>1.0499159482697751E-2</v>
      </c>
      <c r="AQ132" s="84">
        <v>1.4817675075241121E-2</v>
      </c>
      <c r="AR132" s="91">
        <v>7.7681461929823836E-3</v>
      </c>
      <c r="AS132" s="91">
        <v>1.4965534485155807E-2</v>
      </c>
      <c r="AT132" s="87">
        <v>1.0521851286277251E-2</v>
      </c>
      <c r="AU132" s="143">
        <v>1.9120199999999921E-2</v>
      </c>
      <c r="AV132" s="119">
        <v>1.0697505742858101E-2</v>
      </c>
      <c r="AW132" s="119">
        <v>2.2853386734335235E-2</v>
      </c>
      <c r="AX132" s="119">
        <v>1.34836247062683E-2</v>
      </c>
      <c r="AY132" s="119">
        <v>2.579331E-2</v>
      </c>
    </row>
    <row r="133" spans="1:51" s="9" customFormat="1" ht="11.25">
      <c r="A133" s="7">
        <v>35244</v>
      </c>
      <c r="B133" s="84"/>
      <c r="C133" s="87">
        <v>-3.0999999999994921E-2</v>
      </c>
      <c r="D133" s="84">
        <v>-1.1170463831009503E-2</v>
      </c>
      <c r="E133" s="91">
        <v>-2.3499705640237956E-2</v>
      </c>
      <c r="F133" s="91">
        <v>-8.6328236599999553E-3</v>
      </c>
      <c r="G133" s="91">
        <v>3.0207154540606851E-4</v>
      </c>
      <c r="H133" s="91">
        <v>-3.5945300780000133E-2</v>
      </c>
      <c r="I133" s="90">
        <v>-2.5209518319999957E-2</v>
      </c>
      <c r="J133" s="91">
        <v>-2.2114598351706705E-2</v>
      </c>
      <c r="K133" s="90">
        <v>-5.1792223039999974E-2</v>
      </c>
      <c r="L133" s="88">
        <v>-2.5784897249999994E-2</v>
      </c>
      <c r="M133" s="84">
        <v>1.5451678207942354E-2</v>
      </c>
      <c r="N133" s="90">
        <v>-1.5661720917338307E-2</v>
      </c>
      <c r="O133" s="88">
        <v>-1.8321155400000011E-2</v>
      </c>
      <c r="P133" s="84">
        <v>-6.0534275885292255E-3</v>
      </c>
      <c r="Q133" s="90">
        <v>-2.1989489999999945E-2</v>
      </c>
      <c r="R133" s="90">
        <v>-1.4869640000000017E-2</v>
      </c>
      <c r="S133" s="90">
        <v>-1.2307300000000021E-2</v>
      </c>
      <c r="T133" s="90">
        <v>-2.3931079999999882E-2</v>
      </c>
      <c r="U133" s="90">
        <v>4.7595000000000276E-3</v>
      </c>
      <c r="V133" s="90">
        <v>-2.4946959999999962E-2</v>
      </c>
      <c r="W133" s="90">
        <v>-1.4678800000000103E-2</v>
      </c>
      <c r="X133" s="90">
        <v>-2.6470399999999339E-3</v>
      </c>
      <c r="Y133" s="90">
        <v>-5.5415800000000459E-3</v>
      </c>
      <c r="Z133" s="88">
        <v>-8.7869192599999701E-3</v>
      </c>
      <c r="AA133" s="84">
        <v>-1.7599590917189656E-2</v>
      </c>
      <c r="AB133" s="91">
        <v>-3.6203685927803875E-2</v>
      </c>
      <c r="AC133" s="91">
        <v>-1.0105493754084427E-2</v>
      </c>
      <c r="AD133" s="91">
        <v>-7.3301030729007177E-3</v>
      </c>
      <c r="AE133" s="91">
        <v>-2.1701200488554284E-2</v>
      </c>
      <c r="AF133" s="87"/>
      <c r="AG133" s="85">
        <v>-1.7999999924447452E-2</v>
      </c>
      <c r="AH133" s="90">
        <v>-5.9999998764146412E-3</v>
      </c>
      <c r="AI133" s="90">
        <v>-2.8999999742473692E-2</v>
      </c>
      <c r="AJ133" s="90">
        <v>-1.8000000005262695E-2</v>
      </c>
      <c r="AK133" s="90">
        <v>-2.9000000072786469E-2</v>
      </c>
      <c r="AL133" s="88">
        <v>-1.6000000002365344E-2</v>
      </c>
      <c r="AM133" s="84">
        <v>-1.1386782316267663E-2</v>
      </c>
      <c r="AN133" s="91">
        <v>-2.8888167805032228E-2</v>
      </c>
      <c r="AO133" s="91">
        <v>-5.7787683647513299E-2</v>
      </c>
      <c r="AP133" s="87">
        <v>-3.2796475402769532E-2</v>
      </c>
      <c r="AQ133" s="84">
        <v>-2.8846962637421036E-3</v>
      </c>
      <c r="AR133" s="91">
        <v>-2.559812683333329E-2</v>
      </c>
      <c r="AS133" s="91">
        <v>-1.5294698345116431E-2</v>
      </c>
      <c r="AT133" s="87">
        <v>-8.3563383162125193E-3</v>
      </c>
      <c r="AU133" s="143">
        <v>-8.2099000000001032E-3</v>
      </c>
      <c r="AV133" s="119">
        <v>-1.0897308929674002E-2</v>
      </c>
      <c r="AW133" s="119">
        <v>2.2566953610712037E-3</v>
      </c>
      <c r="AX133" s="119">
        <v>-9.3371786383206409E-3</v>
      </c>
      <c r="AY133" s="119">
        <v>3.813505E-3</v>
      </c>
    </row>
    <row r="134" spans="1:51" s="9" customFormat="1" ht="11.25">
      <c r="A134" s="7">
        <v>35277</v>
      </c>
      <c r="B134" s="84"/>
      <c r="C134" s="87">
        <v>-5.4999999999985616E-2</v>
      </c>
      <c r="D134" s="84">
        <v>-5.8860576841034851E-2</v>
      </c>
      <c r="E134" s="91">
        <v>-6.8336913002294053E-2</v>
      </c>
      <c r="F134" s="91">
        <v>-5.0403759040000051E-2</v>
      </c>
      <c r="G134" s="91">
        <v>-6.9268910124831273E-2</v>
      </c>
      <c r="H134" s="91">
        <v>-6.2862531800000121E-2</v>
      </c>
      <c r="I134" s="90">
        <v>-4.9946465939999962E-2</v>
      </c>
      <c r="J134" s="91">
        <v>-8.4678196744491063E-2</v>
      </c>
      <c r="K134" s="90">
        <v>-5.9574282879999996E-2</v>
      </c>
      <c r="L134" s="88">
        <v>-6.4695021538461517E-2</v>
      </c>
      <c r="M134" s="84">
        <v>-5.6286681169687269E-2</v>
      </c>
      <c r="N134" s="90">
        <v>-4.2470358540030118E-2</v>
      </c>
      <c r="O134" s="88">
        <v>-5.4828391160000045E-2</v>
      </c>
      <c r="P134" s="84">
        <v>-5.1509367486945568E-2</v>
      </c>
      <c r="Q134" s="90">
        <v>-7.3673540000000037E-2</v>
      </c>
      <c r="R134" s="90">
        <v>-8.0145620000000029E-2</v>
      </c>
      <c r="S134" s="90">
        <v>-6.5987939999999967E-2</v>
      </c>
      <c r="T134" s="90">
        <v>-4.8521099999999984E-2</v>
      </c>
      <c r="U134" s="90">
        <v>-5.5575280000000005E-2</v>
      </c>
      <c r="V134" s="90">
        <v>-6.5289559999999969E-2</v>
      </c>
      <c r="W134" s="90">
        <v>-4.5277840000000014E-2</v>
      </c>
      <c r="X134" s="90">
        <v>-5.0832639999999873E-2</v>
      </c>
      <c r="Y134" s="90">
        <v>-5.2810679999999999E-2</v>
      </c>
      <c r="Z134" s="88">
        <v>-6.939839145999982E-2</v>
      </c>
      <c r="AA134" s="84">
        <v>-7.0424441283941652E-2</v>
      </c>
      <c r="AB134" s="91">
        <v>-8.8066165878889824E-2</v>
      </c>
      <c r="AC134" s="91">
        <v>-5.9945906640467395E-2</v>
      </c>
      <c r="AD134" s="91">
        <v>-5.5280386136083659E-2</v>
      </c>
      <c r="AE134" s="91">
        <v>-6.7538940819866777E-2</v>
      </c>
      <c r="AF134" s="87"/>
      <c r="AG134" s="85">
        <v>-4.9999999967120679E-2</v>
      </c>
      <c r="AH134" s="90">
        <v>-4.6000000148291087E-2</v>
      </c>
      <c r="AI134" s="90">
        <v>-6.300000015500562E-2</v>
      </c>
      <c r="AJ134" s="90">
        <v>-6.0000000202453885E-2</v>
      </c>
      <c r="AK134" s="90">
        <v>-6.8999999925039579E-2</v>
      </c>
      <c r="AL134" s="88">
        <v>-6.0999999911364511E-2</v>
      </c>
      <c r="AM134" s="84">
        <v>-5.8113958517626796E-2</v>
      </c>
      <c r="AN134" s="91">
        <v>-6.3199793418238004E-2</v>
      </c>
      <c r="AO134" s="91">
        <v>-8.1538503630534054E-2</v>
      </c>
      <c r="AP134" s="87">
        <v>-9.7483648041895798E-2</v>
      </c>
      <c r="AQ134" s="84">
        <v>-6.2374906443004363E-2</v>
      </c>
      <c r="AR134" s="91">
        <v>-5.6409679359999965E-2</v>
      </c>
      <c r="AS134" s="91">
        <v>-8.1148977728110805E-2</v>
      </c>
      <c r="AT134" s="87">
        <v>-5.4395115082835233E-2</v>
      </c>
      <c r="AU134" s="143">
        <v>-4.5380799999999999E-2</v>
      </c>
      <c r="AV134" s="119">
        <v>-5.8349906140053608E-2</v>
      </c>
      <c r="AW134" s="119">
        <v>-4.5748027973696259E-2</v>
      </c>
      <c r="AX134" s="119">
        <v>-5.70572702741622E-2</v>
      </c>
      <c r="AY134" s="119">
        <v>-4.4184089999999995E-2</v>
      </c>
    </row>
    <row r="135" spans="1:51" s="9" customFormat="1" ht="11.25">
      <c r="A135" s="7">
        <v>35307</v>
      </c>
      <c r="B135" s="84"/>
      <c r="C135" s="87">
        <v>4.8000000000010479E-2</v>
      </c>
      <c r="D135" s="84">
        <v>3.737085488194225E-2</v>
      </c>
      <c r="E135" s="91">
        <v>3.1115355711279546E-2</v>
      </c>
      <c r="F135" s="91">
        <v>3.7842318480000081E-2</v>
      </c>
      <c r="G135" s="91">
        <v>3.4114174719416912E-2</v>
      </c>
      <c r="H135" s="91">
        <v>3.8496628319999893E-2</v>
      </c>
      <c r="I135" s="90">
        <v>2.8979750159999984E-2</v>
      </c>
      <c r="J135" s="91">
        <v>3.3568839188119259E-2</v>
      </c>
      <c r="K135" s="90">
        <v>4.8883198239999981E-2</v>
      </c>
      <c r="L135" s="88">
        <v>3.225667368421048E-2</v>
      </c>
      <c r="M135" s="84">
        <v>3.1503784046616579E-2</v>
      </c>
      <c r="N135" s="90">
        <v>3.808863645441396E-2</v>
      </c>
      <c r="O135" s="88">
        <v>1.560948910000004E-2</v>
      </c>
      <c r="P135" s="84">
        <v>3.455961068027058E-2</v>
      </c>
      <c r="Q135" s="90">
        <v>4.1089699999999896E-2</v>
      </c>
      <c r="R135" s="90">
        <v>4.3224939999999989E-2</v>
      </c>
      <c r="S135" s="90">
        <v>3.1018379999999901E-2</v>
      </c>
      <c r="T135" s="90">
        <v>2.1859319999999904E-2</v>
      </c>
      <c r="U135" s="90">
        <v>3.5153339999999922E-2</v>
      </c>
      <c r="V135" s="90">
        <v>9.1258000000000727E-3</v>
      </c>
      <c r="W135" s="90">
        <v>3.4875919999999949E-2</v>
      </c>
      <c r="X135" s="90">
        <v>7.9128200000000426E-3</v>
      </c>
      <c r="Y135" s="90">
        <v>3.9737319999999965E-2</v>
      </c>
      <c r="Z135" s="88">
        <v>3.5753249759999939E-2</v>
      </c>
      <c r="AA135" s="84">
        <v>3.3343247175278146E-2</v>
      </c>
      <c r="AB135" s="91">
        <v>3.2251810104089174E-2</v>
      </c>
      <c r="AC135" s="91">
        <v>4.0625039324554857E-2</v>
      </c>
      <c r="AD135" s="91">
        <v>4.2992865529817514E-2</v>
      </c>
      <c r="AE135" s="91">
        <v>3.5537455339335722E-2</v>
      </c>
      <c r="AF135" s="87"/>
      <c r="AG135" s="85">
        <v>2.6999999745272341E-2</v>
      </c>
      <c r="AH135" s="90">
        <v>2.6000000276943602E-2</v>
      </c>
      <c r="AI135" s="90">
        <v>3.7999999948411078E-2</v>
      </c>
      <c r="AJ135" s="90">
        <v>3.400000029329231E-2</v>
      </c>
      <c r="AK135" s="90">
        <v>4.4999999848820194E-2</v>
      </c>
      <c r="AL135" s="88">
        <v>3.299999989120761E-2</v>
      </c>
      <c r="AM135" s="84">
        <v>1.7751245131378601E-2</v>
      </c>
      <c r="AN135" s="91">
        <v>3.1785768033256057E-2</v>
      </c>
      <c r="AO135" s="91">
        <v>4.2432610289153017E-2</v>
      </c>
      <c r="AP135" s="87">
        <v>4.8633889307623468E-2</v>
      </c>
      <c r="AQ135" s="84">
        <v>2.4768704094063398E-2</v>
      </c>
      <c r="AR135" s="91">
        <v>2.0607046177777866E-2</v>
      </c>
      <c r="AS135" s="91">
        <v>2.7833862579347723E-2</v>
      </c>
      <c r="AT135" s="87">
        <v>2.0523456752190139E-2</v>
      </c>
      <c r="AU135" s="143">
        <v>4.347600000000007E-2</v>
      </c>
      <c r="AV135" s="119">
        <v>2.9640615678017804E-2</v>
      </c>
      <c r="AW135" s="119">
        <v>1.8813969841393829E-2</v>
      </c>
      <c r="AX135" s="119">
        <v>3.2942760863304096E-2</v>
      </c>
      <c r="AY135" s="119">
        <v>2.110159E-2</v>
      </c>
    </row>
    <row r="136" spans="1:51" s="9" customFormat="1" ht="11.25">
      <c r="A136" s="7">
        <v>35338</v>
      </c>
      <c r="B136" s="84"/>
      <c r="C136" s="87">
        <v>5.9999999999971187E-2</v>
      </c>
      <c r="D136" s="84">
        <v>4.4143563177870604E-2</v>
      </c>
      <c r="E136" s="91">
        <v>4.0047874971414821E-2</v>
      </c>
      <c r="F136" s="91">
        <v>3.4670828399999909E-2</v>
      </c>
      <c r="G136" s="91">
        <v>3.525894969256238E-2</v>
      </c>
      <c r="H136" s="91">
        <v>3.0674306359999903E-2</v>
      </c>
      <c r="I136" s="90">
        <v>4.219372475999994E-2</v>
      </c>
      <c r="J136" s="91">
        <v>2.6011957706590039E-2</v>
      </c>
      <c r="K136" s="90">
        <v>4.8451223120000053E-2</v>
      </c>
      <c r="L136" s="88">
        <v>4.8565138999999924E-2</v>
      </c>
      <c r="M136" s="84">
        <v>3.1639378856210154E-2</v>
      </c>
      <c r="N136" s="90">
        <v>6.455193584873542E-2</v>
      </c>
      <c r="O136" s="88">
        <v>4.350572973469391E-2</v>
      </c>
      <c r="P136" s="84">
        <v>7.1110204290779855E-2</v>
      </c>
      <c r="Q136" s="90">
        <v>4.4568579999999969E-2</v>
      </c>
      <c r="R136" s="90">
        <v>4.3611419999999956E-2</v>
      </c>
      <c r="S136" s="90">
        <v>4.4090959999999901E-2</v>
      </c>
      <c r="T136" s="90">
        <v>6.1744419999999911E-2</v>
      </c>
      <c r="U136" s="90">
        <v>4.5189499999999994E-2</v>
      </c>
      <c r="V136" s="90">
        <v>5.623152000000009E-2</v>
      </c>
      <c r="W136" s="90">
        <v>6.7300359999999948E-2</v>
      </c>
      <c r="X136" s="90">
        <v>5.1395520000000028E-2</v>
      </c>
      <c r="Y136" s="90">
        <v>6.0267199999999965E-2</v>
      </c>
      <c r="Z136" s="88">
        <v>8.4995506500000095E-2</v>
      </c>
      <c r="AA136" s="84">
        <v>4.8937926381032781E-2</v>
      </c>
      <c r="AB136" s="91">
        <v>8.3446528739268722E-2</v>
      </c>
      <c r="AC136" s="91">
        <v>5.6528521746794791E-2</v>
      </c>
      <c r="AD136" s="91">
        <v>5.6051834131557898E-2</v>
      </c>
      <c r="AE136" s="91">
        <v>3.9846761361979732E-2</v>
      </c>
      <c r="AF136" s="87"/>
      <c r="AG136" s="85">
        <v>9.500000029318878E-2</v>
      </c>
      <c r="AH136" s="90">
        <v>7.6999999967582333E-2</v>
      </c>
      <c r="AI136" s="90">
        <v>9.9999999933733319E-2</v>
      </c>
      <c r="AJ136" s="90">
        <v>8.7999999826012587E-2</v>
      </c>
      <c r="AK136" s="90">
        <v>8.5999999977893093E-2</v>
      </c>
      <c r="AL136" s="88">
        <v>9.4999999907073196E-2</v>
      </c>
      <c r="AM136" s="84">
        <v>5.9398059867661557E-2</v>
      </c>
      <c r="AN136" s="91">
        <v>5.9982627057212579E-2</v>
      </c>
      <c r="AO136" s="91">
        <v>3.9434307173294991E-2</v>
      </c>
      <c r="AP136" s="87">
        <v>3.1309221415922295E-2</v>
      </c>
      <c r="AQ136" s="84">
        <v>2.9753159101232773E-2</v>
      </c>
      <c r="AR136" s="91">
        <v>5.9722028652173798E-2</v>
      </c>
      <c r="AS136" s="91">
        <v>3.7288465126055659E-2</v>
      </c>
      <c r="AT136" s="87">
        <v>4.8252605266025483E-2</v>
      </c>
      <c r="AU136" s="143">
        <v>5.0746100000000016E-2</v>
      </c>
      <c r="AV136" s="119">
        <v>4.7954045167902207E-2</v>
      </c>
      <c r="AW136" s="119">
        <v>5.4172610009355804E-2</v>
      </c>
      <c r="AX136" s="119">
        <v>4.9643604516982999E-2</v>
      </c>
      <c r="AY136" s="119">
        <v>5.6284789999999994E-2</v>
      </c>
    </row>
    <row r="137" spans="1:51" s="9" customFormat="1" ht="11.25">
      <c r="A137" s="7">
        <v>35369</v>
      </c>
      <c r="B137" s="84"/>
      <c r="C137" s="87">
        <v>1.000000000010548E-3</v>
      </c>
      <c r="D137" s="84">
        <v>1.2811657628586604E-2</v>
      </c>
      <c r="E137" s="91">
        <v>3.4396717674453514E-2</v>
      </c>
      <c r="F137" s="91">
        <v>5.3833403620000109E-2</v>
      </c>
      <c r="G137" s="91">
        <v>2.1757097838359885E-2</v>
      </c>
      <c r="H137" s="91">
        <v>1.1719038479999888E-2</v>
      </c>
      <c r="I137" s="90">
        <v>1.2195707999999916E-2</v>
      </c>
      <c r="J137" s="91">
        <v>-2.3707511929949021E-4</v>
      </c>
      <c r="K137" s="90">
        <v>4.7955138399999875E-3</v>
      </c>
      <c r="L137" s="88">
        <v>2.7008421999999976E-2</v>
      </c>
      <c r="M137" s="84">
        <v>3.6822863298303865E-2</v>
      </c>
      <c r="N137" s="90">
        <v>1.2724906332352459E-2</v>
      </c>
      <c r="O137" s="88">
        <v>2.2238963700000003E-2</v>
      </c>
      <c r="P137" s="84">
        <v>4.6010896150773473E-2</v>
      </c>
      <c r="Q137" s="90">
        <v>2.641300000000002E-2</v>
      </c>
      <c r="R137" s="90">
        <v>2.6071139999999993E-2</v>
      </c>
      <c r="S137" s="90">
        <v>3.0753739999999974E-2</v>
      </c>
      <c r="T137" s="90">
        <v>5.0313940000000112E-2</v>
      </c>
      <c r="U137" s="90">
        <v>2.7622180000000052E-2</v>
      </c>
      <c r="V137" s="90">
        <v>2.1209779999999956E-2</v>
      </c>
      <c r="W137" s="90">
        <v>3.64822600000001E-2</v>
      </c>
      <c r="X137" s="90">
        <v>4.7106539999999919E-2</v>
      </c>
      <c r="Y137" s="90">
        <v>2.4288520000000036E-2</v>
      </c>
      <c r="Z137" s="88">
        <v>2.1025389500000102E-2</v>
      </c>
      <c r="AA137" s="84">
        <v>3.9659612079692819E-2</v>
      </c>
      <c r="AB137" s="91">
        <v>-3.123894608622424E-2</v>
      </c>
      <c r="AC137" s="91">
        <v>3.6974512708693119E-2</v>
      </c>
      <c r="AD137" s="91">
        <v>3.9627402353366037E-2</v>
      </c>
      <c r="AE137" s="91">
        <v>7.5213057102088143E-3</v>
      </c>
      <c r="AF137" s="87"/>
      <c r="AG137" s="85">
        <v>8.0000000172346653E-3</v>
      </c>
      <c r="AH137" s="90">
        <v>3.9999997739441628E-3</v>
      </c>
      <c r="AI137" s="90">
        <v>-5.9999999018046646E-3</v>
      </c>
      <c r="AJ137" s="90">
        <v>-1.0000000109800622E-2</v>
      </c>
      <c r="AK137" s="90">
        <v>-4.000000100583545E-3</v>
      </c>
      <c r="AL137" s="88">
        <v>0</v>
      </c>
      <c r="AM137" s="84">
        <v>-1.5313591473541388E-3</v>
      </c>
      <c r="AN137" s="91">
        <v>5.1885289828919046E-3</v>
      </c>
      <c r="AO137" s="91">
        <v>-7.2290636339202852E-3</v>
      </c>
      <c r="AP137" s="87">
        <v>-1.6793890117459465E-2</v>
      </c>
      <c r="AQ137" s="84">
        <v>1.6960220114526248E-2</v>
      </c>
      <c r="AR137" s="91">
        <v>7.5116423863637038E-3</v>
      </c>
      <c r="AS137" s="91">
        <v>-8.0054238124699362E-3</v>
      </c>
      <c r="AT137" s="87">
        <v>-1.0778131854750628E-2</v>
      </c>
      <c r="AU137" s="143">
        <v>2.4109200000000053E-2</v>
      </c>
      <c r="AV137" s="119">
        <v>1.0685635609121101E-2</v>
      </c>
      <c r="AW137" s="119">
        <v>2.6130857982569866E-2</v>
      </c>
      <c r="AX137" s="119">
        <v>1.36591665172576E-2</v>
      </c>
      <c r="AY137" s="119">
        <v>2.7582529999999997E-2</v>
      </c>
    </row>
    <row r="138" spans="1:51" s="9" customFormat="1" ht="11.25">
      <c r="A138" s="7">
        <v>35398</v>
      </c>
      <c r="B138" s="84"/>
      <c r="C138" s="87">
        <v>0.11700000000001864</v>
      </c>
      <c r="D138" s="84">
        <v>7.0871621621619418E-2</v>
      </c>
      <c r="E138" s="91">
        <v>9.0656200000001741E-2</v>
      </c>
      <c r="F138" s="91">
        <v>8.9329998440000002E-2</v>
      </c>
      <c r="G138" s="91">
        <v>7.1893399999998442E-2</v>
      </c>
      <c r="H138" s="91">
        <v>7.5538054559999956E-2</v>
      </c>
      <c r="I138" s="90">
        <v>6.9270540540000036E-2</v>
      </c>
      <c r="J138" s="91">
        <v>8.2337199999999999E-2</v>
      </c>
      <c r="K138" s="90">
        <v>9.005270993999992E-2</v>
      </c>
      <c r="L138" s="88">
        <v>8.6243552000000001E-2</v>
      </c>
      <c r="M138" s="84">
        <v>4.7851970735050209E-2</v>
      </c>
      <c r="N138" s="90">
        <v>7.5383046751930527E-2</v>
      </c>
      <c r="O138" s="88">
        <v>6.9008796799999939E-2</v>
      </c>
      <c r="P138" s="84">
        <v>5.9749818181813907E-2</v>
      </c>
      <c r="Q138" s="90">
        <v>6.7163859999999964E-2</v>
      </c>
      <c r="R138" s="90">
        <v>6.3283980000000017E-2</v>
      </c>
      <c r="S138" s="90">
        <v>5.8725359999999949E-2</v>
      </c>
      <c r="T138" s="90">
        <v>5.153118000000001E-2</v>
      </c>
      <c r="U138" s="90">
        <v>6.4785419999999982E-2</v>
      </c>
      <c r="V138" s="90">
        <v>8.0528600000000283E-2</v>
      </c>
      <c r="W138" s="90">
        <v>4.989656000000009E-2</v>
      </c>
      <c r="X138" s="90">
        <v>4.9134400000000023E-2</v>
      </c>
      <c r="Y138" s="90">
        <v>6.2181260000000016E-2</v>
      </c>
      <c r="Z138" s="88">
        <v>0.12402763159999997</v>
      </c>
      <c r="AA138" s="84">
        <v>6.5699399999999519E-2</v>
      </c>
      <c r="AB138" s="91">
        <v>0.10948830188679382</v>
      </c>
      <c r="AC138" s="91">
        <v>6.7207101449273443E-2</v>
      </c>
      <c r="AD138" s="91">
        <v>4.9324901960786205E-2</v>
      </c>
      <c r="AE138" s="91">
        <v>8.1491599999997222E-2</v>
      </c>
      <c r="AF138" s="87"/>
      <c r="AG138" s="85">
        <v>8.8999999812839681E-2</v>
      </c>
      <c r="AH138" s="90">
        <v>7.3000000299187073E-2</v>
      </c>
      <c r="AI138" s="90">
        <v>9.3000000100303071E-2</v>
      </c>
      <c r="AJ138" s="90">
        <v>8.1000000011375306E-2</v>
      </c>
      <c r="AK138" s="90">
        <v>0.10700000025306999</v>
      </c>
      <c r="AL138" s="88">
        <v>8.4000000036208888E-2</v>
      </c>
      <c r="AM138" s="84">
        <v>9.5644901960786122E-2</v>
      </c>
      <c r="AN138" s="91">
        <v>6.4892375000000557E-2</v>
      </c>
      <c r="AO138" s="91">
        <v>8.5621714285712747E-2</v>
      </c>
      <c r="AP138" s="87">
        <v>7.4887599999997168E-2</v>
      </c>
      <c r="AQ138" s="84">
        <v>5.9295400000000109E-2</v>
      </c>
      <c r="AR138" s="91">
        <v>5.2913778127659628E-2</v>
      </c>
      <c r="AS138" s="91">
        <v>5.702360000000084E-2</v>
      </c>
      <c r="AT138" s="87">
        <v>8.0343000000000275E-2</v>
      </c>
      <c r="AU138" s="143">
        <v>4.7811400000000059E-2</v>
      </c>
      <c r="AV138" s="119">
        <v>6.6593280000000005E-2</v>
      </c>
      <c r="AW138" s="119">
        <v>7.3376153813433209E-2</v>
      </c>
      <c r="AX138" s="119">
        <v>6.9991607894897404E-2</v>
      </c>
      <c r="AY138" s="119">
        <v>7.5584769999999996E-2</v>
      </c>
    </row>
    <row r="139" spans="1:51" s="9" customFormat="1" ht="11.25">
      <c r="A139" s="7">
        <v>35430</v>
      </c>
      <c r="B139" s="84"/>
      <c r="C139" s="87">
        <v>-1.7000000000024218E-2</v>
      </c>
      <c r="D139" s="84">
        <v>-1.5420555555554993E-2</v>
      </c>
      <c r="E139" s="91">
        <v>-1.8640800000001789E-2</v>
      </c>
      <c r="F139" s="91">
        <v>-3.928311599998846E-4</v>
      </c>
      <c r="G139" s="91">
        <v>4.8139999999989858E-3</v>
      </c>
      <c r="H139" s="91">
        <v>-7.3890680799998387E-3</v>
      </c>
      <c r="I139" s="90">
        <v>-7.5136311200000305E-3</v>
      </c>
      <c r="J139" s="91">
        <v>-6.3669999999993454E-3</v>
      </c>
      <c r="K139" s="90">
        <v>-1.1248790099999906E-2</v>
      </c>
      <c r="L139" s="88">
        <v>-9.1611265000000053E-3</v>
      </c>
      <c r="M139" s="84">
        <v>4.4416938950033735E-3</v>
      </c>
      <c r="N139" s="90">
        <v>-2.3855731827872262E-2</v>
      </c>
      <c r="O139" s="88">
        <v>-1.583507559999997E-2</v>
      </c>
      <c r="P139" s="84">
        <v>-3.1461818181802048E-2</v>
      </c>
      <c r="Q139" s="90">
        <v>-2.1022600000000002E-2</v>
      </c>
      <c r="R139" s="90">
        <v>-2.3275999999999963E-2</v>
      </c>
      <c r="S139" s="90">
        <v>-3.1165019999999988E-2</v>
      </c>
      <c r="T139" s="90">
        <v>-2.8943940000000001E-2</v>
      </c>
      <c r="U139" s="90">
        <v>-2.4477859999999962E-2</v>
      </c>
      <c r="V139" s="90">
        <v>-3.641103999999995E-2</v>
      </c>
      <c r="W139" s="90">
        <v>-2.0051600000000058E-2</v>
      </c>
      <c r="X139" s="90">
        <v>-3.2456159999999845E-2</v>
      </c>
      <c r="Y139" s="90">
        <v>-2.6972019999999985E-2</v>
      </c>
      <c r="Z139" s="88">
        <v>-2.6145385760000028E-2</v>
      </c>
      <c r="AA139" s="84">
        <v>-1.9518800000001058E-2</v>
      </c>
      <c r="AB139" s="91">
        <v>-3.5439090909091364E-2</v>
      </c>
      <c r="AC139" s="91">
        <v>-2.6020434782608848E-2</v>
      </c>
      <c r="AD139" s="91">
        <v>-1.456520000000161E-2</v>
      </c>
      <c r="AE139" s="91">
        <v>-3.978839999999928E-2</v>
      </c>
      <c r="AF139" s="87"/>
      <c r="AG139" s="85">
        <v>-2.2999999885330191E-2</v>
      </c>
      <c r="AH139" s="90">
        <v>-3.800000024176875E-2</v>
      </c>
      <c r="AI139" s="90">
        <v>-3.6999999936233041E-2</v>
      </c>
      <c r="AJ139" s="90">
        <v>-2.7999999928443708E-2</v>
      </c>
      <c r="AK139" s="90">
        <v>-4.2000000001086057E-2</v>
      </c>
      <c r="AL139" s="88">
        <v>-2.0999999973381978E-2</v>
      </c>
      <c r="AM139" s="84">
        <v>-6.3188000000002909E-3</v>
      </c>
      <c r="AN139" s="91">
        <v>-1.2505949367086711E-2</v>
      </c>
      <c r="AO139" s="91">
        <v>-8.4131818181821805E-3</v>
      </c>
      <c r="AP139" s="87">
        <v>1.1101000000002692E-2</v>
      </c>
      <c r="AQ139" s="84">
        <v>-2.8467843137252258E-2</v>
      </c>
      <c r="AR139" s="91">
        <v>1.9062346938714114E-5</v>
      </c>
      <c r="AS139" s="91">
        <v>7.1390000000013387E-3</v>
      </c>
      <c r="AT139" s="87">
        <v>-6.0817999999988048E-3</v>
      </c>
      <c r="AU139" s="143">
        <v>-2.5151400000000046E-2</v>
      </c>
      <c r="AV139" s="119">
        <v>-1.9483660000000003E-2</v>
      </c>
      <c r="AW139" s="119">
        <v>-2.1505376344086002E-2</v>
      </c>
      <c r="AX139" s="119">
        <v>-1.6496983261108399E-2</v>
      </c>
      <c r="AY139" s="119">
        <v>-1.981461E-2</v>
      </c>
    </row>
    <row r="140" spans="1:51" s="9" customFormat="1" ht="11.25">
      <c r="A140" s="7">
        <v>35461</v>
      </c>
      <c r="B140" s="84"/>
      <c r="C140" s="87">
        <v>0</v>
      </c>
      <c r="D140" s="84">
        <v>4.5532857142855709E-2</v>
      </c>
      <c r="E140" s="91">
        <v>3.4578999999999249E-2</v>
      </c>
      <c r="F140" s="91">
        <v>4.5589306279999908E-2</v>
      </c>
      <c r="G140" s="91">
        <v>1.4188039215683457E-2</v>
      </c>
      <c r="H140" s="91">
        <v>3.0044910039999984E-2</v>
      </c>
      <c r="I140" s="90">
        <v>1.8294386400000029E-2</v>
      </c>
      <c r="J140" s="91">
        <v>2.6289800000001584E-2</v>
      </c>
      <c r="K140" s="90">
        <v>5.2489630980000035E-2</v>
      </c>
      <c r="L140" s="88">
        <v>1.6258969999999984E-2</v>
      </c>
      <c r="M140" s="84">
        <v>1.7143883760585288E-2</v>
      </c>
      <c r="N140" s="90">
        <v>4.6555246341796197E-2</v>
      </c>
      <c r="O140" s="88">
        <v>4.206789467999994E-2</v>
      </c>
      <c r="P140" s="84">
        <v>4.9409811320733743E-2</v>
      </c>
      <c r="Q140" s="90">
        <v>7.8892420000000074E-2</v>
      </c>
      <c r="R140" s="90">
        <v>8.0113340000000033E-2</v>
      </c>
      <c r="S140" s="90">
        <v>5.978258000000003E-2</v>
      </c>
      <c r="T140" s="90">
        <v>6.2076760000000064E-2</v>
      </c>
      <c r="U140" s="90">
        <v>6.2642040000000065E-2</v>
      </c>
      <c r="V140" s="90">
        <v>6.3624820000000026E-2</v>
      </c>
      <c r="W140" s="90">
        <v>5.0445360000000106E-2</v>
      </c>
      <c r="X140" s="90">
        <v>5.1796439999999944E-2</v>
      </c>
      <c r="Y140" s="90">
        <v>5.6469939999999941E-2</v>
      </c>
      <c r="Z140" s="88">
        <v>9.4915757219999897E-2</v>
      </c>
      <c r="AA140" s="84">
        <v>1.3551800000000336E-2</v>
      </c>
      <c r="AB140" s="91">
        <v>7.4088596491227232E-2</v>
      </c>
      <c r="AC140" s="91">
        <v>5.5475405405405631E-2</v>
      </c>
      <c r="AD140" s="91">
        <v>2.859180000000161E-2</v>
      </c>
      <c r="AE140" s="91">
        <v>2.9414999999999081E-2</v>
      </c>
      <c r="AF140" s="87"/>
      <c r="AG140" s="85">
        <v>6.4000000036731786E-2</v>
      </c>
      <c r="AH140" s="90">
        <v>6.2000000173078051E-2</v>
      </c>
      <c r="AI140" s="90">
        <v>7.2999999752694666E-2</v>
      </c>
      <c r="AJ140" s="90">
        <v>6.5999999910143048E-2</v>
      </c>
      <c r="AK140" s="90">
        <v>6.9999999912143007E-2</v>
      </c>
      <c r="AL140" s="88">
        <v>7.7999999892843341E-2</v>
      </c>
      <c r="AM140" s="84">
        <v>6.3699800000000417E-2</v>
      </c>
      <c r="AN140" s="91">
        <v>5.7344936708858762E-2</v>
      </c>
      <c r="AO140" s="91">
        <v>3.475090909090639E-2</v>
      </c>
      <c r="AP140" s="87">
        <v>3.8307600000001996E-2</v>
      </c>
      <c r="AQ140" s="84">
        <v>3.8423599999999336E-2</v>
      </c>
      <c r="AR140" s="91">
        <v>2.2791947372093002E-2</v>
      </c>
      <c r="AS140" s="91">
        <v>3.4796200000002608E-2</v>
      </c>
      <c r="AT140" s="87">
        <v>3.453580000000156E-2</v>
      </c>
      <c r="AU140" s="143">
        <v>3.5333199999999954E-2</v>
      </c>
      <c r="AV140" s="119">
        <v>3.8029440000000005E-2</v>
      </c>
      <c r="AW140" s="119">
        <v>6.1317061317061272E-2</v>
      </c>
      <c r="AX140" s="119">
        <v>3.9817141370773301E-2</v>
      </c>
      <c r="AY140" s="119">
        <v>6.2478779999999998E-2</v>
      </c>
    </row>
    <row r="141" spans="1:51" s="9" customFormat="1" ht="11.25">
      <c r="A141" s="7">
        <v>35489</v>
      </c>
      <c r="B141" s="84"/>
      <c r="C141" s="87">
        <v>0</v>
      </c>
      <c r="D141" s="84">
        <v>1.8356216216217192E-2</v>
      </c>
      <c r="E141" s="91">
        <v>1.20211999999984E-2</v>
      </c>
      <c r="F141" s="91">
        <v>1.1693072099999924E-2</v>
      </c>
      <c r="G141" s="91">
        <v>2.5604117647056057E-2</v>
      </c>
      <c r="H141" s="91">
        <v>8.7534137400000489E-3</v>
      </c>
      <c r="I141" s="90">
        <v>2.1129667419999887E-2</v>
      </c>
      <c r="J141" s="91">
        <v>1.8341200000001168E-2</v>
      </c>
      <c r="K141" s="90">
        <v>8.5004493800000525E-3</v>
      </c>
      <c r="L141" s="88">
        <v>2.9880364999999909E-2</v>
      </c>
      <c r="M141" s="84">
        <v>2.7675876728324056E-2</v>
      </c>
      <c r="N141" s="90">
        <v>3.083031503927125E-2</v>
      </c>
      <c r="O141" s="88">
        <v>3.3786799060000039E-2</v>
      </c>
      <c r="P141" s="84">
        <v>-2.9221803278687508E-2</v>
      </c>
      <c r="Q141" s="90">
        <v>-2.5108919999999979E-2</v>
      </c>
      <c r="R141" s="90">
        <v>-1.4730919999999981E-2</v>
      </c>
      <c r="S141" s="90">
        <v>-1.0633360000000036E-2</v>
      </c>
      <c r="T141" s="90">
        <v>-2.2083860000000066E-2</v>
      </c>
      <c r="U141" s="90">
        <v>-1.9897400000000065E-2</v>
      </c>
      <c r="V141" s="90">
        <v>-1.2137799999999865E-2</v>
      </c>
      <c r="W141" s="90">
        <v>-3.3827720000000117E-2</v>
      </c>
      <c r="X141" s="90">
        <v>-1.437575999999996E-2</v>
      </c>
      <c r="Y141" s="90">
        <v>-1.6387559999999968E-2</v>
      </c>
      <c r="Z141" s="88">
        <v>-1.2956665259999944E-2</v>
      </c>
      <c r="AA141" s="84">
        <v>-2.4647999999998782E-2</v>
      </c>
      <c r="AB141" s="91">
        <v>-2.0183508771928538E-2</v>
      </c>
      <c r="AC141" s="91">
        <v>1.7570149253740563E-3</v>
      </c>
      <c r="AD141" s="91">
        <v>-3.0709000000001652E-2</v>
      </c>
      <c r="AE141" s="91">
        <v>1.4202599999999954E-2</v>
      </c>
      <c r="AF141" s="87"/>
      <c r="AG141" s="85">
        <v>9.9999998543591762E-3</v>
      </c>
      <c r="AH141" s="90">
        <v>9.9999998465145623E-3</v>
      </c>
      <c r="AI141" s="90">
        <v>-3.9999999688757892E-3</v>
      </c>
      <c r="AJ141" s="90">
        <v>2.0000002000701844E-3</v>
      </c>
      <c r="AK141" s="90">
        <v>-1.9000000005297335E-2</v>
      </c>
      <c r="AL141" s="88">
        <v>1.0000001822392246E-3</v>
      </c>
      <c r="AM141" s="84">
        <v>-1.4299599999999968E-2</v>
      </c>
      <c r="AN141" s="91">
        <v>9.8992592592588302E-3</v>
      </c>
      <c r="AO141" s="91">
        <v>6.6754687499972487E-3</v>
      </c>
      <c r="AP141" s="87">
        <v>1.6303000000000178E-2</v>
      </c>
      <c r="AQ141" s="84">
        <v>3.2193799999997719E-2</v>
      </c>
      <c r="AR141" s="91">
        <v>2.0955410956521758E-2</v>
      </c>
      <c r="AS141" s="91">
        <v>2.2800800000000176E-2</v>
      </c>
      <c r="AT141" s="87">
        <v>-1.8631599999999193E-2</v>
      </c>
      <c r="AU141" s="143">
        <v>1.6506899999999991E-2</v>
      </c>
      <c r="AV141" s="119">
        <v>1.1391020000000002E-2</v>
      </c>
      <c r="AW141" s="119">
        <v>5.9275465554087248E-3</v>
      </c>
      <c r="AX141" s="119">
        <v>1.3456988701820301E-2</v>
      </c>
      <c r="AY141" s="119">
        <v>7.837653E-3</v>
      </c>
    </row>
    <row r="142" spans="1:51" s="9" customFormat="1" ht="11.25">
      <c r="A142" s="7">
        <v>35520</v>
      </c>
      <c r="B142" s="84"/>
      <c r="C142" s="87">
        <v>-5.4110392156861975E-2</v>
      </c>
      <c r="D142" s="84">
        <v>-3.956472222222096E-2</v>
      </c>
      <c r="E142" s="91">
        <v>-4.4820800000001215E-2</v>
      </c>
      <c r="F142" s="91">
        <v>-5.2082847160000001E-2</v>
      </c>
      <c r="G142" s="91">
        <v>-4.1764200000000917E-2</v>
      </c>
      <c r="H142" s="91">
        <v>-3.4717713539999973E-2</v>
      </c>
      <c r="I142" s="90">
        <v>-2.1687395820000011E-2</v>
      </c>
      <c r="J142" s="91">
        <v>-2.4543000000000537E-2</v>
      </c>
      <c r="K142" s="90">
        <v>-1.930131041999994E-2</v>
      </c>
      <c r="L142" s="88">
        <v>4.9153861538462351E-3</v>
      </c>
      <c r="M142" s="84">
        <v>-3.8262691109679281E-2</v>
      </c>
      <c r="N142" s="90">
        <v>-4.9676204011553704E-2</v>
      </c>
      <c r="O142" s="88">
        <v>-3.5773392860000031E-2</v>
      </c>
      <c r="P142" s="84">
        <v>-3.5260163934425215E-2</v>
      </c>
      <c r="Q142" s="90">
        <v>-4.2765839999999944E-2</v>
      </c>
      <c r="R142" s="90">
        <v>-3.9769460000000034E-2</v>
      </c>
      <c r="S142" s="90">
        <v>-4.9392600000000009E-2</v>
      </c>
      <c r="T142" s="90">
        <v>-4.2403080000000037E-2</v>
      </c>
      <c r="U142" s="90">
        <v>-5.4740960000000061E-2</v>
      </c>
      <c r="V142" s="90">
        <v>-4.9321280000000023E-2</v>
      </c>
      <c r="W142" s="90">
        <v>-1.8066779999999949E-2</v>
      </c>
      <c r="X142" s="90">
        <v>-5.3146559999999843E-2</v>
      </c>
      <c r="Y142" s="90">
        <v>-1.5130499999999936E-2</v>
      </c>
      <c r="Z142" s="88">
        <v>-3.8376696099999941E-2</v>
      </c>
      <c r="AA142" s="84">
        <v>-1.8211399999999878E-2</v>
      </c>
      <c r="AB142" s="91">
        <v>-4.9048793103447785E-2</v>
      </c>
      <c r="AC142" s="91">
        <v>-3.9815405405406623E-2</v>
      </c>
      <c r="AD142" s="91">
        <v>-1.6716600000001636E-2</v>
      </c>
      <c r="AE142" s="91">
        <v>-2.4573600000000417E-2</v>
      </c>
      <c r="AF142" s="87"/>
      <c r="AG142" s="85">
        <v>-4.1000000008011073E-2</v>
      </c>
      <c r="AH142" s="90">
        <v>-4.6999999825101058E-2</v>
      </c>
      <c r="AI142" s="90">
        <v>-2.8000000073273967E-2</v>
      </c>
      <c r="AJ142" s="90">
        <v>-2.8000000100342204E-2</v>
      </c>
      <c r="AK142" s="90">
        <v>-3.299999991171032E-2</v>
      </c>
      <c r="AL142" s="88">
        <v>-3.2000000081024105E-2</v>
      </c>
      <c r="AM142" s="84">
        <v>-4.4602399999998266E-2</v>
      </c>
      <c r="AN142" s="91">
        <v>-4.1164625000000066E-2</v>
      </c>
      <c r="AO142" s="91">
        <v>-4.2286521739130611E-2</v>
      </c>
      <c r="AP142" s="87">
        <v>-1.0175400000000057E-2</v>
      </c>
      <c r="AQ142" s="84">
        <v>-4.0119799999999817E-2</v>
      </c>
      <c r="AR142" s="91">
        <v>-1.5768268363636317E-2</v>
      </c>
      <c r="AS142" s="91">
        <v>-3.0525599999998043E-2</v>
      </c>
      <c r="AT142" s="87">
        <v>-5.0594999999999501E-2</v>
      </c>
      <c r="AU142" s="143">
        <v>-3.4884299999999979E-2</v>
      </c>
      <c r="AV142" s="119">
        <v>-3.6683160000000006E-2</v>
      </c>
      <c r="AW142" s="119">
        <v>-4.2613995599504406E-2</v>
      </c>
      <c r="AX142" s="119">
        <v>-3.5138845286369298E-2</v>
      </c>
      <c r="AY142" s="119">
        <v>-4.1085839999999998E-2</v>
      </c>
    </row>
    <row r="143" spans="1:51" s="9" customFormat="1" ht="11.25">
      <c r="A143" s="7">
        <v>35550</v>
      </c>
      <c r="B143" s="84"/>
      <c r="C143" s="87">
        <v>4.4714200000000703E-2</v>
      </c>
      <c r="D143" s="84">
        <v>4.3243714285714496E-2</v>
      </c>
      <c r="E143" s="91">
        <v>3.0365400000000653E-2</v>
      </c>
      <c r="F143" s="91">
        <v>2.6414539639999957E-2</v>
      </c>
      <c r="G143" s="91">
        <v>2.1527999999998659E-2</v>
      </c>
      <c r="H143" s="91">
        <v>3.3366483833333405E-2</v>
      </c>
      <c r="I143" s="90">
        <v>3.9405043599999967E-2</v>
      </c>
      <c r="J143" s="91">
        <v>3.1162799999998381E-2</v>
      </c>
      <c r="K143" s="90">
        <v>4.3230397285714206E-2</v>
      </c>
      <c r="L143" s="88">
        <v>3.1125280249999943E-2</v>
      </c>
      <c r="M143" s="84">
        <v>1.0613831407883634E-2</v>
      </c>
      <c r="N143" s="90">
        <v>3.325477190578674E-2</v>
      </c>
      <c r="O143" s="88">
        <v>2.3271998100000024E-2</v>
      </c>
      <c r="P143" s="84">
        <v>5.4689672131148059E-2</v>
      </c>
      <c r="Q143" s="90">
        <v>5.1409999999999956E-2</v>
      </c>
      <c r="R143" s="90">
        <v>6.3922320000000088E-2</v>
      </c>
      <c r="S143" s="90">
        <v>5.0265800000000027E-2</v>
      </c>
      <c r="T143" s="90">
        <v>3.9133180000000101E-2</v>
      </c>
      <c r="U143" s="90">
        <v>4.914708000000001E-2</v>
      </c>
      <c r="V143" s="90">
        <v>3.6469759999999907E-2</v>
      </c>
      <c r="W143" s="90">
        <v>6.0041060999999951E-2</v>
      </c>
      <c r="X143" s="90">
        <v>2.0930440000000106E-2</v>
      </c>
      <c r="Y143" s="90">
        <v>8.0786489999999933E-2</v>
      </c>
      <c r="Z143" s="88">
        <v>8.2092322180000066E-2</v>
      </c>
      <c r="AA143" s="84">
        <v>2.9477800000001997E-2</v>
      </c>
      <c r="AB143" s="91">
        <v>3.439491228070013E-2</v>
      </c>
      <c r="AC143" s="91">
        <v>4.6842602739727734E-2</v>
      </c>
      <c r="AD143" s="91">
        <v>4.6773725490194318E-2</v>
      </c>
      <c r="AE143" s="91">
        <v>4.0721200000001678E-2</v>
      </c>
      <c r="AF143" s="87"/>
      <c r="AG143" s="85">
        <v>5.5000000119733938E-2</v>
      </c>
      <c r="AH143" s="90">
        <v>7.1999999976805729E-2</v>
      </c>
      <c r="AI143" s="90">
        <v>4.5000000274378227E-2</v>
      </c>
      <c r="AJ143" s="90">
        <v>6.5000000066475661E-2</v>
      </c>
      <c r="AK143" s="90">
        <v>3.8999999988831524E-2</v>
      </c>
      <c r="AL143" s="88">
        <v>4.7999999987750952E-2</v>
      </c>
      <c r="AM143" s="84">
        <v>3.5384509803919606E-2</v>
      </c>
      <c r="AN143" s="91">
        <v>2.11189024390257E-2</v>
      </c>
      <c r="AO143" s="91">
        <v>3.649206349196632E-4</v>
      </c>
      <c r="AP143" s="87">
        <v>-8.9425999999984684E-3</v>
      </c>
      <c r="AQ143" s="84">
        <v>1.0918800000000228E-2</v>
      </c>
      <c r="AR143" s="91">
        <v>2.5916081701754301E-2</v>
      </c>
      <c r="AS143" s="91">
        <v>1.84661999999991E-2</v>
      </c>
      <c r="AT143" s="87">
        <v>3.6140600000000411E-2</v>
      </c>
      <c r="AU143" s="143">
        <v>2.2315499999999933E-2</v>
      </c>
      <c r="AV143" s="119">
        <v>3.0839100000000001E-2</v>
      </c>
      <c r="AW143" s="119">
        <v>5.8405536770921529E-2</v>
      </c>
      <c r="AX143" s="119">
        <v>3.2190224025435803E-2</v>
      </c>
      <c r="AY143" s="119">
        <v>5.9699059999999998E-2</v>
      </c>
    </row>
    <row r="144" spans="1:51" s="9" customFormat="1" ht="11.25">
      <c r="A144" s="7">
        <v>35580</v>
      </c>
      <c r="B144" s="84"/>
      <c r="C144" s="87">
        <v>0.11090745098039023</v>
      </c>
      <c r="D144" s="84">
        <v>5.8650333333333249E-2</v>
      </c>
      <c r="E144" s="91">
        <v>7.1066399999999419E-2</v>
      </c>
      <c r="F144" s="91">
        <v>7.1160667780000075E-2</v>
      </c>
      <c r="G144" s="91">
        <v>7.3957254901958258E-2</v>
      </c>
      <c r="H144" s="91">
        <v>9.5964010059999882E-2</v>
      </c>
      <c r="I144" s="90">
        <v>7.3810434659999924E-2</v>
      </c>
      <c r="J144" s="91">
        <v>9.8548800000002101E-2</v>
      </c>
      <c r="K144" s="90">
        <v>0.10814988768</v>
      </c>
      <c r="L144" s="88">
        <v>7.3049139999999957E-2</v>
      </c>
      <c r="M144" s="84">
        <v>6.8788630401386719E-2</v>
      </c>
      <c r="N144" s="90">
        <v>6.2062555835360467E-2</v>
      </c>
      <c r="O144" s="88">
        <v>6.8532017259999911E-2</v>
      </c>
      <c r="P144" s="84">
        <v>6.7712909090909434E-2</v>
      </c>
      <c r="Q144" s="90">
        <v>4.7658940000000038E-2</v>
      </c>
      <c r="R144" s="90">
        <v>6.8707139999999889E-2</v>
      </c>
      <c r="S144" s="90">
        <v>5.5434820000000107E-2</v>
      </c>
      <c r="T144" s="90">
        <v>5.4646479999999942E-2</v>
      </c>
      <c r="U144" s="90">
        <v>7.2742419999999974E-2</v>
      </c>
      <c r="V144" s="90">
        <v>3.7918359999999929E-2</v>
      </c>
      <c r="W144" s="90">
        <v>5.5498239999999921E-2</v>
      </c>
      <c r="X144" s="90">
        <v>6.2589500000000076E-2</v>
      </c>
      <c r="Y144" s="90">
        <v>5.6420939999999975E-2</v>
      </c>
      <c r="Z144" s="88">
        <v>0.10049241852000002</v>
      </c>
      <c r="AA144" s="84">
        <v>7.7267800000001552E-2</v>
      </c>
      <c r="AB144" s="91">
        <v>0.11648931034482568</v>
      </c>
      <c r="AC144" s="91">
        <v>6.9801363636362135E-2</v>
      </c>
      <c r="AD144" s="91">
        <v>8.2095800000001162E-2</v>
      </c>
      <c r="AE144" s="91">
        <v>5.4685999999999124E-2</v>
      </c>
      <c r="AF144" s="87"/>
      <c r="AG144" s="84">
        <v>7.2999999789643777E-2</v>
      </c>
      <c r="AH144" s="91">
        <v>8.0999999943745182E-2</v>
      </c>
      <c r="AI144" s="91">
        <v>0.10899999980029285</v>
      </c>
      <c r="AJ144" s="91">
        <v>9.4999999839670224E-2</v>
      </c>
      <c r="AK144" s="91">
        <v>0.10899999999811882</v>
      </c>
      <c r="AL144" s="87">
        <v>7.89999999267057E-2</v>
      </c>
      <c r="AM144" s="84">
        <v>0.10202232142857248</v>
      </c>
      <c r="AN144" s="91">
        <v>7.505879518072156E-2</v>
      </c>
      <c r="AO144" s="91">
        <v>9.9915689655169615E-2</v>
      </c>
      <c r="AP144" s="87">
        <v>0.1182892156862756</v>
      </c>
      <c r="AQ144" s="84">
        <v>5.2549399999998858E-2</v>
      </c>
      <c r="AR144" s="91">
        <v>8.0781629392857157E-2</v>
      </c>
      <c r="AS144" s="91">
        <v>0.102267199999998</v>
      </c>
      <c r="AT144" s="87">
        <v>8.4242199999999157E-2</v>
      </c>
      <c r="AU144" s="143">
        <v>7.4461799999999911E-2</v>
      </c>
      <c r="AV144" s="119">
        <v>7.074256000000001E-2</v>
      </c>
      <c r="AW144" s="119">
        <v>5.8576883719769324E-2</v>
      </c>
      <c r="AX144" s="119">
        <v>7.3496046648025504E-2</v>
      </c>
      <c r="AY144" s="119">
        <v>6.0887579999999997E-2</v>
      </c>
    </row>
    <row r="145" spans="1:51" s="9" customFormat="1" ht="11.25">
      <c r="A145" s="7">
        <v>35611</v>
      </c>
      <c r="B145" s="84"/>
      <c r="C145" s="87">
        <v>4.6256200000000414E-2</v>
      </c>
      <c r="D145" s="84">
        <v>5.3838387096774243E-2</v>
      </c>
      <c r="E145" s="91">
        <v>1.9559200000000665E-2</v>
      </c>
      <c r="F145" s="91">
        <v>2.561426475999995E-2</v>
      </c>
      <c r="G145" s="91">
        <v>2.6780392156861677E-2</v>
      </c>
      <c r="H145" s="91">
        <v>4.3335077895833241E-2</v>
      </c>
      <c r="I145" s="90">
        <v>6.4273970775510225E-2</v>
      </c>
      <c r="J145" s="91">
        <v>3.8470000000001781E-2</v>
      </c>
      <c r="K145" s="90">
        <v>2.5432018320000083E-2</v>
      </c>
      <c r="L145" s="88">
        <v>3.8685749249999901E-2</v>
      </c>
      <c r="M145" s="84">
        <v>4.2362799476174606E-2</v>
      </c>
      <c r="N145" s="90">
        <v>3.4398168052535372E-2</v>
      </c>
      <c r="O145" s="88">
        <v>4.9306072020000036E-2</v>
      </c>
      <c r="P145" s="84">
        <v>5.1807142857141608E-2</v>
      </c>
      <c r="Q145" s="90">
        <v>3.5093400000000052E-2</v>
      </c>
      <c r="R145" s="90">
        <v>2.8251559999999953E-2</v>
      </c>
      <c r="S145" s="90">
        <v>2.9229500000000019E-2</v>
      </c>
      <c r="T145" s="90">
        <v>4.9040839999999974E-2</v>
      </c>
      <c r="U145" s="90">
        <v>3.5716059999999938E-2</v>
      </c>
      <c r="V145" s="90">
        <v>5.576320000000079E-3</v>
      </c>
      <c r="W145" s="90">
        <v>4.5219799999999921E-2</v>
      </c>
      <c r="X145" s="90">
        <v>4.8412579999999927E-2</v>
      </c>
      <c r="Y145" s="90">
        <v>3.936513999999991E-2</v>
      </c>
      <c r="Z145" s="88">
        <v>3.5344637479999941E-2</v>
      </c>
      <c r="AA145" s="84">
        <v>4.827220000000132E-2</v>
      </c>
      <c r="AB145" s="91">
        <v>1.8439491525424234E-2</v>
      </c>
      <c r="AC145" s="91">
        <v>5.0814603174601736E-2</v>
      </c>
      <c r="AD145" s="91">
        <v>4.033823529411662E-2</v>
      </c>
      <c r="AE145" s="91">
        <v>3.6386800000000941E-2</v>
      </c>
      <c r="AF145" s="87"/>
      <c r="AG145" s="84">
        <v>4.3999999992128558E-2</v>
      </c>
      <c r="AH145" s="91">
        <v>3.4999999918688296E-2</v>
      </c>
      <c r="AI145" s="91">
        <v>2.600000003156766E-2</v>
      </c>
      <c r="AJ145" s="91">
        <v>2.8000000164526639E-2</v>
      </c>
      <c r="AK145" s="91">
        <v>1.7999999995638172E-2</v>
      </c>
      <c r="AL145" s="87">
        <v>4.1000000020987581E-2</v>
      </c>
      <c r="AM145" s="84">
        <v>4.0273818181817411E-2</v>
      </c>
      <c r="AN145" s="91">
        <v>2.6940370370371447E-2</v>
      </c>
      <c r="AO145" s="91">
        <v>9.433703703701779E-3</v>
      </c>
      <c r="AP145" s="87">
        <v>3.6070199999998831E-2</v>
      </c>
      <c r="AQ145" s="84">
        <v>1.7320200000000785E-2</v>
      </c>
      <c r="AR145" s="91">
        <v>3.5257608530612217E-2</v>
      </c>
      <c r="AS145" s="91">
        <v>4.8342199999998003E-2</v>
      </c>
      <c r="AT145" s="87">
        <v>5.0954600000001404E-2</v>
      </c>
      <c r="AU145" s="143">
        <v>3.3668299999999984E-2</v>
      </c>
      <c r="AV145" s="119">
        <v>3.4980380000000005E-2</v>
      </c>
      <c r="AW145" s="119">
        <v>4.345263356438922E-2</v>
      </c>
      <c r="AX145" s="119">
        <v>3.9297539265695701E-2</v>
      </c>
      <c r="AY145" s="119">
        <v>4.4804099999999999E-2</v>
      </c>
    </row>
    <row r="146" spans="1:51" s="9" customFormat="1" ht="11.25">
      <c r="A146" s="7">
        <v>35642</v>
      </c>
      <c r="B146" s="84"/>
      <c r="C146" s="87">
        <v>0.11480420000000069</v>
      </c>
      <c r="D146" s="84">
        <v>6.807258064516053E-2</v>
      </c>
      <c r="E146" s="91">
        <v>8.9755399999999153E-2</v>
      </c>
      <c r="F146" s="91">
        <v>0.11730132102000002</v>
      </c>
      <c r="G146" s="91">
        <v>6.3450192307690445E-2</v>
      </c>
      <c r="H146" s="91">
        <v>8.3909225680000032E-2</v>
      </c>
      <c r="I146" s="90">
        <v>7.855122094000011E-2</v>
      </c>
      <c r="J146" s="91">
        <v>0.10228080000000084</v>
      </c>
      <c r="K146" s="90">
        <v>8.7004710940000063E-2</v>
      </c>
      <c r="L146" s="88">
        <v>6.3762472564102612E-2</v>
      </c>
      <c r="M146" s="84">
        <v>5.0925550489198557E-2</v>
      </c>
      <c r="N146" s="90">
        <v>8.2705173071692784E-2</v>
      </c>
      <c r="O146" s="88">
        <v>9.0306637040000082E-2</v>
      </c>
      <c r="P146" s="84">
        <v>0.12829049180327923</v>
      </c>
      <c r="Q146" s="90">
        <v>0.10574802000000005</v>
      </c>
      <c r="R146" s="90">
        <v>0.11105421999999998</v>
      </c>
      <c r="S146" s="90">
        <v>9.6026759999999989E-2</v>
      </c>
      <c r="T146" s="90">
        <v>0.13607118000000007</v>
      </c>
      <c r="U146" s="90">
        <v>0.14006691999999998</v>
      </c>
      <c r="V146" s="90">
        <v>9.4788859999999975E-2</v>
      </c>
      <c r="W146" s="90">
        <v>0.13542279999999995</v>
      </c>
      <c r="X146" s="90">
        <v>8.25492000000001E-2</v>
      </c>
      <c r="Y146" s="90">
        <v>0.11387243999999996</v>
      </c>
      <c r="Z146" s="88">
        <v>0.1364699010799999</v>
      </c>
      <c r="AA146" s="84">
        <v>9.7053199999998396E-2</v>
      </c>
      <c r="AB146" s="91">
        <v>0.12512677966101737</v>
      </c>
      <c r="AC146" s="91">
        <v>9.5172837837837587E-2</v>
      </c>
      <c r="AD146" s="91">
        <v>0.11290396226415167</v>
      </c>
      <c r="AE146" s="91">
        <v>8.5063199999999339E-2</v>
      </c>
      <c r="AF146" s="87"/>
      <c r="AG146" s="84">
        <v>7.5875200000000032E-2</v>
      </c>
      <c r="AH146" s="91">
        <v>9.7848599999999397E-2</v>
      </c>
      <c r="AI146" s="91">
        <v>0.11953559990592222</v>
      </c>
      <c r="AJ146" s="91">
        <v>0.11075679997112231</v>
      </c>
      <c r="AK146" s="91">
        <v>0.10566620000000038</v>
      </c>
      <c r="AL146" s="87">
        <v>0.11229840000000091</v>
      </c>
      <c r="AM146" s="84">
        <v>0.1389965454545441</v>
      </c>
      <c r="AN146" s="91">
        <v>8.049199999999801E-2</v>
      </c>
      <c r="AO146" s="91">
        <v>8.4515573770491459E-2</v>
      </c>
      <c r="AP146" s="87">
        <v>9.0421399999998542E-2</v>
      </c>
      <c r="AQ146" s="84">
        <v>5.8566799999998809E-2</v>
      </c>
      <c r="AR146" s="91">
        <v>4.5406159895833298E-2</v>
      </c>
      <c r="AS146" s="91">
        <v>6.2869399999997855E-2</v>
      </c>
      <c r="AT146" s="87">
        <v>9.5126000000000932E-2</v>
      </c>
      <c r="AU146" s="143">
        <v>5.5086500000000038E-2</v>
      </c>
      <c r="AV146" s="119">
        <v>7.6210480000000011E-2</v>
      </c>
      <c r="AW146" s="119">
        <v>7.8123234742526471E-2</v>
      </c>
      <c r="AX146" s="119">
        <v>7.9187259612083394E-2</v>
      </c>
      <c r="AY146" s="119">
        <v>7.9566600000000001E-2</v>
      </c>
    </row>
    <row r="147" spans="1:51" s="9" customFormat="1" ht="11.25">
      <c r="A147" s="7">
        <v>35671</v>
      </c>
      <c r="B147" s="84"/>
      <c r="C147" s="87">
        <v>-2.664730769230772E-2</v>
      </c>
      <c r="D147" s="84">
        <v>-4.8314838709677455E-2</v>
      </c>
      <c r="E147" s="91">
        <v>-2.2395999999998639E-2</v>
      </c>
      <c r="F147" s="91">
        <v>-1.5309811479999991E-2</v>
      </c>
      <c r="G147" s="91">
        <v>-2.9046000000008121E-3</v>
      </c>
      <c r="H147" s="91">
        <v>9.5483546041665868E-3</v>
      </c>
      <c r="I147" s="90">
        <v>-1.7624659559999922E-2</v>
      </c>
      <c r="J147" s="91">
        <v>2.1575199999999128E-2</v>
      </c>
      <c r="K147" s="90">
        <v>2.9359366734693637E-3</v>
      </c>
      <c r="L147" s="88">
        <v>-2.7932416923076908E-2</v>
      </c>
      <c r="M147" s="84">
        <v>-1.3507454452744483E-2</v>
      </c>
      <c r="N147" s="90">
        <v>-4.8215771382113415E-2</v>
      </c>
      <c r="O147" s="88">
        <v>-2.967753338000001E-2</v>
      </c>
      <c r="P147" s="84">
        <v>-4.9211509433961131E-2</v>
      </c>
      <c r="Q147" s="90">
        <v>-1.8729500000000066E-2</v>
      </c>
      <c r="R147" s="90">
        <v>-2.8825199999999995E-2</v>
      </c>
      <c r="S147" s="90">
        <v>-1.1159200000000036E-2</v>
      </c>
      <c r="T147" s="90">
        <v>-3.4366879999999989E-2</v>
      </c>
      <c r="U147" s="90">
        <v>-3.301858000000002E-2</v>
      </c>
      <c r="V147" s="90">
        <v>7.3698000000010921E-4</v>
      </c>
      <c r="W147" s="90">
        <v>-2.250258000000005E-2</v>
      </c>
      <c r="X147" s="90">
        <v>-2.8164740000000021E-2</v>
      </c>
      <c r="Y147" s="90">
        <v>-2.9119079999999964E-2</v>
      </c>
      <c r="Z147" s="88">
        <v>-4.9927451119999966E-2</v>
      </c>
      <c r="AA147" s="84">
        <v>-9.7213999999995471E-3</v>
      </c>
      <c r="AB147" s="91">
        <v>-2.2989310344828096E-2</v>
      </c>
      <c r="AC147" s="91">
        <v>-3.0036911764704688E-2</v>
      </c>
      <c r="AD147" s="91">
        <v>-1.3072800000001328E-2</v>
      </c>
      <c r="AE147" s="91">
        <v>-4.3891800000000591E-2</v>
      </c>
      <c r="AF147" s="87"/>
      <c r="AG147" s="84">
        <v>-5.7090199999999536E-2</v>
      </c>
      <c r="AH147" s="91">
        <v>-5.7436400000000276E-2</v>
      </c>
      <c r="AI147" s="91">
        <v>-6.0686200007840641E-2</v>
      </c>
      <c r="AJ147" s="91">
        <v>-5.2760599971810596E-2</v>
      </c>
      <c r="AK147" s="91">
        <v>-4.3576399999999071E-2</v>
      </c>
      <c r="AL147" s="87">
        <v>-4.2105999999999755E-2</v>
      </c>
      <c r="AM147" s="84">
        <v>-3.9750727272727326E-2</v>
      </c>
      <c r="AN147" s="91">
        <v>-1.7807058823530508E-2</v>
      </c>
      <c r="AO147" s="91">
        <v>-9.8300000000195453E-4</v>
      </c>
      <c r="AP147" s="87">
        <v>2.7068199999999321E-2</v>
      </c>
      <c r="AQ147" s="84">
        <v>-1.7892200000002023E-2</v>
      </c>
      <c r="AR147" s="91">
        <v>-1.1210517933333275E-2</v>
      </c>
      <c r="AS147" s="91">
        <v>1.9811799999999602E-2</v>
      </c>
      <c r="AT147" s="87">
        <v>-2.8192600000000012E-2</v>
      </c>
      <c r="AU147" s="143">
        <v>-4.9764499999999989E-2</v>
      </c>
      <c r="AV147" s="119">
        <v>-3.0017860000000004E-2</v>
      </c>
      <c r="AW147" s="119">
        <v>-5.7445849794087733E-2</v>
      </c>
      <c r="AX147" s="119">
        <v>-2.7842454031139597E-2</v>
      </c>
      <c r="AY147" s="119">
        <v>-5.6014659999999994E-2</v>
      </c>
    </row>
    <row r="148" spans="1:51" s="9" customFormat="1" ht="11.25">
      <c r="A148" s="7">
        <v>35703</v>
      </c>
      <c r="B148" s="84"/>
      <c r="C148" s="87">
        <v>3.581220000000096E-2</v>
      </c>
      <c r="D148" s="84">
        <v>4.8658387096774725E-2</v>
      </c>
      <c r="E148" s="91">
        <v>5.7182200000000405E-2</v>
      </c>
      <c r="F148" s="91">
        <v>4.8733077080000076E-2</v>
      </c>
      <c r="G148" s="91">
        <v>4.2108999999999508E-2</v>
      </c>
      <c r="H148" s="91">
        <v>6.6771451679999982E-2</v>
      </c>
      <c r="I148" s="90">
        <v>5.35531629599999E-2</v>
      </c>
      <c r="J148" s="91">
        <v>6.2340200000000401E-2</v>
      </c>
      <c r="K148" s="90">
        <v>4.6501132479999985E-2</v>
      </c>
      <c r="L148" s="88">
        <v>5.1057224615384644E-2</v>
      </c>
      <c r="M148" s="84">
        <v>5.3929077159790673E-2</v>
      </c>
      <c r="N148" s="90">
        <v>5.2198426751863369E-2</v>
      </c>
      <c r="O148" s="88">
        <v>5.7318651819999955E-2</v>
      </c>
      <c r="P148" s="84">
        <v>6.448813559321942E-2</v>
      </c>
      <c r="Q148" s="90">
        <v>5.5078428999999929E-2</v>
      </c>
      <c r="R148" s="90">
        <v>8.1901000000000002E-2</v>
      </c>
      <c r="S148" s="90">
        <v>6.124638800000004E-2</v>
      </c>
      <c r="T148" s="90">
        <v>8.2753081999999978E-2</v>
      </c>
      <c r="U148" s="90">
        <v>7.6514143000000034E-2</v>
      </c>
      <c r="V148" s="90">
        <v>7.0578939000000007E-2</v>
      </c>
      <c r="W148" s="90">
        <v>8.1047387999999998E-2</v>
      </c>
      <c r="X148" s="90">
        <v>6.0463509999999943E-2</v>
      </c>
      <c r="Y148" s="90">
        <v>7.9008079999999925E-2</v>
      </c>
      <c r="Z148" s="88">
        <v>4.7179135601999933E-2</v>
      </c>
      <c r="AA148" s="84">
        <v>3.2809000000000532E-2</v>
      </c>
      <c r="AB148" s="91">
        <v>3.0601896551724517E-2</v>
      </c>
      <c r="AC148" s="91">
        <v>5.9467638888889507E-2</v>
      </c>
      <c r="AD148" s="91">
        <v>5.8836862745098362E-2</v>
      </c>
      <c r="AE148" s="91">
        <v>6.3701400000001129E-2</v>
      </c>
      <c r="AF148" s="87"/>
      <c r="AG148" s="84">
        <v>2.852300000000052E-2</v>
      </c>
      <c r="AH148" s="91">
        <v>4.0500799999998893E-2</v>
      </c>
      <c r="AI148" s="91">
        <v>3.5041960319582843E-2</v>
      </c>
      <c r="AJ148" s="91">
        <v>3.1180399993285146E-2</v>
      </c>
      <c r="AK148" s="91">
        <v>4.302260000000091E-2</v>
      </c>
      <c r="AL148" s="87">
        <v>3.1664400000000148E-2</v>
      </c>
      <c r="AM148" s="84">
        <v>5.5258363636363494E-2</v>
      </c>
      <c r="AN148" s="91">
        <v>3.7199999999998346E-2</v>
      </c>
      <c r="AO148" s="91">
        <v>4.6060847457627174E-2</v>
      </c>
      <c r="AP148" s="87">
        <v>6.1036800000001223E-2</v>
      </c>
      <c r="AQ148" s="84">
        <v>6.399540000000048E-2</v>
      </c>
      <c r="AR148" s="91">
        <v>6.6733242978723517E-2</v>
      </c>
      <c r="AS148" s="91">
        <v>6.6748800000001607E-2</v>
      </c>
      <c r="AT148" s="87">
        <v>2.7983000000001201E-2</v>
      </c>
      <c r="AU148" s="143">
        <v>3.5812600000000083E-2</v>
      </c>
      <c r="AV148" s="119">
        <v>5.0220140000000003E-2</v>
      </c>
      <c r="AW148" s="119">
        <v>5.3153523741759079E-2</v>
      </c>
      <c r="AX148" s="119">
        <v>5.1961643839169104E-2</v>
      </c>
      <c r="AY148" s="119">
        <v>5.4765700000000007E-2</v>
      </c>
    </row>
    <row r="149" spans="1:51" s="9" customFormat="1" ht="11.25">
      <c r="A149" s="7">
        <v>35734</v>
      </c>
      <c r="B149" s="84"/>
      <c r="C149" s="87">
        <v>-4.6104799999999724E-2</v>
      </c>
      <c r="D149" s="84">
        <v>-3.4930303030301868E-2</v>
      </c>
      <c r="E149" s="91">
        <v>-2.6867200000001201E-2</v>
      </c>
      <c r="F149" s="91">
        <v>-2.5179801740000007E-2</v>
      </c>
      <c r="G149" s="91">
        <v>-4.3348627450979893E-2</v>
      </c>
      <c r="H149" s="91">
        <v>-4.1489840712245041E-2</v>
      </c>
      <c r="I149" s="90">
        <v>-3.9122890549999956E-2</v>
      </c>
      <c r="J149" s="91">
        <v>-5.1026199999998578E-2</v>
      </c>
      <c r="K149" s="90">
        <v>-3.1266230658000049E-2</v>
      </c>
      <c r="L149" s="88">
        <v>-2.3943722499999986E-2</v>
      </c>
      <c r="M149" s="84">
        <v>-1.2494037917681999E-2</v>
      </c>
      <c r="N149" s="90">
        <v>-3.927405660292671E-2</v>
      </c>
      <c r="O149" s="88">
        <v>-3.0383535037999954E-2</v>
      </c>
      <c r="P149" s="84">
        <v>-4.8207833333333228E-2</v>
      </c>
      <c r="Q149" s="90">
        <v>-7.5702280000000122E-2</v>
      </c>
      <c r="R149" s="90">
        <v>-5.1917180000000007E-2</v>
      </c>
      <c r="S149" s="90">
        <v>-5.0058919999999896E-2</v>
      </c>
      <c r="T149" s="90">
        <v>-7.2200200000000048E-2</v>
      </c>
      <c r="U149" s="90">
        <v>-7.3327240000000016E-2</v>
      </c>
      <c r="V149" s="90">
        <v>-7.1682600000000041E-2</v>
      </c>
      <c r="W149" s="90">
        <v>-7.5744939999999983E-2</v>
      </c>
      <c r="X149" s="90">
        <v>-4.6098219999999857E-2</v>
      </c>
      <c r="Y149" s="90">
        <v>-7.5594120000000098E-2</v>
      </c>
      <c r="Z149" s="88">
        <v>-6.370508561999999E-2</v>
      </c>
      <c r="AA149" s="84">
        <v>-5.2142800000000489E-2</v>
      </c>
      <c r="AB149" s="91">
        <v>-6.2846981132075874E-2</v>
      </c>
      <c r="AC149" s="91">
        <v>-3.3759402985075293E-2</v>
      </c>
      <c r="AD149" s="91">
        <v>-6.4328199999999169E-2</v>
      </c>
      <c r="AE149" s="91">
        <v>-4.1929399999999672E-2</v>
      </c>
      <c r="AF149" s="87"/>
      <c r="AG149" s="84">
        <v>-2.2908600000000945E-2</v>
      </c>
      <c r="AH149" s="91">
        <v>-2.1555999999998798E-2</v>
      </c>
      <c r="AI149" s="91">
        <v>-3.8822317862068245E-2</v>
      </c>
      <c r="AJ149" s="91">
        <v>-4.6821000037524652E-2</v>
      </c>
      <c r="AK149" s="91">
        <v>-2.8884599999999261E-2</v>
      </c>
      <c r="AL149" s="87">
        <v>-3.5179199999999411E-2</v>
      </c>
      <c r="AM149" s="84">
        <v>-7.0647857142857595E-2</v>
      </c>
      <c r="AN149" s="91">
        <v>-6.0251294117647847E-2</v>
      </c>
      <c r="AO149" s="91">
        <v>-7.7837666666665806E-2</v>
      </c>
      <c r="AP149" s="87">
        <v>-6.5211599999999592E-2</v>
      </c>
      <c r="AQ149" s="84">
        <v>-5.1251799999999625E-2</v>
      </c>
      <c r="AR149" s="91">
        <v>-5.303179729787233E-2</v>
      </c>
      <c r="AS149" s="91">
        <v>-6.5447000000001365E-2</v>
      </c>
      <c r="AT149" s="87">
        <v>-8.2866199999999335E-2</v>
      </c>
      <c r="AU149" s="143">
        <v>-6.622119999999998E-2</v>
      </c>
      <c r="AV149" s="119">
        <v>-4.5084860000000004E-2</v>
      </c>
      <c r="AW149" s="119">
        <v>-3.4480000000000004E-2</v>
      </c>
      <c r="AX149" s="119">
        <v>-4.3583698382377599E-2</v>
      </c>
      <c r="AY149" s="119">
        <v>-3.3395709999999995E-2</v>
      </c>
    </row>
    <row r="150" spans="1:51" s="9" customFormat="1" ht="11.25">
      <c r="A150" s="7">
        <v>35762</v>
      </c>
      <c r="B150" s="84"/>
      <c r="C150" s="87">
        <v>1.0929622641503434E-2</v>
      </c>
      <c r="D150" s="84">
        <v>3.9290333333328986E-2</v>
      </c>
      <c r="E150" s="91">
        <v>4.5560599999989293E-2</v>
      </c>
      <c r="F150" s="91">
        <v>2.6589539840000009E-2</v>
      </c>
      <c r="G150" s="91">
        <v>1.9291399999964209E-2</v>
      </c>
      <c r="H150" s="91">
        <v>6.266398860000022E-3</v>
      </c>
      <c r="I150" s="90">
        <v>2.7094165020000061E-2</v>
      </c>
      <c r="J150" s="91">
        <v>2.8858999999994861E-2</v>
      </c>
      <c r="K150" s="90">
        <v>5.9686621599999157E-3</v>
      </c>
      <c r="L150" s="88">
        <v>4.0781261000000013E-2</v>
      </c>
      <c r="M150" s="84">
        <v>5.7578668338911676E-2</v>
      </c>
      <c r="N150" s="90">
        <v>3.1415193361394422E-2</v>
      </c>
      <c r="O150" s="88">
        <v>2.7262302560000062E-2</v>
      </c>
      <c r="P150" s="84">
        <v>9.2003846153723146E-3</v>
      </c>
      <c r="Q150" s="90">
        <v>1.5486019999999989E-2</v>
      </c>
      <c r="R150" s="90">
        <v>8.5203799999999941E-3</v>
      </c>
      <c r="S150" s="90">
        <v>2.3462819999999995E-2</v>
      </c>
      <c r="T150" s="90">
        <v>1.8024180000000056E-2</v>
      </c>
      <c r="U150" s="90">
        <v>2.6781060000000023E-2</v>
      </c>
      <c r="V150" s="90">
        <v>2.4057420000000107E-2</v>
      </c>
      <c r="W150" s="90">
        <v>2.6777580000000079E-2</v>
      </c>
      <c r="X150" s="90">
        <v>4.1730620000000052E-2</v>
      </c>
      <c r="Y150" s="90">
        <v>2.684997999999994E-2</v>
      </c>
      <c r="Z150" s="88">
        <v>3.6816551050000035E-2</v>
      </c>
      <c r="AA150" s="84">
        <v>1.6153599999982671E-2</v>
      </c>
      <c r="AB150" s="91">
        <v>1.8152830188640223E-3</v>
      </c>
      <c r="AC150" s="91">
        <v>2.9965769230745565E-2</v>
      </c>
      <c r="AD150" s="91">
        <v>-7.4560784313999484E-3</v>
      </c>
      <c r="AE150" s="91">
        <v>2.2902199999990991E-2</v>
      </c>
      <c r="AF150" s="87"/>
      <c r="AG150" s="84">
        <v>4.5997999999991768E-2</v>
      </c>
      <c r="AH150" s="91">
        <v>2.2087999999997665E-2</v>
      </c>
      <c r="AI150" s="91">
        <v>5.1113246775969845E-2</v>
      </c>
      <c r="AJ150" s="91">
        <v>3.3165400059546934E-2</v>
      </c>
      <c r="AK150" s="91">
        <v>3.8960199999997558E-2</v>
      </c>
      <c r="AL150" s="87">
        <v>3.9941399999988692E-2</v>
      </c>
      <c r="AM150" s="84">
        <v>3.0040701754354249E-2</v>
      </c>
      <c r="AN150" s="91">
        <v>6.9644047618726557E-3</v>
      </c>
      <c r="AO150" s="91">
        <v>-2.1550655737715974E-2</v>
      </c>
      <c r="AP150" s="87">
        <v>-8.2076000000210758E-3</v>
      </c>
      <c r="AQ150" s="84">
        <v>3.1592199999962878E-2</v>
      </c>
      <c r="AR150" s="91">
        <v>2.7344992129629597E-2</v>
      </c>
      <c r="AS150" s="91">
        <v>1.5963399999954442E-2</v>
      </c>
      <c r="AT150" s="87">
        <v>3.3723999999883958E-3</v>
      </c>
      <c r="AU150" s="143">
        <v>4.3349400000000093E-2</v>
      </c>
      <c r="AV150" s="119">
        <v>2.8267400000000002E-2</v>
      </c>
      <c r="AW150" s="119">
        <v>4.4590000000000005E-2</v>
      </c>
      <c r="AX150" s="119">
        <v>3.0568296675681998E-2</v>
      </c>
      <c r="AY150" s="119">
        <v>4.6290639999999994E-2</v>
      </c>
    </row>
    <row r="151" spans="1:51" s="9" customFormat="1" ht="11.25">
      <c r="A151" s="7">
        <v>35795</v>
      </c>
      <c r="B151" s="84"/>
      <c r="C151" s="87">
        <v>-1.8870392156863036E-2</v>
      </c>
      <c r="D151" s="84">
        <v>2.1741071428571512E-2</v>
      </c>
      <c r="E151" s="91">
        <v>2.922860000000127E-2</v>
      </c>
      <c r="F151" s="91">
        <v>1.6792612759999992E-2</v>
      </c>
      <c r="G151" s="91">
        <v>-3.8431999999986033E-3</v>
      </c>
      <c r="H151" s="91">
        <v>-4.6459552200001086E-3</v>
      </c>
      <c r="I151" s="90">
        <v>1.3658809100000058E-2</v>
      </c>
      <c r="J151" s="91">
        <v>-1.4048200000001621E-2</v>
      </c>
      <c r="K151" s="90">
        <v>-2.4863577059999975E-2</v>
      </c>
      <c r="L151" s="88">
        <v>2.2193568250000073E-2</v>
      </c>
      <c r="M151" s="84">
        <v>3.2361218872524411E-2</v>
      </c>
      <c r="N151" s="90">
        <v>2.8859518584083199E-2</v>
      </c>
      <c r="O151" s="88">
        <v>2.6929951260000085E-2</v>
      </c>
      <c r="P151" s="84">
        <v>-2.131320754715671E-3</v>
      </c>
      <c r="Q151" s="90">
        <v>1.1140039999999907E-2</v>
      </c>
      <c r="R151" s="90">
        <v>1.6317420000000027E-2</v>
      </c>
      <c r="S151" s="90">
        <v>7.9267599999999216E-3</v>
      </c>
      <c r="T151" s="90">
        <v>1.9201880000000005E-2</v>
      </c>
      <c r="U151" s="90">
        <v>-2.6047599999999838E-3</v>
      </c>
      <c r="V151" s="90">
        <v>3.1521839999999912E-2</v>
      </c>
      <c r="W151" s="90">
        <v>1.6466679999999956E-2</v>
      </c>
      <c r="X151" s="90">
        <v>1.347710000000002E-2</v>
      </c>
      <c r="Y151" s="90">
        <v>1.6106739999999897E-2</v>
      </c>
      <c r="Z151" s="88">
        <v>-9.441549000000049E-3</v>
      </c>
      <c r="AA151" s="84">
        <v>6.2792000000011505E-3</v>
      </c>
      <c r="AB151" s="91">
        <v>-2.0796603773583833E-2</v>
      </c>
      <c r="AC151" s="91">
        <v>1.8096153846145491E-3</v>
      </c>
      <c r="AD151" s="91">
        <v>-1.6980000000004214E-3</v>
      </c>
      <c r="AE151" s="91">
        <v>-1.802400000001203E-3</v>
      </c>
      <c r="AF151" s="87"/>
      <c r="AG151" s="84">
        <v>5.0000000000005596E-3</v>
      </c>
      <c r="AH151" s="91">
        <v>3.6360000000046355E-4</v>
      </c>
      <c r="AI151" s="91">
        <v>1.862468972134379E-2</v>
      </c>
      <c r="AJ151" s="91">
        <v>1.2796800020410615E-2</v>
      </c>
      <c r="AK151" s="91">
        <v>-3.3197999999998729E-3</v>
      </c>
      <c r="AL151" s="87">
        <v>-3.9844000000001101E-3</v>
      </c>
      <c r="AM151" s="84">
        <v>-1.2077192982456242E-2</v>
      </c>
      <c r="AN151" s="91">
        <v>-1.0982839506172848E-2</v>
      </c>
      <c r="AO151" s="91">
        <v>-2.9937903225804696E-2</v>
      </c>
      <c r="AP151" s="87">
        <v>-3.3481399999999883E-2</v>
      </c>
      <c r="AQ151" s="84">
        <v>2.263840000000128E-2</v>
      </c>
      <c r="AR151" s="91">
        <v>1.6030451333333362E-2</v>
      </c>
      <c r="AS151" s="91">
        <v>-1.1544400000000898E-2</v>
      </c>
      <c r="AT151" s="87">
        <v>-1.9867999999999775E-2</v>
      </c>
      <c r="AU151" s="143">
        <v>3.6262500000000086E-2</v>
      </c>
      <c r="AV151" s="119">
        <v>1.1082600000000001E-2</v>
      </c>
      <c r="AW151" s="119">
        <v>1.5730000000000001E-2</v>
      </c>
      <c r="AX151" s="119">
        <v>1.3806926980018598E-2</v>
      </c>
      <c r="AY151" s="119">
        <v>1.717722E-2</v>
      </c>
    </row>
    <row r="152" spans="1:51" s="9" customFormat="1" ht="11.25">
      <c r="A152" s="7">
        <v>35825</v>
      </c>
      <c r="B152" s="84"/>
      <c r="C152" s="87">
        <v>-3.6583018867921702E-3</v>
      </c>
      <c r="D152" s="84">
        <v>-1.2186206896546148E-3</v>
      </c>
      <c r="E152" s="91">
        <v>-2.3367254901960899E-2</v>
      </c>
      <c r="F152" s="91">
        <v>-1.6367982392000102E-2</v>
      </c>
      <c r="G152" s="91">
        <v>2.1991199999999544E-2</v>
      </c>
      <c r="H152" s="91">
        <v>3.6168562279998984E-3</v>
      </c>
      <c r="I152" s="90">
        <v>2.5608356599999826E-3</v>
      </c>
      <c r="J152" s="91">
        <v>2.311260000000126E-2</v>
      </c>
      <c r="K152" s="90">
        <v>2.7135448167999954E-2</v>
      </c>
      <c r="L152" s="88">
        <v>-1.2552881500000002E-2</v>
      </c>
      <c r="M152" s="84">
        <v>-2.2548619111378954E-2</v>
      </c>
      <c r="N152" s="90">
        <v>-4.6655290828031548E-3</v>
      </c>
      <c r="O152" s="88">
        <v>-1.1418003911999985E-2</v>
      </c>
      <c r="P152" s="84">
        <v>7.5767857142863271E-3</v>
      </c>
      <c r="Q152" s="90">
        <v>-4.9048399999999104E-3</v>
      </c>
      <c r="R152" s="90">
        <v>8.2990599999999137E-3</v>
      </c>
      <c r="S152" s="90">
        <v>-9.8796399999999673E-3</v>
      </c>
      <c r="T152" s="90">
        <v>-6.0793799999999676E-3</v>
      </c>
      <c r="U152" s="90">
        <v>2.9479999999999507E-3</v>
      </c>
      <c r="V152" s="90">
        <v>-3.3409800000000489E-3</v>
      </c>
      <c r="W152" s="90">
        <v>1.1112320000000064E-2</v>
      </c>
      <c r="X152" s="90">
        <v>-2.0928399999999958E-2</v>
      </c>
      <c r="Y152" s="90">
        <v>2.5294120000000087E-2</v>
      </c>
      <c r="Z152" s="88">
        <v>5.515450896000007E-2</v>
      </c>
      <c r="AA152" s="84">
        <v>-8.361800000000752E-3</v>
      </c>
      <c r="AB152" s="91">
        <v>1.6458627450980812E-2</v>
      </c>
      <c r="AC152" s="91">
        <v>2.6500000000011514E-3</v>
      </c>
      <c r="AD152" s="91">
        <v>-1.2867400000000973E-2</v>
      </c>
      <c r="AE152" s="91">
        <v>2.7887999999984814E-3</v>
      </c>
      <c r="AF152" s="87"/>
      <c r="AG152" s="84">
        <v>1.6006800000000876E-2</v>
      </c>
      <c r="AH152" s="91">
        <v>3.5400799999999233E-2</v>
      </c>
      <c r="AI152" s="91">
        <v>9.1124859750140175E-3</v>
      </c>
      <c r="AJ152" s="91">
        <v>3.5487200023192056E-2</v>
      </c>
      <c r="AK152" s="91">
        <v>1.4680200000000587E-2</v>
      </c>
      <c r="AL152" s="87">
        <v>-4.2294600000006843E-3</v>
      </c>
      <c r="AM152" s="84">
        <v>3.2638214285715339E-2</v>
      </c>
      <c r="AN152" s="91">
        <v>-6.7624691358038058E-3</v>
      </c>
      <c r="AO152" s="91">
        <v>2.2283166666666743E-2</v>
      </c>
      <c r="AP152" s="87">
        <v>3.1440588235295497E-2</v>
      </c>
      <c r="AQ152" s="84">
        <v>1.3672000000024553E-3</v>
      </c>
      <c r="AR152" s="91">
        <v>-3.2022356090909088E-2</v>
      </c>
      <c r="AS152" s="91">
        <v>-1.6753599999999147E-2</v>
      </c>
      <c r="AT152" s="87">
        <v>-2.5700000000061785E-4</v>
      </c>
      <c r="AU152" s="143">
        <v>1.5710000000002111E-4</v>
      </c>
      <c r="AV152" s="119">
        <v>-4.22946E-3</v>
      </c>
      <c r="AW152" s="119">
        <v>1.0150000000000001E-2</v>
      </c>
      <c r="AX152" s="119">
        <v>-2.5271754360198899E-3</v>
      </c>
      <c r="AY152" s="119">
        <v>1.1060479999999999E-2</v>
      </c>
    </row>
    <row r="153" spans="1:51" s="9" customFormat="1" ht="11.25">
      <c r="A153" s="7">
        <v>35853</v>
      </c>
      <c r="B153" s="84"/>
      <c r="C153" s="87">
        <v>9.3777000000000665E-2</v>
      </c>
      <c r="D153" s="84">
        <v>8.6319062500001431E-2</v>
      </c>
      <c r="E153" s="91">
        <v>8.0142599999999176E-2</v>
      </c>
      <c r="F153" s="91">
        <v>8.8138365739999891E-2</v>
      </c>
      <c r="G153" s="91">
        <v>6.0991764705883744E-2</v>
      </c>
      <c r="H153" s="91">
        <v>6.4084439719999997E-2</v>
      </c>
      <c r="I153" s="90">
        <v>0.11143530714000005</v>
      </c>
      <c r="J153" s="91">
        <v>0.11304519999999885</v>
      </c>
      <c r="K153" s="90">
        <v>6.0970334866000009E-2</v>
      </c>
      <c r="L153" s="88">
        <v>8.3987504250000011E-2</v>
      </c>
      <c r="M153" s="84">
        <v>4.5466698919023774E-2</v>
      </c>
      <c r="N153" s="90">
        <v>9.0111500904673347E-2</v>
      </c>
      <c r="O153" s="88">
        <v>8.096098342600011E-2</v>
      </c>
      <c r="P153" s="84">
        <v>9.5377368421052822E-2</v>
      </c>
      <c r="Q153" s="90">
        <v>4.9245803999999893E-2</v>
      </c>
      <c r="R153" s="90">
        <v>6.7223880000000014E-2</v>
      </c>
      <c r="S153" s="90">
        <v>6.1302219999999963E-2</v>
      </c>
      <c r="T153" s="90">
        <v>9.5825599999999955E-2</v>
      </c>
      <c r="U153" s="90">
        <v>7.940078000000006E-2</v>
      </c>
      <c r="V153" s="90">
        <v>4.9050679999999902E-2</v>
      </c>
      <c r="W153" s="90">
        <v>9.626847999999999E-2</v>
      </c>
      <c r="X153" s="90">
        <v>8.0423520000000082E-2</v>
      </c>
      <c r="Y153" s="90">
        <v>7.9980420000000052E-2</v>
      </c>
      <c r="Z153" s="88">
        <v>9.7146252900000007E-2</v>
      </c>
      <c r="AA153" s="84">
        <v>6.9085800000000974E-2</v>
      </c>
      <c r="AB153" s="91">
        <v>9.8997692307693397E-2</v>
      </c>
      <c r="AC153" s="91">
        <v>7.8367468354429537E-2</v>
      </c>
      <c r="AD153" s="91">
        <v>7.963666666666569E-2</v>
      </c>
      <c r="AE153" s="91">
        <v>6.1239599999999061E-2</v>
      </c>
      <c r="AF153" s="87"/>
      <c r="AG153" s="84">
        <v>8.0080800000000174E-2</v>
      </c>
      <c r="AH153" s="91">
        <v>7.6522800000001112E-2</v>
      </c>
      <c r="AI153" s="91">
        <v>0.10116263302264095</v>
      </c>
      <c r="AJ153" s="91">
        <v>8.7888200023024332E-2</v>
      </c>
      <c r="AK153" s="91">
        <v>8.6527200000001026E-2</v>
      </c>
      <c r="AL153" s="87">
        <v>8.2628571428571718E-2</v>
      </c>
      <c r="AM153" s="84">
        <v>0.11430219999999913</v>
      </c>
      <c r="AN153" s="91">
        <v>8.2100499999999466E-2</v>
      </c>
      <c r="AO153" s="91">
        <v>6.3117500000001936E-2</v>
      </c>
      <c r="AP153" s="87">
        <v>7.8664200000001294E-2</v>
      </c>
      <c r="AQ153" s="84">
        <v>7.0023333333332216E-2</v>
      </c>
      <c r="AR153" s="91">
        <v>9.2982989108695735E-2</v>
      </c>
      <c r="AS153" s="91">
        <v>8.5631800000001812E-2</v>
      </c>
      <c r="AT153" s="87">
        <v>9.5327200000001389E-2</v>
      </c>
      <c r="AU153" s="143">
        <v>5.4688899999999929E-2</v>
      </c>
      <c r="AV153" s="119">
        <v>7.6907000000000003E-2</v>
      </c>
      <c r="AW153" s="119">
        <v>7.0449999999999999E-2</v>
      </c>
      <c r="AX153" s="119">
        <v>7.8749413414001393E-2</v>
      </c>
      <c r="AY153" s="119">
        <v>7.2126389999999999E-2</v>
      </c>
    </row>
    <row r="154" spans="1:51" s="9" customFormat="1" ht="11.25">
      <c r="A154" s="7">
        <v>35885</v>
      </c>
      <c r="B154" s="84"/>
      <c r="C154" s="87">
        <v>5.130450980392065E-2</v>
      </c>
      <c r="D154" s="84">
        <v>3.9621999999998492E-2</v>
      </c>
      <c r="E154" s="91">
        <v>6.8085294117646411E-2</v>
      </c>
      <c r="F154" s="91">
        <v>7.4582780400000104E-2</v>
      </c>
      <c r="G154" s="91">
        <v>5.5655800000000699E-2</v>
      </c>
      <c r="H154" s="91">
        <v>5.3582644088000064E-2</v>
      </c>
      <c r="I154" s="90">
        <v>4.4638854440000042E-2</v>
      </c>
      <c r="J154" s="91">
        <v>8.0552600000001862E-2</v>
      </c>
      <c r="K154" s="90">
        <v>4.9166880460000062E-2</v>
      </c>
      <c r="L154" s="88">
        <v>5.4835920499999968E-2</v>
      </c>
      <c r="M154" s="84">
        <v>6.623579570225302E-2</v>
      </c>
      <c r="N154" s="90">
        <v>5.5339016465579594E-2</v>
      </c>
      <c r="O154" s="88">
        <v>5.3867080200000084E-2</v>
      </c>
      <c r="P154" s="84">
        <v>4.7936851851851925E-2</v>
      </c>
      <c r="Q154" s="90">
        <v>4.2678659999999979E-2</v>
      </c>
      <c r="R154" s="90">
        <v>5.0438460000000074E-2</v>
      </c>
      <c r="S154" s="90">
        <v>4.5577640000000086E-2</v>
      </c>
      <c r="T154" s="90">
        <v>4.8606539999999976E-2</v>
      </c>
      <c r="U154" s="90">
        <v>5.436068000000005E-2</v>
      </c>
      <c r="V154" s="90">
        <v>3.9389420000000008E-2</v>
      </c>
      <c r="W154" s="90">
        <v>5.8082839999999969E-2</v>
      </c>
      <c r="X154" s="90">
        <v>3.7709739999999936E-2</v>
      </c>
      <c r="Y154" s="90">
        <v>6.0138859999999905E-2</v>
      </c>
      <c r="Z154" s="88">
        <v>3.3844243519999928E-2</v>
      </c>
      <c r="AA154" s="84">
        <v>6.6683400000000059E-2</v>
      </c>
      <c r="AB154" s="91">
        <v>3.8413703703705115E-2</v>
      </c>
      <c r="AC154" s="91">
        <v>3.9220434782608393E-2</v>
      </c>
      <c r="AD154" s="91">
        <v>5.8599019607843195E-2</v>
      </c>
      <c r="AE154" s="91">
        <v>3.9364200000001182E-2</v>
      </c>
      <c r="AF154" s="87"/>
      <c r="AG154" s="84">
        <v>4.7273400000000798E-2</v>
      </c>
      <c r="AH154" s="91">
        <v>1.3615999999999184E-2</v>
      </c>
      <c r="AI154" s="91">
        <v>2.2434669732523727E-2</v>
      </c>
      <c r="AJ154" s="91">
        <v>1.0891199948170005E-2</v>
      </c>
      <c r="AK154" s="91">
        <v>1.4067399999999619E-2</v>
      </c>
      <c r="AL154" s="87">
        <v>6.9663199999999259E-2</v>
      </c>
      <c r="AM154" s="84">
        <v>4.9745849056602953E-2</v>
      </c>
      <c r="AN154" s="91">
        <v>3.9599753086418943E-2</v>
      </c>
      <c r="AO154" s="91">
        <v>5.6766307692306395E-2</v>
      </c>
      <c r="AP154" s="87">
        <v>8.370920000000126E-2</v>
      </c>
      <c r="AQ154" s="84">
        <v>5.0406800000000862E-2</v>
      </c>
      <c r="AR154" s="91">
        <v>3.2707489954545421E-2</v>
      </c>
      <c r="AS154" s="91">
        <v>5.7318999999998566E-2</v>
      </c>
      <c r="AT154" s="87">
        <v>3.6818000000000684E-2</v>
      </c>
      <c r="AU154" s="143">
        <v>3.798250000000003E-2</v>
      </c>
      <c r="AV154" s="119">
        <v>4.8711080000000004E-2</v>
      </c>
      <c r="AW154" s="119">
        <v>4.9950000000000001E-2</v>
      </c>
      <c r="AX154" s="119">
        <v>4.9991244215965194E-2</v>
      </c>
      <c r="AY154" s="119">
        <v>5.1210169999999999E-2</v>
      </c>
    </row>
    <row r="155" spans="1:51" s="9" customFormat="1" ht="11.25">
      <c r="A155" s="7">
        <v>35915</v>
      </c>
      <c r="B155" s="84"/>
      <c r="C155" s="87">
        <v>9.0588235293509456E-5</v>
      </c>
      <c r="D155" s="84">
        <v>-1.6116666666667445E-2</v>
      </c>
      <c r="E155" s="91">
        <v>3.5960784313735505E-3</v>
      </c>
      <c r="F155" s="91">
        <v>2.4735456816327162E-3</v>
      </c>
      <c r="G155" s="91">
        <v>2.3551999999988915E-3</v>
      </c>
      <c r="H155" s="91">
        <v>2.2608844327999922E-2</v>
      </c>
      <c r="I155" s="90">
        <v>1.7519574580000086E-2</v>
      </c>
      <c r="J155" s="91">
        <v>-8.26199999999222E-4</v>
      </c>
      <c r="K155" s="90">
        <v>1.5581549808000084E-2</v>
      </c>
      <c r="L155" s="88">
        <v>5.4046221951220552E-3</v>
      </c>
      <c r="M155" s="84">
        <v>-1.6684270017287339E-2</v>
      </c>
      <c r="N155" s="90">
        <v>1.5549016195185006E-2</v>
      </c>
      <c r="O155" s="88">
        <v>1.4600921987999893E-2</v>
      </c>
      <c r="P155" s="84">
        <v>1.4089310344828521E-2</v>
      </c>
      <c r="Q155" s="90">
        <v>-2.3255800000000493E-3</v>
      </c>
      <c r="R155" s="90">
        <v>-4.5178999999999636E-3</v>
      </c>
      <c r="S155" s="90">
        <v>-4.213620000000029E-3</v>
      </c>
      <c r="T155" s="90">
        <v>2.0840320000000023E-2</v>
      </c>
      <c r="U155" s="90">
        <v>1.1701259999999936E-2</v>
      </c>
      <c r="V155" s="90">
        <v>8.1876800000000305E-3</v>
      </c>
      <c r="W155" s="90">
        <v>1.2285080000000059E-2</v>
      </c>
      <c r="X155" s="90">
        <v>-1.1788739999999964E-2</v>
      </c>
      <c r="Y155" s="90">
        <v>9.1357199999999583E-3</v>
      </c>
      <c r="Z155" s="88">
        <v>1.9572574519999941E-2</v>
      </c>
      <c r="AA155" s="84">
        <v>2.5313921568628883E-2</v>
      </c>
      <c r="AB155" s="91">
        <v>1.0549056603772256E-2</v>
      </c>
      <c r="AC155" s="91">
        <v>-6.9616455696206447E-3</v>
      </c>
      <c r="AD155" s="91">
        <v>9.8298039215676258E-3</v>
      </c>
      <c r="AE155" s="91">
        <v>2.0273999999999681E-2</v>
      </c>
      <c r="AF155" s="87"/>
      <c r="AG155" s="84">
        <v>-2.1511999999992426E-3</v>
      </c>
      <c r="AH155" s="91">
        <v>4.7407999999991013E-3</v>
      </c>
      <c r="AI155" s="91">
        <v>1.7308696150107439E-2</v>
      </c>
      <c r="AJ155" s="91">
        <v>2.0999999905595423E-3</v>
      </c>
      <c r="AK155" s="91">
        <v>1.4576200000000927E-2</v>
      </c>
      <c r="AL155" s="87">
        <v>6.9979245283011693E-3</v>
      </c>
      <c r="AM155" s="84">
        <v>2.771169811320795E-2</v>
      </c>
      <c r="AN155" s="91">
        <v>5.2469135802475364E-3</v>
      </c>
      <c r="AO155" s="91">
        <v>2.5550298507464708E-2</v>
      </c>
      <c r="AP155" s="87">
        <v>2.2276078431373136E-2</v>
      </c>
      <c r="AQ155" s="84">
        <v>5.6519999999893322E-4</v>
      </c>
      <c r="AR155" s="91">
        <v>8.5576879069766409E-3</v>
      </c>
      <c r="AS155" s="91">
        <v>2.7533199999999702E-2</v>
      </c>
      <c r="AT155" s="87">
        <v>8.8429999999994902E-3</v>
      </c>
      <c r="AU155" s="143">
        <v>1.5739900000000029E-2</v>
      </c>
      <c r="AV155" s="119">
        <v>1.20458E-3</v>
      </c>
      <c r="AW155" s="119">
        <v>9.0800000000000013E-3</v>
      </c>
      <c r="AX155" s="119">
        <v>4.4835390090942305E-3</v>
      </c>
      <c r="AY155" s="119">
        <v>1.0060909999999999E-2</v>
      </c>
    </row>
    <row r="156" spans="1:51" s="9" customFormat="1" ht="11.25">
      <c r="A156" s="7">
        <v>35944</v>
      </c>
      <c r="B156" s="84"/>
      <c r="C156" s="87">
        <v>-3.6965000000000803E-2</v>
      </c>
      <c r="D156" s="84">
        <v>-3.6137931034493365E-3</v>
      </c>
      <c r="E156" s="91">
        <v>-2.2127647058823974E-2</v>
      </c>
      <c r="F156" s="91">
        <v>-2.2720411039999999E-2</v>
      </c>
      <c r="G156" s="91">
        <v>-3.5185199999999139E-2</v>
      </c>
      <c r="H156" s="91">
        <v>-5.1705548860000117E-2</v>
      </c>
      <c r="I156" s="90">
        <v>-2.4125413489999969E-2</v>
      </c>
      <c r="J156" s="91">
        <v>2.8620000000056933E-4</v>
      </c>
      <c r="K156" s="90">
        <v>-4.3623087219999968E-2</v>
      </c>
      <c r="L156" s="88">
        <v>-3.3050804146341317E-2</v>
      </c>
      <c r="M156" s="84">
        <v>-1.8401848617054184E-2</v>
      </c>
      <c r="N156" s="90">
        <v>-2.4990099384671116E-2</v>
      </c>
      <c r="O156" s="88">
        <v>-1.4960932700000096E-2</v>
      </c>
      <c r="P156" s="84">
        <v>-1.9182884615383533E-2</v>
      </c>
      <c r="Q156" s="90">
        <v>-1.9489299999999932E-2</v>
      </c>
      <c r="R156" s="90">
        <v>-1.2879160000000001E-2</v>
      </c>
      <c r="S156" s="90">
        <v>-2.812473999999987E-2</v>
      </c>
      <c r="T156" s="90">
        <v>-3.667284000000004E-2</v>
      </c>
      <c r="U156" s="90">
        <v>-2.0197759999999954E-2</v>
      </c>
      <c r="V156" s="90">
        <v>-4.1769420000000057E-2</v>
      </c>
      <c r="W156" s="90">
        <v>-1.636185999999995E-2</v>
      </c>
      <c r="X156" s="90">
        <v>-3.9460979999999979E-2</v>
      </c>
      <c r="Y156" s="90">
        <v>-1.4072879999999954E-2</v>
      </c>
      <c r="Z156" s="88">
        <v>-4.1322650156000007E-2</v>
      </c>
      <c r="AA156" s="84">
        <v>-3.6932199999998416E-2</v>
      </c>
      <c r="AB156" s="91">
        <v>-4.3734067796609155E-2</v>
      </c>
      <c r="AC156" s="91">
        <v>-9.5412195121956644E-3</v>
      </c>
      <c r="AD156" s="91">
        <v>-3.3223399999999348E-2</v>
      </c>
      <c r="AE156" s="91">
        <v>-3.3263799999999399E-2</v>
      </c>
      <c r="AF156" s="87"/>
      <c r="AG156" s="84">
        <v>-1.986439999999956E-2</v>
      </c>
      <c r="AH156" s="91">
        <v>-3.553060000000019E-2</v>
      </c>
      <c r="AI156" s="91">
        <v>-2.3248536642285766E-2</v>
      </c>
      <c r="AJ156" s="91">
        <v>-3.9174000065347214E-2</v>
      </c>
      <c r="AK156" s="91">
        <v>-3.339259999999955E-2</v>
      </c>
      <c r="AL156" s="87">
        <v>-1.6610370370369609E-2</v>
      </c>
      <c r="AM156" s="84">
        <v>-3.6499799999998417E-2</v>
      </c>
      <c r="AN156" s="91">
        <v>-4.0384124999999216E-2</v>
      </c>
      <c r="AO156" s="91">
        <v>-7.8502083333331196E-2</v>
      </c>
      <c r="AP156" s="87">
        <v>-4.9234400000000011E-2</v>
      </c>
      <c r="AQ156" s="84">
        <v>-2.6546599999999976E-2</v>
      </c>
      <c r="AR156" s="91">
        <v>-2.7623583874999968E-2</v>
      </c>
      <c r="AS156" s="91">
        <v>-3.8303399999999432E-2</v>
      </c>
      <c r="AT156" s="87">
        <v>-4.5276600000000888E-2</v>
      </c>
      <c r="AU156" s="143">
        <v>-2.7426199999999956E-2</v>
      </c>
      <c r="AV156" s="119">
        <v>-2.6778160000000002E-2</v>
      </c>
      <c r="AW156" s="119">
        <v>-1.883E-2</v>
      </c>
      <c r="AX156" s="119">
        <v>-2.5017010038028E-2</v>
      </c>
      <c r="AY156" s="119">
        <v>-1.7189739999999998E-2</v>
      </c>
    </row>
    <row r="157" spans="1:51" s="9" customFormat="1" ht="11.25">
      <c r="A157" s="7">
        <v>35976</v>
      </c>
      <c r="B157" s="84"/>
      <c r="C157" s="87">
        <v>-1.1814339622642112E-2</v>
      </c>
      <c r="D157" s="84">
        <v>3.9442857142863996E-3</v>
      </c>
      <c r="E157" s="91">
        <v>-9.9881999999993365E-3</v>
      </c>
      <c r="F157" s="91">
        <v>-2.0919753519999973E-2</v>
      </c>
      <c r="G157" s="91">
        <v>-1.1428399999998229E-2</v>
      </c>
      <c r="H157" s="91">
        <v>-3.5328401793999875E-2</v>
      </c>
      <c r="I157" s="90">
        <v>-1.947867120000002E-2</v>
      </c>
      <c r="J157" s="91">
        <v>-3.470000000004303E-4</v>
      </c>
      <c r="K157" s="90">
        <v>-4.3527986200000424E-3</v>
      </c>
      <c r="L157" s="88">
        <v>7.3516853658528447E-4</v>
      </c>
      <c r="M157" s="84">
        <v>-1.7603590091069821E-3</v>
      </c>
      <c r="N157" s="90">
        <v>2.762428559008101E-2</v>
      </c>
      <c r="O157" s="88">
        <v>-2.2019837593999947E-2</v>
      </c>
      <c r="P157" s="84">
        <v>8.0016557377048825E-2</v>
      </c>
      <c r="Q157" s="90">
        <v>4.7059940000000022E-2</v>
      </c>
      <c r="R157" s="90">
        <v>6.8438840000000001E-2</v>
      </c>
      <c r="S157" s="90">
        <v>5.9468139999999892E-2</v>
      </c>
      <c r="T157" s="90">
        <v>7.6606659999999938E-2</v>
      </c>
      <c r="U157" s="90">
        <v>6.4621800000000063E-2</v>
      </c>
      <c r="V157" s="90">
        <v>2.9695999999999945E-2</v>
      </c>
      <c r="W157" s="90">
        <v>8.4078759999999919E-2</v>
      </c>
      <c r="X157" s="90">
        <v>3.9856019999999992E-2</v>
      </c>
      <c r="Y157" s="90">
        <v>7.0178639999999959E-2</v>
      </c>
      <c r="Z157" s="88">
        <v>6.6639126489999922E-2</v>
      </c>
      <c r="AA157" s="84">
        <v>3.7995800000001578E-2</v>
      </c>
      <c r="AB157" s="91">
        <v>3.8762333333333565E-2</v>
      </c>
      <c r="AC157" s="91">
        <v>3.9198314606742723E-2</v>
      </c>
      <c r="AD157" s="91">
        <v>2.0192745098038367E-2</v>
      </c>
      <c r="AE157" s="91">
        <v>3.191779999999822E-2</v>
      </c>
      <c r="AF157" s="87"/>
      <c r="AG157" s="84">
        <v>1.8480800000000963E-2</v>
      </c>
      <c r="AH157" s="91">
        <v>4.2814199999999136E-2</v>
      </c>
      <c r="AI157" s="91">
        <v>-7.086000255986602E-3</v>
      </c>
      <c r="AJ157" s="91">
        <v>4.2510399983768599E-2</v>
      </c>
      <c r="AK157" s="91">
        <v>4.0068200000000775E-2</v>
      </c>
      <c r="AL157" s="87">
        <v>3.3914800000000023E-2</v>
      </c>
      <c r="AM157" s="84">
        <v>6.056760000000061E-2</v>
      </c>
      <c r="AN157" s="91">
        <v>-2.3221686746982551E-3</v>
      </c>
      <c r="AO157" s="91">
        <v>9.7338356164389239E-3</v>
      </c>
      <c r="AP157" s="87">
        <v>-7.631999999994088E-4</v>
      </c>
      <c r="AQ157" s="84">
        <v>2.4142399999998565E-2</v>
      </c>
      <c r="AR157" s="91">
        <v>-2.5420684325581422E-2</v>
      </c>
      <c r="AS157" s="91">
        <v>-2.7074800000000177E-2</v>
      </c>
      <c r="AT157" s="87">
        <v>-9.8068000000006705E-3</v>
      </c>
      <c r="AU157" s="143">
        <v>1.8164899999999928E-2</v>
      </c>
      <c r="AV157" s="119">
        <v>9.6112200000000002E-3</v>
      </c>
      <c r="AW157" s="119">
        <v>3.9440000000000003E-2</v>
      </c>
      <c r="AX157" s="119">
        <v>1.11525142933419E-2</v>
      </c>
      <c r="AY157" s="119">
        <v>4.0617229999999997E-2</v>
      </c>
    </row>
    <row r="158" spans="1:51" s="9" customFormat="1" ht="11.25">
      <c r="A158" s="7">
        <v>36007</v>
      </c>
      <c r="B158" s="84"/>
      <c r="C158" s="87">
        <v>-6.4381960784314352E-2</v>
      </c>
      <c r="D158" s="84">
        <v>-7.055222222222246E-2</v>
      </c>
      <c r="E158" s="91">
        <v>-7.6894600000000701E-2</v>
      </c>
      <c r="F158" s="91">
        <v>-9.0151734399999905E-2</v>
      </c>
      <c r="G158" s="91">
        <v>-7.3670588235293932E-2</v>
      </c>
      <c r="H158" s="91">
        <v>-9.1101140899999988E-2</v>
      </c>
      <c r="I158" s="90">
        <v>-6.0491285779999959E-2</v>
      </c>
      <c r="J158" s="91">
        <v>-7.4153599999999598E-2</v>
      </c>
      <c r="K158" s="90">
        <v>-7.9281014980000064E-2</v>
      </c>
      <c r="L158" s="88">
        <v>-5.5734671499999999E-2</v>
      </c>
      <c r="M158" s="84">
        <v>-5.5942921695255055E-2</v>
      </c>
      <c r="N158" s="90">
        <v>-3.2618477003914848E-2</v>
      </c>
      <c r="O158" s="88">
        <v>-5.3911348400000003E-2</v>
      </c>
      <c r="P158" s="84">
        <v>-2.4268627450976243E-3</v>
      </c>
      <c r="Q158" s="90">
        <v>-7.5849599999999739E-3</v>
      </c>
      <c r="R158" s="90">
        <v>-1.3709259999999834E-2</v>
      </c>
      <c r="S158" s="90">
        <v>1.1508560000000001E-2</v>
      </c>
      <c r="T158" s="90">
        <v>7.476959999999977E-3</v>
      </c>
      <c r="U158" s="90">
        <v>4.6921600000000563E-3</v>
      </c>
      <c r="V158" s="90">
        <v>-1.2383899999999892E-2</v>
      </c>
      <c r="W158" s="90">
        <v>-3.4027199999998592E-3</v>
      </c>
      <c r="X158" s="90">
        <v>-3.2763999999996241E-4</v>
      </c>
      <c r="Y158" s="90">
        <v>-4.7911959999999976E-2</v>
      </c>
      <c r="Z158" s="88">
        <v>3.2269037699999892E-2</v>
      </c>
      <c r="AA158" s="84">
        <v>-5.6664799999999182E-2</v>
      </c>
      <c r="AB158" s="91">
        <v>-5.4842807017543738E-2</v>
      </c>
      <c r="AC158" s="91">
        <v>-2.9130487804877148E-2</v>
      </c>
      <c r="AD158" s="91">
        <v>-5.1180200000000564E-2</v>
      </c>
      <c r="AE158" s="91">
        <v>-3.0812599999997969E-2</v>
      </c>
      <c r="AF158" s="87"/>
      <c r="AG158" s="84">
        <v>-3.2220800000000716E-2</v>
      </c>
      <c r="AH158" s="91">
        <v>-1.035839999999999E-2</v>
      </c>
      <c r="AI158" s="91">
        <v>-1.797355259432809E-3</v>
      </c>
      <c r="AJ158" s="91">
        <v>-2.8677799983415242E-2</v>
      </c>
      <c r="AK158" s="91">
        <v>-4.6735999999999889E-2</v>
      </c>
      <c r="AL158" s="87">
        <v>-3.2470196078430713E-2</v>
      </c>
      <c r="AM158" s="84">
        <v>-1.9265200000000093E-2</v>
      </c>
      <c r="AN158" s="91">
        <v>-4.7903095238095217E-2</v>
      </c>
      <c r="AO158" s="91">
        <v>-5.090400000000006E-2</v>
      </c>
      <c r="AP158" s="87">
        <v>-9.390882352941099E-2</v>
      </c>
      <c r="AQ158" s="84">
        <v>-4.6618599999999955E-2</v>
      </c>
      <c r="AR158" s="91">
        <v>-7.2268833444444458E-2</v>
      </c>
      <c r="AS158" s="91">
        <v>-9.0233800000000697E-2</v>
      </c>
      <c r="AT158" s="87">
        <v>-4.9395600000000872E-2</v>
      </c>
      <c r="AU158" s="143">
        <v>-3.5508300000000048E-2</v>
      </c>
      <c r="AV158" s="119">
        <v>-4.5272500000000007E-2</v>
      </c>
      <c r="AW158" s="119">
        <v>-1.162E-2</v>
      </c>
      <c r="AX158" s="119">
        <v>-4.4372272792464501E-2</v>
      </c>
      <c r="AY158" s="119">
        <v>-1.064813E-2</v>
      </c>
    </row>
    <row r="159" spans="1:51" s="9" customFormat="1" ht="11.25">
      <c r="A159" s="7">
        <v>36038</v>
      </c>
      <c r="B159" s="84"/>
      <c r="C159" s="87">
        <v>-0.21529120000000102</v>
      </c>
      <c r="D159" s="84">
        <v>-0.12444266666666592</v>
      </c>
      <c r="E159" s="91">
        <v>-0.18382860000000056</v>
      </c>
      <c r="F159" s="91">
        <v>-0.1937900306</v>
      </c>
      <c r="G159" s="91">
        <v>-0.13320499999999869</v>
      </c>
      <c r="H159" s="91">
        <v>-0.20128935428571426</v>
      </c>
      <c r="I159" s="90">
        <v>-0.1729321962</v>
      </c>
      <c r="J159" s="91">
        <v>-0.17395819999999929</v>
      </c>
      <c r="K159" s="90">
        <v>-0.19263255720000005</v>
      </c>
      <c r="L159" s="88">
        <v>-0.15708102475000008</v>
      </c>
      <c r="M159" s="84">
        <v>-6.7094856160027527E-2</v>
      </c>
      <c r="N159" s="90">
        <v>-0.16474127059891086</v>
      </c>
      <c r="O159" s="88">
        <v>-0.14890323319999998</v>
      </c>
      <c r="P159" s="84">
        <v>-0.15023137931034425</v>
      </c>
      <c r="Q159" s="90">
        <v>-0.16279647999999991</v>
      </c>
      <c r="R159" s="90">
        <v>-0.16982527999999997</v>
      </c>
      <c r="S159" s="90">
        <v>-0.15252698000000009</v>
      </c>
      <c r="T159" s="90">
        <v>-0.14143105999999994</v>
      </c>
      <c r="U159" s="90">
        <v>-0.1553680999999999</v>
      </c>
      <c r="V159" s="90">
        <v>-0.14535173999999995</v>
      </c>
      <c r="W159" s="90">
        <v>-0.15216750000000001</v>
      </c>
      <c r="X159" s="90">
        <v>-0.15249195999999998</v>
      </c>
      <c r="Y159" s="90">
        <v>-0.15334890000000001</v>
      </c>
      <c r="Z159" s="88">
        <v>-0.18750378160000014</v>
      </c>
      <c r="AA159" s="84">
        <v>-0.15705240000000009</v>
      </c>
      <c r="AB159" s="91">
        <v>-0.19526879310344791</v>
      </c>
      <c r="AC159" s="91">
        <v>-0.15900317647058737</v>
      </c>
      <c r="AD159" s="91">
        <v>-0.16162019607843103</v>
      </c>
      <c r="AE159" s="91">
        <v>-0.14944459999999871</v>
      </c>
      <c r="AF159" s="87"/>
      <c r="AG159" s="84">
        <v>-0.13771120000000003</v>
      </c>
      <c r="AH159" s="91">
        <v>-0.16263819999999884</v>
      </c>
      <c r="AI159" s="91">
        <v>-0.15788642272281661</v>
      </c>
      <c r="AJ159" s="91">
        <v>-0.14961440000813631</v>
      </c>
      <c r="AK159" s="91">
        <v>-0.16019059999999907</v>
      </c>
      <c r="AL159" s="87">
        <v>-0.16229846153846195</v>
      </c>
      <c r="AM159" s="84">
        <v>-0.21632294117647188</v>
      </c>
      <c r="AN159" s="91">
        <v>-0.16467560975609907</v>
      </c>
      <c r="AO159" s="91">
        <v>-0.2087290909090892</v>
      </c>
      <c r="AP159" s="87">
        <v>-0.22530439999999796</v>
      </c>
      <c r="AQ159" s="84">
        <v>-0.11181779999999786</v>
      </c>
      <c r="AR159" s="91">
        <v>-0.16507208163265297</v>
      </c>
      <c r="AS159" s="91">
        <v>-0.17790420000000007</v>
      </c>
      <c r="AT159" s="87">
        <v>-0.15523359999999886</v>
      </c>
      <c r="AU159" s="143">
        <v>-0.13415290000000013</v>
      </c>
      <c r="AV159" s="119">
        <v>-0.15047110000000002</v>
      </c>
      <c r="AW159" s="119">
        <v>-0.14580000000000001</v>
      </c>
      <c r="AX159" s="119">
        <v>-0.14867517787134399</v>
      </c>
      <c r="AY159" s="119">
        <v>-0.14458013</v>
      </c>
    </row>
    <row r="160" spans="1:51" s="9" customFormat="1" ht="11.25">
      <c r="A160" s="7">
        <v>36068</v>
      </c>
      <c r="B160" s="84"/>
      <c r="C160" s="87">
        <v>6.8784600000000307E-2</v>
      </c>
      <c r="D160" s="84">
        <v>4.6801666666667963E-2</v>
      </c>
      <c r="E160" s="91">
        <v>1.5199000000001517E-2</v>
      </c>
      <c r="F160" s="91">
        <v>2.7509428779999956E-2</v>
      </c>
      <c r="G160" s="91">
        <v>8.2675799999998745E-2</v>
      </c>
      <c r="H160" s="91">
        <v>0.10461885423999995</v>
      </c>
      <c r="I160" s="90">
        <v>4.7185198600000033E-2</v>
      </c>
      <c r="J160" s="91">
        <v>3.6885400000000512E-2</v>
      </c>
      <c r="K160" s="90">
        <v>0.11883432519999992</v>
      </c>
      <c r="L160" s="88">
        <v>7.0967614499999998E-2</v>
      </c>
      <c r="M160" s="84">
        <v>7.7386123509634031E-2</v>
      </c>
      <c r="N160" s="90">
        <v>2.5741811309542006E-2</v>
      </c>
      <c r="O160" s="88">
        <v>1.2717243240000009E-2</v>
      </c>
      <c r="P160" s="84">
        <v>6.8545199999999085E-2</v>
      </c>
      <c r="Q160" s="90">
        <v>8.3135420000000071E-2</v>
      </c>
      <c r="R160" s="90">
        <v>8.8878739999999956E-2</v>
      </c>
      <c r="S160" s="90">
        <v>5.1206180000000101E-2</v>
      </c>
      <c r="T160" s="90">
        <v>7.9132020000000081E-2</v>
      </c>
      <c r="U160" s="90">
        <v>8.2919299999999918E-2</v>
      </c>
      <c r="V160" s="90">
        <v>7.0478540000000089E-2</v>
      </c>
      <c r="W160" s="90">
        <v>8.349615999999993E-2</v>
      </c>
      <c r="X160" s="90">
        <v>3.6501099999999953E-2</v>
      </c>
      <c r="Y160" s="90">
        <v>6.310437999999996E-2</v>
      </c>
      <c r="Z160" s="88">
        <v>8.4263249299999954E-2</v>
      </c>
      <c r="AA160" s="84">
        <v>9.6606799999998882E-2</v>
      </c>
      <c r="AB160" s="91">
        <v>0.10061258620689784</v>
      </c>
      <c r="AC160" s="91">
        <v>6.0916309523809664E-2</v>
      </c>
      <c r="AD160" s="91">
        <v>5.1955600000000324E-2</v>
      </c>
      <c r="AE160" s="91">
        <v>4.3376400000000093E-2</v>
      </c>
      <c r="AF160" s="87"/>
      <c r="AG160" s="84">
        <v>7.9066999999999332E-2</v>
      </c>
      <c r="AH160" s="91">
        <v>8.1132199999999211E-2</v>
      </c>
      <c r="AI160" s="91">
        <v>7.357681840530228E-2</v>
      </c>
      <c r="AJ160" s="91">
        <v>9.8821399996932735E-2</v>
      </c>
      <c r="AK160" s="91">
        <v>8.3031600000000205E-2</v>
      </c>
      <c r="AL160" s="87">
        <v>7.0478596491228451E-2</v>
      </c>
      <c r="AM160" s="84">
        <v>5.779867924528248E-2</v>
      </c>
      <c r="AN160" s="91">
        <v>8.6615750000000435E-2</v>
      </c>
      <c r="AO160" s="91">
        <v>0.18042571428571219</v>
      </c>
      <c r="AP160" s="87">
        <v>0.16736580000000001</v>
      </c>
      <c r="AQ160" s="84">
        <v>9.1336538461540551E-2</v>
      </c>
      <c r="AR160" s="91">
        <v>8.5983903399999839E-3</v>
      </c>
      <c r="AS160" s="91">
        <v>6.3671599999999495E-2</v>
      </c>
      <c r="AT160" s="87">
        <v>7.8818999999999972E-2</v>
      </c>
      <c r="AU160" s="143">
        <v>7.6060199999999911E-2</v>
      </c>
      <c r="AV160" s="119">
        <v>5.9241700000000008E-2</v>
      </c>
      <c r="AW160" s="119">
        <v>6.2400000000000004E-2</v>
      </c>
      <c r="AX160" s="119">
        <v>6.13700342847254E-2</v>
      </c>
      <c r="AY160" s="119">
        <v>6.4063669999999989E-2</v>
      </c>
    </row>
    <row r="161" spans="1:51" s="9" customFormat="1" ht="11.25">
      <c r="A161" s="7">
        <v>36098</v>
      </c>
      <c r="B161" s="84"/>
      <c r="C161" s="87">
        <v>0.16304346153846083</v>
      </c>
      <c r="D161" s="84">
        <v>9.8060333333333194E-2</v>
      </c>
      <c r="E161" s="91">
        <v>0.13367880000000154</v>
      </c>
      <c r="F161" s="91">
        <v>0.14193073643999998</v>
      </c>
      <c r="G161" s="91">
        <v>0.10812400000000122</v>
      </c>
      <c r="H161" s="91">
        <v>0.10433484650000002</v>
      </c>
      <c r="I161" s="90">
        <v>0.13850190478000002</v>
      </c>
      <c r="J161" s="91">
        <v>0.10186179999999889</v>
      </c>
      <c r="K161" s="90">
        <v>0.12882059656</v>
      </c>
      <c r="L161" s="88">
        <v>8.6531066750000107E-2</v>
      </c>
      <c r="M161" s="84">
        <v>5.9697708884874912E-2</v>
      </c>
      <c r="N161" s="90">
        <v>7.8143159434908682E-2</v>
      </c>
      <c r="O161" s="88">
        <v>0.11592767659999992</v>
      </c>
      <c r="P161" s="84">
        <v>6.9967924528300918E-2</v>
      </c>
      <c r="Q161" s="90">
        <v>2.7655200000000102E-2</v>
      </c>
      <c r="R161" s="90">
        <v>5.3029839999999995E-2</v>
      </c>
      <c r="S161" s="90">
        <v>2.5753059999999994E-2</v>
      </c>
      <c r="T161" s="90">
        <v>3.806478000000002E-2</v>
      </c>
      <c r="U161" s="90">
        <v>3.8225039999999932E-2</v>
      </c>
      <c r="V161" s="90">
        <v>3.9782999999999902E-2</v>
      </c>
      <c r="W161" s="90">
        <v>3.633674000000009E-2</v>
      </c>
      <c r="X161" s="90">
        <v>3.5490919999999981E-2</v>
      </c>
      <c r="Y161" s="90">
        <v>8.0921360000000053E-2</v>
      </c>
      <c r="Z161" s="88">
        <v>0.13520162583333328</v>
      </c>
      <c r="AA161" s="84">
        <v>6.7162799999999967E-2</v>
      </c>
      <c r="AB161" s="91">
        <v>8.0654464285713212E-2</v>
      </c>
      <c r="AC161" s="91">
        <v>7.8242142857142483E-2</v>
      </c>
      <c r="AD161" s="91">
        <v>8.1741698113207972E-2</v>
      </c>
      <c r="AE161" s="91">
        <v>7.8237599999999352E-2</v>
      </c>
      <c r="AF161" s="87"/>
      <c r="AG161" s="84">
        <v>0.10424779999999956</v>
      </c>
      <c r="AH161" s="91">
        <v>0.10694240000000099</v>
      </c>
      <c r="AI161" s="91">
        <v>0.10504078520946902</v>
      </c>
      <c r="AJ161" s="91">
        <v>0.10522639997019723</v>
      </c>
      <c r="AK161" s="91">
        <v>0.10611580000000043</v>
      </c>
      <c r="AL161" s="87">
        <v>0.11911235294117639</v>
      </c>
      <c r="AM161" s="84">
        <v>0.14389846153846086</v>
      </c>
      <c r="AN161" s="91">
        <v>7.46019753086411E-2</v>
      </c>
      <c r="AO161" s="91">
        <v>8.7038208955226626E-2</v>
      </c>
      <c r="AP161" s="87">
        <v>0.14207784313725358</v>
      </c>
      <c r="AQ161" s="84">
        <v>7.5455000000001604E-2</v>
      </c>
      <c r="AR161" s="91">
        <v>0.11088309944444452</v>
      </c>
      <c r="AS161" s="91">
        <v>0.12081780000000131</v>
      </c>
      <c r="AT161" s="87">
        <v>0.11318900000000065</v>
      </c>
      <c r="AU161" s="143">
        <v>0.10425130000000005</v>
      </c>
      <c r="AV161" s="119">
        <v>8.7215840000000003E-2</v>
      </c>
      <c r="AW161" s="119">
        <v>8.029E-2</v>
      </c>
      <c r="AX161" s="119">
        <v>8.8608006480222698E-2</v>
      </c>
      <c r="AY161" s="119">
        <v>8.1341999999999998E-2</v>
      </c>
    </row>
    <row r="162" spans="1:51" s="9" customFormat="1" ht="11.25">
      <c r="A162" s="7">
        <v>36129</v>
      </c>
      <c r="B162" s="84"/>
      <c r="C162" s="87">
        <v>4.6631153846155016E-2</v>
      </c>
      <c r="D162" s="84">
        <v>5.1737407407408842E-2</v>
      </c>
      <c r="E162" s="91">
        <v>4.4287800000000876E-2</v>
      </c>
      <c r="F162" s="91">
        <v>8.2646232551020438E-2</v>
      </c>
      <c r="G162" s="91">
        <v>4.8025600000001445E-2</v>
      </c>
      <c r="H162" s="91">
        <v>3.2176709600000075E-2</v>
      </c>
      <c r="I162" s="90">
        <v>6.7820285180000051E-2</v>
      </c>
      <c r="J162" s="91">
        <v>7.2467799999999638E-2</v>
      </c>
      <c r="K162" s="90">
        <v>4.9844525163265319E-2</v>
      </c>
      <c r="L162" s="88">
        <v>5.5975605952381047E-2</v>
      </c>
      <c r="M162" s="84">
        <v>4.3832605254082502E-2</v>
      </c>
      <c r="N162" s="90">
        <v>6.6274009176662929E-2</v>
      </c>
      <c r="O162" s="88">
        <v>8.4048062059999928E-2</v>
      </c>
      <c r="P162" s="84">
        <v>6.0449019607843768E-2</v>
      </c>
      <c r="Q162" s="90">
        <v>2.9307919999999932E-2</v>
      </c>
      <c r="R162" s="90">
        <v>2.7527539999999906E-2</v>
      </c>
      <c r="S162" s="90">
        <v>4.031040000000008E-2</v>
      </c>
      <c r="T162" s="90">
        <v>5.4267419999999955E-2</v>
      </c>
      <c r="U162" s="90">
        <v>5.1340579999999969E-2</v>
      </c>
      <c r="V162" s="90">
        <v>3.4260659999999943E-2</v>
      </c>
      <c r="W162" s="90">
        <v>4.7559780000000051E-2</v>
      </c>
      <c r="X162" s="90">
        <v>4.8422560000000114E-2</v>
      </c>
      <c r="Y162" s="90">
        <v>2.5468800000000069E-2</v>
      </c>
      <c r="Z162" s="88">
        <v>0.1035174671400001</v>
      </c>
      <c r="AA162" s="84">
        <v>2.8278599999999487E-2</v>
      </c>
      <c r="AB162" s="91">
        <v>7.3138245614034592E-2</v>
      </c>
      <c r="AC162" s="91">
        <v>5.2676716417911384E-2</v>
      </c>
      <c r="AD162" s="91">
        <v>5.947862745098087E-2</v>
      </c>
      <c r="AE162" s="91">
        <v>7.0177399999998835E-2</v>
      </c>
      <c r="AF162" s="87"/>
      <c r="AG162" s="84">
        <v>5.588920000000086E-2</v>
      </c>
      <c r="AH162" s="91">
        <v>7.3378000000000165E-2</v>
      </c>
      <c r="AI162" s="91">
        <v>4.9689577978062172E-2</v>
      </c>
      <c r="AJ162" s="91">
        <v>5.8910200176220284E-2</v>
      </c>
      <c r="AK162" s="91">
        <v>7.0363399999999521E-2</v>
      </c>
      <c r="AL162" s="87">
        <v>5.7305000000000827E-2</v>
      </c>
      <c r="AM162" s="84">
        <v>8.2347222222222793E-2</v>
      </c>
      <c r="AN162" s="91">
        <v>5.837313253012244E-2</v>
      </c>
      <c r="AO162" s="91">
        <v>9.9041176470586745E-3</v>
      </c>
      <c r="AP162" s="87">
        <v>5.4711999999998984E-2</v>
      </c>
      <c r="AQ162" s="84">
        <v>3.9932399999999202E-2</v>
      </c>
      <c r="AR162" s="91">
        <v>5.5522440888888802E-2</v>
      </c>
      <c r="AS162" s="91">
        <v>2.2064400000000761E-2</v>
      </c>
      <c r="AT162" s="87">
        <v>4.815559999999941E-2</v>
      </c>
      <c r="AU162" s="143">
        <v>5.158829999999992E-2</v>
      </c>
      <c r="AV162" s="119">
        <v>4.7917340000000003E-2</v>
      </c>
      <c r="AW162" s="119">
        <v>5.9130000000000002E-2</v>
      </c>
      <c r="AX162" s="119">
        <v>5.0346810631752004E-2</v>
      </c>
      <c r="AY162" s="119">
        <v>6.060219E-2</v>
      </c>
    </row>
    <row r="163" spans="1:51" s="9" customFormat="1" ht="11.25">
      <c r="A163" s="7">
        <v>36160</v>
      </c>
      <c r="B163" s="84"/>
      <c r="C163" s="87">
        <v>-2.6678148148148728E-2</v>
      </c>
      <c r="D163" s="84">
        <v>8.2008108108120314E-3</v>
      </c>
      <c r="E163" s="91">
        <v>-8.7908000000004316E-3</v>
      </c>
      <c r="F163" s="91">
        <v>-2.5276288659999979E-2</v>
      </c>
      <c r="G163" s="91">
        <v>-1.6795600000000022E-2</v>
      </c>
      <c r="H163" s="91">
        <v>-2.9720798319999964E-2</v>
      </c>
      <c r="I163" s="90">
        <v>2.5325649999996536E-4</v>
      </c>
      <c r="J163" s="91">
        <v>-1.6499599999998837E-2</v>
      </c>
      <c r="K163" s="90">
        <v>-7.1234384000007367E-4</v>
      </c>
      <c r="L163" s="88">
        <v>1.958982547619037E-2</v>
      </c>
      <c r="M163" s="84">
        <v>-6.3976218019213826E-3</v>
      </c>
      <c r="N163" s="90">
        <v>3.2410010212943652E-2</v>
      </c>
      <c r="O163" s="88">
        <v>-6.191162679999862E-3</v>
      </c>
      <c r="P163" s="84">
        <v>0.13549450980392219</v>
      </c>
      <c r="Q163" s="90">
        <v>9.2819959999999924E-2</v>
      </c>
      <c r="R163" s="90">
        <v>0.11087066000000001</v>
      </c>
      <c r="S163" s="90">
        <v>0.11645494000000012</v>
      </c>
      <c r="T163" s="90">
        <v>0.12552071999999992</v>
      </c>
      <c r="U163" s="90">
        <v>0.13916835999999999</v>
      </c>
      <c r="V163" s="90">
        <v>6.0255160000000085E-2</v>
      </c>
      <c r="W163" s="90">
        <v>0.13645119999999999</v>
      </c>
      <c r="X163" s="90">
        <v>0.12742710000000002</v>
      </c>
      <c r="Y163" s="90">
        <v>8.8238180000000055E-2</v>
      </c>
      <c r="Z163" s="88">
        <v>0.12025466399999996</v>
      </c>
      <c r="AA163" s="84">
        <v>3.639260000000033E-2</v>
      </c>
      <c r="AB163" s="91">
        <v>9.2614821428572025E-2</v>
      </c>
      <c r="AC163" s="91">
        <v>7.0162820512813528E-3</v>
      </c>
      <c r="AD163" s="91">
        <v>7.1648235294116791E-2</v>
      </c>
      <c r="AE163" s="91">
        <v>7.6281800000000066E-2</v>
      </c>
      <c r="AF163" s="87"/>
      <c r="AG163" s="84">
        <v>4.5539800000000907E-2</v>
      </c>
      <c r="AH163" s="91">
        <v>5.9189799999999959E-2</v>
      </c>
      <c r="AI163" s="91">
        <v>5.2142925616470936E-2</v>
      </c>
      <c r="AJ163" s="91">
        <v>4.9428599835810383E-2</v>
      </c>
      <c r="AK163" s="91">
        <v>5.2488800000000779E-2</v>
      </c>
      <c r="AL163" s="87">
        <v>4.9086909090908737E-2</v>
      </c>
      <c r="AM163" s="84">
        <v>4.5281600000001587E-2</v>
      </c>
      <c r="AN163" s="91">
        <v>1.4323809523809627E-2</v>
      </c>
      <c r="AO163" s="91">
        <v>-1.7630754716980501E-2</v>
      </c>
      <c r="AP163" s="87">
        <v>-2.4163399999999613E-2</v>
      </c>
      <c r="AQ163" s="84">
        <v>5.5652000000014912E-3</v>
      </c>
      <c r="AR163" s="91">
        <v>2.3193077437499987E-2</v>
      </c>
      <c r="AS163" s="91">
        <v>-1.340200000000058E-2</v>
      </c>
      <c r="AT163" s="87">
        <v>3.7886000000002529E-3</v>
      </c>
      <c r="AU163" s="143">
        <v>4.4687300000000096E-2</v>
      </c>
      <c r="AV163" s="119">
        <v>2.454858E-2</v>
      </c>
      <c r="AW163" s="119">
        <v>5.6380000000000006E-2</v>
      </c>
      <c r="AX163" s="119">
        <v>2.6980001969337399E-2</v>
      </c>
      <c r="AY163" s="119">
        <v>5.7626129999999998E-2</v>
      </c>
    </row>
    <row r="164" spans="1:51" s="9" customFormat="1" ht="11.25">
      <c r="A164" s="7">
        <v>36189</v>
      </c>
      <c r="B164" s="84"/>
      <c r="C164" s="87">
        <v>-2.97509803921574E-2</v>
      </c>
      <c r="D164" s="84">
        <v>-3.0920930232550825E-3</v>
      </c>
      <c r="E164" s="91">
        <v>4.2839999999995104E-3</v>
      </c>
      <c r="F164" s="91">
        <v>-7.3027479800000794E-3</v>
      </c>
      <c r="G164" s="91">
        <v>-2.7603200000001049E-2</v>
      </c>
      <c r="H164" s="91">
        <v>-2.236174038000005E-2</v>
      </c>
      <c r="I164" s="90">
        <v>1.3653370299999912E-2</v>
      </c>
      <c r="J164" s="91">
        <v>2.5027400000000366E-2</v>
      </c>
      <c r="K164" s="90">
        <v>-1.8327919740000143E-2</v>
      </c>
      <c r="L164" s="88">
        <v>-8.2351487804876999E-4</v>
      </c>
      <c r="M164" s="84">
        <v>-4.4546757964860739E-2</v>
      </c>
      <c r="N164" s="90">
        <v>9.0349875875266328E-3</v>
      </c>
      <c r="O164" s="88">
        <v>2.3052902279999898E-2</v>
      </c>
      <c r="P164" s="84">
        <v>7.987711538461606E-2</v>
      </c>
      <c r="Q164" s="90">
        <v>0.10351647999999991</v>
      </c>
      <c r="R164" s="90">
        <v>0.11254809799999999</v>
      </c>
      <c r="S164" s="90">
        <v>0.10220363999999993</v>
      </c>
      <c r="T164" s="90">
        <v>0.10184202000000009</v>
      </c>
      <c r="U164" s="90">
        <v>0.10651463999999988</v>
      </c>
      <c r="V164" s="90">
        <v>8.7033300000000091E-2</v>
      </c>
      <c r="W164" s="90">
        <v>9.6784299999999934E-2</v>
      </c>
      <c r="X164" s="90">
        <v>0.1088133</v>
      </c>
      <c r="Y164" s="90">
        <v>1.5531839999999963E-2</v>
      </c>
      <c r="Z164" s="88">
        <v>0.14564320902040806</v>
      </c>
      <c r="AA164" s="84">
        <v>2.0868431372550456E-2</v>
      </c>
      <c r="AB164" s="91">
        <v>9.4611228070176745E-2</v>
      </c>
      <c r="AC164" s="91">
        <v>4.3725641025649242E-3</v>
      </c>
      <c r="AD164" s="91">
        <v>7.0537400000000083E-2</v>
      </c>
      <c r="AE164" s="91">
        <v>7.9963999999998814E-2</v>
      </c>
      <c r="AF164" s="87"/>
      <c r="AG164" s="84">
        <v>2.4844200000000205E-2</v>
      </c>
      <c r="AH164" s="91">
        <v>0.10455319999999979</v>
      </c>
      <c r="AI164" s="91">
        <v>5.3379232957150968E-2</v>
      </c>
      <c r="AJ164" s="91">
        <v>7.9891000047385807E-2</v>
      </c>
      <c r="AK164" s="91">
        <v>7.0411400000000013E-2</v>
      </c>
      <c r="AL164" s="87">
        <v>5.0188800000000366E-2</v>
      </c>
      <c r="AM164" s="84">
        <v>0.12124220000000019</v>
      </c>
      <c r="AN164" s="91">
        <v>1.9985542168656778E-3</v>
      </c>
      <c r="AO164" s="91">
        <v>4.4178653846154825E-2</v>
      </c>
      <c r="AP164" s="87">
        <v>3.3497600000001793E-2</v>
      </c>
      <c r="AQ164" s="84">
        <v>3.4570000000000434E-2</v>
      </c>
      <c r="AR164" s="91">
        <v>1.9178838065217363E-2</v>
      </c>
      <c r="AS164" s="91">
        <v>1.2121799999999183E-2</v>
      </c>
      <c r="AT164" s="87">
        <v>2.1955999999999198E-2</v>
      </c>
      <c r="AU164" s="143">
        <v>5.048999999999193E-4</v>
      </c>
      <c r="AV164" s="119">
        <v>8.7947000000000008E-3</v>
      </c>
      <c r="AW164" s="119">
        <v>4.1010000000000005E-2</v>
      </c>
      <c r="AX164" s="119">
        <v>1.09412571668624E-2</v>
      </c>
      <c r="AY164" s="119">
        <v>4.1816000000000006E-2</v>
      </c>
    </row>
    <row r="165" spans="1:51" s="9" customFormat="1" ht="11.25">
      <c r="A165" s="7">
        <v>36217</v>
      </c>
      <c r="B165" s="84"/>
      <c r="C165" s="87">
        <v>8.6682000000000148E-3</v>
      </c>
      <c r="D165" s="84">
        <v>3.227674418604165E-3</v>
      </c>
      <c r="E165" s="91">
        <v>5.9063999999988681E-3</v>
      </c>
      <c r="F165" s="91">
        <v>4.5758412800001036E-3</v>
      </c>
      <c r="G165" s="91">
        <v>-1.4973921568627202E-2</v>
      </c>
      <c r="H165" s="91">
        <v>2.3517341160000038E-2</v>
      </c>
      <c r="I165" s="90">
        <v>-2.3106987879999874E-2</v>
      </c>
      <c r="J165" s="91">
        <v>1.0667000000001314E-2</v>
      </c>
      <c r="K165" s="90">
        <v>-7.3056261999993044E-4</v>
      </c>
      <c r="L165" s="88">
        <v>-1.3268946341463361E-2</v>
      </c>
      <c r="M165" s="84">
        <v>-2.5102856386275629E-2</v>
      </c>
      <c r="N165" s="90">
        <v>-2.0614408481688717E-2</v>
      </c>
      <c r="O165" s="88">
        <v>-2.4171147480000044E-2</v>
      </c>
      <c r="P165" s="84">
        <v>-3.535519230769224E-2</v>
      </c>
      <c r="Q165" s="90">
        <v>-7.6869700000000041E-2</v>
      </c>
      <c r="R165" s="90">
        <v>-5.797408000000015E-2</v>
      </c>
      <c r="S165" s="90">
        <v>-6.1894079999999962E-2</v>
      </c>
      <c r="T165" s="90">
        <v>-4.6586539999999954E-2</v>
      </c>
      <c r="U165" s="90">
        <v>-5.5739300000000047E-2</v>
      </c>
      <c r="V165" s="90">
        <v>-6.3042599999999949E-2</v>
      </c>
      <c r="W165" s="90">
        <v>-3.5392600000000107E-2</v>
      </c>
      <c r="X165" s="90">
        <v>-5.4002459999999974E-2</v>
      </c>
      <c r="Y165" s="90">
        <v>-2.9399339999999996E-2</v>
      </c>
      <c r="Z165" s="88">
        <v>-7.2266232819999998E-2</v>
      </c>
      <c r="AA165" s="84">
        <v>-3.7785999999990771E-3</v>
      </c>
      <c r="AB165" s="91">
        <v>-3.9904423076922213E-2</v>
      </c>
      <c r="AC165" s="91">
        <v>-1.6581014492754065E-2</v>
      </c>
      <c r="AD165" s="91">
        <v>-6.0526799999999659E-2</v>
      </c>
      <c r="AE165" s="91">
        <v>-3.4765600000000285E-2</v>
      </c>
      <c r="AF165" s="87"/>
      <c r="AG165" s="84">
        <v>-2.4833599999999567E-2</v>
      </c>
      <c r="AH165" s="91">
        <v>-5.8069400000000826E-2</v>
      </c>
      <c r="AI165" s="91">
        <v>-1.6152845370277058E-2</v>
      </c>
      <c r="AJ165" s="91">
        <v>-3.3831400032616643E-2</v>
      </c>
      <c r="AK165" s="91">
        <v>-4.2826599999999937E-2</v>
      </c>
      <c r="AL165" s="87">
        <v>-3.0047735849057289E-2</v>
      </c>
      <c r="AM165" s="84">
        <v>-6.1169803921568233E-2</v>
      </c>
      <c r="AN165" s="91">
        <v>-2.8148117647060156E-2</v>
      </c>
      <c r="AO165" s="91">
        <v>-1.2501176470586906E-2</v>
      </c>
      <c r="AP165" s="87">
        <v>3.0779999999897001E-4</v>
      </c>
      <c r="AQ165" s="84">
        <v>-4.8667199999998356E-2</v>
      </c>
      <c r="AR165" s="91">
        <v>-5.2263863617021289E-2</v>
      </c>
      <c r="AS165" s="91">
        <v>-4.0422400000000969E-2</v>
      </c>
      <c r="AT165" s="87">
        <v>-1.7680999999998726E-2</v>
      </c>
      <c r="AU165" s="143">
        <v>-3.7659499999999957E-2</v>
      </c>
      <c r="AV165" s="119">
        <v>-2.1182300000000001E-2</v>
      </c>
      <c r="AW165" s="119">
        <v>-3.2280000000000003E-2</v>
      </c>
      <c r="AX165" s="119">
        <v>-1.8901838283538801E-2</v>
      </c>
      <c r="AY165" s="119">
        <v>-3.1077500000000001E-2</v>
      </c>
    </row>
    <row r="166" spans="1:51" s="9" customFormat="1" ht="11.25">
      <c r="A166" s="7">
        <v>36250</v>
      </c>
      <c r="B166" s="84"/>
      <c r="C166" s="87">
        <v>2.1808599999998846E-2</v>
      </c>
      <c r="D166" s="84">
        <v>-1.7032162162163189E-2</v>
      </c>
      <c r="E166" s="91">
        <v>8.9424000000004611E-3</v>
      </c>
      <c r="F166" s="91">
        <v>3.332890160000046E-3</v>
      </c>
      <c r="G166" s="91">
        <v>2.4178039215685176E-2</v>
      </c>
      <c r="H166" s="91">
        <v>6.730690746000012E-2</v>
      </c>
      <c r="I166" s="90">
        <v>6.2057073599999235E-3</v>
      </c>
      <c r="J166" s="91">
        <v>-1.0049199999998093E-2</v>
      </c>
      <c r="K166" s="90">
        <v>5.6425182299999932E-2</v>
      </c>
      <c r="L166" s="88">
        <v>3.5215234146341867E-3</v>
      </c>
      <c r="M166" s="84">
        <v>6.7161157301494079E-3</v>
      </c>
      <c r="N166" s="90">
        <v>3.4108379937353606E-2</v>
      </c>
      <c r="O166" s="88">
        <v>2.3079596759999932E-2</v>
      </c>
      <c r="P166" s="84">
        <v>4.5518653846153168E-2</v>
      </c>
      <c r="Q166" s="90">
        <v>8.9323899999999901E-2</v>
      </c>
      <c r="R166" s="90">
        <v>5.6482600000000049E-2</v>
      </c>
      <c r="S166" s="90">
        <v>6.2652219999999925E-2</v>
      </c>
      <c r="T166" s="90">
        <v>6.0065279999999888E-2</v>
      </c>
      <c r="U166" s="90">
        <v>4.1457840000000079E-2</v>
      </c>
      <c r="V166" s="90">
        <v>7.3774680000000092E-2</v>
      </c>
      <c r="W166" s="90">
        <v>7.1076740000000083E-2</v>
      </c>
      <c r="X166" s="90">
        <v>2.2194100000000105E-2</v>
      </c>
      <c r="Y166" s="90">
        <v>3.382474000000002E-2</v>
      </c>
      <c r="Z166" s="88">
        <v>5.7589787142857229E-2</v>
      </c>
      <c r="AA166" s="84">
        <v>2.3073399999999911E-2</v>
      </c>
      <c r="AB166" s="91">
        <v>3.8240943396227411E-2</v>
      </c>
      <c r="AC166" s="91">
        <v>3.338027777777719E-2</v>
      </c>
      <c r="AD166" s="91">
        <v>3.7700188679246294E-2</v>
      </c>
      <c r="AE166" s="91">
        <v>6.2703800000001531E-2</v>
      </c>
      <c r="AF166" s="87"/>
      <c r="AG166" s="84">
        <v>-7.8246000000000704E-3</v>
      </c>
      <c r="AH166" s="91">
        <v>4.1423800000000011E-2</v>
      </c>
      <c r="AI166" s="91">
        <v>2.7886897759421769E-2</v>
      </c>
      <c r="AJ166" s="91">
        <v>6.071600004301958E-3</v>
      </c>
      <c r="AK166" s="91">
        <v>1.9954800000000716E-2</v>
      </c>
      <c r="AL166" s="87">
        <v>9.1998039215686056E-3</v>
      </c>
      <c r="AM166" s="84">
        <v>5.940000000000123E-2</v>
      </c>
      <c r="AN166" s="91">
        <v>3.4589195402300543E-2</v>
      </c>
      <c r="AO166" s="91">
        <v>0.10167500000000129</v>
      </c>
      <c r="AP166" s="87">
        <v>-1.7134000000006422E-3</v>
      </c>
      <c r="AQ166" s="84">
        <v>-1.2783000000000544E-2</v>
      </c>
      <c r="AR166" s="91">
        <v>-3.3346113521739107E-2</v>
      </c>
      <c r="AS166" s="91">
        <v>-1.5668399999999139E-2</v>
      </c>
      <c r="AT166" s="87">
        <v>3.1125599999999976E-2</v>
      </c>
      <c r="AU166" s="143">
        <v>3.7419199999999986E-2</v>
      </c>
      <c r="AV166" s="119">
        <v>2.0328460000000003E-2</v>
      </c>
      <c r="AW166" s="119">
        <v>3.8790000000000005E-2</v>
      </c>
      <c r="AX166" s="119">
        <v>2.2027479567527698E-2</v>
      </c>
      <c r="AY166" s="119">
        <v>4.0007469999999996E-2</v>
      </c>
    </row>
    <row r="167" spans="1:51" s="9" customFormat="1" ht="11.25">
      <c r="A167" s="7">
        <v>36280</v>
      </c>
      <c r="B167" s="84"/>
      <c r="C167" s="87">
        <v>0.16912020000000139</v>
      </c>
      <c r="D167" s="84">
        <v>0.12694433333333532</v>
      </c>
      <c r="E167" s="91">
        <v>0.15325280000000086</v>
      </c>
      <c r="F167" s="91">
        <v>0.17141694573999988</v>
      </c>
      <c r="G167" s="91">
        <v>0.18600961538482252</v>
      </c>
      <c r="H167" s="91">
        <v>0.19618315437999989</v>
      </c>
      <c r="I167" s="90">
        <v>0.14949520907999991</v>
      </c>
      <c r="J167" s="91">
        <v>0.13904859999999997</v>
      </c>
      <c r="K167" s="90">
        <v>0.17546563940000004</v>
      </c>
      <c r="L167" s="88">
        <v>0.11086954857142861</v>
      </c>
      <c r="M167" s="84">
        <v>0.13722927945000762</v>
      </c>
      <c r="N167" s="90">
        <v>8.270266578311003E-2</v>
      </c>
      <c r="O167" s="88">
        <v>0.12283828415999998</v>
      </c>
      <c r="P167" s="84">
        <v>-4.6630000000006389E-3</v>
      </c>
      <c r="Q167" s="90">
        <v>1.7866439999999928E-2</v>
      </c>
      <c r="R167" s="90">
        <v>-1.6765800000000386E-3</v>
      </c>
      <c r="S167" s="90">
        <v>2.4235020000000107E-2</v>
      </c>
      <c r="T167" s="90">
        <v>-1.2965979999999933E-2</v>
      </c>
      <c r="U167" s="90">
        <v>-5.0080000000063407E-5</v>
      </c>
      <c r="V167" s="90">
        <v>2.6737400000000022E-2</v>
      </c>
      <c r="W167" s="90">
        <v>-6.2309799999999971E-3</v>
      </c>
      <c r="X167" s="90">
        <v>6.1360999999999777E-3</v>
      </c>
      <c r="Y167" s="90">
        <v>4.4795619999999925E-2</v>
      </c>
      <c r="Z167" s="88">
        <v>2.2224644512000014E-2</v>
      </c>
      <c r="AA167" s="84">
        <v>0.1103343999999995</v>
      </c>
      <c r="AB167" s="91">
        <v>1.6309636363636137E-2</v>
      </c>
      <c r="AC167" s="91">
        <v>7.7895312500000147E-2</v>
      </c>
      <c r="AD167" s="91">
        <v>8.7220599999767501E-2</v>
      </c>
      <c r="AE167" s="91">
        <v>2.9796999999998741E-2</v>
      </c>
      <c r="AF167" s="87"/>
      <c r="AG167" s="84">
        <v>6.4160799999999574E-2</v>
      </c>
      <c r="AH167" s="91">
        <v>1.8661599999999723E-2</v>
      </c>
      <c r="AI167" s="91">
        <v>8.1943056964870253E-2</v>
      </c>
      <c r="AJ167" s="91">
        <v>5.2337799991524436E-2</v>
      </c>
      <c r="AK167" s="91">
        <v>2.2271799999999731E-2</v>
      </c>
      <c r="AL167" s="87">
        <v>1.7429636363637036E-2</v>
      </c>
      <c r="AM167" s="84">
        <v>5.0968799999999259E-2</v>
      </c>
      <c r="AN167" s="91">
        <v>0.11037662790697733</v>
      </c>
      <c r="AO167" s="91">
        <v>0.18534347826087072</v>
      </c>
      <c r="AP167" s="87">
        <v>0.1672352941176487</v>
      </c>
      <c r="AQ167" s="84">
        <v>7.5425599999998205E-2</v>
      </c>
      <c r="AR167" s="91">
        <v>0.1369699924615384</v>
      </c>
      <c r="AS167" s="91">
        <v>0.17287719999999984</v>
      </c>
      <c r="AT167" s="87">
        <v>0.12970120000000041</v>
      </c>
      <c r="AU167" s="143">
        <v>7.2629700000000019E-2</v>
      </c>
      <c r="AV167" s="119">
        <v>9.6015300000000012E-2</v>
      </c>
      <c r="AW167" s="119">
        <v>3.7940000000000002E-2</v>
      </c>
      <c r="AX167" s="119">
        <v>9.7039542922973593E-2</v>
      </c>
      <c r="AY167" s="119">
        <v>3.8725259999999997E-2</v>
      </c>
    </row>
    <row r="168" spans="1:51" s="9" customFormat="1" ht="11.25">
      <c r="A168" s="7">
        <v>36311</v>
      </c>
      <c r="B168" s="84"/>
      <c r="C168" s="87">
        <v>3.2537349200000287E-2</v>
      </c>
      <c r="D168" s="84">
        <v>3.897577694444343E-2</v>
      </c>
      <c r="E168" s="91">
        <v>1.5231171999999571E-2</v>
      </c>
      <c r="F168" s="91">
        <v>3.7019769120000046E-2</v>
      </c>
      <c r="G168" s="91">
        <v>5.3204800400110219E-2</v>
      </c>
      <c r="H168" s="91">
        <v>-5.5555889800000813E-3</v>
      </c>
      <c r="I168" s="90">
        <v>4.8198924000000254E-3</v>
      </c>
      <c r="J168" s="91">
        <v>2.049149679999962E-2</v>
      </c>
      <c r="K168" s="90">
        <v>1.4318713820000051E-2</v>
      </c>
      <c r="L168" s="88">
        <v>2.0845967142857136E-2</v>
      </c>
      <c r="M168" s="84">
        <v>3.3881728705905667E-2</v>
      </c>
      <c r="N168" s="90">
        <v>-2.5161714894430975E-2</v>
      </c>
      <c r="O168" s="88">
        <v>2.3623231780000031E-2</v>
      </c>
      <c r="P168" s="84">
        <v>-2.5889175199999448E-2</v>
      </c>
      <c r="Q168" s="90">
        <v>-1.1331560000000018E-2</v>
      </c>
      <c r="R168" s="90">
        <v>-1.5339857000000068E-2</v>
      </c>
      <c r="S168" s="90">
        <v>-3.4583346999999875E-2</v>
      </c>
      <c r="T168" s="90">
        <v>-2.6644719999999955E-2</v>
      </c>
      <c r="U168" s="90">
        <v>-2.8393734999999976E-2</v>
      </c>
      <c r="V168" s="90">
        <v>-4.3196459999999992E-2</v>
      </c>
      <c r="W168" s="90">
        <v>-2.8659479999999959E-2</v>
      </c>
      <c r="X168" s="90">
        <v>-4.6728898000000019E-2</v>
      </c>
      <c r="Y168" s="90">
        <v>-2.5550019999999951E-2</v>
      </c>
      <c r="Z168" s="88">
        <v>2.3260352200000778E-3</v>
      </c>
      <c r="AA168" s="84">
        <v>-6.2521031999998034E-3</v>
      </c>
      <c r="AB168" s="91">
        <v>2.7774356140359835E-3</v>
      </c>
      <c r="AC168" s="91">
        <v>1.0916583333342444E-3</v>
      </c>
      <c r="AD168" s="91">
        <v>-2.6188612200021333E-2</v>
      </c>
      <c r="AE168" s="91">
        <v>-2.7542391599999272E-2</v>
      </c>
      <c r="AF168" s="87"/>
      <c r="AG168" s="84">
        <v>-1.9617734399999254E-2</v>
      </c>
      <c r="AH168" s="91">
        <v>-7.818450000003363E-4</v>
      </c>
      <c r="AI168" s="91">
        <v>-1.6439310455950484E-2</v>
      </c>
      <c r="AJ168" s="91">
        <v>2.7799788931037739E-4</v>
      </c>
      <c r="AK168" s="91">
        <v>-1.1029915799999679E-2</v>
      </c>
      <c r="AL168" s="87">
        <v>-1.3915562115385138E-2</v>
      </c>
      <c r="AM168" s="84">
        <v>2.1940127999999781E-2</v>
      </c>
      <c r="AN168" s="91">
        <v>7.1644009195417357E-3</v>
      </c>
      <c r="AO168" s="91">
        <v>-1.5475288200000548E-2</v>
      </c>
      <c r="AP168" s="87">
        <v>2.5998338200001303E-2</v>
      </c>
      <c r="AQ168" s="84">
        <v>6.7446519999989629E-3</v>
      </c>
      <c r="AR168" s="91">
        <v>8.2041060784314723E-3</v>
      </c>
      <c r="AS168" s="91">
        <v>7.3448054000002649E-3</v>
      </c>
      <c r="AT168" s="87">
        <v>1.903856500000134E-2</v>
      </c>
      <c r="AU168" s="143">
        <v>-2.0709599999999995E-2</v>
      </c>
      <c r="AV168" s="119">
        <v>-3.9049105000000003E-3</v>
      </c>
      <c r="AW168" s="119">
        <v>-2.4970420000000004E-2</v>
      </c>
      <c r="AX168" s="119">
        <v>-1.56111949431394E-3</v>
      </c>
      <c r="AY168" s="119">
        <v>-2.3613809999999999E-2</v>
      </c>
    </row>
    <row r="169" spans="1:51" s="9" customFormat="1" ht="11.25">
      <c r="A169" s="7">
        <v>36341</v>
      </c>
      <c r="B169" s="84"/>
      <c r="C169" s="87">
        <v>4.5701841800001031E-2</v>
      </c>
      <c r="D169" s="84">
        <v>2.1789077473683971E-2</v>
      </c>
      <c r="E169" s="91">
        <v>8.3693825600001936E-3</v>
      </c>
      <c r="F169" s="91">
        <v>2.0258721000000035E-2</v>
      </c>
      <c r="G169" s="91">
        <v>3.2283803929635813E-3</v>
      </c>
      <c r="H169" s="91">
        <v>4.8345867280000121E-2</v>
      </c>
      <c r="I169" s="90">
        <v>3.1531500100000054E-2</v>
      </c>
      <c r="J169" s="91">
        <v>1.4255683220000703E-2</v>
      </c>
      <c r="K169" s="90">
        <v>3.7696246219999896E-2</v>
      </c>
      <c r="L169" s="88">
        <v>1.9113201190476214E-2</v>
      </c>
      <c r="M169" s="84">
        <v>3.1155825427600314E-2</v>
      </c>
      <c r="N169" s="90">
        <v>3.0618755476815362E-2</v>
      </c>
      <c r="O169" s="88">
        <v>3.4694748612244863E-2</v>
      </c>
      <c r="P169" s="84">
        <v>0.10045676290909067</v>
      </c>
      <c r="Q169" s="90">
        <v>7.4041999999999941E-2</v>
      </c>
      <c r="R169" s="90">
        <v>9.332981600000001E-2</v>
      </c>
      <c r="S169" s="90">
        <v>7.6757460000000055E-2</v>
      </c>
      <c r="T169" s="90">
        <v>8.7901659999999993E-2</v>
      </c>
      <c r="U169" s="90">
        <v>0.11004744</v>
      </c>
      <c r="V169" s="90">
        <v>3.9142339999999942E-2</v>
      </c>
      <c r="W169" s="90">
        <v>9.1535619999999929E-2</v>
      </c>
      <c r="X169" s="90">
        <v>4.6975159999999905E-2</v>
      </c>
      <c r="Y169" s="90">
        <v>8.8398659999999962E-2</v>
      </c>
      <c r="Z169" s="88">
        <v>0.10274631823999991</v>
      </c>
      <c r="AA169" s="84">
        <v>5.0505729199999738E-2</v>
      </c>
      <c r="AB169" s="91">
        <v>9.1212714839284503E-2</v>
      </c>
      <c r="AC169" s="91">
        <v>4.627655321518942E-2</v>
      </c>
      <c r="AD169" s="91">
        <v>9.2756587646716904E-2</v>
      </c>
      <c r="AE169" s="91">
        <v>6.439775592000041E-2</v>
      </c>
      <c r="AF169" s="87"/>
      <c r="AG169" s="84">
        <v>5.2251839960000268E-2</v>
      </c>
      <c r="AH169" s="91">
        <v>7.3025712704518408E-2</v>
      </c>
      <c r="AI169" s="91">
        <v>4.7236361193015108E-2</v>
      </c>
      <c r="AJ169" s="91">
        <v>5.7978174742970845E-2</v>
      </c>
      <c r="AK169" s="91">
        <v>6.1366257259999557E-2</v>
      </c>
      <c r="AL169" s="87">
        <v>4.4584022672413237E-2</v>
      </c>
      <c r="AM169" s="84">
        <v>9.0216443137255409E-2</v>
      </c>
      <c r="AN169" s="91">
        <v>3.9546430813951927E-2</v>
      </c>
      <c r="AO169" s="91">
        <v>8.5416755304347447E-2</v>
      </c>
      <c r="AP169" s="87">
        <v>6.2576212080000193E-2</v>
      </c>
      <c r="AQ169" s="84">
        <v>4.1630766200000613E-2</v>
      </c>
      <c r="AR169" s="91">
        <v>3.2378988730769276E-2</v>
      </c>
      <c r="AS169" s="91">
        <v>4.1397198900001708E-2</v>
      </c>
      <c r="AT169" s="87">
        <v>5.8570027520001178E-2</v>
      </c>
      <c r="AU169" s="143">
        <v>7.7252700000000063E-2</v>
      </c>
      <c r="AV169" s="119">
        <v>3.6881462840000004E-2</v>
      </c>
      <c r="AW169" s="119">
        <v>5.4438330000000007E-2</v>
      </c>
      <c r="AX169" s="119">
        <v>3.92113117177883E-2</v>
      </c>
      <c r="AY169" s="119">
        <v>5.5496929999999993E-2</v>
      </c>
    </row>
    <row r="170" spans="1:51" s="9" customFormat="1" ht="11.25">
      <c r="A170" s="7">
        <v>36371</v>
      </c>
      <c r="B170" s="84"/>
      <c r="C170" s="87">
        <v>-6.2696506470587332E-2</v>
      </c>
      <c r="D170" s="84">
        <v>-4.9664619342105421E-2</v>
      </c>
      <c r="E170" s="91">
        <v>-4.5923974080000818E-2</v>
      </c>
      <c r="F170" s="91">
        <v>-5.5948579639999996E-2</v>
      </c>
      <c r="G170" s="91">
        <v>-5.4916073530656639E-2</v>
      </c>
      <c r="H170" s="91">
        <v>-2.9575415643749992E-2</v>
      </c>
      <c r="I170" s="90">
        <v>-2.3844271471999856E-2</v>
      </c>
      <c r="J170" s="91">
        <v>-7.180719133999991E-2</v>
      </c>
      <c r="K170" s="90">
        <v>-3.7072076720000013E-2</v>
      </c>
      <c r="L170" s="88">
        <v>-2.6731646410256493E-2</v>
      </c>
      <c r="M170" s="84">
        <v>-3.5487286230412862E-2</v>
      </c>
      <c r="N170" s="90">
        <v>-3.8651006164320934E-2</v>
      </c>
      <c r="O170" s="88">
        <v>-2.4948718910204115E-2</v>
      </c>
      <c r="P170" s="84">
        <v>-3.2422976923073277E-3</v>
      </c>
      <c r="Q170" s="90">
        <v>-7.562100000000016E-3</v>
      </c>
      <c r="R170" s="90">
        <v>-1.9498940000000076E-2</v>
      </c>
      <c r="S170" s="90">
        <v>-8.3503800000001016E-3</v>
      </c>
      <c r="T170" s="90">
        <v>-5.3530200000000416E-3</v>
      </c>
      <c r="U170" s="90">
        <v>-2.8463640000000012E-2</v>
      </c>
      <c r="V170" s="90">
        <v>-1.2423899999999932E-2</v>
      </c>
      <c r="W170" s="90">
        <v>-5.3400599999999798E-3</v>
      </c>
      <c r="X170" s="90">
        <v>-1.4167840000000043E-2</v>
      </c>
      <c r="Y170" s="90">
        <v>-2.5087400000001203E-3</v>
      </c>
      <c r="Z170" s="88">
        <v>-4.5053632399998378E-3</v>
      </c>
      <c r="AA170" s="84">
        <v>-3.191925333333423E-2</v>
      </c>
      <c r="AB170" s="91">
        <v>-2.4041777350001126E-2</v>
      </c>
      <c r="AC170" s="91">
        <v>-2.6776176090909209E-2</v>
      </c>
      <c r="AD170" s="91">
        <v>-3.2400067842729086E-2</v>
      </c>
      <c r="AE170" s="91">
        <v>-1.9302764899998714E-2</v>
      </c>
      <c r="AF170" s="87"/>
      <c r="AG170" s="84">
        <v>-2.7216447099999264E-2</v>
      </c>
      <c r="AH170" s="91">
        <v>-1.8234838400035591E-2</v>
      </c>
      <c r="AI170" s="91">
        <v>-1.2047734700102786E-2</v>
      </c>
      <c r="AJ170" s="91">
        <v>-2.5391500165669045E-3</v>
      </c>
      <c r="AK170" s="91">
        <v>-1.4856641819999572E-2</v>
      </c>
      <c r="AL170" s="87">
        <v>-3.6019876079999791E-2</v>
      </c>
      <c r="AM170" s="84">
        <v>-3.8192105700000534E-2</v>
      </c>
      <c r="AN170" s="91">
        <v>-3.6460754996511024E-2</v>
      </c>
      <c r="AO170" s="91">
        <v>-2.4804646546001341E-2</v>
      </c>
      <c r="AP170" s="87">
        <v>-8.0575459294118468E-2</v>
      </c>
      <c r="AQ170" s="84">
        <v>-2.5964080660001443E-2</v>
      </c>
      <c r="AR170" s="91">
        <v>-3.9284702370370406E-2</v>
      </c>
      <c r="AS170" s="91">
        <v>-4.9319882000000592E-2</v>
      </c>
      <c r="AT170" s="87">
        <v>-1.0009261373999601E-2</v>
      </c>
      <c r="AU170" s="143">
        <v>-2.5038499999999964E-2</v>
      </c>
      <c r="AV170" s="119">
        <v>-3.5641193500000001E-2</v>
      </c>
      <c r="AW170" s="119">
        <v>-3.2046100000000001E-2</v>
      </c>
      <c r="AX170" s="119">
        <v>-3.47076524877548E-2</v>
      </c>
      <c r="AY170" s="119">
        <v>-3.1224249999999999E-2</v>
      </c>
    </row>
    <row r="171" spans="1:51" s="9" customFormat="1" ht="11.25">
      <c r="A171" s="7">
        <v>36403</v>
      </c>
      <c r="B171" s="84"/>
      <c r="C171" s="87">
        <v>-5.4916598179999054E-2</v>
      </c>
      <c r="D171" s="84">
        <v>-4.7499701615383305E-2</v>
      </c>
      <c r="E171" s="91">
        <v>-2.9923973900000789E-2</v>
      </c>
      <c r="F171" s="91">
        <v>-4.3102436460000004E-2</v>
      </c>
      <c r="G171" s="91">
        <v>-2.0462492160001067E-2</v>
      </c>
      <c r="H171" s="91">
        <v>-3.087732956E-2</v>
      </c>
      <c r="I171" s="90">
        <v>-4.4990163939999994E-2</v>
      </c>
      <c r="J171" s="91">
        <v>-2.4961046199998949E-2</v>
      </c>
      <c r="K171" s="90">
        <v>-2.5793351140000031E-2</v>
      </c>
      <c r="L171" s="88">
        <v>-4.9908492499999846E-2</v>
      </c>
      <c r="M171" s="84">
        <v>-9.6389253255797502E-3</v>
      </c>
      <c r="N171" s="90">
        <v>-1.9316474199295053E-2</v>
      </c>
      <c r="O171" s="88">
        <v>-3.7466527479166678E-2</v>
      </c>
      <c r="P171" s="84">
        <v>9.3164370000020647E-4</v>
      </c>
      <c r="Q171" s="90">
        <v>2.0796639999999922E-2</v>
      </c>
      <c r="R171" s="90">
        <v>1.0980219999999985E-2</v>
      </c>
      <c r="S171" s="90">
        <v>1.8781200000000053E-2</v>
      </c>
      <c r="T171" s="90">
        <v>1.6117179999999953E-2</v>
      </c>
      <c r="U171" s="90">
        <v>-1.9087599999999538E-3</v>
      </c>
      <c r="V171" s="90">
        <v>1.7972660000000085E-2</v>
      </c>
      <c r="W171" s="90">
        <v>2.5015200000000348E-3</v>
      </c>
      <c r="X171" s="90">
        <v>1.1356179999999938E-2</v>
      </c>
      <c r="Y171" s="90">
        <v>-3.8026439999999995E-2</v>
      </c>
      <c r="Z171" s="88">
        <v>2.9547085756000069E-2</v>
      </c>
      <c r="AA171" s="84">
        <v>-1.3271071599998741E-2</v>
      </c>
      <c r="AB171" s="91">
        <v>8.9769729967741352E-3</v>
      </c>
      <c r="AC171" s="91">
        <v>-1.930138419855032E-2</v>
      </c>
      <c r="AD171" s="91">
        <v>-3.257633295999951E-2</v>
      </c>
      <c r="AE171" s="91">
        <v>-2.3879874799999312E-2</v>
      </c>
      <c r="AF171" s="87"/>
      <c r="AG171" s="84">
        <v>-1.2304052800000465E-2</v>
      </c>
      <c r="AH171" s="91">
        <v>1.5067719275999814E-2</v>
      </c>
      <c r="AI171" s="91">
        <v>-6.9417683802560637E-3</v>
      </c>
      <c r="AJ171" s="91">
        <v>-4.5804084891795105E-3</v>
      </c>
      <c r="AK171" s="91">
        <v>1.6481376915999491E-2</v>
      </c>
      <c r="AL171" s="87">
        <v>1.0277208000000204E-3</v>
      </c>
      <c r="AM171" s="84">
        <v>1.5836124879999414E-2</v>
      </c>
      <c r="AN171" s="91">
        <v>-3.1186138059524082E-2</v>
      </c>
      <c r="AO171" s="91">
        <v>2.3795097129630571E-2</v>
      </c>
      <c r="AP171" s="87">
        <v>-2.0209593140000481E-2</v>
      </c>
      <c r="AQ171" s="84">
        <v>1.0398291489999378E-2</v>
      </c>
      <c r="AR171" s="91">
        <v>-3.1931207692307728E-2</v>
      </c>
      <c r="AS171" s="91">
        <v>-1.7381038199999033E-2</v>
      </c>
      <c r="AT171" s="87">
        <v>3.1697526459992797E-3</v>
      </c>
      <c r="AU171" s="143">
        <v>-2.3626400000000047E-2</v>
      </c>
      <c r="AV171" s="119">
        <v>-2.4684739866200005E-2</v>
      </c>
      <c r="AW171" s="119">
        <v>-6.2541400000000009E-3</v>
      </c>
      <c r="AX171" s="119">
        <v>-2.2597736320495599E-2</v>
      </c>
      <c r="AY171" s="119">
        <v>-4.9451589999999993E-3</v>
      </c>
    </row>
    <row r="172" spans="1:51" s="9" customFormat="1" ht="11.25">
      <c r="A172" s="7">
        <v>36433</v>
      </c>
      <c r="B172" s="84"/>
      <c r="C172" s="87">
        <v>-6.7256978740000251E-2</v>
      </c>
      <c r="D172" s="84">
        <v>-6.5924623161291662E-2</v>
      </c>
      <c r="E172" s="91">
        <v>-5.0198098959999382E-2</v>
      </c>
      <c r="F172" s="91">
        <v>-8.7621204019999954E-2</v>
      </c>
      <c r="G172" s="91">
        <v>-6.0275208160001315E-2</v>
      </c>
      <c r="H172" s="91">
        <v>-7.650248538000004E-2</v>
      </c>
      <c r="I172" s="90">
        <v>-5.7838782519999965E-2</v>
      </c>
      <c r="J172" s="91">
        <v>-7.26015893999995E-2</v>
      </c>
      <c r="K172" s="90">
        <v>-8.1353364359999847E-2</v>
      </c>
      <c r="L172" s="88">
        <v>-6.5285210750000044E-2</v>
      </c>
      <c r="M172" s="84">
        <v>-4.4697609005904582E-2</v>
      </c>
      <c r="N172" s="90">
        <v>-3.538136595632968E-2</v>
      </c>
      <c r="O172" s="88">
        <v>-7.0895828816326389E-2</v>
      </c>
      <c r="P172" s="84">
        <v>1.4190727259999925E-2</v>
      </c>
      <c r="Q172" s="90">
        <v>-1.9896099999999972E-2</v>
      </c>
      <c r="R172" s="90">
        <v>-7.3539599999999927E-3</v>
      </c>
      <c r="S172" s="90">
        <v>-9.0175000000000116E-3</v>
      </c>
      <c r="T172" s="90">
        <v>-3.289199999999548E-4</v>
      </c>
      <c r="U172" s="90">
        <v>1.4876800000001023E-3</v>
      </c>
      <c r="V172" s="90">
        <v>1.7416600000000004E-2</v>
      </c>
      <c r="W172" s="90">
        <v>5.0798199999999571E-3</v>
      </c>
      <c r="X172" s="90">
        <v>-3.8784800000000175E-3</v>
      </c>
      <c r="Y172" s="90">
        <v>-2.0904600000000162E-3</v>
      </c>
      <c r="Z172" s="88">
        <v>-7.9952983999997951E-4</v>
      </c>
      <c r="AA172" s="84">
        <v>-2.2153122759999699E-2</v>
      </c>
      <c r="AB172" s="91">
        <v>-1.6203898064506284E-3</v>
      </c>
      <c r="AC172" s="91">
        <v>-2.7106351700000197E-2</v>
      </c>
      <c r="AD172" s="91">
        <v>-3.6670789600006248E-3</v>
      </c>
      <c r="AE172" s="91">
        <v>-7.0954848600001119E-3</v>
      </c>
      <c r="AF172" s="87"/>
      <c r="AG172" s="84">
        <v>-4.9184883840000526E-2</v>
      </c>
      <c r="AH172" s="91">
        <v>-2.540610369999996E-2</v>
      </c>
      <c r="AI172" s="91">
        <v>-4.0692888747835165E-2</v>
      </c>
      <c r="AJ172" s="91">
        <v>-9.6137147992364502E-3</v>
      </c>
      <c r="AK172" s="91">
        <v>-1.1657177419999387E-2</v>
      </c>
      <c r="AL172" s="87">
        <v>-3.8281858240000077E-2</v>
      </c>
      <c r="AM172" s="84">
        <v>-2.0496105679245868E-2</v>
      </c>
      <c r="AN172" s="91">
        <v>-4.5539709731707956E-2</v>
      </c>
      <c r="AO172" s="91">
        <v>-1.601580112500034E-2</v>
      </c>
      <c r="AP172" s="87">
        <v>-3.5394899539998304E-2</v>
      </c>
      <c r="AQ172" s="84">
        <v>-1.9303623859999397E-2</v>
      </c>
      <c r="AR172" s="91">
        <v>-4.5709800523809463E-2</v>
      </c>
      <c r="AS172" s="91">
        <v>-4.2742072040001133E-2</v>
      </c>
      <c r="AT172" s="87">
        <v>-5.4699457760000847E-2</v>
      </c>
      <c r="AU172" s="143">
        <v>-3.746740000000004E-2</v>
      </c>
      <c r="AV172" s="119">
        <v>-4.0482062841400004E-2</v>
      </c>
      <c r="AW172" s="119">
        <v>-2.8551740000000003E-2</v>
      </c>
      <c r="AX172" s="119">
        <v>-3.9106096815250596E-2</v>
      </c>
      <c r="AY172" s="119">
        <v>-2.7415750000000003E-2</v>
      </c>
    </row>
    <row r="173" spans="1:51" s="9" customFormat="1" ht="11.25">
      <c r="A173" s="7">
        <v>36462</v>
      </c>
      <c r="B173" s="84"/>
      <c r="C173" s="87">
        <v>-1.713986278000057E-2</v>
      </c>
      <c r="D173" s="84">
        <v>1.056484789743628E-2</v>
      </c>
      <c r="E173" s="91">
        <v>3.2229137180000755E-2</v>
      </c>
      <c r="F173" s="91">
        <v>-1.0840903419999992E-2</v>
      </c>
      <c r="G173" s="91">
        <v>-2.6702327400000003E-3</v>
      </c>
      <c r="H173" s="91">
        <v>-2.0726297760000012E-2</v>
      </c>
      <c r="I173" s="90">
        <v>5.9222189000001091E-3</v>
      </c>
      <c r="J173" s="91">
        <v>-4.8670315460000668E-2</v>
      </c>
      <c r="K173" s="90">
        <v>-2.207889564800003E-2</v>
      </c>
      <c r="L173" s="88">
        <v>3.7675895853658492E-2</v>
      </c>
      <c r="M173" s="84">
        <v>1.8740297246861992E-3</v>
      </c>
      <c r="N173" s="90">
        <v>6.593830460455341E-2</v>
      </c>
      <c r="O173" s="88">
        <v>2.9746722520000102E-2</v>
      </c>
      <c r="P173" s="84">
        <v>7.809048846000044E-2</v>
      </c>
      <c r="Q173" s="90">
        <v>4.7407159999999893E-2</v>
      </c>
      <c r="R173" s="90">
        <v>4.1496460000000068E-2</v>
      </c>
      <c r="S173" s="90">
        <v>3.490056000000008E-2</v>
      </c>
      <c r="T173" s="90">
        <v>5.412448000000003E-2</v>
      </c>
      <c r="U173" s="90">
        <v>6.0292959999999951E-2</v>
      </c>
      <c r="V173" s="90">
        <v>3.9750359999999985E-2</v>
      </c>
      <c r="W173" s="90">
        <v>4.4999840000000013E-2</v>
      </c>
      <c r="X173" s="90">
        <v>6.7915179999999964E-2</v>
      </c>
      <c r="Y173" s="90">
        <v>3.8788620000000051E-2</v>
      </c>
      <c r="Z173" s="88">
        <v>7.0153263999999993E-2</v>
      </c>
      <c r="AA173" s="84">
        <v>8.5706963099991818E-3</v>
      </c>
      <c r="AB173" s="91">
        <v>5.4965287709676458E-2</v>
      </c>
      <c r="AC173" s="91">
        <v>3.9976382953845757E-2</v>
      </c>
      <c r="AD173" s="91">
        <v>3.9477920860000681E-2</v>
      </c>
      <c r="AE173" s="91">
        <v>3.1476034620000926E-2</v>
      </c>
      <c r="AF173" s="87"/>
      <c r="AG173" s="84">
        <v>6.2644341119999725E-2</v>
      </c>
      <c r="AH173" s="91">
        <v>8.7697318339999608E-2</v>
      </c>
      <c r="AI173" s="91">
        <v>8.788943857336462E-2</v>
      </c>
      <c r="AJ173" s="91">
        <v>5.2907737868594262E-2</v>
      </c>
      <c r="AK173" s="91">
        <v>0.10112871917200073</v>
      </c>
      <c r="AL173" s="87">
        <v>9.3397158627451571E-2</v>
      </c>
      <c r="AM173" s="84">
        <v>4.9536230576922691E-2</v>
      </c>
      <c r="AN173" s="91">
        <v>2.0499359174999121E-2</v>
      </c>
      <c r="AO173" s="91">
        <v>-3.9696252830181411E-3</v>
      </c>
      <c r="AP173" s="87">
        <v>-4.0996460420000935E-2</v>
      </c>
      <c r="AQ173" s="84">
        <v>3.5450662215686268E-2</v>
      </c>
      <c r="AR173" s="91">
        <v>-1.7348704447999963E-2</v>
      </c>
      <c r="AS173" s="91">
        <v>-4.5139633208000296E-2</v>
      </c>
      <c r="AT173" s="87">
        <v>1.2893315780000192E-2</v>
      </c>
      <c r="AU173" s="143">
        <v>6.9504199999999905E-2</v>
      </c>
      <c r="AV173" s="119">
        <v>2.9019045138800003E-2</v>
      </c>
      <c r="AW173" s="119">
        <v>6.2539460000000005E-2</v>
      </c>
      <c r="AX173" s="119">
        <v>2.9408874449480898E-2</v>
      </c>
      <c r="AY173" s="119">
        <v>6.3282000000000005E-2</v>
      </c>
    </row>
    <row r="174" spans="1:51" s="9" customFormat="1" ht="11.25">
      <c r="A174" s="7">
        <v>36494</v>
      </c>
      <c r="B174" s="84"/>
      <c r="C174" s="87">
        <v>7.0191774600008028E-3</v>
      </c>
      <c r="D174" s="84">
        <v>8.4175635945940019E-3</v>
      </c>
      <c r="E174" s="91">
        <v>-3.9015817280000031E-2</v>
      </c>
      <c r="F174" s="91">
        <v>-2.7924403080000104E-2</v>
      </c>
      <c r="G174" s="91">
        <v>-5.1525513211538088E-2</v>
      </c>
      <c r="H174" s="91">
        <v>5.349771299999917E-3</v>
      </c>
      <c r="I174" s="90">
        <v>-1.8519599240000018E-2</v>
      </c>
      <c r="J174" s="91">
        <v>-3.3248929840000385E-2</v>
      </c>
      <c r="K174" s="90">
        <v>-5.069809560000027E-3</v>
      </c>
      <c r="L174" s="88">
        <v>-1.5310850975609802E-2</v>
      </c>
      <c r="M174" s="84">
        <v>-6.1566442847251768E-2</v>
      </c>
      <c r="N174" s="90">
        <v>-1.7053890838855557E-2</v>
      </c>
      <c r="O174" s="88">
        <v>-1.9954197020000009E-2</v>
      </c>
      <c r="P174" s="84">
        <v>0.11229354075999964</v>
      </c>
      <c r="Q174" s="90">
        <v>0.11560560000000009</v>
      </c>
      <c r="R174" s="90">
        <v>0.10870518000000007</v>
      </c>
      <c r="S174" s="90">
        <v>0.1053275600000001</v>
      </c>
      <c r="T174" s="90">
        <v>0.10286586000000009</v>
      </c>
      <c r="U174" s="90">
        <v>7.2992960000000107E-2</v>
      </c>
      <c r="V174" s="90">
        <v>9.2365580000000058E-2</v>
      </c>
      <c r="W174" s="90">
        <v>0.11630836000000011</v>
      </c>
      <c r="X174" s="90">
        <v>3.7958460000000027E-2</v>
      </c>
      <c r="Y174" s="90">
        <v>4.5726659999999919E-2</v>
      </c>
      <c r="Z174" s="88">
        <v>9.6774356200000078E-2</v>
      </c>
      <c r="AA174" s="84">
        <v>2.297876489999906E-2</v>
      </c>
      <c r="AB174" s="91">
        <v>0.10032738920634965</v>
      </c>
      <c r="AC174" s="91">
        <v>2.0197350875010844E-3</v>
      </c>
      <c r="AD174" s="91">
        <v>3.493259741999899E-2</v>
      </c>
      <c r="AE174" s="91">
        <v>4.2041220520000033E-2</v>
      </c>
      <c r="AF174" s="87"/>
      <c r="AG174" s="84">
        <v>7.6862654800002872E-3</v>
      </c>
      <c r="AH174" s="91">
        <v>7.0592582239999757E-2</v>
      </c>
      <c r="AI174" s="91">
        <v>2.3556864985652348E-2</v>
      </c>
      <c r="AJ174" s="91">
        <v>4.4950764165652135E-2</v>
      </c>
      <c r="AK174" s="91">
        <v>3.5638999380000147E-2</v>
      </c>
      <c r="AL174" s="87">
        <v>1.7206290520000778E-2</v>
      </c>
      <c r="AM174" s="84">
        <v>6.6423140226414601E-2</v>
      </c>
      <c r="AN174" s="91">
        <v>3.7033756627893322E-3</v>
      </c>
      <c r="AO174" s="91">
        <v>3.8719543396221745E-3</v>
      </c>
      <c r="AP174" s="87">
        <v>-1.5959513139999659E-2</v>
      </c>
      <c r="AQ174" s="84">
        <v>5.4641229999987662E-3</v>
      </c>
      <c r="AR174" s="91">
        <v>-2.8371039181818158E-2</v>
      </c>
      <c r="AS174" s="91">
        <v>-2.2394449279999895E-2</v>
      </c>
      <c r="AT174" s="87">
        <v>5.8291739560000444E-2</v>
      </c>
      <c r="AU174" s="143">
        <v>-5.3233000000000308E-3</v>
      </c>
      <c r="AV174" s="119">
        <v>-3.7470604320000004E-3</v>
      </c>
      <c r="AW174" s="119">
        <v>1.9061870000000002E-2</v>
      </c>
      <c r="AX174" s="119">
        <v>-2.0325696755604502E-3</v>
      </c>
      <c r="AY174" s="119">
        <v>2.0327809999999998E-2</v>
      </c>
    </row>
    <row r="175" spans="1:51" s="9" customFormat="1" ht="11.25">
      <c r="A175" s="7">
        <v>36525</v>
      </c>
      <c r="B175" s="84"/>
      <c r="C175" s="87">
        <v>2.6153671200000117E-2</v>
      </c>
      <c r="D175" s="84">
        <v>2.7973139552630144E-2</v>
      </c>
      <c r="E175" s="91">
        <v>2.7624287279998994E-2</v>
      </c>
      <c r="F175" s="91">
        <v>3.4064483589999917E-2</v>
      </c>
      <c r="G175" s="91">
        <v>3.044678016666591E-2</v>
      </c>
      <c r="H175" s="91">
        <v>6.8020853459999975E-2</v>
      </c>
      <c r="I175" s="90">
        <v>3.1687216599999957E-2</v>
      </c>
      <c r="J175" s="91">
        <v>6.0637472789998315E-2</v>
      </c>
      <c r="K175" s="90">
        <v>7.40585977599999E-2</v>
      </c>
      <c r="L175" s="88">
        <v>3.1502416341463446E-2</v>
      </c>
      <c r="M175" s="84">
        <v>8.4496143162251514E-3</v>
      </c>
      <c r="N175" s="90">
        <v>1.1296238281108817E-2</v>
      </c>
      <c r="O175" s="88">
        <v>3.9001552710000054E-2</v>
      </c>
      <c r="P175" s="84">
        <v>0.16533726195999998</v>
      </c>
      <c r="Q175" s="90">
        <v>0.16480505999999995</v>
      </c>
      <c r="R175" s="90">
        <v>0.17082188000000009</v>
      </c>
      <c r="S175" s="90">
        <v>0.16284325999999982</v>
      </c>
      <c r="T175" s="90">
        <v>0.16716277999999996</v>
      </c>
      <c r="U175" s="90">
        <v>0.16372827999999995</v>
      </c>
      <c r="V175" s="90">
        <v>0.14879497999999991</v>
      </c>
      <c r="W175" s="90">
        <v>0.15271538000000007</v>
      </c>
      <c r="X175" s="90">
        <v>0.18093720000000002</v>
      </c>
      <c r="Y175" s="90">
        <v>5.341733999999998E-2</v>
      </c>
      <c r="Z175" s="88">
        <v>0.13839524849600005</v>
      </c>
      <c r="AA175" s="84">
        <v>6.6135588499999454E-2</v>
      </c>
      <c r="AB175" s="91">
        <v>0.15968567121212041</v>
      </c>
      <c r="AC175" s="91">
        <v>8.1343535966666325E-2</v>
      </c>
      <c r="AD175" s="91">
        <v>0.10180444938000077</v>
      </c>
      <c r="AE175" s="91">
        <v>0.10574641024000031</v>
      </c>
      <c r="AF175" s="87"/>
      <c r="AG175" s="84">
        <v>3.2737840470588031E-2</v>
      </c>
      <c r="AH175" s="91">
        <v>8.0006927840000186E-2</v>
      </c>
      <c r="AI175" s="91">
        <v>3.5959085958941595E-2</v>
      </c>
      <c r="AJ175" s="91">
        <v>7.9566760696530903E-2</v>
      </c>
      <c r="AK175" s="91">
        <v>6.4579774000000256E-2</v>
      </c>
      <c r="AL175" s="87">
        <v>3.5383303132075827E-2</v>
      </c>
      <c r="AM175" s="84">
        <v>0.1457691487882351</v>
      </c>
      <c r="AN175" s="91">
        <v>6.1768196801204933E-2</v>
      </c>
      <c r="AO175" s="91">
        <v>8.379706112963059E-2</v>
      </c>
      <c r="AP175" s="87">
        <v>6.7044289820001435E-2</v>
      </c>
      <c r="AQ175" s="84">
        <v>1.3942251400001382E-2</v>
      </c>
      <c r="AR175" s="91">
        <v>5.6596173938596506E-2</v>
      </c>
      <c r="AS175" s="91">
        <v>7.9328170979998225E-2</v>
      </c>
      <c r="AT175" s="87">
        <v>0.10478325500000096</v>
      </c>
      <c r="AU175" s="143">
        <v>7.2901000000000771E-3</v>
      </c>
      <c r="AV175" s="119">
        <v>3.9986543727400008E-2</v>
      </c>
      <c r="AW175" s="119">
        <v>5.7843920000000007E-2</v>
      </c>
      <c r="AX175" s="119">
        <v>4.1118787265639396E-2</v>
      </c>
      <c r="AY175" s="119">
        <v>5.8895229999999993E-2</v>
      </c>
    </row>
    <row r="176" spans="1:51" s="9" customFormat="1" ht="11.25">
      <c r="A176" s="7">
        <v>36556</v>
      </c>
      <c r="B176" s="84"/>
      <c r="C176" s="87">
        <v>-0.12237863607999966</v>
      </c>
      <c r="D176" s="84">
        <v>-8.1955431147058944E-2</v>
      </c>
      <c r="E176" s="91">
        <v>-7.6357734000000677E-2</v>
      </c>
      <c r="F176" s="91">
        <v>-0.10049130234000003</v>
      </c>
      <c r="G176" s="91">
        <v>-7.435659704000086E-2</v>
      </c>
      <c r="H176" s="91">
        <v>-0.10439633688000005</v>
      </c>
      <c r="I176" s="90">
        <v>-0.10945023320000002</v>
      </c>
      <c r="J176" s="91">
        <v>-0.10256407884000118</v>
      </c>
      <c r="K176" s="90">
        <v>-9.3917630159999987E-2</v>
      </c>
      <c r="L176" s="88">
        <v>-8.9734948536585368E-2</v>
      </c>
      <c r="M176" s="84">
        <v>-5.3730023562908125E-2</v>
      </c>
      <c r="N176" s="90">
        <v>-4.436882612109172E-2</v>
      </c>
      <c r="O176" s="88">
        <v>-7.8089425860000006E-2</v>
      </c>
      <c r="P176" s="84">
        <v>-3.6213445140000133E-2</v>
      </c>
      <c r="Q176" s="90">
        <v>-3.5290280000000007E-2</v>
      </c>
      <c r="R176" s="90">
        <v>-1.8260399999999954E-2</v>
      </c>
      <c r="S176" s="90">
        <v>-4.4957020000000014E-2</v>
      </c>
      <c r="T176" s="90">
        <v>-3.5529279999999996E-2</v>
      </c>
      <c r="U176" s="90">
        <v>-2.9911860000000012E-2</v>
      </c>
      <c r="V176" s="90">
        <v>-5.1546120000000029E-2</v>
      </c>
      <c r="W176" s="90">
        <v>-2.7188140000000027E-2</v>
      </c>
      <c r="X176" s="90">
        <v>-6.1572279999999924E-2</v>
      </c>
      <c r="Y176" s="90">
        <v>-1.479755100000002E-2</v>
      </c>
      <c r="Z176" s="88">
        <v>-6.052981723999995E-2</v>
      </c>
      <c r="AA176" s="84">
        <v>-7.9617821399998956E-2</v>
      </c>
      <c r="AB176" s="91">
        <v>-4.320202437313414E-2</v>
      </c>
      <c r="AC176" s="91">
        <v>-7.5284956070421627E-2</v>
      </c>
      <c r="AD176" s="91">
        <v>-5.3165943879999733E-2</v>
      </c>
      <c r="AE176" s="91">
        <v>-5.4336851219999538E-2</v>
      </c>
      <c r="AF176" s="87"/>
      <c r="AG176" s="84">
        <v>-7.3631305080000042E-2</v>
      </c>
      <c r="AH176" s="91">
        <v>-2.7720179719999849E-2</v>
      </c>
      <c r="AI176" s="91">
        <v>-5.5847534179833458E-2</v>
      </c>
      <c r="AJ176" s="91">
        <v>-2.9581085002503005E-2</v>
      </c>
      <c r="AK176" s="91">
        <v>-6.3004295899999341E-2</v>
      </c>
      <c r="AL176" s="87">
        <v>-8.2560864574074189E-2</v>
      </c>
      <c r="AM176" s="84">
        <v>-4.9708472941175752E-2</v>
      </c>
      <c r="AN176" s="91">
        <v>-6.1713173939025867E-2</v>
      </c>
      <c r="AO176" s="91">
        <v>-7.0712310680001611E-2</v>
      </c>
      <c r="AP176" s="87">
        <v>-8.6568964599999743E-2</v>
      </c>
      <c r="AQ176" s="84">
        <v>-4.9264598939999904E-2</v>
      </c>
      <c r="AR176" s="91">
        <v>-5.1214289265306134E-2</v>
      </c>
      <c r="AS176" s="91">
        <v>-8.3472114639999151E-2</v>
      </c>
      <c r="AT176" s="87">
        <v>-4.371228098000024E-2</v>
      </c>
      <c r="AU176" s="143">
        <v>-3.3682499999999949E-2</v>
      </c>
      <c r="AV176" s="119">
        <v>-5.9418580834000007E-2</v>
      </c>
      <c r="AW176" s="119">
        <v>-5.0903520000000008E-2</v>
      </c>
      <c r="AX176" s="119">
        <v>-5.8744199822845997E-2</v>
      </c>
      <c r="AY176" s="119">
        <v>-5.0242540000000002E-2</v>
      </c>
    </row>
    <row r="177" spans="1:51" s="9" customFormat="1" ht="11.25">
      <c r="A177" s="7">
        <v>36585</v>
      </c>
      <c r="B177" s="84"/>
      <c r="C177" s="87">
        <v>-8.8572826479999867E-2</v>
      </c>
      <c r="D177" s="84">
        <v>-6.1340876315788773E-2</v>
      </c>
      <c r="E177" s="91">
        <v>-8.4844376200000293E-2</v>
      </c>
      <c r="F177" s="91">
        <v>-9.8005568279999955E-2</v>
      </c>
      <c r="G177" s="91">
        <v>-0.10578377169811504</v>
      </c>
      <c r="H177" s="91">
        <v>-9.963345400000001E-2</v>
      </c>
      <c r="I177" s="90">
        <v>-9.819650439999994E-2</v>
      </c>
      <c r="J177" s="91">
        <v>-9.1554332600000232E-2</v>
      </c>
      <c r="K177" s="90">
        <v>-7.7328163160000019E-2</v>
      </c>
      <c r="L177" s="88">
        <v>-8.0880380731707335E-2</v>
      </c>
      <c r="M177" s="84">
        <v>-9.9603927522897595E-2</v>
      </c>
      <c r="N177" s="90">
        <v>-8.1734535604715219E-2</v>
      </c>
      <c r="O177" s="88">
        <v>-0.10307267807999998</v>
      </c>
      <c r="P177" s="84">
        <v>0.22573806540000252</v>
      </c>
      <c r="Q177" s="90">
        <v>0.19577832000000006</v>
      </c>
      <c r="R177" s="90">
        <v>0.24838987999999995</v>
      </c>
      <c r="S177" s="90">
        <v>0.24222499999999991</v>
      </c>
      <c r="T177" s="90">
        <v>0.22579193999999991</v>
      </c>
      <c r="U177" s="90">
        <v>0.27619781999999993</v>
      </c>
      <c r="V177" s="90">
        <v>0.20616338000000001</v>
      </c>
      <c r="W177" s="90">
        <v>0.21048810000000007</v>
      </c>
      <c r="X177" s="90">
        <v>0.17911615999999997</v>
      </c>
      <c r="Y177" s="90">
        <v>-1.2676900000000102E-2</v>
      </c>
      <c r="Z177" s="88">
        <v>0.10478269878000002</v>
      </c>
      <c r="AA177" s="84">
        <v>-2.3737187980000352E-2</v>
      </c>
      <c r="AB177" s="91">
        <v>0.16006164481944385</v>
      </c>
      <c r="AC177" s="91">
        <v>-5.7886788410256962E-2</v>
      </c>
      <c r="AD177" s="91">
        <v>4.2447462060000829E-2</v>
      </c>
      <c r="AE177" s="91">
        <v>0.10079282863999928</v>
      </c>
      <c r="AF177" s="87"/>
      <c r="AG177" s="84">
        <v>-1.8457605860000337E-2</v>
      </c>
      <c r="AH177" s="91">
        <v>6.1415114160000339E-2</v>
      </c>
      <c r="AI177" s="91">
        <v>-8.3818392962231592E-3</v>
      </c>
      <c r="AJ177" s="91">
        <v>1.2909754637856485E-2</v>
      </c>
      <c r="AK177" s="91">
        <v>6.7788288019999587E-2</v>
      </c>
      <c r="AL177" s="87">
        <v>-3.8347790784311053E-3</v>
      </c>
      <c r="AM177" s="84">
        <v>0.15150556696153861</v>
      </c>
      <c r="AN177" s="91">
        <v>-2.3553152215190942E-2</v>
      </c>
      <c r="AO177" s="91">
        <v>-3.658702664150959E-2</v>
      </c>
      <c r="AP177" s="87">
        <v>-6.0400279470588902E-2</v>
      </c>
      <c r="AQ177" s="84">
        <v>-7.2735084600002997E-3</v>
      </c>
      <c r="AR177" s="91">
        <v>-8.5959427117647036E-2</v>
      </c>
      <c r="AS177" s="91">
        <v>-0.11245696100000024</v>
      </c>
      <c r="AT177" s="87">
        <v>8.9888425200004285E-3</v>
      </c>
      <c r="AU177" s="143">
        <v>-5.4398199999999952E-2</v>
      </c>
      <c r="AV177" s="119">
        <v>-4.7118745624000008E-2</v>
      </c>
      <c r="AW177" s="119">
        <v>-2.010814E-2</v>
      </c>
      <c r="AX177" s="119">
        <v>-4.4887458401990203E-2</v>
      </c>
      <c r="AY177" s="119">
        <v>-1.8930969999999998E-2</v>
      </c>
    </row>
    <row r="178" spans="1:51" s="9" customFormat="1" ht="11.25">
      <c r="A178" s="7">
        <v>36616</v>
      </c>
      <c r="B178" s="84"/>
      <c r="C178" s="87">
        <v>0.17201605299999989</v>
      </c>
      <c r="D178" s="84">
        <v>0.14901767761904616</v>
      </c>
      <c r="E178" s="91">
        <v>0.15454187261999897</v>
      </c>
      <c r="F178" s="91">
        <v>0.13930905199999999</v>
      </c>
      <c r="G178" s="91">
        <v>0.1067480608400011</v>
      </c>
      <c r="H178" s="91">
        <v>0.13997342804000001</v>
      </c>
      <c r="I178" s="90">
        <v>0.14208656484000004</v>
      </c>
      <c r="J178" s="91">
        <v>0.11355873899999924</v>
      </c>
      <c r="K178" s="90">
        <v>0.15924268660000007</v>
      </c>
      <c r="L178" s="88">
        <v>0.15806957341463423</v>
      </c>
      <c r="M178" s="84">
        <v>9.4896816909312953E-2</v>
      </c>
      <c r="N178" s="90">
        <v>0.13204786002635949</v>
      </c>
      <c r="O178" s="88">
        <v>0.15013481051999999</v>
      </c>
      <c r="P178" s="84">
        <v>4.8163088300003265E-2</v>
      </c>
      <c r="Q178" s="90">
        <v>1.9421799999999045E-3</v>
      </c>
      <c r="R178" s="90">
        <v>1.3138300000000047E-2</v>
      </c>
      <c r="S178" s="90">
        <v>1.4963639999999945E-2</v>
      </c>
      <c r="T178" s="90">
        <v>7.351740000000051E-3</v>
      </c>
      <c r="U178" s="90">
        <v>1.1856679999999953E-2</v>
      </c>
      <c r="V178" s="90">
        <v>-1.2887720000000047E-2</v>
      </c>
      <c r="W178" s="90">
        <v>1.6584280000000007E-2</v>
      </c>
      <c r="X178" s="90">
        <v>8.69721999999995E-3</v>
      </c>
      <c r="Y178" s="90">
        <v>0.16285295999999994</v>
      </c>
      <c r="Z178" s="88">
        <v>8.1480649079999967E-2</v>
      </c>
      <c r="AA178" s="84">
        <v>0.11970431285999905</v>
      </c>
      <c r="AB178" s="91">
        <v>4.6269372956521337E-2</v>
      </c>
      <c r="AC178" s="91">
        <v>0.13778646529761973</v>
      </c>
      <c r="AD178" s="91">
        <v>0.1370185584284056</v>
      </c>
      <c r="AE178" s="91">
        <v>8.1651131840000168E-2</v>
      </c>
      <c r="AF178" s="87"/>
      <c r="AG178" s="84">
        <v>7.9980435880000034E-2</v>
      </c>
      <c r="AH178" s="91">
        <v>5.047211208000002E-2</v>
      </c>
      <c r="AI178" s="91">
        <v>9.5393136190700334E-2</v>
      </c>
      <c r="AJ178" s="91">
        <v>7.253225980302247E-2</v>
      </c>
      <c r="AK178" s="91">
        <v>6.1743172840000637E-2</v>
      </c>
      <c r="AL178" s="87">
        <v>8.8312533346154076E-2</v>
      </c>
      <c r="AM178" s="84">
        <v>0.10710089250000032</v>
      </c>
      <c r="AN178" s="91">
        <v>0.13271460953846104</v>
      </c>
      <c r="AO178" s="91">
        <v>0.10909517858695561</v>
      </c>
      <c r="AP178" s="87">
        <v>0.10690624519999892</v>
      </c>
      <c r="AQ178" s="84">
        <v>9.5830255399999897E-2</v>
      </c>
      <c r="AR178" s="91">
        <v>9.7967608431372533E-2</v>
      </c>
      <c r="AS178" s="91">
        <v>0.11018706379999799</v>
      </c>
      <c r="AT178" s="87">
        <v>8.0024367359999404E-2</v>
      </c>
      <c r="AU178" s="143">
        <v>7.6123900000000022E-2</v>
      </c>
      <c r="AV178" s="119">
        <v>0.10781918822600001</v>
      </c>
      <c r="AW178" s="119">
        <v>9.6719900000000011E-2</v>
      </c>
      <c r="AX178" s="119">
        <v>0.10978861748454</v>
      </c>
      <c r="AY178" s="119">
        <v>9.7830529999999985E-2</v>
      </c>
    </row>
    <row r="179" spans="1:51" s="9" customFormat="1" ht="11.25">
      <c r="A179" s="7">
        <v>36644</v>
      </c>
      <c r="B179" s="84"/>
      <c r="C179" s="87">
        <v>4.1874833919999688E-2</v>
      </c>
      <c r="D179" s="84">
        <v>5.8821081967743272E-2</v>
      </c>
      <c r="E179" s="91">
        <v>4.9194353220000986E-2</v>
      </c>
      <c r="F179" s="91">
        <v>3.7504824880000065E-2</v>
      </c>
      <c r="G179" s="91">
        <v>6.015879623999898E-2</v>
      </c>
      <c r="H179" s="91">
        <v>2.7969708040000096E-2</v>
      </c>
      <c r="I179" s="90">
        <v>3.7440590080000113E-2</v>
      </c>
      <c r="J179" s="91">
        <v>3.6902655000000451E-2</v>
      </c>
      <c r="K179" s="90">
        <v>5.7049210840000031E-2</v>
      </c>
      <c r="L179" s="88">
        <v>4.1445516904761837E-2</v>
      </c>
      <c r="M179" s="84">
        <v>6.0536377279064135E-2</v>
      </c>
      <c r="N179" s="90">
        <v>-7.3615681529044519E-3</v>
      </c>
      <c r="O179" s="88">
        <v>3.598199818000003E-2</v>
      </c>
      <c r="P179" s="84">
        <v>-4.6067854799998198E-2</v>
      </c>
      <c r="Q179" s="90">
        <v>-5.7919759999999987E-2</v>
      </c>
      <c r="R179" s="90">
        <v>-6.3797659999999978E-2</v>
      </c>
      <c r="S179" s="90">
        <v>-4.7505059999999988E-2</v>
      </c>
      <c r="T179" s="90">
        <v>-3.8889860000000054E-2</v>
      </c>
      <c r="U179" s="90">
        <v>-6.3450600000000024E-2</v>
      </c>
      <c r="V179" s="90">
        <v>-2.9054531000000106E-2</v>
      </c>
      <c r="W179" s="90">
        <v>-4.066833999999997E-2</v>
      </c>
      <c r="X179" s="90">
        <v>-1.6966539999999974E-2</v>
      </c>
      <c r="Y179" s="90">
        <v>-5.1194099999999909E-2</v>
      </c>
      <c r="Z179" s="88">
        <v>-5.1773105300000011E-2</v>
      </c>
      <c r="AA179" s="84">
        <v>2.5454189639999569E-2</v>
      </c>
      <c r="AB179" s="91">
        <v>-4.5365349699999835E-2</v>
      </c>
      <c r="AC179" s="91">
        <v>1.6725530551723988E-2</v>
      </c>
      <c r="AD179" s="91">
        <v>5.7035959517062196E-3</v>
      </c>
      <c r="AE179" s="91">
        <v>-3.1901292474000198E-2</v>
      </c>
      <c r="AF179" s="87"/>
      <c r="AG179" s="84">
        <v>-9.1504055999913625E-4</v>
      </c>
      <c r="AH179" s="91">
        <v>-2.489708339999952E-2</v>
      </c>
      <c r="AI179" s="91">
        <v>-2.9655914972076536E-3</v>
      </c>
      <c r="AJ179" s="91">
        <v>-3.0840574815255151E-3</v>
      </c>
      <c r="AK179" s="91">
        <v>-3.3711039959999356E-2</v>
      </c>
      <c r="AL179" s="87">
        <v>-1.4525524981818694E-2</v>
      </c>
      <c r="AM179" s="84">
        <v>-3.759951244230697E-2</v>
      </c>
      <c r="AN179" s="91">
        <v>8.8451786025651735E-3</v>
      </c>
      <c r="AO179" s="91">
        <v>-5.086922553999873E-2</v>
      </c>
      <c r="AP179" s="87">
        <v>3.4564755820000626E-2</v>
      </c>
      <c r="AQ179" s="84">
        <v>-4.4351300773583846E-2</v>
      </c>
      <c r="AR179" s="91">
        <v>3.4473439433961861E-3</v>
      </c>
      <c r="AS179" s="91">
        <v>1.6090552859999718E-2</v>
      </c>
      <c r="AT179" s="87">
        <v>1.0051219023083924E-3</v>
      </c>
      <c r="AU179" s="143">
        <v>8.5812999999999029E-3</v>
      </c>
      <c r="AV179" s="119">
        <v>6.621314332600001E-3</v>
      </c>
      <c r="AW179" s="119">
        <v>-3.0795820000000002E-2</v>
      </c>
      <c r="AX179" s="119">
        <v>8.7152295237335805E-3</v>
      </c>
      <c r="AY179" s="119">
        <v>-3.0085500000000001E-2</v>
      </c>
    </row>
    <row r="180" spans="1:51" s="9" customFormat="1" ht="11.25">
      <c r="A180" s="7">
        <v>36677</v>
      </c>
      <c r="B180" s="84"/>
      <c r="C180" s="87">
        <v>5.4986202999999456E-2</v>
      </c>
      <c r="D180" s="84">
        <v>3.0900862343750557E-2</v>
      </c>
      <c r="E180" s="91">
        <v>1.5303782380000408E-2</v>
      </c>
      <c r="F180" s="91">
        <v>2.6628384659999949E-2</v>
      </c>
      <c r="G180" s="91">
        <v>3.9670864460001676E-2</v>
      </c>
      <c r="H180" s="91">
        <v>2.058941390000002E-2</v>
      </c>
      <c r="I180" s="90">
        <v>1.1006832200000094E-2</v>
      </c>
      <c r="J180" s="91">
        <v>7.0337690400004149E-3</v>
      </c>
      <c r="K180" s="90">
        <v>-7.0194064599999884E-3</v>
      </c>
      <c r="L180" s="88">
        <v>5.0949114523809458E-2</v>
      </c>
      <c r="M180" s="84">
        <v>7.2673838016314107E-2</v>
      </c>
      <c r="N180" s="90">
        <v>4.0515939947924906E-2</v>
      </c>
      <c r="O180" s="88">
        <v>-7.5738498799998721E-3</v>
      </c>
      <c r="P180" s="84">
        <v>-9.0409257859995984E-2</v>
      </c>
      <c r="Q180" s="90">
        <v>-5.2654060000000058E-2</v>
      </c>
      <c r="R180" s="90">
        <v>-7.6148780000000027E-2</v>
      </c>
      <c r="S180" s="90">
        <v>-5.0334219999999874E-2</v>
      </c>
      <c r="T180" s="90">
        <v>-8.4589059999999994E-2</v>
      </c>
      <c r="U180" s="90">
        <v>-8.4757659999999957E-2</v>
      </c>
      <c r="V180" s="90">
        <v>-8.0615600000000232E-3</v>
      </c>
      <c r="W180" s="90">
        <v>-8.9529599999999876E-2</v>
      </c>
      <c r="X180" s="90">
        <v>-2.3508540000000022E-2</v>
      </c>
      <c r="Y180" s="90">
        <v>-6.5681400000000112E-2</v>
      </c>
      <c r="Z180" s="88">
        <v>-4.3829047999999982E-2</v>
      </c>
      <c r="AA180" s="84">
        <v>-1.1860288219999959E-2</v>
      </c>
      <c r="AB180" s="91">
        <v>-7.4702726495775029E-2</v>
      </c>
      <c r="AC180" s="91">
        <v>9.7498266263742472E-3</v>
      </c>
      <c r="AD180" s="91">
        <v>5.2953640481441244E-3</v>
      </c>
      <c r="AE180" s="91">
        <v>-4.2601681823999038E-2</v>
      </c>
      <c r="AF180" s="87"/>
      <c r="AG180" s="84">
        <v>3.5527596460000588E-2</v>
      </c>
      <c r="AH180" s="91">
        <v>-7.0457841999997939E-3</v>
      </c>
      <c r="AI180" s="91">
        <v>-2.5551685141876668E-2</v>
      </c>
      <c r="AJ180" s="91">
        <v>-1.8842910781499911E-2</v>
      </c>
      <c r="AK180" s="91">
        <v>-3.0265447059999562E-2</v>
      </c>
      <c r="AL180" s="87">
        <v>7.4847884200006654E-3</v>
      </c>
      <c r="AM180" s="84">
        <v>-2.2504681666666415E-2</v>
      </c>
      <c r="AN180" s="91">
        <v>1.4896605815789332E-2</v>
      </c>
      <c r="AO180" s="91">
        <v>5.0426671306665671E-2</v>
      </c>
      <c r="AP180" s="87">
        <v>5.2701061299999852E-2</v>
      </c>
      <c r="AQ180" s="84">
        <v>1.1028324640000697E-2</v>
      </c>
      <c r="AR180" s="91">
        <v>1.6058116630434771E-2</v>
      </c>
      <c r="AS180" s="91">
        <v>1.5775735240002087E-2</v>
      </c>
      <c r="AT180" s="87">
        <v>-2.0531960387755732E-2</v>
      </c>
      <c r="AU180" s="143">
        <v>4.4414999999999871E-3</v>
      </c>
      <c r="AV180" s="119">
        <v>1.4163709365600002E-2</v>
      </c>
      <c r="AW180" s="119">
        <v>-2.1915E-2</v>
      </c>
      <c r="AX180" s="119">
        <v>1.6626715430294099E-2</v>
      </c>
      <c r="AY180" s="119">
        <v>-2.0517529999999996E-2</v>
      </c>
    </row>
    <row r="181" spans="1:51" s="9" customFormat="1" ht="11.25">
      <c r="A181" s="7">
        <v>36707</v>
      </c>
      <c r="B181" s="84"/>
      <c r="C181" s="87">
        <v>-5.595595768000039E-2</v>
      </c>
      <c r="D181" s="84">
        <v>-5.805905420689661E-2</v>
      </c>
      <c r="E181" s="91">
        <v>-4.5279491939998917E-2</v>
      </c>
      <c r="F181" s="91">
        <v>-7.666757880000008E-2</v>
      </c>
      <c r="G181" s="91">
        <v>-6.9120327058823539E-2</v>
      </c>
      <c r="H181" s="91">
        <v>-6.459889324000001E-2</v>
      </c>
      <c r="I181" s="90">
        <v>-3.15012870000001E-2</v>
      </c>
      <c r="J181" s="91">
        <v>-7.4650510000000003E-2</v>
      </c>
      <c r="K181" s="90">
        <v>-5.4882357580000041E-2</v>
      </c>
      <c r="L181" s="88">
        <v>-2.0249708333333283E-2</v>
      </c>
      <c r="M181" s="84">
        <v>-7.4881447981565152E-2</v>
      </c>
      <c r="N181" s="90">
        <v>-2.4807845934843309E-2</v>
      </c>
      <c r="O181" s="88">
        <v>-4.482993622448983E-2</v>
      </c>
      <c r="P181" s="84">
        <v>0.13016661399999641</v>
      </c>
      <c r="Q181" s="90">
        <v>3.5889448999999907E-2</v>
      </c>
      <c r="R181" s="90">
        <v>7.2774121999999997E-2</v>
      </c>
      <c r="S181" s="90">
        <v>3.9984653000000092E-2</v>
      </c>
      <c r="T181" s="90">
        <v>9.9874140000000056E-2</v>
      </c>
      <c r="U181" s="90">
        <v>9.5277776000000092E-2</v>
      </c>
      <c r="V181" s="90">
        <v>-4.5736380000000021E-2</v>
      </c>
      <c r="W181" s="90">
        <v>0.10738365999999999</v>
      </c>
      <c r="X181" s="90">
        <v>2.0624399999999987E-3</v>
      </c>
      <c r="Y181" s="90">
        <v>9.0735479999999979E-2</v>
      </c>
      <c r="Z181" s="88">
        <v>9.2234812819999901E-2</v>
      </c>
      <c r="AA181" s="84">
        <v>-2.4325307700000631E-2</v>
      </c>
      <c r="AB181" s="91">
        <v>7.5251244041095289E-2</v>
      </c>
      <c r="AC181" s="91">
        <v>-1.4276786735631486E-2</v>
      </c>
      <c r="AD181" s="91">
        <v>2.8497949408576639E-2</v>
      </c>
      <c r="AE181" s="91">
        <v>4.8377289059999162E-2</v>
      </c>
      <c r="AF181" s="87"/>
      <c r="AG181" s="84">
        <v>3.1532986137255525E-2</v>
      </c>
      <c r="AH181" s="91">
        <v>5.7239533440000212E-2</v>
      </c>
      <c r="AI181" s="91">
        <v>5.5701974627283546E-2</v>
      </c>
      <c r="AJ181" s="91">
        <v>3.3978822405684062E-2</v>
      </c>
      <c r="AK181" s="91">
        <v>8.3312683240000185E-2</v>
      </c>
      <c r="AL181" s="87">
        <v>4.2214522750000594E-2</v>
      </c>
      <c r="AM181" s="84">
        <v>6.0769611600000495E-2</v>
      </c>
      <c r="AN181" s="91">
        <v>-3.1545528783776255E-3</v>
      </c>
      <c r="AO181" s="91">
        <v>1.0789886761904288E-2</v>
      </c>
      <c r="AP181" s="87">
        <v>-2.3602267639999841E-2</v>
      </c>
      <c r="AQ181" s="84">
        <v>-2.3384210280001705E-2</v>
      </c>
      <c r="AR181" s="91">
        <v>5.0532862765957365E-3</v>
      </c>
      <c r="AS181" s="91">
        <v>-5.3609616239999158E-2</v>
      </c>
      <c r="AT181" s="87">
        <v>1.0136415100000074E-2</v>
      </c>
      <c r="AU181" s="143">
        <v>-1.3433200000000034E-2</v>
      </c>
      <c r="AV181" s="119">
        <v>-2.4212714440968803E-2</v>
      </c>
      <c r="AW181" s="119">
        <v>2.3933550000000001E-2</v>
      </c>
      <c r="AX181" s="119">
        <v>-2.2838284657514699E-2</v>
      </c>
      <c r="AY181" s="119">
        <v>2.4652479999999997E-2</v>
      </c>
    </row>
    <row r="182" spans="1:51" s="9" customFormat="1" ht="11.25">
      <c r="A182" s="7">
        <v>36738</v>
      </c>
      <c r="B182" s="84"/>
      <c r="C182" s="87">
        <v>4.3642326400006315E-3</v>
      </c>
      <c r="D182" s="84">
        <v>-1.8076901388893729E-3</v>
      </c>
      <c r="E182" s="91">
        <v>3.5721178179999091E-2</v>
      </c>
      <c r="F182" s="91">
        <v>2.6451521700000091E-2</v>
      </c>
      <c r="G182" s="91">
        <v>4.3260505839999297E-2</v>
      </c>
      <c r="H182" s="91">
        <v>-1.591024260000018E-3</v>
      </c>
      <c r="I182" s="90">
        <v>-2.2559378219999981E-2</v>
      </c>
      <c r="J182" s="91">
        <v>3.2875610920001463E-2</v>
      </c>
      <c r="K182" s="90">
        <v>-1.1422373279999953E-2</v>
      </c>
      <c r="L182" s="88">
        <v>-4.8229463414634077E-3</v>
      </c>
      <c r="M182" s="84">
        <v>3.3461871054265346E-2</v>
      </c>
      <c r="N182" s="90">
        <v>1.2591512264349403E-2</v>
      </c>
      <c r="O182" s="88">
        <v>3.8439259140000015E-2</v>
      </c>
      <c r="P182" s="84">
        <v>-4.5505107540002809E-2</v>
      </c>
      <c r="Q182" s="90">
        <v>-4.403762E-2</v>
      </c>
      <c r="R182" s="90">
        <v>-5.1946159999999963E-2</v>
      </c>
      <c r="S182" s="90">
        <v>-6.5048340000000038E-2</v>
      </c>
      <c r="T182" s="90">
        <v>-8.3413520000000019E-2</v>
      </c>
      <c r="U182" s="90">
        <v>-9.3879000000000046E-2</v>
      </c>
      <c r="V182" s="90">
        <v>-4.7810599999999925E-2</v>
      </c>
      <c r="W182" s="90">
        <v>-6.3834060000000137E-2</v>
      </c>
      <c r="X182" s="90">
        <v>-6.8090120000000032E-2</v>
      </c>
      <c r="Y182" s="90">
        <v>-2.0531860000000068E-2</v>
      </c>
      <c r="Z182" s="88">
        <v>-3.0925220939999942E-2</v>
      </c>
      <c r="AA182" s="84">
        <v>-4.5004585800006991E-3</v>
      </c>
      <c r="AB182" s="91">
        <v>-3.2484419339999682E-2</v>
      </c>
      <c r="AC182" s="91">
        <v>1.133859519767566E-2</v>
      </c>
      <c r="AD182" s="91">
        <v>-5.8354381076934914E-3</v>
      </c>
      <c r="AE182" s="91">
        <v>-3.0942034320000422E-2</v>
      </c>
      <c r="AF182" s="87"/>
      <c r="AG182" s="84">
        <v>-4.3120662130000431E-2</v>
      </c>
      <c r="AH182" s="91">
        <v>-4.7664898819999801E-2</v>
      </c>
      <c r="AI182" s="91">
        <v>-4.5195220375541245E-2</v>
      </c>
      <c r="AJ182" s="91">
        <v>-3.5497927680375074E-2</v>
      </c>
      <c r="AK182" s="91">
        <v>-6.7606328160000007E-2</v>
      </c>
      <c r="AL182" s="87">
        <v>-3.7363889931372518E-2</v>
      </c>
      <c r="AM182" s="84">
        <v>2.0579059442307646E-2</v>
      </c>
      <c r="AN182" s="91">
        <v>2.407852114583342E-2</v>
      </c>
      <c r="AO182" s="91">
        <v>-3.8707572999999829E-2</v>
      </c>
      <c r="AP182" s="87">
        <v>-8.2721219999994933E-3</v>
      </c>
      <c r="AQ182" s="84">
        <v>-2.1491322230770216E-2</v>
      </c>
      <c r="AR182" s="91">
        <v>-1.9917110379999992E-2</v>
      </c>
      <c r="AS182" s="91">
        <v>2.0440439899999108E-2</v>
      </c>
      <c r="AT182" s="87">
        <v>-6.2375064200000052E-2</v>
      </c>
      <c r="AU182" s="143">
        <v>-1.0343999999999909E-3</v>
      </c>
      <c r="AV182" s="119">
        <v>2.3751973470000002E-3</v>
      </c>
      <c r="AW182" s="119">
        <v>-1.634126E-2</v>
      </c>
      <c r="AX182" s="119">
        <v>2.64719703067956E-3</v>
      </c>
      <c r="AY182" s="119">
        <v>-1.56343E-2</v>
      </c>
    </row>
    <row r="183" spans="1:51" s="9" customFormat="1" ht="11.25">
      <c r="A183" s="7">
        <v>36769</v>
      </c>
      <c r="B183" s="84"/>
      <c r="C183" s="87">
        <v>9.0825713399999897E-2</v>
      </c>
      <c r="D183" s="84">
        <v>6.7445104599999972E-2</v>
      </c>
      <c r="E183" s="91">
        <v>9.5803462099999903E-2</v>
      </c>
      <c r="F183" s="91">
        <v>7.5082728059999937E-2</v>
      </c>
      <c r="G183" s="91">
        <v>6.8549745199999901E-2</v>
      </c>
      <c r="H183" s="91">
        <v>6.3754984860000086E-2</v>
      </c>
      <c r="I183" s="90">
        <v>7.7567058640000131E-2</v>
      </c>
      <c r="J183" s="91">
        <v>4.86168817999999E-2</v>
      </c>
      <c r="K183" s="90">
        <v>8.7824300679999912E-2</v>
      </c>
      <c r="L183" s="88">
        <v>0.10997425365853664</v>
      </c>
      <c r="M183" s="84">
        <v>7.496075250600498E-2</v>
      </c>
      <c r="N183" s="90">
        <v>6.0855786986165006E-2</v>
      </c>
      <c r="O183" s="88">
        <v>7.2300230840000035E-2</v>
      </c>
      <c r="P183" s="84">
        <v>0.14998502349999998</v>
      </c>
      <c r="Q183" s="90">
        <v>0.10670950000000001</v>
      </c>
      <c r="R183" s="90">
        <v>0.1271857999999999</v>
      </c>
      <c r="S183" s="90">
        <v>9.7833539999999886E-2</v>
      </c>
      <c r="T183" s="90">
        <v>0.15698852000000008</v>
      </c>
      <c r="U183" s="90">
        <v>0.15283157999999997</v>
      </c>
      <c r="V183" s="90">
        <v>4.8385399999999912E-2</v>
      </c>
      <c r="W183" s="90">
        <v>0.15498892000000009</v>
      </c>
      <c r="X183" s="90">
        <v>0.10568890000000009</v>
      </c>
      <c r="Y183" s="90">
        <v>0.15037397999999991</v>
      </c>
      <c r="Z183" s="88">
        <v>0.13450289014000005</v>
      </c>
      <c r="AA183" s="84">
        <v>9.4212536099999911E-2</v>
      </c>
      <c r="AB183" s="91">
        <v>0.12166851420000002</v>
      </c>
      <c r="AC183" s="91">
        <v>6.5535592600000081E-2</v>
      </c>
      <c r="AD183" s="91">
        <v>0.14514682238383592</v>
      </c>
      <c r="AE183" s="91">
        <v>0.12479938479999997</v>
      </c>
      <c r="AF183" s="87"/>
      <c r="AG183" s="84">
        <v>5.5499436200000085E-2</v>
      </c>
      <c r="AH183" s="91">
        <v>0.11105779570000007</v>
      </c>
      <c r="AI183" s="91">
        <v>7.9925919680000401E-2</v>
      </c>
      <c r="AJ183" s="91">
        <v>7.9149121940000677E-2</v>
      </c>
      <c r="AK183" s="91">
        <v>0.10962497230000001</v>
      </c>
      <c r="AL183" s="87">
        <v>8.2243327200000049E-2</v>
      </c>
      <c r="AM183" s="84">
        <v>0.11010096479999998</v>
      </c>
      <c r="AN183" s="91">
        <v>6.5178631287671207E-2</v>
      </c>
      <c r="AO183" s="91">
        <v>8.8965426699999961E-2</v>
      </c>
      <c r="AP183" s="87">
        <v>7.1806561600000096E-2</v>
      </c>
      <c r="AQ183" s="84">
        <v>5.1644493299999983E-2</v>
      </c>
      <c r="AR183" s="91">
        <v>5.5170894881355848E-2</v>
      </c>
      <c r="AS183" s="91">
        <v>4.5505606999999948E-2</v>
      </c>
      <c r="AT183" s="87">
        <v>0.1057371976999999</v>
      </c>
      <c r="AU183" s="143">
        <v>8.8513800000000087E-2</v>
      </c>
      <c r="AV183" s="119">
        <v>7.1284836399999996E-2</v>
      </c>
      <c r="AW183" s="119">
        <v>6.0699110000000001E-2</v>
      </c>
      <c r="AX183" s="119">
        <v>7.3287085850075998E-2</v>
      </c>
      <c r="AY183" s="119">
        <v>6.2114240000000001E-2</v>
      </c>
    </row>
    <row r="184" spans="1:51" s="9" customFormat="1" ht="11.25">
      <c r="A184" s="7">
        <v>36798</v>
      </c>
      <c r="B184" s="84"/>
      <c r="C184" s="87">
        <v>-4.3303974000000078E-2</v>
      </c>
      <c r="D184" s="84">
        <v>-6.4019595000000096E-2</v>
      </c>
      <c r="E184" s="91">
        <v>-2.0677282000000075E-2</v>
      </c>
      <c r="F184" s="91">
        <v>-6.8172452460000033E-2</v>
      </c>
      <c r="G184" s="91">
        <v>-1.8797257999999983E-2</v>
      </c>
      <c r="H184" s="91">
        <v>-9.263582262000003E-2</v>
      </c>
      <c r="I184" s="90">
        <v>-5.5453650480000061E-2</v>
      </c>
      <c r="J184" s="91">
        <v>-5.1221183999999864E-2</v>
      </c>
      <c r="K184" s="90">
        <v>-3.9379666759999932E-2</v>
      </c>
      <c r="L184" s="88">
        <v>-3.5435951219497941E-4</v>
      </c>
      <c r="M184" s="84">
        <v>-1.7242301765241219E-3</v>
      </c>
      <c r="N184" s="90">
        <v>1.2987518774998597E-2</v>
      </c>
      <c r="O184" s="88">
        <v>1.8689496939999994E-2</v>
      </c>
      <c r="P184" s="84">
        <v>-0.11316651599999994</v>
      </c>
      <c r="Q184" s="90">
        <v>7.6629599999999964E-3</v>
      </c>
      <c r="R184" s="90">
        <v>-2.8046999999998823E-3</v>
      </c>
      <c r="S184" s="90">
        <v>-2.4058160000000051E-2</v>
      </c>
      <c r="T184" s="90">
        <v>-8.9477820000000152E-2</v>
      </c>
      <c r="U184" s="90">
        <v>-6.7504719999999963E-2</v>
      </c>
      <c r="V184" s="90">
        <v>-1.6034020000000093E-2</v>
      </c>
      <c r="W184" s="90">
        <v>-7.9053280000000115E-2</v>
      </c>
      <c r="X184" s="90">
        <v>-4.3374660000000009E-2</v>
      </c>
      <c r="Y184" s="90">
        <v>-3.083950000000002E-2</v>
      </c>
      <c r="Z184" s="88">
        <v>-0.11918662438000005</v>
      </c>
      <c r="AA184" s="84">
        <v>-8.4916269000000044E-2</v>
      </c>
      <c r="AB184" s="91">
        <v>-9.8908336000000041E-2</v>
      </c>
      <c r="AC184" s="91">
        <v>1.1657117800000005E-2</v>
      </c>
      <c r="AD184" s="91">
        <v>-4.9285554509425178E-2</v>
      </c>
      <c r="AE184" s="91">
        <v>-3.539049400000005E-2</v>
      </c>
      <c r="AF184" s="87"/>
      <c r="AG184" s="84">
        <v>-7.504405999999908E-3</v>
      </c>
      <c r="AH184" s="91">
        <v>-3.6808218999999975E-2</v>
      </c>
      <c r="AI184" s="91">
        <v>-7.9904964999999994E-2</v>
      </c>
      <c r="AJ184" s="91">
        <v>-7.2894687000000014E-2</v>
      </c>
      <c r="AK184" s="91">
        <v>-5.3562992000000031E-2</v>
      </c>
      <c r="AL184" s="87">
        <v>-1.7963588999999947E-2</v>
      </c>
      <c r="AM184" s="84">
        <v>-8.3973816999999951E-2</v>
      </c>
      <c r="AN184" s="91">
        <v>-2.5186775999999855E-2</v>
      </c>
      <c r="AO184" s="91">
        <v>-5.2068113000000027E-2</v>
      </c>
      <c r="AP184" s="87">
        <v>-5.2512067999999967E-2</v>
      </c>
      <c r="AQ184" s="84">
        <v>1.4254530999999959E-2</v>
      </c>
      <c r="AR184" s="91">
        <v>-2.8444643581818196E-2</v>
      </c>
      <c r="AS184" s="91">
        <v>-5.2170112999999962E-2</v>
      </c>
      <c r="AT184" s="87">
        <v>-7.9190098999999958E-2</v>
      </c>
      <c r="AU184" s="143">
        <v>-3.7936900000000051E-2</v>
      </c>
      <c r="AV184" s="119">
        <v>-1.5143808999999999E-2</v>
      </c>
      <c r="AW184" s="119">
        <v>-5.3482950000000001E-2</v>
      </c>
      <c r="AX184" s="119">
        <v>-1.40058025107326E-2</v>
      </c>
      <c r="AY184" s="119">
        <v>-5.2795829999999995E-2</v>
      </c>
    </row>
    <row r="185" spans="1:51" s="9" customFormat="1" ht="11.25">
      <c r="A185" s="7">
        <v>36830</v>
      </c>
      <c r="B185" s="84"/>
      <c r="C185" s="87">
        <v>4.6414943600000091E-2</v>
      </c>
      <c r="D185" s="84">
        <v>4.3299948900000107E-2</v>
      </c>
      <c r="E185" s="91">
        <v>3.6587002899999943E-2</v>
      </c>
      <c r="F185" s="91">
        <v>2.5520149399999914E-2</v>
      </c>
      <c r="G185" s="91">
        <v>2.6011707099999892E-2</v>
      </c>
      <c r="H185" s="91">
        <v>2.3596252099999937E-2</v>
      </c>
      <c r="I185" s="90">
        <v>4.9440455600000099E-2</v>
      </c>
      <c r="J185" s="91">
        <v>1.2883852899999937E-2</v>
      </c>
      <c r="K185" s="90">
        <v>2.7278958599999958E-2</v>
      </c>
      <c r="L185" s="88">
        <v>2.0868964390243994E-2</v>
      </c>
      <c r="M185" s="84">
        <v>1.1306476467534132E-2</v>
      </c>
      <c r="N185" s="90">
        <v>2.7709544819670917E-2</v>
      </c>
      <c r="O185" s="88">
        <v>4.7283168081632576E-2</v>
      </c>
      <c r="P185" s="84">
        <v>-7.9649053000000136E-2</v>
      </c>
      <c r="Q185" s="90">
        <v>-1.0048199999999063E-3</v>
      </c>
      <c r="R185" s="90">
        <v>-3.7608399999999875E-3</v>
      </c>
      <c r="S185" s="90">
        <v>-1.8885620000000047E-2</v>
      </c>
      <c r="T185" s="90">
        <v>-4.9249960000000037E-2</v>
      </c>
      <c r="U185" s="90">
        <v>-4.1488579999999997E-2</v>
      </c>
      <c r="V185" s="90">
        <v>-4.0477199999998659E-3</v>
      </c>
      <c r="W185" s="90">
        <v>-6.2960939999999965E-2</v>
      </c>
      <c r="X185" s="90">
        <v>1.5742599999999385E-3</v>
      </c>
      <c r="Y185" s="90">
        <v>-5.0094340000000015E-2</v>
      </c>
      <c r="Z185" s="88">
        <v>-4.7539023034000039E-2</v>
      </c>
      <c r="AA185" s="84">
        <v>-4.3803762000000024E-2</v>
      </c>
      <c r="AB185" s="91">
        <v>-5.7974352000000118E-2</v>
      </c>
      <c r="AC185" s="91">
        <v>1.3415037699999965E-2</v>
      </c>
      <c r="AD185" s="91">
        <v>-5.605700796537505E-2</v>
      </c>
      <c r="AE185" s="91">
        <v>-3.6993524E-2</v>
      </c>
      <c r="AF185" s="87"/>
      <c r="AG185" s="84">
        <v>2.0841218399999972E-2</v>
      </c>
      <c r="AH185" s="91">
        <v>2.3475831999999919E-2</v>
      </c>
      <c r="AI185" s="91">
        <v>-6.0324820000000612E-3</v>
      </c>
      <c r="AJ185" s="91">
        <v>5.8707781000000292E-3</v>
      </c>
      <c r="AK185" s="91">
        <v>-1.2049890000000008E-2</v>
      </c>
      <c r="AL185" s="87">
        <v>1.2968800499999933E-2</v>
      </c>
      <c r="AM185" s="84">
        <v>-8.1952616000000034E-2</v>
      </c>
      <c r="AN185" s="91">
        <v>4.7747978300000105E-2</v>
      </c>
      <c r="AO185" s="91">
        <v>-4.431238000000115E-3</v>
      </c>
      <c r="AP185" s="87">
        <v>-2.2680510000000043E-2</v>
      </c>
      <c r="AQ185" s="84">
        <v>-1.2216363000000063E-2</v>
      </c>
      <c r="AR185" s="91">
        <v>1.6403485722222166E-2</v>
      </c>
      <c r="AS185" s="91">
        <v>-1.4363549000000031E-2</v>
      </c>
      <c r="AT185" s="87">
        <v>1.454919500000007E-2</v>
      </c>
      <c r="AU185" s="143">
        <v>3.5596100000000019E-2</v>
      </c>
      <c r="AV185" s="119">
        <v>1.9454793500000001E-2</v>
      </c>
      <c r="AW185" s="119">
        <v>-4.9495099999999998E-3</v>
      </c>
      <c r="AX185" s="119">
        <v>2.06550520395179E-2</v>
      </c>
      <c r="AY185" s="119">
        <v>-4.2271000000000001E-3</v>
      </c>
    </row>
    <row r="186" spans="1:51" s="9" customFormat="1" ht="11.25">
      <c r="A186" s="7">
        <v>36860</v>
      </c>
      <c r="B186" s="84"/>
      <c r="C186" s="87">
        <v>-6.451349400000006E-2</v>
      </c>
      <c r="D186" s="84">
        <v>-2.5924949999999947E-2</v>
      </c>
      <c r="E186" s="91">
        <v>-4.3666113999999978E-2</v>
      </c>
      <c r="F186" s="91">
        <v>-6.8938988700000037E-2</v>
      </c>
      <c r="G186" s="91">
        <v>-6.9886957000000027E-2</v>
      </c>
      <c r="H186" s="91">
        <v>-8.5128861519999988E-2</v>
      </c>
      <c r="I186" s="90">
        <v>-6.227757617999985E-2</v>
      </c>
      <c r="J186" s="91">
        <v>-8.5128265000000036E-2</v>
      </c>
      <c r="K186" s="90">
        <v>-7.8256670499999959E-2</v>
      </c>
      <c r="L186" s="88">
        <v>-2.6922561951219559E-2</v>
      </c>
      <c r="M186" s="84">
        <v>-1.300289113270614E-2</v>
      </c>
      <c r="N186" s="90">
        <v>-3.1541799275498716E-2</v>
      </c>
      <c r="O186" s="88">
        <v>-1.405781163265285E-3</v>
      </c>
      <c r="P186" s="84">
        <v>-0.20367796900000001</v>
      </c>
      <c r="Q186" s="90">
        <v>-4.0783239999999887E-2</v>
      </c>
      <c r="R186" s="90">
        <v>-6.5328060000000021E-2</v>
      </c>
      <c r="S186" s="90">
        <v>-2.8197220000000023E-2</v>
      </c>
      <c r="T186" s="90">
        <v>-0.17877279999999995</v>
      </c>
      <c r="U186" s="90">
        <v>-7.9500059999999984E-2</v>
      </c>
      <c r="V186" s="90">
        <v>-4.3100059999999996E-2</v>
      </c>
      <c r="W186" s="90">
        <v>-0.20185160000000002</v>
      </c>
      <c r="X186" s="90">
        <v>-3.8111159999999922E-2</v>
      </c>
      <c r="Y186" s="90">
        <v>-0.16755803999999985</v>
      </c>
      <c r="Z186" s="88">
        <v>-0.18204128880000003</v>
      </c>
      <c r="AA186" s="84">
        <v>-9.639178100000001E-2</v>
      </c>
      <c r="AB186" s="91">
        <v>-0.19741331500000003</v>
      </c>
      <c r="AC186" s="91">
        <v>-2.9202438000000108E-2</v>
      </c>
      <c r="AD186" s="91">
        <v>-0.12070581057339536</v>
      </c>
      <c r="AE186" s="91">
        <v>-0.13772580499999998</v>
      </c>
      <c r="AF186" s="87"/>
      <c r="AG186" s="84">
        <v>-2.8658400999999945E-2</v>
      </c>
      <c r="AH186" s="91">
        <v>-0.13089705900000004</v>
      </c>
      <c r="AI186" s="91">
        <v>-9.5959276999999954E-2</v>
      </c>
      <c r="AJ186" s="91">
        <v>-8.3255203999999972E-2</v>
      </c>
      <c r="AK186" s="91">
        <v>-0.12496113100000006</v>
      </c>
      <c r="AL186" s="87">
        <v>-5.3060216999999965E-2</v>
      </c>
      <c r="AM186" s="84">
        <v>-0.20701451500000001</v>
      </c>
      <c r="AN186" s="91">
        <v>-6.6953099000000016E-2</v>
      </c>
      <c r="AO186" s="91">
        <v>-5.009974599999989E-2</v>
      </c>
      <c r="AP186" s="87">
        <v>-8.1273609999999885E-2</v>
      </c>
      <c r="AQ186" s="84">
        <v>7.2188036000000455E-3</v>
      </c>
      <c r="AR186" s="91">
        <v>-6.3151853981131878E-2</v>
      </c>
      <c r="AS186" s="91">
        <v>-5.5180894000000036E-2</v>
      </c>
      <c r="AT186" s="87">
        <v>-6.3257815000000051E-2</v>
      </c>
      <c r="AU186" s="143">
        <v>-2.5602499999999973E-2</v>
      </c>
      <c r="AV186" s="119">
        <v>-4.9232535000000001E-2</v>
      </c>
      <c r="AW186" s="119">
        <v>-8.0068589999999995E-2</v>
      </c>
      <c r="AX186" s="119">
        <v>-4.6082222064336105E-2</v>
      </c>
      <c r="AY186" s="119">
        <v>-7.8832860000000005E-2</v>
      </c>
    </row>
    <row r="187" spans="1:51" s="9" customFormat="1" ht="11.25">
      <c r="A187" s="7">
        <v>36889</v>
      </c>
      <c r="B187" s="84"/>
      <c r="C187" s="87">
        <v>0.12862150660000005</v>
      </c>
      <c r="D187" s="84">
        <v>8.1830263899999922E-2</v>
      </c>
      <c r="E187" s="91">
        <v>0.10331246480000011</v>
      </c>
      <c r="F187" s="91">
        <v>0.10272965019999991</v>
      </c>
      <c r="G187" s="91">
        <v>0.12875200620000005</v>
      </c>
      <c r="H187" s="91">
        <v>0.14566058319999997</v>
      </c>
      <c r="I187" s="90">
        <v>0.14752456440000006</v>
      </c>
      <c r="J187" s="91">
        <v>0.12175858399999995</v>
      </c>
      <c r="K187" s="90">
        <v>0.1042071443999999</v>
      </c>
      <c r="L187" s="88">
        <v>0.10360437243902432</v>
      </c>
      <c r="M187" s="84">
        <v>9.901590223312362E-2</v>
      </c>
      <c r="N187" s="90">
        <v>7.5411126295725328E-2</v>
      </c>
      <c r="O187" s="88">
        <v>6.4160535599999902E-2</v>
      </c>
      <c r="P187" s="84">
        <v>7.2003333799999902E-2</v>
      </c>
      <c r="Q187" s="90">
        <v>5.0171600000000094E-2</v>
      </c>
      <c r="R187" s="90">
        <v>6.6347959000000012E-2</v>
      </c>
      <c r="S187" s="90">
        <v>5.9646499999999936E-2</v>
      </c>
      <c r="T187" s="90">
        <v>6.9793360000000026E-2</v>
      </c>
      <c r="U187" s="90">
        <v>7.2196305999999932E-2</v>
      </c>
      <c r="V187" s="90">
        <v>3.8918479999999978E-2</v>
      </c>
      <c r="W187" s="90">
        <v>8.3618879999999951E-2</v>
      </c>
      <c r="X187" s="90">
        <v>3.4813439999999973E-2</v>
      </c>
      <c r="Y187" s="90">
        <v>8.2591000000000081E-2</v>
      </c>
      <c r="Z187" s="88">
        <v>-2.5020884999999993E-2</v>
      </c>
      <c r="AA187" s="84">
        <v>0.12064105190000007</v>
      </c>
      <c r="AB187" s="91">
        <v>4.726135000021614E-6</v>
      </c>
      <c r="AC187" s="91">
        <v>6.0051140899999966E-2</v>
      </c>
      <c r="AD187" s="91">
        <v>8.4522620335719445E-2</v>
      </c>
      <c r="AE187" s="91">
        <v>3.7585663200000008E-2</v>
      </c>
      <c r="AF187" s="87"/>
      <c r="AG187" s="84">
        <v>4.3621908500000028E-2</v>
      </c>
      <c r="AH187" s="91">
        <v>8.2061249000000558E-3</v>
      </c>
      <c r="AI187" s="91">
        <v>5.6410607799999957E-2</v>
      </c>
      <c r="AJ187" s="91">
        <v>3.8739414799999983E-2</v>
      </c>
      <c r="AK187" s="91">
        <v>2.762041940000004E-2</v>
      </c>
      <c r="AL187" s="87">
        <v>4.8063846600000071E-2</v>
      </c>
      <c r="AM187" s="84">
        <v>2.8511785200000084E-2</v>
      </c>
      <c r="AN187" s="91">
        <v>9.5076160400000109E-2</v>
      </c>
      <c r="AO187" s="91">
        <v>0.10038378560000005</v>
      </c>
      <c r="AP187" s="87">
        <v>0.10427782659999996</v>
      </c>
      <c r="AQ187" s="84">
        <v>1.9442601999999365E-3</v>
      </c>
      <c r="AR187" s="91">
        <v>0.11120578947619042</v>
      </c>
      <c r="AS187" s="91">
        <v>0.1384828132</v>
      </c>
      <c r="AT187" s="87">
        <v>6.7553345799999942E-2</v>
      </c>
      <c r="AU187" s="143">
        <v>4.9920699999999929E-2</v>
      </c>
      <c r="AV187" s="119">
        <v>6.9067734899999997E-2</v>
      </c>
      <c r="AW187" s="119">
        <v>4.0534730000000001E-3</v>
      </c>
      <c r="AX187" s="119">
        <v>6.9728201214344199E-2</v>
      </c>
      <c r="AY187" s="119">
        <v>4.8936609999999997E-3</v>
      </c>
    </row>
    <row r="188" spans="1:51" s="9" customFormat="1" ht="11.25">
      <c r="A188" s="7">
        <v>36922</v>
      </c>
      <c r="B188" s="84"/>
      <c r="C188" s="87">
        <v>0.23684497460000009</v>
      </c>
      <c r="D188" s="84">
        <v>0.10319820830000004</v>
      </c>
      <c r="E188" s="91">
        <v>0.1277545442000001</v>
      </c>
      <c r="F188" s="91">
        <v>0.15371800137999991</v>
      </c>
      <c r="G188" s="91">
        <v>0.16441388869999995</v>
      </c>
      <c r="H188" s="91">
        <v>0.18906760572000003</v>
      </c>
      <c r="I188" s="90">
        <v>0.16907630724000011</v>
      </c>
      <c r="J188" s="91">
        <v>0.14705228959999994</v>
      </c>
      <c r="K188" s="90">
        <v>0.18761517442000009</v>
      </c>
      <c r="L188" s="88">
        <v>0.18773458880952387</v>
      </c>
      <c r="M188" s="84">
        <v>1.7128755728403666E-2</v>
      </c>
      <c r="N188" s="90">
        <v>3.1454588529225891E-2</v>
      </c>
      <c r="O188" s="88">
        <v>5.8035272479999955E-2</v>
      </c>
      <c r="P188" s="84">
        <v>1.7910716100000057E-2</v>
      </c>
      <c r="Q188" s="90">
        <v>-6.9370200000000048E-2</v>
      </c>
      <c r="R188" s="90">
        <v>-7.3943579999999898E-2</v>
      </c>
      <c r="S188" s="90">
        <v>-6.2334800000000135E-2</v>
      </c>
      <c r="T188" s="90">
        <v>-7.109360000000009E-2</v>
      </c>
      <c r="U188" s="90">
        <v>-8.1971119999999953E-2</v>
      </c>
      <c r="V188" s="90">
        <v>-3.4939080000000011E-2</v>
      </c>
      <c r="W188" s="90">
        <v>-7.1949339999999862E-2</v>
      </c>
      <c r="X188" s="90">
        <v>-5.8819652999999916E-2</v>
      </c>
      <c r="Y188" s="90">
        <v>-1.2554279999999918E-2</v>
      </c>
      <c r="Z188" s="88">
        <v>0.18165857519999995</v>
      </c>
      <c r="AA188" s="84">
        <v>7.5049012600000076E-2</v>
      </c>
      <c r="AB188" s="91">
        <v>0.15361030199999992</v>
      </c>
      <c r="AC188" s="91">
        <v>4.3537609799999988E-2</v>
      </c>
      <c r="AD188" s="91">
        <v>2.3200000000000109E-2</v>
      </c>
      <c r="AE188" s="91">
        <v>2.1834219700000101E-2</v>
      </c>
      <c r="AF188" s="87"/>
      <c r="AG188" s="84">
        <v>3.8720141400000019E-2</v>
      </c>
      <c r="AH188" s="91">
        <v>0.11247122999999992</v>
      </c>
      <c r="AI188" s="91">
        <v>0.10204861509999996</v>
      </c>
      <c r="AJ188" s="91">
        <v>8.923777580000003E-2</v>
      </c>
      <c r="AK188" s="91">
        <v>0.12620905360000001</v>
      </c>
      <c r="AL188" s="87">
        <v>4.3447768300000078E-2</v>
      </c>
      <c r="AM188" s="84">
        <v>0.27458207349999997</v>
      </c>
      <c r="AN188" s="91">
        <v>1.8021217900000108E-2</v>
      </c>
      <c r="AO188" s="91">
        <v>0.12748333340000007</v>
      </c>
      <c r="AP188" s="87">
        <v>0.31932800530000005</v>
      </c>
      <c r="AQ188" s="84">
        <v>9.9344654000000032E-2</v>
      </c>
      <c r="AR188" s="91">
        <v>9.2598086673913116E-2</v>
      </c>
      <c r="AS188" s="91">
        <v>7.9058049999999991E-2</v>
      </c>
      <c r="AT188" s="87">
        <v>9.6881704499999888E-2</v>
      </c>
      <c r="AU188" s="143">
        <v>6.8785399999999886E-2</v>
      </c>
      <c r="AV188" s="119">
        <v>5.1979568400000002E-2</v>
      </c>
      <c r="AW188" s="119">
        <v>3.463662E-2</v>
      </c>
      <c r="AX188" s="119">
        <v>5.1905750021877001E-2</v>
      </c>
      <c r="AY188" s="119">
        <v>3.5478950000000002E-2</v>
      </c>
    </row>
    <row r="189" spans="1:51" s="9" customFormat="1" ht="11.25">
      <c r="A189" s="7">
        <v>36950</v>
      </c>
      <c r="B189" s="84"/>
      <c r="C189" s="87">
        <v>-2.1458395999999991E-2</v>
      </c>
      <c r="D189" s="84">
        <v>3.7129718799999933E-2</v>
      </c>
      <c r="E189" s="91">
        <v>1.5237626700000062E-2</v>
      </c>
      <c r="F189" s="91">
        <v>1.9345786077999971E-2</v>
      </c>
      <c r="G189" s="91">
        <v>-3.8790749999998431E-3</v>
      </c>
      <c r="H189" s="91">
        <v>2.947336017999902E-3</v>
      </c>
      <c r="I189" s="90">
        <v>-1.5551080002000006E-2</v>
      </c>
      <c r="J189" s="91">
        <v>8.5584361999999636E-3</v>
      </c>
      <c r="K189" s="90">
        <v>-8.1195798619999593E-3</v>
      </c>
      <c r="L189" s="88">
        <v>-2.0820041707317105E-2</v>
      </c>
      <c r="M189" s="84">
        <v>2.7381787847828187E-2</v>
      </c>
      <c r="N189" s="90">
        <v>-4.697109618702433E-2</v>
      </c>
      <c r="O189" s="88">
        <v>1.5710605300000013E-2</v>
      </c>
      <c r="P189" s="84">
        <v>-9.3687832999999943E-2</v>
      </c>
      <c r="Q189" s="90">
        <v>-1.9881660000000023E-2</v>
      </c>
      <c r="R189" s="90">
        <v>1.2310040000000022E-2</v>
      </c>
      <c r="S189" s="90">
        <v>-1.4941940000000153E-2</v>
      </c>
      <c r="T189" s="90">
        <v>-5.2873280000000022E-2</v>
      </c>
      <c r="U189" s="90">
        <v>-2.856512000000011E-2</v>
      </c>
      <c r="V189" s="90">
        <v>-6.2269719999999973E-2</v>
      </c>
      <c r="W189" s="90">
        <v>-2.1709179999999995E-2</v>
      </c>
      <c r="X189" s="90">
        <v>-0.12518158000000013</v>
      </c>
      <c r="Y189" s="90">
        <v>2.6391819999999955E-2</v>
      </c>
      <c r="Z189" s="88">
        <v>-0.23236045826000007</v>
      </c>
      <c r="AA189" s="84">
        <v>-7.8971730999999989E-2</v>
      </c>
      <c r="AB189" s="91">
        <v>-0.24222725700000003</v>
      </c>
      <c r="AC189" s="91">
        <v>-5.2408778999999961E-2</v>
      </c>
      <c r="AD189" s="91">
        <v>-3.4499999999999975E-2</v>
      </c>
      <c r="AE189" s="91">
        <v>-8.8230719000000013E-2</v>
      </c>
      <c r="AF189" s="94"/>
      <c r="AG189" s="84">
        <v>-5.3011731999999978E-2</v>
      </c>
      <c r="AH189" s="91">
        <v>-0.16375521299999996</v>
      </c>
      <c r="AI189" s="91">
        <v>-9.437557799999996E-2</v>
      </c>
      <c r="AJ189" s="91">
        <v>-0.11818430199999996</v>
      </c>
      <c r="AK189" s="91">
        <v>-0.12699522299999999</v>
      </c>
      <c r="AL189" s="87">
        <v>-6.8036411000000019E-2</v>
      </c>
      <c r="AM189" s="84">
        <v>-0.28534777600000005</v>
      </c>
      <c r="AN189" s="91">
        <v>-2.2046436000000003E-2</v>
      </c>
      <c r="AO189" s="91">
        <v>-4.21202249999999E-2</v>
      </c>
      <c r="AP189" s="87">
        <v>-1.4587429999999957E-2</v>
      </c>
      <c r="AQ189" s="84">
        <v>-5.9705773000000018E-2</v>
      </c>
      <c r="AR189" s="91">
        <v>-3.2579854872727299E-2</v>
      </c>
      <c r="AS189" s="91">
        <v>1.6534267199999952E-2</v>
      </c>
      <c r="AT189" s="87">
        <v>-8.0469773999999994E-2</v>
      </c>
      <c r="AU189" s="143">
        <v>-5.612410000000001E-2</v>
      </c>
      <c r="AV189" s="119">
        <v>-4.6243538000000001E-2</v>
      </c>
      <c r="AW189" s="119">
        <v>-9.2290759999999999E-2</v>
      </c>
      <c r="AX189" s="119">
        <v>-4.4037549060032502E-2</v>
      </c>
      <c r="AY189" s="119">
        <v>-9.1182819999999984E-2</v>
      </c>
    </row>
    <row r="190" spans="1:51" s="9" customFormat="1" ht="11.25">
      <c r="A190" s="7">
        <v>36980</v>
      </c>
      <c r="B190" s="84"/>
      <c r="C190" s="87">
        <v>-1.6021490000000083E-2</v>
      </c>
      <c r="D190" s="84">
        <v>-1.2128775999999952E-2</v>
      </c>
      <c r="E190" s="91">
        <v>-1.5270255000000121E-2</v>
      </c>
      <c r="F190" s="91">
        <v>-1.2871608800000156E-2</v>
      </c>
      <c r="G190" s="91">
        <v>-2.8484619999999961E-2</v>
      </c>
      <c r="H190" s="91">
        <v>-1.5328257060000072E-2</v>
      </c>
      <c r="I190" s="90">
        <v>-2.1527114820000026E-2</v>
      </c>
      <c r="J190" s="91">
        <v>-2.2857895000000128E-2</v>
      </c>
      <c r="K190" s="90">
        <v>-1.0227156960000094E-2</v>
      </c>
      <c r="L190" s="88">
        <v>-7.8573128571428619E-3</v>
      </c>
      <c r="M190" s="84">
        <v>-2.9448304600000474E-3</v>
      </c>
      <c r="N190" s="90">
        <v>-3.6196372153999956E-2</v>
      </c>
      <c r="O190" s="88">
        <v>-3.2338597960000048E-2</v>
      </c>
      <c r="P190" s="84">
        <v>-5.8601525000000043E-2</v>
      </c>
      <c r="Q190" s="90">
        <v>-3.3835611999999959E-2</v>
      </c>
      <c r="R190" s="90">
        <v>-2.8228223999999913E-2</v>
      </c>
      <c r="S190" s="90">
        <v>-2.1520448999999942E-2</v>
      </c>
      <c r="T190" s="90">
        <v>-2.8748199999999446E-3</v>
      </c>
      <c r="U190" s="90">
        <v>-1.5727620000000053E-2</v>
      </c>
      <c r="V190" s="90">
        <v>-3.7977680000000014E-2</v>
      </c>
      <c r="W190" s="90">
        <v>-1.4162640000000115E-2</v>
      </c>
      <c r="X190" s="90">
        <v>-1.5718019999999999E-2</v>
      </c>
      <c r="Y190" s="90">
        <v>-3.1358592000000018E-2</v>
      </c>
      <c r="Z190" s="88">
        <v>-0.13215411321399995</v>
      </c>
      <c r="AA190" s="84">
        <v>-2.8442025999999898E-2</v>
      </c>
      <c r="AB190" s="91">
        <v>-0.15524700000000002</v>
      </c>
      <c r="AC190" s="91">
        <v>-3.2379673576543144E-2</v>
      </c>
      <c r="AD190" s="91">
        <v>-6.1979837334000032E-2</v>
      </c>
      <c r="AE190" s="91">
        <v>-7.8673621999999943E-2</v>
      </c>
      <c r="AF190" s="94">
        <v>-5.4726333339999989E-2</v>
      </c>
      <c r="AG190" s="84">
        <v>-2.5210815999999969E-2</v>
      </c>
      <c r="AH190" s="91">
        <v>-0.10662126100000013</v>
      </c>
      <c r="AI190" s="91">
        <v>-7.1494780000000091E-2</v>
      </c>
      <c r="AJ190" s="91">
        <v>-7.6704410000000056E-2</v>
      </c>
      <c r="AK190" s="91">
        <v>-3.0414292000000009E-2</v>
      </c>
      <c r="AL190" s="87">
        <v>-5.1613511999999862E-2</v>
      </c>
      <c r="AM190" s="84">
        <v>-0.14208081400000006</v>
      </c>
      <c r="AN190" s="91">
        <v>-6.7267320999999991E-2</v>
      </c>
      <c r="AO190" s="91">
        <v>-3.2951597000000055E-2</v>
      </c>
      <c r="AP190" s="87">
        <v>-9.7333325999999998E-2</v>
      </c>
      <c r="AQ190" s="84">
        <v>-6.6289414000000102E-2</v>
      </c>
      <c r="AR190" s="91">
        <v>-4.1787998240740754E-2</v>
      </c>
      <c r="AS190" s="91">
        <v>-4.7534261999999994E-2</v>
      </c>
      <c r="AT190" s="87">
        <v>-6.3246558000000008E-2</v>
      </c>
      <c r="AU190" s="143">
        <v>-7.6920699999999953E-2</v>
      </c>
      <c r="AV190" s="119">
        <v>-5.1024442000000003E-2</v>
      </c>
      <c r="AW190" s="119">
        <v>-6.4204689999999995E-2</v>
      </c>
      <c r="AX190" s="119">
        <v>-4.9749285507969601E-2</v>
      </c>
      <c r="AY190" s="119">
        <v>-6.3349909999999995E-2</v>
      </c>
    </row>
    <row r="191" spans="1:51" s="9" customFormat="1" ht="11.25">
      <c r="A191" s="7">
        <v>37011</v>
      </c>
      <c r="B191" s="84"/>
      <c r="C191" s="87">
        <v>0.14122723059999998</v>
      </c>
      <c r="D191" s="84">
        <v>4.4796983299999926E-2</v>
      </c>
      <c r="E191" s="91">
        <v>9.3604625800000063E-2</v>
      </c>
      <c r="F191" s="91">
        <v>7.6318419739999976E-2</v>
      </c>
      <c r="G191" s="91">
        <v>9.5195335799999947E-2</v>
      </c>
      <c r="H191" s="91">
        <v>9.949010164000005E-2</v>
      </c>
      <c r="I191" s="90">
        <v>8.6790912119999897E-2</v>
      </c>
      <c r="J191" s="91">
        <v>8.8022504300000026E-2</v>
      </c>
      <c r="K191" s="90">
        <v>0.10727982676000014</v>
      </c>
      <c r="L191" s="88">
        <v>6.5487429761904803E-2</v>
      </c>
      <c r="M191" s="84">
        <v>7.4713864081999981E-2</v>
      </c>
      <c r="N191" s="90">
        <v>6.848995446938777E-2</v>
      </c>
      <c r="O191" s="88">
        <v>6.0504221059999974E-2</v>
      </c>
      <c r="P191" s="84">
        <v>7.1697484800000044E-2</v>
      </c>
      <c r="Q191" s="90">
        <v>6.5311420000000009E-2</v>
      </c>
      <c r="R191" s="90">
        <v>5.3669060999999907E-2</v>
      </c>
      <c r="S191" s="90">
        <v>2.0214380000000087E-2</v>
      </c>
      <c r="T191" s="90">
        <v>2.7327880000000082E-2</v>
      </c>
      <c r="U191" s="90">
        <v>3.2156319999999905E-2</v>
      </c>
      <c r="V191" s="90">
        <v>9.1762839999999901E-2</v>
      </c>
      <c r="W191" s="90">
        <v>4.617665999999998E-2</v>
      </c>
      <c r="X191" s="90">
        <v>7.7642200000000994E-3</v>
      </c>
      <c r="Y191" s="90">
        <v>7.1127960000000101E-2</v>
      </c>
      <c r="Z191" s="88">
        <v>0.18506483138000007</v>
      </c>
      <c r="AA191" s="84">
        <v>0.13295421939999996</v>
      </c>
      <c r="AB191" s="91">
        <v>0.22760027319999998</v>
      </c>
      <c r="AC191" s="91">
        <v>0.10580487290000007</v>
      </c>
      <c r="AD191" s="91">
        <v>7.706891700000007E-2</v>
      </c>
      <c r="AE191" s="91">
        <v>7.6490940500000049E-2</v>
      </c>
      <c r="AF191" s="94">
        <v>9.7327736440000034E-2</v>
      </c>
      <c r="AG191" s="84">
        <v>6.1239712499999932E-2</v>
      </c>
      <c r="AH191" s="91">
        <v>0.13055011549999995</v>
      </c>
      <c r="AI191" s="91">
        <v>9.2371671200000005E-2</v>
      </c>
      <c r="AJ191" s="91">
        <v>0.10877862840000008</v>
      </c>
      <c r="AK191" s="91">
        <v>0.12055189669999988</v>
      </c>
      <c r="AL191" s="87">
        <v>7.5947492400000094E-2</v>
      </c>
      <c r="AM191" s="84">
        <v>0.23359620119999991</v>
      </c>
      <c r="AN191" s="91">
        <v>9.555696849999995E-2</v>
      </c>
      <c r="AO191" s="91">
        <v>0.15004125849999994</v>
      </c>
      <c r="AP191" s="87">
        <v>0.10756694780000009</v>
      </c>
      <c r="AQ191" s="84">
        <v>8.7096834500000053E-2</v>
      </c>
      <c r="AR191" s="91">
        <v>9.5882129736842181E-2</v>
      </c>
      <c r="AS191" s="91">
        <v>0.11189635559999989</v>
      </c>
      <c r="AT191" s="87">
        <v>0.12551452339999991</v>
      </c>
      <c r="AU191" s="143">
        <v>7.3080500000000104E-2</v>
      </c>
      <c r="AV191" s="119">
        <v>8.3836793100000001E-2</v>
      </c>
      <c r="AW191" s="119">
        <v>7.681441E-2</v>
      </c>
      <c r="AX191" s="119">
        <v>8.4527228849549385E-2</v>
      </c>
      <c r="AY191" s="119">
        <v>7.7710509999999997E-2</v>
      </c>
    </row>
    <row r="192" spans="1:51" s="9" customFormat="1" ht="11.25">
      <c r="A192" s="7">
        <v>37042</v>
      </c>
      <c r="B192" s="84"/>
      <c r="C192" s="87">
        <v>1.4294210499999904E-2</v>
      </c>
      <c r="D192" s="84">
        <v>3.3931099299999934E-2</v>
      </c>
      <c r="E192" s="91">
        <v>9.8013940999999161E-3</v>
      </c>
      <c r="F192" s="91">
        <v>3.0266804240000056E-2</v>
      </c>
      <c r="G192" s="91">
        <v>3.5152288299999945E-2</v>
      </c>
      <c r="H192" s="91">
        <v>2.1187624059999965E-2</v>
      </c>
      <c r="I192" s="90">
        <v>2.4988805080000009E-2</v>
      </c>
      <c r="J192" s="91">
        <v>3.6955982000000054E-2</v>
      </c>
      <c r="K192" s="90">
        <v>2.555819456000008E-2</v>
      </c>
      <c r="L192" s="88">
        <v>8.2560197619048203E-3</v>
      </c>
      <c r="M192" s="84">
        <v>3.7313539799999962E-2</v>
      </c>
      <c r="N192" s="90">
        <v>1.2932519962000066E-2</v>
      </c>
      <c r="O192" s="88">
        <v>2.5794738739999934E-2</v>
      </c>
      <c r="P192" s="84">
        <v>8.2427715999999762E-3</v>
      </c>
      <c r="Q192" s="90">
        <v>1.2487920000000097E-2</v>
      </c>
      <c r="R192" s="90">
        <v>2.3670840000000082E-2</v>
      </c>
      <c r="S192" s="90">
        <v>6.2529799999999636E-3</v>
      </c>
      <c r="T192" s="90">
        <v>7.9412400000000716E-3</v>
      </c>
      <c r="U192" s="90">
        <v>1.3586000000000986E-3</v>
      </c>
      <c r="V192" s="90">
        <v>-2.4020000000002373E-4</v>
      </c>
      <c r="W192" s="90">
        <v>9.2244800000000904E-3</v>
      </c>
      <c r="X192" s="90">
        <v>3.8450599999999557E-3</v>
      </c>
      <c r="Y192" s="90">
        <v>4.0036839999999962E-2</v>
      </c>
      <c r="Z192" s="88">
        <v>-5.7822341272000033E-2</v>
      </c>
      <c r="AA192" s="84">
        <v>-8.5263389999999939E-3</v>
      </c>
      <c r="AB192" s="91">
        <v>-3.456355099999997E-2</v>
      </c>
      <c r="AC192" s="91">
        <v>-1.3982750000000044E-3</v>
      </c>
      <c r="AD192" s="91">
        <v>-1.7484248000000036E-2</v>
      </c>
      <c r="AE192" s="91">
        <v>8.8213986000000855E-3</v>
      </c>
      <c r="AF192" s="94">
        <v>2.7888749459999973E-2</v>
      </c>
      <c r="AG192" s="84">
        <v>1.2406184600000092E-2</v>
      </c>
      <c r="AH192" s="91">
        <v>-5.0868779999999614E-3</v>
      </c>
      <c r="AI192" s="91">
        <v>7.398631999999683E-4</v>
      </c>
      <c r="AJ192" s="91">
        <v>7.535618499999952E-3</v>
      </c>
      <c r="AK192" s="91">
        <v>-7.5536290000000061E-3</v>
      </c>
      <c r="AL192" s="87">
        <v>1.0876113299999934E-2</v>
      </c>
      <c r="AM192" s="84">
        <v>-6.511458800000014E-2</v>
      </c>
      <c r="AN192" s="91">
        <v>9.289130800000045E-3</v>
      </c>
      <c r="AO192" s="91">
        <v>-4.6742572999999843E-2</v>
      </c>
      <c r="AP192" s="87">
        <v>2.9491142499999956E-2</v>
      </c>
      <c r="AQ192" s="84">
        <v>-2.9984790999999955E-2</v>
      </c>
      <c r="AR192" s="91">
        <v>4.5954103729787255E-2</v>
      </c>
      <c r="AS192" s="91">
        <v>2.1707881880000057E-2</v>
      </c>
      <c r="AT192" s="87">
        <v>-1.258866000000014E-2</v>
      </c>
      <c r="AU192" s="143">
        <v>1.3431999999999888E-2</v>
      </c>
      <c r="AV192" s="119">
        <v>1.5650912999999999E-2</v>
      </c>
      <c r="AW192" s="119">
        <v>5.0902370000000001E-3</v>
      </c>
      <c r="AX192" s="119">
        <v>1.7500008265814399E-2</v>
      </c>
      <c r="AY192" s="119">
        <v>6.7014689999999998E-3</v>
      </c>
    </row>
    <row r="193" spans="1:51" s="9" customFormat="1" ht="11.25">
      <c r="A193" s="7">
        <v>37071</v>
      </c>
      <c r="B193" s="84"/>
      <c r="C193" s="87">
        <v>4.7656978999999211E-3</v>
      </c>
      <c r="D193" s="84">
        <v>-6.511790999999989E-3</v>
      </c>
      <c r="E193" s="91">
        <v>-1.0000788000000038E-2</v>
      </c>
      <c r="F193" s="91">
        <v>-8.2680227400000472E-3</v>
      </c>
      <c r="G193" s="91">
        <v>-1.6539400999999954E-2</v>
      </c>
      <c r="H193" s="91">
        <v>-2.3499740999999963E-2</v>
      </c>
      <c r="I193" s="90">
        <v>-8.5569862600000102E-3</v>
      </c>
      <c r="J193" s="91">
        <v>8.0961043000000732E-3</v>
      </c>
      <c r="K193" s="90">
        <v>2.9164543999999903E-3</v>
      </c>
      <c r="L193" s="88">
        <v>1.784294558139532E-2</v>
      </c>
      <c r="M193" s="84">
        <v>5.3352285999999083E-3</v>
      </c>
      <c r="N193" s="90">
        <v>-4.722134231999997E-2</v>
      </c>
      <c r="O193" s="88">
        <v>-3.7226731000000735E-3</v>
      </c>
      <c r="P193" s="84">
        <v>-8.7512499999999882E-3</v>
      </c>
      <c r="Q193" s="90">
        <v>-7.3234399999999589E-3</v>
      </c>
      <c r="R193" s="90">
        <v>-2.8925560000000128E-2</v>
      </c>
      <c r="S193" s="90">
        <v>-1.7265879999999845E-2</v>
      </c>
      <c r="T193" s="90">
        <v>-1.2689379999999861E-2</v>
      </c>
      <c r="U193" s="90">
        <v>-9.7942999999999225E-3</v>
      </c>
      <c r="V193" s="90">
        <v>7.8623399999999677E-3</v>
      </c>
      <c r="W193" s="90">
        <v>-1.2754799999999955E-3</v>
      </c>
      <c r="X193" s="90">
        <v>-8.4287599999999241E-3</v>
      </c>
      <c r="Y193" s="90">
        <v>-2.3395040000000034E-2</v>
      </c>
      <c r="Z193" s="88">
        <v>-1.4377767881999959E-2</v>
      </c>
      <c r="AA193" s="84">
        <v>-3.3876569999999995E-2</v>
      </c>
      <c r="AB193" s="91">
        <v>-1.2233774000000031E-2</v>
      </c>
      <c r="AC193" s="91">
        <v>-3.0862692999999997E-2</v>
      </c>
      <c r="AD193" s="91">
        <v>-6.4187803000000043E-2</v>
      </c>
      <c r="AE193" s="91">
        <v>-2.687187000000002E-2</v>
      </c>
      <c r="AF193" s="94">
        <v>-1.7333431999999926E-2</v>
      </c>
      <c r="AG193" s="84">
        <v>-1.8561520999999859E-2</v>
      </c>
      <c r="AH193" s="91">
        <v>6.916345400000079E-3</v>
      </c>
      <c r="AI193" s="91">
        <v>-1.9451017999999931E-2</v>
      </c>
      <c r="AJ193" s="91">
        <v>-1.276087299999995E-2</v>
      </c>
      <c r="AK193" s="91">
        <v>-1.6491809999999996E-3</v>
      </c>
      <c r="AL193" s="87">
        <v>-2.4943504999999977E-2</v>
      </c>
      <c r="AM193" s="84">
        <v>-1.0598785999999971E-2</v>
      </c>
      <c r="AN193" s="91">
        <v>-2.8388967000000043E-2</v>
      </c>
      <c r="AO193" s="91">
        <v>-2.0291690999999945E-2</v>
      </c>
      <c r="AP193" s="87">
        <v>6.3276273999999244E-3</v>
      </c>
      <c r="AQ193" s="84">
        <v>-3.517957000000016E-3</v>
      </c>
      <c r="AR193" s="91">
        <v>-1.749008374999983E-2</v>
      </c>
      <c r="AS193" s="91">
        <v>-1.2300840000001312E-3</v>
      </c>
      <c r="AT193" s="87">
        <v>-1.1751584999999953E-2</v>
      </c>
      <c r="AU193" s="143">
        <v>2.4805299999999919E-2</v>
      </c>
      <c r="AV193" s="119">
        <v>-1.6952367999999999E-2</v>
      </c>
      <c r="AW193" s="119">
        <v>-2.500349E-2</v>
      </c>
      <c r="AX193" s="119">
        <v>-1.52128216021046E-2</v>
      </c>
      <c r="AY193" s="119">
        <v>-2.4339139999999995E-2</v>
      </c>
    </row>
    <row r="194" spans="1:51" s="9" customFormat="1" ht="11.25">
      <c r="A194" s="7">
        <v>37103</v>
      </c>
      <c r="B194" s="84"/>
      <c r="C194" s="87">
        <v>-1.7955972999999958E-2</v>
      </c>
      <c r="D194" s="84">
        <v>1.4046184599999956E-2</v>
      </c>
      <c r="E194" s="91">
        <v>-5.6129440000000086E-3</v>
      </c>
      <c r="F194" s="91">
        <v>1.7876098399999929E-2</v>
      </c>
      <c r="G194" s="91">
        <v>1.9666996000000658E-3</v>
      </c>
      <c r="H194" s="91">
        <v>7.2066990599999325E-3</v>
      </c>
      <c r="I194" s="90">
        <v>-2.1628819400000276E-3</v>
      </c>
      <c r="J194" s="91">
        <v>2.1768904199999994E-2</v>
      </c>
      <c r="K194" s="90">
        <v>2.7129451279999994E-2</v>
      </c>
      <c r="L194" s="88">
        <v>-2.5267151707317193E-2</v>
      </c>
      <c r="M194" s="84">
        <v>-2.6078027600000553E-3</v>
      </c>
      <c r="N194" s="90">
        <v>-7.0513609199999161E-3</v>
      </c>
      <c r="O194" s="88">
        <v>2.5527554498000038E-2</v>
      </c>
      <c r="P194" s="84">
        <v>3.9457856000000291E-3</v>
      </c>
      <c r="Q194" s="90">
        <v>-2.2392599999998541E-3</v>
      </c>
      <c r="R194" s="90">
        <v>-1.562965999999999E-2</v>
      </c>
      <c r="S194" s="90">
        <v>1.0241479999999914E-2</v>
      </c>
      <c r="T194" s="90">
        <v>9.6711800000000014E-3</v>
      </c>
      <c r="U194" s="90">
        <v>5.6736200000000458E-3</v>
      </c>
      <c r="V194" s="90">
        <v>-5.8038739999999978E-2</v>
      </c>
      <c r="W194" s="90">
        <v>-6.8369999999995379E-4</v>
      </c>
      <c r="X194" s="90">
        <v>2.9504360000000007E-2</v>
      </c>
      <c r="Y194" s="90">
        <v>-2.2308739999999938E-2</v>
      </c>
      <c r="Z194" s="88">
        <v>-5.2255720819999851E-2</v>
      </c>
      <c r="AA194" s="84">
        <v>-2.7326578999999906E-2</v>
      </c>
      <c r="AB194" s="91">
        <v>-9.3320614999999996E-2</v>
      </c>
      <c r="AC194" s="91">
        <v>-9.0038559999999768E-3</v>
      </c>
      <c r="AD194" s="91">
        <v>-1.4674945999999967E-2</v>
      </c>
      <c r="AE194" s="91">
        <v>-6.7670150000000984E-3</v>
      </c>
      <c r="AF194" s="94">
        <v>-3.7293916799999716E-3</v>
      </c>
      <c r="AG194" s="84">
        <v>-6.794494999999845E-3</v>
      </c>
      <c r="AH194" s="91">
        <v>-3.4463723999999862E-2</v>
      </c>
      <c r="AI194" s="91">
        <v>5.9152494000000999E-3</v>
      </c>
      <c r="AJ194" s="91">
        <v>9.901818499999937E-3</v>
      </c>
      <c r="AK194" s="91">
        <v>-3.6086674000000096E-2</v>
      </c>
      <c r="AL194" s="87">
        <v>-1.3962158999999974E-2</v>
      </c>
      <c r="AM194" s="84">
        <v>-8.0852323000000004E-2</v>
      </c>
      <c r="AN194" s="91">
        <v>-1.6430618000000008E-2</v>
      </c>
      <c r="AO194" s="91">
        <v>-2.7875615999999992E-2</v>
      </c>
      <c r="AP194" s="87">
        <v>-3.6369253000000157E-2</v>
      </c>
      <c r="AQ194" s="84">
        <v>-2.1854350999999994E-2</v>
      </c>
      <c r="AR194" s="91">
        <v>6.7688910195651264E-3</v>
      </c>
      <c r="AS194" s="91">
        <v>-1.5142169999999955E-2</v>
      </c>
      <c r="AT194" s="87">
        <v>-5.3199163000000049E-2</v>
      </c>
      <c r="AU194" s="143">
        <v>-2.057410000000004E-2</v>
      </c>
      <c r="AV194" s="119">
        <v>-1.0014495E-2</v>
      </c>
      <c r="AW194" s="119">
        <v>-1.0772530000000001E-2</v>
      </c>
      <c r="AX194" s="119">
        <v>-8.9646376445441499E-3</v>
      </c>
      <c r="AY194" s="119">
        <v>-9.8457929999999985E-3</v>
      </c>
    </row>
    <row r="195" spans="1:51" s="9" customFormat="1" ht="11.25">
      <c r="A195" s="7">
        <v>37134</v>
      </c>
      <c r="B195" s="84"/>
      <c r="C195" s="87">
        <v>-5.2466961999999895E-2</v>
      </c>
      <c r="D195" s="84">
        <v>-2.0283210000000551E-3</v>
      </c>
      <c r="E195" s="91">
        <v>-2.4334017000000041E-2</v>
      </c>
      <c r="F195" s="91">
        <v>-6.1252580199999684E-3</v>
      </c>
      <c r="G195" s="91">
        <v>-6.0529111000000024E-2</v>
      </c>
      <c r="H195" s="91">
        <v>-1.7769804299999969E-2</v>
      </c>
      <c r="I195" s="90">
        <v>3.1096490599999971E-3</v>
      </c>
      <c r="J195" s="91">
        <v>-2.7242613999999943E-2</v>
      </c>
      <c r="K195" s="90">
        <v>-2.4269256716835885E-2</v>
      </c>
      <c r="L195" s="88">
        <v>-2.2892092439024458E-2</v>
      </c>
      <c r="M195" s="84">
        <v>2.5472502320000867E-3</v>
      </c>
      <c r="N195" s="90">
        <v>-5.282950787999996E-2</v>
      </c>
      <c r="O195" s="88">
        <v>-1.3719246302000054E-2</v>
      </c>
      <c r="P195" s="84">
        <v>-3.6204021999999836E-2</v>
      </c>
      <c r="Q195" s="90">
        <v>-6.022881999999985E-2</v>
      </c>
      <c r="R195" s="90">
        <v>-5.2472399999999975E-2</v>
      </c>
      <c r="S195" s="90">
        <v>-5.1905352999999987E-2</v>
      </c>
      <c r="T195" s="90">
        <v>-4.9773920000000027E-2</v>
      </c>
      <c r="U195" s="90">
        <v>-4.1457860000000069E-2</v>
      </c>
      <c r="V195" s="90">
        <v>-5.0169360000000052E-2</v>
      </c>
      <c r="W195" s="90">
        <v>-4.4142539999999952E-2</v>
      </c>
      <c r="X195" s="90">
        <v>-3.7294240000000034E-2</v>
      </c>
      <c r="Y195" s="90">
        <v>-2.6590200000000008E-2</v>
      </c>
      <c r="Z195" s="88">
        <v>-0.13016862659999995</v>
      </c>
      <c r="AA195" s="84">
        <v>-6.3290619999999964E-2</v>
      </c>
      <c r="AB195" s="91">
        <v>-0.15633259599999993</v>
      </c>
      <c r="AC195" s="91">
        <v>-5.5225456000000062E-2</v>
      </c>
      <c r="AD195" s="91">
        <v>-4.4911490000000054E-2</v>
      </c>
      <c r="AE195" s="91">
        <v>-5.8698418999999946E-2</v>
      </c>
      <c r="AF195" s="94">
        <v>-6.423673671683594E-2</v>
      </c>
      <c r="AG195" s="84">
        <v>-1.666511599999998E-2</v>
      </c>
      <c r="AH195" s="91">
        <v>-8.0947156999999992E-2</v>
      </c>
      <c r="AI195" s="91">
        <v>-5.7416088999999837E-2</v>
      </c>
      <c r="AJ195" s="91">
        <v>-7.4285845999999989E-2</v>
      </c>
      <c r="AK195" s="91">
        <v>-5.6905103999999929E-2</v>
      </c>
      <c r="AL195" s="87">
        <v>-2.6908234999999836E-2</v>
      </c>
      <c r="AM195" s="84">
        <v>-0.156971843</v>
      </c>
      <c r="AN195" s="91">
        <v>-5.2020548999999972E-2</v>
      </c>
      <c r="AO195" s="91">
        <v>-0.10423453500000002</v>
      </c>
      <c r="AP195" s="87">
        <v>-5.0177553000000041E-2</v>
      </c>
      <c r="AQ195" s="84">
        <v>-5.9089825000000151E-2</v>
      </c>
      <c r="AR195" s="91">
        <v>-1.3503659404934587E-2</v>
      </c>
      <c r="AS195" s="91">
        <v>-3.0011209999999955E-2</v>
      </c>
      <c r="AT195" s="87">
        <v>-2.9585521999999975E-2</v>
      </c>
      <c r="AU195" s="143">
        <v>-2.3806600000000011E-2</v>
      </c>
      <c r="AV195" s="119">
        <v>-4.5065932000000003E-2</v>
      </c>
      <c r="AW195" s="119">
        <v>-6.4108429999999994E-2</v>
      </c>
      <c r="AX195" s="119">
        <v>-4.2482909649789707E-2</v>
      </c>
      <c r="AY195" s="119">
        <v>-6.25999E-2</v>
      </c>
    </row>
    <row r="196" spans="1:51" s="9" customFormat="1" ht="11.25">
      <c r="A196" s="7">
        <v>37162</v>
      </c>
      <c r="B196" s="84"/>
      <c r="C196" s="87">
        <v>-0.22172899160000004</v>
      </c>
      <c r="D196" s="84">
        <v>-7.669999999999999E-2</v>
      </c>
      <c r="E196" s="91">
        <v>-0.11039878711999995</v>
      </c>
      <c r="F196" s="91">
        <v>-0.13383567632000004</v>
      </c>
      <c r="G196" s="91">
        <v>-0.15609892945098014</v>
      </c>
      <c r="H196" s="91">
        <v>-0.15012831839999996</v>
      </c>
      <c r="I196" s="90">
        <v>-0.13270270129999995</v>
      </c>
      <c r="J196" s="91">
        <v>-0.17892635030000004</v>
      </c>
      <c r="K196" s="90">
        <v>-0.15754042169999993</v>
      </c>
      <c r="L196" s="88">
        <v>-0.1207407526190476</v>
      </c>
      <c r="M196" s="84">
        <v>-7.0040273659999985E-2</v>
      </c>
      <c r="N196" s="90">
        <v>-0.10066175820000001</v>
      </c>
      <c r="O196" s="88">
        <v>-0.10187510858000004</v>
      </c>
      <c r="P196" s="84">
        <v>-9.9797494266000042E-2</v>
      </c>
      <c r="Q196" s="90">
        <v>-0.12295239999999996</v>
      </c>
      <c r="R196" s="90">
        <v>-0.12586861999999999</v>
      </c>
      <c r="S196" s="90">
        <v>-8.2993800000000006E-2</v>
      </c>
      <c r="T196" s="90">
        <v>-8.0745399999999967E-2</v>
      </c>
      <c r="U196" s="90">
        <v>-0.1423161220000001</v>
      </c>
      <c r="V196" s="90">
        <v>-9.1505579999999975E-2</v>
      </c>
      <c r="W196" s="90">
        <v>-8.9293159999999872E-2</v>
      </c>
      <c r="X196" s="90">
        <v>-6.7345619999999995E-2</v>
      </c>
      <c r="Y196" s="90">
        <v>-0.1096376</v>
      </c>
      <c r="Z196" s="88">
        <v>-0.21662585532</v>
      </c>
      <c r="AA196" s="84">
        <v>-0.14582381934599997</v>
      </c>
      <c r="AB196" s="91">
        <v>-0.25468224381818194</v>
      </c>
      <c r="AC196" s="91">
        <v>-0.1136110465128205</v>
      </c>
      <c r="AD196" s="91">
        <v>-0.11111271568600001</v>
      </c>
      <c r="AE196" s="91">
        <v>-0.14719104589999998</v>
      </c>
      <c r="AF196" s="94">
        <v>-0.13936937618</v>
      </c>
      <c r="AG196" s="84">
        <v>-7.8352285699999968E-2</v>
      </c>
      <c r="AH196" s="91">
        <v>-0.17600413587999986</v>
      </c>
      <c r="AI196" s="91">
        <v>-0.10515894350400001</v>
      </c>
      <c r="AJ196" s="91">
        <v>-0.14330828770000004</v>
      </c>
      <c r="AK196" s="91">
        <v>-0.12490000000000001</v>
      </c>
      <c r="AL196" s="87">
        <v>-8.1099999999999839E-2</v>
      </c>
      <c r="AM196" s="84">
        <v>-0.27330463419999995</v>
      </c>
      <c r="AN196" s="91">
        <v>-0.15714247665277792</v>
      </c>
      <c r="AO196" s="91">
        <v>-0.26853810374999998</v>
      </c>
      <c r="AP196" s="87">
        <v>-0.22369722977999995</v>
      </c>
      <c r="AQ196" s="84">
        <v>-9.9316251219999985E-2</v>
      </c>
      <c r="AR196" s="91">
        <v>-0.13466435094339624</v>
      </c>
      <c r="AS196" s="91">
        <v>-0.17560973555799997</v>
      </c>
      <c r="AT196" s="87">
        <v>-0.16324724708000005</v>
      </c>
      <c r="AU196" s="143">
        <v>-0.11268520000000004</v>
      </c>
      <c r="AV196" s="119">
        <v>-0.1255</v>
      </c>
      <c r="AW196" s="119">
        <v>-8.1699999999999995E-2</v>
      </c>
      <c r="AX196" s="119">
        <v>-0.124030088339464</v>
      </c>
      <c r="AY196" s="119">
        <v>-8.0751949999999989E-2</v>
      </c>
    </row>
    <row r="197" spans="1:51" s="9" customFormat="1" ht="11.25">
      <c r="A197" s="7">
        <v>37195</v>
      </c>
      <c r="B197" s="84"/>
      <c r="C197" s="87">
        <v>0.11434933534000002</v>
      </c>
      <c r="D197" s="84">
        <v>1.0157573617021187E-2</v>
      </c>
      <c r="E197" s="91">
        <v>6.5673536440000069E-2</v>
      </c>
      <c r="F197" s="91">
        <v>4.2873134299999949E-2</v>
      </c>
      <c r="G197" s="91">
        <v>4.4944917269230666E-2</v>
      </c>
      <c r="H197" s="91">
        <v>2.7869765699999993E-2</v>
      </c>
      <c r="I197" s="90">
        <v>4.7488595999999994E-2</v>
      </c>
      <c r="J197" s="91">
        <v>-1.4308640080000101E-2</v>
      </c>
      <c r="K197" s="91">
        <v>7.2972949860000025E-2</v>
      </c>
      <c r="L197" s="88">
        <v>4.5542025000000042E-2</v>
      </c>
      <c r="M197" s="84">
        <v>-1.1921892120000055E-2</v>
      </c>
      <c r="N197" s="90">
        <v>1.4776661339999997E-2</v>
      </c>
      <c r="O197" s="88">
        <v>2.1582347022000015E-2</v>
      </c>
      <c r="P197" s="84">
        <v>-2.9895175599999879E-3</v>
      </c>
      <c r="Q197" s="90">
        <v>-5.3521199999998492E-3</v>
      </c>
      <c r="R197" s="90">
        <v>1.8280639999999959E-2</v>
      </c>
      <c r="S197" s="90">
        <v>-2.3990639999999952E-2</v>
      </c>
      <c r="T197" s="90">
        <v>-6.22622000000006E-3</v>
      </c>
      <c r="U197" s="90">
        <v>1.6127680000000089E-2</v>
      </c>
      <c r="V197" s="90">
        <v>-2.1439899999999956E-2</v>
      </c>
      <c r="W197" s="90">
        <v>1.030774000000001E-2</v>
      </c>
      <c r="X197" s="90">
        <v>-3.2409000000000021E-2</v>
      </c>
      <c r="Y197" s="90">
        <v>4.6283239999999948E-2</v>
      </c>
      <c r="Z197" s="88">
        <v>0.14773167056000003</v>
      </c>
      <c r="AA197" s="84">
        <v>5.7522311824000028E-2</v>
      </c>
      <c r="AB197" s="91">
        <v>0.13683681659599989</v>
      </c>
      <c r="AC197" s="91">
        <v>4.1750997864999917E-2</v>
      </c>
      <c r="AD197" s="91">
        <v>3.5277729279999948E-2</v>
      </c>
      <c r="AE197" s="91">
        <v>3.9988758250000034E-2</v>
      </c>
      <c r="AF197" s="94">
        <v>7.4226706879999993E-2</v>
      </c>
      <c r="AG197" s="84">
        <v>9.4519244499999822E-3</v>
      </c>
      <c r="AH197" s="91">
        <v>0.11615239385399989</v>
      </c>
      <c r="AI197" s="91">
        <v>3.0273971340000205E-3</v>
      </c>
      <c r="AJ197" s="91">
        <v>5.4922795248000034E-2</v>
      </c>
      <c r="AK197" s="91">
        <v>8.5464686114000044E-2</v>
      </c>
      <c r="AL197" s="87">
        <v>2.7108335301923026E-2</v>
      </c>
      <c r="AM197" s="84">
        <v>0.23450831379999992</v>
      </c>
      <c r="AN197" s="91">
        <v>7.9530850821428523E-2</v>
      </c>
      <c r="AO197" s="91">
        <v>0.14264694548275858</v>
      </c>
      <c r="AP197" s="87">
        <v>0.13815016835999994</v>
      </c>
      <c r="AQ197" s="84">
        <v>-2.5641656799999524E-3</v>
      </c>
      <c r="AR197" s="91">
        <v>6.1099484357143297E-3</v>
      </c>
      <c r="AS197" s="91">
        <v>9.0703165334000024E-2</v>
      </c>
      <c r="AT197" s="87">
        <v>9.6443215033999996E-2</v>
      </c>
      <c r="AU197" s="143">
        <v>3.1688200000000055E-2</v>
      </c>
      <c r="AV197" s="119">
        <v>4.1034999999999933E-2</v>
      </c>
      <c r="AW197" s="119">
        <v>1.8072670764345489E-2</v>
      </c>
      <c r="AX197" s="119">
        <v>4.2648149138700901E-2</v>
      </c>
      <c r="AY197" s="119">
        <v>1.9067879999999999E-2</v>
      </c>
    </row>
    <row r="198" spans="1:51" s="9" customFormat="1" ht="11.25">
      <c r="A198" s="7">
        <v>37225</v>
      </c>
      <c r="B198" s="84"/>
      <c r="C198" s="87">
        <v>0.12859607003999995</v>
      </c>
      <c r="D198" s="84">
        <v>3.4958870694915323E-2</v>
      </c>
      <c r="E198" s="91">
        <v>3.5273811319999959E-2</v>
      </c>
      <c r="F198" s="91">
        <v>3.7202903919999919E-2</v>
      </c>
      <c r="G198" s="91">
        <v>0.11659908683999998</v>
      </c>
      <c r="H198" s="91">
        <v>9.9063895200000029E-2</v>
      </c>
      <c r="I198" s="90">
        <v>0.11752711819999995</v>
      </c>
      <c r="J198" s="91">
        <v>0.13579837366000014</v>
      </c>
      <c r="K198" s="91">
        <v>0.12847305519999996</v>
      </c>
      <c r="L198" s="88">
        <v>0.12132843357142864</v>
      </c>
      <c r="M198" s="84">
        <v>5.102642229387766E-2</v>
      </c>
      <c r="N198" s="90">
        <v>5.0045207908000044E-2</v>
      </c>
      <c r="O198" s="88">
        <v>9.983854379999979E-2</v>
      </c>
      <c r="P198" s="84">
        <v>9.5317416487999962E-2</v>
      </c>
      <c r="Q198" s="90">
        <v>3.8003159999999925E-2</v>
      </c>
      <c r="R198" s="90">
        <v>4.454530000000001E-2</v>
      </c>
      <c r="S198" s="90">
        <v>3.3467099999999972E-2</v>
      </c>
      <c r="T198" s="90">
        <v>6.1105439999999955E-2</v>
      </c>
      <c r="U198" s="90">
        <v>3.9454359999999911E-2</v>
      </c>
      <c r="V198" s="90">
        <v>2.5196720000000061E-2</v>
      </c>
      <c r="W198" s="90">
        <v>5.9113760000000015E-2</v>
      </c>
      <c r="X198" s="90">
        <v>8.3522719999999939E-2</v>
      </c>
      <c r="Y198" s="90">
        <v>6.0645700000000025E-2</v>
      </c>
      <c r="Z198" s="88">
        <v>0.14572399719999996</v>
      </c>
      <c r="AA198" s="84">
        <v>6.5804077928000027E-2</v>
      </c>
      <c r="AB198" s="91">
        <v>0.17250671864</v>
      </c>
      <c r="AC198" s="91">
        <v>8.7623629333333453E-2</v>
      </c>
      <c r="AD198" s="91">
        <v>4.0681298388000053E-2</v>
      </c>
      <c r="AE198" s="91">
        <v>7.6237571320000086E-2</v>
      </c>
      <c r="AF198" s="94">
        <v>7.8801938100000024E-2</v>
      </c>
      <c r="AG198" s="84">
        <v>4.2818575479999899E-2</v>
      </c>
      <c r="AH198" s="91">
        <v>0.1084063688000001</v>
      </c>
      <c r="AI198" s="91">
        <v>8.633723961999995E-2</v>
      </c>
      <c r="AJ198" s="91">
        <v>0.11611079340000008</v>
      </c>
      <c r="AK198" s="91">
        <v>7.9070318279999885E-2</v>
      </c>
      <c r="AL198" s="87">
        <v>7.1169502480000091E-2</v>
      </c>
      <c r="AM198" s="84">
        <v>0.23390452419999996</v>
      </c>
      <c r="AN198" s="91">
        <v>8.8138688689189282E-2</v>
      </c>
      <c r="AO198" s="91">
        <v>0.18128773328125014</v>
      </c>
      <c r="AP198" s="87">
        <v>0.22293447183999993</v>
      </c>
      <c r="AQ198" s="84">
        <v>7.5047046699999953E-2</v>
      </c>
      <c r="AR198" s="91">
        <v>0.1274626344150942</v>
      </c>
      <c r="AS198" s="91">
        <v>0.16358447713999991</v>
      </c>
      <c r="AT198" s="87">
        <v>0.11594003356000004</v>
      </c>
      <c r="AU198" s="143">
        <v>9.4064700000000112E-2</v>
      </c>
      <c r="AV198" s="119">
        <v>9.8083132190799893E-2</v>
      </c>
      <c r="AW198" s="119">
        <v>7.517588E-2</v>
      </c>
      <c r="AX198" s="119">
        <v>9.9972653942108108E-2</v>
      </c>
      <c r="AY198" s="119">
        <v>7.6707120000000004E-2</v>
      </c>
    </row>
    <row r="199" spans="1:51" s="9" customFormat="1" ht="11.25">
      <c r="A199" s="7">
        <v>37256</v>
      </c>
      <c r="B199" s="84"/>
      <c r="C199" s="87">
        <v>5.1246871780000092E-2</v>
      </c>
      <c r="D199" s="84">
        <v>3.2944239844827639E-2</v>
      </c>
      <c r="E199" s="91">
        <v>6.0767632359999935E-2</v>
      </c>
      <c r="F199" s="91">
        <v>5.1574099580000032E-2</v>
      </c>
      <c r="G199" s="91">
        <v>5.0537889137999947E-2</v>
      </c>
      <c r="H199" s="91">
        <v>4.5438665560000091E-2</v>
      </c>
      <c r="I199" s="90">
        <v>5.3514953379999897E-2</v>
      </c>
      <c r="J199" s="91">
        <v>3.6049609139999994E-2</v>
      </c>
      <c r="K199" s="91">
        <v>6.3288759319999999E-2</v>
      </c>
      <c r="L199" s="88">
        <v>4.2605760000000048E-2</v>
      </c>
      <c r="M199" s="84">
        <v>4.9225542719999904E-2</v>
      </c>
      <c r="N199" s="90">
        <v>3.4378731839999954E-2</v>
      </c>
      <c r="O199" s="88">
        <v>6.0259427400000121E-3</v>
      </c>
      <c r="P199" s="84">
        <v>4.3871275919999952E-2</v>
      </c>
      <c r="Q199" s="90">
        <v>2.7216920000000089E-2</v>
      </c>
      <c r="R199" s="90">
        <v>3.0938294000000033E-2</v>
      </c>
      <c r="S199" s="90">
        <v>2.4826320000000068E-2</v>
      </c>
      <c r="T199" s="90">
        <v>2.8497739999999938E-2</v>
      </c>
      <c r="U199" s="90">
        <v>3.7069639999999904E-2</v>
      </c>
      <c r="V199" s="90">
        <v>2.7346620000000099E-2</v>
      </c>
      <c r="W199" s="90">
        <v>3.6477440000000083E-2</v>
      </c>
      <c r="X199" s="90">
        <v>5.2652719999999986E-2</v>
      </c>
      <c r="Y199" s="90">
        <v>2.9781300000000011E-2</v>
      </c>
      <c r="Z199" s="88">
        <v>7.4067074399999377E-3</v>
      </c>
      <c r="AA199" s="84">
        <v>3.1987529040000018E-2</v>
      </c>
      <c r="AB199" s="91">
        <v>1.6318922419999993E-2</v>
      </c>
      <c r="AC199" s="91">
        <v>3.1924717289743665E-2</v>
      </c>
      <c r="AD199" s="91">
        <v>2.486711374117645E-2</v>
      </c>
      <c r="AE199" s="91">
        <v>2.6474452560000028E-2</v>
      </c>
      <c r="AF199" s="94">
        <v>-1.2358883999996628E-4</v>
      </c>
      <c r="AG199" s="84">
        <v>2.2837250517999896E-2</v>
      </c>
      <c r="AH199" s="91">
        <v>1.4455866600000533E-3</v>
      </c>
      <c r="AI199" s="91">
        <v>4.0353826338000109E-2</v>
      </c>
      <c r="AJ199" s="91">
        <v>1.7074644260000049E-2</v>
      </c>
      <c r="AK199" s="91">
        <v>2.6279993638000043E-2</v>
      </c>
      <c r="AL199" s="87">
        <v>1.9518197498148204E-2</v>
      </c>
      <c r="AM199" s="84">
        <v>1.4123054419999947E-2</v>
      </c>
      <c r="AN199" s="91">
        <v>3.3868760614083948E-2</v>
      </c>
      <c r="AO199" s="91">
        <v>1.025656730625002E-2</v>
      </c>
      <c r="AP199" s="87">
        <v>3.3577443720000044E-2</v>
      </c>
      <c r="AQ199" s="84">
        <v>3.1006552060000026E-2</v>
      </c>
      <c r="AR199" s="91">
        <v>4.358118490000007E-2</v>
      </c>
      <c r="AS199" s="91">
        <v>5.8066755480000065E-2</v>
      </c>
      <c r="AT199" s="87">
        <v>9.3563543999999332E-3</v>
      </c>
      <c r="AU199" s="143">
        <v>3.741860000000008E-2</v>
      </c>
      <c r="AV199" s="119">
        <v>2.9149010499999999E-2</v>
      </c>
      <c r="AW199" s="119">
        <v>7.5738430000000002E-3</v>
      </c>
      <c r="AX199" s="119">
        <v>3.0478929548263499E-2</v>
      </c>
      <c r="AY199" s="119">
        <v>8.7604520000000002E-3</v>
      </c>
    </row>
    <row r="200" spans="1:51" s="9" customFormat="1" ht="11.25">
      <c r="A200" s="7">
        <v>37287</v>
      </c>
      <c r="B200" s="84"/>
      <c r="C200" s="87">
        <v>7.4136155999999787E-3</v>
      </c>
      <c r="D200" s="84">
        <v>-7.177568000000023E-3</v>
      </c>
      <c r="E200" s="91">
        <v>-2.8563683999999978E-2</v>
      </c>
      <c r="F200" s="91">
        <v>-1.8483054780000008E-2</v>
      </c>
      <c r="G200" s="91">
        <v>-1.9809592999999959E-2</v>
      </c>
      <c r="H200" s="91">
        <v>-8.1909180199999376E-3</v>
      </c>
      <c r="I200" s="90">
        <v>2.3566303700000013E-2</v>
      </c>
      <c r="J200" s="91">
        <v>-1.5316773000000117E-2</v>
      </c>
      <c r="K200" s="91">
        <v>-1.0491686800000455E-3</v>
      </c>
      <c r="L200" s="88">
        <v>2.7986927142857221E-2</v>
      </c>
      <c r="M200" s="84">
        <v>-1.2564996459999977E-2</v>
      </c>
      <c r="N200" s="90">
        <v>-1.7001662680000029E-2</v>
      </c>
      <c r="O200" s="88">
        <v>9.7672049199999389E-3</v>
      </c>
      <c r="P200" s="84">
        <v>2.0711385000000693E-3</v>
      </c>
      <c r="Q200" s="90">
        <v>-1.5034219999999987E-2</v>
      </c>
      <c r="R200" s="90">
        <v>3.6758800000000758E-3</v>
      </c>
      <c r="S200" s="90">
        <v>-2.1153439999999968E-2</v>
      </c>
      <c r="T200" s="90">
        <v>1.3607380000000058E-2</v>
      </c>
      <c r="U200" s="90">
        <v>-1.7850699999999997E-2</v>
      </c>
      <c r="V200" s="90">
        <v>-2.3626519999999984E-2</v>
      </c>
      <c r="W200" s="90">
        <v>2.1820380000000084E-2</v>
      </c>
      <c r="X200" s="90">
        <v>1.9407399999999964E-3</v>
      </c>
      <c r="Y200" s="90">
        <v>9.806320000000035E-3</v>
      </c>
      <c r="Z200" s="88">
        <v>-3.6986836620000019E-2</v>
      </c>
      <c r="AA200" s="84">
        <v>-1.6328909999999919E-2</v>
      </c>
      <c r="AB200" s="91">
        <v>-3.8338257000000042E-2</v>
      </c>
      <c r="AC200" s="91">
        <v>1.75882866999999E-2</v>
      </c>
      <c r="AD200" s="91">
        <v>-2.3296607999999996E-2</v>
      </c>
      <c r="AE200" s="91">
        <v>9.6107521999999612E-3</v>
      </c>
      <c r="AF200" s="94">
        <v>-5.4315783079999846E-2</v>
      </c>
      <c r="AG200" s="84">
        <v>1.1126213999999912E-2</v>
      </c>
      <c r="AH200" s="91">
        <v>2.597510380000001E-2</v>
      </c>
      <c r="AI200" s="91">
        <v>1.1209168999999353E-3</v>
      </c>
      <c r="AJ200" s="91">
        <v>-8.0628900000045967E-5</v>
      </c>
      <c r="AK200" s="91">
        <v>1.6284444999999925E-2</v>
      </c>
      <c r="AL200" s="87">
        <v>9.3176371999998953E-3</v>
      </c>
      <c r="AM200" s="84">
        <v>-1.4990754000000051E-2</v>
      </c>
      <c r="AN200" s="91">
        <v>-1.917504400000003E-2</v>
      </c>
      <c r="AO200" s="91">
        <v>-3.5413652999999989E-2</v>
      </c>
      <c r="AP200" s="87">
        <v>-4.8013783000000032E-2</v>
      </c>
      <c r="AQ200" s="84">
        <v>-6.2446120000001493E-3</v>
      </c>
      <c r="AR200" s="91">
        <v>-1.0249182345454688E-2</v>
      </c>
      <c r="AS200" s="91">
        <v>-1.2513294999999869E-2</v>
      </c>
      <c r="AT200" s="87">
        <v>2.3814340000005707E-4</v>
      </c>
      <c r="AU200" s="143">
        <v>-9.4225999999999477E-3</v>
      </c>
      <c r="AV200" s="119">
        <v>-4.7659069999999998E-3</v>
      </c>
      <c r="AW200" s="119">
        <v>-1.557386E-2</v>
      </c>
      <c r="AX200" s="119">
        <v>-3.5433124113082798E-3</v>
      </c>
      <c r="AY200" s="119">
        <v>-1.4593E-2</v>
      </c>
    </row>
    <row r="201" spans="1:51" s="9" customFormat="1" ht="11.25">
      <c r="A201" s="7">
        <v>37315</v>
      </c>
      <c r="B201" s="84"/>
      <c r="C201" s="87">
        <v>-4.1832297000000018E-2</v>
      </c>
      <c r="D201" s="84">
        <v>-8.3244000000004537E-4</v>
      </c>
      <c r="E201" s="91">
        <v>2.7182695000000923E-3</v>
      </c>
      <c r="F201" s="91">
        <v>-7.2498543479998512E-3</v>
      </c>
      <c r="G201" s="91">
        <v>9.6283236000000993E-3</v>
      </c>
      <c r="H201" s="91">
        <v>3.8535096936000102E-2</v>
      </c>
      <c r="I201" s="90">
        <v>1.9660597356000009E-2</v>
      </c>
      <c r="J201" s="91">
        <v>4.9700315599999989E-2</v>
      </c>
      <c r="K201" s="91">
        <v>3.3175226515999912E-2</v>
      </c>
      <c r="L201" s="88">
        <v>1.5106926749999916E-2</v>
      </c>
      <c r="M201" s="84">
        <v>3.9158953439999422E-3</v>
      </c>
      <c r="N201" s="90">
        <v>-5.4266389199999487E-3</v>
      </c>
      <c r="O201" s="88">
        <v>1.6948259782000097E-2</v>
      </c>
      <c r="P201" s="84">
        <v>1.7054437699999925E-2</v>
      </c>
      <c r="Q201" s="90">
        <v>-5.1342019999999988E-2</v>
      </c>
      <c r="R201" s="90">
        <v>-2.4042279999999971E-2</v>
      </c>
      <c r="S201" s="90">
        <v>-2.2239340000000052E-2</v>
      </c>
      <c r="T201" s="90">
        <v>8.6768000000003731E-4</v>
      </c>
      <c r="U201" s="90">
        <v>-8.9510000000003753E-4</v>
      </c>
      <c r="V201" s="90">
        <v>-6.1373619999999907E-2</v>
      </c>
      <c r="W201" s="90">
        <v>5.362719999999932E-3</v>
      </c>
      <c r="X201" s="90">
        <v>-1.1332180000000136E-2</v>
      </c>
      <c r="Y201" s="90">
        <v>1.9458959999999914E-2</v>
      </c>
      <c r="Z201" s="88">
        <v>-0.15418615749999998</v>
      </c>
      <c r="AA201" s="84">
        <v>8.4033440000008675E-4</v>
      </c>
      <c r="AB201" s="91">
        <v>-0.14832924599999997</v>
      </c>
      <c r="AC201" s="91">
        <v>-1.2908589999999887E-2</v>
      </c>
      <c r="AD201" s="91">
        <v>-6.8921671999999989E-2</v>
      </c>
      <c r="AE201" s="91">
        <v>-5.3867066000000019E-2</v>
      </c>
      <c r="AF201" s="94">
        <v>-7.1903786140000037E-2</v>
      </c>
      <c r="AG201" s="84">
        <v>9.8053446999999405E-3</v>
      </c>
      <c r="AH201" s="91">
        <v>-5.8627238999999998E-2</v>
      </c>
      <c r="AI201" s="91">
        <v>-8.3443800000001511E-3</v>
      </c>
      <c r="AJ201" s="91">
        <v>-4.1600186000000039E-2</v>
      </c>
      <c r="AK201" s="91">
        <v>-2.0808473999999966E-2</v>
      </c>
      <c r="AL201" s="87">
        <v>-3.2280699999998053E-4</v>
      </c>
      <c r="AM201" s="84">
        <v>-0.19940519999999995</v>
      </c>
      <c r="AN201" s="91">
        <v>-6.650190999999972E-3</v>
      </c>
      <c r="AO201" s="91">
        <v>-5.4562596000000019E-2</v>
      </c>
      <c r="AP201" s="87">
        <v>-0.10530447700000001</v>
      </c>
      <c r="AQ201" s="84">
        <v>-2.7284648999999939E-2</v>
      </c>
      <c r="AR201" s="91">
        <v>2.2498539157894681E-2</v>
      </c>
      <c r="AS201" s="91">
        <v>4.6109335399999951E-2</v>
      </c>
      <c r="AT201" s="87">
        <v>-5.3450490000000017E-2</v>
      </c>
      <c r="AU201" s="143">
        <v>1.2624600000000097E-2</v>
      </c>
      <c r="AV201" s="119">
        <v>-1.2804324000000001E-2</v>
      </c>
      <c r="AW201" s="119">
        <v>-2.0766199999999999E-2</v>
      </c>
      <c r="AX201" s="119">
        <v>-1.22662616023898E-2</v>
      </c>
      <c r="AY201" s="119">
        <v>-1.9285800000000002E-2</v>
      </c>
    </row>
    <row r="202" spans="1:51" s="9" customFormat="1" ht="11.25">
      <c r="A202" s="7">
        <v>37343</v>
      </c>
      <c r="B202" s="84"/>
      <c r="C202" s="87">
        <v>0.17180804039999997</v>
      </c>
      <c r="D202" s="84">
        <v>9.569051510000004E-2</v>
      </c>
      <c r="E202" s="91">
        <v>0.13346445489999992</v>
      </c>
      <c r="F202" s="91">
        <v>0.13187340890800003</v>
      </c>
      <c r="G202" s="91">
        <v>0.147083466</v>
      </c>
      <c r="H202" s="91">
        <v>8.1729527420000059E-2</v>
      </c>
      <c r="I202" s="90">
        <v>4.8873732627999988E-2</v>
      </c>
      <c r="J202" s="91">
        <v>0.12033762079999999</v>
      </c>
      <c r="K202" s="91">
        <v>7.8866459539999934E-2</v>
      </c>
      <c r="L202" s="88">
        <v>4.9743026904761845E-2</v>
      </c>
      <c r="M202" s="84">
        <v>9.9469391600000012E-2</v>
      </c>
      <c r="N202" s="90">
        <v>0.1060689347599999</v>
      </c>
      <c r="O202" s="88">
        <v>4.8178759428000095E-2</v>
      </c>
      <c r="P202" s="84">
        <v>3.5670135499999978E-2</v>
      </c>
      <c r="Q202" s="90">
        <v>3.0969000000000024E-2</v>
      </c>
      <c r="R202" s="90">
        <v>2.3343979999999931E-2</v>
      </c>
      <c r="S202" s="90">
        <v>1.756511999999999E-2</v>
      </c>
      <c r="T202" s="90">
        <v>2.1587060000000102E-2</v>
      </c>
      <c r="U202" s="90">
        <v>2.1139280000000094E-2</v>
      </c>
      <c r="V202" s="90">
        <v>4.9078235000000081E-2</v>
      </c>
      <c r="W202" s="90">
        <v>3.800523999999994E-2</v>
      </c>
      <c r="X202" s="90">
        <v>1.8007660000000092E-2</v>
      </c>
      <c r="Y202" s="90">
        <v>5.9832220000000103E-2</v>
      </c>
      <c r="Z202" s="88">
        <v>0.10598368618000009</v>
      </c>
      <c r="AA202" s="84">
        <v>9.1426151699999902E-2</v>
      </c>
      <c r="AB202" s="91">
        <v>0.11285930479999995</v>
      </c>
      <c r="AC202" s="91">
        <v>5.7728826399999988E-2</v>
      </c>
      <c r="AD202" s="91">
        <v>6.3811422599999945E-2</v>
      </c>
      <c r="AE202" s="91">
        <v>7.4978749100000019E-2</v>
      </c>
      <c r="AF202" s="94">
        <v>0.14381801688000007</v>
      </c>
      <c r="AG202" s="84">
        <v>9.8488471000000022E-3</v>
      </c>
      <c r="AH202" s="91">
        <v>5.5074332100000012E-2</v>
      </c>
      <c r="AI202" s="91">
        <v>2.4719099799999977E-2</v>
      </c>
      <c r="AJ202" s="91">
        <v>3.6311499500000011E-2</v>
      </c>
      <c r="AK202" s="91">
        <v>2.7647887699999929E-2</v>
      </c>
      <c r="AL202" s="87">
        <v>2.9505681799999905E-2</v>
      </c>
      <c r="AM202" s="84">
        <v>0.13269485139999992</v>
      </c>
      <c r="AN202" s="91">
        <v>8.6923927499999998E-2</v>
      </c>
      <c r="AO202" s="91">
        <v>0.11972499829999994</v>
      </c>
      <c r="AP202" s="87">
        <v>0.15034494399999998</v>
      </c>
      <c r="AQ202" s="84">
        <v>5.995307900000002E-2</v>
      </c>
      <c r="AR202" s="91">
        <v>5.0745466129629602E-2</v>
      </c>
      <c r="AS202" s="91">
        <v>0.13768274439999995</v>
      </c>
      <c r="AT202" s="87">
        <v>8.2691456999999913E-2</v>
      </c>
      <c r="AU202" s="143">
        <v>2.921409999999991E-2</v>
      </c>
      <c r="AV202" s="119">
        <v>6.6228246500000004E-2</v>
      </c>
      <c r="AW202" s="119">
        <v>3.673887E-2</v>
      </c>
      <c r="AX202" s="119">
        <v>6.7364814453125005E-2</v>
      </c>
      <c r="AY202" s="119">
        <v>3.7608740000000002E-2</v>
      </c>
    </row>
    <row r="203" spans="1:51" s="9" customFormat="1" ht="11.25">
      <c r="A203" s="7">
        <v>37376</v>
      </c>
      <c r="B203" s="84"/>
      <c r="C203" s="87">
        <v>-4.5812823000000003E-2</v>
      </c>
      <c r="D203" s="84">
        <v>-3.356444000000014E-3</v>
      </c>
      <c r="E203" s="91">
        <v>-7.0886570000000537E-3</v>
      </c>
      <c r="F203" s="91">
        <v>1.4363213999999402E-3</v>
      </c>
      <c r="G203" s="91">
        <v>-5.6379893999999875E-2</v>
      </c>
      <c r="H203" s="91">
        <v>-4.5440738839999995E-2</v>
      </c>
      <c r="I203" s="90">
        <v>-2.5608222020000015E-2</v>
      </c>
      <c r="J203" s="91">
        <v>-3.3239657999999839E-2</v>
      </c>
      <c r="K203" s="91">
        <v>-2.5468487419999963E-2</v>
      </c>
      <c r="L203" s="88">
        <v>-6.9816061904761639E-3</v>
      </c>
      <c r="M203" s="84">
        <v>-1.8475196799998539E-3</v>
      </c>
      <c r="N203" s="90">
        <v>-2.4645216980000106E-2</v>
      </c>
      <c r="O203" s="88">
        <v>4.6359657999994752E-4</v>
      </c>
      <c r="P203" s="84">
        <v>1.7801694100000098E-2</v>
      </c>
      <c r="Q203" s="90">
        <v>-6.4689399999999786E-3</v>
      </c>
      <c r="R203" s="90">
        <v>-5.6257799999999136E-3</v>
      </c>
      <c r="S203" s="90">
        <v>-1.0877600000000043E-2</v>
      </c>
      <c r="T203" s="90">
        <v>-1.5552400000000022E-2</v>
      </c>
      <c r="U203" s="90">
        <v>5.1338800000000351E-3</v>
      </c>
      <c r="V203" s="90">
        <v>-1.606666000000001E-2</v>
      </c>
      <c r="W203" s="90">
        <v>-1.8995140000000132E-2</v>
      </c>
      <c r="X203" s="90">
        <v>-4.0944679999999845E-2</v>
      </c>
      <c r="Y203" s="90">
        <v>7.8240000000000531E-3</v>
      </c>
      <c r="Z203" s="88">
        <v>-0.14213479817999997</v>
      </c>
      <c r="AA203" s="84">
        <v>-1.1238860000000184E-3</v>
      </c>
      <c r="AB203" s="91">
        <v>-0.10350284300000001</v>
      </c>
      <c r="AC203" s="91">
        <v>-3.2570911999999952E-2</v>
      </c>
      <c r="AD203" s="91">
        <v>-6.2090764000000132E-2</v>
      </c>
      <c r="AE203" s="91">
        <v>-6.2435700999999955E-2</v>
      </c>
      <c r="AF203" s="94">
        <v>-6.7581564520000081E-2</v>
      </c>
      <c r="AG203" s="84">
        <v>-3.6074742000000048E-2</v>
      </c>
      <c r="AH203" s="91">
        <v>-6.9866404999999965E-2</v>
      </c>
      <c r="AI203" s="91">
        <v>-5.1682423000000033E-2</v>
      </c>
      <c r="AJ203" s="91">
        <v>-4.711210499999996E-2</v>
      </c>
      <c r="AK203" s="91">
        <v>-4.3158974000000017E-2</v>
      </c>
      <c r="AL203" s="87">
        <v>-3.3901175000000006E-2</v>
      </c>
      <c r="AM203" s="84">
        <v>-0.12286322400000005</v>
      </c>
      <c r="AN203" s="91">
        <v>-4.5517156000000059E-2</v>
      </c>
      <c r="AO203" s="91">
        <v>-7.9025932000000076E-2</v>
      </c>
      <c r="AP203" s="87">
        <v>-0.10651359900000013</v>
      </c>
      <c r="AQ203" s="84">
        <v>-4.5065284999999955E-2</v>
      </c>
      <c r="AR203" s="91">
        <v>-1.7706243775862052E-2</v>
      </c>
      <c r="AS203" s="91">
        <v>-3.7585962999999945E-2</v>
      </c>
      <c r="AT203" s="87">
        <v>-7.273408800000003E-2</v>
      </c>
      <c r="AU203" s="143">
        <v>-1.6810299999999945E-2</v>
      </c>
      <c r="AV203" s="119">
        <v>-3.6987816999999999E-2</v>
      </c>
      <c r="AW203" s="119">
        <v>-6.1417640000000003E-2</v>
      </c>
      <c r="AX203" s="119">
        <v>-3.63418794775009E-2</v>
      </c>
      <c r="AY203" s="119">
        <v>-6.0629130000000003E-2</v>
      </c>
    </row>
    <row r="204" spans="1:51" s="9" customFormat="1" ht="11.25">
      <c r="A204" s="7">
        <v>37407</v>
      </c>
      <c r="B204" s="84"/>
      <c r="C204" s="87">
        <v>-7.9127024579999983E-2</v>
      </c>
      <c r="D204" s="84">
        <v>-2.694924749104477E-2</v>
      </c>
      <c r="E204" s="91">
        <v>-3.5971205099999848E-2</v>
      </c>
      <c r="F204" s="91">
        <v>-4.7652061720000027E-2</v>
      </c>
      <c r="G204" s="91">
        <v>-2.8156668970000021E-2</v>
      </c>
      <c r="H204" s="91">
        <v>4.7154875599999535E-3</v>
      </c>
      <c r="I204" s="90">
        <v>1.630759625999989E-2</v>
      </c>
      <c r="J204" s="91">
        <v>-2.3635935319999968E-2</v>
      </c>
      <c r="K204" s="91">
        <v>1.6565806000000016E-2</v>
      </c>
      <c r="L204" s="88">
        <v>4.817871190476275E-3</v>
      </c>
      <c r="M204" s="84">
        <v>-5.7738168959999836E-3</v>
      </c>
      <c r="N204" s="90">
        <v>-1.237695711800002E-2</v>
      </c>
      <c r="O204" s="88">
        <v>3.3734364000004291E-4</v>
      </c>
      <c r="P204" s="84">
        <v>1.0833159739999987E-2</v>
      </c>
      <c r="Q204" s="90">
        <v>1.3433400000000262E-3</v>
      </c>
      <c r="R204" s="90">
        <v>-1.2841480000000072E-2</v>
      </c>
      <c r="S204" s="90">
        <v>7.0228599999999641E-3</v>
      </c>
      <c r="T204" s="90">
        <v>1.4231099999999941E-2</v>
      </c>
      <c r="U204" s="90">
        <v>1.1986980000000091E-2</v>
      </c>
      <c r="V204" s="90">
        <v>-6.9790800000000264E-3</v>
      </c>
      <c r="W204" s="90">
        <v>1.2385780000000013E-2</v>
      </c>
      <c r="X204" s="90">
        <v>1.8067440000000046E-2</v>
      </c>
      <c r="Y204" s="90">
        <v>-7.9620000000002467E-4</v>
      </c>
      <c r="Z204" s="88">
        <v>-5.9232330514000009E-2</v>
      </c>
      <c r="AA204" s="84">
        <v>-8.6355282600000249E-3</v>
      </c>
      <c r="AB204" s="91">
        <v>-7.963453824901956E-2</v>
      </c>
      <c r="AC204" s="91">
        <v>-1.1063807242307711E-2</v>
      </c>
      <c r="AD204" s="91">
        <v>-1.22943241200002E-3</v>
      </c>
      <c r="AE204" s="91">
        <v>-4.2015713871999982E-2</v>
      </c>
      <c r="AF204" s="94">
        <v>-8.5420098129999955E-2</v>
      </c>
      <c r="AG204" s="84">
        <v>-2.7412780719999752E-3</v>
      </c>
      <c r="AH204" s="91">
        <v>-9.7928154259999678E-3</v>
      </c>
      <c r="AI204" s="91">
        <v>-9.1649466200000029E-3</v>
      </c>
      <c r="AJ204" s="91">
        <v>-1.8312932039999952E-2</v>
      </c>
      <c r="AK204" s="91">
        <v>-7.5356211139999685E-3</v>
      </c>
      <c r="AL204" s="87">
        <v>-7.5099196037036187E-3</v>
      </c>
      <c r="AM204" s="84">
        <v>-9.5929966994230842E-2</v>
      </c>
      <c r="AN204" s="91">
        <v>-4.1760030821917926E-2</v>
      </c>
      <c r="AO204" s="91">
        <v>-4.7228380884058008E-2</v>
      </c>
      <c r="AP204" s="87">
        <v>-9.5492630800000033E-2</v>
      </c>
      <c r="AQ204" s="84">
        <v>-3.1572571777999991E-2</v>
      </c>
      <c r="AR204" s="91">
        <v>-8.9584822260870833E-3</v>
      </c>
      <c r="AS204" s="91">
        <v>-3.9688340390000132E-2</v>
      </c>
      <c r="AT204" s="87">
        <v>-2.8465754685999989E-2</v>
      </c>
      <c r="AU204" s="143">
        <v>-4.811600000000138E-3</v>
      </c>
      <c r="AV204" s="119">
        <v>-1.6413804125000001E-2</v>
      </c>
      <c r="AW204" s="119">
        <v>-9.0814829999999996E-3</v>
      </c>
      <c r="AX204" s="119">
        <v>-1.4840985217094401E-2</v>
      </c>
      <c r="AY204" s="119">
        <v>-7.3682069999999999E-3</v>
      </c>
    </row>
    <row r="205" spans="1:51" s="9" customFormat="1" ht="11.25">
      <c r="A205" s="7">
        <v>37435</v>
      </c>
      <c r="B205" s="84"/>
      <c r="C205" s="87">
        <v>-0.12473807977200002</v>
      </c>
      <c r="D205" s="84">
        <v>-7.7429377241935438E-2</v>
      </c>
      <c r="E205" s="91">
        <v>-6.6437045988000043E-2</v>
      </c>
      <c r="F205" s="91">
        <v>-0.10090965776799998</v>
      </c>
      <c r="G205" s="91">
        <v>-0.15973889605098002</v>
      </c>
      <c r="H205" s="91">
        <v>-6.8271364879999963E-2</v>
      </c>
      <c r="I205" s="90">
        <v>-5.9762337700000168E-2</v>
      </c>
      <c r="J205" s="91">
        <v>-0.14237271056</v>
      </c>
      <c r="K205" s="91">
        <v>-9.8254298167999909E-2</v>
      </c>
      <c r="L205" s="88">
        <v>-5.7204772619047661E-2</v>
      </c>
      <c r="M205" s="84">
        <v>-6.1522002759999972E-2</v>
      </c>
      <c r="N205" s="90">
        <v>-5.5566884228000046E-2</v>
      </c>
      <c r="O205" s="88">
        <v>-6.8897610180000068E-2</v>
      </c>
      <c r="P205" s="84">
        <v>-4.9860161467999986E-2</v>
      </c>
      <c r="Q205" s="90">
        <v>-5.0823960000000001E-2</v>
      </c>
      <c r="R205" s="90">
        <v>-4.9461459999999957E-2</v>
      </c>
      <c r="S205" s="90">
        <v>-4.9770780000000014E-2</v>
      </c>
      <c r="T205" s="90">
        <v>-2.8592119999999888E-2</v>
      </c>
      <c r="U205" s="90">
        <v>-5.0850619999999958E-2</v>
      </c>
      <c r="V205" s="90">
        <v>-8.8711079999999942E-2</v>
      </c>
      <c r="W205" s="90">
        <v>-4.1378079999999984E-2</v>
      </c>
      <c r="X205" s="90">
        <v>-4.3105500000000019E-2</v>
      </c>
      <c r="Y205" s="90">
        <v>-4.9044039999999955E-2</v>
      </c>
      <c r="Z205" s="88">
        <v>-0.17327637787999983</v>
      </c>
      <c r="AA205" s="84">
        <v>-7.3819529859999844E-2</v>
      </c>
      <c r="AB205" s="91">
        <v>-0.18656818417391297</v>
      </c>
      <c r="AC205" s="91">
        <v>-8.5088292352941353E-2</v>
      </c>
      <c r="AD205" s="91">
        <v>-9.1775125491999954E-2</v>
      </c>
      <c r="AE205" s="91">
        <v>-0.10551255638000001</v>
      </c>
      <c r="AF205" s="94">
        <v>-0.18206321138000015</v>
      </c>
      <c r="AG205" s="84">
        <v>-8.6567832640000009E-2</v>
      </c>
      <c r="AH205" s="91">
        <v>-9.4910642200000006E-2</v>
      </c>
      <c r="AI205" s="91">
        <v>-9.148898729999988E-2</v>
      </c>
      <c r="AJ205" s="91">
        <v>-0.10477739155999999</v>
      </c>
      <c r="AK205" s="91">
        <v>-7.2166940200000029E-2</v>
      </c>
      <c r="AL205" s="87">
        <v>-7.2892722000000076E-2</v>
      </c>
      <c r="AM205" s="84">
        <v>-0.203574720588235</v>
      </c>
      <c r="AN205" s="91">
        <v>-8.8700972078947338E-2</v>
      </c>
      <c r="AO205" s="91">
        <v>-0.163797078082353</v>
      </c>
      <c r="AP205" s="87">
        <v>-0.21728207001999988</v>
      </c>
      <c r="AQ205" s="84">
        <v>-6.7952515560000037E-2</v>
      </c>
      <c r="AR205" s="91">
        <v>-8.5840926249999949E-2</v>
      </c>
      <c r="AS205" s="91">
        <v>-0.11564168096000005</v>
      </c>
      <c r="AT205" s="87">
        <v>-0.12185529517999993</v>
      </c>
      <c r="AU205" s="143">
        <v>-5.0450000000000106E-2</v>
      </c>
      <c r="AV205" s="119">
        <v>-8.2660713162400007E-2</v>
      </c>
      <c r="AW205" s="119">
        <v>-7.1686929999999996E-2</v>
      </c>
      <c r="AX205" s="119">
        <v>-8.1582403216361996E-2</v>
      </c>
      <c r="AY205" s="119">
        <v>-7.1237439999999999E-2</v>
      </c>
    </row>
    <row r="206" spans="1:51" s="9" customFormat="1" ht="11.25">
      <c r="A206" s="7">
        <v>37468</v>
      </c>
      <c r="B206" s="84"/>
      <c r="C206" s="87">
        <v>-0.20014594025999999</v>
      </c>
      <c r="D206" s="84">
        <v>-0.10163817435217404</v>
      </c>
      <c r="E206" s="91">
        <v>-0.15142133461999996</v>
      </c>
      <c r="F206" s="91">
        <v>-0.18370109556600001</v>
      </c>
      <c r="G206" s="91">
        <v>-0.24399003080000004</v>
      </c>
      <c r="H206" s="91">
        <v>-9.8029785439999961E-2</v>
      </c>
      <c r="I206" s="90">
        <v>-9.1022336979999952E-2</v>
      </c>
      <c r="J206" s="91">
        <v>-0.21069957794000005</v>
      </c>
      <c r="K206" s="91">
        <v>-0.14852194630000004</v>
      </c>
      <c r="L206" s="88">
        <v>-9.1328722857142886E-2</v>
      </c>
      <c r="M206" s="84">
        <v>-0.14130502862600003</v>
      </c>
      <c r="N206" s="90">
        <v>-0.10258690244000002</v>
      </c>
      <c r="O206" s="88">
        <v>-8.0958722019999985E-2</v>
      </c>
      <c r="P206" s="84">
        <v>-0.10091534604599994</v>
      </c>
      <c r="Q206" s="90">
        <v>-0.10851692000000002</v>
      </c>
      <c r="R206" s="90">
        <v>-0.11114336000000002</v>
      </c>
      <c r="S206" s="90">
        <v>-0.11758906000000002</v>
      </c>
      <c r="T206" s="90">
        <v>-0.10174923999999996</v>
      </c>
      <c r="U206" s="90">
        <v>-0.11932184000000012</v>
      </c>
      <c r="V206" s="90">
        <v>-9.7272999999999943E-2</v>
      </c>
      <c r="W206" s="90">
        <v>-9.5876579999999989E-2</v>
      </c>
      <c r="X206" s="90">
        <v>-0.10429178000000006</v>
      </c>
      <c r="Y206" s="90">
        <v>-0.10736769999999984</v>
      </c>
      <c r="Z206" s="88">
        <v>-9.6240245401999935E-2</v>
      </c>
      <c r="AA206" s="84">
        <v>-0.12844766994000001</v>
      </c>
      <c r="AB206" s="91">
        <v>-0.115041895392754</v>
      </c>
      <c r="AC206" s="91">
        <v>-0.11909534934523802</v>
      </c>
      <c r="AD206" s="91">
        <v>-0.12902161000000001</v>
      </c>
      <c r="AE206" s="91">
        <v>-0.10453851485999999</v>
      </c>
      <c r="AF206" s="94">
        <v>-0.18507762579999998</v>
      </c>
      <c r="AG206" s="84">
        <v>-4.9786784099999926E-2</v>
      </c>
      <c r="AH206" s="91">
        <v>-7.2470391560000014E-2</v>
      </c>
      <c r="AI206" s="91">
        <v>-0.11036042280000014</v>
      </c>
      <c r="AJ206" s="91">
        <v>-9.6158319459999975E-2</v>
      </c>
      <c r="AK206" s="91">
        <v>-6.1251386499999838E-2</v>
      </c>
      <c r="AL206" s="87">
        <v>-6.880947390566039E-2</v>
      </c>
      <c r="AM206" s="84">
        <v>-0.163069547802</v>
      </c>
      <c r="AN206" s="91">
        <v>-0.10907284820133301</v>
      </c>
      <c r="AO206" s="91">
        <v>-0.17269511204615395</v>
      </c>
      <c r="AP206" s="87">
        <v>-0.2228988798</v>
      </c>
      <c r="AQ206" s="84">
        <v>-9.9657707746000024E-2</v>
      </c>
      <c r="AR206" s="91">
        <v>-0.13660471166071431</v>
      </c>
      <c r="AS206" s="91">
        <v>-0.16571182524000005</v>
      </c>
      <c r="AT206" s="87">
        <v>-0.14129432434199996</v>
      </c>
      <c r="AU206" s="143">
        <v>-7.7994200000000014E-2</v>
      </c>
      <c r="AV206" s="119">
        <v>-0.1104954840014</v>
      </c>
      <c r="AW206" s="119">
        <v>-7.8994999999999996E-2</v>
      </c>
      <c r="AX206" s="119">
        <v>-0.109697258673115</v>
      </c>
      <c r="AY206" s="119">
        <v>-7.7949169999999998E-2</v>
      </c>
    </row>
    <row r="207" spans="1:51" s="9" customFormat="1" ht="11.25">
      <c r="A207" s="7">
        <v>37498</v>
      </c>
      <c r="B207" s="84"/>
      <c r="C207" s="87">
        <v>3.194045598000006E-2</v>
      </c>
      <c r="D207" s="84">
        <v>1.5212349985074702E-2</v>
      </c>
      <c r="E207" s="91">
        <v>3.1906276880000028E-2</v>
      </c>
      <c r="F207" s="91">
        <v>5.5842325059999975E-2</v>
      </c>
      <c r="G207" s="91">
        <v>7.6704196196078378E-2</v>
      </c>
      <c r="H207" s="91">
        <v>4.0498316917999988E-2</v>
      </c>
      <c r="I207" s="90">
        <v>2.7764838439999995E-2</v>
      </c>
      <c r="J207" s="91">
        <v>6.9790190218000037E-2</v>
      </c>
      <c r="K207" s="91">
        <v>5.7395392217999941E-2</v>
      </c>
      <c r="L207" s="88">
        <v>-5.5988085714285818E-3</v>
      </c>
      <c r="M207" s="84">
        <v>4.0264166460000084E-2</v>
      </c>
      <c r="N207" s="90">
        <v>1.9754798319999933E-2</v>
      </c>
      <c r="O207" s="88">
        <v>2.9222676540000103E-2</v>
      </c>
      <c r="P207" s="84">
        <v>1.0951745832000093E-2</v>
      </c>
      <c r="Q207" s="90">
        <v>6.8944799999999251E-3</v>
      </c>
      <c r="R207" s="90">
        <v>1.6684960000000082E-2</v>
      </c>
      <c r="S207" s="90">
        <v>2.9542000000000179E-3</v>
      </c>
      <c r="T207" s="90">
        <v>1.8447799999999903E-2</v>
      </c>
      <c r="U207" s="90">
        <v>-4.0200000000001346E-4</v>
      </c>
      <c r="V207" s="90">
        <v>-6.2592999999999677E-3</v>
      </c>
      <c r="W207" s="90">
        <v>1.8471380000000037E-2</v>
      </c>
      <c r="X207" s="90">
        <v>6.6995400000000593E-3</v>
      </c>
      <c r="Y207" s="90">
        <v>2.058198E-2</v>
      </c>
      <c r="Z207" s="88">
        <v>3.0537402300000016E-2</v>
      </c>
      <c r="AA207" s="84">
        <v>-8.2810976199999553E-3</v>
      </c>
      <c r="AB207" s="91">
        <v>-4.9839660428571131E-3</v>
      </c>
      <c r="AC207" s="91">
        <v>5.2497432000000455E-3</v>
      </c>
      <c r="AD207" s="91">
        <v>1.3825994619999893E-2</v>
      </c>
      <c r="AE207" s="91">
        <v>-1.7502413220000013E-2</v>
      </c>
      <c r="AF207" s="94">
        <v>6.2844702520000073E-2</v>
      </c>
      <c r="AG207" s="84">
        <v>1.2861900060000098E-2</v>
      </c>
      <c r="AH207" s="91">
        <v>1.3679096999998919E-3</v>
      </c>
      <c r="AI207" s="91">
        <v>-1.7781454700000032E-2</v>
      </c>
      <c r="AJ207" s="91">
        <v>-4.1503883600000346E-3</v>
      </c>
      <c r="AK207" s="91">
        <v>1.3659885440000075E-2</v>
      </c>
      <c r="AL207" s="87">
        <v>4.4526160769231549E-3</v>
      </c>
      <c r="AM207" s="84">
        <v>-1.086999968000002E-2</v>
      </c>
      <c r="AN207" s="91">
        <v>-7.8702185866666996E-3</v>
      </c>
      <c r="AO207" s="91">
        <v>3.3505864848484279E-3</v>
      </c>
      <c r="AP207" s="87">
        <v>7.3825233140000002E-2</v>
      </c>
      <c r="AQ207" s="84">
        <v>-2.7252616199999746E-3</v>
      </c>
      <c r="AR207" s="91">
        <v>4.4885938229090927E-2</v>
      </c>
      <c r="AS207" s="91">
        <v>2.8142189360000014E-2</v>
      </c>
      <c r="AT207" s="87">
        <v>-2.8219743799999808E-3</v>
      </c>
      <c r="AU207" s="143">
        <v>-3.2996000000000025E-2</v>
      </c>
      <c r="AV207" s="119">
        <v>8.7041320111375005E-3</v>
      </c>
      <c r="AW207" s="119">
        <v>4.8813820000000001E-3</v>
      </c>
      <c r="AX207" s="119">
        <v>1.02997137117385E-2</v>
      </c>
      <c r="AY207" s="119">
        <v>6.5610410000000001E-3</v>
      </c>
    </row>
    <row r="208" spans="1:51" s="9" customFormat="1" ht="11.25">
      <c r="A208" s="7">
        <v>37529</v>
      </c>
      <c r="B208" s="84"/>
      <c r="C208" s="87">
        <v>-0.14569894198</v>
      </c>
      <c r="D208" s="84">
        <v>-0.10634636804411801</v>
      </c>
      <c r="E208" s="91">
        <v>-0.14934786365999997</v>
      </c>
      <c r="F208" s="91">
        <v>-0.17849997447999999</v>
      </c>
      <c r="G208" s="91">
        <v>-0.21437793148000006</v>
      </c>
      <c r="H208" s="91">
        <v>-0.14037963496000017</v>
      </c>
      <c r="I208" s="90">
        <v>-9.9012257040000051E-2</v>
      </c>
      <c r="J208" s="91">
        <v>-0.22377023007999997</v>
      </c>
      <c r="K208" s="91">
        <v>-0.12753244199999991</v>
      </c>
      <c r="L208" s="88">
        <v>-9.5467857619047636E-2</v>
      </c>
      <c r="M208" s="84">
        <v>-0.12532773722000001</v>
      </c>
      <c r="N208" s="90">
        <v>-0.10138842721200003</v>
      </c>
      <c r="O208" s="88">
        <v>-0.11989411843999997</v>
      </c>
      <c r="P208" s="84">
        <v>-6.7716390660000014E-2</v>
      </c>
      <c r="Q208" s="90">
        <v>-4.7256579999999992E-2</v>
      </c>
      <c r="R208" s="90">
        <v>-4.7736639999999997E-2</v>
      </c>
      <c r="S208" s="90">
        <v>-5.4268160000000121E-2</v>
      </c>
      <c r="T208" s="90">
        <v>-4.9757519999999889E-2</v>
      </c>
      <c r="U208" s="90">
        <v>-6.3963219999999987E-2</v>
      </c>
      <c r="V208" s="90">
        <v>-5.7277660000000008E-2</v>
      </c>
      <c r="W208" s="90">
        <v>-5.104483999999998E-2</v>
      </c>
      <c r="X208" s="90">
        <v>-6.9625139999999974E-2</v>
      </c>
      <c r="Y208" s="90">
        <v>-5.0919099999999995E-2</v>
      </c>
      <c r="Z208" s="88">
        <v>-0.18632712559999998</v>
      </c>
      <c r="AA208" s="84">
        <v>-0.10227678088000003</v>
      </c>
      <c r="AB208" s="91">
        <v>-0.14895986356718804</v>
      </c>
      <c r="AC208" s="91">
        <v>-0.10557960275816303</v>
      </c>
      <c r="AD208" s="91">
        <v>-0.10387140904600001</v>
      </c>
      <c r="AE208" s="91">
        <v>-0.13405536742000002</v>
      </c>
      <c r="AF208" s="94">
        <v>-0.20306148301999993</v>
      </c>
      <c r="AG208" s="84">
        <v>-8.4071148199999945E-2</v>
      </c>
      <c r="AH208" s="91">
        <v>-0.10735818141999998</v>
      </c>
      <c r="AI208" s="91">
        <v>-0.12519175894000001</v>
      </c>
      <c r="AJ208" s="91">
        <v>-0.13398078382</v>
      </c>
      <c r="AK208" s="91">
        <v>-7.9108508360000052E-2</v>
      </c>
      <c r="AL208" s="87">
        <v>-7.5170674903846102E-2</v>
      </c>
      <c r="AM208" s="84">
        <v>-0.19948923539999996</v>
      </c>
      <c r="AN208" s="91">
        <v>-0.11872626487012994</v>
      </c>
      <c r="AO208" s="91">
        <v>-0.20149881714062512</v>
      </c>
      <c r="AP208" s="87">
        <v>-0.23933052346000006</v>
      </c>
      <c r="AQ208" s="84">
        <v>-0.10930443280000002</v>
      </c>
      <c r="AR208" s="91">
        <v>-9.688895610638304E-2</v>
      </c>
      <c r="AS208" s="91">
        <v>-0.16097695633999998</v>
      </c>
      <c r="AT208" s="87">
        <v>-0.11555025121999996</v>
      </c>
      <c r="AU208" s="143">
        <v>-9.2769899999999961E-2</v>
      </c>
      <c r="AV208" s="119">
        <v>-0.1160148985166</v>
      </c>
      <c r="AW208" s="119">
        <v>-0.11002434</v>
      </c>
      <c r="AX208" s="119">
        <v>-0.11530934164524</v>
      </c>
      <c r="AY208" s="119">
        <v>-0.10868132</v>
      </c>
    </row>
    <row r="209" spans="1:51" s="9" customFormat="1" ht="11.25">
      <c r="A209" s="7">
        <v>37560</v>
      </c>
      <c r="B209" s="84"/>
      <c r="C209" s="87">
        <v>5.2740915180000014E-2</v>
      </c>
      <c r="D209" s="84">
        <v>-3.5709562786886417E-3</v>
      </c>
      <c r="E209" s="91">
        <v>5.3095255599999724E-3</v>
      </c>
      <c r="F209" s="91">
        <v>-2.7687088120000092E-2</v>
      </c>
      <c r="G209" s="91">
        <v>7.7198018980392247E-2</v>
      </c>
      <c r="H209" s="91">
        <v>7.0973027560000013E-2</v>
      </c>
      <c r="I209" s="90">
        <v>7.1476192580000042E-2</v>
      </c>
      <c r="J209" s="91">
        <v>-6.3187408599999495E-3</v>
      </c>
      <c r="K209" s="91">
        <v>0.10188672900000006</v>
      </c>
      <c r="L209" s="88">
        <v>9.9779273809523783E-2</v>
      </c>
      <c r="M209" s="84">
        <v>1.5148429259999929E-2</v>
      </c>
      <c r="N209" s="90">
        <v>5.7135201159999927E-2</v>
      </c>
      <c r="O209" s="88">
        <v>7.2521145824000044E-2</v>
      </c>
      <c r="P209" s="84">
        <v>7.5786158199999676E-3</v>
      </c>
      <c r="Q209" s="90">
        <v>1.8168479999999931E-2</v>
      </c>
      <c r="R209" s="90">
        <v>9.0066600000000552E-3</v>
      </c>
      <c r="S209" s="90">
        <v>1.7948960000000014E-2</v>
      </c>
      <c r="T209" s="90">
        <v>3.7240060000000019E-2</v>
      </c>
      <c r="U209" s="90">
        <v>-1.7168619999999968E-2</v>
      </c>
      <c r="V209" s="90">
        <v>4.5552779999999959E-2</v>
      </c>
      <c r="W209" s="90">
        <v>4.913776000000003E-2</v>
      </c>
      <c r="X209" s="90">
        <v>1.5341959999999988E-2</v>
      </c>
      <c r="Y209" s="90">
        <v>7.1747760000000049E-2</v>
      </c>
      <c r="Z209" s="88">
        <v>0.20347029540000006</v>
      </c>
      <c r="AA209" s="84">
        <v>3.8778190729999995E-2</v>
      </c>
      <c r="AB209" s="91">
        <v>0.20533952826774193</v>
      </c>
      <c r="AC209" s="91">
        <v>7.9623342302325595E-2</v>
      </c>
      <c r="AD209" s="91">
        <v>5.0251848939999899E-2</v>
      </c>
      <c r="AE209" s="91">
        <v>6.5391870572000022E-2</v>
      </c>
      <c r="AF209" s="94">
        <v>0.14428781973999993</v>
      </c>
      <c r="AG209" s="84">
        <v>7.0090855759999959E-2</v>
      </c>
      <c r="AH209" s="91">
        <v>0.13599147697999991</v>
      </c>
      <c r="AI209" s="91">
        <v>0.1062689699399999</v>
      </c>
      <c r="AJ209" s="91">
        <v>0.13226807186</v>
      </c>
      <c r="AK209" s="91">
        <v>8.3199732420000005E-2</v>
      </c>
      <c r="AL209" s="87">
        <v>7.2879418618181813E-2</v>
      </c>
      <c r="AM209" s="84">
        <v>0.25466622419999996</v>
      </c>
      <c r="AN209" s="91">
        <v>8.5697784047368497E-2</v>
      </c>
      <c r="AO209" s="91">
        <v>0.13313712873846195</v>
      </c>
      <c r="AP209" s="87">
        <v>0.2010670160000001</v>
      </c>
      <c r="AQ209" s="84">
        <v>0.10018615893999994</v>
      </c>
      <c r="AR209" s="91">
        <v>3.4908493063829704E-2</v>
      </c>
      <c r="AS209" s="91">
        <v>0.10189515000000005</v>
      </c>
      <c r="AT209" s="87">
        <v>0.12216436464999991</v>
      </c>
      <c r="AU209" s="143">
        <v>9.4452100000000039E-2</v>
      </c>
      <c r="AV209" s="119">
        <v>7.1816865559800006E-2</v>
      </c>
      <c r="AW209" s="119">
        <v>8.6461070000000001E-2</v>
      </c>
      <c r="AX209" s="119">
        <v>7.3115309233665396E-2</v>
      </c>
      <c r="AY209" s="119">
        <v>8.8019260000000002E-2</v>
      </c>
    </row>
    <row r="210" spans="1:51" s="9" customFormat="1" ht="11.25">
      <c r="A210" s="7">
        <v>37589</v>
      </c>
      <c r="B210" s="84"/>
      <c r="C210" s="87">
        <v>0.18464833730000008</v>
      </c>
      <c r="D210" s="84">
        <v>3.8455969072727303E-2</v>
      </c>
      <c r="E210" s="91">
        <v>0.13799901283999993</v>
      </c>
      <c r="F210" s="91">
        <v>0.20034204701999991</v>
      </c>
      <c r="G210" s="91">
        <v>0.28893697041176503</v>
      </c>
      <c r="H210" s="91">
        <v>0.18010040418000006</v>
      </c>
      <c r="I210" s="90">
        <v>0.13905196676000009</v>
      </c>
      <c r="J210" s="91">
        <v>0.23102670803999992</v>
      </c>
      <c r="K210" s="91">
        <v>0.13737591723999998</v>
      </c>
      <c r="L210" s="88">
        <v>0.13298544428571435</v>
      </c>
      <c r="M210" s="84">
        <v>7.9376059339999916E-2</v>
      </c>
      <c r="N210" s="90">
        <v>4.6774223319999919E-2</v>
      </c>
      <c r="O210" s="88">
        <v>6.4367276720000088E-2</v>
      </c>
      <c r="P210" s="84">
        <v>-2.1771304360000077E-2</v>
      </c>
      <c r="Q210" s="90">
        <v>-1.8974260000000021E-2</v>
      </c>
      <c r="R210" s="90">
        <v>-3.5753600000000052E-2</v>
      </c>
      <c r="S210" s="90">
        <v>-9.695400000001575E-4</v>
      </c>
      <c r="T210" s="90">
        <v>-1.2322480000000025E-2</v>
      </c>
      <c r="U210" s="90">
        <v>-1.31108000000002E-3</v>
      </c>
      <c r="V210" s="90">
        <v>0.11663024000000011</v>
      </c>
      <c r="W210" s="90">
        <v>-1.9076599999999999E-2</v>
      </c>
      <c r="X210" s="90">
        <v>4.2791199999999918E-2</v>
      </c>
      <c r="Y210" s="90">
        <v>9.3671200000000621E-3</v>
      </c>
      <c r="Z210" s="88">
        <v>0.204290548568</v>
      </c>
      <c r="AA210" s="84">
        <v>0.10054008481999999</v>
      </c>
      <c r="AB210" s="91">
        <v>0.24579704832142912</v>
      </c>
      <c r="AC210" s="91">
        <v>5.3161098833333309E-2</v>
      </c>
      <c r="AD210" s="91">
        <v>7.5879791333333335E-2</v>
      </c>
      <c r="AE210" s="91">
        <v>7.7098352179999941E-2</v>
      </c>
      <c r="AF210" s="94">
        <v>0.30230166980000028</v>
      </c>
      <c r="AG210" s="84">
        <v>3.7737547707999974E-2</v>
      </c>
      <c r="AH210" s="91">
        <v>0.10016790826800004</v>
      </c>
      <c r="AI210" s="91">
        <v>0.11976377200800004</v>
      </c>
      <c r="AJ210" s="91">
        <v>9.9529909808000028E-2</v>
      </c>
      <c r="AK210" s="91">
        <v>5.0458086968000027E-2</v>
      </c>
      <c r="AL210" s="87">
        <v>3.5119221516363597E-2</v>
      </c>
      <c r="AM210" s="84">
        <v>0.34836508019230794</v>
      </c>
      <c r="AN210" s="91">
        <v>0.13773324571341505</v>
      </c>
      <c r="AO210" s="91">
        <v>0.31728750299999997</v>
      </c>
      <c r="AP210" s="87">
        <v>0.39050854162000004</v>
      </c>
      <c r="AQ210" s="84">
        <v>8.0890942299999935E-2</v>
      </c>
      <c r="AR210" s="91">
        <v>5.9004203808510569E-2</v>
      </c>
      <c r="AS210" s="91">
        <v>0.29890227180000006</v>
      </c>
      <c r="AT210" s="87">
        <v>0.20447561719999996</v>
      </c>
      <c r="AU210" s="143">
        <v>0.13892919999999997</v>
      </c>
      <c r="AV210" s="119">
        <v>0.1083801857758</v>
      </c>
      <c r="AW210" s="119">
        <v>5.7057620000000003E-2</v>
      </c>
      <c r="AX210" s="119">
        <v>0.11029344006061499</v>
      </c>
      <c r="AY210" s="119">
        <v>5.8857559999999996E-2</v>
      </c>
    </row>
    <row r="211" spans="1:51" s="9" customFormat="1" ht="11.25">
      <c r="A211" s="7">
        <v>37621</v>
      </c>
      <c r="B211" s="84"/>
      <c r="C211" s="87">
        <v>-1.5662688920000001E-2</v>
      </c>
      <c r="D211" s="84">
        <v>-8.2138581090906992E-4</v>
      </c>
      <c r="E211" s="91">
        <v>-9.744125239998902E-3</v>
      </c>
      <c r="F211" s="91">
        <v>-1.0011086260000135E-2</v>
      </c>
      <c r="G211" s="91">
        <v>-4.3596118620000013E-2</v>
      </c>
      <c r="H211" s="91">
        <v>-4.8302159820000079E-2</v>
      </c>
      <c r="I211" s="90">
        <v>-4.7651646719999996E-2</v>
      </c>
      <c r="J211" s="91">
        <v>-5.2558250139999929E-2</v>
      </c>
      <c r="K211" s="91">
        <v>-3.7163870780000052E-2</v>
      </c>
      <c r="L211" s="88">
        <v>-4.4139601190476219E-2</v>
      </c>
      <c r="M211" s="84">
        <v>6.1242033399999674E-3</v>
      </c>
      <c r="N211" s="90">
        <v>-2.6698871932000046E-2</v>
      </c>
      <c r="O211" s="88">
        <v>-4.0265451626000037E-2</v>
      </c>
      <c r="P211" s="84">
        <v>-9.7973100720000206E-3</v>
      </c>
      <c r="Q211" s="90">
        <v>-5.9002059999999967E-2</v>
      </c>
      <c r="R211" s="90">
        <v>-2.6985240000000021E-2</v>
      </c>
      <c r="S211" s="90">
        <v>-9.457384000000002E-2</v>
      </c>
      <c r="T211" s="90">
        <v>-2.0785179999999959E-2</v>
      </c>
      <c r="U211" s="90">
        <v>-5.6903420000000038E-2</v>
      </c>
      <c r="V211" s="90">
        <v>-0.12339334000000002</v>
      </c>
      <c r="W211" s="90">
        <v>7.8113799999999234E-3</v>
      </c>
      <c r="X211" s="90">
        <v>-7.1590420000000043E-2</v>
      </c>
      <c r="Y211" s="90">
        <v>1.4556460000000104E-2</v>
      </c>
      <c r="Z211" s="88">
        <v>-0.15203849806000003</v>
      </c>
      <c r="AA211" s="84">
        <v>-4.7495639780000043E-2</v>
      </c>
      <c r="AB211" s="91">
        <v>-0.12710424294230793</v>
      </c>
      <c r="AC211" s="91">
        <v>-5.7115406385937484E-2</v>
      </c>
      <c r="AD211" s="91">
        <v>-6.3811744420000038E-2</v>
      </c>
      <c r="AE211" s="91">
        <v>-9.4244478320000047E-2</v>
      </c>
      <c r="AF211" s="94">
        <v>-0.12732089168000005</v>
      </c>
      <c r="AG211" s="84">
        <v>-1.2909017679999968E-2</v>
      </c>
      <c r="AH211" s="91">
        <v>-6.6703778600000097E-2</v>
      </c>
      <c r="AI211" s="91">
        <v>-5.7039233879999873E-2</v>
      </c>
      <c r="AJ211" s="91">
        <v>-7.6794744780000035E-2</v>
      </c>
      <c r="AK211" s="91">
        <v>-3.9365888860000031E-2</v>
      </c>
      <c r="AL211" s="87">
        <v>-2.1127099648148073E-2</v>
      </c>
      <c r="AM211" s="84">
        <v>-0.17612294640000004</v>
      </c>
      <c r="AN211" s="91">
        <v>-6.8649280317073291E-2</v>
      </c>
      <c r="AO211" s="91">
        <v>-0.12864287947297293</v>
      </c>
      <c r="AP211" s="87">
        <v>-0.10947453120000006</v>
      </c>
      <c r="AQ211" s="84">
        <v>-4.7474680626000132E-2</v>
      </c>
      <c r="AR211" s="91">
        <v>-2.9212972823728811E-2</v>
      </c>
      <c r="AS211" s="91">
        <v>-6.3304706599999983E-2</v>
      </c>
      <c r="AT211" s="87">
        <v>-9.9569757499999967E-2</v>
      </c>
      <c r="AU211" s="143">
        <v>-6.0569899999999954E-2</v>
      </c>
      <c r="AV211" s="119">
        <v>-5.3069869963999997E-2</v>
      </c>
      <c r="AW211" s="119">
        <v>-6.03326E-2</v>
      </c>
      <c r="AX211" s="119">
        <v>-5.1397865715026796E-2</v>
      </c>
      <c r="AY211" s="119">
        <v>-5.874306E-2</v>
      </c>
    </row>
    <row r="212" spans="1:51" s="9" customFormat="1" ht="11.25">
      <c r="A212" s="7">
        <v>37652</v>
      </c>
      <c r="B212" s="84"/>
      <c r="C212" s="87">
        <v>2.0465485719999954E-2</v>
      </c>
      <c r="D212" s="84">
        <v>-2.8988322586206983E-2</v>
      </c>
      <c r="E212" s="91">
        <v>-9.1465097399999751E-3</v>
      </c>
      <c r="F212" s="91">
        <v>-1.4898346399999651E-3</v>
      </c>
      <c r="G212" s="91">
        <v>-4.3477867229999911E-2</v>
      </c>
      <c r="H212" s="91">
        <v>-3.2038150620000039E-2</v>
      </c>
      <c r="I212" s="90">
        <v>-3.2514541000000063E-2</v>
      </c>
      <c r="J212" s="91">
        <v>-3.2104559840000046E-2</v>
      </c>
      <c r="K212" s="91">
        <v>-4.9383604060000086E-2</v>
      </c>
      <c r="L212" s="88">
        <v>-3.0022244523809527E-2</v>
      </c>
      <c r="M212" s="84">
        <v>-4.1585542400000008E-2</v>
      </c>
      <c r="N212" s="90">
        <v>-1.5673046299999993E-2</v>
      </c>
      <c r="O212" s="88">
        <v>-1.4990546795999982E-2</v>
      </c>
      <c r="P212" s="84">
        <v>-1.3874499619999869E-2</v>
      </c>
      <c r="Q212" s="90">
        <v>-9.4621999999999762E-4</v>
      </c>
      <c r="R212" s="90">
        <v>-9.3472E-3</v>
      </c>
      <c r="S212" s="90">
        <v>-8.9669599999999683E-3</v>
      </c>
      <c r="T212" s="90">
        <v>-1.759960000000016E-2</v>
      </c>
      <c r="U212" s="90">
        <v>-4.8410399999999632E-3</v>
      </c>
      <c r="V212" s="90">
        <v>-1.7465319999999895E-2</v>
      </c>
      <c r="W212" s="90">
        <v>-9.6881199999999668E-3</v>
      </c>
      <c r="X212" s="90">
        <v>-1.8910360000000015E-2</v>
      </c>
      <c r="Y212" s="90">
        <v>-1.5720139999999994E-2</v>
      </c>
      <c r="Z212" s="88">
        <v>1.5600656831999959E-2</v>
      </c>
      <c r="AA212" s="84">
        <v>-1.746932865999995E-2</v>
      </c>
      <c r="AB212" s="91">
        <v>-5.4022450653846699E-3</v>
      </c>
      <c r="AC212" s="91">
        <v>-2.5085540816176533E-2</v>
      </c>
      <c r="AD212" s="91">
        <v>2.2621489740000111E-3</v>
      </c>
      <c r="AE212" s="91">
        <v>-2.1164266919999952E-2</v>
      </c>
      <c r="AF212" s="94">
        <v>-4.7786942160000012E-2</v>
      </c>
      <c r="AG212" s="84">
        <v>-2.7032639940000047E-2</v>
      </c>
      <c r="AH212" s="91">
        <v>-1.6337317445999977E-2</v>
      </c>
      <c r="AI212" s="91">
        <v>-4.3780686645999989E-2</v>
      </c>
      <c r="AJ212" s="91">
        <v>-2.2179965145999958E-2</v>
      </c>
      <c r="AK212" s="91">
        <v>-3.0752847379999948E-2</v>
      </c>
      <c r="AL212" s="87">
        <v>-2.7246038024528407E-2</v>
      </c>
      <c r="AM212" s="84">
        <v>-8.7243132192307282E-3</v>
      </c>
      <c r="AN212" s="91">
        <v>-1.0355579257317227E-2</v>
      </c>
      <c r="AO212" s="91">
        <v>-3.3795273942028969E-2</v>
      </c>
      <c r="AP212" s="87">
        <v>-1.9474161280000013E-2</v>
      </c>
      <c r="AQ212" s="84">
        <v>8.0492144899999563E-3</v>
      </c>
      <c r="AR212" s="91">
        <v>-4.3154006923076915E-2</v>
      </c>
      <c r="AS212" s="91">
        <v>-5.158435309999998E-2</v>
      </c>
      <c r="AT212" s="87">
        <v>-2.7042533965999982E-2</v>
      </c>
      <c r="AU212" s="143">
        <v>-1.9319100000000033E-2</v>
      </c>
      <c r="AV212" s="119">
        <v>-2.6383466347599999E-2</v>
      </c>
      <c r="AW212" s="119">
        <v>-2.741468E-2</v>
      </c>
      <c r="AX212" s="119">
        <v>-2.5515879917144702E-2</v>
      </c>
      <c r="AY212" s="119">
        <v>-2.6197729999999999E-2</v>
      </c>
    </row>
    <row r="213" spans="1:51" s="9" customFormat="1" ht="11.25">
      <c r="A213" s="7">
        <v>37680</v>
      </c>
      <c r="B213" s="84"/>
      <c r="C213" s="87">
        <v>-5.1790790314000024E-2</v>
      </c>
      <c r="D213" s="84">
        <v>-4.7490840013461488E-2</v>
      </c>
      <c r="E213" s="91">
        <v>-7.6036337040000013E-2</v>
      </c>
      <c r="F213" s="91">
        <v>-7.0448903239999972E-2</v>
      </c>
      <c r="G213" s="91">
        <v>-7.8189314274509814E-2</v>
      </c>
      <c r="H213" s="91">
        <v>-5.0558521894000008E-2</v>
      </c>
      <c r="I213" s="90">
        <v>-3.5685793853999948E-2</v>
      </c>
      <c r="J213" s="91">
        <v>-9.5521023799999938E-2</v>
      </c>
      <c r="K213" s="91">
        <v>-4.4072961240000041E-2</v>
      </c>
      <c r="L213" s="88">
        <v>-1.9012506904761861E-2</v>
      </c>
      <c r="M213" s="84">
        <v>-5.9815889820000079E-2</v>
      </c>
      <c r="N213" s="90">
        <v>-1.8190368594000028E-2</v>
      </c>
      <c r="O213" s="88">
        <v>-2.7765948540000029E-2</v>
      </c>
      <c r="P213" s="84">
        <v>-1.6479910734000014E-2</v>
      </c>
      <c r="Q213" s="90">
        <v>-1.4141219999999954E-2</v>
      </c>
      <c r="R213" s="90">
        <v>-1.306050000000003E-2</v>
      </c>
      <c r="S213" s="90">
        <v>-9.4320600000000754E-3</v>
      </c>
      <c r="T213" s="90">
        <v>-9.2588799999999694E-3</v>
      </c>
      <c r="U213" s="90">
        <v>-6.0681000000001317E-3</v>
      </c>
      <c r="V213" s="90">
        <v>-3.2853279999999985E-2</v>
      </c>
      <c r="W213" s="90">
        <v>-1.1822239999999873E-2</v>
      </c>
      <c r="X213" s="90">
        <v>4.2428599999999594E-3</v>
      </c>
      <c r="Y213" s="90">
        <v>-1.3298180000000159E-2</v>
      </c>
      <c r="Z213" s="88">
        <v>1.3310869119999902E-2</v>
      </c>
      <c r="AA213" s="84">
        <v>-4.3556109073999871E-2</v>
      </c>
      <c r="AB213" s="91">
        <v>1.3769734921568633E-2</v>
      </c>
      <c r="AC213" s="91">
        <v>-9.8582734555555662E-3</v>
      </c>
      <c r="AD213" s="91">
        <v>-1.9182141574E-2</v>
      </c>
      <c r="AE213" s="91">
        <v>-3.0500845800000009E-3</v>
      </c>
      <c r="AF213" s="94">
        <v>-4.9303587599999976E-2</v>
      </c>
      <c r="AG213" s="84">
        <v>-2.346461037400005E-2</v>
      </c>
      <c r="AH213" s="91">
        <v>-1.3626743117647222E-2</v>
      </c>
      <c r="AI213" s="91">
        <v>-8.937381294000013E-3</v>
      </c>
      <c r="AJ213" s="91">
        <v>-3.3589691000001087E-3</v>
      </c>
      <c r="AK213" s="91">
        <v>4.2219929999998129E-4</v>
      </c>
      <c r="AL213" s="87">
        <v>-1.7749233719607793E-2</v>
      </c>
      <c r="AM213" s="84">
        <v>2.5434082307691508E-3</v>
      </c>
      <c r="AN213" s="91">
        <v>-2.1228086058024842E-2</v>
      </c>
      <c r="AO213" s="91">
        <v>-1.7345295538461536E-2</v>
      </c>
      <c r="AP213" s="87">
        <v>-5.9273309860000012E-2</v>
      </c>
      <c r="AQ213" s="84">
        <v>-2.9905991779999974E-2</v>
      </c>
      <c r="AR213" s="91">
        <v>-2.4537904372548991E-2</v>
      </c>
      <c r="AS213" s="91">
        <v>-7.2294674699999839E-2</v>
      </c>
      <c r="AT213" s="87">
        <v>2.2100101980000009E-2</v>
      </c>
      <c r="AU213" s="143">
        <v>-1.8188000000000093E-3</v>
      </c>
      <c r="AV213" s="119">
        <v>-2.4247039504799998E-2</v>
      </c>
      <c r="AW213" s="119">
        <v>-1.7003600000000001E-2</v>
      </c>
      <c r="AX213" s="119">
        <v>-2.2506830821037199E-2</v>
      </c>
      <c r="AY213" s="119">
        <v>-1.5003860000000001E-2</v>
      </c>
    </row>
    <row r="214" spans="1:51" s="9" customFormat="1" ht="11.25">
      <c r="A214" s="7">
        <v>37711</v>
      </c>
      <c r="B214" s="84"/>
      <c r="C214" s="87">
        <v>-2.4218604800000376E-3</v>
      </c>
      <c r="D214" s="84">
        <v>-1.4812816186538624E-2</v>
      </c>
      <c r="E214" s="91">
        <v>-9.959727744000002E-3</v>
      </c>
      <c r="F214" s="91">
        <v>-5.9922731199999468E-3</v>
      </c>
      <c r="G214" s="91">
        <v>1.2969207317307774E-2</v>
      </c>
      <c r="H214" s="91">
        <v>-2.0997806843999989E-2</v>
      </c>
      <c r="I214" s="90">
        <v>2.7260765306125201E-4</v>
      </c>
      <c r="J214" s="91">
        <v>3.8694295396000111E-2</v>
      </c>
      <c r="K214" s="91">
        <v>-2.5498526964000012E-2</v>
      </c>
      <c r="L214" s="88">
        <v>1.1488935238095133E-2</v>
      </c>
      <c r="M214" s="84">
        <v>4.6068553400000489E-3</v>
      </c>
      <c r="N214" s="90">
        <v>7.5976483199999834E-3</v>
      </c>
      <c r="O214" s="88">
        <v>-1.6419300658000013E-2</v>
      </c>
      <c r="P214" s="84">
        <v>2.1166213729999939E-2</v>
      </c>
      <c r="Q214" s="90">
        <v>8.6670200000000808E-3</v>
      </c>
      <c r="R214" s="90">
        <v>1.0162819999999906E-2</v>
      </c>
      <c r="S214" s="90">
        <v>8.2977399999999424E-3</v>
      </c>
      <c r="T214" s="90">
        <v>1.5461919999999907E-2</v>
      </c>
      <c r="U214" s="90">
        <v>7.9886399999999913E-3</v>
      </c>
      <c r="V214" s="90">
        <v>2.5375600000000054E-2</v>
      </c>
      <c r="W214" s="90">
        <v>1.7644479999999962E-2</v>
      </c>
      <c r="X214" s="90">
        <v>1.3122660000000064E-2</v>
      </c>
      <c r="Y214" s="90">
        <v>1.5356619999999932E-2</v>
      </c>
      <c r="Z214" s="88">
        <v>1.4579399180000063E-2</v>
      </c>
      <c r="AA214" s="84">
        <v>1.3412035920000065E-2</v>
      </c>
      <c r="AB214" s="91">
        <v>4.8317596800000473E-3</v>
      </c>
      <c r="AC214" s="91">
        <v>1.7731748933823566E-2</v>
      </c>
      <c r="AD214" s="91">
        <v>-8.7210429499999798E-3</v>
      </c>
      <c r="AE214" s="91">
        <v>1.2687692389999894E-2</v>
      </c>
      <c r="AF214" s="94">
        <v>-2.595712701999997E-2</v>
      </c>
      <c r="AG214" s="84">
        <v>1.6441179979999943E-2</v>
      </c>
      <c r="AH214" s="91">
        <v>2.0253103666666661E-2</v>
      </c>
      <c r="AI214" s="91">
        <v>3.1556340280000095E-2</v>
      </c>
      <c r="AJ214" s="91">
        <v>1.5437799859999934E-2</v>
      </c>
      <c r="AK214" s="91">
        <v>2.9199383419999947E-2</v>
      </c>
      <c r="AL214" s="87">
        <v>2.6819684134615329E-2</v>
      </c>
      <c r="AM214" s="84">
        <v>-6.4310412000000428E-3</v>
      </c>
      <c r="AN214" s="91">
        <v>-5.9451030182926523E-3</v>
      </c>
      <c r="AO214" s="91">
        <v>1.1369902928570763E-3</v>
      </c>
      <c r="AP214" s="87">
        <v>-7.1999393999999661E-4</v>
      </c>
      <c r="AQ214" s="84">
        <v>1.9041104031999989E-2</v>
      </c>
      <c r="AR214" s="91">
        <v>-1.0985813730769234E-2</v>
      </c>
      <c r="AS214" s="91">
        <v>-1.9210819434000048E-2</v>
      </c>
      <c r="AT214" s="87">
        <v>2.5850751099999902E-2</v>
      </c>
      <c r="AU214" s="143">
        <v>1.0330000000000616E-3</v>
      </c>
      <c r="AV214" s="119">
        <v>1.4372974808E-3</v>
      </c>
      <c r="AW214" s="119">
        <v>8.3575249999999993E-3</v>
      </c>
      <c r="AX214" s="119">
        <v>2.9477264070510798E-3</v>
      </c>
      <c r="AY214" s="119">
        <v>9.7103120000000005E-3</v>
      </c>
    </row>
    <row r="215" spans="1:51" s="9" customFormat="1" ht="11.25">
      <c r="A215" s="7">
        <v>37741</v>
      </c>
      <c r="B215" s="84"/>
      <c r="C215" s="87">
        <v>0.16722733625200004</v>
      </c>
      <c r="D215" s="84">
        <v>6.0791787912499951E-2</v>
      </c>
      <c r="E215" s="91">
        <v>9.1387225312000053E-2</v>
      </c>
      <c r="F215" s="91">
        <v>0.17218766447399991</v>
      </c>
      <c r="G215" s="91">
        <v>0.19438613020000006</v>
      </c>
      <c r="H215" s="91">
        <v>0.10228001991199998</v>
      </c>
      <c r="I215" s="90">
        <v>0.10266607561199992</v>
      </c>
      <c r="J215" s="91">
        <v>0.21693453522200001</v>
      </c>
      <c r="K215" s="91">
        <v>0.11760421286000011</v>
      </c>
      <c r="L215" s="88">
        <v>8.9995321627907021E-2</v>
      </c>
      <c r="M215" s="84">
        <v>9.3486087452000044E-2</v>
      </c>
      <c r="N215" s="90">
        <v>7.2007507379999947E-2</v>
      </c>
      <c r="O215" s="88">
        <v>8.7345663320000044E-2</v>
      </c>
      <c r="P215" s="84">
        <v>4.4830144939999927E-2</v>
      </c>
      <c r="Q215" s="90">
        <v>0.12592829999999999</v>
      </c>
      <c r="R215" s="90">
        <v>9.35836000000001E-2</v>
      </c>
      <c r="S215" s="90">
        <v>9.4741980000000003E-2</v>
      </c>
      <c r="T215" s="90">
        <v>3.5526979999999986E-2</v>
      </c>
      <c r="U215" s="90">
        <v>5.624731999999999E-2</v>
      </c>
      <c r="V215" s="90">
        <v>0.10527160800000002</v>
      </c>
      <c r="W215" s="90">
        <v>3.8633820000000041E-2</v>
      </c>
      <c r="X215" s="90">
        <v>4.244576000000011E-2</v>
      </c>
      <c r="Y215" s="90">
        <v>6.7721879999999901E-2</v>
      </c>
      <c r="Z215" s="88">
        <v>0.11615329767999993</v>
      </c>
      <c r="AA215" s="84">
        <v>8.4668528679999966E-2</v>
      </c>
      <c r="AB215" s="91">
        <v>0.11811443595400006</v>
      </c>
      <c r="AC215" s="91">
        <v>7.4215779360000012E-2</v>
      </c>
      <c r="AD215" s="91">
        <v>7.5961815659999932E-2</v>
      </c>
      <c r="AE215" s="91">
        <v>8.5881242139999925E-2</v>
      </c>
      <c r="AF215" s="94">
        <v>0.18488540747999993</v>
      </c>
      <c r="AG215" s="84">
        <v>5.9970375080000027E-2</v>
      </c>
      <c r="AH215" s="91">
        <v>0.10716998484000007</v>
      </c>
      <c r="AI215" s="91">
        <v>8.3622859479999923E-2</v>
      </c>
      <c r="AJ215" s="91">
        <v>9.6728802639999945E-2</v>
      </c>
      <c r="AK215" s="91">
        <v>6.5654872519999907E-2</v>
      </c>
      <c r="AL215" s="87">
        <v>5.9528191163636501E-2</v>
      </c>
      <c r="AM215" s="84">
        <v>0.17352867568000008</v>
      </c>
      <c r="AN215" s="91">
        <v>0.1025525174074069</v>
      </c>
      <c r="AO215" s="91">
        <v>0.17364531615493006</v>
      </c>
      <c r="AP215" s="87">
        <v>0.25147079799999972</v>
      </c>
      <c r="AQ215" s="84">
        <v>0.12555218440000004</v>
      </c>
      <c r="AR215" s="91">
        <v>9.5075090905660353E-2</v>
      </c>
      <c r="AS215" s="91">
        <v>0.24980637405200001</v>
      </c>
      <c r="AT215" s="87">
        <v>9.8083941759999904E-2</v>
      </c>
      <c r="AU215" s="143">
        <v>0.11711549999999993</v>
      </c>
      <c r="AV215" s="119">
        <v>0.102215886245</v>
      </c>
      <c r="AW215" s="119">
        <v>8.1044080000000004E-2</v>
      </c>
      <c r="AX215" s="119">
        <v>0.103260709290504</v>
      </c>
      <c r="AY215" s="119">
        <v>8.2373619999999995E-2</v>
      </c>
    </row>
    <row r="216" spans="1:51" s="9" customFormat="1" ht="11.25">
      <c r="A216" s="7">
        <v>37771</v>
      </c>
      <c r="B216" s="84"/>
      <c r="C216" s="87">
        <v>0.13528360660000005</v>
      </c>
      <c r="D216" s="84">
        <v>8.680667233333339E-2</v>
      </c>
      <c r="E216" s="91">
        <v>0.11655588432000008</v>
      </c>
      <c r="F216" s="91">
        <v>0.12301843218000008</v>
      </c>
      <c r="G216" s="91">
        <v>0.13922221584615402</v>
      </c>
      <c r="H216" s="91">
        <v>0.10875534027999989</v>
      </c>
      <c r="I216" s="90">
        <v>0.11938875692000006</v>
      </c>
      <c r="J216" s="91">
        <v>0.13870477682000004</v>
      </c>
      <c r="K216" s="91">
        <v>0.12030048928000014</v>
      </c>
      <c r="L216" s="88">
        <v>0.11690987930232555</v>
      </c>
      <c r="M216" s="84">
        <v>0.12712948209999997</v>
      </c>
      <c r="N216" s="90">
        <v>7.8901324180000065E-2</v>
      </c>
      <c r="O216" s="88">
        <v>9.1268157380000048E-2</v>
      </c>
      <c r="P216" s="84">
        <v>6.7337487679999919E-2</v>
      </c>
      <c r="Q216" s="90">
        <v>0.12274805999999994</v>
      </c>
      <c r="R216" s="90">
        <v>0.12467585999999997</v>
      </c>
      <c r="S216" s="90">
        <v>0.14564047999999996</v>
      </c>
      <c r="T216" s="90">
        <v>6.3378020000000035E-2</v>
      </c>
      <c r="U216" s="90">
        <v>0.1331408999999999</v>
      </c>
      <c r="V216" s="90">
        <v>0.1635335</v>
      </c>
      <c r="W216" s="90">
        <v>6.3343280000000002E-2</v>
      </c>
      <c r="X216" s="90">
        <v>7.1467500000000017E-2</v>
      </c>
      <c r="Y216" s="90">
        <v>6.4787399999999939E-2</v>
      </c>
      <c r="Z216" s="88">
        <v>0.11789701726000001</v>
      </c>
      <c r="AA216" s="84">
        <v>9.5311203460000105E-2</v>
      </c>
      <c r="AB216" s="91">
        <v>0.13711887096999997</v>
      </c>
      <c r="AC216" s="91">
        <v>6.8237009620000011E-2</v>
      </c>
      <c r="AD216" s="91">
        <v>0.13193735049999988</v>
      </c>
      <c r="AE216" s="91">
        <v>7.560044221599993E-2</v>
      </c>
      <c r="AF216" s="94">
        <v>0.16617806559000003</v>
      </c>
      <c r="AG216" s="84">
        <v>6.469346743999993E-2</v>
      </c>
      <c r="AH216" s="91">
        <v>6.3877841080000053E-2</v>
      </c>
      <c r="AI216" s="91">
        <v>7.0852950479999954E-2</v>
      </c>
      <c r="AJ216" s="91">
        <v>7.72437639600001E-2</v>
      </c>
      <c r="AK216" s="91">
        <v>4.8064800259999929E-2</v>
      </c>
      <c r="AL216" s="87">
        <v>5.7370905071428613E-2</v>
      </c>
      <c r="AM216" s="84">
        <v>0.20058242219230804</v>
      </c>
      <c r="AN216" s="91">
        <v>9.7517789250000098E-2</v>
      </c>
      <c r="AO216" s="91">
        <v>0.18051684929577494</v>
      </c>
      <c r="AP216" s="87">
        <v>0.20196114820000011</v>
      </c>
      <c r="AQ216" s="84">
        <v>9.1961245680000081E-2</v>
      </c>
      <c r="AR216" s="91">
        <v>0.10736244387930993</v>
      </c>
      <c r="AS216" s="91">
        <v>0.15859013736000005</v>
      </c>
      <c r="AT216" s="87">
        <v>0.13371574408000009</v>
      </c>
      <c r="AU216" s="143">
        <v>9.3311700000000108E-2</v>
      </c>
      <c r="AV216" s="119">
        <v>9.4441378826600003E-2</v>
      </c>
      <c r="AW216" s="119">
        <v>5.089867E-2</v>
      </c>
      <c r="AX216" s="119">
        <v>9.607323884010309E-2</v>
      </c>
      <c r="AY216" s="119">
        <v>5.268693E-2</v>
      </c>
    </row>
    <row r="217" spans="1:51" s="9" customFormat="1" ht="11.25">
      <c r="A217" s="7">
        <v>37802</v>
      </c>
      <c r="B217" s="84"/>
      <c r="C217" s="87">
        <v>1.4367922980000003E-2</v>
      </c>
      <c r="D217" s="84">
        <v>2.3039648322222162E-2</v>
      </c>
      <c r="E217" s="91">
        <v>4.5356256599999867E-3</v>
      </c>
      <c r="F217" s="91">
        <v>7.8586225799999188E-3</v>
      </c>
      <c r="G217" s="91">
        <v>2.57695895346155E-2</v>
      </c>
      <c r="H217" s="91">
        <v>1.9581384140000102E-2</v>
      </c>
      <c r="I217" s="90">
        <v>2.228465708400007E-2</v>
      </c>
      <c r="J217" s="91">
        <v>4.2351629799999957E-2</v>
      </c>
      <c r="K217" s="91">
        <v>1.7033480480000085E-2</v>
      </c>
      <c r="L217" s="88">
        <v>1.3799122558139532E-2</v>
      </c>
      <c r="M217" s="84">
        <v>2.3671327999998937E-3</v>
      </c>
      <c r="N217" s="90">
        <v>3.1908601740000542E-3</v>
      </c>
      <c r="O217" s="88">
        <v>3.5258031400000611E-3</v>
      </c>
      <c r="P217" s="84">
        <v>8.4464579600000977E-3</v>
      </c>
      <c r="Q217" s="90">
        <v>-2.7688000000003488E-4</v>
      </c>
      <c r="R217" s="90">
        <v>-9.0442200000000472E-3</v>
      </c>
      <c r="S217" s="90">
        <v>-8.9333799999999908E-3</v>
      </c>
      <c r="T217" s="90">
        <v>1.3848800000000328E-3</v>
      </c>
      <c r="U217" s="90">
        <v>-2.2678200000000315E-3</v>
      </c>
      <c r="V217" s="90">
        <v>-1.8443400000001109E-3</v>
      </c>
      <c r="W217" s="90">
        <v>1.3728860000000065E-2</v>
      </c>
      <c r="X217" s="90">
        <v>-1.2384199999999623E-3</v>
      </c>
      <c r="Y217" s="90">
        <v>1.7740040000000068E-2</v>
      </c>
      <c r="Z217" s="88">
        <v>1.7613048585999991E-2</v>
      </c>
      <c r="AA217" s="84">
        <v>1.0650290979999921E-2</v>
      </c>
      <c r="AB217" s="91">
        <v>2.1911214256000067E-2</v>
      </c>
      <c r="AC217" s="91">
        <v>9.0953416089551986E-3</v>
      </c>
      <c r="AD217" s="91">
        <v>3.1626464400000831E-3</v>
      </c>
      <c r="AE217" s="91">
        <v>4.7196314960000763E-3</v>
      </c>
      <c r="AF217" s="94">
        <v>3.2369345400000693E-3</v>
      </c>
      <c r="AG217" s="84">
        <v>1.0186267803999893E-2</v>
      </c>
      <c r="AH217" s="91">
        <v>-7.2974347240000181E-3</v>
      </c>
      <c r="AI217" s="91">
        <v>1.775000399999449E-4</v>
      </c>
      <c r="AJ217" s="91">
        <v>1.6428328196000042E-2</v>
      </c>
      <c r="AK217" s="91">
        <v>5.0758598800000332E-3</v>
      </c>
      <c r="AL217" s="87">
        <v>-9.430605884613863E-4</v>
      </c>
      <c r="AM217" s="84">
        <v>2.7269237647058464E-3</v>
      </c>
      <c r="AN217" s="91">
        <v>9.6511140249999627E-3</v>
      </c>
      <c r="AO217" s="91">
        <v>7.9326345753425453E-3</v>
      </c>
      <c r="AP217" s="87">
        <v>9.3916618000000618E-3</v>
      </c>
      <c r="AQ217" s="84">
        <v>-2.0966245512000103E-2</v>
      </c>
      <c r="AR217" s="91">
        <v>-1.1302752066666644E-2</v>
      </c>
      <c r="AS217" s="91">
        <v>2.2936248111999902E-2</v>
      </c>
      <c r="AT217" s="87">
        <v>-1.1279871468000024E-2</v>
      </c>
      <c r="AU217" s="143">
        <v>2.9135399999999922E-2</v>
      </c>
      <c r="AV217" s="119">
        <v>6.2133759379999999E-3</v>
      </c>
      <c r="AW217" s="119">
        <v>1.1322260000000001E-2</v>
      </c>
      <c r="AX217" s="119">
        <v>7.6476661396026602E-3</v>
      </c>
      <c r="AY217" s="119">
        <v>1.2751820000000001E-2</v>
      </c>
    </row>
    <row r="218" spans="1:51" s="9" customFormat="1" ht="11.25">
      <c r="A218" s="7">
        <v>37833</v>
      </c>
      <c r="B218" s="84"/>
      <c r="C218" s="87">
        <v>2.893990978000005E-2</v>
      </c>
      <c r="D218" s="84">
        <v>1.9879153064517041E-4</v>
      </c>
      <c r="E218" s="91">
        <v>9.6155119659999677E-3</v>
      </c>
      <c r="F218" s="91">
        <v>-6.8756800199999413E-3</v>
      </c>
      <c r="G218" s="91">
        <v>-1.8859128823534022E-4</v>
      </c>
      <c r="H218" s="91">
        <v>2.2638513840000041E-2</v>
      </c>
      <c r="I218" s="90">
        <v>2.6739287098906273E-2</v>
      </c>
      <c r="J218" s="91">
        <v>3.1693873600000089E-2</v>
      </c>
      <c r="K218" s="91">
        <v>2.3077066861999951E-2</v>
      </c>
      <c r="L218" s="88">
        <v>3.5455466511628009E-2</v>
      </c>
      <c r="M218" s="84">
        <v>9.9701258000006732E-4</v>
      </c>
      <c r="N218" s="90">
        <v>2.865197784200002E-2</v>
      </c>
      <c r="O218" s="88">
        <v>4.2340395279999887E-2</v>
      </c>
      <c r="P218" s="84">
        <v>-3.4676639399988662E-4</v>
      </c>
      <c r="Q218" s="90">
        <v>9.5974199999999676E-3</v>
      </c>
      <c r="R218" s="90">
        <v>1.117108E-2</v>
      </c>
      <c r="S218" s="90">
        <v>9.8998599999999826E-3</v>
      </c>
      <c r="T218" s="90">
        <v>4.9652000000000029E-3</v>
      </c>
      <c r="U218" s="90">
        <v>2.6238420000000096E-2</v>
      </c>
      <c r="V218" s="90">
        <v>2.2972900000000074E-2</v>
      </c>
      <c r="W218" s="90">
        <v>1.3532800000000123E-3</v>
      </c>
      <c r="X218" s="90">
        <v>9.9876199999999749E-3</v>
      </c>
      <c r="Y218" s="90">
        <v>-6.2485999999994934E-4</v>
      </c>
      <c r="Z218" s="88">
        <v>-8.8815303399999435E-3</v>
      </c>
      <c r="AA218" s="84">
        <v>3.1106525440000032E-2</v>
      </c>
      <c r="AB218" s="91">
        <v>7.3718257406000021E-2</v>
      </c>
      <c r="AC218" s="91">
        <v>2.2640322671874991E-2</v>
      </c>
      <c r="AD218" s="91">
        <v>2.4775548982000073E-2</v>
      </c>
      <c r="AE218" s="91">
        <v>4.02824370799999E-2</v>
      </c>
      <c r="AF218" s="94">
        <v>9.6849184200000771E-3</v>
      </c>
      <c r="AG218" s="84">
        <v>3.6638390840000312E-3</v>
      </c>
      <c r="AH218" s="91">
        <v>2.1279375326000105E-2</v>
      </c>
      <c r="AI218" s="91">
        <v>-1.5229362593999984E-2</v>
      </c>
      <c r="AJ218" s="91">
        <v>3.8220080599999928E-2</v>
      </c>
      <c r="AK218" s="91">
        <v>9.9885120920000237E-3</v>
      </c>
      <c r="AL218" s="87">
        <v>1.430839582264154E-2</v>
      </c>
      <c r="AM218" s="84">
        <v>5.3969533200000086E-2</v>
      </c>
      <c r="AN218" s="91">
        <v>2.9931504124691477E-2</v>
      </c>
      <c r="AO218" s="91">
        <v>3.9695996733333239E-2</v>
      </c>
      <c r="AP218" s="87">
        <v>3.6640051580000055E-2</v>
      </c>
      <c r="AQ218" s="84">
        <v>-1.9823291999999992E-2</v>
      </c>
      <c r="AR218" s="91">
        <v>5.4918053276765022E-2</v>
      </c>
      <c r="AS218" s="91">
        <v>2.8800073800000048E-2</v>
      </c>
      <c r="AT218" s="87">
        <v>5.1997241320000054E-2</v>
      </c>
      <c r="AU218" s="143">
        <v>3.7300099999999947E-2</v>
      </c>
      <c r="AV218" s="119">
        <v>2.5424359982120299E-2</v>
      </c>
      <c r="AW218" s="119">
        <v>1.6223669999999999E-2</v>
      </c>
      <c r="AX218" s="119">
        <v>2.6496330037116999E-2</v>
      </c>
      <c r="AY218" s="119">
        <v>1.7633679999999999E-2</v>
      </c>
    </row>
    <row r="219" spans="1:51" s="9" customFormat="1" ht="11.25">
      <c r="A219" s="7">
        <v>37862</v>
      </c>
      <c r="B219" s="84"/>
      <c r="C219" s="87">
        <v>6.2405365879999897E-2</v>
      </c>
      <c r="D219" s="84">
        <v>1.7774537369696919E-2</v>
      </c>
      <c r="E219" s="91">
        <v>4.2600829139999963E-2</v>
      </c>
      <c r="F219" s="91">
        <v>3.3057934279999923E-2</v>
      </c>
      <c r="G219" s="91">
        <v>5.8207190987999979E-2</v>
      </c>
      <c r="H219" s="91">
        <v>4.5467549660000106E-2</v>
      </c>
      <c r="I219" s="91">
        <v>3.225804502000007E-2</v>
      </c>
      <c r="J219" s="91">
        <v>5.9847633960000035E-2</v>
      </c>
      <c r="K219" s="91">
        <v>5.3641833319999943E-2</v>
      </c>
      <c r="L219" s="88">
        <v>2.8041727380952342E-2</v>
      </c>
      <c r="M219" s="84">
        <v>-2.2636895999994522E-4</v>
      </c>
      <c r="N219" s="90">
        <v>2.6659395557999899E-2</v>
      </c>
      <c r="O219" s="88">
        <v>3.6940539604999989E-2</v>
      </c>
      <c r="P219" s="84">
        <v>3.4194284140000031E-2</v>
      </c>
      <c r="Q219" s="90">
        <v>8.0137059999999982E-2</v>
      </c>
      <c r="R219" s="90">
        <v>8.0261479999999885E-2</v>
      </c>
      <c r="S219" s="90">
        <v>6.8599999999999994E-2</v>
      </c>
      <c r="T219" s="90">
        <v>7.0988760000000095E-2</v>
      </c>
      <c r="U219" s="90">
        <v>8.4245979999999943E-2</v>
      </c>
      <c r="V219" s="90">
        <v>5.8360240000000063E-2</v>
      </c>
      <c r="W219" s="90">
        <v>6.465301999999995E-2</v>
      </c>
      <c r="X219" s="90">
        <v>6.7809779999999931E-2</v>
      </c>
      <c r="Y219" s="90">
        <v>6.7525339999999989E-2</v>
      </c>
      <c r="Z219" s="88">
        <v>5.7987568699999992E-2</v>
      </c>
      <c r="AA219" s="84">
        <v>5.8760494479999981E-2</v>
      </c>
      <c r="AB219" s="91">
        <v>8.9434417459999915E-2</v>
      </c>
      <c r="AC219" s="91">
        <v>4.0432529662857153E-2</v>
      </c>
      <c r="AD219" s="91">
        <v>7.012397774000001E-2</v>
      </c>
      <c r="AE219" s="91">
        <v>6.3157034520000099E-2</v>
      </c>
      <c r="AF219" s="94">
        <v>8.8998952887999971E-2</v>
      </c>
      <c r="AG219" s="84">
        <v>2.2448052719999945E-2</v>
      </c>
      <c r="AH219" s="91">
        <v>2.6729561020000014E-2</v>
      </c>
      <c r="AI219" s="91">
        <v>3.1923488059999894E-2</v>
      </c>
      <c r="AJ219" s="91">
        <v>2.8133615893999986E-2</v>
      </c>
      <c r="AK219" s="91">
        <v>2.0000700480000022E-2</v>
      </c>
      <c r="AL219" s="87">
        <v>1.9571261799999906E-2</v>
      </c>
      <c r="AM219" s="84">
        <v>0.11664970954000009</v>
      </c>
      <c r="AN219" s="91">
        <v>5.8015426341772258E-2</v>
      </c>
      <c r="AO219" s="91">
        <v>8.1038388518420934E-2</v>
      </c>
      <c r="AP219" s="87">
        <v>9.011046227999997E-2</v>
      </c>
      <c r="AQ219" s="84">
        <v>1.6878208664999894E-2</v>
      </c>
      <c r="AR219" s="91">
        <v>4.4123657803278649E-2</v>
      </c>
      <c r="AS219" s="91">
        <v>6.7445866079999917E-2</v>
      </c>
      <c r="AT219" s="87">
        <v>8.7188141019999943E-2</v>
      </c>
      <c r="AU219" s="143">
        <v>4.4170400000000054E-2</v>
      </c>
      <c r="AV219" s="119">
        <v>4.266412046009993E-2</v>
      </c>
      <c r="AW219" s="119">
        <v>1.787316999999855E-2</v>
      </c>
      <c r="AX219" s="119">
        <v>4.4212794188530198E-2</v>
      </c>
      <c r="AY219" s="119">
        <v>1.9498939999999999E-2</v>
      </c>
    </row>
    <row r="220" spans="1:51" s="9" customFormat="1" ht="11.25">
      <c r="A220" s="7">
        <v>37894</v>
      </c>
      <c r="B220" s="84"/>
      <c r="C220" s="87">
        <v>-8.1979923560000501E-3</v>
      </c>
      <c r="D220" s="84">
        <v>1.8728450531249052E-3</v>
      </c>
      <c r="E220" s="91">
        <v>3.7413987399999016E-3</v>
      </c>
      <c r="F220" s="91">
        <v>2.2851683770703124E-2</v>
      </c>
      <c r="G220" s="91">
        <v>7.3368207218298398E-3</v>
      </c>
      <c r="H220" s="91">
        <v>-2.818615648599998E-2</v>
      </c>
      <c r="I220" s="91">
        <v>-1.2061613099999979E-2</v>
      </c>
      <c r="J220" s="91">
        <v>-2.2437374245296904E-2</v>
      </c>
      <c r="K220" s="91">
        <v>-2.5963974665296874E-2</v>
      </c>
      <c r="L220" s="88">
        <v>-1.0939088571428557E-2</v>
      </c>
      <c r="M220" s="84">
        <v>1.1860018969999997E-2</v>
      </c>
      <c r="N220" s="90">
        <v>-1.6458527700000114E-2</v>
      </c>
      <c r="O220" s="88">
        <v>-1.0601300718000028E-2</v>
      </c>
      <c r="P220" s="84">
        <v>4.0759740759999108E-3</v>
      </c>
      <c r="Q220" s="90">
        <v>-3.7481450999999888E-2</v>
      </c>
      <c r="R220" s="90">
        <v>-1.3341880000000028E-2</v>
      </c>
      <c r="S220" s="90">
        <v>-3.6093999999999959E-2</v>
      </c>
      <c r="T220" s="90">
        <v>-2.0556219999999903E-2</v>
      </c>
      <c r="U220" s="90">
        <v>-1.8378800000000695E-3</v>
      </c>
      <c r="V220" s="90">
        <v>-5.2186320000000008E-2</v>
      </c>
      <c r="W220" s="90">
        <v>-1.4909359999999983E-2</v>
      </c>
      <c r="X220" s="90">
        <v>-5.297940000000001E-2</v>
      </c>
      <c r="Y220" s="90">
        <v>5.1720799999999123E-3</v>
      </c>
      <c r="Z220" s="87">
        <v>-2.3410622413999937E-2</v>
      </c>
      <c r="AA220" s="84">
        <v>-3.0307917956000074E-2</v>
      </c>
      <c r="AB220" s="91">
        <v>-4.6477427392156878E-2</v>
      </c>
      <c r="AC220" s="91">
        <v>-2.5046439475342464E-2</v>
      </c>
      <c r="AD220" s="91">
        <v>-2.0860897939999901E-2</v>
      </c>
      <c r="AE220" s="91">
        <v>-2.1163352920000045E-2</v>
      </c>
      <c r="AF220" s="94">
        <v>-3.55098876000004E-3</v>
      </c>
      <c r="AG220" s="84">
        <v>-3.0432996959999237E-3</v>
      </c>
      <c r="AH220" s="91">
        <v>-2.9157156954000008E-2</v>
      </c>
      <c r="AI220" s="91">
        <v>-9.041941713999968E-3</v>
      </c>
      <c r="AJ220" s="91">
        <v>-3.6787192894000009E-2</v>
      </c>
      <c r="AK220" s="91">
        <v>-8.2393002539999927E-3</v>
      </c>
      <c r="AL220" s="87">
        <v>5.2774083557691753E-3</v>
      </c>
      <c r="AM220" s="84">
        <v>-5.1454758666666711E-2</v>
      </c>
      <c r="AN220" s="91">
        <v>-3.6789217076922953E-2</v>
      </c>
      <c r="AO220" s="91">
        <v>-2.428255477215191E-2</v>
      </c>
      <c r="AP220" s="87">
        <v>-7.7261226760000357E-3</v>
      </c>
      <c r="AQ220" s="84">
        <v>2.1457970400000637E-3</v>
      </c>
      <c r="AR220" s="91">
        <v>-2.7348450431766813E-2</v>
      </c>
      <c r="AS220" s="91">
        <v>-2.9772522053297057E-2</v>
      </c>
      <c r="AT220" s="87">
        <v>-2.0318376259999993E-2</v>
      </c>
      <c r="AU220" s="143">
        <v>-1.5719400000000161E-2</v>
      </c>
      <c r="AV220" s="119">
        <v>-1.77481059667297E-2</v>
      </c>
      <c r="AW220" s="119">
        <v>-1.1944349999999999E-2</v>
      </c>
      <c r="AX220" s="119">
        <v>-1.6076279437903199E-2</v>
      </c>
      <c r="AY220" s="119">
        <v>-1.0612959999999999E-2</v>
      </c>
    </row>
    <row r="221" spans="1:51" s="9" customFormat="1" ht="11.25">
      <c r="A221" s="7">
        <v>37925</v>
      </c>
      <c r="B221" s="84"/>
      <c r="C221" s="87">
        <v>8.1183429328000045E-2</v>
      </c>
      <c r="D221" s="84">
        <v>2.7167626404918099E-2</v>
      </c>
      <c r="E221" s="91">
        <v>6.0230672959999954E-2</v>
      </c>
      <c r="F221" s="91">
        <v>7.759978745399998E-2</v>
      </c>
      <c r="G221" s="91">
        <v>6.2385154766666728E-2</v>
      </c>
      <c r="H221" s="91">
        <v>4.8297772780000026E-2</v>
      </c>
      <c r="I221" s="91">
        <v>8.9542886043999959E-2</v>
      </c>
      <c r="J221" s="91">
        <v>5.7425060888000035E-2</v>
      </c>
      <c r="K221" s="91">
        <v>5.8808747380000082E-2</v>
      </c>
      <c r="L221" s="88">
        <v>8.9521358837209242E-2</v>
      </c>
      <c r="M221" s="84">
        <v>5.0104201746000054E-2</v>
      </c>
      <c r="N221" s="90">
        <v>7.5028988844000111E-2</v>
      </c>
      <c r="O221" s="88">
        <v>6.6669527579999999E-2</v>
      </c>
      <c r="P221" s="84">
        <v>9.6199924059999997E-2</v>
      </c>
      <c r="Q221" s="90">
        <v>0.12337365999999994</v>
      </c>
      <c r="R221" s="90">
        <v>0.10648008000000009</v>
      </c>
      <c r="S221" s="90">
        <v>0.11480002000000011</v>
      </c>
      <c r="T221" s="90">
        <v>0.10789288000000008</v>
      </c>
      <c r="U221" s="90">
        <v>0.12744759999999999</v>
      </c>
      <c r="V221" s="90">
        <v>9.945548999999998E-2</v>
      </c>
      <c r="W221" s="90">
        <v>0.11559115999999992</v>
      </c>
      <c r="X221" s="90">
        <v>0.10060406</v>
      </c>
      <c r="Y221" s="90">
        <v>0.10046675999999999</v>
      </c>
      <c r="Z221" s="87">
        <v>0.10121121507600006</v>
      </c>
      <c r="AA221" s="84">
        <v>6.4341106879999943E-2</v>
      </c>
      <c r="AB221" s="91">
        <v>7.9218604520000069E-2</v>
      </c>
      <c r="AC221" s="91">
        <v>6.5271518383561489E-2</v>
      </c>
      <c r="AD221" s="91">
        <v>9.7362307360000067E-2</v>
      </c>
      <c r="AE221" s="91">
        <v>9.3287609679999939E-2</v>
      </c>
      <c r="AF221" s="94">
        <v>8.4511514899999973E-2</v>
      </c>
      <c r="AG221" s="84">
        <v>5.7195194319999976E-2</v>
      </c>
      <c r="AH221" s="91">
        <v>6.7187600720000074E-2</v>
      </c>
      <c r="AI221" s="91">
        <v>4.8648683256000025E-2</v>
      </c>
      <c r="AJ221" s="91">
        <v>6.6130628900000099E-2</v>
      </c>
      <c r="AK221" s="91">
        <v>5.6362435320000071E-2</v>
      </c>
      <c r="AL221" s="87">
        <v>6.3373794722222154E-2</v>
      </c>
      <c r="AM221" s="84">
        <v>0.11827693438000009</v>
      </c>
      <c r="AN221" s="91">
        <v>7.4138550043589602E-2</v>
      </c>
      <c r="AO221" s="91">
        <v>8.7458928308860706E-2</v>
      </c>
      <c r="AP221" s="87">
        <v>6.8871276087999922E-2</v>
      </c>
      <c r="AQ221" s="84">
        <v>6.0984378329999922E-2</v>
      </c>
      <c r="AR221" s="91">
        <v>7.8027904232758516E-2</v>
      </c>
      <c r="AS221" s="91">
        <v>7.2086464267999917E-2</v>
      </c>
      <c r="AT221" s="87">
        <v>8.84250157219999E-2</v>
      </c>
      <c r="AU221" s="143">
        <v>6.7702600000000057E-2</v>
      </c>
      <c r="AV221" s="119">
        <v>6.9985552908000015E-2</v>
      </c>
      <c r="AW221" s="119">
        <v>5.4961440000003137E-2</v>
      </c>
      <c r="AX221" s="119">
        <v>7.0988057808876001E-2</v>
      </c>
      <c r="AY221" s="119">
        <v>5.6560869999999992E-2</v>
      </c>
    </row>
    <row r="222" spans="1:51" s="9" customFormat="1" ht="11.25">
      <c r="A222" s="7">
        <v>37953</v>
      </c>
      <c r="B222" s="84"/>
      <c r="C222" s="87">
        <v>2.0810275819999946E-2</v>
      </c>
      <c r="D222" s="84">
        <v>2.405402310606064E-2</v>
      </c>
      <c r="E222" s="91">
        <v>2.0434395599999933E-2</v>
      </c>
      <c r="F222" s="91">
        <v>1.7259527060000002E-2</v>
      </c>
      <c r="G222" s="91">
        <v>2.7406591555555693E-2</v>
      </c>
      <c r="H222" s="91">
        <v>2.4073878060000053E-2</v>
      </c>
      <c r="I222" s="91">
        <v>1.9751214200000033E-2</v>
      </c>
      <c r="J222" s="91">
        <v>3.3241256159999955E-2</v>
      </c>
      <c r="K222" s="91">
        <v>2.5731519260000058E-2</v>
      </c>
      <c r="L222" s="88">
        <v>2.624166186046506E-2</v>
      </c>
      <c r="M222" s="84">
        <v>1.7325725135999948E-2</v>
      </c>
      <c r="N222" s="90">
        <v>1.3130570139999964E-2</v>
      </c>
      <c r="O222" s="88">
        <v>2.7374886360000072E-2</v>
      </c>
      <c r="P222" s="84">
        <v>3.8108607966000019E-2</v>
      </c>
      <c r="Q222" s="90">
        <v>2.9879320000000043E-2</v>
      </c>
      <c r="R222" s="90">
        <v>3.8777679999999926E-2</v>
      </c>
      <c r="S222" s="90">
        <v>4.5323400000000014E-2</v>
      </c>
      <c r="T222" s="90">
        <v>4.4771920000000076E-2</v>
      </c>
      <c r="U222" s="90">
        <v>3.8836759999999915E-2</v>
      </c>
      <c r="V222" s="90">
        <v>4.8557420000000073E-2</v>
      </c>
      <c r="W222" s="90">
        <v>3.2963599999999982E-2</v>
      </c>
      <c r="X222" s="90">
        <v>4.3993020000000049E-2</v>
      </c>
      <c r="Y222" s="90">
        <v>1.3124460000000004E-2</v>
      </c>
      <c r="Z222" s="87">
        <v>2.6581608657999967E-2</v>
      </c>
      <c r="AA222" s="84">
        <v>2.2610882179999958E-2</v>
      </c>
      <c r="AB222" s="91">
        <v>1.8778538559999891E-2</v>
      </c>
      <c r="AC222" s="91">
        <v>2.5535491013513489E-2</v>
      </c>
      <c r="AD222" s="91">
        <v>3.590746046000004E-2</v>
      </c>
      <c r="AE222" s="91">
        <v>1.8784433308000059E-2</v>
      </c>
      <c r="AF222" s="94">
        <v>1.9053321387999977E-2</v>
      </c>
      <c r="AG222" s="84">
        <v>1.7744988720000077E-2</v>
      </c>
      <c r="AH222" s="91">
        <v>2.1517137994000013E-2</v>
      </c>
      <c r="AI222" s="91">
        <v>1.4674220440000108E-2</v>
      </c>
      <c r="AJ222" s="91">
        <v>1.5470538320000005E-2</v>
      </c>
      <c r="AK222" s="91">
        <v>8.0443616140000174E-3</v>
      </c>
      <c r="AL222" s="87">
        <v>1.569613269814818E-2</v>
      </c>
      <c r="AM222" s="84">
        <v>5.4768526906000092E-2</v>
      </c>
      <c r="AN222" s="91">
        <v>1.1583131354430343E-2</v>
      </c>
      <c r="AO222" s="91">
        <v>3.7190817144736821E-2</v>
      </c>
      <c r="AP222" s="87">
        <v>4.097352468000004E-2</v>
      </c>
      <c r="AQ222" s="84">
        <v>1.340893030000001E-2</v>
      </c>
      <c r="AR222" s="91">
        <v>2.6570665105263291E-2</v>
      </c>
      <c r="AS222" s="91">
        <v>3.0940327900000009E-2</v>
      </c>
      <c r="AT222" s="87">
        <v>4.6986008768000076E-2</v>
      </c>
      <c r="AU222" s="143">
        <v>1.3347999999999915E-2</v>
      </c>
      <c r="AV222" s="119">
        <v>1.9345155744400877E-2</v>
      </c>
      <c r="AW222" s="119">
        <v>7.1284769999981901E-3</v>
      </c>
      <c r="AX222" s="119">
        <v>2.1002142252921997E-2</v>
      </c>
      <c r="AY222" s="119">
        <v>8.7977649999999991E-3</v>
      </c>
    </row>
    <row r="223" spans="1:51" s="9" customFormat="1" ht="11.25">
      <c r="A223" s="7">
        <v>37986</v>
      </c>
      <c r="B223" s="84"/>
      <c r="C223" s="87">
        <v>5.8391239142000062E-2</v>
      </c>
      <c r="D223" s="84">
        <v>4.5535266086956572E-2</v>
      </c>
      <c r="E223" s="91">
        <v>5.958206758200002E-2</v>
      </c>
      <c r="F223" s="91">
        <v>7.4589445019999978E-2</v>
      </c>
      <c r="G223" s="91">
        <v>8.3851949800000103E-2</v>
      </c>
      <c r="H223" s="91">
        <v>9.7783408439999997E-2</v>
      </c>
      <c r="I223" s="91">
        <v>5.8631036810000037E-2</v>
      </c>
      <c r="J223" s="91">
        <v>8.7838418161999998E-2</v>
      </c>
      <c r="K223" s="91">
        <v>0.10238243127999991</v>
      </c>
      <c r="L223" s="88">
        <v>6.5714335813953584E-2</v>
      </c>
      <c r="M223" s="84">
        <v>6.7618939561999936E-2</v>
      </c>
      <c r="N223" s="90">
        <v>4.9566114379999915E-2</v>
      </c>
      <c r="O223" s="88">
        <v>3.1622542850000102E-2</v>
      </c>
      <c r="P223" s="84">
        <v>-1.5558400199999767E-3</v>
      </c>
      <c r="Q223" s="90">
        <v>1.3346000000000746E-3</v>
      </c>
      <c r="R223" s="90">
        <v>1.4881719999999987E-2</v>
      </c>
      <c r="S223" s="90">
        <v>6.75624000000008E-3</v>
      </c>
      <c r="T223" s="90">
        <v>-1.0240599999999933E-3</v>
      </c>
      <c r="U223" s="90">
        <v>-8.4937000000000484E-3</v>
      </c>
      <c r="V223" s="90">
        <v>8.3806799999999182E-3</v>
      </c>
      <c r="W223" s="90">
        <v>4.884359999999921E-3</v>
      </c>
      <c r="X223" s="90">
        <v>7.902600000000426E-4</v>
      </c>
      <c r="Y223" s="90">
        <v>2.200555999999998E-2</v>
      </c>
      <c r="Z223" s="87">
        <v>4.9315687862000024E-2</v>
      </c>
      <c r="AA223" s="84">
        <v>6.3492185803921686E-2</v>
      </c>
      <c r="AB223" s="91">
        <v>2.1321645521999999E-2</v>
      </c>
      <c r="AC223" s="91">
        <v>4.5487262960000052E-2</v>
      </c>
      <c r="AD223" s="91">
        <v>3.3478554421999984E-2</v>
      </c>
      <c r="AE223" s="91">
        <v>1.9967872282000032E-2</v>
      </c>
      <c r="AF223" s="94">
        <v>6.4105132539999943E-2</v>
      </c>
      <c r="AG223" s="84">
        <v>3.9899017179999996E-2</v>
      </c>
      <c r="AH223" s="91">
        <v>3.2360856639999991E-2</v>
      </c>
      <c r="AI223" s="91">
        <v>5.2338679100000007E-2</v>
      </c>
      <c r="AJ223" s="91">
        <v>4.9864638360000102E-2</v>
      </c>
      <c r="AK223" s="91">
        <v>2.6696436319999961E-2</v>
      </c>
      <c r="AL223" s="87">
        <v>2.8699550078431502E-2</v>
      </c>
      <c r="AM223" s="84">
        <v>1.015202530199999E-2</v>
      </c>
      <c r="AN223" s="91">
        <v>6.4551016052564192E-2</v>
      </c>
      <c r="AO223" s="91">
        <v>8.107827384473687E-2</v>
      </c>
      <c r="AP223" s="87">
        <v>9.1655762762000048E-2</v>
      </c>
      <c r="AQ223" s="84">
        <v>4.7902834490000101E-2</v>
      </c>
      <c r="AR223" s="91">
        <v>8.0646685846153865E-2</v>
      </c>
      <c r="AS223" s="91">
        <v>0.10310246970000003</v>
      </c>
      <c r="AT223" s="87">
        <v>3.7147420841999956E-2</v>
      </c>
      <c r="AU223" s="143">
        <v>4.5036899999999935E-2</v>
      </c>
      <c r="AV223" s="119">
        <v>5.1498184438E-2</v>
      </c>
      <c r="AW223" s="119">
        <v>5.076551E-2</v>
      </c>
      <c r="AX223" s="119">
        <v>5.3166066713333099E-2</v>
      </c>
      <c r="AY223" s="119">
        <v>5.2452800000000001E-2</v>
      </c>
    </row>
    <row r="224" spans="1:51" s="9" customFormat="1" ht="11.25">
      <c r="A224" s="7">
        <v>38016</v>
      </c>
      <c r="B224" s="84"/>
      <c r="C224" s="87">
        <v>3.6235385599999947E-2</v>
      </c>
      <c r="D224" s="84">
        <v>1.138422071369849E-2</v>
      </c>
      <c r="E224" s="91">
        <v>8.2197828599999134E-3</v>
      </c>
      <c r="F224" s="91">
        <v>4.0011695720000073E-2</v>
      </c>
      <c r="G224" s="91">
        <v>2.7127828200000037E-2</v>
      </c>
      <c r="H224" s="91">
        <v>2.4515609544000005E-2</v>
      </c>
      <c r="I224" s="91">
        <v>1.1920371360000015E-2</v>
      </c>
      <c r="J224" s="91">
        <v>2.6551025020000063E-2</v>
      </c>
      <c r="K224" s="91">
        <v>7.2716043659999396E-3</v>
      </c>
      <c r="L224" s="88">
        <v>1.9818977441860453E-2</v>
      </c>
      <c r="M224" s="84">
        <v>1.8580888638000115E-2</v>
      </c>
      <c r="N224" s="90">
        <v>1.6761172802000068E-2</v>
      </c>
      <c r="O224" s="88">
        <v>1.6777427604000028E-2</v>
      </c>
      <c r="P224" s="84">
        <v>6.6671149879999891E-2</v>
      </c>
      <c r="Q224" s="90">
        <v>3.1984280000000087E-2</v>
      </c>
      <c r="R224" s="90">
        <v>3.6594038999999912E-2</v>
      </c>
      <c r="S224" s="90">
        <v>2.0958220000000027E-2</v>
      </c>
      <c r="T224" s="90">
        <v>4.6457280000000045E-2</v>
      </c>
      <c r="U224" s="90">
        <v>6.2375939999999908E-2</v>
      </c>
      <c r="V224" s="90">
        <v>1.6840460000000057E-2</v>
      </c>
      <c r="W224" s="90">
        <v>5.3574999999999928E-2</v>
      </c>
      <c r="X224" s="90">
        <v>1.5669340000000087E-2</v>
      </c>
      <c r="Y224" s="90">
        <v>4.7241480000000058E-2</v>
      </c>
      <c r="Z224" s="87">
        <v>7.8263422262000004E-2</v>
      </c>
      <c r="AA224" s="84">
        <v>1.3098617554901937E-2</v>
      </c>
      <c r="AB224" s="91">
        <v>4.3129409407407504E-2</v>
      </c>
      <c r="AC224" s="91">
        <v>8.2062208759494659E-3</v>
      </c>
      <c r="AD224" s="91">
        <v>5.9983298939999985E-2</v>
      </c>
      <c r="AE224" s="91">
        <v>1.8368337200000084E-2</v>
      </c>
      <c r="AF224" s="94">
        <v>9.407751135799991E-2</v>
      </c>
      <c r="AG224" s="84">
        <v>1.3267468265999893E-2</v>
      </c>
      <c r="AH224" s="91">
        <v>2.5006043839999936E-2</v>
      </c>
      <c r="AI224" s="91">
        <v>3.1705712041999901E-2</v>
      </c>
      <c r="AJ224" s="91">
        <v>3.5421925362000062E-2</v>
      </c>
      <c r="AK224" s="91">
        <v>2.2668826961999899E-2</v>
      </c>
      <c r="AL224" s="87">
        <v>2.0107843166666806E-2</v>
      </c>
      <c r="AM224" s="84">
        <v>8.6540866846153808E-2</v>
      </c>
      <c r="AN224" s="91">
        <v>2.2327908775949368E-2</v>
      </c>
      <c r="AO224" s="91">
        <v>5.5985402660526207E-2</v>
      </c>
      <c r="AP224" s="87">
        <v>0.11374749408000007</v>
      </c>
      <c r="AQ224" s="84">
        <v>2.0312920200000084E-2</v>
      </c>
      <c r="AR224" s="91">
        <v>2.6722342862500081E-2</v>
      </c>
      <c r="AS224" s="91">
        <v>4.0105282699999911E-2</v>
      </c>
      <c r="AT224" s="87">
        <v>3.9648580139999945E-2</v>
      </c>
      <c r="AU224" s="143">
        <v>2.9643800000000109E-2</v>
      </c>
      <c r="AV224" s="119">
        <v>2.3437399122000002E-2</v>
      </c>
      <c r="AW224" s="119">
        <v>1.7276409999999999E-2</v>
      </c>
      <c r="AX224" s="119">
        <v>2.4211390194892803E-2</v>
      </c>
      <c r="AY224" s="119">
        <v>1.8353700000000001E-2</v>
      </c>
    </row>
    <row r="225" spans="1:51" s="9" customFormat="1" ht="11.25">
      <c r="A225" s="7">
        <v>38044</v>
      </c>
      <c r="B225" s="84"/>
      <c r="C225" s="87">
        <v>4.3336071268599952E-2</v>
      </c>
      <c r="D225" s="84">
        <v>3.1157320116666609E-2</v>
      </c>
      <c r="E225" s="91">
        <v>4.0447854578000042E-2</v>
      </c>
      <c r="F225" s="91">
        <v>4.0227575959999928E-2</v>
      </c>
      <c r="G225" s="91">
        <v>3.314571641730768E-2</v>
      </c>
      <c r="H225" s="91">
        <v>3.244729530599999E-2</v>
      </c>
      <c r="I225" s="91">
        <v>3.1989993779999892E-2</v>
      </c>
      <c r="J225" s="91">
        <v>2.1010097480000045E-2</v>
      </c>
      <c r="K225" s="91">
        <v>3.7010524665999966E-2</v>
      </c>
      <c r="L225" s="88">
        <v>2.480113523809524E-2</v>
      </c>
      <c r="M225" s="84">
        <v>2.6329915000000037E-2</v>
      </c>
      <c r="N225" s="90">
        <v>3.169135737600004E-2</v>
      </c>
      <c r="O225" s="88">
        <v>2.4776531367346921E-2</v>
      </c>
      <c r="P225" s="84">
        <v>-1.7246160399999599E-3</v>
      </c>
      <c r="Q225" s="90">
        <v>4.4108800000000059E-3</v>
      </c>
      <c r="R225" s="90">
        <v>2.5088819999999901E-2</v>
      </c>
      <c r="S225" s="90">
        <v>2.7600199999999742E-3</v>
      </c>
      <c r="T225" s="90">
        <v>-2.8060199999999647E-3</v>
      </c>
      <c r="U225" s="90">
        <v>1.5612560000000109E-2</v>
      </c>
      <c r="V225" s="90">
        <v>1.157689999999989E-2</v>
      </c>
      <c r="W225" s="90">
        <v>8.9930600000001082E-3</v>
      </c>
      <c r="X225" s="90">
        <v>-7.4836799999999926E-3</v>
      </c>
      <c r="Y225" s="90">
        <v>3.1784260000000009E-2</v>
      </c>
      <c r="Z225" s="87">
        <v>-9.0410036300001551E-3</v>
      </c>
      <c r="AA225" s="84">
        <v>1.9528618679999887E-2</v>
      </c>
      <c r="AB225" s="91">
        <v>-6.896950303461491E-3</v>
      </c>
      <c r="AC225" s="91">
        <v>1.0452233180952453E-2</v>
      </c>
      <c r="AD225" s="91">
        <v>2.770696978000009E-2</v>
      </c>
      <c r="AE225" s="91">
        <v>4.9737728000001091E-3</v>
      </c>
      <c r="AF225" s="94">
        <v>3.9291017500000525E-3</v>
      </c>
      <c r="AG225" s="84">
        <v>2.1652387580000099E-2</v>
      </c>
      <c r="AH225" s="91">
        <v>1.3186983311999967E-2</v>
      </c>
      <c r="AI225" s="91">
        <v>1.2645995293000034E-2</v>
      </c>
      <c r="AJ225" s="91">
        <v>1.1367663669999972E-2</v>
      </c>
      <c r="AK225" s="91">
        <v>1.6309855466400069E-2</v>
      </c>
      <c r="AL225" s="87">
        <v>1.7087927341346232E-2</v>
      </c>
      <c r="AM225" s="84">
        <v>-2.2871057562000141E-2</v>
      </c>
      <c r="AN225" s="91">
        <v>1.5298177585443051E-2</v>
      </c>
      <c r="AO225" s="91">
        <v>1.6083204253164674E-2</v>
      </c>
      <c r="AP225" s="87">
        <v>-1.2452922540000078E-2</v>
      </c>
      <c r="AQ225" s="84">
        <v>1.8615466975999917E-2</v>
      </c>
      <c r="AR225" s="91">
        <v>1.5459746393750029E-2</v>
      </c>
      <c r="AS225" s="91">
        <v>2.6089475065999901E-2</v>
      </c>
      <c r="AT225" s="87">
        <v>2.4205253122000059E-2</v>
      </c>
      <c r="AU225" s="143">
        <v>1.2363300000000077E-2</v>
      </c>
      <c r="AV225" s="119">
        <v>1.9418838715100639E-2</v>
      </c>
      <c r="AW225" s="119">
        <v>1.2209029999995735E-2</v>
      </c>
      <c r="AX225" s="119">
        <v>2.0760218949317899E-2</v>
      </c>
      <c r="AY225" s="119">
        <v>1.3894800000000001E-2</v>
      </c>
    </row>
    <row r="226" spans="1:51" s="9" customFormat="1" ht="11.25">
      <c r="A226" s="7">
        <v>38077</v>
      </c>
      <c r="B226" s="84"/>
      <c r="C226" s="87">
        <v>5.5140186400000069E-3</v>
      </c>
      <c r="D226" s="84">
        <v>-7.2145134719101556E-3</v>
      </c>
      <c r="E226" s="91">
        <v>4.1931746199999065E-3</v>
      </c>
      <c r="F226" s="91">
        <v>2.8644787600000665E-3</v>
      </c>
      <c r="G226" s="91">
        <v>-1.9884533799999771E-3</v>
      </c>
      <c r="H226" s="91">
        <v>-1.1385589600000356E-3</v>
      </c>
      <c r="I226" s="91">
        <v>1.2907177560000038E-2</v>
      </c>
      <c r="J226" s="91">
        <v>-6.150720399999976E-4</v>
      </c>
      <c r="K226" s="91">
        <v>1.0130367000000806E-3</v>
      </c>
      <c r="L226" s="88">
        <v>8.8096165116278158E-3</v>
      </c>
      <c r="M226" s="84">
        <v>1.7760874999999121E-3</v>
      </c>
      <c r="N226" s="90">
        <v>-4.3836795399999628E-3</v>
      </c>
      <c r="O226" s="88">
        <v>2.651343299999942E-3</v>
      </c>
      <c r="P226" s="84">
        <v>-1.1515400760000016E-2</v>
      </c>
      <c r="Q226" s="90">
        <v>-1.8967199999999962E-2</v>
      </c>
      <c r="R226" s="90">
        <v>-6.3364400000001098E-3</v>
      </c>
      <c r="S226" s="90">
        <v>-3.1115400000000237E-3</v>
      </c>
      <c r="T226" s="90">
        <v>-9.9031800000000114E-3</v>
      </c>
      <c r="U226" s="90">
        <v>-1.0730919999999977E-2</v>
      </c>
      <c r="V226" s="90">
        <v>-1.7798399999999992E-2</v>
      </c>
      <c r="W226" s="90">
        <v>-1.4379719999999874E-2</v>
      </c>
      <c r="X226" s="90">
        <v>1.4013379999999964E-2</v>
      </c>
      <c r="Y226" s="90">
        <v>-2.4394519999999975E-2</v>
      </c>
      <c r="Z226" s="87">
        <v>-3.5444918679999993E-2</v>
      </c>
      <c r="AA226" s="84">
        <v>-9.720489400000254E-4</v>
      </c>
      <c r="AB226" s="91">
        <v>-2.2481540673076839E-2</v>
      </c>
      <c r="AC226" s="91">
        <v>-1.3556017945205445E-3</v>
      </c>
      <c r="AD226" s="91">
        <v>-4.2642582799999884E-3</v>
      </c>
      <c r="AE226" s="91">
        <v>-8.552267939999969E-3</v>
      </c>
      <c r="AF226" s="94">
        <v>-3.8109080180000032E-2</v>
      </c>
      <c r="AG226" s="84">
        <v>-5.9022443799999769E-3</v>
      </c>
      <c r="AH226" s="91">
        <v>-1.2669322539999972E-2</v>
      </c>
      <c r="AI226" s="91">
        <v>-1.1518735019999893E-2</v>
      </c>
      <c r="AJ226" s="91">
        <v>-1.7548431679999976E-2</v>
      </c>
      <c r="AK226" s="91">
        <v>-2.8301965200001611E-3</v>
      </c>
      <c r="AL226" s="87">
        <v>5.6463762592593447E-3</v>
      </c>
      <c r="AM226" s="84">
        <v>-4.8756669340000003E-2</v>
      </c>
      <c r="AN226" s="91">
        <v>4.3078502578313138E-3</v>
      </c>
      <c r="AO226" s="91">
        <v>-1.3178258746835425E-2</v>
      </c>
      <c r="AP226" s="87">
        <v>-3.3726767220000009E-2</v>
      </c>
      <c r="AQ226" s="84">
        <v>-1.0627370740000086E-2</v>
      </c>
      <c r="AR226" s="91">
        <v>-1.5955758750001436E-3</v>
      </c>
      <c r="AS226" s="91">
        <v>-9.936230999999518E-4</v>
      </c>
      <c r="AT226" s="87">
        <v>-1.8496895900000032E-2</v>
      </c>
      <c r="AU226" s="143">
        <v>-4.2593000000000769E-3</v>
      </c>
      <c r="AV226" s="119">
        <v>-7.3709116433999999E-3</v>
      </c>
      <c r="AW226" s="119">
        <v>-1.6358910000000001E-2</v>
      </c>
      <c r="AX226" s="119">
        <v>-5.9832327651977504E-3</v>
      </c>
      <c r="AY226" s="119">
        <v>-1.5085939999999999E-2</v>
      </c>
    </row>
    <row r="227" spans="1:51" s="9" customFormat="1" ht="11.25">
      <c r="A227" s="7">
        <v>38107</v>
      </c>
      <c r="B227" s="84"/>
      <c r="C227" s="87">
        <v>-3.1011087413687632E-2</v>
      </c>
      <c r="D227" s="84">
        <v>3.6063215840909102E-3</v>
      </c>
      <c r="E227" s="91">
        <v>-2.7484625779999994E-2</v>
      </c>
      <c r="F227" s="91">
        <v>-2.2967745795918315E-2</v>
      </c>
      <c r="G227" s="91">
        <v>-7.3057206862745527E-3</v>
      </c>
      <c r="H227" s="91">
        <v>-7.2868139399999698E-3</v>
      </c>
      <c r="I227" s="91">
        <v>-2.6933151860000004E-2</v>
      </c>
      <c r="J227" s="91">
        <v>-5.2533222199999674E-3</v>
      </c>
      <c r="K227" s="91">
        <v>1.1738321399998863E-3</v>
      </c>
      <c r="L227" s="88">
        <v>-2.9061029756097589E-2</v>
      </c>
      <c r="M227" s="84">
        <v>-3.8135666213999997E-2</v>
      </c>
      <c r="N227" s="90">
        <v>-2.6664745399999856E-2</v>
      </c>
      <c r="O227" s="88">
        <v>-1.9812301659000053E-2</v>
      </c>
      <c r="P227" s="84">
        <v>-7.4829412640000093E-2</v>
      </c>
      <c r="Q227" s="90">
        <v>-3.36588000000001E-2</v>
      </c>
      <c r="R227" s="90">
        <v>-4.8666019999999977E-2</v>
      </c>
      <c r="S227" s="90">
        <v>-4.8014780000000146E-2</v>
      </c>
      <c r="T227" s="90">
        <v>-7.4888859999999946E-2</v>
      </c>
      <c r="U227" s="90">
        <v>-5.4996340000000088E-2</v>
      </c>
      <c r="V227" s="90">
        <v>-2.6991919999999947E-2</v>
      </c>
      <c r="W227" s="90">
        <v>-6.8365899999999979E-2</v>
      </c>
      <c r="X227" s="90">
        <v>-5.6537700000000135E-2</v>
      </c>
      <c r="Y227" s="90">
        <v>-7.340651999999992E-2</v>
      </c>
      <c r="Z227" s="87">
        <v>-4.8735307019999952E-2</v>
      </c>
      <c r="AA227" s="84">
        <v>-1.9643090179999989E-2</v>
      </c>
      <c r="AB227" s="91">
        <v>-4.4313914792452835E-2</v>
      </c>
      <c r="AC227" s="91">
        <v>-1.6557641347368368E-2</v>
      </c>
      <c r="AD227" s="91">
        <v>-5.8650371568000015E-2</v>
      </c>
      <c r="AE227" s="91">
        <v>-3.8504660725000028E-2</v>
      </c>
      <c r="AF227" s="94">
        <v>-5.1604264940000033E-2</v>
      </c>
      <c r="AG227" s="84">
        <v>-5.0754612219999773E-3</v>
      </c>
      <c r="AH227" s="91">
        <v>2.2730763329998904E-3</v>
      </c>
      <c r="AI227" s="91">
        <v>-1.2240748699999804E-3</v>
      </c>
      <c r="AJ227" s="91">
        <v>1.1487776377999914E-2</v>
      </c>
      <c r="AK227" s="91">
        <v>1.4263194179999772E-3</v>
      </c>
      <c r="AL227" s="87">
        <v>-1.014192027272709E-3</v>
      </c>
      <c r="AM227" s="84">
        <v>-9.0428075578737666E-2</v>
      </c>
      <c r="AN227" s="91">
        <v>-1.7480767269642872E-2</v>
      </c>
      <c r="AO227" s="91">
        <v>-5.3604946025641032E-2</v>
      </c>
      <c r="AP227" s="87">
        <v>-5.8175768823529372E-2</v>
      </c>
      <c r="AQ227" s="84">
        <v>-3.3800674319687474E-2</v>
      </c>
      <c r="AR227" s="91">
        <v>-2.0784449702127672E-2</v>
      </c>
      <c r="AS227" s="91">
        <v>-4.6319599259999955E-2</v>
      </c>
      <c r="AT227" s="87">
        <v>-5.1069726605000088E-2</v>
      </c>
      <c r="AU227" s="143">
        <v>-2.3114199999999974E-2</v>
      </c>
      <c r="AV227" s="119">
        <v>-2.500406372175E-2</v>
      </c>
      <c r="AW227" s="119">
        <v>-1.679075E-2</v>
      </c>
      <c r="AX227" s="119">
        <v>-2.4184557419704097E-2</v>
      </c>
      <c r="AY227" s="119">
        <v>-1.5701059999999999E-2</v>
      </c>
    </row>
    <row r="228" spans="1:51" s="9" customFormat="1" ht="11.25">
      <c r="A228" s="7">
        <v>38135</v>
      </c>
      <c r="B228" s="84"/>
      <c r="C228" s="87">
        <v>1.7109337556000082E-2</v>
      </c>
      <c r="D228" s="84">
        <v>1.077079414404758E-2</v>
      </c>
      <c r="E228" s="91">
        <v>1.6075849137999976E-2</v>
      </c>
      <c r="F228" s="91">
        <v>1.1667581938000104E-2</v>
      </c>
      <c r="G228" s="91">
        <v>1.6973674784313664E-2</v>
      </c>
      <c r="H228" s="91">
        <v>-2.8742661380000145E-3</v>
      </c>
      <c r="I228" s="91">
        <v>1.3305751859999937E-2</v>
      </c>
      <c r="J228" s="91">
        <v>3.2960616099999562E-3</v>
      </c>
      <c r="K228" s="91">
        <v>-1.7421037168000031E-2</v>
      </c>
      <c r="L228" s="88">
        <v>1.4131679069767422E-2</v>
      </c>
      <c r="M228" s="84">
        <v>1.880133439999998E-2</v>
      </c>
      <c r="N228" s="90">
        <v>2.1043152474000015E-2</v>
      </c>
      <c r="O228" s="88">
        <v>1.5428035270000029E-2</v>
      </c>
      <c r="P228" s="84">
        <v>4.9333614460000064E-2</v>
      </c>
      <c r="Q228" s="90">
        <v>3.4686408000000002E-2</v>
      </c>
      <c r="R228" s="90">
        <v>3.5069379999999928E-2</v>
      </c>
      <c r="S228" s="90">
        <v>2.3831060000000015E-2</v>
      </c>
      <c r="T228" s="90">
        <v>5.0029560000000028E-2</v>
      </c>
      <c r="U228" s="90">
        <v>4.5660239999999908E-2</v>
      </c>
      <c r="V228" s="90">
        <v>8.5047000000000317E-3</v>
      </c>
      <c r="W228" s="90">
        <v>5.3972420000000021E-2</v>
      </c>
      <c r="X228" s="90">
        <v>1.7374999999999918E-2</v>
      </c>
      <c r="Y228" s="90">
        <v>5.31365800000001E-2</v>
      </c>
      <c r="Z228" s="87">
        <v>4.287779138000003E-2</v>
      </c>
      <c r="AA228" s="84">
        <v>2.5505691078000048E-2</v>
      </c>
      <c r="AB228" s="91">
        <v>4.6417963758620617E-2</v>
      </c>
      <c r="AC228" s="91">
        <v>1.8520282501315766E-2</v>
      </c>
      <c r="AD228" s="91">
        <v>5.3687594199999911E-2</v>
      </c>
      <c r="AE228" s="91">
        <v>4.0144539639999977E-2</v>
      </c>
      <c r="AF228" s="94">
        <v>1.2478556630000082E-2</v>
      </c>
      <c r="AG228" s="84">
        <v>8.5623402279999539E-3</v>
      </c>
      <c r="AH228" s="91">
        <v>1.9146209392000069E-2</v>
      </c>
      <c r="AI228" s="91">
        <v>2.7592636157999895E-2</v>
      </c>
      <c r="AJ228" s="91">
        <v>1.3578015652000008E-2</v>
      </c>
      <c r="AK228" s="91">
        <v>1.9721051719999938E-2</v>
      </c>
      <c r="AL228" s="87">
        <v>9.6477850000000753E-3</v>
      </c>
      <c r="AM228" s="84">
        <v>6.0853437460000048E-2</v>
      </c>
      <c r="AN228" s="91">
        <v>2.0698421779069776E-2</v>
      </c>
      <c r="AO228" s="91">
        <v>3.3638811376E-2</v>
      </c>
      <c r="AP228" s="87">
        <v>3.6078843290000107E-2</v>
      </c>
      <c r="AQ228" s="84">
        <v>1.9923783260000105E-2</v>
      </c>
      <c r="AR228" s="91">
        <v>2.5415147304255203E-2</v>
      </c>
      <c r="AS228" s="91">
        <v>2.6551015766000052E-2</v>
      </c>
      <c r="AT228" s="87">
        <v>4.8657686319999893E-2</v>
      </c>
      <c r="AU228" s="143">
        <v>1.9561399999999951E-2</v>
      </c>
      <c r="AV228" s="119">
        <v>1.81484054672E-2</v>
      </c>
      <c r="AW228" s="119">
        <v>1.21E-2</v>
      </c>
      <c r="AX228" s="119">
        <v>1.9708406762098101E-2</v>
      </c>
      <c r="AY228" s="119">
        <v>1.3724209999999999E-2</v>
      </c>
    </row>
    <row r="229" spans="1:51" s="9" customFormat="1" ht="11.25">
      <c r="A229" s="7">
        <v>38168</v>
      </c>
      <c r="B229" s="84"/>
      <c r="C229" s="87">
        <v>1.9557505539999909E-2</v>
      </c>
      <c r="D229" s="84">
        <v>2.2020850979518114E-2</v>
      </c>
      <c r="E229" s="91">
        <v>3.1168914840000062E-2</v>
      </c>
      <c r="F229" s="91">
        <v>4.928654658000009E-2</v>
      </c>
      <c r="G229" s="91">
        <v>4.1573630679245355E-2</v>
      </c>
      <c r="H229" s="91">
        <v>5.2774018400000067E-2</v>
      </c>
      <c r="I229" s="91">
        <v>2.6482499359999911E-2</v>
      </c>
      <c r="J229" s="91">
        <v>6.7237145308000068E-2</v>
      </c>
      <c r="K229" s="91">
        <v>4.1732095900000044E-2</v>
      </c>
      <c r="L229" s="88">
        <v>1.7390116590909166E-2</v>
      </c>
      <c r="M229" s="84">
        <v>1.7928204980000029E-2</v>
      </c>
      <c r="N229" s="90">
        <v>2.1106484077999976E-2</v>
      </c>
      <c r="O229" s="88">
        <v>1.2492888679999981E-2</v>
      </c>
      <c r="P229" s="84">
        <v>4.8522400148000022E-2</v>
      </c>
      <c r="Q229" s="90">
        <v>4.3122920000000065E-2</v>
      </c>
      <c r="R229" s="90">
        <v>5.2747019999999978E-2</v>
      </c>
      <c r="S229" s="90">
        <v>5.8809359999999922E-2</v>
      </c>
      <c r="T229" s="90">
        <v>5.3566119999999939E-2</v>
      </c>
      <c r="U229" s="90">
        <v>5.651278000000004E-2</v>
      </c>
      <c r="V229" s="90">
        <v>4.6984520000000085E-2</v>
      </c>
      <c r="W229" s="90">
        <v>5.9827360000000107E-2</v>
      </c>
      <c r="X229" s="90">
        <v>5.3824899999999953E-2</v>
      </c>
      <c r="Y229" s="90">
        <v>5.1061540000000072E-2</v>
      </c>
      <c r="Z229" s="87">
        <v>3.3788545288000016E-2</v>
      </c>
      <c r="AA229" s="84">
        <v>2.9908445380000037E-2</v>
      </c>
      <c r="AB229" s="91">
        <v>1.6932027909090985E-2</v>
      </c>
      <c r="AC229" s="91">
        <v>2.8481332116049307E-2</v>
      </c>
      <c r="AD229" s="91">
        <v>5.6939435679999928E-2</v>
      </c>
      <c r="AE229" s="91">
        <v>3.1344609060000028E-2</v>
      </c>
      <c r="AF229" s="94">
        <v>6.5977975440000058E-2</v>
      </c>
      <c r="AG229" s="84">
        <v>1.3581852800000016E-2</v>
      </c>
      <c r="AH229" s="91">
        <v>4.4814397679999729E-3</v>
      </c>
      <c r="AI229" s="91">
        <v>2.9594161337999969E-2</v>
      </c>
      <c r="AJ229" s="91">
        <v>1.4068280148000101E-2</v>
      </c>
      <c r="AK229" s="91">
        <v>1.2528736227999993E-2</v>
      </c>
      <c r="AL229" s="87">
        <v>1.1090376196226437E-2</v>
      </c>
      <c r="AM229" s="84">
        <v>1.4427216117647079E-2</v>
      </c>
      <c r="AN229" s="91">
        <v>3.0950642223529501E-2</v>
      </c>
      <c r="AO229" s="91">
        <v>6.6505199866666587E-2</v>
      </c>
      <c r="AP229" s="87">
        <v>4.5270312748000086E-2</v>
      </c>
      <c r="AQ229" s="84">
        <v>1.4943739128000066E-2</v>
      </c>
      <c r="AR229" s="91">
        <v>4.128232146153854E-2</v>
      </c>
      <c r="AS229" s="91">
        <v>5.9832256019999974E-2</v>
      </c>
      <c r="AT229" s="87">
        <v>2.9642906479999898E-2</v>
      </c>
      <c r="AU229" s="143">
        <v>2.322829999999998E-2</v>
      </c>
      <c r="AV229" s="119">
        <v>2.8933677644000001E-2</v>
      </c>
      <c r="AW229" s="119">
        <v>1.7989040000000001E-2</v>
      </c>
      <c r="AX229" s="119">
        <v>3.0297883739471398E-2</v>
      </c>
      <c r="AY229" s="119">
        <v>1.94515E-2</v>
      </c>
    </row>
    <row r="230" spans="1:51" s="9" customFormat="1" ht="11.25">
      <c r="A230" s="7">
        <v>38198</v>
      </c>
      <c r="B230" s="84"/>
      <c r="C230" s="87">
        <v>-2.6676843339999978E-2</v>
      </c>
      <c r="D230" s="84">
        <v>-3.65757150731707E-2</v>
      </c>
      <c r="E230" s="91">
        <v>-1.5060290640000029E-2</v>
      </c>
      <c r="F230" s="91">
        <v>-1.4170315440000025E-2</v>
      </c>
      <c r="G230" s="91">
        <v>-2.6175626622641612E-2</v>
      </c>
      <c r="H230" s="91">
        <v>-2.3733000080000011E-2</v>
      </c>
      <c r="I230" s="91">
        <v>-1.2252256479999946E-2</v>
      </c>
      <c r="J230" s="91">
        <v>-4.7571585419999951E-2</v>
      </c>
      <c r="K230" s="91">
        <v>-5.1950550799999551E-3</v>
      </c>
      <c r="L230" s="88">
        <v>-1.4101065813953317E-2</v>
      </c>
      <c r="M230" s="84">
        <v>6.9491773673469037E-3</v>
      </c>
      <c r="N230" s="90">
        <v>-1.6180067940000153E-2</v>
      </c>
      <c r="O230" s="88">
        <v>-4.3844048918367462E-2</v>
      </c>
      <c r="P230" s="84">
        <v>-6.9837744119999989E-2</v>
      </c>
      <c r="Q230" s="90">
        <v>-4.3382520000000091E-2</v>
      </c>
      <c r="R230" s="90">
        <v>-4.3554920000000052E-2</v>
      </c>
      <c r="S230" s="90">
        <v>-4.2143840000000043E-2</v>
      </c>
      <c r="T230" s="90">
        <v>-4.7582499999999972E-2</v>
      </c>
      <c r="U230" s="90">
        <v>-4.3627839999999973E-2</v>
      </c>
      <c r="V230" s="90">
        <v>-5.5995140000000054E-2</v>
      </c>
      <c r="W230" s="90">
        <v>-5.5932340000000025E-2</v>
      </c>
      <c r="X230" s="90">
        <v>-2.7609719999999949E-2</v>
      </c>
      <c r="Y230" s="90">
        <v>-6.1141239999999986E-2</v>
      </c>
      <c r="Z230" s="87">
        <v>-7.9862555479999986E-2</v>
      </c>
      <c r="AA230" s="84">
        <v>-6.0593716079999971E-2</v>
      </c>
      <c r="AB230" s="91">
        <v>-8.7642176107142866E-2</v>
      </c>
      <c r="AC230" s="91">
        <v>-3.4227668064102601E-2</v>
      </c>
      <c r="AD230" s="91">
        <v>-5.4995396160000043E-2</v>
      </c>
      <c r="AE230" s="91">
        <v>-5.8555406040000091E-2</v>
      </c>
      <c r="AF230" s="94">
        <v>-8.1510058440000033E-2</v>
      </c>
      <c r="AG230" s="84">
        <v>-4.3001388340000113E-2</v>
      </c>
      <c r="AH230" s="91">
        <v>-6.3066969540000017E-2</v>
      </c>
      <c r="AI230" s="91">
        <v>-4.706120945999992E-2</v>
      </c>
      <c r="AJ230" s="91">
        <v>-5.7675468440000044E-2</v>
      </c>
      <c r="AK230" s="91">
        <v>-5.9225369960000052E-2</v>
      </c>
      <c r="AL230" s="87">
        <v>-4.8621845905660432E-2</v>
      </c>
      <c r="AM230" s="84">
        <v>-0.13825100958000003</v>
      </c>
      <c r="AN230" s="91">
        <v>-5.1523837069767375E-2</v>
      </c>
      <c r="AO230" s="91">
        <v>-4.4334961772151904E-2</v>
      </c>
      <c r="AP230" s="87">
        <v>-8.9280380319999963E-2</v>
      </c>
      <c r="AQ230" s="84">
        <v>-2.3283482036734693E-2</v>
      </c>
      <c r="AR230" s="91">
        <v>-3.6065353270833267E-2</v>
      </c>
      <c r="AS230" s="91">
        <v>-6.4217758319999985E-2</v>
      </c>
      <c r="AT230" s="87">
        <v>-8.2294480000000059E-2</v>
      </c>
      <c r="AU230" s="143">
        <v>-6.5196900000000002E-2</v>
      </c>
      <c r="AV230" s="119">
        <v>-4.3911621445599999E-2</v>
      </c>
      <c r="AW230" s="119">
        <v>-3.429049E-2</v>
      </c>
      <c r="AX230" s="119">
        <v>-4.3219752675558096E-2</v>
      </c>
      <c r="AY230" s="119">
        <v>-3.3099949999999996E-2</v>
      </c>
    </row>
    <row r="231" spans="1:51" s="9" customFormat="1" ht="11.25">
      <c r="A231" s="7">
        <v>38230</v>
      </c>
      <c r="B231" s="84"/>
      <c r="C231" s="87">
        <v>7.2859383520000875E-3</v>
      </c>
      <c r="D231" s="84">
        <v>1.6773922387341766E-2</v>
      </c>
      <c r="E231" s="91">
        <v>8.0842520999999667E-3</v>
      </c>
      <c r="F231" s="91">
        <v>7.62880959400003E-3</v>
      </c>
      <c r="G231" s="91">
        <v>-1.0715983307692301E-2</v>
      </c>
      <c r="H231" s="91">
        <v>-3.4415149119999988E-2</v>
      </c>
      <c r="I231" s="91">
        <v>3.6857122000000242E-3</v>
      </c>
      <c r="J231" s="91">
        <v>-3.1141990561999955E-2</v>
      </c>
      <c r="K231" s="91">
        <v>-8.8604856799999743E-3</v>
      </c>
      <c r="L231" s="88">
        <v>1.6158925581395422E-3</v>
      </c>
      <c r="M231" s="84">
        <v>4.2730529833999942E-2</v>
      </c>
      <c r="N231" s="90">
        <v>6.5193848400000309E-3</v>
      </c>
      <c r="O231" s="88">
        <v>-1.2578905805999963E-2</v>
      </c>
      <c r="P231" s="84">
        <v>-2.9367246159999971E-2</v>
      </c>
      <c r="Q231" s="90">
        <v>-1.7848879999999845E-2</v>
      </c>
      <c r="R231" s="90">
        <v>-2.7685199999999854E-2</v>
      </c>
      <c r="S231" s="90">
        <v>-2.3051660000000029E-2</v>
      </c>
      <c r="T231" s="90">
        <v>-3.6209000000000047E-2</v>
      </c>
      <c r="U231" s="90">
        <v>-1.577516000000001E-2</v>
      </c>
      <c r="V231" s="90">
        <v>-1.1091540000000011E-2</v>
      </c>
      <c r="W231" s="90">
        <v>-2.6470899999999853E-2</v>
      </c>
      <c r="X231" s="90">
        <v>-2.6763259999999844E-2</v>
      </c>
      <c r="Y231" s="90">
        <v>-1.7886040000000047E-2</v>
      </c>
      <c r="Z231" s="87">
        <v>-4.9552755899999967E-2</v>
      </c>
      <c r="AA231" s="84">
        <v>-1.0953469900000012E-2</v>
      </c>
      <c r="AB231" s="91">
        <v>-4.0539225666666678E-2</v>
      </c>
      <c r="AC231" s="91">
        <v>3.2328042837836968E-4</v>
      </c>
      <c r="AD231" s="91">
        <v>-5.203943724600002E-2</v>
      </c>
      <c r="AE231" s="91">
        <v>-2.2795753111999995E-2</v>
      </c>
      <c r="AF231" s="94">
        <v>-5.362894173999988E-2</v>
      </c>
      <c r="AG231" s="84">
        <v>8.3893260600000907E-3</v>
      </c>
      <c r="AH231" s="91">
        <v>-2.2734308880000276E-3</v>
      </c>
      <c r="AI231" s="91">
        <v>2.0652500319999767E-3</v>
      </c>
      <c r="AJ231" s="91">
        <v>-9.3013880679999605E-3</v>
      </c>
      <c r="AK231" s="91">
        <v>3.0247792319999522E-3</v>
      </c>
      <c r="AL231" s="87">
        <v>1.7043455720000544E-3</v>
      </c>
      <c r="AM231" s="84">
        <v>-8.6856977599999996E-2</v>
      </c>
      <c r="AN231" s="91">
        <v>-7.7663513571428755E-3</v>
      </c>
      <c r="AO231" s="91">
        <v>-4.9204406166249992E-2</v>
      </c>
      <c r="AP231" s="87">
        <v>-4.7898258919999992E-2</v>
      </c>
      <c r="AQ231" s="84">
        <v>2.0622707140000029E-2</v>
      </c>
      <c r="AR231" s="91">
        <v>6.1702972583332905E-3</v>
      </c>
      <c r="AS231" s="91">
        <v>-3.7795159239999987E-2</v>
      </c>
      <c r="AT231" s="87">
        <v>-3.7828869899999895E-2</v>
      </c>
      <c r="AU231" s="143">
        <v>-1.3742899999999891E-2</v>
      </c>
      <c r="AV231" s="119">
        <v>-4.8579221945999999E-3</v>
      </c>
      <c r="AW231" s="119">
        <v>2.287388E-3</v>
      </c>
      <c r="AX231" s="119">
        <v>-3.0052573786627803E-3</v>
      </c>
      <c r="AY231" s="119">
        <v>4.0472749999999995E-3</v>
      </c>
    </row>
    <row r="232" spans="1:51" s="9" customFormat="1" ht="11.25">
      <c r="A232" s="7">
        <v>38260</v>
      </c>
      <c r="B232" s="84"/>
      <c r="C232" s="87">
        <v>3.6177591059999958E-2</v>
      </c>
      <c r="D232" s="84">
        <v>7.2971568641024831E-3</v>
      </c>
      <c r="E232" s="91">
        <v>5.3334140887999926E-2</v>
      </c>
      <c r="F232" s="91">
        <v>4.90795973E-2</v>
      </c>
      <c r="G232" s="91">
        <v>2.206118446000005E-2</v>
      </c>
      <c r="H232" s="91">
        <v>5.5010746160000012E-2</v>
      </c>
      <c r="I232" s="91">
        <v>4.8326076339999968E-2</v>
      </c>
      <c r="J232" s="91">
        <v>8.8932377999999535E-3</v>
      </c>
      <c r="K232" s="91">
        <v>3.9303561180000113E-2</v>
      </c>
      <c r="L232" s="88">
        <v>4.3259895116279035E-2</v>
      </c>
      <c r="M232" s="84">
        <v>-2.9700158226000362E-3</v>
      </c>
      <c r="N232" s="90">
        <v>4.0446945640000065E-2</v>
      </c>
      <c r="O232" s="88">
        <v>3.6892688560000053E-2</v>
      </c>
      <c r="P232" s="84">
        <v>6.3922889619999923E-2</v>
      </c>
      <c r="Q232" s="90">
        <v>3.904467300000003E-2</v>
      </c>
      <c r="R232" s="90">
        <v>5.2432000000000034E-2</v>
      </c>
      <c r="S232" s="90">
        <v>4.6958612000000066E-2</v>
      </c>
      <c r="T232" s="90">
        <v>6.4653204000000075E-2</v>
      </c>
      <c r="U232" s="90">
        <v>6.2847958999999953E-2</v>
      </c>
      <c r="V232" s="90">
        <v>4.2292819999999898E-2</v>
      </c>
      <c r="W232" s="90">
        <v>6.349183699999994E-2</v>
      </c>
      <c r="X232" s="90">
        <v>4.7536280000000097E-2</v>
      </c>
      <c r="Y232" s="90">
        <v>6.976665999999998E-2</v>
      </c>
      <c r="Z232" s="87">
        <v>3.4979229579999993E-2</v>
      </c>
      <c r="AA232" s="84">
        <v>5.2889795040000021E-2</v>
      </c>
      <c r="AB232" s="91">
        <v>3.2808836309090816E-2</v>
      </c>
      <c r="AC232" s="91">
        <v>2.5272220295652126E-2</v>
      </c>
      <c r="AD232" s="91">
        <v>6.3877497000000005E-2</v>
      </c>
      <c r="AE232" s="91">
        <v>2.5626851820000018E-2</v>
      </c>
      <c r="AF232" s="94">
        <v>2.0122826219999945E-2</v>
      </c>
      <c r="AG232" s="84">
        <v>8.5958149200000555E-3</v>
      </c>
      <c r="AH232" s="91">
        <v>5.9703176400001112E-3</v>
      </c>
      <c r="AI232" s="91">
        <v>2.6808019800000027E-2</v>
      </c>
      <c r="AJ232" s="91">
        <v>1.5761103580000047E-2</v>
      </c>
      <c r="AK232" s="91">
        <v>5.0699059599998986E-3</v>
      </c>
      <c r="AL232" s="87">
        <v>5.7728840799999848E-3</v>
      </c>
      <c r="AM232" s="84">
        <v>5.0209640739999895E-2</v>
      </c>
      <c r="AN232" s="91">
        <v>4.2321283117647157E-2</v>
      </c>
      <c r="AO232" s="91">
        <v>5.0952973525641099E-2</v>
      </c>
      <c r="AP232" s="87">
        <v>1.4479792840000005E-2</v>
      </c>
      <c r="AQ232" s="84">
        <v>1.7889549199999966E-2</v>
      </c>
      <c r="AR232" s="91">
        <v>2.082102490196025E-3</v>
      </c>
      <c r="AS232" s="91">
        <v>9.5277943800000653E-3</v>
      </c>
      <c r="AT232" s="87">
        <v>4.0174992080000083E-2</v>
      </c>
      <c r="AU232" s="143">
        <v>1.6894600000000093E-2</v>
      </c>
      <c r="AV232" s="119">
        <v>2.6252602790799998E-2</v>
      </c>
      <c r="AW232" s="119">
        <v>9.3638899999999997E-3</v>
      </c>
      <c r="AX232" s="119">
        <v>2.7612773942087297E-2</v>
      </c>
      <c r="AY232" s="119">
        <v>1.082468E-2</v>
      </c>
    </row>
    <row r="233" spans="1:51" s="9" customFormat="1" ht="11.25">
      <c r="A233" s="7">
        <v>38289</v>
      </c>
      <c r="B233" s="84"/>
      <c r="C233" s="87">
        <v>1.3299492553999981E-2</v>
      </c>
      <c r="D233" s="84">
        <v>1.331845742533333E-2</v>
      </c>
      <c r="E233" s="91">
        <v>5.2368601999996933E-4</v>
      </c>
      <c r="F233" s="91">
        <v>-1.6511005539999846E-2</v>
      </c>
      <c r="G233" s="91">
        <v>2.1604028140000064E-2</v>
      </c>
      <c r="H233" s="91">
        <v>5.7834893399999476E-3</v>
      </c>
      <c r="I233" s="91">
        <v>-6.640024500000008E-3</v>
      </c>
      <c r="J233" s="91">
        <v>1.3986276780000084E-2</v>
      </c>
      <c r="K233" s="91">
        <v>2.0771897980000009E-2</v>
      </c>
      <c r="L233" s="88">
        <v>2.3564693255814007E-2</v>
      </c>
      <c r="M233" s="84">
        <v>2.6149150458000037E-2</v>
      </c>
      <c r="N233" s="90">
        <v>1.3448847360000071E-2</v>
      </c>
      <c r="O233" s="88">
        <v>3.7930129420000736E-3</v>
      </c>
      <c r="P233" s="84">
        <v>2.6113196200000077E-2</v>
      </c>
      <c r="Q233" s="90">
        <v>1.3512339999999901E-2</v>
      </c>
      <c r="R233" s="90">
        <v>2.4786820000000098E-2</v>
      </c>
      <c r="S233" s="90">
        <v>8.1475399999999532E-3</v>
      </c>
      <c r="T233" s="90">
        <v>1.9073480000000087E-2</v>
      </c>
      <c r="U233" s="90">
        <v>8.5238999999999177E-3</v>
      </c>
      <c r="V233" s="90">
        <v>8.568705999999926E-3</v>
      </c>
      <c r="W233" s="90">
        <v>2.2144240000000037E-2</v>
      </c>
      <c r="X233" s="90">
        <v>6.3488000000000433E-3</v>
      </c>
      <c r="Y233" s="90">
        <v>5.2139399999999725E-3</v>
      </c>
      <c r="Z233" s="87">
        <v>5.5228879478000037E-2</v>
      </c>
      <c r="AA233" s="84">
        <v>3.5265067692000107E-2</v>
      </c>
      <c r="AB233" s="91">
        <v>4.2423924646296296E-2</v>
      </c>
      <c r="AC233" s="91">
        <v>2.7192634947368344E-2</v>
      </c>
      <c r="AD233" s="91">
        <v>-3.260809206000026E-3</v>
      </c>
      <c r="AE233" s="91">
        <v>6.8722707477999911E-2</v>
      </c>
      <c r="AF233" s="94">
        <v>3.5747899833999952E-2</v>
      </c>
      <c r="AG233" s="84">
        <v>9.7804508799999024E-3</v>
      </c>
      <c r="AH233" s="91">
        <v>1.27384256980001E-2</v>
      </c>
      <c r="AI233" s="91">
        <v>7.5717136000008622E-4</v>
      </c>
      <c r="AJ233" s="91">
        <v>1.3608228098000108E-2</v>
      </c>
      <c r="AK233" s="91">
        <v>1.8618330560000063E-2</v>
      </c>
      <c r="AL233" s="87">
        <v>1.8408037115384523E-2</v>
      </c>
      <c r="AM233" s="84">
        <v>8.6673037880000026E-2</v>
      </c>
      <c r="AN233" s="91">
        <v>1.6670730338823603E-2</v>
      </c>
      <c r="AO233" s="91">
        <v>3.8619495061039011E-2</v>
      </c>
      <c r="AP233" s="87">
        <v>7.4535280759999933E-2</v>
      </c>
      <c r="AQ233" s="84">
        <v>2.5383259380000078E-2</v>
      </c>
      <c r="AR233" s="91">
        <v>2.1691839276595681E-2</v>
      </c>
      <c r="AS233" s="91">
        <v>5.4929041934000056E-2</v>
      </c>
      <c r="AT233" s="87">
        <v>4.0990386220000063E-2</v>
      </c>
      <c r="AU233" s="143">
        <v>2.9604699999999928E-2</v>
      </c>
      <c r="AV233" s="119">
        <v>2.3455451936400001E-2</v>
      </c>
      <c r="AW233" s="119">
        <v>1.4014240000000001E-2</v>
      </c>
      <c r="AX233" s="119">
        <v>2.41768663881286E-2</v>
      </c>
      <c r="AY233" s="119">
        <v>1.5280600000000002E-2</v>
      </c>
    </row>
    <row r="234" spans="1:51" s="9" customFormat="1" ht="11.25">
      <c r="A234" s="7">
        <v>38321</v>
      </c>
      <c r="B234" s="84"/>
      <c r="C234" s="87">
        <v>8.7626232140000093E-2</v>
      </c>
      <c r="D234" s="84">
        <v>4.5598594119767411E-2</v>
      </c>
      <c r="E234" s="91">
        <v>8.4280703493124998E-2</v>
      </c>
      <c r="F234" s="91">
        <v>9.0847064393124954E-2</v>
      </c>
      <c r="G234" s="91">
        <v>7.7775448762620103E-2</v>
      </c>
      <c r="H234" s="91">
        <v>0.10057926583999999</v>
      </c>
      <c r="I234" s="91">
        <v>9.0353271239999922E-2</v>
      </c>
      <c r="J234" s="91">
        <v>0.13104213335312509</v>
      </c>
      <c r="K234" s="91">
        <v>0.11091790834000004</v>
      </c>
      <c r="L234" s="88">
        <v>7.8439891136363737E-2</v>
      </c>
      <c r="M234" s="84">
        <v>3.8510633800000083E-2</v>
      </c>
      <c r="N234" s="90">
        <v>5.3337927625999981E-2</v>
      </c>
      <c r="O234" s="88">
        <v>4.9130165143999927E-2</v>
      </c>
      <c r="P234" s="84">
        <v>0.10100706278200011</v>
      </c>
      <c r="Q234" s="90">
        <v>8.9015142999999908E-2</v>
      </c>
      <c r="R234" s="90">
        <v>9.3976408000000067E-2</v>
      </c>
      <c r="S234" s="90">
        <v>8.8564918000000104E-2</v>
      </c>
      <c r="T234" s="90">
        <v>9.9146420000000068E-2</v>
      </c>
      <c r="U234" s="90">
        <v>8.4027816000000088E-2</v>
      </c>
      <c r="V234" s="90">
        <v>5.8098959999999922E-2</v>
      </c>
      <c r="W234" s="90">
        <v>0.10096371999999998</v>
      </c>
      <c r="X234" s="90">
        <v>5.5780640000000048E-2</v>
      </c>
      <c r="Y234" s="90">
        <v>9.3707900000000066E-2</v>
      </c>
      <c r="Z234" s="87">
        <v>6.5239136478000059E-2</v>
      </c>
      <c r="AA234" s="84">
        <v>8.5055304616000083E-2</v>
      </c>
      <c r="AB234" s="91">
        <v>4.9274311905660451E-2</v>
      </c>
      <c r="AC234" s="91">
        <v>6.0812512533333196E-2</v>
      </c>
      <c r="AD234" s="91">
        <v>9.3374420660000013E-2</v>
      </c>
      <c r="AE234" s="91">
        <v>6.7992619601999982E-2</v>
      </c>
      <c r="AF234" s="94">
        <v>0.10519895635999998</v>
      </c>
      <c r="AG234" s="84">
        <v>6.1521711571999926E-2</v>
      </c>
      <c r="AH234" s="91">
        <v>2.8877990940000098E-2</v>
      </c>
      <c r="AI234" s="91">
        <v>5.5903696899999966E-2</v>
      </c>
      <c r="AJ234" s="91">
        <v>2.8014741552000011E-2</v>
      </c>
      <c r="AK234" s="91">
        <v>3.3627853492156801E-2</v>
      </c>
      <c r="AL234" s="87">
        <v>4.9201540773584851E-2</v>
      </c>
      <c r="AM234" s="84">
        <v>7.9972585096000026E-2</v>
      </c>
      <c r="AN234" s="91">
        <v>6.8542749502879197E-2</v>
      </c>
      <c r="AO234" s="91">
        <v>9.7969746422535309E-2</v>
      </c>
      <c r="AP234" s="87">
        <v>0.10958661614000009</v>
      </c>
      <c r="AQ234" s="84">
        <v>5.0045654653061211E-2</v>
      </c>
      <c r="AR234" s="91">
        <v>5.9989536318367342E-2</v>
      </c>
      <c r="AS234" s="91">
        <v>0.10607803654000003</v>
      </c>
      <c r="AT234" s="87">
        <v>5.4272527821999983E-2</v>
      </c>
      <c r="AU234" s="143">
        <v>4.6593899999999966E-2</v>
      </c>
      <c r="AV234" s="119">
        <v>5.6766119945912498E-2</v>
      </c>
      <c r="AW234" s="119">
        <v>3.8594959999999998E-2</v>
      </c>
      <c r="AX234" s="119">
        <v>5.87396911150945E-2</v>
      </c>
      <c r="AY234" s="119">
        <v>4.0457489999999999E-2</v>
      </c>
    </row>
    <row r="235" spans="1:51" s="9" customFormat="1" ht="11.25">
      <c r="A235" s="7">
        <v>38352</v>
      </c>
      <c r="B235" s="84"/>
      <c r="C235" s="87">
        <v>5.033445411400006E-2</v>
      </c>
      <c r="D235" s="84">
        <v>3.8788349642222109E-2</v>
      </c>
      <c r="E235" s="91">
        <v>3.3792272993999894E-2</v>
      </c>
      <c r="F235" s="91">
        <v>4.2459365460000065E-2</v>
      </c>
      <c r="G235" s="91">
        <v>4.7021687440000015E-2</v>
      </c>
      <c r="H235" s="91">
        <v>1.5868459873999985E-2</v>
      </c>
      <c r="I235" s="91">
        <v>4.5591453279999916E-2</v>
      </c>
      <c r="J235" s="91">
        <v>4.1504497940000107E-2</v>
      </c>
      <c r="K235" s="91">
        <v>1.8248047571999937E-2</v>
      </c>
      <c r="L235" s="88">
        <v>5.6194482954545544E-2</v>
      </c>
      <c r="M235" s="84">
        <v>3.9787943359999911E-2</v>
      </c>
      <c r="N235" s="90">
        <v>3.6340246880000038E-2</v>
      </c>
      <c r="O235" s="88">
        <v>3.4691892479999931E-2</v>
      </c>
      <c r="P235" s="84">
        <v>2.3429012460000065E-2</v>
      </c>
      <c r="Q235" s="90">
        <v>3.748926000000008E-2</v>
      </c>
      <c r="R235" s="90">
        <v>8.810020000000085E-3</v>
      </c>
      <c r="S235" s="90">
        <v>2.317569999999991E-2</v>
      </c>
      <c r="T235" s="90">
        <v>1.5808279999999897E-2</v>
      </c>
      <c r="U235" s="90">
        <v>1.4478079999999949E-2</v>
      </c>
      <c r="V235" s="90">
        <v>4.16651400000001E-2</v>
      </c>
      <c r="W235" s="90">
        <v>1.1972520000000042E-2</v>
      </c>
      <c r="X235" s="90">
        <v>1.0960754999999933E-2</v>
      </c>
      <c r="Y235" s="90">
        <v>2.0086920000000008E-2</v>
      </c>
      <c r="Z235" s="87">
        <v>4.2007153480124959E-2</v>
      </c>
      <c r="AA235" s="84">
        <v>4.0276018973999905E-2</v>
      </c>
      <c r="AB235" s="91">
        <v>3.8288909412980798E-2</v>
      </c>
      <c r="AC235" s="91">
        <v>3.897659014323529E-2</v>
      </c>
      <c r="AD235" s="91">
        <v>2.2586977512000006E-2</v>
      </c>
      <c r="AE235" s="91">
        <v>5.1177108619999911E-2</v>
      </c>
      <c r="AF235" s="94">
        <v>3.8805744982000068E-2</v>
      </c>
      <c r="AG235" s="84">
        <v>4.7849359433999927E-2</v>
      </c>
      <c r="AH235" s="91">
        <v>4.6755731671624945E-2</v>
      </c>
      <c r="AI235" s="91">
        <v>4.5675131867999985E-2</v>
      </c>
      <c r="AJ235" s="91">
        <v>5.2032617367999912E-2</v>
      </c>
      <c r="AK235" s="91">
        <v>4.5842057543499903E-2</v>
      </c>
      <c r="AL235" s="87">
        <v>4.7038185269642874E-2</v>
      </c>
      <c r="AM235" s="84">
        <v>4.3828322807500042E-2</v>
      </c>
      <c r="AN235" s="91">
        <v>2.211358153483145E-2</v>
      </c>
      <c r="AO235" s="91">
        <v>2.1118439067647099E-2</v>
      </c>
      <c r="AP235" s="87">
        <v>3.9942094179999943E-2</v>
      </c>
      <c r="AQ235" s="84">
        <v>3.7377017744125052E-2</v>
      </c>
      <c r="AR235" s="91">
        <v>3.6947621509433981E-2</v>
      </c>
      <c r="AS235" s="91">
        <v>3.4981774880000094E-2</v>
      </c>
      <c r="AT235" s="87">
        <v>3.1540754779499913E-2</v>
      </c>
      <c r="AU235" s="143">
        <v>3.9073399999999925E-2</v>
      </c>
      <c r="AV235" s="119">
        <v>3.5889119239362499E-2</v>
      </c>
      <c r="AW235" s="119">
        <v>3.2458189999999998E-2</v>
      </c>
      <c r="AX235" s="119">
        <v>3.7558917277800502E-2</v>
      </c>
      <c r="AY235" s="119">
        <v>3.4036160000000003E-2</v>
      </c>
    </row>
    <row r="236" spans="1:51" s="9" customFormat="1" ht="11.25">
      <c r="A236" s="7">
        <v>38383</v>
      </c>
      <c r="B236" s="84"/>
      <c r="C236" s="87">
        <v>-1.4465340786000036E-2</v>
      </c>
      <c r="D236" s="84">
        <v>-3.0817861140000069E-3</v>
      </c>
      <c r="E236" s="91">
        <v>-9.734844292E-3</v>
      </c>
      <c r="F236" s="91">
        <v>-4.758266072000028E-3</v>
      </c>
      <c r="G236" s="91">
        <v>-4.23071575920001E-2</v>
      </c>
      <c r="H236" s="91">
        <v>-2.7030714318000082E-2</v>
      </c>
      <c r="I236" s="91">
        <v>-2.506139735199997E-2</v>
      </c>
      <c r="J236" s="91">
        <v>-3.9976577400000046E-2</v>
      </c>
      <c r="K236" s="91">
        <v>-1.5389307185999956E-2</v>
      </c>
      <c r="L236" s="88">
        <v>-2.2352218837209392E-2</v>
      </c>
      <c r="M236" s="84">
        <v>-2.0528901150000056E-2</v>
      </c>
      <c r="N236" s="91">
        <v>-7.2146045059999775E-3</v>
      </c>
      <c r="O236" s="87">
        <v>-2.5119898559999854E-2</v>
      </c>
      <c r="P236" s="84">
        <v>1.8651042480000157E-3</v>
      </c>
      <c r="Q236" s="90">
        <v>-3.2686079999999951E-2</v>
      </c>
      <c r="R236" s="90">
        <v>-3.1115274999999998E-2</v>
      </c>
      <c r="S236" s="90">
        <v>-2.7516380000000007E-2</v>
      </c>
      <c r="T236" s="90">
        <v>-1.5193739999999956E-2</v>
      </c>
      <c r="U236" s="90">
        <v>-1.9469599999999976E-2</v>
      </c>
      <c r="V236" s="90">
        <v>-5.1403819999999989E-2</v>
      </c>
      <c r="W236" s="90">
        <v>-2.0030459999999972E-2</v>
      </c>
      <c r="X236" s="90">
        <v>-1.9664499999999974E-2</v>
      </c>
      <c r="Y236" s="90">
        <v>5.8595400000001074E-3</v>
      </c>
      <c r="Z236" s="87">
        <v>-7.9376095219999998E-2</v>
      </c>
      <c r="AA236" s="84">
        <v>-3.2920943626562504E-2</v>
      </c>
      <c r="AB236" s="91">
        <v>-4.5985961943396103E-2</v>
      </c>
      <c r="AC236" s="91">
        <v>-3.1596227522612708E-2</v>
      </c>
      <c r="AD236" s="91">
        <v>-1.2202166606000042E-2</v>
      </c>
      <c r="AE236" s="91">
        <v>-3.0856592980000097E-2</v>
      </c>
      <c r="AF236" s="94">
        <v>-6.4508741200000053E-2</v>
      </c>
      <c r="AG236" s="84">
        <v>-2.6196315973999962E-2</v>
      </c>
      <c r="AH236" s="91">
        <v>-2.0001444980000005E-2</v>
      </c>
      <c r="AI236" s="91">
        <v>-1.6925765139999993E-2</v>
      </c>
      <c r="AJ236" s="91">
        <v>-2.8750874119999992E-2</v>
      </c>
      <c r="AK236" s="91">
        <v>-1.1947506800000007E-2</v>
      </c>
      <c r="AL236" s="87">
        <v>-2.3152011980392184E-2</v>
      </c>
      <c r="AM236" s="84">
        <v>-0.10144268515999999</v>
      </c>
      <c r="AN236" s="91">
        <v>-1.7446818969637845E-2</v>
      </c>
      <c r="AO236" s="91">
        <v>-6.1889846440322582E-2</v>
      </c>
      <c r="AP236" s="87">
        <v>-9.1348648059999982E-2</v>
      </c>
      <c r="AQ236" s="84">
        <v>-4.2995394015999944E-2</v>
      </c>
      <c r="AR236" s="91">
        <v>-4.5286749411999949E-2</v>
      </c>
      <c r="AS236" s="91">
        <v>-6.4240160511999989E-2</v>
      </c>
      <c r="AT236" s="87">
        <v>-5.0133893140000052E-2</v>
      </c>
      <c r="AU236" s="143">
        <v>-2.4732300000000151E-2</v>
      </c>
      <c r="AV236" s="119">
        <v>-3.01693592832562E-2</v>
      </c>
      <c r="AW236" s="119">
        <v>-2.5290489999999999E-2</v>
      </c>
      <c r="AX236" s="119">
        <v>-2.9435117894518501E-2</v>
      </c>
      <c r="AY236" s="119">
        <v>-2.4376269999999998E-2</v>
      </c>
    </row>
    <row r="237" spans="1:51" s="9" customFormat="1" ht="11.25">
      <c r="A237" s="7">
        <v>38411</v>
      </c>
      <c r="B237" s="84"/>
      <c r="C237" s="87">
        <v>2.8960192109072302E-2</v>
      </c>
      <c r="D237" s="84">
        <v>2.2305642260000091E-2</v>
      </c>
      <c r="E237" s="91">
        <v>6.0850157193072407E-2</v>
      </c>
      <c r="F237" s="91">
        <v>5.6531933183999961E-2</v>
      </c>
      <c r="G237" s="91">
        <v>6.708823664000052E-3</v>
      </c>
      <c r="H237" s="91">
        <v>4.4617606375999985E-2</v>
      </c>
      <c r="I237" s="91">
        <v>3.7695364789072316E-2</v>
      </c>
      <c r="J237" s="91">
        <v>1.6239397487999963E-2</v>
      </c>
      <c r="K237" s="91">
        <v>5.4389815780000017E-2</v>
      </c>
      <c r="L237" s="88">
        <v>3.5472093720930298E-2</v>
      </c>
      <c r="M237" s="84">
        <v>1.7001142315999918E-2</v>
      </c>
      <c r="N237" s="91">
        <v>2.3483139032000055E-2</v>
      </c>
      <c r="O237" s="87">
        <v>1.9596609346000049E-2</v>
      </c>
      <c r="P237" s="84">
        <v>7.0308937392000059E-2</v>
      </c>
      <c r="Q237" s="90">
        <v>3.7652720000000084E-2</v>
      </c>
      <c r="R237" s="90">
        <v>5.2768313999999927E-2</v>
      </c>
      <c r="S237" s="90">
        <v>5.6879219999999897E-2</v>
      </c>
      <c r="T237" s="90">
        <v>5.7694520000000082E-2</v>
      </c>
      <c r="U237" s="90">
        <v>6.8450880000000103E-2</v>
      </c>
      <c r="V237" s="90">
        <v>5.153026000000005E-2</v>
      </c>
      <c r="W237" s="90">
        <v>5.9164599999999901E-2</v>
      </c>
      <c r="X237" s="90">
        <v>8.5618699999999937E-2</v>
      </c>
      <c r="Y237" s="90">
        <v>1.0501340000000026E-2</v>
      </c>
      <c r="Z237" s="87">
        <v>-5.5079558000004081E-4</v>
      </c>
      <c r="AA237" s="84">
        <v>4.4260970060000071E-2</v>
      </c>
      <c r="AB237" s="91">
        <v>1.1620621771929907E-2</v>
      </c>
      <c r="AC237" s="91">
        <v>1.546294241891899E-2</v>
      </c>
      <c r="AD237" s="91">
        <v>7.2075276320000103E-2</v>
      </c>
      <c r="AE237" s="91">
        <v>3.6192863079999915E-2</v>
      </c>
      <c r="AF237" s="94">
        <v>1.9027898400000076E-2</v>
      </c>
      <c r="AG237" s="84">
        <v>1.8909480620000085E-2</v>
      </c>
      <c r="AH237" s="91">
        <v>1.626964056000002E-2</v>
      </c>
      <c r="AI237" s="91">
        <v>3.0478802540000016E-2</v>
      </c>
      <c r="AJ237" s="91">
        <v>1.5845947484000034E-2</v>
      </c>
      <c r="AK237" s="91">
        <v>1.7108840179999918E-2</v>
      </c>
      <c r="AL237" s="87">
        <v>2.6647388668936012E-2</v>
      </c>
      <c r="AM237" s="84">
        <v>-2.8348590600000279E-3</v>
      </c>
      <c r="AN237" s="91">
        <v>3.9707890374712562E-2</v>
      </c>
      <c r="AO237" s="91">
        <v>4.8958773111111187E-2</v>
      </c>
      <c r="AP237" s="87">
        <v>-1.9269599220000044E-2</v>
      </c>
      <c r="AQ237" s="84">
        <v>-4.962583272000054E-3</v>
      </c>
      <c r="AR237" s="91">
        <v>9.322625126666706E-3</v>
      </c>
      <c r="AS237" s="91">
        <v>-2.2027044603999957E-2</v>
      </c>
      <c r="AT237" s="87">
        <v>4.3034963540000026E-2</v>
      </c>
      <c r="AU237" s="143">
        <v>-3.0210000000000514E-3</v>
      </c>
      <c r="AV237" s="119">
        <v>1.87566658913072E-2</v>
      </c>
      <c r="AW237" s="119">
        <v>1.8903369999999999E-2</v>
      </c>
      <c r="AX237" s="119">
        <v>2.0173917767518899E-2</v>
      </c>
      <c r="AY237" s="119">
        <v>2.1042470000000001E-2</v>
      </c>
    </row>
    <row r="238" spans="1:51" s="9" customFormat="1" ht="11.25">
      <c r="A238" s="7">
        <v>38442</v>
      </c>
      <c r="B238" s="84"/>
      <c r="C238" s="87">
        <v>-2.1012561939999896E-2</v>
      </c>
      <c r="D238" s="84">
        <v>-1.053778976923081E-2</v>
      </c>
      <c r="E238" s="91">
        <v>-2.9762291459999868E-2</v>
      </c>
      <c r="F238" s="91">
        <v>-4.0368181319999974E-2</v>
      </c>
      <c r="G238" s="91">
        <v>-1.8506230980000038E-2</v>
      </c>
      <c r="H238" s="91">
        <v>-2.9521546679999844E-2</v>
      </c>
      <c r="I238" s="91">
        <v>-2.5112535807999992E-2</v>
      </c>
      <c r="J238" s="91">
        <v>-3.2067982060000055E-2</v>
      </c>
      <c r="K238" s="91">
        <v>-2.1459542179999902E-2</v>
      </c>
      <c r="L238" s="88">
        <v>-1.0877330465116186E-2</v>
      </c>
      <c r="M238" s="84">
        <v>-2.1643120739999855E-2</v>
      </c>
      <c r="N238" s="91">
        <v>-1.6646926860000022E-2</v>
      </c>
      <c r="O238" s="87">
        <v>5.3001176200000444E-3</v>
      </c>
      <c r="P238" s="84">
        <v>-4.6726551599995947E-4</v>
      </c>
      <c r="Q238" s="90">
        <v>-2.3359519999999856E-2</v>
      </c>
      <c r="R238" s="90">
        <v>-1.7234199999999977E-2</v>
      </c>
      <c r="S238" s="90">
        <v>-1.4969160000000148E-2</v>
      </c>
      <c r="T238" s="90">
        <v>-3.4362999999999477E-3</v>
      </c>
      <c r="U238" s="90">
        <v>-1.3701500000000033E-2</v>
      </c>
      <c r="V238" s="90">
        <v>-1.2134274999999972E-2</v>
      </c>
      <c r="W238" s="90">
        <v>4.4731999999991778E-4</v>
      </c>
      <c r="X238" s="90">
        <v>-1.8171959999999876E-2</v>
      </c>
      <c r="Y238" s="90">
        <v>-6.800999999999946E-3</v>
      </c>
      <c r="Z238" s="87">
        <v>-3.7469015161999963E-2</v>
      </c>
      <c r="AA238" s="84">
        <v>-2.5323671657999869E-2</v>
      </c>
      <c r="AB238" s="91">
        <v>-3.4887207575471701E-2</v>
      </c>
      <c r="AC238" s="91">
        <v>-2.848955685540544E-2</v>
      </c>
      <c r="AD238" s="91">
        <v>-1.6223129556000027E-2</v>
      </c>
      <c r="AE238" s="91">
        <v>-2.0419409198000005E-2</v>
      </c>
      <c r="AF238" s="94">
        <v>-4.7082919442000049E-2</v>
      </c>
      <c r="AG238" s="84">
        <v>-2.1731634360000029E-2</v>
      </c>
      <c r="AH238" s="91">
        <v>-2.8986967462000135E-2</v>
      </c>
      <c r="AI238" s="91">
        <v>-3.2448662600000011E-2</v>
      </c>
      <c r="AJ238" s="91">
        <v>-1.4195713501999996E-2</v>
      </c>
      <c r="AK238" s="91">
        <v>-3.0259610359999911E-2</v>
      </c>
      <c r="AL238" s="87">
        <v>-2.6890413920000023E-2</v>
      </c>
      <c r="AM238" s="84">
        <v>-5.6103046306000048E-2</v>
      </c>
      <c r="AN238" s="91">
        <v>-2.2706462436781649E-2</v>
      </c>
      <c r="AO238" s="91">
        <v>-5.1055430813333302E-2</v>
      </c>
      <c r="AP238" s="87">
        <v>-6.6692161480000012E-2</v>
      </c>
      <c r="AQ238" s="84">
        <v>-2.4462767951999975E-2</v>
      </c>
      <c r="AR238" s="91">
        <v>-1.5569340736363624E-2</v>
      </c>
      <c r="AS238" s="91">
        <v>-3.6238667170000016E-2</v>
      </c>
      <c r="AT238" s="87">
        <v>-3.5608754059999859E-2</v>
      </c>
      <c r="AU238" s="143">
        <v>-2.220399999999989E-2</v>
      </c>
      <c r="AV238" s="119">
        <v>-1.54259905424E-2</v>
      </c>
      <c r="AW238" s="119">
        <v>-1.911765E-2</v>
      </c>
      <c r="AX238" s="119">
        <v>-1.34546534045186E-2</v>
      </c>
      <c r="AY238" s="119">
        <v>-1.7707939999999998E-2</v>
      </c>
    </row>
    <row r="239" spans="1:51" s="9" customFormat="1" ht="11.25">
      <c r="A239" s="7">
        <v>38471</v>
      </c>
      <c r="B239" s="84"/>
      <c r="C239" s="87">
        <v>-3.6967799639999965E-2</v>
      </c>
      <c r="D239" s="84">
        <v>7.1739723454544713E-3</v>
      </c>
      <c r="E239" s="91">
        <v>-3.1254603839999895E-2</v>
      </c>
      <c r="F239" s="91">
        <v>-3.5927756099999986E-2</v>
      </c>
      <c r="G239" s="91">
        <v>-3.4986975077999971E-2</v>
      </c>
      <c r="H239" s="91">
        <v>-5.0109689058000062E-2</v>
      </c>
      <c r="I239" s="91">
        <v>-4.9259519679999975E-2</v>
      </c>
      <c r="J239" s="91">
        <v>-8.1317038060000013E-2</v>
      </c>
      <c r="K239" s="91">
        <v>-6.820538350000005E-2</v>
      </c>
      <c r="L239" s="88">
        <v>-3.0636859361702129E-2</v>
      </c>
      <c r="M239" s="84">
        <v>1.1295135468200046E-2</v>
      </c>
      <c r="N239" s="91">
        <v>-3.5454036630000019E-2</v>
      </c>
      <c r="O239" s="87">
        <v>-2.8132988199999875E-2</v>
      </c>
      <c r="P239" s="84">
        <v>-5.8944918559999837E-2</v>
      </c>
      <c r="Q239" s="90">
        <v>-5.8121000000000089E-2</v>
      </c>
      <c r="R239" s="90">
        <v>-5.5256479999999941E-2</v>
      </c>
      <c r="S239" s="90">
        <v>-5.7224440000000043E-2</v>
      </c>
      <c r="T239" s="90">
        <v>-4.7542420000000085E-2</v>
      </c>
      <c r="U239" s="90">
        <v>-5.3625939999999983E-2</v>
      </c>
      <c r="V239" s="90">
        <v>-4.4580740000000008E-2</v>
      </c>
      <c r="W239" s="90">
        <v>-6.0285559999999849E-2</v>
      </c>
      <c r="X239" s="90">
        <v>-3.7260480000000151E-2</v>
      </c>
      <c r="Y239" s="90">
        <v>-6.1394880000000041E-2</v>
      </c>
      <c r="Z239" s="87">
        <v>-4.740946446000005E-2</v>
      </c>
      <c r="AA239" s="84">
        <v>-5.7752665039999984E-2</v>
      </c>
      <c r="AB239" s="91">
        <v>-4.0991943729090874E-2</v>
      </c>
      <c r="AC239" s="91">
        <v>-3.5906394322535173E-2</v>
      </c>
      <c r="AD239" s="91">
        <v>-7.2376580040000138E-2</v>
      </c>
      <c r="AE239" s="91">
        <v>-4.1814947680000047E-2</v>
      </c>
      <c r="AF239" s="94">
        <v>-3.4657199179999987E-2</v>
      </c>
      <c r="AG239" s="84">
        <v>-2.6877925088000021E-2</v>
      </c>
      <c r="AH239" s="91">
        <v>-1.6463374862745073E-2</v>
      </c>
      <c r="AI239" s="91">
        <v>-4.3134628600000058E-2</v>
      </c>
      <c r="AJ239" s="91">
        <v>-3.5903641480000026E-2</v>
      </c>
      <c r="AK239" s="91">
        <v>-1.947602572549012E-2</v>
      </c>
      <c r="AL239" s="87">
        <v>-3.4620344196078401E-2</v>
      </c>
      <c r="AM239" s="84">
        <v>-6.7681685362000032E-2</v>
      </c>
      <c r="AN239" s="91">
        <v>-3.816299582954541E-2</v>
      </c>
      <c r="AO239" s="91">
        <v>-6.9266746589040973E-2</v>
      </c>
      <c r="AP239" s="87">
        <v>-7.6192369499999968E-2</v>
      </c>
      <c r="AQ239" s="84">
        <v>-1.6996942033687512E-2</v>
      </c>
      <c r="AR239" s="91">
        <v>-3.9268711774193443E-2</v>
      </c>
      <c r="AS239" s="91">
        <v>-8.0059141939999967E-2</v>
      </c>
      <c r="AT239" s="87">
        <v>-4.4149202748000049E-2</v>
      </c>
      <c r="AU239" s="143">
        <v>-2.8150600000000026E-2</v>
      </c>
      <c r="AV239" s="119">
        <v>-3.17630017747687E-2</v>
      </c>
      <c r="AW239" s="119">
        <v>-2.0108580000000001E-2</v>
      </c>
      <c r="AX239" s="119">
        <v>-3.12103998016021E-2</v>
      </c>
      <c r="AY239" s="119">
        <v>-1.8963000000000001E-2</v>
      </c>
    </row>
    <row r="240" spans="1:51" s="9" customFormat="1" ht="11.25">
      <c r="A240" s="7">
        <v>38503</v>
      </c>
      <c r="B240" s="84"/>
      <c r="C240" s="87">
        <v>4.8426568770000067E-2</v>
      </c>
      <c r="D240" s="84">
        <v>1.7479894584905731E-2</v>
      </c>
      <c r="E240" s="91">
        <v>4.3708112550000067E-2</v>
      </c>
      <c r="F240" s="91">
        <v>5.0165706250000053E-2</v>
      </c>
      <c r="G240" s="91">
        <v>0.12203582985999994</v>
      </c>
      <c r="H240" s="91">
        <v>7.8955078609999951E-2</v>
      </c>
      <c r="I240" s="91">
        <v>5.6641918009999959E-2</v>
      </c>
      <c r="J240" s="91">
        <v>0.11929485572999998</v>
      </c>
      <c r="K240" s="91">
        <v>8.9014742350000065E-2</v>
      </c>
      <c r="L240" s="88">
        <v>4.5174372127659623E-2</v>
      </c>
      <c r="M240" s="84">
        <v>4.2040744993999901E-2</v>
      </c>
      <c r="N240" s="91">
        <v>3.8992639559999986E-2</v>
      </c>
      <c r="O240" s="87">
        <v>3.4530745659999917E-2</v>
      </c>
      <c r="P240" s="84">
        <v>4.9565212439999895E-2</v>
      </c>
      <c r="Q240" s="90">
        <v>4.1394259999999905E-2</v>
      </c>
      <c r="R240" s="90">
        <v>4.5774980000000021E-2</v>
      </c>
      <c r="S240" s="90">
        <v>2.8688279999999899E-2</v>
      </c>
      <c r="T240" s="90">
        <v>4.4219699999999973E-2</v>
      </c>
      <c r="U240" s="90">
        <v>4.1752599999999918E-2</v>
      </c>
      <c r="V240" s="90">
        <v>2.6883280000000065E-2</v>
      </c>
      <c r="W240" s="90">
        <v>5.1037360000000032E-2</v>
      </c>
      <c r="X240" s="90">
        <v>2.2484780000000093E-2</v>
      </c>
      <c r="Y240" s="90">
        <v>5.4102380000000005E-2</v>
      </c>
      <c r="Z240" s="87">
        <v>7.9473330059999903E-2</v>
      </c>
      <c r="AA240" s="84">
        <v>4.8295700388000018E-2</v>
      </c>
      <c r="AB240" s="91">
        <v>6.8795406305555584E-2</v>
      </c>
      <c r="AC240" s="91">
        <v>4.0276653518918959E-2</v>
      </c>
      <c r="AD240" s="91">
        <v>4.7684573780000017E-2</v>
      </c>
      <c r="AE240" s="91">
        <v>5.0024689120000021E-2</v>
      </c>
      <c r="AF240" s="94">
        <v>0.10690744318000012</v>
      </c>
      <c r="AG240" s="84">
        <v>3.8075188388235315E-2</v>
      </c>
      <c r="AH240" s="91">
        <v>3.2120776868627576E-2</v>
      </c>
      <c r="AI240" s="91">
        <v>7.135632074000009E-2</v>
      </c>
      <c r="AJ240" s="91">
        <v>6.6737513000000082E-2</v>
      </c>
      <c r="AK240" s="91">
        <v>3.4226877220000063E-2</v>
      </c>
      <c r="AL240" s="87">
        <v>3.7172751403846238E-2</v>
      </c>
      <c r="AM240" s="84">
        <v>0.10913534521568602</v>
      </c>
      <c r="AN240" s="91">
        <v>6.3061981829545477E-2</v>
      </c>
      <c r="AO240" s="91">
        <v>8.4771993513888866E-2</v>
      </c>
      <c r="AP240" s="87">
        <v>0.1457333839199999</v>
      </c>
      <c r="AQ240" s="84">
        <v>4.7096551080000104E-2</v>
      </c>
      <c r="AR240" s="91">
        <v>5.5280420377358475E-2</v>
      </c>
      <c r="AS240" s="91">
        <v>0.1363696323600001</v>
      </c>
      <c r="AT240" s="87">
        <v>6.6773464268000016E-2</v>
      </c>
      <c r="AU240" s="143">
        <v>5.9298899999999932E-2</v>
      </c>
      <c r="AV240" s="119">
        <v>4.6931918204374999E-2</v>
      </c>
      <c r="AW240" s="119">
        <v>2.9952050000000001E-2</v>
      </c>
      <c r="AX240" s="119">
        <v>4.8421561789655898E-2</v>
      </c>
      <c r="AY240" s="119">
        <v>3.1816480000000001E-2</v>
      </c>
    </row>
    <row r="241" spans="1:51" s="9" customFormat="1" ht="11.25">
      <c r="A241" s="7">
        <v>38533</v>
      </c>
      <c r="B241" s="84"/>
      <c r="C241" s="87">
        <v>3.4504461563600097E-2</v>
      </c>
      <c r="D241" s="84">
        <v>1.0978187834615349E-2</v>
      </c>
      <c r="E241" s="91">
        <v>4.1161115943600057E-2</v>
      </c>
      <c r="F241" s="91">
        <v>4.1113723623600107E-2</v>
      </c>
      <c r="G241" s="91">
        <v>1.3260835080000088E-2</v>
      </c>
      <c r="H241" s="91">
        <v>2.9919141219999945E-2</v>
      </c>
      <c r="I241" s="91">
        <v>1.9301558797599982E-2</v>
      </c>
      <c r="J241" s="91">
        <v>3.498905419999998E-2</v>
      </c>
      <c r="K241" s="91">
        <v>2.4513952179999965E-2</v>
      </c>
      <c r="L241" s="88">
        <v>5.5795276595744792E-3</v>
      </c>
      <c r="M241" s="84">
        <v>2.1349295879999897E-2</v>
      </c>
      <c r="N241" s="91">
        <v>1.8841518894000098E-2</v>
      </c>
      <c r="O241" s="87">
        <v>2.2097808520000095E-2</v>
      </c>
      <c r="P241" s="84">
        <v>3.5073761120000047E-2</v>
      </c>
      <c r="Q241" s="90">
        <v>4.8543060000000082E-2</v>
      </c>
      <c r="R241" s="90">
        <v>6.113939200000007E-2</v>
      </c>
      <c r="S241" s="90">
        <v>4.8904159999999974E-2</v>
      </c>
      <c r="T241" s="90">
        <v>4.4057079999999971E-2</v>
      </c>
      <c r="U241" s="90">
        <v>4.2849020000000015E-2</v>
      </c>
      <c r="V241" s="90">
        <v>1.9754779999999972E-2</v>
      </c>
      <c r="W241" s="90">
        <v>5.0667419999999908E-2</v>
      </c>
      <c r="X241" s="90">
        <v>1.9562939999999918E-2</v>
      </c>
      <c r="Y241" s="90">
        <v>3.8121499999999919E-2</v>
      </c>
      <c r="Z241" s="87">
        <v>3.2434629199999954E-3</v>
      </c>
      <c r="AA241" s="84">
        <v>2.1112414093999998E-2</v>
      </c>
      <c r="AB241" s="91">
        <v>9.3369491509804892E-3</v>
      </c>
      <c r="AC241" s="91">
        <v>-8.0373127436619285E-3</v>
      </c>
      <c r="AD241" s="91">
        <v>4.3312564819999899E-2</v>
      </c>
      <c r="AE241" s="91">
        <v>3.0121557200000204E-3</v>
      </c>
      <c r="AF241" s="94">
        <v>3.1171772380000018E-2</v>
      </c>
      <c r="AG241" s="84">
        <v>1.0133801879999016E-3</v>
      </c>
      <c r="AH241" s="91">
        <v>-1.0336144325490237E-2</v>
      </c>
      <c r="AI241" s="91">
        <v>9.7813152740000575E-3</v>
      </c>
      <c r="AJ241" s="91">
        <v>-5.442549299999877E-4</v>
      </c>
      <c r="AK241" s="91">
        <v>-1.08688848607843E-2</v>
      </c>
      <c r="AL241" s="87">
        <v>4.1051037811321578E-3</v>
      </c>
      <c r="AM241" s="84">
        <v>-3.6643243647059842E-3</v>
      </c>
      <c r="AN241" s="91">
        <v>1.6166642533720799E-2</v>
      </c>
      <c r="AO241" s="91">
        <v>1.9381300400000079E-2</v>
      </c>
      <c r="AP241" s="87">
        <v>1.4423244120000067E-2</v>
      </c>
      <c r="AQ241" s="84">
        <v>1.0068980942312455E-2</v>
      </c>
      <c r="AR241" s="91">
        <v>1.0884335883333263E-2</v>
      </c>
      <c r="AS241" s="91">
        <v>2.3134051480000029E-2</v>
      </c>
      <c r="AT241" s="87">
        <v>-9.7087663999984031E-4</v>
      </c>
      <c r="AU241" s="143">
        <v>-1.4602000000000226E-3</v>
      </c>
      <c r="AV241" s="119">
        <v>1.3111614833391299E-2</v>
      </c>
      <c r="AW241" s="119">
        <v>-1.4269352000000001E-4</v>
      </c>
      <c r="AX241" s="119">
        <v>1.44312178252455E-2</v>
      </c>
      <c r="AY241" s="119">
        <v>1.421332E-3</v>
      </c>
    </row>
    <row r="242" spans="1:51" s="9" customFormat="1" ht="11.25">
      <c r="A242" s="7">
        <v>38562</v>
      </c>
      <c r="B242" s="84"/>
      <c r="C242" s="87">
        <v>6.2044439119999906E-2</v>
      </c>
      <c r="D242" s="84">
        <v>9.5523391632652555E-3</v>
      </c>
      <c r="E242" s="91">
        <v>5.7775985779999983E-2</v>
      </c>
      <c r="F242" s="91">
        <v>6.029059448000007E-2</v>
      </c>
      <c r="G242" s="91">
        <v>3.9765071078431413E-2</v>
      </c>
      <c r="H242" s="91">
        <v>6.1559192560000087E-2</v>
      </c>
      <c r="I242" s="91">
        <v>4.8151123140000029E-2</v>
      </c>
      <c r="J242" s="91">
        <v>6.3228495259999962E-2</v>
      </c>
      <c r="K242" s="91">
        <v>8.3049415100000079E-2</v>
      </c>
      <c r="L242" s="88">
        <v>6.4267846595744693E-2</v>
      </c>
      <c r="M242" s="84">
        <v>2.9310908834000005E-2</v>
      </c>
      <c r="N242" s="91">
        <v>5.1478205600000049E-2</v>
      </c>
      <c r="O242" s="87">
        <v>3.851420764000002E-2</v>
      </c>
      <c r="P242" s="84">
        <v>7.0371463699999914E-2</v>
      </c>
      <c r="Q242" s="90">
        <v>5.6115380000000048E-2</v>
      </c>
      <c r="R242" s="90">
        <v>4.7848391999999906E-2</v>
      </c>
      <c r="S242" s="90">
        <v>5.3731860000000076E-2</v>
      </c>
      <c r="T242" s="90">
        <v>5.4021979999999914E-2</v>
      </c>
      <c r="U242" s="90">
        <v>5.4988000000000037E-2</v>
      </c>
      <c r="V242" s="90">
        <v>7.0263420000000076E-2</v>
      </c>
      <c r="W242" s="90">
        <v>5.7100139999999966E-2</v>
      </c>
      <c r="X242" s="90">
        <v>5.7714899999999902E-2</v>
      </c>
      <c r="Y242" s="90">
        <v>5.4132599999999975E-2</v>
      </c>
      <c r="Z242" s="87">
        <v>3.9767950519999928E-2</v>
      </c>
      <c r="AA242" s="84">
        <v>8.6631189858000113E-2</v>
      </c>
      <c r="AB242" s="91">
        <v>8.6831101056603854E-2</v>
      </c>
      <c r="AC242" s="91">
        <v>6.2110968014705836E-2</v>
      </c>
      <c r="AD242" s="91">
        <v>8.2508859979999905E-2</v>
      </c>
      <c r="AE242" s="91">
        <v>7.4327819340000101E-2</v>
      </c>
      <c r="AF242" s="94">
        <v>6.2825052900000067E-2</v>
      </c>
      <c r="AG242" s="84">
        <v>4.5563688659999935E-2</v>
      </c>
      <c r="AH242" s="91">
        <v>3.3040952941176593E-2</v>
      </c>
      <c r="AI242" s="91">
        <v>6.9545337140000107E-2</v>
      </c>
      <c r="AJ242" s="91">
        <v>6.8944864859999955E-2</v>
      </c>
      <c r="AK242" s="91">
        <v>5.5910217784313598E-2</v>
      </c>
      <c r="AL242" s="87">
        <v>3.565005803773591E-2</v>
      </c>
      <c r="AM242" s="84">
        <v>6.306342481799998E-2</v>
      </c>
      <c r="AN242" s="91">
        <v>5.6559257534883667E-2</v>
      </c>
      <c r="AO242" s="91">
        <v>8.4456493108107988E-2</v>
      </c>
      <c r="AP242" s="87">
        <v>6.4432663176470895E-2</v>
      </c>
      <c r="AQ242" s="84">
        <v>4.7419000579999926E-2</v>
      </c>
      <c r="AR242" s="91">
        <v>5.260217361999997E-2</v>
      </c>
      <c r="AS242" s="91">
        <v>6.7885689039999919E-2</v>
      </c>
      <c r="AT242" s="87">
        <v>7.5693118160000017E-2</v>
      </c>
      <c r="AU242" s="143">
        <v>7.2163399999999989E-2</v>
      </c>
      <c r="AV242" s="119">
        <v>5.03361840418E-2</v>
      </c>
      <c r="AW242" s="119">
        <v>3.5968300000000002E-2</v>
      </c>
      <c r="AX242" s="119">
        <v>5.0866109632060105E-2</v>
      </c>
      <c r="AY242" s="119">
        <v>3.7071700000000006E-2</v>
      </c>
    </row>
    <row r="243" spans="1:51" s="9" customFormat="1" ht="11.25">
      <c r="A243" s="7">
        <v>38595</v>
      </c>
      <c r="B243" s="84"/>
      <c r="C243" s="87">
        <v>-2.2056522174000115E-2</v>
      </c>
      <c r="D243" s="84">
        <v>-1.4268592815686265E-2</v>
      </c>
      <c r="E243" s="91">
        <v>-1.6508527040000054E-2</v>
      </c>
      <c r="F243" s="91">
        <v>-1.4205952720000026E-2</v>
      </c>
      <c r="G243" s="91">
        <v>-1.8348511519999944E-2</v>
      </c>
      <c r="H243" s="91">
        <v>-1.3122443899999947E-2</v>
      </c>
      <c r="I243" s="91">
        <v>-2.2551005268000024E-2</v>
      </c>
      <c r="J243" s="91">
        <v>-1.507961553921866E-2</v>
      </c>
      <c r="K243" s="91">
        <v>1.9757738580000073E-2</v>
      </c>
      <c r="L243" s="88">
        <v>-1.622588914893619E-2</v>
      </c>
      <c r="M243" s="84">
        <v>-2.4062132079999965E-2</v>
      </c>
      <c r="N243" s="91">
        <v>-1.0555218000000033E-2</v>
      </c>
      <c r="O243" s="87">
        <v>-1.0938480102000048E-2</v>
      </c>
      <c r="P243" s="84">
        <v>3.3184912180000081E-2</v>
      </c>
      <c r="Q243" s="90">
        <v>5.8104199999999828E-3</v>
      </c>
      <c r="R243" s="90">
        <v>1.3757220000000014E-2</v>
      </c>
      <c r="S243" s="90">
        <v>1.6340159999999937E-2</v>
      </c>
      <c r="T243" s="90">
        <v>3.0785660000000048E-2</v>
      </c>
      <c r="U243" s="90">
        <v>2.2438179999999974E-2</v>
      </c>
      <c r="V243" s="90">
        <v>-2.0844399999999652E-3</v>
      </c>
      <c r="W243" s="90">
        <v>1.8364220000000042E-2</v>
      </c>
      <c r="X243" s="90">
        <v>2.9710400000000359E-3</v>
      </c>
      <c r="Y243" s="90">
        <v>1.292055999999997E-2</v>
      </c>
      <c r="Z243" s="87">
        <v>-8.8002300659999477E-3</v>
      </c>
      <c r="AA243" s="84">
        <v>1.0546315153999952E-2</v>
      </c>
      <c r="AB243" s="91">
        <v>-6.3583984568625906E-3</v>
      </c>
      <c r="AC243" s="91">
        <v>-1.2140312631506944E-2</v>
      </c>
      <c r="AD243" s="91">
        <v>9.5123526320000096E-3</v>
      </c>
      <c r="AE243" s="91">
        <v>8.5989114880000717E-3</v>
      </c>
      <c r="AF243" s="94">
        <v>-1.730020746000005E-2</v>
      </c>
      <c r="AG243" s="84">
        <v>-8.6130599300000554E-3</v>
      </c>
      <c r="AH243" s="91">
        <v>-1.897240295882352E-2</v>
      </c>
      <c r="AI243" s="91">
        <v>-2.8743495354000004E-2</v>
      </c>
      <c r="AJ243" s="91">
        <v>-1.8476115200000032E-2</v>
      </c>
      <c r="AK243" s="91">
        <v>-6.2363038020000205E-3</v>
      </c>
      <c r="AL243" s="87">
        <v>-8.7670590320000352E-3</v>
      </c>
      <c r="AM243" s="84">
        <v>-1.5197697864706039E-2</v>
      </c>
      <c r="AN243" s="91">
        <v>2.4826954048779992E-3</v>
      </c>
      <c r="AO243" s="91">
        <v>3.6068664985915433E-3</v>
      </c>
      <c r="AP243" s="87">
        <v>-2.7164529720000052E-2</v>
      </c>
      <c r="AQ243" s="84">
        <v>-2.7652689179999967E-2</v>
      </c>
      <c r="AR243" s="91">
        <v>-2.6504221933846162E-2</v>
      </c>
      <c r="AS243" s="91">
        <v>-2.943385990799996E-2</v>
      </c>
      <c r="AT243" s="87">
        <v>1.1482664292000067E-2</v>
      </c>
      <c r="AU243" s="143">
        <v>-1.1477700000000035E-2</v>
      </c>
      <c r="AV243" s="119">
        <v>-1.29126275489219E-2</v>
      </c>
      <c r="AW243" s="119">
        <v>-1.122212E-2</v>
      </c>
      <c r="AX243" s="119">
        <v>-1.1187956653281499E-2</v>
      </c>
      <c r="AY243" s="119">
        <v>-9.1298819999999989E-3</v>
      </c>
    </row>
    <row r="244" spans="1:51" s="9" customFormat="1" ht="11.25">
      <c r="A244" s="7">
        <v>38625</v>
      </c>
      <c r="B244" s="84"/>
      <c r="C244" s="87">
        <v>2.0166185259999914E-2</v>
      </c>
      <c r="D244" s="84">
        <v>-9.5562903653846343E-3</v>
      </c>
      <c r="E244" s="91">
        <v>1.3525791751999972E-2</v>
      </c>
      <c r="F244" s="91">
        <v>1.6850012024000049E-2</v>
      </c>
      <c r="G244" s="91">
        <v>1.0402880643999968E-2</v>
      </c>
      <c r="H244" s="91">
        <v>2.0054416984000012E-2</v>
      </c>
      <c r="I244" s="91">
        <v>3.2638943091999995E-2</v>
      </c>
      <c r="J244" s="91">
        <v>-8.9797276799999937E-3</v>
      </c>
      <c r="K244" s="91">
        <v>2.4465489460000045E-2</v>
      </c>
      <c r="L244" s="88">
        <v>2.9938832978723351E-2</v>
      </c>
      <c r="M244" s="84">
        <v>-9.1803571999893308E-5</v>
      </c>
      <c r="N244" s="91">
        <v>1.3731787200000012E-2</v>
      </c>
      <c r="O244" s="87">
        <v>1.4175850580000038E-2</v>
      </c>
      <c r="P244" s="84">
        <v>4.790395441999995E-2</v>
      </c>
      <c r="Q244" s="90">
        <v>4.2111699999999974E-2</v>
      </c>
      <c r="R244" s="90">
        <v>3.0085259999999892E-2</v>
      </c>
      <c r="S244" s="90">
        <v>5.1455119999999965E-2</v>
      </c>
      <c r="T244" s="90">
        <v>5.2210199999999984E-2</v>
      </c>
      <c r="U244" s="90">
        <v>4.6372239999999953E-2</v>
      </c>
      <c r="V244" s="90">
        <v>3.6682679999999968E-2</v>
      </c>
      <c r="W244" s="90">
        <v>3.6142679999999983E-2</v>
      </c>
      <c r="X244" s="90">
        <v>5.4008939999999894E-2</v>
      </c>
      <c r="Y244" s="90">
        <v>3.9976399999999135E-3</v>
      </c>
      <c r="Z244" s="87">
        <v>8.8219232480000187E-3</v>
      </c>
      <c r="AA244" s="84">
        <v>4.81088788120001E-2</v>
      </c>
      <c r="AB244" s="91">
        <v>2.5372530447058894E-2</v>
      </c>
      <c r="AC244" s="91">
        <v>8.9708298376811602E-3</v>
      </c>
      <c r="AD244" s="91">
        <v>4.4098589200000093E-2</v>
      </c>
      <c r="AE244" s="91">
        <v>3.6119593200000022E-2</v>
      </c>
      <c r="AF244" s="94">
        <v>-6.1346546160000459E-3</v>
      </c>
      <c r="AG244" s="84">
        <v>8.8021774200000014E-3</v>
      </c>
      <c r="AH244" s="91">
        <v>-2.2925395960784245E-2</v>
      </c>
      <c r="AI244" s="91">
        <v>-8.3632288000001775E-4</v>
      </c>
      <c r="AJ244" s="91">
        <v>-1.4521422019999952E-2</v>
      </c>
      <c r="AK244" s="91">
        <v>3.6792311000000133E-3</v>
      </c>
      <c r="AL244" s="87">
        <v>8.2563479818182905E-3</v>
      </c>
      <c r="AM244" s="84">
        <v>3.4979631172548986E-2</v>
      </c>
      <c r="AN244" s="91">
        <v>1.0434693483333257E-2</v>
      </c>
      <c r="AO244" s="91">
        <v>4.1067597030302938E-2</v>
      </c>
      <c r="AP244" s="87">
        <v>1.8906428360000005E-2</v>
      </c>
      <c r="AQ244" s="84">
        <v>-1.0453455719998672E-3</v>
      </c>
      <c r="AR244" s="91">
        <v>-7.3574834761904739E-3</v>
      </c>
      <c r="AS244" s="91">
        <v>-2.6804160200000204E-3</v>
      </c>
      <c r="AT244" s="87">
        <v>1.4211238547999994E-2</v>
      </c>
      <c r="AU244" s="143">
        <v>1.0015999999999359E-3</v>
      </c>
      <c r="AV244" s="119">
        <v>7.0616035407999999E-3</v>
      </c>
      <c r="AW244" s="119">
        <v>6.9490669999999997E-3</v>
      </c>
      <c r="AX244" s="119">
        <v>8.3421727077277689E-3</v>
      </c>
      <c r="AY244" s="119">
        <v>8.0993179999999994E-3</v>
      </c>
    </row>
    <row r="245" spans="1:51" s="9" customFormat="1" ht="11.25">
      <c r="A245" s="7">
        <v>38656</v>
      </c>
      <c r="B245" s="84"/>
      <c r="C245" s="87">
        <v>-1.8023013740816385E-2</v>
      </c>
      <c r="D245" s="84">
        <v>-2.1925597138000019E-2</v>
      </c>
      <c r="E245" s="91">
        <v>-2.6390380265306046E-2</v>
      </c>
      <c r="F245" s="91">
        <v>-2.9799832653061187E-2</v>
      </c>
      <c r="G245" s="91">
        <v>-2.9421280450980469E-2</v>
      </c>
      <c r="H245" s="91">
        <v>-3.3304489800000003E-2</v>
      </c>
      <c r="I245" s="91">
        <v>-2.5193064600000037E-2</v>
      </c>
      <c r="J245" s="91">
        <v>-6.2903271593999999E-2</v>
      </c>
      <c r="K245" s="91">
        <v>-5.4349340473999863E-2</v>
      </c>
      <c r="L245" s="88">
        <v>-4.4764108695651839E-3</v>
      </c>
      <c r="M245" s="84">
        <v>-1.5179957707999847E-2</v>
      </c>
      <c r="N245" s="91">
        <v>-2.316734352999994E-2</v>
      </c>
      <c r="O245" s="87">
        <v>-3.4490001835000061E-2</v>
      </c>
      <c r="P245" s="84">
        <v>-5.9089123999999993E-2</v>
      </c>
      <c r="Q245" s="90">
        <v>-5.6163879999999944E-2</v>
      </c>
      <c r="R245" s="90">
        <v>-5.4306819999999978E-2</v>
      </c>
      <c r="S245" s="90">
        <v>-5.579634E-2</v>
      </c>
      <c r="T245" s="90">
        <v>-5.5327279999999868E-2</v>
      </c>
      <c r="U245" s="90">
        <v>-7.0148540000000037E-2</v>
      </c>
      <c r="V245" s="90">
        <v>-4.1672639999999928E-2</v>
      </c>
      <c r="W245" s="90">
        <v>-6.0449599999999992E-2</v>
      </c>
      <c r="X245" s="90">
        <v>-4.7713856999999971E-2</v>
      </c>
      <c r="Y245" s="90">
        <v>-3.6220979999999958E-2</v>
      </c>
      <c r="Z245" s="87">
        <v>-4.1306143469999945E-2</v>
      </c>
      <c r="AA245" s="84">
        <v>-4.2697962460000016E-2</v>
      </c>
      <c r="AB245" s="91">
        <v>-3.389814923076917E-2</v>
      </c>
      <c r="AC245" s="91">
        <v>-4.9125184046153847E-2</v>
      </c>
      <c r="AD245" s="91">
        <v>-6.0274254530612192E-2</v>
      </c>
      <c r="AE245" s="91">
        <v>-5.2995062639999979E-2</v>
      </c>
      <c r="AF245" s="94">
        <v>-7.6279412793999968E-2</v>
      </c>
      <c r="AG245" s="84">
        <v>-2.3466176050000009E-2</v>
      </c>
      <c r="AH245" s="91">
        <v>-2.5766228344117681E-2</v>
      </c>
      <c r="AI245" s="91">
        <v>-3.177870253163273E-2</v>
      </c>
      <c r="AJ245" s="91">
        <v>-1.5345346634999979E-2</v>
      </c>
      <c r="AK245" s="91">
        <v>-2.816128946530605E-2</v>
      </c>
      <c r="AL245" s="87">
        <v>-2.1410824248999982E-2</v>
      </c>
      <c r="AM245" s="84">
        <v>-5.2692522156862709E-2</v>
      </c>
      <c r="AN245" s="91">
        <v>-2.6069093269512233E-2</v>
      </c>
      <c r="AO245" s="91">
        <v>-9.0370158622388064E-2</v>
      </c>
      <c r="AP245" s="87">
        <v>-7.7474356700000024E-2</v>
      </c>
      <c r="AQ245" s="84">
        <v>-7.8012045599999968E-3</v>
      </c>
      <c r="AR245" s="91">
        <v>-2.6681293766666725E-2</v>
      </c>
      <c r="AS245" s="91">
        <v>-6.6684358519999987E-2</v>
      </c>
      <c r="AT245" s="87">
        <v>-5.820613402653052E-2</v>
      </c>
      <c r="AU245" s="143">
        <v>-1.3534299999999999E-2</v>
      </c>
      <c r="AV245" s="119">
        <v>-2.61430931593374E-2</v>
      </c>
      <c r="AW245" s="119">
        <v>-1.7740789999999999E-2</v>
      </c>
      <c r="AX245" s="119">
        <v>-2.55290335320657E-2</v>
      </c>
      <c r="AY245" s="119">
        <v>-1.6666469999999999E-2</v>
      </c>
    </row>
    <row r="246" spans="1:51" s="9" customFormat="1" ht="11.25">
      <c r="A246" s="7">
        <v>38686</v>
      </c>
      <c r="B246" s="84"/>
      <c r="C246" s="87">
        <v>5.9977830400000043E-2</v>
      </c>
      <c r="D246" s="84">
        <v>2.6365754021999921E-2</v>
      </c>
      <c r="E246" s="91">
        <v>4.8200820199999939E-2</v>
      </c>
      <c r="F246" s="91">
        <v>4.9844302346000013E-2</v>
      </c>
      <c r="G246" s="91">
        <v>3.7374479879999978E-2</v>
      </c>
      <c r="H246" s="91">
        <v>4.1195961359999922E-2</v>
      </c>
      <c r="I246" s="91">
        <v>5.6126571120000079E-2</v>
      </c>
      <c r="J246" s="91">
        <v>2.3333236613999997E-2</v>
      </c>
      <c r="K246" s="91">
        <v>3.9004234265999971E-2</v>
      </c>
      <c r="L246" s="88">
        <v>6.1570519130434764E-2</v>
      </c>
      <c r="M246" s="84">
        <v>1.466017408163256E-2</v>
      </c>
      <c r="N246" s="91">
        <v>6.1677348139999921E-2</v>
      </c>
      <c r="O246" s="87">
        <v>5.7157757121999886E-2</v>
      </c>
      <c r="P246" s="84">
        <v>3.2781032146000033E-2</v>
      </c>
      <c r="Q246" s="90">
        <v>4.6144659999999948E-2</v>
      </c>
      <c r="R246" s="90">
        <v>3.4856020000000099E-2</v>
      </c>
      <c r="S246" s="90">
        <v>4.83776600000001E-2</v>
      </c>
      <c r="T246" s="90">
        <v>3.1704077999999969E-2</v>
      </c>
      <c r="U246" s="90">
        <v>3.3250620000000009E-2</v>
      </c>
      <c r="V246" s="90">
        <v>4.3357939999999928E-2</v>
      </c>
      <c r="W246" s="90">
        <v>3.3462359999999913E-2</v>
      </c>
      <c r="X246" s="90">
        <v>5.7348640000000062E-2</v>
      </c>
      <c r="Y246" s="90">
        <v>3.9370939999999965E-2</v>
      </c>
      <c r="Z246" s="87">
        <v>1.9421671819999986E-2</v>
      </c>
      <c r="AA246" s="84">
        <v>4.3448185094000058E-2</v>
      </c>
      <c r="AB246" s="91">
        <v>5.9885447288461569E-2</v>
      </c>
      <c r="AC246" s="91">
        <v>5.0231853810606131E-2</v>
      </c>
      <c r="AD246" s="91">
        <v>4.9726751906000066E-2</v>
      </c>
      <c r="AE246" s="91">
        <v>4.9451876220000024E-2</v>
      </c>
      <c r="AF246" s="94">
        <v>2.8680164782000084E-2</v>
      </c>
      <c r="AG246" s="84">
        <v>3.7341305822000015E-2</v>
      </c>
      <c r="AH246" s="91">
        <v>3.5520086320000033E-2</v>
      </c>
      <c r="AI246" s="91">
        <v>2.6962067459999961E-2</v>
      </c>
      <c r="AJ246" s="91">
        <v>3.233205529999994E-2</v>
      </c>
      <c r="AK246" s="91">
        <v>4.935439255999996E-2</v>
      </c>
      <c r="AL246" s="87">
        <v>3.8872427367307782E-2</v>
      </c>
      <c r="AM246" s="84">
        <v>5.9071971799999901E-2</v>
      </c>
      <c r="AN246" s="91">
        <v>4.4882080050588247E-2</v>
      </c>
      <c r="AO246" s="91">
        <v>3.3572212020634984E-2</v>
      </c>
      <c r="AP246" s="87">
        <v>3.1475157080000038E-2</v>
      </c>
      <c r="AQ246" s="84">
        <v>3.5879172775999946E-2</v>
      </c>
      <c r="AR246" s="91">
        <v>3.2801324534883713E-2</v>
      </c>
      <c r="AS246" s="91">
        <v>4.1755764599999967E-2</v>
      </c>
      <c r="AT246" s="87">
        <v>5.6739494099999899E-2</v>
      </c>
      <c r="AU246" s="143">
        <v>4.0379399999999954E-2</v>
      </c>
      <c r="AV246" s="119">
        <v>4.1316984724E-2</v>
      </c>
      <c r="AW246" s="119">
        <v>3.5186050000000003E-2</v>
      </c>
      <c r="AX246" s="119">
        <v>4.3441310290865502E-2</v>
      </c>
      <c r="AY246" s="119">
        <v>3.7819390000000001E-2</v>
      </c>
    </row>
    <row r="247" spans="1:51" s="9" customFormat="1" ht="11.25">
      <c r="A247" s="7">
        <v>38716</v>
      </c>
      <c r="B247" s="84"/>
      <c r="C247" s="87">
        <v>1.6916187439999897E-2</v>
      </c>
      <c r="D247" s="84">
        <v>2.1189046718367299E-2</v>
      </c>
      <c r="E247" s="91">
        <v>3.8956873200000075E-3</v>
      </c>
      <c r="F247" s="91">
        <v>1.766065238000003E-2</v>
      </c>
      <c r="G247" s="91">
        <v>-6.9580265799999985E-3</v>
      </c>
      <c r="H247" s="91">
        <v>4.2265795200000511E-3</v>
      </c>
      <c r="I247" s="91">
        <v>4.9351685779999155E-3</v>
      </c>
      <c r="J247" s="91">
        <v>-3.1359208400000282E-3</v>
      </c>
      <c r="K247" s="91">
        <v>1.4166077300000079E-2</v>
      </c>
      <c r="L247" s="88">
        <v>7.6947817021275622E-3</v>
      </c>
      <c r="M247" s="84">
        <v>2.6434000999997487E-4</v>
      </c>
      <c r="N247" s="91">
        <v>1.0435620755999908E-2</v>
      </c>
      <c r="O247" s="87">
        <v>-2.8710770800000063E-3</v>
      </c>
      <c r="P247" s="84">
        <v>2.416863861999996E-2</v>
      </c>
      <c r="Q247" s="90">
        <v>5.9130999999998934E-3</v>
      </c>
      <c r="R247" s="90">
        <v>1.685051999999998E-2</v>
      </c>
      <c r="S247" s="90">
        <v>1.1196760000000028E-2</v>
      </c>
      <c r="T247" s="90">
        <v>2.4482279999999967E-2</v>
      </c>
      <c r="U247" s="90">
        <v>1.5737459999999981E-2</v>
      </c>
      <c r="V247" s="90">
        <v>9.698699999999949E-3</v>
      </c>
      <c r="W247" s="90">
        <v>2.1609779999999912E-2</v>
      </c>
      <c r="X247" s="90">
        <v>1.7837899999999962E-2</v>
      </c>
      <c r="Y247" s="90">
        <v>2.6403020000000055E-2</v>
      </c>
      <c r="Z247" s="87">
        <v>-1.9742134074000051E-2</v>
      </c>
      <c r="AA247" s="84">
        <v>1.1802217115999936E-2</v>
      </c>
      <c r="AB247" s="91">
        <v>1.1068101100000227E-3</v>
      </c>
      <c r="AC247" s="91">
        <v>7.825688392424146E-3</v>
      </c>
      <c r="AD247" s="91">
        <v>2.3746754517999902E-2</v>
      </c>
      <c r="AE247" s="91">
        <v>2.2197117004000066E-2</v>
      </c>
      <c r="AF247" s="94">
        <v>-3.3080399999999566E-3</v>
      </c>
      <c r="AG247" s="84">
        <v>4.2073910739999221E-3</v>
      </c>
      <c r="AH247" s="91">
        <v>6.4557335999992915E-4</v>
      </c>
      <c r="AI247" s="91">
        <v>-1.8455028355999992E-2</v>
      </c>
      <c r="AJ247" s="91">
        <v>-2.6324848200000028E-3</v>
      </c>
      <c r="AK247" s="91">
        <v>-3.2839256800000216E-3</v>
      </c>
      <c r="AL247" s="87">
        <v>-2.117017859999959E-3</v>
      </c>
      <c r="AM247" s="84">
        <v>-9.3187313679999884E-3</v>
      </c>
      <c r="AN247" s="91">
        <v>1.2689465996341465E-2</v>
      </c>
      <c r="AO247" s="91">
        <v>9.1687204531250011E-3</v>
      </c>
      <c r="AP247" s="87">
        <v>-1.2507972700000036E-2</v>
      </c>
      <c r="AQ247" s="84">
        <v>-1.6832290983999854E-2</v>
      </c>
      <c r="AR247" s="91">
        <v>1.0909203690909086E-2</v>
      </c>
      <c r="AS247" s="91">
        <v>7.7908933200010466E-4</v>
      </c>
      <c r="AT247" s="87">
        <v>-1.489949140000002E-3</v>
      </c>
      <c r="AU247" s="143">
        <v>6.4398000000001066E-3</v>
      </c>
      <c r="AV247" s="119">
        <v>5.3369250003999997E-3</v>
      </c>
      <c r="AW247" s="119">
        <v>-9.5236300000000002E-4</v>
      </c>
      <c r="AX247" s="119">
        <v>6.8578890521445099E-3</v>
      </c>
      <c r="AY247" s="119">
        <v>3.5858149999999997E-4</v>
      </c>
    </row>
    <row r="248" spans="1:51" s="9" customFormat="1" ht="11.25">
      <c r="A248" s="7">
        <v>38748</v>
      </c>
      <c r="B248" s="84"/>
      <c r="C248" s="87">
        <v>6.821956551999997E-2</v>
      </c>
      <c r="D248" s="84">
        <v>1.7730332154166639E-2</v>
      </c>
      <c r="E248" s="91">
        <v>5.7080398819999933E-2</v>
      </c>
      <c r="F248" s="91">
        <v>5.3767848979999977E-2</v>
      </c>
      <c r="G248" s="91">
        <v>3.0841027679999966E-2</v>
      </c>
      <c r="H248" s="91">
        <v>6.0496693561999937E-2</v>
      </c>
      <c r="I248" s="91">
        <v>5.5587737521999969E-2</v>
      </c>
      <c r="J248" s="91">
        <v>5.1383543800000098E-2</v>
      </c>
      <c r="K248" s="91">
        <v>6.4156131080000067E-2</v>
      </c>
      <c r="L248" s="88">
        <v>5.331676191489354E-2</v>
      </c>
      <c r="M248" s="84">
        <v>3.1331635933999902E-2</v>
      </c>
      <c r="N248" s="91">
        <v>3.666453623999999E-2</v>
      </c>
      <c r="O248" s="87">
        <v>4.5269831559999973E-2</v>
      </c>
      <c r="P248" s="84">
        <v>0.11242657723999994</v>
      </c>
      <c r="Q248" s="90">
        <v>0.10599643999999997</v>
      </c>
      <c r="R248" s="90">
        <v>0.11640041999999995</v>
      </c>
      <c r="S248" s="90">
        <v>0.11852288</v>
      </c>
      <c r="T248" s="90">
        <v>0.13514377999999994</v>
      </c>
      <c r="U248" s="90">
        <v>0.11796840000000008</v>
      </c>
      <c r="V248" s="90">
        <v>6.3885739999999913E-2</v>
      </c>
      <c r="W248" s="90">
        <v>0.11765266000000008</v>
      </c>
      <c r="X248" s="90">
        <v>0.11708717999999996</v>
      </c>
      <c r="Y248" s="90">
        <v>3.6162500000000097E-2</v>
      </c>
      <c r="Z248" s="87">
        <v>5.7753040539999967E-2</v>
      </c>
      <c r="AA248" s="84">
        <v>8.0781868519999911E-2</v>
      </c>
      <c r="AB248" s="91">
        <v>9.9260874740000116E-2</v>
      </c>
      <c r="AC248" s="91">
        <v>4.3171386796875044E-2</v>
      </c>
      <c r="AD248" s="91">
        <v>9.7623721539999986E-2</v>
      </c>
      <c r="AE248" s="91">
        <v>5.0154269639999915E-2</v>
      </c>
      <c r="AF248" s="94">
        <v>7.9811575559999959E-2</v>
      </c>
      <c r="AG248" s="84">
        <v>5.4348393328000011E-2</v>
      </c>
      <c r="AH248" s="91">
        <v>2.9639638281999892E-2</v>
      </c>
      <c r="AI248" s="91">
        <v>5.9531002259999966E-2</v>
      </c>
      <c r="AJ248" s="91">
        <v>1.353051840000008E-2</v>
      </c>
      <c r="AK248" s="91">
        <v>5.2832882187999974E-2</v>
      </c>
      <c r="AL248" s="87">
        <v>4.8496095828000074E-2</v>
      </c>
      <c r="AM248" s="84">
        <v>0.10586426968000007</v>
      </c>
      <c r="AN248" s="91">
        <v>5.5138880166666793E-2</v>
      </c>
      <c r="AO248" s="91">
        <v>8.8213525701492435E-2</v>
      </c>
      <c r="AP248" s="87">
        <v>5.2890760920000002E-2</v>
      </c>
      <c r="AQ248" s="84">
        <v>2.3914975414000006E-2</v>
      </c>
      <c r="AR248" s="91">
        <v>3.7852385094339525E-2</v>
      </c>
      <c r="AS248" s="91">
        <v>6.0708882899999983E-2</v>
      </c>
      <c r="AT248" s="87">
        <v>7.774429984800002E-2</v>
      </c>
      <c r="AU248" s="143">
        <v>4.0033900000000067E-2</v>
      </c>
      <c r="AV248" s="119">
        <v>4.0575333153799999E-2</v>
      </c>
      <c r="AW248" s="119">
        <v>2.547073E-2</v>
      </c>
      <c r="AX248" s="119">
        <v>4.1555748244366003E-2</v>
      </c>
      <c r="AY248" s="119">
        <v>2.6480319999999998E-2</v>
      </c>
    </row>
    <row r="249" spans="1:51" s="9" customFormat="1" ht="11.25">
      <c r="A249" s="7">
        <v>38776</v>
      </c>
      <c r="B249" s="84"/>
      <c r="C249" s="87">
        <v>-1.7685966459999869E-2</v>
      </c>
      <c r="D249" s="84">
        <v>-1.1921227551020541E-3</v>
      </c>
      <c r="E249" s="91">
        <v>-1.8419108080000024E-2</v>
      </c>
      <c r="F249" s="91">
        <v>-2.2139590470000026E-2</v>
      </c>
      <c r="G249" s="91">
        <v>-1.4279262170000084E-2</v>
      </c>
      <c r="H249" s="91">
        <v>1.5895337219999917E-3</v>
      </c>
      <c r="I249" s="91">
        <v>-7.555047139999993E-3</v>
      </c>
      <c r="J249" s="91">
        <v>-2.3959540317999961E-2</v>
      </c>
      <c r="K249" s="91">
        <v>-2.1891968839999887E-2</v>
      </c>
      <c r="L249" s="88">
        <v>1.1375863829787836E-3</v>
      </c>
      <c r="M249" s="84">
        <v>1.7672950419999944E-2</v>
      </c>
      <c r="N249" s="91">
        <v>-1.7585400400000006E-2</v>
      </c>
      <c r="O249" s="87">
        <v>5.2967509179999706E-3</v>
      </c>
      <c r="P249" s="84">
        <v>-5.0787707742857013E-2</v>
      </c>
      <c r="Q249" s="90">
        <v>-3.8999140000000154E-2</v>
      </c>
      <c r="R249" s="90">
        <v>-4.1009599999999979E-2</v>
      </c>
      <c r="S249" s="90">
        <v>-5.1975600000000011E-2</v>
      </c>
      <c r="T249" s="90">
        <v>-6.746770000000013E-2</v>
      </c>
      <c r="U249" s="90">
        <v>-4.4878900000000166E-2</v>
      </c>
      <c r="V249" s="90">
        <v>-2.9756800000000139E-2</v>
      </c>
      <c r="W249" s="90">
        <v>-4.9658740000000035E-2</v>
      </c>
      <c r="X249" s="90">
        <v>-5.7667699999999988E-2</v>
      </c>
      <c r="Y249" s="90">
        <v>1.8912306000000045E-2</v>
      </c>
      <c r="Z249" s="87">
        <v>-6.3684241400000507E-3</v>
      </c>
      <c r="AA249" s="84">
        <v>-1.9516754357999933E-2</v>
      </c>
      <c r="AB249" s="91">
        <v>-3.3004489319999886E-2</v>
      </c>
      <c r="AC249" s="91">
        <v>-4.9695617808320769E-5</v>
      </c>
      <c r="AD249" s="91">
        <v>-1.7186868395833388E-2</v>
      </c>
      <c r="AE249" s="91">
        <v>-1.5516272220000071E-2</v>
      </c>
      <c r="AF249" s="94">
        <v>-1.7411247038000011E-2</v>
      </c>
      <c r="AG249" s="84">
        <v>-1.0807527530000027E-2</v>
      </c>
      <c r="AH249" s="91">
        <v>-5.1963284999999582E-3</v>
      </c>
      <c r="AI249" s="91">
        <v>-1.7964249739999993E-2</v>
      </c>
      <c r="AJ249" s="91">
        <v>6.3031833280000615E-3</v>
      </c>
      <c r="AK249" s="91">
        <v>-2.9421453600000036E-2</v>
      </c>
      <c r="AL249" s="87">
        <v>-2.0503364590000017E-2</v>
      </c>
      <c r="AM249" s="84">
        <v>2.811590627451066E-3</v>
      </c>
      <c r="AN249" s="91">
        <v>-1.1780741131707351E-2</v>
      </c>
      <c r="AO249" s="91">
        <v>-4.1635084336619665E-2</v>
      </c>
      <c r="AP249" s="87">
        <v>-2.8788627714285697E-3</v>
      </c>
      <c r="AQ249" s="84">
        <v>1.2186716158823607E-2</v>
      </c>
      <c r="AR249" s="91">
        <v>-1.8450982096154256E-3</v>
      </c>
      <c r="AS249" s="91">
        <v>-9.3122727714285425E-3</v>
      </c>
      <c r="AT249" s="87">
        <v>-1.3071323499999954E-2</v>
      </c>
      <c r="AU249" s="143">
        <v>1.1411300000000013E-2</v>
      </c>
      <c r="AV249" s="119">
        <v>1.341535489E-3</v>
      </c>
      <c r="AW249" s="119">
        <v>4.4930000000000002E-4</v>
      </c>
      <c r="AX249" s="119">
        <v>2.7895827408527703E-3</v>
      </c>
      <c r="AY249" s="119">
        <v>2.7099849999999998E-3</v>
      </c>
    </row>
    <row r="250" spans="1:51" s="9" customFormat="1" ht="11.25">
      <c r="A250" s="7">
        <v>38807</v>
      </c>
      <c r="B250" s="84"/>
      <c r="C250" s="87">
        <v>1.6616101442000097E-2</v>
      </c>
      <c r="D250" s="84">
        <v>1.135975159591851E-2</v>
      </c>
      <c r="E250" s="91">
        <v>2.1402311042000077E-2</v>
      </c>
      <c r="F250" s="91">
        <v>1.1542419641999979E-2</v>
      </c>
      <c r="G250" s="91">
        <v>2.1180630450980509E-2</v>
      </c>
      <c r="H250" s="91">
        <v>1.1720988722000003E-2</v>
      </c>
      <c r="I250" s="91">
        <v>2.6157502121999965E-2</v>
      </c>
      <c r="J250" s="91">
        <v>2.4792810679999944E-2</v>
      </c>
      <c r="K250" s="91">
        <v>3.3466505800000101E-2</v>
      </c>
      <c r="L250" s="88">
        <v>1.5134109574468146E-2</v>
      </c>
      <c r="M250" s="84">
        <v>5.2338520599999327E-3</v>
      </c>
      <c r="N250" s="91">
        <v>2.7664532900000038E-2</v>
      </c>
      <c r="O250" s="87">
        <v>2.333025406E-2</v>
      </c>
      <c r="P250" s="84">
        <v>4.486305889803921E-2</v>
      </c>
      <c r="Q250" s="90">
        <v>4.8758199999999974E-2</v>
      </c>
      <c r="R250" s="90">
        <v>5.213277999999999E-2</v>
      </c>
      <c r="S250" s="90">
        <v>4.5160199999999984E-2</v>
      </c>
      <c r="T250" s="90">
        <v>4.638959999999992E-2</v>
      </c>
      <c r="U250" s="90">
        <v>5.8775980000000061E-2</v>
      </c>
      <c r="V250" s="90">
        <v>4.3976739999999959E-2</v>
      </c>
      <c r="W250" s="90">
        <v>5.4603959999999896E-2</v>
      </c>
      <c r="X250" s="90">
        <v>3.5174459999999907E-2</v>
      </c>
      <c r="Y250" s="90">
        <v>4.7609419999999902E-2</v>
      </c>
      <c r="Z250" s="87">
        <v>3.1531685280000055E-2</v>
      </c>
      <c r="AA250" s="84">
        <v>2.9822103459999916E-2</v>
      </c>
      <c r="AB250" s="91">
        <v>3.8244189400000073E-2</v>
      </c>
      <c r="AC250" s="91">
        <v>1.3352422000000086E-2</v>
      </c>
      <c r="AD250" s="91">
        <v>4.3375559680000064E-2</v>
      </c>
      <c r="AE250" s="91">
        <v>2.4584226835999923E-2</v>
      </c>
      <c r="AF250" s="94">
        <v>3.803077076200001E-2</v>
      </c>
      <c r="AG250" s="84">
        <v>2.3330148656000027E-2</v>
      </c>
      <c r="AH250" s="91">
        <v>4.3771947599999805E-3</v>
      </c>
      <c r="AI250" s="91">
        <v>2.9088037256000066E-2</v>
      </c>
      <c r="AJ250" s="91">
        <v>1.5692447439999979E-2</v>
      </c>
      <c r="AK250" s="91">
        <v>3.1340200135999918E-2</v>
      </c>
      <c r="AL250" s="87">
        <v>4.2695426916000034E-2</v>
      </c>
      <c r="AM250" s="84">
        <v>3.1613123080000083E-2</v>
      </c>
      <c r="AN250" s="91">
        <v>3.0173627716049367E-2</v>
      </c>
      <c r="AO250" s="91">
        <v>3.6140545030302951E-2</v>
      </c>
      <c r="AP250" s="87">
        <v>3.6820452860000019E-2</v>
      </c>
      <c r="AQ250" s="84">
        <v>7.6367985443124287E-3</v>
      </c>
      <c r="AR250" s="91">
        <v>3.3548685754716923E-2</v>
      </c>
      <c r="AS250" s="91">
        <v>2.0074845119999907E-2</v>
      </c>
      <c r="AT250" s="87">
        <v>2.3348873280000015E-2</v>
      </c>
      <c r="AU250" s="143">
        <v>-1.6637999999999931E-3</v>
      </c>
      <c r="AV250" s="119">
        <v>1.6105739276231299E-2</v>
      </c>
      <c r="AW250" s="119">
        <v>1.106453E-2</v>
      </c>
      <c r="AX250" s="119">
        <v>1.7606038383109299E-2</v>
      </c>
      <c r="AY250" s="119">
        <v>1.2452600000000001E-2</v>
      </c>
    </row>
    <row r="251" spans="1:51" s="9" customFormat="1" ht="11.25">
      <c r="A251" s="7">
        <v>38835</v>
      </c>
      <c r="B251" s="84"/>
      <c r="C251" s="87">
        <v>1.917578645199991E-2</v>
      </c>
      <c r="D251" s="84">
        <v>8.1588852408163159E-3</v>
      </c>
      <c r="E251" s="91">
        <v>2.0642749655999992E-2</v>
      </c>
      <c r="F251" s="91">
        <v>3.4975008208000036E-2</v>
      </c>
      <c r="G251" s="91">
        <v>2.9961627280000069E-2</v>
      </c>
      <c r="H251" s="91">
        <v>2.0407648529999989E-2</v>
      </c>
      <c r="I251" s="91">
        <v>9.2921302099999714E-3</v>
      </c>
      <c r="J251" s="91">
        <v>1.1790017320000068E-2</v>
      </c>
      <c r="K251" s="91">
        <v>1.237747831200009E-2</v>
      </c>
      <c r="L251" s="88">
        <v>1.2500367916666644E-2</v>
      </c>
      <c r="M251" s="84">
        <v>1.6712677364000061E-2</v>
      </c>
      <c r="N251" s="91">
        <v>4.9403330000008516E-4</v>
      </c>
      <c r="O251" s="87">
        <v>3.8884246399999434E-3</v>
      </c>
      <c r="P251" s="84">
        <v>1.4739032220000059E-2</v>
      </c>
      <c r="Q251" s="90">
        <v>5.7861599999999846E-3</v>
      </c>
      <c r="R251" s="90">
        <v>8.9341019999999993E-3</v>
      </c>
      <c r="S251" s="90">
        <v>5.3860820000000142E-3</v>
      </c>
      <c r="T251" s="90">
        <v>5.0769999999999982E-3</v>
      </c>
      <c r="U251" s="90">
        <v>2.0427815999999988E-2</v>
      </c>
      <c r="V251" s="90">
        <v>2.8114599999999879E-3</v>
      </c>
      <c r="W251" s="90">
        <v>1.1000203999999902E-2</v>
      </c>
      <c r="X251" s="90">
        <v>1.5958570000000893E-3</v>
      </c>
      <c r="Y251" s="90">
        <v>9.0597080000001107E-3</v>
      </c>
      <c r="Z251" s="87">
        <v>-1.2129629599998415E-3</v>
      </c>
      <c r="AA251" s="84">
        <v>1.3497648561999975E-2</v>
      </c>
      <c r="AB251" s="91">
        <v>3.4925700799999237E-3</v>
      </c>
      <c r="AC251" s="91">
        <v>2.6656620108955309E-2</v>
      </c>
      <c r="AD251" s="91">
        <v>1.9726807057999896E-2</v>
      </c>
      <c r="AE251" s="91">
        <v>7.5126763599999702E-3</v>
      </c>
      <c r="AF251" s="94">
        <v>1.6054135180000095E-2</v>
      </c>
      <c r="AG251" s="84">
        <v>9.5429361320000794E-3</v>
      </c>
      <c r="AH251" s="91">
        <v>-5.0768162000000006E-3</v>
      </c>
      <c r="AI251" s="91">
        <v>1.3236118580000067E-2</v>
      </c>
      <c r="AJ251" s="91">
        <v>4.147655799999761E-4</v>
      </c>
      <c r="AK251" s="91">
        <v>1.3817682200000014E-2</v>
      </c>
      <c r="AL251" s="87">
        <v>8.5027884199999626E-3</v>
      </c>
      <c r="AM251" s="84">
        <v>-2.7173091600000143E-3</v>
      </c>
      <c r="AN251" s="91">
        <v>1.8434511706329149E-2</v>
      </c>
      <c r="AO251" s="91">
        <v>2.4787056028571453E-2</v>
      </c>
      <c r="AP251" s="87">
        <v>-1.980265157999872E-3</v>
      </c>
      <c r="AQ251" s="84">
        <v>1.9742615853999945E-2</v>
      </c>
      <c r="AR251" s="91">
        <v>1.1232082854545578E-2</v>
      </c>
      <c r="AS251" s="91">
        <v>-4.5010631199999818E-3</v>
      </c>
      <c r="AT251" s="87">
        <v>2.2652525292000014E-2</v>
      </c>
      <c r="AU251" s="143">
        <v>1.726760000000005E-2</v>
      </c>
      <c r="AV251" s="119">
        <v>9.9838616133064492E-3</v>
      </c>
      <c r="AW251" s="119">
        <v>1.2187E-2</v>
      </c>
      <c r="AX251" s="119">
        <v>1.0545598058989501E-2</v>
      </c>
      <c r="AY251" s="119">
        <v>1.3425949999999999E-2</v>
      </c>
    </row>
    <row r="252" spans="1:51" s="9" customFormat="1" ht="11.25">
      <c r="A252" s="7">
        <v>38868</v>
      </c>
      <c r="B252" s="84"/>
      <c r="C252" s="87">
        <v>-4.0216656231999992E-2</v>
      </c>
      <c r="D252" s="84">
        <v>-1.19276456045454E-2</v>
      </c>
      <c r="E252" s="91">
        <v>-4.7224677380000024E-2</v>
      </c>
      <c r="F252" s="91">
        <v>-3.7819728154000032E-2</v>
      </c>
      <c r="G252" s="91">
        <v>-2.5920305473999927E-2</v>
      </c>
      <c r="H252" s="91">
        <v>-2.616628700000001E-2</v>
      </c>
      <c r="I252" s="91">
        <v>-4.634242566000002E-2</v>
      </c>
      <c r="J252" s="91">
        <v>-1.7512794659999997E-2</v>
      </c>
      <c r="K252" s="91">
        <v>-3.0328947772000014E-2</v>
      </c>
      <c r="L252" s="88">
        <v>-3.7817658749999983E-2</v>
      </c>
      <c r="M252" s="84">
        <v>-6.0055136519999719E-3</v>
      </c>
      <c r="N252" s="91">
        <v>-4.2346150191999943E-2</v>
      </c>
      <c r="O252" s="87">
        <v>-2.3914728409999975E-2</v>
      </c>
      <c r="P252" s="84">
        <v>-5.1539044619999919E-2</v>
      </c>
      <c r="Q252" s="90">
        <v>-5.8137719999999948E-2</v>
      </c>
      <c r="R252" s="90">
        <v>-5.7427039999999985E-2</v>
      </c>
      <c r="S252" s="90">
        <v>-4.7330372999999981E-2</v>
      </c>
      <c r="T252" s="90">
        <v>-6.0521519999999995E-2</v>
      </c>
      <c r="U252" s="90">
        <v>-5.5971860000000095E-2</v>
      </c>
      <c r="V252" s="90">
        <v>-4.9401440000000019E-2</v>
      </c>
      <c r="W252" s="90">
        <v>-6.9838680000000042E-2</v>
      </c>
      <c r="X252" s="90">
        <v>-5.4221740000000018E-2</v>
      </c>
      <c r="Y252" s="90">
        <v>-5.0383799999999979E-2</v>
      </c>
      <c r="Z252" s="87">
        <v>-5.4410194479999952E-2</v>
      </c>
      <c r="AA252" s="84">
        <v>-5.3020073194000039E-2</v>
      </c>
      <c r="AB252" s="91">
        <v>-6.5366134849056623E-2</v>
      </c>
      <c r="AC252" s="91">
        <v>-2.383984531818184E-2</v>
      </c>
      <c r="AD252" s="91">
        <v>-4.5862907754000148E-2</v>
      </c>
      <c r="AE252" s="91">
        <v>-4.3934008000000024E-2</v>
      </c>
      <c r="AF252" s="94">
        <v>-1.3139795253999997E-2</v>
      </c>
      <c r="AG252" s="84">
        <v>-3.0702552920000015E-2</v>
      </c>
      <c r="AH252" s="91">
        <v>-4.0759578149999975E-2</v>
      </c>
      <c r="AI252" s="91">
        <v>-2.5133486460000132E-2</v>
      </c>
      <c r="AJ252" s="91">
        <v>-2.9065698709999976E-2</v>
      </c>
      <c r="AK252" s="91">
        <v>-5.8617497920000039E-2</v>
      </c>
      <c r="AL252" s="87">
        <v>-4.0494868839999976E-2</v>
      </c>
      <c r="AM252" s="84">
        <v>-7.6844603159999969E-2</v>
      </c>
      <c r="AN252" s="91">
        <v>-4.1202293140789381E-2</v>
      </c>
      <c r="AO252" s="91">
        <v>-3.1181929983333356E-2</v>
      </c>
      <c r="AP252" s="87">
        <v>-2.9549316079999999E-2</v>
      </c>
      <c r="AQ252" s="84">
        <v>-2.9297826671999982E-2</v>
      </c>
      <c r="AR252" s="91">
        <v>-4.3015486851851747E-3</v>
      </c>
      <c r="AS252" s="91">
        <v>-3.8161557220000031E-2</v>
      </c>
      <c r="AT252" s="87">
        <v>-6.1472271259999989E-2</v>
      </c>
      <c r="AU252" s="143">
        <v>-2.5380500000000028E-2</v>
      </c>
      <c r="AV252" s="119">
        <v>-3.029524624E-2</v>
      </c>
      <c r="AW252" s="119">
        <v>-3.0916929999999999E-2</v>
      </c>
      <c r="AX252" s="119">
        <v>-2.8657634506722398E-2</v>
      </c>
      <c r="AY252" s="119">
        <v>-2.8779920000000001E-2</v>
      </c>
    </row>
    <row r="253" spans="1:51" s="9" customFormat="1" ht="11.25">
      <c r="A253" s="7">
        <v>38898</v>
      </c>
      <c r="B253" s="84"/>
      <c r="C253" s="87">
        <v>-1.3652512599999778E-3</v>
      </c>
      <c r="D253" s="84">
        <v>6.5599552222221913E-3</v>
      </c>
      <c r="E253" s="91">
        <v>-1.0101443600000204E-3</v>
      </c>
      <c r="F253" s="91">
        <v>1.070181660000058E-3</v>
      </c>
      <c r="G253" s="91">
        <v>-3.6579897020001528E-3</v>
      </c>
      <c r="H253" s="91">
        <v>9.8109588179999818E-3</v>
      </c>
      <c r="I253" s="91">
        <v>-3.5209021800001183E-3</v>
      </c>
      <c r="J253" s="91">
        <v>3.4986675599999462E-3</v>
      </c>
      <c r="K253" s="91">
        <v>7.4390009800000545E-3</v>
      </c>
      <c r="L253" s="88">
        <v>-1.2013503958333338E-2</v>
      </c>
      <c r="M253" s="84">
        <v>1.8134479156000083E-2</v>
      </c>
      <c r="N253" s="91">
        <v>1.5124099599999052E-3</v>
      </c>
      <c r="O253" s="87">
        <v>5.8424433999999525E-3</v>
      </c>
      <c r="P253" s="84">
        <v>-1.057141670399997E-2</v>
      </c>
      <c r="Q253" s="90">
        <v>3.0079999999932383E-5</v>
      </c>
      <c r="R253" s="90">
        <v>3.2383199999999057E-3</v>
      </c>
      <c r="S253" s="90">
        <v>4.1086599999999862E-3</v>
      </c>
      <c r="T253" s="90">
        <v>-8.7095600000000051E-3</v>
      </c>
      <c r="U253" s="90">
        <v>-6.175440000000143E-3</v>
      </c>
      <c r="V253" s="90">
        <v>3.1334999999999003E-3</v>
      </c>
      <c r="W253" s="90">
        <v>-1.9343820000000012E-2</v>
      </c>
      <c r="X253" s="90">
        <v>1.0234440000000067E-2</v>
      </c>
      <c r="Y253" s="90">
        <v>-2.1097260000000007E-2</v>
      </c>
      <c r="Z253" s="87">
        <v>-1.5929909300000045E-2</v>
      </c>
      <c r="AA253" s="84">
        <v>-7.7449344800000208E-3</v>
      </c>
      <c r="AB253" s="91">
        <v>-1.6465886672727303E-2</v>
      </c>
      <c r="AC253" s="91">
        <v>-6.5684015846153576E-3</v>
      </c>
      <c r="AD253" s="91">
        <v>-1.3316552093999845E-2</v>
      </c>
      <c r="AE253" s="91">
        <v>-2.5223236639999591E-3</v>
      </c>
      <c r="AF253" s="94">
        <v>-5.2952036800000268E-3</v>
      </c>
      <c r="AG253" s="84">
        <v>9.2151099319999208E-3</v>
      </c>
      <c r="AH253" s="91">
        <v>-4.7421549880000136E-3</v>
      </c>
      <c r="AI253" s="91">
        <v>7.6103326400001059E-3</v>
      </c>
      <c r="AJ253" s="91">
        <v>-6.668133260000042E-3</v>
      </c>
      <c r="AK253" s="91">
        <v>2.3026019200000913E-3</v>
      </c>
      <c r="AL253" s="87">
        <v>8.5020302600000708E-3</v>
      </c>
      <c r="AM253" s="84">
        <v>-3.7799973639999984E-2</v>
      </c>
      <c r="AN253" s="91">
        <v>-5.0132993648648316E-3</v>
      </c>
      <c r="AO253" s="91">
        <v>-1.0865235741935431E-2</v>
      </c>
      <c r="AP253" s="87">
        <v>-4.0059955200000052E-2</v>
      </c>
      <c r="AQ253" s="84">
        <v>-1.2208554160001439E-3</v>
      </c>
      <c r="AR253" s="91">
        <v>-7.5001072578947392E-3</v>
      </c>
      <c r="AS253" s="91">
        <v>-1.9888374099999995E-2</v>
      </c>
      <c r="AT253" s="87">
        <v>-3.6085304640000038E-2</v>
      </c>
      <c r="AU253" s="143">
        <v>-2.0571999999999813E-3</v>
      </c>
      <c r="AV253" s="119">
        <v>-3.2684290456000001E-3</v>
      </c>
      <c r="AW253" s="119">
        <v>8.6545940000000004E-5</v>
      </c>
      <c r="AX253" s="119">
        <v>-1.8416888537053299E-3</v>
      </c>
      <c r="AY253" s="119">
        <v>1.351714E-3</v>
      </c>
    </row>
    <row r="254" spans="1:51" s="9" customFormat="1" ht="11.25">
      <c r="A254" s="7">
        <v>38929</v>
      </c>
      <c r="B254" s="84"/>
      <c r="C254" s="87">
        <v>-2.5243079477999864E-2</v>
      </c>
      <c r="D254" s="84">
        <v>2.509691933541669E-2</v>
      </c>
      <c r="E254" s="91">
        <v>-5.3277963800002492E-4</v>
      </c>
      <c r="F254" s="91">
        <v>-1.0046237180000306E-3</v>
      </c>
      <c r="G254" s="91">
        <v>-1.4371555058823482E-2</v>
      </c>
      <c r="H254" s="91">
        <v>-5.3592717179999916E-3</v>
      </c>
      <c r="I254" s="91">
        <v>-1.974691143399987E-2</v>
      </c>
      <c r="J254" s="91">
        <v>-2.5035539320000022E-2</v>
      </c>
      <c r="K254" s="91">
        <v>-1.640256610799995E-2</v>
      </c>
      <c r="L254" s="88">
        <v>-2.3800960212765898E-2</v>
      </c>
      <c r="M254" s="84">
        <v>4.1313473505999898E-2</v>
      </c>
      <c r="N254" s="91">
        <v>-1.9648354879999941E-2</v>
      </c>
      <c r="O254" s="87">
        <v>-2.6843359080000018E-2</v>
      </c>
      <c r="P254" s="84">
        <v>-4.9707097009999979E-2</v>
      </c>
      <c r="Q254" s="90">
        <v>-2.7109559999999977E-2</v>
      </c>
      <c r="R254" s="90">
        <v>-5.6054039999999916E-2</v>
      </c>
      <c r="S254" s="90">
        <v>-3.3675259999999985E-2</v>
      </c>
      <c r="T254" s="90">
        <v>-5.0436180000000053E-2</v>
      </c>
      <c r="U254" s="90">
        <v>-5.5257180000000128E-2</v>
      </c>
      <c r="V254" s="90">
        <v>-2.8602647000000148E-2</v>
      </c>
      <c r="W254" s="90">
        <v>-6.6717200000000032E-2</v>
      </c>
      <c r="X254" s="90">
        <v>-4.5944820000000108E-2</v>
      </c>
      <c r="Y254" s="90">
        <v>-2.4980340000000156E-2</v>
      </c>
      <c r="Z254" s="87">
        <v>-1.8729796074000049E-2</v>
      </c>
      <c r="AA254" s="84">
        <v>-1.9080889710000104E-2</v>
      </c>
      <c r="AB254" s="91">
        <v>-5.620787150943396E-2</v>
      </c>
      <c r="AC254" s="91">
        <v>-7.073375531666648E-3</v>
      </c>
      <c r="AD254" s="91">
        <v>-3.3987329507999875E-2</v>
      </c>
      <c r="AE254" s="91">
        <v>-5.0490015179999959E-2</v>
      </c>
      <c r="AF254" s="94">
        <v>-2.8108428347999981E-2</v>
      </c>
      <c r="AG254" s="84">
        <v>-2.1244875885999992E-2</v>
      </c>
      <c r="AH254" s="91">
        <v>1.2179572560000018E-2</v>
      </c>
      <c r="AI254" s="91">
        <v>-1.3921633000000044E-2</v>
      </c>
      <c r="AJ254" s="91">
        <v>-1.6937905060000036E-2</v>
      </c>
      <c r="AK254" s="91">
        <v>-1.4082796700000011E-2</v>
      </c>
      <c r="AL254" s="87">
        <v>-1.4821362648000047E-2</v>
      </c>
      <c r="AM254" s="84">
        <v>-8.5959182196078343E-2</v>
      </c>
      <c r="AN254" s="91">
        <v>-9.7219603210526584E-3</v>
      </c>
      <c r="AO254" s="91">
        <v>-2.3356706447457465E-2</v>
      </c>
      <c r="AP254" s="87">
        <v>-4.7335497169999963E-2</v>
      </c>
      <c r="AQ254" s="84">
        <v>1.2661572042000024E-2</v>
      </c>
      <c r="AR254" s="91">
        <v>-1.4084406967741936E-2</v>
      </c>
      <c r="AS254" s="91">
        <v>-4.7332109847999959E-2</v>
      </c>
      <c r="AT254" s="87">
        <v>-3.5507875440000114E-2</v>
      </c>
      <c r="AU254" s="143">
        <v>-1.8392300000000028E-2</v>
      </c>
      <c r="AV254" s="119">
        <v>-1.5302959796399999E-2</v>
      </c>
      <c r="AW254" s="119">
        <v>5.0858259999999999E-3</v>
      </c>
      <c r="AX254" s="119">
        <v>-1.4462577842758199E-2</v>
      </c>
      <c r="AY254" s="119">
        <v>6.1715839999999999E-3</v>
      </c>
    </row>
    <row r="255" spans="1:51" s="9" customFormat="1" ht="11.25">
      <c r="A255" s="7">
        <v>38960</v>
      </c>
      <c r="B255" s="84"/>
      <c r="C255" s="87">
        <v>4.4834820599999325E-3</v>
      </c>
      <c r="D255" s="84">
        <v>2.7123983006666741E-2</v>
      </c>
      <c r="E255" s="91">
        <v>9.9791573459999672E-3</v>
      </c>
      <c r="F255" s="91">
        <v>3.5325391400000683E-3</v>
      </c>
      <c r="G255" s="91">
        <v>2.5943079606000063E-2</v>
      </c>
      <c r="H255" s="91">
        <v>2.5747870660000061E-2</v>
      </c>
      <c r="I255" s="91">
        <v>4.1191831306000015E-2</v>
      </c>
      <c r="J255" s="91">
        <v>4.1591855520000109E-2</v>
      </c>
      <c r="K255" s="91">
        <v>1.2174091799999065E-3</v>
      </c>
      <c r="L255" s="88">
        <v>4.1234508478260823E-2</v>
      </c>
      <c r="M255" s="84">
        <v>1.9803931564185806E-2</v>
      </c>
      <c r="N255" s="91">
        <v>2.4781494606000098E-2</v>
      </c>
      <c r="O255" s="87">
        <v>4.4138533906000088E-2</v>
      </c>
      <c r="P255" s="84">
        <v>1.5819184339999959E-2</v>
      </c>
      <c r="Q255" s="90">
        <v>2.308640000000084E-3</v>
      </c>
      <c r="R255" s="90">
        <v>2.1803199999999023E-3</v>
      </c>
      <c r="S255" s="90">
        <v>3.5639199999999427E-3</v>
      </c>
      <c r="T255" s="90">
        <v>-6.3057199999998481E-3</v>
      </c>
      <c r="U255" s="90">
        <v>3.9663999999999255E-3</v>
      </c>
      <c r="V255" s="90">
        <v>2.0785939999999892E-2</v>
      </c>
      <c r="W255" s="90">
        <v>-8.7673199999999119E-3</v>
      </c>
      <c r="X255" s="90">
        <v>1.6825740000000033E-2</v>
      </c>
      <c r="Y255" s="90">
        <v>-2.1339799999999798E-3</v>
      </c>
      <c r="Z255" s="87">
        <v>7.7168483449999936E-2</v>
      </c>
      <c r="AA255" s="84">
        <v>1.4252659140000068E-2</v>
      </c>
      <c r="AB255" s="91">
        <v>3.0215961879999975E-2</v>
      </c>
      <c r="AC255" s="91">
        <v>3.1232557235714387E-2</v>
      </c>
      <c r="AD255" s="91">
        <v>1.5572722648000026E-2</v>
      </c>
      <c r="AE255" s="91">
        <v>3.6852002547999918E-2</v>
      </c>
      <c r="AF255" s="94">
        <v>4.6185183480000003E-2</v>
      </c>
      <c r="AG255" s="84">
        <v>1.6431868146000062E-2</v>
      </c>
      <c r="AH255" s="91">
        <v>3.3992489165999951E-2</v>
      </c>
      <c r="AI255" s="91">
        <v>1.7523005486000054E-2</v>
      </c>
      <c r="AJ255" s="91">
        <v>4.0127413286000113E-2</v>
      </c>
      <c r="AK255" s="91">
        <v>2.4513539945999918E-2</v>
      </c>
      <c r="AL255" s="87">
        <v>1.0575632459999262E-3</v>
      </c>
      <c r="AM255" s="84">
        <v>9.7922496080000032E-2</v>
      </c>
      <c r="AN255" s="91">
        <v>2.6560047726027491E-2</v>
      </c>
      <c r="AO255" s="91">
        <v>4.1402390146874968E-2</v>
      </c>
      <c r="AP255" s="87">
        <v>8.5059930800000183E-2</v>
      </c>
      <c r="AQ255" s="84">
        <v>1.6117825373999972E-2</v>
      </c>
      <c r="AR255" s="91">
        <v>3.9102344496666719E-2</v>
      </c>
      <c r="AS255" s="91">
        <v>6.8164559339999986E-2</v>
      </c>
      <c r="AT255" s="87">
        <v>4.8617753485999948E-2</v>
      </c>
      <c r="AU255" s="143">
        <v>3.9656600000000042E-2</v>
      </c>
      <c r="AV255" s="119">
        <v>2.97851650202E-2</v>
      </c>
      <c r="AW255" s="119">
        <v>2.1274210000000002E-2</v>
      </c>
      <c r="AX255" s="119">
        <v>3.1460344877414996E-2</v>
      </c>
      <c r="AY255" s="119">
        <v>2.3794409999999998E-2</v>
      </c>
    </row>
    <row r="256" spans="1:51" s="9" customFormat="1" ht="11.25">
      <c r="A256" s="7">
        <v>38989</v>
      </c>
      <c r="B256" s="84"/>
      <c r="C256" s="87">
        <v>1.9352345179999952E-2</v>
      </c>
      <c r="D256" s="84">
        <v>1.4892318270212757E-2</v>
      </c>
      <c r="E256" s="91">
        <v>1.0095221240000063E-2</v>
      </c>
      <c r="F256" s="91">
        <v>1.7588996228000031E-2</v>
      </c>
      <c r="G256" s="91">
        <v>3.6180819923076868E-2</v>
      </c>
      <c r="H256" s="91">
        <v>8.2719348599999964E-3</v>
      </c>
      <c r="I256" s="91">
        <v>3.6286106027999976E-2</v>
      </c>
      <c r="J256" s="91">
        <v>1.9879299360000102E-2</v>
      </c>
      <c r="K256" s="91">
        <v>1.704398928000006E-2</v>
      </c>
      <c r="L256" s="88">
        <v>3.8768779574468004E-2</v>
      </c>
      <c r="M256" s="84">
        <v>2.0395475419999975E-2</v>
      </c>
      <c r="N256" s="91">
        <v>2.4555636514000057E-2</v>
      </c>
      <c r="O256" s="87">
        <v>2.6275739127999964E-2</v>
      </c>
      <c r="P256" s="84">
        <v>1.5573679480000102E-2</v>
      </c>
      <c r="Q256" s="90">
        <v>3.2395599999999192E-3</v>
      </c>
      <c r="R256" s="90">
        <v>1.1079119999999998E-2</v>
      </c>
      <c r="S256" s="90">
        <v>1.0763599999999984E-2</v>
      </c>
      <c r="T256" s="90">
        <v>1.2134819999999991E-2</v>
      </c>
      <c r="U256" s="90">
        <v>8.844800000000097E-3</v>
      </c>
      <c r="V256" s="90">
        <v>-4.7939999999968563E-5</v>
      </c>
      <c r="W256" s="90">
        <v>2.3210780000000097E-2</v>
      </c>
      <c r="X256" s="90">
        <v>2.4478720000000065E-2</v>
      </c>
      <c r="Y256" s="90">
        <v>3.385126000000005E-2</v>
      </c>
      <c r="Z256" s="87">
        <v>2.6568809680000083E-2</v>
      </c>
      <c r="AA256" s="84">
        <v>5.0919014799999385E-3</v>
      </c>
      <c r="AB256" s="91">
        <v>1.0970790200000025E-3</v>
      </c>
      <c r="AC256" s="91">
        <v>2.5711465590624982E-2</v>
      </c>
      <c r="AD256" s="91">
        <v>5.8970024000000176E-3</v>
      </c>
      <c r="AE256" s="91">
        <v>3.6422438136000101E-2</v>
      </c>
      <c r="AF256" s="94">
        <v>5.7894927999999624E-3</v>
      </c>
      <c r="AG256" s="84">
        <v>6.1033100640000004E-3</v>
      </c>
      <c r="AH256" s="91">
        <v>3.2431098418000071E-2</v>
      </c>
      <c r="AI256" s="91">
        <v>7.1066168339999347E-3</v>
      </c>
      <c r="AJ256" s="91">
        <v>2.4944221633999897E-2</v>
      </c>
      <c r="AK256" s="91">
        <v>7.1066310039999969E-3</v>
      </c>
      <c r="AL256" s="87">
        <v>1.4884174784000059E-2</v>
      </c>
      <c r="AM256" s="84">
        <v>1.2677349959999917E-2</v>
      </c>
      <c r="AN256" s="91">
        <v>9.8475841000000841E-3</v>
      </c>
      <c r="AO256" s="91">
        <v>1.1963532800000065E-2</v>
      </c>
      <c r="AP256" s="87">
        <v>3.6696095239999948E-2</v>
      </c>
      <c r="AQ256" s="84">
        <v>1.5868437680000014E-2</v>
      </c>
      <c r="AR256" s="91">
        <v>3.1529419637894796E-2</v>
      </c>
      <c r="AS256" s="91">
        <v>3.0188244619999915E-2</v>
      </c>
      <c r="AT256" s="87">
        <v>9.1825087840000652E-3</v>
      </c>
      <c r="AU256" s="143">
        <v>2.0178699999999994E-2</v>
      </c>
      <c r="AV256" s="119">
        <v>2.5098624058320002E-2</v>
      </c>
      <c r="AW256" s="119">
        <v>2.4566290000000001E-2</v>
      </c>
      <c r="AX256" s="119">
        <v>2.5898499063594999E-2</v>
      </c>
      <c r="AY256" s="119">
        <v>2.5770899999999999E-2</v>
      </c>
    </row>
    <row r="257" spans="1:51" s="9" customFormat="1" ht="11.25">
      <c r="A257" s="7">
        <v>39021</v>
      </c>
      <c r="B257" s="84"/>
      <c r="C257" s="87">
        <v>5.0064132903999914E-2</v>
      </c>
      <c r="D257" s="84">
        <v>6.964642823809486E-3</v>
      </c>
      <c r="E257" s="91">
        <v>5.4199816431999892E-2</v>
      </c>
      <c r="F257" s="91">
        <v>4.6392755175999945E-2</v>
      </c>
      <c r="G257" s="91">
        <v>2.7307309666666724E-2</v>
      </c>
      <c r="H257" s="91">
        <v>5.1923335719999963E-2</v>
      </c>
      <c r="I257" s="91">
        <v>5.1356226780000069E-2</v>
      </c>
      <c r="J257" s="91">
        <v>2.8473572660000057E-2</v>
      </c>
      <c r="K257" s="91">
        <v>4.173039297999992E-2</v>
      </c>
      <c r="L257" s="88">
        <v>3.6526561276595704E-2</v>
      </c>
      <c r="M257" s="84">
        <v>3.7258382672000101E-2</v>
      </c>
      <c r="N257" s="91">
        <v>5.4464023179999987E-2</v>
      </c>
      <c r="O257" s="87">
        <v>3.8837464768000096E-2</v>
      </c>
      <c r="P257" s="84">
        <v>4.1316903800000082E-2</v>
      </c>
      <c r="Q257" s="90">
        <v>2.9767139999999914E-2</v>
      </c>
      <c r="R257" s="90">
        <v>3.4237360000000105E-2</v>
      </c>
      <c r="S257" s="90">
        <v>4.2492280000000049E-2</v>
      </c>
      <c r="T257" s="90">
        <v>2.2693899999999934E-2</v>
      </c>
      <c r="U257" s="90">
        <v>4.9081719999999995E-2</v>
      </c>
      <c r="V257" s="90">
        <v>2.4062320000000081E-2</v>
      </c>
      <c r="W257" s="90">
        <v>3.4693599999999991E-2</v>
      </c>
      <c r="X257" s="90">
        <v>2.8132320000000099E-2</v>
      </c>
      <c r="Y257" s="90">
        <v>2.7254160000000027E-2</v>
      </c>
      <c r="Z257" s="87">
        <v>1.498822679200007E-2</v>
      </c>
      <c r="AA257" s="84">
        <v>4.7084627775999977E-2</v>
      </c>
      <c r="AB257" s="91">
        <v>4.0426715376470579E-2</v>
      </c>
      <c r="AC257" s="91">
        <v>4.4927940140350842E-2</v>
      </c>
      <c r="AD257" s="91">
        <v>4.2370778360000028E-2</v>
      </c>
      <c r="AE257" s="91">
        <v>1.7359465780000027E-2</v>
      </c>
      <c r="AF257" s="94">
        <v>4.5224936204000032E-2</v>
      </c>
      <c r="AG257" s="84">
        <v>5.0868105479999981E-2</v>
      </c>
      <c r="AH257" s="91">
        <v>3.2526926879999918E-2</v>
      </c>
      <c r="AI257" s="91">
        <v>5.8321397784000029E-2</v>
      </c>
      <c r="AJ257" s="91">
        <v>3.3710947464000052E-2</v>
      </c>
      <c r="AK257" s="91">
        <v>5.1503809403999901E-2</v>
      </c>
      <c r="AL257" s="87">
        <v>6.1624006076000049E-2</v>
      </c>
      <c r="AM257" s="84">
        <v>3.3278460043999925E-2</v>
      </c>
      <c r="AN257" s="91">
        <v>3.075835875675681E-2</v>
      </c>
      <c r="AO257" s="91">
        <v>3.1791548362264166E-2</v>
      </c>
      <c r="AP257" s="87">
        <v>3.6225084080000025E-2</v>
      </c>
      <c r="AQ257" s="84">
        <v>2.2237866113999916E-2</v>
      </c>
      <c r="AR257" s="91">
        <v>5.8341412578947427E-2</v>
      </c>
      <c r="AS257" s="91">
        <v>4.3808241123999947E-2</v>
      </c>
      <c r="AT257" s="87">
        <v>4.4173124899999916E-2</v>
      </c>
      <c r="AU257" s="143">
        <v>4.6494100000000094E-2</v>
      </c>
      <c r="AV257" s="119">
        <v>3.5645918499999998E-2</v>
      </c>
      <c r="AW257" s="119">
        <v>3.1507970000000003E-2</v>
      </c>
      <c r="AX257" s="119">
        <v>3.63750910806847E-2</v>
      </c>
      <c r="AY257" s="119">
        <v>3.2581810000000003E-2</v>
      </c>
    </row>
    <row r="258" spans="1:51" s="9" customFormat="1" ht="11.25">
      <c r="A258" s="7">
        <v>39051</v>
      </c>
      <c r="B258" s="84"/>
      <c r="C258" s="87">
        <v>5.5656682878399977E-2</v>
      </c>
      <c r="D258" s="84">
        <v>3.109444947727269E-2</v>
      </c>
      <c r="E258" s="91">
        <v>5.6904337286000084E-2</v>
      </c>
      <c r="F258" s="91">
        <v>5.0563003786000094E-2</v>
      </c>
      <c r="G258" s="91">
        <v>4.2173485717307724E-2</v>
      </c>
      <c r="H258" s="91">
        <v>4.830202860600008E-2</v>
      </c>
      <c r="I258" s="91">
        <v>3.6476107138400105E-2</v>
      </c>
      <c r="J258" s="91">
        <v>3.9114840080000102E-2</v>
      </c>
      <c r="K258" s="91">
        <v>5.3850847299999893E-2</v>
      </c>
      <c r="L258" s="88">
        <v>3.5305702127659488E-2</v>
      </c>
      <c r="M258" s="84">
        <v>1.6444421069387705E-2</v>
      </c>
      <c r="N258" s="91">
        <v>2.8703740382000076E-2</v>
      </c>
      <c r="O258" s="87">
        <v>2.342870134000008E-2</v>
      </c>
      <c r="P258" s="84">
        <v>2.2023787600000011E-2</v>
      </c>
      <c r="Q258" s="90">
        <v>1.1497040000000069E-2</v>
      </c>
      <c r="R258" s="90">
        <v>1.5600760000000102E-2</v>
      </c>
      <c r="S258" s="90">
        <v>2.3357139999999887E-2</v>
      </c>
      <c r="T258" s="90">
        <v>2.1490519999999957E-2</v>
      </c>
      <c r="U258" s="90">
        <v>1.7780399999999918E-2</v>
      </c>
      <c r="V258" s="90">
        <v>2.9911559999999948E-2</v>
      </c>
      <c r="W258" s="90">
        <v>1.9557080000000004E-2</v>
      </c>
      <c r="X258" s="90">
        <v>3.0341060000000031E-2</v>
      </c>
      <c r="Y258" s="90">
        <v>1.7600599999999966E-2</v>
      </c>
      <c r="Z258" s="87">
        <v>1.9921485697999897E-2</v>
      </c>
      <c r="AA258" s="84">
        <v>3.0218082300000004E-2</v>
      </c>
      <c r="AB258" s="91">
        <v>4.1360770979999906E-2</v>
      </c>
      <c r="AC258" s="91">
        <v>2.445891748059692E-2</v>
      </c>
      <c r="AD258" s="91">
        <v>3.9918901278400032E-2</v>
      </c>
      <c r="AE258" s="91">
        <v>2.7036188979999931E-2</v>
      </c>
      <c r="AF258" s="94">
        <v>4.5339546619999949E-2</v>
      </c>
      <c r="AG258" s="84">
        <v>4.1189248060000017E-2</v>
      </c>
      <c r="AH258" s="91">
        <v>2.1969713300000082E-2</v>
      </c>
      <c r="AI258" s="91">
        <v>3.0061688099999984E-2</v>
      </c>
      <c r="AJ258" s="91">
        <v>1.9374694086000011E-2</v>
      </c>
      <c r="AK258" s="91">
        <v>3.3020609040000037E-2</v>
      </c>
      <c r="AL258" s="87">
        <v>4.5754859739999931E-2</v>
      </c>
      <c r="AM258" s="84">
        <v>4.6030694549019646E-2</v>
      </c>
      <c r="AN258" s="91">
        <v>3.4796577484571323E-2</v>
      </c>
      <c r="AO258" s="91">
        <v>5.0131845057692193E-2</v>
      </c>
      <c r="AP258" s="87">
        <v>3.9606578419999927E-2</v>
      </c>
      <c r="AQ258" s="84">
        <v>1.0138563227999997E-2</v>
      </c>
      <c r="AR258" s="91">
        <v>2.9140171153846151E-2</v>
      </c>
      <c r="AS258" s="91">
        <v>4.4465597497999942E-2</v>
      </c>
      <c r="AT258" s="87">
        <v>2.3920678104000004E-2</v>
      </c>
      <c r="AU258" s="143">
        <v>2.2608399999999973E-2</v>
      </c>
      <c r="AV258" s="119">
        <v>2.313561696804E-2</v>
      </c>
      <c r="AW258" s="119">
        <v>1.6466620000000001E-2</v>
      </c>
      <c r="AX258" s="119">
        <v>2.5404430052082597E-2</v>
      </c>
      <c r="AY258" s="119">
        <v>1.9014839999999998E-2</v>
      </c>
    </row>
    <row r="259" spans="1:51" s="9" customFormat="1" ht="11.25">
      <c r="A259" s="7">
        <v>39080</v>
      </c>
      <c r="B259" s="84"/>
      <c r="C259" s="87">
        <v>-1.1839214440000023E-2</v>
      </c>
      <c r="D259" s="84">
        <v>7.9014971733333272E-3</v>
      </c>
      <c r="E259" s="91">
        <v>3.8014317760000083E-3</v>
      </c>
      <c r="F259" s="91">
        <v>2.4434131399999615E-3</v>
      </c>
      <c r="G259" s="91">
        <v>2.0011399534615393E-2</v>
      </c>
      <c r="H259" s="91">
        <v>5.1207810160001088E-3</v>
      </c>
      <c r="I259" s="91">
        <v>9.3593563159999338E-3</v>
      </c>
      <c r="J259" s="91">
        <v>1.1021633536000053E-2</v>
      </c>
      <c r="K259" s="91">
        <v>-5.7084467779999759E-3</v>
      </c>
      <c r="L259" s="88">
        <v>1.0891329361702118E-2</v>
      </c>
      <c r="M259" s="84">
        <v>2.5795386179999991E-2</v>
      </c>
      <c r="N259" s="91">
        <v>-8.3523962720000178E-3</v>
      </c>
      <c r="O259" s="87">
        <v>1.4000893998000086E-2</v>
      </c>
      <c r="P259" s="84">
        <v>-9.1606526739999028E-3</v>
      </c>
      <c r="Q259" s="90">
        <v>4.326735000000026E-3</v>
      </c>
      <c r="R259" s="90">
        <v>9.4772860000000847E-3</v>
      </c>
      <c r="S259" s="90">
        <v>1.8019389999999191E-3</v>
      </c>
      <c r="T259" s="90">
        <v>-4.1102450000000124E-3</v>
      </c>
      <c r="U259" s="90">
        <v>-1.3094080000000119E-3</v>
      </c>
      <c r="V259" s="90">
        <v>2.7645919999998991E-3</v>
      </c>
      <c r="W259" s="90">
        <v>-1.0013880000000475E-3</v>
      </c>
      <c r="X259" s="90">
        <v>-2.8148199999999957E-3</v>
      </c>
      <c r="Y259" s="90">
        <v>4.0694080000001076E-3</v>
      </c>
      <c r="Z259" s="87">
        <v>1.7434310619999227E-3</v>
      </c>
      <c r="AA259" s="84">
        <v>-1.7467743820000048E-2</v>
      </c>
      <c r="AB259" s="91">
        <v>-1.5867101750000057E-2</v>
      </c>
      <c r="AC259" s="91">
        <v>9.7663659411773018E-4</v>
      </c>
      <c r="AD259" s="91">
        <v>4.2372783060000696E-3</v>
      </c>
      <c r="AE259" s="91">
        <v>-1.6462785599999918E-3</v>
      </c>
      <c r="AF259" s="94">
        <v>-1.4073235599999512E-3</v>
      </c>
      <c r="AG259" s="84">
        <v>-1.0959267475999956E-2</v>
      </c>
      <c r="AH259" s="91">
        <v>6.2905285320000726E-3</v>
      </c>
      <c r="AI259" s="91">
        <v>-1.6219128899999991E-2</v>
      </c>
      <c r="AJ259" s="91">
        <v>-1.2565274720000019E-3</v>
      </c>
      <c r="AK259" s="91">
        <v>-1.5761525474000004E-2</v>
      </c>
      <c r="AL259" s="87">
        <v>-1.7298713016000056E-2</v>
      </c>
      <c r="AM259" s="84">
        <v>-1.3046987178000014E-2</v>
      </c>
      <c r="AN259" s="91">
        <v>-7.7777661200006953E-4</v>
      </c>
      <c r="AO259" s="91">
        <v>-1.7416990308695701E-2</v>
      </c>
      <c r="AP259" s="87">
        <v>8.7175274599999852E-3</v>
      </c>
      <c r="AQ259" s="84">
        <v>1.5916136400000003E-2</v>
      </c>
      <c r="AR259" s="91">
        <v>1.1783423265999904E-2</v>
      </c>
      <c r="AS259" s="91">
        <v>1.3573672559999972E-2</v>
      </c>
      <c r="AT259" s="87">
        <v>-8.3663466500000228E-3</v>
      </c>
      <c r="AU259" s="143">
        <v>2.176979999999995E-2</v>
      </c>
      <c r="AV259" s="119">
        <v>6.3032457921999999E-3</v>
      </c>
      <c r="AW259" s="119">
        <v>1.26158E-2</v>
      </c>
      <c r="AX259" s="119">
        <v>7.7856740980379001E-3</v>
      </c>
      <c r="AY259" s="119">
        <v>1.401937E-2</v>
      </c>
    </row>
    <row r="260" spans="1:51" s="9" customFormat="1" ht="11.25">
      <c r="A260" s="7">
        <v>39113</v>
      </c>
      <c r="B260" s="84"/>
      <c r="C260" s="87">
        <v>1.5563650520000083E-2</v>
      </c>
      <c r="D260" s="84">
        <v>2.1623326754761862E-2</v>
      </c>
      <c r="E260" s="91">
        <v>2.5586638440000087E-2</v>
      </c>
      <c r="F260" s="91">
        <v>1.8722500400000008E-2</v>
      </c>
      <c r="G260" s="91">
        <v>1.0902820592452844E-2</v>
      </c>
      <c r="H260" s="91">
        <v>2.8007525140000045E-2</v>
      </c>
      <c r="I260" s="91">
        <v>2.7936262159999892E-2</v>
      </c>
      <c r="J260" s="91">
        <v>5.892911391400002E-2</v>
      </c>
      <c r="K260" s="91">
        <v>3.1484217920000113E-2</v>
      </c>
      <c r="L260" s="88">
        <v>1.6910398297872442E-2</v>
      </c>
      <c r="M260" s="84">
        <v>1.3583133460000063E-2</v>
      </c>
      <c r="N260" s="91">
        <v>2.7863705559999952E-2</v>
      </c>
      <c r="O260" s="87">
        <v>1.5992629479999909E-2</v>
      </c>
      <c r="P260" s="84">
        <v>2.9785513438000066E-2</v>
      </c>
      <c r="Q260" s="90">
        <v>1.6617759999999926E-2</v>
      </c>
      <c r="R260" s="90">
        <v>2.1884795999999929E-2</v>
      </c>
      <c r="S260" s="90">
        <v>1.765481999999996E-2</v>
      </c>
      <c r="T260" s="90">
        <v>2.3600061000000006E-2</v>
      </c>
      <c r="U260" s="90">
        <v>7.5789390000000623E-3</v>
      </c>
      <c r="V260" s="90">
        <v>1.089260000000003E-2</v>
      </c>
      <c r="W260" s="90">
        <v>2.9047143000000109E-2</v>
      </c>
      <c r="X260" s="90">
        <v>1.038942899999995E-2</v>
      </c>
      <c r="Y260" s="90">
        <v>4.6279420000000071E-2</v>
      </c>
      <c r="Z260" s="87">
        <v>7.8590393739998987E-3</v>
      </c>
      <c r="AA260" s="84">
        <v>7.0691309399999458E-3</v>
      </c>
      <c r="AB260" s="91">
        <v>2.0373969759259314E-2</v>
      </c>
      <c r="AC260" s="91">
        <v>3.0134162481538551E-2</v>
      </c>
      <c r="AD260" s="91">
        <v>1.373464268000002E-2</v>
      </c>
      <c r="AE260" s="91">
        <v>7.2656194219999914E-3</v>
      </c>
      <c r="AF260" s="94">
        <v>1.0376377822000071E-2</v>
      </c>
      <c r="AG260" s="84">
        <v>2.7071677659999738E-2</v>
      </c>
      <c r="AH260" s="91">
        <v>3.5106894294000046E-2</v>
      </c>
      <c r="AI260" s="91">
        <v>2.9163745359999993E-2</v>
      </c>
      <c r="AJ260" s="91">
        <v>2.1790466194000047E-2</v>
      </c>
      <c r="AK260" s="91">
        <v>3.1155550273999966E-2</v>
      </c>
      <c r="AL260" s="87">
        <v>3.4797685180000038E-2</v>
      </c>
      <c r="AM260" s="84">
        <v>1.2888674073999962E-2</v>
      </c>
      <c r="AN260" s="91">
        <v>1.9130609544303789E-2</v>
      </c>
      <c r="AO260" s="91">
        <v>4.1253185410204063E-2</v>
      </c>
      <c r="AP260" s="87">
        <v>3.044352828800001E-2</v>
      </c>
      <c r="AQ260" s="84">
        <v>6.4452104199999027E-3</v>
      </c>
      <c r="AR260" s="91">
        <v>2.4573828020000077E-2</v>
      </c>
      <c r="AS260" s="91">
        <v>3.7733572954000039E-2</v>
      </c>
      <c r="AT260" s="87">
        <v>-5.9360451000000092E-3</v>
      </c>
      <c r="AU260" s="143">
        <v>2.4983100000000036E-2</v>
      </c>
      <c r="AV260" s="119">
        <v>2.2766615612799999E-2</v>
      </c>
      <c r="AW260" s="119">
        <v>1.405907E-2</v>
      </c>
      <c r="AX260" s="119">
        <v>2.3860805249644099E-2</v>
      </c>
      <c r="AY260" s="119">
        <v>1.5121579999999999E-2</v>
      </c>
    </row>
    <row r="261" spans="1:51" s="9" customFormat="1" ht="11.25">
      <c r="A261" s="7">
        <v>39141</v>
      </c>
      <c r="B261" s="84"/>
      <c r="C261" s="87">
        <v>-8.0646998840001594E-3</v>
      </c>
      <c r="D261" s="84">
        <v>-7.0365514302630494E-3</v>
      </c>
      <c r="E261" s="91">
        <v>-1.6235724087999892E-2</v>
      </c>
      <c r="F261" s="91">
        <v>-8.9217886839999538E-3</v>
      </c>
      <c r="G261" s="91">
        <v>-1.6969482993999918E-2</v>
      </c>
      <c r="H261" s="91">
        <v>-6.3697940639999562E-3</v>
      </c>
      <c r="I261" s="91">
        <v>-2.4735740080000013E-2</v>
      </c>
      <c r="J261" s="91">
        <v>-7.2555917400007885E-4</v>
      </c>
      <c r="K261" s="91">
        <v>-1.1070237053999898E-2</v>
      </c>
      <c r="L261" s="88">
        <v>-1.0742178723404328E-2</v>
      </c>
      <c r="M261" s="84">
        <v>4.7372362244897381E-3</v>
      </c>
      <c r="N261" s="91">
        <v>5.1545068559999407E-3</v>
      </c>
      <c r="O261" s="87">
        <v>-3.5892917059999752E-3</v>
      </c>
      <c r="P261" s="84">
        <v>-2.1009734629999999E-2</v>
      </c>
      <c r="Q261" s="90">
        <v>-1.2029705999999862E-2</v>
      </c>
      <c r="R261" s="90">
        <v>-7.5164399999999576E-3</v>
      </c>
      <c r="S261" s="90">
        <v>-1.2104099999999951E-2</v>
      </c>
      <c r="T261" s="90">
        <v>-1.1232499999999979E-2</v>
      </c>
      <c r="U261" s="90">
        <v>-1.3121260000000023E-2</v>
      </c>
      <c r="V261" s="90">
        <v>-4.5481000000000549E-3</v>
      </c>
      <c r="W261" s="90">
        <v>-1.1510679999999884E-2</v>
      </c>
      <c r="X261" s="90">
        <v>-2.2974620000000168E-2</v>
      </c>
      <c r="Y261" s="90">
        <v>2.8018800000000343E-3</v>
      </c>
      <c r="Z261" s="87">
        <v>-2.205789982000006E-2</v>
      </c>
      <c r="AA261" s="84">
        <v>-1.4009750504000107E-2</v>
      </c>
      <c r="AB261" s="91">
        <v>5.5488928421052464E-3</v>
      </c>
      <c r="AC261" s="91">
        <v>-1.2971188297435932E-2</v>
      </c>
      <c r="AD261" s="91">
        <v>-2.165902459000002E-2</v>
      </c>
      <c r="AE261" s="91">
        <v>-7.7439173000000139E-3</v>
      </c>
      <c r="AF261" s="94">
        <v>1.1714049055999931E-2</v>
      </c>
      <c r="AG261" s="84">
        <v>1.9042155499999769E-3</v>
      </c>
      <c r="AH261" s="91">
        <v>-1.8993351009999992E-2</v>
      </c>
      <c r="AI261" s="91">
        <v>-2.3599912620000052E-2</v>
      </c>
      <c r="AJ261" s="91">
        <v>-2.5760378133999895E-2</v>
      </c>
      <c r="AK261" s="91">
        <v>-1.4096747736000004E-2</v>
      </c>
      <c r="AL261" s="87">
        <v>-1.552344214000001E-2</v>
      </c>
      <c r="AM261" s="84">
        <v>1.8201200522000027E-2</v>
      </c>
      <c r="AN261" s="91">
        <v>3.8758909189189339E-3</v>
      </c>
      <c r="AO261" s="91">
        <v>-7.6088276153847278E-3</v>
      </c>
      <c r="AP261" s="87">
        <v>3.3706708100000871E-3</v>
      </c>
      <c r="AQ261" s="84">
        <v>-7.2477719200003676E-4</v>
      </c>
      <c r="AR261" s="91">
        <v>8.4810107132076151E-3</v>
      </c>
      <c r="AS261" s="91">
        <v>1.0963459635999984E-2</v>
      </c>
      <c r="AT261" s="87">
        <v>1.0675039319999913E-2</v>
      </c>
      <c r="AU261" s="143">
        <v>5.8709999999995155E-4</v>
      </c>
      <c r="AV261" s="119">
        <v>-4.3562239273999999E-3</v>
      </c>
      <c r="AW261" s="119">
        <v>-2.184618E-2</v>
      </c>
      <c r="AX261" s="119">
        <v>-2.7796530246734603E-3</v>
      </c>
      <c r="AY261" s="119">
        <v>-1.9556339999999998E-2</v>
      </c>
    </row>
    <row r="262" spans="1:51" s="9" customFormat="1" ht="11.25">
      <c r="A262" s="7">
        <v>39171</v>
      </c>
      <c r="B262" s="84"/>
      <c r="C262" s="87">
        <v>1.5569134064000067E-2</v>
      </c>
      <c r="D262" s="84">
        <v>1.0858290759459432E-2</v>
      </c>
      <c r="E262" s="91">
        <v>1.6742655744000023E-2</v>
      </c>
      <c r="F262" s="91">
        <v>1.805604058400001E-2</v>
      </c>
      <c r="G262" s="91">
        <v>-1.7134747400000538E-3</v>
      </c>
      <c r="H262" s="91">
        <v>2.1366793079999891E-2</v>
      </c>
      <c r="I262" s="91">
        <v>3.4905415999999523E-3</v>
      </c>
      <c r="J262" s="91">
        <v>1.4258541737999897E-2</v>
      </c>
      <c r="K262" s="91">
        <v>2.6470000520000037E-2</v>
      </c>
      <c r="L262" s="88">
        <v>1.0592081041666646E-2</v>
      </c>
      <c r="M262" s="84">
        <v>1.0667095100000079E-2</v>
      </c>
      <c r="N262" s="91">
        <v>1.564028469387746E-2</v>
      </c>
      <c r="O262" s="87">
        <v>3.6823585059999608E-3</v>
      </c>
      <c r="P262" s="84">
        <v>1.0981122742000027E-2</v>
      </c>
      <c r="Q262" s="90">
        <v>2.9768999999999934E-2</v>
      </c>
      <c r="R262" s="90">
        <v>2.4013599999999968E-2</v>
      </c>
      <c r="S262" s="90">
        <v>2.7800660000000033E-2</v>
      </c>
      <c r="T262" s="90">
        <v>2.7443459999999975E-2</v>
      </c>
      <c r="U262" s="90">
        <v>2.5540600000000024E-2</v>
      </c>
      <c r="V262" s="90">
        <v>3.1722739999999972E-2</v>
      </c>
      <c r="W262" s="90">
        <v>2.696111999999995E-2</v>
      </c>
      <c r="X262" s="90">
        <v>2.42891999999999E-2</v>
      </c>
      <c r="Y262" s="90">
        <v>9.568299999999974E-3</v>
      </c>
      <c r="Z262" s="87">
        <v>9.626000301999893E-3</v>
      </c>
      <c r="AA262" s="84">
        <v>2.2245969164000012E-2</v>
      </c>
      <c r="AB262" s="91">
        <v>1.9706086860784344E-2</v>
      </c>
      <c r="AC262" s="91">
        <v>7.3868279561644101E-3</v>
      </c>
      <c r="AD262" s="91">
        <v>2.363846875800002E-2</v>
      </c>
      <c r="AE262" s="91">
        <v>3.9978240539999543E-3</v>
      </c>
      <c r="AF262" s="94">
        <v>2.6847112663999972E-2</v>
      </c>
      <c r="AG262" s="84">
        <v>2.1469597939999918E-2</v>
      </c>
      <c r="AH262" s="91">
        <v>-1.2512413980000359E-3</v>
      </c>
      <c r="AI262" s="91">
        <v>1.9727857419999939E-2</v>
      </c>
      <c r="AJ262" s="91">
        <v>3.3973660460000499E-3</v>
      </c>
      <c r="AK262" s="91">
        <v>1.7385855299999919E-2</v>
      </c>
      <c r="AL262" s="87">
        <v>2.5798822759999895E-2</v>
      </c>
      <c r="AM262" s="84">
        <v>-8.8755220000003021E-4</v>
      </c>
      <c r="AN262" s="91">
        <v>1.9580652793150799E-2</v>
      </c>
      <c r="AO262" s="91">
        <v>2.3934141851851276E-3</v>
      </c>
      <c r="AP262" s="87">
        <v>2.0552679000001017E-3</v>
      </c>
      <c r="AQ262" s="84">
        <v>5.2654796000000115E-3</v>
      </c>
      <c r="AR262" s="91">
        <v>1.9861631726530549E-2</v>
      </c>
      <c r="AS262" s="91">
        <v>6.0620708600001016E-3</v>
      </c>
      <c r="AT262" s="87">
        <v>7.6531488000000092E-3</v>
      </c>
      <c r="AU262" s="143">
        <v>1.3937099999999925E-2</v>
      </c>
      <c r="AV262" s="119">
        <v>6.3222302162399997E-3</v>
      </c>
      <c r="AW262" s="119">
        <v>9.9799629999999997E-3</v>
      </c>
      <c r="AX262" s="119">
        <v>8.13857048511505E-3</v>
      </c>
      <c r="AY262" s="119">
        <v>1.1181589999999998E-2</v>
      </c>
    </row>
    <row r="263" spans="1:51" s="9" customFormat="1" ht="11.25">
      <c r="A263" s="7">
        <v>39202</v>
      </c>
      <c r="B263" s="84"/>
      <c r="C263" s="87">
        <v>7.6624962549999953E-2</v>
      </c>
      <c r="D263" s="84">
        <v>4.4411447451315755E-2</v>
      </c>
      <c r="E263" s="91">
        <v>5.5137277320000067E-2</v>
      </c>
      <c r="F263" s="91">
        <v>5.5122472140000101E-2</v>
      </c>
      <c r="G263" s="91">
        <v>3.8459248287999959E-2</v>
      </c>
      <c r="H263" s="91">
        <v>5.3105552787999999E-2</v>
      </c>
      <c r="I263" s="91">
        <v>5.5501365740000086E-2</v>
      </c>
      <c r="J263" s="91">
        <v>3.3472860899999901E-2</v>
      </c>
      <c r="K263" s="91">
        <v>4.4919525200000088E-2</v>
      </c>
      <c r="L263" s="88">
        <v>5.448234895833326E-2</v>
      </c>
      <c r="M263" s="84">
        <v>1.9361888399999971E-2</v>
      </c>
      <c r="N263" s="91">
        <v>3.1400538199999994E-2</v>
      </c>
      <c r="O263" s="87">
        <v>4.706175825999992E-2</v>
      </c>
      <c r="P263" s="84">
        <v>2.3997495591836726E-2</v>
      </c>
      <c r="Q263" s="90">
        <v>4.5259611999999949E-2</v>
      </c>
      <c r="R263" s="90">
        <v>2.6507163E-2</v>
      </c>
      <c r="S263" s="90">
        <v>5.2122387999999908E-2</v>
      </c>
      <c r="T263" s="90">
        <v>2.6929162999999923E-2</v>
      </c>
      <c r="U263" s="90">
        <v>4.585549000000011E-2</v>
      </c>
      <c r="V263" s="90">
        <v>3.3052979999999899E-2</v>
      </c>
      <c r="W263" s="90">
        <v>2.2291244999999904E-2</v>
      </c>
      <c r="X263" s="90">
        <v>5.3692679999999937E-2</v>
      </c>
      <c r="Y263" s="90">
        <v>2.2495500000000002E-2</v>
      </c>
      <c r="Z263" s="87">
        <v>3.1159745290000096E-2</v>
      </c>
      <c r="AA263" s="84">
        <v>5.2173325800000114E-2</v>
      </c>
      <c r="AB263" s="91">
        <v>7.0223199886274568E-2</v>
      </c>
      <c r="AC263" s="91">
        <v>3.8452895521428498E-2</v>
      </c>
      <c r="AD263" s="91">
        <v>5.8007379783999946E-2</v>
      </c>
      <c r="AE263" s="91">
        <v>5.0914840344000067E-2</v>
      </c>
      <c r="AF263" s="94">
        <v>7.4375125880000059E-2</v>
      </c>
      <c r="AG263" s="84">
        <v>5.3931993980000037E-2</v>
      </c>
      <c r="AH263" s="91">
        <v>4.2122109079999914E-2</v>
      </c>
      <c r="AI263" s="91">
        <v>4.7940464909999925E-2</v>
      </c>
      <c r="AJ263" s="91">
        <v>3.4177512200000093E-2</v>
      </c>
      <c r="AK263" s="91">
        <v>4.716726837999996E-2</v>
      </c>
      <c r="AL263" s="87">
        <v>3.8085149899999893E-2</v>
      </c>
      <c r="AM263" s="84">
        <v>3.615794319799992E-2</v>
      </c>
      <c r="AN263" s="91">
        <v>4.7413776288888876E-2</v>
      </c>
      <c r="AO263" s="91">
        <v>2.8760709563636411E-2</v>
      </c>
      <c r="AP263" s="87">
        <v>3.3309869540000037E-2</v>
      </c>
      <c r="AQ263" s="84">
        <v>2.2043198099999994E-2</v>
      </c>
      <c r="AR263" s="91">
        <v>3.8279838857142812E-2</v>
      </c>
      <c r="AS263" s="91">
        <v>4.5442613437999935E-2</v>
      </c>
      <c r="AT263" s="87">
        <v>7.1319718148000089E-2</v>
      </c>
      <c r="AU263" s="143">
        <v>3.7103300000000061E-2</v>
      </c>
      <c r="AV263" s="119">
        <v>4.1781892515800001E-2</v>
      </c>
      <c r="AW263" s="119">
        <v>4.3290729999999999E-2</v>
      </c>
      <c r="AX263" s="119">
        <v>4.3159991710601607E-2</v>
      </c>
      <c r="AY263" s="119">
        <v>4.4299720000000001E-2</v>
      </c>
    </row>
    <row r="264" spans="1:51" s="9" customFormat="1" ht="11.25">
      <c r="A264" s="7">
        <v>39233</v>
      </c>
      <c r="B264" s="84"/>
      <c r="C264" s="87">
        <v>3.6584030451999983E-2</v>
      </c>
      <c r="D264" s="84">
        <v>2.7939071862857157E-2</v>
      </c>
      <c r="E264" s="91">
        <v>3.7898056640000011E-2</v>
      </c>
      <c r="F264" s="91">
        <v>4.5436680579999944E-2</v>
      </c>
      <c r="G264" s="91">
        <v>2.5785043692307719E-2</v>
      </c>
      <c r="H264" s="91">
        <v>6.1813409091999949E-2</v>
      </c>
      <c r="I264" s="91">
        <v>5.8642659400000019E-2</v>
      </c>
      <c r="J264" s="91">
        <v>2.5464235699999893E-2</v>
      </c>
      <c r="K264" s="91">
        <v>4.9381693599999998E-2</v>
      </c>
      <c r="L264" s="88">
        <v>5.7343607916666706E-2</v>
      </c>
      <c r="M264" s="84">
        <v>1.6585546571428633E-2</v>
      </c>
      <c r="N264" s="91">
        <v>4.2030554579999935E-2</v>
      </c>
      <c r="O264" s="87">
        <v>3.3106535648000035E-2</v>
      </c>
      <c r="P264" s="84">
        <v>1.6550147330000042E-2</v>
      </c>
      <c r="Q264" s="90">
        <v>4.2318137000000089E-2</v>
      </c>
      <c r="R264" s="90">
        <v>3.662207999999989E-2</v>
      </c>
      <c r="S264" s="90">
        <v>4.4607580000000091E-2</v>
      </c>
      <c r="T264" s="90">
        <v>2.5954980000000072E-2</v>
      </c>
      <c r="U264" s="90">
        <v>4.1890519999999931E-2</v>
      </c>
      <c r="V264" s="90">
        <v>4.4346860000000099E-2</v>
      </c>
      <c r="W264" s="90">
        <v>1.6904599999999936E-2</v>
      </c>
      <c r="X264" s="90">
        <v>4.4513119999999962E-2</v>
      </c>
      <c r="Y264" s="90">
        <v>6.7423200000000794E-3</v>
      </c>
      <c r="Z264" s="87">
        <v>4.0696432440000097E-2</v>
      </c>
      <c r="AA264" s="84">
        <v>4.2548741200000073E-2</v>
      </c>
      <c r="AB264" s="91">
        <v>2.4251921170000079E-2</v>
      </c>
      <c r="AC264" s="91">
        <v>4.1282407929850606E-2</v>
      </c>
      <c r="AD264" s="91">
        <v>3.6176883120000003E-2</v>
      </c>
      <c r="AE264" s="91">
        <v>4.5288013219999979E-2</v>
      </c>
      <c r="AF264" s="94">
        <v>4.6574224672000009E-2</v>
      </c>
      <c r="AG264" s="84">
        <v>5.2145014831999958E-2</v>
      </c>
      <c r="AH264" s="91">
        <v>1.506909649999999E-2</v>
      </c>
      <c r="AI264" s="91">
        <v>5.2292322540000047E-2</v>
      </c>
      <c r="AJ264" s="91">
        <v>2.2999327640000011E-2</v>
      </c>
      <c r="AK264" s="91">
        <v>3.171020461999996E-2</v>
      </c>
      <c r="AL264" s="87">
        <v>4.9868916557999965E-2</v>
      </c>
      <c r="AM264" s="84">
        <v>2.4931511153846175E-2</v>
      </c>
      <c r="AN264" s="91">
        <v>4.456447158333332E-2</v>
      </c>
      <c r="AO264" s="91">
        <v>3.9210445473214284E-2</v>
      </c>
      <c r="AP264" s="87">
        <v>3.0564573911999959E-2</v>
      </c>
      <c r="AQ264" s="84">
        <v>1.0502330673999971E-2</v>
      </c>
      <c r="AR264" s="91">
        <v>3.4225911379591745E-2</v>
      </c>
      <c r="AS264" s="91">
        <v>2.8431436131999943E-2</v>
      </c>
      <c r="AT264" s="87">
        <v>3.7459888559999932E-2</v>
      </c>
      <c r="AU264" s="143">
        <v>3.2148899999999925E-2</v>
      </c>
      <c r="AV264" s="119">
        <v>3.0786044039E-2</v>
      </c>
      <c r="AW264" s="119">
        <v>3.2549260000000003E-2</v>
      </c>
      <c r="AX264" s="119">
        <v>3.2352568941116301E-2</v>
      </c>
      <c r="AY264" s="119">
        <v>3.4892559999999996E-2</v>
      </c>
    </row>
    <row r="265" spans="1:51" s="9" customFormat="1" ht="11.25">
      <c r="A265" s="7">
        <v>39262</v>
      </c>
      <c r="B265" s="84"/>
      <c r="C265" s="87">
        <v>-1.1420774806000011E-2</v>
      </c>
      <c r="D265" s="84">
        <v>-2.4542113574324342E-2</v>
      </c>
      <c r="E265" s="91">
        <v>-2.1950844563999983E-2</v>
      </c>
      <c r="F265" s="91">
        <v>-1.4820342867999936E-2</v>
      </c>
      <c r="G265" s="91">
        <v>-4.458454591176475E-2</v>
      </c>
      <c r="H265" s="91">
        <v>-2.3660009673999949E-2</v>
      </c>
      <c r="I265" s="91">
        <v>-2.3639584986000051E-2</v>
      </c>
      <c r="J265" s="91">
        <v>-2.3849820413999967E-2</v>
      </c>
      <c r="K265" s="91">
        <v>-4.6124458340000007E-3</v>
      </c>
      <c r="L265" s="88">
        <v>-1.7242481874999882E-2</v>
      </c>
      <c r="M265" s="84">
        <v>-3.5181081278000015E-2</v>
      </c>
      <c r="N265" s="91">
        <v>-2.6097646320000001E-2</v>
      </c>
      <c r="O265" s="87">
        <v>-7.4788302840000931E-3</v>
      </c>
      <c r="P265" s="84">
        <v>-2.9487121930000026E-2</v>
      </c>
      <c r="Q265" s="90">
        <v>-7.8325399999999989E-3</v>
      </c>
      <c r="R265" s="90">
        <v>-1.4703119999999958E-2</v>
      </c>
      <c r="S265" s="90">
        <v>2.6569999999992433E-4</v>
      </c>
      <c r="T265" s="90">
        <v>-2.3330139999999999E-2</v>
      </c>
      <c r="U265" s="90">
        <v>-5.0374399999999486E-3</v>
      </c>
      <c r="V265" s="90">
        <v>2.0398800000001049E-3</v>
      </c>
      <c r="W265" s="90">
        <v>-3.4978340000000108E-2</v>
      </c>
      <c r="X265" s="90">
        <v>-1.2281639999999983E-2</v>
      </c>
      <c r="Y265" s="90">
        <v>-4.6494559999999963E-2</v>
      </c>
      <c r="Z265" s="87">
        <v>-6.5224149999998371E-4</v>
      </c>
      <c r="AA265" s="84">
        <v>-1.6459047793999981E-2</v>
      </c>
      <c r="AB265" s="91">
        <v>-7.8602068699999972E-3</v>
      </c>
      <c r="AC265" s="91">
        <v>-1.1996458358974449E-2</v>
      </c>
      <c r="AD265" s="91">
        <v>-2.8498144254000102E-2</v>
      </c>
      <c r="AE265" s="91">
        <v>-1.2339795200000392E-3</v>
      </c>
      <c r="AF265" s="94">
        <v>-3.3758994420000077E-3</v>
      </c>
      <c r="AG265" s="84">
        <v>-2.0532401300000003E-2</v>
      </c>
      <c r="AH265" s="91">
        <v>-1.6844206579999965E-2</v>
      </c>
      <c r="AI265" s="91">
        <v>-5.3956259259999584E-3</v>
      </c>
      <c r="AJ265" s="91">
        <v>-1.1687779525999975E-2</v>
      </c>
      <c r="AK265" s="91">
        <v>-4.3177638859999146E-3</v>
      </c>
      <c r="AL265" s="87">
        <v>-1.3972236039999864E-2</v>
      </c>
      <c r="AM265" s="84">
        <v>3.6482020396226833E-3</v>
      </c>
      <c r="AN265" s="91">
        <v>-1.1286822334782731E-2</v>
      </c>
      <c r="AO265" s="91">
        <v>-1.1618542390566033E-2</v>
      </c>
      <c r="AP265" s="87">
        <v>-4.737168280000037E-3</v>
      </c>
      <c r="AQ265" s="84">
        <v>-2.1192469900000011E-2</v>
      </c>
      <c r="AR265" s="91">
        <v>-1.6890691146938863E-2</v>
      </c>
      <c r="AS265" s="91">
        <v>-1.1264647440000108E-2</v>
      </c>
      <c r="AT265" s="87">
        <v>1.2878614002000077E-2</v>
      </c>
      <c r="AU265" s="143">
        <v>-1.8371000000000137E-2</v>
      </c>
      <c r="AV265" s="119">
        <v>-1.96835990796E-2</v>
      </c>
      <c r="AW265" s="119">
        <v>-1.7816309999999998E-2</v>
      </c>
      <c r="AX265" s="119">
        <v>-1.84962682247161E-2</v>
      </c>
      <c r="AY265" s="119">
        <v>-1.6611520000000001E-2</v>
      </c>
    </row>
    <row r="266" spans="1:51" s="9" customFormat="1" ht="11.25">
      <c r="A266" s="7">
        <v>39294</v>
      </c>
      <c r="B266" s="84"/>
      <c r="C266" s="87">
        <v>-5.3473077649999978E-2</v>
      </c>
      <c r="D266" s="84">
        <v>-4.2370660262500026E-2</v>
      </c>
      <c r="E266" s="91">
        <v>-8.4106109228000103E-2</v>
      </c>
      <c r="F266" s="91">
        <v>-8.612495642800011E-2</v>
      </c>
      <c r="G266" s="91">
        <v>-9.8948537279999971E-2</v>
      </c>
      <c r="H266" s="91">
        <v>-5.463197921999996E-2</v>
      </c>
      <c r="I266" s="91">
        <v>-6.6885892602000063E-2</v>
      </c>
      <c r="J266" s="91">
        <v>-8.216971145999985E-2</v>
      </c>
      <c r="K266" s="91">
        <v>-4.7846217428000104E-2</v>
      </c>
      <c r="L266" s="88">
        <v>-5.9516707234042676E-2</v>
      </c>
      <c r="M266" s="84">
        <v>-6.3363321159999986E-2</v>
      </c>
      <c r="N266" s="91">
        <v>-5.483119250199997E-2</v>
      </c>
      <c r="O266" s="87">
        <v>-4.8087982760000036E-2</v>
      </c>
      <c r="P266" s="84">
        <v>-4.0913329401999987E-2</v>
      </c>
      <c r="Q266" s="90">
        <v>-1.7157764999999991E-2</v>
      </c>
      <c r="R266" s="90">
        <v>-1.2247620000000015E-2</v>
      </c>
      <c r="S266" s="90">
        <v>-8.772800000000025E-3</v>
      </c>
      <c r="T266" s="90">
        <v>-2.6170439999999906E-2</v>
      </c>
      <c r="U266" s="90">
        <v>-2.4867100000000031E-2</v>
      </c>
      <c r="V266" s="90">
        <v>-1.1534780000000078E-2</v>
      </c>
      <c r="W266" s="90">
        <v>-3.2731480000000035E-2</v>
      </c>
      <c r="X266" s="90">
        <v>-1.4304679999999959E-2</v>
      </c>
      <c r="Y266" s="90">
        <v>-5.5458340000000161E-2</v>
      </c>
      <c r="Z266" s="87">
        <v>-2.9912942720000002E-2</v>
      </c>
      <c r="AA266" s="84">
        <v>-5.4774953327999976E-2</v>
      </c>
      <c r="AB266" s="91">
        <v>1.2031888897999998E-2</v>
      </c>
      <c r="AC266" s="91">
        <v>-3.4381650872151948E-2</v>
      </c>
      <c r="AD266" s="91">
        <v>-4.2920044000000046E-2</v>
      </c>
      <c r="AE266" s="91">
        <v>3.5036510000008292E-4</v>
      </c>
      <c r="AF266" s="94">
        <v>-2.9856523910000154E-2</v>
      </c>
      <c r="AG266" s="84">
        <v>-3.1115883080000017E-2</v>
      </c>
      <c r="AH266" s="91">
        <v>-5.0031855119999857E-2</v>
      </c>
      <c r="AI266" s="91">
        <v>-1.9621130930000064E-2</v>
      </c>
      <c r="AJ266" s="91">
        <v>-4.4716925619999848E-2</v>
      </c>
      <c r="AK266" s="91">
        <v>-2.1202444529999975E-2</v>
      </c>
      <c r="AL266" s="87">
        <v>-4.3157927124000128E-2</v>
      </c>
      <c r="AM266" s="84">
        <v>-2.0891279762000003E-2</v>
      </c>
      <c r="AN266" s="91">
        <v>-3.9270354047222233E-2</v>
      </c>
      <c r="AO266" s="91">
        <v>-6.2136839381818243E-2</v>
      </c>
      <c r="AP266" s="87">
        <v>-6.2331995779999927E-2</v>
      </c>
      <c r="AQ266" s="84">
        <v>-4.9867683660000051E-2</v>
      </c>
      <c r="AR266" s="91">
        <v>-4.9940747688888898E-2</v>
      </c>
      <c r="AS266" s="91">
        <v>-7.148025760199983E-2</v>
      </c>
      <c r="AT266" s="87">
        <v>-4.9377595480000203E-3</v>
      </c>
      <c r="AU266" s="143">
        <v>-4.0550599999999992E-2</v>
      </c>
      <c r="AV266" s="119">
        <v>-4.5194694294999997E-2</v>
      </c>
      <c r="AW266" s="119">
        <v>-3.1981889999999999E-2</v>
      </c>
      <c r="AX266" s="119">
        <v>-4.3697890910452397E-2</v>
      </c>
      <c r="AY266" s="119">
        <v>-3.1005559999999998E-2</v>
      </c>
    </row>
    <row r="267" spans="1:51" s="9" customFormat="1" ht="11.25">
      <c r="A267" s="7">
        <v>39325</v>
      </c>
      <c r="B267" s="84"/>
      <c r="C267" s="87">
        <v>-1.1363662828000054E-2</v>
      </c>
      <c r="D267" s="84">
        <v>1.5801373710526256E-2</v>
      </c>
      <c r="E267" s="91">
        <v>-2.6808673340000033E-2</v>
      </c>
      <c r="F267" s="91">
        <v>-2.6623294587999946E-2</v>
      </c>
      <c r="G267" s="91">
        <v>-3.3887532568000034E-2</v>
      </c>
      <c r="H267" s="91">
        <v>1.4975486000001759E-4</v>
      </c>
      <c r="I267" s="91">
        <v>-2.1341424870000014E-2</v>
      </c>
      <c r="J267" s="91">
        <v>-2.6901603780000061E-2</v>
      </c>
      <c r="K267" s="91">
        <v>-2.2433138231999994E-2</v>
      </c>
      <c r="L267" s="88">
        <v>-4.3509995744679397E-3</v>
      </c>
      <c r="M267" s="84">
        <v>2.9129952081632604E-2</v>
      </c>
      <c r="N267" s="91">
        <v>5.8929233800000258E-3</v>
      </c>
      <c r="O267" s="87">
        <v>-1.2962586180000013E-2</v>
      </c>
      <c r="P267" s="84">
        <v>-4.4190584959999946E-3</v>
      </c>
      <c r="Q267" s="90">
        <v>7.4602800000000968E-3</v>
      </c>
      <c r="R267" s="90">
        <v>3.6214000000001079E-4</v>
      </c>
      <c r="S267" s="90">
        <v>9.8505600000000637E-3</v>
      </c>
      <c r="T267" s="90">
        <v>-6.0076599999999702E-3</v>
      </c>
      <c r="U267" s="90">
        <v>6.1704799999999782E-3</v>
      </c>
      <c r="V267" s="90">
        <v>6.5200000000000813E-3</v>
      </c>
      <c r="W267" s="90">
        <v>-1.1870979999999975E-2</v>
      </c>
      <c r="X267" s="90">
        <v>1.3731799999999961E-2</v>
      </c>
      <c r="Y267" s="90">
        <v>-1.9133459999999936E-2</v>
      </c>
      <c r="Z267" s="87">
        <v>1.4361864200000962E-3</v>
      </c>
      <c r="AA267" s="84">
        <v>3.5372775519999511E-3</v>
      </c>
      <c r="AB267" s="91">
        <v>5.2799416600000093E-3</v>
      </c>
      <c r="AC267" s="91">
        <v>-5.2854152400000354E-3</v>
      </c>
      <c r="AD267" s="91">
        <v>-8.6226907999997771E-4</v>
      </c>
      <c r="AE267" s="91">
        <v>-1.6587073799999574E-3</v>
      </c>
      <c r="AF267" s="94">
        <v>-2.7033548479999836E-2</v>
      </c>
      <c r="AG267" s="84">
        <v>-3.3857437800000056E-3</v>
      </c>
      <c r="AH267" s="91">
        <v>2.8499360200000545E-3</v>
      </c>
      <c r="AI267" s="91">
        <v>1.3344003880000344E-3</v>
      </c>
      <c r="AJ267" s="91">
        <v>-3.5410516719999174E-3</v>
      </c>
      <c r="AK267" s="91">
        <v>-4.2624018400000407E-3</v>
      </c>
      <c r="AL267" s="87">
        <v>-8.0081011679998815E-3</v>
      </c>
      <c r="AM267" s="84">
        <v>-9.7902124400000012E-3</v>
      </c>
      <c r="AN267" s="91">
        <v>-4.04437028529403E-3</v>
      </c>
      <c r="AO267" s="91">
        <v>-4.5024922395833333E-2</v>
      </c>
      <c r="AP267" s="87">
        <v>-2.7432808019607791E-2</v>
      </c>
      <c r="AQ267" s="84">
        <v>7.505360719999965E-3</v>
      </c>
      <c r="AR267" s="91">
        <v>-3.0121220780000013E-2</v>
      </c>
      <c r="AS267" s="91">
        <v>-3.5342984879999872E-2</v>
      </c>
      <c r="AT267" s="87">
        <v>-8.5075229400000119E-3</v>
      </c>
      <c r="AU267" s="143">
        <v>-5.2967000000001541E-3</v>
      </c>
      <c r="AV267" s="119">
        <v>-1.3283740802000001E-3</v>
      </c>
      <c r="AW267" s="119">
        <v>1.286352E-2</v>
      </c>
      <c r="AX267" s="119">
        <v>5.7751580238342198E-4</v>
      </c>
      <c r="AY267" s="119">
        <v>1.4991280000000001E-2</v>
      </c>
    </row>
    <row r="268" spans="1:51" s="9" customFormat="1" ht="11.25">
      <c r="A268" s="7">
        <v>39353</v>
      </c>
      <c r="B268" s="84"/>
      <c r="C268" s="87">
        <v>1.7894549902000012E-2</v>
      </c>
      <c r="D268" s="84">
        <v>1.5532263076315722E-2</v>
      </c>
      <c r="E268" s="91">
        <v>3.1745418399999892E-2</v>
      </c>
      <c r="F268" s="91">
        <v>3.6107039802000029E-2</v>
      </c>
      <c r="G268" s="91">
        <v>-1.0071792876470531E-2</v>
      </c>
      <c r="H268" s="91">
        <v>2.4041565751999894E-2</v>
      </c>
      <c r="I268" s="91">
        <v>1.6022139331999918E-2</v>
      </c>
      <c r="J268" s="91">
        <v>-2.7282450445999973E-2</v>
      </c>
      <c r="K268" s="91">
        <v>2.0786104803999894E-2</v>
      </c>
      <c r="L268" s="88">
        <v>2.8508879787234154E-2</v>
      </c>
      <c r="M268" s="84">
        <v>2.2150749400000613E-3</v>
      </c>
      <c r="N268" s="91">
        <v>2.4447571000000057E-2</v>
      </c>
      <c r="O268" s="87">
        <v>2.3082669319999916E-2</v>
      </c>
      <c r="P268" s="84">
        <v>4.1490089959999921E-2</v>
      </c>
      <c r="Q268" s="90">
        <v>6.0152559999999911E-2</v>
      </c>
      <c r="R268" s="90">
        <v>6.0326660000000087E-2</v>
      </c>
      <c r="S268" s="90">
        <v>5.9723820000000094E-2</v>
      </c>
      <c r="T268" s="90">
        <v>5.5301540000000093E-2</v>
      </c>
      <c r="U268" s="90">
        <v>5.0266300000000097E-2</v>
      </c>
      <c r="V268" s="90">
        <v>6.1322459999999968E-2</v>
      </c>
      <c r="W268" s="90">
        <v>3.9969279999999996E-2</v>
      </c>
      <c r="X268" s="90">
        <v>4.984393999999992E-2</v>
      </c>
      <c r="Y268" s="90">
        <v>3.1412940000000056E-2</v>
      </c>
      <c r="Z268" s="87">
        <v>3.3650124613999965E-2</v>
      </c>
      <c r="AA268" s="84">
        <v>3.3512964447999893E-2</v>
      </c>
      <c r="AB268" s="91">
        <v>4.7318718302000073E-2</v>
      </c>
      <c r="AC268" s="91">
        <v>1.9751137515872985E-2</v>
      </c>
      <c r="AD268" s="91">
        <v>4.7245758779999925E-2</v>
      </c>
      <c r="AE268" s="91">
        <v>3.1924163348000079E-2</v>
      </c>
      <c r="AF268" s="94">
        <v>3.3329136562000095E-2</v>
      </c>
      <c r="AG268" s="84">
        <v>3.8570389680000039E-2</v>
      </c>
      <c r="AH268" s="91">
        <v>2.3765293459999892E-2</v>
      </c>
      <c r="AI268" s="91">
        <v>2.7519668562000055E-2</v>
      </c>
      <c r="AJ268" s="91">
        <v>2.2114729164000035E-2</v>
      </c>
      <c r="AK268" s="91">
        <v>4.7815741381999954E-2</v>
      </c>
      <c r="AL268" s="87">
        <v>3.8952119399999985E-2</v>
      </c>
      <c r="AM268" s="84">
        <v>1.827942124400006E-2</v>
      </c>
      <c r="AN268" s="91">
        <v>3.6686131756521689E-2</v>
      </c>
      <c r="AO268" s="91">
        <v>1.4020972127659626E-3</v>
      </c>
      <c r="AP268" s="87">
        <v>-4.7634029999999994E-3</v>
      </c>
      <c r="AQ268" s="84">
        <v>1.4365290199999992E-2</v>
      </c>
      <c r="AR268" s="91">
        <v>1.4385117387754054E-3</v>
      </c>
      <c r="AS268" s="91">
        <v>-1.7050983520000118E-2</v>
      </c>
      <c r="AT268" s="87">
        <v>4.0479397222000113E-2</v>
      </c>
      <c r="AU268" s="143">
        <v>3.6303699999999939E-2</v>
      </c>
      <c r="AV268" s="119">
        <v>2.3013928686799998E-2</v>
      </c>
      <c r="AW268" s="119">
        <v>3.5793999999999999E-2</v>
      </c>
      <c r="AX268" s="119">
        <v>2.4448783130645701E-2</v>
      </c>
      <c r="AY268" s="119">
        <v>3.7394169999999997E-2</v>
      </c>
    </row>
    <row r="269" spans="1:51" s="9" customFormat="1" ht="11.25">
      <c r="A269" s="7">
        <v>39386</v>
      </c>
      <c r="B269" s="84"/>
      <c r="C269" s="87">
        <v>-2.7242938849999954E-2</v>
      </c>
      <c r="D269" s="84">
        <v>-4.2160638594938016E-3</v>
      </c>
      <c r="E269" s="91">
        <v>-3.4001646789999951E-2</v>
      </c>
      <c r="F269" s="91">
        <v>-4.5332213590000059E-2</v>
      </c>
      <c r="G269" s="91">
        <v>-5.2631835696078433E-2</v>
      </c>
      <c r="H269" s="91">
        <v>2.214330119999941E-3</v>
      </c>
      <c r="I269" s="91">
        <v>-4.8686667999997546E-4</v>
      </c>
      <c r="J269" s="91">
        <v>2.4439095860000037E-2</v>
      </c>
      <c r="K269" s="91">
        <v>1.3109204480000081E-2</v>
      </c>
      <c r="L269" s="88">
        <v>2.068605297872339E-2</v>
      </c>
      <c r="M269" s="84">
        <v>-2.6748945000000246E-3</v>
      </c>
      <c r="N269" s="91">
        <v>2.8523138760000011E-2</v>
      </c>
      <c r="O269" s="87">
        <v>-4.1112677960000177E-3</v>
      </c>
      <c r="P269" s="84">
        <v>3.0384270519999923E-2</v>
      </c>
      <c r="Q269" s="90">
        <v>3.3465740000000022E-2</v>
      </c>
      <c r="R269" s="90">
        <v>4.6923639999999933E-2</v>
      </c>
      <c r="S269" s="90">
        <v>3.1995739999999939E-2</v>
      </c>
      <c r="T269" s="90">
        <v>4.0412499999999962E-2</v>
      </c>
      <c r="U269" s="90">
        <v>6.1817299999999964E-2</v>
      </c>
      <c r="V269" s="90">
        <v>2.5758479999999917E-2</v>
      </c>
      <c r="W269" s="90">
        <v>4.292224E-2</v>
      </c>
      <c r="X269" s="90">
        <v>3.8313840000000043E-2</v>
      </c>
      <c r="Y269" s="90">
        <v>5.6772400000000278E-3</v>
      </c>
      <c r="Z269" s="87">
        <v>-3.7104154199999462E-3</v>
      </c>
      <c r="AA269" s="84">
        <v>-3.2073056300000458E-3</v>
      </c>
      <c r="AB269" s="91">
        <v>4.3115371472548958E-2</v>
      </c>
      <c r="AC269" s="91">
        <v>7.2574286523809928E-3</v>
      </c>
      <c r="AD269" s="91">
        <v>1.6601066680000054E-2</v>
      </c>
      <c r="AE269" s="91">
        <v>2.298173873999998E-2</v>
      </c>
      <c r="AF269" s="94">
        <v>1.7198884559999961E-2</v>
      </c>
      <c r="AG269" s="84">
        <v>3.4102318970000045E-2</v>
      </c>
      <c r="AH269" s="91">
        <v>3.1347485730000013E-2</v>
      </c>
      <c r="AI269" s="91">
        <v>1.949246007999994E-2</v>
      </c>
      <c r="AJ269" s="91">
        <v>3.0826816800000101E-2</v>
      </c>
      <c r="AK269" s="91">
        <v>2.8343047459999937E-2</v>
      </c>
      <c r="AL269" s="87">
        <v>3.5237082359999894E-2</v>
      </c>
      <c r="AM269" s="84">
        <v>8.1030548400007341E-4</v>
      </c>
      <c r="AN269" s="91">
        <v>2.7690231631818163E-2</v>
      </c>
      <c r="AO269" s="91">
        <v>5.4338885384614954E-3</v>
      </c>
      <c r="AP269" s="87">
        <v>-1.427262196000012E-2</v>
      </c>
      <c r="AQ269" s="84">
        <v>-3.2380536400000715E-3</v>
      </c>
      <c r="AR269" s="91">
        <v>5.3777359318181173E-3</v>
      </c>
      <c r="AS269" s="91">
        <v>6.4342958200001021E-3</v>
      </c>
      <c r="AT269" s="87">
        <v>8.6724717799999684E-3</v>
      </c>
      <c r="AU269" s="143">
        <v>3.2000699999999993E-2</v>
      </c>
      <c r="AV269" s="119">
        <v>1.16299211672E-2</v>
      </c>
      <c r="AW269" s="119">
        <v>1.482236E-2</v>
      </c>
      <c r="AX269" s="119">
        <v>1.2451253356933501E-2</v>
      </c>
      <c r="AY269" s="119">
        <v>1.5906449999999999E-2</v>
      </c>
    </row>
    <row r="270" spans="1:51" s="9" customFormat="1" ht="11.25">
      <c r="A270" s="7">
        <v>39416</v>
      </c>
      <c r="B270" s="84"/>
      <c r="C270" s="87">
        <v>-7.7067383164000081E-2</v>
      </c>
      <c r="D270" s="84">
        <v>-3.8586667389610252E-2</v>
      </c>
      <c r="E270" s="91">
        <v>-7.5267110205999965E-2</v>
      </c>
      <c r="F270" s="91">
        <v>-8.9585362326000006E-2</v>
      </c>
      <c r="G270" s="91">
        <v>-0.121513991378431</v>
      </c>
      <c r="H270" s="91">
        <v>-6.8606072766000059E-2</v>
      </c>
      <c r="I270" s="91">
        <v>-6.8840599005999925E-2</v>
      </c>
      <c r="J270" s="91">
        <v>-7.3338284360000117E-2</v>
      </c>
      <c r="K270" s="91">
        <v>-6.9885125025999972E-2</v>
      </c>
      <c r="L270" s="88">
        <v>-4.3017146170212794E-2</v>
      </c>
      <c r="M270" s="84">
        <v>-5.470024064000012E-2</v>
      </c>
      <c r="N270" s="91">
        <v>-5.6140694826000037E-2</v>
      </c>
      <c r="O270" s="87">
        <v>-5.8925159680000005E-2</v>
      </c>
      <c r="P270" s="84">
        <v>-4.7148487876000011E-2</v>
      </c>
      <c r="Q270" s="90">
        <v>-4.5075199999999982E-2</v>
      </c>
      <c r="R270" s="90">
        <v>-3.6145560000000132E-2</v>
      </c>
      <c r="S270" s="90">
        <v>-4.0375680000000025E-2</v>
      </c>
      <c r="T270" s="90">
        <v>-3.8847639999999961E-2</v>
      </c>
      <c r="U270" s="90">
        <v>-3.4697060000000057E-2</v>
      </c>
      <c r="V270" s="90">
        <v>-4.9342639999999993E-2</v>
      </c>
      <c r="W270" s="90">
        <v>-4.8966480000000034E-2</v>
      </c>
      <c r="X270" s="90">
        <v>-3.673881999999995E-2</v>
      </c>
      <c r="Y270" s="90">
        <v>-4.0677140000000001E-2</v>
      </c>
      <c r="Z270" s="87">
        <v>-0.10650135192400001</v>
      </c>
      <c r="AA270" s="84">
        <v>-7.7127017999999881E-2</v>
      </c>
      <c r="AB270" s="91">
        <v>-6.1133624362264216E-2</v>
      </c>
      <c r="AC270" s="91">
        <v>-5.6977674545833246E-2</v>
      </c>
      <c r="AD270" s="91">
        <v>-6.4883266659999994E-2</v>
      </c>
      <c r="AE270" s="91">
        <v>-5.7421991040000009E-2</v>
      </c>
      <c r="AF270" s="94">
        <v>-7.7666944680000016E-2</v>
      </c>
      <c r="AG270" s="84">
        <v>-4.5248378200000161E-2</v>
      </c>
      <c r="AH270" s="91">
        <v>-2.8347153256000013E-2</v>
      </c>
      <c r="AI270" s="91">
        <v>-3.679187936400008E-2</v>
      </c>
      <c r="AJ270" s="91">
        <v>-2.0212300439999886E-2</v>
      </c>
      <c r="AK270" s="91">
        <v>-4.2773718844000053E-2</v>
      </c>
      <c r="AL270" s="87">
        <v>-3.9434281719999853E-2</v>
      </c>
      <c r="AM270" s="84">
        <v>-9.9660613003999976E-2</v>
      </c>
      <c r="AN270" s="91">
        <v>-7.1172274108955325E-2</v>
      </c>
      <c r="AO270" s="91">
        <v>-0.11842148865208302</v>
      </c>
      <c r="AP270" s="87">
        <v>-8.6243659425999986E-2</v>
      </c>
      <c r="AQ270" s="84">
        <v>-4.3409695320000163E-2</v>
      </c>
      <c r="AR270" s="91">
        <v>-5.3741337732075456E-2</v>
      </c>
      <c r="AS270" s="91">
        <v>-8.3936890445999945E-2</v>
      </c>
      <c r="AT270" s="87">
        <v>-5.5351590619999946E-2</v>
      </c>
      <c r="AU270" s="143">
        <v>-4.2096899999999882E-2</v>
      </c>
      <c r="AV270" s="119">
        <v>-5.21414918708E-2</v>
      </c>
      <c r="AW270" s="119">
        <v>-4.404342E-2</v>
      </c>
      <c r="AX270" s="119">
        <v>-4.9692991757392807E-2</v>
      </c>
      <c r="AY270" s="119">
        <v>-4.1811000000000001E-2</v>
      </c>
    </row>
    <row r="271" spans="1:51" s="9" customFormat="1" ht="11.25">
      <c r="A271" s="7">
        <v>39447</v>
      </c>
      <c r="B271" s="84"/>
      <c r="C271" s="87">
        <v>-3.5420553086000006E-2</v>
      </c>
      <c r="D271" s="84">
        <v>-3.0795334153424614E-2</v>
      </c>
      <c r="E271" s="91">
        <v>-4.5247723925999961E-2</v>
      </c>
      <c r="F271" s="91">
        <v>-3.3861847046000038E-2</v>
      </c>
      <c r="G271" s="91">
        <v>-7.7510859096153739E-2</v>
      </c>
      <c r="H271" s="91">
        <v>-3.4052463034000002E-2</v>
      </c>
      <c r="I271" s="91">
        <v>-3.280408148800007E-2</v>
      </c>
      <c r="J271" s="91">
        <v>-3.7650740739999966E-2</v>
      </c>
      <c r="K271" s="91">
        <v>2.7161429380000435E-3</v>
      </c>
      <c r="L271" s="88">
        <v>-1.1596983191489385E-2</v>
      </c>
      <c r="M271" s="84">
        <v>-4.4602019739999887E-2</v>
      </c>
      <c r="N271" s="91">
        <v>-1.8646878040000647E-3</v>
      </c>
      <c r="O271" s="87">
        <v>-2.5006095880000023E-2</v>
      </c>
      <c r="P271" s="84">
        <v>2.7028424640000104E-2</v>
      </c>
      <c r="Q271" s="90">
        <v>2.922757999999992E-2</v>
      </c>
      <c r="R271" s="90">
        <v>4.0293899999999994E-2</v>
      </c>
      <c r="S271" s="90">
        <v>2.1441739999999987E-2</v>
      </c>
      <c r="T271" s="90">
        <v>2.0623119999999995E-2</v>
      </c>
      <c r="U271" s="90">
        <v>3.6549979999999982E-2</v>
      </c>
      <c r="V271" s="90">
        <v>1.6773539999999976E-2</v>
      </c>
      <c r="W271" s="90">
        <v>3.8860319999999948E-2</v>
      </c>
      <c r="X271" s="90">
        <v>-6.3967400000000119E-3</v>
      </c>
      <c r="Y271" s="90">
        <v>1.6163919999999887E-2</v>
      </c>
      <c r="Z271" s="87">
        <v>-5.1230787897999952E-2</v>
      </c>
      <c r="AA271" s="84">
        <v>-3.811521750000002E-2</v>
      </c>
      <c r="AB271" s="91">
        <v>-2.6097243611110654E-3</v>
      </c>
      <c r="AC271" s="91">
        <v>-1.2567374983750046E-2</v>
      </c>
      <c r="AD271" s="91">
        <v>-8.9728964740000139E-3</v>
      </c>
      <c r="AE271" s="91">
        <v>-8.779003719999956E-3</v>
      </c>
      <c r="AF271" s="94">
        <v>-9.8247665600000866E-3</v>
      </c>
      <c r="AG271" s="84">
        <v>-4.7569028180000084E-3</v>
      </c>
      <c r="AH271" s="91">
        <v>-1.685761473799996E-2</v>
      </c>
      <c r="AI271" s="91">
        <v>2.2106869539999519E-3</v>
      </c>
      <c r="AJ271" s="91">
        <v>1.3058287853999984E-2</v>
      </c>
      <c r="AK271" s="91">
        <v>5.3803261520000145E-3</v>
      </c>
      <c r="AL271" s="87">
        <v>5.7482802540000932E-3</v>
      </c>
      <c r="AM271" s="84">
        <v>-2.2537426308000152E-2</v>
      </c>
      <c r="AN271" s="91">
        <v>-2.699186125217401E-2</v>
      </c>
      <c r="AO271" s="91">
        <v>-3.1584826262500032E-2</v>
      </c>
      <c r="AP271" s="87">
        <v>-4.9691537319999979E-2</v>
      </c>
      <c r="AQ271" s="84">
        <v>-3.3742364184000118E-2</v>
      </c>
      <c r="AR271" s="91">
        <v>-1.9160070008771957E-2</v>
      </c>
      <c r="AS271" s="91">
        <v>-3.9350241293999999E-2</v>
      </c>
      <c r="AT271" s="87">
        <v>2.2758507600006972E-4</v>
      </c>
      <c r="AU271" s="143">
        <v>-1.349800000000001E-2</v>
      </c>
      <c r="AV271" s="119">
        <v>-1.9655826492000001E-2</v>
      </c>
      <c r="AW271" s="119">
        <v>-8.6284880000000001E-3</v>
      </c>
      <c r="AX271" s="119">
        <v>-1.72816699457168E-2</v>
      </c>
      <c r="AY271" s="119">
        <v>-6.9324370000000005E-3</v>
      </c>
    </row>
    <row r="272" spans="1:51" s="9" customFormat="1" ht="11.25">
      <c r="A272" s="7">
        <v>39478</v>
      </c>
      <c r="B272" s="84"/>
      <c r="C272" s="87">
        <v>-3.8459200699999974E-2</v>
      </c>
      <c r="D272" s="84">
        <v>-3.1580518826315962E-2</v>
      </c>
      <c r="E272" s="91">
        <v>-3.1447327639999578E-3</v>
      </c>
      <c r="F272" s="91">
        <v>-3.9495123559999956E-2</v>
      </c>
      <c r="G272" s="91">
        <v>4.6440510440000082E-2</v>
      </c>
      <c r="H272" s="91">
        <v>-1.5248123280000025E-2</v>
      </c>
      <c r="I272" s="91">
        <v>1.7040045202000087E-2</v>
      </c>
      <c r="J272" s="91">
        <v>3.9308403119999946E-2</v>
      </c>
      <c r="K272" s="91">
        <v>-3.3334191260000035E-2</v>
      </c>
      <c r="L272" s="88">
        <v>-2.8257178085106527E-2</v>
      </c>
      <c r="M272" s="84">
        <v>1.2101709561999963E-2</v>
      </c>
      <c r="N272" s="91">
        <v>-3.6753626606000123E-2</v>
      </c>
      <c r="O272" s="87">
        <v>-4.7200563059999867E-2</v>
      </c>
      <c r="P272" s="84">
        <v>-0.13834542861999999</v>
      </c>
      <c r="Q272" s="90">
        <v>-9.3259399999999992E-2</v>
      </c>
      <c r="R272" s="90">
        <v>-0.11148957999999998</v>
      </c>
      <c r="S272" s="90">
        <v>-0.11671702000000006</v>
      </c>
      <c r="T272" s="90">
        <v>-0.12989222</v>
      </c>
      <c r="U272" s="90">
        <v>-0.13964894000000017</v>
      </c>
      <c r="V272" s="90">
        <v>-9.6457079999999973E-2</v>
      </c>
      <c r="W272" s="90">
        <v>-0.12907698000000001</v>
      </c>
      <c r="X272" s="90">
        <v>-0.12849540000000004</v>
      </c>
      <c r="Y272" s="90">
        <v>-8.2559979999999977E-2</v>
      </c>
      <c r="Z272" s="87">
        <v>-3.1117981619999902E-2</v>
      </c>
      <c r="AA272" s="84">
        <v>-7.2851073419999968E-2</v>
      </c>
      <c r="AB272" s="91">
        <v>-0.132908280942308</v>
      </c>
      <c r="AC272" s="91">
        <v>-4.1310246629629566E-2</v>
      </c>
      <c r="AD272" s="91">
        <v>-8.8505039840000022E-2</v>
      </c>
      <c r="AE272" s="91">
        <v>-6.965496216E-2</v>
      </c>
      <c r="AF272" s="94">
        <v>-7.2266777559999995E-2</v>
      </c>
      <c r="AG272" s="84">
        <v>-7.2427681319999881E-2</v>
      </c>
      <c r="AH272" s="91">
        <v>-5.7923260120000042E-2</v>
      </c>
      <c r="AI272" s="91">
        <v>-9.1448270420000033E-2</v>
      </c>
      <c r="AJ272" s="91">
        <v>-6.9580665640000094E-2</v>
      </c>
      <c r="AK272" s="91">
        <v>-0.10170943600000004</v>
      </c>
      <c r="AL272" s="87">
        <v>-8.8407277119999961E-2</v>
      </c>
      <c r="AM272" s="84">
        <v>-5.6505989339999951E-2</v>
      </c>
      <c r="AN272" s="91">
        <v>-6.0228393899999899E-2</v>
      </c>
      <c r="AO272" s="91">
        <v>-6.0517285961538825E-3</v>
      </c>
      <c r="AP272" s="87">
        <v>1.4507975979999976E-2</v>
      </c>
      <c r="AQ272" s="84">
        <v>-2.9224473856000022E-2</v>
      </c>
      <c r="AR272" s="91">
        <v>-4.1819756217391313E-2</v>
      </c>
      <c r="AS272" s="91">
        <v>1.1196564560000066E-2</v>
      </c>
      <c r="AT272" s="87">
        <v>-9.3014218999999954E-2</v>
      </c>
      <c r="AU272" s="143">
        <v>-7.4093800000000098E-2</v>
      </c>
      <c r="AV272" s="119">
        <v>-4.5535136592000001E-2</v>
      </c>
      <c r="AW272" s="119">
        <v>-6.1163429999999998E-2</v>
      </c>
      <c r="AX272" s="119">
        <v>-4.4098225889205894E-2</v>
      </c>
      <c r="AY272" s="119">
        <v>-5.9982419999999995E-2</v>
      </c>
    </row>
    <row r="273" spans="1:51" s="9" customFormat="1" ht="11.25">
      <c r="A273" s="7">
        <v>39507</v>
      </c>
      <c r="B273" s="84"/>
      <c r="C273" s="87">
        <v>-1.6661133800000005E-2</v>
      </c>
      <c r="D273" s="84">
        <v>-4.9655620319444371E-2</v>
      </c>
      <c r="E273" s="91">
        <v>-4.8303981220000014E-2</v>
      </c>
      <c r="F273" s="91">
        <v>-2.070333940000002E-2</v>
      </c>
      <c r="G273" s="91">
        <v>-0.12181878099999999</v>
      </c>
      <c r="H273" s="91">
        <v>-5.0989850140000015E-2</v>
      </c>
      <c r="I273" s="91">
        <v>-5.2473834240000072E-2</v>
      </c>
      <c r="J273" s="91">
        <v>-7.7167886400000052E-2</v>
      </c>
      <c r="K273" s="91">
        <v>-2.6532011420000057E-2</v>
      </c>
      <c r="L273" s="88">
        <v>-4.3478043191489402E-2</v>
      </c>
      <c r="M273" s="84">
        <v>-7.4952967579999918E-2</v>
      </c>
      <c r="N273" s="91">
        <v>-1.8077683000000011E-2</v>
      </c>
      <c r="O273" s="87">
        <v>-4.9131432679999976E-2</v>
      </c>
      <c r="P273" s="84">
        <v>1.001740847999999E-2</v>
      </c>
      <c r="Q273" s="90">
        <v>1.1293000000001108E-3</v>
      </c>
      <c r="R273" s="90">
        <v>-8.1746200000000213E-3</v>
      </c>
      <c r="S273" s="90">
        <v>-1.3777400000000162E-3</v>
      </c>
      <c r="T273" s="90">
        <v>1.9063000000000052E-2</v>
      </c>
      <c r="U273" s="90">
        <v>8.9918799999999521E-3</v>
      </c>
      <c r="V273" s="90">
        <v>-3.6007640000000007E-2</v>
      </c>
      <c r="W273" s="90">
        <v>1.6754380000000069E-2</v>
      </c>
      <c r="X273" s="90">
        <v>-1.6084919999999947E-2</v>
      </c>
      <c r="Y273" s="90">
        <v>2.5650900000000032E-2</v>
      </c>
      <c r="Z273" s="87">
        <v>-6.3117610554000003E-2</v>
      </c>
      <c r="AA273" s="84">
        <v>-2.6167937259999885E-2</v>
      </c>
      <c r="AB273" s="91">
        <v>6.3171290599999264E-3</v>
      </c>
      <c r="AC273" s="91">
        <v>-2.7958828942028946E-2</v>
      </c>
      <c r="AD273" s="91">
        <v>5.1030074200000275E-3</v>
      </c>
      <c r="AE273" s="91">
        <v>-3.5570215306000019E-2</v>
      </c>
      <c r="AF273" s="94">
        <v>-2.1185452739999944E-2</v>
      </c>
      <c r="AG273" s="84">
        <v>-1.5388846699999958E-2</v>
      </c>
      <c r="AH273" s="91">
        <v>-8.2603207000000456E-3</v>
      </c>
      <c r="AI273" s="91">
        <v>6.9401072599999392E-3</v>
      </c>
      <c r="AJ273" s="91">
        <v>-2.7048310599999681E-3</v>
      </c>
      <c r="AK273" s="91">
        <v>-7.7527802179999661E-3</v>
      </c>
      <c r="AL273" s="87">
        <v>-1.5072265099999926E-2</v>
      </c>
      <c r="AM273" s="84">
        <v>-1.8717268019999955E-2</v>
      </c>
      <c r="AN273" s="91">
        <v>-2.4721412529411846E-2</v>
      </c>
      <c r="AO273" s="91">
        <v>-6.5767628491228192E-2</v>
      </c>
      <c r="AP273" s="87">
        <v>-3.9786552939999997E-2</v>
      </c>
      <c r="AQ273" s="84">
        <v>-6.786322022000002E-2</v>
      </c>
      <c r="AR273" s="91">
        <v>-1.9959792555555578E-2</v>
      </c>
      <c r="AS273" s="91">
        <v>-5.2672821799999991E-2</v>
      </c>
      <c r="AT273" s="87">
        <v>1.4465434946000055E-2</v>
      </c>
      <c r="AU273" s="143">
        <v>-1.1994599999999966E-2</v>
      </c>
      <c r="AV273" s="119">
        <v>-3.1274203586399998E-2</v>
      </c>
      <c r="AW273" s="119">
        <v>-3.4761189999999997E-2</v>
      </c>
      <c r="AX273" s="119">
        <v>-2.9500735054016101E-2</v>
      </c>
      <c r="AY273" s="119">
        <v>-3.248972E-2</v>
      </c>
    </row>
    <row r="274" spans="1:51" s="9" customFormat="1" ht="11.25">
      <c r="A274" s="7">
        <v>39538</v>
      </c>
      <c r="B274" s="84"/>
      <c r="C274" s="87">
        <v>-2.1280046140000008E-2</v>
      </c>
      <c r="D274" s="84">
        <v>-2.2623568513889025E-2</v>
      </c>
      <c r="E274" s="91">
        <v>-1.8256830160000015E-2</v>
      </c>
      <c r="F274" s="91">
        <v>-7.4296520199999994E-2</v>
      </c>
      <c r="G274" s="91">
        <v>-8.6366202784313617E-2</v>
      </c>
      <c r="H274" s="91">
        <v>-3.6512233199999966E-2</v>
      </c>
      <c r="I274" s="91">
        <v>-2.0560730799999871E-2</v>
      </c>
      <c r="J274" s="91">
        <v>-1.4909540600000049E-2</v>
      </c>
      <c r="K274" s="91">
        <v>-3.2526450800000051E-2</v>
      </c>
      <c r="L274" s="88">
        <v>-2.1056030851063778E-2</v>
      </c>
      <c r="M274" s="84">
        <v>-1.9951578160000039E-2</v>
      </c>
      <c r="N274" s="91">
        <v>-9.1266713600002269E-4</v>
      </c>
      <c r="O274" s="87">
        <v>8.9768407999990529E-4</v>
      </c>
      <c r="P274" s="84">
        <v>-9.3237313299999736E-3</v>
      </c>
      <c r="Q274" s="90">
        <v>3.1410199999999389E-3</v>
      </c>
      <c r="R274" s="90">
        <v>-3.2777819999999958E-2</v>
      </c>
      <c r="S274" s="90">
        <v>-2.9900800000000061E-3</v>
      </c>
      <c r="T274" s="90">
        <v>-3.9774799999999777E-3</v>
      </c>
      <c r="U274" s="90">
        <v>-9.8976400000000408E-3</v>
      </c>
      <c r="V274" s="90">
        <v>1.0957459999999974E-2</v>
      </c>
      <c r="W274" s="90">
        <v>-1.1246759999999911E-2</v>
      </c>
      <c r="X274" s="90">
        <v>-1.5575420000000006E-2</v>
      </c>
      <c r="Y274" s="90">
        <v>-1.2555419999999984E-2</v>
      </c>
      <c r="Z274" s="87">
        <v>-4.7303264650000121E-2</v>
      </c>
      <c r="AA274" s="84">
        <v>1.2608550780000005E-2</v>
      </c>
      <c r="AB274" s="91">
        <v>-3.7355092799999934E-3</v>
      </c>
      <c r="AC274" s="91">
        <v>9.0373210468750464E-3</v>
      </c>
      <c r="AD274" s="91">
        <v>-1.5959988520000024E-2</v>
      </c>
      <c r="AE274" s="91">
        <v>-2.4191520280000045E-2</v>
      </c>
      <c r="AF274" s="94">
        <v>-8.551252937999998E-2</v>
      </c>
      <c r="AG274" s="84">
        <v>7.8233269000005379E-4</v>
      </c>
      <c r="AH274" s="91">
        <v>-1.887174176999995E-2</v>
      </c>
      <c r="AI274" s="91">
        <v>-8.8000899699999247E-3</v>
      </c>
      <c r="AJ274" s="91">
        <v>-1.2129504709999961E-2</v>
      </c>
      <c r="AK274" s="91">
        <v>-9.2194886199999937E-3</v>
      </c>
      <c r="AL274" s="87">
        <v>-2.3374987229999977E-2</v>
      </c>
      <c r="AM274" s="84">
        <v>-4.550455661999997E-2</v>
      </c>
      <c r="AN274" s="91">
        <v>-6.0287428106060581E-3</v>
      </c>
      <c r="AO274" s="91">
        <v>-5.5218223344827511E-2</v>
      </c>
      <c r="AP274" s="87">
        <v>-4.8333791200000031E-2</v>
      </c>
      <c r="AQ274" s="84">
        <v>-1.1558811828000004E-2</v>
      </c>
      <c r="AR274" s="91">
        <v>-1.6628111132074297E-3</v>
      </c>
      <c r="AS274" s="91">
        <v>-2.8213406979999966E-2</v>
      </c>
      <c r="AT274" s="87">
        <v>-5.7685940399999636E-3</v>
      </c>
      <c r="AU274" s="143">
        <v>-1.9390699999999983E-2</v>
      </c>
      <c r="AV274" s="119">
        <v>-1.5184572372000001E-2</v>
      </c>
      <c r="AW274" s="119">
        <v>-5.9596299999999996E-3</v>
      </c>
      <c r="AX274" s="119">
        <v>-1.3296613254547101E-2</v>
      </c>
      <c r="AY274" s="119">
        <v>-4.3182369999999999E-3</v>
      </c>
    </row>
    <row r="275" spans="1:51" s="13" customFormat="1" ht="11.25">
      <c r="A275" s="7">
        <v>39568</v>
      </c>
      <c r="B275" s="84"/>
      <c r="C275" s="87">
        <v>6.7088716110000002E-2</v>
      </c>
      <c r="D275" s="84">
        <v>4.4598056356164317E-2</v>
      </c>
      <c r="E275" s="91">
        <v>3.6846352029999974E-2</v>
      </c>
      <c r="F275" s="91">
        <v>4.6932136409999936E-2</v>
      </c>
      <c r="G275" s="91">
        <v>3.4558313680000063E-2</v>
      </c>
      <c r="H275" s="91">
        <v>6.1028544530000062E-2</v>
      </c>
      <c r="I275" s="91">
        <v>3.8582233559999901E-2</v>
      </c>
      <c r="J275" s="91">
        <v>4.9879073620000103E-2</v>
      </c>
      <c r="K275" s="91">
        <v>4.7609361429999941E-2</v>
      </c>
      <c r="L275" s="88">
        <v>4.8637761875000018E-2</v>
      </c>
      <c r="M275" s="84">
        <v>2.2434447480000008E-2</v>
      </c>
      <c r="N275" s="91">
        <v>5.3750109879999952E-2</v>
      </c>
      <c r="O275" s="87">
        <v>6.9112721980000069E-2</v>
      </c>
      <c r="P275" s="84">
        <v>0.10942988368000006</v>
      </c>
      <c r="Q275" s="90">
        <v>4.9778080000000058E-2</v>
      </c>
      <c r="R275" s="90">
        <v>5.1089280000000015E-2</v>
      </c>
      <c r="S275" s="90">
        <v>5.6124220000000058E-2</v>
      </c>
      <c r="T275" s="90">
        <v>9.3166679999999946E-2</v>
      </c>
      <c r="U275" s="90">
        <v>6.4050240000000036E-2</v>
      </c>
      <c r="V275" s="90">
        <v>4.4443460000000101E-2</v>
      </c>
      <c r="W275" s="90">
        <v>9.659860000000009E-2</v>
      </c>
      <c r="X275" s="90">
        <v>6.6810079999999994E-2</v>
      </c>
      <c r="Y275" s="90">
        <v>8.1275339999999918E-2</v>
      </c>
      <c r="Z275" s="87">
        <v>6.0346760919999909E-2</v>
      </c>
      <c r="AA275" s="84">
        <v>4.8875873142000037E-2</v>
      </c>
      <c r="AB275" s="91">
        <v>9.8737223040000099E-2</v>
      </c>
      <c r="AC275" s="91">
        <v>6.0440053557575757E-2</v>
      </c>
      <c r="AD275" s="91">
        <v>6.121940067999998E-2</v>
      </c>
      <c r="AE275" s="91">
        <v>7.1920157656000017E-2</v>
      </c>
      <c r="AF275" s="94">
        <v>7.0061985479999977E-2</v>
      </c>
      <c r="AG275" s="84">
        <v>3.8278689980000058E-2</v>
      </c>
      <c r="AH275" s="91">
        <v>3.3561207660000036E-2</v>
      </c>
      <c r="AI275" s="91">
        <v>5.2447854488000045E-2</v>
      </c>
      <c r="AJ275" s="91">
        <v>3.6164245077999979E-2</v>
      </c>
      <c r="AK275" s="91">
        <v>5.6065315599999943E-2</v>
      </c>
      <c r="AL275" s="87">
        <v>4.579180472799993E-2</v>
      </c>
      <c r="AM275" s="84">
        <v>8.9880121460000018E-2</v>
      </c>
      <c r="AN275" s="91">
        <v>5.8946549681538452E-2</v>
      </c>
      <c r="AO275" s="91">
        <v>5.3917138396551767E-2</v>
      </c>
      <c r="AP275" s="87">
        <v>5.0486393299999932E-2</v>
      </c>
      <c r="AQ275" s="84">
        <v>2.1474437840000027E-2</v>
      </c>
      <c r="AR275" s="91">
        <v>2.5085348311864486E-2</v>
      </c>
      <c r="AS275" s="91">
        <v>3.4510699139999934E-2</v>
      </c>
      <c r="AT275" s="87">
        <v>7.6390545560000023E-2</v>
      </c>
      <c r="AU275" s="143">
        <v>6.2579099999999999E-2</v>
      </c>
      <c r="AV275" s="119">
        <v>5.1517453015999998E-2</v>
      </c>
      <c r="AW275" s="119">
        <v>4.7546739999999997E-2</v>
      </c>
      <c r="AX275" s="119">
        <v>5.2410567507743797E-2</v>
      </c>
      <c r="AY275" s="119">
        <v>4.87082E-2</v>
      </c>
    </row>
    <row r="276" spans="1:51" s="9" customFormat="1" ht="11.25">
      <c r="A276" s="7">
        <v>39598</v>
      </c>
      <c r="B276" s="84"/>
      <c r="C276" s="87">
        <v>5.2451718039999928E-2</v>
      </c>
      <c r="D276" s="84">
        <v>2.4683614047761093E-2</v>
      </c>
      <c r="E276" s="91">
        <v>4.4357239900000067E-2</v>
      </c>
      <c r="F276" s="91">
        <v>2.9005278050000083E-2</v>
      </c>
      <c r="G276" s="91">
        <v>-2.9202896068627471E-2</v>
      </c>
      <c r="H276" s="91">
        <v>2.1895220048000041E-2</v>
      </c>
      <c r="I276" s="91">
        <v>1.2753484539999915E-2</v>
      </c>
      <c r="J276" s="91">
        <v>-1.1509960399999963E-2</v>
      </c>
      <c r="K276" s="91">
        <v>3.7920015947999985E-2</v>
      </c>
      <c r="L276" s="88">
        <v>3.9295518125000095E-2</v>
      </c>
      <c r="M276" s="84">
        <v>-7.3880005940000215E-3</v>
      </c>
      <c r="N276" s="91">
        <v>2.179810754E-2</v>
      </c>
      <c r="O276" s="87">
        <v>2.9120207340000093E-2</v>
      </c>
      <c r="P276" s="84">
        <v>4.9586298859999989E-2</v>
      </c>
      <c r="Q276" s="90">
        <v>4.1047819999999957E-2</v>
      </c>
      <c r="R276" s="90">
        <v>4.8298759999999996E-2</v>
      </c>
      <c r="S276" s="90">
        <v>4.6650159999999996E-2</v>
      </c>
      <c r="T276" s="90">
        <v>6.3244859999999958E-2</v>
      </c>
      <c r="U276" s="90">
        <v>4.7826200000000041E-2</v>
      </c>
      <c r="V276" s="90">
        <v>4.2785239999999947E-2</v>
      </c>
      <c r="W276" s="90">
        <v>5.1628599999999913E-2</v>
      </c>
      <c r="X276" s="90">
        <v>4.9277320000000069E-2</v>
      </c>
      <c r="Y276" s="90">
        <v>2.9397440000000108E-2</v>
      </c>
      <c r="Z276" s="87">
        <v>-3.8134647119999476E-3</v>
      </c>
      <c r="AA276" s="84">
        <v>2.2641619105999933E-2</v>
      </c>
      <c r="AB276" s="91">
        <v>3.8383158200000045E-2</v>
      </c>
      <c r="AC276" s="91">
        <v>1.7889775414285713E-2</v>
      </c>
      <c r="AD276" s="91">
        <v>6.4472918247999944E-2</v>
      </c>
      <c r="AE276" s="91">
        <v>5.5289037659999929E-2</v>
      </c>
      <c r="AF276" s="94">
        <v>-2.3861477059999858E-3</v>
      </c>
      <c r="AG276" s="84">
        <v>3.8619028055999927E-2</v>
      </c>
      <c r="AH276" s="91">
        <v>4.4812864035999933E-2</v>
      </c>
      <c r="AI276" s="91">
        <v>5.2023104499999917E-2</v>
      </c>
      <c r="AJ276" s="91">
        <v>4.4735556900000084E-2</v>
      </c>
      <c r="AK276" s="91">
        <v>5.3247297882E-2</v>
      </c>
      <c r="AL276" s="87">
        <v>3.7902467674000073E-2</v>
      </c>
      <c r="AM276" s="84">
        <v>2.7308049061999906E-2</v>
      </c>
      <c r="AN276" s="91">
        <v>4.0916556338461474E-2</v>
      </c>
      <c r="AO276" s="91">
        <v>-8.889160265625029E-3</v>
      </c>
      <c r="AP276" s="87">
        <v>9.4908574399998891E-3</v>
      </c>
      <c r="AQ276" s="84">
        <v>-8.7945126120000383E-3</v>
      </c>
      <c r="AR276" s="91">
        <v>3.3151956506896507E-2</v>
      </c>
      <c r="AS276" s="91">
        <v>1.3263088600000028E-2</v>
      </c>
      <c r="AT276" s="87">
        <v>6.4309361876000004E-2</v>
      </c>
      <c r="AU276" s="143">
        <v>5.1663699999999979E-2</v>
      </c>
      <c r="AV276" s="119">
        <v>2.3675181028400001E-2</v>
      </c>
      <c r="AW276" s="119">
        <v>1.067424E-2</v>
      </c>
      <c r="AX276" s="119">
        <v>2.5681186580657898E-2</v>
      </c>
      <c r="AY276" s="119">
        <v>1.294959E-2</v>
      </c>
    </row>
    <row r="277" spans="1:51" s="9" customFormat="1" ht="11.25">
      <c r="A277" s="7">
        <v>39629</v>
      </c>
      <c r="B277" s="84"/>
      <c r="C277" s="87">
        <v>-0.11755004487999998</v>
      </c>
      <c r="D277" s="84">
        <v>-0.11857436301492486</v>
      </c>
      <c r="E277" s="91">
        <v>-0.14931408272400004</v>
      </c>
      <c r="F277" s="91">
        <v>-0.13420389402400001</v>
      </c>
      <c r="G277" s="91">
        <v>-0.23979697072548989</v>
      </c>
      <c r="H277" s="91">
        <v>-0.13398035842999989</v>
      </c>
      <c r="I277" s="91">
        <v>-0.16046604211000004</v>
      </c>
      <c r="J277" s="91">
        <v>-0.16765133379999997</v>
      </c>
      <c r="K277" s="91">
        <v>-9.4827019183999939E-2</v>
      </c>
      <c r="L277" s="88">
        <v>-0.13091848833333342</v>
      </c>
      <c r="M277" s="84">
        <v>-0.15671736334200004</v>
      </c>
      <c r="N277" s="91">
        <v>-8.8698364640000027E-2</v>
      </c>
      <c r="O277" s="87">
        <v>-0.10864806100000002</v>
      </c>
      <c r="P277" s="84">
        <v>-1.8288318960000161E-2</v>
      </c>
      <c r="Q277" s="90">
        <v>-2.1423019999999959E-2</v>
      </c>
      <c r="R277" s="90">
        <v>-3.8846200000000053E-3</v>
      </c>
      <c r="S277" s="90">
        <v>-7.7998599999999918E-3</v>
      </c>
      <c r="T277" s="90">
        <v>-1.3258659999999978E-2</v>
      </c>
      <c r="U277" s="90">
        <v>1.0193599999999137E-3</v>
      </c>
      <c r="V277" s="90">
        <v>-4.0289360000000052E-2</v>
      </c>
      <c r="W277" s="90">
        <v>-1.7893119999999985E-2</v>
      </c>
      <c r="X277" s="90">
        <v>-2.2166400000000031E-2</v>
      </c>
      <c r="Y277" s="90">
        <v>-5.9914479999999992E-2</v>
      </c>
      <c r="Z277" s="87">
        <v>-0.15601204499999999</v>
      </c>
      <c r="AA277" s="84">
        <v>-9.645431313999997E-2</v>
      </c>
      <c r="AB277" s="91">
        <v>-8.1926378980392234E-2</v>
      </c>
      <c r="AC277" s="91">
        <v>-8.596003758813564E-2</v>
      </c>
      <c r="AD277" s="91">
        <v>-4.625719474400003E-2</v>
      </c>
      <c r="AE277" s="91">
        <v>-7.5419594239999999E-2</v>
      </c>
      <c r="AF277" s="94">
        <v>-0.13814487900000005</v>
      </c>
      <c r="AG277" s="84">
        <v>-7.7902337353999984E-2</v>
      </c>
      <c r="AH277" s="91">
        <v>-8.0423323154000026E-2</v>
      </c>
      <c r="AI277" s="91">
        <v>-6.6298990213999986E-2</v>
      </c>
      <c r="AJ277" s="91">
        <v>-6.1177422993999975E-2</v>
      </c>
      <c r="AK277" s="91">
        <v>-7.6132790039999843E-2</v>
      </c>
      <c r="AL277" s="87">
        <v>-9.306201038000006E-2</v>
      </c>
      <c r="AM277" s="84">
        <v>-0.12514851143999983</v>
      </c>
      <c r="AN277" s="91">
        <v>-9.1309317090909059E-2</v>
      </c>
      <c r="AO277" s="91">
        <v>-0.12744190616956497</v>
      </c>
      <c r="AP277" s="87">
        <v>-0.15737604768000002</v>
      </c>
      <c r="AQ277" s="84">
        <v>-0.13498329740000004</v>
      </c>
      <c r="AR277" s="91">
        <v>-0.12652939553999998</v>
      </c>
      <c r="AS277" s="91">
        <v>-0.16613440260000001</v>
      </c>
      <c r="AT277" s="87">
        <v>-8.2226732560000015E-2</v>
      </c>
      <c r="AU277" s="143">
        <v>-4.3948199999999993E-2</v>
      </c>
      <c r="AV277" s="119">
        <v>-0.1034862132978</v>
      </c>
      <c r="AW277" s="119">
        <v>-8.5962350000000007E-2</v>
      </c>
      <c r="AX277" s="119">
        <v>-0.101759287785432</v>
      </c>
      <c r="AY277" s="119">
        <v>-8.4306660000000005E-2</v>
      </c>
    </row>
    <row r="278" spans="1:51" s="9" customFormat="1" ht="11.25">
      <c r="A278" s="7">
        <v>39660</v>
      </c>
      <c r="B278" s="84"/>
      <c r="C278" s="87">
        <v>-4.7660754300000052E-2</v>
      </c>
      <c r="D278" s="84">
        <v>2.1433948166666772E-2</v>
      </c>
      <c r="E278" s="91">
        <v>4.8088025599999362E-3</v>
      </c>
      <c r="F278" s="91">
        <v>2.1362730939999963E-2</v>
      </c>
      <c r="G278" s="91">
        <v>1.4016075750000079E-2</v>
      </c>
      <c r="H278" s="91">
        <v>3.7620748399991299E-4</v>
      </c>
      <c r="I278" s="91">
        <v>4.4001727759999998E-2</v>
      </c>
      <c r="J278" s="91">
        <v>1.3752014000001367E-4</v>
      </c>
      <c r="K278" s="91">
        <v>-2.7873774200000034E-2</v>
      </c>
      <c r="L278" s="88">
        <v>3.1628145531914953E-2</v>
      </c>
      <c r="M278" s="84">
        <v>2.4996947061224573E-2</v>
      </c>
      <c r="N278" s="91">
        <v>-4.9856792619999979E-2</v>
      </c>
      <c r="O278" s="87">
        <v>3.0404921299999943E-2</v>
      </c>
      <c r="P278" s="84">
        <v>-0.11549830210000001</v>
      </c>
      <c r="Q278" s="90">
        <v>-8.9690196000000055E-2</v>
      </c>
      <c r="R278" s="90">
        <v>-0.11700710000000014</v>
      </c>
      <c r="S278" s="90">
        <v>-0.12882822000000005</v>
      </c>
      <c r="T278" s="90">
        <v>-0.12742902000000011</v>
      </c>
      <c r="U278" s="90">
        <v>-0.12680942000000006</v>
      </c>
      <c r="V278" s="90">
        <v>-0.10456655999999998</v>
      </c>
      <c r="W278" s="90">
        <v>-0.10538424000000002</v>
      </c>
      <c r="X278" s="90">
        <v>-0.13244758000000001</v>
      </c>
      <c r="Y278" s="90">
        <v>1.3115180000000004E-2</v>
      </c>
      <c r="Z278" s="87">
        <v>1.9540558399999686E-3</v>
      </c>
      <c r="AA278" s="84">
        <v>1.5577689719999954E-2</v>
      </c>
      <c r="AB278" s="91">
        <v>-6.1180567481481485E-2</v>
      </c>
      <c r="AC278" s="91">
        <v>1.6949052280701427E-3</v>
      </c>
      <c r="AD278" s="91">
        <v>-0.10147958427999992</v>
      </c>
      <c r="AE278" s="91">
        <v>-3.2938179419999991E-2</v>
      </c>
      <c r="AF278" s="94">
        <v>-7.6333797199999998E-2</v>
      </c>
      <c r="AG278" s="84">
        <v>-6.2255108000000003E-3</v>
      </c>
      <c r="AH278" s="91">
        <v>1.542912824000009E-2</v>
      </c>
      <c r="AI278" s="91">
        <v>-2.7422883600000003E-2</v>
      </c>
      <c r="AJ278" s="91">
        <v>-1.7956186799999996E-2</v>
      </c>
      <c r="AK278" s="91">
        <v>-3.7979020380000006E-2</v>
      </c>
      <c r="AL278" s="87">
        <v>-9.2157655800000349E-3</v>
      </c>
      <c r="AM278" s="84">
        <v>-6.6315273803921659E-2</v>
      </c>
      <c r="AN278" s="91">
        <v>-3.2383371430769192E-2</v>
      </c>
      <c r="AO278" s="91">
        <v>-5.0150229328767115E-2</v>
      </c>
      <c r="AP278" s="87">
        <v>3.5744152799999984E-2</v>
      </c>
      <c r="AQ278" s="84">
        <v>2.061352386399995E-2</v>
      </c>
      <c r="AR278" s="91">
        <v>-1.7871466481481635E-3</v>
      </c>
      <c r="AS278" s="91">
        <v>3.2561558720000106E-2</v>
      </c>
      <c r="AT278" s="87">
        <v>-4.351898164000001E-2</v>
      </c>
      <c r="AU278" s="143">
        <v>1.0787999999999354E-3</v>
      </c>
      <c r="AV278" s="119">
        <v>-5.4408093656000004E-3</v>
      </c>
      <c r="AW278" s="119">
        <v>-9.8593829999999993E-3</v>
      </c>
      <c r="AX278" s="119">
        <v>-3.6050470224124396E-3</v>
      </c>
      <c r="AY278" s="119">
        <v>-8.4056849999999995E-3</v>
      </c>
    </row>
    <row r="279" spans="1:51" s="9" customFormat="1" ht="11.25">
      <c r="A279" s="7">
        <v>39689</v>
      </c>
      <c r="B279" s="84"/>
      <c r="C279" s="87">
        <v>2.000074136200003E-2</v>
      </c>
      <c r="D279" s="84">
        <v>1.8366906985714193E-2</v>
      </c>
      <c r="E279" s="91">
        <v>2.9218645602000048E-2</v>
      </c>
      <c r="F279" s="91">
        <v>5.4582023900000554E-3</v>
      </c>
      <c r="G279" s="91">
        <v>8.0168414480000116E-2</v>
      </c>
      <c r="H279" s="91">
        <v>4.7771807639999997E-2</v>
      </c>
      <c r="I279" s="91">
        <v>4.1338774478000051E-2</v>
      </c>
      <c r="J279" s="91">
        <v>4.3934706748000041E-2</v>
      </c>
      <c r="K279" s="91">
        <v>4.2660498407999903E-2</v>
      </c>
      <c r="L279" s="88">
        <v>4.6647036595744762E-2</v>
      </c>
      <c r="M279" s="84">
        <v>2.5739875159999981E-2</v>
      </c>
      <c r="N279" s="91">
        <v>1.219537658399994E-2</v>
      </c>
      <c r="O279" s="87">
        <v>2.9925438191999998E-2</v>
      </c>
      <c r="P279" s="84">
        <v>-1.9256858260000009E-2</v>
      </c>
      <c r="Q279" s="90">
        <v>-2.163596000000001E-2</v>
      </c>
      <c r="R279" s="90">
        <v>-1.5738180000000157E-2</v>
      </c>
      <c r="S279" s="90">
        <v>-5.4646799999999995E-3</v>
      </c>
      <c r="T279" s="90">
        <v>-2.0394479999999882E-2</v>
      </c>
      <c r="U279" s="90">
        <v>-1.1319200000000085E-2</v>
      </c>
      <c r="V279" s="90">
        <v>-3.5915800000000386E-3</v>
      </c>
      <c r="W279" s="90">
        <v>-2.1247220000000011E-2</v>
      </c>
      <c r="X279" s="90">
        <v>-3.6099400000000337E-3</v>
      </c>
      <c r="Y279" s="90">
        <v>-2.1408359999999904E-2</v>
      </c>
      <c r="Z279" s="87">
        <v>-8.2563902600000239E-3</v>
      </c>
      <c r="AA279" s="84">
        <v>-7.8642732599998322E-4</v>
      </c>
      <c r="AB279" s="91">
        <v>-1.8350504419999969E-2</v>
      </c>
      <c r="AC279" s="91">
        <v>2.059886929322019E-2</v>
      </c>
      <c r="AD279" s="91">
        <v>2.4068754399999559E-3</v>
      </c>
      <c r="AE279" s="91">
        <v>-2.3283773600013546E-4</v>
      </c>
      <c r="AF279" s="94">
        <v>2.8685069080001124E-3</v>
      </c>
      <c r="AG279" s="84">
        <v>2.6550644132000034E-2</v>
      </c>
      <c r="AH279" s="91">
        <v>2.8881567783999973E-2</v>
      </c>
      <c r="AI279" s="91">
        <v>2.0337131398000086E-2</v>
      </c>
      <c r="AJ279" s="91">
        <v>2.0423966637999946E-2</v>
      </c>
      <c r="AK279" s="91">
        <v>3.24153904040001E-2</v>
      </c>
      <c r="AL279" s="87">
        <v>2.4388465244000068E-2</v>
      </c>
      <c r="AM279" s="84">
        <v>3.8960718188000065E-2</v>
      </c>
      <c r="AN279" s="91">
        <v>1.8471861676923051E-2</v>
      </c>
      <c r="AO279" s="91">
        <v>5.4296392523076831E-2</v>
      </c>
      <c r="AP279" s="87">
        <v>8.1046146120000051E-2</v>
      </c>
      <c r="AQ279" s="84">
        <v>2.3320108420000096E-2</v>
      </c>
      <c r="AR279" s="91">
        <v>7.0441752060655727E-2</v>
      </c>
      <c r="AS279" s="91">
        <v>0.1186686750999999</v>
      </c>
      <c r="AT279" s="87">
        <v>8.7814922680000684E-3</v>
      </c>
      <c r="AU279" s="143">
        <v>4.0605000000000224E-3</v>
      </c>
      <c r="AV279" s="119">
        <v>2.6438132454999999E-2</v>
      </c>
      <c r="AW279" s="119">
        <v>1.219046E-2</v>
      </c>
      <c r="AX279" s="119">
        <v>2.8290477938651998E-2</v>
      </c>
      <c r="AY279" s="119">
        <v>1.4467000000000001E-2</v>
      </c>
    </row>
    <row r="280" spans="1:51" s="9" customFormat="1" ht="11.25">
      <c r="A280" s="7">
        <v>39721</v>
      </c>
      <c r="B280" s="84"/>
      <c r="C280" s="87">
        <v>-0.17036352180000003</v>
      </c>
      <c r="D280" s="84">
        <v>-7.2482808398550702E-2</v>
      </c>
      <c r="E280" s="91">
        <v>-9.9383581200000015E-2</v>
      </c>
      <c r="F280" s="91">
        <v>-0.14696934691999997</v>
      </c>
      <c r="G280" s="91">
        <v>-0.15163717293399992</v>
      </c>
      <c r="H280" s="91">
        <v>-7.8311308600000018E-2</v>
      </c>
      <c r="I280" s="91">
        <v>-8.6795200379999993E-2</v>
      </c>
      <c r="J280" s="91">
        <v>-0.15819771273399996</v>
      </c>
      <c r="K280" s="91">
        <v>-0.14409678420000005</v>
      </c>
      <c r="L280" s="88">
        <v>-0.12085797170212764</v>
      </c>
      <c r="M280" s="84">
        <v>4.3342156660000075E-3</v>
      </c>
      <c r="N280" s="91">
        <v>-0.10574561469999999</v>
      </c>
      <c r="O280" s="87">
        <v>-8.4528927928000042E-2</v>
      </c>
      <c r="P280" s="84">
        <v>-0.19047949633000005</v>
      </c>
      <c r="Q280" s="90">
        <v>-9.7367580000000009E-2</v>
      </c>
      <c r="R280" s="90">
        <v>-0.16357686000000005</v>
      </c>
      <c r="S280" s="90">
        <v>-0.10183907999999997</v>
      </c>
      <c r="T280" s="90">
        <v>-0.15657215999999996</v>
      </c>
      <c r="U280" s="90">
        <v>-0.14355245999999999</v>
      </c>
      <c r="V280" s="90">
        <v>-7.8016519999999923E-2</v>
      </c>
      <c r="W280" s="90">
        <v>-0.16342066</v>
      </c>
      <c r="X280" s="90">
        <v>-8.2810220000000045E-2</v>
      </c>
      <c r="Y280" s="90">
        <v>-0.18538337999999999</v>
      </c>
      <c r="Z280" s="87">
        <v>-0.19474772839999999</v>
      </c>
      <c r="AA280" s="84">
        <v>-0.13614840839999998</v>
      </c>
      <c r="AB280" s="91">
        <v>-0.18426849158600001</v>
      </c>
      <c r="AC280" s="91">
        <v>-0.12290899728387106</v>
      </c>
      <c r="AD280" s="91">
        <v>-0.18515626149800013</v>
      </c>
      <c r="AE280" s="91">
        <v>-0.14552116581999996</v>
      </c>
      <c r="AF280" s="94">
        <v>-0.20703606463400004</v>
      </c>
      <c r="AG280" s="84">
        <v>-0.11060594990000006</v>
      </c>
      <c r="AH280" s="91">
        <v>-0.10217394176000005</v>
      </c>
      <c r="AI280" s="91">
        <v>-0.13781293774000003</v>
      </c>
      <c r="AJ280" s="91">
        <v>-0.13266860283799997</v>
      </c>
      <c r="AK280" s="91">
        <v>-0.13191154672000005</v>
      </c>
      <c r="AL280" s="87">
        <v>-0.12336864804000003</v>
      </c>
      <c r="AM280" s="84">
        <v>-0.21766255698823489</v>
      </c>
      <c r="AN280" s="91">
        <v>-0.14490963129230794</v>
      </c>
      <c r="AO280" s="91">
        <v>-0.18846605952833295</v>
      </c>
      <c r="AP280" s="87">
        <v>-0.1759365625</v>
      </c>
      <c r="AQ280" s="84">
        <v>-2.4976166771999986E-2</v>
      </c>
      <c r="AR280" s="91">
        <v>-0.10275863161111098</v>
      </c>
      <c r="AS280" s="91">
        <v>-0.10648881448199998</v>
      </c>
      <c r="AT280" s="87">
        <v>-0.10128249562000002</v>
      </c>
      <c r="AU280" s="143">
        <v>-0.12720489999999995</v>
      </c>
      <c r="AV280" s="119">
        <v>-0.1109271062918</v>
      </c>
      <c r="AW280" s="119">
        <v>-9.0790270000000006E-2</v>
      </c>
      <c r="AX280" s="119">
        <v>-0.108575312824249</v>
      </c>
      <c r="AY280" s="119">
        <v>-8.9110079999999994E-2</v>
      </c>
    </row>
    <row r="281" spans="1:51" s="9" customFormat="1" ht="11.25">
      <c r="A281" s="7">
        <v>39752</v>
      </c>
      <c r="B281" s="84"/>
      <c r="C281" s="87">
        <v>-0.26481787885999997</v>
      </c>
      <c r="D281" s="84">
        <v>-0.19362547015151499</v>
      </c>
      <c r="E281" s="91">
        <v>-0.26121093206000001</v>
      </c>
      <c r="F281" s="91">
        <v>-0.27483746986000002</v>
      </c>
      <c r="G281" s="91">
        <v>-0.20843318625999996</v>
      </c>
      <c r="H281" s="91">
        <v>-0.27124624986000001</v>
      </c>
      <c r="I281" s="91">
        <v>-0.27262551299999993</v>
      </c>
      <c r="J281" s="91">
        <v>-0.24891066230600001</v>
      </c>
      <c r="K281" s="91">
        <v>-0.26228718559999997</v>
      </c>
      <c r="L281" s="88">
        <v>-0.22516070562500001</v>
      </c>
      <c r="M281" s="84">
        <v>-0.19217057185999986</v>
      </c>
      <c r="N281" s="91">
        <v>-0.22134574359999992</v>
      </c>
      <c r="O281" s="87">
        <v>-0.24036514819999999</v>
      </c>
      <c r="P281" s="84">
        <v>-0.21426931053999998</v>
      </c>
      <c r="Q281" s="90">
        <v>-0.14313551999999996</v>
      </c>
      <c r="R281" s="90">
        <v>-0.14433072599999985</v>
      </c>
      <c r="S281" s="90">
        <v>-0.13536580000000009</v>
      </c>
      <c r="T281" s="90">
        <v>-0.15780035999999997</v>
      </c>
      <c r="U281" s="90">
        <v>-0.13755898</v>
      </c>
      <c r="V281" s="90">
        <v>-0.15456355999999993</v>
      </c>
      <c r="W281" s="90">
        <v>-0.17934247999999997</v>
      </c>
      <c r="X281" s="90">
        <v>-0.1402776</v>
      </c>
      <c r="Y281" s="90">
        <v>-0.21406343999999999</v>
      </c>
      <c r="Z281" s="87">
        <v>-0.16264116760000003</v>
      </c>
      <c r="AA281" s="84">
        <v>-0.21685654239999996</v>
      </c>
      <c r="AB281" s="91">
        <v>-0.21859651020000004</v>
      </c>
      <c r="AC281" s="91">
        <v>-0.21537846442622999</v>
      </c>
      <c r="AD281" s="91">
        <v>-0.19326529159999994</v>
      </c>
      <c r="AE281" s="91">
        <v>-0.20220407399999996</v>
      </c>
      <c r="AF281" s="94">
        <v>-0.25665699079999982</v>
      </c>
      <c r="AG281" s="84">
        <v>-0.19502542119999999</v>
      </c>
      <c r="AH281" s="91">
        <v>-0.1910645352</v>
      </c>
      <c r="AI281" s="91">
        <v>-0.21223212440000017</v>
      </c>
      <c r="AJ281" s="91">
        <v>-0.18440188800000001</v>
      </c>
      <c r="AK281" s="91">
        <v>-0.1933123887999999</v>
      </c>
      <c r="AL281" s="87">
        <v>-0.19486664580000002</v>
      </c>
      <c r="AM281" s="84">
        <v>-0.2565300116</v>
      </c>
      <c r="AN281" s="91">
        <v>-0.24566515378593812</v>
      </c>
      <c r="AO281" s="91">
        <v>-0.215070906482143</v>
      </c>
      <c r="AP281" s="87">
        <v>-0.18909145900000002</v>
      </c>
      <c r="AQ281" s="84">
        <v>-0.17437079568000002</v>
      </c>
      <c r="AR281" s="91">
        <v>-0.24192214049090899</v>
      </c>
      <c r="AS281" s="91">
        <v>-0.2450007689999999</v>
      </c>
      <c r="AT281" s="87">
        <v>-0.22536965773999995</v>
      </c>
      <c r="AU281" s="143">
        <v>-0.17828460000000002</v>
      </c>
      <c r="AV281" s="119">
        <v>-0.21014880885831699</v>
      </c>
      <c r="AW281" s="119">
        <v>-0.16942550000000001</v>
      </c>
      <c r="AX281" s="119">
        <v>-0.20903146574635698</v>
      </c>
      <c r="AY281" s="119">
        <v>-0.16795000000000002</v>
      </c>
    </row>
    <row r="282" spans="1:51" s="9" customFormat="1" ht="11.25">
      <c r="A282" s="7">
        <v>39780</v>
      </c>
      <c r="B282" s="84"/>
      <c r="C282" s="87">
        <v>-0.11723811384000005</v>
      </c>
      <c r="D282" s="84">
        <v>-0.11874556835000005</v>
      </c>
      <c r="E282" s="91">
        <v>-0.13989706672000002</v>
      </c>
      <c r="F282" s="91">
        <v>-0.17671886871999998</v>
      </c>
      <c r="G282" s="91">
        <v>-0.25053122859999999</v>
      </c>
      <c r="H282" s="91">
        <v>-0.10643929549999998</v>
      </c>
      <c r="I282" s="91">
        <v>-0.10798482659999997</v>
      </c>
      <c r="J282" s="91">
        <v>-0.19259182277999998</v>
      </c>
      <c r="K282" s="91">
        <v>-0.15202321448</v>
      </c>
      <c r="L282" s="88">
        <v>-0.14902254145833338</v>
      </c>
      <c r="M282" s="84">
        <v>-0.11937073437209289</v>
      </c>
      <c r="N282" s="91">
        <v>-0.12287720104081634</v>
      </c>
      <c r="O282" s="87">
        <v>-0.14606548314000001</v>
      </c>
      <c r="P282" s="84">
        <v>-0.12161259291999993</v>
      </c>
      <c r="Q282" s="90">
        <v>-8.637734000000008E-2</v>
      </c>
      <c r="R282" s="90">
        <v>-0.10857665999999999</v>
      </c>
      <c r="S282" s="90">
        <v>-9.1850500000000057E-2</v>
      </c>
      <c r="T282" s="90">
        <v>-9.8312159999999982E-2</v>
      </c>
      <c r="U282" s="90">
        <v>-0.10319462000000001</v>
      </c>
      <c r="V282" s="90">
        <v>-9.722569999999997E-2</v>
      </c>
      <c r="W282" s="90">
        <v>-0.12370053999999997</v>
      </c>
      <c r="X282" s="90">
        <v>-4.9945519999999854E-2</v>
      </c>
      <c r="Y282" s="90">
        <v>-0.12449727999999993</v>
      </c>
      <c r="Z282" s="87">
        <v>-0.11075312605999998</v>
      </c>
      <c r="AA282" s="84">
        <v>-0.12014376938000004</v>
      </c>
      <c r="AB282" s="91">
        <v>-0.14347918315999997</v>
      </c>
      <c r="AC282" s="91">
        <v>-7.1637660457142927E-2</v>
      </c>
      <c r="AD282" s="91">
        <v>-0.12563614117999999</v>
      </c>
      <c r="AE282" s="91">
        <v>-0.11135154128000002</v>
      </c>
      <c r="AF282" s="94">
        <v>-0.17207712098000005</v>
      </c>
      <c r="AG282" s="84">
        <v>-9.109705081999997E-2</v>
      </c>
      <c r="AH282" s="91">
        <v>-8.0523415720000102E-2</v>
      </c>
      <c r="AI282" s="91">
        <v>-6.790690362000007E-2</v>
      </c>
      <c r="AJ282" s="91">
        <v>-7.3677523239999876E-2</v>
      </c>
      <c r="AK282" s="91">
        <v>-9.8183362579999933E-2</v>
      </c>
      <c r="AL282" s="87">
        <v>-8.8633976360000033E-2</v>
      </c>
      <c r="AM282" s="84">
        <v>-0.19079810312000001</v>
      </c>
      <c r="AN282" s="91">
        <v>-0.12402526013114801</v>
      </c>
      <c r="AO282" s="91">
        <v>-0.19113244701492493</v>
      </c>
      <c r="AP282" s="87">
        <v>-0.19692435519999996</v>
      </c>
      <c r="AQ282" s="84">
        <v>-7.3876744520000037E-2</v>
      </c>
      <c r="AR282" s="91">
        <v>-0.11531965061904803</v>
      </c>
      <c r="AS282" s="91">
        <v>-0.24893333439999998</v>
      </c>
      <c r="AT282" s="87">
        <v>-0.10668824367999996</v>
      </c>
      <c r="AU282" s="143">
        <v>-9.7522800000000021E-2</v>
      </c>
      <c r="AV282" s="119">
        <v>-0.10925544933299999</v>
      </c>
      <c r="AW282" s="119">
        <v>-7.4849070000000004E-2</v>
      </c>
      <c r="AX282" s="119">
        <v>-0.106129997148513</v>
      </c>
      <c r="AY282" s="119">
        <v>-7.1747900000000003E-2</v>
      </c>
    </row>
    <row r="283" spans="1:51" s="9" customFormat="1" ht="11.25">
      <c r="A283" s="7">
        <v>39813</v>
      </c>
      <c r="B283" s="84"/>
      <c r="C283" s="87">
        <v>5.2397666340000093E-2</v>
      </c>
      <c r="D283" s="84">
        <v>2.0711112679245192E-2</v>
      </c>
      <c r="E283" s="91">
        <v>0.1235173999000001</v>
      </c>
      <c r="F283" s="91">
        <v>0.15715056719999998</v>
      </c>
      <c r="G283" s="91">
        <v>0.15023889979999994</v>
      </c>
      <c r="H283" s="91">
        <v>8.6643317000000053E-2</v>
      </c>
      <c r="I283" s="91">
        <v>8.9269994519999951E-2</v>
      </c>
      <c r="J283" s="91">
        <v>0.19589565400000009</v>
      </c>
      <c r="K283" s="91">
        <v>4.5235921680000013E-2</v>
      </c>
      <c r="L283" s="88">
        <v>0.12380530458333339</v>
      </c>
      <c r="M283" s="84">
        <v>5.8038438260000103E-2</v>
      </c>
      <c r="N283" s="91">
        <v>2.5462484800000018E-2</v>
      </c>
      <c r="O283" s="87">
        <v>5.9950381399999975E-2</v>
      </c>
      <c r="P283" s="84">
        <v>-2.1355634620000008E-2</v>
      </c>
      <c r="Q283" s="90">
        <v>-1.9749339999999949E-2</v>
      </c>
      <c r="R283" s="90">
        <v>-2.6097379999999948E-2</v>
      </c>
      <c r="S283" s="90">
        <v>-1.3974980000000081E-2</v>
      </c>
      <c r="T283" s="90">
        <v>-1.120173999999996E-2</v>
      </c>
      <c r="U283" s="90">
        <v>-1.3199100000000019E-2</v>
      </c>
      <c r="V283" s="90">
        <v>-2.6372660000000048E-2</v>
      </c>
      <c r="W283" s="90">
        <v>-8.4633200000000519E-3</v>
      </c>
      <c r="X283" s="90">
        <v>-1.9418500000000116E-2</v>
      </c>
      <c r="Y283" s="90">
        <v>3.0699599999999938E-2</v>
      </c>
      <c r="Z283" s="87">
        <v>-7.559944439999966E-3</v>
      </c>
      <c r="AA283" s="84">
        <v>1.9650708999999988E-2</v>
      </c>
      <c r="AB283" s="91">
        <v>-7.1314931454544706E-3</v>
      </c>
      <c r="AC283" s="91">
        <v>5.4344911932432405E-2</v>
      </c>
      <c r="AD283" s="91">
        <v>4.3547850200000848E-3</v>
      </c>
      <c r="AE283" s="91">
        <v>2.2957528719999898E-2</v>
      </c>
      <c r="AF283" s="94">
        <v>2.0206273239999906E-2</v>
      </c>
      <c r="AG283" s="84">
        <v>2.5348743206000002E-2</v>
      </c>
      <c r="AH283" s="91">
        <v>2.8662458799999957E-2</v>
      </c>
      <c r="AI283" s="91">
        <v>4.4888876599999961E-3</v>
      </c>
      <c r="AJ283" s="91">
        <v>1.5720588320000006E-2</v>
      </c>
      <c r="AK283" s="91">
        <v>2.1415594200000498E-3</v>
      </c>
      <c r="AL283" s="87">
        <v>1.7022278805999935E-2</v>
      </c>
      <c r="AM283" s="84">
        <v>0.17400451179999998</v>
      </c>
      <c r="AN283" s="91">
        <v>6.6518749245901621E-2</v>
      </c>
      <c r="AO283" s="91">
        <v>4.8454108153845876E-3</v>
      </c>
      <c r="AP283" s="87">
        <v>9.9436262340000026E-2</v>
      </c>
      <c r="AQ283" s="84">
        <v>-7.6794720399999683E-3</v>
      </c>
      <c r="AR283" s="91">
        <v>1.0652326220588204E-2</v>
      </c>
      <c r="AS283" s="91">
        <v>0.12200947351999991</v>
      </c>
      <c r="AT283" s="87">
        <v>3.7967760799999528E-3</v>
      </c>
      <c r="AU283" s="143">
        <v>5.1892800000000072E-2</v>
      </c>
      <c r="AV283" s="119">
        <v>3.9486814816599998E-2</v>
      </c>
      <c r="AW283" s="119">
        <v>7.82156E-3</v>
      </c>
      <c r="AX283" s="119">
        <v>4.3156401391029303E-2</v>
      </c>
      <c r="AY283" s="119">
        <v>1.063156E-2</v>
      </c>
    </row>
    <row r="284" spans="1:51" s="9" customFormat="1" ht="11.25">
      <c r="A284" s="7">
        <v>39843</v>
      </c>
      <c r="B284" s="84"/>
      <c r="C284" s="87">
        <v>-7.5904191540000054E-2</v>
      </c>
      <c r="D284" s="84">
        <v>-0.14208370675862092</v>
      </c>
      <c r="E284" s="91">
        <v>-8.9729949939999942E-2</v>
      </c>
      <c r="F284" s="91">
        <v>-5.5126516760000022E-2</v>
      </c>
      <c r="G284" s="91">
        <v>-0.13712528621568587</v>
      </c>
      <c r="H284" s="91">
        <v>-7.0091986520000038E-2</v>
      </c>
      <c r="I284" s="91">
        <v>-0.10337458855999992</v>
      </c>
      <c r="J284" s="91">
        <v>-7.6416001060000016E-2</v>
      </c>
      <c r="K284" s="91">
        <v>-5.3497214919999925E-2</v>
      </c>
      <c r="L284" s="88">
        <v>-7.9215184791666782E-2</v>
      </c>
      <c r="M284" s="84">
        <v>-0.18918628641224489</v>
      </c>
      <c r="N284" s="91">
        <v>-4.5835685938775517E-2</v>
      </c>
      <c r="O284" s="87">
        <v>-7.9012917540000061E-2</v>
      </c>
      <c r="P284" s="84">
        <v>-5.3854002270000034E-2</v>
      </c>
      <c r="Q284" s="90">
        <v>-9.3794680000000019E-2</v>
      </c>
      <c r="R284" s="90">
        <v>-8.425263999999999E-2</v>
      </c>
      <c r="S284" s="90">
        <v>-8.8436120000000118E-2</v>
      </c>
      <c r="T284" s="90">
        <v>-8.8636939999999997E-2</v>
      </c>
      <c r="U284" s="90">
        <v>-8.0988139999999986E-2</v>
      </c>
      <c r="V284" s="90">
        <v>-8.6239021000000027E-2</v>
      </c>
      <c r="W284" s="90">
        <v>-8.339070000000004E-2</v>
      </c>
      <c r="X284" s="90">
        <v>-7.6894620000000025E-2</v>
      </c>
      <c r="Y284" s="90">
        <v>-8.2892359999999998E-2</v>
      </c>
      <c r="Z284" s="87">
        <v>-9.8781493399999976E-2</v>
      </c>
      <c r="AA284" s="84">
        <v>-6.7727494779999953E-2</v>
      </c>
      <c r="AB284" s="91">
        <v>-3.1774136000000008E-2</v>
      </c>
      <c r="AC284" s="91">
        <v>-9.5318453774358991E-2</v>
      </c>
      <c r="AD284" s="91">
        <v>-3.8181954006000107E-2</v>
      </c>
      <c r="AE284" s="91">
        <v>-5.5880259499999974E-2</v>
      </c>
      <c r="AF284" s="94">
        <v>-3.5937297739999985E-2</v>
      </c>
      <c r="AG284" s="84">
        <v>-5.0012277959999962E-2</v>
      </c>
      <c r="AH284" s="91">
        <v>-4.6020503329999962E-2</v>
      </c>
      <c r="AI284" s="91">
        <v>-3.7677366760000108E-2</v>
      </c>
      <c r="AJ284" s="91">
        <v>-5.7763749639999973E-2</v>
      </c>
      <c r="AK284" s="91">
        <v>-3.4585379469999955E-2</v>
      </c>
      <c r="AL284" s="87">
        <v>-4.3462008969999966E-2</v>
      </c>
      <c r="AM284" s="84">
        <v>-9.4164279100000137E-2</v>
      </c>
      <c r="AN284" s="91">
        <v>-0.10907558960806507</v>
      </c>
      <c r="AO284" s="91">
        <v>-9.4764664083333283E-2</v>
      </c>
      <c r="AP284" s="87">
        <v>-0.11155303754000001</v>
      </c>
      <c r="AQ284" s="84">
        <v>-0.142262679748</v>
      </c>
      <c r="AR284" s="91">
        <v>-6.9907166679245347E-2</v>
      </c>
      <c r="AS284" s="91">
        <v>-9.8308121139999982E-2</v>
      </c>
      <c r="AT284" s="87">
        <v>-3.9412307780000044E-2</v>
      </c>
      <c r="AU284" s="143">
        <v>-3.2927899999999899E-2</v>
      </c>
      <c r="AV284" s="119">
        <v>-7.8001207892599997E-2</v>
      </c>
      <c r="AW284" s="119">
        <v>-8.5657360000000002E-2</v>
      </c>
      <c r="AX284" s="119">
        <v>-7.7597554075406097E-2</v>
      </c>
      <c r="AY284" s="119">
        <v>-8.4283289999999997E-2</v>
      </c>
    </row>
    <row r="285" spans="1:51" s="9" customFormat="1" ht="11.25">
      <c r="A285" s="7">
        <v>39871</v>
      </c>
      <c r="B285" s="84"/>
      <c r="C285" s="87">
        <v>-0.114263954472</v>
      </c>
      <c r="D285" s="84">
        <v>-0.11759265857777812</v>
      </c>
      <c r="E285" s="91">
        <v>-0.14228944834000001</v>
      </c>
      <c r="F285" s="91">
        <v>-0.21998352433199986</v>
      </c>
      <c r="G285" s="91">
        <v>-0.24807800934000002</v>
      </c>
      <c r="H285" s="91">
        <v>-0.16049553494000002</v>
      </c>
      <c r="I285" s="91">
        <v>-0.11530396671999987</v>
      </c>
      <c r="J285" s="91">
        <v>-0.18031347499999995</v>
      </c>
      <c r="K285" s="91">
        <v>-0.12771713220000014</v>
      </c>
      <c r="L285" s="88">
        <v>-0.12873134708333334</v>
      </c>
      <c r="M285" s="84">
        <v>-0.17929072985999994</v>
      </c>
      <c r="N285" s="91">
        <v>-0.11136193279209283</v>
      </c>
      <c r="O285" s="87">
        <v>-0.11567214121000002</v>
      </c>
      <c r="P285" s="84">
        <v>-8.4830725800000173E-2</v>
      </c>
      <c r="Q285" s="90">
        <v>-6.8870639999999983E-2</v>
      </c>
      <c r="R285" s="90">
        <v>-8.7519400000000025E-2</v>
      </c>
      <c r="S285" s="90">
        <v>-9.1548839999999965E-2</v>
      </c>
      <c r="T285" s="90">
        <v>-7.6711280000000048E-2</v>
      </c>
      <c r="U285" s="90">
        <v>-9.480442E-2</v>
      </c>
      <c r="V285" s="90">
        <v>-0.12914651999999993</v>
      </c>
      <c r="W285" s="90">
        <v>-7.7913420000000011E-2</v>
      </c>
      <c r="X285" s="90">
        <v>-9.3446899999999999E-2</v>
      </c>
      <c r="Y285" s="90">
        <v>-9.3258540000000112E-2</v>
      </c>
      <c r="Z285" s="87">
        <v>-9.4940126659999957E-2</v>
      </c>
      <c r="AA285" s="84">
        <v>-9.9446193171999986E-2</v>
      </c>
      <c r="AB285" s="91">
        <v>-9.642784305200014E-2</v>
      </c>
      <c r="AC285" s="91">
        <v>-0.121164412367188</v>
      </c>
      <c r="AD285" s="91">
        <v>-0.10125285633999992</v>
      </c>
      <c r="AE285" s="91">
        <v>-4.9828093489999947E-2</v>
      </c>
      <c r="AF285" s="94">
        <v>-0.12395476959200002</v>
      </c>
      <c r="AG285" s="84">
        <v>-6.3989904760000105E-2</v>
      </c>
      <c r="AH285" s="91">
        <v>-8.595774351200014E-2</v>
      </c>
      <c r="AI285" s="91">
        <v>-6.7632200532000031E-2</v>
      </c>
      <c r="AJ285" s="91">
        <v>-7.5075082091999978E-2</v>
      </c>
      <c r="AK285" s="91">
        <v>-8.0595056640000107E-2</v>
      </c>
      <c r="AL285" s="87">
        <v>-6.9309062492000084E-2</v>
      </c>
      <c r="AM285" s="84">
        <v>-0.20811379109803907</v>
      </c>
      <c r="AN285" s="91">
        <v>-0.119833410912903</v>
      </c>
      <c r="AO285" s="91">
        <v>-0.14369594169230804</v>
      </c>
      <c r="AP285" s="87">
        <v>-0.19205418626000004</v>
      </c>
      <c r="AQ285" s="84">
        <v>-0.17467571475999999</v>
      </c>
      <c r="AR285" s="91">
        <v>-0.141039334298246</v>
      </c>
      <c r="AS285" s="91">
        <v>-0.19060505366000002</v>
      </c>
      <c r="AT285" s="87">
        <v>-0.10131207793999997</v>
      </c>
      <c r="AU285" s="143">
        <v>-0.14089649999999998</v>
      </c>
      <c r="AV285" s="119">
        <v>-0.1199794427092</v>
      </c>
      <c r="AW285" s="119">
        <v>-0.10993116999999999</v>
      </c>
      <c r="AX285" s="119">
        <v>-0.117064019346237</v>
      </c>
      <c r="AY285" s="119">
        <v>-0.10647862999999999</v>
      </c>
    </row>
    <row r="286" spans="1:51" s="9" customFormat="1" ht="11.25">
      <c r="A286" s="7">
        <v>39903</v>
      </c>
      <c r="B286" s="84"/>
      <c r="C286" s="87">
        <v>9.6335804680000026E-2</v>
      </c>
      <c r="D286" s="84">
        <v>9.3669310186046406E-2</v>
      </c>
      <c r="E286" s="91">
        <v>0.11258538879999991</v>
      </c>
      <c r="F286" s="91">
        <v>0.14244438448000007</v>
      </c>
      <c r="G286" s="91">
        <v>0.21238355940000009</v>
      </c>
      <c r="H286" s="91">
        <v>0.11771303090000007</v>
      </c>
      <c r="I286" s="91">
        <v>0.13275763150000008</v>
      </c>
      <c r="J286" s="91">
        <v>0.19103758559999995</v>
      </c>
      <c r="K286" s="91">
        <v>0.15245980942000004</v>
      </c>
      <c r="L286" s="88">
        <v>0.14011397208333332</v>
      </c>
      <c r="M286" s="84">
        <v>0.12922009004000001</v>
      </c>
      <c r="N286" s="91">
        <v>7.4589430400000101E-2</v>
      </c>
      <c r="O286" s="87">
        <v>0.11291581991999999</v>
      </c>
      <c r="P286" s="84">
        <v>4.9158312060000098E-2</v>
      </c>
      <c r="Q286" s="90">
        <v>5.036325999999991E-2</v>
      </c>
      <c r="R286" s="90">
        <v>5.19779199999999E-2</v>
      </c>
      <c r="S286" s="90">
        <v>6.9649300000000025E-2</v>
      </c>
      <c r="T286" s="90">
        <v>6.564940000000008E-2</v>
      </c>
      <c r="U286" s="90">
        <v>6.9298199999999976E-2</v>
      </c>
      <c r="V286" s="90">
        <v>0.12330338000000007</v>
      </c>
      <c r="W286" s="90">
        <v>5.3477879999999978E-2</v>
      </c>
      <c r="X286" s="90">
        <v>0.10186327999999989</v>
      </c>
      <c r="Y286" s="90">
        <v>1.649111999999997E-2</v>
      </c>
      <c r="Z286" s="87">
        <v>0.18720706265999998</v>
      </c>
      <c r="AA286" s="84">
        <v>9.1350569640000101E-2</v>
      </c>
      <c r="AB286" s="91">
        <v>0.1066001191599999</v>
      </c>
      <c r="AC286" s="91">
        <v>0.10907208963157888</v>
      </c>
      <c r="AD286" s="91">
        <v>6.3562592580000077E-2</v>
      </c>
      <c r="AE286" s="91">
        <v>0.11755541334000008</v>
      </c>
      <c r="AF286" s="94">
        <v>0.1998343776</v>
      </c>
      <c r="AG286" s="84">
        <v>7.3275199940000091E-2</v>
      </c>
      <c r="AH286" s="91">
        <v>9.3274143399999954E-2</v>
      </c>
      <c r="AI286" s="91">
        <v>8.6867309719999897E-2</v>
      </c>
      <c r="AJ286" s="91">
        <v>9.4244621439999898E-2</v>
      </c>
      <c r="AK286" s="91">
        <v>8.8755517360000091E-2</v>
      </c>
      <c r="AL286" s="87">
        <v>7.606406354000006E-2</v>
      </c>
      <c r="AM286" s="84">
        <v>0.2131034249999999</v>
      </c>
      <c r="AN286" s="91">
        <v>0.11551554667213093</v>
      </c>
      <c r="AO286" s="91">
        <v>0.20853604014492788</v>
      </c>
      <c r="AP286" s="87">
        <v>0.24950009921568594</v>
      </c>
      <c r="AQ286" s="84">
        <v>0.13837533535999991</v>
      </c>
      <c r="AR286" s="91">
        <v>0.1124612145614039</v>
      </c>
      <c r="AS286" s="91">
        <v>0.24727689440000011</v>
      </c>
      <c r="AT286" s="87">
        <v>0.12905823405999994</v>
      </c>
      <c r="AU286" s="143">
        <v>0.10374499999999998</v>
      </c>
      <c r="AV286" s="119">
        <v>0.108025063096</v>
      </c>
      <c r="AW286" s="119">
        <v>8.5404510000000003E-2</v>
      </c>
      <c r="AX286" s="119">
        <v>0.11071414436817101</v>
      </c>
      <c r="AY286" s="119">
        <v>8.7603089999999995E-2</v>
      </c>
    </row>
    <row r="287" spans="1:51" s="9" customFormat="1" ht="11.25">
      <c r="A287" s="7">
        <v>39933</v>
      </c>
      <c r="B287" s="84"/>
      <c r="C287" s="87">
        <v>0.27604969759999998</v>
      </c>
      <c r="D287" s="84">
        <v>7.2499542416279095E-2</v>
      </c>
      <c r="E287" s="91">
        <v>0.30716324600199996</v>
      </c>
      <c r="F287" s="91">
        <v>0.3563312677599999</v>
      </c>
      <c r="G287" s="91">
        <v>0.4077494358</v>
      </c>
      <c r="H287" s="91">
        <v>0.3287292659219998</v>
      </c>
      <c r="I287" s="91">
        <v>0.28460361177999993</v>
      </c>
      <c r="J287" s="91">
        <v>0.43331899270200003</v>
      </c>
      <c r="K287" s="91">
        <v>0.26745164110200004</v>
      </c>
      <c r="L287" s="88">
        <v>0.18457290749999999</v>
      </c>
      <c r="M287" s="84">
        <v>0.20996335282</v>
      </c>
      <c r="N287" s="91">
        <v>0.20485953606000007</v>
      </c>
      <c r="O287" s="87">
        <v>0.1393604368800001</v>
      </c>
      <c r="P287" s="84">
        <v>-1.2077412800000076E-3</v>
      </c>
      <c r="Q287" s="90">
        <v>4.7494700000000334E-2</v>
      </c>
      <c r="R287" s="90">
        <v>8.1717800000000729E-3</v>
      </c>
      <c r="S287" s="90">
        <v>4.4241980000000014E-2</v>
      </c>
      <c r="T287" s="90">
        <v>2.0632195999999992E-2</v>
      </c>
      <c r="U287" s="90">
        <v>1.2638039999999906E-2</v>
      </c>
      <c r="V287" s="90">
        <v>0.13923233999999995</v>
      </c>
      <c r="W287" s="90">
        <v>1.3948399999998973E-3</v>
      </c>
      <c r="X287" s="90">
        <v>8.5015779999999985E-2</v>
      </c>
      <c r="Y287" s="90">
        <v>1.6669940000000105E-2</v>
      </c>
      <c r="Z287" s="87">
        <v>0.22185976764000004</v>
      </c>
      <c r="AA287" s="84">
        <v>0.13600554288</v>
      </c>
      <c r="AB287" s="91">
        <v>0.18484847811999994</v>
      </c>
      <c r="AC287" s="91">
        <v>0.13393849510714295</v>
      </c>
      <c r="AD287" s="91">
        <v>5.7546489519999966E-2</v>
      </c>
      <c r="AE287" s="91">
        <v>0.12505909271999993</v>
      </c>
      <c r="AF287" s="94">
        <v>0.24508502160000001</v>
      </c>
      <c r="AG287" s="84">
        <v>0.12179244500799991</v>
      </c>
      <c r="AH287" s="91">
        <v>0.15386808527000007</v>
      </c>
      <c r="AI287" s="91">
        <v>0.11550769194999999</v>
      </c>
      <c r="AJ287" s="91">
        <v>0.11519030215000003</v>
      </c>
      <c r="AK287" s="91">
        <v>9.7670403288000029E-2</v>
      </c>
      <c r="AL287" s="87">
        <v>9.9237878647999933E-2</v>
      </c>
      <c r="AM287" s="84">
        <v>0.42219506886792502</v>
      </c>
      <c r="AN287" s="91">
        <v>0.22796721450983592</v>
      </c>
      <c r="AO287" s="91">
        <v>0.35175547208955193</v>
      </c>
      <c r="AP287" s="87">
        <v>0.39825642339999989</v>
      </c>
      <c r="AQ287" s="84">
        <v>0.16853270966</v>
      </c>
      <c r="AR287" s="91">
        <v>0.20730365126785699</v>
      </c>
      <c r="AS287" s="91">
        <v>0.40766985</v>
      </c>
      <c r="AT287" s="87">
        <v>0.20571123760799992</v>
      </c>
      <c r="AU287" s="143">
        <v>0.19808160000000008</v>
      </c>
      <c r="AV287" s="119">
        <v>0.183379648338</v>
      </c>
      <c r="AW287" s="119">
        <v>9.3925110000000006E-2</v>
      </c>
      <c r="AX287" s="119">
        <v>0.18466935045242297</v>
      </c>
      <c r="AY287" s="119">
        <v>9.5708479999999999E-2</v>
      </c>
    </row>
    <row r="288" spans="1:51" s="9" customFormat="1" ht="11.25">
      <c r="A288" s="7">
        <v>39962</v>
      </c>
      <c r="B288" s="84"/>
      <c r="C288" s="87">
        <v>8.1350618220000115E-2</v>
      </c>
      <c r="D288" s="84">
        <v>2.2643327418604642E-2</v>
      </c>
      <c r="E288" s="91">
        <v>0.13102796533999994</v>
      </c>
      <c r="F288" s="91">
        <v>0.19566519561999995</v>
      </c>
      <c r="G288" s="91">
        <v>0.1885274907647061</v>
      </c>
      <c r="H288" s="91">
        <v>0.11316955570000009</v>
      </c>
      <c r="I288" s="91">
        <v>7.9383939700000017E-2</v>
      </c>
      <c r="J288" s="91">
        <v>0.12388767266</v>
      </c>
      <c r="K288" s="91">
        <v>0.13115314773799991</v>
      </c>
      <c r="L288" s="88">
        <v>8.9222823125000073E-2</v>
      </c>
      <c r="M288" s="84">
        <v>3.1348102759999996E-2</v>
      </c>
      <c r="N288" s="91">
        <v>0.10224109960000005</v>
      </c>
      <c r="O288" s="87">
        <v>5.496905958000009E-2</v>
      </c>
      <c r="P288" s="84">
        <v>6.2895520000005867E-4</v>
      </c>
      <c r="Q288" s="90">
        <v>5.1566000000000667E-3</v>
      </c>
      <c r="R288" s="90">
        <v>1.1574680000000059E-2</v>
      </c>
      <c r="S288" s="90">
        <v>-9.8538000000000237E-3</v>
      </c>
      <c r="T288" s="90">
        <v>-1.8544899999999864E-2</v>
      </c>
      <c r="U288" s="90">
        <v>-1.909093999999989E-2</v>
      </c>
      <c r="V288" s="90">
        <v>4.059715999999991E-2</v>
      </c>
      <c r="W288" s="90">
        <v>2.1100000000107144E-5</v>
      </c>
      <c r="X288" s="90">
        <v>-2.0245019999999947E-2</v>
      </c>
      <c r="Y288" s="90">
        <v>2.2575859999999892E-2</v>
      </c>
      <c r="Z288" s="87">
        <v>7.5243065820000066E-2</v>
      </c>
      <c r="AA288" s="84">
        <v>7.8600020040000107E-2</v>
      </c>
      <c r="AB288" s="91">
        <v>2.9520324880000004E-2</v>
      </c>
      <c r="AC288" s="91">
        <v>6.8291633627118653E-2</v>
      </c>
      <c r="AD288" s="91">
        <v>-5.1185297200000424E-3</v>
      </c>
      <c r="AE288" s="91">
        <v>2.9055681897999897E-2</v>
      </c>
      <c r="AF288" s="94">
        <v>0.14976301252000002</v>
      </c>
      <c r="AG288" s="84">
        <v>7.1560608440000006E-2</v>
      </c>
      <c r="AH288" s="91">
        <v>4.1476828920000042E-2</v>
      </c>
      <c r="AI288" s="91">
        <v>6.3250601720000077E-2</v>
      </c>
      <c r="AJ288" s="91">
        <v>9.1126044739999967E-2</v>
      </c>
      <c r="AK288" s="91">
        <v>6.7067222419999961E-2</v>
      </c>
      <c r="AL288" s="87">
        <v>5.0224132479999906E-2</v>
      </c>
      <c r="AM288" s="84">
        <v>0.15117553352941204</v>
      </c>
      <c r="AN288" s="91">
        <v>0.12500294786567201</v>
      </c>
      <c r="AO288" s="91">
        <v>9.8167931054054192E-2</v>
      </c>
      <c r="AP288" s="87">
        <v>0.19001332149999994</v>
      </c>
      <c r="AQ288" s="84">
        <v>3.6298066180000088E-2</v>
      </c>
      <c r="AR288" s="91">
        <v>4.5776892826923099E-2</v>
      </c>
      <c r="AS288" s="91">
        <v>0.12719613070000002</v>
      </c>
      <c r="AT288" s="87">
        <v>7.5122842819999924E-2</v>
      </c>
      <c r="AU288" s="143">
        <v>6.356190000000006E-2</v>
      </c>
      <c r="AV288" s="119">
        <v>6.01186825264E-2</v>
      </c>
      <c r="AW288" s="119">
        <v>5.3081389999999999E-2</v>
      </c>
      <c r="AX288" s="119">
        <v>6.2470687251091006E-2</v>
      </c>
      <c r="AY288" s="119">
        <v>5.5929300000000008E-2</v>
      </c>
    </row>
    <row r="289" spans="1:51" s="9" customFormat="1" ht="11.25">
      <c r="A289" s="7">
        <v>39994</v>
      </c>
      <c r="B289" s="84"/>
      <c r="C289" s="87">
        <v>-9.6404090399999642E-3</v>
      </c>
      <c r="D289" s="84">
        <v>3.3770304977777776E-2</v>
      </c>
      <c r="E289" s="91">
        <v>-3.2969365371999904E-2</v>
      </c>
      <c r="F289" s="91">
        <v>-4.7760818720000708E-3</v>
      </c>
      <c r="G289" s="91">
        <v>-1.9635734117647075E-2</v>
      </c>
      <c r="H289" s="91">
        <v>-1.3973937592000052E-2</v>
      </c>
      <c r="I289" s="91">
        <v>-1.2787674891999945E-2</v>
      </c>
      <c r="J289" s="91">
        <v>-3.3129671587999954E-2</v>
      </c>
      <c r="K289" s="91">
        <v>-3.5230224852000114E-2</v>
      </c>
      <c r="L289" s="88">
        <v>9.0382829166666401E-3</v>
      </c>
      <c r="M289" s="84">
        <v>2.458203321800001E-2</v>
      </c>
      <c r="N289" s="91">
        <v>-7.768292999998927E-4</v>
      </c>
      <c r="O289" s="87">
        <v>7.3764548479999803E-3</v>
      </c>
      <c r="P289" s="84">
        <v>2.8632812839999966E-2</v>
      </c>
      <c r="Q289" s="90">
        <v>-1.802632000000004E-2</v>
      </c>
      <c r="R289" s="90">
        <v>-1.5967300000000018E-2</v>
      </c>
      <c r="S289" s="90">
        <v>-2.3223419999999995E-2</v>
      </c>
      <c r="T289" s="90">
        <v>5.9178600000000525E-3</v>
      </c>
      <c r="U289" s="90">
        <v>-1.1854339999999963E-2</v>
      </c>
      <c r="V289" s="90">
        <v>-4.3177880000000002E-2</v>
      </c>
      <c r="W289" s="90">
        <v>2.5630140000000079E-2</v>
      </c>
      <c r="X289" s="90">
        <v>-1.540973999999995E-2</v>
      </c>
      <c r="Y289" s="90">
        <v>2.4297580000000041E-2</v>
      </c>
      <c r="Z289" s="87">
        <v>1.3086068960000086E-2</v>
      </c>
      <c r="AA289" s="84">
        <v>4.0177238200000964E-3</v>
      </c>
      <c r="AB289" s="91">
        <v>6.7554232702702333E-3</v>
      </c>
      <c r="AC289" s="91">
        <v>-2.0681902934426177E-2</v>
      </c>
      <c r="AD289" s="91">
        <v>1.3451360120000366E-3</v>
      </c>
      <c r="AE289" s="91">
        <v>3.0441867999999594E-3</v>
      </c>
      <c r="AF289" s="94">
        <v>-8.6834694199998674E-3</v>
      </c>
      <c r="AG289" s="84">
        <v>6.9045815399999544E-3</v>
      </c>
      <c r="AH289" s="91">
        <v>-2.1097803399999782E-3</v>
      </c>
      <c r="AI289" s="91">
        <v>-8.6668682199999569E-3</v>
      </c>
      <c r="AJ289" s="91">
        <v>-6.7153295999999862E-3</v>
      </c>
      <c r="AK289" s="91">
        <v>1.8294172720000113E-2</v>
      </c>
      <c r="AL289" s="87">
        <v>2.9674143420000076E-2</v>
      </c>
      <c r="AM289" s="84">
        <v>-4.4982692300000071E-2</v>
      </c>
      <c r="AN289" s="91">
        <v>-1.7534441836231984E-2</v>
      </c>
      <c r="AO289" s="91">
        <v>-4.1023255842105311E-2</v>
      </c>
      <c r="AP289" s="87">
        <v>-1.7061947600000016E-2</v>
      </c>
      <c r="AQ289" s="84">
        <v>6.225172379999977E-3</v>
      </c>
      <c r="AR289" s="91">
        <v>3.0546711777777791E-2</v>
      </c>
      <c r="AS289" s="91">
        <v>-1.9877265059999982E-2</v>
      </c>
      <c r="AT289" s="87">
        <v>-5.6041226999999916E-3</v>
      </c>
      <c r="AU289" s="143">
        <v>8.3809999999995277E-4</v>
      </c>
      <c r="AV289" s="119">
        <v>-5.1442109194000003E-3</v>
      </c>
      <c r="AW289" s="119">
        <v>1.9586089999999999E-4</v>
      </c>
      <c r="AX289" s="119">
        <v>-3.1683794736862099E-3</v>
      </c>
      <c r="AY289" s="119">
        <v>1.9791129999999998E-3</v>
      </c>
    </row>
    <row r="290" spans="1:51" s="9" customFormat="1" ht="11.25">
      <c r="A290" s="7">
        <v>40025</v>
      </c>
      <c r="B290" s="84"/>
      <c r="C290" s="87">
        <v>9.0988267900000031E-2</v>
      </c>
      <c r="D290" s="84">
        <v>4.8814939782608757E-2</v>
      </c>
      <c r="E290" s="91">
        <v>8.8507272680000026E-2</v>
      </c>
      <c r="F290" s="91">
        <v>0.11271349308</v>
      </c>
      <c r="G290" s="91">
        <v>0.11041458016000005</v>
      </c>
      <c r="H290" s="91">
        <v>9.8335574600000086E-2</v>
      </c>
      <c r="I290" s="91">
        <v>9.0099036800000087E-2</v>
      </c>
      <c r="J290" s="91">
        <v>0.12771678389999996</v>
      </c>
      <c r="K290" s="91">
        <v>6.1649852199999966E-2</v>
      </c>
      <c r="L290" s="88">
        <v>7.1524241276595735E-2</v>
      </c>
      <c r="M290" s="84">
        <v>8.4043477959183654E-2</v>
      </c>
      <c r="N290" s="91">
        <v>9.0886519319999914E-2</v>
      </c>
      <c r="O290" s="87">
        <v>6.9625935679999973E-2</v>
      </c>
      <c r="P290" s="84">
        <v>5.3942630979999961E-2</v>
      </c>
      <c r="Q290" s="90">
        <v>0.11823245999999998</v>
      </c>
      <c r="R290" s="90">
        <v>0.10082853999999997</v>
      </c>
      <c r="S290" s="90">
        <v>9.033146000000003E-2</v>
      </c>
      <c r="T290" s="90">
        <v>5.517338000000005E-2</v>
      </c>
      <c r="U290" s="90">
        <v>4.9447180000000035E-2</v>
      </c>
      <c r="V290" s="90">
        <v>0.18641938000000002</v>
      </c>
      <c r="W290" s="90">
        <v>6.2406680000000048E-2</v>
      </c>
      <c r="X290" s="90">
        <v>4.9415159999999902E-2</v>
      </c>
      <c r="Y290" s="90">
        <v>7.1788659999999949E-2</v>
      </c>
      <c r="Z290" s="87">
        <v>9.4499788073999946E-2</v>
      </c>
      <c r="AA290" s="84">
        <v>8.7624910960000024E-2</v>
      </c>
      <c r="AB290" s="91">
        <v>8.7363806499999974E-2</v>
      </c>
      <c r="AC290" s="91">
        <v>9.5221960280701623E-2</v>
      </c>
      <c r="AD290" s="91">
        <v>0.11545218740000007</v>
      </c>
      <c r="AE290" s="91">
        <v>0.11418960961400004</v>
      </c>
      <c r="AF290" s="94">
        <v>9.3010706494000006E-2</v>
      </c>
      <c r="AG290" s="84">
        <v>7.1720835420000073E-2</v>
      </c>
      <c r="AH290" s="91">
        <v>6.5004689732000021E-2</v>
      </c>
      <c r="AI290" s="91">
        <v>5.145006409999997E-2</v>
      </c>
      <c r="AJ290" s="91">
        <v>3.8912343572000019E-2</v>
      </c>
      <c r="AK290" s="91">
        <v>4.451221559999996E-2</v>
      </c>
      <c r="AL290" s="87">
        <v>5.4290123199999929E-2</v>
      </c>
      <c r="AM290" s="84">
        <v>0.17783271286274505</v>
      </c>
      <c r="AN290" s="91">
        <v>9.4839550575362308E-2</v>
      </c>
      <c r="AO290" s="91">
        <v>0.14304689188157904</v>
      </c>
      <c r="AP290" s="87">
        <v>0.11566724596000011</v>
      </c>
      <c r="AQ290" s="84">
        <v>9.013842935399996E-2</v>
      </c>
      <c r="AR290" s="91">
        <v>0.1002586050192309</v>
      </c>
      <c r="AS290" s="91">
        <v>0.13705278073999994</v>
      </c>
      <c r="AT290" s="87">
        <v>0.12056694755999997</v>
      </c>
      <c r="AU290" s="143">
        <v>6.8567400000000056E-2</v>
      </c>
      <c r="AV290" s="119">
        <v>9.2052070874600003E-2</v>
      </c>
      <c r="AW290" s="119">
        <v>7.4141739999999998E-2</v>
      </c>
      <c r="AX290" s="119">
        <v>9.3120278289657299E-2</v>
      </c>
      <c r="AY290" s="119">
        <v>7.5647350000000002E-2</v>
      </c>
    </row>
    <row r="291" spans="1:51" s="9" customFormat="1" ht="11.25">
      <c r="A291" s="7">
        <v>40056</v>
      </c>
      <c r="B291" s="84"/>
      <c r="C291" s="87">
        <v>5.6883846200000088E-2</v>
      </c>
      <c r="D291" s="84">
        <v>1.3485075781999978E-2</v>
      </c>
      <c r="E291" s="91">
        <v>5.5472211779999947E-2</v>
      </c>
      <c r="F291" s="91">
        <v>0.14981130849200008</v>
      </c>
      <c r="G291" s="91">
        <v>0.19214633106199996</v>
      </c>
      <c r="H291" s="91">
        <v>4.1292128260000061E-2</v>
      </c>
      <c r="I291" s="91">
        <v>6.184993057999999E-2</v>
      </c>
      <c r="J291" s="91">
        <v>0.15168463129999998</v>
      </c>
      <c r="K291" s="91">
        <v>8.2110415100000056E-2</v>
      </c>
      <c r="L291" s="88">
        <v>6.4017053333333296E-2</v>
      </c>
      <c r="M291" s="84">
        <v>4.7642476912000076E-2</v>
      </c>
      <c r="N291" s="91">
        <v>4.9442161031999943E-2</v>
      </c>
      <c r="O291" s="87">
        <v>6.31505830800001E-2</v>
      </c>
      <c r="P291" s="84">
        <v>-6.5451206800000161E-3</v>
      </c>
      <c r="Q291" s="90">
        <v>7.5879180000000046E-2</v>
      </c>
      <c r="R291" s="90">
        <v>5.8084019999999903E-2</v>
      </c>
      <c r="S291" s="90">
        <v>6.8960480000000102E-2</v>
      </c>
      <c r="T291" s="90">
        <v>2.5439779999999912E-2</v>
      </c>
      <c r="U291" s="90">
        <v>6.0042680000000015E-2</v>
      </c>
      <c r="V291" s="90">
        <v>8.8117200000000118E-2</v>
      </c>
      <c r="W291" s="90">
        <v>1.6433120000000079E-2</v>
      </c>
      <c r="X291" s="90">
        <v>4.4278519999999988E-2</v>
      </c>
      <c r="Y291" s="90">
        <v>1.5970059999999897E-2</v>
      </c>
      <c r="Z291" s="87">
        <v>0.11704998638000008</v>
      </c>
      <c r="AA291" s="84">
        <v>3.6697759531999941E-2</v>
      </c>
      <c r="AB291" s="91">
        <v>2.4933985499999922E-2</v>
      </c>
      <c r="AC291" s="91">
        <v>4.4940098095588299E-2</v>
      </c>
      <c r="AD291" s="91">
        <v>4.7463258260000085E-2</v>
      </c>
      <c r="AE291" s="91">
        <v>2.2377784636000042E-2</v>
      </c>
      <c r="AF291" s="94">
        <v>0.15325194495200001</v>
      </c>
      <c r="AG291" s="84">
        <v>2.4940204731999982E-2</v>
      </c>
      <c r="AH291" s="91">
        <v>3.6957940351999952E-2</v>
      </c>
      <c r="AI291" s="91">
        <v>2.1039244515999922E-2</v>
      </c>
      <c r="AJ291" s="91">
        <v>2.6522851536000092E-2</v>
      </c>
      <c r="AK291" s="91">
        <v>2.6752678200000046E-2</v>
      </c>
      <c r="AL291" s="87">
        <v>2.8647841690000009E-2</v>
      </c>
      <c r="AM291" s="84">
        <v>0.19559057280000003</v>
      </c>
      <c r="AN291" s="91">
        <v>5.8709164343283549E-2</v>
      </c>
      <c r="AO291" s="91">
        <v>0.14228897878082192</v>
      </c>
      <c r="AP291" s="87">
        <v>0.13056669573199997</v>
      </c>
      <c r="AQ291" s="84">
        <v>0.1119221701019999</v>
      </c>
      <c r="AR291" s="91">
        <v>6.8576595742307678E-2</v>
      </c>
      <c r="AS291" s="91">
        <v>0.17154120989999999</v>
      </c>
      <c r="AT291" s="87">
        <v>4.3378920459999915E-2</v>
      </c>
      <c r="AU291" s="143">
        <v>4.5910200000000012E-2</v>
      </c>
      <c r="AV291" s="119">
        <v>5.5906808103199999E-2</v>
      </c>
      <c r="AW291" s="119">
        <v>3.3560159999999999E-2</v>
      </c>
      <c r="AX291" s="119">
        <v>5.8071824889182999E-2</v>
      </c>
      <c r="AY291" s="119">
        <v>3.6094429999999997E-2</v>
      </c>
    </row>
    <row r="292" spans="1:51" s="9" customFormat="1" ht="11.25">
      <c r="A292" s="7">
        <v>40086</v>
      </c>
      <c r="B292" s="84"/>
      <c r="C292" s="87">
        <v>6.0808720060000043E-2</v>
      </c>
      <c r="D292" s="84">
        <v>3.6800133857142869E-2</v>
      </c>
      <c r="E292" s="91">
        <v>6.5817787060000077E-2</v>
      </c>
      <c r="F292" s="91">
        <v>4.4839937959999965E-2</v>
      </c>
      <c r="G292" s="91">
        <v>5.5492563620000102E-2</v>
      </c>
      <c r="H292" s="91">
        <v>7.1708987185999939E-2</v>
      </c>
      <c r="I292" s="91">
        <v>5.3480665479999967E-2</v>
      </c>
      <c r="J292" s="91">
        <v>6.928059102000006E-2</v>
      </c>
      <c r="K292" s="91">
        <v>6.1056097440000068E-2</v>
      </c>
      <c r="L292" s="88">
        <v>5.4358489583333336E-2</v>
      </c>
      <c r="M292" s="84">
        <v>3.7155477980000073E-2</v>
      </c>
      <c r="N292" s="91">
        <v>4.5958814365999912E-2</v>
      </c>
      <c r="O292" s="87">
        <v>4.779057432600009E-2</v>
      </c>
      <c r="P292" s="84">
        <v>3.534604058799995E-2</v>
      </c>
      <c r="Q292" s="90">
        <v>8.2788560000000011E-2</v>
      </c>
      <c r="R292" s="90">
        <v>5.2900619999999954E-2</v>
      </c>
      <c r="S292" s="90">
        <v>6.8131860000000044E-2</v>
      </c>
      <c r="T292" s="90">
        <v>3.1612159999999889E-2</v>
      </c>
      <c r="U292" s="90">
        <v>6.2751159999999917E-2</v>
      </c>
      <c r="V292" s="90">
        <v>4.5612580000000014E-2</v>
      </c>
      <c r="W292" s="90">
        <v>4.5756399999999919E-2</v>
      </c>
      <c r="X292" s="90">
        <v>3.0855099999999913E-2</v>
      </c>
      <c r="Y292" s="90">
        <v>3.8617759999999945E-2</v>
      </c>
      <c r="Z292" s="87">
        <v>5.214395036000008E-2</v>
      </c>
      <c r="AA292" s="84">
        <v>6.2554411945999977E-2</v>
      </c>
      <c r="AB292" s="91">
        <v>6.7700545324999917E-2</v>
      </c>
      <c r="AC292" s="91">
        <v>6.2433435194029885E-2</v>
      </c>
      <c r="AD292" s="91">
        <v>7.7271936340000069E-2</v>
      </c>
      <c r="AE292" s="91">
        <v>6.5442532327999903E-2</v>
      </c>
      <c r="AF292" s="94">
        <v>5.6045040639999932E-2</v>
      </c>
      <c r="AG292" s="84">
        <v>4.3755069980000005E-2</v>
      </c>
      <c r="AH292" s="91">
        <v>4.7737010020000081E-2</v>
      </c>
      <c r="AI292" s="91">
        <v>5.3387262728000096E-2</v>
      </c>
      <c r="AJ292" s="91">
        <v>6.9812382747999946E-2</v>
      </c>
      <c r="AK292" s="91">
        <v>5.5666582980000046E-2</v>
      </c>
      <c r="AL292" s="87">
        <v>3.7485664907999983E-2</v>
      </c>
      <c r="AM292" s="84">
        <v>9.475753671999998E-2</v>
      </c>
      <c r="AN292" s="91">
        <v>7.5338429081159397E-2</v>
      </c>
      <c r="AO292" s="91">
        <v>6.8884939328767159E-2</v>
      </c>
      <c r="AP292" s="87">
        <v>9.9244799780000115E-2</v>
      </c>
      <c r="AQ292" s="84">
        <v>4.3928274240000009E-2</v>
      </c>
      <c r="AR292" s="91">
        <v>3.6950913215686221E-2</v>
      </c>
      <c r="AS292" s="91">
        <v>9.4560443068000044E-2</v>
      </c>
      <c r="AT292" s="87">
        <v>6.9098246760000093E-2</v>
      </c>
      <c r="AU292" s="143">
        <v>4.9660899999999897E-2</v>
      </c>
      <c r="AV292" s="119">
        <v>5.1647742837999999E-2</v>
      </c>
      <c r="AW292" s="119">
        <v>3.5723329999999998E-2</v>
      </c>
      <c r="AX292" s="119">
        <v>5.3335261611938398E-2</v>
      </c>
      <c r="AY292" s="119">
        <v>3.7319999999999999E-2</v>
      </c>
    </row>
    <row r="293" spans="1:51" s="9" customFormat="1" ht="11.25">
      <c r="A293" s="7">
        <v>40116</v>
      </c>
      <c r="B293" s="84"/>
      <c r="C293" s="87">
        <v>-3.7985330489999969E-2</v>
      </c>
      <c r="D293" s="84">
        <v>-2.1544306554166726E-2</v>
      </c>
      <c r="E293" s="91">
        <v>-5.218540039999886E-3</v>
      </c>
      <c r="F293" s="91">
        <v>-1.6159501319999992E-2</v>
      </c>
      <c r="G293" s="91">
        <v>-8.2591368019999889E-2</v>
      </c>
      <c r="H293" s="91">
        <v>-9.2877246599999408E-3</v>
      </c>
      <c r="I293" s="91">
        <v>-2.6127955640000033E-2</v>
      </c>
      <c r="J293" s="91">
        <v>-2.7802550580000029E-2</v>
      </c>
      <c r="K293" s="91">
        <v>-3.3708403600000159E-3</v>
      </c>
      <c r="L293" s="88">
        <v>-3.296036395833335E-2</v>
      </c>
      <c r="M293" s="84">
        <v>-1.104314314999999E-2</v>
      </c>
      <c r="N293" s="91">
        <v>-2.6044774152000016E-2</v>
      </c>
      <c r="O293" s="87">
        <v>-2.7726109599999993E-2</v>
      </c>
      <c r="P293" s="84">
        <v>-2.9932392751999992E-2</v>
      </c>
      <c r="Q293" s="90">
        <v>-0.10093234000000006</v>
      </c>
      <c r="R293" s="90">
        <v>-7.1354759999999962E-2</v>
      </c>
      <c r="S293" s="90">
        <v>-8.3143019999999956E-2</v>
      </c>
      <c r="T293" s="90">
        <v>-4.5134580000000035E-2</v>
      </c>
      <c r="U293" s="90">
        <v>-6.0631220000000097E-2</v>
      </c>
      <c r="V293" s="90">
        <v>-9.9225160000000034E-2</v>
      </c>
      <c r="W293" s="90">
        <v>-4.7030319999999959E-2</v>
      </c>
      <c r="X293" s="90">
        <v>-5.5018900000000093E-2</v>
      </c>
      <c r="Y293" s="90">
        <v>-2.6972820000000008E-2</v>
      </c>
      <c r="Z293" s="87">
        <v>-7.3457617620000026E-2</v>
      </c>
      <c r="AA293" s="84">
        <v>-4.6564432820000001E-2</v>
      </c>
      <c r="AB293" s="91">
        <v>-4.0723058586111138E-2</v>
      </c>
      <c r="AC293" s="91">
        <v>-4.3262994048611225E-2</v>
      </c>
      <c r="AD293" s="91">
        <v>-4.4091826820000013E-2</v>
      </c>
      <c r="AE293" s="91">
        <v>-4.6756980219999966E-2</v>
      </c>
      <c r="AF293" s="94">
        <v>-9.8376783400000001E-2</v>
      </c>
      <c r="AG293" s="84">
        <v>-1.217422325999995E-2</v>
      </c>
      <c r="AH293" s="91">
        <v>-1.2280427840000052E-2</v>
      </c>
      <c r="AI293" s="91">
        <v>-1.3342230141999978E-2</v>
      </c>
      <c r="AJ293" s="91">
        <v>-2.4020632239999951E-2</v>
      </c>
      <c r="AK293" s="91">
        <v>-9.2418466539999633E-3</v>
      </c>
      <c r="AL293" s="87">
        <v>-7.5336060520000414E-3</v>
      </c>
      <c r="AM293" s="84">
        <v>-9.9584077599999987E-2</v>
      </c>
      <c r="AN293" s="91">
        <v>-4.9695400114285748E-2</v>
      </c>
      <c r="AO293" s="91">
        <v>-9.9950556918918854E-2</v>
      </c>
      <c r="AP293" s="87">
        <v>-0.11722499374000006</v>
      </c>
      <c r="AQ293" s="84">
        <v>-5.0684228299999967E-2</v>
      </c>
      <c r="AR293" s="91">
        <v>-3.3944097358823422E-2</v>
      </c>
      <c r="AS293" s="91">
        <v>-7.2804173660000027E-2</v>
      </c>
      <c r="AT293" s="87">
        <v>-4.813313062000002E-2</v>
      </c>
      <c r="AU293" s="143">
        <v>-3.6258499999999971E-2</v>
      </c>
      <c r="AV293" s="119">
        <v>-3.4718896164999999E-2</v>
      </c>
      <c r="AW293" s="119">
        <v>-1.9761999999999998E-2</v>
      </c>
      <c r="AX293" s="119">
        <v>-3.3968802094459495E-2</v>
      </c>
      <c r="AY293" s="119">
        <v>-1.8576739999999998E-2</v>
      </c>
    </row>
    <row r="294" spans="1:51" s="9" customFormat="1" ht="11.25">
      <c r="A294" s="7">
        <v>40147</v>
      </c>
      <c r="B294" s="84"/>
      <c r="C294" s="87">
        <v>5.6218881039999946E-2</v>
      </c>
      <c r="D294" s="84">
        <v>5.0328041778431309E-2</v>
      </c>
      <c r="E294" s="91">
        <v>5.4766624880000059E-2</v>
      </c>
      <c r="F294" s="91">
        <v>5.7656258760000023E-2</v>
      </c>
      <c r="G294" s="91">
        <v>4.3314129784313593E-2</v>
      </c>
      <c r="H294" s="91">
        <v>3.8365383791999941E-2</v>
      </c>
      <c r="I294" s="91">
        <v>7.7358190380000025E-2</v>
      </c>
      <c r="J294" s="91">
        <v>4.2607117860000043E-2</v>
      </c>
      <c r="K294" s="91">
        <v>3.0221228020000046E-2</v>
      </c>
      <c r="L294" s="88">
        <v>6.309940687499993E-2</v>
      </c>
      <c r="M294" s="84">
        <v>6.2829853660000046E-2</v>
      </c>
      <c r="N294" s="91">
        <v>6.4184789425999922E-2</v>
      </c>
      <c r="O294" s="87">
        <v>5.0158534474000094E-2</v>
      </c>
      <c r="P294" s="84">
        <v>4.5251688360000042E-2</v>
      </c>
      <c r="Q294" s="90">
        <v>5.7752449559999919E-2</v>
      </c>
      <c r="R294" s="90">
        <v>6.9409195720000039E-2</v>
      </c>
      <c r="S294" s="90">
        <v>5.8848559959999935E-2</v>
      </c>
      <c r="T294" s="90">
        <v>5.2175175179999922E-2</v>
      </c>
      <c r="U294" s="90">
        <v>7.6813377100000135E-2</v>
      </c>
      <c r="V294" s="90">
        <v>5.3263999519999938E-2</v>
      </c>
      <c r="W294" s="90">
        <v>5.5000179999999954E-2</v>
      </c>
      <c r="X294" s="90">
        <v>4.8857960000000089E-2</v>
      </c>
      <c r="Y294" s="90">
        <v>5.7248399999999977E-2</v>
      </c>
      <c r="Z294" s="87">
        <v>6.3499309540000048E-2</v>
      </c>
      <c r="AA294" s="84">
        <v>4.6370273840000031E-2</v>
      </c>
      <c r="AB294" s="91">
        <v>6.0897716219999953E-2</v>
      </c>
      <c r="AC294" s="91">
        <v>6.0158867031745888E-2</v>
      </c>
      <c r="AD294" s="91">
        <v>4.2974121979999946E-2</v>
      </c>
      <c r="AE294" s="91">
        <v>4.2905718319999897E-2</v>
      </c>
      <c r="AF294" s="94">
        <v>4.0826004234000068E-2</v>
      </c>
      <c r="AG294" s="84">
        <v>3.7548659153999964E-2</v>
      </c>
      <c r="AH294" s="91">
        <v>5.6705180773999997E-2</v>
      </c>
      <c r="AI294" s="91">
        <v>5.4471665894000099E-2</v>
      </c>
      <c r="AJ294" s="91">
        <v>5.6055215493999944E-2</v>
      </c>
      <c r="AK294" s="91">
        <v>5.6515488574000017E-2</v>
      </c>
      <c r="AL294" s="87">
        <v>6.3228632174000099E-2</v>
      </c>
      <c r="AM294" s="84">
        <v>8.6108682659999936E-2</v>
      </c>
      <c r="AN294" s="91">
        <v>5.0919181367647059E-2</v>
      </c>
      <c r="AO294" s="91">
        <v>4.9361519447761237E-2</v>
      </c>
      <c r="AP294" s="87">
        <v>6.5484715419999784E-2</v>
      </c>
      <c r="AQ294" s="84">
        <v>6.5880265899999957E-2</v>
      </c>
      <c r="AR294" s="91">
        <v>4.5800234163076992E-2</v>
      </c>
      <c r="AS294" s="91">
        <v>3.9890010871999948E-2</v>
      </c>
      <c r="AT294" s="87">
        <v>5.2019335260000021E-2</v>
      </c>
      <c r="AU294" s="143">
        <v>6.9084499999999993E-2</v>
      </c>
      <c r="AV294" s="119">
        <v>5.1200380948400001E-2</v>
      </c>
      <c r="AW294" s="119">
        <v>5.7364110000000003E-2</v>
      </c>
      <c r="AX294" s="119">
        <v>5.3814463348388603E-2</v>
      </c>
      <c r="AY294" s="119">
        <v>5.998349E-2</v>
      </c>
    </row>
    <row r="295" spans="1:51" s="9" customFormat="1" ht="11.25">
      <c r="A295" s="7">
        <v>40178</v>
      </c>
      <c r="B295" s="84"/>
      <c r="C295" s="87">
        <v>5.3133969209999909E-2</v>
      </c>
      <c r="D295" s="84">
        <v>3.9857134784313741E-2</v>
      </c>
      <c r="E295" s="91">
        <v>3.8773832017999998E-2</v>
      </c>
      <c r="F295" s="91">
        <v>3.7294424566000073E-2</v>
      </c>
      <c r="G295" s="91">
        <v>3.0082976052941302E-2</v>
      </c>
      <c r="H295" s="91">
        <v>4.7708763479999972E-2</v>
      </c>
      <c r="I295" s="91">
        <v>4.5142040420000029E-2</v>
      </c>
      <c r="J295" s="91">
        <v>6.9957473536000014E-2</v>
      </c>
      <c r="K295" s="91">
        <v>4.0906893052000015E-2</v>
      </c>
      <c r="L295" s="88">
        <v>3.7194104583333276E-2</v>
      </c>
      <c r="M295" s="84">
        <v>5.2838482879999926E-2</v>
      </c>
      <c r="N295" s="91">
        <v>4.3899923487999981E-2</v>
      </c>
      <c r="O295" s="87">
        <v>3.7465530313999906E-2</v>
      </c>
      <c r="P295" s="84">
        <v>7.8304695494000098E-2</v>
      </c>
      <c r="Q295" s="90">
        <v>5.5365507137999925E-2</v>
      </c>
      <c r="R295" s="90">
        <v>7.9717276338000076E-2</v>
      </c>
      <c r="S295" s="90">
        <v>4.3234977078000059E-2</v>
      </c>
      <c r="T295" s="90">
        <v>8.4821942333999978E-2</v>
      </c>
      <c r="U295" s="90">
        <v>5.6312147217999931E-2</v>
      </c>
      <c r="V295" s="90">
        <v>3.5122518304000039E-2</v>
      </c>
      <c r="W295" s="90">
        <v>8.9491498000000114E-2</v>
      </c>
      <c r="X295" s="90">
        <v>5.7303869999999923E-2</v>
      </c>
      <c r="Y295" s="90">
        <v>6.8126931999999973E-2</v>
      </c>
      <c r="Z295" s="87">
        <v>5.2100384052000015E-2</v>
      </c>
      <c r="AA295" s="84">
        <v>4.700329545400006E-2</v>
      </c>
      <c r="AB295" s="91">
        <v>8.0192140120253219E-2</v>
      </c>
      <c r="AC295" s="91">
        <v>5.0002357307692202E-2</v>
      </c>
      <c r="AD295" s="91">
        <v>8.579640016078427E-2</v>
      </c>
      <c r="AE295" s="91">
        <v>5.2769690879999942E-2</v>
      </c>
      <c r="AF295" s="94">
        <v>6.3751933163999963E-2</v>
      </c>
      <c r="AG295" s="84">
        <v>2.7644478440000064E-2</v>
      </c>
      <c r="AH295" s="91">
        <v>4.2318102359999887E-2</v>
      </c>
      <c r="AI295" s="91">
        <v>2.3876098529999945E-2</v>
      </c>
      <c r="AJ295" s="91">
        <v>3.6493557390000042E-2</v>
      </c>
      <c r="AK295" s="91">
        <v>3.1576739377999985E-2</v>
      </c>
      <c r="AL295" s="87">
        <v>2.7402874439999891E-2</v>
      </c>
      <c r="AM295" s="84">
        <v>6.6005645713999916E-2</v>
      </c>
      <c r="AN295" s="91">
        <v>5.7610796974999934E-2</v>
      </c>
      <c r="AO295" s="91">
        <v>7.6720058973912986E-2</v>
      </c>
      <c r="AP295" s="87">
        <v>9.5865196899999949E-2</v>
      </c>
      <c r="AQ295" s="84">
        <v>3.6069425525999899E-2</v>
      </c>
      <c r="AR295" s="91">
        <v>6.6444565080596929E-2</v>
      </c>
      <c r="AS295" s="91">
        <v>9.5464320420000082E-2</v>
      </c>
      <c r="AT295" s="87">
        <v>8.2132771968000062E-2</v>
      </c>
      <c r="AU295" s="143">
        <v>4.0251100000000095E-2</v>
      </c>
      <c r="AV295" s="119">
        <v>4.5854014599200001E-2</v>
      </c>
      <c r="AW295" s="119">
        <v>1.777053E-2</v>
      </c>
      <c r="AX295" s="119">
        <v>4.7734585189819302E-2</v>
      </c>
      <c r="AY295" s="119">
        <v>1.9312739999999998E-2</v>
      </c>
    </row>
    <row r="296" spans="1:51" s="9" customFormat="1" ht="11.25">
      <c r="A296" s="7">
        <v>40207</v>
      </c>
      <c r="B296" s="84"/>
      <c r="C296" s="87">
        <v>-2.3288493879999983E-2</v>
      </c>
      <c r="D296" s="84">
        <v>-2.7828050677049188E-2</v>
      </c>
      <c r="E296" s="91">
        <v>-1.5569036466000052E-2</v>
      </c>
      <c r="F296" s="91">
        <v>-2.2428888957999993E-2</v>
      </c>
      <c r="G296" s="91">
        <v>3.2941100413725444E-2</v>
      </c>
      <c r="H296" s="91">
        <v>-4.5809559379999976E-2</v>
      </c>
      <c r="I296" s="91">
        <v>-2.1651274040000001E-2</v>
      </c>
      <c r="J296" s="91">
        <v>-4.2003824000000911E-3</v>
      </c>
      <c r="K296" s="91">
        <v>-1.7263461725999907E-2</v>
      </c>
      <c r="L296" s="88">
        <v>-1.0904655833333332E-2</v>
      </c>
      <c r="M296" s="84">
        <v>-4.0807613340000048E-2</v>
      </c>
      <c r="N296" s="91">
        <v>-3.0075982601999951E-2</v>
      </c>
      <c r="O296" s="87">
        <v>-1.0362444607999954E-2</v>
      </c>
      <c r="P296" s="84">
        <v>-6.7345857159999967E-2</v>
      </c>
      <c r="Q296" s="90">
        <v>-5.3419588266000129E-2</v>
      </c>
      <c r="R296" s="90">
        <v>-5.341177781999995E-2</v>
      </c>
      <c r="S296" s="90">
        <v>-7.093796638000005E-2</v>
      </c>
      <c r="T296" s="90">
        <v>-7.4939094719999932E-2</v>
      </c>
      <c r="U296" s="90">
        <v>-5.1384528239999838E-2</v>
      </c>
      <c r="V296" s="90">
        <v>-6.4899713740000031E-2</v>
      </c>
      <c r="W296" s="90">
        <v>-7.4955428919999956E-2</v>
      </c>
      <c r="X296" s="90">
        <v>-7.5145562360000029E-2</v>
      </c>
      <c r="Y296" s="90">
        <v>-5.0629201779999966E-2</v>
      </c>
      <c r="Z296" s="87">
        <v>-2.8724702999999963E-2</v>
      </c>
      <c r="AA296" s="84">
        <v>-4.0075682600000051E-2</v>
      </c>
      <c r="AB296" s="91">
        <v>-5.5673399333333262E-2</v>
      </c>
      <c r="AC296" s="91">
        <v>-3.5326654378378342E-2</v>
      </c>
      <c r="AD296" s="91">
        <v>-5.9205006939999971E-2</v>
      </c>
      <c r="AE296" s="91">
        <v>-3.9597914646000043E-2</v>
      </c>
      <c r="AF296" s="94">
        <v>-1.6349930306000071E-2</v>
      </c>
      <c r="AG296" s="84">
        <v>-2.7402638367999943E-2</v>
      </c>
      <c r="AH296" s="91">
        <v>-4.2649482425999974E-2</v>
      </c>
      <c r="AI296" s="91">
        <v>-3.2758975985999972E-2</v>
      </c>
      <c r="AJ296" s="91">
        <v>-4.248372804599998E-2</v>
      </c>
      <c r="AK296" s="91">
        <v>-3.0061893108000004E-2</v>
      </c>
      <c r="AL296" s="87">
        <v>-2.8843266686000013E-2</v>
      </c>
      <c r="AM296" s="84">
        <v>-5.0287958294117585E-2</v>
      </c>
      <c r="AN296" s="91">
        <v>-3.5245063312676073E-2</v>
      </c>
      <c r="AO296" s="91">
        <v>-4.8988790140844785E-3</v>
      </c>
      <c r="AP296" s="87">
        <v>2.1814412299999919E-2</v>
      </c>
      <c r="AQ296" s="84">
        <v>-2.4765446298000149E-2</v>
      </c>
      <c r="AR296" s="91">
        <v>-1.6990282716666694E-2</v>
      </c>
      <c r="AS296" s="91">
        <v>4.0991891540000935E-3</v>
      </c>
      <c r="AT296" s="87">
        <v>-8.5008606219999949E-2</v>
      </c>
      <c r="AU296" s="143">
        <v>-5.9018600000000032E-2</v>
      </c>
      <c r="AV296" s="119">
        <v>-3.1628255685200002E-2</v>
      </c>
      <c r="AW296" s="119">
        <v>-3.697425E-2</v>
      </c>
      <c r="AX296" s="119">
        <v>-3.0969530777931201E-2</v>
      </c>
      <c r="AY296" s="119">
        <v>-3.5970809999999999E-2</v>
      </c>
    </row>
    <row r="297" spans="1:51" s="9" customFormat="1" ht="11.25">
      <c r="A297" s="7">
        <v>40235</v>
      </c>
      <c r="B297" s="84"/>
      <c r="C297" s="87">
        <v>3.5192984112000003E-2</v>
      </c>
      <c r="D297" s="84">
        <v>2.7238293112903156E-2</v>
      </c>
      <c r="E297" s="91">
        <v>1.5991297652000025E-2</v>
      </c>
      <c r="F297" s="91">
        <v>2.0847319160000044E-2</v>
      </c>
      <c r="G297" s="91">
        <v>3.3001064280000048E-2</v>
      </c>
      <c r="H297" s="91">
        <v>3.662801739999999E-3</v>
      </c>
      <c r="I297" s="91">
        <v>1.9244387911999894E-2</v>
      </c>
      <c r="J297" s="91">
        <v>3.188132603199989E-2</v>
      </c>
      <c r="K297" s="91">
        <v>4.1696799312000099E-2</v>
      </c>
      <c r="L297" s="88">
        <v>1.4763258749999952E-2</v>
      </c>
      <c r="M297" s="84">
        <v>1.9339837871999999E-2</v>
      </c>
      <c r="N297" s="91">
        <v>4.0715984945999928E-2</v>
      </c>
      <c r="O297" s="87">
        <v>2.7395407521999982E-2</v>
      </c>
      <c r="P297" s="84">
        <v>6.4493011719999993E-2</v>
      </c>
      <c r="Q297" s="91">
        <v>7.1772355180000025E-2</v>
      </c>
      <c r="R297" s="91">
        <v>7.8662594259999885E-2</v>
      </c>
      <c r="S297" s="91">
        <v>5.6602641020000011E-2</v>
      </c>
      <c r="T297" s="91">
        <v>7.7741874420000023E-2</v>
      </c>
      <c r="U297" s="91">
        <v>6.4391716919999897E-2</v>
      </c>
      <c r="V297" s="91">
        <v>4.6835417700000104E-2</v>
      </c>
      <c r="W297" s="91">
        <v>6.8807174100000035E-2</v>
      </c>
      <c r="X297" s="91">
        <v>5.0379689379999926E-2</v>
      </c>
      <c r="Y297" s="91">
        <v>7.2197866720000059E-2</v>
      </c>
      <c r="Z297" s="87">
        <v>3.5832332577999892E-2</v>
      </c>
      <c r="AA297" s="84">
        <v>4.2148090119999981E-2</v>
      </c>
      <c r="AB297" s="91">
        <v>5.618856279012352E-2</v>
      </c>
      <c r="AC297" s="91">
        <v>2.9955345348484874E-2</v>
      </c>
      <c r="AD297" s="91">
        <v>6.6657917099999686E-2</v>
      </c>
      <c r="AE297" s="91">
        <v>3.4809034080000023E-2</v>
      </c>
      <c r="AF297" s="94">
        <v>4.5831424299999979E-2</v>
      </c>
      <c r="AG297" s="84">
        <v>1.9091011300000016E-2</v>
      </c>
      <c r="AH297" s="91">
        <v>3.7840260420000105E-2</v>
      </c>
      <c r="AI297" s="91">
        <v>2.3090269069999891E-2</v>
      </c>
      <c r="AJ297" s="91">
        <v>3.6322637630000099E-2</v>
      </c>
      <c r="AK297" s="91">
        <v>1.3443623739999966E-2</v>
      </c>
      <c r="AL297" s="87">
        <v>1.6135402790000031E-2</v>
      </c>
      <c r="AM297" s="84">
        <v>6.976241046000009E-2</v>
      </c>
      <c r="AN297" s="91">
        <v>4.7964495671428686E-2</v>
      </c>
      <c r="AO297" s="91">
        <v>5.3588657865671685E-2</v>
      </c>
      <c r="AP297" s="87">
        <v>4.2050360299999978E-2</v>
      </c>
      <c r="AQ297" s="84">
        <v>1.9970080405999902E-2</v>
      </c>
      <c r="AR297" s="91">
        <v>2.6064562872727404E-2</v>
      </c>
      <c r="AS297" s="91">
        <v>4.9045410640000009E-2</v>
      </c>
      <c r="AT297" s="87">
        <v>4.7814565659999975E-2</v>
      </c>
      <c r="AU297" s="143">
        <v>5.9736000000000011E-2</v>
      </c>
      <c r="AV297" s="119">
        <v>4.1038012197999997E-2</v>
      </c>
      <c r="AW297" s="119">
        <v>2.8513670000000001E-2</v>
      </c>
      <c r="AX297" s="119">
        <v>4.3121719600000004E-2</v>
      </c>
      <c r="AY297" s="119">
        <v>3.0973200000000003E-2</v>
      </c>
    </row>
    <row r="298" spans="1:51" s="9" customFormat="1" ht="11.25">
      <c r="A298" s="7">
        <v>40268</v>
      </c>
      <c r="B298" s="84"/>
      <c r="C298" s="87">
        <v>8.4943745889999978E-2</v>
      </c>
      <c r="D298" s="84">
        <v>3.2942223315254093E-2</v>
      </c>
      <c r="E298" s="91">
        <v>5.8681324529999968E-2</v>
      </c>
      <c r="F298" s="91">
        <v>8.4845051639999891E-2</v>
      </c>
      <c r="G298" s="91">
        <v>9.9073007869999952E-2</v>
      </c>
      <c r="H298" s="91">
        <v>7.3596170490000112E-2</v>
      </c>
      <c r="I298" s="91">
        <v>7.4488618409999985E-2</v>
      </c>
      <c r="J298" s="91">
        <v>8.1569737289999944E-2</v>
      </c>
      <c r="K298" s="91">
        <v>7.7270586320000056E-2</v>
      </c>
      <c r="L298" s="88">
        <v>6.6497971875000061E-2</v>
      </c>
      <c r="M298" s="84">
        <v>5.8094675740000046E-2</v>
      </c>
      <c r="N298" s="91">
        <v>6.3472057460000064E-2</v>
      </c>
      <c r="O298" s="87">
        <v>5.8964210490000113E-2</v>
      </c>
      <c r="P298" s="84">
        <v>9.7013751600000031E-2</v>
      </c>
      <c r="Q298" s="91">
        <v>9.6229205240000004E-2</v>
      </c>
      <c r="R298" s="91">
        <v>0.10213218726000006</v>
      </c>
      <c r="S298" s="91">
        <v>8.4708596640000078E-2</v>
      </c>
      <c r="T298" s="91">
        <v>0.11881663720000013</v>
      </c>
      <c r="U298" s="91">
        <v>9.9283166940000056E-2</v>
      </c>
      <c r="V298" s="91">
        <v>9.9075627379999975E-2</v>
      </c>
      <c r="W298" s="91">
        <v>0.12211580300000002</v>
      </c>
      <c r="X298" s="91">
        <v>9.986192515999992E-2</v>
      </c>
      <c r="Y298" s="91">
        <v>0.10440116692000001</v>
      </c>
      <c r="Z298" s="87">
        <v>7.8920610680000003E-2</v>
      </c>
      <c r="AA298" s="84">
        <v>7.8666486689999982E-2</v>
      </c>
      <c r="AB298" s="91">
        <v>6.552079678461542E-2</v>
      </c>
      <c r="AC298" s="91">
        <v>6.24557629925373E-2</v>
      </c>
      <c r="AD298" s="91">
        <v>8.5152982431372592E-2</v>
      </c>
      <c r="AE298" s="91">
        <v>8.5904074879999959E-2</v>
      </c>
      <c r="AF298" s="94">
        <v>0.11186459011999994</v>
      </c>
      <c r="AG298" s="84">
        <v>5.8153641110000098E-2</v>
      </c>
      <c r="AH298" s="91">
        <v>7.1149769740000091E-2</v>
      </c>
      <c r="AI298" s="91">
        <v>6.2593155010000068E-2</v>
      </c>
      <c r="AJ298" s="91">
        <v>8.0799880320000073E-2</v>
      </c>
      <c r="AK298" s="91">
        <v>5.73097924899999E-2</v>
      </c>
      <c r="AL298" s="87">
        <v>5.4261692070000089E-2</v>
      </c>
      <c r="AM298" s="84">
        <v>0.1270374566000001</v>
      </c>
      <c r="AN298" s="91">
        <v>8.565232019999991E-2</v>
      </c>
      <c r="AO298" s="91">
        <v>9.026757349230774E-2</v>
      </c>
      <c r="AP298" s="87">
        <v>0.10419347274509794</v>
      </c>
      <c r="AQ298" s="84">
        <v>8.3652733002000046E-2</v>
      </c>
      <c r="AR298" s="91">
        <v>8.1530236336538442E-2</v>
      </c>
      <c r="AS298" s="91">
        <v>0.10213938563999991</v>
      </c>
      <c r="AT298" s="87">
        <v>8.466506135999996E-2</v>
      </c>
      <c r="AU298" s="143">
        <v>6.2140800000000107E-2</v>
      </c>
      <c r="AV298" s="119">
        <v>6.9124067244799997E-2</v>
      </c>
      <c r="AW298" s="119">
        <v>5.879641E-2</v>
      </c>
      <c r="AX298" s="119">
        <v>7.0961646589799962E-2</v>
      </c>
      <c r="AY298" s="119">
        <v>6.0326100000000007E-2</v>
      </c>
    </row>
    <row r="299" spans="1:51" s="9" customFormat="1" ht="11.25">
      <c r="A299" s="7">
        <v>40298</v>
      </c>
      <c r="B299" s="84"/>
      <c r="C299" s="87">
        <v>8.4062937819999739E-3</v>
      </c>
      <c r="D299" s="84">
        <v>-2.4111728500000318E-3</v>
      </c>
      <c r="E299" s="91">
        <v>2.4919179080000742E-3</v>
      </c>
      <c r="F299" s="91">
        <v>-6.4504377640000055E-3</v>
      </c>
      <c r="G299" s="91">
        <v>4.6678817245999982E-2</v>
      </c>
      <c r="H299" s="91">
        <v>2.12183572839999E-2</v>
      </c>
      <c r="I299" s="91">
        <v>1.3260232966000096E-2</v>
      </c>
      <c r="J299" s="91">
        <v>1.9554839922000022E-2</v>
      </c>
      <c r="K299" s="91">
        <v>1.1520800980000079E-2</v>
      </c>
      <c r="L299" s="88">
        <v>6.3254258333333979E-3</v>
      </c>
      <c r="M299" s="84">
        <v>1.5062872739999955E-2</v>
      </c>
      <c r="N299" s="91">
        <v>2.0965193427999962E-2</v>
      </c>
      <c r="O299" s="87">
        <v>1.8789648205999931E-2</v>
      </c>
      <c r="P299" s="84">
        <v>2.8458959179999965E-2</v>
      </c>
      <c r="Q299" s="91">
        <v>3.629454492000006E-2</v>
      </c>
      <c r="R299" s="91">
        <v>4.4977215559999895E-2</v>
      </c>
      <c r="S299" s="91">
        <v>3.1648172699999977E-2</v>
      </c>
      <c r="T299" s="91">
        <v>2.2520859139999905E-2</v>
      </c>
      <c r="U299" s="91">
        <v>3.8649506220000074E-2</v>
      </c>
      <c r="V299" s="91">
        <v>4.6468580280000005E-2</v>
      </c>
      <c r="W299" s="91">
        <v>2.5443041059999949E-2</v>
      </c>
      <c r="X299" s="91">
        <v>2.6362828187999954E-2</v>
      </c>
      <c r="Y299" s="91">
        <v>3.6951933707999984E-2</v>
      </c>
      <c r="Z299" s="87">
        <v>2.1558274738000094E-2</v>
      </c>
      <c r="AA299" s="84">
        <v>2.9601615370000056E-2</v>
      </c>
      <c r="AB299" s="91">
        <v>2.6341476777193007E-2</v>
      </c>
      <c r="AC299" s="91">
        <v>2.8202134587500094E-2</v>
      </c>
      <c r="AD299" s="91">
        <v>2.892993520000009E-2</v>
      </c>
      <c r="AE299" s="91">
        <v>2.3414601340000063E-2</v>
      </c>
      <c r="AF299" s="94">
        <v>3.2773574457999999E-2</v>
      </c>
      <c r="AG299" s="84">
        <v>7.3267419600000494E-3</v>
      </c>
      <c r="AH299" s="91">
        <v>2.3999382499999999E-2</v>
      </c>
      <c r="AI299" s="91">
        <v>9.4697900659999057E-3</v>
      </c>
      <c r="AJ299" s="91">
        <v>1.366199690399994E-2</v>
      </c>
      <c r="AK299" s="91">
        <v>1.8269044600005557E-4</v>
      </c>
      <c r="AL299" s="87">
        <v>1.4894945840000062E-2</v>
      </c>
      <c r="AM299" s="84">
        <v>3.1266006294117688E-2</v>
      </c>
      <c r="AN299" s="91">
        <v>2.7262022175362333E-2</v>
      </c>
      <c r="AO299" s="91">
        <v>4.3259870745762763E-2</v>
      </c>
      <c r="AP299" s="87">
        <v>4.0025519500000106E-2</v>
      </c>
      <c r="AQ299" s="84">
        <v>3.1832590862000076E-2</v>
      </c>
      <c r="AR299" s="91">
        <v>3.1475958654902048E-2</v>
      </c>
      <c r="AS299" s="91">
        <v>2.9856692082000036E-2</v>
      </c>
      <c r="AT299" s="87">
        <v>2.4693840080000085E-2</v>
      </c>
      <c r="AU299" s="143">
        <v>1.3584199999999935E-2</v>
      </c>
      <c r="AV299" s="119">
        <v>2.7513798522400001E-2</v>
      </c>
      <c r="AW299" s="119">
        <v>1.475918E-2</v>
      </c>
      <c r="AX299" s="119">
        <v>2.821897179480002E-2</v>
      </c>
      <c r="AY299" s="119">
        <v>1.5789270000000001E-2</v>
      </c>
    </row>
    <row r="300" spans="1:51" s="9" customFormat="1" ht="11.25">
      <c r="A300" s="7">
        <v>40329</v>
      </c>
      <c r="B300" s="84"/>
      <c r="C300" s="87">
        <v>-6.8283770079999861E-2</v>
      </c>
      <c r="D300" s="84">
        <v>-5.4924391791379312E-2</v>
      </c>
      <c r="E300" s="91">
        <v>-7.2293717680000036E-2</v>
      </c>
      <c r="F300" s="91">
        <v>-8.050803447999999E-2</v>
      </c>
      <c r="G300" s="91">
        <v>-7.6203709399999875E-2</v>
      </c>
      <c r="H300" s="91">
        <v>-5.4856283619999835E-2</v>
      </c>
      <c r="I300" s="91">
        <v>-4.846992641999992E-2</v>
      </c>
      <c r="J300" s="91">
        <v>-6.5639847040000032E-2</v>
      </c>
      <c r="K300" s="91">
        <v>-7.3491798900000016E-2</v>
      </c>
      <c r="L300" s="88">
        <v>-5.7807918750000131E-2</v>
      </c>
      <c r="M300" s="84">
        <v>-5.3176876179999999E-2</v>
      </c>
      <c r="N300" s="91">
        <v>-7.1281252859999977E-2</v>
      </c>
      <c r="O300" s="87">
        <v>-5.6838543899999983E-2</v>
      </c>
      <c r="P300" s="84">
        <v>-7.8563373940000125E-2</v>
      </c>
      <c r="Q300" s="91">
        <v>-6.9472699155999962E-2</v>
      </c>
      <c r="R300" s="91">
        <v>-7.548830961600006E-2</v>
      </c>
      <c r="S300" s="91">
        <v>-7.3654462755999961E-2</v>
      </c>
      <c r="T300" s="91">
        <v>-8.5145731040000006E-2</v>
      </c>
      <c r="U300" s="91">
        <v>-7.7693713639999995E-2</v>
      </c>
      <c r="V300" s="91">
        <v>-6.3715294155999969E-2</v>
      </c>
      <c r="W300" s="91">
        <v>-8.7017758500000153E-2</v>
      </c>
      <c r="X300" s="91">
        <v>-8.0074944980000118E-2</v>
      </c>
      <c r="Y300" s="91">
        <v>-6.7851718416000018E-2</v>
      </c>
      <c r="Z300" s="87">
        <v>-8.7482601979999908E-2</v>
      </c>
      <c r="AA300" s="84">
        <v>-7.6327385439999951E-2</v>
      </c>
      <c r="AB300" s="91">
        <v>-6.8544199560000019E-2</v>
      </c>
      <c r="AC300" s="91">
        <v>-8.1185976115942027E-2</v>
      </c>
      <c r="AD300" s="91">
        <v>-8.5243748539999942E-2</v>
      </c>
      <c r="AE300" s="91">
        <v>-8.2255693460000057E-2</v>
      </c>
      <c r="AF300" s="94">
        <v>-9.6907818000000034E-2</v>
      </c>
      <c r="AG300" s="84">
        <v>-7.4998871240000042E-2</v>
      </c>
      <c r="AH300" s="91">
        <v>-7.7234464839999961E-2</v>
      </c>
      <c r="AI300" s="91">
        <v>-8.5480874799999995E-2</v>
      </c>
      <c r="AJ300" s="91">
        <v>-9.9864858719999949E-2</v>
      </c>
      <c r="AK300" s="91">
        <v>-7.8651098200000047E-2</v>
      </c>
      <c r="AL300" s="87">
        <v>-7.5993244039999963E-2</v>
      </c>
      <c r="AM300" s="84">
        <v>-0.10445936058823502</v>
      </c>
      <c r="AN300" s="91">
        <v>-9.1187614396825323E-2</v>
      </c>
      <c r="AO300" s="91">
        <v>-9.0105400573770478E-2</v>
      </c>
      <c r="AP300" s="87">
        <v>-7.7546008020000001E-2</v>
      </c>
      <c r="AQ300" s="84">
        <v>-6.815069514000005E-2</v>
      </c>
      <c r="AR300" s="91">
        <v>-8.5532051376000062E-2</v>
      </c>
      <c r="AS300" s="91">
        <v>-7.4612135440000005E-2</v>
      </c>
      <c r="AT300" s="87">
        <v>-9.6501536799999843E-2</v>
      </c>
      <c r="AU300" s="143">
        <v>-7.507419999999998E-2</v>
      </c>
      <c r="AV300" s="119">
        <v>-7.5297939065399999E-2</v>
      </c>
      <c r="AW300" s="119">
        <v>-8.1975820000000005E-2</v>
      </c>
      <c r="AX300" s="119">
        <v>-7.348580625740006E-2</v>
      </c>
      <c r="AY300" s="119">
        <v>-7.9847810000000005E-2</v>
      </c>
    </row>
    <row r="301" spans="1:51" s="9" customFormat="1" ht="11.25">
      <c r="A301" s="7">
        <v>40359</v>
      </c>
      <c r="B301" s="84"/>
      <c r="C301" s="87">
        <v>-7.6370130579999973E-2</v>
      </c>
      <c r="D301" s="84">
        <v>-3.4480566386666744E-2</v>
      </c>
      <c r="E301" s="91">
        <v>-6.4851561573999961E-2</v>
      </c>
      <c r="F301" s="91">
        <v>-6.9026999939999834E-2</v>
      </c>
      <c r="G301" s="91">
        <v>-7.5249932607843184E-2</v>
      </c>
      <c r="H301" s="91">
        <v>-6.3561374013999861E-2</v>
      </c>
      <c r="I301" s="91">
        <v>-7.4387834939999897E-2</v>
      </c>
      <c r="J301" s="91">
        <v>-9.4439751360000046E-2</v>
      </c>
      <c r="K301" s="91">
        <v>-7.8523868959999965E-2</v>
      </c>
      <c r="L301" s="88">
        <v>-6.4774341666666624E-2</v>
      </c>
      <c r="M301" s="84">
        <v>-1.0414382633999963E-2</v>
      </c>
      <c r="N301" s="91">
        <v>-4.5687210790000043E-2</v>
      </c>
      <c r="O301" s="87">
        <v>-5.0907916593999958E-2</v>
      </c>
      <c r="P301" s="84">
        <v>-9.8843455046000006E-2</v>
      </c>
      <c r="Q301" s="91">
        <v>-8.2794921000000077E-2</v>
      </c>
      <c r="R301" s="91">
        <v>-9.1408993760000001E-2</v>
      </c>
      <c r="S301" s="91">
        <v>-7.5093076339999953E-2</v>
      </c>
      <c r="T301" s="91">
        <v>-9.8178230086000018E-2</v>
      </c>
      <c r="U301" s="91">
        <v>-8.3749454085999986E-2</v>
      </c>
      <c r="V301" s="91">
        <v>-8.6773307259999988E-2</v>
      </c>
      <c r="W301" s="91">
        <v>-0.10456089548600001</v>
      </c>
      <c r="X301" s="91">
        <v>-6.9747612466000031E-2</v>
      </c>
      <c r="Y301" s="91">
        <v>-0.10628717744000005</v>
      </c>
      <c r="Z301" s="87">
        <v>-8.4652309059999986E-2</v>
      </c>
      <c r="AA301" s="84">
        <v>-5.6996746020000044E-2</v>
      </c>
      <c r="AB301" s="91">
        <v>-8.3629029585999937E-2</v>
      </c>
      <c r="AC301" s="91">
        <v>-5.5285125809836022E-2</v>
      </c>
      <c r="AD301" s="91">
        <v>-9.7359988320000035E-2</v>
      </c>
      <c r="AE301" s="91">
        <v>-8.69637365E-2</v>
      </c>
      <c r="AF301" s="94">
        <v>-0.10676252186000001</v>
      </c>
      <c r="AG301" s="84">
        <v>-5.2969231007999995E-2</v>
      </c>
      <c r="AH301" s="91">
        <v>-4.9225582927999945E-2</v>
      </c>
      <c r="AI301" s="91">
        <v>-5.5652799139999987E-2</v>
      </c>
      <c r="AJ301" s="91">
        <v>-6.0557722340000009E-2</v>
      </c>
      <c r="AK301" s="91">
        <v>-4.5115490126000024E-2</v>
      </c>
      <c r="AL301" s="87">
        <v>-4.6208811504000025E-2</v>
      </c>
      <c r="AM301" s="84">
        <v>-0.12547940556000003</v>
      </c>
      <c r="AN301" s="91">
        <v>-7.3281974449999954E-2</v>
      </c>
      <c r="AO301" s="91">
        <v>-0.10572447304999999</v>
      </c>
      <c r="AP301" s="87">
        <v>-0.11575303421999994</v>
      </c>
      <c r="AQ301" s="84">
        <v>-3.3762737699999934E-2</v>
      </c>
      <c r="AR301" s="91">
        <v>-6.3367516340425478E-2</v>
      </c>
      <c r="AS301" s="91">
        <v>-0.10118728340000016</v>
      </c>
      <c r="AT301" s="87">
        <v>-5.9138061764000049E-2</v>
      </c>
      <c r="AU301" s="143">
        <v>-8.6022199999999938E-2</v>
      </c>
      <c r="AV301" s="119">
        <v>-6.3384771819200006E-2</v>
      </c>
      <c r="AW301" s="119">
        <v>-5.388242E-2</v>
      </c>
      <c r="AX301" s="119">
        <v>-6.17142439077999E-2</v>
      </c>
      <c r="AY301" s="119">
        <v>-5.2351830000000002E-2</v>
      </c>
    </row>
    <row r="302" spans="1:51" s="14" customFormat="1" ht="11.25">
      <c r="A302" s="7">
        <v>40389</v>
      </c>
      <c r="B302" s="84"/>
      <c r="C302" s="87">
        <v>8.4363877299999945E-2</v>
      </c>
      <c r="D302" s="84">
        <v>5.8934357999999909E-2</v>
      </c>
      <c r="E302" s="91">
        <v>6.0632472760000056E-2</v>
      </c>
      <c r="F302" s="91">
        <v>7.4725741800000023E-2</v>
      </c>
      <c r="G302" s="91">
        <v>8.0926560509803958E-2</v>
      </c>
      <c r="H302" s="91">
        <v>7.2789946979999964E-2</v>
      </c>
      <c r="I302" s="91">
        <v>6.1017409980000048E-2</v>
      </c>
      <c r="J302" s="91">
        <v>6.1735410200000063E-2</v>
      </c>
      <c r="K302" s="91">
        <v>7.7120435979999957E-2</v>
      </c>
      <c r="L302" s="88">
        <v>3.8204704375000009E-2</v>
      </c>
      <c r="M302" s="84">
        <v>7.5250055781999947E-2</v>
      </c>
      <c r="N302" s="91">
        <v>8.1280695181999985E-2</v>
      </c>
      <c r="O302" s="87">
        <v>4.4053461854000053E-2</v>
      </c>
      <c r="P302" s="84">
        <v>9.5451761799999923E-2</v>
      </c>
      <c r="Q302" s="91">
        <v>6.364914305200009E-2</v>
      </c>
      <c r="R302" s="91">
        <v>7.3735081451999918E-2</v>
      </c>
      <c r="S302" s="91">
        <v>5.848567015686279E-2</v>
      </c>
      <c r="T302" s="91">
        <v>8.2588902919999985E-2</v>
      </c>
      <c r="U302" s="91">
        <v>6.946671716000008E-2</v>
      </c>
      <c r="V302" s="91">
        <v>5.9262936472000094E-2</v>
      </c>
      <c r="W302" s="91">
        <v>8.136164972000004E-2</v>
      </c>
      <c r="X302" s="91">
        <v>5.4410360160000115E-2</v>
      </c>
      <c r="Y302" s="91">
        <v>9.8936498199999834E-2</v>
      </c>
      <c r="Z302" s="87">
        <v>7.8880832982000104E-2</v>
      </c>
      <c r="AA302" s="84">
        <v>5.71958106399999E-2</v>
      </c>
      <c r="AB302" s="91">
        <v>9.0925430230769155E-2</v>
      </c>
      <c r="AC302" s="91">
        <v>7.8155295903225896E-2</v>
      </c>
      <c r="AD302" s="91">
        <v>7.8486536180000011E-2</v>
      </c>
      <c r="AE302" s="91">
        <v>9.3919364800000071E-2</v>
      </c>
      <c r="AF302" s="94">
        <v>6.8312415280000094E-2</v>
      </c>
      <c r="AG302" s="84">
        <v>5.1378517942000101E-2</v>
      </c>
      <c r="AH302" s="91">
        <v>6.0653057741999916E-2</v>
      </c>
      <c r="AI302" s="91">
        <v>6.4505039119999941E-2</v>
      </c>
      <c r="AJ302" s="91">
        <v>8.4259011999999966E-2</v>
      </c>
      <c r="AK302" s="91">
        <v>5.1748931419999922E-2</v>
      </c>
      <c r="AL302" s="87">
        <v>4.7042437200000009E-2</v>
      </c>
      <c r="AM302" s="84">
        <v>0.11248826807692303</v>
      </c>
      <c r="AN302" s="91">
        <v>9.5503088469697017E-2</v>
      </c>
      <c r="AO302" s="91">
        <v>5.4264294690909098E-2</v>
      </c>
      <c r="AP302" s="87">
        <v>7.7210272080000086E-2</v>
      </c>
      <c r="AQ302" s="84">
        <v>7.2228709320000029E-2</v>
      </c>
      <c r="AR302" s="91">
        <v>7.5656843525000017E-2</v>
      </c>
      <c r="AS302" s="91">
        <v>8.4063099880000047E-2</v>
      </c>
      <c r="AT302" s="87">
        <v>7.6739694620000076E-2</v>
      </c>
      <c r="AU302" s="143">
        <v>6.4266099999999771E-2</v>
      </c>
      <c r="AV302" s="119">
        <v>7.1270444085600002E-2</v>
      </c>
      <c r="AW302" s="119">
        <v>6.87778E-2</v>
      </c>
      <c r="AX302" s="119">
        <v>7.3565306789599896E-2</v>
      </c>
      <c r="AY302" s="119">
        <v>7.0065859999999994E-2</v>
      </c>
    </row>
    <row r="303" spans="1:51" s="14" customFormat="1" ht="11.25">
      <c r="A303" s="7">
        <v>40421</v>
      </c>
      <c r="B303" s="84"/>
      <c r="C303" s="87">
        <v>-6.2533469974E-2</v>
      </c>
      <c r="D303" s="84">
        <v>-3.197822293731345E-2</v>
      </c>
      <c r="E303" s="91">
        <v>-6.2718984460000016E-2</v>
      </c>
      <c r="F303" s="91">
        <v>-6.250386870000002E-2</v>
      </c>
      <c r="G303" s="91">
        <v>-7.005616339230758E-2</v>
      </c>
      <c r="H303" s="91">
        <v>-4.8826410933999975E-2</v>
      </c>
      <c r="I303" s="91">
        <v>-6.158970378000006E-2</v>
      </c>
      <c r="J303" s="91">
        <v>-8.0760962120000057E-2</v>
      </c>
      <c r="K303" s="91">
        <v>-6.0101271820000024E-2</v>
      </c>
      <c r="L303" s="87">
        <v>-4.9803299374999943E-2</v>
      </c>
      <c r="M303" s="84">
        <v>9.6493238000006087E-4</v>
      </c>
      <c r="N303" s="91">
        <v>-4.3979559785400135E-2</v>
      </c>
      <c r="O303" s="87">
        <v>-4.7640175339999979E-2</v>
      </c>
      <c r="P303" s="84">
        <v>-8.1078739704000036E-2</v>
      </c>
      <c r="Q303" s="91">
        <v>-3.8229928342000119E-2</v>
      </c>
      <c r="R303" s="91">
        <v>-3.9978226902000036E-2</v>
      </c>
      <c r="S303" s="91">
        <v>-4.0217305369999901E-2</v>
      </c>
      <c r="T303" s="91">
        <v>-6.215006852799998E-2</v>
      </c>
      <c r="U303" s="91">
        <v>-4.9938979902000025E-2</v>
      </c>
      <c r="V303" s="91">
        <v>-3.1830838254000016E-2</v>
      </c>
      <c r="W303" s="91">
        <v>-6.8047416008000017E-2</v>
      </c>
      <c r="X303" s="91">
        <v>-4.6761594127999961E-2</v>
      </c>
      <c r="Y303" s="91">
        <v>-5.991936515999996E-2</v>
      </c>
      <c r="Z303" s="87">
        <v>-6.7416711579999955E-2</v>
      </c>
      <c r="AA303" s="84">
        <v>-5.9058507599999976E-2</v>
      </c>
      <c r="AB303" s="91">
        <v>-6.4478268266037531E-2</v>
      </c>
      <c r="AC303" s="91">
        <v>-5.7891938817142941E-2</v>
      </c>
      <c r="AD303" s="91">
        <v>-9.4500709339999989E-2</v>
      </c>
      <c r="AE303" s="91">
        <v>-7.5545274620000047E-2</v>
      </c>
      <c r="AF303" s="94">
        <v>-9.4314068740000034E-2</v>
      </c>
      <c r="AG303" s="84">
        <v>-3.2904433460000049E-2</v>
      </c>
      <c r="AH303" s="91">
        <v>-4.3231046040000054E-2</v>
      </c>
      <c r="AI303" s="91">
        <v>-4.2879077039999935E-2</v>
      </c>
      <c r="AJ303" s="91">
        <v>-4.6403295580000004E-2</v>
      </c>
      <c r="AK303" s="91">
        <v>-5.2328622879999953E-2</v>
      </c>
      <c r="AL303" s="87">
        <v>-4.1677739122000013E-2</v>
      </c>
      <c r="AM303" s="84">
        <v>-9.5652491068000001E-2</v>
      </c>
      <c r="AN303" s="91">
        <v>-5.0670167339393779E-2</v>
      </c>
      <c r="AO303" s="91">
        <v>-8.3961565833928553E-2</v>
      </c>
      <c r="AP303" s="87">
        <v>-7.9699169101999923E-2</v>
      </c>
      <c r="AQ303" s="84">
        <v>-2.9871722420000024E-2</v>
      </c>
      <c r="AR303" s="91">
        <v>-6.5684114511627922E-2</v>
      </c>
      <c r="AS303" s="91">
        <v>-8.7485661893999978E-2</v>
      </c>
      <c r="AT303" s="87">
        <v>-7.4018883100000044E-2</v>
      </c>
      <c r="AU303" s="143">
        <v>-5.4662699999999953E-2</v>
      </c>
      <c r="AV303" s="119">
        <v>-5.0315016470000001E-2</v>
      </c>
      <c r="AW303" s="119">
        <v>-4.7449169999999999E-2</v>
      </c>
      <c r="AX303" s="119">
        <v>-4.8361519882339984E-2</v>
      </c>
      <c r="AY303" s="119">
        <v>-4.5143069999999993E-2</v>
      </c>
    </row>
    <row r="304" spans="1:51" s="14" customFormat="1" ht="11.25">
      <c r="A304" s="7">
        <v>40451</v>
      </c>
      <c r="B304" s="84"/>
      <c r="C304" s="87">
        <v>0.13822548564000003</v>
      </c>
      <c r="D304" s="84">
        <v>8.3614074241935565E-2</v>
      </c>
      <c r="E304" s="91">
        <v>0.10065173336799993</v>
      </c>
      <c r="F304" s="91">
        <v>0.11990550996799998</v>
      </c>
      <c r="G304" s="91">
        <v>0.10542490954799999</v>
      </c>
      <c r="H304" s="91">
        <v>0.10892633693999998</v>
      </c>
      <c r="I304" s="91">
        <v>0.11261184096799992</v>
      </c>
      <c r="J304" s="91">
        <v>0.13229041519999996</v>
      </c>
      <c r="K304" s="91">
        <v>0.13252056004000012</v>
      </c>
      <c r="L304" s="87">
        <v>0.11311307840000007</v>
      </c>
      <c r="M304" s="84">
        <v>6.4556859699999913E-2</v>
      </c>
      <c r="N304" s="91">
        <v>0.11013637779999996</v>
      </c>
      <c r="O304" s="87">
        <v>9.8454441719999952E-2</v>
      </c>
      <c r="P304" s="84">
        <v>0.10918668139999999</v>
      </c>
      <c r="Q304" s="91">
        <v>8.4102368039999931E-2</v>
      </c>
      <c r="R304" s="91">
        <v>8.4792994499999885E-2</v>
      </c>
      <c r="S304" s="91">
        <v>6.9228525880000058E-2</v>
      </c>
      <c r="T304" s="91">
        <v>9.2569241779999922E-2</v>
      </c>
      <c r="U304" s="91">
        <v>8.8720221720000048E-2</v>
      </c>
      <c r="V304" s="91">
        <v>6.2385602420000019E-2</v>
      </c>
      <c r="W304" s="91">
        <v>0.12186923739999989</v>
      </c>
      <c r="X304" s="91">
        <v>6.5833184479999973E-2</v>
      </c>
      <c r="Y304" s="91">
        <v>0.12325849840000003</v>
      </c>
      <c r="Z304" s="87">
        <v>0.10702568314000005</v>
      </c>
      <c r="AA304" s="84">
        <v>9.9748324799999954E-2</v>
      </c>
      <c r="AB304" s="91">
        <v>0.12968209207843095</v>
      </c>
      <c r="AC304" s="91">
        <v>0.11211709438333295</v>
      </c>
      <c r="AD304" s="91">
        <v>0.14158745901999992</v>
      </c>
      <c r="AE304" s="91">
        <v>0.11606632911999992</v>
      </c>
      <c r="AF304" s="94">
        <v>0.12557792334800011</v>
      </c>
      <c r="AG304" s="84">
        <v>9.7058487239999991E-2</v>
      </c>
      <c r="AH304" s="91">
        <v>0.10636600523999995</v>
      </c>
      <c r="AI304" s="91">
        <v>0.12810805105999989</v>
      </c>
      <c r="AJ304" s="91">
        <v>0.13197620626000006</v>
      </c>
      <c r="AK304" s="91">
        <v>0.12484570280000007</v>
      </c>
      <c r="AL304" s="87">
        <v>0.11906190180000009</v>
      </c>
      <c r="AM304" s="84">
        <v>0.13608448699999998</v>
      </c>
      <c r="AN304" s="91">
        <v>9.9931044744615338E-2</v>
      </c>
      <c r="AO304" s="91">
        <v>0.11957929282456092</v>
      </c>
      <c r="AP304" s="87">
        <v>0.14561836340000012</v>
      </c>
      <c r="AQ304" s="84">
        <v>7.3253351900000041E-2</v>
      </c>
      <c r="AR304" s="91">
        <v>0.10708714305</v>
      </c>
      <c r="AS304" s="91">
        <v>0.14797249400000001</v>
      </c>
      <c r="AT304" s="87">
        <v>0.14764817159999999</v>
      </c>
      <c r="AU304" s="143">
        <v>0.10962300000000003</v>
      </c>
      <c r="AV304" s="119">
        <v>0.1026511878668</v>
      </c>
      <c r="AW304" s="119">
        <v>8.7551119999999996E-2</v>
      </c>
      <c r="AX304" s="119">
        <v>0.10432003658680004</v>
      </c>
      <c r="AY304" s="119">
        <v>8.9239839999999987E-2</v>
      </c>
    </row>
    <row r="305" spans="1:51" s="14" customFormat="1" ht="11.25">
      <c r="A305" s="7">
        <v>40480</v>
      </c>
      <c r="B305" s="84"/>
      <c r="C305" s="87">
        <v>2.6334522433999918E-2</v>
      </c>
      <c r="D305" s="84">
        <v>3.3108898180327806E-2</v>
      </c>
      <c r="E305" s="91">
        <v>2.5438935226600012E-2</v>
      </c>
      <c r="F305" s="91">
        <v>2.563116855400005E-2</v>
      </c>
      <c r="G305" s="91">
        <v>8.14298351999998E-3</v>
      </c>
      <c r="H305" s="91">
        <v>2.6553199379999892E-2</v>
      </c>
      <c r="I305" s="91">
        <v>4.271002600660001E-2</v>
      </c>
      <c r="J305" s="91">
        <v>2.4660700359999899E-2</v>
      </c>
      <c r="K305" s="91">
        <v>3.3254425860000048E-2</v>
      </c>
      <c r="L305" s="87">
        <v>4.3609721364318288E-2</v>
      </c>
      <c r="M305" s="84">
        <v>2.2552305046600107E-2</v>
      </c>
      <c r="N305" s="91">
        <v>4.5121540018000061E-2</v>
      </c>
      <c r="O305" s="87">
        <v>1.8941603106600091E-2</v>
      </c>
      <c r="P305" s="84">
        <v>1.6765744728000076E-2</v>
      </c>
      <c r="Q305" s="91">
        <v>4.2224607841999884E-2</v>
      </c>
      <c r="R305" s="91">
        <v>3.1448278767999938E-2</v>
      </c>
      <c r="S305" s="91">
        <v>3.3824362382000039E-2</v>
      </c>
      <c r="T305" s="91">
        <v>2.8628015488000091E-2</v>
      </c>
      <c r="U305" s="91">
        <v>2.0328598267999931E-2</v>
      </c>
      <c r="V305" s="91">
        <v>5.1460668942000076E-2</v>
      </c>
      <c r="W305" s="91">
        <v>2.7267419199999976E-2</v>
      </c>
      <c r="X305" s="91">
        <v>4.5592869068000086E-2</v>
      </c>
      <c r="Y305" s="91">
        <v>3.2074951640000071E-2</v>
      </c>
      <c r="Z305" s="87">
        <v>4.4777462786000033E-2</v>
      </c>
      <c r="AA305" s="84">
        <v>3.8122098562000106E-2</v>
      </c>
      <c r="AB305" s="91">
        <v>3.8526130840000006E-2</v>
      </c>
      <c r="AC305" s="91">
        <v>3.3976590608474577E-2</v>
      </c>
      <c r="AD305" s="91">
        <v>3.932385642800007E-2</v>
      </c>
      <c r="AE305" s="91">
        <v>4.18429605920001E-2</v>
      </c>
      <c r="AF305" s="94">
        <v>1.5193494884000014E-2</v>
      </c>
      <c r="AG305" s="84">
        <v>3.3720518086600038E-2</v>
      </c>
      <c r="AH305" s="91">
        <v>3.3022150594600008E-2</v>
      </c>
      <c r="AI305" s="91">
        <v>3.5022173079999996E-2</v>
      </c>
      <c r="AJ305" s="91">
        <v>3.4793009773999906E-2</v>
      </c>
      <c r="AK305" s="91">
        <v>3.277815535999995E-2</v>
      </c>
      <c r="AL305" s="87">
        <v>3.7886798726600057E-2</v>
      </c>
      <c r="AM305" s="84">
        <v>4.1196526742000028E-2</v>
      </c>
      <c r="AN305" s="91">
        <v>6.2049182706249928E-2</v>
      </c>
      <c r="AO305" s="91">
        <v>1.56339434666668E-2</v>
      </c>
      <c r="AP305" s="87">
        <v>1.6926293180000052E-2</v>
      </c>
      <c r="AQ305" s="84">
        <v>2.3903427620000084E-2</v>
      </c>
      <c r="AR305" s="91">
        <v>2.5511262363636433E-2</v>
      </c>
      <c r="AS305" s="91">
        <v>2.0357665639999967E-2</v>
      </c>
      <c r="AT305" s="87">
        <v>4.648510949800011E-2</v>
      </c>
      <c r="AU305" s="143">
        <v>4.6724100000000046E-2</v>
      </c>
      <c r="AV305" s="119">
        <v>3.4515517166260001E-2</v>
      </c>
      <c r="AW305" s="119">
        <v>3.6855939999999997E-2</v>
      </c>
      <c r="AX305" s="119">
        <v>3.5944281089459976E-2</v>
      </c>
      <c r="AY305" s="119">
        <v>3.8051960000000003E-2</v>
      </c>
    </row>
    <row r="306" spans="1:51" s="14" customFormat="1" ht="11.25">
      <c r="A306" s="7">
        <v>40512</v>
      </c>
      <c r="B306" s="84"/>
      <c r="C306" s="87">
        <v>1.8215167284000078E-2</v>
      </c>
      <c r="D306" s="84">
        <v>-8.3179721754386149E-3</v>
      </c>
      <c r="E306" s="91">
        <v>-8.8335038500000351E-3</v>
      </c>
      <c r="F306" s="91">
        <v>-2.0243396496000043E-2</v>
      </c>
      <c r="G306" s="91">
        <v>-2.3942087306000004E-2</v>
      </c>
      <c r="H306" s="91">
        <v>1.6352452440000498E-3</v>
      </c>
      <c r="I306" s="91">
        <v>8.2057530440000637E-3</v>
      </c>
      <c r="J306" s="91">
        <v>9.9107989000000174E-3</v>
      </c>
      <c r="K306" s="91">
        <v>-8.3788328599999629E-3</v>
      </c>
      <c r="L306" s="87">
        <v>-5.1526762222222633E-3</v>
      </c>
      <c r="M306" s="84">
        <v>-1.9922758599999923E-2</v>
      </c>
      <c r="N306" s="91">
        <v>1.5765044919999971E-2</v>
      </c>
      <c r="O306" s="87">
        <v>5.8309843880000045E-3</v>
      </c>
      <c r="P306" s="84">
        <v>2.9989519387999986E-2</v>
      </c>
      <c r="Q306" s="91">
        <v>2.6704466950000061E-2</v>
      </c>
      <c r="R306" s="91">
        <v>1.4423226739999961E-2</v>
      </c>
      <c r="S306" s="91">
        <v>2.8495498929999918E-2</v>
      </c>
      <c r="T306" s="91">
        <v>3.2766565199999986E-2</v>
      </c>
      <c r="U306" s="91">
        <v>3.7920525659999926E-2</v>
      </c>
      <c r="V306" s="91">
        <v>1.9337415829999927E-2</v>
      </c>
      <c r="W306" s="91">
        <v>2.1903812279999935E-2</v>
      </c>
      <c r="X306" s="91">
        <v>2.9042421029999987E-2</v>
      </c>
      <c r="Y306" s="91">
        <v>9.7535823399999E-3</v>
      </c>
      <c r="Z306" s="87">
        <v>-4.7539905660000104E-3</v>
      </c>
      <c r="AA306" s="84">
        <v>1.0550498139999975E-2</v>
      </c>
      <c r="AB306" s="91">
        <v>4.7804398300000051E-2</v>
      </c>
      <c r="AC306" s="91">
        <v>5.8270216290323695E-3</v>
      </c>
      <c r="AD306" s="91">
        <v>2.8592583723999976E-2</v>
      </c>
      <c r="AE306" s="91">
        <v>2.7321471965999988E-2</v>
      </c>
      <c r="AF306" s="94">
        <v>-2.0918533320001265E-3</v>
      </c>
      <c r="AG306" s="84">
        <v>7.6248792399999932E-3</v>
      </c>
      <c r="AH306" s="91">
        <v>1.8939645200000133E-3</v>
      </c>
      <c r="AI306" s="91">
        <v>1.8793463279999978E-2</v>
      </c>
      <c r="AJ306" s="91">
        <v>1.8601495420000003E-2</v>
      </c>
      <c r="AK306" s="91">
        <v>1.4494101399999959E-2</v>
      </c>
      <c r="AL306" s="87">
        <v>1.3961386000005405E-4</v>
      </c>
      <c r="AM306" s="84">
        <v>2.0354054984000003E-2</v>
      </c>
      <c r="AN306" s="91">
        <v>1.1672466356060562E-2</v>
      </c>
      <c r="AO306" s="91">
        <v>1.4805912146031774E-2</v>
      </c>
      <c r="AP306" s="87">
        <v>-9.9461405759998511E-3</v>
      </c>
      <c r="AQ306" s="84">
        <v>-9.603128643137282E-3</v>
      </c>
      <c r="AR306" s="91">
        <v>1.2712635312499554E-3</v>
      </c>
      <c r="AS306" s="91">
        <v>1.2279748399999235E-3</v>
      </c>
      <c r="AT306" s="87">
        <v>3.1283082120000083E-2</v>
      </c>
      <c r="AU306" s="143">
        <v>1.1115999999999904E-2</v>
      </c>
      <c r="AV306" s="119">
        <v>5.8694893126E-3</v>
      </c>
      <c r="AW306" s="119">
        <v>-2.2902489999999998E-3</v>
      </c>
      <c r="AX306" s="119">
        <v>8.1229161829999997E-3</v>
      </c>
      <c r="AY306" s="119">
        <v>1.2409687000000002E-4</v>
      </c>
    </row>
    <row r="307" spans="1:51" s="14" customFormat="1" ht="11.25">
      <c r="A307" s="7">
        <v>40543</v>
      </c>
      <c r="B307" s="84"/>
      <c r="C307" s="87">
        <v>8.9799594540000083E-2</v>
      </c>
      <c r="D307" s="84">
        <v>4.3520345629310286E-2</v>
      </c>
      <c r="E307" s="91">
        <v>8.673027295999991E-2</v>
      </c>
      <c r="F307" s="91">
        <v>0.10334350157999994</v>
      </c>
      <c r="G307" s="91">
        <v>0.1354094763</v>
      </c>
      <c r="H307" s="91">
        <v>0.10449687235999994</v>
      </c>
      <c r="I307" s="91">
        <v>7.4126174399999911E-2</v>
      </c>
      <c r="J307" s="91">
        <v>0.11120533095000007</v>
      </c>
      <c r="K307" s="91">
        <v>7.1903482439999999E-2</v>
      </c>
      <c r="L307" s="87">
        <v>7.6542722822222187E-2</v>
      </c>
      <c r="M307" s="84">
        <v>5.4368214959999994E-2</v>
      </c>
      <c r="N307" s="91">
        <v>6.9327571499999907E-2</v>
      </c>
      <c r="O307" s="87">
        <v>4.8735157869999934E-2</v>
      </c>
      <c r="P307" s="84">
        <v>4.8787179220000088E-2</v>
      </c>
      <c r="Q307" s="91">
        <v>4.6514009280000046E-2</v>
      </c>
      <c r="R307" s="91">
        <v>3.7824955657999926E-2</v>
      </c>
      <c r="S307" s="91">
        <v>4.1851520440000067E-2</v>
      </c>
      <c r="T307" s="91">
        <v>3.8189373080000033E-2</v>
      </c>
      <c r="U307" s="91">
        <v>4.9229364859999958E-2</v>
      </c>
      <c r="V307" s="91">
        <v>5.8263952969999977E-2</v>
      </c>
      <c r="W307" s="91">
        <v>4.5626348719999932E-2</v>
      </c>
      <c r="X307" s="91">
        <v>5.3143701680000044E-2</v>
      </c>
      <c r="Y307" s="91">
        <v>6.3070340357999966E-2</v>
      </c>
      <c r="Z307" s="87">
        <v>0.11134549603999999</v>
      </c>
      <c r="AA307" s="84">
        <v>7.8792930539999917E-2</v>
      </c>
      <c r="AB307" s="91">
        <v>7.5694675507999909E-2</v>
      </c>
      <c r="AC307" s="91">
        <v>7.4859557552238831E-2</v>
      </c>
      <c r="AD307" s="91">
        <v>9.5860895439999982E-2</v>
      </c>
      <c r="AE307" s="91">
        <v>7.2317673479999955E-2</v>
      </c>
      <c r="AF307" s="94">
        <v>0.15157264380000002</v>
      </c>
      <c r="AG307" s="84">
        <v>4.5636915040000003E-2</v>
      </c>
      <c r="AH307" s="91">
        <v>4.2036573879999928E-2</v>
      </c>
      <c r="AI307" s="91">
        <v>4.2902876359999897E-2</v>
      </c>
      <c r="AJ307" s="91">
        <v>4.6497174980000056E-2</v>
      </c>
      <c r="AK307" s="91">
        <v>4.5707242260000003E-2</v>
      </c>
      <c r="AL307" s="87">
        <v>5.6920293999999982E-2</v>
      </c>
      <c r="AM307" s="84">
        <v>0.14464939442000002</v>
      </c>
      <c r="AN307" s="91">
        <v>6.0039428047540921E-2</v>
      </c>
      <c r="AO307" s="91">
        <v>0.13939018117741897</v>
      </c>
      <c r="AP307" s="87">
        <v>0.14571419038000011</v>
      </c>
      <c r="AQ307" s="84">
        <v>7.7158319200000047E-2</v>
      </c>
      <c r="AR307" s="91">
        <v>8.7067941096774293E-2</v>
      </c>
      <c r="AS307" s="91">
        <v>0.12998534195999989</v>
      </c>
      <c r="AT307" s="87">
        <v>7.9843675420000038E-2</v>
      </c>
      <c r="AU307" s="143">
        <v>6.0317299999999907E-2</v>
      </c>
      <c r="AV307" s="119">
        <v>7.0876237446799994E-2</v>
      </c>
      <c r="AW307" s="119">
        <v>6.5296999999999994E-2</v>
      </c>
      <c r="AX307" s="119">
        <v>7.3083633790800018E-2</v>
      </c>
      <c r="AY307" s="119">
        <v>6.6833969999999993E-2</v>
      </c>
    </row>
    <row r="308" spans="1:51" s="9" customFormat="1" ht="11.25">
      <c r="A308" s="7">
        <v>40574</v>
      </c>
      <c r="B308" s="84"/>
      <c r="C308" s="87">
        <v>4.5458486920000096E-2</v>
      </c>
      <c r="D308" s="84">
        <v>9.5105335500000887E-3</v>
      </c>
      <c r="E308" s="91">
        <v>4.779935644799993E-2</v>
      </c>
      <c r="F308" s="91">
        <v>3.0998649988000171E-2</v>
      </c>
      <c r="G308" s="91">
        <v>3.4741608979999894E-2</v>
      </c>
      <c r="H308" s="91">
        <v>3.3835539607999898E-2</v>
      </c>
      <c r="I308" s="91">
        <v>3.2158580928000058E-2</v>
      </c>
      <c r="J308" s="91">
        <v>2.056353407999989E-2</v>
      </c>
      <c r="K308" s="91">
        <v>5.6215828879999652E-3</v>
      </c>
      <c r="L308" s="87">
        <v>2.3072426964444448E-2</v>
      </c>
      <c r="M308" s="84">
        <v>1.7142418600000209E-3</v>
      </c>
      <c r="N308" s="91">
        <v>2.2863853432000036E-2</v>
      </c>
      <c r="O308" s="87">
        <v>1.2036056319999933E-2</v>
      </c>
      <c r="P308" s="84">
        <v>3.2653892000000795E-3</v>
      </c>
      <c r="Q308" s="91">
        <v>1.9377206084000065E-2</v>
      </c>
      <c r="R308" s="91">
        <v>7.4464335803920978E-3</v>
      </c>
      <c r="S308" s="91">
        <v>4.4666000839999054E-3</v>
      </c>
      <c r="T308" s="91">
        <v>3.7337428999999478E-3</v>
      </c>
      <c r="U308" s="91">
        <v>-1.0631164776000013E-2</v>
      </c>
      <c r="V308" s="91">
        <v>1.65293104419999E-2</v>
      </c>
      <c r="W308" s="91">
        <v>-1.8683878199999837E-3</v>
      </c>
      <c r="X308" s="91">
        <v>1.1712053611999895E-2</v>
      </c>
      <c r="Y308" s="91">
        <v>1.1494273279999412E-3</v>
      </c>
      <c r="Z308" s="87">
        <v>4.4691291618000006E-2</v>
      </c>
      <c r="AA308" s="84">
        <v>2.7070256612000021E-2</v>
      </c>
      <c r="AB308" s="91">
        <v>1.0197566311999973E-2</v>
      </c>
      <c r="AC308" s="91">
        <v>3.6263669282352806E-2</v>
      </c>
      <c r="AD308" s="91">
        <v>1.8186104772E-2</v>
      </c>
      <c r="AE308" s="91">
        <v>1.2485543059999937E-2</v>
      </c>
      <c r="AF308" s="94">
        <v>4.7934836480000076E-2</v>
      </c>
      <c r="AG308" s="84">
        <v>2.3600451919999932E-2</v>
      </c>
      <c r="AH308" s="91">
        <v>1.7955750060000053E-2</v>
      </c>
      <c r="AI308" s="91">
        <v>2.5756316060000062E-2</v>
      </c>
      <c r="AJ308" s="91">
        <v>3.5678254060000025E-2</v>
      </c>
      <c r="AK308" s="91">
        <v>2.2649974499999947E-2</v>
      </c>
      <c r="AL308" s="87">
        <v>2.4124591479999902E-2</v>
      </c>
      <c r="AM308" s="84">
        <v>1.4876854719999999E-2</v>
      </c>
      <c r="AN308" s="91">
        <v>1.7811286485245992E-2</v>
      </c>
      <c r="AO308" s="91">
        <v>3.6005710694915205E-2</v>
      </c>
      <c r="AP308" s="87">
        <v>1.6652191960000007E-2</v>
      </c>
      <c r="AQ308" s="84">
        <v>3.2453728599999287E-3</v>
      </c>
      <c r="AR308" s="91">
        <v>1.8104350447916806E-2</v>
      </c>
      <c r="AS308" s="91">
        <v>4.5277308380000658E-3</v>
      </c>
      <c r="AT308" s="87">
        <v>5.3182170359999947E-2</v>
      </c>
      <c r="AU308" s="143">
        <v>2.6736599999999999E-2</v>
      </c>
      <c r="AV308" s="119">
        <v>2.1151434599199999E-2</v>
      </c>
      <c r="AW308" s="119">
        <v>2.264559E-2</v>
      </c>
      <c r="AX308" s="119">
        <v>2.1891301680599998E-2</v>
      </c>
      <c r="AY308" s="119">
        <v>2.369976E-2</v>
      </c>
    </row>
    <row r="309" spans="1:51" s="9" customFormat="1" ht="11.25">
      <c r="A309" s="7">
        <v>40602</v>
      </c>
      <c r="B309" s="84"/>
      <c r="C309" s="87">
        <v>4.7024642463999955E-2</v>
      </c>
      <c r="D309" s="84">
        <v>3.6991653727419305E-2</v>
      </c>
      <c r="E309" s="91">
        <v>3.3117208823999933E-2</v>
      </c>
      <c r="F309" s="91">
        <v>4.5761814877999907E-2</v>
      </c>
      <c r="G309" s="91">
        <v>4.1535370699999907E-2</v>
      </c>
      <c r="H309" s="91">
        <v>1.7524423140000023E-2</v>
      </c>
      <c r="I309" s="91">
        <v>2.8818669364000016E-2</v>
      </c>
      <c r="J309" s="91">
        <v>4.9337787600000071E-2</v>
      </c>
      <c r="K309" s="91">
        <v>5.7998149144000033E-2</v>
      </c>
      <c r="L309" s="87">
        <v>3.5958634204444451E-2</v>
      </c>
      <c r="M309" s="84">
        <v>2.8401684659999926E-2</v>
      </c>
      <c r="N309" s="91">
        <v>4.924597899999994E-2</v>
      </c>
      <c r="O309" s="87">
        <v>4.9099396342000112E-2</v>
      </c>
      <c r="P309" s="84">
        <v>5.5319279244000041E-2</v>
      </c>
      <c r="Q309" s="91">
        <v>5.860674451600012E-2</v>
      </c>
      <c r="R309" s="91">
        <v>4.9878322384000029E-2</v>
      </c>
      <c r="S309" s="91">
        <v>6.7559236427451097E-2</v>
      </c>
      <c r="T309" s="91">
        <v>4.9164027036000091E-2</v>
      </c>
      <c r="U309" s="91">
        <v>5.3000377533999998E-2</v>
      </c>
      <c r="V309" s="91">
        <v>6.2447120057999905E-2</v>
      </c>
      <c r="W309" s="91">
        <v>4.7591070283999892E-2</v>
      </c>
      <c r="X309" s="91">
        <v>5.4003133276000037E-2</v>
      </c>
      <c r="Y309" s="91">
        <v>4.2908755547999888E-2</v>
      </c>
      <c r="Z309" s="87">
        <v>3.3277301102000001E-2</v>
      </c>
      <c r="AA309" s="84">
        <v>4.0687995989999948E-2</v>
      </c>
      <c r="AB309" s="91">
        <v>5.9551314648000009E-2</v>
      </c>
      <c r="AC309" s="91">
        <v>3.997674421791042E-2</v>
      </c>
      <c r="AD309" s="91">
        <v>4.5895443120000046E-2</v>
      </c>
      <c r="AE309" s="91">
        <v>4.4412247187999965E-2</v>
      </c>
      <c r="AF309" s="94">
        <v>3.9560248539999954E-2</v>
      </c>
      <c r="AG309" s="84">
        <v>4.6920461282000003E-2</v>
      </c>
      <c r="AH309" s="91">
        <v>3.6205069922000011E-2</v>
      </c>
      <c r="AI309" s="91">
        <v>3.5573513557999981E-2</v>
      </c>
      <c r="AJ309" s="91">
        <v>4.088766424000001E-2</v>
      </c>
      <c r="AK309" s="91">
        <v>3.3745401221999982E-2</v>
      </c>
      <c r="AL309" s="87">
        <v>3.9597857481999954E-2</v>
      </c>
      <c r="AM309" s="84">
        <v>4.4293033520000025E-2</v>
      </c>
      <c r="AN309" s="91">
        <v>3.6706189928571442E-2</v>
      </c>
      <c r="AO309" s="91">
        <v>4.0071725040983663E-2</v>
      </c>
      <c r="AP309" s="87">
        <v>5.0531499559999915E-2</v>
      </c>
      <c r="AQ309" s="84">
        <v>2.1807382983999979E-2</v>
      </c>
      <c r="AR309" s="91">
        <v>3.944511656046501E-2</v>
      </c>
      <c r="AS309" s="91">
        <v>5.8584511939999917E-2</v>
      </c>
      <c r="AT309" s="87">
        <v>4.1551845699999923E-2</v>
      </c>
      <c r="AU309" s="143">
        <v>3.9828600000000103E-2</v>
      </c>
      <c r="AV309" s="119">
        <v>3.8957876350600003E-2</v>
      </c>
      <c r="AW309" s="119">
        <v>3.195655E-2</v>
      </c>
      <c r="AX309" s="119">
        <v>4.0813747039400015E-2</v>
      </c>
      <c r="AY309" s="119">
        <v>3.427649E-2</v>
      </c>
    </row>
    <row r="310" spans="1:51" s="9" customFormat="1" ht="11.25">
      <c r="A310" s="7">
        <v>40633</v>
      </c>
      <c r="B310" s="84"/>
      <c r="C310" s="87">
        <v>1.9686049479999967E-2</v>
      </c>
      <c r="D310" s="84">
        <v>1.5352699753846233E-2</v>
      </c>
      <c r="E310" s="91">
        <v>1.8130476759999903E-2</v>
      </c>
      <c r="F310" s="91">
        <v>1.4336016479999936E-2</v>
      </c>
      <c r="G310" s="91">
        <v>-7.677390143137286E-3</v>
      </c>
      <c r="H310" s="91">
        <v>2.0774740773999989E-2</v>
      </c>
      <c r="I310" s="91">
        <v>2.6914056499999894E-2</v>
      </c>
      <c r="J310" s="91">
        <v>1.8675200659999946E-2</v>
      </c>
      <c r="K310" s="91">
        <v>2.1690619979999992E-2</v>
      </c>
      <c r="L310" s="87">
        <v>1.0022073869565107E-2</v>
      </c>
      <c r="M310" s="84">
        <v>1.7103829530000114E-2</v>
      </c>
      <c r="N310" s="91">
        <v>1.3876113999999884E-3</v>
      </c>
      <c r="O310" s="87">
        <v>1.1100339720000019E-2</v>
      </c>
      <c r="P310" s="84">
        <v>1.8389773993999992E-2</v>
      </c>
      <c r="Q310" s="91">
        <v>1.3609830477999907E-2</v>
      </c>
      <c r="R310" s="91">
        <v>1.5600866231999966E-2</v>
      </c>
      <c r="S310" s="91">
        <v>1.7297828957999917E-2</v>
      </c>
      <c r="T310" s="91">
        <v>1.7404893154000067E-2</v>
      </c>
      <c r="U310" s="91">
        <v>1.327480761199995E-2</v>
      </c>
      <c r="V310" s="91">
        <v>-1.0682576819999956E-2</v>
      </c>
      <c r="W310" s="91">
        <v>1.6118266514000057E-2</v>
      </c>
      <c r="X310" s="91">
        <v>4.2931492600000176E-3</v>
      </c>
      <c r="Y310" s="91">
        <v>2.1497301321999895E-2</v>
      </c>
      <c r="Z310" s="87">
        <v>-1.8883847520000052E-2</v>
      </c>
      <c r="AA310" s="84">
        <v>7.585265337999969E-3</v>
      </c>
      <c r="AB310" s="91">
        <v>1.2826752617999926E-2</v>
      </c>
      <c r="AC310" s="91">
        <v>9.7671234150000785E-3</v>
      </c>
      <c r="AD310" s="91">
        <v>4.9129403199998922E-3</v>
      </c>
      <c r="AE310" s="91">
        <v>7.6993989800000495E-3</v>
      </c>
      <c r="AF310" s="94">
        <v>8.0034723799999874E-3</v>
      </c>
      <c r="AG310" s="84">
        <v>9.0276074599999756E-3</v>
      </c>
      <c r="AH310" s="91">
        <v>2.0001077459999905E-2</v>
      </c>
      <c r="AI310" s="91">
        <v>6.82086049999997E-3</v>
      </c>
      <c r="AJ310" s="91">
        <v>4.7697895800000722E-3</v>
      </c>
      <c r="AK310" s="91">
        <v>1.5363968760000013E-2</v>
      </c>
      <c r="AL310" s="87">
        <v>2.493168986000005E-2</v>
      </c>
      <c r="AM310" s="84">
        <v>-3.2299702200000446E-3</v>
      </c>
      <c r="AN310" s="91">
        <v>5.2183464741935026E-3</v>
      </c>
      <c r="AO310" s="91">
        <v>1.5800330269491569E-2</v>
      </c>
      <c r="AP310" s="87">
        <v>-1.8519699200000295E-3</v>
      </c>
      <c r="AQ310" s="84">
        <v>-1.1281110666000016E-2</v>
      </c>
      <c r="AR310" s="91">
        <v>2.1749398999999947E-2</v>
      </c>
      <c r="AS310" s="91">
        <v>4.9604128780000867E-3</v>
      </c>
      <c r="AT310" s="87">
        <v>-4.3249804799999625E-3</v>
      </c>
      <c r="AU310" s="143">
        <v>1.1478300000000052E-2</v>
      </c>
      <c r="AV310" s="119">
        <v>7.3960018712000003E-3</v>
      </c>
      <c r="AW310" s="119">
        <v>-1.0473132000000001E-3</v>
      </c>
      <c r="AX310" s="119">
        <v>8.9726839517999986E-3</v>
      </c>
      <c r="AY310" s="119">
        <v>4.0304659999999999E-4</v>
      </c>
    </row>
    <row r="311" spans="1:51" s="9" customFormat="1" ht="11.25">
      <c r="A311" s="7">
        <v>40662</v>
      </c>
      <c r="B311" s="84"/>
      <c r="C311" s="87">
        <v>3.2086332046000088E-2</v>
      </c>
      <c r="D311" s="84">
        <v>3.7765992540322646E-2</v>
      </c>
      <c r="E311" s="91">
        <v>2.7069220480000045E-2</v>
      </c>
      <c r="F311" s="91">
        <v>2.8007807460000089E-2</v>
      </c>
      <c r="G311" s="91">
        <v>2.5355451705882492E-2</v>
      </c>
      <c r="H311" s="91">
        <v>2.3981198840000051E-2</v>
      </c>
      <c r="I311" s="91">
        <v>2.2428340440000083E-2</v>
      </c>
      <c r="J311" s="91">
        <v>4.2363649379999924E-2</v>
      </c>
      <c r="K311" s="91">
        <v>3.9656985039999926E-2</v>
      </c>
      <c r="L311" s="87">
        <v>2.8425696739130313E-2</v>
      </c>
      <c r="M311" s="84">
        <v>3.8379783279999913E-2</v>
      </c>
      <c r="N311" s="91">
        <v>3.2304722619999948E-2</v>
      </c>
      <c r="O311" s="87">
        <v>3.3515017280000059E-2</v>
      </c>
      <c r="P311" s="84">
        <v>2.0162077628000041E-2</v>
      </c>
      <c r="Q311" s="91">
        <v>-8.9283276439999781E-3</v>
      </c>
      <c r="R311" s="91">
        <v>-1.2104408932000044E-2</v>
      </c>
      <c r="S311" s="91">
        <v>-2.5968389720000262E-3</v>
      </c>
      <c r="T311" s="91">
        <v>8.6750871559999609E-3</v>
      </c>
      <c r="U311" s="91">
        <v>1.9307713679999061E-3</v>
      </c>
      <c r="V311" s="91">
        <v>1.3100348008000084E-2</v>
      </c>
      <c r="W311" s="91">
        <v>1.3801046056000077E-2</v>
      </c>
      <c r="X311" s="91">
        <v>1.817311073599992E-2</v>
      </c>
      <c r="Y311" s="91">
        <v>2.4378205100000105E-2</v>
      </c>
      <c r="Z311" s="87">
        <v>2.3920937480000015E-2</v>
      </c>
      <c r="AA311" s="84">
        <v>1.263955940799999E-2</v>
      </c>
      <c r="AB311" s="91">
        <v>2.9548651817999927E-2</v>
      </c>
      <c r="AC311" s="91">
        <v>2.6864649893846293E-2</v>
      </c>
      <c r="AD311" s="91">
        <v>2.9066335800000953E-3</v>
      </c>
      <c r="AE311" s="91">
        <v>2.394753695999996E-2</v>
      </c>
      <c r="AF311" s="94">
        <v>4.0136948039999343E-3</v>
      </c>
      <c r="AG311" s="84">
        <v>4.7035004440000083E-2</v>
      </c>
      <c r="AH311" s="91">
        <v>5.6579498360000091E-2</v>
      </c>
      <c r="AI311" s="91">
        <v>3.0921760740000082E-2</v>
      </c>
      <c r="AJ311" s="91">
        <v>3.7006536460000072E-2</v>
      </c>
      <c r="AK311" s="91">
        <v>3.0085737699999893E-2</v>
      </c>
      <c r="AL311" s="87">
        <v>3.6905211839999952E-2</v>
      </c>
      <c r="AM311" s="84">
        <v>1.4169261568000024E-2</v>
      </c>
      <c r="AN311" s="91">
        <v>4.456406542903224E-2</v>
      </c>
      <c r="AO311" s="91">
        <v>-2.5684303018868038E-3</v>
      </c>
      <c r="AP311" s="87">
        <v>3.5180685120000055E-2</v>
      </c>
      <c r="AQ311" s="84">
        <v>3.0865631607843058E-2</v>
      </c>
      <c r="AR311" s="91">
        <v>3.5508275675000034E-2</v>
      </c>
      <c r="AS311" s="91">
        <v>3.845537196000004E-2</v>
      </c>
      <c r="AT311" s="87">
        <v>3.9736354940000052E-2</v>
      </c>
      <c r="AU311" s="143">
        <v>3.0100299999999969E-2</v>
      </c>
      <c r="AV311" s="119">
        <v>3.0982408914799999E-2</v>
      </c>
      <c r="AW311" s="119">
        <v>2.8495429999999999E-2</v>
      </c>
      <c r="AX311" s="119">
        <v>3.1791379590400008E-2</v>
      </c>
      <c r="AY311" s="119">
        <v>2.9610870000000001E-2</v>
      </c>
    </row>
    <row r="312" spans="1:51" s="9" customFormat="1" ht="11.25">
      <c r="A312" s="7">
        <v>40694</v>
      </c>
      <c r="B312" s="84"/>
      <c r="C312" s="87">
        <v>-1.322285475399998E-2</v>
      </c>
      <c r="D312" s="84">
        <v>5.048697348437603E-3</v>
      </c>
      <c r="E312" s="91">
        <v>-1.3274481680000116E-2</v>
      </c>
      <c r="F312" s="91">
        <v>-1.7121436019999936E-2</v>
      </c>
      <c r="G312" s="91">
        <v>-3.5039901040000099E-2</v>
      </c>
      <c r="H312" s="91">
        <v>-2.4055820799999683E-3</v>
      </c>
      <c r="I312" s="91">
        <v>2.846709999999586E-4</v>
      </c>
      <c r="J312" s="91">
        <v>3.8977570200000589E-3</v>
      </c>
      <c r="K312" s="91">
        <v>-8.4539885000000092E-3</v>
      </c>
      <c r="L312" s="87">
        <v>-1.0868296956521695E-2</v>
      </c>
      <c r="M312" s="84">
        <v>2.2349000199999969E-2</v>
      </c>
      <c r="N312" s="91">
        <v>1.9183888400000626E-3</v>
      </c>
      <c r="O312" s="87">
        <v>-6.4383199799999957E-3</v>
      </c>
      <c r="P312" s="84">
        <v>-1.2324513819999994E-2</v>
      </c>
      <c r="Q312" s="91">
        <v>-1.1345473500000036E-2</v>
      </c>
      <c r="R312" s="91">
        <v>-1.6553905400000013E-2</v>
      </c>
      <c r="S312" s="91">
        <v>-4.0231859160000383E-3</v>
      </c>
      <c r="T312" s="91">
        <v>-4.9305938000000493E-3</v>
      </c>
      <c r="U312" s="91">
        <v>-1.1139947962000019E-2</v>
      </c>
      <c r="V312" s="91">
        <v>-3.2012789400004404E-4</v>
      </c>
      <c r="W312" s="91">
        <v>-1.3475485639999896E-2</v>
      </c>
      <c r="X312" s="91">
        <v>-1.1079423180000436E-3</v>
      </c>
      <c r="Y312" s="91">
        <v>-2.1073775579999898E-2</v>
      </c>
      <c r="Z312" s="87">
        <v>-2.1705155559999967E-2</v>
      </c>
      <c r="AA312" s="84">
        <v>-1.9617869765999996E-2</v>
      </c>
      <c r="AB312" s="91">
        <v>-3.6774594499999758E-3</v>
      </c>
      <c r="AC312" s="91">
        <v>1.1510227605633361E-3</v>
      </c>
      <c r="AD312" s="91">
        <v>-2.8252912179999923E-2</v>
      </c>
      <c r="AE312" s="91">
        <v>-9.233398254000047E-3</v>
      </c>
      <c r="AF312" s="94">
        <v>-3.8139472320000034E-2</v>
      </c>
      <c r="AG312" s="84">
        <v>3.4897534780000683E-3</v>
      </c>
      <c r="AH312" s="91">
        <v>9.8804212579999273E-3</v>
      </c>
      <c r="AI312" s="91">
        <v>-9.9016146000000527E-3</v>
      </c>
      <c r="AJ312" s="91">
        <v>-1.110698245999997E-2</v>
      </c>
      <c r="AK312" s="91">
        <v>2.1822012179999462E-3</v>
      </c>
      <c r="AL312" s="87">
        <v>-1.7627269420000813E-3</v>
      </c>
      <c r="AM312" s="84">
        <v>-2.1266940900000031E-2</v>
      </c>
      <c r="AN312" s="91">
        <v>-2.6258111887096813E-2</v>
      </c>
      <c r="AO312" s="91">
        <v>-2.6891996018868047E-2</v>
      </c>
      <c r="AP312" s="87">
        <v>-2.127219116000012E-2</v>
      </c>
      <c r="AQ312" s="84">
        <v>-5.7195550240000115E-3</v>
      </c>
      <c r="AR312" s="91">
        <v>-6.6954092074074101E-3</v>
      </c>
      <c r="AS312" s="91">
        <v>-1.7130887084000013E-2</v>
      </c>
      <c r="AT312" s="87">
        <v>-1.924418830199992E-2</v>
      </c>
      <c r="AU312" s="143">
        <v>-1.4857800000000032E-2</v>
      </c>
      <c r="AV312" s="119">
        <v>-7.5039461085999997E-3</v>
      </c>
      <c r="AW312" s="119">
        <v>-1.350093E-2</v>
      </c>
      <c r="AX312" s="119">
        <v>-5.5806803286000024E-3</v>
      </c>
      <c r="AY312" s="119">
        <v>-1.131588E-2</v>
      </c>
    </row>
    <row r="313" spans="1:51" s="9" customFormat="1" ht="11.25">
      <c r="A313" s="7">
        <v>40724</v>
      </c>
      <c r="B313" s="84"/>
      <c r="C313" s="87">
        <v>-2.9124698660000004E-2</v>
      </c>
      <c r="D313" s="84">
        <v>-2.2582729826875036E-2</v>
      </c>
      <c r="E313" s="91">
        <v>-2.529310160000009E-2</v>
      </c>
      <c r="F313" s="91">
        <v>-2.987445649999998E-2</v>
      </c>
      <c r="G313" s="91">
        <v>-3.5921565680000045E-2</v>
      </c>
      <c r="H313" s="91">
        <v>-3.0488487971999989E-2</v>
      </c>
      <c r="I313" s="91">
        <v>-2.2940623760000056E-2</v>
      </c>
      <c r="J313" s="91">
        <v>-2.2509842062400032E-2</v>
      </c>
      <c r="K313" s="91">
        <v>-2.2510942398400013E-2</v>
      </c>
      <c r="L313" s="87">
        <v>-2.7304186111818174E-2</v>
      </c>
      <c r="M313" s="84">
        <v>-1.6896808835999977E-2</v>
      </c>
      <c r="N313" s="91">
        <v>-1.2714238159999947E-2</v>
      </c>
      <c r="O313" s="87">
        <v>-1.6442163879999971E-2</v>
      </c>
      <c r="P313" s="84">
        <v>-7.4274292599999514E-3</v>
      </c>
      <c r="Q313" s="91">
        <v>-1.2328653918399879E-2</v>
      </c>
      <c r="R313" s="91">
        <v>-1.3155685578399967E-2</v>
      </c>
      <c r="S313" s="91">
        <v>-1.4002900298400012E-2</v>
      </c>
      <c r="T313" s="91">
        <v>-5.9364660384000345E-3</v>
      </c>
      <c r="U313" s="91">
        <v>-1.5111716238400019E-2</v>
      </c>
      <c r="V313" s="91">
        <v>-1.0300341206399999E-2</v>
      </c>
      <c r="W313" s="91">
        <v>-6.5277570384000283E-3</v>
      </c>
      <c r="X313" s="91">
        <v>-1.2836436066399948E-2</v>
      </c>
      <c r="Y313" s="91">
        <v>-7.2589910400000512E-3</v>
      </c>
      <c r="Z313" s="87">
        <v>-4.3075487480000008E-2</v>
      </c>
      <c r="AA313" s="84">
        <v>-2.9632447404000062E-2</v>
      </c>
      <c r="AB313" s="91">
        <v>-3.0238318139999998E-2</v>
      </c>
      <c r="AC313" s="91">
        <v>-1.0733510242424193E-2</v>
      </c>
      <c r="AD313" s="91">
        <v>-2.9071205978399961E-2</v>
      </c>
      <c r="AE313" s="91">
        <v>-1.7430028535999953E-2</v>
      </c>
      <c r="AF313" s="94">
        <v>-3.6417358380000042E-2</v>
      </c>
      <c r="AG313" s="84">
        <v>-1.7527424680000014E-2</v>
      </c>
      <c r="AH313" s="91">
        <v>-1.0883454220000033E-2</v>
      </c>
      <c r="AI313" s="91">
        <v>-8.3227113600000679E-3</v>
      </c>
      <c r="AJ313" s="91">
        <v>-5.0918574560000485E-3</v>
      </c>
      <c r="AK313" s="91">
        <v>-8.1494178800000094E-3</v>
      </c>
      <c r="AL313" s="87">
        <v>-1.4042644979999963E-2</v>
      </c>
      <c r="AM313" s="84">
        <v>-4.1127900959999963E-2</v>
      </c>
      <c r="AN313" s="91">
        <v>-2.2587223336507756E-2</v>
      </c>
      <c r="AO313" s="91">
        <v>-5.3874913428571425E-2</v>
      </c>
      <c r="AP313" s="87">
        <v>-5.9612109100000144E-2</v>
      </c>
      <c r="AQ313" s="84">
        <v>-2.0666807779999852E-2</v>
      </c>
      <c r="AR313" s="91">
        <v>-2.3710888684210452E-2</v>
      </c>
      <c r="AS313" s="91">
        <v>-3.5193463296000038E-2</v>
      </c>
      <c r="AT313" s="87">
        <v>-5.0649896139999928E-2</v>
      </c>
      <c r="AU313" s="143">
        <v>-6.1533999999999756E-3</v>
      </c>
      <c r="AV313" s="119">
        <v>-2.051140897424E-2</v>
      </c>
      <c r="AW313" s="119">
        <v>-1.825744E-2</v>
      </c>
      <c r="AX313" s="119">
        <v>-1.878240753800002E-2</v>
      </c>
      <c r="AY313" s="119">
        <v>-1.6670110000000002E-2</v>
      </c>
    </row>
    <row r="314" spans="1:51" s="9" customFormat="1" ht="11.25">
      <c r="A314" s="7">
        <v>40753</v>
      </c>
      <c r="B314" s="84"/>
      <c r="C314" s="87">
        <v>-3.2633649759999939E-2</v>
      </c>
      <c r="D314" s="84">
        <v>-2.5079718796296335E-2</v>
      </c>
      <c r="E314" s="91">
        <v>-4.3291218320000047E-2</v>
      </c>
      <c r="F314" s="91">
        <v>-4.655799333599997E-2</v>
      </c>
      <c r="G314" s="91">
        <v>-4.1197780520000005E-2</v>
      </c>
      <c r="H314" s="91">
        <v>-4.1140771879999982E-2</v>
      </c>
      <c r="I314" s="91">
        <v>-4.3116667220000071E-2</v>
      </c>
      <c r="J314" s="91">
        <v>-5.3951760380000047E-2</v>
      </c>
      <c r="K314" s="91">
        <v>-3.6218961135999983E-2</v>
      </c>
      <c r="L314" s="87">
        <v>-4.4182898733333364E-2</v>
      </c>
      <c r="M314" s="84">
        <v>-2.2535523136000046E-2</v>
      </c>
      <c r="N314" s="91">
        <v>-3.7566725639999965E-2</v>
      </c>
      <c r="O314" s="87">
        <v>-2.5325324320000009E-2</v>
      </c>
      <c r="P314" s="84">
        <v>-2.8385421820000034E-2</v>
      </c>
      <c r="Q314" s="91">
        <v>-2.8469396620000142E-2</v>
      </c>
      <c r="R314" s="91">
        <v>-3.2558283840000146E-2</v>
      </c>
      <c r="S314" s="91">
        <v>-2.0634087300000048E-2</v>
      </c>
      <c r="T314" s="91">
        <v>-1.2140948896000148E-2</v>
      </c>
      <c r="U314" s="91">
        <v>5.0364090999999167E-3</v>
      </c>
      <c r="V314" s="91">
        <v>-2.7906147440000084E-2</v>
      </c>
      <c r="W314" s="91">
        <v>-1.4626252095999992E-2</v>
      </c>
      <c r="X314" s="91">
        <v>-1.5846241375999992E-2</v>
      </c>
      <c r="Y314" s="91">
        <v>-4.1955011019999988E-2</v>
      </c>
      <c r="Z314" s="87">
        <v>-4.071506875599995E-2</v>
      </c>
      <c r="AA314" s="84">
        <v>-4.6333553180000098E-2</v>
      </c>
      <c r="AB314" s="91">
        <v>-6.5393553600001653E-3</v>
      </c>
      <c r="AC314" s="91">
        <v>-3.2161554667272663E-2</v>
      </c>
      <c r="AD314" s="91">
        <v>-2.2353285839999959E-2</v>
      </c>
      <c r="AE314" s="91">
        <v>-2.5208962400000035E-2</v>
      </c>
      <c r="AF314" s="94">
        <v>-5.4251465340000027E-2</v>
      </c>
      <c r="AG314" s="84">
        <v>-1.9679565755999939E-2</v>
      </c>
      <c r="AH314" s="91">
        <v>-2.2519753399999898E-2</v>
      </c>
      <c r="AI314" s="91">
        <v>-3.5402334236000033E-2</v>
      </c>
      <c r="AJ314" s="91">
        <v>-2.8009146579999866E-2</v>
      </c>
      <c r="AK314" s="91">
        <v>-1.8865866675999987E-2</v>
      </c>
      <c r="AL314" s="87">
        <v>-2.1835875735999988E-2</v>
      </c>
      <c r="AM314" s="84">
        <v>-6.2814626843137322E-2</v>
      </c>
      <c r="AN314" s="91">
        <v>-3.8949997492537358E-2</v>
      </c>
      <c r="AO314" s="91">
        <v>-2.7558830120833155E-2</v>
      </c>
      <c r="AP314" s="87">
        <v>-6.9153068839999943E-2</v>
      </c>
      <c r="AQ314" s="84">
        <v>-3.1193257158000032E-2</v>
      </c>
      <c r="AR314" s="91">
        <v>-5.6531819096078406E-2</v>
      </c>
      <c r="AS314" s="91">
        <v>-4.4550483697999965E-2</v>
      </c>
      <c r="AT314" s="87">
        <v>-4.9561284675999961E-2</v>
      </c>
      <c r="AU314" s="143">
        <v>-4.2554699999999945E-2</v>
      </c>
      <c r="AV314" s="119">
        <v>-3.6044416310999999E-2</v>
      </c>
      <c r="AW314" s="119">
        <v>-2.1474420000000001E-2</v>
      </c>
      <c r="AX314" s="119">
        <v>-3.5262489053399952E-2</v>
      </c>
      <c r="AY314" s="119">
        <v>-2.0337459999999998E-2</v>
      </c>
    </row>
    <row r="315" spans="1:51" s="9" customFormat="1" ht="11.25">
      <c r="A315" s="7">
        <v>40786</v>
      </c>
      <c r="B315" s="84"/>
      <c r="C315" s="87">
        <v>-0.10847292239999995</v>
      </c>
      <c r="D315" s="84">
        <v>-4.1378918951612942E-2</v>
      </c>
      <c r="E315" s="91">
        <v>-7.7031946980000043E-2</v>
      </c>
      <c r="F315" s="91">
        <v>-9.5799094340000002E-2</v>
      </c>
      <c r="G315" s="91">
        <v>-0.11173527959999996</v>
      </c>
      <c r="H315" s="91">
        <v>-8.1332458740000058E-2</v>
      </c>
      <c r="I315" s="91">
        <v>-7.4986418279999856E-2</v>
      </c>
      <c r="J315" s="91">
        <v>-8.2637758539999884E-2</v>
      </c>
      <c r="K315" s="91">
        <v>-6.6465349580000055E-2</v>
      </c>
      <c r="L315" s="87">
        <v>-6.591508997777773E-2</v>
      </c>
      <c r="M315" s="84">
        <v>9.1220562539999772E-3</v>
      </c>
      <c r="N315" s="91">
        <v>-6.0300307580000045E-2</v>
      </c>
      <c r="O315" s="87">
        <v>-7.0857656479999975E-2</v>
      </c>
      <c r="P315" s="84">
        <v>-7.3758967689999899E-2</v>
      </c>
      <c r="Q315" s="91">
        <v>-4.5565782248000009E-2</v>
      </c>
      <c r="R315" s="91">
        <v>-5.6833855247999998E-2</v>
      </c>
      <c r="S315" s="91">
        <v>-5.2008989218000012E-2</v>
      </c>
      <c r="T315" s="91">
        <v>-6.4575939337999988E-2</v>
      </c>
      <c r="U315" s="91">
        <v>-6.3808385438000048E-2</v>
      </c>
      <c r="V315" s="91">
        <v>-4.5991979988235454E-2</v>
      </c>
      <c r="W315" s="91">
        <v>-7.3408740098000025E-2</v>
      </c>
      <c r="X315" s="91">
        <v>-6.8075581729999946E-2</v>
      </c>
      <c r="Y315" s="91">
        <v>-7.1466230419999999E-2</v>
      </c>
      <c r="Z315" s="87">
        <v>-9.2033281600000016E-2</v>
      </c>
      <c r="AA315" s="84">
        <v>-0.10527117209999992</v>
      </c>
      <c r="AB315" s="91">
        <v>-0.11475753385000009</v>
      </c>
      <c r="AC315" s="91">
        <v>-7.9462342186956469E-2</v>
      </c>
      <c r="AD315" s="91">
        <v>-9.6905993420000169E-2</v>
      </c>
      <c r="AE315" s="91">
        <v>-5.2003409639999942E-2</v>
      </c>
      <c r="AF315" s="94">
        <v>-0.12826421306000002</v>
      </c>
      <c r="AG315" s="84">
        <v>-4.6716288270000073E-2</v>
      </c>
      <c r="AH315" s="91">
        <v>-4.1081141750000105E-2</v>
      </c>
      <c r="AI315" s="91">
        <v>-5.2350767960000044E-2</v>
      </c>
      <c r="AJ315" s="91">
        <v>-6.1882423399999942E-2</v>
      </c>
      <c r="AK315" s="91">
        <v>-5.6213154649999986E-2</v>
      </c>
      <c r="AL315" s="87">
        <v>-5.251608041000011E-2</v>
      </c>
      <c r="AM315" s="84">
        <v>-0.13274782569999999</v>
      </c>
      <c r="AN315" s="91">
        <v>-8.9389970870967672E-2</v>
      </c>
      <c r="AO315" s="91">
        <v>-9.2728903431372522E-2</v>
      </c>
      <c r="AP315" s="87">
        <v>-0.11423821560000014</v>
      </c>
      <c r="AQ315" s="84">
        <v>-3.4736634139999945E-2</v>
      </c>
      <c r="AR315" s="91">
        <v>-6.316087803703696E-2</v>
      </c>
      <c r="AS315" s="91">
        <v>-9.6669431359999947E-2</v>
      </c>
      <c r="AT315" s="87">
        <v>-7.5914271719999982E-2</v>
      </c>
      <c r="AU315" s="143">
        <v>-7.7505700000000122E-2</v>
      </c>
      <c r="AV315" s="119">
        <v>-6.5471876731799994E-2</v>
      </c>
      <c r="AW315" s="119">
        <v>-5.679112E-2</v>
      </c>
      <c r="AX315" s="119">
        <v>-6.3472017260399985E-2</v>
      </c>
      <c r="AY315" s="119">
        <v>-5.43229E-2</v>
      </c>
    </row>
    <row r="316" spans="1:51" s="9" customFormat="1" ht="11.25">
      <c r="A316" s="7">
        <v>40816</v>
      </c>
      <c r="B316" s="84"/>
      <c r="C316" s="87">
        <v>-0.13471715799999984</v>
      </c>
      <c r="D316" s="84">
        <v>-5.4287694859016411E-2</v>
      </c>
      <c r="E316" s="91">
        <v>-0.11361334704000003</v>
      </c>
      <c r="F316" s="91">
        <v>-0.14256191760000003</v>
      </c>
      <c r="G316" s="91">
        <v>-0.13125010615384602</v>
      </c>
      <c r="H316" s="91">
        <v>-0.12545205027600004</v>
      </c>
      <c r="I316" s="91">
        <v>-0.11324120431999996</v>
      </c>
      <c r="J316" s="91">
        <v>-0.10990113475999996</v>
      </c>
      <c r="K316" s="91">
        <v>-0.10238290675399997</v>
      </c>
      <c r="L316" s="87">
        <v>-9.5838330666666582E-2</v>
      </c>
      <c r="M316" s="84">
        <v>-2.7477857113999971E-2</v>
      </c>
      <c r="N316" s="91">
        <v>-8.8955618580000007E-2</v>
      </c>
      <c r="O316" s="87">
        <v>-6.3437403360000033E-2</v>
      </c>
      <c r="P316" s="84">
        <v>-0.14599018927999996</v>
      </c>
      <c r="Q316" s="91">
        <v>-4.2447142853999975E-2</v>
      </c>
      <c r="R316" s="91">
        <v>-7.7764383713999963E-2</v>
      </c>
      <c r="S316" s="91">
        <v>-4.9912643054000005E-2</v>
      </c>
      <c r="T316" s="91">
        <v>-0.10228420735999999</v>
      </c>
      <c r="U316" s="91">
        <v>-8.4407964153999981E-2</v>
      </c>
      <c r="V316" s="91">
        <v>-5.8912857779999994E-2</v>
      </c>
      <c r="W316" s="91">
        <v>-0.13220725992000004</v>
      </c>
      <c r="X316" s="91">
        <v>-6.3109243254000136E-2</v>
      </c>
      <c r="Y316" s="91">
        <v>-0.16638257363999998</v>
      </c>
      <c r="Z316" s="87">
        <v>-9.7110787159999989E-2</v>
      </c>
      <c r="AA316" s="84">
        <v>-0.12352477732</v>
      </c>
      <c r="AB316" s="91">
        <v>-0.13748574465600005</v>
      </c>
      <c r="AC316" s="91">
        <v>-0.10439893804516098</v>
      </c>
      <c r="AD316" s="91">
        <v>-0.13113144673999999</v>
      </c>
      <c r="AE316" s="91">
        <v>-0.10455800353599998</v>
      </c>
      <c r="AF316" s="94">
        <v>-0.186403192</v>
      </c>
      <c r="AG316" s="84">
        <v>-8.9412911319999844E-2</v>
      </c>
      <c r="AH316" s="91">
        <v>-5.3766516200000058E-2</v>
      </c>
      <c r="AI316" s="91">
        <v>-7.4375871199999999E-2</v>
      </c>
      <c r="AJ316" s="91">
        <v>-8.7227320240000017E-2</v>
      </c>
      <c r="AK316" s="91">
        <v>-7.6182776719999956E-2</v>
      </c>
      <c r="AL316" s="87">
        <v>-8.2391425600000012E-2</v>
      </c>
      <c r="AM316" s="84">
        <v>-0.15750364263999994</v>
      </c>
      <c r="AN316" s="91">
        <v>-0.12647864844615397</v>
      </c>
      <c r="AO316" s="91">
        <v>-0.15739247380555599</v>
      </c>
      <c r="AP316" s="87">
        <v>-0.14189833019999998</v>
      </c>
      <c r="AQ316" s="84">
        <v>-5.213854575686272E-2</v>
      </c>
      <c r="AR316" s="91">
        <v>-9.3060283175438574E-2</v>
      </c>
      <c r="AS316" s="91">
        <v>-0.12380493019999994</v>
      </c>
      <c r="AT316" s="87">
        <v>-0.10659803038000004</v>
      </c>
      <c r="AU316" s="143">
        <v>-0.10094890000000001</v>
      </c>
      <c r="AV316" s="119">
        <v>-9.1726913305800004E-2</v>
      </c>
      <c r="AW316" s="119">
        <v>-7.1761969999999994E-2</v>
      </c>
      <c r="AX316" s="119">
        <v>-9.0064012175800012E-2</v>
      </c>
      <c r="AY316" s="119">
        <v>-7.0296170000000005E-2</v>
      </c>
    </row>
    <row r="317" spans="1:51" s="9" customFormat="1" ht="11.25">
      <c r="A317" s="7">
        <v>40847</v>
      </c>
      <c r="B317" s="84"/>
      <c r="C317" s="87">
        <v>0.18731190780000007</v>
      </c>
      <c r="D317" s="84">
        <v>7.5185857425454694E-2</v>
      </c>
      <c r="E317" s="91">
        <v>0.17153619480000004</v>
      </c>
      <c r="F317" s="91">
        <v>0.19650043459999988</v>
      </c>
      <c r="G317" s="91">
        <v>0.17095551848000001</v>
      </c>
      <c r="H317" s="91">
        <v>0.17047312786000002</v>
      </c>
      <c r="I317" s="91">
        <v>0.15255415344000012</v>
      </c>
      <c r="J317" s="91">
        <v>0.17711655800000004</v>
      </c>
      <c r="K317" s="91">
        <v>0.16921511859999994</v>
      </c>
      <c r="L317" s="87">
        <v>0.1593297544444443</v>
      </c>
      <c r="M317" s="84">
        <v>8.5106567076000061E-2</v>
      </c>
      <c r="N317" s="91">
        <v>0.13878874529999985</v>
      </c>
      <c r="O317" s="87">
        <v>0.11346677012399997</v>
      </c>
      <c r="P317" s="84">
        <v>0.15307796072400004</v>
      </c>
      <c r="Q317" s="91">
        <v>7.3387864015999948E-2</v>
      </c>
      <c r="R317" s="91">
        <v>9.2413852176000066E-2</v>
      </c>
      <c r="S317" s="91">
        <v>5.913503809600007E-2</v>
      </c>
      <c r="T317" s="91">
        <v>0.12554272104400011</v>
      </c>
      <c r="U317" s="91">
        <v>8.443171529599991E-2</v>
      </c>
      <c r="V317" s="91">
        <v>4.4519942763999953E-2</v>
      </c>
      <c r="W317" s="91">
        <v>0.14792085172400005</v>
      </c>
      <c r="X317" s="91">
        <v>6.4704528615999957E-2</v>
      </c>
      <c r="Y317" s="91">
        <v>0.19252865740000003</v>
      </c>
      <c r="Z317" s="87">
        <v>0.11904345108000003</v>
      </c>
      <c r="AA317" s="84">
        <v>0.18553679971999992</v>
      </c>
      <c r="AB317" s="91">
        <v>0.18525156940000009</v>
      </c>
      <c r="AC317" s="91">
        <v>0.12953095417187499</v>
      </c>
      <c r="AD317" s="91">
        <v>0.17172243727999992</v>
      </c>
      <c r="AE317" s="91">
        <v>0.1331801639400001</v>
      </c>
      <c r="AF317" s="94">
        <v>0.22209435440000003</v>
      </c>
      <c r="AG317" s="84">
        <v>0.10854157923999996</v>
      </c>
      <c r="AH317" s="91">
        <v>8.5822924723999883E-2</v>
      </c>
      <c r="AI317" s="91">
        <v>0.13312291924000008</v>
      </c>
      <c r="AJ317" s="91">
        <v>0.12907602439999999</v>
      </c>
      <c r="AK317" s="91">
        <v>0.12292465476399994</v>
      </c>
      <c r="AL317" s="87">
        <v>0.10892585036400004</v>
      </c>
      <c r="AM317" s="84">
        <v>0.20519314360000007</v>
      </c>
      <c r="AN317" s="91">
        <v>0.17586417385937492</v>
      </c>
      <c r="AO317" s="91">
        <v>0.17147475056000006</v>
      </c>
      <c r="AP317" s="87">
        <v>0.16848225284000007</v>
      </c>
      <c r="AQ317" s="84">
        <v>8.7541941760000075E-2</v>
      </c>
      <c r="AR317" s="91">
        <v>0.12923376690943389</v>
      </c>
      <c r="AS317" s="91">
        <v>0.18076129989999989</v>
      </c>
      <c r="AT317" s="87">
        <v>0.16162525400000005</v>
      </c>
      <c r="AU317" s="143">
        <v>0.13007389999999996</v>
      </c>
      <c r="AV317" s="119">
        <v>0.13298935359639999</v>
      </c>
      <c r="AW317" s="119">
        <v>0.107723</v>
      </c>
      <c r="AX317" s="119">
        <v>0.13397710920960004</v>
      </c>
      <c r="AY317" s="119">
        <v>0.10929691</v>
      </c>
    </row>
    <row r="318" spans="1:51" s="9" customFormat="1" ht="11.25">
      <c r="A318" s="7">
        <v>40877</v>
      </c>
      <c r="B318" s="84"/>
      <c r="C318" s="87">
        <v>-2.4115476398000046E-2</v>
      </c>
      <c r="D318" s="84">
        <v>1.3268333328357862E-3</v>
      </c>
      <c r="E318" s="91">
        <v>-1.4007777300000024E-2</v>
      </c>
      <c r="F318" s="91">
        <v>-3.6823737139999979E-2</v>
      </c>
      <c r="G318" s="91">
        <v>-3.85749743199999E-2</v>
      </c>
      <c r="H318" s="91">
        <v>-1.5001836639999988E-2</v>
      </c>
      <c r="I318" s="91">
        <v>-1.8211643820000067E-2</v>
      </c>
      <c r="J318" s="91">
        <v>-7.3733961040001184E-3</v>
      </c>
      <c r="K318" s="91">
        <v>-1.9857590380000012E-2</v>
      </c>
      <c r="L318" s="87">
        <v>-2.0982212533333322E-2</v>
      </c>
      <c r="M318" s="84">
        <v>1.0172881718000015E-2</v>
      </c>
      <c r="N318" s="91">
        <v>-1.4862044499999949E-2</v>
      </c>
      <c r="O318" s="87">
        <v>1.2486817776000025E-2</v>
      </c>
      <c r="P318" s="84">
        <v>-1.8618806440000024E-2</v>
      </c>
      <c r="Q318" s="91">
        <v>5.467803603999899E-3</v>
      </c>
      <c r="R318" s="91">
        <v>2.5465264156863121E-3</v>
      </c>
      <c r="S318" s="91">
        <v>-9.1553483940000069E-3</v>
      </c>
      <c r="T318" s="91">
        <v>-1.3939192534E-2</v>
      </c>
      <c r="U318" s="91">
        <v>-5.7838134540000308E-3</v>
      </c>
      <c r="V318" s="91">
        <v>6.3213153059999971E-3</v>
      </c>
      <c r="W318" s="91">
        <v>-4.4548578739999067E-3</v>
      </c>
      <c r="X318" s="91">
        <v>-1.5053929373999964E-2</v>
      </c>
      <c r="Y318" s="91">
        <v>3.9144659799994486E-4</v>
      </c>
      <c r="Z318" s="87">
        <v>-1.3932114200000068E-2</v>
      </c>
      <c r="AA318" s="84">
        <v>-4.2215433677999958E-2</v>
      </c>
      <c r="AB318" s="91">
        <v>-2.3506593838000023E-2</v>
      </c>
      <c r="AC318" s="91">
        <v>-1.4729899802816693E-3</v>
      </c>
      <c r="AD318" s="91">
        <v>-1.4698843354000068E-2</v>
      </c>
      <c r="AE318" s="91">
        <v>-1.519736646000025E-3</v>
      </c>
      <c r="AF318" s="94">
        <v>-9.0698695379999306E-3</v>
      </c>
      <c r="AG318" s="84">
        <v>-7.860301007999837E-3</v>
      </c>
      <c r="AH318" s="91">
        <v>-8.7363762080000518E-3</v>
      </c>
      <c r="AI318" s="91">
        <v>-2.4190577999994023E-4</v>
      </c>
      <c r="AJ318" s="91">
        <v>-2.4734575399999459E-3</v>
      </c>
      <c r="AK318" s="91">
        <v>-1.1760454893999905E-2</v>
      </c>
      <c r="AL318" s="87">
        <v>8.0698797200007277E-4</v>
      </c>
      <c r="AM318" s="84">
        <v>-3.9825214233333295E-2</v>
      </c>
      <c r="AN318" s="91">
        <v>-2.4835216402985139E-2</v>
      </c>
      <c r="AO318" s="91">
        <v>-3.9026374705882771E-3</v>
      </c>
      <c r="AP318" s="87">
        <v>-2.7639741480000035E-2</v>
      </c>
      <c r="AQ318" s="84">
        <v>-1.2180210815999959E-2</v>
      </c>
      <c r="AR318" s="91">
        <v>2.5152653888889098E-3</v>
      </c>
      <c r="AS318" s="91">
        <v>-2.2516514720000047E-2</v>
      </c>
      <c r="AT318" s="87">
        <v>-2.5787313279999946E-2</v>
      </c>
      <c r="AU318" s="143">
        <v>-1.6546999999998979E-3</v>
      </c>
      <c r="AV318" s="119">
        <v>-8.3177905603999992E-3</v>
      </c>
      <c r="AW318" s="119">
        <v>-5.0587059999999996E-3</v>
      </c>
      <c r="AX318" s="119">
        <v>-5.7973021444000005E-3</v>
      </c>
      <c r="AY318" s="119">
        <v>-2.2130609999999997E-3</v>
      </c>
    </row>
    <row r="319" spans="1:51" s="9" customFormat="1" ht="11.25">
      <c r="A319" s="7">
        <v>40907</v>
      </c>
      <c r="B319" s="84"/>
      <c r="C319" s="87">
        <v>-1.7948729520000151E-2</v>
      </c>
      <c r="D319" s="84">
        <v>1.9620085769230799E-2</v>
      </c>
      <c r="E319" s="91">
        <v>-7.4849383399999692E-3</v>
      </c>
      <c r="F319" s="91">
        <v>-1.4234895860000041E-2</v>
      </c>
      <c r="G319" s="91">
        <v>-1.9802554058823363E-2</v>
      </c>
      <c r="H319" s="91">
        <v>-1.0232349659999973E-2</v>
      </c>
      <c r="I319" s="91">
        <v>4.7986714599999036E-3</v>
      </c>
      <c r="J319" s="91">
        <v>-1.7770439817999972E-2</v>
      </c>
      <c r="K319" s="91">
        <v>8.6073336200001016E-3</v>
      </c>
      <c r="L319" s="87">
        <v>1.10278636222223E-2</v>
      </c>
      <c r="M319" s="84">
        <v>3.0406301960000048E-2</v>
      </c>
      <c r="N319" s="91">
        <v>-2.696235611999942E-3</v>
      </c>
      <c r="O319" s="87">
        <v>1.9254608780000071E-2</v>
      </c>
      <c r="P319" s="84">
        <v>-1.7580116019999981E-2</v>
      </c>
      <c r="Q319" s="91">
        <v>-9.8761785800001167E-3</v>
      </c>
      <c r="R319" s="91">
        <v>-3.9757165399999517E-3</v>
      </c>
      <c r="S319" s="91">
        <v>-7.1788049200001147E-3</v>
      </c>
      <c r="T319" s="91">
        <v>-2.0824444599999437E-3</v>
      </c>
      <c r="U319" s="91">
        <v>-3.5844453600000215E-3</v>
      </c>
      <c r="V319" s="91">
        <v>-3.7924724200000259E-3</v>
      </c>
      <c r="W319" s="91">
        <v>-7.2222474180000384E-3</v>
      </c>
      <c r="X319" s="91">
        <v>3.8608093600001059E-3</v>
      </c>
      <c r="Y319" s="91">
        <v>-1.3995721638000114E-2</v>
      </c>
      <c r="Z319" s="87">
        <v>-4.8062520999999636E-3</v>
      </c>
      <c r="AA319" s="84">
        <v>-2.4732619799999744E-3</v>
      </c>
      <c r="AB319" s="91">
        <v>-3.2104224899999978E-2</v>
      </c>
      <c r="AC319" s="91">
        <v>-5.1701680158730001E-3</v>
      </c>
      <c r="AD319" s="91">
        <v>5.2669558000000283E-3</v>
      </c>
      <c r="AE319" s="91">
        <v>-1.6340926859999994E-2</v>
      </c>
      <c r="AF319" s="94">
        <v>-8.8402931400000107E-3</v>
      </c>
      <c r="AG319" s="84">
        <v>3.7873624800000005E-3</v>
      </c>
      <c r="AH319" s="91">
        <v>-1.3674542999998485E-3</v>
      </c>
      <c r="AI319" s="91">
        <v>1.7141903399999769E-3</v>
      </c>
      <c r="AJ319" s="91">
        <v>-1.2343257619999881E-2</v>
      </c>
      <c r="AK319" s="91">
        <v>6.360506380000075E-3</v>
      </c>
      <c r="AL319" s="87">
        <v>7.8225256399999665E-3</v>
      </c>
      <c r="AM319" s="84">
        <v>-1.0765359999999946E-2</v>
      </c>
      <c r="AN319" s="91">
        <v>-1.1590890626865691E-2</v>
      </c>
      <c r="AO319" s="91">
        <v>-2.7711522137254918E-2</v>
      </c>
      <c r="AP319" s="87">
        <v>1.2635027440000002E-2</v>
      </c>
      <c r="AQ319" s="84">
        <v>1.1935358859999967E-2</v>
      </c>
      <c r="AR319" s="91">
        <v>6.5653950980393283E-3</v>
      </c>
      <c r="AS319" s="91">
        <v>5.1500595200000276E-3</v>
      </c>
      <c r="AT319" s="87">
        <v>-2.1988484820000043E-2</v>
      </c>
      <c r="AU319" s="143">
        <v>7.3121000000000436E-3</v>
      </c>
      <c r="AV319" s="119">
        <v>-7.5304286980000003E-4</v>
      </c>
      <c r="AW319" s="119">
        <v>8.5327630000000005E-3</v>
      </c>
      <c r="AX319" s="119">
        <v>1.2539972387999986E-3</v>
      </c>
      <c r="AY319" s="119">
        <v>1.0223629999999999E-2</v>
      </c>
    </row>
    <row r="320" spans="1:51" s="9" customFormat="1" ht="11.25">
      <c r="A320" s="7">
        <v>40939</v>
      </c>
      <c r="B320" s="84"/>
      <c r="C320" s="87">
        <v>0.10447435246000003</v>
      </c>
      <c r="D320" s="84">
        <v>5.515104072698418E-2</v>
      </c>
      <c r="E320" s="91">
        <v>9.5110530749999977E-2</v>
      </c>
      <c r="F320" s="91">
        <v>0.10073872719999999</v>
      </c>
      <c r="G320" s="91">
        <v>9.3989953379999935E-2</v>
      </c>
      <c r="H320" s="91">
        <v>6.3671531760000066E-2</v>
      </c>
      <c r="I320" s="91">
        <v>8.461267687999996E-2</v>
      </c>
      <c r="J320" s="91">
        <v>5.0182386589999961E-2</v>
      </c>
      <c r="K320" s="91">
        <v>7.688520918000008E-2</v>
      </c>
      <c r="L320" s="87">
        <v>0.10538064642222222</v>
      </c>
      <c r="M320" s="84">
        <v>-1.1430323140000032E-2</v>
      </c>
      <c r="N320" s="91">
        <v>6.9252779299999956E-2</v>
      </c>
      <c r="O320" s="87">
        <v>5.1318975595999961E-2</v>
      </c>
      <c r="P320" s="84">
        <v>2.3179303400000073E-2</v>
      </c>
      <c r="Q320" s="91">
        <v>1.5399284139999914E-2</v>
      </c>
      <c r="R320" s="91">
        <v>1.4497124660000082E-2</v>
      </c>
      <c r="S320" s="91">
        <v>1.3052009139999932E-2</v>
      </c>
      <c r="T320" s="91">
        <v>1.0492795220000017E-2</v>
      </c>
      <c r="U320" s="91">
        <v>5.3751806199999752E-3</v>
      </c>
      <c r="V320" s="91">
        <v>7.793950048000009E-2</v>
      </c>
      <c r="W320" s="91">
        <v>1.3173334059999986E-2</v>
      </c>
      <c r="X320" s="91">
        <v>1.9207224539999901E-2</v>
      </c>
      <c r="Y320" s="91">
        <v>2.5388671840000043E-2</v>
      </c>
      <c r="Z320" s="87">
        <v>7.7723329679999953E-2</v>
      </c>
      <c r="AA320" s="84">
        <v>7.7762312726000093E-2</v>
      </c>
      <c r="AB320" s="91">
        <v>8.5104953207547185E-2</v>
      </c>
      <c r="AC320" s="91">
        <v>6.0613552857142983E-2</v>
      </c>
      <c r="AD320" s="91">
        <v>6.0874830119999945E-2</v>
      </c>
      <c r="AE320" s="91">
        <v>4.1661135500000057E-2</v>
      </c>
      <c r="AF320" s="94">
        <v>9.6421542040000086E-2</v>
      </c>
      <c r="AG320" s="84">
        <v>8.2926905139999896E-2</v>
      </c>
      <c r="AH320" s="91">
        <v>5.5733838539999914E-2</v>
      </c>
      <c r="AI320" s="91">
        <v>8.0138053360000017E-2</v>
      </c>
      <c r="AJ320" s="91">
        <v>5.1334130819999935E-2</v>
      </c>
      <c r="AK320" s="91">
        <v>8.8255691999999941E-2</v>
      </c>
      <c r="AL320" s="87">
        <v>8.3048710879999987E-2</v>
      </c>
      <c r="AM320" s="84">
        <v>0.1219819900000001</v>
      </c>
      <c r="AN320" s="91">
        <v>7.2883210910937413E-2</v>
      </c>
      <c r="AO320" s="91">
        <v>0.1104981821632649</v>
      </c>
      <c r="AP320" s="87">
        <v>7.7798309020000067E-2</v>
      </c>
      <c r="AQ320" s="84">
        <v>3.2104472000000106E-2</v>
      </c>
      <c r="AR320" s="91">
        <v>4.2942634078431352E-2</v>
      </c>
      <c r="AS320" s="91">
        <v>7.8467536300000029E-2</v>
      </c>
      <c r="AT320" s="87">
        <v>0.10445305538000005</v>
      </c>
      <c r="AU320" s="143">
        <v>4.3010699999999957E-2</v>
      </c>
      <c r="AV320" s="119">
        <v>5.5690514925200003E-2</v>
      </c>
      <c r="AW320" s="119">
        <v>4.3583040000000003E-2</v>
      </c>
      <c r="AX320" s="119">
        <v>5.6501799958999996E-2</v>
      </c>
      <c r="AY320" s="119">
        <v>4.4820190000000003E-2</v>
      </c>
    </row>
    <row r="321" spans="1:51" s="9" customFormat="1" ht="11.25">
      <c r="A321" s="7">
        <v>40968</v>
      </c>
      <c r="B321" s="84"/>
      <c r="C321" s="87">
        <v>4.8758004119999976E-2</v>
      </c>
      <c r="D321" s="84">
        <v>2.8815877056164396E-2</v>
      </c>
      <c r="E321" s="91">
        <v>3.6611478019999977E-2</v>
      </c>
      <c r="F321" s="91">
        <v>5.9687656399999955E-2</v>
      </c>
      <c r="G321" s="91">
        <v>8.1716361001960891E-2</v>
      </c>
      <c r="H321" s="91">
        <v>6.0180121561999922E-2</v>
      </c>
      <c r="I321" s="91">
        <v>4.7140918820000044E-2</v>
      </c>
      <c r="J321" s="91">
        <v>6.3055795182000107E-2</v>
      </c>
      <c r="K321" s="91">
        <v>4.9711999919999972E-2</v>
      </c>
      <c r="L321" s="87">
        <v>3.9476970074999951E-2</v>
      </c>
      <c r="M321" s="84">
        <v>3.0543695093999901E-2</v>
      </c>
      <c r="N321" s="91">
        <v>5.745891439999995E-2</v>
      </c>
      <c r="O321" s="87">
        <v>3.9121221562000041E-2</v>
      </c>
      <c r="P321" s="84">
        <v>6.2934066239999975E-2</v>
      </c>
      <c r="Q321" s="91">
        <v>3.9595605671999934E-2</v>
      </c>
      <c r="R321" s="91">
        <v>3.8740181719999933E-2</v>
      </c>
      <c r="S321" s="91">
        <v>4.0945868791999906E-2</v>
      </c>
      <c r="T321" s="91">
        <v>5.9341205479999992E-2</v>
      </c>
      <c r="U321" s="91">
        <v>4.0828514491999979E-2</v>
      </c>
      <c r="V321" s="91">
        <v>4.7754633052000006E-2</v>
      </c>
      <c r="W321" s="91">
        <v>4.4959729040000118E-2</v>
      </c>
      <c r="X321" s="91">
        <v>5.2604244000000078E-2</v>
      </c>
      <c r="Y321" s="91">
        <v>2.7507791599999942E-2</v>
      </c>
      <c r="Z321" s="87">
        <v>4.7266435722000066E-2</v>
      </c>
      <c r="AA321" s="84">
        <v>5.3015514341999914E-2</v>
      </c>
      <c r="AB321" s="91">
        <v>5.9174567579999948E-2</v>
      </c>
      <c r="AC321" s="91">
        <v>4.2068996295081984E-2</v>
      </c>
      <c r="AD321" s="91">
        <v>5.4271904411999916E-2</v>
      </c>
      <c r="AE321" s="91">
        <v>5.3596665561999934E-2</v>
      </c>
      <c r="AF321" s="94">
        <v>6.2858059799999921E-2</v>
      </c>
      <c r="AG321" s="84">
        <v>3.1177071687999991E-2</v>
      </c>
      <c r="AH321" s="91">
        <v>3.8479920878000007E-2</v>
      </c>
      <c r="AI321" s="91">
        <v>2.9949860399999917E-2</v>
      </c>
      <c r="AJ321" s="91">
        <v>3.2819568000000077E-2</v>
      </c>
      <c r="AK321" s="91">
        <v>4.430922259999992E-2</v>
      </c>
      <c r="AL321" s="87">
        <v>3.4005344120000114E-2</v>
      </c>
      <c r="AM321" s="84">
        <v>6.9528435354901941E-2</v>
      </c>
      <c r="AN321" s="91">
        <v>3.3776619078125014E-2</v>
      </c>
      <c r="AO321" s="91">
        <v>4.7552374150943377E-2</v>
      </c>
      <c r="AP321" s="87">
        <v>5.3787691459999953E-2</v>
      </c>
      <c r="AQ321" s="84">
        <v>1.7052661709999972E-2</v>
      </c>
      <c r="AR321" s="91">
        <v>6.4785203319148943E-2</v>
      </c>
      <c r="AS321" s="91">
        <v>4.6696924839999987E-2</v>
      </c>
      <c r="AT321" s="87">
        <v>3.4930206380000106E-2</v>
      </c>
      <c r="AU321" s="143">
        <v>2.7330700000000041E-2</v>
      </c>
      <c r="AV321" s="119">
        <v>3.9871432485199997E-2</v>
      </c>
      <c r="AW321" s="119">
        <v>4.0589449999999999E-2</v>
      </c>
      <c r="AX321" s="119">
        <v>4.1957135396840005E-2</v>
      </c>
      <c r="AY321" s="119">
        <v>4.3239469999999995E-2</v>
      </c>
    </row>
    <row r="322" spans="1:51" s="9" customFormat="1" ht="11.25">
      <c r="A322" s="7">
        <v>40998</v>
      </c>
      <c r="B322" s="84"/>
      <c r="C322" s="87">
        <v>-1.2978009199999807E-3</v>
      </c>
      <c r="D322" s="84">
        <v>2.4056820800000045E-2</v>
      </c>
      <c r="E322" s="91">
        <v>1.6723530639999984E-2</v>
      </c>
      <c r="F322" s="91">
        <v>2.2929092399999185E-3</v>
      </c>
      <c r="G322" s="91">
        <v>3.8848738903921598E-2</v>
      </c>
      <c r="H322" s="91">
        <v>-2.1772664540000042E-2</v>
      </c>
      <c r="I322" s="91">
        <v>3.2020212961999972E-2</v>
      </c>
      <c r="J322" s="91">
        <v>-1.3010997000000302E-3</v>
      </c>
      <c r="K322" s="91">
        <v>-1.3541618239999997E-2</v>
      </c>
      <c r="L322" s="87">
        <v>2.7228279957777879E-2</v>
      </c>
      <c r="M322" s="84">
        <v>1.2539536885999958E-2</v>
      </c>
      <c r="N322" s="91">
        <v>4.4246957474000093E-2</v>
      </c>
      <c r="O322" s="87">
        <v>1.179582162800008E-2</v>
      </c>
      <c r="P322" s="84">
        <v>2.8684895667999921E-2</v>
      </c>
      <c r="Q322" s="91">
        <v>2.3621998899999941E-2</v>
      </c>
      <c r="R322" s="91">
        <v>3.4916444882000075E-2</v>
      </c>
      <c r="S322" s="91">
        <v>3.4170147880000057E-2</v>
      </c>
      <c r="T322" s="91">
        <v>3.7833992616000067E-2</v>
      </c>
      <c r="U322" s="91">
        <v>4.0004735567999994E-2</v>
      </c>
      <c r="V322" s="91">
        <v>4.07802020200001E-2</v>
      </c>
      <c r="W322" s="91">
        <v>3.9283654467999973E-2</v>
      </c>
      <c r="X322" s="91">
        <v>3.1318827128000049E-2</v>
      </c>
      <c r="Y322" s="91">
        <v>2.737546610399999E-2</v>
      </c>
      <c r="Z322" s="87">
        <v>2.7111529559999958E-2</v>
      </c>
      <c r="AA322" s="84">
        <v>2.5518165899999889E-2</v>
      </c>
      <c r="AB322" s="91">
        <v>2.1759767660000096E-2</v>
      </c>
      <c r="AC322" s="91">
        <v>8.2133853387096334E-3</v>
      </c>
      <c r="AD322" s="91">
        <v>1.2885245847999993E-2</v>
      </c>
      <c r="AE322" s="91">
        <v>3.1253358639999895E-2</v>
      </c>
      <c r="AF322" s="94">
        <v>6.2218467999999305E-3</v>
      </c>
      <c r="AG322" s="84">
        <v>1.8746260939999981E-2</v>
      </c>
      <c r="AH322" s="91">
        <v>1.9601349073999907E-2</v>
      </c>
      <c r="AI322" s="91">
        <v>3.3097085646000002E-2</v>
      </c>
      <c r="AJ322" s="91">
        <v>1.6556248814000085E-2</v>
      </c>
      <c r="AK322" s="91">
        <v>3.9793280660000097E-2</v>
      </c>
      <c r="AL322" s="87">
        <v>3.0959481513999965E-2</v>
      </c>
      <c r="AM322" s="84">
        <v>2.2721446360000064E-2</v>
      </c>
      <c r="AN322" s="91">
        <v>1.2001052171874971E-2</v>
      </c>
      <c r="AO322" s="91">
        <v>-1.7360929653846058E-2</v>
      </c>
      <c r="AP322" s="87">
        <v>1.7834923779999956E-2</v>
      </c>
      <c r="AQ322" s="84">
        <v>1.873735318400005E-2</v>
      </c>
      <c r="AR322" s="91">
        <v>8.7083259534881385E-4</v>
      </c>
      <c r="AS322" s="91">
        <v>4.7758501399999265E-3</v>
      </c>
      <c r="AT322" s="87">
        <v>1.4597595194000057E-2</v>
      </c>
      <c r="AU322" s="143">
        <v>1.9509199999999893E-2</v>
      </c>
      <c r="AV322" s="119">
        <v>2.126421086E-2</v>
      </c>
      <c r="AW322" s="119">
        <v>3.1332369999999998E-2</v>
      </c>
      <c r="AX322" s="119">
        <v>2.3939138795599991E-2</v>
      </c>
      <c r="AY322" s="119">
        <v>3.2908800000000002E-2</v>
      </c>
    </row>
    <row r="323" spans="1:51" s="9" customFormat="1" ht="11.25">
      <c r="A323" s="7">
        <v>41029</v>
      </c>
      <c r="B323" s="84"/>
      <c r="C323" s="87">
        <v>-1.1386828539999949E-2</v>
      </c>
      <c r="D323" s="84">
        <v>-3.1669246065573198E-3</v>
      </c>
      <c r="E323" s="91">
        <v>-2.6194830779999956E-2</v>
      </c>
      <c r="F323" s="91">
        <v>-4.1014346019999981E-2</v>
      </c>
      <c r="G323" s="91">
        <v>-3.323793307843137E-2</v>
      </c>
      <c r="H323" s="91">
        <v>-3.4507620239999981E-2</v>
      </c>
      <c r="I323" s="91">
        <v>-2.7964252560000014E-2</v>
      </c>
      <c r="J323" s="91">
        <v>-3.1848843379999936E-2</v>
      </c>
      <c r="K323" s="91">
        <v>-4.5906341180000032E-2</v>
      </c>
      <c r="L323" s="87">
        <v>-3.1570031826086975E-2</v>
      </c>
      <c r="M323" s="84">
        <v>8.0929086699998987E-3</v>
      </c>
      <c r="N323" s="91">
        <v>-4.8027346600000298E-3</v>
      </c>
      <c r="O323" s="87">
        <v>7.2484853999998933E-3</v>
      </c>
      <c r="P323" s="84">
        <v>2.7742993056000032E-2</v>
      </c>
      <c r="Q323" s="91">
        <v>-2.4895351319999981E-2</v>
      </c>
      <c r="R323" s="91">
        <v>-9.5077228800000135E-3</v>
      </c>
      <c r="S323" s="91">
        <v>-6.4760292800001285E-3</v>
      </c>
      <c r="T323" s="91">
        <v>1.4980742776000033E-2</v>
      </c>
      <c r="U323" s="91">
        <v>1.7904804895999993E-2</v>
      </c>
      <c r="V323" s="91">
        <v>-3.7148056459999967E-2</v>
      </c>
      <c r="W323" s="91">
        <v>1.6454981435999994E-2</v>
      </c>
      <c r="X323" s="91">
        <v>1.970574467999997E-2</v>
      </c>
      <c r="Y323" s="91">
        <v>9.9125085500000321E-3</v>
      </c>
      <c r="Z323" s="87">
        <v>-2.2733030239999952E-2</v>
      </c>
      <c r="AA323" s="84">
        <v>-1.8603399394000131E-2</v>
      </c>
      <c r="AB323" s="91">
        <v>-6.9418696296297266E-4</v>
      </c>
      <c r="AC323" s="91">
        <v>-1.4483969014285725E-2</v>
      </c>
      <c r="AD323" s="91">
        <v>-1.9301347339999997E-2</v>
      </c>
      <c r="AE323" s="91">
        <v>-9.8356658639999761E-3</v>
      </c>
      <c r="AF323" s="94">
        <v>-1.9839928500000048E-2</v>
      </c>
      <c r="AG323" s="84">
        <v>-6.7274044220000384E-3</v>
      </c>
      <c r="AH323" s="91">
        <v>-5.2019060219999913E-3</v>
      </c>
      <c r="AI323" s="91">
        <v>-5.6859206799999562E-3</v>
      </c>
      <c r="AJ323" s="91">
        <v>-1.1035401860000071E-2</v>
      </c>
      <c r="AK323" s="91">
        <v>-4.0046666400000985E-3</v>
      </c>
      <c r="AL323" s="87">
        <v>-1.1556623781999842E-2</v>
      </c>
      <c r="AM323" s="84">
        <v>-3.2596098173076848E-2</v>
      </c>
      <c r="AN323" s="91">
        <v>-1.3264981468749881E-2</v>
      </c>
      <c r="AO323" s="91">
        <v>-1.8291206096153756E-2</v>
      </c>
      <c r="AP323" s="87">
        <v>-3.7017299899999911E-2</v>
      </c>
      <c r="AQ323" s="84">
        <v>-2.5302631600000458E-3</v>
      </c>
      <c r="AR323" s="91">
        <v>-1.6208003388095249E-2</v>
      </c>
      <c r="AS323" s="91">
        <v>-1.8842917520000002E-2</v>
      </c>
      <c r="AT323" s="87">
        <v>-3.261181599999996E-2</v>
      </c>
      <c r="AU323" s="143">
        <v>-7.6907999999998866E-3</v>
      </c>
      <c r="AV323" s="119">
        <v>-8.6664263022000008E-3</v>
      </c>
      <c r="AW323" s="119">
        <v>-7.4974300000000002E-3</v>
      </c>
      <c r="AX323" s="119">
        <v>-7.8036775882799943E-3</v>
      </c>
      <c r="AY323" s="119">
        <v>-6.280005E-3</v>
      </c>
    </row>
    <row r="324" spans="1:51" s="9" customFormat="1" ht="11.25">
      <c r="A324" s="7">
        <v>41060</v>
      </c>
      <c r="B324" s="84"/>
      <c r="C324" s="87">
        <v>-0.10137467109999998</v>
      </c>
      <c r="D324" s="84">
        <v>-4.4046890807812544E-2</v>
      </c>
      <c r="E324" s="91">
        <v>-0.11270502297999996</v>
      </c>
      <c r="F324" s="91">
        <v>-0.13054666650000002</v>
      </c>
      <c r="G324" s="91">
        <v>-0.11268850210000003</v>
      </c>
      <c r="H324" s="91">
        <v>-0.10670993857</v>
      </c>
      <c r="I324" s="91">
        <v>-9.2703026270000044E-2</v>
      </c>
      <c r="J324" s="91">
        <v>-8.325292277999996E-2</v>
      </c>
      <c r="K324" s="91">
        <v>-0.10583412609999998</v>
      </c>
      <c r="L324" s="87">
        <v>-0.10102781139999994</v>
      </c>
      <c r="M324" s="84">
        <v>-2.9494136196000054E-2</v>
      </c>
      <c r="N324" s="91">
        <v>-6.9267197363999999E-2</v>
      </c>
      <c r="O324" s="87">
        <v>-7.3668839760000049E-2</v>
      </c>
      <c r="P324" s="84">
        <v>-4.2119159305999965E-2</v>
      </c>
      <c r="Q324" s="91">
        <v>-8.0825867659999995E-2</v>
      </c>
      <c r="R324" s="91">
        <v>-8.3930229459999839E-2</v>
      </c>
      <c r="S324" s="91">
        <v>-6.9251252399999852E-2</v>
      </c>
      <c r="T324" s="91">
        <v>-5.6427313640000087E-2</v>
      </c>
      <c r="U324" s="91">
        <v>-5.696182352000001E-2</v>
      </c>
      <c r="V324" s="91">
        <v>-7.7070400159999997E-2</v>
      </c>
      <c r="W324" s="91">
        <v>-6.2598757039999953E-2</v>
      </c>
      <c r="X324" s="91">
        <v>-4.3326027683999957E-2</v>
      </c>
      <c r="Y324" s="91">
        <v>-7.4771869786000034E-2</v>
      </c>
      <c r="Z324" s="87">
        <v>-8.8640290399999988E-2</v>
      </c>
      <c r="AA324" s="84">
        <v>-9.0076199159999981E-2</v>
      </c>
      <c r="AB324" s="91">
        <v>-9.3480690260000054E-2</v>
      </c>
      <c r="AC324" s="91">
        <v>-9.5139490091549317E-2</v>
      </c>
      <c r="AD324" s="91">
        <v>-9.2361730000000031E-2</v>
      </c>
      <c r="AE324" s="91">
        <v>-6.7016009160000056E-2</v>
      </c>
      <c r="AF324" s="94">
        <v>-0.12288600560000007</v>
      </c>
      <c r="AG324" s="84">
        <v>-7.6760585163999973E-2</v>
      </c>
      <c r="AH324" s="91">
        <v>-7.8136206804000019E-2</v>
      </c>
      <c r="AI324" s="91">
        <v>-7.0372388420000154E-2</v>
      </c>
      <c r="AJ324" s="91">
        <v>-7.8286908059999938E-2</v>
      </c>
      <c r="AK324" s="91">
        <v>-7.465421471999989E-2</v>
      </c>
      <c r="AL324" s="87">
        <v>-7.8689406544000029E-2</v>
      </c>
      <c r="AM324" s="84">
        <v>-0.12767410586538497</v>
      </c>
      <c r="AN324" s="91">
        <v>-0.10191573174603186</v>
      </c>
      <c r="AO324" s="91">
        <v>-0.10652369022222197</v>
      </c>
      <c r="AP324" s="87">
        <v>-9.2953384600000022E-2</v>
      </c>
      <c r="AQ324" s="84">
        <v>-4.654988311399999E-2</v>
      </c>
      <c r="AR324" s="91">
        <v>-7.091258414285706E-2</v>
      </c>
      <c r="AS324" s="91">
        <v>-0.10176859016000006</v>
      </c>
      <c r="AT324" s="87">
        <v>-0.11365537288000005</v>
      </c>
      <c r="AU324" s="143">
        <v>-5.3745700000000118E-2</v>
      </c>
      <c r="AV324" s="119">
        <v>-7.3093691938200006E-2</v>
      </c>
      <c r="AW324" s="119">
        <v>-6.2650739999999996E-2</v>
      </c>
      <c r="AX324" s="119">
        <v>-7.0723932097400036E-2</v>
      </c>
      <c r="AY324" s="119">
        <v>-6.0098889999999995E-2</v>
      </c>
    </row>
    <row r="325" spans="1:51" s="9" customFormat="1" ht="11.25">
      <c r="A325" s="7">
        <v>41089</v>
      </c>
      <c r="B325" s="84"/>
      <c r="C325" s="87">
        <v>2.969197020399994E-2</v>
      </c>
      <c r="D325" s="84">
        <v>4.0377422460317502E-2</v>
      </c>
      <c r="E325" s="91">
        <v>5.4383628217999913E-2</v>
      </c>
      <c r="F325" s="91">
        <v>5.5193956419999912E-2</v>
      </c>
      <c r="G325" s="91">
        <v>5.0464798199999938E-2</v>
      </c>
      <c r="H325" s="91">
        <v>4.6411922717999987E-2</v>
      </c>
      <c r="I325" s="91">
        <v>4.7634638137999952E-2</v>
      </c>
      <c r="J325" s="91">
        <v>3.8336832139999943E-2</v>
      </c>
      <c r="K325" s="91">
        <v>5.8410201660000105E-2</v>
      </c>
      <c r="L325" s="87">
        <v>4.7929494180434684E-2</v>
      </c>
      <c r="M325" s="84">
        <v>5.7894579220000075E-2</v>
      </c>
      <c r="N325" s="91">
        <v>3.7170058484000013E-2</v>
      </c>
      <c r="O325" s="87">
        <v>5.3750577288000034E-2</v>
      </c>
      <c r="P325" s="84">
        <v>1.0594997204000034E-2</v>
      </c>
      <c r="Q325" s="91">
        <v>4.3529359439999915E-2</v>
      </c>
      <c r="R325" s="91">
        <v>3.2957117120000046E-2</v>
      </c>
      <c r="S325" s="91">
        <v>3.0857923399999931E-2</v>
      </c>
      <c r="T325" s="91">
        <v>1.8481277100000026E-2</v>
      </c>
      <c r="U325" s="91">
        <v>2.8267120099999987E-2</v>
      </c>
      <c r="V325" s="91">
        <v>3.9162359219999887E-2</v>
      </c>
      <c r="W325" s="91">
        <v>1.2930439703999985E-2</v>
      </c>
      <c r="X325" s="91">
        <v>4.0774098600000031E-2</v>
      </c>
      <c r="Y325" s="91">
        <v>3.1899836270000037E-2</v>
      </c>
      <c r="Z325" s="87">
        <v>5.0863641559999895E-2</v>
      </c>
      <c r="AA325" s="84">
        <v>3.1630287377999888E-2</v>
      </c>
      <c r="AB325" s="91">
        <v>3.3106353678000078E-2</v>
      </c>
      <c r="AC325" s="91">
        <v>4.0020946111111178E-2</v>
      </c>
      <c r="AD325" s="91">
        <v>5.3636666217999895E-2</v>
      </c>
      <c r="AE325" s="91">
        <v>3.6521373980000105E-2</v>
      </c>
      <c r="AF325" s="94">
        <v>4.2538502520000021E-2</v>
      </c>
      <c r="AG325" s="84">
        <v>3.0536717846000094E-2</v>
      </c>
      <c r="AH325" s="91">
        <v>3.2914577759999952E-2</v>
      </c>
      <c r="AI325" s="91">
        <v>3.0085045250000109E-2</v>
      </c>
      <c r="AJ325" s="91">
        <v>2.7960530849999943E-2</v>
      </c>
      <c r="AK325" s="91">
        <v>1.4451407249999937E-2</v>
      </c>
      <c r="AL325" s="87">
        <v>2.1207566109999965E-2</v>
      </c>
      <c r="AM325" s="84">
        <v>3.8062125666000091E-2</v>
      </c>
      <c r="AN325" s="91">
        <v>3.0241015482258105E-2</v>
      </c>
      <c r="AO325" s="91">
        <v>6.4840447132692214E-2</v>
      </c>
      <c r="AP325" s="87">
        <v>4.8709182240000093E-2</v>
      </c>
      <c r="AQ325" s="84">
        <v>4.3535564679999972E-2</v>
      </c>
      <c r="AR325" s="91">
        <v>3.9909708663414589E-2</v>
      </c>
      <c r="AS325" s="91">
        <v>4.5744899600000055E-2</v>
      </c>
      <c r="AT325" s="87">
        <v>1.9524293639999968E-2</v>
      </c>
      <c r="AU325" s="143">
        <v>3.1885200000000058E-2</v>
      </c>
      <c r="AV325" s="119">
        <v>3.6470328477799997E-2</v>
      </c>
      <c r="AW325" s="119">
        <v>3.9554949999999998E-2</v>
      </c>
      <c r="AX325" s="119">
        <v>3.8357920037199997E-2</v>
      </c>
      <c r="AY325" s="119">
        <v>4.1202429999999991E-2</v>
      </c>
    </row>
    <row r="326" spans="1:51" s="9" customFormat="1" ht="11.25">
      <c r="A326" s="7">
        <v>41121</v>
      </c>
      <c r="B326" s="84"/>
      <c r="C326" s="87">
        <v>7.0883886799999463E-3</v>
      </c>
      <c r="D326" s="84">
        <v>1.6261057999999995E-2</v>
      </c>
      <c r="E326" s="91">
        <v>-5.4906173200000019E-3</v>
      </c>
      <c r="F326" s="91">
        <v>-2.4033026140000024E-2</v>
      </c>
      <c r="G326" s="91">
        <v>-6.0708078846153368E-3</v>
      </c>
      <c r="H326" s="91">
        <v>1.468904779999991E-2</v>
      </c>
      <c r="I326" s="91">
        <v>-1.9913968879999855E-2</v>
      </c>
      <c r="J326" s="91">
        <v>-1.176373460000002E-2</v>
      </c>
      <c r="K326" s="91">
        <v>-2.163296983999996E-2</v>
      </c>
      <c r="L326" s="87">
        <v>-2.976381808888906E-2</v>
      </c>
      <c r="M326" s="84">
        <v>1.5135927705999919E-2</v>
      </c>
      <c r="N326" s="91">
        <v>-1.0017455740000014E-2</v>
      </c>
      <c r="O326" s="87">
        <v>-3.018145861999999E-2</v>
      </c>
      <c r="P326" s="84">
        <v>9.0034701568626474E-3</v>
      </c>
      <c r="Q326" s="91">
        <v>8.2567397799999664E-3</v>
      </c>
      <c r="R326" s="91">
        <v>-1.8251736319999989E-2</v>
      </c>
      <c r="S326" s="91">
        <v>-5.6423899799999955E-3</v>
      </c>
      <c r="T326" s="91">
        <v>-1.9961698000015016E-4</v>
      </c>
      <c r="U326" s="91">
        <v>-7.2009700399999765E-3</v>
      </c>
      <c r="V326" s="91">
        <v>1.48754631400001E-2</v>
      </c>
      <c r="W326" s="91">
        <v>-1.9782775800000207E-3</v>
      </c>
      <c r="X326" s="91">
        <v>-3.0057418599999108E-3</v>
      </c>
      <c r="Y326" s="91">
        <v>1.3890102540000004E-2</v>
      </c>
      <c r="Z326" s="87">
        <v>-6.023836560000051E-3</v>
      </c>
      <c r="AA326" s="84">
        <v>-7.8829655999990145E-4</v>
      </c>
      <c r="AB326" s="91">
        <v>-7.0368220199999998E-3</v>
      </c>
      <c r="AC326" s="91">
        <v>4.586542104477509E-3</v>
      </c>
      <c r="AD326" s="91">
        <v>-2.2280088940000109E-2</v>
      </c>
      <c r="AE326" s="91">
        <v>-1.8650671319999979E-2</v>
      </c>
      <c r="AF326" s="94">
        <v>-4.7450854399999631E-3</v>
      </c>
      <c r="AG326" s="84">
        <v>-1.1257907620000007E-2</v>
      </c>
      <c r="AH326" s="91">
        <v>-1.037050171999998E-2</v>
      </c>
      <c r="AI326" s="91">
        <v>-3.1220879999999118E-3</v>
      </c>
      <c r="AJ326" s="91">
        <v>-3.3382811400000101E-3</v>
      </c>
      <c r="AK326" s="91">
        <v>-1.594588734000002E-2</v>
      </c>
      <c r="AL326" s="87">
        <v>-9.6910395200000554E-3</v>
      </c>
      <c r="AM326" s="84">
        <v>-3.2283632500000103E-2</v>
      </c>
      <c r="AN326" s="91">
        <v>-1.0286251285714254E-2</v>
      </c>
      <c r="AO326" s="91">
        <v>1.4688748754386083E-2</v>
      </c>
      <c r="AP326" s="87">
        <v>-1.7424347419999875E-2</v>
      </c>
      <c r="AQ326" s="84">
        <v>1.5054798620000032E-2</v>
      </c>
      <c r="AR326" s="91">
        <v>1.1646006711111045E-2</v>
      </c>
      <c r="AS326" s="91">
        <v>-1.7164724220000038E-2</v>
      </c>
      <c r="AT326" s="87">
        <v>1.2009232440000073E-2</v>
      </c>
      <c r="AU326" s="143">
        <v>1.5382999999999925E-2</v>
      </c>
      <c r="AV326" s="119">
        <v>1.247934325E-3</v>
      </c>
      <c r="AW326" s="119">
        <v>1.2597560000000001E-2</v>
      </c>
      <c r="AX326" s="119">
        <v>2.1571904543999983E-3</v>
      </c>
      <c r="AY326" s="119">
        <v>1.388526E-2</v>
      </c>
    </row>
    <row r="327" spans="1:51">
      <c r="A327" s="7">
        <v>41152</v>
      </c>
      <c r="B327" s="84"/>
      <c r="C327" s="87">
        <v>4.0580238500000032E-2</v>
      </c>
      <c r="D327" s="84">
        <v>1.2485535735087705E-2</v>
      </c>
      <c r="E327" s="91">
        <v>5.6495005419999966E-2</v>
      </c>
      <c r="F327" s="91">
        <v>6.3673827239999925E-2</v>
      </c>
      <c r="G327" s="91">
        <v>6.3413309647058824E-2</v>
      </c>
      <c r="H327" s="91">
        <v>4.3408443579999956E-2</v>
      </c>
      <c r="I327" s="91">
        <v>6.5829366760000063E-2</v>
      </c>
      <c r="J327" s="91">
        <v>6.0461792659999958E-2</v>
      </c>
      <c r="K327" s="91">
        <v>5.2954802019999914E-2</v>
      </c>
      <c r="L327" s="87">
        <v>6.4966778857142859E-2</v>
      </c>
      <c r="M327" s="84">
        <v>6.8724581399999263E-3</v>
      </c>
      <c r="N327" s="91">
        <v>5.7912151447999882E-2</v>
      </c>
      <c r="O327" s="87">
        <v>4.1100413779999956E-2</v>
      </c>
      <c r="P327" s="84">
        <v>2.9212149731999926E-2</v>
      </c>
      <c r="Q327" s="91">
        <v>2.7269214718000034E-2</v>
      </c>
      <c r="R327" s="91">
        <v>3.371633823799991E-2</v>
      </c>
      <c r="S327" s="91">
        <v>3.2931960440000019E-2</v>
      </c>
      <c r="T327" s="91">
        <v>1.9452298350000063E-2</v>
      </c>
      <c r="U327" s="91">
        <v>3.7588006940000085E-2</v>
      </c>
      <c r="V327" s="91">
        <v>1.6602439539999958E-2</v>
      </c>
      <c r="W327" s="91">
        <v>4.2997060680000088E-2</v>
      </c>
      <c r="X327" s="91">
        <v>3.4306637830000097E-2</v>
      </c>
      <c r="Y327" s="91">
        <v>3.1165710658000112E-2</v>
      </c>
      <c r="Z327" s="87">
        <v>2.8522453759999955E-2</v>
      </c>
      <c r="AA327" s="84">
        <v>5.9112869318000083E-2</v>
      </c>
      <c r="AB327" s="91">
        <v>3.5398774879999984E-2</v>
      </c>
      <c r="AC327" s="91">
        <v>3.4244713874999944E-2</v>
      </c>
      <c r="AD327" s="91">
        <v>5.5362135800000045E-2</v>
      </c>
      <c r="AE327" s="91">
        <v>2.6605658020000034E-2</v>
      </c>
      <c r="AF327" s="94">
        <v>7.3411338759999945E-2</v>
      </c>
      <c r="AG327" s="84">
        <v>1.9830867031999988E-2</v>
      </c>
      <c r="AH327" s="91">
        <v>1.6287287297999997E-2</v>
      </c>
      <c r="AI327" s="91">
        <v>3.1130605350000007E-2</v>
      </c>
      <c r="AJ327" s="91">
        <v>2.9324167099999965E-2</v>
      </c>
      <c r="AK327" s="91">
        <v>2.5577749720000043E-2</v>
      </c>
      <c r="AL327" s="87">
        <v>2.0684281487999945E-2</v>
      </c>
      <c r="AM327" s="84">
        <v>5.6208088220000008E-2</v>
      </c>
      <c r="AN327" s="91">
        <v>2.6204470671874924E-2</v>
      </c>
      <c r="AO327" s="91">
        <v>4.8773490765517291E-2</v>
      </c>
      <c r="AP327" s="87">
        <v>5.7845698339999974E-2</v>
      </c>
      <c r="AQ327" s="84">
        <v>3.4726820440000861E-3</v>
      </c>
      <c r="AR327" s="91">
        <v>1.2973613195454536E-2</v>
      </c>
      <c r="AS327" s="91">
        <v>4.4975371040000045E-2</v>
      </c>
      <c r="AT327" s="87">
        <v>3.0248866560000032E-2</v>
      </c>
      <c r="AU327" s="143">
        <v>5.0631400000000104E-2</v>
      </c>
      <c r="AV327" s="119">
        <v>2.8390685456999999E-2</v>
      </c>
      <c r="AW327" s="119">
        <v>1.9763349999999999E-2</v>
      </c>
      <c r="AX327" s="119">
        <v>3.0790022385999993E-2</v>
      </c>
      <c r="AY327" s="119">
        <v>2.2529360000000002E-2</v>
      </c>
    </row>
    <row r="328" spans="1:51">
      <c r="A328" s="7">
        <v>41180</v>
      </c>
      <c r="B328" s="84"/>
      <c r="C328" s="87">
        <v>2.0387888077999961E-2</v>
      </c>
      <c r="D328" s="84">
        <v>2.53576990357407E-2</v>
      </c>
      <c r="E328" s="91">
        <v>3.6191519011999906E-2</v>
      </c>
      <c r="F328" s="91">
        <v>2.6584549057999896E-2</v>
      </c>
      <c r="G328" s="91">
        <v>4.0029658230769094E-2</v>
      </c>
      <c r="H328" s="91">
        <v>3.476063373799998E-2</v>
      </c>
      <c r="I328" s="91">
        <v>2.4073676792000009E-2</v>
      </c>
      <c r="J328" s="91">
        <v>2.3370423450000066E-2</v>
      </c>
      <c r="K328" s="91">
        <v>3.7615432349999978E-2</v>
      </c>
      <c r="L328" s="87">
        <v>1.9298014597777691E-2</v>
      </c>
      <c r="M328" s="84">
        <v>2.0496139490600029E-2</v>
      </c>
      <c r="N328" s="91">
        <v>2.8372702136000072E-2</v>
      </c>
      <c r="O328" s="87">
        <v>2.9620194885999984E-2</v>
      </c>
      <c r="P328" s="84">
        <v>2.1156439879999933E-2</v>
      </c>
      <c r="Q328" s="91">
        <v>4.2086016585999975E-2</v>
      </c>
      <c r="R328" s="91">
        <v>3.3822357500000066E-2</v>
      </c>
      <c r="S328" s="91">
        <v>3.7599711054000062E-2</v>
      </c>
      <c r="T328" s="91">
        <v>2.0297997186000005E-2</v>
      </c>
      <c r="U328" s="91">
        <v>3.3671494413999969E-2</v>
      </c>
      <c r="V328" s="91">
        <v>3.315475167400006E-2</v>
      </c>
      <c r="W328" s="91">
        <v>1.6172996579999932E-2</v>
      </c>
      <c r="X328" s="91">
        <v>3.2869602719999946E-2</v>
      </c>
      <c r="Y328" s="91">
        <v>1.3085390120000095E-2</v>
      </c>
      <c r="Z328" s="87">
        <v>3.1992493985999904E-2</v>
      </c>
      <c r="AA328" s="84">
        <v>2.5480317218000037E-2</v>
      </c>
      <c r="AB328" s="91">
        <v>2.7896700092000071E-2</v>
      </c>
      <c r="AC328" s="91">
        <v>2.115676075205486E-2</v>
      </c>
      <c r="AD328" s="91">
        <v>4.112337390599996E-2</v>
      </c>
      <c r="AE328" s="91">
        <v>7.2457965920000866E-3</v>
      </c>
      <c r="AF328" s="94">
        <v>2.8223949637999901E-2</v>
      </c>
      <c r="AG328" s="84">
        <v>2.1702512033999977E-2</v>
      </c>
      <c r="AH328" s="91">
        <v>1.1317539240000007E-2</v>
      </c>
      <c r="AI328" s="91">
        <v>1.0633411379999957E-2</v>
      </c>
      <c r="AJ328" s="91">
        <v>1.3463290995999966E-2</v>
      </c>
      <c r="AK328" s="91">
        <v>1.3928654077999925E-2</v>
      </c>
      <c r="AL328" s="87">
        <v>1.5872802352000059E-2</v>
      </c>
      <c r="AM328" s="84">
        <v>2.7048775382692236E-2</v>
      </c>
      <c r="AN328" s="91">
        <v>2.936922446875001E-2</v>
      </c>
      <c r="AO328" s="91">
        <v>3.6558580518518458E-2</v>
      </c>
      <c r="AP328" s="87">
        <v>3.8493334738000096E-2</v>
      </c>
      <c r="AQ328" s="84">
        <v>1.9267565020600008E-2</v>
      </c>
      <c r="AR328" s="91">
        <v>2.5132535569387882E-2</v>
      </c>
      <c r="AS328" s="91">
        <v>3.7782186597999923E-2</v>
      </c>
      <c r="AT328" s="87">
        <v>-1.181724376000004E-2</v>
      </c>
      <c r="AU328" s="143">
        <v>1.5016300000000093E-2</v>
      </c>
      <c r="AV328" s="119">
        <v>2.2210342084259999E-2</v>
      </c>
      <c r="AW328" s="119">
        <v>2.4236199999999999E-2</v>
      </c>
      <c r="AX328" s="119">
        <v>2.3952000000000001E-2</v>
      </c>
      <c r="AY328" s="119">
        <v>2.5835509999999999E-2</v>
      </c>
    </row>
    <row r="329" spans="1:51">
      <c r="A329" s="7">
        <v>41213</v>
      </c>
      <c r="B329" s="84"/>
      <c r="C329" s="87">
        <v>-4.7491241599999512E-3</v>
      </c>
      <c r="D329" s="84">
        <v>-1.0307593946428661E-2</v>
      </c>
      <c r="E329" s="91">
        <v>-3.9062250800000475E-3</v>
      </c>
      <c r="F329" s="91">
        <v>3.8479695599999975E-3</v>
      </c>
      <c r="G329" s="91">
        <v>2.1265008277777886E-2</v>
      </c>
      <c r="H329" s="91">
        <v>-4.1663793199999688E-3</v>
      </c>
      <c r="I329" s="91">
        <v>-2.1322512180000919E-3</v>
      </c>
      <c r="J329" s="91">
        <v>1.2694637619999893E-2</v>
      </c>
      <c r="K329" s="91">
        <v>-2.3781381880000008E-2</v>
      </c>
      <c r="L329" s="87">
        <v>-2.1127476414634083E-2</v>
      </c>
      <c r="M329" s="84">
        <v>2.6036581399999648E-3</v>
      </c>
      <c r="N329" s="91">
        <v>-1.2480760275999869E-2</v>
      </c>
      <c r="O329" s="87">
        <v>-2.7667501600014965E-4</v>
      </c>
      <c r="P329" s="84">
        <v>-2.7445353655999982E-2</v>
      </c>
      <c r="Q329" s="91">
        <v>-1.2133486940000049E-2</v>
      </c>
      <c r="R329" s="91">
        <v>-1.8018946219999998E-2</v>
      </c>
      <c r="S329" s="91">
        <v>-1.4291016319999961E-2</v>
      </c>
      <c r="T329" s="91">
        <v>-1.4424702859999972E-2</v>
      </c>
      <c r="U329" s="91">
        <v>-9.3734621600001233E-3</v>
      </c>
      <c r="V329" s="91">
        <v>-4.8819290759999356E-3</v>
      </c>
      <c r="W329" s="91">
        <v>-1.8669673459999925E-2</v>
      </c>
      <c r="X329" s="91">
        <v>-4.2690850759999899E-3</v>
      </c>
      <c r="Y329" s="91">
        <v>-2.3146480279999992E-2</v>
      </c>
      <c r="Z329" s="87">
        <v>-1.8628684398000028E-2</v>
      </c>
      <c r="AA329" s="84">
        <v>-1.524755036000025E-3</v>
      </c>
      <c r="AB329" s="91">
        <v>-3.3302618639999948E-2</v>
      </c>
      <c r="AC329" s="91">
        <v>6.1923064078948098E-3</v>
      </c>
      <c r="AD329" s="91">
        <v>-1.3238555519999862E-2</v>
      </c>
      <c r="AE329" s="91">
        <v>-1.9303393359999976E-2</v>
      </c>
      <c r="AF329" s="94">
        <v>-2.4227664199999444E-3</v>
      </c>
      <c r="AG329" s="84">
        <v>-2.2166968920000141E-2</v>
      </c>
      <c r="AH329" s="91">
        <v>-1.7353214054000032E-2</v>
      </c>
      <c r="AI329" s="91">
        <v>-3.7535810424000116E-2</v>
      </c>
      <c r="AJ329" s="91">
        <v>-3.5874703698000054E-2</v>
      </c>
      <c r="AK329" s="91">
        <v>-3.9201926238000007E-2</v>
      </c>
      <c r="AL329" s="87">
        <v>-3.5050404580000083E-2</v>
      </c>
      <c r="AM329" s="84">
        <v>-9.8574793800000338E-3</v>
      </c>
      <c r="AN329" s="91">
        <v>-1.0945242623076834E-2</v>
      </c>
      <c r="AO329" s="91">
        <v>1.7455943795918305E-2</v>
      </c>
      <c r="AP329" s="87">
        <v>-2.2859022380000038E-2</v>
      </c>
      <c r="AQ329" s="84">
        <v>-1.1787298200000018E-3</v>
      </c>
      <c r="AR329" s="91">
        <v>-1.0693384454545374E-3</v>
      </c>
      <c r="AS329" s="91">
        <v>-1.3307353599999461E-3</v>
      </c>
      <c r="AT329" s="87">
        <v>-3.8918981959999988E-2</v>
      </c>
      <c r="AU329" s="143">
        <v>-1.3908400000000043E-2</v>
      </c>
      <c r="AV329" s="119">
        <v>-8.1613926955999994E-3</v>
      </c>
      <c r="AW329" s="119">
        <v>-1.9789399999999999E-2</v>
      </c>
      <c r="AX329" s="119">
        <v>-6.9318011179999974E-3</v>
      </c>
      <c r="AY329" s="119">
        <v>-1.8460000000000001E-2</v>
      </c>
    </row>
    <row r="330" spans="1:51">
      <c r="A330" s="7">
        <v>41243</v>
      </c>
      <c r="B330" s="84"/>
      <c r="C330" s="87">
        <v>-1.0111465599998981E-3</v>
      </c>
      <c r="D330" s="84">
        <v>1.0241613209122757E-2</v>
      </c>
      <c r="E330" s="91">
        <v>-2.8905492199999827E-3</v>
      </c>
      <c r="F330" s="91">
        <v>4.5297474199998966E-3</v>
      </c>
      <c r="G330" s="91">
        <v>-1.8082958772000057E-2</v>
      </c>
      <c r="H330" s="91">
        <v>-1.0986005959999989E-2</v>
      </c>
      <c r="I330" s="91">
        <v>7.415381820000011E-3</v>
      </c>
      <c r="J330" s="91">
        <v>2.1704703139999948E-2</v>
      </c>
      <c r="K330" s="91">
        <v>2.2081659779999985E-2</v>
      </c>
      <c r="L330" s="87">
        <v>1.0809613614285674E-2</v>
      </c>
      <c r="M330" s="84">
        <v>-2.4300079640000027E-2</v>
      </c>
      <c r="N330" s="91">
        <v>-3.1043914520928473E-3</v>
      </c>
      <c r="O330" s="87">
        <v>6.5168658999998907E-3</v>
      </c>
      <c r="P330" s="84">
        <v>1.8926755737999956E-2</v>
      </c>
      <c r="Q330" s="91">
        <v>1.9762938860000023E-2</v>
      </c>
      <c r="R330" s="91">
        <v>1.9077932093999994E-2</v>
      </c>
      <c r="S330" s="91">
        <v>7.1422176000000004E-3</v>
      </c>
      <c r="T330" s="91">
        <v>2.074281999999994E-2</v>
      </c>
      <c r="U330" s="91">
        <v>8.0047261400000291E-3</v>
      </c>
      <c r="V330" s="91">
        <v>1.6505693879999894E-2</v>
      </c>
      <c r="W330" s="91">
        <v>2.0585730093999999E-2</v>
      </c>
      <c r="X330" s="91">
        <v>5.7008353999998818E-4</v>
      </c>
      <c r="Y330" s="91">
        <v>2.2190491993999917E-2</v>
      </c>
      <c r="Z330" s="87">
        <v>6.2252304999999009E-3</v>
      </c>
      <c r="AA330" s="84">
        <v>-7.2852076000051724E-5</v>
      </c>
      <c r="AB330" s="91">
        <v>3.1718729896078379E-2</v>
      </c>
      <c r="AC330" s="91">
        <v>9.1550735069443334E-3</v>
      </c>
      <c r="AD330" s="91">
        <v>8.42307380639995E-3</v>
      </c>
      <c r="AE330" s="91">
        <v>6.1753275139999619E-3</v>
      </c>
      <c r="AF330" s="94">
        <v>2.2000530628000003E-2</v>
      </c>
      <c r="AG330" s="84">
        <v>2.2184905300000057E-2</v>
      </c>
      <c r="AH330" s="91">
        <v>1.6988759440000001E-2</v>
      </c>
      <c r="AI330" s="91">
        <v>2.2903962900000074E-2</v>
      </c>
      <c r="AJ330" s="91">
        <v>1.652958411999994E-2</v>
      </c>
      <c r="AK330" s="91">
        <v>2.976789917999989E-2</v>
      </c>
      <c r="AL330" s="87">
        <v>3.1484794899999891E-2</v>
      </c>
      <c r="AM330" s="84">
        <v>1.566126339622631E-2</v>
      </c>
      <c r="AN330" s="91">
        <v>2.1704740857812599E-2</v>
      </c>
      <c r="AO330" s="91">
        <v>-7.2472349574468353E-3</v>
      </c>
      <c r="AP330" s="87">
        <v>3.0150415770000105E-2</v>
      </c>
      <c r="AQ330" s="84">
        <v>-5.3919876200000383E-3</v>
      </c>
      <c r="AR330" s="91">
        <v>6.6085042499999247E-3</v>
      </c>
      <c r="AS330" s="91">
        <v>2.8078798979999986E-2</v>
      </c>
      <c r="AT330" s="87">
        <v>1.1308975818000055E-2</v>
      </c>
      <c r="AU330" s="143">
        <v>1.1505099999999935E-2</v>
      </c>
      <c r="AV330" s="119">
        <v>1.0684182831240001E-2</v>
      </c>
      <c r="AW330" s="119">
        <v>2.8467179999999998E-3</v>
      </c>
      <c r="AX330" s="119">
        <v>1.3640058322630702E-2</v>
      </c>
      <c r="AY330" s="119">
        <v>5.7984590000000006E-3</v>
      </c>
    </row>
    <row r="331" spans="1:51">
      <c r="A331" s="7">
        <v>41274</v>
      </c>
      <c r="B331" s="84"/>
      <c r="C331" s="87">
        <v>4.9660337076000038E-2</v>
      </c>
      <c r="D331" s="84">
        <v>2.6136938421061906E-4</v>
      </c>
      <c r="E331" s="91">
        <v>4.9152334780000029E-2</v>
      </c>
      <c r="F331" s="91">
        <v>4.5438832519999917E-2</v>
      </c>
      <c r="G331" s="91">
        <v>5.9677710499999925E-2</v>
      </c>
      <c r="H331" s="91">
        <v>4.5736726059999899E-2</v>
      </c>
      <c r="I331" s="91">
        <v>3.5679677899999929E-2</v>
      </c>
      <c r="J331" s="91">
        <v>4.4775438962000091E-2</v>
      </c>
      <c r="K331" s="91">
        <v>3.7051687700000002E-2</v>
      </c>
      <c r="L331" s="87">
        <v>4.6226196048780421E-2</v>
      </c>
      <c r="M331" s="84">
        <v>2.0572799058000024E-2</v>
      </c>
      <c r="N331" s="91">
        <v>4.4076461059999961E-2</v>
      </c>
      <c r="O331" s="87">
        <v>3.1719130836000087E-2</v>
      </c>
      <c r="P331" s="84">
        <v>1.2620670700000058E-2</v>
      </c>
      <c r="Q331" s="91">
        <v>2.4789505826530611E-2</v>
      </c>
      <c r="R331" s="91">
        <v>1.5857366549999918E-2</v>
      </c>
      <c r="S331" s="91">
        <v>1.6789677630000055E-2</v>
      </c>
      <c r="T331" s="91">
        <v>1.7802686330000039E-2</v>
      </c>
      <c r="U331" s="91">
        <v>7.7512370299999134E-3</v>
      </c>
      <c r="V331" s="91">
        <v>3.2253171969387706E-2</v>
      </c>
      <c r="W331" s="91">
        <v>1.5813640169999976E-2</v>
      </c>
      <c r="X331" s="91">
        <v>7.5740978900000755E-3</v>
      </c>
      <c r="Y331" s="91">
        <v>2.190108162000004E-2</v>
      </c>
      <c r="Z331" s="87">
        <v>3.56608465199999E-2</v>
      </c>
      <c r="AA331" s="84">
        <v>4.3095409660000028E-2</v>
      </c>
      <c r="AB331" s="91">
        <v>3.374779009599993E-2</v>
      </c>
      <c r="AC331" s="91">
        <v>2.0661076208955187E-2</v>
      </c>
      <c r="AD331" s="91">
        <v>2.1758753889999927E-2</v>
      </c>
      <c r="AE331" s="91">
        <v>2.0064680059999951E-2</v>
      </c>
      <c r="AF331" s="94">
        <v>4.8900302240000082E-2</v>
      </c>
      <c r="AG331" s="84">
        <v>3.8815185959999443E-3</v>
      </c>
      <c r="AH331" s="91">
        <v>3.7336509799998918E-3</v>
      </c>
      <c r="AI331" s="91">
        <v>1.9790267479999901E-2</v>
      </c>
      <c r="AJ331" s="91">
        <v>3.0015022479999987E-2</v>
      </c>
      <c r="AK331" s="91">
        <v>1.2395151160000006E-2</v>
      </c>
      <c r="AL331" s="87">
        <v>5.9912964199999585E-3</v>
      </c>
      <c r="AM331" s="84">
        <v>7.2116257625999935E-2</v>
      </c>
      <c r="AN331" s="91">
        <v>3.7634887161194008E-2</v>
      </c>
      <c r="AO331" s="91">
        <v>5.6533717347826196E-2</v>
      </c>
      <c r="AP331" s="87">
        <v>3.5216995450980448E-2</v>
      </c>
      <c r="AQ331" s="84">
        <v>1.0882327272000003E-2</v>
      </c>
      <c r="AR331" s="91">
        <v>1.1471000135135023E-2</v>
      </c>
      <c r="AS331" s="91">
        <v>4.0825419099999927E-2</v>
      </c>
      <c r="AT331" s="87">
        <v>4.1742790475999936E-2</v>
      </c>
      <c r="AU331" s="143">
        <v>8.9588000000000445E-3</v>
      </c>
      <c r="AV331" s="119">
        <v>2.11788386206E-2</v>
      </c>
      <c r="AW331" s="119">
        <v>7.0682760000000001E-3</v>
      </c>
      <c r="AX331" s="119">
        <v>2.4257581360000016E-2</v>
      </c>
      <c r="AY331" s="119">
        <v>9.1171259999999997E-3</v>
      </c>
    </row>
    <row r="332" spans="1:51">
      <c r="A332" s="7">
        <v>41305</v>
      </c>
      <c r="B332" s="84"/>
      <c r="C332" s="87">
        <v>4.8734574832000055E-2</v>
      </c>
      <c r="D332" s="84">
        <v>6.0905174199999967E-2</v>
      </c>
      <c r="E332" s="91">
        <v>5.728020762399999E-2</v>
      </c>
      <c r="F332" s="91">
        <v>9.9629840431999961E-2</v>
      </c>
      <c r="G332" s="91">
        <v>8.5797501212000027E-2</v>
      </c>
      <c r="H332" s="91">
        <v>8.7844665822000012E-2</v>
      </c>
      <c r="I332" s="91">
        <v>8.5936410259999985E-2</v>
      </c>
      <c r="J332" s="91">
        <v>9.5833178309999933E-2</v>
      </c>
      <c r="K332" s="91">
        <v>9.6718473801999938E-2</v>
      </c>
      <c r="L332" s="87">
        <v>8.5086324317073192E-2</v>
      </c>
      <c r="M332" s="84">
        <v>6.1029534331999979E-2</v>
      </c>
      <c r="N332" s="91">
        <v>6.6407755021999915E-2</v>
      </c>
      <c r="O332" s="87">
        <v>7.857246693200004E-2</v>
      </c>
      <c r="P332" s="84">
        <v>5.5829026012000016E-2</v>
      </c>
      <c r="Q332" s="91">
        <v>8.5215773492000046E-2</v>
      </c>
      <c r="R332" s="91">
        <v>6.0833777412000023E-2</v>
      </c>
      <c r="S332" s="91">
        <v>7.8777903660000037E-2</v>
      </c>
      <c r="T332" s="91">
        <v>6.8923397072000014E-2</v>
      </c>
      <c r="U332" s="91">
        <v>6.284993459999999E-2</v>
      </c>
      <c r="V332" s="91">
        <v>7.9846144080000014E-2</v>
      </c>
      <c r="W332" s="91">
        <v>6.2207640091999972E-2</v>
      </c>
      <c r="X332" s="91">
        <v>9.2045212851999958E-2</v>
      </c>
      <c r="Y332" s="91">
        <v>4.8725599379999984E-2</v>
      </c>
      <c r="Z332" s="87">
        <v>7.7328409459999969E-2</v>
      </c>
      <c r="AA332" s="84">
        <v>5.1802907272000098E-2</v>
      </c>
      <c r="AB332" s="91">
        <v>6.9663073723076785E-2</v>
      </c>
      <c r="AC332" s="91">
        <v>9.4311280477419324E-2</v>
      </c>
      <c r="AD332" s="91">
        <v>6.9394131664000103E-2</v>
      </c>
      <c r="AE332" s="91">
        <v>7.0080151320000006E-2</v>
      </c>
      <c r="AF332" s="94">
        <v>8.8203547191999965E-2</v>
      </c>
      <c r="AG332" s="84">
        <v>4.6814547579999921E-2</v>
      </c>
      <c r="AH332" s="91">
        <v>7.8177487979999905E-2</v>
      </c>
      <c r="AI332" s="91">
        <v>5.2361508579999994E-2</v>
      </c>
      <c r="AJ332" s="91">
        <v>7.4876794579999961E-2</v>
      </c>
      <c r="AK332" s="91">
        <v>6.1254142399999933E-2</v>
      </c>
      <c r="AL332" s="87">
        <v>4.4465934400000018E-2</v>
      </c>
      <c r="AM332" s="84">
        <v>7.3935311000000059E-2</v>
      </c>
      <c r="AN332" s="91">
        <v>6.822651209090913E-2</v>
      </c>
      <c r="AO332" s="91">
        <v>8.8511501902173828E-2</v>
      </c>
      <c r="AP332" s="87">
        <v>0.10039071144</v>
      </c>
      <c r="AQ332" s="84">
        <v>4.7198927611999952E-2</v>
      </c>
      <c r="AR332" s="91">
        <v>5.8322578893617028E-2</v>
      </c>
      <c r="AS332" s="91">
        <v>7.3163222400000061E-2</v>
      </c>
      <c r="AT332" s="87">
        <v>6.1147035492000068E-2</v>
      </c>
      <c r="AU332" s="143">
        <v>4.5748899999999981E-2</v>
      </c>
      <c r="AV332" s="119">
        <v>6.4805953236600003E-2</v>
      </c>
      <c r="AW332" s="119">
        <v>5.0428149999999998E-2</v>
      </c>
      <c r="AX332" s="119">
        <v>6.5593366869599934E-2</v>
      </c>
      <c r="AY332" s="119">
        <v>5.1792739999999997E-2</v>
      </c>
    </row>
    <row r="333" spans="1:51">
      <c r="A333" s="7">
        <v>41333</v>
      </c>
      <c r="B333" s="84"/>
      <c r="C333" s="87">
        <v>-9.1181700200004823E-4</v>
      </c>
      <c r="D333" s="84">
        <v>2.0144217785714291E-2</v>
      </c>
      <c r="E333" s="91">
        <v>-4.0673337600000137E-3</v>
      </c>
      <c r="F333" s="91">
        <v>6.3274946000000387E-3</v>
      </c>
      <c r="G333" s="91">
        <v>-2.61945946200004E-3</v>
      </c>
      <c r="H333" s="91">
        <v>-1.2766953019999971E-2</v>
      </c>
      <c r="I333" s="91">
        <v>-4.2149865799999686E-3</v>
      </c>
      <c r="J333" s="91">
        <v>1.6680096400000011E-2</v>
      </c>
      <c r="K333" s="91">
        <v>9.4035568399999381E-3</v>
      </c>
      <c r="L333" s="87">
        <v>-4.5785840571428427E-3</v>
      </c>
      <c r="M333" s="84">
        <v>3.163216454000084E-3</v>
      </c>
      <c r="N333" s="91">
        <v>1.4499649899999412E-3</v>
      </c>
      <c r="O333" s="87">
        <v>2.5159154655999938E-2</v>
      </c>
      <c r="P333" s="84">
        <v>1.3862592700000009E-2</v>
      </c>
      <c r="Q333" s="91">
        <v>7.6946133160000763E-3</v>
      </c>
      <c r="R333" s="91">
        <v>1.9158494016000116E-2</v>
      </c>
      <c r="S333" s="91">
        <v>7.2399023759999181E-3</v>
      </c>
      <c r="T333" s="91">
        <v>1.4368873400000037E-2</v>
      </c>
      <c r="U333" s="91">
        <v>1.4221584419999989E-2</v>
      </c>
      <c r="V333" s="91">
        <v>1.6321893300000001E-2</v>
      </c>
      <c r="W333" s="91">
        <v>1.7145868283999999E-2</v>
      </c>
      <c r="X333" s="91">
        <v>-2.6600927400000085E-3</v>
      </c>
      <c r="Y333" s="91">
        <v>2.620849840400008E-2</v>
      </c>
      <c r="Z333" s="87">
        <v>1.0797070038000012E-2</v>
      </c>
      <c r="AA333" s="84">
        <v>3.4031870480000226E-3</v>
      </c>
      <c r="AB333" s="91">
        <v>1.6066392679999986E-2</v>
      </c>
      <c r="AC333" s="91">
        <v>1.8555410203174638E-2</v>
      </c>
      <c r="AD333" s="91">
        <v>1.1542468800000094E-2</v>
      </c>
      <c r="AE333" s="91">
        <v>8.4062054399991482E-4</v>
      </c>
      <c r="AF333" s="94">
        <v>-1.3899707600000255E-3</v>
      </c>
      <c r="AG333" s="84">
        <v>4.2531748240000056E-3</v>
      </c>
      <c r="AH333" s="91">
        <v>8.6418549000000233E-3</v>
      </c>
      <c r="AI333" s="91">
        <v>5.2812073220001032E-3</v>
      </c>
      <c r="AJ333" s="91">
        <v>-2.0025209979999126E-3</v>
      </c>
      <c r="AK333" s="91">
        <v>-4.8446603780000208E-3</v>
      </c>
      <c r="AL333" s="87">
        <v>-1.2222161179998858E-3</v>
      </c>
      <c r="AM333" s="84">
        <v>-1.1916173921568518E-2</v>
      </c>
      <c r="AN333" s="91">
        <v>6.2374761230770126E-3</v>
      </c>
      <c r="AO333" s="91">
        <v>-1.523317502499999E-2</v>
      </c>
      <c r="AP333" s="87">
        <v>7.9299480779999598E-3</v>
      </c>
      <c r="AQ333" s="84">
        <v>8.9954338200000095E-3</v>
      </c>
      <c r="AR333" s="91">
        <v>1.9654185553191539E-2</v>
      </c>
      <c r="AS333" s="91">
        <v>-5.850233780000047E-3</v>
      </c>
      <c r="AT333" s="87">
        <v>9.7710476799999224E-3</v>
      </c>
      <c r="AU333" s="143">
        <v>2.062889999999995E-2</v>
      </c>
      <c r="AV333" s="119">
        <v>1.0024052415599999E-2</v>
      </c>
      <c r="AW333" s="119">
        <v>1.10606E-2</v>
      </c>
      <c r="AX333" s="119">
        <v>1.199977406140001E-2</v>
      </c>
      <c r="AY333" s="119">
        <v>1.3576869999999998E-2</v>
      </c>
    </row>
    <row r="334" spans="1:51">
      <c r="A334" s="7">
        <v>41362</v>
      </c>
      <c r="B334" s="84"/>
      <c r="C334" s="87">
        <v>5.5438434335999931E-2</v>
      </c>
      <c r="D334" s="84">
        <v>5.5948505181818264E-2</v>
      </c>
      <c r="E334" s="91">
        <v>5.4222699139999886E-2</v>
      </c>
      <c r="F334" s="91">
        <v>6.7230380720000094E-2</v>
      </c>
      <c r="G334" s="91">
        <v>4.3792231568627438E-2</v>
      </c>
      <c r="H334" s="91">
        <v>4.7144852069999965E-2</v>
      </c>
      <c r="I334" s="91">
        <v>4.9624979889999921E-2</v>
      </c>
      <c r="J334" s="91">
        <v>5.7580600796000025E-2</v>
      </c>
      <c r="K334" s="91">
        <v>5.4575057869999943E-2</v>
      </c>
      <c r="L334" s="87">
        <v>4.3525927642857232E-2</v>
      </c>
      <c r="M334" s="84">
        <v>5.875214910000004E-2</v>
      </c>
      <c r="N334" s="91">
        <v>4.0607007340000001E-2</v>
      </c>
      <c r="O334" s="87">
        <v>6.2677392906000051E-2</v>
      </c>
      <c r="P334" s="84">
        <v>5.4704218839999985E-2</v>
      </c>
      <c r="Q334" s="91">
        <v>5.7916765879999943E-2</v>
      </c>
      <c r="R334" s="91">
        <v>5.2609103560000037E-2</v>
      </c>
      <c r="S334" s="91">
        <v>5.6431079360000025E-2</v>
      </c>
      <c r="T334" s="91">
        <v>5.5636054480000086E-2</v>
      </c>
      <c r="U334" s="91">
        <v>5.3647224719999942E-2</v>
      </c>
      <c r="V334" s="91">
        <v>6.4959907260000005E-2</v>
      </c>
      <c r="W334" s="91">
        <v>5.6404573895999954E-2</v>
      </c>
      <c r="X334" s="91">
        <v>6.065022869999992E-2</v>
      </c>
      <c r="Y334" s="91">
        <v>4.3679575575999996E-2</v>
      </c>
      <c r="Z334" s="87">
        <v>3.6237223579999922E-2</v>
      </c>
      <c r="AA334" s="84">
        <v>5.9699628059999954E-2</v>
      </c>
      <c r="AB334" s="91">
        <v>4.8780035475999961E-2</v>
      </c>
      <c r="AC334" s="91">
        <v>4.8565854301408473E-2</v>
      </c>
      <c r="AD334" s="91">
        <v>5.515408422000001E-2</v>
      </c>
      <c r="AE334" s="91">
        <v>3.9461548588000106E-2</v>
      </c>
      <c r="AF334" s="94">
        <v>4.8819543200000037E-2</v>
      </c>
      <c r="AG334" s="84">
        <v>4.2161402145999949E-2</v>
      </c>
      <c r="AH334" s="91">
        <v>5.0659465679999904E-2</v>
      </c>
      <c r="AI334" s="91">
        <v>3.4979888162000039E-2</v>
      </c>
      <c r="AJ334" s="91">
        <v>3.0806593047999931E-2</v>
      </c>
      <c r="AK334" s="91">
        <v>4.1242443700000075E-2</v>
      </c>
      <c r="AL334" s="87">
        <v>4.9632267755999937E-2</v>
      </c>
      <c r="AM334" s="84">
        <v>3.5217641295999913E-2</v>
      </c>
      <c r="AN334" s="91">
        <v>3.9267035953846285E-2</v>
      </c>
      <c r="AO334" s="91">
        <v>3.0494797744186064E-2</v>
      </c>
      <c r="AP334" s="87">
        <v>4.6541561139999965E-2</v>
      </c>
      <c r="AQ334" s="84">
        <v>3.3319506040000002E-2</v>
      </c>
      <c r="AR334" s="91">
        <v>5.429186397872332E-2</v>
      </c>
      <c r="AS334" s="91">
        <v>4.2385882955999987E-2</v>
      </c>
      <c r="AT334" s="87">
        <v>3.7548867751999948E-2</v>
      </c>
      <c r="AU334" s="143">
        <v>5.1090199999999975E-2</v>
      </c>
      <c r="AV334" s="119">
        <v>4.0985763695400003E-2</v>
      </c>
      <c r="AW334" s="119">
        <v>3.5987730000000002E-2</v>
      </c>
      <c r="AX334" s="119">
        <v>4.2924876522400027E-2</v>
      </c>
      <c r="AY334" s="119">
        <v>3.7504669999999997E-2</v>
      </c>
    </row>
    <row r="335" spans="1:51">
      <c r="A335" s="7">
        <v>41394</v>
      </c>
      <c r="B335" s="84"/>
      <c r="C335" s="87">
        <v>2.3819201076000107E-2</v>
      </c>
      <c r="D335" s="84">
        <v>1.3098596446551758E-2</v>
      </c>
      <c r="E335" s="91">
        <v>1.9565980477999956E-2</v>
      </c>
      <c r="F335" s="91">
        <v>2.0251358377999962E-2</v>
      </c>
      <c r="G335" s="91">
        <v>2.7764603772000074E-2</v>
      </c>
      <c r="H335" s="91">
        <v>3.0264847859999833E-3</v>
      </c>
      <c r="I335" s="91">
        <v>2.4202258686000011E-2</v>
      </c>
      <c r="J335" s="91">
        <v>2.8151629299999925E-2</v>
      </c>
      <c r="K335" s="91">
        <v>2.5210487799999903E-2</v>
      </c>
      <c r="L335" s="87">
        <v>3.1674107121428596E-2</v>
      </c>
      <c r="M335" s="84">
        <v>4.7717868566000021E-2</v>
      </c>
      <c r="N335" s="91">
        <v>9.5218006819999257E-3</v>
      </c>
      <c r="O335" s="87">
        <v>2.4859683525999987E-2</v>
      </c>
      <c r="P335" s="84">
        <v>7.0424662840000707E-3</v>
      </c>
      <c r="Q335" s="91">
        <v>-2.0131232225999995E-2</v>
      </c>
      <c r="R335" s="91">
        <v>3.0583448559999837E-3</v>
      </c>
      <c r="S335" s="91">
        <v>-7.4400636860000313E-3</v>
      </c>
      <c r="T335" s="91">
        <v>4.3225451140000981E-3</v>
      </c>
      <c r="U335" s="91">
        <v>1.7031184159999935E-2</v>
      </c>
      <c r="V335" s="91">
        <v>-1.2183159280000022E-2</v>
      </c>
      <c r="W335" s="91">
        <v>2.4160823440000367E-3</v>
      </c>
      <c r="X335" s="91">
        <v>1.9568549613999897E-2</v>
      </c>
      <c r="Y335" s="91">
        <v>1.6525115479999464E-3</v>
      </c>
      <c r="Z335" s="87">
        <v>1.9411836898000079E-2</v>
      </c>
      <c r="AA335" s="84">
        <v>6.656493699999988E-3</v>
      </c>
      <c r="AB335" s="91">
        <v>2.1545557002000004E-2</v>
      </c>
      <c r="AC335" s="91">
        <v>-2.8801553144738312E-3</v>
      </c>
      <c r="AD335" s="91">
        <v>8.4888802600002755E-4</v>
      </c>
      <c r="AE335" s="91">
        <v>6.4328837539999739E-3</v>
      </c>
      <c r="AF335" s="94">
        <v>-4.7470170279999557E-3</v>
      </c>
      <c r="AG335" s="84">
        <v>2.850966650800002E-2</v>
      </c>
      <c r="AH335" s="91">
        <v>3.428098824600001E-2</v>
      </c>
      <c r="AI335" s="91">
        <v>1.5059716717999994E-2</v>
      </c>
      <c r="AJ335" s="91">
        <v>8.5302496360000202E-3</v>
      </c>
      <c r="AK335" s="91">
        <v>1.9902899274000019E-2</v>
      </c>
      <c r="AL335" s="87">
        <v>2.7572424057999978E-2</v>
      </c>
      <c r="AM335" s="84">
        <v>2.7193285200000084E-3</v>
      </c>
      <c r="AN335" s="91">
        <v>7.7402943292308457E-3</v>
      </c>
      <c r="AO335" s="91">
        <v>7.1862498355554916E-3</v>
      </c>
      <c r="AP335" s="87">
        <v>1.5436712952000109E-2</v>
      </c>
      <c r="AQ335" s="84">
        <v>3.8214429713999909E-2</v>
      </c>
      <c r="AR335" s="91">
        <v>1.5214789589130362E-2</v>
      </c>
      <c r="AS335" s="91">
        <v>1.997598714000004E-2</v>
      </c>
      <c r="AT335" s="87">
        <v>7.348863220000057E-3</v>
      </c>
      <c r="AU335" s="143">
        <v>3.0096700000000087E-2</v>
      </c>
      <c r="AV335" s="119">
        <v>1.49600886656E-2</v>
      </c>
      <c r="AW335" s="119">
        <v>1.808572E-2</v>
      </c>
      <c r="AX335" s="119">
        <v>1.5737063063799996E-2</v>
      </c>
      <c r="AY335" s="119">
        <v>1.9266839999999997E-2</v>
      </c>
    </row>
    <row r="336" spans="1:51">
      <c r="A336" s="7">
        <v>41425</v>
      </c>
      <c r="B336" s="84"/>
      <c r="C336" s="87">
        <v>5.4635798033999983E-2</v>
      </c>
      <c r="D336" s="84">
        <v>3.8854859108070183E-2</v>
      </c>
      <c r="E336" s="91">
        <v>6.0636981520000077E-2</v>
      </c>
      <c r="F336" s="91">
        <v>7.9655842720000036E-2</v>
      </c>
      <c r="G336" s="91">
        <v>6.4735886460000058E-2</v>
      </c>
      <c r="H336" s="91">
        <v>4.8527571459999974E-2</v>
      </c>
      <c r="I336" s="91">
        <v>4.2874433379999966E-2</v>
      </c>
      <c r="J336" s="91">
        <v>6.0036042319999927E-2</v>
      </c>
      <c r="K336" s="91">
        <v>5.7431206476000085E-2</v>
      </c>
      <c r="L336" s="87">
        <v>4.9289914458536588E-2</v>
      </c>
      <c r="M336" s="84">
        <v>-1.6005828620000107E-2</v>
      </c>
      <c r="N336" s="91">
        <v>3.3830949299999968E-2</v>
      </c>
      <c r="O336" s="87">
        <v>6.3478218993999969E-2</v>
      </c>
      <c r="P336" s="84">
        <v>4.45734730359999E-2</v>
      </c>
      <c r="Q336" s="91">
        <v>4.6938925495999984E-2</v>
      </c>
      <c r="R336" s="91">
        <v>6.3147599155999989E-2</v>
      </c>
      <c r="S336" s="91">
        <v>3.8829798796000015E-2</v>
      </c>
      <c r="T336" s="91">
        <v>4.4806502656000058E-2</v>
      </c>
      <c r="U336" s="91">
        <v>5.711779409599993E-2</v>
      </c>
      <c r="V336" s="91">
        <v>1.5129907339999971E-2</v>
      </c>
      <c r="W336" s="91">
        <v>5.4037510316000015E-2</v>
      </c>
      <c r="X336" s="91">
        <v>2.5657697840000049E-2</v>
      </c>
      <c r="Y336" s="91">
        <v>4.4727315995999994E-2</v>
      </c>
      <c r="Z336" s="87">
        <v>5.4305430929199927E-2</v>
      </c>
      <c r="AA336" s="84">
        <v>3.5058423660000004E-2</v>
      </c>
      <c r="AB336" s="91">
        <v>5.4928193055999941E-2</v>
      </c>
      <c r="AC336" s="91">
        <v>4.2140770054794441E-2</v>
      </c>
      <c r="AD336" s="91">
        <v>5.1196831519999986E-2</v>
      </c>
      <c r="AE336" s="91">
        <v>2.4980427392000015E-2</v>
      </c>
      <c r="AF336" s="94">
        <v>7.0892402099999918E-2</v>
      </c>
      <c r="AG336" s="84">
        <v>3.0882564979999971E-2</v>
      </c>
      <c r="AH336" s="91">
        <v>2.0233037879999971E-2</v>
      </c>
      <c r="AI336" s="91">
        <v>3.8322111735999975E-2</v>
      </c>
      <c r="AJ336" s="91">
        <v>3.50893283E-2</v>
      </c>
      <c r="AK336" s="91">
        <v>2.7055915322000024E-2</v>
      </c>
      <c r="AL336" s="87">
        <v>2.8525632805999956E-2</v>
      </c>
      <c r="AM336" s="84">
        <v>6.179770248000005E-2</v>
      </c>
      <c r="AN336" s="91">
        <v>2.6998558368181769E-2</v>
      </c>
      <c r="AO336" s="91">
        <v>5.0053317071428571E-2</v>
      </c>
      <c r="AP336" s="87">
        <v>8.6963223059999928E-2</v>
      </c>
      <c r="AQ336" s="84">
        <v>-8.8707592147999614E-3</v>
      </c>
      <c r="AR336" s="91">
        <v>2.3925300349999956E-2</v>
      </c>
      <c r="AS336" s="91">
        <v>7.127519678000005E-2</v>
      </c>
      <c r="AT336" s="87">
        <v>4.8657190239999926E-2</v>
      </c>
      <c r="AU336" s="143">
        <v>1.0569700000000015E-2</v>
      </c>
      <c r="AV336" s="119">
        <v>2.7279455575320001E-2</v>
      </c>
      <c r="AW336" s="119">
        <v>2.0762800000000001E-2</v>
      </c>
      <c r="AX336" s="119">
        <v>2.9378379051319983E-2</v>
      </c>
      <c r="AY336" s="119">
        <v>2.3388269999999999E-2</v>
      </c>
    </row>
    <row r="337" spans="1:51">
      <c r="A337" s="7">
        <v>41453</v>
      </c>
      <c r="B337" s="84"/>
      <c r="C337" s="87">
        <v>-2.0418670003999995E-2</v>
      </c>
      <c r="D337" s="84">
        <v>-9.0554980379310424E-3</v>
      </c>
      <c r="E337" s="91">
        <v>-2.4184238020000137E-2</v>
      </c>
      <c r="F337" s="91">
        <v>-4.0738107600000184E-3</v>
      </c>
      <c r="G337" s="91">
        <v>-4.6622813800000218E-3</v>
      </c>
      <c r="H337" s="91">
        <v>-1.6088752059999933E-2</v>
      </c>
      <c r="I337" s="91">
        <v>-1.7846603459999999E-2</v>
      </c>
      <c r="J337" s="91">
        <v>-6.7884804000000187E-3</v>
      </c>
      <c r="K337" s="91">
        <v>-1.3347133680000067E-2</v>
      </c>
      <c r="L337" s="87">
        <v>-1.7502878809523836E-2</v>
      </c>
      <c r="M337" s="84">
        <v>3.6190126799999778E-3</v>
      </c>
      <c r="N337" s="91">
        <v>-1.9812564539999911E-2</v>
      </c>
      <c r="O337" s="87">
        <v>7.8740645399999476E-3</v>
      </c>
      <c r="P337" s="84">
        <v>-4.3580549119999978E-2</v>
      </c>
      <c r="Q337" s="91">
        <v>-1.9576429853999988E-2</v>
      </c>
      <c r="R337" s="91">
        <v>-1.835012774E-2</v>
      </c>
      <c r="S337" s="91">
        <v>-1.7402783300000002E-2</v>
      </c>
      <c r="T337" s="91">
        <v>-2.3372816879999925E-2</v>
      </c>
      <c r="U337" s="91">
        <v>-2.7613605939999952E-2</v>
      </c>
      <c r="V337" s="91">
        <v>-5.3334896200000204E-3</v>
      </c>
      <c r="W337" s="91">
        <v>-2.8798663160000015E-2</v>
      </c>
      <c r="X337" s="91">
        <v>-2.1978044319999945E-2</v>
      </c>
      <c r="Y337" s="91">
        <v>-1.8643893959999991E-2</v>
      </c>
      <c r="Z337" s="87">
        <v>-1.304695645999987E-2</v>
      </c>
      <c r="AA337" s="84">
        <v>-3.2259999999999955E-2</v>
      </c>
      <c r="AB337" s="91">
        <v>-3.1081072160000001E-2</v>
      </c>
      <c r="AC337" s="91">
        <v>-6.1518316555555508E-3</v>
      </c>
      <c r="AD337" s="91">
        <v>-1.6782368320000018E-2</v>
      </c>
      <c r="AE337" s="91">
        <v>-1.9219840099999885E-2</v>
      </c>
      <c r="AF337" s="94">
        <v>-2.1684123144000034E-2</v>
      </c>
      <c r="AG337" s="84">
        <v>-1.0381438040000024E-2</v>
      </c>
      <c r="AH337" s="91">
        <v>-1.6601311499999993E-2</v>
      </c>
      <c r="AI337" s="91">
        <v>-2.536077070000009E-2</v>
      </c>
      <c r="AJ337" s="91">
        <v>-1.7315083384000007E-2</v>
      </c>
      <c r="AK337" s="91">
        <v>-1.5286613620000056E-2</v>
      </c>
      <c r="AL337" s="87">
        <v>-1.9727918600000005E-2</v>
      </c>
      <c r="AM337" s="84">
        <v>-1.5899173450980464E-2</v>
      </c>
      <c r="AN337" s="91">
        <v>-1.6968056527272735E-2</v>
      </c>
      <c r="AO337" s="91">
        <v>-3.8862651227272726E-2</v>
      </c>
      <c r="AP337" s="87">
        <v>-5.1299999999999679E-3</v>
      </c>
      <c r="AQ337" s="84">
        <v>-1.4956390890000004E-2</v>
      </c>
      <c r="AR337" s="91">
        <v>-1.09929454468084E-2</v>
      </c>
      <c r="AS337" s="91">
        <v>1.0924846900000063E-3</v>
      </c>
      <c r="AT337" s="87">
        <v>-9.6323830679999611E-3</v>
      </c>
      <c r="AU337" s="143">
        <v>-9.5030999999998755E-3</v>
      </c>
      <c r="AV337" s="119">
        <v>-1.24272252782E-2</v>
      </c>
      <c r="AW337" s="119">
        <v>-1.499933E-2</v>
      </c>
      <c r="AX337" s="119">
        <v>-1.042827976482001E-2</v>
      </c>
      <c r="AY337" s="119">
        <v>-1.342875E-2</v>
      </c>
    </row>
    <row r="338" spans="1:51">
      <c r="A338" s="7">
        <v>41486</v>
      </c>
      <c r="B338" s="84"/>
      <c r="C338" s="87">
        <v>7.0635686739999981E-2</v>
      </c>
      <c r="D338" s="84">
        <v>6.3585652049999997E-2</v>
      </c>
      <c r="E338" s="91">
        <v>6.0644091299999925E-2</v>
      </c>
      <c r="F338" s="91">
        <v>6.5759248420000027E-2</v>
      </c>
      <c r="G338" s="91">
        <v>6.3986932760000004E-2</v>
      </c>
      <c r="H338" s="91">
        <v>5.5869144979999952E-2</v>
      </c>
      <c r="I338" s="91">
        <v>6.095867862000004E-2</v>
      </c>
      <c r="J338" s="91">
        <v>6.3379218219999922E-2</v>
      </c>
      <c r="K338" s="91">
        <v>4.6792835139999989E-2</v>
      </c>
      <c r="L338" s="87">
        <v>5.9289878809523744E-2</v>
      </c>
      <c r="M338" s="84">
        <v>3.6355816479999969E-2</v>
      </c>
      <c r="N338" s="91">
        <v>4.577173707999993E-2</v>
      </c>
      <c r="O338" s="87">
        <v>6.8831895259999998E-2</v>
      </c>
      <c r="P338" s="84">
        <v>6.5037957931999957E-2</v>
      </c>
      <c r="Q338" s="91">
        <v>6.672580423200003E-2</v>
      </c>
      <c r="R338" s="91">
        <v>7.7392660432000104E-2</v>
      </c>
      <c r="S338" s="91">
        <v>6.231647483199998E-2</v>
      </c>
      <c r="T338" s="91">
        <v>7.2469501032000005E-2</v>
      </c>
      <c r="U338" s="91">
        <v>8.4500887431999905E-2</v>
      </c>
      <c r="V338" s="91">
        <v>6.2030546519999952E-2</v>
      </c>
      <c r="W338" s="91">
        <v>7.1530054951999933E-2</v>
      </c>
      <c r="X338" s="91">
        <v>4.9826441140000011E-2</v>
      </c>
      <c r="Y338" s="91">
        <v>7.7540627352000069E-2</v>
      </c>
      <c r="Z338" s="87">
        <v>4.6952285549999973E-2</v>
      </c>
      <c r="AA338" s="84">
        <v>5.6670302959999974E-2</v>
      </c>
      <c r="AB338" s="91">
        <v>8.4553047200000009E-2</v>
      </c>
      <c r="AC338" s="91">
        <v>5.892700344871793E-2</v>
      </c>
      <c r="AD338" s="91">
        <v>4.2785145200000096E-2</v>
      </c>
      <c r="AE338" s="91">
        <v>5.0931900251999895E-2</v>
      </c>
      <c r="AF338" s="94">
        <v>5.2862784940000074E-2</v>
      </c>
      <c r="AG338" s="84">
        <v>6.9871556200000073E-2</v>
      </c>
      <c r="AH338" s="91">
        <v>5.6407477919999893E-2</v>
      </c>
      <c r="AI338" s="91">
        <v>6.4007661820000061E-2</v>
      </c>
      <c r="AJ338" s="91">
        <v>6.2924213157999898E-2</v>
      </c>
      <c r="AK338" s="91">
        <v>5.3388854000000041E-2</v>
      </c>
      <c r="AL338" s="87">
        <v>6.0935120479999938E-2</v>
      </c>
      <c r="AM338" s="84">
        <v>6.4573089415094209E-2</v>
      </c>
      <c r="AN338" s="91">
        <v>5.9674749865671561E-2</v>
      </c>
      <c r="AO338" s="91">
        <v>3.6227128238095263E-2</v>
      </c>
      <c r="AP338" s="87">
        <v>6.0038203784313682E-2</v>
      </c>
      <c r="AQ338" s="84">
        <v>4.1914848960000084E-2</v>
      </c>
      <c r="AR338" s="91">
        <v>7.5391670540476241E-2</v>
      </c>
      <c r="AS338" s="91">
        <v>6.6151240960000024E-2</v>
      </c>
      <c r="AT338" s="87">
        <v>3.8626167080000107E-2</v>
      </c>
      <c r="AU338" s="143">
        <v>4.5721799999999924E-2</v>
      </c>
      <c r="AV338" s="119">
        <v>5.4275790303599997E-2</v>
      </c>
      <c r="AW338" s="119">
        <v>4.9462079999999999E-2</v>
      </c>
      <c r="AX338" s="119">
        <v>5.5186512321599962E-2</v>
      </c>
      <c r="AY338" s="119">
        <v>5.088413E-2</v>
      </c>
    </row>
    <row r="339" spans="1:51">
      <c r="A339" s="7">
        <v>41516</v>
      </c>
      <c r="B339" s="84"/>
      <c r="C339" s="87">
        <v>-3.5000412020000038E-2</v>
      </c>
      <c r="D339" s="84">
        <v>-3.3803090721311602E-2</v>
      </c>
      <c r="E339" s="91">
        <v>-3.5507342239999851E-2</v>
      </c>
      <c r="F339" s="91">
        <v>-3.2770030320000032E-2</v>
      </c>
      <c r="G339" s="91">
        <v>-3.2709400688000101E-2</v>
      </c>
      <c r="H339" s="91">
        <v>-2.6502307248000068E-2</v>
      </c>
      <c r="I339" s="91">
        <v>-1.6911416346000019E-2</v>
      </c>
      <c r="J339" s="91">
        <v>-2.3766559680000077E-2</v>
      </c>
      <c r="K339" s="91">
        <v>-2.352456618800014E-2</v>
      </c>
      <c r="L339" s="87">
        <v>-1.9193674745238143E-2</v>
      </c>
      <c r="M339" s="84">
        <v>-3.8108077847999855E-2</v>
      </c>
      <c r="N339" s="91">
        <v>-2.8785135799999972E-2</v>
      </c>
      <c r="O339" s="87">
        <v>-2.8787891146E-2</v>
      </c>
      <c r="P339" s="84">
        <v>-3.1358584379999832E-2</v>
      </c>
      <c r="Q339" s="91">
        <v>-2.5006707740000023E-2</v>
      </c>
      <c r="R339" s="91">
        <v>-2.7646581880000021E-2</v>
      </c>
      <c r="S339" s="91">
        <v>-2.7339882859999998E-2</v>
      </c>
      <c r="T339" s="91">
        <v>-2.4670891119999983E-2</v>
      </c>
      <c r="U339" s="91">
        <v>-3.0014666040000137E-2</v>
      </c>
      <c r="V339" s="91">
        <v>-2.950185827999996E-2</v>
      </c>
      <c r="W339" s="91">
        <v>-3.236730491999984E-2</v>
      </c>
      <c r="X339" s="91">
        <v>-2.7150721039999826E-2</v>
      </c>
      <c r="Y339" s="91">
        <v>-3.5082756440000029E-2</v>
      </c>
      <c r="Z339" s="87">
        <v>-2.9696006060000002E-2</v>
      </c>
      <c r="AA339" s="84">
        <v>-4.9573431040000004E-2</v>
      </c>
      <c r="AB339" s="91">
        <v>-2.3772728939999932E-2</v>
      </c>
      <c r="AC339" s="91">
        <v>-2.0234524041096047E-2</v>
      </c>
      <c r="AD339" s="91">
        <v>-1.6586569339999913E-2</v>
      </c>
      <c r="AE339" s="91">
        <v>-1.9523515380000078E-2</v>
      </c>
      <c r="AF339" s="94">
        <v>-2.5260156120000099E-2</v>
      </c>
      <c r="AG339" s="84">
        <v>-2.6035800020000055E-2</v>
      </c>
      <c r="AH339" s="91">
        <v>-2.476191837999997E-2</v>
      </c>
      <c r="AI339" s="91">
        <v>-1.9008762300000037E-2</v>
      </c>
      <c r="AJ339" s="91">
        <v>-1.6075518279999979E-2</v>
      </c>
      <c r="AK339" s="91">
        <v>-2.3502906779999999E-2</v>
      </c>
      <c r="AL339" s="87">
        <v>-2.6607325980000041E-2</v>
      </c>
      <c r="AM339" s="84">
        <v>-2.7900372498039228E-2</v>
      </c>
      <c r="AN339" s="91">
        <v>-2.3537856036923044E-2</v>
      </c>
      <c r="AO339" s="91">
        <v>-2.5925542500000454E-3</v>
      </c>
      <c r="AP339" s="87">
        <v>-3.8934461647999963E-2</v>
      </c>
      <c r="AQ339" s="84">
        <v>-4.7974845760000107E-2</v>
      </c>
      <c r="AR339" s="91">
        <v>-3.4151172650000006E-2</v>
      </c>
      <c r="AS339" s="91">
        <v>-3.68744264880001E-2</v>
      </c>
      <c r="AT339" s="87">
        <v>-3.1060769500000029E-2</v>
      </c>
      <c r="AU339" s="143">
        <v>-4.2612899999999954E-2</v>
      </c>
      <c r="AV339" s="119">
        <v>-2.9854979682800001E-2</v>
      </c>
      <c r="AW339" s="119">
        <v>-3.1298039999999999E-2</v>
      </c>
      <c r="AX339" s="119">
        <v>-2.7829039269199999E-2</v>
      </c>
      <c r="AY339" s="119">
        <v>-2.896172E-2</v>
      </c>
    </row>
    <row r="340" spans="1:51">
      <c r="A340" s="7">
        <v>41547</v>
      </c>
      <c r="B340" s="84"/>
      <c r="C340" s="87">
        <v>4.1151229740000073E-2</v>
      </c>
      <c r="D340" s="84">
        <v>2.3719867762711955E-2</v>
      </c>
      <c r="E340" s="91">
        <v>3.5794316078000099E-2</v>
      </c>
      <c r="F340" s="91">
        <v>3.372388521799996E-2</v>
      </c>
      <c r="G340" s="91">
        <v>2.6555465778000054E-2</v>
      </c>
      <c r="H340" s="91">
        <v>3.2384888706000092E-2</v>
      </c>
      <c r="I340" s="91">
        <v>3.064278731999992E-2</v>
      </c>
      <c r="J340" s="91">
        <v>3.4165723180000107E-2</v>
      </c>
      <c r="K340" s="91">
        <v>3.471961169999993E-2</v>
      </c>
      <c r="L340" s="87">
        <v>4.9627372190476082E-2</v>
      </c>
      <c r="M340" s="84">
        <v>1.8872396387999979E-2</v>
      </c>
      <c r="N340" s="91">
        <v>5.3103262280000063E-2</v>
      </c>
      <c r="O340" s="87">
        <v>4.073383045399992E-2</v>
      </c>
      <c r="P340" s="84">
        <v>4.7855254477999987E-2</v>
      </c>
      <c r="Q340" s="91">
        <v>4.3384826258000109E-2</v>
      </c>
      <c r="R340" s="91">
        <v>5.148469801799993E-2</v>
      </c>
      <c r="S340" s="91">
        <v>4.7761206697999992E-2</v>
      </c>
      <c r="T340" s="91">
        <v>6.0431152717999925E-2</v>
      </c>
      <c r="U340" s="91">
        <v>4.788845699800004E-2</v>
      </c>
      <c r="V340" s="91">
        <v>4.6947925897999898E-2</v>
      </c>
      <c r="W340" s="91">
        <v>5.7987601098000052E-2</v>
      </c>
      <c r="X340" s="91">
        <v>4.2033881072000012E-2</v>
      </c>
      <c r="Y340" s="91">
        <v>5.7450275279999907E-2</v>
      </c>
      <c r="Z340" s="87">
        <v>2.6431052019999957E-2</v>
      </c>
      <c r="AA340" s="84">
        <v>4.7592664978000077E-2</v>
      </c>
      <c r="AB340" s="91">
        <v>6.2244700759999994E-2</v>
      </c>
      <c r="AC340" s="91">
        <v>4.4542897782608781E-2</v>
      </c>
      <c r="AD340" s="91">
        <v>5.5304487337999975E-2</v>
      </c>
      <c r="AE340" s="91">
        <v>3.6572148619999911E-2</v>
      </c>
      <c r="AF340" s="94">
        <v>4.7167576759999941E-2</v>
      </c>
      <c r="AG340" s="84">
        <v>5.1961816993999932E-2</v>
      </c>
      <c r="AH340" s="91">
        <v>3.1459223859999996E-2</v>
      </c>
      <c r="AI340" s="91">
        <v>5.2065219533999896E-2</v>
      </c>
      <c r="AJ340" s="91">
        <v>3.940512461399992E-2</v>
      </c>
      <c r="AK340" s="91">
        <v>5.7371987213999942E-2</v>
      </c>
      <c r="AL340" s="87">
        <v>5.4517754813999897E-2</v>
      </c>
      <c r="AM340" s="84">
        <v>5.2177592527451022E-2</v>
      </c>
      <c r="AN340" s="91">
        <v>5.2887357080645181E-2</v>
      </c>
      <c r="AO340" s="91">
        <v>4.0537853333333373E-2</v>
      </c>
      <c r="AP340" s="87">
        <v>4.9285347102000054E-2</v>
      </c>
      <c r="AQ340" s="84">
        <v>2.7810946885999943E-2</v>
      </c>
      <c r="AR340" s="91">
        <v>4.8907074638461445E-2</v>
      </c>
      <c r="AS340" s="91">
        <v>4.7446661766000098E-2</v>
      </c>
      <c r="AT340" s="87">
        <v>6.4291858760000098E-2</v>
      </c>
      <c r="AU340" s="143">
        <v>4.8613699999999982E-2</v>
      </c>
      <c r="AV340" s="119">
        <v>3.85472452024E-2</v>
      </c>
      <c r="AW340" s="119">
        <v>2.974951E-2</v>
      </c>
      <c r="AX340" s="119">
        <v>4.0394810318800004E-2</v>
      </c>
      <c r="AY340" s="119">
        <v>3.1359429999999994E-2</v>
      </c>
    </row>
    <row r="341" spans="1:51">
      <c r="A341" s="7">
        <v>41578</v>
      </c>
      <c r="B341" s="84"/>
      <c r="C341" s="87">
        <v>4.2252016813999926E-2</v>
      </c>
      <c r="D341" s="84">
        <v>4.8799894137931066E-2</v>
      </c>
      <c r="E341" s="91">
        <v>5.5088387252000048E-2</v>
      </c>
      <c r="F341" s="91">
        <v>4.0107425751999992E-2</v>
      </c>
      <c r="G341" s="91">
        <v>6.5286483431999942E-2</v>
      </c>
      <c r="H341" s="91">
        <v>6.3879175180000081E-2</v>
      </c>
      <c r="I341" s="91">
        <v>5.5029952639999991E-2</v>
      </c>
      <c r="J341" s="91">
        <v>6.2151882860000063E-2</v>
      </c>
      <c r="K341" s="91">
        <v>6.7020352439999931E-2</v>
      </c>
      <c r="L341" s="87">
        <v>5.5898864268292714E-2</v>
      </c>
      <c r="M341" s="84">
        <v>4.5584436800000017E-2</v>
      </c>
      <c r="N341" s="91">
        <v>4.806686769199997E-2</v>
      </c>
      <c r="O341" s="87">
        <v>3.9695631374000007E-2</v>
      </c>
      <c r="P341" s="84">
        <v>5.2613501700000009E-2</v>
      </c>
      <c r="Q341" s="91">
        <v>3.7587768408163358E-2</v>
      </c>
      <c r="R341" s="91">
        <v>4.587222044897965E-2</v>
      </c>
      <c r="S341" s="91">
        <v>4.7843525612244919E-2</v>
      </c>
      <c r="T341" s="91">
        <v>5.1181400612244854E-2</v>
      </c>
      <c r="U341" s="91">
        <v>5.0813983999999923E-2</v>
      </c>
      <c r="V341" s="91">
        <v>4.0050626700000036E-2</v>
      </c>
      <c r="W341" s="91">
        <v>4.4805046040816254E-2</v>
      </c>
      <c r="X341" s="91">
        <v>4.9124743918367297E-2</v>
      </c>
      <c r="Y341" s="91">
        <v>4.2802655900000097E-2</v>
      </c>
      <c r="Z341" s="87">
        <v>4.1195234099999922E-2</v>
      </c>
      <c r="AA341" s="84">
        <v>3.8208566660000054E-2</v>
      </c>
      <c r="AB341" s="91">
        <v>3.317978118000009E-2</v>
      </c>
      <c r="AC341" s="91">
        <v>3.6612393460274006E-2</v>
      </c>
      <c r="AD341" s="91">
        <v>3.7570864739999932E-2</v>
      </c>
      <c r="AE341" s="91">
        <v>4.3019149260000056E-2</v>
      </c>
      <c r="AF341" s="94">
        <v>4.5650478520000037E-2</v>
      </c>
      <c r="AG341" s="84">
        <v>3.2121025099999923E-2</v>
      </c>
      <c r="AH341" s="91">
        <v>4.7119375619999904E-2</v>
      </c>
      <c r="AI341" s="91">
        <v>2.3771726799999948E-2</v>
      </c>
      <c r="AJ341" s="91">
        <v>3.0038330000000002E-2</v>
      </c>
      <c r="AK341" s="91">
        <v>3.4052414934000019E-2</v>
      </c>
      <c r="AL341" s="87">
        <v>3.7825267974000099E-2</v>
      </c>
      <c r="AM341" s="84">
        <v>5.2624450479999973E-2</v>
      </c>
      <c r="AN341" s="91">
        <v>4.8315378467741921E-2</v>
      </c>
      <c r="AO341" s="91">
        <v>7.0283293657894763E-2</v>
      </c>
      <c r="AP341" s="87">
        <v>4.5475184440000094E-2</v>
      </c>
      <c r="AQ341" s="84">
        <v>4.4596634296000026E-2</v>
      </c>
      <c r="AR341" s="91">
        <v>4.0681602921568638E-2</v>
      </c>
      <c r="AS341" s="91">
        <v>5.8387249059999924E-2</v>
      </c>
      <c r="AT341" s="87">
        <v>3.4369127419999979E-2</v>
      </c>
      <c r="AU341" s="143">
        <v>4.1707409122448968E-2</v>
      </c>
      <c r="AV341" s="119">
        <v>4.1739149354199999E-2</v>
      </c>
      <c r="AW341" s="119">
        <v>4.4595719999999998E-2</v>
      </c>
      <c r="AX341" s="119">
        <v>4.2747145527399964E-2</v>
      </c>
      <c r="AY341" s="119">
        <v>4.596782E-2</v>
      </c>
    </row>
    <row r="342" spans="1:51">
      <c r="A342" s="7">
        <v>41607</v>
      </c>
      <c r="B342" s="84"/>
      <c r="C342" s="87">
        <v>3.972544364000008E-2</v>
      </c>
      <c r="D342" s="84">
        <v>3.1546404670000028E-2</v>
      </c>
      <c r="E342" s="91">
        <v>4.9026704100000096E-2</v>
      </c>
      <c r="F342" s="91">
        <v>6.4282732639999951E-2</v>
      </c>
      <c r="G342" s="91">
        <v>4.6632877223999891E-2</v>
      </c>
      <c r="H342" s="91">
        <v>2.2827646279999891E-2</v>
      </c>
      <c r="I342" s="91">
        <v>4.7802294960000102E-2</v>
      </c>
      <c r="J342" s="91">
        <v>6.7371439920000054E-2</v>
      </c>
      <c r="K342" s="91">
        <v>2.678935500199997E-2</v>
      </c>
      <c r="L342" s="87">
        <v>5.4351048073809416E-2</v>
      </c>
      <c r="M342" s="84">
        <v>-1.3171301780000033E-2</v>
      </c>
      <c r="N342" s="91">
        <v>2.3739605620000104E-2</v>
      </c>
      <c r="O342" s="87">
        <v>3.6729813760000063E-2</v>
      </c>
      <c r="P342" s="84">
        <v>4.8049723219999896E-2</v>
      </c>
      <c r="Q342" s="91">
        <v>3.0356091845999966E-2</v>
      </c>
      <c r="R342" s="91">
        <v>3.4130387108000093E-2</v>
      </c>
      <c r="S342" s="91">
        <v>3.4844043446000006E-2</v>
      </c>
      <c r="T342" s="91">
        <v>4.3680220268000003E-2</v>
      </c>
      <c r="U342" s="91">
        <v>4.4767100327999909E-2</v>
      </c>
      <c r="V342" s="91">
        <v>2.175791164600005E-2</v>
      </c>
      <c r="W342" s="91">
        <v>4.0602372087999994E-2</v>
      </c>
      <c r="X342" s="91">
        <v>2.9765608531999943E-2</v>
      </c>
      <c r="Y342" s="91">
        <v>4.0922039478000105E-2</v>
      </c>
      <c r="Z342" s="87">
        <v>4.1495136481999984E-2</v>
      </c>
      <c r="AA342" s="84">
        <v>2.2711591320000002E-2</v>
      </c>
      <c r="AB342" s="91">
        <v>3.4916101959999946E-2</v>
      </c>
      <c r="AC342" s="91">
        <v>3.2198662715068549E-2</v>
      </c>
      <c r="AD342" s="91">
        <v>3.211470327999999E-2</v>
      </c>
      <c r="AE342" s="91">
        <v>2.2881941180000087E-2</v>
      </c>
      <c r="AF342" s="94">
        <v>3.8954734100000055E-2</v>
      </c>
      <c r="AG342" s="84">
        <v>2.5051360780000032E-2</v>
      </c>
      <c r="AH342" s="91">
        <v>2.6613125019999906E-2</v>
      </c>
      <c r="AI342" s="91">
        <v>3.8985618999999971E-2</v>
      </c>
      <c r="AJ342" s="91">
        <v>4.1993948843999984E-2</v>
      </c>
      <c r="AK342" s="91">
        <v>3.0284434079999922E-2</v>
      </c>
      <c r="AL342" s="87">
        <v>2.7578990439999895E-2</v>
      </c>
      <c r="AM342" s="84">
        <v>3.2849431467999901E-2</v>
      </c>
      <c r="AN342" s="91">
        <v>1.7526499464999956E-2</v>
      </c>
      <c r="AO342" s="91">
        <v>1.958692964864861E-2</v>
      </c>
      <c r="AP342" s="87">
        <v>2.2005328904000088E-2</v>
      </c>
      <c r="AQ342" s="84">
        <v>1.384171973800008E-2</v>
      </c>
      <c r="AR342" s="91">
        <v>2.1787900632499912E-2</v>
      </c>
      <c r="AS342" s="91">
        <v>1.2498753617999903E-2</v>
      </c>
      <c r="AT342" s="87">
        <v>1.3679192327999967E-2</v>
      </c>
      <c r="AU342" s="87">
        <v>1.9547568577999996E-2</v>
      </c>
      <c r="AV342" s="119">
        <v>2.1681044740199999E-2</v>
      </c>
      <c r="AW342" s="119">
        <v>2.804947E-2</v>
      </c>
      <c r="AX342" s="119">
        <v>2.3676928979600009E-2</v>
      </c>
      <c r="AY342" s="119">
        <v>3.047395E-2</v>
      </c>
    </row>
    <row r="343" spans="1:51">
      <c r="A343" s="7">
        <v>41639</v>
      </c>
      <c r="B343" s="84"/>
      <c r="C343" s="87">
        <v>2.0373007816000044E-2</v>
      </c>
      <c r="D343" s="84">
        <v>1.9526849904761834E-2</v>
      </c>
      <c r="E343" s="91">
        <v>2.1122932416000051E-2</v>
      </c>
      <c r="F343" s="91">
        <v>2.9668849819999954E-2</v>
      </c>
      <c r="G343" s="91">
        <v>2.3660230134615379E-2</v>
      </c>
      <c r="H343" s="91">
        <v>2.0987912875999992E-2</v>
      </c>
      <c r="I343" s="91">
        <v>3.358642557599989E-2</v>
      </c>
      <c r="J343" s="91">
        <v>1.6167518140000059E-2</v>
      </c>
      <c r="K343" s="91">
        <v>1.9862971363999948E-2</v>
      </c>
      <c r="L343" s="87">
        <v>3.3832758547619024E-2</v>
      </c>
      <c r="M343" s="84">
        <v>1.3112176859999991E-2</v>
      </c>
      <c r="N343" s="91">
        <v>3.8854477459999925E-2</v>
      </c>
      <c r="O343" s="87">
        <v>2.5123012279999912E-2</v>
      </c>
      <c r="P343" s="84">
        <v>1.9527675741999984E-2</v>
      </c>
      <c r="Q343" s="91">
        <v>1.3074350796000056E-2</v>
      </c>
      <c r="R343" s="91">
        <v>1.5239512720000015E-2</v>
      </c>
      <c r="S343" s="91">
        <v>1.7997558675999947E-2</v>
      </c>
      <c r="T343" s="91">
        <v>1.8297356861999958E-2</v>
      </c>
      <c r="U343" s="91">
        <v>1.5687764101999901E-2</v>
      </c>
      <c r="V343" s="91">
        <v>2.7158377336000017E-2</v>
      </c>
      <c r="W343" s="91">
        <v>1.7715703176000019E-2</v>
      </c>
      <c r="X343" s="91">
        <v>1.5179045882000031E-2</v>
      </c>
      <c r="Y343" s="91">
        <v>2.8052500483999987E-2</v>
      </c>
      <c r="Z343" s="87">
        <v>2.7735804320000002E-2</v>
      </c>
      <c r="AA343" s="84">
        <v>3.3145473175999918E-2</v>
      </c>
      <c r="AB343" s="91">
        <v>3.9717024342307727E-2</v>
      </c>
      <c r="AC343" s="91">
        <v>2.8760581682926833E-2</v>
      </c>
      <c r="AD343" s="91">
        <v>2.34549839860001E-2</v>
      </c>
      <c r="AE343" s="91">
        <v>2.9233174560000075E-2</v>
      </c>
      <c r="AF343" s="94">
        <v>2.7072382240000081E-2</v>
      </c>
      <c r="AG343" s="84">
        <v>2.9967531635999967E-2</v>
      </c>
      <c r="AH343" s="91">
        <v>1.6277255539999924E-2</v>
      </c>
      <c r="AI343" s="91">
        <v>1.4414913159999987E-2</v>
      </c>
      <c r="AJ343" s="91">
        <v>1.6132008540000076E-2</v>
      </c>
      <c r="AK343" s="91">
        <v>2.2390050675999973E-2</v>
      </c>
      <c r="AL343" s="87">
        <v>2.6048876840000013E-2</v>
      </c>
      <c r="AM343" s="84">
        <v>4.6787582119999893E-2</v>
      </c>
      <c r="AN343" s="91">
        <v>3.5948335666666775E-2</v>
      </c>
      <c r="AO343" s="91">
        <v>3.3055842500000043E-2</v>
      </c>
      <c r="AP343" s="87">
        <v>3.2971882060000013E-2</v>
      </c>
      <c r="AQ343" s="84">
        <v>1.7027899194000051E-2</v>
      </c>
      <c r="AR343" s="91">
        <v>2.8646614187805008E-2</v>
      </c>
      <c r="AS343" s="91">
        <v>2.8214665644000103E-2</v>
      </c>
      <c r="AT343" s="87">
        <v>3.9053674503999991E-2</v>
      </c>
      <c r="AU343" s="87">
        <v>2.051719126400009E-2</v>
      </c>
      <c r="AV343" s="119">
        <v>2.7025278106599999E-2</v>
      </c>
      <c r="AW343" s="119">
        <v>2.356279E-2</v>
      </c>
      <c r="AX343" s="119">
        <v>2.9728525892200021E-2</v>
      </c>
      <c r="AY343" s="119">
        <v>2.5316120000000001E-2</v>
      </c>
    </row>
    <row r="344" spans="1:51">
      <c r="A344" s="7">
        <v>41670</v>
      </c>
      <c r="B344" s="84"/>
      <c r="C344" s="87">
        <v>-4.4309274198000015E-2</v>
      </c>
      <c r="D344" s="84">
        <v>-1.9752550253731238E-2</v>
      </c>
      <c r="E344" s="91">
        <v>-3.8851039378000052E-2</v>
      </c>
      <c r="F344" s="91">
        <v>-5.9118904420000118E-2</v>
      </c>
      <c r="G344" s="91">
        <v>-5.1155122666666664E-2</v>
      </c>
      <c r="H344" s="91">
        <v>-2.8184196959999852E-2</v>
      </c>
      <c r="I344" s="91">
        <v>-4.5410914099999977E-2</v>
      </c>
      <c r="J344" s="91">
        <v>-4.3152627839999957E-2</v>
      </c>
      <c r="K344" s="91">
        <v>-6.1226077139999835E-2</v>
      </c>
      <c r="L344" s="87">
        <v>-2.5798599536585476E-2</v>
      </c>
      <c r="M344" s="84">
        <v>-3.6295112199999924E-3</v>
      </c>
      <c r="N344" s="91">
        <v>-3.8120929319999997E-2</v>
      </c>
      <c r="O344" s="87">
        <v>-4.003821959999998E-2</v>
      </c>
      <c r="P344" s="84">
        <v>-1.2228680819999838E-2</v>
      </c>
      <c r="Q344" s="91">
        <v>-1.0802894899999416E-3</v>
      </c>
      <c r="R344" s="91">
        <v>-1.7937637428571351E-2</v>
      </c>
      <c r="S344" s="91">
        <v>-4.7396616999995089E-4</v>
      </c>
      <c r="T344" s="91">
        <v>-2.109538101999997E-2</v>
      </c>
      <c r="U344" s="91">
        <v>-1.4894568370000028E-2</v>
      </c>
      <c r="V344" s="91">
        <v>-1.9360839870000035E-2</v>
      </c>
      <c r="W344" s="91">
        <v>-2.099747618000003E-2</v>
      </c>
      <c r="X344" s="91">
        <v>-4.0459286069999933E-2</v>
      </c>
      <c r="Y344" s="91">
        <v>-2.6700576599999915E-2</v>
      </c>
      <c r="Z344" s="87">
        <v>-1.980000000000004E-2</v>
      </c>
      <c r="AA344" s="84">
        <v>-1.7539839999999973E-2</v>
      </c>
      <c r="AB344" s="91">
        <v>6.6494194277777474E-3</v>
      </c>
      <c r="AC344" s="91">
        <v>-3.2171319441558377E-2</v>
      </c>
      <c r="AD344" s="91">
        <v>-1.389939370000004E-2</v>
      </c>
      <c r="AE344" s="91">
        <v>-1.829163422000013E-2</v>
      </c>
      <c r="AF344" s="94">
        <v>-1.4384504340000048E-2</v>
      </c>
      <c r="AG344" s="84">
        <v>-3.9444245119999999E-2</v>
      </c>
      <c r="AH344" s="91">
        <v>-3.5144779240000035E-2</v>
      </c>
      <c r="AI344" s="91">
        <v>-3.1078938585999971E-2</v>
      </c>
      <c r="AJ344" s="91">
        <v>-2.3639898706000029E-2</v>
      </c>
      <c r="AK344" s="91">
        <v>-3.715352868599997E-2</v>
      </c>
      <c r="AL344" s="87">
        <v>-4.4814677338000042E-2</v>
      </c>
      <c r="AM344" s="84">
        <v>-3.1224394117999932E-2</v>
      </c>
      <c r="AN344" s="91">
        <v>-3.2778664220634912E-2</v>
      </c>
      <c r="AO344" s="91">
        <v>-3.2923832999999902E-2</v>
      </c>
      <c r="AP344" s="87">
        <v>-1.9913205168000103E-2</v>
      </c>
      <c r="AQ344" s="84">
        <v>-1.7119265478000023E-2</v>
      </c>
      <c r="AR344" s="91">
        <v>-2.5397934526315891E-2</v>
      </c>
      <c r="AS344" s="91">
        <v>-3.6080691480000149E-2</v>
      </c>
      <c r="AT344" s="87">
        <v>-3.2508528196000031E-2</v>
      </c>
      <c r="AU344" s="87">
        <v>-2.1875132755102E-2</v>
      </c>
      <c r="AV344" s="119">
        <v>-3.0277631307200001E-2</v>
      </c>
      <c r="AW344" s="119">
        <v>-3.5582900000000001E-2</v>
      </c>
      <c r="AX344" s="119">
        <v>-2.9442910752800019E-2</v>
      </c>
      <c r="AY344" s="119">
        <v>-3.4574089999999995E-2</v>
      </c>
    </row>
    <row r="345" spans="1:51">
      <c r="A345" s="7">
        <v>41698</v>
      </c>
      <c r="B345" s="84"/>
      <c r="C345" s="87">
        <v>4.1866530527999934E-2</v>
      </c>
      <c r="D345" s="84">
        <v>5.2154722041935386E-2</v>
      </c>
      <c r="E345" s="91">
        <v>3.942410080399994E-2</v>
      </c>
      <c r="F345" s="91">
        <v>3.5051614524000074E-2</v>
      </c>
      <c r="G345" s="91">
        <v>4.2117335556862701E-2</v>
      </c>
      <c r="H345" s="91">
        <v>4.1841118148000067E-2</v>
      </c>
      <c r="I345" s="91">
        <v>5.1491081420000029E-2</v>
      </c>
      <c r="J345" s="91">
        <v>4.580477920199999E-2</v>
      </c>
      <c r="K345" s="91">
        <v>5.2910718159999925E-2</v>
      </c>
      <c r="L345" s="87">
        <v>5.9825174857142782E-2</v>
      </c>
      <c r="M345" s="84">
        <v>3.5528193091999949E-2</v>
      </c>
      <c r="N345" s="91">
        <v>4.3392127740000008E-2</v>
      </c>
      <c r="O345" s="87">
        <v>4.183630319999998E-2</v>
      </c>
      <c r="P345" s="84">
        <v>7.8800197320000098E-2</v>
      </c>
      <c r="Q345" s="91">
        <v>6.7320860319999953E-2</v>
      </c>
      <c r="R345" s="91">
        <v>7.2642131052800041E-2</v>
      </c>
      <c r="S345" s="91">
        <v>6.1323198760000031E-2</v>
      </c>
      <c r="T345" s="91">
        <v>8.4829639220000086E-2</v>
      </c>
      <c r="U345" s="91">
        <v>7.4567392772800112E-2</v>
      </c>
      <c r="V345" s="91">
        <v>6.0560330559999986E-2</v>
      </c>
      <c r="W345" s="91">
        <v>8.0304837569999954E-2</v>
      </c>
      <c r="X345" s="91">
        <v>6.2508055279999919E-2</v>
      </c>
      <c r="Y345" s="91">
        <v>7.3521181630000099E-2</v>
      </c>
      <c r="Z345" s="87">
        <v>3.7958439739999905E-2</v>
      </c>
      <c r="AA345" s="84">
        <v>5.6916135140000046E-2</v>
      </c>
      <c r="AB345" s="91">
        <v>6.7007249324074092E-2</v>
      </c>
      <c r="AC345" s="91">
        <v>5.3814127268533296E-2</v>
      </c>
      <c r="AD345" s="91">
        <v>6.3546018839999885E-2</v>
      </c>
      <c r="AE345" s="91">
        <v>6.1016013099999933E-2</v>
      </c>
      <c r="AF345" s="94">
        <v>4.8571827268000023E-2</v>
      </c>
      <c r="AG345" s="84">
        <v>6.9027645755999956E-2</v>
      </c>
      <c r="AH345" s="91">
        <v>5.1782471095999982E-2</v>
      </c>
      <c r="AI345" s="91">
        <v>5.846542170000002E-2</v>
      </c>
      <c r="AJ345" s="91">
        <v>6.021305902000007E-2</v>
      </c>
      <c r="AK345" s="91">
        <v>6.367079124000008E-2</v>
      </c>
      <c r="AL345" s="87">
        <v>5.3034529979999911E-2</v>
      </c>
      <c r="AM345" s="84">
        <v>5.6780809119999942E-2</v>
      </c>
      <c r="AN345" s="91">
        <v>6.2284055327333387E-2</v>
      </c>
      <c r="AO345" s="91">
        <v>5.3918099914285644E-2</v>
      </c>
      <c r="AP345" s="87">
        <v>5.5209053280000031E-2</v>
      </c>
      <c r="AQ345" s="84">
        <v>3.257241912200004E-2</v>
      </c>
      <c r="AR345" s="91">
        <v>3.7732311300000099E-2</v>
      </c>
      <c r="AS345" s="91">
        <v>4.7375525679999919E-2</v>
      </c>
      <c r="AT345" s="87">
        <v>4.8420523559999928E-2</v>
      </c>
      <c r="AU345" s="87">
        <v>3.6900055595121994E-2</v>
      </c>
      <c r="AV345" s="119">
        <v>5.1777924290079998E-2</v>
      </c>
      <c r="AW345" s="119">
        <v>4.3117049999999997E-2</v>
      </c>
      <c r="AX345" s="119">
        <v>5.391266061928001E-2</v>
      </c>
      <c r="AY345" s="119">
        <v>4.5743819999999998E-2</v>
      </c>
    </row>
    <row r="346" spans="1:51">
      <c r="A346" s="7">
        <v>41729</v>
      </c>
      <c r="B346" s="84"/>
      <c r="C346" s="87">
        <v>5.6959178200000071E-3</v>
      </c>
      <c r="D346" s="84">
        <v>1.093181702461532E-2</v>
      </c>
      <c r="E346" s="91">
        <v>2.8599142807999911E-2</v>
      </c>
      <c r="F346" s="91">
        <v>2.3941463639999938E-2</v>
      </c>
      <c r="G346" s="91">
        <v>3.4466002882352909E-2</v>
      </c>
      <c r="H346" s="91">
        <v>3.0563907968000015E-2</v>
      </c>
      <c r="I346" s="91">
        <v>1.1370673267999898E-2</v>
      </c>
      <c r="J346" s="91">
        <v>1.472423207800011E-2</v>
      </c>
      <c r="K346" s="91">
        <v>2.5076261119999943E-2</v>
      </c>
      <c r="L346" s="87">
        <v>1.5300927207142934E-2</v>
      </c>
      <c r="M346" s="84">
        <v>3.2027210000000084E-2</v>
      </c>
      <c r="N346" s="91">
        <v>2.1861240660000059E-2</v>
      </c>
      <c r="O346" s="87">
        <v>6.4604715539999802E-3</v>
      </c>
      <c r="P346" s="84">
        <v>-1.6045625352000048E-2</v>
      </c>
      <c r="Q346" s="91">
        <v>-3.154067173999997E-2</v>
      </c>
      <c r="R346" s="91">
        <v>-2.3753414960000052E-2</v>
      </c>
      <c r="S346" s="91">
        <v>-3.0116162999999974E-2</v>
      </c>
      <c r="T346" s="91">
        <v>-2.0745427611999934E-2</v>
      </c>
      <c r="U346" s="91">
        <v>-2.4352873992000035E-2</v>
      </c>
      <c r="V346" s="91">
        <v>-2.6472627339999999E-2</v>
      </c>
      <c r="W346" s="91">
        <v>-1.7735369027999992E-2</v>
      </c>
      <c r="X346" s="91">
        <v>-2.6467634531999962E-2</v>
      </c>
      <c r="Y346" s="91">
        <v>7.9316251199990084E-4</v>
      </c>
      <c r="Z346" s="87">
        <v>1.6678978742000083E-2</v>
      </c>
      <c r="AA346" s="84">
        <v>6.3860257440000456E-3</v>
      </c>
      <c r="AB346" s="91">
        <v>-3.013346727450994E-2</v>
      </c>
      <c r="AC346" s="91">
        <v>-1.6354852034481393E-3</v>
      </c>
      <c r="AD346" s="91">
        <v>-5.5918331800000054E-3</v>
      </c>
      <c r="AE346" s="91">
        <v>-6.9916876679999573E-3</v>
      </c>
      <c r="AF346" s="94">
        <v>1.2647590400000075E-2</v>
      </c>
      <c r="AG346" s="84">
        <v>-4.3963998680000005E-3</v>
      </c>
      <c r="AH346" s="91">
        <v>1.486943211999936E-3</v>
      </c>
      <c r="AI346" s="91">
        <v>-9.2356743879999925E-3</v>
      </c>
      <c r="AJ346" s="91">
        <v>-1.5646595065999969E-2</v>
      </c>
      <c r="AK346" s="91">
        <v>-3.5854368660001024E-3</v>
      </c>
      <c r="AL346" s="87">
        <v>-3.8733413539999706E-3</v>
      </c>
      <c r="AM346" s="84">
        <v>1.5171743326923171E-2</v>
      </c>
      <c r="AN346" s="91">
        <v>2.7972930137931673E-3</v>
      </c>
      <c r="AO346" s="91">
        <v>9.1278170769231171E-3</v>
      </c>
      <c r="AP346" s="87">
        <v>1.1448555055999954E-2</v>
      </c>
      <c r="AQ346" s="84">
        <v>3.0493938608000093E-2</v>
      </c>
      <c r="AR346" s="91">
        <v>1.8151655295833402E-2</v>
      </c>
      <c r="AS346" s="91">
        <v>2.5974645683999986E-2</v>
      </c>
      <c r="AT346" s="87">
        <v>1.3084363906000096E-2</v>
      </c>
      <c r="AU346" s="87">
        <v>5.2025609999994948E-4</v>
      </c>
      <c r="AV346" s="119">
        <v>5.5155118658000001E-3</v>
      </c>
      <c r="AW346" s="119">
        <v>6.9321390000000004E-3</v>
      </c>
      <c r="AX346" s="119">
        <v>7.3942471668000023E-3</v>
      </c>
      <c r="AY346" s="119">
        <v>8.4054469999999999E-3</v>
      </c>
    </row>
    <row r="347" spans="1:51">
      <c r="A347" s="7">
        <v>41759</v>
      </c>
      <c r="B347" s="84"/>
      <c r="C347" s="87">
        <v>-8.3782896180000233E-3</v>
      </c>
      <c r="D347" s="84">
        <v>2.4504993589705926E-2</v>
      </c>
      <c r="E347" s="91">
        <v>5.4575047159999279E-3</v>
      </c>
      <c r="F347" s="91">
        <v>8.8225666599999197E-3</v>
      </c>
      <c r="G347" s="91">
        <v>1.8061916666667344E-3</v>
      </c>
      <c r="H347" s="91">
        <v>2.5581170321999913E-2</v>
      </c>
      <c r="I347" s="91">
        <v>8.5608278560000972E-3</v>
      </c>
      <c r="J347" s="91">
        <v>9.0878708799999597E-3</v>
      </c>
      <c r="K347" s="91">
        <v>1.2198378119999909E-2</v>
      </c>
      <c r="L347" s="87">
        <v>-5.9719045476192001E-4</v>
      </c>
      <c r="M347" s="84">
        <v>4.7787076998E-2</v>
      </c>
      <c r="N347" s="91">
        <v>6.0808042300000142E-3</v>
      </c>
      <c r="O347" s="87">
        <v>1.5886177627999487E-3</v>
      </c>
      <c r="P347" s="84">
        <v>-1.5707702880000007E-2</v>
      </c>
      <c r="Q347" s="91">
        <v>-5.172659573999927E-3</v>
      </c>
      <c r="R347" s="91">
        <v>-9.9298270399998945E-3</v>
      </c>
      <c r="S347" s="91">
        <v>9.4764216859999362E-3</v>
      </c>
      <c r="T347" s="91">
        <v>-2.3092666998000055E-2</v>
      </c>
      <c r="U347" s="91">
        <v>-2.3669080779999963E-3</v>
      </c>
      <c r="V347" s="91">
        <v>-5.2211463639998401E-3</v>
      </c>
      <c r="W347" s="91">
        <v>-1.9576153860000001E-2</v>
      </c>
      <c r="X347" s="91">
        <v>-1.5435635617999988E-2</v>
      </c>
      <c r="Y347" s="91">
        <v>-2.0330433883199994E-2</v>
      </c>
      <c r="Z347" s="87">
        <v>1.1147787882000104E-2</v>
      </c>
      <c r="AA347" s="84">
        <v>-5.3748000979999544E-3</v>
      </c>
      <c r="AB347" s="91">
        <v>-5.9378583754717829E-3</v>
      </c>
      <c r="AC347" s="91">
        <v>-3.1648136373494395E-3</v>
      </c>
      <c r="AD347" s="91">
        <v>7.6500951619999924E-3</v>
      </c>
      <c r="AE347" s="91">
        <v>-9.4361894300001303E-3</v>
      </c>
      <c r="AF347" s="94">
        <v>1.2406898989999915E-2</v>
      </c>
      <c r="AG347" s="84">
        <v>-9.8665864132000403E-3</v>
      </c>
      <c r="AH347" s="91">
        <v>5.4763125999990336E-4</v>
      </c>
      <c r="AI347" s="91">
        <v>-5.3428651139999506E-3</v>
      </c>
      <c r="AJ347" s="91">
        <v>-6.761549020000035E-3</v>
      </c>
      <c r="AK347" s="91">
        <v>-2.0525277914000162E-2</v>
      </c>
      <c r="AL347" s="87">
        <v>-4.330537560000014E-3</v>
      </c>
      <c r="AM347" s="84">
        <v>-5.692749079999837E-3</v>
      </c>
      <c r="AN347" s="91">
        <v>-6.3123072051723961E-3</v>
      </c>
      <c r="AO347" s="91">
        <v>3.5573012578947294E-2</v>
      </c>
      <c r="AP347" s="87">
        <v>1.2015939294000022E-2</v>
      </c>
      <c r="AQ347" s="84">
        <v>2.7045426828000041E-2</v>
      </c>
      <c r="AR347" s="91">
        <v>9.3881990795918746E-3</v>
      </c>
      <c r="AS347" s="91">
        <v>1.3523902500000018E-2</v>
      </c>
      <c r="AT347" s="87">
        <v>-1.7350141940000174E-3</v>
      </c>
      <c r="AU347" s="87">
        <v>-2.5320079779999949E-2</v>
      </c>
      <c r="AV347" s="119">
        <v>2.3021932780800001E-3</v>
      </c>
      <c r="AW347" s="119">
        <v>6.2007900000000003E-3</v>
      </c>
      <c r="AX347" s="119">
        <v>3.1684426772799991E-3</v>
      </c>
      <c r="AY347" s="119">
        <v>7.3920489999999995E-3</v>
      </c>
    </row>
    <row r="348" spans="1:51">
      <c r="A348" s="7">
        <v>41789</v>
      </c>
      <c r="B348" s="84"/>
      <c r="C348" s="87">
        <v>2.0227726549999936E-2</v>
      </c>
      <c r="D348" s="84">
        <v>1.3078446700000024E-2</v>
      </c>
      <c r="E348" s="91">
        <v>2.2244392730399909E-2</v>
      </c>
      <c r="F348" s="91">
        <v>1.3492089090400006E-2</v>
      </c>
      <c r="G348" s="91">
        <v>8.0840356503999455E-3</v>
      </c>
      <c r="H348" s="91">
        <v>2.9047055429999968E-2</v>
      </c>
      <c r="I348" s="91">
        <v>3.2836895822000001E-2</v>
      </c>
      <c r="J348" s="91">
        <v>2.0313031179999941E-2</v>
      </c>
      <c r="K348" s="91">
        <v>1.9337273359999907E-2</v>
      </c>
      <c r="L348" s="87">
        <v>3.2165143240476146E-2</v>
      </c>
      <c r="M348" s="84">
        <v>1.30041073974001E-2</v>
      </c>
      <c r="N348" s="91">
        <v>2.6683935994000096E-2</v>
      </c>
      <c r="O348" s="87">
        <v>2.3500546308000025E-2</v>
      </c>
      <c r="P348" s="84">
        <v>3.8179728902000054E-2</v>
      </c>
      <c r="Q348" s="91">
        <v>2.3491199119999973E-2</v>
      </c>
      <c r="R348" s="91">
        <v>2.5742052160000028E-2</v>
      </c>
      <c r="S348" s="91">
        <v>1.5994047700000014E-2</v>
      </c>
      <c r="T348" s="91">
        <v>3.8240820941999987E-2</v>
      </c>
      <c r="U348" s="91">
        <v>2.0702894860000098E-2</v>
      </c>
      <c r="V348" s="91">
        <v>3.0173544139999953E-2</v>
      </c>
      <c r="W348" s="91">
        <v>4.5053179681999955E-2</v>
      </c>
      <c r="X348" s="91">
        <v>1.9728079869999915E-2</v>
      </c>
      <c r="Y348" s="91">
        <v>4.1845812041999997E-2</v>
      </c>
      <c r="Z348" s="87">
        <v>1.075609895999996E-2</v>
      </c>
      <c r="AA348" s="84">
        <v>2.9921753610000046E-2</v>
      </c>
      <c r="AB348" s="91">
        <v>3.5559504160377342E-2</v>
      </c>
      <c r="AC348" s="91">
        <v>1.4934864082894794E-2</v>
      </c>
      <c r="AD348" s="91">
        <v>3.0200681681999964E-2</v>
      </c>
      <c r="AE348" s="91">
        <v>2.1568874131999927E-2</v>
      </c>
      <c r="AF348" s="94">
        <v>1.919527208400007E-2</v>
      </c>
      <c r="AG348" s="84">
        <v>2.6509188579999954E-2</v>
      </c>
      <c r="AH348" s="91">
        <v>2.9758022315999888E-2</v>
      </c>
      <c r="AI348" s="91">
        <v>2.8288337800000063E-2</v>
      </c>
      <c r="AJ348" s="91">
        <v>2.6272443339999896E-2</v>
      </c>
      <c r="AK348" s="91">
        <v>3.5583830560000029E-2</v>
      </c>
      <c r="AL348" s="87">
        <v>1.9410422580000031E-2</v>
      </c>
      <c r="AM348" s="84">
        <v>1.2692299274509766E-2</v>
      </c>
      <c r="AN348" s="91">
        <v>2.5014554866666705E-2</v>
      </c>
      <c r="AO348" s="91">
        <v>7.0757245657895318E-3</v>
      </c>
      <c r="AP348" s="87">
        <v>9.8411887800000653E-3</v>
      </c>
      <c r="AQ348" s="84">
        <v>-2.8985846439999463E-3</v>
      </c>
      <c r="AR348" s="91">
        <v>1.7729223040816366E-2</v>
      </c>
      <c r="AS348" s="91">
        <v>5.4279259000000746E-3</v>
      </c>
      <c r="AT348" s="87">
        <v>2.4750151739999948E-2</v>
      </c>
      <c r="AU348" s="87">
        <v>2.2106332269999918E-2</v>
      </c>
      <c r="AV348" s="119">
        <v>2.0733584964511002E-2</v>
      </c>
      <c r="AW348" s="119">
        <v>2.103031E-2</v>
      </c>
      <c r="AX348" s="119">
        <v>2.275421828954002E-2</v>
      </c>
      <c r="AY348" s="119">
        <v>2.3474220000000001E-2</v>
      </c>
    </row>
    <row r="349" spans="1:51">
      <c r="A349" s="7">
        <v>41820</v>
      </c>
      <c r="B349" s="84"/>
      <c r="C349" s="87">
        <v>3.4092083133600015E-2</v>
      </c>
      <c r="D349" s="84">
        <v>2.558567774745768E-2</v>
      </c>
      <c r="E349" s="91">
        <v>2.1248898653599912E-2</v>
      </c>
      <c r="F349" s="91">
        <v>3.8636443173599933E-2</v>
      </c>
      <c r="G349" s="91">
        <v>3.9733548473599889E-2</v>
      </c>
      <c r="H349" s="91">
        <v>4.8983160716000063E-2</v>
      </c>
      <c r="I349" s="91">
        <v>2.1621894196000024E-2</v>
      </c>
      <c r="J349" s="91">
        <v>1.7158705956000109E-2</v>
      </c>
      <c r="K349" s="91">
        <v>4.0050058400000088E-2</v>
      </c>
      <c r="L349" s="87">
        <v>1.3468332357142954E-2</v>
      </c>
      <c r="M349" s="84">
        <v>4.0793986039999952E-2</v>
      </c>
      <c r="N349" s="91">
        <v>3.731009667999996E-2</v>
      </c>
      <c r="O349" s="87">
        <v>1.6506865260000003E-2</v>
      </c>
      <c r="P349" s="84">
        <v>3.0152287760000007E-2</v>
      </c>
      <c r="Q349" s="91">
        <v>3.9854596452000068E-2</v>
      </c>
      <c r="R349" s="91">
        <v>3.6726727745999943E-2</v>
      </c>
      <c r="S349" s="91">
        <v>3.5782001679999897E-2</v>
      </c>
      <c r="T349" s="91">
        <v>3.9393568079999941E-2</v>
      </c>
      <c r="U349" s="91">
        <v>3.1251105619999997E-2</v>
      </c>
      <c r="V349" s="91">
        <v>4.0084452974999962E-2</v>
      </c>
      <c r="W349" s="91">
        <v>3.0678045279999955E-2</v>
      </c>
      <c r="X349" s="91">
        <v>3.8773781439999988E-2</v>
      </c>
      <c r="Y349" s="91">
        <v>2.4729240957999998E-2</v>
      </c>
      <c r="Z349" s="87">
        <v>2.29010726679999E-2</v>
      </c>
      <c r="AA349" s="84">
        <v>3.0710882793999916E-2</v>
      </c>
      <c r="AB349" s="91">
        <v>3.6080229391999952E-2</v>
      </c>
      <c r="AC349" s="91">
        <v>3.1584088193055582E-2</v>
      </c>
      <c r="AD349" s="91">
        <v>3.7219886254000079E-2</v>
      </c>
      <c r="AE349" s="91">
        <v>3.2430541319999895E-2</v>
      </c>
      <c r="AF349" s="94">
        <v>4.6538007279999904E-2</v>
      </c>
      <c r="AG349" s="84">
        <v>8.4674725439999321E-3</v>
      </c>
      <c r="AH349" s="91">
        <v>6.171415143999992E-3</v>
      </c>
      <c r="AI349" s="91">
        <v>2.1248885125999983E-2</v>
      </c>
      <c r="AJ349" s="91">
        <v>1.8258576620000078E-2</v>
      </c>
      <c r="AK349" s="91">
        <v>3.1597363439999082E-3</v>
      </c>
      <c r="AL349" s="87">
        <v>5.3022749039999262E-3</v>
      </c>
      <c r="AM349" s="84">
        <v>3.8112129800000005E-2</v>
      </c>
      <c r="AN349" s="91">
        <v>3.3447004204761877E-2</v>
      </c>
      <c r="AO349" s="91">
        <v>5.0399360376470526E-2</v>
      </c>
      <c r="AP349" s="87">
        <v>4.517774385599993E-2</v>
      </c>
      <c r="AQ349" s="84">
        <v>2.6846338259999936E-2</v>
      </c>
      <c r="AR349" s="91">
        <v>3.4700924260000043E-2</v>
      </c>
      <c r="AS349" s="91">
        <v>5.4680629836000083E-2</v>
      </c>
      <c r="AT349" s="87">
        <v>4.171728327799995E-2</v>
      </c>
      <c r="AU349" s="87">
        <v>2.6985410246000097E-2</v>
      </c>
      <c r="AV349" s="119">
        <v>2.67595689104391E-2</v>
      </c>
      <c r="AW349" s="119">
        <v>1.9058350000000002E-2</v>
      </c>
      <c r="AX349" s="119">
        <v>2.857972438197999E-2</v>
      </c>
      <c r="AY349" s="119">
        <v>2.0657540000000002E-2</v>
      </c>
    </row>
    <row r="350" spans="1:51">
      <c r="A350" s="7">
        <v>41851</v>
      </c>
      <c r="B350" s="84"/>
      <c r="C350" s="87">
        <v>-2.6708772690000049E-2</v>
      </c>
      <c r="D350" s="84">
        <v>-2.3322456419672122E-2</v>
      </c>
      <c r="E350" s="91">
        <v>-1.768485182199997E-2</v>
      </c>
      <c r="F350" s="91">
        <v>-1.2449587892000014E-2</v>
      </c>
      <c r="G350" s="91">
        <v>-2.1397973873999887E-2</v>
      </c>
      <c r="H350" s="91">
        <v>-2.5147995681999991E-2</v>
      </c>
      <c r="I350" s="91">
        <v>4.5789119799999334E-3</v>
      </c>
      <c r="J350" s="91">
        <v>5.7441701200000583E-3</v>
      </c>
      <c r="K350" s="91">
        <v>1.0156082621999962E-2</v>
      </c>
      <c r="L350" s="87">
        <v>1.0403307547619089E-2</v>
      </c>
      <c r="M350" s="84">
        <v>-2.8448052200000018E-2</v>
      </c>
      <c r="N350" s="91">
        <v>-2.3427341556000014E-2</v>
      </c>
      <c r="O350" s="87">
        <v>-3.4747927120000188E-3</v>
      </c>
      <c r="P350" s="84">
        <v>-1.5241813199999954E-2</v>
      </c>
      <c r="Q350" s="91">
        <v>-3.8157269721999953E-2</v>
      </c>
      <c r="R350" s="91">
        <v>-4.0043861280000148E-2</v>
      </c>
      <c r="S350" s="91">
        <v>-4.3014736182000024E-2</v>
      </c>
      <c r="T350" s="91">
        <v>-2.9762807780000067E-2</v>
      </c>
      <c r="U350" s="91">
        <v>-2.6288075480000006E-2</v>
      </c>
      <c r="V350" s="91">
        <v>-2.7211613501999965E-2</v>
      </c>
      <c r="W350" s="91">
        <v>-2.8941893219999959E-2</v>
      </c>
      <c r="X350" s="91">
        <v>-3.4180885341999923E-2</v>
      </c>
      <c r="Y350" s="91">
        <v>-8.3520400440000309E-3</v>
      </c>
      <c r="Z350" s="87">
        <v>-2.9244218939999955E-3</v>
      </c>
      <c r="AA350" s="84">
        <v>-2.3403761661999978E-2</v>
      </c>
      <c r="AB350" s="91">
        <v>-2.0758214747999992E-2</v>
      </c>
      <c r="AC350" s="91">
        <v>-3.3465715556756814E-2</v>
      </c>
      <c r="AD350" s="91">
        <v>-2.4029879646000118E-2</v>
      </c>
      <c r="AE350" s="91">
        <v>-2.4852212640000038E-2</v>
      </c>
      <c r="AF350" s="94">
        <v>-1.8876199538000016E-2</v>
      </c>
      <c r="AG350" s="84">
        <v>-3.0966358789999981E-2</v>
      </c>
      <c r="AH350" s="91">
        <v>-1.9388955279999953E-2</v>
      </c>
      <c r="AI350" s="91">
        <v>-7.3958843700000498E-3</v>
      </c>
      <c r="AJ350" s="91">
        <v>1.4961521200000938E-3</v>
      </c>
      <c r="AK350" s="91">
        <v>-8.8123901500000157E-3</v>
      </c>
      <c r="AL350" s="87">
        <v>-1.6479473109999976E-2</v>
      </c>
      <c r="AM350" s="84">
        <v>-1.663897920199997E-2</v>
      </c>
      <c r="AN350" s="91">
        <v>-2.7482587995238061E-2</v>
      </c>
      <c r="AO350" s="91">
        <v>-1.145859194411758E-2</v>
      </c>
      <c r="AP350" s="87">
        <v>-1.4081656683999855E-2</v>
      </c>
      <c r="AQ350" s="84">
        <v>-2.0269263320000008E-2</v>
      </c>
      <c r="AR350" s="91">
        <v>-3.9911618679166594E-2</v>
      </c>
      <c r="AS350" s="91">
        <v>-8.2789746000001552E-3</v>
      </c>
      <c r="AT350" s="87">
        <v>-4.0100893431999962E-2</v>
      </c>
      <c r="AU350" s="87">
        <v>-3.338826735999989E-2</v>
      </c>
      <c r="AV350" s="119">
        <v>-2.2718070731137699E-2</v>
      </c>
      <c r="AW350" s="119">
        <v>-1.507986E-2</v>
      </c>
      <c r="AX350" s="119">
        <v>-2.1864094248999964E-2</v>
      </c>
      <c r="AY350" s="119">
        <v>-1.379097E-2</v>
      </c>
    </row>
    <row r="351" spans="1:51">
      <c r="A351" s="7">
        <v>41880</v>
      </c>
      <c r="B351" s="84"/>
      <c r="C351" s="87">
        <v>4.580245077200007E-2</v>
      </c>
      <c r="D351" s="84">
        <v>3.7643197910000037E-2</v>
      </c>
      <c r="E351" s="91">
        <v>3.7964064264000008E-2</v>
      </c>
      <c r="F351" s="91">
        <v>4.4598309219999965E-2</v>
      </c>
      <c r="G351" s="91">
        <v>3.4818244572548895E-2</v>
      </c>
      <c r="H351" s="91">
        <v>3.5927910120000073E-2</v>
      </c>
      <c r="I351" s="91">
        <v>4.2122381760000049E-2</v>
      </c>
      <c r="J351" s="91">
        <v>4.4143637679999959E-2</v>
      </c>
      <c r="K351" s="91">
        <v>3.4924829439999971E-2</v>
      </c>
      <c r="L351" s="87">
        <v>4.4354507666666709E-2</v>
      </c>
      <c r="M351" s="84">
        <v>3.9361516800000107E-2</v>
      </c>
      <c r="N351" s="91">
        <v>5.0128718103999992E-2</v>
      </c>
      <c r="O351" s="87">
        <v>4.4869572979999939E-2</v>
      </c>
      <c r="P351" s="84">
        <v>4.7541877080000017E-2</v>
      </c>
      <c r="Q351" s="91">
        <v>3.9293402291999957E-2</v>
      </c>
      <c r="R351" s="91">
        <v>4.6280226151999893E-2</v>
      </c>
      <c r="S351" s="91">
        <v>4.3721955599999918E-2</v>
      </c>
      <c r="T351" s="91">
        <v>4.112771586000008E-2</v>
      </c>
      <c r="U351" s="91">
        <v>4.6610802900000081E-2</v>
      </c>
      <c r="V351" s="91">
        <v>4.4727197859999901E-2</v>
      </c>
      <c r="W351" s="91">
        <v>3.7041590052000029E-2</v>
      </c>
      <c r="X351" s="91">
        <v>3.6460305719999919E-2</v>
      </c>
      <c r="Y351" s="91">
        <v>4.3713695332000091E-2</v>
      </c>
      <c r="Z351" s="87">
        <v>3.4070590283999946E-2</v>
      </c>
      <c r="AA351" s="84">
        <v>4.3521735791999916E-2</v>
      </c>
      <c r="AB351" s="91">
        <v>4.7734866482352922E-2</v>
      </c>
      <c r="AC351" s="91">
        <v>3.2259428093333264E-2</v>
      </c>
      <c r="AD351" s="91">
        <v>5.144063577999991E-2</v>
      </c>
      <c r="AE351" s="91">
        <v>4.2052096585400101E-2</v>
      </c>
      <c r="AF351" s="94">
        <v>5.4145289132000007E-2</v>
      </c>
      <c r="AG351" s="84">
        <v>5.7860363542000082E-2</v>
      </c>
      <c r="AH351" s="91">
        <v>4.6669098127400055E-2</v>
      </c>
      <c r="AI351" s="91">
        <v>5.574799561999999E-2</v>
      </c>
      <c r="AJ351" s="91">
        <v>4.9241992060000017E-2</v>
      </c>
      <c r="AK351" s="91">
        <v>5.5941331539999917E-2</v>
      </c>
      <c r="AL351" s="87">
        <v>5.6397440000000021E-2</v>
      </c>
      <c r="AM351" s="84">
        <v>5.1364262888461409E-2</v>
      </c>
      <c r="AN351" s="91">
        <v>3.9726311957142935E-2</v>
      </c>
      <c r="AO351" s="91">
        <v>5.2791925800000028E-2</v>
      </c>
      <c r="AP351" s="87">
        <v>3.3059188204000112E-2</v>
      </c>
      <c r="AQ351" s="84">
        <v>4.0181209922000027E-2</v>
      </c>
      <c r="AR351" s="91">
        <v>4.1092917255319161E-2</v>
      </c>
      <c r="AS351" s="91">
        <v>4.1148992859999955E-2</v>
      </c>
      <c r="AT351" s="87">
        <v>3.6185514551400066E-2</v>
      </c>
      <c r="AU351" s="87">
        <v>4.0175833631999947E-2</v>
      </c>
      <c r="AV351" s="119">
        <v>4.0454717213712597E-2</v>
      </c>
      <c r="AW351" s="119">
        <v>3.7655349999999997E-2</v>
      </c>
      <c r="AX351" s="119">
        <v>4.2404296728739979E-2</v>
      </c>
      <c r="AY351" s="119">
        <v>4.000509E-2</v>
      </c>
    </row>
    <row r="352" spans="1:51">
      <c r="A352" s="7">
        <v>41912</v>
      </c>
      <c r="B352" s="84"/>
      <c r="C352" s="87">
        <v>-4.4133555096000032E-2</v>
      </c>
      <c r="D352" s="84">
        <v>-2.521970764406789E-2</v>
      </c>
      <c r="E352" s="91">
        <v>-3.2237704875999973E-2</v>
      </c>
      <c r="F352" s="91">
        <v>-4.623755255999995E-2</v>
      </c>
      <c r="G352" s="91">
        <v>-2.818273555999995E-2</v>
      </c>
      <c r="H352" s="91">
        <v>-5.6963251154000027E-2</v>
      </c>
      <c r="I352" s="91">
        <v>-2.8605996557999891E-2</v>
      </c>
      <c r="J352" s="91">
        <v>-3.7223604191999993E-2</v>
      </c>
      <c r="K352" s="91">
        <v>-6.8635952659999999E-2</v>
      </c>
      <c r="L352" s="87">
        <v>-3.026303044418599E-2</v>
      </c>
      <c r="M352" s="84">
        <v>-2.927564413799999E-2</v>
      </c>
      <c r="N352" s="91">
        <v>-4.0501593180000017E-2</v>
      </c>
      <c r="O352" s="87">
        <v>-2.7585119981200057E-2</v>
      </c>
      <c r="P352" s="84">
        <v>-3.2409519371199957E-2</v>
      </c>
      <c r="Q352" s="91">
        <v>-2.0955876899999892E-2</v>
      </c>
      <c r="R352" s="91">
        <v>-2.5536230615200051E-2</v>
      </c>
      <c r="S352" s="91">
        <v>-1.7573264775200159E-2</v>
      </c>
      <c r="T352" s="91">
        <v>-2.6893609991200051E-2</v>
      </c>
      <c r="U352" s="91">
        <v>-1.8903455125200086E-2</v>
      </c>
      <c r="V352" s="91">
        <v>-2.5978346280000064E-2</v>
      </c>
      <c r="W352" s="91">
        <v>-2.2084599921200043E-2</v>
      </c>
      <c r="X352" s="91">
        <v>-2.3579085155199908E-2</v>
      </c>
      <c r="Y352" s="91">
        <v>-2.5825779122000014E-2</v>
      </c>
      <c r="Z352" s="87">
        <v>-2.030765182000005E-2</v>
      </c>
      <c r="AA352" s="84">
        <v>-2.7199646822000045E-2</v>
      </c>
      <c r="AB352" s="91">
        <v>-2.4216843279999956E-2</v>
      </c>
      <c r="AC352" s="91">
        <v>-2.9493313874418448E-2</v>
      </c>
      <c r="AD352" s="91">
        <v>-3.4767265408000014E-2</v>
      </c>
      <c r="AE352" s="91">
        <v>-2.2413848611999909E-2</v>
      </c>
      <c r="AF352" s="94">
        <v>-2.8243777467999998E-2</v>
      </c>
      <c r="AG352" s="84">
        <v>-1.5751858855999945E-2</v>
      </c>
      <c r="AH352" s="91">
        <v>-2.0764661750000135E-2</v>
      </c>
      <c r="AI352" s="91">
        <v>-1.6656635143999954E-2</v>
      </c>
      <c r="AJ352" s="91">
        <v>-1.1941219383999946E-2</v>
      </c>
      <c r="AK352" s="91">
        <v>-1.2129321072000043E-2</v>
      </c>
      <c r="AL352" s="87">
        <v>-1.2402671446000046E-2</v>
      </c>
      <c r="AM352" s="84">
        <v>-6.2577434678571353E-2</v>
      </c>
      <c r="AN352" s="91">
        <v>-4.1650101160655706E-2</v>
      </c>
      <c r="AO352" s="91">
        <v>-6.9632831788888794E-2</v>
      </c>
      <c r="AP352" s="87">
        <v>-5.3674095320000004E-2</v>
      </c>
      <c r="AQ352" s="84">
        <v>-1.9818788120000042E-2</v>
      </c>
      <c r="AR352" s="91">
        <v>-3.8785959693877547E-2</v>
      </c>
      <c r="AS352" s="91">
        <v>-5.3694721096000042E-2</v>
      </c>
      <c r="AT352" s="87">
        <v>-4.5398989015199898E-2</v>
      </c>
      <c r="AU352" s="87">
        <v>-2.5280424631999976E-2</v>
      </c>
      <c r="AV352" s="119">
        <v>-2.7420793759482101E-2</v>
      </c>
      <c r="AW352" s="119">
        <v>-1.5513839999999999E-2</v>
      </c>
      <c r="AX352" s="119">
        <v>-2.5686947015720017E-2</v>
      </c>
      <c r="AY352" s="119">
        <v>-1.4023600000000001E-2</v>
      </c>
    </row>
    <row r="353" spans="1:51">
      <c r="A353" s="7">
        <v>41943</v>
      </c>
      <c r="B353" s="84"/>
      <c r="C353" s="87">
        <v>2.1442945480000031E-2</v>
      </c>
      <c r="D353" s="84">
        <v>3.8180000000000103E-2</v>
      </c>
      <c r="E353" s="91">
        <v>1.9153558239999979E-2</v>
      </c>
      <c r="F353" s="91">
        <v>2.9476219460000008E-2</v>
      </c>
      <c r="G353" s="91">
        <v>-4.3209073339999238E-3</v>
      </c>
      <c r="H353" s="91">
        <v>6.3567908799999628E-3</v>
      </c>
      <c r="I353" s="91">
        <v>2.0040396940000038E-2</v>
      </c>
      <c r="J353" s="91">
        <v>2.8383950500000088E-2</v>
      </c>
      <c r="K353" s="91">
        <v>-2.7262242412000148E-2</v>
      </c>
      <c r="L353" s="87">
        <v>2.3584776690476206E-2</v>
      </c>
      <c r="M353" s="84">
        <v>5.2238802380000005E-2</v>
      </c>
      <c r="N353" s="91">
        <v>7.2600367054000969E-3</v>
      </c>
      <c r="O353" s="87">
        <v>5.305170820000038E-3</v>
      </c>
      <c r="P353" s="84">
        <v>-7.5176932799999596E-3</v>
      </c>
      <c r="Q353" s="91">
        <v>2.1995202702000061E-2</v>
      </c>
      <c r="R353" s="91">
        <v>1.6958093676000097E-2</v>
      </c>
      <c r="S353" s="91">
        <v>2.2307427502000099E-2</v>
      </c>
      <c r="T353" s="91">
        <v>1.8857132581999947E-2</v>
      </c>
      <c r="U353" s="91">
        <v>1.4283564682000094E-2</v>
      </c>
      <c r="V353" s="91">
        <v>1.6010460586000086E-2</v>
      </c>
      <c r="W353" s="91">
        <v>5.4548972160000098E-3</v>
      </c>
      <c r="X353" s="91">
        <v>2.3560850421999957E-2</v>
      </c>
      <c r="Y353" s="91">
        <v>-1.1564484000003983E-4</v>
      </c>
      <c r="Z353" s="87">
        <v>1.159834305999996E-2</v>
      </c>
      <c r="AA353" s="84">
        <v>2.0900244539999946E-2</v>
      </c>
      <c r="AB353" s="91">
        <v>8.3670542600000619E-3</v>
      </c>
      <c r="AC353" s="91">
        <v>3.060287432891573E-2</v>
      </c>
      <c r="AD353" s="91">
        <v>1.1489364660000057E-2</v>
      </c>
      <c r="AE353" s="91">
        <v>2.2201348445999969E-2</v>
      </c>
      <c r="AF353" s="94">
        <v>1.6604604000000078E-2</v>
      </c>
      <c r="AG353" s="84">
        <v>3.9505790370000016E-2</v>
      </c>
      <c r="AH353" s="91">
        <v>3.3571759900000053E-2</v>
      </c>
      <c r="AI353" s="91">
        <v>4.4947929394000052E-2</v>
      </c>
      <c r="AJ353" s="91">
        <v>3.097308819400002E-2</v>
      </c>
      <c r="AK353" s="91">
        <v>4.6490627040000065E-2</v>
      </c>
      <c r="AL353" s="87">
        <v>4.948376807999999E-2</v>
      </c>
      <c r="AM353" s="84">
        <v>-1.4452296078426574E-4</v>
      </c>
      <c r="AN353" s="91">
        <v>2.450960098360655E-2</v>
      </c>
      <c r="AO353" s="91">
        <v>-4.3379946944444248E-2</v>
      </c>
      <c r="AP353" s="87">
        <v>9.2059486600000184E-3</v>
      </c>
      <c r="AQ353" s="84">
        <v>3.4158843719999998E-2</v>
      </c>
      <c r="AR353" s="91">
        <v>5.7444520016000089E-2</v>
      </c>
      <c r="AS353" s="91">
        <v>1.9471283719999954E-2</v>
      </c>
      <c r="AT353" s="87">
        <v>1.8573656475999956E-2</v>
      </c>
      <c r="AU353" s="87">
        <v>2.706270299999991E-2</v>
      </c>
      <c r="AV353" s="119">
        <v>2.89127265344622E-2</v>
      </c>
      <c r="AW353" s="119">
        <v>2.3201469999999998E-2</v>
      </c>
      <c r="AX353" s="119">
        <v>2.9979379737540012E-2</v>
      </c>
      <c r="AY353" s="119">
        <v>2.4425149999999996E-2</v>
      </c>
    </row>
    <row r="354" spans="1:51">
      <c r="A354" s="7">
        <v>41971</v>
      </c>
      <c r="B354" s="84"/>
      <c r="C354" s="87">
        <v>1.2382372800000097E-2</v>
      </c>
      <c r="D354" s="84">
        <v>1.4682105826923086E-2</v>
      </c>
      <c r="E354" s="91">
        <v>-5.4515848599999694E-3</v>
      </c>
      <c r="F354" s="91">
        <v>-1.6135273599999889E-2</v>
      </c>
      <c r="G354" s="91">
        <v>-3.7391973823529323E-2</v>
      </c>
      <c r="H354" s="91">
        <v>-2.5760413919999947E-2</v>
      </c>
      <c r="I354" s="91">
        <v>2.9115105121999996E-2</v>
      </c>
      <c r="J354" s="91">
        <v>3.2611473693999971E-2</v>
      </c>
      <c r="K354" s="91">
        <v>-4.6244261805999942E-2</v>
      </c>
      <c r="L354" s="87">
        <v>3.2697791304761914E-2</v>
      </c>
      <c r="M354" s="84">
        <v>7.6932858600000653E-3</v>
      </c>
      <c r="N354" s="91">
        <v>6.1999569399999732E-3</v>
      </c>
      <c r="O354" s="87">
        <v>2.2131379840000021E-2</v>
      </c>
      <c r="P354" s="84">
        <v>1.2342108676000052E-2</v>
      </c>
      <c r="Q354" s="91">
        <v>5.1171970388000032E-2</v>
      </c>
      <c r="R354" s="91">
        <v>4.8944611035999896E-2</v>
      </c>
      <c r="S354" s="91">
        <v>5.2735023887999999E-2</v>
      </c>
      <c r="T354" s="91">
        <v>5.0794623135999917E-2</v>
      </c>
      <c r="U354" s="91">
        <v>4.0246138375999996E-2</v>
      </c>
      <c r="V354" s="91">
        <v>4.2434252567999931E-2</v>
      </c>
      <c r="W354" s="91">
        <v>4.1694285936000108E-2</v>
      </c>
      <c r="X354" s="91">
        <v>4.6886009899999914E-2</v>
      </c>
      <c r="Y354" s="91">
        <v>2.8085835037999995E-2</v>
      </c>
      <c r="Z354" s="87">
        <v>2.5734778659999957E-2</v>
      </c>
      <c r="AA354" s="84">
        <v>2.2590667141999976E-2</v>
      </c>
      <c r="AB354" s="91">
        <v>1.4809224716000102E-2</v>
      </c>
      <c r="AC354" s="91">
        <v>1.9218829404545446E-2</v>
      </c>
      <c r="AD354" s="91">
        <v>2.7091834976000095E-2</v>
      </c>
      <c r="AE354" s="91">
        <v>2.6190781339999969E-2</v>
      </c>
      <c r="AF354" s="94">
        <v>1.4326431559998909E-3</v>
      </c>
      <c r="AG354" s="84">
        <v>4.9003891019999912E-2</v>
      </c>
      <c r="AH354" s="91">
        <v>2.9281162079999978E-2</v>
      </c>
      <c r="AI354" s="91">
        <v>3.3282761579999987E-2</v>
      </c>
      <c r="AJ354" s="91">
        <v>1.8199907819999916E-2</v>
      </c>
      <c r="AK354" s="91">
        <v>4.3235140279999973E-2</v>
      </c>
      <c r="AL354" s="87">
        <v>4.6428416259999938E-2</v>
      </c>
      <c r="AM354" s="84">
        <v>-1.6179209314814758E-2</v>
      </c>
      <c r="AN354" s="91">
        <v>1.289544286885258E-2</v>
      </c>
      <c r="AO354" s="91">
        <v>-6.1905444536111132E-2</v>
      </c>
      <c r="AP354" s="87">
        <v>4.21133588E-3</v>
      </c>
      <c r="AQ354" s="84">
        <v>1.6261570439999984E-2</v>
      </c>
      <c r="AR354" s="91">
        <v>1.814762008333326E-2</v>
      </c>
      <c r="AS354" s="91">
        <v>-1.1381136020000016E-2</v>
      </c>
      <c r="AT354" s="87">
        <v>1.6178602459999913E-2</v>
      </c>
      <c r="AU354" s="87">
        <v>1.661330338E-2</v>
      </c>
      <c r="AV354" s="119">
        <v>2.1652520789242999E-2</v>
      </c>
      <c r="AW354" s="119">
        <v>2.4533630000000001E-2</v>
      </c>
      <c r="AX354" s="119">
        <v>2.3864808137999995E-2</v>
      </c>
      <c r="AY354" s="119">
        <v>2.6894809999999998E-2</v>
      </c>
    </row>
    <row r="355" spans="1:51">
      <c r="A355" s="7">
        <v>42004</v>
      </c>
      <c r="B355" s="84"/>
      <c r="C355" s="87">
        <v>-1.6806167599999977E-2</v>
      </c>
      <c r="D355" s="84">
        <v>-7.644867182142856E-3</v>
      </c>
      <c r="E355" s="91">
        <v>6.435704997999947E-3</v>
      </c>
      <c r="F355" s="91">
        <v>-3.5614598200000014E-3</v>
      </c>
      <c r="G355" s="91">
        <v>1.0041460220000076E-2</v>
      </c>
      <c r="H355" s="91">
        <v>-7.4965197599999867E-3</v>
      </c>
      <c r="I355" s="91">
        <v>-1.5300020120000424E-3</v>
      </c>
      <c r="J355" s="91">
        <v>8.4106641599999143E-3</v>
      </c>
      <c r="K355" s="91">
        <v>-2.9794114600001365E-3</v>
      </c>
      <c r="L355" s="87">
        <v>9.0610283190475371E-3</v>
      </c>
      <c r="M355" s="84">
        <v>-1.4895123799999466E-3</v>
      </c>
      <c r="N355" s="91">
        <v>2.4546622379999494E-3</v>
      </c>
      <c r="O355" s="87">
        <v>4.0188886400001067E-3</v>
      </c>
      <c r="P355" s="84">
        <v>-1.2838887579999958E-2</v>
      </c>
      <c r="Q355" s="91">
        <v>5.3179698359999694E-3</v>
      </c>
      <c r="R355" s="91">
        <v>-8.5783551999996099E-4</v>
      </c>
      <c r="S355" s="91">
        <v>2.6237276200000714E-3</v>
      </c>
      <c r="T355" s="91">
        <v>-1.4809682859999951E-2</v>
      </c>
      <c r="U355" s="91">
        <v>-3.0008084799999502E-3</v>
      </c>
      <c r="V355" s="91">
        <v>5.9729467959999116E-3</v>
      </c>
      <c r="W355" s="91">
        <v>-1.1280529099999992E-2</v>
      </c>
      <c r="X355" s="91">
        <v>-6.2894348799999999E-3</v>
      </c>
      <c r="Y355" s="91">
        <v>-5.8413419399999666E-3</v>
      </c>
      <c r="Z355" s="87">
        <v>-8.7843756400001194E-3</v>
      </c>
      <c r="AA355" s="84">
        <v>-1.0928804239999867E-2</v>
      </c>
      <c r="AB355" s="91">
        <v>-1.5667744160000052E-2</v>
      </c>
      <c r="AC355" s="91">
        <v>4.447837834210544E-3</v>
      </c>
      <c r="AD355" s="91">
        <v>-2.9464556600000691E-3</v>
      </c>
      <c r="AE355" s="91">
        <v>-3.0188181400000458E-3</v>
      </c>
      <c r="AF355" s="94">
        <v>-8.5160665400000335E-3</v>
      </c>
      <c r="AG355" s="84">
        <v>1.8141294400009222E-4</v>
      </c>
      <c r="AH355" s="91">
        <v>-1.8115700550000002E-2</v>
      </c>
      <c r="AI355" s="91">
        <v>-2.7065121660000413E-3</v>
      </c>
      <c r="AJ355" s="91">
        <v>-1.063832905999984E-3</v>
      </c>
      <c r="AK355" s="91">
        <v>4.241361599999216E-4</v>
      </c>
      <c r="AL355" s="87">
        <v>5.4103275400008144E-4</v>
      </c>
      <c r="AM355" s="84">
        <v>-3.3734327450984924E-4</v>
      </c>
      <c r="AN355" s="91">
        <v>4.3181081093750517E-3</v>
      </c>
      <c r="AO355" s="91">
        <v>-3.0807780717948763E-2</v>
      </c>
      <c r="AP355" s="87">
        <v>-9.0296164000003287E-4</v>
      </c>
      <c r="AQ355" s="84">
        <v>3.1525227399999967E-3</v>
      </c>
      <c r="AR355" s="91">
        <v>6.5182181339999978E-3</v>
      </c>
      <c r="AS355" s="91">
        <v>9.8415175999999605E-4</v>
      </c>
      <c r="AT355" s="87">
        <v>-1.0086560887999974E-2</v>
      </c>
      <c r="AU355" s="87">
        <v>-4.2016233599999619E-3</v>
      </c>
      <c r="AV355" s="119">
        <v>1.4910383254980099E-3</v>
      </c>
      <c r="AW355" s="119">
        <v>-4.1885969999999996E-3</v>
      </c>
      <c r="AX355" s="119">
        <v>3.5659644879907134E-3</v>
      </c>
      <c r="AY355" s="119">
        <v>-2.5193100000000003E-3</v>
      </c>
    </row>
    <row r="356" spans="1:51">
      <c r="A356" s="7">
        <v>42034</v>
      </c>
      <c r="B356" s="84"/>
      <c r="C356" s="87">
        <v>-5.2075473379999959E-2</v>
      </c>
      <c r="D356" s="84">
        <v>-9.4488114875925788E-3</v>
      </c>
      <c r="E356" s="91">
        <v>-6.6076236360000151E-2</v>
      </c>
      <c r="F356" s="91">
        <v>-8.1595451680000042E-2</v>
      </c>
      <c r="G356" s="91">
        <v>-7.8769338500000008E-2</v>
      </c>
      <c r="H356" s="91">
        <v>-4.4421318398000009E-2</v>
      </c>
      <c r="I356" s="91">
        <v>-2.9816498779999923E-2</v>
      </c>
      <c r="J356" s="91">
        <v>-4.2381551275999962E-2</v>
      </c>
      <c r="K356" s="91">
        <v>-5.3827451996000031E-2</v>
      </c>
      <c r="L356" s="87">
        <v>-3.3530053614285737E-2</v>
      </c>
      <c r="M356" s="84">
        <v>-6.6349730180000899E-3</v>
      </c>
      <c r="N356" s="91">
        <v>-4.6311673980000023E-2</v>
      </c>
      <c r="O356" s="87">
        <v>-2.5917993606000111E-2</v>
      </c>
      <c r="P356" s="84">
        <v>-7.9223200580000874E-3</v>
      </c>
      <c r="Q356" s="91">
        <v>-2.6978392580000454E-3</v>
      </c>
      <c r="R356" s="91">
        <v>-2.3768015780000207E-3</v>
      </c>
      <c r="S356" s="91">
        <v>-1.5830979180000426E-3</v>
      </c>
      <c r="T356" s="91">
        <v>4.1419998420000326E-3</v>
      </c>
      <c r="U356" s="91">
        <v>3.6714104000079573E-5</v>
      </c>
      <c r="V356" s="91">
        <v>-9.5973563379999627E-3</v>
      </c>
      <c r="W356" s="91">
        <v>-1.5677252779999762E-3</v>
      </c>
      <c r="X356" s="91">
        <v>9.0896876019999073E-3</v>
      </c>
      <c r="Y356" s="91">
        <v>-1.0229166300000037E-2</v>
      </c>
      <c r="Z356" s="87">
        <v>-5.5957553619999989E-2</v>
      </c>
      <c r="AA356" s="84">
        <v>-8.5874079800000169E-3</v>
      </c>
      <c r="AB356" s="91">
        <v>-1.1531710159999986E-2</v>
      </c>
      <c r="AC356" s="91">
        <v>-3.4659452158666726E-2</v>
      </c>
      <c r="AD356" s="91">
        <v>-2.1724236155999832E-2</v>
      </c>
      <c r="AE356" s="91">
        <v>-2.0597910080000004E-2</v>
      </c>
      <c r="AF356" s="94">
        <v>-2.7886955040000161E-2</v>
      </c>
      <c r="AG356" s="84">
        <v>-1.8966665420000028E-2</v>
      </c>
      <c r="AH356" s="91">
        <v>-2.2056083159999962E-2</v>
      </c>
      <c r="AI356" s="91">
        <v>-2.7335621580000025E-2</v>
      </c>
      <c r="AJ356" s="91">
        <v>-1.3696213739999963E-2</v>
      </c>
      <c r="AK356" s="91">
        <v>-2.2824117800000043E-2</v>
      </c>
      <c r="AL356" s="87">
        <v>-1.3884641620000027E-2</v>
      </c>
      <c r="AM356" s="84">
        <v>-7.9176513653846259E-2</v>
      </c>
      <c r="AN356" s="91">
        <v>-3.4593454822727354E-2</v>
      </c>
      <c r="AO356" s="91">
        <v>-3.6085494773333338E-2</v>
      </c>
      <c r="AP356" s="87">
        <v>-4.9068153999999975E-2</v>
      </c>
      <c r="AQ356" s="84">
        <v>-2.3559412806600011E-2</v>
      </c>
      <c r="AR356" s="91">
        <v>-1.5961429931250048E-2</v>
      </c>
      <c r="AS356" s="91">
        <v>-4.6001869439999954E-2</v>
      </c>
      <c r="AT356" s="87">
        <v>-5.6841209147999949E-2</v>
      </c>
      <c r="AU356" s="87">
        <v>-2.6301405620000051E-2</v>
      </c>
      <c r="AV356" s="119">
        <v>-2.88596720343227E-2</v>
      </c>
      <c r="AW356" s="119">
        <v>-3.1040789999999999E-2</v>
      </c>
      <c r="AX356" s="119">
        <v>-2.7914840758260017E-2</v>
      </c>
      <c r="AY356" s="119">
        <v>-3.0019279999999999E-2</v>
      </c>
    </row>
    <row r="357" spans="1:51">
      <c r="A357" s="7">
        <v>42062</v>
      </c>
      <c r="B357" s="84"/>
      <c r="C357" s="87">
        <v>6.8015989600000104E-2</v>
      </c>
      <c r="D357" s="84">
        <v>3.2289441964285626E-2</v>
      </c>
      <c r="E357" s="91">
        <v>7.4174757800000046E-2</v>
      </c>
      <c r="F357" s="91">
        <v>7.9560328779999967E-2</v>
      </c>
      <c r="G357" s="91">
        <v>8.1738174156862797E-2</v>
      </c>
      <c r="H357" s="91">
        <v>6.8059097319999928E-2</v>
      </c>
      <c r="I357" s="91">
        <v>7.3001713120000034E-2</v>
      </c>
      <c r="J357" s="91">
        <v>6.4317524760000078E-2</v>
      </c>
      <c r="K357" s="91">
        <v>8.5346618640000038E-2</v>
      </c>
      <c r="L357" s="87">
        <v>8.3252355152380941E-2</v>
      </c>
      <c r="M357" s="84">
        <v>2.8363521086000043E-2</v>
      </c>
      <c r="N357" s="91">
        <v>5.504451937999999E-2</v>
      </c>
      <c r="O357" s="87">
        <v>6.4782362359999901E-2</v>
      </c>
      <c r="P357" s="84">
        <v>5.4771447081999991E-2</v>
      </c>
      <c r="Q357" s="91">
        <v>4.2520898050000033E-2</v>
      </c>
      <c r="R357" s="91">
        <v>5.8964789545999929E-2</v>
      </c>
      <c r="S357" s="91">
        <v>4.1834981845999986E-2</v>
      </c>
      <c r="T357" s="91">
        <v>5.236275744200003E-2</v>
      </c>
      <c r="U357" s="91">
        <v>5.9816141760000052E-2</v>
      </c>
      <c r="V357" s="91">
        <v>4.9274143285999994E-2</v>
      </c>
      <c r="W357" s="91">
        <v>5.4898587542000055E-2</v>
      </c>
      <c r="X357" s="91">
        <v>2.6573904159999939E-2</v>
      </c>
      <c r="Y357" s="91">
        <v>6.0198725680000065E-2</v>
      </c>
      <c r="Z357" s="87">
        <v>6.8600149165999991E-2</v>
      </c>
      <c r="AA357" s="84">
        <v>5.1107043440000055E-2</v>
      </c>
      <c r="AB357" s="91">
        <v>7.7475021533333299E-2</v>
      </c>
      <c r="AC357" s="91">
        <v>6.8507629226666644E-2</v>
      </c>
      <c r="AD357" s="91">
        <v>6.3984793563999887E-2</v>
      </c>
      <c r="AE357" s="91">
        <v>6.5136625235999945E-2</v>
      </c>
      <c r="AF357" s="94">
        <v>7.8260415744000111E-2</v>
      </c>
      <c r="AG357" s="84">
        <v>5.5648457600000034E-2</v>
      </c>
      <c r="AH357" s="91">
        <v>7.1325299279999976E-2</v>
      </c>
      <c r="AI357" s="91">
        <v>5.9293359488000075E-2</v>
      </c>
      <c r="AJ357" s="91">
        <v>5.7355775927999897E-2</v>
      </c>
      <c r="AK357" s="91">
        <v>6.6298447779999936E-2</v>
      </c>
      <c r="AL357" s="87">
        <v>6.9597424259999929E-2</v>
      </c>
      <c r="AM357" s="84">
        <v>0.10311261406000005</v>
      </c>
      <c r="AN357" s="91">
        <v>5.1259139234375084E-2</v>
      </c>
      <c r="AO357" s="91">
        <v>6.5695297557142984E-2</v>
      </c>
      <c r="AP357" s="87">
        <v>6.5466615819999907E-2</v>
      </c>
      <c r="AQ357" s="84">
        <v>1.6797898819999935E-2</v>
      </c>
      <c r="AR357" s="91">
        <v>5.3302147421999901E-2</v>
      </c>
      <c r="AS357" s="91">
        <v>6.4436684346000028E-2</v>
      </c>
      <c r="AT357" s="87">
        <v>8.3565694121999989E-2</v>
      </c>
      <c r="AU357" s="87">
        <v>3.7043026419999903E-2</v>
      </c>
      <c r="AV357" s="119">
        <v>5.6318522253585697E-2</v>
      </c>
      <c r="AW357" s="119">
        <v>5.4892539999999997E-2</v>
      </c>
      <c r="AX357" s="119">
        <v>5.8405789504000022E-2</v>
      </c>
      <c r="AY357" s="119">
        <v>5.7471509999999996E-2</v>
      </c>
    </row>
    <row r="358" spans="1:51">
      <c r="A358" s="7">
        <v>42094</v>
      </c>
      <c r="B358" s="84"/>
      <c r="C358" s="87">
        <v>-8.8256776580001306E-3</v>
      </c>
      <c r="D358" s="84">
        <v>-1.5837438644444868E-3</v>
      </c>
      <c r="E358" s="91">
        <v>-1.719878720000001E-2</v>
      </c>
      <c r="F358" s="91">
        <v>-2.6564492220000013E-2</v>
      </c>
      <c r="G358" s="91">
        <v>-2.6343414169999968E-2</v>
      </c>
      <c r="H358" s="91">
        <v>-3.1468709420000018E-2</v>
      </c>
      <c r="I358" s="91">
        <v>-2.0978958580000096E-2</v>
      </c>
      <c r="J358" s="91">
        <v>-4.2209762799999551E-3</v>
      </c>
      <c r="K358" s="91">
        <v>-3.8313499330000167E-2</v>
      </c>
      <c r="L358" s="87">
        <v>-3.1791852845238111E-2</v>
      </c>
      <c r="M358" s="84">
        <v>-2.8899182817999969E-2</v>
      </c>
      <c r="N358" s="91">
        <v>-1.4409149719999959E-2</v>
      </c>
      <c r="O358" s="87">
        <v>-1.3243790520000021E-2</v>
      </c>
      <c r="P358" s="84">
        <v>-6.3221992780001512E-3</v>
      </c>
      <c r="Q358" s="91">
        <v>1.7140088800000619E-3</v>
      </c>
      <c r="R358" s="91">
        <v>8.7763465599999257E-3</v>
      </c>
      <c r="S358" s="91">
        <v>7.9375339400000744E-3</v>
      </c>
      <c r="T358" s="91">
        <v>6.3203584200000051E-4</v>
      </c>
      <c r="U358" s="91">
        <v>5.0491273999999642E-3</v>
      </c>
      <c r="V358" s="91">
        <v>-3.3259123300000137E-3</v>
      </c>
      <c r="W358" s="91">
        <v>2.0080426219999392E-3</v>
      </c>
      <c r="X358" s="91">
        <v>-3.798767684000004E-3</v>
      </c>
      <c r="Y358" s="91">
        <v>-8.3356928000000163E-4</v>
      </c>
      <c r="Z358" s="87">
        <v>-3.8483400379999977E-2</v>
      </c>
      <c r="AA358" s="84">
        <v>-2.1524115579999448E-3</v>
      </c>
      <c r="AB358" s="91">
        <v>-4.2159887039215915E-3</v>
      </c>
      <c r="AC358" s="91">
        <v>-6.2039166184210126E-3</v>
      </c>
      <c r="AD358" s="91">
        <v>8.1537135420000073E-3</v>
      </c>
      <c r="AE358" s="91">
        <v>-5.4267444560001099E-3</v>
      </c>
      <c r="AF358" s="94">
        <v>-1.3220134437999964E-2</v>
      </c>
      <c r="AG358" s="84">
        <v>-1.0454603446000021E-2</v>
      </c>
      <c r="AH358" s="91">
        <v>-1.1784463126000011E-2</v>
      </c>
      <c r="AI358" s="91">
        <v>-1.6315755519999975E-2</v>
      </c>
      <c r="AJ358" s="91">
        <v>-1.7176605099999964E-2</v>
      </c>
      <c r="AK358" s="91">
        <v>-1.680293154000001E-2</v>
      </c>
      <c r="AL358" s="87">
        <v>-1.1622681060000084E-2</v>
      </c>
      <c r="AM358" s="84">
        <v>-2.2947964511764729E-2</v>
      </c>
      <c r="AN358" s="91">
        <v>-1.3120671079104529E-2</v>
      </c>
      <c r="AO358" s="91">
        <v>-3.6567892223404175E-2</v>
      </c>
      <c r="AP358" s="87">
        <v>-4.2266689579999905E-2</v>
      </c>
      <c r="AQ358" s="84">
        <v>-2.4559643380000051E-2</v>
      </c>
      <c r="AR358" s="91">
        <v>-6.3425395132075124E-3</v>
      </c>
      <c r="AS358" s="91">
        <v>-1.2307949610000035E-2</v>
      </c>
      <c r="AT358" s="87">
        <v>-4.1183276719999995E-2</v>
      </c>
      <c r="AU358" s="87">
        <v>-1.0534808223999992E-2</v>
      </c>
      <c r="AV358" s="119">
        <v>-1.12214497077689E-2</v>
      </c>
      <c r="AW358" s="119">
        <v>-1.7396089999999999E-2</v>
      </c>
      <c r="AX358" s="119">
        <v>-9.3712680871999958E-3</v>
      </c>
      <c r="AY358" s="119">
        <v>-1.5814600000000002E-2</v>
      </c>
    </row>
    <row r="359" spans="1:51">
      <c r="A359" s="7">
        <v>42124</v>
      </c>
      <c r="B359" s="84"/>
      <c r="C359" s="87">
        <v>1.4572612245999927E-2</v>
      </c>
      <c r="D359" s="84">
        <v>1.8266797959176628E-4</v>
      </c>
      <c r="E359" s="91">
        <v>3.4097939188000082E-2</v>
      </c>
      <c r="F359" s="91">
        <v>2.9278408087999974E-2</v>
      </c>
      <c r="G359" s="91">
        <v>6.8549195768000004E-2</v>
      </c>
      <c r="H359" s="91">
        <v>5.4310113159999895E-2</v>
      </c>
      <c r="I359" s="91">
        <v>2.1864417199999986E-2</v>
      </c>
      <c r="J359" s="91">
        <v>5.3340777879999912E-3</v>
      </c>
      <c r="K359" s="91">
        <v>6.3938786000000025E-2</v>
      </c>
      <c r="L359" s="87">
        <v>1.5838322833333418E-2</v>
      </c>
      <c r="M359" s="84">
        <v>3.0906040597999951E-2</v>
      </c>
      <c r="N359" s="91">
        <v>1.0753822020000081E-2</v>
      </c>
      <c r="O359" s="87">
        <v>-2.9900821899999652E-3</v>
      </c>
      <c r="P359" s="84">
        <v>-3.0565910481999969E-2</v>
      </c>
      <c r="Q359" s="91">
        <v>-3.9639586555999973E-2</v>
      </c>
      <c r="R359" s="91">
        <v>-4.6637490076000154E-2</v>
      </c>
      <c r="S359" s="91">
        <v>-4.662842909999998E-2</v>
      </c>
      <c r="T359" s="91">
        <v>-4.3845645075999973E-2</v>
      </c>
      <c r="U359" s="91">
        <v>-5.0423152360000167E-2</v>
      </c>
      <c r="V359" s="91">
        <v>-2.3007476279999994E-2</v>
      </c>
      <c r="W359" s="91">
        <v>-3.9193807957999982E-2</v>
      </c>
      <c r="X359" s="91">
        <v>-4.9330033760000003E-2</v>
      </c>
      <c r="Y359" s="91">
        <v>-8.2418733779999753E-3</v>
      </c>
      <c r="Z359" s="87">
        <v>3.3558793679999921E-2</v>
      </c>
      <c r="AA359" s="84">
        <v>4.7199772140000817E-3</v>
      </c>
      <c r="AB359" s="91">
        <v>-4.3138664599999821E-3</v>
      </c>
      <c r="AC359" s="91">
        <v>1.6049149349315117E-2</v>
      </c>
      <c r="AD359" s="91">
        <v>-3.1226272036000036E-2</v>
      </c>
      <c r="AE359" s="91">
        <v>4.8486081440000106E-3</v>
      </c>
      <c r="AF359" s="94">
        <v>-1.1702447299999919E-2</v>
      </c>
      <c r="AG359" s="84">
        <v>-7.6990317420000398E-3</v>
      </c>
      <c r="AH359" s="91">
        <v>8.5403951799989386E-4</v>
      </c>
      <c r="AI359" s="91">
        <v>-1.2891503239999991E-2</v>
      </c>
      <c r="AJ359" s="91">
        <v>-7.2055037599999539E-3</v>
      </c>
      <c r="AK359" s="91">
        <v>-1.1254350821999992E-2</v>
      </c>
      <c r="AL359" s="87">
        <v>-1.1001840262000018E-2</v>
      </c>
      <c r="AM359" s="84">
        <v>3.8168107059999956E-2</v>
      </c>
      <c r="AN359" s="91">
        <v>1.1471747878787797E-2</v>
      </c>
      <c r="AO359" s="91">
        <v>9.6363561645833373E-2</v>
      </c>
      <c r="AP359" s="87">
        <v>4.8908254779999938E-2</v>
      </c>
      <c r="AQ359" s="84">
        <v>7.5903799979999409E-3</v>
      </c>
      <c r="AR359" s="91">
        <v>-1.7378814239215723E-2</v>
      </c>
      <c r="AS359" s="91">
        <v>2.8816498997999984E-2</v>
      </c>
      <c r="AT359" s="87">
        <v>1.8909514980000042E-2</v>
      </c>
      <c r="AU359" s="87">
        <v>-1.6105293187000047E-2</v>
      </c>
      <c r="AV359" s="119">
        <v>3.2333910829681302E-3</v>
      </c>
      <c r="AW359" s="119">
        <v>8.5238750893478193E-3</v>
      </c>
      <c r="AX359" s="119">
        <v>4.1295134591000007E-3</v>
      </c>
      <c r="AY359" s="119">
        <v>9.5932480000000004E-3</v>
      </c>
    </row>
    <row r="360" spans="1:51">
      <c r="A360" s="7">
        <v>42153</v>
      </c>
      <c r="B360" s="84"/>
      <c r="C360" s="87">
        <v>-4.2979939999999717E-3</v>
      </c>
      <c r="D360" s="84">
        <v>1.2688010739130506E-2</v>
      </c>
      <c r="E360" s="91">
        <v>2.8722578581998892E-3</v>
      </c>
      <c r="F360" s="91">
        <v>4.5320910582000717E-3</v>
      </c>
      <c r="G360" s="91">
        <v>-1.4467699407647139E-2</v>
      </c>
      <c r="H360" s="91">
        <v>-2.587925649599998E-2</v>
      </c>
      <c r="I360" s="91">
        <v>9.4859453239999336E-3</v>
      </c>
      <c r="J360" s="91">
        <v>2.7901493624000073E-2</v>
      </c>
      <c r="K360" s="91">
        <v>-2.6316995696000101E-2</v>
      </c>
      <c r="L360" s="87">
        <v>1.2833842480952429E-2</v>
      </c>
      <c r="M360" s="84">
        <v>-9.5730122799999595E-3</v>
      </c>
      <c r="N360" s="91">
        <v>2.1856020159999989E-2</v>
      </c>
      <c r="O360" s="87">
        <v>4.2830239341999921E-3</v>
      </c>
      <c r="P360" s="84">
        <v>5.1600599999999996E-2</v>
      </c>
      <c r="Q360" s="91">
        <v>4.2747550220000097E-2</v>
      </c>
      <c r="R360" s="91">
        <v>3.4662365360000003E-2</v>
      </c>
      <c r="S360" s="91">
        <v>4.7870426238000086E-2</v>
      </c>
      <c r="T360" s="91">
        <v>5.1513764617999946E-2</v>
      </c>
      <c r="U360" s="91">
        <v>4.5023003377999915E-2</v>
      </c>
      <c r="V360" s="91">
        <v>-6.2945506820000219E-3</v>
      </c>
      <c r="W360" s="91">
        <v>4.2659937300000061E-2</v>
      </c>
      <c r="X360" s="91">
        <v>2.9958490837999951E-2</v>
      </c>
      <c r="Y360" s="91">
        <v>4.3919738320000068E-2</v>
      </c>
      <c r="Z360" s="87">
        <v>4.2720034400001161E-4</v>
      </c>
      <c r="AA360" s="84">
        <v>1.199820707999999E-2</v>
      </c>
      <c r="AB360" s="91">
        <v>7.976507538000055E-3</v>
      </c>
      <c r="AC360" s="91">
        <v>7.003432009861088E-3</v>
      </c>
      <c r="AD360" s="91">
        <v>2.7007010279999966E-2</v>
      </c>
      <c r="AE360" s="91">
        <v>1.2630516258000046E-2</v>
      </c>
      <c r="AF360" s="94">
        <v>2.3803100759999918E-2</v>
      </c>
      <c r="AG360" s="84">
        <v>4.9836398600000553E-3</v>
      </c>
      <c r="AH360" s="91">
        <v>-2.9936632999999491E-3</v>
      </c>
      <c r="AI360" s="91">
        <v>1.1189758380000026E-2</v>
      </c>
      <c r="AJ360" s="91">
        <v>5.6457717200000257E-3</v>
      </c>
      <c r="AK360" s="91">
        <v>6.8727301400000052E-3</v>
      </c>
      <c r="AL360" s="87">
        <v>1.0706131839999911E-2</v>
      </c>
      <c r="AM360" s="84">
        <v>-1.7142513919230828E-2</v>
      </c>
      <c r="AN360" s="91">
        <v>7.4383881029411736E-3</v>
      </c>
      <c r="AO360" s="91">
        <v>-6.6843402739130364E-2</v>
      </c>
      <c r="AP360" s="87">
        <v>-1.0104955451999964E-2</v>
      </c>
      <c r="AQ360" s="84">
        <v>-1.0073958889999957E-2</v>
      </c>
      <c r="AR360" s="91">
        <v>1.4126676160377327E-2</v>
      </c>
      <c r="AS360" s="91">
        <v>-5.4439160960000343E-3</v>
      </c>
      <c r="AT360" s="87">
        <v>2.7236814908000007E-2</v>
      </c>
      <c r="AU360" s="87">
        <v>1.1204494202040838E-2</v>
      </c>
      <c r="AV360" s="119">
        <v>6.7194629840836703E-3</v>
      </c>
      <c r="AW360" s="119">
        <v>1.049137E-2</v>
      </c>
      <c r="AX360" s="119">
        <v>8.5076135544200002E-3</v>
      </c>
      <c r="AY360" s="119">
        <v>1.2859339999999999E-2</v>
      </c>
    </row>
    <row r="361" spans="1:51">
      <c r="A361" s="7">
        <v>42185</v>
      </c>
      <c r="B361" s="84"/>
      <c r="C361" s="87">
        <v>-2.03452060799999E-2</v>
      </c>
      <c r="D361" s="84">
        <v>-4.0313727818181766E-2</v>
      </c>
      <c r="E361" s="91">
        <v>-2.6659772176000018E-2</v>
      </c>
      <c r="F361" s="91">
        <v>-2.7103996496000038E-2</v>
      </c>
      <c r="G361" s="91">
        <v>-2.1860611007999964E-2</v>
      </c>
      <c r="H361" s="91">
        <v>-5.308762534E-2</v>
      </c>
      <c r="I361" s="91">
        <v>-4.1183216560000013E-2</v>
      </c>
      <c r="J361" s="91">
        <v>-3.0981798900000079E-2</v>
      </c>
      <c r="K361" s="91">
        <v>-5.3420634200000094E-2</v>
      </c>
      <c r="L361" s="87">
        <v>-4.5240652857142849E-2</v>
      </c>
      <c r="M361" s="84">
        <v>-4.3938884640000064E-2</v>
      </c>
      <c r="N361" s="91">
        <v>-2.6771455919999965E-2</v>
      </c>
      <c r="O361" s="87">
        <v>-1.764900993999996E-2</v>
      </c>
      <c r="P361" s="84">
        <v>-9.8628047760001003E-3</v>
      </c>
      <c r="Q361" s="91">
        <v>-1.6443412216800013E-2</v>
      </c>
      <c r="R361" s="91">
        <v>-6.095121820000049E-3</v>
      </c>
      <c r="S361" s="91">
        <v>-1.8070746376799951E-2</v>
      </c>
      <c r="T361" s="91">
        <v>-2.8852424148000377E-3</v>
      </c>
      <c r="U361" s="91">
        <v>-7.1608926148000185E-3</v>
      </c>
      <c r="V361" s="91">
        <v>-1.6416555696800006E-2</v>
      </c>
      <c r="W361" s="91">
        <v>-6.0804682159999457E-3</v>
      </c>
      <c r="X361" s="91">
        <v>-4.7853305988000416E-3</v>
      </c>
      <c r="Y361" s="91">
        <v>-1.9181156136000022E-2</v>
      </c>
      <c r="Z361" s="87">
        <v>-4.4856053680000008E-2</v>
      </c>
      <c r="AA361" s="84">
        <v>-3.1275756700000046E-2</v>
      </c>
      <c r="AB361" s="91">
        <v>-1.1833241679999995E-2</v>
      </c>
      <c r="AC361" s="91">
        <v>-2.2931555755405397E-2</v>
      </c>
      <c r="AD361" s="91">
        <v>-2.4476267599999879E-2</v>
      </c>
      <c r="AE361" s="91">
        <v>-1.5103436540000015E-2</v>
      </c>
      <c r="AF361" s="94">
        <v>-2.303614606000004E-2</v>
      </c>
      <c r="AG361" s="84">
        <v>-2.4545648438000001E-2</v>
      </c>
      <c r="AH361" s="91">
        <v>-1.7050961056000014E-2</v>
      </c>
      <c r="AI361" s="91">
        <v>-1.6154987274800026E-2</v>
      </c>
      <c r="AJ361" s="91">
        <v>-1.1145216274800029E-2</v>
      </c>
      <c r="AK361" s="91">
        <v>-2.0342614940000003E-2</v>
      </c>
      <c r="AL361" s="87">
        <v>-2.3033224640000127E-2</v>
      </c>
      <c r="AM361" s="84">
        <v>-2.3215642519230806E-2</v>
      </c>
      <c r="AN361" s="91">
        <v>-1.5051348164179079E-2</v>
      </c>
      <c r="AO361" s="91">
        <v>-5.5652265302325588E-2</v>
      </c>
      <c r="AP361" s="87">
        <v>-3.822763686000008E-2</v>
      </c>
      <c r="AQ361" s="84">
        <v>-3.1393141236000011E-2</v>
      </c>
      <c r="AR361" s="91">
        <v>-2.7639934466792471E-2</v>
      </c>
      <c r="AS361" s="91">
        <v>-3.2594840220000032E-2</v>
      </c>
      <c r="AT361" s="87">
        <v>-5.9219793593999981E-2</v>
      </c>
      <c r="AU361" s="87">
        <v>-3.0067650919999966E-2</v>
      </c>
      <c r="AV361" s="119">
        <v>-2.37093784207968E-2</v>
      </c>
      <c r="AW361" s="119">
        <v>-2.101165E-2</v>
      </c>
      <c r="AX361" s="119">
        <v>-2.2115542727680026E-2</v>
      </c>
      <c r="AY361" s="119">
        <v>-1.9358159999999999E-2</v>
      </c>
    </row>
    <row r="362" spans="1:51">
      <c r="A362" s="7">
        <v>42216</v>
      </c>
      <c r="B362" s="84"/>
      <c r="C362" s="87">
        <v>-1.0692414500000025E-2</v>
      </c>
      <c r="D362" s="84">
        <v>3.5781919708333332E-2</v>
      </c>
      <c r="E362" s="91">
        <v>4.6874739400000198E-3</v>
      </c>
      <c r="F362" s="91">
        <v>-2.0125125600000127E-3</v>
      </c>
      <c r="G362" s="91">
        <v>-4.8225900352941053E-2</v>
      </c>
      <c r="H362" s="91">
        <v>-4.2205018580000031E-2</v>
      </c>
      <c r="I362" s="91">
        <v>-1.9099146000001177E-4</v>
      </c>
      <c r="J362" s="91">
        <v>-7.8880895199999745E-3</v>
      </c>
      <c r="K362" s="91">
        <v>-5.1462727819999943E-2</v>
      </c>
      <c r="L362" s="87">
        <v>1.0836510585365833E-2</v>
      </c>
      <c r="M362" s="84">
        <v>1.269226853999994E-2</v>
      </c>
      <c r="N362" s="91">
        <v>-4.7369750000000321E-3</v>
      </c>
      <c r="O362" s="87">
        <v>-5.7443425600000042E-3</v>
      </c>
      <c r="P362" s="84">
        <v>1.7839380519999892E-2</v>
      </c>
      <c r="Q362" s="91">
        <v>8.9457459399999717E-3</v>
      </c>
      <c r="R362" s="91">
        <v>1.2508324999999987E-2</v>
      </c>
      <c r="S362" s="91">
        <v>1.0848727459999985E-2</v>
      </c>
      <c r="T362" s="91">
        <v>2.2730994340000032E-2</v>
      </c>
      <c r="U362" s="91">
        <v>2.3945286280000033E-2</v>
      </c>
      <c r="V362" s="91">
        <v>7.6765251999999506E-3</v>
      </c>
      <c r="W362" s="91">
        <v>1.7252965720000013E-2</v>
      </c>
      <c r="X362" s="91">
        <v>3.7360855099999979E-2</v>
      </c>
      <c r="Y362" s="91">
        <v>4.638036000000012E-3</v>
      </c>
      <c r="Z362" s="87">
        <v>-1.3322724520000162E-2</v>
      </c>
      <c r="AA362" s="84">
        <v>-3.0075224200000195E-3</v>
      </c>
      <c r="AB362" s="91">
        <v>3.2853515E-2</v>
      </c>
      <c r="AC362" s="91">
        <v>2.4551294507246801E-3</v>
      </c>
      <c r="AD362" s="91">
        <v>-2.510373314399994E-2</v>
      </c>
      <c r="AE362" s="91">
        <v>6.3209995599999846E-3</v>
      </c>
      <c r="AF362" s="94">
        <v>4.2498305000000514E-3</v>
      </c>
      <c r="AG362" s="84">
        <v>2.4735911340000083E-2</v>
      </c>
      <c r="AH362" s="91">
        <v>8.0401196199999525E-3</v>
      </c>
      <c r="AI362" s="91">
        <v>1.0852953139999899E-2</v>
      </c>
      <c r="AJ362" s="91">
        <v>1.2521033839999918E-2</v>
      </c>
      <c r="AK362" s="91">
        <v>2.3981475040000033E-2</v>
      </c>
      <c r="AL362" s="87">
        <v>2.8857572419999977E-2</v>
      </c>
      <c r="AM362" s="84">
        <v>-3.8280262300000034E-2</v>
      </c>
      <c r="AN362" s="91">
        <v>-2.611355294117601E-4</v>
      </c>
      <c r="AO362" s="91">
        <v>-0.10933712704545495</v>
      </c>
      <c r="AP362" s="87">
        <v>-4.615277884000013E-2</v>
      </c>
      <c r="AQ362" s="84">
        <v>1.9604228866000106E-2</v>
      </c>
      <c r="AR362" s="91">
        <v>1.349403169019614E-2</v>
      </c>
      <c r="AS362" s="91">
        <v>-3.1400478576000035E-2</v>
      </c>
      <c r="AT362" s="87">
        <v>-2.6107300539999989E-2</v>
      </c>
      <c r="AU362" s="87">
        <v>2.6566586367346989E-2</v>
      </c>
      <c r="AV362" s="119">
        <v>6.5274118810756997E-3</v>
      </c>
      <c r="AW362" s="119">
        <v>1.9741999999999999E-2</v>
      </c>
      <c r="AX362" s="119">
        <v>1.0970302592600029E-2</v>
      </c>
      <c r="AY362" s="119">
        <v>2.0951269999999998E-2</v>
      </c>
    </row>
    <row r="363" spans="1:51">
      <c r="A363" s="7">
        <v>42247</v>
      </c>
      <c r="B363" s="84"/>
      <c r="C363" s="87">
        <v>-7.2158874500000025E-2</v>
      </c>
      <c r="D363" s="84">
        <v>-4.8304363478260948E-2</v>
      </c>
      <c r="E363" s="91">
        <v>-6.4562308119999967E-2</v>
      </c>
      <c r="F363" s="91">
        <v>-6.518445049999988E-2</v>
      </c>
      <c r="G363" s="91">
        <v>-6.1125686939999979E-2</v>
      </c>
      <c r="H363" s="91">
        <v>-5.2198844299999991E-2</v>
      </c>
      <c r="I363" s="91">
        <v>-7.5992301839999943E-2</v>
      </c>
      <c r="J363" s="91">
        <v>-5.4325646480000045E-2</v>
      </c>
      <c r="K363" s="91">
        <v>-4.0904192499999992E-2</v>
      </c>
      <c r="L363" s="87">
        <v>-6.8150698731707204E-2</v>
      </c>
      <c r="M363" s="84">
        <v>-3.4436107376000114E-2</v>
      </c>
      <c r="N363" s="91">
        <v>-4.4511669579999968E-2</v>
      </c>
      <c r="O363" s="87">
        <v>-7.4519492860000036E-2</v>
      </c>
      <c r="P363" s="84">
        <v>-4.7635029835999987E-2</v>
      </c>
      <c r="Q363" s="91">
        <v>-5.4504393175999977E-2</v>
      </c>
      <c r="R363" s="91">
        <v>-4.5808126396000071E-2</v>
      </c>
      <c r="S363" s="91">
        <v>-4.579065693600004E-2</v>
      </c>
      <c r="T363" s="91">
        <v>-4.7269533616000059E-2</v>
      </c>
      <c r="U363" s="91">
        <v>-5.2113189596000087E-2</v>
      </c>
      <c r="V363" s="91">
        <v>-4.5811791800000057E-2</v>
      </c>
      <c r="W363" s="91">
        <v>-5.0121924795999973E-2</v>
      </c>
      <c r="X363" s="91">
        <v>-5.1995973275999918E-2</v>
      </c>
      <c r="Y363" s="91">
        <v>-4.288788001999988E-2</v>
      </c>
      <c r="Z363" s="87">
        <v>-6.6230083779999949E-2</v>
      </c>
      <c r="AA363" s="84">
        <v>-6.5973212720000118E-2</v>
      </c>
      <c r="AB363" s="91">
        <v>-6.8297679559999991E-2</v>
      </c>
      <c r="AC363" s="91">
        <v>-5.4205384755223851E-2</v>
      </c>
      <c r="AD363" s="91">
        <v>-5.3142717539999995E-2</v>
      </c>
      <c r="AE363" s="91">
        <v>-5.0637157096000029E-2</v>
      </c>
      <c r="AF363" s="94">
        <v>-7.276541487999999E-2</v>
      </c>
      <c r="AG363" s="84">
        <v>-5.7780990376000041E-2</v>
      </c>
      <c r="AH363" s="91">
        <v>-4.9382966379999949E-2</v>
      </c>
      <c r="AI363" s="91">
        <v>-6.2059395020000019E-2</v>
      </c>
      <c r="AJ363" s="91">
        <v>-5.3636809840000077E-2</v>
      </c>
      <c r="AK363" s="91">
        <v>-5.7981419159999992E-2</v>
      </c>
      <c r="AL363" s="87">
        <v>-5.717315117599997E-2</v>
      </c>
      <c r="AM363" s="84">
        <v>-6.6160036392856947E-2</v>
      </c>
      <c r="AN363" s="91">
        <v>-5.197479077777778E-2</v>
      </c>
      <c r="AO363" s="91">
        <v>-4.3741551069767404E-2</v>
      </c>
      <c r="AP363" s="87">
        <v>-6.0618821860000116E-2</v>
      </c>
      <c r="AQ363" s="84">
        <v>-4.7983811799999998E-2</v>
      </c>
      <c r="AR363" s="91">
        <v>-5.2178188076923093E-2</v>
      </c>
      <c r="AS363" s="91">
        <v>-5.3005767379999957E-2</v>
      </c>
      <c r="AT363" s="87">
        <v>-4.5591907479999971E-2</v>
      </c>
      <c r="AU363" s="87">
        <v>-5.8897399659999961E-2</v>
      </c>
      <c r="AV363" s="119">
        <v>-5.5869829702390399E-2</v>
      </c>
      <c r="AW363" s="119">
        <v>-6.2580819999999995E-2</v>
      </c>
      <c r="AX363" s="119">
        <v>-5.3612085151000015E-2</v>
      </c>
      <c r="AY363" s="119">
        <v>-6.0333789999999998E-2</v>
      </c>
    </row>
    <row r="364" spans="1:51">
      <c r="A364" s="7">
        <v>42277</v>
      </c>
      <c r="B364" s="84"/>
      <c r="C364" s="87">
        <v>-4.8232917300000122E-2</v>
      </c>
      <c r="D364" s="84">
        <v>-2.610849110256408E-2</v>
      </c>
      <c r="E364" s="91">
        <v>-4.6949847584000004E-2</v>
      </c>
      <c r="F364" s="91">
        <v>-5.4717955184000022E-2</v>
      </c>
      <c r="G364" s="91">
        <v>-8.2470472718000121E-2</v>
      </c>
      <c r="H364" s="91">
        <v>-6.5344267039999959E-2</v>
      </c>
      <c r="I364" s="91">
        <v>-6.1790280439999901E-2</v>
      </c>
      <c r="J364" s="91">
        <v>-6.1031926275999959E-2</v>
      </c>
      <c r="K364" s="91">
        <v>-7.5235309880000156E-2</v>
      </c>
      <c r="L364" s="87">
        <v>-6.147074026829269E-2</v>
      </c>
      <c r="M364" s="84">
        <v>-2.5017655780000148E-2</v>
      </c>
      <c r="N364" s="91">
        <v>-3.9301625918000016E-2</v>
      </c>
      <c r="O364" s="87">
        <v>-5.0075228224000012E-2</v>
      </c>
      <c r="P364" s="84">
        <v>-3.4477140566000042E-2</v>
      </c>
      <c r="Q364" s="91">
        <v>4.6853253800001049E-3</v>
      </c>
      <c r="R364" s="91">
        <v>-1.0505716745999871E-2</v>
      </c>
      <c r="S364" s="91">
        <v>-3.6060162000000062E-3</v>
      </c>
      <c r="T364" s="91">
        <v>-7.8930802259999933E-3</v>
      </c>
      <c r="U364" s="91">
        <v>-9.4394156660000395E-3</v>
      </c>
      <c r="V364" s="91">
        <v>1.2107040060000962E-3</v>
      </c>
      <c r="W364" s="91">
        <v>-2.1722319305999993E-2</v>
      </c>
      <c r="X364" s="91">
        <v>-4.229575720000045E-3</v>
      </c>
      <c r="Y364" s="91">
        <v>-3.657045088199995E-2</v>
      </c>
      <c r="Z364" s="87">
        <v>-4.0608853139999956E-2</v>
      </c>
      <c r="AA364" s="84">
        <v>-3.2198263810000016E-2</v>
      </c>
      <c r="AB364" s="91">
        <v>-4.4483254124000116E-2</v>
      </c>
      <c r="AC364" s="91">
        <v>-3.9112208285714267E-2</v>
      </c>
      <c r="AD364" s="91">
        <v>-3.839305548399996E-2</v>
      </c>
      <c r="AE364" s="91">
        <v>-2.0526013343999949E-2</v>
      </c>
      <c r="AF364" s="94">
        <v>-6.8319382420000019E-2</v>
      </c>
      <c r="AG364" s="84">
        <v>-2.1995623679999965E-2</v>
      </c>
      <c r="AH364" s="91">
        <v>-2.1546873930400001E-2</v>
      </c>
      <c r="AI364" s="91">
        <v>-2.2636230279999947E-2</v>
      </c>
      <c r="AJ364" s="91">
        <v>-2.1822795099999959E-2</v>
      </c>
      <c r="AK364" s="91">
        <v>-2.4277550540000026E-2</v>
      </c>
      <c r="AL364" s="87">
        <v>-1.3171147300000019E-2</v>
      </c>
      <c r="AM364" s="84">
        <v>-8.0316094001886773E-2</v>
      </c>
      <c r="AN364" s="91">
        <v>-5.5471871186440813E-2</v>
      </c>
      <c r="AO364" s="91">
        <v>-0.12188483424390195</v>
      </c>
      <c r="AP364" s="87">
        <v>-6.4056654315999939E-2</v>
      </c>
      <c r="AQ364" s="84">
        <v>3.6881295260000613E-3</v>
      </c>
      <c r="AR364" s="91">
        <v>-2.0277904736734742E-2</v>
      </c>
      <c r="AS364" s="91">
        <v>-5.6775149476000042E-2</v>
      </c>
      <c r="AT364" s="87">
        <v>-3.929431922000004E-2</v>
      </c>
      <c r="AU364" s="87">
        <v>-1.1238014390000051E-2</v>
      </c>
      <c r="AV364" s="119">
        <v>-3.5543131981713098E-2</v>
      </c>
      <c r="AW364" s="119">
        <v>-2.6442830000000001E-2</v>
      </c>
      <c r="AX364" s="119">
        <v>-3.3494708127529881E-2</v>
      </c>
      <c r="AY364" s="119">
        <v>-2.4743439999999998E-2</v>
      </c>
    </row>
    <row r="365" spans="1:51">
      <c r="A365" s="7">
        <v>42307</v>
      </c>
      <c r="B365" s="84"/>
      <c r="C365" s="87">
        <v>8.9347032300000073E-2</v>
      </c>
      <c r="D365" s="84">
        <v>5.5495210627906966E-2</v>
      </c>
      <c r="E365" s="91">
        <v>9.8513860841999978E-2</v>
      </c>
      <c r="F365" s="91">
        <v>8.4450016279999929E-2</v>
      </c>
      <c r="G365" s="91">
        <v>8.5328056622000048E-2</v>
      </c>
      <c r="H365" s="91">
        <v>8.0247525122000063E-2</v>
      </c>
      <c r="I365" s="91">
        <v>7.8427165401999899E-2</v>
      </c>
      <c r="J365" s="91">
        <v>5.2127741220000079E-2</v>
      </c>
      <c r="K365" s="91">
        <v>9.1741244402000044E-2</v>
      </c>
      <c r="L365" s="87">
        <v>8.9854365953658588E-2</v>
      </c>
      <c r="M365" s="84">
        <v>8.0711888501999951E-2</v>
      </c>
      <c r="N365" s="91">
        <v>6.2645693661999902E-2</v>
      </c>
      <c r="O365" s="87">
        <v>8.6676568781999919E-2</v>
      </c>
      <c r="P365" s="84">
        <v>5.5376237898000058E-2</v>
      </c>
      <c r="Q365" s="91">
        <v>6.5567239558333323E-2</v>
      </c>
      <c r="R365" s="91">
        <v>6.334318594374988E-2</v>
      </c>
      <c r="S365" s="91">
        <v>6.4099396518749963E-2</v>
      </c>
      <c r="T365" s="91">
        <v>6.5598302338000014E-2</v>
      </c>
      <c r="U365" s="91">
        <v>6.7654162497916559E-2</v>
      </c>
      <c r="V365" s="91">
        <v>5.2440627486666669E-2</v>
      </c>
      <c r="W365" s="91">
        <v>6.0294138798000052E-2</v>
      </c>
      <c r="X365" s="91">
        <v>5.9359406609200027E-2</v>
      </c>
      <c r="Y365" s="91">
        <v>5.1289496637999976E-2</v>
      </c>
      <c r="Z365" s="87">
        <v>8.9860190520000049E-2</v>
      </c>
      <c r="AA365" s="84">
        <v>7.6620101409200059E-2</v>
      </c>
      <c r="AB365" s="91">
        <v>8.8868782160000048E-2</v>
      </c>
      <c r="AC365" s="91">
        <v>7.4969219840000045E-2</v>
      </c>
      <c r="AD365" s="91">
        <v>9.5053071209199924E-2</v>
      </c>
      <c r="AE365" s="91">
        <v>6.7772674598000071E-2</v>
      </c>
      <c r="AF365" s="94">
        <v>9.34568065000001E-2</v>
      </c>
      <c r="AG365" s="84">
        <v>7.7722274080000098E-2</v>
      </c>
      <c r="AH365" s="91">
        <v>6.9627461739999896E-2</v>
      </c>
      <c r="AI365" s="91">
        <v>7.0291801360000017E-2</v>
      </c>
      <c r="AJ365" s="91">
        <v>7.7267682760000067E-2</v>
      </c>
      <c r="AK365" s="91">
        <v>6.3897039520000032E-2</v>
      </c>
      <c r="AL365" s="87">
        <v>6.4253501780000111E-2</v>
      </c>
      <c r="AM365" s="84">
        <v>9.1559315041999989E-2</v>
      </c>
      <c r="AN365" s="91">
        <v>6.7783756455254141E-2</v>
      </c>
      <c r="AO365" s="91">
        <v>0.11409988916666691</v>
      </c>
      <c r="AP365" s="87">
        <v>6.7651736760000025E-2</v>
      </c>
      <c r="AQ365" s="84">
        <v>6.3056342559999923E-2</v>
      </c>
      <c r="AR365" s="91">
        <v>7.6532539000000011E-2</v>
      </c>
      <c r="AS365" s="91">
        <v>7.6947577399999911E-2</v>
      </c>
      <c r="AT365" s="87">
        <v>9.9657889219999962E-2</v>
      </c>
      <c r="AU365" s="87">
        <v>6.9423113389200042E-2</v>
      </c>
      <c r="AV365" s="119">
        <v>7.2809073520514897E-2</v>
      </c>
      <c r="AW365" s="119">
        <v>8.2983130000000002E-2</v>
      </c>
      <c r="AX365" s="119">
        <v>7.3993921098970239E-2</v>
      </c>
      <c r="AY365" s="119">
        <v>8.4353919999999999E-2</v>
      </c>
    </row>
    <row r="366" spans="1:51">
      <c r="A366" s="7">
        <v>42338</v>
      </c>
      <c r="B366" s="84"/>
      <c r="C366" s="87">
        <v>-1.1954460663999966E-2</v>
      </c>
      <c r="D366" s="84">
        <v>-1.637261300163928E-2</v>
      </c>
      <c r="E366" s="91">
        <v>-4.8145890799999869E-3</v>
      </c>
      <c r="F366" s="91">
        <v>-1.0721620999999404E-3</v>
      </c>
      <c r="G366" s="91">
        <v>1.6702223843137354E-2</v>
      </c>
      <c r="H366" s="91">
        <v>-5.4643514199999021E-3</v>
      </c>
      <c r="I366" s="91">
        <v>-2.5541991999999958E-3</v>
      </c>
      <c r="J366" s="91">
        <v>-1.3229628060000054E-2</v>
      </c>
      <c r="K366" s="91">
        <v>-9.2675855399998452E-3</v>
      </c>
      <c r="L366" s="87">
        <v>2.6513472500000468E-4</v>
      </c>
      <c r="M366" s="84">
        <v>-6.011501752000159E-3</v>
      </c>
      <c r="N366" s="91">
        <v>3.8050761240000508E-3</v>
      </c>
      <c r="O366" s="87">
        <v>-1.5901286923999947E-2</v>
      </c>
      <c r="P366" s="84">
        <v>1.5815304380000228E-3</v>
      </c>
      <c r="Q366" s="91">
        <v>-4.5026776940000346E-3</v>
      </c>
      <c r="R366" s="91">
        <v>-2.2186025600001713E-4</v>
      </c>
      <c r="S366" s="91">
        <v>-3.3702657359999666E-3</v>
      </c>
      <c r="T366" s="91">
        <v>9.4227280799996649E-4</v>
      </c>
      <c r="U366" s="91">
        <v>-1.2358109199994693E-4</v>
      </c>
      <c r="V366" s="91">
        <v>-3.7259322239999726E-3</v>
      </c>
      <c r="W366" s="91">
        <v>-2.608939642000041E-3</v>
      </c>
      <c r="X366" s="91">
        <v>3.8651467199999345E-3</v>
      </c>
      <c r="Y366" s="91">
        <v>2.7943735060000918E-3</v>
      </c>
      <c r="Z366" s="87">
        <v>-9.0594199800001496E-3</v>
      </c>
      <c r="AA366" s="84">
        <v>-4.1566393199998775E-4</v>
      </c>
      <c r="AB366" s="91">
        <v>3.3114812460000032E-3</v>
      </c>
      <c r="AC366" s="91">
        <v>-7.1831155323076601E-3</v>
      </c>
      <c r="AD366" s="91">
        <v>6.5507213200000081E-3</v>
      </c>
      <c r="AE366" s="91">
        <v>1.9080716999999581E-3</v>
      </c>
      <c r="AF366" s="94">
        <v>-8.552050540000522E-4</v>
      </c>
      <c r="AG366" s="84">
        <v>-1.5076214389999953E-2</v>
      </c>
      <c r="AH366" s="91">
        <v>5.9673876827999184E-3</v>
      </c>
      <c r="AI366" s="91">
        <v>-9.3525915100000079E-3</v>
      </c>
      <c r="AJ366" s="91">
        <v>-4.9581368500000167E-3</v>
      </c>
      <c r="AK366" s="91">
        <v>-1.0315713798000004E-2</v>
      </c>
      <c r="AL366" s="87">
        <v>-9.9270120051999644E-3</v>
      </c>
      <c r="AM366" s="84">
        <v>-4.2848763137255386E-3</v>
      </c>
      <c r="AN366" s="91">
        <v>7.7127061213122516E-4</v>
      </c>
      <c r="AO366" s="91">
        <v>-1.8063278292682949E-2</v>
      </c>
      <c r="AP366" s="87">
        <v>-1.3408505879999977E-2</v>
      </c>
      <c r="AQ366" s="84">
        <v>-3.9753571612000105E-3</v>
      </c>
      <c r="AR366" s="91">
        <v>1.3125168422916778E-2</v>
      </c>
      <c r="AS366" s="91">
        <v>-1.352921610000013E-2</v>
      </c>
      <c r="AT366" s="87">
        <v>4.1854843639999029E-3</v>
      </c>
      <c r="AU366" s="87">
        <v>3.8074908399998719E-4</v>
      </c>
      <c r="AV366" s="119">
        <v>3.58755568990099E-4</v>
      </c>
      <c r="AW366" s="119">
        <v>5.0485129999999995E-4</v>
      </c>
      <c r="AX366" s="119">
        <v>2.5701919417227726E-3</v>
      </c>
      <c r="AY366" s="119">
        <v>2.9737949999999996E-3</v>
      </c>
    </row>
    <row r="367" spans="1:51">
      <c r="A367" s="7">
        <v>42369</v>
      </c>
      <c r="B367" s="84"/>
      <c r="C367" s="87">
        <v>-3.3722050740000009E-2</v>
      </c>
      <c r="D367" s="84">
        <v>1.3457134081967137E-2</v>
      </c>
      <c r="E367" s="91">
        <v>-4.8673077599999948E-2</v>
      </c>
      <c r="F367" s="91">
        <v>-5.2254489520000003E-2</v>
      </c>
      <c r="G367" s="91">
        <v>-6.0296801220000029E-2</v>
      </c>
      <c r="H367" s="91">
        <v>-5.4786223700000081E-2</v>
      </c>
      <c r="I367" s="91">
        <v>-5.5395731960000028E-2</v>
      </c>
      <c r="J367" s="91">
        <v>-3.6567839435999949E-2</v>
      </c>
      <c r="K367" s="91">
        <v>-5.4814034679999901E-2</v>
      </c>
      <c r="L367" s="87">
        <v>-4.6335247121951362E-2</v>
      </c>
      <c r="M367" s="84">
        <v>-3.3311800502E-2</v>
      </c>
      <c r="N367" s="91">
        <v>-2.1648821756000025E-2</v>
      </c>
      <c r="O367" s="87">
        <v>-3.5886817339999988E-2</v>
      </c>
      <c r="P367" s="84">
        <v>-8.573382257999973E-3</v>
      </c>
      <c r="Q367" s="91">
        <v>-5.7768005260001587E-3</v>
      </c>
      <c r="R367" s="91">
        <v>-9.5016093999998885E-3</v>
      </c>
      <c r="S367" s="91">
        <v>-1.5038048144000116E-2</v>
      </c>
      <c r="T367" s="91">
        <v>-1.4369762418000032E-2</v>
      </c>
      <c r="U367" s="91">
        <v>-8.6531099640000386E-3</v>
      </c>
      <c r="V367" s="91">
        <v>-2.0852730506000006E-2</v>
      </c>
      <c r="W367" s="91">
        <v>-1.1950506438000108E-2</v>
      </c>
      <c r="X367" s="91">
        <v>-9.8552849040000057E-3</v>
      </c>
      <c r="Y367" s="91">
        <v>3.1075621999998582E-4</v>
      </c>
      <c r="Z367" s="87">
        <v>-4.6837260620000154E-2</v>
      </c>
      <c r="AA367" s="84">
        <v>2.4013527760000652E-3</v>
      </c>
      <c r="AB367" s="91">
        <v>-1.9361881279999937E-2</v>
      </c>
      <c r="AC367" s="91">
        <v>-3.7570577583823539E-2</v>
      </c>
      <c r="AD367" s="91">
        <v>-3.295239313999998E-2</v>
      </c>
      <c r="AE367" s="91">
        <v>-2.6297747616000011E-2</v>
      </c>
      <c r="AF367" s="94">
        <v>-2.7584651680000016E-2</v>
      </c>
      <c r="AG367" s="84">
        <v>-2.830038873999996E-2</v>
      </c>
      <c r="AH367" s="91">
        <v>-1.842254686E-2</v>
      </c>
      <c r="AI367" s="91">
        <v>-1.7699702386000049E-2</v>
      </c>
      <c r="AJ367" s="91">
        <v>-1.7238723806E-2</v>
      </c>
      <c r="AK367" s="91">
        <v>-2.8087998359999977E-2</v>
      </c>
      <c r="AL367" s="87">
        <v>-3.1595757800000013E-2</v>
      </c>
      <c r="AM367" s="84">
        <v>-6.4974134471698197E-2</v>
      </c>
      <c r="AN367" s="91">
        <v>-3.3652344495161302E-2</v>
      </c>
      <c r="AO367" s="91">
        <v>-9.8640458928571539E-2</v>
      </c>
      <c r="AP367" s="87">
        <v>-4.8269310320000036E-2</v>
      </c>
      <c r="AQ367" s="84">
        <v>-1.6650256919999995E-2</v>
      </c>
      <c r="AR367" s="91">
        <v>-2.5317410200000001E-2</v>
      </c>
      <c r="AS367" s="91">
        <v>-5.8267643039999872E-2</v>
      </c>
      <c r="AT367" s="87">
        <v>-2.4097106914000133E-2</v>
      </c>
      <c r="AU367" s="87">
        <v>-1.8627850340000029E-2</v>
      </c>
      <c r="AV367" s="119">
        <v>-2.72232000041502E-2</v>
      </c>
      <c r="AW367" s="119">
        <v>-1.7530199999999999E-2</v>
      </c>
      <c r="AX367" s="119">
        <v>-2.5123026872924895E-2</v>
      </c>
      <c r="AY367" s="119">
        <v>-1.5771750000000001E-2</v>
      </c>
    </row>
    <row r="368" spans="1:51">
      <c r="A368" s="7">
        <v>42398</v>
      </c>
      <c r="B368" s="84"/>
      <c r="C368" s="87">
        <v>-8.7299405909999961E-2</v>
      </c>
      <c r="D368" s="84">
        <v>-3.1627502856666712E-2</v>
      </c>
      <c r="E368" s="91">
        <v>-8.0767943709999956E-2</v>
      </c>
      <c r="F368" s="91">
        <v>-0.12468435323000004</v>
      </c>
      <c r="G368" s="91">
        <v>-0.10740779509999998</v>
      </c>
      <c r="H368" s="91">
        <v>-6.8762268930000037E-2</v>
      </c>
      <c r="I368" s="91">
        <v>-6.2371852349999868E-2</v>
      </c>
      <c r="J368" s="91">
        <v>-8.7077936537999889E-2</v>
      </c>
      <c r="K368" s="91">
        <v>-7.7886293809999896E-2</v>
      </c>
      <c r="L368" s="87">
        <v>-6.8543127256097569E-2</v>
      </c>
      <c r="M368" s="84">
        <v>-2.3526282859999914E-2</v>
      </c>
      <c r="N368" s="91">
        <v>-7.770123012800001E-2</v>
      </c>
      <c r="O368" s="87">
        <v>-7.0977027900000045E-2</v>
      </c>
      <c r="P368" s="84">
        <v>-6.0601464792000015E-2</v>
      </c>
      <c r="Q368" s="91">
        <v>-4.7234736408000133E-2</v>
      </c>
      <c r="R368" s="91">
        <v>-4.1134975520000006E-2</v>
      </c>
      <c r="S368" s="91">
        <v>-3.3010289855999964E-2</v>
      </c>
      <c r="T368" s="91">
        <v>-5.0199556180000049E-2</v>
      </c>
      <c r="U368" s="91">
        <v>-4.1866345079999978E-2</v>
      </c>
      <c r="V368" s="91">
        <v>-7.5682692423999942E-2</v>
      </c>
      <c r="W368" s="91">
        <v>-4.9641166792000035E-2</v>
      </c>
      <c r="X368" s="91">
        <v>-4.9592918095999972E-2</v>
      </c>
      <c r="Y368" s="91">
        <v>-5.8455611567999943E-2</v>
      </c>
      <c r="Z368" s="87">
        <v>-7.9629361036000157E-2</v>
      </c>
      <c r="AA368" s="84">
        <v>-7.6323083160000027E-2</v>
      </c>
      <c r="AB368" s="91">
        <v>-8.9772748921568613E-2</v>
      </c>
      <c r="AC368" s="91">
        <v>-6.2855394608695714E-2</v>
      </c>
      <c r="AD368" s="91">
        <v>-7.1068982440000039E-2</v>
      </c>
      <c r="AE368" s="91">
        <v>-6.8815810307999992E-2</v>
      </c>
      <c r="AF368" s="94">
        <v>-0.10741714798800006</v>
      </c>
      <c r="AG368" s="84">
        <v>-4.8122710370000044E-2</v>
      </c>
      <c r="AH368" s="91">
        <v>-5.5565350379999989E-2</v>
      </c>
      <c r="AI368" s="91">
        <v>-3.5301263429999952E-2</v>
      </c>
      <c r="AJ368" s="91">
        <v>-2.5057229489999999E-2</v>
      </c>
      <c r="AK368" s="91">
        <v>-4.1630467308000019E-2</v>
      </c>
      <c r="AL368" s="87">
        <v>-5.0128230110000005E-2</v>
      </c>
      <c r="AM368" s="84">
        <v>-0.12596831005999987</v>
      </c>
      <c r="AN368" s="91">
        <v>-7.1136273041269793E-2</v>
      </c>
      <c r="AO368" s="91">
        <v>-7.5702430619047689E-2</v>
      </c>
      <c r="AP368" s="87">
        <v>-7.4824719550000029E-2</v>
      </c>
      <c r="AQ368" s="84">
        <v>-1.9885786459999943E-2</v>
      </c>
      <c r="AR368" s="91">
        <v>-4.5681948504545544E-2</v>
      </c>
      <c r="AS368" s="91">
        <v>-6.6569841510000005E-2</v>
      </c>
      <c r="AT368" s="87">
        <v>-8.0087202987999984E-2</v>
      </c>
      <c r="AU368" s="87">
        <v>-4.8602543772000018E-2</v>
      </c>
      <c r="AV368" s="119">
        <v>-5.6958808335119099E-2</v>
      </c>
      <c r="AW368" s="119">
        <v>-5.0735290000000002E-2</v>
      </c>
      <c r="AX368" s="119">
        <v>-5.609562507341273E-2</v>
      </c>
      <c r="AY368" s="119">
        <v>-4.9624259999999996E-2</v>
      </c>
    </row>
    <row r="369" spans="1:51">
      <c r="A369" s="7">
        <v>42429</v>
      </c>
      <c r="B369" s="84"/>
      <c r="C369" s="87">
        <v>2.5034464460000017E-2</v>
      </c>
      <c r="D369" s="84">
        <v>9.2384064186441517E-3</v>
      </c>
      <c r="E369" s="91">
        <v>1.1621761220000026E-2</v>
      </c>
      <c r="F369" s="91">
        <v>2.694420275999998E-2</v>
      </c>
      <c r="G369" s="91">
        <v>-9.1241094599998629E-3</v>
      </c>
      <c r="H369" s="91">
        <v>4.3693352540000063E-2</v>
      </c>
      <c r="I369" s="91">
        <v>3.4816067419999985E-2</v>
      </c>
      <c r="J369" s="91">
        <v>3.4007521394000095E-2</v>
      </c>
      <c r="K369" s="91">
        <v>3.6892842939999948E-2</v>
      </c>
      <c r="L369" s="87">
        <v>4.0522261829268214E-2</v>
      </c>
      <c r="M369" s="84">
        <v>3.6990661614000109E-2</v>
      </c>
      <c r="N369" s="91">
        <v>2.6035488200000234E-3</v>
      </c>
      <c r="O369" s="87">
        <v>3.8881604760000021E-2</v>
      </c>
      <c r="P369" s="84">
        <v>-1.9345855199999207E-3</v>
      </c>
      <c r="Q369" s="91">
        <v>5.5370793800000317E-3</v>
      </c>
      <c r="R369" s="91">
        <v>-1.9503933999998058E-4</v>
      </c>
      <c r="S369" s="91">
        <v>-7.941674000001564E-4</v>
      </c>
      <c r="T369" s="91">
        <v>-7.0400068799999493E-3</v>
      </c>
      <c r="U369" s="91">
        <v>-2.7517101999999793E-3</v>
      </c>
      <c r="V369" s="91">
        <v>8.6894790539999711E-3</v>
      </c>
      <c r="W369" s="91">
        <v>-1.3754594700000067E-2</v>
      </c>
      <c r="X369" s="91">
        <v>-1.0174499040000007E-2</v>
      </c>
      <c r="Y369" s="91">
        <v>1.9915208800000972E-3</v>
      </c>
      <c r="Z369" s="87">
        <v>5.3632279400006588E-4</v>
      </c>
      <c r="AA369" s="84">
        <v>1.0760742200000006E-2</v>
      </c>
      <c r="AB369" s="91">
        <v>-4.471040800000381E-4</v>
      </c>
      <c r="AC369" s="91">
        <v>9.228193888888292E-5</v>
      </c>
      <c r="AD369" s="91">
        <v>-2.9566233600000213E-3</v>
      </c>
      <c r="AE369" s="91">
        <v>-6.7051790000005607E-4</v>
      </c>
      <c r="AF369" s="94">
        <v>8.0063046600000742E-3</v>
      </c>
      <c r="AG369" s="84">
        <v>2.6500835080000007E-2</v>
      </c>
      <c r="AH369" s="91">
        <v>2.8229118000000053E-2</v>
      </c>
      <c r="AI369" s="91">
        <v>2.976231964000009E-2</v>
      </c>
      <c r="AJ369" s="91">
        <v>2.0381631300000036E-2</v>
      </c>
      <c r="AK369" s="91">
        <v>1.5425959499999919E-2</v>
      </c>
      <c r="AL369" s="87">
        <v>2.6829274700000072E-2</v>
      </c>
      <c r="AM369" s="84">
        <v>4.4679522830188834E-3</v>
      </c>
      <c r="AN369" s="91">
        <v>-3.0774881424242562E-3</v>
      </c>
      <c r="AO369" s="91">
        <v>-1.8521833506818131E-2</v>
      </c>
      <c r="AP369" s="87">
        <v>1.2833480400000097E-2</v>
      </c>
      <c r="AQ369" s="84">
        <v>1.5287444893999913E-2</v>
      </c>
      <c r="AR369" s="91">
        <v>8.955053478260977E-3</v>
      </c>
      <c r="AS369" s="91">
        <v>3.0193161999999996E-2</v>
      </c>
      <c r="AT369" s="87">
        <v>1.9210458379999906E-2</v>
      </c>
      <c r="AU369" s="87">
        <v>-1.5777658727999966E-2</v>
      </c>
      <c r="AV369" s="119">
        <v>9.6585449047619093E-3</v>
      </c>
      <c r="AW369" s="119">
        <v>-4.1283370000000002E-3</v>
      </c>
      <c r="AX369" s="119">
        <v>1.1942639613690487E-2</v>
      </c>
      <c r="AY369" s="119">
        <v>-1.3492699999999999E-3</v>
      </c>
    </row>
    <row r="370" spans="1:51">
      <c r="A370" s="7">
        <v>42460</v>
      </c>
      <c r="B370" s="84"/>
      <c r="C370" s="87">
        <v>8.8977814799999999E-2</v>
      </c>
      <c r="D370" s="84">
        <v>8.3490322816721196E-2</v>
      </c>
      <c r="E370" s="91">
        <v>8.0679850844000089E-2</v>
      </c>
      <c r="F370" s="91">
        <v>8.090596724400001E-2</v>
      </c>
      <c r="G370" s="91">
        <v>0.12106607039999995</v>
      </c>
      <c r="H370" s="91">
        <v>9.7310982203999918E-2</v>
      </c>
      <c r="I370" s="91">
        <v>6.3750990204000102E-2</v>
      </c>
      <c r="J370" s="91">
        <v>9.415000806400009E-2</v>
      </c>
      <c r="K370" s="91">
        <v>0.10653772835999997</v>
      </c>
      <c r="L370" s="87">
        <v>6.4382210102438941E-2</v>
      </c>
      <c r="M370" s="84">
        <v>0.10710419872200005</v>
      </c>
      <c r="N370" s="91">
        <v>6.3740941123999972E-2</v>
      </c>
      <c r="O370" s="87">
        <v>6.6189747244000063E-2</v>
      </c>
      <c r="P370" s="84">
        <v>5.3089987313725606E-2</v>
      </c>
      <c r="Q370" s="91">
        <v>4.4999291194000035E-2</v>
      </c>
      <c r="R370" s="91">
        <v>5.0075647254000044E-2</v>
      </c>
      <c r="S370" s="91">
        <v>4.080922595400005E-2</v>
      </c>
      <c r="T370" s="91">
        <v>4.623900277400006E-2</v>
      </c>
      <c r="U370" s="91">
        <v>4.4616968414000091E-2</v>
      </c>
      <c r="V370" s="91">
        <v>6.6186651480000025E-2</v>
      </c>
      <c r="W370" s="91">
        <v>4.8382822970400197E-2</v>
      </c>
      <c r="X370" s="91">
        <v>4.7625949599999995E-2</v>
      </c>
      <c r="Y370" s="91">
        <v>6.3133253316399962E-2</v>
      </c>
      <c r="Z370" s="87">
        <v>9.923286601600001E-2</v>
      </c>
      <c r="AA370" s="84">
        <v>5.3932912864000038E-2</v>
      </c>
      <c r="AB370" s="91">
        <v>7.825571882352933E-2</v>
      </c>
      <c r="AC370" s="91">
        <v>7.7737227218918958E-2</v>
      </c>
      <c r="AD370" s="91">
        <v>5.8738368443999933E-2</v>
      </c>
      <c r="AE370" s="91">
        <v>6.5705820800000092E-2</v>
      </c>
      <c r="AF370" s="94">
        <v>0.11838395369999999</v>
      </c>
      <c r="AG370" s="84">
        <v>6.472524146400005E-2</v>
      </c>
      <c r="AH370" s="91">
        <v>7.4053152504000019E-2</v>
      </c>
      <c r="AI370" s="91">
        <v>5.7428294079999942E-2</v>
      </c>
      <c r="AJ370" s="91">
        <v>6.0507759440000086E-2</v>
      </c>
      <c r="AK370" s="91">
        <v>5.6654687903999967E-2</v>
      </c>
      <c r="AL370" s="87">
        <v>6.1827572704000078E-2</v>
      </c>
      <c r="AM370" s="84">
        <v>0.11104682288461509</v>
      </c>
      <c r="AN370" s="91">
        <v>8.7632065129032322E-2</v>
      </c>
      <c r="AO370" s="91">
        <v>0.16727665753488408</v>
      </c>
      <c r="AP370" s="87">
        <v>0.15595188750000011</v>
      </c>
      <c r="AQ370" s="84">
        <v>6.5266291416399946E-2</v>
      </c>
      <c r="AR370" s="91">
        <v>6.6146779604651318E-2</v>
      </c>
      <c r="AS370" s="91">
        <v>0.14641304319999993</v>
      </c>
      <c r="AT370" s="87">
        <v>9.0559917720000049E-2</v>
      </c>
      <c r="AU370" s="87">
        <v>7.2871267340000045E-2</v>
      </c>
      <c r="AV370" s="119">
        <v>7.8599541840317505E-2</v>
      </c>
      <c r="AW370" s="119">
        <v>6.5991159999999993E-2</v>
      </c>
      <c r="AX370" s="119">
        <v>8.1558934145674666E-2</v>
      </c>
      <c r="AY370" s="119">
        <v>6.783807E-2</v>
      </c>
    </row>
    <row r="371" spans="1:51">
      <c r="A371" s="7">
        <v>42489</v>
      </c>
      <c r="B371" s="84"/>
      <c r="C371" s="87">
        <v>6.8037137600001074E-3</v>
      </c>
      <c r="D371" s="84">
        <v>-1.1140599411290308E-2</v>
      </c>
      <c r="E371" s="91">
        <v>2.3797011559999914E-2</v>
      </c>
      <c r="F371" s="91">
        <v>1.2706334640000039E-2</v>
      </c>
      <c r="G371" s="91">
        <v>7.2436374920000102E-2</v>
      </c>
      <c r="H371" s="91">
        <v>-3.5627649199998501E-3</v>
      </c>
      <c r="I371" s="91">
        <v>-3.6900882060000084E-2</v>
      </c>
      <c r="J371" s="91">
        <v>1.1542356499999906E-2</v>
      </c>
      <c r="K371" s="91">
        <v>1.934509100000037E-3</v>
      </c>
      <c r="L371" s="87">
        <v>-4.00720600487805E-2</v>
      </c>
      <c r="M371" s="84">
        <v>2.8228610088800066E-2</v>
      </c>
      <c r="N371" s="91">
        <v>-6.7943984399999602E-3</v>
      </c>
      <c r="O371" s="87">
        <v>-3.1998539608000143E-2</v>
      </c>
      <c r="P371" s="84">
        <v>-1.1012027180000161E-2</v>
      </c>
      <c r="Q371" s="91">
        <v>-8.6253105200000402E-3</v>
      </c>
      <c r="R371" s="91">
        <v>-1.6131742159999907E-2</v>
      </c>
      <c r="S371" s="91">
        <v>-2.4107606579999885E-2</v>
      </c>
      <c r="T371" s="91">
        <v>-1.0857756061199986E-2</v>
      </c>
      <c r="U371" s="91">
        <v>-2.2777917039999984E-2</v>
      </c>
      <c r="V371" s="91">
        <v>1.7611597200000162E-3</v>
      </c>
      <c r="W371" s="91">
        <v>-1.1606623741200028E-2</v>
      </c>
      <c r="X371" s="91">
        <v>-1.125154196120004E-2</v>
      </c>
      <c r="Y371" s="91">
        <v>-6.0986985999998966E-3</v>
      </c>
      <c r="Z371" s="87">
        <v>6.500541047999997E-2</v>
      </c>
      <c r="AA371" s="84">
        <v>-6.0783327300000245E-3</v>
      </c>
      <c r="AB371" s="91">
        <v>1.0472451492000046E-2</v>
      </c>
      <c r="AC371" s="91">
        <v>2.8488984801971817E-2</v>
      </c>
      <c r="AD371" s="91">
        <v>-7.5246732679999928E-3</v>
      </c>
      <c r="AE371" s="91">
        <v>3.6294838060000334E-3</v>
      </c>
      <c r="AF371" s="94">
        <v>4.7810058720000104E-2</v>
      </c>
      <c r="AG371" s="84">
        <v>-2.5501908419999997E-2</v>
      </c>
      <c r="AH371" s="91">
        <v>-2.7268438001200046E-2</v>
      </c>
      <c r="AI371" s="91">
        <v>-3.4215513419999954E-2</v>
      </c>
      <c r="AJ371" s="91">
        <v>-2.4942001160000005E-2</v>
      </c>
      <c r="AK371" s="91">
        <v>-2.6774777641199954E-2</v>
      </c>
      <c r="AL371" s="87">
        <v>-2.8950641301199842E-2</v>
      </c>
      <c r="AM371" s="84">
        <v>3.1150973105882329E-2</v>
      </c>
      <c r="AN371" s="91">
        <v>8.218523308333392E-3</v>
      </c>
      <c r="AO371" s="91">
        <v>0.15240628062790695</v>
      </c>
      <c r="AP371" s="87">
        <v>7.9352471768000088E-2</v>
      </c>
      <c r="AQ371" s="84">
        <v>1.6364582460000054E-2</v>
      </c>
      <c r="AR371" s="91">
        <v>2.1346021951218486E-3</v>
      </c>
      <c r="AS371" s="91">
        <v>6.0838866919999957E-2</v>
      </c>
      <c r="AT371" s="87">
        <v>-1.0518638061200125E-2</v>
      </c>
      <c r="AU371" s="87">
        <v>1.8283936800000955E-3</v>
      </c>
      <c r="AV371" s="119">
        <v>1.19294308002778E-2</v>
      </c>
      <c r="AW371" s="119">
        <v>2.699375E-3</v>
      </c>
      <c r="AX371" s="119">
        <v>1.2765790157817449E-2</v>
      </c>
      <c r="AY371" s="119">
        <v>3.8765669999999996E-3</v>
      </c>
    </row>
    <row r="372" spans="1:51">
      <c r="A372" s="7">
        <v>42521</v>
      </c>
      <c r="B372" s="84"/>
      <c r="C372" s="87">
        <v>6.2164586946000799E-3</v>
      </c>
      <c r="D372" s="84">
        <v>2.4501845082142815E-2</v>
      </c>
      <c r="E372" s="91">
        <v>1.3070840000000139E-3</v>
      </c>
      <c r="F372" s="91">
        <v>7.2431441999998292E-4</v>
      </c>
      <c r="G372" s="91">
        <v>6.0306871999999956E-3</v>
      </c>
      <c r="H372" s="91">
        <v>-2.8649464759999965E-2</v>
      </c>
      <c r="I372" s="91">
        <v>-7.7736730200000936E-3</v>
      </c>
      <c r="J372" s="91">
        <v>-2.2873498539999981E-2</v>
      </c>
      <c r="K372" s="91">
        <v>-2.7001881200000022E-2</v>
      </c>
      <c r="L372" s="87">
        <v>-6.970199756098916E-4</v>
      </c>
      <c r="M372" s="84">
        <v>9.0374137799997811E-4</v>
      </c>
      <c r="N372" s="91">
        <v>4.9960438400000751E-3</v>
      </c>
      <c r="O372" s="87">
        <v>-2.9951198200000029E-3</v>
      </c>
      <c r="P372" s="84">
        <v>3.0267759972000041E-2</v>
      </c>
      <c r="Q372" s="91">
        <v>4.5024713599999266E-3</v>
      </c>
      <c r="R372" s="91">
        <v>1.4285722739999951E-2</v>
      </c>
      <c r="S372" s="91">
        <v>5.388099639999977E-3</v>
      </c>
      <c r="T372" s="91">
        <v>3.0362591332000033E-2</v>
      </c>
      <c r="U372" s="91">
        <v>1.2361711172000023E-2</v>
      </c>
      <c r="V372" s="91">
        <v>-1.5917959599999976E-2</v>
      </c>
      <c r="W372" s="91">
        <v>3.1047238531999977E-2</v>
      </c>
      <c r="X372" s="91">
        <v>2.2633411271999915E-2</v>
      </c>
      <c r="Y372" s="91">
        <v>3.1444272242600046E-2</v>
      </c>
      <c r="Z372" s="87">
        <v>1.108014647799993E-2</v>
      </c>
      <c r="AA372" s="84">
        <v>1.1776070885999967E-2</v>
      </c>
      <c r="AB372" s="91">
        <v>3.125626401459991E-2</v>
      </c>
      <c r="AC372" s="91">
        <v>2.7564355214516167E-2</v>
      </c>
      <c r="AD372" s="91">
        <v>9.3630126399999458E-3</v>
      </c>
      <c r="AE372" s="91">
        <v>1.3898237480000075E-2</v>
      </c>
      <c r="AF372" s="94">
        <v>1.8982044260007491E-4</v>
      </c>
      <c r="AG372" s="84">
        <v>-2.1841009599999905E-3</v>
      </c>
      <c r="AH372" s="91">
        <v>-9.1710984000004103E-4</v>
      </c>
      <c r="AI372" s="91">
        <v>8.3138471799999447E-3</v>
      </c>
      <c r="AJ372" s="91">
        <v>6.1566868819999954E-3</v>
      </c>
      <c r="AK372" s="91">
        <v>1.6918066919999752E-3</v>
      </c>
      <c r="AL372" s="87">
        <v>5.1697720520000878E-3</v>
      </c>
      <c r="AM372" s="84">
        <v>5.9196817860001083E-3</v>
      </c>
      <c r="AN372" s="91">
        <v>2.2964250870983527E-2</v>
      </c>
      <c r="AO372" s="91">
        <v>-1.071318684090905E-2</v>
      </c>
      <c r="AP372" s="87">
        <v>7.1711363039999032E-3</v>
      </c>
      <c r="AQ372" s="84">
        <v>-3.6960846279998627E-3</v>
      </c>
      <c r="AR372" s="91">
        <v>2.1057826442857142E-2</v>
      </c>
      <c r="AS372" s="91">
        <v>-6.4025037400000651E-3</v>
      </c>
      <c r="AT372" s="87">
        <v>2.8187608392000074E-2</v>
      </c>
      <c r="AU372" s="87">
        <v>5.5855927399999228E-3</v>
      </c>
      <c r="AV372" s="119">
        <v>1.1424399007584201E-2</v>
      </c>
      <c r="AW372" s="119">
        <v>1.5329479999999999E-2</v>
      </c>
      <c r="AX372" s="119">
        <v>1.4181787407168307E-2</v>
      </c>
      <c r="AY372" s="119">
        <v>1.7958159999999997E-2</v>
      </c>
    </row>
    <row r="373" spans="1:51">
      <c r="A373" s="7">
        <v>42551</v>
      </c>
      <c r="B373" s="84"/>
      <c r="C373" s="87">
        <v>-3.3508645619999999E-2</v>
      </c>
      <c r="D373" s="84">
        <v>3.4897455321428517E-2</v>
      </c>
      <c r="E373" s="91">
        <v>-2.9718104400000001E-2</v>
      </c>
      <c r="F373" s="91">
        <v>-4.7222875300000022E-2</v>
      </c>
      <c r="G373" s="91">
        <v>-4.1989382100000139E-2</v>
      </c>
      <c r="H373" s="91">
        <v>-8.7901675000000568E-3</v>
      </c>
      <c r="I373" s="91">
        <v>-1.009923006000002E-2</v>
      </c>
      <c r="J373" s="91">
        <v>-8.5265576000004284E-4</v>
      </c>
      <c r="K373" s="91">
        <v>-8.1929491599999071E-3</v>
      </c>
      <c r="L373" s="87">
        <v>-1.5071189268292651E-2</v>
      </c>
      <c r="M373" s="84">
        <v>3.4533501080000084E-2</v>
      </c>
      <c r="N373" s="91">
        <v>4.3270604600000873E-3</v>
      </c>
      <c r="O373" s="87">
        <v>-1.6463237520000007E-2</v>
      </c>
      <c r="P373" s="84">
        <v>2.4152024780000003E-2</v>
      </c>
      <c r="Q373" s="91">
        <v>1.2836711832000081E-2</v>
      </c>
      <c r="R373" s="91">
        <v>2.513023780000001E-2</v>
      </c>
      <c r="S373" s="91">
        <v>1.3191611452000096E-2</v>
      </c>
      <c r="T373" s="91">
        <v>2.9854790779999973E-2</v>
      </c>
      <c r="U373" s="91">
        <v>2.5802597800000049E-2</v>
      </c>
      <c r="V373" s="91">
        <v>-1.3558396880000045E-2</v>
      </c>
      <c r="W373" s="91">
        <v>3.3294252379999945E-2</v>
      </c>
      <c r="X373" s="91">
        <v>4.9106284400000089E-3</v>
      </c>
      <c r="Y373" s="91">
        <v>2.8431318772000003E-2</v>
      </c>
      <c r="Z373" s="87">
        <v>-1.219337582000013E-2</v>
      </c>
      <c r="AA373" s="84">
        <v>-1.783647886000006E-2</v>
      </c>
      <c r="AB373" s="91">
        <v>-1.3786522179999983E-2</v>
      </c>
      <c r="AC373" s="91">
        <v>-2.0441857907692262E-2</v>
      </c>
      <c r="AD373" s="91">
        <v>4.9105625800001107E-3</v>
      </c>
      <c r="AE373" s="91">
        <v>-7.9699781199999986E-3</v>
      </c>
      <c r="AF373" s="94">
        <v>-4.1718441100000003E-2</v>
      </c>
      <c r="AG373" s="84">
        <v>9.7342010599998918E-3</v>
      </c>
      <c r="AH373" s="91">
        <v>6.5016172000009753E-4</v>
      </c>
      <c r="AI373" s="91">
        <v>-4.1555669680000129E-3</v>
      </c>
      <c r="AJ373" s="91">
        <v>-6.1119638080000538E-3</v>
      </c>
      <c r="AK373" s="91">
        <v>-8.74453820800003E-3</v>
      </c>
      <c r="AL373" s="87">
        <v>-3.744092428000001E-3</v>
      </c>
      <c r="AM373" s="84">
        <v>-4.1713830622641335E-2</v>
      </c>
      <c r="AN373" s="91">
        <v>6.9939581186440059E-3</v>
      </c>
      <c r="AO373" s="91">
        <v>9.6520391190475507E-3</v>
      </c>
      <c r="AP373" s="87">
        <v>-5.9970833200000406E-3</v>
      </c>
      <c r="AQ373" s="84">
        <v>2.7800288279999918E-2</v>
      </c>
      <c r="AR373" s="91">
        <v>-1.3491229138095084E-3</v>
      </c>
      <c r="AS373" s="91">
        <v>-2.5872602079999973E-2</v>
      </c>
      <c r="AT373" s="87">
        <v>8.1535769600000751E-3</v>
      </c>
      <c r="AU373" s="87">
        <v>8.0823573599999587E-3</v>
      </c>
      <c r="AV373" s="119">
        <v>-1.97955755322772E-3</v>
      </c>
      <c r="AW373" s="119">
        <v>9.0611000000000001E-4</v>
      </c>
      <c r="AX373" s="119">
        <v>-3.660905045544569E-5</v>
      </c>
      <c r="AY373" s="119">
        <v>2.591014E-3</v>
      </c>
    </row>
    <row r="374" spans="1:51">
      <c r="A374" s="7">
        <v>42580</v>
      </c>
      <c r="B374" s="84"/>
      <c r="C374" s="87">
        <v>6.8213056180000065E-2</v>
      </c>
      <c r="D374" s="84">
        <v>2.1499862916949164E-2</v>
      </c>
      <c r="E374" s="91">
        <v>6.2567983359999912E-2</v>
      </c>
      <c r="F374" s="91">
        <v>8.2481297359999983E-2</v>
      </c>
      <c r="G374" s="91">
        <v>5.300259023999998E-2</v>
      </c>
      <c r="H374" s="91">
        <v>5.8967515780000035E-2</v>
      </c>
      <c r="I374" s="91">
        <v>5.2891139940000054E-2</v>
      </c>
      <c r="J374" s="91">
        <v>6.6888692567999897E-2</v>
      </c>
      <c r="K374" s="91">
        <v>6.7858347540000086E-2</v>
      </c>
      <c r="L374" s="87">
        <v>6.11658957804877E-2</v>
      </c>
      <c r="M374" s="84">
        <v>6.246305343799996E-2</v>
      </c>
      <c r="N374" s="91">
        <v>3.1402793520000083E-2</v>
      </c>
      <c r="O374" s="87">
        <v>7.0852440459999944E-2</v>
      </c>
      <c r="P374" s="84">
        <v>2.2844915699999913E-2</v>
      </c>
      <c r="Q374" s="91">
        <v>2.3695688619999933E-2</v>
      </c>
      <c r="R374" s="91">
        <v>3.2937998660000023E-2</v>
      </c>
      <c r="S374" s="91">
        <v>6.1012660399999419E-3</v>
      </c>
      <c r="T374" s="91">
        <v>1.2809522980000043E-2</v>
      </c>
      <c r="U374" s="91">
        <v>2.3480003400000005E-2</v>
      </c>
      <c r="V374" s="91">
        <v>1.5087508439999953E-2</v>
      </c>
      <c r="W374" s="91">
        <v>1.8286263652000034E-2</v>
      </c>
      <c r="X374" s="91">
        <v>-3.8901401180000406E-3</v>
      </c>
      <c r="Y374" s="91">
        <v>4.7988869592000105E-2</v>
      </c>
      <c r="Z374" s="87">
        <v>6.6490810459999938E-2</v>
      </c>
      <c r="AA374" s="84">
        <v>4.3623268920000013E-2</v>
      </c>
      <c r="AB374" s="91">
        <v>4.5752354840000065E-2</v>
      </c>
      <c r="AC374" s="91">
        <v>2.3595627285074583E-2</v>
      </c>
      <c r="AD374" s="91">
        <v>3.7630535419999944E-2</v>
      </c>
      <c r="AE374" s="91">
        <v>5.3434571419999966E-2</v>
      </c>
      <c r="AF374" s="94">
        <v>6.3485401819999954E-2</v>
      </c>
      <c r="AG374" s="84">
        <v>3.3008796659999895E-2</v>
      </c>
      <c r="AH374" s="91">
        <v>6.2154450860000043E-2</v>
      </c>
      <c r="AI374" s="91">
        <v>4.5837834719999915E-2</v>
      </c>
      <c r="AJ374" s="91">
        <v>5.2012853939999992E-2</v>
      </c>
      <c r="AK374" s="91">
        <v>4.6408524939999918E-2</v>
      </c>
      <c r="AL374" s="87">
        <v>4.9606794620000061E-2</v>
      </c>
      <c r="AM374" s="84">
        <v>6.5309461882352871E-2</v>
      </c>
      <c r="AN374" s="91">
        <v>4.5475460603174644E-2</v>
      </c>
      <c r="AO374" s="91">
        <v>1.4999383680851075E-2</v>
      </c>
      <c r="AP374" s="87">
        <v>7.7527699020000007E-2</v>
      </c>
      <c r="AQ374" s="84">
        <v>2.5828461296000027E-2</v>
      </c>
      <c r="AR374" s="91">
        <v>3.9222772441860565E-2</v>
      </c>
      <c r="AS374" s="91">
        <v>7.3007224399999959E-2</v>
      </c>
      <c r="AT374" s="87">
        <v>6.252946065999998E-2</v>
      </c>
      <c r="AU374" s="87">
        <v>4.3360781939999926E-2</v>
      </c>
      <c r="AV374" s="119">
        <v>4.24366411285148E-2</v>
      </c>
      <c r="AW374" s="119">
        <v>3.5609839999999997E-2</v>
      </c>
      <c r="AX374" s="119">
        <v>4.3235359777029692E-2</v>
      </c>
      <c r="AY374" s="119">
        <v>3.6868689999999996E-2</v>
      </c>
    </row>
    <row r="375" spans="1:51">
      <c r="A375" s="7">
        <v>42613</v>
      </c>
      <c r="B375" s="84"/>
      <c r="C375" s="87">
        <v>1.9763037091999891E-2</v>
      </c>
      <c r="D375" s="84">
        <v>-2.7834800163934248E-2</v>
      </c>
      <c r="E375" s="91">
        <v>1.7420602632000071E-2</v>
      </c>
      <c r="F375" s="91">
        <v>2.5148465420000043E-2</v>
      </c>
      <c r="G375" s="91">
        <v>4.1115840000000015E-2</v>
      </c>
      <c r="H375" s="91">
        <v>-1.7137285080000009E-3</v>
      </c>
      <c r="I375" s="91">
        <v>-1.9537044799988745E-4</v>
      </c>
      <c r="J375" s="91">
        <v>3.390246299999955E-3</v>
      </c>
      <c r="K375" s="91">
        <v>1.3667056300000091E-2</v>
      </c>
      <c r="L375" s="87">
        <v>1.7666487599999892E-2</v>
      </c>
      <c r="M375" s="84">
        <v>-4.361955599999634E-4</v>
      </c>
      <c r="N375" s="91">
        <v>1.4209811828000074E-2</v>
      </c>
      <c r="O375" s="87">
        <v>2.2436412220000035E-2</v>
      </c>
      <c r="P375" s="84">
        <v>-2.9971484820000005E-2</v>
      </c>
      <c r="Q375" s="91">
        <v>-2.3809112020000023E-2</v>
      </c>
      <c r="R375" s="91">
        <v>-3.8257437700000008E-2</v>
      </c>
      <c r="S375" s="91">
        <v>-3.5821818099999847E-2</v>
      </c>
      <c r="T375" s="91">
        <v>-1.9407633140000047E-2</v>
      </c>
      <c r="U375" s="91">
        <v>-4.1360025040000026E-2</v>
      </c>
      <c r="V375" s="91">
        <v>-2.4471994800001617E-3</v>
      </c>
      <c r="W375" s="91">
        <v>-2.6854241740000062E-2</v>
      </c>
      <c r="X375" s="91">
        <v>-1.1300358399999322E-3</v>
      </c>
      <c r="Y375" s="91">
        <v>-2.9088687699999949E-2</v>
      </c>
      <c r="Z375" s="87">
        <v>2.1649178040000105E-2</v>
      </c>
      <c r="AA375" s="84">
        <v>-1.5302950578000019E-2</v>
      </c>
      <c r="AB375" s="91">
        <v>3.0632261000000938E-3</v>
      </c>
      <c r="AC375" s="91">
        <v>9.7662905520548016E-3</v>
      </c>
      <c r="AD375" s="91">
        <v>-8.6938825499999206E-3</v>
      </c>
      <c r="AE375" s="91">
        <v>1.8408260539999333E-3</v>
      </c>
      <c r="AF375" s="94">
        <v>1.1076926699999934E-2</v>
      </c>
      <c r="AG375" s="84">
        <v>-1.0153660971999878E-2</v>
      </c>
      <c r="AH375" s="91">
        <v>-1.9698441499999997E-2</v>
      </c>
      <c r="AI375" s="91">
        <v>6.255057860000024E-3</v>
      </c>
      <c r="AJ375" s="91">
        <v>-9.8113334000005104E-4</v>
      </c>
      <c r="AK375" s="91">
        <v>-6.2555453999999511E-3</v>
      </c>
      <c r="AL375" s="87">
        <v>-5.8195189599999919E-3</v>
      </c>
      <c r="AM375" s="84">
        <v>2.9033890018867803E-2</v>
      </c>
      <c r="AN375" s="91">
        <v>9.2949411417910799E-3</v>
      </c>
      <c r="AO375" s="91">
        <v>8.1947634791665891E-3</v>
      </c>
      <c r="AP375" s="87">
        <v>1.6022609019999967E-2</v>
      </c>
      <c r="AQ375" s="84">
        <v>-1.2401943148000028E-2</v>
      </c>
      <c r="AR375" s="91">
        <v>-8.5442550000003337E-4</v>
      </c>
      <c r="AS375" s="91">
        <v>-2.9453041600000507E-3</v>
      </c>
      <c r="AT375" s="87">
        <v>1.5690599480000067E-2</v>
      </c>
      <c r="AU375" s="87">
        <v>-1.0388080772000041E-2</v>
      </c>
      <c r="AV375" s="119">
        <v>6.5803599603961094E-5</v>
      </c>
      <c r="AW375" s="119">
        <v>-1.2192726E-3</v>
      </c>
      <c r="AX375" s="119">
        <v>2.2489035704950475E-3</v>
      </c>
      <c r="AY375" s="119">
        <v>1.4040469999999998E-3</v>
      </c>
    </row>
    <row r="376" spans="1:51">
      <c r="A376" s="7">
        <v>42643</v>
      </c>
      <c r="B376" s="84"/>
      <c r="C376" s="87">
        <v>-4.17482916199996E-3</v>
      </c>
      <c r="D376" s="84">
        <v>-7.1441311413793507E-3</v>
      </c>
      <c r="E376" s="91">
        <v>-1.6090056999984448E-5</v>
      </c>
      <c r="F376" s="91">
        <v>5.72775499999989E-3</v>
      </c>
      <c r="G376" s="91">
        <v>6.0997645350000518E-3</v>
      </c>
      <c r="H376" s="91">
        <v>2.0353199800005051E-4</v>
      </c>
      <c r="I376" s="91">
        <v>-4.1455972199999636E-3</v>
      </c>
      <c r="J376" s="91">
        <v>-7.4708007760000417E-3</v>
      </c>
      <c r="K376" s="91">
        <v>3.2879041180000623E-3</v>
      </c>
      <c r="L376" s="87">
        <v>2.3324587439024214E-3</v>
      </c>
      <c r="M376" s="84">
        <v>7.6716520980000258E-3</v>
      </c>
      <c r="N376" s="91">
        <v>-4.3670880599999684E-3</v>
      </c>
      <c r="O376" s="87">
        <v>-6.3622703519999879E-3</v>
      </c>
      <c r="P376" s="84">
        <v>2.0022319619998896E-3</v>
      </c>
      <c r="Q376" s="91">
        <v>1.9013050967999989E-2</v>
      </c>
      <c r="R376" s="91">
        <v>2.1428729207999986E-2</v>
      </c>
      <c r="S376" s="91">
        <v>2.1320016900000072E-2</v>
      </c>
      <c r="T376" s="91">
        <v>5.7394049479999598E-3</v>
      </c>
      <c r="U376" s="91">
        <v>1.469847361800003E-2</v>
      </c>
      <c r="V376" s="91">
        <v>4.2060437199999967E-3</v>
      </c>
      <c r="W376" s="91">
        <v>3.5449753700000919E-3</v>
      </c>
      <c r="X376" s="91">
        <v>1.4062788888000055E-2</v>
      </c>
      <c r="Y376" s="91">
        <v>-6.0002276780000141E-3</v>
      </c>
      <c r="Z376" s="87">
        <v>8.6598300400000383E-3</v>
      </c>
      <c r="AA376" s="84">
        <v>8.6031093000005221E-4</v>
      </c>
      <c r="AB376" s="91">
        <v>6.6949146549020178E-3</v>
      </c>
      <c r="AC376" s="91">
        <v>4.8756257340278886E-3</v>
      </c>
      <c r="AD376" s="91">
        <v>2.7259875860000005E-2</v>
      </c>
      <c r="AE376" s="91">
        <v>9.9813138239999155E-3</v>
      </c>
      <c r="AF376" s="94">
        <v>2.4732049640000087E-2</v>
      </c>
      <c r="AG376" s="84">
        <v>-8.5338377139999588E-3</v>
      </c>
      <c r="AH376" s="91">
        <v>-1.8466603800000314E-3</v>
      </c>
      <c r="AI376" s="91">
        <v>-7.259823153999978E-3</v>
      </c>
      <c r="AJ376" s="91">
        <v>-2.4544835600001091E-3</v>
      </c>
      <c r="AK376" s="91">
        <v>-4.1246282039999471E-3</v>
      </c>
      <c r="AL376" s="87">
        <v>-6.4453911240001105E-3</v>
      </c>
      <c r="AM376" s="84">
        <v>1.5305525365384653E-2</v>
      </c>
      <c r="AN376" s="91">
        <v>9.7565307846154692E-3</v>
      </c>
      <c r="AO376" s="91">
        <v>3.1078649651162804E-2</v>
      </c>
      <c r="AP376" s="87">
        <v>7.9214333679999971E-3</v>
      </c>
      <c r="AQ376" s="84">
        <v>-4.5050158599999612E-3</v>
      </c>
      <c r="AR376" s="91">
        <v>-1.6789278837209265E-3</v>
      </c>
      <c r="AS376" s="91">
        <v>3.2561310200001081E-3</v>
      </c>
      <c r="AT376" s="87">
        <v>2.5868246809999995E-2</v>
      </c>
      <c r="AU376" s="87">
        <v>-8.389662332000003E-3</v>
      </c>
      <c r="AV376" s="119">
        <v>-1.2792529341584199E-3</v>
      </c>
      <c r="AW376" s="119">
        <v>-1.2344718000000001E-3</v>
      </c>
      <c r="AX376" s="119">
        <v>5.4161220091089048E-4</v>
      </c>
      <c r="AY376" s="119">
        <v>1.8918510000000001E-4</v>
      </c>
    </row>
    <row r="377" spans="1:51">
      <c r="A377" s="7">
        <v>42674</v>
      </c>
      <c r="B377" s="84"/>
      <c r="C377" s="87">
        <v>-2.3753985359999952E-3</v>
      </c>
      <c r="D377" s="84">
        <v>-1.1036748552830211E-2</v>
      </c>
      <c r="E377" s="91">
        <v>1.2237575484000063E-2</v>
      </c>
      <c r="F377" s="91">
        <v>-8.3633529800000161E-3</v>
      </c>
      <c r="G377" s="91">
        <v>2.1244817058823084E-3</v>
      </c>
      <c r="H377" s="91">
        <v>-3.231470540001613E-4</v>
      </c>
      <c r="I377" s="91">
        <v>5.6082133260000333E-3</v>
      </c>
      <c r="J377" s="91">
        <v>-1.8516347057999871E-2</v>
      </c>
      <c r="K377" s="91">
        <v>-1.4173982958000098E-2</v>
      </c>
      <c r="L377" s="87">
        <v>-3.7149372204545728E-3</v>
      </c>
      <c r="M377" s="84">
        <v>-1.3632344519600048E-2</v>
      </c>
      <c r="N377" s="91">
        <v>-7.5713024719999966E-3</v>
      </c>
      <c r="O377" s="87">
        <v>-2.131205765800015E-2</v>
      </c>
      <c r="P377" s="84">
        <v>-3.0774363835999963E-2</v>
      </c>
      <c r="Q377" s="91">
        <v>-5.869678914200005E-2</v>
      </c>
      <c r="R377" s="91">
        <v>-5.5817703816326669E-2</v>
      </c>
      <c r="S377" s="91">
        <v>-5.3429539322000119E-2</v>
      </c>
      <c r="T377" s="91">
        <v>-4.1196086010000021E-2</v>
      </c>
      <c r="U377" s="91">
        <v>-6.2042862510204078E-2</v>
      </c>
      <c r="V377" s="91">
        <v>-3.6723128642000002E-2</v>
      </c>
      <c r="W377" s="91">
        <v>-3.9945413690000042E-2</v>
      </c>
      <c r="X377" s="91">
        <v>-4.6742056050000036E-2</v>
      </c>
      <c r="Y377" s="91">
        <v>-3.1760079979591849E-2</v>
      </c>
      <c r="Z377" s="87">
        <v>-1.9083059740000019E-2</v>
      </c>
      <c r="AA377" s="84">
        <v>-1.3339277056000021E-2</v>
      </c>
      <c r="AB377" s="91">
        <v>-2.5845895621568582E-2</v>
      </c>
      <c r="AC377" s="91">
        <v>-2.1958070763478332E-2</v>
      </c>
      <c r="AD377" s="91">
        <v>-4.9933801098000052E-2</v>
      </c>
      <c r="AE377" s="91">
        <v>-4.1960362960000053E-2</v>
      </c>
      <c r="AF377" s="94">
        <v>-2.7729706433999968E-2</v>
      </c>
      <c r="AG377" s="84">
        <v>-1.6182331175999987E-2</v>
      </c>
      <c r="AH377" s="91">
        <v>-2.0243128425999957E-2</v>
      </c>
      <c r="AI377" s="91">
        <v>-2.3221345295999951E-2</v>
      </c>
      <c r="AJ377" s="91">
        <v>-2.0376237081999982E-2</v>
      </c>
      <c r="AK377" s="91">
        <v>-1.8276252951999972E-2</v>
      </c>
      <c r="AL377" s="87">
        <v>-1.0899186916000003E-2</v>
      </c>
      <c r="AM377" s="84">
        <v>-1.5766107553999875E-2</v>
      </c>
      <c r="AN377" s="91">
        <v>-2.1968634775757612E-2</v>
      </c>
      <c r="AO377" s="91">
        <v>-4.7717218536521666E-2</v>
      </c>
      <c r="AP377" s="87">
        <v>-2.7910271959999844E-2</v>
      </c>
      <c r="AQ377" s="84">
        <v>-1.3354166343999996E-2</v>
      </c>
      <c r="AR377" s="91">
        <v>-4.0502683399999961E-2</v>
      </c>
      <c r="AS377" s="91">
        <v>-4.025868298799995E-2</v>
      </c>
      <c r="AT377" s="87">
        <v>-3.2104832297999986E-2</v>
      </c>
      <c r="AU377" s="87">
        <v>-2.1716847414285811E-2</v>
      </c>
      <c r="AV377" s="119">
        <v>-2.52667459411485E-2</v>
      </c>
      <c r="AW377" s="119">
        <v>-1.9425689999999999E-2</v>
      </c>
      <c r="AX377" s="119">
        <v>-2.426280101184157E-2</v>
      </c>
      <c r="AY377" s="119">
        <v>-1.8241109999999998E-2</v>
      </c>
    </row>
    <row r="378" spans="1:51">
      <c r="A378" s="7">
        <v>42704</v>
      </c>
      <c r="B378" s="84"/>
      <c r="C378" s="87">
        <v>9.5703335984000049E-2</v>
      </c>
      <c r="D378" s="84">
        <v>1.3725887254545599E-2</v>
      </c>
      <c r="E378" s="91">
        <v>0.103371117442</v>
      </c>
      <c r="F378" s="91">
        <v>0.10793395538200001</v>
      </c>
      <c r="G378" s="91">
        <v>0.12388031784000009</v>
      </c>
      <c r="H378" s="91">
        <v>6.5710763642000014E-2</v>
      </c>
      <c r="I378" s="91">
        <v>4.3687201882000037E-2</v>
      </c>
      <c r="J378" s="91">
        <v>8.1104329219999993E-2</v>
      </c>
      <c r="K378" s="91">
        <v>5.9954038042000057E-2</v>
      </c>
      <c r="L378" s="87">
        <v>4.7221449792105297E-2</v>
      </c>
      <c r="M378" s="84">
        <v>5.2332001199999922E-2</v>
      </c>
      <c r="N378" s="91">
        <v>3.1976064468000054E-2</v>
      </c>
      <c r="O378" s="87">
        <v>7.704274508199993E-2</v>
      </c>
      <c r="P378" s="84">
        <v>1.5441307086E-2</v>
      </c>
      <c r="Q378" s="91">
        <v>0.10952197588400003</v>
      </c>
      <c r="R378" s="91">
        <v>9.3935526739999942E-2</v>
      </c>
      <c r="S378" s="91">
        <v>9.5633673899999883E-2</v>
      </c>
      <c r="T378" s="91">
        <v>1.8391917026000071E-2</v>
      </c>
      <c r="U378" s="91">
        <v>9.2955358940000066E-2</v>
      </c>
      <c r="V378" s="91">
        <v>0.1099311579240001</v>
      </c>
      <c r="W378" s="91">
        <v>1.2347891466000016E-2</v>
      </c>
      <c r="X378" s="91">
        <v>4.550862269999989E-2</v>
      </c>
      <c r="Y378" s="91">
        <v>1.8715973599999991E-2</v>
      </c>
      <c r="Z378" s="87">
        <v>7.7871849759999945E-2</v>
      </c>
      <c r="AA378" s="84">
        <v>4.1532381259999918E-2</v>
      </c>
      <c r="AB378" s="91">
        <v>4.8644717964705819E-2</v>
      </c>
      <c r="AC378" s="91">
        <v>5.6221269184615341E-2</v>
      </c>
      <c r="AD378" s="91">
        <v>0.10875712587999997</v>
      </c>
      <c r="AE378" s="91">
        <v>1.2091027579999913E-2</v>
      </c>
      <c r="AF378" s="94">
        <v>9.620914458600005E-2</v>
      </c>
      <c r="AG378" s="84">
        <v>2.9212525466000061E-2</v>
      </c>
      <c r="AH378" s="91">
        <v>3.5647643636000037E-2</v>
      </c>
      <c r="AI378" s="91">
        <v>4.7423313559999958E-2</v>
      </c>
      <c r="AJ378" s="91">
        <v>4.6728887420000031E-2</v>
      </c>
      <c r="AK378" s="91">
        <v>3.0625141660000077E-2</v>
      </c>
      <c r="AL378" s="87">
        <v>3.4923862459999899E-2</v>
      </c>
      <c r="AM378" s="84">
        <v>0.11908043027999993</v>
      </c>
      <c r="AN378" s="91">
        <v>5.1735687091304383E-2</v>
      </c>
      <c r="AO378" s="91">
        <v>0.10855101515217402</v>
      </c>
      <c r="AP378" s="87">
        <v>0.10274984340000004</v>
      </c>
      <c r="AQ378" s="84">
        <v>3.1188428139999891E-2</v>
      </c>
      <c r="AR378" s="91">
        <v>3.9696523476190571E-2</v>
      </c>
      <c r="AS378" s="91">
        <v>9.0344110680000034E-2</v>
      </c>
      <c r="AT378" s="87">
        <v>4.6494775810000055E-2</v>
      </c>
      <c r="AU378" s="87">
        <v>5.3805860393999927E-2</v>
      </c>
      <c r="AV378" s="119">
        <v>5.0416292971343903E-2</v>
      </c>
      <c r="AW378" s="119">
        <v>3.417456E-2</v>
      </c>
      <c r="AX378" s="119">
        <v>5.2688593874901206E-2</v>
      </c>
      <c r="AY378" s="119">
        <v>3.7034999999999998E-2</v>
      </c>
    </row>
    <row r="379" spans="1:51">
      <c r="A379" s="7">
        <v>42734</v>
      </c>
      <c r="B379" s="84"/>
      <c r="C379" s="87">
        <v>9.158943485999993E-3</v>
      </c>
      <c r="D379" s="84">
        <v>1.687675554000001E-2</v>
      </c>
      <c r="E379" s="91">
        <v>1.9277275609999922E-2</v>
      </c>
      <c r="F379" s="91">
        <v>6.8206226799993885E-4</v>
      </c>
      <c r="G379" s="91">
        <v>2.7524535540000006E-2</v>
      </c>
      <c r="H379" s="91">
        <v>1.8988417037999916E-2</v>
      </c>
      <c r="I379" s="91">
        <v>-2.3925685820000986E-3</v>
      </c>
      <c r="J379" s="91">
        <v>1.6588481999990634E-4</v>
      </c>
      <c r="K379" s="91">
        <v>-2.4595469799999492E-3</v>
      </c>
      <c r="L379" s="87">
        <v>4.4942440476258838E-5</v>
      </c>
      <c r="M379" s="84">
        <v>3.3443751500000118E-2</v>
      </c>
      <c r="N379" s="91">
        <v>2.4911623920000014E-2</v>
      </c>
      <c r="O379" s="87">
        <v>4.5189730760000213E-3</v>
      </c>
      <c r="P379" s="84">
        <v>-2.1405224000000667E-3</v>
      </c>
      <c r="Q379" s="91">
        <v>1.8505244992000014E-2</v>
      </c>
      <c r="R379" s="91">
        <v>1.5707444502000012E-2</v>
      </c>
      <c r="S379" s="91">
        <v>2.305465811999996E-2</v>
      </c>
      <c r="T379" s="91">
        <v>-7.7016527000000057E-3</v>
      </c>
      <c r="U379" s="91">
        <v>6.7205694800001048E-3</v>
      </c>
      <c r="V379" s="91">
        <v>2.4765605272000002E-2</v>
      </c>
      <c r="W379" s="91">
        <v>-3.973752089999838E-3</v>
      </c>
      <c r="X379" s="91">
        <v>1.0874739239999931E-2</v>
      </c>
      <c r="Y379" s="91">
        <v>1.8951000663999906E-2</v>
      </c>
      <c r="Z379" s="87">
        <v>1.4078332720000031E-2</v>
      </c>
      <c r="AA379" s="84">
        <v>1.5727945947999977E-2</v>
      </c>
      <c r="AB379" s="91">
        <v>-6.5962865780000435E-3</v>
      </c>
      <c r="AC379" s="91">
        <v>1.5391526651315823E-2</v>
      </c>
      <c r="AD379" s="91">
        <v>1.1194988650000015E-2</v>
      </c>
      <c r="AE379" s="91">
        <v>-2.2213472919999644E-3</v>
      </c>
      <c r="AF379" s="94">
        <v>1.0735689379999247E-3</v>
      </c>
      <c r="AG379" s="84">
        <v>8.8100411359999242E-3</v>
      </c>
      <c r="AH379" s="91">
        <v>-3.1028607359999683E-3</v>
      </c>
      <c r="AI379" s="91">
        <v>8.2600513140000942E-3</v>
      </c>
      <c r="AJ379" s="91">
        <v>-3.0372745779998489E-3</v>
      </c>
      <c r="AK379" s="91">
        <v>4.3213363920000525E-3</v>
      </c>
      <c r="AL379" s="87">
        <v>-1.7029096079999029E-3</v>
      </c>
      <c r="AM379" s="84">
        <v>8.9846900370369465E-3</v>
      </c>
      <c r="AN379" s="91">
        <v>1.2069450315384644E-2</v>
      </c>
      <c r="AO379" s="91">
        <v>-1.7646449782604545E-4</v>
      </c>
      <c r="AP379" s="87">
        <v>2.0051925399999782E-3</v>
      </c>
      <c r="AQ379" s="84">
        <v>2.6841773899999977E-2</v>
      </c>
      <c r="AR379" s="91">
        <v>1.4717856928205153E-2</v>
      </c>
      <c r="AS379" s="91">
        <v>-6.0775496199999557E-3</v>
      </c>
      <c r="AT379" s="87">
        <v>1.3359329218000093E-2</v>
      </c>
      <c r="AU379" s="87">
        <v>1.5016532638000069E-2</v>
      </c>
      <c r="AV379" s="119">
        <v>8.6243415124752504E-3</v>
      </c>
      <c r="AW379" s="119">
        <v>1.820076E-2</v>
      </c>
      <c r="AX379" s="119">
        <v>1.0636889426336633E-2</v>
      </c>
      <c r="AY379" s="119">
        <v>1.9765970000000001E-2</v>
      </c>
    </row>
    <row r="380" spans="1:51">
      <c r="A380" s="7">
        <v>42766</v>
      </c>
      <c r="B380" s="84"/>
      <c r="C380" s="87">
        <v>4.9068261129999957E-2</v>
      </c>
      <c r="D380" s="84">
        <v>3.5233253586957058E-3</v>
      </c>
      <c r="E380" s="91">
        <v>2.2892736920000045E-2</v>
      </c>
      <c r="F380" s="91">
        <v>3.4682566619999911E-2</v>
      </c>
      <c r="G380" s="91">
        <v>1.9186418259999893E-2</v>
      </c>
      <c r="H380" s="91">
        <v>1.9107270439999935E-2</v>
      </c>
      <c r="I380" s="91">
        <v>2.7541471374000093E-2</v>
      </c>
      <c r="J380" s="91">
        <v>1.3279561160000064E-2</v>
      </c>
      <c r="K380" s="91">
        <v>9.3718109400000582E-3</v>
      </c>
      <c r="L380" s="87">
        <v>3.2329762992857169E-2</v>
      </c>
      <c r="M380" s="84">
        <v>7.906586680000105E-3</v>
      </c>
      <c r="N380" s="91">
        <v>2.9056275599999903E-2</v>
      </c>
      <c r="O380" s="87">
        <v>1.3927528780000031E-2</v>
      </c>
      <c r="P380" s="84">
        <v>4.6558604896000055E-2</v>
      </c>
      <c r="Q380" s="91">
        <v>1.6616510860000044E-2</v>
      </c>
      <c r="R380" s="91">
        <v>2.5491975680000056E-2</v>
      </c>
      <c r="S380" s="91">
        <v>1.4924407739999923E-2</v>
      </c>
      <c r="T380" s="91">
        <v>2.2236977356000054E-2</v>
      </c>
      <c r="U380" s="91">
        <v>1.241998747999995E-2</v>
      </c>
      <c r="V380" s="91">
        <v>1.1216501600000095E-2</v>
      </c>
      <c r="W380" s="91">
        <v>1.8673008076000031E-2</v>
      </c>
      <c r="X380" s="91">
        <v>3.5956400199999017E-3</v>
      </c>
      <c r="Y380" s="91">
        <v>1.8052298220408103E-2</v>
      </c>
      <c r="Z380" s="87">
        <v>2.7645244094000043E-2</v>
      </c>
      <c r="AA380" s="84">
        <v>3.6539292470000095E-2</v>
      </c>
      <c r="AB380" s="91">
        <v>4.439998957000002E-2</v>
      </c>
      <c r="AC380" s="91">
        <v>4.242288203947453E-3</v>
      </c>
      <c r="AD380" s="91">
        <v>2.9504407519999942E-2</v>
      </c>
      <c r="AE380" s="91">
        <v>3.2110513079999903E-2</v>
      </c>
      <c r="AF380" s="94">
        <v>6.0169386050000107E-2</v>
      </c>
      <c r="AG380" s="84">
        <v>1.8736496080000054E-2</v>
      </c>
      <c r="AH380" s="91">
        <v>2.7536344082000008E-2</v>
      </c>
      <c r="AI380" s="91">
        <v>1.0996290640000073E-2</v>
      </c>
      <c r="AJ380" s="91">
        <v>1.2868246900000102E-2</v>
      </c>
      <c r="AK380" s="91">
        <v>2.1998501459999931E-2</v>
      </c>
      <c r="AL380" s="87">
        <v>1.9323591960000108E-2</v>
      </c>
      <c r="AM380" s="84">
        <v>2.4160411200000009E-2</v>
      </c>
      <c r="AN380" s="91">
        <v>3.814801804090906E-2</v>
      </c>
      <c r="AO380" s="91">
        <v>1.4674168128888887E-2</v>
      </c>
      <c r="AP380" s="87">
        <v>3.2610312579999912E-2</v>
      </c>
      <c r="AQ380" s="84">
        <v>5.5292176799999204E-3</v>
      </c>
      <c r="AR380" s="91">
        <v>1.6566479857142991E-2</v>
      </c>
      <c r="AS380" s="91">
        <v>9.0114407199999302E-3</v>
      </c>
      <c r="AT380" s="87">
        <v>3.8323443754000097E-2</v>
      </c>
      <c r="AU380" s="87">
        <v>3.5030902466000047E-2</v>
      </c>
      <c r="AV380" s="119">
        <v>2.03956345481188E-2</v>
      </c>
      <c r="AW380" s="119">
        <v>1.788437E-2</v>
      </c>
      <c r="AX380" s="119">
        <v>2.1191357039880964E-2</v>
      </c>
      <c r="AY380" s="119">
        <v>1.8966440000000001E-2</v>
      </c>
    </row>
    <row r="381" spans="1:51">
      <c r="A381" s="7">
        <v>42794</v>
      </c>
      <c r="B381" s="84"/>
      <c r="C381" s="87">
        <v>3.4253246580000063E-2</v>
      </c>
      <c r="D381" s="84">
        <v>3.2898283172413834E-2</v>
      </c>
      <c r="E381" s="91">
        <v>3.1000494111999899E-2</v>
      </c>
      <c r="F381" s="91">
        <v>2.7303016212000042E-2</v>
      </c>
      <c r="G381" s="91">
        <v>3.7430100764705987E-2</v>
      </c>
      <c r="H381" s="91">
        <v>2.3117158492000023E-2</v>
      </c>
      <c r="I381" s="91">
        <v>2.7746957296399977E-2</v>
      </c>
      <c r="J381" s="91">
        <v>2.7189827751999962E-2</v>
      </c>
      <c r="K381" s="91">
        <v>1.7511300160000021E-2</v>
      </c>
      <c r="L381" s="87">
        <v>3.6367773100526302E-2</v>
      </c>
      <c r="M381" s="84">
        <v>2.4748563940000023E-2</v>
      </c>
      <c r="N381" s="91">
        <v>2.8361918553799992E-2</v>
      </c>
      <c r="O381" s="87">
        <v>1.8683000171999975E-2</v>
      </c>
      <c r="P381" s="84">
        <v>1.0991941479999934E-2</v>
      </c>
      <c r="Q381" s="91">
        <v>2.0127780479999968E-2</v>
      </c>
      <c r="R381" s="91">
        <v>2.3908946539999976E-2</v>
      </c>
      <c r="S381" s="91">
        <v>2.3191885899999987E-2</v>
      </c>
      <c r="T381" s="91">
        <v>1.1952364564399964E-2</v>
      </c>
      <c r="U381" s="91">
        <v>3.1243359120000092E-2</v>
      </c>
      <c r="V381" s="91">
        <v>1.6879888919999919E-2</v>
      </c>
      <c r="W381" s="91">
        <v>1.5374445279999982E-2</v>
      </c>
      <c r="X381" s="91">
        <v>1.8802003684400104E-2</v>
      </c>
      <c r="Y381" s="91">
        <v>1.22545864000001E-2</v>
      </c>
      <c r="Z381" s="87">
        <v>1.7400003699999944E-2</v>
      </c>
      <c r="AA381" s="84">
        <v>2.5956024962400015E-2</v>
      </c>
      <c r="AB381" s="91">
        <v>1.7359891339999933E-2</v>
      </c>
      <c r="AC381" s="91">
        <v>2.3844823691780759E-2</v>
      </c>
      <c r="AD381" s="91">
        <v>5.4741847599999449E-3</v>
      </c>
      <c r="AE381" s="91">
        <v>3.3184862679999982E-2</v>
      </c>
      <c r="AF381" s="94">
        <v>8.6048091399999471E-3</v>
      </c>
      <c r="AG381" s="84">
        <v>2.7548857380000014E-2</v>
      </c>
      <c r="AH381" s="91">
        <v>4.1386873760000054E-2</v>
      </c>
      <c r="AI381" s="91">
        <v>4.022754121999994E-2</v>
      </c>
      <c r="AJ381" s="91">
        <v>2.6729528720000006E-2</v>
      </c>
      <c r="AK381" s="91">
        <v>4.3219523239999891E-2</v>
      </c>
      <c r="AL381" s="87">
        <v>3.7859627820000075E-2</v>
      </c>
      <c r="AM381" s="84">
        <v>1.8683013730769193E-2</v>
      </c>
      <c r="AN381" s="91">
        <v>2.7513944838709614E-2</v>
      </c>
      <c r="AO381" s="91">
        <v>-3.2272618069767445E-2</v>
      </c>
      <c r="AP381" s="87">
        <v>6.2102022099999044E-3</v>
      </c>
      <c r="AQ381" s="84">
        <v>2.2524677779999891E-2</v>
      </c>
      <c r="AR381" s="91">
        <v>3.9868709435897376E-2</v>
      </c>
      <c r="AS381" s="91">
        <v>-4.9911579879999834E-3</v>
      </c>
      <c r="AT381" s="87">
        <v>3.8302401579999978E-2</v>
      </c>
      <c r="AU381" s="87">
        <v>2.0204115337999928E-2</v>
      </c>
      <c r="AV381" s="119">
        <v>2.9452630291524801E-2</v>
      </c>
      <c r="AW381" s="119">
        <v>3.7198189999999999E-2</v>
      </c>
      <c r="AX381" s="119">
        <v>3.139972142457427E-2</v>
      </c>
      <c r="AY381" s="119">
        <v>3.9705869999999997E-2</v>
      </c>
    </row>
    <row r="382" spans="1:51">
      <c r="A382" s="7">
        <v>42825</v>
      </c>
      <c r="B382" s="84"/>
      <c r="C382" s="87">
        <v>-1.5533452117999835E-2</v>
      </c>
      <c r="D382" s="84">
        <v>-2.8661297267856822E-3</v>
      </c>
      <c r="E382" s="91">
        <v>-1.1014612295999981E-2</v>
      </c>
      <c r="F382" s="91">
        <v>-7.5874005299999547E-3</v>
      </c>
      <c r="G382" s="91">
        <v>-4.6466567137254944E-2</v>
      </c>
      <c r="H382" s="91">
        <v>-1.6350308357999999E-2</v>
      </c>
      <c r="I382" s="91">
        <v>-1.6941041600015971E-4</v>
      </c>
      <c r="J382" s="91">
        <v>-2.4102339220000157E-2</v>
      </c>
      <c r="K382" s="91">
        <v>-2.8791483015999986E-2</v>
      </c>
      <c r="L382" s="87">
        <v>-3.7160403474999493E-3</v>
      </c>
      <c r="M382" s="84">
        <v>-1.7856384873999986E-2</v>
      </c>
      <c r="N382" s="91">
        <v>-1.0133184366799997E-2</v>
      </c>
      <c r="O382" s="87">
        <v>-5.5553258399999583E-3</v>
      </c>
      <c r="P382" s="84">
        <v>8.9015488060000258E-3</v>
      </c>
      <c r="Q382" s="91">
        <v>-1.6504904860000003E-2</v>
      </c>
      <c r="R382" s="91">
        <v>-2.4126179985999974E-2</v>
      </c>
      <c r="S382" s="91">
        <v>-8.0587873860000769E-3</v>
      </c>
      <c r="T382" s="91">
        <v>-8.7872985740000686E-3</v>
      </c>
      <c r="U382" s="91">
        <v>-5.6936296059999503E-3</v>
      </c>
      <c r="V382" s="91">
        <v>4.3154346200000582E-3</v>
      </c>
      <c r="W382" s="91">
        <v>-1.5647502799999158E-3</v>
      </c>
      <c r="X382" s="91">
        <v>-9.6288849580000724E-3</v>
      </c>
      <c r="Y382" s="91">
        <v>1.3642527917999914E-2</v>
      </c>
      <c r="Z382" s="87">
        <v>-9.0956682999998595E-4</v>
      </c>
      <c r="AA382" s="84">
        <v>7.0075721639999422E-3</v>
      </c>
      <c r="AB382" s="91">
        <v>1.3738262580769156E-2</v>
      </c>
      <c r="AC382" s="91">
        <v>-1.0035492768421084E-2</v>
      </c>
      <c r="AD382" s="91">
        <v>-2.0772523719999603E-3</v>
      </c>
      <c r="AE382" s="91">
        <v>1.2224555993999964E-2</v>
      </c>
      <c r="AF382" s="94">
        <v>1.076449871999996E-2</v>
      </c>
      <c r="AG382" s="84">
        <v>-5.2248401319999749E-3</v>
      </c>
      <c r="AH382" s="91">
        <v>1.8092050900000434E-3</v>
      </c>
      <c r="AI382" s="91">
        <v>5.5077402040000223E-3</v>
      </c>
      <c r="AJ382" s="91">
        <v>5.7625414939999065E-3</v>
      </c>
      <c r="AK382" s="91">
        <v>7.4617541299999424E-3</v>
      </c>
      <c r="AL382" s="87">
        <v>1.3472362499999946E-3</v>
      </c>
      <c r="AM382" s="84">
        <v>6.7551532339622522E-3</v>
      </c>
      <c r="AN382" s="91">
        <v>7.6312032254237661E-3</v>
      </c>
      <c r="AO382" s="91">
        <v>-4.6809189772727411E-3</v>
      </c>
      <c r="AP382" s="87">
        <v>-6.9584184679999384E-3</v>
      </c>
      <c r="AQ382" s="84">
        <v>-1.6940412525999982E-2</v>
      </c>
      <c r="AR382" s="91">
        <v>-1.3764635078947762E-3</v>
      </c>
      <c r="AS382" s="91">
        <v>-9.2020855900000198E-3</v>
      </c>
      <c r="AT382" s="87">
        <v>1.5233700313999954E-2</v>
      </c>
      <c r="AU382" s="87">
        <v>8.4939042339999826E-3</v>
      </c>
      <c r="AV382" s="119">
        <v>-3.24698244970297E-3</v>
      </c>
      <c r="AW382" s="119">
        <v>-3.8921829999999998E-4</v>
      </c>
      <c r="AX382" s="119">
        <v>-1.2437432532277234E-3</v>
      </c>
      <c r="AY382" s="119">
        <v>1.1664628999999999E-3</v>
      </c>
    </row>
    <row r="383" spans="1:51">
      <c r="A383" s="7">
        <v>42853</v>
      </c>
      <c r="B383" s="84"/>
      <c r="C383" s="87">
        <v>-5.0796345199999315E-3</v>
      </c>
      <c r="D383" s="84">
        <v>1.1098743630357122E-2</v>
      </c>
      <c r="E383" s="91">
        <v>-8.3950132600001393E-3</v>
      </c>
      <c r="F383" s="91">
        <v>-1.3015900039999972E-2</v>
      </c>
      <c r="G383" s="91">
        <v>-1.2639843740000045E-2</v>
      </c>
      <c r="H383" s="91">
        <v>-9.4785844000000452E-4</v>
      </c>
      <c r="I383" s="91">
        <v>7.3758501800000875E-3</v>
      </c>
      <c r="J383" s="91">
        <v>5.5701298199999361E-3</v>
      </c>
      <c r="K383" s="91">
        <v>1.1532533280000035E-2</v>
      </c>
      <c r="L383" s="87">
        <v>1.0288258099285796E-2</v>
      </c>
      <c r="M383" s="84">
        <v>-9.3651186780000506E-3</v>
      </c>
      <c r="N383" s="91">
        <v>6.5752303280000035E-3</v>
      </c>
      <c r="O383" s="87">
        <v>-5.7185211200000419E-3</v>
      </c>
      <c r="P383" s="84">
        <v>-4.8044574800000239E-3</v>
      </c>
      <c r="Q383" s="91">
        <v>2.0033346339998204E-4</v>
      </c>
      <c r="R383" s="91">
        <v>-3.3219212166001322E-3</v>
      </c>
      <c r="S383" s="91">
        <v>1.1276835563400089E-2</v>
      </c>
      <c r="T383" s="91">
        <v>1.2878140799998938E-3</v>
      </c>
      <c r="U383" s="91">
        <v>-1.6075770766000863E-3</v>
      </c>
      <c r="V383" s="91">
        <v>1.8931389493400008E-2</v>
      </c>
      <c r="W383" s="91">
        <v>-4.5643971000001171E-3</v>
      </c>
      <c r="X383" s="91">
        <v>1.6424150003399918E-2</v>
      </c>
      <c r="Y383" s="91">
        <v>-1.1824675840000132E-2</v>
      </c>
      <c r="Z383" s="87">
        <v>-1.1380146076599984E-2</v>
      </c>
      <c r="AA383" s="84">
        <v>1.274733272000006E-2</v>
      </c>
      <c r="AB383" s="91">
        <v>-1.9434703333333081E-3</v>
      </c>
      <c r="AC383" s="91">
        <v>4.6846606155999115E-3</v>
      </c>
      <c r="AD383" s="91">
        <v>-1.8068480379999974E-2</v>
      </c>
      <c r="AE383" s="91">
        <v>1.8653508179999889E-2</v>
      </c>
      <c r="AF383" s="94">
        <v>-3.1484439560000022E-2</v>
      </c>
      <c r="AG383" s="84">
        <v>1.190508704999993E-2</v>
      </c>
      <c r="AH383" s="91">
        <v>1.1218975853400037E-2</v>
      </c>
      <c r="AI383" s="91">
        <v>1.3243208823400021E-2</v>
      </c>
      <c r="AJ383" s="91">
        <v>1.026944316340006E-2</v>
      </c>
      <c r="AK383" s="91">
        <v>2.2348795833999624E-3</v>
      </c>
      <c r="AL383" s="87">
        <v>4.6184708599998903E-3</v>
      </c>
      <c r="AM383" s="84">
        <v>-5.7970249215686387E-3</v>
      </c>
      <c r="AN383" s="91">
        <v>1.260092115254241E-2</v>
      </c>
      <c r="AO383" s="91">
        <v>-3.7659672571428549E-2</v>
      </c>
      <c r="AP383" s="87">
        <v>-1.309024548000004E-2</v>
      </c>
      <c r="AQ383" s="84">
        <v>-6.6270340106000525E-3</v>
      </c>
      <c r="AR383" s="91">
        <v>1.2374209974358896E-2</v>
      </c>
      <c r="AS383" s="91">
        <v>-1.4122695119999973E-2</v>
      </c>
      <c r="AT383" s="87">
        <v>6.1381570634000404E-3</v>
      </c>
      <c r="AU383" s="87">
        <v>-3.4011432399998487E-3</v>
      </c>
      <c r="AV383" s="119">
        <v>5.5782354078613896E-3</v>
      </c>
      <c r="AW383" s="119">
        <v>9.0912579999999996E-3</v>
      </c>
      <c r="AX383" s="119">
        <v>6.4375359411287135E-3</v>
      </c>
      <c r="AY383" s="119">
        <v>1.026988E-2</v>
      </c>
    </row>
    <row r="384" spans="1:51">
      <c r="A384" s="7">
        <v>42886</v>
      </c>
      <c r="B384" s="84"/>
      <c r="C384" s="87">
        <v>-1.8942406103999887E-2</v>
      </c>
      <c r="D384" s="84">
        <v>-8.7887033725490005E-3</v>
      </c>
      <c r="E384" s="91">
        <v>-2.7106117479999914E-2</v>
      </c>
      <c r="F384" s="91">
        <v>-2.8681873462000018E-2</v>
      </c>
      <c r="G384" s="91">
        <v>-2.7364715150000052E-2</v>
      </c>
      <c r="H384" s="91">
        <v>-2.2906535128000005E-2</v>
      </c>
      <c r="I384" s="91">
        <v>-2.2788120239999987E-2</v>
      </c>
      <c r="J384" s="91">
        <v>-1.5832534016000044E-2</v>
      </c>
      <c r="K384" s="91">
        <v>-4.6193759792000133E-2</v>
      </c>
      <c r="L384" s="87">
        <v>-2.2802641902500143E-2</v>
      </c>
      <c r="M384" s="84">
        <v>-1.3322668149200023E-2</v>
      </c>
      <c r="N384" s="91">
        <v>2.7586175333000007E-2</v>
      </c>
      <c r="O384" s="87">
        <v>-1.4627794180000042E-2</v>
      </c>
      <c r="P384" s="84">
        <v>9.4260868419999699E-3</v>
      </c>
      <c r="Q384" s="91">
        <v>2.6991650590000082E-2</v>
      </c>
      <c r="R384" s="91">
        <v>2.5539218662000041E-2</v>
      </c>
      <c r="S384" s="91">
        <v>4.5800114109999956E-2</v>
      </c>
      <c r="T384" s="91">
        <v>3.7585438820000094E-2</v>
      </c>
      <c r="U384" s="91">
        <v>2.4284542920000041E-2</v>
      </c>
      <c r="V384" s="91">
        <v>3.0543149351800025E-2</v>
      </c>
      <c r="W384" s="91">
        <v>3.4254177070000003E-2</v>
      </c>
      <c r="X384" s="91">
        <v>3.8513309370000082E-2</v>
      </c>
      <c r="Y384" s="91">
        <v>-1.5704997900000128E-3</v>
      </c>
      <c r="Z384" s="87">
        <v>-5.5975590319999879E-3</v>
      </c>
      <c r="AA384" s="84">
        <v>8.4977988235999113E-3</v>
      </c>
      <c r="AB384" s="91">
        <v>2.7427815120000254E-3</v>
      </c>
      <c r="AC384" s="91">
        <v>8.9961312999999876E-3</v>
      </c>
      <c r="AD384" s="91">
        <v>1.3460626220000993E-3</v>
      </c>
      <c r="AE384" s="91">
        <v>3.1715910518000046E-2</v>
      </c>
      <c r="AF384" s="94">
        <v>-3.2646130542000051E-2</v>
      </c>
      <c r="AG384" s="84">
        <v>1.9091891707800013E-2</v>
      </c>
      <c r="AH384" s="91">
        <v>1.390187402340004E-2</v>
      </c>
      <c r="AI384" s="91">
        <v>2.85277234800001E-2</v>
      </c>
      <c r="AJ384" s="91">
        <v>6.8898316079999411E-3</v>
      </c>
      <c r="AK384" s="91">
        <v>2.1506057315600069E-2</v>
      </c>
      <c r="AL384" s="87">
        <v>2.6641316569600004E-2</v>
      </c>
      <c r="AM384" s="84">
        <v>-1.4077893755999993E-2</v>
      </c>
      <c r="AN384" s="91">
        <v>1.1351461479833347E-2</v>
      </c>
      <c r="AO384" s="91">
        <v>-4.4858375569230891E-2</v>
      </c>
      <c r="AP384" s="87">
        <v>-3.4044416420000001E-2</v>
      </c>
      <c r="AQ384" s="84">
        <v>-3.2841719984000317E-3</v>
      </c>
      <c r="AR384" s="91">
        <v>1.7468332135139875E-4</v>
      </c>
      <c r="AS384" s="91">
        <v>-5.1654848686199961E-2</v>
      </c>
      <c r="AT384" s="87">
        <v>3.634869712800004E-2</v>
      </c>
      <c r="AU384" s="87">
        <v>1.6110081874000093E-2</v>
      </c>
      <c r="AV384" s="119">
        <v>2.3334724888514902E-3</v>
      </c>
      <c r="AW384" s="119">
        <v>1.1576289999999999E-2</v>
      </c>
      <c r="AX384" s="119">
        <v>4.4707957438217842E-3</v>
      </c>
      <c r="AY384" s="119">
        <v>1.4072656999999999E-2</v>
      </c>
    </row>
    <row r="385" spans="1:51">
      <c r="A385" s="7">
        <v>42916</v>
      </c>
      <c r="B385" s="84"/>
      <c r="C385" s="87">
        <v>2.4834070760000104E-2</v>
      </c>
      <c r="D385" s="84">
        <v>3.6660340232557154E-3</v>
      </c>
      <c r="E385" s="91">
        <v>3.0097941439999998E-2</v>
      </c>
      <c r="F385" s="91">
        <v>3.9106716320000068E-2</v>
      </c>
      <c r="G385" s="91">
        <v>4.1599841660000081E-2</v>
      </c>
      <c r="H385" s="91">
        <v>1.5599024279999929E-2</v>
      </c>
      <c r="I385" s="91">
        <v>1.8825348280000043E-2</v>
      </c>
      <c r="J385" s="91">
        <v>2.3982883660000009E-2</v>
      </c>
      <c r="K385" s="91">
        <v>1.712949536000008E-2</v>
      </c>
      <c r="L385" s="87">
        <v>1.1634886875000028E-2</v>
      </c>
      <c r="M385" s="84">
        <v>1.5472239519999986E-2</v>
      </c>
      <c r="N385" s="91">
        <v>2.0998680391999924E-2</v>
      </c>
      <c r="O385" s="87">
        <v>3.4389885780000018E-2</v>
      </c>
      <c r="P385" s="84">
        <v>1.8049177319999998E-2</v>
      </c>
      <c r="Q385" s="91">
        <v>-2.1366505659999979E-2</v>
      </c>
      <c r="R385" s="91">
        <v>-1.4009089680000031E-2</v>
      </c>
      <c r="S385" s="91">
        <v>-1.8879225120000065E-2</v>
      </c>
      <c r="T385" s="91">
        <v>-2.276522256000002E-2</v>
      </c>
      <c r="U385" s="91">
        <v>-1.4245111000000144E-2</v>
      </c>
      <c r="V385" s="91">
        <v>-6.3430690800000411E-3</v>
      </c>
      <c r="W385" s="91">
        <v>-4.3567411400000644E-3</v>
      </c>
      <c r="X385" s="91">
        <v>-2.7582746140000003E-2</v>
      </c>
      <c r="Y385" s="91">
        <v>3.4412891199999907E-2</v>
      </c>
      <c r="Z385" s="87">
        <v>1.3438238400000913E-3</v>
      </c>
      <c r="AA385" s="84">
        <v>1.095194478799999E-2</v>
      </c>
      <c r="AB385" s="91">
        <v>-4.900444799999959E-3</v>
      </c>
      <c r="AC385" s="91">
        <v>1.9144873894666681E-2</v>
      </c>
      <c r="AD385" s="91">
        <v>5.0403177200000204E-3</v>
      </c>
      <c r="AE385" s="91">
        <v>6.7519345200000025E-3</v>
      </c>
      <c r="AF385" s="94">
        <v>4.1379339800000636E-3</v>
      </c>
      <c r="AG385" s="84">
        <v>1.942628679999947E-3</v>
      </c>
      <c r="AH385" s="91">
        <v>6.3744654599999784E-3</v>
      </c>
      <c r="AI385" s="91">
        <v>-3.2412844500001592E-3</v>
      </c>
      <c r="AJ385" s="91">
        <v>-4.005892569999836E-3</v>
      </c>
      <c r="AK385" s="91">
        <v>-6.766441400000156E-3</v>
      </c>
      <c r="AL385" s="87">
        <v>-6.9829164100001506E-3</v>
      </c>
      <c r="AM385" s="84">
        <v>1.7622271245282928E-2</v>
      </c>
      <c r="AN385" s="91">
        <v>1.3475797311475413E-2</v>
      </c>
      <c r="AO385" s="91">
        <v>-9.6941200000000283E-3</v>
      </c>
      <c r="AP385" s="87">
        <v>2.6320970420000034E-2</v>
      </c>
      <c r="AQ385" s="84">
        <v>-4.636714420000021E-3</v>
      </c>
      <c r="AR385" s="91">
        <v>1.5170806435897299E-2</v>
      </c>
      <c r="AS385" s="91">
        <v>4.2513121088000094E-2</v>
      </c>
      <c r="AT385" s="87">
        <v>-2.1725495540000028E-2</v>
      </c>
      <c r="AU385" s="87">
        <v>1.0925173399999988E-2</v>
      </c>
      <c r="AV385" s="119">
        <v>1.18904034247525E-2</v>
      </c>
      <c r="AW385" s="119">
        <v>4.8137900000000001E-3</v>
      </c>
      <c r="AX385" s="119">
        <v>1.3690925757643564E-2</v>
      </c>
      <c r="AY385" s="119">
        <v>6.2410829999999997E-3</v>
      </c>
    </row>
    <row r="386" spans="1:51">
      <c r="A386" s="7">
        <v>42947</v>
      </c>
      <c r="B386" s="84"/>
      <c r="C386" s="87">
        <v>1.5160306959999925E-2</v>
      </c>
      <c r="D386" s="84">
        <v>7.9557352045454E-3</v>
      </c>
      <c r="E386" s="91">
        <v>4.4359413620000954E-3</v>
      </c>
      <c r="F386" s="91">
        <v>1.359666456599995E-2</v>
      </c>
      <c r="G386" s="91">
        <v>1.958507462600001E-2</v>
      </c>
      <c r="H386" s="91">
        <v>1.579260510200009E-2</v>
      </c>
      <c r="I386" s="91">
        <v>1.6449245622000008E-2</v>
      </c>
      <c r="J386" s="91">
        <v>1.6087180021999936E-2</v>
      </c>
      <c r="K386" s="91">
        <v>2.1623655321999946E-2</v>
      </c>
      <c r="L386" s="87">
        <v>9.349582375000054E-3</v>
      </c>
      <c r="M386" s="84">
        <v>1.055786183499996E-2</v>
      </c>
      <c r="N386" s="91">
        <v>9.8003986179999725E-3</v>
      </c>
      <c r="O386" s="87">
        <v>1.8979024502000064E-2</v>
      </c>
      <c r="P386" s="84">
        <v>3.2051487840000004E-2</v>
      </c>
      <c r="Q386" s="91">
        <v>2.2791481575999972E-2</v>
      </c>
      <c r="R386" s="91">
        <v>3.329495155599993E-2</v>
      </c>
      <c r="S386" s="91">
        <v>2.1700604755999997E-2</v>
      </c>
      <c r="T386" s="91">
        <v>2.943937604000002E-2</v>
      </c>
      <c r="U386" s="91">
        <v>3.2744643120000028E-2</v>
      </c>
      <c r="V386" s="91">
        <v>1.2926684895999907E-2</v>
      </c>
      <c r="W386" s="91">
        <v>3.5610187400000104E-2</v>
      </c>
      <c r="X386" s="91">
        <v>1.7563147589999994E-2</v>
      </c>
      <c r="Y386" s="91">
        <v>4.2104983800000051E-2</v>
      </c>
      <c r="Z386" s="87">
        <v>3.1153905235999924E-2</v>
      </c>
      <c r="AA386" s="84">
        <v>2.9920472501999917E-2</v>
      </c>
      <c r="AB386" s="91">
        <v>3.4460644056603762E-2</v>
      </c>
      <c r="AC386" s="91">
        <v>1.1931792656756812E-2</v>
      </c>
      <c r="AD386" s="91">
        <v>3.7766263328000038E-2</v>
      </c>
      <c r="AE386" s="91">
        <v>1.3619597077999979E-2</v>
      </c>
      <c r="AF386" s="94">
        <v>2.3386519520000038E-2</v>
      </c>
      <c r="AG386" s="84">
        <v>1.7191821399999974E-3</v>
      </c>
      <c r="AH386" s="91">
        <v>6.2767423000000822E-3</v>
      </c>
      <c r="AI386" s="91">
        <v>7.9346376519999762E-3</v>
      </c>
      <c r="AJ386" s="91">
        <v>2.1991268999999036E-3</v>
      </c>
      <c r="AK386" s="91">
        <v>9.7874469759999805E-3</v>
      </c>
      <c r="AL386" s="87">
        <v>7.8278803559999055E-3</v>
      </c>
      <c r="AM386" s="84">
        <v>2.8000854043137346E-2</v>
      </c>
      <c r="AN386" s="91">
        <v>2.053818755964909E-2</v>
      </c>
      <c r="AO386" s="91">
        <v>4.7731460175000073E-2</v>
      </c>
      <c r="AP386" s="87">
        <v>2.4192986220000101E-2</v>
      </c>
      <c r="AQ386" s="84">
        <v>1.8145653157999986E-2</v>
      </c>
      <c r="AR386" s="91">
        <v>1.8716703722222228E-2</v>
      </c>
      <c r="AS386" s="91">
        <v>8.9842202799998994E-3</v>
      </c>
      <c r="AT386" s="87">
        <v>2.8189959219999894E-2</v>
      </c>
      <c r="AU386" s="87">
        <v>2.0159269539999913E-2</v>
      </c>
      <c r="AV386" s="119">
        <v>1.4481450296039601E-2</v>
      </c>
      <c r="AW386" s="119">
        <v>1.9348859999999999E-2</v>
      </c>
      <c r="AX386" s="119">
        <v>1.5970469636950493E-2</v>
      </c>
      <c r="AY386" s="119">
        <v>2.0562529999999999E-2</v>
      </c>
    </row>
    <row r="387" spans="1:51">
      <c r="A387" s="7">
        <v>42978</v>
      </c>
      <c r="B387" s="84"/>
      <c r="C387" s="87">
        <v>-1.4001963060000011E-2</v>
      </c>
      <c r="D387" s="84">
        <v>-2.0013794326086964E-2</v>
      </c>
      <c r="E387" s="91">
        <v>-3.3406097840000037E-2</v>
      </c>
      <c r="F387" s="91">
        <v>-2.7499248267999987E-2</v>
      </c>
      <c r="G387" s="91">
        <v>-5.4082538333333319E-2</v>
      </c>
      <c r="H387" s="91">
        <v>-2.9360327759999971E-2</v>
      </c>
      <c r="I387" s="91">
        <v>-2.8646173067999992E-2</v>
      </c>
      <c r="J387" s="91">
        <v>-2.0916079260000053E-2</v>
      </c>
      <c r="K387" s="91">
        <v>-3.6313575799999942E-2</v>
      </c>
      <c r="L387" s="87">
        <v>-1.4507764159999881E-2</v>
      </c>
      <c r="M387" s="84">
        <v>-1.7658299067000005E-2</v>
      </c>
      <c r="N387" s="91">
        <v>-6.3366900797998671E-3</v>
      </c>
      <c r="O387" s="87">
        <v>-2.9270932319999998E-2</v>
      </c>
      <c r="P387" s="84">
        <v>-6.2602669760001284E-3</v>
      </c>
      <c r="Q387" s="91">
        <v>2.2338312934693905E-2</v>
      </c>
      <c r="R387" s="91">
        <v>1.9684837096000107E-2</v>
      </c>
      <c r="S387" s="91">
        <v>9.4824089759999453E-3</v>
      </c>
      <c r="T387" s="91">
        <v>-6.7523083760000491E-3</v>
      </c>
      <c r="U387" s="91">
        <v>1.1184186699999987E-2</v>
      </c>
      <c r="V387" s="91">
        <v>-1.1200826995918289E-2</v>
      </c>
      <c r="W387" s="91">
        <v>-8.9145799760000921E-3</v>
      </c>
      <c r="X387" s="91">
        <v>-7.6701865673469705E-3</v>
      </c>
      <c r="Y387" s="91">
        <v>-7.9385383179999547E-3</v>
      </c>
      <c r="Z387" s="87">
        <v>-1.765288140400012E-2</v>
      </c>
      <c r="AA387" s="84">
        <v>-1.3646533691999974E-2</v>
      </c>
      <c r="AB387" s="91">
        <v>1.3746483518517483E-3</v>
      </c>
      <c r="AC387" s="91">
        <v>-1.1998723845070391E-2</v>
      </c>
      <c r="AD387" s="91">
        <v>-4.055358920000085E-3</v>
      </c>
      <c r="AE387" s="91">
        <v>-2.313062727999915E-3</v>
      </c>
      <c r="AF387" s="94">
        <v>-3.6895293924000039E-2</v>
      </c>
      <c r="AG387" s="84">
        <v>-3.96980824000015E-3</v>
      </c>
      <c r="AH387" s="91">
        <v>-5.2105968599999164E-3</v>
      </c>
      <c r="AI387" s="91">
        <v>-5.4213183899999295E-3</v>
      </c>
      <c r="AJ387" s="91">
        <v>-6.5717559819999938E-3</v>
      </c>
      <c r="AK387" s="91">
        <v>7.6594799100000444E-3</v>
      </c>
      <c r="AL387" s="87">
        <v>2.5894998900000132E-3</v>
      </c>
      <c r="AM387" s="84">
        <v>-2.2711755696000036E-2</v>
      </c>
      <c r="AN387" s="91">
        <v>-1.9982941266666665E-2</v>
      </c>
      <c r="AO387" s="91">
        <v>-6.7400372947368448E-2</v>
      </c>
      <c r="AP387" s="87">
        <v>-5.1090137808000091E-2</v>
      </c>
      <c r="AQ387" s="84">
        <v>-6.0867293999999905E-3</v>
      </c>
      <c r="AR387" s="91">
        <v>-1.8526719918918855E-2</v>
      </c>
      <c r="AS387" s="91">
        <v>-3.3126803132000004E-2</v>
      </c>
      <c r="AT387" s="87">
        <v>1.1529612119999921E-2</v>
      </c>
      <c r="AU387" s="87">
        <v>4.7729618520000461E-3</v>
      </c>
      <c r="AV387" s="119">
        <v>-1.2545813370693101E-2</v>
      </c>
      <c r="AW387" s="119">
        <v>5.4645539999999997E-4</v>
      </c>
      <c r="AX387" s="119">
        <v>-1.0279105587267332E-2</v>
      </c>
      <c r="AY387" s="119">
        <v>3.0611753000000003E-3</v>
      </c>
    </row>
    <row r="388" spans="1:51">
      <c r="A388" s="7">
        <v>43007</v>
      </c>
      <c r="B388" s="84"/>
      <c r="C388" s="87">
        <v>6.1054380675999997E-2</v>
      </c>
      <c r="D388" s="84">
        <v>3.5108781433809577E-2</v>
      </c>
      <c r="E388" s="91">
        <v>4.7320546941999941E-2</v>
      </c>
      <c r="F388" s="91">
        <v>5.0922504445999994E-2</v>
      </c>
      <c r="G388" s="91">
        <v>6.0576623860000067E-2</v>
      </c>
      <c r="H388" s="91">
        <v>5.0157486081999991E-2</v>
      </c>
      <c r="I388" s="91">
        <v>3.6421890461999951E-2</v>
      </c>
      <c r="J388" s="91">
        <v>4.6386510307999895E-2</v>
      </c>
      <c r="K388" s="91">
        <v>5.6073442526000106E-2</v>
      </c>
      <c r="L388" s="87">
        <v>4.8795746402499951E-2</v>
      </c>
      <c r="M388" s="84">
        <v>4.1881571026000097E-2</v>
      </c>
      <c r="N388" s="91">
        <v>3.3987631917999916E-2</v>
      </c>
      <c r="O388" s="87">
        <v>2.7611471639999996E-2</v>
      </c>
      <c r="P388" s="84">
        <v>4.1408040117999922E-2</v>
      </c>
      <c r="Q388" s="91">
        <v>1.4367699329999928E-2</v>
      </c>
      <c r="R388" s="91">
        <v>1.776982454999998E-2</v>
      </c>
      <c r="S388" s="91">
        <v>6.6493722300000613E-3</v>
      </c>
      <c r="T388" s="91">
        <v>2.8634800769999913E-2</v>
      </c>
      <c r="U388" s="91">
        <v>9.7176435299999309E-3</v>
      </c>
      <c r="V388" s="91">
        <v>2.4533208760000091E-2</v>
      </c>
      <c r="W388" s="91">
        <v>4.382926736800008E-2</v>
      </c>
      <c r="X388" s="91">
        <v>1.55758129400001E-2</v>
      </c>
      <c r="Y388" s="91">
        <v>4.7163404718000068E-2</v>
      </c>
      <c r="Z388" s="87">
        <v>3.9813921157999976E-2</v>
      </c>
      <c r="AA388" s="84">
        <v>2.8547544580399986E-2</v>
      </c>
      <c r="AB388" s="91">
        <v>2.848306567924519E-2</v>
      </c>
      <c r="AC388" s="91">
        <v>2.8418923586764677E-2</v>
      </c>
      <c r="AD388" s="91">
        <v>4.2238885199999965E-2</v>
      </c>
      <c r="AE388" s="91">
        <v>1.816731351800005E-2</v>
      </c>
      <c r="AF388" s="94">
        <v>8.346617980000004E-2</v>
      </c>
      <c r="AG388" s="84">
        <v>4.0537722035999924E-2</v>
      </c>
      <c r="AH388" s="91">
        <v>3.9361971933999929E-2</v>
      </c>
      <c r="AI388" s="91">
        <v>3.3764124046000044E-2</v>
      </c>
      <c r="AJ388" s="91">
        <v>2.3548686445999945E-2</v>
      </c>
      <c r="AK388" s="91">
        <v>2.9059092040000012E-2</v>
      </c>
      <c r="AL388" s="87">
        <v>4.0795302834000013E-2</v>
      </c>
      <c r="AM388" s="84">
        <v>5.5433021094339674E-2</v>
      </c>
      <c r="AN388" s="91">
        <v>2.2948229710526347E-2</v>
      </c>
      <c r="AO388" s="91">
        <v>8.6770166216216138E-2</v>
      </c>
      <c r="AP388" s="87">
        <v>4.1525882026000049E-2</v>
      </c>
      <c r="AQ388" s="84">
        <v>3.45183468150001E-2</v>
      </c>
      <c r="AR388" s="91">
        <v>2.101241734864856E-2</v>
      </c>
      <c r="AS388" s="91">
        <v>5.4071425946000007E-2</v>
      </c>
      <c r="AT388" s="87">
        <v>3.5576701160000113E-2</v>
      </c>
      <c r="AU388" s="87">
        <v>1.3955236179999941E-2</v>
      </c>
      <c r="AV388" s="119">
        <v>2.7805510578514801E-2</v>
      </c>
      <c r="AW388" s="119">
        <v>1.9302960000000001E-2</v>
      </c>
      <c r="AX388" s="119">
        <v>2.9530409242534649E-2</v>
      </c>
      <c r="AY388" s="119">
        <v>2.0628213999999999E-2</v>
      </c>
    </row>
    <row r="389" spans="1:51">
      <c r="A389" s="7">
        <v>43039</v>
      </c>
      <c r="B389" s="84"/>
      <c r="C389" s="87">
        <v>1.4974105819999917E-2</v>
      </c>
      <c r="D389" s="84">
        <v>-1.3394341578947255E-3</v>
      </c>
      <c r="E389" s="91">
        <v>-6.5939424880001596E-3</v>
      </c>
      <c r="F389" s="91">
        <v>-3.708308260000015E-3</v>
      </c>
      <c r="G389" s="91">
        <v>1.0126086788461608E-2</v>
      </c>
      <c r="H389" s="91">
        <v>-2.4816871448000044E-2</v>
      </c>
      <c r="I389" s="91">
        <v>-9.1337491880000288E-3</v>
      </c>
      <c r="J389" s="91">
        <v>-3.2370083128000049E-2</v>
      </c>
      <c r="K389" s="91">
        <v>-2.3150358048000141E-2</v>
      </c>
      <c r="L389" s="87">
        <v>-1.1613622559999981E-2</v>
      </c>
      <c r="M389" s="84">
        <v>-6.9448787155999003E-3</v>
      </c>
      <c r="N389" s="91">
        <v>1.8283802480999922E-2</v>
      </c>
      <c r="O389" s="87">
        <v>-9.553758797199996E-3</v>
      </c>
      <c r="P389" s="84">
        <v>5.1120571140000015E-2</v>
      </c>
      <c r="Q389" s="91">
        <v>3.3220465260000109E-2</v>
      </c>
      <c r="R389" s="91">
        <v>5.2315289260000064E-2</v>
      </c>
      <c r="S389" s="91">
        <v>3.7395299238000002E-2</v>
      </c>
      <c r="T389" s="91">
        <v>4.2449203257999946E-2</v>
      </c>
      <c r="U389" s="91">
        <v>5.2323667220000036E-2</v>
      </c>
      <c r="V389" s="91">
        <v>3.0399886679999932E-2</v>
      </c>
      <c r="W389" s="91">
        <v>4.5072335958000087E-2</v>
      </c>
      <c r="X389" s="91">
        <v>3.0826707017999944E-2</v>
      </c>
      <c r="Y389" s="91">
        <v>3.6512442040000037E-2</v>
      </c>
      <c r="Z389" s="87">
        <v>7.4921302399999501E-3</v>
      </c>
      <c r="AA389" s="84">
        <v>5.6142460779999848E-3</v>
      </c>
      <c r="AB389" s="91">
        <v>2.2862904499999948E-2</v>
      </c>
      <c r="AC389" s="91">
        <v>1.0966017739999945E-2</v>
      </c>
      <c r="AD389" s="91">
        <v>3.4395236409999974E-2</v>
      </c>
      <c r="AE389" s="91">
        <v>2.4391746080000054E-2</v>
      </c>
      <c r="AF389" s="94">
        <v>3.8374452800000736E-3</v>
      </c>
      <c r="AG389" s="84">
        <v>1.1165921012799895E-2</v>
      </c>
      <c r="AH389" s="91">
        <v>1.0492859960000045E-2</v>
      </c>
      <c r="AI389" s="91">
        <v>1.3170066740000097E-2</v>
      </c>
      <c r="AJ389" s="91">
        <v>-2.0925278600000263E-3</v>
      </c>
      <c r="AK389" s="91">
        <v>2.0240234479999897E-2</v>
      </c>
      <c r="AL389" s="87">
        <v>1.8771481539999968E-2</v>
      </c>
      <c r="AM389" s="84">
        <v>-2.7978712352940693E-3</v>
      </c>
      <c r="AN389" s="91">
        <v>1.3010474105263237E-2</v>
      </c>
      <c r="AO389" s="91">
        <v>-2.6479746923077085E-3</v>
      </c>
      <c r="AP389" s="87">
        <v>-3.3862279539999984E-2</v>
      </c>
      <c r="AQ389" s="84">
        <v>1.6969528079999963E-2</v>
      </c>
      <c r="AR389" s="91">
        <v>1.6138798380952446E-2</v>
      </c>
      <c r="AS389" s="91">
        <v>-3.2226312380000066E-2</v>
      </c>
      <c r="AT389" s="87">
        <v>3.8143983859999953E-2</v>
      </c>
      <c r="AU389" s="87">
        <v>2.7586149780000069E-2</v>
      </c>
      <c r="AV389" s="119">
        <v>9.4232722123564396E-3</v>
      </c>
      <c r="AW389" s="119">
        <v>2.218819E-2</v>
      </c>
      <c r="AX389" s="119">
        <v>1.0299902599267321E-2</v>
      </c>
      <c r="AY389" s="119">
        <v>2.2336124999999998E-2</v>
      </c>
    </row>
    <row r="390" spans="1:51">
      <c r="A390" s="7">
        <v>43069</v>
      </c>
      <c r="B390" s="84"/>
      <c r="C390" s="87">
        <v>4.8564718808000062E-2</v>
      </c>
      <c r="D390" s="84">
        <v>4.3996582908695681E-2</v>
      </c>
      <c r="E390" s="91">
        <v>6.2972029018000031E-2</v>
      </c>
      <c r="F390" s="91">
        <v>3.5292600995999956E-2</v>
      </c>
      <c r="G390" s="91">
        <v>2.8843170447058863E-2</v>
      </c>
      <c r="H390" s="91">
        <v>4.9333939355999945E-2</v>
      </c>
      <c r="I390" s="91">
        <v>3.9177269997999975E-2</v>
      </c>
      <c r="J390" s="91">
        <v>8.1556089840000068E-2</v>
      </c>
      <c r="K390" s="91">
        <v>7.7604326619999942E-2</v>
      </c>
      <c r="L390" s="87">
        <v>6.1304095522499935E-2</v>
      </c>
      <c r="M390" s="84">
        <v>6.266189796600008E-2</v>
      </c>
      <c r="N390" s="91">
        <v>3.8921914237000088E-2</v>
      </c>
      <c r="O390" s="87">
        <v>4.5096994941999924E-2</v>
      </c>
      <c r="P390" s="84">
        <v>1.4571125745999947E-2</v>
      </c>
      <c r="Q390" s="91">
        <v>4.2287582960000014E-2</v>
      </c>
      <c r="R390" s="91">
        <v>3.1190498079999962E-2</v>
      </c>
      <c r="S390" s="91">
        <v>2.7646197639999981E-2</v>
      </c>
      <c r="T390" s="91">
        <v>2.7725782706000013E-2</v>
      </c>
      <c r="U390" s="91">
        <v>1.9238082700000048E-2</v>
      </c>
      <c r="V390" s="91">
        <v>3.1058253779999934E-2</v>
      </c>
      <c r="W390" s="91">
        <v>2.3975569105999961E-2</v>
      </c>
      <c r="X390" s="91">
        <v>2.0052835740000052E-2</v>
      </c>
      <c r="Y390" s="91">
        <v>3.0164966759999912E-2</v>
      </c>
      <c r="Z390" s="87">
        <v>2.7240055040000044E-2</v>
      </c>
      <c r="AA390" s="84">
        <v>-1.869680800000717E-4</v>
      </c>
      <c r="AB390" s="91">
        <v>1.943756188431367E-2</v>
      </c>
      <c r="AC390" s="91">
        <v>4.7508616682258031E-2</v>
      </c>
      <c r="AD390" s="91">
        <v>2.2178977500000085E-2</v>
      </c>
      <c r="AE390" s="91">
        <v>2.3608214260000038E-2</v>
      </c>
      <c r="AF390" s="94">
        <v>1.5505494579999946E-2</v>
      </c>
      <c r="AG390" s="84">
        <v>3.9046147877999982E-2</v>
      </c>
      <c r="AH390" s="91">
        <v>4.8291870698000006E-2</v>
      </c>
      <c r="AI390" s="91">
        <v>5.0111778460000034E-2</v>
      </c>
      <c r="AJ390" s="91">
        <v>4.9948574404000023E-2</v>
      </c>
      <c r="AK390" s="91">
        <v>4.9977659759999904E-2</v>
      </c>
      <c r="AL390" s="87">
        <v>5.0363456579999966E-2</v>
      </c>
      <c r="AM390" s="84">
        <v>2.2848261482000032E-2</v>
      </c>
      <c r="AN390" s="91">
        <v>1.8833782385245801E-2</v>
      </c>
      <c r="AO390" s="91">
        <v>2.1332523885714272E-2</v>
      </c>
      <c r="AP390" s="87">
        <v>4.8744493979999914E-2</v>
      </c>
      <c r="AQ390" s="84">
        <v>2.1304436197999932E-2</v>
      </c>
      <c r="AR390" s="91">
        <v>3.5045891450000033E-2</v>
      </c>
      <c r="AS390" s="91">
        <v>6.2592999999999899E-2</v>
      </c>
      <c r="AT390" s="87">
        <v>8.3520932139999893E-3</v>
      </c>
      <c r="AU390" s="87">
        <v>2.816598920204072E-2</v>
      </c>
      <c r="AV390" s="119">
        <v>3.6577618014851501E-2</v>
      </c>
      <c r="AW390" s="119">
        <v>2.8082610000000001E-2</v>
      </c>
      <c r="AX390" s="119">
        <v>3.8786709598534655E-2</v>
      </c>
      <c r="AY390" s="119">
        <v>3.0669450000000001E-2</v>
      </c>
    </row>
    <row r="391" spans="1:51">
      <c r="A391" s="7">
        <v>43098</v>
      </c>
      <c r="B391" s="84"/>
      <c r="C391" s="87">
        <v>3.8411246399999932E-2</v>
      </c>
      <c r="D391" s="84">
        <v>7.9338190476190285E-3</v>
      </c>
      <c r="E391" s="91">
        <v>3.0098168399999903E-2</v>
      </c>
      <c r="F391" s="91">
        <v>3.9063524339999933E-2</v>
      </c>
      <c r="G391" s="91">
        <v>1.8480859003921601E-2</v>
      </c>
      <c r="H391" s="91">
        <v>3.9358537720000086E-2</v>
      </c>
      <c r="I391" s="91">
        <v>4.7771842017999999E-2</v>
      </c>
      <c r="J391" s="91">
        <v>3.2302268960000102E-2</v>
      </c>
      <c r="K391" s="91">
        <v>5.7298165940000034E-2</v>
      </c>
      <c r="L391" s="87">
        <v>4.3735827599999944E-2</v>
      </c>
      <c r="M391" s="84">
        <v>7.103467206799996E-3</v>
      </c>
      <c r="N391" s="91">
        <v>1.2817075747999951E-2</v>
      </c>
      <c r="O391" s="87">
        <v>3.1985471887999939E-2</v>
      </c>
      <c r="P391" s="84">
        <v>-9.881682325999952E-3</v>
      </c>
      <c r="Q391" s="91">
        <v>7.0005936099999388E-3</v>
      </c>
      <c r="R391" s="91">
        <v>4.4849577499999072E-3</v>
      </c>
      <c r="S391" s="91">
        <v>3.6558815639999853E-3</v>
      </c>
      <c r="T391" s="91">
        <v>-1.311955964E-2</v>
      </c>
      <c r="U391" s="91">
        <v>-1.83085369599989E-3</v>
      </c>
      <c r="V391" s="91">
        <v>3.2910690830000089E-2</v>
      </c>
      <c r="W391" s="91">
        <v>-1.782969184000005E-2</v>
      </c>
      <c r="X391" s="91">
        <v>-5.1140989000009185E-4</v>
      </c>
      <c r="Y391" s="91">
        <v>-5.9287505940001095E-3</v>
      </c>
      <c r="Z391" s="87">
        <v>2.1863572378000073E-2</v>
      </c>
      <c r="AA391" s="84">
        <v>1.9188728300000069E-2</v>
      </c>
      <c r="AB391" s="91">
        <v>2.4691813945999952E-2</v>
      </c>
      <c r="AC391" s="91">
        <v>3.230758918965515E-3</v>
      </c>
      <c r="AD391" s="91">
        <v>3.0315348577499401E-2</v>
      </c>
      <c r="AE391" s="91">
        <v>3.7005219199999217E-3</v>
      </c>
      <c r="AF391" s="94">
        <v>3.0883660303999916E-2</v>
      </c>
      <c r="AG391" s="84">
        <v>2.3845262480000073E-2</v>
      </c>
      <c r="AH391" s="91">
        <v>2.06540377740001E-2</v>
      </c>
      <c r="AI391" s="91">
        <v>1.7892964674000034E-2</v>
      </c>
      <c r="AJ391" s="91">
        <v>1.3837855933999998E-2</v>
      </c>
      <c r="AK391" s="91">
        <v>6.0340467340000981E-3</v>
      </c>
      <c r="AL391" s="87">
        <v>1.4020955714000083E-2</v>
      </c>
      <c r="AM391" s="84">
        <v>2.9291257333333265E-2</v>
      </c>
      <c r="AN391" s="91">
        <v>6.4181280833333076E-3</v>
      </c>
      <c r="AO391" s="91">
        <v>3.3769823236842189E-2</v>
      </c>
      <c r="AP391" s="87">
        <v>3.0534697700000057E-2</v>
      </c>
      <c r="AQ391" s="84">
        <v>1.4157152060784384E-2</v>
      </c>
      <c r="AR391" s="91">
        <v>-1.1207951511904901E-2</v>
      </c>
      <c r="AS391" s="91">
        <v>1.9198377494000107E-2</v>
      </c>
      <c r="AT391" s="87">
        <v>-3.5512429520000444E-3</v>
      </c>
      <c r="AU391" s="87">
        <v>1.2421699024000032E-2</v>
      </c>
      <c r="AV391" s="119">
        <v>1.1295046999801999E-2</v>
      </c>
      <c r="AW391" s="119">
        <v>9.8316670000000005E-3</v>
      </c>
      <c r="AX391" s="119">
        <v>1.302012193245545E-2</v>
      </c>
      <c r="AY391" s="119">
        <v>1.1118411999999999E-2</v>
      </c>
    </row>
    <row r="392" spans="1:51">
      <c r="A392" s="7">
        <v>43131</v>
      </c>
      <c r="B392" s="84"/>
      <c r="C392" s="87">
        <v>4.991325389399992E-2</v>
      </c>
      <c r="D392" s="84">
        <v>1.6733986681818136E-2</v>
      </c>
      <c r="E392" s="91">
        <v>3.8894632134000018E-2</v>
      </c>
      <c r="F392" s="91">
        <v>5.1182054180000103E-2</v>
      </c>
      <c r="G392" s="91">
        <v>3.186369688235291E-2</v>
      </c>
      <c r="H392" s="91">
        <v>3.6223370314000025E-2</v>
      </c>
      <c r="I392" s="91">
        <v>6.5680937353999935E-2</v>
      </c>
      <c r="J392" s="91">
        <v>6.0103944339999993E-2</v>
      </c>
      <c r="K392" s="91">
        <v>6.99801538E-2</v>
      </c>
      <c r="L392" s="87">
        <v>6.6923200675609751E-2</v>
      </c>
      <c r="M392" s="84">
        <v>1.3882965907999978E-2</v>
      </c>
      <c r="N392" s="91">
        <v>3.2156753520000025E-2</v>
      </c>
      <c r="O392" s="87">
        <v>5.0472712599999969E-2</v>
      </c>
      <c r="P392" s="84">
        <v>7.7180949519999986E-2</v>
      </c>
      <c r="Q392" s="91">
        <v>5.5051005879999781E-2</v>
      </c>
      <c r="R392" s="91">
        <v>6.7475992599999923E-2</v>
      </c>
      <c r="S392" s="91">
        <v>5.5814046759999902E-2</v>
      </c>
      <c r="T392" s="91">
        <v>7.9132921340000051E-2</v>
      </c>
      <c r="U392" s="91">
        <v>6.0595529600000031E-2</v>
      </c>
      <c r="V392" s="91">
        <v>6.2751879219999918E-2</v>
      </c>
      <c r="W392" s="91">
        <v>8.1804846000000042E-2</v>
      </c>
      <c r="X392" s="91">
        <v>4.7435053999999921E-2</v>
      </c>
      <c r="Y392" s="91">
        <v>8.2766284000000079E-2</v>
      </c>
      <c r="Z392" s="87">
        <v>6.370304752E-2</v>
      </c>
      <c r="AA392" s="84">
        <v>4.1387693627999989E-2</v>
      </c>
      <c r="AB392" s="91">
        <v>6.849107375400032E-2</v>
      </c>
      <c r="AC392" s="91">
        <v>4.0661375359701601E-2</v>
      </c>
      <c r="AD392" s="91">
        <v>7.6690572977065941E-2</v>
      </c>
      <c r="AE392" s="91">
        <v>6.7756963094000033E-2</v>
      </c>
      <c r="AF392" s="94">
        <v>2.4685637194000076E-2</v>
      </c>
      <c r="AG392" s="84">
        <v>6.1639317500000068E-2</v>
      </c>
      <c r="AH392" s="91">
        <v>6.7798191660000118E-2</v>
      </c>
      <c r="AI392" s="91">
        <v>4.8863845659999905E-2</v>
      </c>
      <c r="AJ392" s="91">
        <v>5.0512830239999973E-2</v>
      </c>
      <c r="AK392" s="91">
        <v>6.2606364839999928E-2</v>
      </c>
      <c r="AL392" s="87">
        <v>5.4078618679999968E-2</v>
      </c>
      <c r="AM392" s="84">
        <v>4.7892865209803848E-2</v>
      </c>
      <c r="AN392" s="91">
        <v>2.975466331147536E-2</v>
      </c>
      <c r="AO392" s="91">
        <v>4.2180145909090916E-2</v>
      </c>
      <c r="AP392" s="87">
        <v>3.3534019520000014E-2</v>
      </c>
      <c r="AQ392" s="84">
        <v>2.4832239340000006E-2</v>
      </c>
      <c r="AR392" s="91">
        <v>3.8047004978571497E-2</v>
      </c>
      <c r="AS392" s="91">
        <v>3.6471464619999949E-2</v>
      </c>
      <c r="AT392" s="87">
        <v>5.7871883260000034E-2</v>
      </c>
      <c r="AU392" s="87">
        <v>4.5788853164000054E-2</v>
      </c>
      <c r="AV392" s="119">
        <v>4.3876542397425701E-2</v>
      </c>
      <c r="AW392" s="119">
        <v>5.6178690000000003E-2</v>
      </c>
      <c r="AX392" s="119">
        <v>4.469172391502968E-2</v>
      </c>
      <c r="AY392" s="119">
        <v>5.7253720000000001E-2</v>
      </c>
    </row>
    <row r="393" spans="1:51">
      <c r="A393" s="7">
        <v>43159</v>
      </c>
      <c r="B393" s="84"/>
      <c r="C393" s="87">
        <v>-5.6214532659999983E-2</v>
      </c>
      <c r="D393" s="84">
        <v>-6.5382995999999971E-2</v>
      </c>
      <c r="E393" s="91">
        <v>-5.2556244001999985E-2</v>
      </c>
      <c r="F393" s="91">
        <v>-5.1217155622000021E-2</v>
      </c>
      <c r="G393" s="91">
        <v>-4.5636079919999961E-2</v>
      </c>
      <c r="H393" s="91">
        <v>-5.364874990199997E-2</v>
      </c>
      <c r="I393" s="91">
        <v>-3.7423632440000132E-2</v>
      </c>
      <c r="J393" s="91">
        <v>-6.1897741642000015E-2</v>
      </c>
      <c r="K393" s="91">
        <v>-4.1975239879999959E-2</v>
      </c>
      <c r="L393" s="87">
        <v>-2.1830653536585309E-2</v>
      </c>
      <c r="M393" s="84">
        <v>-5.441647383199999E-2</v>
      </c>
      <c r="N393" s="91">
        <v>-4.4797602974000039E-2</v>
      </c>
      <c r="O393" s="87">
        <v>-5.1987358161999953E-2</v>
      </c>
      <c r="P393" s="84">
        <v>-2.2967582020000044E-2</v>
      </c>
      <c r="Q393" s="91">
        <v>-5.1388824580000048E-2</v>
      </c>
      <c r="R393" s="91">
        <v>-3.970251386000001E-2</v>
      </c>
      <c r="S393" s="91">
        <v>-3.7282147620000039E-2</v>
      </c>
      <c r="T393" s="91">
        <v>-1.9934784472000144E-2</v>
      </c>
      <c r="U393" s="91">
        <v>-2.4459817879999957E-2</v>
      </c>
      <c r="V393" s="91">
        <v>-3.8534586620000089E-2</v>
      </c>
      <c r="W393" s="91">
        <v>-3.022798289999995E-2</v>
      </c>
      <c r="X393" s="91">
        <v>-2.3785442672000001E-2</v>
      </c>
      <c r="Y393" s="91">
        <v>-4.3180123219999977E-2</v>
      </c>
      <c r="Z393" s="87">
        <v>-3.624562062000003E-2</v>
      </c>
      <c r="AA393" s="84">
        <v>-4.8511520359999949E-2</v>
      </c>
      <c r="AB393" s="91">
        <v>-6.8539873511999971E-2</v>
      </c>
      <c r="AC393" s="91">
        <v>-4.6846743903896093E-2</v>
      </c>
      <c r="AD393" s="91">
        <v>-4.9022129964828465E-2</v>
      </c>
      <c r="AE393" s="91">
        <v>-4.0722855219999854E-2</v>
      </c>
      <c r="AF393" s="94">
        <v>-7.9332580782000006E-2</v>
      </c>
      <c r="AG393" s="84">
        <v>-3.5489165440000026E-2</v>
      </c>
      <c r="AH393" s="91">
        <v>-4.2194669772000037E-2</v>
      </c>
      <c r="AI393" s="91">
        <v>-2.8993203974200132E-2</v>
      </c>
      <c r="AJ393" s="91">
        <v>-3.783412397419994E-2</v>
      </c>
      <c r="AK393" s="91">
        <v>-2.2988438444000003E-2</v>
      </c>
      <c r="AL393" s="87">
        <v>-2.9245562452000051E-2</v>
      </c>
      <c r="AM393" s="84">
        <v>-4.0359508529411836E-2</v>
      </c>
      <c r="AN393" s="91">
        <v>-5.9686375953225901E-2</v>
      </c>
      <c r="AO393" s="91">
        <v>-6.8456611333333361E-2</v>
      </c>
      <c r="AP393" s="87">
        <v>-5.4198245399999956E-2</v>
      </c>
      <c r="AQ393" s="84">
        <v>-5.3604035380000026E-2</v>
      </c>
      <c r="AR393" s="91">
        <v>-4.4427192947826155E-2</v>
      </c>
      <c r="AS393" s="91">
        <v>-4.9362518060000027E-2</v>
      </c>
      <c r="AT393" s="87">
        <v>-2.7473561132000057E-2</v>
      </c>
      <c r="AU393" s="87">
        <v>-4.3058442671999986E-2</v>
      </c>
      <c r="AV393" s="119">
        <v>-4.5060851152495099E-2</v>
      </c>
      <c r="AW393" s="119">
        <v>-3.8947339999999997E-2</v>
      </c>
      <c r="AX393" s="119">
        <v>-4.3354876415683155E-2</v>
      </c>
      <c r="AY393" s="119">
        <v>-3.6856949999999999E-2</v>
      </c>
    </row>
    <row r="394" spans="1:51">
      <c r="A394" s="7">
        <v>43189</v>
      </c>
      <c r="B394" s="84"/>
      <c r="C394" s="87">
        <v>4.8964302339999932E-3</v>
      </c>
      <c r="D394" s="84">
        <v>1.5340513677966072E-3</v>
      </c>
      <c r="E394" s="91">
        <v>-7.2929330800001191E-3</v>
      </c>
      <c r="F394" s="91">
        <v>-1.6785331065999998E-2</v>
      </c>
      <c r="G394" s="91">
        <v>2.3421041999993619E-4</v>
      </c>
      <c r="H394" s="91">
        <v>-1.6081501279999966E-2</v>
      </c>
      <c r="I394" s="91">
        <v>-2.2753591960000152E-2</v>
      </c>
      <c r="J394" s="91">
        <v>-2.2067367536000138E-2</v>
      </c>
      <c r="K394" s="91">
        <v>-1.6613467140000004E-2</v>
      </c>
      <c r="L394" s="87">
        <v>-2.9375154549999949E-2</v>
      </c>
      <c r="M394" s="84">
        <v>4.8540793689999528E-3</v>
      </c>
      <c r="N394" s="91">
        <v>-1.4339179130000046E-2</v>
      </c>
      <c r="O394" s="87">
        <v>-3.052802237700003E-2</v>
      </c>
      <c r="P394" s="84">
        <v>-8.75006653999999E-3</v>
      </c>
      <c r="Q394" s="91">
        <v>-1.3986725979999948E-2</v>
      </c>
      <c r="R394" s="91">
        <v>-1.5842013799999943E-2</v>
      </c>
      <c r="S394" s="91">
        <v>-7.8178373299998549E-3</v>
      </c>
      <c r="T394" s="91">
        <v>-8.1336975879998663E-3</v>
      </c>
      <c r="U394" s="91">
        <v>-6.1695637399999947E-3</v>
      </c>
      <c r="V394" s="91">
        <v>-1.8057436600000032E-2</v>
      </c>
      <c r="W394" s="91">
        <v>-9.2449582000000419E-3</v>
      </c>
      <c r="X394" s="91">
        <v>-1.8891129079999791E-3</v>
      </c>
      <c r="Y394" s="91">
        <v>-1.1104947700000145E-2</v>
      </c>
      <c r="Z394" s="87">
        <v>-2.9500754960000042E-2</v>
      </c>
      <c r="AA394" s="84">
        <v>1.9967040799999669E-3</v>
      </c>
      <c r="AB394" s="91">
        <v>4.2996287559999846E-3</v>
      </c>
      <c r="AC394" s="91">
        <v>2.9396277783784175E-3</v>
      </c>
      <c r="AD394" s="91">
        <v>1.4212529516220096E-2</v>
      </c>
      <c r="AE394" s="91">
        <v>-7.1482429789999635E-3</v>
      </c>
      <c r="AF394" s="94">
        <v>2.2752931000000087E-2</v>
      </c>
      <c r="AG394" s="84">
        <v>-1.3601880980000036E-2</v>
      </c>
      <c r="AH394" s="91">
        <v>-1.3701250580000046E-2</v>
      </c>
      <c r="AI394" s="91">
        <v>-8.2314933799999546E-3</v>
      </c>
      <c r="AJ394" s="91">
        <v>-1.4015439979999988E-2</v>
      </c>
      <c r="AK394" s="91">
        <v>-8.2962277600001633E-3</v>
      </c>
      <c r="AL394" s="87">
        <v>-1.4607266360000093E-2</v>
      </c>
      <c r="AM394" s="84">
        <v>-1.7371519782000022E-2</v>
      </c>
      <c r="AN394" s="91">
        <v>-4.6677436123075955E-3</v>
      </c>
      <c r="AO394" s="91">
        <v>8.1401134705882949E-3</v>
      </c>
      <c r="AP394" s="87">
        <v>-1.8264746399999976E-2</v>
      </c>
      <c r="AQ394" s="84">
        <v>-1.3038370500000007E-2</v>
      </c>
      <c r="AR394" s="91">
        <v>-8.8148587333336526E-4</v>
      </c>
      <c r="AS394" s="91">
        <v>-1.1381491259999987E-2</v>
      </c>
      <c r="AT394" s="87">
        <v>-1.1776993040000017E-2</v>
      </c>
      <c r="AU394" s="87">
        <v>-9.2391373000000332E-3</v>
      </c>
      <c r="AV394" s="119">
        <v>-1.1814947481485099E-2</v>
      </c>
      <c r="AW394" s="119">
        <v>-2.6884499999999999E-2</v>
      </c>
      <c r="AX394" s="119">
        <v>-9.5114357824633688E-3</v>
      </c>
      <c r="AY394" s="119">
        <v>-2.5413274999999999E-2</v>
      </c>
    </row>
    <row r="395" spans="1:51">
      <c r="A395" s="7">
        <v>43220</v>
      </c>
      <c r="B395" s="84"/>
      <c r="C395" s="87">
        <v>-2.7266009999999952E-3</v>
      </c>
      <c r="D395" s="84">
        <v>2.0529623224137872E-2</v>
      </c>
      <c r="E395" s="91">
        <v>1.1892019694E-2</v>
      </c>
      <c r="F395" s="91">
        <v>-2.4057523260000435E-3</v>
      </c>
      <c r="G395" s="91">
        <v>1.6857652599999939E-2</v>
      </c>
      <c r="H395" s="91">
        <v>1.2501217634000028E-2</v>
      </c>
      <c r="I395" s="91">
        <v>1.0507680893999893E-2</v>
      </c>
      <c r="J395" s="91">
        <v>3.3403044019999939E-2</v>
      </c>
      <c r="K395" s="91">
        <v>6.4987813140000572E-3</v>
      </c>
      <c r="L395" s="87">
        <v>6.2371102175000637E-3</v>
      </c>
      <c r="M395" s="84">
        <v>7.5724780254000645E-3</v>
      </c>
      <c r="N395" s="91">
        <v>-8.6976274399996889E-4</v>
      </c>
      <c r="O395" s="87">
        <v>-2.73279013999983E-4</v>
      </c>
      <c r="P395" s="84">
        <v>-2.2869265199999544E-3</v>
      </c>
      <c r="Q395" s="91">
        <v>8.6065410400000264E-3</v>
      </c>
      <c r="R395" s="91">
        <v>1.2123074360000041E-2</v>
      </c>
      <c r="S395" s="91">
        <v>4.1651600559999835E-3</v>
      </c>
      <c r="T395" s="91">
        <v>-2.4821927039999636E-3</v>
      </c>
      <c r="U395" s="91">
        <v>9.7052420599998968E-3</v>
      </c>
      <c r="V395" s="91">
        <v>2.0697627799999285E-3</v>
      </c>
      <c r="W395" s="91">
        <v>-3.3870220180001187E-3</v>
      </c>
      <c r="X395" s="91">
        <v>-5.9987069439998431E-3</v>
      </c>
      <c r="Y395" s="91">
        <v>1.0032154456000031E-2</v>
      </c>
      <c r="Z395" s="87">
        <v>1.462799500000056E-3</v>
      </c>
      <c r="AA395" s="84">
        <v>2.6232358821999924E-2</v>
      </c>
      <c r="AB395" s="91">
        <v>1.5946684760000052E-2</v>
      </c>
      <c r="AC395" s="91">
        <v>1.4215276681159406E-2</v>
      </c>
      <c r="AD395" s="91">
        <v>2.3241940832138042E-2</v>
      </c>
      <c r="AE395" s="91">
        <v>1.7614471708000012E-2</v>
      </c>
      <c r="AF395" s="94">
        <v>4.2918969979999888E-2</v>
      </c>
      <c r="AG395" s="84">
        <v>-2.1243490749999872E-2</v>
      </c>
      <c r="AH395" s="91">
        <v>-1.3266774850000163E-2</v>
      </c>
      <c r="AI395" s="91">
        <v>-3.1691502539998861E-3</v>
      </c>
      <c r="AJ395" s="91">
        <v>-6.6229718720001163E-3</v>
      </c>
      <c r="AK395" s="91">
        <v>-5.1376488659999886E-3</v>
      </c>
      <c r="AL395" s="87">
        <v>-2.7717179059999486E-3</v>
      </c>
      <c r="AM395" s="84">
        <v>-1.3760531153846234E-2</v>
      </c>
      <c r="AN395" s="91">
        <v>1.3335787621212125E-2</v>
      </c>
      <c r="AO395" s="91">
        <v>5.0056378000000068E-2</v>
      </c>
      <c r="AP395" s="87">
        <v>3.3595744179999887E-2</v>
      </c>
      <c r="AQ395" s="84">
        <v>1.684982259999579E-4</v>
      </c>
      <c r="AR395" s="91">
        <v>-1.2357526800000018E-2</v>
      </c>
      <c r="AS395" s="91">
        <v>1.4755396740000037E-2</v>
      </c>
      <c r="AT395" s="87">
        <v>-2.1733221199999986E-2</v>
      </c>
      <c r="AU395" s="87">
        <v>1.0209812997999945E-2</v>
      </c>
      <c r="AV395" s="119">
        <v>2.9890898807920798E-3</v>
      </c>
      <c r="AW395" s="119">
        <v>2.7188059999999998E-3</v>
      </c>
      <c r="AX395" s="119">
        <v>3.8794833112871293E-3</v>
      </c>
      <c r="AY395" s="119">
        <v>3.8372277999999998E-3</v>
      </c>
    </row>
    <row r="396" spans="1:51">
      <c r="A396" s="7">
        <v>43251</v>
      </c>
      <c r="B396" s="84"/>
      <c r="C396" s="87">
        <v>1.2000296747999961E-2</v>
      </c>
      <c r="D396" s="84">
        <v>1.1853505819672039E-2</v>
      </c>
      <c r="E396" s="91">
        <v>-3.9295681919998549E-3</v>
      </c>
      <c r="F396" s="91">
        <v>3.8128010600000373E-3</v>
      </c>
      <c r="G396" s="91">
        <v>-1.4750500372548991E-2</v>
      </c>
      <c r="H396" s="91">
        <v>2.5331627999891637E-5</v>
      </c>
      <c r="I396" s="91">
        <v>-8.9545805199998663E-3</v>
      </c>
      <c r="J396" s="91">
        <v>-2.606068599999567E-4</v>
      </c>
      <c r="K396" s="91">
        <v>5.7819964200001017E-3</v>
      </c>
      <c r="L396" s="87">
        <v>-4.9503126500000105E-3</v>
      </c>
      <c r="M396" s="84">
        <v>2.4291281620000049E-2</v>
      </c>
      <c r="N396" s="91">
        <v>-3.282752302000147E-3</v>
      </c>
      <c r="O396" s="87">
        <v>1.2524860240000102E-2</v>
      </c>
      <c r="P396" s="84">
        <v>4.5276892720000017E-2</v>
      </c>
      <c r="Q396" s="91">
        <v>2.5057204404000055E-2</v>
      </c>
      <c r="R396" s="91">
        <v>4.1322564484000068E-2</v>
      </c>
      <c r="S396" s="91">
        <v>2.0479580576000078E-2</v>
      </c>
      <c r="T396" s="91">
        <v>5.0521143072000063E-2</v>
      </c>
      <c r="U396" s="91">
        <v>4.6991385159999899E-2</v>
      </c>
      <c r="V396" s="91">
        <v>3.6745338723999987E-2</v>
      </c>
      <c r="W396" s="91">
        <v>5.6557868100000075E-2</v>
      </c>
      <c r="X396" s="91">
        <v>2.3864139432000053E-2</v>
      </c>
      <c r="Y396" s="91">
        <v>4.2708138080000069E-2</v>
      </c>
      <c r="Z396" s="87">
        <v>3.1153738383999929E-2</v>
      </c>
      <c r="AA396" s="84">
        <v>1.7476475120000057E-2</v>
      </c>
      <c r="AB396" s="91">
        <v>3.2325366211999995E-2</v>
      </c>
      <c r="AC396" s="91">
        <v>1.7601982069444411E-2</v>
      </c>
      <c r="AD396" s="91">
        <v>3.3777140998840327E-2</v>
      </c>
      <c r="AE396" s="91">
        <v>3.4850426560000036E-2</v>
      </c>
      <c r="AF396" s="94">
        <v>2.2049288924000043E-2</v>
      </c>
      <c r="AG396" s="84">
        <v>2.65502138E-2</v>
      </c>
      <c r="AH396" s="91">
        <v>2.7305105799999563E-3</v>
      </c>
      <c r="AI396" s="91">
        <v>2.7981675359999958E-2</v>
      </c>
      <c r="AJ396" s="91">
        <v>3.1574846260000067E-2</v>
      </c>
      <c r="AK396" s="91">
        <v>5.0562346380000012E-2</v>
      </c>
      <c r="AL396" s="87">
        <v>3.4538619979999963E-2</v>
      </c>
      <c r="AM396" s="84">
        <v>3.5500133350943486E-2</v>
      </c>
      <c r="AN396" s="91">
        <v>1.3470358406250105E-2</v>
      </c>
      <c r="AO396" s="91">
        <v>4.5972268371428537E-2</v>
      </c>
      <c r="AP396" s="87">
        <v>2.3813678560000717E-3</v>
      </c>
      <c r="AQ396" s="84">
        <v>7.8705162959999964E-3</v>
      </c>
      <c r="AR396" s="91">
        <v>1.0873026400000096E-2</v>
      </c>
      <c r="AS396" s="91">
        <v>1.4948524505999927E-2</v>
      </c>
      <c r="AT396" s="87">
        <v>4.0127324263999897E-2</v>
      </c>
      <c r="AU396" s="87">
        <v>2.248775306000006E-2</v>
      </c>
      <c r="AV396" s="119">
        <v>1.27556632530693E-2</v>
      </c>
      <c r="AW396" s="119">
        <v>2.1608349999999998E-2</v>
      </c>
      <c r="AX396" s="119">
        <v>1.4868316039960394E-2</v>
      </c>
      <c r="AY396" s="119">
        <v>2.4081706999999997E-2</v>
      </c>
    </row>
    <row r="397" spans="1:51">
      <c r="A397" s="7">
        <v>43280</v>
      </c>
      <c r="B397" s="84"/>
      <c r="C397" s="87">
        <v>-9.1486343800000203E-3</v>
      </c>
      <c r="D397" s="84">
        <v>2.4276809637931107E-2</v>
      </c>
      <c r="E397" s="91">
        <v>3.1925435580000272E-3</v>
      </c>
      <c r="F397" s="91">
        <v>-7.7545867799999613E-3</v>
      </c>
      <c r="G397" s="91">
        <v>3.7384657199999172E-3</v>
      </c>
      <c r="H397" s="91">
        <v>2.2655962638000071E-2</v>
      </c>
      <c r="I397" s="91">
        <v>2.7609551495999973E-2</v>
      </c>
      <c r="J397" s="91">
        <v>9.5301387940001092E-3</v>
      </c>
      <c r="K397" s="91">
        <v>1.8304801540000026E-2</v>
      </c>
      <c r="L397" s="87">
        <v>1.8353155695000067E-2</v>
      </c>
      <c r="M397" s="84">
        <v>3.8231992937999948E-2</v>
      </c>
      <c r="N397" s="91">
        <v>1.5504013680001094E-3</v>
      </c>
      <c r="O397" s="87">
        <v>-8.5724800399999967E-3</v>
      </c>
      <c r="P397" s="84">
        <v>-2.7202782091599986E-2</v>
      </c>
      <c r="Q397" s="91">
        <v>-1.3869287200000135E-3</v>
      </c>
      <c r="R397" s="91">
        <v>-4.6029161399999685E-3</v>
      </c>
      <c r="S397" s="91">
        <v>-1.0177516120000063E-2</v>
      </c>
      <c r="T397" s="91">
        <v>-1.9421962880000088E-2</v>
      </c>
      <c r="U397" s="91">
        <v>-1.4679841339999888E-2</v>
      </c>
      <c r="V397" s="91">
        <v>3.4009402020001023E-3</v>
      </c>
      <c r="W397" s="91">
        <v>-3.0509521520000082E-2</v>
      </c>
      <c r="X397" s="91">
        <v>-7.1183261799999675E-3</v>
      </c>
      <c r="Y397" s="91">
        <v>-7.8929303060000233E-3</v>
      </c>
      <c r="Z397" s="87">
        <v>7.4608537600000524E-3</v>
      </c>
      <c r="AA397" s="84">
        <v>4.8595425580000295E-3</v>
      </c>
      <c r="AB397" s="91">
        <v>1.2282249414000024E-2</v>
      </c>
      <c r="AC397" s="91">
        <v>-4.5754292571428268E-3</v>
      </c>
      <c r="AD397" s="91">
        <v>2.2813483640000021E-2</v>
      </c>
      <c r="AE397" s="91">
        <v>1.4468623218000021E-2</v>
      </c>
      <c r="AF397" s="94">
        <v>3.7854945539999019E-3</v>
      </c>
      <c r="AG397" s="84">
        <v>7.7701334999999983E-3</v>
      </c>
      <c r="AH397" s="91">
        <v>1.0023121790400102E-2</v>
      </c>
      <c r="AI397" s="91">
        <v>1.3177359339999972E-2</v>
      </c>
      <c r="AJ397" s="91">
        <v>1.1239090599999946E-2</v>
      </c>
      <c r="AK397" s="91">
        <v>5.2942905199999668E-3</v>
      </c>
      <c r="AL397" s="87">
        <v>6.0480530883999517E-3</v>
      </c>
      <c r="AM397" s="84">
        <v>-1.7990401730769157E-2</v>
      </c>
      <c r="AN397" s="91">
        <v>8.8772493432835997E-3</v>
      </c>
      <c r="AO397" s="91">
        <v>1.4421725777777894E-2</v>
      </c>
      <c r="AP397" s="87">
        <v>3.3545990739999976E-2</v>
      </c>
      <c r="AQ397" s="84">
        <v>3.6354464199999104E-3</v>
      </c>
      <c r="AR397" s="91">
        <v>1.3481142127660384E-3</v>
      </c>
      <c r="AS397" s="91">
        <v>1.5371257993999965E-2</v>
      </c>
      <c r="AT397" s="87">
        <v>-1.4218238154000029E-2</v>
      </c>
      <c r="AU397" s="87">
        <v>1.0312400120000564E-3</v>
      </c>
      <c r="AV397" s="119">
        <v>9.1118590162772295E-3</v>
      </c>
      <c r="AW397" s="119">
        <v>4.8424000000000002E-3</v>
      </c>
      <c r="AX397" s="119">
        <v>1.0920326742326745E-2</v>
      </c>
      <c r="AY397" s="119">
        <v>6.1550139999999995E-3</v>
      </c>
    </row>
    <row r="398" spans="1:51">
      <c r="A398" s="7">
        <v>43312</v>
      </c>
      <c r="B398" s="84"/>
      <c r="C398" s="87">
        <v>5.7758400139999999E-2</v>
      </c>
      <c r="D398" s="84">
        <v>1.8834949380357013E-2</v>
      </c>
      <c r="E398" s="91">
        <v>3.8050965360000077E-2</v>
      </c>
      <c r="F398" s="91">
        <v>3.0297350479999929E-2</v>
      </c>
      <c r="G398" s="91">
        <v>3.5355489903846182E-2</v>
      </c>
      <c r="H398" s="91">
        <v>1.753896034000002E-2</v>
      </c>
      <c r="I398" s="91">
        <v>2.4172072200000061E-2</v>
      </c>
      <c r="J398" s="91">
        <v>3.4987026600000082E-2</v>
      </c>
      <c r="K398" s="91">
        <v>1.8306970740000095E-2</v>
      </c>
      <c r="L398" s="87">
        <v>3.6117670774999944E-2</v>
      </c>
      <c r="M398" s="84">
        <v>1.7341006717999985E-2</v>
      </c>
      <c r="N398" s="91">
        <v>3.1847942227199999E-2</v>
      </c>
      <c r="O398" s="87">
        <v>4.4891894820000111E-2</v>
      </c>
      <c r="P398" s="84">
        <v>1.4586878673076953E-2</v>
      </c>
      <c r="Q398" s="91">
        <v>1.9097140019999959E-2</v>
      </c>
      <c r="R398" s="91">
        <v>1.6253141243000035E-2</v>
      </c>
      <c r="S398" s="91">
        <v>1.414143088599995E-2</v>
      </c>
      <c r="T398" s="91">
        <v>6.9270448739999768E-3</v>
      </c>
      <c r="U398" s="91">
        <v>1.016568558099995E-2</v>
      </c>
      <c r="V398" s="91">
        <v>5.7216162400000048E-3</v>
      </c>
      <c r="W398" s="91">
        <v>1.7819257533999933E-2</v>
      </c>
      <c r="X398" s="91">
        <v>1.0700806180000022E-2</v>
      </c>
      <c r="Y398" s="91">
        <v>4.0608157856000027E-2</v>
      </c>
      <c r="Z398" s="87">
        <v>2.3121283620000099E-2</v>
      </c>
      <c r="AA398" s="84">
        <v>3.2411146922000089E-2</v>
      </c>
      <c r="AB398" s="91">
        <v>-1.077759324000005E-3</v>
      </c>
      <c r="AC398" s="91">
        <v>3.65822991188407E-2</v>
      </c>
      <c r="AD398" s="91">
        <v>1.6244768788000075E-2</v>
      </c>
      <c r="AE398" s="91">
        <v>3.3004669022000055E-2</v>
      </c>
      <c r="AF398" s="94">
        <v>2.0802380322000102E-2</v>
      </c>
      <c r="AG398" s="84">
        <v>3.0586481245000074E-2</v>
      </c>
      <c r="AH398" s="91">
        <v>3.7962636440000086E-2</v>
      </c>
      <c r="AI398" s="91">
        <v>2.9493725905999968E-2</v>
      </c>
      <c r="AJ398" s="91">
        <v>2.7478958979999968E-2</v>
      </c>
      <c r="AK398" s="91">
        <v>2.9044506490000011E-2</v>
      </c>
      <c r="AL398" s="87">
        <v>3.5548290109999936E-2</v>
      </c>
      <c r="AM398" s="84">
        <v>2.4300865959999918E-2</v>
      </c>
      <c r="AN398" s="91">
        <v>3.0537910380882494E-2</v>
      </c>
      <c r="AO398" s="91">
        <v>2.4377971300000079E-2</v>
      </c>
      <c r="AP398" s="87">
        <v>2.1762708680000076E-2</v>
      </c>
      <c r="AQ398" s="84">
        <v>3.6646524058000063E-2</v>
      </c>
      <c r="AR398" s="91">
        <v>3.7334449847169715E-2</v>
      </c>
      <c r="AS398" s="91">
        <v>3.3068089899999986E-2</v>
      </c>
      <c r="AT398" s="87">
        <v>3.4567642093999984E-2</v>
      </c>
      <c r="AU398" s="87">
        <v>3.6671864979999969E-2</v>
      </c>
      <c r="AV398" s="119">
        <v>3.1460397394554501E-2</v>
      </c>
      <c r="AW398" s="119">
        <v>3.6021589999999999E-2</v>
      </c>
      <c r="AX398" s="119">
        <v>3.2359506803405942E-2</v>
      </c>
      <c r="AY398" s="119">
        <v>3.7213563999999998E-2</v>
      </c>
    </row>
    <row r="399" spans="1:51">
      <c r="A399" s="7">
        <v>43343</v>
      </c>
      <c r="B399" s="84"/>
      <c r="C399" s="87">
        <v>3.6257261459999857E-3</v>
      </c>
      <c r="D399" s="84">
        <v>2.8340685915254182E-2</v>
      </c>
      <c r="E399" s="91">
        <v>9.8157892200001484E-4</v>
      </c>
      <c r="F399" s="91">
        <v>5.96659976199998E-3</v>
      </c>
      <c r="G399" s="91">
        <v>-7.0071303117646977E-3</v>
      </c>
      <c r="H399" s="91">
        <v>1.3234286162000064E-2</v>
      </c>
      <c r="I399" s="91">
        <v>1.4944163345999906E-2</v>
      </c>
      <c r="J399" s="91">
        <v>3.1740830519999985E-2</v>
      </c>
      <c r="K399" s="91">
        <v>8.7901565799999304E-3</v>
      </c>
      <c r="L399" s="87">
        <v>1.4020106932500109E-2</v>
      </c>
      <c r="M399" s="84">
        <v>1.0855626219999914E-2</v>
      </c>
      <c r="N399" s="91">
        <v>1.7294448521999906E-2</v>
      </c>
      <c r="O399" s="87">
        <v>1.4790438124000049E-2</v>
      </c>
      <c r="P399" s="84">
        <v>6.1846590805769264E-2</v>
      </c>
      <c r="Q399" s="91">
        <v>4.2553144858000103E-2</v>
      </c>
      <c r="R399" s="91">
        <v>4.5585941377999983E-2</v>
      </c>
      <c r="S399" s="91">
        <v>4.127880459799993E-2</v>
      </c>
      <c r="T399" s="91">
        <v>5.6187316538000021E-2</v>
      </c>
      <c r="U399" s="91">
        <v>5.6692718077999915E-2</v>
      </c>
      <c r="V399" s="91">
        <v>3.1135075137999957E-2</v>
      </c>
      <c r="W399" s="91">
        <v>5.7517409237999972E-2</v>
      </c>
      <c r="X399" s="91">
        <v>3.6413829198000069E-2</v>
      </c>
      <c r="Y399" s="91">
        <v>5.4303946219999899E-2</v>
      </c>
      <c r="Z399" s="87">
        <v>2.8221544181999958E-2</v>
      </c>
      <c r="AA399" s="84">
        <v>-2.1022315219999532E-3</v>
      </c>
      <c r="AB399" s="91">
        <v>4.6899661199999887E-2</v>
      </c>
      <c r="AC399" s="91">
        <v>4.1695230240909043E-2</v>
      </c>
      <c r="AD399" s="91">
        <v>2.7590107638000072E-2</v>
      </c>
      <c r="AE399" s="91">
        <v>2.0686084060000054E-2</v>
      </c>
      <c r="AF399" s="94">
        <v>3.1397657999976403E-5</v>
      </c>
      <c r="AG399" s="84">
        <v>5.1377468539999915E-2</v>
      </c>
      <c r="AH399" s="91">
        <v>2.3041149420000018E-2</v>
      </c>
      <c r="AI399" s="91">
        <v>4.6628873820000027E-2</v>
      </c>
      <c r="AJ399" s="91">
        <v>4.3342516240000073E-2</v>
      </c>
      <c r="AK399" s="91">
        <v>4.3319272279999987E-2</v>
      </c>
      <c r="AL399" s="87">
        <v>3.1567485080000068E-2</v>
      </c>
      <c r="AM399" s="84">
        <v>9.2370295553572124E-3</v>
      </c>
      <c r="AN399" s="91">
        <v>6.5800371527777735E-3</v>
      </c>
      <c r="AO399" s="91">
        <v>5.4245154297296594E-3</v>
      </c>
      <c r="AP399" s="87">
        <v>8.5750528999999354E-3</v>
      </c>
      <c r="AQ399" s="84">
        <v>1.8007235081999973E-2</v>
      </c>
      <c r="AR399" s="91">
        <v>2.6403513473584939E-2</v>
      </c>
      <c r="AS399" s="91">
        <v>7.990264040000028E-3</v>
      </c>
      <c r="AT399" s="87">
        <v>-8.5889552600000307E-3</v>
      </c>
      <c r="AU399" s="87">
        <v>4.4119856560000059E-2</v>
      </c>
      <c r="AV399" s="119">
        <v>1.7646904782970301E-2</v>
      </c>
      <c r="AW399" s="119">
        <v>3.0263189999999999E-2</v>
      </c>
      <c r="AX399" s="119">
        <v>1.9737084004197998E-2</v>
      </c>
      <c r="AY399" s="119">
        <v>3.2585381999999996E-2</v>
      </c>
    </row>
    <row r="400" spans="1:51">
      <c r="A400" s="7">
        <v>43371</v>
      </c>
      <c r="B400" s="84"/>
      <c r="C400" s="87">
        <v>1.3019425800000484E-3</v>
      </c>
      <c r="D400" s="84">
        <v>-1.0433726266666832E-2</v>
      </c>
      <c r="E400" s="91">
        <v>-1.1597198000012909E-4</v>
      </c>
      <c r="F400" s="91">
        <v>-8.7963420000000125E-3</v>
      </c>
      <c r="G400" s="91">
        <v>-1.2523149274000001E-2</v>
      </c>
      <c r="H400" s="91">
        <v>2.3220154459999698E-3</v>
      </c>
      <c r="I400" s="91">
        <v>-5.7798666399999643E-3</v>
      </c>
      <c r="J400" s="91">
        <v>-1.3619471000000383E-3</v>
      </c>
      <c r="K400" s="91">
        <v>-9.4144248200001002E-3</v>
      </c>
      <c r="L400" s="87">
        <v>-9.0889242195122399E-3</v>
      </c>
      <c r="M400" s="84">
        <v>-1.152407388800003E-2</v>
      </c>
      <c r="N400" s="91">
        <v>-1.1972039854000083E-2</v>
      </c>
      <c r="O400" s="87">
        <v>-6.4631772199985615E-4</v>
      </c>
      <c r="P400" s="84">
        <v>-1.9892561207999981E-2</v>
      </c>
      <c r="Q400" s="91">
        <v>-2.6394570000087825E-5</v>
      </c>
      <c r="R400" s="91">
        <v>6.7250150800000075E-3</v>
      </c>
      <c r="S400" s="91">
        <v>5.8371939199999279E-3</v>
      </c>
      <c r="T400" s="91">
        <v>-5.3921357080000121E-3</v>
      </c>
      <c r="U400" s="91">
        <v>5.1235183919999816E-3</v>
      </c>
      <c r="V400" s="91">
        <v>1.3510799484000025E-2</v>
      </c>
      <c r="W400" s="91">
        <v>-6.7348270199999449E-3</v>
      </c>
      <c r="X400" s="91">
        <v>6.9186047120000094E-3</v>
      </c>
      <c r="Y400" s="91">
        <v>-1.5619429399998941E-3</v>
      </c>
      <c r="Z400" s="87">
        <v>-1.3451676747999852E-2</v>
      </c>
      <c r="AA400" s="84">
        <v>-4.2314015599999033E-3</v>
      </c>
      <c r="AB400" s="91">
        <v>7.7662946399998933E-3</v>
      </c>
      <c r="AC400" s="91">
        <v>-2.9193363552239004E-3</v>
      </c>
      <c r="AD400" s="91">
        <v>-2.8705651420001255E-3</v>
      </c>
      <c r="AE400" s="91">
        <v>1.5388733678999955E-2</v>
      </c>
      <c r="AF400" s="94">
        <v>1.2855252440000076E-2</v>
      </c>
      <c r="AG400" s="84">
        <v>-1.8997275940000335E-3</v>
      </c>
      <c r="AH400" s="91">
        <v>2.6058214139998981E-3</v>
      </c>
      <c r="AI400" s="91">
        <v>-9.3940575280001548E-3</v>
      </c>
      <c r="AJ400" s="91">
        <v>-1.4883737177999956E-2</v>
      </c>
      <c r="AK400" s="91">
        <v>-5.3177067280000268E-3</v>
      </c>
      <c r="AL400" s="87">
        <v>1.742973320000285E-4</v>
      </c>
      <c r="AM400" s="84">
        <v>-7.2393046615384371E-3</v>
      </c>
      <c r="AN400" s="91">
        <v>5.1910609383565287E-4</v>
      </c>
      <c r="AO400" s="91">
        <v>1.5429570405405491E-2</v>
      </c>
      <c r="AP400" s="87">
        <v>3.6484681999993107E-4</v>
      </c>
      <c r="AQ400" s="84">
        <v>7.6494287619999213E-3</v>
      </c>
      <c r="AR400" s="91">
        <v>-9.8841380619998365E-3</v>
      </c>
      <c r="AS400" s="91">
        <v>-3.4125104200000145E-4</v>
      </c>
      <c r="AT400" s="87">
        <v>-2.9148233679998636E-3</v>
      </c>
      <c r="AU400" s="87">
        <v>4.5326495769999475E-3</v>
      </c>
      <c r="AV400" s="119">
        <v>-3.3999030425742598E-4</v>
      </c>
      <c r="AW400" s="119">
        <v>4.2942759999999996E-3</v>
      </c>
      <c r="AX400" s="119">
        <v>1.4862016303564349E-3</v>
      </c>
      <c r="AY400" s="119">
        <v>5.6918860000000002E-3</v>
      </c>
    </row>
    <row r="401" spans="1:51">
      <c r="A401" s="7">
        <v>43404</v>
      </c>
      <c r="B401" s="84"/>
      <c r="C401" s="87">
        <v>-8.5457972339999966E-2</v>
      </c>
      <c r="D401" s="84">
        <v>-6.241937897999994E-2</v>
      </c>
      <c r="E401" s="91">
        <v>-6.675288153999992E-2</v>
      </c>
      <c r="F401" s="91">
        <v>-9.2186470060000025E-2</v>
      </c>
      <c r="G401" s="91">
        <v>-6.5223732119999989E-2</v>
      </c>
      <c r="H401" s="91">
        <v>-7.2133034659999984E-2</v>
      </c>
      <c r="I401" s="91">
        <v>-7.2721280739999949E-2</v>
      </c>
      <c r="J401" s="91">
        <v>-5.422450098000009E-2</v>
      </c>
      <c r="K401" s="91">
        <v>-7.714448439999988E-2</v>
      </c>
      <c r="L401" s="87">
        <v>-7.9075000658536565E-2</v>
      </c>
      <c r="M401" s="84">
        <v>-3.1631784427999965E-2</v>
      </c>
      <c r="N401" s="91">
        <v>-7.3060411619999877E-2</v>
      </c>
      <c r="O401" s="87">
        <v>-7.9501585519999973E-2</v>
      </c>
      <c r="P401" s="84">
        <v>-0.12298154579999998</v>
      </c>
      <c r="Q401" s="91">
        <v>-7.6732935319999918E-2</v>
      </c>
      <c r="R401" s="91">
        <v>-8.6301957579999922E-2</v>
      </c>
      <c r="S401" s="91">
        <v>-0.10041248893999999</v>
      </c>
      <c r="T401" s="91">
        <v>-0.11621111234000003</v>
      </c>
      <c r="U401" s="91">
        <v>-0.10655826560000004</v>
      </c>
      <c r="V401" s="91">
        <v>-0.10233448797999989</v>
      </c>
      <c r="W401" s="91">
        <v>-0.12060610573999986</v>
      </c>
      <c r="X401" s="91">
        <v>-0.10002907954000007</v>
      </c>
      <c r="Y401" s="91">
        <v>-8.3407742200000023E-2</v>
      </c>
      <c r="Z401" s="87">
        <v>-6.5305846060000006E-2</v>
      </c>
      <c r="AA401" s="84">
        <v>-9.5087830600000034E-2</v>
      </c>
      <c r="AB401" s="91">
        <v>-0.11598015596</v>
      </c>
      <c r="AC401" s="91">
        <v>-9.0311651352112721E-2</v>
      </c>
      <c r="AD401" s="91">
        <v>-0.10663637302000006</v>
      </c>
      <c r="AE401" s="91">
        <v>-8.3358828539999985E-2</v>
      </c>
      <c r="AF401" s="94">
        <v>-0.11658020138000003</v>
      </c>
      <c r="AG401" s="84">
        <v>-9.0335020619999984E-2</v>
      </c>
      <c r="AH401" s="91">
        <v>-7.2011657600000167E-2</v>
      </c>
      <c r="AI401" s="91">
        <v>-9.7238454940000163E-2</v>
      </c>
      <c r="AJ401" s="91">
        <v>-8.956146156E-2</v>
      </c>
      <c r="AK401" s="91">
        <v>-9.1083250920000025E-2</v>
      </c>
      <c r="AL401" s="87">
        <v>-8.3326165919999973E-2</v>
      </c>
      <c r="AM401" s="84">
        <v>-0.12230450583333297</v>
      </c>
      <c r="AN401" s="91">
        <v>-7.723078350684931E-2</v>
      </c>
      <c r="AO401" s="91">
        <v>-0.114646843142857</v>
      </c>
      <c r="AP401" s="87">
        <v>-4.9548098479999969E-2</v>
      </c>
      <c r="AQ401" s="84">
        <v>-4.4648239153846192E-2</v>
      </c>
      <c r="AR401" s="91">
        <v>-7.7529355558333291E-2</v>
      </c>
      <c r="AS401" s="91">
        <v>-8.3508622099999985E-2</v>
      </c>
      <c r="AT401" s="87">
        <v>-8.8752000139999954E-2</v>
      </c>
      <c r="AU401" s="87">
        <v>-6.3980470379999987E-2</v>
      </c>
      <c r="AV401" s="119">
        <v>-7.1776349593663399E-2</v>
      </c>
      <c r="AW401" s="119">
        <v>-6.9403350000000003E-2</v>
      </c>
      <c r="AX401" s="119">
        <v>-7.0911724556534619E-2</v>
      </c>
      <c r="AY401" s="119">
        <v>-6.8350134000000007E-2</v>
      </c>
    </row>
    <row r="402" spans="1:51">
      <c r="A402" s="7">
        <v>43434</v>
      </c>
      <c r="B402" s="84"/>
      <c r="C402" s="87">
        <v>7.7443928439999699E-3</v>
      </c>
      <c r="D402" s="84">
        <v>-2.0377636551723866E-3</v>
      </c>
      <c r="E402" s="91">
        <v>1.5816160263999901E-2</v>
      </c>
      <c r="F402" s="91">
        <v>3.5710719364000054E-2</v>
      </c>
      <c r="G402" s="91">
        <v>1.6347461462000057E-2</v>
      </c>
      <c r="H402" s="91">
        <v>1.7767613059999965E-2</v>
      </c>
      <c r="I402" s="91">
        <v>2.6116440760000081E-2</v>
      </c>
      <c r="J402" s="91">
        <v>1.0458144026000094E-2</v>
      </c>
      <c r="K402" s="91">
        <v>6.5223965620000435E-3</v>
      </c>
      <c r="L402" s="87">
        <v>3.2955667780487863E-2</v>
      </c>
      <c r="M402" s="84">
        <v>3.3426899439999991E-2</v>
      </c>
      <c r="N402" s="91">
        <v>1.9541901783999949E-2</v>
      </c>
      <c r="O402" s="87">
        <v>2.4581572620000047E-2</v>
      </c>
      <c r="P402" s="84">
        <v>-2.1577456400000417E-3</v>
      </c>
      <c r="Q402" s="91">
        <v>2.9640122620000042E-2</v>
      </c>
      <c r="R402" s="91">
        <v>1.3276657080000032E-2</v>
      </c>
      <c r="S402" s="91">
        <v>2.825828170000011E-2</v>
      </c>
      <c r="T402" s="91">
        <v>1.2721457080000054E-2</v>
      </c>
      <c r="U402" s="91">
        <v>2.0847439780000032E-2</v>
      </c>
      <c r="V402" s="91">
        <v>5.9745994200000041E-3</v>
      </c>
      <c r="W402" s="91">
        <v>3.0785867739999695E-3</v>
      </c>
      <c r="X402" s="91">
        <v>2.6633702859999886E-2</v>
      </c>
      <c r="Y402" s="91">
        <v>-1.4622484845999928E-2</v>
      </c>
      <c r="Z402" s="87">
        <v>1.1600671779999905E-2</v>
      </c>
      <c r="AA402" s="84">
        <v>1.3503407820000035E-2</v>
      </c>
      <c r="AB402" s="91">
        <v>1.5853816799999976E-3</v>
      </c>
      <c r="AC402" s="91">
        <v>1.4904358228915671E-2</v>
      </c>
      <c r="AD402" s="91">
        <v>1.1251761910000102E-2</v>
      </c>
      <c r="AE402" s="91">
        <v>1.5214756373999938E-2</v>
      </c>
      <c r="AF402" s="94">
        <v>3.7907595180000087E-3</v>
      </c>
      <c r="AG402" s="84">
        <v>2.171035646000008E-2</v>
      </c>
      <c r="AH402" s="91">
        <v>4.065540770000009E-2</v>
      </c>
      <c r="AI402" s="91">
        <v>8.023603842000071E-3</v>
      </c>
      <c r="AJ402" s="91">
        <v>2.7137333156000087E-2</v>
      </c>
      <c r="AK402" s="91">
        <v>2.0634899100000048E-2</v>
      </c>
      <c r="AL402" s="87">
        <v>2.801481529999994E-2</v>
      </c>
      <c r="AM402" s="84">
        <v>2.3042061942307734E-2</v>
      </c>
      <c r="AN402" s="91">
        <v>3.3643972985915482E-2</v>
      </c>
      <c r="AO402" s="91">
        <v>-1.5613659937499968E-2</v>
      </c>
      <c r="AP402" s="87">
        <v>6.6727453219999067E-3</v>
      </c>
      <c r="AQ402" s="84">
        <v>3.0544533383999983E-2</v>
      </c>
      <c r="AR402" s="91">
        <v>4.1697712721276758E-2</v>
      </c>
      <c r="AS402" s="91">
        <v>3.9322794520000093E-2</v>
      </c>
      <c r="AT402" s="87">
        <v>1.8837896079999972E-2</v>
      </c>
      <c r="AU402" s="87">
        <v>2.324377453469384E-2</v>
      </c>
      <c r="AV402" s="119">
        <v>2.5288813495841601E-2</v>
      </c>
      <c r="AW402" s="119">
        <v>1.7859340000000001E-2</v>
      </c>
      <c r="AX402" s="119">
        <v>2.7639858541900972E-2</v>
      </c>
      <c r="AY402" s="119">
        <v>2.0378351000000003E-2</v>
      </c>
    </row>
    <row r="403" spans="1:51">
      <c r="A403" s="7">
        <v>43465</v>
      </c>
      <c r="B403" s="84"/>
      <c r="C403" s="87">
        <v>-0.12902683920000002</v>
      </c>
      <c r="D403" s="84">
        <v>-0.11292287245613997</v>
      </c>
      <c r="E403" s="91">
        <v>-0.11217425130000014</v>
      </c>
      <c r="F403" s="91">
        <v>-0.13561591111999993</v>
      </c>
      <c r="G403" s="91">
        <v>-0.1338444726153849</v>
      </c>
      <c r="H403" s="91">
        <v>-0.12602734995999998</v>
      </c>
      <c r="I403" s="91">
        <v>-0.11789402995999998</v>
      </c>
      <c r="J403" s="91">
        <v>-0.12796092516000002</v>
      </c>
      <c r="K403" s="91">
        <v>-0.13296793600000012</v>
      </c>
      <c r="L403" s="87">
        <v>-0.1211226080487805</v>
      </c>
      <c r="M403" s="84">
        <v>-0.10000127967200001</v>
      </c>
      <c r="N403" s="91">
        <v>-0.10920929366080001</v>
      </c>
      <c r="O403" s="87">
        <v>-0.10849592036</v>
      </c>
      <c r="P403" s="84">
        <v>-9.3318474699999987E-2</v>
      </c>
      <c r="Q403" s="91">
        <v>-7.2954184139999989E-2</v>
      </c>
      <c r="R403" s="91">
        <v>-8.2451609940000004E-2</v>
      </c>
      <c r="S403" s="91">
        <v>-8.4080273139999995E-2</v>
      </c>
      <c r="T403" s="91">
        <v>-8.6506726280000112E-2</v>
      </c>
      <c r="U403" s="91">
        <v>-8.8841456279999953E-2</v>
      </c>
      <c r="V403" s="91">
        <v>-8.5410637580000115E-2</v>
      </c>
      <c r="W403" s="91">
        <v>-8.8250994300000163E-2</v>
      </c>
      <c r="X403" s="91">
        <v>-9.1789189480000033E-2</v>
      </c>
      <c r="Y403" s="91">
        <v>-9.3026234200000002E-2</v>
      </c>
      <c r="Z403" s="87">
        <v>-0.11158749455999994</v>
      </c>
      <c r="AA403" s="84">
        <v>-0.10260523231999996</v>
      </c>
      <c r="AB403" s="91">
        <v>-0.11505481179999999</v>
      </c>
      <c r="AC403" s="91">
        <v>-9.0148833205128232E-2</v>
      </c>
      <c r="AD403" s="91">
        <v>-0.10949560554000004</v>
      </c>
      <c r="AE403" s="91">
        <v>-9.2857916399999962E-2</v>
      </c>
      <c r="AF403" s="94">
        <v>-0.12805005051999996</v>
      </c>
      <c r="AG403" s="84">
        <v>-9.3093697779999984E-2</v>
      </c>
      <c r="AH403" s="91">
        <v>-9.3672563779999996E-2</v>
      </c>
      <c r="AI403" s="91">
        <v>-9.4264828340000051E-2</v>
      </c>
      <c r="AJ403" s="91">
        <v>-9.2685074879999996E-2</v>
      </c>
      <c r="AK403" s="91">
        <v>-9.1916721960000003E-2</v>
      </c>
      <c r="AL403" s="87">
        <v>-9.1913499559999945E-2</v>
      </c>
      <c r="AM403" s="84">
        <v>-0.13490823115384598</v>
      </c>
      <c r="AN403" s="91">
        <v>-0.11411767348648594</v>
      </c>
      <c r="AO403" s="91">
        <v>-0.14515206793103397</v>
      </c>
      <c r="AP403" s="87">
        <v>-0.13773289952000001</v>
      </c>
      <c r="AQ403" s="84">
        <v>-8.8445499999999955E-2</v>
      </c>
      <c r="AR403" s="91">
        <v>-9.1768225979166673E-2</v>
      </c>
      <c r="AS403" s="91">
        <v>-0.14259524162000003</v>
      </c>
      <c r="AT403" s="87">
        <v>-9.6608473480000012E-2</v>
      </c>
      <c r="AU403" s="87">
        <v>-0.10995772265306114</v>
      </c>
      <c r="AV403" s="119">
        <v>-0.102125305425743</v>
      </c>
      <c r="AW403" s="119">
        <v>-9.1776910000000003E-2</v>
      </c>
      <c r="AX403" s="119">
        <v>-0.10016733343809901</v>
      </c>
      <c r="AY403" s="119">
        <v>-9.0290969999999998E-2</v>
      </c>
    </row>
    <row r="404" spans="1:51">
      <c r="A404" s="7">
        <v>43496</v>
      </c>
      <c r="B404" s="84"/>
      <c r="C404" s="87">
        <v>0.13895542651999993</v>
      </c>
      <c r="D404" s="84">
        <v>0.10296495672131067</v>
      </c>
      <c r="E404" s="91">
        <v>0.12428477397999993</v>
      </c>
      <c r="F404" s="91">
        <v>0.14594186370000006</v>
      </c>
      <c r="G404" s="91">
        <v>0.12653233300000011</v>
      </c>
      <c r="H404" s="91">
        <v>0.1162146046000001</v>
      </c>
      <c r="I404" s="91">
        <v>0.106018500382</v>
      </c>
      <c r="J404" s="91">
        <v>0.11204700668200007</v>
      </c>
      <c r="K404" s="91">
        <v>0.13188685784000009</v>
      </c>
      <c r="L404" s="87">
        <v>0.11321939580250007</v>
      </c>
      <c r="M404" s="84">
        <v>0.11569344200199994</v>
      </c>
      <c r="N404" s="91">
        <v>0.10766817195400002</v>
      </c>
      <c r="O404" s="87">
        <v>0.10687395623599993</v>
      </c>
      <c r="P404" s="84">
        <v>9.4276756493999914E-2</v>
      </c>
      <c r="Q404" s="91">
        <v>4.5074188694000039E-2</v>
      </c>
      <c r="R404" s="91">
        <v>5.5290182293999957E-2</v>
      </c>
      <c r="S404" s="91">
        <v>4.3990317493999953E-2</v>
      </c>
      <c r="T404" s="91">
        <v>7.4102704613999926E-2</v>
      </c>
      <c r="U404" s="91">
        <v>6.388513525399997E-2</v>
      </c>
      <c r="V404" s="91">
        <v>4.3931910560000009E-2</v>
      </c>
      <c r="W404" s="91">
        <v>8.2502020573999912E-2</v>
      </c>
      <c r="X404" s="91">
        <v>5.3443048010000105E-2</v>
      </c>
      <c r="Y404" s="91">
        <v>9.1906573121999902E-2</v>
      </c>
      <c r="Z404" s="87">
        <v>0.10164166602400004</v>
      </c>
      <c r="AA404" s="84">
        <v>0.11795800924000011</v>
      </c>
      <c r="AB404" s="91">
        <v>0.14136534591999994</v>
      </c>
      <c r="AC404" s="91">
        <v>9.2579402907407404E-2</v>
      </c>
      <c r="AD404" s="91">
        <v>0.1084074798600001</v>
      </c>
      <c r="AE404" s="91">
        <v>9.0763447879999903E-2</v>
      </c>
      <c r="AF404" s="94">
        <v>0.14333982126000011</v>
      </c>
      <c r="AG404" s="84">
        <v>8.6804014296000043E-2</v>
      </c>
      <c r="AH404" s="91">
        <v>7.6183111595999886E-2</v>
      </c>
      <c r="AI404" s="91">
        <v>9.7063617402000091E-2</v>
      </c>
      <c r="AJ404" s="91">
        <v>8.4896403721999913E-2</v>
      </c>
      <c r="AK404" s="91">
        <v>0.10107798713599991</v>
      </c>
      <c r="AL404" s="87">
        <v>8.719814093600009E-2</v>
      </c>
      <c r="AM404" s="84">
        <v>0.15814528500000002</v>
      </c>
      <c r="AN404" s="91">
        <v>0.10788210910540497</v>
      </c>
      <c r="AO404" s="91">
        <v>0.14876168803125012</v>
      </c>
      <c r="AP404" s="87">
        <v>0.1363689722000001</v>
      </c>
      <c r="AQ404" s="84">
        <v>6.2679294243999983E-2</v>
      </c>
      <c r="AR404" s="91">
        <v>9.6286548708333308E-2</v>
      </c>
      <c r="AS404" s="91">
        <v>0.13297362124000012</v>
      </c>
      <c r="AT404" s="87">
        <v>0.1143541480000001</v>
      </c>
      <c r="AU404" s="87">
        <v>0.10731764075102035</v>
      </c>
      <c r="AV404" s="119">
        <v>9.8769063419207895E-2</v>
      </c>
      <c r="AW404" s="119">
        <v>7.8684450000000003E-2</v>
      </c>
      <c r="AX404" s="119">
        <v>9.9781291721287066E-2</v>
      </c>
      <c r="AY404" s="119">
        <v>8.0135819999999996E-2</v>
      </c>
    </row>
    <row r="405" spans="1:51">
      <c r="A405" s="7">
        <v>43524</v>
      </c>
      <c r="B405" s="84"/>
      <c r="C405" s="87">
        <v>5.4520313260000286E-3</v>
      </c>
      <c r="D405" s="84">
        <v>1.8171450726562455E-2</v>
      </c>
      <c r="E405" s="91">
        <v>2.8657067999993124E-4</v>
      </c>
      <c r="F405" s="91">
        <v>1.8804628740000107E-2</v>
      </c>
      <c r="G405" s="91">
        <v>2.4073754993999996E-2</v>
      </c>
      <c r="H405" s="91">
        <v>-9.2879686400000327E-3</v>
      </c>
      <c r="I405" s="91">
        <v>6.647347568000006E-3</v>
      </c>
      <c r="J405" s="91">
        <v>1.5001508507999972E-2</v>
      </c>
      <c r="K405" s="91">
        <v>7.713527539999987E-3</v>
      </c>
      <c r="L405" s="87">
        <v>8.8601207170730945E-3</v>
      </c>
      <c r="M405" s="84">
        <v>1.7050338111999963E-2</v>
      </c>
      <c r="N405" s="91">
        <v>2.8456112225399899E-2</v>
      </c>
      <c r="O405" s="87">
        <v>3.6039568639999908E-2</v>
      </c>
      <c r="P405" s="84">
        <v>3.3317854339999897E-2</v>
      </c>
      <c r="Q405" s="91">
        <v>3.2793057864000108E-2</v>
      </c>
      <c r="R405" s="91">
        <v>2.8540353619999959E-2</v>
      </c>
      <c r="S405" s="91">
        <v>3.2555933884000021E-2</v>
      </c>
      <c r="T405" s="91">
        <v>3.8861828759999995E-2</v>
      </c>
      <c r="U405" s="91">
        <v>3.4483309324000011E-2</v>
      </c>
      <c r="V405" s="91">
        <v>3.4087828324000036E-2</v>
      </c>
      <c r="W405" s="91">
        <v>4.3674222199999946E-2</v>
      </c>
      <c r="X405" s="91">
        <v>3.3395553645999998E-2</v>
      </c>
      <c r="Y405" s="91">
        <v>4.2185363019999977E-2</v>
      </c>
      <c r="Z405" s="87">
        <v>3.1957351079999974E-2</v>
      </c>
      <c r="AA405" s="84">
        <v>1.3710458880000109E-2</v>
      </c>
      <c r="AB405" s="91">
        <v>1.7672083746000045E-2</v>
      </c>
      <c r="AC405" s="91">
        <v>3.3090947301351203E-2</v>
      </c>
      <c r="AD405" s="91">
        <v>2.2685615466000009E-2</v>
      </c>
      <c r="AE405" s="91">
        <v>4.4453950899999928E-2</v>
      </c>
      <c r="AF405" s="94">
        <v>1.0515501753999956E-2</v>
      </c>
      <c r="AG405" s="84">
        <v>3.7885141759999907E-2</v>
      </c>
      <c r="AH405" s="91">
        <v>4.1177296826000021E-2</v>
      </c>
      <c r="AI405" s="91">
        <v>4.4434642419999948E-2</v>
      </c>
      <c r="AJ405" s="91">
        <v>5.5936620345999888E-2</v>
      </c>
      <c r="AK405" s="91">
        <v>4.4502127979999972E-2</v>
      </c>
      <c r="AL405" s="87">
        <v>4.9741888960000091E-2</v>
      </c>
      <c r="AM405" s="84">
        <v>2.3349176245283099E-2</v>
      </c>
      <c r="AN405" s="91">
        <v>2.2514709402739808E-2</v>
      </c>
      <c r="AO405" s="91">
        <v>1.3432445694117501E-2</v>
      </c>
      <c r="AP405" s="87">
        <v>3.1507555339999938E-2</v>
      </c>
      <c r="AQ405" s="84">
        <v>2.4520101026000107E-2</v>
      </c>
      <c r="AR405" s="91">
        <v>3.6853396717391407E-2</v>
      </c>
      <c r="AS405" s="91">
        <v>4.2884931219999922E-2</v>
      </c>
      <c r="AT405" s="87">
        <v>6.1442753531999905E-2</v>
      </c>
      <c r="AU405" s="87">
        <v>2.6099117740816302E-2</v>
      </c>
      <c r="AV405" s="119">
        <v>3.40799187970297E-2</v>
      </c>
      <c r="AW405" s="119">
        <v>2.9728890000000001E-2</v>
      </c>
      <c r="AX405" s="119">
        <v>3.6263689734877265E-2</v>
      </c>
      <c r="AY405" s="119">
        <v>3.2108425999999995E-2</v>
      </c>
    </row>
    <row r="406" spans="1:51">
      <c r="A406" s="7">
        <v>43553</v>
      </c>
      <c r="B406" s="84"/>
      <c r="C406" s="87">
        <v>-1.9179407379999902E-2</v>
      </c>
      <c r="D406" s="84">
        <v>4.3515897031249917E-3</v>
      </c>
      <c r="E406" s="91">
        <v>-2.1108037455999984E-2</v>
      </c>
      <c r="F406" s="91">
        <v>-2.3615309348000157E-2</v>
      </c>
      <c r="G406" s="91">
        <v>-2.5816297787999987E-2</v>
      </c>
      <c r="H406" s="91">
        <v>-1.0482915537999848E-2</v>
      </c>
      <c r="I406" s="91">
        <v>-7.2438957079998811E-3</v>
      </c>
      <c r="J406" s="91">
        <v>-1.2178095547999979E-2</v>
      </c>
      <c r="K406" s="91">
        <v>-1.0036918009999951E-2</v>
      </c>
      <c r="L406" s="87">
        <v>-2.8054499756096085E-3</v>
      </c>
      <c r="M406" s="84">
        <v>2.9509779190000085E-3</v>
      </c>
      <c r="N406" s="91">
        <v>2.5014674359999933E-3</v>
      </c>
      <c r="O406" s="87">
        <v>-1.2323926576399913E-2</v>
      </c>
      <c r="P406" s="84">
        <v>1.7010965819999946E-2</v>
      </c>
      <c r="Q406" s="91">
        <v>3.4157630926000104E-2</v>
      </c>
      <c r="R406" s="91">
        <v>3.8996695870000098E-2</v>
      </c>
      <c r="S406" s="91">
        <v>2.6104488529999914E-2</v>
      </c>
      <c r="T406" s="91">
        <v>2.6509653019999968E-2</v>
      </c>
      <c r="U406" s="91">
        <v>2.1993541919999915E-2</v>
      </c>
      <c r="V406" s="91">
        <v>1.8018192336000105E-2</v>
      </c>
      <c r="W406" s="91">
        <v>2.0862002000000102E-2</v>
      </c>
      <c r="X406" s="91">
        <v>3.2540769079999921E-2</v>
      </c>
      <c r="Y406" s="91">
        <v>1.1468171496000101E-2</v>
      </c>
      <c r="Z406" s="87">
        <v>9.8227167600000165E-3</v>
      </c>
      <c r="AA406" s="84">
        <v>2.5791671360000379E-3</v>
      </c>
      <c r="AB406" s="91">
        <v>2.2049551729999894E-2</v>
      </c>
      <c r="AC406" s="91">
        <v>2.0974229430120506E-2</v>
      </c>
      <c r="AD406" s="91">
        <v>-1.0554617648400155E-2</v>
      </c>
      <c r="AE406" s="91">
        <v>1.4944373699999902E-2</v>
      </c>
      <c r="AF406" s="94">
        <v>-8.9085470999999972E-3</v>
      </c>
      <c r="AG406" s="84">
        <v>1.3743463607599926E-2</v>
      </c>
      <c r="AH406" s="91">
        <v>2.0660230912399991E-2</v>
      </c>
      <c r="AI406" s="91">
        <v>1.3420038120000033E-2</v>
      </c>
      <c r="AJ406" s="91">
        <v>1.757789091999995E-2</v>
      </c>
      <c r="AK406" s="91">
        <v>1.2465043980000035E-2</v>
      </c>
      <c r="AL406" s="87">
        <v>2.4545323499999938E-2</v>
      </c>
      <c r="AM406" s="84">
        <v>-2.3487489019607954E-3</v>
      </c>
      <c r="AN406" s="91">
        <v>3.9730511924676026E-3</v>
      </c>
      <c r="AO406" s="91">
        <v>1.3797660909098397E-4</v>
      </c>
      <c r="AP406" s="87">
        <v>-6.4946854359999584E-3</v>
      </c>
      <c r="AQ406" s="84">
        <v>2.028204740399997E-2</v>
      </c>
      <c r="AR406" s="91">
        <v>1.3083360973912939E-2</v>
      </c>
      <c r="AS406" s="91">
        <v>-1.137196123999995E-2</v>
      </c>
      <c r="AT406" s="87">
        <v>1.6059739411999896E-2</v>
      </c>
      <c r="AU406" s="87">
        <v>8.1307363183673598E-3</v>
      </c>
      <c r="AV406" s="119">
        <v>6.9289110803960399E-3</v>
      </c>
      <c r="AW406" s="119">
        <v>1.7924309999999999E-2</v>
      </c>
      <c r="AX406" s="119">
        <v>9.0557177619405814E-3</v>
      </c>
      <c r="AY406" s="119">
        <v>1.9431830000000001E-2</v>
      </c>
    </row>
    <row r="407" spans="1:51">
      <c r="A407" s="7">
        <v>43585</v>
      </c>
      <c r="B407" s="84"/>
      <c r="C407" s="87">
        <v>5.6821547059999977E-2</v>
      </c>
      <c r="D407" s="84">
        <v>1.6849619147058847E-2</v>
      </c>
      <c r="E407" s="91">
        <v>7.7808792299999929E-2</v>
      </c>
      <c r="F407" s="91">
        <v>7.1639053891999982E-2</v>
      </c>
      <c r="G407" s="91">
        <v>5.3635134409615315E-2</v>
      </c>
      <c r="H407" s="91">
        <v>3.6332154911999925E-2</v>
      </c>
      <c r="I407" s="91">
        <v>3.1754064712000041E-2</v>
      </c>
      <c r="J407" s="91">
        <v>2.9292853312000044E-2</v>
      </c>
      <c r="K407" s="91">
        <v>3.1457240471999937E-2</v>
      </c>
      <c r="L407" s="87">
        <v>2.8633729975609645E-2</v>
      </c>
      <c r="M407" s="84">
        <v>2.6836462134000039E-2</v>
      </c>
      <c r="N407" s="91">
        <v>6.3963689124000078E-2</v>
      </c>
      <c r="O407" s="87">
        <v>5.698633531999997E-2</v>
      </c>
      <c r="P407" s="84">
        <v>1.1918405739999027E-3</v>
      </c>
      <c r="Q407" s="91">
        <v>1.4299017734000108E-2</v>
      </c>
      <c r="R407" s="91">
        <v>-7.8215663680000214E-3</v>
      </c>
      <c r="S407" s="91">
        <v>1.0320531894000062E-2</v>
      </c>
      <c r="T407" s="91">
        <v>4.0717594940000712E-3</v>
      </c>
      <c r="U407" s="91">
        <v>7.2300964320000105E-3</v>
      </c>
      <c r="V407" s="91">
        <v>2.7423407114000042E-2</v>
      </c>
      <c r="W407" s="91">
        <v>9.6143176540000042E-3</v>
      </c>
      <c r="X407" s="91">
        <v>1.2273056114000092E-2</v>
      </c>
      <c r="Y407" s="91">
        <v>1.3726050889999897E-2</v>
      </c>
      <c r="Z407" s="87">
        <v>5.0225423120000112E-2</v>
      </c>
      <c r="AA407" s="84">
        <v>1.2815303740000061E-2</v>
      </c>
      <c r="AB407" s="91">
        <v>5.4903179717999961E-2</v>
      </c>
      <c r="AC407" s="91">
        <v>3.3431443993243271E-2</v>
      </c>
      <c r="AD407" s="91">
        <v>3.3852222259999953E-2</v>
      </c>
      <c r="AE407" s="91">
        <v>2.820404085799999E-2</v>
      </c>
      <c r="AF407" s="94">
        <v>5.8541475094000095E-2</v>
      </c>
      <c r="AG407" s="84">
        <v>2.8609614839999908E-2</v>
      </c>
      <c r="AH407" s="91">
        <v>3.4581027883999971E-2</v>
      </c>
      <c r="AI407" s="91">
        <v>2.3249036178000004E-2</v>
      </c>
      <c r="AJ407" s="91">
        <v>2.6930953778000033E-2</v>
      </c>
      <c r="AK407" s="91">
        <v>3.6591187251999946E-2</v>
      </c>
      <c r="AL407" s="87">
        <v>3.8602911032000087E-2</v>
      </c>
      <c r="AM407" s="84">
        <v>6.793211381923081E-2</v>
      </c>
      <c r="AN407" s="91">
        <v>2.9459170156578951E-2</v>
      </c>
      <c r="AO407" s="91">
        <v>3.2138282379310379E-2</v>
      </c>
      <c r="AP407" s="87">
        <v>3.5504049720000097E-2</v>
      </c>
      <c r="AQ407" s="84">
        <v>3.3690319039999972E-2</v>
      </c>
      <c r="AR407" s="91">
        <v>2.8925827373913027E-2</v>
      </c>
      <c r="AS407" s="91">
        <v>1.864195891399989E-2</v>
      </c>
      <c r="AT407" s="87">
        <v>4.0716703580000013E-2</v>
      </c>
      <c r="AU407" s="87">
        <v>2.3447491248979491E-2</v>
      </c>
      <c r="AV407" s="119">
        <v>3.58031977431683E-2</v>
      </c>
      <c r="AW407" s="119">
        <v>3.9313550000000003E-2</v>
      </c>
      <c r="AX407" s="119">
        <v>3.6744941926990141E-2</v>
      </c>
      <c r="AY407" s="119">
        <v>4.0489553999999997E-2</v>
      </c>
    </row>
    <row r="408" spans="1:51">
      <c r="A408" s="7">
        <v>43616</v>
      </c>
      <c r="B408" s="84"/>
      <c r="C408" s="87">
        <v>-0.11283208420000002</v>
      </c>
      <c r="D408" s="84">
        <v>-7.1738212823437508E-2</v>
      </c>
      <c r="E408" s="91">
        <v>-0.10595219974000003</v>
      </c>
      <c r="F408" s="91">
        <v>-0.11714245270000001</v>
      </c>
      <c r="G408" s="91">
        <v>-0.10491032226923092</v>
      </c>
      <c r="H408" s="91">
        <v>-0.15679918580000007</v>
      </c>
      <c r="I408" s="91">
        <v>-0.13553024150000004</v>
      </c>
      <c r="J408" s="91">
        <v>-9.6012732639999987E-2</v>
      </c>
      <c r="K408" s="91">
        <v>-0.16095812805999998</v>
      </c>
      <c r="L408" s="87">
        <v>-0.13998419548780483</v>
      </c>
      <c r="M408" s="84">
        <v>-7.8306775488000135E-2</v>
      </c>
      <c r="N408" s="91">
        <v>-9.1554740418000047E-2</v>
      </c>
      <c r="O408" s="87">
        <v>-9.3672798618000042E-2</v>
      </c>
      <c r="P408" s="84">
        <v>-4.6781642552000013E-2</v>
      </c>
      <c r="Q408" s="91">
        <v>-7.1654831978000044E-2</v>
      </c>
      <c r="R408" s="91">
        <v>-6.071564440739996E-2</v>
      </c>
      <c r="S408" s="91">
        <v>-5.9041219197999983E-2</v>
      </c>
      <c r="T408" s="91">
        <v>-5.0794550351999979E-2</v>
      </c>
      <c r="U408" s="91">
        <v>-4.1059836801400018E-2</v>
      </c>
      <c r="V408" s="91">
        <v>-6.9274760457999962E-2</v>
      </c>
      <c r="W408" s="91">
        <v>-5.0576302731999978E-2</v>
      </c>
      <c r="X408" s="91">
        <v>-5.8990407040000026E-2</v>
      </c>
      <c r="Y408" s="91">
        <v>-3.4672516959999955E-2</v>
      </c>
      <c r="Z408" s="87">
        <v>-8.14329788E-2</v>
      </c>
      <c r="AA408" s="84">
        <v>-7.9719551519999987E-2</v>
      </c>
      <c r="AB408" s="91">
        <v>-7.326554277999997E-2</v>
      </c>
      <c r="AC408" s="91">
        <v>-7.124956819428574E-2</v>
      </c>
      <c r="AD408" s="91">
        <v>-9.5851320199999979E-2</v>
      </c>
      <c r="AE408" s="91">
        <v>-6.6353564014000055E-2</v>
      </c>
      <c r="AF408" s="94">
        <v>-9.3985114199999997E-2</v>
      </c>
      <c r="AG408" s="84">
        <v>-8.1571668739999992E-2</v>
      </c>
      <c r="AH408" s="91">
        <v>-6.3693399920000004E-2</v>
      </c>
      <c r="AI408" s="91">
        <v>-9.7105896600000019E-2</v>
      </c>
      <c r="AJ408" s="91">
        <v>-9.0435774219999931E-2</v>
      </c>
      <c r="AK408" s="91">
        <v>-7.95632958000001E-2</v>
      </c>
      <c r="AL408" s="87">
        <v>-6.5304299477999983E-2</v>
      </c>
      <c r="AM408" s="84">
        <v>-0.13385518049056599</v>
      </c>
      <c r="AN408" s="91">
        <v>-8.1957939441558381E-2</v>
      </c>
      <c r="AO408" s="91">
        <v>-0.12940729057142897</v>
      </c>
      <c r="AP408" s="87">
        <v>-0.10132892868800003</v>
      </c>
      <c r="AQ408" s="84">
        <v>-6.8803317520000018E-2</v>
      </c>
      <c r="AR408" s="91">
        <v>-5.3653087520833309E-2</v>
      </c>
      <c r="AS408" s="91">
        <v>-0.12258211848800005</v>
      </c>
      <c r="AT408" s="87">
        <v>-0.12623805943999999</v>
      </c>
      <c r="AU408" s="87">
        <v>-5.0012755597916625E-2</v>
      </c>
      <c r="AV408" s="119">
        <v>-7.0748233788613807E-2</v>
      </c>
      <c r="AW408" s="119">
        <v>-6.5777719999999998E-2</v>
      </c>
      <c r="AX408" s="119">
        <v>-6.8455953319055463E-2</v>
      </c>
      <c r="AY408" s="119">
        <v>-6.3548145E-2</v>
      </c>
    </row>
    <row r="409" spans="1:51">
      <c r="A409" s="7">
        <v>43644</v>
      </c>
      <c r="B409" s="84"/>
      <c r="C409" s="87">
        <v>9.0833501060000099E-2</v>
      </c>
      <c r="D409" s="84">
        <v>6.3115933470967889E-2</v>
      </c>
      <c r="E409" s="91">
        <v>9.2934765100000094E-2</v>
      </c>
      <c r="F409" s="91">
        <v>0.10763825680000005</v>
      </c>
      <c r="G409" s="91">
        <v>0.10505133039215697</v>
      </c>
      <c r="H409" s="91">
        <v>0.11029812900000002</v>
      </c>
      <c r="I409" s="91">
        <v>0.10720318890000002</v>
      </c>
      <c r="J409" s="91">
        <v>0.10678717620000011</v>
      </c>
      <c r="K409" s="91">
        <v>0.1164843767999999</v>
      </c>
      <c r="L409" s="87">
        <v>0.10267376000000006</v>
      </c>
      <c r="M409" s="84">
        <v>7.8578004077999974E-2</v>
      </c>
      <c r="N409" s="91">
        <v>8.4405911710000003E-2</v>
      </c>
      <c r="O409" s="87">
        <v>8.3422721440000069E-2</v>
      </c>
      <c r="P409" s="84">
        <v>5.8839726740000042E-2</v>
      </c>
      <c r="Q409" s="91">
        <v>5.8974582020000055E-2</v>
      </c>
      <c r="R409" s="91">
        <v>8.1972400199999962E-2</v>
      </c>
      <c r="S409" s="91">
        <v>6.0759726124000046E-2</v>
      </c>
      <c r="T409" s="91">
        <v>6.0129819679999974E-2</v>
      </c>
      <c r="U409" s="91">
        <v>5.5025199886000076E-2</v>
      </c>
      <c r="V409" s="91">
        <v>4.7072988283999972E-2</v>
      </c>
      <c r="W409" s="91">
        <v>6.7839730940000065E-2</v>
      </c>
      <c r="X409" s="91">
        <v>4.1724103206000063E-2</v>
      </c>
      <c r="Y409" s="91">
        <v>8.2365993140000038E-2</v>
      </c>
      <c r="Z409" s="87">
        <v>8.2606293300000022E-2</v>
      </c>
      <c r="AA409" s="84">
        <v>8.191818253999994E-2</v>
      </c>
      <c r="AB409" s="91">
        <v>7.3886201720000155E-2</v>
      </c>
      <c r="AC409" s="91">
        <v>6.461274931249994E-2</v>
      </c>
      <c r="AD409" s="91">
        <v>6.9187448579999922E-2</v>
      </c>
      <c r="AE409" s="91">
        <v>8.8522211199999923E-2</v>
      </c>
      <c r="AF409" s="94">
        <v>9.5867884840000084E-2</v>
      </c>
      <c r="AG409" s="84">
        <v>7.6384752580000104E-2</v>
      </c>
      <c r="AH409" s="91">
        <v>7.7533319880000118E-2</v>
      </c>
      <c r="AI409" s="91">
        <v>7.8204734759999894E-2</v>
      </c>
      <c r="AJ409" s="91">
        <v>7.8370950740000112E-2</v>
      </c>
      <c r="AK409" s="91">
        <v>8.2700139983999943E-2</v>
      </c>
      <c r="AL409" s="87">
        <v>7.139770978000004E-2</v>
      </c>
      <c r="AM409" s="84">
        <v>0.12363714901999989</v>
      </c>
      <c r="AN409" s="91">
        <v>8.5766783855263151E-2</v>
      </c>
      <c r="AO409" s="91">
        <v>0.10613948003571405</v>
      </c>
      <c r="AP409" s="87">
        <v>9.0786539640000052E-2</v>
      </c>
      <c r="AQ409" s="84">
        <v>6.9949193335999915E-2</v>
      </c>
      <c r="AR409" s="91">
        <v>7.7974416244898093E-2</v>
      </c>
      <c r="AS409" s="91">
        <v>0.10085122479999997</v>
      </c>
      <c r="AT409" s="87">
        <v>0.13016984459999992</v>
      </c>
      <c r="AU409" s="87">
        <v>7.3928164635416627E-2</v>
      </c>
      <c r="AV409" s="119">
        <v>7.4868512509900995E-2</v>
      </c>
      <c r="AW409" s="119">
        <v>6.8930149999999996E-2</v>
      </c>
      <c r="AX409" s="119">
        <v>7.6853552003861389E-2</v>
      </c>
      <c r="AY409" s="119">
        <v>7.0476413000000002E-2</v>
      </c>
    </row>
    <row r="410" spans="1:51">
      <c r="A410" s="7">
        <v>43677</v>
      </c>
      <c r="B410" s="84"/>
      <c r="C410" s="87">
        <v>5.5263289200000454E-3</v>
      </c>
      <c r="D410" s="84">
        <v>9.0169424126984588E-3</v>
      </c>
      <c r="E410" s="91">
        <v>1.5633524240000085E-2</v>
      </c>
      <c r="F410" s="91">
        <v>8.0077109800000823E-3</v>
      </c>
      <c r="G410" s="91">
        <v>1.9167495880000107E-2</v>
      </c>
      <c r="H410" s="91">
        <v>7.2082278000000777E-3</v>
      </c>
      <c r="I410" s="91">
        <v>4.8468474400000794E-3</v>
      </c>
      <c r="J410" s="91">
        <v>5.4719204919999598E-3</v>
      </c>
      <c r="K410" s="91">
        <v>1.8517656599998933E-3</v>
      </c>
      <c r="L410" s="87">
        <v>1.2654078600000007E-2</v>
      </c>
      <c r="M410" s="84">
        <v>2.7346158659999897E-3</v>
      </c>
      <c r="N410" s="91">
        <v>3.6046216203999837E-3</v>
      </c>
      <c r="O410" s="87">
        <v>9.2828633799999505E-3</v>
      </c>
      <c r="P410" s="84">
        <v>1.9530421969200074E-2</v>
      </c>
      <c r="Q410" s="91">
        <v>6.7277163599999135E-3</v>
      </c>
      <c r="R410" s="91">
        <v>1.318226596000005E-2</v>
      </c>
      <c r="S410" s="91">
        <v>4.5148096800000648E-3</v>
      </c>
      <c r="T410" s="91">
        <v>7.3971123892000445E-3</v>
      </c>
      <c r="U410" s="91">
        <v>1.0020855902000081E-2</v>
      </c>
      <c r="V410" s="91">
        <v>-8.8348518599999926E-3</v>
      </c>
      <c r="W410" s="91">
        <v>1.4605701229200019E-2</v>
      </c>
      <c r="X410" s="91">
        <v>-9.0509298359999768E-3</v>
      </c>
      <c r="Y410" s="91">
        <v>1.5597884221999925E-2</v>
      </c>
      <c r="Z410" s="87">
        <v>1.3757595279999979E-2</v>
      </c>
      <c r="AA410" s="84">
        <v>-1.0618015520000079E-2</v>
      </c>
      <c r="AB410" s="91">
        <v>-6.4569030200000155E-3</v>
      </c>
      <c r="AC410" s="91">
        <v>-7.8796737096764602E-4</v>
      </c>
      <c r="AD410" s="91">
        <v>-1.364520660199986E-2</v>
      </c>
      <c r="AE410" s="91">
        <v>9.3491010519999307E-3</v>
      </c>
      <c r="AF410" s="94">
        <v>6.4623253780000667E-3</v>
      </c>
      <c r="AG410" s="84">
        <v>1.6355374179999993E-2</v>
      </c>
      <c r="AH410" s="91">
        <v>1.7110807114000037E-2</v>
      </c>
      <c r="AI410" s="91">
        <v>3.0906038000000358E-3</v>
      </c>
      <c r="AJ410" s="91">
        <v>2.384261021999956E-3</v>
      </c>
      <c r="AK410" s="91">
        <v>1.7617209493999919E-2</v>
      </c>
      <c r="AL410" s="87">
        <v>1.7322145654000032E-2</v>
      </c>
      <c r="AM410" s="84">
        <v>-6.3310390784313553E-3</v>
      </c>
      <c r="AN410" s="91">
        <v>6.167134106666694E-3</v>
      </c>
      <c r="AO410" s="91">
        <v>-2.7367547337036946E-2</v>
      </c>
      <c r="AP410" s="87">
        <v>-3.5517900400000579E-3</v>
      </c>
      <c r="AQ410" s="84">
        <v>3.5145480520000216E-3</v>
      </c>
      <c r="AR410" s="91">
        <v>-3.4560721730769739E-3</v>
      </c>
      <c r="AS410" s="91">
        <v>-6.1365891199999245E-3</v>
      </c>
      <c r="AT410" s="87">
        <v>1.1216089274000085E-2</v>
      </c>
      <c r="AU410" s="87">
        <v>1.2306086187499954E-2</v>
      </c>
      <c r="AV410" s="119">
        <v>7.5993726254653497E-3</v>
      </c>
      <c r="AW410" s="119">
        <v>1.312816E-2</v>
      </c>
      <c r="AX410" s="119">
        <v>8.593014880772281E-3</v>
      </c>
      <c r="AY410" s="119">
        <v>1.437211E-2</v>
      </c>
    </row>
    <row r="411" spans="1:51">
      <c r="A411" s="7">
        <v>43707</v>
      </c>
      <c r="B411" s="84"/>
      <c r="C411" s="87">
        <v>-8.8529930800000045E-2</v>
      </c>
      <c r="D411" s="84">
        <v>-4.3900700549999949E-2</v>
      </c>
      <c r="E411" s="91">
        <v>-9.9692444979999961E-2</v>
      </c>
      <c r="F411" s="91">
        <v>-0.10393686440000005</v>
      </c>
      <c r="G411" s="91">
        <v>-9.1748011700000132E-2</v>
      </c>
      <c r="H411" s="91">
        <v>-0.11918178497999987</v>
      </c>
      <c r="I411" s="91">
        <v>-9.9145560420000001E-2</v>
      </c>
      <c r="J411" s="91">
        <v>-6.3257233839999927E-2</v>
      </c>
      <c r="K411" s="91">
        <v>-0.10644579972000001</v>
      </c>
      <c r="L411" s="87">
        <v>-9.0824994275000015E-2</v>
      </c>
      <c r="M411" s="84">
        <v>-6.6744572944000047E-2</v>
      </c>
      <c r="N411" s="91">
        <v>-5.0765930267000048E-2</v>
      </c>
      <c r="O411" s="87">
        <v>-5.2763784482000031E-2</v>
      </c>
      <c r="P411" s="84">
        <v>2.2739527779999991E-2</v>
      </c>
      <c r="Q411" s="91">
        <v>1.2855716960000096E-2</v>
      </c>
      <c r="R411" s="91">
        <v>1.1694209360000096E-2</v>
      </c>
      <c r="S411" s="91">
        <v>1.9849306900000085E-2</v>
      </c>
      <c r="T411" s="91">
        <v>2.0614202800000037E-2</v>
      </c>
      <c r="U411" s="91">
        <v>1.993177185799988E-2</v>
      </c>
      <c r="V411" s="91">
        <v>1.8177110979999966E-2</v>
      </c>
      <c r="W411" s="91">
        <v>1.7657909199999988E-2</v>
      </c>
      <c r="X411" s="91">
        <v>1.7011777198000066E-2</v>
      </c>
      <c r="Y411" s="91">
        <v>-1.839380530000001E-2</v>
      </c>
      <c r="Z411" s="87">
        <v>-4.0653784980000052E-2</v>
      </c>
      <c r="AA411" s="84">
        <v>-5.4114836527999977E-2</v>
      </c>
      <c r="AB411" s="91">
        <v>-4.8160804360000031E-2</v>
      </c>
      <c r="AC411" s="91">
        <v>-3.7548707181967345E-2</v>
      </c>
      <c r="AD411" s="91">
        <v>-3.825122098E-2</v>
      </c>
      <c r="AE411" s="91">
        <v>-3.2549845199999483E-3</v>
      </c>
      <c r="AF411" s="94">
        <v>-8.1850948980000005E-2</v>
      </c>
      <c r="AG411" s="84">
        <v>-2.0199365481999965E-2</v>
      </c>
      <c r="AH411" s="91">
        <v>-3.3926641240000777E-3</v>
      </c>
      <c r="AI411" s="91">
        <v>-3.3288015960000084E-2</v>
      </c>
      <c r="AJ411" s="91">
        <v>-2.3899795099999954E-2</v>
      </c>
      <c r="AK411" s="91">
        <v>-2.9552861561999988E-2</v>
      </c>
      <c r="AL411" s="87">
        <v>-2.195707824399995E-2</v>
      </c>
      <c r="AM411" s="84">
        <v>-7.9717236980392236E-2</v>
      </c>
      <c r="AN411" s="91">
        <v>-4.0418108413333265E-2</v>
      </c>
      <c r="AO411" s="91">
        <v>-8.7856417535714271E-2</v>
      </c>
      <c r="AP411" s="87">
        <v>-9.8654365599999849E-2</v>
      </c>
      <c r="AQ411" s="84">
        <v>-1.7665557880000016E-2</v>
      </c>
      <c r="AR411" s="91">
        <v>-8.6111549411763688E-3</v>
      </c>
      <c r="AS411" s="91">
        <v>-0.10471259582000003</v>
      </c>
      <c r="AT411" s="87">
        <v>-4.1844653808000065E-2</v>
      </c>
      <c r="AU411" s="87">
        <v>-2.1880278729166647E-2</v>
      </c>
      <c r="AV411" s="119">
        <v>-3.3935083466138598E-2</v>
      </c>
      <c r="AW411" s="119">
        <v>-1.8091619999999999E-2</v>
      </c>
      <c r="AX411" s="119">
        <v>-3.1592640408178212E-2</v>
      </c>
      <c r="AY411" s="119">
        <v>-1.6066670000000002E-2</v>
      </c>
    </row>
  </sheetData>
  <mergeCells count="8">
    <mergeCell ref="AM6:AP6"/>
    <mergeCell ref="AQ6:AT6"/>
    <mergeCell ref="B6:C6"/>
    <mergeCell ref="D6:L6"/>
    <mergeCell ref="M6:O6"/>
    <mergeCell ref="P6:Z6"/>
    <mergeCell ref="AA6:AF6"/>
    <mergeCell ref="AG6:AL6"/>
  </mergeCells>
  <conditionalFormatting sqref="F329:F340 G331:G340 H332:J340 K331:L340 M330:M340 N332:AT340 AG337:AG351 AU107:AU351 C341:AT351 C332:E340 A332:A411 C352:AU411">
    <cfRule type="cellIs" dxfId="7" priority="5" stopIfTrue="1" operator="equal">
      <formula>0</formula>
    </cfRule>
  </conditionalFormatting>
  <pageMargins left="0.75" right="0.75" top="1" bottom="1" header="0.5" footer="0.5"/>
  <pageSetup orientation="portrait" horizontalDpi="300" verticalDpi="300"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BQ411"/>
  <sheetViews>
    <sheetView workbookViewId="0">
      <pane xSplit="1" ySplit="7" topLeftCell="B8" activePane="bottomRight" state="frozenSplit"/>
      <selection sqref="A1:XFD1048576"/>
      <selection pane="topRight" sqref="A1:XFD1048576"/>
      <selection pane="bottomLeft" sqref="A1:XFD1048576"/>
      <selection pane="bottomRight" activeCell="B8" sqref="B8"/>
    </sheetView>
  </sheetViews>
  <sheetFormatPr defaultRowHeight="12.75"/>
  <cols>
    <col min="1" max="1" width="9" style="3" bestFit="1" customWidth="1"/>
    <col min="2" max="2" width="8" style="3" customWidth="1"/>
    <col min="3" max="3" width="8.5703125" style="3" customWidth="1"/>
    <col min="4" max="4" width="8.7109375" style="3" customWidth="1"/>
    <col min="5" max="6" width="8" style="3" customWidth="1"/>
    <col min="7" max="12" width="6.85546875" style="3" customWidth="1"/>
    <col min="13" max="13" width="9.42578125" style="3" customWidth="1"/>
    <col min="14" max="14" width="10.7109375" style="3" customWidth="1"/>
    <col min="15" max="15" width="16.7109375" style="3" customWidth="1"/>
    <col min="16" max="16" width="10" style="3" customWidth="1"/>
    <col min="17" max="17" width="8.5703125" style="3" customWidth="1"/>
    <col min="18" max="18" width="10.140625" style="3" customWidth="1"/>
    <col min="19" max="19" width="8.28515625" style="3" customWidth="1"/>
    <col min="20" max="20" width="11.7109375" style="3" customWidth="1"/>
    <col min="21" max="21" width="11.42578125" style="3" customWidth="1"/>
    <col min="22" max="22" width="12.28515625" style="3" customWidth="1"/>
    <col min="23" max="23" width="11.7109375" style="3" customWidth="1"/>
    <col min="24" max="24" width="15.7109375" style="3" customWidth="1"/>
    <col min="25" max="25" width="13.5703125" style="3" customWidth="1"/>
    <col min="26" max="26" width="7.140625" style="3" customWidth="1"/>
    <col min="27" max="27" width="10.85546875" style="3" customWidth="1"/>
    <col min="28" max="28" width="8.42578125" style="3" customWidth="1"/>
    <col min="29" max="29" width="8" style="3" customWidth="1"/>
    <col min="30" max="30" width="8.7109375" style="3" customWidth="1"/>
    <col min="31" max="31" width="7.7109375" style="3" customWidth="1"/>
    <col min="32" max="32" width="8.42578125" style="3" customWidth="1"/>
    <col min="33" max="33" width="5.85546875" style="3" customWidth="1"/>
    <col min="34" max="34" width="5.7109375" style="3" customWidth="1"/>
    <col min="35" max="35" width="4.85546875" style="3" customWidth="1"/>
    <col min="36" max="36" width="4.42578125" style="3" customWidth="1"/>
    <col min="37" max="37" width="4.5703125" style="3" customWidth="1"/>
    <col min="38" max="38" width="4.7109375" style="3" customWidth="1"/>
    <col min="39" max="39" width="6" style="3" customWidth="1"/>
    <col min="40" max="40" width="8.42578125" style="3" customWidth="1"/>
    <col min="41" max="41" width="9.5703125" style="3" customWidth="1"/>
    <col min="42" max="42" width="5" style="3" customWidth="1"/>
    <col min="43" max="43" width="10.28515625" style="3" customWidth="1"/>
    <col min="44" max="44" width="8.7109375" style="3" customWidth="1"/>
    <col min="45" max="45" width="5.28515625" style="3" customWidth="1"/>
    <col min="46" max="46" width="8.28515625" style="3" customWidth="1"/>
    <col min="47" max="47" width="10.140625" style="3" customWidth="1"/>
    <col min="48" max="16384" width="9.140625" style="4"/>
  </cols>
  <sheetData>
    <row r="2" spans="1:47" ht="30">
      <c r="H2" s="17"/>
      <c r="I2" s="17" t="s">
        <v>22</v>
      </c>
    </row>
    <row r="3" spans="1:47" ht="20.25">
      <c r="F3" s="4"/>
      <c r="H3" s="18"/>
      <c r="I3" s="18" t="s">
        <v>223</v>
      </c>
      <c r="AC3" s="199"/>
      <c r="AF3" s="199"/>
    </row>
    <row r="4" spans="1:47">
      <c r="H4" s="16"/>
      <c r="I4" s="16" t="s">
        <v>57</v>
      </c>
    </row>
    <row r="6" spans="1:47" s="6" customFormat="1">
      <c r="A6" s="15"/>
      <c r="B6" s="436" t="s">
        <v>50</v>
      </c>
      <c r="C6" s="437"/>
      <c r="D6" s="438" t="s">
        <v>51</v>
      </c>
      <c r="E6" s="439"/>
      <c r="F6" s="439"/>
      <c r="G6" s="439"/>
      <c r="H6" s="439"/>
      <c r="I6" s="439"/>
      <c r="J6" s="439"/>
      <c r="K6" s="439"/>
      <c r="L6" s="440"/>
      <c r="M6" s="441" t="s">
        <v>101</v>
      </c>
      <c r="N6" s="442"/>
      <c r="O6" s="443"/>
      <c r="P6" s="438" t="s">
        <v>52</v>
      </c>
      <c r="Q6" s="439"/>
      <c r="R6" s="439"/>
      <c r="S6" s="439"/>
      <c r="T6" s="439"/>
      <c r="U6" s="439"/>
      <c r="V6" s="439"/>
      <c r="W6" s="439"/>
      <c r="X6" s="439"/>
      <c r="Y6" s="439"/>
      <c r="Z6" s="440"/>
      <c r="AA6" s="441" t="s">
        <v>53</v>
      </c>
      <c r="AB6" s="444"/>
      <c r="AC6" s="444"/>
      <c r="AD6" s="444"/>
      <c r="AE6" s="444"/>
      <c r="AF6" s="445"/>
      <c r="AG6" s="438" t="s">
        <v>54</v>
      </c>
      <c r="AH6" s="439"/>
      <c r="AI6" s="439"/>
      <c r="AJ6" s="439"/>
      <c r="AK6" s="439"/>
      <c r="AL6" s="440"/>
      <c r="AM6" s="441" t="s">
        <v>55</v>
      </c>
      <c r="AN6" s="442"/>
      <c r="AO6" s="442"/>
      <c r="AP6" s="443"/>
      <c r="AQ6" s="438" t="s">
        <v>56</v>
      </c>
      <c r="AR6" s="439"/>
      <c r="AS6" s="439"/>
      <c r="AT6" s="440"/>
      <c r="AU6" s="5"/>
    </row>
    <row r="7" spans="1:47" s="22" customFormat="1" ht="56.25" customHeight="1">
      <c r="A7" s="20" t="s">
        <v>0</v>
      </c>
      <c r="B7" s="19"/>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48" t="s">
        <v>2</v>
      </c>
      <c r="AA7" s="20" t="s">
        <v>13</v>
      </c>
      <c r="AB7" s="20" t="s">
        <v>48</v>
      </c>
      <c r="AC7" s="20" t="s">
        <v>349</v>
      </c>
      <c r="AD7" s="20" t="s">
        <v>14</v>
      </c>
      <c r="AE7" s="20" t="s">
        <v>9</v>
      </c>
      <c r="AF7" s="48" t="s">
        <v>300</v>
      </c>
      <c r="AG7" s="20" t="s">
        <v>15</v>
      </c>
      <c r="AH7" s="20" t="s">
        <v>16</v>
      </c>
      <c r="AI7" s="20" t="s">
        <v>17</v>
      </c>
      <c r="AJ7" s="20" t="s">
        <v>18</v>
      </c>
      <c r="AK7" s="20" t="s">
        <v>19</v>
      </c>
      <c r="AL7" s="48" t="s">
        <v>20</v>
      </c>
      <c r="AM7" s="20" t="s">
        <v>4</v>
      </c>
      <c r="AN7" s="20" t="s">
        <v>243</v>
      </c>
      <c r="AO7" s="20" t="s">
        <v>5</v>
      </c>
      <c r="AP7" s="48" t="s">
        <v>335</v>
      </c>
      <c r="AQ7" s="20" t="s">
        <v>350</v>
      </c>
      <c r="AR7" s="20" t="s">
        <v>351</v>
      </c>
      <c r="AS7" s="20" t="s">
        <v>322</v>
      </c>
      <c r="AT7" s="48" t="s">
        <v>319</v>
      </c>
      <c r="AU7" s="22" t="s">
        <v>327</v>
      </c>
    </row>
    <row r="8" spans="1:47" s="9" customFormat="1" ht="17.25" customHeight="1">
      <c r="A8" s="7"/>
      <c r="B8" s="33"/>
      <c r="C8" s="34">
        <v>189</v>
      </c>
      <c r="D8" s="32">
        <v>189</v>
      </c>
      <c r="E8" s="32">
        <v>189</v>
      </c>
      <c r="F8" s="32">
        <v>189</v>
      </c>
      <c r="G8" s="32">
        <v>189</v>
      </c>
      <c r="H8" s="32">
        <v>218</v>
      </c>
      <c r="I8" s="32">
        <v>218</v>
      </c>
      <c r="J8" s="34">
        <v>189</v>
      </c>
      <c r="K8" s="34">
        <v>189</v>
      </c>
      <c r="L8" s="34">
        <v>9</v>
      </c>
      <c r="M8" s="34">
        <v>189</v>
      </c>
      <c r="N8" s="32">
        <v>231</v>
      </c>
      <c r="O8" s="32">
        <v>237</v>
      </c>
      <c r="P8" s="32">
        <v>189</v>
      </c>
      <c r="Q8" s="32">
        <v>20</v>
      </c>
      <c r="R8" s="32">
        <v>20</v>
      </c>
      <c r="S8" s="32">
        <v>20</v>
      </c>
      <c r="T8" s="32">
        <v>20</v>
      </c>
      <c r="U8" s="32">
        <v>20</v>
      </c>
      <c r="V8" s="32">
        <v>20</v>
      </c>
      <c r="W8" s="32">
        <v>20</v>
      </c>
      <c r="X8" s="32">
        <v>20</v>
      </c>
      <c r="Y8" s="32">
        <v>20</v>
      </c>
      <c r="Z8" s="32">
        <v>218</v>
      </c>
      <c r="AA8" s="32">
        <v>189</v>
      </c>
      <c r="AB8" s="32">
        <v>189</v>
      </c>
      <c r="AC8" s="32">
        <v>9</v>
      </c>
      <c r="AD8" s="32">
        <v>189</v>
      </c>
      <c r="AE8" s="32">
        <v>189</v>
      </c>
      <c r="AF8" s="43">
        <v>11</v>
      </c>
      <c r="AG8" s="32">
        <v>9</v>
      </c>
      <c r="AH8" s="32">
        <v>189</v>
      </c>
      <c r="AI8" s="32">
        <v>189</v>
      </c>
      <c r="AJ8" s="32">
        <v>189</v>
      </c>
      <c r="AK8" s="32">
        <v>189</v>
      </c>
      <c r="AL8" s="32">
        <v>189</v>
      </c>
      <c r="AM8" s="32">
        <v>13</v>
      </c>
      <c r="AN8" s="32">
        <v>189</v>
      </c>
      <c r="AO8" s="32">
        <v>44</v>
      </c>
      <c r="AP8" s="32">
        <v>13</v>
      </c>
      <c r="AQ8" s="32">
        <v>189</v>
      </c>
      <c r="AR8" s="32">
        <v>246</v>
      </c>
      <c r="AS8" s="32">
        <v>189</v>
      </c>
      <c r="AT8" s="32">
        <v>115</v>
      </c>
      <c r="AU8" s="32">
        <v>106</v>
      </c>
    </row>
    <row r="9" spans="1:47" s="9" customFormat="1" ht="17.25" customHeight="1">
      <c r="A9" s="7">
        <v>31471</v>
      </c>
      <c r="B9" s="29"/>
      <c r="C9" s="11"/>
      <c r="D9" s="142"/>
      <c r="E9" s="142"/>
      <c r="F9" s="142"/>
      <c r="G9" s="142"/>
      <c r="H9" s="142"/>
      <c r="I9" s="12"/>
      <c r="J9" s="12"/>
      <c r="K9" s="12"/>
      <c r="L9" s="186">
        <v>68.308202831589298</v>
      </c>
      <c r="M9" s="10"/>
      <c r="N9" s="8"/>
      <c r="O9" s="11"/>
      <c r="P9" s="10"/>
      <c r="Q9" s="12"/>
      <c r="R9" s="12"/>
      <c r="S9" s="12"/>
      <c r="T9" s="12"/>
      <c r="U9" s="12"/>
      <c r="V9" s="12"/>
      <c r="W9" s="12"/>
      <c r="X9" s="12"/>
      <c r="Y9" s="12"/>
      <c r="Z9" s="11"/>
      <c r="AA9" s="10"/>
      <c r="AB9" s="12"/>
      <c r="AC9" s="31">
        <v>78.382873535156207</v>
      </c>
      <c r="AD9" s="12"/>
      <c r="AE9" s="12"/>
      <c r="AF9" s="11"/>
      <c r="AG9" s="29">
        <v>76.578950178798252</v>
      </c>
      <c r="AH9" s="12"/>
      <c r="AI9" s="12"/>
      <c r="AJ9" s="12"/>
      <c r="AK9" s="12"/>
      <c r="AL9" s="11"/>
      <c r="AM9" s="10"/>
      <c r="AN9" s="12"/>
      <c r="AO9" s="8"/>
      <c r="AP9" s="11"/>
      <c r="AQ9" s="10"/>
      <c r="AR9" s="12"/>
      <c r="AS9" s="12"/>
      <c r="AT9" s="11"/>
      <c r="AU9" s="12"/>
    </row>
    <row r="10" spans="1:47" s="9" customFormat="1" ht="17.25" customHeight="1">
      <c r="A10" s="7">
        <v>31502</v>
      </c>
      <c r="B10" s="29"/>
      <c r="C10" s="11"/>
      <c r="D10" s="142"/>
      <c r="E10" s="142"/>
      <c r="F10" s="142"/>
      <c r="G10" s="142"/>
      <c r="H10" s="142"/>
      <c r="I10" s="12"/>
      <c r="J10" s="12"/>
      <c r="K10" s="12"/>
      <c r="L10" s="186">
        <v>74.684293379182776</v>
      </c>
      <c r="M10" s="10"/>
      <c r="N10" s="8"/>
      <c r="O10" s="11"/>
      <c r="P10" s="10"/>
      <c r="Q10" s="12"/>
      <c r="R10" s="12"/>
      <c r="S10" s="12"/>
      <c r="T10" s="12"/>
      <c r="U10" s="12"/>
      <c r="V10" s="12"/>
      <c r="W10" s="12"/>
      <c r="X10" s="12"/>
      <c r="Y10" s="12"/>
      <c r="Z10" s="11"/>
      <c r="AA10" s="10"/>
      <c r="AB10" s="12"/>
      <c r="AC10" s="31">
        <v>81.988487243652315</v>
      </c>
      <c r="AD10" s="12"/>
      <c r="AE10" s="12"/>
      <c r="AF10" s="11"/>
      <c r="AG10" s="29">
        <v>82.178160244306511</v>
      </c>
      <c r="AH10" s="12"/>
      <c r="AI10" s="12"/>
      <c r="AJ10" s="12"/>
      <c r="AK10" s="12"/>
      <c r="AL10" s="11"/>
      <c r="AM10" s="10"/>
      <c r="AN10" s="12"/>
      <c r="AO10" s="8"/>
      <c r="AP10" s="11"/>
      <c r="AQ10" s="10"/>
      <c r="AR10" s="12"/>
      <c r="AS10" s="12"/>
      <c r="AT10" s="11"/>
      <c r="AU10" s="12"/>
    </row>
    <row r="11" spans="1:47" s="9" customFormat="1" ht="11.25">
      <c r="A11" s="7">
        <v>31532</v>
      </c>
      <c r="B11" s="29"/>
      <c r="C11" s="11"/>
      <c r="D11" s="184"/>
      <c r="E11" s="184"/>
      <c r="F11" s="184"/>
      <c r="G11" s="184"/>
      <c r="H11" s="184"/>
      <c r="I11" s="12"/>
      <c r="J11" s="12"/>
      <c r="K11" s="12"/>
      <c r="L11" s="186">
        <v>71.129321947374521</v>
      </c>
      <c r="M11" s="10"/>
      <c r="N11" s="12"/>
      <c r="O11" s="11"/>
      <c r="P11" s="10"/>
      <c r="Q11" s="12"/>
      <c r="R11" s="12"/>
      <c r="S11" s="12"/>
      <c r="T11" s="12"/>
      <c r="U11" s="12"/>
      <c r="V11" s="12"/>
      <c r="W11" s="12"/>
      <c r="X11" s="12"/>
      <c r="Y11" s="12"/>
      <c r="Z11" s="11"/>
      <c r="AA11" s="10"/>
      <c r="AB11" s="12"/>
      <c r="AC11" s="31">
        <v>79.938774108886719</v>
      </c>
      <c r="AD11" s="12"/>
      <c r="AE11" s="12"/>
      <c r="AF11" s="30">
        <v>81.325451869372657</v>
      </c>
      <c r="AG11" s="29">
        <v>78.733891327329687</v>
      </c>
      <c r="AH11" s="12"/>
      <c r="AI11" s="12"/>
      <c r="AJ11" s="12"/>
      <c r="AK11" s="12"/>
      <c r="AL11" s="11"/>
      <c r="AM11" s="10"/>
      <c r="AN11" s="12"/>
      <c r="AO11" s="8"/>
      <c r="AP11" s="11"/>
      <c r="AQ11" s="10"/>
      <c r="AR11" s="12"/>
      <c r="AS11" s="12"/>
      <c r="AT11" s="11"/>
      <c r="AU11" s="12"/>
    </row>
    <row r="12" spans="1:47" s="9" customFormat="1" ht="11.25">
      <c r="A12" s="7">
        <v>31562</v>
      </c>
      <c r="B12" s="29"/>
      <c r="C12" s="11"/>
      <c r="D12" s="162"/>
      <c r="E12" s="142"/>
      <c r="F12" s="142"/>
      <c r="G12" s="142"/>
      <c r="H12" s="142"/>
      <c r="I12" s="12"/>
      <c r="J12" s="12"/>
      <c r="K12" s="12"/>
      <c r="L12" s="186">
        <v>73.125044213407293</v>
      </c>
      <c r="M12" s="10"/>
      <c r="N12" s="12"/>
      <c r="O12" s="11"/>
      <c r="P12" s="10"/>
      <c r="Q12" s="12"/>
      <c r="R12" s="12"/>
      <c r="S12" s="12"/>
      <c r="T12" s="12"/>
      <c r="U12" s="12"/>
      <c r="V12" s="12"/>
      <c r="W12" s="12"/>
      <c r="X12" s="12"/>
      <c r="Y12" s="12"/>
      <c r="Z12" s="11"/>
      <c r="AA12" s="10"/>
      <c r="AB12" s="12"/>
      <c r="AC12" s="31">
        <v>83.376144409179616</v>
      </c>
      <c r="AD12" s="12"/>
      <c r="AE12" s="12"/>
      <c r="AF12" s="30">
        <v>85.059390768842462</v>
      </c>
      <c r="AG12" s="29">
        <v>80.924496009784093</v>
      </c>
      <c r="AH12" s="12"/>
      <c r="AI12" s="12"/>
      <c r="AJ12" s="12"/>
      <c r="AK12" s="12"/>
      <c r="AL12" s="11"/>
      <c r="AM12" s="10"/>
      <c r="AN12" s="142"/>
      <c r="AO12" s="8"/>
      <c r="AP12" s="11"/>
      <c r="AQ12" s="10"/>
      <c r="AR12" s="12"/>
      <c r="AS12" s="12"/>
      <c r="AT12" s="11"/>
      <c r="AU12" s="12"/>
    </row>
    <row r="13" spans="1:47" s="9" customFormat="1" ht="11.25">
      <c r="A13" s="7">
        <v>31593</v>
      </c>
      <c r="B13" s="29"/>
      <c r="C13" s="11"/>
      <c r="D13" s="162"/>
      <c r="E13" s="142"/>
      <c r="F13" s="142"/>
      <c r="G13" s="142"/>
      <c r="H13" s="142"/>
      <c r="I13" s="12"/>
      <c r="J13" s="12"/>
      <c r="K13" s="12"/>
      <c r="L13" s="186">
        <v>69.192061044236482</v>
      </c>
      <c r="M13" s="10"/>
      <c r="N13" s="12"/>
      <c r="O13" s="11"/>
      <c r="P13" s="10"/>
      <c r="Q13" s="12"/>
      <c r="R13" s="12"/>
      <c r="S13" s="12"/>
      <c r="T13" s="12"/>
      <c r="U13" s="12"/>
      <c r="V13" s="12"/>
      <c r="W13" s="12"/>
      <c r="X13" s="12"/>
      <c r="Y13" s="12"/>
      <c r="Z13" s="11"/>
      <c r="AA13" s="10"/>
      <c r="AB13" s="12"/>
      <c r="AC13" s="31">
        <v>82.709136962890611</v>
      </c>
      <c r="AD13" s="12"/>
      <c r="AE13" s="12"/>
      <c r="AF13" s="30">
        <v>84.154844511263079</v>
      </c>
      <c r="AG13" s="29">
        <v>76.227812162952759</v>
      </c>
      <c r="AH13" s="12"/>
      <c r="AI13" s="12"/>
      <c r="AJ13" s="12"/>
      <c r="AK13" s="12"/>
      <c r="AL13" s="11"/>
      <c r="AM13" s="29">
        <v>81.95335565592724</v>
      </c>
      <c r="AN13" s="142"/>
      <c r="AO13" s="12"/>
      <c r="AP13" s="30">
        <v>87.568639790746545</v>
      </c>
      <c r="AQ13" s="10"/>
      <c r="AR13" s="12"/>
      <c r="AS13" s="12"/>
      <c r="AT13" s="11"/>
      <c r="AU13" s="12"/>
    </row>
    <row r="14" spans="1:47" s="9" customFormat="1" ht="11.25">
      <c r="A14" s="7">
        <v>31624</v>
      </c>
      <c r="B14" s="29"/>
      <c r="C14" s="11"/>
      <c r="D14" s="10"/>
      <c r="E14" s="12"/>
      <c r="F14" s="12"/>
      <c r="G14" s="12"/>
      <c r="H14" s="12"/>
      <c r="I14" s="12"/>
      <c r="J14" s="12"/>
      <c r="K14" s="12"/>
      <c r="L14" s="186">
        <v>57.757606327530198</v>
      </c>
      <c r="M14" s="10"/>
      <c r="N14" s="12"/>
      <c r="O14" s="11"/>
      <c r="P14" s="10"/>
      <c r="Q14" s="12"/>
      <c r="R14" s="12"/>
      <c r="S14" s="12"/>
      <c r="T14" s="12"/>
      <c r="U14" s="12"/>
      <c r="V14" s="12"/>
      <c r="W14" s="12"/>
      <c r="X14" s="12"/>
      <c r="Y14" s="12"/>
      <c r="Z14" s="11"/>
      <c r="AA14" s="10"/>
      <c r="AB14" s="12"/>
      <c r="AC14" s="31">
        <v>75.017181396484304</v>
      </c>
      <c r="AD14" s="12"/>
      <c r="AE14" s="12"/>
      <c r="AF14" s="30">
        <v>79.061508625602457</v>
      </c>
      <c r="AG14" s="29">
        <v>64.132767913213868</v>
      </c>
      <c r="AH14" s="12"/>
      <c r="AI14" s="12"/>
      <c r="AJ14" s="12"/>
      <c r="AK14" s="12"/>
      <c r="AL14" s="11"/>
      <c r="AM14" s="29">
        <v>81.985582505272617</v>
      </c>
      <c r="AN14" s="142"/>
      <c r="AO14" s="12"/>
      <c r="AP14" s="30">
        <v>81.934595695409612</v>
      </c>
      <c r="AQ14" s="10"/>
      <c r="AR14" s="12"/>
      <c r="AS14" s="12"/>
      <c r="AT14" s="11"/>
      <c r="AU14" s="12"/>
    </row>
    <row r="15" spans="1:47" s="9" customFormat="1" ht="11.25">
      <c r="A15" s="7">
        <v>31653</v>
      </c>
      <c r="B15" s="29"/>
      <c r="C15" s="11"/>
      <c r="D15" s="10"/>
      <c r="E15" s="12"/>
      <c r="F15" s="12"/>
      <c r="G15" s="12"/>
      <c r="H15" s="12"/>
      <c r="I15" s="12"/>
      <c r="J15" s="12"/>
      <c r="K15" s="12"/>
      <c r="L15" s="186">
        <v>62.598077356343644</v>
      </c>
      <c r="M15" s="10"/>
      <c r="N15" s="12"/>
      <c r="O15" s="11"/>
      <c r="P15" s="10"/>
      <c r="Q15" s="12"/>
      <c r="R15" s="12"/>
      <c r="S15" s="12"/>
      <c r="T15" s="12"/>
      <c r="U15" s="12"/>
      <c r="V15" s="12"/>
      <c r="W15" s="12"/>
      <c r="X15" s="12"/>
      <c r="Y15" s="12"/>
      <c r="Z15" s="11"/>
      <c r="AA15" s="10"/>
      <c r="AB15" s="12"/>
      <c r="AC15" s="31">
        <v>80.268386840820313</v>
      </c>
      <c r="AD15" s="12"/>
      <c r="AE15" s="12"/>
      <c r="AF15" s="30">
        <v>86.093391016995099</v>
      </c>
      <c r="AG15" s="29">
        <v>71.451285404126921</v>
      </c>
      <c r="AH15" s="12"/>
      <c r="AI15" s="12"/>
      <c r="AJ15" s="12"/>
      <c r="AK15" s="12"/>
      <c r="AL15" s="11"/>
      <c r="AM15" s="29">
        <v>86.622039532986562</v>
      </c>
      <c r="AN15" s="142"/>
      <c r="AO15" s="12"/>
      <c r="AP15" s="30">
        <v>86.659845763759577</v>
      </c>
      <c r="AQ15" s="10"/>
      <c r="AR15" s="12"/>
      <c r="AS15" s="12"/>
      <c r="AT15" s="11"/>
      <c r="AU15" s="12"/>
    </row>
    <row r="16" spans="1:47" s="9" customFormat="1" ht="11.25">
      <c r="A16" s="7">
        <v>31685</v>
      </c>
      <c r="B16" s="29"/>
      <c r="C16" s="11"/>
      <c r="D16" s="10"/>
      <c r="E16" s="12"/>
      <c r="F16" s="12"/>
      <c r="G16" s="12"/>
      <c r="H16" s="12"/>
      <c r="I16" s="12"/>
      <c r="J16" s="12"/>
      <c r="K16" s="12"/>
      <c r="L16" s="186">
        <v>62.586662530194381</v>
      </c>
      <c r="M16" s="10"/>
      <c r="N16" s="12"/>
      <c r="O16" s="11"/>
      <c r="P16" s="10"/>
      <c r="Q16" s="12"/>
      <c r="R16" s="12"/>
      <c r="S16" s="12"/>
      <c r="T16" s="12"/>
      <c r="U16" s="12"/>
      <c r="V16" s="12"/>
      <c r="W16" s="12"/>
      <c r="X16" s="12"/>
      <c r="Y16" s="12"/>
      <c r="Z16" s="11"/>
      <c r="AA16" s="10"/>
      <c r="AB16" s="12"/>
      <c r="AC16" s="31">
        <v>75.452285766601506</v>
      </c>
      <c r="AD16" s="12"/>
      <c r="AE16" s="12"/>
      <c r="AF16" s="30">
        <v>81.498185159239398</v>
      </c>
      <c r="AG16" s="29">
        <v>67.871328903018139</v>
      </c>
      <c r="AH16" s="12"/>
      <c r="AI16" s="12"/>
      <c r="AJ16" s="12"/>
      <c r="AK16" s="12"/>
      <c r="AL16" s="11"/>
      <c r="AM16" s="29">
        <v>77.593153879564426</v>
      </c>
      <c r="AN16" s="142"/>
      <c r="AO16" s="12"/>
      <c r="AP16" s="30">
        <v>79.742068394083191</v>
      </c>
      <c r="AQ16" s="10"/>
      <c r="AR16" s="12"/>
      <c r="AS16" s="12"/>
      <c r="AT16" s="11"/>
      <c r="AU16" s="12"/>
    </row>
    <row r="17" spans="1:47" s="9" customFormat="1" ht="11.25">
      <c r="A17" s="7">
        <v>31716</v>
      </c>
      <c r="B17" s="29"/>
      <c r="C17" s="11"/>
      <c r="D17" s="10"/>
      <c r="E17" s="12"/>
      <c r="F17" s="12"/>
      <c r="G17" s="12"/>
      <c r="H17" s="12"/>
      <c r="I17" s="12"/>
      <c r="J17" s="12"/>
      <c r="K17" s="12"/>
      <c r="L17" s="186">
        <v>63.370532533372277</v>
      </c>
      <c r="M17" s="10"/>
      <c r="N17" s="12"/>
      <c r="O17" s="11"/>
      <c r="P17" s="10"/>
      <c r="Q17" s="12"/>
      <c r="R17" s="12"/>
      <c r="S17" s="12"/>
      <c r="T17" s="12"/>
      <c r="U17" s="12"/>
      <c r="V17" s="12"/>
      <c r="W17" s="12"/>
      <c r="X17" s="12"/>
      <c r="Y17" s="12"/>
      <c r="Z17" s="11"/>
      <c r="AA17" s="10"/>
      <c r="AB17" s="12"/>
      <c r="AC17" s="31">
        <v>79.451255798339815</v>
      </c>
      <c r="AD17" s="12"/>
      <c r="AE17" s="12"/>
      <c r="AF17" s="30">
        <v>84.423059393004067</v>
      </c>
      <c r="AG17" s="29">
        <v>68.593963425764684</v>
      </c>
      <c r="AH17" s="12"/>
      <c r="AI17" s="12"/>
      <c r="AJ17" s="12"/>
      <c r="AK17" s="12"/>
      <c r="AL17" s="11"/>
      <c r="AM17" s="29">
        <v>83.688042276656617</v>
      </c>
      <c r="AN17" s="142"/>
      <c r="AO17" s="12"/>
      <c r="AP17" s="30">
        <v>82.443414500242511</v>
      </c>
      <c r="AQ17" s="10"/>
      <c r="AR17" s="12"/>
      <c r="AS17" s="12"/>
      <c r="AT17" s="11"/>
      <c r="AU17" s="12"/>
    </row>
    <row r="18" spans="1:47" s="9" customFormat="1" ht="11.25">
      <c r="A18" s="7">
        <v>31744</v>
      </c>
      <c r="B18" s="29"/>
      <c r="C18" s="11"/>
      <c r="D18" s="10"/>
      <c r="E18" s="12"/>
      <c r="F18" s="12"/>
      <c r="G18" s="12"/>
      <c r="H18" s="12"/>
      <c r="I18" s="12"/>
      <c r="J18" s="12"/>
      <c r="K18" s="12"/>
      <c r="L18" s="186">
        <v>63.770035642497234</v>
      </c>
      <c r="M18" s="10"/>
      <c r="N18" s="12"/>
      <c r="O18" s="11"/>
      <c r="P18" s="10"/>
      <c r="Q18" s="12"/>
      <c r="R18" s="12"/>
      <c r="S18" s="12"/>
      <c r="T18" s="12"/>
      <c r="U18" s="12"/>
      <c r="V18" s="12"/>
      <c r="W18" s="12"/>
      <c r="X18" s="12"/>
      <c r="Y18" s="12"/>
      <c r="Z18" s="11"/>
      <c r="AA18" s="10"/>
      <c r="AB18" s="12"/>
      <c r="AC18" s="31">
        <v>81.119728088378906</v>
      </c>
      <c r="AD18" s="12"/>
      <c r="AE18" s="12"/>
      <c r="AF18" s="30">
        <v>86.47905180939793</v>
      </c>
      <c r="AG18" s="29">
        <v>68.768322135588463</v>
      </c>
      <c r="AH18" s="12"/>
      <c r="AI18" s="12"/>
      <c r="AJ18" s="12"/>
      <c r="AK18" s="12"/>
      <c r="AL18" s="11"/>
      <c r="AM18" s="29">
        <v>83.507089942142954</v>
      </c>
      <c r="AN18" s="142"/>
      <c r="AO18" s="12"/>
      <c r="AP18" s="30">
        <v>84.147107660890015</v>
      </c>
      <c r="AQ18" s="10"/>
      <c r="AR18" s="12"/>
      <c r="AS18" s="12"/>
      <c r="AT18" s="11"/>
      <c r="AU18" s="12"/>
    </row>
    <row r="19" spans="1:47" s="9" customFormat="1" ht="11.25">
      <c r="A19" s="7">
        <v>31777</v>
      </c>
      <c r="B19" s="29"/>
      <c r="C19" s="11"/>
      <c r="D19" s="10"/>
      <c r="E19" s="12"/>
      <c r="F19" s="12"/>
      <c r="G19" s="12"/>
      <c r="H19" s="12"/>
      <c r="I19" s="12"/>
      <c r="J19" s="12"/>
      <c r="K19" s="12"/>
      <c r="L19" s="186">
        <v>62.07482548819582</v>
      </c>
      <c r="M19" s="10"/>
      <c r="N19" s="12"/>
      <c r="O19" s="11"/>
      <c r="P19" s="10"/>
      <c r="Q19" s="12"/>
      <c r="R19" s="12"/>
      <c r="S19" s="12"/>
      <c r="T19" s="12"/>
      <c r="U19" s="12"/>
      <c r="V19" s="12"/>
      <c r="W19" s="12"/>
      <c r="X19" s="12"/>
      <c r="Y19" s="12"/>
      <c r="Z19" s="11"/>
      <c r="AA19" s="10"/>
      <c r="AB19" s="12"/>
      <c r="AC19" s="31">
        <v>77.793823242187514</v>
      </c>
      <c r="AD19" s="12"/>
      <c r="AE19" s="12"/>
      <c r="AF19" s="30">
        <v>83.223246676740715</v>
      </c>
      <c r="AG19" s="29">
        <v>67.162004446351204</v>
      </c>
      <c r="AH19" s="12"/>
      <c r="AI19" s="12"/>
      <c r="AJ19" s="12"/>
      <c r="AK19" s="12"/>
      <c r="AL19" s="11"/>
      <c r="AM19" s="29">
        <v>80.880413625218324</v>
      </c>
      <c r="AN19" s="142"/>
      <c r="AO19" s="12"/>
      <c r="AP19" s="30">
        <v>82.680322597831506</v>
      </c>
      <c r="AQ19" s="10"/>
      <c r="AR19" s="12"/>
      <c r="AS19" s="12"/>
      <c r="AT19" s="11"/>
      <c r="AU19" s="12"/>
    </row>
    <row r="20" spans="1:47" s="9" customFormat="1" ht="11.25">
      <c r="A20" s="7">
        <v>31807</v>
      </c>
      <c r="B20" s="29"/>
      <c r="C20" s="11"/>
      <c r="D20" s="10"/>
      <c r="E20" s="12"/>
      <c r="F20" s="12"/>
      <c r="G20" s="12"/>
      <c r="H20" s="12"/>
      <c r="I20" s="12"/>
      <c r="J20" s="12"/>
      <c r="K20" s="12"/>
      <c r="L20" s="186">
        <v>71.287405823095966</v>
      </c>
      <c r="M20" s="10"/>
      <c r="N20" s="12"/>
      <c r="O20" s="11"/>
      <c r="P20" s="10"/>
      <c r="Q20" s="31">
        <v>88.023689306096827</v>
      </c>
      <c r="R20" s="31">
        <v>76.58178009913405</v>
      </c>
      <c r="S20" s="31">
        <v>75.346810664222602</v>
      </c>
      <c r="T20" s="31">
        <v>78.7902704175049</v>
      </c>
      <c r="U20" s="31">
        <v>74.726805466830839</v>
      </c>
      <c r="V20" s="31">
        <v>84.065791775687657</v>
      </c>
      <c r="W20" s="31">
        <v>78.458621353244411</v>
      </c>
      <c r="X20" s="31">
        <v>77.10871914379905</v>
      </c>
      <c r="Y20" s="31">
        <v>88.76296675886087</v>
      </c>
      <c r="Z20" s="11"/>
      <c r="AA20" s="10"/>
      <c r="AB20" s="12"/>
      <c r="AC20" s="31">
        <v>89.696273803710909</v>
      </c>
      <c r="AD20" s="12"/>
      <c r="AE20" s="12"/>
      <c r="AF20" s="30">
        <v>93.653869580878123</v>
      </c>
      <c r="AG20" s="29">
        <v>78.979030401511508</v>
      </c>
      <c r="AH20" s="12"/>
      <c r="AI20" s="12"/>
      <c r="AJ20" s="12"/>
      <c r="AK20" s="12"/>
      <c r="AL20" s="11"/>
      <c r="AM20" s="29">
        <v>89.251600809635192</v>
      </c>
      <c r="AN20" s="142"/>
      <c r="AO20" s="12"/>
      <c r="AP20" s="30">
        <v>91.177972186715238</v>
      </c>
      <c r="AQ20" s="10"/>
      <c r="AR20" s="12"/>
      <c r="AS20" s="12"/>
      <c r="AT20" s="11"/>
      <c r="AU20" s="12"/>
    </row>
    <row r="21" spans="1:47" s="9" customFormat="1" ht="11.25">
      <c r="A21" s="7">
        <v>31835</v>
      </c>
      <c r="B21" s="29"/>
      <c r="C21" s="11"/>
      <c r="D21" s="10"/>
      <c r="E21" s="12"/>
      <c r="F21" s="12"/>
      <c r="G21" s="12"/>
      <c r="H21" s="12"/>
      <c r="I21" s="12"/>
      <c r="J21" s="12"/>
      <c r="K21" s="12"/>
      <c r="L21" s="186">
        <v>74.75999412581146</v>
      </c>
      <c r="M21" s="10"/>
      <c r="N21" s="12"/>
      <c r="O21" s="11"/>
      <c r="P21" s="10"/>
      <c r="Q21" s="31">
        <v>95.483964566804033</v>
      </c>
      <c r="R21" s="31">
        <v>82.738875574053111</v>
      </c>
      <c r="S21" s="31">
        <v>82.232258401875526</v>
      </c>
      <c r="T21" s="31">
        <v>84.840728135989721</v>
      </c>
      <c r="U21" s="31">
        <v>81.36222297248581</v>
      </c>
      <c r="V21" s="31">
        <v>90.119031496971985</v>
      </c>
      <c r="W21" s="31">
        <v>83.861886621764967</v>
      </c>
      <c r="X21" s="31">
        <v>83.211600065425472</v>
      </c>
      <c r="Y21" s="31">
        <v>95.113623104176426</v>
      </c>
      <c r="Z21" s="11"/>
      <c r="AA21" s="10"/>
      <c r="AB21" s="12"/>
      <c r="AC21" s="31">
        <v>92.297470092773409</v>
      </c>
      <c r="AD21" s="12"/>
      <c r="AE21" s="12"/>
      <c r="AF21" s="30">
        <v>97.226273011334868</v>
      </c>
      <c r="AG21" s="29">
        <v>84.318846166015263</v>
      </c>
      <c r="AH21" s="12"/>
      <c r="AI21" s="12"/>
      <c r="AJ21" s="12"/>
      <c r="AK21" s="12"/>
      <c r="AL21" s="11"/>
      <c r="AM21" s="29">
        <v>90.572577323993784</v>
      </c>
      <c r="AN21" s="142"/>
      <c r="AO21" s="12"/>
      <c r="AP21" s="30">
        <v>97.725660245042462</v>
      </c>
      <c r="AQ21" s="10"/>
      <c r="AR21" s="12"/>
      <c r="AS21" s="12"/>
      <c r="AT21" s="11"/>
      <c r="AU21" s="12"/>
    </row>
    <row r="22" spans="1:47" s="9" customFormat="1" ht="11.25">
      <c r="A22" s="7">
        <v>31867</v>
      </c>
      <c r="B22" s="29"/>
      <c r="C22" s="11"/>
      <c r="D22" s="10"/>
      <c r="E22" s="12"/>
      <c r="F22" s="12"/>
      <c r="G22" s="12"/>
      <c r="H22" s="12"/>
      <c r="I22" s="12"/>
      <c r="J22" s="12"/>
      <c r="K22" s="12"/>
      <c r="L22" s="186">
        <v>78.927584473504695</v>
      </c>
      <c r="M22" s="10"/>
      <c r="N22" s="12"/>
      <c r="O22" s="11"/>
      <c r="P22" s="10"/>
      <c r="Q22" s="31">
        <v>96.587354345186526</v>
      </c>
      <c r="R22" s="31">
        <v>83.947923869819149</v>
      </c>
      <c r="S22" s="31">
        <v>83.272389568723327</v>
      </c>
      <c r="T22" s="31">
        <v>86.742424573085117</v>
      </c>
      <c r="U22" s="31">
        <v>82.176945219465253</v>
      </c>
      <c r="V22" s="31">
        <v>90.87879441105224</v>
      </c>
      <c r="W22" s="31">
        <v>85.700050786085555</v>
      </c>
      <c r="X22" s="31">
        <v>85.427188217822277</v>
      </c>
      <c r="Y22" s="31">
        <v>96.100655977486696</v>
      </c>
      <c r="Z22" s="11"/>
      <c r="AA22" s="10"/>
      <c r="AB22" s="12"/>
      <c r="AC22" s="31">
        <v>92.389762878417912</v>
      </c>
      <c r="AD22" s="12"/>
      <c r="AE22" s="12"/>
      <c r="AF22" s="30">
        <v>99.821444264480078</v>
      </c>
      <c r="AG22" s="29">
        <v>90.389701563194421</v>
      </c>
      <c r="AH22" s="12"/>
      <c r="AI22" s="12"/>
      <c r="AJ22" s="12"/>
      <c r="AK22" s="12"/>
      <c r="AL22" s="11"/>
      <c r="AM22" s="29">
        <v>93.493415401716362</v>
      </c>
      <c r="AN22" s="142"/>
      <c r="AO22" s="12"/>
      <c r="AP22" s="30">
        <v>97.776312053067841</v>
      </c>
      <c r="AQ22" s="10"/>
      <c r="AR22" s="12"/>
      <c r="AS22" s="12"/>
      <c r="AT22" s="11"/>
      <c r="AU22" s="12"/>
    </row>
    <row r="23" spans="1:47" s="9" customFormat="1" ht="13.5" customHeight="1">
      <c r="A23" s="7">
        <v>31897</v>
      </c>
      <c r="B23" s="29"/>
      <c r="C23" s="11"/>
      <c r="D23" s="10"/>
      <c r="E23" s="12"/>
      <c r="F23" s="12"/>
      <c r="G23" s="12"/>
      <c r="H23" s="12"/>
      <c r="I23" s="12"/>
      <c r="J23" s="12"/>
      <c r="K23" s="12"/>
      <c r="L23" s="186">
        <v>81.123914550056114</v>
      </c>
      <c r="M23" s="10"/>
      <c r="N23" s="12"/>
      <c r="O23" s="11"/>
      <c r="P23" s="10"/>
      <c r="Q23" s="31">
        <v>92.844130745009693</v>
      </c>
      <c r="R23" s="31">
        <v>80.927250909588608</v>
      </c>
      <c r="S23" s="31">
        <v>80.179606387602789</v>
      </c>
      <c r="T23" s="31">
        <v>85.560454947367347</v>
      </c>
      <c r="U23" s="31">
        <v>79.585166544188539</v>
      </c>
      <c r="V23" s="31">
        <v>87.924910064184942</v>
      </c>
      <c r="W23" s="31">
        <v>83.423704119816264</v>
      </c>
      <c r="X23" s="31">
        <v>83.782199206121106</v>
      </c>
      <c r="Y23" s="31">
        <v>94.893630681302241</v>
      </c>
      <c r="Z23" s="11"/>
      <c r="AA23" s="10"/>
      <c r="AB23" s="12"/>
      <c r="AC23" s="31">
        <v>91.281089782714815</v>
      </c>
      <c r="AD23" s="12"/>
      <c r="AE23" s="12"/>
      <c r="AF23" s="30">
        <v>94.564147680438339</v>
      </c>
      <c r="AG23" s="29">
        <v>92.654413652741482</v>
      </c>
      <c r="AH23" s="12"/>
      <c r="AI23" s="12"/>
      <c r="AJ23" s="12"/>
      <c r="AK23" s="12"/>
      <c r="AL23" s="11"/>
      <c r="AM23" s="29">
        <v>89.785504707461996</v>
      </c>
      <c r="AN23" s="142"/>
      <c r="AO23" s="12"/>
      <c r="AP23" s="30">
        <v>95.624685233151553</v>
      </c>
      <c r="AQ23" s="10"/>
      <c r="AR23" s="12"/>
      <c r="AS23" s="12"/>
      <c r="AT23" s="11"/>
      <c r="AU23" s="12"/>
    </row>
    <row r="24" spans="1:47" s="9" customFormat="1" ht="11.25">
      <c r="A24" s="7">
        <v>31926</v>
      </c>
      <c r="B24" s="29"/>
      <c r="C24" s="11"/>
      <c r="D24" s="10"/>
      <c r="E24" s="12"/>
      <c r="F24" s="12"/>
      <c r="G24" s="12"/>
      <c r="H24" s="12"/>
      <c r="I24" s="12"/>
      <c r="J24" s="12"/>
      <c r="K24" s="12"/>
      <c r="L24" s="186">
        <v>86.934706267524021</v>
      </c>
      <c r="M24" s="10"/>
      <c r="N24" s="12"/>
      <c r="O24" s="11"/>
      <c r="P24" s="10"/>
      <c r="Q24" s="31">
        <v>92.656999685727897</v>
      </c>
      <c r="R24" s="31">
        <v>81.216151484065719</v>
      </c>
      <c r="S24" s="31">
        <v>79.870653918391724</v>
      </c>
      <c r="T24" s="31">
        <v>88.167300621449144</v>
      </c>
      <c r="U24" s="31">
        <v>79.78061816300108</v>
      </c>
      <c r="V24" s="31">
        <v>87.481573324161104</v>
      </c>
      <c r="W24" s="31">
        <v>86.143731323084339</v>
      </c>
      <c r="X24" s="31">
        <v>84.056308254312981</v>
      </c>
      <c r="Y24" s="31">
        <v>100.2725590377316</v>
      </c>
      <c r="Z24" s="11"/>
      <c r="AA24" s="10"/>
      <c r="AB24" s="12"/>
      <c r="AC24" s="31">
        <v>90.733406066894517</v>
      </c>
      <c r="AD24" s="12"/>
      <c r="AE24" s="12"/>
      <c r="AF24" s="30">
        <v>95.069669909638222</v>
      </c>
      <c r="AG24" s="29">
        <v>97.289215199085177</v>
      </c>
      <c r="AH24" s="12"/>
      <c r="AI24" s="12"/>
      <c r="AJ24" s="12"/>
      <c r="AK24" s="12"/>
      <c r="AL24" s="11"/>
      <c r="AM24" s="29">
        <v>89.228838242990207</v>
      </c>
      <c r="AN24" s="142"/>
      <c r="AO24" s="12"/>
      <c r="AP24" s="30">
        <v>98.416282567515196</v>
      </c>
      <c r="AQ24" s="10"/>
      <c r="AR24" s="12"/>
      <c r="AS24" s="12"/>
      <c r="AT24" s="11"/>
      <c r="AU24" s="12"/>
    </row>
    <row r="25" spans="1:47" s="9" customFormat="1" ht="11.25">
      <c r="A25" s="7">
        <v>31958</v>
      </c>
      <c r="B25" s="29"/>
      <c r="C25" s="11"/>
      <c r="D25" s="10"/>
      <c r="E25" s="12"/>
      <c r="F25" s="12"/>
      <c r="G25" s="12"/>
      <c r="H25" s="12"/>
      <c r="I25" s="12"/>
      <c r="J25" s="12"/>
      <c r="K25" s="12"/>
      <c r="L25" s="186">
        <v>90.100471756250585</v>
      </c>
      <c r="M25" s="10"/>
      <c r="N25" s="12"/>
      <c r="O25" s="11"/>
      <c r="P25" s="10"/>
      <c r="Q25" s="31">
        <v>95.742714977181834</v>
      </c>
      <c r="R25" s="31">
        <v>83.96651858652028</v>
      </c>
      <c r="S25" s="31">
        <v>82.782245957028152</v>
      </c>
      <c r="T25" s="31">
        <v>89.695839478863093</v>
      </c>
      <c r="U25" s="31">
        <v>82.507475014666284</v>
      </c>
      <c r="V25" s="31">
        <v>90.172935179321598</v>
      </c>
      <c r="W25" s="31">
        <v>87.182412723117949</v>
      </c>
      <c r="X25" s="31">
        <v>87.574419808602045</v>
      </c>
      <c r="Y25" s="31">
        <v>102.18170714924312</v>
      </c>
      <c r="Z25" s="11"/>
      <c r="AA25" s="10"/>
      <c r="AB25" s="12"/>
      <c r="AC25" s="31">
        <v>94.99787139892571</v>
      </c>
      <c r="AD25" s="12"/>
      <c r="AE25" s="12"/>
      <c r="AF25" s="30">
        <v>97.832548999721723</v>
      </c>
      <c r="AG25" s="29">
        <v>99.994957992725347</v>
      </c>
      <c r="AH25" s="12"/>
      <c r="AI25" s="12"/>
      <c r="AJ25" s="12"/>
      <c r="AK25" s="12"/>
      <c r="AL25" s="11"/>
      <c r="AM25" s="29">
        <v>92.531880420125347</v>
      </c>
      <c r="AN25" s="142"/>
      <c r="AO25" s="12"/>
      <c r="AP25" s="30">
        <v>100.66921580601543</v>
      </c>
      <c r="AQ25" s="10"/>
      <c r="AR25" s="12"/>
      <c r="AS25" s="12"/>
      <c r="AT25" s="11"/>
      <c r="AU25" s="12"/>
    </row>
    <row r="26" spans="1:47" s="9" customFormat="1" ht="11.25">
      <c r="A26" s="7">
        <v>31989</v>
      </c>
      <c r="B26" s="29"/>
      <c r="C26" s="11"/>
      <c r="D26" s="10"/>
      <c r="E26" s="12"/>
      <c r="F26" s="12"/>
      <c r="G26" s="12"/>
      <c r="H26" s="12"/>
      <c r="I26" s="12"/>
      <c r="J26" s="12"/>
      <c r="K26" s="12"/>
      <c r="L26" s="186">
        <v>97.193956614587506</v>
      </c>
      <c r="M26" s="10"/>
      <c r="N26" s="12"/>
      <c r="O26" s="11"/>
      <c r="P26" s="10"/>
      <c r="Q26" s="31">
        <v>99.166022559151173</v>
      </c>
      <c r="R26" s="31">
        <v>86.128896584366345</v>
      </c>
      <c r="S26" s="31">
        <v>86.246792222894442</v>
      </c>
      <c r="T26" s="31">
        <v>94.066735675835986</v>
      </c>
      <c r="U26" s="31">
        <v>86.012951953969903</v>
      </c>
      <c r="V26" s="31">
        <v>94.632760507722892</v>
      </c>
      <c r="W26" s="31">
        <v>90.02585769838187</v>
      </c>
      <c r="X26" s="31">
        <v>91.854029325157953</v>
      </c>
      <c r="Y26" s="31">
        <v>107.31727289611301</v>
      </c>
      <c r="Z26" s="11"/>
      <c r="AA26" s="10"/>
      <c r="AB26" s="12"/>
      <c r="AC26" s="31">
        <v>100.79273986816001</v>
      </c>
      <c r="AD26" s="12"/>
      <c r="AE26" s="12"/>
      <c r="AF26" s="30">
        <v>100.87384258761477</v>
      </c>
      <c r="AG26" s="29">
        <v>110.25697672511784</v>
      </c>
      <c r="AH26" s="12"/>
      <c r="AI26" s="12"/>
      <c r="AJ26" s="12"/>
      <c r="AK26" s="12"/>
      <c r="AL26" s="11"/>
      <c r="AM26" s="29">
        <v>95.57779576124625</v>
      </c>
      <c r="AN26" s="142"/>
      <c r="AO26" s="12"/>
      <c r="AP26" s="30">
        <v>103.55214305731218</v>
      </c>
      <c r="AQ26" s="10"/>
      <c r="AR26" s="12"/>
      <c r="AS26" s="12"/>
      <c r="AT26" s="11"/>
      <c r="AU26" s="12"/>
    </row>
    <row r="27" spans="1:47" s="9" customFormat="1" ht="11.25">
      <c r="A27" s="7">
        <v>32020</v>
      </c>
      <c r="B27" s="29"/>
      <c r="C27" s="11"/>
      <c r="D27" s="10"/>
      <c r="E27" s="12"/>
      <c r="F27" s="12"/>
      <c r="G27" s="12"/>
      <c r="H27" s="12"/>
      <c r="I27" s="12"/>
      <c r="J27" s="12"/>
      <c r="K27" s="12"/>
      <c r="L27" s="186">
        <v>97.787480565420509</v>
      </c>
      <c r="M27" s="10"/>
      <c r="N27" s="12"/>
      <c r="O27" s="11"/>
      <c r="P27" s="10"/>
      <c r="Q27" s="31">
        <v>104.70644807273545</v>
      </c>
      <c r="R27" s="31">
        <v>89.151814145125812</v>
      </c>
      <c r="S27" s="31">
        <v>90.79084936576858</v>
      </c>
      <c r="T27" s="31">
        <v>98.470501889190373</v>
      </c>
      <c r="U27" s="31">
        <v>90.375711052507484</v>
      </c>
      <c r="V27" s="31">
        <v>100.34421288681953</v>
      </c>
      <c r="W27" s="31">
        <v>94.864716670800703</v>
      </c>
      <c r="X27" s="31">
        <v>95.685944098580421</v>
      </c>
      <c r="Y27" s="31">
        <v>109.42935162684773</v>
      </c>
      <c r="Z27" s="11"/>
      <c r="AA27" s="10"/>
      <c r="AB27" s="12"/>
      <c r="AC27" s="31">
        <v>103.41335296630001</v>
      </c>
      <c r="AD27" s="12"/>
      <c r="AE27" s="12"/>
      <c r="AF27" s="30">
        <v>103.24282522008131</v>
      </c>
      <c r="AG27" s="29">
        <v>111.69369550863979</v>
      </c>
      <c r="AH27" s="12"/>
      <c r="AI27" s="12"/>
      <c r="AJ27" s="12"/>
      <c r="AK27" s="12"/>
      <c r="AL27" s="11"/>
      <c r="AM27" s="29">
        <v>98.096157546653984</v>
      </c>
      <c r="AN27" s="142"/>
      <c r="AO27" s="12"/>
      <c r="AP27" s="30">
        <v>106.35592951207721</v>
      </c>
      <c r="AQ27" s="10"/>
      <c r="AR27" s="12"/>
      <c r="AS27" s="12"/>
      <c r="AT27" s="11"/>
      <c r="AU27" s="12"/>
    </row>
    <row r="28" spans="1:47" s="9" customFormat="1" ht="11.25">
      <c r="A28" s="7">
        <v>32050</v>
      </c>
      <c r="B28" s="29"/>
      <c r="C28" s="11"/>
      <c r="D28" s="10"/>
      <c r="E28" s="12"/>
      <c r="F28" s="12"/>
      <c r="G28" s="12"/>
      <c r="H28" s="12"/>
      <c r="I28" s="12"/>
      <c r="J28" s="12"/>
      <c r="K28" s="12"/>
      <c r="L28" s="186">
        <v>96.877307332069904</v>
      </c>
      <c r="M28" s="10"/>
      <c r="N28" s="12"/>
      <c r="O28" s="11"/>
      <c r="P28" s="10"/>
      <c r="Q28" s="31">
        <v>99.776491554258001</v>
      </c>
      <c r="R28" s="31">
        <v>86.106115369377022</v>
      </c>
      <c r="S28" s="31">
        <v>87.295592325970162</v>
      </c>
      <c r="T28" s="31">
        <v>94.330256463188334</v>
      </c>
      <c r="U28" s="31">
        <v>86.466670539696949</v>
      </c>
      <c r="V28" s="31">
        <v>97.793141893755347</v>
      </c>
      <c r="W28" s="31">
        <v>92.907852323145406</v>
      </c>
      <c r="X28" s="31">
        <v>92.845203236513427</v>
      </c>
      <c r="Y28" s="31">
        <v>107.21211303546238</v>
      </c>
      <c r="Z28" s="11"/>
      <c r="AA28" s="10"/>
      <c r="AB28" s="12"/>
      <c r="AC28" s="31">
        <v>99.587059020996008</v>
      </c>
      <c r="AD28" s="12"/>
      <c r="AE28" s="12"/>
      <c r="AF28" s="30">
        <v>99.685238701447176</v>
      </c>
      <c r="AG28" s="29">
        <v>111.86527796750896</v>
      </c>
      <c r="AH28" s="12"/>
      <c r="AI28" s="12"/>
      <c r="AJ28" s="12"/>
      <c r="AK28" s="12"/>
      <c r="AL28" s="11"/>
      <c r="AM28" s="29">
        <v>95.105636124972264</v>
      </c>
      <c r="AN28" s="142"/>
      <c r="AO28" s="12"/>
      <c r="AP28" s="30">
        <v>102.02767539333007</v>
      </c>
      <c r="AQ28" s="10"/>
      <c r="AR28" s="12"/>
      <c r="AS28" s="12"/>
      <c r="AT28" s="11"/>
      <c r="AU28" s="12"/>
    </row>
    <row r="29" spans="1:47" s="9" customFormat="1" ht="11.25">
      <c r="A29" s="7">
        <v>32080</v>
      </c>
      <c r="B29" s="29"/>
      <c r="C29" s="11"/>
      <c r="D29" s="10"/>
      <c r="E29" s="12"/>
      <c r="F29" s="12"/>
      <c r="G29" s="12"/>
      <c r="H29" s="12"/>
      <c r="I29" s="12"/>
      <c r="J29" s="12"/>
      <c r="K29" s="12"/>
      <c r="L29" s="186">
        <v>66.522468795492472</v>
      </c>
      <c r="M29" s="10"/>
      <c r="N29" s="12"/>
      <c r="O29" s="11"/>
      <c r="P29" s="10"/>
      <c r="Q29" s="31">
        <v>70.554484117440936</v>
      </c>
      <c r="R29" s="31">
        <v>66.42023734647087</v>
      </c>
      <c r="S29" s="31">
        <v>63.271579939262502</v>
      </c>
      <c r="T29" s="31">
        <v>71.124758681551555</v>
      </c>
      <c r="U29" s="31">
        <v>67.422856732016427</v>
      </c>
      <c r="V29" s="31">
        <v>70.046094148437547</v>
      </c>
      <c r="W29" s="31">
        <v>72.292360993765669</v>
      </c>
      <c r="X29" s="31">
        <v>67.417656044450794</v>
      </c>
      <c r="Y29" s="31">
        <v>81.521018910702907</v>
      </c>
      <c r="Z29" s="11"/>
      <c r="AA29" s="10"/>
      <c r="AB29" s="12"/>
      <c r="AC29" s="31">
        <v>73.096900939941406</v>
      </c>
      <c r="AD29" s="12"/>
      <c r="AE29" s="12"/>
      <c r="AF29" s="30">
        <v>80.975745673643829</v>
      </c>
      <c r="AG29" s="29">
        <v>77.774285565851486</v>
      </c>
      <c r="AH29" s="12"/>
      <c r="AI29" s="12"/>
      <c r="AJ29" s="12"/>
      <c r="AK29" s="12"/>
      <c r="AL29" s="11"/>
      <c r="AM29" s="29">
        <v>81.757212668120843</v>
      </c>
      <c r="AN29" s="142"/>
      <c r="AO29" s="12"/>
      <c r="AP29" s="30">
        <v>75.752022648016805</v>
      </c>
      <c r="AQ29" s="10"/>
      <c r="AR29" s="12"/>
      <c r="AS29" s="12"/>
      <c r="AT29" s="11"/>
      <c r="AU29" s="12"/>
    </row>
    <row r="30" spans="1:47" s="9" customFormat="1" ht="11.25">
      <c r="A30" s="7">
        <v>32111</v>
      </c>
      <c r="B30" s="29"/>
      <c r="C30" s="11"/>
      <c r="D30" s="10"/>
      <c r="E30" s="12"/>
      <c r="F30" s="12"/>
      <c r="G30" s="12"/>
      <c r="H30" s="12"/>
      <c r="I30" s="12"/>
      <c r="J30" s="12"/>
      <c r="K30" s="12"/>
      <c r="L30" s="186">
        <v>62.092740391178666</v>
      </c>
      <c r="M30" s="10"/>
      <c r="N30" s="12"/>
      <c r="O30" s="11"/>
      <c r="P30" s="10"/>
      <c r="Q30" s="31">
        <v>64.894736043969957</v>
      </c>
      <c r="R30" s="31">
        <v>61.953294393470372</v>
      </c>
      <c r="S30" s="31">
        <v>57.715836640545334</v>
      </c>
      <c r="T30" s="31">
        <v>66.88865055919841</v>
      </c>
      <c r="U30" s="31">
        <v>63.203495252469935</v>
      </c>
      <c r="V30" s="31">
        <v>64.991553985467462</v>
      </c>
      <c r="W30" s="31">
        <v>68.671447002358434</v>
      </c>
      <c r="X30" s="31">
        <v>62.089931010214457</v>
      </c>
      <c r="Y30" s="31">
        <v>76.244415256561538</v>
      </c>
      <c r="Z30" s="11"/>
      <c r="AA30" s="10"/>
      <c r="AB30" s="12"/>
      <c r="AC30" s="31">
        <v>68.637992858886705</v>
      </c>
      <c r="AD30" s="12"/>
      <c r="AE30" s="12"/>
      <c r="AF30" s="30">
        <v>74.929670962769464</v>
      </c>
      <c r="AG30" s="29">
        <v>72.20939284742461</v>
      </c>
      <c r="AH30" s="12"/>
      <c r="AI30" s="12"/>
      <c r="AJ30" s="12"/>
      <c r="AK30" s="12"/>
      <c r="AL30" s="11"/>
      <c r="AM30" s="29">
        <v>78.216055841768352</v>
      </c>
      <c r="AN30" s="142"/>
      <c r="AO30" s="12"/>
      <c r="AP30" s="30">
        <v>71.528222431203019</v>
      </c>
      <c r="AQ30" s="10"/>
      <c r="AR30" s="12"/>
      <c r="AS30" s="12"/>
      <c r="AT30" s="11"/>
      <c r="AU30" s="12"/>
    </row>
    <row r="31" spans="1:47" s="9" customFormat="1" ht="11.25">
      <c r="A31" s="7">
        <v>32142</v>
      </c>
      <c r="B31" s="29"/>
      <c r="C31" s="11"/>
      <c r="D31" s="10"/>
      <c r="E31" s="12"/>
      <c r="F31" s="12"/>
      <c r="G31" s="12"/>
      <c r="H31" s="12"/>
      <c r="I31" s="12"/>
      <c r="J31" s="12"/>
      <c r="K31" s="12"/>
      <c r="L31" s="186">
        <v>65.616072620913187</v>
      </c>
      <c r="M31" s="10"/>
      <c r="N31" s="12"/>
      <c r="O31" s="11"/>
      <c r="P31" s="10"/>
      <c r="Q31" s="31">
        <v>72.158980114627596</v>
      </c>
      <c r="R31" s="31">
        <v>67.803004989384561</v>
      </c>
      <c r="S31" s="31">
        <v>64.268702270451939</v>
      </c>
      <c r="T31" s="31">
        <v>71.594732671045918</v>
      </c>
      <c r="U31" s="31">
        <v>69.545801671967638</v>
      </c>
      <c r="V31" s="31">
        <v>71.336410336035144</v>
      </c>
      <c r="W31" s="31">
        <v>73.25544209468454</v>
      </c>
      <c r="X31" s="31">
        <v>67.676585121903429</v>
      </c>
      <c r="Y31" s="31">
        <v>78.292583546281861</v>
      </c>
      <c r="Z31" s="11"/>
      <c r="AA31" s="10"/>
      <c r="AB31" s="12"/>
      <c r="AC31" s="31">
        <v>74.815406799316406</v>
      </c>
      <c r="AD31" s="12"/>
      <c r="AE31" s="12"/>
      <c r="AF31" s="30">
        <v>80.366211607732737</v>
      </c>
      <c r="AG31" s="29">
        <v>73.6180220914828</v>
      </c>
      <c r="AH31" s="12"/>
      <c r="AI31" s="12"/>
      <c r="AJ31" s="12"/>
      <c r="AK31" s="12"/>
      <c r="AL31" s="11"/>
      <c r="AM31" s="29">
        <v>80.072831580134206</v>
      </c>
      <c r="AN31" s="142"/>
      <c r="AO31" s="12"/>
      <c r="AP31" s="30">
        <v>76.524540296244979</v>
      </c>
      <c r="AQ31" s="10"/>
      <c r="AR31" s="12"/>
      <c r="AS31" s="12"/>
      <c r="AT31" s="11"/>
      <c r="AU31" s="12"/>
    </row>
    <row r="32" spans="1:47" s="9" customFormat="1" ht="11.25">
      <c r="A32" s="7">
        <v>32171</v>
      </c>
      <c r="B32" s="29"/>
      <c r="C32" s="11"/>
      <c r="D32" s="10"/>
      <c r="E32" s="12"/>
      <c r="F32" s="12"/>
      <c r="G32" s="12"/>
      <c r="H32" s="12"/>
      <c r="I32" s="12"/>
      <c r="J32" s="12"/>
      <c r="K32" s="12"/>
      <c r="L32" s="186">
        <v>69.665223867450223</v>
      </c>
      <c r="M32" s="10"/>
      <c r="N32" s="12"/>
      <c r="O32" s="11"/>
      <c r="P32" s="10"/>
      <c r="Q32" s="31">
        <v>78.259438838760033</v>
      </c>
      <c r="R32" s="31">
        <v>72.671765201979497</v>
      </c>
      <c r="S32" s="31">
        <v>69.949632663098953</v>
      </c>
      <c r="T32" s="31">
        <v>78.364134924244198</v>
      </c>
      <c r="U32" s="31">
        <v>74.327825240657447</v>
      </c>
      <c r="V32" s="31">
        <v>76.895178839573106</v>
      </c>
      <c r="W32" s="31">
        <v>78.350191362983637</v>
      </c>
      <c r="X32" s="31">
        <v>75.002411142600806</v>
      </c>
      <c r="Y32" s="31">
        <v>83.072477773078234</v>
      </c>
      <c r="Z32" s="11"/>
      <c r="AA32" s="10"/>
      <c r="AB32" s="12"/>
      <c r="AC32" s="31">
        <v>79.00507354736321</v>
      </c>
      <c r="AD32" s="12"/>
      <c r="AE32" s="12"/>
      <c r="AF32" s="30">
        <v>84.856287622929443</v>
      </c>
      <c r="AG32" s="29">
        <v>78.244729201168468</v>
      </c>
      <c r="AH32" s="12"/>
      <c r="AI32" s="12"/>
      <c r="AJ32" s="12"/>
      <c r="AK32" s="12"/>
      <c r="AL32" s="11"/>
      <c r="AM32" s="29">
        <v>86.163427710008165</v>
      </c>
      <c r="AN32" s="142"/>
      <c r="AO32" s="12"/>
      <c r="AP32" s="30">
        <v>79.686065588476509</v>
      </c>
      <c r="AQ32" s="10"/>
      <c r="AR32" s="12"/>
      <c r="AS32" s="12"/>
      <c r="AT32" s="11"/>
      <c r="AU32" s="12"/>
    </row>
    <row r="33" spans="1:47" s="9" customFormat="1" ht="11.25">
      <c r="A33" s="7">
        <v>32202</v>
      </c>
      <c r="B33" s="29"/>
      <c r="C33" s="11"/>
      <c r="D33" s="10"/>
      <c r="E33" s="12"/>
      <c r="F33" s="12"/>
      <c r="G33" s="12"/>
      <c r="H33" s="12"/>
      <c r="I33" s="12"/>
      <c r="J33" s="12"/>
      <c r="K33" s="12"/>
      <c r="L33" s="186">
        <v>75.936183990238419</v>
      </c>
      <c r="M33" s="10"/>
      <c r="N33" s="12"/>
      <c r="O33" s="11"/>
      <c r="P33" s="10"/>
      <c r="Q33" s="31">
        <v>85.389225023592019</v>
      </c>
      <c r="R33" s="31">
        <v>81.09838340009243</v>
      </c>
      <c r="S33" s="31">
        <v>77.800828397948052</v>
      </c>
      <c r="T33" s="31">
        <v>85.681632086179164</v>
      </c>
      <c r="U33" s="31">
        <v>82.686638814161995</v>
      </c>
      <c r="V33" s="31">
        <v>83.663434040696416</v>
      </c>
      <c r="W33" s="31">
        <v>84.222453979183541</v>
      </c>
      <c r="X33" s="31">
        <v>83.694475971054871</v>
      </c>
      <c r="Y33" s="31">
        <v>88.230485383696134</v>
      </c>
      <c r="Z33" s="11"/>
      <c r="AA33" s="10"/>
      <c r="AB33" s="12"/>
      <c r="AC33" s="31">
        <v>84.693435668945313</v>
      </c>
      <c r="AD33" s="12"/>
      <c r="AE33" s="12"/>
      <c r="AF33" s="30">
        <v>88.725126003809052</v>
      </c>
      <c r="AG33" s="29">
        <v>82.140384299030345</v>
      </c>
      <c r="AH33" s="12"/>
      <c r="AI33" s="12"/>
      <c r="AJ33" s="12"/>
      <c r="AK33" s="12"/>
      <c r="AL33" s="11"/>
      <c r="AM33" s="29">
        <v>86.678790513952023</v>
      </c>
      <c r="AN33" s="142"/>
      <c r="AO33" s="12"/>
      <c r="AP33" s="30">
        <v>84.750941799554667</v>
      </c>
      <c r="AQ33" s="10"/>
      <c r="AR33" s="12"/>
      <c r="AS33" s="12"/>
      <c r="AT33" s="11"/>
      <c r="AU33" s="12"/>
    </row>
    <row r="34" spans="1:47" s="9" customFormat="1" ht="11.25">
      <c r="A34" s="7">
        <v>32233</v>
      </c>
      <c r="B34" s="29"/>
      <c r="C34" s="11"/>
      <c r="D34" s="10"/>
      <c r="E34" s="12"/>
      <c r="F34" s="12"/>
      <c r="G34" s="12"/>
      <c r="H34" s="12"/>
      <c r="I34" s="12"/>
      <c r="J34" s="12"/>
      <c r="K34" s="12"/>
      <c r="L34" s="186">
        <v>78.440054602687567</v>
      </c>
      <c r="M34" s="10"/>
      <c r="N34" s="12"/>
      <c r="O34" s="11"/>
      <c r="P34" s="10"/>
      <c r="Q34" s="31">
        <v>82.879895283392727</v>
      </c>
      <c r="R34" s="31">
        <v>79.930298730072352</v>
      </c>
      <c r="S34" s="31">
        <v>77.368294692469661</v>
      </c>
      <c r="T34" s="31">
        <v>84.331251864582867</v>
      </c>
      <c r="U34" s="31">
        <v>82.119709451262125</v>
      </c>
      <c r="V34" s="31">
        <v>80.866958658855921</v>
      </c>
      <c r="W34" s="31">
        <v>83.927777804760439</v>
      </c>
      <c r="X34" s="31">
        <v>81.373068905889085</v>
      </c>
      <c r="Y34" s="31">
        <v>87.566344786539489</v>
      </c>
      <c r="Z34" s="11"/>
      <c r="AA34" s="10"/>
      <c r="AB34" s="12"/>
      <c r="AC34" s="31">
        <v>83.168952941894517</v>
      </c>
      <c r="AD34" s="12"/>
      <c r="AE34" s="12"/>
      <c r="AF34" s="30">
        <v>86.67654629923463</v>
      </c>
      <c r="AG34" s="29">
        <v>82.169896654605779</v>
      </c>
      <c r="AH34" s="12"/>
      <c r="AI34" s="12"/>
      <c r="AJ34" s="12"/>
      <c r="AK34" s="12"/>
      <c r="AL34" s="11"/>
      <c r="AM34" s="29">
        <v>81.802314286788331</v>
      </c>
      <c r="AN34" s="142"/>
      <c r="AO34" s="12"/>
      <c r="AP34" s="30">
        <v>85.346308149638887</v>
      </c>
      <c r="AQ34" s="10"/>
      <c r="AR34" s="12"/>
      <c r="AS34" s="12"/>
      <c r="AT34" s="11"/>
      <c r="AU34" s="12"/>
    </row>
    <row r="35" spans="1:47" s="9" customFormat="1" ht="11.25">
      <c r="A35" s="7">
        <v>32262</v>
      </c>
      <c r="B35" s="29"/>
      <c r="C35" s="11"/>
      <c r="D35" s="10"/>
      <c r="E35" s="12"/>
      <c r="F35" s="12"/>
      <c r="G35" s="12"/>
      <c r="H35" s="12"/>
      <c r="I35" s="12"/>
      <c r="J35" s="12"/>
      <c r="K35" s="12"/>
      <c r="L35" s="186">
        <v>76.380073129470873</v>
      </c>
      <c r="M35" s="10"/>
      <c r="N35" s="12"/>
      <c r="O35" s="11"/>
      <c r="P35" s="10"/>
      <c r="Q35" s="31">
        <v>82.650163816852512</v>
      </c>
      <c r="R35" s="31">
        <v>80.511943520901212</v>
      </c>
      <c r="S35" s="31">
        <v>77.327699548244524</v>
      </c>
      <c r="T35" s="31">
        <v>83.192484805029466</v>
      </c>
      <c r="U35" s="31">
        <v>81.679202905823658</v>
      </c>
      <c r="V35" s="31">
        <v>80.982203778979823</v>
      </c>
      <c r="W35" s="31">
        <v>82.317551545398302</v>
      </c>
      <c r="X35" s="31">
        <v>81.09953032395839</v>
      </c>
      <c r="Y35" s="31">
        <v>86.696189962291925</v>
      </c>
      <c r="Z35" s="11"/>
      <c r="AA35" s="10"/>
      <c r="AB35" s="12"/>
      <c r="AC35" s="31">
        <v>82.836280822753906</v>
      </c>
      <c r="AD35" s="12"/>
      <c r="AE35" s="12"/>
      <c r="AF35" s="30">
        <v>86.270466612215003</v>
      </c>
      <c r="AG35" s="29">
        <v>82.540652363929894</v>
      </c>
      <c r="AH35" s="12"/>
      <c r="AI35" s="12"/>
      <c r="AJ35" s="12"/>
      <c r="AK35" s="12"/>
      <c r="AL35" s="11"/>
      <c r="AM35" s="29">
        <v>82.656752814993723</v>
      </c>
      <c r="AN35" s="142"/>
      <c r="AO35" s="12"/>
      <c r="AP35" s="30">
        <v>85.592491353544602</v>
      </c>
      <c r="AQ35" s="10"/>
      <c r="AR35" s="12"/>
      <c r="AS35" s="12"/>
      <c r="AT35" s="11"/>
      <c r="AU35" s="12"/>
    </row>
    <row r="36" spans="1:47" s="9" customFormat="1" ht="11.25">
      <c r="A36" s="7">
        <v>32294</v>
      </c>
      <c r="B36" s="29"/>
      <c r="C36" s="11"/>
      <c r="D36" s="10"/>
      <c r="E36" s="12"/>
      <c r="F36" s="12"/>
      <c r="G36" s="12"/>
      <c r="H36" s="12"/>
      <c r="I36" s="12"/>
      <c r="J36" s="12"/>
      <c r="K36" s="12"/>
      <c r="L36" s="186">
        <v>75.922466190700263</v>
      </c>
      <c r="M36" s="10"/>
      <c r="N36" s="12"/>
      <c r="O36" s="11"/>
      <c r="P36" s="10"/>
      <c r="Q36" s="31">
        <v>84.331724377791559</v>
      </c>
      <c r="R36" s="31">
        <v>82.586801037037432</v>
      </c>
      <c r="S36" s="31">
        <v>78.688006681739481</v>
      </c>
      <c r="T36" s="31">
        <v>83.158314323820647</v>
      </c>
      <c r="U36" s="31">
        <v>82.74629431785057</v>
      </c>
      <c r="V36" s="31">
        <v>82.25022798468332</v>
      </c>
      <c r="W36" s="31">
        <v>83.109225121686478</v>
      </c>
      <c r="X36" s="31">
        <v>82.014622551335904</v>
      </c>
      <c r="Y36" s="31">
        <v>86.812761572619038</v>
      </c>
      <c r="Z36" s="11"/>
      <c r="AA36" s="10"/>
      <c r="AB36" s="12"/>
      <c r="AC36" s="31">
        <v>84.078826904296818</v>
      </c>
      <c r="AD36" s="12"/>
      <c r="AE36" s="12"/>
      <c r="AF36" s="30">
        <v>87.812976968366002</v>
      </c>
      <c r="AG36" s="29">
        <v>83.663182881319329</v>
      </c>
      <c r="AH36" s="12"/>
      <c r="AI36" s="12"/>
      <c r="AJ36" s="12"/>
      <c r="AK36" s="12"/>
      <c r="AL36" s="11"/>
      <c r="AM36" s="29">
        <v>84.398539768996443</v>
      </c>
      <c r="AN36" s="142"/>
      <c r="AO36" s="12"/>
      <c r="AP36" s="30">
        <v>86.775277942967108</v>
      </c>
      <c r="AQ36" s="10"/>
      <c r="AR36" s="12"/>
      <c r="AS36" s="12"/>
      <c r="AT36" s="11"/>
      <c r="AU36" s="12"/>
    </row>
    <row r="37" spans="1:47" s="9" customFormat="1" ht="11.25">
      <c r="A37" s="7">
        <v>32324</v>
      </c>
      <c r="B37" s="29"/>
      <c r="C37" s="11"/>
      <c r="D37" s="10"/>
      <c r="E37" s="12"/>
      <c r="F37" s="12"/>
      <c r="G37" s="12"/>
      <c r="H37" s="12"/>
      <c r="I37" s="12"/>
      <c r="J37" s="12"/>
      <c r="K37" s="12"/>
      <c r="L37" s="186">
        <v>81.672961331979465</v>
      </c>
      <c r="M37" s="10"/>
      <c r="N37" s="12"/>
      <c r="O37" s="11"/>
      <c r="P37" s="10"/>
      <c r="Q37" s="31">
        <v>91.263621771562796</v>
      </c>
      <c r="R37" s="31">
        <v>90.861237050643012</v>
      </c>
      <c r="S37" s="31">
        <v>86.861260690325878</v>
      </c>
      <c r="T37" s="31">
        <v>92.015384971311875</v>
      </c>
      <c r="U37" s="31">
        <v>91.520689853278924</v>
      </c>
      <c r="V37" s="31">
        <v>89.830384320683351</v>
      </c>
      <c r="W37" s="31">
        <v>92.252497660084984</v>
      </c>
      <c r="X37" s="31">
        <v>88.58386554682825</v>
      </c>
      <c r="Y37" s="31">
        <v>94.754673319689346</v>
      </c>
      <c r="Z37" s="11"/>
      <c r="AA37" s="10"/>
      <c r="AB37" s="12"/>
      <c r="AC37" s="31">
        <v>89.207633972167912</v>
      </c>
      <c r="AD37" s="12"/>
      <c r="AE37" s="12"/>
      <c r="AF37" s="30">
        <v>91.210098139069643</v>
      </c>
      <c r="AG37" s="29">
        <v>89.292369506374101</v>
      </c>
      <c r="AH37" s="12"/>
      <c r="AI37" s="12"/>
      <c r="AJ37" s="12"/>
      <c r="AK37" s="12"/>
      <c r="AL37" s="11"/>
      <c r="AM37" s="29">
        <v>85.955661824189207</v>
      </c>
      <c r="AN37" s="142"/>
      <c r="AO37" s="12"/>
      <c r="AP37" s="30">
        <v>91.069755061561892</v>
      </c>
      <c r="AQ37" s="10"/>
      <c r="AR37" s="12"/>
      <c r="AS37" s="12"/>
      <c r="AT37" s="11"/>
      <c r="AU37" s="12"/>
    </row>
    <row r="38" spans="1:47" s="9" customFormat="1" ht="11.25">
      <c r="A38" s="7">
        <v>32353</v>
      </c>
      <c r="B38" s="29"/>
      <c r="C38" s="11"/>
      <c r="D38" s="10"/>
      <c r="E38" s="12"/>
      <c r="F38" s="12"/>
      <c r="G38" s="12"/>
      <c r="H38" s="12"/>
      <c r="I38" s="12"/>
      <c r="J38" s="12"/>
      <c r="K38" s="12"/>
      <c r="L38" s="186">
        <v>80.800785130384142</v>
      </c>
      <c r="M38" s="10"/>
      <c r="N38" s="12"/>
      <c r="O38" s="11"/>
      <c r="P38" s="10"/>
      <c r="Q38" s="31">
        <v>89.754513901034755</v>
      </c>
      <c r="R38" s="31">
        <v>88.549212905472942</v>
      </c>
      <c r="S38" s="31">
        <v>86.14150222586764</v>
      </c>
      <c r="T38" s="31">
        <v>90.390266291487251</v>
      </c>
      <c r="U38" s="31">
        <v>89.100480122522868</v>
      </c>
      <c r="V38" s="31">
        <v>90.106569633884973</v>
      </c>
      <c r="W38" s="31">
        <v>89.644636619653909</v>
      </c>
      <c r="X38" s="31">
        <v>90.433772509603344</v>
      </c>
      <c r="Y38" s="31">
        <v>90.777803666922182</v>
      </c>
      <c r="Z38" s="11"/>
      <c r="AA38" s="10"/>
      <c r="AB38" s="12"/>
      <c r="AC38" s="31">
        <v>88.315559387207017</v>
      </c>
      <c r="AD38" s="12"/>
      <c r="AE38" s="12"/>
      <c r="AF38" s="30">
        <v>90.61654322280566</v>
      </c>
      <c r="AG38" s="29">
        <v>87.11704926329449</v>
      </c>
      <c r="AH38" s="12"/>
      <c r="AI38" s="12"/>
      <c r="AJ38" s="12"/>
      <c r="AK38" s="12"/>
      <c r="AL38" s="11"/>
      <c r="AM38" s="29">
        <v>85.505866371046309</v>
      </c>
      <c r="AN38" s="142"/>
      <c r="AO38" s="12"/>
      <c r="AP38" s="30">
        <v>90.208087190327532</v>
      </c>
      <c r="AQ38" s="10"/>
      <c r="AR38" s="12"/>
      <c r="AS38" s="12"/>
      <c r="AT38" s="11"/>
      <c r="AU38" s="12"/>
    </row>
    <row r="39" spans="1:47" s="9" customFormat="1" ht="11.25">
      <c r="A39" s="7">
        <v>32386</v>
      </c>
      <c r="B39" s="29"/>
      <c r="C39" s="11"/>
      <c r="D39" s="10"/>
      <c r="E39" s="12"/>
      <c r="F39" s="12"/>
      <c r="G39" s="12"/>
      <c r="H39" s="12"/>
      <c r="I39" s="12"/>
      <c r="J39" s="12"/>
      <c r="K39" s="12"/>
      <c r="L39" s="186">
        <v>79.510702289431549</v>
      </c>
      <c r="M39" s="10"/>
      <c r="N39" s="12"/>
      <c r="O39" s="11"/>
      <c r="P39" s="10"/>
      <c r="Q39" s="31">
        <v>86.691594441814715</v>
      </c>
      <c r="R39" s="31">
        <v>86.263821475815973</v>
      </c>
      <c r="S39" s="31">
        <v>81.875804323753428</v>
      </c>
      <c r="T39" s="31">
        <v>85.968101485903489</v>
      </c>
      <c r="U39" s="31">
        <v>85.110209566744615</v>
      </c>
      <c r="V39" s="31">
        <v>84.937406230252577</v>
      </c>
      <c r="W39" s="31">
        <v>86.570919875678996</v>
      </c>
      <c r="X39" s="31">
        <v>86.090463324759327</v>
      </c>
      <c r="Y39" s="31">
        <v>88.48723975467064</v>
      </c>
      <c r="Z39" s="11"/>
      <c r="AA39" s="10"/>
      <c r="AB39" s="12"/>
      <c r="AC39" s="31">
        <v>85.489456176757813</v>
      </c>
      <c r="AD39" s="12"/>
      <c r="AE39" s="12"/>
      <c r="AF39" s="30">
        <v>87.63181618363366</v>
      </c>
      <c r="AG39" s="29">
        <v>82.198239168036253</v>
      </c>
      <c r="AH39" s="12"/>
      <c r="AI39" s="12"/>
      <c r="AJ39" s="12"/>
      <c r="AK39" s="12"/>
      <c r="AL39" s="11"/>
      <c r="AM39" s="29">
        <v>84.233081884812705</v>
      </c>
      <c r="AN39" s="142"/>
      <c r="AO39" s="12"/>
      <c r="AP39" s="30">
        <v>86.215430267904893</v>
      </c>
      <c r="AQ39" s="10"/>
      <c r="AR39" s="12"/>
      <c r="AS39" s="12"/>
      <c r="AT39" s="11"/>
      <c r="AU39" s="12"/>
    </row>
    <row r="40" spans="1:47" s="9" customFormat="1" ht="11.25">
      <c r="A40" s="7">
        <v>32416</v>
      </c>
      <c r="B40" s="29"/>
      <c r="C40" s="11"/>
      <c r="D40" s="10"/>
      <c r="E40" s="12"/>
      <c r="F40" s="12"/>
      <c r="G40" s="12"/>
      <c r="H40" s="12"/>
      <c r="I40" s="12"/>
      <c r="J40" s="12"/>
      <c r="K40" s="12"/>
      <c r="L40" s="186">
        <v>83.106205189418432</v>
      </c>
      <c r="M40" s="10"/>
      <c r="N40" s="12"/>
      <c r="O40" s="11"/>
      <c r="P40" s="10"/>
      <c r="Q40" s="31">
        <v>90.695636452617705</v>
      </c>
      <c r="R40" s="31">
        <v>90.324497640829904</v>
      </c>
      <c r="S40" s="31">
        <v>86.008161318809755</v>
      </c>
      <c r="T40" s="31">
        <v>88.643729692500017</v>
      </c>
      <c r="U40" s="31">
        <v>88.442400234392821</v>
      </c>
      <c r="V40" s="31">
        <v>87.152176277676404</v>
      </c>
      <c r="W40" s="31">
        <v>89.312108841150689</v>
      </c>
      <c r="X40" s="31">
        <v>88.792134099648507</v>
      </c>
      <c r="Y40" s="31">
        <v>90.859619020748895</v>
      </c>
      <c r="Z40" s="11"/>
      <c r="AA40" s="10"/>
      <c r="AB40" s="12"/>
      <c r="AC40" s="31">
        <v>89.336486816406207</v>
      </c>
      <c r="AD40" s="12"/>
      <c r="AE40" s="12"/>
      <c r="AF40" s="30">
        <v>90.872358761282499</v>
      </c>
      <c r="AG40" s="29">
        <v>82.900664220846707</v>
      </c>
      <c r="AH40" s="12"/>
      <c r="AI40" s="12"/>
      <c r="AJ40" s="12"/>
      <c r="AK40" s="12"/>
      <c r="AL40" s="11"/>
      <c r="AM40" s="29">
        <v>87.635507042343463</v>
      </c>
      <c r="AN40" s="142"/>
      <c r="AO40" s="12"/>
      <c r="AP40" s="30">
        <v>88.735638413935959</v>
      </c>
      <c r="AQ40" s="10"/>
      <c r="AR40" s="12"/>
      <c r="AS40" s="12"/>
      <c r="AT40" s="11"/>
      <c r="AU40" s="12"/>
    </row>
    <row r="41" spans="1:47" s="9" customFormat="1" ht="11.25">
      <c r="A41" s="7">
        <v>32447</v>
      </c>
      <c r="B41" s="29"/>
      <c r="C41" s="11"/>
      <c r="D41" s="10"/>
      <c r="E41" s="12"/>
      <c r="F41" s="12"/>
      <c r="G41" s="12"/>
      <c r="H41" s="12"/>
      <c r="I41" s="12"/>
      <c r="J41" s="12"/>
      <c r="K41" s="12"/>
      <c r="L41" s="186">
        <v>82.527799674636952</v>
      </c>
      <c r="M41" s="10"/>
      <c r="N41" s="12"/>
      <c r="O41" s="11"/>
      <c r="P41" s="10"/>
      <c r="Q41" s="31">
        <v>87.314853210820829</v>
      </c>
      <c r="R41" s="31">
        <v>87.787446892684699</v>
      </c>
      <c r="S41" s="31">
        <v>83.766795515494479</v>
      </c>
      <c r="T41" s="31">
        <v>87.775368624933918</v>
      </c>
      <c r="U41" s="31">
        <v>87.778993790234637</v>
      </c>
      <c r="V41" s="31">
        <v>85.628979345913891</v>
      </c>
      <c r="W41" s="31">
        <v>88.213013487966464</v>
      </c>
      <c r="X41" s="31">
        <v>88.3364601484041</v>
      </c>
      <c r="Y41" s="31">
        <v>91.514177985488075</v>
      </c>
      <c r="Z41" s="11"/>
      <c r="AA41" s="10"/>
      <c r="AB41" s="12"/>
      <c r="AC41" s="31">
        <v>90.497856140136719</v>
      </c>
      <c r="AD41" s="12"/>
      <c r="AE41" s="12"/>
      <c r="AF41" s="30">
        <v>91.34892959599992</v>
      </c>
      <c r="AG41" s="29">
        <v>81.484508443002582</v>
      </c>
      <c r="AH41" s="12"/>
      <c r="AI41" s="12"/>
      <c r="AJ41" s="12"/>
      <c r="AK41" s="12"/>
      <c r="AL41" s="11"/>
      <c r="AM41" s="29">
        <v>88.27248483104087</v>
      </c>
      <c r="AN41" s="142"/>
      <c r="AO41" s="12"/>
      <c r="AP41" s="30">
        <v>89.883392245398099</v>
      </c>
      <c r="AQ41" s="10"/>
      <c r="AR41" s="12"/>
      <c r="AS41" s="12"/>
      <c r="AT41" s="11"/>
      <c r="AU41" s="12"/>
    </row>
    <row r="42" spans="1:47" s="9" customFormat="1" ht="11.25">
      <c r="A42" s="7">
        <v>32477</v>
      </c>
      <c r="B42" s="29"/>
      <c r="C42" s="11"/>
      <c r="D42" s="10"/>
      <c r="E42" s="12"/>
      <c r="F42" s="12"/>
      <c r="G42" s="12"/>
      <c r="H42" s="12"/>
      <c r="I42" s="12"/>
      <c r="J42" s="12"/>
      <c r="K42" s="12"/>
      <c r="L42" s="186">
        <v>80.540723633728305</v>
      </c>
      <c r="M42" s="10"/>
      <c r="N42" s="12"/>
      <c r="O42" s="11"/>
      <c r="P42" s="10"/>
      <c r="Q42" s="31">
        <v>85.169666971196094</v>
      </c>
      <c r="R42" s="31">
        <v>85.293138652624975</v>
      </c>
      <c r="S42" s="31">
        <v>82.606017250669439</v>
      </c>
      <c r="T42" s="31">
        <v>85.763629151852697</v>
      </c>
      <c r="U42" s="31">
        <v>86.020480340457482</v>
      </c>
      <c r="V42" s="31">
        <v>82.699555447363807</v>
      </c>
      <c r="W42" s="31">
        <v>85.840140498959897</v>
      </c>
      <c r="X42" s="31">
        <v>86.067957502668662</v>
      </c>
      <c r="Y42" s="31">
        <v>88.310224517694266</v>
      </c>
      <c r="Z42" s="11"/>
      <c r="AA42" s="10"/>
      <c r="AB42" s="12"/>
      <c r="AC42" s="31">
        <v>86.968444824218707</v>
      </c>
      <c r="AD42" s="12"/>
      <c r="AE42" s="12"/>
      <c r="AF42" s="30">
        <v>87.493010227501486</v>
      </c>
      <c r="AG42" s="29">
        <v>78.677465587588841</v>
      </c>
      <c r="AH42" s="12"/>
      <c r="AI42" s="12"/>
      <c r="AJ42" s="12"/>
      <c r="AK42" s="12"/>
      <c r="AL42" s="11"/>
      <c r="AM42" s="29">
        <v>85.874618626463402</v>
      </c>
      <c r="AN42" s="142"/>
      <c r="AO42" s="12"/>
      <c r="AP42" s="30">
        <v>86.271836348423221</v>
      </c>
      <c r="AQ42" s="10"/>
      <c r="AR42" s="12"/>
      <c r="AS42" s="12"/>
      <c r="AT42" s="11"/>
      <c r="AU42" s="12"/>
    </row>
    <row r="43" spans="1:47" s="9" customFormat="1" ht="11.25">
      <c r="A43" s="7">
        <v>32507</v>
      </c>
      <c r="B43" s="29"/>
      <c r="C43" s="11"/>
      <c r="D43" s="10"/>
      <c r="E43" s="12"/>
      <c r="F43" s="12"/>
      <c r="G43" s="12"/>
      <c r="H43" s="12"/>
      <c r="I43" s="12"/>
      <c r="J43" s="12"/>
      <c r="K43" s="12"/>
      <c r="L43" s="186">
        <v>83.639031458836413</v>
      </c>
      <c r="M43" s="10"/>
      <c r="N43" s="12"/>
      <c r="O43" s="11"/>
      <c r="P43" s="10"/>
      <c r="Q43" s="31">
        <v>90.36210555722198</v>
      </c>
      <c r="R43" s="31">
        <v>91.306401905933683</v>
      </c>
      <c r="S43" s="31">
        <v>85.662651360348363</v>
      </c>
      <c r="T43" s="31">
        <v>88.049140674575256</v>
      </c>
      <c r="U43" s="31">
        <v>89.269645923877235</v>
      </c>
      <c r="V43" s="31">
        <v>84.882433369272505</v>
      </c>
      <c r="W43" s="31">
        <v>89.014718344554254</v>
      </c>
      <c r="X43" s="31">
        <v>88.529535428360035</v>
      </c>
      <c r="Y43" s="31">
        <v>89.408926550216691</v>
      </c>
      <c r="Z43" s="11"/>
      <c r="AA43" s="10"/>
      <c r="AB43" s="12"/>
      <c r="AC43" s="31">
        <v>89.142654418945313</v>
      </c>
      <c r="AD43" s="12"/>
      <c r="AE43" s="12"/>
      <c r="AF43" s="30">
        <v>88.745061292522834</v>
      </c>
      <c r="AG43" s="29">
        <v>83.728324485029148</v>
      </c>
      <c r="AH43" s="12"/>
      <c r="AI43" s="12"/>
      <c r="AJ43" s="12"/>
      <c r="AK43" s="12"/>
      <c r="AL43" s="11"/>
      <c r="AM43" s="29">
        <v>85.777252910431983</v>
      </c>
      <c r="AN43" s="142"/>
      <c r="AO43" s="12"/>
      <c r="AP43" s="30">
        <v>88.72968861405117</v>
      </c>
      <c r="AQ43" s="10"/>
      <c r="AR43" s="12"/>
      <c r="AS43" s="12"/>
      <c r="AT43" s="11"/>
      <c r="AU43" s="12"/>
    </row>
    <row r="44" spans="1:47" s="9" customFormat="1" ht="11.25">
      <c r="A44" s="7">
        <v>32539</v>
      </c>
      <c r="B44" s="10"/>
      <c r="C44" s="11"/>
      <c r="D44" s="10"/>
      <c r="E44" s="12"/>
      <c r="F44" s="12"/>
      <c r="G44" s="12"/>
      <c r="H44" s="12"/>
      <c r="I44" s="12"/>
      <c r="J44" s="12"/>
      <c r="K44" s="12"/>
      <c r="L44" s="186">
        <v>90.287373731501702</v>
      </c>
      <c r="M44" s="10"/>
      <c r="N44" s="12"/>
      <c r="O44" s="11"/>
      <c r="P44" s="10"/>
      <c r="Q44" s="31">
        <v>95.546794015357591</v>
      </c>
      <c r="R44" s="31">
        <v>96.86422989446001</v>
      </c>
      <c r="S44" s="31">
        <v>91.920892261504079</v>
      </c>
      <c r="T44" s="31">
        <v>94.280520999722839</v>
      </c>
      <c r="U44" s="31">
        <v>95.616271400835274</v>
      </c>
      <c r="V44" s="31">
        <v>92.086688996650111</v>
      </c>
      <c r="W44" s="31">
        <v>95.367538833356221</v>
      </c>
      <c r="X44" s="31">
        <v>95.512305545276135</v>
      </c>
      <c r="Y44" s="31">
        <v>95.202765720321125</v>
      </c>
      <c r="Z44" s="11"/>
      <c r="AA44" s="10"/>
      <c r="AB44" s="12"/>
      <c r="AC44" s="12">
        <v>94.847785949707017</v>
      </c>
      <c r="AD44" s="12"/>
      <c r="AE44" s="12"/>
      <c r="AF44" s="11">
        <v>94.977478723320431</v>
      </c>
      <c r="AG44" s="29">
        <v>90.715880526627728</v>
      </c>
      <c r="AH44" s="12"/>
      <c r="AI44" s="12"/>
      <c r="AJ44" s="12"/>
      <c r="AK44" s="12"/>
      <c r="AL44" s="11"/>
      <c r="AM44" s="10">
        <v>90.074425227329272</v>
      </c>
      <c r="AN44" s="142"/>
      <c r="AO44" s="12">
        <v>90.648414732500726</v>
      </c>
      <c r="AP44" s="11">
        <v>95.166180893888395</v>
      </c>
      <c r="AQ44" s="10"/>
      <c r="AR44" s="12"/>
      <c r="AS44" s="12"/>
      <c r="AT44" s="11"/>
      <c r="AU44" s="12"/>
    </row>
    <row r="45" spans="1:47" s="9" customFormat="1" ht="11.25">
      <c r="A45" s="7">
        <v>32567</v>
      </c>
      <c r="B45" s="10"/>
      <c r="C45" s="11"/>
      <c r="D45" s="10"/>
      <c r="E45" s="12"/>
      <c r="F45" s="12"/>
      <c r="G45" s="12"/>
      <c r="H45" s="12"/>
      <c r="I45" s="12"/>
      <c r="J45" s="12"/>
      <c r="K45" s="12"/>
      <c r="L45" s="186">
        <v>91.493413336642945</v>
      </c>
      <c r="M45" s="10"/>
      <c r="N45" s="12"/>
      <c r="O45" s="11"/>
      <c r="P45" s="10"/>
      <c r="Q45" s="31">
        <v>94.550038394574088</v>
      </c>
      <c r="R45" s="31">
        <v>96.461689277003003</v>
      </c>
      <c r="S45" s="31">
        <v>92.278174062381794</v>
      </c>
      <c r="T45" s="31">
        <v>95.020432642918237</v>
      </c>
      <c r="U45" s="31">
        <v>94.823532193254366</v>
      </c>
      <c r="V45" s="31">
        <v>91.97040192578514</v>
      </c>
      <c r="W45" s="31">
        <v>96.173786592450227</v>
      </c>
      <c r="X45" s="31">
        <v>94.780085670061936</v>
      </c>
      <c r="Y45" s="31">
        <v>94.344270591516434</v>
      </c>
      <c r="Z45" s="11"/>
      <c r="AA45" s="10"/>
      <c r="AB45" s="12"/>
      <c r="AC45" s="12">
        <v>94.183845520019517</v>
      </c>
      <c r="AD45" s="12"/>
      <c r="AE45" s="12"/>
      <c r="AF45" s="11">
        <v>94.008906825501015</v>
      </c>
      <c r="AG45" s="29">
        <v>90.947472499869676</v>
      </c>
      <c r="AH45" s="12"/>
      <c r="AI45" s="12"/>
      <c r="AJ45" s="12"/>
      <c r="AK45" s="12"/>
      <c r="AL45" s="11"/>
      <c r="AM45" s="10">
        <v>87.937488533714657</v>
      </c>
      <c r="AN45" s="12"/>
      <c r="AO45" s="12">
        <v>88.690494904981762</v>
      </c>
      <c r="AP45" s="11">
        <v>94.615176637027858</v>
      </c>
      <c r="AQ45" s="10"/>
      <c r="AR45" s="12"/>
      <c r="AS45" s="12"/>
      <c r="AT45" s="11"/>
      <c r="AU45" s="12"/>
    </row>
    <row r="46" spans="1:47" s="9" customFormat="1" ht="11.25">
      <c r="A46" s="7">
        <v>32598</v>
      </c>
      <c r="B46" s="10"/>
      <c r="C46" s="11"/>
      <c r="D46" s="10"/>
      <c r="E46" s="12"/>
      <c r="F46" s="12"/>
      <c r="G46" s="12"/>
      <c r="H46" s="12"/>
      <c r="I46" s="12"/>
      <c r="J46" s="12"/>
      <c r="K46" s="12"/>
      <c r="L46" s="186">
        <v>91.191147708968955</v>
      </c>
      <c r="M46" s="10"/>
      <c r="N46" s="12"/>
      <c r="O46" s="11"/>
      <c r="P46" s="10"/>
      <c r="Q46" s="31">
        <v>92.616002231206934</v>
      </c>
      <c r="R46" s="31">
        <v>93.801050166390354</v>
      </c>
      <c r="S46" s="31">
        <v>90.510895692881718</v>
      </c>
      <c r="T46" s="31">
        <v>92.958525362331315</v>
      </c>
      <c r="U46" s="31">
        <v>92.843948723421889</v>
      </c>
      <c r="V46" s="31">
        <v>92.466326198575786</v>
      </c>
      <c r="W46" s="31">
        <v>94.819577448640985</v>
      </c>
      <c r="X46" s="31">
        <v>93.883532690023372</v>
      </c>
      <c r="Y46" s="31">
        <v>93.217672447199888</v>
      </c>
      <c r="Z46" s="11"/>
      <c r="AA46" s="10"/>
      <c r="AB46" s="12"/>
      <c r="AC46" s="12">
        <v>94.372215270996008</v>
      </c>
      <c r="AD46" s="12"/>
      <c r="AE46" s="12"/>
      <c r="AF46" s="11">
        <v>94.488252358326847</v>
      </c>
      <c r="AG46" s="29">
        <v>91.345091060161081</v>
      </c>
      <c r="AH46" s="12"/>
      <c r="AI46" s="12"/>
      <c r="AJ46" s="12"/>
      <c r="AK46" s="12"/>
      <c r="AL46" s="11"/>
      <c r="AM46" s="10">
        <v>90.428231753586203</v>
      </c>
      <c r="AN46" s="12"/>
      <c r="AO46" s="12">
        <v>90.37518555466059</v>
      </c>
      <c r="AP46" s="11">
        <v>95.671401334518237</v>
      </c>
      <c r="AQ46" s="10"/>
      <c r="AR46" s="12"/>
      <c r="AS46" s="12"/>
      <c r="AT46" s="11"/>
      <c r="AU46" s="12"/>
    </row>
    <row r="47" spans="1:47" s="9" customFormat="1" ht="11.25">
      <c r="A47" s="7">
        <v>32626</v>
      </c>
      <c r="B47" s="10"/>
      <c r="C47" s="11"/>
      <c r="D47" s="10"/>
      <c r="E47" s="12"/>
      <c r="F47" s="12"/>
      <c r="G47" s="12"/>
      <c r="H47" s="12"/>
      <c r="I47" s="12"/>
      <c r="J47" s="12"/>
      <c r="K47" s="12"/>
      <c r="L47" s="186">
        <v>95.870823159394305</v>
      </c>
      <c r="M47" s="10"/>
      <c r="N47" s="12"/>
      <c r="O47" s="11"/>
      <c r="P47" s="10"/>
      <c r="Q47" s="31">
        <v>97.789709938566432</v>
      </c>
      <c r="R47" s="31">
        <v>97.791526938484907</v>
      </c>
      <c r="S47" s="31">
        <v>95.408163295482737</v>
      </c>
      <c r="T47" s="31">
        <v>96.937202304613308</v>
      </c>
      <c r="U47" s="31">
        <v>96.823786288126243</v>
      </c>
      <c r="V47" s="31">
        <v>97.5372498017136</v>
      </c>
      <c r="W47" s="31">
        <v>98.383260517781693</v>
      </c>
      <c r="X47" s="31">
        <v>97.679907861024205</v>
      </c>
      <c r="Y47" s="31">
        <v>96.811137188330378</v>
      </c>
      <c r="Z47" s="11"/>
      <c r="AA47" s="10"/>
      <c r="AB47" s="12"/>
      <c r="AC47" s="12">
        <v>98.524597167968707</v>
      </c>
      <c r="AD47" s="12"/>
      <c r="AE47" s="12"/>
      <c r="AF47" s="11">
        <v>97.776869064461579</v>
      </c>
      <c r="AG47" s="29">
        <v>95.998206192720232</v>
      </c>
      <c r="AH47" s="12"/>
      <c r="AI47" s="12"/>
      <c r="AJ47" s="12"/>
      <c r="AK47" s="12"/>
      <c r="AL47" s="11"/>
      <c r="AM47" s="10">
        <v>94.445721869711008</v>
      </c>
      <c r="AN47" s="12"/>
      <c r="AO47" s="12">
        <v>94.851829894516399</v>
      </c>
      <c r="AP47" s="11">
        <v>98.678552631175123</v>
      </c>
      <c r="AQ47" s="10"/>
      <c r="AR47" s="12"/>
      <c r="AS47" s="12"/>
      <c r="AT47" s="11"/>
      <c r="AU47" s="12"/>
    </row>
    <row r="48" spans="1:47" s="9" customFormat="1" ht="11.25">
      <c r="A48" s="7">
        <v>32659</v>
      </c>
      <c r="B48" s="10"/>
      <c r="C48" s="11"/>
      <c r="D48" s="10"/>
      <c r="E48" s="12"/>
      <c r="F48" s="12"/>
      <c r="G48" s="12"/>
      <c r="H48" s="12"/>
      <c r="I48" s="12"/>
      <c r="J48" s="12"/>
      <c r="K48" s="12"/>
      <c r="L48" s="186">
        <v>100.05090816777458</v>
      </c>
      <c r="M48" s="10"/>
      <c r="N48" s="12"/>
      <c r="O48" s="11"/>
      <c r="P48" s="10"/>
      <c r="Q48" s="31">
        <v>102.13625327535644</v>
      </c>
      <c r="R48" s="31">
        <v>102.06610997496787</v>
      </c>
      <c r="S48" s="31">
        <v>99.488650225344784</v>
      </c>
      <c r="T48" s="31">
        <v>101.9482410818992</v>
      </c>
      <c r="U48" s="31">
        <v>101.79571095173024</v>
      </c>
      <c r="V48" s="31">
        <v>101.6432480961864</v>
      </c>
      <c r="W48" s="31">
        <v>103.56324602826382</v>
      </c>
      <c r="X48" s="31">
        <v>99.705811323400937</v>
      </c>
      <c r="Y48" s="31">
        <v>103.09023813278013</v>
      </c>
      <c r="Z48" s="11"/>
      <c r="AA48" s="10"/>
      <c r="AB48" s="12"/>
      <c r="AC48" s="12">
        <v>102.56410217285001</v>
      </c>
      <c r="AD48" s="12"/>
      <c r="AE48" s="12"/>
      <c r="AF48" s="11">
        <v>100.98378183960887</v>
      </c>
      <c r="AG48" s="29">
        <v>99.709044852576639</v>
      </c>
      <c r="AH48" s="12"/>
      <c r="AI48" s="12"/>
      <c r="AJ48" s="12"/>
      <c r="AK48" s="12"/>
      <c r="AL48" s="11"/>
      <c r="AM48" s="10">
        <v>98.519138307282759</v>
      </c>
      <c r="AN48" s="12"/>
      <c r="AO48" s="12">
        <v>100.5831592893901</v>
      </c>
      <c r="AP48" s="11">
        <v>100.92499404799997</v>
      </c>
      <c r="AQ48" s="10"/>
      <c r="AR48" s="12"/>
      <c r="AS48" s="12"/>
      <c r="AT48" s="11"/>
      <c r="AU48" s="12"/>
    </row>
    <row r="49" spans="1:69" s="27" customFormat="1" ht="11.25">
      <c r="A49" s="35">
        <v>32689</v>
      </c>
      <c r="B49" s="10"/>
      <c r="C49" s="11"/>
      <c r="D49" s="10"/>
      <c r="E49" s="12"/>
      <c r="F49" s="12"/>
      <c r="G49" s="12"/>
      <c r="H49" s="12"/>
      <c r="I49" s="12"/>
      <c r="J49" s="12"/>
      <c r="K49" s="12"/>
      <c r="L49" s="186">
        <v>100</v>
      </c>
      <c r="M49" s="28"/>
      <c r="N49" s="12"/>
      <c r="O49" s="11"/>
      <c r="P49" s="10"/>
      <c r="Q49" s="31">
        <v>100</v>
      </c>
      <c r="R49" s="31">
        <v>100</v>
      </c>
      <c r="S49" s="31">
        <v>100</v>
      </c>
      <c r="T49" s="31">
        <v>100</v>
      </c>
      <c r="U49" s="31">
        <v>100</v>
      </c>
      <c r="V49" s="31">
        <v>100</v>
      </c>
      <c r="W49" s="31">
        <v>100</v>
      </c>
      <c r="X49" s="31">
        <v>100</v>
      </c>
      <c r="Y49" s="31">
        <v>100</v>
      </c>
      <c r="Z49" s="11"/>
      <c r="AA49" s="10"/>
      <c r="AB49" s="12"/>
      <c r="AC49" s="12">
        <v>100</v>
      </c>
      <c r="AD49" s="12"/>
      <c r="AE49" s="12"/>
      <c r="AF49" s="11">
        <v>100</v>
      </c>
      <c r="AG49" s="29">
        <v>100</v>
      </c>
      <c r="AH49" s="12"/>
      <c r="AI49" s="12"/>
      <c r="AJ49" s="12"/>
      <c r="AK49" s="12"/>
      <c r="AL49" s="11"/>
      <c r="AM49" s="10">
        <v>100</v>
      </c>
      <c r="AN49" s="12"/>
      <c r="AO49" s="12">
        <v>100</v>
      </c>
      <c r="AP49" s="11">
        <v>100</v>
      </c>
      <c r="AQ49" s="10"/>
      <c r="AR49" s="12"/>
      <c r="AS49" s="12"/>
      <c r="AT49" s="11"/>
      <c r="AU49" s="12"/>
      <c r="AV49" s="9"/>
      <c r="AW49" s="9"/>
      <c r="AX49" s="9"/>
      <c r="AY49" s="9"/>
      <c r="AZ49" s="9"/>
      <c r="BA49" s="9"/>
      <c r="BB49" s="9"/>
      <c r="BC49" s="9"/>
      <c r="BD49" s="9"/>
      <c r="BE49" s="9"/>
      <c r="BF49" s="9"/>
      <c r="BG49" s="9"/>
      <c r="BH49" s="9"/>
      <c r="BI49" s="9"/>
      <c r="BJ49" s="9"/>
      <c r="BK49" s="9"/>
      <c r="BL49" s="9"/>
      <c r="BM49" s="9"/>
      <c r="BN49" s="9"/>
      <c r="BO49" s="9"/>
      <c r="BP49" s="9"/>
      <c r="BQ49" s="9"/>
    </row>
    <row r="50" spans="1:69" s="9" customFormat="1" ht="11.25">
      <c r="A50" s="7">
        <v>32720</v>
      </c>
      <c r="B50" s="10"/>
      <c r="C50" s="11"/>
      <c r="D50" s="10"/>
      <c r="E50" s="12"/>
      <c r="F50" s="12"/>
      <c r="G50" s="12"/>
      <c r="H50" s="12"/>
      <c r="I50" s="12"/>
      <c r="J50" s="12"/>
      <c r="K50" s="12"/>
      <c r="L50" s="186">
        <v>106.46083458491734</v>
      </c>
      <c r="M50" s="10"/>
      <c r="N50" s="12"/>
      <c r="O50" s="11"/>
      <c r="P50" s="10"/>
      <c r="Q50" s="31">
        <v>102.98107999999999</v>
      </c>
      <c r="R50" s="31">
        <v>104.24742549999999</v>
      </c>
      <c r="S50" s="31">
        <v>102.950492</v>
      </c>
      <c r="T50" s="31">
        <v>101.87133</v>
      </c>
      <c r="U50" s="31">
        <v>103.16128</v>
      </c>
      <c r="V50" s="31">
        <v>103.575686</v>
      </c>
      <c r="W50" s="31">
        <v>102.073013</v>
      </c>
      <c r="X50" s="31">
        <v>103.10036479999999</v>
      </c>
      <c r="Y50" s="31">
        <v>105.84883050000001</v>
      </c>
      <c r="Z50" s="11"/>
      <c r="AA50" s="10"/>
      <c r="AB50" s="12"/>
      <c r="AC50" s="12">
        <v>106.90000152587001</v>
      </c>
      <c r="AD50" s="12"/>
      <c r="AE50" s="12"/>
      <c r="AF50" s="11">
        <v>108.04092988000001</v>
      </c>
      <c r="AG50" s="29">
        <v>104.76036041666667</v>
      </c>
      <c r="AH50" s="12"/>
      <c r="AI50" s="12"/>
      <c r="AJ50" s="12"/>
      <c r="AK50" s="12"/>
      <c r="AL50" s="11"/>
      <c r="AM50" s="10">
        <v>107.13947083333333</v>
      </c>
      <c r="AN50" s="12"/>
      <c r="AO50" s="12">
        <v>109.87906770352964</v>
      </c>
      <c r="AP50" s="11">
        <v>108.07408571428572</v>
      </c>
      <c r="AQ50" s="10"/>
      <c r="AR50" s="12"/>
      <c r="AS50" s="12"/>
      <c r="AT50" s="11"/>
      <c r="AU50" s="12"/>
    </row>
    <row r="51" spans="1:69" s="9" customFormat="1" ht="11.25">
      <c r="A51" s="7">
        <v>32751</v>
      </c>
      <c r="B51" s="10"/>
      <c r="C51" s="11"/>
      <c r="D51" s="10"/>
      <c r="E51" s="12"/>
      <c r="F51" s="12"/>
      <c r="G51" s="12"/>
      <c r="H51" s="12"/>
      <c r="I51" s="12"/>
      <c r="J51" s="12"/>
      <c r="K51" s="12"/>
      <c r="L51" s="186">
        <v>108.9971745523447</v>
      </c>
      <c r="M51" s="10"/>
      <c r="N51" s="12"/>
      <c r="O51" s="11"/>
      <c r="P51" s="10"/>
      <c r="Q51" s="31">
        <v>107.31220471247839</v>
      </c>
      <c r="R51" s="31">
        <v>108.50945847960539</v>
      </c>
      <c r="S51" s="31">
        <v>105.21331704703206</v>
      </c>
      <c r="T51" s="31">
        <v>104.7944177933136</v>
      </c>
      <c r="U51" s="31">
        <v>106.09488144581121</v>
      </c>
      <c r="V51" s="31">
        <v>106.61878937100927</v>
      </c>
      <c r="W51" s="31">
        <v>104.56803928655108</v>
      </c>
      <c r="X51" s="31">
        <v>105.52213803525974</v>
      </c>
      <c r="Y51" s="31">
        <v>110.10297501951088</v>
      </c>
      <c r="Z51" s="11"/>
      <c r="AA51" s="10"/>
      <c r="AB51" s="12"/>
      <c r="AC51" s="12">
        <v>110.00009918212001</v>
      </c>
      <c r="AD51" s="12"/>
      <c r="AE51" s="12"/>
      <c r="AF51" s="11">
        <v>112.44404046383774</v>
      </c>
      <c r="AG51" s="29">
        <v>104.18207667964414</v>
      </c>
      <c r="AH51" s="12"/>
      <c r="AI51" s="12"/>
      <c r="AJ51" s="12"/>
      <c r="AK51" s="12"/>
      <c r="AL51" s="11"/>
      <c r="AM51" s="10">
        <v>107.12297572786463</v>
      </c>
      <c r="AN51" s="12"/>
      <c r="AO51" s="12">
        <v>110.60454246552231</v>
      </c>
      <c r="AP51" s="11">
        <v>110.8150496482035</v>
      </c>
      <c r="AQ51" s="10"/>
      <c r="AR51" s="12"/>
      <c r="AS51" s="12"/>
      <c r="AT51" s="11"/>
      <c r="AU51" s="12"/>
    </row>
    <row r="52" spans="1:69" s="9" customFormat="1" ht="11.25">
      <c r="A52" s="7">
        <v>32780</v>
      </c>
      <c r="B52" s="10"/>
      <c r="C52" s="11"/>
      <c r="D52" s="10"/>
      <c r="E52" s="12"/>
      <c r="F52" s="12"/>
      <c r="G52" s="12"/>
      <c r="H52" s="12"/>
      <c r="I52" s="12"/>
      <c r="J52" s="12"/>
      <c r="K52" s="12"/>
      <c r="L52" s="186">
        <v>104.70964492517483</v>
      </c>
      <c r="M52" s="10"/>
      <c r="N52" s="12"/>
      <c r="O52" s="11"/>
      <c r="P52" s="10"/>
      <c r="Q52" s="31">
        <v>101.62802102721272</v>
      </c>
      <c r="R52" s="31">
        <v>101.60749301371479</v>
      </c>
      <c r="S52" s="31">
        <v>98.956840817091745</v>
      </c>
      <c r="T52" s="31">
        <v>99.309165678646536</v>
      </c>
      <c r="U52" s="31">
        <v>100.12193483499391</v>
      </c>
      <c r="V52" s="31">
        <v>100.72046095581467</v>
      </c>
      <c r="W52" s="31">
        <v>99.49134860720595</v>
      </c>
      <c r="X52" s="31">
        <v>100.74781116502555</v>
      </c>
      <c r="Y52" s="31">
        <v>105.87258519085125</v>
      </c>
      <c r="Z52" s="11"/>
      <c r="AA52" s="10"/>
      <c r="AB52" s="12"/>
      <c r="AC52" s="12">
        <v>106.81009674072001</v>
      </c>
      <c r="AD52" s="12"/>
      <c r="AE52" s="12"/>
      <c r="AF52" s="11">
        <v>106.73659207908155</v>
      </c>
      <c r="AG52" s="29">
        <v>100.9247350633979</v>
      </c>
      <c r="AH52" s="12"/>
      <c r="AI52" s="12"/>
      <c r="AJ52" s="12"/>
      <c r="AK52" s="12"/>
      <c r="AL52" s="11"/>
      <c r="AM52" s="10">
        <v>107.45052136582869</v>
      </c>
      <c r="AN52" s="12"/>
      <c r="AO52" s="12">
        <v>110.8492888575654</v>
      </c>
      <c r="AP52" s="11">
        <v>105.66753101837296</v>
      </c>
      <c r="AQ52" s="10"/>
      <c r="AR52" s="12"/>
      <c r="AS52" s="12"/>
      <c r="AT52" s="11"/>
      <c r="AU52" s="12"/>
    </row>
    <row r="53" spans="1:69" s="9" customFormat="1" ht="11.25">
      <c r="A53" s="7">
        <v>32812</v>
      </c>
      <c r="B53" s="10"/>
      <c r="C53" s="11"/>
      <c r="D53" s="10"/>
      <c r="E53" s="12"/>
      <c r="F53" s="12"/>
      <c r="G53" s="12"/>
      <c r="H53" s="12"/>
      <c r="I53" s="12"/>
      <c r="J53" s="12"/>
      <c r="K53" s="12"/>
      <c r="L53" s="186">
        <v>91.011620899885955</v>
      </c>
      <c r="M53" s="10"/>
      <c r="N53" s="12"/>
      <c r="O53" s="11"/>
      <c r="P53" s="10"/>
      <c r="Q53" s="31">
        <v>91.904109696099567</v>
      </c>
      <c r="R53" s="31">
        <v>90.945147349471853</v>
      </c>
      <c r="S53" s="31">
        <v>88.466748721372909</v>
      </c>
      <c r="T53" s="31">
        <v>89.231476122458787</v>
      </c>
      <c r="U53" s="31">
        <v>89.885366093090596</v>
      </c>
      <c r="V53" s="31">
        <v>89.629335308328365</v>
      </c>
      <c r="W53" s="31">
        <v>90.171884045228765</v>
      </c>
      <c r="X53" s="31">
        <v>89.543046225417271</v>
      </c>
      <c r="Y53" s="31">
        <v>101.78659051556228</v>
      </c>
      <c r="Z53" s="11"/>
      <c r="AA53" s="10"/>
      <c r="AB53" s="12"/>
      <c r="AC53" s="12">
        <v>102.11045074462001</v>
      </c>
      <c r="AD53" s="12"/>
      <c r="AE53" s="12"/>
      <c r="AF53" s="11">
        <v>98.020723728284793</v>
      </c>
      <c r="AG53" s="29">
        <v>93.83289059940499</v>
      </c>
      <c r="AH53" s="12"/>
      <c r="AI53" s="12"/>
      <c r="AJ53" s="12"/>
      <c r="AK53" s="12"/>
      <c r="AL53" s="11"/>
      <c r="AM53" s="10">
        <v>107.90761158569808</v>
      </c>
      <c r="AN53" s="12"/>
      <c r="AO53" s="12">
        <v>109.8735509950876</v>
      </c>
      <c r="AP53" s="11">
        <v>98.932772112272914</v>
      </c>
      <c r="AQ53" s="10"/>
      <c r="AR53" s="12"/>
      <c r="AS53" s="12"/>
      <c r="AT53" s="11"/>
      <c r="AU53" s="12"/>
    </row>
    <row r="54" spans="1:69" s="9" customFormat="1" ht="11.25">
      <c r="A54" s="7">
        <v>32842</v>
      </c>
      <c r="B54" s="10"/>
      <c r="C54" s="11"/>
      <c r="D54" s="10"/>
      <c r="E54" s="12"/>
      <c r="F54" s="12"/>
      <c r="G54" s="12"/>
      <c r="H54" s="12"/>
      <c r="I54" s="12"/>
      <c r="J54" s="12"/>
      <c r="K54" s="12"/>
      <c r="L54" s="186">
        <v>90.570434716247533</v>
      </c>
      <c r="M54" s="10"/>
      <c r="N54" s="12"/>
      <c r="O54" s="11"/>
      <c r="P54" s="10"/>
      <c r="Q54" s="31">
        <v>91.665563388972373</v>
      </c>
      <c r="R54" s="31">
        <v>89.617973900783326</v>
      </c>
      <c r="S54" s="31">
        <v>88.272682753372777</v>
      </c>
      <c r="T54" s="31">
        <v>87.904148991989601</v>
      </c>
      <c r="U54" s="31">
        <v>89.405638905715165</v>
      </c>
      <c r="V54" s="31">
        <v>90.916039705321069</v>
      </c>
      <c r="W54" s="31">
        <v>87.925754533011087</v>
      </c>
      <c r="X54" s="31">
        <v>88.752834573232917</v>
      </c>
      <c r="Y54" s="31">
        <v>102.44231825682301</v>
      </c>
      <c r="Z54" s="11"/>
      <c r="AA54" s="10"/>
      <c r="AB54" s="12"/>
      <c r="AC54" s="12">
        <v>102.00833892822001</v>
      </c>
      <c r="AD54" s="12"/>
      <c r="AE54" s="12"/>
      <c r="AF54" s="11">
        <v>96.589595962684172</v>
      </c>
      <c r="AG54" s="29">
        <v>95.372987426480009</v>
      </c>
      <c r="AH54" s="12"/>
      <c r="AI54" s="12"/>
      <c r="AJ54" s="12"/>
      <c r="AK54" s="12"/>
      <c r="AL54" s="11"/>
      <c r="AM54" s="10">
        <v>110.77686634515285</v>
      </c>
      <c r="AN54" s="12"/>
      <c r="AO54" s="12">
        <v>112.15597171561458</v>
      </c>
      <c r="AP54" s="11">
        <v>99.580920275489262</v>
      </c>
      <c r="AQ54" s="10"/>
      <c r="AR54" s="12"/>
      <c r="AS54" s="12"/>
      <c r="AT54" s="11"/>
      <c r="AU54" s="12"/>
    </row>
    <row r="55" spans="1:69" s="9" customFormat="1" ht="11.25">
      <c r="A55" s="7">
        <v>32871</v>
      </c>
      <c r="B55" s="10"/>
      <c r="C55" s="11"/>
      <c r="D55" s="10"/>
      <c r="E55" s="12"/>
      <c r="F55" s="12"/>
      <c r="G55" s="12"/>
      <c r="H55" s="12"/>
      <c r="I55" s="12"/>
      <c r="J55" s="12"/>
      <c r="K55" s="12"/>
      <c r="L55" s="186">
        <v>90.869719507596258</v>
      </c>
      <c r="M55" s="10"/>
      <c r="N55" s="12"/>
      <c r="O55" s="11"/>
      <c r="P55" s="10"/>
      <c r="Q55" s="31">
        <v>91.675800599091659</v>
      </c>
      <c r="R55" s="31">
        <v>89.433213901070516</v>
      </c>
      <c r="S55" s="31">
        <v>87.313739526096143</v>
      </c>
      <c r="T55" s="31">
        <v>88.251069748318415</v>
      </c>
      <c r="U55" s="31">
        <v>89.735778167938406</v>
      </c>
      <c r="V55" s="31">
        <v>89.323321608781029</v>
      </c>
      <c r="W55" s="31">
        <v>87.894135552423478</v>
      </c>
      <c r="X55" s="31">
        <v>88.680041894642486</v>
      </c>
      <c r="Y55" s="31">
        <v>104.58252718884292</v>
      </c>
      <c r="Z55" s="11"/>
      <c r="AA55" s="10"/>
      <c r="AB55" s="12"/>
      <c r="AC55" s="12">
        <v>103.33444976806001</v>
      </c>
      <c r="AD55" s="12"/>
      <c r="AE55" s="12"/>
      <c r="AF55" s="11">
        <v>95.379658018403234</v>
      </c>
      <c r="AG55" s="29">
        <v>96.212321376201231</v>
      </c>
      <c r="AH55" s="12"/>
      <c r="AI55" s="12"/>
      <c r="AJ55" s="12"/>
      <c r="AK55" s="12"/>
      <c r="AL55" s="11"/>
      <c r="AM55" s="10">
        <v>116.49521028109885</v>
      </c>
      <c r="AN55" s="12"/>
      <c r="AO55" s="12">
        <v>116.51663601885403</v>
      </c>
      <c r="AP55" s="11">
        <v>100.41621698447049</v>
      </c>
      <c r="AQ55" s="10"/>
      <c r="AR55" s="12"/>
      <c r="AS55" s="12"/>
      <c r="AT55" s="11"/>
      <c r="AU55" s="12"/>
    </row>
    <row r="56" spans="1:69" s="9" customFormat="1" ht="11.25">
      <c r="A56" s="7">
        <v>32904</v>
      </c>
      <c r="B56" s="10"/>
      <c r="C56" s="11"/>
      <c r="D56" s="10"/>
      <c r="E56" s="12"/>
      <c r="F56" s="12"/>
      <c r="G56" s="12"/>
      <c r="H56" s="12"/>
      <c r="I56" s="12"/>
      <c r="J56" s="12"/>
      <c r="K56" s="12"/>
      <c r="L56" s="186">
        <v>82.314117855490039</v>
      </c>
      <c r="M56" s="10"/>
      <c r="N56" s="12"/>
      <c r="O56" s="11"/>
      <c r="P56" s="10"/>
      <c r="Q56" s="31">
        <v>79.04090791385596</v>
      </c>
      <c r="R56" s="31">
        <v>79.836793945800949</v>
      </c>
      <c r="S56" s="31">
        <v>75.370011021406299</v>
      </c>
      <c r="T56" s="31">
        <v>78.490716766764592</v>
      </c>
      <c r="U56" s="31">
        <v>79.347512218895886</v>
      </c>
      <c r="V56" s="31">
        <v>77.873817156239525</v>
      </c>
      <c r="W56" s="31">
        <v>78.600085288908417</v>
      </c>
      <c r="X56" s="31">
        <v>77.189411219744699</v>
      </c>
      <c r="Y56" s="31">
        <v>98.794122443354865</v>
      </c>
      <c r="Z56" s="11"/>
      <c r="AA56" s="10"/>
      <c r="AB56" s="12"/>
      <c r="AC56" s="12">
        <v>95.687698364257813</v>
      </c>
      <c r="AD56" s="12"/>
      <c r="AE56" s="12"/>
      <c r="AF56" s="11">
        <v>85.292546809459694</v>
      </c>
      <c r="AG56" s="29">
        <v>87.218886662100985</v>
      </c>
      <c r="AH56" s="12"/>
      <c r="AI56" s="12"/>
      <c r="AJ56" s="12"/>
      <c r="AK56" s="12"/>
      <c r="AL56" s="11"/>
      <c r="AM56" s="10">
        <v>110.39896932900483</v>
      </c>
      <c r="AN56" s="12"/>
      <c r="AO56" s="12">
        <v>106.89589737905717</v>
      </c>
      <c r="AP56" s="11">
        <v>91.610797241751527</v>
      </c>
      <c r="AQ56" s="10"/>
      <c r="AR56" s="12"/>
      <c r="AS56" s="12"/>
      <c r="AT56" s="11"/>
      <c r="AU56" s="12"/>
    </row>
    <row r="57" spans="1:69" s="9" customFormat="1" ht="11.25">
      <c r="A57" s="7">
        <v>32932</v>
      </c>
      <c r="B57" s="10"/>
      <c r="C57" s="11"/>
      <c r="D57" s="10"/>
      <c r="E57" s="12"/>
      <c r="F57" s="12"/>
      <c r="G57" s="12"/>
      <c r="H57" s="12"/>
      <c r="I57" s="12"/>
      <c r="J57" s="12"/>
      <c r="K57" s="12"/>
      <c r="L57" s="186">
        <v>83.089701059688437</v>
      </c>
      <c r="M57" s="10"/>
      <c r="N57" s="12"/>
      <c r="O57" s="11"/>
      <c r="P57" s="10"/>
      <c r="Q57" s="31">
        <v>79.575719247437164</v>
      </c>
      <c r="R57" s="31">
        <v>80.589330775326431</v>
      </c>
      <c r="S57" s="31">
        <v>76.770972204869778</v>
      </c>
      <c r="T57" s="31">
        <v>79.92242354632009</v>
      </c>
      <c r="U57" s="31">
        <v>81.175645574464127</v>
      </c>
      <c r="V57" s="31">
        <v>79.732171451758191</v>
      </c>
      <c r="W57" s="31">
        <v>78.916347508884371</v>
      </c>
      <c r="X57" s="31">
        <v>79.411462954906312</v>
      </c>
      <c r="Y57" s="31">
        <v>99.669733960217343</v>
      </c>
      <c r="Z57" s="11"/>
      <c r="AA57" s="10"/>
      <c r="AB57" s="12"/>
      <c r="AC57" s="12">
        <v>96.835952758789006</v>
      </c>
      <c r="AD57" s="12"/>
      <c r="AE57" s="12"/>
      <c r="AF57" s="11">
        <v>85.845467211647914</v>
      </c>
      <c r="AG57" s="29">
        <v>88.562273746853862</v>
      </c>
      <c r="AH57" s="12"/>
      <c r="AI57" s="12"/>
      <c r="AJ57" s="12"/>
      <c r="AK57" s="12"/>
      <c r="AL57" s="11"/>
      <c r="AM57" s="10">
        <v>110.62331328255769</v>
      </c>
      <c r="AN57" s="12"/>
      <c r="AO57" s="12">
        <v>106.37048698890898</v>
      </c>
      <c r="AP57" s="11">
        <v>93.221566070845952</v>
      </c>
      <c r="AQ57" s="10"/>
      <c r="AR57" s="12"/>
      <c r="AS57" s="12"/>
      <c r="AT57" s="11"/>
      <c r="AU57" s="12"/>
    </row>
    <row r="58" spans="1:69" s="9" customFormat="1" ht="11.25">
      <c r="A58" s="7">
        <v>32962</v>
      </c>
      <c r="B58" s="10"/>
      <c r="C58" s="11"/>
      <c r="D58" s="10"/>
      <c r="E58" s="12"/>
      <c r="F58" s="12"/>
      <c r="G58" s="12"/>
      <c r="H58" s="12"/>
      <c r="I58" s="12"/>
      <c r="J58" s="12"/>
      <c r="K58" s="12"/>
      <c r="L58" s="186">
        <v>87.764967382199373</v>
      </c>
      <c r="M58" s="10"/>
      <c r="N58" s="12"/>
      <c r="O58" s="11"/>
      <c r="P58" s="10"/>
      <c r="Q58" s="31">
        <v>84.121224384116658</v>
      </c>
      <c r="R58" s="31">
        <v>84.871896166325755</v>
      </c>
      <c r="S58" s="31">
        <v>81.137295146891205</v>
      </c>
      <c r="T58" s="31">
        <v>84.719159609268999</v>
      </c>
      <c r="U58" s="31">
        <v>85.759892418607038</v>
      </c>
      <c r="V58" s="31">
        <v>85.050573593043126</v>
      </c>
      <c r="W58" s="31">
        <v>82.54096611675476</v>
      </c>
      <c r="X58" s="31">
        <v>83.949015604101717</v>
      </c>
      <c r="Y58" s="31">
        <v>103.09460858160634</v>
      </c>
      <c r="Z58" s="11"/>
      <c r="AA58" s="10"/>
      <c r="AB58" s="12"/>
      <c r="AC58" s="12">
        <v>97.610641479492116</v>
      </c>
      <c r="AD58" s="12"/>
      <c r="AE58" s="12"/>
      <c r="AF58" s="11">
        <v>88.494557449357018</v>
      </c>
      <c r="AG58" s="29">
        <v>91.301687533533652</v>
      </c>
      <c r="AH58" s="12"/>
      <c r="AI58" s="12"/>
      <c r="AJ58" s="12"/>
      <c r="AK58" s="12"/>
      <c r="AL58" s="11"/>
      <c r="AM58" s="10">
        <v>108.67590950600609</v>
      </c>
      <c r="AN58" s="12"/>
      <c r="AO58" s="12">
        <v>108.48715861189115</v>
      </c>
      <c r="AP58" s="11">
        <v>95.513130998075738</v>
      </c>
      <c r="AQ58" s="10"/>
      <c r="AR58" s="12"/>
      <c r="AS58" s="12"/>
      <c r="AT58" s="11"/>
      <c r="AU58" s="12"/>
    </row>
    <row r="59" spans="1:69" s="9" customFormat="1" ht="11.25">
      <c r="A59" s="7">
        <v>32993</v>
      </c>
      <c r="B59" s="10"/>
      <c r="C59" s="11"/>
      <c r="D59" s="10"/>
      <c r="E59" s="12"/>
      <c r="F59" s="12"/>
      <c r="G59" s="12"/>
      <c r="H59" s="12"/>
      <c r="I59" s="12"/>
      <c r="J59" s="12"/>
      <c r="K59" s="12"/>
      <c r="L59" s="186">
        <v>81.426060117897464</v>
      </c>
      <c r="M59" s="10"/>
      <c r="N59" s="12"/>
      <c r="O59" s="11"/>
      <c r="P59" s="10"/>
      <c r="Q59" s="31">
        <v>78.939239192340935</v>
      </c>
      <c r="R59" s="31">
        <v>79.614672907219202</v>
      </c>
      <c r="S59" s="31">
        <v>76.903862653339786</v>
      </c>
      <c r="T59" s="31">
        <v>80.077967861412915</v>
      </c>
      <c r="U59" s="31">
        <v>81.3931170453031</v>
      </c>
      <c r="V59" s="31">
        <v>81.882631940998593</v>
      </c>
      <c r="W59" s="31">
        <v>77.661689135390517</v>
      </c>
      <c r="X59" s="31">
        <v>79.734295671896717</v>
      </c>
      <c r="Y59" s="31">
        <v>96.494124414121529</v>
      </c>
      <c r="Z59" s="11"/>
      <c r="AA59" s="10"/>
      <c r="AB59" s="12"/>
      <c r="AC59" s="12">
        <v>93.510993957519517</v>
      </c>
      <c r="AD59" s="12"/>
      <c r="AE59" s="12"/>
      <c r="AF59" s="11">
        <v>84.060484266670045</v>
      </c>
      <c r="AG59" s="29">
        <v>85.820847230895623</v>
      </c>
      <c r="AH59" s="12"/>
      <c r="AI59" s="12"/>
      <c r="AJ59" s="12"/>
      <c r="AK59" s="12"/>
      <c r="AL59" s="11"/>
      <c r="AM59" s="10">
        <v>103.11333751369257</v>
      </c>
      <c r="AN59" s="12"/>
      <c r="AO59" s="12">
        <v>103.77805425885607</v>
      </c>
      <c r="AP59" s="11">
        <v>90.062268734175703</v>
      </c>
      <c r="AQ59" s="10"/>
      <c r="AR59" s="12"/>
      <c r="AS59" s="12"/>
      <c r="AT59" s="11"/>
      <c r="AU59" s="12"/>
    </row>
    <row r="60" spans="1:69" s="9" customFormat="1" ht="11.25">
      <c r="A60" s="7">
        <v>33024</v>
      </c>
      <c r="B60" s="10"/>
      <c r="C60" s="11"/>
      <c r="D60" s="10"/>
      <c r="E60" s="12"/>
      <c r="F60" s="12"/>
      <c r="G60" s="12"/>
      <c r="H60" s="12"/>
      <c r="I60" s="12"/>
      <c r="J60" s="12"/>
      <c r="K60" s="12"/>
      <c r="L60" s="186">
        <v>86.944165322144528</v>
      </c>
      <c r="M60" s="10"/>
      <c r="N60" s="12"/>
      <c r="O60" s="11"/>
      <c r="P60" s="10"/>
      <c r="Q60" s="31">
        <v>87.05407615123957</v>
      </c>
      <c r="R60" s="31">
        <v>85.070352759739677</v>
      </c>
      <c r="S60" s="31">
        <v>82.382649174566268</v>
      </c>
      <c r="T60" s="31">
        <v>83.764129690484339</v>
      </c>
      <c r="U60" s="31">
        <v>86.332989036320456</v>
      </c>
      <c r="V60" s="31">
        <v>91.889950556720507</v>
      </c>
      <c r="W60" s="31">
        <v>82.002307260019919</v>
      </c>
      <c r="X60" s="31">
        <v>85.724507896872453</v>
      </c>
      <c r="Y60" s="31">
        <v>102.51777148159081</v>
      </c>
      <c r="Z60" s="11"/>
      <c r="AA60" s="10"/>
      <c r="AB60" s="12"/>
      <c r="AC60" s="12">
        <v>101.08538818359001</v>
      </c>
      <c r="AD60" s="12"/>
      <c r="AE60" s="12"/>
      <c r="AF60" s="11">
        <v>89.980540599549528</v>
      </c>
      <c r="AG60" s="29">
        <v>94.333241850165052</v>
      </c>
      <c r="AH60" s="12"/>
      <c r="AI60" s="12"/>
      <c r="AJ60" s="12"/>
      <c r="AK60" s="12"/>
      <c r="AL60" s="11"/>
      <c r="AM60" s="10">
        <v>109.0732337087845</v>
      </c>
      <c r="AN60" s="12"/>
      <c r="AO60" s="12">
        <v>115.27310280586758</v>
      </c>
      <c r="AP60" s="11">
        <v>97.535740265969338</v>
      </c>
      <c r="AQ60" s="10"/>
      <c r="AR60" s="12"/>
      <c r="AS60" s="12"/>
      <c r="AT60" s="11"/>
      <c r="AU60" s="12"/>
    </row>
    <row r="61" spans="1:69" s="9" customFormat="1" ht="11.25">
      <c r="A61" s="7">
        <v>33053</v>
      </c>
      <c r="B61" s="10"/>
      <c r="C61" s="11"/>
      <c r="D61" s="10"/>
      <c r="E61" s="12"/>
      <c r="F61" s="12"/>
      <c r="G61" s="12"/>
      <c r="H61" s="12"/>
      <c r="I61" s="12"/>
      <c r="J61" s="12"/>
      <c r="K61" s="12"/>
      <c r="L61" s="186">
        <v>84.389370763299937</v>
      </c>
      <c r="M61" s="10"/>
      <c r="N61" s="12"/>
      <c r="O61" s="11"/>
      <c r="P61" s="10"/>
      <c r="Q61" s="31">
        <v>82.98010034361711</v>
      </c>
      <c r="R61" s="31">
        <v>79.949074988426972</v>
      </c>
      <c r="S61" s="31">
        <v>77.522667675993901</v>
      </c>
      <c r="T61" s="31">
        <v>80.651002304885608</v>
      </c>
      <c r="U61" s="31">
        <v>81.597261989124334</v>
      </c>
      <c r="V61" s="31">
        <v>89.352170658225219</v>
      </c>
      <c r="W61" s="31">
        <v>78.634147197697999</v>
      </c>
      <c r="X61" s="31">
        <v>82.043741499730231</v>
      </c>
      <c r="Y61" s="31">
        <v>99.588375985141298</v>
      </c>
      <c r="Z61" s="11"/>
      <c r="AA61" s="10"/>
      <c r="AB61" s="12"/>
      <c r="AC61" s="12">
        <v>98.052825927734318</v>
      </c>
      <c r="AD61" s="12"/>
      <c r="AE61" s="12"/>
      <c r="AF61" s="11">
        <v>86.531649169611029</v>
      </c>
      <c r="AG61" s="29">
        <v>92.056900148009817</v>
      </c>
      <c r="AH61" s="12"/>
      <c r="AI61" s="12"/>
      <c r="AJ61" s="12"/>
      <c r="AK61" s="12"/>
      <c r="AL61" s="11"/>
      <c r="AM61" s="10">
        <v>108.01553943158861</v>
      </c>
      <c r="AN61" s="12"/>
      <c r="AO61" s="12">
        <v>117.27579942622337</v>
      </c>
      <c r="AP61" s="11">
        <v>94.882742253905931</v>
      </c>
      <c r="AQ61" s="10"/>
      <c r="AR61" s="12"/>
      <c r="AS61" s="12"/>
      <c r="AT61" s="11"/>
      <c r="AU61" s="12"/>
    </row>
    <row r="62" spans="1:69" s="9" customFormat="1" ht="11.25">
      <c r="A62" s="7">
        <v>33085</v>
      </c>
      <c r="B62" s="10"/>
      <c r="C62" s="11"/>
      <c r="D62" s="10"/>
      <c r="E62" s="12"/>
      <c r="F62" s="12"/>
      <c r="G62" s="12"/>
      <c r="H62" s="12"/>
      <c r="I62" s="12"/>
      <c r="J62" s="12"/>
      <c r="K62" s="12"/>
      <c r="L62" s="186">
        <v>79.163051800875436</v>
      </c>
      <c r="M62" s="10"/>
      <c r="N62" s="12"/>
      <c r="O62" s="11"/>
      <c r="P62" s="10"/>
      <c r="Q62" s="31">
        <v>78.69409518076894</v>
      </c>
      <c r="R62" s="31">
        <v>73.699179172782166</v>
      </c>
      <c r="S62" s="31">
        <v>72.056677717147977</v>
      </c>
      <c r="T62" s="31">
        <v>72.900870046718367</v>
      </c>
      <c r="U62" s="31">
        <v>74.600497502821426</v>
      </c>
      <c r="V62" s="31">
        <v>83.525193226970615</v>
      </c>
      <c r="W62" s="31">
        <v>71.515627227697777</v>
      </c>
      <c r="X62" s="31">
        <v>75.898978504405477</v>
      </c>
      <c r="Y62" s="31">
        <v>93.389651286398689</v>
      </c>
      <c r="Z62" s="11"/>
      <c r="AA62" s="10"/>
      <c r="AB62" s="12"/>
      <c r="AC62" s="12">
        <v>98.15000152587892</v>
      </c>
      <c r="AD62" s="12"/>
      <c r="AE62" s="12"/>
      <c r="AF62" s="11">
        <v>84.822392000867097</v>
      </c>
      <c r="AG62" s="29">
        <v>86.907705109639224</v>
      </c>
      <c r="AH62" s="12"/>
      <c r="AI62" s="12"/>
      <c r="AJ62" s="12"/>
      <c r="AK62" s="12"/>
      <c r="AL62" s="11"/>
      <c r="AM62" s="10">
        <v>110.30812737244757</v>
      </c>
      <c r="AN62" s="12"/>
      <c r="AO62" s="12">
        <v>115.49290427049741</v>
      </c>
      <c r="AP62" s="11">
        <v>92.13923680737166</v>
      </c>
      <c r="AQ62" s="10"/>
      <c r="AR62" s="12"/>
      <c r="AS62" s="12"/>
      <c r="AT62" s="11"/>
      <c r="AU62" s="12"/>
    </row>
    <row r="63" spans="1:69" s="9" customFormat="1" ht="11.25">
      <c r="A63" s="7">
        <v>33116</v>
      </c>
      <c r="B63" s="10"/>
      <c r="C63" s="11"/>
      <c r="D63" s="10"/>
      <c r="E63" s="12"/>
      <c r="F63" s="12"/>
      <c r="G63" s="12"/>
      <c r="H63" s="12"/>
      <c r="I63" s="12"/>
      <c r="J63" s="12"/>
      <c r="K63" s="12"/>
      <c r="L63" s="186">
        <v>67.738103865342609</v>
      </c>
      <c r="M63" s="10"/>
      <c r="N63" s="12"/>
      <c r="O63" s="11"/>
      <c r="P63" s="10"/>
      <c r="Q63" s="31">
        <v>66.637811971174443</v>
      </c>
      <c r="R63" s="31">
        <v>62.597335283961613</v>
      </c>
      <c r="S63" s="31">
        <v>61.132751349807791</v>
      </c>
      <c r="T63" s="31">
        <v>61.704596959064055</v>
      </c>
      <c r="U63" s="31">
        <v>64.099806074821785</v>
      </c>
      <c r="V63" s="31">
        <v>70.684151967038261</v>
      </c>
      <c r="W63" s="31">
        <v>60.053233011662073</v>
      </c>
      <c r="X63" s="31">
        <v>65.706052778530861</v>
      </c>
      <c r="Y63" s="31">
        <v>80.451506898764819</v>
      </c>
      <c r="Z63" s="11"/>
      <c r="AA63" s="10"/>
      <c r="AB63" s="12"/>
      <c r="AC63" s="12">
        <v>87.379997253417912</v>
      </c>
      <c r="AD63" s="12"/>
      <c r="AE63" s="12"/>
      <c r="AF63" s="11">
        <v>75.864913718189115</v>
      </c>
      <c r="AG63" s="29">
        <v>74.745877838598489</v>
      </c>
      <c r="AH63" s="12"/>
      <c r="AI63" s="12"/>
      <c r="AJ63" s="12"/>
      <c r="AK63" s="12"/>
      <c r="AL63" s="11"/>
      <c r="AM63" s="10">
        <v>102.48926668803374</v>
      </c>
      <c r="AN63" s="12"/>
      <c r="AO63" s="12">
        <v>102.65144458791801</v>
      </c>
      <c r="AP63" s="11">
        <v>79.768502528488327</v>
      </c>
      <c r="AQ63" s="10"/>
      <c r="AR63" s="12"/>
      <c r="AS63" s="12"/>
      <c r="AT63" s="11"/>
      <c r="AU63" s="12"/>
    </row>
    <row r="64" spans="1:69" s="9" customFormat="1" ht="11.25">
      <c r="A64" s="7">
        <v>33144</v>
      </c>
      <c r="B64" s="10"/>
      <c r="C64" s="11"/>
      <c r="D64" s="10"/>
      <c r="E64" s="12"/>
      <c r="F64" s="12"/>
      <c r="G64" s="12"/>
      <c r="H64" s="12"/>
      <c r="I64" s="12"/>
      <c r="J64" s="12"/>
      <c r="K64" s="12"/>
      <c r="L64" s="186">
        <v>61.631887742270926</v>
      </c>
      <c r="M64" s="10"/>
      <c r="N64" s="12"/>
      <c r="O64" s="11"/>
      <c r="P64" s="10"/>
      <c r="Q64" s="31">
        <v>54.173413153670893</v>
      </c>
      <c r="R64" s="31">
        <v>52.055672349707343</v>
      </c>
      <c r="S64" s="31">
        <v>50.556875842763041</v>
      </c>
      <c r="T64" s="31">
        <v>51.822528008277779</v>
      </c>
      <c r="U64" s="31">
        <v>52.790723440901353</v>
      </c>
      <c r="V64" s="31">
        <v>58.572375875945959</v>
      </c>
      <c r="W64" s="31">
        <v>51.297243916702165</v>
      </c>
      <c r="X64" s="31">
        <v>55.642380680214202</v>
      </c>
      <c r="Y64" s="31">
        <v>72.92141793881369</v>
      </c>
      <c r="Z64" s="11"/>
      <c r="AA64" s="10"/>
      <c r="AB64" s="12"/>
      <c r="AC64" s="12">
        <v>78.970001220703111</v>
      </c>
      <c r="AD64" s="12"/>
      <c r="AE64" s="12"/>
      <c r="AF64" s="11">
        <v>69.061197357593926</v>
      </c>
      <c r="AG64" s="29">
        <v>67.317551391769427</v>
      </c>
      <c r="AH64" s="12"/>
      <c r="AI64" s="12"/>
      <c r="AJ64" s="12"/>
      <c r="AK64" s="12"/>
      <c r="AL64" s="11"/>
      <c r="AM64" s="10">
        <v>101.01950158034364</v>
      </c>
      <c r="AN64" s="12"/>
      <c r="AO64" s="12">
        <v>98.103479992338933</v>
      </c>
      <c r="AP64" s="11">
        <v>72.73735508304479</v>
      </c>
      <c r="AQ64" s="10"/>
      <c r="AR64" s="12"/>
      <c r="AS64" s="12"/>
      <c r="AT64" s="11"/>
      <c r="AU64" s="12"/>
    </row>
    <row r="65" spans="1:47" s="9" customFormat="1" ht="11.25">
      <c r="A65" s="7">
        <v>33177</v>
      </c>
      <c r="B65" s="10"/>
      <c r="C65" s="11"/>
      <c r="D65" s="10"/>
      <c r="E65" s="12"/>
      <c r="F65" s="12"/>
      <c r="G65" s="12"/>
      <c r="H65" s="12"/>
      <c r="I65" s="12"/>
      <c r="J65" s="12"/>
      <c r="K65" s="12"/>
      <c r="L65" s="186">
        <v>57.393194285042021</v>
      </c>
      <c r="M65" s="10"/>
      <c r="N65" s="12"/>
      <c r="O65" s="11"/>
      <c r="P65" s="10"/>
      <c r="Q65" s="31">
        <v>49.191952204006505</v>
      </c>
      <c r="R65" s="31">
        <v>47.208457404305442</v>
      </c>
      <c r="S65" s="31">
        <v>46.173709724088027</v>
      </c>
      <c r="T65" s="31">
        <v>46.866165461235838</v>
      </c>
      <c r="U65" s="31">
        <v>48.372684689163819</v>
      </c>
      <c r="V65" s="31">
        <v>53.632399266281439</v>
      </c>
      <c r="W65" s="31">
        <v>45.465493453083141</v>
      </c>
      <c r="X65" s="31">
        <v>49.894174991068823</v>
      </c>
      <c r="Y65" s="31">
        <v>69.229528910710854</v>
      </c>
      <c r="Z65" s="11"/>
      <c r="AA65" s="10"/>
      <c r="AB65" s="12"/>
      <c r="AC65" s="12">
        <v>75.769996643066406</v>
      </c>
      <c r="AD65" s="12"/>
      <c r="AE65" s="12"/>
      <c r="AF65" s="11">
        <v>64.543273674893754</v>
      </c>
      <c r="AG65" s="29">
        <v>61.274154679246998</v>
      </c>
      <c r="AH65" s="12"/>
      <c r="AI65" s="12"/>
      <c r="AJ65" s="12"/>
      <c r="AK65" s="12"/>
      <c r="AL65" s="11"/>
      <c r="AM65" s="10">
        <v>103.45929984304232</v>
      </c>
      <c r="AN65" s="12"/>
      <c r="AO65" s="12">
        <v>101.92096541851507</v>
      </c>
      <c r="AP65" s="11">
        <v>68.739925350251696</v>
      </c>
      <c r="AQ65" s="10"/>
      <c r="AR65" s="12"/>
      <c r="AS65" s="12"/>
      <c r="AT65" s="11"/>
      <c r="AU65" s="12"/>
    </row>
    <row r="66" spans="1:47" s="9" customFormat="1" ht="11.25">
      <c r="A66" s="7">
        <v>33207</v>
      </c>
      <c r="B66" s="10"/>
      <c r="C66" s="11"/>
      <c r="D66" s="10"/>
      <c r="E66" s="12"/>
      <c r="F66" s="12"/>
      <c r="G66" s="12"/>
      <c r="H66" s="12"/>
      <c r="I66" s="12"/>
      <c r="J66" s="12"/>
      <c r="K66" s="12"/>
      <c r="L66" s="186">
        <v>62.70269750579758</v>
      </c>
      <c r="M66" s="10"/>
      <c r="N66" s="12"/>
      <c r="O66" s="11"/>
      <c r="P66" s="10"/>
      <c r="Q66" s="31">
        <v>56.313715116663452</v>
      </c>
      <c r="R66" s="31">
        <v>53.680231783941487</v>
      </c>
      <c r="S66" s="31">
        <v>52.983833232325985</v>
      </c>
      <c r="T66" s="31">
        <v>53.276049036722448</v>
      </c>
      <c r="U66" s="31">
        <v>55.192296735160333</v>
      </c>
      <c r="V66" s="31">
        <v>61.570560715827341</v>
      </c>
      <c r="W66" s="31">
        <v>50.924709475765752</v>
      </c>
      <c r="X66" s="31">
        <v>57.600224043846673</v>
      </c>
      <c r="Y66" s="31">
        <v>73.99876375714399</v>
      </c>
      <c r="Z66" s="11"/>
      <c r="AA66" s="10"/>
      <c r="AB66" s="12"/>
      <c r="AC66" s="12">
        <v>83.959999084472614</v>
      </c>
      <c r="AD66" s="12"/>
      <c r="AE66" s="12"/>
      <c r="AF66" s="11">
        <v>69.49184447191827</v>
      </c>
      <c r="AG66" s="29">
        <v>66.417639983691458</v>
      </c>
      <c r="AH66" s="12"/>
      <c r="AI66" s="12"/>
      <c r="AJ66" s="12"/>
      <c r="AK66" s="12"/>
      <c r="AL66" s="11"/>
      <c r="AM66" s="10">
        <v>104.33710132826775</v>
      </c>
      <c r="AN66" s="12"/>
      <c r="AO66" s="12">
        <v>108.43542105790718</v>
      </c>
      <c r="AP66" s="11">
        <v>71.596417156748259</v>
      </c>
      <c r="AQ66" s="10"/>
      <c r="AR66" s="12"/>
      <c r="AS66" s="12"/>
      <c r="AT66" s="11"/>
      <c r="AU66" s="12"/>
    </row>
    <row r="67" spans="1:47" s="9" customFormat="1" ht="11.25">
      <c r="A67" s="7">
        <v>33238</v>
      </c>
      <c r="B67" s="10"/>
      <c r="C67" s="11"/>
      <c r="D67" s="10"/>
      <c r="E67" s="12"/>
      <c r="F67" s="12"/>
      <c r="G67" s="12"/>
      <c r="H67" s="12"/>
      <c r="I67" s="12"/>
      <c r="J67" s="12"/>
      <c r="K67" s="12"/>
      <c r="L67" s="186">
        <v>64.26192479432018</v>
      </c>
      <c r="M67" s="10"/>
      <c r="N67" s="12"/>
      <c r="O67" s="11"/>
      <c r="P67" s="10"/>
      <c r="Q67" s="31">
        <v>57.899432747696139</v>
      </c>
      <c r="R67" s="31">
        <v>54.678448975707582</v>
      </c>
      <c r="S67" s="31">
        <v>54.322004580884915</v>
      </c>
      <c r="T67" s="31">
        <v>54.743587886925063</v>
      </c>
      <c r="U67" s="31">
        <v>56.540805705906763</v>
      </c>
      <c r="V67" s="31">
        <v>63.346899714936882</v>
      </c>
      <c r="W67" s="31">
        <v>51.563946627458286</v>
      </c>
      <c r="X67" s="31">
        <v>58.613586398256345</v>
      </c>
      <c r="Y67" s="31">
        <v>75.666620117495938</v>
      </c>
      <c r="Z67" s="11"/>
      <c r="AA67" s="10"/>
      <c r="AB67" s="12"/>
      <c r="AC67" s="12">
        <v>86.5</v>
      </c>
      <c r="AD67" s="12"/>
      <c r="AE67" s="12"/>
      <c r="AF67" s="11">
        <v>72.902440210509624</v>
      </c>
      <c r="AG67" s="29">
        <v>67.880655932133052</v>
      </c>
      <c r="AH67" s="12"/>
      <c r="AI67" s="12"/>
      <c r="AJ67" s="12"/>
      <c r="AK67" s="12"/>
      <c r="AL67" s="11"/>
      <c r="AM67" s="10">
        <v>104.18625543169026</v>
      </c>
      <c r="AN67" s="12"/>
      <c r="AO67" s="12">
        <v>110.81415519148408</v>
      </c>
      <c r="AP67" s="11">
        <v>73.593841764463264</v>
      </c>
      <c r="AQ67" s="10"/>
      <c r="AR67" s="12"/>
      <c r="AS67" s="12"/>
      <c r="AT67" s="11"/>
      <c r="AU67" s="12"/>
    </row>
    <row r="68" spans="1:47" s="9" customFormat="1" ht="11.25">
      <c r="A68" s="7">
        <v>33269</v>
      </c>
      <c r="B68" s="10"/>
      <c r="C68" s="11"/>
      <c r="D68" s="10"/>
      <c r="E68" s="12"/>
      <c r="F68" s="12"/>
      <c r="G68" s="12"/>
      <c r="H68" s="12"/>
      <c r="I68" s="12"/>
      <c r="J68" s="12"/>
      <c r="K68" s="12"/>
      <c r="L68" s="186">
        <v>72.804626767698963</v>
      </c>
      <c r="M68" s="10"/>
      <c r="N68" s="12"/>
      <c r="O68" s="11"/>
      <c r="P68" s="10"/>
      <c r="Q68" s="31">
        <v>68.184016347577</v>
      </c>
      <c r="R68" s="31">
        <v>66.325237467623069</v>
      </c>
      <c r="S68" s="31">
        <v>65.254956607522701</v>
      </c>
      <c r="T68" s="31">
        <v>65.095305835839767</v>
      </c>
      <c r="U68" s="31">
        <v>68.262444105134847</v>
      </c>
      <c r="V68" s="31">
        <v>70.589583875936569</v>
      </c>
      <c r="W68" s="31">
        <v>62.212177988782344</v>
      </c>
      <c r="X68" s="31">
        <v>66.831413076483443</v>
      </c>
      <c r="Y68" s="31">
        <v>87.524665608572718</v>
      </c>
      <c r="Z68" s="11"/>
      <c r="AA68" s="10"/>
      <c r="AB68" s="12"/>
      <c r="AC68" s="12">
        <v>91.059997558593707</v>
      </c>
      <c r="AD68" s="12"/>
      <c r="AE68" s="12"/>
      <c r="AF68" s="11">
        <v>84.923446079164989</v>
      </c>
      <c r="AG68" s="29">
        <v>79.067506820896469</v>
      </c>
      <c r="AH68" s="12"/>
      <c r="AI68" s="12"/>
      <c r="AJ68" s="12"/>
      <c r="AK68" s="12"/>
      <c r="AL68" s="11"/>
      <c r="AM68" s="10">
        <v>101.08184309359351</v>
      </c>
      <c r="AN68" s="12"/>
      <c r="AO68" s="12">
        <v>117.32921376247751</v>
      </c>
      <c r="AP68" s="11">
        <v>76.678825021218074</v>
      </c>
      <c r="AQ68" s="10"/>
      <c r="AR68" s="12"/>
      <c r="AS68" s="12"/>
      <c r="AT68" s="11"/>
      <c r="AU68" s="12"/>
    </row>
    <row r="69" spans="1:47" s="9" customFormat="1" ht="11.25">
      <c r="A69" s="7">
        <v>33297</v>
      </c>
      <c r="B69" s="10"/>
      <c r="C69" s="11"/>
      <c r="D69" s="10"/>
      <c r="E69" s="12"/>
      <c r="F69" s="12"/>
      <c r="G69" s="12"/>
      <c r="H69" s="12"/>
      <c r="I69" s="12"/>
      <c r="J69" s="12"/>
      <c r="K69" s="12"/>
      <c r="L69" s="186">
        <v>80.0786202040847</v>
      </c>
      <c r="M69" s="10"/>
      <c r="N69" s="12"/>
      <c r="O69" s="11"/>
      <c r="P69" s="10"/>
      <c r="Q69" s="31">
        <v>79.379936835234318</v>
      </c>
      <c r="R69" s="31">
        <v>76.331370541090536</v>
      </c>
      <c r="S69" s="31">
        <v>75.873782152640374</v>
      </c>
      <c r="T69" s="31">
        <v>74.813916523674024</v>
      </c>
      <c r="U69" s="31">
        <v>78.471993685319958</v>
      </c>
      <c r="V69" s="31">
        <v>78.420336302421134</v>
      </c>
      <c r="W69" s="31">
        <v>71.09731297492057</v>
      </c>
      <c r="X69" s="31">
        <v>75.95464833711587</v>
      </c>
      <c r="Y69" s="31">
        <v>96.594573015959753</v>
      </c>
      <c r="Z69" s="11"/>
      <c r="AA69" s="10"/>
      <c r="AB69" s="12"/>
      <c r="AC69" s="12">
        <v>99</v>
      </c>
      <c r="AD69" s="12"/>
      <c r="AE69" s="12"/>
      <c r="AF69" s="11">
        <v>92.486446202069658</v>
      </c>
      <c r="AG69" s="29">
        <v>90.248212346877878</v>
      </c>
      <c r="AH69" s="12"/>
      <c r="AI69" s="12"/>
      <c r="AJ69" s="12"/>
      <c r="AK69" s="12"/>
      <c r="AL69" s="11"/>
      <c r="AM69" s="10">
        <v>105.72082718789865</v>
      </c>
      <c r="AN69" s="12"/>
      <c r="AO69" s="12">
        <v>126.17169097778287</v>
      </c>
      <c r="AP69" s="11">
        <v>81.449631286136167</v>
      </c>
      <c r="AQ69" s="10"/>
      <c r="AR69" s="12"/>
      <c r="AS69" s="12"/>
      <c r="AT69" s="11"/>
      <c r="AU69" s="12"/>
    </row>
    <row r="70" spans="1:47" s="9" customFormat="1" ht="11.25">
      <c r="A70" s="7">
        <v>33326</v>
      </c>
      <c r="B70" s="10"/>
      <c r="C70" s="11"/>
      <c r="D70" s="10"/>
      <c r="E70" s="12"/>
      <c r="F70" s="12"/>
      <c r="G70" s="12"/>
      <c r="H70" s="12"/>
      <c r="I70" s="12"/>
      <c r="J70" s="12"/>
      <c r="K70" s="12"/>
      <c r="L70" s="186">
        <v>82.42277933712009</v>
      </c>
      <c r="M70" s="10"/>
      <c r="N70" s="12"/>
      <c r="O70" s="11"/>
      <c r="P70" s="10"/>
      <c r="Q70" s="31">
        <v>78.941121369211672</v>
      </c>
      <c r="R70" s="31">
        <v>77.74906239975833</v>
      </c>
      <c r="S70" s="31">
        <v>76.702477118787158</v>
      </c>
      <c r="T70" s="31">
        <v>78.31565370792444</v>
      </c>
      <c r="U70" s="31">
        <v>81.834823086071424</v>
      </c>
      <c r="V70" s="31">
        <v>79.224944636951236</v>
      </c>
      <c r="W70" s="31">
        <v>74.238419990104617</v>
      </c>
      <c r="X70" s="31">
        <v>78.01533979751305</v>
      </c>
      <c r="Y70" s="31">
        <v>98.837345222830095</v>
      </c>
      <c r="Z70" s="11"/>
      <c r="AA70" s="10"/>
      <c r="AB70" s="12"/>
      <c r="AC70" s="12">
        <v>103.73000335693001</v>
      </c>
      <c r="AD70" s="12"/>
      <c r="AE70" s="12"/>
      <c r="AF70" s="11">
        <v>93.370699575155584</v>
      </c>
      <c r="AG70" s="29">
        <v>94.938248367660236</v>
      </c>
      <c r="AH70" s="12"/>
      <c r="AI70" s="12"/>
      <c r="AJ70" s="12"/>
      <c r="AK70" s="12"/>
      <c r="AL70" s="11"/>
      <c r="AM70" s="10">
        <v>106.17996411010408</v>
      </c>
      <c r="AN70" s="12"/>
      <c r="AO70" s="12">
        <v>131.7561193392865</v>
      </c>
      <c r="AP70" s="11">
        <v>80.914824695924537</v>
      </c>
      <c r="AQ70" s="10"/>
      <c r="AR70" s="12"/>
      <c r="AS70" s="12"/>
      <c r="AT70" s="11"/>
      <c r="AU70" s="12"/>
    </row>
    <row r="71" spans="1:47" s="9" customFormat="1" ht="11.25">
      <c r="A71" s="7">
        <v>33358</v>
      </c>
      <c r="B71" s="10"/>
      <c r="C71" s="11"/>
      <c r="D71" s="10"/>
      <c r="E71" s="12"/>
      <c r="F71" s="12"/>
      <c r="G71" s="12"/>
      <c r="H71" s="12"/>
      <c r="I71" s="12"/>
      <c r="J71" s="12"/>
      <c r="K71" s="12"/>
      <c r="L71" s="186">
        <v>81.882532461479698</v>
      </c>
      <c r="M71" s="10"/>
      <c r="N71" s="12"/>
      <c r="O71" s="11"/>
      <c r="P71" s="10"/>
      <c r="Q71" s="31">
        <v>79.209448556035341</v>
      </c>
      <c r="R71" s="31">
        <v>78.596136879622449</v>
      </c>
      <c r="S71" s="31">
        <v>77.49503614460788</v>
      </c>
      <c r="T71" s="31">
        <v>77.145956165152072</v>
      </c>
      <c r="U71" s="31">
        <v>81.827734553695706</v>
      </c>
      <c r="V71" s="31">
        <v>77.838644372709368</v>
      </c>
      <c r="W71" s="31">
        <v>73.415951391592927</v>
      </c>
      <c r="X71" s="31">
        <v>78.623743361108026</v>
      </c>
      <c r="Y71" s="31">
        <v>99.041893358774587</v>
      </c>
      <c r="Z71" s="11"/>
      <c r="AA71" s="10"/>
      <c r="AB71" s="12"/>
      <c r="AC71" s="12">
        <v>104.01000213623001</v>
      </c>
      <c r="AD71" s="12"/>
      <c r="AE71" s="12"/>
      <c r="AF71" s="11">
        <v>95.576150899687804</v>
      </c>
      <c r="AG71" s="29">
        <v>93.375523264044887</v>
      </c>
      <c r="AH71" s="12"/>
      <c r="AI71" s="12"/>
      <c r="AJ71" s="12"/>
      <c r="AK71" s="12"/>
      <c r="AL71" s="11"/>
      <c r="AM71" s="10">
        <v>105.80909483097183</v>
      </c>
      <c r="AN71" s="12"/>
      <c r="AO71" s="12">
        <v>131.07103568205903</v>
      </c>
      <c r="AP71" s="11">
        <v>80.125460949264919</v>
      </c>
      <c r="AQ71" s="10"/>
      <c r="AR71" s="12"/>
      <c r="AS71" s="12"/>
      <c r="AT71" s="11"/>
      <c r="AU71" s="12"/>
    </row>
    <row r="72" spans="1:47" s="9" customFormat="1" ht="11.25">
      <c r="A72" s="7">
        <v>33389</v>
      </c>
      <c r="B72" s="10"/>
      <c r="C72" s="11"/>
      <c r="D72" s="10"/>
      <c r="E72" s="12"/>
      <c r="F72" s="12"/>
      <c r="G72" s="12"/>
      <c r="H72" s="12"/>
      <c r="I72" s="12"/>
      <c r="J72" s="12"/>
      <c r="K72" s="12"/>
      <c r="L72" s="186">
        <v>87.396824592797088</v>
      </c>
      <c r="M72" s="10"/>
      <c r="N72" s="12"/>
      <c r="O72" s="11"/>
      <c r="P72" s="10"/>
      <c r="Q72" s="31">
        <v>81.849436108849162</v>
      </c>
      <c r="R72" s="31">
        <v>81.955224163343146</v>
      </c>
      <c r="S72" s="31">
        <v>81.147713526560111</v>
      </c>
      <c r="T72" s="31">
        <v>82.467317586158956</v>
      </c>
      <c r="U72" s="31">
        <v>85.947392763668788</v>
      </c>
      <c r="V72" s="31">
        <v>83.405264127613464</v>
      </c>
      <c r="W72" s="31">
        <v>78.754401547442484</v>
      </c>
      <c r="X72" s="31">
        <v>84.628252322127196</v>
      </c>
      <c r="Y72" s="31">
        <v>104.89161867113086</v>
      </c>
      <c r="Z72" s="11"/>
      <c r="AA72" s="10"/>
      <c r="AB72" s="12"/>
      <c r="AC72" s="12">
        <v>109.12999725341001</v>
      </c>
      <c r="AD72" s="12"/>
      <c r="AE72" s="12"/>
      <c r="AF72" s="11">
        <v>100.45582426528952</v>
      </c>
      <c r="AG72" s="29">
        <v>98.009662944086372</v>
      </c>
      <c r="AH72" s="12"/>
      <c r="AI72" s="12"/>
      <c r="AJ72" s="12"/>
      <c r="AK72" s="12"/>
      <c r="AL72" s="11"/>
      <c r="AM72" s="10">
        <v>106.36668932640751</v>
      </c>
      <c r="AN72" s="12"/>
      <c r="AO72" s="12">
        <v>135.4274398810517</v>
      </c>
      <c r="AP72" s="11">
        <v>83.84025392192963</v>
      </c>
      <c r="AQ72" s="10"/>
      <c r="AR72" s="12"/>
      <c r="AS72" s="12"/>
      <c r="AT72" s="11"/>
      <c r="AU72" s="12"/>
    </row>
    <row r="73" spans="1:47" s="9" customFormat="1" ht="11.25">
      <c r="A73" s="7">
        <v>33417</v>
      </c>
      <c r="B73" s="10"/>
      <c r="C73" s="11"/>
      <c r="D73" s="10"/>
      <c r="E73" s="12"/>
      <c r="F73" s="12"/>
      <c r="G73" s="12"/>
      <c r="H73" s="12"/>
      <c r="I73" s="12"/>
      <c r="J73" s="12"/>
      <c r="K73" s="12"/>
      <c r="L73" s="186">
        <v>81.947009597715166</v>
      </c>
      <c r="M73" s="10"/>
      <c r="N73" s="12"/>
      <c r="O73" s="11"/>
      <c r="P73" s="10"/>
      <c r="Q73" s="31">
        <v>76.748397544797527</v>
      </c>
      <c r="R73" s="31">
        <v>75.89552700930281</v>
      </c>
      <c r="S73" s="31">
        <v>76.153574874824201</v>
      </c>
      <c r="T73" s="31">
        <v>77.702857377321607</v>
      </c>
      <c r="U73" s="31">
        <v>80.769220492860427</v>
      </c>
      <c r="V73" s="31">
        <v>77.716658130948062</v>
      </c>
      <c r="W73" s="31">
        <v>73.871169907112034</v>
      </c>
      <c r="X73" s="31">
        <v>81.376585129938462</v>
      </c>
      <c r="Y73" s="31">
        <v>99.024597760927477</v>
      </c>
      <c r="Z73" s="11"/>
      <c r="AA73" s="10"/>
      <c r="AB73" s="12"/>
      <c r="AC73" s="12">
        <v>103.73999786376001</v>
      </c>
      <c r="AD73" s="12"/>
      <c r="AE73" s="12"/>
      <c r="AF73" s="11">
        <v>97.375712420971894</v>
      </c>
      <c r="AG73" s="29">
        <v>91.832748909661774</v>
      </c>
      <c r="AH73" s="12"/>
      <c r="AI73" s="12"/>
      <c r="AJ73" s="12"/>
      <c r="AK73" s="12"/>
      <c r="AL73" s="11"/>
      <c r="AM73" s="10">
        <v>103.29129838416928</v>
      </c>
      <c r="AN73" s="12"/>
      <c r="AO73" s="12">
        <v>130.36391074242911</v>
      </c>
      <c r="AP73" s="11">
        <v>78.870066787390428</v>
      </c>
      <c r="AQ73" s="10"/>
      <c r="AR73" s="12"/>
      <c r="AS73" s="12"/>
      <c r="AT73" s="11"/>
      <c r="AU73" s="12"/>
    </row>
    <row r="74" spans="1:47" s="9" customFormat="1" ht="11.25">
      <c r="A74" s="7">
        <v>33450</v>
      </c>
      <c r="B74" s="10"/>
      <c r="C74" s="11"/>
      <c r="D74" s="10"/>
      <c r="E74" s="12"/>
      <c r="F74" s="12"/>
      <c r="G74" s="12"/>
      <c r="H74" s="12"/>
      <c r="I74" s="12"/>
      <c r="J74" s="12"/>
      <c r="K74" s="12"/>
      <c r="L74" s="186">
        <v>82.891742925774238</v>
      </c>
      <c r="M74" s="10"/>
      <c r="N74" s="12"/>
      <c r="O74" s="11"/>
      <c r="P74" s="10"/>
      <c r="Q74" s="31">
        <v>80.63639768595533</v>
      </c>
      <c r="R74" s="31">
        <v>78.860942845089468</v>
      </c>
      <c r="S74" s="31">
        <v>79.467231670708941</v>
      </c>
      <c r="T74" s="31">
        <v>80.154172729861173</v>
      </c>
      <c r="U74" s="31">
        <v>84.212362285554363</v>
      </c>
      <c r="V74" s="31">
        <v>82.545666617905297</v>
      </c>
      <c r="W74" s="31">
        <v>76.065888865715294</v>
      </c>
      <c r="X74" s="31">
        <v>84.486747515992164</v>
      </c>
      <c r="Y74" s="31">
        <v>102.1682404643891</v>
      </c>
      <c r="Z74" s="11"/>
      <c r="AA74" s="10"/>
      <c r="AB74" s="12"/>
      <c r="AC74" s="12">
        <v>108.44000244140001</v>
      </c>
      <c r="AD74" s="12"/>
      <c r="AE74" s="12"/>
      <c r="AF74" s="11">
        <v>101.65141076598557</v>
      </c>
      <c r="AG74" s="29">
        <v>95.670242428822846</v>
      </c>
      <c r="AH74" s="12"/>
      <c r="AI74" s="12"/>
      <c r="AJ74" s="12"/>
      <c r="AK74" s="12"/>
      <c r="AL74" s="11"/>
      <c r="AM74" s="10">
        <v>106.34681730527046</v>
      </c>
      <c r="AN74" s="12"/>
      <c r="AO74" s="12">
        <v>135.86393656048003</v>
      </c>
      <c r="AP74" s="11">
        <v>80.895939418823332</v>
      </c>
      <c r="AQ74" s="10"/>
      <c r="AR74" s="12"/>
      <c r="AS74" s="12"/>
      <c r="AT74" s="11"/>
      <c r="AU74" s="12"/>
    </row>
    <row r="75" spans="1:47" s="9" customFormat="1" ht="11.25">
      <c r="A75" s="7">
        <v>33480</v>
      </c>
      <c r="B75" s="10"/>
      <c r="C75" s="11"/>
      <c r="D75" s="10"/>
      <c r="E75" s="12"/>
      <c r="F75" s="12"/>
      <c r="G75" s="12"/>
      <c r="H75" s="12"/>
      <c r="I75" s="12"/>
      <c r="J75" s="12"/>
      <c r="K75" s="12"/>
      <c r="L75" s="186">
        <v>84.737012342309399</v>
      </c>
      <c r="M75" s="10"/>
      <c r="N75" s="12"/>
      <c r="O75" s="11"/>
      <c r="P75" s="10"/>
      <c r="Q75" s="31">
        <v>83.2015414854787</v>
      </c>
      <c r="R75" s="31">
        <v>81.312830500150142</v>
      </c>
      <c r="S75" s="31">
        <v>82.312538417887708</v>
      </c>
      <c r="T75" s="31">
        <v>83.568653921646714</v>
      </c>
      <c r="U75" s="31">
        <v>85.471820480682922</v>
      </c>
      <c r="V75" s="31">
        <v>85.300596873924576</v>
      </c>
      <c r="W75" s="31">
        <v>80.211500803082103</v>
      </c>
      <c r="X75" s="31">
        <v>86.073199445155652</v>
      </c>
      <c r="Y75" s="31">
        <v>105.3320226572326</v>
      </c>
      <c r="Z75" s="11"/>
      <c r="AA75" s="10"/>
      <c r="AB75" s="12"/>
      <c r="AC75" s="12">
        <v>110.51999664306001</v>
      </c>
      <c r="AD75" s="12"/>
      <c r="AE75" s="12"/>
      <c r="AF75" s="11">
        <v>102.95168873900552</v>
      </c>
      <c r="AG75" s="29">
        <v>95.485772263249615</v>
      </c>
      <c r="AH75" s="12"/>
      <c r="AI75" s="12"/>
      <c r="AJ75" s="12"/>
      <c r="AK75" s="12"/>
      <c r="AL75" s="11"/>
      <c r="AM75" s="10">
        <v>106.95336963328587</v>
      </c>
      <c r="AN75" s="12"/>
      <c r="AO75" s="12">
        <v>139.99311332381851</v>
      </c>
      <c r="AP75" s="11">
        <v>81.482207150229385</v>
      </c>
      <c r="AQ75" s="10"/>
      <c r="AR75" s="12"/>
      <c r="AS75" s="12"/>
      <c r="AT75" s="11"/>
      <c r="AU75" s="12"/>
    </row>
    <row r="76" spans="1:47" s="9" customFormat="1" ht="11.25">
      <c r="A76" s="7">
        <v>33511</v>
      </c>
      <c r="B76" s="10"/>
      <c r="C76" s="11"/>
      <c r="D76" s="10"/>
      <c r="E76" s="12"/>
      <c r="F76" s="12"/>
      <c r="G76" s="12"/>
      <c r="H76" s="12"/>
      <c r="I76" s="12"/>
      <c r="J76" s="12"/>
      <c r="K76" s="12"/>
      <c r="L76" s="186">
        <v>79.066646167854174</v>
      </c>
      <c r="M76" s="10"/>
      <c r="N76" s="12"/>
      <c r="O76" s="11"/>
      <c r="P76" s="10"/>
      <c r="Q76" s="31">
        <v>80.692562393305835</v>
      </c>
      <c r="R76" s="31">
        <v>78.662072882260503</v>
      </c>
      <c r="S76" s="31">
        <v>78.526655525895379</v>
      </c>
      <c r="T76" s="31">
        <v>79.408721654169554</v>
      </c>
      <c r="U76" s="31">
        <v>82.534104437105967</v>
      </c>
      <c r="V76" s="31">
        <v>82.591132598988352</v>
      </c>
      <c r="W76" s="31">
        <v>77.014783494041893</v>
      </c>
      <c r="X76" s="31">
        <v>82.885551751997042</v>
      </c>
      <c r="Y76" s="31">
        <v>101.8252498676633</v>
      </c>
      <c r="Z76" s="11"/>
      <c r="AA76" s="10"/>
      <c r="AB76" s="12"/>
      <c r="AC76" s="12">
        <v>106.27999877929001</v>
      </c>
      <c r="AD76" s="12"/>
      <c r="AE76" s="12"/>
      <c r="AF76" s="11">
        <v>101.59402637126658</v>
      </c>
      <c r="AG76" s="29">
        <v>91.661067773089002</v>
      </c>
      <c r="AH76" s="12"/>
      <c r="AI76" s="12"/>
      <c r="AJ76" s="12"/>
      <c r="AK76" s="12"/>
      <c r="AL76" s="11"/>
      <c r="AM76" s="10">
        <v>108.22737634513929</v>
      </c>
      <c r="AN76" s="12"/>
      <c r="AO76" s="12">
        <v>139.27154493506481</v>
      </c>
      <c r="AP76" s="11">
        <v>79.065089025085612</v>
      </c>
      <c r="AQ76" s="10"/>
      <c r="AR76" s="12"/>
      <c r="AS76" s="12"/>
      <c r="AT76" s="11"/>
      <c r="AU76" s="12"/>
    </row>
    <row r="77" spans="1:47" s="9" customFormat="1" ht="11.25">
      <c r="A77" s="7">
        <v>33542</v>
      </c>
      <c r="B77" s="10"/>
      <c r="C77" s="11"/>
      <c r="D77" s="10"/>
      <c r="E77" s="12"/>
      <c r="F77" s="12"/>
      <c r="G77" s="12"/>
      <c r="H77" s="12"/>
      <c r="I77" s="12"/>
      <c r="J77" s="12"/>
      <c r="K77" s="12"/>
      <c r="L77" s="186">
        <v>81.230106195347318</v>
      </c>
      <c r="M77" s="10"/>
      <c r="N77" s="12"/>
      <c r="O77" s="11"/>
      <c r="P77" s="10"/>
      <c r="Q77" s="31">
        <v>81.771155667048433</v>
      </c>
      <c r="R77" s="31">
        <v>78.042838751565526</v>
      </c>
      <c r="S77" s="31">
        <v>79.925243530407556</v>
      </c>
      <c r="T77" s="31">
        <v>78.48318282797598</v>
      </c>
      <c r="U77" s="31">
        <v>82.280292257776793</v>
      </c>
      <c r="V77" s="31">
        <v>84.196720734939205</v>
      </c>
      <c r="W77" s="31">
        <v>76.185922437712605</v>
      </c>
      <c r="X77" s="31">
        <v>85.44039958786135</v>
      </c>
      <c r="Y77" s="31">
        <v>102.05809611034168</v>
      </c>
      <c r="Z77" s="11"/>
      <c r="AA77" s="10"/>
      <c r="AB77" s="12"/>
      <c r="AC77" s="12">
        <v>106.25</v>
      </c>
      <c r="AD77" s="12"/>
      <c r="AE77" s="12"/>
      <c r="AF77" s="11">
        <v>102.42746535701072</v>
      </c>
      <c r="AG77" s="29">
        <v>95.664956885808039</v>
      </c>
      <c r="AH77" s="12"/>
      <c r="AI77" s="12"/>
      <c r="AJ77" s="12"/>
      <c r="AK77" s="12"/>
      <c r="AL77" s="11"/>
      <c r="AM77" s="10">
        <v>109.46791828980267</v>
      </c>
      <c r="AN77" s="12"/>
      <c r="AO77" s="12">
        <v>142.54760211634056</v>
      </c>
      <c r="AP77" s="11">
        <v>79.849843918697744</v>
      </c>
      <c r="AQ77" s="10"/>
      <c r="AR77" s="12"/>
      <c r="AS77" s="12"/>
      <c r="AT77" s="11"/>
      <c r="AU77" s="12"/>
    </row>
    <row r="78" spans="1:47" s="9" customFormat="1" ht="11.25">
      <c r="A78" s="7">
        <v>33571</v>
      </c>
      <c r="B78" s="10"/>
      <c r="C78" s="11"/>
      <c r="D78" s="10"/>
      <c r="E78" s="12"/>
      <c r="F78" s="12"/>
      <c r="G78" s="12"/>
      <c r="H78" s="12"/>
      <c r="I78" s="12"/>
      <c r="J78" s="12"/>
      <c r="K78" s="12"/>
      <c r="L78" s="186">
        <v>74.393441618328225</v>
      </c>
      <c r="M78" s="10"/>
      <c r="N78" s="12"/>
      <c r="O78" s="11"/>
      <c r="P78" s="10"/>
      <c r="Q78" s="31">
        <v>77.534732738326397</v>
      </c>
      <c r="R78" s="31">
        <v>73.853715814301864</v>
      </c>
      <c r="S78" s="31">
        <v>74.802064193196102</v>
      </c>
      <c r="T78" s="31">
        <v>73.285602024054683</v>
      </c>
      <c r="U78" s="31">
        <v>77.417637816895862</v>
      </c>
      <c r="V78" s="31">
        <v>77.743564110274676</v>
      </c>
      <c r="W78" s="31">
        <v>71.33614252623201</v>
      </c>
      <c r="X78" s="31">
        <v>78.906200720544746</v>
      </c>
      <c r="Y78" s="31">
        <v>97.38053240232361</v>
      </c>
      <c r="Z78" s="11"/>
      <c r="AA78" s="10"/>
      <c r="AB78" s="12"/>
      <c r="AC78" s="12">
        <v>101.36000061035001</v>
      </c>
      <c r="AD78" s="12"/>
      <c r="AE78" s="12"/>
      <c r="AF78" s="11">
        <v>91.935206447789909</v>
      </c>
      <c r="AG78" s="29">
        <v>89.886881182782375</v>
      </c>
      <c r="AH78" s="12"/>
      <c r="AI78" s="12"/>
      <c r="AJ78" s="12"/>
      <c r="AK78" s="12"/>
      <c r="AL78" s="11"/>
      <c r="AM78" s="10">
        <v>107.5054467059167</v>
      </c>
      <c r="AN78" s="12"/>
      <c r="AO78" s="12">
        <v>138.99842189253386</v>
      </c>
      <c r="AP78" s="11">
        <v>73.6197562775574</v>
      </c>
      <c r="AQ78" s="10"/>
      <c r="AR78" s="12"/>
      <c r="AS78" s="12"/>
      <c r="AT78" s="11"/>
      <c r="AU78" s="12"/>
    </row>
    <row r="79" spans="1:47" s="9" customFormat="1" ht="11.25">
      <c r="A79" s="7">
        <v>33603</v>
      </c>
      <c r="B79" s="10"/>
      <c r="C79" s="11"/>
      <c r="D79" s="10"/>
      <c r="E79" s="12"/>
      <c r="F79" s="12"/>
      <c r="G79" s="12"/>
      <c r="H79" s="12"/>
      <c r="I79" s="12"/>
      <c r="J79" s="12"/>
      <c r="K79" s="12"/>
      <c r="L79" s="186">
        <v>81.743529404532609</v>
      </c>
      <c r="M79" s="10"/>
      <c r="N79" s="12"/>
      <c r="O79" s="11"/>
      <c r="P79" s="10"/>
      <c r="Q79" s="31">
        <v>86.826546282611034</v>
      </c>
      <c r="R79" s="31">
        <v>82.066727584930703</v>
      </c>
      <c r="S79" s="31">
        <v>83.30458892780284</v>
      </c>
      <c r="T79" s="31">
        <v>77.204797297625845</v>
      </c>
      <c r="U79" s="31">
        <v>85.658732975682383</v>
      </c>
      <c r="V79" s="31">
        <v>88.034644507907657</v>
      </c>
      <c r="W79" s="31">
        <v>75.329364297939861</v>
      </c>
      <c r="X79" s="31">
        <v>86.274679603849407</v>
      </c>
      <c r="Y79" s="31">
        <v>104.41233176206813</v>
      </c>
      <c r="Z79" s="11"/>
      <c r="AA79" s="10"/>
      <c r="AB79" s="12"/>
      <c r="AC79" s="12">
        <v>115.5</v>
      </c>
      <c r="AD79" s="12"/>
      <c r="AE79" s="12"/>
      <c r="AF79" s="11">
        <v>98.914690841890689</v>
      </c>
      <c r="AG79" s="29">
        <v>99.92560724796094</v>
      </c>
      <c r="AH79" s="12"/>
      <c r="AI79" s="12"/>
      <c r="AJ79" s="12"/>
      <c r="AK79" s="12"/>
      <c r="AL79" s="11"/>
      <c r="AM79" s="10">
        <v>113.31559393105893</v>
      </c>
      <c r="AN79" s="12"/>
      <c r="AO79" s="12">
        <v>159.03586585904489</v>
      </c>
      <c r="AP79" s="11">
        <v>80.523211536332454</v>
      </c>
      <c r="AQ79" s="10"/>
      <c r="AR79" s="12"/>
      <c r="AS79" s="12"/>
      <c r="AT79" s="11"/>
      <c r="AU79" s="12"/>
    </row>
    <row r="80" spans="1:47" s="9" customFormat="1" ht="11.25">
      <c r="A80" s="7">
        <v>33634</v>
      </c>
      <c r="B80" s="10"/>
      <c r="C80" s="11"/>
      <c r="D80" s="10"/>
      <c r="E80" s="12"/>
      <c r="F80" s="12"/>
      <c r="G80" s="12"/>
      <c r="H80" s="12"/>
      <c r="I80" s="12"/>
      <c r="J80" s="12"/>
      <c r="K80" s="12"/>
      <c r="L80" s="186">
        <v>90.979987501374083</v>
      </c>
      <c r="M80" s="10"/>
      <c r="N80" s="12"/>
      <c r="O80" s="11"/>
      <c r="P80" s="10"/>
      <c r="Q80" s="31">
        <v>92.135718862621388</v>
      </c>
      <c r="R80" s="31">
        <v>87.889951146185595</v>
      </c>
      <c r="S80" s="31">
        <v>87.142433005798495</v>
      </c>
      <c r="T80" s="31">
        <v>80.00353141940667</v>
      </c>
      <c r="U80" s="31">
        <v>90.267657638202749</v>
      </c>
      <c r="V80" s="31">
        <v>92.732830669609427</v>
      </c>
      <c r="W80" s="31">
        <v>77.195242519854105</v>
      </c>
      <c r="X80" s="31">
        <v>88.501663233905205</v>
      </c>
      <c r="Y80" s="31">
        <v>109.33142934205434</v>
      </c>
      <c r="Z80" s="11"/>
      <c r="AA80" s="10"/>
      <c r="AB80" s="12"/>
      <c r="AC80" s="12">
        <v>115.43000030517001</v>
      </c>
      <c r="AD80" s="12"/>
      <c r="AE80" s="12"/>
      <c r="AF80" s="11">
        <v>102.13946564101933</v>
      </c>
      <c r="AG80" s="29">
        <v>111.4797220914888</v>
      </c>
      <c r="AH80" s="12"/>
      <c r="AI80" s="12"/>
      <c r="AJ80" s="12"/>
      <c r="AK80" s="12"/>
      <c r="AL80" s="11"/>
      <c r="AM80" s="10">
        <v>108.082064661527</v>
      </c>
      <c r="AN80" s="12"/>
      <c r="AO80" s="12">
        <v>154.60558891928304</v>
      </c>
      <c r="AP80" s="11">
        <v>80.772303649363167</v>
      </c>
      <c r="AQ80" s="10"/>
      <c r="AR80" s="12"/>
      <c r="AS80" s="12"/>
      <c r="AT80" s="11"/>
      <c r="AU80" s="12"/>
    </row>
    <row r="81" spans="1:47" s="9" customFormat="1" ht="11.25">
      <c r="A81" s="7">
        <v>33662</v>
      </c>
      <c r="B81" s="10"/>
      <c r="C81" s="11"/>
      <c r="D81" s="10"/>
      <c r="E81" s="12"/>
      <c r="F81" s="12"/>
      <c r="G81" s="12"/>
      <c r="H81" s="12"/>
      <c r="I81" s="12"/>
      <c r="J81" s="12"/>
      <c r="K81" s="12"/>
      <c r="L81" s="186">
        <v>99.362906397844</v>
      </c>
      <c r="M81" s="10"/>
      <c r="N81" s="12"/>
      <c r="O81" s="11"/>
      <c r="P81" s="10"/>
      <c r="Q81" s="31">
        <v>94.608505196030237</v>
      </c>
      <c r="R81" s="31">
        <v>89.690960384690811</v>
      </c>
      <c r="S81" s="31">
        <v>88.245286723735944</v>
      </c>
      <c r="T81" s="31">
        <v>82.079741464966773</v>
      </c>
      <c r="U81" s="31">
        <v>92.014600395062274</v>
      </c>
      <c r="V81" s="31">
        <v>95.010658718509475</v>
      </c>
      <c r="W81" s="31">
        <v>77.424945146667625</v>
      </c>
      <c r="X81" s="31">
        <v>90.215793006974991</v>
      </c>
      <c r="Y81" s="31">
        <v>114.07197102086246</v>
      </c>
      <c r="Z81" s="11"/>
      <c r="AA81" s="10"/>
      <c r="AB81" s="12"/>
      <c r="AC81" s="12">
        <v>115.41999816894001</v>
      </c>
      <c r="AD81" s="12"/>
      <c r="AE81" s="12"/>
      <c r="AF81" s="11">
        <v>104.28384873734275</v>
      </c>
      <c r="AG81" s="29">
        <v>123.97300139441303</v>
      </c>
      <c r="AH81" s="12"/>
      <c r="AI81" s="12"/>
      <c r="AJ81" s="12"/>
      <c r="AK81" s="12"/>
      <c r="AL81" s="11"/>
      <c r="AM81" s="10">
        <v>104.56672638900073</v>
      </c>
      <c r="AN81" s="12"/>
      <c r="AO81" s="12">
        <v>155.74655015974329</v>
      </c>
      <c r="AP81" s="11">
        <v>82.017321344157011</v>
      </c>
      <c r="AQ81" s="10"/>
      <c r="AR81" s="12"/>
      <c r="AS81" s="12"/>
      <c r="AT81" s="11"/>
      <c r="AU81" s="12"/>
    </row>
    <row r="82" spans="1:47" s="9" customFormat="1" ht="11.25">
      <c r="A82" s="7">
        <v>33694</v>
      </c>
      <c r="B82" s="10"/>
      <c r="C82" s="11"/>
      <c r="D82" s="10"/>
      <c r="E82" s="12"/>
      <c r="F82" s="12"/>
      <c r="G82" s="12"/>
      <c r="H82" s="12"/>
      <c r="I82" s="12"/>
      <c r="J82" s="12"/>
      <c r="K82" s="12"/>
      <c r="L82" s="186">
        <v>97.023081817065162</v>
      </c>
      <c r="M82" s="10"/>
      <c r="N82" s="12"/>
      <c r="O82" s="11"/>
      <c r="P82" s="10"/>
      <c r="Q82" s="31">
        <v>90.417081619861449</v>
      </c>
      <c r="R82" s="31">
        <v>86.106737401074625</v>
      </c>
      <c r="S82" s="31">
        <v>85.636053615699993</v>
      </c>
      <c r="T82" s="31">
        <v>79.346978552632166</v>
      </c>
      <c r="U82" s="31">
        <v>88.315155226470807</v>
      </c>
      <c r="V82" s="31">
        <v>92.868516103418003</v>
      </c>
      <c r="W82" s="31">
        <v>74.075515462866591</v>
      </c>
      <c r="X82" s="31">
        <v>88.235562214498444</v>
      </c>
      <c r="Y82" s="31">
        <v>109.61942509998271</v>
      </c>
      <c r="Z82" s="11"/>
      <c r="AA82" s="10"/>
      <c r="AB82" s="12"/>
      <c r="AC82" s="12">
        <v>112.41000366210001</v>
      </c>
      <c r="AD82" s="12"/>
      <c r="AE82" s="12"/>
      <c r="AF82" s="11">
        <v>103.53127063794632</v>
      </c>
      <c r="AG82" s="29">
        <v>120.41394314604842</v>
      </c>
      <c r="AH82" s="12"/>
      <c r="AI82" s="12"/>
      <c r="AJ82" s="12"/>
      <c r="AK82" s="12"/>
      <c r="AL82" s="11"/>
      <c r="AM82" s="10">
        <v>102.18826230063064</v>
      </c>
      <c r="AN82" s="12"/>
      <c r="AO82" s="12">
        <v>152.15902140284913</v>
      </c>
      <c r="AP82" s="11">
        <v>79.351574279954605</v>
      </c>
      <c r="AQ82" s="10"/>
      <c r="AR82" s="12"/>
      <c r="AS82" s="12"/>
      <c r="AT82" s="11"/>
      <c r="AU82" s="12"/>
    </row>
    <row r="83" spans="1:47" s="9" customFormat="1" ht="11.25">
      <c r="A83" s="7">
        <v>33724</v>
      </c>
      <c r="B83" s="10"/>
      <c r="C83" s="11"/>
      <c r="D83" s="10"/>
      <c r="E83" s="12"/>
      <c r="F83" s="12"/>
      <c r="G83" s="12"/>
      <c r="H83" s="12"/>
      <c r="I83" s="12"/>
      <c r="J83" s="12"/>
      <c r="K83" s="12"/>
      <c r="L83" s="186">
        <v>97.887294283433249</v>
      </c>
      <c r="M83" s="10"/>
      <c r="N83" s="12"/>
      <c r="O83" s="11"/>
      <c r="P83" s="10"/>
      <c r="Q83" s="31">
        <v>94.906770198659302</v>
      </c>
      <c r="R83" s="31">
        <v>91.111899890816588</v>
      </c>
      <c r="S83" s="31">
        <v>90.164628574026139</v>
      </c>
      <c r="T83" s="31">
        <v>82.498607215011731</v>
      </c>
      <c r="U83" s="31">
        <v>91.987271119937787</v>
      </c>
      <c r="V83" s="31">
        <v>92.915366412421861</v>
      </c>
      <c r="W83" s="31">
        <v>77.057386448178661</v>
      </c>
      <c r="X83" s="31">
        <v>91.168477714167977</v>
      </c>
      <c r="Y83" s="31">
        <v>111.03516710041163</v>
      </c>
      <c r="Z83" s="11"/>
      <c r="AA83" s="10"/>
      <c r="AB83" s="12"/>
      <c r="AC83" s="12">
        <v>112.44000244140001</v>
      </c>
      <c r="AD83" s="12"/>
      <c r="AE83" s="12"/>
      <c r="AF83" s="11">
        <v>106.13625975855292</v>
      </c>
      <c r="AG83" s="29">
        <v>122.83777798524957</v>
      </c>
      <c r="AH83" s="12"/>
      <c r="AI83" s="12"/>
      <c r="AJ83" s="12"/>
      <c r="AK83" s="12"/>
      <c r="AL83" s="11"/>
      <c r="AM83" s="10">
        <v>105.78572082688419</v>
      </c>
      <c r="AN83" s="12"/>
      <c r="AO83" s="12">
        <v>153.38073817046748</v>
      </c>
      <c r="AP83" s="11">
        <v>79.595714782715774</v>
      </c>
      <c r="AQ83" s="10"/>
      <c r="AR83" s="12"/>
      <c r="AS83" s="12"/>
      <c r="AT83" s="11"/>
      <c r="AU83" s="12"/>
    </row>
    <row r="84" spans="1:47" s="9" customFormat="1" ht="11.25">
      <c r="A84" s="7">
        <v>33753</v>
      </c>
      <c r="B84" s="10"/>
      <c r="C84" s="11"/>
      <c r="D84" s="10"/>
      <c r="E84" s="12"/>
      <c r="F84" s="12"/>
      <c r="G84" s="12"/>
      <c r="H84" s="12"/>
      <c r="I84" s="12"/>
      <c r="J84" s="12"/>
      <c r="K84" s="12"/>
      <c r="L84" s="186">
        <v>96.05780514382046</v>
      </c>
      <c r="M84" s="10"/>
      <c r="N84" s="12"/>
      <c r="O84" s="11"/>
      <c r="P84" s="10"/>
      <c r="Q84" s="31">
        <v>97.531310632920594</v>
      </c>
      <c r="R84" s="31">
        <v>94.002435848280726</v>
      </c>
      <c r="S84" s="31">
        <v>91.822133957565327</v>
      </c>
      <c r="T84" s="31">
        <v>83.659207521145376</v>
      </c>
      <c r="U84" s="31">
        <v>93.69751134281762</v>
      </c>
      <c r="V84" s="31">
        <v>93.657540909792388</v>
      </c>
      <c r="W84" s="31">
        <v>78.609171641111857</v>
      </c>
      <c r="X84" s="31">
        <v>91.667726053157878</v>
      </c>
      <c r="Y84" s="31">
        <v>113.24169691437467</v>
      </c>
      <c r="Z84" s="11"/>
      <c r="AA84" s="10"/>
      <c r="AB84" s="12"/>
      <c r="AC84" s="12">
        <v>113.09999847412001</v>
      </c>
      <c r="AD84" s="12"/>
      <c r="AE84" s="12"/>
      <c r="AF84" s="11">
        <v>106.99999375356175</v>
      </c>
      <c r="AG84" s="29">
        <v>123.7488811392884</v>
      </c>
      <c r="AH84" s="12"/>
      <c r="AI84" s="12"/>
      <c r="AJ84" s="12"/>
      <c r="AK84" s="12"/>
      <c r="AL84" s="11"/>
      <c r="AM84" s="10">
        <v>107.33718284410033</v>
      </c>
      <c r="AN84" s="12"/>
      <c r="AO84" s="12">
        <v>155.98646473430978</v>
      </c>
      <c r="AP84" s="11">
        <v>78.178475719755639</v>
      </c>
      <c r="AQ84" s="10"/>
      <c r="AR84" s="12"/>
      <c r="AS84" s="12"/>
      <c r="AT84" s="11"/>
      <c r="AU84" s="12"/>
    </row>
    <row r="85" spans="1:47" s="9" customFormat="1" ht="11.25">
      <c r="A85" s="7">
        <v>33785</v>
      </c>
      <c r="B85" s="10"/>
      <c r="C85" s="11"/>
      <c r="D85" s="10"/>
      <c r="E85" s="12"/>
      <c r="F85" s="12"/>
      <c r="G85" s="12"/>
      <c r="H85" s="12"/>
      <c r="I85" s="12"/>
      <c r="J85" s="12"/>
      <c r="K85" s="12"/>
      <c r="L85" s="186">
        <v>94.059875265772618</v>
      </c>
      <c r="M85" s="10"/>
      <c r="N85" s="12"/>
      <c r="O85" s="11"/>
      <c r="P85" s="10"/>
      <c r="Q85" s="31">
        <v>94.427191362537698</v>
      </c>
      <c r="R85" s="31">
        <v>90.60059673775703</v>
      </c>
      <c r="S85" s="31">
        <v>88.831338302710407</v>
      </c>
      <c r="T85" s="31">
        <v>79.76469907306857</v>
      </c>
      <c r="U85" s="31">
        <v>89.833900084447208</v>
      </c>
      <c r="V85" s="31">
        <v>91.012848635335757</v>
      </c>
      <c r="W85" s="31">
        <v>75.157097977305469</v>
      </c>
      <c r="X85" s="31">
        <v>86.825816504462622</v>
      </c>
      <c r="Y85" s="31">
        <v>109.41841896601507</v>
      </c>
      <c r="Z85" s="11"/>
      <c r="AA85" s="10"/>
      <c r="AB85" s="12"/>
      <c r="AC85" s="12">
        <v>109.47000122070001</v>
      </c>
      <c r="AD85" s="12"/>
      <c r="AE85" s="12"/>
      <c r="AF85" s="11">
        <v>107.65853685885736</v>
      </c>
      <c r="AG85" s="29">
        <v>122.4892077628496</v>
      </c>
      <c r="AH85" s="12"/>
      <c r="AI85" s="12"/>
      <c r="AJ85" s="12"/>
      <c r="AK85" s="12"/>
      <c r="AL85" s="11"/>
      <c r="AM85" s="10">
        <v>107.12532334126834</v>
      </c>
      <c r="AN85" s="12"/>
      <c r="AO85" s="12">
        <v>153.19303126967446</v>
      </c>
      <c r="AP85" s="11">
        <v>74.906531391098255</v>
      </c>
      <c r="AQ85" s="10"/>
      <c r="AR85" s="12"/>
      <c r="AS85" s="12"/>
      <c r="AT85" s="11"/>
      <c r="AU85" s="12"/>
    </row>
    <row r="86" spans="1:47" s="9" customFormat="1" ht="11.25">
      <c r="A86" s="7">
        <v>33816</v>
      </c>
      <c r="B86" s="10"/>
      <c r="C86" s="11"/>
      <c r="D86" s="10"/>
      <c r="E86" s="12"/>
      <c r="F86" s="12"/>
      <c r="G86" s="12"/>
      <c r="H86" s="12"/>
      <c r="I86" s="12"/>
      <c r="J86" s="12"/>
      <c r="K86" s="12"/>
      <c r="L86" s="186">
        <v>96.306961392511553</v>
      </c>
      <c r="M86" s="10"/>
      <c r="N86" s="12"/>
      <c r="O86" s="11"/>
      <c r="P86" s="10"/>
      <c r="Q86" s="31">
        <v>96.687041791664214</v>
      </c>
      <c r="R86" s="31">
        <v>94.366557314128613</v>
      </c>
      <c r="S86" s="31">
        <v>93.416376712338632</v>
      </c>
      <c r="T86" s="31">
        <v>84.025204445832003</v>
      </c>
      <c r="U86" s="31">
        <v>94.345814902900571</v>
      </c>
      <c r="V86" s="31">
        <v>93.074513548533758</v>
      </c>
      <c r="W86" s="31">
        <v>79.848534731242253</v>
      </c>
      <c r="X86" s="31">
        <v>90.098507536116173</v>
      </c>
      <c r="Y86" s="31">
        <v>112.62549656970587</v>
      </c>
      <c r="Z86" s="11"/>
      <c r="AA86" s="10"/>
      <c r="AB86" s="12"/>
      <c r="AC86" s="12">
        <v>113.94000244140001</v>
      </c>
      <c r="AD86" s="12"/>
      <c r="AE86" s="12"/>
      <c r="AF86" s="11">
        <v>112.39947678018399</v>
      </c>
      <c r="AG86" s="29">
        <v>126.73310155164305</v>
      </c>
      <c r="AH86" s="12"/>
      <c r="AI86" s="12"/>
      <c r="AJ86" s="12"/>
      <c r="AK86" s="12"/>
      <c r="AL86" s="11"/>
      <c r="AM86" s="10">
        <v>113.04524360759392</v>
      </c>
      <c r="AN86" s="12"/>
      <c r="AO86" s="12">
        <v>162.07783075736756</v>
      </c>
      <c r="AP86" s="11">
        <v>76.715203096201591</v>
      </c>
      <c r="AQ86" s="10"/>
      <c r="AR86" s="12"/>
      <c r="AS86" s="12"/>
      <c r="AT86" s="11"/>
      <c r="AU86" s="12"/>
    </row>
    <row r="87" spans="1:47" s="9" customFormat="1" ht="11.25">
      <c r="A87" s="7">
        <v>33847</v>
      </c>
      <c r="B87" s="10"/>
      <c r="C87" s="11"/>
      <c r="D87" s="10"/>
      <c r="E87" s="12"/>
      <c r="F87" s="12"/>
      <c r="G87" s="12"/>
      <c r="H87" s="12"/>
      <c r="I87" s="12"/>
      <c r="J87" s="12"/>
      <c r="K87" s="12"/>
      <c r="L87" s="186">
        <v>87.992153808267048</v>
      </c>
      <c r="M87" s="10"/>
      <c r="N87" s="12"/>
      <c r="O87" s="11"/>
      <c r="P87" s="10"/>
      <c r="Q87" s="31">
        <v>89.448313087881772</v>
      </c>
      <c r="R87" s="31">
        <v>88.647706137167987</v>
      </c>
      <c r="S87" s="31">
        <v>86.797648931153688</v>
      </c>
      <c r="T87" s="31">
        <v>79.993397853346323</v>
      </c>
      <c r="U87" s="31">
        <v>90.466137623961288</v>
      </c>
      <c r="V87" s="31">
        <v>86.813956915166258</v>
      </c>
      <c r="W87" s="31">
        <v>78.200967293948139</v>
      </c>
      <c r="X87" s="31">
        <v>83.503985046971536</v>
      </c>
      <c r="Y87" s="31">
        <v>113.04106381633122</v>
      </c>
      <c r="Z87" s="11"/>
      <c r="AA87" s="10"/>
      <c r="AB87" s="12"/>
      <c r="AC87" s="12">
        <v>109.70999908447001</v>
      </c>
      <c r="AD87" s="12"/>
      <c r="AE87" s="12"/>
      <c r="AF87" s="11">
        <v>110.95915701012375</v>
      </c>
      <c r="AG87" s="29">
        <v>117.58219801964036</v>
      </c>
      <c r="AH87" s="12"/>
      <c r="AI87" s="12"/>
      <c r="AJ87" s="12"/>
      <c r="AK87" s="12"/>
      <c r="AL87" s="11"/>
      <c r="AM87" s="10">
        <v>112.01578210088374</v>
      </c>
      <c r="AN87" s="12"/>
      <c r="AO87" s="12">
        <v>159.7896445131953</v>
      </c>
      <c r="AP87" s="11">
        <v>74.525086846177189</v>
      </c>
      <c r="AQ87" s="10"/>
      <c r="AR87" s="12"/>
      <c r="AS87" s="12"/>
      <c r="AT87" s="11"/>
      <c r="AU87" s="12"/>
    </row>
    <row r="88" spans="1:47" s="9" customFormat="1" ht="11.25">
      <c r="A88" s="7">
        <v>33877</v>
      </c>
      <c r="B88" s="10"/>
      <c r="C88" s="11"/>
      <c r="D88" s="10"/>
      <c r="E88" s="12"/>
      <c r="F88" s="12"/>
      <c r="G88" s="12"/>
      <c r="H88" s="12"/>
      <c r="I88" s="12"/>
      <c r="J88" s="12"/>
      <c r="K88" s="12"/>
      <c r="L88" s="186">
        <v>90.731108550722638</v>
      </c>
      <c r="M88" s="10"/>
      <c r="N88" s="12"/>
      <c r="O88" s="11"/>
      <c r="P88" s="10"/>
      <c r="Q88" s="31">
        <v>90.561813991288801</v>
      </c>
      <c r="R88" s="31">
        <v>91.340032712076422</v>
      </c>
      <c r="S88" s="31">
        <v>89.130295819259928</v>
      </c>
      <c r="T88" s="31">
        <v>80.908783103265606</v>
      </c>
      <c r="U88" s="31">
        <v>91.993747014556746</v>
      </c>
      <c r="V88" s="31">
        <v>88.923463144480991</v>
      </c>
      <c r="W88" s="31">
        <v>78.541926170182649</v>
      </c>
      <c r="X88" s="31">
        <v>84.179620132193804</v>
      </c>
      <c r="Y88" s="31">
        <v>115.1677752092853</v>
      </c>
      <c r="Z88" s="11"/>
      <c r="AA88" s="10"/>
      <c r="AB88" s="12"/>
      <c r="AC88" s="12">
        <v>110.95999908447001</v>
      </c>
      <c r="AD88" s="12"/>
      <c r="AE88" s="12"/>
      <c r="AF88" s="11">
        <v>113.66443918170582</v>
      </c>
      <c r="AG88" s="29">
        <v>119.92017059988426</v>
      </c>
      <c r="AH88" s="12"/>
      <c r="AI88" s="12"/>
      <c r="AJ88" s="12"/>
      <c r="AK88" s="12"/>
      <c r="AL88" s="11"/>
      <c r="AM88" s="10">
        <v>112.82118929040732</v>
      </c>
      <c r="AN88" s="12"/>
      <c r="AO88" s="12">
        <v>160.52438365292318</v>
      </c>
      <c r="AP88" s="11">
        <v>76.286226435982627</v>
      </c>
      <c r="AQ88" s="10"/>
      <c r="AR88" s="12"/>
      <c r="AS88" s="12"/>
      <c r="AT88" s="11"/>
      <c r="AU88" s="12"/>
    </row>
    <row r="89" spans="1:47" s="9" customFormat="1" ht="11.25">
      <c r="A89" s="7">
        <v>33907</v>
      </c>
      <c r="B89" s="10"/>
      <c r="C89" s="11"/>
      <c r="D89" s="10"/>
      <c r="E89" s="12"/>
      <c r="F89" s="12"/>
      <c r="G89" s="12"/>
      <c r="H89" s="12"/>
      <c r="I89" s="12"/>
      <c r="J89" s="12"/>
      <c r="K89" s="12"/>
      <c r="L89" s="186">
        <v>93.046139947856886</v>
      </c>
      <c r="M89" s="10"/>
      <c r="N89" s="12"/>
      <c r="O89" s="11"/>
      <c r="P89" s="10"/>
      <c r="Q89" s="31">
        <v>95.589336793888677</v>
      </c>
      <c r="R89" s="31">
        <v>95.887209906980402</v>
      </c>
      <c r="S89" s="31">
        <v>94.797171505753809</v>
      </c>
      <c r="T89" s="31">
        <v>81.086159428462892</v>
      </c>
      <c r="U89" s="31">
        <v>95.358101853124438</v>
      </c>
      <c r="V89" s="31">
        <v>92.481979172496409</v>
      </c>
      <c r="W89" s="31">
        <v>78.978674416121024</v>
      </c>
      <c r="X89" s="31">
        <v>86.342751169038166</v>
      </c>
      <c r="Y89" s="31">
        <v>116.25158482178287</v>
      </c>
      <c r="Z89" s="11"/>
      <c r="AA89" s="10"/>
      <c r="AB89" s="12"/>
      <c r="AC89" s="12">
        <v>113.05999755859001</v>
      </c>
      <c r="AD89" s="12"/>
      <c r="AE89" s="12"/>
      <c r="AF89" s="11">
        <v>115.80527721541404</v>
      </c>
      <c r="AG89" s="29">
        <v>121.92510593879616</v>
      </c>
      <c r="AH89" s="12"/>
      <c r="AI89" s="12"/>
      <c r="AJ89" s="12"/>
      <c r="AK89" s="12"/>
      <c r="AL89" s="11"/>
      <c r="AM89" s="10">
        <v>112.21110755808282</v>
      </c>
      <c r="AN89" s="12"/>
      <c r="AO89" s="12">
        <v>165.19801929282647</v>
      </c>
      <c r="AP89" s="11">
        <v>76.16079051957847</v>
      </c>
      <c r="AQ89" s="10"/>
      <c r="AR89" s="12"/>
      <c r="AS89" s="12"/>
      <c r="AT89" s="11"/>
      <c r="AU89" s="12"/>
    </row>
    <row r="90" spans="1:47" s="9" customFormat="1" ht="11.25">
      <c r="A90" s="7">
        <v>33938</v>
      </c>
      <c r="B90" s="10"/>
      <c r="C90" s="11"/>
      <c r="D90" s="10"/>
      <c r="E90" s="12"/>
      <c r="F90" s="12"/>
      <c r="G90" s="12"/>
      <c r="H90" s="12"/>
      <c r="I90" s="12"/>
      <c r="J90" s="12"/>
      <c r="K90" s="12"/>
      <c r="L90" s="186">
        <v>96.457125033767909</v>
      </c>
      <c r="M90" s="10"/>
      <c r="N90" s="12"/>
      <c r="O90" s="11"/>
      <c r="P90" s="10"/>
      <c r="Q90" s="31">
        <v>99.865787690146092</v>
      </c>
      <c r="R90" s="31">
        <v>100.61272722110461</v>
      </c>
      <c r="S90" s="31">
        <v>98.474535799031287</v>
      </c>
      <c r="T90" s="31">
        <v>81.888740504146682</v>
      </c>
      <c r="U90" s="31">
        <v>97.934416483996785</v>
      </c>
      <c r="V90" s="31">
        <v>97.587265568034908</v>
      </c>
      <c r="W90" s="31">
        <v>80.74755212608747</v>
      </c>
      <c r="X90" s="31">
        <v>87.865978038344409</v>
      </c>
      <c r="Y90" s="31">
        <v>123.18367019600174</v>
      </c>
      <c r="Z90" s="11"/>
      <c r="AA90" s="10"/>
      <c r="AB90" s="12"/>
      <c r="AC90" s="12">
        <v>117.83000183105001</v>
      </c>
      <c r="AD90" s="12"/>
      <c r="AE90" s="12"/>
      <c r="AF90" s="11">
        <v>117.06967592842817</v>
      </c>
      <c r="AG90" s="29">
        <v>125.27989300944677</v>
      </c>
      <c r="AH90" s="12"/>
      <c r="AI90" s="12"/>
      <c r="AJ90" s="12"/>
      <c r="AK90" s="12"/>
      <c r="AL90" s="11"/>
      <c r="AM90" s="10">
        <v>110.22046189979899</v>
      </c>
      <c r="AN90" s="12"/>
      <c r="AO90" s="12">
        <v>170.18196065589831</v>
      </c>
      <c r="AP90" s="11">
        <v>78.114770206846927</v>
      </c>
      <c r="AQ90" s="10"/>
      <c r="AR90" s="12"/>
      <c r="AS90" s="12"/>
      <c r="AT90" s="11"/>
      <c r="AU90" s="12"/>
    </row>
    <row r="91" spans="1:47" s="9" customFormat="1" ht="11.25">
      <c r="A91" s="7">
        <v>33969</v>
      </c>
      <c r="B91" s="10"/>
      <c r="C91" s="11"/>
      <c r="D91" s="10"/>
      <c r="E91" s="12"/>
      <c r="F91" s="12"/>
      <c r="G91" s="12"/>
      <c r="H91" s="12"/>
      <c r="I91" s="12"/>
      <c r="J91" s="12"/>
      <c r="K91" s="12"/>
      <c r="L91" s="186">
        <v>98.841615896438412</v>
      </c>
      <c r="M91" s="10"/>
      <c r="N91" s="12"/>
      <c r="O91" s="11"/>
      <c r="P91" s="10"/>
      <c r="Q91" s="31">
        <v>103.37801751031469</v>
      </c>
      <c r="R91" s="31">
        <v>102.97952290596298</v>
      </c>
      <c r="S91" s="31">
        <v>102.16540472957473</v>
      </c>
      <c r="T91" s="31">
        <v>84.545979362487131</v>
      </c>
      <c r="U91" s="31">
        <v>100.93966528592631</v>
      </c>
      <c r="V91" s="31">
        <v>100.31064119522331</v>
      </c>
      <c r="W91" s="31">
        <v>82.135227151765079</v>
      </c>
      <c r="X91" s="31">
        <v>91.12631351318808</v>
      </c>
      <c r="Y91" s="31">
        <v>123.42565429185716</v>
      </c>
      <c r="Z91" s="11"/>
      <c r="AA91" s="10"/>
      <c r="AB91" s="12"/>
      <c r="AC91" s="12">
        <v>120.80999755859001</v>
      </c>
      <c r="AD91" s="12"/>
      <c r="AE91" s="12"/>
      <c r="AF91" s="11">
        <v>121.49703424027035</v>
      </c>
      <c r="AG91" s="29">
        <v>130.99559759816549</v>
      </c>
      <c r="AH91" s="12"/>
      <c r="AI91" s="12"/>
      <c r="AJ91" s="12"/>
      <c r="AK91" s="12"/>
      <c r="AL91" s="11"/>
      <c r="AM91" s="10">
        <v>113.12521195270629</v>
      </c>
      <c r="AN91" s="12"/>
      <c r="AO91" s="12">
        <v>172.78532531807849</v>
      </c>
      <c r="AP91" s="11">
        <v>79.149947141628061</v>
      </c>
      <c r="AQ91" s="10"/>
      <c r="AR91" s="12"/>
      <c r="AS91" s="12"/>
      <c r="AT91" s="11"/>
      <c r="AU91" s="12"/>
    </row>
    <row r="92" spans="1:47" s="9" customFormat="1" ht="11.25">
      <c r="A92" s="7">
        <v>33998</v>
      </c>
      <c r="B92" s="10"/>
      <c r="C92" s="11"/>
      <c r="D92" s="10"/>
      <c r="E92" s="12"/>
      <c r="F92" s="12"/>
      <c r="G92" s="12"/>
      <c r="H92" s="12"/>
      <c r="I92" s="12"/>
      <c r="J92" s="12"/>
      <c r="K92" s="12"/>
      <c r="L92" s="186">
        <v>104.17842128732036</v>
      </c>
      <c r="M92" s="10"/>
      <c r="N92" s="12"/>
      <c r="O92" s="11"/>
      <c r="P92" s="10"/>
      <c r="Q92" s="31">
        <v>104.94554045738394</v>
      </c>
      <c r="R92" s="31">
        <v>104.64209640942288</v>
      </c>
      <c r="S92" s="31">
        <v>104.1937231159843</v>
      </c>
      <c r="T92" s="31">
        <v>85.162845428031289</v>
      </c>
      <c r="U92" s="31">
        <v>104.14795583289386</v>
      </c>
      <c r="V92" s="31">
        <v>103.28726317447601</v>
      </c>
      <c r="W92" s="31">
        <v>83.061740029338083</v>
      </c>
      <c r="X92" s="31">
        <v>93.009881200190208</v>
      </c>
      <c r="Y92" s="31">
        <v>122.90296478950232</v>
      </c>
      <c r="Z92" s="11"/>
      <c r="AA92" s="10"/>
      <c r="AB92" s="12"/>
      <c r="AC92" s="12">
        <v>123.01999664306001</v>
      </c>
      <c r="AD92" s="12"/>
      <c r="AE92" s="12"/>
      <c r="AF92" s="11">
        <v>124.5430719105515</v>
      </c>
      <c r="AG92" s="29">
        <v>138.3819617586098</v>
      </c>
      <c r="AH92" s="12"/>
      <c r="AI92" s="12"/>
      <c r="AJ92" s="12"/>
      <c r="AK92" s="12"/>
      <c r="AL92" s="11"/>
      <c r="AM92" s="10">
        <v>117.07996316339435</v>
      </c>
      <c r="AN92" s="12"/>
      <c r="AO92" s="12">
        <v>169.36651775013371</v>
      </c>
      <c r="AP92" s="11">
        <v>80.467089488537113</v>
      </c>
      <c r="AQ92" s="10"/>
      <c r="AR92" s="12"/>
      <c r="AS92" s="12"/>
      <c r="AT92" s="11"/>
      <c r="AU92" s="12"/>
    </row>
    <row r="93" spans="1:47" s="9" customFormat="1" ht="11.25">
      <c r="A93" s="7">
        <v>34026</v>
      </c>
      <c r="B93" s="10"/>
      <c r="C93" s="11"/>
      <c r="D93" s="10"/>
      <c r="E93" s="12"/>
      <c r="F93" s="12"/>
      <c r="G93" s="12"/>
      <c r="H93" s="12"/>
      <c r="I93" s="12"/>
      <c r="J93" s="12"/>
      <c r="K93" s="12"/>
      <c r="L93" s="186">
        <v>102.7117997227888</v>
      </c>
      <c r="M93" s="10"/>
      <c r="N93" s="12"/>
      <c r="O93" s="11"/>
      <c r="P93" s="10"/>
      <c r="Q93" s="31">
        <v>106.50106214824056</v>
      </c>
      <c r="R93" s="31">
        <v>108.00139860919337</v>
      </c>
      <c r="S93" s="31">
        <v>104.89713702461478</v>
      </c>
      <c r="T93" s="31">
        <v>86.270685451153383</v>
      </c>
      <c r="U93" s="31">
        <v>104.70193547364195</v>
      </c>
      <c r="V93" s="31">
        <v>103.05631905125367</v>
      </c>
      <c r="W93" s="31">
        <v>84.407774215405013</v>
      </c>
      <c r="X93" s="31">
        <v>91.07589790733148</v>
      </c>
      <c r="Y93" s="31">
        <v>123.51747113314525</v>
      </c>
      <c r="Z93" s="11"/>
      <c r="AA93" s="10"/>
      <c r="AB93" s="12"/>
      <c r="AC93" s="12">
        <v>123.19999694824001</v>
      </c>
      <c r="AD93" s="12"/>
      <c r="AE93" s="12"/>
      <c r="AF93" s="11">
        <v>127.71414169099822</v>
      </c>
      <c r="AG93" s="29">
        <v>138.73942831245012</v>
      </c>
      <c r="AH93" s="12"/>
      <c r="AI93" s="12"/>
      <c r="AJ93" s="12"/>
      <c r="AK93" s="12"/>
      <c r="AL93" s="11"/>
      <c r="AM93" s="10">
        <v>123.95816011360843</v>
      </c>
      <c r="AN93" s="12"/>
      <c r="AO93" s="12">
        <v>169.69075363735729</v>
      </c>
      <c r="AP93" s="11">
        <v>81.81019359634378</v>
      </c>
      <c r="AQ93" s="10"/>
      <c r="AR93" s="12"/>
      <c r="AS93" s="12"/>
      <c r="AT93" s="11"/>
      <c r="AU93" s="12"/>
    </row>
    <row r="94" spans="1:47" s="9" customFormat="1" ht="11.25">
      <c r="A94" s="7">
        <v>34059</v>
      </c>
      <c r="B94" s="10"/>
      <c r="C94" s="11"/>
      <c r="D94" s="10"/>
      <c r="E94" s="12"/>
      <c r="F94" s="12"/>
      <c r="G94" s="12"/>
      <c r="H94" s="12"/>
      <c r="I94" s="12"/>
      <c r="J94" s="12"/>
      <c r="K94" s="12"/>
      <c r="L94" s="186">
        <v>101.64667346829577</v>
      </c>
      <c r="M94" s="10"/>
      <c r="N94" s="12"/>
      <c r="O94" s="11"/>
      <c r="P94" s="10"/>
      <c r="Q94" s="31">
        <v>106.61850512951392</v>
      </c>
      <c r="R94" s="31">
        <v>108.50484496878215</v>
      </c>
      <c r="S94" s="31">
        <v>104.48128491253713</v>
      </c>
      <c r="T94" s="31">
        <v>85.315901894059834</v>
      </c>
      <c r="U94" s="31">
        <v>104.74398377092817</v>
      </c>
      <c r="V94" s="31">
        <v>105.27585742254517</v>
      </c>
      <c r="W94" s="31">
        <v>85.109326982970899</v>
      </c>
      <c r="X94" s="31">
        <v>90.633500649510239</v>
      </c>
      <c r="Y94" s="31">
        <v>126.22405463632867</v>
      </c>
      <c r="Z94" s="11"/>
      <c r="AA94" s="10"/>
      <c r="AB94" s="12"/>
      <c r="AC94" s="12">
        <v>124.68000030517001</v>
      </c>
      <c r="AD94" s="12"/>
      <c r="AE94" s="12"/>
      <c r="AF94" s="11">
        <v>133.06532073352295</v>
      </c>
      <c r="AG94" s="29">
        <v>143.18532462150833</v>
      </c>
      <c r="AH94" s="12"/>
      <c r="AI94" s="12"/>
      <c r="AJ94" s="12"/>
      <c r="AK94" s="12"/>
      <c r="AL94" s="11"/>
      <c r="AM94" s="10">
        <v>128.51652666039192</v>
      </c>
      <c r="AN94" s="12"/>
      <c r="AO94" s="12">
        <v>174.23989112846257</v>
      </c>
      <c r="AP94" s="11">
        <v>82.75625168387927</v>
      </c>
      <c r="AQ94" s="10"/>
      <c r="AR94" s="12"/>
      <c r="AS94" s="12"/>
      <c r="AT94" s="11"/>
      <c r="AU94" s="12"/>
    </row>
    <row r="95" spans="1:47" s="9" customFormat="1" ht="11.25">
      <c r="A95" s="7">
        <v>34089</v>
      </c>
      <c r="B95" s="10"/>
      <c r="C95" s="11"/>
      <c r="D95" s="10"/>
      <c r="E95" s="12"/>
      <c r="F95" s="12"/>
      <c r="G95" s="12"/>
      <c r="H95" s="12"/>
      <c r="I95" s="12"/>
      <c r="J95" s="12"/>
      <c r="K95" s="12"/>
      <c r="L95" s="186">
        <v>100.67059634157403</v>
      </c>
      <c r="M95" s="10"/>
      <c r="N95" s="12"/>
      <c r="O95" s="11"/>
      <c r="P95" s="10"/>
      <c r="Q95" s="31">
        <v>101.45688579444369</v>
      </c>
      <c r="R95" s="31">
        <v>104.32176184535186</v>
      </c>
      <c r="S95" s="31">
        <v>98.845328276650974</v>
      </c>
      <c r="T95" s="31">
        <v>81.609422495311946</v>
      </c>
      <c r="U95" s="31">
        <v>100.67085056138095</v>
      </c>
      <c r="V95" s="31">
        <v>99.276773747318742</v>
      </c>
      <c r="W95" s="31">
        <v>81.275093162061765</v>
      </c>
      <c r="X95" s="31">
        <v>86.852292663819327</v>
      </c>
      <c r="Y95" s="31">
        <v>125.96859280152752</v>
      </c>
      <c r="Z95" s="11"/>
      <c r="AA95" s="10"/>
      <c r="AB95" s="12"/>
      <c r="AC95" s="12">
        <v>123.37999725341001</v>
      </c>
      <c r="AD95" s="12"/>
      <c r="AE95" s="12"/>
      <c r="AF95" s="11">
        <v>132.64632223513101</v>
      </c>
      <c r="AG95" s="29">
        <v>142.92734344589911</v>
      </c>
      <c r="AH95" s="12"/>
      <c r="AI95" s="12"/>
      <c r="AJ95" s="12"/>
      <c r="AK95" s="12"/>
      <c r="AL95" s="11"/>
      <c r="AM95" s="10">
        <v>130.03192535032852</v>
      </c>
      <c r="AN95" s="12"/>
      <c r="AO95" s="12">
        <v>167.16608031069296</v>
      </c>
      <c r="AP95" s="11">
        <v>80.660865080146536</v>
      </c>
      <c r="AQ95" s="10"/>
      <c r="AR95" s="12"/>
      <c r="AS95" s="12"/>
      <c r="AT95" s="11"/>
      <c r="AU95" s="12"/>
    </row>
    <row r="96" spans="1:47" s="9" customFormat="1" ht="11.25">
      <c r="A96" s="7">
        <v>34120</v>
      </c>
      <c r="B96" s="10"/>
      <c r="C96" s="11"/>
      <c r="D96" s="10"/>
      <c r="E96" s="12"/>
      <c r="F96" s="12"/>
      <c r="G96" s="12"/>
      <c r="H96" s="12"/>
      <c r="I96" s="12"/>
      <c r="J96" s="12"/>
      <c r="K96" s="12"/>
      <c r="L96" s="186">
        <v>105.35144298537095</v>
      </c>
      <c r="M96" s="10"/>
      <c r="N96" s="12"/>
      <c r="O96" s="11"/>
      <c r="P96" s="10"/>
      <c r="Q96" s="31">
        <v>106.48356111371626</v>
      </c>
      <c r="R96" s="31">
        <v>107.48912910405475</v>
      </c>
      <c r="S96" s="31">
        <v>102.82647016407894</v>
      </c>
      <c r="T96" s="31">
        <v>84.490360787907107</v>
      </c>
      <c r="U96" s="31">
        <v>103.93919616761754</v>
      </c>
      <c r="V96" s="31">
        <v>104.32311341920418</v>
      </c>
      <c r="W96" s="31">
        <v>84.222681848602932</v>
      </c>
      <c r="X96" s="31">
        <v>90.846809213969593</v>
      </c>
      <c r="Y96" s="31">
        <v>129.68378753226921</v>
      </c>
      <c r="Z96" s="11"/>
      <c r="AA96" s="10"/>
      <c r="AB96" s="12"/>
      <c r="AC96" s="12">
        <v>128.08000183105003</v>
      </c>
      <c r="AD96" s="12"/>
      <c r="AE96" s="12"/>
      <c r="AF96" s="11">
        <v>136.64669509921177</v>
      </c>
      <c r="AG96" s="29">
        <v>149.63012369719775</v>
      </c>
      <c r="AH96" s="12"/>
      <c r="AI96" s="12"/>
      <c r="AJ96" s="12"/>
      <c r="AK96" s="12"/>
      <c r="AL96" s="11"/>
      <c r="AM96" s="10">
        <v>133.13288159296621</v>
      </c>
      <c r="AN96" s="12"/>
      <c r="AO96" s="12">
        <v>172.56429377212717</v>
      </c>
      <c r="AP96" s="11">
        <v>82.175753494936558</v>
      </c>
      <c r="AQ96" s="10"/>
      <c r="AR96" s="12"/>
      <c r="AS96" s="12"/>
      <c r="AT96" s="11"/>
      <c r="AU96" s="12"/>
    </row>
    <row r="97" spans="1:47" s="9" customFormat="1" ht="11.25">
      <c r="A97" s="7">
        <v>34150</v>
      </c>
      <c r="B97" s="10"/>
      <c r="C97" s="11"/>
      <c r="D97" s="10"/>
      <c r="E97" s="12"/>
      <c r="F97" s="12"/>
      <c r="G97" s="12"/>
      <c r="H97" s="12"/>
      <c r="I97" s="12"/>
      <c r="J97" s="12"/>
      <c r="K97" s="12"/>
      <c r="L97" s="186">
        <v>101.61223186732109</v>
      </c>
      <c r="M97" s="10"/>
      <c r="N97" s="12"/>
      <c r="O97" s="11"/>
      <c r="P97" s="10"/>
      <c r="Q97" s="31">
        <v>102.36399751017036</v>
      </c>
      <c r="R97" s="31">
        <v>103.72730840519174</v>
      </c>
      <c r="S97" s="31">
        <v>100.87491630418786</v>
      </c>
      <c r="T97" s="31">
        <v>82.477208961413638</v>
      </c>
      <c r="U97" s="31">
        <v>100.85213552035376</v>
      </c>
      <c r="V97" s="31">
        <v>103.35771984639646</v>
      </c>
      <c r="W97" s="31">
        <v>81.74946123511215</v>
      </c>
      <c r="X97" s="31">
        <v>89.902381047645108</v>
      </c>
      <c r="Y97" s="31">
        <v>123.28210194381349</v>
      </c>
      <c r="Z97" s="11"/>
      <c r="AA97" s="10"/>
      <c r="AB97" s="12"/>
      <c r="AC97" s="12">
        <v>129.79626464843003</v>
      </c>
      <c r="AD97" s="12"/>
      <c r="AE97" s="12"/>
      <c r="AF97" s="11">
        <v>138.49225715583151</v>
      </c>
      <c r="AG97" s="29">
        <v>147.82068401885846</v>
      </c>
      <c r="AH97" s="12"/>
      <c r="AI97" s="12"/>
      <c r="AJ97" s="12"/>
      <c r="AK97" s="12"/>
      <c r="AL97" s="11"/>
      <c r="AM97" s="10">
        <v>135.20377986813031</v>
      </c>
      <c r="AN97" s="12"/>
      <c r="AO97" s="12">
        <v>173.55827607508624</v>
      </c>
      <c r="AP97" s="11">
        <v>80.816385410061386</v>
      </c>
      <c r="AQ97" s="10"/>
      <c r="AR97" s="12"/>
      <c r="AS97" s="12"/>
      <c r="AT97" s="11"/>
      <c r="AU97" s="12"/>
    </row>
    <row r="98" spans="1:47" s="9" customFormat="1" ht="11.25">
      <c r="A98" s="7">
        <v>34180</v>
      </c>
      <c r="B98" s="10"/>
      <c r="C98" s="11"/>
      <c r="D98" s="10"/>
      <c r="E98" s="12"/>
      <c r="F98" s="12"/>
      <c r="G98" s="12"/>
      <c r="H98" s="12"/>
      <c r="I98" s="12"/>
      <c r="J98" s="12"/>
      <c r="K98" s="12"/>
      <c r="L98" s="186">
        <v>103.3451219588852</v>
      </c>
      <c r="M98" s="10"/>
      <c r="N98" s="12"/>
      <c r="O98" s="11"/>
      <c r="P98" s="10"/>
      <c r="Q98" s="31">
        <v>100.31332931164937</v>
      </c>
      <c r="R98" s="31">
        <v>100.94775884005033</v>
      </c>
      <c r="S98" s="31">
        <v>98.087183519666823</v>
      </c>
      <c r="T98" s="31">
        <v>80.48446886797602</v>
      </c>
      <c r="U98" s="31">
        <v>97.354026756719819</v>
      </c>
      <c r="V98" s="31">
        <v>100.91064934432033</v>
      </c>
      <c r="W98" s="31">
        <v>80.131398399857559</v>
      </c>
      <c r="X98" s="31">
        <v>89.773575119344343</v>
      </c>
      <c r="Y98" s="31">
        <v>122.57572089578844</v>
      </c>
      <c r="Z98" s="11"/>
      <c r="AA98" s="10"/>
      <c r="AB98" s="12"/>
      <c r="AC98" s="12">
        <v>127.79740142822001</v>
      </c>
      <c r="AD98" s="12"/>
      <c r="AE98" s="12"/>
      <c r="AF98" s="11">
        <v>139.18697734726948</v>
      </c>
      <c r="AG98" s="29">
        <v>147.11629382272793</v>
      </c>
      <c r="AH98" s="12"/>
      <c r="AI98" s="12"/>
      <c r="AJ98" s="12"/>
      <c r="AK98" s="12"/>
      <c r="AL98" s="11"/>
      <c r="AM98" s="10">
        <v>137.80903805797419</v>
      </c>
      <c r="AN98" s="12"/>
      <c r="AO98" s="12">
        <v>167.53573595652006</v>
      </c>
      <c r="AP98" s="11">
        <v>81.563854509405047</v>
      </c>
      <c r="AQ98" s="10"/>
      <c r="AR98" s="12"/>
      <c r="AS98" s="12"/>
      <c r="AT98" s="11"/>
      <c r="AU98" s="12"/>
    </row>
    <row r="99" spans="1:47" s="9" customFormat="1" ht="11.25">
      <c r="A99" s="7">
        <v>34212</v>
      </c>
      <c r="B99" s="10"/>
      <c r="C99" s="11"/>
      <c r="D99" s="10"/>
      <c r="E99" s="12"/>
      <c r="F99" s="12"/>
      <c r="G99" s="12"/>
      <c r="H99" s="12"/>
      <c r="I99" s="12"/>
      <c r="J99" s="12"/>
      <c r="K99" s="12"/>
      <c r="L99" s="186">
        <v>104.73396835802754</v>
      </c>
      <c r="M99" s="10"/>
      <c r="N99" s="12"/>
      <c r="O99" s="11"/>
      <c r="P99" s="10"/>
      <c r="Q99" s="31">
        <v>104.20836146895944</v>
      </c>
      <c r="R99" s="31">
        <v>105.42946784479602</v>
      </c>
      <c r="S99" s="31">
        <v>102.57319889619511</v>
      </c>
      <c r="T99" s="31">
        <v>82.456465520702238</v>
      </c>
      <c r="U99" s="31">
        <v>101.05401522062232</v>
      </c>
      <c r="V99" s="31">
        <v>107.08391684613575</v>
      </c>
      <c r="W99" s="31">
        <v>82.641654925074505</v>
      </c>
      <c r="X99" s="31">
        <v>94.079415446261848</v>
      </c>
      <c r="Y99" s="31">
        <v>126.71225335007983</v>
      </c>
      <c r="Z99" s="11"/>
      <c r="AA99" s="10"/>
      <c r="AB99" s="12"/>
      <c r="AC99" s="12">
        <v>131.68244934082003</v>
      </c>
      <c r="AD99" s="12"/>
      <c r="AE99" s="12"/>
      <c r="AF99" s="11">
        <v>144.4899562435092</v>
      </c>
      <c r="AG99" s="29">
        <v>152.06893933488777</v>
      </c>
      <c r="AH99" s="12"/>
      <c r="AI99" s="12"/>
      <c r="AJ99" s="12"/>
      <c r="AK99" s="12"/>
      <c r="AL99" s="11"/>
      <c r="AM99" s="10">
        <v>141.52459471836502</v>
      </c>
      <c r="AN99" s="12"/>
      <c r="AO99" s="12">
        <v>173.82827522957083</v>
      </c>
      <c r="AP99" s="11">
        <v>83.756169405120318</v>
      </c>
      <c r="AQ99" s="10"/>
      <c r="AR99" s="12"/>
      <c r="AS99" s="12"/>
      <c r="AT99" s="11"/>
      <c r="AU99" s="12"/>
    </row>
    <row r="100" spans="1:47" s="9" customFormat="1" ht="11.25">
      <c r="A100" s="7">
        <v>34242</v>
      </c>
      <c r="B100" s="10"/>
      <c r="C100" s="11"/>
      <c r="D100" s="10"/>
      <c r="E100" s="12"/>
      <c r="F100" s="12"/>
      <c r="G100" s="12"/>
      <c r="H100" s="12"/>
      <c r="I100" s="12"/>
      <c r="J100" s="12"/>
      <c r="K100" s="12"/>
      <c r="L100" s="186">
        <v>103.86564811791618</v>
      </c>
      <c r="M100" s="10"/>
      <c r="N100" s="12"/>
      <c r="O100" s="11"/>
      <c r="P100" s="10"/>
      <c r="Q100" s="31">
        <v>101.95446591292129</v>
      </c>
      <c r="R100" s="31">
        <v>103.63286536914643</v>
      </c>
      <c r="S100" s="31">
        <v>102.6471234006396</v>
      </c>
      <c r="T100" s="31">
        <v>80.796478342908429</v>
      </c>
      <c r="U100" s="31">
        <v>100.12865147676526</v>
      </c>
      <c r="V100" s="31">
        <v>105.81103602672577</v>
      </c>
      <c r="W100" s="31">
        <v>80.549636387346766</v>
      </c>
      <c r="X100" s="31">
        <v>93.903103095362312</v>
      </c>
      <c r="Y100" s="31">
        <v>123.00318219464411</v>
      </c>
      <c r="Z100" s="11"/>
      <c r="AA100" s="10"/>
      <c r="AB100" s="12"/>
      <c r="AC100" s="12">
        <v>128.50889587402003</v>
      </c>
      <c r="AD100" s="12"/>
      <c r="AE100" s="12"/>
      <c r="AF100" s="11">
        <v>141.37423956724396</v>
      </c>
      <c r="AG100" s="29">
        <v>147.87532785864377</v>
      </c>
      <c r="AH100" s="12"/>
      <c r="AI100" s="12"/>
      <c r="AJ100" s="12"/>
      <c r="AK100" s="12"/>
      <c r="AL100" s="11"/>
      <c r="AM100" s="10">
        <v>138.49948917671776</v>
      </c>
      <c r="AN100" s="12"/>
      <c r="AO100" s="12">
        <v>171.00663151886326</v>
      </c>
      <c r="AP100" s="11">
        <v>83.434532040128019</v>
      </c>
      <c r="AQ100" s="10"/>
      <c r="AR100" s="12"/>
      <c r="AS100" s="12"/>
      <c r="AT100" s="11"/>
      <c r="AU100" s="12"/>
    </row>
    <row r="101" spans="1:47" s="9" customFormat="1" ht="11.25">
      <c r="A101" s="7">
        <v>34271</v>
      </c>
      <c r="B101" s="10"/>
      <c r="C101" s="11"/>
      <c r="D101" s="10"/>
      <c r="E101" s="12"/>
      <c r="F101" s="12"/>
      <c r="G101" s="12"/>
      <c r="H101" s="12"/>
      <c r="I101" s="12"/>
      <c r="J101" s="12"/>
      <c r="K101" s="12"/>
      <c r="L101" s="186">
        <v>109.29525063722589</v>
      </c>
      <c r="M101" s="10"/>
      <c r="N101" s="12"/>
      <c r="O101" s="11"/>
      <c r="P101" s="10"/>
      <c r="Q101" s="31">
        <v>107.99478883227208</v>
      </c>
      <c r="R101" s="31">
        <v>109.31319413107471</v>
      </c>
      <c r="S101" s="31">
        <v>108.87109066918802</v>
      </c>
      <c r="T101" s="31">
        <v>85.502690606341801</v>
      </c>
      <c r="U101" s="31">
        <v>105.81184759821588</v>
      </c>
      <c r="V101" s="31">
        <v>112.34763551807855</v>
      </c>
      <c r="W101" s="31">
        <v>84.052149081150304</v>
      </c>
      <c r="X101" s="31">
        <v>98.108377311363597</v>
      </c>
      <c r="Y101" s="31">
        <v>126.75327824374843</v>
      </c>
      <c r="Z101" s="11"/>
      <c r="AA101" s="10"/>
      <c r="AB101" s="12"/>
      <c r="AC101" s="12">
        <v>129.74258422851003</v>
      </c>
      <c r="AD101" s="12"/>
      <c r="AE101" s="12"/>
      <c r="AF101" s="11">
        <v>142.41654065809854</v>
      </c>
      <c r="AG101" s="29">
        <v>153.69564530991204</v>
      </c>
      <c r="AH101" s="12"/>
      <c r="AI101" s="12"/>
      <c r="AJ101" s="12"/>
      <c r="AK101" s="12"/>
      <c r="AL101" s="11"/>
      <c r="AM101" s="10">
        <v>138.22221037286579</v>
      </c>
      <c r="AN101" s="12"/>
      <c r="AO101" s="12">
        <v>176.81718147351378</v>
      </c>
      <c r="AP101" s="11">
        <v>83.482966637350088</v>
      </c>
      <c r="AQ101" s="10"/>
      <c r="AR101" s="12"/>
      <c r="AS101" s="12"/>
      <c r="AT101" s="11"/>
      <c r="AU101" s="12"/>
    </row>
    <row r="102" spans="1:47" s="9" customFormat="1" ht="11.25">
      <c r="A102" s="7">
        <v>34303</v>
      </c>
      <c r="B102" s="10"/>
      <c r="C102" s="11"/>
      <c r="D102" s="10"/>
      <c r="E102" s="12"/>
      <c r="F102" s="12"/>
      <c r="G102" s="12"/>
      <c r="H102" s="12"/>
      <c r="I102" s="12"/>
      <c r="J102" s="12"/>
      <c r="K102" s="12"/>
      <c r="L102" s="186">
        <v>109.39056392950681</v>
      </c>
      <c r="M102" s="10"/>
      <c r="N102" s="12"/>
      <c r="O102" s="11"/>
      <c r="P102" s="10"/>
      <c r="Q102" s="31">
        <v>110.74239872943008</v>
      </c>
      <c r="R102" s="31">
        <v>113.29421450527337</v>
      </c>
      <c r="S102" s="31">
        <v>112.25404206955169</v>
      </c>
      <c r="T102" s="31">
        <v>89.138492448080456</v>
      </c>
      <c r="U102" s="31">
        <v>110.2164117748413</v>
      </c>
      <c r="V102" s="31">
        <v>112.97429299041961</v>
      </c>
      <c r="W102" s="31">
        <v>87.813508136280802</v>
      </c>
      <c r="X102" s="31">
        <v>100.87112658163437</v>
      </c>
      <c r="Y102" s="31">
        <v>129.61467988346436</v>
      </c>
      <c r="Z102" s="11"/>
      <c r="AA102" s="10"/>
      <c r="AB102" s="12"/>
      <c r="AC102" s="12">
        <v>129.74258422851003</v>
      </c>
      <c r="AD102" s="12"/>
      <c r="AE102" s="12"/>
      <c r="AF102" s="11">
        <v>139.95743805307677</v>
      </c>
      <c r="AG102" s="29">
        <v>155.0917936610665</v>
      </c>
      <c r="AH102" s="12"/>
      <c r="AI102" s="12"/>
      <c r="AJ102" s="12"/>
      <c r="AK102" s="12"/>
      <c r="AL102" s="11"/>
      <c r="AM102" s="10">
        <v>130.70688825976114</v>
      </c>
      <c r="AN102" s="12"/>
      <c r="AO102" s="12">
        <v>174.89743129351089</v>
      </c>
      <c r="AP102" s="11">
        <v>81.893565102753811</v>
      </c>
      <c r="AQ102" s="10"/>
      <c r="AR102" s="12"/>
      <c r="AS102" s="12"/>
      <c r="AT102" s="11"/>
      <c r="AU102" s="12"/>
    </row>
    <row r="103" spans="1:47" s="9" customFormat="1" ht="11.25">
      <c r="A103" s="7">
        <v>34334</v>
      </c>
      <c r="B103" s="10"/>
      <c r="C103" s="11"/>
      <c r="D103" s="10"/>
      <c r="E103" s="12"/>
      <c r="F103" s="12"/>
      <c r="G103" s="12"/>
      <c r="H103" s="12"/>
      <c r="I103" s="12"/>
      <c r="J103" s="12"/>
      <c r="K103" s="12"/>
      <c r="L103" s="186">
        <v>113.3016855360341</v>
      </c>
      <c r="M103" s="10"/>
      <c r="N103" s="12"/>
      <c r="O103" s="11"/>
      <c r="P103" s="10"/>
      <c r="Q103" s="31">
        <v>112.58918769729749</v>
      </c>
      <c r="R103" s="31">
        <v>115.94488446787167</v>
      </c>
      <c r="S103" s="31">
        <v>114.56838365489965</v>
      </c>
      <c r="T103" s="31">
        <v>90.837302751005225</v>
      </c>
      <c r="U103" s="31">
        <v>112.76000155607873</v>
      </c>
      <c r="V103" s="31">
        <v>115.3338808522751</v>
      </c>
      <c r="W103" s="31">
        <v>89.034976559568349</v>
      </c>
      <c r="X103" s="31">
        <v>103.46045793790469</v>
      </c>
      <c r="Y103" s="31">
        <v>130.43979060415285</v>
      </c>
      <c r="Z103" s="11"/>
      <c r="AA103" s="10"/>
      <c r="AB103" s="12"/>
      <c r="AC103" s="12">
        <v>131.92227172851003</v>
      </c>
      <c r="AD103" s="12"/>
      <c r="AE103" s="12"/>
      <c r="AF103" s="11">
        <v>141.75095232798054</v>
      </c>
      <c r="AG103" s="29">
        <v>160.68361212612109</v>
      </c>
      <c r="AH103" s="12"/>
      <c r="AI103" s="12"/>
      <c r="AJ103" s="12"/>
      <c r="AK103" s="12"/>
      <c r="AL103" s="11"/>
      <c r="AM103" s="10">
        <v>132.27076683542651</v>
      </c>
      <c r="AN103" s="12"/>
      <c r="AO103" s="12">
        <v>176.6354767687252</v>
      </c>
      <c r="AP103" s="11">
        <v>83.347591902638413</v>
      </c>
      <c r="AQ103" s="10"/>
      <c r="AR103" s="12"/>
      <c r="AS103" s="12"/>
      <c r="AT103" s="11"/>
      <c r="AU103" s="12"/>
    </row>
    <row r="104" spans="1:47" s="9" customFormat="1" ht="11.25">
      <c r="A104" s="7">
        <v>34365</v>
      </c>
      <c r="B104" s="10"/>
      <c r="C104" s="11"/>
      <c r="D104" s="10"/>
      <c r="E104" s="12"/>
      <c r="F104" s="12"/>
      <c r="G104" s="12"/>
      <c r="H104" s="12"/>
      <c r="I104" s="12"/>
      <c r="J104" s="12"/>
      <c r="K104" s="12"/>
      <c r="L104" s="186">
        <v>122.60447683571482</v>
      </c>
      <c r="M104" s="10"/>
      <c r="N104" s="12"/>
      <c r="O104" s="11"/>
      <c r="P104" s="10"/>
      <c r="Q104" s="31">
        <v>116.70515341583892</v>
      </c>
      <c r="R104" s="31">
        <v>119.62080108504107</v>
      </c>
      <c r="S104" s="31">
        <v>119.37407365842341</v>
      </c>
      <c r="T104" s="31">
        <v>94.231947257191948</v>
      </c>
      <c r="U104" s="31">
        <v>119.11837115902372</v>
      </c>
      <c r="V104" s="31">
        <v>120.05959665977001</v>
      </c>
      <c r="W104" s="31">
        <v>92.809240711014624</v>
      </c>
      <c r="X104" s="31">
        <v>107.66573467947042</v>
      </c>
      <c r="Y104" s="31">
        <v>136.21608050459696</v>
      </c>
      <c r="Z104" s="11"/>
      <c r="AA104" s="10"/>
      <c r="AB104" s="12"/>
      <c r="AC104" s="12">
        <v>136.63189697265003</v>
      </c>
      <c r="AD104" s="12"/>
      <c r="AE104" s="12"/>
      <c r="AF104" s="11">
        <v>149.66714765582844</v>
      </c>
      <c r="AG104" s="29">
        <v>172.85003292912006</v>
      </c>
      <c r="AH104" s="12"/>
      <c r="AI104" s="12"/>
      <c r="AJ104" s="12"/>
      <c r="AK104" s="12"/>
      <c r="AL104" s="11"/>
      <c r="AM104" s="10">
        <v>134.40299859084763</v>
      </c>
      <c r="AN104" s="12"/>
      <c r="AO104" s="12">
        <v>178.38167980452747</v>
      </c>
      <c r="AP104" s="11">
        <v>87.512045827197412</v>
      </c>
      <c r="AQ104" s="10"/>
      <c r="AR104" s="12"/>
      <c r="AS104" s="12"/>
      <c r="AT104" s="11"/>
      <c r="AU104" s="12"/>
    </row>
    <row r="105" spans="1:47" s="9" customFormat="1" ht="11.25">
      <c r="A105" s="7">
        <v>34393</v>
      </c>
      <c r="B105" s="10"/>
      <c r="C105" s="11"/>
      <c r="D105" s="10"/>
      <c r="E105" s="12"/>
      <c r="F105" s="12"/>
      <c r="G105" s="12"/>
      <c r="H105" s="12"/>
      <c r="I105" s="12"/>
      <c r="J105" s="12"/>
      <c r="K105" s="12"/>
      <c r="L105" s="186">
        <v>116.14462795671567</v>
      </c>
      <c r="M105" s="10"/>
      <c r="N105" s="12"/>
      <c r="O105" s="11"/>
      <c r="P105" s="10"/>
      <c r="Q105" s="31">
        <v>114.56077791543028</v>
      </c>
      <c r="R105" s="31">
        <v>116.53415617457911</v>
      </c>
      <c r="S105" s="31">
        <v>118.39402922605807</v>
      </c>
      <c r="T105" s="31">
        <v>93.119525927348178</v>
      </c>
      <c r="U105" s="31">
        <v>118.31617563555555</v>
      </c>
      <c r="V105" s="31">
        <v>117.58867603378816</v>
      </c>
      <c r="W105" s="31">
        <v>90.497757242603996</v>
      </c>
      <c r="X105" s="31">
        <v>106.28650474916893</v>
      </c>
      <c r="Y105" s="31">
        <v>131.43147119797348</v>
      </c>
      <c r="Z105" s="11"/>
      <c r="AA105" s="10"/>
      <c r="AB105" s="12"/>
      <c r="AC105" s="12">
        <v>134.50044250488003</v>
      </c>
      <c r="AD105" s="12"/>
      <c r="AE105" s="12"/>
      <c r="AF105" s="11">
        <v>143.60574994495875</v>
      </c>
      <c r="AG105" s="29">
        <v>165.51089615283905</v>
      </c>
      <c r="AH105" s="12"/>
      <c r="AI105" s="12"/>
      <c r="AJ105" s="12"/>
      <c r="AK105" s="12"/>
      <c r="AL105" s="11"/>
      <c r="AM105" s="10">
        <v>129.15130290888879</v>
      </c>
      <c r="AN105" s="12"/>
      <c r="AO105" s="12">
        <v>174.97217786059844</v>
      </c>
      <c r="AP105" s="11">
        <v>85.705214371098847</v>
      </c>
      <c r="AQ105" s="10"/>
      <c r="AR105" s="12"/>
      <c r="AS105" s="12"/>
      <c r="AT105" s="11"/>
    </row>
    <row r="106" spans="1:47" s="9" customFormat="1" ht="11.25">
      <c r="A106" s="7">
        <v>34424</v>
      </c>
      <c r="B106" s="10"/>
      <c r="C106" s="11"/>
      <c r="D106" s="10"/>
      <c r="E106" s="12"/>
      <c r="F106" s="12"/>
      <c r="G106" s="12"/>
      <c r="H106" s="12"/>
      <c r="I106" s="12"/>
      <c r="J106" s="12"/>
      <c r="K106" s="12"/>
      <c r="L106" s="186">
        <v>107.67445499423603</v>
      </c>
      <c r="M106" s="10"/>
      <c r="N106" s="12"/>
      <c r="O106" s="11"/>
      <c r="P106" s="10"/>
      <c r="Q106" s="31">
        <v>109.78494987596736</v>
      </c>
      <c r="R106" s="31">
        <v>110.25434958254465</v>
      </c>
      <c r="S106" s="31">
        <v>111.2462217638321</v>
      </c>
      <c r="T106" s="31">
        <v>88.438645744966749</v>
      </c>
      <c r="U106" s="31">
        <v>111.52286310555911</v>
      </c>
      <c r="V106" s="31">
        <v>111.66917271485349</v>
      </c>
      <c r="W106" s="31">
        <v>86.398070196949945</v>
      </c>
      <c r="X106" s="31">
        <v>99.674253462332132</v>
      </c>
      <c r="Y106" s="31">
        <v>127.45175989655547</v>
      </c>
      <c r="Z106" s="11"/>
      <c r="AA106" s="10"/>
      <c r="AB106" s="12"/>
      <c r="AC106" s="12">
        <v>129.671875</v>
      </c>
      <c r="AD106" s="12"/>
      <c r="AE106" s="12"/>
      <c r="AF106" s="11">
        <v>136.45342954113954</v>
      </c>
      <c r="AG106" s="29">
        <v>153.76750153427309</v>
      </c>
      <c r="AH106" s="12"/>
      <c r="AI106" s="12"/>
      <c r="AJ106" s="12"/>
      <c r="AK106" s="12"/>
      <c r="AL106" s="11"/>
      <c r="AM106" s="10">
        <v>124.32446668962345</v>
      </c>
      <c r="AN106" s="12"/>
      <c r="AO106" s="12">
        <v>166.34838607202806</v>
      </c>
      <c r="AP106" s="11">
        <v>80.562572680663493</v>
      </c>
      <c r="AQ106" s="10"/>
      <c r="AR106" s="12"/>
      <c r="AS106" s="12"/>
      <c r="AT106" s="11"/>
      <c r="AU106" s="140">
        <v>100</v>
      </c>
    </row>
    <row r="107" spans="1:47" s="9" customFormat="1" ht="11.25">
      <c r="A107" s="7">
        <v>34453</v>
      </c>
      <c r="B107" s="10"/>
      <c r="C107" s="11"/>
      <c r="D107" s="10"/>
      <c r="E107" s="12"/>
      <c r="F107" s="12"/>
      <c r="G107" s="12"/>
      <c r="H107" s="12"/>
      <c r="I107" s="12"/>
      <c r="J107" s="12"/>
      <c r="K107" s="12"/>
      <c r="L107" s="186">
        <v>107.40609421264911</v>
      </c>
      <c r="M107" s="10"/>
      <c r="N107" s="12"/>
      <c r="O107" s="11"/>
      <c r="P107" s="10"/>
      <c r="Q107" s="31">
        <v>108.68583345888611</v>
      </c>
      <c r="R107" s="31">
        <v>110.58480612420043</v>
      </c>
      <c r="S107" s="31">
        <v>110.5121546698257</v>
      </c>
      <c r="T107" s="31">
        <v>87.472846207790099</v>
      </c>
      <c r="U107" s="31">
        <v>111.12575695552735</v>
      </c>
      <c r="V107" s="31">
        <v>113.17623083582824</v>
      </c>
      <c r="W107" s="31">
        <v>85.095734716552712</v>
      </c>
      <c r="X107" s="31">
        <v>99.197554168602281</v>
      </c>
      <c r="Y107" s="31">
        <v>126.64134692040187</v>
      </c>
      <c r="Z107" s="11"/>
      <c r="AA107" s="10"/>
      <c r="AB107" s="12"/>
      <c r="AC107" s="12">
        <v>129.10131835937003</v>
      </c>
      <c r="AD107" s="12"/>
      <c r="AE107" s="12"/>
      <c r="AF107" s="11">
        <v>137.13034165587496</v>
      </c>
      <c r="AG107" s="29">
        <v>154.54586301657073</v>
      </c>
      <c r="AH107" s="12"/>
      <c r="AI107" s="12"/>
      <c r="AJ107" s="12"/>
      <c r="AK107" s="12"/>
      <c r="AL107" s="11"/>
      <c r="AM107" s="10">
        <v>124.84065933808476</v>
      </c>
      <c r="AN107" s="12"/>
      <c r="AO107" s="12">
        <v>167.43327745909249</v>
      </c>
      <c r="AP107" s="11">
        <v>80.209615159737879</v>
      </c>
      <c r="AQ107" s="10"/>
      <c r="AR107" s="12"/>
      <c r="AS107" s="12"/>
      <c r="AT107" s="11"/>
      <c r="AU107" s="140">
        <v>98.976309999999998</v>
      </c>
    </row>
    <row r="108" spans="1:47" s="9" customFormat="1" ht="11.25">
      <c r="A108" s="7">
        <v>34485</v>
      </c>
      <c r="B108" s="10"/>
      <c r="C108" s="11"/>
      <c r="D108" s="10"/>
      <c r="E108" s="12"/>
      <c r="F108" s="12"/>
      <c r="G108" s="12"/>
      <c r="H108" s="12"/>
      <c r="I108" s="12"/>
      <c r="J108" s="12"/>
      <c r="K108" s="12"/>
      <c r="L108" s="186">
        <v>107.0940503157025</v>
      </c>
      <c r="M108" s="10"/>
      <c r="N108" s="12"/>
      <c r="O108" s="11"/>
      <c r="P108" s="10"/>
      <c r="Q108" s="31">
        <v>111.35397937420167</v>
      </c>
      <c r="R108" s="31">
        <v>111.01520661302806</v>
      </c>
      <c r="S108" s="31">
        <v>111.03255640616592</v>
      </c>
      <c r="T108" s="31">
        <v>87.209850348381764</v>
      </c>
      <c r="U108" s="31">
        <v>110.66135352714964</v>
      </c>
      <c r="V108" s="31">
        <v>114.60341253248805</v>
      </c>
      <c r="W108" s="31">
        <v>86.395633418372796</v>
      </c>
      <c r="X108" s="31">
        <v>99.383473597341919</v>
      </c>
      <c r="Y108" s="31">
        <v>128.41273427548074</v>
      </c>
      <c r="Z108" s="11"/>
      <c r="AA108" s="10"/>
      <c r="AB108" s="12"/>
      <c r="AC108" s="12">
        <v>127.91358947753001</v>
      </c>
      <c r="AD108" s="12"/>
      <c r="AE108" s="12"/>
      <c r="AF108" s="11">
        <v>138.66888544957717</v>
      </c>
      <c r="AG108" s="29">
        <v>158.19687380270707</v>
      </c>
      <c r="AH108" s="12"/>
      <c r="AI108" s="12"/>
      <c r="AJ108" s="12"/>
      <c r="AK108" s="12"/>
      <c r="AL108" s="11"/>
      <c r="AM108" s="10">
        <v>123.38167712562327</v>
      </c>
      <c r="AN108" s="12"/>
      <c r="AO108" s="12">
        <v>172.20578570021533</v>
      </c>
      <c r="AP108" s="11">
        <v>80.584621301504399</v>
      </c>
      <c r="AQ108" s="10"/>
      <c r="AR108" s="12"/>
      <c r="AS108" s="12"/>
      <c r="AT108" s="11"/>
      <c r="AU108" s="140">
        <v>102.09557810254299</v>
      </c>
    </row>
    <row r="109" spans="1:47" s="9" customFormat="1" ht="11.25">
      <c r="A109" s="7">
        <v>34515</v>
      </c>
      <c r="B109" s="10"/>
      <c r="C109" s="11"/>
      <c r="D109" s="10"/>
      <c r="E109" s="12"/>
      <c r="F109" s="12"/>
      <c r="G109" s="12"/>
      <c r="H109" s="12"/>
      <c r="I109" s="12"/>
      <c r="J109" s="12"/>
      <c r="K109" s="12"/>
      <c r="L109" s="186">
        <v>103.84707310241875</v>
      </c>
      <c r="M109" s="10"/>
      <c r="N109" s="12"/>
      <c r="O109" s="11"/>
      <c r="P109" s="10"/>
      <c r="Q109" s="31">
        <v>107.97050652755325</v>
      </c>
      <c r="R109" s="31">
        <v>109.46202172125889</v>
      </c>
      <c r="S109" s="31">
        <v>108.70340648457362</v>
      </c>
      <c r="T109" s="31">
        <v>86.658914328184906</v>
      </c>
      <c r="U109" s="31">
        <v>108.58480429434803</v>
      </c>
      <c r="V109" s="31">
        <v>111.10982376830168</v>
      </c>
      <c r="W109" s="31">
        <v>86.534659716548234</v>
      </c>
      <c r="X109" s="31">
        <v>97.678160623946496</v>
      </c>
      <c r="Y109" s="31">
        <v>126.81943247209476</v>
      </c>
      <c r="Z109" s="11"/>
      <c r="AA109" s="10"/>
      <c r="AB109" s="12"/>
      <c r="AC109" s="12">
        <v>126.54491407012002</v>
      </c>
      <c r="AD109" s="12"/>
      <c r="AE109" s="12"/>
      <c r="AF109" s="11">
        <v>136.61831879291668</v>
      </c>
      <c r="AG109" s="29">
        <v>156.55210420154853</v>
      </c>
      <c r="AH109" s="12"/>
      <c r="AI109" s="12"/>
      <c r="AJ109" s="12"/>
      <c r="AK109" s="12"/>
      <c r="AL109" s="11"/>
      <c r="AM109" s="10">
        <v>121.07027193032081</v>
      </c>
      <c r="AN109" s="12"/>
      <c r="AO109" s="12">
        <v>169.05618155274396</v>
      </c>
      <c r="AP109" s="11">
        <v>78.424307129069561</v>
      </c>
      <c r="AQ109" s="10"/>
      <c r="AR109" s="12"/>
      <c r="AS109" s="12"/>
      <c r="AT109" s="11"/>
      <c r="AU109" s="140">
        <v>99.051169639987634</v>
      </c>
    </row>
    <row r="110" spans="1:47" s="9" customFormat="1" ht="11.25">
      <c r="A110" s="7">
        <v>34544</v>
      </c>
      <c r="B110" s="10"/>
      <c r="C110" s="11"/>
      <c r="D110" s="10"/>
      <c r="E110" s="12"/>
      <c r="F110" s="12"/>
      <c r="G110" s="12"/>
      <c r="H110" s="12"/>
      <c r="I110" s="12"/>
      <c r="J110" s="12"/>
      <c r="K110" s="12"/>
      <c r="L110" s="186">
        <v>106.21979822634734</v>
      </c>
      <c r="M110" s="10"/>
      <c r="N110" s="12"/>
      <c r="O110" s="11"/>
      <c r="P110" s="10"/>
      <c r="Q110" s="31">
        <v>110.27897426118587</v>
      </c>
      <c r="R110" s="31">
        <v>112.68038248833909</v>
      </c>
      <c r="S110" s="31">
        <v>112.01175987584153</v>
      </c>
      <c r="T110" s="31">
        <v>90.104819397530846</v>
      </c>
      <c r="U110" s="31">
        <v>113.24398930905903</v>
      </c>
      <c r="V110" s="31">
        <v>115.52603404556439</v>
      </c>
      <c r="W110" s="31">
        <v>89.329773444603859</v>
      </c>
      <c r="X110" s="31">
        <v>101.61177433804258</v>
      </c>
      <c r="Y110" s="31">
        <v>130.50565043125127</v>
      </c>
      <c r="Z110" s="11"/>
      <c r="AA110" s="10"/>
      <c r="AB110" s="12"/>
      <c r="AC110" s="12">
        <v>129.88569980158002</v>
      </c>
      <c r="AD110" s="12"/>
      <c r="AE110" s="12"/>
      <c r="AF110" s="11">
        <v>140.59946318030325</v>
      </c>
      <c r="AG110" s="29">
        <v>165.02916907740826</v>
      </c>
      <c r="AH110" s="12"/>
      <c r="AI110" s="12"/>
      <c r="AJ110" s="12"/>
      <c r="AK110" s="12"/>
      <c r="AL110" s="11"/>
      <c r="AM110" s="10">
        <v>124.76719142620018</v>
      </c>
      <c r="AN110" s="12"/>
      <c r="AO110" s="12">
        <v>170.81241940537714</v>
      </c>
      <c r="AP110" s="11">
        <v>80.177040778026296</v>
      </c>
      <c r="AQ110" s="10"/>
      <c r="AR110" s="12"/>
      <c r="AS110" s="12"/>
      <c r="AT110" s="11"/>
      <c r="AU110" s="140">
        <v>101.74359834337569</v>
      </c>
    </row>
    <row r="111" spans="1:47" s="9" customFormat="1" ht="11.25">
      <c r="A111" s="7">
        <v>34577</v>
      </c>
      <c r="B111" s="10"/>
      <c r="C111" s="11"/>
      <c r="D111" s="10"/>
      <c r="E111" s="12"/>
      <c r="F111" s="12"/>
      <c r="G111" s="12"/>
      <c r="H111" s="12"/>
      <c r="I111" s="12"/>
      <c r="J111" s="12"/>
      <c r="K111" s="12"/>
      <c r="L111" s="186">
        <v>112.21761740886187</v>
      </c>
      <c r="M111" s="10"/>
      <c r="N111" s="12"/>
      <c r="O111" s="11"/>
      <c r="P111" s="10"/>
      <c r="Q111" s="31">
        <v>118.20723850195046</v>
      </c>
      <c r="R111" s="31">
        <v>119.5570791821675</v>
      </c>
      <c r="S111" s="31">
        <v>119.26520235930232</v>
      </c>
      <c r="T111" s="31">
        <v>94.971380693191477</v>
      </c>
      <c r="U111" s="31">
        <v>120.32410544025178</v>
      </c>
      <c r="V111" s="31">
        <v>123.11403118738993</v>
      </c>
      <c r="W111" s="31">
        <v>94.550748529729049</v>
      </c>
      <c r="X111" s="31">
        <v>107.58919365584099</v>
      </c>
      <c r="Y111" s="31">
        <v>134.82709238634291</v>
      </c>
      <c r="Z111" s="11"/>
      <c r="AA111" s="10"/>
      <c r="AB111" s="12"/>
      <c r="AC111" s="12">
        <v>136.18515624195001</v>
      </c>
      <c r="AD111" s="12"/>
      <c r="AE111" s="12"/>
      <c r="AF111" s="11">
        <v>145.64232692525286</v>
      </c>
      <c r="AG111" s="29">
        <v>177.54348224528644</v>
      </c>
      <c r="AH111" s="12"/>
      <c r="AI111" s="12"/>
      <c r="AJ111" s="12"/>
      <c r="AK111" s="12"/>
      <c r="AL111" s="11"/>
      <c r="AM111" s="10">
        <v>126.16227577713224</v>
      </c>
      <c r="AN111" s="12"/>
      <c r="AO111" s="12">
        <v>177.7711625759417</v>
      </c>
      <c r="AP111" s="11">
        <v>83.552387837482215</v>
      </c>
      <c r="AQ111" s="10"/>
      <c r="AR111" s="12"/>
      <c r="AS111" s="12"/>
      <c r="AT111" s="11"/>
      <c r="AU111" s="140">
        <v>105.94959730401216</v>
      </c>
    </row>
    <row r="112" spans="1:47" s="9" customFormat="1" ht="11.25">
      <c r="A112" s="7">
        <v>34607</v>
      </c>
      <c r="B112" s="10"/>
      <c r="C112" s="11"/>
      <c r="D112" s="10"/>
      <c r="E112" s="12"/>
      <c r="F112" s="12"/>
      <c r="G112" s="12"/>
      <c r="H112" s="12"/>
      <c r="I112" s="12"/>
      <c r="J112" s="12"/>
      <c r="K112" s="12"/>
      <c r="L112" s="186">
        <v>108.09547028276087</v>
      </c>
      <c r="M112" s="10"/>
      <c r="N112" s="12"/>
      <c r="O112" s="11"/>
      <c r="P112" s="10"/>
      <c r="Q112" s="31">
        <v>112.53077560382152</v>
      </c>
      <c r="R112" s="31">
        <v>113.72018541055648</v>
      </c>
      <c r="S112" s="31">
        <v>113.47604796904535</v>
      </c>
      <c r="T112" s="31">
        <v>90.528896820795609</v>
      </c>
      <c r="U112" s="31">
        <v>114.86850702086008</v>
      </c>
      <c r="V112" s="31">
        <v>118.80180465909167</v>
      </c>
      <c r="W112" s="31">
        <v>90.343324464873049</v>
      </c>
      <c r="X112" s="31">
        <v>103.76746561964374</v>
      </c>
      <c r="Y112" s="31">
        <v>130.44536545184499</v>
      </c>
      <c r="Z112" s="11"/>
      <c r="AA112" s="10"/>
      <c r="AB112" s="12"/>
      <c r="AC112" s="12">
        <v>131.02373882038</v>
      </c>
      <c r="AD112" s="12"/>
      <c r="AE112" s="12"/>
      <c r="AF112" s="11">
        <v>141.0183125767488</v>
      </c>
      <c r="AG112" s="29">
        <v>174.35977991930906</v>
      </c>
      <c r="AH112" s="12"/>
      <c r="AI112" s="12"/>
      <c r="AJ112" s="12"/>
      <c r="AK112" s="12"/>
      <c r="AL112" s="11"/>
      <c r="AM112" s="10">
        <v>124.00628864637682</v>
      </c>
      <c r="AN112" s="12"/>
      <c r="AO112" s="12">
        <v>171.84277671198808</v>
      </c>
      <c r="AP112" s="11">
        <v>80.195459217415618</v>
      </c>
      <c r="AQ112" s="10"/>
      <c r="AR112" s="12"/>
      <c r="AS112" s="12"/>
      <c r="AT112" s="11"/>
      <c r="AU112" s="140">
        <v>103.50727897183926</v>
      </c>
    </row>
    <row r="113" spans="1:47" s="9" customFormat="1" ht="11.25">
      <c r="A113" s="7">
        <v>34638</v>
      </c>
      <c r="B113" s="10"/>
      <c r="C113" s="11"/>
      <c r="D113" s="10"/>
      <c r="E113" s="12"/>
      <c r="F113" s="12"/>
      <c r="G113" s="12"/>
      <c r="H113" s="12"/>
      <c r="I113" s="12"/>
      <c r="J113" s="12"/>
      <c r="K113" s="12"/>
      <c r="L113" s="186">
        <v>106.49291127663173</v>
      </c>
      <c r="M113" s="10"/>
      <c r="N113" s="12"/>
      <c r="O113" s="11"/>
      <c r="P113" s="10"/>
      <c r="Q113" s="31">
        <v>113.69122672108082</v>
      </c>
      <c r="R113" s="31">
        <v>114.53260696393691</v>
      </c>
      <c r="S113" s="31">
        <v>114.12380556318803</v>
      </c>
      <c r="T113" s="31">
        <v>91.105502523316304</v>
      </c>
      <c r="U113" s="31">
        <v>115.24208237939331</v>
      </c>
      <c r="V113" s="31">
        <v>122.34054926239985</v>
      </c>
      <c r="W113" s="31">
        <v>90.388890114343468</v>
      </c>
      <c r="X113" s="31">
        <v>105.83529635654767</v>
      </c>
      <c r="Y113" s="31">
        <v>131.34359410644061</v>
      </c>
      <c r="Z113" s="11"/>
      <c r="AA113" s="10"/>
      <c r="AB113" s="12"/>
      <c r="AC113" s="12">
        <v>131.37750291520001</v>
      </c>
      <c r="AD113" s="12"/>
      <c r="AE113" s="12"/>
      <c r="AF113" s="11">
        <v>144.05438060560277</v>
      </c>
      <c r="AG113" s="29">
        <v>173.29853185383936</v>
      </c>
      <c r="AH113" s="12"/>
      <c r="AI113" s="12"/>
      <c r="AJ113" s="12"/>
      <c r="AK113" s="12"/>
      <c r="AL113" s="11"/>
      <c r="AM113" s="10">
        <v>125.61916651915283</v>
      </c>
      <c r="AN113" s="12"/>
      <c r="AO113" s="12">
        <v>174.92951141000054</v>
      </c>
      <c r="AP113" s="11">
        <v>81.176040193465425</v>
      </c>
      <c r="AQ113" s="10"/>
      <c r="AR113" s="12"/>
      <c r="AS113" s="12"/>
      <c r="AT113" s="11"/>
      <c r="AU113" s="140">
        <v>103.43247426132631</v>
      </c>
    </row>
    <row r="114" spans="1:47" s="9" customFormat="1" ht="11.25">
      <c r="A114" s="7">
        <v>34668</v>
      </c>
      <c r="B114" s="10"/>
      <c r="C114" s="11"/>
      <c r="D114" s="10"/>
      <c r="E114" s="12"/>
      <c r="F114" s="12"/>
      <c r="G114" s="12"/>
      <c r="H114" s="12"/>
      <c r="I114" s="12"/>
      <c r="J114" s="12"/>
      <c r="K114" s="12"/>
      <c r="L114" s="186">
        <v>99.604029112654075</v>
      </c>
      <c r="M114" s="10"/>
      <c r="N114" s="12"/>
      <c r="O114" s="11"/>
      <c r="P114" s="10"/>
      <c r="Q114" s="31">
        <v>111.45236223887593</v>
      </c>
      <c r="R114" s="31">
        <v>112.13673600929255</v>
      </c>
      <c r="S114" s="31">
        <v>111.12703083538038</v>
      </c>
      <c r="T114" s="31">
        <v>87.973094914459139</v>
      </c>
      <c r="U114" s="31">
        <v>112.33474360091775</v>
      </c>
      <c r="V114" s="31">
        <v>115.9665919649629</v>
      </c>
      <c r="W114" s="31">
        <v>87.943248309242037</v>
      </c>
      <c r="X114" s="31">
        <v>100.36145408239793</v>
      </c>
      <c r="Y114" s="31">
        <v>126.3606885825025</v>
      </c>
      <c r="Z114" s="11"/>
      <c r="AA114" s="10"/>
      <c r="AB114" s="12"/>
      <c r="AC114" s="12">
        <v>124.80862776944002</v>
      </c>
      <c r="AD114" s="12"/>
      <c r="AE114" s="12"/>
      <c r="AF114" s="11">
        <v>136.07308239406595</v>
      </c>
      <c r="AG114" s="29">
        <v>164.07278593936582</v>
      </c>
      <c r="AH114" s="12"/>
      <c r="AI114" s="12"/>
      <c r="AJ114" s="12"/>
      <c r="AK114" s="12"/>
      <c r="AL114" s="11"/>
      <c r="AM114" s="10">
        <v>118.37534733135919</v>
      </c>
      <c r="AN114" s="12"/>
      <c r="AO114" s="12">
        <v>166.4000935181391</v>
      </c>
      <c r="AP114" s="11">
        <v>75.110463757669038</v>
      </c>
      <c r="AQ114" s="10"/>
      <c r="AR114" s="12"/>
      <c r="AS114" s="12"/>
      <c r="AT114" s="11"/>
      <c r="AU114" s="140">
        <v>99.46130853103179</v>
      </c>
    </row>
    <row r="115" spans="1:47" s="9" customFormat="1" ht="11.25">
      <c r="A115" s="7">
        <v>34698</v>
      </c>
      <c r="B115" s="10"/>
      <c r="C115" s="11"/>
      <c r="D115" s="10"/>
      <c r="E115" s="12"/>
      <c r="F115" s="12"/>
      <c r="G115" s="12"/>
      <c r="H115" s="12"/>
      <c r="I115" s="12"/>
      <c r="J115" s="12"/>
      <c r="K115" s="12"/>
      <c r="L115" s="186">
        <v>97.574100141387035</v>
      </c>
      <c r="M115" s="10"/>
      <c r="N115" s="12"/>
      <c r="O115" s="11"/>
      <c r="P115" s="10"/>
      <c r="Q115" s="31">
        <v>113.45648747141919</v>
      </c>
      <c r="R115" s="31">
        <v>114.29212294033132</v>
      </c>
      <c r="S115" s="31">
        <v>113.9494507223217</v>
      </c>
      <c r="T115" s="31">
        <v>88.942312095750708</v>
      </c>
      <c r="U115" s="31">
        <v>114.4957226825136</v>
      </c>
      <c r="V115" s="31">
        <v>118.55559715588116</v>
      </c>
      <c r="W115" s="31">
        <v>88.560804530781425</v>
      </c>
      <c r="X115" s="31">
        <v>102.32131607036989</v>
      </c>
      <c r="Y115" s="31">
        <v>127.50359573859353</v>
      </c>
      <c r="Z115" s="11"/>
      <c r="AA115" s="10"/>
      <c r="AB115" s="12"/>
      <c r="AC115" s="12">
        <v>125.83205851715002</v>
      </c>
      <c r="AD115" s="12"/>
      <c r="AE115" s="12"/>
      <c r="AF115" s="11">
        <v>135.88456161304055</v>
      </c>
      <c r="AG115" s="29">
        <v>168.33864077377586</v>
      </c>
      <c r="AH115" s="12"/>
      <c r="AI115" s="12"/>
      <c r="AJ115" s="12"/>
      <c r="AK115" s="12"/>
      <c r="AL115" s="11"/>
      <c r="AM115" s="10">
        <v>119.73640339990568</v>
      </c>
      <c r="AN115" s="12"/>
      <c r="AO115" s="12">
        <v>170.64381153119319</v>
      </c>
      <c r="AP115" s="11">
        <v>75.612595234400345</v>
      </c>
      <c r="AQ115" s="10"/>
      <c r="AR115" s="12"/>
      <c r="AS115" s="12"/>
      <c r="AT115" s="11">
        <v>100</v>
      </c>
      <c r="AU115" s="140">
        <v>100.19157335052834</v>
      </c>
    </row>
    <row r="116" spans="1:47" s="9" customFormat="1" ht="11.25">
      <c r="A116" s="7">
        <v>34730</v>
      </c>
      <c r="B116" s="10"/>
      <c r="C116" s="11"/>
      <c r="D116" s="10"/>
      <c r="E116" s="12"/>
      <c r="F116" s="12"/>
      <c r="G116" s="12"/>
      <c r="H116" s="12"/>
      <c r="I116" s="12"/>
      <c r="J116" s="12"/>
      <c r="K116" s="12"/>
      <c r="L116" s="186">
        <v>100.22221911924112</v>
      </c>
      <c r="M116" s="10"/>
      <c r="N116" s="12"/>
      <c r="O116" s="11"/>
      <c r="P116" s="10"/>
      <c r="Q116" s="31">
        <v>117.58164055374378</v>
      </c>
      <c r="R116" s="31">
        <v>117.96471972946463</v>
      </c>
      <c r="S116" s="31">
        <v>118.14300245488148</v>
      </c>
      <c r="T116" s="31">
        <v>92.166636341922157</v>
      </c>
      <c r="U116" s="31">
        <v>118.45333603446831</v>
      </c>
      <c r="V116" s="31">
        <v>122.20131692180526</v>
      </c>
      <c r="W116" s="31">
        <v>91.731697037399869</v>
      </c>
      <c r="X116" s="31">
        <v>107.35254870323287</v>
      </c>
      <c r="Y116" s="31">
        <v>130.36385317343081</v>
      </c>
      <c r="Z116" s="11"/>
      <c r="AA116" s="10"/>
      <c r="AB116" s="12"/>
      <c r="AC116" s="12">
        <v>126.4</v>
      </c>
      <c r="AD116" s="12"/>
      <c r="AE116" s="12"/>
      <c r="AF116" s="11">
        <v>140.32486847169014</v>
      </c>
      <c r="AG116" s="29">
        <v>171.05961395741792</v>
      </c>
      <c r="AH116" s="12"/>
      <c r="AI116" s="12"/>
      <c r="AJ116" s="12"/>
      <c r="AK116" s="12"/>
      <c r="AL116" s="11"/>
      <c r="AM116" s="10">
        <v>122.06601402227879</v>
      </c>
      <c r="AN116" s="12"/>
      <c r="AO116" s="12">
        <v>174.36746102563185</v>
      </c>
      <c r="AP116" s="11">
        <v>77.536630246506519</v>
      </c>
      <c r="AQ116" s="10"/>
      <c r="AR116" s="12"/>
      <c r="AS116" s="12"/>
      <c r="AT116" s="11">
        <v>102.79571945514019</v>
      </c>
      <c r="AU116" s="140">
        <v>103.60634263009038</v>
      </c>
    </row>
    <row r="117" spans="1:47" s="9" customFormat="1" ht="11.25">
      <c r="A117" s="7">
        <v>34758</v>
      </c>
      <c r="B117" s="10"/>
      <c r="C117" s="11"/>
      <c r="D117" s="10"/>
      <c r="E117" s="12"/>
      <c r="F117" s="12"/>
      <c r="G117" s="12"/>
      <c r="H117" s="12"/>
      <c r="I117" s="12"/>
      <c r="J117" s="12"/>
      <c r="K117" s="12"/>
      <c r="L117" s="186">
        <v>104.29070789170105</v>
      </c>
      <c r="M117" s="10"/>
      <c r="N117" s="12"/>
      <c r="O117" s="11"/>
      <c r="P117" s="10"/>
      <c r="Q117" s="31">
        <v>123.16571259691445</v>
      </c>
      <c r="R117" s="31">
        <v>123.72371959794678</v>
      </c>
      <c r="S117" s="31">
        <v>123.83486530997213</v>
      </c>
      <c r="T117" s="31">
        <v>96.255166763377105</v>
      </c>
      <c r="U117" s="31">
        <v>123.81504811086673</v>
      </c>
      <c r="V117" s="31">
        <v>126.63786212813584</v>
      </c>
      <c r="W117" s="31">
        <v>95.17573351467243</v>
      </c>
      <c r="X117" s="31">
        <v>112.21851821506706</v>
      </c>
      <c r="Y117" s="31">
        <v>134.89094681777098</v>
      </c>
      <c r="Z117" s="11"/>
      <c r="AA117" s="10"/>
      <c r="AB117" s="12"/>
      <c r="AC117" s="12">
        <v>130.08000000000001</v>
      </c>
      <c r="AD117" s="12"/>
      <c r="AE117" s="12"/>
      <c r="AF117" s="11">
        <v>145.03437597119901</v>
      </c>
      <c r="AG117" s="29">
        <v>179.39637530324663</v>
      </c>
      <c r="AH117" s="12"/>
      <c r="AI117" s="12"/>
      <c r="AJ117" s="12"/>
      <c r="AK117" s="12"/>
      <c r="AL117" s="11"/>
      <c r="AM117" s="10">
        <v>125.63861526615977</v>
      </c>
      <c r="AN117" s="12"/>
      <c r="AO117" s="12">
        <v>180.75526788825294</v>
      </c>
      <c r="AP117" s="11">
        <v>80.59794888808139</v>
      </c>
      <c r="AQ117" s="10"/>
      <c r="AR117" s="12"/>
      <c r="AS117" s="12"/>
      <c r="AT117" s="11">
        <v>106.88010553261822</v>
      </c>
      <c r="AU117" s="140">
        <v>105.51881210869922</v>
      </c>
    </row>
    <row r="118" spans="1:47" s="9" customFormat="1" ht="11.25">
      <c r="A118" s="7">
        <v>34789</v>
      </c>
      <c r="B118" s="10"/>
      <c r="C118" s="11"/>
      <c r="D118" s="10"/>
      <c r="E118" s="12"/>
      <c r="F118" s="12"/>
      <c r="G118" s="12"/>
      <c r="H118" s="12"/>
      <c r="I118" s="12"/>
      <c r="J118" s="12"/>
      <c r="K118" s="12"/>
      <c r="L118" s="186">
        <v>108.19574898077505</v>
      </c>
      <c r="M118" s="10"/>
      <c r="N118" s="12"/>
      <c r="O118" s="11"/>
      <c r="P118" s="10"/>
      <c r="Q118" s="31">
        <v>131.16544140585387</v>
      </c>
      <c r="R118" s="31">
        <v>129.92835525891056</v>
      </c>
      <c r="S118" s="31">
        <v>130.37641730299833</v>
      </c>
      <c r="T118" s="31">
        <v>98.012861187506459</v>
      </c>
      <c r="U118" s="31">
        <v>128.371483978463</v>
      </c>
      <c r="V118" s="31">
        <v>133.66480714083292</v>
      </c>
      <c r="W118" s="31">
        <v>96.624546118099516</v>
      </c>
      <c r="X118" s="31">
        <v>113.88001560831124</v>
      </c>
      <c r="Y118" s="31">
        <v>140.02708067764812</v>
      </c>
      <c r="Z118" s="11"/>
      <c r="AA118" s="10"/>
      <c r="AB118" s="12"/>
      <c r="AC118" s="12">
        <v>132.72</v>
      </c>
      <c r="AD118" s="12"/>
      <c r="AE118" s="12"/>
      <c r="AF118" s="11">
        <v>146.33453520455387</v>
      </c>
      <c r="AG118" s="29">
        <v>184.09700882712994</v>
      </c>
      <c r="AH118" s="12"/>
      <c r="AI118" s="12"/>
      <c r="AJ118" s="12"/>
      <c r="AK118" s="12"/>
      <c r="AL118" s="11"/>
      <c r="AM118" s="10">
        <v>129.04297446640237</v>
      </c>
      <c r="AN118" s="12"/>
      <c r="AO118" s="12">
        <v>184.54845017701319</v>
      </c>
      <c r="AP118" s="11">
        <v>82.681956619489029</v>
      </c>
      <c r="AQ118" s="10"/>
      <c r="AR118" s="12"/>
      <c r="AS118" s="12"/>
      <c r="AT118" s="11">
        <v>110.16018845015731</v>
      </c>
      <c r="AU118" s="140">
        <v>108.19280653387062</v>
      </c>
    </row>
    <row r="119" spans="1:47" s="9" customFormat="1" ht="11.25">
      <c r="A119" s="7">
        <v>34817</v>
      </c>
      <c r="B119" s="10"/>
      <c r="C119" s="11"/>
      <c r="D119" s="10"/>
      <c r="E119" s="12"/>
      <c r="F119" s="12"/>
      <c r="G119" s="12"/>
      <c r="H119" s="12"/>
      <c r="I119" s="12"/>
      <c r="J119" s="12"/>
      <c r="K119" s="12"/>
      <c r="L119" s="186">
        <v>110.39994754671699</v>
      </c>
      <c r="M119" s="10"/>
      <c r="N119" s="12"/>
      <c r="O119" s="11"/>
      <c r="P119" s="10"/>
      <c r="Q119" s="31">
        <v>132.94737639352894</v>
      </c>
      <c r="R119" s="31">
        <v>132.07107132822998</v>
      </c>
      <c r="S119" s="31">
        <v>132.074557361481</v>
      </c>
      <c r="T119" s="31">
        <v>101.17115509689539</v>
      </c>
      <c r="U119" s="31">
        <v>130.37248218726631</v>
      </c>
      <c r="V119" s="31">
        <v>135.02082324279596</v>
      </c>
      <c r="W119" s="31">
        <v>99.546020769582285</v>
      </c>
      <c r="X119" s="31">
        <v>116.4801613634453</v>
      </c>
      <c r="Y119" s="31">
        <v>142.59203863026278</v>
      </c>
      <c r="Z119" s="11"/>
      <c r="AA119" s="10"/>
      <c r="AB119" s="12"/>
      <c r="AC119" s="12">
        <v>137.22999999999999</v>
      </c>
      <c r="AD119" s="12"/>
      <c r="AE119" s="12"/>
      <c r="AF119" s="11">
        <v>148.4487772511082</v>
      </c>
      <c r="AG119" s="29">
        <v>189.45998387625482</v>
      </c>
      <c r="AH119" s="12"/>
      <c r="AI119" s="12"/>
      <c r="AJ119" s="12"/>
      <c r="AK119" s="12"/>
      <c r="AL119" s="11"/>
      <c r="AM119" s="10">
        <v>130.62412512824176</v>
      </c>
      <c r="AN119" s="12"/>
      <c r="AO119" s="12">
        <v>186.83557443321209</v>
      </c>
      <c r="AP119" s="11">
        <v>84.072945548662346</v>
      </c>
      <c r="AQ119" s="10"/>
      <c r="AR119" s="12"/>
      <c r="AS119" s="12"/>
      <c r="AT119" s="11">
        <v>110.57836075072356</v>
      </c>
      <c r="AU119" s="140">
        <v>110.8535705863968</v>
      </c>
    </row>
    <row r="120" spans="1:47" s="9" customFormat="1" ht="11.25">
      <c r="A120" s="7">
        <v>34850</v>
      </c>
      <c r="B120" s="10"/>
      <c r="C120" s="11"/>
      <c r="D120" s="10"/>
      <c r="E120" s="12"/>
      <c r="F120" s="12"/>
      <c r="G120" s="12"/>
      <c r="H120" s="12"/>
      <c r="I120" s="12"/>
      <c r="J120" s="12"/>
      <c r="K120" s="12"/>
      <c r="L120" s="186">
        <v>114.45417008584276</v>
      </c>
      <c r="M120" s="10"/>
      <c r="N120" s="12"/>
      <c r="O120" s="11"/>
      <c r="P120" s="10"/>
      <c r="Q120" s="31">
        <v>136.87647922493557</v>
      </c>
      <c r="R120" s="31">
        <v>134.9696007921921</v>
      </c>
      <c r="S120" s="31">
        <v>134.72287148034391</v>
      </c>
      <c r="T120" s="31">
        <v>104.93328948294374</v>
      </c>
      <c r="U120" s="31">
        <v>134.98213504855153</v>
      </c>
      <c r="V120" s="31">
        <v>139.82439156089328</v>
      </c>
      <c r="W120" s="31">
        <v>103.40777734413683</v>
      </c>
      <c r="X120" s="31">
        <v>121.36907659700556</v>
      </c>
      <c r="Y120" s="31">
        <v>146.03325122615345</v>
      </c>
      <c r="Z120" s="11"/>
      <c r="AA120" s="10"/>
      <c r="AB120" s="12"/>
      <c r="AC120" s="12">
        <v>141.54</v>
      </c>
      <c r="AD120" s="12"/>
      <c r="AE120" s="12"/>
      <c r="AF120" s="11">
        <v>154.91709462773505</v>
      </c>
      <c r="AG120" s="29">
        <v>193.18786811654908</v>
      </c>
      <c r="AH120" s="12"/>
      <c r="AI120" s="12"/>
      <c r="AJ120" s="12"/>
      <c r="AK120" s="12"/>
      <c r="AL120" s="11"/>
      <c r="AM120" s="10">
        <v>136.10366871579885</v>
      </c>
      <c r="AN120" s="12"/>
      <c r="AO120" s="12">
        <v>193.4278310629515</v>
      </c>
      <c r="AP120" s="11">
        <v>87.399293320754083</v>
      </c>
      <c r="AQ120" s="10"/>
      <c r="AR120" s="12"/>
      <c r="AS120" s="12"/>
      <c r="AT120" s="11">
        <v>117.07904920602506</v>
      </c>
      <c r="AU120" s="140">
        <v>114.33950522312782</v>
      </c>
    </row>
    <row r="121" spans="1:47" s="9" customFormat="1" ht="11.25">
      <c r="A121" s="7">
        <v>34880</v>
      </c>
      <c r="B121" s="10"/>
      <c r="C121" s="11"/>
      <c r="D121" s="10"/>
      <c r="E121" s="12"/>
      <c r="F121" s="12"/>
      <c r="G121" s="12"/>
      <c r="H121" s="12"/>
      <c r="I121" s="12"/>
      <c r="J121" s="12"/>
      <c r="K121" s="12"/>
      <c r="L121" s="186">
        <v>120.70144329204797</v>
      </c>
      <c r="M121" s="10"/>
      <c r="N121" s="12"/>
      <c r="O121" s="11"/>
      <c r="P121" s="10"/>
      <c r="Q121" s="31">
        <v>147.74627570739162</v>
      </c>
      <c r="R121" s="31">
        <v>145.06337797041263</v>
      </c>
      <c r="S121" s="31">
        <v>145.86410159451952</v>
      </c>
      <c r="T121" s="31">
        <v>111.3555698684815</v>
      </c>
      <c r="U121" s="31">
        <v>144.7774889286851</v>
      </c>
      <c r="V121" s="31">
        <v>151.08394364899456</v>
      </c>
      <c r="W121" s="31">
        <v>108.80056407718438</v>
      </c>
      <c r="X121" s="31">
        <v>129.51655673598015</v>
      </c>
      <c r="Y121" s="31">
        <v>146.54923576990788</v>
      </c>
      <c r="Z121" s="11"/>
      <c r="AA121" s="10"/>
      <c r="AB121" s="12"/>
      <c r="AC121" s="12">
        <v>144</v>
      </c>
      <c r="AD121" s="12"/>
      <c r="AE121" s="12"/>
      <c r="AF121" s="11">
        <v>155.6816841373097</v>
      </c>
      <c r="AG121" s="29">
        <v>204.70345392794545</v>
      </c>
      <c r="AH121" s="12"/>
      <c r="AI121" s="12"/>
      <c r="AJ121" s="12"/>
      <c r="AK121" s="12"/>
      <c r="AL121" s="11"/>
      <c r="AM121" s="10">
        <v>137.12271021498475</v>
      </c>
      <c r="AN121" s="12"/>
      <c r="AO121" s="12">
        <v>200.3848091629084</v>
      </c>
      <c r="AP121" s="11">
        <v>88.903208634105255</v>
      </c>
      <c r="AQ121" s="10"/>
      <c r="AR121" s="12"/>
      <c r="AS121" s="12"/>
      <c r="AT121" s="11">
        <v>120.90699407344701</v>
      </c>
      <c r="AU121" s="140">
        <v>118.46347962961455</v>
      </c>
    </row>
    <row r="122" spans="1:47" s="9" customFormat="1" ht="11.25">
      <c r="A122" s="7">
        <v>34911</v>
      </c>
      <c r="B122" s="10"/>
      <c r="C122" s="11"/>
      <c r="D122" s="10"/>
      <c r="E122" s="12"/>
      <c r="F122" s="12"/>
      <c r="G122" s="12"/>
      <c r="H122" s="12"/>
      <c r="I122" s="12"/>
      <c r="J122" s="12"/>
      <c r="K122" s="12"/>
      <c r="L122" s="186">
        <v>125.56057924879015</v>
      </c>
      <c r="M122" s="10"/>
      <c r="N122" s="12"/>
      <c r="O122" s="11"/>
      <c r="P122" s="10"/>
      <c r="Q122" s="31">
        <v>154.8091416262333</v>
      </c>
      <c r="R122" s="31">
        <v>152.17730633495458</v>
      </c>
      <c r="S122" s="31">
        <v>154.75987179923399</v>
      </c>
      <c r="T122" s="31">
        <v>117.07822836981283</v>
      </c>
      <c r="U122" s="31">
        <v>153.10472525259098</v>
      </c>
      <c r="V122" s="31">
        <v>159.74573117897734</v>
      </c>
      <c r="W122" s="31">
        <v>113.43148350381423</v>
      </c>
      <c r="X122" s="31">
        <v>135.65988694847886</v>
      </c>
      <c r="Y122" s="31">
        <v>152.35587421779613</v>
      </c>
      <c r="Z122" s="11"/>
      <c r="AA122" s="10"/>
      <c r="AB122" s="12"/>
      <c r="AC122" s="12">
        <v>148.25</v>
      </c>
      <c r="AD122" s="12"/>
      <c r="AE122" s="12"/>
      <c r="AF122" s="11">
        <v>159.95235237883</v>
      </c>
      <c r="AG122" s="29">
        <v>208.80753605417627</v>
      </c>
      <c r="AH122" s="12"/>
      <c r="AI122" s="12"/>
      <c r="AJ122" s="12"/>
      <c r="AK122" s="12"/>
      <c r="AL122" s="11"/>
      <c r="AM122" s="10">
        <v>138.93961131113721</v>
      </c>
      <c r="AN122" s="12"/>
      <c r="AO122" s="12">
        <v>205.61884671120163</v>
      </c>
      <c r="AP122" s="11">
        <v>91.961567914327105</v>
      </c>
      <c r="AQ122" s="10"/>
      <c r="AR122" s="12"/>
      <c r="AS122" s="12"/>
      <c r="AT122" s="11">
        <v>127.41351996353507</v>
      </c>
      <c r="AU122" s="140">
        <v>122.55954397937589</v>
      </c>
    </row>
    <row r="123" spans="1:47" s="9" customFormat="1" ht="11.25">
      <c r="A123" s="7">
        <v>34942</v>
      </c>
      <c r="B123" s="10"/>
      <c r="C123" s="11"/>
      <c r="D123" s="10"/>
      <c r="E123" s="12"/>
      <c r="F123" s="12"/>
      <c r="G123" s="12"/>
      <c r="H123" s="12"/>
      <c r="I123" s="12"/>
      <c r="J123" s="12"/>
      <c r="K123" s="12"/>
      <c r="L123" s="186">
        <v>126.33317079720531</v>
      </c>
      <c r="M123" s="10"/>
      <c r="N123" s="12"/>
      <c r="O123" s="11"/>
      <c r="P123" s="10"/>
      <c r="Q123" s="31">
        <v>154.20981661152433</v>
      </c>
      <c r="R123" s="31">
        <v>150.12545406044848</v>
      </c>
      <c r="S123" s="31">
        <v>153.31480459150609</v>
      </c>
      <c r="T123" s="31">
        <v>117.20494377547269</v>
      </c>
      <c r="U123" s="31">
        <v>151.04614954501827</v>
      </c>
      <c r="V123" s="31">
        <v>159.13609354507901</v>
      </c>
      <c r="W123" s="31">
        <v>110.98957408463379</v>
      </c>
      <c r="X123" s="31">
        <v>137.26557527750612</v>
      </c>
      <c r="Y123" s="31">
        <v>149.39413208996388</v>
      </c>
      <c r="Z123" s="11"/>
      <c r="AA123" s="10"/>
      <c r="AB123" s="12"/>
      <c r="AC123" s="12">
        <v>148.07</v>
      </c>
      <c r="AD123" s="12"/>
      <c r="AE123" s="12"/>
      <c r="AF123" s="11">
        <v>161.62779021678094</v>
      </c>
      <c r="AG123" s="29">
        <v>207.84394582732725</v>
      </c>
      <c r="AH123" s="12"/>
      <c r="AI123" s="12"/>
      <c r="AJ123" s="12"/>
      <c r="AK123" s="12"/>
      <c r="AL123" s="11"/>
      <c r="AM123" s="10">
        <v>138.62755294413239</v>
      </c>
      <c r="AN123" s="12"/>
      <c r="AO123" s="12">
        <v>208.63827277609479</v>
      </c>
      <c r="AP123" s="11">
        <v>93.388607293676685</v>
      </c>
      <c r="AQ123" s="10"/>
      <c r="AR123" s="12"/>
      <c r="AS123" s="12"/>
      <c r="AT123" s="11">
        <v>128.59352020420297</v>
      </c>
      <c r="AU123" s="140">
        <v>122.61657093518947</v>
      </c>
    </row>
    <row r="124" spans="1:47" s="9" customFormat="1" ht="11.25">
      <c r="A124" s="7">
        <v>34971</v>
      </c>
      <c r="B124" s="10"/>
      <c r="C124" s="11"/>
      <c r="D124" s="10"/>
      <c r="E124" s="12"/>
      <c r="F124" s="12"/>
      <c r="G124" s="12"/>
      <c r="H124" s="12"/>
      <c r="I124" s="12"/>
      <c r="J124" s="12"/>
      <c r="K124" s="12"/>
      <c r="L124" s="186">
        <v>127.68345235564392</v>
      </c>
      <c r="M124" s="10"/>
      <c r="N124" s="12"/>
      <c r="O124" s="11"/>
      <c r="P124" s="10"/>
      <c r="Q124" s="31">
        <v>155.23702670515169</v>
      </c>
      <c r="R124" s="31">
        <v>152.36007144413827</v>
      </c>
      <c r="S124" s="31">
        <v>153.41563360589373</v>
      </c>
      <c r="T124" s="31">
        <v>118.28069059912487</v>
      </c>
      <c r="U124" s="31">
        <v>150.90590621608871</v>
      </c>
      <c r="V124" s="31">
        <v>163.01201223946296</v>
      </c>
      <c r="W124" s="31">
        <v>111.50785321957088</v>
      </c>
      <c r="X124" s="31">
        <v>137.42990838883816</v>
      </c>
      <c r="Y124" s="31">
        <v>150.73607683299255</v>
      </c>
      <c r="Z124" s="11"/>
      <c r="AA124" s="10"/>
      <c r="AB124" s="12"/>
      <c r="AC124" s="12">
        <v>149.52000000000001</v>
      </c>
      <c r="AD124" s="12"/>
      <c r="AE124" s="12"/>
      <c r="AF124" s="11">
        <v>164.21206228504158</v>
      </c>
      <c r="AG124" s="29">
        <v>209.91912040361814</v>
      </c>
      <c r="AH124" s="12"/>
      <c r="AI124" s="12"/>
      <c r="AJ124" s="12"/>
      <c r="AK124" s="12"/>
      <c r="AL124" s="11"/>
      <c r="AM124" s="10">
        <v>145.18820447160263</v>
      </c>
      <c r="AN124" s="12"/>
      <c r="AO124" s="12">
        <v>218.96557348072045</v>
      </c>
      <c r="AP124" s="11">
        <v>95.341639502465057</v>
      </c>
      <c r="AQ124" s="10"/>
      <c r="AR124" s="12"/>
      <c r="AS124" s="12"/>
      <c r="AT124" s="11">
        <v>133.93946569178951</v>
      </c>
      <c r="AU124" s="140">
        <v>123.76216529577987</v>
      </c>
    </row>
    <row r="125" spans="1:47" s="9" customFormat="1" ht="11.25">
      <c r="A125" s="7">
        <v>35003</v>
      </c>
      <c r="B125" s="10"/>
      <c r="C125" s="11"/>
      <c r="D125" s="10"/>
      <c r="E125" s="12"/>
      <c r="F125" s="12"/>
      <c r="G125" s="12"/>
      <c r="H125" s="12"/>
      <c r="I125" s="12"/>
      <c r="J125" s="12"/>
      <c r="K125" s="12"/>
      <c r="L125" s="186">
        <v>120.05837592916133</v>
      </c>
      <c r="M125" s="10"/>
      <c r="N125" s="12"/>
      <c r="O125" s="11"/>
      <c r="P125" s="10"/>
      <c r="Q125" s="31">
        <v>146.17874438877138</v>
      </c>
      <c r="R125" s="31">
        <v>142.83651569438666</v>
      </c>
      <c r="S125" s="31">
        <v>140.99779481937404</v>
      </c>
      <c r="T125" s="31">
        <v>109.3960578152959</v>
      </c>
      <c r="U125" s="31">
        <v>139.56004263911396</v>
      </c>
      <c r="V125" s="31">
        <v>151.65873092422231</v>
      </c>
      <c r="W125" s="31">
        <v>103.48028489098526</v>
      </c>
      <c r="X125" s="31">
        <v>128.3898954505361</v>
      </c>
      <c r="Y125" s="31">
        <v>144.65041055963883</v>
      </c>
      <c r="Z125" s="11"/>
      <c r="AA125" s="10"/>
      <c r="AB125" s="12"/>
      <c r="AC125" s="12">
        <v>144.84</v>
      </c>
      <c r="AD125" s="12"/>
      <c r="AE125" s="12"/>
      <c r="AF125" s="11">
        <v>156.86258571466129</v>
      </c>
      <c r="AG125" s="29">
        <v>197.13204587694204</v>
      </c>
      <c r="AH125" s="12"/>
      <c r="AI125" s="12"/>
      <c r="AJ125" s="12"/>
      <c r="AK125" s="12"/>
      <c r="AL125" s="11"/>
      <c r="AM125" s="10">
        <v>141.45892057789368</v>
      </c>
      <c r="AN125" s="12"/>
      <c r="AO125" s="12">
        <v>218.76215274159199</v>
      </c>
      <c r="AP125" s="11">
        <v>92.673669615441312</v>
      </c>
      <c r="AQ125" s="10"/>
      <c r="AR125" s="12"/>
      <c r="AS125" s="12"/>
      <c r="AT125" s="11">
        <v>132.51887104234797</v>
      </c>
      <c r="AU125" s="140">
        <v>119.3430515406461</v>
      </c>
    </row>
    <row r="126" spans="1:47" s="9" customFormat="1" ht="11.25">
      <c r="A126" s="7">
        <v>35033</v>
      </c>
      <c r="B126" s="10"/>
      <c r="C126" s="11"/>
      <c r="D126" s="10"/>
      <c r="E126" s="12"/>
      <c r="F126" s="12"/>
      <c r="G126" s="12"/>
      <c r="H126" s="12"/>
      <c r="I126" s="12"/>
      <c r="J126" s="12"/>
      <c r="K126" s="12"/>
      <c r="L126" s="186">
        <v>127.51691223684291</v>
      </c>
      <c r="M126" s="10"/>
      <c r="N126" s="12"/>
      <c r="O126" s="11"/>
      <c r="P126" s="10"/>
      <c r="Q126" s="31">
        <v>155.05940423860267</v>
      </c>
      <c r="R126" s="31">
        <v>150.607256371169</v>
      </c>
      <c r="S126" s="31">
        <v>149.84049690107415</v>
      </c>
      <c r="T126" s="31">
        <v>117.44625772314825</v>
      </c>
      <c r="U126" s="31">
        <v>147.78499142244331</v>
      </c>
      <c r="V126" s="31">
        <v>162.94848893946096</v>
      </c>
      <c r="W126" s="31">
        <v>110.29078986010785</v>
      </c>
      <c r="X126" s="31">
        <v>138.62202535961745</v>
      </c>
      <c r="Y126" s="31">
        <v>151.21600821910104</v>
      </c>
      <c r="Z126" s="11"/>
      <c r="AA126" s="10"/>
      <c r="AB126" s="12"/>
      <c r="AC126" s="12">
        <v>151.77000000000001</v>
      </c>
      <c r="AD126" s="12"/>
      <c r="AE126" s="12"/>
      <c r="AF126" s="11">
        <v>163.16898775509424</v>
      </c>
      <c r="AG126" s="29">
        <v>209.98427495377038</v>
      </c>
      <c r="AH126" s="12"/>
      <c r="AI126" s="12"/>
      <c r="AJ126" s="12"/>
      <c r="AK126" s="12"/>
      <c r="AL126" s="11"/>
      <c r="AM126" s="10">
        <v>147.93988648677558</v>
      </c>
      <c r="AN126" s="12"/>
      <c r="AO126" s="12">
        <v>230.18797461302415</v>
      </c>
      <c r="AP126" s="11">
        <v>96.581141832899476</v>
      </c>
      <c r="AQ126" s="10"/>
      <c r="AR126" s="12"/>
      <c r="AS126" s="12"/>
      <c r="AT126" s="11">
        <v>139.78143889218234</v>
      </c>
      <c r="AU126" s="140">
        <v>124.0664585717424</v>
      </c>
    </row>
    <row r="127" spans="1:47" s="9" customFormat="1" ht="11.25">
      <c r="A127" s="7">
        <v>35062</v>
      </c>
      <c r="B127" s="10"/>
      <c r="C127" s="11"/>
      <c r="D127" s="10"/>
      <c r="E127" s="12"/>
      <c r="F127" s="12"/>
      <c r="G127" s="12"/>
      <c r="H127" s="12"/>
      <c r="I127" s="12"/>
      <c r="J127" s="12"/>
      <c r="K127" s="12"/>
      <c r="L127" s="186">
        <v>128.85854076463698</v>
      </c>
      <c r="M127" s="10"/>
      <c r="N127" s="12"/>
      <c r="O127" s="11"/>
      <c r="P127" s="10"/>
      <c r="Q127" s="31">
        <v>151.7986600268691</v>
      </c>
      <c r="R127" s="31">
        <v>148.88904445042314</v>
      </c>
      <c r="S127" s="31">
        <v>146.64183383286729</v>
      </c>
      <c r="T127" s="31">
        <v>116.32707005265158</v>
      </c>
      <c r="U127" s="31">
        <v>146.64639969022807</v>
      </c>
      <c r="V127" s="31">
        <v>155.64880726516523</v>
      </c>
      <c r="W127" s="31">
        <v>110.62339203043634</v>
      </c>
      <c r="X127" s="31">
        <v>137.50656511150433</v>
      </c>
      <c r="Y127" s="31">
        <v>154.20880014820139</v>
      </c>
      <c r="Z127" s="11"/>
      <c r="AA127" s="10"/>
      <c r="AB127" s="12"/>
      <c r="AC127" s="12">
        <v>151.22</v>
      </c>
      <c r="AD127" s="12"/>
      <c r="AE127" s="12"/>
      <c r="AF127" s="11">
        <v>166.28686817697289</v>
      </c>
      <c r="AG127" s="29">
        <v>209.20837868314382</v>
      </c>
      <c r="AH127" s="12"/>
      <c r="AI127" s="12"/>
      <c r="AJ127" s="12"/>
      <c r="AK127" s="12"/>
      <c r="AL127" s="11"/>
      <c r="AM127" s="10">
        <v>151.74456898186972</v>
      </c>
      <c r="AN127" s="12"/>
      <c r="AO127" s="12">
        <v>234.85480295064463</v>
      </c>
      <c r="AP127" s="11">
        <v>95.814335857317175</v>
      </c>
      <c r="AQ127" s="10"/>
      <c r="AR127" s="12"/>
      <c r="AS127" s="12"/>
      <c r="AT127" s="11">
        <v>142.54282203695004</v>
      </c>
      <c r="AU127" s="140">
        <v>125.5094631447445</v>
      </c>
    </row>
    <row r="128" spans="1:47" s="9" customFormat="1" ht="11.25">
      <c r="A128" s="7">
        <v>35095</v>
      </c>
      <c r="B128" s="10"/>
      <c r="C128" s="11"/>
      <c r="D128" s="10"/>
      <c r="E128" s="12"/>
      <c r="F128" s="12"/>
      <c r="G128" s="12"/>
      <c r="H128" s="12"/>
      <c r="I128" s="12"/>
      <c r="J128" s="12"/>
      <c r="K128" s="12"/>
      <c r="L128" s="186">
        <v>130.94148808099104</v>
      </c>
      <c r="M128" s="10"/>
      <c r="N128" s="12"/>
      <c r="O128" s="11"/>
      <c r="P128" s="10"/>
      <c r="Q128" s="31">
        <v>150.26922477166119</v>
      </c>
      <c r="R128" s="31">
        <v>148.53995621902379</v>
      </c>
      <c r="S128" s="31">
        <v>146.7082596507569</v>
      </c>
      <c r="T128" s="31">
        <v>119.03474313948371</v>
      </c>
      <c r="U128" s="31">
        <v>149.06504462617499</v>
      </c>
      <c r="V128" s="31">
        <v>156.1200589329697</v>
      </c>
      <c r="W128" s="31">
        <v>113.66604063892812</v>
      </c>
      <c r="X128" s="31">
        <v>140.30868943358843</v>
      </c>
      <c r="Y128" s="31">
        <v>154.35267171564044</v>
      </c>
      <c r="Z128" s="11"/>
      <c r="AA128" s="10"/>
      <c r="AB128" s="12"/>
      <c r="AC128" s="12">
        <v>152.57</v>
      </c>
      <c r="AD128" s="12"/>
      <c r="AE128" s="12"/>
      <c r="AF128" s="11">
        <v>170.96327457160433</v>
      </c>
      <c r="AG128" s="29">
        <v>217.33441130138351</v>
      </c>
      <c r="AH128" s="12"/>
      <c r="AI128" s="12"/>
      <c r="AJ128" s="12"/>
      <c r="AK128" s="12"/>
      <c r="AL128" s="11"/>
      <c r="AM128" s="10">
        <v>155.7265167974906</v>
      </c>
      <c r="AN128" s="12"/>
      <c r="AO128" s="12">
        <v>243.7372069127515</v>
      </c>
      <c r="AP128" s="11">
        <v>98.192853475188841</v>
      </c>
      <c r="AQ128" s="10"/>
      <c r="AR128" s="12"/>
      <c r="AS128" s="12"/>
      <c r="AT128" s="11">
        <v>146.13330493160538</v>
      </c>
      <c r="AU128" s="140">
        <v>127.26658307782461</v>
      </c>
    </row>
    <row r="129" spans="1:47" s="9" customFormat="1" ht="11.25">
      <c r="A129" s="7">
        <v>35124</v>
      </c>
      <c r="B129" s="10"/>
      <c r="C129" s="11"/>
      <c r="D129" s="10"/>
      <c r="E129" s="12"/>
      <c r="F129" s="12"/>
      <c r="G129" s="12"/>
      <c r="H129" s="12"/>
      <c r="I129" s="12"/>
      <c r="J129" s="12"/>
      <c r="K129" s="12"/>
      <c r="L129" s="186">
        <v>133.10772960679159</v>
      </c>
      <c r="M129" s="10"/>
      <c r="N129" s="12"/>
      <c r="O129" s="11"/>
      <c r="P129" s="10"/>
      <c r="Q129" s="31">
        <v>151.5495365990227</v>
      </c>
      <c r="R129" s="31">
        <v>149.85419318966285</v>
      </c>
      <c r="S129" s="31">
        <v>150.66631059037024</v>
      </c>
      <c r="T129" s="31">
        <v>120.69868934201789</v>
      </c>
      <c r="U129" s="31">
        <v>150.65206264248667</v>
      </c>
      <c r="V129" s="31">
        <v>158.87936544576633</v>
      </c>
      <c r="W129" s="31">
        <v>114.65705790579572</v>
      </c>
      <c r="X129" s="31">
        <v>144.53597374991466</v>
      </c>
      <c r="Y129" s="31">
        <v>153.47853086049341</v>
      </c>
      <c r="Z129" s="11"/>
      <c r="AA129" s="10"/>
      <c r="AB129" s="12"/>
      <c r="AC129" s="12">
        <v>151.18</v>
      </c>
      <c r="AD129" s="12"/>
      <c r="AE129" s="12"/>
      <c r="AF129" s="11">
        <v>173.02975614285893</v>
      </c>
      <c r="AG129" s="29">
        <v>219.31620682543684</v>
      </c>
      <c r="AH129" s="12"/>
      <c r="AI129" s="12"/>
      <c r="AJ129" s="12"/>
      <c r="AK129" s="12"/>
      <c r="AL129" s="11"/>
      <c r="AM129" s="10">
        <v>157.61784712491792</v>
      </c>
      <c r="AN129" s="12"/>
      <c r="AO129" s="12">
        <v>245.31981336460731</v>
      </c>
      <c r="AP129" s="11">
        <v>99.065173255320502</v>
      </c>
      <c r="AQ129" s="10"/>
      <c r="AR129" s="12"/>
      <c r="AS129" s="12"/>
      <c r="AT129" s="11">
        <v>148.82819080623614</v>
      </c>
      <c r="AU129" s="140">
        <v>128.82050805720485</v>
      </c>
    </row>
    <row r="130" spans="1:47" s="9" customFormat="1" ht="11.25">
      <c r="A130" s="7">
        <v>35153</v>
      </c>
      <c r="B130" s="10"/>
      <c r="C130" s="11"/>
      <c r="D130" s="10"/>
      <c r="E130" s="12"/>
      <c r="F130" s="12"/>
      <c r="G130" s="12"/>
      <c r="H130" s="12"/>
      <c r="I130" s="12"/>
      <c r="J130" s="12"/>
      <c r="K130" s="12"/>
      <c r="L130" s="186">
        <v>136.44656610963125</v>
      </c>
      <c r="M130" s="10"/>
      <c r="N130" s="12"/>
      <c r="O130" s="11"/>
      <c r="P130" s="10"/>
      <c r="Q130" s="31">
        <v>155.16001335607831</v>
      </c>
      <c r="R130" s="31">
        <v>155.16291584926438</v>
      </c>
      <c r="S130" s="31">
        <v>153.91253075843582</v>
      </c>
      <c r="T130" s="31">
        <v>126.05851258810071</v>
      </c>
      <c r="U130" s="31">
        <v>154.45578015482673</v>
      </c>
      <c r="V130" s="31">
        <v>164.58609617664123</v>
      </c>
      <c r="W130" s="31">
        <v>119.86146272733589</v>
      </c>
      <c r="X130" s="31">
        <v>149.28396834657755</v>
      </c>
      <c r="Y130" s="31">
        <v>161.52765316875909</v>
      </c>
      <c r="Z130" s="11"/>
      <c r="AA130" s="10"/>
      <c r="AB130" s="12"/>
      <c r="AC130" s="12">
        <v>153.40387315010801</v>
      </c>
      <c r="AD130" s="12"/>
      <c r="AE130" s="12"/>
      <c r="AF130" s="11">
        <v>180.34165762405152</v>
      </c>
      <c r="AG130" s="29">
        <v>227.17146007160579</v>
      </c>
      <c r="AH130" s="12"/>
      <c r="AI130" s="12"/>
      <c r="AJ130" s="12"/>
      <c r="AK130" s="12"/>
      <c r="AL130" s="11"/>
      <c r="AM130" s="10">
        <v>160.54227579371062</v>
      </c>
      <c r="AN130" s="12"/>
      <c r="AO130" s="12">
        <v>245.76962105255311</v>
      </c>
      <c r="AP130" s="11">
        <v>101.1807079663301</v>
      </c>
      <c r="AQ130" s="10"/>
      <c r="AR130" s="12"/>
      <c r="AS130" s="12"/>
      <c r="AT130" s="11">
        <v>151.63219621209197</v>
      </c>
      <c r="AU130" s="140">
        <v>133.23043339157795</v>
      </c>
    </row>
    <row r="131" spans="1:47" s="9" customFormat="1" ht="11.25">
      <c r="A131" s="7">
        <v>35185</v>
      </c>
      <c r="B131" s="10"/>
      <c r="C131" s="11"/>
      <c r="D131" s="10"/>
      <c r="E131" s="12"/>
      <c r="F131" s="12"/>
      <c r="G131" s="12"/>
      <c r="H131" s="12"/>
      <c r="I131" s="12"/>
      <c r="J131" s="12"/>
      <c r="K131" s="12"/>
      <c r="L131" s="186">
        <v>142.47330657534749</v>
      </c>
      <c r="M131" s="10"/>
      <c r="N131" s="12"/>
      <c r="O131" s="11"/>
      <c r="P131" s="10"/>
      <c r="Q131" s="31">
        <v>169.20821337813871</v>
      </c>
      <c r="R131" s="31">
        <v>171.21464052094512</v>
      </c>
      <c r="S131" s="31">
        <v>168.56941789802104</v>
      </c>
      <c r="T131" s="31">
        <v>137.25697601961016</v>
      </c>
      <c r="U131" s="31">
        <v>170.15256088084715</v>
      </c>
      <c r="V131" s="31">
        <v>175.50319727113938</v>
      </c>
      <c r="W131" s="31">
        <v>129.29099372573816</v>
      </c>
      <c r="X131" s="31">
        <v>158.7216532038623</v>
      </c>
      <c r="Y131" s="31">
        <v>170.46109315547253</v>
      </c>
      <c r="Z131" s="11"/>
      <c r="AA131" s="10"/>
      <c r="AB131" s="12"/>
      <c r="AC131" s="12">
        <v>158.67348767134703</v>
      </c>
      <c r="AD131" s="12"/>
      <c r="AE131" s="12"/>
      <c r="AF131" s="11">
        <v>186.85886598006343</v>
      </c>
      <c r="AG131" s="29">
        <v>237.90333800792979</v>
      </c>
      <c r="AH131" s="12"/>
      <c r="AI131" s="12"/>
      <c r="AJ131" s="12"/>
      <c r="AK131" s="12"/>
      <c r="AL131" s="11"/>
      <c r="AM131" s="10">
        <v>164.58666964888783</v>
      </c>
      <c r="AN131" s="12"/>
      <c r="AO131" s="12">
        <v>244.71602508776905</v>
      </c>
      <c r="AP131" s="11">
        <v>102.38008755926371</v>
      </c>
      <c r="AQ131" s="10"/>
      <c r="AR131" s="12"/>
      <c r="AS131" s="12"/>
      <c r="AT131" s="11">
        <v>154.54460107708644</v>
      </c>
      <c r="AU131" s="140">
        <v>135.73850962321774</v>
      </c>
    </row>
    <row r="132" spans="1:47" s="9" customFormat="1" ht="11.25">
      <c r="A132" s="7">
        <v>35216</v>
      </c>
      <c r="B132" s="10"/>
      <c r="C132" s="11"/>
      <c r="D132" s="10"/>
      <c r="E132" s="12"/>
      <c r="F132" s="12"/>
      <c r="G132" s="12"/>
      <c r="H132" s="12"/>
      <c r="I132" s="12"/>
      <c r="J132" s="12"/>
      <c r="K132" s="12"/>
      <c r="L132" s="186">
        <v>142.96905811094854</v>
      </c>
      <c r="M132" s="10"/>
      <c r="N132" s="12"/>
      <c r="O132" s="11"/>
      <c r="P132" s="10"/>
      <c r="Q132" s="31">
        <v>169.85291697609503</v>
      </c>
      <c r="R132" s="31">
        <v>171.47272262148076</v>
      </c>
      <c r="S132" s="31">
        <v>170.44725087090976</v>
      </c>
      <c r="T132" s="31">
        <v>138.67652335241874</v>
      </c>
      <c r="U132" s="31">
        <v>169.41113811206495</v>
      </c>
      <c r="V132" s="31">
        <v>178.96030488181756</v>
      </c>
      <c r="W132" s="31">
        <v>129.40023530648486</v>
      </c>
      <c r="X132" s="31">
        <v>163.19301359400055</v>
      </c>
      <c r="Y132" s="31">
        <v>168.92336039535624</v>
      </c>
      <c r="Z132" s="11"/>
      <c r="AA132" s="10"/>
      <c r="AB132" s="12"/>
      <c r="AC132" s="12">
        <v>161.77140869313203</v>
      </c>
      <c r="AD132" s="12"/>
      <c r="AE132" s="12"/>
      <c r="AF132" s="11">
        <v>183.63823795732941</v>
      </c>
      <c r="AG132" s="29">
        <v>241.99129054075453</v>
      </c>
      <c r="AH132" s="12"/>
      <c r="AI132" s="12"/>
      <c r="AJ132" s="12"/>
      <c r="AK132" s="12"/>
      <c r="AL132" s="11"/>
      <c r="AM132" s="10">
        <v>167.96885658377121</v>
      </c>
      <c r="AN132" s="12"/>
      <c r="AO132" s="12">
        <v>248.84657473375893</v>
      </c>
      <c r="AP132" s="11">
        <v>101.38749622956264</v>
      </c>
      <c r="AQ132" s="10"/>
      <c r="AR132" s="12"/>
      <c r="AS132" s="12"/>
      <c r="AT132" s="11">
        <v>156.69372717681938</v>
      </c>
      <c r="AU132" s="140">
        <v>136.40525718248699</v>
      </c>
    </row>
    <row r="133" spans="1:47" s="9" customFormat="1" ht="11.25">
      <c r="A133" s="7">
        <v>35244</v>
      </c>
      <c r="B133" s="10"/>
      <c r="C133" s="11"/>
      <c r="D133" s="10"/>
      <c r="E133" s="12"/>
      <c r="F133" s="12"/>
      <c r="G133" s="12"/>
      <c r="H133" s="12"/>
      <c r="I133" s="12"/>
      <c r="J133" s="12"/>
      <c r="K133" s="12"/>
      <c r="L133" s="186">
        <v>140.64790643979538</v>
      </c>
      <c r="M133" s="10"/>
      <c r="N133" s="12"/>
      <c r="O133" s="11"/>
      <c r="P133" s="10"/>
      <c r="Q133" s="31">
        <v>166.26316729638043</v>
      </c>
      <c r="R133" s="31">
        <v>165.40396002246132</v>
      </c>
      <c r="S133" s="31">
        <v>163.35935193702375</v>
      </c>
      <c r="T133" s="31">
        <v>134.25327200179578</v>
      </c>
      <c r="U133" s="31">
        <v>162.07772297703406</v>
      </c>
      <c r="V133" s="31">
        <v>176.61332638423886</v>
      </c>
      <c r="W133" s="31">
        <v>126.94328961727804</v>
      </c>
      <c r="X133" s="31">
        <v>154.446262666069</v>
      </c>
      <c r="Y133" s="31">
        <v>168.70929209797185</v>
      </c>
      <c r="Z133" s="11"/>
      <c r="AA133" s="10"/>
      <c r="AB133" s="12"/>
      <c r="AC133" s="12">
        <v>156.60132706276701</v>
      </c>
      <c r="AD133" s="12"/>
      <c r="AE133" s="12"/>
      <c r="AF133" s="11">
        <v>176.71777046947187</v>
      </c>
      <c r="AG133" s="29">
        <v>238.81460028903297</v>
      </c>
      <c r="AH133" s="12"/>
      <c r="AI133" s="12"/>
      <c r="AJ133" s="12"/>
      <c r="AK133" s="12"/>
      <c r="AL133" s="11"/>
      <c r="AM133" s="10">
        <v>164.76331835711142</v>
      </c>
      <c r="AN133" s="12"/>
      <c r="AO133" s="12">
        <v>255.39881934585432</v>
      </c>
      <c r="AP133" s="11">
        <v>98.319867477642802</v>
      </c>
      <c r="AQ133" s="10"/>
      <c r="AR133" s="12"/>
      <c r="AS133" s="12"/>
      <c r="AT133" s="11">
        <v>156.61840745490781</v>
      </c>
      <c r="AU133" s="140">
        <v>133.18268298155073</v>
      </c>
    </row>
    <row r="134" spans="1:47" s="9" customFormat="1" ht="11.25">
      <c r="A134" s="7">
        <v>35277</v>
      </c>
      <c r="B134" s="10"/>
      <c r="C134" s="11"/>
      <c r="D134" s="10"/>
      <c r="E134" s="12"/>
      <c r="F134" s="12"/>
      <c r="G134" s="12"/>
      <c r="H134" s="12"/>
      <c r="I134" s="12"/>
      <c r="J134" s="12"/>
      <c r="K134" s="12"/>
      <c r="L134" s="186">
        <v>126.49138439521607</v>
      </c>
      <c r="M134" s="10"/>
      <c r="N134" s="12"/>
      <c r="O134" s="11"/>
      <c r="P134" s="10"/>
      <c r="Q134" s="31">
        <v>148.94218310219802</v>
      </c>
      <c r="R134" s="31">
        <v>149.60134176773698</v>
      </c>
      <c r="S134" s="31">
        <v>147.2560992698464</v>
      </c>
      <c r="T134" s="31">
        <v>119.33313933542836</v>
      </c>
      <c r="U134" s="31">
        <v>146.98110044163536</v>
      </c>
      <c r="V134" s="31">
        <v>161.14610348668469</v>
      </c>
      <c r="W134" s="31">
        <v>114.91730158830387</v>
      </c>
      <c r="X134" s="31">
        <v>139.71945243329861</v>
      </c>
      <c r="Y134" s="31">
        <v>155.33792790861469</v>
      </c>
      <c r="Z134" s="11"/>
      <c r="AA134" s="10"/>
      <c r="AB134" s="12"/>
      <c r="AC134" s="12">
        <v>149.13738944809103</v>
      </c>
      <c r="AD134" s="12"/>
      <c r="AE134" s="12"/>
      <c r="AF134" s="11">
        <v>164.49543620025904</v>
      </c>
      <c r="AG134" s="29">
        <v>219.61635427544769</v>
      </c>
      <c r="AH134" s="12"/>
      <c r="AI134" s="12"/>
      <c r="AJ134" s="12"/>
      <c r="AK134" s="12"/>
      <c r="AL134" s="11"/>
      <c r="AM134" s="10">
        <v>155.56477671394956</v>
      </c>
      <c r="AN134" s="12"/>
      <c r="AO134" s="12">
        <v>246.14592572966805</v>
      </c>
      <c r="AP134" s="11">
        <v>92.428726091074168</v>
      </c>
      <c r="AQ134" s="10"/>
      <c r="AR134" s="12"/>
      <c r="AS134" s="12"/>
      <c r="AT134" s="11">
        <v>145.7651095864525</v>
      </c>
      <c r="AU134" s="140">
        <v>127.44072469709394</v>
      </c>
    </row>
    <row r="135" spans="1:47" s="9" customFormat="1" ht="11.25">
      <c r="A135" s="7">
        <v>35307</v>
      </c>
      <c r="B135" s="10"/>
      <c r="C135" s="11"/>
      <c r="D135" s="10"/>
      <c r="E135" s="12"/>
      <c r="F135" s="12"/>
      <c r="G135" s="12"/>
      <c r="H135" s="12"/>
      <c r="I135" s="12"/>
      <c r="J135" s="12"/>
      <c r="K135" s="12"/>
      <c r="L135" s="186">
        <v>129.42422960778438</v>
      </c>
      <c r="M135" s="10"/>
      <c r="N135" s="12"/>
      <c r="O135" s="11"/>
      <c r="P135" s="10"/>
      <c r="Q135" s="31">
        <v>155.86395828328816</v>
      </c>
      <c r="R135" s="31">
        <v>155.1188307418486</v>
      </c>
      <c r="S135" s="31">
        <v>155.58196795792949</v>
      </c>
      <c r="T135" s="31">
        <v>124.62270245627333</v>
      </c>
      <c r="U135" s="31">
        <v>154.51878806840193</v>
      </c>
      <c r="V135" s="31">
        <v>170.00585502086327</v>
      </c>
      <c r="W135" s="31">
        <v>119.40287310297489</v>
      </c>
      <c r="X135" s="31">
        <v>144.8531340946536</v>
      </c>
      <c r="Y135" s="31">
        <v>158.64591230596528</v>
      </c>
      <c r="Z135" s="11"/>
      <c r="AA135" s="10"/>
      <c r="AB135" s="12"/>
      <c r="AC135" s="12">
        <v>154.29809271714601</v>
      </c>
      <c r="AD135" s="12"/>
      <c r="AE135" s="12"/>
      <c r="AF135" s="11">
        <v>170.17027160003238</v>
      </c>
      <c r="AG135" s="29">
        <v>225.64764083140722</v>
      </c>
      <c r="AH135" s="12"/>
      <c r="AI135" s="12"/>
      <c r="AJ135" s="12"/>
      <c r="AK135" s="12"/>
      <c r="AL135" s="11"/>
      <c r="AM135" s="10">
        <v>158.67391300912774</v>
      </c>
      <c r="AN135" s="12"/>
      <c r="AO135" s="12">
        <v>251.58127939044553</v>
      </c>
      <c r="AP135" s="11">
        <v>94.260661593624747</v>
      </c>
      <c r="AQ135" s="10"/>
      <c r="AR135" s="12"/>
      <c r="AS135" s="12"/>
      <c r="AT135" s="11">
        <v>152.19866510456114</v>
      </c>
      <c r="AU135" s="140">
        <v>131.53117689362409</v>
      </c>
    </row>
    <row r="136" spans="1:47" s="9" customFormat="1" ht="11.25">
      <c r="A136" s="7">
        <v>35338</v>
      </c>
      <c r="B136" s="10"/>
      <c r="C136" s="11"/>
      <c r="D136" s="10"/>
      <c r="E136" s="12"/>
      <c r="F136" s="12"/>
      <c r="G136" s="12"/>
      <c r="H136" s="12"/>
      <c r="I136" s="12"/>
      <c r="J136" s="12"/>
      <c r="K136" s="12"/>
      <c r="L136" s="186">
        <v>133.96356120060568</v>
      </c>
      <c r="M136" s="10"/>
      <c r="N136" s="12"/>
      <c r="O136" s="11"/>
      <c r="P136" s="10"/>
      <c r="Q136" s="31">
        <v>163.52902355462703</v>
      </c>
      <c r="R136" s="31">
        <v>163.15577004082988</v>
      </c>
      <c r="S136" s="31">
        <v>164.61224098394686</v>
      </c>
      <c r="T136" s="31">
        <v>130.20142526945818</v>
      </c>
      <c r="U136" s="31">
        <v>161.48694879288004</v>
      </c>
      <c r="V136" s="31">
        <v>179.83646058803021</v>
      </c>
      <c r="W136" s="31">
        <v>123.57690572603303</v>
      </c>
      <c r="X136" s="31">
        <v>149.74389404134976</v>
      </c>
      <c r="Y136" s="31">
        <v>165.03285157439367</v>
      </c>
      <c r="Z136" s="11"/>
      <c r="AA136" s="10"/>
      <c r="AB136" s="12"/>
      <c r="AC136" s="12">
        <v>162.17506306085102</v>
      </c>
      <c r="AD136" s="12"/>
      <c r="AE136" s="12"/>
      <c r="AF136" s="11">
        <v>176.5058920158136</v>
      </c>
      <c r="AG136" s="29">
        <v>233.79586646068717</v>
      </c>
      <c r="AH136" s="12"/>
      <c r="AI136" s="12"/>
      <c r="AJ136" s="12"/>
      <c r="AK136" s="12"/>
      <c r="AL136" s="11"/>
      <c r="AM136" s="10">
        <v>162.12411540011996</v>
      </c>
      <c r="AN136" s="12"/>
      <c r="AO136" s="12">
        <v>264.7832695535015</v>
      </c>
      <c r="AP136" s="11">
        <v>96.372735730181091</v>
      </c>
      <c r="AQ136" s="10"/>
      <c r="AR136" s="12"/>
      <c r="AS136" s="12"/>
      <c r="AT136" s="11">
        <v>158.72548880248905</v>
      </c>
      <c r="AU136" s="140">
        <v>137.74509113049189</v>
      </c>
    </row>
    <row r="137" spans="1:47" s="9" customFormat="1" ht="11.25">
      <c r="A137" s="7">
        <v>35369</v>
      </c>
      <c r="B137" s="10"/>
      <c r="C137" s="11"/>
      <c r="D137" s="10"/>
      <c r="E137" s="12"/>
      <c r="F137" s="12"/>
      <c r="G137" s="12"/>
      <c r="H137" s="12"/>
      <c r="I137" s="12"/>
      <c r="J137" s="12"/>
      <c r="K137" s="12"/>
      <c r="L137" s="186">
        <v>132.34730873796175</v>
      </c>
      <c r="M137" s="10"/>
      <c r="N137" s="12"/>
      <c r="O137" s="11"/>
      <c r="P137" s="10"/>
      <c r="Q137" s="31">
        <v>155.34879812703204</v>
      </c>
      <c r="R137" s="31">
        <v>153.58463489146348</v>
      </c>
      <c r="S137" s="31">
        <v>154.89255977178803</v>
      </c>
      <c r="T137" s="31">
        <v>123.11498875271646</v>
      </c>
      <c r="U137" s="31">
        <v>153.24876961394671</v>
      </c>
      <c r="V137" s="31">
        <v>172.24529023518937</v>
      </c>
      <c r="W137" s="31">
        <v>117.33331503866815</v>
      </c>
      <c r="X137" s="31">
        <v>145.92460070264644</v>
      </c>
      <c r="Y137" s="31">
        <v>160.22329703553405</v>
      </c>
      <c r="Z137" s="11"/>
      <c r="AA137" s="10"/>
      <c r="AB137" s="12"/>
      <c r="AC137" s="12">
        <v>163.39161821024203</v>
      </c>
      <c r="AD137" s="12"/>
      <c r="AE137" s="12"/>
      <c r="AF137" s="11">
        <v>176.65546666706658</v>
      </c>
      <c r="AG137" s="29">
        <v>231.34127775394694</v>
      </c>
      <c r="AH137" s="12"/>
      <c r="AI137" s="12"/>
      <c r="AJ137" s="12"/>
      <c r="AK137" s="12"/>
      <c r="AL137" s="11"/>
      <c r="AM137" s="10">
        <v>160.95121875981087</v>
      </c>
      <c r="AN137" s="12"/>
      <c r="AO137" s="12">
        <v>273.82590297422593</v>
      </c>
      <c r="AP137" s="11">
        <v>96.806750345541957</v>
      </c>
      <c r="AQ137" s="10"/>
      <c r="AR137" s="12"/>
      <c r="AS137" s="12"/>
      <c r="AT137" s="11">
        <v>158.94086772836366</v>
      </c>
      <c r="AU137" s="140">
        <v>137.17755380601602</v>
      </c>
    </row>
    <row r="138" spans="1:47" s="9" customFormat="1" ht="11.25">
      <c r="A138" s="7">
        <v>35398</v>
      </c>
      <c r="B138" s="10"/>
      <c r="C138" s="11"/>
      <c r="D138" s="10"/>
      <c r="E138" s="12"/>
      <c r="F138" s="12"/>
      <c r="G138" s="12"/>
      <c r="H138" s="12"/>
      <c r="I138" s="12"/>
      <c r="J138" s="12"/>
      <c r="K138" s="12"/>
      <c r="L138" s="186">
        <v>146.15889284009796</v>
      </c>
      <c r="M138" s="10"/>
      <c r="N138" s="12"/>
      <c r="O138" s="11"/>
      <c r="P138" s="10"/>
      <c r="Q138" s="31">
        <v>169.03279954025842</v>
      </c>
      <c r="R138" s="31">
        <v>168.35707163263987</v>
      </c>
      <c r="S138" s="31">
        <v>170.71847162977963</v>
      </c>
      <c r="T138" s="31">
        <v>139.87371373380765</v>
      </c>
      <c r="U138" s="31">
        <v>169.20757237075105</v>
      </c>
      <c r="V138" s="31">
        <v>186.36180457226973</v>
      </c>
      <c r="W138" s="31">
        <v>132.3531147981073</v>
      </c>
      <c r="X138" s="31">
        <v>165.10224418487715</v>
      </c>
      <c r="Y138" s="31">
        <v>168.66940853569571</v>
      </c>
      <c r="Z138" s="11"/>
      <c r="AA138" s="10"/>
      <c r="AB138" s="12"/>
      <c r="AC138" s="12">
        <v>170.97635615278503</v>
      </c>
      <c r="AD138" s="12"/>
      <c r="AE138" s="12"/>
      <c r="AF138" s="11">
        <v>192.7655374511896</v>
      </c>
      <c r="AG138" s="29">
        <v>249.02149152980274</v>
      </c>
      <c r="AH138" s="12"/>
      <c r="AI138" s="12"/>
      <c r="AJ138" s="12"/>
      <c r="AK138" s="12"/>
      <c r="AL138" s="11"/>
      <c r="AM138" s="10">
        <v>168.73116932539384</v>
      </c>
      <c r="AN138" s="12"/>
      <c r="AO138" s="12">
        <v>289.7484829585793</v>
      </c>
      <c r="AP138" s="11">
        <v>102.53861919018267</v>
      </c>
      <c r="AQ138" s="10"/>
      <c r="AR138" s="12"/>
      <c r="AS138" s="12"/>
      <c r="AT138" s="11">
        <v>167.91245517660872</v>
      </c>
      <c r="AU138" s="140">
        <v>145.90623014346971</v>
      </c>
    </row>
    <row r="139" spans="1:47" s="9" customFormat="1" ht="11.25">
      <c r="A139" s="7">
        <v>35430</v>
      </c>
      <c r="B139" s="10"/>
      <c r="C139" s="11"/>
      <c r="D139" s="10"/>
      <c r="E139" s="12"/>
      <c r="F139" s="12"/>
      <c r="G139" s="12"/>
      <c r="H139" s="12"/>
      <c r="I139" s="12"/>
      <c r="J139" s="12"/>
      <c r="K139" s="12"/>
      <c r="L139" s="186">
        <v>145.71814937613254</v>
      </c>
      <c r="M139" s="10"/>
      <c r="N139" s="12"/>
      <c r="O139" s="11"/>
      <c r="P139" s="10"/>
      <c r="Q139" s="31">
        <v>171.60081006333786</v>
      </c>
      <c r="R139" s="31">
        <v>169.7558899322897</v>
      </c>
      <c r="S139" s="31">
        <v>174.41239597403842</v>
      </c>
      <c r="T139" s="31">
        <v>139.63753137321956</v>
      </c>
      <c r="U139" s="31">
        <v>172.25026293712187</v>
      </c>
      <c r="V139" s="31">
        <v>189.56939313508192</v>
      </c>
      <c r="W139" s="31">
        <v>132.09338001620912</v>
      </c>
      <c r="X139" s="31">
        <v>167.11162979814816</v>
      </c>
      <c r="Y139" s="31">
        <v>165.6837842510902</v>
      </c>
      <c r="Z139" s="11"/>
      <c r="AA139" s="10"/>
      <c r="AB139" s="12"/>
      <c r="AC139" s="12">
        <v>166.89039525151301</v>
      </c>
      <c r="AD139" s="12"/>
      <c r="AE139" s="12"/>
      <c r="AF139" s="11">
        <v>192.71336365419299</v>
      </c>
      <c r="AG139" s="29">
        <v>247.34504772113769</v>
      </c>
      <c r="AH139" s="12"/>
      <c r="AI139" s="12"/>
      <c r="AJ139" s="12"/>
      <c r="AK139" s="12"/>
      <c r="AL139" s="11"/>
      <c r="AM139" s="10">
        <v>168.62726467132327</v>
      </c>
      <c r="AN139" s="12"/>
      <c r="AO139" s="12">
        <v>282.37717587456564</v>
      </c>
      <c r="AP139" s="11">
        <v>99.129517717966664</v>
      </c>
      <c r="AQ139" s="10"/>
      <c r="AR139" s="12"/>
      <c r="AS139" s="12"/>
      <c r="AT139" s="11">
        <v>167.53965446462217</v>
      </c>
      <c r="AU139" s="140">
        <v>143.50804239171657</v>
      </c>
    </row>
    <row r="140" spans="1:47" s="9" customFormat="1" ht="11.25">
      <c r="A140" s="7">
        <v>35461</v>
      </c>
      <c r="B140" s="10"/>
      <c r="C140" s="11"/>
      <c r="D140" s="10"/>
      <c r="E140" s="12"/>
      <c r="F140" s="12"/>
      <c r="G140" s="12"/>
      <c r="H140" s="12"/>
      <c r="I140" s="12"/>
      <c r="J140" s="12"/>
      <c r="K140" s="12"/>
      <c r="L140" s="186">
        <v>154.26253457147743</v>
      </c>
      <c r="M140" s="10"/>
      <c r="N140" s="12"/>
      <c r="O140" s="11"/>
      <c r="P140" s="10"/>
      <c r="Q140" s="31">
        <v>178.31280414815527</v>
      </c>
      <c r="R140" s="31">
        <v>174.19683981763035</v>
      </c>
      <c r="S140" s="31">
        <v>178.58662528812468</v>
      </c>
      <c r="T140" s="31">
        <v>144.5953703028776</v>
      </c>
      <c r="U140" s="31">
        <v>176.73863282354282</v>
      </c>
      <c r="V140" s="31">
        <v>194.91796086381305</v>
      </c>
      <c r="W140" s="31">
        <v>136.22060121704268</v>
      </c>
      <c r="X140" s="31">
        <v>175.67030188463764</v>
      </c>
      <c r="Y140" s="31">
        <v>167.7080512347969</v>
      </c>
      <c r="Z140" s="11"/>
      <c r="AA140" s="10"/>
      <c r="AB140" s="12"/>
      <c r="AC140" s="12">
        <v>173.32152947025301</v>
      </c>
      <c r="AD140" s="12"/>
      <c r="AE140" s="12"/>
      <c r="AF140" s="11">
        <v>203.67321028390995</v>
      </c>
      <c r="AG140" s="29">
        <v>253.80126361582029</v>
      </c>
      <c r="AH140" s="12"/>
      <c r="AI140" s="12"/>
      <c r="AJ140" s="12"/>
      <c r="AK140" s="12"/>
      <c r="AL140" s="11"/>
      <c r="AM140" s="10">
        <v>170.90790795545939</v>
      </c>
      <c r="AN140" s="12"/>
      <c r="AO140" s="12">
        <v>297.87891629886246</v>
      </c>
      <c r="AP140" s="11">
        <v>101.81648079083243</v>
      </c>
      <c r="AQ140" s="10"/>
      <c r="AR140" s="12"/>
      <c r="AS140" s="12"/>
      <c r="AT140" s="11">
        <v>169.07039724141632</v>
      </c>
      <c r="AU140" s="140">
        <v>145.98991352925165</v>
      </c>
    </row>
    <row r="141" spans="1:47" s="9" customFormat="1" ht="11.25">
      <c r="A141" s="7">
        <v>35489</v>
      </c>
      <c r="B141" s="10"/>
      <c r="C141" s="11"/>
      <c r="D141" s="10"/>
      <c r="E141" s="12"/>
      <c r="F141" s="12"/>
      <c r="G141" s="12"/>
      <c r="H141" s="12"/>
      <c r="I141" s="12"/>
      <c r="J141" s="12"/>
      <c r="K141" s="12"/>
      <c r="L141" s="186">
        <v>154.3398294115639</v>
      </c>
      <c r="M141" s="10"/>
      <c r="N141" s="12"/>
      <c r="O141" s="11"/>
      <c r="P141" s="10"/>
      <c r="Q141" s="31">
        <v>184.78808741429611</v>
      </c>
      <c r="R141" s="31">
        <v>177.73380909989706</v>
      </c>
      <c r="S141" s="31">
        <v>183.92297223835914</v>
      </c>
      <c r="T141" s="31">
        <v>148.51508473630727</v>
      </c>
      <c r="U141" s="31">
        <v>180.41502614649519</v>
      </c>
      <c r="V141" s="31">
        <v>201.60843410656065</v>
      </c>
      <c r="W141" s="31">
        <v>138.03586373546267</v>
      </c>
      <c r="X141" s="31">
        <v>181.9431563480675</v>
      </c>
      <c r="Y141" s="31">
        <v>165.59836797199682</v>
      </c>
      <c r="Z141" s="11"/>
      <c r="AA141" s="10"/>
      <c r="AB141" s="12"/>
      <c r="AC141" s="12">
        <v>177.09366506156701</v>
      </c>
      <c r="AD141" s="12"/>
      <c r="AE141" s="12"/>
      <c r="AF141" s="11">
        <v>206.55667754540761</v>
      </c>
      <c r="AG141" s="29">
        <v>254.31989063544026</v>
      </c>
      <c r="AH141" s="12"/>
      <c r="AI141" s="12"/>
      <c r="AJ141" s="12"/>
      <c r="AK141" s="12"/>
      <c r="AL141" s="11"/>
      <c r="AM141" s="10">
        <v>175.6047512276771</v>
      </c>
      <c r="AN141" s="12"/>
      <c r="AO141" s="12">
        <v>304.27690226381765</v>
      </c>
      <c r="AP141" s="11">
        <v>99.038128953649121</v>
      </c>
      <c r="AQ141" s="10"/>
      <c r="AR141" s="12"/>
      <c r="AS141" s="12"/>
      <c r="AT141" s="11">
        <v>172.55048471681653</v>
      </c>
      <c r="AU141" s="140">
        <v>147.28272720850993</v>
      </c>
    </row>
    <row r="142" spans="1:47" s="9" customFormat="1" ht="11.25">
      <c r="A142" s="7">
        <v>35520</v>
      </c>
      <c r="B142" s="10"/>
      <c r="C142" s="11"/>
      <c r="D142" s="10"/>
      <c r="E142" s="12"/>
      <c r="F142" s="12"/>
      <c r="G142" s="12"/>
      <c r="H142" s="12"/>
      <c r="I142" s="12"/>
      <c r="J142" s="12"/>
      <c r="K142" s="12"/>
      <c r="L142" s="186">
        <v>149.66628257653352</v>
      </c>
      <c r="M142" s="10"/>
      <c r="N142" s="12"/>
      <c r="O142" s="11"/>
      <c r="P142" s="10"/>
      <c r="Q142" s="31">
        <v>179.58796584637042</v>
      </c>
      <c r="R142" s="31">
        <v>171.2747491966359</v>
      </c>
      <c r="S142" s="31">
        <v>176.76625718256568</v>
      </c>
      <c r="T142" s="31">
        <v>143.71266828295541</v>
      </c>
      <c r="U142" s="31">
        <v>173.21787384045396</v>
      </c>
      <c r="V142" s="31">
        <v>198.58857362942791</v>
      </c>
      <c r="W142" s="31">
        <v>133.32383284094706</v>
      </c>
      <c r="X142" s="31">
        <v>174.86035944327722</v>
      </c>
      <c r="Y142" s="31">
        <v>158.58995424868775</v>
      </c>
      <c r="Z142" s="11"/>
      <c r="AA142" s="10"/>
      <c r="AB142" s="12"/>
      <c r="AC142" s="12">
        <v>168.54191930523803</v>
      </c>
      <c r="AD142" s="12"/>
      <c r="AE142" s="12"/>
      <c r="AF142" s="11">
        <v>201.06600144344003</v>
      </c>
      <c r="AG142" s="29">
        <v>250.88725029823684</v>
      </c>
      <c r="AH142" s="12"/>
      <c r="AI142" s="12"/>
      <c r="AJ142" s="12"/>
      <c r="AK142" s="12"/>
      <c r="AL142" s="11"/>
      <c r="AM142" s="10">
        <v>168.05658118557179</v>
      </c>
      <c r="AN142" s="12"/>
      <c r="AO142" s="12">
        <v>290.65626580528442</v>
      </c>
      <c r="AP142" s="11">
        <v>93.336256274465157</v>
      </c>
      <c r="AQ142" s="10"/>
      <c r="AR142" s="12"/>
      <c r="AS142" s="12"/>
      <c r="AT142" s="11">
        <v>166.23312229382108</v>
      </c>
      <c r="AU142" s="140">
        <v>143.73303674351217</v>
      </c>
    </row>
    <row r="143" spans="1:47" s="9" customFormat="1" ht="11.25">
      <c r="A143" s="7">
        <v>35550</v>
      </c>
      <c r="B143" s="10"/>
      <c r="C143" s="11"/>
      <c r="D143" s="10"/>
      <c r="E143" s="12"/>
      <c r="F143" s="12"/>
      <c r="G143" s="12"/>
      <c r="H143" s="12"/>
      <c r="I143" s="12"/>
      <c r="J143" s="12"/>
      <c r="K143" s="12"/>
      <c r="L143" s="186">
        <v>152.3553197073733</v>
      </c>
      <c r="M143" s="10"/>
      <c r="N143" s="12"/>
      <c r="O143" s="11"/>
      <c r="P143" s="10"/>
      <c r="Q143" s="31">
        <v>180.9944521020081</v>
      </c>
      <c r="R143" s="31">
        <v>169.87975061937914</v>
      </c>
      <c r="S143" s="31">
        <v>175.42538259740675</v>
      </c>
      <c r="T143" s="31">
        <v>142.95112910521729</v>
      </c>
      <c r="U143" s="31">
        <v>172.38575942502675</v>
      </c>
      <c r="V143" s="31">
        <v>199.1004753956725</v>
      </c>
      <c r="W143" s="31">
        <v>133.78729901491741</v>
      </c>
      <c r="X143" s="31">
        <v>176.2730513911294</v>
      </c>
      <c r="Y143" s="31">
        <v>161.12962773194221</v>
      </c>
      <c r="Z143" s="11"/>
      <c r="AA143" s="10"/>
      <c r="AB143" s="12"/>
      <c r="AC143" s="12">
        <v>173.88870828253502</v>
      </c>
      <c r="AD143" s="12"/>
      <c r="AE143" s="12"/>
      <c r="AF143" s="11">
        <v>205.47391449542749</v>
      </c>
      <c r="AG143" s="10">
        <v>249.45797123402761</v>
      </c>
      <c r="AH143" s="12"/>
      <c r="AI143" s="12"/>
      <c r="AJ143" s="12"/>
      <c r="AK143" s="12"/>
      <c r="AL143" s="11"/>
      <c r="AM143" s="10">
        <v>165.37290916854076</v>
      </c>
      <c r="AN143" s="12"/>
      <c r="AO143" s="12">
        <v>309.95805524777529</v>
      </c>
      <c r="AP143" s="11">
        <v>96.233495805130076</v>
      </c>
      <c r="AQ143" s="10"/>
      <c r="AR143" s="12"/>
      <c r="AS143" s="12"/>
      <c r="AT143" s="11">
        <v>173.20414205248818</v>
      </c>
      <c r="AU143" s="140">
        <v>144.27295552273551</v>
      </c>
    </row>
    <row r="144" spans="1:47" s="9" customFormat="1" ht="11.25">
      <c r="A144" s="7">
        <v>35580</v>
      </c>
      <c r="B144" s="10"/>
      <c r="C144" s="11"/>
      <c r="D144" s="10"/>
      <c r="E144" s="12"/>
      <c r="F144" s="12"/>
      <c r="G144" s="12"/>
      <c r="H144" s="12"/>
      <c r="I144" s="12"/>
      <c r="J144" s="12"/>
      <c r="K144" s="12"/>
      <c r="L144" s="186">
        <v>169.26322023268389</v>
      </c>
      <c r="M144" s="10"/>
      <c r="N144" s="12"/>
      <c r="O144" s="11"/>
      <c r="P144" s="10"/>
      <c r="Q144" s="31">
        <v>203.33126340715123</v>
      </c>
      <c r="R144" s="31">
        <v>190.66321984079536</v>
      </c>
      <c r="S144" s="31">
        <v>198.97653843425903</v>
      </c>
      <c r="T144" s="31">
        <v>162.61630982343462</v>
      </c>
      <c r="U144" s="31">
        <v>194.40472004184741</v>
      </c>
      <c r="V144" s="31">
        <v>224.17657500631228</v>
      </c>
      <c r="W144" s="31">
        <v>151.44535026542408</v>
      </c>
      <c r="X144" s="31">
        <v>200.76111803841559</v>
      </c>
      <c r="Y144" s="31">
        <v>171.86113856523815</v>
      </c>
      <c r="Z144" s="11"/>
      <c r="AA144" s="10"/>
      <c r="AB144" s="12"/>
      <c r="AC144" s="12">
        <v>185.00091275411702</v>
      </c>
      <c r="AD144" s="12"/>
      <c r="AE144" s="12"/>
      <c r="AF144" s="11">
        <v>222.68571696298767</v>
      </c>
      <c r="AG144" s="10">
        <v>278.4324993199229</v>
      </c>
      <c r="AH144" s="12"/>
      <c r="AI144" s="12"/>
      <c r="AJ144" s="12"/>
      <c r="AK144" s="12"/>
      <c r="AL144" s="11"/>
      <c r="AM144" s="10">
        <v>177.43085985578298</v>
      </c>
      <c r="AN144" s="12"/>
      <c r="AO144" s="12">
        <v>327.28596334314113</v>
      </c>
      <c r="AP144" s="11">
        <v>100.62229944344976</v>
      </c>
      <c r="AQ144" s="10"/>
      <c r="AR144" s="12"/>
      <c r="AS144" s="12"/>
      <c r="AT144" s="11">
        <v>184.02173419609812</v>
      </c>
      <c r="AU144" s="140">
        <v>157.19847059908625</v>
      </c>
    </row>
    <row r="145" spans="1:47" s="9" customFormat="1" ht="11.25">
      <c r="A145" s="7">
        <v>35611</v>
      </c>
      <c r="B145" s="10"/>
      <c r="C145" s="11"/>
      <c r="D145" s="10"/>
      <c r="E145" s="12"/>
      <c r="F145" s="12"/>
      <c r="G145" s="12"/>
      <c r="H145" s="12"/>
      <c r="I145" s="12"/>
      <c r="J145" s="12"/>
      <c r="K145" s="12"/>
      <c r="L145" s="186">
        <v>171.3617298696623</v>
      </c>
      <c r="M145" s="10"/>
      <c r="N145" s="12"/>
      <c r="O145" s="11"/>
      <c r="P145" s="10"/>
      <c r="Q145" s="31">
        <v>205.26569198120256</v>
      </c>
      <c r="R145" s="31">
        <v>192.21224639202853</v>
      </c>
      <c r="S145" s="31">
        <v>202.27070247536892</v>
      </c>
      <c r="T145" s="31">
        <v>164.07970375251432</v>
      </c>
      <c r="U145" s="31">
        <v>197.56361011399619</v>
      </c>
      <c r="V145" s="31">
        <v>227.81426138775072</v>
      </c>
      <c r="W145" s="31">
        <v>150.81636607369356</v>
      </c>
      <c r="X145" s="31">
        <v>205.62281492171945</v>
      </c>
      <c r="Y145" s="31">
        <v>174.81277387652781</v>
      </c>
      <c r="Z145" s="11"/>
      <c r="AA145" s="10"/>
      <c r="AB145" s="12"/>
      <c r="AC145" s="12">
        <v>190.36698922916702</v>
      </c>
      <c r="AD145" s="12"/>
      <c r="AE145" s="12"/>
      <c r="AF145" s="11">
        <v>227.89470209386721</v>
      </c>
      <c r="AG145" s="10">
        <v>284.17989728858885</v>
      </c>
      <c r="AH145" s="12"/>
      <c r="AI145" s="12"/>
      <c r="AJ145" s="12"/>
      <c r="AK145" s="12"/>
      <c r="AL145" s="11"/>
      <c r="AM145" s="10">
        <v>180.87600292404795</v>
      </c>
      <c r="AN145" s="12"/>
      <c r="AO145" s="12">
        <v>344.07992326824228</v>
      </c>
      <c r="AP145" s="11">
        <v>104.71528509610327</v>
      </c>
      <c r="AQ145" s="10"/>
      <c r="AR145" s="12"/>
      <c r="AS145" s="12"/>
      <c r="AT145" s="11">
        <v>191.92253085209668</v>
      </c>
      <c r="AU145" s="140">
        <v>163.65762999722622</v>
      </c>
    </row>
    <row r="146" spans="1:47" s="9" customFormat="1" ht="11.25">
      <c r="A146" s="7">
        <v>35642</v>
      </c>
      <c r="B146" s="10"/>
      <c r="C146" s="11"/>
      <c r="D146" s="10"/>
      <c r="E146" s="12"/>
      <c r="F146" s="12"/>
      <c r="G146" s="12"/>
      <c r="H146" s="12"/>
      <c r="I146" s="12"/>
      <c r="J146" s="12"/>
      <c r="K146" s="12"/>
      <c r="L146" s="186">
        <v>186.79500199416134</v>
      </c>
      <c r="M146" s="10"/>
      <c r="N146" s="12"/>
      <c r="O146" s="11"/>
      <c r="P146" s="10"/>
      <c r="Q146" s="31">
        <v>220.27885342990461</v>
      </c>
      <c r="R146" s="31">
        <v>207.85993014271949</v>
      </c>
      <c r="S146" s="31">
        <v>216.67401488430525</v>
      </c>
      <c r="T146" s="31">
        <v>177.78357497804282</v>
      </c>
      <c r="U146" s="31">
        <v>214.11779691231294</v>
      </c>
      <c r="V146" s="31">
        <v>246.22990969671366</v>
      </c>
      <c r="W146" s="31">
        <v>162.51761415331822</v>
      </c>
      <c r="X146" s="31">
        <v>226.32927892609169</v>
      </c>
      <c r="Y146" s="31">
        <v>185.37712847847985</v>
      </c>
      <c r="Z146" s="11"/>
      <c r="AA146" s="10"/>
      <c r="AB146" s="12"/>
      <c r="AC146" s="12">
        <v>204.81692417295102</v>
      </c>
      <c r="AD146" s="12"/>
      <c r="AE146" s="12"/>
      <c r="AF146" s="11">
        <v>244.97363299774719</v>
      </c>
      <c r="AG146" s="10">
        <v>310.84426615501059</v>
      </c>
      <c r="AH146" s="12"/>
      <c r="AI146" s="12"/>
      <c r="AJ146" s="12"/>
      <c r="AK146" s="12"/>
      <c r="AL146" s="11"/>
      <c r="AM146" s="10">
        <v>189.24456039365435</v>
      </c>
      <c r="AN146" s="12"/>
      <c r="AO146" s="12">
        <v>361.17065746419189</v>
      </c>
      <c r="AP146" s="11">
        <v>112.3086215990074</v>
      </c>
      <c r="AQ146" s="10"/>
      <c r="AR146" s="12"/>
      <c r="AS146" s="12"/>
      <c r="AT146" s="11">
        <v>207.13355071252295</v>
      </c>
      <c r="AU146" s="140">
        <v>176.54560289645579</v>
      </c>
    </row>
    <row r="147" spans="1:47" s="9" customFormat="1" ht="11.25">
      <c r="A147" s="7">
        <v>35671</v>
      </c>
      <c r="B147" s="10"/>
      <c r="C147" s="11"/>
      <c r="D147" s="10"/>
      <c r="E147" s="12"/>
      <c r="F147" s="12"/>
      <c r="G147" s="12"/>
      <c r="H147" s="12"/>
      <c r="I147" s="12"/>
      <c r="J147" s="12"/>
      <c r="K147" s="12"/>
      <c r="L147" s="186">
        <v>192.0845056578587</v>
      </c>
      <c r="M147" s="10"/>
      <c r="N147" s="12"/>
      <c r="O147" s="11"/>
      <c r="P147" s="10"/>
      <c r="Q147" s="31">
        <v>219.49061198636812</v>
      </c>
      <c r="R147" s="31">
        <v>206.14182231813879</v>
      </c>
      <c r="S147" s="31">
        <v>217.06645486006369</v>
      </c>
      <c r="T147" s="31">
        <v>179.99357059755138</v>
      </c>
      <c r="U147" s="31">
        <v>212.51535644964494</v>
      </c>
      <c r="V147" s="31">
        <v>242.54667959251537</v>
      </c>
      <c r="W147" s="31">
        <v>163.99566667414589</v>
      </c>
      <c r="X147" s="31">
        <v>222.38687773396725</v>
      </c>
      <c r="Y147" s="31">
        <v>185.37481421187022</v>
      </c>
      <c r="Z147" s="11"/>
      <c r="AA147" s="10"/>
      <c r="AB147" s="12"/>
      <c r="AC147" s="12">
        <v>198.54965929126203</v>
      </c>
      <c r="AD147" s="12"/>
      <c r="AE147" s="12"/>
      <c r="AF147" s="11">
        <v>239.4444844377692</v>
      </c>
      <c r="AG147" s="10">
        <v>314.77255409262227</v>
      </c>
      <c r="AH147" s="12"/>
      <c r="AI147" s="12"/>
      <c r="AJ147" s="12"/>
      <c r="AK147" s="12"/>
      <c r="AL147" s="11"/>
      <c r="AM147" s="10">
        <v>186.23291488976733</v>
      </c>
      <c r="AN147" s="12"/>
      <c r="AO147" s="12">
        <v>336.27484775376126</v>
      </c>
      <c r="AP147" s="11">
        <v>108.15991416307088</v>
      </c>
      <c r="AQ147" s="10"/>
      <c r="AR147" s="12"/>
      <c r="AS147" s="12"/>
      <c r="AT147" s="11">
        <v>203.08475301572602</v>
      </c>
      <c r="AU147" s="140">
        <v>171.3664081262045</v>
      </c>
    </row>
    <row r="148" spans="1:47" s="9" customFormat="1" ht="11.25">
      <c r="A148" s="7">
        <v>35703</v>
      </c>
      <c r="B148" s="10"/>
      <c r="C148" s="11"/>
      <c r="D148" s="10"/>
      <c r="E148" s="12"/>
      <c r="F148" s="12"/>
      <c r="G148" s="12"/>
      <c r="H148" s="12"/>
      <c r="I148" s="12"/>
      <c r="J148" s="12"/>
      <c r="K148" s="12"/>
      <c r="L148" s="186">
        <v>207.06767826712283</v>
      </c>
      <c r="M148" s="10"/>
      <c r="N148" s="12"/>
      <c r="O148" s="11"/>
      <c r="P148" s="10"/>
      <c r="Q148" s="31">
        <v>227.53013168145378</v>
      </c>
      <c r="R148" s="31">
        <v>215.27670857561586</v>
      </c>
      <c r="S148" s="31">
        <v>226.06584774273986</v>
      </c>
      <c r="T148" s="31">
        <v>188.01399770646438</v>
      </c>
      <c r="U148" s="31">
        <v>223.51768873283459</v>
      </c>
      <c r="V148" s="31">
        <v>254.46522453941432</v>
      </c>
      <c r="W148" s="31">
        <v>170.27670005178302</v>
      </c>
      <c r="X148" s="31">
        <v>229.79398596581083</v>
      </c>
      <c r="Y148" s="31">
        <v>192.34777645761091</v>
      </c>
      <c r="Z148" s="11"/>
      <c r="AA148" s="10"/>
      <c r="AB148" s="12"/>
      <c r="AC148" s="12">
        <v>206.73238712480304</v>
      </c>
      <c r="AD148" s="12"/>
      <c r="AE148" s="12"/>
      <c r="AF148" s="11">
        <v>252.13659250164108</v>
      </c>
      <c r="AG148" s="10">
        <v>332.04468810317718</v>
      </c>
      <c r="AH148" s="12"/>
      <c r="AI148" s="12"/>
      <c r="AJ148" s="12"/>
      <c r="AK148" s="12"/>
      <c r="AL148" s="11"/>
      <c r="AM148" s="10">
        <v>195.11756953165474</v>
      </c>
      <c r="AN148" s="12"/>
      <c r="AO148" s="12">
        <v>353.59822138512692</v>
      </c>
      <c r="AP148" s="11">
        <v>114.89602708921561</v>
      </c>
      <c r="AQ148" s="10"/>
      <c r="AR148" s="12"/>
      <c r="AS148" s="12"/>
      <c r="AT148" s="11">
        <v>217.22974468568879</v>
      </c>
      <c r="AU148" s="140">
        <v>179.1080398430731</v>
      </c>
    </row>
    <row r="149" spans="1:47" s="9" customFormat="1" ht="11.25">
      <c r="A149" s="7">
        <v>35734</v>
      </c>
      <c r="B149" s="10"/>
      <c r="C149" s="11"/>
      <c r="D149" s="10"/>
      <c r="E149" s="12"/>
      <c r="F149" s="12"/>
      <c r="G149" s="12"/>
      <c r="H149" s="12"/>
      <c r="I149" s="12"/>
      <c r="J149" s="12"/>
      <c r="K149" s="12"/>
      <c r="L149" s="186">
        <v>195.94458892360279</v>
      </c>
      <c r="M149" s="10"/>
      <c r="N149" s="12"/>
      <c r="O149" s="11"/>
      <c r="P149" s="10"/>
      <c r="Q149" s="31">
        <v>212.24841623286909</v>
      </c>
      <c r="R149" s="31">
        <v>198.9211553633352</v>
      </c>
      <c r="S149" s="31">
        <v>209.18394651612309</v>
      </c>
      <c r="T149" s="31">
        <v>177.54344553027204</v>
      </c>
      <c r="U149" s="31">
        <v>209.6290639854717</v>
      </c>
      <c r="V149" s="31">
        <v>239.20614609964548</v>
      </c>
      <c r="W149" s="31">
        <v>158.8222920108536</v>
      </c>
      <c r="X149" s="31">
        <v>214.86516206848367</v>
      </c>
      <c r="Y149" s="31">
        <v>181.08177388097329</v>
      </c>
      <c r="Z149" s="11"/>
      <c r="AA149" s="10"/>
      <c r="AB149" s="12"/>
      <c r="AC149" s="12">
        <v>195.43689585349603</v>
      </c>
      <c r="AD149" s="12"/>
      <c r="AE149" s="12"/>
      <c r="AF149" s="11">
        <v>247.77116424091923</v>
      </c>
      <c r="AG149" s="10">
        <v>303.30045361254969</v>
      </c>
      <c r="AH149" s="12"/>
      <c r="AI149" s="12"/>
      <c r="AJ149" s="12"/>
      <c r="AK149" s="12"/>
      <c r="AL149" s="11"/>
      <c r="AM149" s="10">
        <v>184.80643328040159</v>
      </c>
      <c r="AN149" s="12"/>
      <c r="AO149" s="12">
        <v>340.32879538659068</v>
      </c>
      <c r="AP149" s="11">
        <v>110.15228724373667</v>
      </c>
      <c r="AQ149" s="10"/>
      <c r="AR149" s="12"/>
      <c r="AS149" s="12"/>
      <c r="AT149" s="11">
        <v>216.56383314919054</v>
      </c>
      <c r="AU149" s="140">
        <v>170.40702499990857</v>
      </c>
    </row>
    <row r="150" spans="1:47" s="9" customFormat="1" ht="11.25">
      <c r="A150" s="7">
        <v>35762</v>
      </c>
      <c r="B150" s="10"/>
      <c r="C150" s="11"/>
      <c r="D150" s="10"/>
      <c r="E150" s="12"/>
      <c r="F150" s="12"/>
      <c r="G150" s="12"/>
      <c r="H150" s="12"/>
      <c r="I150" s="12"/>
      <c r="J150" s="12"/>
      <c r="K150" s="12"/>
      <c r="L150" s="186">
        <v>192.98834070201929</v>
      </c>
      <c r="M150" s="10"/>
      <c r="N150" s="12"/>
      <c r="O150" s="11"/>
      <c r="P150" s="10"/>
      <c r="Q150" s="31">
        <v>210.27217122932487</v>
      </c>
      <c r="R150" s="31">
        <v>197.72161305541701</v>
      </c>
      <c r="S150" s="31">
        <v>204.33032252765128</v>
      </c>
      <c r="T150" s="31">
        <v>174.71703199654615</v>
      </c>
      <c r="U150" s="31">
        <v>204.74362091605877</v>
      </c>
      <c r="V150" s="31">
        <v>237.37698932577365</v>
      </c>
      <c r="W150" s="31">
        <v>160.36766547068908</v>
      </c>
      <c r="X150" s="31">
        <v>209.08505994771352</v>
      </c>
      <c r="Y150" s="31">
        <v>191.59748855894168</v>
      </c>
      <c r="Z150" s="11"/>
      <c r="AA150" s="10"/>
      <c r="AB150" s="12"/>
      <c r="AC150" s="12">
        <v>200.71094049577002</v>
      </c>
      <c r="AD150" s="12"/>
      <c r="AE150" s="12"/>
      <c r="AF150" s="11">
        <v>254.91675766810698</v>
      </c>
      <c r="AG150" s="10">
        <v>302.70862158047396</v>
      </c>
      <c r="AH150" s="12"/>
      <c r="AI150" s="12"/>
      <c r="AJ150" s="12"/>
      <c r="AK150" s="12"/>
      <c r="AL150" s="11"/>
      <c r="AM150" s="10">
        <v>188.81557599431395</v>
      </c>
      <c r="AN150" s="12"/>
      <c r="AO150" s="12">
        <v>361.14861202400147</v>
      </c>
      <c r="AP150" s="11">
        <v>110.92031084826917</v>
      </c>
      <c r="AQ150" s="10"/>
      <c r="AR150" s="12"/>
      <c r="AS150" s="12"/>
      <c r="AT150" s="11">
        <v>226.40011931629411</v>
      </c>
      <c r="AU150" s="140">
        <v>173.65651655963183</v>
      </c>
    </row>
    <row r="151" spans="1:47" s="9" customFormat="1" ht="11.25">
      <c r="A151" s="7">
        <v>35795</v>
      </c>
      <c r="B151" s="10"/>
      <c r="C151" s="11"/>
      <c r="D151" s="10"/>
      <c r="E151" s="12"/>
      <c r="F151" s="12"/>
      <c r="G151" s="12"/>
      <c r="H151" s="12"/>
      <c r="I151" s="12"/>
      <c r="J151" s="12"/>
      <c r="K151" s="12"/>
      <c r="L151" s="186">
        <v>185.76385667510544</v>
      </c>
      <c r="M151" s="10"/>
      <c r="N151" s="12"/>
      <c r="O151" s="11"/>
      <c r="P151" s="10"/>
      <c r="Q151" s="31">
        <v>204.36158450836209</v>
      </c>
      <c r="R151" s="31">
        <v>193.59810113412047</v>
      </c>
      <c r="S151" s="31">
        <v>200.42343685558066</v>
      </c>
      <c r="T151" s="31">
        <v>171.92521107057013</v>
      </c>
      <c r="U151" s="31">
        <v>198.80657595829018</v>
      </c>
      <c r="V151" s="31">
        <v>231.68256222391724</v>
      </c>
      <c r="W151" s="31">
        <v>158.39071751893562</v>
      </c>
      <c r="X151" s="31">
        <v>206.08907636019165</v>
      </c>
      <c r="Y151" s="31">
        <v>194.26633811192391</v>
      </c>
      <c r="Z151" s="11"/>
      <c r="AA151" s="10"/>
      <c r="AB151" s="12"/>
      <c r="AC151" s="12">
        <v>200.42593096026602</v>
      </c>
      <c r="AD151" s="12"/>
      <c r="AE151" s="12"/>
      <c r="AF151" s="11">
        <v>257.68128076624367</v>
      </c>
      <c r="AG151" s="10">
        <v>297.26463559724709</v>
      </c>
      <c r="AH151" s="12"/>
      <c r="AI151" s="12"/>
      <c r="AJ151" s="12"/>
      <c r="AK151" s="12"/>
      <c r="AL151" s="11"/>
      <c r="AM151" s="10">
        <v>195.567885333677</v>
      </c>
      <c r="AN151" s="12"/>
      <c r="AO151" s="12">
        <v>368.26203869569622</v>
      </c>
      <c r="AP151" s="11">
        <v>112.63889461570874</v>
      </c>
      <c r="AQ151" s="10"/>
      <c r="AR151" s="12"/>
      <c r="AS151" s="12"/>
      <c r="AT151" s="11">
        <v>234.98808849190385</v>
      </c>
      <c r="AU151" s="140">
        <v>173.02723744057468</v>
      </c>
    </row>
    <row r="152" spans="1:47" s="9" customFormat="1" ht="11.25">
      <c r="A152" s="7">
        <v>35825</v>
      </c>
      <c r="B152" s="10"/>
      <c r="C152" s="11"/>
      <c r="D152" s="10"/>
      <c r="E152" s="12"/>
      <c r="F152" s="12"/>
      <c r="G152" s="12"/>
      <c r="H152" s="12"/>
      <c r="I152" s="12"/>
      <c r="J152" s="12"/>
      <c r="K152" s="12"/>
      <c r="L152" s="186">
        <v>189.95336163471879</v>
      </c>
      <c r="M152" s="10"/>
      <c r="N152" s="12"/>
      <c r="O152" s="11"/>
      <c r="P152" s="10"/>
      <c r="Q152" s="31">
        <v>212.53222223983454</v>
      </c>
      <c r="R152" s="31">
        <v>195.2448969178736</v>
      </c>
      <c r="S152" s="31">
        <v>206.50710990023865</v>
      </c>
      <c r="T152" s="31">
        <v>172.09191663223262</v>
      </c>
      <c r="U152" s="31">
        <v>202.72669869484415</v>
      </c>
      <c r="V152" s="31">
        <v>240.25347790099252</v>
      </c>
      <c r="W152" s="31">
        <v>160.12211527924569</v>
      </c>
      <c r="X152" s="31">
        <v>215.67816181381372</v>
      </c>
      <c r="Y152" s="31">
        <v>190.26543492302181</v>
      </c>
      <c r="Z152" s="11"/>
      <c r="AA152" s="10"/>
      <c r="AB152" s="12"/>
      <c r="AC152" s="12">
        <v>202.81245718182703</v>
      </c>
      <c r="AD152" s="12"/>
      <c r="AE152" s="12"/>
      <c r="AF152" s="11">
        <v>254.86955680478476</v>
      </c>
      <c r="AG152" s="10">
        <v>302.89244967837413</v>
      </c>
      <c r="AH152" s="12"/>
      <c r="AI152" s="12"/>
      <c r="AJ152" s="12"/>
      <c r="AK152" s="12"/>
      <c r="AL152" s="11"/>
      <c r="AM152" s="10">
        <v>187.33540044154799</v>
      </c>
      <c r="AN152" s="12"/>
      <c r="AO152" s="12">
        <v>367.58135300363847</v>
      </c>
      <c r="AP152" s="11">
        <v>108.60574410232078</v>
      </c>
      <c r="AQ152" s="10"/>
      <c r="AR152" s="12"/>
      <c r="AS152" s="12"/>
      <c r="AT152" s="11">
        <v>235.6602566926386</v>
      </c>
      <c r="AU152" s="140">
        <v>170.76305491959855</v>
      </c>
    </row>
    <row r="153" spans="1:47" s="9" customFormat="1" ht="11.25">
      <c r="A153" s="7">
        <v>35853</v>
      </c>
      <c r="B153" s="10"/>
      <c r="C153" s="11"/>
      <c r="D153" s="10"/>
      <c r="E153" s="12"/>
      <c r="F153" s="12"/>
      <c r="G153" s="12"/>
      <c r="H153" s="12"/>
      <c r="I153" s="12"/>
      <c r="J153" s="12"/>
      <c r="K153" s="12"/>
      <c r="L153" s="186">
        <v>205.32141417403534</v>
      </c>
      <c r="M153" s="10"/>
      <c r="N153" s="12"/>
      <c r="O153" s="11"/>
      <c r="P153" s="10"/>
      <c r="Q153" s="31">
        <v>230.99822464040926</v>
      </c>
      <c r="R153" s="31">
        <v>210.14710815635402</v>
      </c>
      <c r="S153" s="31">
        <v>227.45996970304193</v>
      </c>
      <c r="T153" s="31">
        <v>186.69037410683325</v>
      </c>
      <c r="U153" s="31">
        <v>220.77630407724669</v>
      </c>
      <c r="V153" s="31">
        <v>265.74478033720027</v>
      </c>
      <c r="W153" s="31">
        <v>172.95969963447473</v>
      </c>
      <c r="X153" s="31">
        <v>239.44424013148222</v>
      </c>
      <c r="Y153" s="31">
        <v>201.13000223046578</v>
      </c>
      <c r="Z153" s="11"/>
      <c r="AA153" s="10"/>
      <c r="AB153" s="12"/>
      <c r="AC153" s="12">
        <v>218.40074555746304</v>
      </c>
      <c r="AD153" s="12"/>
      <c r="AE153" s="12"/>
      <c r="AF153" s="11">
        <v>269.69799724277556</v>
      </c>
      <c r="AG153" s="10">
        <v>329.56724195532814</v>
      </c>
      <c r="AH153" s="12"/>
      <c r="AI153" s="12"/>
      <c r="AJ153" s="12"/>
      <c r="AK153" s="12"/>
      <c r="AL153" s="11"/>
      <c r="AM153" s="10">
        <v>200.79704131417697</v>
      </c>
      <c r="AN153" s="12"/>
      <c r="AO153" s="12">
        <v>390.21086428789772</v>
      </c>
      <c r="AP153" s="11">
        <v>119.26179869160401</v>
      </c>
      <c r="AQ153" s="10"/>
      <c r="AR153" s="12"/>
      <c r="AS153" s="12"/>
      <c r="AT153" s="11">
        <v>250.58638661802243</v>
      </c>
      <c r="AU153" s="140">
        <v>185.11649227194894</v>
      </c>
    </row>
    <row r="154" spans="1:47" s="9" customFormat="1" ht="11.25">
      <c r="A154" s="7">
        <v>35885</v>
      </c>
      <c r="B154" s="10"/>
      <c r="C154" s="11"/>
      <c r="D154" s="10"/>
      <c r="E154" s="12"/>
      <c r="F154" s="12"/>
      <c r="G154" s="12"/>
      <c r="H154" s="12"/>
      <c r="I154" s="12"/>
      <c r="J154" s="12"/>
      <c r="K154" s="12"/>
      <c r="L154" s="186">
        <v>217.88510864016547</v>
      </c>
      <c r="M154" s="10"/>
      <c r="N154" s="12"/>
      <c r="O154" s="11"/>
      <c r="P154" s="10"/>
      <c r="Q154" s="31">
        <v>243.43486413739234</v>
      </c>
      <c r="R154" s="31">
        <v>222.166686357407</v>
      </c>
      <c r="S154" s="31">
        <v>242.21345551192366</v>
      </c>
      <c r="T154" s="31">
        <v>196.85377940417183</v>
      </c>
      <c r="U154" s="31">
        <v>236.20292027438796</v>
      </c>
      <c r="V154" s="31">
        <v>284.29714627834272</v>
      </c>
      <c r="W154" s="31">
        <v>181.63829865599348</v>
      </c>
      <c r="X154" s="31">
        <v>248.75700889452807</v>
      </c>
      <c r="Y154" s="31">
        <v>208.38462222895714</v>
      </c>
      <c r="Z154" s="11"/>
      <c r="AA154" s="10"/>
      <c r="AB154" s="12"/>
      <c r="AC154" s="12">
        <v>227.06681095487704</v>
      </c>
      <c r="AD154" s="12"/>
      <c r="AE154" s="12"/>
      <c r="AF154" s="11">
        <v>283.69483597157648</v>
      </c>
      <c r="AG154" s="10">
        <v>349.52863208676843</v>
      </c>
      <c r="AH154" s="12"/>
      <c r="AI154" s="12"/>
      <c r="AJ154" s="12"/>
      <c r="AK154" s="12"/>
      <c r="AL154" s="11"/>
      <c r="AM154" s="10">
        <v>209.45602417459068</v>
      </c>
      <c r="AN154" s="12"/>
      <c r="AO154" s="12">
        <v>404.45357978876154</v>
      </c>
      <c r="AP154" s="11">
        <v>122.91155797601927</v>
      </c>
      <c r="AQ154" s="10"/>
      <c r="AR154" s="12"/>
      <c r="AS154" s="12"/>
      <c r="AT154" s="11">
        <v>264.33823273885969</v>
      </c>
      <c r="AU154" s="140">
        <v>195.40593333179606</v>
      </c>
    </row>
    <row r="155" spans="1:47" s="9" customFormat="1" ht="11.25">
      <c r="A155" s="7">
        <v>35915</v>
      </c>
      <c r="B155" s="10"/>
      <c r="C155" s="11"/>
      <c r="D155" s="10"/>
      <c r="E155" s="12"/>
      <c r="F155" s="12"/>
      <c r="G155" s="12"/>
      <c r="H155" s="12"/>
      <c r="I155" s="12"/>
      <c r="J155" s="12"/>
      <c r="K155" s="12"/>
      <c r="L155" s="186">
        <v>222.50919384815666</v>
      </c>
      <c r="M155" s="10"/>
      <c r="N155" s="12"/>
      <c r="O155" s="11"/>
      <c r="P155" s="10"/>
      <c r="Q155" s="31">
        <v>248.23979122313077</v>
      </c>
      <c r="R155" s="31">
        <v>225.23694553952555</v>
      </c>
      <c r="S155" s="31">
        <v>247.97718627636186</v>
      </c>
      <c r="T155" s="31">
        <v>201.4186413801531</v>
      </c>
      <c r="U155" s="31">
        <v>241.70106761425734</v>
      </c>
      <c r="V155" s="31">
        <v>286.31135744406726</v>
      </c>
      <c r="W155" s="31">
        <v>185.05314825798172</v>
      </c>
      <c r="X155" s="31">
        <v>251.87514417006778</v>
      </c>
      <c r="Y155" s="31">
        <v>211.92551623541078</v>
      </c>
      <c r="Z155" s="11"/>
      <c r="AA155" s="10"/>
      <c r="AB155" s="12"/>
      <c r="AC155" s="12">
        <v>228.45992962289702</v>
      </c>
      <c r="AD155" s="12"/>
      <c r="AE155" s="12"/>
      <c r="AF155" s="11">
        <v>285.896369256235</v>
      </c>
      <c r="AG155" s="10">
        <v>357.29963796481707</v>
      </c>
      <c r="AH155" s="12"/>
      <c r="AI155" s="12"/>
      <c r="AJ155" s="12"/>
      <c r="AK155" s="12"/>
      <c r="AL155" s="11"/>
      <c r="AM155" s="10">
        <v>208.71284487697585</v>
      </c>
      <c r="AN155" s="12"/>
      <c r="AO155" s="12">
        <v>397.22651303369059</v>
      </c>
      <c r="AP155" s="11">
        <v>121.65621798624932</v>
      </c>
      <c r="AQ155" s="10"/>
      <c r="AR155" s="12"/>
      <c r="AS155" s="12"/>
      <c r="AT155" s="11">
        <v>261.40835570363407</v>
      </c>
      <c r="AU155" s="140">
        <v>195.39837112217614</v>
      </c>
    </row>
    <row r="156" spans="1:47" s="9" customFormat="1" ht="11.25">
      <c r="A156" s="7">
        <v>35944</v>
      </c>
      <c r="B156" s="10"/>
      <c r="C156" s="11"/>
      <c r="D156" s="10"/>
      <c r="E156" s="12"/>
      <c r="F156" s="12"/>
      <c r="G156" s="12"/>
      <c r="H156" s="12"/>
      <c r="I156" s="12"/>
      <c r="J156" s="12"/>
      <c r="K156" s="12"/>
      <c r="L156" s="186">
        <v>211.78785892713429</v>
      </c>
      <c r="M156" s="10"/>
      <c r="N156" s="12"/>
      <c r="O156" s="11"/>
      <c r="P156" s="10"/>
      <c r="Q156" s="31">
        <v>235.72632123532222</v>
      </c>
      <c r="R156" s="31">
        <v>207.26255978314688</v>
      </c>
      <c r="S156" s="31">
        <v>233.25160165960622</v>
      </c>
      <c r="T156" s="31">
        <v>188.85812253484002</v>
      </c>
      <c r="U156" s="31">
        <v>223.69551757820511</v>
      </c>
      <c r="V156" s="31">
        <v>281.10626277555133</v>
      </c>
      <c r="W156" s="31">
        <v>172.75769653321535</v>
      </c>
      <c r="X156" s="31">
        <v>243.91431992839517</v>
      </c>
      <c r="Y156" s="31">
        <v>196.10951856149586</v>
      </c>
      <c r="Z156" s="11"/>
      <c r="AA156" s="10"/>
      <c r="AB156" s="12"/>
      <c r="AC156" s="12">
        <v>216.16246750495904</v>
      </c>
      <c r="AD156" s="12"/>
      <c r="AE156" s="12"/>
      <c r="AF156" s="11">
        <v>271.68708709891411</v>
      </c>
      <c r="AG156" s="10">
        <v>340.89256984240092</v>
      </c>
      <c r="AH156" s="12"/>
      <c r="AI156" s="12"/>
      <c r="AJ156" s="12"/>
      <c r="AK156" s="12"/>
      <c r="AL156" s="11"/>
      <c r="AM156" s="10">
        <v>203.50704144065946</v>
      </c>
      <c r="AN156" s="12"/>
      <c r="AO156" s="12">
        <v>389.95545623982093</v>
      </c>
      <c r="AP156" s="11">
        <v>118.79222206133646</v>
      </c>
      <c r="AQ156" s="10"/>
      <c r="AR156" s="12"/>
      <c r="AS156" s="12"/>
      <c r="AT156" s="11">
        <v>257.69328029555749</v>
      </c>
      <c r="AU156" s="140">
        <v>186.08648588781483</v>
      </c>
    </row>
    <row r="157" spans="1:47" s="9" customFormat="1" ht="11.25">
      <c r="A157" s="7">
        <v>35976</v>
      </c>
      <c r="B157" s="10"/>
      <c r="C157" s="11"/>
      <c r="D157" s="10"/>
      <c r="E157" s="12"/>
      <c r="F157" s="12"/>
      <c r="G157" s="12"/>
      <c r="H157" s="12"/>
      <c r="I157" s="12"/>
      <c r="J157" s="12"/>
      <c r="K157" s="12"/>
      <c r="L157" s="186">
        <v>207.7772433364579</v>
      </c>
      <c r="M157" s="10"/>
      <c r="N157" s="12"/>
      <c r="O157" s="11"/>
      <c r="P157" s="10"/>
      <c r="Q157" s="31">
        <v>232.70089907294343</v>
      </c>
      <c r="R157" s="31">
        <v>198.95484195634285</v>
      </c>
      <c r="S157" s="31">
        <v>224.04937813105957</v>
      </c>
      <c r="T157" s="31">
        <v>182.56441049271666</v>
      </c>
      <c r="U157" s="31">
        <v>215.11188659942528</v>
      </c>
      <c r="V157" s="31">
        <v>277.58691918598129</v>
      </c>
      <c r="W157" s="31">
        <v>167.13930044088593</v>
      </c>
      <c r="X157" s="31">
        <v>233.6858863423567</v>
      </c>
      <c r="Y157" s="31">
        <v>197.38984995039999</v>
      </c>
      <c r="Z157" s="11"/>
      <c r="AA157" s="10"/>
      <c r="AB157" s="12"/>
      <c r="AC157" s="12">
        <v>215.92901204005403</v>
      </c>
      <c r="AD157" s="12"/>
      <c r="AE157" s="12"/>
      <c r="AF157" s="11">
        <v>270.80484203860982</v>
      </c>
      <c r="AG157" s="10">
        <v>344.12710464188126</v>
      </c>
      <c r="AH157" s="12"/>
      <c r="AI157" s="12"/>
      <c r="AJ157" s="12"/>
      <c r="AK157" s="12"/>
      <c r="AL157" s="11"/>
      <c r="AM157" s="10">
        <v>205.96739680012791</v>
      </c>
      <c r="AN157" s="12"/>
      <c r="AO157" s="12">
        <v>397.09971990016953</v>
      </c>
      <c r="AP157" s="11">
        <v>117.96828163345009</v>
      </c>
      <c r="AQ157" s="10"/>
      <c r="AR157" s="12"/>
      <c r="AS157" s="12"/>
      <c r="AT157" s="11">
        <v>267.10727919850308</v>
      </c>
      <c r="AU157" s="140">
        <v>185.53617232309878</v>
      </c>
    </row>
    <row r="158" spans="1:47" s="9" customFormat="1" ht="11.25">
      <c r="A158" s="7">
        <v>36007</v>
      </c>
      <c r="B158" s="10"/>
      <c r="C158" s="11"/>
      <c r="D158" s="10"/>
      <c r="E158" s="12"/>
      <c r="F158" s="12"/>
      <c r="G158" s="12"/>
      <c r="H158" s="12"/>
      <c r="I158" s="12"/>
      <c r="J158" s="12"/>
      <c r="K158" s="12"/>
      <c r="L158" s="186">
        <v>194.25825937721805</v>
      </c>
      <c r="M158" s="10"/>
      <c r="N158" s="12"/>
      <c r="O158" s="11"/>
      <c r="P158" s="10"/>
      <c r="Q158" s="31">
        <v>209.08246522777287</v>
      </c>
      <c r="R158" s="31">
        <v>181.88520271173851</v>
      </c>
      <c r="S158" s="31">
        <v>203.32750372746167</v>
      </c>
      <c r="T158" s="31">
        <v>166.42964539127431</v>
      </c>
      <c r="U158" s="31">
        <v>198.61332546801492</v>
      </c>
      <c r="V158" s="31">
        <v>250.25070900664585</v>
      </c>
      <c r="W158" s="31">
        <v>154.07075358495896</v>
      </c>
      <c r="X158" s="31">
        <v>211.61297564815104</v>
      </c>
      <c r="Y158" s="31">
        <v>190.67454717843344</v>
      </c>
      <c r="Z158" s="11"/>
      <c r="AA158" s="10"/>
      <c r="AB158" s="12"/>
      <c r="AC158" s="12">
        <v>205.03073828964602</v>
      </c>
      <c r="AD158" s="12"/>
      <c r="AE158" s="12"/>
      <c r="AF158" s="11">
        <v>256.65248861130829</v>
      </c>
      <c r="AG158" s="10">
        <v>335.39246330254639</v>
      </c>
      <c r="AH158" s="12"/>
      <c r="AI158" s="12"/>
      <c r="AJ158" s="12"/>
      <c r="AK158" s="12"/>
      <c r="AL158" s="11"/>
      <c r="AM158" s="10">
        <v>190.77667102588427</v>
      </c>
      <c r="AN158" s="12"/>
      <c r="AO158" s="12">
        <v>393.85371656425826</v>
      </c>
      <c r="AP158" s="11">
        <v>111.28013250165638</v>
      </c>
      <c r="AQ158" s="10"/>
      <c r="AR158" s="12"/>
      <c r="AS158" s="12"/>
      <c r="AT158" s="11">
        <v>258.32758676540664</v>
      </c>
      <c r="AU158" s="140">
        <v>171.91753897032484</v>
      </c>
    </row>
    <row r="159" spans="1:47" s="9" customFormat="1" ht="11.25">
      <c r="A159" s="7">
        <v>36038</v>
      </c>
      <c r="B159" s="10"/>
      <c r="C159" s="11"/>
      <c r="D159" s="10"/>
      <c r="E159" s="12"/>
      <c r="F159" s="12"/>
      <c r="G159" s="12"/>
      <c r="H159" s="12"/>
      <c r="I159" s="12"/>
      <c r="J159" s="12"/>
      <c r="K159" s="12"/>
      <c r="L159" s="186">
        <v>155.24976411362184</v>
      </c>
      <c r="M159" s="10"/>
      <c r="N159" s="12"/>
      <c r="O159" s="11"/>
      <c r="P159" s="10"/>
      <c r="Q159" s="31">
        <v>169.20307104276196</v>
      </c>
      <c r="R159" s="31">
        <v>146.9933385167254</v>
      </c>
      <c r="S159" s="31">
        <v>161.12409474202593</v>
      </c>
      <c r="T159" s="31">
        <v>129.86304182869503</v>
      </c>
      <c r="U159" s="31">
        <v>157.86623270298045</v>
      </c>
      <c r="V159" s="31">
        <v>194.54899027835165</v>
      </c>
      <c r="W159" s="31">
        <v>121.67452117194989</v>
      </c>
      <c r="X159" s="31">
        <v>164.77868501314956</v>
      </c>
      <c r="Y159" s="31">
        <v>160.97225467582965</v>
      </c>
      <c r="Z159" s="11"/>
      <c r="AA159" s="10"/>
      <c r="AB159" s="12"/>
      <c r="AC159" s="12">
        <v>175.93416719158901</v>
      </c>
      <c r="AD159" s="12"/>
      <c r="AE159" s="12"/>
      <c r="AF159" s="11">
        <v>216.42968777045343</v>
      </c>
      <c r="AG159" s="10">
        <v>272.80379967483844</v>
      </c>
      <c r="AH159" s="12"/>
      <c r="AI159" s="12"/>
      <c r="AJ159" s="12"/>
      <c r="AK159" s="12"/>
      <c r="AL159" s="11"/>
      <c r="AM159" s="10">
        <v>169.64073731279811</v>
      </c>
      <c r="AN159" s="12"/>
      <c r="AO159" s="12">
        <v>329.11623602607597</v>
      </c>
      <c r="AP159" s="11">
        <v>91.429966568849125</v>
      </c>
      <c r="AQ159" s="10"/>
      <c r="AR159" s="12"/>
      <c r="AS159" s="12"/>
      <c r="AT159" s="11">
        <v>225.40525107933925</v>
      </c>
      <c r="AU159" s="140">
        <v>147.69776169667767</v>
      </c>
    </row>
    <row r="160" spans="1:47" s="9" customFormat="1" ht="11.25">
      <c r="A160" s="7">
        <v>36068</v>
      </c>
      <c r="B160" s="10"/>
      <c r="C160" s="11"/>
      <c r="D160" s="10"/>
      <c r="E160" s="12"/>
      <c r="F160" s="12"/>
      <c r="G160" s="12"/>
      <c r="H160" s="12"/>
      <c r="I160" s="12"/>
      <c r="J160" s="12"/>
      <c r="K160" s="12"/>
      <c r="L160" s="186">
        <v>176.04550524591656</v>
      </c>
      <c r="M160" s="10"/>
      <c r="N160" s="12"/>
      <c r="O160" s="11"/>
      <c r="P160" s="10"/>
      <c r="Q160" s="31">
        <v>188.82064091846939</v>
      </c>
      <c r="R160" s="31">
        <v>157.64654843172042</v>
      </c>
      <c r="S160" s="31">
        <v>183.50414771716407</v>
      </c>
      <c r="T160" s="31">
        <v>149.67281773619476</v>
      </c>
      <c r="U160" s="31">
        <v>176.67768760275254</v>
      </c>
      <c r="V160" s="31">
        <v>218.04545003022929</v>
      </c>
      <c r="W160" s="31">
        <v>137.93163682253945</v>
      </c>
      <c r="X160" s="31">
        <v>188.91999985550041</v>
      </c>
      <c r="Y160" s="31">
        <v>168.84604091687436</v>
      </c>
      <c r="Z160" s="11"/>
      <c r="AA160" s="10"/>
      <c r="AB160" s="12"/>
      <c r="AC160" s="12">
        <v>186.07670338440502</v>
      </c>
      <c r="AD160" s="12"/>
      <c r="AE160" s="12"/>
      <c r="AF160" s="11">
        <v>237.34169112308737</v>
      </c>
      <c r="AG160" s="10">
        <v>312.32031098667522</v>
      </c>
      <c r="AH160" s="12"/>
      <c r="AI160" s="12"/>
      <c r="AJ160" s="12"/>
      <c r="AK160" s="12"/>
      <c r="AL160" s="11"/>
      <c r="AM160" s="10">
        <v>178.38227022149067</v>
      </c>
      <c r="AN160" s="12"/>
      <c r="AO160" s="12">
        <v>338.70298315560615</v>
      </c>
      <c r="AP160" s="11">
        <v>92.923133609814911</v>
      </c>
      <c r="AQ160" s="10"/>
      <c r="AR160" s="12"/>
      <c r="AS160" s="12"/>
      <c r="AT160" s="11">
        <v>240.67868810517029</v>
      </c>
      <c r="AU160" s="140">
        <v>155.39700969750677</v>
      </c>
    </row>
    <row r="161" spans="1:47" s="9" customFormat="1" ht="11.25">
      <c r="A161" s="7">
        <v>36098</v>
      </c>
      <c r="B161" s="10"/>
      <c r="C161" s="11"/>
      <c r="D161" s="10"/>
      <c r="E161" s="12"/>
      <c r="F161" s="12"/>
      <c r="G161" s="12"/>
      <c r="H161" s="12"/>
      <c r="I161" s="12"/>
      <c r="J161" s="12"/>
      <c r="K161" s="12"/>
      <c r="L161" s="186">
        <v>189.62730127553695</v>
      </c>
      <c r="M161" s="10"/>
      <c r="N161" s="12"/>
      <c r="O161" s="11"/>
      <c r="P161" s="10"/>
      <c r="Q161" s="31">
        <v>220.59417747295319</v>
      </c>
      <c r="R161" s="31">
        <v>182.96496561450192</v>
      </c>
      <c r="S161" s="31">
        <v>217.47445389298025</v>
      </c>
      <c r="T161" s="31">
        <v>174.20521632523042</v>
      </c>
      <c r="U161" s="31">
        <v>206.82302829856454</v>
      </c>
      <c r="V161" s="31">
        <v>255.76788416453806</v>
      </c>
      <c r="W161" s="31">
        <v>159.78486218539274</v>
      </c>
      <c r="X161" s="31">
        <v>221.79117603707817</v>
      </c>
      <c r="Y161" s="31">
        <v>185.79354471764643</v>
      </c>
      <c r="Z161" s="11"/>
      <c r="AA161" s="10"/>
      <c r="AB161" s="12"/>
      <c r="AC161" s="12">
        <v>205.18867807464503</v>
      </c>
      <c r="AD161" s="12"/>
      <c r="AE161" s="12"/>
      <c r="AF161" s="11">
        <v>257.83081068661534</v>
      </c>
      <c r="AG161" s="10">
        <v>343.46405741947586</v>
      </c>
      <c r="AH161" s="12"/>
      <c r="AI161" s="12"/>
      <c r="AJ161" s="12"/>
      <c r="AK161" s="12"/>
      <c r="AL161" s="11"/>
      <c r="AM161" s="10">
        <v>183.01238896852291</v>
      </c>
      <c r="AN161" s="12"/>
      <c r="AO161" s="12">
        <v>368.07049367352187</v>
      </c>
      <c r="AP161" s="11">
        <v>97.846227777929656</v>
      </c>
      <c r="AQ161" s="10"/>
      <c r="AR161" s="12"/>
      <c r="AS161" s="12"/>
      <c r="AT161" s="11">
        <v>257.85987135291032</v>
      </c>
      <c r="AU161" s="140">
        <v>173.2646666504329</v>
      </c>
    </row>
    <row r="162" spans="1:47" s="9" customFormat="1" ht="11.25">
      <c r="A162" s="7">
        <v>36129</v>
      </c>
      <c r="B162" s="10"/>
      <c r="C162" s="11"/>
      <c r="D162" s="10"/>
      <c r="E162" s="12"/>
      <c r="F162" s="12"/>
      <c r="G162" s="12"/>
      <c r="H162" s="12"/>
      <c r="I162" s="12"/>
      <c r="J162" s="12"/>
      <c r="K162" s="12"/>
      <c r="L162" s="186">
        <v>194.83796409911795</v>
      </c>
      <c r="M162" s="10"/>
      <c r="N162" s="12"/>
      <c r="O162" s="11"/>
      <c r="P162" s="10"/>
      <c r="Q162" s="31">
        <v>241.21461969364049</v>
      </c>
      <c r="R162" s="31">
        <v>197.62534086550613</v>
      </c>
      <c r="S162" s="31">
        <v>237.39086441874818</v>
      </c>
      <c r="T162" s="31">
        <v>181.84803816256343</v>
      </c>
      <c r="U162" s="31">
        <v>223.60148442237707</v>
      </c>
      <c r="V162" s="31">
        <v>287.07349976516667</v>
      </c>
      <c r="W162" s="31">
        <v>169.26438163417751</v>
      </c>
      <c r="X162" s="31">
        <v>238.23672071141041</v>
      </c>
      <c r="Y162" s="31">
        <v>197.06155793466277</v>
      </c>
      <c r="Z162" s="11"/>
      <c r="AA162" s="10"/>
      <c r="AB162" s="12"/>
      <c r="AC162" s="12">
        <v>213.46720858524904</v>
      </c>
      <c r="AD162" s="12"/>
      <c r="AE162" s="12"/>
      <c r="AF162" s="11">
        <v>264.27431939082481</v>
      </c>
      <c r="AG162" s="10">
        <v>362.24377486694118</v>
      </c>
      <c r="AH162" s="12"/>
      <c r="AI162" s="12"/>
      <c r="AJ162" s="12"/>
      <c r="AK162" s="12"/>
      <c r="AL162" s="11"/>
      <c r="AM162" s="10">
        <v>189.13410579629888</v>
      </c>
      <c r="AN162" s="12"/>
      <c r="AO162" s="12">
        <v>384.63274361122893</v>
      </c>
      <c r="AP162" s="11">
        <v>103.9482658003423</v>
      </c>
      <c r="AQ162" s="10"/>
      <c r="AR162" s="12"/>
      <c r="AS162" s="12"/>
      <c r="AT162" s="11">
        <v>270.06407500724254</v>
      </c>
      <c r="AU162" s="140">
        <v>179.49096709944953</v>
      </c>
    </row>
    <row r="163" spans="1:47" s="9" customFormat="1" ht="11.25">
      <c r="A163" s="7">
        <v>36160</v>
      </c>
      <c r="B163" s="10"/>
      <c r="C163" s="11"/>
      <c r="D163" s="10"/>
      <c r="E163" s="12"/>
      <c r="F163" s="12"/>
      <c r="G163" s="12"/>
      <c r="H163" s="12"/>
      <c r="I163" s="12"/>
      <c r="J163" s="12"/>
      <c r="K163" s="12"/>
      <c r="L163" s="186">
        <v>186.02816024688116</v>
      </c>
      <c r="M163" s="10"/>
      <c r="N163" s="12"/>
      <c r="O163" s="11"/>
      <c r="P163" s="10"/>
      <c r="Q163" s="31">
        <v>229.88775041932959</v>
      </c>
      <c r="R163" s="31">
        <v>186.65589731283671</v>
      </c>
      <c r="S163" s="31">
        <v>226.68181593415639</v>
      </c>
      <c r="T163" s="31">
        <v>171.30460892960318</v>
      </c>
      <c r="U163" s="31">
        <v>213.3186156295327</v>
      </c>
      <c r="V163" s="31">
        <v>286.50692002309017</v>
      </c>
      <c r="W163" s="31">
        <v>161.30496004237833</v>
      </c>
      <c r="X163" s="31">
        <v>232.5947100674627</v>
      </c>
      <c r="Y163" s="31">
        <v>192.91853731713687</v>
      </c>
      <c r="Z163" s="11"/>
      <c r="AA163" s="10"/>
      <c r="AB163" s="12"/>
      <c r="AC163" s="12">
        <v>215.90333098592802</v>
      </c>
      <c r="AD163" s="12"/>
      <c r="AE163" s="12"/>
      <c r="AF163" s="11">
        <v>253.60456017691934</v>
      </c>
      <c r="AG163" s="10">
        <v>359.99939375789671</v>
      </c>
      <c r="AH163" s="12"/>
      <c r="AI163" s="12"/>
      <c r="AJ163" s="12"/>
      <c r="AK163" s="12"/>
      <c r="AL163" s="11"/>
      <c r="AM163" s="10">
        <v>193.49723670023158</v>
      </c>
      <c r="AN163" s="12"/>
      <c r="AO163" s="12">
        <v>397.33657079828743</v>
      </c>
      <c r="AP163" s="11">
        <v>103.11039288282394</v>
      </c>
      <c r="AQ163" s="10"/>
      <c r="AR163" s="12"/>
      <c r="AS163" s="12"/>
      <c r="AT163" s="11">
        <v>288.43018218618681</v>
      </c>
      <c r="AU163" s="140">
        <v>185.05839996784354</v>
      </c>
    </row>
    <row r="164" spans="1:47" s="9" customFormat="1" ht="11.25">
      <c r="A164" s="7">
        <v>36189</v>
      </c>
      <c r="B164" s="10"/>
      <c r="C164" s="11"/>
      <c r="D164" s="10"/>
      <c r="E164" s="12"/>
      <c r="F164" s="12"/>
      <c r="G164" s="12"/>
      <c r="H164" s="12"/>
      <c r="I164" s="12"/>
      <c r="J164" s="12"/>
      <c r="K164" s="12"/>
      <c r="L164" s="186">
        <v>187.89637683206234</v>
      </c>
      <c r="M164" s="10"/>
      <c r="N164" s="12"/>
      <c r="O164" s="11"/>
      <c r="P164" s="10"/>
      <c r="Q164" s="31">
        <v>229.10439411651072</v>
      </c>
      <c r="R164" s="31">
        <v>185.0984330394225</v>
      </c>
      <c r="S164" s="31">
        <v>225.51156199212366</v>
      </c>
      <c r="T164" s="31">
        <v>169.66957838530587</v>
      </c>
      <c r="U164" s="31">
        <v>211.33506821572919</v>
      </c>
      <c r="V164" s="31">
        <v>273.01687348698619</v>
      </c>
      <c r="W164" s="31">
        <v>158.75238066910995</v>
      </c>
      <c r="X164" s="31">
        <v>231.4046550498428</v>
      </c>
      <c r="Y164" s="31">
        <v>195.03543146252511</v>
      </c>
      <c r="Z164" s="11"/>
      <c r="AA164" s="10"/>
      <c r="AB164" s="12"/>
      <c r="AC164" s="12">
        <v>217.68461443031103</v>
      </c>
      <c r="AD164" s="12"/>
      <c r="AE164" s="12"/>
      <c r="AF164" s="11">
        <v>249.38302631334457</v>
      </c>
      <c r="AG164" s="10">
        <v>381.04720647646275</v>
      </c>
      <c r="AH164" s="12"/>
      <c r="AI164" s="12"/>
      <c r="AJ164" s="12"/>
      <c r="AK164" s="12"/>
      <c r="AL164" s="11"/>
      <c r="AM164" s="10">
        <v>188.13559854883644</v>
      </c>
      <c r="AN164" s="12"/>
      <c r="AO164" s="12">
        <v>389.46821054027407</v>
      </c>
      <c r="AP164" s="11">
        <v>105.45860628605095</v>
      </c>
      <c r="AQ164" s="10"/>
      <c r="AR164" s="12"/>
      <c r="AS164" s="12"/>
      <c r="AT164" s="11">
        <v>286.31543851257453</v>
      </c>
      <c r="AU164" s="140">
        <v>186.59836344317597</v>
      </c>
    </row>
    <row r="165" spans="1:47" s="9" customFormat="1" ht="11.25">
      <c r="A165" s="7">
        <v>36217</v>
      </c>
      <c r="B165" s="10"/>
      <c r="C165" s="11"/>
      <c r="D165" s="10"/>
      <c r="E165" s="12"/>
      <c r="F165" s="12"/>
      <c r="G165" s="12"/>
      <c r="H165" s="12"/>
      <c r="I165" s="12"/>
      <c r="J165" s="12"/>
      <c r="K165" s="12"/>
      <c r="L165" s="186">
        <v>183.06341524752983</v>
      </c>
      <c r="M165" s="10"/>
      <c r="N165" s="12"/>
      <c r="O165" s="11"/>
      <c r="P165" s="10"/>
      <c r="Q165" s="31">
        <v>237.43933110875432</v>
      </c>
      <c r="R165" s="31">
        <v>189.35881405694158</v>
      </c>
      <c r="S165" s="31">
        <v>233.34243745160643</v>
      </c>
      <c r="T165" s="31">
        <v>169.57348092949999</v>
      </c>
      <c r="U165" s="31">
        <v>216.43785487863073</v>
      </c>
      <c r="V165" s="31">
        <v>279.48849275780907</v>
      </c>
      <c r="W165" s="31">
        <v>160.34826691620518</v>
      </c>
      <c r="X165" s="31">
        <v>234.48863579671618</v>
      </c>
      <c r="Y165" s="31">
        <v>187.8794985921067</v>
      </c>
      <c r="Z165" s="11"/>
      <c r="AA165" s="10"/>
      <c r="AB165" s="12"/>
      <c r="AC165" s="12">
        <v>215.99455400760104</v>
      </c>
      <c r="AD165" s="12"/>
      <c r="AE165" s="12"/>
      <c r="AF165" s="11">
        <v>250.56844715679972</v>
      </c>
      <c r="AG165" s="10">
        <v>365.83154826286233</v>
      </c>
      <c r="AH165" s="12"/>
      <c r="AI165" s="12"/>
      <c r="AJ165" s="12"/>
      <c r="AK165" s="12"/>
      <c r="AL165" s="11"/>
      <c r="AM165" s="10">
        <v>179.54045440709413</v>
      </c>
      <c r="AN165" s="12"/>
      <c r="AO165" s="12">
        <v>390.28295325600772</v>
      </c>
      <c r="AP165" s="11">
        <v>101.30871521594919</v>
      </c>
      <c r="AQ165" s="10"/>
      <c r="AR165" s="12"/>
      <c r="AS165" s="12"/>
      <c r="AT165" s="11">
        <v>280.63640522740542</v>
      </c>
      <c r="AU165" s="140">
        <v>184.23804342431055</v>
      </c>
    </row>
    <row r="166" spans="1:47" s="9" customFormat="1" ht="11.25">
      <c r="A166" s="7">
        <v>36250</v>
      </c>
      <c r="B166" s="10"/>
      <c r="C166" s="11"/>
      <c r="D166" s="10"/>
      <c r="E166" s="12"/>
      <c r="F166" s="12"/>
      <c r="G166" s="12"/>
      <c r="H166" s="12"/>
      <c r="I166" s="12"/>
      <c r="J166" s="12"/>
      <c r="K166" s="12"/>
      <c r="L166" s="186">
        <v>196.15031146913924</v>
      </c>
      <c r="M166" s="10"/>
      <c r="N166" s="12"/>
      <c r="O166" s="11"/>
      <c r="P166" s="10"/>
      <c r="Q166" s="31">
        <v>252.26928835842514</v>
      </c>
      <c r="R166" s="31">
        <v>203.38575377984731</v>
      </c>
      <c r="S166" s="31">
        <v>251.90742311878617</v>
      </c>
      <c r="T166" s="31">
        <v>177.73957339563842</v>
      </c>
      <c r="U166" s="31">
        <v>231.52440448503404</v>
      </c>
      <c r="V166" s="31">
        <v>289.34136208046851</v>
      </c>
      <c r="W166" s="31">
        <v>168.58681655691956</v>
      </c>
      <c r="X166" s="31">
        <v>234.07595549475937</v>
      </c>
      <c r="Y166" s="31">
        <v>198.65710833150362</v>
      </c>
      <c r="Z166" s="11"/>
      <c r="AA166" s="10"/>
      <c r="AB166" s="12"/>
      <c r="AC166" s="12">
        <v>223.16506067120304</v>
      </c>
      <c r="AD166" s="12"/>
      <c r="AE166" s="12"/>
      <c r="AF166" s="11">
        <v>262.76135288647049</v>
      </c>
      <c r="AG166" s="10">
        <v>373.30785350001133</v>
      </c>
      <c r="AH166" s="12"/>
      <c r="AI166" s="12"/>
      <c r="AJ166" s="12"/>
      <c r="AK166" s="12"/>
      <c r="AL166" s="11"/>
      <c r="AM166" s="10">
        <v>180.60000521715943</v>
      </c>
      <c r="AN166" s="12"/>
      <c r="AO166" s="12">
        <v>390.43047254807317</v>
      </c>
      <c r="AP166" s="11">
        <v>102.40408125425847</v>
      </c>
      <c r="AQ166" s="10"/>
      <c r="AR166" s="12"/>
      <c r="AS166" s="12"/>
      <c r="AT166" s="11">
        <v>286.36539315121149</v>
      </c>
      <c r="AU166" s="140">
        <v>183.23212213101817</v>
      </c>
    </row>
    <row r="167" spans="1:47" s="9" customFormat="1" ht="11.25">
      <c r="A167" s="7">
        <v>36280</v>
      </c>
      <c r="B167" s="10"/>
      <c r="C167" s="11"/>
      <c r="D167" s="10"/>
      <c r="E167" s="12"/>
      <c r="F167" s="12"/>
      <c r="G167" s="12"/>
      <c r="H167" s="12"/>
      <c r="I167" s="12"/>
      <c r="J167" s="12"/>
      <c r="K167" s="12"/>
      <c r="L167" s="186">
        <v>214.98850465670608</v>
      </c>
      <c r="M167" s="10"/>
      <c r="N167" s="12"/>
      <c r="O167" s="11"/>
      <c r="P167" s="10"/>
      <c r="Q167" s="31">
        <v>288.86045418700957</v>
      </c>
      <c r="R167" s="31">
        <v>241.5607879093759</v>
      </c>
      <c r="S167" s="31">
        <v>297.68870537340814</v>
      </c>
      <c r="T167" s="31">
        <v>215.30330367247541</v>
      </c>
      <c r="U167" s="31">
        <v>274.56193426765054</v>
      </c>
      <c r="V167" s="31">
        <v>331.53368082128486</v>
      </c>
      <c r="W167" s="31">
        <v>201.27539955644332</v>
      </c>
      <c r="X167" s="31">
        <v>277.92253095523893</v>
      </c>
      <c r="Y167" s="31">
        <v>230.40489196980752</v>
      </c>
      <c r="Z167" s="11"/>
      <c r="AA167" s="10"/>
      <c r="AB167" s="12"/>
      <c r="AC167" s="12">
        <v>244.34667941900003</v>
      </c>
      <c r="AD167" s="12"/>
      <c r="AE167" s="12"/>
      <c r="AF167" s="11">
        <v>301.6221649609671</v>
      </c>
      <c r="AG167" s="10">
        <v>417.01332756018246</v>
      </c>
      <c r="AH167" s="12"/>
      <c r="AI167" s="12"/>
      <c r="AJ167" s="12"/>
      <c r="AK167" s="12"/>
      <c r="AL167" s="11"/>
      <c r="AM167" s="10">
        <v>189.69312517984082</v>
      </c>
      <c r="AN167" s="12"/>
      <c r="AO167" s="12">
        <v>419.11235543138588</v>
      </c>
      <c r="AP167" s="11">
        <v>107.93898907674514</v>
      </c>
      <c r="AQ167" s="10"/>
      <c r="AR167" s="12"/>
      <c r="AS167" s="12"/>
      <c r="AT167" s="11">
        <v>305.86495726268566</v>
      </c>
      <c r="AU167" s="140">
        <v>204.30936810938582</v>
      </c>
    </row>
    <row r="168" spans="1:47" s="9" customFormat="1" ht="11.25">
      <c r="A168" s="7">
        <v>36311</v>
      </c>
      <c r="B168" s="10"/>
      <c r="C168" s="11"/>
      <c r="D168" s="10"/>
      <c r="E168" s="12"/>
      <c r="F168" s="12"/>
      <c r="G168" s="12"/>
      <c r="H168" s="12"/>
      <c r="I168" s="12"/>
      <c r="J168" s="12"/>
      <c r="K168" s="12"/>
      <c r="L168" s="186">
        <v>217.52112324631858</v>
      </c>
      <c r="M168" s="10"/>
      <c r="N168" s="12"/>
      <c r="O168" s="11"/>
      <c r="P168" s="10"/>
      <c r="Q168" s="31">
        <v>307.99209224966017</v>
      </c>
      <c r="R168" s="31">
        <v>256.38056157247917</v>
      </c>
      <c r="S168" s="31">
        <v>309.80949396177755</v>
      </c>
      <c r="T168" s="31">
        <v>225.14743146545086</v>
      </c>
      <c r="U168" s="31">
        <v>285.61610525063253</v>
      </c>
      <c r="V168" s="31">
        <v>342.33402038803177</v>
      </c>
      <c r="W168" s="31">
        <v>209.13071164347974</v>
      </c>
      <c r="X168" s="31">
        <v>287.53022002423614</v>
      </c>
      <c r="Y168" s="31">
        <v>238.6648647220201</v>
      </c>
      <c r="Z168" s="11"/>
      <c r="AA168" s="10"/>
      <c r="AB168" s="12"/>
      <c r="AC168" s="12">
        <v>244.85113265700002</v>
      </c>
      <c r="AD168" s="12"/>
      <c r="AE168" s="12"/>
      <c r="AF168" s="11">
        <v>291.82468538137095</v>
      </c>
      <c r="AG168" s="10">
        <v>423.34042397544704</v>
      </c>
      <c r="AH168" s="12"/>
      <c r="AI168" s="12"/>
      <c r="AJ168" s="12"/>
      <c r="AK168" s="12"/>
      <c r="AL168" s="11"/>
      <c r="AM168" s="10">
        <v>198.27099898026069</v>
      </c>
      <c r="AN168" s="12"/>
      <c r="AO168" s="12">
        <v>407.29812218210054</v>
      </c>
      <c r="AP168" s="11">
        <v>106.19202737824918</v>
      </c>
      <c r="AQ168" s="10"/>
      <c r="AR168" s="12"/>
      <c r="AS168" s="12"/>
      <c r="AT168" s="11">
        <v>309.89412508146501</v>
      </c>
      <c r="AU168" s="140">
        <v>207.17090468818904</v>
      </c>
    </row>
    <row r="169" spans="1:47" s="9" customFormat="1" ht="11.25">
      <c r="A169" s="7">
        <v>36341</v>
      </c>
      <c r="B169" s="10"/>
      <c r="C169" s="11"/>
      <c r="D169" s="10"/>
      <c r="E169" s="12"/>
      <c r="F169" s="12"/>
      <c r="G169" s="12"/>
      <c r="H169" s="12"/>
      <c r="I169" s="12"/>
      <c r="J169" s="12"/>
      <c r="K169" s="12"/>
      <c r="L169" s="186">
        <v>225.73338262038504</v>
      </c>
      <c r="M169" s="10"/>
      <c r="N169" s="12"/>
      <c r="O169" s="11"/>
      <c r="P169" s="10"/>
      <c r="Q169" s="31">
        <v>325.41588249082639</v>
      </c>
      <c r="R169" s="31">
        <v>260.1410696078446</v>
      </c>
      <c r="S169" s="31">
        <v>320.76746815558539</v>
      </c>
      <c r="T169" s="31">
        <v>227.72993104269179</v>
      </c>
      <c r="U169" s="31">
        <v>285.79476383678895</v>
      </c>
      <c r="V169" s="31">
        <v>368.63565272133076</v>
      </c>
      <c r="W169" s="31">
        <v>213.95850687874287</v>
      </c>
      <c r="X169" s="31">
        <v>299.01238224837078</v>
      </c>
      <c r="Y169" s="31">
        <v>246.19885005831088</v>
      </c>
      <c r="Z169" s="11"/>
      <c r="AA169" s="10"/>
      <c r="AB169" s="12"/>
      <c r="AC169" s="12">
        <v>253.28144127800002</v>
      </c>
      <c r="AD169" s="12"/>
      <c r="AE169" s="12"/>
      <c r="AF169" s="11">
        <v>304.0763936394975</v>
      </c>
      <c r="AG169" s="10">
        <v>449.18775866808409</v>
      </c>
      <c r="AH169" s="12"/>
      <c r="AI169" s="12"/>
      <c r="AJ169" s="12"/>
      <c r="AK169" s="12"/>
      <c r="AL169" s="11"/>
      <c r="AM169" s="10">
        <v>193.69422623697977</v>
      </c>
      <c r="AN169" s="12"/>
      <c r="AO169" s="12">
        <v>419.52841393393061</v>
      </c>
      <c r="AP169" s="11">
        <v>108.93572379272639</v>
      </c>
      <c r="AQ169" s="10"/>
      <c r="AR169" s="12"/>
      <c r="AS169" s="12"/>
      <c r="AT169" s="11">
        <v>314.22254806061636</v>
      </c>
      <c r="AU169" s="140">
        <v>214.62733773845494</v>
      </c>
    </row>
    <row r="170" spans="1:47" s="9" customFormat="1" ht="11.25">
      <c r="A170" s="7">
        <v>36371</v>
      </c>
      <c r="B170" s="10"/>
      <c r="C170" s="11"/>
      <c r="D170" s="10"/>
      <c r="E170" s="12"/>
      <c r="F170" s="12"/>
      <c r="G170" s="12"/>
      <c r="H170" s="12"/>
      <c r="I170" s="12"/>
      <c r="J170" s="12"/>
      <c r="K170" s="12"/>
      <c r="L170" s="186">
        <v>215.13636560834769</v>
      </c>
      <c r="M170" s="10"/>
      <c r="N170" s="12"/>
      <c r="O170" s="11"/>
      <c r="P170" s="10"/>
      <c r="Q170" s="31">
        <v>315.01139952985312</v>
      </c>
      <c r="R170" s="31">
        <v>246.79404296640325</v>
      </c>
      <c r="S170" s="31">
        <v>304.47615676846669</v>
      </c>
      <c r="T170" s="31">
        <v>209.82737520063955</v>
      </c>
      <c r="U170" s="31">
        <v>268.23684248667502</v>
      </c>
      <c r="V170" s="31">
        <v>359.990517772592</v>
      </c>
      <c r="W170" s="31">
        <v>197.54579881257257</v>
      </c>
      <c r="X170" s="31">
        <v>278.86918676583593</v>
      </c>
      <c r="Y170" s="31">
        <v>232.22902087496774</v>
      </c>
      <c r="Z170" s="11"/>
      <c r="AA170" s="10"/>
      <c r="AB170" s="12"/>
      <c r="AC170" s="12">
        <v>238.18260035500003</v>
      </c>
      <c r="AD170" s="12"/>
      <c r="AE170" s="12"/>
      <c r="AF170" s="11">
        <v>293.69350060166431</v>
      </c>
      <c r="AG170" s="10">
        <v>436.99969053342375</v>
      </c>
      <c r="AH170" s="12"/>
      <c r="AI170" s="12"/>
      <c r="AJ170" s="12"/>
      <c r="AK170" s="12"/>
      <c r="AL170" s="11"/>
      <c r="AM170" s="10">
        <v>186.68801165876434</v>
      </c>
      <c r="AN170" s="12"/>
      <c r="AO170" s="12">
        <v>403.29658132092425</v>
      </c>
      <c r="AP170" s="11">
        <v>105.26542652727024</v>
      </c>
      <c r="AQ170" s="10"/>
      <c r="AR170" s="12"/>
      <c r="AS170" s="12"/>
      <c r="AT170" s="11">
        <v>302.77567400998373</v>
      </c>
      <c r="AU170" s="140">
        <v>206.79062829287696</v>
      </c>
    </row>
    <row r="171" spans="1:47" s="9" customFormat="1" ht="11.25">
      <c r="A171" s="7">
        <v>36403</v>
      </c>
      <c r="B171" s="10"/>
      <c r="C171" s="11"/>
      <c r="D171" s="10"/>
      <c r="E171" s="12"/>
      <c r="F171" s="12"/>
      <c r="G171" s="12"/>
      <c r="H171" s="12"/>
      <c r="I171" s="12"/>
      <c r="J171" s="12"/>
      <c r="K171" s="12"/>
      <c r="L171" s="186">
        <v>215.49414149607895</v>
      </c>
      <c r="M171" s="10"/>
      <c r="N171" s="12"/>
      <c r="O171" s="11"/>
      <c r="P171" s="10"/>
      <c r="Q171" s="31">
        <v>307.97514110402659</v>
      </c>
      <c r="R171" s="31">
        <v>244.79941402410191</v>
      </c>
      <c r="S171" s="31">
        <v>301.07544430495028</v>
      </c>
      <c r="T171" s="31">
        <v>197.4687820045296</v>
      </c>
      <c r="U171" s="31">
        <v>264.85594240607816</v>
      </c>
      <c r="V171" s="31">
        <v>345.38134658129292</v>
      </c>
      <c r="W171" s="31">
        <v>190.00482870940556</v>
      </c>
      <c r="X171" s="31">
        <v>259.41036196841065</v>
      </c>
      <c r="Y171" s="31">
        <v>226.70678103453997</v>
      </c>
      <c r="Z171" s="11"/>
      <c r="AA171" s="10"/>
      <c r="AB171" s="12"/>
      <c r="AC171" s="12">
        <v>229.05650895488003</v>
      </c>
      <c r="AD171" s="12"/>
      <c r="AE171" s="12"/>
      <c r="AF171" s="11">
        <v>285.74382163194554</v>
      </c>
      <c r="AG171" s="10">
        <v>441.64815434359912</v>
      </c>
      <c r="AH171" s="12"/>
      <c r="AI171" s="12"/>
      <c r="AJ171" s="12"/>
      <c r="AK171" s="12"/>
      <c r="AL171" s="11"/>
      <c r="AM171" s="10">
        <v>186.36551185238406</v>
      </c>
      <c r="AN171" s="12"/>
      <c r="AO171" s="12">
        <v>391.32862293430429</v>
      </c>
      <c r="AP171" s="11">
        <v>102.51705361137826</v>
      </c>
      <c r="AQ171" s="10"/>
      <c r="AR171" s="12"/>
      <c r="AS171" s="12"/>
      <c r="AT171" s="11">
        <v>288.68503593630442</v>
      </c>
      <c r="AU171" s="140">
        <v>201.01711666719115</v>
      </c>
    </row>
    <row r="172" spans="1:47" s="9" customFormat="1" ht="11.25">
      <c r="A172" s="7">
        <v>36433</v>
      </c>
      <c r="B172" s="10"/>
      <c r="C172" s="11"/>
      <c r="D172" s="10"/>
      <c r="E172" s="12"/>
      <c r="F172" s="12"/>
      <c r="G172" s="12"/>
      <c r="H172" s="12"/>
      <c r="I172" s="12"/>
      <c r="J172" s="12"/>
      <c r="K172" s="12"/>
      <c r="L172" s="186">
        <v>210.32685892329866</v>
      </c>
      <c r="M172" s="10"/>
      <c r="N172" s="12"/>
      <c r="O172" s="11"/>
      <c r="P172" s="10"/>
      <c r="Q172" s="31">
        <v>290.99840411897202</v>
      </c>
      <c r="R172" s="31">
        <v>231.47680322641037</v>
      </c>
      <c r="S172" s="31">
        <v>282.75158932345562</v>
      </c>
      <c r="T172" s="31">
        <v>179.89233057959609</v>
      </c>
      <c r="U172" s="31">
        <v>243.83303905742764</v>
      </c>
      <c r="V172" s="31">
        <v>324.48006250565226</v>
      </c>
      <c r="W172" s="31">
        <v>173.70529905944801</v>
      </c>
      <c r="X172" s="31">
        <v>231.85336861147277</v>
      </c>
      <c r="Y172" s="31">
        <v>214.40052598521024</v>
      </c>
      <c r="Z172" s="11"/>
      <c r="AA172" s="10"/>
      <c r="AB172" s="12"/>
      <c r="AC172" s="12">
        <v>214.78675185224003</v>
      </c>
      <c r="AD172" s="12"/>
      <c r="AE172" s="12"/>
      <c r="AF172" s="11">
        <v>271.06918506946448</v>
      </c>
      <c r="AG172" s="10">
        <v>431.72340941618012</v>
      </c>
      <c r="AH172" s="12"/>
      <c r="AI172" s="12"/>
      <c r="AJ172" s="12"/>
      <c r="AK172" s="12"/>
      <c r="AL172" s="11"/>
      <c r="AM172" s="10">
        <v>178.82570370282096</v>
      </c>
      <c r="AN172" s="12"/>
      <c r="AO172" s="12">
        <v>373.08844936486884</v>
      </c>
      <c r="AP172" s="11">
        <v>100.51655838095762</v>
      </c>
      <c r="AQ172" s="10"/>
      <c r="AR172" s="12"/>
      <c r="AS172" s="12"/>
      <c r="AT172" s="11">
        <v>282.34766358093611</v>
      </c>
      <c r="AU172" s="140">
        <v>194.47039121157405</v>
      </c>
    </row>
    <row r="173" spans="1:47" s="9" customFormat="1" ht="11.25">
      <c r="A173" s="7">
        <v>36462</v>
      </c>
      <c r="B173" s="10"/>
      <c r="C173" s="11"/>
      <c r="D173" s="10"/>
      <c r="E173" s="12"/>
      <c r="F173" s="12"/>
      <c r="G173" s="12"/>
      <c r="H173" s="12"/>
      <c r="I173" s="12"/>
      <c r="J173" s="12"/>
      <c r="K173" s="12"/>
      <c r="L173" s="186">
        <v>211.93779631832794</v>
      </c>
      <c r="M173" s="10"/>
      <c r="N173" s="12"/>
      <c r="O173" s="11"/>
      <c r="P173" s="10"/>
      <c r="Q173" s="31">
        <v>296.78636819686648</v>
      </c>
      <c r="R173" s="31">
        <v>229.48372313712608</v>
      </c>
      <c r="S173" s="31">
        <v>290.39175781321507</v>
      </c>
      <c r="T173" s="31">
        <v>177.29120980619993</v>
      </c>
      <c r="U173" s="31">
        <v>245.37225462312077</v>
      </c>
      <c r="V173" s="31">
        <v>318.3767612595534</v>
      </c>
      <c r="W173" s="31">
        <v>167.19577861390763</v>
      </c>
      <c r="X173" s="31">
        <v>234.38290138310586</v>
      </c>
      <c r="Y173" s="31">
        <v>215.55241639512363</v>
      </c>
      <c r="Z173" s="11"/>
      <c r="AA173" s="10"/>
      <c r="AB173" s="12"/>
      <c r="AC173" s="12">
        <v>217.17587762901002</v>
      </c>
      <c r="AD173" s="12"/>
      <c r="AE173" s="12"/>
      <c r="AF173" s="11">
        <v>272.5973926417214</v>
      </c>
      <c r="AG173" s="10">
        <v>426.01064261710326</v>
      </c>
      <c r="AH173" s="12"/>
      <c r="AI173" s="12"/>
      <c r="AJ173" s="12"/>
      <c r="AK173" s="12"/>
      <c r="AL173" s="11"/>
      <c r="AM173" s="10">
        <v>181.42608854945513</v>
      </c>
      <c r="AN173" s="12"/>
      <c r="AO173" s="12">
        <v>389.02643829976449</v>
      </c>
      <c r="AP173" s="11">
        <v>103.46200739934481</v>
      </c>
      <c r="AQ173" s="10"/>
      <c r="AR173" s="12"/>
      <c r="AS173" s="12"/>
      <c r="AT173" s="11">
        <v>291.83051894146456</v>
      </c>
      <c r="AU173" s="140">
        <v>202.05248061228738</v>
      </c>
    </row>
    <row r="174" spans="1:47" s="9" customFormat="1" ht="11.25">
      <c r="A174" s="7">
        <v>36494</v>
      </c>
      <c r="B174" s="10"/>
      <c r="C174" s="11"/>
      <c r="D174" s="10"/>
      <c r="E174" s="12"/>
      <c r="F174" s="12"/>
      <c r="G174" s="12"/>
      <c r="H174" s="12"/>
      <c r="I174" s="12"/>
      <c r="J174" s="12"/>
      <c r="K174" s="12"/>
      <c r="L174" s="186">
        <v>206.70803209478498</v>
      </c>
      <c r="M174" s="10"/>
      <c r="N174" s="12"/>
      <c r="O174" s="11"/>
      <c r="P174" s="10"/>
      <c r="Q174" s="31">
        <v>287.54326541719803</v>
      </c>
      <c r="R174" s="31">
        <v>228.47035973314823</v>
      </c>
      <c r="S174" s="31">
        <v>294.25503102596446</v>
      </c>
      <c r="T174" s="31">
        <v>174.77763885840315</v>
      </c>
      <c r="U174" s="31">
        <v>247.82552077695837</v>
      </c>
      <c r="V174" s="31">
        <v>318.8910989173682</v>
      </c>
      <c r="W174" s="31">
        <v>165.11922443188388</v>
      </c>
      <c r="X174" s="31">
        <v>238.60297208522991</v>
      </c>
      <c r="Y174" s="31">
        <v>211.26815304158725</v>
      </c>
      <c r="Z174" s="11"/>
      <c r="AA174" s="10"/>
      <c r="AB174" s="12"/>
      <c r="AC174" s="12">
        <v>217.05941532722403</v>
      </c>
      <c r="AD174" s="12"/>
      <c r="AE174" s="12"/>
      <c r="AF174" s="11">
        <v>272.92521167470738</v>
      </c>
      <c r="AG174" s="10">
        <v>433.7879798496686</v>
      </c>
      <c r="AH174" s="12"/>
      <c r="AI174" s="12"/>
      <c r="AJ174" s="12"/>
      <c r="AK174" s="12"/>
      <c r="AL174" s="11"/>
      <c r="AM174" s="10">
        <v>167.69774674728671</v>
      </c>
      <c r="AN174" s="12"/>
      <c r="AO174" s="12">
        <v>386.40587713716934</v>
      </c>
      <c r="AP174" s="11">
        <v>103.75933083594197</v>
      </c>
      <c r="AQ174" s="10"/>
      <c r="AR174" s="12"/>
      <c r="AS174" s="12"/>
      <c r="AT174" s="11">
        <v>292.07955317760479</v>
      </c>
      <c r="AU174" s="140">
        <v>197.45669591452059</v>
      </c>
    </row>
    <row r="175" spans="1:47" s="9" customFormat="1" ht="11.25">
      <c r="A175" s="7">
        <v>36525</v>
      </c>
      <c r="B175" s="10"/>
      <c r="C175" s="11"/>
      <c r="D175" s="10"/>
      <c r="E175" s="12"/>
      <c r="F175" s="12"/>
      <c r="G175" s="12"/>
      <c r="H175" s="12"/>
      <c r="I175" s="12"/>
      <c r="J175" s="12"/>
      <c r="K175" s="12"/>
      <c r="L175" s="186">
        <v>215.50012662037221</v>
      </c>
      <c r="M175" s="10"/>
      <c r="N175" s="12"/>
      <c r="O175" s="11"/>
      <c r="P175" s="10"/>
      <c r="Q175" s="31">
        <v>295.56136911729942</v>
      </c>
      <c r="R175" s="31">
        <v>231.13315892880209</v>
      </c>
      <c r="S175" s="31">
        <v>299.93799021037012</v>
      </c>
      <c r="T175" s="31">
        <v>174.26399184666775</v>
      </c>
      <c r="U175" s="31">
        <v>250.93941374994793</v>
      </c>
      <c r="V175" s="31">
        <v>329.0502167458821</v>
      </c>
      <c r="W175" s="31">
        <v>167.6038980669249</v>
      </c>
      <c r="X175" s="31">
        <v>240.6993836097414</v>
      </c>
      <c r="Y175" s="31">
        <v>214.97887786755365</v>
      </c>
      <c r="Z175" s="11"/>
      <c r="AA175" s="10"/>
      <c r="AB175" s="12"/>
      <c r="AC175" s="12">
        <v>222.44833686859602</v>
      </c>
      <c r="AD175" s="12"/>
      <c r="AE175" s="12"/>
      <c r="AF175" s="11">
        <v>288.0724210757752</v>
      </c>
      <c r="AG175" s="10">
        <v>457.75335813863228</v>
      </c>
      <c r="AH175" s="12"/>
      <c r="AI175" s="12"/>
      <c r="AJ175" s="12"/>
      <c r="AK175" s="12"/>
      <c r="AL175" s="11"/>
      <c r="AM175" s="10">
        <v>164.68549479455504</v>
      </c>
      <c r="AN175" s="12"/>
      <c r="AO175" s="12">
        <v>385.6744688851291</v>
      </c>
      <c r="AP175" s="11">
        <v>108.08993826211639</v>
      </c>
      <c r="AQ175" s="10"/>
      <c r="AR175" s="12"/>
      <c r="AS175" s="12"/>
      <c r="AT175" s="11">
        <v>296.45887802008991</v>
      </c>
      <c r="AU175" s="140">
        <v>206.43489391239714</v>
      </c>
    </row>
    <row r="176" spans="1:47" s="9" customFormat="1" ht="11.25">
      <c r="A176" s="7">
        <v>36556</v>
      </c>
      <c r="B176" s="10"/>
      <c r="C176" s="11"/>
      <c r="D176" s="10"/>
      <c r="E176" s="12"/>
      <c r="F176" s="12"/>
      <c r="G176" s="12"/>
      <c r="H176" s="12"/>
      <c r="I176" s="12"/>
      <c r="J176" s="12"/>
      <c r="K176" s="12"/>
      <c r="L176" s="186">
        <v>206.52803052809591</v>
      </c>
      <c r="M176" s="10"/>
      <c r="N176" s="12"/>
      <c r="O176" s="11"/>
      <c r="P176" s="10"/>
      <c r="Q176" s="31">
        <v>275.76598090630159</v>
      </c>
      <c r="R176" s="31">
        <v>208.85865300565357</v>
      </c>
      <c r="S176" s="31">
        <v>277.21568386615996</v>
      </c>
      <c r="T176" s="31">
        <v>158.16319445101973</v>
      </c>
      <c r="U176" s="31">
        <v>227.84263894352966</v>
      </c>
      <c r="V176" s="31">
        <v>300.85334428755897</v>
      </c>
      <c r="W176" s="31">
        <v>153.54161273930748</v>
      </c>
      <c r="X176" s="31">
        <v>229.03633108183891</v>
      </c>
      <c r="Y176" s="31">
        <v>191.83279453451976</v>
      </c>
      <c r="Z176" s="11"/>
      <c r="AA176" s="10"/>
      <c r="AB176" s="12"/>
      <c r="AC176" s="12">
        <v>214.33511044155301</v>
      </c>
      <c r="AD176" s="12"/>
      <c r="AE176" s="12"/>
      <c r="AF176" s="11">
        <v>260.62891607381965</v>
      </c>
      <c r="AG176" s="10">
        <v>429.12898501892829</v>
      </c>
      <c r="AH176" s="12"/>
      <c r="AI176" s="12"/>
      <c r="AJ176" s="12"/>
      <c r="AK176" s="12"/>
      <c r="AL176" s="11"/>
      <c r="AM176" s="10">
        <v>160.85626800073362</v>
      </c>
      <c r="AN176" s="12"/>
      <c r="AO176" s="12">
        <v>373.10141355477339</v>
      </c>
      <c r="AP176" s="11">
        <v>97.70585701279866</v>
      </c>
      <c r="AQ176" s="10"/>
      <c r="AR176" s="12"/>
      <c r="AS176" s="12"/>
      <c r="AT176" s="11">
        <v>282.27917478984779</v>
      </c>
      <c r="AU176" s="140">
        <v>190.91641912789478</v>
      </c>
    </row>
    <row r="177" spans="1:47" s="9" customFormat="1" ht="11.25">
      <c r="A177" s="7">
        <v>36585</v>
      </c>
      <c r="B177" s="10"/>
      <c r="C177" s="11"/>
      <c r="D177" s="10"/>
      <c r="E177" s="12"/>
      <c r="F177" s="12"/>
      <c r="G177" s="12"/>
      <c r="H177" s="12"/>
      <c r="I177" s="12"/>
      <c r="J177" s="12"/>
      <c r="K177" s="12"/>
      <c r="L177" s="186">
        <v>201.26303210632207</v>
      </c>
      <c r="M177" s="10"/>
      <c r="N177" s="12"/>
      <c r="O177" s="11"/>
      <c r="P177" s="10"/>
      <c r="Q177" s="31">
        <v>250.12703593455069</v>
      </c>
      <c r="R177" s="31">
        <v>191.6581905351803</v>
      </c>
      <c r="S177" s="31">
        <v>255.00557355401537</v>
      </c>
      <c r="T177" s="31">
        <v>144.64721632233284</v>
      </c>
      <c r="U177" s="31">
        <v>210.55196182638861</v>
      </c>
      <c r="V177" s="31">
        <v>281.40325981830466</v>
      </c>
      <c r="W177" s="31">
        <v>139.83377208152592</v>
      </c>
      <c r="X177" s="31">
        <v>211.48915805166777</v>
      </c>
      <c r="Y177" s="31">
        <v>174.06029066763679</v>
      </c>
      <c r="Z177" s="11"/>
      <c r="AA177" s="10"/>
      <c r="AB177" s="12"/>
      <c r="AC177" s="12">
        <v>203.80757075787903</v>
      </c>
      <c r="AD177" s="12"/>
      <c r="AE177" s="12"/>
      <c r="AF177" s="11">
        <v>242.42924754986635</v>
      </c>
      <c r="AG177" s="10">
        <v>428.03446089056717</v>
      </c>
      <c r="AH177" s="12"/>
      <c r="AI177" s="12"/>
      <c r="AJ177" s="12"/>
      <c r="AK177" s="12"/>
      <c r="AL177" s="11"/>
      <c r="AM177" s="10">
        <v>145.56406638396436</v>
      </c>
      <c r="AN177" s="12"/>
      <c r="AO177" s="12">
        <v>343.77109277978451</v>
      </c>
      <c r="AP177" s="11">
        <v>101.82033077041037</v>
      </c>
      <c r="AQ177" s="10"/>
      <c r="AR177" s="12"/>
      <c r="AS177" s="12"/>
      <c r="AT177" s="11">
        <v>261.16672249276195</v>
      </c>
      <c r="AU177" s="140">
        <v>182.23308218655222</v>
      </c>
    </row>
    <row r="178" spans="1:47" s="9" customFormat="1" ht="11.25">
      <c r="A178" s="7">
        <v>36616</v>
      </c>
      <c r="B178" s="10"/>
      <c r="C178" s="11"/>
      <c r="D178" s="10"/>
      <c r="E178" s="12"/>
      <c r="F178" s="12"/>
      <c r="G178" s="12"/>
      <c r="H178" s="12"/>
      <c r="I178" s="12"/>
      <c r="J178" s="12"/>
      <c r="K178" s="12"/>
      <c r="L178" s="186">
        <v>232.74078046573098</v>
      </c>
      <c r="M178" s="10"/>
      <c r="N178" s="12"/>
      <c r="O178" s="11"/>
      <c r="P178" s="10"/>
      <c r="Q178" s="31">
        <v>292.91931451917196</v>
      </c>
      <c r="R178" s="31">
        <v>217.81298266627991</v>
      </c>
      <c r="S178" s="31">
        <v>299.27930972721788</v>
      </c>
      <c r="T178" s="31">
        <v>162.98489320809554</v>
      </c>
      <c r="U178" s="31">
        <v>242.60112448475314</v>
      </c>
      <c r="V178" s="31">
        <v>330.52118576785443</v>
      </c>
      <c r="W178" s="31">
        <v>156.11383817219729</v>
      </c>
      <c r="X178" s="31">
        <v>250.01435786969679</v>
      </c>
      <c r="Y178" s="31">
        <v>190.50508883709696</v>
      </c>
      <c r="Z178" s="11"/>
      <c r="AA178" s="10"/>
      <c r="AB178" s="12"/>
      <c r="AC178" s="12">
        <v>221.57592396236902</v>
      </c>
      <c r="AD178" s="12"/>
      <c r="AE178" s="12"/>
      <c r="AF178" s="11">
        <v>268.61252181445667</v>
      </c>
      <c r="AG178" s="10">
        <v>471.46071459101404</v>
      </c>
      <c r="AH178" s="12"/>
      <c r="AI178" s="12"/>
      <c r="AJ178" s="12"/>
      <c r="AK178" s="12"/>
      <c r="AL178" s="11"/>
      <c r="AM178" s="10">
        <v>155.70727354051269</v>
      </c>
      <c r="AN178" s="12"/>
      <c r="AO178" s="12">
        <v>386.31268635704572</v>
      </c>
      <c r="AP178" s="11">
        <v>101.9663513067682</v>
      </c>
      <c r="AQ178" s="10"/>
      <c r="AR178" s="12"/>
      <c r="AS178" s="12"/>
      <c r="AT178" s="11">
        <v>295.95542805799198</v>
      </c>
      <c r="AU178" s="140">
        <v>198.42419996589589</v>
      </c>
    </row>
    <row r="179" spans="1:47" s="9" customFormat="1" ht="11.25">
      <c r="A179" s="7">
        <v>36644</v>
      </c>
      <c r="B179" s="10"/>
      <c r="C179" s="11"/>
      <c r="D179" s="10"/>
      <c r="E179" s="12"/>
      <c r="F179" s="12"/>
      <c r="G179" s="12"/>
      <c r="H179" s="12"/>
      <c r="I179" s="12"/>
      <c r="J179" s="12"/>
      <c r="K179" s="12"/>
      <c r="L179" s="186">
        <v>227.69361869117017</v>
      </c>
      <c r="M179" s="10"/>
      <c r="N179" s="12"/>
      <c r="O179" s="11"/>
      <c r="P179" s="10"/>
      <c r="Q179" s="31">
        <v>296.65870491316485</v>
      </c>
      <c r="R179" s="31">
        <v>220.63777353654694</v>
      </c>
      <c r="S179" s="31">
        <v>298.20283197806003</v>
      </c>
      <c r="T179" s="31">
        <v>170.45589905329987</v>
      </c>
      <c r="U179" s="31">
        <v>252.87353537858613</v>
      </c>
      <c r="V179" s="31">
        <v>329.5018848726412</v>
      </c>
      <c r="W179" s="31">
        <v>161.07777161923957</v>
      </c>
      <c r="X179" s="31">
        <v>257.81676244759603</v>
      </c>
      <c r="Y179" s="31">
        <v>194.63287289937679</v>
      </c>
      <c r="Z179" s="11"/>
      <c r="AA179" s="10"/>
      <c r="AB179" s="12"/>
      <c r="AC179" s="12">
        <v>224.46435817423702</v>
      </c>
      <c r="AD179" s="12"/>
      <c r="AE179" s="12"/>
      <c r="AF179" s="11">
        <v>265.42200287932945</v>
      </c>
      <c r="AG179" s="10">
        <v>467.02339369681403</v>
      </c>
      <c r="AH179" s="12"/>
      <c r="AI179" s="12"/>
      <c r="AJ179" s="12"/>
      <c r="AK179" s="12"/>
      <c r="AL179" s="11"/>
      <c r="AM179" s="10">
        <v>169.53836932518124</v>
      </c>
      <c r="AN179" s="12"/>
      <c r="AO179" s="12">
        <v>399.1469913650057</v>
      </c>
      <c r="AP179" s="11">
        <v>96.524435688104361</v>
      </c>
      <c r="AQ179" s="10"/>
      <c r="AR179" s="12"/>
      <c r="AS179" s="12"/>
      <c r="AT179" s="11">
        <v>303.23838588137295</v>
      </c>
      <c r="AU179" s="140">
        <v>202.27989964995322</v>
      </c>
    </row>
    <row r="180" spans="1:47" s="9" customFormat="1" ht="11.25">
      <c r="A180" s="7">
        <v>36677</v>
      </c>
      <c r="B180" s="10"/>
      <c r="C180" s="11"/>
      <c r="D180" s="10"/>
      <c r="E180" s="12"/>
      <c r="F180" s="12"/>
      <c r="G180" s="12"/>
      <c r="H180" s="12"/>
      <c r="I180" s="12"/>
      <c r="J180" s="12"/>
      <c r="K180" s="12"/>
      <c r="L180" s="186">
        <v>232.66204249848039</v>
      </c>
      <c r="M180" s="10"/>
      <c r="N180" s="12"/>
      <c r="O180" s="11"/>
      <c r="P180" s="10"/>
      <c r="Q180" s="31">
        <v>318.43543553393994</v>
      </c>
      <c r="R180" s="31">
        <v>238.94852883887782</v>
      </c>
      <c r="S180" s="31">
        <v>314.01033746706469</v>
      </c>
      <c r="T180" s="31">
        <v>184.98493942913058</v>
      </c>
      <c r="U180" s="31">
        <v>267.64650846481726</v>
      </c>
      <c r="V180" s="31">
        <v>329.2275284232208</v>
      </c>
      <c r="W180" s="31">
        <v>173.1323380216979</v>
      </c>
      <c r="X180" s="31">
        <v>276.65216648344494</v>
      </c>
      <c r="Y180" s="31">
        <v>199.18018152875311</v>
      </c>
      <c r="Z180" s="11"/>
      <c r="AA180" s="10"/>
      <c r="AB180" s="12"/>
      <c r="AC180" s="12">
        <v>232.44426672858603</v>
      </c>
      <c r="AD180" s="12"/>
      <c r="AE180" s="12"/>
      <c r="AF180" s="11">
        <v>266.87363952277195</v>
      </c>
      <c r="AG180" s="10">
        <v>472.79292445382708</v>
      </c>
      <c r="AH180" s="12"/>
      <c r="AI180" s="12"/>
      <c r="AJ180" s="12"/>
      <c r="AK180" s="12"/>
      <c r="AL180" s="11"/>
      <c r="AM180" s="10">
        <v>175.29948725288745</v>
      </c>
      <c r="AN180" s="12"/>
      <c r="AO180" s="12">
        <v>414.04615417492221</v>
      </c>
      <c r="AP180" s="11">
        <v>91.621913267776407</v>
      </c>
      <c r="AQ180" s="10"/>
      <c r="AR180" s="12"/>
      <c r="AS180" s="12"/>
      <c r="AT180" s="11">
        <v>310.73026828423036</v>
      </c>
      <c r="AU180" s="140">
        <v>207.70642206188259</v>
      </c>
    </row>
    <row r="181" spans="1:47" s="9" customFormat="1" ht="11.25">
      <c r="A181" s="7">
        <v>36707</v>
      </c>
      <c r="B181" s="10"/>
      <c r="C181" s="11"/>
      <c r="D181" s="10"/>
      <c r="E181" s="12"/>
      <c r="F181" s="12"/>
      <c r="G181" s="12"/>
      <c r="H181" s="12"/>
      <c r="I181" s="12"/>
      <c r="J181" s="12"/>
      <c r="K181" s="12"/>
      <c r="L181" s="186">
        <v>227.6199855275691</v>
      </c>
      <c r="M181" s="10"/>
      <c r="N181" s="12"/>
      <c r="O181" s="11"/>
      <c r="P181" s="10"/>
      <c r="Q181" s="31">
        <v>312.3248378498875</v>
      </c>
      <c r="R181" s="31">
        <v>224.33421220347495</v>
      </c>
      <c r="S181" s="31">
        <v>309.60067773760119</v>
      </c>
      <c r="T181" s="31">
        <v>171.90641911841891</v>
      </c>
      <c r="U181" s="31">
        <v>246.67365312049179</v>
      </c>
      <c r="V181" s="31">
        <v>343.41653035135079</v>
      </c>
      <c r="W181" s="31">
        <v>160.6613807734123</v>
      </c>
      <c r="X181" s="31">
        <v>268.74784032993603</v>
      </c>
      <c r="Y181" s="31">
        <v>180.90218311355832</v>
      </c>
      <c r="Z181" s="11"/>
      <c r="AA181" s="10"/>
      <c r="AB181" s="12"/>
      <c r="AC181" s="12">
        <v>223.80275641341004</v>
      </c>
      <c r="AD181" s="12"/>
      <c r="AE181" s="12"/>
      <c r="AF181" s="11">
        <v>260.83877039983344</v>
      </c>
      <c r="AG181" s="10">
        <v>466.91395671261802</v>
      </c>
      <c r="AH181" s="12"/>
      <c r="AI181" s="12"/>
      <c r="AJ181" s="12"/>
      <c r="AK181" s="12"/>
      <c r="AL181" s="11"/>
      <c r="AM181" s="10">
        <v>166.71842709515525</v>
      </c>
      <c r="AN181" s="12"/>
      <c r="AO181" s="12">
        <v>388.78614818553569</v>
      </c>
      <c r="AP181" s="11">
        <v>94.375864579958304</v>
      </c>
      <c r="AQ181" s="10"/>
      <c r="AR181" s="12"/>
      <c r="AS181" s="12"/>
      <c r="AT181" s="11">
        <v>305.55627821983558</v>
      </c>
      <c r="AU181" s="140">
        <v>201.82619094138408</v>
      </c>
    </row>
    <row r="182" spans="1:47" s="9" customFormat="1" ht="11.25">
      <c r="A182" s="7">
        <v>36738</v>
      </c>
      <c r="B182" s="10"/>
      <c r="C182" s="11"/>
      <c r="D182" s="10"/>
      <c r="E182" s="12"/>
      <c r="F182" s="12"/>
      <c r="G182" s="12"/>
      <c r="H182" s="12"/>
      <c r="I182" s="12"/>
      <c r="J182" s="12"/>
      <c r="K182" s="12"/>
      <c r="L182" s="186">
        <v>222.93385443320921</v>
      </c>
      <c r="M182" s="10"/>
      <c r="N182" s="12"/>
      <c r="O182" s="11"/>
      <c r="P182" s="10"/>
      <c r="Q182" s="31">
        <v>315.33499965109769</v>
      </c>
      <c r="R182" s="31">
        <v>223.80946756102554</v>
      </c>
      <c r="S182" s="31">
        <v>311.40187256054298</v>
      </c>
      <c r="T182" s="31">
        <v>173.34831515193008</v>
      </c>
      <c r="U182" s="31">
        <v>248.49482496758813</v>
      </c>
      <c r="V182" s="31">
        <v>343.80944694038703</v>
      </c>
      <c r="W182" s="31">
        <v>163.50917267135338</v>
      </c>
      <c r="X182" s="31">
        <v>274.67139532797432</v>
      </c>
      <c r="Y182" s="31">
        <v>178.37569363637866</v>
      </c>
      <c r="Z182" s="11"/>
      <c r="AA182" s="10"/>
      <c r="AB182" s="12"/>
      <c r="AC182" s="12">
        <v>227.37571958500203</v>
      </c>
      <c r="AD182" s="12"/>
      <c r="AE182" s="12"/>
      <c r="AF182" s="11">
        <v>266.52111950024175</v>
      </c>
      <c r="AG182" s="10">
        <v>451.42724759525885</v>
      </c>
      <c r="AH182" s="12"/>
      <c r="AI182" s="12"/>
      <c r="AJ182" s="12"/>
      <c r="AK182" s="12"/>
      <c r="AL182" s="11"/>
      <c r="AM182" s="10">
        <v>171.16720965209996</v>
      </c>
      <c r="AN182" s="12"/>
      <c r="AO182" s="12">
        <v>389.86605752339921</v>
      </c>
      <c r="AP182" s="11">
        <v>87.191097960108578</v>
      </c>
      <c r="AQ182" s="10"/>
      <c r="AR182" s="12"/>
      <c r="AS182" s="12"/>
      <c r="AT182" s="11">
        <v>317.95276927542585</v>
      </c>
      <c r="AU182" s="140">
        <v>199.42990857633703</v>
      </c>
    </row>
    <row r="183" spans="1:47" s="9" customFormat="1" ht="11.25">
      <c r="A183" s="7">
        <v>36769</v>
      </c>
      <c r="B183" s="10"/>
      <c r="C183" s="11"/>
      <c r="D183" s="10"/>
      <c r="E183" s="12"/>
      <c r="F183" s="12"/>
      <c r="G183" s="12"/>
      <c r="H183" s="12"/>
      <c r="I183" s="12"/>
      <c r="J183" s="12"/>
      <c r="K183" s="12"/>
      <c r="L183" s="186">
        <v>233.60861060411474</v>
      </c>
      <c r="M183" s="10"/>
      <c r="N183" s="12"/>
      <c r="O183" s="11"/>
      <c r="P183" s="10"/>
      <c r="Q183" s="31">
        <v>356.35822262920755</v>
      </c>
      <c r="R183" s="31">
        <v>245.98165379816589</v>
      </c>
      <c r="S183" s="31">
        <v>353.40423046235532</v>
      </c>
      <c r="T183" s="31">
        <v>187.20095691504784</v>
      </c>
      <c r="U183" s="31">
        <v>279.2018473580689</v>
      </c>
      <c r="V183" s="31">
        <v>387.89519715985716</v>
      </c>
      <c r="W183" s="31">
        <v>174.7417332017246</v>
      </c>
      <c r="X183" s="31">
        <v>294.48667760333251</v>
      </c>
      <c r="Y183" s="31">
        <v>183.60643349202022</v>
      </c>
      <c r="Z183" s="11"/>
      <c r="AA183" s="10"/>
      <c r="AB183" s="12"/>
      <c r="AC183" s="12">
        <v>240.73269795586384</v>
      </c>
      <c r="AD183" s="12"/>
      <c r="AE183" s="12"/>
      <c r="AF183" s="11">
        <v>292.23705679651823</v>
      </c>
      <c r="AG183" s="10">
        <v>478.42558770697065</v>
      </c>
      <c r="AH183" s="12"/>
      <c r="AI183" s="12"/>
      <c r="AJ183" s="12"/>
      <c r="AK183" s="12"/>
      <c r="AL183" s="11"/>
      <c r="AM183" s="10">
        <v>188.57991365488203</v>
      </c>
      <c r="AN183" s="12"/>
      <c r="AO183" s="12">
        <v>410.95218896844654</v>
      </c>
      <c r="AP183" s="11">
        <v>97.318556734454219</v>
      </c>
      <c r="AQ183" s="10"/>
      <c r="AR183" s="12"/>
      <c r="AS183" s="12"/>
      <c r="AT183" s="11">
        <v>332.66861312560405</v>
      </c>
      <c r="AU183" s="140">
        <v>214.00536310258377</v>
      </c>
    </row>
    <row r="184" spans="1:47" s="9" customFormat="1" ht="11.25">
      <c r="A184" s="7">
        <v>36798</v>
      </c>
      <c r="B184" s="10"/>
      <c r="C184" s="11"/>
      <c r="D184" s="10"/>
      <c r="E184" s="12"/>
      <c r="F184" s="12"/>
      <c r="G184" s="12"/>
      <c r="H184" s="12"/>
      <c r="I184" s="12"/>
      <c r="J184" s="12"/>
      <c r="K184" s="12"/>
      <c r="L184" s="186">
        <v>222.06874908223543</v>
      </c>
      <c r="M184" s="10"/>
      <c r="N184" s="12"/>
      <c r="O184" s="11"/>
      <c r="P184" s="10"/>
      <c r="Q184" s="31">
        <v>313.63797039176035</v>
      </c>
      <c r="R184" s="31">
        <v>223.4276303988436</v>
      </c>
      <c r="S184" s="31">
        <v>328.48331622794132</v>
      </c>
      <c r="T184" s="31">
        <v>173.73971050520058</v>
      </c>
      <c r="U184" s="31">
        <v>259.55235843388505</v>
      </c>
      <c r="V184" s="31">
        <v>361.51334317865536</v>
      </c>
      <c r="W184" s="31">
        <v>160.91893116079819</v>
      </c>
      <c r="X184" s="31">
        <v>277.19624453391924</v>
      </c>
      <c r="Y184" s="31">
        <v>173.02743748246019</v>
      </c>
      <c r="Z184" s="11"/>
      <c r="AA184" s="10"/>
      <c r="AB184" s="12"/>
      <c r="AC184" s="12">
        <v>235.09653210980267</v>
      </c>
      <c r="AD184" s="12"/>
      <c r="AE184" s="12"/>
      <c r="AF184" s="11">
        <v>292.10037901546349</v>
      </c>
      <c r="AG184" s="10">
        <v>467.96326731579745</v>
      </c>
      <c r="AH184" s="12"/>
      <c r="AI184" s="12"/>
      <c r="AJ184" s="12"/>
      <c r="AK184" s="12"/>
      <c r="AL184" s="11"/>
      <c r="AM184" s="10">
        <v>201.18590359726093</v>
      </c>
      <c r="AN184" s="12"/>
      <c r="AO184" s="12">
        <v>424.29079555710729</v>
      </c>
      <c r="AP184" s="11">
        <v>92.08045159484081</v>
      </c>
      <c r="AQ184" s="10"/>
      <c r="AR184" s="12"/>
      <c r="AS184" s="12"/>
      <c r="AT184" s="11">
        <v>346.68452693272093</v>
      </c>
      <c r="AU184" s="140">
        <v>209.99047268702515</v>
      </c>
    </row>
    <row r="185" spans="1:47" s="9" customFormat="1" ht="11.25">
      <c r="A185" s="7">
        <v>36830</v>
      </c>
      <c r="B185" s="10"/>
      <c r="C185" s="11"/>
      <c r="D185" s="10"/>
      <c r="E185" s="12"/>
      <c r="F185" s="12"/>
      <c r="G185" s="12"/>
      <c r="H185" s="12"/>
      <c r="I185" s="12"/>
      <c r="J185" s="12"/>
      <c r="K185" s="12"/>
      <c r="L185" s="186">
        <v>217.45299779596542</v>
      </c>
      <c r="M185" s="10"/>
      <c r="N185" s="12"/>
      <c r="O185" s="11"/>
      <c r="P185" s="10"/>
      <c r="Q185" s="31">
        <v>296.38719201667868</v>
      </c>
      <c r="R185" s="31">
        <v>212.14896786788913</v>
      </c>
      <c r="S185" s="31">
        <v>302.00250229689931</v>
      </c>
      <c r="T185" s="31">
        <v>168.27292796785866</v>
      </c>
      <c r="U185" s="31">
        <v>256.71455829608971</v>
      </c>
      <c r="V185" s="31">
        <v>334.11593878159113</v>
      </c>
      <c r="W185" s="31">
        <v>158.44270855614971</v>
      </c>
      <c r="X185" s="31">
        <v>268.50081815951211</v>
      </c>
      <c r="Y185" s="31">
        <v>183.03672366814985</v>
      </c>
      <c r="Z185" s="11"/>
      <c r="AA185" s="10"/>
      <c r="AB185" s="12"/>
      <c r="AC185" s="12">
        <v>244.06029499003125</v>
      </c>
      <c r="AD185" s="12"/>
      <c r="AE185" s="12"/>
      <c r="AF185" s="11">
        <v>294.86571673720675</v>
      </c>
      <c r="AG185" s="10">
        <v>454.00098853211176</v>
      </c>
      <c r="AH185" s="12"/>
      <c r="AI185" s="12"/>
      <c r="AJ185" s="12"/>
      <c r="AK185" s="12"/>
      <c r="AL185" s="11"/>
      <c r="AM185" s="10">
        <v>195.9135519025653</v>
      </c>
      <c r="AN185" s="12"/>
      <c r="AO185" s="12">
        <v>461.00034865611451</v>
      </c>
      <c r="AP185" s="11">
        <v>85.985254241054491</v>
      </c>
      <c r="AQ185" s="10"/>
      <c r="AR185" s="12"/>
      <c r="AS185" s="12"/>
      <c r="AT185" s="11">
        <v>359.82010630775693</v>
      </c>
      <c r="AU185" s="140">
        <v>211.81344197851575</v>
      </c>
    </row>
    <row r="186" spans="1:47" s="9" customFormat="1" ht="11.25">
      <c r="A186" s="7">
        <v>36860</v>
      </c>
      <c r="B186" s="10"/>
      <c r="C186" s="11"/>
      <c r="D186" s="10"/>
      <c r="E186" s="12"/>
      <c r="F186" s="12"/>
      <c r="G186" s="12"/>
      <c r="H186" s="12"/>
      <c r="I186" s="12"/>
      <c r="J186" s="12"/>
      <c r="K186" s="12"/>
      <c r="L186" s="186">
        <v>188.89588857391269</v>
      </c>
      <c r="M186" s="10"/>
      <c r="N186" s="12"/>
      <c r="O186" s="11"/>
      <c r="P186" s="10"/>
      <c r="Q186" s="31">
        <v>245.88801312838461</v>
      </c>
      <c r="R186" s="31">
        <v>181.99454635904181</v>
      </c>
      <c r="S186" s="31">
        <v>255.37853454549776</v>
      </c>
      <c r="T186" s="31">
        <v>150.5477577511048</v>
      </c>
      <c r="U186" s="31">
        <v>221.6736936808162</v>
      </c>
      <c r="V186" s="31">
        <v>276.94900904272458</v>
      </c>
      <c r="W186" s="31">
        <v>142.73549904089936</v>
      </c>
      <c r="X186" s="31">
        <v>235.03317737943402</v>
      </c>
      <c r="Y186" s="31">
        <v>181.66368851152782</v>
      </c>
      <c r="Z186" s="11"/>
      <c r="AA186" s="10"/>
      <c r="AB186" s="12"/>
      <c r="AC186" s="12">
        <v>231.20715584357939</v>
      </c>
      <c r="AD186" s="12"/>
      <c r="AE186" s="12"/>
      <c r="AF186" s="11">
        <v>271.42930745958938</v>
      </c>
      <c r="AG186" s="10">
        <v>415.68879943849538</v>
      </c>
      <c r="AH186" s="12"/>
      <c r="AI186" s="12"/>
      <c r="AJ186" s="12"/>
      <c r="AK186" s="12"/>
      <c r="AL186" s="11"/>
      <c r="AM186" s="10">
        <v>201.30089870161891</v>
      </c>
      <c r="AN186" s="12"/>
      <c r="AO186" s="12">
        <v>463.89655143557241</v>
      </c>
      <c r="AP186" s="11">
        <v>70.238284515941004</v>
      </c>
      <c r="AQ186" s="10"/>
      <c r="AR186" s="12"/>
      <c r="AS186" s="12"/>
      <c r="AT186" s="11">
        <v>355.17060673319168</v>
      </c>
      <c r="AU186" s="140">
        <v>201.46961726487174</v>
      </c>
    </row>
    <row r="187" spans="1:47" s="9" customFormat="1" ht="11.25">
      <c r="A187" s="7">
        <v>36889</v>
      </c>
      <c r="B187" s="10"/>
      <c r="C187" s="11"/>
      <c r="D187" s="10"/>
      <c r="E187" s="12"/>
      <c r="F187" s="12"/>
      <c r="G187" s="12"/>
      <c r="H187" s="12"/>
      <c r="I187" s="12"/>
      <c r="J187" s="12"/>
      <c r="K187" s="12"/>
      <c r="L187" s="186">
        <v>205.72487190323548</v>
      </c>
      <c r="M187" s="10"/>
      <c r="N187" s="12"/>
      <c r="O187" s="11"/>
      <c r="P187" s="10"/>
      <c r="Q187" s="31">
        <v>251.80126084762307</v>
      </c>
      <c r="R187" s="31">
        <v>182.40644005625251</v>
      </c>
      <c r="S187" s="31">
        <v>254.45825756598029</v>
      </c>
      <c r="T187" s="31">
        <v>157.1735060846232</v>
      </c>
      <c r="U187" s="31">
        <v>227.91121900918898</v>
      </c>
      <c r="V187" s="31">
        <v>285.22983980290383</v>
      </c>
      <c r="W187" s="31">
        <v>152.78585594401923</v>
      </c>
      <c r="X187" s="31">
        <v>235.05586221763508</v>
      </c>
      <c r="Y187" s="31">
        <v>195.19110249603466</v>
      </c>
      <c r="Z187" s="11"/>
      <c r="AA187" s="10"/>
      <c r="AB187" s="12"/>
      <c r="AC187" s="12">
        <v>244.89890854722591</v>
      </c>
      <c r="AD187" s="12"/>
      <c r="AE187" s="12"/>
      <c r="AF187" s="11">
        <v>293.012499173854</v>
      </c>
      <c r="AG187" s="10">
        <v>445.61999513198157</v>
      </c>
      <c r="AH187" s="12"/>
      <c r="AI187" s="12"/>
      <c r="AJ187" s="12"/>
      <c r="AK187" s="12"/>
      <c r="AL187" s="11"/>
      <c r="AM187" s="10">
        <v>209.33438561062204</v>
      </c>
      <c r="AN187" s="12"/>
      <c r="AO187" s="12">
        <v>492.08132307749656</v>
      </c>
      <c r="AP187" s="11">
        <v>69.729079429451474</v>
      </c>
      <c r="AQ187" s="10"/>
      <c r="AR187" s="12"/>
      <c r="AS187" s="12"/>
      <c r="AT187" s="11">
        <v>377.57865722563241</v>
      </c>
      <c r="AU187" s="140">
        <v>220.40175749317518</v>
      </c>
    </row>
    <row r="188" spans="1:47" s="9" customFormat="1" ht="11.25">
      <c r="A188" s="7">
        <v>36922</v>
      </c>
      <c r="B188" s="10"/>
      <c r="C188" s="11"/>
      <c r="D188" s="10"/>
      <c r="E188" s="12"/>
      <c r="F188" s="12"/>
      <c r="G188" s="12"/>
      <c r="H188" s="12"/>
      <c r="I188" s="12"/>
      <c r="J188" s="12"/>
      <c r="K188" s="12"/>
      <c r="L188" s="186">
        <v>235.63438744722649</v>
      </c>
      <c r="M188" s="10"/>
      <c r="N188" s="12"/>
      <c r="O188" s="11"/>
      <c r="P188" s="10"/>
      <c r="Q188" s="31">
        <v>338.19886126341521</v>
      </c>
      <c r="R188" s="31">
        <v>249.16499364704504</v>
      </c>
      <c r="S188" s="31">
        <v>352.63042131928989</v>
      </c>
      <c r="T188" s="31">
        <v>215.42801461098711</v>
      </c>
      <c r="U188" s="31">
        <v>322.12262890867652</v>
      </c>
      <c r="V188" s="31">
        <v>379.89341934564891</v>
      </c>
      <c r="W188" s="31">
        <v>208.50381289026581</v>
      </c>
      <c r="X188" s="31">
        <v>309.36065845926493</v>
      </c>
      <c r="Y188" s="31">
        <v>213.79489920488143</v>
      </c>
      <c r="Z188" s="11"/>
      <c r="AA188" s="10"/>
      <c r="AB188" s="12"/>
      <c r="AC188" s="12">
        <v>263.07627516784964</v>
      </c>
      <c r="AD188" s="12"/>
      <c r="AE188" s="12"/>
      <c r="AF188" s="11">
        <v>337.59970343629692</v>
      </c>
      <c r="AG188" s="10">
        <v>496.55976258122234</v>
      </c>
      <c r="AH188" s="12"/>
      <c r="AI188" s="12"/>
      <c r="AJ188" s="12"/>
      <c r="AK188" s="12"/>
      <c r="AL188" s="11"/>
      <c r="AM188" s="10">
        <v>195.6673831763143</v>
      </c>
      <c r="AN188" s="12"/>
      <c r="AO188" s="12">
        <v>488.74825509397266</v>
      </c>
      <c r="AP188" s="11">
        <v>71.550290563796196</v>
      </c>
      <c r="AQ188" s="10"/>
      <c r="AR188" s="12"/>
      <c r="AS188" s="12"/>
      <c r="AT188" s="11">
        <v>384.36419297755816</v>
      </c>
      <c r="AU188" s="140">
        <v>232.32313427475077</v>
      </c>
    </row>
    <row r="189" spans="1:47" s="9" customFormat="1" ht="11.25">
      <c r="A189" s="7">
        <v>36950</v>
      </c>
      <c r="B189" s="10"/>
      <c r="C189" s="11">
        <v>100</v>
      </c>
      <c r="D189" s="10">
        <v>100</v>
      </c>
      <c r="E189" s="12">
        <v>100</v>
      </c>
      <c r="F189" s="12"/>
      <c r="G189" s="12">
        <v>100</v>
      </c>
      <c r="H189" s="12"/>
      <c r="I189" s="12"/>
      <c r="J189" s="12">
        <v>100</v>
      </c>
      <c r="K189" s="12"/>
      <c r="L189" s="186">
        <v>225.53414835274634</v>
      </c>
      <c r="M189" s="10">
        <v>100</v>
      </c>
      <c r="N189" s="12"/>
      <c r="O189" s="11"/>
      <c r="P189" s="10">
        <v>100</v>
      </c>
      <c r="Q189" s="31">
        <v>256.02027845581085</v>
      </c>
      <c r="R189" s="31">
        <v>187.50584692436709</v>
      </c>
      <c r="S189" s="31">
        <v>270.30990735356562</v>
      </c>
      <c r="T189" s="31">
        <v>181.60044785093802</v>
      </c>
      <c r="U189" s="31">
        <v>259.36952658136994</v>
      </c>
      <c r="V189" s="31">
        <v>300.70592012280576</v>
      </c>
      <c r="W189" s="31">
        <v>174.05780870731971</v>
      </c>
      <c r="X189" s="31">
        <v>303.71614648431301</v>
      </c>
      <c r="Y189" s="31">
        <v>176.19961606018379</v>
      </c>
      <c r="Z189" s="11"/>
      <c r="AA189" s="10">
        <v>100</v>
      </c>
      <c r="AB189" s="12">
        <v>100</v>
      </c>
      <c r="AC189" s="12">
        <v>257.25720737915645</v>
      </c>
      <c r="AD189" s="12">
        <v>100</v>
      </c>
      <c r="AE189" s="12">
        <v>100</v>
      </c>
      <c r="AF189" s="44">
        <v>316.96493651674967</v>
      </c>
      <c r="AG189" s="10">
        <v>468.29084288736453</v>
      </c>
      <c r="AH189" s="12">
        <v>100</v>
      </c>
      <c r="AI189" s="12">
        <v>100</v>
      </c>
      <c r="AJ189" s="12">
        <v>100</v>
      </c>
      <c r="AK189" s="12">
        <v>100</v>
      </c>
      <c r="AL189" s="11">
        <v>100</v>
      </c>
      <c r="AM189" s="10">
        <v>204.26615404489732</v>
      </c>
      <c r="AN189" s="12">
        <v>100</v>
      </c>
      <c r="AO189" s="12">
        <v>482.03570729091189</v>
      </c>
      <c r="AP189" s="11">
        <v>59.30502787411536</v>
      </c>
      <c r="AQ189" s="10">
        <v>100</v>
      </c>
      <c r="AR189" s="12"/>
      <c r="AS189" s="12">
        <v>100</v>
      </c>
      <c r="AT189" s="11">
        <v>384.98736161650817</v>
      </c>
      <c r="AU189" s="140">
        <v>218.52843706629204</v>
      </c>
    </row>
    <row r="190" spans="1:47" s="9" customFormat="1" ht="11.25">
      <c r="A190" s="7">
        <v>36980</v>
      </c>
      <c r="B190" s="10"/>
      <c r="C190" s="11">
        <v>92.437808109999992</v>
      </c>
      <c r="D190" s="10">
        <v>91.180591911333337</v>
      </c>
      <c r="E190" s="12">
        <v>89.456979187999991</v>
      </c>
      <c r="F190" s="12"/>
      <c r="G190" s="12">
        <v>90.050828238400001</v>
      </c>
      <c r="H190" s="12"/>
      <c r="I190" s="12"/>
      <c r="J190" s="12">
        <v>83.301601171999991</v>
      </c>
      <c r="K190" s="12"/>
      <c r="L190" s="186">
        <v>206.98904248078267</v>
      </c>
      <c r="M190" s="10">
        <v>89.659147934962419</v>
      </c>
      <c r="N190" s="12"/>
      <c r="O190" s="11"/>
      <c r="P190" s="10">
        <v>94.240986938000006</v>
      </c>
      <c r="Q190" s="31">
        <v>213.35465266331704</v>
      </c>
      <c r="R190" s="31">
        <v>164.4857503473456</v>
      </c>
      <c r="S190" s="31">
        <v>229.0609020199133</v>
      </c>
      <c r="T190" s="31">
        <v>154.72458400347134</v>
      </c>
      <c r="U190" s="31">
        <v>232.23227400290077</v>
      </c>
      <c r="V190" s="31">
        <v>247.41562886462646</v>
      </c>
      <c r="W190" s="31">
        <v>151.13729336308069</v>
      </c>
      <c r="X190" s="31">
        <v>259.5889943076067</v>
      </c>
      <c r="Y190" s="31">
        <v>160.76209778621083</v>
      </c>
      <c r="Z190" s="11"/>
      <c r="AA190" s="10">
        <v>93.388204768000008</v>
      </c>
      <c r="AB190" s="12">
        <v>98.253475711060602</v>
      </c>
      <c r="AC190" s="12">
        <v>235.27045466105884</v>
      </c>
      <c r="AD190" s="12">
        <v>95.116250942600004</v>
      </c>
      <c r="AE190" s="12">
        <v>97.304244892</v>
      </c>
      <c r="AF190" s="44">
        <v>309.42816449129595</v>
      </c>
      <c r="AG190" s="10">
        <v>427.21244104851854</v>
      </c>
      <c r="AH190" s="12">
        <v>93.832695661999992</v>
      </c>
      <c r="AI190" s="12">
        <v>98.012934770399994</v>
      </c>
      <c r="AJ190" s="12">
        <v>100.93653366640001</v>
      </c>
      <c r="AK190" s="12">
        <v>90.845036848000007</v>
      </c>
      <c r="AL190" s="11">
        <v>90.873584000000008</v>
      </c>
      <c r="AM190" s="10">
        <v>202.83893729353161</v>
      </c>
      <c r="AN190" s="12">
        <v>96.451720941666665</v>
      </c>
      <c r="AO190" s="12">
        <v>468.86680934103367</v>
      </c>
      <c r="AP190" s="11">
        <v>55.420508059988002</v>
      </c>
      <c r="AQ190" s="10">
        <v>95.211374460800002</v>
      </c>
      <c r="AR190" s="12"/>
      <c r="AS190" s="12">
        <v>92.975783994600008</v>
      </c>
      <c r="AT190" s="11">
        <v>373.67892198971015</v>
      </c>
      <c r="AU190" s="140">
        <v>202.81388233410533</v>
      </c>
    </row>
    <row r="191" spans="1:47" s="9" customFormat="1" ht="11.25">
      <c r="A191" s="7">
        <v>37011</v>
      </c>
      <c r="B191" s="10"/>
      <c r="C191" s="11">
        <v>99.022037255066266</v>
      </c>
      <c r="D191" s="10">
        <v>103.57672092114812</v>
      </c>
      <c r="E191" s="12">
        <v>99.870309831705256</v>
      </c>
      <c r="F191" s="12"/>
      <c r="G191" s="12">
        <v>95.503234582578912</v>
      </c>
      <c r="H191" s="12"/>
      <c r="I191" s="12"/>
      <c r="J191" s="12">
        <v>97.642743436491443</v>
      </c>
      <c r="K191" s="12"/>
      <c r="L191" s="186">
        <v>235.79251762296624</v>
      </c>
      <c r="M191" s="10">
        <v>102.22521668026467</v>
      </c>
      <c r="N191" s="12"/>
      <c r="O191" s="11"/>
      <c r="P191" s="10">
        <v>109.48679817074633</v>
      </c>
      <c r="Q191" s="31">
        <v>268.83522159107082</v>
      </c>
      <c r="R191" s="31">
        <v>200.53966817118589</v>
      </c>
      <c r="S191" s="31">
        <v>287.95448940882488</v>
      </c>
      <c r="T191" s="31">
        <v>188.36913534585818</v>
      </c>
      <c r="U191" s="31">
        <v>290.59451569146944</v>
      </c>
      <c r="V191" s="31">
        <v>303.55636777673107</v>
      </c>
      <c r="W191" s="31">
        <v>184.74758900329959</v>
      </c>
      <c r="X191" s="31">
        <v>320.76055777931299</v>
      </c>
      <c r="Y191" s="31">
        <v>175.93281971115189</v>
      </c>
      <c r="Z191" s="11"/>
      <c r="AA191" s="10">
        <v>103.60348219803097</v>
      </c>
      <c r="AB191" s="12">
        <v>102.73684526875513</v>
      </c>
      <c r="AC191" s="12">
        <v>254.13157099200055</v>
      </c>
      <c r="AD191" s="12">
        <v>109.82010787449403</v>
      </c>
      <c r="AE191" s="12">
        <v>107.58406095086514</v>
      </c>
      <c r="AF191" s="44">
        <v>344.60218173549993</v>
      </c>
      <c r="AG191" s="10">
        <v>474.29328491683333</v>
      </c>
      <c r="AH191" s="12">
        <v>100.78638243776898</v>
      </c>
      <c r="AI191" s="12">
        <v>101.70431106031697</v>
      </c>
      <c r="AJ191" s="12">
        <v>106.13639538324041</v>
      </c>
      <c r="AK191" s="12">
        <v>100.92142940041461</v>
      </c>
      <c r="AL191" s="11">
        <v>100.58919114160659</v>
      </c>
      <c r="AM191" s="10">
        <v>207.34020432439905</v>
      </c>
      <c r="AN191" s="12">
        <v>100.20039024829377</v>
      </c>
      <c r="AO191" s="12">
        <v>483.19468879177992</v>
      </c>
      <c r="AP191" s="11">
        <v>57.13941274865855</v>
      </c>
      <c r="AQ191" s="10">
        <v>103.36612301265909</v>
      </c>
      <c r="AR191" s="12"/>
      <c r="AS191" s="12">
        <v>99.750089105824614</v>
      </c>
      <c r="AT191" s="11">
        <v>394.16818760632901</v>
      </c>
      <c r="AU191" s="140">
        <v>228.36368566335599</v>
      </c>
    </row>
    <row r="192" spans="1:47" s="9" customFormat="1" ht="11.25">
      <c r="A192" s="7">
        <v>37042</v>
      </c>
      <c r="B192" s="10"/>
      <c r="C192" s="11">
        <v>98.90710572336917</v>
      </c>
      <c r="D192" s="10">
        <v>102.11109502818491</v>
      </c>
      <c r="E192" s="12">
        <v>101.25138964504187</v>
      </c>
      <c r="F192" s="12"/>
      <c r="G192" s="12">
        <v>95.095813349252438</v>
      </c>
      <c r="H192" s="12"/>
      <c r="I192" s="12"/>
      <c r="J192" s="12">
        <v>95.364760466151921</v>
      </c>
      <c r="K192" s="12"/>
      <c r="L192" s="186">
        <v>229.76623805047006</v>
      </c>
      <c r="M192" s="10">
        <v>101.41751598442737</v>
      </c>
      <c r="N192" s="12"/>
      <c r="O192" s="11"/>
      <c r="P192" s="10">
        <v>105.43238884922138</v>
      </c>
      <c r="Q192" s="31">
        <v>252.74439049818545</v>
      </c>
      <c r="R192" s="31">
        <v>186.67628069464453</v>
      </c>
      <c r="S192" s="31">
        <v>270.53566161730203</v>
      </c>
      <c r="T192" s="31">
        <v>175.57671611296604</v>
      </c>
      <c r="U192" s="31">
        <v>273.11769656655935</v>
      </c>
      <c r="V192" s="31">
        <v>289.14335358538062</v>
      </c>
      <c r="W192" s="31">
        <v>170.71921591290615</v>
      </c>
      <c r="X192" s="31">
        <v>327.3311261034541</v>
      </c>
      <c r="Y192" s="31">
        <v>162.41525901795214</v>
      </c>
      <c r="Z192" s="11"/>
      <c r="AA192" s="10">
        <v>104.08166349408063</v>
      </c>
      <c r="AB192" s="12">
        <v>104.07642567796604</v>
      </c>
      <c r="AC192" s="12">
        <v>256.99705207996493</v>
      </c>
      <c r="AD192" s="12">
        <v>107.02315691486649</v>
      </c>
      <c r="AE192" s="12">
        <v>109.70375351035024</v>
      </c>
      <c r="AF192" s="44">
        <v>337.49521256645551</v>
      </c>
      <c r="AG192" s="10">
        <v>480.54037851312262</v>
      </c>
      <c r="AH192" s="12">
        <v>102.10479357938682</v>
      </c>
      <c r="AI192" s="12">
        <v>103.42329592116916</v>
      </c>
      <c r="AJ192" s="12">
        <v>107.79091620846249</v>
      </c>
      <c r="AK192" s="12">
        <v>101.82802507337698</v>
      </c>
      <c r="AL192" s="11">
        <v>100.26087234906738</v>
      </c>
      <c r="AM192" s="10">
        <v>211.72524329357086</v>
      </c>
      <c r="AN192" s="12">
        <v>103.31172464750648</v>
      </c>
      <c r="AO192" s="12">
        <v>493.40876946859072</v>
      </c>
      <c r="AP192" s="11">
        <v>57.23991524460034</v>
      </c>
      <c r="AQ192" s="10">
        <v>104.54691416839549</v>
      </c>
      <c r="AR192" s="12"/>
      <c r="AS192" s="12">
        <v>100.29898163347869</v>
      </c>
      <c r="AT192" s="11">
        <v>402.17896767424708</v>
      </c>
      <c r="AU192" s="140">
        <v>233.10038239501677</v>
      </c>
    </row>
    <row r="193" spans="1:47" s="9" customFormat="1" ht="11.25">
      <c r="A193" s="7">
        <v>37071</v>
      </c>
      <c r="B193" s="10"/>
      <c r="C193" s="11">
        <v>95.691514637982081</v>
      </c>
      <c r="D193" s="10">
        <v>100.20409909975025</v>
      </c>
      <c r="E193" s="12">
        <v>99.383648093647665</v>
      </c>
      <c r="F193" s="12"/>
      <c r="G193" s="12">
        <v>94.89445417234009</v>
      </c>
      <c r="H193" s="12"/>
      <c r="I193" s="12"/>
      <c r="J193" s="12">
        <v>96.194322637116343</v>
      </c>
      <c r="K193" s="12"/>
      <c r="L193" s="186">
        <v>222.25970831313376</v>
      </c>
      <c r="M193" s="10">
        <v>101.92867452098788</v>
      </c>
      <c r="N193" s="12"/>
      <c r="O193" s="11"/>
      <c r="P193" s="10">
        <v>105.84175983908588</v>
      </c>
      <c r="Q193" s="31">
        <v>243.627046056876</v>
      </c>
      <c r="R193" s="31">
        <v>183.26209099355913</v>
      </c>
      <c r="S193" s="31">
        <v>264.33032562894044</v>
      </c>
      <c r="T193" s="31">
        <v>175.04989466473478</v>
      </c>
      <c r="U193" s="31">
        <v>270.6726650115865</v>
      </c>
      <c r="V193" s="31">
        <v>284.43268789743831</v>
      </c>
      <c r="W193" s="31">
        <v>168.45288912867642</v>
      </c>
      <c r="X193" s="31">
        <v>336.91503679608741</v>
      </c>
      <c r="Y193" s="31">
        <v>154.73721764983173</v>
      </c>
      <c r="Z193" s="11"/>
      <c r="AA193" s="10">
        <v>101.34110920025248</v>
      </c>
      <c r="AB193" s="12">
        <v>102.97629931242646</v>
      </c>
      <c r="AC193" s="12">
        <v>253.75423552113833</v>
      </c>
      <c r="AD193" s="12">
        <v>105.63930419224752</v>
      </c>
      <c r="AE193" s="12">
        <v>110.04323810768867</v>
      </c>
      <c r="AF193" s="44">
        <v>337.06501687561291</v>
      </c>
      <c r="AG193" s="10">
        <v>473.73169433632825</v>
      </c>
      <c r="AH193" s="12">
        <v>100.04670203209982</v>
      </c>
      <c r="AI193" s="12">
        <v>104.203897550576</v>
      </c>
      <c r="AJ193" s="12">
        <v>107.50127518913372</v>
      </c>
      <c r="AK193" s="12">
        <v>100.6951684827751</v>
      </c>
      <c r="AL193" s="11">
        <v>101.2006584701824</v>
      </c>
      <c r="AM193" s="10">
        <v>203.96569453060695</v>
      </c>
      <c r="AN193" s="12">
        <v>101.31087104655086</v>
      </c>
      <c r="AO193" s="12">
        <v>490.3899088309584</v>
      </c>
      <c r="AP193" s="11">
        <v>55.618777870265731</v>
      </c>
      <c r="AQ193" s="10">
        <v>102.02352439939256</v>
      </c>
      <c r="AR193" s="12"/>
      <c r="AS193" s="12">
        <v>97.280487618658185</v>
      </c>
      <c r="AT193" s="11">
        <v>410.28550002381002</v>
      </c>
      <c r="AU193" s="140">
        <v>229.89079991978156</v>
      </c>
    </row>
    <row r="194" spans="1:47" s="9" customFormat="1" ht="11.25">
      <c r="A194" s="7">
        <v>37103</v>
      </c>
      <c r="B194" s="10"/>
      <c r="C194" s="11">
        <v>93.123536517679369</v>
      </c>
      <c r="D194" s="10">
        <v>95.627331415344457</v>
      </c>
      <c r="E194" s="12">
        <v>94.618171541492259</v>
      </c>
      <c r="F194" s="12"/>
      <c r="G194" s="12">
        <v>92.503794424817443</v>
      </c>
      <c r="H194" s="12"/>
      <c r="I194" s="12"/>
      <c r="J194" s="12">
        <v>89.418793832028385</v>
      </c>
      <c r="K194" s="12"/>
      <c r="L194" s="186">
        <v>210.34799098082325</v>
      </c>
      <c r="M194" s="10">
        <v>96.22154811776123</v>
      </c>
      <c r="N194" s="12"/>
      <c r="O194" s="11"/>
      <c r="P194" s="10">
        <v>103.40463538778528</v>
      </c>
      <c r="Q194" s="31">
        <v>227.68130019696622</v>
      </c>
      <c r="R194" s="31">
        <v>164.74179267887376</v>
      </c>
      <c r="S194" s="31">
        <v>240.6742470215803</v>
      </c>
      <c r="T194" s="31">
        <v>165.31318539974345</v>
      </c>
      <c r="U194" s="31">
        <v>248.64452775530845</v>
      </c>
      <c r="V194" s="31">
        <v>274.1979578661323</v>
      </c>
      <c r="W194" s="31">
        <v>160.41786100288459</v>
      </c>
      <c r="X194" s="31">
        <v>317.98011591674498</v>
      </c>
      <c r="Y194" s="31">
        <v>147.62651933228909</v>
      </c>
      <c r="Z194" s="11"/>
      <c r="AA194" s="10">
        <v>99.858476007726665</v>
      </c>
      <c r="AB194" s="12">
        <v>105.13516170382177</v>
      </c>
      <c r="AC194" s="12">
        <v>247.03790520972899</v>
      </c>
      <c r="AD194" s="12">
        <v>103.03101244974168</v>
      </c>
      <c r="AE194" s="12">
        <v>108.693774348587</v>
      </c>
      <c r="AF194" s="44">
        <v>331.5839672241479</v>
      </c>
      <c r="AG194" s="10">
        <v>450.25193919077424</v>
      </c>
      <c r="AH194" s="12">
        <v>97.874503076599126</v>
      </c>
      <c r="AI194" s="12">
        <v>106.04985766850635</v>
      </c>
      <c r="AJ194" s="12">
        <v>108.72518947305751</v>
      </c>
      <c r="AK194" s="12">
        <v>94.473279236443346</v>
      </c>
      <c r="AL194" s="11">
        <v>95.599806050107958</v>
      </c>
      <c r="AM194" s="10">
        <v>200.53621925011214</v>
      </c>
      <c r="AN194" s="12">
        <v>102.08295148087194</v>
      </c>
      <c r="AO194" s="12">
        <v>494.73754008778843</v>
      </c>
      <c r="AP194" s="11">
        <v>54.339206161420385</v>
      </c>
      <c r="AQ194" s="10">
        <v>98.459028673762901</v>
      </c>
      <c r="AR194" s="12"/>
      <c r="AS194" s="12">
        <v>97.077488948339706</v>
      </c>
      <c r="AT194" s="11">
        <v>410.80514159707815</v>
      </c>
      <c r="AU194" s="140">
        <v>231.41957373924811</v>
      </c>
    </row>
    <row r="195" spans="1:47" s="9" customFormat="1" ht="11.25">
      <c r="A195" s="7">
        <v>37134</v>
      </c>
      <c r="B195" s="10"/>
      <c r="C195" s="11">
        <v>89.242702051677341</v>
      </c>
      <c r="D195" s="10">
        <v>85.041725987268649</v>
      </c>
      <c r="E195" s="12">
        <v>85.841367691324763</v>
      </c>
      <c r="F195" s="12"/>
      <c r="G195" s="12">
        <v>87.731696190017715</v>
      </c>
      <c r="H195" s="12"/>
      <c r="I195" s="12"/>
      <c r="J195" s="12">
        <v>80.387464780651229</v>
      </c>
      <c r="K195" s="12"/>
      <c r="L195" s="186">
        <v>186.83858314298729</v>
      </c>
      <c r="M195" s="10">
        <v>87.475328444504527</v>
      </c>
      <c r="N195" s="12"/>
      <c r="O195" s="11"/>
      <c r="P195" s="10">
        <v>89.942437464200708</v>
      </c>
      <c r="Q195" s="31">
        <v>194.69689621700954</v>
      </c>
      <c r="R195" s="31">
        <v>138.77279267632829</v>
      </c>
      <c r="S195" s="31">
        <v>203.15901880299808</v>
      </c>
      <c r="T195" s="31">
        <v>138.13433553937793</v>
      </c>
      <c r="U195" s="31">
        <v>207.87410551521054</v>
      </c>
      <c r="V195" s="31">
        <v>236.96789109110711</v>
      </c>
      <c r="W195" s="31">
        <v>137.94924627676238</v>
      </c>
      <c r="X195" s="31">
        <v>269.29728703446466</v>
      </c>
      <c r="Y195" s="31">
        <v>139.59446954535073</v>
      </c>
      <c r="Z195" s="11"/>
      <c r="AA195" s="10">
        <v>91.811164021756738</v>
      </c>
      <c r="AB195" s="12">
        <v>102.16447438867583</v>
      </c>
      <c r="AC195" s="12">
        <v>230.90036205781962</v>
      </c>
      <c r="AD195" s="12">
        <v>94.177473414810621</v>
      </c>
      <c r="AE195" s="12">
        <v>103.35976878520439</v>
      </c>
      <c r="AF195" s="44">
        <v>308.47885591755175</v>
      </c>
      <c r="AG195" s="10">
        <v>405.59039521260132</v>
      </c>
      <c r="AH195" s="12">
        <v>91.363232295598763</v>
      </c>
      <c r="AI195" s="12">
        <v>102.93398817353886</v>
      </c>
      <c r="AJ195" s="12">
        <v>105.07886738984021</v>
      </c>
      <c r="AK195" s="12">
        <v>84.371699007614197</v>
      </c>
      <c r="AL195" s="11">
        <v>86.726650775863448</v>
      </c>
      <c r="AM195" s="10">
        <v>204.47029249092006</v>
      </c>
      <c r="AN195" s="12">
        <v>98.908100504041428</v>
      </c>
      <c r="AO195" s="12">
        <v>482.40890351363322</v>
      </c>
      <c r="AP195" s="11">
        <v>51.852634998698164</v>
      </c>
      <c r="AQ195" s="10">
        <v>93.185145374951887</v>
      </c>
      <c r="AR195" s="12"/>
      <c r="AS195" s="12">
        <v>89.948186857052846</v>
      </c>
      <c r="AT195" s="11">
        <v>399.73748132748119</v>
      </c>
      <c r="AU195" s="140">
        <v>221.38841461203191</v>
      </c>
    </row>
    <row r="196" spans="1:47" s="9" customFormat="1" ht="11.25">
      <c r="A196" s="7">
        <v>37162</v>
      </c>
      <c r="B196" s="10"/>
      <c r="C196" s="11">
        <v>75.589895912350954</v>
      </c>
      <c r="D196" s="10">
        <v>67.203077458046451</v>
      </c>
      <c r="E196" s="12">
        <v>67.432851339258661</v>
      </c>
      <c r="F196" s="12"/>
      <c r="G196" s="12">
        <v>80.107238894355888</v>
      </c>
      <c r="H196" s="12"/>
      <c r="I196" s="12"/>
      <c r="J196" s="12">
        <v>66.316357011246197</v>
      </c>
      <c r="K196" s="12"/>
      <c r="L196" s="186">
        <v>142.63150993783734</v>
      </c>
      <c r="M196" s="10">
        <v>69.87753875420843</v>
      </c>
      <c r="N196" s="12"/>
      <c r="O196" s="11"/>
      <c r="P196" s="10">
        <v>67.062939853893383</v>
      </c>
      <c r="Q196" s="31">
        <v>143.44643115019991</v>
      </c>
      <c r="R196" s="31">
        <v>103.12887598189997</v>
      </c>
      <c r="S196" s="31">
        <v>147.57796992915939</v>
      </c>
      <c r="T196" s="31">
        <v>99.30697844325401</v>
      </c>
      <c r="U196" s="31">
        <v>152.63542011794172</v>
      </c>
      <c r="V196" s="31">
        <v>174.79293829414877</v>
      </c>
      <c r="W196" s="31">
        <v>101.44065282734525</v>
      </c>
      <c r="X196" s="31">
        <v>196.44684383412289</v>
      </c>
      <c r="Y196" s="31">
        <v>120.3907248558392</v>
      </c>
      <c r="Z196" s="11"/>
      <c r="AA196" s="10">
        <v>73.285542138205386</v>
      </c>
      <c r="AB196" s="12">
        <v>93.841195189488843</v>
      </c>
      <c r="AC196" s="12">
        <v>200.30423132311924</v>
      </c>
      <c r="AD196" s="12">
        <v>71.531502065382099</v>
      </c>
      <c r="AE196" s="12">
        <v>84.773339276421297</v>
      </c>
      <c r="AF196" s="44">
        <v>230.1628213138913</v>
      </c>
      <c r="AG196" s="10">
        <v>324.05822369166231</v>
      </c>
      <c r="AH196" s="12">
        <v>81.418732489006729</v>
      </c>
      <c r="AI196" s="12">
        <v>91.44288161608219</v>
      </c>
      <c r="AJ196" s="12">
        <v>93.541729662459048</v>
      </c>
      <c r="AK196" s="12">
        <v>66.105766249210546</v>
      </c>
      <c r="AL196" s="11">
        <v>67.481782273823455</v>
      </c>
      <c r="AM196" s="10">
        <v>193.71581770489223</v>
      </c>
      <c r="AN196" s="12">
        <v>92.096429415882625</v>
      </c>
      <c r="AO196" s="12">
        <v>470.23834943090594</v>
      </c>
      <c r="AP196" s="11">
        <v>49.336097138922383</v>
      </c>
      <c r="AQ196" s="10">
        <v>80.175528937514912</v>
      </c>
      <c r="AR196" s="12"/>
      <c r="AS196" s="12">
        <v>84.218726137911261</v>
      </c>
      <c r="AT196" s="11">
        <v>370.31558969133732</v>
      </c>
      <c r="AU196" s="140">
        <v>192.71126482440866</v>
      </c>
    </row>
    <row r="197" spans="1:47" s="9" customFormat="1" ht="11.25">
      <c r="A197" s="7">
        <v>37195</v>
      </c>
      <c r="B197" s="10"/>
      <c r="C197" s="11">
        <v>77.910202302041526</v>
      </c>
      <c r="D197" s="10">
        <v>75.730304129629417</v>
      </c>
      <c r="E197" s="12">
        <v>73.597877743986501</v>
      </c>
      <c r="F197" s="12"/>
      <c r="G197" s="12">
        <v>81.393669676543155</v>
      </c>
      <c r="H197" s="12"/>
      <c r="I197" s="12"/>
      <c r="J197" s="12">
        <v>71.940103809371834</v>
      </c>
      <c r="K197" s="12"/>
      <c r="L197" s="186">
        <v>158.10355443521922</v>
      </c>
      <c r="M197" s="10">
        <v>78.686441497158754</v>
      </c>
      <c r="N197" s="12"/>
      <c r="O197" s="11"/>
      <c r="P197" s="10">
        <v>80.129470313067387</v>
      </c>
      <c r="Q197" s="31">
        <v>164.5904523153111</v>
      </c>
      <c r="R197" s="31">
        <v>123.32993965347873</v>
      </c>
      <c r="S197" s="31">
        <v>174.85511897646219</v>
      </c>
      <c r="T197" s="31">
        <v>117.475887284436</v>
      </c>
      <c r="U197" s="31">
        <v>183.08962988654895</v>
      </c>
      <c r="V197" s="31">
        <v>204.69037894537763</v>
      </c>
      <c r="W197" s="31">
        <v>121.69608876608609</v>
      </c>
      <c r="X197" s="31">
        <v>240.09154835319515</v>
      </c>
      <c r="Y197" s="31">
        <v>122.61890892724612</v>
      </c>
      <c r="Z197" s="11"/>
      <c r="AA197" s="10">
        <v>80.872634817119874</v>
      </c>
      <c r="AB197" s="12">
        <v>92.076751085107915</v>
      </c>
      <c r="AC197" s="12">
        <v>201.16431760357551</v>
      </c>
      <c r="AD197" s="12">
        <v>81.271040151425652</v>
      </c>
      <c r="AE197" s="12">
        <v>92.114783988458413</v>
      </c>
      <c r="AF197" s="44">
        <v>249.1281678805006</v>
      </c>
      <c r="AG197" s="10">
        <v>356.11611050132484</v>
      </c>
      <c r="AH197" s="12">
        <v>82.324787403136028</v>
      </c>
      <c r="AI197" s="12">
        <v>91.730942309788162</v>
      </c>
      <c r="AJ197" s="12">
        <v>95.261801738556187</v>
      </c>
      <c r="AK197" s="12">
        <v>74.402429733901585</v>
      </c>
      <c r="AL197" s="11">
        <v>75.772276148106201</v>
      </c>
      <c r="AM197" s="10">
        <v>193.88844285348344</v>
      </c>
      <c r="AN197" s="12">
        <v>93.111109419614294</v>
      </c>
      <c r="AO197" s="12">
        <v>468.65884631506793</v>
      </c>
      <c r="AP197" s="11">
        <v>49.053068190022771</v>
      </c>
      <c r="AQ197" s="10">
        <v>83.99438546957667</v>
      </c>
      <c r="AR197" s="12"/>
      <c r="AS197" s="12">
        <v>85.227973634528297</v>
      </c>
      <c r="AT197" s="11">
        <v>371.38736977720333</v>
      </c>
      <c r="AU197" s="140">
        <v>206.034512287056</v>
      </c>
    </row>
    <row r="198" spans="1:47" s="9" customFormat="1" ht="11.25">
      <c r="A198" s="7">
        <v>37225</v>
      </c>
      <c r="B198" s="10"/>
      <c r="C198" s="11">
        <v>85.425819174821882</v>
      </c>
      <c r="D198" s="10">
        <v>88.054378518786365</v>
      </c>
      <c r="E198" s="12">
        <v>87.507210076340783</v>
      </c>
      <c r="F198" s="12"/>
      <c r="G198" s="12">
        <v>87.094530129236418</v>
      </c>
      <c r="H198" s="12"/>
      <c r="I198" s="12"/>
      <c r="J198" s="12">
        <v>78.183775505640909</v>
      </c>
      <c r="K198" s="12"/>
      <c r="L198" s="186">
        <v>190.73859694387718</v>
      </c>
      <c r="M198" s="10">
        <v>91.774964897818407</v>
      </c>
      <c r="N198" s="12"/>
      <c r="O198" s="11"/>
      <c r="P198" s="10">
        <v>97.128468153728818</v>
      </c>
      <c r="Q198" s="31">
        <v>198.33019806718562</v>
      </c>
      <c r="R198" s="31">
        <v>148.40522265490247</v>
      </c>
      <c r="S198" s="31">
        <v>213.17015250041521</v>
      </c>
      <c r="T198" s="31">
        <v>144.70142226036612</v>
      </c>
      <c r="U198" s="31">
        <v>223.32392392441486</v>
      </c>
      <c r="V198" s="31">
        <v>249.26109488959676</v>
      </c>
      <c r="W198" s="31">
        <v>148.39205545011055</v>
      </c>
      <c r="X198" s="31">
        <v>269.17580443518182</v>
      </c>
      <c r="Y198" s="31">
        <v>148.5998532395279</v>
      </c>
      <c r="Z198" s="11"/>
      <c r="AA198" s="10">
        <v>93.676694290432664</v>
      </c>
      <c r="AB198" s="12">
        <v>98.034838491567456</v>
      </c>
      <c r="AC198" s="12">
        <v>221.7652623480806</v>
      </c>
      <c r="AD198" s="12">
        <v>97.815110887630951</v>
      </c>
      <c r="AE198" s="12">
        <v>102.98305604573574</v>
      </c>
      <c r="AF198" s="44">
        <v>293.14219625785546</v>
      </c>
      <c r="AG198" s="10">
        <v>421.75948349342889</v>
      </c>
      <c r="AH198" s="12">
        <v>93.12493979267262</v>
      </c>
      <c r="AI198" s="12">
        <v>98.86389294055391</v>
      </c>
      <c r="AJ198" s="12">
        <v>104.69216111442066</v>
      </c>
      <c r="AK198" s="12">
        <v>88.141786175986212</v>
      </c>
      <c r="AL198" s="11">
        <v>88.872955332783661</v>
      </c>
      <c r="AM198" s="10">
        <v>196.92088709934018</v>
      </c>
      <c r="AN198" s="12">
        <v>100.60240660563525</v>
      </c>
      <c r="AO198" s="12">
        <v>483.68785901152432</v>
      </c>
      <c r="AP198" s="11">
        <v>51.487491798826383</v>
      </c>
      <c r="AQ198" s="10">
        <v>93.489019281095324</v>
      </c>
      <c r="AR198" s="12"/>
      <c r="AS198" s="12">
        <v>91.591526100202714</v>
      </c>
      <c r="AT198" s="11">
        <v>401.53437913694381</v>
      </c>
      <c r="AU198" s="140">
        <v>230.67310823200111</v>
      </c>
    </row>
    <row r="199" spans="1:47" s="9" customFormat="1" ht="11.25">
      <c r="A199" s="7">
        <v>37256</v>
      </c>
      <c r="B199" s="10"/>
      <c r="C199" s="11">
        <v>87.60495182996597</v>
      </c>
      <c r="D199" s="10">
        <v>90.041332296693568</v>
      </c>
      <c r="E199" s="12">
        <v>88.432755779330378</v>
      </c>
      <c r="F199" s="12"/>
      <c r="G199" s="12">
        <v>88.436278538036476</v>
      </c>
      <c r="H199" s="12"/>
      <c r="I199" s="12"/>
      <c r="J199" s="12">
        <v>79.340835858688749</v>
      </c>
      <c r="K199" s="12"/>
      <c r="L199" s="186">
        <v>190.57438665904039</v>
      </c>
      <c r="M199" s="10">
        <v>93.819122897016072</v>
      </c>
      <c r="N199" s="12"/>
      <c r="O199" s="11"/>
      <c r="P199" s="10">
        <v>96.486986585303896</v>
      </c>
      <c r="Q199" s="31">
        <v>204.52760819657718</v>
      </c>
      <c r="R199" s="31">
        <v>150.86238573502644</v>
      </c>
      <c r="S199" s="31">
        <v>217.44870768486322</v>
      </c>
      <c r="T199" s="31">
        <v>146.67860223593266</v>
      </c>
      <c r="U199" s="31">
        <v>230.23449069168129</v>
      </c>
      <c r="V199" s="31">
        <v>257.49076400635636</v>
      </c>
      <c r="W199" s="31">
        <v>149.82341509339506</v>
      </c>
      <c r="X199" s="31">
        <v>283.24615643192573</v>
      </c>
      <c r="Y199" s="31">
        <v>147.20637698795559</v>
      </c>
      <c r="Z199" s="11"/>
      <c r="AA199" s="10">
        <v>94.047662608523638</v>
      </c>
      <c r="AB199" s="12">
        <v>100.85382184718932</v>
      </c>
      <c r="AC199" s="12">
        <v>229.87238385867681</v>
      </c>
      <c r="AD199" s="12">
        <v>99.246346088655713</v>
      </c>
      <c r="AE199" s="12">
        <v>104.17892752211606</v>
      </c>
      <c r="AF199" s="44">
        <v>303.52972965377228</v>
      </c>
      <c r="AG199" s="10">
        <v>423.81945287918597</v>
      </c>
      <c r="AH199" s="12">
        <v>96.249409777922622</v>
      </c>
      <c r="AI199" s="12">
        <v>102.08592124653589</v>
      </c>
      <c r="AJ199" s="12">
        <v>107.59494859672787</v>
      </c>
      <c r="AK199" s="12">
        <v>88.863815176234908</v>
      </c>
      <c r="AL199" s="11">
        <v>90.006896756277683</v>
      </c>
      <c r="AM199" s="10">
        <v>202.4857987900449</v>
      </c>
      <c r="AN199" s="12">
        <v>102.73005106184132</v>
      </c>
      <c r="AO199" s="12">
        <v>494.96464838203519</v>
      </c>
      <c r="AP199" s="11">
        <v>52.459742039204727</v>
      </c>
      <c r="AQ199" s="10">
        <v>97.228029895637604</v>
      </c>
      <c r="AR199" s="12"/>
      <c r="AS199" s="12">
        <v>90.757487856448321</v>
      </c>
      <c r="AT199" s="11">
        <v>416.32004062872642</v>
      </c>
      <c r="AU199" s="140">
        <v>231.24430098260521</v>
      </c>
    </row>
    <row r="200" spans="1:47" s="9" customFormat="1" ht="11.25">
      <c r="A200" s="7">
        <v>37287</v>
      </c>
      <c r="B200" s="10"/>
      <c r="C200" s="11">
        <v>86.50441970894552</v>
      </c>
      <c r="D200" s="10">
        <v>89.222503437190042</v>
      </c>
      <c r="E200" s="12">
        <v>85.030832255736399</v>
      </c>
      <c r="F200" s="12"/>
      <c r="G200" s="12">
        <v>87.045195371526404</v>
      </c>
      <c r="H200" s="12"/>
      <c r="I200" s="12"/>
      <c r="J200" s="12">
        <v>77.507492094503661</v>
      </c>
      <c r="K200" s="12"/>
      <c r="L200" s="186">
        <v>170.15990207288866</v>
      </c>
      <c r="M200" s="10">
        <v>90.670043659014269</v>
      </c>
      <c r="N200" s="12"/>
      <c r="O200" s="11"/>
      <c r="P200" s="10">
        <v>94.037726377411076</v>
      </c>
      <c r="Q200" s="31">
        <v>191.67281076939679</v>
      </c>
      <c r="R200" s="31">
        <v>145.09719173315327</v>
      </c>
      <c r="S200" s="31">
        <v>205.39735238703582</v>
      </c>
      <c r="T200" s="31">
        <v>140.33999791604452</v>
      </c>
      <c r="U200" s="31">
        <v>216.87180978325091</v>
      </c>
      <c r="V200" s="31">
        <v>245.54821362635954</v>
      </c>
      <c r="W200" s="31">
        <v>142.37937039500244</v>
      </c>
      <c r="X200" s="31">
        <v>276.49842658390986</v>
      </c>
      <c r="Y200" s="31">
        <v>142.72719813049306</v>
      </c>
      <c r="Z200" s="11"/>
      <c r="AA200" s="10">
        <v>92.681597280624175</v>
      </c>
      <c r="AB200" s="12">
        <v>99.920673284075107</v>
      </c>
      <c r="AC200" s="12">
        <v>227.86411779931089</v>
      </c>
      <c r="AD200" s="12">
        <v>97.770056696541744</v>
      </c>
      <c r="AE200" s="12">
        <v>101.92326437730927</v>
      </c>
      <c r="AF200" s="44">
        <v>302.16122931397649</v>
      </c>
      <c r="AG200" s="10">
        <v>409.84904426061451</v>
      </c>
      <c r="AH200" s="12">
        <v>92.923047010019388</v>
      </c>
      <c r="AI200" s="12">
        <v>101.10468837290351</v>
      </c>
      <c r="AJ200" s="12">
        <v>107.64166425973745</v>
      </c>
      <c r="AK200" s="12">
        <v>85.274781432565874</v>
      </c>
      <c r="AL200" s="11">
        <v>87.353226043813464</v>
      </c>
      <c r="AM200" s="10">
        <v>200.59730169856155</v>
      </c>
      <c r="AN200" s="12">
        <v>103.88498879834832</v>
      </c>
      <c r="AO200" s="12">
        <v>492.06312703691242</v>
      </c>
      <c r="AP200" s="11">
        <v>52.128573415845793</v>
      </c>
      <c r="AQ200" s="10">
        <v>98.445994099074781</v>
      </c>
      <c r="AR200" s="12"/>
      <c r="AS200" s="12">
        <v>89.595049929656028</v>
      </c>
      <c r="AT200" s="11">
        <v>416.00732846357408</v>
      </c>
      <c r="AU200" s="140">
        <v>219.03277506074588</v>
      </c>
    </row>
    <row r="201" spans="1:47" s="9" customFormat="1" ht="11.25">
      <c r="A201" s="7">
        <v>37315</v>
      </c>
      <c r="B201" s="10"/>
      <c r="C201" s="11">
        <v>87.508846185144876</v>
      </c>
      <c r="D201" s="10">
        <v>81.362776649823445</v>
      </c>
      <c r="E201" s="12">
        <v>75.36423472183516</v>
      </c>
      <c r="F201" s="12"/>
      <c r="G201" s="12">
        <v>86.486403666844907</v>
      </c>
      <c r="H201" s="12"/>
      <c r="I201" s="12"/>
      <c r="J201" s="12">
        <v>71.763333916946237</v>
      </c>
      <c r="K201" s="12"/>
      <c r="L201" s="186">
        <v>145.49312203384559</v>
      </c>
      <c r="M201" s="10">
        <v>83.206276064767764</v>
      </c>
      <c r="N201" s="12"/>
      <c r="O201" s="11"/>
      <c r="P201" s="10">
        <v>76.505170601346649</v>
      </c>
      <c r="Q201" s="31">
        <v>177.43700660507483</v>
      </c>
      <c r="R201" s="31">
        <v>129.09210670572372</v>
      </c>
      <c r="S201" s="31">
        <v>176.73219647863027</v>
      </c>
      <c r="T201" s="31">
        <v>114.20916184647002</v>
      </c>
      <c r="U201" s="31">
        <v>182.97557870187836</v>
      </c>
      <c r="V201" s="31">
        <v>233.25549055843982</v>
      </c>
      <c r="W201" s="31">
        <v>116.20257303700943</v>
      </c>
      <c r="X201" s="31">
        <v>237.52161021173626</v>
      </c>
      <c r="Y201" s="31">
        <v>130.27576657008768</v>
      </c>
      <c r="Z201" s="11"/>
      <c r="AA201" s="10">
        <v>84.393532820570812</v>
      </c>
      <c r="AB201" s="12">
        <v>100.68913006187837</v>
      </c>
      <c r="AC201" s="12">
        <v>225.81220324144104</v>
      </c>
      <c r="AD201" s="12">
        <v>96.455571897993309</v>
      </c>
      <c r="AE201" s="12">
        <v>98.13785162452163</v>
      </c>
      <c r="AF201" s="44">
        <v>296.60176040801531</v>
      </c>
      <c r="AG201" s="10">
        <v>363.17950899971567</v>
      </c>
      <c r="AH201" s="12">
        <v>86.876665953743512</v>
      </c>
      <c r="AI201" s="12">
        <v>101.18437041369899</v>
      </c>
      <c r="AJ201" s="12">
        <v>109.79231473990201</v>
      </c>
      <c r="AK201" s="12">
        <v>72.234588598069365</v>
      </c>
      <c r="AL201" s="11">
        <v>76.121623716233586</v>
      </c>
      <c r="AM201" s="10">
        <v>202.02813389955597</v>
      </c>
      <c r="AN201" s="12">
        <v>103.95696836281412</v>
      </c>
      <c r="AO201" s="12">
        <v>496.3319857761868</v>
      </c>
      <c r="AP201" s="11">
        <v>52.417898898214474</v>
      </c>
      <c r="AQ201" s="10">
        <v>98.518601396420451</v>
      </c>
      <c r="AR201" s="12"/>
      <c r="AS201" s="12">
        <v>88.14767710531325</v>
      </c>
      <c r="AT201" s="11">
        <v>413.78386560591298</v>
      </c>
      <c r="AU201" s="140">
        <v>215.92483140229893</v>
      </c>
    </row>
    <row r="202" spans="1:47" s="9" customFormat="1" ht="11.25">
      <c r="A202" s="7">
        <v>37343</v>
      </c>
      <c r="B202" s="10"/>
      <c r="C202" s="11">
        <v>91.421770805183499</v>
      </c>
      <c r="D202" s="10">
        <v>89.269352745061425</v>
      </c>
      <c r="E202" s="12">
        <v>83.69771958009197</v>
      </c>
      <c r="F202" s="12"/>
      <c r="G202" s="12">
        <v>87.691548266740739</v>
      </c>
      <c r="H202" s="12"/>
      <c r="I202" s="12"/>
      <c r="J202" s="12">
        <v>74.977472793190785</v>
      </c>
      <c r="K202" s="12"/>
      <c r="L202" s="186">
        <v>170.5104796844046</v>
      </c>
      <c r="M202" s="10">
        <v>90.970198310085095</v>
      </c>
      <c r="N202" s="12"/>
      <c r="O202" s="11"/>
      <c r="P202" s="10">
        <v>87.311233556735559</v>
      </c>
      <c r="Q202" s="31">
        <v>207.01411608819978</v>
      </c>
      <c r="R202" s="31">
        <v>150.83126911181026</v>
      </c>
      <c r="S202" s="31">
        <v>207.52634311495225</v>
      </c>
      <c r="T202" s="31">
        <v>132.75079770647045</v>
      </c>
      <c r="U202" s="31">
        <v>215.76979031953039</v>
      </c>
      <c r="V202" s="31">
        <v>269.94429798458469</v>
      </c>
      <c r="W202" s="31">
        <v>133.92888859923701</v>
      </c>
      <c r="X202" s="31">
        <v>273.19274458347678</v>
      </c>
      <c r="Y202" s="31">
        <v>139.76212689223266</v>
      </c>
      <c r="Z202" s="11"/>
      <c r="AA202" s="10">
        <v>93.521513497710075</v>
      </c>
      <c r="AB202" s="12">
        <v>106.58754405319395</v>
      </c>
      <c r="AC202" s="12">
        <v>245.38123397159103</v>
      </c>
      <c r="AD202" s="12">
        <v>110.19644714793445</v>
      </c>
      <c r="AE202" s="12">
        <v>109.37103230803126</v>
      </c>
      <c r="AF202" s="44">
        <v>327.89279438878373</v>
      </c>
      <c r="AG202" s="10">
        <v>403.66734589046473</v>
      </c>
      <c r="AH202" s="12">
        <v>92.460869732847087</v>
      </c>
      <c r="AI202" s="12">
        <v>109.68193290984904</v>
      </c>
      <c r="AJ202" s="12">
        <v>117.63950355571131</v>
      </c>
      <c r="AK202" s="12">
        <v>81.475305092752421</v>
      </c>
      <c r="AL202" s="11">
        <v>85.608724236738155</v>
      </c>
      <c r="AM202" s="10">
        <v>219.27229799789549</v>
      </c>
      <c r="AN202" s="12">
        <v>108.36402200522735</v>
      </c>
      <c r="AO202" s="12">
        <v>518.49928240754514</v>
      </c>
      <c r="AP202" s="11">
        <v>54.000996469897906</v>
      </c>
      <c r="AQ202" s="10">
        <v>104.01327449513596</v>
      </c>
      <c r="AR202" s="12"/>
      <c r="AS202" s="12">
        <v>90.804697338581406</v>
      </c>
      <c r="AT202" s="11">
        <v>434.41279097860331</v>
      </c>
      <c r="AU202" s="140">
        <v>236.32253767293048</v>
      </c>
    </row>
    <row r="203" spans="1:47" s="9" customFormat="1" ht="11.25">
      <c r="A203" s="7">
        <v>37376</v>
      </c>
      <c r="B203" s="10"/>
      <c r="C203" s="11">
        <v>88.623990296550971</v>
      </c>
      <c r="D203" s="10">
        <v>81.135545397034505</v>
      </c>
      <c r="E203" s="12">
        <v>76.458369791076564</v>
      </c>
      <c r="F203" s="12"/>
      <c r="G203" s="12">
        <v>84.561835625296496</v>
      </c>
      <c r="H203" s="12"/>
      <c r="I203" s="12"/>
      <c r="J203" s="12">
        <v>68.245564868638255</v>
      </c>
      <c r="K203" s="12"/>
      <c r="L203" s="186">
        <v>152.28483311686969</v>
      </c>
      <c r="M203" s="10">
        <v>83.846774725386567</v>
      </c>
      <c r="N203" s="12"/>
      <c r="O203" s="11"/>
      <c r="P203" s="10">
        <v>75.727275445805745</v>
      </c>
      <c r="Q203" s="31">
        <v>177.40887829626274</v>
      </c>
      <c r="R203" s="31">
        <v>131.36950140843723</v>
      </c>
      <c r="S203" s="31">
        <v>175.44965619344518</v>
      </c>
      <c r="T203" s="31">
        <v>116.06011159626669</v>
      </c>
      <c r="U203" s="31">
        <v>183.79214207732537</v>
      </c>
      <c r="V203" s="31">
        <v>233.37605610712069</v>
      </c>
      <c r="W203" s="31">
        <v>117.33679095758345</v>
      </c>
      <c r="X203" s="31">
        <v>244.71377402738361</v>
      </c>
      <c r="Y203" s="31">
        <v>123.30816285976798</v>
      </c>
      <c r="Z203" s="11"/>
      <c r="AA203" s="10">
        <v>82.934416985259347</v>
      </c>
      <c r="AB203" s="12">
        <v>103.28256555408491</v>
      </c>
      <c r="AC203" s="12">
        <v>235.38422631586241</v>
      </c>
      <c r="AD203" s="12">
        <v>102.24518665927491</v>
      </c>
      <c r="AE203" s="12">
        <v>104.43056865780663</v>
      </c>
      <c r="AF203" s="44">
        <v>314.07066352469758</v>
      </c>
      <c r="AG203" s="10">
        <v>364.99966438879358</v>
      </c>
      <c r="AH203" s="12">
        <v>88.212976335531138</v>
      </c>
      <c r="AI203" s="12">
        <v>109.6032611197181</v>
      </c>
      <c r="AJ203" s="12">
        <v>117.2116291790023</v>
      </c>
      <c r="AK203" s="12">
        <v>71.352292357141053</v>
      </c>
      <c r="AL203" s="11">
        <v>74.464703138027133</v>
      </c>
      <c r="AM203" s="10">
        <v>222.10676476247815</v>
      </c>
      <c r="AN203" s="12">
        <v>106.77228632489997</v>
      </c>
      <c r="AO203" s="12">
        <v>519.20192792533248</v>
      </c>
      <c r="AP203" s="11">
        <v>53.903967511206083</v>
      </c>
      <c r="AQ203" s="10">
        <v>105.64220855288823</v>
      </c>
      <c r="AR203" s="12"/>
      <c r="AS203" s="12">
        <v>83.720136046268649</v>
      </c>
      <c r="AT203" s="11">
        <v>437.92531409990022</v>
      </c>
      <c r="AU203" s="140">
        <v>227.03435297477131</v>
      </c>
    </row>
    <row r="204" spans="1:47" s="9" customFormat="1" ht="11.25">
      <c r="A204" s="7">
        <v>37407</v>
      </c>
      <c r="B204" s="10"/>
      <c r="C204" s="11">
        <v>88.595716810740598</v>
      </c>
      <c r="D204" s="10">
        <v>77.828662346290329</v>
      </c>
      <c r="E204" s="12">
        <v>70.060683591645002</v>
      </c>
      <c r="F204" s="12"/>
      <c r="G204" s="12">
        <v>82.897922637636242</v>
      </c>
      <c r="H204" s="12"/>
      <c r="I204" s="12"/>
      <c r="J204" s="12">
        <v>64.903689599036142</v>
      </c>
      <c r="K204" s="12"/>
      <c r="L204" s="186">
        <v>134.02483136502374</v>
      </c>
      <c r="M204" s="10">
        <v>79.442065165562937</v>
      </c>
      <c r="N204" s="12"/>
      <c r="O204" s="11"/>
      <c r="P204" s="10">
        <v>68.185388303659579</v>
      </c>
      <c r="Q204" s="31">
        <v>166.43456023462204</v>
      </c>
      <c r="R204" s="31">
        <v>119.60913548939212</v>
      </c>
      <c r="S204" s="31">
        <v>160.55554188456182</v>
      </c>
      <c r="T204" s="31">
        <v>104.06134605539157</v>
      </c>
      <c r="U204" s="31">
        <v>167.65293871127434</v>
      </c>
      <c r="V204" s="31">
        <v>218.96529001343535</v>
      </c>
      <c r="W204" s="31">
        <v>105.60481277594683</v>
      </c>
      <c r="X204" s="31">
        <v>222.9477673513926</v>
      </c>
      <c r="Y204" s="31">
        <v>118.52643753700441</v>
      </c>
      <c r="Z204" s="11"/>
      <c r="AA204" s="10">
        <v>78.443316896787877</v>
      </c>
      <c r="AB204" s="12">
        <v>105.31271183713986</v>
      </c>
      <c r="AC204" s="12">
        <v>225.78044467170298</v>
      </c>
      <c r="AD204" s="12">
        <v>99.826254948034943</v>
      </c>
      <c r="AE204" s="12">
        <v>98.269714925585575</v>
      </c>
      <c r="AF204" s="44">
        <v>306.281442153189</v>
      </c>
      <c r="AG204" s="10">
        <v>334.0324099002263</v>
      </c>
      <c r="AH204" s="12">
        <v>82.37961592139672</v>
      </c>
      <c r="AI204" s="12">
        <v>108.05270347557625</v>
      </c>
      <c r="AJ204" s="12">
        <v>116.05990959639011</v>
      </c>
      <c r="AK204" s="12">
        <v>64.776421316735011</v>
      </c>
      <c r="AL204" s="11">
        <v>67.045891894519954</v>
      </c>
      <c r="AM204" s="10">
        <v>219.69423492283067</v>
      </c>
      <c r="AN204" s="12">
        <v>106.52986114278852</v>
      </c>
      <c r="AO204" s="12">
        <v>516.76990684953932</v>
      </c>
      <c r="AP204" s="11">
        <v>53.453841201062069</v>
      </c>
      <c r="AQ204" s="10">
        <v>104.06925046777974</v>
      </c>
      <c r="AR204" s="12"/>
      <c r="AS204" s="12">
        <v>83.320292297240115</v>
      </c>
      <c r="AT204" s="11">
        <v>438.09314361011917</v>
      </c>
      <c r="AU204" s="140">
        <v>220.02732362860505</v>
      </c>
    </row>
    <row r="205" spans="1:47" s="9" customFormat="1" ht="11.25">
      <c r="A205" s="7">
        <v>37435</v>
      </c>
      <c r="B205" s="10"/>
      <c r="C205" s="11">
        <v>80.768390306449334</v>
      </c>
      <c r="D205" s="10">
        <v>65.504853076517975</v>
      </c>
      <c r="E205" s="12">
        <v>57.152329278204661</v>
      </c>
      <c r="F205" s="12"/>
      <c r="G205" s="12">
        <v>77.323598235889563</v>
      </c>
      <c r="H205" s="12"/>
      <c r="I205" s="12"/>
      <c r="J205" s="12">
        <v>57.691294493382927</v>
      </c>
      <c r="K205" s="12"/>
      <c r="L205" s="186">
        <v>99.294804815031497</v>
      </c>
      <c r="M205" s="10">
        <v>68.081202202422602</v>
      </c>
      <c r="N205" s="12"/>
      <c r="O205" s="11"/>
      <c r="P205" s="10">
        <v>52.688700423693604</v>
      </c>
      <c r="Q205" s="31">
        <v>125.08284520660072</v>
      </c>
      <c r="R205" s="31">
        <v>90.693794437621264</v>
      </c>
      <c r="S205" s="31">
        <v>123.37202153955552</v>
      </c>
      <c r="T205" s="31">
        <v>80.584796282483978</v>
      </c>
      <c r="U205" s="31">
        <v>126.89823613583228</v>
      </c>
      <c r="V205" s="31">
        <v>176.35519199004588</v>
      </c>
      <c r="W205" s="31">
        <v>81.931416956760657</v>
      </c>
      <c r="X205" s="31">
        <v>177.12604310454671</v>
      </c>
      <c r="Y205" s="31">
        <v>100.10449952579732</v>
      </c>
      <c r="Z205" s="11"/>
      <c r="AA205" s="10">
        <v>65.642989054364946</v>
      </c>
      <c r="AB205" s="12">
        <v>97.727916138333043</v>
      </c>
      <c r="AC205" s="12">
        <v>199.91965424814029</v>
      </c>
      <c r="AD205" s="12">
        <v>84.159444949458958</v>
      </c>
      <c r="AE205" s="12">
        <v>86.759583855201015</v>
      </c>
      <c r="AF205" s="44">
        <v>285.71748683808721</v>
      </c>
      <c r="AG205" s="10">
        <v>272.1388931262365</v>
      </c>
      <c r="AH205" s="12">
        <v>69.843743313681031</v>
      </c>
      <c r="AI205" s="12">
        <v>102.05767563285465</v>
      </c>
      <c r="AJ205" s="12">
        <v>107.19768698098565</v>
      </c>
      <c r="AK205" s="12">
        <v>52.003483661405163</v>
      </c>
      <c r="AL205" s="11">
        <v>53.860111980191355</v>
      </c>
      <c r="AM205" s="10">
        <v>208.87526767833475</v>
      </c>
      <c r="AN205" s="12">
        <v>101.75891262365857</v>
      </c>
      <c r="AO205" s="12">
        <v>485.614053491557</v>
      </c>
      <c r="AP205" s="11">
        <v>51.101430186955064</v>
      </c>
      <c r="AQ205" s="10">
        <v>97.897741775091063</v>
      </c>
      <c r="AR205" s="12"/>
      <c r="AS205" s="12">
        <v>76.44584178510793</v>
      </c>
      <c r="AT205" s="11">
        <v>411.62021486901011</v>
      </c>
      <c r="AU205" s="140">
        <v>193.09311886125661</v>
      </c>
    </row>
    <row r="206" spans="1:47" s="9" customFormat="1" ht="11.25">
      <c r="A206" s="7">
        <v>37468</v>
      </c>
      <c r="B206" s="10"/>
      <c r="C206" s="11">
        <v>72.302121591738896</v>
      </c>
      <c r="D206" s="10">
        <v>56.100986676832264</v>
      </c>
      <c r="E206" s="12">
        <v>46.670110446471305</v>
      </c>
      <c r="F206" s="12"/>
      <c r="G206" s="12">
        <v>72.016450954351797</v>
      </c>
      <c r="H206" s="12"/>
      <c r="I206" s="12"/>
      <c r="J206" s="12">
        <v>53.931109524303935</v>
      </c>
      <c r="K206" s="12"/>
      <c r="L206" s="186">
        <v>79.950350816269264</v>
      </c>
      <c r="M206" s="10">
        <v>58.126039691148769</v>
      </c>
      <c r="N206" s="12"/>
      <c r="O206" s="11"/>
      <c r="P206" s="10">
        <v>41.862760176204539</v>
      </c>
      <c r="Q206" s="31">
        <v>102.08768248855566</v>
      </c>
      <c r="R206" s="31">
        <v>74.257737171751913</v>
      </c>
      <c r="S206" s="31">
        <v>99.14562298834187</v>
      </c>
      <c r="T206" s="31">
        <v>64.389360327975453</v>
      </c>
      <c r="U206" s="31">
        <v>101.18019445829185</v>
      </c>
      <c r="V206" s="31">
        <v>143.2753915422399</v>
      </c>
      <c r="W206" s="31">
        <v>64.896052315491403</v>
      </c>
      <c r="X206" s="31">
        <v>143.24211180342525</v>
      </c>
      <c r="Y206" s="31">
        <v>88.363176707446868</v>
      </c>
      <c r="Z206" s="11"/>
      <c r="AA206" s="10">
        <v>55.146204772424134</v>
      </c>
      <c r="AB206" s="12">
        <v>85.977840225305485</v>
      </c>
      <c r="AC206" s="12">
        <v>168.52668325479758</v>
      </c>
      <c r="AD206" s="12">
        <v>67.593631198699299</v>
      </c>
      <c r="AE206" s="12">
        <v>72.155165250657959</v>
      </c>
      <c r="AF206" s="44">
        <v>241.61937837707089</v>
      </c>
      <c r="AG206" s="10">
        <v>225.1543099136554</v>
      </c>
      <c r="AH206" s="12">
        <v>59.16423658627609</v>
      </c>
      <c r="AI206" s="12">
        <v>91.823723827377535</v>
      </c>
      <c r="AJ206" s="12">
        <v>96.186575889730165</v>
      </c>
      <c r="AK206" s="12">
        <v>43.213964577184775</v>
      </c>
      <c r="AL206" s="11">
        <v>44.418985626622366</v>
      </c>
      <c r="AM206" s="10">
        <v>189.9343689724692</v>
      </c>
      <c r="AN206" s="12">
        <v>95.309110785220142</v>
      </c>
      <c r="AO206" s="12">
        <v>444.45920439071961</v>
      </c>
      <c r="AP206" s="11">
        <v>48.259785342236405</v>
      </c>
      <c r="AQ206" s="10">
        <v>88.577439418933182</v>
      </c>
      <c r="AR206" s="12"/>
      <c r="AS206" s="12">
        <v>72.42530963716257</v>
      </c>
      <c r="AT206" s="11">
        <v>374.62823953920565</v>
      </c>
      <c r="AU206" s="140">
        <v>171.92084456435757</v>
      </c>
    </row>
    <row r="207" spans="1:47" s="9" customFormat="1" ht="11.25">
      <c r="A207" s="7">
        <v>37498</v>
      </c>
      <c r="B207" s="10"/>
      <c r="C207" s="11">
        <v>72.043538635400026</v>
      </c>
      <c r="D207" s="10">
        <v>54.204283433704326</v>
      </c>
      <c r="E207" s="12">
        <v>47.208186948248226</v>
      </c>
      <c r="F207" s="12"/>
      <c r="G207" s="12">
        <v>73.123634723175456</v>
      </c>
      <c r="H207" s="12"/>
      <c r="I207" s="12"/>
      <c r="J207" s="12">
        <v>52.123428714948261</v>
      </c>
      <c r="K207" s="12"/>
      <c r="L207" s="186">
        <v>83.048822825615659</v>
      </c>
      <c r="M207" s="10">
        <v>58.281437372895411</v>
      </c>
      <c r="N207" s="12"/>
      <c r="O207" s="11"/>
      <c r="P207" s="10">
        <v>43.684058637746503</v>
      </c>
      <c r="Q207" s="31">
        <v>106.40034600897994</v>
      </c>
      <c r="R207" s="31">
        <v>76.699995434129434</v>
      </c>
      <c r="S207" s="31">
        <v>103.11100373548456</v>
      </c>
      <c r="T207" s="31">
        <v>67.844320839688933</v>
      </c>
      <c r="U207" s="31">
        <v>107.57223503075943</v>
      </c>
      <c r="V207" s="31">
        <v>152.77147244608008</v>
      </c>
      <c r="W207" s="31">
        <v>67.483671364426115</v>
      </c>
      <c r="X207" s="31">
        <v>153.40837418600489</v>
      </c>
      <c r="Y207" s="31">
        <v>87.36595248617779</v>
      </c>
      <c r="Z207" s="11"/>
      <c r="AA207" s="10">
        <v>56.633647959136198</v>
      </c>
      <c r="AB207" s="12">
        <v>87.971489306025433</v>
      </c>
      <c r="AC207" s="12">
        <v>175.27916014430053</v>
      </c>
      <c r="AD207" s="12">
        <v>69.03474690445131</v>
      </c>
      <c r="AE207" s="12">
        <v>73.150018006639726</v>
      </c>
      <c r="AF207" s="44">
        <v>243.02730399534803</v>
      </c>
      <c r="AG207" s="10">
        <v>227.90221614516275</v>
      </c>
      <c r="AH207" s="12">
        <v>60.765371326698919</v>
      </c>
      <c r="AI207" s="12">
        <v>94.59733151475379</v>
      </c>
      <c r="AJ207" s="12">
        <v>98.659886349250499</v>
      </c>
      <c r="AK207" s="12">
        <v>43.161443903675931</v>
      </c>
      <c r="AL207" s="11">
        <v>44.470768598678639</v>
      </c>
      <c r="AM207" s="10">
        <v>193.36885180527781</v>
      </c>
      <c r="AN207" s="12">
        <v>97.629372211097163</v>
      </c>
      <c r="AO207" s="12">
        <v>446.23968770054086</v>
      </c>
      <c r="AP207" s="11">
        <v>48.605853858623071</v>
      </c>
      <c r="AQ207" s="10">
        <v>88.303062790983816</v>
      </c>
      <c r="AR207" s="12"/>
      <c r="AS207" s="12">
        <v>73.136852782630328</v>
      </c>
      <c r="AT207" s="11">
        <v>386.19430789658833</v>
      </c>
      <c r="AU207" s="140">
        <v>171.17309204300935</v>
      </c>
    </row>
    <row r="208" spans="1:47" s="9" customFormat="1" ht="11.25">
      <c r="A208" s="7">
        <v>37529</v>
      </c>
      <c r="B208" s="10"/>
      <c r="C208" s="11">
        <v>64.680592961470367</v>
      </c>
      <c r="D208" s="10">
        <v>44.834490857468694</v>
      </c>
      <c r="E208" s="12">
        <v>36.793580307349934</v>
      </c>
      <c r="F208" s="12"/>
      <c r="G208" s="12">
        <v>68.229124258618313</v>
      </c>
      <c r="H208" s="12"/>
      <c r="I208" s="12"/>
      <c r="J208" s="12">
        <v>47.405776591440279</v>
      </c>
      <c r="K208" s="12"/>
      <c r="L208" s="186">
        <v>63.011827531997675</v>
      </c>
      <c r="M208" s="10">
        <v>49.689525193892841</v>
      </c>
      <c r="N208" s="12"/>
      <c r="O208" s="11"/>
      <c r="P208" s="10">
        <v>33.557545970537603</v>
      </c>
      <c r="Q208" s="31">
        <v>82.205158431354491</v>
      </c>
      <c r="R208" s="31">
        <v>57.358148007529401</v>
      </c>
      <c r="S208" s="31">
        <v>78.835745103645408</v>
      </c>
      <c r="T208" s="31">
        <v>51.678738358681137</v>
      </c>
      <c r="U208" s="31">
        <v>82.889196207103723</v>
      </c>
      <c r="V208" s="31">
        <v>121.1475209936678</v>
      </c>
      <c r="W208" s="31">
        <v>51.95343211953562</v>
      </c>
      <c r="X208" s="31">
        <v>122.79990275679799</v>
      </c>
      <c r="Y208" s="31">
        <v>72.64475533216941</v>
      </c>
      <c r="Z208" s="11"/>
      <c r="AA208" s="10">
        <v>45.670754746141036</v>
      </c>
      <c r="AB208" s="12">
        <v>76.059865141213777</v>
      </c>
      <c r="AC208" s="12">
        <v>153.94171084889996</v>
      </c>
      <c r="AD208" s="12">
        <v>54.570742199280701</v>
      </c>
      <c r="AE208" s="12">
        <v>62.958220746530557</v>
      </c>
      <c r="AF208" s="44">
        <v>208.55602130881914</v>
      </c>
      <c r="AG208" s="10">
        <v>179.43380085554961</v>
      </c>
      <c r="AH208" s="12">
        <v>51.21696656571573</v>
      </c>
      <c r="AI208" s="12">
        <v>84.64016436865677</v>
      </c>
      <c r="AJ208" s="12">
        <v>85.864693036804539</v>
      </c>
      <c r="AK208" s="12">
        <v>33.750895743448503</v>
      </c>
      <c r="AL208" s="11">
        <v>35.220651447150992</v>
      </c>
      <c r="AM208" s="10">
        <v>175.83792067981875</v>
      </c>
      <c r="AN208" s="12">
        <v>90.248783436174278</v>
      </c>
      <c r="AO208" s="12">
        <v>418.09428795686699</v>
      </c>
      <c r="AP208" s="11">
        <v>45.189654386137072</v>
      </c>
      <c r="AQ208" s="10">
        <v>80.287250081828006</v>
      </c>
      <c r="AR208" s="12"/>
      <c r="AS208" s="12">
        <v>64.539513078757352</v>
      </c>
      <c r="AT208" s="11">
        <v>352.02027005942267</v>
      </c>
      <c r="AU208" s="140">
        <v>144.28909125677362</v>
      </c>
    </row>
    <row r="209" spans="1:47" s="9" customFormat="1" ht="11.25">
      <c r="A209" s="7">
        <v>37560</v>
      </c>
      <c r="B209" s="10"/>
      <c r="C209" s="11">
        <v>70.007872938684542</v>
      </c>
      <c r="D209" s="10">
        <v>51.644234605796846</v>
      </c>
      <c r="E209" s="12">
        <v>43.176887354906228</v>
      </c>
      <c r="F209" s="12"/>
      <c r="G209" s="12">
        <v>72.777384059908783</v>
      </c>
      <c r="H209" s="12"/>
      <c r="I209" s="12"/>
      <c r="J209" s="12">
        <v>52.816368912535943</v>
      </c>
      <c r="K209" s="12"/>
      <c r="L209" s="186">
        <v>74.182211995443794</v>
      </c>
      <c r="M209" s="10">
        <v>57.123492198366741</v>
      </c>
      <c r="N209" s="12"/>
      <c r="O209" s="11"/>
      <c r="P209" s="10">
        <v>40.675778514513112</v>
      </c>
      <c r="Q209" s="31">
        <v>95.514135767017905</v>
      </c>
      <c r="R209" s="31">
        <v>68.194733431881033</v>
      </c>
      <c r="S209" s="31">
        <v>95.064437994083789</v>
      </c>
      <c r="T209" s="31">
        <v>61.293065312976921</v>
      </c>
      <c r="U209" s="31">
        <v>101.93930685022072</v>
      </c>
      <c r="V209" s="31">
        <v>136.86280164647059</v>
      </c>
      <c r="W209" s="31">
        <v>61.532450904694151</v>
      </c>
      <c r="X209" s="31">
        <v>142.27132881329931</v>
      </c>
      <c r="Y209" s="31">
        <v>79.005199720706912</v>
      </c>
      <c r="Z209" s="11"/>
      <c r="AA209" s="10">
        <v>52.62126846842088</v>
      </c>
      <c r="AB209" s="12">
        <v>76.826971382418066</v>
      </c>
      <c r="AC209" s="12">
        <v>166.22732894333203</v>
      </c>
      <c r="AD209" s="12">
        <v>63.259286381038109</v>
      </c>
      <c r="AE209" s="12">
        <v>66.392388059962116</v>
      </c>
      <c r="AF209" s="44">
        <v>219.98371996335996</v>
      </c>
      <c r="AG209" s="10">
        <v>211.81733569192716</v>
      </c>
      <c r="AH209" s="12">
        <v>59.389691523034415</v>
      </c>
      <c r="AI209" s="12">
        <v>85.751639074387256</v>
      </c>
      <c r="AJ209" s="12">
        <v>86.618297798510071</v>
      </c>
      <c r="AK209" s="12">
        <v>41.114329039056514</v>
      </c>
      <c r="AL209" s="11">
        <v>42.455147977003499</v>
      </c>
      <c r="AM209" s="10">
        <v>176.8476057971659</v>
      </c>
      <c r="AN209" s="12">
        <v>94.993761264442995</v>
      </c>
      <c r="AO209" s="12">
        <v>439.33014611712343</v>
      </c>
      <c r="AP209" s="11">
        <v>46.50758725258676</v>
      </c>
      <c r="AQ209" s="10">
        <v>86.231631045704603</v>
      </c>
      <c r="AR209" s="12"/>
      <c r="AS209" s="12">
        <v>72.771499938569946</v>
      </c>
      <c r="AT209" s="11">
        <v>372.70941842740513</v>
      </c>
      <c r="AU209" s="140">
        <v>150.78497171624443</v>
      </c>
    </row>
    <row r="210" spans="1:47" s="9" customFormat="1" ht="11.25">
      <c r="A210" s="7">
        <v>37589</v>
      </c>
      <c r="B210" s="10"/>
      <c r="C210" s="11">
        <v>78.216886663565504</v>
      </c>
      <c r="D210" s="10">
        <v>61.338435992621392</v>
      </c>
      <c r="E210" s="12">
        <v>58.027328975401296</v>
      </c>
      <c r="F210" s="12"/>
      <c r="G210" s="12">
        <v>75.262139353163775</v>
      </c>
      <c r="H210" s="12"/>
      <c r="I210" s="12"/>
      <c r="J210" s="12">
        <v>57.072519471993004</v>
      </c>
      <c r="K210" s="12"/>
      <c r="L210" s="186">
        <v>98.580462080608058</v>
      </c>
      <c r="M210" s="10">
        <v>69.509765388243579</v>
      </c>
      <c r="N210" s="12"/>
      <c r="O210" s="11"/>
      <c r="P210" s="10">
        <v>55.76883790484387</v>
      </c>
      <c r="Q210" s="31">
        <v>132.44600782838796</v>
      </c>
      <c r="R210" s="31">
        <v>96.3537832303588</v>
      </c>
      <c r="S210" s="31">
        <v>131.25595436706527</v>
      </c>
      <c r="T210" s="31">
        <v>85.891827151230927</v>
      </c>
      <c r="U210" s="31">
        <v>142.45198948048497</v>
      </c>
      <c r="V210" s="31">
        <v>173.525014966968</v>
      </c>
      <c r="W210" s="31">
        <v>86.473720675417354</v>
      </c>
      <c r="X210" s="31">
        <v>174.68406040612464</v>
      </c>
      <c r="Y210" s="31">
        <v>104.0122541979359</v>
      </c>
      <c r="Z210" s="11"/>
      <c r="AA210" s="10">
        <v>65.495331769480643</v>
      </c>
      <c r="AB210" s="12">
        <v>85.004460335132066</v>
      </c>
      <c r="AC210" s="12">
        <v>188.190174178886</v>
      </c>
      <c r="AD210" s="12">
        <v>80.815294401172224</v>
      </c>
      <c r="AE210" s="12">
        <v>72.472160822368707</v>
      </c>
      <c r="AF210" s="44">
        <v>257.79382883274212</v>
      </c>
      <c r="AG210" s="10">
        <v>281.83626578406921</v>
      </c>
      <c r="AH210" s="12">
        <v>72.832919016629191</v>
      </c>
      <c r="AI210" s="12">
        <v>93.162450772449432</v>
      </c>
      <c r="AJ210" s="12">
        <v>96.988730589092029</v>
      </c>
      <c r="AK210" s="12">
        <v>54.731910332918119</v>
      </c>
      <c r="AL210" s="11">
        <v>56.280895400830062</v>
      </c>
      <c r="AM210" s="10">
        <v>180.19245564782722</v>
      </c>
      <c r="AN210" s="12">
        <v>95.979349948780794</v>
      </c>
      <c r="AO210" s="12">
        <v>429.47649914128181</v>
      </c>
      <c r="AP210" s="11">
        <v>46.526491810128228</v>
      </c>
      <c r="AQ210" s="10">
        <v>92.04606132185755</v>
      </c>
      <c r="AR210" s="12"/>
      <c r="AS210" s="12">
        <v>76.377604818218245</v>
      </c>
      <c r="AT210" s="11">
        <v>389.35961209552227</v>
      </c>
      <c r="AU210" s="140">
        <v>169.81575409551206</v>
      </c>
    </row>
    <row r="211" spans="1:47" s="9" customFormat="1" ht="11.25">
      <c r="A211" s="7">
        <v>37621</v>
      </c>
      <c r="B211" s="10"/>
      <c r="C211" s="11">
        <v>71.983916544145018</v>
      </c>
      <c r="D211" s="10">
        <v>53.754416270946138</v>
      </c>
      <c r="E211" s="12">
        <v>50.474855593040758</v>
      </c>
      <c r="F211" s="12"/>
      <c r="G211" s="12">
        <v>72.083720684118276</v>
      </c>
      <c r="H211" s="12"/>
      <c r="I211" s="12"/>
      <c r="J211" s="12">
        <v>52.454050106736076</v>
      </c>
      <c r="K211" s="12"/>
      <c r="L211" s="186">
        <v>85.757791156780456</v>
      </c>
      <c r="M211" s="10">
        <v>63.029527579955555</v>
      </c>
      <c r="N211" s="12"/>
      <c r="O211" s="11"/>
      <c r="P211" s="10">
        <v>48.402394892781516</v>
      </c>
      <c r="Q211" s="31">
        <v>122.43297043515479</v>
      </c>
      <c r="R211" s="31">
        <v>86.242507790721191</v>
      </c>
      <c r="S211" s="31">
        <v>122.41752754082572</v>
      </c>
      <c r="T211" s="31">
        <v>77.6380004860371</v>
      </c>
      <c r="U211" s="31">
        <v>131.90042816767595</v>
      </c>
      <c r="V211" s="31">
        <v>171.21112830238948</v>
      </c>
      <c r="W211" s="31">
        <v>78.095852086890304</v>
      </c>
      <c r="X211" s="31">
        <v>172.95515793354244</v>
      </c>
      <c r="Y211" s="31">
        <v>90.192672908735929</v>
      </c>
      <c r="Z211" s="11"/>
      <c r="AA211" s="10">
        <v>60.353058952230057</v>
      </c>
      <c r="AB211" s="12">
        <v>84.104807645556278</v>
      </c>
      <c r="AC211" s="12">
        <v>179.42611480383525</v>
      </c>
      <c r="AD211" s="12">
        <v>72.98293449769136</v>
      </c>
      <c r="AE211" s="12">
        <v>72.155592777851993</v>
      </c>
      <c r="AF211" s="44">
        <v>249.93073232183335</v>
      </c>
      <c r="AG211" s="10">
        <v>247.61439016647577</v>
      </c>
      <c r="AH211" s="12">
        <v>64.235328886034978</v>
      </c>
      <c r="AI211" s="12">
        <v>91.120928133171105</v>
      </c>
      <c r="AJ211" s="12">
        <v>94.132268654790693</v>
      </c>
      <c r="AK211" s="12">
        <v>47.638019785892752</v>
      </c>
      <c r="AL211" s="11">
        <v>48.940948511179641</v>
      </c>
      <c r="AM211" s="10">
        <v>185.05077942231321</v>
      </c>
      <c r="AN211" s="12">
        <v>92.418429727248139</v>
      </c>
      <c r="AO211" s="12">
        <v>425.00294652638149</v>
      </c>
      <c r="AP211" s="11">
        <v>45.068518104331631</v>
      </c>
      <c r="AQ211" s="10">
        <v>84.888861468468988</v>
      </c>
      <c r="AR211" s="12"/>
      <c r="AS211" s="12">
        <v>71.574520621519284</v>
      </c>
      <c r="AT211" s="11">
        <v>376.82197047301696</v>
      </c>
      <c r="AU211" s="140">
        <v>159.64542065643022</v>
      </c>
    </row>
    <row r="212" spans="1:47" s="9" customFormat="1" ht="11.25">
      <c r="A212" s="7">
        <v>37652</v>
      </c>
      <c r="B212" s="10"/>
      <c r="C212" s="11">
        <v>69.886091366949202</v>
      </c>
      <c r="D212" s="10">
        <v>52.362227962601729</v>
      </c>
      <c r="E212" s="12">
        <v>48.143266080217323</v>
      </c>
      <c r="F212" s="12"/>
      <c r="G212" s="12">
        <v>70.64590245712094</v>
      </c>
      <c r="H212" s="12"/>
      <c r="I212" s="12"/>
      <c r="J212" s="12">
        <v>52.074248704566948</v>
      </c>
      <c r="K212" s="12"/>
      <c r="L212" s="186">
        <v>83.729709901723226</v>
      </c>
      <c r="M212" s="10">
        <v>62.421080806128408</v>
      </c>
      <c r="N212" s="12"/>
      <c r="O212" s="11"/>
      <c r="P212" s="10">
        <v>47.912352134122173</v>
      </c>
      <c r="Q212" s="31">
        <v>117.30963557943946</v>
      </c>
      <c r="R212" s="31">
        <v>83.419773262229327</v>
      </c>
      <c r="S212" s="31">
        <v>118.03661469610941</v>
      </c>
      <c r="T212" s="31">
        <v>74.015951743841995</v>
      </c>
      <c r="U212" s="31">
        <v>126.83863052635604</v>
      </c>
      <c r="V212" s="31">
        <v>166.3881587572271</v>
      </c>
      <c r="W212" s="31">
        <v>75.892560208360862</v>
      </c>
      <c r="X212" s="31">
        <v>169.31378442508691</v>
      </c>
      <c r="Y212" s="31">
        <v>89.588809603709663</v>
      </c>
      <c r="Z212" s="11"/>
      <c r="AA212" s="10">
        <v>58.466555868975711</v>
      </c>
      <c r="AB212" s="12">
        <v>79.63735833865681</v>
      </c>
      <c r="AC212" s="12">
        <v>173.28965716515262</v>
      </c>
      <c r="AD212" s="12">
        <v>71.05585793641545</v>
      </c>
      <c r="AE212" s="12">
        <v>70.564714524328835</v>
      </c>
      <c r="AF212" s="44">
        <v>245.4532290156904</v>
      </c>
      <c r="AG212" s="10">
        <v>238.55205694899152</v>
      </c>
      <c r="AH212" s="12">
        <v>63.772805393115057</v>
      </c>
      <c r="AI212" s="12">
        <v>89.95827901555711</v>
      </c>
      <c r="AJ212" s="12">
        <v>90.227495429563675</v>
      </c>
      <c r="AK212" s="12">
        <v>46.049767291200006</v>
      </c>
      <c r="AL212" s="11">
        <v>47.519888646666331</v>
      </c>
      <c r="AM212" s="10">
        <v>180.58440352897063</v>
      </c>
      <c r="AN212" s="12">
        <v>89.588188978272356</v>
      </c>
      <c r="AO212" s="12">
        <v>416.246405451008</v>
      </c>
      <c r="AP212" s="11">
        <v>44.192421684694352</v>
      </c>
      <c r="AQ212" s="10">
        <v>83.97871235444795</v>
      </c>
      <c r="AR212" s="12"/>
      <c r="AS212" s="12">
        <v>69.552619454563384</v>
      </c>
      <c r="AT212" s="11">
        <v>364.98690648204678</v>
      </c>
      <c r="AU212" s="140">
        <v>152.61972901963998</v>
      </c>
    </row>
    <row r="213" spans="1:47" s="9" customFormat="1" ht="11.25">
      <c r="A213" s="7">
        <v>37680</v>
      </c>
      <c r="B213" s="10"/>
      <c r="C213" s="11">
        <v>68.824895233357026</v>
      </c>
      <c r="D213" s="10">
        <v>53.326918350833282</v>
      </c>
      <c r="E213" s="12">
        <v>46.356411890249625</v>
      </c>
      <c r="F213" s="12"/>
      <c r="G213" s="12">
        <v>70.18835653271816</v>
      </c>
      <c r="H213" s="12"/>
      <c r="I213" s="12"/>
      <c r="J213" s="12">
        <v>52.941167020237344</v>
      </c>
      <c r="K213" s="12"/>
      <c r="L213" s="186">
        <v>78.600768943129495</v>
      </c>
      <c r="M213" s="10">
        <v>61.768808489602357</v>
      </c>
      <c r="N213" s="12"/>
      <c r="O213" s="11"/>
      <c r="P213" s="10">
        <v>45.686663164336146</v>
      </c>
      <c r="Q213" s="31">
        <v>106.854958625131</v>
      </c>
      <c r="R213" s="31">
        <v>76.96309115371011</v>
      </c>
      <c r="S213" s="31">
        <v>110.02270996063287</v>
      </c>
      <c r="T213" s="31">
        <v>70.643366052105691</v>
      </c>
      <c r="U213" s="31">
        <v>119.53764674690235</v>
      </c>
      <c r="V213" s="31">
        <v>159.17750826511312</v>
      </c>
      <c r="W213" s="31">
        <v>72.149844151083983</v>
      </c>
      <c r="X213" s="31">
        <v>161.11242534437025</v>
      </c>
      <c r="Y213" s="31">
        <v>87.215191720559403</v>
      </c>
      <c r="Z213" s="11"/>
      <c r="AA213" s="10">
        <v>57.719105203188327</v>
      </c>
      <c r="AB213" s="12">
        <v>76.239192938932135</v>
      </c>
      <c r="AC213" s="12">
        <v>165.69016050656157</v>
      </c>
      <c r="AD213" s="12">
        <v>67.664089920553181</v>
      </c>
      <c r="AE213" s="12">
        <v>66.591047807883669</v>
      </c>
      <c r="AF213" s="44">
        <v>234.51355320897915</v>
      </c>
      <c r="AG213" s="10">
        <v>234.30260353704594</v>
      </c>
      <c r="AH213" s="12">
        <v>62.660494489461399</v>
      </c>
      <c r="AI213" s="12">
        <v>86.432463596076545</v>
      </c>
      <c r="AJ213" s="12">
        <v>85.479153750696454</v>
      </c>
      <c r="AK213" s="12">
        <v>45.114746247245748</v>
      </c>
      <c r="AL213" s="11">
        <v>46.631528688062218</v>
      </c>
      <c r="AM213" s="10">
        <v>174.75559594657727</v>
      </c>
      <c r="AN213" s="12">
        <v>86.879405804425502</v>
      </c>
      <c r="AO213" s="12">
        <v>408.93254765598829</v>
      </c>
      <c r="AP213" s="11">
        <v>43.401975816209536</v>
      </c>
      <c r="AQ213" s="10">
        <v>81.88464100420606</v>
      </c>
      <c r="AR213" s="12"/>
      <c r="AS213" s="12">
        <v>68.678051521862969</v>
      </c>
      <c r="AT213" s="11">
        <v>353.59658777842822</v>
      </c>
      <c r="AU213" s="140">
        <v>146.10390440465869</v>
      </c>
    </row>
    <row r="214" spans="1:47" s="9" customFormat="1" ht="11.25">
      <c r="A214" s="7">
        <v>37711</v>
      </c>
      <c r="B214" s="10"/>
      <c r="C214" s="11">
        <v>67.781830981292714</v>
      </c>
      <c r="D214" s="10">
        <v>53.355748923600636</v>
      </c>
      <c r="E214" s="12">
        <v>46.589931427885034</v>
      </c>
      <c r="F214" s="12"/>
      <c r="G214" s="12">
        <v>72.09212685363137</v>
      </c>
      <c r="H214" s="12"/>
      <c r="I214" s="12"/>
      <c r="J214" s="12">
        <v>53.251503395663761</v>
      </c>
      <c r="K214" s="12"/>
      <c r="L214" s="186">
        <v>80.940886215971332</v>
      </c>
      <c r="M214" s="10">
        <v>61.447060020603764</v>
      </c>
      <c r="N214" s="12"/>
      <c r="O214" s="11"/>
      <c r="P214" s="10">
        <v>45.750936155303791</v>
      </c>
      <c r="Q214" s="31">
        <v>108.34899610823089</v>
      </c>
      <c r="R214" s="31">
        <v>79.198507225196963</v>
      </c>
      <c r="S214" s="31">
        <v>112.01815004255907</v>
      </c>
      <c r="T214" s="31">
        <v>71.078396377458489</v>
      </c>
      <c r="U214" s="31">
        <v>120.88218228998217</v>
      </c>
      <c r="V214" s="31">
        <v>163.25687124432943</v>
      </c>
      <c r="W214" s="31">
        <v>73.030974050629254</v>
      </c>
      <c r="X214" s="31">
        <v>159.23118660420363</v>
      </c>
      <c r="Y214" s="31">
        <v>87.049368429958804</v>
      </c>
      <c r="Z214" s="11"/>
      <c r="AA214" s="10">
        <v>58.028092244927343</v>
      </c>
      <c r="AB214" s="12">
        <v>78.831918319839801</v>
      </c>
      <c r="AC214" s="12">
        <v>165.85037423650164</v>
      </c>
      <c r="AD214" s="12">
        <v>68.134565485805254</v>
      </c>
      <c r="AE214" s="12">
        <v>64.587494944293169</v>
      </c>
      <c r="AF214" s="44">
        <v>237.53216368441213</v>
      </c>
      <c r="AG214" s="10">
        <v>232.2517942401841</v>
      </c>
      <c r="AH214" s="12">
        <v>62.103488969478477</v>
      </c>
      <c r="AI214" s="12">
        <v>87.154501960913692</v>
      </c>
      <c r="AJ214" s="12">
        <v>88.044905252878053</v>
      </c>
      <c r="AK214" s="12">
        <v>44.648905262010992</v>
      </c>
      <c r="AL214" s="11">
        <v>45.865814289081385</v>
      </c>
      <c r="AM214" s="10">
        <v>177.54858224979071</v>
      </c>
      <c r="AN214" s="12">
        <v>88.694526409788949</v>
      </c>
      <c r="AO214" s="12">
        <v>414.4077265947987</v>
      </c>
      <c r="AP214" s="11">
        <v>44.040471568728542</v>
      </c>
      <c r="AQ214" s="10">
        <v>84.088342282711551</v>
      </c>
      <c r="AR214" s="12"/>
      <c r="AS214" s="12">
        <v>68.974339957018302</v>
      </c>
      <c r="AT214" s="11">
        <v>356.46465137690979</v>
      </c>
      <c r="AU214" s="140">
        <v>146.28767389561889</v>
      </c>
    </row>
    <row r="215" spans="1:47" s="9" customFormat="1" ht="11.25">
      <c r="A215" s="7">
        <v>37741</v>
      </c>
      <c r="B215" s="10"/>
      <c r="C215" s="11">
        <v>74.181944289020606</v>
      </c>
      <c r="D215" s="10">
        <v>60.274043333351607</v>
      </c>
      <c r="E215" s="12">
        <v>57.282238966254141</v>
      </c>
      <c r="F215" s="12"/>
      <c r="G215" s="12">
        <v>75.352627788542407</v>
      </c>
      <c r="H215" s="12"/>
      <c r="I215" s="12"/>
      <c r="J215" s="12">
        <v>57.191357576709279</v>
      </c>
      <c r="K215" s="12"/>
      <c r="L215" s="186">
        <v>99.96005277550681</v>
      </c>
      <c r="M215" s="10">
        <v>70.225014316837687</v>
      </c>
      <c r="N215" s="12"/>
      <c r="O215" s="11"/>
      <c r="P215" s="10">
        <v>58.180324968972116</v>
      </c>
      <c r="Q215" s="31">
        <v>128.51913470776313</v>
      </c>
      <c r="R215" s="31">
        <v>95.643736696928045</v>
      </c>
      <c r="S215" s="31">
        <v>133.14436539451955</v>
      </c>
      <c r="T215" s="31">
        <v>91.035153071457671</v>
      </c>
      <c r="U215" s="31">
        <v>150.73544427509512</v>
      </c>
      <c r="V215" s="31">
        <v>191.42873815724494</v>
      </c>
      <c r="W215" s="31">
        <v>92.971760836146515</v>
      </c>
      <c r="X215" s="31">
        <v>189.48914713650203</v>
      </c>
      <c r="Y215" s="31">
        <v>105.69963938218548</v>
      </c>
      <c r="Z215" s="11"/>
      <c r="AA215" s="10">
        <v>69.697917080079847</v>
      </c>
      <c r="AB215" s="12">
        <v>87.171797569913352</v>
      </c>
      <c r="AC215" s="12">
        <v>184.84331765185522</v>
      </c>
      <c r="AD215" s="12">
        <v>83.508431969314827</v>
      </c>
      <c r="AE215" s="12">
        <v>71.660991023479028</v>
      </c>
      <c r="AF215" s="44">
        <v>254.62976445148999</v>
      </c>
      <c r="AG215" s="10">
        <v>279.04982442755431</v>
      </c>
      <c r="AH215" s="12">
        <v>70.523530928821316</v>
      </c>
      <c r="AI215" s="12">
        <v>94.437193798908183</v>
      </c>
      <c r="AJ215" s="12">
        <v>98.558909155416018</v>
      </c>
      <c r="AK215" s="12">
        <v>53.632652217465505</v>
      </c>
      <c r="AL215" s="11">
        <v>54.0461341145731</v>
      </c>
      <c r="AM215" s="10">
        <v>185.88838790212188</v>
      </c>
      <c r="AN215" s="12">
        <v>95.516999319327496</v>
      </c>
      <c r="AO215" s="12">
        <v>431.11045603350681</v>
      </c>
      <c r="AP215" s="11">
        <v>46.195881240840635</v>
      </c>
      <c r="AQ215" s="10">
        <v>91.446768013028191</v>
      </c>
      <c r="AR215" s="12"/>
      <c r="AS215" s="12">
        <v>75.376882213764659</v>
      </c>
      <c r="AT215" s="11">
        <v>384.19939572890507</v>
      </c>
      <c r="AU215" s="140">
        <v>164.03921500229578</v>
      </c>
    </row>
    <row r="216" spans="1:47" s="9" customFormat="1" ht="11.25">
      <c r="A216" s="7">
        <v>37771</v>
      </c>
      <c r="B216" s="10"/>
      <c r="C216" s="11">
        <v>79.792020916028207</v>
      </c>
      <c r="D216" s="10">
        <v>67.753920190672943</v>
      </c>
      <c r="E216" s="12">
        <v>69.463976574324235</v>
      </c>
      <c r="F216" s="12"/>
      <c r="G216" s="12">
        <v>79.014642032277891</v>
      </c>
      <c r="H216" s="12"/>
      <c r="I216" s="12"/>
      <c r="J216" s="12">
        <v>62.277541330003274</v>
      </c>
      <c r="K216" s="12"/>
      <c r="L216" s="186">
        <v>119.89044493558292</v>
      </c>
      <c r="M216" s="10">
        <v>80.491084881569819</v>
      </c>
      <c r="N216" s="12"/>
      <c r="O216" s="11"/>
      <c r="P216" s="10">
        <v>70.389176995859742</v>
      </c>
      <c r="Q216" s="31">
        <v>148.88977484213808</v>
      </c>
      <c r="R216" s="31">
        <v>109.42619044242876</v>
      </c>
      <c r="S216" s="31">
        <v>152.82660695952674</v>
      </c>
      <c r="T216" s="31">
        <v>109.15216630568909</v>
      </c>
      <c r="U216" s="31">
        <v>173.52292932814257</v>
      </c>
      <c r="V216" s="31">
        <v>222.32017557704356</v>
      </c>
      <c r="W216" s="31">
        <v>112.68527405534627</v>
      </c>
      <c r="X216" s="31">
        <v>220.28327325763308</v>
      </c>
      <c r="Y216" s="31">
        <v>121.42292803839128</v>
      </c>
      <c r="Z216" s="11"/>
      <c r="AA216" s="10">
        <v>81.087110850315042</v>
      </c>
      <c r="AB216" s="12">
        <v>95.139911197607944</v>
      </c>
      <c r="AC216" s="12">
        <v>200.61809190673429</v>
      </c>
      <c r="AD216" s="12">
        <v>96.769305028429926</v>
      </c>
      <c r="AE216" s="12">
        <v>79.57640577412495</v>
      </c>
      <c r="AF216" s="44">
        <v>277.26639145569357</v>
      </c>
      <c r="AG216" s="10">
        <v>338.0505562906398</v>
      </c>
      <c r="AH216" s="12">
        <v>83.31413619578808</v>
      </c>
      <c r="AI216" s="12">
        <v>101.70733803432402</v>
      </c>
      <c r="AJ216" s="12">
        <v>106.27452051967154</v>
      </c>
      <c r="AK216" s="12">
        <v>65.158037239999032</v>
      </c>
      <c r="AL216" s="11">
        <v>65.445930146619673</v>
      </c>
      <c r="AM216" s="10">
        <v>200.92866917065851</v>
      </c>
      <c r="AN216" s="12">
        <v>100.15454803570144</v>
      </c>
      <c r="AO216" s="12">
        <v>459.99178599333879</v>
      </c>
      <c r="AP216" s="11">
        <v>48.955341453195366</v>
      </c>
      <c r="AQ216" s="10">
        <v>100.06927469197042</v>
      </c>
      <c r="AR216" s="12"/>
      <c r="AS216" s="12">
        <v>78.919989880061365</v>
      </c>
      <c r="AT216" s="11">
        <v>416.8171680551614</v>
      </c>
      <c r="AU216" s="140">
        <v>177.96104273640412</v>
      </c>
    </row>
    <row r="217" spans="1:47" s="9" customFormat="1" ht="11.25">
      <c r="A217" s="7">
        <v>37802</v>
      </c>
      <c r="B217" s="10"/>
      <c r="C217" s="11">
        <v>81.096271291313414</v>
      </c>
      <c r="D217" s="10">
        <v>68.335976082711611</v>
      </c>
      <c r="E217" s="12">
        <v>69.718295041446694</v>
      </c>
      <c r="F217" s="12"/>
      <c r="G217" s="12">
        <v>80.084620400609211</v>
      </c>
      <c r="H217" s="12"/>
      <c r="I217" s="12"/>
      <c r="J217" s="12">
        <v>62.678717042898249</v>
      </c>
      <c r="K217" s="12"/>
      <c r="L217" s="186">
        <v>120.08455217687005</v>
      </c>
      <c r="M217" s="10">
        <v>81.134679544121937</v>
      </c>
      <c r="N217" s="12"/>
      <c r="O217" s="11"/>
      <c r="P217" s="10">
        <v>71.119378747928835</v>
      </c>
      <c r="Q217" s="31">
        <v>150.71011909613105</v>
      </c>
      <c r="R217" s="31">
        <v>111.01370403141516</v>
      </c>
      <c r="S217" s="31">
        <v>153.45632899350346</v>
      </c>
      <c r="T217" s="31">
        <v>110.9372866773622</v>
      </c>
      <c r="U217" s="31">
        <v>175.54571734944801</v>
      </c>
      <c r="V217" s="31">
        <v>224.20927012655329</v>
      </c>
      <c r="W217" s="31">
        <v>115.39081322909182</v>
      </c>
      <c r="X217" s="31">
        <v>224.65950292983013</v>
      </c>
      <c r="Y217" s="31">
        <v>121.69344460126996</v>
      </c>
      <c r="Z217" s="11"/>
      <c r="AA217" s="10">
        <v>81.398741485837306</v>
      </c>
      <c r="AB217" s="12">
        <v>96.032063062217574</v>
      </c>
      <c r="AC217" s="12">
        <v>204.24392178953875</v>
      </c>
      <c r="AD217" s="12">
        <v>96.721638156429606</v>
      </c>
      <c r="AE217" s="12">
        <v>82.060853732892141</v>
      </c>
      <c r="AF217" s="44">
        <v>278.88101960660987</v>
      </c>
      <c r="AG217" s="10">
        <v>338.56174868163691</v>
      </c>
      <c r="AH217" s="12">
        <v>83.653475795588079</v>
      </c>
      <c r="AI217" s="12">
        <v>101.0415834752158</v>
      </c>
      <c r="AJ217" s="12">
        <v>107.54378263878878</v>
      </c>
      <c r="AK217" s="12">
        <v>65.554900322404535</v>
      </c>
      <c r="AL217" s="11">
        <v>65.258306659791771</v>
      </c>
      <c r="AM217" s="10">
        <v>203.3704908814139</v>
      </c>
      <c r="AN217" s="12">
        <v>100.17752403964322</v>
      </c>
      <c r="AO217" s="12">
        <v>459.86880957545634</v>
      </c>
      <c r="AP217" s="11">
        <v>49.051807814887354</v>
      </c>
      <c r="AQ217" s="10">
        <v>100.28678799052599</v>
      </c>
      <c r="AR217" s="12"/>
      <c r="AS217" s="12">
        <v>79.844266040911421</v>
      </c>
      <c r="AT217" s="11">
        <v>419.41913638395431</v>
      </c>
      <c r="AU217" s="140">
        <v>179.76206187720936</v>
      </c>
    </row>
    <row r="218" spans="1:47" s="9" customFormat="1" ht="11.25">
      <c r="A218" s="7">
        <v>37833</v>
      </c>
      <c r="B218" s="10"/>
      <c r="C218" s="11">
        <v>83.135460538525535</v>
      </c>
      <c r="D218" s="10">
        <v>71.140909441820654</v>
      </c>
      <c r="E218" s="12">
        <v>71.214671921932563</v>
      </c>
      <c r="F218" s="12"/>
      <c r="G218" s="12">
        <v>81.233603080216284</v>
      </c>
      <c r="H218" s="12">
        <v>100</v>
      </c>
      <c r="I218" s="12">
        <v>100</v>
      </c>
      <c r="J218" s="12">
        <v>64.666618669153038</v>
      </c>
      <c r="K218" s="12"/>
      <c r="L218" s="186">
        <v>120.18488278447136</v>
      </c>
      <c r="M218" s="10">
        <v>83.622001307286993</v>
      </c>
      <c r="N218" s="12"/>
      <c r="O218" s="11"/>
      <c r="P218" s="10">
        <v>72.183140836006771</v>
      </c>
      <c r="Q218" s="31">
        <v>157.74542419406231</v>
      </c>
      <c r="R218" s="31">
        <v>116.3770180830476</v>
      </c>
      <c r="S218" s="31">
        <v>160.36756316626995</v>
      </c>
      <c r="T218" s="31">
        <v>114.53232704566599</v>
      </c>
      <c r="U218" s="31">
        <v>184.30618242628398</v>
      </c>
      <c r="V218" s="31">
        <v>233.00497737269097</v>
      </c>
      <c r="W218" s="31">
        <v>117.34838387367022</v>
      </c>
      <c r="X218" s="31">
        <v>231.4112259743917</v>
      </c>
      <c r="Y218" s="31">
        <v>127.38472597796449</v>
      </c>
      <c r="Z218" s="11">
        <v>100</v>
      </c>
      <c r="AA218" s="10">
        <v>81.396145232278243</v>
      </c>
      <c r="AB218" s="12">
        <v>93.08714659599967</v>
      </c>
      <c r="AC218" s="12">
        <v>206.74199141552444</v>
      </c>
      <c r="AD218" s="12">
        <v>100.28332006788374</v>
      </c>
      <c r="AE218" s="12">
        <v>82.782832903403062</v>
      </c>
      <c r="AF218" s="44">
        <v>281.13212264753605</v>
      </c>
      <c r="AG218" s="10">
        <v>346.3879496140886</v>
      </c>
      <c r="AH218" s="12">
        <v>87.870754036855814</v>
      </c>
      <c r="AI218" s="12">
        <v>102.96743749346891</v>
      </c>
      <c r="AJ218" s="12">
        <v>109.26044286627663</v>
      </c>
      <c r="AK218" s="12">
        <v>67.287351409663074</v>
      </c>
      <c r="AL218" s="11">
        <v>67.891735609410446</v>
      </c>
      <c r="AM218" s="10">
        <v>200.6856032078218</v>
      </c>
      <c r="AN218" s="12">
        <v>102.82304427491798</v>
      </c>
      <c r="AO218" s="12">
        <v>455.18741210437639</v>
      </c>
      <c r="AP218" s="11">
        <v>49.379303828865524</v>
      </c>
      <c r="AQ218" s="10">
        <v>104.03150733864663</v>
      </c>
      <c r="AR218" s="12"/>
      <c r="AS218" s="12">
        <v>81.107840675681047</v>
      </c>
      <c r="AT218" s="11">
        <v>428.07282032339418</v>
      </c>
      <c r="AU218" s="140">
        <v>185.04093661008929</v>
      </c>
    </row>
    <row r="219" spans="1:47" s="9" customFormat="1" ht="11.25">
      <c r="A219" s="7">
        <v>37862</v>
      </c>
      <c r="B219" s="10"/>
      <c r="C219" s="11">
        <v>86.343919588001555</v>
      </c>
      <c r="D219" s="10">
        <v>77.797703940917202</v>
      </c>
      <c r="E219" s="12">
        <v>77.639405307159848</v>
      </c>
      <c r="F219" s="12"/>
      <c r="G219" s="12">
        <v>82.516071051991503</v>
      </c>
      <c r="H219" s="12">
        <v>107.580339334</v>
      </c>
      <c r="I219" s="12">
        <v>105.65262958199999</v>
      </c>
      <c r="J219" s="12">
        <v>68.715633087519166</v>
      </c>
      <c r="K219" s="12"/>
      <c r="L219" s="186">
        <v>132.56237167200902</v>
      </c>
      <c r="M219" s="10">
        <v>90.220291656104195</v>
      </c>
      <c r="N219" s="12"/>
      <c r="O219" s="11"/>
      <c r="P219" s="10">
        <v>77.427079270356344</v>
      </c>
      <c r="Q219" s="31">
        <v>164.4413388620822</v>
      </c>
      <c r="R219" s="31">
        <v>121.31230208034842</v>
      </c>
      <c r="S219" s="31">
        <v>167.33786232286153</v>
      </c>
      <c r="T219" s="31">
        <v>121.27115948856002</v>
      </c>
      <c r="U219" s="31">
        <v>190.27456584567068</v>
      </c>
      <c r="V219" s="31">
        <v>245.27766175758029</v>
      </c>
      <c r="W219" s="31">
        <v>123.9068777919468</v>
      </c>
      <c r="X219" s="31">
        <v>240.56657168015036</v>
      </c>
      <c r="Y219" s="31">
        <v>134.73874747952951</v>
      </c>
      <c r="Z219" s="11">
        <v>101.36807911279999</v>
      </c>
      <c r="AA219" s="10">
        <v>86.402366627803175</v>
      </c>
      <c r="AB219" s="12">
        <v>95.47250779908245</v>
      </c>
      <c r="AC219" s="12">
        <v>214.1870113907178</v>
      </c>
      <c r="AD219" s="12">
        <v>110.12711369150912</v>
      </c>
      <c r="AE219" s="12">
        <v>84.75874760209274</v>
      </c>
      <c r="AF219" s="44">
        <v>289.03753351162595</v>
      </c>
      <c r="AG219" s="10">
        <v>378.52705826804572</v>
      </c>
      <c r="AH219" s="12">
        <v>95.193999541734371</v>
      </c>
      <c r="AI219" s="12">
        <v>105.73269688837433</v>
      </c>
      <c r="AJ219" s="12">
        <v>113.98102689405778</v>
      </c>
      <c r="AK219" s="12">
        <v>73.180664227526563</v>
      </c>
      <c r="AL219" s="11">
        <v>74.310889344438493</v>
      </c>
      <c r="AM219" s="10">
        <v>202.9068284111174</v>
      </c>
      <c r="AN219" s="12">
        <v>105.51393379256598</v>
      </c>
      <c r="AO219" s="12">
        <v>451.74237127826609</v>
      </c>
      <c r="AP219" s="11">
        <v>50.253789394027969</v>
      </c>
      <c r="AQ219" s="10">
        <v>110.38260155599539</v>
      </c>
      <c r="AR219" s="12"/>
      <c r="AS219" s="12">
        <v>80.907243450174931</v>
      </c>
      <c r="AT219" s="11">
        <v>441.00572849108164</v>
      </c>
      <c r="AU219" s="140">
        <v>193.70127803759567</v>
      </c>
    </row>
    <row r="220" spans="1:47" s="9" customFormat="1" ht="11.25">
      <c r="A220" s="7">
        <v>37894</v>
      </c>
      <c r="B220" s="10"/>
      <c r="C220" s="11">
        <v>84.41188358450043</v>
      </c>
      <c r="D220" s="10">
        <v>75.285601649190909</v>
      </c>
      <c r="E220" s="12">
        <v>76.447744561006971</v>
      </c>
      <c r="F220" s="12"/>
      <c r="G220" s="12">
        <v>81.568766860058545</v>
      </c>
      <c r="H220" s="12">
        <v>102.60532355989393</v>
      </c>
      <c r="I220" s="12">
        <v>100.08434252727939</v>
      </c>
      <c r="J220" s="12">
        <v>66.988884200908444</v>
      </c>
      <c r="K220" s="12"/>
      <c r="L220" s="186">
        <v>131.16311385210486</v>
      </c>
      <c r="M220" s="10">
        <v>87.762438970688834</v>
      </c>
      <c r="N220" s="12"/>
      <c r="O220" s="11"/>
      <c r="P220" s="10">
        <v>76.343381771739786</v>
      </c>
      <c r="Q220" s="31">
        <v>163.57217101021956</v>
      </c>
      <c r="R220" s="31">
        <v>118.80923623657209</v>
      </c>
      <c r="S220" s="31">
        <v>169.72153997029201</v>
      </c>
      <c r="T220" s="31">
        <v>119.48856852066722</v>
      </c>
      <c r="U220" s="31">
        <v>186.71874520307733</v>
      </c>
      <c r="V220" s="31">
        <v>246.45632884449662</v>
      </c>
      <c r="W220" s="31">
        <v>121.63621672716098</v>
      </c>
      <c r="X220" s="31">
        <v>240.76894253497855</v>
      </c>
      <c r="Y220" s="31">
        <v>130.16047224436485</v>
      </c>
      <c r="Z220" s="11">
        <v>99.478416609187889</v>
      </c>
      <c r="AA220" s="10">
        <v>84.501105566020783</v>
      </c>
      <c r="AB220" s="12">
        <v>95.344332993895534</v>
      </c>
      <c r="AC220" s="12">
        <v>210.7147744140884</v>
      </c>
      <c r="AD220" s="12">
        <v>105.81171340591706</v>
      </c>
      <c r="AE220" s="12">
        <v>85.414888731922872</v>
      </c>
      <c r="AF220" s="44">
        <v>284.68828937109174</v>
      </c>
      <c r="AG220" s="10">
        <v>369.63554425360866</v>
      </c>
      <c r="AH220" s="12">
        <v>94.815482607601595</v>
      </c>
      <c r="AI220" s="12">
        <v>106.73513501191766</v>
      </c>
      <c r="AJ220" s="12">
        <v>114.55373235816552</v>
      </c>
      <c r="AK220" s="12">
        <v>71.890682602480652</v>
      </c>
      <c r="AL220" s="11">
        <v>72.096102268807101</v>
      </c>
      <c r="AM220" s="10">
        <v>206.18609961498916</v>
      </c>
      <c r="AN220" s="12">
        <v>103.37665251442203</v>
      </c>
      <c r="AO220" s="12">
        <v>453.79520476856879</v>
      </c>
      <c r="AP220" s="11">
        <v>49.553794889824836</v>
      </c>
      <c r="AQ220" s="10">
        <v>108.86269246542533</v>
      </c>
      <c r="AR220" s="12"/>
      <c r="AS220" s="12">
        <v>79.902850358644031</v>
      </c>
      <c r="AT220" s="11">
        <v>434.79503711751676</v>
      </c>
      <c r="AU220" s="140">
        <v>190.96743630975647</v>
      </c>
    </row>
    <row r="221" spans="1:47" s="9" customFormat="1" ht="11.25">
      <c r="A221" s="7">
        <v>37925</v>
      </c>
      <c r="B221" s="10"/>
      <c r="C221" s="11">
        <v>89.992552150536639</v>
      </c>
      <c r="D221" s="10">
        <v>83.352975056539535</v>
      </c>
      <c r="E221" s="12">
        <v>82.650746073174787</v>
      </c>
      <c r="F221" s="12"/>
      <c r="G221" s="12">
        <v>86.402115290140102</v>
      </c>
      <c r="H221" s="12">
        <v>111.49964962280873</v>
      </c>
      <c r="I221" s="12">
        <v>108.77559113455671</v>
      </c>
      <c r="J221" s="12">
        <v>73.118437824116839</v>
      </c>
      <c r="K221" s="12"/>
      <c r="L221" s="186">
        <v>140.03241763651886</v>
      </c>
      <c r="M221" s="10">
        <v>94.926481613296787</v>
      </c>
      <c r="N221" s="12"/>
      <c r="O221" s="11"/>
      <c r="P221" s="10">
        <v>79.263161960537204</v>
      </c>
      <c r="Q221" s="31">
        <v>171.84131021449784</v>
      </c>
      <c r="R221" s="31">
        <v>124.21572419324376</v>
      </c>
      <c r="S221" s="31">
        <v>179.49306754595682</v>
      </c>
      <c r="T221" s="31">
        <v>124.53357662440489</v>
      </c>
      <c r="U221" s="31">
        <v>194.11508174743577</v>
      </c>
      <c r="V221" s="31">
        <v>260.0221822851347</v>
      </c>
      <c r="W221" s="31">
        <v>126.52105956118726</v>
      </c>
      <c r="X221" s="31">
        <v>256.81896765776656</v>
      </c>
      <c r="Y221" s="31">
        <v>134.41497371418092</v>
      </c>
      <c r="Z221" s="11">
        <v>106.72378902935796</v>
      </c>
      <c r="AA221" s="10">
        <v>90.205201733325893</v>
      </c>
      <c r="AB221" s="12">
        <v>99.329848021639364</v>
      </c>
      <c r="AC221" s="12">
        <v>228.74924065779058</v>
      </c>
      <c r="AD221" s="12">
        <v>115.44326539006008</v>
      </c>
      <c r="AE221" s="12">
        <v>90.396953470475935</v>
      </c>
      <c r="AF221" s="44">
        <v>302.12235386399868</v>
      </c>
      <c r="AG221" s="10">
        <v>398.31582290623044</v>
      </c>
      <c r="AH221" s="12">
        <v>103.15365072086905</v>
      </c>
      <c r="AI221" s="12">
        <v>114.36777329665212</v>
      </c>
      <c r="AJ221" s="12">
        <v>120.85931669646119</v>
      </c>
      <c r="AK221" s="12">
        <v>77.76170785482465</v>
      </c>
      <c r="AL221" s="11">
        <v>79.595639953703994</v>
      </c>
      <c r="AM221" s="10">
        <v>211.49263191531159</v>
      </c>
      <c r="AN221" s="12">
        <v>109.18254269695363</v>
      </c>
      <c r="AO221" s="12">
        <v>478.3426532536231</v>
      </c>
      <c r="AP221" s="11">
        <v>53.302848418951122</v>
      </c>
      <c r="AQ221" s="10">
        <v>116.2269213099553</v>
      </c>
      <c r="AR221" s="12"/>
      <c r="AS221" s="12">
        <v>84.166885098053896</v>
      </c>
      <c r="AT221" s="11">
        <v>460.75369787887371</v>
      </c>
      <c r="AU221" s="140">
        <v>205.24145011067827</v>
      </c>
    </row>
    <row r="222" spans="1:47" s="9" customFormat="1" ht="11.25">
      <c r="A222" s="7">
        <v>37953</v>
      </c>
      <c r="B222" s="10"/>
      <c r="C222" s="11">
        <v>91.192829476106937</v>
      </c>
      <c r="D222" s="10">
        <v>85.4801725350124</v>
      </c>
      <c r="E222" s="12">
        <v>86.930066155047029</v>
      </c>
      <c r="F222" s="12"/>
      <c r="G222" s="12">
        <v>88.308344865971151</v>
      </c>
      <c r="H222" s="12">
        <v>113.39905958538105</v>
      </c>
      <c r="I222" s="12">
        <v>111.05590703037406</v>
      </c>
      <c r="J222" s="12">
        <v>75.423831096738624</v>
      </c>
      <c r="K222" s="12"/>
      <c r="L222" s="186">
        <v>148.51737864329564</v>
      </c>
      <c r="M222" s="10">
        <v>97.704883245682652</v>
      </c>
      <c r="N222" s="12"/>
      <c r="O222" s="11"/>
      <c r="P222" s="10">
        <v>80.449139877699039</v>
      </c>
      <c r="Q222" s="31">
        <v>174.97109723934892</v>
      </c>
      <c r="R222" s="31">
        <v>126.75459173885982</v>
      </c>
      <c r="S222" s="31">
        <v>183.49812867086192</v>
      </c>
      <c r="T222" s="31">
        <v>126.6015388564137</v>
      </c>
      <c r="U222" s="31">
        <v>199.46388011966837</v>
      </c>
      <c r="V222" s="31">
        <v>265.06047089752076</v>
      </c>
      <c r="W222" s="31">
        <v>128.02553729556178</v>
      </c>
      <c r="X222" s="31">
        <v>263.82735337088673</v>
      </c>
      <c r="Y222" s="31">
        <v>137.94841513176092</v>
      </c>
      <c r="Z222" s="11">
        <v>108.16460154312597</v>
      </c>
      <c r="AA222" s="10">
        <v>91.486976843648932</v>
      </c>
      <c r="AB222" s="12">
        <v>99.592374271089653</v>
      </c>
      <c r="AC222" s="12">
        <v>232.51928299133309</v>
      </c>
      <c r="AD222" s="12">
        <v>118.57268461509666</v>
      </c>
      <c r="AE222" s="12">
        <v>92.103097423704241</v>
      </c>
      <c r="AF222" s="44">
        <v>306.39171263666464</v>
      </c>
      <c r="AG222" s="10">
        <v>416.24199777684208</v>
      </c>
      <c r="AH222" s="12">
        <v>107.15967832786407</v>
      </c>
      <c r="AI222" s="12">
        <v>116.44664453719562</v>
      </c>
      <c r="AJ222" s="12">
        <v>122.03855479600726</v>
      </c>
      <c r="AK222" s="12">
        <v>82.02794960302208</v>
      </c>
      <c r="AL222" s="11">
        <v>83.974655624966871</v>
      </c>
      <c r="AM222" s="10">
        <v>218.03681854075819</v>
      </c>
      <c r="AN222" s="12">
        <v>110.30218606145289</v>
      </c>
      <c r="AO222" s="12">
        <v>489.03595310690145</v>
      </c>
      <c r="AP222" s="11">
        <v>54.169355014789453</v>
      </c>
      <c r="AQ222" s="10">
        <v>117.31299262997442</v>
      </c>
      <c r="AR222" s="12"/>
      <c r="AS222" s="12">
        <v>84.065384731455012</v>
      </c>
      <c r="AT222" s="11">
        <v>471.71908394970541</v>
      </c>
      <c r="AU222" s="140">
        <v>208.64511274687871</v>
      </c>
    </row>
    <row r="223" spans="1:47" s="9" customFormat="1" ht="11.25">
      <c r="A223" s="7">
        <v>37986</v>
      </c>
      <c r="B223" s="10"/>
      <c r="C223" s="11">
        <v>96.710589696798053</v>
      </c>
      <c r="D223" s="10">
        <v>87.883137734351905</v>
      </c>
      <c r="E223" s="12">
        <v>93.523832018890928</v>
      </c>
      <c r="F223" s="12"/>
      <c r="G223" s="12">
        <v>90.171694994377901</v>
      </c>
      <c r="H223" s="12">
        <v>116.63045005760246</v>
      </c>
      <c r="I223" s="12">
        <v>116.21623959341289</v>
      </c>
      <c r="J223" s="12">
        <v>76.387188182428432</v>
      </c>
      <c r="K223" s="12"/>
      <c r="L223" s="186">
        <v>163.43277061205947</v>
      </c>
      <c r="M223" s="10">
        <v>101.937448172701</v>
      </c>
      <c r="N223" s="12"/>
      <c r="O223" s="11"/>
      <c r="P223" s="10">
        <v>87.537493050439721</v>
      </c>
      <c r="Q223" s="31">
        <v>190.79996953260883</v>
      </c>
      <c r="R223" s="31">
        <v>137.57980425027552</v>
      </c>
      <c r="S223" s="31">
        <v>199.16821193605287</v>
      </c>
      <c r="T223" s="31">
        <v>138.36253822872749</v>
      </c>
      <c r="U223" s="31">
        <v>215.59980191921392</v>
      </c>
      <c r="V223" s="31">
        <v>289.31736856630954</v>
      </c>
      <c r="W223" s="31">
        <v>140.29771860755935</v>
      </c>
      <c r="X223" s="31">
        <v>285.30253427056516</v>
      </c>
      <c r="Y223" s="31">
        <v>148.99176707767975</v>
      </c>
      <c r="Z223" s="11">
        <v>115.44118337071392</v>
      </c>
      <c r="AA223" s="10">
        <v>98.924209976915762</v>
      </c>
      <c r="AB223" s="12">
        <v>107.04705499564007</v>
      </c>
      <c r="AC223" s="12">
        <v>246.73362717391393</v>
      </c>
      <c r="AD223" s="12">
        <v>132.71510444694255</v>
      </c>
      <c r="AE223" s="12">
        <v>97.216668121720602</v>
      </c>
      <c r="AF223" s="44">
        <v>327.21500175080854</v>
      </c>
      <c r="AG223" s="10">
        <v>448.88449317841179</v>
      </c>
      <c r="AH223" s="12">
        <v>113.33411032462901</v>
      </c>
      <c r="AI223" s="12">
        <v>120.64667234214502</v>
      </c>
      <c r="AJ223" s="12">
        <v>127.09220360270326</v>
      </c>
      <c r="AK223" s="12">
        <v>87.805182309799534</v>
      </c>
      <c r="AL223" s="11">
        <v>89.578681981225429</v>
      </c>
      <c r="AM223" s="10">
        <v>226.04454940414212</v>
      </c>
      <c r="AN223" s="12">
        <v>112.47931175735997</v>
      </c>
      <c r="AO223" s="12">
        <v>501.76308424097454</v>
      </c>
      <c r="AP223" s="11">
        <v>56.314410202611661</v>
      </c>
      <c r="AQ223" s="10">
        <v>123.31831492068596</v>
      </c>
      <c r="AR223" s="12"/>
      <c r="AS223" s="12">
        <v>88.671749723954321</v>
      </c>
      <c r="AT223" s="11">
        <v>487.05059529741334</v>
      </c>
      <c r="AU223" s="140">
        <v>220.66083873839256</v>
      </c>
    </row>
    <row r="224" spans="1:47" s="9" customFormat="1" ht="11.25">
      <c r="A224" s="7">
        <v>38016</v>
      </c>
      <c r="B224" s="10"/>
      <c r="C224" s="11">
        <v>99.900094763307564</v>
      </c>
      <c r="D224" s="10">
        <v>90.361822669189294</v>
      </c>
      <c r="E224" s="12">
        <v>102.63460006109496</v>
      </c>
      <c r="F224" s="12"/>
      <c r="G224" s="12">
        <v>93.546831511547964</v>
      </c>
      <c r="H224" s="12">
        <v>120.99751522065991</v>
      </c>
      <c r="I224" s="12">
        <v>119.32820481126299</v>
      </c>
      <c r="J224" s="12">
        <v>79.376140433863981</v>
      </c>
      <c r="K224" s="12"/>
      <c r="L224" s="186">
        <v>176.64281538085172</v>
      </c>
      <c r="M224" s="10">
        <v>108.23122338988311</v>
      </c>
      <c r="N224" s="12"/>
      <c r="O224" s="11"/>
      <c r="P224" s="10">
        <v>88.640783764956737</v>
      </c>
      <c r="Q224" s="31">
        <v>200.01339096538786</v>
      </c>
      <c r="R224" s="31">
        <v>140.34667719674496</v>
      </c>
      <c r="S224" s="31">
        <v>200.25796080766099</v>
      </c>
      <c r="T224" s="31">
        <v>139.05756093075803</v>
      </c>
      <c r="U224" s="31">
        <v>218.47263047182309</v>
      </c>
      <c r="V224" s="31">
        <v>305.04883846437622</v>
      </c>
      <c r="W224" s="31">
        <v>141.66632678091221</v>
      </c>
      <c r="X224" s="31">
        <v>290.82657706014618</v>
      </c>
      <c r="Y224" s="31">
        <v>148.92903424314346</v>
      </c>
      <c r="Z224" s="11">
        <v>117.05311110760287</v>
      </c>
      <c r="AA224" s="10">
        <v>102.91225765204595</v>
      </c>
      <c r="AB224" s="12">
        <v>108.73895871503017</v>
      </c>
      <c r="AC224" s="12">
        <v>252.45885541298659</v>
      </c>
      <c r="AD224" s="12">
        <v>139.13840972027342</v>
      </c>
      <c r="AE224" s="12">
        <v>98.673910671465563</v>
      </c>
      <c r="AF224" s="44">
        <v>328.59777435854573</v>
      </c>
      <c r="AG224" s="10">
        <v>487.77125841710119</v>
      </c>
      <c r="AH224" s="12">
        <v>123.9967131189926</v>
      </c>
      <c r="AI224" s="12">
        <v>123.1881824013346</v>
      </c>
      <c r="AJ224" s="12">
        <v>129.22409375366675</v>
      </c>
      <c r="AK224" s="12">
        <v>96.068117265912406</v>
      </c>
      <c r="AL224" s="11">
        <v>97.398274191508207</v>
      </c>
      <c r="AM224" s="10">
        <v>230.13606886104964</v>
      </c>
      <c r="AN224" s="12">
        <v>114.08815572873117</v>
      </c>
      <c r="AO224" s="12">
        <v>512.75905226310783</v>
      </c>
      <c r="AP224" s="11">
        <v>57.189746474298076</v>
      </c>
      <c r="AQ224" s="10">
        <v>127.18059052564718</v>
      </c>
      <c r="AR224" s="12"/>
      <c r="AS224" s="12">
        <v>89.67888548648331</v>
      </c>
      <c r="AT224" s="11">
        <v>494.64512937022715</v>
      </c>
      <c r="AU224" s="140">
        <v>220.90819953861828</v>
      </c>
    </row>
    <row r="225" spans="1:47" s="9" customFormat="1" ht="11.25">
      <c r="A225" s="7">
        <v>38044</v>
      </c>
      <c r="B225" s="10"/>
      <c r="C225" s="11">
        <v>102.1541119558991</v>
      </c>
      <c r="D225" s="10">
        <v>90.203451266609207</v>
      </c>
      <c r="E225" s="12">
        <v>101.02225986548316</v>
      </c>
      <c r="F225" s="12"/>
      <c r="G225" s="12">
        <v>95.166370591118479</v>
      </c>
      <c r="H225" s="12">
        <v>121.12550217791686</v>
      </c>
      <c r="I225" s="12">
        <v>122.04349827319056</v>
      </c>
      <c r="J225" s="12">
        <v>78.710124658662352</v>
      </c>
      <c r="K225" s="12"/>
      <c r="L225" s="186">
        <v>176.71709795593125</v>
      </c>
      <c r="M225" s="10">
        <v>108.54620975917342</v>
      </c>
      <c r="N225" s="12"/>
      <c r="O225" s="11"/>
      <c r="P225" s="10">
        <v>91.213297859812883</v>
      </c>
      <c r="Q225" s="31">
        <v>205.85130581579705</v>
      </c>
      <c r="R225" s="31">
        <v>143.56031576266122</v>
      </c>
      <c r="S225" s="31">
        <v>205.8361983730282</v>
      </c>
      <c r="T225" s="31">
        <v>141.87569867942955</v>
      </c>
      <c r="U225" s="31">
        <v>220.86081596784715</v>
      </c>
      <c r="V225" s="31">
        <v>312.13037032100038</v>
      </c>
      <c r="W225" s="31">
        <v>145.58082309758865</v>
      </c>
      <c r="X225" s="31">
        <v>294.88601643584639</v>
      </c>
      <c r="Y225" s="31">
        <v>152.72936870241759</v>
      </c>
      <c r="Z225" s="11">
        <v>120.52321133882529</v>
      </c>
      <c r="AA225" s="10">
        <v>104.33392682484077</v>
      </c>
      <c r="AB225" s="12">
        <v>110.88464633193952</v>
      </c>
      <c r="AC225" s="12">
        <v>256.69751185222731</v>
      </c>
      <c r="AD225" s="12">
        <v>142.52642187740105</v>
      </c>
      <c r="AE225" s="12">
        <v>99.8283994342586</v>
      </c>
      <c r="AF225" s="44">
        <v>332.67135570621116</v>
      </c>
      <c r="AG225" s="10">
        <v>481.37755912230705</v>
      </c>
      <c r="AH225" s="12">
        <v>124.53864766525595</v>
      </c>
      <c r="AI225" s="12">
        <v>126.61534371117062</v>
      </c>
      <c r="AJ225" s="12">
        <v>133.29984691820238</v>
      </c>
      <c r="AK225" s="12">
        <v>94.687165501898306</v>
      </c>
      <c r="AL225" s="11">
        <v>96.026886352824604</v>
      </c>
      <c r="AM225" s="10">
        <v>236.0805631794897</v>
      </c>
      <c r="AN225" s="12">
        <v>117.64941874807741</v>
      </c>
      <c r="AO225" s="12">
        <v>529.99704026625363</v>
      </c>
      <c r="AP225" s="11">
        <v>58.518443076456961</v>
      </c>
      <c r="AQ225" s="10">
        <v>130.2794384047634</v>
      </c>
      <c r="AR225" s="12"/>
      <c r="AS225" s="12">
        <v>90.075834084339661</v>
      </c>
      <c r="AT225" s="11">
        <v>507.37920866711971</v>
      </c>
      <c r="AU225" s="140">
        <v>223.60986263733568</v>
      </c>
    </row>
    <row r="226" spans="1:47" s="9" customFormat="1" ht="11.25">
      <c r="A226" s="7">
        <v>38077</v>
      </c>
      <c r="B226" s="10"/>
      <c r="C226" s="11">
        <v>102.08095592308767</v>
      </c>
      <c r="D226" s="10">
        <v>88.215577490472569</v>
      </c>
      <c r="E226" s="12">
        <v>96.645530967124316</v>
      </c>
      <c r="F226" s="12"/>
      <c r="G226" s="12">
        <v>95.330450465133637</v>
      </c>
      <c r="H226" s="12">
        <v>117.89694444695081</v>
      </c>
      <c r="I226" s="12">
        <v>120.5881323298433</v>
      </c>
      <c r="J226" s="12">
        <v>76.401814308068182</v>
      </c>
      <c r="K226" s="12"/>
      <c r="L226" s="186">
        <v>172.1567387811879</v>
      </c>
      <c r="M226" s="10">
        <v>106.13740994073154</v>
      </c>
      <c r="N226" s="12"/>
      <c r="O226" s="11"/>
      <c r="P226" s="10">
        <v>89.732963322971983</v>
      </c>
      <c r="Q226" s="31">
        <v>203.96039689083429</v>
      </c>
      <c r="R226" s="31">
        <v>141.85078803773419</v>
      </c>
      <c r="S226" s="31">
        <v>202.04071472692047</v>
      </c>
      <c r="T226" s="31">
        <v>139.53687778669916</v>
      </c>
      <c r="U226" s="31">
        <v>217.6404974168158</v>
      </c>
      <c r="V226" s="31">
        <v>311.16460774219019</v>
      </c>
      <c r="W226" s="31">
        <v>143.78917184535413</v>
      </c>
      <c r="X226" s="31">
        <v>293.13312106505651</v>
      </c>
      <c r="Y226" s="31">
        <v>149.84893710020691</v>
      </c>
      <c r="Z226" s="11">
        <v>121.45910067675449</v>
      </c>
      <c r="AA226" s="10">
        <v>102.75578844512931</v>
      </c>
      <c r="AB226" s="12">
        <v>110.26359791957621</v>
      </c>
      <c r="AC226" s="12">
        <v>252.98629921930049</v>
      </c>
      <c r="AD226" s="12">
        <v>137.73341656530184</v>
      </c>
      <c r="AE226" s="12">
        <v>99.009752675520801</v>
      </c>
      <c r="AF226" s="44">
        <v>329.93282882550528</v>
      </c>
      <c r="AG226" s="10">
        <v>457.84587309580951</v>
      </c>
      <c r="AH226" s="12">
        <v>121.76131547564395</v>
      </c>
      <c r="AI226" s="12">
        <v>125.61097970290089</v>
      </c>
      <c r="AJ226" s="12">
        <v>132.01763725830239</v>
      </c>
      <c r="AK226" s="12">
        <v>89.989361432400855</v>
      </c>
      <c r="AL226" s="11">
        <v>91.667270146927976</v>
      </c>
      <c r="AM226" s="10">
        <v>238.8839233658442</v>
      </c>
      <c r="AN226" s="12">
        <v>117.43313541649945</v>
      </c>
      <c r="AO226" s="12">
        <v>530.87296314942876</v>
      </c>
      <c r="AP226" s="11">
        <v>58.662395163072247</v>
      </c>
      <c r="AQ226" s="10">
        <v>130.8158766279372</v>
      </c>
      <c r="AR226" s="12"/>
      <c r="AS226" s="12">
        <v>88.209431026960914</v>
      </c>
      <c r="AT226" s="11">
        <v>502.91580451556786</v>
      </c>
      <c r="AU226" s="140">
        <v>224.1962795021021</v>
      </c>
    </row>
    <row r="227" spans="1:47" s="9" customFormat="1" ht="11.25">
      <c r="A227" s="7">
        <v>38107</v>
      </c>
      <c r="B227" s="10"/>
      <c r="C227" s="11">
        <v>98.065314660688017</v>
      </c>
      <c r="D227" s="10">
        <v>83.516406413971936</v>
      </c>
      <c r="E227" s="12">
        <v>90.35395665763626</v>
      </c>
      <c r="F227" s="12"/>
      <c r="G227" s="12">
        <v>95.68658216763869</v>
      </c>
      <c r="H227" s="12">
        <v>112.99054714385646</v>
      </c>
      <c r="I227" s="12">
        <v>116.0124354250411</v>
      </c>
      <c r="J227" s="12">
        <v>72.37793709562834</v>
      </c>
      <c r="K227" s="12"/>
      <c r="L227" s="186">
        <v>162.5773309616205</v>
      </c>
      <c r="M227" s="10">
        <v>101.13909281971841</v>
      </c>
      <c r="N227" s="12"/>
      <c r="O227" s="11"/>
      <c r="P227" s="10">
        <v>90.057148137736917</v>
      </c>
      <c r="Q227" s="31">
        <v>197.67741318144388</v>
      </c>
      <c r="R227" s="31">
        <v>138.96363937147123</v>
      </c>
      <c r="S227" s="31">
        <v>195.77624032609756</v>
      </c>
      <c r="T227" s="31">
        <v>140.59770410933501</v>
      </c>
      <c r="U227" s="31">
        <v>214.15542013168033</v>
      </c>
      <c r="V227" s="31">
        <v>302.95789014467613</v>
      </c>
      <c r="W227" s="31">
        <v>144.44468252321624</v>
      </c>
      <c r="X227" s="31">
        <v>291.3673551506447</v>
      </c>
      <c r="Y227" s="31">
        <v>151.23455290918719</v>
      </c>
      <c r="Z227" s="11">
        <v>120.02050750441812</v>
      </c>
      <c r="AA227" s="10">
        <v>100.55251822958171</v>
      </c>
      <c r="AB227" s="12">
        <v>107.12491455857763</v>
      </c>
      <c r="AC227" s="12">
        <v>248.18154265248947</v>
      </c>
      <c r="AD227" s="12">
        <v>133.13635230603776</v>
      </c>
      <c r="AE227" s="12">
        <v>96.315029132557413</v>
      </c>
      <c r="AF227" s="44">
        <v>324.22221239049935</v>
      </c>
      <c r="AG227" s="10">
        <v>429.79850184998577</v>
      </c>
      <c r="AH227" s="12">
        <v>112.52655969095657</v>
      </c>
      <c r="AI227" s="12">
        <v>121.52392426327428</v>
      </c>
      <c r="AJ227" s="12">
        <v>129.58759321670436</v>
      </c>
      <c r="AK227" s="12">
        <v>84.339281415570213</v>
      </c>
      <c r="AL227" s="11">
        <v>85.571252742056018</v>
      </c>
      <c r="AM227" s="10">
        <v>236.36658964120716</v>
      </c>
      <c r="AN227" s="12">
        <v>115.99725783352258</v>
      </c>
      <c r="AO227" s="12">
        <v>525.55502672576836</v>
      </c>
      <c r="AP227" s="11">
        <v>58.061258390528899</v>
      </c>
      <c r="AQ227" s="10">
        <v>125.84671849468434</v>
      </c>
      <c r="AR227" s="12"/>
      <c r="AS227" s="12">
        <v>86.469360006294508</v>
      </c>
      <c r="AT227" s="11">
        <v>489.52146204457569</v>
      </c>
      <c r="AU227" s="140">
        <v>216.30353916074239</v>
      </c>
    </row>
    <row r="228" spans="1:47" s="9" customFormat="1" ht="11.25">
      <c r="A228" s="7">
        <v>38135</v>
      </c>
      <c r="B228" s="10"/>
      <c r="C228" s="11">
        <v>100.50424309508391</v>
      </c>
      <c r="D228" s="10">
        <v>87.418589113210487</v>
      </c>
      <c r="E228" s="12">
        <v>92.59468194284824</v>
      </c>
      <c r="F228" s="12"/>
      <c r="G228" s="12">
        <v>97.096371021928306</v>
      </c>
      <c r="H228" s="12">
        <v>119.11290071278817</v>
      </c>
      <c r="I228" s="12">
        <v>119.35058188988344</v>
      </c>
      <c r="J228" s="12">
        <v>75.965498423399524</v>
      </c>
      <c r="K228" s="12"/>
      <c r="L228" s="186">
        <v>163.97322604398539</v>
      </c>
      <c r="M228" s="10">
        <v>104.04185306593692</v>
      </c>
      <c r="N228" s="12"/>
      <c r="O228" s="11"/>
      <c r="P228" s="10">
        <v>89.889037494796142</v>
      </c>
      <c r="Q228" s="31">
        <v>204.81558806045675</v>
      </c>
      <c r="R228" s="31">
        <v>141.59895402736655</v>
      </c>
      <c r="S228" s="31">
        <v>204.22535161432614</v>
      </c>
      <c r="T228" s="31">
        <v>142.97762394242639</v>
      </c>
      <c r="U228" s="31">
        <v>220.18130392780353</v>
      </c>
      <c r="V228" s="31">
        <v>319.65366922255271</v>
      </c>
      <c r="W228" s="31">
        <v>144.73189141882619</v>
      </c>
      <c r="X228" s="31">
        <v>301.22103285307412</v>
      </c>
      <c r="Y228" s="31">
        <v>151.3890160173319</v>
      </c>
      <c r="Z228" s="11">
        <v>121.85077267013173</v>
      </c>
      <c r="AA228" s="10">
        <v>100.77885072544994</v>
      </c>
      <c r="AB228" s="12">
        <v>107.82786020646454</v>
      </c>
      <c r="AC228" s="12">
        <v>251.96892604875595</v>
      </c>
      <c r="AD228" s="12">
        <v>135.64021845510263</v>
      </c>
      <c r="AE228" s="12">
        <v>98.130279416829282</v>
      </c>
      <c r="AF228" s="44">
        <v>325.41586688653672</v>
      </c>
      <c r="AG228" s="10">
        <v>441.85920284938368</v>
      </c>
      <c r="AH228" s="12">
        <v>116.47779760521937</v>
      </c>
      <c r="AI228" s="12">
        <v>123.1878086463478</v>
      </c>
      <c r="AJ228" s="12">
        <v>130.47680901480007</v>
      </c>
      <c r="AK228" s="12">
        <v>86.149620885419338</v>
      </c>
      <c r="AL228" s="11">
        <v>88.401075130408145</v>
      </c>
      <c r="AM228" s="10">
        <v>238.70170798921166</v>
      </c>
      <c r="AN228" s="12">
        <v>117.49000254143533</v>
      </c>
      <c r="AO228" s="12">
        <v>535.89740276009263</v>
      </c>
      <c r="AP228" s="11">
        <v>58.77661957820817</v>
      </c>
      <c r="AQ228" s="10">
        <v>127.31078060762655</v>
      </c>
      <c r="AR228" s="12"/>
      <c r="AS228" s="12">
        <v>87.31046347240374</v>
      </c>
      <c r="AT228" s="11">
        <v>497.37380405732881</v>
      </c>
      <c r="AU228" s="140">
        <v>218.66883999181903</v>
      </c>
    </row>
    <row r="229" spans="1:47" s="9" customFormat="1" ht="11.25">
      <c r="A229" s="7">
        <v>38168</v>
      </c>
      <c r="B229" s="10"/>
      <c r="C229" s="11">
        <v>101.82337616696813</v>
      </c>
      <c r="D229" s="10">
        <v>89.629457153061864</v>
      </c>
      <c r="E229" s="12">
        <v>99.100728844668041</v>
      </c>
      <c r="F229" s="12"/>
      <c r="G229" s="12">
        <v>98.213891678033917</v>
      </c>
      <c r="H229" s="12">
        <v>121.01101978459901</v>
      </c>
      <c r="I229" s="12">
        <v>121.18615872235073</v>
      </c>
      <c r="J229" s="12">
        <v>76.963947688449664</v>
      </c>
      <c r="K229" s="12"/>
      <c r="L229" s="186">
        <v>177.33835385896518</v>
      </c>
      <c r="M229" s="10">
        <v>106.9420850268049</v>
      </c>
      <c r="N229" s="12"/>
      <c r="O229" s="11"/>
      <c r="P229" s="10">
        <v>92.182815464256791</v>
      </c>
      <c r="Q229" s="31">
        <v>209.26037306319193</v>
      </c>
      <c r="R229" s="31">
        <v>144.24674685247322</v>
      </c>
      <c r="S229" s="31">
        <v>209.77873723457762</v>
      </c>
      <c r="T229" s="31">
        <v>146.14722625834654</v>
      </c>
      <c r="U229" s="31">
        <v>224.55056851206859</v>
      </c>
      <c r="V229" s="31">
        <v>326.04152585912203</v>
      </c>
      <c r="W229" s="31">
        <v>148.18410176703105</v>
      </c>
      <c r="X229" s="31">
        <v>309.84661490624569</v>
      </c>
      <c r="Y229" s="31">
        <v>152.57204760244556</v>
      </c>
      <c r="Z229" s="11">
        <v>126.87144208430207</v>
      </c>
      <c r="AA229" s="10">
        <v>107.35218813375839</v>
      </c>
      <c r="AB229" s="12">
        <v>110.44233760058465</v>
      </c>
      <c r="AC229" s="12">
        <v>259.60943004304306</v>
      </c>
      <c r="AD229" s="12">
        <v>141.2482149918865</v>
      </c>
      <c r="AE229" s="12">
        <v>100.16499560804453</v>
      </c>
      <c r="AF229" s="44">
        <v>335.1653316082942</v>
      </c>
      <c r="AG229" s="10">
        <v>474.0544008516834</v>
      </c>
      <c r="AH229" s="12">
        <v>122.82196451321677</v>
      </c>
      <c r="AI229" s="12">
        <v>124.88288788872711</v>
      </c>
      <c r="AJ229" s="12">
        <v>134.32497973675981</v>
      </c>
      <c r="AK229" s="12">
        <v>92.212164911829262</v>
      </c>
      <c r="AL229" s="11">
        <v>94.372476948114823</v>
      </c>
      <c r="AM229" s="10">
        <v>244.8417535907335</v>
      </c>
      <c r="AN229" s="12">
        <v>119.00099214738299</v>
      </c>
      <c r="AO229" s="12">
        <v>546.06641019493065</v>
      </c>
      <c r="AP229" s="11">
        <v>59.913246139480314</v>
      </c>
      <c r="AQ229" s="10">
        <v>132.60378248090504</v>
      </c>
      <c r="AR229" s="12"/>
      <c r="AS229" s="12">
        <v>88.26850197524432</v>
      </c>
      <c r="AT229" s="11">
        <v>502.36393656260657</v>
      </c>
      <c r="AU229" s="140">
        <v>227.94798661621988</v>
      </c>
    </row>
    <row r="230" spans="1:47" s="9" customFormat="1" ht="11.25">
      <c r="A230" s="7">
        <v>38198</v>
      </c>
      <c r="B230" s="10"/>
      <c r="C230" s="11">
        <v>96.700046378053955</v>
      </c>
      <c r="D230" s="10">
        <v>81.468961480084886</v>
      </c>
      <c r="E230" s="12">
        <v>90.345779799492931</v>
      </c>
      <c r="F230" s="12"/>
      <c r="G230" s="12">
        <v>91.963060476860662</v>
      </c>
      <c r="H230" s="12">
        <v>108.73553327389261</v>
      </c>
      <c r="I230" s="12">
        <v>112.53867706853769</v>
      </c>
      <c r="J230" s="12">
        <v>69.517071632703647</v>
      </c>
      <c r="K230" s="12"/>
      <c r="L230" s="186">
        <v>167.33508445689387</v>
      </c>
      <c r="M230" s="10">
        <v>97.046783040446016</v>
      </c>
      <c r="N230" s="12"/>
      <c r="O230" s="11"/>
      <c r="P230" s="10">
        <v>87.947382576780726</v>
      </c>
      <c r="Q230" s="31">
        <v>190.01298480271851</v>
      </c>
      <c r="R230" s="31">
        <v>130.6893961217655</v>
      </c>
      <c r="S230" s="31">
        <v>193.40049308159891</v>
      </c>
      <c r="T230" s="31">
        <v>138.24138913095675</v>
      </c>
      <c r="U230" s="31">
        <v>208.08590219194747</v>
      </c>
      <c r="V230" s="31">
        <v>302.99586095768598</v>
      </c>
      <c r="W230" s="31">
        <v>140.65169093365861</v>
      </c>
      <c r="X230" s="31">
        <v>292.12747417107261</v>
      </c>
      <c r="Y230" s="31">
        <v>144.20838620510904</v>
      </c>
      <c r="Z230" s="11">
        <v>122.74624120483126</v>
      </c>
      <c r="AA230" s="10">
        <v>103.15145780277123</v>
      </c>
      <c r="AB230" s="12">
        <v>109.44838159945732</v>
      </c>
      <c r="AC230" s="12">
        <v>250.24724287716384</v>
      </c>
      <c r="AD230" s="12">
        <v>133.88194502265321</v>
      </c>
      <c r="AE230" s="12">
        <v>96.874847354124952</v>
      </c>
      <c r="AF230" s="44">
        <v>331.42057211575485</v>
      </c>
      <c r="AG230" s="10">
        <v>432.22755007206621</v>
      </c>
      <c r="AH230" s="12">
        <v>112.3335328233116</v>
      </c>
      <c r="AI230" s="12">
        <v>120.30988458413783</v>
      </c>
      <c r="AJ230" s="12">
        <v>129.42077907601356</v>
      </c>
      <c r="AK230" s="12">
        <v>84.281493092812653</v>
      </c>
      <c r="AL230" s="11">
        <v>85.794680699435105</v>
      </c>
      <c r="AM230" s="10">
        <v>236.12625378260003</v>
      </c>
      <c r="AN230" s="12">
        <v>114.90361697172791</v>
      </c>
      <c r="AO230" s="12">
        <v>529.08580000950928</v>
      </c>
      <c r="AP230" s="11">
        <v>57.592444385481613</v>
      </c>
      <c r="AQ230" s="10">
        <v>125.20807222714397</v>
      </c>
      <c r="AR230" s="12"/>
      <c r="AS230" s="12">
        <v>85.24460850732622</v>
      </c>
      <c r="AT230" s="11">
        <v>489.04990813732263</v>
      </c>
      <c r="AU230" s="140">
        <v>215.46990867566007</v>
      </c>
    </row>
    <row r="231" spans="1:47" s="9" customFormat="1" ht="11.25">
      <c r="A231" s="7">
        <v>38230</v>
      </c>
      <c r="B231" s="10"/>
      <c r="C231" s="11">
        <v>96.549552747053895</v>
      </c>
      <c r="D231" s="10">
        <v>78.348791084014763</v>
      </c>
      <c r="E231" s="12">
        <v>86.490409540515643</v>
      </c>
      <c r="F231" s="12"/>
      <c r="G231" s="12">
        <v>91.163630208680942</v>
      </c>
      <c r="H231" s="12">
        <v>105.34185113305411</v>
      </c>
      <c r="I231" s="12">
        <v>109.61624146168515</v>
      </c>
      <c r="J231" s="12">
        <v>67.897564890471742</v>
      </c>
      <c r="K231" s="12"/>
      <c r="L231" s="186">
        <v>159.24477627310364</v>
      </c>
      <c r="M231" s="10">
        <v>93.809630125263979</v>
      </c>
      <c r="N231" s="12">
        <v>100</v>
      </c>
      <c r="O231" s="11"/>
      <c r="P231" s="10">
        <v>86.865133749431649</v>
      </c>
      <c r="Q231" s="31">
        <v>181.10424881180123</v>
      </c>
      <c r="R231" s="31">
        <v>123.46493596612483</v>
      </c>
      <c r="S231" s="31">
        <v>182.38498119715027</v>
      </c>
      <c r="T231" s="31">
        <v>135.6850265983193</v>
      </c>
      <c r="U231" s="31">
        <v>201.11546977234792</v>
      </c>
      <c r="V231" s="31">
        <v>290.12114869130579</v>
      </c>
      <c r="W231" s="31">
        <v>139.00853163322518</v>
      </c>
      <c r="X231" s="31">
        <v>277.72792642210464</v>
      </c>
      <c r="Y231" s="31">
        <v>148.06040115859912</v>
      </c>
      <c r="Z231" s="11">
        <v>124.27975708927161</v>
      </c>
      <c r="AA231" s="10">
        <v>102.68257073515849</v>
      </c>
      <c r="AB231" s="12">
        <v>110.80758399362315</v>
      </c>
      <c r="AC231" s="12">
        <v>249.92954066151904</v>
      </c>
      <c r="AD231" s="12">
        <v>133.14712897279654</v>
      </c>
      <c r="AE231" s="12">
        <v>97.775346902312407</v>
      </c>
      <c r="AF231" s="44">
        <v>331.71075362638908</v>
      </c>
      <c r="AG231" s="10">
        <v>416.15763198253438</v>
      </c>
      <c r="AH231" s="12">
        <v>105.05489335455273</v>
      </c>
      <c r="AI231" s="12">
        <v>122.29072897125792</v>
      </c>
      <c r="AJ231" s="12">
        <v>131.20069784715415</v>
      </c>
      <c r="AK231" s="12">
        <v>80.470454336708912</v>
      </c>
      <c r="AL231" s="11">
        <v>81.839553635564727</v>
      </c>
      <c r="AM231" s="10">
        <v>240.84519404919317</v>
      </c>
      <c r="AN231" s="12">
        <v>115.28240359017094</v>
      </c>
      <c r="AO231" s="12">
        <v>535.46355250295608</v>
      </c>
      <c r="AP231" s="11">
        <v>57.780270847353925</v>
      </c>
      <c r="AQ231" s="10">
        <v>122.39595833014261</v>
      </c>
      <c r="AR231" s="12"/>
      <c r="AS231" s="12">
        <v>86.138638890104275</v>
      </c>
      <c r="AT231" s="11">
        <v>495.3028124188998</v>
      </c>
      <c r="AU231" s="140">
        <v>210.83958962016533</v>
      </c>
    </row>
    <row r="232" spans="1:47" s="9" customFormat="1" ht="11.25">
      <c r="A232" s="7">
        <v>38260</v>
      </c>
      <c r="B232" s="10"/>
      <c r="C232" s="11">
        <v>98.999415380067489</v>
      </c>
      <c r="D232" s="10">
        <v>81.035715010252318</v>
      </c>
      <c r="E232" s="12">
        <v>86.99615991138873</v>
      </c>
      <c r="F232" s="12"/>
      <c r="G232" s="12">
        <v>92.716743528090134</v>
      </c>
      <c r="H232" s="12">
        <v>109.13037902680635</v>
      </c>
      <c r="I232" s="12">
        <v>114.87575160463116</v>
      </c>
      <c r="J232" s="12">
        <v>69.995141103456689</v>
      </c>
      <c r="K232" s="12">
        <v>100</v>
      </c>
      <c r="L232" s="186">
        <v>160.2782722054591</v>
      </c>
      <c r="M232" s="10">
        <v>97.167826112078814</v>
      </c>
      <c r="N232" s="12">
        <v>100.44579073</v>
      </c>
      <c r="O232" s="11"/>
      <c r="P232" s="10">
        <v>87.323267480054355</v>
      </c>
      <c r="Q232" s="31">
        <v>187.29444636746325</v>
      </c>
      <c r="R232" s="31">
        <v>125.87888288535498</v>
      </c>
      <c r="S232" s="31">
        <v>186.38456346071618</v>
      </c>
      <c r="T232" s="31">
        <v>137.94198690745097</v>
      </c>
      <c r="U232" s="31">
        <v>207.84015969050711</v>
      </c>
      <c r="V232" s="31">
        <v>300.13099559979781</v>
      </c>
      <c r="W232" s="31">
        <v>139.4363365057018</v>
      </c>
      <c r="X232" s="31">
        <v>283.07555403848858</v>
      </c>
      <c r="Y232" s="31">
        <v>149.16683121812872</v>
      </c>
      <c r="Z232" s="11">
        <v>125.00387049899092</v>
      </c>
      <c r="AA232" s="10">
        <v>102.96399693327041</v>
      </c>
      <c r="AB232" s="12">
        <v>112.71172802768403</v>
      </c>
      <c r="AC232" s="12">
        <v>257.50131852567779</v>
      </c>
      <c r="AD232" s="12">
        <v>135.48980751161142</v>
      </c>
      <c r="AE232" s="12">
        <v>100.17750144556426</v>
      </c>
      <c r="AF232" s="44">
        <v>339.97017240321719</v>
      </c>
      <c r="AG232" s="10">
        <v>419.24765436144662</v>
      </c>
      <c r="AH232" s="12">
        <v>107.59066826879103</v>
      </c>
      <c r="AI232" s="12">
        <v>123.07978754275389</v>
      </c>
      <c r="AJ232" s="12">
        <v>132.42061875304242</v>
      </c>
      <c r="AK232" s="12">
        <v>80.757798909396826</v>
      </c>
      <c r="AL232" s="11">
        <v>82.539693928768301</v>
      </c>
      <c r="AM232" s="10">
        <v>245.2483402260622</v>
      </c>
      <c r="AN232" s="12">
        <v>116.24600077134784</v>
      </c>
      <c r="AO232" s="12">
        <v>538.98013454699378</v>
      </c>
      <c r="AP232" s="11">
        <v>60.079171462805029</v>
      </c>
      <c r="AQ232" s="10">
        <v>127.70701247738724</v>
      </c>
      <c r="AR232" s="12"/>
      <c r="AS232" s="12">
        <v>85.581219222673283</v>
      </c>
      <c r="AT232" s="11">
        <v>503.31716983366584</v>
      </c>
      <c r="AU232" s="140">
        <v>212.47597892708433</v>
      </c>
    </row>
    <row r="233" spans="1:47" s="9" customFormat="1" ht="11.25">
      <c r="A233" s="7">
        <v>38289</v>
      </c>
      <c r="B233" s="10"/>
      <c r="C233" s="11">
        <v>104.37825609800286</v>
      </c>
      <c r="D233" s="10">
        <v>86.755338081704267</v>
      </c>
      <c r="E233" s="12">
        <v>91.276480487533263</v>
      </c>
      <c r="F233" s="12"/>
      <c r="G233" s="12">
        <v>93.774344640811492</v>
      </c>
      <c r="H233" s="12">
        <v>116.46419168432897</v>
      </c>
      <c r="I233" s="12">
        <v>119.42964783480529</v>
      </c>
      <c r="J233" s="12">
        <v>72.444818683514043</v>
      </c>
      <c r="K233" s="12">
        <v>104.34914570180001</v>
      </c>
      <c r="L233" s="186">
        <v>167.94279019616661</v>
      </c>
      <c r="M233" s="10">
        <v>102.37467011550223</v>
      </c>
      <c r="N233" s="12">
        <v>103.046462369477</v>
      </c>
      <c r="O233" s="11"/>
      <c r="P233" s="10">
        <v>92.781038687253115</v>
      </c>
      <c r="Q233" s="31">
        <v>203.82684473876284</v>
      </c>
      <c r="R233" s="31">
        <v>138.40539766575091</v>
      </c>
      <c r="S233" s="31">
        <v>202.23169476286998</v>
      </c>
      <c r="T233" s="31">
        <v>148.55800773752784</v>
      </c>
      <c r="U233" s="31">
        <v>223.70797440387688</v>
      </c>
      <c r="V233" s="31">
        <v>327.44114542650539</v>
      </c>
      <c r="W233" s="31">
        <v>151.51957904200086</v>
      </c>
      <c r="X233" s="31">
        <v>297.42422189940407</v>
      </c>
      <c r="Y233" s="31">
        <v>158.22157321175033</v>
      </c>
      <c r="Z233" s="11">
        <v>126.27810844501273</v>
      </c>
      <c r="AA233" s="10">
        <v>105.44325471884832</v>
      </c>
      <c r="AB233" s="12">
        <v>115.52539621184688</v>
      </c>
      <c r="AC233" s="12">
        <v>259.91756630280565</v>
      </c>
      <c r="AD233" s="12">
        <v>142.61429347490161</v>
      </c>
      <c r="AE233" s="12">
        <v>101.93101049031648</v>
      </c>
      <c r="AF233" s="44">
        <v>345.64808835854154</v>
      </c>
      <c r="AG233" s="10">
        <v>440.90848814862147</v>
      </c>
      <c r="AH233" s="12">
        <v>115.13091451237376</v>
      </c>
      <c r="AI233" s="12">
        <v>123.92410663919759</v>
      </c>
      <c r="AJ233" s="12">
        <v>133.61129311711079</v>
      </c>
      <c r="AK233" s="12">
        <v>83.600848775005659</v>
      </c>
      <c r="AL233" s="11">
        <v>87.260545494083658</v>
      </c>
      <c r="AM233" s="10">
        <v>249.34248198380473</v>
      </c>
      <c r="AN233" s="12">
        <v>118.54630698934822</v>
      </c>
      <c r="AO233" s="12">
        <v>544.82318077386333</v>
      </c>
      <c r="AP233" s="11">
        <v>60.943871814816646</v>
      </c>
      <c r="AQ233" s="10">
        <v>129.12461349232001</v>
      </c>
      <c r="AR233" s="12"/>
      <c r="AS233" s="12">
        <v>87.133885084603889</v>
      </c>
      <c r="AT233" s="11">
        <v>514.31490618366513</v>
      </c>
      <c r="AU233" s="140">
        <v>217.36500870700078</v>
      </c>
    </row>
    <row r="234" spans="1:47" s="9" customFormat="1" ht="11.25">
      <c r="A234" s="7">
        <v>38321</v>
      </c>
      <c r="B234" s="10"/>
      <c r="C234" s="11">
        <v>111.66234591392451</v>
      </c>
      <c r="D234" s="10">
        <v>92.525105399311769</v>
      </c>
      <c r="E234" s="12">
        <v>100.53024831078937</v>
      </c>
      <c r="F234" s="12"/>
      <c r="G234" s="12">
        <v>98.609603820284804</v>
      </c>
      <c r="H234" s="12">
        <v>123.00308227049163</v>
      </c>
      <c r="I234" s="12">
        <v>126.06911331989373</v>
      </c>
      <c r="J234" s="12">
        <v>74.534235024562875</v>
      </c>
      <c r="K234" s="12">
        <v>109.8945996720154</v>
      </c>
      <c r="L234" s="186">
        <v>187.86323905031645</v>
      </c>
      <c r="M234" s="10">
        <v>110.31762141397724</v>
      </c>
      <c r="N234" s="12">
        <v>110.63245252976043</v>
      </c>
      <c r="O234" s="11"/>
      <c r="P234" s="10">
        <v>98.757883511515274</v>
      </c>
      <c r="Q234" s="31">
        <v>217.90264152853132</v>
      </c>
      <c r="R234" s="31">
        <v>147.71806574606595</v>
      </c>
      <c r="S234" s="31">
        <v>218.56564540132484</v>
      </c>
      <c r="T234" s="31">
        <v>160.78081689186331</v>
      </c>
      <c r="U234" s="31">
        <v>241.29289766465268</v>
      </c>
      <c r="V234" s="31">
        <v>356.99631720267013</v>
      </c>
      <c r="W234" s="31">
        <v>162.56269930682464</v>
      </c>
      <c r="X234" s="31">
        <v>323.64096546598012</v>
      </c>
      <c r="Y234" s="31">
        <v>163.68251518124191</v>
      </c>
      <c r="Z234" s="11">
        <v>133.20467973902424</v>
      </c>
      <c r="AA234" s="10">
        <v>112.40242021280405</v>
      </c>
      <c r="AB234" s="12">
        <v>123.68464251079266</v>
      </c>
      <c r="AC234" s="12">
        <v>271.07113535188137</v>
      </c>
      <c r="AD234" s="12">
        <v>155.13576587140287</v>
      </c>
      <c r="AE234" s="12">
        <v>108.19418578662747</v>
      </c>
      <c r="AF234" s="44">
        <v>365.31420616371713</v>
      </c>
      <c r="AG234" s="10">
        <v>483.28268997592659</v>
      </c>
      <c r="AH234" s="12">
        <v>127.63281488457044</v>
      </c>
      <c r="AI234" s="12">
        <v>129.43613607804116</v>
      </c>
      <c r="AJ234" s="12">
        <v>140.58107233273788</v>
      </c>
      <c r="AK234" s="12">
        <v>92.562307036674596</v>
      </c>
      <c r="AL234" s="11">
        <v>94.341850674323354</v>
      </c>
      <c r="AM234" s="10">
        <v>261.47044881600772</v>
      </c>
      <c r="AN234" s="12">
        <v>124.67093780310786</v>
      </c>
      <c r="AO234" s="12">
        <v>567.97741142023301</v>
      </c>
      <c r="AP234" s="11">
        <v>65.083353757532493</v>
      </c>
      <c r="AQ234" s="10">
        <v>138.0218098561003</v>
      </c>
      <c r="AR234" s="12"/>
      <c r="AS234" s="12">
        <v>89.484801585801179</v>
      </c>
      <c r="AT234" s="11">
        <v>541.81615319397315</v>
      </c>
      <c r="AU234" s="140">
        <v>228.53991769663466</v>
      </c>
    </row>
    <row r="235" spans="1:47" s="9" customFormat="1" ht="11.25">
      <c r="A235" s="7">
        <v>38352</v>
      </c>
      <c r="B235" s="10"/>
      <c r="C235" s="11">
        <v>115.29243687222808</v>
      </c>
      <c r="D235" s="10">
        <v>96.097198376139914</v>
      </c>
      <c r="E235" s="12">
        <v>104.01246604273103</v>
      </c>
      <c r="F235" s="12"/>
      <c r="G235" s="12">
        <v>101.94562218739938</v>
      </c>
      <c r="H235" s="12">
        <v>126.78117186638266</v>
      </c>
      <c r="I235" s="12">
        <v>129.64560956664076</v>
      </c>
      <c r="J235" s="12">
        <v>76.433120876121365</v>
      </c>
      <c r="K235" s="12">
        <v>112.69707821742217</v>
      </c>
      <c r="L235" s="186">
        <v>194.43313965216251</v>
      </c>
      <c r="M235" s="10">
        <v>115.65452708757485</v>
      </c>
      <c r="N235" s="12">
        <v>115.74261708322037</v>
      </c>
      <c r="O235" s="11"/>
      <c r="P235" s="10">
        <v>104.88425172494577</v>
      </c>
      <c r="Q235" s="31">
        <v>231.68524944643357</v>
      </c>
      <c r="R235" s="31">
        <v>157.5279663593972</v>
      </c>
      <c r="S235" s="31">
        <v>232.97304687226355</v>
      </c>
      <c r="T235" s="31">
        <v>170.03698781402591</v>
      </c>
      <c r="U235" s="31">
        <v>255.55395940745734</v>
      </c>
      <c r="V235" s="31">
        <v>379.47241335179399</v>
      </c>
      <c r="W235" s="31">
        <v>171.94886424811148</v>
      </c>
      <c r="X235" s="31">
        <v>339.83162647265209</v>
      </c>
      <c r="Y235" s="31">
        <v>170.82391293511796</v>
      </c>
      <c r="Z235" s="11">
        <v>135.41943135551659</v>
      </c>
      <c r="AA235" s="10">
        <v>117.19292478093752</v>
      </c>
      <c r="AB235" s="12">
        <v>126.18521271895069</v>
      </c>
      <c r="AC235" s="12">
        <v>283.32001138835716</v>
      </c>
      <c r="AD235" s="12">
        <v>161.20343317544041</v>
      </c>
      <c r="AE235" s="12">
        <v>113.09879111424921</v>
      </c>
      <c r="AF235" s="44">
        <v>376.30941966073851</v>
      </c>
      <c r="AG235" s="10">
        <v>497.64587598578089</v>
      </c>
      <c r="AH235" s="12">
        <v>132.24844370007128</v>
      </c>
      <c r="AI235" s="12">
        <v>135.90753238093285</v>
      </c>
      <c r="AJ235" s="12">
        <v>147.08336602898217</v>
      </c>
      <c r="AK235" s="12">
        <v>95.590932488355932</v>
      </c>
      <c r="AL235" s="11">
        <v>98.870509016357019</v>
      </c>
      <c r="AM235" s="10">
        <v>269.96668523136435</v>
      </c>
      <c r="AN235" s="12">
        <v>129.17827462066506</v>
      </c>
      <c r="AO235" s="12">
        <v>589.80565248621872</v>
      </c>
      <c r="AP235" s="11">
        <v>66.881119112973067</v>
      </c>
      <c r="AQ235" s="10">
        <v>143.51766627734773</v>
      </c>
      <c r="AR235" s="12"/>
      <c r="AS235" s="12">
        <v>92.969872095699614</v>
      </c>
      <c r="AT235" s="11">
        <v>559.88261653756535</v>
      </c>
      <c r="AU235" s="140">
        <v>236.44611902539913</v>
      </c>
    </row>
    <row r="236" spans="1:47" s="9" customFormat="1" ht="11.25">
      <c r="A236" s="7">
        <v>38383</v>
      </c>
      <c r="B236" s="10"/>
      <c r="C236" s="11">
        <v>109.15441523682796</v>
      </c>
      <c r="D236" s="10">
        <v>90.483566808456487</v>
      </c>
      <c r="E236" s="12">
        <v>95.836107660411599</v>
      </c>
      <c r="F236" s="12"/>
      <c r="G236" s="12">
        <v>97.179299736115638</v>
      </c>
      <c r="H236" s="12">
        <v>119.80335354248662</v>
      </c>
      <c r="I236" s="12">
        <v>124.65312685629745</v>
      </c>
      <c r="J236" s="12">
        <v>71.504078658598715</v>
      </c>
      <c r="K236" s="12">
        <v>106.03693489746966</v>
      </c>
      <c r="L236" s="186">
        <v>183.51074237048462</v>
      </c>
      <c r="M236" s="10">
        <v>108.47202154161869</v>
      </c>
      <c r="N236" s="12">
        <v>112.05212156091223</v>
      </c>
      <c r="O236" s="11"/>
      <c r="P236" s="10">
        <v>96.501262346458617</v>
      </c>
      <c r="Q236" s="31">
        <v>219.02357179120116</v>
      </c>
      <c r="R236" s="31">
        <v>145.12292886005278</v>
      </c>
      <c r="S236" s="31">
        <v>217.69171104122429</v>
      </c>
      <c r="T236" s="31">
        <v>155.33287945803946</v>
      </c>
      <c r="U236" s="31">
        <v>236.03777885787432</v>
      </c>
      <c r="V236" s="31">
        <v>365.68016214224758</v>
      </c>
      <c r="W236" s="31">
        <v>156.72005712835761</v>
      </c>
      <c r="X236" s="31">
        <v>317.33369349491682</v>
      </c>
      <c r="Y236" s="31">
        <v>160.7652396141203</v>
      </c>
      <c r="Z236" s="11">
        <v>132.78872974531976</v>
      </c>
      <c r="AA236" s="10">
        <v>110.18588541749801</v>
      </c>
      <c r="AB236" s="12">
        <v>123.96786972421177</v>
      </c>
      <c r="AC236" s="12">
        <v>273.82027054610779</v>
      </c>
      <c r="AD236" s="12">
        <v>149.4036756354825</v>
      </c>
      <c r="AE236" s="12">
        <v>108.91948768347245</v>
      </c>
      <c r="AF236" s="44">
        <v>357.61357327195071</v>
      </c>
      <c r="AG236" s="10">
        <v>460.4563352602791</v>
      </c>
      <c r="AH236" s="12">
        <v>120.62821849715283</v>
      </c>
      <c r="AI236" s="12">
        <v>131.20717840295529</v>
      </c>
      <c r="AJ236" s="12">
        <v>143.11138699234613</v>
      </c>
      <c r="AK236" s="12">
        <v>88.62464323588523</v>
      </c>
      <c r="AL236" s="11">
        <v>91.752597510229307</v>
      </c>
      <c r="AM236" s="10">
        <v>266.89208905949158</v>
      </c>
      <c r="AN236" s="12">
        <v>127.89938825628724</v>
      </c>
      <c r="AO236" s="12">
        <v>581.36969876764078</v>
      </c>
      <c r="AP236" s="11">
        <v>65.153513413398031</v>
      </c>
      <c r="AQ236" s="10">
        <v>137.80969158845792</v>
      </c>
      <c r="AR236" s="12"/>
      <c r="AS236" s="12">
        <v>90.186734100459219</v>
      </c>
      <c r="AT236" s="11">
        <v>547.35271249968889</v>
      </c>
      <c r="AU236" s="140">
        <v>227.35845430832933</v>
      </c>
    </row>
    <row r="237" spans="1:47" s="9" customFormat="1" ht="11.25">
      <c r="A237" s="7">
        <v>38411</v>
      </c>
      <c r="B237" s="10"/>
      <c r="C237" s="11">
        <v>112.91494852664145</v>
      </c>
      <c r="D237" s="10">
        <v>92.620955258356105</v>
      </c>
      <c r="E237" s="12">
        <v>94.64782653251298</v>
      </c>
      <c r="F237" s="12"/>
      <c r="G237" s="12">
        <v>98.223904123614716</v>
      </c>
      <c r="H237" s="12">
        <v>119.80224095270295</v>
      </c>
      <c r="I237" s="12">
        <v>126.30836056317514</v>
      </c>
      <c r="J237" s="12">
        <v>72.344216224070365</v>
      </c>
      <c r="K237" s="12">
        <v>107.37323743726564</v>
      </c>
      <c r="L237" s="186">
        <v>184.79548392426179</v>
      </c>
      <c r="M237" s="10">
        <v>109.01792386427243</v>
      </c>
      <c r="N237" s="12">
        <v>114.02110626303158</v>
      </c>
      <c r="O237" s="11">
        <v>100</v>
      </c>
      <c r="P237" s="10">
        <v>98.628618645532782</v>
      </c>
      <c r="Q237" s="31">
        <v>220.20856378260598</v>
      </c>
      <c r="R237" s="31">
        <v>146.54642805940674</v>
      </c>
      <c r="S237" s="31">
        <v>217.01879113172211</v>
      </c>
      <c r="T237" s="31">
        <v>154.6438507646819</v>
      </c>
      <c r="U237" s="31">
        <v>236.52155716866582</v>
      </c>
      <c r="V237" s="31">
        <v>369.51455999121606</v>
      </c>
      <c r="W237" s="31">
        <v>156.76672601056958</v>
      </c>
      <c r="X237" s="31">
        <v>313.96442902559738</v>
      </c>
      <c r="Y237" s="31">
        <v>161.87418360734171</v>
      </c>
      <c r="Z237" s="11">
        <v>133.23557214543823</v>
      </c>
      <c r="AA237" s="10">
        <v>109.96618882477971</v>
      </c>
      <c r="AB237" s="12">
        <v>128.80644071904618</v>
      </c>
      <c r="AC237" s="12">
        <v>273.77187867361874</v>
      </c>
      <c r="AD237" s="12">
        <v>152.64864053032869</v>
      </c>
      <c r="AE237" s="12">
        <v>110.53598838742982</v>
      </c>
      <c r="AF237" s="44">
        <v>360.68678374479657</v>
      </c>
      <c r="AG237" s="10">
        <v>454.07707097027679</v>
      </c>
      <c r="AH237" s="12">
        <v>121.13942522043325</v>
      </c>
      <c r="AI237" s="12">
        <v>131.59298270803512</v>
      </c>
      <c r="AJ237" s="12">
        <v>144.73253347446217</v>
      </c>
      <c r="AK237" s="12">
        <v>87.458968244404744</v>
      </c>
      <c r="AL237" s="11">
        <v>89.784115926910246</v>
      </c>
      <c r="AM237" s="10">
        <v>271.2932280566547</v>
      </c>
      <c r="AN237" s="12">
        <v>128.16477643555939</v>
      </c>
      <c r="AO237" s="12">
        <v>580.7816275828477</v>
      </c>
      <c r="AP237" s="11">
        <v>67.823796648876069</v>
      </c>
      <c r="AQ237" s="10">
        <v>140.31208296356681</v>
      </c>
      <c r="AR237" s="12"/>
      <c r="AS237" s="12">
        <v>91.082468759778592</v>
      </c>
      <c r="AT237" s="11">
        <v>552.82789294792508</v>
      </c>
      <c r="AU237" s="140">
        <v>231.7283520076717</v>
      </c>
    </row>
    <row r="238" spans="1:47" s="9" customFormat="1" ht="11.25">
      <c r="A238" s="7">
        <v>38442</v>
      </c>
      <c r="B238" s="10"/>
      <c r="C238" s="11">
        <v>111.30664205966622</v>
      </c>
      <c r="D238" s="10">
        <v>89.858794708870334</v>
      </c>
      <c r="E238" s="12">
        <v>90.573145605251042</v>
      </c>
      <c r="F238" s="12"/>
      <c r="G238" s="12">
        <v>95.779821139320376</v>
      </c>
      <c r="H238" s="12">
        <v>114.90023171192834</v>
      </c>
      <c r="I238" s="12">
        <v>122.74946353058414</v>
      </c>
      <c r="J238" s="12">
        <v>69.874831998044584</v>
      </c>
      <c r="K238" s="12">
        <v>104.45742514977931</v>
      </c>
      <c r="L238" s="186">
        <v>174.70299730396042</v>
      </c>
      <c r="M238" s="10">
        <v>105.76575682245637</v>
      </c>
      <c r="N238" s="12">
        <v>110.63059767717712</v>
      </c>
      <c r="O238" s="11">
        <v>95.740928186399998</v>
      </c>
      <c r="P238" s="10">
        <v>93.496658228717848</v>
      </c>
      <c r="Q238" s="31">
        <v>208.09588603163311</v>
      </c>
      <c r="R238" s="31">
        <v>138.07545540093224</v>
      </c>
      <c r="S238" s="31">
        <v>204.93559283683513</v>
      </c>
      <c r="T238" s="31">
        <v>144.52675003858593</v>
      </c>
      <c r="U238" s="31">
        <v>223.5390355390432</v>
      </c>
      <c r="V238" s="31">
        <v>346.97609330746383</v>
      </c>
      <c r="W238" s="31">
        <v>146.69438971372909</v>
      </c>
      <c r="X238" s="31">
        <v>298.48500498940348</v>
      </c>
      <c r="Y238" s="31">
        <v>157.90694731998798</v>
      </c>
      <c r="Z238" s="11">
        <v>133.32789032832449</v>
      </c>
      <c r="AA238" s="10">
        <v>107.07872354294641</v>
      </c>
      <c r="AB238" s="12">
        <v>128.07357278107457</v>
      </c>
      <c r="AC238" s="12">
        <v>271.97506220975174</v>
      </c>
      <c r="AD238" s="12">
        <v>145.33954046156134</v>
      </c>
      <c r="AE238" s="12">
        <v>107.33752214677675</v>
      </c>
      <c r="AF238" s="44">
        <v>354.05780628087479</v>
      </c>
      <c r="AG238" s="10">
        <v>431.06392909476773</v>
      </c>
      <c r="AH238" s="12">
        <v>113.93578758195127</v>
      </c>
      <c r="AI238" s="12">
        <v>128.8311490343668</v>
      </c>
      <c r="AJ238" s="12">
        <v>141.34368637911211</v>
      </c>
      <c r="AK238" s="12">
        <v>83.282257171532677</v>
      </c>
      <c r="AL238" s="11">
        <v>86.565696304921687</v>
      </c>
      <c r="AM238" s="10">
        <v>269.64896917677083</v>
      </c>
      <c r="AN238" s="12">
        <v>127.34115493732294</v>
      </c>
      <c r="AO238" s="12">
        <v>576.67913690148168</v>
      </c>
      <c r="AP238" s="11">
        <v>67.142218399740159</v>
      </c>
      <c r="AQ238" s="10">
        <v>138.15950518215294</v>
      </c>
      <c r="AR238" s="12"/>
      <c r="AS238" s="12">
        <v>89.27979432187017</v>
      </c>
      <c r="AT238" s="11">
        <v>550.94376770930353</v>
      </c>
      <c r="AU238" s="140">
        <v>225.99003965407053</v>
      </c>
    </row>
    <row r="239" spans="1:47" s="9" customFormat="1" ht="11.25">
      <c r="A239" s="7">
        <v>38471</v>
      </c>
      <c r="B239" s="10"/>
      <c r="C239" s="11">
        <v>109.14239679781089</v>
      </c>
      <c r="D239" s="10">
        <v>84.765112800618923</v>
      </c>
      <c r="E239" s="12">
        <v>87.044079704732255</v>
      </c>
      <c r="F239" s="12">
        <v>100</v>
      </c>
      <c r="G239" s="12">
        <v>93.578086259956521</v>
      </c>
      <c r="H239" s="12">
        <v>111.62535325394518</v>
      </c>
      <c r="I239" s="12">
        <v>119.20405067539004</v>
      </c>
      <c r="J239" s="12">
        <v>67.627883830799803</v>
      </c>
      <c r="K239" s="12">
        <v>101.26429092692504</v>
      </c>
      <c r="L239" s="186">
        <v>168.29305891912412</v>
      </c>
      <c r="M239" s="10">
        <v>101.22929164467507</v>
      </c>
      <c r="N239" s="12">
        <v>106.3579408495531</v>
      </c>
      <c r="O239" s="11">
        <v>93.571264714688027</v>
      </c>
      <c r="P239" s="10">
        <v>88.694039993616755</v>
      </c>
      <c r="Q239" s="31">
        <v>194.47010869153488</v>
      </c>
      <c r="R239" s="31">
        <v>129.94484078701171</v>
      </c>
      <c r="S239" s="31">
        <v>193.64517868847179</v>
      </c>
      <c r="T239" s="31">
        <v>135.11899514441424</v>
      </c>
      <c r="U239" s="31">
        <v>210.59180660716598</v>
      </c>
      <c r="V239" s="31">
        <v>321.57953207343917</v>
      </c>
      <c r="W239" s="31">
        <v>137.48271199099011</v>
      </c>
      <c r="X239" s="31">
        <v>276.64336624172887</v>
      </c>
      <c r="Y239" s="31">
        <v>153.12310471535716</v>
      </c>
      <c r="Z239" s="11">
        <v>129.62308570469131</v>
      </c>
      <c r="AA239" s="10">
        <v>105.96377631593408</v>
      </c>
      <c r="AB239" s="12">
        <v>125.49463075291168</v>
      </c>
      <c r="AC239" s="12">
        <v>260.27257429167878</v>
      </c>
      <c r="AD239" s="12">
        <v>135.7775820732021</v>
      </c>
      <c r="AE239" s="12">
        <v>105.74950380051052</v>
      </c>
      <c r="AF239" s="44">
        <v>335.16485434817633</v>
      </c>
      <c r="AG239" s="10">
        <v>413.26503412535385</v>
      </c>
      <c r="AH239" s="12">
        <v>108.19941714472759</v>
      </c>
      <c r="AI239" s="12">
        <v>126.97078393340084</v>
      </c>
      <c r="AJ239" s="12">
        <v>139.05205717359763</v>
      </c>
      <c r="AK239" s="12">
        <v>79.829686934432104</v>
      </c>
      <c r="AL239" s="11">
        <v>84.487460435646426</v>
      </c>
      <c r="AM239" s="10">
        <v>271.0421000327479</v>
      </c>
      <c r="AN239" s="12">
        <v>122.63353884437021</v>
      </c>
      <c r="AO239" s="12">
        <v>567.11639264955295</v>
      </c>
      <c r="AP239" s="11">
        <v>65.337452085066602</v>
      </c>
      <c r="AQ239" s="10">
        <v>131.0211109653429</v>
      </c>
      <c r="AR239" s="12"/>
      <c r="AS239" s="12">
        <v>87.652926482280506</v>
      </c>
      <c r="AT239" s="11">
        <v>541.97786112657889</v>
      </c>
      <c r="AU239" s="140">
        <v>214.55751993402663</v>
      </c>
    </row>
    <row r="240" spans="1:47" s="9" customFormat="1" ht="11.25">
      <c r="A240" s="7">
        <v>38503</v>
      </c>
      <c r="B240" s="10"/>
      <c r="C240" s="11">
        <v>112.55780526663678</v>
      </c>
      <c r="D240" s="10">
        <v>91.175286814876543</v>
      </c>
      <c r="E240" s="12">
        <v>96.879474462526673</v>
      </c>
      <c r="F240" s="12">
        <v>109.84802759200001</v>
      </c>
      <c r="G240" s="12">
        <v>96.860201838187365</v>
      </c>
      <c r="H240" s="12">
        <v>117.88009425707995</v>
      </c>
      <c r="I240" s="12">
        <v>123.65002240118612</v>
      </c>
      <c r="J240" s="12">
        <v>71.630061632880341</v>
      </c>
      <c r="K240" s="12">
        <v>106.72173271675608</v>
      </c>
      <c r="L240" s="186">
        <v>186.3460760793796</v>
      </c>
      <c r="M240" s="10">
        <v>110.7766403210469</v>
      </c>
      <c r="N240" s="12">
        <v>113.72363556600925</v>
      </c>
      <c r="O240" s="11">
        <v>98.229050196578683</v>
      </c>
      <c r="P240" s="10">
        <v>98.718103139668429</v>
      </c>
      <c r="Q240" s="31">
        <v>219.95810012306046</v>
      </c>
      <c r="R240" s="31">
        <v>145.69250519091952</v>
      </c>
      <c r="S240" s="31">
        <v>219.41634659873412</v>
      </c>
      <c r="T240" s="31">
        <v>152.48746101826754</v>
      </c>
      <c r="U240" s="31">
        <v>239.53082303895073</v>
      </c>
      <c r="V240" s="31">
        <v>364.3065632030432</v>
      </c>
      <c r="W240" s="31">
        <v>154.65246649956345</v>
      </c>
      <c r="X240" s="31">
        <v>314.9799156468124</v>
      </c>
      <c r="Y240" s="31">
        <v>158.27856977847341</v>
      </c>
      <c r="Z240" s="11">
        <v>133.91394423975049</v>
      </c>
      <c r="AA240" s="10">
        <v>116.0867270718781</v>
      </c>
      <c r="AB240" s="12">
        <v>130.34384330222321</v>
      </c>
      <c r="AC240" s="12">
        <v>273.09022193333681</v>
      </c>
      <c r="AD240" s="12">
        <v>151.42574686704248</v>
      </c>
      <c r="AE240" s="12">
        <v>110.21246140281599</v>
      </c>
      <c r="AF240" s="44">
        <v>351.51660255429721</v>
      </c>
      <c r="AG240" s="10">
        <v>461.56216124046813</v>
      </c>
      <c r="AH240" s="12">
        <v>119.96346235609359</v>
      </c>
      <c r="AI240" s="12">
        <v>130.46925350171495</v>
      </c>
      <c r="AJ240" s="12">
        <v>144.04768641301555</v>
      </c>
      <c r="AK240" s="12">
        <v>88.583143175962377</v>
      </c>
      <c r="AL240" s="11">
        <v>93.038998676334671</v>
      </c>
      <c r="AM240" s="10">
        <v>275.3205977206884</v>
      </c>
      <c r="AN240" s="12">
        <v>126.38502607181584</v>
      </c>
      <c r="AO240" s="12">
        <v>580.17774499069947</v>
      </c>
      <c r="AP240" s="11">
        <v>66.710101130395202</v>
      </c>
      <c r="AQ240" s="10">
        <v>140.13487221716011</v>
      </c>
      <c r="AR240" s="12"/>
      <c r="AS240" s="12">
        <v>89.716930074927674</v>
      </c>
      <c r="AT240" s="11">
        <v>563.32192924856986</v>
      </c>
      <c r="AU240" s="140">
        <v>223.54898192190186</v>
      </c>
    </row>
    <row r="241" spans="1:47" s="9" customFormat="1" ht="11.25">
      <c r="A241" s="7">
        <v>38533</v>
      </c>
      <c r="B241" s="10"/>
      <c r="C241" s="11">
        <v>114.69906749929399</v>
      </c>
      <c r="D241" s="10">
        <v>90.223281924261045</v>
      </c>
      <c r="E241" s="12">
        <v>98.493800849965552</v>
      </c>
      <c r="F241" s="12">
        <v>107.96893387336223</v>
      </c>
      <c r="G241" s="12">
        <v>96.017303388458231</v>
      </c>
      <c r="H241" s="12">
        <v>116.33918926926148</v>
      </c>
      <c r="I241" s="12">
        <v>123.53013968089644</v>
      </c>
      <c r="J241" s="12">
        <v>70.812065468585317</v>
      </c>
      <c r="K241" s="12">
        <v>105.08869488834337</v>
      </c>
      <c r="L241" s="186">
        <v>192.29929568019298</v>
      </c>
      <c r="M241" s="10">
        <v>112.1069398981342</v>
      </c>
      <c r="N241" s="12">
        <v>114.33194745220753</v>
      </c>
      <c r="O241" s="11">
        <v>100.7013467461191</v>
      </c>
      <c r="P241" s="10">
        <v>98.935122982833136</v>
      </c>
      <c r="Q241" s="31">
        <v>219.8629198539752</v>
      </c>
      <c r="R241" s="31">
        <v>144.50687706677644</v>
      </c>
      <c r="S241" s="31">
        <v>218.44416542687833</v>
      </c>
      <c r="T241" s="31">
        <v>151.82792225187131</v>
      </c>
      <c r="U241" s="31">
        <v>239.04865228278976</v>
      </c>
      <c r="V241" s="31">
        <v>364.00094642717215</v>
      </c>
      <c r="W241" s="31">
        <v>154.51165929512726</v>
      </c>
      <c r="X241" s="31">
        <v>312.08943913991635</v>
      </c>
      <c r="Y241" s="31">
        <v>158.72209751187094</v>
      </c>
      <c r="Z241" s="11">
        <v>134.71704530639644</v>
      </c>
      <c r="AA241" s="10">
        <v>118.52121989246199</v>
      </c>
      <c r="AB241" s="12">
        <v>134.26768497627728</v>
      </c>
      <c r="AC241" s="12">
        <v>279.52177487237566</v>
      </c>
      <c r="AD241" s="12">
        <v>153.39680922333696</v>
      </c>
      <c r="AE241" s="12">
        <v>113.00829720403424</v>
      </c>
      <c r="AF241" s="44">
        <v>358.16294825958357</v>
      </c>
      <c r="AG241" s="10">
        <v>469.08563003512745</v>
      </c>
      <c r="AH241" s="12">
        <v>121.05287865559141</v>
      </c>
      <c r="AI241" s="12">
        <v>133.85073879544186</v>
      </c>
      <c r="AJ241" s="12">
        <v>147.82874344732329</v>
      </c>
      <c r="AK241" s="12">
        <v>90.716472120056295</v>
      </c>
      <c r="AL241" s="11">
        <v>94.061313706215344</v>
      </c>
      <c r="AM241" s="10">
        <v>279.84959942251623</v>
      </c>
      <c r="AN241" s="12">
        <v>126.54720316875782</v>
      </c>
      <c r="AO241" s="12">
        <v>579.76568494042692</v>
      </c>
      <c r="AP241" s="11">
        <v>68.082292379753511</v>
      </c>
      <c r="AQ241" s="10">
        <v>144.31562037590953</v>
      </c>
      <c r="AR241" s="12"/>
      <c r="AS241" s="12">
        <v>88.446145410033708</v>
      </c>
      <c r="AT241" s="11">
        <v>575.4269509745867</v>
      </c>
      <c r="AU241" s="140">
        <v>228.81204031308556</v>
      </c>
    </row>
    <row r="242" spans="1:47" s="9" customFormat="1" ht="11.25">
      <c r="A242" s="7">
        <v>38562</v>
      </c>
      <c r="B242" s="10"/>
      <c r="C242" s="11">
        <v>119.89314800444293</v>
      </c>
      <c r="D242" s="10">
        <v>96.935104905299028</v>
      </c>
      <c r="E242" s="12">
        <v>104.5694455995594</v>
      </c>
      <c r="F242" s="12">
        <v>114.28184495534772</v>
      </c>
      <c r="G242" s="12">
        <v>99.59110071410592</v>
      </c>
      <c r="H242" s="12">
        <v>125.14966899818744</v>
      </c>
      <c r="I242" s="12">
        <v>133.05400275939218</v>
      </c>
      <c r="J242" s="12">
        <v>75.666603853857168</v>
      </c>
      <c r="K242" s="12">
        <v>113.28887040621028</v>
      </c>
      <c r="L242" s="186">
        <v>204.52120877372889</v>
      </c>
      <c r="M242" s="10">
        <v>119.38868138201585</v>
      </c>
      <c r="N242" s="12">
        <v>120.32276959581827</v>
      </c>
      <c r="O242" s="11">
        <v>106.06726438247026</v>
      </c>
      <c r="P242" s="10">
        <v>104.39371149615683</v>
      </c>
      <c r="Q242" s="31">
        <v>236.16357432098252</v>
      </c>
      <c r="R242" s="31">
        <v>154.54858481057067</v>
      </c>
      <c r="S242" s="31">
        <v>236.16105761940872</v>
      </c>
      <c r="T242" s="31">
        <v>163.39635361798238</v>
      </c>
      <c r="U242" s="31">
        <v>255.58414956336014</v>
      </c>
      <c r="V242" s="31">
        <v>391.51135171609354</v>
      </c>
      <c r="W242" s="31">
        <v>163.81595586803203</v>
      </c>
      <c r="X242" s="31">
        <v>338.14462856188874</v>
      </c>
      <c r="Y242" s="31">
        <v>165.56116238992539</v>
      </c>
      <c r="Z242" s="11">
        <v>140.08901138994992</v>
      </c>
      <c r="AA242" s="10">
        <v>123.37317885439707</v>
      </c>
      <c r="AB242" s="12">
        <v>139.28098655493469</v>
      </c>
      <c r="AC242" s="12">
        <v>291.4530548449361</v>
      </c>
      <c r="AD242" s="12">
        <v>163.10324609128511</v>
      </c>
      <c r="AE242" s="12">
        <v>115.83487548128431</v>
      </c>
      <c r="AF242" s="44">
        <v>373.75020786232329</v>
      </c>
      <c r="AG242" s="10">
        <v>495.45657992324317</v>
      </c>
      <c r="AH242" s="12">
        <v>131.43483924832969</v>
      </c>
      <c r="AI242" s="12">
        <v>139.38878714873695</v>
      </c>
      <c r="AJ242" s="12">
        <v>152.35833363787799</v>
      </c>
      <c r="AK242" s="12">
        <v>95.670035063077691</v>
      </c>
      <c r="AL242" s="11">
        <v>99.80795969709267</v>
      </c>
      <c r="AM242" s="10">
        <v>286.95064372507079</v>
      </c>
      <c r="AN242" s="12">
        <v>131.90321228117159</v>
      </c>
      <c r="AO242" s="12">
        <v>600.19660416599925</v>
      </c>
      <c r="AP242" s="11">
        <v>71.44073938637743</v>
      </c>
      <c r="AQ242" s="10">
        <v>149.49643974989434</v>
      </c>
      <c r="AR242" s="12"/>
      <c r="AS242" s="12">
        <v>91.138698729805185</v>
      </c>
      <c r="AT242" s="11">
        <v>595.21121441572257</v>
      </c>
      <c r="AU242" s="140">
        <v>238.95118232464304</v>
      </c>
    </row>
    <row r="243" spans="1:47" s="9" customFormat="1" ht="11.25">
      <c r="A243" s="7">
        <v>38595</v>
      </c>
      <c r="B243" s="10"/>
      <c r="C243" s="11">
        <v>118.92386657865845</v>
      </c>
      <c r="D243" s="10">
        <v>96.529604961099594</v>
      </c>
      <c r="E243" s="12">
        <v>102.34697163666381</v>
      </c>
      <c r="F243" s="12">
        <v>110.81070321812537</v>
      </c>
      <c r="G243" s="12">
        <v>98.622432969086802</v>
      </c>
      <c r="H243" s="12">
        <v>125.8445355325067</v>
      </c>
      <c r="I243" s="12">
        <v>130.93657654904479</v>
      </c>
      <c r="J243" s="12">
        <v>75.552645875925307</v>
      </c>
      <c r="K243" s="12">
        <v>112.17660730704283</v>
      </c>
      <c r="L243" s="186">
        <v>198.90069142935991</v>
      </c>
      <c r="M243" s="10">
        <v>118.52269188801131</v>
      </c>
      <c r="N243" s="12">
        <v>119.47264292466575</v>
      </c>
      <c r="O243" s="11">
        <v>104.16919708771749</v>
      </c>
      <c r="P243" s="10">
        <v>102.86580691482065</v>
      </c>
      <c r="Q243" s="31">
        <v>227.04979999417594</v>
      </c>
      <c r="R243" s="31">
        <v>150.09417313527362</v>
      </c>
      <c r="S243" s="31">
        <v>228.29908597529712</v>
      </c>
      <c r="T243" s="31">
        <v>158.70351230426175</v>
      </c>
      <c r="U243" s="31">
        <v>248.05738549098984</v>
      </c>
      <c r="V243" s="31">
        <v>379.30930534260688</v>
      </c>
      <c r="W243" s="31">
        <v>158.33928818871664</v>
      </c>
      <c r="X243" s="31">
        <v>328.71126955774463</v>
      </c>
      <c r="Y243" s="31">
        <v>161.80028032303304</v>
      </c>
      <c r="Z243" s="11">
        <v>137.21798143549191</v>
      </c>
      <c r="AA243" s="10">
        <v>121.46711008095772</v>
      </c>
      <c r="AB243" s="12">
        <v>139.66613869291709</v>
      </c>
      <c r="AC243" s="12">
        <v>291.66933672348006</v>
      </c>
      <c r="AD243" s="12">
        <v>158.48419283191433</v>
      </c>
      <c r="AE243" s="12">
        <v>112.64562395458218</v>
      </c>
      <c r="AF243" s="44">
        <v>367.70225550892553</v>
      </c>
      <c r="AG243" s="10">
        <v>485.25725501617194</v>
      </c>
      <c r="AH243" s="12">
        <v>128.29822268174362</v>
      </c>
      <c r="AI243" s="12">
        <v>137.03986519168808</v>
      </c>
      <c r="AJ243" s="12">
        <v>149.27567535884072</v>
      </c>
      <c r="AK243" s="12">
        <v>93.520120801140095</v>
      </c>
      <c r="AL243" s="11">
        <v>97.872513058240571</v>
      </c>
      <c r="AM243" s="10">
        <v>283.99041625783883</v>
      </c>
      <c r="AN243" s="12">
        <v>126.97324545664117</v>
      </c>
      <c r="AO243" s="12">
        <v>588.23079648045439</v>
      </c>
      <c r="AP243" s="11">
        <v>71.104763976526812</v>
      </c>
      <c r="AQ243" s="10">
        <v>146.69477022186157</v>
      </c>
      <c r="AR243" s="12"/>
      <c r="AS243" s="12">
        <v>89.808972307251437</v>
      </c>
      <c r="AT243" s="11">
        <v>583.43967558055988</v>
      </c>
      <c r="AU243" s="140">
        <v>234.4632729035763</v>
      </c>
    </row>
    <row r="244" spans="1:47" s="9" customFormat="1" ht="11.25">
      <c r="A244" s="7">
        <v>38625</v>
      </c>
      <c r="B244" s="10"/>
      <c r="C244" s="11">
        <v>120.80214696545403</v>
      </c>
      <c r="D244" s="10">
        <v>98.124581858671732</v>
      </c>
      <c r="E244" s="12">
        <v>103.85478261030404</v>
      </c>
      <c r="F244" s="12">
        <v>113.68409990394704</v>
      </c>
      <c r="G244" s="12">
        <v>99.304240502026701</v>
      </c>
      <c r="H244" s="12">
        <v>128.32845514549251</v>
      </c>
      <c r="I244" s="12">
        <v>133.55238769366719</v>
      </c>
      <c r="J244" s="12">
        <v>76.251759595924625</v>
      </c>
      <c r="K244" s="12">
        <v>113.70118123787238</v>
      </c>
      <c r="L244" s="186">
        <v>201.83465894036195</v>
      </c>
      <c r="M244" s="10">
        <v>120.28805276969791</v>
      </c>
      <c r="N244" s="12">
        <v>120.05211632389738</v>
      </c>
      <c r="O244" s="11">
        <v>106.3167681786709</v>
      </c>
      <c r="P244" s="10">
        <v>101.32085296337991</v>
      </c>
      <c r="Q244" s="31">
        <v>225.67447307668721</v>
      </c>
      <c r="R244" s="31">
        <v>148.30441119032361</v>
      </c>
      <c r="S244" s="31">
        <v>224.48518080275616</v>
      </c>
      <c r="T244" s="31">
        <v>155.00017536685255</v>
      </c>
      <c r="U244" s="31">
        <v>244.93571228442619</v>
      </c>
      <c r="V244" s="31">
        <v>373.73422475886736</v>
      </c>
      <c r="W244" s="31">
        <v>155.00870502315044</v>
      </c>
      <c r="X244" s="31">
        <v>323.97485375396866</v>
      </c>
      <c r="Y244" s="31">
        <v>160.46109742586518</v>
      </c>
      <c r="Z244" s="11">
        <v>136.19274098679819</v>
      </c>
      <c r="AA244" s="10">
        <v>120.46997580988784</v>
      </c>
      <c r="AB244" s="12">
        <v>142.12940296326343</v>
      </c>
      <c r="AC244" s="12">
        <v>293.15774019474924</v>
      </c>
      <c r="AD244" s="12">
        <v>157.44173032023721</v>
      </c>
      <c r="AE244" s="12">
        <v>111.71853702946127</v>
      </c>
      <c r="AF244" s="44">
        <v>371.13058461144379</v>
      </c>
      <c r="AG244" s="10">
        <v>487.43393147142484</v>
      </c>
      <c r="AH244" s="12">
        <v>131.98989166812947</v>
      </c>
      <c r="AI244" s="12">
        <v>137.13233742333927</v>
      </c>
      <c r="AJ244" s="12">
        <v>148.22418120962081</v>
      </c>
      <c r="AK244" s="12">
        <v>94.493566804811678</v>
      </c>
      <c r="AL244" s="11">
        <v>99.465634264067646</v>
      </c>
      <c r="AM244" s="10">
        <v>284.2777598000597</v>
      </c>
      <c r="AN244" s="12">
        <v>126.11643777598482</v>
      </c>
      <c r="AO244" s="12">
        <v>587.25799366457704</v>
      </c>
      <c r="AP244" s="11">
        <v>72.566054291019185</v>
      </c>
      <c r="AQ244" s="10">
        <v>147.93322925646012</v>
      </c>
      <c r="AR244" s="12"/>
      <c r="AS244" s="12">
        <v>90.382049070676189</v>
      </c>
      <c r="AT244" s="11">
        <v>583.93099534965074</v>
      </c>
      <c r="AU244" s="140">
        <v>236.91397681727361</v>
      </c>
    </row>
    <row r="245" spans="1:47" s="9" customFormat="1" ht="11.25">
      <c r="A245" s="7">
        <v>38656</v>
      </c>
      <c r="B245" s="10"/>
      <c r="C245" s="11">
        <v>114.03447491080159</v>
      </c>
      <c r="D245" s="10">
        <v>93.436512712684944</v>
      </c>
      <c r="E245" s="12">
        <v>96.014278617596631</v>
      </c>
      <c r="F245" s="12">
        <v>107.29346555424593</v>
      </c>
      <c r="G245" s="12">
        <v>97.848276664537764</v>
      </c>
      <c r="H245" s="12">
        <v>124.38023990388609</v>
      </c>
      <c r="I245" s="12">
        <v>129.74069984950773</v>
      </c>
      <c r="J245" s="12">
        <v>74.500987629552341</v>
      </c>
      <c r="K245" s="12">
        <v>109.60383636749657</v>
      </c>
      <c r="L245" s="186">
        <v>180.70314666694122</v>
      </c>
      <c r="M245" s="10">
        <v>115.31118485514732</v>
      </c>
      <c r="N245" s="12">
        <v>113.15823560480803</v>
      </c>
      <c r="O245" s="11">
        <v>102.89118893881388</v>
      </c>
      <c r="P245" s="10">
        <v>94.306185835767451</v>
      </c>
      <c r="Q245" s="31">
        <v>220.68967150511173</v>
      </c>
      <c r="R245" s="31">
        <v>141.65404986890394</v>
      </c>
      <c r="S245" s="31">
        <v>218.79686550202641</v>
      </c>
      <c r="T245" s="31">
        <v>148.25876203963256</v>
      </c>
      <c r="U245" s="31">
        <v>233.07772292374244</v>
      </c>
      <c r="V245" s="31">
        <v>363.80207329284156</v>
      </c>
      <c r="W245" s="31">
        <v>147.96627792251695</v>
      </c>
      <c r="X245" s="31">
        <v>307.32902058449207</v>
      </c>
      <c r="Y245" s="31">
        <v>153.33537695466319</v>
      </c>
      <c r="Z245" s="11">
        <v>134.42186666932454</v>
      </c>
      <c r="AA245" s="10">
        <v>111.40859171108228</v>
      </c>
      <c r="AB245" s="12">
        <v>133.76979981073495</v>
      </c>
      <c r="AC245" s="12">
        <v>284.94192233823856</v>
      </c>
      <c r="AD245" s="12">
        <v>147.73618026865364</v>
      </c>
      <c r="AE245" s="12">
        <v>109.26379977981124</v>
      </c>
      <c r="AF245" s="44">
        <v>359.16836140886727</v>
      </c>
      <c r="AG245" s="10">
        <v>449.75002698553237</v>
      </c>
      <c r="AH245" s="12">
        <v>121.7185084492952</v>
      </c>
      <c r="AI245" s="12">
        <v>134.27561637698255</v>
      </c>
      <c r="AJ245" s="12">
        <v>143.90210554181334</v>
      </c>
      <c r="AK245" s="12">
        <v>87.561766364969472</v>
      </c>
      <c r="AL245" s="11">
        <v>92.645003085884483</v>
      </c>
      <c r="AM245" s="10">
        <v>276.67915422513022</v>
      </c>
      <c r="AN245" s="12">
        <v>124.92002976443791</v>
      </c>
      <c r="AO245" s="12">
        <v>585.61314562116104</v>
      </c>
      <c r="AP245" s="11">
        <v>70.476828307792744</v>
      </c>
      <c r="AQ245" s="10">
        <v>142.21446240737174</v>
      </c>
      <c r="AR245" s="12"/>
      <c r="AS245" s="12">
        <v>89.400964661737987</v>
      </c>
      <c r="AT245" s="11">
        <v>577.15774053842711</v>
      </c>
      <c r="AU245" s="140">
        <v>230.31009447908284</v>
      </c>
    </row>
    <row r="246" spans="1:47" s="9" customFormat="1" ht="11.25">
      <c r="A246" s="7">
        <v>38686</v>
      </c>
      <c r="B246" s="10"/>
      <c r="C246" s="11">
        <v>117.99480554342833</v>
      </c>
      <c r="D246" s="10">
        <v>99.103081996065541</v>
      </c>
      <c r="E246" s="12">
        <v>99.417658086804579</v>
      </c>
      <c r="F246" s="12">
        <v>111.02926557385484</v>
      </c>
      <c r="G246" s="12">
        <v>102.02246756978762</v>
      </c>
      <c r="H246" s="12">
        <v>130.89228093067589</v>
      </c>
      <c r="I246" s="12">
        <v>136.08471552609532</v>
      </c>
      <c r="J246" s="12">
        <v>78.296454800680195</v>
      </c>
      <c r="K246" s="12">
        <v>113.84824558845089</v>
      </c>
      <c r="L246" s="186">
        <v>182.83523784154369</v>
      </c>
      <c r="M246" s="10">
        <v>119.64573565091185</v>
      </c>
      <c r="N246" s="12">
        <v>116.1320894342482</v>
      </c>
      <c r="O246" s="11">
        <v>104.64080262886728</v>
      </c>
      <c r="P246" s="10">
        <v>96.503944624609531</v>
      </c>
      <c r="Q246" s="31">
        <v>227.73932499235644</v>
      </c>
      <c r="R246" s="31">
        <v>147.65351534375864</v>
      </c>
      <c r="S246" s="31">
        <v>227.00618406480046</v>
      </c>
      <c r="T246" s="31">
        <v>156.4132074444297</v>
      </c>
      <c r="U246" s="31">
        <v>239.49934982221257</v>
      </c>
      <c r="V246" s="31">
        <v>381.42062934825765</v>
      </c>
      <c r="W246" s="31">
        <v>156.45716904413783</v>
      </c>
      <c r="X246" s="31">
        <v>323.5008727968534</v>
      </c>
      <c r="Y246" s="31">
        <v>158.18281177357801</v>
      </c>
      <c r="Z246" s="11">
        <v>140.37206301802269</v>
      </c>
      <c r="AA246" s="10">
        <v>115.02647803489859</v>
      </c>
      <c r="AB246" s="12">
        <v>135.57086206230466</v>
      </c>
      <c r="AC246" s="12">
        <v>293.27397777701378</v>
      </c>
      <c r="AD246" s="12">
        <v>153.94380972037092</v>
      </c>
      <c r="AE246" s="12">
        <v>113.29103291733411</v>
      </c>
      <c r="AF246" s="44">
        <v>373.82024294606015</v>
      </c>
      <c r="AG246" s="10">
        <v>460.87629670159663</v>
      </c>
      <c r="AH246" s="12">
        <v>128.68117865399822</v>
      </c>
      <c r="AI246" s="12">
        <v>139.34076534076777</v>
      </c>
      <c r="AJ246" s="12">
        <v>146.35225386718403</v>
      </c>
      <c r="AK246" s="12">
        <v>89.404346520968744</v>
      </c>
      <c r="AL246" s="11">
        <v>96.28006740981705</v>
      </c>
      <c r="AM246" s="10">
        <v>282.94979062303895</v>
      </c>
      <c r="AN246" s="12">
        <v>129.3118842067903</v>
      </c>
      <c r="AO246" s="12">
        <v>603.40602519253741</v>
      </c>
      <c r="AP246" s="11">
        <v>73.141267085302061</v>
      </c>
      <c r="AQ246" s="10">
        <v>150.6735431754862</v>
      </c>
      <c r="AR246" s="12">
        <v>100</v>
      </c>
      <c r="AS246" s="12">
        <v>91.963356810495242</v>
      </c>
      <c r="AT246" s="11">
        <v>598.62682515494726</v>
      </c>
      <c r="AU246" s="140">
        <v>238.28345298095812</v>
      </c>
    </row>
    <row r="247" spans="1:47" s="9" customFormat="1" ht="11.25">
      <c r="A247" s="7">
        <v>38716</v>
      </c>
      <c r="B247" s="10"/>
      <c r="C247" s="11">
        <v>120.28609607610353</v>
      </c>
      <c r="D247" s="10">
        <v>99.235747918861179</v>
      </c>
      <c r="E247" s="12">
        <v>99.073300471859383</v>
      </c>
      <c r="F247" s="12">
        <v>109.83724316099355</v>
      </c>
      <c r="G247" s="12">
        <v>102.45247475129615</v>
      </c>
      <c r="H247" s="12">
        <v>131.63099934842492</v>
      </c>
      <c r="I247" s="12">
        <v>138.18395660047312</v>
      </c>
      <c r="J247" s="12">
        <v>77.922991722894352</v>
      </c>
      <c r="K247" s="12">
        <v>114.58687425957665</v>
      </c>
      <c r="L247" s="186">
        <v>182.30148927964245</v>
      </c>
      <c r="M247" s="10">
        <v>119.86142800629328</v>
      </c>
      <c r="N247" s="12">
        <v>118.11156121267612</v>
      </c>
      <c r="O247" s="11">
        <v>105.24009657374589</v>
      </c>
      <c r="P247" s="10">
        <v>95.120032216616821</v>
      </c>
      <c r="Q247" s="31">
        <v>227.18540829653705</v>
      </c>
      <c r="R247" s="31">
        <v>146.80165201154529</v>
      </c>
      <c r="S247" s="31">
        <v>226.83417693901089</v>
      </c>
      <c r="T247" s="31">
        <v>153.37144605578618</v>
      </c>
      <c r="U247" s="31">
        <v>235.71877594547701</v>
      </c>
      <c r="V247" s="31">
        <v>380.38459937799672</v>
      </c>
      <c r="W247" s="31">
        <v>153.64677960872075</v>
      </c>
      <c r="X247" s="31">
        <v>320.49946922514545</v>
      </c>
      <c r="Y247" s="31">
        <v>157.03297221474122</v>
      </c>
      <c r="Z247" s="11">
        <v>141.22409297926407</v>
      </c>
      <c r="AA247" s="10">
        <v>114.90746765390595</v>
      </c>
      <c r="AB247" s="12">
        <v>136.06727918618461</v>
      </c>
      <c r="AC247" s="12">
        <v>297.67331024625611</v>
      </c>
      <c r="AD247" s="12">
        <v>152.64028340551744</v>
      </c>
      <c r="AE247" s="12">
        <v>114.93781069008925</v>
      </c>
      <c r="AF247" s="44">
        <v>371.32142229754044</v>
      </c>
      <c r="AG247" s="10">
        <v>458.71931279512756</v>
      </c>
      <c r="AH247" s="12">
        <v>129.99649564816576</v>
      </c>
      <c r="AI247" s="12">
        <v>140.27148049951029</v>
      </c>
      <c r="AJ247" s="12">
        <v>145.51961080731667</v>
      </c>
      <c r="AK247" s="12">
        <v>88.788690708699434</v>
      </c>
      <c r="AL247" s="11">
        <v>96.548422932037909</v>
      </c>
      <c r="AM247" s="10">
        <v>284.12563103255377</v>
      </c>
      <c r="AN247" s="12">
        <v>126.87021359551829</v>
      </c>
      <c r="AO247" s="12">
        <v>604.60008166193415</v>
      </c>
      <c r="AP247" s="11">
        <v>73.528644066711252</v>
      </c>
      <c r="AQ247" s="10">
        <v>152.97506881226255</v>
      </c>
      <c r="AR247" s="12">
        <v>99.572599462592592</v>
      </c>
      <c r="AS247" s="12">
        <v>91.351659796092619</v>
      </c>
      <c r="AT247" s="11">
        <v>600.64310703723197</v>
      </c>
      <c r="AU247" s="140">
        <v>239.91457470164866</v>
      </c>
    </row>
    <row r="248" spans="1:47" s="9" customFormat="1" ht="11.25">
      <c r="A248" s="7">
        <v>38748</v>
      </c>
      <c r="B248" s="10"/>
      <c r="C248" s="11">
        <v>126.81544970155618</v>
      </c>
      <c r="D248" s="10">
        <v>104.97802979159664</v>
      </c>
      <c r="E248" s="12">
        <v>105.7356475693723</v>
      </c>
      <c r="F248" s="12">
        <v>116.82382651241434</v>
      </c>
      <c r="G248" s="12">
        <v>105.04032397770408</v>
      </c>
      <c r="H248" s="12">
        <v>138.75267590459816</v>
      </c>
      <c r="I248" s="12">
        <v>145.84170251902268</v>
      </c>
      <c r="J248" s="12">
        <v>84.208468261598625</v>
      </c>
      <c r="K248" s="12">
        <v>123.40248802846689</v>
      </c>
      <c r="L248" s="186">
        <v>190.43704377640688</v>
      </c>
      <c r="M248" s="10">
        <v>127.98640582515816</v>
      </c>
      <c r="N248" s="12">
        <v>124.6201298412129</v>
      </c>
      <c r="O248" s="11">
        <v>112.92463907819217</v>
      </c>
      <c r="P248" s="10">
        <v>98.943214350017385</v>
      </c>
      <c r="Q248" s="31">
        <v>233.38097247877559</v>
      </c>
      <c r="R248" s="31">
        <v>152.85954549518937</v>
      </c>
      <c r="S248" s="31">
        <v>235.44923917211665</v>
      </c>
      <c r="T248" s="31">
        <v>158.6304210415955</v>
      </c>
      <c r="U248" s="31">
        <v>243.36018936468952</v>
      </c>
      <c r="V248" s="31">
        <v>402.90206674584425</v>
      </c>
      <c r="W248" s="31">
        <v>157.72602908605234</v>
      </c>
      <c r="X248" s="31">
        <v>337.80648190773485</v>
      </c>
      <c r="Y248" s="31">
        <v>158.95084118670837</v>
      </c>
      <c r="Z248" s="11">
        <v>145.53432629841592</v>
      </c>
      <c r="AA248" s="10">
        <v>120.72700905830584</v>
      </c>
      <c r="AB248" s="12">
        <v>145.35053320009965</v>
      </c>
      <c r="AC248" s="12">
        <v>314.8242098802624</v>
      </c>
      <c r="AD248" s="12">
        <v>158.62579167937773</v>
      </c>
      <c r="AE248" s="12">
        <v>118.77586390099779</v>
      </c>
      <c r="AF248" s="44">
        <v>393.49388845817055</v>
      </c>
      <c r="AG248" s="10">
        <v>487.08672899001942</v>
      </c>
      <c r="AH248" s="12">
        <v>140.85114465336142</v>
      </c>
      <c r="AI248" s="12">
        <v>144.99534323301268</v>
      </c>
      <c r="AJ248" s="12">
        <v>150.65146212276903</v>
      </c>
      <c r="AK248" s="12">
        <v>94.436653995273858</v>
      </c>
      <c r="AL248" s="11">
        <v>103.35940403892189</v>
      </c>
      <c r="AM248" s="10">
        <v>287.30476482252902</v>
      </c>
      <c r="AN248" s="12">
        <v>126.5725075271931</v>
      </c>
      <c r="AO248" s="12">
        <v>612.72117244428921</v>
      </c>
      <c r="AP248" s="11">
        <v>77.182573437347372</v>
      </c>
      <c r="AQ248" s="10">
        <v>157.31830148494285</v>
      </c>
      <c r="AR248" s="12">
        <v>105.23049534209433</v>
      </c>
      <c r="AS248" s="12">
        <v>93.373840857174287</v>
      </c>
      <c r="AT248" s="11">
        <v>616.1069979937223</v>
      </c>
      <c r="AU248" s="140">
        <v>250.37840089434613</v>
      </c>
    </row>
    <row r="249" spans="1:47" s="9" customFormat="1" ht="11.25">
      <c r="A249" s="7">
        <v>38776</v>
      </c>
      <c r="B249" s="10"/>
      <c r="C249" s="11">
        <v>126.49136633475538</v>
      </c>
      <c r="D249" s="10">
        <v>105.75077877269887</v>
      </c>
      <c r="E249" s="12">
        <v>104.24882556789306</v>
      </c>
      <c r="F249" s="12">
        <v>115.92809340246565</v>
      </c>
      <c r="G249" s="12">
        <v>103.95549122451548</v>
      </c>
      <c r="H249" s="12">
        <v>138.21602698639464</v>
      </c>
      <c r="I249" s="12">
        <v>144.29488526765769</v>
      </c>
      <c r="J249" s="12">
        <v>83.251830723916527</v>
      </c>
      <c r="K249" s="12">
        <v>120.18190705656748</v>
      </c>
      <c r="L249" s="186">
        <v>182.26477006477811</v>
      </c>
      <c r="M249" s="10">
        <v>127.82201494958042</v>
      </c>
      <c r="N249" s="12">
        <v>123.99845568494675</v>
      </c>
      <c r="O249" s="11">
        <v>111.24718857351071</v>
      </c>
      <c r="P249" s="10">
        <v>99.350749204712898</v>
      </c>
      <c r="Q249" s="31">
        <v>232.08408374994991</v>
      </c>
      <c r="R249" s="31">
        <v>150.75350170679303</v>
      </c>
      <c r="S249" s="31">
        <v>232.44227926677127</v>
      </c>
      <c r="T249" s="31">
        <v>157.11164976717748</v>
      </c>
      <c r="U249" s="31">
        <v>242.36090375512023</v>
      </c>
      <c r="V249" s="31">
        <v>400.81388979823123</v>
      </c>
      <c r="W249" s="31">
        <v>156.26588873126775</v>
      </c>
      <c r="X249" s="31">
        <v>338.35100332353579</v>
      </c>
      <c r="Y249" s="31">
        <v>158.79650087362111</v>
      </c>
      <c r="Z249" s="11">
        <v>146.92511004234808</v>
      </c>
      <c r="AA249" s="10">
        <v>121.79203397987374</v>
      </c>
      <c r="AB249" s="12">
        <v>145.27869025454856</v>
      </c>
      <c r="AC249" s="12">
        <v>310.60038088722138</v>
      </c>
      <c r="AD249" s="12">
        <v>155.46917472520153</v>
      </c>
      <c r="AE249" s="12">
        <v>118.59013932775795</v>
      </c>
      <c r="AF249" s="44">
        <v>384.39453229869122</v>
      </c>
      <c r="AG249" s="10">
        <v>482.41457625280401</v>
      </c>
      <c r="AH249" s="12">
        <v>140.90254154310094</v>
      </c>
      <c r="AI249" s="12">
        <v>146.36735086678195</v>
      </c>
      <c r="AJ249" s="12">
        <v>151.45425151054584</v>
      </c>
      <c r="AK249" s="12">
        <v>93.828459967568293</v>
      </c>
      <c r="AL249" s="11">
        <v>102.48609020363854</v>
      </c>
      <c r="AM249" s="10">
        <v>290.910828899222</v>
      </c>
      <c r="AN249" s="12">
        <v>126.93317890181604</v>
      </c>
      <c r="AO249" s="12">
        <v>619.78896991248735</v>
      </c>
      <c r="AP249" s="11">
        <v>76.037745824602666</v>
      </c>
      <c r="AQ249" s="10">
        <v>156.56447787575451</v>
      </c>
      <c r="AR249" s="12">
        <v>104.90566750409384</v>
      </c>
      <c r="AS249" s="12">
        <v>93.271111054758777</v>
      </c>
      <c r="AT249" s="11">
        <v>621.57305435320154</v>
      </c>
      <c r="AU249" s="140">
        <v>244.71236271994718</v>
      </c>
    </row>
    <row r="250" spans="1:47" s="9" customFormat="1" ht="11.25">
      <c r="A250" s="7">
        <v>38807</v>
      </c>
      <c r="B250" s="10"/>
      <c r="C250" s="11">
        <v>125.73746003707205</v>
      </c>
      <c r="D250" s="10">
        <v>107.95936226708321</v>
      </c>
      <c r="E250" s="12">
        <v>107.43553911245313</v>
      </c>
      <c r="F250" s="12">
        <v>119.35518131743649</v>
      </c>
      <c r="G250" s="12">
        <v>106.47072224008889</v>
      </c>
      <c r="H250" s="12">
        <v>140.79847255528807</v>
      </c>
      <c r="I250" s="12">
        <v>149.0177527521912</v>
      </c>
      <c r="J250" s="12">
        <v>84.61219178201722</v>
      </c>
      <c r="K250" s="12">
        <v>122.91387263206413</v>
      </c>
      <c r="L250" s="186">
        <v>186.27556781844456</v>
      </c>
      <c r="M250" s="10">
        <v>130.62678063815378</v>
      </c>
      <c r="N250" s="12">
        <v>126.44402237072883</v>
      </c>
      <c r="O250" s="11">
        <v>114.40462281761114</v>
      </c>
      <c r="P250" s="10">
        <v>100.71649534697536</v>
      </c>
      <c r="Q250" s="31">
        <v>233.1909577288969</v>
      </c>
      <c r="R250" s="31">
        <v>151.98021611595158</v>
      </c>
      <c r="S250" s="31">
        <v>233.79383349495026</v>
      </c>
      <c r="T250" s="31">
        <v>157.63428481236102</v>
      </c>
      <c r="U250" s="31">
        <v>244.1857456382902</v>
      </c>
      <c r="V250" s="31">
        <v>405.32839291575124</v>
      </c>
      <c r="W250" s="31">
        <v>157.22861255615868</v>
      </c>
      <c r="X250" s="31">
        <v>344.05357587046473</v>
      </c>
      <c r="Y250" s="31">
        <v>161.89533471352991</v>
      </c>
      <c r="Z250" s="11">
        <v>150.43424253325892</v>
      </c>
      <c r="AA250" s="10">
        <v>121.78379950597184</v>
      </c>
      <c r="AB250" s="12">
        <v>147.82474316094152</v>
      </c>
      <c r="AC250" s="12">
        <v>320.55156799017448</v>
      </c>
      <c r="AD250" s="12">
        <v>161.39142762066473</v>
      </c>
      <c r="AE250" s="12">
        <v>120.68102431226858</v>
      </c>
      <c r="AF250" s="44">
        <v>390.71163422575381</v>
      </c>
      <c r="AG250" s="10">
        <v>495.4223986223397</v>
      </c>
      <c r="AH250" s="12">
        <v>144.71947713281455</v>
      </c>
      <c r="AI250" s="12">
        <v>147.77277696124986</v>
      </c>
      <c r="AJ250" s="12">
        <v>152.0446866683213</v>
      </c>
      <c r="AK250" s="12">
        <v>96.6267068404008</v>
      </c>
      <c r="AL250" s="11">
        <v>104.83982200058541</v>
      </c>
      <c r="AM250" s="10">
        <v>291.08677790675875</v>
      </c>
      <c r="AN250" s="12">
        <v>128.02839638939392</v>
      </c>
      <c r="AO250" s="12">
        <v>623.97008362809436</v>
      </c>
      <c r="AP250" s="11">
        <v>78.535101841832088</v>
      </c>
      <c r="AQ250" s="10">
        <v>160.03909414634617</v>
      </c>
      <c r="AR250" s="12">
        <v>105.42334468773348</v>
      </c>
      <c r="AS250" s="12">
        <v>94.381347169949962</v>
      </c>
      <c r="AT250" s="11">
        <v>624.90788762047782</v>
      </c>
      <c r="AU250" s="140">
        <v>246.88430729526809</v>
      </c>
    </row>
    <row r="251" spans="1:47" s="9" customFormat="1" ht="11.25">
      <c r="A251" s="7">
        <v>38835</v>
      </c>
      <c r="B251" s="10"/>
      <c r="C251" s="11">
        <v>126.17072515537667</v>
      </c>
      <c r="D251" s="10">
        <v>109.11033157073854</v>
      </c>
      <c r="E251" s="12">
        <v>108.45674196270652</v>
      </c>
      <c r="F251" s="12">
        <v>117.25865193569412</v>
      </c>
      <c r="G251" s="12">
        <v>106.4543472240086</v>
      </c>
      <c r="H251" s="12">
        <v>139.62871068968801</v>
      </c>
      <c r="I251" s="12">
        <v>152.09888970258302</v>
      </c>
      <c r="J251" s="12">
        <v>83.274906010835807</v>
      </c>
      <c r="K251" s="12">
        <v>123.21342086375651</v>
      </c>
      <c r="L251" s="186">
        <v>188.58257049406629</v>
      </c>
      <c r="M251" s="10">
        <v>130.57034523739662</v>
      </c>
      <c r="N251" s="12">
        <v>126.26556237589878</v>
      </c>
      <c r="O251" s="11">
        <v>115.99354350960598</v>
      </c>
      <c r="P251" s="10">
        <v>101.09630569459691</v>
      </c>
      <c r="Q251" s="31">
        <v>233.41008727187474</v>
      </c>
      <c r="R251" s="31">
        <v>152.21530215384405</v>
      </c>
      <c r="S251" s="31">
        <v>234.13751043018786</v>
      </c>
      <c r="T251" s="31">
        <v>158.57261550344938</v>
      </c>
      <c r="U251" s="31">
        <v>243.96417149269803</v>
      </c>
      <c r="V251" s="31">
        <v>405.79053213621808</v>
      </c>
      <c r="W251" s="31">
        <v>158.68003421713331</v>
      </c>
      <c r="X251" s="31">
        <v>346.20150200057043</v>
      </c>
      <c r="Y251" s="31">
        <v>166.22301573101976</v>
      </c>
      <c r="Z251" s="11">
        <v>152.21163279374591</v>
      </c>
      <c r="AA251" s="10">
        <v>122.42905460064227</v>
      </c>
      <c r="AB251" s="12">
        <v>150.28900273388024</v>
      </c>
      <c r="AC251" s="12">
        <v>322.77802274328127</v>
      </c>
      <c r="AD251" s="12">
        <v>162.42917098193246</v>
      </c>
      <c r="AE251" s="12">
        <v>122.98596496141855</v>
      </c>
      <c r="AF251" s="44">
        <v>395.09609157501512</v>
      </c>
      <c r="AG251" s="10">
        <v>497.5214831398124</v>
      </c>
      <c r="AH251" s="12">
        <v>144.83327979990983</v>
      </c>
      <c r="AI251" s="12">
        <v>150.31984113107882</v>
      </c>
      <c r="AJ251" s="12">
        <v>155.25894908502175</v>
      </c>
      <c r="AK251" s="12">
        <v>98.579375048941031</v>
      </c>
      <c r="AL251" s="11">
        <v>106.06369457684455</v>
      </c>
      <c r="AM251" s="10">
        <v>290.46061217915252</v>
      </c>
      <c r="AN251" s="12">
        <v>127.71966425112839</v>
      </c>
      <c r="AO251" s="12">
        <v>636.12021718157234</v>
      </c>
      <c r="AP251" s="11">
        <v>79.21515877117227</v>
      </c>
      <c r="AQ251" s="10">
        <v>161.04298471660056</v>
      </c>
      <c r="AR251" s="12">
        <v>106.25094021069964</v>
      </c>
      <c r="AS251" s="12">
        <v>95.123364864831402</v>
      </c>
      <c r="AT251" s="11">
        <v>628.81001558978483</v>
      </c>
      <c r="AU251" s="140">
        <v>247.66312853106174</v>
      </c>
    </row>
    <row r="252" spans="1:47" s="9" customFormat="1" ht="11.25">
      <c r="A252" s="7">
        <v>38868</v>
      </c>
      <c r="B252" s="10"/>
      <c r="C252" s="11">
        <v>122.20466096020809</v>
      </c>
      <c r="D252" s="10">
        <v>101.89187885419989</v>
      </c>
      <c r="E252" s="12">
        <v>105.18787783957407</v>
      </c>
      <c r="F252" s="12">
        <v>111.19016741967543</v>
      </c>
      <c r="G252" s="12">
        <v>101.52338236731522</v>
      </c>
      <c r="H252" s="12">
        <v>128.46746422963841</v>
      </c>
      <c r="I252" s="12">
        <v>145.85249170480014</v>
      </c>
      <c r="J252" s="12">
        <v>76.717685711399128</v>
      </c>
      <c r="K252" s="12">
        <v>116.60315298573838</v>
      </c>
      <c r="L252" s="186">
        <v>185.46287021052837</v>
      </c>
      <c r="M252" s="10">
        <v>124.20900933382755</v>
      </c>
      <c r="N252" s="12">
        <v>121.28531726753478</v>
      </c>
      <c r="O252" s="11">
        <v>111.06168893479183</v>
      </c>
      <c r="P252" s="10">
        <v>99.969162149289943</v>
      </c>
      <c r="Q252" s="31">
        <v>229.37841817543637</v>
      </c>
      <c r="R252" s="31">
        <v>147.85540229855755</v>
      </c>
      <c r="S252" s="31">
        <v>226.31457349019735</v>
      </c>
      <c r="T252" s="31">
        <v>157.82991528712051</v>
      </c>
      <c r="U252" s="31">
        <v>235.26591683584823</v>
      </c>
      <c r="V252" s="31">
        <v>386.97287271595042</v>
      </c>
      <c r="W252" s="31">
        <v>157.91849080839711</v>
      </c>
      <c r="X252" s="31">
        <v>336.39941924808284</v>
      </c>
      <c r="Y252" s="31">
        <v>165.8293150222537</v>
      </c>
      <c r="Z252" s="11">
        <v>149.77946385978018</v>
      </c>
      <c r="AA252" s="10">
        <v>118.60949921132577</v>
      </c>
      <c r="AB252" s="12">
        <v>147.96791697748696</v>
      </c>
      <c r="AC252" s="12">
        <v>304.22792567552477</v>
      </c>
      <c r="AD252" s="12">
        <v>158.92653535753871</v>
      </c>
      <c r="AE252" s="12">
        <v>119.99678100556129</v>
      </c>
      <c r="AF252" s="44">
        <v>383.65331311059157</v>
      </c>
      <c r="AG252" s="10">
        <v>486.33085440186585</v>
      </c>
      <c r="AH252" s="12">
        <v>138.90860499261746</v>
      </c>
      <c r="AI252" s="12">
        <v>147.63525951186531</v>
      </c>
      <c r="AJ252" s="12">
        <v>151.95066412016283</v>
      </c>
      <c r="AK252" s="12">
        <v>96.218560231257271</v>
      </c>
      <c r="AL252" s="11">
        <v>103.77675933491635</v>
      </c>
      <c r="AM252" s="10">
        <v>283.68570193654585</v>
      </c>
      <c r="AN252" s="12">
        <v>125.91792008728946</v>
      </c>
      <c r="AO252" s="12">
        <v>628.0959959237457</v>
      </c>
      <c r="AP252" s="11">
        <v>77.059325486076276</v>
      </c>
      <c r="AQ252" s="10">
        <v>157.19905936547602</v>
      </c>
      <c r="AR252" s="12">
        <v>99.968922846992243</v>
      </c>
      <c r="AS252" s="12">
        <v>91.889838840325908</v>
      </c>
      <c r="AT252" s="11">
        <v>615.12911549203079</v>
      </c>
      <c r="AU252" s="140">
        <v>241.27446000010016</v>
      </c>
    </row>
    <row r="253" spans="1:47" s="9" customFormat="1" ht="11.25">
      <c r="A253" s="7">
        <v>38898</v>
      </c>
      <c r="B253" s="10"/>
      <c r="C253" s="11">
        <v>123.01443075389207</v>
      </c>
      <c r="D253" s="10">
        <v>100.38455290478772</v>
      </c>
      <c r="E253" s="12">
        <v>104.40457227770212</v>
      </c>
      <c r="F253" s="12">
        <v>111.38357960213251</v>
      </c>
      <c r="G253" s="12">
        <v>101.70159926969178</v>
      </c>
      <c r="H253" s="12">
        <v>125.27875033720612</v>
      </c>
      <c r="I253" s="12">
        <v>145.55825041715241</v>
      </c>
      <c r="J253" s="12">
        <v>76.199999277684171</v>
      </c>
      <c r="K253" s="12">
        <v>114.85394121007829</v>
      </c>
      <c r="L253" s="186">
        <v>185.26792846025543</v>
      </c>
      <c r="M253" s="10">
        <v>121.38855119604419</v>
      </c>
      <c r="N253" s="12">
        <v>119.52627152711177</v>
      </c>
      <c r="O253" s="11">
        <v>110.62850075356997</v>
      </c>
      <c r="P253" s="10">
        <v>97.406843859323644</v>
      </c>
      <c r="Q253" s="31">
        <v>223.83798433741671</v>
      </c>
      <c r="R253" s="31">
        <v>145.17371338177207</v>
      </c>
      <c r="S253" s="31">
        <v>222.31574434424408</v>
      </c>
      <c r="T253" s="31">
        <v>153.80107942433875</v>
      </c>
      <c r="U253" s="31">
        <v>230.32118719684078</v>
      </c>
      <c r="V253" s="31">
        <v>376.91388438365709</v>
      </c>
      <c r="W253" s="31">
        <v>155.19234563867514</v>
      </c>
      <c r="X253" s="31">
        <v>327.86971560515934</v>
      </c>
      <c r="Y253" s="31">
        <v>163.92772091510474</v>
      </c>
      <c r="Z253" s="11">
        <v>150.25583373604667</v>
      </c>
      <c r="AA253" s="10">
        <v>117.85199572338259</v>
      </c>
      <c r="AB253" s="12">
        <v>151.31742569414445</v>
      </c>
      <c r="AC253" s="12">
        <v>302.09809937806887</v>
      </c>
      <c r="AD253" s="12">
        <v>154.54477343092577</v>
      </c>
      <c r="AE253" s="12">
        <v>120.98698596728653</v>
      </c>
      <c r="AF253" s="44">
        <v>380.49089192920962</v>
      </c>
      <c r="AG253" s="10">
        <v>475.51124164315917</v>
      </c>
      <c r="AH253" s="12">
        <v>135.91167095650397</v>
      </c>
      <c r="AI253" s="12">
        <v>147.47161231733295</v>
      </c>
      <c r="AJ253" s="12">
        <v>152.31752021983297</v>
      </c>
      <c r="AK253" s="12">
        <v>95.03660413631215</v>
      </c>
      <c r="AL253" s="11">
        <v>101.03959978392876</v>
      </c>
      <c r="AM253" s="10">
        <v>284.24102237495271</v>
      </c>
      <c r="AN253" s="12">
        <v>125.4098708162069</v>
      </c>
      <c r="AO253" s="12">
        <v>633.74146248453485</v>
      </c>
      <c r="AP253" s="11">
        <v>78.373699128209921</v>
      </c>
      <c r="AQ253" s="10">
        <v>156.32952004691234</v>
      </c>
      <c r="AR253" s="12">
        <v>98.673947726084393</v>
      </c>
      <c r="AS253" s="12">
        <v>92.039036753029094</v>
      </c>
      <c r="AT253" s="11">
        <v>618.77227180590023</v>
      </c>
      <c r="AU253" s="140">
        <v>240.52436183140586</v>
      </c>
    </row>
    <row r="254" spans="1:47" s="9" customFormat="1" ht="11.25">
      <c r="A254" s="7">
        <v>38929</v>
      </c>
      <c r="B254" s="10"/>
      <c r="C254" s="11">
        <v>123.83013986025594</v>
      </c>
      <c r="D254" s="10">
        <v>91.374194482583945</v>
      </c>
      <c r="E254" s="12">
        <v>100.25407534608897</v>
      </c>
      <c r="F254" s="12">
        <v>106.88572264810799</v>
      </c>
      <c r="G254" s="12">
        <v>97.56836325371178</v>
      </c>
      <c r="H254" s="12">
        <v>118.29461269815336</v>
      </c>
      <c r="I254" s="12">
        <v>138.86335299350532</v>
      </c>
      <c r="J254" s="12">
        <v>73.292662932475423</v>
      </c>
      <c r="K254" s="12">
        <v>108.62147200568569</v>
      </c>
      <c r="L254" s="186">
        <v>177.27421696618791</v>
      </c>
      <c r="M254" s="10">
        <v>116.33478281840156</v>
      </c>
      <c r="N254" s="12">
        <v>115.65476840670074</v>
      </c>
      <c r="O254" s="11">
        <v>109.89942720977507</v>
      </c>
      <c r="P254" s="10">
        <v>95.518842408289842</v>
      </c>
      <c r="Q254" s="31">
        <v>214.50803214890013</v>
      </c>
      <c r="R254" s="31">
        <v>139.49755184488683</v>
      </c>
      <c r="S254" s="31">
        <v>212.57767891893735</v>
      </c>
      <c r="T254" s="31">
        <v>149.83450959770443</v>
      </c>
      <c r="U254" s="31">
        <v>223.70008875140829</v>
      </c>
      <c r="V254" s="31">
        <v>353.44322311647841</v>
      </c>
      <c r="W254" s="31">
        <v>150.70718225007647</v>
      </c>
      <c r="X254" s="31">
        <v>324.96454107178346</v>
      </c>
      <c r="Y254" s="31">
        <v>161.38766694485088</v>
      </c>
      <c r="Z254" s="11">
        <v>150.60297428197751</v>
      </c>
      <c r="AA254" s="10">
        <v>115.8965573205752</v>
      </c>
      <c r="AB254" s="12">
        <v>154.53829538744347</v>
      </c>
      <c r="AC254" s="12">
        <v>295.85468332073185</v>
      </c>
      <c r="AD254" s="12">
        <v>149.22576038849991</v>
      </c>
      <c r="AE254" s="12">
        <v>122.1163621454332</v>
      </c>
      <c r="AF254" s="44">
        <v>371.3318962238659</v>
      </c>
      <c r="AG254" s="10">
        <v>458.46991466292309</v>
      </c>
      <c r="AH254" s="12">
        <v>125.57115205479136</v>
      </c>
      <c r="AI254" s="12">
        <v>146.62083497837367</v>
      </c>
      <c r="AJ254" s="12">
        <v>152.85144037527044</v>
      </c>
      <c r="AK254" s="12">
        <v>93.669573258831605</v>
      </c>
      <c r="AL254" s="11">
        <v>97.526848177470271</v>
      </c>
      <c r="AM254" s="10">
        <v>289.7935692948671</v>
      </c>
      <c r="AN254" s="12">
        <v>125.45529635949087</v>
      </c>
      <c r="AO254" s="12">
        <v>628.90472812460598</v>
      </c>
      <c r="AP254" s="11">
        <v>76.160043481118706</v>
      </c>
      <c r="AQ254" s="10">
        <v>151.25143351581167</v>
      </c>
      <c r="AR254" s="12">
        <v>97.082453143756538</v>
      </c>
      <c r="AS254" s="12">
        <v>93.660339979322231</v>
      </c>
      <c r="AT254" s="11">
        <v>620.2666605816853</v>
      </c>
      <c r="AU254" s="140">
        <v>238.50362045791547</v>
      </c>
    </row>
    <row r="255" spans="1:47" s="9" customFormat="1" ht="11.25">
      <c r="A255" s="7">
        <v>38960</v>
      </c>
      <c r="B255" s="10"/>
      <c r="C255" s="11">
        <v>125.90534507077781</v>
      </c>
      <c r="D255" s="10">
        <v>98.155060677978312</v>
      </c>
      <c r="E255" s="12">
        <v>106.3781141136799</v>
      </c>
      <c r="F255" s="12">
        <v>112.91821290449585</v>
      </c>
      <c r="G255" s="12">
        <v>99.963211852867502</v>
      </c>
      <c r="H255" s="12">
        <v>125.03287341464716</v>
      </c>
      <c r="I255" s="12">
        <v>143.32050486889869</v>
      </c>
      <c r="J255" s="12">
        <v>76.053832844932955</v>
      </c>
      <c r="K255" s="12">
        <v>114.34586156748652</v>
      </c>
      <c r="L255" s="186">
        <v>179.29364259016748</v>
      </c>
      <c r="M255" s="10">
        <v>124.37237651601605</v>
      </c>
      <c r="N255" s="12">
        <v>122.23222196910295</v>
      </c>
      <c r="O255" s="11">
        <v>113.40762084887446</v>
      </c>
      <c r="P255" s="10">
        <v>100.75431376451021</v>
      </c>
      <c r="Q255" s="31">
        <v>235.18542450879696</v>
      </c>
      <c r="R255" s="31">
        <v>151.4621089992178</v>
      </c>
      <c r="S255" s="31">
        <v>235.21282262361845</v>
      </c>
      <c r="T255" s="31">
        <v>158.82903924857231</v>
      </c>
      <c r="U255" s="31">
        <v>245.2008035556629</v>
      </c>
      <c r="V255" s="31">
        <v>389.08956973114374</v>
      </c>
      <c r="W255" s="31">
        <v>160.48261011870568</v>
      </c>
      <c r="X255" s="31">
        <v>350.85322176974466</v>
      </c>
      <c r="Y255" s="31">
        <v>166.38600486196287</v>
      </c>
      <c r="Z255" s="11">
        <v>154.36964769923904</v>
      </c>
      <c r="AA255" s="10">
        <v>120.98569685781442</v>
      </c>
      <c r="AB255" s="12">
        <v>155.02294977286704</v>
      </c>
      <c r="AC255" s="12">
        <v>307.14369220205725</v>
      </c>
      <c r="AD255" s="12">
        <v>159.99081581370146</v>
      </c>
      <c r="AE255" s="12">
        <v>125.70631366508985</v>
      </c>
      <c r="AF255" s="44">
        <v>384.34570794693929</v>
      </c>
      <c r="AG255" s="10">
        <v>489.04419523480556</v>
      </c>
      <c r="AH255" s="12">
        <v>135.40118817195039</v>
      </c>
      <c r="AI255" s="12">
        <v>150.338899981423</v>
      </c>
      <c r="AJ255" s="12">
        <v>155.51343934188017</v>
      </c>
      <c r="AK255" s="12">
        <v>99.167709299158375</v>
      </c>
      <c r="AL255" s="11">
        <v>103.48882756312442</v>
      </c>
      <c r="AM255" s="10">
        <v>299.12784428252178</v>
      </c>
      <c r="AN255" s="12">
        <v>127.40974065045062</v>
      </c>
      <c r="AO255" s="12">
        <v>645.42365671267555</v>
      </c>
      <c r="AP255" s="11">
        <v>76.317813780331775</v>
      </c>
      <c r="AQ255" s="10">
        <v>157.87187377308769</v>
      </c>
      <c r="AR255" s="12">
        <v>101.76117337358698</v>
      </c>
      <c r="AS255" s="12">
        <v>95.19526458869278</v>
      </c>
      <c r="AT255" s="11">
        <v>638.40414031130297</v>
      </c>
      <c r="AU255" s="140">
        <v>248.3492407133146</v>
      </c>
    </row>
    <row r="256" spans="1:47" s="9" customFormat="1" ht="11.25">
      <c r="A256" s="7">
        <v>38989</v>
      </c>
      <c r="B256" s="10"/>
      <c r="C256" s="11">
        <v>127.76554935688969</v>
      </c>
      <c r="D256" s="10">
        <v>101.56870122975626</v>
      </c>
      <c r="E256" s="12">
        <v>108.45363717142186</v>
      </c>
      <c r="F256" s="12">
        <v>115.35172896578167</v>
      </c>
      <c r="G256" s="12">
        <v>102.67296420212222</v>
      </c>
      <c r="H256" s="12">
        <v>127.98212681996428</v>
      </c>
      <c r="I256" s="12">
        <v>149.13324319076224</v>
      </c>
      <c r="J256" s="12">
        <v>78.106186231611176</v>
      </c>
      <c r="K256" s="12">
        <v>116.77675772935009</v>
      </c>
      <c r="L256" s="186">
        <v>178.97447715943019</v>
      </c>
      <c r="M256" s="10">
        <v>127.89836510908502</v>
      </c>
      <c r="N256" s="12">
        <v>126.20098044705081</v>
      </c>
      <c r="O256" s="11">
        <v>115.1130041737518</v>
      </c>
      <c r="P256" s="10">
        <v>104.73504879354306</v>
      </c>
      <c r="Q256" s="31">
        <v>243.7954406036433</v>
      </c>
      <c r="R256" s="31">
        <v>155.53187769257372</v>
      </c>
      <c r="S256" s="31">
        <v>243.03241646066323</v>
      </c>
      <c r="T256" s="31">
        <v>164.55375878233957</v>
      </c>
      <c r="U256" s="31">
        <v>255.76223478287849</v>
      </c>
      <c r="V256" s="31">
        <v>401.95052080545418</v>
      </c>
      <c r="W256" s="31">
        <v>165.66828213174966</v>
      </c>
      <c r="X256" s="31">
        <v>362.66399693185861</v>
      </c>
      <c r="Y256" s="31">
        <v>171.83767275990397</v>
      </c>
      <c r="Z256" s="11">
        <v>158.12749976034306</v>
      </c>
      <c r="AA256" s="10">
        <v>124.52411596113549</v>
      </c>
      <c r="AB256" s="12">
        <v>154.08634417199426</v>
      </c>
      <c r="AC256" s="12">
        <v>317.80907551346382</v>
      </c>
      <c r="AD256" s="12">
        <v>166.28245738781783</v>
      </c>
      <c r="AE256" s="12">
        <v>128.3780322644223</v>
      </c>
      <c r="AF256" s="44">
        <v>394.57842546270155</v>
      </c>
      <c r="AG256" s="10">
        <v>495.12814070663939</v>
      </c>
      <c r="AH256" s="12">
        <v>138.70953505709841</v>
      </c>
      <c r="AI256" s="12">
        <v>155.25487281967247</v>
      </c>
      <c r="AJ256" s="12">
        <v>160.16013334718525</v>
      </c>
      <c r="AK256" s="12">
        <v>100.8481704262369</v>
      </c>
      <c r="AL256" s="11">
        <v>105.3248725612964</v>
      </c>
      <c r="AM256" s="10">
        <v>300.14845053750901</v>
      </c>
      <c r="AN256" s="12">
        <v>131.60715990591024</v>
      </c>
      <c r="AO256" s="12">
        <v>659.53189266804816</v>
      </c>
      <c r="AP256" s="11">
        <v>78.305104427157289</v>
      </c>
      <c r="AQ256" s="10">
        <v>162.73193915652487</v>
      </c>
      <c r="AR256" s="12">
        <v>103.77232549159616</v>
      </c>
      <c r="AS256" s="12">
        <v>98.586652766360487</v>
      </c>
      <c r="AT256" s="11">
        <v>653.25103082955684</v>
      </c>
      <c r="AU256" s="140">
        <v>254.23345377830736</v>
      </c>
    </row>
    <row r="257" spans="1:47" s="9" customFormat="1" ht="11.25">
      <c r="A257" s="7">
        <v>39021</v>
      </c>
      <c r="B257" s="10"/>
      <c r="C257" s="11">
        <v>134.26763565644188</v>
      </c>
      <c r="D257" s="10">
        <v>104.23980482086102</v>
      </c>
      <c r="E257" s="12">
        <v>113.7695991760468</v>
      </c>
      <c r="F257" s="12">
        <v>120.72259071597024</v>
      </c>
      <c r="G257" s="12">
        <v>107.39383992886947</v>
      </c>
      <c r="H257" s="12">
        <v>134.2491035680396</v>
      </c>
      <c r="I257" s="12">
        <v>153.18799239942371</v>
      </c>
      <c r="J257" s="12">
        <v>80.890481975547388</v>
      </c>
      <c r="K257" s="12">
        <v>121.27613287377265</v>
      </c>
      <c r="L257" s="186">
        <v>185.41257153471602</v>
      </c>
      <c r="M257" s="10">
        <v>131.74369026166502</v>
      </c>
      <c r="N257" s="12">
        <v>132.64085309947453</v>
      </c>
      <c r="O257" s="11">
        <v>118.40315392449708</v>
      </c>
      <c r="P257" s="10">
        <v>107.42107974300424</v>
      </c>
      <c r="Q257" s="31">
        <v>256.41598454964566</v>
      </c>
      <c r="R257" s="31">
        <v>163.22071115989559</v>
      </c>
      <c r="S257" s="31">
        <v>255.08256638917572</v>
      </c>
      <c r="T257" s="31">
        <v>171.85867531725765</v>
      </c>
      <c r="U257" s="31">
        <v>262.46397773613899</v>
      </c>
      <c r="V257" s="31">
        <v>419.97978632389112</v>
      </c>
      <c r="W257" s="31">
        <v>173.96834606635966</v>
      </c>
      <c r="X257" s="31">
        <v>376.58822469061153</v>
      </c>
      <c r="Y257" s="31">
        <v>177.8598544265684</v>
      </c>
      <c r="Z257" s="11">
        <v>164.23934795145084</v>
      </c>
      <c r="AA257" s="10">
        <v>130.83268445016162</v>
      </c>
      <c r="AB257" s="12">
        <v>161.03847659361534</v>
      </c>
      <c r="AC257" s="12">
        <v>326.12187450153755</v>
      </c>
      <c r="AD257" s="12">
        <v>172.99319517683082</v>
      </c>
      <c r="AE257" s="12">
        <v>131.86337124695351</v>
      </c>
      <c r="AF257" s="44">
        <v>406.34332047715787</v>
      </c>
      <c r="AG257" s="10">
        <v>515.43529097288661</v>
      </c>
      <c r="AH257" s="12">
        <v>144.79645280311601</v>
      </c>
      <c r="AI257" s="12">
        <v>160.49859196817684</v>
      </c>
      <c r="AJ257" s="12">
        <v>164.88815653482933</v>
      </c>
      <c r="AK257" s="12">
        <v>104.61433341360849</v>
      </c>
      <c r="AL257" s="11">
        <v>109.25440618343359</v>
      </c>
      <c r="AM257" s="10">
        <v>303.37800874394355</v>
      </c>
      <c r="AN257" s="12">
        <v>136.02476486968877</v>
      </c>
      <c r="AO257" s="12">
        <v>677.35370735655226</v>
      </c>
      <c r="AP257" s="11">
        <v>82.509314191378991</v>
      </c>
      <c r="AQ257" s="10">
        <v>167.9428247473071</v>
      </c>
      <c r="AR257" s="12">
        <v>107.19203838558336</v>
      </c>
      <c r="AS257" s="12">
        <v>101.96131897344063</v>
      </c>
      <c r="AT257" s="11">
        <v>668.42942567368198</v>
      </c>
      <c r="AU257" s="140">
        <v>266.22508647943181</v>
      </c>
    </row>
    <row r="258" spans="1:47" s="9" customFormat="1" ht="11.25">
      <c r="A258" s="7">
        <v>39051</v>
      </c>
      <c r="B258" s="10"/>
      <c r="C258" s="11">
        <v>138.17891830773021</v>
      </c>
      <c r="D258" s="10">
        <v>108.88840370252009</v>
      </c>
      <c r="E258" s="12">
        <v>116.41858839507482</v>
      </c>
      <c r="F258" s="12">
        <v>124.58635987588281</v>
      </c>
      <c r="G258" s="12">
        <v>110.1714205164613</v>
      </c>
      <c r="H258" s="12">
        <v>135.40727520806018</v>
      </c>
      <c r="I258" s="12">
        <v>155.19192692353241</v>
      </c>
      <c r="J258" s="12">
        <v>83.448014780726922</v>
      </c>
      <c r="K258" s="12">
        <v>122.73125231002022</v>
      </c>
      <c r="L258" s="186">
        <v>196.11688621360838</v>
      </c>
      <c r="M258" s="10">
        <v>136.28309708619145</v>
      </c>
      <c r="N258" s="12">
        <v>135.44186033464487</v>
      </c>
      <c r="O258" s="11">
        <v>121.81754684806667</v>
      </c>
      <c r="P258" s="10">
        <v>113.14793292148205</v>
      </c>
      <c r="Q258" s="31">
        <v>271.92980803981965</v>
      </c>
      <c r="R258" s="31">
        <v>171.70669630291016</v>
      </c>
      <c r="S258" s="31">
        <v>268.76304745508213</v>
      </c>
      <c r="T258" s="31">
        <v>179.31801207486035</v>
      </c>
      <c r="U258" s="31">
        <v>274.34338607885218</v>
      </c>
      <c r="V258" s="31">
        <v>440.58994995431135</v>
      </c>
      <c r="W258" s="31">
        <v>181.39840869567638</v>
      </c>
      <c r="X258" s="31">
        <v>387.90225339569213</v>
      </c>
      <c r="Y258" s="31">
        <v>182.9411299397832</v>
      </c>
      <c r="Z258" s="11">
        <v>166.84711496459582</v>
      </c>
      <c r="AA258" s="10">
        <v>134.39299895916744</v>
      </c>
      <c r="AB258" s="12">
        <v>166.58343766586057</v>
      </c>
      <c r="AC258" s="12">
        <v>336.23268996743559</v>
      </c>
      <c r="AD258" s="12">
        <v>182.62999384388829</v>
      </c>
      <c r="AE258" s="12">
        <v>135.90610318694397</v>
      </c>
      <c r="AF258" s="44">
        <v>421.82127088487277</v>
      </c>
      <c r="AG258" s="10">
        <v>530.47805222006332</v>
      </c>
      <c r="AH258" s="12">
        <v>150.34584356249408</v>
      </c>
      <c r="AI258" s="12">
        <v>163.76336359042571</v>
      </c>
      <c r="AJ258" s="12">
        <v>169.31155460934966</v>
      </c>
      <c r="AK258" s="12">
        <v>107.93148448005851</v>
      </c>
      <c r="AL258" s="11">
        <v>112.39518598728364</v>
      </c>
      <c r="AM258" s="10">
        <v>308.89272364675804</v>
      </c>
      <c r="AN258" s="12">
        <v>137.29242711999882</v>
      </c>
      <c r="AO258" s="12">
        <v>682.24894019071928</v>
      </c>
      <c r="AP258" s="11">
        <v>85.142046464036198</v>
      </c>
      <c r="AQ258" s="10">
        <v>173.05728389447026</v>
      </c>
      <c r="AR258" s="12">
        <v>111.49660290269324</v>
      </c>
      <c r="AS258" s="12">
        <v>103.22667762043974</v>
      </c>
      <c r="AT258" s="11">
        <v>676.52412435090184</v>
      </c>
      <c r="AU258" s="140">
        <v>274.55489672025215</v>
      </c>
    </row>
    <row r="259" spans="1:47" s="9" customFormat="1" ht="11.25">
      <c r="A259" s="7">
        <v>39080</v>
      </c>
      <c r="B259" s="10"/>
      <c r="C259" s="11">
        <v>137.67950494773169</v>
      </c>
      <c r="D259" s="10">
        <v>109.33406270810117</v>
      </c>
      <c r="E259" s="12">
        <v>117.05524667052318</v>
      </c>
      <c r="F259" s="12">
        <v>123.80743857767877</v>
      </c>
      <c r="G259" s="12">
        <v>110.18029458443056</v>
      </c>
      <c r="H259" s="12">
        <v>134.26182441537387</v>
      </c>
      <c r="I259" s="12">
        <v>153.7735422964075</v>
      </c>
      <c r="J259" s="12">
        <v>82.145508786000377</v>
      </c>
      <c r="K259" s="12">
        <v>121.90163176224418</v>
      </c>
      <c r="L259" s="186">
        <v>194.41433841072396</v>
      </c>
      <c r="M259" s="10">
        <v>136.02803586231533</v>
      </c>
      <c r="N259" s="12">
        <v>137.08824308903883</v>
      </c>
      <c r="O259" s="11">
        <v>123.09926399839286</v>
      </c>
      <c r="P259" s="10">
        <v>112.13428920965268</v>
      </c>
      <c r="Q259" s="31">
        <v>270.66929373043951</v>
      </c>
      <c r="R259" s="31">
        <v>168.37687076072206</v>
      </c>
      <c r="S259" s="31">
        <v>270.28948180784232</v>
      </c>
      <c r="T259" s="31">
        <v>180.72877860305812</v>
      </c>
      <c r="U259" s="31">
        <v>273.91774231535084</v>
      </c>
      <c r="V259" s="31">
        <v>447.67075915801712</v>
      </c>
      <c r="W259" s="31">
        <v>180.00901207305702</v>
      </c>
      <c r="X259" s="31">
        <v>395.86872649030278</v>
      </c>
      <c r="Y259" s="31">
        <v>179.77142624658086</v>
      </c>
      <c r="Z259" s="11">
        <v>169.1419451843756</v>
      </c>
      <c r="AA259" s="10">
        <v>135.45821224547447</v>
      </c>
      <c r="AB259" s="12">
        <v>167.66488215596647</v>
      </c>
      <c r="AC259" s="12">
        <v>336.42363429207018</v>
      </c>
      <c r="AD259" s="12">
        <v>181.6794205336526</v>
      </c>
      <c r="AE259" s="12">
        <v>136.16691078258563</v>
      </c>
      <c r="AF259" s="44">
        <v>423.25539088968634</v>
      </c>
      <c r="AG259" s="10">
        <v>541.03340670102159</v>
      </c>
      <c r="AH259" s="12">
        <v>152.26342020053443</v>
      </c>
      <c r="AI259" s="12">
        <v>167.8069781991976</v>
      </c>
      <c r="AJ259" s="12">
        <v>172.57024304230754</v>
      </c>
      <c r="AK259" s="12">
        <v>111.05501030745796</v>
      </c>
      <c r="AL259" s="11">
        <v>113.0416701529785</v>
      </c>
      <c r="AM259" s="10">
        <v>310.56456460992166</v>
      </c>
      <c r="AN259" s="12">
        <v>138.9542619036956</v>
      </c>
      <c r="AO259" s="12">
        <v>695.16092306706707</v>
      </c>
      <c r="AP259" s="11">
        <v>84.908442846559524</v>
      </c>
      <c r="AQ259" s="10">
        <v>174.45544297476894</v>
      </c>
      <c r="AR259" s="12">
        <v>108.77660863613106</v>
      </c>
      <c r="AS259" s="12">
        <v>104.74550307321873</v>
      </c>
      <c r="AT259" s="11">
        <v>687.04937028965219</v>
      </c>
      <c r="AU259" s="140">
        <v>278.32752810059543</v>
      </c>
    </row>
    <row r="260" spans="1:47" s="9" customFormat="1" ht="11.25">
      <c r="A260" s="7">
        <v>39113</v>
      </c>
      <c r="B260" s="10"/>
      <c r="C260" s="11">
        <v>140.66705572887045</v>
      </c>
      <c r="D260" s="10">
        <v>110.27733050132706</v>
      </c>
      <c r="E260" s="12">
        <v>121.65886162060424</v>
      </c>
      <c r="F260" s="12">
        <v>128.82307253480167</v>
      </c>
      <c r="G260" s="12">
        <v>113.07607297644533</v>
      </c>
      <c r="H260" s="12">
        <v>137.16439834632689</v>
      </c>
      <c r="I260" s="12">
        <v>160.5775605668494</v>
      </c>
      <c r="J260" s="12">
        <v>85.212093899785401</v>
      </c>
      <c r="K260" s="12">
        <v>124.65749498195937</v>
      </c>
      <c r="L260" s="186">
        <v>197.13317843826835</v>
      </c>
      <c r="M260" s="10">
        <v>138.78839676412133</v>
      </c>
      <c r="N260" s="12">
        <v>139.8261327598305</v>
      </c>
      <c r="O260" s="11">
        <v>124.47841885097561</v>
      </c>
      <c r="P260" s="10">
        <v>115.3702130006677</v>
      </c>
      <c r="Q260" s="31">
        <v>276.721045284902</v>
      </c>
      <c r="R260" s="31">
        <v>171.15899210413821</v>
      </c>
      <c r="S260" s="31">
        <v>274.02515273590853</v>
      </c>
      <c r="T260" s="31">
        <v>185.86582424979818</v>
      </c>
      <c r="U260" s="31">
        <v>281.08023109509014</v>
      </c>
      <c r="V260" s="31">
        <v>460.00989933927434</v>
      </c>
      <c r="W260" s="31">
        <v>184.89568774235337</v>
      </c>
      <c r="X260" s="31">
        <v>405.01691904215721</v>
      </c>
      <c r="Y260" s="31">
        <v>183.33080197152157</v>
      </c>
      <c r="Z260" s="11">
        <v>174.07716872903461</v>
      </c>
      <c r="AA260" s="10">
        <v>140.94877928783572</v>
      </c>
      <c r="AB260" s="12">
        <v>169.28827245732492</v>
      </c>
      <c r="AC260" s="12">
        <v>339.80540131560377</v>
      </c>
      <c r="AD260" s="12">
        <v>189.97821124329607</v>
      </c>
      <c r="AE260" s="12">
        <v>136.64831601998671</v>
      </c>
      <c r="AF260" s="44">
        <v>435.32260753211801</v>
      </c>
      <c r="AG260" s="10">
        <v>557.4110722173815</v>
      </c>
      <c r="AH260" s="12">
        <v>155.42074624162095</v>
      </c>
      <c r="AI260" s="12">
        <v>171.76128455350465</v>
      </c>
      <c r="AJ260" s="12">
        <v>177.63859297695046</v>
      </c>
      <c r="AK260" s="12">
        <v>114.39751604648345</v>
      </c>
      <c r="AL260" s="11">
        <v>116.69137796148753</v>
      </c>
      <c r="AM260" s="10">
        <v>320.17515765833696</v>
      </c>
      <c r="AN260" s="12">
        <v>142.33921521829677</v>
      </c>
      <c r="AO260" s="12">
        <v>713.64235002152077</v>
      </c>
      <c r="AP260" s="11">
        <v>87.877761505777187</v>
      </c>
      <c r="AQ260" s="10">
        <v>179.59263838437954</v>
      </c>
      <c r="AR260" s="12">
        <v>109.23850635059655</v>
      </c>
      <c r="AS260" s="12">
        <v>106.20901280770529</v>
      </c>
      <c r="AT260" s="11">
        <v>705.84750333257693</v>
      </c>
      <c r="AU260" s="140">
        <v>287.61111496763795</v>
      </c>
    </row>
    <row r="261" spans="1:47" s="9" customFormat="1" ht="11.25">
      <c r="A261" s="7">
        <v>39141</v>
      </c>
      <c r="B261" s="10"/>
      <c r="C261" s="11">
        <v>142.1536135898811</v>
      </c>
      <c r="D261" s="10">
        <v>111.78367412063839</v>
      </c>
      <c r="E261" s="12">
        <v>122.5098009127515</v>
      </c>
      <c r="F261" s="12">
        <v>125.42968903039262</v>
      </c>
      <c r="G261" s="12">
        <v>112.20944205013495</v>
      </c>
      <c r="H261" s="12">
        <v>136.60170450608234</v>
      </c>
      <c r="I261" s="12">
        <v>159.55323207195741</v>
      </c>
      <c r="J261" s="12">
        <v>83.738842601297634</v>
      </c>
      <c r="K261" s="12">
        <v>123.2655710043136</v>
      </c>
      <c r="L261" s="186">
        <v>197.96743164253803</v>
      </c>
      <c r="M261" s="10">
        <v>138.68527849653645</v>
      </c>
      <c r="N261" s="12">
        <v>138.79519715875378</v>
      </c>
      <c r="O261" s="11">
        <v>123.84784345783267</v>
      </c>
      <c r="P261" s="10">
        <v>116.09879050394331</v>
      </c>
      <c r="Q261" s="31">
        <v>280.98510628474793</v>
      </c>
      <c r="R261" s="31">
        <v>173.86534439456946</v>
      </c>
      <c r="S261" s="31">
        <v>276.78766058617282</v>
      </c>
      <c r="T261" s="31">
        <v>187.55572375851034</v>
      </c>
      <c r="U261" s="31">
        <v>283.53565973474429</v>
      </c>
      <c r="V261" s="31">
        <v>461.10200884129569</v>
      </c>
      <c r="W261" s="31">
        <v>186.91725214011188</v>
      </c>
      <c r="X261" s="31">
        <v>409.10444415807279</v>
      </c>
      <c r="Y261" s="31">
        <v>181.33380777858929</v>
      </c>
      <c r="Z261" s="11">
        <v>173.80620760298913</v>
      </c>
      <c r="AA261" s="10">
        <v>139.8444881773857</v>
      </c>
      <c r="AB261" s="12">
        <v>171.22632715711802</v>
      </c>
      <c r="AC261" s="12">
        <v>339.89970097000918</v>
      </c>
      <c r="AD261" s="12">
        <v>186.86030130180188</v>
      </c>
      <c r="AE261" s="12">
        <v>133.84271960173285</v>
      </c>
      <c r="AF261" s="44">
        <v>432.42426958684422</v>
      </c>
      <c r="AG261" s="10">
        <v>562.12756707535948</v>
      </c>
      <c r="AH261" s="12">
        <v>155.65902621717524</v>
      </c>
      <c r="AI261" s="12">
        <v>169.96980454117181</v>
      </c>
      <c r="AJ261" s="12">
        <v>176.01352186628134</v>
      </c>
      <c r="AK261" s="12">
        <v>115.34497469924435</v>
      </c>
      <c r="AL261" s="11">
        <v>116.18051566943207</v>
      </c>
      <c r="AM261" s="10">
        <v>318.71381705454314</v>
      </c>
      <c r="AN261" s="12">
        <v>141.28219803552258</v>
      </c>
      <c r="AO261" s="12">
        <v>714.58147441452445</v>
      </c>
      <c r="AP261" s="11">
        <v>87.466242238350588</v>
      </c>
      <c r="AQ261" s="10">
        <v>176.05621050001099</v>
      </c>
      <c r="AR261" s="12">
        <v>107.4920680372376</v>
      </c>
      <c r="AS261" s="12">
        <v>102.19967720600643</v>
      </c>
      <c r="AT261" s="11">
        <v>704.90971066336022</v>
      </c>
      <c r="AU261" s="140">
        <v>290.2877678090843</v>
      </c>
    </row>
    <row r="262" spans="1:47" s="9" customFormat="1" ht="11.25">
      <c r="A262" s="7">
        <v>39171</v>
      </c>
      <c r="B262" s="10"/>
      <c r="C262" s="11">
        <v>143.36547485100959</v>
      </c>
      <c r="D262" s="10">
        <v>111.60204001134584</v>
      </c>
      <c r="E262" s="12">
        <v>121.13111927307723</v>
      </c>
      <c r="F262" s="12">
        <v>122.89569723262716</v>
      </c>
      <c r="G262" s="12">
        <v>113.16786405759689</v>
      </c>
      <c r="H262" s="12">
        <v>136.53040776234559</v>
      </c>
      <c r="I262" s="12">
        <v>162.74447345976583</v>
      </c>
      <c r="J262" s="12">
        <v>83.083727790303826</v>
      </c>
      <c r="K262" s="12">
        <v>122.91018403383923</v>
      </c>
      <c r="L262" s="186">
        <v>201.44343690133931</v>
      </c>
      <c r="M262" s="10">
        <v>140.32798344467355</v>
      </c>
      <c r="N262" s="12">
        <v>138.17513730581132</v>
      </c>
      <c r="O262" s="11">
        <v>124.40408442289007</v>
      </c>
      <c r="P262" s="10">
        <v>114.07404190556947</v>
      </c>
      <c r="Q262" s="31">
        <v>281.88047656532854</v>
      </c>
      <c r="R262" s="31">
        <v>174.84165046294831</v>
      </c>
      <c r="S262" s="31">
        <v>274.52920613386675</v>
      </c>
      <c r="T262" s="31">
        <v>183.8874038820361</v>
      </c>
      <c r="U262" s="31">
        <v>284.98580853717084</v>
      </c>
      <c r="V262" s="31">
        <v>464.43739022224912</v>
      </c>
      <c r="W262" s="31">
        <v>184.30106220369129</v>
      </c>
      <c r="X262" s="31">
        <v>401.66939921785286</v>
      </c>
      <c r="Y262" s="31">
        <v>179.64396799726006</v>
      </c>
      <c r="Z262" s="11">
        <v>172.90760262603271</v>
      </c>
      <c r="AA262" s="10">
        <v>138.49704199442394</v>
      </c>
      <c r="AB262" s="12">
        <v>174.36607454159733</v>
      </c>
      <c r="AC262" s="12">
        <v>340.84137365948067</v>
      </c>
      <c r="AD262" s="12">
        <v>184.05856448350931</v>
      </c>
      <c r="AE262" s="12">
        <v>134.47201245161105</v>
      </c>
      <c r="AF262" s="44">
        <v>433.08988180655689</v>
      </c>
      <c r="AG262" s="10">
        <v>557.98609328847715</v>
      </c>
      <c r="AH262" s="12">
        <v>156.77626406673983</v>
      </c>
      <c r="AI262" s="12">
        <v>168.75989160010539</v>
      </c>
      <c r="AJ262" s="12">
        <v>175.42429231485457</v>
      </c>
      <c r="AK262" s="12">
        <v>114.24960327328223</v>
      </c>
      <c r="AL262" s="11">
        <v>114.95736748603601</v>
      </c>
      <c r="AM262" s="10">
        <v>318.39067768506607</v>
      </c>
      <c r="AN262" s="12">
        <v>140.60627841541756</v>
      </c>
      <c r="AO262" s="12">
        <v>718.21997727935343</v>
      </c>
      <c r="AP262" s="11">
        <v>87.873965304396975</v>
      </c>
      <c r="AQ262" s="10">
        <v>176.16191481745705</v>
      </c>
      <c r="AR262" s="12">
        <v>108.68800342146152</v>
      </c>
      <c r="AS262" s="12">
        <v>103.3208991093439</v>
      </c>
      <c r="AT262" s="11">
        <v>704.44419052320507</v>
      </c>
      <c r="AU262" s="140">
        <v>292.35606815472403</v>
      </c>
    </row>
    <row r="263" spans="1:47" s="9" customFormat="1" ht="11.25">
      <c r="A263" s="7">
        <v>39202</v>
      </c>
      <c r="B263" s="10"/>
      <c r="C263" s="11">
        <v>150.71868698608958</v>
      </c>
      <c r="D263" s="10">
        <v>116.94075307293504</v>
      </c>
      <c r="E263" s="12">
        <v>128.31611187371402</v>
      </c>
      <c r="F263" s="12">
        <v>126.69636963283602</v>
      </c>
      <c r="G263" s="12">
        <v>118.31286903953777</v>
      </c>
      <c r="H263" s="12">
        <v>142.67227962258335</v>
      </c>
      <c r="I263" s="12">
        <v>169.35265947714154</v>
      </c>
      <c r="J263" s="12">
        <v>86.503876555429443</v>
      </c>
      <c r="K263" s="12">
        <v>130.85478122200345</v>
      </c>
      <c r="L263" s="186">
        <v>208.60601655960664</v>
      </c>
      <c r="M263" s="10">
        <v>146.35479183795459</v>
      </c>
      <c r="N263" s="12">
        <v>145.81514487566358</v>
      </c>
      <c r="O263" s="11">
        <v>128.40855414622143</v>
      </c>
      <c r="P263" s="10">
        <v>120.66993535383071</v>
      </c>
      <c r="Q263" s="31">
        <v>296.69896704402504</v>
      </c>
      <c r="R263" s="31">
        <v>183.6706677515389</v>
      </c>
      <c r="S263" s="31">
        <v>290.34653578031686</v>
      </c>
      <c r="T263" s="31">
        <v>194.78032363705586</v>
      </c>
      <c r="U263" s="31">
        <v>300.57739352167181</v>
      </c>
      <c r="V263" s="31">
        <v>492.20011983005128</v>
      </c>
      <c r="W263" s="31">
        <v>194.23506601688786</v>
      </c>
      <c r="X263" s="31">
        <v>425.40371987043056</v>
      </c>
      <c r="Y263" s="31">
        <v>188.83836382820508</v>
      </c>
      <c r="Z263" s="11">
        <v>179.32862158815482</v>
      </c>
      <c r="AA263" s="10">
        <v>145.2548958519674</v>
      </c>
      <c r="AB263" s="12">
        <v>178.40736885001897</v>
      </c>
      <c r="AC263" s="12">
        <v>353.86936570495146</v>
      </c>
      <c r="AD263" s="12">
        <v>191.39030804801388</v>
      </c>
      <c r="AE263" s="12">
        <v>139.82449747976875</v>
      </c>
      <c r="AF263" s="44">
        <v>449.67955309066042</v>
      </c>
      <c r="AG263" s="10">
        <v>588.53478320914576</v>
      </c>
      <c r="AH263" s="12">
        <v>164.14520624575451</v>
      </c>
      <c r="AI263" s="12">
        <v>177.6823185554278</v>
      </c>
      <c r="AJ263" s="12">
        <v>184.47546460658106</v>
      </c>
      <c r="AK263" s="12">
        <v>119.01701307929507</v>
      </c>
      <c r="AL263" s="11">
        <v>121.06460590822043</v>
      </c>
      <c r="AM263" s="10">
        <v>333.26262947754532</v>
      </c>
      <c r="AN263" s="12">
        <v>142.46722889531944</v>
      </c>
      <c r="AO263" s="12">
        <v>744.95895177044076</v>
      </c>
      <c r="AP263" s="11">
        <v>92.512512765962455</v>
      </c>
      <c r="AQ263" s="10">
        <v>187.19641008111969</v>
      </c>
      <c r="AR263" s="12">
        <v>115.18976821665522</v>
      </c>
      <c r="AS263" s="12">
        <v>108.41733470039748</v>
      </c>
      <c r="AT263" s="11">
        <v>725.36231467116863</v>
      </c>
      <c r="AU263" s="140">
        <v>303.73769453723514</v>
      </c>
    </row>
    <row r="264" spans="1:47" s="9" customFormat="1" ht="11.25">
      <c r="A264" s="7">
        <v>39233</v>
      </c>
      <c r="B264" s="10"/>
      <c r="C264" s="11">
        <v>155.58948994840486</v>
      </c>
      <c r="D264" s="10">
        <v>121.62411723365638</v>
      </c>
      <c r="E264" s="12">
        <v>131.69984965571547</v>
      </c>
      <c r="F264" s="12">
        <v>127.84128378581005</v>
      </c>
      <c r="G264" s="12">
        <v>122.17800623134495</v>
      </c>
      <c r="H264" s="12">
        <v>144.84380956491484</v>
      </c>
      <c r="I264" s="12">
        <v>173.78881776460696</v>
      </c>
      <c r="J264" s="12">
        <v>87.458822724568677</v>
      </c>
      <c r="K264" s="12">
        <v>132.74000327702186</v>
      </c>
      <c r="L264" s="186">
        <v>213.54133360648169</v>
      </c>
      <c r="M264" s="10">
        <v>150.53259022141904</v>
      </c>
      <c r="N264" s="12">
        <v>150.25435458283226</v>
      </c>
      <c r="O264" s="11">
        <v>131.22855979071139</v>
      </c>
      <c r="P264" s="10">
        <v>124.19273490071166</v>
      </c>
      <c r="Q264" s="31">
        <v>302.38097182015372</v>
      </c>
      <c r="R264" s="31">
        <v>185.64430091186307</v>
      </c>
      <c r="S264" s="31">
        <v>296.69929475546729</v>
      </c>
      <c r="T264" s="31">
        <v>199.79751027375738</v>
      </c>
      <c r="U264" s="31">
        <v>305.19878297016322</v>
      </c>
      <c r="V264" s="31">
        <v>508.79493234619093</v>
      </c>
      <c r="W264" s="31">
        <v>198.46172904811206</v>
      </c>
      <c r="X264" s="31">
        <v>438.25450346872071</v>
      </c>
      <c r="Y264" s="31">
        <v>192.74745184584887</v>
      </c>
      <c r="Z264" s="11">
        <v>183.06552414176983</v>
      </c>
      <c r="AA264" s="10">
        <v>149.49013378315288</v>
      </c>
      <c r="AB264" s="12">
        <v>182.86404823353135</v>
      </c>
      <c r="AC264" s="12">
        <v>364.02209905442618</v>
      </c>
      <c r="AD264" s="12">
        <v>198.82734057289858</v>
      </c>
      <c r="AE264" s="12">
        <v>142.82707324329849</v>
      </c>
      <c r="AF264" s="44">
        <v>465.50134744354028</v>
      </c>
      <c r="AG264" s="10">
        <v>605.21774685314347</v>
      </c>
      <c r="AH264" s="12">
        <v>167.85732983440815</v>
      </c>
      <c r="AI264" s="12">
        <v>182.39179155940229</v>
      </c>
      <c r="AJ264" s="12">
        <v>189.38406544628577</v>
      </c>
      <c r="AK264" s="12">
        <v>121.50363802577704</v>
      </c>
      <c r="AL264" s="11">
        <v>124.77258557193892</v>
      </c>
      <c r="AM264" s="10">
        <v>337.08765565901473</v>
      </c>
      <c r="AN264" s="12">
        <v>144.79867824311324</v>
      </c>
      <c r="AO264" s="12">
        <v>759.59581511177316</v>
      </c>
      <c r="AP264" s="11">
        <v>95.61686514217493</v>
      </c>
      <c r="AQ264" s="10">
        <v>191.93399161596906</v>
      </c>
      <c r="AR264" s="12">
        <v>119.80830964033298</v>
      </c>
      <c r="AS264" s="12">
        <v>111.79417609031702</v>
      </c>
      <c r="AT264" s="11">
        <v>741.36346034110011</v>
      </c>
      <c r="AU264" s="140">
        <v>313.24070541245214</v>
      </c>
    </row>
    <row r="265" spans="1:47" s="9" customFormat="1" ht="11.25">
      <c r="A265" s="7">
        <v>39262</v>
      </c>
      <c r="B265" s="10"/>
      <c r="C265" s="11">
        <v>150.92548935079614</v>
      </c>
      <c r="D265" s="10">
        <v>121.28399346241443</v>
      </c>
      <c r="E265" s="12">
        <v>129.33974491527462</v>
      </c>
      <c r="F265" s="12">
        <v>123.69960766442696</v>
      </c>
      <c r="G265" s="12">
        <v>119.83066460669038</v>
      </c>
      <c r="H265" s="12">
        <v>140.85305814391998</v>
      </c>
      <c r="I265" s="12">
        <v>170.20543686508162</v>
      </c>
      <c r="J265" s="12">
        <v>84.400772477726974</v>
      </c>
      <c r="K265" s="12">
        <v>130.22495539657714</v>
      </c>
      <c r="L265" s="186">
        <v>210.84246453442597</v>
      </c>
      <c r="M265" s="10">
        <v>149.2351164517336</v>
      </c>
      <c r="N265" s="12">
        <v>148.79647045305572</v>
      </c>
      <c r="O265" s="11">
        <v>127.03586211090649</v>
      </c>
      <c r="P265" s="10">
        <v>121.98724889110298</v>
      </c>
      <c r="Q265" s="31">
        <v>291.01445294657583</v>
      </c>
      <c r="R265" s="31">
        <v>180.82292163422301</v>
      </c>
      <c r="S265" s="31">
        <v>289.04458943245186</v>
      </c>
      <c r="T265" s="31">
        <v>195.62726471221981</v>
      </c>
      <c r="U265" s="31">
        <v>300.24594387241552</v>
      </c>
      <c r="V265" s="31">
        <v>489.04886050725077</v>
      </c>
      <c r="W265" s="31">
        <v>192.71264979023883</v>
      </c>
      <c r="X265" s="31">
        <v>430.97734528821707</v>
      </c>
      <c r="Y265" s="31">
        <v>186.25968209727026</v>
      </c>
      <c r="Z265" s="11">
        <v>180.92912172962454</v>
      </c>
      <c r="AA265" s="10">
        <v>145.14793653014291</v>
      </c>
      <c r="AB265" s="12">
        <v>177.28620002533023</v>
      </c>
      <c r="AC265" s="12">
        <v>359.83351593477363</v>
      </c>
      <c r="AD265" s="12">
        <v>192.74099501217961</v>
      </c>
      <c r="AE265" s="12">
        <v>137.57372766832054</v>
      </c>
      <c r="AF265" s="44">
        <v>452.45088741225305</v>
      </c>
      <c r="AG265" s="10">
        <v>597.09325073573825</v>
      </c>
      <c r="AH265" s="12">
        <v>166.91412800991296</v>
      </c>
      <c r="AI265" s="12">
        <v>176.28903336486258</v>
      </c>
      <c r="AJ265" s="12">
        <v>183.28404214327833</v>
      </c>
      <c r="AK265" s="12">
        <v>119.62911613556035</v>
      </c>
      <c r="AL265" s="11">
        <v>122.93527894088336</v>
      </c>
      <c r="AM265" s="10">
        <v>325.24370765657591</v>
      </c>
      <c r="AN265" s="12">
        <v>141.58847549360914</v>
      </c>
      <c r="AO265" s="12">
        <v>733.61433502329157</v>
      </c>
      <c r="AP265" s="11">
        <v>93.5577637135153</v>
      </c>
      <c r="AQ265" s="10">
        <v>186.34479249798594</v>
      </c>
      <c r="AR265" s="12">
        <v>119.44348612035871</v>
      </c>
      <c r="AS265" s="12">
        <v>109.98419036715904</v>
      </c>
      <c r="AT265" s="11">
        <v>711.35037596551319</v>
      </c>
      <c r="AU265" s="140">
        <v>299.68602831156238</v>
      </c>
    </row>
    <row r="266" spans="1:47" s="9" customFormat="1" ht="11.25">
      <c r="A266" s="7">
        <v>39294</v>
      </c>
      <c r="B266" s="10"/>
      <c r="C266" s="11">
        <v>145.08189172440979</v>
      </c>
      <c r="D266" s="10">
        <v>118.62145865819912</v>
      </c>
      <c r="E266" s="12">
        <v>121.84864660398971</v>
      </c>
      <c r="F266" s="12">
        <v>117.73657771662644</v>
      </c>
      <c r="G266" s="12">
        <v>117.44073565836078</v>
      </c>
      <c r="H266" s="12">
        <v>138.41652614661601</v>
      </c>
      <c r="I266" s="12">
        <v>167.91149160554107</v>
      </c>
      <c r="J266" s="12">
        <v>82.8729077100149</v>
      </c>
      <c r="K266" s="12">
        <v>129.39706871375108</v>
      </c>
      <c r="L266" s="186">
        <v>198.4533498465492</v>
      </c>
      <c r="M266" s="10">
        <v>143.228052396142</v>
      </c>
      <c r="N266" s="12">
        <v>141.07919702182889</v>
      </c>
      <c r="O266" s="11">
        <v>123.05547854430522</v>
      </c>
      <c r="P266" s="10">
        <v>115.85239493473208</v>
      </c>
      <c r="Q266" s="31">
        <v>271.49275528066198</v>
      </c>
      <c r="R266" s="31">
        <v>167.04199811667598</v>
      </c>
      <c r="S266" s="31">
        <v>265.78701542530303</v>
      </c>
      <c r="T266" s="31">
        <v>183.15344430692159</v>
      </c>
      <c r="U266" s="31">
        <v>280.10840037754161</v>
      </c>
      <c r="V266" s="31">
        <v>455.39504141926199</v>
      </c>
      <c r="W266" s="31">
        <v>184.73329252886654</v>
      </c>
      <c r="X266" s="31">
        <v>390.96302438498486</v>
      </c>
      <c r="Y266" s="31">
        <v>180.67733991631317</v>
      </c>
      <c r="Z266" s="11">
        <v>173.02629866873275</v>
      </c>
      <c r="AA266" s="10">
        <v>133.92793211431669</v>
      </c>
      <c r="AB266" s="12">
        <v>166.54034794105209</v>
      </c>
      <c r="AC266" s="12">
        <v>342.11859795766298</v>
      </c>
      <c r="AD266" s="12">
        <v>175.56726816157072</v>
      </c>
      <c r="AE266" s="12">
        <v>129.40422864176003</v>
      </c>
      <c r="AF266" s="44">
        <v>419.66819287497145</v>
      </c>
      <c r="AG266" s="10">
        <v>556.69712299302671</v>
      </c>
      <c r="AH266" s="12">
        <v>158.73772322002964</v>
      </c>
      <c r="AI266" s="12">
        <v>165.93545481477503</v>
      </c>
      <c r="AJ266" s="12">
        <v>172.45594342575785</v>
      </c>
      <c r="AK266" s="12">
        <v>110.33012422262398</v>
      </c>
      <c r="AL266" s="11">
        <v>115.55116036925244</v>
      </c>
      <c r="AM266" s="10">
        <v>312.9670207617508</v>
      </c>
      <c r="AN266" s="12">
        <v>138.84484819397946</v>
      </c>
      <c r="AO266" s="12">
        <v>701.14043964944005</v>
      </c>
      <c r="AP266" s="11">
        <v>91.298651137360267</v>
      </c>
      <c r="AQ266" s="10">
        <v>170.17415175857045</v>
      </c>
      <c r="AR266" s="12">
        <v>118.26790945927841</v>
      </c>
      <c r="AS266" s="12">
        <v>106.92675756659703</v>
      </c>
      <c r="AT266" s="11">
        <v>662.84816596080418</v>
      </c>
      <c r="AU266" s="140">
        <v>279.05938819794829</v>
      </c>
    </row>
    <row r="267" spans="1:47" s="9" customFormat="1" ht="11.25">
      <c r="A267" s="7">
        <v>39325</v>
      </c>
      <c r="B267" s="10"/>
      <c r="C267" s="11">
        <v>145.70930170495714</v>
      </c>
      <c r="D267" s="10">
        <v>118.55958724744195</v>
      </c>
      <c r="E267" s="12">
        <v>119.24760177883952</v>
      </c>
      <c r="F267" s="12">
        <v>117.35621239503595</v>
      </c>
      <c r="G267" s="12">
        <v>117.24846096955243</v>
      </c>
      <c r="H267" s="12">
        <v>139.38858038284772</v>
      </c>
      <c r="I267" s="12">
        <v>169.70473372250149</v>
      </c>
      <c r="J267" s="12">
        <v>84.548013318420416</v>
      </c>
      <c r="K267" s="12">
        <v>130.14042019509716</v>
      </c>
      <c r="L267" s="186">
        <v>192.82288966541813</v>
      </c>
      <c r="M267" s="10">
        <v>142.43764205243139</v>
      </c>
      <c r="N267" s="12">
        <v>137.9777949006041</v>
      </c>
      <c r="O267" s="11">
        <v>124.8705986862624</v>
      </c>
      <c r="P267" s="10">
        <v>111.36591610179703</v>
      </c>
      <c r="Q267" s="31">
        <v>264.21955124437471</v>
      </c>
      <c r="R267" s="31">
        <v>164.76149398662767</v>
      </c>
      <c r="S267" s="31">
        <v>254.13496582646084</v>
      </c>
      <c r="T267" s="31">
        <v>175.5675436676531</v>
      </c>
      <c r="U267" s="31">
        <v>266.67738745098274</v>
      </c>
      <c r="V267" s="31">
        <v>441.07028983069176</v>
      </c>
      <c r="W267" s="31">
        <v>181.54382087750034</v>
      </c>
      <c r="X267" s="31">
        <v>373.09844830638087</v>
      </c>
      <c r="Y267" s="31">
        <v>183.73751881790682</v>
      </c>
      <c r="Z267" s="11">
        <v>171.47471090005652</v>
      </c>
      <c r="AA267" s="10">
        <v>130.32142713200361</v>
      </c>
      <c r="AB267" s="12">
        <v>165.75330952124051</v>
      </c>
      <c r="AC267" s="12">
        <v>339.64844582574625</v>
      </c>
      <c r="AD267" s="12">
        <v>166.06892907576426</v>
      </c>
      <c r="AE267" s="12">
        <v>129.53161189364957</v>
      </c>
      <c r="AF267" s="44">
        <v>404.88364313136861</v>
      </c>
      <c r="AG267" s="10">
        <v>540.94738854320599</v>
      </c>
      <c r="AH267" s="12">
        <v>157.23947180328628</v>
      </c>
      <c r="AI267" s="12">
        <v>163.74503193782408</v>
      </c>
      <c r="AJ267" s="12">
        <v>171.36312643838875</v>
      </c>
      <c r="AK267" s="12">
        <v>106.70521616169376</v>
      </c>
      <c r="AL267" s="11">
        <v>112.23921192497319</v>
      </c>
      <c r="AM267" s="10">
        <v>315.58070149111757</v>
      </c>
      <c r="AN267" s="12">
        <v>141.3267760373482</v>
      </c>
      <c r="AO267" s="12">
        <v>718.7849406443022</v>
      </c>
      <c r="AP267" s="11">
        <v>91.046075966586315</v>
      </c>
      <c r="AQ267" s="10">
        <v>164.65233035941949</v>
      </c>
      <c r="AR267" s="12">
        <v>118.91412932047024</v>
      </c>
      <c r="AS267" s="12">
        <v>108.7128654974594</v>
      </c>
      <c r="AT267" s="11">
        <v>666.57445356382311</v>
      </c>
      <c r="AU267" s="140">
        <v>275.15063125339844</v>
      </c>
    </row>
    <row r="268" spans="1:47" s="9" customFormat="1" ht="11.25">
      <c r="A268" s="7">
        <v>39353</v>
      </c>
      <c r="B268" s="10"/>
      <c r="C268" s="11">
        <v>148.90280865866936</v>
      </c>
      <c r="D268" s="10">
        <v>121.92015919245291</v>
      </c>
      <c r="E268" s="12">
        <v>120.53370553292487</v>
      </c>
      <c r="F268" s="12">
        <v>120.43450324288838</v>
      </c>
      <c r="G268" s="12">
        <v>122.05779432280924</v>
      </c>
      <c r="H268" s="12">
        <v>146.19084493725197</v>
      </c>
      <c r="I268" s="12">
        <v>176.17024147694491</v>
      </c>
      <c r="J268" s="12">
        <v>89.094440437099237</v>
      </c>
      <c r="K268" s="12">
        <v>136.5516542897409</v>
      </c>
      <c r="L268" s="186">
        <v>197.42617558190366</v>
      </c>
      <c r="M268" s="10">
        <v>146.22449853934907</v>
      </c>
      <c r="N268" s="12">
        <v>139.59463248523107</v>
      </c>
      <c r="O268" s="11">
        <v>129.13651948885555</v>
      </c>
      <c r="P268" s="10">
        <v>110.36015155254356</v>
      </c>
      <c r="Q268" s="31">
        <v>258.77154490457463</v>
      </c>
      <c r="R268" s="31">
        <v>162.73007703220918</v>
      </c>
      <c r="S268" s="31">
        <v>249.55841187327022</v>
      </c>
      <c r="T268" s="31">
        <v>174.26878627472252</v>
      </c>
      <c r="U268" s="31">
        <v>262.55468837968425</v>
      </c>
      <c r="V268" s="31">
        <v>435.7208482131324</v>
      </c>
      <c r="W268" s="31">
        <v>179.8200799080191</v>
      </c>
      <c r="X268" s="31">
        <v>366.05988302544324</v>
      </c>
      <c r="Y268" s="31">
        <v>185.49162746983296</v>
      </c>
      <c r="Z268" s="11">
        <v>173.29866013404958</v>
      </c>
      <c r="AA268" s="10">
        <v>130.75836528900041</v>
      </c>
      <c r="AB268" s="12">
        <v>167.68163310903296</v>
      </c>
      <c r="AC268" s="12">
        <v>346.94880429545498</v>
      </c>
      <c r="AD268" s="12">
        <v>163.18594515531291</v>
      </c>
      <c r="AE268" s="12">
        <v>129.4752717952274</v>
      </c>
      <c r="AF268" s="44">
        <v>405.20559449026808</v>
      </c>
      <c r="AG268" s="10">
        <v>540.87076455734098</v>
      </c>
      <c r="AH268" s="12">
        <v>161.35333223412761</v>
      </c>
      <c r="AI268" s="12">
        <v>167.25478173047787</v>
      </c>
      <c r="AJ268" s="12">
        <v>173.16470780875949</v>
      </c>
      <c r="AK268" s="12">
        <v>107.47467172657154</v>
      </c>
      <c r="AL268" s="11">
        <v>112.13845045648414</v>
      </c>
      <c r="AM268" s="10">
        <v>327.22791830771916</v>
      </c>
      <c r="AN268" s="12">
        <v>143.89513783137494</v>
      </c>
      <c r="AO268" s="12">
        <v>742.46519586352338</v>
      </c>
      <c r="AP268" s="11">
        <v>95.17326880909188</v>
      </c>
      <c r="AQ268" s="10">
        <v>164.75424911130926</v>
      </c>
      <c r="AR268" s="12">
        <v>124.25443566118399</v>
      </c>
      <c r="AS268" s="12">
        <v>111.99816197592286</v>
      </c>
      <c r="AT268" s="11">
        <v>668.34600097738905</v>
      </c>
      <c r="AU268" s="140">
        <v>275.08385219519323</v>
      </c>
    </row>
    <row r="269" spans="1:47" s="9" customFormat="1" ht="11.25">
      <c r="A269" s="7">
        <v>39386</v>
      </c>
      <c r="B269" s="10"/>
      <c r="C269" s="11">
        <v>150.5310449983125</v>
      </c>
      <c r="D269" s="10">
        <v>122.33502481551537</v>
      </c>
      <c r="E269" s="12">
        <v>121.86704877604021</v>
      </c>
      <c r="F269" s="12">
        <v>125.226888612583</v>
      </c>
      <c r="G269" s="12">
        <v>127.19070375272433</v>
      </c>
      <c r="H269" s="12">
        <v>153.74831078490664</v>
      </c>
      <c r="I269" s="12">
        <v>183.66295035968795</v>
      </c>
      <c r="J269" s="12">
        <v>92.236269525218106</v>
      </c>
      <c r="K269" s="12">
        <v>139.64821832315431</v>
      </c>
      <c r="L269" s="186">
        <v>203.65962854818736</v>
      </c>
      <c r="M269" s="10">
        <v>150.02084951663821</v>
      </c>
      <c r="N269" s="12">
        <v>139.99693689850287</v>
      </c>
      <c r="O269" s="11">
        <v>131.1019415601564</v>
      </c>
      <c r="P269" s="10">
        <v>109.26062577536514</v>
      </c>
      <c r="Q269" s="31">
        <v>254.53252024516752</v>
      </c>
      <c r="R269" s="31">
        <v>160.90014216628535</v>
      </c>
      <c r="S269" s="31">
        <v>245.61092686126827</v>
      </c>
      <c r="T269" s="31">
        <v>171.56132549890407</v>
      </c>
      <c r="U269" s="31">
        <v>257.96933878213366</v>
      </c>
      <c r="V269" s="31">
        <v>428.54276553083537</v>
      </c>
      <c r="W269" s="31">
        <v>178.44936322706329</v>
      </c>
      <c r="X269" s="31">
        <v>364.98672722997054</v>
      </c>
      <c r="Y269" s="31">
        <v>186.31133519020958</v>
      </c>
      <c r="Z269" s="11">
        <v>173.78470283813778</v>
      </c>
      <c r="AA269" s="10">
        <v>133.31889792691112</v>
      </c>
      <c r="AB269" s="12">
        <v>168.64689837936945</v>
      </c>
      <c r="AC269" s="12">
        <v>352.50358956723295</v>
      </c>
      <c r="AD269" s="12">
        <v>162.93729387752975</v>
      </c>
      <c r="AE269" s="12">
        <v>125.95935896465141</v>
      </c>
      <c r="AF269" s="44">
        <v>399.36882873058067</v>
      </c>
      <c r="AG269" s="10">
        <v>535.44067896234617</v>
      </c>
      <c r="AH269" s="12">
        <v>161.528620531293</v>
      </c>
      <c r="AI269" s="12">
        <v>165.67337351074605</v>
      </c>
      <c r="AJ269" s="12">
        <v>170.95448853947062</v>
      </c>
      <c r="AK269" s="12">
        <v>108.30204299026028</v>
      </c>
      <c r="AL269" s="11">
        <v>111.5974470359929</v>
      </c>
      <c r="AM269" s="10">
        <v>337.44654567849096</v>
      </c>
      <c r="AN269" s="12">
        <v>143.53590761766549</v>
      </c>
      <c r="AO269" s="12">
        <v>756.77925412182685</v>
      </c>
      <c r="AP269" s="11">
        <v>98.051224817897065</v>
      </c>
      <c r="AQ269" s="10">
        <v>160.49673203674979</v>
      </c>
      <c r="AR269" s="12">
        <v>129.54224903550676</v>
      </c>
      <c r="AS269" s="12">
        <v>113.5981441534976</v>
      </c>
      <c r="AT269" s="11">
        <v>664.6680458685081</v>
      </c>
      <c r="AU269" s="140">
        <v>272.85935911603161</v>
      </c>
    </row>
    <row r="270" spans="1:47" s="9" customFormat="1" ht="11.25">
      <c r="A270" s="7">
        <v>39416</v>
      </c>
      <c r="B270" s="10"/>
      <c r="C270" s="11">
        <v>140.57603998929989</v>
      </c>
      <c r="D270" s="10">
        <v>114.57431280741729</v>
      </c>
      <c r="E270" s="12">
        <v>111.17943078228458</v>
      </c>
      <c r="F270" s="12">
        <v>113.56876810427373</v>
      </c>
      <c r="G270" s="12">
        <v>124.32438850329321</v>
      </c>
      <c r="H270" s="12">
        <v>142.32838071437124</v>
      </c>
      <c r="I270" s="12">
        <v>172.3315019139398</v>
      </c>
      <c r="J270" s="12">
        <v>86.708920390355246</v>
      </c>
      <c r="K270" s="12">
        <v>131.23930242926451</v>
      </c>
      <c r="L270" s="186">
        <v>191.18896347176096</v>
      </c>
      <c r="M270" s="10">
        <v>138.74876337987249</v>
      </c>
      <c r="N270" s="12">
        <v>130.94324147972264</v>
      </c>
      <c r="O270" s="11">
        <v>121.67058979391658</v>
      </c>
      <c r="P270" s="10">
        <v>96.007619677848282</v>
      </c>
      <c r="Q270" s="31">
        <v>225.23828594909432</v>
      </c>
      <c r="R270" s="31">
        <v>141.92126887315214</v>
      </c>
      <c r="S270" s="31">
        <v>218.60228690343914</v>
      </c>
      <c r="T270" s="31">
        <v>148.78401700008067</v>
      </c>
      <c r="U270" s="31">
        <v>226.77983964295245</v>
      </c>
      <c r="V270" s="31">
        <v>381.04546338320353</v>
      </c>
      <c r="W270" s="31">
        <v>157.73862221080174</v>
      </c>
      <c r="X270" s="31">
        <v>322.3628735296445</v>
      </c>
      <c r="Y270" s="31">
        <v>174.57115519351814</v>
      </c>
      <c r="Z270" s="11">
        <v>165.02824818052446</v>
      </c>
      <c r="AA270" s="10">
        <v>118.74481519548129</v>
      </c>
      <c r="AB270" s="12">
        <v>159.59116554381526</v>
      </c>
      <c r="AC270" s="12">
        <v>330.80825185673461</v>
      </c>
      <c r="AD270" s="12">
        <v>143.45452928040177</v>
      </c>
      <c r="AE270" s="12">
        <v>113.19151017797901</v>
      </c>
      <c r="AF270" s="44">
        <v>354.08586202743919</v>
      </c>
      <c r="AG270" s="10">
        <v>494.12292628318539</v>
      </c>
      <c r="AH270" s="12">
        <v>149.96111809738846</v>
      </c>
      <c r="AI270" s="12">
        <v>151.89031510472216</v>
      </c>
      <c r="AJ270" s="12">
        <v>155.46490549111655</v>
      </c>
      <c r="AK270" s="12">
        <v>95.706057077907474</v>
      </c>
      <c r="AL270" s="11">
        <v>99.989509866048678</v>
      </c>
      <c r="AM270" s="10">
        <v>331.46863443153421</v>
      </c>
      <c r="AN270" s="12">
        <v>139.3065736111549</v>
      </c>
      <c r="AO270" s="12">
        <v>740.92405357815892</v>
      </c>
      <c r="AP270" s="11">
        <v>93.221420739144477</v>
      </c>
      <c r="AQ270" s="10">
        <v>147.36171189981923</v>
      </c>
      <c r="AR270" s="12">
        <v>120.14585222216294</v>
      </c>
      <c r="AS270" s="12">
        <v>109.33869567650819</v>
      </c>
      <c r="AT270" s="11">
        <v>628.56007123431323</v>
      </c>
      <c r="AU270" s="140">
        <v>245.26315482717763</v>
      </c>
    </row>
    <row r="271" spans="1:47" s="9" customFormat="1" ht="11.25">
      <c r="A271" s="7">
        <v>39447</v>
      </c>
      <c r="B271" s="10"/>
      <c r="C271" s="11">
        <v>136.67273099177606</v>
      </c>
      <c r="D271" s="10">
        <v>114.54537051106708</v>
      </c>
      <c r="E271" s="12">
        <v>106.13813396053624</v>
      </c>
      <c r="F271" s="12">
        <v>110.33991351286903</v>
      </c>
      <c r="G271" s="12">
        <v>125.08428284738352</v>
      </c>
      <c r="H271" s="12">
        <v>140.25738579243446</v>
      </c>
      <c r="I271" s="12">
        <v>166.47027213590835</v>
      </c>
      <c r="J271" s="12">
        <v>85.211240852520632</v>
      </c>
      <c r="K271" s="12">
        <v>129.48784208351549</v>
      </c>
      <c r="L271" s="186">
        <v>191.03461467334301</v>
      </c>
      <c r="M271" s="10">
        <v>135.4657614664255</v>
      </c>
      <c r="N271" s="12">
        <v>125.45580041659728</v>
      </c>
      <c r="O271" s="11">
        <v>117.71951206674137</v>
      </c>
      <c r="P271" s="10">
        <v>88.827628384418929</v>
      </c>
      <c r="Q271" s="31">
        <v>207.67548826901387</v>
      </c>
      <c r="R271" s="31">
        <v>131.76667435613612</v>
      </c>
      <c r="S271" s="31">
        <v>201.5575124578732</v>
      </c>
      <c r="T271" s="31">
        <v>138.04872511472885</v>
      </c>
      <c r="U271" s="31">
        <v>209.49663510758435</v>
      </c>
      <c r="V271" s="31">
        <v>348.10753534562383</v>
      </c>
      <c r="W271" s="31">
        <v>144.64643960343051</v>
      </c>
      <c r="X271" s="31">
        <v>299.29699499525418</v>
      </c>
      <c r="Y271" s="31">
        <v>170.10939578062013</v>
      </c>
      <c r="Z271" s="11">
        <v>162.70653947829169</v>
      </c>
      <c r="AA271" s="10">
        <v>111.79772170620423</v>
      </c>
      <c r="AB271" s="12">
        <v>157.50085039366834</v>
      </c>
      <c r="AC271" s="12">
        <v>321.74437048249581</v>
      </c>
      <c r="AD271" s="12">
        <v>134.773963617845</v>
      </c>
      <c r="AE271" s="12">
        <v>106.64062016802407</v>
      </c>
      <c r="AF271" s="44">
        <v>336.63331464238991</v>
      </c>
      <c r="AG271" s="10">
        <v>479.29528164723826</v>
      </c>
      <c r="AH271" s="12">
        <v>140.40851808849391</v>
      </c>
      <c r="AI271" s="12">
        <v>144.12615195078411</v>
      </c>
      <c r="AJ271" s="12">
        <v>146.29312897621358</v>
      </c>
      <c r="AK271" s="12">
        <v>90.178058918517777</v>
      </c>
      <c r="AL271" s="11">
        <v>94.767073814061291</v>
      </c>
      <c r="AM271" s="10">
        <v>328.80492138022572</v>
      </c>
      <c r="AN271" s="12">
        <v>136.44266244066026</v>
      </c>
      <c r="AO271" s="12">
        <v>729.15174658481362</v>
      </c>
      <c r="AP271" s="11">
        <v>93.885396615720353</v>
      </c>
      <c r="AQ271" s="10">
        <v>139.11420544629058</v>
      </c>
      <c r="AR271" s="12">
        <v>120.32232455269032</v>
      </c>
      <c r="AS271" s="12">
        <v>107.77093341625627</v>
      </c>
      <c r="AT271" s="11">
        <v>603.05334226820878</v>
      </c>
      <c r="AU271" s="140">
        <v>229.60636439142155</v>
      </c>
    </row>
    <row r="272" spans="1:47" s="9" customFormat="1" ht="11.25">
      <c r="A272" s="7">
        <v>39478</v>
      </c>
      <c r="B272" s="10"/>
      <c r="C272" s="11">
        <v>129.21400621131548</v>
      </c>
      <c r="D272" s="10">
        <v>103.76092702135496</v>
      </c>
      <c r="E272" s="12">
        <v>104.12714612076221</v>
      </c>
      <c r="F272" s="12">
        <v>108.37163146965194</v>
      </c>
      <c r="G272" s="12">
        <v>114.26129540693664</v>
      </c>
      <c r="H272" s="12">
        <v>125.33391915867037</v>
      </c>
      <c r="I272" s="12">
        <v>153.39429857877411</v>
      </c>
      <c r="J272" s="12">
        <v>77.805648014945135</v>
      </c>
      <c r="K272" s="12">
        <v>116.48547802294163</v>
      </c>
      <c r="L272" s="186">
        <v>189.58520374577731</v>
      </c>
      <c r="M272" s="10">
        <v>127.39183733260593</v>
      </c>
      <c r="N272" s="12">
        <v>118.3601639593075</v>
      </c>
      <c r="O272" s="11">
        <v>110.30422698378835</v>
      </c>
      <c r="P272" s="10">
        <v>93.275597109553885</v>
      </c>
      <c r="Q272" s="31">
        <v>215.28413251431363</v>
      </c>
      <c r="R272" s="31">
        <v>138.95662044971769</v>
      </c>
      <c r="S272" s="31">
        <v>211.16141349677142</v>
      </c>
      <c r="T272" s="31">
        <v>146.23354843657157</v>
      </c>
      <c r="U272" s="31">
        <v>223.84802192852322</v>
      </c>
      <c r="V272" s="31">
        <v>356.63336421485678</v>
      </c>
      <c r="W272" s="31">
        <v>151.04467322215143</v>
      </c>
      <c r="X272" s="31">
        <v>316.81161989493836</v>
      </c>
      <c r="Y272" s="31">
        <v>169.2816009334027</v>
      </c>
      <c r="Z272" s="11">
        <v>152.95265288681719</v>
      </c>
      <c r="AA272" s="10">
        <v>110.5688052017702</v>
      </c>
      <c r="AB272" s="12">
        <v>153.83586707160455</v>
      </c>
      <c r="AC272" s="12">
        <v>308.49720171399571</v>
      </c>
      <c r="AD272" s="12">
        <v>141.92072229777773</v>
      </c>
      <c r="AE272" s="12">
        <v>106.37932535772293</v>
      </c>
      <c r="AF272" s="44">
        <v>352.93867877476333</v>
      </c>
      <c r="AG272" s="10">
        <v>468.34625834486536</v>
      </c>
      <c r="AH272" s="12">
        <v>134.27166583890369</v>
      </c>
      <c r="AI272" s="12">
        <v>141.07121501043838</v>
      </c>
      <c r="AJ272" s="12">
        <v>142.48230083415893</v>
      </c>
      <c r="AK272" s="12">
        <v>91.054162701382253</v>
      </c>
      <c r="AL272" s="11">
        <v>94.574339520710396</v>
      </c>
      <c r="AM272" s="10">
        <v>311.70012686558971</v>
      </c>
      <c r="AN272" s="12">
        <v>132.88015229337981</v>
      </c>
      <c r="AO272" s="12">
        <v>685.31934547161097</v>
      </c>
      <c r="AP272" s="11">
        <v>85.959722500627024</v>
      </c>
      <c r="AQ272" s="10">
        <v>135.05180251492234</v>
      </c>
      <c r="AR272" s="12">
        <v>110.76525674559259</v>
      </c>
      <c r="AS272" s="12">
        <v>100.84889039408233</v>
      </c>
      <c r="AT272" s="11">
        <v>593.85255290434634</v>
      </c>
      <c r="AU272" s="140">
        <v>227.79311701054959</v>
      </c>
    </row>
    <row r="273" spans="1:47" s="9" customFormat="1" ht="11.25">
      <c r="A273" s="7">
        <v>39507</v>
      </c>
      <c r="B273" s="10"/>
      <c r="C273" s="11">
        <v>122.21070622315342</v>
      </c>
      <c r="D273" s="10">
        <v>99.953828046154513</v>
      </c>
      <c r="E273" s="12">
        <v>97.610010230083645</v>
      </c>
      <c r="F273" s="12">
        <v>101.60379248022346</v>
      </c>
      <c r="G273" s="12">
        <v>110.45089891401712</v>
      </c>
      <c r="H273" s="12">
        <v>117.79393757714487</v>
      </c>
      <c r="I273" s="12">
        <v>148.56753427439068</v>
      </c>
      <c r="J273" s="12">
        <v>77.160219280642849</v>
      </c>
      <c r="K273" s="12">
        <v>116.08775132842433</v>
      </c>
      <c r="L273" s="186">
        <v>188.77067544015983</v>
      </c>
      <c r="M273" s="10">
        <v>125.25228427886638</v>
      </c>
      <c r="N273" s="12">
        <v>113.26285917288369</v>
      </c>
      <c r="O273" s="11">
        <v>108.21194009420833</v>
      </c>
      <c r="P273" s="10">
        <v>83.19764968689725</v>
      </c>
      <c r="Q273" s="31">
        <v>192.55082564139147</v>
      </c>
      <c r="R273" s="31">
        <v>123.41787140450305</v>
      </c>
      <c r="S273" s="31">
        <v>194.68270197606014</v>
      </c>
      <c r="T273" s="31">
        <v>131.6306399676568</v>
      </c>
      <c r="U273" s="31">
        <v>201.53468097819135</v>
      </c>
      <c r="V273" s="31">
        <v>337.12432090420037</v>
      </c>
      <c r="W273" s="31">
        <v>134.54729941361214</v>
      </c>
      <c r="X273" s="31">
        <v>305.07605766729341</v>
      </c>
      <c r="Y273" s="31">
        <v>147.89714027600601</v>
      </c>
      <c r="Z273" s="11">
        <v>149.08110478015399</v>
      </c>
      <c r="AA273" s="10">
        <v>101.56890987435001</v>
      </c>
      <c r="AB273" s="12">
        <v>140.78993356188855</v>
      </c>
      <c r="AC273" s="12">
        <v>293.96586309340574</v>
      </c>
      <c r="AD273" s="12">
        <v>124.06023725573297</v>
      </c>
      <c r="AE273" s="12">
        <v>99.976004731321993</v>
      </c>
      <c r="AF273" s="44">
        <v>318.39899116006268</v>
      </c>
      <c r="AG273" s="10">
        <v>437.59628328294133</v>
      </c>
      <c r="AH273" s="12">
        <v>130.65748554165782</v>
      </c>
      <c r="AI273" s="12">
        <v>132.51649848448037</v>
      </c>
      <c r="AJ273" s="12">
        <v>131.59676535497871</v>
      </c>
      <c r="AK273" s="12">
        <v>84.289589090503114</v>
      </c>
      <c r="AL273" s="11">
        <v>87.803770729428649</v>
      </c>
      <c r="AM273" s="10">
        <v>294.49142860097805</v>
      </c>
      <c r="AN273" s="12">
        <v>128.22339462651979</v>
      </c>
      <c r="AO273" s="12">
        <v>660.24799003384976</v>
      </c>
      <c r="AP273" s="11">
        <v>84.579888851681375</v>
      </c>
      <c r="AQ273" s="10">
        <v>127.01528599312088</v>
      </c>
      <c r="AR273" s="12">
        <v>111.43111227559686</v>
      </c>
      <c r="AS273" s="12">
        <v>97.509113900292206</v>
      </c>
      <c r="AT273" s="11">
        <v>555.10053807640497</v>
      </c>
      <c r="AU273" s="140">
        <v>209.93030971255675</v>
      </c>
    </row>
    <row r="274" spans="1:47" s="9" customFormat="1" ht="11.25">
      <c r="A274" s="7">
        <v>39538</v>
      </c>
      <c r="B274" s="10"/>
      <c r="C274" s="11">
        <v>118.20085869376061</v>
      </c>
      <c r="D274" s="10">
        <v>97.042016025345077</v>
      </c>
      <c r="E274" s="12">
        <v>91.710337837604953</v>
      </c>
      <c r="F274" s="12">
        <v>101.08963600072755</v>
      </c>
      <c r="G274" s="12">
        <v>110.56930816579036</v>
      </c>
      <c r="H274" s="12">
        <v>115.0647345385819</v>
      </c>
      <c r="I274" s="12">
        <v>144.99048007232335</v>
      </c>
      <c r="J274" s="12">
        <v>77.950198932905465</v>
      </c>
      <c r="K274" s="12">
        <v>115.03682373355304</v>
      </c>
      <c r="L274" s="186">
        <v>187.81838902236373</v>
      </c>
      <c r="M274" s="10">
        <v>122.40206826651145</v>
      </c>
      <c r="N274" s="12">
        <v>111.55819279814568</v>
      </c>
      <c r="O274" s="11">
        <v>106.53011378423831</v>
      </c>
      <c r="P274" s="10">
        <v>75.675021304063407</v>
      </c>
      <c r="Q274" s="31">
        <v>176.76937537588907</v>
      </c>
      <c r="R274" s="31">
        <v>112.28592991057167</v>
      </c>
      <c r="S274" s="31">
        <v>178.47895309192353</v>
      </c>
      <c r="T274" s="31">
        <v>120.18200450637546</v>
      </c>
      <c r="U274" s="31">
        <v>183.9545366692976</v>
      </c>
      <c r="V274" s="31">
        <v>321.81084643382576</v>
      </c>
      <c r="W274" s="31">
        <v>121.35102178333642</v>
      </c>
      <c r="X274" s="31">
        <v>284.43271830351046</v>
      </c>
      <c r="Y274" s="31">
        <v>143.52782275148326</v>
      </c>
      <c r="Z274" s="11">
        <v>147.98473930704247</v>
      </c>
      <c r="AA274" s="10">
        <v>91.055646719022775</v>
      </c>
      <c r="AB274" s="12">
        <v>137.19286943486739</v>
      </c>
      <c r="AC274" s="12">
        <v>289.98746254053128</v>
      </c>
      <c r="AD274" s="12">
        <v>113.42882384480482</v>
      </c>
      <c r="AE274" s="12">
        <v>98.710719728727085</v>
      </c>
      <c r="AF274" s="44">
        <v>305.56368166748791</v>
      </c>
      <c r="AG274" s="10">
        <v>412.27089121762725</v>
      </c>
      <c r="AH274" s="12">
        <v>127.35315345719637</v>
      </c>
      <c r="AI274" s="12">
        <v>134.62596725281404</v>
      </c>
      <c r="AJ274" s="12">
        <v>125.35455390661147</v>
      </c>
      <c r="AK274" s="12">
        <v>77.291198955738011</v>
      </c>
      <c r="AL274" s="11">
        <v>83.008548880171773</v>
      </c>
      <c r="AM274" s="10">
        <v>291.70585334288165</v>
      </c>
      <c r="AN274" s="12">
        <v>129.1157303102683</v>
      </c>
      <c r="AO274" s="12">
        <v>661.64482043260284</v>
      </c>
      <c r="AP274" s="11">
        <v>83.431853359265943</v>
      </c>
      <c r="AQ274" s="10">
        <v>126.37436253893956</v>
      </c>
      <c r="AR274" s="12">
        <v>111.46921801503771</v>
      </c>
      <c r="AS274" s="12">
        <v>96.169954158679687</v>
      </c>
      <c r="AT274" s="11">
        <v>541.1777119449788</v>
      </c>
      <c r="AU274" s="140">
        <v>202.23023389654793</v>
      </c>
    </row>
    <row r="275" spans="1:47" s="13" customFormat="1" ht="11.25">
      <c r="A275" s="7">
        <v>39568</v>
      </c>
      <c r="B275" s="10"/>
      <c r="C275" s="11">
        <v>124.3826944613792</v>
      </c>
      <c r="D275" s="10">
        <v>106.22269875816281</v>
      </c>
      <c r="E275" s="12">
        <v>96.077283616883776</v>
      </c>
      <c r="F275" s="12">
        <v>107.73708802668047</v>
      </c>
      <c r="G275" s="12">
        <v>115.19717031068855</v>
      </c>
      <c r="H275" s="12">
        <v>123.97244919079742</v>
      </c>
      <c r="I275" s="12">
        <v>155.26586803538487</v>
      </c>
      <c r="J275" s="12">
        <v>82.179965555281726</v>
      </c>
      <c r="K275" s="12">
        <v>122.48922381268935</v>
      </c>
      <c r="L275" s="186">
        <v>200.89771154876692</v>
      </c>
      <c r="M275" s="10">
        <v>131.14112497998303</v>
      </c>
      <c r="N275" s="12">
        <v>116.56246072377618</v>
      </c>
      <c r="O275" s="11">
        <v>113.11889490140567</v>
      </c>
      <c r="P275" s="10">
        <v>78.556911882364446</v>
      </c>
      <c r="Q275" s="31">
        <v>187.6539779477595</v>
      </c>
      <c r="R275" s="31">
        <v>117.16704195243759</v>
      </c>
      <c r="S275" s="31">
        <v>188.54013293983081</v>
      </c>
      <c r="T275" s="31">
        <v>126.22983458446646</v>
      </c>
      <c r="U275" s="31">
        <v>192.08791726995685</v>
      </c>
      <c r="V275" s="31">
        <v>344.217544493606</v>
      </c>
      <c r="W275" s="31">
        <v>125.46232401776324</v>
      </c>
      <c r="X275" s="31">
        <v>300.81884141130803</v>
      </c>
      <c r="Y275" s="31">
        <v>149.42657657510523</v>
      </c>
      <c r="Z275" s="11">
        <v>154.67381767700425</v>
      </c>
      <c r="AA275" s="10">
        <v>94.318641513550233</v>
      </c>
      <c r="AB275" s="12">
        <v>140.69875115023808</v>
      </c>
      <c r="AC275" s="12">
        <v>305.57507717169221</v>
      </c>
      <c r="AD275" s="12">
        <v>119.49325757045629</v>
      </c>
      <c r="AE275" s="12">
        <v>103.69742909155369</v>
      </c>
      <c r="AF275" s="44">
        <v>318.5569773196807</v>
      </c>
      <c r="AG275" s="10">
        <v>434.80882291935569</v>
      </c>
      <c r="AH275" s="12">
        <v>136.71289670281624</v>
      </c>
      <c r="AI275" s="12">
        <v>141.18916943026204</v>
      </c>
      <c r="AJ275" s="12">
        <v>131.12742518075186</v>
      </c>
      <c r="AK275" s="12">
        <v>81.090083597903117</v>
      </c>
      <c r="AL275" s="11">
        <v>85.852248459558098</v>
      </c>
      <c r="AM275" s="10">
        <v>301.95761923111826</v>
      </c>
      <c r="AN275" s="12">
        <v>134.60110197678208</v>
      </c>
      <c r="AO275" s="12">
        <v>681.24104409943482</v>
      </c>
      <c r="AP275" s="11">
        <v>89.541722681776122</v>
      </c>
      <c r="AQ275" s="10">
        <v>132.75549212593393</v>
      </c>
      <c r="AR275" s="12">
        <v>119.22053653359916</v>
      </c>
      <c r="AS275" s="12">
        <v>101.23329937349935</v>
      </c>
      <c r="AT275" s="11">
        <v>565.29735171107598</v>
      </c>
      <c r="AU275" s="140">
        <v>209.06411929852041</v>
      </c>
    </row>
    <row r="276" spans="1:47" s="9" customFormat="1" ht="11.25">
      <c r="A276" s="7">
        <v>39598</v>
      </c>
      <c r="B276" s="10"/>
      <c r="C276" s="11">
        <v>126.39323125560097</v>
      </c>
      <c r="D276" s="10">
        <v>110.82820853271886</v>
      </c>
      <c r="E276" s="12">
        <v>94.191519414486692</v>
      </c>
      <c r="F276" s="12">
        <v>105.43099624387216</v>
      </c>
      <c r="G276" s="12">
        <v>118.43490909355722</v>
      </c>
      <c r="H276" s="12">
        <v>127.66953363909528</v>
      </c>
      <c r="I276" s="12">
        <v>160.77015461017589</v>
      </c>
      <c r="J276" s="12">
        <v>83.932217794610423</v>
      </c>
      <c r="K276" s="12">
        <v>126.8223676865731</v>
      </c>
      <c r="L276" s="186">
        <v>202.47452023835839</v>
      </c>
      <c r="M276" s="10">
        <v>137.35670241467531</v>
      </c>
      <c r="N276" s="12">
        <v>117.56706425295195</v>
      </c>
      <c r="O276" s="11">
        <v>113.11308082775741</v>
      </c>
      <c r="P276" s="10">
        <v>76.600960310929437</v>
      </c>
      <c r="Q276" s="31">
        <v>186.18632886772494</v>
      </c>
      <c r="R276" s="31">
        <v>117.12889939360039</v>
      </c>
      <c r="S276" s="31">
        <v>191.32815507246792</v>
      </c>
      <c r="T276" s="31">
        <v>124.6607522978411</v>
      </c>
      <c r="U276" s="31">
        <v>190.7671783771838</v>
      </c>
      <c r="V276" s="31">
        <v>340.64508270807914</v>
      </c>
      <c r="W276" s="31">
        <v>122.13655505730705</v>
      </c>
      <c r="X276" s="31">
        <v>304.23405095387966</v>
      </c>
      <c r="Y276" s="31">
        <v>148.70940177828751</v>
      </c>
      <c r="Z276" s="11">
        <v>157.57481174178088</v>
      </c>
      <c r="AA276" s="10">
        <v>91.793474740174361</v>
      </c>
      <c r="AB276" s="12">
        <v>143.37129982467101</v>
      </c>
      <c r="AC276" s="12">
        <v>315.28529719415076</v>
      </c>
      <c r="AD276" s="12">
        <v>111.34591971594784</v>
      </c>
      <c r="AE276" s="12">
        <v>103.47156841572337</v>
      </c>
      <c r="AF276" s="44">
        <v>315.3462851525403</v>
      </c>
      <c r="AG276" s="10">
        <v>424.66038135306809</v>
      </c>
      <c r="AH276" s="12">
        <v>138.58483870069597</v>
      </c>
      <c r="AI276" s="12">
        <v>143.47549432637717</v>
      </c>
      <c r="AJ276" s="12">
        <v>129.93012621212972</v>
      </c>
      <c r="AK276" s="12">
        <v>79.500522437407355</v>
      </c>
      <c r="AL276" s="11">
        <v>84.949602963932421</v>
      </c>
      <c r="AM276" s="10">
        <v>302.68612459715996</v>
      </c>
      <c r="AN276" s="12">
        <v>136.18002143364632</v>
      </c>
      <c r="AO276" s="12">
        <v>693.71831107592493</v>
      </c>
      <c r="AP276" s="11">
        <v>91.662137446143177</v>
      </c>
      <c r="AQ276" s="10">
        <v>133.92954558428815</v>
      </c>
      <c r="AR276" s="12">
        <v>125.92566637894105</v>
      </c>
      <c r="AS276" s="12">
        <v>101.31048721602703</v>
      </c>
      <c r="AT276" s="11">
        <v>565.74265030000845</v>
      </c>
      <c r="AU276" s="140">
        <v>209.20302149938234</v>
      </c>
    </row>
    <row r="277" spans="1:47" s="9" customFormat="1" ht="11.25">
      <c r="A277" s="7">
        <v>39629</v>
      </c>
      <c r="B277" s="10"/>
      <c r="C277" s="11">
        <v>113.6326623389641</v>
      </c>
      <c r="D277" s="10">
        <v>99.485163739031734</v>
      </c>
      <c r="E277" s="12">
        <v>76.194081894161613</v>
      </c>
      <c r="F277" s="12">
        <v>87.772967635551353</v>
      </c>
      <c r="G277" s="12">
        <v>109.52981275338662</v>
      </c>
      <c r="H277" s="12">
        <v>117.4756149126831</v>
      </c>
      <c r="I277" s="12">
        <v>151.26145620431961</v>
      </c>
      <c r="J277" s="12">
        <v>78.136478491849445</v>
      </c>
      <c r="K277" s="12">
        <v>118.75602534261066</v>
      </c>
      <c r="L277" s="186">
        <v>190.47960098920078</v>
      </c>
      <c r="M277" s="10">
        <v>122.87977721848266</v>
      </c>
      <c r="N277" s="12">
        <v>101.98389212394721</v>
      </c>
      <c r="O277" s="11">
        <v>96.564578025956649</v>
      </c>
      <c r="P277" s="10">
        <v>59.711942219814794</v>
      </c>
      <c r="Q277" s="31">
        <v>145.95046393738255</v>
      </c>
      <c r="R277" s="31">
        <v>90.127413276477355</v>
      </c>
      <c r="S277" s="31">
        <v>146.53801145535883</v>
      </c>
      <c r="T277" s="31">
        <v>94.091585106604384</v>
      </c>
      <c r="U277" s="31">
        <v>145.34490980899113</v>
      </c>
      <c r="V277" s="31">
        <v>262.0952187123483</v>
      </c>
      <c r="W277" s="31">
        <v>95.346075872214271</v>
      </c>
      <c r="X277" s="31">
        <v>228.71757255301503</v>
      </c>
      <c r="Y277" s="31">
        <v>130.9239386023651</v>
      </c>
      <c r="Z277" s="11">
        <v>144.77892772726665</v>
      </c>
      <c r="AA277" s="10">
        <v>73.694107189910497</v>
      </c>
      <c r="AB277" s="12">
        <v>124.71414222495653</v>
      </c>
      <c r="AC277" s="12">
        <v>277.88195527901917</v>
      </c>
      <c r="AD277" s="12">
        <v>86.964676791928881</v>
      </c>
      <c r="AE277" s="12">
        <v>87.369522905952195</v>
      </c>
      <c r="AF277" s="44">
        <v>264.13172960162223</v>
      </c>
      <c r="AG277" s="10">
        <v>346.29376409286522</v>
      </c>
      <c r="AH277" s="12">
        <v>119.04907727765861</v>
      </c>
      <c r="AI277" s="12">
        <v>128.22615959740008</v>
      </c>
      <c r="AJ277" s="12">
        <v>111.24076986479361</v>
      </c>
      <c r="AK277" s="12">
        <v>64.310510065493759</v>
      </c>
      <c r="AL277" s="11">
        <v>69.598122574300859</v>
      </c>
      <c r="AM277" s="10">
        <v>277.37010155642889</v>
      </c>
      <c r="AN277" s="12">
        <v>122.50272269843072</v>
      </c>
      <c r="AO277" s="12">
        <v>650.33624108386562</v>
      </c>
      <c r="AP277" s="11">
        <v>87.01255363765236</v>
      </c>
      <c r="AQ277" s="10">
        <v>113.67995511742251</v>
      </c>
      <c r="AR277" s="12">
        <v>118.11840482015931</v>
      </c>
      <c r="AS277" s="12">
        <v>92.955384723690372</v>
      </c>
      <c r="AT277" s="11">
        <v>495.25974061839503</v>
      </c>
      <c r="AU277" s="140">
        <v>178.01754549051242</v>
      </c>
    </row>
    <row r="278" spans="1:47" s="9" customFormat="1" ht="11.25">
      <c r="A278" s="7">
        <v>39660</v>
      </c>
      <c r="B278" s="10"/>
      <c r="C278" s="11">
        <v>112.36502162007268</v>
      </c>
      <c r="D278" s="10">
        <v>96.304261322485374</v>
      </c>
      <c r="E278" s="12">
        <v>75.584655358500427</v>
      </c>
      <c r="F278" s="12">
        <v>86.925249290534325</v>
      </c>
      <c r="G278" s="12">
        <v>109.34228595045093</v>
      </c>
      <c r="H278" s="12">
        <v>111.64491051789368</v>
      </c>
      <c r="I278" s="12">
        <v>140.97781031080925</v>
      </c>
      <c r="J278" s="12">
        <v>73.29488469509127</v>
      </c>
      <c r="K278" s="12">
        <v>115.19896992224606</v>
      </c>
      <c r="L278" s="186">
        <v>173.75169790646976</v>
      </c>
      <c r="M278" s="10">
        <v>122.33812345153464</v>
      </c>
      <c r="N278" s="12">
        <v>103.14241856682499</v>
      </c>
      <c r="O278" s="11">
        <v>94.255829466520211</v>
      </c>
      <c r="P278" s="10">
        <v>59.037797733633369</v>
      </c>
      <c r="Q278" s="31">
        <v>147.05690550151354</v>
      </c>
      <c r="R278" s="31">
        <v>90.004547530965269</v>
      </c>
      <c r="S278" s="31">
        <v>147.3755569332705</v>
      </c>
      <c r="T278" s="31">
        <v>94.157925413691217</v>
      </c>
      <c r="U278" s="31">
        <v>141.81030764392102</v>
      </c>
      <c r="V278" s="31">
        <v>270.61490685942942</v>
      </c>
      <c r="W278" s="31">
        <v>95.07322524638974</v>
      </c>
      <c r="X278" s="31">
        <v>233.49668112372768</v>
      </c>
      <c r="Y278" s="31">
        <v>133.69275000136892</v>
      </c>
      <c r="Z278" s="11">
        <v>146.64187225344168</v>
      </c>
      <c r="AA278" s="10">
        <v>73.451895768517332</v>
      </c>
      <c r="AB278" s="12">
        <v>126.27471924524123</v>
      </c>
      <c r="AC278" s="12">
        <v>284.16160210662514</v>
      </c>
      <c r="AD278" s="12">
        <v>90.040255417852975</v>
      </c>
      <c r="AE278" s="12">
        <v>89.026338686722696</v>
      </c>
      <c r="AF278" s="44">
        <v>269.17336765131353</v>
      </c>
      <c r="AG278" s="10">
        <v>343.35191332322336</v>
      </c>
      <c r="AH278" s="12">
        <v>118.60831791213828</v>
      </c>
      <c r="AI278" s="12">
        <v>129.92632222382534</v>
      </c>
      <c r="AJ278" s="12">
        <v>113.12552503632983</v>
      </c>
      <c r="AK278" s="12">
        <v>63.759080834271394</v>
      </c>
      <c r="AL278" s="11">
        <v>72.198225586855543</v>
      </c>
      <c r="AM278" s="10">
        <v>275.59743540755818</v>
      </c>
      <c r="AN278" s="12">
        <v>127.26853592359149</v>
      </c>
      <c r="AO278" s="12">
        <v>662.28405852425578</v>
      </c>
      <c r="AP278" s="11">
        <v>81.483876052653869</v>
      </c>
      <c r="AQ278" s="10">
        <v>116.3022248316481</v>
      </c>
      <c r="AR278" s="12">
        <v>113.5654654982996</v>
      </c>
      <c r="AS278" s="12">
        <v>94.081615304754934</v>
      </c>
      <c r="AT278" s="11">
        <v>501.65798905235499</v>
      </c>
      <c r="AU278" s="140">
        <v>175.08700285489306</v>
      </c>
    </row>
    <row r="279" spans="1:47" s="9" customFormat="1" ht="11.25">
      <c r="A279" s="7">
        <v>39689</v>
      </c>
      <c r="B279" s="10"/>
      <c r="C279" s="11">
        <v>115.35881797917176</v>
      </c>
      <c r="D279" s="10">
        <v>97.472917740066293</v>
      </c>
      <c r="E279" s="12">
        <v>80.762707633780536</v>
      </c>
      <c r="F279" s="12">
        <v>92.808532432595925</v>
      </c>
      <c r="G279" s="12">
        <v>111.20220981294145</v>
      </c>
      <c r="H279" s="12">
        <v>112.30656562453903</v>
      </c>
      <c r="I279" s="12">
        <v>144.26965957258932</v>
      </c>
      <c r="J279" s="12">
        <v>72.754846083681713</v>
      </c>
      <c r="K279" s="12">
        <v>115.16862557469693</v>
      </c>
      <c r="L279" s="186">
        <v>176.16701777750649</v>
      </c>
      <c r="M279" s="10">
        <v>127.10747144829938</v>
      </c>
      <c r="N279" s="12">
        <v>110.05121850832936</v>
      </c>
      <c r="O279" s="11">
        <v>100.09054166180339</v>
      </c>
      <c r="P279" s="10">
        <v>64.547881626720738</v>
      </c>
      <c r="Q279" s="31">
        <v>155.2513103885646</v>
      </c>
      <c r="R279" s="31">
        <v>95.296993134790128</v>
      </c>
      <c r="S279" s="31">
        <v>156.01310863463939</v>
      </c>
      <c r="T279" s="31">
        <v>101.58423443425086</v>
      </c>
      <c r="U279" s="31">
        <v>150.03470988397635</v>
      </c>
      <c r="V279" s="31">
        <v>279.67696659623863</v>
      </c>
      <c r="W279" s="31">
        <v>102.25358494797521</v>
      </c>
      <c r="X279" s="31">
        <v>242.15300528092487</v>
      </c>
      <c r="Y279" s="31">
        <v>146.59321947497125</v>
      </c>
      <c r="Z279" s="11">
        <v>150.10543890508598</v>
      </c>
      <c r="AA279" s="10">
        <v>77.691993393825939</v>
      </c>
      <c r="AB279" s="12">
        <v>131.46730524020046</v>
      </c>
      <c r="AC279" s="12">
        <v>293.5778838540603</v>
      </c>
      <c r="AD279" s="12">
        <v>96.389776133120961</v>
      </c>
      <c r="AE279" s="12">
        <v>89.71718888051727</v>
      </c>
      <c r="AF279" s="44">
        <v>291.1181510087028</v>
      </c>
      <c r="AG279" s="10">
        <v>366.76101548677292</v>
      </c>
      <c r="AH279" s="12">
        <v>123.0141471340043</v>
      </c>
      <c r="AI279" s="12">
        <v>132.5012374410035</v>
      </c>
      <c r="AJ279" s="12">
        <v>117.01556146588055</v>
      </c>
      <c r="AK279" s="12">
        <v>68.074726538535856</v>
      </c>
      <c r="AL279" s="11">
        <v>78.734718780773846</v>
      </c>
      <c r="AM279" s="10">
        <v>276.92654597251214</v>
      </c>
      <c r="AN279" s="12">
        <v>132.20941956450579</v>
      </c>
      <c r="AO279" s="12">
        <v>681.11466463821353</v>
      </c>
      <c r="AP279" s="11">
        <v>81.275519286550946</v>
      </c>
      <c r="AQ279" s="10">
        <v>122.52438680664393</v>
      </c>
      <c r="AR279" s="12">
        <v>116.1937009022176</v>
      </c>
      <c r="AS279" s="12">
        <v>94.861855101861153</v>
      </c>
      <c r="AT279" s="11">
        <v>514.71397630033005</v>
      </c>
      <c r="AU279" s="140">
        <v>185.56655527156809</v>
      </c>
    </row>
    <row r="280" spans="1:47" s="9" customFormat="1" ht="11.25">
      <c r="A280" s="7">
        <v>39721</v>
      </c>
      <c r="B280" s="10"/>
      <c r="C280" s="11">
        <v>106.86923827429693</v>
      </c>
      <c r="D280" s="10">
        <v>79.059926018879722</v>
      </c>
      <c r="E280" s="12">
        <v>64.97310576694953</v>
      </c>
      <c r="F280" s="12">
        <v>80.425195508126421</v>
      </c>
      <c r="G280" s="12">
        <v>99.789054831681526</v>
      </c>
      <c r="H280" s="12">
        <v>95.984690283973393</v>
      </c>
      <c r="I280" s="12">
        <v>124.73395729832686</v>
      </c>
      <c r="J280" s="12">
        <v>65.806102512705323</v>
      </c>
      <c r="K280" s="12">
        <v>100.5020027104421</v>
      </c>
      <c r="L280" s="186">
        <v>154.82812636224244</v>
      </c>
      <c r="M280" s="10">
        <v>109.9190660211117</v>
      </c>
      <c r="N280" s="12">
        <v>93.504010506578936</v>
      </c>
      <c r="O280" s="11">
        <v>79.366062856421976</v>
      </c>
      <c r="P280" s="10">
        <v>52.409702089151921</v>
      </c>
      <c r="Q280" s="31">
        <v>124.20011680298936</v>
      </c>
      <c r="R280" s="31">
        <v>78.710627717274406</v>
      </c>
      <c r="S280" s="31">
        <v>125.7694932459643</v>
      </c>
      <c r="T280" s="31">
        <v>82.819619029772298</v>
      </c>
      <c r="U280" s="31">
        <v>120.67937765428978</v>
      </c>
      <c r="V280" s="31">
        <v>221.51992013805835</v>
      </c>
      <c r="W280" s="31">
        <v>84.172324942338818</v>
      </c>
      <c r="X280" s="31">
        <v>194.41208649505865</v>
      </c>
      <c r="Y280" s="31">
        <v>128.78060378677131</v>
      </c>
      <c r="Z280" s="11">
        <v>140.09465127364575</v>
      </c>
      <c r="AA280" s="10">
        <v>61.300763137515595</v>
      </c>
      <c r="AB280" s="12">
        <v>119.37795137524101</v>
      </c>
      <c r="AC280" s="12">
        <v>258.07712624080375</v>
      </c>
      <c r="AD280" s="12">
        <v>80.327525420034803</v>
      </c>
      <c r="AE280" s="12">
        <v>82.559175163619173</v>
      </c>
      <c r="AF280" s="44">
        <v>254.51277702563857</v>
      </c>
      <c r="AG280" s="10">
        <v>288.91524241226892</v>
      </c>
      <c r="AH280" s="12">
        <v>105.50730758864862</v>
      </c>
      <c r="AI280" s="12">
        <v>124.73416342576394</v>
      </c>
      <c r="AJ280" s="12">
        <v>99.178710847551017</v>
      </c>
      <c r="AK280" s="12">
        <v>55.449578345818736</v>
      </c>
      <c r="AL280" s="11">
        <v>67.680037408420915</v>
      </c>
      <c r="AM280" s="10">
        <v>257.63787730987298</v>
      </c>
      <c r="AN280" s="12">
        <v>122.91287579412622</v>
      </c>
      <c r="AO280" s="12">
        <v>637.13339805364149</v>
      </c>
      <c r="AP280" s="11">
        <v>70.913917910482752</v>
      </c>
      <c r="AQ280" s="10">
        <v>109.6868704435536</v>
      </c>
      <c r="AR280" s="12">
        <v>101.00987893230108</v>
      </c>
      <c r="AS280" s="12">
        <v>87.823189227894247</v>
      </c>
      <c r="AT280" s="11">
        <v>467.36747651504993</v>
      </c>
      <c r="AU280" s="140">
        <v>164.91533580843898</v>
      </c>
    </row>
    <row r="281" spans="1:47" s="9" customFormat="1" ht="11.25">
      <c r="A281" s="7">
        <v>39752</v>
      </c>
      <c r="B281" s="10"/>
      <c r="C281" s="11">
        <v>85.984451503299098</v>
      </c>
      <c r="D281" s="10">
        <v>59.536693244400993</v>
      </c>
      <c r="E281" s="12">
        <v>49.013209253127656</v>
      </c>
      <c r="F281" s="12">
        <v>60.154983090482752</v>
      </c>
      <c r="G281" s="12">
        <v>84.662866471768581</v>
      </c>
      <c r="H281" s="12">
        <v>78.329601978966451</v>
      </c>
      <c r="I281" s="12">
        <v>97.750323857203924</v>
      </c>
      <c r="J281" s="12">
        <v>53.091967617737936</v>
      </c>
      <c r="K281" s="12">
        <v>81.124150187248617</v>
      </c>
      <c r="L281" s="186">
        <v>112.72888666317569</v>
      </c>
      <c r="M281" s="10">
        <v>86.097858825046984</v>
      </c>
      <c r="N281" s="12">
        <v>74.22141055620942</v>
      </c>
      <c r="O281" s="11">
        <v>63.347271846232616</v>
      </c>
      <c r="P281" s="10">
        <v>41.549922309662122</v>
      </c>
      <c r="Q281" s="31">
        <v>95.557200129991415</v>
      </c>
      <c r="R281" s="31">
        <v>61.172889217405775</v>
      </c>
      <c r="S281" s="31">
        <v>97.263729440002294</v>
      </c>
      <c r="T281" s="31">
        <v>64.461100088555028</v>
      </c>
      <c r="U281" s="31">
        <v>93.109901093773786</v>
      </c>
      <c r="V281" s="31">
        <v>167.09104031105494</v>
      </c>
      <c r="W281" s="31">
        <v>65.253303876428205</v>
      </c>
      <c r="X281" s="31">
        <v>147.81949017275579</v>
      </c>
      <c r="Y281" s="31">
        <v>90.965008187971279</v>
      </c>
      <c r="Z281" s="11">
        <v>112.873439548501</v>
      </c>
      <c r="AA281" s="10">
        <v>47.499864366495274</v>
      </c>
      <c r="AB281" s="12">
        <v>97.63747535632055</v>
      </c>
      <c r="AC281" s="12">
        <v>210.59369535661278</v>
      </c>
      <c r="AD281" s="12">
        <v>61.142018439223115</v>
      </c>
      <c r="AE281" s="12">
        <v>63.203510407557104</v>
      </c>
      <c r="AF281" s="44">
        <v>200.07139121599164</v>
      </c>
      <c r="AG281" s="10">
        <v>218.97013703387427</v>
      </c>
      <c r="AH281" s="12">
        <v>79.227827905645256</v>
      </c>
      <c r="AI281" s="12">
        <v>99.802724701865245</v>
      </c>
      <c r="AJ281" s="12">
        <v>79.148945703217379</v>
      </c>
      <c r="AK281" s="12">
        <v>41.497723505654974</v>
      </c>
      <c r="AL281" s="11">
        <v>52.828014258606515</v>
      </c>
      <c r="AM281" s="10">
        <v>225.52173050178328</v>
      </c>
      <c r="AN281" s="12">
        <v>103.88231691831972</v>
      </c>
      <c r="AO281" s="12">
        <v>541.00792450432834</v>
      </c>
      <c r="AP281" s="11">
        <v>57.6196590178779</v>
      </c>
      <c r="AQ281" s="10">
        <v>80.77238563592654</v>
      </c>
      <c r="AR281" s="12">
        <v>81.853678503190906</v>
      </c>
      <c r="AS281" s="12">
        <v>76.008422771927897</v>
      </c>
      <c r="AT281" s="11">
        <v>388.36748616376468</v>
      </c>
      <c r="AU281" s="140">
        <v>133.49604533548754</v>
      </c>
    </row>
    <row r="282" spans="1:47" s="9" customFormat="1" ht="11.25">
      <c r="A282" s="7">
        <v>39780</v>
      </c>
      <c r="B282" s="10"/>
      <c r="C282" s="11">
        <v>75.824915354793276</v>
      </c>
      <c r="D282" s="10">
        <v>51.436773102951207</v>
      </c>
      <c r="E282" s="12">
        <v>38.352029453740158</v>
      </c>
      <c r="F282" s="12">
        <v>49.99989660476637</v>
      </c>
      <c r="G282" s="12">
        <v>77.340918176557608</v>
      </c>
      <c r="H282" s="12">
        <v>69.927273485561614</v>
      </c>
      <c r="I282" s="12">
        <v>90.929157953611877</v>
      </c>
      <c r="J282" s="12">
        <v>46.655591852980322</v>
      </c>
      <c r="K282" s="12">
        <v>75.188311332070768</v>
      </c>
      <c r="L282" s="186">
        <v>98.736292667853789</v>
      </c>
      <c r="M282" s="10">
        <v>74.507450018259846</v>
      </c>
      <c r="N282" s="12">
        <v>62.151663241991031</v>
      </c>
      <c r="O282" s="11">
        <v>53.342836760126197</v>
      </c>
      <c r="P282" s="10">
        <v>32.698712116397388</v>
      </c>
      <c r="Q282" s="31">
        <v>74.619138356052275</v>
      </c>
      <c r="R282" s="31">
        <v>48.945726751555554</v>
      </c>
      <c r="S282" s="31">
        <v>75.620582966992501</v>
      </c>
      <c r="T282" s="31">
        <v>48.94489430008926</v>
      </c>
      <c r="U282" s="31">
        <v>71.625610783515114</v>
      </c>
      <c r="V282" s="31">
        <v>133.54633430586608</v>
      </c>
      <c r="W282" s="31">
        <v>52.475166020652523</v>
      </c>
      <c r="X282" s="31">
        <v>111.37295082229315</v>
      </c>
      <c r="Y282" s="31">
        <v>79.997633775337476</v>
      </c>
      <c r="Z282" s="11">
        <v>104.46432972199604</v>
      </c>
      <c r="AA282" s="10">
        <v>38.452652562359461</v>
      </c>
      <c r="AB282" s="12">
        <v>86.087928024658666</v>
      </c>
      <c r="AC282" s="12">
        <v>189.65239931154755</v>
      </c>
      <c r="AD282" s="12">
        <v>48.27951632956767</v>
      </c>
      <c r="AE282" s="12">
        <v>54.176206972882561</v>
      </c>
      <c r="AF282" s="44">
        <v>162.91833689962982</v>
      </c>
      <c r="AG282" s="10">
        <v>170.62132625868685</v>
      </c>
      <c r="AH282" s="12">
        <v>65.762684887706982</v>
      </c>
      <c r="AI282" s="12">
        <v>89.463384318141948</v>
      </c>
      <c r="AJ282" s="12">
        <v>67.702064267506529</v>
      </c>
      <c r="AK282" s="12">
        <v>32.611006682785266</v>
      </c>
      <c r="AL282" s="11">
        <v>42.978451324605601</v>
      </c>
      <c r="AM282" s="10">
        <v>208.8837616755105</v>
      </c>
      <c r="AN282" s="12">
        <v>96.823889451735567</v>
      </c>
      <c r="AO282" s="12">
        <v>510.11188170902778</v>
      </c>
      <c r="AP282" s="11">
        <v>52.440017127162783</v>
      </c>
      <c r="AQ282" s="10">
        <v>65.979643439530278</v>
      </c>
      <c r="AR282" s="12">
        <v>73.746871943219844</v>
      </c>
      <c r="AS282" s="12">
        <v>71.162738740879092</v>
      </c>
      <c r="AT282" s="11">
        <v>347.97517252127648</v>
      </c>
      <c r="AU282" s="140">
        <v>119.25188380214567</v>
      </c>
    </row>
    <row r="283" spans="1:47" s="9" customFormat="1" ht="11.25">
      <c r="A283" s="7">
        <v>39813</v>
      </c>
      <c r="B283" s="10"/>
      <c r="C283" s="11">
        <v>78.134892667983621</v>
      </c>
      <c r="D283" s="10">
        <v>53.588713749462713</v>
      </c>
      <c r="E283" s="12">
        <v>39.718142118536171</v>
      </c>
      <c r="F283" s="12">
        <v>50.451022559878965</v>
      </c>
      <c r="G283" s="12">
        <v>77.538667442410997</v>
      </c>
      <c r="H283" s="12">
        <v>70.301392794177815</v>
      </c>
      <c r="I283" s="12">
        <v>89.827929784915838</v>
      </c>
      <c r="J283" s="12">
        <v>47.394271580589248</v>
      </c>
      <c r="K283" s="12">
        <v>74.842793575209768</v>
      </c>
      <c r="L283" s="186">
        <v>100.33956724796977</v>
      </c>
      <c r="M283" s="10">
        <v>77.136601165352957</v>
      </c>
      <c r="N283" s="12">
        <v>63.939637606387294</v>
      </c>
      <c r="O283" s="11">
        <v>51.939839517102264</v>
      </c>
      <c r="P283" s="10">
        <v>34.306927708675623</v>
      </c>
      <c r="Q283" s="31">
        <v>84.282234841347119</v>
      </c>
      <c r="R283" s="31">
        <v>55.575374536497932</v>
      </c>
      <c r="S283" s="31">
        <v>87.952076803769742</v>
      </c>
      <c r="T283" s="31">
        <v>56.444753736220065</v>
      </c>
      <c r="U283" s="31">
        <v>84.415352022340556</v>
      </c>
      <c r="V283" s="31">
        <v>154.67418703847341</v>
      </c>
      <c r="W283" s="31">
        <v>60.343538522317793</v>
      </c>
      <c r="X283" s="31">
        <v>129.14621451349012</v>
      </c>
      <c r="Y283" s="31">
        <v>81.211862740043657</v>
      </c>
      <c r="Z283" s="11">
        <v>106.60762490558103</v>
      </c>
      <c r="AA283" s="10">
        <v>40.410440513470569</v>
      </c>
      <c r="AB283" s="12">
        <v>92.46475303070757</v>
      </c>
      <c r="AC283" s="12">
        <v>192.57555172580967</v>
      </c>
      <c r="AD283" s="12">
        <v>50.848407330145726</v>
      </c>
      <c r="AE283" s="12">
        <v>58.478564879859292</v>
      </c>
      <c r="AF283" s="44">
        <v>182.71702182499791</v>
      </c>
      <c r="AG283" s="10">
        <v>176.36489382019747</v>
      </c>
      <c r="AH283" s="12">
        <v>66.064631655112322</v>
      </c>
      <c r="AI283" s="12">
        <v>92.644705399292064</v>
      </c>
      <c r="AJ283" s="12">
        <v>68.515197274073032</v>
      </c>
      <c r="AK283" s="12">
        <v>33.664050245993025</v>
      </c>
      <c r="AL283" s="11">
        <v>43.92367371499617</v>
      </c>
      <c r="AM283" s="10">
        <v>203.11854151470274</v>
      </c>
      <c r="AN283" s="12">
        <v>99.57356601088803</v>
      </c>
      <c r="AO283" s="12">
        <v>528.36198246934316</v>
      </c>
      <c r="AP283" s="11">
        <v>52.016810934145596</v>
      </c>
      <c r="AQ283" s="10">
        <v>71.040128098813241</v>
      </c>
      <c r="AR283" s="12">
        <v>73.320059371319857</v>
      </c>
      <c r="AS283" s="12">
        <v>71.48902341202205</v>
      </c>
      <c r="AT283" s="11">
        <v>357.68315557670593</v>
      </c>
      <c r="AU283" s="140">
        <v>124.19130875441893</v>
      </c>
    </row>
    <row r="284" spans="1:47" s="9" customFormat="1" ht="11.25">
      <c r="A284" s="7">
        <v>39843</v>
      </c>
      <c r="B284" s="10"/>
      <c r="C284" s="11">
        <v>71.026999550078216</v>
      </c>
      <c r="D284" s="10">
        <v>48.748228256816951</v>
      </c>
      <c r="E284" s="12">
        <v>36.033549558472295</v>
      </c>
      <c r="F284" s="12">
        <v>45.263296039051014</v>
      </c>
      <c r="G284" s="12">
        <v>73.545784423383054</v>
      </c>
      <c r="H284" s="12">
        <v>64.948311673593352</v>
      </c>
      <c r="I284" s="12">
        <v>84.747654494622623</v>
      </c>
      <c r="J284" s="12">
        <v>44.178361090129329</v>
      </c>
      <c r="K284" s="12">
        <v>72.296469932406339</v>
      </c>
      <c r="L284" s="186">
        <v>100.8099083594128</v>
      </c>
      <c r="M284" s="10">
        <v>74.959477334771591</v>
      </c>
      <c r="N284" s="12">
        <v>53.775588896183713</v>
      </c>
      <c r="O284" s="11">
        <v>45.628862273579912</v>
      </c>
      <c r="P284" s="10">
        <v>31.057019196125026</v>
      </c>
      <c r="Q284" s="31">
        <v>75.590861149479011</v>
      </c>
      <c r="R284" s="31">
        <v>50.221485373435449</v>
      </c>
      <c r="S284" s="31">
        <v>78.977794913080984</v>
      </c>
      <c r="T284" s="31">
        <v>50.966087818270154</v>
      </c>
      <c r="U284" s="31">
        <v>75.726916266051006</v>
      </c>
      <c r="V284" s="31">
        <v>136.80979514137417</v>
      </c>
      <c r="W284" s="31">
        <v>54.772284579029844</v>
      </c>
      <c r="X284" s="31">
        <v>115.14152681891333</v>
      </c>
      <c r="Y284" s="31">
        <v>72.94035712506502</v>
      </c>
      <c r="Z284" s="11">
        <v>99.481800564651962</v>
      </c>
      <c r="AA284" s="10">
        <v>36.497664278289221</v>
      </c>
      <c r="AB284" s="12">
        <v>83.227399235092449</v>
      </c>
      <c r="AC284" s="12">
        <v>172.60676885868079</v>
      </c>
      <c r="AD284" s="12">
        <v>45.394938107796982</v>
      </c>
      <c r="AE284" s="12">
        <v>53.621254686364843</v>
      </c>
      <c r="AF284" s="44">
        <v>156.78222040985776</v>
      </c>
      <c r="AG284" s="10">
        <v>161.86302028066925</v>
      </c>
      <c r="AH284" s="12">
        <v>64.042984332661604</v>
      </c>
      <c r="AI284" s="12">
        <v>82.805912231522996</v>
      </c>
      <c r="AJ284" s="12">
        <v>61.601295325579784</v>
      </c>
      <c r="AK284" s="12">
        <v>31.406117692530888</v>
      </c>
      <c r="AL284" s="11">
        <v>39.742459217224514</v>
      </c>
      <c r="AM284" s="10">
        <v>185.43874378314342</v>
      </c>
      <c r="AN284" s="12">
        <v>93.402146479544228</v>
      </c>
      <c r="AO284" s="12">
        <v>510.62963620389689</v>
      </c>
      <c r="AP284" s="11">
        <v>48.864165840114964</v>
      </c>
      <c r="AQ284" s="10">
        <v>64.095075061335464</v>
      </c>
      <c r="AR284" s="12">
        <v>70.530658585517472</v>
      </c>
      <c r="AS284" s="12">
        <v>64.897772469020168</v>
      </c>
      <c r="AT284" s="11">
        <v>324.48248192315117</v>
      </c>
      <c r="AU284" s="140">
        <v>107.26957230356207</v>
      </c>
    </row>
    <row r="285" spans="1:47" s="9" customFormat="1" ht="11.25">
      <c r="A285" s="7">
        <v>39871</v>
      </c>
      <c r="B285" s="10"/>
      <c r="C285" s="11">
        <v>61.870230772848132</v>
      </c>
      <c r="D285" s="10">
        <v>44.335166504745807</v>
      </c>
      <c r="E285" s="12">
        <v>30.931822293293809</v>
      </c>
      <c r="F285" s="12">
        <v>40.275307798808889</v>
      </c>
      <c r="G285" s="12">
        <v>69.21937665297672</v>
      </c>
      <c r="H285" s="12">
        <v>57.797658759020294</v>
      </c>
      <c r="I285" s="12">
        <v>78.6215802027221</v>
      </c>
      <c r="J285" s="12">
        <v>40.706697676945787</v>
      </c>
      <c r="K285" s="12">
        <v>66.141852371637</v>
      </c>
      <c r="L285" s="186">
        <v>86.622765831672012</v>
      </c>
      <c r="M285" s="10">
        <v>68.526748244350586</v>
      </c>
      <c r="N285" s="12">
        <v>44.753883757131433</v>
      </c>
      <c r="O285" s="11">
        <v>38.749526917482058</v>
      </c>
      <c r="P285" s="10">
        <v>24.684536454108262</v>
      </c>
      <c r="Q285" s="31">
        <v>59.612659944123898</v>
      </c>
      <c r="R285" s="31">
        <v>40.16045249096252</v>
      </c>
      <c r="S285" s="31">
        <v>61.550420425309184</v>
      </c>
      <c r="T285" s="31">
        <v>38.969852139764988</v>
      </c>
      <c r="U285" s="31">
        <v>58.230996793632436</v>
      </c>
      <c r="V285" s="31">
        <v>105.76020196235298</v>
      </c>
      <c r="W285" s="31">
        <v>44.724545205870207</v>
      </c>
      <c r="X285" s="31">
        <v>84.282593482189185</v>
      </c>
      <c r="Y285" s="31">
        <v>64.838965168721884</v>
      </c>
      <c r="Z285" s="11">
        <v>89.154755849381488</v>
      </c>
      <c r="AA285" s="10">
        <v>31.431805961398702</v>
      </c>
      <c r="AB285" s="12">
        <v>70.22507691693518</v>
      </c>
      <c r="AC285" s="12">
        <v>147.57343350886575</v>
      </c>
      <c r="AD285" s="12">
        <v>38.97194247138286</v>
      </c>
      <c r="AE285" s="12">
        <v>44.056286663837575</v>
      </c>
      <c r="AF285" s="44">
        <v>126.02510581851081</v>
      </c>
      <c r="AG285" s="10">
        <v>140.33070457515259</v>
      </c>
      <c r="AH285" s="12">
        <v>58.199304710240085</v>
      </c>
      <c r="AI285" s="12">
        <v>72.611231193898746</v>
      </c>
      <c r="AJ285" s="12">
        <v>52.013088119252878</v>
      </c>
      <c r="AK285" s="12">
        <v>27.698052117750965</v>
      </c>
      <c r="AL285" s="11">
        <v>34.884807968855725</v>
      </c>
      <c r="AM285" s="10">
        <v>165.62956559525105</v>
      </c>
      <c r="AN285" s="12">
        <v>84.64606869844593</v>
      </c>
      <c r="AO285" s="12">
        <v>464.51740431838823</v>
      </c>
      <c r="AP285" s="11">
        <v>44.909321912690579</v>
      </c>
      <c r="AQ285" s="10">
        <v>56.769401794144066</v>
      </c>
      <c r="AR285" s="12">
        <v>67.42031199566469</v>
      </c>
      <c r="AS285" s="12">
        <v>58.056677764707409</v>
      </c>
      <c r="AT285" s="11">
        <v>282.33970631149106</v>
      </c>
      <c r="AU285" s="140">
        <v>90.51543816027116</v>
      </c>
    </row>
    <row r="286" spans="1:47" s="9" customFormat="1" ht="11.25">
      <c r="A286" s="7">
        <v>39903</v>
      </c>
      <c r="B286" s="10"/>
      <c r="C286" s="11">
        <v>66.008850054903832</v>
      </c>
      <c r="D286" s="10">
        <v>50.797757583940495</v>
      </c>
      <c r="E286" s="12">
        <v>38.710988072791359</v>
      </c>
      <c r="F286" s="12">
        <v>48.472009867129856</v>
      </c>
      <c r="G286" s="12">
        <v>73.1641828140516</v>
      </c>
      <c r="H286" s="12">
        <v>62.636724389219239</v>
      </c>
      <c r="I286" s="12">
        <v>84.351659183062054</v>
      </c>
      <c r="J286" s="12">
        <v>44.360330889590237</v>
      </c>
      <c r="K286" s="12">
        <v>71.41313127403221</v>
      </c>
      <c r="L286" s="186">
        <v>98.565814819921897</v>
      </c>
      <c r="M286" s="10">
        <v>78.522723182192863</v>
      </c>
      <c r="N286" s="12">
        <v>52.676994762577571</v>
      </c>
      <c r="O286" s="11">
        <v>45.369071197427168</v>
      </c>
      <c r="P286" s="10">
        <v>30.09247937178564</v>
      </c>
      <c r="Q286" s="31">
        <v>70.493376050447992</v>
      </c>
      <c r="R286" s="31">
        <v>48.134042061220484</v>
      </c>
      <c r="S286" s="31">
        <v>73.241671659381325</v>
      </c>
      <c r="T286" s="31">
        <v>47.408537463327129</v>
      </c>
      <c r="U286" s="31">
        <v>69.327488554907418</v>
      </c>
      <c r="V286" s="31">
        <v>127.78765338973061</v>
      </c>
      <c r="W286" s="31">
        <v>55.015185175975418</v>
      </c>
      <c r="X286" s="31">
        <v>100.52036534092287</v>
      </c>
      <c r="Y286" s="31">
        <v>75.042299126172551</v>
      </c>
      <c r="Z286" s="11">
        <v>97.525587692996766</v>
      </c>
      <c r="AA286" s="10">
        <v>38.236826517598537</v>
      </c>
      <c r="AB286" s="12">
        <v>75.247993205280579</v>
      </c>
      <c r="AC286" s="12">
        <v>159.17847138390349</v>
      </c>
      <c r="AD286" s="12">
        <v>47.345612746358213</v>
      </c>
      <c r="AE286" s="12">
        <v>48.877348695367829</v>
      </c>
      <c r="AF286" s="44">
        <v>145.90373105858492</v>
      </c>
      <c r="AG286" s="10">
        <v>174.09035006323751</v>
      </c>
      <c r="AH286" s="12">
        <v>67.522314774835522</v>
      </c>
      <c r="AI286" s="12">
        <v>76.931259462367905</v>
      </c>
      <c r="AJ286" s="12">
        <v>59.31144056692473</v>
      </c>
      <c r="AK286" s="12">
        <v>33.779013139703267</v>
      </c>
      <c r="AL286" s="11">
        <v>43.178859382110033</v>
      </c>
      <c r="AM286" s="10">
        <v>174.62666143349614</v>
      </c>
      <c r="AN286" s="12">
        <v>91.016089182834818</v>
      </c>
      <c r="AO286" s="12">
        <v>489.05016452843716</v>
      </c>
      <c r="AP286" s="11">
        <v>48.264876962303958</v>
      </c>
      <c r="AQ286" s="10">
        <v>62.904145518933447</v>
      </c>
      <c r="AR286" s="12">
        <v>73.890718402301417</v>
      </c>
      <c r="AS286" s="12">
        <v>63.078252166765729</v>
      </c>
      <c r="AT286" s="11">
        <v>309.04044517684622</v>
      </c>
      <c r="AU286" s="140">
        <v>100.36888539759157</v>
      </c>
    </row>
    <row r="287" spans="1:47" s="9" customFormat="1" ht="11.25">
      <c r="A287" s="7">
        <v>39933</v>
      </c>
      <c r="B287" s="10"/>
      <c r="C287" s="11">
        <v>76.861142919843061</v>
      </c>
      <c r="D287" s="10">
        <v>65.931785092452998</v>
      </c>
      <c r="E287" s="12">
        <v>52.08077642423477</v>
      </c>
      <c r="F287" s="12">
        <v>63.399450210004801</v>
      </c>
      <c r="G287" s="12">
        <v>80.302787601316709</v>
      </c>
      <c r="H287" s="12">
        <v>70.236983745276405</v>
      </c>
      <c r="I287" s="12">
        <v>96.970814086239201</v>
      </c>
      <c r="J287" s="12">
        <v>48.017139650835681</v>
      </c>
      <c r="K287" s="12">
        <v>79.579854250700137</v>
      </c>
      <c r="L287" s="186">
        <v>130.36566962873445</v>
      </c>
      <c r="M287" s="10">
        <v>94.959730916187496</v>
      </c>
      <c r="N287" s="12">
        <v>67.506363620881729</v>
      </c>
      <c r="O287" s="11">
        <v>55.777067905060804</v>
      </c>
      <c r="P287" s="10">
        <v>43.402183617195107</v>
      </c>
      <c r="Q287" s="31">
        <v>105.69387399594869</v>
      </c>
      <c r="R287" s="31">
        <v>73.204699264083345</v>
      </c>
      <c r="S287" s="31">
        <v>111.14280706568037</v>
      </c>
      <c r="T287" s="31">
        <v>71.575499298071534</v>
      </c>
      <c r="U287" s="31">
        <v>103.18694106628955</v>
      </c>
      <c r="V287" s="31">
        <v>180.70924126212191</v>
      </c>
      <c r="W287" s="31">
        <v>81.671472513474157</v>
      </c>
      <c r="X287" s="31">
        <v>138.17007236569384</v>
      </c>
      <c r="Y287" s="31">
        <v>107.30238775970136</v>
      </c>
      <c r="Z287" s="11">
        <v>110.11864675397803</v>
      </c>
      <c r="AA287" s="10">
        <v>51.895603571857748</v>
      </c>
      <c r="AB287" s="12">
        <v>91.630188352173221</v>
      </c>
      <c r="AC287" s="12">
        <v>193.57475193776821</v>
      </c>
      <c r="AD287" s="12">
        <v>62.338767182810969</v>
      </c>
      <c r="AE287" s="12">
        <v>58.666715185524744</v>
      </c>
      <c r="AF287" s="44">
        <v>212.18774447264218</v>
      </c>
      <c r="AG287" s="10">
        <v>231.0073141928911</v>
      </c>
      <c r="AH287" s="12">
        <v>90.679264700732332</v>
      </c>
      <c r="AI287" s="12">
        <v>94.045869334236485</v>
      </c>
      <c r="AJ287" s="12">
        <v>73.24448330647175</v>
      </c>
      <c r="AK287" s="12">
        <v>45.268877806424612</v>
      </c>
      <c r="AL287" s="11">
        <v>57.14531889024893</v>
      </c>
      <c r="AM287" s="10">
        <v>174.95992836062214</v>
      </c>
      <c r="AN287" s="12">
        <v>101.77799632390372</v>
      </c>
      <c r="AO287" s="12">
        <v>513.47916324880941</v>
      </c>
      <c r="AP287" s="11">
        <v>51.411254050055774</v>
      </c>
      <c r="AQ287" s="10">
        <v>78.217249517499795</v>
      </c>
      <c r="AR287" s="12">
        <v>85.694246153449356</v>
      </c>
      <c r="AS287" s="12">
        <v>67.061087032165801</v>
      </c>
      <c r="AT287" s="11">
        <v>356.27096270787553</v>
      </c>
      <c r="AU287" s="140">
        <v>123.6407564200875</v>
      </c>
    </row>
    <row r="288" spans="1:47" s="9" customFormat="1" ht="11.25">
      <c r="A288" s="7">
        <v>39962</v>
      </c>
      <c r="B288" s="10"/>
      <c r="C288" s="11">
        <v>80.542037458052519</v>
      </c>
      <c r="D288" s="10">
        <v>71.905057291255261</v>
      </c>
      <c r="E288" s="12">
        <v>57.199992697021287</v>
      </c>
      <c r="F288" s="12">
        <v>69.630596356327899</v>
      </c>
      <c r="G288" s="12">
        <v>83.012978403431461</v>
      </c>
      <c r="H288" s="12">
        <v>73.021991688511534</v>
      </c>
      <c r="I288" s="12">
        <v>98.145794262650355</v>
      </c>
      <c r="J288" s="12">
        <v>50.310073763580043</v>
      </c>
      <c r="K288" s="12">
        <v>82.194454640319861</v>
      </c>
      <c r="L288" s="186">
        <v>136.83180671769006</v>
      </c>
      <c r="M288" s="10">
        <v>101.90510803332576</v>
      </c>
      <c r="N288" s="12">
        <v>74.997390403487245</v>
      </c>
      <c r="O288" s="11">
        <v>62.458782162561739</v>
      </c>
      <c r="P288" s="10">
        <v>52.480656134515833</v>
      </c>
      <c r="Q288" s="31">
        <v>123.43609159917942</v>
      </c>
      <c r="R288" s="31">
        <v>88.618319109914367</v>
      </c>
      <c r="S288" s="31">
        <v>132.47231875246916</v>
      </c>
      <c r="T288" s="31">
        <v>86.483884176837606</v>
      </c>
      <c r="U288" s="31">
        <v>128.59480809049833</v>
      </c>
      <c r="V288" s="31">
        <v>194.76669265196853</v>
      </c>
      <c r="W288" s="31">
        <v>98.888567111674206</v>
      </c>
      <c r="X288" s="31">
        <v>154.48103724949763</v>
      </c>
      <c r="Y288" s="31">
        <v>130.6268538255774</v>
      </c>
      <c r="Z288" s="11">
        <v>112.13078253163772</v>
      </c>
      <c r="AA288" s="10">
        <v>57.681758265201715</v>
      </c>
      <c r="AB288" s="12">
        <v>99.199647122981531</v>
      </c>
      <c r="AC288" s="12">
        <v>205.51020372681319</v>
      </c>
      <c r="AD288" s="12">
        <v>70.299950275602455</v>
      </c>
      <c r="AE288" s="12">
        <v>62.786744546599948</v>
      </c>
      <c r="AF288" s="44">
        <v>233.69741395246811</v>
      </c>
      <c r="AG288" s="10">
        <v>245.76606452029537</v>
      </c>
      <c r="AH288" s="12">
        <v>95.924047938241628</v>
      </c>
      <c r="AI288" s="12">
        <v>100.79026501185417</v>
      </c>
      <c r="AJ288" s="12">
        <v>80.318613425314965</v>
      </c>
      <c r="AK288" s="12">
        <v>47.068762047649031</v>
      </c>
      <c r="AL288" s="11">
        <v>60.084673670472199</v>
      </c>
      <c r="AM288" s="10">
        <v>179.55293686890477</v>
      </c>
      <c r="AN288" s="12">
        <v>103.49460514989444</v>
      </c>
      <c r="AO288" s="12">
        <v>533.83148026852996</v>
      </c>
      <c r="AP288" s="11">
        <v>53.659477138307594</v>
      </c>
      <c r="AQ288" s="10">
        <v>77.530406388111416</v>
      </c>
      <c r="AR288" s="12">
        <v>91.100122141786187</v>
      </c>
      <c r="AS288" s="12">
        <v>70.47221156404342</v>
      </c>
      <c r="AT288" s="11">
        <v>374.38132881169292</v>
      </c>
      <c r="AU288" s="140">
        <v>135.49878281014446</v>
      </c>
    </row>
    <row r="289" spans="1:47" s="9" customFormat="1" ht="11.25">
      <c r="A289" s="7">
        <v>39994</v>
      </c>
      <c r="B289" s="10"/>
      <c r="C289" s="11">
        <v>80.218486295121664</v>
      </c>
      <c r="D289" s="10">
        <v>69.931448527217327</v>
      </c>
      <c r="E289" s="12">
        <v>56.125403024897352</v>
      </c>
      <c r="F289" s="12">
        <v>67.838537380663524</v>
      </c>
      <c r="G289" s="12">
        <v>84.048010888575149</v>
      </c>
      <c r="H289" s="12">
        <v>73.44805432580462</v>
      </c>
      <c r="I289" s="12">
        <v>98.765972191576083</v>
      </c>
      <c r="J289" s="12">
        <v>49.07304970006718</v>
      </c>
      <c r="K289" s="12">
        <v>82.913955962149288</v>
      </c>
      <c r="L289" s="186">
        <v>134.19437131470258</v>
      </c>
      <c r="M289" s="10">
        <v>102.78396402304493</v>
      </c>
      <c r="N289" s="12">
        <v>72.349525456648124</v>
      </c>
      <c r="O289" s="11">
        <v>61.683556170169219</v>
      </c>
      <c r="P289" s="10">
        <v>50.929009995620483</v>
      </c>
      <c r="Q289" s="31">
        <v>126.5237911186526</v>
      </c>
      <c r="R289" s="31">
        <v>86.07347392950048</v>
      </c>
      <c r="S289" s="31">
        <v>133.37823070425793</v>
      </c>
      <c r="T289" s="31">
        <v>85.500534738904022</v>
      </c>
      <c r="U289" s="31">
        <v>126.27961288459862</v>
      </c>
      <c r="V289" s="31">
        <v>204.11681052210534</v>
      </c>
      <c r="W289" s="31">
        <v>96.759431786414098</v>
      </c>
      <c r="X289" s="31">
        <v>157.96330043861113</v>
      </c>
      <c r="Y289" s="31">
        <v>122.66461582549395</v>
      </c>
      <c r="Z289" s="11">
        <v>114.88878157536129</v>
      </c>
      <c r="AA289" s="10">
        <v>56.311911167475209</v>
      </c>
      <c r="AB289" s="12">
        <v>95.999187772451265</v>
      </c>
      <c r="AC289" s="12">
        <v>201.72019918270644</v>
      </c>
      <c r="AD289" s="12">
        <v>68.288922534465925</v>
      </c>
      <c r="AE289" s="12">
        <v>63.49549372821415</v>
      </c>
      <c r="AF289" s="44">
        <v>226.11450840100579</v>
      </c>
      <c r="AG289" s="10">
        <v>239.82186158396973</v>
      </c>
      <c r="AH289" s="12">
        <v>94.483176487284936</v>
      </c>
      <c r="AI289" s="12">
        <v>98.242569069089257</v>
      </c>
      <c r="AJ289" s="12">
        <v>79.16238736067281</v>
      </c>
      <c r="AK289" s="12">
        <v>46.668810312248816</v>
      </c>
      <c r="AL289" s="11">
        <v>59.210200174564037</v>
      </c>
      <c r="AM289" s="10">
        <v>185.46267134550843</v>
      </c>
      <c r="AN289" s="12">
        <v>104.73257264604581</v>
      </c>
      <c r="AO289" s="12">
        <v>546.270108886976</v>
      </c>
      <c r="AP289" s="11">
        <v>53.214042091617792</v>
      </c>
      <c r="AQ289" s="10">
        <v>78.36526445677643</v>
      </c>
      <c r="AR289" s="12">
        <v>90.578460200026356</v>
      </c>
      <c r="AS289" s="12">
        <v>71.101818608011442</v>
      </c>
      <c r="AT289" s="11">
        <v>371.09761262729336</v>
      </c>
      <c r="AU289" s="140">
        <v>132.39248676410017</v>
      </c>
    </row>
    <row r="290" spans="1:47" s="9" customFormat="1" ht="11.25">
      <c r="A290" s="7">
        <v>40025</v>
      </c>
      <c r="B290" s="10"/>
      <c r="C290" s="11">
        <v>88.2173173193585</v>
      </c>
      <c r="D290" s="10">
        <v>81.084654939082142</v>
      </c>
      <c r="E290" s="12">
        <v>64.277248023065809</v>
      </c>
      <c r="F290" s="12">
        <v>77.753780731015326</v>
      </c>
      <c r="G290" s="12">
        <v>90.447981601638546</v>
      </c>
      <c r="H290" s="12">
        <v>81.044027900107508</v>
      </c>
      <c r="I290" s="12">
        <v>106.69805014323138</v>
      </c>
      <c r="J290" s="12">
        <v>53.316461659193727</v>
      </c>
      <c r="K290" s="12">
        <v>91.690804349781246</v>
      </c>
      <c r="L290" s="186">
        <v>154.65767522961013</v>
      </c>
      <c r="M290" s="10">
        <v>110.70433921753798</v>
      </c>
      <c r="N290" s="12">
        <v>82.446975011840706</v>
      </c>
      <c r="O290" s="11">
        <v>67.141974480602869</v>
      </c>
      <c r="P290" s="10">
        <v>58.734442368586805</v>
      </c>
      <c r="Q290" s="31">
        <v>136.38690770674236</v>
      </c>
      <c r="R290" s="31">
        <v>95.195860889871966</v>
      </c>
      <c r="S290" s="31">
        <v>148.78228263563875</v>
      </c>
      <c r="T290" s="31">
        <v>94.810807667371918</v>
      </c>
      <c r="U290" s="31">
        <v>146.60837015394836</v>
      </c>
      <c r="V290" s="31">
        <v>216.01141556240145</v>
      </c>
      <c r="W290" s="31">
        <v>109.79814500040317</v>
      </c>
      <c r="X290" s="31">
        <v>179.01752486960686</v>
      </c>
      <c r="Y290" s="31">
        <v>135.0572218963552</v>
      </c>
      <c r="Z290" s="11">
        <v>125.2169368492163</v>
      </c>
      <c r="AA290" s="10">
        <v>64.391890340112397</v>
      </c>
      <c r="AB290" s="12">
        <v>104.41641861503315</v>
      </c>
      <c r="AC290" s="12">
        <v>220.03827985329704</v>
      </c>
      <c r="AD290" s="12">
        <v>77.237111670118395</v>
      </c>
      <c r="AE290" s="12">
        <v>70.568135154061324</v>
      </c>
      <c r="AF290" s="44">
        <v>259.80855238152924</v>
      </c>
      <c r="AG290" s="10">
        <v>278.93518149428701</v>
      </c>
      <c r="AH290" s="12">
        <v>106.71569024963807</v>
      </c>
      <c r="AI290" s="12">
        <v>109.44132068332046</v>
      </c>
      <c r="AJ290" s="12">
        <v>87.567194722307704</v>
      </c>
      <c r="AK290" s="12">
        <v>53.313192285126064</v>
      </c>
      <c r="AL290" s="11">
        <v>67.745752363303538</v>
      </c>
      <c r="AM290" s="10">
        <v>195.44764077763719</v>
      </c>
      <c r="AN290" s="12">
        <v>111.66668460887834</v>
      </c>
      <c r="AO290" s="12">
        <v>572.87082243017289</v>
      </c>
      <c r="AP290" s="11">
        <v>56.355783144822979</v>
      </c>
      <c r="AQ290" s="10">
        <v>85.627295123644572</v>
      </c>
      <c r="AR290" s="12">
        <v>97.367870506387746</v>
      </c>
      <c r="AS290" s="12">
        <v>75.728096594239105</v>
      </c>
      <c r="AT290" s="11">
        <v>402.73045314134555</v>
      </c>
      <c r="AU290" s="140">
        <v>145.02421279724709</v>
      </c>
    </row>
    <row r="291" spans="1:47" s="9" customFormat="1" ht="11.25">
      <c r="A291" s="7">
        <v>40056</v>
      </c>
      <c r="B291" s="10"/>
      <c r="C291" s="11">
        <v>92.514189251317262</v>
      </c>
      <c r="D291" s="10">
        <v>88.265165392874138</v>
      </c>
      <c r="E291" s="12">
        <v>76.548490842624361</v>
      </c>
      <c r="F291" s="12">
        <v>88.767098070304215</v>
      </c>
      <c r="G291" s="12">
        <v>91.665603424202828</v>
      </c>
      <c r="H291" s="12">
        <v>82.564401097458244</v>
      </c>
      <c r="I291" s="12">
        <v>108.40163834034698</v>
      </c>
      <c r="J291" s="12">
        <v>53.814488627949991</v>
      </c>
      <c r="K291" s="12">
        <v>93.843845606744125</v>
      </c>
      <c r="L291" s="186">
        <v>168.93171270072585</v>
      </c>
      <c r="M291" s="10">
        <v>118.46875551172057</v>
      </c>
      <c r="N291" s="12">
        <v>98.923999739333524</v>
      </c>
      <c r="O291" s="11">
        <v>74.032420171638805</v>
      </c>
      <c r="P291" s="10">
        <v>71.298831100357603</v>
      </c>
      <c r="Q291" s="31">
        <v>157.11345149569414</v>
      </c>
      <c r="R291" s="31">
        <v>110.62321262157538</v>
      </c>
      <c r="S291" s="31">
        <v>171.65780556945737</v>
      </c>
      <c r="T291" s="31">
        <v>112.47185583641696</v>
      </c>
      <c r="U291" s="31">
        <v>176.38828623865862</v>
      </c>
      <c r="V291" s="31">
        <v>245.81513700065113</v>
      </c>
      <c r="W291" s="31">
        <v>131.69813109912886</v>
      </c>
      <c r="X291" s="31">
        <v>205.34153149773778</v>
      </c>
      <c r="Y291" s="31">
        <v>149.03598079016771</v>
      </c>
      <c r="Z291" s="11">
        <v>127.93750102369142</v>
      </c>
      <c r="AA291" s="10">
        <v>75.007324563810073</v>
      </c>
      <c r="AB291" s="12">
        <v>111.86427645321115</v>
      </c>
      <c r="AC291" s="12">
        <v>233.20369928569664</v>
      </c>
      <c r="AD291" s="12">
        <v>87.865381636574725</v>
      </c>
      <c r="AE291" s="12">
        <v>73.634953614491721</v>
      </c>
      <c r="AF291" s="44">
        <v>288.6867869268184</v>
      </c>
      <c r="AG291" s="10">
        <v>323.53516526323278</v>
      </c>
      <c r="AH291" s="12">
        <v>122.32400163365388</v>
      </c>
      <c r="AI291" s="12">
        <v>113.85824428634672</v>
      </c>
      <c r="AJ291" s="12">
        <v>92.751277282508227</v>
      </c>
      <c r="AK291" s="12">
        <v>60.746005822928744</v>
      </c>
      <c r="AL291" s="11">
        <v>79.034427868526407</v>
      </c>
      <c r="AM291" s="10">
        <v>197.95524985219092</v>
      </c>
      <c r="AN291" s="12">
        <v>114.79581678269723</v>
      </c>
      <c r="AO291" s="12">
        <v>584.20252880199257</v>
      </c>
      <c r="AP291" s="11">
        <v>56.877444839927868</v>
      </c>
      <c r="AQ291" s="10">
        <v>90.48983651400664</v>
      </c>
      <c r="AR291" s="12">
        <v>99.514378444797742</v>
      </c>
      <c r="AS291" s="12">
        <v>77.880396587907697</v>
      </c>
      <c r="AT291" s="11">
        <v>430.88311304244411</v>
      </c>
      <c r="AU291" s="140">
        <v>161.22492561851269</v>
      </c>
    </row>
    <row r="292" spans="1:47" s="9" customFormat="1" ht="11.25">
      <c r="A292" s="7">
        <v>40086</v>
      </c>
      <c r="B292" s="10"/>
      <c r="C292" s="11">
        <v>97.120773977149881</v>
      </c>
      <c r="D292" s="10">
        <v>94.729494715174027</v>
      </c>
      <c r="E292" s="12">
        <v>82.563352601573015</v>
      </c>
      <c r="F292" s="12">
        <v>95.025519873643134</v>
      </c>
      <c r="G292" s="12">
        <v>96.507515789167769</v>
      </c>
      <c r="H292" s="12">
        <v>89.099482657209265</v>
      </c>
      <c r="I292" s="12">
        <v>115.53033515161081</v>
      </c>
      <c r="J292" s="12">
        <v>56.73060862597346</v>
      </c>
      <c r="K292" s="12">
        <v>102.17913454147957</v>
      </c>
      <c r="L292" s="186">
        <v>184.75334624779995</v>
      </c>
      <c r="M292" s="10">
        <v>126.88256281493771</v>
      </c>
      <c r="N292" s="12">
        <v>104.06532379409164</v>
      </c>
      <c r="O292" s="11">
        <v>77.734064202230513</v>
      </c>
      <c r="P292" s="10">
        <v>77.815835550026819</v>
      </c>
      <c r="Q292" s="31">
        <v>163.89550186875914</v>
      </c>
      <c r="R292" s="31">
        <v>115.09720915862881</v>
      </c>
      <c r="S292" s="31">
        <v>181.91076493778382</v>
      </c>
      <c r="T292" s="31">
        <v>124.98689391159738</v>
      </c>
      <c r="U292" s="31">
        <v>186.73217159206641</v>
      </c>
      <c r="V292" s="31">
        <v>268.12460597093292</v>
      </c>
      <c r="W292" s="31">
        <v>145.90421187548216</v>
      </c>
      <c r="X292" s="31">
        <v>221.62568415223367</v>
      </c>
      <c r="Y292" s="31">
        <v>162.74419897336969</v>
      </c>
      <c r="Z292" s="11">
        <v>132.39752267297828</v>
      </c>
      <c r="AA292" s="10">
        <v>81.25395856482892</v>
      </c>
      <c r="AB292" s="12">
        <v>119.01362006679105</v>
      </c>
      <c r="AC292" s="12">
        <v>249.93401578174345</v>
      </c>
      <c r="AD292" s="12">
        <v>93.75434499224302</v>
      </c>
      <c r="AE292" s="12">
        <v>76.734527293629455</v>
      </c>
      <c r="AF292" s="44">
        <v>321.62647881292548</v>
      </c>
      <c r="AG292" s="10">
        <v>349.97225726644967</v>
      </c>
      <c r="AH292" s="12">
        <v>132.54985052430726</v>
      </c>
      <c r="AI292" s="12">
        <v>119.46806332623542</v>
      </c>
      <c r="AJ292" s="12">
        <v>98.234712343793475</v>
      </c>
      <c r="AK292" s="12">
        <v>66.027005239494898</v>
      </c>
      <c r="AL292" s="11">
        <v>85.67175947387112</v>
      </c>
      <c r="AM292" s="10">
        <v>202.82606389718535</v>
      </c>
      <c r="AN292" s="12">
        <v>118.43303241400707</v>
      </c>
      <c r="AO292" s="12">
        <v>598.71615292328306</v>
      </c>
      <c r="AP292" s="11">
        <v>60.190492568714532</v>
      </c>
      <c r="AQ292" s="10">
        <v>94.41085941171292</v>
      </c>
      <c r="AR292" s="12">
        <v>106.76322671494189</v>
      </c>
      <c r="AS292" s="12">
        <v>79.58616672659322</v>
      </c>
      <c r="AT292" s="11">
        <v>444.27068675712445</v>
      </c>
      <c r="AU292" s="140">
        <v>165.76563217864734</v>
      </c>
    </row>
    <row r="293" spans="1:47" s="9" customFormat="1" ht="11.25">
      <c r="A293" s="7">
        <v>40116</v>
      </c>
      <c r="B293" s="10"/>
      <c r="C293" s="11">
        <v>94.544538150317294</v>
      </c>
      <c r="D293" s="10">
        <v>90.446464632364339</v>
      </c>
      <c r="E293" s="12">
        <v>74.518226694356272</v>
      </c>
      <c r="F293" s="12">
        <v>83.189691118289133</v>
      </c>
      <c r="G293" s="12">
        <v>94.244206554774053</v>
      </c>
      <c r="H293" s="12">
        <v>85.446285030937688</v>
      </c>
      <c r="I293" s="12">
        <v>112.76075589649913</v>
      </c>
      <c r="J293" s="12">
        <v>55.636857267719016</v>
      </c>
      <c r="K293" s="12">
        <v>97.248099587246273</v>
      </c>
      <c r="L293" s="186">
        <v>172.45384628838553</v>
      </c>
      <c r="M293" s="10">
        <v>119.36076748533507</v>
      </c>
      <c r="N293" s="12">
        <v>93.529604861172018</v>
      </c>
      <c r="O293" s="11">
        <v>71.363752084426807</v>
      </c>
      <c r="P293" s="10">
        <v>70.310755386337959</v>
      </c>
      <c r="Q293" s="31">
        <v>159.16104267254619</v>
      </c>
      <c r="R293" s="31">
        <v>112.87252512807606</v>
      </c>
      <c r="S293" s="31">
        <v>178.47398670547435</v>
      </c>
      <c r="T293" s="31">
        <v>115.0932913518098</v>
      </c>
      <c r="U293" s="31">
        <v>178.61683996503982</v>
      </c>
      <c r="V293" s="31">
        <v>260.86559343859221</v>
      </c>
      <c r="W293" s="31">
        <v>131.47440350340858</v>
      </c>
      <c r="X293" s="31">
        <v>213.44894792725466</v>
      </c>
      <c r="Y293" s="31">
        <v>150.47290408465423</v>
      </c>
      <c r="Z293" s="11">
        <v>129.8387098144531</v>
      </c>
      <c r="AA293" s="10">
        <v>74.751807106755365</v>
      </c>
      <c r="AB293" s="12">
        <v>115.74449978769795</v>
      </c>
      <c r="AC293" s="12">
        <v>238.38054361957131</v>
      </c>
      <c r="AD293" s="12">
        <v>87.124004326594246</v>
      </c>
      <c r="AE293" s="12">
        <v>74.732986478096791</v>
      </c>
      <c r="AF293" s="44">
        <v>307.09269146117413</v>
      </c>
      <c r="AG293" s="10">
        <v>318.97760543682301</v>
      </c>
      <c r="AH293" s="12">
        <v>118.91170882552404</v>
      </c>
      <c r="AI293" s="12">
        <v>117.00069852140915</v>
      </c>
      <c r="AJ293" s="12">
        <v>95.336733657122409</v>
      </c>
      <c r="AK293" s="12">
        <v>60.863413366979891</v>
      </c>
      <c r="AL293" s="11">
        <v>78.957989174906174</v>
      </c>
      <c r="AM293" s="10">
        <v>200.83353363674129</v>
      </c>
      <c r="AN293" s="12">
        <v>117.27126473201265</v>
      </c>
      <c r="AO293" s="12">
        <v>593.11387541268266</v>
      </c>
      <c r="AP293" s="11">
        <v>59.256798698817761</v>
      </c>
      <c r="AQ293" s="10">
        <v>91.263068109327648</v>
      </c>
      <c r="AR293" s="12">
        <v>102.22729941133316</v>
      </c>
      <c r="AS293" s="12">
        <v>78.475592405826333</v>
      </c>
      <c r="AT293" s="11">
        <v>426.45345249123363</v>
      </c>
      <c r="AU293" s="140">
        <v>158.68263248128591</v>
      </c>
    </row>
    <row r="294" spans="1:47" s="9" customFormat="1" ht="11.25">
      <c r="A294" s="7">
        <v>40147</v>
      </c>
      <c r="B294" s="10"/>
      <c r="C294" s="11">
        <v>99.617760567317717</v>
      </c>
      <c r="D294" s="10">
        <v>95.254466866498632</v>
      </c>
      <c r="E294" s="12">
        <v>78.734679060426629</v>
      </c>
      <c r="F294" s="12">
        <v>89.202917257024211</v>
      </c>
      <c r="G294" s="12">
        <v>99.224831737033156</v>
      </c>
      <c r="H294" s="12">
        <v>90.567398455669021</v>
      </c>
      <c r="I294" s="12">
        <v>117.93727787271087</v>
      </c>
      <c r="J294" s="12">
        <v>58.375162503125843</v>
      </c>
      <c r="K294" s="12">
        <v>103.89285353956606</v>
      </c>
      <c r="L294" s="186">
        <v>179.23252086227822</v>
      </c>
      <c r="M294" s="10">
        <v>125.03682421930664</v>
      </c>
      <c r="N294" s="12">
        <v>97.72566223222104</v>
      </c>
      <c r="O294" s="11">
        <v>75.848452727231404</v>
      </c>
      <c r="P294" s="10">
        <v>73.262660845600109</v>
      </c>
      <c r="Q294" s="31">
        <v>166.29625676423734</v>
      </c>
      <c r="R294" s="31">
        <v>116.58519555237274</v>
      </c>
      <c r="S294" s="31">
        <v>182.93168533446359</v>
      </c>
      <c r="T294" s="31">
        <v>121.21879240519907</v>
      </c>
      <c r="U294" s="31">
        <v>186.29610640914362</v>
      </c>
      <c r="V294" s="31">
        <v>276.30460652864781</v>
      </c>
      <c r="W294" s="31">
        <v>137.9678853760185</v>
      </c>
      <c r="X294" s="31">
        <v>224.51292750363669</v>
      </c>
      <c r="Y294" s="31">
        <v>158.09622254055262</v>
      </c>
      <c r="Z294" s="11">
        <v>136.28130571513978</v>
      </c>
      <c r="AA294" s="10">
        <v>77.319340298305789</v>
      </c>
      <c r="AB294" s="12">
        <v>120.99178269271277</v>
      </c>
      <c r="AC294" s="12">
        <v>249.5011147986171</v>
      </c>
      <c r="AD294" s="12">
        <v>90.991268108633363</v>
      </c>
      <c r="AE294" s="12">
        <v>80.612912438915728</v>
      </c>
      <c r="AF294" s="44">
        <v>321.29927427841676</v>
      </c>
      <c r="AG294" s="10">
        <v>331.75096640940734</v>
      </c>
      <c r="AH294" s="12">
        <v>124.31605795418071</v>
      </c>
      <c r="AI294" s="12">
        <v>122.60023030701753</v>
      </c>
      <c r="AJ294" s="12">
        <v>101.2908947390206</v>
      </c>
      <c r="AK294" s="12">
        <v>63.124500415035641</v>
      </c>
      <c r="AL294" s="11">
        <v>82.324740284121503</v>
      </c>
      <c r="AM294" s="10">
        <v>210.35762226474387</v>
      </c>
      <c r="AN294" s="12">
        <v>123.3518741741203</v>
      </c>
      <c r="AO294" s="12">
        <v>626.96261262092389</v>
      </c>
      <c r="AP294" s="11">
        <v>63.093689632387722</v>
      </c>
      <c r="AQ294" s="10">
        <v>96.864659322194825</v>
      </c>
      <c r="AR294" s="12">
        <v>108.83107144603879</v>
      </c>
      <c r="AS294" s="12">
        <v>83.094120910947652</v>
      </c>
      <c r="AT294" s="11">
        <v>445.53384613868383</v>
      </c>
      <c r="AU294" s="140">
        <v>167.67152756345328</v>
      </c>
    </row>
    <row r="295" spans="1:47" s="9" customFormat="1" ht="11.25">
      <c r="A295" s="7">
        <v>40178</v>
      </c>
      <c r="B295" s="10"/>
      <c r="C295" s="11">
        <v>104.57888165065917</v>
      </c>
      <c r="D295" s="10">
        <v>100.75820569434046</v>
      </c>
      <c r="E295" s="12">
        <v>83.884733070014605</v>
      </c>
      <c r="F295" s="12">
        <v>94.170982521887225</v>
      </c>
      <c r="G295" s="12">
        <v>102.85327821003764</v>
      </c>
      <c r="H295" s="12">
        <v>95.838998557861956</v>
      </c>
      <c r="I295" s="12">
        <v>123.13472889239563</v>
      </c>
      <c r="J295" s="12">
        <v>61.834153847533081</v>
      </c>
      <c r="K295" s="12">
        <v>112.49282072495187</v>
      </c>
      <c r="L295" s="186">
        <v>196.85885075156824</v>
      </c>
      <c r="M295" s="10">
        <v>133.59736891449148</v>
      </c>
      <c r="N295" s="12">
        <v>100.48763073840445</v>
      </c>
      <c r="O295" s="11">
        <v>77.687484580115992</v>
      </c>
      <c r="P295" s="10">
        <v>77.069293608936349</v>
      </c>
      <c r="Q295" s="31">
        <v>175.65333432119391</v>
      </c>
      <c r="R295" s="31">
        <v>122.38619504081588</v>
      </c>
      <c r="S295" s="31">
        <v>194.12886754690558</v>
      </c>
      <c r="T295" s="31">
        <v>125.19128288424483</v>
      </c>
      <c r="U295" s="31">
        <v>194.05853310080218</v>
      </c>
      <c r="V295" s="31">
        <v>291.3077667324884</v>
      </c>
      <c r="W295" s="31">
        <v>141.50274856403144</v>
      </c>
      <c r="X295" s="31">
        <v>237.26155732253946</v>
      </c>
      <c r="Y295" s="31">
        <v>160.69830233956708</v>
      </c>
      <c r="Z295" s="11">
        <v>142.14648681895153</v>
      </c>
      <c r="AA295" s="10">
        <v>80.887079530290507</v>
      </c>
      <c r="AB295" s="12">
        <v>125.82080423005227</v>
      </c>
      <c r="AC295" s="12">
        <v>259.99968661811442</v>
      </c>
      <c r="AD295" s="12">
        <v>95.114749837541922</v>
      </c>
      <c r="AE295" s="12">
        <v>84.134656594720056</v>
      </c>
      <c r="AF295" s="44">
        <v>339.01160415320794</v>
      </c>
      <c r="AG295" s="10">
        <v>355.53827203625468</v>
      </c>
      <c r="AH295" s="12">
        <v>137.19925402974937</v>
      </c>
      <c r="AI295" s="12">
        <v>126.82304971837338</v>
      </c>
      <c r="AJ295" s="12">
        <v>102.32105875442085</v>
      </c>
      <c r="AK295" s="12">
        <v>69.164276422530321</v>
      </c>
      <c r="AL295" s="11">
        <v>89.26339549640619</v>
      </c>
      <c r="AM295" s="10">
        <v>215.6757959264697</v>
      </c>
      <c r="AN295" s="12">
        <v>126.90567865927817</v>
      </c>
      <c r="AO295" s="12">
        <v>645.92641365523093</v>
      </c>
      <c r="AP295" s="11">
        <v>65.279980346119657</v>
      </c>
      <c r="AQ295" s="10">
        <v>103.78663326558608</v>
      </c>
      <c r="AR295" s="12">
        <v>112.96152692471978</v>
      </c>
      <c r="AS295" s="12">
        <v>83.368600787421016</v>
      </c>
      <c r="AT295" s="11">
        <v>467.66232933883168</v>
      </c>
      <c r="AU295" s="140">
        <v>174.24931512407306</v>
      </c>
    </row>
    <row r="296" spans="1:47" s="9" customFormat="1" ht="11.25">
      <c r="A296" s="7">
        <v>40207</v>
      </c>
      <c r="B296" s="10"/>
      <c r="C296" s="11">
        <v>100.8213810040688</v>
      </c>
      <c r="D296" s="10">
        <v>94.955835271438971</v>
      </c>
      <c r="E296" s="12">
        <v>84.005598099095053</v>
      </c>
      <c r="F296" s="12">
        <v>95.404452585691672</v>
      </c>
      <c r="G296" s="12">
        <v>98.699060774893852</v>
      </c>
      <c r="H296" s="12">
        <v>90.92597850653479</v>
      </c>
      <c r="I296" s="12">
        <v>118.58135177409865</v>
      </c>
      <c r="J296" s="12">
        <v>57.632496585291456</v>
      </c>
      <c r="K296" s="12">
        <v>103.88714428743917</v>
      </c>
      <c r="L296" s="186">
        <v>187.44714497326854</v>
      </c>
      <c r="M296" s="10">
        <v>127.68392456966555</v>
      </c>
      <c r="N296" s="12">
        <v>103.27420614393664</v>
      </c>
      <c r="O296" s="11">
        <v>78.027519527366294</v>
      </c>
      <c r="P296" s="10">
        <v>77.754876245164724</v>
      </c>
      <c r="Q296" s="31">
        <v>174.81099269003741</v>
      </c>
      <c r="R296" s="31">
        <v>123.82701663799445</v>
      </c>
      <c r="S296" s="31">
        <v>196.02940775657052</v>
      </c>
      <c r="T296" s="31">
        <v>130.12847747878317</v>
      </c>
      <c r="U296" s="31">
        <v>192.63642693403111</v>
      </c>
      <c r="V296" s="31">
        <v>296.84261444431172</v>
      </c>
      <c r="W296" s="31">
        <v>143.47311816119438</v>
      </c>
      <c r="X296" s="31">
        <v>246.29014633798619</v>
      </c>
      <c r="Y296" s="31">
        <v>154.66638325059566</v>
      </c>
      <c r="Z296" s="11">
        <v>137.61147413078723</v>
      </c>
      <c r="AA296" s="10">
        <v>80.777150731077285</v>
      </c>
      <c r="AB296" s="12">
        <v>123.88371806422654</v>
      </c>
      <c r="AC296" s="12">
        <v>247.47758790594605</v>
      </c>
      <c r="AD296" s="12">
        <v>95.750633132501747</v>
      </c>
      <c r="AE296" s="12">
        <v>80.000238638145078</v>
      </c>
      <c r="AF296" s="44">
        <v>329.23481624068933</v>
      </c>
      <c r="AG296" s="10">
        <v>348.23409474971675</v>
      </c>
      <c r="AH296" s="12">
        <v>133.59308318880289</v>
      </c>
      <c r="AI296" s="12">
        <v>122.22955210043169</v>
      </c>
      <c r="AJ296" s="12">
        <v>99.727302170895413</v>
      </c>
      <c r="AK296" s="12">
        <v>66.06881235100667</v>
      </c>
      <c r="AL296" s="11">
        <v>87.341841496418567</v>
      </c>
      <c r="AM296" s="10">
        <v>212.14631426619809</v>
      </c>
      <c r="AN296" s="12">
        <v>124.18802541631753</v>
      </c>
      <c r="AO296" s="12">
        <v>631.28269603409194</v>
      </c>
      <c r="AP296" s="11">
        <v>61.817915040157601</v>
      </c>
      <c r="AQ296" s="10">
        <v>100.68827087334132</v>
      </c>
      <c r="AR296" s="12">
        <v>104.75452982187767</v>
      </c>
      <c r="AS296" s="12">
        <v>80.362033512841691</v>
      </c>
      <c r="AT296" s="11">
        <v>462.55653432173733</v>
      </c>
      <c r="AU296" s="140">
        <v>171.05384405867025</v>
      </c>
    </row>
    <row r="297" spans="1:47" s="9" customFormat="1" ht="11.25">
      <c r="A297" s="7">
        <v>40235</v>
      </c>
      <c r="B297" s="10"/>
      <c r="C297" s="11">
        <v>103.53198875339216</v>
      </c>
      <c r="D297" s="10">
        <v>100.31898359008126</v>
      </c>
      <c r="E297" s="12">
        <v>88.156889237298202</v>
      </c>
      <c r="F297" s="12">
        <v>99.736661783422448</v>
      </c>
      <c r="G297" s="12">
        <v>101.73168699504191</v>
      </c>
      <c r="H297" s="12">
        <v>94.598788968024948</v>
      </c>
      <c r="I297" s="12">
        <v>124.47153036658329</v>
      </c>
      <c r="J297" s="12">
        <v>59.349824415889231</v>
      </c>
      <c r="K297" s="12">
        <v>110.78754358060971</v>
      </c>
      <c r="L297" s="186">
        <v>195.30000061562285</v>
      </c>
      <c r="M297" s="10">
        <v>133.85754630973108</v>
      </c>
      <c r="N297" s="12">
        <v>108.31911445172476</v>
      </c>
      <c r="O297" s="11">
        <v>81.244768353916953</v>
      </c>
      <c r="P297" s="10">
        <v>79.431621440592949</v>
      </c>
      <c r="Q297" s="12">
        <v>178.98801660150795</v>
      </c>
      <c r="R297" s="12">
        <v>126.00215021154278</v>
      </c>
      <c r="S297" s="12">
        <v>201.535459477014</v>
      </c>
      <c r="T297" s="12">
        <v>131.05691111712511</v>
      </c>
      <c r="U297" s="12">
        <v>196.19405542053212</v>
      </c>
      <c r="V297" s="12">
        <v>311.55617671710661</v>
      </c>
      <c r="W297" s="12">
        <v>144.88178845520414</v>
      </c>
      <c r="X297" s="12">
        <v>250.8767663564939</v>
      </c>
      <c r="Y297" s="12">
        <v>157.18152188443463</v>
      </c>
      <c r="Z297" s="11">
        <v>145.7109550957282</v>
      </c>
      <c r="AA297" s="10">
        <v>85.140636589251713</v>
      </c>
      <c r="AB297" s="12">
        <v>126.99000350267119</v>
      </c>
      <c r="AC297" s="12">
        <v>261.7723449911631</v>
      </c>
      <c r="AD297" s="12">
        <v>98.593601136350614</v>
      </c>
      <c r="AE297" s="12">
        <v>81.614686301350659</v>
      </c>
      <c r="AF297" s="44">
        <v>347.57744946012144</v>
      </c>
      <c r="AG297" s="10">
        <v>366.68305433959586</v>
      </c>
      <c r="AH297" s="12">
        <v>141.705403300385</v>
      </c>
      <c r="AI297" s="12">
        <v>125.78362751021469</v>
      </c>
      <c r="AJ297" s="12">
        <v>102.64052971004443</v>
      </c>
      <c r="AK297" s="12">
        <v>70.103278354037087</v>
      </c>
      <c r="AL297" s="11">
        <v>91.856835426234881</v>
      </c>
      <c r="AM297" s="10">
        <v>214.60067521718773</v>
      </c>
      <c r="AN297" s="12">
        <v>127.08846324179892</v>
      </c>
      <c r="AO297" s="12">
        <v>644.06451933754272</v>
      </c>
      <c r="AP297" s="11">
        <v>63.582640323605375</v>
      </c>
      <c r="AQ297" s="10">
        <v>105.42258148513986</v>
      </c>
      <c r="AR297" s="12">
        <v>108.88213817220719</v>
      </c>
      <c r="AS297" s="12">
        <v>81.660638133172981</v>
      </c>
      <c r="AT297" s="11">
        <v>474.74994214426539</v>
      </c>
      <c r="AU297" s="140">
        <v>180.78555909254695</v>
      </c>
    </row>
    <row r="298" spans="1:47" s="9" customFormat="1" ht="11.25">
      <c r="A298" s="7">
        <v>40268</v>
      </c>
      <c r="B298" s="10"/>
      <c r="C298" s="11">
        <v>111.54302703827193</v>
      </c>
      <c r="D298" s="10">
        <v>111.10968136110749</v>
      </c>
      <c r="E298" s="12">
        <v>97.673225649322163</v>
      </c>
      <c r="F298" s="12">
        <v>110.51575571513466</v>
      </c>
      <c r="G298" s="12">
        <v>107.79219253004027</v>
      </c>
      <c r="H298" s="12">
        <v>101.78913996429812</v>
      </c>
      <c r="I298" s="12">
        <v>133.86823500376246</v>
      </c>
      <c r="J298" s="12">
        <v>62.571407084690279</v>
      </c>
      <c r="K298" s="12">
        <v>121.81141656436564</v>
      </c>
      <c r="L298" s="186">
        <v>208.49523321521127</v>
      </c>
      <c r="M298" s="10">
        <v>144.74327304236795</v>
      </c>
      <c r="N298" s="12">
        <v>120.38577244530578</v>
      </c>
      <c r="O298" s="11">
        <v>89.783523361180627</v>
      </c>
      <c r="P298" s="10">
        <v>85.242887887206223</v>
      </c>
      <c r="Q298" s="12">
        <v>198.09166268204984</v>
      </c>
      <c r="R298" s="12">
        <v>137.8318980527273</v>
      </c>
      <c r="S298" s="12">
        <v>219.86655782684372</v>
      </c>
      <c r="T298" s="12">
        <v>138.42175881290362</v>
      </c>
      <c r="U298" s="12">
        <v>212.57808105917655</v>
      </c>
      <c r="V298" s="12">
        <v>341.86360394583619</v>
      </c>
      <c r="W298" s="12">
        <v>153.40610609772554</v>
      </c>
      <c r="X298" s="12">
        <v>264.41170814153912</v>
      </c>
      <c r="Y298" s="12">
        <v>164.4080844451673</v>
      </c>
      <c r="Z298" s="11">
        <v>154.14059612190678</v>
      </c>
      <c r="AA298" s="10">
        <v>93.69922040113785</v>
      </c>
      <c r="AB298" s="12">
        <v>135.67833706852687</v>
      </c>
      <c r="AC298" s="12">
        <v>281.27241032244262</v>
      </c>
      <c r="AD298" s="12">
        <v>109.30666549537713</v>
      </c>
      <c r="AE298" s="12">
        <v>86.449574577239545</v>
      </c>
      <c r="AF298" s="44">
        <v>370.79264200681456</v>
      </c>
      <c r="AG298" s="10">
        <v>402.95624895539868</v>
      </c>
      <c r="AH298" s="12">
        <v>155.14790384875596</v>
      </c>
      <c r="AI298" s="12">
        <v>134.92976483557925</v>
      </c>
      <c r="AJ298" s="12">
        <v>109.5760222053224</v>
      </c>
      <c r="AK298" s="12">
        <v>77.332486767190545</v>
      </c>
      <c r="AL298" s="11">
        <v>101.83938824108624</v>
      </c>
      <c r="AM298" s="10">
        <v>220.29662917960252</v>
      </c>
      <c r="AN298" s="12">
        <v>133.09086328527295</v>
      </c>
      <c r="AO298" s="12">
        <v>676.99881046350197</v>
      </c>
      <c r="AP298" s="11">
        <v>67.375893966913083</v>
      </c>
      <c r="AQ298" s="10">
        <v>113.98248987841451</v>
      </c>
      <c r="AR298" s="12">
        <v>116.8170025925325</v>
      </c>
      <c r="AS298" s="12">
        <v>86.67239853696482</v>
      </c>
      <c r="AT298" s="11">
        <v>506.18360598414836</v>
      </c>
      <c r="AU298" s="140">
        <v>193.70751426413722</v>
      </c>
    </row>
    <row r="299" spans="1:47" s="9" customFormat="1" ht="11.25">
      <c r="A299" s="7">
        <v>40298</v>
      </c>
      <c r="B299" s="10"/>
      <c r="C299" s="11">
        <v>116.19983557818584</v>
      </c>
      <c r="D299" s="10">
        <v>114.10121161941656</v>
      </c>
      <c r="E299" s="12">
        <v>102.92777740834025</v>
      </c>
      <c r="F299" s="12">
        <v>117.88577434109891</v>
      </c>
      <c r="G299" s="12">
        <v>111.35695457586313</v>
      </c>
      <c r="H299" s="12">
        <v>104.08968399356814</v>
      </c>
      <c r="I299" s="12">
        <v>138.19879797271815</v>
      </c>
      <c r="J299" s="12">
        <v>64.168988126990456</v>
      </c>
      <c r="K299" s="12">
        <v>124.41693088930957</v>
      </c>
      <c r="L299" s="186">
        <v>215.6646454537742</v>
      </c>
      <c r="M299" s="10">
        <v>147.43764569980277</v>
      </c>
      <c r="N299" s="12">
        <v>127.51287453376025</v>
      </c>
      <c r="O299" s="11">
        <v>93.655970640995847</v>
      </c>
      <c r="P299" s="10">
        <v>87.469355202627938</v>
      </c>
      <c r="Q299" s="12">
        <v>205.67356920724239</v>
      </c>
      <c r="R299" s="12">
        <v>141.3032513024684</v>
      </c>
      <c r="S299" s="12">
        <v>225.47881568789512</v>
      </c>
      <c r="T299" s="12">
        <v>140.0872532805065</v>
      </c>
      <c r="U299" s="12">
        <v>215.00235943268493</v>
      </c>
      <c r="V299" s="12">
        <v>349.83088110967748</v>
      </c>
      <c r="W299" s="12">
        <v>156.3226424304373</v>
      </c>
      <c r="X299" s="12">
        <v>262.54043924861554</v>
      </c>
      <c r="Y299" s="12">
        <v>169.1304574281987</v>
      </c>
      <c r="Z299" s="11">
        <v>161.08652506646476</v>
      </c>
      <c r="AA299" s="10">
        <v>97.210513876444722</v>
      </c>
      <c r="AB299" s="12">
        <v>142.24868150129271</v>
      </c>
      <c r="AC299" s="12">
        <v>285.70413226132189</v>
      </c>
      <c r="AD299" s="12">
        <v>113.47865365276014</v>
      </c>
      <c r="AE299" s="12">
        <v>86.715676696783461</v>
      </c>
      <c r="AF299" s="44">
        <v>377.45115837307912</v>
      </c>
      <c r="AG299" s="10">
        <v>423.77211696721997</v>
      </c>
      <c r="AH299" s="12">
        <v>162.85340039517226</v>
      </c>
      <c r="AI299" s="12">
        <v>138.90873304209961</v>
      </c>
      <c r="AJ299" s="12">
        <v>114.46913705965403</v>
      </c>
      <c r="AK299" s="12">
        <v>80.931001573264155</v>
      </c>
      <c r="AL299" s="11">
        <v>105.09076036162716</v>
      </c>
      <c r="AM299" s="10">
        <v>220.69984648580146</v>
      </c>
      <c r="AN299" s="12">
        <v>136.00324206709976</v>
      </c>
      <c r="AO299" s="12">
        <v>685.55049245552027</v>
      </c>
      <c r="AP299" s="11">
        <v>69.681796796699629</v>
      </c>
      <c r="AQ299" s="10">
        <v>119.81336370273111</v>
      </c>
      <c r="AR299" s="12">
        <v>118.4344397777118</v>
      </c>
      <c r="AS299" s="12">
        <v>87.515618335368345</v>
      </c>
      <c r="AT299" s="11">
        <v>523.70534711263269</v>
      </c>
      <c r="AU299" s="140">
        <v>199.88968958187715</v>
      </c>
    </row>
    <row r="300" spans="1:47" s="9" customFormat="1" ht="11.25">
      <c r="A300" s="7">
        <v>40329</v>
      </c>
      <c r="B300" s="10"/>
      <c r="C300" s="11">
        <v>105.81840638586698</v>
      </c>
      <c r="D300" s="10">
        <v>104.24677023989274</v>
      </c>
      <c r="E300" s="12">
        <v>92.597854772118993</v>
      </c>
      <c r="F300" s="12">
        <v>107.81800108203161</v>
      </c>
      <c r="G300" s="12">
        <v>103.7349514238207</v>
      </c>
      <c r="H300" s="12">
        <v>96.021032400487741</v>
      </c>
      <c r="I300" s="12">
        <v>127.67227097386002</v>
      </c>
      <c r="J300" s="12">
        <v>59.184219256976824</v>
      </c>
      <c r="K300" s="12">
        <v>115.53867798381189</v>
      </c>
      <c r="L300" s="186">
        <v>196.11310947604579</v>
      </c>
      <c r="M300" s="10">
        <v>137.90981576826076</v>
      </c>
      <c r="N300" s="12">
        <v>115.15116382810055</v>
      </c>
      <c r="O300" s="11">
        <v>84.165578945934442</v>
      </c>
      <c r="P300" s="10">
        <v>80.771642084683663</v>
      </c>
      <c r="Q300" s="12">
        <v>187.66394921716912</v>
      </c>
      <c r="R300" s="12">
        <v>129.04077824276956</v>
      </c>
      <c r="S300" s="12">
        <v>205.71385569552686</v>
      </c>
      <c r="T300" s="12">
        <v>129.60652680770085</v>
      </c>
      <c r="U300" s="12">
        <v>197.75383059248676</v>
      </c>
      <c r="V300" s="12">
        <v>319.24157753160085</v>
      </c>
      <c r="W300" s="12">
        <v>143.97640085925812</v>
      </c>
      <c r="X300" s="12">
        <v>239.20632882822164</v>
      </c>
      <c r="Y300" s="12">
        <v>158.18757218207921</v>
      </c>
      <c r="Z300" s="11">
        <v>149.56887694721482</v>
      </c>
      <c r="AA300" s="10">
        <v>87.963631976918862</v>
      </c>
      <c r="AB300" s="12">
        <v>131.50678355282827</v>
      </c>
      <c r="AC300" s="12">
        <v>268.67456297177904</v>
      </c>
      <c r="AD300" s="12">
        <v>102.06761678630714</v>
      </c>
      <c r="AE300" s="12">
        <v>80.137135672648455</v>
      </c>
      <c r="AF300" s="44">
        <v>350.87279373852505</v>
      </c>
      <c r="AG300" s="10">
        <v>381.34615058508138</v>
      </c>
      <c r="AH300" s="12">
        <v>148.3735629644838</v>
      </c>
      <c r="AI300" s="12">
        <v>128.47471955121256</v>
      </c>
      <c r="AJ300" s="12">
        <v>106.01222610579224</v>
      </c>
      <c r="AK300" s="12">
        <v>72.899286585179738</v>
      </c>
      <c r="AL300" s="11">
        <v>94.691215391141952</v>
      </c>
      <c r="AM300" s="10">
        <v>208.55082809433483</v>
      </c>
      <c r="AN300" s="12">
        <v>128.49839153870303</v>
      </c>
      <c r="AO300" s="12">
        <v>646.90562901928695</v>
      </c>
      <c r="AP300" s="11">
        <v>63.886676250856695</v>
      </c>
      <c r="AQ300" s="10">
        <v>109.79015427346131</v>
      </c>
      <c r="AR300" s="12">
        <v>107.81675249866471</v>
      </c>
      <c r="AS300" s="12">
        <v>80.185920409257989</v>
      </c>
      <c r="AT300" s="11">
        <v>488.74519372457291</v>
      </c>
      <c r="AU300" s="140">
        <v>183.81544026033674</v>
      </c>
    </row>
    <row r="301" spans="1:47" s="9" customFormat="1" ht="11.25">
      <c r="A301" s="7">
        <v>40359</v>
      </c>
      <c r="B301" s="10"/>
      <c r="C301" s="11">
        <v>98.950963301368517</v>
      </c>
      <c r="D301" s="10">
        <v>93.819456489513414</v>
      </c>
      <c r="E301" s="12">
        <v>82.326191471230842</v>
      </c>
      <c r="F301" s="12">
        <v>98.772075981607742</v>
      </c>
      <c r="G301" s="12">
        <v>98.11845373177816</v>
      </c>
      <c r="H301" s="12">
        <v>89.460677774367952</v>
      </c>
      <c r="I301" s="12">
        <v>118.76271181107573</v>
      </c>
      <c r="J301" s="12">
        <v>56.458448428684456</v>
      </c>
      <c r="K301" s="12">
        <v>108.23846250026037</v>
      </c>
      <c r="L301" s="186">
        <v>183.41349882072356</v>
      </c>
      <c r="M301" s="10">
        <v>127.86191965563623</v>
      </c>
      <c r="N301" s="12">
        <v>102.99411390684449</v>
      </c>
      <c r="O301" s="11">
        <v>76.538152654767615</v>
      </c>
      <c r="P301" s="10">
        <v>76.174510283352916</v>
      </c>
      <c r="Q301" s="12">
        <v>175.09937558503736</v>
      </c>
      <c r="R301" s="12">
        <v>122.15121254552447</v>
      </c>
      <c r="S301" s="12">
        <v>191.92100344243457</v>
      </c>
      <c r="T301" s="12">
        <v>122.8647113172745</v>
      </c>
      <c r="U301" s="12">
        <v>185.52210618619023</v>
      </c>
      <c r="V301" s="12">
        <v>299.48170335296561</v>
      </c>
      <c r="W301" s="12">
        <v>136.51250029940945</v>
      </c>
      <c r="X301" s="12">
        <v>223.70925270985103</v>
      </c>
      <c r="Y301" s="12">
        <v>152.29555588229695</v>
      </c>
      <c r="Z301" s="11">
        <v>144.11273606990844</v>
      </c>
      <c r="AA301" s="10">
        <v>80.926975167434634</v>
      </c>
      <c r="AB301" s="12">
        <v>122.58531173835075</v>
      </c>
      <c r="AC301" s="12">
        <v>250.55754903712318</v>
      </c>
      <c r="AD301" s="12">
        <v>93.991995999273115</v>
      </c>
      <c r="AE301" s="12">
        <v>77.616038923040179</v>
      </c>
      <c r="AF301" s="44">
        <v>334.93094058593925</v>
      </c>
      <c r="AG301" s="10">
        <v>341.49633344479076</v>
      </c>
      <c r="AH301" s="12">
        <v>130.56107843672046</v>
      </c>
      <c r="AI301" s="12">
        <v>121.60111584892967</v>
      </c>
      <c r="AJ301" s="12">
        <v>100.02161430783187</v>
      </c>
      <c r="AK301" s="12">
        <v>64.885754690231394</v>
      </c>
      <c r="AL301" s="11">
        <v>85.168019499823274</v>
      </c>
      <c r="AM301" s="10">
        <v>203.93106854502992</v>
      </c>
      <c r="AN301" s="12">
        <v>124.46383058551029</v>
      </c>
      <c r="AO301" s="12">
        <v>626.25292743117836</v>
      </c>
      <c r="AP301" s="11">
        <v>59.725794022497745</v>
      </c>
      <c r="AQ301" s="10">
        <v>101.65530711893334</v>
      </c>
      <c r="AR301" s="12">
        <v>100.59501111455819</v>
      </c>
      <c r="AS301" s="12">
        <v>76.397233753338384</v>
      </c>
      <c r="AT301" s="11">
        <v>459.30258915378454</v>
      </c>
      <c r="AU301" s="140">
        <v>173.21653168566158</v>
      </c>
    </row>
    <row r="302" spans="1:47" s="14" customFormat="1" ht="11.25">
      <c r="A302" s="7">
        <v>40389</v>
      </c>
      <c r="B302" s="10"/>
      <c r="C302" s="11">
        <v>109.10989650341396</v>
      </c>
      <c r="D302" s="10">
        <v>104.34440391292341</v>
      </c>
      <c r="E302" s="12">
        <v>86.840068521819887</v>
      </c>
      <c r="F302" s="12">
        <v>105.89061601166327</v>
      </c>
      <c r="G302" s="12">
        <v>104.51020255562774</v>
      </c>
      <c r="H302" s="12">
        <v>95.949383763245365</v>
      </c>
      <c r="I302" s="12">
        <v>128.20081929242394</v>
      </c>
      <c r="J302" s="12">
        <v>60.04536568221215</v>
      </c>
      <c r="K302" s="12">
        <v>117.2913765998825</v>
      </c>
      <c r="L302" s="186">
        <v>192.60203026546773</v>
      </c>
      <c r="M302" s="10">
        <v>135.69644878073086</v>
      </c>
      <c r="N302" s="12">
        <v>110.0786901791175</v>
      </c>
      <c r="O302" s="11">
        <v>82.667784224519906</v>
      </c>
      <c r="P302" s="10">
        <v>81.335422558448599</v>
      </c>
      <c r="Q302" s="12">
        <v>192.00338223445155</v>
      </c>
      <c r="R302" s="12">
        <v>133.7108824125184</v>
      </c>
      <c r="S302" s="12">
        <v>211.96247033911789</v>
      </c>
      <c r="T302" s="12">
        <v>133.28462112805988</v>
      </c>
      <c r="U302" s="12">
        <v>203.9889700313766</v>
      </c>
      <c r="V302" s="12">
        <v>331.52684343710916</v>
      </c>
      <c r="W302" s="12">
        <v>147.48459685147805</v>
      </c>
      <c r="X302" s="12">
        <v>243.02570034897599</v>
      </c>
      <c r="Y302" s="12">
        <v>162.69675895077651</v>
      </c>
      <c r="Z302" s="11">
        <v>152.51985278743214</v>
      </c>
      <c r="AA302" s="10">
        <v>89.42542579762835</v>
      </c>
      <c r="AB302" s="12">
        <v>130.2492628037264</v>
      </c>
      <c r="AC302" s="12">
        <v>268.81249402721426</v>
      </c>
      <c r="AD302" s="12">
        <v>100.65646528326812</v>
      </c>
      <c r="AE302" s="12">
        <v>85.347037738543193</v>
      </c>
      <c r="AF302" s="44">
        <v>360.15765189457682</v>
      </c>
      <c r="AG302" s="10">
        <v>362.69276603615759</v>
      </c>
      <c r="AH302" s="12">
        <v>139.13614851020859</v>
      </c>
      <c r="AI302" s="12">
        <v>131.38340460440307</v>
      </c>
      <c r="AJ302" s="12">
        <v>108.5607840294165</v>
      </c>
      <c r="AK302" s="12">
        <v>68.4222909186891</v>
      </c>
      <c r="AL302" s="11">
        <v>90.444780265178991</v>
      </c>
      <c r="AM302" s="10">
        <v>211.74361132007456</v>
      </c>
      <c r="AN302" s="12">
        <v>131.02479712951975</v>
      </c>
      <c r="AO302" s="12">
        <v>651.3599942886043</v>
      </c>
      <c r="AP302" s="11">
        <v>64.140592169097332</v>
      </c>
      <c r="AQ302" s="10">
        <v>111.13550396916764</v>
      </c>
      <c r="AR302" s="12">
        <v>107.12203310988262</v>
      </c>
      <c r="AS302" s="12">
        <v>81.768579602857983</v>
      </c>
      <c r="AT302" s="11">
        <v>487.90888883980955</v>
      </c>
      <c r="AU302" s="140">
        <v>184.41130826866785</v>
      </c>
    </row>
    <row r="303" spans="1:47" s="14" customFormat="1" ht="11.25">
      <c r="A303" s="7">
        <v>40421</v>
      </c>
      <c r="B303" s="10"/>
      <c r="C303" s="11">
        <v>102.78854338632375</v>
      </c>
      <c r="D303" s="10">
        <v>96.818771251211672</v>
      </c>
      <c r="E303" s="12">
        <v>79.215392725113887</v>
      </c>
      <c r="F303" s="12">
        <v>99.690198381841753</v>
      </c>
      <c r="G303" s="12">
        <v>102.18313804228671</v>
      </c>
      <c r="H303" s="12">
        <v>92.031811948398769</v>
      </c>
      <c r="I303" s="12">
        <v>121.63405453898071</v>
      </c>
      <c r="J303" s="12">
        <v>58.698187763855081</v>
      </c>
      <c r="K303" s="12">
        <v>111.51022100553706</v>
      </c>
      <c r="L303" s="11">
        <v>183.94042968064994</v>
      </c>
      <c r="M303" s="10">
        <v>129.30764637466822</v>
      </c>
      <c r="N303" s="12">
        <v>99.770369238265019</v>
      </c>
      <c r="O303" s="11">
        <v>77.937481465346607</v>
      </c>
      <c r="P303" s="10">
        <v>77.591633425933196</v>
      </c>
      <c r="Q303" s="12">
        <v>179.07358496670776</v>
      </c>
      <c r="R303" s="12">
        <v>126.34443391645998</v>
      </c>
      <c r="S303" s="12">
        <v>197.33802948090812</v>
      </c>
      <c r="T303" s="12">
        <v>126.87122579558827</v>
      </c>
      <c r="U303" s="12">
        <v>193.25073484267674</v>
      </c>
      <c r="V303" s="12">
        <v>308.69513230642741</v>
      </c>
      <c r="W303" s="12">
        <v>140.68356847348306</v>
      </c>
      <c r="X303" s="12">
        <v>229.34232460891033</v>
      </c>
      <c r="Y303" s="12">
        <v>154.61337625889013</v>
      </c>
      <c r="Z303" s="11">
        <v>145.45863063814744</v>
      </c>
      <c r="AA303" s="10">
        <v>82.996079638095381</v>
      </c>
      <c r="AB303" s="12">
        <v>124.54945488247535</v>
      </c>
      <c r="AC303" s="12">
        <v>256.94822583396535</v>
      </c>
      <c r="AD303" s="12">
        <v>94.927419264234501</v>
      </c>
      <c r="AE303" s="12">
        <v>82.793272228415105</v>
      </c>
      <c r="AF303" s="44">
        <v>350.85794449608665</v>
      </c>
      <c r="AG303" s="10">
        <v>334.98184715282395</v>
      </c>
      <c r="AH303" s="12">
        <v>127.12966357200149</v>
      </c>
      <c r="AI303" s="12">
        <v>124.69811032693553</v>
      </c>
      <c r="AJ303" s="12">
        <v>103.49472062187799</v>
      </c>
      <c r="AK303" s="12">
        <v>62.662136006753293</v>
      </c>
      <c r="AL303" s="11">
        <v>82.611741724086954</v>
      </c>
      <c r="AM303" s="10">
        <v>208.87451511756652</v>
      </c>
      <c r="AN303" s="12">
        <v>127.371919967409</v>
      </c>
      <c r="AO303" s="12">
        <v>636.14978513761582</v>
      </c>
      <c r="AP303" s="11">
        <v>61.716633698544968</v>
      </c>
      <c r="AQ303" s="10">
        <v>105.62577736929029</v>
      </c>
      <c r="AR303" s="12">
        <v>102.18920004151069</v>
      </c>
      <c r="AS303" s="12">
        <v>77.40047103621437</v>
      </c>
      <c r="AT303" s="11">
        <v>465.01869117643326</v>
      </c>
      <c r="AU303" s="140">
        <v>175.57817257277611</v>
      </c>
    </row>
    <row r="304" spans="1:47" s="14" customFormat="1" ht="11.25">
      <c r="A304" s="7">
        <v>40451</v>
      </c>
      <c r="B304" s="10"/>
      <c r="C304" s="11">
        <v>111.23921614346082</v>
      </c>
      <c r="D304" s="10">
        <v>108.68417684390448</v>
      </c>
      <c r="E304" s="12">
        <v>87.728808320176853</v>
      </c>
      <c r="F304" s="12">
        <v>109.26075448933311</v>
      </c>
      <c r="G304" s="12">
        <v>111.46772683460148</v>
      </c>
      <c r="H304" s="12">
        <v>102.40962156122227</v>
      </c>
      <c r="I304" s="12">
        <v>133.12599393927644</v>
      </c>
      <c r="J304" s="12">
        <v>63.653020060458722</v>
      </c>
      <c r="K304" s="12">
        <v>124.92939891704874</v>
      </c>
      <c r="L304" s="11">
        <v>200.04742590224143</v>
      </c>
      <c r="M304" s="10">
        <v>145.35324226339893</v>
      </c>
      <c r="N304" s="12">
        <v>109.43462758580519</v>
      </c>
      <c r="O304" s="11">
        <v>85.321723287549005</v>
      </c>
      <c r="P304" s="10">
        <v>85.509178949721687</v>
      </c>
      <c r="Q304" s="12">
        <v>203.86752339703591</v>
      </c>
      <c r="R304" s="12">
        <v>143.70861849622622</v>
      </c>
      <c r="S304" s="12">
        <v>226.16902967893105</v>
      </c>
      <c r="T304" s="12">
        <v>142.66602198685013</v>
      </c>
      <c r="U304" s="12">
        <v>220.01655474122384</v>
      </c>
      <c r="V304" s="12">
        <v>355.48155272762847</v>
      </c>
      <c r="W304" s="12">
        <v>157.42527885971418</v>
      </c>
      <c r="X304" s="12">
        <v>259.05685347062666</v>
      </c>
      <c r="Y304" s="12">
        <v>168.57794819178332</v>
      </c>
      <c r="Z304" s="11">
        <v>158.14230903624255</v>
      </c>
      <c r="AA304" s="10">
        <v>91.01069744971926</v>
      </c>
      <c r="AB304" s="12">
        <v>134.94449386767451</v>
      </c>
      <c r="AC304" s="12">
        <v>288.45649291946836</v>
      </c>
      <c r="AD304" s="12">
        <v>105.406662729473</v>
      </c>
      <c r="AE304" s="12">
        <v>91.43746088253954</v>
      </c>
      <c r="AF304" s="44">
        <v>380.848007949205</v>
      </c>
      <c r="AG304" s="10">
        <v>373.17253326882161</v>
      </c>
      <c r="AH304" s="12">
        <v>143.97033298067078</v>
      </c>
      <c r="AI304" s="12">
        <v>135.35434403159098</v>
      </c>
      <c r="AJ304" s="12">
        <v>111.66362995188743</v>
      </c>
      <c r="AK304" s="12">
        <v>69.513340346021309</v>
      </c>
      <c r="AL304" s="11">
        <v>91.939729987260293</v>
      </c>
      <c r="AM304" s="10">
        <v>222.5449444131352</v>
      </c>
      <c r="AN304" s="12">
        <v>138.09391670680606</v>
      </c>
      <c r="AO304" s="12">
        <v>678.9343999215489</v>
      </c>
      <c r="AP304" s="11">
        <v>67.302654047460052</v>
      </c>
      <c r="AQ304" s="10">
        <v>117.53439303846923</v>
      </c>
      <c r="AR304" s="12">
        <v>115.43199175284545</v>
      </c>
      <c r="AS304" s="12">
        <v>83.977813623138402</v>
      </c>
      <c r="AT304" s="11">
        <v>502.9770353325805</v>
      </c>
      <c r="AU304" s="140">
        <v>192.40131808255745</v>
      </c>
    </row>
    <row r="305" spans="1:47" s="14" customFormat="1" ht="11.25">
      <c r="A305" s="7">
        <v>40480</v>
      </c>
      <c r="B305" s="10"/>
      <c r="C305" s="11">
        <v>115.87617500238876</v>
      </c>
      <c r="D305" s="10">
        <v>113.962743857539</v>
      </c>
      <c r="E305" s="12">
        <v>89.372307747272174</v>
      </c>
      <c r="F305" s="12">
        <v>111.64632820524365</v>
      </c>
      <c r="G305" s="12">
        <v>114.86238367558026</v>
      </c>
      <c r="H305" s="12">
        <v>105.99767727150096</v>
      </c>
      <c r="I305" s="12">
        <v>138.37785918669402</v>
      </c>
      <c r="J305" s="12">
        <v>66.45015567760332</v>
      </c>
      <c r="K305" s="12">
        <v>130.10826350217624</v>
      </c>
      <c r="L305" s="11">
        <v>205.77707985553545</v>
      </c>
      <c r="M305" s="10">
        <v>150.92665043957322</v>
      </c>
      <c r="N305" s="12">
        <v>111.17775867312686</v>
      </c>
      <c r="O305" s="11">
        <v>88.855382741054498</v>
      </c>
      <c r="P305" s="10">
        <v>86.488304125201722</v>
      </c>
      <c r="Q305" s="12">
        <v>205.77598266184421</v>
      </c>
      <c r="R305" s="12">
        <v>145.18695119193148</v>
      </c>
      <c r="S305" s="12">
        <v>231.12963639852549</v>
      </c>
      <c r="T305" s="12">
        <v>146.04356885363322</v>
      </c>
      <c r="U305" s="12">
        <v>232.73553085472128</v>
      </c>
      <c r="V305" s="12">
        <v>362.21765827683419</v>
      </c>
      <c r="W305" s="12">
        <v>161.92615929673747</v>
      </c>
      <c r="X305" s="12">
        <v>265.73100916043035</v>
      </c>
      <c r="Y305" s="12">
        <v>175.06684545488062</v>
      </c>
      <c r="Z305" s="11">
        <v>163.00550706302576</v>
      </c>
      <c r="AA305" s="10">
        <v>95.399118303654234</v>
      </c>
      <c r="AB305" s="12">
        <v>137.31434652367858</v>
      </c>
      <c r="AC305" s="12">
        <v>296.16366762385798</v>
      </c>
      <c r="AD305" s="12">
        <v>109.28343400535333</v>
      </c>
      <c r="AE305" s="12">
        <v>94.219627724540146</v>
      </c>
      <c r="AF305" s="44">
        <v>397.54404519094805</v>
      </c>
      <c r="AG305" s="10">
        <v>382.42782829130221</v>
      </c>
      <c r="AH305" s="12">
        <v>145.98627195079817</v>
      </c>
      <c r="AI305" s="12">
        <v>138.6189566540682</v>
      </c>
      <c r="AJ305" s="12">
        <v>114.68295607383921</v>
      </c>
      <c r="AK305" s="12">
        <v>70.135315160153624</v>
      </c>
      <c r="AL305" s="11">
        <v>92.313874228107025</v>
      </c>
      <c r="AM305" s="10">
        <v>227.17743425218305</v>
      </c>
      <c r="AN305" s="12">
        <v>141.54377807088849</v>
      </c>
      <c r="AO305" s="12">
        <v>696.24910182111489</v>
      </c>
      <c r="AP305" s="11">
        <v>69.939865494686458</v>
      </c>
      <c r="AQ305" s="10">
        <v>121.06006235715172</v>
      </c>
      <c r="AR305" s="12">
        <v>119.65394331409877</v>
      </c>
      <c r="AS305" s="12">
        <v>86.80159901845353</v>
      </c>
      <c r="AT305" s="11">
        <v>514.46276303455079</v>
      </c>
      <c r="AU305" s="140">
        <v>197.79103696587234</v>
      </c>
    </row>
    <row r="306" spans="1:47" s="14" customFormat="1" ht="11.25">
      <c r="A306" s="7">
        <v>40512</v>
      </c>
      <c r="B306" s="10"/>
      <c r="C306" s="11">
        <v>114.84672128024209</v>
      </c>
      <c r="D306" s="10">
        <v>115.78208024116417</v>
      </c>
      <c r="E306" s="12">
        <v>90.267042417741663</v>
      </c>
      <c r="F306" s="12">
        <v>111.90325542332462</v>
      </c>
      <c r="G306" s="12">
        <v>116.88294676857124</v>
      </c>
      <c r="H306" s="12">
        <v>107.57965588082286</v>
      </c>
      <c r="I306" s="12">
        <v>140.95256714133808</v>
      </c>
      <c r="J306" s="12">
        <v>66.453839078840701</v>
      </c>
      <c r="K306" s="12">
        <v>134.11759776539944</v>
      </c>
      <c r="L306" s="11">
        <v>207.82971988234831</v>
      </c>
      <c r="M306" s="10">
        <v>152.54340348627713</v>
      </c>
      <c r="N306" s="12">
        <v>112.28012619370898</v>
      </c>
      <c r="O306" s="11">
        <v>89.046158054385657</v>
      </c>
      <c r="P306" s="10">
        <v>86.588276348078011</v>
      </c>
      <c r="Q306" s="12">
        <v>206.23801688885786</v>
      </c>
      <c r="R306" s="12">
        <v>147.52125184438887</v>
      </c>
      <c r="S306" s="12">
        <v>231.92809156604955</v>
      </c>
      <c r="T306" s="12">
        <v>146.07187099610854</v>
      </c>
      <c r="U306" s="12">
        <v>232.64647867205679</v>
      </c>
      <c r="V306" s="12">
        <v>355.54454282007561</v>
      </c>
      <c r="W306" s="12">
        <v>163.51306040340117</v>
      </c>
      <c r="X306" s="12">
        <v>265.57615873137661</v>
      </c>
      <c r="Y306" s="12">
        <v>173.31181859286903</v>
      </c>
      <c r="Z306" s="11">
        <v>166.09676499189709</v>
      </c>
      <c r="AA306" s="10">
        <v>95.660937432745285</v>
      </c>
      <c r="AB306" s="12">
        <v>135.48734034147554</v>
      </c>
      <c r="AC306" s="12">
        <v>296.89241049926045</v>
      </c>
      <c r="AD306" s="12">
        <v>110.31546099256906</v>
      </c>
      <c r="AE306" s="12">
        <v>91.531819188443592</v>
      </c>
      <c r="AF306" s="44">
        <v>390.04628000065998</v>
      </c>
      <c r="AG306" s="10">
        <v>387.61834460105865</v>
      </c>
      <c r="AH306" s="12">
        <v>145.35773416789937</v>
      </c>
      <c r="AI306" s="12">
        <v>137.61922342072418</v>
      </c>
      <c r="AJ306" s="12">
        <v>113.05371353914131</v>
      </c>
      <c r="AK306" s="12">
        <v>70.372440488198592</v>
      </c>
      <c r="AL306" s="11">
        <v>92.270986110878425</v>
      </c>
      <c r="AM306" s="10">
        <v>223.51772067815295</v>
      </c>
      <c r="AN306" s="12">
        <v>143.16105618982914</v>
      </c>
      <c r="AO306" s="12">
        <v>686.61221521020593</v>
      </c>
      <c r="AP306" s="11">
        <v>70.851229020843761</v>
      </c>
      <c r="AQ306" s="10">
        <v>121.03480929012677</v>
      </c>
      <c r="AR306" s="12">
        <v>121.36733228446467</v>
      </c>
      <c r="AS306" s="12">
        <v>86.26011630762433</v>
      </c>
      <c r="AT306" s="11">
        <v>518.12845657627372</v>
      </c>
      <c r="AU306" s="140">
        <v>200.90159770871611</v>
      </c>
    </row>
    <row r="307" spans="1:47" s="14" customFormat="1" ht="11.25">
      <c r="A307" s="7">
        <v>40543</v>
      </c>
      <c r="B307" s="10"/>
      <c r="C307" s="11">
        <v>122.53889226521005</v>
      </c>
      <c r="D307" s="10">
        <v>125.12598841413211</v>
      </c>
      <c r="E307" s="12">
        <v>101.78756703285549</v>
      </c>
      <c r="F307" s="12">
        <v>122.60239463361083</v>
      </c>
      <c r="G307" s="12">
        <v>121.06736714235078</v>
      </c>
      <c r="H307" s="12">
        <v>115.49375862961723</v>
      </c>
      <c r="I307" s="12">
        <v>152.31577682658158</v>
      </c>
      <c r="J307" s="12">
        <v>69.546658682564868</v>
      </c>
      <c r="K307" s="12">
        <v>141.78270279600164</v>
      </c>
      <c r="L307" s="11">
        <v>223.28898800850143</v>
      </c>
      <c r="M307" s="10">
        <v>163.53081066052107</v>
      </c>
      <c r="N307" s="12">
        <v>127.81277823079888</v>
      </c>
      <c r="O307" s="11">
        <v>97.368534020346317</v>
      </c>
      <c r="P307" s="10">
        <v>96.255121602876756</v>
      </c>
      <c r="Q307" s="12">
        <v>233.99711746689528</v>
      </c>
      <c r="R307" s="12">
        <v>167.55683787354201</v>
      </c>
      <c r="S307" s="12">
        <v>265.12360962463737</v>
      </c>
      <c r="T307" s="12">
        <v>163.47383935413774</v>
      </c>
      <c r="U307" s="12">
        <v>264.22245174530633</v>
      </c>
      <c r="V307" s="12">
        <v>384.35265688110002</v>
      </c>
      <c r="W307" s="12">
        <v>180.86434610655465</v>
      </c>
      <c r="X307" s="12">
        <v>296.29007474941841</v>
      </c>
      <c r="Y307" s="12">
        <v>187.13952736189088</v>
      </c>
      <c r="Z307" s="11">
        <v>175.94811298280922</v>
      </c>
      <c r="AA307" s="10">
        <v>103.49496261907851</v>
      </c>
      <c r="AB307" s="12">
        <v>144.64776747231824</v>
      </c>
      <c r="AC307" s="12">
        <v>311.00979990946729</v>
      </c>
      <c r="AD307" s="12">
        <v>126.6428029224154</v>
      </c>
      <c r="AE307" s="12">
        <v>97.051464476357964</v>
      </c>
      <c r="AF307" s="44">
        <v>416.86262444713594</v>
      </c>
      <c r="AG307" s="10">
        <v>434.21444967761522</v>
      </c>
      <c r="AH307" s="12">
        <v>164.76406545143197</v>
      </c>
      <c r="AI307" s="12">
        <v>147.04954049604461</v>
      </c>
      <c r="AJ307" s="12">
        <v>119.67964096872058</v>
      </c>
      <c r="AK307" s="12">
        <v>80.279454610862913</v>
      </c>
      <c r="AL307" s="11">
        <v>104.80878945355688</v>
      </c>
      <c r="AM307" s="10">
        <v>232.40091127713902</v>
      </c>
      <c r="AN307" s="12">
        <v>150.18969227517792</v>
      </c>
      <c r="AO307" s="12">
        <v>716.91991956100708</v>
      </c>
      <c r="AP307" s="11">
        <v>74.670120572504047</v>
      </c>
      <c r="AQ307" s="10">
        <v>127.79635608693397</v>
      </c>
      <c r="AR307" s="12">
        <v>130.11624266971177</v>
      </c>
      <c r="AS307" s="12">
        <v>92.017590255409189</v>
      </c>
      <c r="AT307" s="11">
        <v>555.3212904169178</v>
      </c>
      <c r="AU307" s="140">
        <v>217.45056546757505</v>
      </c>
    </row>
    <row r="308" spans="1:47" s="9" customFormat="1" ht="11.25">
      <c r="A308" s="7">
        <v>40574</v>
      </c>
      <c r="B308" s="10"/>
      <c r="C308" s="11">
        <v>125.91572097077299</v>
      </c>
      <c r="D308" s="10">
        <v>128.39771615176744</v>
      </c>
      <c r="E308" s="12">
        <v>102.61273519761053</v>
      </c>
      <c r="F308" s="12">
        <v>124.52454499193756</v>
      </c>
      <c r="G308" s="12">
        <v>121.80834620484993</v>
      </c>
      <c r="H308" s="12">
        <v>116.77234358905551</v>
      </c>
      <c r="I308" s="12">
        <v>156.67448813764327</v>
      </c>
      <c r="J308" s="12">
        <v>71.779878360804176</v>
      </c>
      <c r="K308" s="12">
        <v>144.1805691772237</v>
      </c>
      <c r="L308" s="11">
        <v>230.28172725533327</v>
      </c>
      <c r="M308" s="10">
        <v>167.57826999566791</v>
      </c>
      <c r="N308" s="12">
        <v>130.69826732621152</v>
      </c>
      <c r="O308" s="11">
        <v>101.52751934098012</v>
      </c>
      <c r="P308" s="10">
        <v>99.226269542329675</v>
      </c>
      <c r="Q308" s="12">
        <v>240.36825709936517</v>
      </c>
      <c r="R308" s="12">
        <v>171.82844202750451</v>
      </c>
      <c r="S308" s="12">
        <v>273.4234594718385</v>
      </c>
      <c r="T308" s="12">
        <v>172.00135091200286</v>
      </c>
      <c r="U308" s="12">
        <v>274.87021211590417</v>
      </c>
      <c r="V308" s="12">
        <v>391.06718382042379</v>
      </c>
      <c r="W308" s="12">
        <v>188.09235751229014</v>
      </c>
      <c r="X308" s="12">
        <v>305.38292050970688</v>
      </c>
      <c r="Y308" s="12">
        <v>194.32120436769819</v>
      </c>
      <c r="Z308" s="11">
        <v>178.24750537609529</v>
      </c>
      <c r="AA308" s="10">
        <v>106.95336099961636</v>
      </c>
      <c r="AB308" s="12">
        <v>147.18087165896526</v>
      </c>
      <c r="AC308" s="12">
        <v>314.88305147267505</v>
      </c>
      <c r="AD308" s="12">
        <v>130.71856126774762</v>
      </c>
      <c r="AE308" s="12">
        <v>100.02329582539501</v>
      </c>
      <c r="AF308" s="44">
        <v>426.9921181868711</v>
      </c>
      <c r="AG308" s="10">
        <v>434.44951883969719</v>
      </c>
      <c r="AH308" s="12">
        <v>166.16419738710525</v>
      </c>
      <c r="AI308" s="12">
        <v>151.16672181351498</v>
      </c>
      <c r="AJ308" s="12">
        <v>122.75041036741169</v>
      </c>
      <c r="AK308" s="12">
        <v>80.830533464911525</v>
      </c>
      <c r="AL308" s="11">
        <v>105.67549292485896</v>
      </c>
      <c r="AM308" s="10">
        <v>232.87899450044324</v>
      </c>
      <c r="AN308" s="12">
        <v>149.9063327482375</v>
      </c>
      <c r="AO308" s="12">
        <v>723.7387041131409</v>
      </c>
      <c r="AP308" s="11">
        <v>76.618329012308351</v>
      </c>
      <c r="AQ308" s="10">
        <v>131.67429951381334</v>
      </c>
      <c r="AR308" s="12">
        <v>133.10405841298132</v>
      </c>
      <c r="AS308" s="12">
        <v>93.267287333906268</v>
      </c>
      <c r="AT308" s="11">
        <v>564.60569032586454</v>
      </c>
      <c r="AU308" s="140">
        <v>224.85771454943637</v>
      </c>
    </row>
    <row r="309" spans="1:47" s="9" customFormat="1" ht="11.25">
      <c r="A309" s="7">
        <v>40602</v>
      </c>
      <c r="B309" s="10"/>
      <c r="C309" s="11">
        <v>129.39149694691946</v>
      </c>
      <c r="D309" s="10">
        <v>132.95527952625145</v>
      </c>
      <c r="E309" s="12">
        <v>107.94580777015653</v>
      </c>
      <c r="F309" s="12">
        <v>127.7758093905654</v>
      </c>
      <c r="G309" s="12">
        <v>127.01559145851695</v>
      </c>
      <c r="H309" s="12">
        <v>121.17096788200807</v>
      </c>
      <c r="I309" s="12">
        <v>161.96893622009136</v>
      </c>
      <c r="J309" s="12">
        <v>74.954480658544227</v>
      </c>
      <c r="K309" s="12">
        <v>150.04867795689421</v>
      </c>
      <c r="L309" s="11">
        <v>242.23321668757546</v>
      </c>
      <c r="M309" s="10">
        <v>176.0975238580248</v>
      </c>
      <c r="N309" s="12">
        <v>135.84753801152704</v>
      </c>
      <c r="O309" s="11">
        <v>104.64128881235658</v>
      </c>
      <c r="P309" s="10">
        <v>102.98876202372396</v>
      </c>
      <c r="Q309" s="12">
        <v>249.61452655032394</v>
      </c>
      <c r="R309" s="12">
        <v>177.01590967376146</v>
      </c>
      <c r="S309" s="12">
        <v>287.64578694317623</v>
      </c>
      <c r="T309" s="12">
        <v>176.87161758317654</v>
      </c>
      <c r="U309" s="12">
        <v>288.37332087685155</v>
      </c>
      <c r="V309" s="12">
        <v>402.75453038206422</v>
      </c>
      <c r="W309" s="12">
        <v>193.87731371167484</v>
      </c>
      <c r="X309" s="12">
        <v>321.11664746553771</v>
      </c>
      <c r="Y309" s="12">
        <v>201.24745434820514</v>
      </c>
      <c r="Z309" s="11">
        <v>184.36461318791777</v>
      </c>
      <c r="AA309" s="10">
        <v>111.77819638040943</v>
      </c>
      <c r="AB309" s="12">
        <v>151.11588822109789</v>
      </c>
      <c r="AC309" s="12">
        <v>326.77937948010828</v>
      </c>
      <c r="AD309" s="12">
        <v>135.57480991279948</v>
      </c>
      <c r="AE309" s="12">
        <v>103.86609711757579</v>
      </c>
      <c r="AF309" s="44">
        <v>443.64560945929657</v>
      </c>
      <c r="AG309" s="10">
        <v>455.99709848232766</v>
      </c>
      <c r="AH309" s="12">
        <v>175.72074325627295</v>
      </c>
      <c r="AI309" s="12">
        <v>158.9060001008786</v>
      </c>
      <c r="AJ309" s="12">
        <v>127.35873886316801</v>
      </c>
      <c r="AK309" s="12">
        <v>84.908749041316128</v>
      </c>
      <c r="AL309" s="11">
        <v>110.85212531290279</v>
      </c>
      <c r="AM309" s="10">
        <v>240.5560978465281</v>
      </c>
      <c r="AN309" s="12">
        <v>154.86507615070968</v>
      </c>
      <c r="AO309" s="12">
        <v>741.67327579447317</v>
      </c>
      <c r="AP309" s="11">
        <v>78.652013520724736</v>
      </c>
      <c r="AQ309" s="10">
        <v>138.01090053155338</v>
      </c>
      <c r="AR309" s="12">
        <v>139.61738585586343</v>
      </c>
      <c r="AS309" s="12">
        <v>95.756522612374255</v>
      </c>
      <c r="AT309" s="11">
        <v>585.33601103541366</v>
      </c>
      <c r="AU309" s="140">
        <v>234.00681518210968</v>
      </c>
    </row>
    <row r="310" spans="1:47" s="9" customFormat="1" ht="11.25">
      <c r="A310" s="7">
        <v>40633</v>
      </c>
      <c r="B310" s="10"/>
      <c r="C310" s="11">
        <v>130.81823966073219</v>
      </c>
      <c r="D310" s="10">
        <v>132.60022414401791</v>
      </c>
      <c r="E310" s="12">
        <v>108.50864436435936</v>
      </c>
      <c r="F310" s="12">
        <v>129.0479231667218</v>
      </c>
      <c r="G310" s="12">
        <v>128.07805306190829</v>
      </c>
      <c r="H310" s="12">
        <v>119.64053146819677</v>
      </c>
      <c r="I310" s="12">
        <v>162.29525403719353</v>
      </c>
      <c r="J310" s="12">
        <v>75.572152341772025</v>
      </c>
      <c r="K310" s="12">
        <v>148.55926650732218</v>
      </c>
      <c r="L310" s="11">
        <v>247.80805719590737</v>
      </c>
      <c r="M310" s="10">
        <v>178.08764038364211</v>
      </c>
      <c r="N310" s="12">
        <v>135.83789620100004</v>
      </c>
      <c r="O310" s="11">
        <v>104.48337315122507</v>
      </c>
      <c r="P310" s="10">
        <v>103.94027772134559</v>
      </c>
      <c r="Q310" s="12">
        <v>254.09955198309262</v>
      </c>
      <c r="R310" s="12">
        <v>179.95571117556761</v>
      </c>
      <c r="S310" s="12">
        <v>294.66199280711601</v>
      </c>
      <c r="T310" s="12">
        <v>179.95818672792933</v>
      </c>
      <c r="U310" s="12">
        <v>293.27903202552631</v>
      </c>
      <c r="V310" s="12">
        <v>412.26478620555321</v>
      </c>
      <c r="W310" s="12">
        <v>197.62841360129283</v>
      </c>
      <c r="X310" s="12">
        <v>326.43719883902634</v>
      </c>
      <c r="Y310" s="12">
        <v>200.96294840702365</v>
      </c>
      <c r="Z310" s="11">
        <v>187.88637119849037</v>
      </c>
      <c r="AA310" s="10">
        <v>113.90188820900998</v>
      </c>
      <c r="AB310" s="12">
        <v>153.65222307976163</v>
      </c>
      <c r="AC310" s="12">
        <v>326.50750288094025</v>
      </c>
      <c r="AD310" s="12">
        <v>137.08212926112392</v>
      </c>
      <c r="AE310" s="12">
        <v>105.39114854199602</v>
      </c>
      <c r="AF310" s="44">
        <v>448.55288272671032</v>
      </c>
      <c r="AG310" s="10">
        <v>461.65758864212779</v>
      </c>
      <c r="AH310" s="12">
        <v>175.39384013480375</v>
      </c>
      <c r="AI310" s="12">
        <v>159.13247566222745</v>
      </c>
      <c r="AJ310" s="12">
        <v>128.02495926023118</v>
      </c>
      <c r="AK310" s="12">
        <v>84.790658900731103</v>
      </c>
      <c r="AL310" s="11">
        <v>111.45765176398456</v>
      </c>
      <c r="AM310" s="10">
        <v>246.71756321276706</v>
      </c>
      <c r="AN310" s="12">
        <v>157.9088523732747</v>
      </c>
      <c r="AO310" s="12">
        <v>749.4792911653891</v>
      </c>
      <c r="AP310" s="11">
        <v>80.079904493682363</v>
      </c>
      <c r="AQ310" s="10">
        <v>140.53298616266605</v>
      </c>
      <c r="AR310" s="12">
        <v>138.48374277326783</v>
      </c>
      <c r="AS310" s="12">
        <v>95.456487512692021</v>
      </c>
      <c r="AT310" s="11">
        <v>593.24238574095773</v>
      </c>
      <c r="AU310" s="140">
        <v>237.46227681849626</v>
      </c>
    </row>
    <row r="311" spans="1:47" s="9" customFormat="1" ht="11.25">
      <c r="A311" s="7">
        <v>40662</v>
      </c>
      <c r="B311" s="10"/>
      <c r="C311" s="11">
        <v>135.75935887960276</v>
      </c>
      <c r="D311" s="10">
        <v>135.39200926162775</v>
      </c>
      <c r="E311" s="12">
        <v>112.55709452046086</v>
      </c>
      <c r="F311" s="12">
        <v>133.20740537061596</v>
      </c>
      <c r="G311" s="12">
        <v>133.6359158950724</v>
      </c>
      <c r="H311" s="12">
        <v>123.10933821811641</v>
      </c>
      <c r="I311" s="12">
        <v>165.13742659708231</v>
      </c>
      <c r="J311" s="12">
        <v>77.171820192231465</v>
      </c>
      <c r="K311" s="12">
        <v>152.45005561914857</v>
      </c>
      <c r="L311" s="11">
        <v>255.59945530578997</v>
      </c>
      <c r="M311" s="10">
        <v>183.3405910312751</v>
      </c>
      <c r="N311" s="12">
        <v>138.20746260127086</v>
      </c>
      <c r="O311" s="11">
        <v>106.32207067427998</v>
      </c>
      <c r="P311" s="10">
        <v>107.13875329218416</v>
      </c>
      <c r="Q311" s="12">
        <v>263.27673518965173</v>
      </c>
      <c r="R311" s="12">
        <v>187.3696142066091</v>
      </c>
      <c r="S311" s="12">
        <v>306.39186563453916</v>
      </c>
      <c r="T311" s="12">
        <v>185.67500012513725</v>
      </c>
      <c r="U311" s="12">
        <v>305.01889795784717</v>
      </c>
      <c r="V311" s="12">
        <v>426.40969243740312</v>
      </c>
      <c r="W311" s="12">
        <v>203.0716498113523</v>
      </c>
      <c r="X311" s="12">
        <v>339.773620425883</v>
      </c>
      <c r="Y311" s="12">
        <v>210.0922220260853</v>
      </c>
      <c r="Z311" s="11">
        <v>192.86358086442272</v>
      </c>
      <c r="AA311" s="10">
        <v>117.42376068781077</v>
      </c>
      <c r="AB311" s="12">
        <v>159.02820260496188</v>
      </c>
      <c r="AC311" s="12">
        <v>338.28756029097269</v>
      </c>
      <c r="AD311" s="12">
        <v>141.32720421119899</v>
      </c>
      <c r="AE311" s="12">
        <v>108.67308098304653</v>
      </c>
      <c r="AF311" s="44">
        <v>464.6028900894064</v>
      </c>
      <c r="AG311" s="10">
        <v>478.79737019572514</v>
      </c>
      <c r="AH311" s="12">
        <v>181.15880385743088</v>
      </c>
      <c r="AI311" s="12">
        <v>166.27172540250874</v>
      </c>
      <c r="AJ311" s="12">
        <v>133.695905432617</v>
      </c>
      <c r="AK311" s="12">
        <v>87.516578876001347</v>
      </c>
      <c r="AL311" s="11">
        <v>114.18804103443688</v>
      </c>
      <c r="AM311" s="10">
        <v>255.28431413101728</v>
      </c>
      <c r="AN311" s="12">
        <v>165.60869473522877</v>
      </c>
      <c r="AO311" s="12">
        <v>782.93429797513579</v>
      </c>
      <c r="AP311" s="11">
        <v>82.339939280381941</v>
      </c>
      <c r="AQ311" s="10">
        <v>144.99867696260347</v>
      </c>
      <c r="AR311" s="12">
        <v>141.30034183221159</v>
      </c>
      <c r="AS311" s="12">
        <v>98.098336105106583</v>
      </c>
      <c r="AT311" s="11">
        <v>610.78062569676445</v>
      </c>
      <c r="AU311" s="140">
        <v>246.21050582762808</v>
      </c>
    </row>
    <row r="312" spans="1:47" s="9" customFormat="1" ht="11.25">
      <c r="A312" s="7">
        <v>40694</v>
      </c>
      <c r="B312" s="10"/>
      <c r="C312" s="11">
        <v>134.90512436022689</v>
      </c>
      <c r="D312" s="10">
        <v>133.68502561967691</v>
      </c>
      <c r="E312" s="12">
        <v>111.49191262431611</v>
      </c>
      <c r="F312" s="12">
        <v>133.00045346966027</v>
      </c>
      <c r="G312" s="12">
        <v>134.22947847884512</v>
      </c>
      <c r="H312" s="12">
        <v>122.23707426892061</v>
      </c>
      <c r="I312" s="12">
        <v>163.73253385478719</v>
      </c>
      <c r="J312" s="12">
        <v>76.964227940350654</v>
      </c>
      <c r="K312" s="12">
        <v>150.18516927336998</v>
      </c>
      <c r="L312" s="11">
        <v>253.79238433950263</v>
      </c>
      <c r="M312" s="10">
        <v>182.17983793010609</v>
      </c>
      <c r="N312" s="12">
        <v>137.25632076473264</v>
      </c>
      <c r="O312" s="11">
        <v>104.78140556424934</v>
      </c>
      <c r="P312" s="10">
        <v>106.20312525912047</v>
      </c>
      <c r="Q312" s="12">
        <v>260.88838277202518</v>
      </c>
      <c r="R312" s="12">
        <v>186.78676043736101</v>
      </c>
      <c r="S312" s="12">
        <v>302.54130998847256</v>
      </c>
      <c r="T312" s="12">
        <v>181.29698168913615</v>
      </c>
      <c r="U312" s="12">
        <v>300.91172937825331</v>
      </c>
      <c r="V312" s="12">
        <v>415.42328426991918</v>
      </c>
      <c r="W312" s="12">
        <v>199.60668161860272</v>
      </c>
      <c r="X312" s="12">
        <v>332.58654717724818</v>
      </c>
      <c r="Y312" s="12">
        <v>210.83974261892655</v>
      </c>
      <c r="Z312" s="11">
        <v>191.76085147629527</v>
      </c>
      <c r="AA312" s="10">
        <v>116.94492575293515</v>
      </c>
      <c r="AB312" s="12">
        <v>158.89633495024415</v>
      </c>
      <c r="AC312" s="12">
        <v>340.02033559857063</v>
      </c>
      <c r="AD312" s="12">
        <v>140.16619048208338</v>
      </c>
      <c r="AE312" s="12">
        <v>108.94169624065006</v>
      </c>
      <c r="AF312" s="44">
        <v>465.02160631709108</v>
      </c>
      <c r="AG312" s="10">
        <v>471.2743689121304</v>
      </c>
      <c r="AH312" s="12">
        <v>179.7738423200652</v>
      </c>
      <c r="AI312" s="12">
        <v>165.95841942073562</v>
      </c>
      <c r="AJ312" s="12">
        <v>133.77275614397706</v>
      </c>
      <c r="AK312" s="12">
        <v>85.508945106682333</v>
      </c>
      <c r="AL312" s="11">
        <v>112.55096361043057</v>
      </c>
      <c r="AM312" s="10">
        <v>259.35853219135549</v>
      </c>
      <c r="AN312" s="12">
        <v>168.20278784154965</v>
      </c>
      <c r="AO312" s="12">
        <v>795.03799357773835</v>
      </c>
      <c r="AP312" s="11">
        <v>81.983713286070326</v>
      </c>
      <c r="AQ312" s="10">
        <v>144.53018660360397</v>
      </c>
      <c r="AR312" s="12">
        <v>140.32074436655304</v>
      </c>
      <c r="AS312" s="12">
        <v>96.202314696515046</v>
      </c>
      <c r="AT312" s="11">
        <v>612.3527820874956</v>
      </c>
      <c r="AU312" s="140">
        <v>246.60700322621287</v>
      </c>
    </row>
    <row r="313" spans="1:47" s="9" customFormat="1" ht="11.25">
      <c r="A313" s="7">
        <v>40724</v>
      </c>
      <c r="B313" s="10"/>
      <c r="C313" s="11">
        <v>130.60220432171221</v>
      </c>
      <c r="D313" s="10">
        <v>130.31490893816019</v>
      </c>
      <c r="E313" s="12">
        <v>106.84410047388528</v>
      </c>
      <c r="F313" s="12">
        <v>129.8681387277785</v>
      </c>
      <c r="G313" s="12">
        <v>132.67626236197665</v>
      </c>
      <c r="H313" s="12">
        <v>118.87377001927983</v>
      </c>
      <c r="I313" s="12">
        <v>161.38861759325249</v>
      </c>
      <c r="J313" s="12">
        <v>75.430456022719454</v>
      </c>
      <c r="K313" s="12">
        <v>147.22135116765162</v>
      </c>
      <c r="L313" s="11">
        <v>244.85406093321703</v>
      </c>
      <c r="M313" s="10">
        <v>176.73980065528542</v>
      </c>
      <c r="N313" s="12">
        <v>132.64383659668164</v>
      </c>
      <c r="O313" s="11">
        <v>101.39226783880731</v>
      </c>
      <c r="P313" s="10">
        <v>103.47393895217539</v>
      </c>
      <c r="Q313" s="12">
        <v>251.49655023082275</v>
      </c>
      <c r="R313" s="12">
        <v>179.74627251880494</v>
      </c>
      <c r="S313" s="12">
        <v>293.0535517238614</v>
      </c>
      <c r="T313" s="12">
        <v>175.68286161400459</v>
      </c>
      <c r="U313" s="12">
        <v>290.79364627350202</v>
      </c>
      <c r="V313" s="12">
        <v>398.51458391974717</v>
      </c>
      <c r="W313" s="12">
        <v>192.7727479075389</v>
      </c>
      <c r="X313" s="12">
        <v>319.16270014163979</v>
      </c>
      <c r="Y313" s="12">
        <v>204.32225388141765</v>
      </c>
      <c r="Z313" s="11">
        <v>191.02616522195268</v>
      </c>
      <c r="AA313" s="10">
        <v>113.11160963140748</v>
      </c>
      <c r="AB313" s="12">
        <v>155.33299387252902</v>
      </c>
      <c r="AC313" s="12">
        <v>330.95631222355263</v>
      </c>
      <c r="AD313" s="12">
        <v>135.16754935547499</v>
      </c>
      <c r="AE313" s="12">
        <v>106.73192716222418</v>
      </c>
      <c r="AF313" s="44">
        <v>451.17922459746757</v>
      </c>
      <c r="AG313" s="10">
        <v>450.10145135436028</v>
      </c>
      <c r="AH313" s="12">
        <v>171.19469713983608</v>
      </c>
      <c r="AI313" s="12">
        <v>162.44213547335664</v>
      </c>
      <c r="AJ313" s="12">
        <v>131.12376744748076</v>
      </c>
      <c r="AK313" s="12">
        <v>82.25804567535701</v>
      </c>
      <c r="AL313" s="11">
        <v>108.21583680794217</v>
      </c>
      <c r="AM313" s="10">
        <v>257.05767700411837</v>
      </c>
      <c r="AN313" s="12">
        <v>165.69919609113657</v>
      </c>
      <c r="AO313" s="12">
        <v>779.65690205785802</v>
      </c>
      <c r="AP313" s="11">
        <v>81.776478036593872</v>
      </c>
      <c r="AQ313" s="10">
        <v>140.75036099095254</v>
      </c>
      <c r="AR313" s="12">
        <v>135.47811094000929</v>
      </c>
      <c r="AS313" s="12">
        <v>94.430959265740142</v>
      </c>
      <c r="AT313" s="11">
        <v>602.46492332243122</v>
      </c>
      <c r="AU313" s="140">
        <v>240.37960919864358</v>
      </c>
    </row>
    <row r="314" spans="1:47" s="9" customFormat="1" ht="11.25">
      <c r="A314" s="7">
        <v>40753</v>
      </c>
      <c r="B314" s="10"/>
      <c r="C314" s="11">
        <v>128.77718528002097</v>
      </c>
      <c r="D314" s="10">
        <v>123.36878163413299</v>
      </c>
      <c r="E314" s="12">
        <v>103.49390369958545</v>
      </c>
      <c r="F314" s="12">
        <v>126.99075446210558</v>
      </c>
      <c r="G314" s="12">
        <v>129.21833614869669</v>
      </c>
      <c r="H314" s="12">
        <v>113.49632758516471</v>
      </c>
      <c r="I314" s="12">
        <v>156.1366046845869</v>
      </c>
      <c r="J314" s="12">
        <v>74.282640027531798</v>
      </c>
      <c r="K314" s="12">
        <v>141.1247090236846</v>
      </c>
      <c r="L314" s="11">
        <v>242.37682503629458</v>
      </c>
      <c r="M314" s="10">
        <v>169.50985681024383</v>
      </c>
      <c r="N314" s="12">
        <v>126.70481359639037</v>
      </c>
      <c r="O314" s="11">
        <v>97.432491465333484</v>
      </c>
      <c r="P314" s="10">
        <v>99.848062454168996</v>
      </c>
      <c r="Q314" s="12">
        <v>244.33270888796804</v>
      </c>
      <c r="R314" s="12">
        <v>173.16147358782652</v>
      </c>
      <c r="S314" s="12">
        <v>281.79782585583081</v>
      </c>
      <c r="T314" s="12">
        <v>170.16282640180557</v>
      </c>
      <c r="U314" s="12">
        <v>284.5659851066107</v>
      </c>
      <c r="V314" s="12">
        <v>380.33079723861368</v>
      </c>
      <c r="W314" s="12">
        <v>185.4575645151431</v>
      </c>
      <c r="X314" s="12">
        <v>309.41447692792184</v>
      </c>
      <c r="Y314" s="12">
        <v>197.63221755592147</v>
      </c>
      <c r="Z314" s="11">
        <v>183.98247284409669</v>
      </c>
      <c r="AA314" s="10">
        <v>109.39469355708827</v>
      </c>
      <c r="AB314" s="12">
        <v>151.08644240540033</v>
      </c>
      <c r="AC314" s="12">
        <v>318.67141380453205</v>
      </c>
      <c r="AD314" s="12">
        <v>130.09530774959285</v>
      </c>
      <c r="AE314" s="12">
        <v>103.08491183379194</v>
      </c>
      <c r="AF314" s="44">
        <v>441.19317519095785</v>
      </c>
      <c r="AG314" s="10">
        <v>433.96340888182635</v>
      </c>
      <c r="AH314" s="12">
        <v>164.04151185664131</v>
      </c>
      <c r="AI314" s="12">
        <v>157.49092696498275</v>
      </c>
      <c r="AJ314" s="12">
        <v>127.11454586110305</v>
      </c>
      <c r="AK314" s="12">
        <v>78.301014478210291</v>
      </c>
      <c r="AL314" s="11">
        <v>103.73523317821413</v>
      </c>
      <c r="AM314" s="10">
        <v>253.61522405830956</v>
      </c>
      <c r="AN314" s="12">
        <v>161.19284089112398</v>
      </c>
      <c r="AO314" s="12">
        <v>752.26106451502494</v>
      </c>
      <c r="AP314" s="11">
        <v>81.243286587562011</v>
      </c>
      <c r="AQ314" s="10">
        <v>136.3272853951934</v>
      </c>
      <c r="AR314" s="12">
        <v>132.79738538302217</v>
      </c>
      <c r="AS314" s="12">
        <v>92.618263234580326</v>
      </c>
      <c r="AT314" s="11">
        <v>588.02268228368587</v>
      </c>
      <c r="AU314" s="140">
        <v>227.67162866486532</v>
      </c>
    </row>
    <row r="315" spans="1:47" s="9" customFormat="1" ht="11.25">
      <c r="A315" s="7">
        <v>40786</v>
      </c>
      <c r="B315" s="10"/>
      <c r="C315" s="11">
        <v>122.18383808863915</v>
      </c>
      <c r="D315" s="10">
        <v>110.35307752464807</v>
      </c>
      <c r="E315" s="12">
        <v>94.267325497864732</v>
      </c>
      <c r="F315" s="12">
        <v>119.67574742165162</v>
      </c>
      <c r="G315" s="12">
        <v>124.35148025243718</v>
      </c>
      <c r="H315" s="12">
        <v>104.57281117344384</v>
      </c>
      <c r="I315" s="12">
        <v>144.42917686667676</v>
      </c>
      <c r="J315" s="12">
        <v>70.724549847243608</v>
      </c>
      <c r="K315" s="12">
        <v>130.98242649296137</v>
      </c>
      <c r="L315" s="11">
        <v>216.4721396904086</v>
      </c>
      <c r="M315" s="10">
        <v>156.54526655258169</v>
      </c>
      <c r="N315" s="12">
        <v>116.79805765443231</v>
      </c>
      <c r="O315" s="11">
        <v>88.363921842894669</v>
      </c>
      <c r="P315" s="10">
        <v>91.175041233912168</v>
      </c>
      <c r="Q315" s="12">
        <v>217.68038718272476</v>
      </c>
      <c r="R315" s="12">
        <v>154.28946752476648</v>
      </c>
      <c r="S315" s="12">
        <v>253.62989828497916</v>
      </c>
      <c r="T315" s="12">
        <v>151.64521616848589</v>
      </c>
      <c r="U315" s="12">
        <v>254.5741527705116</v>
      </c>
      <c r="V315" s="12">
        <v>340.33593041506788</v>
      </c>
      <c r="W315" s="12">
        <v>167.25323181235123</v>
      </c>
      <c r="X315" s="12">
        <v>277.65628938181891</v>
      </c>
      <c r="Y315" s="12">
        <v>184.36634010224694</v>
      </c>
      <c r="Z315" s="11">
        <v>174.48586277716223</v>
      </c>
      <c r="AA315" s="10">
        <v>100.01206093030589</v>
      </c>
      <c r="AB315" s="12">
        <v>146.94935558709196</v>
      </c>
      <c r="AC315" s="12">
        <v>299.79132431458925</v>
      </c>
      <c r="AD315" s="12">
        <v>117.24301445672488</v>
      </c>
      <c r="AE315" s="12">
        <v>97.799280342907849</v>
      </c>
      <c r="AF315" s="44">
        <v>421.40848319048735</v>
      </c>
      <c r="AG315" s="10">
        <v>398.35590172848447</v>
      </c>
      <c r="AH315" s="12">
        <v>148.58851251015003</v>
      </c>
      <c r="AI315" s="12">
        <v>147.59508607204049</v>
      </c>
      <c r="AJ315" s="12">
        <v>119.90102117196869</v>
      </c>
      <c r="AK315" s="12">
        <v>71.632677815288133</v>
      </c>
      <c r="AL315" s="11">
        <v>93.472927204734376</v>
      </c>
      <c r="AM315" s="10">
        <v>251.70431210739136</v>
      </c>
      <c r="AN315" s="12">
        <v>156.71426594542541</v>
      </c>
      <c r="AO315" s="12">
        <v>737.64572353180552</v>
      </c>
      <c r="AP315" s="11">
        <v>76.812872191767042</v>
      </c>
      <c r="AQ315" s="10">
        <v>125.8597217166764</v>
      </c>
      <c r="AR315" s="12">
        <v>121.79231971361243</v>
      </c>
      <c r="AS315" s="12">
        <v>87.584867812861006</v>
      </c>
      <c r="AT315" s="11">
        <v>555.2756470059411</v>
      </c>
      <c r="AU315" s="140">
        <v>215.0845522353367</v>
      </c>
    </row>
    <row r="316" spans="1:47" s="9" customFormat="1" ht="11.25">
      <c r="A316" s="7">
        <v>40816</v>
      </c>
      <c r="B316" s="10"/>
      <c r="C316" s="11">
        <v>110.78308443743131</v>
      </c>
      <c r="D316" s="10">
        <v>95.278321292686655</v>
      </c>
      <c r="E316" s="12">
        <v>81.668400137062761</v>
      </c>
      <c r="F316" s="12">
        <v>107.44235083657172</v>
      </c>
      <c r="G316" s="12">
        <v>116.22264169897059</v>
      </c>
      <c r="H316" s="12">
        <v>95.429466516441281</v>
      </c>
      <c r="I316" s="12">
        <v>130.54748582543675</v>
      </c>
      <c r="J316" s="12">
        <v>65.529102826371911</v>
      </c>
      <c r="K316" s="12">
        <v>118.38300259743987</v>
      </c>
      <c r="L316" s="11">
        <v>184.99102340107723</v>
      </c>
      <c r="M316" s="10">
        <v>139.59086711634836</v>
      </c>
      <c r="N316" s="12">
        <v>105.85974000844858</v>
      </c>
      <c r="O316" s="11">
        <v>76.952248691710011</v>
      </c>
      <c r="P316" s="10">
        <v>80.448505304322026</v>
      </c>
      <c r="Q316" s="12">
        <v>181.92398226853905</v>
      </c>
      <c r="R316" s="12">
        <v>130.66100167227833</v>
      </c>
      <c r="S316" s="12">
        <v>212.48671668817096</v>
      </c>
      <c r="T316" s="12">
        <v>129.8023150845143</v>
      </c>
      <c r="U316" s="12">
        <v>220.58429969449327</v>
      </c>
      <c r="V316" s="12">
        <v>285.85515785477429</v>
      </c>
      <c r="W316" s="12">
        <v>146.48825877167855</v>
      </c>
      <c r="X316" s="12">
        <v>234.64941491105836</v>
      </c>
      <c r="Y316" s="12">
        <v>177.54515493919916</v>
      </c>
      <c r="Z316" s="11">
        <v>161.57895232686542</v>
      </c>
      <c r="AA316" s="10">
        <v>89.048440347132555</v>
      </c>
      <c r="AB316" s="12">
        <v>135.91359565323933</v>
      </c>
      <c r="AC316" s="12">
        <v>272.65508586328957</v>
      </c>
      <c r="AD316" s="12">
        <v>100.55039998045756</v>
      </c>
      <c r="AE316" s="12">
        <v>90.45598997501169</v>
      </c>
      <c r="AF316" s="44">
        <v>393.58956645754495</v>
      </c>
      <c r="AG316" s="10">
        <v>349.18715782061923</v>
      </c>
      <c r="AH316" s="12">
        <v>130.96073834041201</v>
      </c>
      <c r="AI316" s="12">
        <v>133.84422207138169</v>
      </c>
      <c r="AJ316" s="12">
        <v>109.17540415907551</v>
      </c>
      <c r="AK316" s="12">
        <v>61.400928744471699</v>
      </c>
      <c r="AL316" s="11">
        <v>81.883765807154845</v>
      </c>
      <c r="AM316" s="10">
        <v>242.64539369309372</v>
      </c>
      <c r="AN316" s="12">
        <v>150.39927292226926</v>
      </c>
      <c r="AO316" s="12">
        <v>704.5496149528409</v>
      </c>
      <c r="AP316" s="11">
        <v>69.370361101042008</v>
      </c>
      <c r="AQ316" s="10">
        <v>112.28298128276502</v>
      </c>
      <c r="AR316" s="12">
        <v>109.4093078137218</v>
      </c>
      <c r="AS316" s="12">
        <v>82.183104653024145</v>
      </c>
      <c r="AT316" s="11">
        <v>508.53985769739126</v>
      </c>
      <c r="AU316" s="140">
        <v>190.31236099927358</v>
      </c>
    </row>
    <row r="317" spans="1:47" s="9" customFormat="1" ht="11.25">
      <c r="A317" s="7">
        <v>40847</v>
      </c>
      <c r="B317" s="10"/>
      <c r="C317" s="11">
        <v>122.7784476668356</v>
      </c>
      <c r="D317" s="10">
        <v>111.86138381932523</v>
      </c>
      <c r="E317" s="12">
        <v>94.509845627457977</v>
      </c>
      <c r="F317" s="12">
        <v>120.16852586925448</v>
      </c>
      <c r="G317" s="12">
        <v>127.14336594354472</v>
      </c>
      <c r="H317" s="12">
        <v>106.01235954891226</v>
      </c>
      <c r="I317" s="12">
        <v>149.09716080481172</v>
      </c>
      <c r="J317" s="12">
        <v>74.91176301411717</v>
      </c>
      <c r="K317" s="12">
        <v>133.96877644576253</v>
      </c>
      <c r="L317" s="11">
        <v>220.82661996245847</v>
      </c>
      <c r="M317" s="10">
        <v>159.03488998707488</v>
      </c>
      <c r="N317" s="12">
        <v>122.47870797731174</v>
      </c>
      <c r="O317" s="11">
        <v>89.014427397736796</v>
      </c>
      <c r="P317" s="10">
        <v>92.113183835764573</v>
      </c>
      <c r="Q317" s="12">
        <v>217.05494779378276</v>
      </c>
      <c r="R317" s="12">
        <v>155.45522415107533</v>
      </c>
      <c r="S317" s="12">
        <v>254.7702784575628</v>
      </c>
      <c r="T317" s="12">
        <v>152.09271843390019</v>
      </c>
      <c r="U317" s="12">
        <v>266.3549401712479</v>
      </c>
      <c r="V317" s="12">
        <v>344.78685275450567</v>
      </c>
      <c r="W317" s="12">
        <v>169.84567632161807</v>
      </c>
      <c r="X317" s="12">
        <v>278.51735866362316</v>
      </c>
      <c r="Y317" s="12">
        <v>199.46912581363662</v>
      </c>
      <c r="Z317" s="11">
        <v>179.08681178539999</v>
      </c>
      <c r="AA317" s="10">
        <v>101.67150347000334</v>
      </c>
      <c r="AB317" s="12">
        <v>148.58378164989574</v>
      </c>
      <c r="AC317" s="12">
        <v>306.11103527521561</v>
      </c>
      <c r="AD317" s="12">
        <v>117.49468710279443</v>
      </c>
      <c r="AE317" s="12">
        <v>102.91979083321434</v>
      </c>
      <c r="AF317" s="44">
        <v>440.67798325569009</v>
      </c>
      <c r="AG317" s="10">
        <v>400.33693766964853</v>
      </c>
      <c r="AH317" s="12">
        <v>150.95113257370357</v>
      </c>
      <c r="AI317" s="12">
        <v>150.77038275565585</v>
      </c>
      <c r="AJ317" s="12">
        <v>121.38075713930262</v>
      </c>
      <c r="AK317" s="12">
        <v>71.896319155105473</v>
      </c>
      <c r="AL317" s="11">
        <v>94.512379898368607</v>
      </c>
      <c r="AM317" s="10">
        <v>254.36533157463637</v>
      </c>
      <c r="AN317" s="12">
        <v>160.66125503611678</v>
      </c>
      <c r="AO317" s="12">
        <v>752.78126975368059</v>
      </c>
      <c r="AP317" s="11">
        <v>76.349661717158483</v>
      </c>
      <c r="AQ317" s="10">
        <v>127.26526054640205</v>
      </c>
      <c r="AR317" s="12">
        <v>122.98617037767282</v>
      </c>
      <c r="AS317" s="12">
        <v>90.174580145566608</v>
      </c>
      <c r="AT317" s="11">
        <v>563.63064447309546</v>
      </c>
      <c r="AU317" s="140">
        <v>210.74791201101456</v>
      </c>
    </row>
    <row r="318" spans="1:47" s="9" customFormat="1" ht="11.25">
      <c r="A318" s="7">
        <v>40877</v>
      </c>
      <c r="B318" s="10"/>
      <c r="C318" s="11">
        <v>122.96615022561136</v>
      </c>
      <c r="D318" s="10">
        <v>110.82743767045181</v>
      </c>
      <c r="E318" s="12">
        <v>93.752988003020107</v>
      </c>
      <c r="F318" s="12">
        <v>117.06358275185094</v>
      </c>
      <c r="G318" s="12">
        <v>126.6770940792554</v>
      </c>
      <c r="H318" s="12">
        <v>105.14899256535058</v>
      </c>
      <c r="I318" s="12">
        <v>148.62047440653103</v>
      </c>
      <c r="J318" s="12">
        <v>74.173261017395262</v>
      </c>
      <c r="K318" s="12">
        <v>133.68666742303347</v>
      </c>
      <c r="L318" s="11">
        <v>221.22741556217395</v>
      </c>
      <c r="M318" s="10">
        <v>155.79065494605371</v>
      </c>
      <c r="N318" s="12">
        <v>118.84928648540779</v>
      </c>
      <c r="O318" s="11">
        <v>86.883878166321153</v>
      </c>
      <c r="P318" s="10">
        <v>88.052219764933682</v>
      </c>
      <c r="Q318" s="12">
        <v>211.39971107981299</v>
      </c>
      <c r="R318" s="12">
        <v>150.80536022239693</v>
      </c>
      <c r="S318" s="12">
        <v>247.26281174653167</v>
      </c>
      <c r="T318" s="12">
        <v>146.0868316743699</v>
      </c>
      <c r="U318" s="12">
        <v>256.32267443512359</v>
      </c>
      <c r="V318" s="12">
        <v>335.42271118118265</v>
      </c>
      <c r="W318" s="12">
        <v>163.49947991974463</v>
      </c>
      <c r="X318" s="12">
        <v>274.49471177531575</v>
      </c>
      <c r="Y318" s="12">
        <v>195.23637448373208</v>
      </c>
      <c r="Z318" s="11">
        <v>179.95750035325975</v>
      </c>
      <c r="AA318" s="10">
        <v>100.80717398951532</v>
      </c>
      <c r="AB318" s="12">
        <v>148.42761981896871</v>
      </c>
      <c r="AC318" s="12">
        <v>306.04658383532495</v>
      </c>
      <c r="AD318" s="12">
        <v>115.9586574012089</v>
      </c>
      <c r="AE318" s="12">
        <v>102.08038784016544</v>
      </c>
      <c r="AF318" s="44">
        <v>425.92335177558311</v>
      </c>
      <c r="AG318" s="10">
        <v>396.25696884015417</v>
      </c>
      <c r="AH318" s="12">
        <v>147.79143567257938</v>
      </c>
      <c r="AI318" s="12">
        <v>149.22668135939227</v>
      </c>
      <c r="AJ318" s="12">
        <v>119.79768967985102</v>
      </c>
      <c r="AK318" s="12">
        <v>70.950545081207494</v>
      </c>
      <c r="AL318" s="11">
        <v>91.552999427754116</v>
      </c>
      <c r="AM318" s="10">
        <v>254.50641651207289</v>
      </c>
      <c r="AN318" s="12">
        <v>161.26130370032831</v>
      </c>
      <c r="AO318" s="12">
        <v>749.88775343365535</v>
      </c>
      <c r="AP318" s="11">
        <v>76.521962888284889</v>
      </c>
      <c r="AQ318" s="10">
        <v>125.4421743670482</v>
      </c>
      <c r="AR318" s="12">
        <v>119.57662990795085</v>
      </c>
      <c r="AS318" s="12">
        <v>90.124569740024441</v>
      </c>
      <c r="AT318" s="11">
        <v>560.55355620633361</v>
      </c>
      <c r="AU318" s="140">
        <v>204.66564297121187</v>
      </c>
    </row>
    <row r="319" spans="1:47" s="9" customFormat="1" ht="11.25">
      <c r="A319" s="7">
        <v>40907</v>
      </c>
      <c r="B319" s="10"/>
      <c r="C319" s="11">
        <v>125.57900844804263</v>
      </c>
      <c r="D319" s="10">
        <v>109.44549541649417</v>
      </c>
      <c r="E319" s="12">
        <v>93.192681856118696</v>
      </c>
      <c r="F319" s="12">
        <v>116.67089347390709</v>
      </c>
      <c r="G319" s="12">
        <v>126.41164043233113</v>
      </c>
      <c r="H319" s="12">
        <v>102.95430992228989</v>
      </c>
      <c r="I319" s="12">
        <v>147.09672679304634</v>
      </c>
      <c r="J319" s="12">
        <v>73.937392104926204</v>
      </c>
      <c r="K319" s="12">
        <v>130.3219821701793</v>
      </c>
      <c r="L319" s="11">
        <v>213.5267747064355</v>
      </c>
      <c r="M319" s="10">
        <v>152.5649319944576</v>
      </c>
      <c r="N319" s="12">
        <v>119.171118237714</v>
      </c>
      <c r="O319" s="11">
        <v>86.87233980310684</v>
      </c>
      <c r="P319" s="10">
        <v>87.900494012413787</v>
      </c>
      <c r="Q319" s="12">
        <v>205.61745807201169</v>
      </c>
      <c r="R319" s="12">
        <v>146.64618052710159</v>
      </c>
      <c r="S319" s="12">
        <v>240.76468326780142</v>
      </c>
      <c r="T319" s="12">
        <v>141.85339317432914</v>
      </c>
      <c r="U319" s="12">
        <v>251.65069477683704</v>
      </c>
      <c r="V319" s="12">
        <v>326.6157406464776</v>
      </c>
      <c r="W319" s="12">
        <v>160.48790493464119</v>
      </c>
      <c r="X319" s="12">
        <v>269.89777925671848</v>
      </c>
      <c r="Y319" s="12">
        <v>194.25042395541141</v>
      </c>
      <c r="Z319" s="11">
        <v>180.13541861840881</v>
      </c>
      <c r="AA319" s="10">
        <v>100.69345434597989</v>
      </c>
      <c r="AB319" s="12">
        <v>151.73864507674458</v>
      </c>
      <c r="AC319" s="12">
        <v>304.38525260796717</v>
      </c>
      <c r="AD319" s="12">
        <v>113.21886913601979</v>
      </c>
      <c r="AE319" s="12">
        <v>103.85513833737309</v>
      </c>
      <c r="AF319" s="44">
        <v>426.93828413867965</v>
      </c>
      <c r="AG319" s="10">
        <v>393.14247825458909</v>
      </c>
      <c r="AH319" s="12">
        <v>149.81792112746146</v>
      </c>
      <c r="AI319" s="12">
        <v>152.17523829605335</v>
      </c>
      <c r="AJ319" s="12">
        <v>122.17360295879701</v>
      </c>
      <c r="AK319" s="12">
        <v>70.40258065588165</v>
      </c>
      <c r="AL319" s="11">
        <v>90.888481161761135</v>
      </c>
      <c r="AM319" s="10">
        <v>260.17151698249887</v>
      </c>
      <c r="AN319" s="12">
        <v>162.94725870439729</v>
      </c>
      <c r="AO319" s="12">
        <v>763.39326508183058</v>
      </c>
      <c r="AP319" s="11">
        <v>75.34334243040287</v>
      </c>
      <c r="AQ319" s="10">
        <v>125.21267009148738</v>
      </c>
      <c r="AR319" s="12">
        <v>115.44014071925338</v>
      </c>
      <c r="AS319" s="12">
        <v>91.765061840391553</v>
      </c>
      <c r="AT319" s="11">
        <v>567.76738077952496</v>
      </c>
      <c r="AU319" s="140">
        <v>203.09900934052445</v>
      </c>
    </row>
    <row r="320" spans="1:47" s="9" customFormat="1" ht="11.25">
      <c r="A320" s="7">
        <v>40939</v>
      </c>
      <c r="B320" s="10"/>
      <c r="C320" s="11">
        <v>128.88187401235416</v>
      </c>
      <c r="D320" s="10">
        <v>120.0894971333524</v>
      </c>
      <c r="E320" s="12">
        <v>100.23716393749554</v>
      </c>
      <c r="F320" s="12">
        <v>125.98348731887604</v>
      </c>
      <c r="G320" s="12">
        <v>134.13665881303024</v>
      </c>
      <c r="H320" s="12">
        <v>109.41544841658964</v>
      </c>
      <c r="I320" s="12">
        <v>153.73963948427692</v>
      </c>
      <c r="J320" s="12">
        <v>77.469738073695439</v>
      </c>
      <c r="K320" s="12">
        <v>137.61931375969544</v>
      </c>
      <c r="L320" s="11">
        <v>220.92043263176475</v>
      </c>
      <c r="M320" s="10">
        <v>165.19599449864361</v>
      </c>
      <c r="N320" s="12">
        <v>125.90784618529131</v>
      </c>
      <c r="O320" s="11">
        <v>92.028705853865574</v>
      </c>
      <c r="P320" s="10">
        <v>96.797644998818271</v>
      </c>
      <c r="Q320" s="12">
        <v>229.04835253256991</v>
      </c>
      <c r="R320" s="12">
        <v>164.69562828036231</v>
      </c>
      <c r="S320" s="12">
        <v>268.26728233164363</v>
      </c>
      <c r="T320" s="12">
        <v>158.86446404770984</v>
      </c>
      <c r="U320" s="12">
        <v>285.81621249354254</v>
      </c>
      <c r="V320" s="12">
        <v>356.30194222072623</v>
      </c>
      <c r="W320" s="12">
        <v>178.13060737918988</v>
      </c>
      <c r="X320" s="12">
        <v>299.2249719478807</v>
      </c>
      <c r="Y320" s="12">
        <v>211.0849897717309</v>
      </c>
      <c r="Z320" s="11">
        <v>186.86368102163473</v>
      </c>
      <c r="AA320" s="10">
        <v>107.11473009638344</v>
      </c>
      <c r="AB320" s="12">
        <v>153.38783719239078</v>
      </c>
      <c r="AC320" s="12">
        <v>324.12524579678484</v>
      </c>
      <c r="AD320" s="12">
        <v>123.48807551969944</v>
      </c>
      <c r="AE320" s="12">
        <v>111.07488961165727</v>
      </c>
      <c r="AF320" s="44">
        <v>451.27041287098274</v>
      </c>
      <c r="AG320" s="10">
        <v>420.77265699159511</v>
      </c>
      <c r="AH320" s="12">
        <v>162.47177200026613</v>
      </c>
      <c r="AI320" s="12">
        <v>160.55194624173166</v>
      </c>
      <c r="AJ320" s="12">
        <v>129.11278613594351</v>
      </c>
      <c r="AK320" s="12">
        <v>76.72470522338368</v>
      </c>
      <c r="AL320" s="11">
        <v>98.430968830329618</v>
      </c>
      <c r="AM320" s="10">
        <v>262.38148048847324</v>
      </c>
      <c r="AN320" s="12">
        <v>167.69671673143966</v>
      </c>
      <c r="AO320" s="12">
        <v>793.34463256432582</v>
      </c>
      <c r="AP320" s="11">
        <v>79.455899974501378</v>
      </c>
      <c r="AQ320" s="10">
        <v>133.58236586470443</v>
      </c>
      <c r="AR320" s="12">
        <v>124.98039921473301</v>
      </c>
      <c r="AS320" s="12">
        <v>95.424845721594679</v>
      </c>
      <c r="AT320" s="11">
        <v>582.59011460337456</v>
      </c>
      <c r="AU320" s="140">
        <v>213.09596908818466</v>
      </c>
    </row>
    <row r="321" spans="1:47" s="9" customFormat="1" ht="11.25">
      <c r="A321" s="7">
        <v>40968</v>
      </c>
      <c r="B321" s="10"/>
      <c r="C321" s="11">
        <v>130.79885760368575</v>
      </c>
      <c r="D321" s="10">
        <v>125.61792876192361</v>
      </c>
      <c r="E321" s="12">
        <v>105.26023081442128</v>
      </c>
      <c r="F321" s="12">
        <v>132.14896336180604</v>
      </c>
      <c r="G321" s="12">
        <v>139.57399222561051</v>
      </c>
      <c r="H321" s="12">
        <v>114.76967490677453</v>
      </c>
      <c r="I321" s="12">
        <v>159.88213545241695</v>
      </c>
      <c r="J321" s="12">
        <v>81.032188275486007</v>
      </c>
      <c r="K321" s="12">
        <v>143.14141940485118</v>
      </c>
      <c r="L321" s="11">
        <v>231.0323157787316</v>
      </c>
      <c r="M321" s="10">
        <v>174.14987816078897</v>
      </c>
      <c r="N321" s="12">
        <v>132.24580271091642</v>
      </c>
      <c r="O321" s="11">
        <v>95.787785457553099</v>
      </c>
      <c r="P321" s="10">
        <v>103.36014695568127</v>
      </c>
      <c r="Q321" s="12">
        <v>245.82100184488507</v>
      </c>
      <c r="R321" s="12">
        <v>178.34216547617277</v>
      </c>
      <c r="S321" s="12">
        <v>289.28040384279859</v>
      </c>
      <c r="T321" s="12">
        <v>172.37562598374959</v>
      </c>
      <c r="U321" s="12">
        <v>311.51823112106916</v>
      </c>
      <c r="V321" s="12">
        <v>382.67944445251362</v>
      </c>
      <c r="W321" s="12">
        <v>192.48944243790748</v>
      </c>
      <c r="X321" s="12">
        <v>317.08938528737673</v>
      </c>
      <c r="Y321" s="12">
        <v>224.03547084660735</v>
      </c>
      <c r="Z321" s="11">
        <v>194.49290367287645</v>
      </c>
      <c r="AA321" s="10">
        <v>112.93407238601351</v>
      </c>
      <c r="AB321" s="12">
        <v>154.94533272151187</v>
      </c>
      <c r="AC321" s="12">
        <v>333.78254111715313</v>
      </c>
      <c r="AD321" s="12">
        <v>129.57750947274209</v>
      </c>
      <c r="AE321" s="12">
        <v>116.34506553277997</v>
      </c>
      <c r="AF321" s="44">
        <v>469.16542047782565</v>
      </c>
      <c r="AG321" s="10">
        <v>444.62369154683563</v>
      </c>
      <c r="AH321" s="12">
        <v>171.32228497874863</v>
      </c>
      <c r="AI321" s="12">
        <v>165.55072484057064</v>
      </c>
      <c r="AJ321" s="12">
        <v>132.87188492124736</v>
      </c>
      <c r="AK321" s="12">
        <v>80.672838552136554</v>
      </c>
      <c r="AL321" s="11">
        <v>104.98315469163379</v>
      </c>
      <c r="AM321" s="10">
        <v>264.96302820201612</v>
      </c>
      <c r="AN321" s="12">
        <v>173.3312393854699</v>
      </c>
      <c r="AO321" s="12">
        <v>802.87484043210793</v>
      </c>
      <c r="AP321" s="11">
        <v>84.634272213167094</v>
      </c>
      <c r="AQ321" s="10">
        <v>136.91547521387628</v>
      </c>
      <c r="AR321" s="12">
        <v>132.53288306889812</v>
      </c>
      <c r="AS321" s="12">
        <v>98.894963658816707</v>
      </c>
      <c r="AT321" s="11">
        <v>603.89026993888535</v>
      </c>
      <c r="AU321" s="140">
        <v>225.94427090040313</v>
      </c>
    </row>
    <row r="322" spans="1:47" s="9" customFormat="1" ht="11.25">
      <c r="A322" s="7">
        <v>40998</v>
      </c>
      <c r="B322" s="10"/>
      <c r="C322" s="11">
        <v>133.3856271362034</v>
      </c>
      <c r="D322" s="10">
        <v>128.46434091112977</v>
      </c>
      <c r="E322" s="12">
        <v>106.87965819185237</v>
      </c>
      <c r="F322" s="12">
        <v>136.15856987133773</v>
      </c>
      <c r="G322" s="12">
        <v>145.3109495940389</v>
      </c>
      <c r="H322" s="12">
        <v>118.95515587125089</v>
      </c>
      <c r="I322" s="12">
        <v>165.02500897519525</v>
      </c>
      <c r="J322" s="12">
        <v>83.783499791567579</v>
      </c>
      <c r="K322" s="12">
        <v>149.49256369972935</v>
      </c>
      <c r="L322" s="11">
        <v>221.5153038458418</v>
      </c>
      <c r="M322" s="10">
        <v>178.00572852452061</v>
      </c>
      <c r="N322" s="12">
        <v>134.33997054801566</v>
      </c>
      <c r="O322" s="11">
        <v>98.724152098146646</v>
      </c>
      <c r="P322" s="10">
        <v>105.2751853769076</v>
      </c>
      <c r="Q322" s="12">
        <v>241.99472952443537</v>
      </c>
      <c r="R322" s="12">
        <v>177.61792260760507</v>
      </c>
      <c r="S322" s="12">
        <v>285.72139473496497</v>
      </c>
      <c r="T322" s="12">
        <v>173.50177004173261</v>
      </c>
      <c r="U322" s="12">
        <v>308.32670434538716</v>
      </c>
      <c r="V322" s="12">
        <v>374.12688338116885</v>
      </c>
      <c r="W322" s="12">
        <v>192.14806625383312</v>
      </c>
      <c r="X322" s="12">
        <v>316.67527055185946</v>
      </c>
      <c r="Y322" s="12">
        <v>225.79168200848369</v>
      </c>
      <c r="Z322" s="11">
        <v>199.36271865647871</v>
      </c>
      <c r="AA322" s="10">
        <v>111.49803872493524</v>
      </c>
      <c r="AB322" s="12">
        <v>153.91452458886246</v>
      </c>
      <c r="AC322" s="12">
        <v>345.12170121173335</v>
      </c>
      <c r="AD322" s="12">
        <v>128.93667424871174</v>
      </c>
      <c r="AE322" s="12">
        <v>119.89783085570646</v>
      </c>
      <c r="AF322" s="44">
        <v>471.23299183737942</v>
      </c>
      <c r="AG322" s="10">
        <v>445.33210616172738</v>
      </c>
      <c r="AH322" s="12">
        <v>177.68694207191658</v>
      </c>
      <c r="AI322" s="12">
        <v>169.37738292023857</v>
      </c>
      <c r="AJ322" s="12">
        <v>135.70802198475067</v>
      </c>
      <c r="AK322" s="12">
        <v>80.557921905530989</v>
      </c>
      <c r="AL322" s="11">
        <v>106.32762030527782</v>
      </c>
      <c r="AM322" s="10">
        <v>270.96526634221328</v>
      </c>
      <c r="AN322" s="12">
        <v>178.85364862793097</v>
      </c>
      <c r="AO322" s="12">
        <v>823.8413139516673</v>
      </c>
      <c r="AP322" s="11">
        <v>86.81592205050012</v>
      </c>
      <c r="AQ322" s="10">
        <v>139.67380140766198</v>
      </c>
      <c r="AR322" s="12">
        <v>134.80880881709311</v>
      </c>
      <c r="AS322" s="12">
        <v>102.56116025337519</v>
      </c>
      <c r="AT322" s="11">
        <v>616.75704766238027</v>
      </c>
      <c r="AU322" s="140">
        <v>226.73356202193949</v>
      </c>
    </row>
    <row r="323" spans="1:47" s="9" customFormat="1" ht="11.25">
      <c r="A323" s="7">
        <v>41029</v>
      </c>
      <c r="B323" s="10"/>
      <c r="C323" s="11">
        <v>134.19350375470302</v>
      </c>
      <c r="D323" s="10">
        <v>126.57057690398396</v>
      </c>
      <c r="E323" s="12">
        <v>105.7279931531222</v>
      </c>
      <c r="F323" s="12">
        <v>138.44416162671607</v>
      </c>
      <c r="G323" s="12">
        <v>146.76247335119072</v>
      </c>
      <c r="H323" s="12">
        <v>119.06672932678124</v>
      </c>
      <c r="I323" s="12">
        <v>165.79430786490852</v>
      </c>
      <c r="J323" s="12">
        <v>84.895573445465544</v>
      </c>
      <c r="K323" s="12">
        <v>151.4665036824623</v>
      </c>
      <c r="L323" s="11">
        <v>219.23995100494722</v>
      </c>
      <c r="M323" s="10">
        <v>173.80723451124379</v>
      </c>
      <c r="N323" s="12">
        <v>135.44483519424099</v>
      </c>
      <c r="O323" s="11">
        <v>95.753238593220857</v>
      </c>
      <c r="P323" s="10">
        <v>100.14836155477204</v>
      </c>
      <c r="Q323" s="12">
        <v>246.27224648891453</v>
      </c>
      <c r="R323" s="12">
        <v>176.85930392032265</v>
      </c>
      <c r="S323" s="12">
        <v>284.89509653016364</v>
      </c>
      <c r="T323" s="12">
        <v>166.96167950524818</v>
      </c>
      <c r="U323" s="12">
        <v>301.38683105834809</v>
      </c>
      <c r="V323" s="12">
        <v>380.68812925111166</v>
      </c>
      <c r="W323" s="12">
        <v>183.2878764441497</v>
      </c>
      <c r="X323" s="12">
        <v>308.71588776833465</v>
      </c>
      <c r="Y323" s="12">
        <v>216.43076983675556</v>
      </c>
      <c r="Z323" s="11">
        <v>199.769328897289</v>
      </c>
      <c r="AA323" s="10">
        <v>110.68957148585208</v>
      </c>
      <c r="AB323" s="12">
        <v>153.61866260116415</v>
      </c>
      <c r="AC323" s="12">
        <v>340.39435597523783</v>
      </c>
      <c r="AD323" s="12">
        <v>128.39866395560375</v>
      </c>
      <c r="AE323" s="12">
        <v>119.72432826334698</v>
      </c>
      <c r="AF323" s="44">
        <v>461.24986901689732</v>
      </c>
      <c r="AG323" s="10">
        <v>436.44244635084249</v>
      </c>
      <c r="AH323" s="12">
        <v>174.20712774337647</v>
      </c>
      <c r="AI323" s="12">
        <v>170.00845030970626</v>
      </c>
      <c r="AJ323" s="12">
        <v>136.13700378835506</v>
      </c>
      <c r="AK323" s="12">
        <v>77.682038570682948</v>
      </c>
      <c r="AL323" s="11">
        <v>103.67625670286003</v>
      </c>
      <c r="AM323" s="10">
        <v>273.75154053619394</v>
      </c>
      <c r="AN323" s="12">
        <v>178.05397113070393</v>
      </c>
      <c r="AO323" s="12">
        <v>822.54651222788334</v>
      </c>
      <c r="AP323" s="11">
        <v>87.588442921877231</v>
      </c>
      <c r="AQ323" s="10">
        <v>137.55901496808039</v>
      </c>
      <c r="AR323" s="12">
        <v>132.01533150470118</v>
      </c>
      <c r="AS323" s="12">
        <v>101.72996140371625</v>
      </c>
      <c r="AT323" s="11">
        <v>618.16162709102446</v>
      </c>
      <c r="AU323" s="140">
        <v>224.11116164359376</v>
      </c>
    </row>
    <row r="324" spans="1:47" s="9" customFormat="1" ht="11.25">
      <c r="A324" s="7">
        <v>41060</v>
      </c>
      <c r="B324" s="10"/>
      <c r="C324" s="11">
        <v>129.28156728703195</v>
      </c>
      <c r="D324" s="10">
        <v>112.24255093478979</v>
      </c>
      <c r="E324" s="12">
        <v>96.036141047386963</v>
      </c>
      <c r="F324" s="12">
        <v>129.00653008449055</v>
      </c>
      <c r="G324" s="12">
        <v>135.87974012249535</v>
      </c>
      <c r="H324" s="12">
        <v>108.05818495378203</v>
      </c>
      <c r="I324" s="12">
        <v>155.31446559594269</v>
      </c>
      <c r="J324" s="12">
        <v>78.94712374883531</v>
      </c>
      <c r="K324" s="12">
        <v>140.75273740543824</v>
      </c>
      <c r="L324" s="11">
        <v>196.61232604497997</v>
      </c>
      <c r="M324" s="10">
        <v>157.66063939933147</v>
      </c>
      <c r="N324" s="12">
        <v>123.12920383439622</v>
      </c>
      <c r="O324" s="11">
        <v>88.04682988096198</v>
      </c>
      <c r="P324" s="10">
        <v>85.885021991175591</v>
      </c>
      <c r="Q324" s="12">
        <v>216.98075257292768</v>
      </c>
      <c r="R324" s="12">
        <v>155.31179898384863</v>
      </c>
      <c r="S324" s="12">
        <v>247.23152038950442</v>
      </c>
      <c r="T324" s="12">
        <v>143.56147462739759</v>
      </c>
      <c r="U324" s="12">
        <v>256.86649103945132</v>
      </c>
      <c r="V324" s="12">
        <v>334.76316891623168</v>
      </c>
      <c r="W324" s="12">
        <v>155.75127048715527</v>
      </c>
      <c r="X324" s="12">
        <v>274.38998086322567</v>
      </c>
      <c r="Y324" s="12">
        <v>193.05245014373656</v>
      </c>
      <c r="Z324" s="11">
        <v>188.97199265608833</v>
      </c>
      <c r="AA324" s="10">
        <v>100.47846312318219</v>
      </c>
      <c r="AB324" s="12">
        <v>142.03934254532285</v>
      </c>
      <c r="AC324" s="12">
        <v>312.56569355838957</v>
      </c>
      <c r="AD324" s="12">
        <v>114.49563103520522</v>
      </c>
      <c r="AE324" s="12">
        <v>109.92407332003536</v>
      </c>
      <c r="AF324" s="44">
        <v>419.11848880940846</v>
      </c>
      <c r="AG324" s="10">
        <v>395.08961396433529</v>
      </c>
      <c r="AH324" s="12">
        <v>161.19811498262499</v>
      </c>
      <c r="AI324" s="12">
        <v>157.95137394993142</v>
      </c>
      <c r="AJ324" s="12">
        <v>126.43069311551938</v>
      </c>
      <c r="AK324" s="12">
        <v>70.436913059961512</v>
      </c>
      <c r="AL324" s="11">
        <v>92.063212100873685</v>
      </c>
      <c r="AM324" s="10">
        <v>269.0253040553585</v>
      </c>
      <c r="AN324" s="12">
        <v>172.2326044654491</v>
      </c>
      <c r="AO324" s="12">
        <v>790.11697517373841</v>
      </c>
      <c r="AP324" s="11">
        <v>80.192749944881442</v>
      </c>
      <c r="AQ324" s="10">
        <v>124.22877440346723</v>
      </c>
      <c r="AR324" s="12">
        <v>118.47978550833609</v>
      </c>
      <c r="AS324" s="12">
        <v>95.715579939469507</v>
      </c>
      <c r="AT324" s="11">
        <v>586.84099546125572</v>
      </c>
      <c r="AU324" s="140">
        <v>205.73955952339549</v>
      </c>
    </row>
    <row r="325" spans="1:47" s="9" customFormat="1" ht="11.25">
      <c r="A325" s="7">
        <v>41089</v>
      </c>
      <c r="B325" s="10"/>
      <c r="C325" s="11">
        <v>136.81222518778964</v>
      </c>
      <c r="D325" s="10">
        <v>114.52140436923061</v>
      </c>
      <c r="E325" s="12">
        <v>101.37021478590377</v>
      </c>
      <c r="F325" s="12">
        <v>137.27261105284623</v>
      </c>
      <c r="G325" s="12">
        <v>139.88585738560275</v>
      </c>
      <c r="H325" s="12">
        <v>112.12820193014748</v>
      </c>
      <c r="I325" s="12">
        <v>159.94289929660061</v>
      </c>
      <c r="J325" s="12">
        <v>83.294606192525166</v>
      </c>
      <c r="K325" s="12">
        <v>147.27120565027329</v>
      </c>
      <c r="L325" s="11">
        <v>205.42218228082112</v>
      </c>
      <c r="M325" s="10">
        <v>165.49470107993747</v>
      </c>
      <c r="N325" s="12">
        <v>128.5857012853819</v>
      </c>
      <c r="O325" s="11">
        <v>89.835536732236463</v>
      </c>
      <c r="P325" s="10">
        <v>89.618254580778029</v>
      </c>
      <c r="Q325" s="12">
        <v>225.17162636130794</v>
      </c>
      <c r="R325" s="12">
        <v>162.75853841316894</v>
      </c>
      <c r="S325" s="12">
        <v>258.72877332263431</v>
      </c>
      <c r="T325" s="12">
        <v>149.61188854337556</v>
      </c>
      <c r="U325" s="12">
        <v>270.78162101701753</v>
      </c>
      <c r="V325" s="12">
        <v>352.03647754707106</v>
      </c>
      <c r="W325" s="12">
        <v>162.78913392767871</v>
      </c>
      <c r="X325" s="12">
        <v>283.69982758734346</v>
      </c>
      <c r="Y325" s="12">
        <v>197.52858611788974</v>
      </c>
      <c r="Z325" s="11">
        <v>195.18480491453843</v>
      </c>
      <c r="AA325" s="10">
        <v>103.78212322694449</v>
      </c>
      <c r="AB325" s="12">
        <v>152.00281989568231</v>
      </c>
      <c r="AC325" s="12">
        <v>320.55298757525276</v>
      </c>
      <c r="AD325" s="12">
        <v>119.58820298826402</v>
      </c>
      <c r="AE325" s="12">
        <v>114.18859811341692</v>
      </c>
      <c r="AF325" s="44">
        <v>442.25881932337131</v>
      </c>
      <c r="AG325" s="10">
        <v>415.3493683077653</v>
      </c>
      <c r="AH325" s="12">
        <v>168.61760123043166</v>
      </c>
      <c r="AI325" s="12">
        <v>163.7460496287442</v>
      </c>
      <c r="AJ325" s="12">
        <v>130.72810486973262</v>
      </c>
      <c r="AK325" s="12">
        <v>73.778675201520485</v>
      </c>
      <c r="AL325" s="11">
        <v>96.719699272006167</v>
      </c>
      <c r="AM325" s="10">
        <v>279.94126779297483</v>
      </c>
      <c r="AN325" s="12">
        <v>178.07149391893986</v>
      </c>
      <c r="AO325" s="12">
        <v>816.18975223408574</v>
      </c>
      <c r="AP325" s="11">
        <v>81.96431938466813</v>
      </c>
      <c r="AQ325" s="10">
        <v>127.81048217205516</v>
      </c>
      <c r="AR325" s="12">
        <v>124.09707780104816</v>
      </c>
      <c r="AS325" s="12">
        <v>100.59997141923884</v>
      </c>
      <c r="AT325" s="11">
        <v>612.13269191718086</v>
      </c>
      <c r="AU325" s="140">
        <v>213.0226576346999</v>
      </c>
    </row>
    <row r="326" spans="1:47" s="9" customFormat="1" ht="11.25">
      <c r="A326" s="7">
        <v>41121</v>
      </c>
      <c r="B326" s="10"/>
      <c r="C326" s="11">
        <v>139.29099873174013</v>
      </c>
      <c r="D326" s="10">
        <v>113.57443868517078</v>
      </c>
      <c r="E326" s="12">
        <v>99.459133917601562</v>
      </c>
      <c r="F326" s="12">
        <v>135.12686332398539</v>
      </c>
      <c r="G326" s="12">
        <v>137.3831335818744</v>
      </c>
      <c r="H326" s="12">
        <v>107.78340528699503</v>
      </c>
      <c r="I326" s="12">
        <v>159.18809341703579</v>
      </c>
      <c r="J326" s="12">
        <v>83.025436320839063</v>
      </c>
      <c r="K326" s="12">
        <v>144.52768766809672</v>
      </c>
      <c r="L326" s="11">
        <v>206.49430985013285</v>
      </c>
      <c r="M326" s="10">
        <v>164.51844401079634</v>
      </c>
      <c r="N326" s="12">
        <v>128.65218985774459</v>
      </c>
      <c r="O326" s="11">
        <v>89.99914269993161</v>
      </c>
      <c r="P326" s="10">
        <v>88.593427717274807</v>
      </c>
      <c r="Q326" s="12">
        <v>220.149224160134</v>
      </c>
      <c r="R326" s="12">
        <v>159.13924505004996</v>
      </c>
      <c r="S326" s="12">
        <v>255.94378352372007</v>
      </c>
      <c r="T326" s="12">
        <v>148.07762056832556</v>
      </c>
      <c r="U326" s="12">
        <v>269.57053541067989</v>
      </c>
      <c r="V326" s="12">
        <v>350.0869747998143</v>
      </c>
      <c r="W326" s="12">
        <v>161.28516282454007</v>
      </c>
      <c r="X326" s="12">
        <v>290.38128280160231</v>
      </c>
      <c r="Y326" s="12">
        <v>192.93460745539321</v>
      </c>
      <c r="Z326" s="11">
        <v>192.99793965505273</v>
      </c>
      <c r="AA326" s="10">
        <v>100.93258504248381</v>
      </c>
      <c r="AB326" s="12">
        <v>153.33940200638048</v>
      </c>
      <c r="AC326" s="12">
        <v>318.30265551607016</v>
      </c>
      <c r="AD326" s="12">
        <v>120.83191802238257</v>
      </c>
      <c r="AE326" s="12">
        <v>114.35096359132747</v>
      </c>
      <c r="AF326" s="44">
        <v>436.54525861498087</v>
      </c>
      <c r="AG326" s="10">
        <v>407.69858318883541</v>
      </c>
      <c r="AH326" s="12">
        <v>168.97847574377349</v>
      </c>
      <c r="AI326" s="12">
        <v>165.1424295408975</v>
      </c>
      <c r="AJ326" s="12">
        <v>131.37454924069641</v>
      </c>
      <c r="AK326" s="12">
        <v>71.590537173488983</v>
      </c>
      <c r="AL326" s="11">
        <v>93.92449927730253</v>
      </c>
      <c r="AM326" s="10">
        <v>281.92303346686674</v>
      </c>
      <c r="AN326" s="12">
        <v>176.88043606799985</v>
      </c>
      <c r="AO326" s="12">
        <v>826.98321883042206</v>
      </c>
      <c r="AP326" s="11">
        <v>81.491768887619045</v>
      </c>
      <c r="AQ326" s="10">
        <v>126.3765480702137</v>
      </c>
      <c r="AR326" s="12">
        <v>126.15338019878614</v>
      </c>
      <c r="AS326" s="12">
        <v>102.06983783906126</v>
      </c>
      <c r="AT326" s="11">
        <v>617.71922949264206</v>
      </c>
      <c r="AU326" s="140">
        <v>213.875621658135</v>
      </c>
    </row>
    <row r="327" spans="1:47">
      <c r="A327" s="7">
        <v>41152</v>
      </c>
      <c r="B327" s="10"/>
      <c r="C327" s="11">
        <v>138.68730695276261</v>
      </c>
      <c r="D327" s="10">
        <v>118.79285332921371</v>
      </c>
      <c r="E327" s="12">
        <v>103.8538917792509</v>
      </c>
      <c r="F327" s="12">
        <v>136.30629668966037</v>
      </c>
      <c r="G327" s="12">
        <v>140.84588647781135</v>
      </c>
      <c r="H327" s="12">
        <v>109.99825164269137</v>
      </c>
      <c r="I327" s="12">
        <v>161.14824064367545</v>
      </c>
      <c r="J327" s="12">
        <v>83.697044704942769</v>
      </c>
      <c r="K327" s="12">
        <v>147.68422320582738</v>
      </c>
      <c r="L327" s="11">
        <v>213.64315602530894</v>
      </c>
      <c r="M327" s="10">
        <v>172.44613106360424</v>
      </c>
      <c r="N327" s="12">
        <v>133.09792418366104</v>
      </c>
      <c r="O327" s="11">
        <v>91.545226832279852</v>
      </c>
      <c r="P327" s="10">
        <v>91.699878175705734</v>
      </c>
      <c r="Q327" s="12">
        <v>231.0493993387999</v>
      </c>
      <c r="R327" s="12">
        <v>166.93671385810194</v>
      </c>
      <c r="S327" s="12">
        <v>270.35904593112286</v>
      </c>
      <c r="T327" s="12">
        <v>154.98480612530636</v>
      </c>
      <c r="U327" s="12">
        <v>286.8635823781475</v>
      </c>
      <c r="V327" s="12">
        <v>372.97826972427885</v>
      </c>
      <c r="W327" s="12">
        <v>166.84406956735751</v>
      </c>
      <c r="X327" s="12">
        <v>306.46223969196228</v>
      </c>
      <c r="Y327" s="12">
        <v>200.26452865960164</v>
      </c>
      <c r="Z327" s="11">
        <v>196.26308134146376</v>
      </c>
      <c r="AA327" s="10">
        <v>104.85255526485622</v>
      </c>
      <c r="AB327" s="12">
        <v>157.54112285085751</v>
      </c>
      <c r="AC327" s="12">
        <v>322.47694841225285</v>
      </c>
      <c r="AD327" s="12">
        <v>124.43326015124602</v>
      </c>
      <c r="AE327" s="12">
        <v>118.36742292341928</v>
      </c>
      <c r="AF327" s="44">
        <v>442.25758639168356</v>
      </c>
      <c r="AG327" s="10">
        <v>423.99710982801173</v>
      </c>
      <c r="AH327" s="12">
        <v>179.6446308482021</v>
      </c>
      <c r="AI327" s="12">
        <v>167.71240917118655</v>
      </c>
      <c r="AJ327" s="12">
        <v>133.62523059227436</v>
      </c>
      <c r="AK327" s="12">
        <v>74.871183252868192</v>
      </c>
      <c r="AL327" s="11">
        <v>99.787411883503822</v>
      </c>
      <c r="AM327" s="10">
        <v>279.19196968419914</v>
      </c>
      <c r="AN327" s="12">
        <v>179.21459940374163</v>
      </c>
      <c r="AO327" s="12">
        <v>827.53655362454515</v>
      </c>
      <c r="AP327" s="11">
        <v>83.321771056515615</v>
      </c>
      <c r="AQ327" s="10">
        <v>130.32545781211255</v>
      </c>
      <c r="AR327" s="12">
        <v>132.15411287876643</v>
      </c>
      <c r="AS327" s="12">
        <v>103.41582613773294</v>
      </c>
      <c r="AT327" s="11">
        <v>628.34922906552652</v>
      </c>
      <c r="AU327" s="140">
        <v>220.68381738456756</v>
      </c>
    </row>
    <row r="328" spans="1:47">
      <c r="A328" s="7">
        <v>41180</v>
      </c>
      <c r="B328" s="10"/>
      <c r="C328" s="11">
        <v>140.72469786443713</v>
      </c>
      <c r="D328" s="10">
        <v>119.5888947112754</v>
      </c>
      <c r="E328" s="12">
        <v>107.7924955886476</v>
      </c>
      <c r="F328" s="12">
        <v>139.06367003231028</v>
      </c>
      <c r="G328" s="12">
        <v>143.52042451369311</v>
      </c>
      <c r="H328" s="12">
        <v>113.76958913128716</v>
      </c>
      <c r="I328" s="12">
        <v>163.22298440063864</v>
      </c>
      <c r="J328" s="12">
        <v>84.8574114527745</v>
      </c>
      <c r="K328" s="12">
        <v>151.46382275125944</v>
      </c>
      <c r="L328" s="11">
        <v>218.73717938289343</v>
      </c>
      <c r="M328" s="10">
        <v>176.41063711085815</v>
      </c>
      <c r="N328" s="12">
        <v>136.99055698171028</v>
      </c>
      <c r="O328" s="11">
        <v>92.032022157942137</v>
      </c>
      <c r="P328" s="10">
        <v>95.574265695619999</v>
      </c>
      <c r="Q328" s="12">
        <v>236.24415295328583</v>
      </c>
      <c r="R328" s="12">
        <v>170.66925789170628</v>
      </c>
      <c r="S328" s="12">
        <v>275.77963784043322</v>
      </c>
      <c r="T328" s="12">
        <v>159.50331009444159</v>
      </c>
      <c r="U328" s="12">
        <v>292.3287644376216</v>
      </c>
      <c r="V328" s="12">
        <v>380.55920271944052</v>
      </c>
      <c r="W328" s="12">
        <v>172.55562865035682</v>
      </c>
      <c r="X328" s="12">
        <v>314.96469796312567</v>
      </c>
      <c r="Y328" s="12">
        <v>207.53949961806651</v>
      </c>
      <c r="Z328" s="11">
        <v>201.20785546094038</v>
      </c>
      <c r="AA328" s="10">
        <v>108.20101753218384</v>
      </c>
      <c r="AB328" s="12">
        <v>161.31449995178482</v>
      </c>
      <c r="AC328" s="12">
        <v>329.86639066435094</v>
      </c>
      <c r="AD328" s="12">
        <v>127.15658482904027</v>
      </c>
      <c r="AE328" s="12">
        <v>120.60072928082042</v>
      </c>
      <c r="AF328" s="44">
        <v>452.59590038546412</v>
      </c>
      <c r="AG328" s="10">
        <v>439.55769487539396</v>
      </c>
      <c r="AH328" s="12">
        <v>184.29051336080215</v>
      </c>
      <c r="AI328" s="12">
        <v>172.3656053626591</v>
      </c>
      <c r="AJ328" s="12">
        <v>137.72975136512633</v>
      </c>
      <c r="AK328" s="12">
        <v>78.111108833484366</v>
      </c>
      <c r="AL328" s="11">
        <v>103.97434856504226</v>
      </c>
      <c r="AM328" s="10">
        <v>284.02677787668335</v>
      </c>
      <c r="AN328" s="12">
        <v>182.65874792087382</v>
      </c>
      <c r="AO328" s="12">
        <v>838.05886288410989</v>
      </c>
      <c r="AP328" s="11">
        <v>85.462059321042986</v>
      </c>
      <c r="AQ328" s="10">
        <v>132.81345720830626</v>
      </c>
      <c r="AR328" s="12">
        <v>134.78171483034501</v>
      </c>
      <c r="AS328" s="12">
        <v>106.01617778609081</v>
      </c>
      <c r="AT328" s="11">
        <v>641.45271662924563</v>
      </c>
      <c r="AU328" s="140">
        <v>225.79485459519415</v>
      </c>
    </row>
    <row r="329" spans="1:47">
      <c r="A329" s="7">
        <v>41213</v>
      </c>
      <c r="B329" s="10"/>
      <c r="C329" s="11">
        <v>139.17606175091981</v>
      </c>
      <c r="D329" s="10">
        <v>120.47591350197369</v>
      </c>
      <c r="E329" s="12">
        <v>105.68304601081138</v>
      </c>
      <c r="F329" s="12">
        <v>137.81754548935487</v>
      </c>
      <c r="G329" s="12">
        <v>137.24072132583086</v>
      </c>
      <c r="H329" s="12">
        <v>107.69220644343808</v>
      </c>
      <c r="I329" s="12">
        <v>157.47020671934806</v>
      </c>
      <c r="J329" s="12">
        <v>81.500448954749444</v>
      </c>
      <c r="K329" s="12">
        <v>143.96224960103598</v>
      </c>
      <c r="L329" s="11">
        <v>217.69214616434962</v>
      </c>
      <c r="M329" s="10">
        <v>170.51233539422287</v>
      </c>
      <c r="N329" s="12">
        <v>137.07040151961522</v>
      </c>
      <c r="O329" s="11">
        <v>91.408368999877098</v>
      </c>
      <c r="P329" s="10">
        <v>95.31786684873741</v>
      </c>
      <c r="Q329" s="12">
        <v>236.40358148407452</v>
      </c>
      <c r="R329" s="12">
        <v>172.18738712848528</v>
      </c>
      <c r="S329" s="12">
        <v>275.35464439243788</v>
      </c>
      <c r="T329" s="12">
        <v>160.620065782648</v>
      </c>
      <c r="U329" s="12">
        <v>293.18710331291396</v>
      </c>
      <c r="V329" s="12">
        <v>378.34937902288317</v>
      </c>
      <c r="W329" s="12">
        <v>173.15538213730568</v>
      </c>
      <c r="X329" s="12">
        <v>313.14792069062958</v>
      </c>
      <c r="Y329" s="12">
        <v>206.97830633669702</v>
      </c>
      <c r="Z329" s="11">
        <v>202.70576183995743</v>
      </c>
      <c r="AA329" s="10">
        <v>107.57626641288364</v>
      </c>
      <c r="AB329" s="12">
        <v>157.25185188268225</v>
      </c>
      <c r="AC329" s="12">
        <v>323.69704070639193</v>
      </c>
      <c r="AD329" s="12">
        <v>127.90846324152204</v>
      </c>
      <c r="AE329" s="12">
        <v>121.23869932620072</v>
      </c>
      <c r="AF329" s="44">
        <v>451.6482276981331</v>
      </c>
      <c r="AG329" s="10">
        <v>445.1936925954235</v>
      </c>
      <c r="AH329" s="12">
        <v>187.49082314081687</v>
      </c>
      <c r="AI329" s="12">
        <v>172.33858133216987</v>
      </c>
      <c r="AJ329" s="12">
        <v>137.61069362568631</v>
      </c>
      <c r="AK329" s="12">
        <v>79.175171657098602</v>
      </c>
      <c r="AL329" s="11">
        <v>105.72036536206707</v>
      </c>
      <c r="AM329" s="10">
        <v>281.81343367374058</v>
      </c>
      <c r="AN329" s="12">
        <v>179.85584631643459</v>
      </c>
      <c r="AO329" s="12">
        <v>835.86953458267601</v>
      </c>
      <c r="AP329" s="11">
        <v>83.651299706308095</v>
      </c>
      <c r="AQ329" s="10">
        <v>131.16087714398523</v>
      </c>
      <c r="AR329" s="12">
        <v>129.79076322278027</v>
      </c>
      <c r="AS329" s="12">
        <v>103.66884567776107</v>
      </c>
      <c r="AT329" s="11">
        <v>646.23996632674039</v>
      </c>
      <c r="AU329" s="140">
        <v>227.00613109267007</v>
      </c>
    </row>
    <row r="330" spans="1:47">
      <c r="A330" s="7">
        <v>41243</v>
      </c>
      <c r="B330" s="10"/>
      <c r="C330" s="11">
        <v>139.36339932753856</v>
      </c>
      <c r="D330" s="10">
        <v>121.86833104907136</v>
      </c>
      <c r="E330" s="12">
        <v>107.47652086211158</v>
      </c>
      <c r="F330" s="12">
        <v>138.38384438219907</v>
      </c>
      <c r="G330" s="12">
        <v>140.2095469990567</v>
      </c>
      <c r="H330" s="12">
        <v>111.97073777871111</v>
      </c>
      <c r="I330" s="12">
        <v>159.17779589947435</v>
      </c>
      <c r="J330" s="12">
        <v>83.132671550912406</v>
      </c>
      <c r="K330" s="12">
        <v>146.9877540223614</v>
      </c>
      <c r="L330" s="11">
        <v>212.67138037452239</v>
      </c>
      <c r="M330" s="10">
        <v>175.92564526646851</v>
      </c>
      <c r="N330" s="12">
        <v>135.93842522047922</v>
      </c>
      <c r="O330" s="11">
        <v>90.946852254882629</v>
      </c>
      <c r="P330" s="10">
        <v>95.551279424127429</v>
      </c>
      <c r="Q330" s="12">
        <v>245.0846109026098</v>
      </c>
      <c r="R330" s="12">
        <v>176.49353937701665</v>
      </c>
      <c r="S330" s="12">
        <v>284.08801406186552</v>
      </c>
      <c r="T330" s="12">
        <v>162.65689500625447</v>
      </c>
      <c r="U330" s="12">
        <v>301.70449545807088</v>
      </c>
      <c r="V330" s="12">
        <v>386.38880641788222</v>
      </c>
      <c r="W330" s="12">
        <v>173.65105657109956</v>
      </c>
      <c r="X330" s="12">
        <v>328.00946184720516</v>
      </c>
      <c r="Y330" s="12">
        <v>203.84048655027684</v>
      </c>
      <c r="Z330" s="11">
        <v>203.98227371797043</v>
      </c>
      <c r="AA330" s="10">
        <v>110.1689154268105</v>
      </c>
      <c r="AB330" s="12">
        <v>152.06643534539836</v>
      </c>
      <c r="AC330" s="12">
        <v>324.72269953854374</v>
      </c>
      <c r="AD330" s="12">
        <v>128.10126055840888</v>
      </c>
      <c r="AE330" s="12">
        <v>123.58398201986773</v>
      </c>
      <c r="AF330" s="44">
        <v>438.48011947967751</v>
      </c>
      <c r="AG330" s="10">
        <v>453.71308757514021</v>
      </c>
      <c r="AH330" s="12">
        <v>190.22477671694693</v>
      </c>
      <c r="AI330" s="12">
        <v>172.51437174567877</v>
      </c>
      <c r="AJ330" s="12">
        <v>137.68815731404288</v>
      </c>
      <c r="AK330" s="12">
        <v>80.892355143355886</v>
      </c>
      <c r="AL330" s="11">
        <v>107.95524344515478</v>
      </c>
      <c r="AM330" s="10">
        <v>282.91839966088463</v>
      </c>
      <c r="AN330" s="12">
        <v>182.39284149397784</v>
      </c>
      <c r="AO330" s="12">
        <v>842.01753746791007</v>
      </c>
      <c r="AP330" s="11">
        <v>85.101579309344402</v>
      </c>
      <c r="AQ330" s="10">
        <v>130.54889401129461</v>
      </c>
      <c r="AR330" s="12">
        <v>133.51820868480235</v>
      </c>
      <c r="AS330" s="12">
        <v>104.12477935147172</v>
      </c>
      <c r="AT330" s="11">
        <v>636.62216572836837</v>
      </c>
      <c r="AU330" s="140">
        <v>227.66447157345192</v>
      </c>
    </row>
    <row r="331" spans="1:47">
      <c r="A331" s="7">
        <v>41274</v>
      </c>
      <c r="B331" s="10"/>
      <c r="C331" s="11">
        <v>142.56633936226356</v>
      </c>
      <c r="D331" s="10">
        <v>126.99918268028807</v>
      </c>
      <c r="E331" s="12">
        <v>110.73243244985569</v>
      </c>
      <c r="F331" s="12">
        <v>142.24382005323005</v>
      </c>
      <c r="G331" s="12">
        <v>140.73596291795278</v>
      </c>
      <c r="H331" s="12">
        <v>114.52045689276193</v>
      </c>
      <c r="I331" s="12">
        <v>162.92512380901945</v>
      </c>
      <c r="J331" s="12">
        <v>84.443252991952008</v>
      </c>
      <c r="K331" s="12">
        <v>149.16205743146546</v>
      </c>
      <c r="L331" s="11">
        <v>218.72863103805071</v>
      </c>
      <c r="M331" s="10">
        <v>182.12427633379923</v>
      </c>
      <c r="N331" s="12">
        <v>136.48908838006312</v>
      </c>
      <c r="O331" s="11">
        <v>94.742302038692699</v>
      </c>
      <c r="P331" s="10">
        <v>100.28368610872907</v>
      </c>
      <c r="Q331" s="12">
        <v>253.51188754519816</v>
      </c>
      <c r="R331" s="12">
        <v>185.38690526990945</v>
      </c>
      <c r="S331" s="12">
        <v>299.68091810390462</v>
      </c>
      <c r="T331" s="12">
        <v>170.78633817798467</v>
      </c>
      <c r="U331" s="12">
        <v>320.08199753120687</v>
      </c>
      <c r="V331" s="12">
        <v>403.10681064705585</v>
      </c>
      <c r="W331" s="12">
        <v>180.81508519673358</v>
      </c>
      <c r="X331" s="12">
        <v>340.60521627913829</v>
      </c>
      <c r="Y331" s="12">
        <v>213.01337066123261</v>
      </c>
      <c r="Z331" s="11">
        <v>203.71138488110574</v>
      </c>
      <c r="AA331" s="10">
        <v>114.02971788473506</v>
      </c>
      <c r="AB331" s="12">
        <v>154.29896044475376</v>
      </c>
      <c r="AC331" s="12">
        <v>331.59778582137517</v>
      </c>
      <c r="AD331" s="12">
        <v>136.69359827237145</v>
      </c>
      <c r="AE331" s="12">
        <v>127.93330376027886</v>
      </c>
      <c r="AF331" s="44">
        <v>456.37523674163026</v>
      </c>
      <c r="AG331" s="10">
        <v>466.39495597668514</v>
      </c>
      <c r="AH331" s="12">
        <v>197.39410995247121</v>
      </c>
      <c r="AI331" s="12">
        <v>175.8981517705345</v>
      </c>
      <c r="AJ331" s="12">
        <v>139.62934342595841</v>
      </c>
      <c r="AK331" s="12">
        <v>84.114484770529515</v>
      </c>
      <c r="AL331" s="11">
        <v>111.84501780004736</v>
      </c>
      <c r="AM331" s="10">
        <v>279.34174772610731</v>
      </c>
      <c r="AN331" s="12">
        <v>180.53097029615984</v>
      </c>
      <c r="AO331" s="12">
        <v>841.98670056997901</v>
      </c>
      <c r="AP331" s="11">
        <v>85.694239845296082</v>
      </c>
      <c r="AQ331" s="10">
        <v>135.35094025416359</v>
      </c>
      <c r="AR331" s="12">
        <v>136.37866054355152</v>
      </c>
      <c r="AS331" s="12">
        <v>104.65221882375108</v>
      </c>
      <c r="AT331" s="11">
        <v>642.90896014747636</v>
      </c>
      <c r="AU331" s="140">
        <v>238.89035623582009</v>
      </c>
    </row>
    <row r="332" spans="1:47">
      <c r="A332" s="7">
        <v>41305</v>
      </c>
      <c r="B332" s="10"/>
      <c r="C332" s="11">
        <v>151.27028831185632</v>
      </c>
      <c r="D332" s="10">
        <v>135.525751943725</v>
      </c>
      <c r="E332" s="12">
        <v>119.70396023666666</v>
      </c>
      <c r="F332" s="12">
        <v>150.76750444793367</v>
      </c>
      <c r="G332" s="12">
        <v>150.11133397956655</v>
      </c>
      <c r="H332" s="12">
        <v>121.74509366443084</v>
      </c>
      <c r="I332" s="12">
        <v>173.71296508015791</v>
      </c>
      <c r="J332" s="12">
        <v>89.214081514812449</v>
      </c>
      <c r="K332" s="12">
        <v>159.18573784914739</v>
      </c>
      <c r="L332" s="11">
        <v>232.75010910778329</v>
      </c>
      <c r="M332" s="10">
        <v>196.53367201646057</v>
      </c>
      <c r="N332" s="12">
        <v>147.01891746891263</v>
      </c>
      <c r="O332" s="11">
        <v>98.810930396408509</v>
      </c>
      <c r="P332" s="10">
        <v>111.58133777128455</v>
      </c>
      <c r="Q332" s="12">
        <v>271.79521083159284</v>
      </c>
      <c r="R332" s="12">
        <v>200.9033412350056</v>
      </c>
      <c r="S332" s="12">
        <v>324.82564877396663</v>
      </c>
      <c r="T332" s="12">
        <v>186.02306506280539</v>
      </c>
      <c r="U332" s="12">
        <v>355.2974539972214</v>
      </c>
      <c r="V332" s="12">
        <v>434.02109990700484</v>
      </c>
      <c r="W332" s="12">
        <v>195.88996426466386</v>
      </c>
      <c r="X332" s="12">
        <v>366.40441472230441</v>
      </c>
      <c r="Y332" s="12">
        <v>227.53316438000655</v>
      </c>
      <c r="Z332" s="11">
        <v>214.36213370085972</v>
      </c>
      <c r="AA332" s="10">
        <v>124.66633838800806</v>
      </c>
      <c r="AB332" s="12">
        <v>165.22428111727274</v>
      </c>
      <c r="AC332" s="12">
        <v>347.45181418628738</v>
      </c>
      <c r="AD332" s="12">
        <v>146.94070210790039</v>
      </c>
      <c r="AE332" s="12">
        <v>140.10648846650358</v>
      </c>
      <c r="AF332" s="44">
        <v>499.99158192847182</v>
      </c>
      <c r="AG332" s="10">
        <v>499.0340434002793</v>
      </c>
      <c r="AH332" s="12">
        <v>214.13347557266741</v>
      </c>
      <c r="AI332" s="12">
        <v>186.95227738784732</v>
      </c>
      <c r="AJ332" s="12">
        <v>150.28355075559492</v>
      </c>
      <c r="AK332" s="12">
        <v>90.68311192773109</v>
      </c>
      <c r="AL332" s="11">
        <v>120.33643506424309</v>
      </c>
      <c r="AM332" s="10">
        <v>291.47653730067748</v>
      </c>
      <c r="AN332" s="12">
        <v>188.09586721830854</v>
      </c>
      <c r="AO332" s="12">
        <v>893.1579343884539</v>
      </c>
      <c r="AP332" s="11">
        <v>90.106793176508489</v>
      </c>
      <c r="AQ332" s="10">
        <v>143.17746040329865</v>
      </c>
      <c r="AR332" s="12">
        <v>147.36295644594256</v>
      </c>
      <c r="AS332" s="12">
        <v>110.20611678314715</v>
      </c>
      <c r="AT332" s="11">
        <v>682.85201685163918</v>
      </c>
      <c r="AU332" s="140">
        <v>253.94066367999739</v>
      </c>
    </row>
    <row r="333" spans="1:47">
      <c r="A333" s="7">
        <v>41333</v>
      </c>
      <c r="B333" s="10"/>
      <c r="C333" s="11">
        <v>153.09387621585219</v>
      </c>
      <c r="D333" s="10">
        <v>135.19859061504903</v>
      </c>
      <c r="E333" s="12">
        <v>121.38742913195831</v>
      </c>
      <c r="F333" s="12">
        <v>150.90690796631714</v>
      </c>
      <c r="G333" s="12">
        <v>150.62857056095712</v>
      </c>
      <c r="H333" s="12">
        <v>119.85210115660487</v>
      </c>
      <c r="I333" s="12">
        <v>174.11447128544162</v>
      </c>
      <c r="J333" s="12">
        <v>90.492494712307135</v>
      </c>
      <c r="K333" s="12">
        <v>159.16033833836934</v>
      </c>
      <c r="L333" s="11">
        <v>235.88973658389045</v>
      </c>
      <c r="M333" s="10">
        <v>196.52903486425694</v>
      </c>
      <c r="N333" s="12">
        <v>147.16938245671685</v>
      </c>
      <c r="O333" s="11">
        <v>99.217378583848358</v>
      </c>
      <c r="P333" s="10">
        <v>109.51907837578848</v>
      </c>
      <c r="Q333" s="12">
        <v>265.93388448839295</v>
      </c>
      <c r="R333" s="12">
        <v>197.60594151591152</v>
      </c>
      <c r="S333" s="12">
        <v>322.2876219756256</v>
      </c>
      <c r="T333" s="12">
        <v>181.84002548871266</v>
      </c>
      <c r="U333" s="12">
        <v>347.67562884612755</v>
      </c>
      <c r="V333" s="12">
        <v>435.64809328546005</v>
      </c>
      <c r="W333" s="12">
        <v>193.23133338344527</v>
      </c>
      <c r="X333" s="12">
        <v>362.69394175691923</v>
      </c>
      <c r="Y333" s="12">
        <v>228.08469148707755</v>
      </c>
      <c r="Z333" s="11">
        <v>215.93447681329388</v>
      </c>
      <c r="AA333" s="10">
        <v>126.49958740983003</v>
      </c>
      <c r="AB333" s="12">
        <v>162.53412299258454</v>
      </c>
      <c r="AC333" s="12">
        <v>349.64678227098017</v>
      </c>
      <c r="AD333" s="12">
        <v>146.1136039707547</v>
      </c>
      <c r="AE333" s="12">
        <v>142.01237926093083</v>
      </c>
      <c r="AF333" s="44">
        <v>488.60200875818356</v>
      </c>
      <c r="AG333" s="10">
        <v>504.34110874484986</v>
      </c>
      <c r="AH333" s="12">
        <v>215.56744125657735</v>
      </c>
      <c r="AI333" s="12">
        <v>190.25416001923512</v>
      </c>
      <c r="AJ333" s="12">
        <v>152.83151828470704</v>
      </c>
      <c r="AK333" s="12">
        <v>92.078153513563549</v>
      </c>
      <c r="AL333" s="11">
        <v>121.13676014766314</v>
      </c>
      <c r="AM333" s="10">
        <v>300.61531728725902</v>
      </c>
      <c r="AN333" s="12">
        <v>190.90134988980034</v>
      </c>
      <c r="AO333" s="12">
        <v>911.05606586136935</v>
      </c>
      <c r="AP333" s="11">
        <v>91.068907859097706</v>
      </c>
      <c r="AQ333" s="10">
        <v>144.10597188093308</v>
      </c>
      <c r="AR333" s="12">
        <v>147.81870305046678</v>
      </c>
      <c r="AS333" s="12">
        <v>111.89589834427321</v>
      </c>
      <c r="AT333" s="11">
        <v>692.44196804565081</v>
      </c>
      <c r="AU333" s="140">
        <v>256.93015474910374</v>
      </c>
    </row>
    <row r="334" spans="1:47">
      <c r="A334" s="7">
        <v>41362</v>
      </c>
      <c r="B334" s="10"/>
      <c r="C334" s="11">
        <v>158.34797118823863</v>
      </c>
      <c r="D334" s="10">
        <v>139.61601033464234</v>
      </c>
      <c r="E334" s="12">
        <v>126.09126114023427</v>
      </c>
      <c r="F334" s="12">
        <v>156.54202063454511</v>
      </c>
      <c r="G334" s="12">
        <v>158.7484905933259</v>
      </c>
      <c r="H334" s="12">
        <v>123.60508730380825</v>
      </c>
      <c r="I334" s="12">
        <v>178.33967617123184</v>
      </c>
      <c r="J334" s="12">
        <v>93.551271564663082</v>
      </c>
      <c r="K334" s="12">
        <v>163.41401050350919</v>
      </c>
      <c r="L334" s="11">
        <v>245.88160634459152</v>
      </c>
      <c r="M334" s="10">
        <v>204.90841980821079</v>
      </c>
      <c r="N334" s="12">
        <v>153.47531829550113</v>
      </c>
      <c r="O334" s="11">
        <v>103.0434797132162</v>
      </c>
      <c r="P334" s="10">
        <v>111.82733063775318</v>
      </c>
      <c r="Q334" s="12">
        <v>274.3638457627373</v>
      </c>
      <c r="R334" s="12">
        <v>205.70343404153235</v>
      </c>
      <c r="S334" s="12">
        <v>330.05330050386857</v>
      </c>
      <c r="T334" s="12">
        <v>185.68039766977873</v>
      </c>
      <c r="U334" s="12">
        <v>362.12928192232221</v>
      </c>
      <c r="V334" s="12">
        <v>451.87518545936081</v>
      </c>
      <c r="W334" s="12">
        <v>196.48330599616477</v>
      </c>
      <c r="X334" s="12">
        <v>368.05373542710055</v>
      </c>
      <c r="Y334" s="12">
        <v>240.68213684821288</v>
      </c>
      <c r="Z334" s="11">
        <v>224.30003029719484</v>
      </c>
      <c r="AA334" s="10">
        <v>130.45670974229847</v>
      </c>
      <c r="AB334" s="12">
        <v>169.79283785728239</v>
      </c>
      <c r="AC334" s="12">
        <v>363.96671552585428</v>
      </c>
      <c r="AD334" s="12">
        <v>151.31674701954827</v>
      </c>
      <c r="AE334" s="12">
        <v>149.3873776238305</v>
      </c>
      <c r="AF334" s="44">
        <v>510.52296452512678</v>
      </c>
      <c r="AG334" s="10">
        <v>524.87908890683866</v>
      </c>
      <c r="AH334" s="12">
        <v>224.74715552624878</v>
      </c>
      <c r="AI334" s="12">
        <v>201.71785886961061</v>
      </c>
      <c r="AJ334" s="12">
        <v>161.80129440516646</v>
      </c>
      <c r="AK334" s="12">
        <v>95.281813426918148</v>
      </c>
      <c r="AL334" s="11">
        <v>124.83531335273778</v>
      </c>
      <c r="AM334" s="10">
        <v>316.88712529038656</v>
      </c>
      <c r="AN334" s="12">
        <v>200.37536779766302</v>
      </c>
      <c r="AO334" s="12">
        <v>954.02809118678488</v>
      </c>
      <c r="AP334" s="11">
        <v>92.936789821871201</v>
      </c>
      <c r="AQ334" s="10">
        <v>149.75268747050745</v>
      </c>
      <c r="AR334" s="12">
        <v>151.16806891761692</v>
      </c>
      <c r="AS334" s="12">
        <v>115.48033488354778</v>
      </c>
      <c r="AT334" s="11">
        <v>724.84635987319814</v>
      </c>
      <c r="AU334" s="140">
        <v>267.49761493488791</v>
      </c>
    </row>
    <row r="335" spans="1:47">
      <c r="A335" s="7">
        <v>41394</v>
      </c>
      <c r="B335" s="10"/>
      <c r="C335" s="11">
        <v>163.15936358086972</v>
      </c>
      <c r="D335" s="10">
        <v>140.66857405918958</v>
      </c>
      <c r="E335" s="12">
        <v>130.80308212389457</v>
      </c>
      <c r="F335" s="12">
        <v>161.45329636008083</v>
      </c>
      <c r="G335" s="12">
        <v>163.52669500192252</v>
      </c>
      <c r="H335" s="12">
        <v>124.97875256190572</v>
      </c>
      <c r="I335" s="12">
        <v>180.64579314305749</v>
      </c>
      <c r="J335" s="12">
        <v>94.293779456298481</v>
      </c>
      <c r="K335" s="12">
        <v>163.5457017456921</v>
      </c>
      <c r="L335" s="11">
        <v>253.19199145834716</v>
      </c>
      <c r="M335" s="10">
        <v>208.15592666724413</v>
      </c>
      <c r="N335" s="12">
        <v>155.22947531201211</v>
      </c>
      <c r="O335" s="11">
        <v>105.81365390232479</v>
      </c>
      <c r="P335" s="10">
        <v>113.62509956318179</v>
      </c>
      <c r="Q335" s="12">
        <v>280.11187747340449</v>
      </c>
      <c r="R335" s="12">
        <v>212.48329409937656</v>
      </c>
      <c r="S335" s="12">
        <v>338.1291549373459</v>
      </c>
      <c r="T335" s="12">
        <v>186.65353753733413</v>
      </c>
      <c r="U335" s="12">
        <v>372.21061844013332</v>
      </c>
      <c r="V335" s="12">
        <v>464.90293208639014</v>
      </c>
      <c r="W335" s="12">
        <v>198.34665237090621</v>
      </c>
      <c r="X335" s="12">
        <v>374.54916007898208</v>
      </c>
      <c r="Y335" s="12">
        <v>245.51827585424567</v>
      </c>
      <c r="Z335" s="11">
        <v>227.59931248575606</v>
      </c>
      <c r="AA335" s="10">
        <v>135.18474721565659</v>
      </c>
      <c r="AB335" s="12">
        <v>176.32879270855707</v>
      </c>
      <c r="AC335" s="12">
        <v>375.12927196275643</v>
      </c>
      <c r="AD335" s="12">
        <v>155.24860689502384</v>
      </c>
      <c r="AE335" s="12">
        <v>153.07536775183252</v>
      </c>
      <c r="AF335" s="44">
        <v>532.14888365529816</v>
      </c>
      <c r="AG335" s="10">
        <v>541.72118115984222</v>
      </c>
      <c r="AH335" s="12">
        <v>225.95895476215199</v>
      </c>
      <c r="AI335" s="12">
        <v>204.53063497665346</v>
      </c>
      <c r="AJ335" s="12">
        <v>165.09454140614366</v>
      </c>
      <c r="AK335" s="12">
        <v>98.361282268336467</v>
      </c>
      <c r="AL335" s="11">
        <v>129.01586524051891</v>
      </c>
      <c r="AM335" s="10">
        <v>327.77085747994136</v>
      </c>
      <c r="AN335" s="12">
        <v>205.32217492661513</v>
      </c>
      <c r="AO335" s="12">
        <v>980.79906474932625</v>
      </c>
      <c r="AP335" s="11">
        <v>94.853852261355541</v>
      </c>
      <c r="AQ335" s="10">
        <v>156.30750460617401</v>
      </c>
      <c r="AR335" s="12">
        <v>150.89458757905535</v>
      </c>
      <c r="AS335" s="12">
        <v>118.09831197115355</v>
      </c>
      <c r="AT335" s="11">
        <v>749.34742242672769</v>
      </c>
      <c r="AU335" s="140">
        <v>273.35862142691877</v>
      </c>
    </row>
    <row r="336" spans="1:47">
      <c r="A336" s="7">
        <v>41425</v>
      </c>
      <c r="B336" s="10"/>
      <c r="C336" s="11">
        <v>161.81742903538344</v>
      </c>
      <c r="D336" s="10">
        <v>145.24646772476927</v>
      </c>
      <c r="E336" s="12">
        <v>137.83555949445528</v>
      </c>
      <c r="F336" s="12">
        <v>163.60319615812861</v>
      </c>
      <c r="G336" s="12">
        <v>168.33062698334379</v>
      </c>
      <c r="H336" s="12">
        <v>129.2967272946685</v>
      </c>
      <c r="I336" s="12">
        <v>183.84991509162347</v>
      </c>
      <c r="J336" s="12">
        <v>95.109348870284649</v>
      </c>
      <c r="K336" s="12">
        <v>169.94118640870164</v>
      </c>
      <c r="L336" s="11">
        <v>261.62312387672932</v>
      </c>
      <c r="M336" s="10">
        <v>221.52751757129525</v>
      </c>
      <c r="N336" s="12">
        <v>156.82959671974595</v>
      </c>
      <c r="O336" s="11">
        <v>106.89853636185593</v>
      </c>
      <c r="P336" s="10">
        <v>117.98647834823979</v>
      </c>
      <c r="Q336" s="12">
        <v>290.09136609408841</v>
      </c>
      <c r="R336" s="12">
        <v>220.38696237621585</v>
      </c>
      <c r="S336" s="12">
        <v>352.65286040500888</v>
      </c>
      <c r="T336" s="12">
        <v>196.68338839128398</v>
      </c>
      <c r="U336" s="12">
        <v>384.28890375571137</v>
      </c>
      <c r="V336" s="12">
        <v>483.43802262192946</v>
      </c>
      <c r="W336" s="12">
        <v>205.53526139740538</v>
      </c>
      <c r="X336" s="12">
        <v>394.18542634482299</v>
      </c>
      <c r="Y336" s="12">
        <v>244.65237221064029</v>
      </c>
      <c r="Z336" s="11">
        <v>233.17122553032789</v>
      </c>
      <c r="AA336" s="10">
        <v>142.31224190680555</v>
      </c>
      <c r="AB336" s="12">
        <v>174.85364865174139</v>
      </c>
      <c r="AC336" s="12">
        <v>388.49017239642927</v>
      </c>
      <c r="AD336" s="12">
        <v>161.43988831972368</v>
      </c>
      <c r="AE336" s="12">
        <v>160.86482847659659</v>
      </c>
      <c r="AF336" s="44">
        <v>545.32871518592287</v>
      </c>
      <c r="AG336" s="10">
        <v>571.36388754348559</v>
      </c>
      <c r="AH336" s="12">
        <v>240.67768090177788</v>
      </c>
      <c r="AI336" s="12">
        <v>207.25145764634334</v>
      </c>
      <c r="AJ336" s="12">
        <v>166.96880120970326</v>
      </c>
      <c r="AK336" s="12">
        <v>103.30423221502237</v>
      </c>
      <c r="AL336" s="11">
        <v>139.04193246376587</v>
      </c>
      <c r="AM336" s="10">
        <v>318.34031884923814</v>
      </c>
      <c r="AN336" s="12">
        <v>205.47413233650411</v>
      </c>
      <c r="AO336" s="12">
        <v>966.52646248008114</v>
      </c>
      <c r="AP336" s="11">
        <v>97.599229365429579</v>
      </c>
      <c r="AQ336" s="10">
        <v>161.06074070329981</v>
      </c>
      <c r="AR336" s="12">
        <v>156.87800216194447</v>
      </c>
      <c r="AS336" s="12">
        <v>121.25010183967979</v>
      </c>
      <c r="AT336" s="11">
        <v>755.35453176282726</v>
      </c>
      <c r="AU336" s="140">
        <v>280.72087983436143</v>
      </c>
    </row>
    <row r="337" spans="1:47">
      <c r="A337" s="7">
        <v>41453</v>
      </c>
      <c r="B337" s="10"/>
      <c r="C337" s="11">
        <v>160.04305810588238</v>
      </c>
      <c r="D337" s="10">
        <v>142.49103564264109</v>
      </c>
      <c r="E337" s="12">
        <v>136.7800899112535</v>
      </c>
      <c r="F337" s="12">
        <v>159.66375465615684</v>
      </c>
      <c r="G337" s="12">
        <v>164.47837815750233</v>
      </c>
      <c r="H337" s="12">
        <v>126.96470816450385</v>
      </c>
      <c r="I337" s="12">
        <v>181.30878018400483</v>
      </c>
      <c r="J337" s="12">
        <v>93.300950619907368</v>
      </c>
      <c r="K337" s="12">
        <v>165.54802682602173</v>
      </c>
      <c r="L337" s="11">
        <v>258.53096751102606</v>
      </c>
      <c r="M337" s="10">
        <v>219.24748462027534</v>
      </c>
      <c r="N337" s="12">
        <v>154.26693339597131</v>
      </c>
      <c r="O337" s="11">
        <v>105.0623262845789</v>
      </c>
      <c r="P337" s="10">
        <v>115.04474512571366</v>
      </c>
      <c r="Q337" s="12">
        <v>280.16932475341531</v>
      </c>
      <c r="R337" s="12">
        <v>212.90755548340593</v>
      </c>
      <c r="S337" s="12">
        <v>341.92579329052404</v>
      </c>
      <c r="T337" s="12">
        <v>191.71408888754564</v>
      </c>
      <c r="U337" s="12">
        <v>373.29336769476464</v>
      </c>
      <c r="V337" s="12">
        <v>473.12173524581772</v>
      </c>
      <c r="W337" s="12">
        <v>200.73536236435612</v>
      </c>
      <c r="X337" s="12">
        <v>390.47299778318973</v>
      </c>
      <c r="Y337" s="12">
        <v>240.16775642023103</v>
      </c>
      <c r="Z337" s="11">
        <v>231.48556253791935</v>
      </c>
      <c r="AA337" s="10">
        <v>142.30880088502983</v>
      </c>
      <c r="AB337" s="12">
        <v>171.86164466030712</v>
      </c>
      <c r="AC337" s="12">
        <v>385.4978765764219</v>
      </c>
      <c r="AD337" s="12">
        <v>156.19686961688896</v>
      </c>
      <c r="AE337" s="12">
        <v>159.07061522784377</v>
      </c>
      <c r="AF337" s="44">
        <v>529.43783642540507</v>
      </c>
      <c r="AG337" s="10">
        <v>566.38173623376872</v>
      </c>
      <c r="AH337" s="12">
        <v>237.65403174510172</v>
      </c>
      <c r="AI337" s="12">
        <v>204.1821563782388</v>
      </c>
      <c r="AJ337" s="12">
        <v>163.95699018987412</v>
      </c>
      <c r="AK337" s="12">
        <v>102.82082796521202</v>
      </c>
      <c r="AL337" s="11">
        <v>138.35305040513475</v>
      </c>
      <c r="AM337" s="10">
        <v>318.55547394132117</v>
      </c>
      <c r="AN337" s="12">
        <v>204.71764058533259</v>
      </c>
      <c r="AO337" s="12">
        <v>961.75836566552152</v>
      </c>
      <c r="AP337" s="11">
        <v>96.00260392750171</v>
      </c>
      <c r="AQ337" s="10">
        <v>159.08929776315807</v>
      </c>
      <c r="AR337" s="12">
        <v>154.57388125209238</v>
      </c>
      <c r="AS337" s="12">
        <v>119.72448013824098</v>
      </c>
      <c r="AT337" s="11">
        <v>752.52055276579972</v>
      </c>
      <c r="AU337" s="140">
        <v>276.48118045831103</v>
      </c>
    </row>
    <row r="338" spans="1:47">
      <c r="A338" s="7">
        <v>41486</v>
      </c>
      <c r="B338" s="10"/>
      <c r="C338" s="11">
        <v>164.8843259514598</v>
      </c>
      <c r="D338" s="10">
        <v>149.05853615983114</v>
      </c>
      <c r="E338" s="12">
        <v>145.0259160968503</v>
      </c>
      <c r="F338" s="12">
        <v>165.94488267797411</v>
      </c>
      <c r="G338" s="12">
        <v>175.4971247232663</v>
      </c>
      <c r="H338" s="12">
        <v>133.56952916947097</v>
      </c>
      <c r="I338" s="12">
        <v>190.11244381042789</v>
      </c>
      <c r="J338" s="12">
        <v>98.244569810923281</v>
      </c>
      <c r="K338" s="12">
        <v>174.52606168529209</v>
      </c>
      <c r="L338" s="11">
        <v>274.06897313782196</v>
      </c>
      <c r="M338" s="10">
        <v>232.35453365453878</v>
      </c>
      <c r="N338" s="12">
        <v>162.22738374747362</v>
      </c>
      <c r="O338" s="11">
        <v>109.19114686458914</v>
      </c>
      <c r="P338" s="10">
        <v>120.71164481308529</v>
      </c>
      <c r="Q338" s="12">
        <v>297.66339019597984</v>
      </c>
      <c r="R338" s="12">
        <v>225.68639564910464</v>
      </c>
      <c r="S338" s="12">
        <v>362.7359789047922</v>
      </c>
      <c r="T338" s="12">
        <v>202.45534951190456</v>
      </c>
      <c r="U338" s="12">
        <v>397.724009539912</v>
      </c>
      <c r="V338" s="12">
        <v>504.82941154973287</v>
      </c>
      <c r="W338" s="12">
        <v>210.04111842310073</v>
      </c>
      <c r="X338" s="12">
        <v>416.85257750300514</v>
      </c>
      <c r="Y338" s="12">
        <v>249.20577221695387</v>
      </c>
      <c r="Z338" s="11">
        <v>242.73523222442364</v>
      </c>
      <c r="AA338" s="10">
        <v>151.57818925041428</v>
      </c>
      <c r="AB338" s="12">
        <v>178.32927626173597</v>
      </c>
      <c r="AC338" s="12">
        <v>408.32745837344549</v>
      </c>
      <c r="AD338" s="12">
        <v>166.08431029343407</v>
      </c>
      <c r="AE338" s="12">
        <v>168.60776161974323</v>
      </c>
      <c r="AF338" s="44">
        <v>554.41414661096087</v>
      </c>
      <c r="AG338" s="10">
        <v>598.79451798942239</v>
      </c>
      <c r="AH338" s="12">
        <v>245.75145335456969</v>
      </c>
      <c r="AI338" s="12">
        <v>215.09109545090297</v>
      </c>
      <c r="AJ338" s="12">
        <v>172.6386015014848</v>
      </c>
      <c r="AK338" s="12">
        <v>108.89190396904917</v>
      </c>
      <c r="AL338" s="11">
        <v>146.9590386861407</v>
      </c>
      <c r="AM338" s="10">
        <v>331.19599140079447</v>
      </c>
      <c r="AN338" s="12">
        <v>215.70792943810113</v>
      </c>
      <c r="AO338" s="12">
        <v>1013.5303213231451</v>
      </c>
      <c r="AP338" s="11">
        <v>101.49484862829084</v>
      </c>
      <c r="AQ338" s="10">
        <v>166.02248760838395</v>
      </c>
      <c r="AR338" s="12">
        <v>162.18182308635858</v>
      </c>
      <c r="AS338" s="12">
        <v>125.31692646742717</v>
      </c>
      <c r="AT338" s="11">
        <v>789.19604180875626</v>
      </c>
      <c r="AU338" s="140">
        <v>287.02349081354055</v>
      </c>
    </row>
    <row r="339" spans="1:47">
      <c r="A339" s="7">
        <v>41516</v>
      </c>
      <c r="B339" s="10"/>
      <c r="C339" s="11">
        <v>158.50420050047512</v>
      </c>
      <c r="D339" s="10">
        <v>144.38525216058571</v>
      </c>
      <c r="E339" s="12">
        <v>142.17953161891839</v>
      </c>
      <c r="F339" s="12">
        <v>160.71743677234147</v>
      </c>
      <c r="G339" s="12">
        <v>170.12742645947424</v>
      </c>
      <c r="H339" s="12">
        <v>128.90998634179311</v>
      </c>
      <c r="I339" s="12">
        <v>183.96477805941385</v>
      </c>
      <c r="J339" s="12">
        <v>95.20463130308525</v>
      </c>
      <c r="K339" s="12">
        <v>170.1572340809229</v>
      </c>
      <c r="L339" s="11">
        <v>271.42339275335405</v>
      </c>
      <c r="M339" s="10">
        <v>226.13278258591077</v>
      </c>
      <c r="N339" s="12">
        <v>156.37673929211721</v>
      </c>
      <c r="O339" s="11">
        <v>105.06377112301334</v>
      </c>
      <c r="P339" s="10">
        <v>118.53592190574341</v>
      </c>
      <c r="Q339" s="12">
        <v>292.73952662219085</v>
      </c>
      <c r="R339" s="12">
        <v>223.40669959577787</v>
      </c>
      <c r="S339" s="12">
        <v>355.14552375998517</v>
      </c>
      <c r="T339" s="12">
        <v>197.12255100664069</v>
      </c>
      <c r="U339" s="12">
        <v>389.12769072654038</v>
      </c>
      <c r="V339" s="12">
        <v>490.08723648129302</v>
      </c>
      <c r="W339" s="12">
        <v>204.40712102101455</v>
      </c>
      <c r="X339" s="12">
        <v>406.09469542730073</v>
      </c>
      <c r="Y339" s="12">
        <v>244.82072402866589</v>
      </c>
      <c r="Z339" s="11">
        <v>235.45758437472603</v>
      </c>
      <c r="AA339" s="10">
        <v>148.80393823622512</v>
      </c>
      <c r="AB339" s="12">
        <v>171.55434970310915</v>
      </c>
      <c r="AC339" s="12">
        <v>397.04209717392007</v>
      </c>
      <c r="AD339" s="12">
        <v>165.23194928559178</v>
      </c>
      <c r="AE339" s="12">
        <v>161.98323042241861</v>
      </c>
      <c r="AF339" s="44">
        <v>540.67932800505287</v>
      </c>
      <c r="AG339" s="10">
        <v>582.64698380156699</v>
      </c>
      <c r="AH339" s="12">
        <v>237.10512010614181</v>
      </c>
      <c r="AI339" s="12">
        <v>206.60242867989331</v>
      </c>
      <c r="AJ339" s="12">
        <v>165.63141995450809</v>
      </c>
      <c r="AK339" s="12">
        <v>105.91465075766645</v>
      </c>
      <c r="AL339" s="11">
        <v>142.94590752515816</v>
      </c>
      <c r="AM339" s="10">
        <v>316.59962693615159</v>
      </c>
      <c r="AN339" s="12">
        <v>209.43228532003633</v>
      </c>
      <c r="AO339" s="12">
        <v>964.92888209446471</v>
      </c>
      <c r="AP339" s="11">
        <v>99.401505845517534</v>
      </c>
      <c r="AQ339" s="10">
        <v>161.61593378724007</v>
      </c>
      <c r="AR339" s="12">
        <v>160.04990588509619</v>
      </c>
      <c r="AS339" s="12">
        <v>120.82740873349707</v>
      </c>
      <c r="AT339" s="11">
        <v>756.05175970661423</v>
      </c>
      <c r="AU339" s="140">
        <v>282.14311558984161</v>
      </c>
    </row>
    <row r="340" spans="1:47">
      <c r="A340" s="7">
        <v>41547</v>
      </c>
      <c r="B340" s="10"/>
      <c r="C340" s="11">
        <v>164.2663378592411</v>
      </c>
      <c r="D340" s="10">
        <v>149.96729347085682</v>
      </c>
      <c r="E340" s="12">
        <v>147.97967946939406</v>
      </c>
      <c r="F340" s="12">
        <v>167.52400750689355</v>
      </c>
      <c r="G340" s="12">
        <v>178.93996882358809</v>
      </c>
      <c r="H340" s="12">
        <v>135.46606481532794</v>
      </c>
      <c r="I340" s="12">
        <v>191.99402679869002</v>
      </c>
      <c r="J340" s="12">
        <v>100.21486658179994</v>
      </c>
      <c r="K340" s="12">
        <v>179.71161018717842</v>
      </c>
      <c r="L340" s="11">
        <v>276.49894448888642</v>
      </c>
      <c r="M340" s="10">
        <v>238.44497173685969</v>
      </c>
      <c r="N340" s="12">
        <v>160.55635149755122</v>
      </c>
      <c r="O340" s="11">
        <v>109.57784021614277</v>
      </c>
      <c r="P340" s="10">
        <v>120.49755152667129</v>
      </c>
      <c r="Q340" s="12">
        <v>299.50441368136507</v>
      </c>
      <c r="R340" s="12">
        <v>229.71401278597818</v>
      </c>
      <c r="S340" s="12">
        <v>364.59346547706366</v>
      </c>
      <c r="T340" s="12">
        <v>200.52397856769969</v>
      </c>
      <c r="U340" s="12">
        <v>395.74420149235499</v>
      </c>
      <c r="V340" s="12">
        <v>512.37979253802928</v>
      </c>
      <c r="W340" s="12">
        <v>207.85883194126444</v>
      </c>
      <c r="X340" s="12">
        <v>412.13510405912615</v>
      </c>
      <c r="Y340" s="12">
        <v>250.17480304607295</v>
      </c>
      <c r="Z340" s="11">
        <v>245.81744329502737</v>
      </c>
      <c r="AA340" s="10">
        <v>154.5880986044312</v>
      </c>
      <c r="AB340" s="12">
        <v>173.09116845298351</v>
      </c>
      <c r="AC340" s="12">
        <v>412.6731718662956</v>
      </c>
      <c r="AD340" s="12">
        <v>171.60150025206974</v>
      </c>
      <c r="AE340" s="12">
        <v>168.01042053603194</v>
      </c>
      <c r="AF340" s="44">
        <v>558.14342182283497</v>
      </c>
      <c r="AG340" s="10">
        <v>606.3125376856824</v>
      </c>
      <c r="AH340" s="12">
        <v>249.98800353944375</v>
      </c>
      <c r="AI340" s="12">
        <v>213.38911276451776</v>
      </c>
      <c r="AJ340" s="12">
        <v>170.95754746886715</v>
      </c>
      <c r="AK340" s="12">
        <v>110.13773404689196</v>
      </c>
      <c r="AL340" s="11">
        <v>148.55050367921723</v>
      </c>
      <c r="AM340" s="10">
        <v>320.30895824630829</v>
      </c>
      <c r="AN340" s="12">
        <v>216.54684216338313</v>
      </c>
      <c r="AO340" s="12">
        <v>988.73712260971581</v>
      </c>
      <c r="AP340" s="11">
        <v>104.63497911808109</v>
      </c>
      <c r="AQ340" s="10">
        <v>168.90828807776114</v>
      </c>
      <c r="AR340" s="12">
        <v>165.39922990201413</v>
      </c>
      <c r="AS340" s="12">
        <v>124.28739825417394</v>
      </c>
      <c r="AT340" s="11">
        <v>774.98036973943545</v>
      </c>
      <c r="AU340" s="140">
        <v>293.0789660983699</v>
      </c>
    </row>
    <row r="341" spans="1:47">
      <c r="A341" s="7">
        <v>41578</v>
      </c>
      <c r="B341" s="10"/>
      <c r="C341" s="11">
        <v>171.85788332115931</v>
      </c>
      <c r="D341" s="10">
        <v>157.3295452949537</v>
      </c>
      <c r="E341" s="12">
        <v>155.885625620951</v>
      </c>
      <c r="F341" s="12">
        <v>173.99750113995816</v>
      </c>
      <c r="G341" s="12">
        <v>186.24239606878879</v>
      </c>
      <c r="H341" s="12">
        <v>142.00173236353629</v>
      </c>
      <c r="I341" s="12">
        <v>200.60455526772884</v>
      </c>
      <c r="J341" s="12">
        <v>102.3026439295117</v>
      </c>
      <c r="K341" s="12">
        <v>183.4165619771407</v>
      </c>
      <c r="L341" s="11">
        <v>292.64782113649107</v>
      </c>
      <c r="M341" s="10">
        <v>243.85126989651607</v>
      </c>
      <c r="N341" s="12">
        <v>166.72536791076416</v>
      </c>
      <c r="O341" s="11">
        <v>114.36278137086337</v>
      </c>
      <c r="P341" s="10">
        <v>124.16510475970728</v>
      </c>
      <c r="Q341" s="12">
        <v>312.72766439288563</v>
      </c>
      <c r="R341" s="12">
        <v>240.86134435549286</v>
      </c>
      <c r="S341" s="12">
        <v>380.51190596463118</v>
      </c>
      <c r="T341" s="12">
        <v>206.80345664067593</v>
      </c>
      <c r="U341" s="12">
        <v>409.72915466112943</v>
      </c>
      <c r="V341" s="12">
        <v>538.76610907655095</v>
      </c>
      <c r="W341" s="12">
        <v>214.66925454257751</v>
      </c>
      <c r="X341" s="12">
        <v>424.41826569137658</v>
      </c>
      <c r="Y341" s="12">
        <v>260.9170462725823</v>
      </c>
      <c r="Z341" s="11">
        <v>258.02227780105926</v>
      </c>
      <c r="AA341" s="10">
        <v>164.38131614616753</v>
      </c>
      <c r="AB341" s="12">
        <v>181.25741896973773</v>
      </c>
      <c r="AC341" s="12">
        <v>430.99088880135196</v>
      </c>
      <c r="AD341" s="12">
        <v>181.89919506863694</v>
      </c>
      <c r="AE341" s="12">
        <v>176.61029339990304</v>
      </c>
      <c r="AF341" s="44">
        <v>593.67202535820502</v>
      </c>
      <c r="AG341" s="10">
        <v>643.46846381925775</v>
      </c>
      <c r="AH341" s="12">
        <v>260.54830944995268</v>
      </c>
      <c r="AI341" s="12">
        <v>221.09424354624102</v>
      </c>
      <c r="AJ341" s="12">
        <v>177.31965461187471</v>
      </c>
      <c r="AK341" s="12">
        <v>116.65125839946452</v>
      </c>
      <c r="AL341" s="11">
        <v>157.30000991849056</v>
      </c>
      <c r="AM341" s="10">
        <v>335.28832248886471</v>
      </c>
      <c r="AN341" s="12">
        <v>222.34871461461464</v>
      </c>
      <c r="AO341" s="12">
        <v>1034.3012366826756</v>
      </c>
      <c r="AP341" s="11">
        <v>109.89610177663016</v>
      </c>
      <c r="AQ341" s="10">
        <v>176.80346235958115</v>
      </c>
      <c r="AR341" s="12">
        <v>170.57335155180419</v>
      </c>
      <c r="AS341" s="12">
        <v>130.0630627541826</v>
      </c>
      <c r="AT341" s="11">
        <v>804.09073138202132</v>
      </c>
      <c r="AU341" s="140">
        <v>306.23378023063214</v>
      </c>
    </row>
    <row r="342" spans="1:47">
      <c r="A342" s="7">
        <v>41607</v>
      </c>
      <c r="B342" s="10"/>
      <c r="C342" s="11">
        <v>171.89274325949626</v>
      </c>
      <c r="D342" s="10">
        <v>162.25522396958789</v>
      </c>
      <c r="E342" s="12">
        <v>156.39549447331078</v>
      </c>
      <c r="F342" s="12">
        <v>173.4790882279701</v>
      </c>
      <c r="G342" s="12">
        <v>191.09577994186216</v>
      </c>
      <c r="H342" s="12">
        <v>146.81984503087651</v>
      </c>
      <c r="I342" s="12">
        <v>203.89034530373783</v>
      </c>
      <c r="J342" s="12">
        <v>102.68920959627292</v>
      </c>
      <c r="K342" s="12">
        <v>188.52985895050367</v>
      </c>
      <c r="L342" s="11">
        <v>287.79544201107217</v>
      </c>
      <c r="M342" s="10">
        <v>251.62634111177408</v>
      </c>
      <c r="N342" s="12">
        <v>171.52689454219836</v>
      </c>
      <c r="O342" s="11">
        <v>115.98456816185873</v>
      </c>
      <c r="P342" s="10">
        <v>124.47606993687589</v>
      </c>
      <c r="Q342" s="12">
        <v>317.98976659875473</v>
      </c>
      <c r="R342" s="12">
        <v>242.15632612386284</v>
      </c>
      <c r="S342" s="12">
        <v>387.25126323440986</v>
      </c>
      <c r="T342" s="12">
        <v>209.36492822484013</v>
      </c>
      <c r="U342" s="12">
        <v>413.15384226731106</v>
      </c>
      <c r="V342" s="12">
        <v>551.59370625403972</v>
      </c>
      <c r="W342" s="12">
        <v>215.91527853494824</v>
      </c>
      <c r="X342" s="12">
        <v>435.1790806964035</v>
      </c>
      <c r="Y342" s="12">
        <v>259.92850404091922</v>
      </c>
      <c r="Z342" s="11">
        <v>262.35320462775076</v>
      </c>
      <c r="AA342" s="10">
        <v>165.68041019544413</v>
      </c>
      <c r="AB342" s="12">
        <v>184.26415230830145</v>
      </c>
      <c r="AC342" s="12">
        <v>438.57516302752413</v>
      </c>
      <c r="AD342" s="12">
        <v>187.89800993612093</v>
      </c>
      <c r="AE342" s="12">
        <v>179.25045382598742</v>
      </c>
      <c r="AF342" s="44">
        <v>603.41545586475252</v>
      </c>
      <c r="AG342" s="10">
        <v>650.51353194778346</v>
      </c>
      <c r="AH342" s="12">
        <v>266.72788366636223</v>
      </c>
      <c r="AI342" s="12">
        <v>226.91277067174991</v>
      </c>
      <c r="AJ342" s="12">
        <v>180.35286290200773</v>
      </c>
      <c r="AK342" s="12">
        <v>118.01623247335036</v>
      </c>
      <c r="AL342" s="11">
        <v>159.6197155557187</v>
      </c>
      <c r="AM342" s="10">
        <v>331.26100406934876</v>
      </c>
      <c r="AN342" s="12">
        <v>227.14771501819021</v>
      </c>
      <c r="AO342" s="12">
        <v>1043.7643758082538</v>
      </c>
      <c r="AP342" s="11">
        <v>113.80315168938417</v>
      </c>
      <c r="AQ342" s="10">
        <v>179.41398939717112</v>
      </c>
      <c r="AR342" s="12">
        <v>174.86902126571664</v>
      </c>
      <c r="AS342" s="12">
        <v>133.96644709744686</v>
      </c>
      <c r="AT342" s="11">
        <v>815.12339301464249</v>
      </c>
      <c r="AU342" s="12">
        <v>315.54189542858131</v>
      </c>
    </row>
    <row r="343" spans="1:47">
      <c r="A343" s="7">
        <v>41639</v>
      </c>
      <c r="B343" s="10"/>
      <c r="C343" s="11">
        <v>175.75619998293078</v>
      </c>
      <c r="D343" s="10">
        <v>168.52133624060392</v>
      </c>
      <c r="E343" s="12">
        <v>160.879057853132</v>
      </c>
      <c r="F343" s="12">
        <v>179.42630161629529</v>
      </c>
      <c r="G343" s="12">
        <v>195.57636135631989</v>
      </c>
      <c r="H343" s="12">
        <v>151.47685993935784</v>
      </c>
      <c r="I343" s="12">
        <v>208.24194500617182</v>
      </c>
      <c r="J343" s="12">
        <v>105.39981316333562</v>
      </c>
      <c r="K343" s="12">
        <v>194.59366139003936</v>
      </c>
      <c r="L343" s="11">
        <v>293.02637648901265</v>
      </c>
      <c r="M343" s="10">
        <v>259.01634110062702</v>
      </c>
      <c r="N343" s="12">
        <v>175.27819937697208</v>
      </c>
      <c r="O343" s="11">
        <v>117.51863393705514</v>
      </c>
      <c r="P343" s="10">
        <v>128.62635598498451</v>
      </c>
      <c r="Q343" s="12">
        <v>325.26914250068847</v>
      </c>
      <c r="R343" s="12">
        <v>248.08295244368017</v>
      </c>
      <c r="S343" s="12">
        <v>394.12684479639097</v>
      </c>
      <c r="T343" s="12">
        <v>214.03235289842664</v>
      </c>
      <c r="U343" s="12">
        <v>425.70520099684057</v>
      </c>
      <c r="V343" s="12">
        <v>561.32763768391999</v>
      </c>
      <c r="W343" s="12">
        <v>222.15814576566481</v>
      </c>
      <c r="X343" s="12">
        <v>439.0488056192662</v>
      </c>
      <c r="Y343" s="12">
        <v>267.96739773125506</v>
      </c>
      <c r="Z343" s="11">
        <v>269.24483169816853</v>
      </c>
      <c r="AA343" s="10">
        <v>171.50138426407139</v>
      </c>
      <c r="AB343" s="12">
        <v>187.22063924756739</v>
      </c>
      <c r="AC343" s="12">
        <v>455.74923018025697</v>
      </c>
      <c r="AD343" s="12">
        <v>192.38270993073672</v>
      </c>
      <c r="AE343" s="12">
        <v>184.67985171406755</v>
      </c>
      <c r="AF343" s="44">
        <v>621.95466980119875</v>
      </c>
      <c r="AG343" s="10">
        <v>668.64765157561237</v>
      </c>
      <c r="AH343" s="12">
        <v>277.86564538854378</v>
      </c>
      <c r="AI343" s="12">
        <v>233.33753000986093</v>
      </c>
      <c r="AJ343" s="12">
        <v>185.47356541418534</v>
      </c>
      <c r="AK343" s="12">
        <v>120.68636729387531</v>
      </c>
      <c r="AL343" s="11">
        <v>163.72762724852032</v>
      </c>
      <c r="AM343" s="10">
        <v>332.80169818039809</v>
      </c>
      <c r="AN343" s="12">
        <v>230.20009240502873</v>
      </c>
      <c r="AO343" s="12">
        <v>1064.3439368480038</v>
      </c>
      <c r="AP343" s="11">
        <v>116.56949494263553</v>
      </c>
      <c r="AQ343" s="10">
        <v>184.94385613163033</v>
      </c>
      <c r="AR343" s="12">
        <v>179.69976485601072</v>
      </c>
      <c r="AS343" s="12">
        <v>137.29263936581879</v>
      </c>
      <c r="AT343" s="11">
        <v>827.9965408823773</v>
      </c>
      <c r="AU343" s="12">
        <v>324.43261322052797</v>
      </c>
    </row>
    <row r="344" spans="1:47">
      <c r="A344" s="7">
        <v>41670</v>
      </c>
      <c r="B344" s="10"/>
      <c r="C344" s="11">
        <v>173.20613634151101</v>
      </c>
      <c r="D344" s="10">
        <v>162.82616262383317</v>
      </c>
      <c r="E344" s="12">
        <v>157.79735104591612</v>
      </c>
      <c r="F344" s="12">
        <v>180.67919499473118</v>
      </c>
      <c r="G344" s="12">
        <v>191.17319834460611</v>
      </c>
      <c r="H344" s="12">
        <v>150.45745515718789</v>
      </c>
      <c r="I344" s="12">
        <v>203.90044114910967</v>
      </c>
      <c r="J344" s="12">
        <v>106.32084644574073</v>
      </c>
      <c r="K344" s="12">
        <v>194.01220607060804</v>
      </c>
      <c r="L344" s="11">
        <v>281.6411463227837</v>
      </c>
      <c r="M344" s="10">
        <v>259.82409392100294</v>
      </c>
      <c r="N344" s="12">
        <v>168.77879852030784</v>
      </c>
      <c r="O344" s="11">
        <v>116.17158283579111</v>
      </c>
      <c r="P344" s="10">
        <v>124.36718374189655</v>
      </c>
      <c r="Q344" s="12">
        <v>316.26132615824667</v>
      </c>
      <c r="R344" s="12">
        <v>242.95347269019706</v>
      </c>
      <c r="S344" s="12">
        <v>388.41425723292031</v>
      </c>
      <c r="T344" s="12">
        <v>208.18366953346987</v>
      </c>
      <c r="U344" s="12">
        <v>414.16782018751252</v>
      </c>
      <c r="V344" s="12">
        <v>551.44733712168147</v>
      </c>
      <c r="W344" s="12">
        <v>215.27313312850256</v>
      </c>
      <c r="X344" s="12">
        <v>422.88831039740131</v>
      </c>
      <c r="Y344" s="12">
        <v>259.46611346273102</v>
      </c>
      <c r="Z344" s="11">
        <v>265.43541679742646</v>
      </c>
      <c r="AA344" s="10">
        <v>168.37047267645426</v>
      </c>
      <c r="AB344" s="12">
        <v>181.97254989065098</v>
      </c>
      <c r="AC344" s="12">
        <v>445.21455956876093</v>
      </c>
      <c r="AD344" s="12">
        <v>182.90996592187361</v>
      </c>
      <c r="AE344" s="12">
        <v>178.43090623956766</v>
      </c>
      <c r="AF344" s="44">
        <v>603.15948313564729</v>
      </c>
      <c r="AG344" s="10">
        <v>650.20403123869687</v>
      </c>
      <c r="AH344" s="12">
        <v>272.28472324553655</v>
      </c>
      <c r="AI344" s="12">
        <v>225.5991631693154</v>
      </c>
      <c r="AJ344" s="12">
        <v>179.2952496453845</v>
      </c>
      <c r="AK344" s="12">
        <v>117.33017517199644</v>
      </c>
      <c r="AL344" s="11">
        <v>159.11202593486394</v>
      </c>
      <c r="AM344" s="10">
        <v>329.5808529900014</v>
      </c>
      <c r="AN344" s="12">
        <v>224.89637380878568</v>
      </c>
      <c r="AO344" s="12">
        <v>1044.9551119075038</v>
      </c>
      <c r="AP344" s="11">
        <v>114.05012974834368</v>
      </c>
      <c r="AQ344" s="10">
        <v>180.43464420765747</v>
      </c>
      <c r="AR344" s="12">
        <v>176.0658859438314</v>
      </c>
      <c r="AS344" s="12">
        <v>132.25116512118831</v>
      </c>
      <c r="AT344" s="11">
        <v>815.66864227918677</v>
      </c>
      <c r="AU344" s="12">
        <v>317.32167285438993</v>
      </c>
    </row>
    <row r="345" spans="1:47">
      <c r="A345" s="7">
        <v>41698</v>
      </c>
      <c r="B345" s="10"/>
      <c r="C345" s="11">
        <v>181.74373936103873</v>
      </c>
      <c r="D345" s="10">
        <v>171.96521312199491</v>
      </c>
      <c r="E345" s="12">
        <v>166.74001167500816</v>
      </c>
      <c r="F345" s="12">
        <v>190.64647484963396</v>
      </c>
      <c r="G345" s="12">
        <v>203.80223865722741</v>
      </c>
      <c r="H345" s="12">
        <v>161.9467504317029</v>
      </c>
      <c r="I345" s="12">
        <v>219.72907912616338</v>
      </c>
      <c r="J345" s="12">
        <v>113.27967527019349</v>
      </c>
      <c r="K345" s="12">
        <v>208.48725245516215</v>
      </c>
      <c r="L345" s="11">
        <v>292.03372027996829</v>
      </c>
      <c r="M345" s="10">
        <v>279.72415428461517</v>
      </c>
      <c r="N345" s="12">
        <v>175.68549343601302</v>
      </c>
      <c r="O345" s="11">
        <v>123.15680018748317</v>
      </c>
      <c r="P345" s="10">
        <v>129.8492558773012</v>
      </c>
      <c r="Q345" s="12">
        <v>332.5938294169261</v>
      </c>
      <c r="R345" s="12">
        <v>253.21654978420483</v>
      </c>
      <c r="S345" s="12">
        <v>404.4717639030402</v>
      </c>
      <c r="T345" s="12">
        <v>215.61060858617944</v>
      </c>
      <c r="U345" s="12">
        <v>428.49355200575422</v>
      </c>
      <c r="V345" s="12">
        <v>579.16495782463528</v>
      </c>
      <c r="W345" s="12">
        <v>224.10801043938076</v>
      </c>
      <c r="X345" s="12">
        <v>441.00575956442555</v>
      </c>
      <c r="Y345" s="12">
        <v>271.56544480030516</v>
      </c>
      <c r="Z345" s="11">
        <v>279.60763584369704</v>
      </c>
      <c r="AA345" s="10">
        <v>176.15318339316792</v>
      </c>
      <c r="AB345" s="12">
        <v>191.96031301355177</v>
      </c>
      <c r="AC345" s="12">
        <v>470.26466867608821</v>
      </c>
      <c r="AD345" s="12">
        <v>191.00290370271227</v>
      </c>
      <c r="AE345" s="12">
        <v>183.47311937763033</v>
      </c>
      <c r="AF345" s="44">
        <v>644.31785685449995</v>
      </c>
      <c r="AG345" s="10">
        <v>681.34365833423749</v>
      </c>
      <c r="AH345" s="12">
        <v>287.29271702552575</v>
      </c>
      <c r="AI345" s="12">
        <v>236.56687983952986</v>
      </c>
      <c r="AJ345" s="12">
        <v>186.92961144660475</v>
      </c>
      <c r="AK345" s="12">
        <v>124.12509279374682</v>
      </c>
      <c r="AL345" s="11">
        <v>168.75667034605775</v>
      </c>
      <c r="AM345" s="10">
        <v>343.92065600338645</v>
      </c>
      <c r="AN345" s="12">
        <v>235.94038146240015</v>
      </c>
      <c r="AO345" s="12">
        <v>1088.8710420995703</v>
      </c>
      <c r="AP345" s="11">
        <v>122.05935435020116</v>
      </c>
      <c r="AQ345" s="10">
        <v>192.25475206558906</v>
      </c>
      <c r="AR345" s="12">
        <v>184.04945365886567</v>
      </c>
      <c r="AS345" s="12">
        <v>136.77729312210931</v>
      </c>
      <c r="AT345" s="11">
        <v>853.79354976579282</v>
      </c>
      <c r="AU345" s="12">
        <v>336.30549741886489</v>
      </c>
    </row>
    <row r="346" spans="1:47">
      <c r="A346" s="7">
        <v>41729</v>
      </c>
      <c r="B346" s="10"/>
      <c r="C346" s="11">
        <v>180.61326656952644</v>
      </c>
      <c r="D346" s="10">
        <v>172.80423626494999</v>
      </c>
      <c r="E346" s="12">
        <v>163.49141231391042</v>
      </c>
      <c r="F346" s="12">
        <v>185.06104162805482</v>
      </c>
      <c r="G346" s="12">
        <v>197.26005954058218</v>
      </c>
      <c r="H346" s="12">
        <v>155.89994661668069</v>
      </c>
      <c r="I346" s="12">
        <v>214.46949928756877</v>
      </c>
      <c r="J346" s="12">
        <v>108.44558622990139</v>
      </c>
      <c r="K346" s="12">
        <v>199.83246643041775</v>
      </c>
      <c r="L346" s="11">
        <v>301.87607770976916</v>
      </c>
      <c r="M346" s="10">
        <v>273.08919542135851</v>
      </c>
      <c r="N346" s="12">
        <v>176.23696653721751</v>
      </c>
      <c r="O346" s="11">
        <v>121.73460162447971</v>
      </c>
      <c r="P346" s="10">
        <v>130.46650082731384</v>
      </c>
      <c r="Q346" s="12">
        <v>333.65901709791586</v>
      </c>
      <c r="R346" s="12">
        <v>255.54678611168114</v>
      </c>
      <c r="S346" s="12">
        <v>411.31848387877403</v>
      </c>
      <c r="T346" s="12">
        <v>219.69765572138607</v>
      </c>
      <c r="U346" s="12">
        <v>434.26832415772117</v>
      </c>
      <c r="V346" s="12">
        <v>588.99982614117096</v>
      </c>
      <c r="W346" s="12">
        <v>227.12586474611879</v>
      </c>
      <c r="X346" s="12">
        <v>450.25948745062453</v>
      </c>
      <c r="Y346" s="12">
        <v>273.40682859640305</v>
      </c>
      <c r="Z346" s="11">
        <v>281.35847726849869</v>
      </c>
      <c r="AA346" s="10">
        <v>176.87856258103017</v>
      </c>
      <c r="AB346" s="12">
        <v>197.27026520790164</v>
      </c>
      <c r="AC346" s="12">
        <v>477.700346800565</v>
      </c>
      <c r="AD346" s="12">
        <v>191.62182078685788</v>
      </c>
      <c r="AE346" s="12">
        <v>186.57186937589134</v>
      </c>
      <c r="AF346" s="44">
        <v>655.30775378548458</v>
      </c>
      <c r="AG346" s="10">
        <v>686.01544976212483</v>
      </c>
      <c r="AH346" s="12">
        <v>287.94738160871418</v>
      </c>
      <c r="AI346" s="12">
        <v>238.54836714490978</v>
      </c>
      <c r="AJ346" s="12">
        <v>187.85818776087936</v>
      </c>
      <c r="AK346" s="12">
        <v>125.23452077120299</v>
      </c>
      <c r="AL346" s="11">
        <v>170.27519250594366</v>
      </c>
      <c r="AM346" s="10">
        <v>346.98627921380677</v>
      </c>
      <c r="AN346" s="12">
        <v>236.85060800100337</v>
      </c>
      <c r="AO346" s="12">
        <v>1100.4213534774153</v>
      </c>
      <c r="AP346" s="11">
        <v>118.75234346613239</v>
      </c>
      <c r="AQ346" s="10">
        <v>191.27800272746381</v>
      </c>
      <c r="AR346" s="12">
        <v>184.22841405825955</v>
      </c>
      <c r="AS346" s="12">
        <v>137.91373519221116</v>
      </c>
      <c r="AT346" s="11">
        <v>865.55343443401648</v>
      </c>
      <c r="AU346" s="12">
        <v>342.24696597839363</v>
      </c>
    </row>
    <row r="347" spans="1:47">
      <c r="A347" s="7">
        <v>41759</v>
      </c>
      <c r="B347" s="10"/>
      <c r="C347" s="11">
        <v>184.62093480711758</v>
      </c>
      <c r="D347" s="10">
        <v>171.97551070313102</v>
      </c>
      <c r="E347" s="12">
        <v>165.25104432084407</v>
      </c>
      <c r="F347" s="12">
        <v>185.59613502962588</v>
      </c>
      <c r="G347" s="12">
        <v>195.15044203009899</v>
      </c>
      <c r="H347" s="12">
        <v>153.04975496455179</v>
      </c>
      <c r="I347" s="12">
        <v>212.23608903778546</v>
      </c>
      <c r="J347" s="12">
        <v>108.51148319688073</v>
      </c>
      <c r="K347" s="12">
        <v>196.85501976075022</v>
      </c>
      <c r="L347" s="11">
        <v>315.8964507467125</v>
      </c>
      <c r="M347" s="10">
        <v>266.2623522444984</v>
      </c>
      <c r="N347" s="12">
        <v>177.01519697293554</v>
      </c>
      <c r="O347" s="11">
        <v>121.12796157203097</v>
      </c>
      <c r="P347" s="10">
        <v>134.44985030055435</v>
      </c>
      <c r="Q347" s="12">
        <v>339.38573687332348</v>
      </c>
      <c r="R347" s="12">
        <v>257.75535979897688</v>
      </c>
      <c r="S347" s="12">
        <v>416.89746185583971</v>
      </c>
      <c r="T347" s="12">
        <v>224.48031620057012</v>
      </c>
      <c r="U347" s="12">
        <v>441.05284200213856</v>
      </c>
      <c r="V347" s="12">
        <v>594.18294199456363</v>
      </c>
      <c r="W347" s="12">
        <v>233.33466150996776</v>
      </c>
      <c r="X347" s="12">
        <v>458.12164517519903</v>
      </c>
      <c r="Y347" s="12">
        <v>280.50852942119934</v>
      </c>
      <c r="Z347" s="11">
        <v>281.30609318190579</v>
      </c>
      <c r="AA347" s="10">
        <v>180.68444152526331</v>
      </c>
      <c r="AB347" s="12">
        <v>202.22500648043732</v>
      </c>
      <c r="AC347" s="12">
        <v>475.86849745692285</v>
      </c>
      <c r="AD347" s="12">
        <v>194.95310317047469</v>
      </c>
      <c r="AE347" s="12">
        <v>188.170364259579</v>
      </c>
      <c r="AF347" s="44">
        <v>661.22889920053876</v>
      </c>
      <c r="AG347" s="10">
        <v>700.02729356996633</v>
      </c>
      <c r="AH347" s="12">
        <v>288.66545809131389</v>
      </c>
      <c r="AI347" s="12">
        <v>240.45374322496011</v>
      </c>
      <c r="AJ347" s="12">
        <v>190.85157840217852</v>
      </c>
      <c r="AK347" s="12">
        <v>126.83452025340232</v>
      </c>
      <c r="AL347" s="11">
        <v>172.18619230085409</v>
      </c>
      <c r="AM347" s="10">
        <v>356.41750548262968</v>
      </c>
      <c r="AN347" s="12">
        <v>237.4132052402741</v>
      </c>
      <c r="AO347" s="12">
        <v>1113.4463299862643</v>
      </c>
      <c r="AP347" s="11">
        <v>117.93792117167217</v>
      </c>
      <c r="AQ347" s="10">
        <v>190.91267995574577</v>
      </c>
      <c r="AR347" s="12">
        <v>184.53339071741485</v>
      </c>
      <c r="AS347" s="12">
        <v>138.68080664339359</v>
      </c>
      <c r="AT347" s="11">
        <v>875.19036817085157</v>
      </c>
      <c r="AU347" s="12">
        <v>345.70909526656317</v>
      </c>
    </row>
    <row r="348" spans="1:47">
      <c r="A348" s="7">
        <v>41789</v>
      </c>
      <c r="B348" s="10"/>
      <c r="C348" s="11">
        <v>188.06979986754976</v>
      </c>
      <c r="D348" s="10">
        <v>176.11090591142028</v>
      </c>
      <c r="E348" s="12">
        <v>170.87993483496228</v>
      </c>
      <c r="F348" s="12">
        <v>191.48548994555566</v>
      </c>
      <c r="G348" s="12">
        <v>202.88137950125576</v>
      </c>
      <c r="H348" s="12">
        <v>158.76631716421346</v>
      </c>
      <c r="I348" s="12">
        <v>218.54120181863021</v>
      </c>
      <c r="J348" s="12">
        <v>111.69654079887658</v>
      </c>
      <c r="K348" s="12">
        <v>204.44514749755837</v>
      </c>
      <c r="L348" s="11">
        <v>318.95103929535748</v>
      </c>
      <c r="M348" s="10">
        <v>274.87236909078882</v>
      </c>
      <c r="N348" s="12">
        <v>179.20688239325142</v>
      </c>
      <c r="O348" s="11">
        <v>125.134002647231</v>
      </c>
      <c r="P348" s="10">
        <v>135.27321038666526</v>
      </c>
      <c r="Q348" s="12">
        <v>344.07544405960039</v>
      </c>
      <c r="R348" s="12">
        <v>255.90006088267782</v>
      </c>
      <c r="S348" s="12">
        <v>422.15185526420402</v>
      </c>
      <c r="T348" s="12">
        <v>225.71837088766821</v>
      </c>
      <c r="U348" s="12">
        <v>442.0354163656126</v>
      </c>
      <c r="V348" s="12">
        <v>613.23857959386805</v>
      </c>
      <c r="W348" s="12">
        <v>234.81260608725469</v>
      </c>
      <c r="X348" s="12">
        <v>468.83986083220719</v>
      </c>
      <c r="Y348" s="12">
        <v>280.07636425156358</v>
      </c>
      <c r="Z348" s="11">
        <v>285.34273008033392</v>
      </c>
      <c r="AA348" s="10">
        <v>185.18754984440869</v>
      </c>
      <c r="AB348" s="12">
        <v>203.28720795593281</v>
      </c>
      <c r="AC348" s="12">
        <v>490.86144784150167</v>
      </c>
      <c r="AD348" s="12">
        <v>195.74441801704532</v>
      </c>
      <c r="AE348" s="12">
        <v>192.48576671157502</v>
      </c>
      <c r="AF348" s="44">
        <v>662.31121361974795</v>
      </c>
      <c r="AG348" s="10">
        <v>713.64498407710539</v>
      </c>
      <c r="AH348" s="12">
        <v>294.4906697499365</v>
      </c>
      <c r="AI348" s="12">
        <v>246.37785266671636</v>
      </c>
      <c r="AJ348" s="12">
        <v>195.66788748042913</v>
      </c>
      <c r="AK348" s="12">
        <v>128.45415608538968</v>
      </c>
      <c r="AL348" s="11">
        <v>173.99124397573939</v>
      </c>
      <c r="AM348" s="10">
        <v>354.83218930725263</v>
      </c>
      <c r="AN348" s="12">
        <v>240.03966480755679</v>
      </c>
      <c r="AO348" s="12">
        <v>1126.150468048352</v>
      </c>
      <c r="AP348" s="11">
        <v>121.97524847860308</v>
      </c>
      <c r="AQ348" s="10">
        <v>197.06119280427993</v>
      </c>
      <c r="AR348" s="12">
        <v>189.58738775628922</v>
      </c>
      <c r="AS348" s="12">
        <v>141.61475411369108</v>
      </c>
      <c r="AT348" s="11">
        <v>892.0033250634898</v>
      </c>
      <c r="AU348" s="12">
        <v>346.07263225585507</v>
      </c>
    </row>
    <row r="349" spans="1:47">
      <c r="A349" s="7">
        <v>41820</v>
      </c>
      <c r="B349" s="10"/>
      <c r="C349" s="11">
        <v>192.15330569677064</v>
      </c>
      <c r="D349" s="10">
        <v>181.12382014245409</v>
      </c>
      <c r="E349" s="12">
        <v>178.52378655998311</v>
      </c>
      <c r="F349" s="12">
        <v>199.14032253106151</v>
      </c>
      <c r="G349" s="12">
        <v>209.00277805035685</v>
      </c>
      <c r="H349" s="12">
        <v>164.50568003816605</v>
      </c>
      <c r="I349" s="12">
        <v>225.10803992142721</v>
      </c>
      <c r="J349" s="12">
        <v>114.01623121025972</v>
      </c>
      <c r="K349" s="12">
        <v>213.44938359959554</v>
      </c>
      <c r="L349" s="11">
        <v>339.10383992141948</v>
      </c>
      <c r="M349" s="10">
        <v>285.74555093106693</v>
      </c>
      <c r="N349" s="12">
        <v>182.56201321570546</v>
      </c>
      <c r="O349" s="11">
        <v>130.91661348257989</v>
      </c>
      <c r="P349" s="10">
        <v>139.34957529455608</v>
      </c>
      <c r="Q349" s="12">
        <v>356.95071014519095</v>
      </c>
      <c r="R349" s="12">
        <v>266.45384591848295</v>
      </c>
      <c r="S349" s="12">
        <v>435.37527618291159</v>
      </c>
      <c r="T349" s="12">
        <v>233.79282175671233</v>
      </c>
      <c r="U349" s="12">
        <v>459.93595500472446</v>
      </c>
      <c r="V349" s="12">
        <v>634.74538380841432</v>
      </c>
      <c r="W349" s="12">
        <v>243.58055896744014</v>
      </c>
      <c r="X349" s="12">
        <v>481.709374331025</v>
      </c>
      <c r="Y349" s="12">
        <v>288.9274304481803</v>
      </c>
      <c r="Z349" s="11">
        <v>292.11805509450323</v>
      </c>
      <c r="AA349" s="10">
        <v>191.13310819507586</v>
      </c>
      <c r="AB349" s="12">
        <v>210.10521193354711</v>
      </c>
      <c r="AC349" s="12">
        <v>501.3289987940118</v>
      </c>
      <c r="AD349" s="12">
        <v>204.64327895379859</v>
      </c>
      <c r="AE349" s="12">
        <v>200.89504328256481</v>
      </c>
      <c r="AF349" s="44">
        <v>685.34147516930966</v>
      </c>
      <c r="AG349" s="10">
        <v>739.88465092689853</v>
      </c>
      <c r="AH349" s="12">
        <v>308.78469098961187</v>
      </c>
      <c r="AI349" s="12">
        <v>255.80559328962931</v>
      </c>
      <c r="AJ349" s="12">
        <v>202.72131185351972</v>
      </c>
      <c r="AK349" s="12">
        <v>134.0741910136268</v>
      </c>
      <c r="AL349" s="11">
        <v>181.78348057982319</v>
      </c>
      <c r="AM349" s="10">
        <v>364.65457914251493</v>
      </c>
      <c r="AN349" s="12">
        <v>242.21308160100625</v>
      </c>
      <c r="AO349" s="12">
        <v>1147.561903768137</v>
      </c>
      <c r="AP349" s="11">
        <v>123.54149706706426</v>
      </c>
      <c r="AQ349" s="10">
        <v>209.04600525111664</v>
      </c>
      <c r="AR349" s="12">
        <v>195.86421117820441</v>
      </c>
      <c r="AS349" s="12">
        <v>143.44629324505732</v>
      </c>
      <c r="AT349" s="11">
        <v>915.26252307026971</v>
      </c>
      <c r="AU349" s="12">
        <v>356.743728463975</v>
      </c>
    </row>
    <row r="350" spans="1:47">
      <c r="A350" s="7">
        <v>41851</v>
      </c>
      <c r="B350" s="10"/>
      <c r="C350" s="11">
        <v>188.94778144253974</v>
      </c>
      <c r="D350" s="10">
        <v>177.41572786192737</v>
      </c>
      <c r="E350" s="12">
        <v>177.48557548334364</v>
      </c>
      <c r="F350" s="12">
        <v>196.76161319106407</v>
      </c>
      <c r="G350" s="12">
        <v>205.89812402292193</v>
      </c>
      <c r="H350" s="12">
        <v>164.19891477791117</v>
      </c>
      <c r="I350" s="12">
        <v>224.60527356723946</v>
      </c>
      <c r="J350" s="12">
        <v>113.3796589457321</v>
      </c>
      <c r="K350" s="12">
        <v>208.72410132111793</v>
      </c>
      <c r="L350" s="11">
        <v>322.60228342553734</v>
      </c>
      <c r="M350" s="10">
        <v>284.18660176754241</v>
      </c>
      <c r="N350" s="12">
        <v>176.49820749047333</v>
      </c>
      <c r="O350" s="11">
        <v>127.49680306954846</v>
      </c>
      <c r="P350" s="10">
        <v>138.00020142139218</v>
      </c>
      <c r="Q350" s="12">
        <v>360.72020936207451</v>
      </c>
      <c r="R350" s="12">
        <v>268.53747301376205</v>
      </c>
      <c r="S350" s="12">
        <v>438.49045979276195</v>
      </c>
      <c r="T350" s="12">
        <v>232.64928993033428</v>
      </c>
      <c r="U350" s="12">
        <v>461.176444345714</v>
      </c>
      <c r="V350" s="12">
        <v>644.11738319148742</v>
      </c>
      <c r="W350" s="12">
        <v>241.74791219078315</v>
      </c>
      <c r="X350" s="12">
        <v>482.80468956411744</v>
      </c>
      <c r="Y350" s="12">
        <v>281.90675220617015</v>
      </c>
      <c r="Z350" s="11">
        <v>284.92032566299889</v>
      </c>
      <c r="AA350" s="10">
        <v>189.77043053358153</v>
      </c>
      <c r="AB350" s="12">
        <v>204.9305142823101</v>
      </c>
      <c r="AC350" s="12">
        <v>488.6837759078781</v>
      </c>
      <c r="AD350" s="12">
        <v>204.70943831724702</v>
      </c>
      <c r="AE350" s="12">
        <v>196.65904466678825</v>
      </c>
      <c r="AF350" s="44">
        <v>661.8095177948112</v>
      </c>
      <c r="AG350" s="10">
        <v>736.1659058465242</v>
      </c>
      <c r="AH350" s="12">
        <v>299.74036188799852</v>
      </c>
      <c r="AI350" s="12">
        <v>248.6085265946752</v>
      </c>
      <c r="AJ350" s="12">
        <v>197.03548304959074</v>
      </c>
      <c r="AK350" s="12">
        <v>131.79477912412005</v>
      </c>
      <c r="AL350" s="11">
        <v>179.66202776537892</v>
      </c>
      <c r="AM350" s="10">
        <v>349.29723599521344</v>
      </c>
      <c r="AN350" s="12">
        <v>236.89162238324593</v>
      </c>
      <c r="AO350" s="12">
        <v>1121.3408764378055</v>
      </c>
      <c r="AP350" s="11">
        <v>123.06272364267319</v>
      </c>
      <c r="AQ350" s="10">
        <v>206.62289043176446</v>
      </c>
      <c r="AR350" s="12">
        <v>192.65445273271774</v>
      </c>
      <c r="AS350" s="12">
        <v>142.03057938749464</v>
      </c>
      <c r="AT350" s="11">
        <v>896.13322100410699</v>
      </c>
      <c r="AU350" s="12">
        <v>349.28447076896816</v>
      </c>
    </row>
    <row r="351" spans="1:47">
      <c r="A351" s="7">
        <v>41880</v>
      </c>
      <c r="B351" s="10"/>
      <c r="C351" s="11">
        <v>195.9584200569565</v>
      </c>
      <c r="D351" s="10">
        <v>186.381534253175</v>
      </c>
      <c r="E351" s="12">
        <v>184.82798739095909</v>
      </c>
      <c r="F351" s="12">
        <v>204.76562408586184</v>
      </c>
      <c r="G351" s="12">
        <v>216.45042065634073</v>
      </c>
      <c r="H351" s="12">
        <v>171.76081506712327</v>
      </c>
      <c r="I351" s="12">
        <v>231.96163898130484</v>
      </c>
      <c r="J351" s="12">
        <v>118.03025788246795</v>
      </c>
      <c r="K351" s="12">
        <v>220.05217318264977</v>
      </c>
      <c r="L351" s="11">
        <v>335.58569001646998</v>
      </c>
      <c r="M351" s="10">
        <v>299.50906438839286</v>
      </c>
      <c r="N351" s="12">
        <v>182.29863695671767</v>
      </c>
      <c r="O351" s="11">
        <v>132.83689585354509</v>
      </c>
      <c r="P351" s="10">
        <v>143.24741779260845</v>
      </c>
      <c r="Q351" s="12">
        <v>377.25471608329781</v>
      </c>
      <c r="R351" s="12">
        <v>280.13792696246071</v>
      </c>
      <c r="S351" s="12">
        <v>457.37627409925915</v>
      </c>
      <c r="T351" s="12">
        <v>242.35487958818504</v>
      </c>
      <c r="U351" s="12">
        <v>479.44156947878929</v>
      </c>
      <c r="V351" s="12">
        <v>672.61348936767524</v>
      </c>
      <c r="W351" s="12">
        <v>250.57997832436249</v>
      </c>
      <c r="X351" s="12">
        <v>501.24764515277991</v>
      </c>
      <c r="Y351" s="12">
        <v>292.51730707109743</v>
      </c>
      <c r="Z351" s="11">
        <v>295.59188861849498</v>
      </c>
      <c r="AA351" s="10">
        <v>196.4961976057289</v>
      </c>
      <c r="AB351" s="12">
        <v>213.08435502298647</v>
      </c>
      <c r="AC351" s="12">
        <v>506.40036277512081</v>
      </c>
      <c r="AD351" s="12">
        <v>213.54931868761943</v>
      </c>
      <c r="AE351" s="12">
        <v>205.87514207871749</v>
      </c>
      <c r="AF351" s="44">
        <v>684.53611435361677</v>
      </c>
      <c r="AG351" s="10">
        <v>765.12142662011149</v>
      </c>
      <c r="AH351" s="12">
        <v>311.21302197140511</v>
      </c>
      <c r="AI351" s="12">
        <v>258.89703244774137</v>
      </c>
      <c r="AJ351" s="12">
        <v>204.9305921884731</v>
      </c>
      <c r="AK351" s="12">
        <v>137.04556359831713</v>
      </c>
      <c r="AL351" s="11">
        <v>186.49900674948628</v>
      </c>
      <c r="AM351" s="10">
        <v>364.98536101150404</v>
      </c>
      <c r="AN351" s="12">
        <v>246.94654640184058</v>
      </c>
      <c r="AO351" s="12">
        <v>1158.4132792110338</v>
      </c>
      <c r="AP351" s="11">
        <v>126.9948027743132</v>
      </c>
      <c r="AQ351" s="10">
        <v>215.3395491745778</v>
      </c>
      <c r="AR351" s="12">
        <v>199.02585581148529</v>
      </c>
      <c r="AS351" s="12">
        <v>147.48837653559423</v>
      </c>
      <c r="AT351" s="11">
        <v>932.51758973622179</v>
      </c>
      <c r="AU351" s="12">
        <v>365.53817906913156</v>
      </c>
    </row>
    <row r="352" spans="1:47">
      <c r="A352" s="7">
        <v>41912</v>
      </c>
      <c r="B352" s="10"/>
      <c r="C352" s="11">
        <v>189.8140876477126</v>
      </c>
      <c r="D352" s="10">
        <v>177.24454397895809</v>
      </c>
      <c r="E352" s="12">
        <v>177.50781396597606</v>
      </c>
      <c r="F352" s="12">
        <v>196.93776177919852</v>
      </c>
      <c r="G352" s="12">
        <v>215.54888420580292</v>
      </c>
      <c r="H352" s="12">
        <v>168.08345620650576</v>
      </c>
      <c r="I352" s="12">
        <v>227.44104530665527</v>
      </c>
      <c r="J352" s="12">
        <v>115.3611181464606</v>
      </c>
      <c r="K352" s="12">
        <v>215.98787727602513</v>
      </c>
      <c r="L352" s="11">
        <v>308.00077945550555</v>
      </c>
      <c r="M352" s="10">
        <v>289.98690748220474</v>
      </c>
      <c r="N352" s="12">
        <v>177.14529626133094</v>
      </c>
      <c r="O352" s="11">
        <v>130.19202660281172</v>
      </c>
      <c r="P352" s="10">
        <v>136.68231289739845</v>
      </c>
      <c r="Q352" s="12">
        <v>356.23322442241454</v>
      </c>
      <c r="R352" s="12">
        <v>268.02583746962279</v>
      </c>
      <c r="S352" s="12">
        <v>431.47308514622625</v>
      </c>
      <c r="T352" s="12">
        <v>230.68562606616749</v>
      </c>
      <c r="U352" s="12">
        <v>458.83375400563125</v>
      </c>
      <c r="V352" s="12">
        <v>642.60053583104491</v>
      </c>
      <c r="W352" s="12">
        <v>238.40069674422114</v>
      </c>
      <c r="X352" s="12">
        <v>479.30571088773974</v>
      </c>
      <c r="Y352" s="12">
        <v>283.60940420225666</v>
      </c>
      <c r="Z352" s="11">
        <v>288.25951763543071</v>
      </c>
      <c r="AA352" s="10">
        <v>187.80688320047261</v>
      </c>
      <c r="AB352" s="12">
        <v>206.6492387739784</v>
      </c>
      <c r="AC352" s="12">
        <v>496.95282754103204</v>
      </c>
      <c r="AD352" s="12">
        <v>204.03259883039959</v>
      </c>
      <c r="AE352" s="12">
        <v>198.63302235520754</v>
      </c>
      <c r="AF352" s="44">
        <v>653.12023256367581</v>
      </c>
      <c r="AG352" s="10">
        <v>729.44406442679019</v>
      </c>
      <c r="AH352" s="12">
        <v>298.07931988196646</v>
      </c>
      <c r="AI352" s="12">
        <v>252.32601864659173</v>
      </c>
      <c r="AJ352" s="12">
        <v>199.5938934876514</v>
      </c>
      <c r="AK352" s="12">
        <v>133.18713427293605</v>
      </c>
      <c r="AL352" s="11">
        <v>179.91789510380261</v>
      </c>
      <c r="AM352" s="10">
        <v>359.22913258525904</v>
      </c>
      <c r="AN352" s="12">
        <v>247.26792033731891</v>
      </c>
      <c r="AO352" s="12">
        <v>1136.5616759656882</v>
      </c>
      <c r="AP352" s="11">
        <v>124.67020647636643</v>
      </c>
      <c r="AQ352" s="10">
        <v>206.39455284960562</v>
      </c>
      <c r="AR352" s="12">
        <v>190.55253899107069</v>
      </c>
      <c r="AS352" s="12">
        <v>146.74456895429287</v>
      </c>
      <c r="AT352" s="11">
        <v>906.23106406822785</v>
      </c>
      <c r="AU352" s="12">
        <v>353.72241153093165</v>
      </c>
    </row>
    <row r="353" spans="1:47">
      <c r="A353" s="7">
        <v>41943</v>
      </c>
      <c r="B353" s="10"/>
      <c r="C353" s="11">
        <v>200.02523451271614</v>
      </c>
      <c r="D353" s="10">
        <v>178.92251283436264</v>
      </c>
      <c r="E353" s="12">
        <v>179.56177800480623</v>
      </c>
      <c r="F353" s="12">
        <v>206.58931117916643</v>
      </c>
      <c r="G353" s="12">
        <v>220.84813324516358</v>
      </c>
      <c r="H353" s="12">
        <v>174.59541573347477</v>
      </c>
      <c r="I353" s="12">
        <v>235.43602013427605</v>
      </c>
      <c r="J353" s="12">
        <v>121.62824232599559</v>
      </c>
      <c r="K353" s="12">
        <v>221.34824233209292</v>
      </c>
      <c r="L353" s="11">
        <v>298.05993763389364</v>
      </c>
      <c r="M353" s="10">
        <v>299.51278297164481</v>
      </c>
      <c r="N353" s="12">
        <v>179.30033913120425</v>
      </c>
      <c r="O353" s="11">
        <v>133.89353542123763</v>
      </c>
      <c r="P353" s="10">
        <v>137.63563360135217</v>
      </c>
      <c r="Q353" s="12">
        <v>362.29813561467171</v>
      </c>
      <c r="R353" s="12">
        <v>271.85365090111981</v>
      </c>
      <c r="S353" s="12">
        <v>439.7774251830308</v>
      </c>
      <c r="T353" s="12">
        <v>233.21348234928962</v>
      </c>
      <c r="U353" s="12">
        <v>465.12193326615915</v>
      </c>
      <c r="V353" s="12">
        <v>640.57879066478915</v>
      </c>
      <c r="W353" s="12">
        <v>240.31621523127006</v>
      </c>
      <c r="X353" s="12">
        <v>487.67538995574472</v>
      </c>
      <c r="Y353" s="12">
        <v>287.61163663122989</v>
      </c>
      <c r="Z353" s="11">
        <v>304.12996203769467</v>
      </c>
      <c r="AA353" s="10">
        <v>189.20635709989779</v>
      </c>
      <c r="AB353" s="12">
        <v>211.94125351447491</v>
      </c>
      <c r="AC353" s="12">
        <v>510.01231985674167</v>
      </c>
      <c r="AD353" s="12">
        <v>203.17144523072102</v>
      </c>
      <c r="AE353" s="12">
        <v>204.99287995753869</v>
      </c>
      <c r="AF353" s="44">
        <v>660.86300325162176</v>
      </c>
      <c r="AG353" s="10">
        <v>735.41668334796384</v>
      </c>
      <c r="AH353" s="12">
        <v>304.27992390669817</v>
      </c>
      <c r="AI353" s="12">
        <v>261.01973981279718</v>
      </c>
      <c r="AJ353" s="12">
        <v>205.00021566447407</v>
      </c>
      <c r="AK353" s="12">
        <v>133.2208840347383</v>
      </c>
      <c r="AL353" s="11">
        <v>180.74031926943832</v>
      </c>
      <c r="AM353" s="10">
        <v>380.17553847404236</v>
      </c>
      <c r="AN353" s="12">
        <v>258.93210883612414</v>
      </c>
      <c r="AO353" s="12">
        <v>1208.2261298127548</v>
      </c>
      <c r="AP353" s="11">
        <v>130.11803551124208</v>
      </c>
      <c r="AQ353" s="10">
        <v>213.24001035186024</v>
      </c>
      <c r="AR353" s="12">
        <v>185.97878105690006</v>
      </c>
      <c r="AS353" s="12">
        <v>149.70287526366249</v>
      </c>
      <c r="AT353" s="11">
        <v>949.33231147241793</v>
      </c>
      <c r="AU353" s="12">
        <v>361.95444773836743</v>
      </c>
    </row>
    <row r="354" spans="1:47">
      <c r="A354" s="7">
        <v>41971</v>
      </c>
      <c r="B354" s="10"/>
      <c r="C354" s="11">
        <v>205.7203827083114</v>
      </c>
      <c r="D354" s="10">
        <v>180.41999549880651</v>
      </c>
      <c r="E354" s="12">
        <v>181.08535639262718</v>
      </c>
      <c r="F354" s="12">
        <v>210.3641549402065</v>
      </c>
      <c r="G354" s="12">
        <v>227.99505910209206</v>
      </c>
      <c r="H354" s="12">
        <v>181.5597905137769</v>
      </c>
      <c r="I354" s="12">
        <v>242.72352950765497</v>
      </c>
      <c r="J354" s="12">
        <v>124.62703086457192</v>
      </c>
      <c r="K354" s="12">
        <v>227.30858234496935</v>
      </c>
      <c r="L354" s="11">
        <v>281.25868613659981</v>
      </c>
      <c r="M354" s="10">
        <v>303.58829041012041</v>
      </c>
      <c r="N354" s="12">
        <v>183.33031035790361</v>
      </c>
      <c r="O354" s="11">
        <v>135.48113827468021</v>
      </c>
      <c r="P354" s="10">
        <v>139.62693558983872</v>
      </c>
      <c r="Q354" s="12">
        <v>333.76101970607101</v>
      </c>
      <c r="R354" s="12">
        <v>264.01755001306543</v>
      </c>
      <c r="S354" s="12">
        <v>415.49726043115379</v>
      </c>
      <c r="T354" s="12">
        <v>229.00232543000249</v>
      </c>
      <c r="U354" s="12">
        <v>454.14504566886359</v>
      </c>
      <c r="V354" s="12">
        <v>584.24502749055682</v>
      </c>
      <c r="W354" s="12">
        <v>236.47880038095332</v>
      </c>
      <c r="X354" s="12">
        <v>465.36620798198288</v>
      </c>
      <c r="Y354" s="12">
        <v>294.72402925249031</v>
      </c>
      <c r="Z354" s="11">
        <v>314.03646830285476</v>
      </c>
      <c r="AA354" s="10">
        <v>189.62332853596783</v>
      </c>
      <c r="AB354" s="12">
        <v>212.80958683798968</v>
      </c>
      <c r="AC354" s="12">
        <v>530.27111591224764</v>
      </c>
      <c r="AD354" s="12">
        <v>199.24178458850082</v>
      </c>
      <c r="AE354" s="12">
        <v>209.47220023264649</v>
      </c>
      <c r="AF354" s="44">
        <v>643.1522662993732</v>
      </c>
      <c r="AG354" s="10">
        <v>738.64305698252622</v>
      </c>
      <c r="AH354" s="12">
        <v>302.17990783005808</v>
      </c>
      <c r="AI354" s="12">
        <v>270.84346539184213</v>
      </c>
      <c r="AJ354" s="12">
        <v>211.27707607516126</v>
      </c>
      <c r="AK354" s="12">
        <v>133.26300524633146</v>
      </c>
      <c r="AL354" s="11">
        <v>179.18506719076345</v>
      </c>
      <c r="AM354" s="10">
        <v>389.9215753696937</v>
      </c>
      <c r="AN354" s="12">
        <v>269.84417071870769</v>
      </c>
      <c r="AO354" s="12">
        <v>1254.116433269174</v>
      </c>
      <c r="AP354" s="11">
        <v>132.90794356690674</v>
      </c>
      <c r="AQ354" s="10">
        <v>216.77334752673039</v>
      </c>
      <c r="AR354" s="12">
        <v>187.10558347250785</v>
      </c>
      <c r="AS354" s="12">
        <v>153.15843447539802</v>
      </c>
      <c r="AT354" s="11">
        <v>962.1278036344969</v>
      </c>
      <c r="AU354" s="12">
        <v>369.33996045445201</v>
      </c>
    </row>
    <row r="355" spans="1:47">
      <c r="A355" s="7">
        <v>42004</v>
      </c>
      <c r="B355" s="10"/>
      <c r="C355" s="11">
        <v>205.90722609407101</v>
      </c>
      <c r="D355" s="10">
        <v>180.64854593723467</v>
      </c>
      <c r="E355" s="12">
        <v>180.72008873272495</v>
      </c>
      <c r="F355" s="12">
        <v>206.52520040424693</v>
      </c>
      <c r="G355" s="12">
        <v>224.3023163364756</v>
      </c>
      <c r="H355" s="12">
        <v>180.30254785883386</v>
      </c>
      <c r="I355" s="12">
        <v>242.05791538932954</v>
      </c>
      <c r="J355" s="12">
        <v>123.96203227870841</v>
      </c>
      <c r="K355" s="12">
        <v>227.26164057822285</v>
      </c>
      <c r="L355" s="11">
        <v>279.54591919228801</v>
      </c>
      <c r="M355" s="10">
        <v>303.22836258714352</v>
      </c>
      <c r="N355" s="12">
        <v>182.95040112078061</v>
      </c>
      <c r="O355" s="11">
        <v>134.68982403487459</v>
      </c>
      <c r="P355" s="10">
        <v>140.23244163863845</v>
      </c>
      <c r="Q355" s="12">
        <v>328.6485468534035</v>
      </c>
      <c r="R355" s="12">
        <v>256.99416718681812</v>
      </c>
      <c r="S355" s="12">
        <v>408.24925489593301</v>
      </c>
      <c r="T355" s="12">
        <v>225.11150127534873</v>
      </c>
      <c r="U355" s="12">
        <v>443.54993447166157</v>
      </c>
      <c r="V355" s="12">
        <v>576.98254358395252</v>
      </c>
      <c r="W355" s="12">
        <v>234.08995469353334</v>
      </c>
      <c r="X355" s="12">
        <v>457.45057826703345</v>
      </c>
      <c r="Y355" s="12">
        <v>296.27541566189478</v>
      </c>
      <c r="Z355" s="11">
        <v>318.16497321882167</v>
      </c>
      <c r="AA355" s="10">
        <v>189.1878104697164</v>
      </c>
      <c r="AB355" s="12">
        <v>211.85778379666081</v>
      </c>
      <c r="AC355" s="12">
        <v>528.01423356798705</v>
      </c>
      <c r="AD355" s="12">
        <v>194.54510727926515</v>
      </c>
      <c r="AE355" s="12">
        <v>209.99655576158278</v>
      </c>
      <c r="AF355" s="44">
        <v>641.48856128777891</v>
      </c>
      <c r="AG355" s="10">
        <v>735.581560839095</v>
      </c>
      <c r="AH355" s="12">
        <v>304.92739123344273</v>
      </c>
      <c r="AI355" s="12">
        <v>268.07871418249539</v>
      </c>
      <c r="AJ355" s="12">
        <v>209.63070103766279</v>
      </c>
      <c r="AK355" s="12">
        <v>134.58583711501197</v>
      </c>
      <c r="AL355" s="11">
        <v>179.22824472116636</v>
      </c>
      <c r="AM355" s="10">
        <v>394.5018954458356</v>
      </c>
      <c r="AN355" s="12">
        <v>271.12275601644211</v>
      </c>
      <c r="AO355" s="12">
        <v>1270.6875841012206</v>
      </c>
      <c r="AP355" s="11">
        <v>133.07176949330719</v>
      </c>
      <c r="AQ355" s="10">
        <v>217.95758523678654</v>
      </c>
      <c r="AR355" s="12">
        <v>184.06578221537504</v>
      </c>
      <c r="AS355" s="12">
        <v>151.84820109849466</v>
      </c>
      <c r="AT355" s="11">
        <v>975.98373361062022</v>
      </c>
      <c r="AU355" s="12">
        <v>367.96624806570281</v>
      </c>
    </row>
    <row r="356" spans="1:47">
      <c r="A356" s="7">
        <v>42034</v>
      </c>
      <c r="B356" s="10"/>
      <c r="C356" s="11">
        <v>205.0040665609765</v>
      </c>
      <c r="D356" s="10">
        <v>169.33163120749236</v>
      </c>
      <c r="E356" s="12">
        <v>180.4918975689078</v>
      </c>
      <c r="F356" s="12">
        <v>209.28641289554966</v>
      </c>
      <c r="G356" s="12">
        <v>223.83997193980616</v>
      </c>
      <c r="H356" s="12">
        <v>176.56128435366401</v>
      </c>
      <c r="I356" s="12">
        <v>237.75306892131479</v>
      </c>
      <c r="J356" s="12">
        <v>124.50381716192071</v>
      </c>
      <c r="K356" s="12">
        <v>223.93572648997792</v>
      </c>
      <c r="L356" s="11">
        <v>272.81341667461896</v>
      </c>
      <c r="M356" s="10">
        <v>296.46836708322502</v>
      </c>
      <c r="N356" s="12">
        <v>175.60440530388243</v>
      </c>
      <c r="O356" s="11">
        <v>131.8118992521415</v>
      </c>
      <c r="P356" s="10">
        <v>131.54618674519227</v>
      </c>
      <c r="Q356" s="12">
        <v>309.38510389601987</v>
      </c>
      <c r="R356" s="12">
        <v>241.81302286429519</v>
      </c>
      <c r="S356" s="12">
        <v>384.47977882628004</v>
      </c>
      <c r="T356" s="12">
        <v>210.16984722204862</v>
      </c>
      <c r="U356" s="12">
        <v>413.00480886954733</v>
      </c>
      <c r="V356" s="12">
        <v>551.0871744374424</v>
      </c>
      <c r="W356" s="12">
        <v>218.39474083699437</v>
      </c>
      <c r="X356" s="12">
        <v>427.32770545253152</v>
      </c>
      <c r="Y356" s="12">
        <v>280.88631954162139</v>
      </c>
      <c r="Z356" s="11">
        <v>315.12387064276135</v>
      </c>
      <c r="AA356" s="10">
        <v>182.56779727914966</v>
      </c>
      <c r="AB356" s="12">
        <v>204.10506244234816</v>
      </c>
      <c r="AC356" s="12">
        <v>509.82041411328038</v>
      </c>
      <c r="AD356" s="12">
        <v>185.56129063362985</v>
      </c>
      <c r="AE356" s="12">
        <v>202.02763315830441</v>
      </c>
      <c r="AF356" s="44">
        <v>607.86400974186847</v>
      </c>
      <c r="AG356" s="10">
        <v>717.91785861805556</v>
      </c>
      <c r="AH356" s="12">
        <v>298.12120329687525</v>
      </c>
      <c r="AI356" s="12">
        <v>258.40498431931945</v>
      </c>
      <c r="AJ356" s="12">
        <v>200.46210986556736</v>
      </c>
      <c r="AK356" s="12">
        <v>126.20176083263644</v>
      </c>
      <c r="AL356" s="11">
        <v>174.35603132920835</v>
      </c>
      <c r="AM356" s="10">
        <v>400.50698883919881</v>
      </c>
      <c r="AN356" s="12">
        <v>268.81915283207246</v>
      </c>
      <c r="AO356" s="12">
        <v>1276.2603561336055</v>
      </c>
      <c r="AP356" s="11">
        <v>133.4113299571064</v>
      </c>
      <c r="AQ356" s="10">
        <v>211.40589563616152</v>
      </c>
      <c r="AR356" s="12">
        <v>175.6654189894264</v>
      </c>
      <c r="AS356" s="12">
        <v>147.73247023185303</v>
      </c>
      <c r="AT356" s="11">
        <v>961.15349616737649</v>
      </c>
      <c r="AU356" s="12">
        <v>347.39864088516174</v>
      </c>
    </row>
    <row r="357" spans="1:47">
      <c r="A357" s="7">
        <v>42062</v>
      </c>
      <c r="B357" s="10"/>
      <c r="C357" s="11">
        <v>209.21376952031426</v>
      </c>
      <c r="D357" s="10">
        <v>180.738734432039</v>
      </c>
      <c r="E357" s="12">
        <v>190.12248138066698</v>
      </c>
      <c r="F357" s="12">
        <v>216.36421899096365</v>
      </c>
      <c r="G357" s="12">
        <v>235.18277080065079</v>
      </c>
      <c r="H357" s="12">
        <v>189.42211386138314</v>
      </c>
      <c r="I357" s="12">
        <v>252.81888565171607</v>
      </c>
      <c r="J357" s="12">
        <v>130.24559433493891</v>
      </c>
      <c r="K357" s="12">
        <v>242.10008969939901</v>
      </c>
      <c r="L357" s="11">
        <v>275.95373528376882</v>
      </c>
      <c r="M357" s="10">
        <v>320.66515069194088</v>
      </c>
      <c r="N357" s="12">
        <v>184.77849669448383</v>
      </c>
      <c r="O357" s="11">
        <v>139.35901937208422</v>
      </c>
      <c r="P357" s="10">
        <v>139.39030949807932</v>
      </c>
      <c r="Q357" s="12">
        <v>333.3855506148991</v>
      </c>
      <c r="R357" s="12">
        <v>260.30712074860838</v>
      </c>
      <c r="S357" s="12">
        <v>415.25416110458639</v>
      </c>
      <c r="T357" s="12">
        <v>226.8465091341775</v>
      </c>
      <c r="U357" s="12">
        <v>442.96788764454135</v>
      </c>
      <c r="V357" s="12">
        <v>595.39389032519955</v>
      </c>
      <c r="W357" s="12">
        <v>234.3485566312909</v>
      </c>
      <c r="X357" s="12">
        <v>465.57350329735181</v>
      </c>
      <c r="Y357" s="12">
        <v>296.34960764054205</v>
      </c>
      <c r="Z357" s="11">
        <v>329.91161008167109</v>
      </c>
      <c r="AA357" s="10">
        <v>193.35220526718766</v>
      </c>
      <c r="AB357" s="12">
        <v>212.49299187125999</v>
      </c>
      <c r="AC357" s="12">
        <v>536.53646467839269</v>
      </c>
      <c r="AD357" s="12">
        <v>198.85287828758365</v>
      </c>
      <c r="AE357" s="12">
        <v>217.92376928542203</v>
      </c>
      <c r="AF357" s="44">
        <v>638.78915888059305</v>
      </c>
      <c r="AG357" s="10">
        <v>762.45912221931712</v>
      </c>
      <c r="AH357" s="12">
        <v>314.38647563446114</v>
      </c>
      <c r="AI357" s="12">
        <v>272.11995233313695</v>
      </c>
      <c r="AJ357" s="12">
        <v>211.26269071291105</v>
      </c>
      <c r="AK357" s="12">
        <v>134.46724127917656</v>
      </c>
      <c r="AL357" s="11">
        <v>185.73081616678238</v>
      </c>
      <c r="AM357" s="10">
        <v>393.24846653465517</v>
      </c>
      <c r="AN357" s="12">
        <v>282.60537434728309</v>
      </c>
      <c r="AO357" s="12">
        <v>1302.6993824273327</v>
      </c>
      <c r="AP357" s="11">
        <v>138.86619981764161</v>
      </c>
      <c r="AQ357" s="10">
        <v>223.51703995592729</v>
      </c>
      <c r="AR357" s="12">
        <v>186.66843044945747</v>
      </c>
      <c r="AS357" s="12">
        <v>156.03273301766578</v>
      </c>
      <c r="AT357" s="11">
        <v>991.04783241158009</v>
      </c>
      <c r="AU357" s="12">
        <v>367.44259769660232</v>
      </c>
    </row>
    <row r="358" spans="1:47">
      <c r="A358" s="7">
        <v>42094</v>
      </c>
      <c r="B358" s="10"/>
      <c r="C358" s="11">
        <v>208.02509945564569</v>
      </c>
      <c r="D358" s="10">
        <v>178.0535699190842</v>
      </c>
      <c r="E358" s="12">
        <v>187.03374338049488</v>
      </c>
      <c r="F358" s="12">
        <v>213.57964492947633</v>
      </c>
      <c r="G358" s="12">
        <v>232.60666962603028</v>
      </c>
      <c r="H358" s="12">
        <v>190.82451644585163</v>
      </c>
      <c r="I358" s="12">
        <v>252.21969583725465</v>
      </c>
      <c r="J358" s="12">
        <v>130.50974867521865</v>
      </c>
      <c r="K358" s="12">
        <v>245.50981540782288</v>
      </c>
      <c r="L358" s="11">
        <v>269.50789323921538</v>
      </c>
      <c r="M358" s="10">
        <v>322.3051273224807</v>
      </c>
      <c r="N358" s="12">
        <v>180.77201930242862</v>
      </c>
      <c r="O358" s="11">
        <v>139.6311600667467</v>
      </c>
      <c r="P358" s="10">
        <v>132.39117685529146</v>
      </c>
      <c r="Q358" s="12">
        <v>317.75781234097826</v>
      </c>
      <c r="R358" s="12">
        <v>249.42849987415377</v>
      </c>
      <c r="S358" s="12">
        <v>396.24604195355761</v>
      </c>
      <c r="T358" s="12">
        <v>216.37057510309893</v>
      </c>
      <c r="U358" s="12">
        <v>422.11944692107716</v>
      </c>
      <c r="V358" s="12">
        <v>564.17787756076075</v>
      </c>
      <c r="W358" s="12">
        <v>223.21746483184432</v>
      </c>
      <c r="X358" s="12">
        <v>453.78538471274993</v>
      </c>
      <c r="Y358" s="12">
        <v>289.38184435763162</v>
      </c>
      <c r="Z358" s="11">
        <v>331.19100353533793</v>
      </c>
      <c r="AA358" s="10">
        <v>189.77482743320849</v>
      </c>
      <c r="AB358" s="12">
        <v>206.16435507659867</v>
      </c>
      <c r="AC358" s="12">
        <v>529.45150119968935</v>
      </c>
      <c r="AD358" s="12">
        <v>191.96389941330204</v>
      </c>
      <c r="AE358" s="12">
        <v>216.37575348683038</v>
      </c>
      <c r="AF358" s="44">
        <v>620.07521380968365</v>
      </c>
      <c r="AG358" s="10">
        <v>744.4818914729982</v>
      </c>
      <c r="AH358" s="12">
        <v>311.72368950918593</v>
      </c>
      <c r="AI358" s="12">
        <v>272.32119591016789</v>
      </c>
      <c r="AJ358" s="12">
        <v>210.36404647871569</v>
      </c>
      <c r="AK358" s="12">
        <v>131.77664475452019</v>
      </c>
      <c r="AL358" s="11">
        <v>181.01638293725003</v>
      </c>
      <c r="AM358" s="10">
        <v>390.20786032860508</v>
      </c>
      <c r="AN358" s="12">
        <v>280.80769187195244</v>
      </c>
      <c r="AO358" s="12">
        <v>1293.5953877377754</v>
      </c>
      <c r="AP358" s="11">
        <v>138.7015749225969</v>
      </c>
      <c r="AQ358" s="10">
        <v>223.77745176500514</v>
      </c>
      <c r="AR358" s="12">
        <v>180.87273381738572</v>
      </c>
      <c r="AS358" s="12">
        <v>152.10317506993943</v>
      </c>
      <c r="AT358" s="11">
        <v>991.20043381557105</v>
      </c>
      <c r="AU358" s="12">
        <v>364.9053909900278</v>
      </c>
    </row>
    <row r="359" spans="1:47">
      <c r="A359" s="7">
        <v>42124</v>
      </c>
      <c r="B359" s="10"/>
      <c r="C359" s="11">
        <v>206.70926387854357</v>
      </c>
      <c r="D359" s="10">
        <v>181.38078909935828</v>
      </c>
      <c r="E359" s="12">
        <v>195.17468873215742</v>
      </c>
      <c r="F359" s="12">
        <v>220.32144100635065</v>
      </c>
      <c r="G359" s="12">
        <v>231.92886601608137</v>
      </c>
      <c r="H359" s="12">
        <v>189.07922760474639</v>
      </c>
      <c r="I359" s="12">
        <v>251.47251731558092</v>
      </c>
      <c r="J359" s="12">
        <v>126.41665725594888</v>
      </c>
      <c r="K359" s="12">
        <v>242.03804041166342</v>
      </c>
      <c r="L359" s="11">
        <v>286.14962115757373</v>
      </c>
      <c r="M359" s="10">
        <v>324.85335264521882</v>
      </c>
      <c r="N359" s="12">
        <v>181.45179419411792</v>
      </c>
      <c r="O359" s="11">
        <v>138.06020991708931</v>
      </c>
      <c r="P359" s="10">
        <v>144.67967067858322</v>
      </c>
      <c r="Q359" s="12">
        <v>347.71054809671671</v>
      </c>
      <c r="R359" s="12">
        <v>274.55769262090666</v>
      </c>
      <c r="S359" s="12">
        <v>435.30223193874866</v>
      </c>
      <c r="T359" s="12">
        <v>236.13931718318381</v>
      </c>
      <c r="U359" s="12">
        <v>464.94583464889217</v>
      </c>
      <c r="V359" s="12">
        <v>605.24843158599708</v>
      </c>
      <c r="W359" s="12">
        <v>242.37129432178253</v>
      </c>
      <c r="X359" s="12">
        <v>495.6874985731323</v>
      </c>
      <c r="Y359" s="12">
        <v>298.08706601963843</v>
      </c>
      <c r="Z359" s="11">
        <v>327.16434091462065</v>
      </c>
      <c r="AA359" s="10">
        <v>198.5293889952975</v>
      </c>
      <c r="AB359" s="12">
        <v>212.97999940480778</v>
      </c>
      <c r="AC359" s="12">
        <v>533.7848717465464</v>
      </c>
      <c r="AD359" s="12">
        <v>210.88738224533822</v>
      </c>
      <c r="AE359" s="12">
        <v>220.3022443743281</v>
      </c>
      <c r="AF359" s="44">
        <v>672.79163171468542</v>
      </c>
      <c r="AG359" s="10">
        <v>777.7453049142382</v>
      </c>
      <c r="AH359" s="12">
        <v>320.14893377430036</v>
      </c>
      <c r="AI359" s="12">
        <v>272.73898901983682</v>
      </c>
      <c r="AJ359" s="12">
        <v>209.77866016048094</v>
      </c>
      <c r="AK359" s="12">
        <v>137.42573505604648</v>
      </c>
      <c r="AL359" s="11">
        <v>191.32962430956135</v>
      </c>
      <c r="AM359" s="10">
        <v>387.84588755708177</v>
      </c>
      <c r="AN359" s="12">
        <v>274.38713891410401</v>
      </c>
      <c r="AO359" s="12">
        <v>1270.5614727118564</v>
      </c>
      <c r="AP359" s="11">
        <v>138.20352134604786</v>
      </c>
      <c r="AQ359" s="10">
        <v>225.07544893962694</v>
      </c>
      <c r="AR359" s="12">
        <v>193.06044776657907</v>
      </c>
      <c r="AS359" s="12">
        <v>153.7507261592221</v>
      </c>
      <c r="AT359" s="11">
        <v>983.50939877302642</v>
      </c>
      <c r="AU359" s="12">
        <v>374.73728137599909</v>
      </c>
    </row>
    <row r="360" spans="1:47">
      <c r="A360" s="7">
        <v>42153</v>
      </c>
      <c r="B360" s="10"/>
      <c r="C360" s="11">
        <v>206.25749709464375</v>
      </c>
      <c r="D360" s="10">
        <v>181.58398995126373</v>
      </c>
      <c r="E360" s="12">
        <v>195.81295276260767</v>
      </c>
      <c r="F360" s="12">
        <v>212.75097155184267</v>
      </c>
      <c r="G360" s="12">
        <v>234.64138888527137</v>
      </c>
      <c r="H360" s="12">
        <v>194.5060335691922</v>
      </c>
      <c r="I360" s="12">
        <v>251.87751153140613</v>
      </c>
      <c r="J360" s="12">
        <v>128.37514787029528</v>
      </c>
      <c r="K360" s="12">
        <v>247.05105117351866</v>
      </c>
      <c r="L360" s="11">
        <v>275.10524809322169</v>
      </c>
      <c r="M360" s="10">
        <v>325.66516776028703</v>
      </c>
      <c r="N360" s="12">
        <v>178.6976290682781</v>
      </c>
      <c r="O360" s="11">
        <v>141.61142002281196</v>
      </c>
      <c r="P360" s="10">
        <v>134.6126179255273</v>
      </c>
      <c r="Q360" s="12">
        <v>332.05206436621506</v>
      </c>
      <c r="R360" s="12">
        <v>257.1376510606791</v>
      </c>
      <c r="S360" s="12">
        <v>414.85939502141872</v>
      </c>
      <c r="T360" s="12">
        <v>221.825105447618</v>
      </c>
      <c r="U360" s="12">
        <v>432.76428625629364</v>
      </c>
      <c r="V360" s="12">
        <v>597.1554685263194</v>
      </c>
      <c r="W360" s="12">
        <v>226.50927442223244</v>
      </c>
      <c r="X360" s="12">
        <v>489.61342533470275</v>
      </c>
      <c r="Y360" s="12">
        <v>280.32923054504153</v>
      </c>
      <c r="Z360" s="11">
        <v>334.34447507850234</v>
      </c>
      <c r="AA360" s="10">
        <v>195.33076248338443</v>
      </c>
      <c r="AB360" s="12">
        <v>208.17573936300747</v>
      </c>
      <c r="AC360" s="12">
        <v>537.59970135499793</v>
      </c>
      <c r="AD360" s="12">
        <v>198.40347131732082</v>
      </c>
      <c r="AE360" s="12">
        <v>220.71877144037907</v>
      </c>
      <c r="AF360" s="44">
        <v>637.61277667692775</v>
      </c>
      <c r="AG360" s="10">
        <v>781.00280910129607</v>
      </c>
      <c r="AH360" s="12">
        <v>320.27180675515928</v>
      </c>
      <c r="AI360" s="12">
        <v>276.07885878269883</v>
      </c>
      <c r="AJ360" s="12">
        <v>212.45810615347614</v>
      </c>
      <c r="AK360" s="12">
        <v>137.29481070686288</v>
      </c>
      <c r="AL360" s="11">
        <v>189.27935517273349</v>
      </c>
      <c r="AM360" s="10">
        <v>390.99602489762395</v>
      </c>
      <c r="AN360" s="12">
        <v>279.69408759040175</v>
      </c>
      <c r="AO360" s="12">
        <v>1288.3006972349453</v>
      </c>
      <c r="AP360" s="11">
        <v>142.3890707717182</v>
      </c>
      <c r="AQ360" s="10">
        <v>224.6254152160264</v>
      </c>
      <c r="AR360" s="12">
        <v>188.68333964335505</v>
      </c>
      <c r="AS360" s="12">
        <v>155.69640143600236</v>
      </c>
      <c r="AT360" s="11">
        <v>985.73168616561065</v>
      </c>
      <c r="AU360" s="12">
        <v>366.39702800445576</v>
      </c>
    </row>
    <row r="361" spans="1:47">
      <c r="A361" s="7">
        <v>42185</v>
      </c>
      <c r="B361" s="10"/>
      <c r="C361" s="11">
        <v>198.74924931024981</v>
      </c>
      <c r="D361" s="10">
        <v>178.27672014506342</v>
      </c>
      <c r="E361" s="12">
        <v>188.63552589084085</v>
      </c>
      <c r="F361" s="12">
        <v>205.53847519898642</v>
      </c>
      <c r="G361" s="12">
        <v>230.52826569636784</v>
      </c>
      <c r="H361" s="12">
        <v>193.19407062363678</v>
      </c>
      <c r="I361" s="12">
        <v>247.42407086789535</v>
      </c>
      <c r="J361" s="12">
        <v>125.36053810698709</v>
      </c>
      <c r="K361" s="12">
        <v>243.92223963215272</v>
      </c>
      <c r="L361" s="11">
        <v>259.2800852803544</v>
      </c>
      <c r="M361" s="10">
        <v>321.8726203503216</v>
      </c>
      <c r="N361" s="12">
        <v>172.8942267860306</v>
      </c>
      <c r="O361" s="11">
        <v>136.14915085275237</v>
      </c>
      <c r="P361" s="10">
        <v>127.97040751040848</v>
      </c>
      <c r="Q361" s="12">
        <v>315.89978262665693</v>
      </c>
      <c r="R361" s="12">
        <v>242.39515523745175</v>
      </c>
      <c r="S361" s="12">
        <v>389.365586914316</v>
      </c>
      <c r="T361" s="12">
        <v>210.40473912240515</v>
      </c>
      <c r="U361" s="12">
        <v>410.22061536079752</v>
      </c>
      <c r="V361" s="12">
        <v>571.68737704280193</v>
      </c>
      <c r="W361" s="12">
        <v>215.42938882642713</v>
      </c>
      <c r="X361" s="12">
        <v>465.07521707774356</v>
      </c>
      <c r="Y361" s="12">
        <v>275.65687891540114</v>
      </c>
      <c r="Z361" s="11">
        <v>329.50286515293084</v>
      </c>
      <c r="AA361" s="10">
        <v>188.24219144363229</v>
      </c>
      <c r="AB361" s="12">
        <v>200.48233315849021</v>
      </c>
      <c r="AC361" s="12">
        <v>523.09235305105847</v>
      </c>
      <c r="AD361" s="12">
        <v>188.6427685135636</v>
      </c>
      <c r="AE361" s="12">
        <v>213.82197898596661</v>
      </c>
      <c r="AF361" s="44">
        <v>606.21989936232171</v>
      </c>
      <c r="AG361" s="10">
        <v>750.13837770752889</v>
      </c>
      <c r="AH361" s="12">
        <v>310.00153445646487</v>
      </c>
      <c r="AI361" s="12">
        <v>269.97931099214321</v>
      </c>
      <c r="AJ361" s="12">
        <v>207.63816522456762</v>
      </c>
      <c r="AK361" s="12">
        <v>133.46999703738959</v>
      </c>
      <c r="AL361" s="11">
        <v>181.47763439565446</v>
      </c>
      <c r="AM361" s="10">
        <v>374.39136502398532</v>
      </c>
      <c r="AN361" s="12">
        <v>274.01777935588876</v>
      </c>
      <c r="AO361" s="12">
        <v>1258.1462491059235</v>
      </c>
      <c r="AP361" s="11">
        <v>139.23183147526868</v>
      </c>
      <c r="AQ361" s="10">
        <v>217.21529769652963</v>
      </c>
      <c r="AR361" s="12">
        <v>180.37658348626272</v>
      </c>
      <c r="AS361" s="12">
        <v>152.98880545085825</v>
      </c>
      <c r="AT361" s="11">
        <v>961.51368114362549</v>
      </c>
      <c r="AU361" s="12">
        <v>358.87713070224987</v>
      </c>
    </row>
    <row r="362" spans="1:47">
      <c r="A362" s="7">
        <v>42216</v>
      </c>
      <c r="B362" s="10"/>
      <c r="C362" s="11">
        <v>202.94442108101902</v>
      </c>
      <c r="D362" s="10">
        <v>173.58874557131847</v>
      </c>
      <c r="E362" s="12">
        <v>184.11361648014014</v>
      </c>
      <c r="F362" s="12">
        <v>201.46295500910327</v>
      </c>
      <c r="G362" s="12">
        <v>239.98515788584754</v>
      </c>
      <c r="H362" s="12">
        <v>201.5508696641177</v>
      </c>
      <c r="I362" s="12">
        <v>256.27488852789168</v>
      </c>
      <c r="J362" s="12">
        <v>130.15795901040482</v>
      </c>
      <c r="K362" s="12">
        <v>243.07320143266247</v>
      </c>
      <c r="L362" s="11">
        <v>244.1370152168995</v>
      </c>
      <c r="M362" s="10">
        <v>328.20638025685025</v>
      </c>
      <c r="N362" s="12">
        <v>168.04986378377717</v>
      </c>
      <c r="O362" s="11">
        <v>139.70871449623326</v>
      </c>
      <c r="P362" s="10">
        <v>112.96233176872248</v>
      </c>
      <c r="Q362" s="12">
        <v>309.43288783271254</v>
      </c>
      <c r="R362" s="12">
        <v>225.66398119263769</v>
      </c>
      <c r="S362" s="12">
        <v>362.05237111737932</v>
      </c>
      <c r="T362" s="12">
        <v>185.75507818407422</v>
      </c>
      <c r="U362" s="12">
        <v>368.66980902021965</v>
      </c>
      <c r="V362" s="12">
        <v>571.14223336221767</v>
      </c>
      <c r="W362" s="12">
        <v>190.62352458877285</v>
      </c>
      <c r="X362" s="12">
        <v>431.18547933222783</v>
      </c>
      <c r="Y362" s="12">
        <v>266.40520129525049</v>
      </c>
      <c r="Z362" s="11">
        <v>343.24087134843597</v>
      </c>
      <c r="AA362" s="10">
        <v>179.66940516508041</v>
      </c>
      <c r="AB362" s="12">
        <v>192.05512172480258</v>
      </c>
      <c r="AC362" s="12">
        <v>531.99553157950379</v>
      </c>
      <c r="AD362" s="12">
        <v>178.830763031164</v>
      </c>
      <c r="AE362" s="12">
        <v>214.69423205089598</v>
      </c>
      <c r="AF362" s="44">
        <v>553.06948422084872</v>
      </c>
      <c r="AG362" s="10">
        <v>721.4506785748697</v>
      </c>
      <c r="AH362" s="12">
        <v>307.9603206665933</v>
      </c>
      <c r="AI362" s="12">
        <v>271.41797443893483</v>
      </c>
      <c r="AJ362" s="12">
        <v>207.59526642798207</v>
      </c>
      <c r="AK362" s="12">
        <v>129.13595427245019</v>
      </c>
      <c r="AL362" s="11">
        <v>174.87611520616716</v>
      </c>
      <c r="AM362" s="10">
        <v>388.97738926871102</v>
      </c>
      <c r="AN362" s="12">
        <v>284.62242914318392</v>
      </c>
      <c r="AO362" s="12">
        <v>1319.4518372655189</v>
      </c>
      <c r="AP362" s="11">
        <v>146.23464485209576</v>
      </c>
      <c r="AQ362" s="10">
        <v>216.51083263688705</v>
      </c>
      <c r="AR362" s="12">
        <v>174.08469898966854</v>
      </c>
      <c r="AS362" s="12">
        <v>158.39902610968377</v>
      </c>
      <c r="AT362" s="11">
        <v>983.9694340055978</v>
      </c>
      <c r="AU362" s="12">
        <v>355.76983085802351</v>
      </c>
    </row>
    <row r="363" spans="1:47">
      <c r="A363" s="7">
        <v>42247</v>
      </c>
      <c r="B363" s="10"/>
      <c r="C363" s="11">
        <v>192.52965708563599</v>
      </c>
      <c r="D363" s="10">
        <v>163.76364096997793</v>
      </c>
      <c r="E363" s="12">
        <v>174.28957822931451</v>
      </c>
      <c r="F363" s="12">
        <v>191.25021407272118</v>
      </c>
      <c r="G363" s="12">
        <v>224.92621196267999</v>
      </c>
      <c r="H363" s="12">
        <v>188.13817259046971</v>
      </c>
      <c r="I363" s="12">
        <v>240.89678555876884</v>
      </c>
      <c r="J363" s="12">
        <v>121.59626691297427</v>
      </c>
      <c r="K363" s="12">
        <v>228.70409312757045</v>
      </c>
      <c r="L363" s="11">
        <v>233.34984781047544</v>
      </c>
      <c r="M363" s="10">
        <v>307.43474685207599</v>
      </c>
      <c r="N363" s="12">
        <v>159.49926088569063</v>
      </c>
      <c r="O363" s="11">
        <v>131.14978078162227</v>
      </c>
      <c r="P363" s="10">
        <v>107.30177292617971</v>
      </c>
      <c r="Q363" s="12">
        <v>291.7335303978607</v>
      </c>
      <c r="R363" s="12">
        <v>212.5479898896769</v>
      </c>
      <c r="S363" s="12">
        <v>341.62968668103065</v>
      </c>
      <c r="T363" s="12">
        <v>176.99421589041182</v>
      </c>
      <c r="U363" s="12">
        <v>348.50401989005763</v>
      </c>
      <c r="V363" s="12">
        <v>542.94809988901818</v>
      </c>
      <c r="W363" s="12">
        <v>179.79721596055808</v>
      </c>
      <c r="X363" s="12">
        <v>410.56401794140953</v>
      </c>
      <c r="Y363" s="12">
        <v>254.30736673586</v>
      </c>
      <c r="Z363" s="11">
        <v>329.30517979645384</v>
      </c>
      <c r="AA363" s="10">
        <v>171.67209892625399</v>
      </c>
      <c r="AB363" s="12">
        <v>182.68459046795175</v>
      </c>
      <c r="AC363" s="12">
        <v>500.39154535017292</v>
      </c>
      <c r="AD363" s="12">
        <v>170.1801742368867</v>
      </c>
      <c r="AE363" s="12">
        <v>202.57521139783361</v>
      </c>
      <c r="AF363" s="44">
        <v>536.26231123728314</v>
      </c>
      <c r="AG363" s="10">
        <v>673.22026274550512</v>
      </c>
      <c r="AH363" s="12">
        <v>289.59948910197915</v>
      </c>
      <c r="AI363" s="12">
        <v>254.76844926485813</v>
      </c>
      <c r="AJ363" s="12">
        <v>194.95755446645802</v>
      </c>
      <c r="AK363" s="12">
        <v>120.56982801127626</v>
      </c>
      <c r="AL363" s="11">
        <v>163.98843535707155</v>
      </c>
      <c r="AM363" s="10">
        <v>374.45305078098818</v>
      </c>
      <c r="AN363" s="12">
        <v>270.65092139108037</v>
      </c>
      <c r="AO363" s="12">
        <v>1253.642981036312</v>
      </c>
      <c r="AP363" s="11">
        <v>139.75418266784465</v>
      </c>
      <c r="AQ363" s="10">
        <v>202.30035454632235</v>
      </c>
      <c r="AR363" s="12">
        <v>166.07417488965862</v>
      </c>
      <c r="AS363" s="12">
        <v>147.48243975472451</v>
      </c>
      <c r="AT363" s="11">
        <v>925.23375679230344</v>
      </c>
      <c r="AU363" s="12">
        <v>333.92784379073959</v>
      </c>
    </row>
    <row r="364" spans="1:47">
      <c r="A364" s="7">
        <v>42277</v>
      </c>
      <c r="B364" s="10"/>
      <c r="C364" s="11">
        <v>191.29709278315073</v>
      </c>
      <c r="D364" s="10">
        <v>155.12902490613192</v>
      </c>
      <c r="E364" s="12">
        <v>158.73389223117377</v>
      </c>
      <c r="F364" s="12">
        <v>180.85295350540684</v>
      </c>
      <c r="G364" s="12">
        <v>219.5410843811689</v>
      </c>
      <c r="H364" s="12">
        <v>181.88747798835965</v>
      </c>
      <c r="I364" s="12">
        <v>232.15661927457154</v>
      </c>
      <c r="J364" s="12">
        <v>119.80243121452808</v>
      </c>
      <c r="K364" s="12">
        <v>218.66244657749581</v>
      </c>
      <c r="L364" s="11">
        <v>215.75841868595282</v>
      </c>
      <c r="M364" s="10">
        <v>290.5325825459222</v>
      </c>
      <c r="N364" s="12">
        <v>150.89058925602197</v>
      </c>
      <c r="O364" s="11">
        <v>126.27631533746461</v>
      </c>
      <c r="P364" s="10">
        <v>95.788578453419419</v>
      </c>
      <c r="Q364" s="12">
        <v>262.41688657661047</v>
      </c>
      <c r="R364" s="12">
        <v>192.04583109941208</v>
      </c>
      <c r="S364" s="12">
        <v>309.38511259806563</v>
      </c>
      <c r="T364" s="12">
        <v>158.15621044363621</v>
      </c>
      <c r="U364" s="12">
        <v>315.29165106564648</v>
      </c>
      <c r="V364" s="12">
        <v>483.27009369562808</v>
      </c>
      <c r="W364" s="12">
        <v>160.75551102932678</v>
      </c>
      <c r="X364" s="12">
        <v>374.1483271610079</v>
      </c>
      <c r="Y364" s="12">
        <v>233.45365901286578</v>
      </c>
      <c r="Z364" s="11">
        <v>322.76842369134403</v>
      </c>
      <c r="AA364" s="10">
        <v>158.54112916206708</v>
      </c>
      <c r="AB364" s="12">
        <v>170.94435970060991</v>
      </c>
      <c r="AC364" s="12">
        <v>481.29299770377901</v>
      </c>
      <c r="AD364" s="12">
        <v>158.06742512249357</v>
      </c>
      <c r="AE364" s="12">
        <v>194.63225807831719</v>
      </c>
      <c r="AF364" s="44">
        <v>479.03028989582515</v>
      </c>
      <c r="AG364" s="10">
        <v>617.61285198145902</v>
      </c>
      <c r="AH364" s="12">
        <v>276.22487270475625</v>
      </c>
      <c r="AI364" s="12">
        <v>244.42106378467676</v>
      </c>
      <c r="AJ364" s="12">
        <v>187.15294447901559</v>
      </c>
      <c r="AK364" s="12">
        <v>109.45403888168546</v>
      </c>
      <c r="AL364" s="11">
        <v>150.24283906018562</v>
      </c>
      <c r="AM364" s="10">
        <v>378.02254751495212</v>
      </c>
      <c r="AN364" s="12">
        <v>269.27398189091417</v>
      </c>
      <c r="AO364" s="12">
        <v>1257.6893871974053</v>
      </c>
      <c r="AP364" s="11">
        <v>135.80360180871699</v>
      </c>
      <c r="AQ364" s="10">
        <v>191.87889683891751</v>
      </c>
      <c r="AR364" s="12">
        <v>155.96121631135313</v>
      </c>
      <c r="AS364" s="12">
        <v>144.01780922209861</v>
      </c>
      <c r="AT364" s="11">
        <v>912.5128949983399</v>
      </c>
      <c r="AU364" s="12">
        <v>311.62848911866229</v>
      </c>
    </row>
    <row r="365" spans="1:47">
      <c r="A365" s="7">
        <v>42307</v>
      </c>
      <c r="B365" s="10"/>
      <c r="C365" s="11">
        <v>204.40137909984671</v>
      </c>
      <c r="D365" s="10">
        <v>166.56594613932816</v>
      </c>
      <c r="E365" s="12">
        <v>173.50330337229815</v>
      </c>
      <c r="F365" s="12">
        <v>197.05921507907215</v>
      </c>
      <c r="G365" s="12">
        <v>236.76397082257276</v>
      </c>
      <c r="H365" s="12">
        <v>195.58172821637373</v>
      </c>
      <c r="I365" s="12">
        <v>248.21530127651801</v>
      </c>
      <c r="J365" s="12">
        <v>129.12704529728092</v>
      </c>
      <c r="K365" s="12">
        <v>237.15397287633405</v>
      </c>
      <c r="L365" s="11">
        <v>234.3974601917073</v>
      </c>
      <c r="M365" s="10">
        <v>313.04229035130783</v>
      </c>
      <c r="N365" s="12">
        <v>162.00944140900847</v>
      </c>
      <c r="O365" s="11">
        <v>133.9327421305978</v>
      </c>
      <c r="P365" s="10">
        <v>104.85354552240013</v>
      </c>
      <c r="Q365" s="12">
        <v>286.76696666192373</v>
      </c>
      <c r="R365" s="12">
        <v>209.96997475295598</v>
      </c>
      <c r="S365" s="12">
        <v>336.10799867739075</v>
      </c>
      <c r="T365" s="12">
        <v>175.1848293079664</v>
      </c>
      <c r="U365" s="12">
        <v>340.23048100396801</v>
      </c>
      <c r="V365" s="12">
        <v>529.50281787930749</v>
      </c>
      <c r="W365" s="12">
        <v>175.6265204839975</v>
      </c>
      <c r="X365" s="12">
        <v>410.34957858970574</v>
      </c>
      <c r="Y365" s="12">
        <v>248.18982975052432</v>
      </c>
      <c r="Z365" s="11">
        <v>346.65698279692162</v>
      </c>
      <c r="AA365" s="10">
        <v>173.03463040271339</v>
      </c>
      <c r="AB365" s="12">
        <v>189.49715127271196</v>
      </c>
      <c r="AC365" s="12">
        <v>517.04527126861183</v>
      </c>
      <c r="AD365" s="12">
        <v>171.50397458877214</v>
      </c>
      <c r="AE365" s="12">
        <v>208.71356287364134</v>
      </c>
      <c r="AF365" s="44">
        <v>533.68849804423473</v>
      </c>
      <c r="AG365" s="10">
        <v>680.87219583317881</v>
      </c>
      <c r="AH365" s="12">
        <v>296.68237055114798</v>
      </c>
      <c r="AI365" s="12">
        <v>264.29618100101072</v>
      </c>
      <c r="AJ365" s="12">
        <v>200.97379426283473</v>
      </c>
      <c r="AK365" s="12">
        <v>118.88868817422727</v>
      </c>
      <c r="AL365" s="11">
        <v>163.85163939591783</v>
      </c>
      <c r="AM365" s="10">
        <v>389.11802161254479</v>
      </c>
      <c r="AN365" s="12">
        <v>286.9505647234792</v>
      </c>
      <c r="AO365" s="12">
        <v>1324.9860898762433</v>
      </c>
      <c r="AP365" s="11">
        <v>145.59819928150253</v>
      </c>
      <c r="AQ365" s="10">
        <v>204.24793909204141</v>
      </c>
      <c r="AR365" s="12">
        <v>171.73507189199015</v>
      </c>
      <c r="AS365" s="12">
        <v>157.71998388709676</v>
      </c>
      <c r="AT365" s="11">
        <v>949.91039490302012</v>
      </c>
      <c r="AU365" s="12">
        <v>333.84944981441731</v>
      </c>
    </row>
    <row r="366" spans="1:47">
      <c r="A366" s="7">
        <v>42338</v>
      </c>
      <c r="B366" s="10"/>
      <c r="C366" s="11">
        <v>205.12572084964174</v>
      </c>
      <c r="D366" s="10">
        <v>168.17076961068489</v>
      </c>
      <c r="E366" s="12">
        <v>172.77080613125304</v>
      </c>
      <c r="F366" s="12">
        <v>194.90671181271284</v>
      </c>
      <c r="G366" s="12">
        <v>234.84789325227095</v>
      </c>
      <c r="H366" s="12">
        <v>195.37280090360821</v>
      </c>
      <c r="I366" s="12">
        <v>249.39958175337924</v>
      </c>
      <c r="J366" s="12">
        <v>129.83695719326738</v>
      </c>
      <c r="K366" s="12">
        <v>236.41885411847639</v>
      </c>
      <c r="L366" s="11">
        <v>227.38370457528708</v>
      </c>
      <c r="M366" s="10">
        <v>313.38080818602992</v>
      </c>
      <c r="N366" s="12">
        <v>160.58904450799162</v>
      </c>
      <c r="O366" s="11">
        <v>133.55261863898457</v>
      </c>
      <c r="P366" s="10">
        <v>104.49994408787467</v>
      </c>
      <c r="Q366" s="12">
        <v>281.84061881048746</v>
      </c>
      <c r="R366" s="12">
        <v>210.14949668351264</v>
      </c>
      <c r="S366" s="12">
        <v>331.12066844760602</v>
      </c>
      <c r="T366" s="12">
        <v>173.70392400214195</v>
      </c>
      <c r="U366" s="12">
        <v>341.14008954877158</v>
      </c>
      <c r="V366" s="12">
        <v>523.71264282576874</v>
      </c>
      <c r="W366" s="12">
        <v>173.45718088104704</v>
      </c>
      <c r="X366" s="12">
        <v>407.15140393921916</v>
      </c>
      <c r="Y366" s="12">
        <v>247.8877098840029</v>
      </c>
      <c r="Z366" s="11">
        <v>350.59387091139342</v>
      </c>
      <c r="AA366" s="10">
        <v>171.27394831201107</v>
      </c>
      <c r="AB366" s="12">
        <v>185.8805291826589</v>
      </c>
      <c r="AC366" s="12">
        <v>520.43031404868429</v>
      </c>
      <c r="AD366" s="12">
        <v>169.87475727303533</v>
      </c>
      <c r="AE366" s="12">
        <v>208.9877765965245</v>
      </c>
      <c r="AF366" s="44">
        <v>526.72271001789568</v>
      </c>
      <c r="AG366" s="10">
        <v>675.08738867672821</v>
      </c>
      <c r="AH366" s="12">
        <v>296.44431647744875</v>
      </c>
      <c r="AI366" s="12">
        <v>259.52959801288921</v>
      </c>
      <c r="AJ366" s="12">
        <v>199.53620032950644</v>
      </c>
      <c r="AK366" s="12">
        <v>117.76279266037271</v>
      </c>
      <c r="AL366" s="11">
        <v>162.42384495760541</v>
      </c>
      <c r="AM366" s="10">
        <v>384.79260478118437</v>
      </c>
      <c r="AN366" s="12">
        <v>287.32859822514177</v>
      </c>
      <c r="AO366" s="12">
        <v>1323.4305163324414</v>
      </c>
      <c r="AP366" s="11">
        <v>145.03121024359186</v>
      </c>
      <c r="AQ366" s="10">
        <v>199.96144605947231</v>
      </c>
      <c r="AR366" s="12">
        <v>169.10309328291868</v>
      </c>
      <c r="AS366" s="12">
        <v>157.13465483928684</v>
      </c>
      <c r="AT366" s="11">
        <v>941.15232632072161</v>
      </c>
      <c r="AU366" s="12">
        <v>338.21131359450175</v>
      </c>
    </row>
    <row r="367" spans="1:47">
      <c r="A367" s="7">
        <v>42369</v>
      </c>
      <c r="B367" s="10"/>
      <c r="C367" s="11">
        <v>200.92498367555851</v>
      </c>
      <c r="D367" s="10">
        <v>158.57144436874498</v>
      </c>
      <c r="E367" s="12">
        <v>157.61765997139307</v>
      </c>
      <c r="F367" s="12">
        <v>181.85087931340558</v>
      </c>
      <c r="G367" s="12">
        <v>233.52026463649716</v>
      </c>
      <c r="H367" s="12">
        <v>194.449156988113</v>
      </c>
      <c r="I367" s="12">
        <v>246.41729420067878</v>
      </c>
      <c r="J367" s="12">
        <v>130.00247617154955</v>
      </c>
      <c r="K367" s="12">
        <v>233.33276451660871</v>
      </c>
      <c r="L367" s="11">
        <v>209.33792258984818</v>
      </c>
      <c r="M367" s="10">
        <v>303.84687809763045</v>
      </c>
      <c r="N367" s="12">
        <v>155.85031290416021</v>
      </c>
      <c r="O367" s="11">
        <v>130.86384950435567</v>
      </c>
      <c r="P367" s="10">
        <v>97.264936723165903</v>
      </c>
      <c r="Q367" s="12">
        <v>266.81989194959908</v>
      </c>
      <c r="R367" s="12">
        <v>197.23551109479493</v>
      </c>
      <c r="S367" s="12">
        <v>312.21723358146653</v>
      </c>
      <c r="T367" s="12">
        <v>162.78124199148954</v>
      </c>
      <c r="U367" s="12">
        <v>324.31254220665517</v>
      </c>
      <c r="V367" s="12">
        <v>484.23636991081349</v>
      </c>
      <c r="W367" s="12">
        <v>161.81977381753919</v>
      </c>
      <c r="X367" s="12">
        <v>376.17284006264339</v>
      </c>
      <c r="Y367" s="12">
        <v>235.57541335582809</v>
      </c>
      <c r="Z367" s="11">
        <v>343.47777137192821</v>
      </c>
      <c r="AA367" s="10">
        <v>157.72654466698515</v>
      </c>
      <c r="AB367" s="12">
        <v>173.83364557828452</v>
      </c>
      <c r="AC367" s="12">
        <v>507.165522952598</v>
      </c>
      <c r="AD367" s="12">
        <v>160.94853247549864</v>
      </c>
      <c r="AE367" s="12">
        <v>207.37993635571692</v>
      </c>
      <c r="AF367" s="44">
        <v>477.83510902738965</v>
      </c>
      <c r="AG367" s="10">
        <v>622.55785164848601</v>
      </c>
      <c r="AH367" s="12">
        <v>286.7789665715145</v>
      </c>
      <c r="AI367" s="12">
        <v>254.05213475193827</v>
      </c>
      <c r="AJ367" s="12">
        <v>195.98800918058424</v>
      </c>
      <c r="AK367" s="12">
        <v>108.19998887227953</v>
      </c>
      <c r="AL367" s="11">
        <v>148.14442689808487</v>
      </c>
      <c r="AM367" s="10">
        <v>392.13522785646956</v>
      </c>
      <c r="AN367" s="12">
        <v>281.09281716810892</v>
      </c>
      <c r="AO367" s="12">
        <v>1334.1639703466192</v>
      </c>
      <c r="AP367" s="11">
        <v>143.02139256195949</v>
      </c>
      <c r="AQ367" s="10">
        <v>193.86049715233489</v>
      </c>
      <c r="AR367" s="12">
        <v>158.13659079386682</v>
      </c>
      <c r="AS367" s="12">
        <v>156.25405454334802</v>
      </c>
      <c r="AT367" s="11">
        <v>926.97746458569327</v>
      </c>
      <c r="AU367" s="12">
        <v>330.33349552016114</v>
      </c>
    </row>
    <row r="368" spans="1:47">
      <c r="A368" s="7">
        <v>42398</v>
      </c>
      <c r="B368" s="10"/>
      <c r="C368" s="11">
        <v>194.82770214098878</v>
      </c>
      <c r="D368" s="10">
        <v>140.15580508491257</v>
      </c>
      <c r="E368" s="12">
        <v>145.02003842977373</v>
      </c>
      <c r="F368" s="12">
        <v>171.62565585628562</v>
      </c>
      <c r="G368" s="12">
        <v>219.57830601624741</v>
      </c>
      <c r="H368" s="12">
        <v>180.95588254397506</v>
      </c>
      <c r="I368" s="12">
        <v>228.62061890043549</v>
      </c>
      <c r="J368" s="12">
        <v>120.42675879720107</v>
      </c>
      <c r="K368" s="12">
        <v>216.02411762522132</v>
      </c>
      <c r="L368" s="11">
        <v>197.51030125805912</v>
      </c>
      <c r="M368" s="10">
        <v>275.69277997676113</v>
      </c>
      <c r="N368" s="12">
        <v>145.78539660806157</v>
      </c>
      <c r="O368" s="11">
        <v>125.06461128402755</v>
      </c>
      <c r="P368" s="10">
        <v>90.135056709722789</v>
      </c>
      <c r="Q368" s="12">
        <v>248.52583824041392</v>
      </c>
      <c r="R368" s="12">
        <v>183.08398339075978</v>
      </c>
      <c r="S368" s="12">
        <v>288.38024325522275</v>
      </c>
      <c r="T368" s="12">
        <v>150.15174802664998</v>
      </c>
      <c r="U368" s="12">
        <v>306.64232547923746</v>
      </c>
      <c r="V368" s="12">
        <v>457.2690700970673</v>
      </c>
      <c r="W368" s="12">
        <v>150.95033697093459</v>
      </c>
      <c r="X368" s="12">
        <v>347.34164412377748</v>
      </c>
      <c r="Y368" s="12">
        <v>225.90912195094768</v>
      </c>
      <c r="Z368" s="11">
        <v>321.64488692018546</v>
      </c>
      <c r="AA368" s="10">
        <v>147.18133312501774</v>
      </c>
      <c r="AB368" s="12">
        <v>166.83147535271218</v>
      </c>
      <c r="AC368" s="12">
        <v>474.51561464666418</v>
      </c>
      <c r="AD368" s="12">
        <v>149.13551714126697</v>
      </c>
      <c r="AE368" s="12">
        <v>189.96698131650822</v>
      </c>
      <c r="AF368" s="44">
        <v>447.21292088212755</v>
      </c>
      <c r="AG368" s="10">
        <v>580.24855690023151</v>
      </c>
      <c r="AH368" s="12">
        <v>262.69175812125491</v>
      </c>
      <c r="AI368" s="12">
        <v>239.10139503497999</v>
      </c>
      <c r="AJ368" s="12">
        <v>184.94612186071197</v>
      </c>
      <c r="AK368" s="12">
        <v>100.25913019023326</v>
      </c>
      <c r="AL368" s="11">
        <v>136.62810322215324</v>
      </c>
      <c r="AM368" s="10">
        <v>400.36040520799997</v>
      </c>
      <c r="AN368" s="12">
        <v>270.5835134651357</v>
      </c>
      <c r="AO368" s="12">
        <v>1303.6473945126472</v>
      </c>
      <c r="AP368" s="11">
        <v>133.22792049071785</v>
      </c>
      <c r="AQ368" s="10">
        <v>183.75543211558349</v>
      </c>
      <c r="AR368" s="12">
        <v>149.88111469043091</v>
      </c>
      <c r="AS368" s="12">
        <v>149.89219367321141</v>
      </c>
      <c r="AT368" s="11">
        <v>893.47619838049945</v>
      </c>
      <c r="AU368" s="12">
        <v>308.67282567025057</v>
      </c>
    </row>
    <row r="369" spans="1:47">
      <c r="A369" s="7">
        <v>42429</v>
      </c>
      <c r="B369" s="10"/>
      <c r="C369" s="11">
        <v>193.27076681100567</v>
      </c>
      <c r="D369" s="10">
        <v>140.36665579398905</v>
      </c>
      <c r="E369" s="12">
        <v>141.1108875832771</v>
      </c>
      <c r="F369" s="12">
        <v>163.90799454898695</v>
      </c>
      <c r="G369" s="12">
        <v>219.23829578556777</v>
      </c>
      <c r="H369" s="12">
        <v>178.35863597521993</v>
      </c>
      <c r="I369" s="12">
        <v>227.40779150567059</v>
      </c>
      <c r="J369" s="12">
        <v>118.53964834467955</v>
      </c>
      <c r="K369" s="12">
        <v>212.96698121382894</v>
      </c>
      <c r="L369" s="11">
        <v>191.54067713374596</v>
      </c>
      <c r="M369" s="10">
        <v>278.90040990624715</v>
      </c>
      <c r="N369" s="12">
        <v>152.05187268216562</v>
      </c>
      <c r="O369" s="11">
        <v>125.06215985156057</v>
      </c>
      <c r="P369" s="10">
        <v>92.210707743021459</v>
      </c>
      <c r="Q369" s="12">
        <v>253.69178468986726</v>
      </c>
      <c r="R369" s="12">
        <v>186.73339720064055</v>
      </c>
      <c r="S369" s="12">
        <v>297.84676988381892</v>
      </c>
      <c r="T369" s="12">
        <v>156.16159693687999</v>
      </c>
      <c r="U369" s="12">
        <v>312.46570947387556</v>
      </c>
      <c r="V369" s="12">
        <v>469.50555149012155</v>
      </c>
      <c r="W369" s="12">
        <v>156.6682852576009</v>
      </c>
      <c r="X369" s="12">
        <v>356.77512411014499</v>
      </c>
      <c r="Y369" s="12">
        <v>230.76019925749836</v>
      </c>
      <c r="Z369" s="11">
        <v>325.64672465640734</v>
      </c>
      <c r="AA369" s="10">
        <v>145.35390891888107</v>
      </c>
      <c r="AB369" s="12">
        <v>167.7064906009559</v>
      </c>
      <c r="AC369" s="12">
        <v>485.23752097345596</v>
      </c>
      <c r="AD369" s="12">
        <v>151.23183489378042</v>
      </c>
      <c r="AE369" s="12">
        <v>191.54599242744428</v>
      </c>
      <c r="AF369" s="44">
        <v>443.75753216031978</v>
      </c>
      <c r="AG369" s="10">
        <v>565.72718155525627</v>
      </c>
      <c r="AH369" s="12">
        <v>263.30800329428331</v>
      </c>
      <c r="AI369" s="12">
        <v>244.67712053773923</v>
      </c>
      <c r="AJ369" s="12">
        <v>188.89353945710678</v>
      </c>
      <c r="AK369" s="12">
        <v>97.7220879370322</v>
      </c>
      <c r="AL369" s="11">
        <v>132.19010755555126</v>
      </c>
      <c r="AM369" s="10">
        <v>407.74013258640196</v>
      </c>
      <c r="AN369" s="12">
        <v>277.6872102425674</v>
      </c>
      <c r="AO369" s="12">
        <v>1304.776454814719</v>
      </c>
      <c r="AP369" s="11">
        <v>133.75591151827669</v>
      </c>
      <c r="AQ369" s="10">
        <v>186.77068431756851</v>
      </c>
      <c r="AR369" s="12">
        <v>144.71187855489262</v>
      </c>
      <c r="AS369" s="12">
        <v>147.99833898238916</v>
      </c>
      <c r="AT369" s="11">
        <v>888.4257179578475</v>
      </c>
      <c r="AU369" s="12">
        <v>312.4858102720346</v>
      </c>
    </row>
    <row r="370" spans="1:47">
      <c r="A370" s="7">
        <v>42460</v>
      </c>
      <c r="B370" s="10"/>
      <c r="C370" s="11">
        <v>207.60929941430209</v>
      </c>
      <c r="D370" s="10">
        <v>153.93964395101909</v>
      </c>
      <c r="E370" s="12">
        <v>161.59870361823212</v>
      </c>
      <c r="F370" s="12">
        <v>187.61067136814574</v>
      </c>
      <c r="G370" s="12">
        <v>233.62056458591127</v>
      </c>
      <c r="H370" s="12">
        <v>187.58066526378676</v>
      </c>
      <c r="I370" s="12">
        <v>240.97410860153701</v>
      </c>
      <c r="J370" s="12">
        <v>126.14926178138519</v>
      </c>
      <c r="K370" s="12">
        <v>226.08690870108154</v>
      </c>
      <c r="L370" s="11">
        <v>224.30800237925928</v>
      </c>
      <c r="M370" s="10">
        <v>298.79400130270881</v>
      </c>
      <c r="N370" s="12">
        <v>166.76538255163678</v>
      </c>
      <c r="O370" s="11">
        <v>134.1293187490007</v>
      </c>
      <c r="P370" s="10">
        <v>105.84716719415999</v>
      </c>
      <c r="Q370" s="12">
        <v>288.24066610879521</v>
      </c>
      <c r="R370" s="12">
        <v>215.23067384835767</v>
      </c>
      <c r="S370" s="12">
        <v>338.4108667561427</v>
      </c>
      <c r="T370" s="12">
        <v>178.9911363933152</v>
      </c>
      <c r="U370" s="12">
        <v>358.0662470234501</v>
      </c>
      <c r="V370" s="12">
        <v>529.74127633632838</v>
      </c>
      <c r="W370" s="12">
        <v>179.59524578987586</v>
      </c>
      <c r="X370" s="12">
        <v>406.33393895019134</v>
      </c>
      <c r="Y370" s="12">
        <v>250.69085611442</v>
      </c>
      <c r="Z370" s="11">
        <v>348.20633483009675</v>
      </c>
      <c r="AA370" s="10">
        <v>168.02551961371609</v>
      </c>
      <c r="AB370" s="12">
        <v>187.62877197314776</v>
      </c>
      <c r="AC370" s="12">
        <v>518.10446814428667</v>
      </c>
      <c r="AD370" s="12">
        <v>171.82473412104798</v>
      </c>
      <c r="AE370" s="12">
        <v>208.61260102600559</v>
      </c>
      <c r="AF370" s="44">
        <v>487.72928170473239</v>
      </c>
      <c r="AG370" s="10">
        <v>647.7628370637409</v>
      </c>
      <c r="AH370" s="12">
        <v>296.85067975452228</v>
      </c>
      <c r="AI370" s="12">
        <v>265.35357372445321</v>
      </c>
      <c r="AJ370" s="12">
        <v>203.23657298182991</v>
      </c>
      <c r="AK370" s="12">
        <v>111.92081354018779</v>
      </c>
      <c r="AL370" s="11">
        <v>152.01533744016632</v>
      </c>
      <c r="AM370" s="10">
        <v>432.20132001257855</v>
      </c>
      <c r="AN370" s="12">
        <v>291.90419985073993</v>
      </c>
      <c r="AO370" s="12">
        <v>1391.1215215650855</v>
      </c>
      <c r="AP370" s="11">
        <v>141.1115784082134</v>
      </c>
      <c r="AQ370" s="10">
        <v>206.26706416656978</v>
      </c>
      <c r="AR370" s="12">
        <v>158.75328979861706</v>
      </c>
      <c r="AS370" s="12">
        <v>156.41297901445833</v>
      </c>
      <c r="AT370" s="11">
        <v>962.22459135919405</v>
      </c>
      <c r="AU370" s="12">
        <v>342.20165139346778</v>
      </c>
    </row>
    <row r="371" spans="1:47">
      <c r="A371" s="7">
        <v>42489</v>
      </c>
      <c r="B371" s="10"/>
      <c r="C371" s="11">
        <v>210.13049936214182</v>
      </c>
      <c r="D371" s="10">
        <v>157.32585161206313</v>
      </c>
      <c r="E371" s="12">
        <v>179.78424968562143</v>
      </c>
      <c r="F371" s="12">
        <v>204.90151514901052</v>
      </c>
      <c r="G371" s="12">
        <v>233.62751392863922</v>
      </c>
      <c r="H371" s="12">
        <v>186.45586781593826</v>
      </c>
      <c r="I371" s="12">
        <v>241.50756202516899</v>
      </c>
      <c r="J371" s="12">
        <v>125.88408769238383</v>
      </c>
      <c r="K371" s="12">
        <v>228.02071598763587</v>
      </c>
      <c r="L371" s="11">
        <v>253.90069009447811</v>
      </c>
      <c r="M371" s="10">
        <v>305.07476029600377</v>
      </c>
      <c r="N371" s="12">
        <v>172.49905391670103</v>
      </c>
      <c r="O371" s="11">
        <v>138.52561996072518</v>
      </c>
      <c r="P371" s="10">
        <v>114.98327696134463</v>
      </c>
      <c r="Q371" s="12">
        <v>305.65087003876539</v>
      </c>
      <c r="R371" s="12">
        <v>233.98627224690279</v>
      </c>
      <c r="S371" s="12">
        <v>365.4877188514177</v>
      </c>
      <c r="T371" s="12">
        <v>193.35958854492523</v>
      </c>
      <c r="U371" s="12">
        <v>390.3169574840324</v>
      </c>
      <c r="V371" s="12">
        <v>550.59784410337636</v>
      </c>
      <c r="W371" s="12">
        <v>193.88211173310657</v>
      </c>
      <c r="X371" s="12">
        <v>409.76519168921459</v>
      </c>
      <c r="Y371" s="12">
        <v>270.84273416106043</v>
      </c>
      <c r="Z371" s="11">
        <v>349.43975382059597</v>
      </c>
      <c r="AA371" s="10">
        <v>187.12759522790137</v>
      </c>
      <c r="AB371" s="12">
        <v>202.16737593640295</v>
      </c>
      <c r="AC371" s="12">
        <v>517.49665786219509</v>
      </c>
      <c r="AD371" s="12">
        <v>189.91319234492579</v>
      </c>
      <c r="AE371" s="12">
        <v>209.21808766016852</v>
      </c>
      <c r="AF371" s="44">
        <v>499.76762110151412</v>
      </c>
      <c r="AG371" s="10">
        <v>721.13076517340755</v>
      </c>
      <c r="AH371" s="12">
        <v>326.36870534331484</v>
      </c>
      <c r="AI371" s="12">
        <v>265.2973140700654</v>
      </c>
      <c r="AJ371" s="12">
        <v>204.33315495462028</v>
      </c>
      <c r="AK371" s="12">
        <v>124.46236506802529</v>
      </c>
      <c r="AL371" s="11">
        <v>168.74059174441237</v>
      </c>
      <c r="AM371" s="10">
        <v>422.58385903706551</v>
      </c>
      <c r="AN371" s="12">
        <v>289.82973444450892</v>
      </c>
      <c r="AO371" s="12">
        <v>1382.1475666679917</v>
      </c>
      <c r="AP371" s="11">
        <v>140.16713188970454</v>
      </c>
      <c r="AQ371" s="10">
        <v>214.26625953844703</v>
      </c>
      <c r="AR371" s="12">
        <v>168.32613450936839</v>
      </c>
      <c r="AS371" s="12">
        <v>157.34383390787301</v>
      </c>
      <c r="AT371" s="11">
        <v>980.07720959792914</v>
      </c>
      <c r="AU371" s="12">
        <v>354.46301697278426</v>
      </c>
    </row>
    <row r="372" spans="1:47">
      <c r="A372" s="7">
        <v>42521</v>
      </c>
      <c r="B372" s="10"/>
      <c r="C372" s="11">
        <v>211.1867367951991</v>
      </c>
      <c r="D372" s="10">
        <v>159.60644052881347</v>
      </c>
      <c r="E372" s="12">
        <v>178.22343268645938</v>
      </c>
      <c r="F372" s="12">
        <v>203.15517876993763</v>
      </c>
      <c r="G372" s="12">
        <v>234.89524737472524</v>
      </c>
      <c r="H372" s="12">
        <v>191.6142700330272</v>
      </c>
      <c r="I372" s="12">
        <v>245.84284737038362</v>
      </c>
      <c r="J372" s="12">
        <v>129.4372918080812</v>
      </c>
      <c r="K372" s="12">
        <v>235.96300771772366</v>
      </c>
      <c r="L372" s="11">
        <v>251.20480635488929</v>
      </c>
      <c r="M372" s="10">
        <v>310.51494127887617</v>
      </c>
      <c r="N372" s="12">
        <v>171.59028736324066</v>
      </c>
      <c r="O372" s="11">
        <v>140.32089923997708</v>
      </c>
      <c r="P372" s="10">
        <v>112.00190331870861</v>
      </c>
      <c r="Q372" s="12">
        <v>307.80560107994802</v>
      </c>
      <c r="R372" s="12">
        <v>232.94251597598355</v>
      </c>
      <c r="S372" s="12">
        <v>364.08582901801492</v>
      </c>
      <c r="T372" s="12">
        <v>190.01220429204758</v>
      </c>
      <c r="U372" s="12">
        <v>389.78446512047179</v>
      </c>
      <c r="V372" s="12">
        <v>547.12040429530975</v>
      </c>
      <c r="W372" s="12">
        <v>191.76750601834428</v>
      </c>
      <c r="X372" s="12">
        <v>406.58311419125522</v>
      </c>
      <c r="Y372" s="12">
        <v>268.80922647518645</v>
      </c>
      <c r="Z372" s="11">
        <v>360.52531341267309</v>
      </c>
      <c r="AA372" s="10">
        <v>185.08895640014913</v>
      </c>
      <c r="AB372" s="12">
        <v>200.4824980006739</v>
      </c>
      <c r="AC372" s="12">
        <v>515.48900068856244</v>
      </c>
      <c r="AD372" s="12">
        <v>190.25571586642732</v>
      </c>
      <c r="AE372" s="12">
        <v>209.99406943633326</v>
      </c>
      <c r="AF372" s="44">
        <v>494.52153143727043</v>
      </c>
      <c r="AG372" s="10">
        <v>717.7786428660188</v>
      </c>
      <c r="AH372" s="12">
        <v>322.81714300376251</v>
      </c>
      <c r="AI372" s="12">
        <v>263.2606971908707</v>
      </c>
      <c r="AJ372" s="12">
        <v>203.10843492976278</v>
      </c>
      <c r="AK372" s="12">
        <v>123.68627092455601</v>
      </c>
      <c r="AL372" s="11">
        <v>167.0103325638209</v>
      </c>
      <c r="AM372" s="10">
        <v>429.51783775147499</v>
      </c>
      <c r="AN372" s="12">
        <v>292.27280795045442</v>
      </c>
      <c r="AO372" s="12">
        <v>1404.0536220818997</v>
      </c>
      <c r="AP372" s="11">
        <v>143.82401969049673</v>
      </c>
      <c r="AQ372" s="10">
        <v>211.76377741933314</v>
      </c>
      <c r="AR372" s="12">
        <v>169.32945584942385</v>
      </c>
      <c r="AS372" s="12">
        <v>159.23612417352882</v>
      </c>
      <c r="AT372" s="11">
        <v>982.36224947291475</v>
      </c>
      <c r="AU372" s="12">
        <v>354.15529701604902</v>
      </c>
    </row>
    <row r="373" spans="1:47">
      <c r="A373" s="7">
        <v>42551</v>
      </c>
      <c r="B373" s="10"/>
      <c r="C373" s="11">
        <v>213.82659433544475</v>
      </c>
      <c r="D373" s="10">
        <v>152.25138250353112</v>
      </c>
      <c r="E373" s="12">
        <v>178.20172505453584</v>
      </c>
      <c r="F373" s="12">
        <v>208.44817392426791</v>
      </c>
      <c r="G373" s="12">
        <v>236.71152294685191</v>
      </c>
      <c r="H373" s="12">
        <v>190.4262434738844</v>
      </c>
      <c r="I373" s="12">
        <v>248.25554564693559</v>
      </c>
      <c r="J373" s="12">
        <v>130.94204027746463</v>
      </c>
      <c r="K373" s="12">
        <v>234.78841462025133</v>
      </c>
      <c r="L373" s="11">
        <v>253.74691553868396</v>
      </c>
      <c r="M373" s="10">
        <v>303.54000191950291</v>
      </c>
      <c r="N373" s="12">
        <v>172.06120104510293</v>
      </c>
      <c r="O373" s="11">
        <v>143.96801690312955</v>
      </c>
      <c r="P373" s="10">
        <v>111.02394507820983</v>
      </c>
      <c r="Q373" s="12">
        <v>298.30252686563898</v>
      </c>
      <c r="R373" s="12">
        <v>229.10970566075744</v>
      </c>
      <c r="S373" s="12">
        <v>356.95094669421024</v>
      </c>
      <c r="T373" s="12">
        <v>191.72246243900173</v>
      </c>
      <c r="U373" s="12">
        <v>385.33381152821931</v>
      </c>
      <c r="V373" s="12">
        <v>544.91360437135927</v>
      </c>
      <c r="W373" s="12">
        <v>191.08136401426529</v>
      </c>
      <c r="X373" s="12">
        <v>407.52068216718709</v>
      </c>
      <c r="Y373" s="12">
        <v>261.08340448022233</v>
      </c>
      <c r="Z373" s="11">
        <v>362.01787495729104</v>
      </c>
      <c r="AA373" s="10">
        <v>186.31580449939574</v>
      </c>
      <c r="AB373" s="12">
        <v>202.12701157301595</v>
      </c>
      <c r="AC373" s="12">
        <v>512.72020323809113</v>
      </c>
      <c r="AD373" s="12">
        <v>188.31628783875382</v>
      </c>
      <c r="AE373" s="12">
        <v>205.02119179323978</v>
      </c>
      <c r="AF373" s="44">
        <v>498.31663139939093</v>
      </c>
      <c r="AG373" s="10">
        <v>717.47278321734325</v>
      </c>
      <c r="AH373" s="12">
        <v>320.71525356587017</v>
      </c>
      <c r="AI373" s="12">
        <v>263.71926301471581</v>
      </c>
      <c r="AJ373" s="12">
        <v>203.76565748308448</v>
      </c>
      <c r="AK373" s="12">
        <v>123.19554164959628</v>
      </c>
      <c r="AL373" s="11">
        <v>166.40493168209309</v>
      </c>
      <c r="AM373" s="10">
        <v>461.93513775306064</v>
      </c>
      <c r="AN373" s="12">
        <v>294.2543588440879</v>
      </c>
      <c r="AO373" s="12">
        <v>1461.0073666683973</v>
      </c>
      <c r="AP373" s="11">
        <v>142.06630145262966</v>
      </c>
      <c r="AQ373" s="10">
        <v>211.14595515871855</v>
      </c>
      <c r="AR373" s="12">
        <v>168.81256169058307</v>
      </c>
      <c r="AS373" s="12">
        <v>159.72981951852057</v>
      </c>
      <c r="AT373" s="11">
        <v>989.38197743892761</v>
      </c>
      <c r="AU373" s="12">
        <v>349.84351325577433</v>
      </c>
    </row>
    <row r="374" spans="1:47">
      <c r="A374" s="7">
        <v>42580</v>
      </c>
      <c r="B374" s="10"/>
      <c r="C374" s="11">
        <v>221.09760545157155</v>
      </c>
      <c r="D374" s="10">
        <v>163.33854635941472</v>
      </c>
      <c r="E374" s="12">
        <v>184.28950500988751</v>
      </c>
      <c r="F374" s="12">
        <v>211.51854206069797</v>
      </c>
      <c r="G374" s="12">
        <v>244.8502809865393</v>
      </c>
      <c r="H374" s="12">
        <v>199.77105037371848</v>
      </c>
      <c r="I374" s="12">
        <v>259.29001669970182</v>
      </c>
      <c r="J374" s="12">
        <v>136.50421920541623</v>
      </c>
      <c r="K374" s="12">
        <v>243.84076574192028</v>
      </c>
      <c r="L374" s="11">
        <v>258.55200036938925</v>
      </c>
      <c r="M374" s="10">
        <v>324.12877538639304</v>
      </c>
      <c r="N374" s="12">
        <v>178.20378587079475</v>
      </c>
      <c r="O374" s="11">
        <v>147.67838028178431</v>
      </c>
      <c r="P374" s="10">
        <v>118.81415619503045</v>
      </c>
      <c r="Q374" s="12">
        <v>321.62175174029221</v>
      </c>
      <c r="R374" s="12">
        <v>247.25248838934218</v>
      </c>
      <c r="S374" s="12">
        <v>392.32936743390451</v>
      </c>
      <c r="T374" s="12">
        <v>210.49582676382673</v>
      </c>
      <c r="U374" s="12">
        <v>422.6199057435723</v>
      </c>
      <c r="V374" s="12">
        <v>588.1859584044447</v>
      </c>
      <c r="W374" s="12">
        <v>205.92871405048109</v>
      </c>
      <c r="X374" s="12">
        <v>449.23729253618586</v>
      </c>
      <c r="Y374" s="12">
        <v>269.16552386780626</v>
      </c>
      <c r="Z374" s="11">
        <v>376.16741074562412</v>
      </c>
      <c r="AA374" s="10">
        <v>193.68898009222895</v>
      </c>
      <c r="AB374" s="12">
        <v>208.28631617597512</v>
      </c>
      <c r="AC374" s="12">
        <v>533.71191276252227</v>
      </c>
      <c r="AD374" s="12">
        <v>199.43636136269515</v>
      </c>
      <c r="AE374" s="12">
        <v>219.02881506183419</v>
      </c>
      <c r="AF374" s="44">
        <v>520.56144761713028</v>
      </c>
      <c r="AG374" s="10">
        <v>745.17693812341793</v>
      </c>
      <c r="AH374" s="12">
        <v>337.70826121280027</v>
      </c>
      <c r="AI374" s="12">
        <v>279.01676909315347</v>
      </c>
      <c r="AJ374" s="12">
        <v>216.11966749081796</v>
      </c>
      <c r="AK374" s="12">
        <v>128.26378054752939</v>
      </c>
      <c r="AL374" s="11">
        <v>172.56098710014217</v>
      </c>
      <c r="AM374" s="10">
        <v>459.48323418366056</v>
      </c>
      <c r="AN374" s="12">
        <v>301.68710196009056</v>
      </c>
      <c r="AO374" s="12">
        <v>1485.0419356648169</v>
      </c>
      <c r="AP374" s="11">
        <v>149.28900548993479</v>
      </c>
      <c r="AQ374" s="10">
        <v>219.88251799300048</v>
      </c>
      <c r="AR374" s="12">
        <v>176.82099440224692</v>
      </c>
      <c r="AS374" s="12">
        <v>165.06932438125148</v>
      </c>
      <c r="AT374" s="11">
        <v>1023.8876959861216</v>
      </c>
      <c r="AU374" s="12">
        <v>364.4778120181208</v>
      </c>
    </row>
    <row r="375" spans="1:47">
      <c r="A375" s="7">
        <v>42613</v>
      </c>
      <c r="B375" s="10"/>
      <c r="C375" s="11">
        <v>219.14730948685371</v>
      </c>
      <c r="D375" s="10">
        <v>167.44009836629465</v>
      </c>
      <c r="E375" s="12">
        <v>187.14066993500498</v>
      </c>
      <c r="F375" s="12">
        <v>211.47908900671385</v>
      </c>
      <c r="G375" s="12">
        <v>239.48958238739516</v>
      </c>
      <c r="H375" s="12">
        <v>198.62037218805378</v>
      </c>
      <c r="I375" s="12">
        <v>251.44735073101384</v>
      </c>
      <c r="J375" s="12">
        <v>133.82812990335051</v>
      </c>
      <c r="K375" s="12">
        <v>240.47889425592564</v>
      </c>
      <c r="L375" s="11">
        <v>261.6898779196809</v>
      </c>
      <c r="M375" s="10">
        <v>322.22766469449522</v>
      </c>
      <c r="N375" s="12">
        <v>177.50549809595992</v>
      </c>
      <c r="O375" s="11">
        <v>147.99705491218435</v>
      </c>
      <c r="P375" s="10">
        <v>123.30457854973976</v>
      </c>
      <c r="Q375" s="12">
        <v>327.36531162443731</v>
      </c>
      <c r="R375" s="12">
        <v>250.08878913413514</v>
      </c>
      <c r="S375" s="12">
        <v>396.95533568775681</v>
      </c>
      <c r="T375" s="12">
        <v>218.57606207986763</v>
      </c>
      <c r="U375" s="12">
        <v>434.23873681118022</v>
      </c>
      <c r="V375" s="12">
        <v>591.30117393424246</v>
      </c>
      <c r="W375" s="12">
        <v>212.7057604070113</v>
      </c>
      <c r="X375" s="12">
        <v>452.60654746195837</v>
      </c>
      <c r="Y375" s="12">
        <v>277.44887703715438</v>
      </c>
      <c r="Z375" s="11">
        <v>373.61515818691578</v>
      </c>
      <c r="AA375" s="10">
        <v>199.58503293161499</v>
      </c>
      <c r="AB375" s="12">
        <v>208.89141952983195</v>
      </c>
      <c r="AC375" s="12">
        <v>531.77632451110219</v>
      </c>
      <c r="AD375" s="12">
        <v>203.08065559316512</v>
      </c>
      <c r="AE375" s="12">
        <v>224.3222477739821</v>
      </c>
      <c r="AF375" s="44">
        <v>526.3064171865833</v>
      </c>
      <c r="AG375" s="10">
        <v>759.48697773281015</v>
      </c>
      <c r="AH375" s="12">
        <v>335.22856614604569</v>
      </c>
      <c r="AI375" s="12">
        <v>276.12197041738227</v>
      </c>
      <c r="AJ375" s="12">
        <v>215.01301979598992</v>
      </c>
      <c r="AK375" s="12">
        <v>130.72689995740777</v>
      </c>
      <c r="AL375" s="11">
        <v>177.00715492983502</v>
      </c>
      <c r="AM375" s="10">
        <v>436.89530974757474</v>
      </c>
      <c r="AN375" s="12">
        <v>299.59432067008453</v>
      </c>
      <c r="AO375" s="12">
        <v>1443.7574374811493</v>
      </c>
      <c r="AP375" s="11">
        <v>147.18532939256164</v>
      </c>
      <c r="AQ375" s="10">
        <v>218.57346470269624</v>
      </c>
      <c r="AR375" s="12">
        <v>179.14601901667834</v>
      </c>
      <c r="AS375" s="12">
        <v>164.05526668140561</v>
      </c>
      <c r="AT375" s="11">
        <v>1012.0044021487598</v>
      </c>
      <c r="AU375" s="12">
        <v>367.39821476113826</v>
      </c>
    </row>
    <row r="376" spans="1:47">
      <c r="A376" s="7">
        <v>42643</v>
      </c>
      <c r="B376" s="10"/>
      <c r="C376" s="11">
        <v>221.93844442553578</v>
      </c>
      <c r="D376" s="10">
        <v>169.49839436780678</v>
      </c>
      <c r="E376" s="12">
        <v>191.42161622011332</v>
      </c>
      <c r="F376" s="12">
        <v>215.6909062718324</v>
      </c>
      <c r="G376" s="12">
        <v>238.04481199255792</v>
      </c>
      <c r="H376" s="12">
        <v>200.41754446772174</v>
      </c>
      <c r="I376" s="12">
        <v>253.6886038291558</v>
      </c>
      <c r="J376" s="12">
        <v>133.82874753569408</v>
      </c>
      <c r="K376" s="12">
        <v>244.06705931368757</v>
      </c>
      <c r="L376" s="11">
        <v>270.59062565751583</v>
      </c>
      <c r="M376" s="10">
        <v>323.25735859501265</v>
      </c>
      <c r="N376" s="12">
        <v>179.32099772596135</v>
      </c>
      <c r="O376" s="11">
        <v>149.4634428359395</v>
      </c>
      <c r="P376" s="10">
        <v>123.88399785189267</v>
      </c>
      <c r="Q376" s="12">
        <v>324.19360855154167</v>
      </c>
      <c r="R376" s="12">
        <v>251.94926416941513</v>
      </c>
      <c r="S376" s="12">
        <v>393.92458035013266</v>
      </c>
      <c r="T376" s="12">
        <v>222.00390839489791</v>
      </c>
      <c r="U376" s="12">
        <v>439.10815593891323</v>
      </c>
      <c r="V376" s="12">
        <v>590.35421020120293</v>
      </c>
      <c r="W376" s="12">
        <v>215.27488760479227</v>
      </c>
      <c r="X376" s="12">
        <v>452.46113881896707</v>
      </c>
      <c r="Y376" s="12">
        <v>276.82933071021284</v>
      </c>
      <c r="Z376" s="11">
        <v>372.51107953171834</v>
      </c>
      <c r="AA376" s="10">
        <v>205.10297719163219</v>
      </c>
      <c r="AB376" s="12">
        <v>213.88947078698664</v>
      </c>
      <c r="AC376" s="12">
        <v>527.69183970256142</v>
      </c>
      <c r="AD376" s="12">
        <v>203.25549573825401</v>
      </c>
      <c r="AE376" s="12">
        <v>221.61010273528399</v>
      </c>
      <c r="AF376" s="44">
        <v>529.13810980286189</v>
      </c>
      <c r="AG376" s="10">
        <v>776.99661844888089</v>
      </c>
      <c r="AH376" s="12">
        <v>337.60716537397457</v>
      </c>
      <c r="AI376" s="12">
        <v>272.60495793115746</v>
      </c>
      <c r="AJ376" s="12">
        <v>213.33071903884115</v>
      </c>
      <c r="AK376" s="12">
        <v>133.74075156683617</v>
      </c>
      <c r="AL376" s="11">
        <v>182.55782874379398</v>
      </c>
      <c r="AM376" s="10">
        <v>431.3189554705516</v>
      </c>
      <c r="AN376" s="12">
        <v>295.48073637921368</v>
      </c>
      <c r="AO376" s="12">
        <v>1430.8096942220413</v>
      </c>
      <c r="AP376" s="11">
        <v>146.40989494980533</v>
      </c>
      <c r="AQ376" s="10">
        <v>215.02485203915009</v>
      </c>
      <c r="AR376" s="12">
        <v>183.40733938503672</v>
      </c>
      <c r="AS376" s="12">
        <v>163.18734825822995</v>
      </c>
      <c r="AT376" s="11">
        <v>1002.7563828800864</v>
      </c>
      <c r="AU376" s="12">
        <v>362.32144883461973</v>
      </c>
    </row>
    <row r="377" spans="1:47">
      <c r="A377" s="7">
        <v>42674</v>
      </c>
      <c r="B377" s="10"/>
      <c r="C377" s="11">
        <v>214.87391008711546</v>
      </c>
      <c r="D377" s="10">
        <v>167.71454994456323</v>
      </c>
      <c r="E377" s="12">
        <v>179.56264287147542</v>
      </c>
      <c r="F377" s="12">
        <v>202.0163022477044</v>
      </c>
      <c r="G377" s="12">
        <v>228.16040279091933</v>
      </c>
      <c r="H377" s="12">
        <v>191.23377483555083</v>
      </c>
      <c r="I377" s="12">
        <v>243.28102348140317</v>
      </c>
      <c r="J377" s="12">
        <v>127.00387105912529</v>
      </c>
      <c r="K377" s="12">
        <v>234.68748968118678</v>
      </c>
      <c r="L377" s="11">
        <v>259.2297446979029</v>
      </c>
      <c r="M377" s="10">
        <v>311.22626823543663</v>
      </c>
      <c r="N377" s="12">
        <v>172.90405467513065</v>
      </c>
      <c r="O377" s="11">
        <v>142.44293521258308</v>
      </c>
      <c r="P377" s="10">
        <v>118.63883155732923</v>
      </c>
      <c r="Q377" s="12">
        <v>317.39570891099754</v>
      </c>
      <c r="R377" s="12">
        <v>247.96346902989708</v>
      </c>
      <c r="S377" s="12">
        <v>389.3310569048341</v>
      </c>
      <c r="T377" s="12">
        <v>215.17598688789289</v>
      </c>
      <c r="U377" s="12">
        <v>432.36333312382322</v>
      </c>
      <c r="V377" s="12">
        <v>583.25390095329647</v>
      </c>
      <c r="W377" s="12">
        <v>210.71113454113922</v>
      </c>
      <c r="X377" s="12">
        <v>447.22154741257526</v>
      </c>
      <c r="Y377" s="12">
        <v>268.67318304010257</v>
      </c>
      <c r="Z377" s="11">
        <v>351.68387510759425</v>
      </c>
      <c r="AA377" s="10">
        <v>192.94462887740522</v>
      </c>
      <c r="AB377" s="12">
        <v>206.77849082210358</v>
      </c>
      <c r="AC377" s="12">
        <v>514.20159540422105</v>
      </c>
      <c r="AD377" s="12">
        <v>201.88419598685263</v>
      </c>
      <c r="AE377" s="12">
        <v>220.16229560347884</v>
      </c>
      <c r="AF377" s="44">
        <v>519.25370362165575</v>
      </c>
      <c r="AG377" s="10">
        <v>731.54639263195349</v>
      </c>
      <c r="AH377" s="12">
        <v>317.92295581795696</v>
      </c>
      <c r="AI377" s="12">
        <v>265.96351734037103</v>
      </c>
      <c r="AJ377" s="12">
        <v>208.07121946873036</v>
      </c>
      <c r="AK377" s="12">
        <v>125.45522958778152</v>
      </c>
      <c r="AL377" s="11">
        <v>170.79849178796124</v>
      </c>
      <c r="AM377" s="10">
        <v>421.89638450947189</v>
      </c>
      <c r="AN377" s="12">
        <v>287.71409488021851</v>
      </c>
      <c r="AO377" s="12">
        <v>1377.8036978622533</v>
      </c>
      <c r="AP377" s="11">
        <v>138.33284236999597</v>
      </c>
      <c r="AQ377" s="10">
        <v>204.8090217471333</v>
      </c>
      <c r="AR377" s="12">
        <v>179.66951527912994</v>
      </c>
      <c r="AS377" s="12">
        <v>158.96817470592819</v>
      </c>
      <c r="AT377" s="11">
        <v>980.81188602569807</v>
      </c>
      <c r="AU377" s="12">
        <v>354.29006916959673</v>
      </c>
    </row>
    <row r="378" spans="1:47">
      <c r="A378" s="7">
        <v>42704</v>
      </c>
      <c r="B378" s="10"/>
      <c r="C378" s="11">
        <v>213.23018492559342</v>
      </c>
      <c r="D378" s="10">
        <v>180.43540952594049</v>
      </c>
      <c r="E378" s="12">
        <v>197.14665575857342</v>
      </c>
      <c r="F378" s="12">
        <v>214.82287952738977</v>
      </c>
      <c r="G378" s="12">
        <v>234.51471161689014</v>
      </c>
      <c r="H378" s="12">
        <v>194.79926524335488</v>
      </c>
      <c r="I378" s="12">
        <v>246.21782295601608</v>
      </c>
      <c r="J378" s="12">
        <v>126.42012143754553</v>
      </c>
      <c r="K378" s="12">
        <v>240.50301713420222</v>
      </c>
      <c r="L378" s="11">
        <v>282.88816196345851</v>
      </c>
      <c r="M378" s="10">
        <v>319.95085743528062</v>
      </c>
      <c r="N378" s="12">
        <v>190.81809394512706</v>
      </c>
      <c r="O378" s="11">
        <v>150.17754050379602</v>
      </c>
      <c r="P378" s="10">
        <v>127.53903317498894</v>
      </c>
      <c r="Q378" s="12">
        <v>334.13036450880895</v>
      </c>
      <c r="R378" s="12">
        <v>257.44318172248069</v>
      </c>
      <c r="S378" s="12">
        <v>406.10431731588318</v>
      </c>
      <c r="T378" s="12">
        <v>232.87345433012931</v>
      </c>
      <c r="U378" s="12">
        <v>447.20696238962535</v>
      </c>
      <c r="V378" s="12">
        <v>605.20973023703971</v>
      </c>
      <c r="W378" s="12">
        <v>223.44781006343862</v>
      </c>
      <c r="X378" s="12">
        <v>490.22583437113997</v>
      </c>
      <c r="Y378" s="12">
        <v>287.19648754642128</v>
      </c>
      <c r="Z378" s="11">
        <v>367.82458371289249</v>
      </c>
      <c r="AA378" s="10">
        <v>208.04859470553163</v>
      </c>
      <c r="AB378" s="12">
        <v>219.38241490594149</v>
      </c>
      <c r="AC378" s="12">
        <v>532.40289010700258</v>
      </c>
      <c r="AD378" s="12">
        <v>217.59100147359999</v>
      </c>
      <c r="AE378" s="12">
        <v>240.72206878065421</v>
      </c>
      <c r="AF378" s="44">
        <v>563.12767090751561</v>
      </c>
      <c r="AG378" s="10">
        <v>797.11396244253342</v>
      </c>
      <c r="AH378" s="12">
        <v>336.83336784890412</v>
      </c>
      <c r="AI378" s="12">
        <v>278.86639563857295</v>
      </c>
      <c r="AJ378" s="12">
        <v>218.15730932053182</v>
      </c>
      <c r="AK378" s="12">
        <v>136.17222061136891</v>
      </c>
      <c r="AL378" s="11">
        <v>188.92513348336422</v>
      </c>
      <c r="AM378" s="10">
        <v>404.02616388982642</v>
      </c>
      <c r="AN378" s="12">
        <v>304.36236890504529</v>
      </c>
      <c r="AO378" s="12">
        <v>1398.3892208654177</v>
      </c>
      <c r="AP378" s="11">
        <v>143.50325621014341</v>
      </c>
      <c r="AQ378" s="10">
        <v>212.00767907885097</v>
      </c>
      <c r="AR378" s="12">
        <v>191.90606446637287</v>
      </c>
      <c r="AS378" s="12">
        <v>163.23978840975693</v>
      </c>
      <c r="AT378" s="11">
        <v>1046.6486633433929</v>
      </c>
      <c r="AU378" s="12">
        <v>371.99046153096776</v>
      </c>
    </row>
    <row r="379" spans="1:47">
      <c r="A379" s="7">
        <v>42734</v>
      </c>
      <c r="B379" s="10"/>
      <c r="C379" s="11">
        <v>216.83909625701139</v>
      </c>
      <c r="D379" s="10">
        <v>181.32066075522781</v>
      </c>
      <c r="E379" s="12">
        <v>194.7610548611685</v>
      </c>
      <c r="F379" s="12">
        <v>216.32255450994873</v>
      </c>
      <c r="G379" s="12">
        <v>235.43803488341879</v>
      </c>
      <c r="H379" s="12">
        <v>195.360037368105</v>
      </c>
      <c r="I379" s="12">
        <v>246.14856988006588</v>
      </c>
      <c r="J379" s="12">
        <v>127.8642132458768</v>
      </c>
      <c r="K379" s="12">
        <v>241.08923559624299</v>
      </c>
      <c r="L379" s="11">
        <v>283.08300503504972</v>
      </c>
      <c r="M379" s="10">
        <v>319.26158895518347</v>
      </c>
      <c r="N379" s="12">
        <v>189.92897225639649</v>
      </c>
      <c r="O379" s="11">
        <v>150.35114493596714</v>
      </c>
      <c r="P379" s="10">
        <v>127.66177157467556</v>
      </c>
      <c r="Q379" s="12">
        <v>337.99580823298112</v>
      </c>
      <c r="R379" s="12">
        <v>259.98704403091347</v>
      </c>
      <c r="S379" s="12">
        <v>412.87532618366032</v>
      </c>
      <c r="T379" s="12">
        <v>233.90747457843131</v>
      </c>
      <c r="U379" s="12">
        <v>451.52807291894987</v>
      </c>
      <c r="V379" s="12">
        <v>612.16521251759991</v>
      </c>
      <c r="W379" s="12">
        <v>224.23268195379634</v>
      </c>
      <c r="X379" s="12">
        <v>493.03987609866999</v>
      </c>
      <c r="Y379" s="12">
        <v>288.18891448565495</v>
      </c>
      <c r="Z379" s="11">
        <v>370.00797424281757</v>
      </c>
      <c r="AA379" s="10">
        <v>208.28858623304609</v>
      </c>
      <c r="AB379" s="12">
        <v>220.05140842646634</v>
      </c>
      <c r="AC379" s="12">
        <v>531.15117276085391</v>
      </c>
      <c r="AD379" s="12">
        <v>217.15575067229474</v>
      </c>
      <c r="AE379" s="12">
        <v>241.91538634863545</v>
      </c>
      <c r="AF379" s="44">
        <v>567.06226613025046</v>
      </c>
      <c r="AG379" s="10">
        <v>788.84237752647334</v>
      </c>
      <c r="AH379" s="12">
        <v>336.14444832890371</v>
      </c>
      <c r="AI379" s="12">
        <v>281.17465755281023</v>
      </c>
      <c r="AJ379" s="12">
        <v>219.41801114660109</v>
      </c>
      <c r="AK379" s="12">
        <v>134.56631108960642</v>
      </c>
      <c r="AL379" s="11">
        <v>186.90336162666523</v>
      </c>
      <c r="AM379" s="10">
        <v>421.31611758449782</v>
      </c>
      <c r="AN379" s="12">
        <v>306.3168374653892</v>
      </c>
      <c r="AO379" s="12">
        <v>1432.0486912576857</v>
      </c>
      <c r="AP379" s="11">
        <v>145.13177391468022</v>
      </c>
      <c r="AQ379" s="10">
        <v>212.13037201109</v>
      </c>
      <c r="AR379" s="12">
        <v>192.85542326005395</v>
      </c>
      <c r="AS379" s="12">
        <v>166.5848933976952</v>
      </c>
      <c r="AT379" s="11">
        <v>1069.9640202389833</v>
      </c>
      <c r="AU379" s="12">
        <v>377.33631125797132</v>
      </c>
    </row>
    <row r="380" spans="1:47">
      <c r="A380" s="7">
        <v>42766</v>
      </c>
      <c r="B380" s="10"/>
      <c r="C380" s="11">
        <v>221.85515920739863</v>
      </c>
      <c r="D380" s="10">
        <v>187.30766884291546</v>
      </c>
      <c r="E380" s="12">
        <v>200.93329993226891</v>
      </c>
      <c r="F380" s="12">
        <v>217.22749152452036</v>
      </c>
      <c r="G380" s="12">
        <v>241.46600067852796</v>
      </c>
      <c r="H380" s="12">
        <v>200.19590300936761</v>
      </c>
      <c r="I380" s="12">
        <v>257.27775081639999</v>
      </c>
      <c r="J380" s="12">
        <v>131.35441345528437</v>
      </c>
      <c r="K380" s="12">
        <v>248.41945575837639</v>
      </c>
      <c r="L380" s="11">
        <v>286.71267585364103</v>
      </c>
      <c r="M380" s="10">
        <v>329.94043098976834</v>
      </c>
      <c r="N380" s="12">
        <v>192.40974592219231</v>
      </c>
      <c r="O380" s="11">
        <v>154.37831717977576</v>
      </c>
      <c r="P380" s="10">
        <v>129.20427737905098</v>
      </c>
      <c r="Q380" s="12">
        <v>346.42698189154709</v>
      </c>
      <c r="R380" s="12">
        <v>263.7736383798516</v>
      </c>
      <c r="S380" s="12">
        <v>425.42501498755882</v>
      </c>
      <c r="T380" s="12">
        <v>239.94053866524862</v>
      </c>
      <c r="U380" s="12">
        <v>454.66281611049317</v>
      </c>
      <c r="V380" s="12">
        <v>634.86117394734492</v>
      </c>
      <c r="W380" s="12">
        <v>227.49804528010591</v>
      </c>
      <c r="X380" s="12">
        <v>509.82941723877474</v>
      </c>
      <c r="Y380" s="12">
        <v>287.55271392745573</v>
      </c>
      <c r="Z380" s="11">
        <v>374.97293551833468</v>
      </c>
      <c r="AA380" s="10">
        <v>216.57713282156249</v>
      </c>
      <c r="AB380" s="12">
        <v>219.70338028042485</v>
      </c>
      <c r="AC380" s="12">
        <v>549.48347436921847</v>
      </c>
      <c r="AD380" s="12">
        <v>225.77446476044526</v>
      </c>
      <c r="AE380" s="12">
        <v>248.76494614234247</v>
      </c>
      <c r="AF380" s="44">
        <v>576.2212286082538</v>
      </c>
      <c r="AG380" s="10">
        <v>811.88143607780455</v>
      </c>
      <c r="AH380" s="12">
        <v>346.09846766415501</v>
      </c>
      <c r="AI380" s="12">
        <v>287.64454905812943</v>
      </c>
      <c r="AJ380" s="12">
        <v>223.4935897136813</v>
      </c>
      <c r="AK380" s="12">
        <v>138.65341517133749</v>
      </c>
      <c r="AL380" s="11">
        <v>192.07308598572831</v>
      </c>
      <c r="AM380" s="10">
        <v>421.9612453491988</v>
      </c>
      <c r="AN380" s="12">
        <v>311.88022230284224</v>
      </c>
      <c r="AO380" s="12">
        <v>1452.6294690805107</v>
      </c>
      <c r="AP380" s="11">
        <v>148.32479683080041</v>
      </c>
      <c r="AQ380" s="10">
        <v>211.39404570829294</v>
      </c>
      <c r="AR380" s="12">
        <v>196.80493706983626</v>
      </c>
      <c r="AS380" s="12">
        <v>168.05608414557193</v>
      </c>
      <c r="AT380" s="11">
        <v>1074.0343241884636</v>
      </c>
      <c r="AU380" s="12">
        <v>378.52911905354364</v>
      </c>
    </row>
    <row r="381" spans="1:47">
      <c r="A381" s="7">
        <v>42794</v>
      </c>
      <c r="B381" s="10"/>
      <c r="C381" s="11">
        <v>224.95620448136361</v>
      </c>
      <c r="D381" s="10">
        <v>194.24010897351206</v>
      </c>
      <c r="E381" s="12">
        <v>196.62328856549374</v>
      </c>
      <c r="F381" s="12">
        <v>217.56514209326136</v>
      </c>
      <c r="G381" s="12">
        <v>248.90317366666699</v>
      </c>
      <c r="H381" s="12">
        <v>202.67848850362915</v>
      </c>
      <c r="I381" s="12">
        <v>260.29037108773736</v>
      </c>
      <c r="J381" s="12">
        <v>135.77592774108609</v>
      </c>
      <c r="K381" s="12">
        <v>251.26037770320602</v>
      </c>
      <c r="L381" s="11">
        <v>279.93753271868013</v>
      </c>
      <c r="M381" s="10">
        <v>337.97777894167149</v>
      </c>
      <c r="N381" s="12">
        <v>194.17056770735658</v>
      </c>
      <c r="O381" s="11">
        <v>155.11888759729098</v>
      </c>
      <c r="P381" s="10">
        <v>130.93525507804731</v>
      </c>
      <c r="Q381" s="12">
        <v>349.10746757515125</v>
      </c>
      <c r="R381" s="12">
        <v>268.22996592498907</v>
      </c>
      <c r="S381" s="12">
        <v>429.16902697028814</v>
      </c>
      <c r="T381" s="12">
        <v>243.18381921412418</v>
      </c>
      <c r="U381" s="12">
        <v>454.93954123303394</v>
      </c>
      <c r="V381" s="12">
        <v>644.19395540911387</v>
      </c>
      <c r="W381" s="12">
        <v>231.21058510071364</v>
      </c>
      <c r="X381" s="12">
        <v>523.17392124761466</v>
      </c>
      <c r="Y381" s="12">
        <v>297.68562412848536</v>
      </c>
      <c r="Z381" s="11">
        <v>390.07480155602929</v>
      </c>
      <c r="AA381" s="10">
        <v>216.16513424773919</v>
      </c>
      <c r="AB381" s="12">
        <v>219.95835085419859</v>
      </c>
      <c r="AC381" s="12">
        <v>570.51569447088787</v>
      </c>
      <c r="AD381" s="12">
        <v>231.04933494886274</v>
      </c>
      <c r="AE381" s="12">
        <v>256.32640352481968</v>
      </c>
      <c r="AF381" s="44">
        <v>581.55070469364489</v>
      </c>
      <c r="AG381" s="10">
        <v>800.60164561895067</v>
      </c>
      <c r="AH381" s="12">
        <v>341.61070716329732</v>
      </c>
      <c r="AI381" s="12">
        <v>295.11929229897879</v>
      </c>
      <c r="AJ381" s="12">
        <v>229.34337844826067</v>
      </c>
      <c r="AK381" s="12">
        <v>136.71881973111019</v>
      </c>
      <c r="AL381" s="11">
        <v>188.35940789713339</v>
      </c>
      <c r="AM381" s="10">
        <v>440.04680503716986</v>
      </c>
      <c r="AN381" s="12">
        <v>325.6522787404495</v>
      </c>
      <c r="AO381" s="12">
        <v>1525.4415217200765</v>
      </c>
      <c r="AP381" s="11">
        <v>154.64316679335687</v>
      </c>
      <c r="AQ381" s="10">
        <v>213.94386447370303</v>
      </c>
      <c r="AR381" s="12">
        <v>197.08859720568947</v>
      </c>
      <c r="AS381" s="12">
        <v>175.18882047905399</v>
      </c>
      <c r="AT381" s="11">
        <v>1102.9103141020391</v>
      </c>
      <c r="AU381" s="12">
        <v>395.10639900482647</v>
      </c>
    </row>
    <row r="382" spans="1:47">
      <c r="A382" s="7">
        <v>42825</v>
      </c>
      <c r="B382" s="10"/>
      <c r="C382" s="11">
        <v>223.96765948739409</v>
      </c>
      <c r="D382" s="10">
        <v>194.76141458314254</v>
      </c>
      <c r="E382" s="12">
        <v>195.37720558436848</v>
      </c>
      <c r="F382" s="12">
        <v>215.14888913294601</v>
      </c>
      <c r="G382" s="12">
        <v>252.01285726537975</v>
      </c>
      <c r="H382" s="12">
        <v>204.70128350453001</v>
      </c>
      <c r="I382" s="12">
        <v>257.57101169642254</v>
      </c>
      <c r="J382" s="12">
        <v>136.01942028346204</v>
      </c>
      <c r="K382" s="12">
        <v>254.23399650922818</v>
      </c>
      <c r="L382" s="11">
        <v>276.63162099368071</v>
      </c>
      <c r="M382" s="10">
        <v>338.6131521549309</v>
      </c>
      <c r="N382" s="12">
        <v>194.63113320945109</v>
      </c>
      <c r="O382" s="11">
        <v>155.02880791552019</v>
      </c>
      <c r="P382" s="10">
        <v>126.81940617157501</v>
      </c>
      <c r="Q382" s="12">
        <v>339.76324441216758</v>
      </c>
      <c r="R382" s="12">
        <v>260.2673334344106</v>
      </c>
      <c r="S382" s="12">
        <v>422.18317627385238</v>
      </c>
      <c r="T382" s="12">
        <v>233.45337469791883</v>
      </c>
      <c r="U382" s="12">
        <v>440.57120886597266</v>
      </c>
      <c r="V382" s="12">
        <v>638.41563210358095</v>
      </c>
      <c r="W382" s="12">
        <v>222.60401591217592</v>
      </c>
      <c r="X382" s="12">
        <v>513.74438666141441</v>
      </c>
      <c r="Y382" s="12">
        <v>289.25080875578254</v>
      </c>
      <c r="Z382" s="11">
        <v>388.61469023142195</v>
      </c>
      <c r="AA382" s="10">
        <v>212.52329958285171</v>
      </c>
      <c r="AB382" s="12">
        <v>217.70541754788857</v>
      </c>
      <c r="AC382" s="12">
        <v>563.89551583719435</v>
      </c>
      <c r="AD382" s="12">
        <v>230.28538374543439</v>
      </c>
      <c r="AE382" s="12">
        <v>253.19372872685855</v>
      </c>
      <c r="AF382" s="44">
        <v>566.11015933989347</v>
      </c>
      <c r="AG382" s="10">
        <v>795.43605269392083</v>
      </c>
      <c r="AH382" s="12">
        <v>340.57870018939201</v>
      </c>
      <c r="AI382" s="12">
        <v>296.47073147747227</v>
      </c>
      <c r="AJ382" s="12">
        <v>230.71441880016852</v>
      </c>
      <c r="AK382" s="12">
        <v>135.83669093236728</v>
      </c>
      <c r="AL382" s="11">
        <v>188.88275913996529</v>
      </c>
      <c r="AM382" s="10">
        <v>437.46081223424568</v>
      </c>
      <c r="AN382" s="12">
        <v>324.18306410117322</v>
      </c>
      <c r="AO382" s="12">
        <v>1518.6805926414499</v>
      </c>
      <c r="AP382" s="11">
        <v>153.38419315260415</v>
      </c>
      <c r="AQ382" s="10">
        <v>211.03522560427908</v>
      </c>
      <c r="AR382" s="12">
        <v>198.79678292992543</v>
      </c>
      <c r="AS382" s="12">
        <v>174.4200752690794</v>
      </c>
      <c r="AT382" s="11">
        <v>1076.4826114553834</v>
      </c>
      <c r="AU382" s="12">
        <v>383.66096761142575</v>
      </c>
    </row>
    <row r="383" spans="1:47">
      <c r="A383" s="7">
        <v>42853</v>
      </c>
      <c r="B383" s="10"/>
      <c r="C383" s="11">
        <v>226.73420982546551</v>
      </c>
      <c r="D383" s="10">
        <v>196.2626430585718</v>
      </c>
      <c r="E383" s="12">
        <v>190.29132648221923</v>
      </c>
      <c r="F383" s="12">
        <v>213.85661778242238</v>
      </c>
      <c r="G383" s="12">
        <v>257.57442014281503</v>
      </c>
      <c r="H383" s="12">
        <v>209.4992711856149</v>
      </c>
      <c r="I383" s="12">
        <v>263.6183587312234</v>
      </c>
      <c r="J383" s="12">
        <v>137.30293734121483</v>
      </c>
      <c r="K383" s="12">
        <v>256.46711163385817</v>
      </c>
      <c r="L383" s="11">
        <v>269.91705863401825</v>
      </c>
      <c r="M383" s="10">
        <v>342.63834656157434</v>
      </c>
      <c r="N383" s="12">
        <v>193.9888553628866</v>
      </c>
      <c r="O383" s="11">
        <v>152.53888228574249</v>
      </c>
      <c r="P383" s="10">
        <v>127.43321271125134</v>
      </c>
      <c r="Q383" s="12">
        <v>336.94977156212491</v>
      </c>
      <c r="R383" s="12">
        <v>259.23992194131574</v>
      </c>
      <c r="S383" s="12">
        <v>418.73781041726636</v>
      </c>
      <c r="T383" s="12">
        <v>234.41651909661391</v>
      </c>
      <c r="U383" s="12">
        <v>436.93458656069504</v>
      </c>
      <c r="V383" s="12">
        <v>623.89934043582662</v>
      </c>
      <c r="W383" s="12">
        <v>223.97595628571278</v>
      </c>
      <c r="X383" s="12">
        <v>514.03287878398055</v>
      </c>
      <c r="Y383" s="12">
        <v>290.06969831771499</v>
      </c>
      <c r="Z383" s="11">
        <v>394.25186085795895</v>
      </c>
      <c r="AA383" s="10">
        <v>211.69243701433339</v>
      </c>
      <c r="AB383" s="12">
        <v>215.18423462499911</v>
      </c>
      <c r="AC383" s="12">
        <v>570.53519880620513</v>
      </c>
      <c r="AD383" s="12">
        <v>230.03492702933903</v>
      </c>
      <c r="AE383" s="12">
        <v>252.53231763617481</v>
      </c>
      <c r="AF383" s="44">
        <v>569.75012134262795</v>
      </c>
      <c r="AG383" s="10">
        <v>774.72999547812572</v>
      </c>
      <c r="AH383" s="12">
        <v>335.65527388081966</v>
      </c>
      <c r="AI383" s="12">
        <v>296.81344029119595</v>
      </c>
      <c r="AJ383" s="12">
        <v>230.92309307746214</v>
      </c>
      <c r="AK383" s="12">
        <v>132.30071555769797</v>
      </c>
      <c r="AL383" s="11">
        <v>184.4130098185764</v>
      </c>
      <c r="AM383" s="10">
        <v>438.91806702214956</v>
      </c>
      <c r="AN383" s="12">
        <v>325.46385541555412</v>
      </c>
      <c r="AO383" s="12">
        <v>1534.9119513632738</v>
      </c>
      <c r="AP383" s="11">
        <v>156.7394150980243</v>
      </c>
      <c r="AQ383" s="10">
        <v>211.46876090287847</v>
      </c>
      <c r="AR383" s="12">
        <v>197.11439841931363</v>
      </c>
      <c r="AS383" s="12">
        <v>176.42223734154283</v>
      </c>
      <c r="AT383" s="11">
        <v>1068.5696993699962</v>
      </c>
      <c r="AU383" s="12">
        <v>386.8194336457467</v>
      </c>
    </row>
    <row r="384" spans="1:47">
      <c r="A384" s="7">
        <v>42886</v>
      </c>
      <c r="B384" s="10"/>
      <c r="C384" s="11">
        <v>227.40633326114437</v>
      </c>
      <c r="D384" s="10">
        <v>199.0293799274809</v>
      </c>
      <c r="E384" s="12">
        <v>186.15082642253634</v>
      </c>
      <c r="F384" s="12">
        <v>210.04415105767541</v>
      </c>
      <c r="G384" s="12">
        <v>265.53326313606738</v>
      </c>
      <c r="H384" s="12">
        <v>216.14120707494752</v>
      </c>
      <c r="I384" s="12">
        <v>264.91875536820703</v>
      </c>
      <c r="J384" s="12">
        <v>140.28606299969039</v>
      </c>
      <c r="K384" s="12">
        <v>260.07202424919365</v>
      </c>
      <c r="L384" s="11">
        <v>268.13385301048413</v>
      </c>
      <c r="M384" s="10">
        <v>343.5020367501628</v>
      </c>
      <c r="N384" s="12">
        <v>188.46474213219938</v>
      </c>
      <c r="O384" s="11">
        <v>154.27300404233529</v>
      </c>
      <c r="P384" s="10">
        <v>122.2937476566137</v>
      </c>
      <c r="Q384" s="12">
        <v>316.13836558564714</v>
      </c>
      <c r="R384" s="12">
        <v>247.24431935667585</v>
      </c>
      <c r="S384" s="12">
        <v>395.43318381415759</v>
      </c>
      <c r="T384" s="12">
        <v>223.64042160184877</v>
      </c>
      <c r="U384" s="12">
        <v>419.92455228106735</v>
      </c>
      <c r="V384" s="12">
        <v>584.42965416004597</v>
      </c>
      <c r="W384" s="12">
        <v>213.321569374451</v>
      </c>
      <c r="X384" s="12">
        <v>491.83906696859327</v>
      </c>
      <c r="Y384" s="12">
        <v>285.46907157320288</v>
      </c>
      <c r="Z384" s="11">
        <v>399.87318766457082</v>
      </c>
      <c r="AA384" s="10">
        <v>212.74217488835231</v>
      </c>
      <c r="AB384" s="12">
        <v>209.750454458908</v>
      </c>
      <c r="AC384" s="12">
        <v>577.00713228253449</v>
      </c>
      <c r="AD384" s="12">
        <v>227.02818302239515</v>
      </c>
      <c r="AE384" s="12">
        <v>246.75791066203223</v>
      </c>
      <c r="AF384" s="44">
        <v>562.86239420023855</v>
      </c>
      <c r="AG384" s="10">
        <v>754.62799286562779</v>
      </c>
      <c r="AH384" s="12">
        <v>324.68692413675876</v>
      </c>
      <c r="AI384" s="12">
        <v>298.801149528439</v>
      </c>
      <c r="AJ384" s="12">
        <v>232.79987357149321</v>
      </c>
      <c r="AK384" s="12">
        <v>129.37018074194009</v>
      </c>
      <c r="AL384" s="11">
        <v>178.55370689767943</v>
      </c>
      <c r="AM384" s="10">
        <v>445.2250967837652</v>
      </c>
      <c r="AN384" s="12">
        <v>325.94964092755242</v>
      </c>
      <c r="AO384" s="12">
        <v>1562.4856607355041</v>
      </c>
      <c r="AP384" s="11">
        <v>160.14378972280738</v>
      </c>
      <c r="AQ384" s="10">
        <v>209.9782406727883</v>
      </c>
      <c r="AR384" s="12">
        <v>196.15244198534037</v>
      </c>
      <c r="AS384" s="12">
        <v>177.71487191160367</v>
      </c>
      <c r="AT384" s="11">
        <v>1064.014222554523</v>
      </c>
      <c r="AU384" s="12">
        <v>384.03747214970571</v>
      </c>
    </row>
    <row r="385" spans="1:47">
      <c r="A385" s="7">
        <v>42916</v>
      </c>
      <c r="B385" s="10"/>
      <c r="C385" s="11">
        <v>228.84734018747011</v>
      </c>
      <c r="D385" s="10">
        <v>201.72197278141724</v>
      </c>
      <c r="E385" s="12">
        <v>185.7875474406797</v>
      </c>
      <c r="F385" s="12">
        <v>210.04936743443227</v>
      </c>
      <c r="G385" s="12">
        <v>264.99651192234404</v>
      </c>
      <c r="H385" s="12">
        <v>215.43486398639217</v>
      </c>
      <c r="I385" s="12">
        <v>266.57899380097115</v>
      </c>
      <c r="J385" s="12">
        <v>141.3264532026613</v>
      </c>
      <c r="K385" s="12">
        <v>257.74364560488215</v>
      </c>
      <c r="L385" s="11">
        <v>263.37231611882299</v>
      </c>
      <c r="M385" s="10">
        <v>346.81268888473932</v>
      </c>
      <c r="N385" s="12">
        <v>190.13025516742726</v>
      </c>
      <c r="O385" s="11">
        <v>154.59972843959608</v>
      </c>
      <c r="P385" s="10">
        <v>127.14790622098683</v>
      </c>
      <c r="Q385" s="12">
        <v>320.92229202267157</v>
      </c>
      <c r="R385" s="12">
        <v>252.8797181445542</v>
      </c>
      <c r="S385" s="12">
        <v>402.73365595837907</v>
      </c>
      <c r="T385" s="12">
        <v>229.88176408994283</v>
      </c>
      <c r="U385" s="12">
        <v>434.38826000501894</v>
      </c>
      <c r="V385" s="12">
        <v>598.5799576254235</v>
      </c>
      <c r="W385" s="12">
        <v>219.82329118927689</v>
      </c>
      <c r="X385" s="12">
        <v>505.4491549122539</v>
      </c>
      <c r="Y385" s="12">
        <v>284.06775366952797</v>
      </c>
      <c r="Z385" s="11">
        <v>404.67846947892258</v>
      </c>
      <c r="AA385" s="10">
        <v>214.53510493662009</v>
      </c>
      <c r="AB385" s="12">
        <v>208.79191822725636</v>
      </c>
      <c r="AC385" s="12">
        <v>581.1740589138401</v>
      </c>
      <c r="AD385" s="12">
        <v>230.82207123979632</v>
      </c>
      <c r="AE385" s="12">
        <v>254.20279637982813</v>
      </c>
      <c r="AF385" s="44">
        <v>571.63019937132117</v>
      </c>
      <c r="AG385" s="10">
        <v>753.10346010025364</v>
      </c>
      <c r="AH385" s="12">
        <v>322.80994104894864</v>
      </c>
      <c r="AI385" s="12">
        <v>302.5480316899679</v>
      </c>
      <c r="AJ385" s="12">
        <v>235.58679120548337</v>
      </c>
      <c r="AK385" s="12">
        <v>129.02503981699834</v>
      </c>
      <c r="AL385" s="11">
        <v>177.75219338816109</v>
      </c>
      <c r="AM385" s="10">
        <v>443.33566462632712</v>
      </c>
      <c r="AN385" s="12">
        <v>324.50973111576172</v>
      </c>
      <c r="AO385" s="12">
        <v>1561.8730888705452</v>
      </c>
      <c r="AP385" s="11">
        <v>161.06547195379508</v>
      </c>
      <c r="AQ385" s="10">
        <v>213.95838387735526</v>
      </c>
      <c r="AR385" s="12">
        <v>193.79992983535661</v>
      </c>
      <c r="AS385" s="12">
        <v>179.12957536129846</v>
      </c>
      <c r="AT385" s="11">
        <v>1079.6324388269397</v>
      </c>
      <c r="AU385" s="12">
        <v>389.81385555810454</v>
      </c>
    </row>
    <row r="386" spans="1:47">
      <c r="A386" s="7">
        <v>42947</v>
      </c>
      <c r="B386" s="10"/>
      <c r="C386" s="11">
        <v>229.53421014581329</v>
      </c>
      <c r="D386" s="10">
        <v>205.68029219921115</v>
      </c>
      <c r="E386" s="12">
        <v>191.0399264047486</v>
      </c>
      <c r="F386" s="12">
        <v>215.22933878894872</v>
      </c>
      <c r="G386" s="12">
        <v>270.25109484362542</v>
      </c>
      <c r="H386" s="12">
        <v>222.98990314484311</v>
      </c>
      <c r="I386" s="12">
        <v>274.85943302967564</v>
      </c>
      <c r="J386" s="12">
        <v>146.65080361102503</v>
      </c>
      <c r="K386" s="12">
        <v>265.43201152071163</v>
      </c>
      <c r="L386" s="11">
        <v>270.67540217595973</v>
      </c>
      <c r="M386" s="10">
        <v>354.1817532040464</v>
      </c>
      <c r="N386" s="12">
        <v>195.74167181135201</v>
      </c>
      <c r="O386" s="11">
        <v>158.31133220117329</v>
      </c>
      <c r="P386" s="10">
        <v>128.43087462738455</v>
      </c>
      <c r="Q386" s="12">
        <v>324.17225966071089</v>
      </c>
      <c r="R386" s="12">
        <v>253.76435427463696</v>
      </c>
      <c r="S386" s="12">
        <v>405.04087971579071</v>
      </c>
      <c r="T386" s="12">
        <v>231.75978299156313</v>
      </c>
      <c r="U386" s="12">
        <v>440.16138285231341</v>
      </c>
      <c r="V386" s="12">
        <v>600.80008000958981</v>
      </c>
      <c r="W386" s="12">
        <v>221.56175213813157</v>
      </c>
      <c r="X386" s="12">
        <v>510.8318147183457</v>
      </c>
      <c r="Y386" s="12">
        <v>283.36868619176005</v>
      </c>
      <c r="Z386" s="11">
        <v>408.00019042127008</v>
      </c>
      <c r="AA386" s="10">
        <v>217.58335118325331</v>
      </c>
      <c r="AB386" s="12">
        <v>212.90447263037879</v>
      </c>
      <c r="AC386" s="12">
        <v>592.82005749393932</v>
      </c>
      <c r="AD386" s="12">
        <v>233.14825202274363</v>
      </c>
      <c r="AE386" s="12">
        <v>258.60639493086649</v>
      </c>
      <c r="AF386" s="44">
        <v>575.8777109278908</v>
      </c>
      <c r="AG386" s="10">
        <v>770.76027178294328</v>
      </c>
      <c r="AH386" s="12">
        <v>332.23773825231115</v>
      </c>
      <c r="AI386" s="12">
        <v>304.65977251048861</v>
      </c>
      <c r="AJ386" s="12">
        <v>236.98494122727971</v>
      </c>
      <c r="AK386" s="12">
        <v>132.46869939011725</v>
      </c>
      <c r="AL386" s="11">
        <v>181.94974277646028</v>
      </c>
      <c r="AM386" s="10">
        <v>450.13043933584004</v>
      </c>
      <c r="AN386" s="12">
        <v>323.96261230594877</v>
      </c>
      <c r="AO386" s="12">
        <v>1579.0085033599782</v>
      </c>
      <c r="AP386" s="11">
        <v>161.87766303940717</v>
      </c>
      <c r="AQ386" s="10">
        <v>217.32519259401769</v>
      </c>
      <c r="AR386" s="12">
        <v>197.88858225191311</v>
      </c>
      <c r="AS386" s="12">
        <v>182.59081465996101</v>
      </c>
      <c r="AT386" s="11">
        <v>1093.9230538184104</v>
      </c>
      <c r="AU386" s="12">
        <v>390.84131900536335</v>
      </c>
    </row>
    <row r="387" spans="1:47">
      <c r="A387" s="7">
        <v>42978</v>
      </c>
      <c r="B387" s="10"/>
      <c r="C387" s="11">
        <v>223.96482385856896</v>
      </c>
      <c r="D387" s="10">
        <v>203.84054513924204</v>
      </c>
      <c r="E387" s="12">
        <v>181.33276117489245</v>
      </c>
      <c r="F387" s="12">
        <v>208.01892059398523</v>
      </c>
      <c r="G387" s="12">
        <v>270.35574816398787</v>
      </c>
      <c r="H387" s="12">
        <v>227.23769734726142</v>
      </c>
      <c r="I387" s="12">
        <v>271.21173640880465</v>
      </c>
      <c r="J387" s="12">
        <v>149.56968701100109</v>
      </c>
      <c r="K387" s="12">
        <v>265.1468521965146</v>
      </c>
      <c r="L387" s="11">
        <v>264.42183433824431</v>
      </c>
      <c r="M387" s="10">
        <v>351.27385081352588</v>
      </c>
      <c r="N387" s="12">
        <v>187.64315691898233</v>
      </c>
      <c r="O387" s="11">
        <v>156.70810722852133</v>
      </c>
      <c r="P387" s="10">
        <v>123.30061403726931</v>
      </c>
      <c r="Q387" s="12">
        <v>298.90505396358503</v>
      </c>
      <c r="R387" s="12">
        <v>235.7464415569718</v>
      </c>
      <c r="S387" s="12">
        <v>376.08380420760511</v>
      </c>
      <c r="T387" s="12">
        <v>218.2985966335529</v>
      </c>
      <c r="U387" s="12">
        <v>416.03972689414593</v>
      </c>
      <c r="V387" s="12">
        <v>562.15626942002245</v>
      </c>
      <c r="W387" s="12">
        <v>210.68817901196718</v>
      </c>
      <c r="X387" s="12">
        <v>481.61339800387373</v>
      </c>
      <c r="Y387" s="12">
        <v>278.85553533187789</v>
      </c>
      <c r="Z387" s="11">
        <v>402.26214656712239</v>
      </c>
      <c r="AA387" s="10">
        <v>212.36158924709613</v>
      </c>
      <c r="AB387" s="12">
        <v>204.23981287618895</v>
      </c>
      <c r="AC387" s="12">
        <v>582.13363787569062</v>
      </c>
      <c r="AD387" s="12">
        <v>223.13546333743429</v>
      </c>
      <c r="AE387" s="12">
        <v>253.28030977514746</v>
      </c>
      <c r="AF387" s="44">
        <v>567.04297893236458</v>
      </c>
      <c r="AG387" s="10">
        <v>741.58560038903647</v>
      </c>
      <c r="AH387" s="12">
        <v>315.80742402926859</v>
      </c>
      <c r="AI387" s="12">
        <v>297.77278128371535</v>
      </c>
      <c r="AJ387" s="12">
        <v>232.63343561509757</v>
      </c>
      <c r="AK387" s="12">
        <v>127.16577867167676</v>
      </c>
      <c r="AL387" s="11">
        <v>172.16405004409202</v>
      </c>
      <c r="AM387" s="10">
        <v>449.13904496739696</v>
      </c>
      <c r="AN387" s="12">
        <v>321.14713373954783</v>
      </c>
      <c r="AO387" s="12">
        <v>1572.4631289022698</v>
      </c>
      <c r="AP387" s="11">
        <v>161.48927076992251</v>
      </c>
      <c r="AQ387" s="10">
        <v>214.47346768891626</v>
      </c>
      <c r="AR387" s="12">
        <v>188.89124543365054</v>
      </c>
      <c r="AS387" s="12">
        <v>183.34447119608021</v>
      </c>
      <c r="AT387" s="11">
        <v>1073.0212396153211</v>
      </c>
      <c r="AU387" s="12">
        <v>381.19381452925427</v>
      </c>
    </row>
    <row r="388" spans="1:47">
      <c r="A388" s="7">
        <v>43007</v>
      </c>
      <c r="B388" s="10"/>
      <c r="C388" s="11">
        <v>225.66636022349462</v>
      </c>
      <c r="D388" s="10">
        <v>210.98312870884067</v>
      </c>
      <c r="E388" s="12">
        <v>190.28575973300326</v>
      </c>
      <c r="F388" s="12">
        <v>215.59603930748636</v>
      </c>
      <c r="G388" s="12">
        <v>276.81639903741376</v>
      </c>
      <c r="H388" s="12">
        <v>228.09293558218707</v>
      </c>
      <c r="I388" s="12">
        <v>280.3795720472994</v>
      </c>
      <c r="J388" s="12">
        <v>149.22516959427119</v>
      </c>
      <c r="K388" s="12">
        <v>267.23449729299324</v>
      </c>
      <c r="L388" s="11">
        <v>274.97598000066864</v>
      </c>
      <c r="M388" s="10">
        <v>356.01481807715709</v>
      </c>
      <c r="N388" s="12">
        <v>197.15861168996477</v>
      </c>
      <c r="O388" s="11">
        <v>160.90657146764386</v>
      </c>
      <c r="P388" s="10">
        <v>130.1175288398785</v>
      </c>
      <c r="Q388" s="12">
        <v>319.70781448685165</v>
      </c>
      <c r="R388" s="12">
        <v>254.29599677063922</v>
      </c>
      <c r="S388" s="12">
        <v>402.76267483531331</v>
      </c>
      <c r="T388" s="12">
        <v>231.09671703370697</v>
      </c>
      <c r="U388" s="12">
        <v>447.33993589886984</v>
      </c>
      <c r="V388" s="12">
        <v>595.82391671298183</v>
      </c>
      <c r="W388" s="12">
        <v>221.69340499691782</v>
      </c>
      <c r="X388" s="12">
        <v>508.13808980588777</v>
      </c>
      <c r="Y388" s="12">
        <v>284.12501041455573</v>
      </c>
      <c r="Z388" s="11">
        <v>405.32601304079111</v>
      </c>
      <c r="AA388" s="10">
        <v>216.93171806867997</v>
      </c>
      <c r="AB388" s="12">
        <v>212.08013778444297</v>
      </c>
      <c r="AC388" s="12">
        <v>607.182704384364</v>
      </c>
      <c r="AD388" s="12">
        <v>236.16596815647623</v>
      </c>
      <c r="AE388" s="12">
        <v>269.42733106885061</v>
      </c>
      <c r="AF388" s="44">
        <v>575.88456429734242</v>
      </c>
      <c r="AG388" s="10">
        <v>769.37691995914429</v>
      </c>
      <c r="AH388" s="12">
        <v>331.42163825384199</v>
      </c>
      <c r="AI388" s="12">
        <v>308.63650701481299</v>
      </c>
      <c r="AJ388" s="12">
        <v>241.69950243258822</v>
      </c>
      <c r="AK388" s="12">
        <v>133.83510364734147</v>
      </c>
      <c r="AL388" s="11">
        <v>181.24242483335789</v>
      </c>
      <c r="AM388" s="10">
        <v>440.9610851469609</v>
      </c>
      <c r="AN388" s="12">
        <v>331.23817852870394</v>
      </c>
      <c r="AO388" s="12">
        <v>1566.428465603025</v>
      </c>
      <c r="AP388" s="11">
        <v>161.67430545251733</v>
      </c>
      <c r="AQ388" s="10">
        <v>218.49964097149524</v>
      </c>
      <c r="AR388" s="12">
        <v>199.10479253597671</v>
      </c>
      <c r="AS388" s="12">
        <v>186.771761888089</v>
      </c>
      <c r="AT388" s="11">
        <v>1100.8810348715829</v>
      </c>
      <c r="AU388" s="12">
        <v>390.8914561369686</v>
      </c>
    </row>
    <row r="389" spans="1:47">
      <c r="A389" s="7">
        <v>43039</v>
      </c>
      <c r="B389" s="10"/>
      <c r="C389" s="11">
        <v>225.51218198288066</v>
      </c>
      <c r="D389" s="10">
        <v>215.56782195419197</v>
      </c>
      <c r="E389" s="12">
        <v>189.40675589419601</v>
      </c>
      <c r="F389" s="12">
        <v>218.45731934471905</v>
      </c>
      <c r="G389" s="12">
        <v>284.04934161306124</v>
      </c>
      <c r="H389" s="12">
        <v>233.86999739063671</v>
      </c>
      <c r="I389" s="12">
        <v>281.44550435690411</v>
      </c>
      <c r="J389" s="12">
        <v>153.08053230935147</v>
      </c>
      <c r="K389" s="12">
        <v>275.38164713908941</v>
      </c>
      <c r="L389" s="11">
        <v>279.86965904772154</v>
      </c>
      <c r="M389" s="10">
        <v>359.22426903820889</v>
      </c>
      <c r="N389" s="12">
        <v>196.78626038897454</v>
      </c>
      <c r="O389" s="11">
        <v>164.65452054413188</v>
      </c>
      <c r="P389" s="10">
        <v>124.99030380225345</v>
      </c>
      <c r="Q389" s="12">
        <v>307.59663092235212</v>
      </c>
      <c r="R389" s="12">
        <v>246.04872644883952</v>
      </c>
      <c r="S389" s="12">
        <v>386.80323378634125</v>
      </c>
      <c r="T389" s="12">
        <v>220.12980498503197</v>
      </c>
      <c r="U389" s="12">
        <v>431.19541589482043</v>
      </c>
      <c r="V389" s="12">
        <v>566.64599671489577</v>
      </c>
      <c r="W389" s="12">
        <v>213.0828338367474</v>
      </c>
      <c r="X389" s="12">
        <v>492.37322840696197</v>
      </c>
      <c r="Y389" s="12">
        <v>279.93376102250068</v>
      </c>
      <c r="Z389" s="11">
        <v>415.71649878070684</v>
      </c>
      <c r="AA389" s="10">
        <v>220.2922376186429</v>
      </c>
      <c r="AB389" s="12">
        <v>207.91207692986728</v>
      </c>
      <c r="AC389" s="12">
        <v>611.12694446624414</v>
      </c>
      <c r="AD389" s="12">
        <v>232.50284494895843</v>
      </c>
      <c r="AE389" s="12">
        <v>270.63727704939407</v>
      </c>
      <c r="AF389" s="44">
        <v>574.28617609089599</v>
      </c>
      <c r="AG389" s="10">
        <v>770.46348551682661</v>
      </c>
      <c r="AH389" s="12">
        <v>327.81416417045068</v>
      </c>
      <c r="AI389" s="12">
        <v>307.05016013734638</v>
      </c>
      <c r="AJ389" s="12">
        <v>240.78166331886388</v>
      </c>
      <c r="AK389" s="12">
        <v>132.50359771431218</v>
      </c>
      <c r="AL389" s="11">
        <v>179.51286413592842</v>
      </c>
      <c r="AM389" s="10">
        <v>446.74433035590238</v>
      </c>
      <c r="AN389" s="12">
        <v>331.5836990864135</v>
      </c>
      <c r="AO389" s="12">
        <v>1588.7646364050138</v>
      </c>
      <c r="AP389" s="11">
        <v>166.04051355692772</v>
      </c>
      <c r="AQ389" s="10">
        <v>215.31855404455015</v>
      </c>
      <c r="AR389" s="12">
        <v>202.10253499779537</v>
      </c>
      <c r="AS389" s="12">
        <v>189.55242722667998</v>
      </c>
      <c r="AT389" s="11">
        <v>1096.7614394485536</v>
      </c>
      <c r="AU389" s="12">
        <v>384.59143942068971</v>
      </c>
    </row>
    <row r="390" spans="1:47">
      <c r="A390" s="7">
        <v>43069</v>
      </c>
      <c r="B390" s="10"/>
      <c r="C390" s="11">
        <v>234.94387941299755</v>
      </c>
      <c r="D390" s="10">
        <v>222.277318584423</v>
      </c>
      <c r="E390" s="12">
        <v>192.17606578760888</v>
      </c>
      <c r="F390" s="12">
        <v>223.01920354601722</v>
      </c>
      <c r="G390" s="12">
        <v>292.07452234166846</v>
      </c>
      <c r="H390" s="12">
        <v>236.19410456942882</v>
      </c>
      <c r="I390" s="12">
        <v>288.60773042482253</v>
      </c>
      <c r="J390" s="12">
        <v>154.9383827849181</v>
      </c>
      <c r="K390" s="12">
        <v>277.30938743186027</v>
      </c>
      <c r="L390" s="11">
        <v>285.76287710485173</v>
      </c>
      <c r="M390" s="10">
        <v>367.38965153182198</v>
      </c>
      <c r="N390" s="12">
        <v>205.81948655188037</v>
      </c>
      <c r="O390" s="11">
        <v>165.91829043044493</v>
      </c>
      <c r="P390" s="10">
        <v>133.28635021347981</v>
      </c>
      <c r="Q390" s="12">
        <v>320.4797598147054</v>
      </c>
      <c r="R390" s="12">
        <v>260.58841545311356</v>
      </c>
      <c r="S390" s="12">
        <v>405.0237394163899</v>
      </c>
      <c r="T390" s="12">
        <v>235.72114277737629</v>
      </c>
      <c r="U390" s="12">
        <v>459.77821952675993</v>
      </c>
      <c r="V390" s="12">
        <v>588.74220993703727</v>
      </c>
      <c r="W390" s="12">
        <v>228.08591473886631</v>
      </c>
      <c r="X390" s="12">
        <v>514.16510137339401</v>
      </c>
      <c r="Y390" s="12">
        <v>293.1690928132424</v>
      </c>
      <c r="Z390" s="11">
        <v>427.95008318275421</v>
      </c>
      <c r="AA390" s="10">
        <v>225.11383919732654</v>
      </c>
      <c r="AB390" s="12">
        <v>216.67879120120011</v>
      </c>
      <c r="AC390" s="12">
        <v>634.04419574898873</v>
      </c>
      <c r="AD390" s="12">
        <v>240.03778010560572</v>
      </c>
      <c r="AE390" s="12">
        <v>286.78076044987534</v>
      </c>
      <c r="AF390" s="44">
        <v>603.60769167970727</v>
      </c>
      <c r="AG390" s="10">
        <v>794.65939505477002</v>
      </c>
      <c r="AH390" s="12">
        <v>339.26184226284511</v>
      </c>
      <c r="AI390" s="12">
        <v>319.45754970196595</v>
      </c>
      <c r="AJ390" s="12">
        <v>252.83459951108051</v>
      </c>
      <c r="AK390" s="12">
        <v>135.717049638547</v>
      </c>
      <c r="AL390" s="11">
        <v>184.86292589916889</v>
      </c>
      <c r="AM390" s="10">
        <v>463.7517137957592</v>
      </c>
      <c r="AN390" s="12">
        <v>350.76016732157018</v>
      </c>
      <c r="AO390" s="12">
        <v>1643.1087849668063</v>
      </c>
      <c r="AP390" s="11">
        <v>170.91843573465195</v>
      </c>
      <c r="AQ390" s="10">
        <v>223.02530451041395</v>
      </c>
      <c r="AR390" s="12">
        <v>205.21251946570021</v>
      </c>
      <c r="AS390" s="12">
        <v>194.37995017238632</v>
      </c>
      <c r="AT390" s="11">
        <v>1143.8335802846839</v>
      </c>
      <c r="AU390" s="12">
        <v>410.87484503336702</v>
      </c>
    </row>
    <row r="391" spans="1:47">
      <c r="A391" s="7">
        <v>43098</v>
      </c>
      <c r="B391" s="10"/>
      <c r="C391" s="11">
        <v>237.99660123815929</v>
      </c>
      <c r="D391" s="10">
        <v>228.00696889974768</v>
      </c>
      <c r="E391" s="12">
        <v>195.30357111222131</v>
      </c>
      <c r="F391" s="12">
        <v>225.25285104681564</v>
      </c>
      <c r="G391" s="12">
        <v>295.05515668065601</v>
      </c>
      <c r="H391" s="12">
        <v>236.36341797166108</v>
      </c>
      <c r="I391" s="12">
        <v>292.87313845448693</v>
      </c>
      <c r="J391" s="12">
        <v>153.33050557451526</v>
      </c>
      <c r="K391" s="12">
        <v>273.17676861934046</v>
      </c>
      <c r="L391" s="11">
        <v>282.97192881864464</v>
      </c>
      <c r="M391" s="10">
        <v>371.95469393860589</v>
      </c>
      <c r="N391" s="12">
        <v>212.00924468829493</v>
      </c>
      <c r="O391" s="11">
        <v>167.40874078473377</v>
      </c>
      <c r="P391" s="10">
        <v>140.77106441628081</v>
      </c>
      <c r="Q391" s="12">
        <v>325.14059985428139</v>
      </c>
      <c r="R391" s="12">
        <v>265.40999042610446</v>
      </c>
      <c r="S391" s="12">
        <v>411.26172376626943</v>
      </c>
      <c r="T391" s="12">
        <v>246.00345870754199</v>
      </c>
      <c r="U391" s="12">
        <v>470.62320159874099</v>
      </c>
      <c r="V391" s="12">
        <v>594.26198856519238</v>
      </c>
      <c r="W391" s="12">
        <v>237.44897094572133</v>
      </c>
      <c r="X391" s="12">
        <v>529.82856496704699</v>
      </c>
      <c r="Y391" s="12">
        <v>305.22243635866886</v>
      </c>
      <c r="Z391" s="11">
        <v>427.97866316573698</v>
      </c>
      <c r="AA391" s="10">
        <v>224.69195484244091</v>
      </c>
      <c r="AB391" s="12">
        <v>221.81308967573469</v>
      </c>
      <c r="AC391" s="12">
        <v>637.28202923523122</v>
      </c>
      <c r="AD391" s="12">
        <v>244.90387524363024</v>
      </c>
      <c r="AE391" s="12">
        <v>298.91342698655035</v>
      </c>
      <c r="AF391" s="44">
        <v>610.1427514990113</v>
      </c>
      <c r="AG391" s="10">
        <v>809.21830405759795</v>
      </c>
      <c r="AH391" s="12">
        <v>349.87672585922957</v>
      </c>
      <c r="AI391" s="12">
        <v>329.38983545658022</v>
      </c>
      <c r="AJ391" s="12">
        <v>259.48657851078633</v>
      </c>
      <c r="AK391" s="12">
        <v>138.42165516826617</v>
      </c>
      <c r="AL391" s="11">
        <v>189.19973346516758</v>
      </c>
      <c r="AM391" s="10">
        <v>453.94455731289742</v>
      </c>
      <c r="AN391" s="12">
        <v>355.77283281982932</v>
      </c>
      <c r="AO391" s="12">
        <v>1622.2602768320808</v>
      </c>
      <c r="AP391" s="11">
        <v>169.76258159650948</v>
      </c>
      <c r="AQ391" s="10">
        <v>223.76700226259831</v>
      </c>
      <c r="AR391" s="12">
        <v>211.19480131947304</v>
      </c>
      <c r="AS391" s="12">
        <v>196.15088023996984</v>
      </c>
      <c r="AT391" s="11">
        <v>1148.0774976266102</v>
      </c>
      <c r="AU391" s="12">
        <v>415.9688933258164</v>
      </c>
    </row>
    <row r="392" spans="1:47">
      <c r="A392" s="7">
        <v>43131</v>
      </c>
      <c r="B392" s="10"/>
      <c r="C392" s="11">
        <v>244.13633308115334</v>
      </c>
      <c r="D392" s="10">
        <v>241.6468361896921</v>
      </c>
      <c r="E392" s="12">
        <v>205.44325681564754</v>
      </c>
      <c r="F392" s="12">
        <v>234.47452503966772</v>
      </c>
      <c r="G392" s="12">
        <v>316.72082008936002</v>
      </c>
      <c r="H392" s="12">
        <v>254.47610949322453</v>
      </c>
      <c r="I392" s="12">
        <v>310.96147550469391</v>
      </c>
      <c r="J392" s="12">
        <v>159.08933288467517</v>
      </c>
      <c r="K392" s="12">
        <v>293.16058490705899</v>
      </c>
      <c r="L392" s="11">
        <v>281.10148412933472</v>
      </c>
      <c r="M392" s="10">
        <v>401.76202013075169</v>
      </c>
      <c r="N392" s="12">
        <v>215.89974023934352</v>
      </c>
      <c r="O392" s="11">
        <v>174.14691870539565</v>
      </c>
      <c r="P392" s="10">
        <v>144.57042535205605</v>
      </c>
      <c r="Q392" s="12">
        <v>334.72105912379544</v>
      </c>
      <c r="R392" s="12">
        <v>271.61127041876665</v>
      </c>
      <c r="S392" s="12">
        <v>419.51493846587221</v>
      </c>
      <c r="T392" s="12">
        <v>252.19280482292504</v>
      </c>
      <c r="U392" s="12">
        <v>477.93098409969974</v>
      </c>
      <c r="V392" s="12">
        <v>617.98260493925682</v>
      </c>
      <c r="W392" s="12">
        <v>243.86593575322652</v>
      </c>
      <c r="X392" s="12">
        <v>534.54473715007862</v>
      </c>
      <c r="Y392" s="12">
        <v>317.23543011733199</v>
      </c>
      <c r="Z392" s="11">
        <v>449.37865109455828</v>
      </c>
      <c r="AA392" s="10">
        <v>233.20564698866201</v>
      </c>
      <c r="AB392" s="12">
        <v>227.96558620297202</v>
      </c>
      <c r="AC392" s="12">
        <v>660.51502824661202</v>
      </c>
      <c r="AD392" s="12">
        <v>251.83835721286704</v>
      </c>
      <c r="AE392" s="12">
        <v>311.96338960730986</v>
      </c>
      <c r="AF392" s="44">
        <v>626.04198864850309</v>
      </c>
      <c r="AG392" s="10">
        <v>841.80561205585889</v>
      </c>
      <c r="AH392" s="12">
        <v>365.70639337444118</v>
      </c>
      <c r="AI392" s="12">
        <v>346.61988411166709</v>
      </c>
      <c r="AJ392" s="12">
        <v>272.29031122990392</v>
      </c>
      <c r="AK392" s="12">
        <v>144.93398368739949</v>
      </c>
      <c r="AL392" s="11">
        <v>198.18724251546007</v>
      </c>
      <c r="AM392" s="10">
        <v>445.39170623486035</v>
      </c>
      <c r="AN392" s="12">
        <v>372.35834365827361</v>
      </c>
      <c r="AO392" s="12">
        <v>1656.8534795465869</v>
      </c>
      <c r="AP392" s="11">
        <v>182.68505892618944</v>
      </c>
      <c r="AQ392" s="10">
        <v>232.19032547955896</v>
      </c>
      <c r="AR392" s="12">
        <v>226.98886297349296</v>
      </c>
      <c r="AS392" s="12">
        <v>207.66819998979335</v>
      </c>
      <c r="AT392" s="11">
        <v>1162.8161508395399</v>
      </c>
      <c r="AU392" s="12">
        <v>428.93190063749773</v>
      </c>
    </row>
    <row r="393" spans="1:47">
      <c r="A393" s="7">
        <v>43159</v>
      </c>
      <c r="B393" s="10"/>
      <c r="C393" s="11">
        <v>232.52325037401337</v>
      </c>
      <c r="D393" s="10">
        <v>234.56065832918</v>
      </c>
      <c r="E393" s="12">
        <v>193.455095734368</v>
      </c>
      <c r="F393" s="12">
        <v>225.14041566897768</v>
      </c>
      <c r="G393" s="12">
        <v>305.04330692617293</v>
      </c>
      <c r="H393" s="12">
        <v>244.3736251284702</v>
      </c>
      <c r="I393" s="12">
        <v>295.50762759844042</v>
      </c>
      <c r="J393" s="12">
        <v>155.2455475334894</v>
      </c>
      <c r="K393" s="12">
        <v>280.32943030377078</v>
      </c>
      <c r="L393" s="11">
        <v>264.84454463300932</v>
      </c>
      <c r="M393" s="10">
        <v>386.8258165149939</v>
      </c>
      <c r="N393" s="12">
        <v>203.42734295141938</v>
      </c>
      <c r="O393" s="11">
        <v>165.45027669655235</v>
      </c>
      <c r="P393" s="10">
        <v>136.52637166887618</v>
      </c>
      <c r="Q393" s="12">
        <v>319.66896020157009</v>
      </c>
      <c r="R393" s="12">
        <v>257.46224925262857</v>
      </c>
      <c r="S393" s="12">
        <v>395.5713283279315</v>
      </c>
      <c r="T393" s="12">
        <v>238.34483688952719</v>
      </c>
      <c r="U393" s="12">
        <v>453.17466202143402</v>
      </c>
      <c r="V393" s="12">
        <v>591.01529225250374</v>
      </c>
      <c r="W393" s="12">
        <v>230.55663268416683</v>
      </c>
      <c r="X393" s="12">
        <v>501.4262748893064</v>
      </c>
      <c r="Y393" s="12">
        <v>299.45879484688754</v>
      </c>
      <c r="Z393" s="11">
        <v>425.2415227479317</v>
      </c>
      <c r="AA393" s="10">
        <v>221.05790963724596</v>
      </c>
      <c r="AB393" s="12">
        <v>217.44098065692222</v>
      </c>
      <c r="AC393" s="12">
        <v>633.80317051573593</v>
      </c>
      <c r="AD393" s="12">
        <v>238.16292897919399</v>
      </c>
      <c r="AE393" s="12">
        <v>292.92927629903141</v>
      </c>
      <c r="AF393" s="44">
        <v>599.69450030530129</v>
      </c>
      <c r="AG393" s="10">
        <v>788.57953842283416</v>
      </c>
      <c r="AH393" s="12">
        <v>337.30596053383948</v>
      </c>
      <c r="AI393" s="12">
        <v>329.84461960441797</v>
      </c>
      <c r="AJ393" s="12">
        <v>258.81318698786203</v>
      </c>
      <c r="AK393" s="12">
        <v>136.43346810874428</v>
      </c>
      <c r="AL393" s="11">
        <v>187.13931417513291</v>
      </c>
      <c r="AM393" s="10">
        <v>421.67602967857204</v>
      </c>
      <c r="AN393" s="12">
        <v>355.89862946270057</v>
      </c>
      <c r="AO393" s="12">
        <v>1562.9975705227785</v>
      </c>
      <c r="AP393" s="11">
        <v>175.30451865435845</v>
      </c>
      <c r="AQ393" s="10">
        <v>222.55995345901241</v>
      </c>
      <c r="AR393" s="12">
        <v>216.44842058506484</v>
      </c>
      <c r="AS393" s="12">
        <v>198.74043355121609</v>
      </c>
      <c r="AT393" s="11">
        <v>1103.022169442283</v>
      </c>
      <c r="AU393" s="12">
        <v>406.36153567937612</v>
      </c>
    </row>
    <row r="394" spans="1:47">
      <c r="A394" s="7">
        <v>43189</v>
      </c>
      <c r="B394" s="10"/>
      <c r="C394" s="11">
        <v>229.82244195320288</v>
      </c>
      <c r="D394" s="10">
        <v>229.22469981441827</v>
      </c>
      <c r="E394" s="12">
        <v>192.80399176132443</v>
      </c>
      <c r="F394" s="12">
        <v>227.4685809069008</v>
      </c>
      <c r="G394" s="12">
        <v>301.27307212162901</v>
      </c>
      <c r="H394" s="12">
        <v>240.93613714805025</v>
      </c>
      <c r="I394" s="12">
        <v>294.73550444226464</v>
      </c>
      <c r="J394" s="12">
        <v>156.66526119172082</v>
      </c>
      <c r="K394" s="12">
        <v>277.42415184618687</v>
      </c>
      <c r="L394" s="11">
        <v>266.72803311615263</v>
      </c>
      <c r="M394" s="10">
        <v>379.74913810116067</v>
      </c>
      <c r="N394" s="12">
        <v>202.3926286658286</v>
      </c>
      <c r="O394" s="11">
        <v>164.55264404627891</v>
      </c>
      <c r="P394" s="10">
        <v>132.72917459664578</v>
      </c>
      <c r="Q394" s="12">
        <v>323.549762163293</v>
      </c>
      <c r="R394" s="12">
        <v>259.32368659818292</v>
      </c>
      <c r="S394" s="12">
        <v>397.67992248820894</v>
      </c>
      <c r="T394" s="12">
        <v>235.01315917576861</v>
      </c>
      <c r="U394" s="12">
        <v>454.29139707506624</v>
      </c>
      <c r="V394" s="12">
        <v>605.56395183740881</v>
      </c>
      <c r="W394" s="12">
        <v>226.96437367907544</v>
      </c>
      <c r="X394" s="12">
        <v>494.68003441080953</v>
      </c>
      <c r="Y394" s="12">
        <v>293.79091303556618</v>
      </c>
      <c r="Z394" s="11">
        <v>424.03168587686298</v>
      </c>
      <c r="AA394" s="10">
        <v>214.7011468699404</v>
      </c>
      <c r="AB394" s="12">
        <v>220.49227967134468</v>
      </c>
      <c r="AC394" s="12">
        <v>626.05406247767064</v>
      </c>
      <c r="AD394" s="12">
        <v>231.29490885032084</v>
      </c>
      <c r="AE394" s="12">
        <v>287.97043436223294</v>
      </c>
      <c r="AF394" s="44">
        <v>588.71628591209753</v>
      </c>
      <c r="AG394" s="10">
        <v>782.10796585853734</v>
      </c>
      <c r="AH394" s="12">
        <v>338.99004196139202</v>
      </c>
      <c r="AI394" s="12">
        <v>323.23711898188452</v>
      </c>
      <c r="AJ394" s="12">
        <v>254.45457045564177</v>
      </c>
      <c r="AK394" s="12">
        <v>136.48000443777573</v>
      </c>
      <c r="AL394" s="11">
        <v>185.39928735623619</v>
      </c>
      <c r="AM394" s="10">
        <v>431.6772607802572</v>
      </c>
      <c r="AN394" s="12">
        <v>348.60732329022096</v>
      </c>
      <c r="AO394" s="12">
        <v>1574.304561419943</v>
      </c>
      <c r="AP394" s="11">
        <v>172.58859702916985</v>
      </c>
      <c r="AQ394" s="10">
        <v>217.88144260331882</v>
      </c>
      <c r="AR394" s="12">
        <v>215.1226714043853</v>
      </c>
      <c r="AS394" s="12">
        <v>191.44217670359936</v>
      </c>
      <c r="AT394" s="11">
        <v>1107.0536944529974</v>
      </c>
      <c r="AU394" s="12">
        <v>403.6142883335425</v>
      </c>
    </row>
    <row r="395" spans="1:47">
      <c r="A395" s="7">
        <v>43220</v>
      </c>
      <c r="B395" s="10"/>
      <c r="C395" s="11">
        <v>231.9600682061415</v>
      </c>
      <c r="D395" s="10">
        <v>228.69986015393505</v>
      </c>
      <c r="E395" s="12">
        <v>197.67203374825803</v>
      </c>
      <c r="F395" s="12">
        <v>229.86925838292339</v>
      </c>
      <c r="G395" s="12">
        <v>299.50339984367423</v>
      </c>
      <c r="H395" s="12">
        <v>244.22157076442198</v>
      </c>
      <c r="I395" s="12">
        <v>297.15239636081537</v>
      </c>
      <c r="J395" s="12">
        <v>155.73824052684597</v>
      </c>
      <c r="K395" s="12">
        <v>279.80404406449276</v>
      </c>
      <c r="L395" s="11">
        <v>274.09958803158685</v>
      </c>
      <c r="M395" s="10">
        <v>383.96233236417544</v>
      </c>
      <c r="N395" s="12">
        <v>204.85260705809466</v>
      </c>
      <c r="O395" s="11">
        <v>162.74680958405881</v>
      </c>
      <c r="P395" s="10">
        <v>136.20087884418638</v>
      </c>
      <c r="Q395" s="12">
        <v>324.30377327089047</v>
      </c>
      <c r="R395" s="12">
        <v>263.9074932027707</v>
      </c>
      <c r="S395" s="12">
        <v>405.88595520431039</v>
      </c>
      <c r="T395" s="12">
        <v>240.71866320459372</v>
      </c>
      <c r="U395" s="12">
        <v>459.91432644998247</v>
      </c>
      <c r="V395" s="12">
        <v>619.26911613030506</v>
      </c>
      <c r="W395" s="12">
        <v>232.08968046462027</v>
      </c>
      <c r="X395" s="12">
        <v>504.35457887778693</v>
      </c>
      <c r="Y395" s="12">
        <v>297.31579317718149</v>
      </c>
      <c r="Z395" s="11">
        <v>420.59054216996981</v>
      </c>
      <c r="AA395" s="10">
        <v>216.12991642310482</v>
      </c>
      <c r="AB395" s="12">
        <v>225.43222732256035</v>
      </c>
      <c r="AC395" s="12">
        <v>630.52808993639371</v>
      </c>
      <c r="AD395" s="12">
        <v>235.47120171067701</v>
      </c>
      <c r="AE395" s="12">
        <v>289.10072526871096</v>
      </c>
      <c r="AF395" s="44">
        <v>591.81669780084644</v>
      </c>
      <c r="AG395" s="10">
        <v>788.5077177371935</v>
      </c>
      <c r="AH395" s="12">
        <v>346.43982162122461</v>
      </c>
      <c r="AI395" s="12">
        <v>316.72502939730924</v>
      </c>
      <c r="AJ395" s="12">
        <v>249.23045064676936</v>
      </c>
      <c r="AK395" s="12">
        <v>139.81823799043897</v>
      </c>
      <c r="AL395" s="11">
        <v>189.95750179451363</v>
      </c>
      <c r="AM395" s="10">
        <v>435.97976096975049</v>
      </c>
      <c r="AN395" s="12">
        <v>348.50877613963877</v>
      </c>
      <c r="AO395" s="12">
        <v>1580.5683919642352</v>
      </c>
      <c r="AP395" s="11">
        <v>172.62665968418614</v>
      </c>
      <c r="AQ395" s="10">
        <v>220.95085230043671</v>
      </c>
      <c r="AR395" s="12">
        <v>223.70093712036234</v>
      </c>
      <c r="AS395" s="12">
        <v>190.93207247032404</v>
      </c>
      <c r="AT395" s="11">
        <v>1129.787625180749</v>
      </c>
      <c r="AU395" s="12">
        <v>411.9911459707422</v>
      </c>
    </row>
    <row r="396" spans="1:47">
      <c r="A396" s="7">
        <v>43251</v>
      </c>
      <c r="B396" s="10"/>
      <c r="C396" s="11">
        <v>234.38622396720666</v>
      </c>
      <c r="D396" s="10">
        <v>234.25901826162644</v>
      </c>
      <c r="E396" s="12">
        <v>202.31219033598336</v>
      </c>
      <c r="F396" s="12">
        <v>237.73288890274156</v>
      </c>
      <c r="G396" s="12">
        <v>312.9490271671263</v>
      </c>
      <c r="H396" s="12">
        <v>255.51335018413997</v>
      </c>
      <c r="I396" s="12">
        <v>310.78666789148451</v>
      </c>
      <c r="J396" s="12">
        <v>161.94417977144445</v>
      </c>
      <c r="K396" s="12">
        <v>295.92103874289558</v>
      </c>
      <c r="L396" s="11">
        <v>278.65551156481195</v>
      </c>
      <c r="M396" s="10">
        <v>400.10340967371667</v>
      </c>
      <c r="N396" s="12">
        <v>205.62642371238928</v>
      </c>
      <c r="O396" s="11">
        <v>167.57321598351572</v>
      </c>
      <c r="P396" s="10">
        <v>137.02753514826321</v>
      </c>
      <c r="Q396" s="12">
        <v>325.60615887588744</v>
      </c>
      <c r="R396" s="12">
        <v>263.15627087016071</v>
      </c>
      <c r="S396" s="12">
        <v>402.44255584509131</v>
      </c>
      <c r="T396" s="12">
        <v>241.39781987504247</v>
      </c>
      <c r="U396" s="12">
        <v>457.24690597374251</v>
      </c>
      <c r="V396" s="12">
        <v>629.54455252561525</v>
      </c>
      <c r="W396" s="12">
        <v>231.35184467715848</v>
      </c>
      <c r="X396" s="12">
        <v>512.61348114913574</v>
      </c>
      <c r="Y396" s="12">
        <v>293.91018772239789</v>
      </c>
      <c r="Z396" s="11">
        <v>427.06273020453574</v>
      </c>
      <c r="AA396" s="10">
        <v>219.60242876040505</v>
      </c>
      <c r="AB396" s="12">
        <v>225.85492287746013</v>
      </c>
      <c r="AC396" s="12">
        <v>640.76859546377739</v>
      </c>
      <c r="AD396" s="12">
        <v>237.91607918998511</v>
      </c>
      <c r="AE396" s="12">
        <v>293.02469221127819</v>
      </c>
      <c r="AF396" s="44">
        <v>598.19084988961288</v>
      </c>
      <c r="AG396" s="10">
        <v>806.36277286288487</v>
      </c>
      <c r="AH396" s="12">
        <v>353.57570063821413</v>
      </c>
      <c r="AI396" s="12">
        <v>322.19795795312871</v>
      </c>
      <c r="AJ396" s="12">
        <v>252.99066591916838</v>
      </c>
      <c r="AK396" s="12">
        <v>142.70307368131293</v>
      </c>
      <c r="AL396" s="11">
        <v>195.3289887943196</v>
      </c>
      <c r="AM396" s="10">
        <v>434.83877643902525</v>
      </c>
      <c r="AN396" s="12">
        <v>351.43774030299608</v>
      </c>
      <c r="AO396" s="12">
        <v>1576.9850301417048</v>
      </c>
      <c r="AP396" s="11">
        <v>177.35946058422289</v>
      </c>
      <c r="AQ396" s="10">
        <v>228.10278821046055</v>
      </c>
      <c r="AR396" s="12">
        <v>229.92146271060045</v>
      </c>
      <c r="AS396" s="12">
        <v>195.45369504682702</v>
      </c>
      <c r="AT396" s="11">
        <v>1131.055040232194</v>
      </c>
      <c r="AU396" s="12">
        <v>412.00709271015364</v>
      </c>
    </row>
    <row r="397" spans="1:47">
      <c r="A397" s="7">
        <v>43280</v>
      </c>
      <c r="B397" s="10"/>
      <c r="C397" s="11">
        <v>241.21581274290887</v>
      </c>
      <c r="D397" s="10">
        <v>233.65362667358778</v>
      </c>
      <c r="E397" s="12">
        <v>206.46123308083344</v>
      </c>
      <c r="F397" s="12">
        <v>244.19571603689391</v>
      </c>
      <c r="G397" s="12">
        <v>314.88395158366711</v>
      </c>
      <c r="H397" s="12">
        <v>261.42557170094801</v>
      </c>
      <c r="I397" s="12">
        <v>318.27179561279297</v>
      </c>
      <c r="J397" s="12">
        <v>164.72988301389958</v>
      </c>
      <c r="K397" s="12">
        <v>304.02709890051887</v>
      </c>
      <c r="L397" s="11">
        <v>282.85676920602475</v>
      </c>
      <c r="M397" s="10">
        <v>408.77536698429412</v>
      </c>
      <c r="N397" s="12">
        <v>206.48041065643315</v>
      </c>
      <c r="O397" s="11">
        <v>171.31232118362928</v>
      </c>
      <c r="P397" s="10">
        <v>144.88023699576428</v>
      </c>
      <c r="Q397" s="12">
        <v>333.05767706040064</v>
      </c>
      <c r="R397" s="12">
        <v>272.60440952823416</v>
      </c>
      <c r="S397" s="12">
        <v>413.12531665888605</v>
      </c>
      <c r="T397" s="12">
        <v>251.91704152744205</v>
      </c>
      <c r="U397" s="12">
        <v>475.04965201199599</v>
      </c>
      <c r="V397" s="12">
        <v>640.46710842058587</v>
      </c>
      <c r="W397" s="12">
        <v>240.76123625865151</v>
      </c>
      <c r="X397" s="12">
        <v>523.71797803848199</v>
      </c>
      <c r="Y397" s="12">
        <v>302.09770817811892</v>
      </c>
      <c r="Z397" s="11">
        <v>431.90504915852858</v>
      </c>
      <c r="AA397" s="10">
        <v>225.88071757201911</v>
      </c>
      <c r="AB397" s="12">
        <v>231.51930479431783</v>
      </c>
      <c r="AC397" s="12">
        <v>648.20465833410151</v>
      </c>
      <c r="AD397" s="12">
        <v>241.38433140849662</v>
      </c>
      <c r="AE397" s="12">
        <v>290.64798229292035</v>
      </c>
      <c r="AF397" s="44">
        <v>611.93455953811144</v>
      </c>
      <c r="AG397" s="10">
        <v>818.57241303220314</v>
      </c>
      <c r="AH397" s="12">
        <v>364.29087236311727</v>
      </c>
      <c r="AI397" s="12">
        <v>328.39184348932395</v>
      </c>
      <c r="AJ397" s="12">
        <v>258.2256712942588</v>
      </c>
      <c r="AK397" s="12">
        <v>145.52291449208758</v>
      </c>
      <c r="AL397" s="11">
        <v>199.40578755143582</v>
      </c>
      <c r="AM397" s="10">
        <v>452.80377469252801</v>
      </c>
      <c r="AN397" s="12">
        <v>358.69282971081941</v>
      </c>
      <c r="AO397" s="12">
        <v>1593.3169120620494</v>
      </c>
      <c r="AP397" s="11">
        <v>179.30923478067183</v>
      </c>
      <c r="AQ397" s="10">
        <v>231.30511980014458</v>
      </c>
      <c r="AR397" s="12">
        <v>231.90169197738041</v>
      </c>
      <c r="AS397" s="12">
        <v>196.59359081202467</v>
      </c>
      <c r="AT397" s="11">
        <v>1146.295884557836</v>
      </c>
      <c r="AU397" s="12">
        <v>421.5084286600777</v>
      </c>
    </row>
    <row r="398" spans="1:47">
      <c r="A398" s="7">
        <v>43312</v>
      </c>
      <c r="B398" s="10"/>
      <c r="C398" s="11">
        <v>245.97607966735958</v>
      </c>
      <c r="D398" s="10">
        <v>241.50680598362374</v>
      </c>
      <c r="E398" s="12">
        <v>211.3696274057194</v>
      </c>
      <c r="F398" s="12">
        <v>244.80192901165501</v>
      </c>
      <c r="G398" s="12">
        <v>324.48179097392244</v>
      </c>
      <c r="H398" s="12">
        <v>266.40282779705342</v>
      </c>
      <c r="I398" s="12">
        <v>330.0695474548022</v>
      </c>
      <c r="J398" s="12">
        <v>164.99496880435728</v>
      </c>
      <c r="K398" s="12">
        <v>305.82158257344156</v>
      </c>
      <c r="L398" s="11">
        <v>287.62144592450329</v>
      </c>
      <c r="M398" s="10">
        <v>416.7006710067148</v>
      </c>
      <c r="N398" s="12">
        <v>211.22433400646733</v>
      </c>
      <c r="O398" s="11">
        <v>174.56348280721471</v>
      </c>
      <c r="P398" s="10">
        <v>147.96706650995031</v>
      </c>
      <c r="Q398" s="12">
        <v>348.31296231379429</v>
      </c>
      <c r="R398" s="12">
        <v>282.60293332464829</v>
      </c>
      <c r="S398" s="12">
        <v>436.33494105626937</v>
      </c>
      <c r="T398" s="12">
        <v>259.47076232365333</v>
      </c>
      <c r="U398" s="12">
        <v>494.73095997844536</v>
      </c>
      <c r="V398" s="12">
        <v>679.57915824245595</v>
      </c>
      <c r="W398" s="12">
        <v>246.08549183363002</v>
      </c>
      <c r="X398" s="12">
        <v>558.75142017587984</v>
      </c>
      <c r="Y398" s="12">
        <v>302.78681454049575</v>
      </c>
      <c r="Z398" s="11">
        <v>447.59451364232325</v>
      </c>
      <c r="AA398" s="10">
        <v>232.67899525868296</v>
      </c>
      <c r="AB398" s="12">
        <v>235.10061799388768</v>
      </c>
      <c r="AC398" s="12">
        <v>668.06417405415152</v>
      </c>
      <c r="AD398" s="12">
        <v>251.61264476194074</v>
      </c>
      <c r="AE398" s="12">
        <v>301.04929449657783</v>
      </c>
      <c r="AF398" s="44">
        <v>626.77680153509618</v>
      </c>
      <c r="AG398" s="10">
        <v>840.9416872327381</v>
      </c>
      <c r="AH398" s="12">
        <v>370.41512074623017</v>
      </c>
      <c r="AI398" s="12">
        <v>335.87827479961612</v>
      </c>
      <c r="AJ398" s="12">
        <v>264.23094873028953</v>
      </c>
      <c r="AK398" s="12">
        <v>148.34466724916939</v>
      </c>
      <c r="AL398" s="11">
        <v>203.04933040068434</v>
      </c>
      <c r="AM398" s="10">
        <v>455.88284633567127</v>
      </c>
      <c r="AN398" s="12">
        <v>365.8392474599886</v>
      </c>
      <c r="AO398" s="12">
        <v>1640.841838240922</v>
      </c>
      <c r="AP398" s="11">
        <v>184.76785929731818</v>
      </c>
      <c r="AQ398" s="10">
        <v>236.12885553481775</v>
      </c>
      <c r="AR398" s="12">
        <v>232.04759051303981</v>
      </c>
      <c r="AS398" s="12">
        <v>204.15509735186708</v>
      </c>
      <c r="AT398" s="11">
        <v>1179.4458823697994</v>
      </c>
      <c r="AU398" s="12">
        <v>435.7733616862248</v>
      </c>
    </row>
    <row r="399" spans="1:47">
      <c r="A399" s="7">
        <v>43343</v>
      </c>
      <c r="B399" s="10"/>
      <c r="C399" s="11">
        <v>248.02713141151096</v>
      </c>
      <c r="D399" s="10">
        <v>240.75331582710575</v>
      </c>
      <c r="E399" s="12">
        <v>212.09659941581359</v>
      </c>
      <c r="F399" s="12">
        <v>255.01064874424179</v>
      </c>
      <c r="G399" s="12">
        <v>340.9592712865055</v>
      </c>
      <c r="H399" s="12">
        <v>280.31415890301588</v>
      </c>
      <c r="I399" s="12">
        <v>346.31046664448041</v>
      </c>
      <c r="J399" s="12">
        <v>172.90239969137272</v>
      </c>
      <c r="K399" s="12">
        <v>323.06247972360916</v>
      </c>
      <c r="L399" s="11">
        <v>284.40159308777277</v>
      </c>
      <c r="M399" s="10">
        <v>435.70249503408968</v>
      </c>
      <c r="N399" s="12">
        <v>212.21824304299102</v>
      </c>
      <c r="O399" s="11">
        <v>183.95700093755991</v>
      </c>
      <c r="P399" s="10">
        <v>148.60546688377022</v>
      </c>
      <c r="Q399" s="12">
        <v>345.24754625835516</v>
      </c>
      <c r="R399" s="12">
        <v>277.81593085984275</v>
      </c>
      <c r="S399" s="12">
        <v>432.96011854360614</v>
      </c>
      <c r="T399" s="12">
        <v>259.73641835883126</v>
      </c>
      <c r="U399" s="12">
        <v>483.88489329326097</v>
      </c>
      <c r="V399" s="12">
        <v>689.58420967792938</v>
      </c>
      <c r="W399" s="12">
        <v>245.17954862192755</v>
      </c>
      <c r="X399" s="12">
        <v>565.29156538710401</v>
      </c>
      <c r="Y399" s="12">
        <v>300.32147567500039</v>
      </c>
      <c r="Z399" s="11">
        <v>456.36190686209318</v>
      </c>
      <c r="AA399" s="10">
        <v>231.84042373372003</v>
      </c>
      <c r="AB399" s="12">
        <v>231.93789102575855</v>
      </c>
      <c r="AC399" s="12">
        <v>680.30009709980231</v>
      </c>
      <c r="AD399" s="12">
        <v>249.78301917166951</v>
      </c>
      <c r="AE399" s="12">
        <v>303.54592534288014</v>
      </c>
      <c r="AF399" s="44">
        <v>622.43257069040135</v>
      </c>
      <c r="AG399" s="10">
        <v>847.88025233917892</v>
      </c>
      <c r="AH399" s="12">
        <v>369.29273522331806</v>
      </c>
      <c r="AI399" s="12">
        <v>344.18925463438188</v>
      </c>
      <c r="AJ399" s="12">
        <v>271.8680017663869</v>
      </c>
      <c r="AK399" s="12">
        <v>149.75476409691166</v>
      </c>
      <c r="AL399" s="11">
        <v>202.68875019357398</v>
      </c>
      <c r="AM399" s="10">
        <v>465.00733041892073</v>
      </c>
      <c r="AN399" s="12">
        <v>381.32753553616692</v>
      </c>
      <c r="AO399" s="12">
        <v>1664.6624000322697</v>
      </c>
      <c r="AP399" s="11">
        <v>191.03437345971165</v>
      </c>
      <c r="AQ399" s="10">
        <v>236.66565884800349</v>
      </c>
      <c r="AR399" s="12">
        <v>237.88808339599748</v>
      </c>
      <c r="AS399" s="12">
        <v>209.81644239877951</v>
      </c>
      <c r="AT399" s="11">
        <v>1212.9195938876289</v>
      </c>
      <c r="AU399" s="12">
        <v>438.53353967008059</v>
      </c>
    </row>
    <row r="400" spans="1:47">
      <c r="A400" s="7">
        <v>43371</v>
      </c>
      <c r="B400" s="10"/>
      <c r="C400" s="11">
        <v>248.12324043825831</v>
      </c>
      <c r="D400" s="10">
        <v>240.65155490133677</v>
      </c>
      <c r="E400" s="12">
        <v>213.28943140314848</v>
      </c>
      <c r="F400" s="12">
        <v>252.70047118612061</v>
      </c>
      <c r="G400" s="12">
        <v>343.98781556140568</v>
      </c>
      <c r="H400" s="12">
        <v>284.76444385802546</v>
      </c>
      <c r="I400" s="12">
        <v>350.79776852548679</v>
      </c>
      <c r="J400" s="12">
        <v>172.63237449209865</v>
      </c>
      <c r="K400" s="12">
        <v>324.92718390962261</v>
      </c>
      <c r="L400" s="11">
        <v>283.37365811918977</v>
      </c>
      <c r="M400" s="10">
        <v>437.95554694162621</v>
      </c>
      <c r="N400" s="12">
        <v>210.83515280281006</v>
      </c>
      <c r="O400" s="11">
        <v>182.08638215416562</v>
      </c>
      <c r="P400" s="10">
        <v>148.02352881419412</v>
      </c>
      <c r="Q400" s="12">
        <v>342.59934677442538</v>
      </c>
      <c r="R400" s="12">
        <v>274.09430321596466</v>
      </c>
      <c r="S400" s="12">
        <v>428.36878243692036</v>
      </c>
      <c r="T400" s="12">
        <v>259.73613036828527</v>
      </c>
      <c r="U400" s="12">
        <v>478.21070725820084</v>
      </c>
      <c r="V400" s="12">
        <v>674.47304366632068</v>
      </c>
      <c r="W400" s="12">
        <v>244.36093415670641</v>
      </c>
      <c r="X400" s="12">
        <v>563.07047734502521</v>
      </c>
      <c r="Y400" s="12">
        <v>297.81213626344243</v>
      </c>
      <c r="Z400" s="11">
        <v>458.94648193349343</v>
      </c>
      <c r="AA400" s="10">
        <v>232.32510861368237</v>
      </c>
      <c r="AB400" s="12">
        <v>229.27364692313438</v>
      </c>
      <c r="AC400" s="12">
        <v>679.99903362977693</v>
      </c>
      <c r="AD400" s="12">
        <v>245.73649834728596</v>
      </c>
      <c r="AE400" s="12">
        <v>301.4574412935645</v>
      </c>
      <c r="AF400" s="44">
        <v>613.33524845929992</v>
      </c>
      <c r="AG400" s="10">
        <v>853.60329194801284</v>
      </c>
      <c r="AH400" s="12">
        <v>377.30207196367337</v>
      </c>
      <c r="AI400" s="12">
        <v>342.14611107693531</v>
      </c>
      <c r="AJ400" s="12">
        <v>270.06876334322726</v>
      </c>
      <c r="AK400" s="12">
        <v>150.98036621503169</v>
      </c>
      <c r="AL400" s="11">
        <v>204.37631424139573</v>
      </c>
      <c r="AM400" s="10">
        <v>458.04988688619085</v>
      </c>
      <c r="AN400" s="12">
        <v>382.14281198610968</v>
      </c>
      <c r="AO400" s="12">
        <v>1668.3004693566404</v>
      </c>
      <c r="AP400" s="11">
        <v>194.32825569117708</v>
      </c>
      <c r="AQ400" s="10">
        <v>232.45704768871542</v>
      </c>
      <c r="AR400" s="12">
        <v>238.60322484465738</v>
      </c>
      <c r="AS400" s="12">
        <v>211.72961570740827</v>
      </c>
      <c r="AT400" s="11">
        <v>1194.2316950233201</v>
      </c>
      <c r="AU400" s="12">
        <v>434.75993025343206</v>
      </c>
    </row>
    <row r="401" spans="1:47">
      <c r="A401" s="7">
        <v>43404</v>
      </c>
      <c r="B401" s="10"/>
      <c r="C401" s="11">
        <v>236.22854237495741</v>
      </c>
      <c r="D401" s="10">
        <v>216.01971952639502</v>
      </c>
      <c r="E401" s="12">
        <v>196.37819037734019</v>
      </c>
      <c r="F401" s="12">
        <v>234.25770648102755</v>
      </c>
      <c r="G401" s="12">
        <v>312.18069017050419</v>
      </c>
      <c r="H401" s="12">
        <v>254.61877563298589</v>
      </c>
      <c r="I401" s="12">
        <v>322.26414458380015</v>
      </c>
      <c r="J401" s="12">
        <v>160.18181174374641</v>
      </c>
      <c r="K401" s="12">
        <v>296.19540486671195</v>
      </c>
      <c r="L401" s="11">
        <v>269.57027915273505</v>
      </c>
      <c r="M401" s="10">
        <v>395.35762179146263</v>
      </c>
      <c r="N401" s="12">
        <v>199.53470134436159</v>
      </c>
      <c r="O401" s="11">
        <v>169.93265639931266</v>
      </c>
      <c r="P401" s="10">
        <v>137.9888007752196</v>
      </c>
      <c r="Q401" s="12">
        <v>309.24154551914768</v>
      </c>
      <c r="R401" s="12">
        <v>250.49054009883943</v>
      </c>
      <c r="S401" s="12">
        <v>393.32823363953725</v>
      </c>
      <c r="T401" s="12">
        <v>242.53133674780341</v>
      </c>
      <c r="U401" s="12">
        <v>444.28826024303083</v>
      </c>
      <c r="V401" s="12">
        <v>615.74429328618305</v>
      </c>
      <c r="W401" s="12">
        <v>223.97549971157443</v>
      </c>
      <c r="X401" s="12">
        <v>521.07501147174673</v>
      </c>
      <c r="Y401" s="12">
        <v>271.68941340785494</v>
      </c>
      <c r="Z401" s="11">
        <v>415.09487081197886</v>
      </c>
      <c r="AA401" s="10">
        <v>218.38655211140258</v>
      </c>
      <c r="AB401" s="12">
        <v>216.12923284353667</v>
      </c>
      <c r="AC401" s="12">
        <v>648.73221073369052</v>
      </c>
      <c r="AD401" s="12">
        <v>224.65320816530894</v>
      </c>
      <c r="AE401" s="12">
        <v>279.3547277299341</v>
      </c>
      <c r="AF401" s="44">
        <v>575.45395169577512</v>
      </c>
      <c r="AG401" s="10">
        <v>785.48853221923002</v>
      </c>
      <c r="AH401" s="12">
        <v>341.08861801751607</v>
      </c>
      <c r="AI401" s="12">
        <v>319.63359957195496</v>
      </c>
      <c r="AJ401" s="12">
        <v>250.40303870880169</v>
      </c>
      <c r="AK401" s="12">
        <v>139.03302566005027</v>
      </c>
      <c r="AL401" s="11">
        <v>189.31937105777141</v>
      </c>
      <c r="AM401" s="10">
        <v>460.09158479294967</v>
      </c>
      <c r="AN401" s="12">
        <v>359.56887400353588</v>
      </c>
      <c r="AO401" s="12">
        <v>1614.9852283194809</v>
      </c>
      <c r="AP401" s="11">
        <v>173.40294537894735</v>
      </c>
      <c r="AQ401" s="10">
        <v>218.53854225724689</v>
      </c>
      <c r="AR401" s="12">
        <v>215.51073255776646</v>
      </c>
      <c r="AS401" s="12">
        <v>199.26060217878469</v>
      </c>
      <c r="AT401" s="11">
        <v>1150.7482351114159</v>
      </c>
      <c r="AU401" s="12">
        <v>404.53493302326279</v>
      </c>
    </row>
    <row r="402" spans="1:47">
      <c r="A402" s="7">
        <v>43434</v>
      </c>
      <c r="B402" s="10"/>
      <c r="C402" s="11">
        <v>241.62239833824441</v>
      </c>
      <c r="D402" s="10">
        <v>220.32061340842898</v>
      </c>
      <c r="E402" s="12">
        <v>199.89331194706165</v>
      </c>
      <c r="F402" s="12">
        <v>242.53336188303174</v>
      </c>
      <c r="G402" s="12">
        <v>320.00018138198061</v>
      </c>
      <c r="H402" s="12">
        <v>263.17403621243966</v>
      </c>
      <c r="I402" s="12">
        <v>326.68915534938066</v>
      </c>
      <c r="J402" s="12">
        <v>163.03976345185703</v>
      </c>
      <c r="K402" s="12">
        <v>304.27637053548136</v>
      </c>
      <c r="L402" s="11">
        <v>272.01637887721091</v>
      </c>
      <c r="M402" s="10">
        <v>404.43940590221661</v>
      </c>
      <c r="N402" s="12">
        <v>201.74423944445397</v>
      </c>
      <c r="O402" s="11">
        <v>174.41616660323908</v>
      </c>
      <c r="P402" s="10">
        <v>141.36903956972336</v>
      </c>
      <c r="Q402" s="12">
        <v>321.19168226227595</v>
      </c>
      <c r="R402" s="12">
        <v>261.20952970764876</v>
      </c>
      <c r="S402" s="12">
        <v>407.5438512910701</v>
      </c>
      <c r="T402" s="12">
        <v>251.59787091988562</v>
      </c>
      <c r="U402" s="12">
        <v>461.74701611599471</v>
      </c>
      <c r="V402" s="12">
        <v>622.79068453117816</v>
      </c>
      <c r="W402" s="12">
        <v>228.7247555664577</v>
      </c>
      <c r="X402" s="12">
        <v>543.28370307663602</v>
      </c>
      <c r="Y402" s="12">
        <v>273.80575163459582</v>
      </c>
      <c r="Z402" s="11">
        <v>430.8727956282865</v>
      </c>
      <c r="AA402" s="10">
        <v>223.11097079063418</v>
      </c>
      <c r="AB402" s="12">
        <v>224.06075047624176</v>
      </c>
      <c r="AC402" s="12">
        <v>661.32821765607116</v>
      </c>
      <c r="AD402" s="12">
        <v>224.76928809502172</v>
      </c>
      <c r="AE402" s="12">
        <v>285.38545145766045</v>
      </c>
      <c r="AF402" s="44">
        <v>595.24398918350198</v>
      </c>
      <c r="AG402" s="10">
        <v>803.15585661675652</v>
      </c>
      <c r="AH402" s="12">
        <v>342.00492659204565</v>
      </c>
      <c r="AI402" s="12">
        <v>330.52592217229744</v>
      </c>
      <c r="AJ402" s="12">
        <v>258.24413807350157</v>
      </c>
      <c r="AK402" s="12">
        <v>142.17826907013051</v>
      </c>
      <c r="AL402" s="11">
        <v>190.86887317427326</v>
      </c>
      <c r="AM402" s="10">
        <v>477.36842974426929</v>
      </c>
      <c r="AN402" s="12">
        <v>373.43699832427399</v>
      </c>
      <c r="AO402" s="12">
        <v>1681.4440837847794</v>
      </c>
      <c r="AP402" s="11">
        <v>177.91118544411859</v>
      </c>
      <c r="AQ402" s="10">
        <v>224.17906815590285</v>
      </c>
      <c r="AR402" s="12">
        <v>213.48350480925308</v>
      </c>
      <c r="AS402" s="12">
        <v>204.5766556031987</v>
      </c>
      <c r="AT402" s="11">
        <v>1176.015377842702</v>
      </c>
      <c r="AU402" s="12">
        <v>419.4909597760477</v>
      </c>
    </row>
    <row r="403" spans="1:47">
      <c r="A403" s="7">
        <v>43465</v>
      </c>
      <c r="B403" s="10"/>
      <c r="C403" s="11">
        <v>218.16083431993962</v>
      </c>
      <c r="D403" s="10">
        <v>196.35755393057315</v>
      </c>
      <c r="E403" s="12">
        <v>176.82517733063503</v>
      </c>
      <c r="F403" s="12">
        <v>217.37710867070879</v>
      </c>
      <c r="G403" s="12">
        <v>294.60630453066477</v>
      </c>
      <c r="H403" s="12">
        <v>240.0483074541508</v>
      </c>
      <c r="I403" s="12">
        <v>297.00010965922138</v>
      </c>
      <c r="J403" s="12">
        <v>150.92051400900348</v>
      </c>
      <c r="K403" s="12">
        <v>277.955066754141</v>
      </c>
      <c r="L403" s="11">
        <v>249.48088397867269</v>
      </c>
      <c r="M403" s="10">
        <v>361.00785943962143</v>
      </c>
      <c r="N403" s="12">
        <v>176.96335446778738</v>
      </c>
      <c r="O403" s="11">
        <v>156.30589997790167</v>
      </c>
      <c r="P403" s="10">
        <v>120.19332717245794</v>
      </c>
      <c r="Q403" s="12">
        <v>279.37753834011369</v>
      </c>
      <c r="R403" s="12">
        <v>229.80299392068639</v>
      </c>
      <c r="S403" s="12">
        <v>352.21213310701137</v>
      </c>
      <c r="T403" s="12">
        <v>216.75816803759577</v>
      </c>
      <c r="U403" s="12">
        <v>398.95572571295327</v>
      </c>
      <c r="V403" s="12">
        <v>540.9196444127158</v>
      </c>
      <c r="W403" s="12">
        <v>198.42916670239771</v>
      </c>
      <c r="X403" s="12">
        <v>469.74864613661646</v>
      </c>
      <c r="Y403" s="12">
        <v>242.38257550345236</v>
      </c>
      <c r="Z403" s="11">
        <v>390.20629258822635</v>
      </c>
      <c r="AA403" s="10">
        <v>199.61029037870054</v>
      </c>
      <c r="AB403" s="12">
        <v>199.7065472556516</v>
      </c>
      <c r="AC403" s="12">
        <v>596.90904887002068</v>
      </c>
      <c r="AD403" s="12">
        <v>200.22022147704186</v>
      </c>
      <c r="AE403" s="12">
        <v>249.08454058136257</v>
      </c>
      <c r="AF403" s="44">
        <v>528.18913970066171</v>
      </c>
      <c r="AG403" s="10">
        <v>716.60137515110762</v>
      </c>
      <c r="AH403" s="12">
        <v>297.46609610690984</v>
      </c>
      <c r="AI403" s="12">
        <v>300.31383622149843</v>
      </c>
      <c r="AJ403" s="12">
        <v>233.1716580149976</v>
      </c>
      <c r="AK403" s="12">
        <v>124.64177457730719</v>
      </c>
      <c r="AL403" s="11">
        <v>166.49060090612807</v>
      </c>
      <c r="AM403" s="10">
        <v>441.92201407475591</v>
      </c>
      <c r="AN403" s="12">
        <v>338.18469206976584</v>
      </c>
      <c r="AO403" s="12">
        <v>1538.2557915585242</v>
      </c>
      <c r="AP403" s="11">
        <v>162.50702196912044</v>
      </c>
      <c r="AQ403" s="10">
        <v>199.6171907557524</v>
      </c>
      <c r="AR403" s="12">
        <v>190.20746608805072</v>
      </c>
      <c r="AS403" s="12">
        <v>188.01380850296044</v>
      </c>
      <c r="AT403" s="11">
        <v>1058.3945140595513</v>
      </c>
      <c r="AU403" s="12">
        <v>380.06257127236586</v>
      </c>
    </row>
    <row r="404" spans="1:47">
      <c r="A404" s="7">
        <v>43496</v>
      </c>
      <c r="B404" s="10"/>
      <c r="C404" s="11">
        <v>233.49767577770146</v>
      </c>
      <c r="D404" s="10">
        <v>216.95114825278003</v>
      </c>
      <c r="E404" s="12">
        <v>200.79078720405599</v>
      </c>
      <c r="F404" s="12">
        <v>245.35930987564998</v>
      </c>
      <c r="G404" s="12">
        <v>316.76609618123553</v>
      </c>
      <c r="H404" s="12">
        <v>265.35568487261872</v>
      </c>
      <c r="I404" s="12">
        <v>324.69330033353168</v>
      </c>
      <c r="J404" s="12">
        <v>165.56209753973826</v>
      </c>
      <c r="K404" s="12">
        <v>304.31549820200712</v>
      </c>
      <c r="L404" s="11">
        <v>273.78058753833</v>
      </c>
      <c r="M404" s="10">
        <v>405.64301908846403</v>
      </c>
      <c r="N404" s="12">
        <v>195.63107438866456</v>
      </c>
      <c r="O404" s="11">
        <v>173.64509921012959</v>
      </c>
      <c r="P404" s="10">
        <v>137.99743479993131</v>
      </c>
      <c r="Q404" s="12">
        <v>324.09674812228945</v>
      </c>
      <c r="R404" s="12">
        <v>265.22305899923492</v>
      </c>
      <c r="S404" s="12">
        <v>408.97699835906843</v>
      </c>
      <c r="T404" s="12">
        <v>251.59686267553229</v>
      </c>
      <c r="U404" s="12">
        <v>460.28696584876008</v>
      </c>
      <c r="V404" s="12">
        <v>627.92638066736788</v>
      </c>
      <c r="W404" s="12">
        <v>230.34946038997126</v>
      </c>
      <c r="X404" s="12">
        <v>547.48525150041201</v>
      </c>
      <c r="Y404" s="12">
        <v>262.20585066609181</v>
      </c>
      <c r="Z404" s="11">
        <v>430.04112762932783</v>
      </c>
      <c r="AA404" s="10">
        <v>221.59561484980622</v>
      </c>
      <c r="AB404" s="12">
        <v>217.50237172374568</v>
      </c>
      <c r="AC404" s="12">
        <v>642.33702950253235</v>
      </c>
      <c r="AD404" s="12">
        <v>223.88454402140769</v>
      </c>
      <c r="AE404" s="12">
        <v>281.16161912252522</v>
      </c>
      <c r="AF404" s="44">
        <v>585.03440114669831</v>
      </c>
      <c r="AG404" s="10">
        <v>802.88783018100423</v>
      </c>
      <c r="AH404" s="12">
        <v>337.92657785650817</v>
      </c>
      <c r="AI404" s="12">
        <v>330.31416246002789</v>
      </c>
      <c r="AJ404" s="12">
        <v>254.01513023886594</v>
      </c>
      <c r="AK404" s="12">
        <v>140.68586806383837</v>
      </c>
      <c r="AL404" s="11">
        <v>187.83712401124899</v>
      </c>
      <c r="AM404" s="10">
        <v>461.55931838951994</v>
      </c>
      <c r="AN404" s="12">
        <v>364.07218484664378</v>
      </c>
      <c r="AO404" s="12">
        <v>1661.3805737561233</v>
      </c>
      <c r="AP404" s="11">
        <v>178.12758507758963</v>
      </c>
      <c r="AQ404" s="10">
        <v>221.71847395322388</v>
      </c>
      <c r="AR404" s="12">
        <v>212.86574070994831</v>
      </c>
      <c r="AS404" s="12">
        <v>200.76346229047303</v>
      </c>
      <c r="AT404" s="11">
        <v>1152.9699416269798</v>
      </c>
      <c r="AU404" s="12">
        <v>417.68017874113298</v>
      </c>
    </row>
    <row r="405" spans="1:47">
      <c r="A405" s="7">
        <v>43524</v>
      </c>
      <c r="B405" s="10"/>
      <c r="C405" s="11">
        <v>238.08706104164722</v>
      </c>
      <c r="D405" s="10">
        <v>224.21914784969186</v>
      </c>
      <c r="E405" s="12">
        <v>209.8962086009179</v>
      </c>
      <c r="F405" s="12">
        <v>251.12366101081858</v>
      </c>
      <c r="G405" s="12">
        <v>333.71396106775904</v>
      </c>
      <c r="H405" s="12">
        <v>279.92001971229098</v>
      </c>
      <c r="I405" s="12">
        <v>337.80539614683198</v>
      </c>
      <c r="J405" s="12">
        <v>170.9009608501826</v>
      </c>
      <c r="K405" s="12">
        <v>319.79868860938154</v>
      </c>
      <c r="L405" s="11">
        <v>279.89634163538369</v>
      </c>
      <c r="M405" s="10">
        <v>422.85363522190846</v>
      </c>
      <c r="N405" s="12">
        <v>201.1883079687253</v>
      </c>
      <c r="O405" s="11">
        <v>176.90742008878576</v>
      </c>
      <c r="P405" s="10">
        <v>142.44480838893938</v>
      </c>
      <c r="Q405" s="12">
        <v>337.8597987417869</v>
      </c>
      <c r="R405" s="12">
        <v>276.34908801979685</v>
      </c>
      <c r="S405" s="12">
        <v>423.70302552383168</v>
      </c>
      <c r="T405" s="12">
        <v>259.07414562188382</v>
      </c>
      <c r="U405" s="12">
        <v>472.27132632037132</v>
      </c>
      <c r="V405" s="12">
        <v>649.77293545505199</v>
      </c>
      <c r="W405" s="12">
        <v>237.69533833448151</v>
      </c>
      <c r="X405" s="12">
        <v>561.52945603708008</v>
      </c>
      <c r="Y405" s="12">
        <v>272.48796203573602</v>
      </c>
      <c r="Z405" s="11">
        <v>446.75973284805571</v>
      </c>
      <c r="AA405" s="10">
        <v>227.12937887921501</v>
      </c>
      <c r="AB405" s="12">
        <v>221.79871382320837</v>
      </c>
      <c r="AC405" s="12">
        <v>666.97924173556066</v>
      </c>
      <c r="AD405" s="12">
        <v>233.33453594848677</v>
      </c>
      <c r="AE405" s="12">
        <v>290.29717683502167</v>
      </c>
      <c r="AF405" s="44">
        <v>595.11795084501216</v>
      </c>
      <c r="AG405" s="10">
        <v>833.16406752621674</v>
      </c>
      <c r="AH405" s="12">
        <v>344.46944206488473</v>
      </c>
      <c r="AI405" s="12">
        <v>342.75796953892882</v>
      </c>
      <c r="AJ405" s="12">
        <v>265.54769634075615</v>
      </c>
      <c r="AK405" s="12">
        <v>146.1037089472299</v>
      </c>
      <c r="AL405" s="11">
        <v>194.28270080694662</v>
      </c>
      <c r="AM405" s="10">
        <v>472.83063331720808</v>
      </c>
      <c r="AN405" s="12">
        <v>381.61046252122082</v>
      </c>
      <c r="AO405" s="12">
        <v>1717.3748179318375</v>
      </c>
      <c r="AP405" s="11">
        <v>185.84035960034242</v>
      </c>
      <c r="AQ405" s="10">
        <v>226.715633993355</v>
      </c>
      <c r="AR405" s="12">
        <v>219.73595188323935</v>
      </c>
      <c r="AS405" s="12">
        <v>207.99991828634796</v>
      </c>
      <c r="AT405" s="11">
        <v>1179.8446850216872</v>
      </c>
      <c r="AU405" s="12">
        <v>428.83628217815459</v>
      </c>
    </row>
    <row r="406" spans="1:47">
      <c r="A406" s="7">
        <v>43553</v>
      </c>
      <c r="B406" s="10"/>
      <c r="C406" s="11">
        <v>241.08567408305871</v>
      </c>
      <c r="D406" s="10">
        <v>224.46397506910807</v>
      </c>
      <c r="E406" s="12">
        <v>210.39662231934054</v>
      </c>
      <c r="F406" s="12">
        <v>255.39654818131001</v>
      </c>
      <c r="G406" s="12">
        <v>345.12802348732754</v>
      </c>
      <c r="H406" s="12">
        <v>286.40247022471436</v>
      </c>
      <c r="I406" s="12">
        <v>346.81273965180367</v>
      </c>
      <c r="J406" s="12">
        <v>176.90161531181835</v>
      </c>
      <c r="K406" s="12">
        <v>331.78441506678178</v>
      </c>
      <c r="L406" s="11">
        <v>284.07666083377057</v>
      </c>
      <c r="M406" s="10">
        <v>427.17651828371561</v>
      </c>
      <c r="N406" s="12">
        <v>199.19151645206702</v>
      </c>
      <c r="O406" s="11">
        <v>179.64174729698058</v>
      </c>
      <c r="P406" s="10">
        <v>139.84742264627732</v>
      </c>
      <c r="Q406" s="12">
        <v>346.64061558991926</v>
      </c>
      <c r="R406" s="12">
        <v>278.95605554258003</v>
      </c>
      <c r="S406" s="12">
        <v>428.61172528029078</v>
      </c>
      <c r="T406" s="12">
        <v>259.31106394657735</v>
      </c>
      <c r="U406" s="12">
        <v>477.9876872632118</v>
      </c>
      <c r="V406" s="12">
        <v>644.82066590232137</v>
      </c>
      <c r="W406" s="12">
        <v>236.86602430774866</v>
      </c>
      <c r="X406" s="12">
        <v>562.80996276182498</v>
      </c>
      <c r="Y406" s="12">
        <v>268.609894151822</v>
      </c>
      <c r="Z406" s="11">
        <v>452.56445587683015</v>
      </c>
      <c r="AA406" s="10">
        <v>227.41257395965522</v>
      </c>
      <c r="AB406" s="12">
        <v>222.55062483628942</v>
      </c>
      <c r="AC406" s="12">
        <v>667.63810225805742</v>
      </c>
      <c r="AD406" s="12">
        <v>235.67240908297461</v>
      </c>
      <c r="AE406" s="12">
        <v>284.92419110064941</v>
      </c>
      <c r="AF406" s="44">
        <v>597.21227300652026</v>
      </c>
      <c r="AG406" s="10">
        <v>837.03895856911163</v>
      </c>
      <c r="AH406" s="12">
        <v>347.19878241349409</v>
      </c>
      <c r="AI406" s="12">
        <v>345.9672527721342</v>
      </c>
      <c r="AJ406" s="12">
        <v>269.56050528035388</v>
      </c>
      <c r="AK406" s="12">
        <v>145.07198053574169</v>
      </c>
      <c r="AL406" s="11">
        <v>193.79229842234508</v>
      </c>
      <c r="AM406" s="10">
        <v>485.14666048679845</v>
      </c>
      <c r="AN406" s="12">
        <v>384.02481985601554</v>
      </c>
      <c r="AO406" s="12">
        <v>1759.2325321990911</v>
      </c>
      <c r="AP406" s="11">
        <v>188.83585254359312</v>
      </c>
      <c r="AQ406" s="10">
        <v>222.972531806278</v>
      </c>
      <c r="AR406" s="12">
        <v>227.45213647810573</v>
      </c>
      <c r="AS406" s="12">
        <v>211.75998791254864</v>
      </c>
      <c r="AT406" s="11">
        <v>1182.0357297714845</v>
      </c>
      <c r="AU406" s="12">
        <v>430.20076891004499</v>
      </c>
    </row>
    <row r="407" spans="1:47">
      <c r="A407" s="7">
        <v>43585</v>
      </c>
      <c r="B407" s="10"/>
      <c r="C407" s="11">
        <v>245.84916531512172</v>
      </c>
      <c r="D407" s="10">
        <v>230.48999008277664</v>
      </c>
      <c r="E407" s="12">
        <v>214.96258590262894</v>
      </c>
      <c r="F407" s="12">
        <v>257.30119583480467</v>
      </c>
      <c r="G407" s="12">
        <v>356.56498271157079</v>
      </c>
      <c r="H407" s="12">
        <v>293.9866213033909</v>
      </c>
      <c r="I407" s="12">
        <v>351.69091932078379</v>
      </c>
      <c r="J407" s="12">
        <v>180.73861290537351</v>
      </c>
      <c r="K407" s="12">
        <v>340.21914951418967</v>
      </c>
      <c r="L407" s="11">
        <v>293.3855968360624</v>
      </c>
      <c r="M407" s="10">
        <v>443.81036062553278</v>
      </c>
      <c r="N407" s="12">
        <v>206.87741255522758</v>
      </c>
      <c r="O407" s="11">
        <v>183.62514776168331</v>
      </c>
      <c r="P407" s="10">
        <v>147.07095617738705</v>
      </c>
      <c r="Q407" s="12">
        <v>352.30778367348512</v>
      </c>
      <c r="R407" s="12">
        <v>287.98678082926352</v>
      </c>
      <c r="S407" s="12">
        <v>439.99449869752505</v>
      </c>
      <c r="T407" s="12">
        <v>272.45082858991879</v>
      </c>
      <c r="U407" s="12">
        <v>497.32233745726194</v>
      </c>
      <c r="V407" s="12">
        <v>664.40540078012054</v>
      </c>
      <c r="W407" s="12">
        <v>248.96185472355316</v>
      </c>
      <c r="X407" s="12">
        <v>595.65696628240516</v>
      </c>
      <c r="Y407" s="12">
        <v>281.57933529546096</v>
      </c>
      <c r="Z407" s="11">
        <v>463.04201310247134</v>
      </c>
      <c r="AA407" s="10">
        <v>234.26731774717018</v>
      </c>
      <c r="AB407" s="12">
        <v>227.97216937000991</v>
      </c>
      <c r="AC407" s="12">
        <v>690.18748466752345</v>
      </c>
      <c r="AD407" s="12">
        <v>243.33879716187482</v>
      </c>
      <c r="AE407" s="12">
        <v>303.26800282443094</v>
      </c>
      <c r="AF407" s="44">
        <v>612.45918796467242</v>
      </c>
      <c r="AG407" s="10">
        <v>857.07141922586686</v>
      </c>
      <c r="AH407" s="12">
        <v>357.39325590145501</v>
      </c>
      <c r="AI407" s="12">
        <v>359.58353736405951</v>
      </c>
      <c r="AJ407" s="12">
        <v>278.84431200318915</v>
      </c>
      <c r="AK407" s="12">
        <v>149.90628242271256</v>
      </c>
      <c r="AL407" s="11">
        <v>197.5846802361641</v>
      </c>
      <c r="AM407" s="10">
        <v>487.09939036831707</v>
      </c>
      <c r="AN407" s="12">
        <v>398.33240920344014</v>
      </c>
      <c r="AO407" s="12">
        <v>1777.437769880961</v>
      </c>
      <c r="AP407" s="11">
        <v>190.99277479966199</v>
      </c>
      <c r="AQ407" s="10">
        <v>235.12258741005968</v>
      </c>
      <c r="AR407" s="12">
        <v>239.75464522833096</v>
      </c>
      <c r="AS407" s="12">
        <v>218.88857944755583</v>
      </c>
      <c r="AT407" s="11">
        <v>1212.5892045613866</v>
      </c>
      <c r="AU407" s="12">
        <v>441.0395088032065</v>
      </c>
    </row>
    <row r="408" spans="1:47">
      <c r="A408" s="7">
        <v>43616</v>
      </c>
      <c r="B408" s="10"/>
      <c r="C408" s="11">
        <v>228.94505497082602</v>
      </c>
      <c r="D408" s="10">
        <v>204.09087016340087</v>
      </c>
      <c r="E408" s="12">
        <v>198.84375017518261</v>
      </c>
      <c r="F408" s="12">
        <v>248.50981456825667</v>
      </c>
      <c r="G408" s="12">
        <v>334.411554716777</v>
      </c>
      <c r="H408" s="12">
        <v>276.60583411422203</v>
      </c>
      <c r="I408" s="12">
        <v>331.95078065010881</v>
      </c>
      <c r="J408" s="12">
        <v>176.50629529894306</v>
      </c>
      <c r="K408" s="12">
        <v>324.86343206244408</v>
      </c>
      <c r="L408" s="11">
        <v>277.50709429751663</v>
      </c>
      <c r="M408" s="10">
        <v>414.0021601157743</v>
      </c>
      <c r="N408" s="12">
        <v>186.29182213202606</v>
      </c>
      <c r="O408" s="11">
        <v>175.27780844857307</v>
      </c>
      <c r="P408" s="10">
        <v>123.19460892569313</v>
      </c>
      <c r="Q408" s="12">
        <v>317.00703460574459</v>
      </c>
      <c r="R408" s="12">
        <v>249.18971479319387</v>
      </c>
      <c r="S408" s="12">
        <v>386.71197188156503</v>
      </c>
      <c r="T408" s="12">
        <v>233.49408644968616</v>
      </c>
      <c r="U408" s="12">
        <v>413.52115094046638</v>
      </c>
      <c r="V408" s="12">
        <v>607.6849982749435</v>
      </c>
      <c r="W408" s="12">
        <v>210.04055242793686</v>
      </c>
      <c r="X408" s="12">
        <v>527.54562873917985</v>
      </c>
      <c r="Y408" s="12">
        <v>245.43637490239556</v>
      </c>
      <c r="Z408" s="11">
        <v>448.19487793159965</v>
      </c>
      <c r="AA408" s="10">
        <v>216.96695436467971</v>
      </c>
      <c r="AB408" s="12">
        <v>204.18845574592515</v>
      </c>
      <c r="AC408" s="12">
        <v>637.15505670612038</v>
      </c>
      <c r="AD408" s="12">
        <v>207.61430112344067</v>
      </c>
      <c r="AE408" s="12">
        <v>269.38315793344816</v>
      </c>
      <c r="AF408" s="44">
        <v>549.85741195431001</v>
      </c>
      <c r="AG408" s="10">
        <v>789.58897466061819</v>
      </c>
      <c r="AH408" s="12">
        <v>326.51658580436447</v>
      </c>
      <c r="AI408" s="12">
        <v>332.67421066672267</v>
      </c>
      <c r="AJ408" s="12">
        <v>258.69763804036683</v>
      </c>
      <c r="AK408" s="12">
        <v>138.89253963827252</v>
      </c>
      <c r="AL408" s="11">
        <v>182.1908740127634</v>
      </c>
      <c r="AM408" s="10">
        <v>484.79399652675289</v>
      </c>
      <c r="AN408" s="12">
        <v>382.5315656300632</v>
      </c>
      <c r="AO408" s="12">
        <v>1748.6901708636806</v>
      </c>
      <c r="AP408" s="11">
        <v>183.40379208112191</v>
      </c>
      <c r="AQ408" s="10">
        <v>213.25596279844493</v>
      </c>
      <c r="AR408" s="12">
        <v>214.24155995453427</v>
      </c>
      <c r="AS408" s="12">
        <v>205.62382764851415</v>
      </c>
      <c r="AT408" s="11">
        <v>1160.0178671359479</v>
      </c>
      <c r="AU408" s="12">
        <v>415.32336180748905</v>
      </c>
    </row>
    <row r="409" spans="1:47">
      <c r="A409" s="7">
        <v>43644</v>
      </c>
      <c r="B409" s="10"/>
      <c r="C409" s="11">
        <v>242.05792848657831</v>
      </c>
      <c r="D409" s="10">
        <v>226.13764526355646</v>
      </c>
      <c r="E409" s="12">
        <v>217.96093447575791</v>
      </c>
      <c r="F409" s="12">
        <v>257.76050935612471</v>
      </c>
      <c r="G409" s="12">
        <v>355.66364296666359</v>
      </c>
      <c r="H409" s="12">
        <v>295.63489647462671</v>
      </c>
      <c r="I409" s="12">
        <v>353.70353797834878</v>
      </c>
      <c r="J409" s="12">
        <v>184.66336153205285</v>
      </c>
      <c r="K409" s="12">
        <v>347.39161694892994</v>
      </c>
      <c r="L409" s="11">
        <v>299.08976171319517</v>
      </c>
      <c r="M409" s="10">
        <v>448.36679239312218</v>
      </c>
      <c r="N409" s="12">
        <v>205.20159303401385</v>
      </c>
      <c r="O409" s="11">
        <v>184.64919289869783</v>
      </c>
      <c r="P409" s="10">
        <v>138.44589943211301</v>
      </c>
      <c r="Q409" s="12">
        <v>344.08563630397839</v>
      </c>
      <c r="R409" s="12">
        <v>273.78255872991446</v>
      </c>
      <c r="S409" s="12">
        <v>430.82775881159762</v>
      </c>
      <c r="T409" s="12">
        <v>264.35310981450897</v>
      </c>
      <c r="U409" s="12">
        <v>464.4488127928484</v>
      </c>
      <c r="V409" s="12">
        <v>673.85112282357386</v>
      </c>
      <c r="W409" s="12">
        <v>235.8635433433117</v>
      </c>
      <c r="X409" s="12">
        <v>595.84326836713115</v>
      </c>
      <c r="Y409" s="12">
        <v>258.85654968459227</v>
      </c>
      <c r="Z409" s="11">
        <v>479.72461656981756</v>
      </c>
      <c r="AA409" s="10">
        <v>235.11397172079532</v>
      </c>
      <c r="AB409" s="12">
        <v>223.33393683782168</v>
      </c>
      <c r="AC409" s="12">
        <v>681.02138985847967</v>
      </c>
      <c r="AD409" s="12">
        <v>230.86663588317995</v>
      </c>
      <c r="AE409" s="12">
        <v>291.06686172218753</v>
      </c>
      <c r="AF409" s="44">
        <v>604.12387062580535</v>
      </c>
      <c r="AG409" s="10">
        <v>859.76879767603907</v>
      </c>
      <c r="AH409" s="12">
        <v>356.45802573723114</v>
      </c>
      <c r="AI409" s="12">
        <v>355.3777332280988</v>
      </c>
      <c r="AJ409" s="12">
        <v>276.55651904014394</v>
      </c>
      <c r="AK409" s="12">
        <v>153.61683259529752</v>
      </c>
      <c r="AL409" s="11">
        <v>201.37425789055186</v>
      </c>
      <c r="AM409" s="10">
        <v>498.75136472098779</v>
      </c>
      <c r="AN409" s="12">
        <v>401.46066721486051</v>
      </c>
      <c r="AO409" s="12">
        <v>1829.0660860046064</v>
      </c>
      <c r="AP409" s="11">
        <v>195.40068028938714</v>
      </c>
      <c r="AQ409" s="10">
        <v>228.10984922707911</v>
      </c>
      <c r="AR409" s="12">
        <v>232.73782116671271</v>
      </c>
      <c r="AS409" s="12">
        <v>218.67051733216053</v>
      </c>
      <c r="AT409" s="11">
        <v>1203.1740817318514</v>
      </c>
      <c r="AU409" s="12">
        <v>439.68988384395601</v>
      </c>
    </row>
    <row r="410" spans="1:47">
      <c r="A410" s="7">
        <v>43677</v>
      </c>
      <c r="B410" s="10"/>
      <c r="C410" s="11">
        <v>244.82384516916872</v>
      </c>
      <c r="D410" s="10">
        <v>225.05728541872935</v>
      </c>
      <c r="E410" s="12">
        <v>216.49867735645068</v>
      </c>
      <c r="F410" s="12">
        <v>254.76393651528497</v>
      </c>
      <c r="G410" s="12">
        <v>357.75845708907553</v>
      </c>
      <c r="H410" s="12">
        <v>294.82453116323347</v>
      </c>
      <c r="I410" s="12">
        <v>355.02071258693644</v>
      </c>
      <c r="J410" s="12">
        <v>186.75802626548975</v>
      </c>
      <c r="K410" s="12">
        <v>348.15855924395163</v>
      </c>
      <c r="L410" s="11">
        <v>293.24709201462252</v>
      </c>
      <c r="M410" s="10">
        <v>446.16297855763906</v>
      </c>
      <c r="N410" s="12">
        <v>205.75935919920911</v>
      </c>
      <c r="O410" s="11">
        <v>186.07203217114085</v>
      </c>
      <c r="P410" s="10">
        <v>137.77272499169914</v>
      </c>
      <c r="Q410" s="12">
        <v>350.87235063318218</v>
      </c>
      <c r="R410" s="12">
        <v>278.24431741603667</v>
      </c>
      <c r="S410" s="12">
        <v>436.17363471889598</v>
      </c>
      <c r="T410" s="12">
        <v>266.53215387767688</v>
      </c>
      <c r="U410" s="12">
        <v>465.83262877874438</v>
      </c>
      <c r="V410" s="12">
        <v>675.58155370653844</v>
      </c>
      <c r="W410" s="12">
        <v>236.52445953112556</v>
      </c>
      <c r="X410" s="12">
        <v>601.89699484863877</v>
      </c>
      <c r="Y410" s="12">
        <v>258.15795572015924</v>
      </c>
      <c r="Z410" s="11">
        <v>483.22402685387812</v>
      </c>
      <c r="AA410" s="10">
        <v>233.10088721397125</v>
      </c>
      <c r="AB410" s="12">
        <v>226.09285849665545</v>
      </c>
      <c r="AC410" s="12">
        <v>685.5524962034666</v>
      </c>
      <c r="AD410" s="12">
        <v>236.11333082814409</v>
      </c>
      <c r="AE410" s="12">
        <v>295.03516109878865</v>
      </c>
      <c r="AF410" s="44">
        <v>611.81487207521104</v>
      </c>
      <c r="AG410" s="10">
        <v>861.32091425938484</v>
      </c>
      <c r="AH410" s="12">
        <v>353.88387323682434</v>
      </c>
      <c r="AI410" s="12">
        <v>359.1803329940297</v>
      </c>
      <c r="AJ410" s="12">
        <v>279.99870661465246</v>
      </c>
      <c r="AK410" s="12">
        <v>153.98133042808479</v>
      </c>
      <c r="AL410" s="11">
        <v>201.72712096024208</v>
      </c>
      <c r="AM410" s="10">
        <v>504.11321517007997</v>
      </c>
      <c r="AN410" s="12">
        <v>407.37466202429323</v>
      </c>
      <c r="AO410" s="12">
        <v>1855.4009039783102</v>
      </c>
      <c r="AP410" s="11">
        <v>197.86738121054262</v>
      </c>
      <c r="AQ410" s="10">
        <v>227.52754709248879</v>
      </c>
      <c r="AR410" s="12">
        <v>235.54396914389844</v>
      </c>
      <c r="AS410" s="12">
        <v>221.65610515848948</v>
      </c>
      <c r="AT410" s="11">
        <v>1220.7436727509023</v>
      </c>
      <c r="AU410" s="12">
        <v>441.00270529382544</v>
      </c>
    </row>
    <row r="411" spans="1:47">
      <c r="A411" s="7">
        <v>43707</v>
      </c>
      <c r="B411" s="10"/>
      <c r="C411" s="11">
        <v>243.01085009579495</v>
      </c>
      <c r="D411" s="10">
        <v>209.85880346925563</v>
      </c>
      <c r="E411" s="12">
        <v>208.76972617512016</v>
      </c>
      <c r="F411" s="12">
        <v>253.39363060165527</v>
      </c>
      <c r="G411" s="12">
        <v>356.96109238755861</v>
      </c>
      <c r="H411" s="12">
        <v>292.02779051753492</v>
      </c>
      <c r="I411" s="12">
        <v>348.48404276122506</v>
      </c>
      <c r="J411" s="12">
        <v>190.50858704813857</v>
      </c>
      <c r="K411" s="12">
        <v>344.75213067451199</v>
      </c>
      <c r="L411" s="11">
        <v>288.00788434575514</v>
      </c>
      <c r="M411" s="10">
        <v>425.55606844897011</v>
      </c>
      <c r="N411" s="12">
        <v>195.02853918933792</v>
      </c>
      <c r="O411" s="11">
        <v>183.53825123128576</v>
      </c>
      <c r="P411" s="10">
        <v>120.11628072043729</v>
      </c>
      <c r="Q411" s="12">
        <v>309.11800133633267</v>
      </c>
      <c r="R411" s="12">
        <v>240.2314492858292</v>
      </c>
      <c r="S411" s="12">
        <v>382.74007184997242</v>
      </c>
      <c r="T411" s="12">
        <v>231.2789647833944</v>
      </c>
      <c r="U411" s="12">
        <v>396.64529717985295</v>
      </c>
      <c r="V411" s="12">
        <v>603.30242368332495</v>
      </c>
      <c r="W411" s="12">
        <v>204.37917030734684</v>
      </c>
      <c r="X411" s="12">
        <v>546.72029212510222</v>
      </c>
      <c r="Y411" s="12">
        <v>233.56147560260746</v>
      </c>
      <c r="Z411" s="11">
        <v>476.31166125954002</v>
      </c>
      <c r="AA411" s="10">
        <v>224.35526592195021</v>
      </c>
      <c r="AB411" s="12">
        <v>215.96912841148617</v>
      </c>
      <c r="AC411" s="12">
        <v>667.98849165460967</v>
      </c>
      <c r="AD411" s="12">
        <v>214.44398262150233</v>
      </c>
      <c r="AE411" s="12">
        <v>266.57429907121178</v>
      </c>
      <c r="AF411" s="44">
        <v>560.30568629182267</v>
      </c>
      <c r="AG411" s="10">
        <v>826.43077646485722</v>
      </c>
      <c r="AH411" s="12">
        <v>335.01351048274688</v>
      </c>
      <c r="AI411" s="12">
        <v>353.37317688298651</v>
      </c>
      <c r="AJ411" s="12">
        <v>275.61147638758638</v>
      </c>
      <c r="AK411" s="12">
        <v>147.94463421933295</v>
      </c>
      <c r="AL411" s="11">
        <v>191.53805449961203</v>
      </c>
      <c r="AM411" s="10">
        <v>524.14502474411483</v>
      </c>
      <c r="AN411" s="12">
        <v>399.84360105746578</v>
      </c>
      <c r="AO411" s="12">
        <v>1869.3584339208464</v>
      </c>
      <c r="AP411" s="11">
        <v>195.16403432404945</v>
      </c>
      <c r="AQ411" s="10">
        <v>212.3321370336962</v>
      </c>
      <c r="AR411" s="12">
        <v>225.48843661041926</v>
      </c>
      <c r="AS411" s="12">
        <v>218.2993892647317</v>
      </c>
      <c r="AT411" s="11">
        <v>1199.5190791721616</v>
      </c>
      <c r="AU411" s="12">
        <v>412.85947096913293</v>
      </c>
    </row>
  </sheetData>
  <mergeCells count="8">
    <mergeCell ref="B6:C6"/>
    <mergeCell ref="D6:L6"/>
    <mergeCell ref="M6:O6"/>
    <mergeCell ref="AQ6:AT6"/>
    <mergeCell ref="P6:Z6"/>
    <mergeCell ref="AA6:AF6"/>
    <mergeCell ref="AG6:AL6"/>
    <mergeCell ref="AM6:AP6"/>
  </mergeCells>
  <phoneticPr fontId="5" type="noConversion"/>
  <conditionalFormatting sqref="Z329:Z332 AA331:AA339 AB329:AB339 AC331:AT339 C333:Z339 C331:Y332 L9:L397 A331:A411 C340:AT411">
    <cfRule type="cellIs" dxfId="6" priority="2" stopIfTrue="1" operator="equal">
      <formula>0</formula>
    </cfRule>
  </conditionalFormatting>
  <conditionalFormatting sqref="AU106:AU411">
    <cfRule type="cellIs" dxfId="5" priority="1" stopIfTrue="1" operator="equal">
      <formula>0</formula>
    </cfRule>
  </conditionalFormatting>
  <pageMargins left="0.75" right="0.75" top="1" bottom="1" header="0.5" footer="0.5"/>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Q411"/>
  <sheetViews>
    <sheetView workbookViewId="0">
      <pane xSplit="1" ySplit="7" topLeftCell="B393" activePane="bottomRight" state="frozenSplit"/>
      <selection sqref="A1:XFD1048576"/>
      <selection pane="topRight" sqref="A1:XFD1048576"/>
      <selection pane="bottomLeft" sqref="A1:XFD1048576"/>
      <selection pane="bottomRight" activeCell="B409" sqref="B409"/>
    </sheetView>
  </sheetViews>
  <sheetFormatPr defaultRowHeight="11.25"/>
  <cols>
    <col min="1" max="1" width="12.5703125" style="49" customWidth="1"/>
    <col min="2" max="2" width="8.7109375" style="49" customWidth="1"/>
    <col min="3" max="3" width="11.140625" style="49" bestFit="1" customWidth="1"/>
    <col min="4" max="4" width="15" style="49" customWidth="1"/>
    <col min="5" max="5" width="9.140625" style="49"/>
    <col min="6" max="6" width="11.85546875" style="49" customWidth="1"/>
    <col min="7" max="7" width="8.28515625" style="49" customWidth="1"/>
    <col min="8" max="10" width="9.140625" style="49"/>
    <col min="11" max="11" width="11.140625" style="49" customWidth="1"/>
    <col min="12" max="12" width="10" style="49" customWidth="1"/>
    <col min="13" max="13" width="11.42578125" style="49" customWidth="1"/>
    <col min="14" max="14" width="13.42578125" style="49" customWidth="1"/>
    <col min="15" max="15" width="18" style="49" customWidth="1"/>
    <col min="16" max="16" width="11.28515625" style="49" customWidth="1"/>
    <col min="17" max="17" width="9.140625" style="49"/>
    <col min="18" max="18" width="10.28515625" style="49" customWidth="1"/>
    <col min="19" max="23" width="9.140625" style="49"/>
    <col min="24" max="24" width="11.5703125" style="49" customWidth="1"/>
    <col min="25" max="25" width="11.28515625" style="49" customWidth="1"/>
    <col min="26" max="32" width="9.140625" style="49"/>
    <col min="33" max="33" width="11.140625" style="49" customWidth="1"/>
    <col min="34" max="35" width="9.140625" style="49"/>
    <col min="36" max="36" width="10" style="49" bestFit="1" customWidth="1"/>
    <col min="37" max="39" width="9.140625" style="49"/>
    <col min="40" max="40" width="10.28515625" style="49" customWidth="1"/>
    <col min="41" max="41" width="10" style="49" customWidth="1"/>
    <col min="42" max="42" width="7.42578125" style="49" customWidth="1"/>
    <col min="43" max="43" width="11.140625" style="49" customWidth="1"/>
    <col min="44" max="16384" width="9.140625" style="49"/>
  </cols>
  <sheetData>
    <row r="1" spans="1:47" s="4" customFormat="1" ht="12.75">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row>
    <row r="2" spans="1:47" s="4" customFormat="1" ht="30">
      <c r="A2" s="3"/>
      <c r="B2" s="3"/>
      <c r="C2" s="3"/>
      <c r="D2" s="3"/>
      <c r="E2" s="3"/>
      <c r="F2" s="3"/>
      <c r="G2" s="3"/>
      <c r="H2" s="17"/>
      <c r="I2" s="17" t="s">
        <v>22</v>
      </c>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row>
    <row r="3" spans="1:47" s="4" customFormat="1" ht="20.25">
      <c r="A3" s="3"/>
      <c r="B3" s="3"/>
      <c r="C3" s="3"/>
      <c r="D3" s="3"/>
      <c r="E3" s="3"/>
      <c r="G3" s="3"/>
      <c r="H3" s="18"/>
      <c r="I3" s="18" t="s">
        <v>223</v>
      </c>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row>
    <row r="4" spans="1:47" s="4" customFormat="1" ht="12.75">
      <c r="A4" s="3"/>
      <c r="B4" s="3"/>
      <c r="C4" s="3"/>
      <c r="D4" s="3"/>
      <c r="E4" s="3"/>
      <c r="F4" s="3"/>
      <c r="G4" s="3"/>
      <c r="H4" s="16"/>
      <c r="I4" s="16" t="s">
        <v>224</v>
      </c>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row>
    <row r="5" spans="1:47" s="4" customFormat="1" ht="12.75" hidden="1">
      <c r="A5" s="3"/>
      <c r="B5" s="3"/>
      <c r="C5" s="3">
        <v>189</v>
      </c>
      <c r="D5" s="3">
        <v>189</v>
      </c>
      <c r="E5" s="3">
        <v>189</v>
      </c>
      <c r="F5" s="3">
        <v>239</v>
      </c>
      <c r="G5" s="3">
        <v>189</v>
      </c>
      <c r="H5" s="3">
        <v>218</v>
      </c>
      <c r="I5" s="3">
        <v>218</v>
      </c>
      <c r="J5" s="3">
        <v>189</v>
      </c>
      <c r="K5" s="3">
        <v>232</v>
      </c>
      <c r="L5" s="3">
        <v>189</v>
      </c>
      <c r="M5" s="3">
        <v>189</v>
      </c>
      <c r="N5" s="3">
        <v>231</v>
      </c>
      <c r="O5" s="3">
        <v>237</v>
      </c>
      <c r="P5" s="3">
        <v>189</v>
      </c>
      <c r="Q5" s="3">
        <v>20</v>
      </c>
      <c r="R5" s="3">
        <v>20</v>
      </c>
      <c r="S5" s="3">
        <v>20</v>
      </c>
      <c r="T5" s="3">
        <v>20</v>
      </c>
      <c r="U5" s="3">
        <v>20</v>
      </c>
      <c r="V5" s="3">
        <v>20</v>
      </c>
      <c r="W5" s="3">
        <v>20</v>
      </c>
      <c r="X5" s="3">
        <v>20</v>
      </c>
      <c r="Y5" s="3">
        <v>20</v>
      </c>
      <c r="Z5" s="3">
        <v>218</v>
      </c>
      <c r="AA5" s="3">
        <v>189</v>
      </c>
      <c r="AB5" s="3">
        <v>189</v>
      </c>
      <c r="AC5" s="3">
        <v>9</v>
      </c>
      <c r="AD5" s="3">
        <v>189</v>
      </c>
      <c r="AE5" s="3">
        <v>189</v>
      </c>
      <c r="AF5" s="3">
        <v>11</v>
      </c>
      <c r="AG5" s="3">
        <v>10</v>
      </c>
      <c r="AH5" s="3">
        <v>189</v>
      </c>
      <c r="AI5" s="3">
        <v>189</v>
      </c>
      <c r="AJ5" s="3">
        <v>189</v>
      </c>
      <c r="AK5" s="3">
        <v>189</v>
      </c>
      <c r="AL5" s="3">
        <v>189</v>
      </c>
      <c r="AM5" s="3">
        <v>10</v>
      </c>
      <c r="AN5" s="3">
        <v>189</v>
      </c>
      <c r="AO5" s="3">
        <v>44</v>
      </c>
      <c r="AP5" s="3">
        <v>10</v>
      </c>
      <c r="AQ5" s="3">
        <v>189</v>
      </c>
      <c r="AR5" s="3">
        <v>246</v>
      </c>
      <c r="AS5" s="3">
        <v>189</v>
      </c>
      <c r="AT5" s="3">
        <v>115</v>
      </c>
      <c r="AU5" s="3">
        <v>106</v>
      </c>
    </row>
    <row r="6" spans="1:47" s="6" customFormat="1" ht="12.75">
      <c r="A6" s="15"/>
      <c r="B6" s="436" t="s">
        <v>50</v>
      </c>
      <c r="C6" s="437"/>
      <c r="D6" s="438" t="s">
        <v>51</v>
      </c>
      <c r="E6" s="439"/>
      <c r="F6" s="439"/>
      <c r="G6" s="439"/>
      <c r="H6" s="439"/>
      <c r="I6" s="439"/>
      <c r="J6" s="439"/>
      <c r="K6" s="439"/>
      <c r="L6" s="440"/>
      <c r="M6" s="441" t="s">
        <v>101</v>
      </c>
      <c r="N6" s="442"/>
      <c r="O6" s="443"/>
      <c r="P6" s="438" t="s">
        <v>52</v>
      </c>
      <c r="Q6" s="439"/>
      <c r="R6" s="439"/>
      <c r="S6" s="439"/>
      <c r="T6" s="439"/>
      <c r="U6" s="439"/>
      <c r="V6" s="439"/>
      <c r="W6" s="439"/>
      <c r="X6" s="439"/>
      <c r="Y6" s="439"/>
      <c r="Z6" s="440"/>
      <c r="AA6" s="441" t="s">
        <v>53</v>
      </c>
      <c r="AB6" s="444"/>
      <c r="AC6" s="444"/>
      <c r="AD6" s="444"/>
      <c r="AE6" s="444"/>
      <c r="AF6" s="445"/>
      <c r="AG6" s="438" t="s">
        <v>54</v>
      </c>
      <c r="AH6" s="439"/>
      <c r="AI6" s="439"/>
      <c r="AJ6" s="439"/>
      <c r="AK6" s="439"/>
      <c r="AL6" s="440"/>
      <c r="AM6" s="441" t="s">
        <v>55</v>
      </c>
      <c r="AN6" s="442"/>
      <c r="AO6" s="442"/>
      <c r="AP6" s="443"/>
      <c r="AQ6" s="438" t="s">
        <v>56</v>
      </c>
      <c r="AR6" s="439"/>
      <c r="AS6" s="439"/>
      <c r="AT6" s="440"/>
      <c r="AU6" s="5"/>
    </row>
    <row r="7" spans="1:47" s="22" customFormat="1" ht="67.5" customHeight="1">
      <c r="A7" s="20" t="s">
        <v>0</v>
      </c>
      <c r="B7" s="19"/>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48" t="s">
        <v>2</v>
      </c>
      <c r="AA7" s="20" t="s">
        <v>13</v>
      </c>
      <c r="AB7" s="20" t="s">
        <v>48</v>
      </c>
      <c r="AC7" s="20" t="s">
        <v>349</v>
      </c>
      <c r="AD7" s="20" t="s">
        <v>14</v>
      </c>
      <c r="AE7" s="20" t="s">
        <v>9</v>
      </c>
      <c r="AF7" s="48" t="s">
        <v>300</v>
      </c>
      <c r="AG7" s="20" t="s">
        <v>15</v>
      </c>
      <c r="AH7" s="20" t="s">
        <v>16</v>
      </c>
      <c r="AI7" s="20" t="s">
        <v>17</v>
      </c>
      <c r="AJ7" s="20" t="s">
        <v>18</v>
      </c>
      <c r="AK7" s="20" t="s">
        <v>19</v>
      </c>
      <c r="AL7" s="48" t="s">
        <v>20</v>
      </c>
      <c r="AM7" s="20" t="s">
        <v>4</v>
      </c>
      <c r="AN7" s="20" t="s">
        <v>243</v>
      </c>
      <c r="AO7" s="20" t="s">
        <v>5</v>
      </c>
      <c r="AP7" s="48" t="s">
        <v>335</v>
      </c>
      <c r="AQ7" s="20" t="s">
        <v>350</v>
      </c>
      <c r="AR7" s="20" t="s">
        <v>351</v>
      </c>
      <c r="AS7" s="20" t="s">
        <v>322</v>
      </c>
      <c r="AT7" s="48" t="s">
        <v>319</v>
      </c>
      <c r="AU7" s="22" t="s">
        <v>327</v>
      </c>
    </row>
    <row r="8" spans="1:47" s="2" customFormat="1" hidden="1">
      <c r="A8" s="1">
        <v>31443</v>
      </c>
      <c r="B8" s="45"/>
    </row>
    <row r="9" spans="1:47" s="9" customFormat="1">
      <c r="A9" s="7">
        <v>31471</v>
      </c>
      <c r="B9" s="29"/>
      <c r="C9" s="11"/>
      <c r="D9" s="10"/>
      <c r="E9" s="12"/>
      <c r="F9" s="12"/>
      <c r="G9" s="12"/>
      <c r="H9" s="12"/>
      <c r="I9" s="12"/>
      <c r="J9" s="12"/>
      <c r="K9" s="12"/>
      <c r="L9" s="186">
        <v>97.208200960644973</v>
      </c>
      <c r="M9" s="10"/>
      <c r="N9" s="8"/>
      <c r="O9" s="11"/>
      <c r="P9" s="10"/>
      <c r="Q9" s="12"/>
      <c r="R9" s="12"/>
      <c r="S9" s="12"/>
      <c r="T9" s="12"/>
      <c r="U9" s="12"/>
      <c r="V9" s="12"/>
      <c r="W9" s="12"/>
      <c r="X9" s="12"/>
      <c r="Y9" s="12"/>
      <c r="Z9" s="11"/>
      <c r="AA9" s="10"/>
      <c r="AB9" s="12"/>
      <c r="AC9" s="31">
        <v>111.54528751267428</v>
      </c>
      <c r="AD9" s="12"/>
      <c r="AE9" s="12"/>
      <c r="AF9" s="11"/>
      <c r="AG9" s="12"/>
      <c r="AH9" s="12"/>
      <c r="AI9" s="12"/>
      <c r="AJ9" s="12"/>
      <c r="AK9" s="12"/>
      <c r="AL9" s="11"/>
      <c r="AM9" s="10"/>
      <c r="AN9" s="12"/>
      <c r="AO9" s="8"/>
      <c r="AP9" s="11"/>
      <c r="AQ9" s="10"/>
      <c r="AR9" s="12"/>
      <c r="AS9" s="12"/>
      <c r="AT9" s="11"/>
      <c r="AU9" s="12"/>
    </row>
    <row r="10" spans="1:47" s="9" customFormat="1">
      <c r="A10" s="7">
        <v>31502</v>
      </c>
      <c r="B10" s="29"/>
      <c r="C10" s="11"/>
      <c r="D10" s="10"/>
      <c r="E10" s="12"/>
      <c r="F10" s="12"/>
      <c r="G10" s="12"/>
      <c r="H10" s="12"/>
      <c r="I10" s="12"/>
      <c r="J10" s="12"/>
      <c r="K10" s="12"/>
      <c r="L10" s="186">
        <v>100.5442829402963</v>
      </c>
      <c r="M10" s="10"/>
      <c r="N10" s="8"/>
      <c r="O10" s="11"/>
      <c r="P10" s="10"/>
      <c r="Q10" s="12"/>
      <c r="R10" s="12"/>
      <c r="S10" s="12"/>
      <c r="T10" s="12"/>
      <c r="U10" s="12"/>
      <c r="V10" s="12"/>
      <c r="W10" s="12"/>
      <c r="X10" s="12"/>
      <c r="Y10" s="12"/>
      <c r="Z10" s="11"/>
      <c r="AA10" s="10"/>
      <c r="AB10" s="12"/>
      <c r="AC10" s="31">
        <v>110.37760802861109</v>
      </c>
      <c r="AD10" s="12"/>
      <c r="AE10" s="12"/>
      <c r="AF10" s="11"/>
      <c r="AG10" s="29">
        <v>110.63295669367122</v>
      </c>
      <c r="AH10" s="12"/>
      <c r="AI10" s="12"/>
      <c r="AJ10" s="12"/>
      <c r="AK10" s="12"/>
      <c r="AL10" s="11"/>
      <c r="AM10" s="10">
        <v>101.79153789605931</v>
      </c>
      <c r="AN10" s="12"/>
      <c r="AO10" s="8"/>
      <c r="AP10" s="11">
        <v>117.63642902707774</v>
      </c>
      <c r="AQ10" s="10"/>
      <c r="AR10" s="12"/>
      <c r="AS10" s="12"/>
      <c r="AT10" s="11"/>
      <c r="AU10" s="12"/>
    </row>
    <row r="11" spans="1:47" s="9" customFormat="1">
      <c r="A11" s="7">
        <v>31532</v>
      </c>
      <c r="B11" s="29"/>
      <c r="C11" s="11"/>
      <c r="D11" s="10"/>
      <c r="E11" s="12"/>
      <c r="F11" s="12"/>
      <c r="G11" s="12"/>
      <c r="H11" s="12"/>
      <c r="I11" s="12"/>
      <c r="J11" s="12"/>
      <c r="K11" s="12"/>
      <c r="L11" s="186">
        <v>97.906843715312803</v>
      </c>
      <c r="M11" s="10"/>
      <c r="N11" s="12"/>
      <c r="O11" s="11"/>
      <c r="P11" s="10"/>
      <c r="Q11" s="12"/>
      <c r="R11" s="12"/>
      <c r="S11" s="12"/>
      <c r="T11" s="12"/>
      <c r="U11" s="12"/>
      <c r="V11" s="12"/>
      <c r="W11" s="12"/>
      <c r="X11" s="12"/>
      <c r="Y11" s="12"/>
      <c r="Z11" s="11"/>
      <c r="AA11" s="10"/>
      <c r="AB11" s="12"/>
      <c r="AC11" s="31">
        <v>110.03272416914895</v>
      </c>
      <c r="AD11" s="12"/>
      <c r="AE11" s="12"/>
      <c r="AF11" s="30">
        <v>111.94143411268327</v>
      </c>
      <c r="AG11" s="29">
        <v>108.37424823178459</v>
      </c>
      <c r="AH11" s="12"/>
      <c r="AI11" s="12"/>
      <c r="AJ11" s="12"/>
      <c r="AK11" s="12"/>
      <c r="AL11" s="11"/>
      <c r="AM11" s="10">
        <v>102.15902095872924</v>
      </c>
      <c r="AN11" s="12"/>
      <c r="AO11" s="8"/>
      <c r="AP11" s="11">
        <v>117.78262974582323</v>
      </c>
      <c r="AQ11" s="10"/>
      <c r="AR11" s="12"/>
      <c r="AS11" s="12"/>
      <c r="AT11" s="11"/>
      <c r="AU11" s="12"/>
    </row>
    <row r="12" spans="1:47" s="9" customFormat="1">
      <c r="A12" s="7">
        <v>31562</v>
      </c>
      <c r="B12" s="29"/>
      <c r="C12" s="11"/>
      <c r="D12" s="10"/>
      <c r="E12" s="12"/>
      <c r="F12" s="12"/>
      <c r="G12" s="12"/>
      <c r="H12" s="12"/>
      <c r="I12" s="12"/>
      <c r="J12" s="12"/>
      <c r="K12" s="12"/>
      <c r="L12" s="186">
        <v>95.588293097907055</v>
      </c>
      <c r="M12" s="10"/>
      <c r="N12" s="12"/>
      <c r="O12" s="11"/>
      <c r="P12" s="10"/>
      <c r="Q12" s="12"/>
      <c r="R12" s="12"/>
      <c r="S12" s="12"/>
      <c r="T12" s="12"/>
      <c r="U12" s="12"/>
      <c r="V12" s="12"/>
      <c r="W12" s="12"/>
      <c r="X12" s="12"/>
      <c r="Y12" s="12"/>
      <c r="Z12" s="11"/>
      <c r="AA12" s="10"/>
      <c r="AB12" s="12"/>
      <c r="AC12" s="31">
        <v>108.98842406428709</v>
      </c>
      <c r="AD12" s="12"/>
      <c r="AE12" s="12"/>
      <c r="AF12" s="30">
        <v>111.18874611293271</v>
      </c>
      <c r="AG12" s="29">
        <v>105.78365492414127</v>
      </c>
      <c r="AH12" s="12"/>
      <c r="AI12" s="12"/>
      <c r="AJ12" s="12"/>
      <c r="AK12" s="12"/>
      <c r="AL12" s="11"/>
      <c r="AM12" s="10">
        <v>101.93332916903573</v>
      </c>
      <c r="AN12" s="12"/>
      <c r="AO12" s="8"/>
      <c r="AP12" s="11">
        <v>116.98427629357448</v>
      </c>
      <c r="AQ12" s="10"/>
      <c r="AR12" s="12"/>
      <c r="AS12" s="12"/>
      <c r="AT12" s="11"/>
      <c r="AU12" s="12"/>
    </row>
    <row r="13" spans="1:47" s="9" customFormat="1">
      <c r="A13" s="7">
        <v>31593</v>
      </c>
      <c r="B13" s="29"/>
      <c r="C13" s="11"/>
      <c r="D13" s="10"/>
      <c r="E13" s="12"/>
      <c r="F13" s="12"/>
      <c r="G13" s="12"/>
      <c r="H13" s="12"/>
      <c r="I13" s="12"/>
      <c r="J13" s="12"/>
      <c r="K13" s="12"/>
      <c r="L13" s="186">
        <v>90.447138627946316</v>
      </c>
      <c r="M13" s="10"/>
      <c r="N13" s="12"/>
      <c r="O13" s="11"/>
      <c r="P13" s="10"/>
      <c r="Q13" s="12"/>
      <c r="R13" s="12"/>
      <c r="S13" s="12"/>
      <c r="T13" s="12"/>
      <c r="U13" s="12"/>
      <c r="V13" s="12"/>
      <c r="W13" s="12"/>
      <c r="X13" s="12"/>
      <c r="Y13" s="12"/>
      <c r="Z13" s="11"/>
      <c r="AA13" s="10"/>
      <c r="AB13" s="12"/>
      <c r="AC13" s="31">
        <v>108.11651890573937</v>
      </c>
      <c r="AD13" s="12"/>
      <c r="AE13" s="12"/>
      <c r="AF13" s="30">
        <v>110.00633270422723</v>
      </c>
      <c r="AG13" s="29">
        <v>99.644198914666418</v>
      </c>
      <c r="AH13" s="12"/>
      <c r="AI13" s="12"/>
      <c r="AJ13" s="12"/>
      <c r="AK13" s="12"/>
      <c r="AL13" s="11"/>
      <c r="AM13" s="29">
        <v>107.12856949438243</v>
      </c>
      <c r="AN13" s="31"/>
      <c r="AO13" s="12"/>
      <c r="AP13" s="30">
        <v>114.46881019414425</v>
      </c>
      <c r="AQ13" s="10"/>
      <c r="AR13" s="12"/>
      <c r="AS13" s="12"/>
      <c r="AT13" s="11"/>
      <c r="AU13" s="12"/>
    </row>
    <row r="14" spans="1:47" s="9" customFormat="1">
      <c r="A14" s="7">
        <v>31624</v>
      </c>
      <c r="B14" s="29"/>
      <c r="C14" s="11"/>
      <c r="D14" s="10"/>
      <c r="E14" s="12"/>
      <c r="F14" s="12"/>
      <c r="G14" s="12"/>
      <c r="H14" s="12"/>
      <c r="I14" s="12"/>
      <c r="J14" s="12"/>
      <c r="K14" s="12"/>
      <c r="L14" s="186">
        <v>82.065368474932598</v>
      </c>
      <c r="M14" s="10"/>
      <c r="N14" s="12"/>
      <c r="O14" s="11"/>
      <c r="P14" s="10"/>
      <c r="Q14" s="12"/>
      <c r="R14" s="12"/>
      <c r="S14" s="12"/>
      <c r="T14" s="12"/>
      <c r="U14" s="12"/>
      <c r="V14" s="12"/>
      <c r="W14" s="12"/>
      <c r="X14" s="12"/>
      <c r="Y14" s="12"/>
      <c r="Z14" s="11"/>
      <c r="AA14" s="10"/>
      <c r="AB14" s="12"/>
      <c r="AC14" s="31">
        <v>106.5887772044392</v>
      </c>
      <c r="AD14" s="12"/>
      <c r="AE14" s="12"/>
      <c r="AF14" s="30">
        <v>112.33519271472159</v>
      </c>
      <c r="AG14" s="29">
        <v>91.123569080572864</v>
      </c>
      <c r="AH14" s="12"/>
      <c r="AI14" s="12"/>
      <c r="AJ14" s="12"/>
      <c r="AK14" s="12"/>
      <c r="AL14" s="11"/>
      <c r="AM14" s="29">
        <v>116.48988705960612</v>
      </c>
      <c r="AN14" s="31"/>
      <c r="AO14" s="12"/>
      <c r="AP14" s="30">
        <v>116.41744203279805</v>
      </c>
      <c r="AQ14" s="10"/>
      <c r="AR14" s="12"/>
      <c r="AS14" s="12"/>
      <c r="AT14" s="11"/>
      <c r="AU14" s="12"/>
    </row>
    <row r="15" spans="1:47" s="9" customFormat="1">
      <c r="A15" s="7">
        <v>31653</v>
      </c>
      <c r="B15" s="29"/>
      <c r="C15" s="11"/>
      <c r="D15" s="10"/>
      <c r="E15" s="12"/>
      <c r="F15" s="12"/>
      <c r="G15" s="12"/>
      <c r="H15" s="12"/>
      <c r="I15" s="12"/>
      <c r="J15" s="12"/>
      <c r="K15" s="12"/>
      <c r="L15" s="186">
        <v>82.736026109574581</v>
      </c>
      <c r="M15" s="10"/>
      <c r="N15" s="12"/>
      <c r="O15" s="11"/>
      <c r="P15" s="10"/>
      <c r="Q15" s="12"/>
      <c r="R15" s="12"/>
      <c r="S15" s="12"/>
      <c r="T15" s="12"/>
      <c r="U15" s="12"/>
      <c r="V15" s="12"/>
      <c r="W15" s="12"/>
      <c r="X15" s="12"/>
      <c r="Y15" s="12"/>
      <c r="Z15" s="11"/>
      <c r="AA15" s="10"/>
      <c r="AB15" s="12"/>
      <c r="AC15" s="31">
        <v>106.09091572934221</v>
      </c>
      <c r="AD15" s="12"/>
      <c r="AE15" s="12"/>
      <c r="AF15" s="30">
        <v>113.78983744972923</v>
      </c>
      <c r="AG15" s="29">
        <v>94.4373320143104</v>
      </c>
      <c r="AH15" s="12"/>
      <c r="AI15" s="12"/>
      <c r="AJ15" s="12"/>
      <c r="AK15" s="12"/>
      <c r="AL15" s="11"/>
      <c r="AM15" s="29">
        <v>114.48855343700907</v>
      </c>
      <c r="AN15" s="31"/>
      <c r="AO15" s="12"/>
      <c r="AP15" s="30">
        <v>114.5385220211644</v>
      </c>
      <c r="AQ15" s="10"/>
      <c r="AR15" s="12"/>
      <c r="AS15" s="12"/>
      <c r="AT15" s="11"/>
      <c r="AU15" s="12"/>
    </row>
    <row r="16" spans="1:47" s="9" customFormat="1">
      <c r="A16" s="7">
        <v>31685</v>
      </c>
      <c r="B16" s="29"/>
      <c r="C16" s="11"/>
      <c r="D16" s="10"/>
      <c r="E16" s="12"/>
      <c r="F16" s="12"/>
      <c r="G16" s="12"/>
      <c r="H16" s="12"/>
      <c r="I16" s="12"/>
      <c r="J16" s="12"/>
      <c r="K16" s="12"/>
      <c r="L16" s="186">
        <v>89.243779440428739</v>
      </c>
      <c r="M16" s="10"/>
      <c r="N16" s="12"/>
      <c r="O16" s="11"/>
      <c r="P16" s="10"/>
      <c r="Q16" s="12"/>
      <c r="R16" s="12"/>
      <c r="S16" s="12"/>
      <c r="T16" s="12"/>
      <c r="U16" s="12"/>
      <c r="V16" s="12"/>
      <c r="W16" s="12"/>
      <c r="X16" s="12"/>
      <c r="Y16" s="12"/>
      <c r="Z16" s="11"/>
      <c r="AA16" s="10"/>
      <c r="AB16" s="12"/>
      <c r="AC16" s="31">
        <v>107.58917120576288</v>
      </c>
      <c r="AD16" s="12"/>
      <c r="AE16" s="12"/>
      <c r="AF16" s="30">
        <v>116.21015991446244</v>
      </c>
      <c r="AG16" s="29">
        <v>96.779308275585961</v>
      </c>
      <c r="AH16" s="12"/>
      <c r="AI16" s="12"/>
      <c r="AJ16" s="12"/>
      <c r="AK16" s="12"/>
      <c r="AL16" s="11"/>
      <c r="AM16" s="29">
        <v>110.64188488360971</v>
      </c>
      <c r="AN16" s="31"/>
      <c r="AO16" s="12"/>
      <c r="AP16" s="30">
        <v>113.7060721276176</v>
      </c>
      <c r="AQ16" s="10"/>
      <c r="AR16" s="12"/>
      <c r="AS16" s="12"/>
      <c r="AT16" s="11"/>
      <c r="AU16" s="12"/>
    </row>
    <row r="17" spans="1:47" s="9" customFormat="1">
      <c r="A17" s="7">
        <v>31716</v>
      </c>
      <c r="B17" s="29"/>
      <c r="C17" s="11"/>
      <c r="D17" s="10"/>
      <c r="E17" s="12"/>
      <c r="F17" s="12"/>
      <c r="G17" s="12"/>
      <c r="H17" s="12"/>
      <c r="I17" s="12"/>
      <c r="J17" s="12"/>
      <c r="K17" s="12"/>
      <c r="L17" s="186">
        <v>85.324535512849678</v>
      </c>
      <c r="M17" s="10"/>
      <c r="N17" s="12"/>
      <c r="O17" s="11"/>
      <c r="P17" s="10"/>
      <c r="Q17" s="12"/>
      <c r="R17" s="12"/>
      <c r="S17" s="12"/>
      <c r="T17" s="12"/>
      <c r="U17" s="12"/>
      <c r="V17" s="12"/>
      <c r="W17" s="12"/>
      <c r="X17" s="12"/>
      <c r="Y17" s="12"/>
      <c r="Z17" s="11"/>
      <c r="AA17" s="10"/>
      <c r="AB17" s="12"/>
      <c r="AC17" s="31">
        <v>106.97624316458842</v>
      </c>
      <c r="AD17" s="12"/>
      <c r="AE17" s="12"/>
      <c r="AF17" s="30">
        <v>113.67047176837831</v>
      </c>
      <c r="AG17" s="29">
        <v>92.357564854084004</v>
      </c>
      <c r="AH17" s="12"/>
      <c r="AI17" s="12"/>
      <c r="AJ17" s="12"/>
      <c r="AK17" s="12"/>
      <c r="AL17" s="11"/>
      <c r="AM17" s="29">
        <v>112.68081630014765</v>
      </c>
      <c r="AN17" s="31"/>
      <c r="AO17" s="12"/>
      <c r="AP17" s="30">
        <v>111.00500133278884</v>
      </c>
      <c r="AQ17" s="10"/>
      <c r="AR17" s="12"/>
      <c r="AS17" s="12"/>
      <c r="AT17" s="11"/>
      <c r="AU17" s="12"/>
    </row>
    <row r="18" spans="1:47" s="9" customFormat="1">
      <c r="A18" s="7">
        <v>31744</v>
      </c>
      <c r="B18" s="29"/>
      <c r="C18" s="11"/>
      <c r="D18" s="10"/>
      <c r="E18" s="12"/>
      <c r="F18" s="12"/>
      <c r="G18" s="12"/>
      <c r="H18" s="12"/>
      <c r="I18" s="12"/>
      <c r="J18" s="12"/>
      <c r="K18" s="12"/>
      <c r="L18" s="186">
        <v>84.262732095239869</v>
      </c>
      <c r="M18" s="10"/>
      <c r="N18" s="12"/>
      <c r="O18" s="11"/>
      <c r="P18" s="10"/>
      <c r="Q18" s="12"/>
      <c r="R18" s="12"/>
      <c r="S18" s="12"/>
      <c r="T18" s="12"/>
      <c r="U18" s="12"/>
      <c r="V18" s="12"/>
      <c r="W18" s="12"/>
      <c r="X18" s="12"/>
      <c r="Y18" s="12"/>
      <c r="Z18" s="11"/>
      <c r="AA18" s="10"/>
      <c r="AB18" s="12"/>
      <c r="AC18" s="31">
        <v>107.18780138527868</v>
      </c>
      <c r="AD18" s="12"/>
      <c r="AE18" s="12"/>
      <c r="AF18" s="30">
        <v>114.26936022613002</v>
      </c>
      <c r="AG18" s="29">
        <v>90.867233276072341</v>
      </c>
      <c r="AH18" s="12"/>
      <c r="AI18" s="12"/>
      <c r="AJ18" s="12"/>
      <c r="AK18" s="12"/>
      <c r="AL18" s="11"/>
      <c r="AM18" s="29">
        <v>110.34234930172514</v>
      </c>
      <c r="AN18" s="31"/>
      <c r="AO18" s="12"/>
      <c r="AP18" s="30">
        <v>111.18803867648612</v>
      </c>
      <c r="AQ18" s="10"/>
      <c r="AR18" s="12"/>
      <c r="AS18" s="12"/>
      <c r="AT18" s="11"/>
      <c r="AU18" s="12"/>
    </row>
    <row r="19" spans="1:47" s="9" customFormat="1">
      <c r="A19" s="7">
        <v>31777</v>
      </c>
      <c r="B19" s="29"/>
      <c r="C19" s="11"/>
      <c r="D19" s="10"/>
      <c r="E19" s="12"/>
      <c r="F19" s="12"/>
      <c r="G19" s="12"/>
      <c r="H19" s="12"/>
      <c r="I19" s="12"/>
      <c r="J19" s="12"/>
      <c r="K19" s="12"/>
      <c r="L19" s="186">
        <v>85.080627015550832</v>
      </c>
      <c r="M19" s="10"/>
      <c r="N19" s="12"/>
      <c r="O19" s="11"/>
      <c r="P19" s="10"/>
      <c r="Q19" s="12"/>
      <c r="R19" s="12"/>
      <c r="S19" s="12"/>
      <c r="T19" s="12"/>
      <c r="U19" s="12"/>
      <c r="V19" s="12"/>
      <c r="W19" s="12"/>
      <c r="X19" s="12"/>
      <c r="Y19" s="12"/>
      <c r="Z19" s="11"/>
      <c r="AA19" s="10"/>
      <c r="AB19" s="12"/>
      <c r="AC19" s="31">
        <v>106.62530597887543</v>
      </c>
      <c r="AD19" s="12"/>
      <c r="AE19" s="12"/>
      <c r="AF19" s="30">
        <v>114.06694990827522</v>
      </c>
      <c r="AG19" s="29">
        <v>92.053185892618998</v>
      </c>
      <c r="AH19" s="12"/>
      <c r="AI19" s="12"/>
      <c r="AJ19" s="12"/>
      <c r="AK19" s="12"/>
      <c r="AL19" s="11"/>
      <c r="AM19" s="29">
        <v>110.85583004690425</v>
      </c>
      <c r="AN19" s="31"/>
      <c r="AO19" s="12"/>
      <c r="AP19" s="30">
        <v>113.32281054594675</v>
      </c>
      <c r="AQ19" s="10"/>
      <c r="AR19" s="12"/>
      <c r="AS19" s="12"/>
      <c r="AT19" s="11"/>
      <c r="AU19" s="12"/>
    </row>
    <row r="20" spans="1:47" s="9" customFormat="1">
      <c r="A20" s="7">
        <v>31807</v>
      </c>
      <c r="B20" s="29"/>
      <c r="C20" s="11"/>
      <c r="D20" s="10"/>
      <c r="E20" s="12"/>
      <c r="F20" s="12"/>
      <c r="G20" s="12"/>
      <c r="H20" s="12"/>
      <c r="I20" s="12"/>
      <c r="J20" s="12"/>
      <c r="K20" s="12"/>
      <c r="L20" s="186">
        <v>85.785085213849626</v>
      </c>
      <c r="M20" s="10"/>
      <c r="N20" s="12"/>
      <c r="O20" s="11"/>
      <c r="P20" s="10"/>
      <c r="Q20" s="31">
        <v>105.92501720008585</v>
      </c>
      <c r="R20" s="31">
        <v>92.156173391065835</v>
      </c>
      <c r="S20" s="31">
        <v>90.670048920871466</v>
      </c>
      <c r="T20" s="31">
        <v>94.813803136010549</v>
      </c>
      <c r="U20" s="31">
        <v>89.923953617259656</v>
      </c>
      <c r="V20" s="31">
        <v>101.16220428813341</v>
      </c>
      <c r="W20" s="31">
        <v>94.414706789184834</v>
      </c>
      <c r="X20" s="31">
        <v>92.790275731123856</v>
      </c>
      <c r="Y20" s="31">
        <v>106.81464109016565</v>
      </c>
      <c r="Z20" s="11"/>
      <c r="AA20" s="10"/>
      <c r="AB20" s="12"/>
      <c r="AC20" s="31">
        <v>107.93775427642709</v>
      </c>
      <c r="AD20" s="12"/>
      <c r="AE20" s="12"/>
      <c r="AF20" s="30">
        <v>112.70020405202442</v>
      </c>
      <c r="AG20" s="29">
        <v>95.040951131171923</v>
      </c>
      <c r="AH20" s="12"/>
      <c r="AI20" s="12"/>
      <c r="AJ20" s="12"/>
      <c r="AK20" s="12"/>
      <c r="AL20" s="11"/>
      <c r="AM20" s="29">
        <v>107.40264837139686</v>
      </c>
      <c r="AN20" s="31"/>
      <c r="AO20" s="12"/>
      <c r="AP20" s="30">
        <v>109.7207848055718</v>
      </c>
      <c r="AQ20" s="10"/>
      <c r="AR20" s="12"/>
      <c r="AS20" s="12"/>
      <c r="AT20" s="11"/>
      <c r="AU20" s="12"/>
    </row>
    <row r="21" spans="1:47" s="9" customFormat="1">
      <c r="A21" s="7">
        <v>31835</v>
      </c>
      <c r="B21" s="29"/>
      <c r="C21" s="11"/>
      <c r="D21" s="10"/>
      <c r="E21" s="12"/>
      <c r="F21" s="12"/>
      <c r="G21" s="12"/>
      <c r="H21" s="12"/>
      <c r="I21" s="12"/>
      <c r="J21" s="12"/>
      <c r="K21" s="12"/>
      <c r="L21" s="186">
        <v>85.118973166859917</v>
      </c>
      <c r="M21" s="10"/>
      <c r="N21" s="12"/>
      <c r="O21" s="11"/>
      <c r="P21" s="10"/>
      <c r="Q21" s="31">
        <v>108.7145218892027</v>
      </c>
      <c r="R21" s="31">
        <v>94.203433429811625</v>
      </c>
      <c r="S21" s="31">
        <v>93.626617794809235</v>
      </c>
      <c r="T21" s="31">
        <v>96.596525268731511</v>
      </c>
      <c r="U21" s="31">
        <v>92.636027530130875</v>
      </c>
      <c r="V21" s="31">
        <v>102.60620688258916</v>
      </c>
      <c r="W21" s="31">
        <v>95.482052407167444</v>
      </c>
      <c r="X21" s="31">
        <v>94.741660107956164</v>
      </c>
      <c r="Y21" s="31">
        <v>108.29286475307552</v>
      </c>
      <c r="Z21" s="11"/>
      <c r="AA21" s="10"/>
      <c r="AB21" s="12"/>
      <c r="AC21" s="31">
        <v>105.08649674686714</v>
      </c>
      <c r="AD21" s="12"/>
      <c r="AE21" s="12"/>
      <c r="AF21" s="30">
        <v>110.69825005120386</v>
      </c>
      <c r="AG21" s="29">
        <v>96.002329697718395</v>
      </c>
      <c r="AH21" s="12"/>
      <c r="AI21" s="12"/>
      <c r="AJ21" s="12"/>
      <c r="AK21" s="12"/>
      <c r="AL21" s="11"/>
      <c r="AM21" s="29">
        <v>103.12259744055581</v>
      </c>
      <c r="AN21" s="31"/>
      <c r="AO21" s="12"/>
      <c r="AP21" s="30">
        <v>111.26683394480736</v>
      </c>
      <c r="AQ21" s="10"/>
      <c r="AR21" s="12"/>
      <c r="AS21" s="12"/>
      <c r="AT21" s="11"/>
      <c r="AU21" s="12"/>
    </row>
    <row r="22" spans="1:47" s="9" customFormat="1">
      <c r="A22" s="7">
        <v>31867</v>
      </c>
      <c r="B22" s="29"/>
      <c r="C22" s="11"/>
      <c r="D22" s="10"/>
      <c r="E22" s="12"/>
      <c r="F22" s="12"/>
      <c r="G22" s="12"/>
      <c r="H22" s="12"/>
      <c r="I22" s="12"/>
      <c r="J22" s="12"/>
      <c r="K22" s="12"/>
      <c r="L22" s="186">
        <v>88.266142324483141</v>
      </c>
      <c r="M22" s="10"/>
      <c r="N22" s="12"/>
      <c r="O22" s="11"/>
      <c r="P22" s="10"/>
      <c r="Q22" s="31">
        <v>108.01538172296937</v>
      </c>
      <c r="R22" s="31">
        <v>93.88047848627275</v>
      </c>
      <c r="S22" s="31">
        <v>93.125016284263893</v>
      </c>
      <c r="T22" s="31">
        <v>97.005619062228732</v>
      </c>
      <c r="U22" s="31">
        <v>91.899961096205757</v>
      </c>
      <c r="V22" s="31">
        <v>101.63139611166152</v>
      </c>
      <c r="W22" s="31">
        <v>95.839913641844305</v>
      </c>
      <c r="X22" s="31">
        <v>95.534766506707598</v>
      </c>
      <c r="Y22" s="31">
        <v>107.47109815368177</v>
      </c>
      <c r="Z22" s="11"/>
      <c r="AA22" s="10"/>
      <c r="AB22" s="12"/>
      <c r="AC22" s="31">
        <v>103.32113943012516</v>
      </c>
      <c r="AD22" s="12"/>
      <c r="AE22" s="12"/>
      <c r="AF22" s="30">
        <v>111.63212285359864</v>
      </c>
      <c r="AG22" s="29">
        <v>101.08443475199394</v>
      </c>
      <c r="AH22" s="12"/>
      <c r="AI22" s="12"/>
      <c r="AJ22" s="12"/>
      <c r="AK22" s="12"/>
      <c r="AL22" s="11"/>
      <c r="AM22" s="29">
        <v>104.5553739582661</v>
      </c>
      <c r="AN22" s="31"/>
      <c r="AO22" s="12"/>
      <c r="AP22" s="30">
        <v>109.34501458785037</v>
      </c>
      <c r="AQ22" s="10"/>
      <c r="AR22" s="12"/>
      <c r="AS22" s="12"/>
      <c r="AT22" s="11"/>
      <c r="AU22" s="12"/>
    </row>
    <row r="23" spans="1:47" s="9" customFormat="1" ht="13.5" customHeight="1">
      <c r="A23" s="7">
        <v>31897</v>
      </c>
      <c r="B23" s="29"/>
      <c r="C23" s="11"/>
      <c r="D23" s="10"/>
      <c r="E23" s="12"/>
      <c r="F23" s="12"/>
      <c r="G23" s="12"/>
      <c r="H23" s="12"/>
      <c r="I23" s="12"/>
      <c r="J23" s="12"/>
      <c r="K23" s="12"/>
      <c r="L23" s="186">
        <v>92.207222720980397</v>
      </c>
      <c r="M23" s="10"/>
      <c r="N23" s="12"/>
      <c r="O23" s="11"/>
      <c r="P23" s="10"/>
      <c r="Q23" s="31">
        <v>105.52867781865454</v>
      </c>
      <c r="R23" s="31">
        <v>91.983690508583067</v>
      </c>
      <c r="S23" s="31">
        <v>91.133901326968441</v>
      </c>
      <c r="T23" s="31">
        <v>97.24989196092551</v>
      </c>
      <c r="U23" s="31">
        <v>90.458247947321652</v>
      </c>
      <c r="V23" s="31">
        <v>99.937383569033699</v>
      </c>
      <c r="W23" s="31">
        <v>94.821214048277795</v>
      </c>
      <c r="X23" s="31">
        <v>95.228687435757024</v>
      </c>
      <c r="Y23" s="31">
        <v>107.85818445230886</v>
      </c>
      <c r="Z23" s="11"/>
      <c r="AA23" s="10"/>
      <c r="AB23" s="12"/>
      <c r="AC23" s="31">
        <v>103.75209113743442</v>
      </c>
      <c r="AD23" s="12"/>
      <c r="AE23" s="12"/>
      <c r="AF23" s="30">
        <v>107.48368683823367</v>
      </c>
      <c r="AG23" s="29">
        <v>105.31304120548349</v>
      </c>
      <c r="AH23" s="12"/>
      <c r="AI23" s="12"/>
      <c r="AJ23" s="12"/>
      <c r="AK23" s="12"/>
      <c r="AL23" s="11"/>
      <c r="AM23" s="29">
        <v>102.05217629837433</v>
      </c>
      <c r="AN23" s="31"/>
      <c r="AO23" s="12"/>
      <c r="AP23" s="30">
        <v>108.68911710955831</v>
      </c>
      <c r="AQ23" s="10"/>
      <c r="AR23" s="12"/>
      <c r="AS23" s="12"/>
      <c r="AT23" s="11"/>
      <c r="AU23" s="12"/>
    </row>
    <row r="24" spans="1:47" s="9" customFormat="1">
      <c r="A24" s="7">
        <v>31926</v>
      </c>
      <c r="B24" s="29"/>
      <c r="C24" s="11"/>
      <c r="D24" s="10"/>
      <c r="E24" s="12"/>
      <c r="F24" s="12"/>
      <c r="G24" s="12"/>
      <c r="H24" s="12"/>
      <c r="I24" s="12"/>
      <c r="J24" s="12"/>
      <c r="K24" s="12"/>
      <c r="L24" s="186">
        <v>97.921498354909389</v>
      </c>
      <c r="M24" s="10"/>
      <c r="N24" s="12"/>
      <c r="O24" s="11"/>
      <c r="P24" s="10"/>
      <c r="Q24" s="31">
        <v>104.36697415616925</v>
      </c>
      <c r="R24" s="31">
        <v>91.480233676362261</v>
      </c>
      <c r="S24" s="31">
        <v>89.964692377375911</v>
      </c>
      <c r="T24" s="31">
        <v>99.309867755143259</v>
      </c>
      <c r="U24" s="31">
        <v>89.863277919883672</v>
      </c>
      <c r="V24" s="31">
        <v>98.537478368944903</v>
      </c>
      <c r="W24" s="31">
        <v>97.030560143392606</v>
      </c>
      <c r="X24" s="31">
        <v>94.679328933550096</v>
      </c>
      <c r="Y24" s="31">
        <v>112.94498648951883</v>
      </c>
      <c r="Z24" s="11"/>
      <c r="AA24" s="10"/>
      <c r="AB24" s="12"/>
      <c r="AC24" s="31">
        <v>102.20027716478319</v>
      </c>
      <c r="AD24" s="12"/>
      <c r="AE24" s="12"/>
      <c r="AF24" s="30">
        <v>107.08455719641734</v>
      </c>
      <c r="AG24" s="29">
        <v>109.58460820872999</v>
      </c>
      <c r="AH24" s="12"/>
      <c r="AI24" s="12"/>
      <c r="AJ24" s="12"/>
      <c r="AK24" s="12"/>
      <c r="AL24" s="11"/>
      <c r="AM24" s="29">
        <v>100.50556230481517</v>
      </c>
      <c r="AN24" s="31"/>
      <c r="AO24" s="12"/>
      <c r="AP24" s="30">
        <v>110.85411414257385</v>
      </c>
      <c r="AQ24" s="10"/>
      <c r="AR24" s="12"/>
      <c r="AS24" s="12"/>
      <c r="AT24" s="11"/>
      <c r="AU24" s="12"/>
    </row>
    <row r="25" spans="1:47" s="9" customFormat="1">
      <c r="A25" s="7">
        <v>31958</v>
      </c>
      <c r="B25" s="29"/>
      <c r="C25" s="11"/>
      <c r="D25" s="10"/>
      <c r="E25" s="12"/>
      <c r="F25" s="12"/>
      <c r="G25" s="12"/>
      <c r="H25" s="12"/>
      <c r="I25" s="12"/>
      <c r="J25" s="12"/>
      <c r="K25" s="12"/>
      <c r="L25" s="186">
        <v>97.395386160069734</v>
      </c>
      <c r="M25" s="10"/>
      <c r="N25" s="12"/>
      <c r="O25" s="11"/>
      <c r="P25" s="10"/>
      <c r="Q25" s="31">
        <v>103.49444920158497</v>
      </c>
      <c r="R25" s="31">
        <v>90.764802257358696</v>
      </c>
      <c r="S25" s="31">
        <v>89.484645918330571</v>
      </c>
      <c r="T25" s="31">
        <v>96.957993146017628</v>
      </c>
      <c r="U25" s="31">
        <v>89.187628360983069</v>
      </c>
      <c r="V25" s="31">
        <v>97.473716527657317</v>
      </c>
      <c r="W25" s="31">
        <v>94.241068753844644</v>
      </c>
      <c r="X25" s="31">
        <v>94.664814387180456</v>
      </c>
      <c r="Y25" s="31">
        <v>110.4547693514744</v>
      </c>
      <c r="Z25" s="11"/>
      <c r="AA25" s="10"/>
      <c r="AB25" s="12"/>
      <c r="AC25" s="31">
        <v>102.68929996640981</v>
      </c>
      <c r="AD25" s="12"/>
      <c r="AE25" s="12"/>
      <c r="AF25" s="30">
        <v>105.7534850053748</v>
      </c>
      <c r="AG25" s="29">
        <v>108.09097175549256</v>
      </c>
      <c r="AH25" s="12"/>
      <c r="AI25" s="12"/>
      <c r="AJ25" s="12"/>
      <c r="AK25" s="12"/>
      <c r="AL25" s="11"/>
      <c r="AM25" s="29">
        <v>100.0236519295505</v>
      </c>
      <c r="AN25" s="31"/>
      <c r="AO25" s="12"/>
      <c r="AP25" s="30">
        <v>108.81982032661313</v>
      </c>
      <c r="AQ25" s="10"/>
      <c r="AR25" s="12"/>
      <c r="AS25" s="12"/>
      <c r="AT25" s="11"/>
      <c r="AU25" s="12"/>
    </row>
    <row r="26" spans="1:47" s="9" customFormat="1">
      <c r="A26" s="7">
        <v>31989</v>
      </c>
      <c r="B26" s="29"/>
      <c r="C26" s="11"/>
      <c r="D26" s="10"/>
      <c r="E26" s="12"/>
      <c r="F26" s="12"/>
      <c r="G26" s="12"/>
      <c r="H26" s="12"/>
      <c r="I26" s="12"/>
      <c r="J26" s="12"/>
      <c r="K26" s="12"/>
      <c r="L26" s="186">
        <v>98.844662420130874</v>
      </c>
      <c r="M26" s="10"/>
      <c r="N26" s="12"/>
      <c r="O26" s="11"/>
      <c r="P26" s="10"/>
      <c r="Q26" s="31">
        <v>100.85022119508228</v>
      </c>
      <c r="R26" s="31">
        <v>87.591677549037144</v>
      </c>
      <c r="S26" s="31">
        <v>87.711575482993325</v>
      </c>
      <c r="T26" s="31">
        <v>95.664329930634665</v>
      </c>
      <c r="U26" s="31">
        <v>87.473763758404999</v>
      </c>
      <c r="V26" s="31">
        <v>96.23996791655523</v>
      </c>
      <c r="W26" s="31">
        <v>91.554823193027019</v>
      </c>
      <c r="X26" s="31">
        <v>93.414043802918528</v>
      </c>
      <c r="Y26" s="31">
        <v>109.13990931894291</v>
      </c>
      <c r="Z26" s="11"/>
      <c r="AA26" s="10"/>
      <c r="AB26" s="12"/>
      <c r="AC26" s="31">
        <v>102.50456612240417</v>
      </c>
      <c r="AD26" s="12"/>
      <c r="AE26" s="12"/>
      <c r="AF26" s="30">
        <v>102.58704620013089</v>
      </c>
      <c r="AG26" s="29">
        <v>112.1295399782378</v>
      </c>
      <c r="AH26" s="12"/>
      <c r="AI26" s="12"/>
      <c r="AJ26" s="12"/>
      <c r="AK26" s="12"/>
      <c r="AL26" s="11"/>
      <c r="AM26" s="29">
        <v>97.2010532953515</v>
      </c>
      <c r="AN26" s="31"/>
      <c r="AO26" s="12"/>
      <c r="AP26" s="30">
        <v>105.31083392323694</v>
      </c>
      <c r="AQ26" s="10"/>
      <c r="AR26" s="12"/>
      <c r="AS26" s="12"/>
      <c r="AT26" s="11"/>
      <c r="AU26" s="12"/>
    </row>
    <row r="27" spans="1:47" s="9" customFormat="1">
      <c r="A27" s="7">
        <v>32020</v>
      </c>
      <c r="B27" s="29"/>
      <c r="C27" s="11"/>
      <c r="D27" s="10"/>
      <c r="E27" s="12"/>
      <c r="F27" s="12"/>
      <c r="G27" s="12"/>
      <c r="H27" s="12"/>
      <c r="I27" s="12"/>
      <c r="J27" s="12"/>
      <c r="K27" s="12"/>
      <c r="L27" s="186">
        <v>96.828874693163172</v>
      </c>
      <c r="M27" s="10"/>
      <c r="N27" s="12"/>
      <c r="O27" s="11"/>
      <c r="P27" s="10"/>
      <c r="Q27" s="31">
        <v>103.68001590160918</v>
      </c>
      <c r="R27" s="31">
        <v>88.277863286920208</v>
      </c>
      <c r="S27" s="31">
        <v>89.900831125744162</v>
      </c>
      <c r="T27" s="31">
        <v>97.505200392421017</v>
      </c>
      <c r="U27" s="31">
        <v>89.489762392991636</v>
      </c>
      <c r="V27" s="31">
        <v>99.360543493108196</v>
      </c>
      <c r="W27" s="31">
        <v>93.934762509543617</v>
      </c>
      <c r="X27" s="31">
        <v>94.747939485157318</v>
      </c>
      <c r="Y27" s="31">
        <v>108.35662106399586</v>
      </c>
      <c r="Z27" s="11"/>
      <c r="AA27" s="10"/>
      <c r="AB27" s="12"/>
      <c r="AC27" s="31">
        <v>102.39959695643135</v>
      </c>
      <c r="AD27" s="12"/>
      <c r="AE27" s="12"/>
      <c r="AF27" s="30">
        <v>102.23074087194028</v>
      </c>
      <c r="AG27" s="29">
        <v>110.59876769385603</v>
      </c>
      <c r="AH27" s="12"/>
      <c r="AI27" s="12"/>
      <c r="AJ27" s="12"/>
      <c r="AK27" s="12"/>
      <c r="AL27" s="11"/>
      <c r="AM27" s="29">
        <v>97.134525729100474</v>
      </c>
      <c r="AN27" s="31"/>
      <c r="AO27" s="12"/>
      <c r="AP27" s="30">
        <v>105.31332755536296</v>
      </c>
      <c r="AQ27" s="10"/>
      <c r="AR27" s="12"/>
      <c r="AS27" s="12"/>
      <c r="AT27" s="11"/>
      <c r="AU27" s="12"/>
    </row>
    <row r="28" spans="1:47" s="9" customFormat="1">
      <c r="A28" s="7">
        <v>32050</v>
      </c>
      <c r="B28" s="29"/>
      <c r="C28" s="11"/>
      <c r="D28" s="10"/>
      <c r="E28" s="12"/>
      <c r="F28" s="12"/>
      <c r="G28" s="12"/>
      <c r="H28" s="12"/>
      <c r="I28" s="12"/>
      <c r="J28" s="12"/>
      <c r="K28" s="12"/>
      <c r="L28" s="186">
        <v>97.885528221112992</v>
      </c>
      <c r="M28" s="10"/>
      <c r="N28" s="12"/>
      <c r="O28" s="11"/>
      <c r="P28" s="10"/>
      <c r="Q28" s="31">
        <v>100.8148848146695</v>
      </c>
      <c r="R28" s="31">
        <v>87.002238378785052</v>
      </c>
      <c r="S28" s="31">
        <v>88.204094452301433</v>
      </c>
      <c r="T28" s="31">
        <v>95.311969700830062</v>
      </c>
      <c r="U28" s="31">
        <v>87.3665459165518</v>
      </c>
      <c r="V28" s="31">
        <v>98.810894050351465</v>
      </c>
      <c r="W28" s="31">
        <v>93.874762325580178</v>
      </c>
      <c r="X28" s="31">
        <v>93.811461237777223</v>
      </c>
      <c r="Y28" s="31">
        <v>108.32789024787277</v>
      </c>
      <c r="Z28" s="11"/>
      <c r="AA28" s="10"/>
      <c r="AB28" s="12"/>
      <c r="AC28" s="31">
        <v>100.62348087399819</v>
      </c>
      <c r="AD28" s="12"/>
      <c r="AE28" s="12"/>
      <c r="AF28" s="30">
        <v>100.7226822757565</v>
      </c>
      <c r="AG28" s="29">
        <v>113.02948156803696</v>
      </c>
      <c r="AH28" s="12"/>
      <c r="AI28" s="12"/>
      <c r="AJ28" s="12"/>
      <c r="AK28" s="12"/>
      <c r="AL28" s="11"/>
      <c r="AM28" s="29">
        <v>96.095418888837187</v>
      </c>
      <c r="AN28" s="31"/>
      <c r="AO28" s="12"/>
      <c r="AP28" s="30">
        <v>103.08949715969548</v>
      </c>
      <c r="AQ28" s="10"/>
      <c r="AR28" s="12"/>
      <c r="AS28" s="12"/>
      <c r="AT28" s="11"/>
      <c r="AU28" s="12"/>
    </row>
    <row r="29" spans="1:47" s="9" customFormat="1">
      <c r="A29" s="7">
        <v>32080</v>
      </c>
      <c r="B29" s="29"/>
      <c r="C29" s="11"/>
      <c r="D29" s="10"/>
      <c r="E29" s="12"/>
      <c r="F29" s="12"/>
      <c r="G29" s="12"/>
      <c r="H29" s="12"/>
      <c r="I29" s="12"/>
      <c r="J29" s="12"/>
      <c r="K29" s="12"/>
      <c r="L29" s="186">
        <v>90.704211581285847</v>
      </c>
      <c r="M29" s="10"/>
      <c r="N29" s="12"/>
      <c r="O29" s="11"/>
      <c r="P29" s="10"/>
      <c r="Q29" s="31">
        <v>96.201914500059374</v>
      </c>
      <c r="R29" s="31">
        <v>90.564817732106491</v>
      </c>
      <c r="S29" s="31">
        <v>86.27158429035903</v>
      </c>
      <c r="T29" s="31">
        <v>96.979490943915295</v>
      </c>
      <c r="U29" s="31">
        <v>91.931901704314484</v>
      </c>
      <c r="V29" s="31">
        <v>95.508718469466302</v>
      </c>
      <c r="W29" s="31">
        <v>98.571531183664234</v>
      </c>
      <c r="X29" s="31">
        <v>91.924810502291123</v>
      </c>
      <c r="Y29" s="31">
        <v>111.15492075813391</v>
      </c>
      <c r="Z29" s="11"/>
      <c r="AA29" s="10"/>
      <c r="AB29" s="12"/>
      <c r="AC29" s="31">
        <v>99.66853141524598</v>
      </c>
      <c r="AD29" s="12"/>
      <c r="AE29" s="12"/>
      <c r="AF29" s="30">
        <v>110.41143393391715</v>
      </c>
      <c r="AG29" s="29">
        <v>106.04620335477304</v>
      </c>
      <c r="AH29" s="12"/>
      <c r="AI29" s="12"/>
      <c r="AJ29" s="12"/>
      <c r="AK29" s="12"/>
      <c r="AL29" s="11"/>
      <c r="AM29" s="29">
        <v>111.47697387695121</v>
      </c>
      <c r="AN29" s="31"/>
      <c r="AO29" s="12"/>
      <c r="AP29" s="30">
        <v>103.28882277504485</v>
      </c>
      <c r="AQ29" s="10"/>
      <c r="AR29" s="12"/>
      <c r="AS29" s="12"/>
      <c r="AT29" s="11"/>
      <c r="AU29" s="12"/>
    </row>
    <row r="30" spans="1:47" s="9" customFormat="1">
      <c r="A30" s="7">
        <v>32111</v>
      </c>
      <c r="B30" s="29"/>
      <c r="C30" s="11"/>
      <c r="D30" s="10"/>
      <c r="E30" s="12"/>
      <c r="F30" s="12"/>
      <c r="G30" s="12"/>
      <c r="H30" s="12"/>
      <c r="I30" s="12"/>
      <c r="J30" s="12"/>
      <c r="K30" s="12"/>
      <c r="L30" s="186">
        <v>90.646336351931211</v>
      </c>
      <c r="M30" s="10"/>
      <c r="N30" s="12"/>
      <c r="O30" s="11"/>
      <c r="P30" s="10"/>
      <c r="Q30" s="31">
        <v>94.736840955198048</v>
      </c>
      <c r="R30" s="31">
        <v>90.442765552324616</v>
      </c>
      <c r="S30" s="31">
        <v>84.25669583903958</v>
      </c>
      <c r="T30" s="31">
        <v>97.647665065484432</v>
      </c>
      <c r="U30" s="31">
        <v>92.267876295680509</v>
      </c>
      <c r="V30" s="31">
        <v>94.878181015800862</v>
      </c>
      <c r="W30" s="31">
        <v>100.2502876106583</v>
      </c>
      <c r="X30" s="31">
        <v>90.642235065851423</v>
      </c>
      <c r="Y30" s="31">
        <v>111.30571572074564</v>
      </c>
      <c r="Z30" s="11"/>
      <c r="AA30" s="10"/>
      <c r="AB30" s="12"/>
      <c r="AC30" s="31">
        <v>100.20144942903168</v>
      </c>
      <c r="AD30" s="12"/>
      <c r="AE30" s="12"/>
      <c r="AF30" s="30">
        <v>109.38638098497692</v>
      </c>
      <c r="AG30" s="29">
        <v>105.4151720568334</v>
      </c>
      <c r="AH30" s="12"/>
      <c r="AI30" s="12"/>
      <c r="AJ30" s="12"/>
      <c r="AK30" s="12"/>
      <c r="AL30" s="11"/>
      <c r="AM30" s="29">
        <v>114.18402314486387</v>
      </c>
      <c r="AN30" s="31"/>
      <c r="AO30" s="12"/>
      <c r="AP30" s="30">
        <v>104.42076268992808</v>
      </c>
      <c r="AQ30" s="10"/>
      <c r="AR30" s="12"/>
      <c r="AS30" s="12"/>
      <c r="AT30" s="11"/>
      <c r="AU30" s="12"/>
    </row>
    <row r="31" spans="1:47" s="9" customFormat="1">
      <c r="A31" s="7">
        <v>32142</v>
      </c>
      <c r="B31" s="29"/>
      <c r="C31" s="11"/>
      <c r="D31" s="10"/>
      <c r="E31" s="12"/>
      <c r="F31" s="12"/>
      <c r="G31" s="12"/>
      <c r="H31" s="12"/>
      <c r="I31" s="12"/>
      <c r="J31" s="12"/>
      <c r="K31" s="12"/>
      <c r="L31" s="186">
        <v>87.886515737189356</v>
      </c>
      <c r="M31" s="10"/>
      <c r="N31" s="12"/>
      <c r="O31" s="11"/>
      <c r="P31" s="10"/>
      <c r="Q31" s="31">
        <v>96.650120741948982</v>
      </c>
      <c r="R31" s="31">
        <v>90.815704552378662</v>
      </c>
      <c r="S31" s="31">
        <v>86.081840742485497</v>
      </c>
      <c r="T31" s="31">
        <v>95.894364722893897</v>
      </c>
      <c r="U31" s="31">
        <v>93.150015673915377</v>
      </c>
      <c r="V31" s="31">
        <v>95.548366417077034</v>
      </c>
      <c r="W31" s="31">
        <v>98.118727734358188</v>
      </c>
      <c r="X31" s="31">
        <v>90.646377111264286</v>
      </c>
      <c r="Y31" s="31">
        <v>104.86550171478018</v>
      </c>
      <c r="Z31" s="11"/>
      <c r="AA31" s="10"/>
      <c r="AB31" s="12"/>
      <c r="AC31" s="31">
        <v>100.20815269128906</v>
      </c>
      <c r="AD31" s="12"/>
      <c r="AE31" s="12"/>
      <c r="AF31" s="30">
        <v>107.64293014010924</v>
      </c>
      <c r="AG31" s="29">
        <v>98.60436930542113</v>
      </c>
      <c r="AH31" s="12"/>
      <c r="AI31" s="12"/>
      <c r="AJ31" s="12"/>
      <c r="AK31" s="12"/>
      <c r="AL31" s="11"/>
      <c r="AM31" s="29">
        <v>107.24997537487238</v>
      </c>
      <c r="AN31" s="31"/>
      <c r="AO31" s="12"/>
      <c r="AP31" s="30">
        <v>102.49737520687223</v>
      </c>
      <c r="AQ31" s="10"/>
      <c r="AR31" s="12"/>
      <c r="AS31" s="12"/>
      <c r="AT31" s="11"/>
      <c r="AU31" s="12"/>
    </row>
    <row r="32" spans="1:47" s="9" customFormat="1">
      <c r="A32" s="7">
        <v>32171</v>
      </c>
      <c r="B32" s="29"/>
      <c r="C32" s="11"/>
      <c r="D32" s="10"/>
      <c r="E32" s="12"/>
      <c r="F32" s="12"/>
      <c r="G32" s="12"/>
      <c r="H32" s="12"/>
      <c r="I32" s="12"/>
      <c r="J32" s="12"/>
      <c r="K32" s="12"/>
      <c r="L32" s="186">
        <v>89.120153395321296</v>
      </c>
      <c r="M32" s="10"/>
      <c r="N32" s="12"/>
      <c r="O32" s="11"/>
      <c r="P32" s="10"/>
      <c r="Q32" s="31">
        <v>100.1144158699928</v>
      </c>
      <c r="R32" s="31">
        <v>92.966310919087107</v>
      </c>
      <c r="S32" s="31">
        <v>89.483987085763744</v>
      </c>
      <c r="T32" s="31">
        <v>100.24834971359877</v>
      </c>
      <c r="U32" s="31">
        <v>95.084847492796428</v>
      </c>
      <c r="V32" s="31">
        <v>98.36916833257051</v>
      </c>
      <c r="W32" s="31">
        <v>100.23051222956538</v>
      </c>
      <c r="X32" s="31">
        <v>95.947820375420051</v>
      </c>
      <c r="Y32" s="31">
        <v>106.27155919505007</v>
      </c>
      <c r="Z32" s="11"/>
      <c r="AA32" s="10"/>
      <c r="AB32" s="12"/>
      <c r="AC32" s="31">
        <v>101.06827881202918</v>
      </c>
      <c r="AD32" s="12"/>
      <c r="AE32" s="12"/>
      <c r="AF32" s="30">
        <v>108.55352139399884</v>
      </c>
      <c r="AG32" s="29">
        <v>100.09559837274276</v>
      </c>
      <c r="AH32" s="12"/>
      <c r="AI32" s="12"/>
      <c r="AJ32" s="12"/>
      <c r="AK32" s="12"/>
      <c r="AL32" s="11"/>
      <c r="AM32" s="29">
        <v>110.22569753300438</v>
      </c>
      <c r="AN32" s="31"/>
      <c r="AO32" s="12"/>
      <c r="AP32" s="30">
        <v>101.93944689285304</v>
      </c>
      <c r="AQ32" s="10"/>
      <c r="AR32" s="12"/>
      <c r="AS32" s="12"/>
      <c r="AT32" s="11"/>
      <c r="AU32" s="12"/>
    </row>
    <row r="33" spans="1:47" s="9" customFormat="1">
      <c r="A33" s="7">
        <v>32202</v>
      </c>
      <c r="B33" s="29"/>
      <c r="C33" s="11"/>
      <c r="D33" s="10"/>
      <c r="E33" s="12"/>
      <c r="F33" s="12"/>
      <c r="G33" s="12"/>
      <c r="H33" s="12"/>
      <c r="I33" s="12"/>
      <c r="J33" s="12"/>
      <c r="K33" s="12"/>
      <c r="L33" s="186">
        <v>90.789316159349809</v>
      </c>
      <c r="M33" s="10"/>
      <c r="N33" s="12"/>
      <c r="O33" s="11"/>
      <c r="P33" s="10"/>
      <c r="Q33" s="31">
        <v>102.09137383391997</v>
      </c>
      <c r="R33" s="31">
        <v>96.961242764972923</v>
      </c>
      <c r="S33" s="31">
        <v>93.018685371240622</v>
      </c>
      <c r="T33" s="31">
        <v>102.4409757740947</v>
      </c>
      <c r="U33" s="31">
        <v>98.860161242997805</v>
      </c>
      <c r="V33" s="31">
        <v>100.02801780339827</v>
      </c>
      <c r="W33" s="31">
        <v>100.69638214919175</v>
      </c>
      <c r="X33" s="31">
        <v>100.06513154129526</v>
      </c>
      <c r="Y33" s="31">
        <v>105.48838526601514</v>
      </c>
      <c r="Z33" s="11"/>
      <c r="AA33" s="10"/>
      <c r="AB33" s="12"/>
      <c r="AC33" s="31">
        <v>101.25948788730908</v>
      </c>
      <c r="AD33" s="12"/>
      <c r="AE33" s="12"/>
      <c r="AF33" s="30">
        <v>106.07977768639883</v>
      </c>
      <c r="AG33" s="29">
        <v>98.207059239819245</v>
      </c>
      <c r="AH33" s="12"/>
      <c r="AI33" s="12"/>
      <c r="AJ33" s="12"/>
      <c r="AK33" s="12"/>
      <c r="AL33" s="11"/>
      <c r="AM33" s="29">
        <v>103.63317858180581</v>
      </c>
      <c r="AN33" s="31"/>
      <c r="AO33" s="12"/>
      <c r="AP33" s="30">
        <v>101.32824228870321</v>
      </c>
      <c r="AQ33" s="10"/>
      <c r="AR33" s="12"/>
      <c r="AS33" s="12"/>
      <c r="AT33" s="11"/>
      <c r="AU33" s="12"/>
    </row>
    <row r="34" spans="1:47" s="9" customFormat="1">
      <c r="A34" s="7">
        <v>32233</v>
      </c>
      <c r="B34" s="29"/>
      <c r="C34" s="11"/>
      <c r="D34" s="10"/>
      <c r="E34" s="12"/>
      <c r="F34" s="12"/>
      <c r="G34" s="12"/>
      <c r="H34" s="12"/>
      <c r="I34" s="12"/>
      <c r="J34" s="12"/>
      <c r="K34" s="12"/>
      <c r="L34" s="186">
        <v>94.825984850905172</v>
      </c>
      <c r="M34" s="10"/>
      <c r="N34" s="12"/>
      <c r="O34" s="11"/>
      <c r="P34" s="10"/>
      <c r="Q34" s="31">
        <v>100.19329709031499</v>
      </c>
      <c r="R34" s="31">
        <v>96.627537230787084</v>
      </c>
      <c r="S34" s="31">
        <v>93.530336989300437</v>
      </c>
      <c r="T34" s="31">
        <v>101.94783841334566</v>
      </c>
      <c r="U34" s="31">
        <v>99.274310348571703</v>
      </c>
      <c r="V34" s="31">
        <v>97.759863064408293</v>
      </c>
      <c r="W34" s="31">
        <v>101.4600796365543</v>
      </c>
      <c r="X34" s="31">
        <v>98.371698469943695</v>
      </c>
      <c r="Y34" s="31">
        <v>105.85873411532569</v>
      </c>
      <c r="Z34" s="11"/>
      <c r="AA34" s="10"/>
      <c r="AB34" s="12"/>
      <c r="AC34" s="31">
        <v>100.54273808256107</v>
      </c>
      <c r="AD34" s="12"/>
      <c r="AE34" s="12"/>
      <c r="AF34" s="30">
        <v>104.78305896052234</v>
      </c>
      <c r="AG34" s="29">
        <v>99.334981532548809</v>
      </c>
      <c r="AH34" s="12"/>
      <c r="AI34" s="12"/>
      <c r="AJ34" s="12"/>
      <c r="AK34" s="12"/>
      <c r="AL34" s="11"/>
      <c r="AM34" s="29">
        <v>98.890612132008869</v>
      </c>
      <c r="AN34" s="31"/>
      <c r="AO34" s="12"/>
      <c r="AP34" s="30">
        <v>103.17493740501618</v>
      </c>
      <c r="AQ34" s="10"/>
      <c r="AR34" s="12"/>
      <c r="AS34" s="12"/>
      <c r="AT34" s="11"/>
      <c r="AU34" s="12"/>
    </row>
    <row r="35" spans="1:47" s="9" customFormat="1">
      <c r="A35" s="7">
        <v>32262</v>
      </c>
      <c r="B35" s="29"/>
      <c r="C35" s="11"/>
      <c r="D35" s="10"/>
      <c r="E35" s="12"/>
      <c r="F35" s="12"/>
      <c r="G35" s="12"/>
      <c r="H35" s="12"/>
      <c r="I35" s="12"/>
      <c r="J35" s="12"/>
      <c r="K35" s="12"/>
      <c r="L35" s="186">
        <v>92.146306156090759</v>
      </c>
      <c r="M35" s="10"/>
      <c r="N35" s="12"/>
      <c r="O35" s="11"/>
      <c r="P35" s="10"/>
      <c r="Q35" s="31">
        <v>99.710657333479119</v>
      </c>
      <c r="R35" s="31">
        <v>97.131069569980738</v>
      </c>
      <c r="S35" s="31">
        <v>93.289539862582515</v>
      </c>
      <c r="T35" s="31">
        <v>100.36492321414565</v>
      </c>
      <c r="U35" s="31">
        <v>98.539272472121354</v>
      </c>
      <c r="V35" s="31">
        <v>97.698400078299315</v>
      </c>
      <c r="W35" s="31">
        <v>99.309387853876245</v>
      </c>
      <c r="X35" s="31">
        <v>97.839944951076617</v>
      </c>
      <c r="Y35" s="31">
        <v>104.59185669134349</v>
      </c>
      <c r="Z35" s="11"/>
      <c r="AA35" s="10"/>
      <c r="AB35" s="12"/>
      <c r="AC35" s="31">
        <v>99.935192209861142</v>
      </c>
      <c r="AD35" s="12"/>
      <c r="AE35" s="12"/>
      <c r="AF35" s="30">
        <v>104.07825631696983</v>
      </c>
      <c r="AG35" s="29">
        <v>99.578540729564637</v>
      </c>
      <c r="AH35" s="12"/>
      <c r="AI35" s="12"/>
      <c r="AJ35" s="12"/>
      <c r="AK35" s="12"/>
      <c r="AL35" s="11"/>
      <c r="AM35" s="29">
        <v>99.718606420395446</v>
      </c>
      <c r="AN35" s="31"/>
      <c r="AO35" s="12"/>
      <c r="AP35" s="30">
        <v>103.26033466290437</v>
      </c>
      <c r="AQ35" s="10"/>
      <c r="AR35" s="12"/>
      <c r="AS35" s="12"/>
      <c r="AT35" s="11"/>
      <c r="AU35" s="12"/>
    </row>
    <row r="36" spans="1:47" s="9" customFormat="1">
      <c r="A36" s="7">
        <v>32294</v>
      </c>
      <c r="B36" s="29"/>
      <c r="C36" s="11"/>
      <c r="D36" s="10"/>
      <c r="E36" s="12"/>
      <c r="F36" s="12"/>
      <c r="G36" s="12"/>
      <c r="H36" s="12"/>
      <c r="I36" s="12"/>
      <c r="J36" s="12"/>
      <c r="K36" s="12"/>
      <c r="L36" s="186">
        <v>91.505925270596478</v>
      </c>
      <c r="M36" s="10"/>
      <c r="N36" s="12"/>
      <c r="O36" s="11"/>
      <c r="P36" s="10"/>
      <c r="Q36" s="31">
        <v>101.6412250027775</v>
      </c>
      <c r="R36" s="31">
        <v>99.538147576118192</v>
      </c>
      <c r="S36" s="31">
        <v>94.839106530412309</v>
      </c>
      <c r="T36" s="31">
        <v>100.22696677200918</v>
      </c>
      <c r="U36" s="31">
        <v>99.73037763617171</v>
      </c>
      <c r="V36" s="31">
        <v>99.132491251685138</v>
      </c>
      <c r="W36" s="31">
        <v>100.16780177003466</v>
      </c>
      <c r="X36" s="31">
        <v>98.848526645963787</v>
      </c>
      <c r="Y36" s="31">
        <v>104.63150726749222</v>
      </c>
      <c r="Z36" s="11"/>
      <c r="AA36" s="10"/>
      <c r="AB36" s="12"/>
      <c r="AC36" s="31">
        <v>101.33641907231146</v>
      </c>
      <c r="AD36" s="12"/>
      <c r="AE36" s="12"/>
      <c r="AF36" s="30">
        <v>105.83702178578815</v>
      </c>
      <c r="AG36" s="29">
        <v>100.83546208060343</v>
      </c>
      <c r="AH36" s="12"/>
      <c r="AI36" s="12"/>
      <c r="AJ36" s="12"/>
      <c r="AK36" s="12"/>
      <c r="AL36" s="11"/>
      <c r="AM36" s="29">
        <v>101.72175458119193</v>
      </c>
      <c r="AN36" s="31"/>
      <c r="AO36" s="12"/>
      <c r="AP36" s="30">
        <v>104.58632993875285</v>
      </c>
      <c r="AQ36" s="10"/>
      <c r="AR36" s="12"/>
      <c r="AS36" s="12"/>
      <c r="AT36" s="11"/>
      <c r="AU36" s="12"/>
    </row>
    <row r="37" spans="1:47" s="9" customFormat="1">
      <c r="A37" s="7">
        <v>32324</v>
      </c>
      <c r="B37" s="29"/>
      <c r="C37" s="11"/>
      <c r="D37" s="10"/>
      <c r="E37" s="12"/>
      <c r="F37" s="12"/>
      <c r="G37" s="12"/>
      <c r="H37" s="12"/>
      <c r="I37" s="12"/>
      <c r="J37" s="12"/>
      <c r="K37" s="12"/>
      <c r="L37" s="186">
        <v>93.127664039583152</v>
      </c>
      <c r="M37" s="10"/>
      <c r="N37" s="12"/>
      <c r="O37" s="11"/>
      <c r="P37" s="10"/>
      <c r="Q37" s="31">
        <v>104.06342281175243</v>
      </c>
      <c r="R37" s="31">
        <v>103.60460328943634</v>
      </c>
      <c r="S37" s="31">
        <v>99.043626822136005</v>
      </c>
      <c r="T37" s="31">
        <v>104.92062144348786</v>
      </c>
      <c r="U37" s="31">
        <v>104.35654491188113</v>
      </c>
      <c r="V37" s="31">
        <v>102.42917258208448</v>
      </c>
      <c r="W37" s="31">
        <v>105.1909893897391</v>
      </c>
      <c r="X37" s="31">
        <v>101.00782848365324</v>
      </c>
      <c r="Y37" s="31">
        <v>108.04409732650761</v>
      </c>
      <c r="Z37" s="11"/>
      <c r="AA37" s="10"/>
      <c r="AB37" s="12"/>
      <c r="AC37" s="31">
        <v>101.71908092607515</v>
      </c>
      <c r="AD37" s="12"/>
      <c r="AE37" s="12"/>
      <c r="AF37" s="30">
        <v>104.00239244400638</v>
      </c>
      <c r="AG37" s="29">
        <v>101.81570072973361</v>
      </c>
      <c r="AH37" s="12"/>
      <c r="AI37" s="12"/>
      <c r="AJ37" s="12"/>
      <c r="AK37" s="12"/>
      <c r="AL37" s="11"/>
      <c r="AM37" s="29">
        <v>98.011016940177669</v>
      </c>
      <c r="AN37" s="31"/>
      <c r="AO37" s="12"/>
      <c r="AP37" s="30">
        <v>103.84236612979821</v>
      </c>
      <c r="AQ37" s="10"/>
      <c r="AR37" s="12"/>
      <c r="AS37" s="12"/>
      <c r="AT37" s="11"/>
      <c r="AU37" s="12"/>
    </row>
    <row r="38" spans="1:47" s="9" customFormat="1">
      <c r="A38" s="7">
        <v>32353</v>
      </c>
      <c r="B38" s="29"/>
      <c r="C38" s="11"/>
      <c r="D38" s="10"/>
      <c r="E38" s="12"/>
      <c r="F38" s="12"/>
      <c r="G38" s="12"/>
      <c r="H38" s="12"/>
      <c r="I38" s="12"/>
      <c r="J38" s="12"/>
      <c r="K38" s="12"/>
      <c r="L38" s="186">
        <v>93.541080269883054</v>
      </c>
      <c r="M38" s="10"/>
      <c r="N38" s="12"/>
      <c r="O38" s="11"/>
      <c r="P38" s="10"/>
      <c r="Q38" s="31">
        <v>103.90659169775707</v>
      </c>
      <c r="R38" s="31">
        <v>102.5112444001623</v>
      </c>
      <c r="S38" s="31">
        <v>99.723897005156331</v>
      </c>
      <c r="T38" s="31">
        <v>104.64258659299387</v>
      </c>
      <c r="U38" s="31">
        <v>103.14943288950695</v>
      </c>
      <c r="V38" s="31">
        <v>104.31415795485314</v>
      </c>
      <c r="W38" s="31">
        <v>103.77938947341114</v>
      </c>
      <c r="X38" s="31">
        <v>104.69295267092824</v>
      </c>
      <c r="Y38" s="31">
        <v>105.09122907443316</v>
      </c>
      <c r="Z38" s="11"/>
      <c r="AA38" s="10"/>
      <c r="AB38" s="12"/>
      <c r="AC38" s="31">
        <v>102.24074946423596</v>
      </c>
      <c r="AD38" s="12"/>
      <c r="AE38" s="12"/>
      <c r="AF38" s="30">
        <v>104.90454182723477</v>
      </c>
      <c r="AG38" s="29">
        <v>100.85326380014155</v>
      </c>
      <c r="AH38" s="12"/>
      <c r="AI38" s="12"/>
      <c r="AJ38" s="12"/>
      <c r="AK38" s="12"/>
      <c r="AL38" s="11"/>
      <c r="AM38" s="29">
        <v>98.988037020351555</v>
      </c>
      <c r="AN38" s="31"/>
      <c r="AO38" s="12"/>
      <c r="AP38" s="30">
        <v>104.43168233138826</v>
      </c>
      <c r="AQ38" s="10"/>
      <c r="AR38" s="12"/>
      <c r="AS38" s="12"/>
      <c r="AT38" s="11"/>
      <c r="AU38" s="12"/>
    </row>
    <row r="39" spans="1:47" s="9" customFormat="1">
      <c r="A39" s="7">
        <v>32386</v>
      </c>
      <c r="B39" s="29"/>
      <c r="C39" s="11"/>
      <c r="D39" s="10"/>
      <c r="E39" s="12"/>
      <c r="F39" s="12"/>
      <c r="G39" s="12"/>
      <c r="H39" s="12"/>
      <c r="I39" s="12"/>
      <c r="J39" s="12"/>
      <c r="K39" s="12"/>
      <c r="L39" s="186">
        <v>95.680748879858115</v>
      </c>
      <c r="M39" s="10"/>
      <c r="N39" s="12"/>
      <c r="O39" s="11"/>
      <c r="P39" s="10"/>
      <c r="Q39" s="31">
        <v>104.3220150111075</v>
      </c>
      <c r="R39" s="31">
        <v>103.8072460987625</v>
      </c>
      <c r="S39" s="31">
        <v>98.526840378301245</v>
      </c>
      <c r="T39" s="31">
        <v>103.45138570162284</v>
      </c>
      <c r="U39" s="31">
        <v>102.41902478768823</v>
      </c>
      <c r="V39" s="31">
        <v>102.2110785343108</v>
      </c>
      <c r="W39" s="31">
        <v>104.17679892665402</v>
      </c>
      <c r="X39" s="31">
        <v>103.59863219849599</v>
      </c>
      <c r="Y39" s="31">
        <v>106.48283969645931</v>
      </c>
      <c r="Z39" s="11"/>
      <c r="AA39" s="10"/>
      <c r="AB39" s="12"/>
      <c r="AC39" s="31">
        <v>102.87539852798776</v>
      </c>
      <c r="AD39" s="12"/>
      <c r="AE39" s="12"/>
      <c r="AF39" s="30">
        <v>105.4534491172092</v>
      </c>
      <c r="AG39" s="29">
        <v>98.91484861464707</v>
      </c>
      <c r="AH39" s="12"/>
      <c r="AI39" s="12"/>
      <c r="AJ39" s="12"/>
      <c r="AK39" s="12"/>
      <c r="AL39" s="11"/>
      <c r="AM39" s="29">
        <v>101.36351614477621</v>
      </c>
      <c r="AN39" s="31"/>
      <c r="AO39" s="12"/>
      <c r="AP39" s="30">
        <v>103.74901359824604</v>
      </c>
      <c r="AQ39" s="10"/>
      <c r="AR39" s="12"/>
      <c r="AS39" s="12"/>
      <c r="AT39" s="11"/>
      <c r="AU39" s="12"/>
    </row>
    <row r="40" spans="1:47" s="9" customFormat="1">
      <c r="A40" s="7">
        <v>32416</v>
      </c>
      <c r="B40" s="29"/>
      <c r="C40" s="11"/>
      <c r="D40" s="10"/>
      <c r="E40" s="12"/>
      <c r="F40" s="12"/>
      <c r="G40" s="12"/>
      <c r="H40" s="12"/>
      <c r="I40" s="12"/>
      <c r="J40" s="12"/>
      <c r="K40" s="12"/>
      <c r="L40" s="186">
        <v>96.254580952634541</v>
      </c>
      <c r="M40" s="10"/>
      <c r="N40" s="12"/>
      <c r="O40" s="11"/>
      <c r="P40" s="10"/>
      <c r="Q40" s="31">
        <v>105.04474919871257</v>
      </c>
      <c r="R40" s="31">
        <v>104.61489187671754</v>
      </c>
      <c r="S40" s="31">
        <v>99.615660556026867</v>
      </c>
      <c r="T40" s="31">
        <v>102.6682067383891</v>
      </c>
      <c r="U40" s="31">
        <v>102.43502460019185</v>
      </c>
      <c r="V40" s="31">
        <v>100.94067209058404</v>
      </c>
      <c r="W40" s="31">
        <v>103.44233130254428</v>
      </c>
      <c r="X40" s="31">
        <v>102.84009046222229</v>
      </c>
      <c r="Y40" s="31">
        <v>105.23467573119024</v>
      </c>
      <c r="Z40" s="11"/>
      <c r="AA40" s="10"/>
      <c r="AB40" s="12"/>
      <c r="AC40" s="31">
        <v>103.47056615289114</v>
      </c>
      <c r="AD40" s="12"/>
      <c r="AE40" s="12"/>
      <c r="AF40" s="30">
        <v>105.24943104800097</v>
      </c>
      <c r="AG40" s="29">
        <v>96.016520993653415</v>
      </c>
      <c r="AH40" s="12"/>
      <c r="AI40" s="12"/>
      <c r="AJ40" s="12"/>
      <c r="AK40" s="12"/>
      <c r="AL40" s="11"/>
      <c r="AM40" s="29">
        <v>101.50047144742518</v>
      </c>
      <c r="AN40" s="31"/>
      <c r="AO40" s="12"/>
      <c r="AP40" s="30">
        <v>102.77465649683428</v>
      </c>
      <c r="AQ40" s="10"/>
      <c r="AR40" s="12"/>
      <c r="AS40" s="12"/>
      <c r="AT40" s="11"/>
      <c r="AU40" s="12"/>
    </row>
    <row r="41" spans="1:47" s="9" customFormat="1">
      <c r="A41" s="7">
        <v>32447</v>
      </c>
      <c r="B41" s="29"/>
      <c r="C41" s="11"/>
      <c r="D41" s="10"/>
      <c r="E41" s="12"/>
      <c r="F41" s="12"/>
      <c r="G41" s="12"/>
      <c r="H41" s="12"/>
      <c r="I41" s="12"/>
      <c r="J41" s="12"/>
      <c r="K41" s="12"/>
      <c r="L41" s="186">
        <v>94.641972091130896</v>
      </c>
      <c r="M41" s="10"/>
      <c r="N41" s="12"/>
      <c r="O41" s="11"/>
      <c r="P41" s="10"/>
      <c r="Q41" s="31">
        <v>100.13171238417667</v>
      </c>
      <c r="R41" s="31">
        <v>100.67367761559858</v>
      </c>
      <c r="S41" s="31">
        <v>96.062838880912807</v>
      </c>
      <c r="T41" s="31">
        <v>100.65982639111562</v>
      </c>
      <c r="U41" s="31">
        <v>100.66398369077183</v>
      </c>
      <c r="V41" s="31">
        <v>98.19837079624233</v>
      </c>
      <c r="W41" s="31">
        <v>101.1617127018648</v>
      </c>
      <c r="X41" s="31">
        <v>101.30327997298974</v>
      </c>
      <c r="Y41" s="31">
        <v>104.94745180401479</v>
      </c>
      <c r="Z41" s="11"/>
      <c r="AA41" s="10"/>
      <c r="AB41" s="12"/>
      <c r="AC41" s="31">
        <v>103.78194511483569</v>
      </c>
      <c r="AD41" s="12"/>
      <c r="AE41" s="12"/>
      <c r="AF41" s="30">
        <v>104.75794677022374</v>
      </c>
      <c r="AG41" s="29">
        <v>93.445537192629587</v>
      </c>
      <c r="AH41" s="12"/>
      <c r="AI41" s="12"/>
      <c r="AJ41" s="12"/>
      <c r="AK41" s="12"/>
      <c r="AL41" s="11"/>
      <c r="AM41" s="29">
        <v>101.22991378336292</v>
      </c>
      <c r="AN41" s="31"/>
      <c r="AO41" s="12"/>
      <c r="AP41" s="30">
        <v>103.07728467113722</v>
      </c>
      <c r="AQ41" s="10"/>
      <c r="AR41" s="12"/>
      <c r="AS41" s="12"/>
      <c r="AT41" s="11"/>
      <c r="AU41" s="12"/>
    </row>
    <row r="42" spans="1:47" s="9" customFormat="1">
      <c r="A42" s="7">
        <v>32477</v>
      </c>
      <c r="B42" s="29"/>
      <c r="C42" s="11"/>
      <c r="D42" s="10"/>
      <c r="E42" s="12"/>
      <c r="F42" s="12"/>
      <c r="G42" s="12"/>
      <c r="H42" s="12"/>
      <c r="I42" s="12"/>
      <c r="J42" s="12"/>
      <c r="K42" s="12"/>
      <c r="L42" s="186">
        <v>95.111860721054001</v>
      </c>
      <c r="M42" s="10"/>
      <c r="N42" s="12"/>
      <c r="O42" s="11"/>
      <c r="P42" s="10"/>
      <c r="Q42" s="31">
        <v>100.57825578352045</v>
      </c>
      <c r="R42" s="31">
        <v>100.7240655160039</v>
      </c>
      <c r="S42" s="31">
        <v>97.550799806527095</v>
      </c>
      <c r="T42" s="31">
        <v>101.2796754585794</v>
      </c>
      <c r="U42" s="31">
        <v>101.58299523737497</v>
      </c>
      <c r="V42" s="31">
        <v>97.661260596233333</v>
      </c>
      <c r="W42" s="31">
        <v>101.37002896251283</v>
      </c>
      <c r="X42" s="31">
        <v>101.6390617964513</v>
      </c>
      <c r="Y42" s="31">
        <v>104.28699166857898</v>
      </c>
      <c r="Z42" s="11"/>
      <c r="AA42" s="10"/>
      <c r="AB42" s="12"/>
      <c r="AC42" s="31">
        <v>102.70246200309248</v>
      </c>
      <c r="AD42" s="12"/>
      <c r="AE42" s="12"/>
      <c r="AF42" s="30">
        <v>103.32192991793534</v>
      </c>
      <c r="AG42" s="29">
        <v>92.911508752803414</v>
      </c>
      <c r="AH42" s="12"/>
      <c r="AI42" s="12"/>
      <c r="AJ42" s="12"/>
      <c r="AK42" s="12"/>
      <c r="AL42" s="11"/>
      <c r="AM42" s="29">
        <v>101.41074474842939</v>
      </c>
      <c r="AN42" s="31"/>
      <c r="AO42" s="12"/>
      <c r="AP42" s="30">
        <v>101.87982566727969</v>
      </c>
      <c r="AQ42" s="10"/>
      <c r="AR42" s="12"/>
      <c r="AS42" s="12"/>
      <c r="AT42" s="11"/>
      <c r="AU42" s="12"/>
    </row>
    <row r="43" spans="1:47" s="9" customFormat="1">
      <c r="A43" s="7">
        <v>32507</v>
      </c>
      <c r="B43" s="29"/>
      <c r="C43" s="11"/>
      <c r="D43" s="10"/>
      <c r="E43" s="12"/>
      <c r="F43" s="12"/>
      <c r="G43" s="12"/>
      <c r="H43" s="12"/>
      <c r="I43" s="12"/>
      <c r="J43" s="12"/>
      <c r="K43" s="12"/>
      <c r="L43" s="186">
        <v>96.83805891567259</v>
      </c>
      <c r="M43" s="10"/>
      <c r="N43" s="12"/>
      <c r="O43" s="11"/>
      <c r="P43" s="10"/>
      <c r="Q43" s="31">
        <v>104.62209747133559</v>
      </c>
      <c r="R43" s="31">
        <v>105.71541268380793</v>
      </c>
      <c r="S43" s="31">
        <v>99.18102511013393</v>
      </c>
      <c r="T43" s="31">
        <v>101.94412493065809</v>
      </c>
      <c r="U43" s="31">
        <v>103.35723741148544</v>
      </c>
      <c r="V43" s="31">
        <v>98.277681366560614</v>
      </c>
      <c r="W43" s="31">
        <v>103.06207985746883</v>
      </c>
      <c r="X43" s="31">
        <v>102.50033050428058</v>
      </c>
      <c r="Y43" s="31">
        <v>103.51849783337244</v>
      </c>
      <c r="Z43" s="11"/>
      <c r="AA43" s="10"/>
      <c r="AB43" s="12"/>
      <c r="AC43" s="31">
        <v>103.21020541732697</v>
      </c>
      <c r="AD43" s="12"/>
      <c r="AE43" s="12"/>
      <c r="AF43" s="30">
        <v>102.74986838112603</v>
      </c>
      <c r="AG43" s="29">
        <v>96.941443222979714</v>
      </c>
      <c r="AH43" s="12"/>
      <c r="AI43" s="12"/>
      <c r="AJ43" s="12"/>
      <c r="AK43" s="12"/>
      <c r="AL43" s="11"/>
      <c r="AM43" s="29">
        <v>99.313711864933168</v>
      </c>
      <c r="AN43" s="31"/>
      <c r="AO43" s="12"/>
      <c r="AP43" s="30">
        <v>102.73206974910501</v>
      </c>
      <c r="AQ43" s="10"/>
      <c r="AR43" s="12"/>
      <c r="AS43" s="12"/>
      <c r="AT43" s="11"/>
      <c r="AU43" s="12"/>
    </row>
    <row r="44" spans="1:47" s="9" customFormat="1">
      <c r="A44" s="7">
        <v>32539</v>
      </c>
      <c r="B44" s="10"/>
      <c r="C44" s="11"/>
      <c r="D44" s="10"/>
      <c r="E44" s="12"/>
      <c r="F44" s="12"/>
      <c r="G44" s="12"/>
      <c r="H44" s="12"/>
      <c r="I44" s="12"/>
      <c r="J44" s="12"/>
      <c r="K44" s="12"/>
      <c r="L44" s="186">
        <v>97.968070457232699</v>
      </c>
      <c r="M44" s="10"/>
      <c r="N44" s="12"/>
      <c r="O44" s="11"/>
      <c r="P44" s="10"/>
      <c r="Q44" s="31">
        <v>103.67490670285511</v>
      </c>
      <c r="R44" s="31">
        <v>105.10441612031379</v>
      </c>
      <c r="S44" s="31">
        <v>99.740551501109053</v>
      </c>
      <c r="T44" s="31">
        <v>102.30091254523666</v>
      </c>
      <c r="U44" s="31">
        <v>103.75029449091842</v>
      </c>
      <c r="V44" s="31">
        <v>99.920452472408414</v>
      </c>
      <c r="W44" s="31">
        <v>103.48040238210305</v>
      </c>
      <c r="X44" s="31">
        <v>103.6374843177833</v>
      </c>
      <c r="Y44" s="31">
        <v>103.30161211187894</v>
      </c>
      <c r="Z44" s="11"/>
      <c r="AA44" s="10"/>
      <c r="AB44" s="12"/>
      <c r="AC44" s="12">
        <v>102.91643440723416</v>
      </c>
      <c r="AD44" s="12"/>
      <c r="AE44" s="12"/>
      <c r="AF44" s="11">
        <v>103.05716007519774</v>
      </c>
      <c r="AG44" s="29">
        <v>98.433030087370454</v>
      </c>
      <c r="AH44" s="12"/>
      <c r="AI44" s="12"/>
      <c r="AJ44" s="12"/>
      <c r="AK44" s="12"/>
      <c r="AL44" s="11"/>
      <c r="AM44" s="10">
        <v>97.737006542110208</v>
      </c>
      <c r="AN44" s="12"/>
      <c r="AO44" s="12">
        <v>98.359825015616536</v>
      </c>
      <c r="AP44" s="11">
        <v>103.26191503458566</v>
      </c>
      <c r="AQ44" s="10"/>
      <c r="AR44" s="12"/>
      <c r="AS44" s="12"/>
      <c r="AT44" s="11"/>
      <c r="AU44" s="12"/>
    </row>
    <row r="45" spans="1:47" s="9" customFormat="1">
      <c r="A45" s="7">
        <v>32567</v>
      </c>
      <c r="B45" s="10"/>
      <c r="C45" s="11"/>
      <c r="D45" s="10"/>
      <c r="E45" s="12"/>
      <c r="F45" s="12"/>
      <c r="G45" s="12"/>
      <c r="H45" s="12"/>
      <c r="I45" s="12"/>
      <c r="J45" s="12"/>
      <c r="K45" s="12"/>
      <c r="L45" s="186">
        <v>100.79697401426466</v>
      </c>
      <c r="M45" s="10"/>
      <c r="N45" s="12"/>
      <c r="O45" s="11"/>
      <c r="P45" s="10"/>
      <c r="Q45" s="31">
        <v>104.16441375992164</v>
      </c>
      <c r="R45" s="31">
        <v>106.27045196850339</v>
      </c>
      <c r="S45" s="31">
        <v>101.66153358850052</v>
      </c>
      <c r="T45" s="31">
        <v>104.68264031960139</v>
      </c>
      <c r="U45" s="31">
        <v>104.4657179337774</v>
      </c>
      <c r="V45" s="31">
        <v>101.32246546410228</v>
      </c>
      <c r="W45" s="31">
        <v>105.95327373287755</v>
      </c>
      <c r="X45" s="31">
        <v>104.41785352573389</v>
      </c>
      <c r="Y45" s="31">
        <v>103.93772233874294</v>
      </c>
      <c r="Z45" s="11"/>
      <c r="AA45" s="10"/>
      <c r="AB45" s="12"/>
      <c r="AC45" s="12">
        <v>103.76098437812</v>
      </c>
      <c r="AD45" s="12"/>
      <c r="AE45" s="12"/>
      <c r="AF45" s="11">
        <v>103.56825691412266</v>
      </c>
      <c r="AG45" s="29">
        <v>100.1955188675965</v>
      </c>
      <c r="AH45" s="12"/>
      <c r="AI45" s="12"/>
      <c r="AJ45" s="12"/>
      <c r="AK45" s="12"/>
      <c r="AL45" s="11"/>
      <c r="AM45" s="10">
        <v>96.879462940121655</v>
      </c>
      <c r="AN45" s="12"/>
      <c r="AO45" s="12">
        <v>97.709039199976715</v>
      </c>
      <c r="AP45" s="11">
        <v>104.23617562225145</v>
      </c>
      <c r="AQ45" s="10"/>
      <c r="AR45" s="12"/>
      <c r="AS45" s="12"/>
      <c r="AT45" s="11"/>
      <c r="AU45" s="12"/>
    </row>
    <row r="46" spans="1:47" s="9" customFormat="1">
      <c r="A46" s="7">
        <v>32598</v>
      </c>
      <c r="B46" s="10"/>
      <c r="C46" s="11"/>
      <c r="D46" s="10"/>
      <c r="E46" s="12"/>
      <c r="F46" s="12"/>
      <c r="G46" s="12"/>
      <c r="H46" s="12"/>
      <c r="I46" s="12"/>
      <c r="J46" s="12"/>
      <c r="K46" s="12"/>
      <c r="L46" s="186">
        <v>97.718760939207755</v>
      </c>
      <c r="M46" s="10"/>
      <c r="N46" s="12"/>
      <c r="O46" s="11"/>
      <c r="P46" s="10"/>
      <c r="Q46" s="31">
        <v>99.24560890559242</v>
      </c>
      <c r="R46" s="31">
        <v>100.51548453265727</v>
      </c>
      <c r="S46" s="31">
        <v>96.989815358321025</v>
      </c>
      <c r="T46" s="31">
        <v>99.612650409152749</v>
      </c>
      <c r="U46" s="31">
        <v>99.489872184861284</v>
      </c>
      <c r="V46" s="31">
        <v>99.08521881490411</v>
      </c>
      <c r="W46" s="31">
        <v>101.60691968294128</v>
      </c>
      <c r="X46" s="31">
        <v>100.60387129180062</v>
      </c>
      <c r="Y46" s="31">
        <v>99.890347671119258</v>
      </c>
      <c r="Z46" s="11"/>
      <c r="AA46" s="10"/>
      <c r="AB46" s="12"/>
      <c r="AC46" s="12">
        <v>101.1275345810073</v>
      </c>
      <c r="AD46" s="12"/>
      <c r="AE46" s="12"/>
      <c r="AF46" s="11">
        <v>101.25187779447973</v>
      </c>
      <c r="AG46" s="29">
        <v>97.883723810179987</v>
      </c>
      <c r="AH46" s="12"/>
      <c r="AI46" s="12"/>
      <c r="AJ46" s="12"/>
      <c r="AK46" s="12"/>
      <c r="AL46" s="11"/>
      <c r="AM46" s="10">
        <v>96.901234197481898</v>
      </c>
      <c r="AN46" s="12"/>
      <c r="AO46" s="12">
        <v>96.844390863871396</v>
      </c>
      <c r="AP46" s="11">
        <v>102.51971853192605</v>
      </c>
      <c r="AQ46" s="10"/>
      <c r="AR46" s="12"/>
      <c r="AS46" s="12"/>
      <c r="AT46" s="11"/>
      <c r="AU46" s="12"/>
    </row>
    <row r="47" spans="1:47" s="9" customFormat="1">
      <c r="A47" s="7">
        <v>32626</v>
      </c>
      <c r="B47" s="10"/>
      <c r="C47" s="11"/>
      <c r="D47" s="10"/>
      <c r="E47" s="12"/>
      <c r="F47" s="12"/>
      <c r="G47" s="12"/>
      <c r="H47" s="12"/>
      <c r="I47" s="12"/>
      <c r="J47" s="12"/>
      <c r="K47" s="12"/>
      <c r="L47" s="186">
        <v>99.091290062801306</v>
      </c>
      <c r="M47" s="10"/>
      <c r="N47" s="12"/>
      <c r="O47" s="11"/>
      <c r="P47" s="10"/>
      <c r="Q47" s="31">
        <v>101.07463557050063</v>
      </c>
      <c r="R47" s="31">
        <v>101.0765136065916</v>
      </c>
      <c r="S47" s="31">
        <v>98.613088653191468</v>
      </c>
      <c r="T47" s="31">
        <v>100.19349072942263</v>
      </c>
      <c r="U47" s="31">
        <v>100.07626487261734</v>
      </c>
      <c r="V47" s="31">
        <v>100.81369486063953</v>
      </c>
      <c r="W47" s="31">
        <v>101.6881245411145</v>
      </c>
      <c r="X47" s="31">
        <v>100.96114505110512</v>
      </c>
      <c r="Y47" s="31">
        <v>100.06319086766359</v>
      </c>
      <c r="Z47" s="11"/>
      <c r="AA47" s="10"/>
      <c r="AB47" s="12"/>
      <c r="AC47" s="12">
        <v>101.8342089591408</v>
      </c>
      <c r="AD47" s="12"/>
      <c r="AE47" s="12"/>
      <c r="AF47" s="11">
        <v>101.06136334920689</v>
      </c>
      <c r="AG47" s="29">
        <v>99.222952112718133</v>
      </c>
      <c r="AH47" s="12"/>
      <c r="AI47" s="12"/>
      <c r="AJ47" s="12"/>
      <c r="AK47" s="12"/>
      <c r="AL47" s="11"/>
      <c r="AM47" s="10">
        <v>97.618317153931045</v>
      </c>
      <c r="AN47" s="12"/>
      <c r="AO47" s="12">
        <v>98.038067050267259</v>
      </c>
      <c r="AP47" s="11">
        <v>101.99333602775083</v>
      </c>
      <c r="AQ47" s="10"/>
      <c r="AR47" s="12"/>
      <c r="AS47" s="12"/>
      <c r="AT47" s="11"/>
      <c r="AU47" s="12"/>
    </row>
    <row r="48" spans="1:47" s="9" customFormat="1">
      <c r="A48" s="7">
        <v>32659</v>
      </c>
      <c r="B48" s="10"/>
      <c r="C48" s="11"/>
      <c r="D48" s="10"/>
      <c r="E48" s="12"/>
      <c r="F48" s="12"/>
      <c r="G48" s="12"/>
      <c r="H48" s="12"/>
      <c r="I48" s="12"/>
      <c r="J48" s="12"/>
      <c r="K48" s="12"/>
      <c r="L48" s="186">
        <v>99.148655381124811</v>
      </c>
      <c r="M48" s="10"/>
      <c r="N48" s="12"/>
      <c r="O48" s="11"/>
      <c r="P48" s="10"/>
      <c r="Q48" s="31">
        <v>101.21519497790324</v>
      </c>
      <c r="R48" s="31">
        <v>101.14568422537855</v>
      </c>
      <c r="S48" s="31">
        <v>98.591467845397602</v>
      </c>
      <c r="T48" s="31">
        <v>101.02887826656182</v>
      </c>
      <c r="U48" s="31">
        <v>100.87772364349735</v>
      </c>
      <c r="V48" s="31">
        <v>100.72663568837963</v>
      </c>
      <c r="W48" s="31">
        <v>102.62931920006544</v>
      </c>
      <c r="X48" s="31">
        <v>98.806670598352625</v>
      </c>
      <c r="Y48" s="31">
        <v>102.16057685998372</v>
      </c>
      <c r="Z48" s="11"/>
      <c r="AA48" s="10"/>
      <c r="AB48" s="12"/>
      <c r="AC48" s="12">
        <v>101.63918558403529</v>
      </c>
      <c r="AD48" s="12"/>
      <c r="AE48" s="12"/>
      <c r="AF48" s="11">
        <v>100.07311645695754</v>
      </c>
      <c r="AG48" s="29">
        <v>98.809874967765936</v>
      </c>
      <c r="AH48" s="12"/>
      <c r="AI48" s="12"/>
      <c r="AJ48" s="12"/>
      <c r="AK48" s="12"/>
      <c r="AL48" s="11"/>
      <c r="AM48" s="10">
        <v>97.630698924733409</v>
      </c>
      <c r="AN48" s="12"/>
      <c r="AO48" s="12">
        <v>99.676106695657424</v>
      </c>
      <c r="AP48" s="11">
        <v>100.01485880994974</v>
      </c>
      <c r="AQ48" s="10"/>
      <c r="AR48" s="12"/>
      <c r="AS48" s="12"/>
      <c r="AT48" s="11"/>
      <c r="AU48" s="12"/>
    </row>
    <row r="49" spans="1:69" s="27" customFormat="1">
      <c r="A49" s="35">
        <v>32689</v>
      </c>
      <c r="B49" s="10"/>
      <c r="C49" s="11"/>
      <c r="D49" s="10"/>
      <c r="E49" s="12"/>
      <c r="F49" s="12"/>
      <c r="G49" s="12"/>
      <c r="H49" s="12"/>
      <c r="I49" s="12"/>
      <c r="J49" s="12"/>
      <c r="K49" s="12"/>
      <c r="L49" s="186">
        <v>100</v>
      </c>
      <c r="M49" s="28"/>
      <c r="N49" s="12"/>
      <c r="O49" s="11"/>
      <c r="P49" s="10"/>
      <c r="Q49" s="31">
        <v>100</v>
      </c>
      <c r="R49" s="31">
        <v>100</v>
      </c>
      <c r="S49" s="31">
        <v>100</v>
      </c>
      <c r="T49" s="31">
        <v>100</v>
      </c>
      <c r="U49" s="31">
        <v>100</v>
      </c>
      <c r="V49" s="31">
        <v>100</v>
      </c>
      <c r="W49" s="31">
        <v>100</v>
      </c>
      <c r="X49" s="31">
        <v>100</v>
      </c>
      <c r="Y49" s="31">
        <v>100</v>
      </c>
      <c r="Z49" s="11"/>
      <c r="AA49" s="10"/>
      <c r="AB49" s="12"/>
      <c r="AC49" s="12">
        <v>100</v>
      </c>
      <c r="AD49" s="12"/>
      <c r="AE49" s="12"/>
      <c r="AF49" s="11">
        <v>100</v>
      </c>
      <c r="AG49" s="29">
        <v>100</v>
      </c>
      <c r="AH49" s="12"/>
      <c r="AI49" s="12"/>
      <c r="AJ49" s="12"/>
      <c r="AK49" s="12"/>
      <c r="AL49" s="11"/>
      <c r="AM49" s="10">
        <v>100</v>
      </c>
      <c r="AN49" s="12"/>
      <c r="AO49" s="12">
        <v>100</v>
      </c>
      <c r="AP49" s="11">
        <v>100</v>
      </c>
      <c r="AQ49" s="10"/>
      <c r="AR49" s="12"/>
      <c r="AS49" s="12"/>
      <c r="AT49" s="11"/>
      <c r="AU49" s="12"/>
      <c r="AV49" s="9"/>
      <c r="AW49" s="9"/>
      <c r="AX49" s="9"/>
      <c r="AY49" s="9"/>
      <c r="AZ49" s="9"/>
      <c r="BA49" s="9"/>
      <c r="BB49" s="9"/>
      <c r="BC49" s="9"/>
      <c r="BD49" s="9"/>
      <c r="BE49" s="9"/>
      <c r="BF49" s="9"/>
      <c r="BG49" s="9"/>
      <c r="BH49" s="9"/>
      <c r="BI49" s="9"/>
      <c r="BJ49" s="9"/>
      <c r="BK49" s="9"/>
      <c r="BL49" s="9"/>
      <c r="BM49" s="9"/>
      <c r="BN49" s="9"/>
      <c r="BO49" s="9"/>
      <c r="BP49" s="9"/>
      <c r="BQ49" s="9"/>
    </row>
    <row r="50" spans="1:69" s="9" customFormat="1">
      <c r="A50" s="7">
        <v>32720</v>
      </c>
      <c r="B50" s="10"/>
      <c r="C50" s="11"/>
      <c r="D50" s="10"/>
      <c r="E50" s="12"/>
      <c r="F50" s="12"/>
      <c r="G50" s="12"/>
      <c r="H50" s="12"/>
      <c r="I50" s="12"/>
      <c r="J50" s="12"/>
      <c r="K50" s="12"/>
      <c r="L50" s="186">
        <v>98.574846837886426</v>
      </c>
      <c r="M50" s="10"/>
      <c r="N50" s="12"/>
      <c r="O50" s="11"/>
      <c r="P50" s="10"/>
      <c r="Q50" s="31">
        <v>95.352851851851838</v>
      </c>
      <c r="R50" s="31">
        <v>96.525393981481471</v>
      </c>
      <c r="S50" s="31">
        <v>95.324529629629623</v>
      </c>
      <c r="T50" s="31">
        <v>94.325305555555559</v>
      </c>
      <c r="U50" s="31">
        <v>95.519703703703712</v>
      </c>
      <c r="V50" s="31">
        <v>95.90341296296296</v>
      </c>
      <c r="W50" s="31">
        <v>94.512049074074085</v>
      </c>
      <c r="X50" s="31">
        <v>95.463300740740735</v>
      </c>
      <c r="Y50" s="31">
        <v>98.008176388888884</v>
      </c>
      <c r="Z50" s="11"/>
      <c r="AA50" s="10"/>
      <c r="AB50" s="12"/>
      <c r="AC50" s="12">
        <v>98.981482894324074</v>
      </c>
      <c r="AD50" s="12"/>
      <c r="AE50" s="12"/>
      <c r="AF50" s="11">
        <v>100.03789803703704</v>
      </c>
      <c r="AG50" s="29">
        <v>97.00033371913581</v>
      </c>
      <c r="AH50" s="12"/>
      <c r="AI50" s="12"/>
      <c r="AJ50" s="12"/>
      <c r="AK50" s="12"/>
      <c r="AL50" s="11"/>
      <c r="AM50" s="10">
        <v>99.203213734567896</v>
      </c>
      <c r="AN50" s="12"/>
      <c r="AO50" s="12">
        <v>101.73987750326819</v>
      </c>
      <c r="AP50" s="11">
        <v>100.06859788359787</v>
      </c>
      <c r="AQ50" s="10"/>
      <c r="AR50" s="12"/>
      <c r="AS50" s="12"/>
      <c r="AT50" s="11"/>
      <c r="AU50" s="12"/>
    </row>
    <row r="51" spans="1:69" s="9" customFormat="1">
      <c r="A51" s="7">
        <v>32751</v>
      </c>
      <c r="B51" s="10"/>
      <c r="C51" s="11"/>
      <c r="D51" s="10"/>
      <c r="E51" s="12"/>
      <c r="F51" s="12"/>
      <c r="G51" s="12"/>
      <c r="H51" s="12"/>
      <c r="I51" s="12"/>
      <c r="J51" s="12"/>
      <c r="K51" s="12"/>
      <c r="L51" s="186">
        <v>98.711481602424016</v>
      </c>
      <c r="M51" s="10"/>
      <c r="N51" s="12"/>
      <c r="O51" s="11"/>
      <c r="P51" s="10"/>
      <c r="Q51" s="31">
        <v>97.18551664019715</v>
      </c>
      <c r="R51" s="31">
        <v>98.269789638030076</v>
      </c>
      <c r="S51" s="31">
        <v>95.284693870944892</v>
      </c>
      <c r="T51" s="31">
        <v>94.905324716225735</v>
      </c>
      <c r="U51" s="31">
        <v>96.083068033292093</v>
      </c>
      <c r="V51" s="31">
        <v>96.557536548021488</v>
      </c>
      <c r="W51" s="31">
        <v>94.700308779828774</v>
      </c>
      <c r="X51" s="31">
        <v>95.564372472001097</v>
      </c>
      <c r="Y51" s="31">
        <v>99.712931437421389</v>
      </c>
      <c r="Z51" s="11"/>
      <c r="AA51" s="10"/>
      <c r="AB51" s="12"/>
      <c r="AC51" s="12">
        <v>99.619723946857462</v>
      </c>
      <c r="AD51" s="12"/>
      <c r="AE51" s="12"/>
      <c r="AF51" s="11">
        <v>101.83307849157059</v>
      </c>
      <c r="AG51" s="29">
        <v>94.350768152492407</v>
      </c>
      <c r="AH51" s="12"/>
      <c r="AI51" s="12"/>
      <c r="AJ51" s="12"/>
      <c r="AK51" s="12"/>
      <c r="AL51" s="11"/>
      <c r="AM51" s="10">
        <v>97.014144551791532</v>
      </c>
      <c r="AN51" s="12"/>
      <c r="AO51" s="12">
        <v>100.16716766806381</v>
      </c>
      <c r="AP51" s="11">
        <v>100.35781000329639</v>
      </c>
      <c r="AQ51" s="10"/>
      <c r="AR51" s="12"/>
      <c r="AS51" s="12"/>
      <c r="AT51" s="11"/>
      <c r="AU51" s="12"/>
    </row>
    <row r="52" spans="1:69" s="9" customFormat="1">
      <c r="A52" s="7">
        <v>32780</v>
      </c>
      <c r="B52" s="10"/>
      <c r="C52" s="11"/>
      <c r="D52" s="10"/>
      <c r="E52" s="12"/>
      <c r="F52" s="12"/>
      <c r="G52" s="12"/>
      <c r="H52" s="12"/>
      <c r="I52" s="12"/>
      <c r="J52" s="12"/>
      <c r="K52" s="12"/>
      <c r="L52" s="186">
        <v>96.765210498480343</v>
      </c>
      <c r="M52" s="10"/>
      <c r="N52" s="12"/>
      <c r="O52" s="11"/>
      <c r="P52" s="10"/>
      <c r="Q52" s="31">
        <v>93.9173927508742</v>
      </c>
      <c r="R52" s="31">
        <v>93.898422220044282</v>
      </c>
      <c r="S52" s="31">
        <v>91.448877882960758</v>
      </c>
      <c r="T52" s="31">
        <v>91.774471474807612</v>
      </c>
      <c r="U52" s="31">
        <v>92.525574952971709</v>
      </c>
      <c r="V52" s="31">
        <v>93.07869024728339</v>
      </c>
      <c r="W52" s="31">
        <v>91.942831986810873</v>
      </c>
      <c r="X52" s="31">
        <v>93.10396536643178</v>
      </c>
      <c r="Y52" s="31">
        <v>97.839917223784894</v>
      </c>
      <c r="Z52" s="11"/>
      <c r="AA52" s="10"/>
      <c r="AB52" s="12"/>
      <c r="AC52" s="12">
        <v>98.706308789132251</v>
      </c>
      <c r="AD52" s="12"/>
      <c r="AE52" s="12"/>
      <c r="AF52" s="11">
        <v>98.638370971493501</v>
      </c>
      <c r="AG52" s="29">
        <v>93.267465856577132</v>
      </c>
      <c r="AH52" s="12"/>
      <c r="AI52" s="12"/>
      <c r="AJ52" s="12"/>
      <c r="AK52" s="12"/>
      <c r="AL52" s="11"/>
      <c r="AM52" s="10">
        <v>99.298133668258288</v>
      </c>
      <c r="AN52" s="12"/>
      <c r="AO52" s="12">
        <v>102.43903298090817</v>
      </c>
      <c r="AP52" s="11">
        <v>97.650420733966484</v>
      </c>
      <c r="AQ52" s="10"/>
      <c r="AR52" s="12"/>
      <c r="AS52" s="12"/>
      <c r="AT52" s="11"/>
      <c r="AU52" s="12"/>
    </row>
    <row r="53" spans="1:69" s="9" customFormat="1">
      <c r="A53" s="7">
        <v>32812</v>
      </c>
      <c r="B53" s="10"/>
      <c r="C53" s="11"/>
      <c r="D53" s="10"/>
      <c r="E53" s="12"/>
      <c r="F53" s="12"/>
      <c r="G53" s="12"/>
      <c r="H53" s="12"/>
      <c r="I53" s="12"/>
      <c r="J53" s="12"/>
      <c r="K53" s="12"/>
      <c r="L53" s="186">
        <v>88.506854202968881</v>
      </c>
      <c r="M53" s="10"/>
      <c r="N53" s="12"/>
      <c r="O53" s="11"/>
      <c r="P53" s="10"/>
      <c r="Q53" s="31">
        <v>89.374780463189566</v>
      </c>
      <c r="R53" s="31">
        <v>88.442210097340578</v>
      </c>
      <c r="S53" s="31">
        <v>86.032020454907055</v>
      </c>
      <c r="T53" s="31">
        <v>86.775701491720753</v>
      </c>
      <c r="U53" s="31">
        <v>87.411595498697679</v>
      </c>
      <c r="V53" s="31">
        <v>87.162611038094028</v>
      </c>
      <c r="W53" s="31">
        <v>87.690228077325429</v>
      </c>
      <c r="X53" s="31">
        <v>87.07869675105016</v>
      </c>
      <c r="Y53" s="31">
        <v>98.985281632199275</v>
      </c>
      <c r="Z53" s="11"/>
      <c r="AA53" s="10"/>
      <c r="AB53" s="12"/>
      <c r="AC53" s="12">
        <v>99.300253568627838</v>
      </c>
      <c r="AD53" s="12"/>
      <c r="AE53" s="12"/>
      <c r="AF53" s="11">
        <v>95.323056749335009</v>
      </c>
      <c r="AG53" s="29">
        <v>91.250478626901071</v>
      </c>
      <c r="AH53" s="12"/>
      <c r="AI53" s="12"/>
      <c r="AJ53" s="12"/>
      <c r="AK53" s="12"/>
      <c r="AL53" s="11"/>
      <c r="AM53" s="10">
        <v>104.93784366846654</v>
      </c>
      <c r="AN53" s="12"/>
      <c r="AO53" s="12">
        <v>106.84967768436778</v>
      </c>
      <c r="AP53" s="11">
        <v>96.210004290204395</v>
      </c>
      <c r="AQ53" s="10"/>
      <c r="AR53" s="12"/>
      <c r="AS53" s="12"/>
      <c r="AT53" s="11"/>
      <c r="AU53" s="12"/>
    </row>
    <row r="54" spans="1:69" s="9" customFormat="1">
      <c r="A54" s="7">
        <v>32842</v>
      </c>
      <c r="B54" s="10"/>
      <c r="C54" s="11"/>
      <c r="D54" s="10"/>
      <c r="E54" s="12"/>
      <c r="F54" s="12"/>
      <c r="G54" s="12"/>
      <c r="H54" s="12"/>
      <c r="I54" s="12"/>
      <c r="J54" s="12"/>
      <c r="K54" s="12"/>
      <c r="L54" s="186">
        <v>87.313641091380717</v>
      </c>
      <c r="M54" s="10"/>
      <c r="N54" s="12"/>
      <c r="O54" s="11"/>
      <c r="P54" s="10"/>
      <c r="Q54" s="31">
        <v>88.369390378427298</v>
      </c>
      <c r="R54" s="31">
        <v>86.395429513225125</v>
      </c>
      <c r="S54" s="31">
        <v>85.098513264822202</v>
      </c>
      <c r="T54" s="31">
        <v>84.743231492439435</v>
      </c>
      <c r="U54" s="31">
        <v>86.190729805107281</v>
      </c>
      <c r="V54" s="31">
        <v>87.646818579927597</v>
      </c>
      <c r="W54" s="31">
        <v>84.76406012664269</v>
      </c>
      <c r="X54" s="31">
        <v>85.561399457209234</v>
      </c>
      <c r="Y54" s="31">
        <v>98.758627325442887</v>
      </c>
      <c r="Z54" s="11"/>
      <c r="AA54" s="10"/>
      <c r="AB54" s="12"/>
      <c r="AC54" s="12">
        <v>98.340247689405189</v>
      </c>
      <c r="AD54" s="12"/>
      <c r="AE54" s="12"/>
      <c r="AF54" s="11">
        <v>93.116361221730699</v>
      </c>
      <c r="AG54" s="29">
        <v>91.943500327205413</v>
      </c>
      <c r="AH54" s="12"/>
      <c r="AI54" s="12"/>
      <c r="AJ54" s="12"/>
      <c r="AK54" s="12"/>
      <c r="AL54" s="11"/>
      <c r="AM54" s="10">
        <v>106.79347603433109</v>
      </c>
      <c r="AN54" s="12"/>
      <c r="AO54" s="12">
        <v>108.12299059083006</v>
      </c>
      <c r="AP54" s="11">
        <v>96.000121449386199</v>
      </c>
      <c r="AQ54" s="10"/>
      <c r="AR54" s="12"/>
      <c r="AS54" s="12"/>
      <c r="AT54" s="11"/>
      <c r="AU54" s="12"/>
    </row>
    <row r="55" spans="1:69" s="9" customFormat="1">
      <c r="A55" s="7">
        <v>32871</v>
      </c>
      <c r="B55" s="10"/>
      <c r="C55" s="11"/>
      <c r="D55" s="10"/>
      <c r="E55" s="12"/>
      <c r="F55" s="12"/>
      <c r="G55" s="12"/>
      <c r="H55" s="12"/>
      <c r="I55" s="12"/>
      <c r="J55" s="12"/>
      <c r="K55" s="12"/>
      <c r="L55" s="186">
        <v>86.509633829909049</v>
      </c>
      <c r="M55" s="10"/>
      <c r="N55" s="12"/>
      <c r="O55" s="11"/>
      <c r="P55" s="10"/>
      <c r="Q55" s="31">
        <v>87.277037762047868</v>
      </c>
      <c r="R55" s="31">
        <v>85.142054236964839</v>
      </c>
      <c r="S55" s="31">
        <v>83.12427589359072</v>
      </c>
      <c r="T55" s="31">
        <v>84.016631397069276</v>
      </c>
      <c r="U55" s="31">
        <v>85.43010094909944</v>
      </c>
      <c r="V55" s="31">
        <v>85.037434766164139</v>
      </c>
      <c r="W55" s="31">
        <v>83.676823518762106</v>
      </c>
      <c r="X55" s="31">
        <v>84.425020720848622</v>
      </c>
      <c r="Y55" s="31">
        <v>99.564477376393697</v>
      </c>
      <c r="Z55" s="11"/>
      <c r="AA55" s="10"/>
      <c r="AB55" s="12"/>
      <c r="AC55" s="12">
        <v>98.376285003865192</v>
      </c>
      <c r="AD55" s="12"/>
      <c r="AE55" s="12"/>
      <c r="AF55" s="11">
        <v>90.803177721972034</v>
      </c>
      <c r="AG55" s="29">
        <v>91.595888457484605</v>
      </c>
      <c r="AH55" s="12"/>
      <c r="AI55" s="12"/>
      <c r="AJ55" s="12"/>
      <c r="AK55" s="12"/>
      <c r="AL55" s="11"/>
      <c r="AM55" s="10">
        <v>110.905569412632</v>
      </c>
      <c r="AN55" s="12"/>
      <c r="AO55" s="12">
        <v>110.92596710658088</v>
      </c>
      <c r="AP55" s="11">
        <v>95.598073912675048</v>
      </c>
      <c r="AQ55" s="10"/>
      <c r="AR55" s="12"/>
      <c r="AS55" s="12"/>
      <c r="AT55" s="11"/>
      <c r="AU55" s="12"/>
    </row>
    <row r="56" spans="1:69" s="9" customFormat="1">
      <c r="A56" s="7">
        <v>32904</v>
      </c>
      <c r="B56" s="10"/>
      <c r="C56" s="11"/>
      <c r="D56" s="10"/>
      <c r="E56" s="12"/>
      <c r="F56" s="12"/>
      <c r="G56" s="12"/>
      <c r="H56" s="12"/>
      <c r="I56" s="12"/>
      <c r="J56" s="12"/>
      <c r="K56" s="12"/>
      <c r="L56" s="186">
        <v>84.650431797251542</v>
      </c>
      <c r="M56" s="10"/>
      <c r="N56" s="12"/>
      <c r="O56" s="11"/>
      <c r="P56" s="10"/>
      <c r="Q56" s="31">
        <v>81.284318642654924</v>
      </c>
      <c r="R56" s="31">
        <v>82.102794233729369</v>
      </c>
      <c r="S56" s="31">
        <v>77.509231025551486</v>
      </c>
      <c r="T56" s="31">
        <v>80.718511471471061</v>
      </c>
      <c r="U56" s="31">
        <v>81.5996252691329</v>
      </c>
      <c r="V56" s="31">
        <v>80.084102456747956</v>
      </c>
      <c r="W56" s="31">
        <v>80.830984190194172</v>
      </c>
      <c r="X56" s="31">
        <v>79.380271090291473</v>
      </c>
      <c r="Y56" s="31">
        <v>101.59818682066761</v>
      </c>
      <c r="Z56" s="11"/>
      <c r="AA56" s="10"/>
      <c r="AB56" s="12"/>
      <c r="AC56" s="12">
        <v>98.403638794999821</v>
      </c>
      <c r="AD56" s="12"/>
      <c r="AE56" s="12"/>
      <c r="AF56" s="11">
        <v>87.713397222861715</v>
      </c>
      <c r="AG56" s="29">
        <v>89.694412200154133</v>
      </c>
      <c r="AH56" s="12"/>
      <c r="AI56" s="12"/>
      <c r="AJ56" s="12"/>
      <c r="AK56" s="12"/>
      <c r="AL56" s="11"/>
      <c r="AM56" s="10">
        <v>113.53241299479575</v>
      </c>
      <c r="AN56" s="12"/>
      <c r="AO56" s="12">
        <v>109.92991367990903</v>
      </c>
      <c r="AP56" s="11">
        <v>94.210977968799355</v>
      </c>
      <c r="AQ56" s="10"/>
      <c r="AR56" s="12"/>
      <c r="AS56" s="12"/>
      <c r="AT56" s="11"/>
      <c r="AU56" s="12"/>
    </row>
    <row r="57" spans="1:69" s="9" customFormat="1">
      <c r="A57" s="7">
        <v>32932</v>
      </c>
      <c r="B57" s="10"/>
      <c r="C57" s="11"/>
      <c r="D57" s="10"/>
      <c r="E57" s="12"/>
      <c r="F57" s="12"/>
      <c r="G57" s="12"/>
      <c r="H57" s="12"/>
      <c r="I57" s="12"/>
      <c r="J57" s="12"/>
      <c r="K57" s="12"/>
      <c r="L57" s="186">
        <v>84.578225832845149</v>
      </c>
      <c r="M57" s="10"/>
      <c r="N57" s="12"/>
      <c r="O57" s="11"/>
      <c r="P57" s="10"/>
      <c r="Q57" s="31">
        <v>81.001292187656119</v>
      </c>
      <c r="R57" s="31">
        <v>82.033062233994457</v>
      </c>
      <c r="S57" s="31">
        <v>78.146299020694798</v>
      </c>
      <c r="T57" s="31">
        <v>81.354207580468426</v>
      </c>
      <c r="U57" s="31">
        <v>82.629880670673913</v>
      </c>
      <c r="V57" s="31">
        <v>81.160547181961661</v>
      </c>
      <c r="W57" s="31">
        <v>80.33010802042638</v>
      </c>
      <c r="X57" s="31">
        <v>80.834093297457187</v>
      </c>
      <c r="Y57" s="31">
        <v>101.45528459094047</v>
      </c>
      <c r="Z57" s="11"/>
      <c r="AA57" s="10"/>
      <c r="AB57" s="12"/>
      <c r="AC57" s="12">
        <v>98.570798817985562</v>
      </c>
      <c r="AD57" s="12"/>
      <c r="AE57" s="12"/>
      <c r="AF57" s="11">
        <v>87.383360632590126</v>
      </c>
      <c r="AG57" s="29">
        <v>90.148837866811135</v>
      </c>
      <c r="AH57" s="12"/>
      <c r="AI57" s="12"/>
      <c r="AJ57" s="12"/>
      <c r="AK57" s="12"/>
      <c r="AL57" s="11"/>
      <c r="AM57" s="10">
        <v>112.60509369829745</v>
      </c>
      <c r="AN57" s="12"/>
      <c r="AO57" s="12">
        <v>108.27607941488236</v>
      </c>
      <c r="AP57" s="11">
        <v>94.891599886339378</v>
      </c>
      <c r="AQ57" s="10"/>
      <c r="AR57" s="12"/>
      <c r="AS57" s="12"/>
      <c r="AT57" s="11"/>
      <c r="AU57" s="12"/>
    </row>
    <row r="58" spans="1:69" s="9" customFormat="1">
      <c r="A58" s="7">
        <v>32962</v>
      </c>
      <c r="B58" s="10"/>
      <c r="C58" s="11"/>
      <c r="D58" s="10"/>
      <c r="E58" s="12"/>
      <c r="F58" s="12"/>
      <c r="G58" s="12"/>
      <c r="H58" s="12"/>
      <c r="I58" s="12"/>
      <c r="J58" s="12"/>
      <c r="K58" s="12"/>
      <c r="L58" s="186">
        <v>86.835769993635708</v>
      </c>
      <c r="M58" s="10"/>
      <c r="N58" s="12"/>
      <c r="O58" s="11"/>
      <c r="P58" s="10"/>
      <c r="Q58" s="31">
        <v>83.230604534853754</v>
      </c>
      <c r="R58" s="31">
        <v>83.973328701054967</v>
      </c>
      <c r="S58" s="31">
        <v>80.278267165518074</v>
      </c>
      <c r="T58" s="31">
        <v>83.822209217577665</v>
      </c>
      <c r="U58" s="31">
        <v>84.851923436725642</v>
      </c>
      <c r="V58" s="31">
        <v>84.150114409433542</v>
      </c>
      <c r="W58" s="31">
        <v>81.66707699615371</v>
      </c>
      <c r="X58" s="31">
        <v>83.060218987427518</v>
      </c>
      <c r="Y58" s="31">
        <v>102.00311109774299</v>
      </c>
      <c r="Z58" s="11"/>
      <c r="AA58" s="10"/>
      <c r="AB58" s="12"/>
      <c r="AC58" s="12">
        <v>96.577264746702411</v>
      </c>
      <c r="AD58" s="12"/>
      <c r="AE58" s="12"/>
      <c r="AF58" s="11">
        <v>87.557635644031805</v>
      </c>
      <c r="AG58" s="29">
        <v>90.335045692738973</v>
      </c>
      <c r="AH58" s="12"/>
      <c r="AI58" s="12"/>
      <c r="AJ58" s="12"/>
      <c r="AK58" s="12"/>
      <c r="AL58" s="11"/>
      <c r="AM58" s="10">
        <v>107.52532090186516</v>
      </c>
      <c r="AN58" s="12"/>
      <c r="AO58" s="12">
        <v>107.33856837729481</v>
      </c>
      <c r="AP58" s="11">
        <v>94.50190118116646</v>
      </c>
      <c r="AQ58" s="10"/>
      <c r="AR58" s="12"/>
      <c r="AS58" s="12"/>
      <c r="AT58" s="11"/>
      <c r="AU58" s="12"/>
    </row>
    <row r="59" spans="1:69" s="9" customFormat="1">
      <c r="A59" s="7">
        <v>32993</v>
      </c>
      <c r="B59" s="10"/>
      <c r="C59" s="11"/>
      <c r="D59" s="10"/>
      <c r="E59" s="12"/>
      <c r="F59" s="12"/>
      <c r="G59" s="12"/>
      <c r="H59" s="12"/>
      <c r="I59" s="12"/>
      <c r="J59" s="12"/>
      <c r="K59" s="12"/>
      <c r="L59" s="186">
        <v>84.074330401375207</v>
      </c>
      <c r="M59" s="10"/>
      <c r="N59" s="12"/>
      <c r="O59" s="11"/>
      <c r="P59" s="10"/>
      <c r="Q59" s="31">
        <v>81.506629055619712</v>
      </c>
      <c r="R59" s="31">
        <v>82.204030320358314</v>
      </c>
      <c r="S59" s="31">
        <v>79.405054702354676</v>
      </c>
      <c r="T59" s="31">
        <v>82.682393303852479</v>
      </c>
      <c r="U59" s="31">
        <v>84.040315900787505</v>
      </c>
      <c r="V59" s="31">
        <v>84.545751593212103</v>
      </c>
      <c r="W59" s="31">
        <v>80.187528445362659</v>
      </c>
      <c r="X59" s="31">
        <v>82.327543650445293</v>
      </c>
      <c r="Y59" s="31">
        <v>99.632462703437255</v>
      </c>
      <c r="Z59" s="11"/>
      <c r="AA59" s="10"/>
      <c r="AB59" s="12"/>
      <c r="AC59" s="12">
        <v>96.552394380505447</v>
      </c>
      <c r="AD59" s="12"/>
      <c r="AE59" s="12"/>
      <c r="AF59" s="11">
        <v>86.794435561572982</v>
      </c>
      <c r="AG59" s="29">
        <v>88.61205190290589</v>
      </c>
      <c r="AH59" s="12"/>
      <c r="AI59" s="12"/>
      <c r="AJ59" s="12"/>
      <c r="AK59" s="12"/>
      <c r="AL59" s="11"/>
      <c r="AM59" s="10">
        <v>106.46695657830578</v>
      </c>
      <c r="AN59" s="12"/>
      <c r="AO59" s="12">
        <v>107.15329231867301</v>
      </c>
      <c r="AP59" s="11">
        <v>92.9914197898201</v>
      </c>
      <c r="AQ59" s="10"/>
      <c r="AR59" s="12"/>
      <c r="AS59" s="12"/>
      <c r="AT59" s="11"/>
      <c r="AU59" s="12"/>
    </row>
    <row r="60" spans="1:69" s="9" customFormat="1">
      <c r="A60" s="7">
        <v>33024</v>
      </c>
      <c r="B60" s="10"/>
      <c r="C60" s="11"/>
      <c r="D60" s="10"/>
      <c r="E60" s="12"/>
      <c r="F60" s="12"/>
      <c r="G60" s="12"/>
      <c r="H60" s="12"/>
      <c r="I60" s="12"/>
      <c r="J60" s="12"/>
      <c r="K60" s="12"/>
      <c r="L60" s="186">
        <v>82.193348830007722</v>
      </c>
      <c r="M60" s="10"/>
      <c r="N60" s="12"/>
      <c r="O60" s="11"/>
      <c r="P60" s="10"/>
      <c r="Q60" s="31">
        <v>82.29725389462628</v>
      </c>
      <c r="R60" s="31">
        <v>80.421925422661886</v>
      </c>
      <c r="S60" s="31">
        <v>77.881083751351326</v>
      </c>
      <c r="T60" s="31">
        <v>79.187077195833695</v>
      </c>
      <c r="U60" s="31">
        <v>81.615568533063836</v>
      </c>
      <c r="V60" s="31">
        <v>86.868885704938961</v>
      </c>
      <c r="W60" s="31">
        <v>77.521524538365014</v>
      </c>
      <c r="X60" s="31">
        <v>81.040336113892039</v>
      </c>
      <c r="Y60" s="31">
        <v>96.915979599556323</v>
      </c>
      <c r="Z60" s="11"/>
      <c r="AA60" s="10"/>
      <c r="AB60" s="12"/>
      <c r="AC60" s="12">
        <v>95.561909797305745</v>
      </c>
      <c r="AD60" s="12"/>
      <c r="AE60" s="12"/>
      <c r="AF60" s="11">
        <v>85.063810021162496</v>
      </c>
      <c r="AG60" s="29">
        <v>89.178670298664414</v>
      </c>
      <c r="AH60" s="12"/>
      <c r="AI60" s="12"/>
      <c r="AJ60" s="12"/>
      <c r="AK60" s="12"/>
      <c r="AL60" s="11"/>
      <c r="AM60" s="10">
        <v>103.11323724859184</v>
      </c>
      <c r="AN60" s="12"/>
      <c r="AO60" s="12">
        <v>108.97433214218033</v>
      </c>
      <c r="AP60" s="11">
        <v>92.206177302066578</v>
      </c>
      <c r="AQ60" s="10"/>
      <c r="AR60" s="12"/>
      <c r="AS60" s="12"/>
      <c r="AT60" s="11"/>
      <c r="AU60" s="12"/>
    </row>
    <row r="61" spans="1:69" s="9" customFormat="1">
      <c r="A61" s="7">
        <v>33053</v>
      </c>
      <c r="B61" s="10"/>
      <c r="C61" s="11"/>
      <c r="D61" s="10"/>
      <c r="E61" s="12"/>
      <c r="F61" s="12"/>
      <c r="G61" s="12"/>
      <c r="H61" s="12"/>
      <c r="I61" s="12"/>
      <c r="J61" s="12"/>
      <c r="K61" s="12"/>
      <c r="L61" s="186">
        <v>81.151397701412193</v>
      </c>
      <c r="M61" s="10"/>
      <c r="N61" s="12"/>
      <c r="O61" s="11"/>
      <c r="P61" s="10"/>
      <c r="Q61" s="31">
        <v>79.796200201275695</v>
      </c>
      <c r="R61" s="31">
        <v>76.881473597471341</v>
      </c>
      <c r="S61" s="31">
        <v>74.548166179536395</v>
      </c>
      <c r="T61" s="31">
        <v>77.556468354514749</v>
      </c>
      <c r="U61" s="31">
        <v>78.466420582738564</v>
      </c>
      <c r="V61" s="31">
        <v>85.923777733907414</v>
      </c>
      <c r="W61" s="31">
        <v>75.616998852264544</v>
      </c>
      <c r="X61" s="31">
        <v>78.895768923684699</v>
      </c>
      <c r="Y61" s="31">
        <v>95.76722557484257</v>
      </c>
      <c r="Z61" s="11"/>
      <c r="AA61" s="10"/>
      <c r="AB61" s="12"/>
      <c r="AC61" s="12">
        <v>94.290629798763646</v>
      </c>
      <c r="AD61" s="12"/>
      <c r="AE61" s="12"/>
      <c r="AF61" s="11">
        <v>83.211478080792205</v>
      </c>
      <c r="AG61" s="29">
        <v>88.524728262569283</v>
      </c>
      <c r="AH61" s="12"/>
      <c r="AI61" s="12"/>
      <c r="AJ61" s="12"/>
      <c r="AK61" s="12"/>
      <c r="AL61" s="11"/>
      <c r="AM61" s="10">
        <v>103.87104346270932</v>
      </c>
      <c r="AN61" s="12"/>
      <c r="AO61" s="12">
        <v>112.7759924491271</v>
      </c>
      <c r="AP61" s="11">
        <v>91.242144383850544</v>
      </c>
      <c r="AQ61" s="10"/>
      <c r="AR61" s="12"/>
      <c r="AS61" s="12"/>
      <c r="AT61" s="11"/>
      <c r="AU61" s="12"/>
    </row>
    <row r="62" spans="1:69" s="9" customFormat="1">
      <c r="A62" s="7">
        <v>33085</v>
      </c>
      <c r="B62" s="10"/>
      <c r="C62" s="11"/>
      <c r="D62" s="10"/>
      <c r="E62" s="12"/>
      <c r="F62" s="12"/>
      <c r="G62" s="12"/>
      <c r="H62" s="12"/>
      <c r="I62" s="12"/>
      <c r="J62" s="12"/>
      <c r="K62" s="12"/>
      <c r="L62" s="186">
        <v>78.170230222682861</v>
      </c>
      <c r="M62" s="10"/>
      <c r="N62" s="12"/>
      <c r="O62" s="11"/>
      <c r="P62" s="10"/>
      <c r="Q62" s="31">
        <v>77.707155011151272</v>
      </c>
      <c r="R62" s="31">
        <v>72.774882626435399</v>
      </c>
      <c r="S62" s="31">
        <v>71.152980564713758</v>
      </c>
      <c r="T62" s="31">
        <v>71.986585475761558</v>
      </c>
      <c r="U62" s="31">
        <v>73.664897093542052</v>
      </c>
      <c r="V62" s="31">
        <v>82.47766395325047</v>
      </c>
      <c r="W62" s="31">
        <v>70.618715647428829</v>
      </c>
      <c r="X62" s="31">
        <v>74.947093225759417</v>
      </c>
      <c r="Y62" s="31">
        <v>92.218407140705054</v>
      </c>
      <c r="Z62" s="11"/>
      <c r="AA62" s="10"/>
      <c r="AB62" s="12"/>
      <c r="AC62" s="12">
        <v>96.919128592750994</v>
      </c>
      <c r="AD62" s="12"/>
      <c r="AE62" s="12"/>
      <c r="AF62" s="11">
        <v>83.758593938809071</v>
      </c>
      <c r="AG62" s="29">
        <v>85.817754141590598</v>
      </c>
      <c r="AH62" s="12"/>
      <c r="AI62" s="12"/>
      <c r="AJ62" s="12"/>
      <c r="AK62" s="12"/>
      <c r="AL62" s="11"/>
      <c r="AM62" s="10">
        <v>108.92470055129802</v>
      </c>
      <c r="AN62" s="12"/>
      <c r="AO62" s="12">
        <v>114.04445269012753</v>
      </c>
      <c r="AP62" s="11">
        <v>90.983674705866832</v>
      </c>
      <c r="AQ62" s="10"/>
      <c r="AR62" s="12"/>
      <c r="AS62" s="12"/>
      <c r="AT62" s="11"/>
      <c r="AU62" s="12"/>
    </row>
    <row r="63" spans="1:69" s="9" customFormat="1">
      <c r="A63" s="7">
        <v>33116</v>
      </c>
      <c r="B63" s="10"/>
      <c r="C63" s="11"/>
      <c r="D63" s="10"/>
      <c r="E63" s="12"/>
      <c r="F63" s="12"/>
      <c r="G63" s="12"/>
      <c r="H63" s="12"/>
      <c r="I63" s="12"/>
      <c r="J63" s="12"/>
      <c r="K63" s="12"/>
      <c r="L63" s="186">
        <v>75.718821218379645</v>
      </c>
      <c r="M63" s="10"/>
      <c r="N63" s="12"/>
      <c r="O63" s="11"/>
      <c r="P63" s="10"/>
      <c r="Q63" s="31">
        <v>74.48889595521949</v>
      </c>
      <c r="R63" s="31">
        <v>69.9723814019884</v>
      </c>
      <c r="S63" s="31">
        <v>68.33524421122857</v>
      </c>
      <c r="T63" s="31">
        <v>68.97446309957931</v>
      </c>
      <c r="U63" s="31">
        <v>71.651869174854539</v>
      </c>
      <c r="V63" s="31">
        <v>79.011964616023107</v>
      </c>
      <c r="W63" s="31">
        <v>67.128539987406342</v>
      </c>
      <c r="X63" s="31">
        <v>73.44735945359831</v>
      </c>
      <c r="Y63" s="31">
        <v>89.930082479523804</v>
      </c>
      <c r="Z63" s="11"/>
      <c r="AA63" s="10"/>
      <c r="AB63" s="12"/>
      <c r="AC63" s="12">
        <v>97.674935449830002</v>
      </c>
      <c r="AD63" s="12"/>
      <c r="AE63" s="12"/>
      <c r="AF63" s="11">
        <v>84.803109487604274</v>
      </c>
      <c r="AG63" s="29">
        <v>83.552231874140006</v>
      </c>
      <c r="AH63" s="12"/>
      <c r="AI63" s="12"/>
      <c r="AJ63" s="12"/>
      <c r="AK63" s="12"/>
      <c r="AL63" s="11"/>
      <c r="AM63" s="10">
        <v>114.56427059991205</v>
      </c>
      <c r="AN63" s="12"/>
      <c r="AO63" s="12">
        <v>114.7455558545351</v>
      </c>
      <c r="AP63" s="11">
        <v>89.166608410229728</v>
      </c>
      <c r="AQ63" s="10"/>
      <c r="AR63" s="12"/>
      <c r="AS63" s="12"/>
      <c r="AT63" s="11"/>
      <c r="AU63" s="12"/>
    </row>
    <row r="64" spans="1:69" s="9" customFormat="1">
      <c r="A64" s="7">
        <v>33144</v>
      </c>
      <c r="B64" s="10"/>
      <c r="C64" s="11"/>
      <c r="D64" s="10"/>
      <c r="E64" s="12"/>
      <c r="F64" s="12"/>
      <c r="G64" s="12"/>
      <c r="H64" s="12"/>
      <c r="I64" s="12"/>
      <c r="J64" s="12"/>
      <c r="K64" s="12"/>
      <c r="L64" s="186">
        <v>74.669063555792491</v>
      </c>
      <c r="M64" s="10"/>
      <c r="N64" s="12"/>
      <c r="O64" s="11"/>
      <c r="P64" s="10"/>
      <c r="Q64" s="31">
        <v>65.632875739927954</v>
      </c>
      <c r="R64" s="31">
        <v>63.067162949381803</v>
      </c>
      <c r="S64" s="31">
        <v>61.251321576775808</v>
      </c>
      <c r="T64" s="31">
        <v>62.784700894663047</v>
      </c>
      <c r="U64" s="31">
        <v>63.957701575663016</v>
      </c>
      <c r="V64" s="31">
        <v>70.962364079838665</v>
      </c>
      <c r="W64" s="31">
        <v>62.148301902915058</v>
      </c>
      <c r="X64" s="31">
        <v>67.412578319533154</v>
      </c>
      <c r="Y64" s="31">
        <v>88.346701522778275</v>
      </c>
      <c r="Z64" s="11"/>
      <c r="AA64" s="10"/>
      <c r="AB64" s="12"/>
      <c r="AC64" s="12">
        <v>95.67482580652181</v>
      </c>
      <c r="AD64" s="12"/>
      <c r="AE64" s="12"/>
      <c r="AF64" s="11">
        <v>83.669917045174401</v>
      </c>
      <c r="AG64" s="29">
        <v>81.557432482225437</v>
      </c>
      <c r="AH64" s="12"/>
      <c r="AI64" s="12"/>
      <c r="AJ64" s="12"/>
      <c r="AK64" s="12"/>
      <c r="AL64" s="11"/>
      <c r="AM64" s="10">
        <v>122.38845604438116</v>
      </c>
      <c r="AN64" s="12"/>
      <c r="AO64" s="12">
        <v>118.85559977044539</v>
      </c>
      <c r="AP64" s="11">
        <v>88.123703305797761</v>
      </c>
      <c r="AQ64" s="10"/>
      <c r="AR64" s="12"/>
      <c r="AS64" s="12"/>
      <c r="AT64" s="11"/>
      <c r="AU64" s="12"/>
    </row>
    <row r="65" spans="1:47" s="9" customFormat="1">
      <c r="A65" s="7">
        <v>33177</v>
      </c>
      <c r="B65" s="10"/>
      <c r="C65" s="11"/>
      <c r="D65" s="10"/>
      <c r="E65" s="12"/>
      <c r="F65" s="12"/>
      <c r="G65" s="12"/>
      <c r="H65" s="12"/>
      <c r="I65" s="12"/>
      <c r="J65" s="12"/>
      <c r="K65" s="12"/>
      <c r="L65" s="186">
        <v>72.320020128906037</v>
      </c>
      <c r="M65" s="10"/>
      <c r="N65" s="12"/>
      <c r="O65" s="11"/>
      <c r="P65" s="10"/>
      <c r="Q65" s="31">
        <v>61.985798453826725</v>
      </c>
      <c r="R65" s="31">
        <v>59.486436192727645</v>
      </c>
      <c r="S65" s="31">
        <v>58.182571265990759</v>
      </c>
      <c r="T65" s="31">
        <v>59.055120937998772</v>
      </c>
      <c r="U65" s="31">
        <v>60.953455788420776</v>
      </c>
      <c r="V65" s="31">
        <v>67.581117287801433</v>
      </c>
      <c r="W65" s="31">
        <v>57.290162059416225</v>
      </c>
      <c r="X65" s="31">
        <v>62.870655390750315</v>
      </c>
      <c r="Y65" s="31">
        <v>87.234749463006395</v>
      </c>
      <c r="Z65" s="11"/>
      <c r="AA65" s="10"/>
      <c r="AB65" s="12"/>
      <c r="AC65" s="12">
        <v>95.476306253863925</v>
      </c>
      <c r="AD65" s="12"/>
      <c r="AE65" s="12"/>
      <c r="AF65" s="11">
        <v>81.32969264912191</v>
      </c>
      <c r="AG65" s="29">
        <v>77.210340964412154</v>
      </c>
      <c r="AH65" s="12"/>
      <c r="AI65" s="12"/>
      <c r="AJ65" s="12"/>
      <c r="AK65" s="12"/>
      <c r="AL65" s="11"/>
      <c r="AM65" s="10">
        <v>130.36700153002937</v>
      </c>
      <c r="AN65" s="12"/>
      <c r="AO65" s="12">
        <v>128.42857698452895</v>
      </c>
      <c r="AP65" s="11">
        <v>86.617809775493342</v>
      </c>
      <c r="AQ65" s="10"/>
      <c r="AR65" s="12"/>
      <c r="AS65" s="12"/>
      <c r="AT65" s="11"/>
      <c r="AU65" s="12"/>
    </row>
    <row r="66" spans="1:47" s="9" customFormat="1">
      <c r="A66" s="7">
        <v>33207</v>
      </c>
      <c r="B66" s="10"/>
      <c r="C66" s="11"/>
      <c r="D66" s="10"/>
      <c r="E66" s="12"/>
      <c r="F66" s="12"/>
      <c r="G66" s="12"/>
      <c r="H66" s="12"/>
      <c r="I66" s="12"/>
      <c r="J66" s="12"/>
      <c r="K66" s="12"/>
      <c r="L66" s="186">
        <v>72.58931378677255</v>
      </c>
      <c r="M66" s="10"/>
      <c r="N66" s="12"/>
      <c r="O66" s="11"/>
      <c r="P66" s="10"/>
      <c r="Q66" s="31">
        <v>65.192951813985971</v>
      </c>
      <c r="R66" s="31">
        <v>62.144235321788564</v>
      </c>
      <c r="S66" s="31">
        <v>61.338032478933236</v>
      </c>
      <c r="T66" s="31">
        <v>61.676323263262375</v>
      </c>
      <c r="U66" s="31">
        <v>63.894714353410087</v>
      </c>
      <c r="V66" s="31">
        <v>71.278667898067354</v>
      </c>
      <c r="W66" s="31">
        <v>58.954237420085441</v>
      </c>
      <c r="X66" s="31">
        <v>66.682310388968375</v>
      </c>
      <c r="Y66" s="31">
        <v>85.66648160079427</v>
      </c>
      <c r="Z66" s="11"/>
      <c r="AA66" s="10"/>
      <c r="AB66" s="12"/>
      <c r="AC66" s="12">
        <v>97.198424501589045</v>
      </c>
      <c r="AD66" s="12"/>
      <c r="AE66" s="12"/>
      <c r="AF66" s="11">
        <v>80.448936084883144</v>
      </c>
      <c r="AG66" s="29">
        <v>76.890007950731203</v>
      </c>
      <c r="AH66" s="12"/>
      <c r="AI66" s="12"/>
      <c r="AJ66" s="12"/>
      <c r="AK66" s="12"/>
      <c r="AL66" s="11"/>
      <c r="AM66" s="10">
        <v>120.78840128400586</v>
      </c>
      <c r="AN66" s="12"/>
      <c r="AO66" s="12">
        <v>125.53292151498651</v>
      </c>
      <c r="AP66" s="11">
        <v>82.88534620889844</v>
      </c>
      <c r="AQ66" s="10"/>
      <c r="AR66" s="12"/>
      <c r="AS66" s="12"/>
      <c r="AT66" s="11"/>
      <c r="AU66" s="12"/>
    </row>
    <row r="67" spans="1:47" s="9" customFormat="1">
      <c r="A67" s="7">
        <v>33238</v>
      </c>
      <c r="B67" s="10"/>
      <c r="C67" s="11"/>
      <c r="D67" s="10"/>
      <c r="E67" s="12"/>
      <c r="F67" s="12"/>
      <c r="G67" s="12"/>
      <c r="H67" s="12"/>
      <c r="I67" s="12"/>
      <c r="J67" s="12"/>
      <c r="K67" s="12"/>
      <c r="L67" s="186">
        <v>71.728874739315231</v>
      </c>
      <c r="M67" s="10"/>
      <c r="N67" s="12"/>
      <c r="O67" s="11"/>
      <c r="P67" s="10"/>
      <c r="Q67" s="31">
        <v>64.627089405264329</v>
      </c>
      <c r="R67" s="31">
        <v>61.031841639844842</v>
      </c>
      <c r="S67" s="31">
        <v>60.633979991137657</v>
      </c>
      <c r="T67" s="31">
        <v>61.104549402930509</v>
      </c>
      <c r="U67" s="31">
        <v>63.110595941835271</v>
      </c>
      <c r="V67" s="31">
        <v>70.707527814017141</v>
      </c>
      <c r="W67" s="31">
        <v>57.555447966174142</v>
      </c>
      <c r="X67" s="31">
        <v>65.424224534808189</v>
      </c>
      <c r="Y67" s="31">
        <v>84.458744952422066</v>
      </c>
      <c r="Z67" s="11"/>
      <c r="AA67" s="10"/>
      <c r="AB67" s="12"/>
      <c r="AC67" s="12">
        <v>96.550954347583428</v>
      </c>
      <c r="AD67" s="12"/>
      <c r="AE67" s="12"/>
      <c r="AF67" s="11">
        <v>81.373379630114172</v>
      </c>
      <c r="AG67" s="29">
        <v>75.768086346036071</v>
      </c>
      <c r="AH67" s="12"/>
      <c r="AI67" s="12"/>
      <c r="AJ67" s="12"/>
      <c r="AK67" s="12"/>
      <c r="AL67" s="11"/>
      <c r="AM67" s="10">
        <v>116.29223508845989</v>
      </c>
      <c r="AN67" s="12"/>
      <c r="AO67" s="12">
        <v>123.69026733191686</v>
      </c>
      <c r="AP67" s="11">
        <v>82.145118970584292</v>
      </c>
      <c r="AQ67" s="10"/>
      <c r="AR67" s="12"/>
      <c r="AS67" s="12"/>
      <c r="AT67" s="11"/>
      <c r="AU67" s="12"/>
    </row>
    <row r="68" spans="1:47" s="9" customFormat="1">
      <c r="A68" s="7">
        <v>33269</v>
      </c>
      <c r="B68" s="10"/>
      <c r="C68" s="11"/>
      <c r="D68" s="10"/>
      <c r="E68" s="12"/>
      <c r="F68" s="12"/>
      <c r="G68" s="12"/>
      <c r="H68" s="12"/>
      <c r="I68" s="12"/>
      <c r="J68" s="12"/>
      <c r="K68" s="12"/>
      <c r="L68" s="186">
        <v>75.273554838330497</v>
      </c>
      <c r="M68" s="10"/>
      <c r="N68" s="12"/>
      <c r="O68" s="11"/>
      <c r="P68" s="10"/>
      <c r="Q68" s="31">
        <v>70.496251701328177</v>
      </c>
      <c r="R68" s="31">
        <v>68.574438484717888</v>
      </c>
      <c r="S68" s="31">
        <v>67.467862589861099</v>
      </c>
      <c r="T68" s="31">
        <v>67.302797790399907</v>
      </c>
      <c r="U68" s="31">
        <v>70.577339076835415</v>
      </c>
      <c r="V68" s="31">
        <v>72.983396094514163</v>
      </c>
      <c r="W68" s="31">
        <v>64.321898200132637</v>
      </c>
      <c r="X68" s="31">
        <v>69.09777936486482</v>
      </c>
      <c r="Y68" s="31">
        <v>90.492775100887528</v>
      </c>
      <c r="Z68" s="11"/>
      <c r="AA68" s="10"/>
      <c r="AB68" s="12"/>
      <c r="AC68" s="12">
        <v>94.148053720630386</v>
      </c>
      <c r="AD68" s="12"/>
      <c r="AE68" s="12"/>
      <c r="AF68" s="11">
        <v>87.803343816277462</v>
      </c>
      <c r="AG68" s="29">
        <v>81.748819750194684</v>
      </c>
      <c r="AH68" s="12"/>
      <c r="AI68" s="12"/>
      <c r="AJ68" s="12"/>
      <c r="AK68" s="12"/>
      <c r="AL68" s="11"/>
      <c r="AM68" s="10">
        <v>104.50969941158878</v>
      </c>
      <c r="AN68" s="12"/>
      <c r="AO68" s="12">
        <v>121.30804590851123</v>
      </c>
      <c r="AP68" s="11">
        <v>79.279133709318117</v>
      </c>
      <c r="AQ68" s="10"/>
      <c r="AR68" s="12"/>
      <c r="AS68" s="12"/>
      <c r="AT68" s="11"/>
      <c r="AU68" s="12"/>
    </row>
    <row r="69" spans="1:47" s="9" customFormat="1">
      <c r="A69" s="7">
        <v>33297</v>
      </c>
      <c r="B69" s="10"/>
      <c r="C69" s="11"/>
      <c r="D69" s="10"/>
      <c r="E69" s="12"/>
      <c r="F69" s="12"/>
      <c r="G69" s="12"/>
      <c r="H69" s="12"/>
      <c r="I69" s="12"/>
      <c r="J69" s="12"/>
      <c r="K69" s="12"/>
      <c r="L69" s="186">
        <v>76.630238568888515</v>
      </c>
      <c r="M69" s="10"/>
      <c r="N69" s="12"/>
      <c r="O69" s="11"/>
      <c r="P69" s="10"/>
      <c r="Q69" s="31">
        <v>75.961642218168805</v>
      </c>
      <c r="R69" s="31">
        <v>73.044354659792603</v>
      </c>
      <c r="S69" s="31">
        <v>72.606471148764015</v>
      </c>
      <c r="T69" s="31">
        <v>71.592245931200722</v>
      </c>
      <c r="U69" s="31">
        <v>75.092797325392098</v>
      </c>
      <c r="V69" s="31">
        <v>75.043364435997987</v>
      </c>
      <c r="W69" s="31">
        <v>68.035688439561682</v>
      </c>
      <c r="X69" s="31">
        <v>72.683855037156704</v>
      </c>
      <c r="Y69" s="31">
        <v>92.434973976928575</v>
      </c>
      <c r="Z69" s="11"/>
      <c r="AA69" s="10"/>
      <c r="AB69" s="12"/>
      <c r="AC69" s="12">
        <v>94.73684210526315</v>
      </c>
      <c r="AD69" s="12"/>
      <c r="AE69" s="12"/>
      <c r="AF69" s="11">
        <v>88.503753171458357</v>
      </c>
      <c r="AG69" s="29">
        <v>86.361903151325762</v>
      </c>
      <c r="AH69" s="12"/>
      <c r="AI69" s="12"/>
      <c r="AJ69" s="12"/>
      <c r="AK69" s="12"/>
      <c r="AL69" s="11"/>
      <c r="AM69" s="10">
        <v>101.16822927845186</v>
      </c>
      <c r="AN69" s="12"/>
      <c r="AO69" s="12">
        <v>120.73842875447545</v>
      </c>
      <c r="AP69" s="11">
        <v>77.942210553800834</v>
      </c>
      <c r="AQ69" s="10"/>
      <c r="AR69" s="12"/>
      <c r="AS69" s="12"/>
      <c r="AT69" s="11"/>
      <c r="AU69" s="12"/>
    </row>
    <row r="70" spans="1:47" s="9" customFormat="1">
      <c r="A70" s="7">
        <v>33326</v>
      </c>
      <c r="B70" s="10"/>
      <c r="C70" s="11"/>
      <c r="D70" s="10"/>
      <c r="E70" s="12"/>
      <c r="F70" s="12"/>
      <c r="G70" s="12"/>
      <c r="H70" s="12"/>
      <c r="I70" s="12"/>
      <c r="J70" s="12"/>
      <c r="K70" s="12"/>
      <c r="L70" s="186">
        <v>76.665188378747544</v>
      </c>
      <c r="M70" s="10"/>
      <c r="N70" s="12"/>
      <c r="O70" s="11"/>
      <c r="P70" s="10"/>
      <c r="Q70" s="31">
        <v>73.426739419287912</v>
      </c>
      <c r="R70" s="31">
        <v>72.317950972857091</v>
      </c>
      <c r="S70" s="31">
        <v>71.344474242693693</v>
      </c>
      <c r="T70" s="31">
        <v>72.844963404658856</v>
      </c>
      <c r="U70" s="31">
        <v>76.118303438593529</v>
      </c>
      <c r="V70" s="31">
        <v>73.69073639272807</v>
      </c>
      <c r="W70" s="31">
        <v>69.052542261441445</v>
      </c>
      <c r="X70" s="31">
        <v>72.565627731928402</v>
      </c>
      <c r="Y70" s="31">
        <v>91.933125178551293</v>
      </c>
      <c r="Z70" s="11"/>
      <c r="AA70" s="10"/>
      <c r="AB70" s="12"/>
      <c r="AC70" s="12">
        <v>96.484051117970424</v>
      </c>
      <c r="AD70" s="12"/>
      <c r="AE70" s="12"/>
      <c r="AF70" s="11">
        <v>86.848348594342127</v>
      </c>
      <c r="AG70" s="29">
        <v>88.306397260460386</v>
      </c>
      <c r="AH70" s="12"/>
      <c r="AI70" s="12"/>
      <c r="AJ70" s="12"/>
      <c r="AK70" s="12"/>
      <c r="AL70" s="11"/>
      <c r="AM70" s="10">
        <v>98.762830081898201</v>
      </c>
      <c r="AN70" s="12"/>
      <c r="AO70" s="12">
        <v>122.55237921405528</v>
      </c>
      <c r="AP70" s="11">
        <v>75.262570952307527</v>
      </c>
      <c r="AQ70" s="10"/>
      <c r="AR70" s="12"/>
      <c r="AS70" s="12"/>
      <c r="AT70" s="11"/>
      <c r="AU70" s="12"/>
    </row>
    <row r="71" spans="1:47" s="9" customFormat="1">
      <c r="A71" s="7">
        <v>33358</v>
      </c>
      <c r="B71" s="10"/>
      <c r="C71" s="11"/>
      <c r="D71" s="10"/>
      <c r="E71" s="12"/>
      <c r="F71" s="12"/>
      <c r="G71" s="12"/>
      <c r="H71" s="12"/>
      <c r="I71" s="12"/>
      <c r="J71" s="12"/>
      <c r="K71" s="12"/>
      <c r="L71" s="186">
        <v>76.091914625249842</v>
      </c>
      <c r="M71" s="10"/>
      <c r="N71" s="12"/>
      <c r="O71" s="11"/>
      <c r="P71" s="10"/>
      <c r="Q71" s="31">
        <v>73.607867463971729</v>
      </c>
      <c r="R71" s="31">
        <v>73.03792832900136</v>
      </c>
      <c r="S71" s="31">
        <v>72.014695893415137</v>
      </c>
      <c r="T71" s="31">
        <v>71.690302360439944</v>
      </c>
      <c r="U71" s="31">
        <v>76.040991948637426</v>
      </c>
      <c r="V71" s="31">
        <v>72.334004629616373</v>
      </c>
      <c r="W71" s="31">
        <v>68.224078292260842</v>
      </c>
      <c r="X71" s="31">
        <v>73.063582518840846</v>
      </c>
      <c r="Y71" s="31">
        <v>92.037789589914055</v>
      </c>
      <c r="Z71" s="11"/>
      <c r="AA71" s="10"/>
      <c r="AB71" s="12"/>
      <c r="AC71" s="12">
        <v>96.654587990177504</v>
      </c>
      <c r="AD71" s="12"/>
      <c r="AE71" s="12"/>
      <c r="AF71" s="11">
        <v>88.817139576017681</v>
      </c>
      <c r="AG71" s="29">
        <v>86.772137239871313</v>
      </c>
      <c r="AH71" s="12"/>
      <c r="AI71" s="12"/>
      <c r="AJ71" s="12"/>
      <c r="AK71" s="12"/>
      <c r="AL71" s="11"/>
      <c r="AM71" s="10">
        <v>98.326424066583883</v>
      </c>
      <c r="AN71" s="12"/>
      <c r="AO71" s="12">
        <v>121.80187589647593</v>
      </c>
      <c r="AP71" s="11">
        <v>74.45910074567422</v>
      </c>
      <c r="AQ71" s="10"/>
      <c r="AR71" s="12"/>
      <c r="AS71" s="12"/>
      <c r="AT71" s="11"/>
      <c r="AU71" s="12"/>
    </row>
    <row r="72" spans="1:47" s="9" customFormat="1">
      <c r="A72" s="7">
        <v>33389</v>
      </c>
      <c r="B72" s="10"/>
      <c r="C72" s="11"/>
      <c r="D72" s="10"/>
      <c r="E72" s="12"/>
      <c r="F72" s="12"/>
      <c r="G72" s="12"/>
      <c r="H72" s="12"/>
      <c r="I72" s="12"/>
      <c r="J72" s="12"/>
      <c r="K72" s="12"/>
      <c r="L72" s="186">
        <v>77.246617333953282</v>
      </c>
      <c r="M72" s="10"/>
      <c r="N72" s="12"/>
      <c r="O72" s="11"/>
      <c r="P72" s="10"/>
      <c r="Q72" s="31">
        <v>72.343498743330926</v>
      </c>
      <c r="R72" s="31">
        <v>72.437000645740696</v>
      </c>
      <c r="S72" s="31">
        <v>71.723273740406228</v>
      </c>
      <c r="T72" s="31">
        <v>72.889619889698309</v>
      </c>
      <c r="U72" s="31">
        <v>75.965521523230279</v>
      </c>
      <c r="V72" s="31">
        <v>73.718633963207481</v>
      </c>
      <c r="W72" s="31">
        <v>69.607919372864345</v>
      </c>
      <c r="X72" s="31">
        <v>74.799585147712307</v>
      </c>
      <c r="Y72" s="31">
        <v>92.709578028485652</v>
      </c>
      <c r="Z72" s="11"/>
      <c r="AA72" s="10"/>
      <c r="AB72" s="12"/>
      <c r="AC72" s="12">
        <v>96.455716151149034</v>
      </c>
      <c r="AD72" s="12"/>
      <c r="AE72" s="12"/>
      <c r="AF72" s="11">
        <v>88.788953742230319</v>
      </c>
      <c r="AG72" s="29">
        <v>86.626887918941023</v>
      </c>
      <c r="AH72" s="12"/>
      <c r="AI72" s="12"/>
      <c r="AJ72" s="12"/>
      <c r="AK72" s="12"/>
      <c r="AL72" s="11"/>
      <c r="AM72" s="10">
        <v>94.013334989674945</v>
      </c>
      <c r="AN72" s="12"/>
      <c r="AO72" s="12">
        <v>119.69898990896229</v>
      </c>
      <c r="AP72" s="11">
        <v>74.103104341190587</v>
      </c>
      <c r="AQ72" s="10"/>
      <c r="AR72" s="12"/>
      <c r="AS72" s="12"/>
      <c r="AT72" s="11"/>
      <c r="AU72" s="12"/>
    </row>
    <row r="73" spans="1:47" s="9" customFormat="1">
      <c r="A73" s="7">
        <v>33417</v>
      </c>
      <c r="B73" s="10"/>
      <c r="C73" s="11"/>
      <c r="D73" s="10"/>
      <c r="E73" s="12"/>
      <c r="F73" s="12"/>
      <c r="G73" s="12"/>
      <c r="H73" s="12"/>
      <c r="I73" s="12"/>
      <c r="J73" s="12"/>
      <c r="K73" s="12"/>
      <c r="L73" s="186">
        <v>76.386080782161287</v>
      </c>
      <c r="M73" s="10"/>
      <c r="N73" s="12"/>
      <c r="O73" s="11"/>
      <c r="P73" s="10"/>
      <c r="Q73" s="31">
        <v>71.540246844123899</v>
      </c>
      <c r="R73" s="31">
        <v>70.745252152544069</v>
      </c>
      <c r="S73" s="31">
        <v>70.985788874971718</v>
      </c>
      <c r="T73" s="31">
        <v>72.429936977155251</v>
      </c>
      <c r="U73" s="31">
        <v>75.288216514149099</v>
      </c>
      <c r="V73" s="31">
        <v>72.442801210841623</v>
      </c>
      <c r="W73" s="31">
        <v>68.858268040506402</v>
      </c>
      <c r="X73" s="31">
        <v>75.854365351792154</v>
      </c>
      <c r="Y73" s="31">
        <v>92.304782823925464</v>
      </c>
      <c r="Z73" s="11"/>
      <c r="AA73" s="10"/>
      <c r="AB73" s="12"/>
      <c r="AC73" s="12">
        <v>96.700221722371367</v>
      </c>
      <c r="AD73" s="12"/>
      <c r="AE73" s="12"/>
      <c r="AF73" s="11">
        <v>90.767790938600086</v>
      </c>
      <c r="AG73" s="29">
        <v>85.600973252072677</v>
      </c>
      <c r="AH73" s="12"/>
      <c r="AI73" s="12"/>
      <c r="AJ73" s="12"/>
      <c r="AK73" s="12"/>
      <c r="AL73" s="11"/>
      <c r="AM73" s="10">
        <v>96.281944895857052</v>
      </c>
      <c r="AN73" s="12"/>
      <c r="AO73" s="12">
        <v>121.51740821213934</v>
      </c>
      <c r="AP73" s="11">
        <v>73.517939489082195</v>
      </c>
      <c r="AQ73" s="10"/>
      <c r="AR73" s="12"/>
      <c r="AS73" s="12"/>
      <c r="AT73" s="11"/>
      <c r="AU73" s="12"/>
    </row>
    <row r="74" spans="1:47" s="9" customFormat="1">
      <c r="A74" s="7">
        <v>33450</v>
      </c>
      <c r="B74" s="10"/>
      <c r="C74" s="11"/>
      <c r="D74" s="10"/>
      <c r="E74" s="12"/>
      <c r="F74" s="12"/>
      <c r="G74" s="12"/>
      <c r="H74" s="12"/>
      <c r="I74" s="12"/>
      <c r="J74" s="12"/>
      <c r="K74" s="12"/>
      <c r="L74" s="186">
        <v>74.282408683042505</v>
      </c>
      <c r="M74" s="10"/>
      <c r="N74" s="12"/>
      <c r="O74" s="11"/>
      <c r="P74" s="10"/>
      <c r="Q74" s="31">
        <v>72.261308982248423</v>
      </c>
      <c r="R74" s="31">
        <v>70.670257118306054</v>
      </c>
      <c r="S74" s="31">
        <v>71.213575339578767</v>
      </c>
      <c r="T74" s="31">
        <v>71.829169060931704</v>
      </c>
      <c r="U74" s="31">
        <v>75.465865364436794</v>
      </c>
      <c r="V74" s="31">
        <v>73.972276686425431</v>
      </c>
      <c r="W74" s="31">
        <v>68.165504115670387</v>
      </c>
      <c r="X74" s="31">
        <v>75.711752290016605</v>
      </c>
      <c r="Y74" s="31">
        <v>91.556803183629327</v>
      </c>
      <c r="Z74" s="11"/>
      <c r="AA74" s="10"/>
      <c r="AB74" s="12"/>
      <c r="AC74" s="12">
        <v>97.177168600591457</v>
      </c>
      <c r="AD74" s="12"/>
      <c r="AE74" s="12"/>
      <c r="AF74" s="11">
        <v>91.093652651124273</v>
      </c>
      <c r="AG74" s="29">
        <v>85.733702731612496</v>
      </c>
      <c r="AH74" s="12"/>
      <c r="AI74" s="12"/>
      <c r="AJ74" s="12"/>
      <c r="AK74" s="12"/>
      <c r="AL74" s="11"/>
      <c r="AM74" s="10">
        <v>95.301383061576772</v>
      </c>
      <c r="AN74" s="12"/>
      <c r="AO74" s="12">
        <v>121.75278386786643</v>
      </c>
      <c r="AP74" s="11">
        <v>72.49389409134028</v>
      </c>
      <c r="AQ74" s="10"/>
      <c r="AR74" s="12"/>
      <c r="AS74" s="12"/>
      <c r="AT74" s="11"/>
      <c r="AU74" s="12"/>
    </row>
    <row r="75" spans="1:47" s="9" customFormat="1">
      <c r="A75" s="7">
        <v>33480</v>
      </c>
      <c r="B75" s="10"/>
      <c r="C75" s="11"/>
      <c r="D75" s="10"/>
      <c r="E75" s="12"/>
      <c r="F75" s="12"/>
      <c r="G75" s="12"/>
      <c r="H75" s="12"/>
      <c r="I75" s="12"/>
      <c r="J75" s="12"/>
      <c r="K75" s="12"/>
      <c r="L75" s="186">
        <v>74.513706386702182</v>
      </c>
      <c r="M75" s="10"/>
      <c r="N75" s="12"/>
      <c r="O75" s="11"/>
      <c r="P75" s="10"/>
      <c r="Q75" s="31">
        <v>73.163486200403568</v>
      </c>
      <c r="R75" s="31">
        <v>71.502643412583893</v>
      </c>
      <c r="S75" s="31">
        <v>72.381739101653466</v>
      </c>
      <c r="T75" s="31">
        <v>73.486307450803878</v>
      </c>
      <c r="U75" s="31">
        <v>75.159861783969887</v>
      </c>
      <c r="V75" s="31">
        <v>75.00929587176941</v>
      </c>
      <c r="W75" s="31">
        <v>70.534186354518511</v>
      </c>
      <c r="X75" s="31">
        <v>75.688685899279022</v>
      </c>
      <c r="Y75" s="31">
        <v>92.623980860836014</v>
      </c>
      <c r="Z75" s="11"/>
      <c r="AA75" s="10"/>
      <c r="AB75" s="12"/>
      <c r="AC75" s="12">
        <v>97.18606809977139</v>
      </c>
      <c r="AD75" s="12"/>
      <c r="AE75" s="12"/>
      <c r="AF75" s="11">
        <v>90.53082820201233</v>
      </c>
      <c r="AG75" s="29">
        <v>83.96565564276753</v>
      </c>
      <c r="AH75" s="12"/>
      <c r="AI75" s="12"/>
      <c r="AJ75" s="12"/>
      <c r="AK75" s="12"/>
      <c r="AL75" s="11"/>
      <c r="AM75" s="10">
        <v>94.049716430041101</v>
      </c>
      <c r="AN75" s="12"/>
      <c r="AO75" s="12">
        <v>123.10329871239642</v>
      </c>
      <c r="AP75" s="11">
        <v>71.651585198751476</v>
      </c>
      <c r="AQ75" s="10"/>
      <c r="AR75" s="12"/>
      <c r="AS75" s="12"/>
      <c r="AT75" s="11"/>
      <c r="AU75" s="12"/>
    </row>
    <row r="76" spans="1:47" s="9" customFormat="1">
      <c r="A76" s="7">
        <v>33511</v>
      </c>
      <c r="B76" s="10"/>
      <c r="C76" s="11"/>
      <c r="D76" s="10"/>
      <c r="E76" s="12"/>
      <c r="F76" s="12"/>
      <c r="G76" s="12"/>
      <c r="H76" s="12"/>
      <c r="I76" s="12"/>
      <c r="J76" s="12"/>
      <c r="K76" s="12"/>
      <c r="L76" s="186">
        <v>71.039169049229585</v>
      </c>
      <c r="M76" s="10"/>
      <c r="N76" s="12"/>
      <c r="O76" s="11"/>
      <c r="P76" s="10"/>
      <c r="Q76" s="31">
        <v>72.500009279565631</v>
      </c>
      <c r="R76" s="31">
        <v>70.675671273352307</v>
      </c>
      <c r="S76" s="31">
        <v>70.554002568060341</v>
      </c>
      <c r="T76" s="31">
        <v>71.346514301339653</v>
      </c>
      <c r="U76" s="31">
        <v>74.154583273801506</v>
      </c>
      <c r="V76" s="31">
        <v>74.205821481426099</v>
      </c>
      <c r="W76" s="31">
        <v>69.19562785435825</v>
      </c>
      <c r="X76" s="31">
        <v>74.470348851633688</v>
      </c>
      <c r="Y76" s="31">
        <v>91.487137616441686</v>
      </c>
      <c r="Z76" s="11"/>
      <c r="AA76" s="10"/>
      <c r="AB76" s="12"/>
      <c r="AC76" s="12">
        <v>95.489666468364803</v>
      </c>
      <c r="AD76" s="12"/>
      <c r="AE76" s="12"/>
      <c r="AF76" s="11">
        <v>91.279389775287413</v>
      </c>
      <c r="AG76" s="29">
        <v>82.354904430140436</v>
      </c>
      <c r="AH76" s="12"/>
      <c r="AI76" s="12"/>
      <c r="AJ76" s="12"/>
      <c r="AK76" s="12"/>
      <c r="AL76" s="11"/>
      <c r="AM76" s="10">
        <v>97.239269104888109</v>
      </c>
      <c r="AN76" s="12"/>
      <c r="AO76" s="12">
        <v>125.13158586979375</v>
      </c>
      <c r="AP76" s="11">
        <v>71.037770000025773</v>
      </c>
      <c r="AQ76" s="10"/>
      <c r="AR76" s="12"/>
      <c r="AS76" s="12"/>
      <c r="AT76" s="11"/>
      <c r="AU76" s="12"/>
    </row>
    <row r="77" spans="1:47" s="9" customFormat="1">
      <c r="A77" s="7">
        <v>33542</v>
      </c>
      <c r="B77" s="10"/>
      <c r="C77" s="11"/>
      <c r="D77" s="10"/>
      <c r="E77" s="12"/>
      <c r="F77" s="12"/>
      <c r="G77" s="12"/>
      <c r="H77" s="12"/>
      <c r="I77" s="12"/>
      <c r="J77" s="12"/>
      <c r="K77" s="12"/>
      <c r="L77" s="186">
        <v>72.307337581180875</v>
      </c>
      <c r="M77" s="10"/>
      <c r="N77" s="12"/>
      <c r="O77" s="11"/>
      <c r="P77" s="10"/>
      <c r="Q77" s="31">
        <v>72.788955156619338</v>
      </c>
      <c r="R77" s="31">
        <v>69.470177397433176</v>
      </c>
      <c r="S77" s="31">
        <v>71.145808320293582</v>
      </c>
      <c r="T77" s="31">
        <v>69.862151620737919</v>
      </c>
      <c r="U77" s="31">
        <v>73.242165340195783</v>
      </c>
      <c r="V77" s="31">
        <v>74.948082608297398</v>
      </c>
      <c r="W77" s="31">
        <v>67.817235144189439</v>
      </c>
      <c r="X77" s="31">
        <v>76.055148828850577</v>
      </c>
      <c r="Y77" s="31">
        <v>90.847464739197434</v>
      </c>
      <c r="Z77" s="11"/>
      <c r="AA77" s="10"/>
      <c r="AB77" s="12"/>
      <c r="AC77" s="12">
        <v>94.578956738472485</v>
      </c>
      <c r="AD77" s="12"/>
      <c r="AE77" s="12"/>
      <c r="AF77" s="11">
        <v>91.176260404523489</v>
      </c>
      <c r="AG77" s="29">
        <v>85.156583639028199</v>
      </c>
      <c r="AH77" s="12"/>
      <c r="AI77" s="12"/>
      <c r="AJ77" s="12"/>
      <c r="AK77" s="12"/>
      <c r="AL77" s="11"/>
      <c r="AM77" s="10">
        <v>97.443350659355161</v>
      </c>
      <c r="AN77" s="12"/>
      <c r="AO77" s="12">
        <v>126.88937723196607</v>
      </c>
      <c r="AP77" s="11">
        <v>71.078691023114629</v>
      </c>
      <c r="AQ77" s="10"/>
      <c r="AR77" s="12"/>
      <c r="AS77" s="12"/>
      <c r="AT77" s="11"/>
      <c r="AU77" s="12"/>
    </row>
    <row r="78" spans="1:47" s="9" customFormat="1">
      <c r="A78" s="7">
        <v>33571</v>
      </c>
      <c r="B78" s="10"/>
      <c r="C78" s="11"/>
      <c r="D78" s="10"/>
      <c r="E78" s="12"/>
      <c r="F78" s="12"/>
      <c r="G78" s="12"/>
      <c r="H78" s="12"/>
      <c r="I78" s="12"/>
      <c r="J78" s="12"/>
      <c r="K78" s="12"/>
      <c r="L78" s="186">
        <v>70.004112645212629</v>
      </c>
      <c r="M78" s="10"/>
      <c r="N78" s="12"/>
      <c r="O78" s="11"/>
      <c r="P78" s="10"/>
      <c r="Q78" s="31">
        <v>72.960062694465094</v>
      </c>
      <c r="R78" s="31">
        <v>69.496231504608417</v>
      </c>
      <c r="S78" s="31">
        <v>70.388625851459835</v>
      </c>
      <c r="T78" s="31">
        <v>68.961637313203724</v>
      </c>
      <c r="U78" s="31">
        <v>72.849876555852759</v>
      </c>
      <c r="V78" s="31">
        <v>73.156572690073645</v>
      </c>
      <c r="W78" s="31">
        <v>67.127198963342039</v>
      </c>
      <c r="X78" s="31">
        <v>74.250611928752207</v>
      </c>
      <c r="Y78" s="31">
        <v>91.634929255155413</v>
      </c>
      <c r="Z78" s="11"/>
      <c r="AA78" s="10"/>
      <c r="AB78" s="12"/>
      <c r="AC78" s="12">
        <v>95.379693808553696</v>
      </c>
      <c r="AD78" s="12"/>
      <c r="AE78" s="12"/>
      <c r="AF78" s="11">
        <v>86.510886016683116</v>
      </c>
      <c r="AG78" s="29">
        <v>84.583415133950155</v>
      </c>
      <c r="AH78" s="12"/>
      <c r="AI78" s="12"/>
      <c r="AJ78" s="12"/>
      <c r="AK78" s="12"/>
      <c r="AL78" s="11"/>
      <c r="AM78" s="10">
        <v>101.16245783849804</v>
      </c>
      <c r="AN78" s="12"/>
      <c r="AO78" s="12">
        <v>130.79729841769341</v>
      </c>
      <c r="AP78" s="11">
        <v>69.276075945080635</v>
      </c>
      <c r="AQ78" s="10"/>
      <c r="AR78" s="12"/>
      <c r="AS78" s="12"/>
      <c r="AT78" s="11"/>
      <c r="AU78" s="12"/>
    </row>
    <row r="79" spans="1:47" s="9" customFormat="1">
      <c r="A79" s="7">
        <v>33603</v>
      </c>
      <c r="B79" s="10"/>
      <c r="C79" s="11"/>
      <c r="D79" s="10"/>
      <c r="E79" s="12"/>
      <c r="F79" s="12"/>
      <c r="G79" s="12"/>
      <c r="H79" s="12"/>
      <c r="I79" s="12"/>
      <c r="J79" s="12"/>
      <c r="K79" s="12"/>
      <c r="L79" s="186">
        <v>69.221322934618286</v>
      </c>
      <c r="M79" s="10"/>
      <c r="N79" s="12"/>
      <c r="O79" s="11"/>
      <c r="P79" s="10"/>
      <c r="Q79" s="31">
        <v>73.52567773019274</v>
      </c>
      <c r="R79" s="31">
        <v>69.495010721042362</v>
      </c>
      <c r="S79" s="31">
        <v>70.543245368939537</v>
      </c>
      <c r="T79" s="31">
        <v>65.377874490752916</v>
      </c>
      <c r="U79" s="31">
        <v>72.536760532279715</v>
      </c>
      <c r="V79" s="31">
        <v>74.548708641619967</v>
      </c>
      <c r="W79" s="31">
        <v>63.789737126741507</v>
      </c>
      <c r="X79" s="31">
        <v>73.058350935452026</v>
      </c>
      <c r="Y79" s="31">
        <v>88.41751497529367</v>
      </c>
      <c r="Z79" s="11"/>
      <c r="AA79" s="10"/>
      <c r="AB79" s="12"/>
      <c r="AC79" s="12">
        <v>97.806757557794896</v>
      </c>
      <c r="AD79" s="12"/>
      <c r="AE79" s="12"/>
      <c r="AF79" s="11">
        <v>83.762051964504295</v>
      </c>
      <c r="AG79" s="29">
        <v>84.618107135038827</v>
      </c>
      <c r="AH79" s="12"/>
      <c r="AI79" s="12"/>
      <c r="AJ79" s="12"/>
      <c r="AK79" s="12"/>
      <c r="AL79" s="11"/>
      <c r="AM79" s="10">
        <v>95.956895648733351</v>
      </c>
      <c r="AN79" s="12"/>
      <c r="AO79" s="12">
        <v>134.67332654962607</v>
      </c>
      <c r="AP79" s="11">
        <v>68.187944294707435</v>
      </c>
      <c r="AQ79" s="10"/>
      <c r="AR79" s="12"/>
      <c r="AS79" s="12"/>
      <c r="AT79" s="11"/>
      <c r="AU79" s="12"/>
    </row>
    <row r="80" spans="1:47" s="9" customFormat="1">
      <c r="A80" s="7">
        <v>33634</v>
      </c>
      <c r="B80" s="10"/>
      <c r="C80" s="11"/>
      <c r="D80" s="10"/>
      <c r="E80" s="12"/>
      <c r="F80" s="12"/>
      <c r="G80" s="12"/>
      <c r="H80" s="12"/>
      <c r="I80" s="12"/>
      <c r="J80" s="12"/>
      <c r="K80" s="12"/>
      <c r="L80" s="186">
        <v>75.759789797365698</v>
      </c>
      <c r="M80" s="10"/>
      <c r="N80" s="12"/>
      <c r="O80" s="11"/>
      <c r="P80" s="10"/>
      <c r="Q80" s="31">
        <v>76.722176882646366</v>
      </c>
      <c r="R80" s="31">
        <v>73.186690908648416</v>
      </c>
      <c r="S80" s="31">
        <v>72.56422635637982</v>
      </c>
      <c r="T80" s="31">
        <v>66.619603825397874</v>
      </c>
      <c r="U80" s="31">
        <v>75.166626815238104</v>
      </c>
      <c r="V80" s="31">
        <v>77.219396834256671</v>
      </c>
      <c r="W80" s="31">
        <v>64.281118378615815</v>
      </c>
      <c r="X80" s="31">
        <v>73.696068635057159</v>
      </c>
      <c r="Y80" s="31">
        <v>91.041187547695344</v>
      </c>
      <c r="Z80" s="11"/>
      <c r="AA80" s="10"/>
      <c r="AB80" s="12"/>
      <c r="AC80" s="12">
        <v>96.119577238046475</v>
      </c>
      <c r="AD80" s="12"/>
      <c r="AE80" s="12"/>
      <c r="AF80" s="11">
        <v>85.05237975397624</v>
      </c>
      <c r="AG80" s="29">
        <v>92.830088729044718</v>
      </c>
      <c r="AH80" s="12"/>
      <c r="AI80" s="12"/>
      <c r="AJ80" s="12"/>
      <c r="AK80" s="12"/>
      <c r="AL80" s="11"/>
      <c r="AM80" s="10">
        <v>90.000831221249669</v>
      </c>
      <c r="AN80" s="12"/>
      <c r="AO80" s="12">
        <v>128.7413555409195</v>
      </c>
      <c r="AP80" s="11">
        <v>67.259766834242825</v>
      </c>
      <c r="AQ80" s="10"/>
      <c r="AR80" s="12"/>
      <c r="AS80" s="12"/>
      <c r="AT80" s="11"/>
      <c r="AU80" s="12"/>
    </row>
    <row r="81" spans="1:47" s="9" customFormat="1">
      <c r="A81" s="7">
        <v>33662</v>
      </c>
      <c r="B81" s="10"/>
      <c r="C81" s="11"/>
      <c r="D81" s="10"/>
      <c r="E81" s="12"/>
      <c r="F81" s="12"/>
      <c r="G81" s="12"/>
      <c r="H81" s="12"/>
      <c r="I81" s="12"/>
      <c r="J81" s="12"/>
      <c r="K81" s="12"/>
      <c r="L81" s="186">
        <v>80.586245512541439</v>
      </c>
      <c r="M81" s="10"/>
      <c r="N81" s="12"/>
      <c r="O81" s="11"/>
      <c r="P81" s="10"/>
      <c r="Q81" s="31">
        <v>76.73028601614331</v>
      </c>
      <c r="R81" s="31">
        <v>72.742012244250887</v>
      </c>
      <c r="S81" s="31">
        <v>71.569528298317792</v>
      </c>
      <c r="T81" s="31">
        <v>66.569089382486752</v>
      </c>
      <c r="U81" s="31">
        <v>74.626552774987829</v>
      </c>
      <c r="V81" s="31">
        <v>77.056444375143855</v>
      </c>
      <c r="W81" s="31">
        <v>62.793912382174398</v>
      </c>
      <c r="X81" s="31">
        <v>73.167666968792048</v>
      </c>
      <c r="Y81" s="31">
        <v>92.515730427408272</v>
      </c>
      <c r="Z81" s="11"/>
      <c r="AA81" s="10"/>
      <c r="AB81" s="12"/>
      <c r="AC81" s="12">
        <v>93.609082051046244</v>
      </c>
      <c r="AD81" s="12"/>
      <c r="AE81" s="12"/>
      <c r="AF81" s="11">
        <v>84.57727477990305</v>
      </c>
      <c r="AG81" s="29">
        <v>100.5457578635561</v>
      </c>
      <c r="AH81" s="12"/>
      <c r="AI81" s="12"/>
      <c r="AJ81" s="12"/>
      <c r="AK81" s="12"/>
      <c r="AL81" s="11"/>
      <c r="AM81" s="10">
        <v>84.80669689236872</v>
      </c>
      <c r="AN81" s="12"/>
      <c r="AO81" s="12">
        <v>126.31504234236812</v>
      </c>
      <c r="AP81" s="11">
        <v>66.518464824864026</v>
      </c>
      <c r="AQ81" s="10"/>
      <c r="AR81" s="12"/>
      <c r="AS81" s="12"/>
      <c r="AT81" s="11"/>
      <c r="AU81" s="12"/>
    </row>
    <row r="82" spans="1:47" s="9" customFormat="1">
      <c r="A82" s="7">
        <v>33694</v>
      </c>
      <c r="B82" s="10"/>
      <c r="C82" s="11"/>
      <c r="D82" s="10"/>
      <c r="E82" s="12"/>
      <c r="F82" s="12"/>
      <c r="G82" s="12"/>
      <c r="H82" s="12"/>
      <c r="I82" s="12"/>
      <c r="J82" s="12"/>
      <c r="K82" s="12"/>
      <c r="L82" s="186">
        <v>80.53038935310731</v>
      </c>
      <c r="M82" s="10"/>
      <c r="N82" s="12"/>
      <c r="O82" s="11"/>
      <c r="P82" s="10"/>
      <c r="Q82" s="31">
        <v>75.047325344168058</v>
      </c>
      <c r="R82" s="31">
        <v>71.469684934442739</v>
      </c>
      <c r="S82" s="31">
        <v>71.079011418527415</v>
      </c>
      <c r="T82" s="31">
        <v>65.858999293426166</v>
      </c>
      <c r="U82" s="31">
        <v>73.302699759397697</v>
      </c>
      <c r="V82" s="31">
        <v>77.082047079833643</v>
      </c>
      <c r="W82" s="31">
        <v>61.483618021990516</v>
      </c>
      <c r="X82" s="31">
        <v>73.236636549243158</v>
      </c>
      <c r="Y82" s="31">
        <v>90.985514154351563</v>
      </c>
      <c r="Z82" s="11"/>
      <c r="AA82" s="10"/>
      <c r="AB82" s="12"/>
      <c r="AC82" s="12">
        <v>93.301795868276898</v>
      </c>
      <c r="AD82" s="12"/>
      <c r="AE82" s="12"/>
      <c r="AF82" s="11">
        <v>85.932268678248647</v>
      </c>
      <c r="AG82" s="29">
        <v>99.945101139723107</v>
      </c>
      <c r="AH82" s="12"/>
      <c r="AI82" s="12"/>
      <c r="AJ82" s="12"/>
      <c r="AK82" s="12"/>
      <c r="AL82" s="11"/>
      <c r="AM82" s="10">
        <v>84.817554712427395</v>
      </c>
      <c r="AN82" s="12"/>
      <c r="AO82" s="12">
        <v>126.29391901055862</v>
      </c>
      <c r="AP82" s="11">
        <v>65.862813805434101</v>
      </c>
      <c r="AQ82" s="10"/>
      <c r="AR82" s="12"/>
      <c r="AS82" s="12"/>
      <c r="AT82" s="11"/>
      <c r="AU82" s="12"/>
    </row>
    <row r="83" spans="1:47" s="9" customFormat="1">
      <c r="A83" s="7">
        <v>33724</v>
      </c>
      <c r="B83" s="10"/>
      <c r="C83" s="11"/>
      <c r="D83" s="10"/>
      <c r="E83" s="12"/>
      <c r="F83" s="12"/>
      <c r="G83" s="12"/>
      <c r="H83" s="12"/>
      <c r="I83" s="12"/>
      <c r="J83" s="12"/>
      <c r="K83" s="12"/>
      <c r="L83" s="186">
        <v>80.005924711578359</v>
      </c>
      <c r="M83" s="10"/>
      <c r="N83" s="12"/>
      <c r="O83" s="11"/>
      <c r="P83" s="10"/>
      <c r="Q83" s="31">
        <v>77.569862020571605</v>
      </c>
      <c r="R83" s="31">
        <v>74.468212206241688</v>
      </c>
      <c r="S83" s="31">
        <v>73.693981820088283</v>
      </c>
      <c r="T83" s="31">
        <v>67.428335883336104</v>
      </c>
      <c r="U83" s="31">
        <v>75.183676712278256</v>
      </c>
      <c r="V83" s="31">
        <v>75.9422340167702</v>
      </c>
      <c r="W83" s="31">
        <v>62.981079452385799</v>
      </c>
      <c r="X83" s="31">
        <v>74.514454786635113</v>
      </c>
      <c r="Y83" s="31">
        <v>90.75203563856725</v>
      </c>
      <c r="Z83" s="11"/>
      <c r="AA83" s="10"/>
      <c r="AB83" s="12"/>
      <c r="AC83" s="12">
        <v>91.900288059991837</v>
      </c>
      <c r="AD83" s="12"/>
      <c r="AE83" s="12"/>
      <c r="AF83" s="11">
        <v>86.74802659090804</v>
      </c>
      <c r="AG83" s="29">
        <v>100.39862771943768</v>
      </c>
      <c r="AH83" s="12"/>
      <c r="AI83" s="12"/>
      <c r="AJ83" s="12"/>
      <c r="AK83" s="12"/>
      <c r="AL83" s="11"/>
      <c r="AM83" s="10">
        <v>86.461521671338389</v>
      </c>
      <c r="AN83" s="12"/>
      <c r="AO83" s="12">
        <v>125.36221253333363</v>
      </c>
      <c r="AP83" s="11">
        <v>65.055723634890427</v>
      </c>
      <c r="AQ83" s="10"/>
      <c r="AR83" s="12"/>
      <c r="AS83" s="12"/>
      <c r="AT83" s="11"/>
      <c r="AU83" s="12"/>
    </row>
    <row r="84" spans="1:47" s="9" customFormat="1">
      <c r="A84" s="7">
        <v>33753</v>
      </c>
      <c r="B84" s="10"/>
      <c r="C84" s="11"/>
      <c r="D84" s="10"/>
      <c r="E84" s="12"/>
      <c r="F84" s="12"/>
      <c r="G84" s="12"/>
      <c r="H84" s="12"/>
      <c r="I84" s="12"/>
      <c r="J84" s="12"/>
      <c r="K84" s="12"/>
      <c r="L84" s="186">
        <v>78.613460319867016</v>
      </c>
      <c r="M84" s="10"/>
      <c r="N84" s="12"/>
      <c r="O84" s="11"/>
      <c r="P84" s="10"/>
      <c r="Q84" s="31">
        <v>79.819373416934397</v>
      </c>
      <c r="R84" s="31">
        <v>76.931351382278194</v>
      </c>
      <c r="S84" s="31">
        <v>75.146997930578351</v>
      </c>
      <c r="T84" s="31">
        <v>68.466479959730506</v>
      </c>
      <c r="U84" s="31">
        <v>76.681801952381377</v>
      </c>
      <c r="V84" s="31">
        <v>76.64909025294277</v>
      </c>
      <c r="W84" s="31">
        <v>64.333543602559757</v>
      </c>
      <c r="X84" s="31">
        <v>75.02063089930968</v>
      </c>
      <c r="Y84" s="31">
        <v>92.676713085457152</v>
      </c>
      <c r="Z84" s="11"/>
      <c r="AA84" s="10"/>
      <c r="AB84" s="12"/>
      <c r="AC84" s="12">
        <v>92.560764771356091</v>
      </c>
      <c r="AD84" s="12"/>
      <c r="AE84" s="12"/>
      <c r="AF84" s="11">
        <v>87.568519294996378</v>
      </c>
      <c r="AG84" s="29">
        <v>101.27576559245612</v>
      </c>
      <c r="AH84" s="12"/>
      <c r="AI84" s="12"/>
      <c r="AJ84" s="12"/>
      <c r="AK84" s="12"/>
      <c r="AL84" s="11"/>
      <c r="AM84" s="10">
        <v>87.844473978217167</v>
      </c>
      <c r="AN84" s="12"/>
      <c r="AO84" s="12">
        <v>127.65892097437612</v>
      </c>
      <c r="AP84" s="11">
        <v>63.98106316983727</v>
      </c>
      <c r="AQ84" s="10"/>
      <c r="AR84" s="12"/>
      <c r="AS84" s="12"/>
      <c r="AT84" s="11"/>
      <c r="AU84" s="12"/>
    </row>
    <row r="85" spans="1:47" s="9" customFormat="1">
      <c r="A85" s="7">
        <v>33785</v>
      </c>
      <c r="B85" s="10"/>
      <c r="C85" s="11"/>
      <c r="D85" s="10"/>
      <c r="E85" s="12"/>
      <c r="F85" s="12"/>
      <c r="G85" s="12"/>
      <c r="H85" s="12"/>
      <c r="I85" s="12"/>
      <c r="J85" s="12"/>
      <c r="K85" s="12"/>
      <c r="L85" s="186">
        <v>78.763938131041286</v>
      </c>
      <c r="M85" s="10"/>
      <c r="N85" s="12"/>
      <c r="O85" s="11"/>
      <c r="P85" s="10"/>
      <c r="Q85" s="31">
        <v>79.071521595705605</v>
      </c>
      <c r="R85" s="31">
        <v>75.867204543113516</v>
      </c>
      <c r="S85" s="31">
        <v>74.385661414100412</v>
      </c>
      <c r="T85" s="31">
        <v>66.793431365717154</v>
      </c>
      <c r="U85" s="31">
        <v>75.225187449257717</v>
      </c>
      <c r="V85" s="31">
        <v>76.212416386777434</v>
      </c>
      <c r="W85" s="31">
        <v>62.935114452009067</v>
      </c>
      <c r="X85" s="31">
        <v>72.706275869612838</v>
      </c>
      <c r="Y85" s="31">
        <v>91.624888481769489</v>
      </c>
      <c r="Z85" s="11"/>
      <c r="AA85" s="10"/>
      <c r="AB85" s="12"/>
      <c r="AC85" s="12">
        <v>91.668063323312694</v>
      </c>
      <c r="AD85" s="12"/>
      <c r="AE85" s="12"/>
      <c r="AF85" s="11">
        <v>90.151196910156955</v>
      </c>
      <c r="AG85" s="29">
        <v>102.5701166910228</v>
      </c>
      <c r="AH85" s="12"/>
      <c r="AI85" s="12"/>
      <c r="AJ85" s="12"/>
      <c r="AK85" s="12"/>
      <c r="AL85" s="11"/>
      <c r="AM85" s="10">
        <v>89.704694122529943</v>
      </c>
      <c r="AN85" s="12"/>
      <c r="AO85" s="12">
        <v>128.28091046195584</v>
      </c>
      <c r="AP85" s="11">
        <v>62.725294791521883</v>
      </c>
      <c r="AQ85" s="10"/>
      <c r="AR85" s="12"/>
      <c r="AS85" s="12"/>
      <c r="AT85" s="11"/>
      <c r="AU85" s="12"/>
    </row>
    <row r="86" spans="1:47" s="9" customFormat="1">
      <c r="A86" s="7">
        <v>33816</v>
      </c>
      <c r="B86" s="10"/>
      <c r="C86" s="11"/>
      <c r="D86" s="10"/>
      <c r="E86" s="12"/>
      <c r="F86" s="12"/>
      <c r="G86" s="12"/>
      <c r="H86" s="12"/>
      <c r="I86" s="12"/>
      <c r="J86" s="12"/>
      <c r="K86" s="12"/>
      <c r="L86" s="186">
        <v>77.581224241499143</v>
      </c>
      <c r="M86" s="10"/>
      <c r="N86" s="12"/>
      <c r="O86" s="11"/>
      <c r="P86" s="10"/>
      <c r="Q86" s="31">
        <v>77.887402551458294</v>
      </c>
      <c r="R86" s="31">
        <v>76.018108535765208</v>
      </c>
      <c r="S86" s="31">
        <v>75.252679191182821</v>
      </c>
      <c r="T86" s="31">
        <v>67.687508086583421</v>
      </c>
      <c r="U86" s="31">
        <v>76.001399238394342</v>
      </c>
      <c r="V86" s="31">
        <v>74.977287232101489</v>
      </c>
      <c r="W86" s="31">
        <v>64.322941859749264</v>
      </c>
      <c r="X86" s="31">
        <v>72.57993000625747</v>
      </c>
      <c r="Y86" s="31">
        <v>90.726815365643404</v>
      </c>
      <c r="Z86" s="11"/>
      <c r="AA86" s="10"/>
      <c r="AB86" s="12"/>
      <c r="AC86" s="12">
        <v>91.785690359361041</v>
      </c>
      <c r="AD86" s="12"/>
      <c r="AE86" s="12"/>
      <c r="AF86" s="11">
        <v>90.544742421794126</v>
      </c>
      <c r="AG86" s="29">
        <v>102.09136523606701</v>
      </c>
      <c r="AH86" s="12"/>
      <c r="AI86" s="12"/>
      <c r="AJ86" s="12"/>
      <c r="AK86" s="12"/>
      <c r="AL86" s="11"/>
      <c r="AM86" s="10">
        <v>91.064947610709027</v>
      </c>
      <c r="AN86" s="12"/>
      <c r="AO86" s="12">
        <v>130.56373444610412</v>
      </c>
      <c r="AP86" s="11">
        <v>61.798849097541378</v>
      </c>
      <c r="AQ86" s="10"/>
      <c r="AR86" s="12"/>
      <c r="AS86" s="12"/>
      <c r="AT86" s="11"/>
      <c r="AU86" s="12"/>
    </row>
    <row r="87" spans="1:47" s="9" customFormat="1">
      <c r="A87" s="7">
        <v>33847</v>
      </c>
      <c r="B87" s="10"/>
      <c r="C87" s="11"/>
      <c r="D87" s="10"/>
      <c r="E87" s="12"/>
      <c r="F87" s="12"/>
      <c r="G87" s="12"/>
      <c r="H87" s="12"/>
      <c r="I87" s="12"/>
      <c r="J87" s="12"/>
      <c r="K87" s="12"/>
      <c r="L87" s="186">
        <v>73.249303838105561</v>
      </c>
      <c r="M87" s="10"/>
      <c r="N87" s="12"/>
      <c r="O87" s="11"/>
      <c r="P87" s="10"/>
      <c r="Q87" s="31">
        <v>74.461487526001093</v>
      </c>
      <c r="R87" s="31">
        <v>73.795020128061068</v>
      </c>
      <c r="S87" s="31">
        <v>72.254935057561468</v>
      </c>
      <c r="T87" s="31">
        <v>66.590718044814096</v>
      </c>
      <c r="U87" s="31">
        <v>75.308778283988687</v>
      </c>
      <c r="V87" s="31">
        <v>72.268510682480553</v>
      </c>
      <c r="W87" s="31">
        <v>65.098604430455367</v>
      </c>
      <c r="X87" s="31">
        <v>69.51311574582202</v>
      </c>
      <c r="Y87" s="31">
        <v>94.101335986245459</v>
      </c>
      <c r="Z87" s="11"/>
      <c r="AA87" s="10"/>
      <c r="AB87" s="12"/>
      <c r="AC87" s="12">
        <v>91.328343406952655</v>
      </c>
      <c r="AD87" s="12"/>
      <c r="AE87" s="12"/>
      <c r="AF87" s="11">
        <v>92.368247095810972</v>
      </c>
      <c r="AG87" s="29">
        <v>97.881615302428685</v>
      </c>
      <c r="AH87" s="12"/>
      <c r="AI87" s="12"/>
      <c r="AJ87" s="12"/>
      <c r="AK87" s="12"/>
      <c r="AL87" s="11"/>
      <c r="AM87" s="10">
        <v>93.247837479343247</v>
      </c>
      <c r="AN87" s="12"/>
      <c r="AO87" s="12">
        <v>133.01731705117393</v>
      </c>
      <c r="AP87" s="11">
        <v>62.038607917834156</v>
      </c>
      <c r="AQ87" s="10"/>
      <c r="AR87" s="12"/>
      <c r="AS87" s="12"/>
      <c r="AT87" s="11"/>
      <c r="AU87" s="12"/>
    </row>
    <row r="88" spans="1:47" s="9" customFormat="1">
      <c r="A88" s="7">
        <v>33877</v>
      </c>
      <c r="B88" s="10"/>
      <c r="C88" s="11"/>
      <c r="D88" s="10"/>
      <c r="E88" s="12"/>
      <c r="F88" s="12"/>
      <c r="G88" s="12"/>
      <c r="H88" s="12"/>
      <c r="I88" s="12"/>
      <c r="J88" s="12"/>
      <c r="K88" s="12"/>
      <c r="L88" s="186">
        <v>74.345403490250604</v>
      </c>
      <c r="M88" s="10"/>
      <c r="N88" s="12"/>
      <c r="O88" s="11"/>
      <c r="P88" s="10"/>
      <c r="Q88" s="31">
        <v>74.206682906639784</v>
      </c>
      <c r="R88" s="31">
        <v>74.844358183893547</v>
      </c>
      <c r="S88" s="31">
        <v>73.033691660273448</v>
      </c>
      <c r="T88" s="31">
        <v>66.296953953281587</v>
      </c>
      <c r="U88" s="31">
        <v>75.380014083634677</v>
      </c>
      <c r="V88" s="31">
        <v>72.864212207117504</v>
      </c>
      <c r="W88" s="31">
        <v>64.357542691758454</v>
      </c>
      <c r="X88" s="31">
        <v>68.977089824547576</v>
      </c>
      <c r="Y88" s="31">
        <v>94.368897876103404</v>
      </c>
      <c r="Z88" s="11"/>
      <c r="AA88" s="10"/>
      <c r="AB88" s="12"/>
      <c r="AC88" s="12">
        <v>90.921008754891844</v>
      </c>
      <c r="AD88" s="12"/>
      <c r="AE88" s="12"/>
      <c r="AF88" s="11">
        <v>93.13705881520022</v>
      </c>
      <c r="AG88" s="29">
        <v>98.263028108864376</v>
      </c>
      <c r="AH88" s="12"/>
      <c r="AI88" s="12"/>
      <c r="AJ88" s="12"/>
      <c r="AK88" s="12"/>
      <c r="AL88" s="11"/>
      <c r="AM88" s="10">
        <v>92.446096758050331</v>
      </c>
      <c r="AN88" s="12"/>
      <c r="AO88" s="12">
        <v>131.53426937386746</v>
      </c>
      <c r="AP88" s="11">
        <v>62.509214047143701</v>
      </c>
      <c r="AQ88" s="10"/>
      <c r="AR88" s="12"/>
      <c r="AS88" s="12"/>
      <c r="AT88" s="11"/>
      <c r="AU88" s="12"/>
    </row>
    <row r="89" spans="1:47" s="9" customFormat="1">
      <c r="A89" s="7">
        <v>33907</v>
      </c>
      <c r="B89" s="10"/>
      <c r="C89" s="11"/>
      <c r="D89" s="10"/>
      <c r="E89" s="12"/>
      <c r="F89" s="12"/>
      <c r="G89" s="12"/>
      <c r="H89" s="12"/>
      <c r="I89" s="12"/>
      <c r="J89" s="12"/>
      <c r="K89" s="12"/>
      <c r="L89" s="186">
        <v>74.813999832523365</v>
      </c>
      <c r="M89" s="10"/>
      <c r="N89" s="12"/>
      <c r="O89" s="11"/>
      <c r="P89" s="10"/>
      <c r="Q89" s="31">
        <v>76.858864117272006</v>
      </c>
      <c r="R89" s="31">
        <v>77.098369797415714</v>
      </c>
      <c r="S89" s="31">
        <v>76.221921480349451</v>
      </c>
      <c r="T89" s="31">
        <v>65.19754523186657</v>
      </c>
      <c r="U89" s="31">
        <v>76.672939039355782</v>
      </c>
      <c r="V89" s="31">
        <v>74.360384839177186</v>
      </c>
      <c r="W89" s="31">
        <v>63.503016222401499</v>
      </c>
      <c r="X89" s="31">
        <v>69.424122001407241</v>
      </c>
      <c r="Y89" s="31">
        <v>93.472400383953399</v>
      </c>
      <c r="Z89" s="11"/>
      <c r="AA89" s="10"/>
      <c r="AB89" s="12"/>
      <c r="AC89" s="12">
        <v>90.906165119072142</v>
      </c>
      <c r="AD89" s="12"/>
      <c r="AE89" s="12"/>
      <c r="AF89" s="11">
        <v>93.113545549063488</v>
      </c>
      <c r="AG89" s="29">
        <v>98.034210343355454</v>
      </c>
      <c r="AH89" s="12"/>
      <c r="AI89" s="12"/>
      <c r="AJ89" s="12"/>
      <c r="AK89" s="12"/>
      <c r="AL89" s="11"/>
      <c r="AM89" s="10">
        <v>90.223643740215451</v>
      </c>
      <c r="AN89" s="12"/>
      <c r="AO89" s="12">
        <v>132.82791306154959</v>
      </c>
      <c r="AP89" s="11">
        <v>61.23728907367564</v>
      </c>
      <c r="AQ89" s="10"/>
      <c r="AR89" s="12"/>
      <c r="AS89" s="12"/>
      <c r="AT89" s="11"/>
      <c r="AU89" s="12"/>
    </row>
    <row r="90" spans="1:47" s="9" customFormat="1">
      <c r="A90" s="7">
        <v>33938</v>
      </c>
      <c r="B90" s="10"/>
      <c r="C90" s="11"/>
      <c r="D90" s="10"/>
      <c r="E90" s="12"/>
      <c r="F90" s="12"/>
      <c r="G90" s="12"/>
      <c r="H90" s="12"/>
      <c r="I90" s="12"/>
      <c r="J90" s="12"/>
      <c r="K90" s="12"/>
      <c r="L90" s="186">
        <v>74.530308419188955</v>
      </c>
      <c r="M90" s="10"/>
      <c r="N90" s="12"/>
      <c r="O90" s="11"/>
      <c r="P90" s="10"/>
      <c r="Q90" s="31">
        <v>77.164107415249646</v>
      </c>
      <c r="R90" s="31">
        <v>77.741251235297497</v>
      </c>
      <c r="S90" s="31">
        <v>76.089117542834657</v>
      </c>
      <c r="T90" s="31">
        <v>63.273636692948955</v>
      </c>
      <c r="U90" s="31">
        <v>75.671779174947474</v>
      </c>
      <c r="V90" s="31">
        <v>75.403543263649212</v>
      </c>
      <c r="W90" s="31">
        <v>62.391865421501969</v>
      </c>
      <c r="X90" s="31">
        <v>67.892117253742697</v>
      </c>
      <c r="Y90" s="31">
        <v>95.181324642441794</v>
      </c>
      <c r="Z90" s="11"/>
      <c r="AA90" s="10"/>
      <c r="AB90" s="12"/>
      <c r="AC90" s="12">
        <v>91.044662209125349</v>
      </c>
      <c r="AD90" s="12"/>
      <c r="AE90" s="12"/>
      <c r="AF90" s="11">
        <v>90.45717514829208</v>
      </c>
      <c r="AG90" s="29">
        <v>96.801030109992325</v>
      </c>
      <c r="AH90" s="12"/>
      <c r="AI90" s="12"/>
      <c r="AJ90" s="12"/>
      <c r="AK90" s="12"/>
      <c r="AL90" s="11"/>
      <c r="AM90" s="10">
        <v>85.164937443673978</v>
      </c>
      <c r="AN90" s="12"/>
      <c r="AO90" s="12">
        <v>131.49587457252164</v>
      </c>
      <c r="AP90" s="11">
        <v>60.357572481786335</v>
      </c>
      <c r="AQ90" s="10"/>
      <c r="AR90" s="12"/>
      <c r="AS90" s="12"/>
      <c r="AT90" s="11"/>
      <c r="AU90" s="12"/>
    </row>
    <row r="91" spans="1:47" s="9" customFormat="1">
      <c r="A91" s="7">
        <v>33969</v>
      </c>
      <c r="B91" s="10"/>
      <c r="C91" s="11"/>
      <c r="D91" s="10"/>
      <c r="E91" s="12"/>
      <c r="F91" s="12"/>
      <c r="G91" s="12"/>
      <c r="H91" s="12"/>
      <c r="I91" s="12"/>
      <c r="J91" s="12"/>
      <c r="K91" s="12"/>
      <c r="L91" s="186">
        <v>74.880019115190663</v>
      </c>
      <c r="M91" s="10"/>
      <c r="N91" s="12"/>
      <c r="O91" s="11"/>
      <c r="P91" s="10"/>
      <c r="Q91" s="31">
        <v>78.316687329084942</v>
      </c>
      <c r="R91" s="31">
        <v>78.014797448789778</v>
      </c>
      <c r="S91" s="31">
        <v>77.398041196303495</v>
      </c>
      <c r="T91" s="31">
        <v>64.049990415056243</v>
      </c>
      <c r="U91" s="31">
        <v>76.469450620985469</v>
      </c>
      <c r="V91" s="31">
        <v>75.992917173929058</v>
      </c>
      <c r="W91" s="31">
        <v>62.223662810194014</v>
      </c>
      <c r="X91" s="31">
        <v>69.035092515219148</v>
      </c>
      <c r="Y91" s="31">
        <v>93.504292385938243</v>
      </c>
      <c r="Z91" s="11"/>
      <c r="AA91" s="10"/>
      <c r="AB91" s="12"/>
      <c r="AC91" s="12">
        <v>91.522725423174251</v>
      </c>
      <c r="AD91" s="12"/>
      <c r="AE91" s="12"/>
      <c r="AF91" s="11">
        <v>92.043216451282632</v>
      </c>
      <c r="AG91" s="29">
        <v>99.239098462674008</v>
      </c>
      <c r="AH91" s="12"/>
      <c r="AI91" s="12"/>
      <c r="AJ91" s="12"/>
      <c r="AK91" s="12"/>
      <c r="AL91" s="11"/>
      <c r="AM91" s="10">
        <v>85.700926240460959</v>
      </c>
      <c r="AN91" s="12"/>
      <c r="AO91" s="12">
        <v>130.89798608916064</v>
      </c>
      <c r="AP91" s="11">
        <v>59.96208683133235</v>
      </c>
      <c r="AQ91" s="10"/>
      <c r="AR91" s="12"/>
      <c r="AS91" s="12"/>
      <c r="AT91" s="11"/>
      <c r="AU91" s="12"/>
    </row>
    <row r="92" spans="1:47" s="9" customFormat="1">
      <c r="A92" s="7">
        <v>33998</v>
      </c>
      <c r="B92" s="10"/>
      <c r="C92" s="11"/>
      <c r="D92" s="10"/>
      <c r="E92" s="12"/>
      <c r="F92" s="12"/>
      <c r="G92" s="12"/>
      <c r="H92" s="12"/>
      <c r="I92" s="12"/>
      <c r="J92" s="12"/>
      <c r="K92" s="12"/>
      <c r="L92" s="186">
        <v>77.249293443057226</v>
      </c>
      <c r="M92" s="10"/>
      <c r="N92" s="12"/>
      <c r="O92" s="11"/>
      <c r="P92" s="10"/>
      <c r="Q92" s="31">
        <v>77.818119627422234</v>
      </c>
      <c r="R92" s="31">
        <v>77.593112970430909</v>
      </c>
      <c r="S92" s="31">
        <v>77.260639895019835</v>
      </c>
      <c r="T92" s="31">
        <v>63.149062498957463</v>
      </c>
      <c r="U92" s="31">
        <v>77.226703017902125</v>
      </c>
      <c r="V92" s="31">
        <v>76.588491199054971</v>
      </c>
      <c r="W92" s="31">
        <v>61.591072797320493</v>
      </c>
      <c r="X92" s="31">
        <v>68.967714399525761</v>
      </c>
      <c r="Y92" s="31">
        <v>91.133721117364814</v>
      </c>
      <c r="Z92" s="11"/>
      <c r="AA92" s="10"/>
      <c r="AB92" s="12"/>
      <c r="AC92" s="12">
        <v>91.220522499673734</v>
      </c>
      <c r="AD92" s="12"/>
      <c r="AE92" s="12"/>
      <c r="AF92" s="11">
        <v>92.349876197336229</v>
      </c>
      <c r="AG92" s="29">
        <v>102.61154506876609</v>
      </c>
      <c r="AH92" s="12"/>
      <c r="AI92" s="12"/>
      <c r="AJ92" s="12"/>
      <c r="AK92" s="12"/>
      <c r="AL92" s="11"/>
      <c r="AM92" s="10">
        <v>86.815909849194227</v>
      </c>
      <c r="AN92" s="12"/>
      <c r="AO92" s="12">
        <v>125.58688898754926</v>
      </c>
      <c r="AP92" s="11">
        <v>59.66711466345965</v>
      </c>
      <c r="AQ92" s="10"/>
      <c r="AR92" s="12"/>
      <c r="AS92" s="12"/>
      <c r="AT92" s="11"/>
      <c r="AU92" s="12"/>
    </row>
    <row r="93" spans="1:47" s="9" customFormat="1">
      <c r="A93" s="7">
        <v>34026</v>
      </c>
      <c r="B93" s="10"/>
      <c r="C93" s="11"/>
      <c r="D93" s="10"/>
      <c r="E93" s="12"/>
      <c r="F93" s="12"/>
      <c r="G93" s="12"/>
      <c r="H93" s="12"/>
      <c r="I93" s="12"/>
      <c r="J93" s="12"/>
      <c r="K93" s="12"/>
      <c r="L93" s="186">
        <v>75.551174962575317</v>
      </c>
      <c r="M93" s="10"/>
      <c r="N93" s="12"/>
      <c r="O93" s="11"/>
      <c r="P93" s="10"/>
      <c r="Q93" s="31">
        <v>78.338422671768186</v>
      </c>
      <c r="R93" s="31">
        <v>79.442017222444022</v>
      </c>
      <c r="S93" s="31">
        <v>77.158631956689945</v>
      </c>
      <c r="T93" s="31">
        <v>63.45767154555336</v>
      </c>
      <c r="U93" s="31">
        <v>77.015048584863948</v>
      </c>
      <c r="V93" s="31">
        <v>75.804591221788854</v>
      </c>
      <c r="W93" s="31">
        <v>62.087379786557484</v>
      </c>
      <c r="X93" s="31">
        <v>66.992216242354246</v>
      </c>
      <c r="Y93" s="31">
        <v>90.855092576521429</v>
      </c>
      <c r="Z93" s="11"/>
      <c r="AA93" s="10"/>
      <c r="AB93" s="12"/>
      <c r="AC93" s="12">
        <v>90.621549796425171</v>
      </c>
      <c r="AD93" s="12"/>
      <c r="AE93" s="12"/>
      <c r="AF93" s="11">
        <v>93.9420153296264</v>
      </c>
      <c r="AG93" s="29">
        <v>102.05182706302007</v>
      </c>
      <c r="AH93" s="12"/>
      <c r="AI93" s="12"/>
      <c r="AJ93" s="12"/>
      <c r="AK93" s="12"/>
      <c r="AL93" s="11"/>
      <c r="AM93" s="10">
        <v>91.17924783771744</v>
      </c>
      <c r="AN93" s="12"/>
      <c r="AO93" s="12">
        <v>124.81852963523509</v>
      </c>
      <c r="AP93" s="11">
        <v>60.17669115721057</v>
      </c>
      <c r="AQ93" s="10"/>
      <c r="AR93" s="12"/>
      <c r="AS93" s="12"/>
      <c r="AT93" s="11"/>
      <c r="AU93" s="12"/>
    </row>
    <row r="94" spans="1:47" s="9" customFormat="1">
      <c r="A94" s="7">
        <v>34059</v>
      </c>
      <c r="B94" s="10"/>
      <c r="C94" s="11"/>
      <c r="D94" s="10"/>
      <c r="E94" s="12"/>
      <c r="F94" s="12"/>
      <c r="G94" s="12"/>
      <c r="H94" s="12"/>
      <c r="I94" s="12"/>
      <c r="J94" s="12"/>
      <c r="K94" s="12"/>
      <c r="L94" s="186">
        <v>73.027318622875597</v>
      </c>
      <c r="M94" s="10"/>
      <c r="N94" s="12"/>
      <c r="O94" s="11"/>
      <c r="P94" s="10"/>
      <c r="Q94" s="31">
        <v>76.599295181226267</v>
      </c>
      <c r="R94" s="31">
        <v>77.954522418605876</v>
      </c>
      <c r="S94" s="31">
        <v>75.063824747940572</v>
      </c>
      <c r="T94" s="31">
        <v>61.294593700194234</v>
      </c>
      <c r="U94" s="31">
        <v>75.252558845958745</v>
      </c>
      <c r="V94" s="31">
        <v>75.634679630618379</v>
      </c>
      <c r="W94" s="31">
        <v>61.14618144687747</v>
      </c>
      <c r="X94" s="31">
        <v>65.114984130816694</v>
      </c>
      <c r="Y94" s="31">
        <v>90.684760664337148</v>
      </c>
      <c r="Z94" s="11"/>
      <c r="AA94" s="10"/>
      <c r="AB94" s="12"/>
      <c r="AC94" s="12">
        <v>89.575400750894474</v>
      </c>
      <c r="AD94" s="12"/>
      <c r="AE94" s="12"/>
      <c r="AF94" s="11">
        <v>95.599818895136124</v>
      </c>
      <c r="AG94" s="29">
        <v>102.87046261790545</v>
      </c>
      <c r="AH94" s="12"/>
      <c r="AI94" s="12"/>
      <c r="AJ94" s="12"/>
      <c r="AK94" s="12"/>
      <c r="AL94" s="11"/>
      <c r="AM94" s="10">
        <v>92.331770637442773</v>
      </c>
      <c r="AN94" s="12"/>
      <c r="AO94" s="12">
        <v>125.18139169819629</v>
      </c>
      <c r="AP94" s="11">
        <v>59.455631488408031</v>
      </c>
      <c r="AQ94" s="10"/>
      <c r="AR94" s="12"/>
      <c r="AS94" s="12"/>
      <c r="AT94" s="11"/>
      <c r="AU94" s="12"/>
    </row>
    <row r="95" spans="1:47" s="9" customFormat="1">
      <c r="A95" s="7">
        <v>34089</v>
      </c>
      <c r="B95" s="10"/>
      <c r="C95" s="11"/>
      <c r="D95" s="10"/>
      <c r="E95" s="12"/>
      <c r="F95" s="12"/>
      <c r="G95" s="12"/>
      <c r="H95" s="12"/>
      <c r="I95" s="12"/>
      <c r="J95" s="12"/>
      <c r="K95" s="12"/>
      <c r="L95" s="186">
        <v>74.03342183317379</v>
      </c>
      <c r="M95" s="10"/>
      <c r="N95" s="12"/>
      <c r="O95" s="11"/>
      <c r="P95" s="10"/>
      <c r="Q95" s="31">
        <v>74.611661168816184</v>
      </c>
      <c r="R95" s="31">
        <v>76.718498566073677</v>
      </c>
      <c r="S95" s="31">
        <v>72.691114888347798</v>
      </c>
      <c r="T95" s="31">
        <v>60.015784357304284</v>
      </c>
      <c r="U95" s="31">
        <v>74.033608787089705</v>
      </c>
      <c r="V95" s="31">
        <v>73.008401024406652</v>
      </c>
      <c r="W95" s="31">
        <v>59.769917684619308</v>
      </c>
      <c r="X95" s="31">
        <v>63.871404895049878</v>
      </c>
      <c r="Y95" s="31">
        <v>92.637635094205422</v>
      </c>
      <c r="Z95" s="11"/>
      <c r="AA95" s="10"/>
      <c r="AB95" s="12"/>
      <c r="AC95" s="12">
        <v>90.733929440660404</v>
      </c>
      <c r="AD95" s="12"/>
      <c r="AE95" s="12"/>
      <c r="AF95" s="11">
        <v>97.548454916592874</v>
      </c>
      <c r="AG95" s="29">
        <v>105.10914500717372</v>
      </c>
      <c r="AH95" s="12"/>
      <c r="AI95" s="12"/>
      <c r="AJ95" s="12"/>
      <c r="AK95" s="12"/>
      <c r="AL95" s="11"/>
      <c r="AM95" s="10">
        <v>95.625820558143303</v>
      </c>
      <c r="AN95" s="12"/>
      <c r="AO95" s="12">
        <v>122.93437597060168</v>
      </c>
      <c r="AP95" s="11">
        <v>59.318212734586815</v>
      </c>
      <c r="AQ95" s="10"/>
      <c r="AR95" s="12"/>
      <c r="AS95" s="12"/>
      <c r="AT95" s="11"/>
      <c r="AU95" s="12"/>
    </row>
    <row r="96" spans="1:47" s="9" customFormat="1">
      <c r="A96" s="7">
        <v>34120</v>
      </c>
      <c r="B96" s="10"/>
      <c r="C96" s="11"/>
      <c r="D96" s="10"/>
      <c r="E96" s="12"/>
      <c r="F96" s="12"/>
      <c r="G96" s="12"/>
      <c r="H96" s="12"/>
      <c r="I96" s="12"/>
      <c r="J96" s="12"/>
      <c r="K96" s="12"/>
      <c r="L96" s="186">
        <v>75.32636625509987</v>
      </c>
      <c r="M96" s="10"/>
      <c r="N96" s="12"/>
      <c r="O96" s="11"/>
      <c r="P96" s="10"/>
      <c r="Q96" s="31">
        <v>76.135831625133946</v>
      </c>
      <c r="R96" s="31">
        <v>76.854813544965452</v>
      </c>
      <c r="S96" s="31">
        <v>73.521008662159957</v>
      </c>
      <c r="T96" s="31">
        <v>60.410675747641818</v>
      </c>
      <c r="U96" s="31">
        <v>74.316608647399462</v>
      </c>
      <c r="V96" s="31">
        <v>74.591109790290147</v>
      </c>
      <c r="W96" s="31">
        <v>60.219285091287901</v>
      </c>
      <c r="X96" s="31">
        <v>64.955541471879911</v>
      </c>
      <c r="Y96" s="31">
        <v>92.724012127301634</v>
      </c>
      <c r="Z96" s="11"/>
      <c r="AA96" s="10"/>
      <c r="AB96" s="12"/>
      <c r="AC96" s="12">
        <v>91.577292886493638</v>
      </c>
      <c r="AD96" s="12"/>
      <c r="AE96" s="12"/>
      <c r="AF96" s="11">
        <v>97.70249662381444</v>
      </c>
      <c r="AG96" s="29">
        <v>106.98565848762141</v>
      </c>
      <c r="AH96" s="12"/>
      <c r="AI96" s="12"/>
      <c r="AJ96" s="12"/>
      <c r="AK96" s="12"/>
      <c r="AL96" s="11"/>
      <c r="AM96" s="10">
        <v>95.190117147813126</v>
      </c>
      <c r="AN96" s="12"/>
      <c r="AO96" s="12">
        <v>123.38360849064863</v>
      </c>
      <c r="AP96" s="11">
        <v>58.755729676222224</v>
      </c>
      <c r="AQ96" s="10"/>
      <c r="AR96" s="12"/>
      <c r="AS96" s="12"/>
      <c r="AT96" s="11"/>
      <c r="AU96" s="12"/>
    </row>
    <row r="97" spans="1:47" s="9" customFormat="1">
      <c r="A97" s="7">
        <v>34150</v>
      </c>
      <c r="B97" s="10"/>
      <c r="C97" s="11"/>
      <c r="D97" s="10"/>
      <c r="E97" s="12"/>
      <c r="F97" s="12"/>
      <c r="G97" s="12"/>
      <c r="H97" s="12"/>
      <c r="I97" s="12"/>
      <c r="J97" s="12"/>
      <c r="K97" s="12"/>
      <c r="L97" s="186">
        <v>72.559443302298106</v>
      </c>
      <c r="M97" s="10"/>
      <c r="N97" s="12"/>
      <c r="O97" s="11"/>
      <c r="P97" s="10"/>
      <c r="Q97" s="31">
        <v>73.09626544995217</v>
      </c>
      <c r="R97" s="31">
        <v>74.069780919230254</v>
      </c>
      <c r="S97" s="31">
        <v>72.032939693274713</v>
      </c>
      <c r="T97" s="31">
        <v>58.895472104004895</v>
      </c>
      <c r="U97" s="31">
        <v>72.016672350626919</v>
      </c>
      <c r="V97" s="31">
        <v>73.805864463659248</v>
      </c>
      <c r="W97" s="31">
        <v>58.375800712927706</v>
      </c>
      <c r="X97" s="31">
        <v>64.197652196891809</v>
      </c>
      <c r="Y97" s="31">
        <v>88.033502677713642</v>
      </c>
      <c r="Z97" s="11"/>
      <c r="AA97" s="10"/>
      <c r="AB97" s="12"/>
      <c r="AC97" s="12">
        <v>92.68513613855329</v>
      </c>
      <c r="AD97" s="12"/>
      <c r="AE97" s="12"/>
      <c r="AF97" s="11">
        <v>98.894797370725016</v>
      </c>
      <c r="AG97" s="29">
        <v>105.55605702055976</v>
      </c>
      <c r="AH97" s="12"/>
      <c r="AI97" s="12"/>
      <c r="AJ97" s="12"/>
      <c r="AK97" s="12"/>
      <c r="AL97" s="11"/>
      <c r="AM97" s="10">
        <v>96.546555658847126</v>
      </c>
      <c r="AN97" s="12"/>
      <c r="AO97" s="12">
        <v>123.93480254383505</v>
      </c>
      <c r="AP97" s="11">
        <v>57.709508267812247</v>
      </c>
      <c r="AQ97" s="10"/>
      <c r="AR97" s="12"/>
      <c r="AS97" s="12"/>
      <c r="AT97" s="11"/>
      <c r="AU97" s="12"/>
    </row>
    <row r="98" spans="1:47" s="9" customFormat="1">
      <c r="A98" s="7">
        <v>34180</v>
      </c>
      <c r="B98" s="10"/>
      <c r="C98" s="11"/>
      <c r="D98" s="10"/>
      <c r="E98" s="12"/>
      <c r="F98" s="12"/>
      <c r="G98" s="12"/>
      <c r="H98" s="12"/>
      <c r="I98" s="12"/>
      <c r="J98" s="12"/>
      <c r="K98" s="12"/>
      <c r="L98" s="186">
        <v>73.997698294905646</v>
      </c>
      <c r="M98" s="10"/>
      <c r="N98" s="12"/>
      <c r="O98" s="11"/>
      <c r="P98" s="10"/>
      <c r="Q98" s="31">
        <v>71.826858749212093</v>
      </c>
      <c r="R98" s="31">
        <v>72.281126197371577</v>
      </c>
      <c r="S98" s="31">
        <v>70.232882550305149</v>
      </c>
      <c r="T98" s="31">
        <v>57.628897540878768</v>
      </c>
      <c r="U98" s="31">
        <v>69.707923927013709</v>
      </c>
      <c r="V98" s="31">
        <v>72.254554868054299</v>
      </c>
      <c r="W98" s="31">
        <v>57.376090233853041</v>
      </c>
      <c r="X98" s="31">
        <v>64.280130504651737</v>
      </c>
      <c r="Y98" s="31">
        <v>87.767289265338022</v>
      </c>
      <c r="Z98" s="11"/>
      <c r="AA98" s="10"/>
      <c r="AB98" s="12"/>
      <c r="AC98" s="12">
        <v>91.506087232006323</v>
      </c>
      <c r="AD98" s="12"/>
      <c r="AE98" s="12"/>
      <c r="AF98" s="11">
        <v>99.661365346500531</v>
      </c>
      <c r="AG98" s="29">
        <v>105.33895473934321</v>
      </c>
      <c r="AH98" s="12"/>
      <c r="AI98" s="12"/>
      <c r="AJ98" s="12"/>
      <c r="AK98" s="12"/>
      <c r="AL98" s="11"/>
      <c r="AM98" s="10">
        <v>98.674726268958636</v>
      </c>
      <c r="AN98" s="12"/>
      <c r="AO98" s="12">
        <v>119.95978724431396</v>
      </c>
      <c r="AP98" s="11">
        <v>58.401764721490288</v>
      </c>
      <c r="AQ98" s="10"/>
      <c r="AR98" s="12"/>
      <c r="AS98" s="12"/>
      <c r="AT98" s="11"/>
      <c r="AU98" s="12"/>
    </row>
    <row r="99" spans="1:47" s="9" customFormat="1">
      <c r="A99" s="7">
        <v>34212</v>
      </c>
      <c r="B99" s="10"/>
      <c r="C99" s="11"/>
      <c r="D99" s="10"/>
      <c r="E99" s="12"/>
      <c r="F99" s="12"/>
      <c r="G99" s="12"/>
      <c r="H99" s="12"/>
      <c r="I99" s="12"/>
      <c r="J99" s="12"/>
      <c r="K99" s="12"/>
      <c r="L99" s="186">
        <v>72.325156973165434</v>
      </c>
      <c r="M99" s="10"/>
      <c r="N99" s="12"/>
      <c r="O99" s="11"/>
      <c r="P99" s="10"/>
      <c r="Q99" s="31">
        <v>71.962193539677671</v>
      </c>
      <c r="R99" s="31">
        <v>72.805441548875677</v>
      </c>
      <c r="S99" s="31">
        <v>70.833014615151981</v>
      </c>
      <c r="T99" s="31">
        <v>56.94119019581764</v>
      </c>
      <c r="U99" s="31">
        <v>69.783926152932452</v>
      </c>
      <c r="V99" s="31">
        <v>73.947938922000574</v>
      </c>
      <c r="W99" s="31">
        <v>57.069074710755565</v>
      </c>
      <c r="X99" s="31">
        <v>64.967542018787668</v>
      </c>
      <c r="Y99" s="31">
        <v>87.502495681627636</v>
      </c>
      <c r="Z99" s="11"/>
      <c r="AA99" s="10"/>
      <c r="AB99" s="12"/>
      <c r="AC99" s="12">
        <v>90.934638036613507</v>
      </c>
      <c r="AD99" s="12"/>
      <c r="AE99" s="12"/>
      <c r="AF99" s="11">
        <v>99.779077697447207</v>
      </c>
      <c r="AG99" s="29">
        <v>105.012825166149</v>
      </c>
      <c r="AH99" s="12"/>
      <c r="AI99" s="12"/>
      <c r="AJ99" s="12"/>
      <c r="AK99" s="12"/>
      <c r="AL99" s="11"/>
      <c r="AM99" s="10">
        <v>97.731315723461051</v>
      </c>
      <c r="AN99" s="12"/>
      <c r="AO99" s="12">
        <v>120.03896624422804</v>
      </c>
      <c r="AP99" s="11">
        <v>57.838714551410007</v>
      </c>
      <c r="AQ99" s="10"/>
      <c r="AR99" s="12"/>
      <c r="AS99" s="12"/>
      <c r="AT99" s="11"/>
      <c r="AU99" s="12"/>
    </row>
    <row r="100" spans="1:47" s="9" customFormat="1">
      <c r="A100" s="7">
        <v>34242</v>
      </c>
      <c r="B100" s="10"/>
      <c r="C100" s="11"/>
      <c r="D100" s="10"/>
      <c r="E100" s="12"/>
      <c r="F100" s="12"/>
      <c r="G100" s="12"/>
      <c r="H100" s="12"/>
      <c r="I100" s="12"/>
      <c r="J100" s="12"/>
      <c r="K100" s="12"/>
      <c r="L100" s="186">
        <v>72.319853744247311</v>
      </c>
      <c r="M100" s="10"/>
      <c r="N100" s="12"/>
      <c r="O100" s="11"/>
      <c r="P100" s="10"/>
      <c r="Q100" s="31">
        <v>70.989130641389238</v>
      </c>
      <c r="R100" s="31">
        <v>72.157771143789262</v>
      </c>
      <c r="S100" s="31">
        <v>71.471416066015635</v>
      </c>
      <c r="T100" s="31">
        <v>56.257189963092991</v>
      </c>
      <c r="U100" s="31">
        <v>69.717847638976011</v>
      </c>
      <c r="V100" s="31">
        <v>73.674393686858693</v>
      </c>
      <c r="W100" s="31">
        <v>56.085318180192289</v>
      </c>
      <c r="X100" s="31">
        <v>65.383106012854725</v>
      </c>
      <c r="Y100" s="31">
        <v>85.644987612215502</v>
      </c>
      <c r="Z100" s="11"/>
      <c r="AA100" s="10"/>
      <c r="AB100" s="12"/>
      <c r="AC100" s="12">
        <v>89.478412389653272</v>
      </c>
      <c r="AD100" s="12"/>
      <c r="AE100" s="12"/>
      <c r="AF100" s="11">
        <v>98.436437012360585</v>
      </c>
      <c r="AG100" s="29">
        <v>102.96303231053572</v>
      </c>
      <c r="AH100" s="12"/>
      <c r="AI100" s="12"/>
      <c r="AJ100" s="12"/>
      <c r="AK100" s="12"/>
      <c r="AL100" s="11"/>
      <c r="AM100" s="10">
        <v>96.434798053173154</v>
      </c>
      <c r="AN100" s="12"/>
      <c r="AO100" s="12">
        <v>119.0689588409483</v>
      </c>
      <c r="AP100" s="11">
        <v>58.094021109958796</v>
      </c>
      <c r="AQ100" s="10"/>
      <c r="AR100" s="12"/>
      <c r="AS100" s="12"/>
      <c r="AT100" s="11"/>
      <c r="AU100" s="12"/>
    </row>
    <row r="101" spans="1:47" s="9" customFormat="1">
      <c r="A101" s="7">
        <v>34271</v>
      </c>
      <c r="B101" s="10"/>
      <c r="C101" s="11"/>
      <c r="D101" s="10"/>
      <c r="E101" s="12"/>
      <c r="F101" s="12"/>
      <c r="G101" s="12"/>
      <c r="H101" s="12"/>
      <c r="I101" s="12"/>
      <c r="J101" s="12"/>
      <c r="K101" s="12"/>
      <c r="L101" s="186">
        <v>74.818820462023439</v>
      </c>
      <c r="M101" s="10"/>
      <c r="N101" s="12"/>
      <c r="O101" s="11"/>
      <c r="P101" s="10"/>
      <c r="Q101" s="31">
        <v>73.928580330496459</v>
      </c>
      <c r="R101" s="31">
        <v>74.83110380495836</v>
      </c>
      <c r="S101" s="31">
        <v>74.528458819492982</v>
      </c>
      <c r="T101" s="31">
        <v>58.531458779755432</v>
      </c>
      <c r="U101" s="31">
        <v>72.434232796474973</v>
      </c>
      <c r="V101" s="31">
        <v>76.908351663516697</v>
      </c>
      <c r="W101" s="31">
        <v>57.538480536755287</v>
      </c>
      <c r="X101" s="31">
        <v>67.160768881381273</v>
      </c>
      <c r="Y101" s="31">
        <v>86.769834119963406</v>
      </c>
      <c r="Z101" s="11"/>
      <c r="AA101" s="10"/>
      <c r="AB101" s="12"/>
      <c r="AC101" s="12">
        <v>88.816117352484952</v>
      </c>
      <c r="AD101" s="12"/>
      <c r="AE101" s="12"/>
      <c r="AF101" s="11">
        <v>97.492228840651023</v>
      </c>
      <c r="AG101" s="29">
        <v>105.21341801397983</v>
      </c>
      <c r="AH101" s="12"/>
      <c r="AI101" s="12"/>
      <c r="AJ101" s="12"/>
      <c r="AK101" s="12"/>
      <c r="AL101" s="11"/>
      <c r="AM101" s="10">
        <v>94.620971007034129</v>
      </c>
      <c r="AN101" s="12"/>
      <c r="AO101" s="12">
        <v>121.04142566247951</v>
      </c>
      <c r="AP101" s="11">
        <v>57.148842754467978</v>
      </c>
      <c r="AQ101" s="10"/>
      <c r="AR101" s="12"/>
      <c r="AS101" s="12"/>
      <c r="AT101" s="11"/>
      <c r="AU101" s="12"/>
    </row>
    <row r="102" spans="1:47" s="9" customFormat="1">
      <c r="A102" s="7">
        <v>34303</v>
      </c>
      <c r="B102" s="10"/>
      <c r="C102" s="11"/>
      <c r="D102" s="10"/>
      <c r="E102" s="12"/>
      <c r="F102" s="12"/>
      <c r="G102" s="12"/>
      <c r="H102" s="12"/>
      <c r="I102" s="12"/>
      <c r="J102" s="12"/>
      <c r="K102" s="12"/>
      <c r="L102" s="186">
        <v>75.776257491805694</v>
      </c>
      <c r="M102" s="10"/>
      <c r="N102" s="12"/>
      <c r="O102" s="11"/>
      <c r="P102" s="10"/>
      <c r="Q102" s="31">
        <v>76.712690929989463</v>
      </c>
      <c r="R102" s="31">
        <v>78.480366699780376</v>
      </c>
      <c r="S102" s="31">
        <v>77.759825809471792</v>
      </c>
      <c r="T102" s="31">
        <v>61.74738582141228</v>
      </c>
      <c r="U102" s="31">
        <v>76.348332968237528</v>
      </c>
      <c r="V102" s="31">
        <v>78.258752931500069</v>
      </c>
      <c r="W102" s="31">
        <v>60.829552063390565</v>
      </c>
      <c r="X102" s="31">
        <v>69.874733128390716</v>
      </c>
      <c r="Y102" s="31">
        <v>89.785764007000168</v>
      </c>
      <c r="Z102" s="11"/>
      <c r="AA102" s="10"/>
      <c r="AB102" s="12"/>
      <c r="AC102" s="12">
        <v>89.874330997859531</v>
      </c>
      <c r="AD102" s="12"/>
      <c r="AE102" s="12"/>
      <c r="AF102" s="11">
        <v>96.950326269802659</v>
      </c>
      <c r="AG102" s="29">
        <v>107.4340900089001</v>
      </c>
      <c r="AH102" s="12"/>
      <c r="AI102" s="12"/>
      <c r="AJ102" s="12"/>
      <c r="AK102" s="12"/>
      <c r="AL102" s="11"/>
      <c r="AM102" s="10">
        <v>90.542350865902421</v>
      </c>
      <c r="AN102" s="12"/>
      <c r="AO102" s="12">
        <v>121.15371118200824</v>
      </c>
      <c r="AP102" s="11">
        <v>56.728731009625434</v>
      </c>
      <c r="AQ102" s="10"/>
      <c r="AR102" s="12"/>
      <c r="AS102" s="12"/>
      <c r="AT102" s="11"/>
      <c r="AU102" s="12"/>
    </row>
    <row r="103" spans="1:47" s="9" customFormat="1">
      <c r="A103" s="7">
        <v>34334</v>
      </c>
      <c r="B103" s="10"/>
      <c r="C103" s="11"/>
      <c r="D103" s="10"/>
      <c r="E103" s="12"/>
      <c r="F103" s="12"/>
      <c r="G103" s="12"/>
      <c r="H103" s="12"/>
      <c r="I103" s="12"/>
      <c r="J103" s="12"/>
      <c r="K103" s="12"/>
      <c r="L103" s="186">
        <v>76.892935499289081</v>
      </c>
      <c r="M103" s="10"/>
      <c r="N103" s="12"/>
      <c r="O103" s="11"/>
      <c r="P103" s="10"/>
      <c r="Q103" s="31">
        <v>76.409394145970623</v>
      </c>
      <c r="R103" s="31">
        <v>78.68675987194537</v>
      </c>
      <c r="S103" s="31">
        <v>77.752588524662855</v>
      </c>
      <c r="T103" s="31">
        <v>61.647334091433557</v>
      </c>
      <c r="U103" s="31">
        <v>76.525318096823696</v>
      </c>
      <c r="V103" s="31">
        <v>78.272098241964954</v>
      </c>
      <c r="W103" s="31">
        <v>60.424173545046457</v>
      </c>
      <c r="X103" s="31">
        <v>70.214121540284708</v>
      </c>
      <c r="Y103" s="31">
        <v>88.523823436642729</v>
      </c>
      <c r="Z103" s="11"/>
      <c r="AA103" s="10"/>
      <c r="AB103" s="12"/>
      <c r="AC103" s="12">
        <v>89.529875621655947</v>
      </c>
      <c r="AD103" s="12"/>
      <c r="AE103" s="12"/>
      <c r="AF103" s="11">
        <v>96.200217876297359</v>
      </c>
      <c r="AG103" s="29">
        <v>109.04899220653812</v>
      </c>
      <c r="AH103" s="12"/>
      <c r="AI103" s="12"/>
      <c r="AJ103" s="12"/>
      <c r="AK103" s="12"/>
      <c r="AL103" s="11"/>
      <c r="AM103" s="10">
        <v>89.766427521356732</v>
      </c>
      <c r="AN103" s="12"/>
      <c r="AO103" s="12">
        <v>119.8748302622928</v>
      </c>
      <c r="AP103" s="11">
        <v>56.564392470157884</v>
      </c>
      <c r="AQ103" s="10"/>
      <c r="AR103" s="12"/>
      <c r="AS103" s="12"/>
      <c r="AT103" s="11"/>
      <c r="AU103" s="12"/>
    </row>
    <row r="104" spans="1:47" s="9" customFormat="1">
      <c r="A104" s="7">
        <v>34365</v>
      </c>
      <c r="B104" s="10"/>
      <c r="C104" s="11"/>
      <c r="D104" s="10"/>
      <c r="E104" s="12"/>
      <c r="F104" s="12"/>
      <c r="G104" s="12"/>
      <c r="H104" s="12"/>
      <c r="I104" s="12"/>
      <c r="J104" s="12"/>
      <c r="K104" s="12"/>
      <c r="L104" s="186">
        <v>80.285857754602034</v>
      </c>
      <c r="M104" s="10"/>
      <c r="N104" s="12"/>
      <c r="O104" s="11"/>
      <c r="P104" s="10"/>
      <c r="Q104" s="31">
        <v>76.422766836876434</v>
      </c>
      <c r="R104" s="31">
        <v>78.332038668326476</v>
      </c>
      <c r="S104" s="31">
        <v>78.170472601663789</v>
      </c>
      <c r="T104" s="31">
        <v>61.706496440317892</v>
      </c>
      <c r="U104" s="31">
        <v>78.003029331857192</v>
      </c>
      <c r="V104" s="31">
        <v>78.619377923835415</v>
      </c>
      <c r="W104" s="31">
        <v>60.774856598601602</v>
      </c>
      <c r="X104" s="31">
        <v>70.503427628530673</v>
      </c>
      <c r="Y104" s="31">
        <v>89.199229469700384</v>
      </c>
      <c r="Z104" s="11"/>
      <c r="AA104" s="10"/>
      <c r="AB104" s="12"/>
      <c r="AC104" s="12">
        <v>89.471479911367965</v>
      </c>
      <c r="AD104" s="12"/>
      <c r="AE104" s="12"/>
      <c r="AF104" s="11">
        <v>98.007476051091004</v>
      </c>
      <c r="AG104" s="29">
        <v>113.18847006884421</v>
      </c>
      <c r="AH104" s="12"/>
      <c r="AI104" s="12"/>
      <c r="AJ104" s="12"/>
      <c r="AK104" s="12"/>
      <c r="AL104" s="11"/>
      <c r="AM104" s="10">
        <v>88.011957680108452</v>
      </c>
      <c r="AN104" s="12"/>
      <c r="AO104" s="12">
        <v>116.81079305124837</v>
      </c>
      <c r="AP104" s="11">
        <v>57.306061282828381</v>
      </c>
      <c r="AQ104" s="10"/>
      <c r="AR104" s="12"/>
      <c r="AS104" s="12"/>
      <c r="AT104" s="11"/>
      <c r="AU104" s="12"/>
    </row>
    <row r="105" spans="1:47" s="9" customFormat="1">
      <c r="A105" s="7">
        <v>34393</v>
      </c>
      <c r="B105" s="10"/>
      <c r="C105" s="11"/>
      <c r="D105" s="10"/>
      <c r="E105" s="12"/>
      <c r="F105" s="12"/>
      <c r="G105" s="12"/>
      <c r="H105" s="12"/>
      <c r="I105" s="12"/>
      <c r="J105" s="12"/>
      <c r="K105" s="12"/>
      <c r="L105" s="186">
        <v>77.605654571564415</v>
      </c>
      <c r="M105" s="10"/>
      <c r="N105" s="12"/>
      <c r="O105" s="11"/>
      <c r="P105" s="10"/>
      <c r="Q105" s="31">
        <v>76.547355781860944</v>
      </c>
      <c r="R105" s="31">
        <v>77.865929995862587</v>
      </c>
      <c r="S105" s="31">
        <v>79.108662166254732</v>
      </c>
      <c r="T105" s="31">
        <v>62.22071472542666</v>
      </c>
      <c r="U105" s="31">
        <v>79.056641862276962</v>
      </c>
      <c r="V105" s="31">
        <v>78.570540319838415</v>
      </c>
      <c r="W105" s="31">
        <v>60.468898231678637</v>
      </c>
      <c r="X105" s="31">
        <v>71.018642173075278</v>
      </c>
      <c r="Y105" s="31">
        <v>87.820035528665869</v>
      </c>
      <c r="Z105" s="11"/>
      <c r="AA105" s="10"/>
      <c r="AB105" s="12"/>
      <c r="AC105" s="12">
        <v>89.870668518562098</v>
      </c>
      <c r="AD105" s="12"/>
      <c r="AE105" s="12"/>
      <c r="AF105" s="11">
        <v>95.954659468815535</v>
      </c>
      <c r="AG105" s="29">
        <v>110.59126591248084</v>
      </c>
      <c r="AH105" s="12"/>
      <c r="AI105" s="12"/>
      <c r="AJ105" s="12"/>
      <c r="AK105" s="12"/>
      <c r="AL105" s="11"/>
      <c r="AM105" s="10">
        <v>86.296469990415673</v>
      </c>
      <c r="AN105" s="12"/>
      <c r="AO105" s="12">
        <v>116.91311628932542</v>
      </c>
      <c r="AP105" s="11">
        <v>57.266611280068183</v>
      </c>
      <c r="AQ105" s="10"/>
      <c r="AR105" s="12"/>
      <c r="AS105" s="12"/>
      <c r="AT105" s="11"/>
      <c r="AU105" s="12"/>
    </row>
    <row r="106" spans="1:47" s="9" customFormat="1">
      <c r="A106" s="7">
        <v>34424</v>
      </c>
      <c r="B106" s="10"/>
      <c r="C106" s="11"/>
      <c r="D106" s="10"/>
      <c r="E106" s="12"/>
      <c r="F106" s="12"/>
      <c r="G106" s="12"/>
      <c r="H106" s="12"/>
      <c r="I106" s="12"/>
      <c r="J106" s="12"/>
      <c r="K106" s="12"/>
      <c r="L106" s="186">
        <v>75.518602955787742</v>
      </c>
      <c r="M106" s="10"/>
      <c r="N106" s="12"/>
      <c r="O106" s="11"/>
      <c r="P106" s="10"/>
      <c r="Q106" s="31">
        <v>76.99882057121215</v>
      </c>
      <c r="R106" s="31">
        <v>77.328038955186969</v>
      </c>
      <c r="S106" s="31">
        <v>78.023698863059721</v>
      </c>
      <c r="T106" s="31">
        <v>62.02736734835792</v>
      </c>
      <c r="U106" s="31">
        <v>78.217724155764074</v>
      </c>
      <c r="V106" s="31">
        <v>78.320339927476226</v>
      </c>
      <c r="W106" s="31">
        <v>60.596188387477937</v>
      </c>
      <c r="X106" s="31">
        <v>69.907578102339656</v>
      </c>
      <c r="Y106" s="31">
        <v>89.38962219181515</v>
      </c>
      <c r="Z106" s="11"/>
      <c r="AA106" s="10"/>
      <c r="AB106" s="12"/>
      <c r="AC106" s="12">
        <v>90.946749193435267</v>
      </c>
      <c r="AD106" s="12"/>
      <c r="AE106" s="12"/>
      <c r="AF106" s="11">
        <v>95.703037159784131</v>
      </c>
      <c r="AG106" s="29">
        <v>107.84644228282257</v>
      </c>
      <c r="AH106" s="12"/>
      <c r="AI106" s="12"/>
      <c r="AJ106" s="12"/>
      <c r="AK106" s="12"/>
      <c r="AL106" s="11"/>
      <c r="AM106" s="10">
        <v>87.196262457296186</v>
      </c>
      <c r="AN106" s="12"/>
      <c r="AO106" s="12">
        <v>116.67017697727897</v>
      </c>
      <c r="AP106" s="11">
        <v>56.50340129136017</v>
      </c>
      <c r="AQ106" s="10"/>
      <c r="AR106" s="12"/>
      <c r="AS106" s="12"/>
      <c r="AT106" s="11"/>
      <c r="AU106" s="140">
        <v>100</v>
      </c>
    </row>
    <row r="107" spans="1:47" s="9" customFormat="1">
      <c r="A107" s="7">
        <v>34453</v>
      </c>
      <c r="B107" s="10"/>
      <c r="C107" s="11"/>
      <c r="D107" s="10"/>
      <c r="E107" s="12"/>
      <c r="F107" s="12"/>
      <c r="G107" s="12"/>
      <c r="H107" s="12"/>
      <c r="I107" s="12"/>
      <c r="J107" s="12"/>
      <c r="K107" s="12"/>
      <c r="L107" s="186">
        <v>75.172222963258477</v>
      </c>
      <c r="M107" s="10"/>
      <c r="N107" s="12"/>
      <c r="O107" s="11"/>
      <c r="P107" s="10"/>
      <c r="Q107" s="31">
        <v>76.067896943940568</v>
      </c>
      <c r="R107" s="31">
        <v>77.396964885984119</v>
      </c>
      <c r="S107" s="31">
        <v>77.346117014018418</v>
      </c>
      <c r="T107" s="31">
        <v>61.221184389632356</v>
      </c>
      <c r="U107" s="31">
        <v>77.775569813411778</v>
      </c>
      <c r="V107" s="31">
        <v>79.210671618763172</v>
      </c>
      <c r="W107" s="31">
        <v>59.557472881102548</v>
      </c>
      <c r="X107" s="31">
        <v>69.427165320884455</v>
      </c>
      <c r="Y107" s="31">
        <v>88.634743092135139</v>
      </c>
      <c r="Z107" s="11"/>
      <c r="AA107" s="10"/>
      <c r="AB107" s="12"/>
      <c r="AC107" s="12">
        <v>90.356465817028294</v>
      </c>
      <c r="AD107" s="12"/>
      <c r="AE107" s="12"/>
      <c r="AF107" s="11">
        <v>95.975863320884386</v>
      </c>
      <c r="AG107" s="29">
        <v>108.16477554550781</v>
      </c>
      <c r="AH107" s="12"/>
      <c r="AI107" s="12"/>
      <c r="AJ107" s="12"/>
      <c r="AK107" s="12"/>
      <c r="AL107" s="11"/>
      <c r="AM107" s="10">
        <v>87.374463687903983</v>
      </c>
      <c r="AN107" s="12"/>
      <c r="AO107" s="12">
        <v>117.18452064465575</v>
      </c>
      <c r="AP107" s="11">
        <v>56.137737051003199</v>
      </c>
      <c r="AQ107" s="10"/>
      <c r="AR107" s="12"/>
      <c r="AS107" s="12"/>
      <c r="AT107" s="11"/>
      <c r="AU107" s="140">
        <v>98.76850107374085</v>
      </c>
    </row>
    <row r="108" spans="1:47" s="9" customFormat="1">
      <c r="A108" s="7">
        <v>34485</v>
      </c>
      <c r="B108" s="10"/>
      <c r="C108" s="11"/>
      <c r="D108" s="10"/>
      <c r="E108" s="12"/>
      <c r="F108" s="12"/>
      <c r="G108" s="12"/>
      <c r="H108" s="12"/>
      <c r="I108" s="12"/>
      <c r="J108" s="12"/>
      <c r="K108" s="12"/>
      <c r="L108" s="186">
        <v>74.427697827599033</v>
      </c>
      <c r="M108" s="10"/>
      <c r="N108" s="12"/>
      <c r="O108" s="11"/>
      <c r="P108" s="10"/>
      <c r="Q108" s="31">
        <v>77.388242431135197</v>
      </c>
      <c r="R108" s="31">
        <v>77.152803799142831</v>
      </c>
      <c r="S108" s="31">
        <v>77.164861473282798</v>
      </c>
      <c r="T108" s="31">
        <v>60.608674059718346</v>
      </c>
      <c r="U108" s="31">
        <v>76.906884717051099</v>
      </c>
      <c r="V108" s="31">
        <v>79.646517550088831</v>
      </c>
      <c r="W108" s="31">
        <v>60.042813571164785</v>
      </c>
      <c r="X108" s="31">
        <v>69.069039037695006</v>
      </c>
      <c r="Y108" s="31">
        <v>89.243652244889475</v>
      </c>
      <c r="Z108" s="11"/>
      <c r="AA108" s="10"/>
      <c r="AB108" s="12"/>
      <c r="AC108" s="12">
        <v>88.896788850879162</v>
      </c>
      <c r="AD108" s="12"/>
      <c r="AE108" s="12"/>
      <c r="AF108" s="11">
        <v>96.371421884842107</v>
      </c>
      <c r="AG108" s="29">
        <v>109.94288745219229</v>
      </c>
      <c r="AH108" s="12"/>
      <c r="AI108" s="12"/>
      <c r="AJ108" s="12"/>
      <c r="AK108" s="12"/>
      <c r="AL108" s="11"/>
      <c r="AM108" s="10">
        <v>85.747192822548698</v>
      </c>
      <c r="AN108" s="12"/>
      <c r="AO108" s="12">
        <v>119.67873233365462</v>
      </c>
      <c r="AP108" s="11">
        <v>56.00430487127128</v>
      </c>
      <c r="AQ108" s="10"/>
      <c r="AR108" s="12"/>
      <c r="AS108" s="12"/>
      <c r="AT108" s="11"/>
      <c r="AU108" s="140">
        <v>101.16607701719553</v>
      </c>
    </row>
    <row r="109" spans="1:47" s="9" customFormat="1">
      <c r="A109" s="7">
        <v>34515</v>
      </c>
      <c r="B109" s="10"/>
      <c r="C109" s="11"/>
      <c r="D109" s="10"/>
      <c r="E109" s="12"/>
      <c r="F109" s="12"/>
      <c r="G109" s="12"/>
      <c r="H109" s="12"/>
      <c r="I109" s="12"/>
      <c r="J109" s="12"/>
      <c r="K109" s="12"/>
      <c r="L109" s="186">
        <v>73.912508222991406</v>
      </c>
      <c r="M109" s="10"/>
      <c r="N109" s="12"/>
      <c r="O109" s="11"/>
      <c r="P109" s="10"/>
      <c r="Q109" s="31">
        <v>76.847336310458346</v>
      </c>
      <c r="R109" s="31">
        <v>77.908912970503067</v>
      </c>
      <c r="S109" s="31">
        <v>77.36897329532043</v>
      </c>
      <c r="T109" s="31">
        <v>61.678943147106267</v>
      </c>
      <c r="U109" s="31">
        <v>77.284558924280162</v>
      </c>
      <c r="V109" s="31">
        <v>79.081725826112319</v>
      </c>
      <c r="W109" s="31">
        <v>61.590505700291729</v>
      </c>
      <c r="X109" s="31">
        <v>69.521823144729197</v>
      </c>
      <c r="Y109" s="31">
        <v>90.262942087777375</v>
      </c>
      <c r="Z109" s="11"/>
      <c r="AA109" s="10"/>
      <c r="AB109" s="12"/>
      <c r="AC109" s="12">
        <v>90.067554498306052</v>
      </c>
      <c r="AD109" s="12"/>
      <c r="AE109" s="12"/>
      <c r="AF109" s="11">
        <v>97.237238465390334</v>
      </c>
      <c r="AG109" s="29">
        <v>111.42498621710364</v>
      </c>
      <c r="AH109" s="12"/>
      <c r="AI109" s="12"/>
      <c r="AJ109" s="12"/>
      <c r="AK109" s="12"/>
      <c r="AL109" s="11"/>
      <c r="AM109" s="10">
        <v>86.17101283908228</v>
      </c>
      <c r="AN109" s="12"/>
      <c r="AO109" s="12">
        <v>120.32468548093995</v>
      </c>
      <c r="AP109" s="11">
        <v>55.818012702610751</v>
      </c>
      <c r="AQ109" s="10"/>
      <c r="AR109" s="12"/>
      <c r="AS109" s="12"/>
      <c r="AT109" s="11"/>
      <c r="AU109" s="140">
        <v>100.51757971140509</v>
      </c>
    </row>
    <row r="110" spans="1:47" s="9" customFormat="1">
      <c r="A110" s="7">
        <v>34544</v>
      </c>
      <c r="B110" s="10"/>
      <c r="C110" s="11"/>
      <c r="D110" s="10"/>
      <c r="E110" s="12"/>
      <c r="F110" s="12"/>
      <c r="G110" s="12"/>
      <c r="H110" s="12"/>
      <c r="I110" s="12"/>
      <c r="J110" s="12"/>
      <c r="K110" s="12"/>
      <c r="L110" s="186">
        <v>73.242931419864831</v>
      </c>
      <c r="M110" s="10"/>
      <c r="N110" s="12"/>
      <c r="O110" s="11"/>
      <c r="P110" s="10"/>
      <c r="Q110" s="31">
        <v>76.04190069777006</v>
      </c>
      <c r="R110" s="31">
        <v>77.697770705333809</v>
      </c>
      <c r="S110" s="31">
        <v>77.236727839778993</v>
      </c>
      <c r="T110" s="31">
        <v>62.130988929855377</v>
      </c>
      <c r="U110" s="31">
        <v>78.086400851568825</v>
      </c>
      <c r="V110" s="31">
        <v>79.65996480973746</v>
      </c>
      <c r="W110" s="31">
        <v>61.596562782137518</v>
      </c>
      <c r="X110" s="31">
        <v>70.065508912311174</v>
      </c>
      <c r="Y110" s="31">
        <v>89.989028072452314</v>
      </c>
      <c r="Z110" s="11"/>
      <c r="AA110" s="10"/>
      <c r="AB110" s="12"/>
      <c r="AC110" s="12">
        <v>89.561520714902372</v>
      </c>
      <c r="AD110" s="12"/>
      <c r="AE110" s="12"/>
      <c r="AF110" s="11">
        <v>96.949128235402824</v>
      </c>
      <c r="AG110" s="29">
        <v>113.79441794134111</v>
      </c>
      <c r="AH110" s="12"/>
      <c r="AI110" s="12"/>
      <c r="AJ110" s="12"/>
      <c r="AK110" s="12"/>
      <c r="AL110" s="11"/>
      <c r="AM110" s="10">
        <v>86.032123932350032</v>
      </c>
      <c r="AN110" s="12"/>
      <c r="AO110" s="12">
        <v>117.78220754580553</v>
      </c>
      <c r="AP110" s="11">
        <v>55.285376146535214</v>
      </c>
      <c r="AQ110" s="10"/>
      <c r="AR110" s="12"/>
      <c r="AS110" s="12"/>
      <c r="AT110" s="11"/>
      <c r="AU110" s="140">
        <v>100.02903380708217</v>
      </c>
    </row>
    <row r="111" spans="1:47" s="9" customFormat="1">
      <c r="A111" s="7">
        <v>34577</v>
      </c>
      <c r="B111" s="10"/>
      <c r="C111" s="11"/>
      <c r="D111" s="10"/>
      <c r="E111" s="12"/>
      <c r="F111" s="12"/>
      <c r="G111" s="12"/>
      <c r="H111" s="12"/>
      <c r="I111" s="12"/>
      <c r="J111" s="12"/>
      <c r="K111" s="12"/>
      <c r="L111" s="186">
        <v>73.759446573945112</v>
      </c>
      <c r="M111" s="10"/>
      <c r="N111" s="12"/>
      <c r="O111" s="11"/>
      <c r="P111" s="10"/>
      <c r="Q111" s="31">
        <v>77.696360823373411</v>
      </c>
      <c r="R111" s="31">
        <v>78.583596747952427</v>
      </c>
      <c r="S111" s="31">
        <v>78.391749216170879</v>
      </c>
      <c r="T111" s="31">
        <v>62.423678581328247</v>
      </c>
      <c r="U111" s="31">
        <v>79.087754950651117</v>
      </c>
      <c r="V111" s="31">
        <v>80.921543475509424</v>
      </c>
      <c r="W111" s="31">
        <v>62.147201533387111</v>
      </c>
      <c r="X111" s="31">
        <v>70.717232860846238</v>
      </c>
      <c r="Y111" s="31">
        <v>88.620414042095661</v>
      </c>
      <c r="Z111" s="11"/>
      <c r="AA111" s="10"/>
      <c r="AB111" s="12"/>
      <c r="AC111" s="12">
        <v>89.513051296141725</v>
      </c>
      <c r="AD111" s="12"/>
      <c r="AE111" s="12"/>
      <c r="AF111" s="11">
        <v>95.729152692738381</v>
      </c>
      <c r="AG111" s="29">
        <v>116.69744284010453</v>
      </c>
      <c r="AH111" s="12"/>
      <c r="AI111" s="12"/>
      <c r="AJ111" s="12"/>
      <c r="AK111" s="12"/>
      <c r="AL111" s="11"/>
      <c r="AM111" s="10">
        <v>82.925122228587284</v>
      </c>
      <c r="AN111" s="12"/>
      <c r="AO111" s="12">
        <v>116.84709470023731</v>
      </c>
      <c r="AP111" s="11">
        <v>54.918096009563236</v>
      </c>
      <c r="AQ111" s="10"/>
      <c r="AR111" s="12"/>
      <c r="AS111" s="12"/>
      <c r="AT111" s="11"/>
      <c r="AU111" s="140">
        <v>99.292089780109478</v>
      </c>
    </row>
    <row r="112" spans="1:47" s="9" customFormat="1">
      <c r="A112" s="7">
        <v>34607</v>
      </c>
      <c r="B112" s="10"/>
      <c r="C112" s="11"/>
      <c r="D112" s="10"/>
      <c r="E112" s="12"/>
      <c r="F112" s="12"/>
      <c r="G112" s="12"/>
      <c r="H112" s="12"/>
      <c r="I112" s="12"/>
      <c r="J112" s="12"/>
      <c r="K112" s="12"/>
      <c r="L112" s="186">
        <v>73.136288880458281</v>
      </c>
      <c r="M112" s="10"/>
      <c r="N112" s="12"/>
      <c r="O112" s="11"/>
      <c r="P112" s="10"/>
      <c r="Q112" s="31">
        <v>76.137171067154839</v>
      </c>
      <c r="R112" s="31">
        <v>76.941913569269587</v>
      </c>
      <c r="S112" s="31">
        <v>76.776732674989859</v>
      </c>
      <c r="T112" s="31">
        <v>61.250925062775927</v>
      </c>
      <c r="U112" s="31">
        <v>77.718856218199718</v>
      </c>
      <c r="V112" s="31">
        <v>80.380085144537134</v>
      </c>
      <c r="W112" s="31">
        <v>61.12536870601577</v>
      </c>
      <c r="X112" s="31">
        <v>70.208005220748021</v>
      </c>
      <c r="Y112" s="31">
        <v>88.257999209839028</v>
      </c>
      <c r="Z112" s="11"/>
      <c r="AA112" s="10"/>
      <c r="AB112" s="12"/>
      <c r="AC112" s="12">
        <v>88.649349675493909</v>
      </c>
      <c r="AD112" s="12"/>
      <c r="AE112" s="12"/>
      <c r="AF112" s="11">
        <v>95.41154702476625</v>
      </c>
      <c r="AG112" s="29">
        <v>117.9700425924824</v>
      </c>
      <c r="AH112" s="12"/>
      <c r="AI112" s="12"/>
      <c r="AJ112" s="12"/>
      <c r="AK112" s="12"/>
      <c r="AL112" s="11"/>
      <c r="AM112" s="10">
        <v>83.901385744572636</v>
      </c>
      <c r="AN112" s="12"/>
      <c r="AO112" s="12">
        <v>116.26706398290578</v>
      </c>
      <c r="AP112" s="11">
        <v>54.259426938829868</v>
      </c>
      <c r="AQ112" s="10"/>
      <c r="AR112" s="12"/>
      <c r="AS112" s="12"/>
      <c r="AT112" s="11"/>
      <c r="AU112" s="140">
        <v>99.851605204179762</v>
      </c>
    </row>
    <row r="113" spans="1:47" s="9" customFormat="1">
      <c r="A113" s="7">
        <v>34638</v>
      </c>
      <c r="B113" s="10"/>
      <c r="C113" s="11"/>
      <c r="D113" s="10"/>
      <c r="E113" s="12"/>
      <c r="F113" s="12"/>
      <c r="G113" s="12"/>
      <c r="H113" s="12"/>
      <c r="I113" s="12"/>
      <c r="J113" s="12"/>
      <c r="K113" s="12"/>
      <c r="L113" s="186">
        <v>71.438145870976939</v>
      </c>
      <c r="M113" s="10"/>
      <c r="N113" s="12"/>
      <c r="O113" s="11"/>
      <c r="P113" s="10"/>
      <c r="Q113" s="31">
        <v>76.266958442454651</v>
      </c>
      <c r="R113" s="31">
        <v>76.831377649344162</v>
      </c>
      <c r="S113" s="31">
        <v>76.557143301265384</v>
      </c>
      <c r="T113" s="31">
        <v>61.115881807407213</v>
      </c>
      <c r="U113" s="31">
        <v>77.307311752503267</v>
      </c>
      <c r="V113" s="31">
        <v>82.069143376499781</v>
      </c>
      <c r="W113" s="31">
        <v>60.63516002798125</v>
      </c>
      <c r="X113" s="31">
        <v>70.997001103454707</v>
      </c>
      <c r="Y113" s="31">
        <v>88.108614202692351</v>
      </c>
      <c r="Z113" s="11"/>
      <c r="AA113" s="10"/>
      <c r="AB113" s="12"/>
      <c r="AC113" s="12">
        <v>88.131416727175164</v>
      </c>
      <c r="AD113" s="12"/>
      <c r="AE113" s="12"/>
      <c r="AF113" s="11">
        <v>96.635332170832328</v>
      </c>
      <c r="AG113" s="29">
        <v>116.25305054945336</v>
      </c>
      <c r="AH113" s="12"/>
      <c r="AI113" s="12"/>
      <c r="AJ113" s="12"/>
      <c r="AK113" s="12"/>
      <c r="AL113" s="11"/>
      <c r="AM113" s="10">
        <v>84.268522988111712</v>
      </c>
      <c r="AN113" s="12"/>
      <c r="AO113" s="12">
        <v>117.34715300236648</v>
      </c>
      <c r="AP113" s="11">
        <v>54.454946634946467</v>
      </c>
      <c r="AQ113" s="10"/>
      <c r="AR113" s="12"/>
      <c r="AS113" s="12"/>
      <c r="AT113" s="11"/>
      <c r="AU113" s="140">
        <v>98.929342608067572</v>
      </c>
    </row>
    <row r="114" spans="1:47" s="9" customFormat="1">
      <c r="A114" s="7">
        <v>34668</v>
      </c>
      <c r="B114" s="10"/>
      <c r="C114" s="11"/>
      <c r="D114" s="10"/>
      <c r="E114" s="12"/>
      <c r="F114" s="12"/>
      <c r="G114" s="12"/>
      <c r="H114" s="12"/>
      <c r="I114" s="12"/>
      <c r="J114" s="12"/>
      <c r="K114" s="12"/>
      <c r="L114" s="186">
        <v>70.099235599947761</v>
      </c>
      <c r="M114" s="10"/>
      <c r="N114" s="12"/>
      <c r="O114" s="11"/>
      <c r="P114" s="10"/>
      <c r="Q114" s="31">
        <v>78.437845018471521</v>
      </c>
      <c r="R114" s="31">
        <v>78.919492985910665</v>
      </c>
      <c r="S114" s="31">
        <v>78.208883570778454</v>
      </c>
      <c r="T114" s="31">
        <v>61.913627006899638</v>
      </c>
      <c r="U114" s="31">
        <v>79.05884659378745</v>
      </c>
      <c r="V114" s="31">
        <v>81.614865626376385</v>
      </c>
      <c r="W114" s="31">
        <v>61.892621589452069</v>
      </c>
      <c r="X114" s="31">
        <v>70.632295475902239</v>
      </c>
      <c r="Y114" s="31">
        <v>88.930013759766126</v>
      </c>
      <c r="Z114" s="11"/>
      <c r="AA114" s="10"/>
      <c r="AB114" s="12"/>
      <c r="AC114" s="12">
        <v>87.837728038172997</v>
      </c>
      <c r="AD114" s="12"/>
      <c r="AE114" s="12"/>
      <c r="AF114" s="11">
        <v>95.765393694710596</v>
      </c>
      <c r="AG114" s="29">
        <v>115.47100031561095</v>
      </c>
      <c r="AH114" s="12"/>
      <c r="AI114" s="12"/>
      <c r="AJ114" s="12"/>
      <c r="AK114" s="12"/>
      <c r="AL114" s="11"/>
      <c r="AM114" s="10">
        <v>83.310097349790681</v>
      </c>
      <c r="AN114" s="12"/>
      <c r="AO114" s="12">
        <v>117.10891078701823</v>
      </c>
      <c r="AP114" s="11">
        <v>52.861175816644455</v>
      </c>
      <c r="AQ114" s="10"/>
      <c r="AR114" s="12"/>
      <c r="AS114" s="12"/>
      <c r="AT114" s="11"/>
      <c r="AU114" s="140">
        <v>99.804306039851966</v>
      </c>
    </row>
    <row r="115" spans="1:47" s="9" customFormat="1">
      <c r="A115" s="7">
        <v>34698</v>
      </c>
      <c r="B115" s="10"/>
      <c r="C115" s="11"/>
      <c r="D115" s="10"/>
      <c r="E115" s="12"/>
      <c r="F115" s="12"/>
      <c r="G115" s="12"/>
      <c r="H115" s="12"/>
      <c r="I115" s="12"/>
      <c r="J115" s="12"/>
      <c r="K115" s="12"/>
      <c r="L115" s="186">
        <v>67.689255160848973</v>
      </c>
      <c r="M115" s="10"/>
      <c r="N115" s="12"/>
      <c r="O115" s="11"/>
      <c r="P115" s="10"/>
      <c r="Q115" s="31">
        <v>78.70720938218625</v>
      </c>
      <c r="R115" s="31">
        <v>79.286907707814535</v>
      </c>
      <c r="S115" s="31">
        <v>79.049188608506654</v>
      </c>
      <c r="T115" s="31">
        <v>61.701197851903167</v>
      </c>
      <c r="U115" s="31">
        <v>79.428149234810846</v>
      </c>
      <c r="V115" s="31">
        <v>82.244571612783972</v>
      </c>
      <c r="W115" s="31">
        <v>61.436537835837626</v>
      </c>
      <c r="X115" s="31">
        <v>70.982501112950459</v>
      </c>
      <c r="Y115" s="31">
        <v>88.451990982949667</v>
      </c>
      <c r="Z115" s="11"/>
      <c r="AA115" s="10"/>
      <c r="AB115" s="12"/>
      <c r="AC115" s="12">
        <v>87.292444340721474</v>
      </c>
      <c r="AD115" s="12"/>
      <c r="AE115" s="12"/>
      <c r="AF115" s="11">
        <v>94.266047548654896</v>
      </c>
      <c r="AG115" s="29">
        <v>116.78014137209989</v>
      </c>
      <c r="AH115" s="12"/>
      <c r="AI115" s="12"/>
      <c r="AJ115" s="12"/>
      <c r="AK115" s="12"/>
      <c r="AL115" s="11"/>
      <c r="AM115" s="10">
        <v>83.063722340605011</v>
      </c>
      <c r="AN115" s="12"/>
      <c r="AO115" s="12">
        <v>118.37928798336304</v>
      </c>
      <c r="AP115" s="11">
        <v>52.454086123048945</v>
      </c>
      <c r="AQ115" s="10"/>
      <c r="AR115" s="12"/>
      <c r="AS115" s="12"/>
      <c r="AT115" s="11">
        <v>100</v>
      </c>
      <c r="AU115" s="140">
        <v>99.100332593714114</v>
      </c>
    </row>
    <row r="116" spans="1:47" s="9" customFormat="1">
      <c r="A116" s="7">
        <v>34730</v>
      </c>
      <c r="B116" s="10"/>
      <c r="C116" s="11"/>
      <c r="D116" s="10"/>
      <c r="E116" s="12"/>
      <c r="F116" s="12"/>
      <c r="G116" s="12"/>
      <c r="H116" s="12"/>
      <c r="I116" s="12"/>
      <c r="J116" s="12"/>
      <c r="K116" s="12"/>
      <c r="L116" s="186">
        <v>68.182971436997462</v>
      </c>
      <c r="M116" s="10"/>
      <c r="N116" s="12"/>
      <c r="O116" s="11"/>
      <c r="P116" s="10"/>
      <c r="Q116" s="31">
        <v>79.992896883003283</v>
      </c>
      <c r="R116" s="31">
        <v>80.253512510214733</v>
      </c>
      <c r="S116" s="31">
        <v>80.374801442765147</v>
      </c>
      <c r="T116" s="31">
        <v>62.702614134583079</v>
      </c>
      <c r="U116" s="31">
        <v>80.5859269374794</v>
      </c>
      <c r="V116" s="31">
        <v>83.135745491024537</v>
      </c>
      <c r="W116" s="31">
        <v>62.406717132524214</v>
      </c>
      <c r="X116" s="31">
        <v>73.033862413411214</v>
      </c>
      <c r="Y116" s="31">
        <v>88.688865158389731</v>
      </c>
      <c r="Z116" s="11"/>
      <c r="AA116" s="10"/>
      <c r="AB116" s="12"/>
      <c r="AC116" s="12">
        <v>85.992244370365327</v>
      </c>
      <c r="AD116" s="12"/>
      <c r="AE116" s="12"/>
      <c r="AF116" s="11">
        <v>95.465522346120267</v>
      </c>
      <c r="AG116" s="29">
        <v>116.37492040169022</v>
      </c>
      <c r="AH116" s="12"/>
      <c r="AI116" s="12"/>
      <c r="AJ116" s="12"/>
      <c r="AK116" s="12"/>
      <c r="AL116" s="11"/>
      <c r="AM116" s="10">
        <v>83.043696504134914</v>
      </c>
      <c r="AN116" s="12"/>
      <c r="AO116" s="12">
        <v>118.62530803181888</v>
      </c>
      <c r="AP116" s="11">
        <v>52.749558849107814</v>
      </c>
      <c r="AQ116" s="10"/>
      <c r="AR116" s="12"/>
      <c r="AS116" s="12"/>
      <c r="AT116" s="11">
        <v>100.80956932038987</v>
      </c>
      <c r="AU116" s="140">
        <v>100.49790014073336</v>
      </c>
    </row>
    <row r="117" spans="1:47" s="9" customFormat="1">
      <c r="A117" s="7">
        <v>34758</v>
      </c>
      <c r="B117" s="10"/>
      <c r="C117" s="11"/>
      <c r="D117" s="10"/>
      <c r="E117" s="12"/>
      <c r="F117" s="12"/>
      <c r="G117" s="12"/>
      <c r="H117" s="12"/>
      <c r="I117" s="12"/>
      <c r="J117" s="12"/>
      <c r="K117" s="12"/>
      <c r="L117" s="186">
        <v>68.248142554321461</v>
      </c>
      <c r="M117" s="10"/>
      <c r="N117" s="12"/>
      <c r="O117" s="11"/>
      <c r="P117" s="10"/>
      <c r="Q117" s="31">
        <v>80.600000527829366</v>
      </c>
      <c r="R117" s="31">
        <v>80.965161932163781</v>
      </c>
      <c r="S117" s="31">
        <v>81.037896009359656</v>
      </c>
      <c r="T117" s="31">
        <v>62.989661070079791</v>
      </c>
      <c r="U117" s="31">
        <v>81.024927576630461</v>
      </c>
      <c r="V117" s="31">
        <v>82.872185279157279</v>
      </c>
      <c r="W117" s="31">
        <v>62.283276812798007</v>
      </c>
      <c r="X117" s="31">
        <v>73.436124686483765</v>
      </c>
      <c r="Y117" s="31">
        <v>88.273027902605705</v>
      </c>
      <c r="Z117" s="11"/>
      <c r="AA117" s="10"/>
      <c r="AB117" s="12"/>
      <c r="AC117" s="12">
        <v>85.124761960853618</v>
      </c>
      <c r="AD117" s="12"/>
      <c r="AE117" s="12"/>
      <c r="AF117" s="11">
        <v>94.910917440873035</v>
      </c>
      <c r="AG117" s="29">
        <v>117.39750973920474</v>
      </c>
      <c r="AH117" s="12"/>
      <c r="AI117" s="12"/>
      <c r="AJ117" s="12"/>
      <c r="AK117" s="12"/>
      <c r="AL117" s="11"/>
      <c r="AM117" s="10">
        <v>82.218275226557793</v>
      </c>
      <c r="AN117" s="12"/>
      <c r="AO117" s="12">
        <v>118.28677299891743</v>
      </c>
      <c r="AP117" s="11">
        <v>52.743532156400377</v>
      </c>
      <c r="AQ117" s="10"/>
      <c r="AR117" s="12"/>
      <c r="AS117" s="12"/>
      <c r="AT117" s="11">
        <v>100.82237283533379</v>
      </c>
      <c r="AU117" s="140">
        <v>98.454109681917558</v>
      </c>
    </row>
    <row r="118" spans="1:47" s="9" customFormat="1">
      <c r="A118" s="7">
        <v>34789</v>
      </c>
      <c r="B118" s="10"/>
      <c r="C118" s="11"/>
      <c r="D118" s="10"/>
      <c r="E118" s="12"/>
      <c r="F118" s="12"/>
      <c r="G118" s="12"/>
      <c r="H118" s="12"/>
      <c r="I118" s="12"/>
      <c r="J118" s="12"/>
      <c r="K118" s="12"/>
      <c r="L118" s="186">
        <v>68.942174099408135</v>
      </c>
      <c r="M118" s="10"/>
      <c r="N118" s="12"/>
      <c r="O118" s="11"/>
      <c r="P118" s="10"/>
      <c r="Q118" s="31">
        <v>83.578428749865992</v>
      </c>
      <c r="R118" s="31">
        <v>82.790159253864942</v>
      </c>
      <c r="S118" s="31">
        <v>83.075663737560745</v>
      </c>
      <c r="T118" s="31">
        <v>62.453652787882277</v>
      </c>
      <c r="U118" s="31">
        <v>81.798123135273499</v>
      </c>
      <c r="V118" s="31">
        <v>85.171020965939462</v>
      </c>
      <c r="W118" s="31">
        <v>61.569020442142964</v>
      </c>
      <c r="X118" s="31">
        <v>72.564180538244187</v>
      </c>
      <c r="Y118" s="31">
        <v>89.225052422583005</v>
      </c>
      <c r="Z118" s="11"/>
      <c r="AA118" s="10"/>
      <c r="AB118" s="12"/>
      <c r="AC118" s="12">
        <v>84.569021052410235</v>
      </c>
      <c r="AD118" s="12"/>
      <c r="AE118" s="12"/>
      <c r="AF118" s="11">
        <v>93.244153285735237</v>
      </c>
      <c r="AG118" s="29">
        <v>117.30634662915895</v>
      </c>
      <c r="AH118" s="12"/>
      <c r="AI118" s="12"/>
      <c r="AJ118" s="12"/>
      <c r="AK118" s="12"/>
      <c r="AL118" s="11"/>
      <c r="AM118" s="10">
        <v>82.225995898868277</v>
      </c>
      <c r="AN118" s="12"/>
      <c r="AO118" s="12">
        <v>117.59400440159928</v>
      </c>
      <c r="AP118" s="11">
        <v>52.684822664829348</v>
      </c>
      <c r="AQ118" s="10"/>
      <c r="AR118" s="12"/>
      <c r="AS118" s="12"/>
      <c r="AT118" s="11">
        <v>101.18456452127722</v>
      </c>
      <c r="AU118" s="140">
        <v>98.295106774109954</v>
      </c>
    </row>
    <row r="119" spans="1:47" s="9" customFormat="1">
      <c r="A119" s="7">
        <v>34817</v>
      </c>
      <c r="B119" s="10"/>
      <c r="C119" s="11"/>
      <c r="D119" s="10"/>
      <c r="E119" s="12"/>
      <c r="F119" s="12"/>
      <c r="G119" s="12"/>
      <c r="H119" s="12"/>
      <c r="I119" s="12"/>
      <c r="J119" s="12"/>
      <c r="K119" s="12"/>
      <c r="L119" s="186">
        <v>68.805444272391213</v>
      </c>
      <c r="M119" s="10"/>
      <c r="N119" s="12"/>
      <c r="O119" s="11"/>
      <c r="P119" s="10"/>
      <c r="Q119" s="31">
        <v>82.857859092140458</v>
      </c>
      <c r="R119" s="31">
        <v>82.311712461857624</v>
      </c>
      <c r="S119" s="31">
        <v>82.313885090304609</v>
      </c>
      <c r="T119" s="31">
        <v>63.053709976150159</v>
      </c>
      <c r="U119" s="31">
        <v>81.253087135692425</v>
      </c>
      <c r="V119" s="31">
        <v>84.150109992700322</v>
      </c>
      <c r="W119" s="31">
        <v>62.040864482308109</v>
      </c>
      <c r="X119" s="31">
        <v>72.594864668212438</v>
      </c>
      <c r="Y119" s="31">
        <v>88.868779249279257</v>
      </c>
      <c r="Z119" s="11"/>
      <c r="AA119" s="10"/>
      <c r="AB119" s="12"/>
      <c r="AC119" s="12">
        <v>85.526975929918109</v>
      </c>
      <c r="AD119" s="12"/>
      <c r="AE119" s="12"/>
      <c r="AF119" s="11">
        <v>92.518921407399546</v>
      </c>
      <c r="AG119" s="29">
        <v>118.07866445705972</v>
      </c>
      <c r="AH119" s="12"/>
      <c r="AI119" s="12"/>
      <c r="AJ119" s="12"/>
      <c r="AK119" s="12"/>
      <c r="AL119" s="11"/>
      <c r="AM119" s="10">
        <v>81.409920582959245</v>
      </c>
      <c r="AN119" s="12"/>
      <c r="AO119" s="12">
        <v>116.44303272268048</v>
      </c>
      <c r="AP119" s="11">
        <v>52.397455780641714</v>
      </c>
      <c r="AQ119" s="10"/>
      <c r="AR119" s="12"/>
      <c r="AS119" s="12"/>
      <c r="AT119" s="11">
        <v>99.343373444002481</v>
      </c>
      <c r="AU119" s="140">
        <v>98.5059259350394</v>
      </c>
    </row>
    <row r="120" spans="1:47" s="9" customFormat="1">
      <c r="A120" s="7">
        <v>34850</v>
      </c>
      <c r="B120" s="10"/>
      <c r="C120" s="11"/>
      <c r="D120" s="10"/>
      <c r="E120" s="12"/>
      <c r="F120" s="12"/>
      <c r="G120" s="12"/>
      <c r="H120" s="12"/>
      <c r="I120" s="12"/>
      <c r="J120" s="12"/>
      <c r="K120" s="12"/>
      <c r="L120" s="186">
        <v>69.139901875320859</v>
      </c>
      <c r="M120" s="10"/>
      <c r="N120" s="12"/>
      <c r="O120" s="11"/>
      <c r="P120" s="10"/>
      <c r="Q120" s="31">
        <v>82.684853994865762</v>
      </c>
      <c r="R120" s="31">
        <v>81.532939760293388</v>
      </c>
      <c r="S120" s="31">
        <v>81.383894597516402</v>
      </c>
      <c r="T120" s="31">
        <v>63.388492816503984</v>
      </c>
      <c r="U120" s="31">
        <v>81.540511500616361</v>
      </c>
      <c r="V120" s="31">
        <v>84.465639871800562</v>
      </c>
      <c r="W120" s="31">
        <v>62.466955754921926</v>
      </c>
      <c r="X120" s="31">
        <v>73.317084386890627</v>
      </c>
      <c r="Y120" s="31">
        <v>88.216310971785475</v>
      </c>
      <c r="Z120" s="11"/>
      <c r="AA120" s="10"/>
      <c r="AB120" s="12"/>
      <c r="AC120" s="12">
        <v>85.501993475897066</v>
      </c>
      <c r="AD120" s="12"/>
      <c r="AE120" s="12"/>
      <c r="AF120" s="11">
        <v>93.58289622246167</v>
      </c>
      <c r="AG120" s="29">
        <v>116.70164778673107</v>
      </c>
      <c r="AH120" s="12"/>
      <c r="AI120" s="12"/>
      <c r="AJ120" s="12"/>
      <c r="AK120" s="12"/>
      <c r="AL120" s="11"/>
      <c r="AM120" s="10">
        <v>82.21801174062675</v>
      </c>
      <c r="AN120" s="12"/>
      <c r="AO120" s="12">
        <v>116.84660549823718</v>
      </c>
      <c r="AP120" s="11">
        <v>52.796491029004244</v>
      </c>
      <c r="AQ120" s="10"/>
      <c r="AR120" s="12"/>
      <c r="AS120" s="12"/>
      <c r="AT120" s="11">
        <v>101.95091893704242</v>
      </c>
      <c r="AU120" s="140">
        <v>98.48093921319834</v>
      </c>
    </row>
    <row r="121" spans="1:47" s="9" customFormat="1">
      <c r="A121" s="7">
        <v>34880</v>
      </c>
      <c r="B121" s="10"/>
      <c r="C121" s="11"/>
      <c r="D121" s="10"/>
      <c r="E121" s="12"/>
      <c r="F121" s="12"/>
      <c r="G121" s="12"/>
      <c r="H121" s="12"/>
      <c r="I121" s="12"/>
      <c r="J121" s="12"/>
      <c r="K121" s="12"/>
      <c r="L121" s="186">
        <v>71.197699811803489</v>
      </c>
      <c r="M121" s="10"/>
      <c r="N121" s="12"/>
      <c r="O121" s="11"/>
      <c r="P121" s="10"/>
      <c r="Q121" s="31">
        <v>87.150531917623269</v>
      </c>
      <c r="R121" s="31">
        <v>85.567981266252715</v>
      </c>
      <c r="S121" s="31">
        <v>86.040301055200402</v>
      </c>
      <c r="T121" s="31">
        <v>65.684885115129205</v>
      </c>
      <c r="U121" s="31">
        <v>85.399344988033974</v>
      </c>
      <c r="V121" s="31">
        <v>89.119309371284274</v>
      </c>
      <c r="W121" s="31">
        <v>64.177773597779392</v>
      </c>
      <c r="X121" s="31">
        <v>76.397437144434249</v>
      </c>
      <c r="Y121" s="31">
        <v>86.444438537070283</v>
      </c>
      <c r="Z121" s="11"/>
      <c r="AA121" s="10"/>
      <c r="AB121" s="12"/>
      <c r="AC121" s="12">
        <v>84.940718456910275</v>
      </c>
      <c r="AD121" s="12"/>
      <c r="AE121" s="12"/>
      <c r="AF121" s="11">
        <v>91.831361010199544</v>
      </c>
      <c r="AG121" s="29">
        <v>120.7476453113912</v>
      </c>
      <c r="AH121" s="12"/>
      <c r="AI121" s="12"/>
      <c r="AJ121" s="12"/>
      <c r="AK121" s="12"/>
      <c r="AL121" s="11"/>
      <c r="AM121" s="10">
        <v>80.884049875405225</v>
      </c>
      <c r="AN121" s="12"/>
      <c r="AO121" s="12">
        <v>118.20022280186116</v>
      </c>
      <c r="AP121" s="11">
        <v>52.440996462004804</v>
      </c>
      <c r="AQ121" s="10"/>
      <c r="AR121" s="12"/>
      <c r="AS121" s="12"/>
      <c r="AT121" s="11">
        <v>102.80630339432966</v>
      </c>
      <c r="AU121" s="140">
        <v>99.631511705904714</v>
      </c>
    </row>
    <row r="122" spans="1:47" s="9" customFormat="1">
      <c r="A122" s="7">
        <v>34911</v>
      </c>
      <c r="B122" s="10"/>
      <c r="C122" s="11"/>
      <c r="D122" s="10"/>
      <c r="E122" s="12"/>
      <c r="F122" s="12"/>
      <c r="G122" s="12"/>
      <c r="H122" s="12"/>
      <c r="I122" s="12"/>
      <c r="J122" s="12"/>
      <c r="K122" s="12"/>
      <c r="L122" s="186">
        <v>71.769400301279077</v>
      </c>
      <c r="M122" s="10"/>
      <c r="N122" s="12"/>
      <c r="O122" s="11"/>
      <c r="P122" s="10"/>
      <c r="Q122" s="31">
        <v>88.487639370121812</v>
      </c>
      <c r="R122" s="31">
        <v>86.983303839998527</v>
      </c>
      <c r="S122" s="31">
        <v>88.459477139923109</v>
      </c>
      <c r="T122" s="31">
        <v>66.920957905015641</v>
      </c>
      <c r="U122" s="31">
        <v>87.513408909161527</v>
      </c>
      <c r="V122" s="31">
        <v>91.309353588499107</v>
      </c>
      <c r="W122" s="31">
        <v>64.836508361613184</v>
      </c>
      <c r="X122" s="31">
        <v>77.542081993265882</v>
      </c>
      <c r="Y122" s="31">
        <v>87.085371781555352</v>
      </c>
      <c r="Z122" s="11"/>
      <c r="AA122" s="10"/>
      <c r="AB122" s="12"/>
      <c r="AC122" s="12">
        <v>84.738496713346677</v>
      </c>
      <c r="AD122" s="12"/>
      <c r="AE122" s="12"/>
      <c r="AF122" s="11">
        <v>91.427456576647742</v>
      </c>
      <c r="AG122" s="29">
        <v>119.35268004221429</v>
      </c>
      <c r="AH122" s="12"/>
      <c r="AI122" s="12"/>
      <c r="AJ122" s="12"/>
      <c r="AK122" s="12"/>
      <c r="AL122" s="11"/>
      <c r="AM122" s="10">
        <v>79.416745618344322</v>
      </c>
      <c r="AN122" s="12"/>
      <c r="AO122" s="12">
        <v>117.53005128992955</v>
      </c>
      <c r="AP122" s="11">
        <v>52.564480185290321</v>
      </c>
      <c r="AQ122" s="10"/>
      <c r="AR122" s="12"/>
      <c r="AS122" s="12"/>
      <c r="AT122" s="11">
        <v>104.98236209191259</v>
      </c>
      <c r="AU122" s="140">
        <v>99.88306903348554</v>
      </c>
    </row>
    <row r="123" spans="1:47" s="9" customFormat="1">
      <c r="A123" s="7">
        <v>34942</v>
      </c>
      <c r="B123" s="10"/>
      <c r="C123" s="11"/>
      <c r="D123" s="10"/>
      <c r="E123" s="12"/>
      <c r="F123" s="12"/>
      <c r="G123" s="12"/>
      <c r="H123" s="12"/>
      <c r="I123" s="12"/>
      <c r="J123" s="12"/>
      <c r="K123" s="12"/>
      <c r="L123" s="186">
        <v>71.894599181330662</v>
      </c>
      <c r="M123" s="10"/>
      <c r="N123" s="12"/>
      <c r="O123" s="11"/>
      <c r="P123" s="10"/>
      <c r="Q123" s="31">
        <v>87.758843422912861</v>
      </c>
      <c r="R123" s="31">
        <v>85.434484692202275</v>
      </c>
      <c r="S123" s="31">
        <v>87.249503476518456</v>
      </c>
      <c r="T123" s="31">
        <v>66.699841392680455</v>
      </c>
      <c r="U123" s="31">
        <v>85.95844077130252</v>
      </c>
      <c r="V123" s="31">
        <v>90.562324910468334</v>
      </c>
      <c r="W123" s="31">
        <v>63.16275362810628</v>
      </c>
      <c r="X123" s="31">
        <v>78.116091393072068</v>
      </c>
      <c r="Y123" s="31">
        <v>85.018298669096026</v>
      </c>
      <c r="Z123" s="11"/>
      <c r="AA123" s="10"/>
      <c r="AB123" s="12"/>
      <c r="AC123" s="12">
        <v>84.264739358069647</v>
      </c>
      <c r="AD123" s="12"/>
      <c r="AE123" s="12"/>
      <c r="AF123" s="11">
        <v>91.980317765100523</v>
      </c>
      <c r="AG123" s="29">
        <v>118.28134355551579</v>
      </c>
      <c r="AH123" s="12"/>
      <c r="AI123" s="12"/>
      <c r="AJ123" s="12"/>
      <c r="AK123" s="12"/>
      <c r="AL123" s="11"/>
      <c r="AM123" s="10">
        <v>78.891175544115839</v>
      </c>
      <c r="AN123" s="12"/>
      <c r="AO123" s="12">
        <v>118.73338490966057</v>
      </c>
      <c r="AP123" s="11">
        <v>53.146267501346564</v>
      </c>
      <c r="AQ123" s="10"/>
      <c r="AR123" s="12"/>
      <c r="AS123" s="12"/>
      <c r="AT123" s="11">
        <v>105.49036014407203</v>
      </c>
      <c r="AU123" s="140">
        <v>99.491681734194614</v>
      </c>
    </row>
    <row r="124" spans="1:47" s="9" customFormat="1">
      <c r="A124" s="7">
        <v>34971</v>
      </c>
      <c r="B124" s="10"/>
      <c r="C124" s="11"/>
      <c r="D124" s="10"/>
      <c r="E124" s="12"/>
      <c r="F124" s="12"/>
      <c r="G124" s="12"/>
      <c r="H124" s="12"/>
      <c r="I124" s="12"/>
      <c r="J124" s="12"/>
      <c r="K124" s="12"/>
      <c r="L124" s="186">
        <v>71.029977024338791</v>
      </c>
      <c r="M124" s="10"/>
      <c r="N124" s="12"/>
      <c r="O124" s="11"/>
      <c r="P124" s="10"/>
      <c r="Q124" s="31">
        <v>86.357959757235491</v>
      </c>
      <c r="R124" s="31">
        <v>84.757516925218042</v>
      </c>
      <c r="S124" s="31">
        <v>85.34472344817776</v>
      </c>
      <c r="T124" s="31">
        <v>65.799244778232222</v>
      </c>
      <c r="U124" s="31">
        <v>83.948568538936499</v>
      </c>
      <c r="V124" s="31">
        <v>90.68316426634027</v>
      </c>
      <c r="W124" s="31">
        <v>62.031532717006463</v>
      </c>
      <c r="X124" s="31">
        <v>76.451905514948834</v>
      </c>
      <c r="Y124" s="31">
        <v>83.854092888749832</v>
      </c>
      <c r="Z124" s="11"/>
      <c r="AA124" s="10"/>
      <c r="AB124" s="12"/>
      <c r="AC124" s="12">
        <v>83.177570093457959</v>
      </c>
      <c r="AD124" s="12"/>
      <c r="AE124" s="12"/>
      <c r="AF124" s="11">
        <v>91.350749028444639</v>
      </c>
      <c r="AG124" s="29">
        <v>116.77746821653294</v>
      </c>
      <c r="AH124" s="12"/>
      <c r="AI124" s="12"/>
      <c r="AJ124" s="12"/>
      <c r="AK124" s="12"/>
      <c r="AL124" s="11"/>
      <c r="AM124" s="10">
        <v>80.767825724968276</v>
      </c>
      <c r="AN124" s="12"/>
      <c r="AO124" s="12">
        <v>121.80998685824818</v>
      </c>
      <c r="AP124" s="11">
        <v>53.038309494171045</v>
      </c>
      <c r="AQ124" s="10"/>
      <c r="AR124" s="12"/>
      <c r="AS124" s="12"/>
      <c r="AT124" s="11">
        <v>107.40646893347636</v>
      </c>
      <c r="AU124" s="140">
        <v>98.164326536078065</v>
      </c>
    </row>
    <row r="125" spans="1:47" s="9" customFormat="1">
      <c r="A125" s="7">
        <v>35003</v>
      </c>
      <c r="B125" s="10"/>
      <c r="C125" s="11"/>
      <c r="D125" s="10"/>
      <c r="E125" s="12"/>
      <c r="F125" s="12"/>
      <c r="G125" s="12"/>
      <c r="H125" s="12"/>
      <c r="I125" s="12"/>
      <c r="J125" s="12"/>
      <c r="K125" s="12"/>
      <c r="L125" s="186">
        <v>68.565592419682346</v>
      </c>
      <c r="M125" s="10"/>
      <c r="N125" s="12"/>
      <c r="O125" s="11"/>
      <c r="P125" s="10"/>
      <c r="Q125" s="31">
        <v>83.482990092213569</v>
      </c>
      <c r="R125" s="31">
        <v>81.574236215951217</v>
      </c>
      <c r="S125" s="31">
        <v>80.52413883528979</v>
      </c>
      <c r="T125" s="31">
        <v>62.476319993778077</v>
      </c>
      <c r="U125" s="31">
        <v>79.703035524260585</v>
      </c>
      <c r="V125" s="31">
        <v>86.612621992921405</v>
      </c>
      <c r="W125" s="31">
        <v>59.097809564693094</v>
      </c>
      <c r="X125" s="31">
        <v>73.32374083971655</v>
      </c>
      <c r="Y125" s="31">
        <v>82.610155409930812</v>
      </c>
      <c r="Z125" s="11"/>
      <c r="AA125" s="10"/>
      <c r="AB125" s="12"/>
      <c r="AC125" s="12">
        <v>82.71844660194175</v>
      </c>
      <c r="AD125" s="12"/>
      <c r="AE125" s="12"/>
      <c r="AF125" s="11">
        <v>89.584554470027186</v>
      </c>
      <c r="AG125" s="29">
        <v>112.58252833964477</v>
      </c>
      <c r="AH125" s="12"/>
      <c r="AI125" s="12"/>
      <c r="AJ125" s="12"/>
      <c r="AK125" s="12"/>
      <c r="AL125" s="11"/>
      <c r="AM125" s="10">
        <v>80.787488731273143</v>
      </c>
      <c r="AN125" s="12"/>
      <c r="AO125" s="12">
        <v>124.93552811827607</v>
      </c>
      <c r="AP125" s="11">
        <v>52.92612872456202</v>
      </c>
      <c r="AQ125" s="10"/>
      <c r="AR125" s="12"/>
      <c r="AS125" s="12"/>
      <c r="AT125" s="11">
        <v>109.0953689705547</v>
      </c>
      <c r="AU125" s="140">
        <v>97.178377079653444</v>
      </c>
    </row>
    <row r="126" spans="1:47" s="9" customFormat="1">
      <c r="A126" s="7">
        <v>35033</v>
      </c>
      <c r="B126" s="10"/>
      <c r="C126" s="11"/>
      <c r="D126" s="10"/>
      <c r="E126" s="12"/>
      <c r="F126" s="12"/>
      <c r="G126" s="12"/>
      <c r="H126" s="12"/>
      <c r="I126" s="12"/>
      <c r="J126" s="12"/>
      <c r="K126" s="12"/>
      <c r="L126" s="186">
        <v>69.468793521026143</v>
      </c>
      <c r="M126" s="10"/>
      <c r="N126" s="12"/>
      <c r="O126" s="11"/>
      <c r="P126" s="10"/>
      <c r="Q126" s="31">
        <v>84.473420408250504</v>
      </c>
      <c r="R126" s="31">
        <v>82.047974751651026</v>
      </c>
      <c r="S126" s="31">
        <v>81.630258745405698</v>
      </c>
      <c r="T126" s="31">
        <v>63.982492082562402</v>
      </c>
      <c r="U126" s="31">
        <v>80.510458374054735</v>
      </c>
      <c r="V126" s="31">
        <v>88.771244018783833</v>
      </c>
      <c r="W126" s="31">
        <v>60.084329001255675</v>
      </c>
      <c r="X126" s="31">
        <v>75.518648375735893</v>
      </c>
      <c r="Y126" s="31">
        <v>82.379611204320057</v>
      </c>
      <c r="Z126" s="11"/>
      <c r="AA126" s="10"/>
      <c r="AB126" s="12"/>
      <c r="AC126" s="12">
        <v>82.681412072346916</v>
      </c>
      <c r="AD126" s="12"/>
      <c r="AE126" s="12"/>
      <c r="AF126" s="11">
        <v>88.891367588482638</v>
      </c>
      <c r="AG126" s="29">
        <v>114.39544750214861</v>
      </c>
      <c r="AH126" s="12"/>
      <c r="AI126" s="12"/>
      <c r="AJ126" s="12"/>
      <c r="AK126" s="12"/>
      <c r="AL126" s="11"/>
      <c r="AM126" s="10">
        <v>80.59484226520118</v>
      </c>
      <c r="AN126" s="12"/>
      <c r="AO126" s="12">
        <v>125.40203961114426</v>
      </c>
      <c r="AP126" s="11">
        <v>52.615572964572785</v>
      </c>
      <c r="AQ126" s="10"/>
      <c r="AR126" s="12"/>
      <c r="AS126" s="12"/>
      <c r="AT126" s="11">
        <v>109.77066489484308</v>
      </c>
      <c r="AU126" s="140">
        <v>96.368497788415482</v>
      </c>
    </row>
    <row r="127" spans="1:47" s="9" customFormat="1">
      <c r="A127" s="7">
        <v>35062</v>
      </c>
      <c r="B127" s="10"/>
      <c r="C127" s="11"/>
      <c r="D127" s="10"/>
      <c r="E127" s="12"/>
      <c r="F127" s="12"/>
      <c r="G127" s="12"/>
      <c r="H127" s="12"/>
      <c r="I127" s="12"/>
      <c r="J127" s="12"/>
      <c r="K127" s="12"/>
      <c r="L127" s="186">
        <v>69.360837312458699</v>
      </c>
      <c r="M127" s="10"/>
      <c r="N127" s="12"/>
      <c r="O127" s="11"/>
      <c r="P127" s="10"/>
      <c r="Q127" s="31">
        <v>81.708842113959179</v>
      </c>
      <c r="R127" s="31">
        <v>80.142679937652375</v>
      </c>
      <c r="S127" s="31">
        <v>78.933071252607434</v>
      </c>
      <c r="T127" s="31">
        <v>62.615507928918177</v>
      </c>
      <c r="U127" s="31">
        <v>78.935528921984371</v>
      </c>
      <c r="V127" s="31">
        <v>83.781265366929603</v>
      </c>
      <c r="W127" s="31">
        <v>59.54538249498119</v>
      </c>
      <c r="X127" s="31">
        <v>74.015819483123352</v>
      </c>
      <c r="Y127" s="31">
        <v>83.006151053389871</v>
      </c>
      <c r="Z127" s="11"/>
      <c r="AA127" s="10"/>
      <c r="AB127" s="12"/>
      <c r="AC127" s="12">
        <v>81.397351706319299</v>
      </c>
      <c r="AD127" s="12"/>
      <c r="AE127" s="12"/>
      <c r="AF127" s="11">
        <v>89.507426844822191</v>
      </c>
      <c r="AG127" s="29">
        <v>112.6108384600538</v>
      </c>
      <c r="AH127" s="12"/>
      <c r="AI127" s="12"/>
      <c r="AJ127" s="12"/>
      <c r="AK127" s="12"/>
      <c r="AL127" s="11"/>
      <c r="AM127" s="10">
        <v>81.67972646396035</v>
      </c>
      <c r="AN127" s="12"/>
      <c r="AO127" s="12">
        <v>126.41556921913899</v>
      </c>
      <c r="AP127" s="11">
        <v>51.574094523849134</v>
      </c>
      <c r="AQ127" s="10"/>
      <c r="AR127" s="12"/>
      <c r="AS127" s="12"/>
      <c r="AT127" s="11">
        <v>110.60156964013088</v>
      </c>
      <c r="AU127" s="140">
        <v>96.324402821618122</v>
      </c>
    </row>
    <row r="128" spans="1:47" s="9" customFormat="1">
      <c r="A128" s="7">
        <v>35095</v>
      </c>
      <c r="B128" s="10"/>
      <c r="C128" s="11"/>
      <c r="D128" s="10"/>
      <c r="E128" s="12"/>
      <c r="F128" s="12"/>
      <c r="G128" s="12"/>
      <c r="H128" s="12"/>
      <c r="I128" s="12"/>
      <c r="J128" s="12"/>
      <c r="K128" s="12"/>
      <c r="L128" s="186">
        <v>68.52708705880552</v>
      </c>
      <c r="M128" s="10"/>
      <c r="N128" s="12"/>
      <c r="O128" s="11"/>
      <c r="P128" s="10"/>
      <c r="Q128" s="31">
        <v>78.642089677624085</v>
      </c>
      <c r="R128" s="31">
        <v>77.737092045541729</v>
      </c>
      <c r="S128" s="31">
        <v>76.778489603806037</v>
      </c>
      <c r="T128" s="31">
        <v>62.295795822150367</v>
      </c>
      <c r="U128" s="31">
        <v>78.011892488989901</v>
      </c>
      <c r="V128" s="31">
        <v>81.704072764990769</v>
      </c>
      <c r="W128" s="31">
        <v>59.486132139232375</v>
      </c>
      <c r="X128" s="31">
        <v>73.429330282051652</v>
      </c>
      <c r="Y128" s="31">
        <v>80.77912606182187</v>
      </c>
      <c r="Z128" s="11"/>
      <c r="AA128" s="10"/>
      <c r="AB128" s="12"/>
      <c r="AC128" s="12">
        <v>79.846137743353566</v>
      </c>
      <c r="AD128" s="12"/>
      <c r="AE128" s="12"/>
      <c r="AF128" s="11">
        <v>89.472140359214194</v>
      </c>
      <c r="AG128" s="29">
        <v>113.74007079339307</v>
      </c>
      <c r="AH128" s="12"/>
      <c r="AI128" s="12"/>
      <c r="AJ128" s="12"/>
      <c r="AK128" s="12"/>
      <c r="AL128" s="11"/>
      <c r="AM128" s="10">
        <v>81.4981159168251</v>
      </c>
      <c r="AN128" s="12"/>
      <c r="AO128" s="12">
        <v>127.5577438622752</v>
      </c>
      <c r="AP128" s="11">
        <v>51.388374435494441</v>
      </c>
      <c r="AQ128" s="10"/>
      <c r="AR128" s="12"/>
      <c r="AS128" s="12"/>
      <c r="AT128" s="11">
        <v>110.24249282313315</v>
      </c>
      <c r="AU128" s="140">
        <v>94.963807333082315</v>
      </c>
    </row>
    <row r="129" spans="1:47" s="9" customFormat="1">
      <c r="A129" s="7">
        <v>35124</v>
      </c>
      <c r="B129" s="10"/>
      <c r="C129" s="11"/>
      <c r="D129" s="10"/>
      <c r="E129" s="12"/>
      <c r="F129" s="12"/>
      <c r="G129" s="12"/>
      <c r="H129" s="12"/>
      <c r="I129" s="12"/>
      <c r="J129" s="12"/>
      <c r="K129" s="12"/>
      <c r="L129" s="186">
        <v>68.914222912783103</v>
      </c>
      <c r="M129" s="10"/>
      <c r="N129" s="12"/>
      <c r="O129" s="11"/>
      <c r="P129" s="10"/>
      <c r="Q129" s="31">
        <v>78.462149255839677</v>
      </c>
      <c r="R129" s="31">
        <v>77.58441455199133</v>
      </c>
      <c r="S129" s="31">
        <v>78.004874278477743</v>
      </c>
      <c r="T129" s="31">
        <v>62.489657115841709</v>
      </c>
      <c r="U129" s="31">
        <v>77.997497650092612</v>
      </c>
      <c r="V129" s="31">
        <v>82.25704126210573</v>
      </c>
      <c r="W129" s="31">
        <v>59.361707020211441</v>
      </c>
      <c r="X129" s="31">
        <v>74.830998495293727</v>
      </c>
      <c r="Y129" s="31">
        <v>79.460852643878596</v>
      </c>
      <c r="Z129" s="11"/>
      <c r="AA129" s="10"/>
      <c r="AB129" s="12"/>
      <c r="AC129" s="12">
        <v>78.270774009836913</v>
      </c>
      <c r="AD129" s="12"/>
      <c r="AE129" s="12"/>
      <c r="AF129" s="11">
        <v>89.583161102652213</v>
      </c>
      <c r="AG129" s="29">
        <v>113.54716972637048</v>
      </c>
      <c r="AH129" s="12"/>
      <c r="AI129" s="12"/>
      <c r="AJ129" s="12"/>
      <c r="AK129" s="12"/>
      <c r="AL129" s="11"/>
      <c r="AM129" s="10">
        <v>81.603911988333849</v>
      </c>
      <c r="AN129" s="12"/>
      <c r="AO129" s="12">
        <v>127.01008689031306</v>
      </c>
      <c r="AP129" s="11">
        <v>51.28927863752174</v>
      </c>
      <c r="AQ129" s="10"/>
      <c r="AR129" s="12"/>
      <c r="AS129" s="12"/>
      <c r="AT129" s="11">
        <v>111.07226022000984</v>
      </c>
      <c r="AU129" s="140">
        <v>95.093171098113388</v>
      </c>
    </row>
    <row r="130" spans="1:47" s="9" customFormat="1">
      <c r="A130" s="7">
        <v>35153</v>
      </c>
      <c r="B130" s="10"/>
      <c r="C130" s="11"/>
      <c r="D130" s="10"/>
      <c r="E130" s="12"/>
      <c r="F130" s="12"/>
      <c r="G130" s="12"/>
      <c r="H130" s="12"/>
      <c r="I130" s="12"/>
      <c r="J130" s="12"/>
      <c r="K130" s="12"/>
      <c r="L130" s="186">
        <v>69.44592720617824</v>
      </c>
      <c r="M130" s="10"/>
      <c r="N130" s="12"/>
      <c r="O130" s="11"/>
      <c r="P130" s="10"/>
      <c r="Q130" s="31">
        <v>78.970334688952462</v>
      </c>
      <c r="R130" s="31">
        <v>78.971811943648291</v>
      </c>
      <c r="S130" s="31">
        <v>78.335415187957125</v>
      </c>
      <c r="T130" s="31">
        <v>64.158817173006284</v>
      </c>
      <c r="U130" s="31">
        <v>78.611907730878656</v>
      </c>
      <c r="V130" s="31">
        <v>83.76783952956724</v>
      </c>
      <c r="W130" s="31">
        <v>61.00476290990413</v>
      </c>
      <c r="X130" s="31">
        <v>75.979659250025364</v>
      </c>
      <c r="Y130" s="31">
        <v>82.211212517649813</v>
      </c>
      <c r="Z130" s="11"/>
      <c r="AA130" s="10"/>
      <c r="AB130" s="12"/>
      <c r="AC130" s="12">
        <v>78.076474568210713</v>
      </c>
      <c r="AD130" s="12"/>
      <c r="AE130" s="12"/>
      <c r="AF130" s="11">
        <v>91.786799658546911</v>
      </c>
      <c r="AG130" s="29">
        <v>115.62132437087682</v>
      </c>
      <c r="AH130" s="12"/>
      <c r="AI130" s="12"/>
      <c r="AJ130" s="12"/>
      <c r="AK130" s="12"/>
      <c r="AL130" s="11"/>
      <c r="AM130" s="10">
        <v>81.709694250028122</v>
      </c>
      <c r="AN130" s="12"/>
      <c r="AO130" s="12">
        <v>125.08705568590246</v>
      </c>
      <c r="AP130" s="11">
        <v>51.49699461438744</v>
      </c>
      <c r="AQ130" s="10"/>
      <c r="AR130" s="12"/>
      <c r="AS130" s="12"/>
      <c r="AT130" s="11">
        <v>111.24753970343872</v>
      </c>
      <c r="AU130" s="140">
        <v>96.68216031878481</v>
      </c>
    </row>
    <row r="131" spans="1:47" s="9" customFormat="1">
      <c r="A131" s="7">
        <v>35185</v>
      </c>
      <c r="B131" s="10"/>
      <c r="C131" s="11"/>
      <c r="D131" s="10"/>
      <c r="E131" s="12"/>
      <c r="F131" s="12"/>
      <c r="G131" s="12"/>
      <c r="H131" s="12"/>
      <c r="I131" s="12"/>
      <c r="J131" s="12"/>
      <c r="K131" s="12"/>
      <c r="L131" s="186">
        <v>70.607101382579216</v>
      </c>
      <c r="M131" s="10"/>
      <c r="N131" s="12"/>
      <c r="O131" s="11"/>
      <c r="P131" s="10"/>
      <c r="Q131" s="31">
        <v>83.856420293277651</v>
      </c>
      <c r="R131" s="31">
        <v>84.850767993167452</v>
      </c>
      <c r="S131" s="31">
        <v>83.539845221697149</v>
      </c>
      <c r="T131" s="31">
        <v>68.021985691457047</v>
      </c>
      <c r="U131" s="31">
        <v>84.3244212224823</v>
      </c>
      <c r="V131" s="31">
        <v>86.976096368878103</v>
      </c>
      <c r="W131" s="31">
        <v>64.074194115932713</v>
      </c>
      <c r="X131" s="31">
        <v>78.659477545352615</v>
      </c>
      <c r="Y131" s="31">
        <v>84.477324037177269</v>
      </c>
      <c r="Z131" s="11"/>
      <c r="AA131" s="10"/>
      <c r="AB131" s="12"/>
      <c r="AC131" s="12">
        <v>78.635553289355627</v>
      </c>
      <c r="AD131" s="12"/>
      <c r="AE131" s="12"/>
      <c r="AF131" s="11">
        <v>92.603753023101632</v>
      </c>
      <c r="AG131" s="29">
        <v>117.9004369993786</v>
      </c>
      <c r="AH131" s="12"/>
      <c r="AI131" s="12"/>
      <c r="AJ131" s="12"/>
      <c r="AK131" s="12"/>
      <c r="AL131" s="11"/>
      <c r="AM131" s="10">
        <v>81.566069809535151</v>
      </c>
      <c r="AN131" s="12"/>
      <c r="AO131" s="12">
        <v>121.27667707477552</v>
      </c>
      <c r="AP131" s="11">
        <v>50.737653218087665</v>
      </c>
      <c r="AQ131" s="10"/>
      <c r="AR131" s="12"/>
      <c r="AS131" s="12"/>
      <c r="AT131" s="11">
        <v>110.40367667687201</v>
      </c>
      <c r="AU131" s="140">
        <v>95.912826722409633</v>
      </c>
    </row>
    <row r="132" spans="1:47" s="9" customFormat="1">
      <c r="A132" s="7">
        <v>35216</v>
      </c>
      <c r="B132" s="10"/>
      <c r="C132" s="11"/>
      <c r="D132" s="10"/>
      <c r="E132" s="12"/>
      <c r="F132" s="12"/>
      <c r="G132" s="12"/>
      <c r="H132" s="12"/>
      <c r="I132" s="12"/>
      <c r="J132" s="12"/>
      <c r="K132" s="12"/>
      <c r="L132" s="186">
        <v>70.10286079931339</v>
      </c>
      <c r="M132" s="10"/>
      <c r="N132" s="12"/>
      <c r="O132" s="11"/>
      <c r="P132" s="10"/>
      <c r="Q132" s="31">
        <v>83.284981746834887</v>
      </c>
      <c r="R132" s="31">
        <v>84.079230594668076</v>
      </c>
      <c r="S132" s="31">
        <v>83.576404987968473</v>
      </c>
      <c r="T132" s="31">
        <v>67.998076934682302</v>
      </c>
      <c r="U132" s="31">
        <v>83.0683617129731</v>
      </c>
      <c r="V132" s="31">
        <v>87.750660929702235</v>
      </c>
      <c r="W132" s="31">
        <v>63.449579950714011</v>
      </c>
      <c r="X132" s="31">
        <v>80.019392073791551</v>
      </c>
      <c r="Y132" s="31">
        <v>82.829186790600033</v>
      </c>
      <c r="Z132" s="11"/>
      <c r="AA132" s="10"/>
      <c r="AB132" s="12"/>
      <c r="AC132" s="12">
        <v>79.322273370159152</v>
      </c>
      <c r="AD132" s="12"/>
      <c r="AE132" s="12"/>
      <c r="AF132" s="11">
        <v>90.044419422302951</v>
      </c>
      <c r="AG132" s="29">
        <v>118.65701557787347</v>
      </c>
      <c r="AH132" s="12"/>
      <c r="AI132" s="12"/>
      <c r="AJ132" s="12"/>
      <c r="AK132" s="12"/>
      <c r="AL132" s="11"/>
      <c r="AM132" s="10">
        <v>82.361159311646986</v>
      </c>
      <c r="AN132" s="12"/>
      <c r="AO132" s="12">
        <v>122.01840747533549</v>
      </c>
      <c r="AP132" s="11">
        <v>49.713928516310531</v>
      </c>
      <c r="AQ132" s="10"/>
      <c r="AR132" s="12"/>
      <c r="AS132" s="12"/>
      <c r="AT132" s="11">
        <v>110.75417738539632</v>
      </c>
      <c r="AU132" s="140">
        <v>95.363795774313658</v>
      </c>
    </row>
    <row r="133" spans="1:47" s="9" customFormat="1">
      <c r="A133" s="7">
        <v>35244</v>
      </c>
      <c r="B133" s="10"/>
      <c r="C133" s="11"/>
      <c r="D133" s="10"/>
      <c r="E133" s="12"/>
      <c r="F133" s="12"/>
      <c r="G133" s="12"/>
      <c r="H133" s="12"/>
      <c r="I133" s="12"/>
      <c r="J133" s="12"/>
      <c r="K133" s="12"/>
      <c r="L133" s="186">
        <v>69.724526527080613</v>
      </c>
      <c r="M133" s="10"/>
      <c r="N133" s="12"/>
      <c r="O133" s="11"/>
      <c r="P133" s="10"/>
      <c r="Q133" s="31">
        <v>82.422987387979092</v>
      </c>
      <c r="R133" s="31">
        <v>81.997045602714934</v>
      </c>
      <c r="S133" s="31">
        <v>80.983455466187749</v>
      </c>
      <c r="T133" s="31">
        <v>66.554462572419908</v>
      </c>
      <c r="U133" s="31">
        <v>80.348103155011145</v>
      </c>
      <c r="V133" s="31">
        <v>87.55395563449045</v>
      </c>
      <c r="W133" s="31">
        <v>62.930625761880741</v>
      </c>
      <c r="X133" s="31">
        <v>76.564897486606725</v>
      </c>
      <c r="Y133" s="31">
        <v>83.635624660259566</v>
      </c>
      <c r="Z133" s="11"/>
      <c r="AA133" s="10"/>
      <c r="AB133" s="12"/>
      <c r="AC133" s="12">
        <v>77.633191397413853</v>
      </c>
      <c r="AD133" s="12"/>
      <c r="AE133" s="12"/>
      <c r="AF133" s="11">
        <v>87.605732547320244</v>
      </c>
      <c r="AG133" s="29">
        <v>118.38949725166673</v>
      </c>
      <c r="AH133" s="12"/>
      <c r="AI133" s="12"/>
      <c r="AJ133" s="12"/>
      <c r="AK133" s="12"/>
      <c r="AL133" s="11"/>
      <c r="AM133" s="10">
        <v>81.679455117931127</v>
      </c>
      <c r="AN133" s="12"/>
      <c r="AO133" s="12">
        <v>126.61092656994259</v>
      </c>
      <c r="AP133" s="11">
        <v>48.740904728776634</v>
      </c>
      <c r="AQ133" s="10"/>
      <c r="AR133" s="12"/>
      <c r="AS133" s="12"/>
      <c r="AT133" s="11">
        <v>111.9205729989385</v>
      </c>
      <c r="AU133" s="140">
        <v>94.136662390826757</v>
      </c>
    </row>
    <row r="134" spans="1:47" s="9" customFormat="1">
      <c r="A134" s="7">
        <v>35277</v>
      </c>
      <c r="B134" s="10"/>
      <c r="C134" s="11"/>
      <c r="D134" s="10"/>
      <c r="E134" s="12"/>
      <c r="F134" s="12"/>
      <c r="G134" s="12"/>
      <c r="H134" s="12"/>
      <c r="I134" s="12"/>
      <c r="J134" s="12"/>
      <c r="K134" s="12"/>
      <c r="L134" s="186">
        <v>66.592250701831546</v>
      </c>
      <c r="M134" s="10"/>
      <c r="N134" s="12"/>
      <c r="O134" s="11"/>
      <c r="P134" s="10"/>
      <c r="Q134" s="31">
        <v>78.411626567625618</v>
      </c>
      <c r="R134" s="31">
        <v>78.75864513586825</v>
      </c>
      <c r="S134" s="31">
        <v>77.52397625211124</v>
      </c>
      <c r="T134" s="31">
        <v>62.823743843552919</v>
      </c>
      <c r="U134" s="31">
        <v>77.379201246299601</v>
      </c>
      <c r="V134" s="31">
        <v>84.836463560868808</v>
      </c>
      <c r="W134" s="31">
        <v>60.498995990399948</v>
      </c>
      <c r="X134" s="31">
        <v>73.556257201599067</v>
      </c>
      <c r="Y134" s="31">
        <v>81.778709975007018</v>
      </c>
      <c r="Z134" s="11"/>
      <c r="AA134" s="10"/>
      <c r="AB134" s="12"/>
      <c r="AC134" s="12">
        <v>78.514340040975554</v>
      </c>
      <c r="AD134" s="12"/>
      <c r="AE134" s="12"/>
      <c r="AF134" s="11">
        <v>86.599742576373231</v>
      </c>
      <c r="AG134" s="29">
        <v>115.61852526207292</v>
      </c>
      <c r="AH134" s="12"/>
      <c r="AI134" s="12"/>
      <c r="AJ134" s="12"/>
      <c r="AK134" s="12"/>
      <c r="AL134" s="11"/>
      <c r="AM134" s="10">
        <v>81.89813607338121</v>
      </c>
      <c r="AN134" s="12"/>
      <c r="AO134" s="12">
        <v>129.58519881646885</v>
      </c>
      <c r="AP134" s="11">
        <v>48.659732276125787</v>
      </c>
      <c r="AQ134" s="10"/>
      <c r="AR134" s="12"/>
      <c r="AS134" s="12"/>
      <c r="AT134" s="11">
        <v>110.61936236493173</v>
      </c>
      <c r="AU134" s="140">
        <v>95.65985433215873</v>
      </c>
    </row>
    <row r="135" spans="1:47" s="9" customFormat="1">
      <c r="A135" s="7">
        <v>35307</v>
      </c>
      <c r="B135" s="10"/>
      <c r="C135" s="11"/>
      <c r="D135" s="10"/>
      <c r="E135" s="12"/>
      <c r="F135" s="12"/>
      <c r="G135" s="12"/>
      <c r="H135" s="12"/>
      <c r="I135" s="12"/>
      <c r="J135" s="12"/>
      <c r="K135" s="12"/>
      <c r="L135" s="186">
        <v>66.174805071522457</v>
      </c>
      <c r="M135" s="10"/>
      <c r="N135" s="12"/>
      <c r="O135" s="11"/>
      <c r="P135" s="10"/>
      <c r="Q135" s="31">
        <v>79.693478480262385</v>
      </c>
      <c r="R135" s="31">
        <v>79.312493637179955</v>
      </c>
      <c r="S135" s="31">
        <v>79.549296398829767</v>
      </c>
      <c r="T135" s="31">
        <v>63.719776949973919</v>
      </c>
      <c r="U135" s="31">
        <v>79.005690907349063</v>
      </c>
      <c r="V135" s="31">
        <v>86.924251750357598</v>
      </c>
      <c r="W135" s="31">
        <v>61.050870277645849</v>
      </c>
      <c r="X135" s="31">
        <v>74.063627357579932</v>
      </c>
      <c r="Y135" s="31">
        <v>81.115895795215636</v>
      </c>
      <c r="Z135" s="11"/>
      <c r="AA135" s="10"/>
      <c r="AB135" s="12"/>
      <c r="AC135" s="12">
        <v>78.892794541021814</v>
      </c>
      <c r="AD135" s="12"/>
      <c r="AE135" s="12"/>
      <c r="AF135" s="11">
        <v>87.008318196880126</v>
      </c>
      <c r="AG135" s="29">
        <v>115.37398130256416</v>
      </c>
      <c r="AH135" s="12"/>
      <c r="AI135" s="12"/>
      <c r="AJ135" s="12"/>
      <c r="AK135" s="12"/>
      <c r="AL135" s="11"/>
      <c r="AM135" s="10">
        <v>81.130212597249198</v>
      </c>
      <c r="AN135" s="12"/>
      <c r="AO135" s="12">
        <v>128.63389006648279</v>
      </c>
      <c r="AP135" s="11">
        <v>48.195619365662331</v>
      </c>
      <c r="AQ135" s="10"/>
      <c r="AR135" s="12"/>
      <c r="AS135" s="12"/>
      <c r="AT135" s="11">
        <v>112.1767220104835</v>
      </c>
      <c r="AU135" s="140">
        <v>95.888058034364548</v>
      </c>
    </row>
    <row r="136" spans="1:47" s="9" customFormat="1">
      <c r="A136" s="7">
        <v>35338</v>
      </c>
      <c r="B136" s="10"/>
      <c r="C136" s="11"/>
      <c r="D136" s="10"/>
      <c r="E136" s="12"/>
      <c r="F136" s="12"/>
      <c r="G136" s="12"/>
      <c r="H136" s="12"/>
      <c r="I136" s="12"/>
      <c r="J136" s="12"/>
      <c r="K136" s="12"/>
      <c r="L136" s="186">
        <v>65.361427365750004</v>
      </c>
      <c r="M136" s="10"/>
      <c r="N136" s="12"/>
      <c r="O136" s="11"/>
      <c r="P136" s="10"/>
      <c r="Q136" s="31">
        <v>79.786550159353723</v>
      </c>
      <c r="R136" s="31">
        <v>79.604438081916996</v>
      </c>
      <c r="S136" s="31">
        <v>80.315056842016332</v>
      </c>
      <c r="T136" s="31">
        <v>63.525864230521378</v>
      </c>
      <c r="U136" s="31">
        <v>78.790212647726307</v>
      </c>
      <c r="V136" s="31">
        <v>87.743022439037361</v>
      </c>
      <c r="W136" s="31">
        <v>60.293731185609332</v>
      </c>
      <c r="X136" s="31">
        <v>73.06072312598387</v>
      </c>
      <c r="Y136" s="31">
        <v>80.52027465132484</v>
      </c>
      <c r="Z136" s="11"/>
      <c r="AA136" s="10"/>
      <c r="AB136" s="12"/>
      <c r="AC136" s="12">
        <v>79.125892051872313</v>
      </c>
      <c r="AD136" s="12"/>
      <c r="AE136" s="12"/>
      <c r="AF136" s="11">
        <v>86.118022970013087</v>
      </c>
      <c r="AG136" s="29">
        <v>114.07006059804345</v>
      </c>
      <c r="AH136" s="12"/>
      <c r="AI136" s="12"/>
      <c r="AJ136" s="12"/>
      <c r="AK136" s="12"/>
      <c r="AL136" s="11"/>
      <c r="AM136" s="10">
        <v>79.101089117012094</v>
      </c>
      <c r="AN136" s="12"/>
      <c r="AO136" s="12">
        <v>129.18895470889248</v>
      </c>
      <c r="AP136" s="11">
        <v>47.020693612602862</v>
      </c>
      <c r="AQ136" s="10"/>
      <c r="AR136" s="12"/>
      <c r="AS136" s="12"/>
      <c r="AT136" s="11">
        <v>111.63396146212992</v>
      </c>
      <c r="AU136" s="140">
        <v>95.822988073095644</v>
      </c>
    </row>
    <row r="137" spans="1:47" s="9" customFormat="1">
      <c r="A137" s="7">
        <v>35369</v>
      </c>
      <c r="B137" s="10"/>
      <c r="C137" s="11"/>
      <c r="D137" s="10"/>
      <c r="E137" s="12"/>
      <c r="F137" s="12"/>
      <c r="G137" s="12"/>
      <c r="H137" s="12"/>
      <c r="I137" s="12"/>
      <c r="J137" s="12"/>
      <c r="K137" s="12"/>
      <c r="L137" s="186">
        <v>63.890143685220011</v>
      </c>
      <c r="M137" s="10"/>
      <c r="N137" s="12"/>
      <c r="O137" s="11"/>
      <c r="P137" s="10"/>
      <c r="Q137" s="31">
        <v>74.994022381774442</v>
      </c>
      <c r="R137" s="31">
        <v>74.142379506075159</v>
      </c>
      <c r="S137" s="31">
        <v>74.773775107015254</v>
      </c>
      <c r="T137" s="31">
        <v>59.433277459302879</v>
      </c>
      <c r="U137" s="31">
        <v>73.980241861992738</v>
      </c>
      <c r="V137" s="31">
        <v>83.150737609763908</v>
      </c>
      <c r="W137" s="31">
        <v>56.642197173242991</v>
      </c>
      <c r="X137" s="31">
        <v>70.444528075441255</v>
      </c>
      <c r="Y137" s="31">
        <v>77.347167592110793</v>
      </c>
      <c r="Z137" s="11"/>
      <c r="AA137" s="10"/>
      <c r="AB137" s="12"/>
      <c r="AC137" s="12">
        <v>78.876607713052366</v>
      </c>
      <c r="AD137" s="12"/>
      <c r="AE137" s="12"/>
      <c r="AF137" s="11">
        <v>85.27973296748354</v>
      </c>
      <c r="AG137" s="29">
        <v>111.679093568017</v>
      </c>
      <c r="AH137" s="12"/>
      <c r="AI137" s="12"/>
      <c r="AJ137" s="12"/>
      <c r="AK137" s="12"/>
      <c r="AL137" s="11"/>
      <c r="AM137" s="10">
        <v>77.698568946616007</v>
      </c>
      <c r="AN137" s="12"/>
      <c r="AO137" s="12">
        <v>132.18837959445645</v>
      </c>
      <c r="AP137" s="11">
        <v>46.733078656867534</v>
      </c>
      <c r="AQ137" s="10"/>
      <c r="AR137" s="12"/>
      <c r="AS137" s="12"/>
      <c r="AT137" s="11">
        <v>110.60357115735241</v>
      </c>
      <c r="AU137" s="140">
        <v>94.419248513534171</v>
      </c>
    </row>
    <row r="138" spans="1:47" s="9" customFormat="1">
      <c r="A138" s="7">
        <v>35398</v>
      </c>
      <c r="B138" s="10"/>
      <c r="C138" s="11"/>
      <c r="D138" s="10"/>
      <c r="E138" s="12"/>
      <c r="F138" s="12"/>
      <c r="G138" s="12"/>
      <c r="H138" s="12"/>
      <c r="I138" s="12"/>
      <c r="J138" s="12"/>
      <c r="K138" s="12"/>
      <c r="L138" s="186">
        <v>66.152330985005761</v>
      </c>
      <c r="M138" s="10"/>
      <c r="N138" s="12"/>
      <c r="O138" s="11"/>
      <c r="P138" s="10"/>
      <c r="Q138" s="31">
        <v>76.505188875114428</v>
      </c>
      <c r="R138" s="31">
        <v>76.199350651165304</v>
      </c>
      <c r="S138" s="31">
        <v>77.26813347486717</v>
      </c>
      <c r="T138" s="31">
        <v>63.307623827883042</v>
      </c>
      <c r="U138" s="31">
        <v>76.584292034048346</v>
      </c>
      <c r="V138" s="31">
        <v>84.348393309979613</v>
      </c>
      <c r="W138" s="31">
        <v>59.903758757940174</v>
      </c>
      <c r="X138" s="31">
        <v>74.726197574814051</v>
      </c>
      <c r="Y138" s="31">
        <v>76.340716077437278</v>
      </c>
      <c r="Z138" s="11"/>
      <c r="AA138" s="10"/>
      <c r="AB138" s="12"/>
      <c r="AC138" s="12">
        <v>77.384799993392988</v>
      </c>
      <c r="AD138" s="12"/>
      <c r="AE138" s="12"/>
      <c r="AF138" s="11">
        <v>87.246758566545466</v>
      </c>
      <c r="AG138" s="29">
        <v>112.70851749049331</v>
      </c>
      <c r="AH138" s="12"/>
      <c r="AI138" s="12"/>
      <c r="AJ138" s="12"/>
      <c r="AK138" s="12"/>
      <c r="AL138" s="11"/>
      <c r="AM138" s="10">
        <v>76.368669355699154</v>
      </c>
      <c r="AN138" s="12"/>
      <c r="AO138" s="12">
        <v>131.14178121237603</v>
      </c>
      <c r="AP138" s="11">
        <v>46.409551575047914</v>
      </c>
      <c r="AQ138" s="10"/>
      <c r="AR138" s="12"/>
      <c r="AS138" s="12"/>
      <c r="AT138" s="11">
        <v>109.55132602048634</v>
      </c>
      <c r="AU138" s="140">
        <v>94.156970974047965</v>
      </c>
    </row>
    <row r="139" spans="1:47" s="9" customFormat="1">
      <c r="A139" s="7">
        <v>35430</v>
      </c>
      <c r="B139" s="10"/>
      <c r="C139" s="11"/>
      <c r="D139" s="10"/>
      <c r="E139" s="12"/>
      <c r="F139" s="12"/>
      <c r="G139" s="12"/>
      <c r="H139" s="12"/>
      <c r="I139" s="12"/>
      <c r="J139" s="12"/>
      <c r="K139" s="12"/>
      <c r="L139" s="186">
        <v>67.263384955218157</v>
      </c>
      <c r="M139" s="10"/>
      <c r="N139" s="12"/>
      <c r="O139" s="11"/>
      <c r="P139" s="10"/>
      <c r="Q139" s="31">
        <v>79.210801093306557</v>
      </c>
      <c r="R139" s="31">
        <v>78.35918738892164</v>
      </c>
      <c r="S139" s="31">
        <v>80.508626973307031</v>
      </c>
      <c r="T139" s="31">
        <v>64.456576391929076</v>
      </c>
      <c r="U139" s="31">
        <v>79.510588037119902</v>
      </c>
      <c r="V139" s="31">
        <v>87.505085130189215</v>
      </c>
      <c r="W139" s="31">
        <v>60.97420196527348</v>
      </c>
      <c r="X139" s="31">
        <v>77.138598957858079</v>
      </c>
      <c r="Y139" s="31">
        <v>76.479506558595943</v>
      </c>
      <c r="Z139" s="11"/>
      <c r="AA139" s="10"/>
      <c r="AB139" s="12"/>
      <c r="AC139" s="12">
        <v>77.036424046539693</v>
      </c>
      <c r="AD139" s="12"/>
      <c r="AE139" s="12"/>
      <c r="AF139" s="11">
        <v>88.956339488141296</v>
      </c>
      <c r="AG139" s="29">
        <v>114.17428256441158</v>
      </c>
      <c r="AH139" s="12"/>
      <c r="AI139" s="12"/>
      <c r="AJ139" s="12"/>
      <c r="AK139" s="12"/>
      <c r="AL139" s="11"/>
      <c r="AM139" s="10">
        <v>77.838214842100356</v>
      </c>
      <c r="AN139" s="12"/>
      <c r="AO139" s="12">
        <v>130.34508580253254</v>
      </c>
      <c r="AP139" s="11">
        <v>45.758108644912838</v>
      </c>
      <c r="AQ139" s="10"/>
      <c r="AR139" s="12"/>
      <c r="AS139" s="12"/>
      <c r="AT139" s="11">
        <v>111.48014035289575</v>
      </c>
      <c r="AU139" s="140">
        <v>94.44958349254334</v>
      </c>
    </row>
    <row r="140" spans="1:47" s="9" customFormat="1">
      <c r="A140" s="7">
        <v>35461</v>
      </c>
      <c r="B140" s="10"/>
      <c r="C140" s="11"/>
      <c r="D140" s="10"/>
      <c r="E140" s="12"/>
      <c r="F140" s="12"/>
      <c r="G140" s="12"/>
      <c r="H140" s="12"/>
      <c r="I140" s="12"/>
      <c r="J140" s="12"/>
      <c r="K140" s="12"/>
      <c r="L140" s="186">
        <v>68.598696533494007</v>
      </c>
      <c r="M140" s="10"/>
      <c r="N140" s="12"/>
      <c r="O140" s="11"/>
      <c r="P140" s="10"/>
      <c r="Q140" s="31">
        <v>79.293562586500585</v>
      </c>
      <c r="R140" s="31">
        <v>77.463242678710287</v>
      </c>
      <c r="S140" s="31">
        <v>79.415327559035205</v>
      </c>
      <c r="T140" s="31">
        <v>64.299824679461011</v>
      </c>
      <c r="U140" s="31">
        <v>78.593547503196078</v>
      </c>
      <c r="V140" s="31">
        <v>86.677676361065338</v>
      </c>
      <c r="W140" s="31">
        <v>60.575665442396989</v>
      </c>
      <c r="X140" s="31">
        <v>78.118473564608976</v>
      </c>
      <c r="Y140" s="31">
        <v>74.577756321959512</v>
      </c>
      <c r="Z140" s="11"/>
      <c r="AA140" s="10"/>
      <c r="AB140" s="12"/>
      <c r="AC140" s="12">
        <v>77.073949437360952</v>
      </c>
      <c r="AD140" s="12"/>
      <c r="AE140" s="12"/>
      <c r="AF140" s="11">
        <v>90.571030633459912</v>
      </c>
      <c r="AG140" s="29">
        <v>112.86237394557949</v>
      </c>
      <c r="AH140" s="12"/>
      <c r="AI140" s="12"/>
      <c r="AJ140" s="12"/>
      <c r="AK140" s="12"/>
      <c r="AL140" s="11"/>
      <c r="AM140" s="10">
        <v>76.000694177487091</v>
      </c>
      <c r="AN140" s="12"/>
      <c r="AO140" s="12">
        <v>132.46317675043514</v>
      </c>
      <c r="AP140" s="11">
        <v>45.276566259465831</v>
      </c>
      <c r="AQ140" s="10"/>
      <c r="AR140" s="12"/>
      <c r="AS140" s="12"/>
      <c r="AT140" s="11">
        <v>108.37716682019874</v>
      </c>
      <c r="AU140" s="140">
        <v>92.562907391469025</v>
      </c>
    </row>
    <row r="141" spans="1:47" s="9" customFormat="1">
      <c r="A141" s="7">
        <v>35489</v>
      </c>
      <c r="B141" s="10"/>
      <c r="C141" s="11"/>
      <c r="D141" s="10"/>
      <c r="E141" s="12"/>
      <c r="F141" s="12"/>
      <c r="G141" s="12"/>
      <c r="H141" s="12"/>
      <c r="I141" s="12"/>
      <c r="J141" s="12"/>
      <c r="K141" s="12"/>
      <c r="L141" s="186">
        <v>67.860073169940577</v>
      </c>
      <c r="M141" s="10"/>
      <c r="N141" s="12"/>
      <c r="O141" s="11"/>
      <c r="P141" s="10"/>
      <c r="Q141" s="31">
        <v>81.247550814825331</v>
      </c>
      <c r="R141" s="31">
        <v>78.145928606213658</v>
      </c>
      <c r="S141" s="31">
        <v>80.867177327545122</v>
      </c>
      <c r="T141" s="31">
        <v>65.299051809698483</v>
      </c>
      <c r="U141" s="31">
        <v>79.324805022368409</v>
      </c>
      <c r="V141" s="31">
        <v>88.643113979775407</v>
      </c>
      <c r="W141" s="31">
        <v>60.691552199309442</v>
      </c>
      <c r="X141" s="31">
        <v>79.996692685373191</v>
      </c>
      <c r="Y141" s="31">
        <v>72.810222806689723</v>
      </c>
      <c r="Z141" s="11"/>
      <c r="AA141" s="10"/>
      <c r="AB141" s="12"/>
      <c r="AC141" s="12">
        <v>77.864416549037017</v>
      </c>
      <c r="AD141" s="12"/>
      <c r="AE141" s="12"/>
      <c r="AF141" s="11">
        <v>90.818755634318237</v>
      </c>
      <c r="AG141" s="29">
        <v>111.81926566130569</v>
      </c>
      <c r="AH141" s="12"/>
      <c r="AI141" s="12"/>
      <c r="AJ141" s="12"/>
      <c r="AK141" s="12"/>
      <c r="AL141" s="11"/>
      <c r="AM141" s="10">
        <v>77.209825310371471</v>
      </c>
      <c r="AN141" s="12"/>
      <c r="AO141" s="12">
        <v>133.78434413377974</v>
      </c>
      <c r="AP141" s="11">
        <v>43.545044095436133</v>
      </c>
      <c r="AQ141" s="10"/>
      <c r="AR141" s="12"/>
      <c r="AS141" s="12"/>
      <c r="AT141" s="11">
        <v>109.36221829545339</v>
      </c>
      <c r="AU141" s="140">
        <v>92.330855595172437</v>
      </c>
    </row>
    <row r="142" spans="1:47" s="9" customFormat="1">
      <c r="A142" s="7">
        <v>35520</v>
      </c>
      <c r="B142" s="10"/>
      <c r="C142" s="11"/>
      <c r="D142" s="10"/>
      <c r="E142" s="12"/>
      <c r="F142" s="12"/>
      <c r="G142" s="12"/>
      <c r="H142" s="12"/>
      <c r="I142" s="12"/>
      <c r="J142" s="12"/>
      <c r="K142" s="12"/>
      <c r="L142" s="186">
        <v>68.311076141874125</v>
      </c>
      <c r="M142" s="10"/>
      <c r="N142" s="12"/>
      <c r="O142" s="11"/>
      <c r="P142" s="10"/>
      <c r="Q142" s="31">
        <v>81.968009079282098</v>
      </c>
      <c r="R142" s="31">
        <v>78.173668993007041</v>
      </c>
      <c r="S142" s="31">
        <v>80.680117430842273</v>
      </c>
      <c r="T142" s="31">
        <v>65.593711934474939</v>
      </c>
      <c r="U142" s="31">
        <v>79.060555025130753</v>
      </c>
      <c r="V142" s="31">
        <v>90.640316179223618</v>
      </c>
      <c r="W142" s="31">
        <v>60.852012490302975</v>
      </c>
      <c r="X142" s="31">
        <v>79.810222599849979</v>
      </c>
      <c r="Y142" s="31">
        <v>72.384041706111319</v>
      </c>
      <c r="Z142" s="11"/>
      <c r="AA142" s="10"/>
      <c r="AB142" s="12"/>
      <c r="AC142" s="12">
        <v>76.926290486564767</v>
      </c>
      <c r="AD142" s="12"/>
      <c r="AE142" s="12"/>
      <c r="AF142" s="11">
        <v>91.771070261743432</v>
      </c>
      <c r="AG142" s="29">
        <v>114.51061497023811</v>
      </c>
      <c r="AH142" s="12"/>
      <c r="AI142" s="12"/>
      <c r="AJ142" s="12"/>
      <c r="AK142" s="12"/>
      <c r="AL142" s="11"/>
      <c r="AM142" s="10">
        <v>76.704824332361937</v>
      </c>
      <c r="AN142" s="12"/>
      <c r="AO142" s="12">
        <v>132.66209304279667</v>
      </c>
      <c r="AP142" s="11">
        <v>42.600778207356612</v>
      </c>
      <c r="AQ142" s="10"/>
      <c r="AR142" s="12"/>
      <c r="AS142" s="12"/>
      <c r="AT142" s="11">
        <v>109.37033365202737</v>
      </c>
      <c r="AU142" s="140">
        <v>93.536796448302582</v>
      </c>
    </row>
    <row r="143" spans="1:47" s="9" customFormat="1">
      <c r="A143" s="7">
        <v>35550</v>
      </c>
      <c r="B143" s="10"/>
      <c r="C143" s="11"/>
      <c r="D143" s="10"/>
      <c r="E143" s="12"/>
      <c r="F143" s="12"/>
      <c r="G143" s="12"/>
      <c r="H143" s="12"/>
      <c r="I143" s="12"/>
      <c r="J143" s="12"/>
      <c r="K143" s="12"/>
      <c r="L143" s="186">
        <v>67.458067415408578</v>
      </c>
      <c r="M143" s="10"/>
      <c r="N143" s="12"/>
      <c r="O143" s="11"/>
      <c r="P143" s="10"/>
      <c r="Q143" s="31">
        <v>80.138560144554745</v>
      </c>
      <c r="R143" s="31">
        <v>75.217325471834357</v>
      </c>
      <c r="S143" s="31">
        <v>77.672754114256264</v>
      </c>
      <c r="T143" s="31">
        <v>63.294192305264396</v>
      </c>
      <c r="U143" s="31">
        <v>76.326906097438211</v>
      </c>
      <c r="V143" s="31">
        <v>88.155328724180933</v>
      </c>
      <c r="W143" s="31">
        <v>59.236741149622986</v>
      </c>
      <c r="X143" s="31">
        <v>78.048074770881257</v>
      </c>
      <c r="Y143" s="31">
        <v>71.343050646593298</v>
      </c>
      <c r="Z143" s="11"/>
      <c r="AA143" s="10"/>
      <c r="AB143" s="12"/>
      <c r="AC143" s="12">
        <v>76.992310643024922</v>
      </c>
      <c r="AD143" s="12"/>
      <c r="AE143" s="12"/>
      <c r="AF143" s="11">
        <v>90.977283909500699</v>
      </c>
      <c r="AG143" s="10">
        <v>110.45201882768059</v>
      </c>
      <c r="AH143" s="12"/>
      <c r="AI143" s="12"/>
      <c r="AJ143" s="12"/>
      <c r="AK143" s="12"/>
      <c r="AL143" s="11"/>
      <c r="AM143" s="10">
        <v>73.221840082777078</v>
      </c>
      <c r="AN143" s="12"/>
      <c r="AO143" s="12">
        <v>137.23952289301951</v>
      </c>
      <c r="AP143" s="11">
        <v>42.609117030580023</v>
      </c>
      <c r="AQ143" s="10"/>
      <c r="AR143" s="12"/>
      <c r="AS143" s="12"/>
      <c r="AT143" s="11">
        <v>110.54761195574483</v>
      </c>
      <c r="AU143" s="140">
        <v>91.079352801500264</v>
      </c>
    </row>
    <row r="144" spans="1:47" s="9" customFormat="1">
      <c r="A144" s="7">
        <v>35580</v>
      </c>
      <c r="B144" s="10"/>
      <c r="C144" s="11"/>
      <c r="D144" s="10"/>
      <c r="E144" s="12"/>
      <c r="F144" s="12"/>
      <c r="G144" s="12"/>
      <c r="H144" s="12"/>
      <c r="I144" s="12"/>
      <c r="J144" s="12"/>
      <c r="K144" s="12"/>
      <c r="L144" s="186">
        <v>69.992870663854404</v>
      </c>
      <c r="M144" s="10"/>
      <c r="N144" s="12"/>
      <c r="O144" s="11"/>
      <c r="P144" s="10"/>
      <c r="Q144" s="31">
        <v>84.080515554475838</v>
      </c>
      <c r="R144" s="31">
        <v>78.842090256380231</v>
      </c>
      <c r="S144" s="31">
        <v>82.279771710743589</v>
      </c>
      <c r="T144" s="31">
        <v>67.244273892805978</v>
      </c>
      <c r="U144" s="31">
        <v>80.389256494273027</v>
      </c>
      <c r="V144" s="31">
        <v>92.700363367261886</v>
      </c>
      <c r="W144" s="31">
        <v>62.624915201295039</v>
      </c>
      <c r="X144" s="31">
        <v>83.017722041898651</v>
      </c>
      <c r="Y144" s="31">
        <v>71.067148711948718</v>
      </c>
      <c r="Z144" s="11"/>
      <c r="AA144" s="10"/>
      <c r="AB144" s="12"/>
      <c r="AC144" s="12">
        <v>76.500588825268821</v>
      </c>
      <c r="AD144" s="12"/>
      <c r="AE144" s="12"/>
      <c r="AF144" s="11">
        <v>92.083871290240424</v>
      </c>
      <c r="AG144" s="10">
        <v>115.1359987522558</v>
      </c>
      <c r="AH144" s="12"/>
      <c r="AI144" s="12"/>
      <c r="AJ144" s="12"/>
      <c r="AK144" s="12"/>
      <c r="AL144" s="11"/>
      <c r="AM144" s="10">
        <v>73.37031168726557</v>
      </c>
      <c r="AN144" s="12"/>
      <c r="AO144" s="12">
        <v>135.33763608467677</v>
      </c>
      <c r="AP144" s="11">
        <v>41.608824298411108</v>
      </c>
      <c r="AQ144" s="10"/>
      <c r="AR144" s="12"/>
      <c r="AS144" s="12"/>
      <c r="AT144" s="11">
        <v>109.69204811150175</v>
      </c>
      <c r="AU144" s="140">
        <v>92.682610631012579</v>
      </c>
    </row>
    <row r="145" spans="1:47" s="9" customFormat="1">
      <c r="A145" s="7">
        <v>35611</v>
      </c>
      <c r="B145" s="10"/>
      <c r="C145" s="11"/>
      <c r="D145" s="10"/>
      <c r="E145" s="12"/>
      <c r="F145" s="12"/>
      <c r="G145" s="12"/>
      <c r="H145" s="12"/>
      <c r="I145" s="12"/>
      <c r="J145" s="12"/>
      <c r="K145" s="12"/>
      <c r="L145" s="186">
        <v>68.46568024242346</v>
      </c>
      <c r="M145" s="10"/>
      <c r="N145" s="12"/>
      <c r="O145" s="11"/>
      <c r="P145" s="10"/>
      <c r="Q145" s="31">
        <v>82.011632600896405</v>
      </c>
      <c r="R145" s="31">
        <v>76.796273066127355</v>
      </c>
      <c r="S145" s="31">
        <v>80.815017732502014</v>
      </c>
      <c r="T145" s="31">
        <v>65.556227402324083</v>
      </c>
      <c r="U145" s="31">
        <v>78.934351140664845</v>
      </c>
      <c r="V145" s="31">
        <v>91.020663637680599</v>
      </c>
      <c r="W145" s="31">
        <v>60.257007809033816</v>
      </c>
      <c r="X145" s="31">
        <v>82.154317114359586</v>
      </c>
      <c r="Y145" s="31">
        <v>69.844506632985102</v>
      </c>
      <c r="Z145" s="11"/>
      <c r="AA145" s="10"/>
      <c r="AB145" s="12"/>
      <c r="AC145" s="12">
        <v>76.058968474100851</v>
      </c>
      <c r="AD145" s="12"/>
      <c r="AE145" s="12"/>
      <c r="AF145" s="11">
        <v>91.052802830414208</v>
      </c>
      <c r="AG145" s="10">
        <v>113.54092885199006</v>
      </c>
      <c r="AH145" s="12"/>
      <c r="AI145" s="12"/>
      <c r="AJ145" s="12"/>
      <c r="AK145" s="12"/>
      <c r="AL145" s="11"/>
      <c r="AM145" s="10">
        <v>72.267002609886305</v>
      </c>
      <c r="AN145" s="12"/>
      <c r="AO145" s="12">
        <v>137.47332045631794</v>
      </c>
      <c r="AP145" s="11">
        <v>41.837831768721429</v>
      </c>
      <c r="AQ145" s="10"/>
      <c r="AR145" s="12"/>
      <c r="AS145" s="12"/>
      <c r="AT145" s="11">
        <v>110.53501418806768</v>
      </c>
      <c r="AU145" s="140">
        <v>93.229656156141232</v>
      </c>
    </row>
    <row r="146" spans="1:47" s="9" customFormat="1">
      <c r="A146" s="7">
        <v>35642</v>
      </c>
      <c r="B146" s="10"/>
      <c r="C146" s="11"/>
      <c r="D146" s="10"/>
      <c r="E146" s="12"/>
      <c r="F146" s="12"/>
      <c r="G146" s="12"/>
      <c r="H146" s="12"/>
      <c r="I146" s="12"/>
      <c r="J146" s="12"/>
      <c r="K146" s="12"/>
      <c r="L146" s="186">
        <v>69.346911672504774</v>
      </c>
      <c r="M146" s="10"/>
      <c r="N146" s="12"/>
      <c r="O146" s="11"/>
      <c r="P146" s="10"/>
      <c r="Q146" s="31">
        <v>81.777660157104705</v>
      </c>
      <c r="R146" s="31">
        <v>77.167183607571758</v>
      </c>
      <c r="S146" s="31">
        <v>80.43937798923848</v>
      </c>
      <c r="T146" s="31">
        <v>66.001454745613728</v>
      </c>
      <c r="U146" s="31">
        <v>79.4903920954673</v>
      </c>
      <c r="V146" s="31">
        <v>91.411887987241499</v>
      </c>
      <c r="W146" s="31">
        <v>60.334026679518118</v>
      </c>
      <c r="X146" s="31">
        <v>84.023856886063598</v>
      </c>
      <c r="Y146" s="31">
        <v>68.820531692285485</v>
      </c>
      <c r="Z146" s="11"/>
      <c r="AA146" s="10"/>
      <c r="AB146" s="12"/>
      <c r="AC146" s="12">
        <v>76.0374270536023</v>
      </c>
      <c r="AD146" s="12"/>
      <c r="AE146" s="12"/>
      <c r="AF146" s="11">
        <v>90.945500191265154</v>
      </c>
      <c r="AG146" s="10">
        <v>115.39971433298768</v>
      </c>
      <c r="AH146" s="12"/>
      <c r="AI146" s="12"/>
      <c r="AJ146" s="12"/>
      <c r="AK146" s="12"/>
      <c r="AL146" s="11"/>
      <c r="AM146" s="10">
        <v>70.256300618423111</v>
      </c>
      <c r="AN146" s="12"/>
      <c r="AO146" s="12">
        <v>134.08318967042095</v>
      </c>
      <c r="AP146" s="11">
        <v>41.694135169261997</v>
      </c>
      <c r="AQ146" s="10"/>
      <c r="AR146" s="12"/>
      <c r="AS146" s="12"/>
      <c r="AT146" s="11">
        <v>110.84781644112958</v>
      </c>
      <c r="AU146" s="140">
        <v>93.449614323189707</v>
      </c>
    </row>
    <row r="147" spans="1:47" s="9" customFormat="1">
      <c r="A147" s="7">
        <v>35671</v>
      </c>
      <c r="B147" s="10"/>
      <c r="C147" s="11"/>
      <c r="D147" s="10"/>
      <c r="E147" s="12"/>
      <c r="F147" s="12"/>
      <c r="G147" s="12"/>
      <c r="H147" s="12"/>
      <c r="I147" s="12"/>
      <c r="J147" s="12"/>
      <c r="K147" s="12"/>
      <c r="L147" s="186">
        <v>73.51745585370665</v>
      </c>
      <c r="M147" s="10"/>
      <c r="N147" s="12"/>
      <c r="O147" s="11"/>
      <c r="P147" s="10"/>
      <c r="Q147" s="31">
        <v>84.006730900789279</v>
      </c>
      <c r="R147" s="31">
        <v>78.89768240271583</v>
      </c>
      <c r="S147" s="31">
        <v>83.078921216686098</v>
      </c>
      <c r="T147" s="31">
        <v>68.889832290411661</v>
      </c>
      <c r="U147" s="31">
        <v>81.337056742360417</v>
      </c>
      <c r="V147" s="31">
        <v>92.831094045488655</v>
      </c>
      <c r="W147" s="31">
        <v>62.766875150205252</v>
      </c>
      <c r="X147" s="31">
        <v>85.115233059828526</v>
      </c>
      <c r="Y147" s="31">
        <v>70.949422357287716</v>
      </c>
      <c r="Z147" s="11"/>
      <c r="AA147" s="10"/>
      <c r="AB147" s="12"/>
      <c r="AC147" s="12">
        <v>75.991843685611457</v>
      </c>
      <c r="AD147" s="12"/>
      <c r="AE147" s="12"/>
      <c r="AF147" s="11">
        <v>91.643775502759013</v>
      </c>
      <c r="AG147" s="10">
        <v>120.47446133256648</v>
      </c>
      <c r="AH147" s="12"/>
      <c r="AI147" s="12"/>
      <c r="AJ147" s="12"/>
      <c r="AK147" s="12"/>
      <c r="AL147" s="11"/>
      <c r="AM147" s="10">
        <v>71.277847487098583</v>
      </c>
      <c r="AN147" s="12"/>
      <c r="AO147" s="12">
        <v>128.70414086643757</v>
      </c>
      <c r="AP147" s="11">
        <v>41.396580569531949</v>
      </c>
      <c r="AQ147" s="10"/>
      <c r="AR147" s="12"/>
      <c r="AS147" s="12"/>
      <c r="AT147" s="11">
        <v>112.04443058368301</v>
      </c>
      <c r="AU147" s="140">
        <v>93.515276892129506</v>
      </c>
    </row>
    <row r="148" spans="1:47" s="9" customFormat="1">
      <c r="A148" s="7">
        <v>35703</v>
      </c>
      <c r="B148" s="10"/>
      <c r="C148" s="11"/>
      <c r="D148" s="10"/>
      <c r="E148" s="12"/>
      <c r="F148" s="12"/>
      <c r="G148" s="12"/>
      <c r="H148" s="12"/>
      <c r="I148" s="12"/>
      <c r="J148" s="12"/>
      <c r="K148" s="12"/>
      <c r="L148" s="186">
        <v>75.4623119716492</v>
      </c>
      <c r="M148" s="10"/>
      <c r="N148" s="12"/>
      <c r="O148" s="11"/>
      <c r="P148" s="10"/>
      <c r="Q148" s="31">
        <v>82.919506914771091</v>
      </c>
      <c r="R148" s="31">
        <v>78.45395417920362</v>
      </c>
      <c r="S148" s="31">
        <v>82.385873407489669</v>
      </c>
      <c r="T148" s="31">
        <v>68.51852046005601</v>
      </c>
      <c r="U148" s="31">
        <v>81.457239968567436</v>
      </c>
      <c r="V148" s="31">
        <v>92.735545792701004</v>
      </c>
      <c r="W148" s="31">
        <v>62.054462426697143</v>
      </c>
      <c r="X148" s="31">
        <v>83.744530306611736</v>
      </c>
      <c r="Y148" s="31">
        <v>70.09789280281845</v>
      </c>
      <c r="Z148" s="11"/>
      <c r="AA148" s="10"/>
      <c r="AB148" s="12"/>
      <c r="AC148" s="12">
        <v>75.340068743591956</v>
      </c>
      <c r="AD148" s="12"/>
      <c r="AE148" s="12"/>
      <c r="AF148" s="11">
        <v>91.886915244601013</v>
      </c>
      <c r="AG148" s="10">
        <v>121.00806872353537</v>
      </c>
      <c r="AH148" s="12"/>
      <c r="AI148" s="12"/>
      <c r="AJ148" s="12"/>
      <c r="AK148" s="12"/>
      <c r="AL148" s="11"/>
      <c r="AM148" s="10">
        <v>71.107297026594864</v>
      </c>
      <c r="AN148" s="12"/>
      <c r="AO148" s="12">
        <v>128.86288926445829</v>
      </c>
      <c r="AP148" s="11">
        <v>41.871913149692546</v>
      </c>
      <c r="AQ148" s="10"/>
      <c r="AR148" s="12"/>
      <c r="AS148" s="12"/>
      <c r="AT148" s="11">
        <v>114.11740937817103</v>
      </c>
      <c r="AU148" s="140">
        <v>93.066120108380943</v>
      </c>
    </row>
    <row r="149" spans="1:47" s="9" customFormat="1">
      <c r="A149" s="7">
        <v>35734</v>
      </c>
      <c r="B149" s="10"/>
      <c r="C149" s="11"/>
      <c r="D149" s="10"/>
      <c r="E149" s="12"/>
      <c r="F149" s="12"/>
      <c r="G149" s="12"/>
      <c r="H149" s="12"/>
      <c r="I149" s="12"/>
      <c r="J149" s="12"/>
      <c r="K149" s="12"/>
      <c r="L149" s="186">
        <v>74.780142507396192</v>
      </c>
      <c r="M149" s="10"/>
      <c r="N149" s="12"/>
      <c r="O149" s="11"/>
      <c r="P149" s="10"/>
      <c r="Q149" s="31">
        <v>81.002322646691923</v>
      </c>
      <c r="R149" s="31">
        <v>75.916117038607695</v>
      </c>
      <c r="S149" s="31">
        <v>79.83280077631656</v>
      </c>
      <c r="T149" s="31">
        <v>67.757544267702954</v>
      </c>
      <c r="U149" s="31">
        <v>80.00267506564127</v>
      </c>
      <c r="V149" s="31">
        <v>91.290449979972948</v>
      </c>
      <c r="W149" s="31">
        <v>60.612817609133231</v>
      </c>
      <c r="X149" s="31">
        <v>82.000975518750508</v>
      </c>
      <c r="Y149" s="31">
        <v>69.10790918340146</v>
      </c>
      <c r="Z149" s="11"/>
      <c r="AA149" s="10"/>
      <c r="AB149" s="12"/>
      <c r="AC149" s="12">
        <v>74.586335390480826</v>
      </c>
      <c r="AD149" s="12"/>
      <c r="AE149" s="12"/>
      <c r="AF149" s="11">
        <v>94.5591969287984</v>
      </c>
      <c r="AG149" s="10">
        <v>115.75135229964147</v>
      </c>
      <c r="AH149" s="12"/>
      <c r="AI149" s="12"/>
      <c r="AJ149" s="12"/>
      <c r="AK149" s="12"/>
      <c r="AL149" s="11"/>
      <c r="AM149" s="10">
        <v>70.529385337506227</v>
      </c>
      <c r="AN149" s="12"/>
      <c r="AO149" s="12">
        <v>129.88282023088891</v>
      </c>
      <c r="AP149" s="11">
        <v>42.038434349487879</v>
      </c>
      <c r="AQ149" s="10"/>
      <c r="AR149" s="12"/>
      <c r="AS149" s="12"/>
      <c r="AT149" s="11">
        <v>119.13894855709401</v>
      </c>
      <c r="AU149" s="140">
        <v>92.725512670530946</v>
      </c>
    </row>
    <row r="150" spans="1:47" s="9" customFormat="1">
      <c r="A150" s="7">
        <v>35762</v>
      </c>
      <c r="B150" s="10"/>
      <c r="C150" s="11"/>
      <c r="D150" s="10"/>
      <c r="E150" s="12"/>
      <c r="F150" s="12"/>
      <c r="G150" s="12"/>
      <c r="H150" s="12"/>
      <c r="I150" s="12"/>
      <c r="J150" s="12"/>
      <c r="K150" s="12"/>
      <c r="L150" s="186">
        <v>71.627207286122754</v>
      </c>
      <c r="M150" s="10"/>
      <c r="N150" s="12"/>
      <c r="O150" s="11"/>
      <c r="P150" s="10"/>
      <c r="Q150" s="31">
        <v>78.04206378664594</v>
      </c>
      <c r="R150" s="31">
        <v>73.383951132746986</v>
      </c>
      <c r="S150" s="31">
        <v>75.836759429556878</v>
      </c>
      <c r="T150" s="31">
        <v>64.845850385104697</v>
      </c>
      <c r="U150" s="31">
        <v>75.99015423687942</v>
      </c>
      <c r="V150" s="31">
        <v>88.101958685916799</v>
      </c>
      <c r="W150" s="31">
        <v>59.520113882923539</v>
      </c>
      <c r="X150" s="31">
        <v>77.601469989474751</v>
      </c>
      <c r="Y150" s="31">
        <v>71.110995506726255</v>
      </c>
      <c r="Z150" s="11"/>
      <c r="AA150" s="10"/>
      <c r="AB150" s="12"/>
      <c r="AC150" s="12">
        <v>74.493382119218779</v>
      </c>
      <c r="AD150" s="12"/>
      <c r="AE150" s="12"/>
      <c r="AF150" s="11">
        <v>94.611805955637053</v>
      </c>
      <c r="AG150" s="10">
        <v>112.34965338511888</v>
      </c>
      <c r="AH150" s="12"/>
      <c r="AI150" s="12"/>
      <c r="AJ150" s="12"/>
      <c r="AK150" s="12"/>
      <c r="AL150" s="11"/>
      <c r="AM150" s="10">
        <v>70.078494645826453</v>
      </c>
      <c r="AN150" s="12"/>
      <c r="AO150" s="12">
        <v>134.03953005886439</v>
      </c>
      <c r="AP150" s="11">
        <v>41.167834639489264</v>
      </c>
      <c r="AQ150" s="10"/>
      <c r="AR150" s="12"/>
      <c r="AS150" s="12"/>
      <c r="AT150" s="11">
        <v>121.12629056490549</v>
      </c>
      <c r="AU150" s="140">
        <v>91.89603353334482</v>
      </c>
    </row>
    <row r="151" spans="1:47" s="9" customFormat="1">
      <c r="A151" s="7">
        <v>35795</v>
      </c>
      <c r="B151" s="10"/>
      <c r="C151" s="11"/>
      <c r="D151" s="10"/>
      <c r="E151" s="12"/>
      <c r="F151" s="12"/>
      <c r="G151" s="12"/>
      <c r="H151" s="12"/>
      <c r="I151" s="12"/>
      <c r="J151" s="12"/>
      <c r="K151" s="12"/>
      <c r="L151" s="186">
        <v>68.190131635797471</v>
      </c>
      <c r="M151" s="10"/>
      <c r="N151" s="12"/>
      <c r="O151" s="11"/>
      <c r="P151" s="10"/>
      <c r="Q151" s="31">
        <v>75.016979074126183</v>
      </c>
      <c r="R151" s="31">
        <v>71.065923355935908</v>
      </c>
      <c r="S151" s="31">
        <v>73.57136520902408</v>
      </c>
      <c r="T151" s="31">
        <v>63.1102464400199</v>
      </c>
      <c r="U151" s="31">
        <v>72.977848475487249</v>
      </c>
      <c r="V151" s="31">
        <v>85.045954032913528</v>
      </c>
      <c r="W151" s="31">
        <v>58.142009273605112</v>
      </c>
      <c r="X151" s="31">
        <v>75.651106179820644</v>
      </c>
      <c r="Y151" s="31">
        <v>71.311219552386106</v>
      </c>
      <c r="Z151" s="11"/>
      <c r="AA151" s="10"/>
      <c r="AB151" s="12"/>
      <c r="AC151" s="12">
        <v>73.572229931545991</v>
      </c>
      <c r="AD151" s="12"/>
      <c r="AE151" s="12"/>
      <c r="AF151" s="11">
        <v>94.589554556151754</v>
      </c>
      <c r="AG151" s="10">
        <v>109.11979862420746</v>
      </c>
      <c r="AH151" s="12"/>
      <c r="AI151" s="12"/>
      <c r="AJ151" s="12"/>
      <c r="AK151" s="12"/>
      <c r="AL151" s="11"/>
      <c r="AM151" s="10">
        <v>71.788991052020592</v>
      </c>
      <c r="AN151" s="12"/>
      <c r="AO151" s="12">
        <v>135.18150055985541</v>
      </c>
      <c r="AP151" s="11">
        <v>41.347446099751565</v>
      </c>
      <c r="AQ151" s="10"/>
      <c r="AR151" s="12"/>
      <c r="AS151" s="12"/>
      <c r="AT151" s="11">
        <v>124.34289596099998</v>
      </c>
      <c r="AU151" s="140">
        <v>90.559396311072945</v>
      </c>
    </row>
    <row r="152" spans="1:47" s="9" customFormat="1">
      <c r="A152" s="7">
        <v>35825</v>
      </c>
      <c r="B152" s="10"/>
      <c r="C152" s="11"/>
      <c r="D152" s="10"/>
      <c r="E152" s="12"/>
      <c r="F152" s="12"/>
      <c r="G152" s="12"/>
      <c r="H152" s="12"/>
      <c r="I152" s="12"/>
      <c r="J152" s="12"/>
      <c r="K152" s="12"/>
      <c r="L152" s="186">
        <v>70.024178113677053</v>
      </c>
      <c r="M152" s="10"/>
      <c r="N152" s="12"/>
      <c r="O152" s="11"/>
      <c r="P152" s="10"/>
      <c r="Q152" s="31">
        <v>78.347622052810422</v>
      </c>
      <c r="R152" s="31">
        <v>71.974843297876205</v>
      </c>
      <c r="S152" s="31">
        <v>76.126531907356195</v>
      </c>
      <c r="T152" s="31">
        <v>63.439756572209916</v>
      </c>
      <c r="U152" s="31">
        <v>74.732925680483817</v>
      </c>
      <c r="V152" s="31">
        <v>88.566752302711251</v>
      </c>
      <c r="W152" s="31">
        <v>59.027223439268028</v>
      </c>
      <c r="X152" s="31">
        <v>79.507337422769524</v>
      </c>
      <c r="Y152" s="31">
        <v>70.139220434258206</v>
      </c>
      <c r="Z152" s="11"/>
      <c r="AA152" s="10"/>
      <c r="AB152" s="12"/>
      <c r="AC152" s="12">
        <v>74.76448794969815</v>
      </c>
      <c r="AD152" s="12"/>
      <c r="AE152" s="12"/>
      <c r="AF152" s="11">
        <v>93.954806000075436</v>
      </c>
      <c r="AG152" s="10">
        <v>111.65790730438859</v>
      </c>
      <c r="AH152" s="12"/>
      <c r="AI152" s="12"/>
      <c r="AJ152" s="12"/>
      <c r="AK152" s="12"/>
      <c r="AL152" s="11"/>
      <c r="AM152" s="10">
        <v>69.059096057178294</v>
      </c>
      <c r="AN152" s="12"/>
      <c r="AO152" s="12">
        <v>135.50474659927585</v>
      </c>
      <c r="AP152" s="11">
        <v>40.03629050700269</v>
      </c>
      <c r="AQ152" s="10"/>
      <c r="AR152" s="12"/>
      <c r="AS152" s="12"/>
      <c r="AT152" s="11">
        <v>125.22821849892938</v>
      </c>
      <c r="AU152" s="140">
        <v>89.75397406190099</v>
      </c>
    </row>
    <row r="153" spans="1:47" s="9" customFormat="1">
      <c r="A153" s="7">
        <v>35853</v>
      </c>
      <c r="B153" s="10"/>
      <c r="C153" s="11"/>
      <c r="D153" s="10"/>
      <c r="E153" s="12"/>
      <c r="F153" s="12"/>
      <c r="G153" s="12"/>
      <c r="H153" s="12"/>
      <c r="I153" s="12"/>
      <c r="J153" s="12"/>
      <c r="K153" s="12"/>
      <c r="L153" s="186">
        <v>70.28409924442856</v>
      </c>
      <c r="M153" s="10"/>
      <c r="N153" s="12"/>
      <c r="O153" s="11"/>
      <c r="P153" s="10"/>
      <c r="Q153" s="31">
        <v>79.073594009788593</v>
      </c>
      <c r="R153" s="31">
        <v>71.935994913182512</v>
      </c>
      <c r="S153" s="31">
        <v>77.862404898460809</v>
      </c>
      <c r="T153" s="31">
        <v>63.906460193100841</v>
      </c>
      <c r="U153" s="31">
        <v>75.574502196983246</v>
      </c>
      <c r="V153" s="31">
        <v>90.967776498349266</v>
      </c>
      <c r="W153" s="31">
        <v>59.206277841491925</v>
      </c>
      <c r="X153" s="31">
        <v>81.964771208146416</v>
      </c>
      <c r="Y153" s="31">
        <v>68.849326285157858</v>
      </c>
      <c r="Z153" s="11"/>
      <c r="AA153" s="10"/>
      <c r="AB153" s="12"/>
      <c r="AC153" s="12">
        <v>74.761267041000636</v>
      </c>
      <c r="AD153" s="12"/>
      <c r="AE153" s="12"/>
      <c r="AF153" s="11">
        <v>92.321012303995403</v>
      </c>
      <c r="AG153" s="10">
        <v>112.81500682470013</v>
      </c>
      <c r="AH153" s="12"/>
      <c r="AI153" s="12"/>
      <c r="AJ153" s="12"/>
      <c r="AK153" s="12"/>
      <c r="AL153" s="11"/>
      <c r="AM153" s="10">
        <v>68.735349580978706</v>
      </c>
      <c r="AN153" s="12"/>
      <c r="AO153" s="12">
        <v>133.57408053218566</v>
      </c>
      <c r="AP153" s="11">
        <v>40.824811815317005</v>
      </c>
      <c r="AQ153" s="10"/>
      <c r="AR153" s="12"/>
      <c r="AS153" s="12"/>
      <c r="AT153" s="11">
        <v>123.65028730147603</v>
      </c>
      <c r="AU153" s="140">
        <v>90.34969354408679</v>
      </c>
    </row>
    <row r="154" spans="1:47" s="9" customFormat="1">
      <c r="A154" s="7">
        <v>35885</v>
      </c>
      <c r="B154" s="10"/>
      <c r="C154" s="11"/>
      <c r="D154" s="10"/>
      <c r="E154" s="12"/>
      <c r="F154" s="12"/>
      <c r="G154" s="12"/>
      <c r="H154" s="12"/>
      <c r="I154" s="12"/>
      <c r="J154" s="12"/>
      <c r="K154" s="12"/>
      <c r="L154" s="186">
        <v>71.120455484010563</v>
      </c>
      <c r="M154" s="10"/>
      <c r="N154" s="12"/>
      <c r="O154" s="11"/>
      <c r="P154" s="10"/>
      <c r="Q154" s="31">
        <v>79.460218856590629</v>
      </c>
      <c r="R154" s="31">
        <v>72.518016608498883</v>
      </c>
      <c r="S154" s="31">
        <v>79.061535631667283</v>
      </c>
      <c r="T154" s="31">
        <v>64.255563596569658</v>
      </c>
      <c r="U154" s="31">
        <v>77.099620903010006</v>
      </c>
      <c r="V154" s="31">
        <v>92.798184613488687</v>
      </c>
      <c r="W154" s="31">
        <v>59.289038220088941</v>
      </c>
      <c r="X154" s="31">
        <v>81.197434225009587</v>
      </c>
      <c r="Y154" s="31">
        <v>68.019376547952277</v>
      </c>
      <c r="Z154" s="11"/>
      <c r="AA154" s="10"/>
      <c r="AB154" s="12"/>
      <c r="AC154" s="12">
        <v>74.117428069584179</v>
      </c>
      <c r="AD154" s="12"/>
      <c r="AE154" s="12"/>
      <c r="AF154" s="11">
        <v>92.601582910750608</v>
      </c>
      <c r="AG154" s="10">
        <v>114.09056669296224</v>
      </c>
      <c r="AH154" s="12"/>
      <c r="AI154" s="12"/>
      <c r="AJ154" s="12"/>
      <c r="AK154" s="12"/>
      <c r="AL154" s="11"/>
      <c r="AM154" s="10">
        <v>68.369095695146285</v>
      </c>
      <c r="AN154" s="12"/>
      <c r="AO154" s="12">
        <v>132.01876436732647</v>
      </c>
      <c r="AP154" s="11">
        <v>40.119887228917435</v>
      </c>
      <c r="AQ154" s="10"/>
      <c r="AR154" s="12"/>
      <c r="AS154" s="12"/>
      <c r="AT154" s="11">
        <v>124.37748810194695</v>
      </c>
      <c r="AU154" s="140">
        <v>90.941782335477853</v>
      </c>
    </row>
    <row r="155" spans="1:47" s="9" customFormat="1">
      <c r="A155" s="7">
        <v>35915</v>
      </c>
      <c r="B155" s="10"/>
      <c r="C155" s="11"/>
      <c r="D155" s="10"/>
      <c r="E155" s="12"/>
      <c r="F155" s="12"/>
      <c r="G155" s="12"/>
      <c r="H155" s="12"/>
      <c r="I155" s="12"/>
      <c r="J155" s="12"/>
      <c r="K155" s="12"/>
      <c r="L155" s="186">
        <v>72.542432222842166</v>
      </c>
      <c r="M155" s="10"/>
      <c r="N155" s="12"/>
      <c r="O155" s="11"/>
      <c r="P155" s="10"/>
      <c r="Q155" s="31">
        <v>80.931119826470194</v>
      </c>
      <c r="R155" s="31">
        <v>73.431733643469784</v>
      </c>
      <c r="S155" s="31">
        <v>80.84550537961114</v>
      </c>
      <c r="T155" s="31">
        <v>65.666491743742185</v>
      </c>
      <c r="U155" s="31">
        <v>78.799365600870459</v>
      </c>
      <c r="V155" s="31">
        <v>93.343209252691508</v>
      </c>
      <c r="W155" s="31">
        <v>60.331014790737427</v>
      </c>
      <c r="X155" s="31">
        <v>82.116317346619653</v>
      </c>
      <c r="Y155" s="31">
        <v>69.091942368409619</v>
      </c>
      <c r="Z155" s="11"/>
      <c r="AA155" s="10"/>
      <c r="AB155" s="12"/>
      <c r="AC155" s="12">
        <v>74.482439253617144</v>
      </c>
      <c r="AD155" s="12"/>
      <c r="AE155" s="12"/>
      <c r="AF155" s="11">
        <v>93.207914831960096</v>
      </c>
      <c r="AG155" s="10">
        <v>116.48680363291655</v>
      </c>
      <c r="AH155" s="12"/>
      <c r="AI155" s="12"/>
      <c r="AJ155" s="12"/>
      <c r="AK155" s="12"/>
      <c r="AL155" s="11"/>
      <c r="AM155" s="10">
        <v>68.044547470953958</v>
      </c>
      <c r="AN155" s="12"/>
      <c r="AO155" s="12">
        <v>129.5037607233736</v>
      </c>
      <c r="AP155" s="11">
        <v>39.662351901635432</v>
      </c>
      <c r="AQ155" s="10"/>
      <c r="AR155" s="12"/>
      <c r="AS155" s="12"/>
      <c r="AT155" s="11">
        <v>122.85092680966068</v>
      </c>
      <c r="AU155" s="140">
        <v>90.828852269634524</v>
      </c>
    </row>
    <row r="156" spans="1:47" s="9" customFormat="1">
      <c r="A156" s="7">
        <v>35944</v>
      </c>
      <c r="B156" s="10"/>
      <c r="C156" s="11"/>
      <c r="D156" s="10"/>
      <c r="E156" s="12"/>
      <c r="F156" s="12"/>
      <c r="G156" s="12"/>
      <c r="H156" s="12"/>
      <c r="I156" s="12"/>
      <c r="J156" s="12"/>
      <c r="K156" s="12"/>
      <c r="L156" s="186">
        <v>70.946890528208272</v>
      </c>
      <c r="M156" s="10"/>
      <c r="N156" s="12"/>
      <c r="O156" s="11"/>
      <c r="P156" s="10"/>
      <c r="Q156" s="31">
        <v>78.966044569408382</v>
      </c>
      <c r="R156" s="31">
        <v>69.430958951194071</v>
      </c>
      <c r="S156" s="31">
        <v>78.137037374587351</v>
      </c>
      <c r="T156" s="31">
        <v>63.265649941964497</v>
      </c>
      <c r="U156" s="31">
        <v>74.935841354022386</v>
      </c>
      <c r="V156" s="31">
        <v>94.167887399024124</v>
      </c>
      <c r="W156" s="31">
        <v>57.872162483423338</v>
      </c>
      <c r="X156" s="31">
        <v>81.708945176956533</v>
      </c>
      <c r="Y156" s="31">
        <v>65.694797687666181</v>
      </c>
      <c r="Z156" s="11"/>
      <c r="AA156" s="10"/>
      <c r="AB156" s="12"/>
      <c r="AC156" s="12">
        <v>72.412292207180329</v>
      </c>
      <c r="AD156" s="12"/>
      <c r="AE156" s="12"/>
      <c r="AF156" s="11">
        <v>91.012554373884754</v>
      </c>
      <c r="AG156" s="10">
        <v>114.19572376341631</v>
      </c>
      <c r="AH156" s="12"/>
      <c r="AI156" s="12"/>
      <c r="AJ156" s="12"/>
      <c r="AK156" s="12"/>
      <c r="AL156" s="11"/>
      <c r="AM156" s="10">
        <v>68.172896519896724</v>
      </c>
      <c r="AN156" s="12"/>
      <c r="AO156" s="12">
        <v>130.63131760656134</v>
      </c>
      <c r="AP156" s="11">
        <v>39.794248909650108</v>
      </c>
      <c r="AQ156" s="10"/>
      <c r="AR156" s="12"/>
      <c r="AS156" s="12"/>
      <c r="AT156" s="11">
        <v>124.43719687035293</v>
      </c>
      <c r="AU156" s="140">
        <v>88.880374456822764</v>
      </c>
    </row>
    <row r="157" spans="1:47" s="9" customFormat="1">
      <c r="A157" s="7">
        <v>35976</v>
      </c>
      <c r="B157" s="10"/>
      <c r="C157" s="11"/>
      <c r="D157" s="10"/>
      <c r="E157" s="12"/>
      <c r="F157" s="12"/>
      <c r="G157" s="12"/>
      <c r="H157" s="12"/>
      <c r="I157" s="12"/>
      <c r="J157" s="12"/>
      <c r="K157" s="12"/>
      <c r="L157" s="186">
        <v>68.940768089523189</v>
      </c>
      <c r="M157" s="10"/>
      <c r="N157" s="12"/>
      <c r="O157" s="11"/>
      <c r="P157" s="10"/>
      <c r="Q157" s="31">
        <v>77.210470500050192</v>
      </c>
      <c r="R157" s="31">
        <v>66.013483475614379</v>
      </c>
      <c r="S157" s="31">
        <v>74.339884244796835</v>
      </c>
      <c r="T157" s="31">
        <v>60.575116326853539</v>
      </c>
      <c r="U157" s="31">
        <v>71.374412564210914</v>
      </c>
      <c r="V157" s="31">
        <v>92.103712191892583</v>
      </c>
      <c r="W157" s="31">
        <v>55.457044117585561</v>
      </c>
      <c r="X157" s="31">
        <v>77.537290597484017</v>
      </c>
      <c r="Y157" s="31">
        <v>65.494217028475347</v>
      </c>
      <c r="Z157" s="11"/>
      <c r="AA157" s="10"/>
      <c r="AB157" s="12"/>
      <c r="AC157" s="12">
        <v>71.645486399801257</v>
      </c>
      <c r="AD157" s="12"/>
      <c r="AE157" s="12"/>
      <c r="AF157" s="11">
        <v>89.853409895673082</v>
      </c>
      <c r="AG157" s="10">
        <v>114.18183499536391</v>
      </c>
      <c r="AH157" s="12"/>
      <c r="AI157" s="12"/>
      <c r="AJ157" s="12"/>
      <c r="AK157" s="12"/>
      <c r="AL157" s="11"/>
      <c r="AM157" s="10">
        <v>68.340258580708948</v>
      </c>
      <c r="AN157" s="12"/>
      <c r="AO157" s="12">
        <v>131.75821980524165</v>
      </c>
      <c r="AP157" s="11">
        <v>39.142034110259097</v>
      </c>
      <c r="AQ157" s="10"/>
      <c r="AR157" s="12"/>
      <c r="AS157" s="12"/>
      <c r="AT157" s="11">
        <v>127.75522782920025</v>
      </c>
      <c r="AU157" s="140">
        <v>87.773914126510604</v>
      </c>
    </row>
    <row r="158" spans="1:47" s="9" customFormat="1">
      <c r="A158" s="7">
        <v>36007</v>
      </c>
      <c r="B158" s="10"/>
      <c r="C158" s="11"/>
      <c r="D158" s="10"/>
      <c r="E158" s="12"/>
      <c r="F158" s="12"/>
      <c r="G158" s="12"/>
      <c r="H158" s="12"/>
      <c r="I158" s="12"/>
      <c r="J158" s="12"/>
      <c r="K158" s="12"/>
      <c r="L158" s="186">
        <v>67.511568562761468</v>
      </c>
      <c r="M158" s="10"/>
      <c r="N158" s="12"/>
      <c r="O158" s="11"/>
      <c r="P158" s="10"/>
      <c r="Q158" s="31">
        <v>72.663500804287523</v>
      </c>
      <c r="R158" s="31">
        <v>63.211496761024641</v>
      </c>
      <c r="S158" s="31">
        <v>70.663449536712562</v>
      </c>
      <c r="T158" s="31">
        <v>57.840147707134278</v>
      </c>
      <c r="U158" s="31">
        <v>69.025107003426982</v>
      </c>
      <c r="V158" s="31">
        <v>86.970911574857894</v>
      </c>
      <c r="W158" s="31">
        <v>53.54499869150554</v>
      </c>
      <c r="X158" s="31">
        <v>73.542942060951958</v>
      </c>
      <c r="Y158" s="31">
        <v>66.266102693803802</v>
      </c>
      <c r="Z158" s="11"/>
      <c r="AA158" s="10"/>
      <c r="AB158" s="12"/>
      <c r="AC158" s="12">
        <v>71.255334161736826</v>
      </c>
      <c r="AD158" s="12"/>
      <c r="AE158" s="12"/>
      <c r="AF158" s="11">
        <v>89.195754853539839</v>
      </c>
      <c r="AG158" s="10">
        <v>116.56066184405852</v>
      </c>
      <c r="AH158" s="12"/>
      <c r="AI158" s="12"/>
      <c r="AJ158" s="12"/>
      <c r="AK158" s="12"/>
      <c r="AL158" s="11"/>
      <c r="AM158" s="10">
        <v>66.301594317949792</v>
      </c>
      <c r="AN158" s="12"/>
      <c r="AO158" s="12">
        <v>136.87800083647147</v>
      </c>
      <c r="AP158" s="11">
        <v>38.673754820742616</v>
      </c>
      <c r="AQ158" s="10"/>
      <c r="AR158" s="12"/>
      <c r="AS158" s="12"/>
      <c r="AT158" s="11">
        <v>129.41490919589094</v>
      </c>
      <c r="AU158" s="140">
        <v>85.187843828478321</v>
      </c>
    </row>
    <row r="159" spans="1:47" s="9" customFormat="1">
      <c r="A159" s="7">
        <v>36038</v>
      </c>
      <c r="B159" s="10"/>
      <c r="C159" s="11"/>
      <c r="D159" s="10"/>
      <c r="E159" s="12"/>
      <c r="F159" s="12"/>
      <c r="G159" s="12"/>
      <c r="H159" s="12"/>
      <c r="I159" s="12"/>
      <c r="J159" s="12"/>
      <c r="K159" s="12"/>
      <c r="L159" s="186">
        <v>63.511372318958301</v>
      </c>
      <c r="M159" s="10"/>
      <c r="N159" s="12"/>
      <c r="O159" s="11"/>
      <c r="P159" s="10"/>
      <c r="Q159" s="31">
        <v>69.219552788776895</v>
      </c>
      <c r="R159" s="31">
        <v>60.133738071961993</v>
      </c>
      <c r="S159" s="31">
        <v>65.914511555886108</v>
      </c>
      <c r="T159" s="31">
        <v>53.125877821098946</v>
      </c>
      <c r="U159" s="31">
        <v>64.581747605441805</v>
      </c>
      <c r="V159" s="31">
        <v>79.58835510244522</v>
      </c>
      <c r="W159" s="31">
        <v>49.776022913806436</v>
      </c>
      <c r="X159" s="31">
        <v>67.409573688236307</v>
      </c>
      <c r="Y159" s="31">
        <v>65.852395062297958</v>
      </c>
      <c r="Z159" s="11"/>
      <c r="AA159" s="10"/>
      <c r="AB159" s="12"/>
      <c r="AC159" s="12">
        <v>71.973137883645933</v>
      </c>
      <c r="AD159" s="12"/>
      <c r="AE159" s="12"/>
      <c r="AF159" s="11">
        <v>88.539564355184041</v>
      </c>
      <c r="AG159" s="10">
        <v>111.60173923674877</v>
      </c>
      <c r="AH159" s="12"/>
      <c r="AI159" s="12"/>
      <c r="AJ159" s="12"/>
      <c r="AK159" s="12"/>
      <c r="AL159" s="11"/>
      <c r="AM159" s="10">
        <v>69.398598377582886</v>
      </c>
      <c r="AN159" s="12"/>
      <c r="AO159" s="12">
        <v>134.63868316842255</v>
      </c>
      <c r="AP159" s="11">
        <v>37.403230085517322</v>
      </c>
      <c r="AQ159" s="10"/>
      <c r="AR159" s="12"/>
      <c r="AS159" s="12"/>
      <c r="AT159" s="11">
        <v>132.9227741580213</v>
      </c>
      <c r="AU159" s="140">
        <v>86.149586379408078</v>
      </c>
    </row>
    <row r="160" spans="1:47" s="9" customFormat="1">
      <c r="A160" s="7">
        <v>36068</v>
      </c>
      <c r="B160" s="10"/>
      <c r="C160" s="11"/>
      <c r="D160" s="10"/>
      <c r="E160" s="12"/>
      <c r="F160" s="12"/>
      <c r="G160" s="12"/>
      <c r="H160" s="12"/>
      <c r="I160" s="12"/>
      <c r="J160" s="12"/>
      <c r="K160" s="12"/>
      <c r="L160" s="186">
        <v>67.99084198921058</v>
      </c>
      <c r="M160" s="10"/>
      <c r="N160" s="12"/>
      <c r="O160" s="11"/>
      <c r="P160" s="10"/>
      <c r="Q160" s="31">
        <v>72.924749445069438</v>
      </c>
      <c r="R160" s="31">
        <v>60.884948750000291</v>
      </c>
      <c r="S160" s="31">
        <v>70.871457322207661</v>
      </c>
      <c r="T160" s="31">
        <v>57.805400294464938</v>
      </c>
      <c r="U160" s="31">
        <v>68.234998241152141</v>
      </c>
      <c r="V160" s="31">
        <v>84.211714004072846</v>
      </c>
      <c r="W160" s="31">
        <v>53.270818311517147</v>
      </c>
      <c r="X160" s="31">
        <v>72.963123033639363</v>
      </c>
      <c r="Y160" s="31">
        <v>65.210324299087844</v>
      </c>
      <c r="Z160" s="11"/>
      <c r="AA160" s="10"/>
      <c r="AB160" s="12"/>
      <c r="AC160" s="12">
        <v>71.864958905182846</v>
      </c>
      <c r="AD160" s="12"/>
      <c r="AE160" s="12"/>
      <c r="AF160" s="11">
        <v>91.664148971370366</v>
      </c>
      <c r="AG160" s="10">
        <v>120.62177267549805</v>
      </c>
      <c r="AH160" s="12"/>
      <c r="AI160" s="12"/>
      <c r="AJ160" s="12"/>
      <c r="AK160" s="12"/>
      <c r="AL160" s="11"/>
      <c r="AM160" s="10">
        <v>68.893328070853187</v>
      </c>
      <c r="AN160" s="12"/>
      <c r="AO160" s="12">
        <v>130.81107056291194</v>
      </c>
      <c r="AP160" s="11">
        <v>35.888005692515549</v>
      </c>
      <c r="AQ160" s="10"/>
      <c r="AR160" s="12"/>
      <c r="AS160" s="12"/>
      <c r="AT160" s="11">
        <v>133.9917111431356</v>
      </c>
      <c r="AU160" s="140">
        <v>85.571051893093355</v>
      </c>
    </row>
    <row r="161" spans="1:47" s="9" customFormat="1">
      <c r="A161" s="7">
        <v>36098</v>
      </c>
      <c r="B161" s="10"/>
      <c r="C161" s="11"/>
      <c r="D161" s="10"/>
      <c r="E161" s="12"/>
      <c r="F161" s="12"/>
      <c r="G161" s="12"/>
      <c r="H161" s="12"/>
      <c r="I161" s="12"/>
      <c r="J161" s="12"/>
      <c r="K161" s="12"/>
      <c r="L161" s="186">
        <v>67.361317280064156</v>
      </c>
      <c r="M161" s="10"/>
      <c r="N161" s="12"/>
      <c r="O161" s="11"/>
      <c r="P161" s="10"/>
      <c r="Q161" s="31">
        <v>78.361682515846397</v>
      </c>
      <c r="R161" s="31">
        <v>64.994655395037569</v>
      </c>
      <c r="S161" s="31">
        <v>77.253462926773096</v>
      </c>
      <c r="T161" s="31">
        <v>61.882929144654256</v>
      </c>
      <c r="U161" s="31">
        <v>73.469756392301662</v>
      </c>
      <c r="V161" s="31">
        <v>90.856440393168057</v>
      </c>
      <c r="W161" s="31">
        <v>56.760385903409457</v>
      </c>
      <c r="X161" s="31">
        <v>78.786892385519351</v>
      </c>
      <c r="Y161" s="31">
        <v>65.999451714644621</v>
      </c>
      <c r="Z161" s="11"/>
      <c r="AA161" s="10"/>
      <c r="AB161" s="12"/>
      <c r="AC161" s="12">
        <v>72.88913572626241</v>
      </c>
      <c r="AD161" s="12"/>
      <c r="AE161" s="12"/>
      <c r="AF161" s="11">
        <v>91.589253901794592</v>
      </c>
      <c r="AG161" s="10">
        <v>122.00875712782289</v>
      </c>
      <c r="AH161" s="12"/>
      <c r="AI161" s="12"/>
      <c r="AJ161" s="12"/>
      <c r="AK161" s="12"/>
      <c r="AL161" s="11"/>
      <c r="AM161" s="10">
        <v>65.011501595849396</v>
      </c>
      <c r="AN161" s="12"/>
      <c r="AO161" s="12">
        <v>130.74970291195348</v>
      </c>
      <c r="AP161" s="11">
        <v>34.757921194213779</v>
      </c>
      <c r="AQ161" s="10"/>
      <c r="AR161" s="12"/>
      <c r="AS161" s="12"/>
      <c r="AT161" s="11">
        <v>132.04084296635963</v>
      </c>
      <c r="AU161" s="140">
        <v>87.75632935912482</v>
      </c>
    </row>
    <row r="162" spans="1:47" s="9" customFormat="1">
      <c r="A162" s="7">
        <v>36129</v>
      </c>
      <c r="B162" s="10"/>
      <c r="C162" s="11"/>
      <c r="D162" s="10"/>
      <c r="E162" s="12"/>
      <c r="F162" s="12"/>
      <c r="G162" s="12"/>
      <c r="H162" s="12"/>
      <c r="I162" s="12"/>
      <c r="J162" s="12"/>
      <c r="K162" s="12"/>
      <c r="L162" s="186">
        <v>66.047481701624903</v>
      </c>
      <c r="M162" s="10"/>
      <c r="N162" s="12"/>
      <c r="O162" s="11"/>
      <c r="P162" s="10"/>
      <c r="Q162" s="31">
        <v>81.768551904368067</v>
      </c>
      <c r="R162" s="31">
        <v>66.992365399341551</v>
      </c>
      <c r="S162" s="31">
        <v>80.472349658991163</v>
      </c>
      <c r="T162" s="31">
        <v>61.644069360672745</v>
      </c>
      <c r="U162" s="31">
        <v>75.797933011300501</v>
      </c>
      <c r="V162" s="31">
        <v>97.314103082681001</v>
      </c>
      <c r="W162" s="31">
        <v>57.378376952414499</v>
      </c>
      <c r="X162" s="31">
        <v>80.759083706280805</v>
      </c>
      <c r="Y162" s="31">
        <v>66.801250474790081</v>
      </c>
      <c r="Z162" s="11"/>
      <c r="AA162" s="10"/>
      <c r="AB162" s="12"/>
      <c r="AC162" s="12">
        <v>72.362498144001691</v>
      </c>
      <c r="AD162" s="12"/>
      <c r="AE162" s="12"/>
      <c r="AF162" s="11">
        <v>89.58548378844354</v>
      </c>
      <c r="AG162" s="10">
        <v>122.79582781865118</v>
      </c>
      <c r="AH162" s="12"/>
      <c r="AI162" s="12"/>
      <c r="AJ162" s="12"/>
      <c r="AK162" s="12"/>
      <c r="AL162" s="11"/>
      <c r="AM162" s="10">
        <v>64.11394950410893</v>
      </c>
      <c r="AN162" s="12"/>
      <c r="AO162" s="12">
        <v>130.38539081934201</v>
      </c>
      <c r="AP162" s="11">
        <v>35.237081310658333</v>
      </c>
      <c r="AQ162" s="10"/>
      <c r="AR162" s="12"/>
      <c r="AS162" s="12"/>
      <c r="AT162" s="11">
        <v>131.96668772301689</v>
      </c>
      <c r="AU162" s="140">
        <v>86.752902290853257</v>
      </c>
    </row>
    <row r="163" spans="1:47" s="9" customFormat="1">
      <c r="A163" s="7">
        <v>36160</v>
      </c>
      <c r="B163" s="10"/>
      <c r="C163" s="11"/>
      <c r="D163" s="10"/>
      <c r="E163" s="12"/>
      <c r="F163" s="12"/>
      <c r="G163" s="12"/>
      <c r="H163" s="12"/>
      <c r="I163" s="12"/>
      <c r="J163" s="12"/>
      <c r="K163" s="12"/>
      <c r="L163" s="186">
        <v>61.55010748309293</v>
      </c>
      <c r="M163" s="10"/>
      <c r="N163" s="12"/>
      <c r="O163" s="11"/>
      <c r="P163" s="10"/>
      <c r="Q163" s="31">
        <v>76.061687265938545</v>
      </c>
      <c r="R163" s="31">
        <v>61.757803370798371</v>
      </c>
      <c r="S163" s="31">
        <v>75.000957471673587</v>
      </c>
      <c r="T163" s="31">
        <v>56.678607571957897</v>
      </c>
      <c r="U163" s="31">
        <v>70.579549368856647</v>
      </c>
      <c r="V163" s="31">
        <v>94.794958455042604</v>
      </c>
      <c r="W163" s="31">
        <v>53.370079105165203</v>
      </c>
      <c r="X163" s="31">
        <v>76.957324018319866</v>
      </c>
      <c r="Y163" s="31">
        <v>63.829888397500959</v>
      </c>
      <c r="Z163" s="11"/>
      <c r="AA163" s="10"/>
      <c r="AB163" s="12"/>
      <c r="AC163" s="12">
        <v>71.434690492938955</v>
      </c>
      <c r="AD163" s="12"/>
      <c r="AE163" s="12"/>
      <c r="AF163" s="11">
        <v>83.908736808321962</v>
      </c>
      <c r="AG163" s="10">
        <v>119.11100636721113</v>
      </c>
      <c r="AH163" s="12"/>
      <c r="AI163" s="12"/>
      <c r="AJ163" s="12"/>
      <c r="AK163" s="12"/>
      <c r="AL163" s="11"/>
      <c r="AM163" s="10">
        <v>64.021359458562941</v>
      </c>
      <c r="AN163" s="12"/>
      <c r="AO163" s="12">
        <v>131.46455142674117</v>
      </c>
      <c r="AP163" s="11">
        <v>34.115564848565207</v>
      </c>
      <c r="AQ163" s="10"/>
      <c r="AR163" s="12"/>
      <c r="AS163" s="12"/>
      <c r="AT163" s="11">
        <v>137.56427017177018</v>
      </c>
      <c r="AU163" s="140">
        <v>87.300687234197042</v>
      </c>
    </row>
    <row r="164" spans="1:47" s="9" customFormat="1">
      <c r="A164" s="7">
        <v>36189</v>
      </c>
      <c r="B164" s="10"/>
      <c r="C164" s="11"/>
      <c r="D164" s="10"/>
      <c r="E164" s="12"/>
      <c r="F164" s="12"/>
      <c r="G164" s="12"/>
      <c r="H164" s="12"/>
      <c r="I164" s="12"/>
      <c r="J164" s="12"/>
      <c r="K164" s="12"/>
      <c r="L164" s="186">
        <v>61.626249584503043</v>
      </c>
      <c r="M164" s="10"/>
      <c r="N164" s="12"/>
      <c r="O164" s="11"/>
      <c r="P164" s="10"/>
      <c r="Q164" s="31">
        <v>75.141654196714796</v>
      </c>
      <c r="R164" s="31">
        <v>60.708580040280033</v>
      </c>
      <c r="S164" s="31">
        <v>73.963277194743156</v>
      </c>
      <c r="T164" s="31">
        <v>55.648224626575406</v>
      </c>
      <c r="U164" s="31">
        <v>69.313671074460785</v>
      </c>
      <c r="V164" s="31">
        <v>89.544068225048974</v>
      </c>
      <c r="W164" s="31">
        <v>52.067602357190303</v>
      </c>
      <c r="X164" s="31">
        <v>75.896093727572293</v>
      </c>
      <c r="Y164" s="31">
        <v>63.967716566846832</v>
      </c>
      <c r="Z164" s="11"/>
      <c r="AA164" s="10"/>
      <c r="AB164" s="12"/>
      <c r="AC164" s="12">
        <v>71.396145794099183</v>
      </c>
      <c r="AD164" s="12"/>
      <c r="AE164" s="12"/>
      <c r="AF164" s="11">
        <v>81.792639543342176</v>
      </c>
      <c r="AG164" s="10">
        <v>124.97585448805279</v>
      </c>
      <c r="AH164" s="12"/>
      <c r="AI164" s="12"/>
      <c r="AJ164" s="12"/>
      <c r="AK164" s="12"/>
      <c r="AL164" s="11"/>
      <c r="AM164" s="10">
        <v>61.70470951796483</v>
      </c>
      <c r="AN164" s="12"/>
      <c r="AO164" s="12">
        <v>127.7377752176493</v>
      </c>
      <c r="AP164" s="11">
        <v>34.588311394778501</v>
      </c>
      <c r="AQ164" s="10"/>
      <c r="AR164" s="12"/>
      <c r="AS164" s="12"/>
      <c r="AT164" s="11">
        <v>135.36516552346924</v>
      </c>
      <c r="AU164" s="140">
        <v>87.259736696690041</v>
      </c>
    </row>
    <row r="165" spans="1:47" s="9" customFormat="1">
      <c r="A165" s="7">
        <v>36217</v>
      </c>
      <c r="B165" s="10"/>
      <c r="C165" s="11"/>
      <c r="D165" s="10"/>
      <c r="E165" s="12"/>
      <c r="F165" s="12"/>
      <c r="G165" s="12"/>
      <c r="H165" s="12"/>
      <c r="I165" s="12"/>
      <c r="J165" s="12"/>
      <c r="K165" s="12"/>
      <c r="L165" s="186">
        <v>61.340467125982478</v>
      </c>
      <c r="M165" s="10"/>
      <c r="N165" s="12"/>
      <c r="O165" s="11"/>
      <c r="P165" s="10"/>
      <c r="Q165" s="31">
        <v>79.56062364835806</v>
      </c>
      <c r="R165" s="31">
        <v>63.449914844913756</v>
      </c>
      <c r="S165" s="31">
        <v>78.187845967164236</v>
      </c>
      <c r="T165" s="31">
        <v>56.820291035921599</v>
      </c>
      <c r="U165" s="31">
        <v>72.52349741235345</v>
      </c>
      <c r="V165" s="31">
        <v>93.650359788817013</v>
      </c>
      <c r="W165" s="31">
        <v>53.72912759320144</v>
      </c>
      <c r="X165" s="31">
        <v>78.571911466067959</v>
      </c>
      <c r="Y165" s="31">
        <v>62.954229229538541</v>
      </c>
      <c r="Z165" s="11"/>
      <c r="AA165" s="10"/>
      <c r="AB165" s="12"/>
      <c r="AC165" s="12">
        <v>72.374907192899258</v>
      </c>
      <c r="AD165" s="12"/>
      <c r="AE165" s="12"/>
      <c r="AF165" s="11">
        <v>83.959897584383938</v>
      </c>
      <c r="AG165" s="10">
        <v>122.58199176237743</v>
      </c>
      <c r="AH165" s="12"/>
      <c r="AI165" s="12"/>
      <c r="AJ165" s="12"/>
      <c r="AK165" s="12"/>
      <c r="AL165" s="11"/>
      <c r="AM165" s="10">
        <v>60.160001529802777</v>
      </c>
      <c r="AN165" s="12"/>
      <c r="AO165" s="12">
        <v>130.77511217443833</v>
      </c>
      <c r="AP165" s="11">
        <v>33.946290725958178</v>
      </c>
      <c r="AQ165" s="10"/>
      <c r="AR165" s="12"/>
      <c r="AS165" s="12"/>
      <c r="AT165" s="11">
        <v>135.55150593834932</v>
      </c>
      <c r="AU165" s="140">
        <v>88.020446335682607</v>
      </c>
    </row>
    <row r="166" spans="1:47" s="9" customFormat="1">
      <c r="A166" s="7">
        <v>36250</v>
      </c>
      <c r="B166" s="10"/>
      <c r="C166" s="11"/>
      <c r="D166" s="10"/>
      <c r="E166" s="12"/>
      <c r="F166" s="12"/>
      <c r="G166" s="12"/>
      <c r="H166" s="12"/>
      <c r="I166" s="12"/>
      <c r="J166" s="12"/>
      <c r="K166" s="12"/>
      <c r="L166" s="186">
        <v>64.416113748218436</v>
      </c>
      <c r="M166" s="10"/>
      <c r="N166" s="12"/>
      <c r="O166" s="11"/>
      <c r="P166" s="10"/>
      <c r="Q166" s="31">
        <v>82.845686312535435</v>
      </c>
      <c r="R166" s="31">
        <v>66.792245967506673</v>
      </c>
      <c r="S166" s="31">
        <v>82.726849119448559</v>
      </c>
      <c r="T166" s="31">
        <v>58.369994376555489</v>
      </c>
      <c r="U166" s="31">
        <v>76.03302927787054</v>
      </c>
      <c r="V166" s="31">
        <v>95.020221748525302</v>
      </c>
      <c r="W166" s="31">
        <v>55.364212630828</v>
      </c>
      <c r="X166" s="31">
        <v>76.87096320132855</v>
      </c>
      <c r="Y166" s="31">
        <v>65.239350329492723</v>
      </c>
      <c r="Z166" s="11"/>
      <c r="AA166" s="10"/>
      <c r="AB166" s="12"/>
      <c r="AC166" s="12">
        <v>73.287755175069293</v>
      </c>
      <c r="AD166" s="12"/>
      <c r="AE166" s="12"/>
      <c r="AF166" s="11">
        <v>86.291299103206697</v>
      </c>
      <c r="AG166" s="10">
        <v>122.59496798170197</v>
      </c>
      <c r="AH166" s="12"/>
      <c r="AI166" s="12"/>
      <c r="AJ166" s="12"/>
      <c r="AK166" s="12"/>
      <c r="AL166" s="11"/>
      <c r="AM166" s="10">
        <v>59.309365312059256</v>
      </c>
      <c r="AN166" s="12"/>
      <c r="AO166" s="12">
        <v>128.21806675736156</v>
      </c>
      <c r="AP166" s="11">
        <v>33.629683771335515</v>
      </c>
      <c r="AQ166" s="10"/>
      <c r="AR166" s="12"/>
      <c r="AS166" s="12"/>
      <c r="AT166" s="11">
        <v>135.56290614253351</v>
      </c>
      <c r="AU166" s="140">
        <v>85.795767669495788</v>
      </c>
    </row>
    <row r="167" spans="1:47" s="9" customFormat="1">
      <c r="A167" s="7">
        <v>36280</v>
      </c>
      <c r="B167" s="10"/>
      <c r="C167" s="11"/>
      <c r="D167" s="10"/>
      <c r="E167" s="12"/>
      <c r="F167" s="12"/>
      <c r="G167" s="12"/>
      <c r="H167" s="12"/>
      <c r="I167" s="12"/>
      <c r="J167" s="12"/>
      <c r="K167" s="12"/>
      <c r="L167" s="186">
        <v>64.41754065408935</v>
      </c>
      <c r="M167" s="10"/>
      <c r="N167" s="12"/>
      <c r="O167" s="11"/>
      <c r="P167" s="10"/>
      <c r="Q167" s="31">
        <v>86.551976723886568</v>
      </c>
      <c r="R167" s="31">
        <v>72.379460010820139</v>
      </c>
      <c r="S167" s="31">
        <v>89.197207596171737</v>
      </c>
      <c r="T167" s="31">
        <v>64.511864666568854</v>
      </c>
      <c r="U167" s="31">
        <v>82.267675618255865</v>
      </c>
      <c r="V167" s="31">
        <v>99.338261813612888</v>
      </c>
      <c r="W167" s="31">
        <v>60.308648847522605</v>
      </c>
      <c r="X167" s="31">
        <v>83.274619566679533</v>
      </c>
      <c r="Y167" s="31">
        <v>69.036791148745607</v>
      </c>
      <c r="Z167" s="11"/>
      <c r="AA167" s="10"/>
      <c r="AB167" s="12"/>
      <c r="AC167" s="12">
        <v>73.214153051306511</v>
      </c>
      <c r="AD167" s="12"/>
      <c r="AE167" s="12"/>
      <c r="AF167" s="11">
        <v>90.375799880895983</v>
      </c>
      <c r="AG167" s="10">
        <v>124.95074108404059</v>
      </c>
      <c r="AH167" s="12"/>
      <c r="AI167" s="12"/>
      <c r="AJ167" s="12"/>
      <c r="AK167" s="12"/>
      <c r="AL167" s="11"/>
      <c r="AM167" s="10">
        <v>56.838223153307069</v>
      </c>
      <c r="AN167" s="12"/>
      <c r="AO167" s="12">
        <v>125.57967802856803</v>
      </c>
      <c r="AP167" s="11">
        <v>32.342027905702949</v>
      </c>
      <c r="AQ167" s="10"/>
      <c r="AR167" s="12"/>
      <c r="AS167" s="12"/>
      <c r="AT167" s="11">
        <v>132.10931593386593</v>
      </c>
      <c r="AU167" s="140">
        <v>87.284256490988938</v>
      </c>
    </row>
    <row r="168" spans="1:47" s="9" customFormat="1">
      <c r="A168" s="7">
        <v>36311</v>
      </c>
      <c r="B168" s="10"/>
      <c r="C168" s="11"/>
      <c r="D168" s="10"/>
      <c r="E168" s="12"/>
      <c r="F168" s="12"/>
      <c r="G168" s="12"/>
      <c r="H168" s="12"/>
      <c r="I168" s="12"/>
      <c r="J168" s="12"/>
      <c r="K168" s="12"/>
      <c r="L168" s="186">
        <v>65.431901182536762</v>
      </c>
      <c r="M168" s="10"/>
      <c r="N168" s="12"/>
      <c r="O168" s="11"/>
      <c r="P168" s="10"/>
      <c r="Q168" s="31">
        <v>92.646212212972173</v>
      </c>
      <c r="R168" s="31">
        <v>77.121096652932309</v>
      </c>
      <c r="S168" s="31">
        <v>93.192899575843043</v>
      </c>
      <c r="T168" s="31">
        <v>67.725948943667362</v>
      </c>
      <c r="U168" s="31">
        <v>85.915356154803675</v>
      </c>
      <c r="V168" s="31">
        <v>102.97650848412174</v>
      </c>
      <c r="W168" s="31">
        <v>62.908005688230759</v>
      </c>
      <c r="X168" s="31">
        <v>86.491135494526191</v>
      </c>
      <c r="Y168" s="31">
        <v>71.792089021860178</v>
      </c>
      <c r="Z168" s="11"/>
      <c r="AA168" s="10"/>
      <c r="AB168" s="12"/>
      <c r="AC168" s="12">
        <v>73.65291155073561</v>
      </c>
      <c r="AD168" s="12"/>
      <c r="AE168" s="12"/>
      <c r="AF168" s="11">
        <v>87.78294122210913</v>
      </c>
      <c r="AG168" s="10">
        <v>127.34381091241202</v>
      </c>
      <c r="AH168" s="12"/>
      <c r="AI168" s="12"/>
      <c r="AJ168" s="12"/>
      <c r="AK168" s="12"/>
      <c r="AL168" s="11"/>
      <c r="AM168" s="10">
        <v>59.641326869889753</v>
      </c>
      <c r="AN168" s="12"/>
      <c r="AO168" s="12">
        <v>122.51817241801146</v>
      </c>
      <c r="AP168" s="11">
        <v>31.943317219443578</v>
      </c>
      <c r="AQ168" s="10"/>
      <c r="AR168" s="12"/>
      <c r="AS168" s="12"/>
      <c r="AT168" s="11">
        <v>134.37431540138797</v>
      </c>
      <c r="AU168" s="140">
        <v>88.853716870949455</v>
      </c>
    </row>
    <row r="169" spans="1:47" s="9" customFormat="1">
      <c r="A169" s="7">
        <v>36341</v>
      </c>
      <c r="B169" s="10"/>
      <c r="C169" s="11"/>
      <c r="D169" s="10"/>
      <c r="E169" s="12"/>
      <c r="F169" s="12"/>
      <c r="G169" s="12"/>
      <c r="H169" s="12"/>
      <c r="I169" s="12"/>
      <c r="J169" s="12"/>
      <c r="K169" s="12"/>
      <c r="L169" s="186">
        <v>65.486952609974196</v>
      </c>
      <c r="M169" s="10"/>
      <c r="N169" s="12"/>
      <c r="O169" s="11"/>
      <c r="P169" s="10"/>
      <c r="Q169" s="31">
        <v>94.40559578663408</v>
      </c>
      <c r="R169" s="31">
        <v>75.468881472289965</v>
      </c>
      <c r="S169" s="31">
        <v>93.05705581549752</v>
      </c>
      <c r="T169" s="31">
        <v>66.066166328376681</v>
      </c>
      <c r="U169" s="31">
        <v>82.911211174436261</v>
      </c>
      <c r="V169" s="31">
        <v>106.94397629572683</v>
      </c>
      <c r="W169" s="31">
        <v>62.07097256869686</v>
      </c>
      <c r="X169" s="31">
        <v>86.74574171878038</v>
      </c>
      <c r="Y169" s="31">
        <v>71.424138686267852</v>
      </c>
      <c r="Z169" s="11"/>
      <c r="AA169" s="10"/>
      <c r="AB169" s="12"/>
      <c r="AC169" s="12">
        <v>73.478800934235906</v>
      </c>
      <c r="AD169" s="12"/>
      <c r="AE169" s="12"/>
      <c r="AF169" s="11">
        <v>88.214849522586164</v>
      </c>
      <c r="AG169" s="10">
        <v>130.31274826703861</v>
      </c>
      <c r="AH169" s="12"/>
      <c r="AI169" s="12"/>
      <c r="AJ169" s="12"/>
      <c r="AK169" s="12"/>
      <c r="AL169" s="11"/>
      <c r="AM169" s="10">
        <v>56.192152295604849</v>
      </c>
      <c r="AN169" s="12"/>
      <c r="AO169" s="12">
        <v>121.70834921670075</v>
      </c>
      <c r="AP169" s="11">
        <v>31.603073053419443</v>
      </c>
      <c r="AQ169" s="10"/>
      <c r="AR169" s="12"/>
      <c r="AS169" s="12"/>
      <c r="AT169" s="11">
        <v>131.40477814419319</v>
      </c>
      <c r="AU169" s="140">
        <v>88.777470223380789</v>
      </c>
    </row>
    <row r="170" spans="1:47" s="9" customFormat="1">
      <c r="A170" s="7">
        <v>36371</v>
      </c>
      <c r="B170" s="10"/>
      <c r="C170" s="11"/>
      <c r="D170" s="10"/>
      <c r="E170" s="12"/>
      <c r="F170" s="12"/>
      <c r="G170" s="12"/>
      <c r="H170" s="12"/>
      <c r="I170" s="12"/>
      <c r="J170" s="12"/>
      <c r="K170" s="12"/>
      <c r="L170" s="186">
        <v>64.719353239825807</v>
      </c>
      <c r="M170" s="10"/>
      <c r="N170" s="12"/>
      <c r="O170" s="11"/>
      <c r="P170" s="10"/>
      <c r="Q170" s="31">
        <v>94.764704159125174</v>
      </c>
      <c r="R170" s="31">
        <v>74.242914716263314</v>
      </c>
      <c r="S170" s="31">
        <v>91.595392937317357</v>
      </c>
      <c r="T170" s="31">
        <v>63.122252607528161</v>
      </c>
      <c r="U170" s="31">
        <v>80.693540172722109</v>
      </c>
      <c r="V170" s="31">
        <v>108.29574728954216</v>
      </c>
      <c r="W170" s="31">
        <v>59.427592811851248</v>
      </c>
      <c r="X170" s="31">
        <v>83.892062390128928</v>
      </c>
      <c r="Y170" s="31">
        <v>69.861327219347331</v>
      </c>
      <c r="Z170" s="11"/>
      <c r="AA170" s="10"/>
      <c r="AB170" s="12"/>
      <c r="AC170" s="12">
        <v>71.652289733000998</v>
      </c>
      <c r="AD170" s="12"/>
      <c r="AE170" s="12"/>
      <c r="AF170" s="11">
        <v>88.351652478331971</v>
      </c>
      <c r="AG170" s="10">
        <v>131.46237391039114</v>
      </c>
      <c r="AH170" s="12"/>
      <c r="AI170" s="12"/>
      <c r="AJ170" s="12"/>
      <c r="AK170" s="12"/>
      <c r="AL170" s="11"/>
      <c r="AM170" s="10">
        <v>56.16125073982132</v>
      </c>
      <c r="AN170" s="12"/>
      <c r="AO170" s="12">
        <v>121.32348630653942</v>
      </c>
      <c r="AP170" s="11">
        <v>31.666939729574878</v>
      </c>
      <c r="AQ170" s="10"/>
      <c r="AR170" s="12"/>
      <c r="AS170" s="12"/>
      <c r="AT170" s="11">
        <v>131.2974042254703</v>
      </c>
      <c r="AU170" s="140">
        <v>88.697203778132831</v>
      </c>
    </row>
    <row r="171" spans="1:47" s="9" customFormat="1">
      <c r="A171" s="7">
        <v>36403</v>
      </c>
      <c r="B171" s="10"/>
      <c r="C171" s="11"/>
      <c r="D171" s="10"/>
      <c r="E171" s="12"/>
      <c r="F171" s="12"/>
      <c r="G171" s="12"/>
      <c r="H171" s="12"/>
      <c r="I171" s="12"/>
      <c r="J171" s="12"/>
      <c r="K171" s="12"/>
      <c r="L171" s="186">
        <v>66.467721167715638</v>
      </c>
      <c r="M171" s="10"/>
      <c r="N171" s="12"/>
      <c r="O171" s="11"/>
      <c r="P171" s="10"/>
      <c r="Q171" s="31">
        <v>94.992864601206747</v>
      </c>
      <c r="R171" s="31">
        <v>75.506735730308691</v>
      </c>
      <c r="S171" s="31">
        <v>92.864699446465735</v>
      </c>
      <c r="T171" s="31">
        <v>60.907920050551901</v>
      </c>
      <c r="U171" s="31">
        <v>81.693037254936584</v>
      </c>
      <c r="V171" s="31">
        <v>106.53055754424416</v>
      </c>
      <c r="W171" s="31">
        <v>58.605713767889767</v>
      </c>
      <c r="X171" s="31">
        <v>80.01338452927844</v>
      </c>
      <c r="Y171" s="31">
        <v>69.926184554341347</v>
      </c>
      <c r="Z171" s="11"/>
      <c r="AA171" s="10"/>
      <c r="AB171" s="12"/>
      <c r="AC171" s="12">
        <v>70.65089355667628</v>
      </c>
      <c r="AD171" s="12"/>
      <c r="AE171" s="12"/>
      <c r="AF171" s="11">
        <v>88.135763365869551</v>
      </c>
      <c r="AG171" s="10">
        <v>136.22340808592571</v>
      </c>
      <c r="AH171" s="12"/>
      <c r="AI171" s="12"/>
      <c r="AJ171" s="12"/>
      <c r="AK171" s="12"/>
      <c r="AL171" s="11"/>
      <c r="AM171" s="10">
        <v>57.483190916854973</v>
      </c>
      <c r="AN171" s="12"/>
      <c r="AO171" s="12">
        <v>120.70268645617332</v>
      </c>
      <c r="AP171" s="11">
        <v>31.620696911153996</v>
      </c>
      <c r="AQ171" s="10"/>
      <c r="AR171" s="12"/>
      <c r="AS171" s="12"/>
      <c r="AT171" s="11">
        <v>128.35547960427422</v>
      </c>
      <c r="AU171" s="140">
        <v>88.403018851258992</v>
      </c>
    </row>
    <row r="172" spans="1:47" s="9" customFormat="1">
      <c r="A172" s="7">
        <v>36433</v>
      </c>
      <c r="B172" s="10"/>
      <c r="C172" s="11"/>
      <c r="D172" s="10"/>
      <c r="E172" s="12"/>
      <c r="F172" s="12"/>
      <c r="G172" s="12"/>
      <c r="H172" s="12"/>
      <c r="I172" s="12"/>
      <c r="J172" s="12"/>
      <c r="K172" s="12"/>
      <c r="L172" s="186">
        <v>67.610937782117503</v>
      </c>
      <c r="M172" s="10"/>
      <c r="N172" s="12"/>
      <c r="O172" s="11"/>
      <c r="P172" s="10"/>
      <c r="Q172" s="31">
        <v>93.543331062430795</v>
      </c>
      <c r="R172" s="31">
        <v>74.409725039689832</v>
      </c>
      <c r="S172" s="31">
        <v>90.892338769317917</v>
      </c>
      <c r="T172" s="31">
        <v>57.827560552942202</v>
      </c>
      <c r="U172" s="31">
        <v>78.381717472176732</v>
      </c>
      <c r="V172" s="31">
        <v>104.30622807716479</v>
      </c>
      <c r="W172" s="31">
        <v>55.838699000470292</v>
      </c>
      <c r="X172" s="31">
        <v>74.530774433717241</v>
      </c>
      <c r="Y172" s="31">
        <v>68.920444573964787</v>
      </c>
      <c r="Z172" s="11"/>
      <c r="AA172" s="10"/>
      <c r="AB172" s="12"/>
      <c r="AC172" s="12">
        <v>69.044551703137287</v>
      </c>
      <c r="AD172" s="12"/>
      <c r="AE172" s="12"/>
      <c r="AF172" s="11">
        <v>87.136953883119503</v>
      </c>
      <c r="AG172" s="10">
        <v>138.78029996998924</v>
      </c>
      <c r="AH172" s="12"/>
      <c r="AI172" s="12"/>
      <c r="AJ172" s="12"/>
      <c r="AK172" s="12"/>
      <c r="AL172" s="11"/>
      <c r="AM172" s="10">
        <v>57.484686400912587</v>
      </c>
      <c r="AN172" s="12"/>
      <c r="AO172" s="12">
        <v>119.93171041666042</v>
      </c>
      <c r="AP172" s="11">
        <v>32.311701936488568</v>
      </c>
      <c r="AQ172" s="10"/>
      <c r="AR172" s="12"/>
      <c r="AS172" s="12"/>
      <c r="AT172" s="11">
        <v>130.83418746614268</v>
      </c>
      <c r="AU172" s="140">
        <v>89.132163163693733</v>
      </c>
    </row>
    <row r="173" spans="1:47" s="9" customFormat="1">
      <c r="A173" s="7">
        <v>36462</v>
      </c>
      <c r="B173" s="10"/>
      <c r="C173" s="11"/>
      <c r="D173" s="10"/>
      <c r="E173" s="12"/>
      <c r="F173" s="12"/>
      <c r="G173" s="12"/>
      <c r="H173" s="12"/>
      <c r="I173" s="12"/>
      <c r="J173" s="12"/>
      <c r="K173" s="12"/>
      <c r="L173" s="186">
        <v>66.207505502362721</v>
      </c>
      <c r="M173" s="10"/>
      <c r="N173" s="12"/>
      <c r="O173" s="11"/>
      <c r="P173" s="10"/>
      <c r="Q173" s="31">
        <v>92.713453884870091</v>
      </c>
      <c r="R173" s="31">
        <v>71.688698883532041</v>
      </c>
      <c r="S173" s="31">
        <v>90.715833783521248</v>
      </c>
      <c r="T173" s="31">
        <v>55.384216277941199</v>
      </c>
      <c r="U173" s="31">
        <v>76.652136524468233</v>
      </c>
      <c r="V173" s="31">
        <v>99.458102986293255</v>
      </c>
      <c r="W173" s="31">
        <v>52.230492271070347</v>
      </c>
      <c r="X173" s="31">
        <v>73.219159123812048</v>
      </c>
      <c r="Y173" s="31">
        <v>67.336681056608612</v>
      </c>
      <c r="Z173" s="11"/>
      <c r="AA173" s="10"/>
      <c r="AB173" s="12"/>
      <c r="AC173" s="12">
        <v>67.843789222197401</v>
      </c>
      <c r="AD173" s="12"/>
      <c r="AE173" s="12"/>
      <c r="AF173" s="11">
        <v>85.157030443728118</v>
      </c>
      <c r="AG173" s="10">
        <v>133.08198186024936</v>
      </c>
      <c r="AH173" s="12"/>
      <c r="AI173" s="12"/>
      <c r="AJ173" s="12"/>
      <c r="AK173" s="12"/>
      <c r="AL173" s="11"/>
      <c r="AM173" s="10">
        <v>56.675916068640589</v>
      </c>
      <c r="AN173" s="12"/>
      <c r="AO173" s="12">
        <v>121.52844137159155</v>
      </c>
      <c r="AP173" s="11">
        <v>32.320622103143215</v>
      </c>
      <c r="AQ173" s="10"/>
      <c r="AR173" s="12"/>
      <c r="AS173" s="12"/>
      <c r="AT173" s="11">
        <v>131.4148179997982</v>
      </c>
      <c r="AU173" s="140">
        <v>89.995694473753588</v>
      </c>
    </row>
    <row r="174" spans="1:47" s="9" customFormat="1">
      <c r="A174" s="7">
        <v>36494</v>
      </c>
      <c r="B174" s="10"/>
      <c r="C174" s="11"/>
      <c r="D174" s="10"/>
      <c r="E174" s="12"/>
      <c r="F174" s="12"/>
      <c r="G174" s="12"/>
      <c r="H174" s="12"/>
      <c r="I174" s="12"/>
      <c r="J174" s="12"/>
      <c r="K174" s="12"/>
      <c r="L174" s="186">
        <v>64.8166449929805</v>
      </c>
      <c r="M174" s="10"/>
      <c r="N174" s="12"/>
      <c r="O174" s="11"/>
      <c r="P174" s="10"/>
      <c r="Q174" s="31">
        <v>90.163839139655281</v>
      </c>
      <c r="R174" s="31">
        <v>71.640574621945831</v>
      </c>
      <c r="S174" s="31">
        <v>92.268421745037671</v>
      </c>
      <c r="T174" s="31">
        <v>54.80435402433632</v>
      </c>
      <c r="U174" s="31">
        <v>77.709698252242617</v>
      </c>
      <c r="V174" s="31">
        <v>99.993459085666331</v>
      </c>
      <c r="W174" s="31">
        <v>51.775802048224818</v>
      </c>
      <c r="X174" s="31">
        <v>74.817819023243274</v>
      </c>
      <c r="Y174" s="31">
        <v>66.246544632286259</v>
      </c>
      <c r="Z174" s="11"/>
      <c r="AA174" s="10"/>
      <c r="AB174" s="12"/>
      <c r="AC174" s="12">
        <v>68.06244152903534</v>
      </c>
      <c r="AD174" s="12"/>
      <c r="AE174" s="12"/>
      <c r="AF174" s="11">
        <v>85.580112081188304</v>
      </c>
      <c r="AG174" s="10">
        <v>136.02123346249741</v>
      </c>
      <c r="AH174" s="12"/>
      <c r="AI174" s="12"/>
      <c r="AJ174" s="12"/>
      <c r="AK174" s="12"/>
      <c r="AL174" s="11"/>
      <c r="AM174" s="10">
        <v>52.584339403209199</v>
      </c>
      <c r="AN174" s="12"/>
      <c r="AO174" s="12">
        <v>121.16380920368222</v>
      </c>
      <c r="AP174" s="11">
        <v>32.535415500538448</v>
      </c>
      <c r="AQ174" s="10"/>
      <c r="AR174" s="12"/>
      <c r="AS174" s="12"/>
      <c r="AT174" s="11">
        <v>132.02165425001328</v>
      </c>
      <c r="AU174" s="140">
        <v>88.279485973951111</v>
      </c>
    </row>
    <row r="175" spans="1:47" s="9" customFormat="1">
      <c r="A175" s="7">
        <v>36525</v>
      </c>
      <c r="B175" s="10"/>
      <c r="C175" s="11"/>
      <c r="D175" s="10"/>
      <c r="E175" s="12"/>
      <c r="F175" s="12"/>
      <c r="G175" s="12"/>
      <c r="H175" s="12"/>
      <c r="I175" s="12"/>
      <c r="J175" s="12"/>
      <c r="K175" s="12"/>
      <c r="L175" s="186">
        <v>64.975406429307185</v>
      </c>
      <c r="M175" s="10"/>
      <c r="N175" s="12"/>
      <c r="O175" s="11"/>
      <c r="P175" s="10"/>
      <c r="Q175" s="31">
        <v>89.11465800217097</v>
      </c>
      <c r="R175" s="31">
        <v>69.688919334810493</v>
      </c>
      <c r="S175" s="31">
        <v>90.434252281622605</v>
      </c>
      <c r="T175" s="31">
        <v>52.542306465449229</v>
      </c>
      <c r="U175" s="31">
        <v>75.660699848487084</v>
      </c>
      <c r="V175" s="31">
        <v>99.211874740003722</v>
      </c>
      <c r="W175" s="31">
        <v>50.534222725626577</v>
      </c>
      <c r="X175" s="31">
        <v>72.573230107087056</v>
      </c>
      <c r="Y175" s="31">
        <v>64.818244806730419</v>
      </c>
      <c r="Z175" s="11"/>
      <c r="AA175" s="10"/>
      <c r="AB175" s="12"/>
      <c r="AC175" s="12">
        <v>67.070313790371927</v>
      </c>
      <c r="AD175" s="12"/>
      <c r="AE175" s="12"/>
      <c r="AF175" s="11">
        <v>86.856666555218382</v>
      </c>
      <c r="AG175" s="10">
        <v>138.01713695432292</v>
      </c>
      <c r="AH175" s="12"/>
      <c r="AI175" s="12"/>
      <c r="AJ175" s="12"/>
      <c r="AK175" s="12"/>
      <c r="AL175" s="11"/>
      <c r="AM175" s="10">
        <v>49.654295452632915</v>
      </c>
      <c r="AN175" s="12"/>
      <c r="AO175" s="12">
        <v>116.28464334669897</v>
      </c>
      <c r="AP175" s="11">
        <v>32.59017885345316</v>
      </c>
      <c r="AQ175" s="10"/>
      <c r="AR175" s="12"/>
      <c r="AS175" s="12"/>
      <c r="AT175" s="11">
        <v>128.84891186274425</v>
      </c>
      <c r="AU175" s="140">
        <v>88.744882454738516</v>
      </c>
    </row>
    <row r="176" spans="1:47" s="9" customFormat="1">
      <c r="A176" s="7">
        <v>36556</v>
      </c>
      <c r="B176" s="10"/>
      <c r="C176" s="11"/>
      <c r="D176" s="10"/>
      <c r="E176" s="12"/>
      <c r="F176" s="12"/>
      <c r="G176" s="12"/>
      <c r="H176" s="12"/>
      <c r="I176" s="12"/>
      <c r="J176" s="12"/>
      <c r="K176" s="12"/>
      <c r="L176" s="186">
        <v>66.203977664899199</v>
      </c>
      <c r="M176" s="10"/>
      <c r="N176" s="12"/>
      <c r="O176" s="11"/>
      <c r="P176" s="10"/>
      <c r="Q176" s="31">
        <v>88.39867786458251</v>
      </c>
      <c r="R176" s="31">
        <v>66.951074696014075</v>
      </c>
      <c r="S176" s="31">
        <v>88.86339009821873</v>
      </c>
      <c r="T176" s="31">
        <v>50.700297514433281</v>
      </c>
      <c r="U176" s="31">
        <v>73.036521682596032</v>
      </c>
      <c r="V176" s="31">
        <v>96.44060438040249</v>
      </c>
      <c r="W176" s="31">
        <v>49.218817777100085</v>
      </c>
      <c r="X176" s="31">
        <v>73.419167890286658</v>
      </c>
      <c r="Y176" s="31">
        <v>61.493318908257507</v>
      </c>
      <c r="Z176" s="11"/>
      <c r="AA176" s="10"/>
      <c r="AB176" s="12"/>
      <c r="AC176" s="12">
        <v>68.706543257870962</v>
      </c>
      <c r="AD176" s="12"/>
      <c r="AE176" s="12"/>
      <c r="AF176" s="11">
        <v>83.546387841192995</v>
      </c>
      <c r="AG176" s="10">
        <v>137.56024142054227</v>
      </c>
      <c r="AH176" s="12"/>
      <c r="AI176" s="12"/>
      <c r="AJ176" s="12"/>
      <c r="AK176" s="12"/>
      <c r="AL176" s="11"/>
      <c r="AM176" s="10">
        <v>51.563580724365089</v>
      </c>
      <c r="AN176" s="12"/>
      <c r="AO176" s="12">
        <v>119.6002188495293</v>
      </c>
      <c r="AP176" s="11">
        <v>31.32028305729273</v>
      </c>
      <c r="AQ176" s="10"/>
      <c r="AR176" s="12"/>
      <c r="AS176" s="12"/>
      <c r="AT176" s="11">
        <v>130.43638038166711</v>
      </c>
      <c r="AU176" s="140">
        <v>87.258369782941514</v>
      </c>
    </row>
    <row r="177" spans="1:47" s="9" customFormat="1">
      <c r="A177" s="7">
        <v>36585</v>
      </c>
      <c r="B177" s="10"/>
      <c r="C177" s="11"/>
      <c r="D177" s="10"/>
      <c r="E177" s="12"/>
      <c r="F177" s="12"/>
      <c r="G177" s="12"/>
      <c r="H177" s="12"/>
      <c r="I177" s="12"/>
      <c r="J177" s="12"/>
      <c r="K177" s="12"/>
      <c r="L177" s="186">
        <v>67.706491222135639</v>
      </c>
      <c r="M177" s="10"/>
      <c r="N177" s="12"/>
      <c r="O177" s="11"/>
      <c r="P177" s="10"/>
      <c r="Q177" s="31">
        <v>84.144732322103849</v>
      </c>
      <c r="R177" s="31">
        <v>64.475345816441006</v>
      </c>
      <c r="S177" s="31">
        <v>85.785911335717486</v>
      </c>
      <c r="T177" s="31">
        <v>48.660478676783029</v>
      </c>
      <c r="U177" s="31">
        <v>70.831361358358564</v>
      </c>
      <c r="V177" s="31">
        <v>94.666303798420785</v>
      </c>
      <c r="W177" s="31">
        <v>47.041197595564562</v>
      </c>
      <c r="X177" s="31">
        <v>71.146641652688828</v>
      </c>
      <c r="Y177" s="31">
        <v>58.555271769854947</v>
      </c>
      <c r="Z177" s="11"/>
      <c r="AA177" s="10"/>
      <c r="AB177" s="12"/>
      <c r="AC177" s="12">
        <v>68.562446987715418</v>
      </c>
      <c r="AD177" s="12"/>
      <c r="AE177" s="12"/>
      <c r="AF177" s="11">
        <v>81.555134837444285</v>
      </c>
      <c r="AG177" s="10">
        <v>143.99421078854155</v>
      </c>
      <c r="AH177" s="12"/>
      <c r="AI177" s="12"/>
      <c r="AJ177" s="12"/>
      <c r="AK177" s="12"/>
      <c r="AL177" s="11"/>
      <c r="AM177" s="10">
        <v>48.968914359184332</v>
      </c>
      <c r="AN177" s="12"/>
      <c r="AO177" s="12">
        <v>115.64734085603259</v>
      </c>
      <c r="AP177" s="11">
        <v>34.253172375440855</v>
      </c>
      <c r="AQ177" s="10"/>
      <c r="AR177" s="12"/>
      <c r="AS177" s="12"/>
      <c r="AT177" s="11">
        <v>126.64818054994787</v>
      </c>
      <c r="AU177" s="140">
        <v>87.408215160732254</v>
      </c>
    </row>
    <row r="178" spans="1:47" s="9" customFormat="1">
      <c r="A178" s="7">
        <v>36616</v>
      </c>
      <c r="B178" s="10"/>
      <c r="C178" s="11"/>
      <c r="D178" s="10"/>
      <c r="E178" s="12"/>
      <c r="F178" s="12"/>
      <c r="G178" s="12"/>
      <c r="H178" s="12"/>
      <c r="I178" s="12"/>
      <c r="J178" s="12"/>
      <c r="K178" s="12"/>
      <c r="L178" s="186">
        <v>70.675664380530279</v>
      </c>
      <c r="M178" s="10"/>
      <c r="N178" s="12"/>
      <c r="O178" s="11"/>
      <c r="P178" s="10"/>
      <c r="Q178" s="31">
        <v>88.949891471985552</v>
      </c>
      <c r="R178" s="31">
        <v>66.142586743241154</v>
      </c>
      <c r="S178" s="31">
        <v>90.88121131153477</v>
      </c>
      <c r="T178" s="31">
        <v>49.493112416403577</v>
      </c>
      <c r="U178" s="31">
        <v>73.669924188246227</v>
      </c>
      <c r="V178" s="31">
        <v>100.36833402912518</v>
      </c>
      <c r="W178" s="31">
        <v>47.406600638426617</v>
      </c>
      <c r="X178" s="31">
        <v>75.921077568588018</v>
      </c>
      <c r="Y178" s="31">
        <v>57.850084091370633</v>
      </c>
      <c r="Z178" s="11"/>
      <c r="AA178" s="10"/>
      <c r="AB178" s="12"/>
      <c r="AC178" s="12">
        <v>67.285220875032991</v>
      </c>
      <c r="AD178" s="12"/>
      <c r="AE178" s="12"/>
      <c r="AF178" s="11">
        <v>81.568723805846673</v>
      </c>
      <c r="AG178" s="10">
        <v>143.16699963952243</v>
      </c>
      <c r="AH178" s="12"/>
      <c r="AI178" s="12"/>
      <c r="AJ178" s="12"/>
      <c r="AK178" s="12"/>
      <c r="AL178" s="11"/>
      <c r="AM178" s="10">
        <v>47.283140429173919</v>
      </c>
      <c r="AN178" s="12"/>
      <c r="AO178" s="12">
        <v>117.31036439886707</v>
      </c>
      <c r="AP178" s="11">
        <v>30.963802770806183</v>
      </c>
      <c r="AQ178" s="10"/>
      <c r="AR178" s="12"/>
      <c r="AS178" s="12"/>
      <c r="AT178" s="11">
        <v>129.55033567689384</v>
      </c>
      <c r="AU178" s="140">
        <v>85.911398029696429</v>
      </c>
    </row>
    <row r="179" spans="1:47" s="9" customFormat="1">
      <c r="A179" s="7">
        <v>36644</v>
      </c>
      <c r="B179" s="10"/>
      <c r="C179" s="11"/>
      <c r="D179" s="10"/>
      <c r="E179" s="12"/>
      <c r="F179" s="12"/>
      <c r="G179" s="12"/>
      <c r="H179" s="12"/>
      <c r="I179" s="12"/>
      <c r="J179" s="12"/>
      <c r="K179" s="12"/>
      <c r="L179" s="186">
        <v>68.688202381957709</v>
      </c>
      <c r="M179" s="10"/>
      <c r="N179" s="12"/>
      <c r="O179" s="11"/>
      <c r="P179" s="10"/>
      <c r="Q179" s="31">
        <v>89.492860092328726</v>
      </c>
      <c r="R179" s="31">
        <v>66.55966965125404</v>
      </c>
      <c r="S179" s="31">
        <v>89.958676011749986</v>
      </c>
      <c r="T179" s="31">
        <v>51.42133257257445</v>
      </c>
      <c r="U179" s="31">
        <v>76.284213299294549</v>
      </c>
      <c r="V179" s="31">
        <v>99.400643212871017</v>
      </c>
      <c r="W179" s="31">
        <v>48.592238288521486</v>
      </c>
      <c r="X179" s="31">
        <v>77.775433752849096</v>
      </c>
      <c r="Y179" s="31">
        <v>58.71478630249679</v>
      </c>
      <c r="Z179" s="11"/>
      <c r="AA179" s="10"/>
      <c r="AB179" s="12"/>
      <c r="AC179" s="12">
        <v>67.713986457154988</v>
      </c>
      <c r="AD179" s="12"/>
      <c r="AE179" s="12"/>
      <c r="AF179" s="11">
        <v>80.069702239340558</v>
      </c>
      <c r="AG179" s="10">
        <v>140.88667731556183</v>
      </c>
      <c r="AH179" s="12"/>
      <c r="AI179" s="12"/>
      <c r="AJ179" s="12"/>
      <c r="AK179" s="12"/>
      <c r="AL179" s="11"/>
      <c r="AM179" s="10">
        <v>51.144541909670728</v>
      </c>
      <c r="AN179" s="12"/>
      <c r="AO179" s="12">
        <v>120.41044224526721</v>
      </c>
      <c r="AP179" s="11">
        <v>29.118470739144541</v>
      </c>
      <c r="AQ179" s="10"/>
      <c r="AR179" s="12"/>
      <c r="AS179" s="12"/>
      <c r="AT179" s="11">
        <v>131.86522714844466</v>
      </c>
      <c r="AU179" s="140">
        <v>87.004708428727469</v>
      </c>
    </row>
    <row r="180" spans="1:47" s="9" customFormat="1">
      <c r="A180" s="7">
        <v>36677</v>
      </c>
      <c r="B180" s="10"/>
      <c r="C180" s="11"/>
      <c r="D180" s="10"/>
      <c r="E180" s="12"/>
      <c r="F180" s="12"/>
      <c r="G180" s="12"/>
      <c r="H180" s="12"/>
      <c r="I180" s="12"/>
      <c r="J180" s="12"/>
      <c r="K180" s="12"/>
      <c r="L180" s="186">
        <v>69.206798934760371</v>
      </c>
      <c r="M180" s="10"/>
      <c r="N180" s="12"/>
      <c r="O180" s="11"/>
      <c r="P180" s="10"/>
      <c r="Q180" s="31">
        <v>94.720638244393342</v>
      </c>
      <c r="R180" s="31">
        <v>71.076754134559863</v>
      </c>
      <c r="S180" s="31">
        <v>93.404364782284318</v>
      </c>
      <c r="T180" s="31">
        <v>55.024942494065328</v>
      </c>
      <c r="U180" s="31">
        <v>79.61315003514693</v>
      </c>
      <c r="V180" s="31">
        <v>97.93081466446236</v>
      </c>
      <c r="W180" s="31">
        <v>51.499311094764735</v>
      </c>
      <c r="X180" s="31">
        <v>82.291940082193165</v>
      </c>
      <c r="Y180" s="31">
        <v>59.247407212715075</v>
      </c>
      <c r="Z180" s="11"/>
      <c r="AA180" s="10"/>
      <c r="AB180" s="12"/>
      <c r="AC180" s="12">
        <v>69.141972394996003</v>
      </c>
      <c r="AD180" s="12"/>
      <c r="AE180" s="12"/>
      <c r="AF180" s="11">
        <v>79.383255270617809</v>
      </c>
      <c r="AG180" s="10">
        <v>140.63525149645787</v>
      </c>
      <c r="AH180" s="12"/>
      <c r="AI180" s="12"/>
      <c r="AJ180" s="12"/>
      <c r="AK180" s="12"/>
      <c r="AL180" s="11"/>
      <c r="AM180" s="10">
        <v>52.14394336693924</v>
      </c>
      <c r="AN180" s="12"/>
      <c r="AO180" s="12">
        <v>123.16065239512281</v>
      </c>
      <c r="AP180" s="11">
        <v>27.253518715165885</v>
      </c>
      <c r="AQ180" s="10"/>
      <c r="AR180" s="12"/>
      <c r="AS180" s="12"/>
      <c r="AT180" s="11">
        <v>133.23600593056483</v>
      </c>
      <c r="AU180" s="140">
        <v>88.091070027232817</v>
      </c>
    </row>
    <row r="181" spans="1:47" s="9" customFormat="1">
      <c r="A181" s="7">
        <v>36707</v>
      </c>
      <c r="B181" s="10"/>
      <c r="C181" s="11"/>
      <c r="D181" s="10"/>
      <c r="E181" s="12"/>
      <c r="F181" s="12"/>
      <c r="G181" s="12"/>
      <c r="H181" s="12"/>
      <c r="I181" s="12"/>
      <c r="J181" s="12"/>
      <c r="K181" s="12"/>
      <c r="L181" s="186">
        <v>69.387056112490768</v>
      </c>
      <c r="M181" s="10"/>
      <c r="N181" s="12"/>
      <c r="O181" s="11"/>
      <c r="P181" s="10"/>
      <c r="Q181" s="31">
        <v>95.208252469508736</v>
      </c>
      <c r="R181" s="31">
        <v>68.385429926268941</v>
      </c>
      <c r="S181" s="31">
        <v>94.3778269243506</v>
      </c>
      <c r="T181" s="31">
        <v>52.403484350553086</v>
      </c>
      <c r="U181" s="31">
        <v>75.195324219329493</v>
      </c>
      <c r="V181" s="31">
        <v>104.68615928525293</v>
      </c>
      <c r="W181" s="31">
        <v>48.975577504747676</v>
      </c>
      <c r="X181" s="31">
        <v>81.924359295003114</v>
      </c>
      <c r="Y181" s="31">
        <v>55.145728532928985</v>
      </c>
      <c r="Z181" s="11"/>
      <c r="AA181" s="10"/>
      <c r="AB181" s="12"/>
      <c r="AC181" s="12">
        <v>68.223375269000812</v>
      </c>
      <c r="AD181" s="12"/>
      <c r="AE181" s="12"/>
      <c r="AF181" s="11">
        <v>79.513379970117896</v>
      </c>
      <c r="AG181" s="10">
        <v>142.33277820061861</v>
      </c>
      <c r="AH181" s="12"/>
      <c r="AI181" s="12"/>
      <c r="AJ181" s="12"/>
      <c r="AK181" s="12"/>
      <c r="AL181" s="11"/>
      <c r="AM181" s="10">
        <v>50.82199099971659</v>
      </c>
      <c r="AN181" s="12"/>
      <c r="AO181" s="12">
        <v>118.51650995137032</v>
      </c>
      <c r="AP181" s="11">
        <v>28.769281379649559</v>
      </c>
      <c r="AQ181" s="10"/>
      <c r="AR181" s="12"/>
      <c r="AS181" s="12"/>
      <c r="AT181" s="11">
        <v>134.26848904639945</v>
      </c>
      <c r="AU181" s="140">
        <v>87.721152626416938</v>
      </c>
    </row>
    <row r="182" spans="1:47" s="9" customFormat="1">
      <c r="A182" s="7">
        <v>36738</v>
      </c>
      <c r="B182" s="10"/>
      <c r="C182" s="11"/>
      <c r="D182" s="10"/>
      <c r="E182" s="12"/>
      <c r="F182" s="12"/>
      <c r="G182" s="12"/>
      <c r="H182" s="12"/>
      <c r="I182" s="12"/>
      <c r="J182" s="12"/>
      <c r="K182" s="12"/>
      <c r="L182" s="186">
        <v>67.7975161990163</v>
      </c>
      <c r="M182" s="10"/>
      <c r="N182" s="12"/>
      <c r="O182" s="11"/>
      <c r="P182" s="10"/>
      <c r="Q182" s="31">
        <v>95.898085112807337</v>
      </c>
      <c r="R182" s="31">
        <v>68.063803234550363</v>
      </c>
      <c r="S182" s="31">
        <v>94.701962395992396</v>
      </c>
      <c r="T182" s="31">
        <v>52.717812799070529</v>
      </c>
      <c r="U182" s="31">
        <v>75.570989269192495</v>
      </c>
      <c r="V182" s="31">
        <v>104.55758999716758</v>
      </c>
      <c r="W182" s="31">
        <v>49.725582554779926</v>
      </c>
      <c r="X182" s="31">
        <v>83.531675444717607</v>
      </c>
      <c r="Y182" s="31">
        <v>54.246713715015105</v>
      </c>
      <c r="Z182" s="11"/>
      <c r="AA182" s="10"/>
      <c r="AB182" s="12"/>
      <c r="AC182" s="12">
        <v>69.148306000465382</v>
      </c>
      <c r="AD182" s="12"/>
      <c r="AE182" s="12"/>
      <c r="AF182" s="11">
        <v>81.053054784513208</v>
      </c>
      <c r="AG182" s="10">
        <v>137.285771195807</v>
      </c>
      <c r="AH182" s="12"/>
      <c r="AI182" s="12"/>
      <c r="AJ182" s="12"/>
      <c r="AK182" s="12"/>
      <c r="AL182" s="11"/>
      <c r="AM182" s="10">
        <v>52.054506026609019</v>
      </c>
      <c r="AN182" s="12"/>
      <c r="AO182" s="12">
        <v>118.56409345090415</v>
      </c>
      <c r="AP182" s="11">
        <v>26.516115694449226</v>
      </c>
      <c r="AQ182" s="10"/>
      <c r="AR182" s="12"/>
      <c r="AS182" s="12"/>
      <c r="AT182" s="11">
        <v>139.38472742341091</v>
      </c>
      <c r="AU182" s="140">
        <v>86.474245981644046</v>
      </c>
    </row>
    <row r="183" spans="1:47" s="9" customFormat="1">
      <c r="A183" s="7">
        <v>36769</v>
      </c>
      <c r="B183" s="10"/>
      <c r="C183" s="11"/>
      <c r="D183" s="10"/>
      <c r="E183" s="12"/>
      <c r="F183" s="12"/>
      <c r="G183" s="12"/>
      <c r="H183" s="12"/>
      <c r="I183" s="12"/>
      <c r="J183" s="12"/>
      <c r="K183" s="12"/>
      <c r="L183" s="186">
        <v>66.31650765353028</v>
      </c>
      <c r="M183" s="10"/>
      <c r="N183" s="12"/>
      <c r="O183" s="11"/>
      <c r="P183" s="10"/>
      <c r="Q183" s="31">
        <v>101.16250739762771</v>
      </c>
      <c r="R183" s="31">
        <v>69.828951015758392</v>
      </c>
      <c r="S183" s="31">
        <v>100.32393195456109</v>
      </c>
      <c r="T183" s="31">
        <v>53.142363459552612</v>
      </c>
      <c r="U183" s="31">
        <v>79.259456230313447</v>
      </c>
      <c r="V183" s="31">
        <v>110.11518258979025</v>
      </c>
      <c r="W183" s="31">
        <v>49.605455283929508</v>
      </c>
      <c r="X183" s="31">
        <v>83.598493902433731</v>
      </c>
      <c r="Y183" s="31">
        <v>52.1219548390075</v>
      </c>
      <c r="Z183" s="11"/>
      <c r="AA183" s="10"/>
      <c r="AB183" s="12"/>
      <c r="AC183" s="12">
        <v>68.338837075893125</v>
      </c>
      <c r="AD183" s="12"/>
      <c r="AE183" s="12"/>
      <c r="AF183" s="11">
        <v>82.959874482255515</v>
      </c>
      <c r="AG183" s="10">
        <v>135.81483176825674</v>
      </c>
      <c r="AH183" s="12"/>
      <c r="AI183" s="12"/>
      <c r="AJ183" s="12"/>
      <c r="AK183" s="12"/>
      <c r="AL183" s="11"/>
      <c r="AM183" s="10">
        <v>53.533819900111958</v>
      </c>
      <c r="AN183" s="12"/>
      <c r="AO183" s="12">
        <v>116.66057134831047</v>
      </c>
      <c r="AP183" s="11">
        <v>27.626664941079348</v>
      </c>
      <c r="AQ183" s="10"/>
      <c r="AR183" s="12"/>
      <c r="AS183" s="12"/>
      <c r="AT183" s="11">
        <v>136.13175648033908</v>
      </c>
      <c r="AU183" s="140">
        <v>86.619603844660645</v>
      </c>
    </row>
    <row r="184" spans="1:47" s="9" customFormat="1">
      <c r="A184" s="7">
        <v>36798</v>
      </c>
      <c r="B184" s="10"/>
      <c r="C184" s="11"/>
      <c r="D184" s="10"/>
      <c r="E184" s="12"/>
      <c r="F184" s="12"/>
      <c r="G184" s="12"/>
      <c r="H184" s="12"/>
      <c r="I184" s="12"/>
      <c r="J184" s="12"/>
      <c r="K184" s="12"/>
      <c r="L184" s="186">
        <v>64.00994114030587</v>
      </c>
      <c r="M184" s="10"/>
      <c r="N184" s="12"/>
      <c r="O184" s="11"/>
      <c r="P184" s="10"/>
      <c r="Q184" s="31">
        <v>90.404201883927144</v>
      </c>
      <c r="R184" s="31">
        <v>64.401630261139971</v>
      </c>
      <c r="S184" s="31">
        <v>94.683280849826744</v>
      </c>
      <c r="T184" s="31">
        <v>50.079395183395967</v>
      </c>
      <c r="U184" s="31">
        <v>74.814359313692364</v>
      </c>
      <c r="V184" s="31">
        <v>104.20398148742515</v>
      </c>
      <c r="W184" s="31">
        <v>46.383884965953612</v>
      </c>
      <c r="X184" s="31">
        <v>79.900100172849548</v>
      </c>
      <c r="Y184" s="31">
        <v>49.874086897336525</v>
      </c>
      <c r="Z184" s="11"/>
      <c r="AA184" s="10"/>
      <c r="AB184" s="12"/>
      <c r="AC184" s="12">
        <v>67.765072081056346</v>
      </c>
      <c r="AD184" s="12"/>
      <c r="AE184" s="12"/>
      <c r="AF184" s="11">
        <v>84.196124601561777</v>
      </c>
      <c r="AG184" s="10">
        <v>134.88751263068036</v>
      </c>
      <c r="AH184" s="12"/>
      <c r="AI184" s="12"/>
      <c r="AJ184" s="12"/>
      <c r="AK184" s="12"/>
      <c r="AL184" s="11"/>
      <c r="AM184" s="10">
        <v>57.990590304766577</v>
      </c>
      <c r="AN184" s="12"/>
      <c r="AO184" s="12">
        <v>122.29919321032723</v>
      </c>
      <c r="AP184" s="11">
        <v>26.541619706138309</v>
      </c>
      <c r="AQ184" s="10"/>
      <c r="AR184" s="12"/>
      <c r="AS184" s="12"/>
      <c r="AT184" s="11">
        <v>144.04867240680807</v>
      </c>
      <c r="AU184" s="140">
        <v>86.301492765670318</v>
      </c>
    </row>
    <row r="185" spans="1:47" s="9" customFormat="1">
      <c r="A185" s="7">
        <v>36830</v>
      </c>
      <c r="B185" s="10"/>
      <c r="C185" s="11"/>
      <c r="D185" s="10"/>
      <c r="E185" s="12"/>
      <c r="F185" s="12"/>
      <c r="G185" s="12"/>
      <c r="H185" s="12"/>
      <c r="I185" s="12"/>
      <c r="J185" s="12"/>
      <c r="K185" s="12"/>
      <c r="L185" s="186">
        <v>61.483333863989657</v>
      </c>
      <c r="M185" s="10"/>
      <c r="N185" s="12"/>
      <c r="O185" s="11"/>
      <c r="P185" s="10"/>
      <c r="Q185" s="31">
        <v>83.80143233008107</v>
      </c>
      <c r="R185" s="31">
        <v>59.983656020051654</v>
      </c>
      <c r="S185" s="31">
        <v>85.389122544555107</v>
      </c>
      <c r="T185" s="31">
        <v>47.578008651904149</v>
      </c>
      <c r="U185" s="31">
        <v>72.584269039486031</v>
      </c>
      <c r="V185" s="31">
        <v>94.468975004261992</v>
      </c>
      <c r="W185" s="31">
        <v>44.798581979601046</v>
      </c>
      <c r="X185" s="31">
        <v>75.916752645301784</v>
      </c>
      <c r="Y185" s="31">
        <v>51.752369959134562</v>
      </c>
      <c r="Z185" s="11"/>
      <c r="AA185" s="10"/>
      <c r="AB185" s="12"/>
      <c r="AC185" s="12">
        <v>69.006315789578537</v>
      </c>
      <c r="AD185" s="12"/>
      <c r="AE185" s="12"/>
      <c r="AF185" s="11">
        <v>83.371245698847076</v>
      </c>
      <c r="AG185" s="10">
        <v>128.36564515285366</v>
      </c>
      <c r="AH185" s="12"/>
      <c r="AI185" s="12"/>
      <c r="AJ185" s="12"/>
      <c r="AK185" s="12"/>
      <c r="AL185" s="11"/>
      <c r="AM185" s="10">
        <v>55.39320424272843</v>
      </c>
      <c r="AN185" s="12"/>
      <c r="AO185" s="12">
        <v>130.34466590538497</v>
      </c>
      <c r="AP185" s="11">
        <v>24.311737007384099</v>
      </c>
      <c r="AQ185" s="10"/>
      <c r="AR185" s="12"/>
      <c r="AS185" s="12"/>
      <c r="AT185" s="11">
        <v>146.65344065020457</v>
      </c>
      <c r="AU185" s="140">
        <v>85.389458992884371</v>
      </c>
    </row>
    <row r="186" spans="1:47" s="9" customFormat="1">
      <c r="A186" s="7">
        <v>36860</v>
      </c>
      <c r="B186" s="10"/>
      <c r="C186" s="11"/>
      <c r="D186" s="10"/>
      <c r="E186" s="12"/>
      <c r="F186" s="12"/>
      <c r="G186" s="12"/>
      <c r="H186" s="12"/>
      <c r="I186" s="12"/>
      <c r="J186" s="12"/>
      <c r="K186" s="12"/>
      <c r="L186" s="186">
        <v>56.174627710304506</v>
      </c>
      <c r="M186" s="10"/>
      <c r="N186" s="12"/>
      <c r="O186" s="11"/>
      <c r="P186" s="10"/>
      <c r="Q186" s="31">
        <v>73.123177535485326</v>
      </c>
      <c r="R186" s="31">
        <v>54.12227849006149</v>
      </c>
      <c r="S186" s="31">
        <v>75.945507398818464</v>
      </c>
      <c r="T186" s="31">
        <v>44.770504578665367</v>
      </c>
      <c r="U186" s="31">
        <v>65.922224722299561</v>
      </c>
      <c r="V186" s="31">
        <v>82.360222846382086</v>
      </c>
      <c r="W186" s="31">
        <v>42.447263305731802</v>
      </c>
      <c r="X186" s="31">
        <v>69.895122326569492</v>
      </c>
      <c r="Y186" s="31">
        <v>54.02388663754715</v>
      </c>
      <c r="Z186" s="11"/>
      <c r="AA186" s="10"/>
      <c r="AB186" s="12"/>
      <c r="AC186" s="12">
        <v>68.757276988004378</v>
      </c>
      <c r="AD186" s="12"/>
      <c r="AE186" s="12"/>
      <c r="AF186" s="11">
        <v>80.718751537263188</v>
      </c>
      <c r="AG186" s="10">
        <v>123.61922606200019</v>
      </c>
      <c r="AH186" s="12"/>
      <c r="AI186" s="12"/>
      <c r="AJ186" s="12"/>
      <c r="AK186" s="12"/>
      <c r="AL186" s="11"/>
      <c r="AM186" s="10">
        <v>59.863680081572959</v>
      </c>
      <c r="AN186" s="12"/>
      <c r="AO186" s="12">
        <v>137.95544344413165</v>
      </c>
      <c r="AP186" s="11">
        <v>20.887746755533865</v>
      </c>
      <c r="AQ186" s="10"/>
      <c r="AR186" s="12"/>
      <c r="AS186" s="12"/>
      <c r="AT186" s="11">
        <v>152.25428854120275</v>
      </c>
      <c r="AU186" s="140">
        <v>85.425197967570838</v>
      </c>
    </row>
    <row r="187" spans="1:47" s="9" customFormat="1">
      <c r="A187" s="7">
        <v>36889</v>
      </c>
      <c r="B187" s="10"/>
      <c r="C187" s="11"/>
      <c r="D187" s="10"/>
      <c r="E187" s="12"/>
      <c r="F187" s="12"/>
      <c r="G187" s="12"/>
      <c r="H187" s="12"/>
      <c r="I187" s="12"/>
      <c r="J187" s="12"/>
      <c r="K187" s="12"/>
      <c r="L187" s="186">
        <v>57.226775470177991</v>
      </c>
      <c r="M187" s="10"/>
      <c r="N187" s="12"/>
      <c r="O187" s="11"/>
      <c r="P187" s="10"/>
      <c r="Q187" s="31">
        <v>70.043909053507207</v>
      </c>
      <c r="R187" s="31">
        <v>50.740254655856575</v>
      </c>
      <c r="S187" s="31">
        <v>70.783009548356205</v>
      </c>
      <c r="T187" s="31">
        <v>43.7211741067266</v>
      </c>
      <c r="U187" s="31">
        <v>63.398382688059876</v>
      </c>
      <c r="V187" s="31">
        <v>79.342783635190102</v>
      </c>
      <c r="W187" s="31">
        <v>42.500655327858958</v>
      </c>
      <c r="X187" s="31">
        <v>65.38581808622888</v>
      </c>
      <c r="Y187" s="31">
        <v>54.296582095192925</v>
      </c>
      <c r="Z187" s="11"/>
      <c r="AA187" s="10"/>
      <c r="AB187" s="12"/>
      <c r="AC187" s="12">
        <v>68.123825002538837</v>
      </c>
      <c r="AD187" s="12"/>
      <c r="AE187" s="12"/>
      <c r="AF187" s="11">
        <v>81.507696882003216</v>
      </c>
      <c r="AG187" s="10">
        <v>123.95873756302313</v>
      </c>
      <c r="AH187" s="12"/>
      <c r="AI187" s="12"/>
      <c r="AJ187" s="12"/>
      <c r="AK187" s="12"/>
      <c r="AL187" s="11"/>
      <c r="AM187" s="10">
        <v>58.230838948639153</v>
      </c>
      <c r="AN187" s="12"/>
      <c r="AO187" s="12">
        <v>136.88295016690751</v>
      </c>
      <c r="AP187" s="11">
        <v>19.396635590704523</v>
      </c>
      <c r="AQ187" s="10"/>
      <c r="AR187" s="12"/>
      <c r="AS187" s="12"/>
      <c r="AT187" s="11">
        <v>151.40308770829554</v>
      </c>
      <c r="AU187" s="140">
        <v>87.415060669064687</v>
      </c>
    </row>
    <row r="188" spans="1:47" s="9" customFormat="1">
      <c r="A188" s="7">
        <v>36922</v>
      </c>
      <c r="B188" s="10"/>
      <c r="C188" s="11"/>
      <c r="D188" s="10"/>
      <c r="E188" s="12"/>
      <c r="F188" s="12"/>
      <c r="G188" s="12"/>
      <c r="H188" s="12"/>
      <c r="I188" s="12"/>
      <c r="J188" s="12"/>
      <c r="K188" s="12"/>
      <c r="L188" s="186">
        <v>62.308004097947446</v>
      </c>
      <c r="M188" s="10"/>
      <c r="N188" s="12"/>
      <c r="O188" s="11"/>
      <c r="P188" s="10"/>
      <c r="Q188" s="31">
        <v>89.428781010333253</v>
      </c>
      <c r="R188" s="31">
        <v>65.885856531454507</v>
      </c>
      <c r="S188" s="31">
        <v>93.244869624744851</v>
      </c>
      <c r="T188" s="31">
        <v>56.964901271892266</v>
      </c>
      <c r="U188" s="31">
        <v>85.177797262628118</v>
      </c>
      <c r="V188" s="31">
        <v>100.45393198254335</v>
      </c>
      <c r="W188" s="31">
        <v>55.133958030272481</v>
      </c>
      <c r="X188" s="31">
        <v>81.803192580881856</v>
      </c>
      <c r="Y188" s="31">
        <v>56.533062088662511</v>
      </c>
      <c r="Z188" s="11"/>
      <c r="AA188" s="10"/>
      <c r="AB188" s="12"/>
      <c r="AC188" s="12">
        <v>69.564321603879179</v>
      </c>
      <c r="AD188" s="12"/>
      <c r="AE188" s="12"/>
      <c r="AF188" s="11">
        <v>89.270347732610716</v>
      </c>
      <c r="AG188" s="10">
        <v>131.30361852943034</v>
      </c>
      <c r="AH188" s="12"/>
      <c r="AI188" s="12"/>
      <c r="AJ188" s="12"/>
      <c r="AK188" s="12"/>
      <c r="AL188" s="11"/>
      <c r="AM188" s="10">
        <v>51.739664337043877</v>
      </c>
      <c r="AN188" s="12"/>
      <c r="AO188" s="12">
        <v>129.23804802505856</v>
      </c>
      <c r="AP188" s="11">
        <v>18.919801332718503</v>
      </c>
      <c r="AQ188" s="10"/>
      <c r="AR188" s="12"/>
      <c r="AS188" s="12"/>
      <c r="AT188" s="11">
        <v>146.50853037163864</v>
      </c>
      <c r="AU188" s="140">
        <v>87.590370457723367</v>
      </c>
    </row>
    <row r="189" spans="1:47" s="9" customFormat="1">
      <c r="A189" s="7">
        <v>36950</v>
      </c>
      <c r="B189" s="10"/>
      <c r="C189" s="11">
        <v>100</v>
      </c>
      <c r="D189" s="10">
        <v>100</v>
      </c>
      <c r="E189" s="12">
        <v>100</v>
      </c>
      <c r="F189" s="12"/>
      <c r="G189" s="12">
        <v>100</v>
      </c>
      <c r="H189" s="12"/>
      <c r="I189" s="12"/>
      <c r="J189" s="12">
        <v>100</v>
      </c>
      <c r="K189" s="12"/>
      <c r="L189" s="186">
        <v>62.528784246120551</v>
      </c>
      <c r="M189" s="10">
        <v>100</v>
      </c>
      <c r="N189" s="12"/>
      <c r="O189" s="11"/>
      <c r="P189" s="10">
        <v>100</v>
      </c>
      <c r="Q189" s="31">
        <v>70.980988338656445</v>
      </c>
      <c r="R189" s="31">
        <v>51.985531826790812</v>
      </c>
      <c r="S189" s="31">
        <v>74.942752571837403</v>
      </c>
      <c r="T189" s="31">
        <v>50.348274554459039</v>
      </c>
      <c r="U189" s="31">
        <v>71.909559089291761</v>
      </c>
      <c r="V189" s="31">
        <v>83.369971856685879</v>
      </c>
      <c r="W189" s="31">
        <v>48.257096526198787</v>
      </c>
      <c r="X189" s="31">
        <v>84.204549662598779</v>
      </c>
      <c r="Y189" s="31">
        <v>48.850907312025008</v>
      </c>
      <c r="Z189" s="11"/>
      <c r="AA189" s="10">
        <v>100</v>
      </c>
      <c r="AB189" s="12">
        <v>100</v>
      </c>
      <c r="AC189" s="12">
        <v>71.32387455621631</v>
      </c>
      <c r="AD189" s="12">
        <v>100</v>
      </c>
      <c r="AE189" s="12">
        <v>100</v>
      </c>
      <c r="AF189" s="44">
        <v>87.877743897312541</v>
      </c>
      <c r="AG189" s="10">
        <v>129.83247678103282</v>
      </c>
      <c r="AH189" s="12">
        <v>100</v>
      </c>
      <c r="AI189" s="12">
        <v>100</v>
      </c>
      <c r="AJ189" s="12">
        <v>100</v>
      </c>
      <c r="AK189" s="12">
        <v>100</v>
      </c>
      <c r="AL189" s="11">
        <v>100</v>
      </c>
      <c r="AM189" s="10">
        <v>56.632285452842922</v>
      </c>
      <c r="AN189" s="12">
        <v>100</v>
      </c>
      <c r="AO189" s="12">
        <v>133.64320634225942</v>
      </c>
      <c r="AP189" s="11">
        <v>16.442172140850602</v>
      </c>
      <c r="AQ189" s="10">
        <v>100</v>
      </c>
      <c r="AR189" s="12"/>
      <c r="AS189" s="12">
        <v>100</v>
      </c>
      <c r="AT189" s="11">
        <v>153.86114810975718</v>
      </c>
      <c r="AU189" s="140">
        <v>86.384211059721267</v>
      </c>
    </row>
    <row r="190" spans="1:47" s="9" customFormat="1">
      <c r="A190" s="7">
        <v>36980</v>
      </c>
      <c r="B190" s="10"/>
      <c r="C190" s="11">
        <v>97.407996764210679</v>
      </c>
      <c r="D190" s="10">
        <v>96.083182665785657</v>
      </c>
      <c r="E190" s="12">
        <v>94.266894871754275</v>
      </c>
      <c r="F190" s="12"/>
      <c r="G190" s="12">
        <v>94.892673950277626</v>
      </c>
      <c r="H190" s="12"/>
      <c r="I190" s="12"/>
      <c r="J190" s="12">
        <v>87.780554984167111</v>
      </c>
      <c r="K190" s="12"/>
      <c r="L190" s="186">
        <v>60.472789919512934</v>
      </c>
      <c r="M190" s="10">
        <v>94.47993381169222</v>
      </c>
      <c r="N190" s="12"/>
      <c r="O190" s="11"/>
      <c r="P190" s="10">
        <v>99.30812876684432</v>
      </c>
      <c r="Q190" s="31">
        <v>62.332531878141751</v>
      </c>
      <c r="R190" s="31">
        <v>48.055259864453816</v>
      </c>
      <c r="S190" s="31">
        <v>66.921184042437403</v>
      </c>
      <c r="T190" s="31">
        <v>45.20349073403073</v>
      </c>
      <c r="U190" s="31">
        <v>67.847714787182682</v>
      </c>
      <c r="V190" s="31">
        <v>72.283600947252239</v>
      </c>
      <c r="W190" s="31">
        <v>44.155447462384032</v>
      </c>
      <c r="X190" s="31">
        <v>75.840105012510421</v>
      </c>
      <c r="Y190" s="31">
        <v>46.967377837637521</v>
      </c>
      <c r="Z190" s="11"/>
      <c r="AA190" s="10">
        <v>98.409494273509225</v>
      </c>
      <c r="AB190" s="12">
        <v>103.53636071450811</v>
      </c>
      <c r="AC190" s="12">
        <v>68.735285604722336</v>
      </c>
      <c r="AD190" s="12">
        <v>100.23045389625945</v>
      </c>
      <c r="AE190" s="12">
        <v>102.5360917288836</v>
      </c>
      <c r="AF190" s="44">
        <v>90.40084519546437</v>
      </c>
      <c r="AG190" s="10">
        <v>124.81205710865606</v>
      </c>
      <c r="AH190" s="12">
        <v>98.877884518255712</v>
      </c>
      <c r="AI190" s="12">
        <v>103.28288638783816</v>
      </c>
      <c r="AJ190" s="12">
        <v>106.36368111484566</v>
      </c>
      <c r="AK190" s="12">
        <v>95.729585504713938</v>
      </c>
      <c r="AL190" s="11">
        <v>95.759667577693591</v>
      </c>
      <c r="AM190" s="10">
        <v>59.260317772935188</v>
      </c>
      <c r="AN190" s="12">
        <v>101.6377293391495</v>
      </c>
      <c r="AO190" s="12">
        <v>136.98157013376309</v>
      </c>
      <c r="AP190" s="11">
        <v>16.191353408737942</v>
      </c>
      <c r="AQ190" s="10">
        <v>100.33069200815842</v>
      </c>
      <c r="AR190" s="12"/>
      <c r="AS190" s="12">
        <v>97.974898493035553</v>
      </c>
      <c r="AT190" s="11">
        <v>157.37149505831235</v>
      </c>
      <c r="AU190" s="140">
        <v>84.482948648344291</v>
      </c>
    </row>
    <row r="191" spans="1:47" s="9" customFormat="1">
      <c r="A191" s="7">
        <v>37011</v>
      </c>
      <c r="B191" s="10"/>
      <c r="C191" s="11">
        <v>96.274869869735852</v>
      </c>
      <c r="D191" s="10">
        <v>100.70319299260117</v>
      </c>
      <c r="E191" s="12">
        <v>97.099608828798267</v>
      </c>
      <c r="F191" s="12"/>
      <c r="G191" s="12">
        <v>92.853689304460545</v>
      </c>
      <c r="H191" s="12"/>
      <c r="I191" s="12"/>
      <c r="J191" s="12">
        <v>94.933841785720858</v>
      </c>
      <c r="K191" s="12"/>
      <c r="L191" s="186">
        <v>63.559252266965004</v>
      </c>
      <c r="M191" s="10">
        <v>99.38918352030268</v>
      </c>
      <c r="N191" s="12"/>
      <c r="O191" s="11"/>
      <c r="P191" s="10">
        <v>106.44930702840428</v>
      </c>
      <c r="Q191" s="31">
        <v>72.466106387118174</v>
      </c>
      <c r="R191" s="31">
        <v>54.056640504628042</v>
      </c>
      <c r="S191" s="31">
        <v>77.61981685528248</v>
      </c>
      <c r="T191" s="31">
        <v>50.776002196565642</v>
      </c>
      <c r="U191" s="31">
        <v>78.331451381185175</v>
      </c>
      <c r="V191" s="31">
        <v>81.825394424159768</v>
      </c>
      <c r="W191" s="31">
        <v>49.799793197638664</v>
      </c>
      <c r="X191" s="31">
        <v>86.462884466025287</v>
      </c>
      <c r="Y191" s="31">
        <v>47.423720577681436</v>
      </c>
      <c r="Z191" s="11"/>
      <c r="AA191" s="10">
        <v>100.72921183164816</v>
      </c>
      <c r="AB191" s="12">
        <v>99.886618001999693</v>
      </c>
      <c r="AC191" s="12">
        <v>68.502604051697759</v>
      </c>
      <c r="AD191" s="12">
        <v>106.77336972438751</v>
      </c>
      <c r="AE191" s="12">
        <v>104.59935742810968</v>
      </c>
      <c r="AF191" s="44">
        <v>92.889533652190153</v>
      </c>
      <c r="AG191" s="10">
        <v>127.84852903794601</v>
      </c>
      <c r="AH191" s="12">
        <v>97.990266841749857</v>
      </c>
      <c r="AI191" s="12">
        <v>98.882729379739004</v>
      </c>
      <c r="AJ191" s="12">
        <v>103.19185443179219</v>
      </c>
      <c r="AK191" s="12">
        <v>98.121567197866753</v>
      </c>
      <c r="AL191" s="11">
        <v>97.798546221736984</v>
      </c>
      <c r="AM191" s="10">
        <v>55.889764758361117</v>
      </c>
      <c r="AN191" s="12">
        <v>97.420531827703556</v>
      </c>
      <c r="AO191" s="12">
        <v>130.24795445272051</v>
      </c>
      <c r="AP191" s="11">
        <v>15.402262901009525</v>
      </c>
      <c r="AQ191" s="10">
        <v>100.49843769977282</v>
      </c>
      <c r="AR191" s="12"/>
      <c r="AS191" s="12">
        <v>96.98272338530866</v>
      </c>
      <c r="AT191" s="11">
        <v>153.15992669653446</v>
      </c>
      <c r="AU191" s="140">
        <v>87.767663805689381</v>
      </c>
    </row>
    <row r="192" spans="1:47" s="9" customFormat="1">
      <c r="A192" s="7">
        <v>37042</v>
      </c>
      <c r="B192" s="10"/>
      <c r="C192" s="11">
        <v>94.681278428344655</v>
      </c>
      <c r="D192" s="10">
        <v>97.748376603263964</v>
      </c>
      <c r="E192" s="12">
        <v>96.925402316913164</v>
      </c>
      <c r="F192" s="12"/>
      <c r="G192" s="12">
        <v>91.032824337949492</v>
      </c>
      <c r="H192" s="12"/>
      <c r="I192" s="12"/>
      <c r="J192" s="12">
        <v>91.290280631624483</v>
      </c>
      <c r="K192" s="12"/>
      <c r="L192" s="186">
        <v>60.980433895118104</v>
      </c>
      <c r="M192" s="10">
        <v>97.084430872835441</v>
      </c>
      <c r="N192" s="12"/>
      <c r="O192" s="11"/>
      <c r="P192" s="10">
        <v>100.92776743380159</v>
      </c>
      <c r="Q192" s="31">
        <v>67.07888298954974</v>
      </c>
      <c r="R192" s="31">
        <v>49.544270260392999</v>
      </c>
      <c r="S192" s="31">
        <v>71.800723071864624</v>
      </c>
      <c r="T192" s="31">
        <v>46.5984229070975</v>
      </c>
      <c r="U192" s="31">
        <v>72.486000477605515</v>
      </c>
      <c r="V192" s="31">
        <v>76.739242932867384</v>
      </c>
      <c r="W192" s="31">
        <v>45.309232326450882</v>
      </c>
      <c r="X192" s="31">
        <v>86.874356591857918</v>
      </c>
      <c r="Y192" s="31">
        <v>43.105345024307638</v>
      </c>
      <c r="Z192" s="11"/>
      <c r="AA192" s="10">
        <v>99.634752109018009</v>
      </c>
      <c r="AB192" s="12">
        <v>99.629738079719758</v>
      </c>
      <c r="AC192" s="12">
        <v>68.207501040806278</v>
      </c>
      <c r="AD192" s="12">
        <v>102.45056959282459</v>
      </c>
      <c r="AE192" s="12">
        <v>105.0166371241193</v>
      </c>
      <c r="AF192" s="44">
        <v>89.571926121307996</v>
      </c>
      <c r="AG192" s="10">
        <v>127.53640841935685</v>
      </c>
      <c r="AH192" s="12">
        <v>97.74234438521664</v>
      </c>
      <c r="AI192" s="12">
        <v>99.004513431795274</v>
      </c>
      <c r="AJ192" s="12">
        <v>103.185526206015</v>
      </c>
      <c r="AK192" s="12">
        <v>97.477400872957702</v>
      </c>
      <c r="AL192" s="11">
        <v>95.977205084749158</v>
      </c>
      <c r="AM192" s="10">
        <v>56.192316599614067</v>
      </c>
      <c r="AN192" s="12">
        <v>98.897709064717688</v>
      </c>
      <c r="AO192" s="12">
        <v>130.95170587931</v>
      </c>
      <c r="AP192" s="11">
        <v>15.19159165683352</v>
      </c>
      <c r="AQ192" s="10">
        <v>100.08012484853568</v>
      </c>
      <c r="AR192" s="12"/>
      <c r="AS192" s="12">
        <v>96.013686141814404</v>
      </c>
      <c r="AT192" s="11">
        <v>153.86451460794163</v>
      </c>
      <c r="AU192" s="140">
        <v>88.207602400472226</v>
      </c>
    </row>
    <row r="193" spans="1:47" s="9" customFormat="1">
      <c r="A193" s="7">
        <v>37071</v>
      </c>
      <c r="B193" s="10"/>
      <c r="C193" s="11">
        <v>93.182742315739461</v>
      </c>
      <c r="D193" s="10">
        <v>97.577019035778434</v>
      </c>
      <c r="E193" s="12">
        <v>96.778078032769159</v>
      </c>
      <c r="F193" s="12"/>
      <c r="G193" s="12">
        <v>92.406578616575899</v>
      </c>
      <c r="H193" s="12"/>
      <c r="I193" s="12"/>
      <c r="J193" s="12">
        <v>93.672368051050199</v>
      </c>
      <c r="K193" s="12"/>
      <c r="L193" s="186">
        <v>60.005419357716796</v>
      </c>
      <c r="M193" s="10">
        <v>99.256380760683754</v>
      </c>
      <c r="N193" s="12"/>
      <c r="O193" s="11"/>
      <c r="P193" s="10">
        <v>103.06687558078664</v>
      </c>
      <c r="Q193" s="31">
        <v>65.77414852416041</v>
      </c>
      <c r="R193" s="31">
        <v>49.476887672990578</v>
      </c>
      <c r="S193" s="31">
        <v>71.363596032349932</v>
      </c>
      <c r="T193" s="31">
        <v>47.259768392582124</v>
      </c>
      <c r="U193" s="31">
        <v>73.075893493968408</v>
      </c>
      <c r="V193" s="31">
        <v>76.790808580935277</v>
      </c>
      <c r="W193" s="31">
        <v>45.478716456984991</v>
      </c>
      <c r="X193" s="31">
        <v>90.95993252356466</v>
      </c>
      <c r="Y193" s="31">
        <v>41.775775311659473</v>
      </c>
      <c r="Z193" s="11"/>
      <c r="AA193" s="10">
        <v>98.684219811169214</v>
      </c>
      <c r="AB193" s="12">
        <v>100.27653966770407</v>
      </c>
      <c r="AC193" s="12">
        <v>68.508228120388054</v>
      </c>
      <c r="AD193" s="12">
        <v>102.86972777263377</v>
      </c>
      <c r="AE193" s="12">
        <v>107.15820246937781</v>
      </c>
      <c r="AF193" s="44">
        <v>91.000423972219636</v>
      </c>
      <c r="AG193" s="10">
        <v>127.89753569638749</v>
      </c>
      <c r="AH193" s="12">
        <v>97.423748492913589</v>
      </c>
      <c r="AI193" s="12">
        <v>101.47195360514152</v>
      </c>
      <c r="AJ193" s="12">
        <v>104.68288293334599</v>
      </c>
      <c r="AK193" s="12">
        <v>98.05521390969875</v>
      </c>
      <c r="AL193" s="11">
        <v>98.547451318814495</v>
      </c>
      <c r="AM193" s="10">
        <v>55.066422610771959</v>
      </c>
      <c r="AN193" s="12">
        <v>98.654774419954109</v>
      </c>
      <c r="AO193" s="12">
        <v>132.39490114202164</v>
      </c>
      <c r="AP193" s="11">
        <v>15.015893404756422</v>
      </c>
      <c r="AQ193" s="10">
        <v>99.348743932188555</v>
      </c>
      <c r="AR193" s="12"/>
      <c r="AS193" s="12">
        <v>94.730056728779843</v>
      </c>
      <c r="AT193" s="11">
        <v>159.67271999169367</v>
      </c>
      <c r="AU193" s="140">
        <v>88.493232952785235</v>
      </c>
    </row>
    <row r="194" spans="1:47" s="9" customFormat="1">
      <c r="A194" s="7">
        <v>37103</v>
      </c>
      <c r="B194" s="10"/>
      <c r="C194" s="11">
        <v>91.599411491726585</v>
      </c>
      <c r="D194" s="10">
        <v>94.062227528342291</v>
      </c>
      <c r="E194" s="12">
        <v>93.069584271839929</v>
      </c>
      <c r="F194" s="12"/>
      <c r="G194" s="12">
        <v>90.989812532047608</v>
      </c>
      <c r="H194" s="12"/>
      <c r="I194" s="12"/>
      <c r="J194" s="12">
        <v>87.955303219813146</v>
      </c>
      <c r="K194" s="12"/>
      <c r="L194" s="186">
        <v>57.363978949819007</v>
      </c>
      <c r="M194" s="10">
        <v>94.64671886399509</v>
      </c>
      <c r="N194" s="12"/>
      <c r="O194" s="11"/>
      <c r="P194" s="10">
        <v>101.7122426964475</v>
      </c>
      <c r="Q194" s="31">
        <v>62.090943920433716</v>
      </c>
      <c r="R194" s="31">
        <v>44.926717309355766</v>
      </c>
      <c r="S194" s="31">
        <v>65.634249110409257</v>
      </c>
      <c r="T194" s="31">
        <v>45.082541759397863</v>
      </c>
      <c r="U194" s="31">
        <v>67.807823548186562</v>
      </c>
      <c r="V194" s="31">
        <v>74.776496841132854</v>
      </c>
      <c r="W194" s="31">
        <v>43.747538347458708</v>
      </c>
      <c r="X194" s="31">
        <v>86.716324652571103</v>
      </c>
      <c r="Y194" s="31">
        <v>40.259212878265714</v>
      </c>
      <c r="Z194" s="11"/>
      <c r="AA194" s="10">
        <v>98.22412224466926</v>
      </c>
      <c r="AB194" s="12">
        <v>103.41444600666858</v>
      </c>
      <c r="AC194" s="12">
        <v>67.369635146517311</v>
      </c>
      <c r="AD194" s="12">
        <v>101.34473473310779</v>
      </c>
      <c r="AE194" s="12">
        <v>106.91481590430053</v>
      </c>
      <c r="AF194" s="44">
        <v>90.426229541111127</v>
      </c>
      <c r="AG194" s="10">
        <v>122.78815995742116</v>
      </c>
      <c r="AH194" s="12">
        <v>96.272620404183456</v>
      </c>
      <c r="AI194" s="12">
        <v>104.31417141650694</v>
      </c>
      <c r="AJ194" s="12">
        <v>106.94571686683958</v>
      </c>
      <c r="AK194" s="12">
        <v>92.927063375743586</v>
      </c>
      <c r="AL194" s="11">
        <v>94.03515266251307</v>
      </c>
      <c r="AM194" s="10">
        <v>54.688211668509567</v>
      </c>
      <c r="AN194" s="12">
        <v>100.41219039411291</v>
      </c>
      <c r="AO194" s="12">
        <v>134.9198235303999</v>
      </c>
      <c r="AP194" s="11">
        <v>14.81883930776697</v>
      </c>
      <c r="AQ194" s="10">
        <v>96.847579245999853</v>
      </c>
      <c r="AR194" s="12"/>
      <c r="AS194" s="12">
        <v>95.488650767406469</v>
      </c>
      <c r="AT194" s="11">
        <v>161.49221429692921</v>
      </c>
      <c r="AU194" s="140">
        <v>89.982845710373581</v>
      </c>
    </row>
    <row r="195" spans="1:47" s="9" customFormat="1">
      <c r="A195" s="7">
        <v>37134</v>
      </c>
      <c r="B195" s="10"/>
      <c r="C195" s="11">
        <v>91.924768817557691</v>
      </c>
      <c r="D195" s="10">
        <v>87.597538190842215</v>
      </c>
      <c r="E195" s="12">
        <v>88.421212027383717</v>
      </c>
      <c r="F195" s="12"/>
      <c r="G195" s="12">
        <v>90.368351751268008</v>
      </c>
      <c r="H195" s="12"/>
      <c r="I195" s="12"/>
      <c r="J195" s="12">
        <v>82.803399559908726</v>
      </c>
      <c r="K195" s="12"/>
      <c r="L195" s="186">
        <v>53.357328498158786</v>
      </c>
      <c r="M195" s="10">
        <v>90.104279225483978</v>
      </c>
      <c r="N195" s="12"/>
      <c r="O195" s="11"/>
      <c r="P195" s="10">
        <v>92.645533816273456</v>
      </c>
      <c r="Q195" s="31">
        <v>55.601504112630728</v>
      </c>
      <c r="R195" s="31">
        <v>39.630708822979265</v>
      </c>
      <c r="S195" s="31">
        <v>58.018115537406601</v>
      </c>
      <c r="T195" s="31">
        <v>39.44837835025146</v>
      </c>
      <c r="U195" s="31">
        <v>59.364649140737804</v>
      </c>
      <c r="V195" s="31">
        <v>67.673247119347408</v>
      </c>
      <c r="W195" s="31">
        <v>39.39552059239049</v>
      </c>
      <c r="X195" s="31">
        <v>76.905870116582534</v>
      </c>
      <c r="Y195" s="31">
        <v>39.865363153376414</v>
      </c>
      <c r="Z195" s="11"/>
      <c r="AA195" s="10">
        <v>94.570422382367028</v>
      </c>
      <c r="AB195" s="12">
        <v>105.23488726403711</v>
      </c>
      <c r="AC195" s="12">
        <v>65.940437738999861</v>
      </c>
      <c r="AD195" s="12">
        <v>97.007847952262182</v>
      </c>
      <c r="AE195" s="12">
        <v>106.46610459098656</v>
      </c>
      <c r="AF195" s="44">
        <v>88.095335412239166</v>
      </c>
      <c r="AG195" s="10">
        <v>115.82843104116762</v>
      </c>
      <c r="AH195" s="12">
        <v>94.109028683762091</v>
      </c>
      <c r="AI195" s="12">
        <v>106.02752772817834</v>
      </c>
      <c r="AJ195" s="12">
        <v>108.23686834166529</v>
      </c>
      <c r="AK195" s="12">
        <v>86.907374471117592</v>
      </c>
      <c r="AL195" s="11">
        <v>89.333101078403146</v>
      </c>
      <c r="AM195" s="10">
        <v>58.392588783753652</v>
      </c>
      <c r="AN195" s="12">
        <v>101.88064753746305</v>
      </c>
      <c r="AO195" s="12">
        <v>137.76624655507834</v>
      </c>
      <c r="AP195" s="11">
        <v>14.808066032220847</v>
      </c>
      <c r="AQ195" s="10">
        <v>95.985696856900091</v>
      </c>
      <c r="AR195" s="12"/>
      <c r="AS195" s="12">
        <v>92.651455999226499</v>
      </c>
      <c r="AT195" s="11">
        <v>164.55731901540435</v>
      </c>
      <c r="AU195" s="140">
        <v>90.144894991475553</v>
      </c>
    </row>
    <row r="196" spans="1:47" s="9" customFormat="1">
      <c r="A196" s="7">
        <v>37162</v>
      </c>
      <c r="B196" s="10"/>
      <c r="C196" s="11">
        <v>89.035616183493502</v>
      </c>
      <c r="D196" s="10">
        <v>79.156973808275126</v>
      </c>
      <c r="E196" s="12">
        <v>79.427619227873592</v>
      </c>
      <c r="F196" s="12"/>
      <c r="G196" s="12">
        <v>94.356491560559235</v>
      </c>
      <c r="H196" s="12"/>
      <c r="I196" s="12"/>
      <c r="J196" s="12">
        <v>78.112525996693165</v>
      </c>
      <c r="K196" s="12"/>
      <c r="L196" s="186">
        <v>46.578251108935554</v>
      </c>
      <c r="M196" s="10">
        <v>82.307160835107368</v>
      </c>
      <c r="N196" s="12"/>
      <c r="O196" s="11"/>
      <c r="P196" s="10">
        <v>78.991908917185526</v>
      </c>
      <c r="Q196" s="31">
        <v>46.844374666626031</v>
      </c>
      <c r="R196" s="31">
        <v>33.678131039633044</v>
      </c>
      <c r="S196" s="31">
        <v>48.193584604854614</v>
      </c>
      <c r="T196" s="31">
        <v>32.430038641640074</v>
      </c>
      <c r="U196" s="31">
        <v>49.845163452801359</v>
      </c>
      <c r="V196" s="31">
        <v>57.08100107389906</v>
      </c>
      <c r="W196" s="31">
        <v>33.126818906325056</v>
      </c>
      <c r="X196" s="31">
        <v>64.152377168631986</v>
      </c>
      <c r="Y196" s="31">
        <v>39.315221552137992</v>
      </c>
      <c r="Z196" s="11"/>
      <c r="AA196" s="10">
        <v>86.32137037445429</v>
      </c>
      <c r="AB196" s="12">
        <v>110.5334057713186</v>
      </c>
      <c r="AC196" s="12">
        <v>65.412014109885618</v>
      </c>
      <c r="AD196" s="12">
        <v>84.255326536062867</v>
      </c>
      <c r="AE196" s="12">
        <v>99.852584889923719</v>
      </c>
      <c r="AF196" s="44">
        <v>75.162786201813418</v>
      </c>
      <c r="AG196" s="10">
        <v>105.82560134765306</v>
      </c>
      <c r="AH196" s="12">
        <v>95.901269985123278</v>
      </c>
      <c r="AI196" s="12">
        <v>107.70848685547436</v>
      </c>
      <c r="AJ196" s="12">
        <v>110.18067214993978</v>
      </c>
      <c r="AK196" s="12">
        <v>77.86447593611183</v>
      </c>
      <c r="AL196" s="11">
        <v>79.485253860873513</v>
      </c>
      <c r="AM196" s="10">
        <v>63.260523543313951</v>
      </c>
      <c r="AN196" s="12">
        <v>108.47828591867284</v>
      </c>
      <c r="AO196" s="12">
        <v>153.56270090685348</v>
      </c>
      <c r="AP196" s="11">
        <v>16.111370623056782</v>
      </c>
      <c r="AQ196" s="10">
        <v>94.436928846501672</v>
      </c>
      <c r="AR196" s="12"/>
      <c r="AS196" s="12">
        <v>99.199318710169209</v>
      </c>
      <c r="AT196" s="11">
        <v>174.32292851204357</v>
      </c>
      <c r="AU196" s="140">
        <v>89.729146117285012</v>
      </c>
    </row>
    <row r="197" spans="1:47" s="9" customFormat="1">
      <c r="A197" s="7">
        <v>37195</v>
      </c>
      <c r="B197" s="10"/>
      <c r="C197" s="11">
        <v>88.151361111705967</v>
      </c>
      <c r="D197" s="10">
        <v>85.684919165655302</v>
      </c>
      <c r="E197" s="12">
        <v>83.272189089096216</v>
      </c>
      <c r="F197" s="12"/>
      <c r="G197" s="12">
        <v>92.092724134485493</v>
      </c>
      <c r="H197" s="12"/>
      <c r="I197" s="12"/>
      <c r="J197" s="12">
        <v>81.396503691883964</v>
      </c>
      <c r="K197" s="12"/>
      <c r="L197" s="186">
        <v>49.595697324737777</v>
      </c>
      <c r="M197" s="10">
        <v>89.029635581236448</v>
      </c>
      <c r="N197" s="12"/>
      <c r="O197" s="11"/>
      <c r="P197" s="10">
        <v>90.662347992283884</v>
      </c>
      <c r="Q197" s="31">
        <v>51.630580253124691</v>
      </c>
      <c r="R197" s="31">
        <v>38.687519581593683</v>
      </c>
      <c r="S197" s="31">
        <v>54.850516090015489</v>
      </c>
      <c r="T197" s="31">
        <v>36.851154735430981</v>
      </c>
      <c r="U197" s="31">
        <v>57.43360988681718</v>
      </c>
      <c r="V197" s="31">
        <v>64.209575273150307</v>
      </c>
      <c r="W197" s="31">
        <v>38.174994898803696</v>
      </c>
      <c r="X197" s="31">
        <v>75.314611394341867</v>
      </c>
      <c r="Y197" s="31">
        <v>38.464475483611245</v>
      </c>
      <c r="Z197" s="11"/>
      <c r="AA197" s="10">
        <v>91.50320016088898</v>
      </c>
      <c r="AB197" s="12">
        <v>104.18007776990879</v>
      </c>
      <c r="AC197" s="12">
        <v>63.103437192979641</v>
      </c>
      <c r="AD197" s="12">
        <v>91.953975174372644</v>
      </c>
      <c r="AE197" s="12">
        <v>104.2231100313882</v>
      </c>
      <c r="AF197" s="44">
        <v>78.149319624122299</v>
      </c>
      <c r="AG197" s="10">
        <v>111.71049812322744</v>
      </c>
      <c r="AH197" s="12">
        <v>93.146235645547875</v>
      </c>
      <c r="AI197" s="12">
        <v>103.78881304041121</v>
      </c>
      <c r="AJ197" s="12">
        <v>107.78379771948252</v>
      </c>
      <c r="AK197" s="12">
        <v>84.182498020411728</v>
      </c>
      <c r="AL197" s="11">
        <v>85.732408332003388</v>
      </c>
      <c r="AM197" s="10">
        <v>60.821102674983443</v>
      </c>
      <c r="AN197" s="12">
        <v>105.35040068487808</v>
      </c>
      <c r="AO197" s="12">
        <v>147.01416645451138</v>
      </c>
      <c r="AP197" s="11">
        <v>15.387516929840245</v>
      </c>
      <c r="AQ197" s="10">
        <v>95.035299435879722</v>
      </c>
      <c r="AR197" s="12"/>
      <c r="AS197" s="12">
        <v>96.431040591450142</v>
      </c>
      <c r="AT197" s="11">
        <v>167.9361980270312</v>
      </c>
      <c r="AU197" s="140">
        <v>92.151217218845105</v>
      </c>
    </row>
    <row r="198" spans="1:47" s="9" customFormat="1">
      <c r="A198" s="7">
        <v>37225</v>
      </c>
      <c r="B198" s="10"/>
      <c r="C198" s="11">
        <v>88.021471002610824</v>
      </c>
      <c r="D198" s="10">
        <v>90.729898762605941</v>
      </c>
      <c r="E198" s="12">
        <v>90.166104681899455</v>
      </c>
      <c r="F198" s="12"/>
      <c r="G198" s="12">
        <v>89.740885511064604</v>
      </c>
      <c r="H198" s="12"/>
      <c r="I198" s="12"/>
      <c r="J198" s="12">
        <v>80.559378827387803</v>
      </c>
      <c r="K198" s="12"/>
      <c r="L198" s="186">
        <v>54.488610162922853</v>
      </c>
      <c r="M198" s="10">
        <v>94.563534649719585</v>
      </c>
      <c r="N198" s="12"/>
      <c r="O198" s="11"/>
      <c r="P198" s="10">
        <v>100.07970336960219</v>
      </c>
      <c r="Q198" s="31">
        <v>56.657315400080876</v>
      </c>
      <c r="R198" s="31">
        <v>42.395165178676883</v>
      </c>
      <c r="S198" s="31">
        <v>60.896669704368392</v>
      </c>
      <c r="T198" s="31">
        <v>41.337094399858309</v>
      </c>
      <c r="U198" s="31">
        <v>63.797314365021606</v>
      </c>
      <c r="V198" s="31">
        <v>71.20682885288754</v>
      </c>
      <c r="W198" s="31">
        <v>42.391403681526661</v>
      </c>
      <c r="X198" s="31">
        <v>76.895896835580672</v>
      </c>
      <c r="Y198" s="31">
        <v>42.450765619391866</v>
      </c>
      <c r="Z198" s="11"/>
      <c r="AA198" s="10">
        <v>96.523047829736541</v>
      </c>
      <c r="AB198" s="12">
        <v>101.01361364614777</v>
      </c>
      <c r="AC198" s="12">
        <v>63.352005179227078</v>
      </c>
      <c r="AD198" s="12">
        <v>100.78720964902847</v>
      </c>
      <c r="AE198" s="12">
        <v>106.11218211369145</v>
      </c>
      <c r="AF198" s="44">
        <v>83.742415589316565</v>
      </c>
      <c r="AG198" s="10">
        <v>120.48472850469403</v>
      </c>
      <c r="AH198" s="12">
        <v>95.954528347052317</v>
      </c>
      <c r="AI198" s="12">
        <v>101.86785880113665</v>
      </c>
      <c r="AJ198" s="12">
        <v>107.87321810605104</v>
      </c>
      <c r="AK198" s="12">
        <v>90.819962289510826</v>
      </c>
      <c r="AL198" s="11">
        <v>91.573347921100051</v>
      </c>
      <c r="AM198" s="10">
        <v>56.25471515438786</v>
      </c>
      <c r="AN198" s="12">
        <v>103.65919696607054</v>
      </c>
      <c r="AO198" s="12">
        <v>138.17590979367566</v>
      </c>
      <c r="AP198" s="11">
        <v>14.708516845629038</v>
      </c>
      <c r="AQ198" s="10">
        <v>96.329670340917914</v>
      </c>
      <c r="AR198" s="12"/>
      <c r="AS198" s="12">
        <v>94.374522089336182</v>
      </c>
      <c r="AT198" s="11">
        <v>165.35019127371311</v>
      </c>
      <c r="AU198" s="140">
        <v>93.955638762867821</v>
      </c>
    </row>
    <row r="199" spans="1:47" s="9" customFormat="1">
      <c r="A199" s="7">
        <v>37256</v>
      </c>
      <c r="B199" s="10"/>
      <c r="C199" s="11">
        <v>87.710152155168458</v>
      </c>
      <c r="D199" s="10">
        <v>90.149458347121211</v>
      </c>
      <c r="E199" s="12">
        <v>88.538950172138158</v>
      </c>
      <c r="F199" s="12"/>
      <c r="G199" s="12">
        <v>88.542477161145783</v>
      </c>
      <c r="H199" s="12"/>
      <c r="I199" s="12"/>
      <c r="J199" s="12">
        <v>79.436112227887293</v>
      </c>
      <c r="K199" s="12"/>
      <c r="L199" s="186">
        <v>52.899725277868583</v>
      </c>
      <c r="M199" s="10">
        <v>93.931785503784411</v>
      </c>
      <c r="N199" s="12"/>
      <c r="O199" s="11"/>
      <c r="P199" s="10">
        <v>96.602852893709439</v>
      </c>
      <c r="Q199" s="31">
        <v>56.772866884235242</v>
      </c>
      <c r="R199" s="31">
        <v>41.876449926216566</v>
      </c>
      <c r="S199" s="31">
        <v>60.359511580834692</v>
      </c>
      <c r="T199" s="31">
        <v>40.715113391941841</v>
      </c>
      <c r="U199" s="31">
        <v>63.908595066713673</v>
      </c>
      <c r="V199" s="31">
        <v>71.474403860444411</v>
      </c>
      <c r="W199" s="31">
        <v>41.588051981048821</v>
      </c>
      <c r="X199" s="31">
        <v>78.623597451574284</v>
      </c>
      <c r="Y199" s="31">
        <v>40.861613348625738</v>
      </c>
      <c r="Z199" s="11"/>
      <c r="AA199" s="10">
        <v>94.160599656992702</v>
      </c>
      <c r="AB199" s="12">
        <v>100.97493206567141</v>
      </c>
      <c r="AC199" s="12">
        <v>63.808037213889691</v>
      </c>
      <c r="AD199" s="12">
        <v>99.365525971363141</v>
      </c>
      <c r="AE199" s="12">
        <v>104.30403069066575</v>
      </c>
      <c r="AF199" s="44">
        <v>84.25392096933497</v>
      </c>
      <c r="AG199" s="10">
        <v>117.64399724630954</v>
      </c>
      <c r="AH199" s="12">
        <v>96.364990792439215</v>
      </c>
      <c r="AI199" s="12">
        <v>102.20851103043962</v>
      </c>
      <c r="AJ199" s="12">
        <v>107.72415389101866</v>
      </c>
      <c r="AK199" s="12">
        <v>88.9705272063199</v>
      </c>
      <c r="AL199" s="11">
        <v>90.114981454818533</v>
      </c>
      <c r="AM199" s="10">
        <v>56.206100456021979</v>
      </c>
      <c r="AN199" s="12">
        <v>102.85341434843671</v>
      </c>
      <c r="AO199" s="12">
        <v>137.39251303241531</v>
      </c>
      <c r="AP199" s="11">
        <v>14.561799141330717</v>
      </c>
      <c r="AQ199" s="10">
        <v>97.344786085215461</v>
      </c>
      <c r="AR199" s="12"/>
      <c r="AS199" s="12">
        <v>90.866473901616075</v>
      </c>
      <c r="AT199" s="11">
        <v>166.58313186713397</v>
      </c>
      <c r="AU199" s="140">
        <v>91.520557985536556</v>
      </c>
    </row>
    <row r="200" spans="1:47" s="9" customFormat="1">
      <c r="A200" s="7">
        <v>37287</v>
      </c>
      <c r="B200" s="10"/>
      <c r="C200" s="11">
        <v>87.023042180620806</v>
      </c>
      <c r="D200" s="10">
        <v>89.757421715554798</v>
      </c>
      <c r="E200" s="12">
        <v>85.540620085554252</v>
      </c>
      <c r="F200" s="12"/>
      <c r="G200" s="12">
        <v>87.567059971311352</v>
      </c>
      <c r="H200" s="12"/>
      <c r="I200" s="12"/>
      <c r="J200" s="12">
        <v>77.972175023522212</v>
      </c>
      <c r="K200" s="12"/>
      <c r="L200" s="186">
        <v>47.459249694153257</v>
      </c>
      <c r="M200" s="10">
        <v>91.213640417510078</v>
      </c>
      <c r="N200" s="12"/>
      <c r="O200" s="11"/>
      <c r="P200" s="10">
        <v>94.601513502377287</v>
      </c>
      <c r="Q200" s="31">
        <v>53.459408915200278</v>
      </c>
      <c r="R200" s="31">
        <v>40.469016310519613</v>
      </c>
      <c r="S200" s="31">
        <v>57.287316898423725</v>
      </c>
      <c r="T200" s="31">
        <v>39.142188741513756</v>
      </c>
      <c r="U200" s="31">
        <v>60.48765453401208</v>
      </c>
      <c r="V200" s="31">
        <v>68.485782140699911</v>
      </c>
      <c r="W200" s="31">
        <v>39.710989537231121</v>
      </c>
      <c r="X200" s="31">
        <v>77.118097198159219</v>
      </c>
      <c r="Y200" s="31">
        <v>39.808002071606758</v>
      </c>
      <c r="Z200" s="11"/>
      <c r="AA200" s="10">
        <v>93.237253965244633</v>
      </c>
      <c r="AB200" s="12">
        <v>100.51973061229491</v>
      </c>
      <c r="AC200" s="12">
        <v>63.553472126743969</v>
      </c>
      <c r="AD200" s="12">
        <v>98.356220370379432</v>
      </c>
      <c r="AE200" s="12">
        <v>102.53432789834582</v>
      </c>
      <c r="AF200" s="44">
        <v>84.275702179010253</v>
      </c>
      <c r="AG200" s="10">
        <v>114.31087985710131</v>
      </c>
      <c r="AH200" s="12">
        <v>93.480151265247997</v>
      </c>
      <c r="AI200" s="12">
        <v>101.71084426133486</v>
      </c>
      <c r="AJ200" s="12">
        <v>108.28701147045174</v>
      </c>
      <c r="AK200" s="12">
        <v>85.786031818002002</v>
      </c>
      <c r="AL200" s="11">
        <v>87.8769373888763</v>
      </c>
      <c r="AM200" s="10">
        <v>55.948536086969781</v>
      </c>
      <c r="AN200" s="12">
        <v>104.50781350304933</v>
      </c>
      <c r="AO200" s="12">
        <v>137.24118613251167</v>
      </c>
      <c r="AP200" s="11">
        <v>14.539165513309671</v>
      </c>
      <c r="AQ200" s="10">
        <v>99.036210240145692</v>
      </c>
      <c r="AR200" s="12"/>
      <c r="AS200" s="12">
        <v>90.132201746877953</v>
      </c>
      <c r="AT200" s="11">
        <v>167.2551279871162</v>
      </c>
      <c r="AU200" s="140">
        <v>87.102672749266574</v>
      </c>
    </row>
    <row r="201" spans="1:47" s="9" customFormat="1">
      <c r="A201" s="7">
        <v>37315</v>
      </c>
      <c r="B201" s="10"/>
      <c r="C201" s="11">
        <v>89.17532019077629</v>
      </c>
      <c r="D201" s="10">
        <v>82.912208029892795</v>
      </c>
      <c r="E201" s="12">
        <v>76.799432917141303</v>
      </c>
      <c r="F201" s="12"/>
      <c r="G201" s="12">
        <v>88.13340679663601</v>
      </c>
      <c r="H201" s="12"/>
      <c r="I201" s="12"/>
      <c r="J201" s="12">
        <v>73.12995838685427</v>
      </c>
      <c r="K201" s="12"/>
      <c r="L201" s="186">
        <v>41.105776802064206</v>
      </c>
      <c r="M201" s="10">
        <v>84.790814111058054</v>
      </c>
      <c r="N201" s="12"/>
      <c r="O201" s="11"/>
      <c r="P201" s="10">
        <v>77.962096199860412</v>
      </c>
      <c r="Q201" s="31">
        <v>50.130795792792817</v>
      </c>
      <c r="R201" s="31">
        <v>36.472042464793056</v>
      </c>
      <c r="S201" s="31">
        <v>49.931667701097005</v>
      </c>
      <c r="T201" s="31">
        <v>32.267204456027279</v>
      </c>
      <c r="U201" s="31">
        <v>51.695593531894076</v>
      </c>
      <c r="V201" s="31">
        <v>65.90104053524098</v>
      </c>
      <c r="W201" s="31">
        <v>32.830397508232103</v>
      </c>
      <c r="X201" s="31">
        <v>67.10633573976969</v>
      </c>
      <c r="Y201" s="31">
        <v>36.80645867302308</v>
      </c>
      <c r="Z201" s="11"/>
      <c r="AA201" s="10">
        <v>86.000680381302303</v>
      </c>
      <c r="AB201" s="12">
        <v>102.60660269707631</v>
      </c>
      <c r="AC201" s="12">
        <v>63.798064709787496</v>
      </c>
      <c r="AD201" s="12">
        <v>98.292422802486257</v>
      </c>
      <c r="AE201" s="12">
        <v>100.00673900940113</v>
      </c>
      <c r="AF201" s="44">
        <v>83.798090191473136</v>
      </c>
      <c r="AG201" s="10">
        <v>102.60812070177863</v>
      </c>
      <c r="AH201" s="12">
        <v>88.531101040243527</v>
      </c>
      <c r="AI201" s="12">
        <v>103.1112741545374</v>
      </c>
      <c r="AJ201" s="12">
        <v>111.88314379900129</v>
      </c>
      <c r="AK201" s="12">
        <v>73.610187402691665</v>
      </c>
      <c r="AL201" s="11">
        <v>77.571245242738101</v>
      </c>
      <c r="AM201" s="10">
        <v>57.078460168038184</v>
      </c>
      <c r="AN201" s="12">
        <v>105.93667205030583</v>
      </c>
      <c r="AO201" s="12">
        <v>140.2273284092916</v>
      </c>
      <c r="AP201" s="11">
        <v>14.809486662097823</v>
      </c>
      <c r="AQ201" s="10">
        <v>100.39473958650629</v>
      </c>
      <c r="AR201" s="12"/>
      <c r="AS201" s="12">
        <v>89.826316682413875</v>
      </c>
      <c r="AT201" s="11">
        <v>168.51895940690301</v>
      </c>
      <c r="AU201" s="140">
        <v>86.980464128935395</v>
      </c>
    </row>
    <row r="202" spans="1:47" s="9" customFormat="1">
      <c r="A202" s="7">
        <v>37343</v>
      </c>
      <c r="B202" s="10"/>
      <c r="C202" s="11">
        <v>87.376001209865066</v>
      </c>
      <c r="D202" s="10">
        <v>85.318836036088996</v>
      </c>
      <c r="E202" s="12">
        <v>79.993769349285188</v>
      </c>
      <c r="F202" s="12"/>
      <c r="G202" s="12">
        <v>83.810855554060723</v>
      </c>
      <c r="H202" s="12"/>
      <c r="I202" s="12"/>
      <c r="J202" s="12">
        <v>71.659427462315335</v>
      </c>
      <c r="K202" s="12"/>
      <c r="L202" s="186">
        <v>45.181566989322015</v>
      </c>
      <c r="M202" s="10">
        <v>86.944412557287549</v>
      </c>
      <c r="N202" s="12"/>
      <c r="O202" s="11"/>
      <c r="P202" s="10">
        <v>83.447371251920544</v>
      </c>
      <c r="Q202" s="31">
        <v>54.854236355947315</v>
      </c>
      <c r="R202" s="31">
        <v>39.967004386317569</v>
      </c>
      <c r="S202" s="31">
        <v>54.989965372520331</v>
      </c>
      <c r="T202" s="31">
        <v>35.17607287576832</v>
      </c>
      <c r="U202" s="31">
        <v>57.174299513072583</v>
      </c>
      <c r="V202" s="31">
        <v>71.529365264530114</v>
      </c>
      <c r="W202" s="31">
        <v>35.488241328344145</v>
      </c>
      <c r="X202" s="31">
        <v>72.390132930486658</v>
      </c>
      <c r="Y202" s="31">
        <v>37.033922550914575</v>
      </c>
      <c r="Z202" s="11"/>
      <c r="AA202" s="10">
        <v>89.382822106318386</v>
      </c>
      <c r="AB202" s="12">
        <v>101.87062989618197</v>
      </c>
      <c r="AC202" s="12">
        <v>65.020642856973211</v>
      </c>
      <c r="AD202" s="12">
        <v>105.31982496640535</v>
      </c>
      <c r="AE202" s="12">
        <v>104.53093794950749</v>
      </c>
      <c r="AF202" s="44">
        <v>86.884455913872017</v>
      </c>
      <c r="AG202" s="10">
        <v>106.96306321933132</v>
      </c>
      <c r="AH202" s="12">
        <v>88.369115960991238</v>
      </c>
      <c r="AI202" s="12">
        <v>104.82807998822894</v>
      </c>
      <c r="AJ202" s="12">
        <v>112.43349712527073</v>
      </c>
      <c r="AK202" s="12">
        <v>77.86970536294649</v>
      </c>
      <c r="AL202" s="11">
        <v>81.820204603388888</v>
      </c>
      <c r="AM202" s="10">
        <v>58.102387771563514</v>
      </c>
      <c r="AN202" s="12">
        <v>103.56849177655334</v>
      </c>
      <c r="AO202" s="12">
        <v>137.39102768927859</v>
      </c>
      <c r="AP202" s="11">
        <v>14.309089044047663</v>
      </c>
      <c r="AQ202" s="10">
        <v>99.410281797054566</v>
      </c>
      <c r="AR202" s="12"/>
      <c r="AS202" s="12">
        <v>86.786235648669631</v>
      </c>
      <c r="AT202" s="11">
        <v>165.93104061391031</v>
      </c>
      <c r="AU202" s="140">
        <v>89.284092643539154</v>
      </c>
    </row>
    <row r="203" spans="1:47" s="9" customFormat="1">
      <c r="A203" s="7">
        <v>37376</v>
      </c>
      <c r="B203" s="10"/>
      <c r="C203" s="11">
        <v>87.955308201217022</v>
      </c>
      <c r="D203" s="10">
        <v>80.523364808904702</v>
      </c>
      <c r="E203" s="12">
        <v>75.881479236423843</v>
      </c>
      <c r="F203" s="12"/>
      <c r="G203" s="12">
        <v>83.923803132717467</v>
      </c>
      <c r="H203" s="12"/>
      <c r="I203" s="12"/>
      <c r="J203" s="12">
        <v>67.730641232714078</v>
      </c>
      <c r="K203" s="12"/>
      <c r="L203" s="186">
        <v>41.902031907781684</v>
      </c>
      <c r="M203" s="10">
        <v>83.214137480970521</v>
      </c>
      <c r="N203" s="12"/>
      <c r="O203" s="11"/>
      <c r="P203" s="10">
        <v>75.155901114210081</v>
      </c>
      <c r="Q203" s="31">
        <v>48.815054834704114</v>
      </c>
      <c r="R203" s="31">
        <v>36.147060262404537</v>
      </c>
      <c r="S203" s="31">
        <v>48.275963807801325</v>
      </c>
      <c r="T203" s="31">
        <v>31.934595191073846</v>
      </c>
      <c r="U203" s="31">
        <v>50.571445915519128</v>
      </c>
      <c r="V203" s="31">
        <v>64.214739901301016</v>
      </c>
      <c r="W203" s="31">
        <v>32.285880727781532</v>
      </c>
      <c r="X203" s="31">
        <v>67.334377020328461</v>
      </c>
      <c r="Y203" s="31">
        <v>33.928937431836523</v>
      </c>
      <c r="Z203" s="11"/>
      <c r="AA203" s="10">
        <v>82.308663625029965</v>
      </c>
      <c r="AB203" s="12">
        <v>102.50328217816069</v>
      </c>
      <c r="AC203" s="12">
        <v>64.767254540702467</v>
      </c>
      <c r="AD203" s="12">
        <v>101.47373047202404</v>
      </c>
      <c r="AE203" s="12">
        <v>103.64262341596691</v>
      </c>
      <c r="AF203" s="44">
        <v>86.418316879990016</v>
      </c>
      <c r="AG203" s="10">
        <v>100.43171900096624</v>
      </c>
      <c r="AH203" s="12">
        <v>87.547395405871924</v>
      </c>
      <c r="AI203" s="12">
        <v>108.77628709095086</v>
      </c>
      <c r="AJ203" s="12">
        <v>116.32724880372629</v>
      </c>
      <c r="AK203" s="12">
        <v>70.81392796843997</v>
      </c>
      <c r="AL203" s="11">
        <v>73.902855115204645</v>
      </c>
      <c r="AM203" s="10">
        <v>61.113930648117673</v>
      </c>
      <c r="AN203" s="12">
        <v>105.9666724509994</v>
      </c>
      <c r="AO203" s="12">
        <v>142.86134260489746</v>
      </c>
      <c r="AP203" s="11">
        <v>14.831981077483869</v>
      </c>
      <c r="AQ203" s="10">
        <v>104.84512129542584</v>
      </c>
      <c r="AR203" s="12"/>
      <c r="AS203" s="12">
        <v>83.088454310818278</v>
      </c>
      <c r="AT203" s="11">
        <v>173.69739342860032</v>
      </c>
      <c r="AU203" s="140">
        <v>89.069444254756789</v>
      </c>
    </row>
    <row r="204" spans="1:47" s="9" customFormat="1">
      <c r="A204" s="7">
        <v>37407</v>
      </c>
      <c r="B204" s="10"/>
      <c r="C204" s="11">
        <v>89.394552721565489</v>
      </c>
      <c r="D204" s="10">
        <v>78.530415575585778</v>
      </c>
      <c r="E204" s="12">
        <v>70.692395733096532</v>
      </c>
      <c r="F204" s="12"/>
      <c r="G204" s="12">
        <v>83.645383575022095</v>
      </c>
      <c r="H204" s="12"/>
      <c r="I204" s="12"/>
      <c r="J204" s="12">
        <v>65.488902968972525</v>
      </c>
      <c r="K204" s="12"/>
      <c r="L204" s="186">
        <v>37.493093590999123</v>
      </c>
      <c r="M204" s="10">
        <v>80.158365871384973</v>
      </c>
      <c r="N204" s="12"/>
      <c r="O204" s="11"/>
      <c r="P204" s="10">
        <v>68.800191577804995</v>
      </c>
      <c r="Q204" s="31">
        <v>46.559629884242085</v>
      </c>
      <c r="R204" s="31">
        <v>33.460340636642584</v>
      </c>
      <c r="S204" s="31">
        <v>44.91498998447846</v>
      </c>
      <c r="T204" s="31">
        <v>29.110887490945451</v>
      </c>
      <c r="U204" s="31">
        <v>46.900468054222458</v>
      </c>
      <c r="V204" s="31">
        <v>61.254963188832377</v>
      </c>
      <c r="W204" s="31">
        <v>29.542668240967519</v>
      </c>
      <c r="X204" s="31">
        <v>62.369050735410937</v>
      </c>
      <c r="Y204" s="31">
        <v>33.15745873598123</v>
      </c>
      <c r="Z204" s="11"/>
      <c r="AA204" s="10">
        <v>79.150612246462998</v>
      </c>
      <c r="AB204" s="12">
        <v>106.26227891679423</v>
      </c>
      <c r="AC204" s="12">
        <v>63.161441129152799</v>
      </c>
      <c r="AD204" s="12">
        <v>100.7263526069997</v>
      </c>
      <c r="AE204" s="12">
        <v>99.155777819537647</v>
      </c>
      <c r="AF204" s="44">
        <v>85.681426783966202</v>
      </c>
      <c r="AG204" s="10">
        <v>93.444686826209249</v>
      </c>
      <c r="AH204" s="12">
        <v>83.122403472385827</v>
      </c>
      <c r="AI204" s="12">
        <v>109.02697608045166</v>
      </c>
      <c r="AJ204" s="12">
        <v>117.10638031676072</v>
      </c>
      <c r="AK204" s="12">
        <v>65.36048715406065</v>
      </c>
      <c r="AL204" s="11">
        <v>67.650420736845803</v>
      </c>
      <c r="AM204" s="10">
        <v>61.458883513979259</v>
      </c>
      <c r="AN204" s="12">
        <v>107.49040282267401</v>
      </c>
      <c r="AO204" s="12">
        <v>144.5650201961455</v>
      </c>
      <c r="AP204" s="11">
        <v>14.95357127102027</v>
      </c>
      <c r="AQ204" s="10">
        <v>105.00760570072948</v>
      </c>
      <c r="AR204" s="12"/>
      <c r="AS204" s="12">
        <v>84.071561590874794</v>
      </c>
      <c r="AT204" s="11">
        <v>176.66368393014531</v>
      </c>
      <c r="AU204" s="140">
        <v>87.760958457838171</v>
      </c>
    </row>
    <row r="205" spans="1:47" s="9" customFormat="1">
      <c r="A205" s="7">
        <v>37435</v>
      </c>
      <c r="B205" s="10"/>
      <c r="C205" s="11">
        <v>88.840248293445953</v>
      </c>
      <c r="D205" s="10">
        <v>72.051298653637659</v>
      </c>
      <c r="E205" s="12">
        <v>62.864037581532081</v>
      </c>
      <c r="F205" s="12"/>
      <c r="G205" s="12">
        <v>85.051189458589022</v>
      </c>
      <c r="H205" s="12"/>
      <c r="I205" s="12"/>
      <c r="J205" s="12">
        <v>63.45686607986287</v>
      </c>
      <c r="K205" s="12"/>
      <c r="L205" s="186">
        <v>30.280464961258147</v>
      </c>
      <c r="M205" s="10">
        <v>74.88512380686339</v>
      </c>
      <c r="N205" s="12"/>
      <c r="O205" s="11"/>
      <c r="P205" s="10">
        <v>57.954321116712457</v>
      </c>
      <c r="Q205" s="31">
        <v>38.144661431063902</v>
      </c>
      <c r="R205" s="31">
        <v>27.657542303323062</v>
      </c>
      <c r="S205" s="31">
        <v>37.62293689369907</v>
      </c>
      <c r="T205" s="31">
        <v>24.574750962927386</v>
      </c>
      <c r="U205" s="31">
        <v>38.698274296570638</v>
      </c>
      <c r="V205" s="31">
        <v>53.780429114476071</v>
      </c>
      <c r="W205" s="31">
        <v>24.985409911494731</v>
      </c>
      <c r="X205" s="31">
        <v>54.015504153965502</v>
      </c>
      <c r="Y205" s="31">
        <v>30.527385556593757</v>
      </c>
      <c r="Z205" s="11"/>
      <c r="AA205" s="10">
        <v>72.203239710326059</v>
      </c>
      <c r="AB205" s="12">
        <v>107.49468080258747</v>
      </c>
      <c r="AC205" s="12">
        <v>60.966491806824088</v>
      </c>
      <c r="AD205" s="12">
        <v>92.570199272022805</v>
      </c>
      <c r="AE205" s="12">
        <v>95.430191715937198</v>
      </c>
      <c r="AF205" s="44">
        <v>87.131027299322781</v>
      </c>
      <c r="AG205" s="10">
        <v>82.990164739405813</v>
      </c>
      <c r="AH205" s="12">
        <v>76.823810332093075</v>
      </c>
      <c r="AI205" s="12">
        <v>112.25714922723664</v>
      </c>
      <c r="AJ205" s="12">
        <v>117.91084472205233</v>
      </c>
      <c r="AK205" s="12">
        <v>57.200624935996636</v>
      </c>
      <c r="AL205" s="11">
        <v>59.242801587082347</v>
      </c>
      <c r="AM205" s="10">
        <v>63.697594515392964</v>
      </c>
      <c r="AN205" s="12">
        <v>111.92852834204663</v>
      </c>
      <c r="AO205" s="12">
        <v>148.09052030955201</v>
      </c>
      <c r="AP205" s="11">
        <v>15.583645758472672</v>
      </c>
      <c r="AQ205" s="10">
        <v>107.68147852975439</v>
      </c>
      <c r="AR205" s="12"/>
      <c r="AS205" s="12">
        <v>84.085711494589205</v>
      </c>
      <c r="AT205" s="11">
        <v>180.9453920145078</v>
      </c>
      <c r="AU205" s="140">
        <v>83.957895791912804</v>
      </c>
    </row>
    <row r="206" spans="1:47" s="9" customFormat="1">
      <c r="A206" s="7">
        <v>37468</v>
      </c>
      <c r="B206" s="10"/>
      <c r="C206" s="11">
        <v>89.406937680075814</v>
      </c>
      <c r="D206" s="10">
        <v>69.373032342378778</v>
      </c>
      <c r="E206" s="12">
        <v>57.71105417585246</v>
      </c>
      <c r="F206" s="12"/>
      <c r="G206" s="12">
        <v>89.053684742103741</v>
      </c>
      <c r="H206" s="12"/>
      <c r="I206" s="12"/>
      <c r="J206" s="12">
        <v>66.689818252964201</v>
      </c>
      <c r="K206" s="12"/>
      <c r="L206" s="186">
        <v>27.409949127617004</v>
      </c>
      <c r="M206" s="10">
        <v>71.877160639915942</v>
      </c>
      <c r="N206" s="12"/>
      <c r="O206" s="11"/>
      <c r="P206" s="10">
        <v>51.76640889356041</v>
      </c>
      <c r="Q206" s="31">
        <v>34.999448470189989</v>
      </c>
      <c r="R206" s="31">
        <v>25.458309781368545</v>
      </c>
      <c r="S206" s="31">
        <v>33.990801223393014</v>
      </c>
      <c r="T206" s="31">
        <v>22.075063748068793</v>
      </c>
      <c r="U206" s="31">
        <v>34.688327874851829</v>
      </c>
      <c r="V206" s="31">
        <v>49.12012459378797</v>
      </c>
      <c r="W206" s="31">
        <v>22.248776576835482</v>
      </c>
      <c r="X206" s="31">
        <v>49.108715063516037</v>
      </c>
      <c r="Y206" s="31">
        <v>30.294178244092041</v>
      </c>
      <c r="Z206" s="11"/>
      <c r="AA206" s="10">
        <v>68.192373679172476</v>
      </c>
      <c r="AB206" s="12">
        <v>106.31797841696678</v>
      </c>
      <c r="AC206" s="12">
        <v>57.77716516444444</v>
      </c>
      <c r="AD206" s="12">
        <v>83.584539970714175</v>
      </c>
      <c r="AE206" s="12">
        <v>89.225215261155583</v>
      </c>
      <c r="AF206" s="44">
        <v>82.83609517588603</v>
      </c>
      <c r="AG206" s="10">
        <v>77.191258214553159</v>
      </c>
      <c r="AH206" s="12">
        <v>73.160968127978663</v>
      </c>
      <c r="AI206" s="12">
        <v>113.54684721623518</v>
      </c>
      <c r="AJ206" s="12">
        <v>118.94183748565932</v>
      </c>
      <c r="AK206" s="12">
        <v>53.437273385665264</v>
      </c>
      <c r="AL206" s="11">
        <v>54.927371317764617</v>
      </c>
      <c r="AM206" s="10">
        <v>65.116554587379511</v>
      </c>
      <c r="AN206" s="12">
        <v>117.85678678191438</v>
      </c>
      <c r="AO206" s="12">
        <v>152.37711953420407</v>
      </c>
      <c r="AP206" s="11">
        <v>16.545246463890159</v>
      </c>
      <c r="AQ206" s="10">
        <v>109.53257569269046</v>
      </c>
      <c r="AR206" s="12"/>
      <c r="AS206" s="12">
        <v>89.559268837967906</v>
      </c>
      <c r="AT206" s="11">
        <v>185.1412479913339</v>
      </c>
      <c r="AU206" s="140">
        <v>84.037887486384392</v>
      </c>
    </row>
    <row r="207" spans="1:47" s="9" customFormat="1">
      <c r="A207" s="7">
        <v>37498</v>
      </c>
      <c r="B207" s="10"/>
      <c r="C207" s="11">
        <v>88.31844526285758</v>
      </c>
      <c r="D207" s="10">
        <v>66.449235144867373</v>
      </c>
      <c r="E207" s="12">
        <v>57.872694122480461</v>
      </c>
      <c r="F207" s="12"/>
      <c r="G207" s="12">
        <v>89.642539123510176</v>
      </c>
      <c r="H207" s="12"/>
      <c r="I207" s="12"/>
      <c r="J207" s="12">
        <v>63.898307510558837</v>
      </c>
      <c r="K207" s="12"/>
      <c r="L207" s="186">
        <v>28.226532921980439</v>
      </c>
      <c r="M207" s="10">
        <v>71.44743350973441</v>
      </c>
      <c r="N207" s="12"/>
      <c r="O207" s="11"/>
      <c r="P207" s="10">
        <v>53.552451958009698</v>
      </c>
      <c r="Q207" s="31">
        <v>36.163220228164839</v>
      </c>
      <c r="R207" s="31">
        <v>26.068701187772124</v>
      </c>
      <c r="S207" s="31">
        <v>35.045242575797189</v>
      </c>
      <c r="T207" s="31">
        <v>23.058845274327183</v>
      </c>
      <c r="U207" s="31">
        <v>36.561520443974324</v>
      </c>
      <c r="V207" s="31">
        <v>51.923782298436684</v>
      </c>
      <c r="W207" s="31">
        <v>22.936268169192576</v>
      </c>
      <c r="X207" s="31">
        <v>52.140251687386396</v>
      </c>
      <c r="Y207" s="31">
        <v>29.693833701766199</v>
      </c>
      <c r="Z207" s="11"/>
      <c r="AA207" s="10">
        <v>69.427402263347247</v>
      </c>
      <c r="AB207" s="12">
        <v>107.84457995999335</v>
      </c>
      <c r="AC207" s="12">
        <v>59.573626677946557</v>
      </c>
      <c r="AD207" s="12">
        <v>84.629956151544548</v>
      </c>
      <c r="AE207" s="12">
        <v>89.674882490044212</v>
      </c>
      <c r="AF207" s="44">
        <v>82.599824582329788</v>
      </c>
      <c r="AG207" s="10">
        <v>77.459128034316421</v>
      </c>
      <c r="AH207" s="12">
        <v>74.492497495913369</v>
      </c>
      <c r="AI207" s="12">
        <v>115.96722487050258</v>
      </c>
      <c r="AJ207" s="12">
        <v>120.94752613795798</v>
      </c>
      <c r="AK207" s="12">
        <v>52.911776587826054</v>
      </c>
      <c r="AL207" s="11">
        <v>54.516882661142716</v>
      </c>
      <c r="AM207" s="10">
        <v>65.721970132331805</v>
      </c>
      <c r="AN207" s="12">
        <v>119.68421497602715</v>
      </c>
      <c r="AO207" s="12">
        <v>151.66740223730051</v>
      </c>
      <c r="AP207" s="11">
        <v>16.520098483957181</v>
      </c>
      <c r="AQ207" s="10">
        <v>108.25105714360468</v>
      </c>
      <c r="AR207" s="12"/>
      <c r="AS207" s="12">
        <v>89.658743192362948</v>
      </c>
      <c r="AT207" s="11">
        <v>189.21028679530559</v>
      </c>
      <c r="AU207" s="140">
        <v>82.950362195628699</v>
      </c>
    </row>
    <row r="208" spans="1:47" s="9" customFormat="1">
      <c r="A208" s="7">
        <v>37529</v>
      </c>
      <c r="B208" s="10"/>
      <c r="C208" s="11">
        <v>89.69855069508003</v>
      </c>
      <c r="D208" s="10">
        <v>62.176128370721351</v>
      </c>
      <c r="E208" s="12">
        <v>51.025055234393143</v>
      </c>
      <c r="F208" s="12"/>
      <c r="G208" s="12">
        <v>94.619626706858568</v>
      </c>
      <c r="H208" s="12"/>
      <c r="I208" s="12"/>
      <c r="J208" s="12">
        <v>65.741967723764645</v>
      </c>
      <c r="K208" s="12"/>
      <c r="L208" s="186">
        <v>24.227086281039263</v>
      </c>
      <c r="M208" s="10">
        <v>68.909052786109953</v>
      </c>
      <c r="N208" s="12"/>
      <c r="O208" s="11"/>
      <c r="P208" s="10">
        <v>46.537347612657364</v>
      </c>
      <c r="Q208" s="31">
        <v>31.606629168969729</v>
      </c>
      <c r="R208" s="31">
        <v>22.053332765080967</v>
      </c>
      <c r="S208" s="31">
        <v>30.311141153399333</v>
      </c>
      <c r="T208" s="31">
        <v>19.86968640887677</v>
      </c>
      <c r="U208" s="31">
        <v>31.869631257016636</v>
      </c>
      <c r="V208" s="31">
        <v>46.579373409812206</v>
      </c>
      <c r="W208" s="31">
        <v>19.975301968776304</v>
      </c>
      <c r="X208" s="31">
        <v>47.214688986467124</v>
      </c>
      <c r="Y208" s="31">
        <v>27.930800045495186</v>
      </c>
      <c r="Z208" s="11"/>
      <c r="AA208" s="10">
        <v>63.33585272354577</v>
      </c>
      <c r="AB208" s="12">
        <v>105.47923815871927</v>
      </c>
      <c r="AC208" s="12">
        <v>59.188198168933546</v>
      </c>
      <c r="AD208" s="12">
        <v>75.678287126189147</v>
      </c>
      <c r="AE208" s="12">
        <v>87.309978105314087</v>
      </c>
      <c r="AF208" s="44">
        <v>80.186608142943314</v>
      </c>
      <c r="AG208" s="10">
        <v>68.98955864040957</v>
      </c>
      <c r="AH208" s="12">
        <v>71.027296776325571</v>
      </c>
      <c r="AI208" s="12">
        <v>117.37833137962124</v>
      </c>
      <c r="AJ208" s="12">
        <v>119.07649835349021</v>
      </c>
      <c r="AK208" s="12">
        <v>46.805483596161132</v>
      </c>
      <c r="AL208" s="11">
        <v>48.843729543851708</v>
      </c>
      <c r="AM208" s="10">
        <v>67.606997545812092</v>
      </c>
      <c r="AN208" s="12">
        <v>125.15632132564407</v>
      </c>
      <c r="AO208" s="12">
        <v>160.75087438782546</v>
      </c>
      <c r="AP208" s="11">
        <v>17.37473260243295</v>
      </c>
      <c r="AQ208" s="10">
        <v>111.34174320144798</v>
      </c>
      <c r="AR208" s="12"/>
      <c r="AS208" s="12">
        <v>89.502902194777505</v>
      </c>
      <c r="AT208" s="11">
        <v>195.1019462634122</v>
      </c>
      <c r="AU208" s="140">
        <v>79.099063844842419</v>
      </c>
    </row>
    <row r="209" spans="1:47" s="9" customFormat="1">
      <c r="A209" s="7">
        <v>37560</v>
      </c>
      <c r="B209" s="10"/>
      <c r="C209" s="11">
        <v>90.58112898397259</v>
      </c>
      <c r="D209" s="10">
        <v>66.82095712582759</v>
      </c>
      <c r="E209" s="12">
        <v>55.865305407102184</v>
      </c>
      <c r="F209" s="12"/>
      <c r="G209" s="12">
        <v>94.16451801671576</v>
      </c>
      <c r="H209" s="12"/>
      <c r="I209" s="12"/>
      <c r="J209" s="12">
        <v>68.337547251601919</v>
      </c>
      <c r="K209" s="12"/>
      <c r="L209" s="186">
        <v>26.610822791850975</v>
      </c>
      <c r="M209" s="10">
        <v>73.910407467558116</v>
      </c>
      <c r="N209" s="12"/>
      <c r="O209" s="11"/>
      <c r="P209" s="10">
        <v>52.629194196109864</v>
      </c>
      <c r="Q209" s="31">
        <v>34.26306216332587</v>
      </c>
      <c r="R209" s="31">
        <v>24.462979976989093</v>
      </c>
      <c r="S209" s="31">
        <v>34.101745488835569</v>
      </c>
      <c r="T209" s="31">
        <v>21.987196870230225</v>
      </c>
      <c r="U209" s="31">
        <v>36.567915099133941</v>
      </c>
      <c r="V209" s="31">
        <v>49.095755753874919</v>
      </c>
      <c r="W209" s="31">
        <v>22.07306984959758</v>
      </c>
      <c r="X209" s="31">
        <v>51.035915721202805</v>
      </c>
      <c r="Y209" s="31">
        <v>28.340936632243498</v>
      </c>
      <c r="Z209" s="11"/>
      <c r="AA209" s="10">
        <v>68.085112521743824</v>
      </c>
      <c r="AB209" s="12">
        <v>99.40416001974225</v>
      </c>
      <c r="AC209" s="12">
        <v>59.629428934197747</v>
      </c>
      <c r="AD209" s="12">
        <v>81.849331204984651</v>
      </c>
      <c r="AE209" s="12">
        <v>85.903159372954832</v>
      </c>
      <c r="AF209" s="44">
        <v>78.913092931182561</v>
      </c>
      <c r="AG209" s="10">
        <v>75.983627703713765</v>
      </c>
      <c r="AH209" s="12">
        <v>76.8425761610835</v>
      </c>
      <c r="AI209" s="12">
        <v>110.95152521470236</v>
      </c>
      <c r="AJ209" s="12">
        <v>112.07286946327864</v>
      </c>
      <c r="AK209" s="12">
        <v>53.196621829062607</v>
      </c>
      <c r="AL209" s="11">
        <v>54.931468040840848</v>
      </c>
      <c r="AM209" s="10">
        <v>63.439201464725123</v>
      </c>
      <c r="AN209" s="12">
        <v>122.90963545347921</v>
      </c>
      <c r="AO209" s="12">
        <v>157.59757404359479</v>
      </c>
      <c r="AP209" s="11">
        <v>16.683314337538039</v>
      </c>
      <c r="AQ209" s="10">
        <v>111.57257271750602</v>
      </c>
      <c r="AR209" s="12"/>
      <c r="AS209" s="12">
        <v>94.156904725073304</v>
      </c>
      <c r="AT209" s="11">
        <v>192.72751023975687</v>
      </c>
      <c r="AU209" s="140">
        <v>77.121473308836428</v>
      </c>
    </row>
    <row r="210" spans="1:47" s="9" customFormat="1">
      <c r="A210" s="7">
        <v>37589</v>
      </c>
      <c r="B210" s="10"/>
      <c r="C210" s="11">
        <v>91.30669407989636</v>
      </c>
      <c r="D210" s="10">
        <v>71.603589063925583</v>
      </c>
      <c r="E210" s="12">
        <v>67.738359336903713</v>
      </c>
      <c r="F210" s="12"/>
      <c r="G210" s="12">
        <v>87.857461819928133</v>
      </c>
      <c r="H210" s="12"/>
      <c r="I210" s="12"/>
      <c r="J210" s="12">
        <v>66.623759882092003</v>
      </c>
      <c r="K210" s="12"/>
      <c r="L210" s="186">
        <v>31.905137443336564</v>
      </c>
      <c r="M210" s="10">
        <v>81.142412522360175</v>
      </c>
      <c r="N210" s="12"/>
      <c r="O210" s="11"/>
      <c r="P210" s="10">
        <v>65.101903680613532</v>
      </c>
      <c r="Q210" s="31">
        <v>42.865573911903937</v>
      </c>
      <c r="R210" s="31">
        <v>31.184482525922171</v>
      </c>
      <c r="S210" s="31">
        <v>42.480418289308339</v>
      </c>
      <c r="T210" s="31">
        <v>27.798515980565657</v>
      </c>
      <c r="U210" s="31">
        <v>46.10396631875448</v>
      </c>
      <c r="V210" s="31">
        <v>56.160615760262409</v>
      </c>
      <c r="W210" s="31">
        <v>27.986843286755143</v>
      </c>
      <c r="X210" s="31">
        <v>56.535735771458221</v>
      </c>
      <c r="Y210" s="31">
        <v>33.663113318163255</v>
      </c>
      <c r="Z210" s="11"/>
      <c r="AA210" s="10">
        <v>76.456152585819126</v>
      </c>
      <c r="AB210" s="12">
        <v>99.230186553333994</v>
      </c>
      <c r="AC210" s="12">
        <v>60.906888634593791</v>
      </c>
      <c r="AD210" s="12">
        <v>94.339952376317498</v>
      </c>
      <c r="AE210" s="12">
        <v>84.600572840231038</v>
      </c>
      <c r="AF210" s="44">
        <v>83.433850555774185</v>
      </c>
      <c r="AG210" s="10">
        <v>91.215080526688524</v>
      </c>
      <c r="AH210" s="12">
        <v>85.021704893490096</v>
      </c>
      <c r="AI210" s="12">
        <v>108.75343874273406</v>
      </c>
      <c r="AJ210" s="12">
        <v>113.22005682975909</v>
      </c>
      <c r="AK210" s="12">
        <v>63.891443476539258</v>
      </c>
      <c r="AL210" s="11">
        <v>65.699655382729134</v>
      </c>
      <c r="AM210" s="10">
        <v>58.318503825395638</v>
      </c>
      <c r="AN210" s="12">
        <v>112.04175361076891</v>
      </c>
      <c r="AO210" s="12">
        <v>138.99819927555544</v>
      </c>
      <c r="AP210" s="11">
        <v>15.058096527161236</v>
      </c>
      <c r="AQ210" s="10">
        <v>107.45021849980027</v>
      </c>
      <c r="AR210" s="12"/>
      <c r="AS210" s="12">
        <v>89.159603445847154</v>
      </c>
      <c r="AT210" s="11">
        <v>181.65003695588518</v>
      </c>
      <c r="AU210" s="140">
        <v>78.362175307576393</v>
      </c>
    </row>
    <row r="211" spans="1:47" s="9" customFormat="1">
      <c r="A211" s="7">
        <v>37621</v>
      </c>
      <c r="B211" s="10"/>
      <c r="C211" s="11">
        <v>88.749755420926817</v>
      </c>
      <c r="D211" s="10">
        <v>66.274405810018322</v>
      </c>
      <c r="E211" s="12">
        <v>62.230999698964396</v>
      </c>
      <c r="F211" s="12"/>
      <c r="G211" s="12">
        <v>88.872805033088312</v>
      </c>
      <c r="H211" s="12"/>
      <c r="I211" s="12"/>
      <c r="J211" s="12">
        <v>64.671170190565505</v>
      </c>
      <c r="K211" s="12"/>
      <c r="L211" s="186">
        <v>29.310648097499399</v>
      </c>
      <c r="M211" s="10">
        <v>77.709791653071775</v>
      </c>
      <c r="N211" s="12"/>
      <c r="O211" s="11"/>
      <c r="P211" s="10">
        <v>59.67584030923193</v>
      </c>
      <c r="Q211" s="31">
        <v>41.845640653171564</v>
      </c>
      <c r="R211" s="31">
        <v>29.476316528236701</v>
      </c>
      <c r="S211" s="31">
        <v>41.840362517678798</v>
      </c>
      <c r="T211" s="31">
        <v>26.535432880721977</v>
      </c>
      <c r="U211" s="31">
        <v>45.081467022213225</v>
      </c>
      <c r="V211" s="31">
        <v>58.517238659666468</v>
      </c>
      <c r="W211" s="31">
        <v>26.691919270733479</v>
      </c>
      <c r="X211" s="31">
        <v>59.113320229641644</v>
      </c>
      <c r="Y211" s="31">
        <v>30.82642009479752</v>
      </c>
      <c r="Z211" s="11"/>
      <c r="AA211" s="10">
        <v>74.409944305133308</v>
      </c>
      <c r="AB211" s="12">
        <v>103.69373419254914</v>
      </c>
      <c r="AC211" s="12">
        <v>61.324947938577004</v>
      </c>
      <c r="AD211" s="12">
        <v>89.98145554638441</v>
      </c>
      <c r="AE211" s="12">
        <v>88.961416920947244</v>
      </c>
      <c r="AF211" s="44">
        <v>85.422346413319119</v>
      </c>
      <c r="AG211" s="10">
        <v>84.639921002307048</v>
      </c>
      <c r="AH211" s="12">
        <v>79.196437228061512</v>
      </c>
      <c r="AI211" s="12">
        <v>112.34398562611354</v>
      </c>
      <c r="AJ211" s="12">
        <v>116.05670018255152</v>
      </c>
      <c r="AK211" s="12">
        <v>58.733433907315472</v>
      </c>
      <c r="AL211" s="11">
        <v>60.339828936254982</v>
      </c>
      <c r="AM211" s="10">
        <v>63.254334021577577</v>
      </c>
      <c r="AN211" s="12">
        <v>113.94368948582199</v>
      </c>
      <c r="AO211" s="12">
        <v>145.27514244283617</v>
      </c>
      <c r="AP211" s="11">
        <v>15.405388223321179</v>
      </c>
      <c r="AQ211" s="10">
        <v>104.66040269797385</v>
      </c>
      <c r="AR211" s="12"/>
      <c r="AS211" s="12">
        <v>88.245006725000039</v>
      </c>
      <c r="AT211" s="11">
        <v>185.65338445215457</v>
      </c>
      <c r="AU211" s="140">
        <v>77.797749746050201</v>
      </c>
    </row>
    <row r="212" spans="1:47" s="9" customFormat="1">
      <c r="A212" s="7">
        <v>37652</v>
      </c>
      <c r="B212" s="10"/>
      <c r="C212" s="11">
        <v>88.498213529554832</v>
      </c>
      <c r="D212" s="10">
        <v>66.307380202251039</v>
      </c>
      <c r="E212" s="12">
        <v>60.964820871241102</v>
      </c>
      <c r="F212" s="12"/>
      <c r="G212" s="12">
        <v>89.460378143212751</v>
      </c>
      <c r="H212" s="12"/>
      <c r="I212" s="12"/>
      <c r="J212" s="12">
        <v>65.94270606793971</v>
      </c>
      <c r="K212" s="12"/>
      <c r="L212" s="186">
        <v>29.392970655583277</v>
      </c>
      <c r="M212" s="10">
        <v>79.045115127712705</v>
      </c>
      <c r="N212" s="12"/>
      <c r="O212" s="11"/>
      <c r="P212" s="10">
        <v>60.672409730357849</v>
      </c>
      <c r="Q212" s="31">
        <v>41.181065600857494</v>
      </c>
      <c r="R212" s="31">
        <v>29.284168671670674</v>
      </c>
      <c r="S212" s="31">
        <v>41.43626863295426</v>
      </c>
      <c r="T212" s="31">
        <v>25.982995763455296</v>
      </c>
      <c r="U212" s="31">
        <v>44.526180126880192</v>
      </c>
      <c r="V212" s="31">
        <v>58.409879522191609</v>
      </c>
      <c r="W212" s="31">
        <v>26.641771454836103</v>
      </c>
      <c r="X212" s="31">
        <v>59.436908392894225</v>
      </c>
      <c r="Y212" s="31">
        <v>31.449783533721288</v>
      </c>
      <c r="Z212" s="11"/>
      <c r="AA212" s="10">
        <v>74.037417809822685</v>
      </c>
      <c r="AB212" s="12">
        <v>100.84644605717898</v>
      </c>
      <c r="AC212" s="12">
        <v>60.832580165748006</v>
      </c>
      <c r="AD212" s="12">
        <v>89.979513307801085</v>
      </c>
      <c r="AE212" s="12">
        <v>89.35756817241996</v>
      </c>
      <c r="AF212" s="44">
        <v>86.165347595786514</v>
      </c>
      <c r="AG212" s="10">
        <v>83.751885774622735</v>
      </c>
      <c r="AH212" s="12">
        <v>80.756832134522838</v>
      </c>
      <c r="AI212" s="12">
        <v>113.91604294005575</v>
      </c>
      <c r="AJ212" s="12">
        <v>114.25695729406242</v>
      </c>
      <c r="AK212" s="12">
        <v>58.313779738013004</v>
      </c>
      <c r="AL212" s="11">
        <v>60.175425039469175</v>
      </c>
      <c r="AM212" s="10">
        <v>63.40035178548392</v>
      </c>
      <c r="AN212" s="12">
        <v>113.44739021525511</v>
      </c>
      <c r="AO212" s="12">
        <v>146.13758452735581</v>
      </c>
      <c r="AP212" s="11">
        <v>15.515266137657246</v>
      </c>
      <c r="AQ212" s="10">
        <v>106.34399309668294</v>
      </c>
      <c r="AR212" s="12"/>
      <c r="AS212" s="12">
        <v>88.075931099228711</v>
      </c>
      <c r="AT212" s="11">
        <v>184.69536598077948</v>
      </c>
      <c r="AU212" s="140">
        <v>76.38943672869469</v>
      </c>
    </row>
    <row r="213" spans="1:47" s="9" customFormat="1">
      <c r="A213" s="7">
        <v>37680</v>
      </c>
      <c r="B213" s="10"/>
      <c r="C213" s="11">
        <v>89.320147911229</v>
      </c>
      <c r="D213" s="10">
        <v>69.207053909730021</v>
      </c>
      <c r="E213" s="12">
        <v>60.160811761964951</v>
      </c>
      <c r="F213" s="12"/>
      <c r="G213" s="12">
        <v>91.089632114833691</v>
      </c>
      <c r="H213" s="12"/>
      <c r="I213" s="12"/>
      <c r="J213" s="12">
        <v>68.706430323032819</v>
      </c>
      <c r="K213" s="12"/>
      <c r="L213" s="186">
        <v>28.278138136968757</v>
      </c>
      <c r="M213" s="10">
        <v>80.162840668120126</v>
      </c>
      <c r="N213" s="12"/>
      <c r="O213" s="11"/>
      <c r="P213" s="10">
        <v>59.291619661357799</v>
      </c>
      <c r="Q213" s="31">
        <v>38.443126209208145</v>
      </c>
      <c r="R213" s="31">
        <v>27.68895205932931</v>
      </c>
      <c r="S213" s="31">
        <v>39.582785668693866</v>
      </c>
      <c r="T213" s="31">
        <v>25.415309424355314</v>
      </c>
      <c r="U213" s="31">
        <v>43.00596715183346</v>
      </c>
      <c r="V213" s="31">
        <v>57.267169616065296</v>
      </c>
      <c r="W213" s="31">
        <v>25.95729389036034</v>
      </c>
      <c r="X213" s="31">
        <v>57.963293244199299</v>
      </c>
      <c r="Y213" s="31">
        <v>31.377342388350392</v>
      </c>
      <c r="Z213" s="11"/>
      <c r="AA213" s="10">
        <v>74.907182881607753</v>
      </c>
      <c r="AB213" s="12">
        <v>98.942337171008461</v>
      </c>
      <c r="AC213" s="12">
        <v>59.610180326367804</v>
      </c>
      <c r="AD213" s="12">
        <v>87.8136682880602</v>
      </c>
      <c r="AE213" s="12">
        <v>86.421086724461006</v>
      </c>
      <c r="AF213" s="44">
        <v>84.370760512954931</v>
      </c>
      <c r="AG213" s="10">
        <v>84.30409402788689</v>
      </c>
      <c r="AH213" s="12">
        <v>81.320060379501257</v>
      </c>
      <c r="AI213" s="12">
        <v>112.17104518005543</v>
      </c>
      <c r="AJ213" s="12">
        <v>110.93385075925941</v>
      </c>
      <c r="AK213" s="12">
        <v>58.549392543477786</v>
      </c>
      <c r="AL213" s="11">
        <v>60.517855139803245</v>
      </c>
      <c r="AM213" s="10">
        <v>62.878567984499377</v>
      </c>
      <c r="AN213" s="12">
        <v>112.75108157563794</v>
      </c>
      <c r="AO213" s="12">
        <v>147.13745136219887</v>
      </c>
      <c r="AP213" s="11">
        <v>15.616404569129793</v>
      </c>
      <c r="AQ213" s="10">
        <v>106.26893395703647</v>
      </c>
      <c r="AR213" s="12"/>
      <c r="AS213" s="12">
        <v>89.129575851714606</v>
      </c>
      <c r="AT213" s="11">
        <v>183.37786073203668</v>
      </c>
      <c r="AU213" s="140">
        <v>74.945329595962747</v>
      </c>
    </row>
    <row r="214" spans="1:47" s="9" customFormat="1">
      <c r="A214" s="7">
        <v>37711</v>
      </c>
      <c r="B214" s="10"/>
      <c r="C214" s="11">
        <v>87.840218741071126</v>
      </c>
      <c r="D214" s="10">
        <v>69.145087830930194</v>
      </c>
      <c r="E214" s="12">
        <v>60.377090859148041</v>
      </c>
      <c r="F214" s="12"/>
      <c r="G214" s="12">
        <v>93.426042062507506</v>
      </c>
      <c r="H214" s="12"/>
      <c r="I214" s="12"/>
      <c r="J214" s="12">
        <v>69.009993369122569</v>
      </c>
      <c r="K214" s="12"/>
      <c r="L214" s="186">
        <v>29.078246236769463</v>
      </c>
      <c r="M214" s="10">
        <v>79.630826064513343</v>
      </c>
      <c r="N214" s="12"/>
      <c r="O214" s="11"/>
      <c r="P214" s="10">
        <v>59.289815298731256</v>
      </c>
      <c r="Q214" s="31">
        <v>38.924688567596071</v>
      </c>
      <c r="R214" s="31">
        <v>28.452291571579323</v>
      </c>
      <c r="S214" s="31">
        <v>40.242842674512112</v>
      </c>
      <c r="T214" s="31">
        <v>25.535118388296201</v>
      </c>
      <c r="U214" s="31">
        <v>43.427271760863945</v>
      </c>
      <c r="V214" s="31">
        <v>58.650500677992966</v>
      </c>
      <c r="W214" s="31">
        <v>26.236587534870417</v>
      </c>
      <c r="X214" s="31">
        <v>57.204261889294607</v>
      </c>
      <c r="Y214" s="31">
        <v>31.272736046002674</v>
      </c>
      <c r="Z214" s="11"/>
      <c r="AA214" s="10">
        <v>75.200097756702107</v>
      </c>
      <c r="AB214" s="12">
        <v>102.16031123302236</v>
      </c>
      <c r="AC214" s="12">
        <v>59.582182935412177</v>
      </c>
      <c r="AD214" s="12">
        <v>88.2973364610462</v>
      </c>
      <c r="AE214" s="12">
        <v>83.70059648300662</v>
      </c>
      <c r="AF214" s="44">
        <v>85.334113174128618</v>
      </c>
      <c r="AG214" s="10">
        <v>83.446258089487841</v>
      </c>
      <c r="AH214" s="12">
        <v>80.481509228753026</v>
      </c>
      <c r="AI214" s="12">
        <v>112.94576150692477</v>
      </c>
      <c r="AJ214" s="12">
        <v>114.09965804234746</v>
      </c>
      <c r="AK214" s="12">
        <v>57.861665109737771</v>
      </c>
      <c r="AL214" s="11">
        <v>59.438688828016325</v>
      </c>
      <c r="AM214" s="10">
        <v>63.791820679526637</v>
      </c>
      <c r="AN214" s="12">
        <v>114.94151881382217</v>
      </c>
      <c r="AO214" s="12">
        <v>148.89346368282173</v>
      </c>
      <c r="AP214" s="11">
        <v>15.823397908081205</v>
      </c>
      <c r="AQ214" s="10">
        <v>108.97224629010122</v>
      </c>
      <c r="AR214" s="12"/>
      <c r="AS214" s="12">
        <v>89.385621805018118</v>
      </c>
      <c r="AT214" s="11">
        <v>184.59993515166022</v>
      </c>
      <c r="AU214" s="140">
        <v>74.93189640559325</v>
      </c>
    </row>
    <row r="215" spans="1:47" s="9" customFormat="1">
      <c r="A215" s="7">
        <v>37741</v>
      </c>
      <c r="B215" s="10"/>
      <c r="C215" s="11">
        <v>87.219111469959756</v>
      </c>
      <c r="D215" s="10">
        <v>70.866954952741168</v>
      </c>
      <c r="E215" s="12">
        <v>67.349353451579006</v>
      </c>
      <c r="F215" s="12"/>
      <c r="G215" s="12">
        <v>88.595537709787322</v>
      </c>
      <c r="H215" s="12"/>
      <c r="I215" s="12"/>
      <c r="J215" s="12">
        <v>67.242500037028762</v>
      </c>
      <c r="K215" s="12"/>
      <c r="L215" s="186">
        <v>32.580674066495291</v>
      </c>
      <c r="M215" s="10">
        <v>82.566767565653024</v>
      </c>
      <c r="N215" s="12"/>
      <c r="O215" s="11"/>
      <c r="P215" s="10">
        <v>68.405274321966104</v>
      </c>
      <c r="Q215" s="31">
        <v>41.889133938589026</v>
      </c>
      <c r="R215" s="31">
        <v>31.173827196976568</v>
      </c>
      <c r="S215" s="31">
        <v>43.396667491277263</v>
      </c>
      <c r="T215" s="31">
        <v>29.671719536560957</v>
      </c>
      <c r="U215" s="31">
        <v>49.130249973203235</v>
      </c>
      <c r="V215" s="31">
        <v>62.393697799146096</v>
      </c>
      <c r="W215" s="31">
        <v>30.302931552001507</v>
      </c>
      <c r="X215" s="31">
        <v>61.761513430345829</v>
      </c>
      <c r="Y215" s="31">
        <v>34.451417381613261</v>
      </c>
      <c r="Z215" s="11"/>
      <c r="AA215" s="10">
        <v>81.947035188874452</v>
      </c>
      <c r="AB215" s="12">
        <v>102.49187726415978</v>
      </c>
      <c r="AC215" s="12">
        <v>60.247224355162444</v>
      </c>
      <c r="AD215" s="12">
        <v>98.184690444831446</v>
      </c>
      <c r="AE215" s="12">
        <v>84.255111186802267</v>
      </c>
      <c r="AF215" s="44">
        <v>82.993247130970232</v>
      </c>
      <c r="AG215" s="10">
        <v>90.962602298639112</v>
      </c>
      <c r="AH215" s="12">
        <v>82.917747226617351</v>
      </c>
      <c r="AI215" s="12">
        <v>111.03413656517293</v>
      </c>
      <c r="AJ215" s="12">
        <v>115.88022619752448</v>
      </c>
      <c r="AK215" s="12">
        <v>63.058367059773204</v>
      </c>
      <c r="AL215" s="11">
        <v>63.544516675023658</v>
      </c>
      <c r="AM215" s="10">
        <v>60.59452474904564</v>
      </c>
      <c r="AN215" s="12">
        <v>112.30371340026363</v>
      </c>
      <c r="AO215" s="12">
        <v>140.53020467017831</v>
      </c>
      <c r="AP215" s="11">
        <v>15.05859242066265</v>
      </c>
      <c r="AQ215" s="10">
        <v>107.51815592512503</v>
      </c>
      <c r="AR215" s="12"/>
      <c r="AS215" s="12">
        <v>88.624054749039587</v>
      </c>
      <c r="AT215" s="11">
        <v>180.51158750472257</v>
      </c>
      <c r="AU215" s="140">
        <v>76.232472513707293</v>
      </c>
    </row>
    <row r="216" spans="1:47" s="9" customFormat="1">
      <c r="A216" s="7">
        <v>37771</v>
      </c>
      <c r="B216" s="10"/>
      <c r="C216" s="11">
        <v>85.719653396533047</v>
      </c>
      <c r="D216" s="10">
        <v>72.787259782690853</v>
      </c>
      <c r="E216" s="12">
        <v>74.624353752893484</v>
      </c>
      <c r="F216" s="12"/>
      <c r="G216" s="12">
        <v>84.884524172985891</v>
      </c>
      <c r="H216" s="12"/>
      <c r="I216" s="12"/>
      <c r="J216" s="12">
        <v>66.904048749613636</v>
      </c>
      <c r="K216" s="12"/>
      <c r="L216" s="186">
        <v>35.704721992836959</v>
      </c>
      <c r="M216" s="10">
        <v>86.470649801189793</v>
      </c>
      <c r="N216" s="12"/>
      <c r="O216" s="11"/>
      <c r="P216" s="10">
        <v>75.618285959972326</v>
      </c>
      <c r="Q216" s="31">
        <v>44.34104837271186</v>
      </c>
      <c r="R216" s="31">
        <v>32.588349393326524</v>
      </c>
      <c r="S216" s="31">
        <v>45.51348122471569</v>
      </c>
      <c r="T216" s="31">
        <v>32.506741925551481</v>
      </c>
      <c r="U216" s="31">
        <v>51.677078639360388</v>
      </c>
      <c r="V216" s="31">
        <v>66.2094470217544</v>
      </c>
      <c r="W216" s="31">
        <v>33.558941123244232</v>
      </c>
      <c r="X216" s="31">
        <v>65.602834617569954</v>
      </c>
      <c r="Y216" s="31">
        <v>36.161112684971698</v>
      </c>
      <c r="Z216" s="11"/>
      <c r="AA216" s="10">
        <v>87.110953667035488</v>
      </c>
      <c r="AB216" s="12">
        <v>102.20771598977862</v>
      </c>
      <c r="AC216" s="12">
        <v>59.746281320092351</v>
      </c>
      <c r="AD216" s="12">
        <v>103.95815510412937</v>
      </c>
      <c r="AE216" s="12">
        <v>85.488020521230354</v>
      </c>
      <c r="AF216" s="44">
        <v>82.573047670327327</v>
      </c>
      <c r="AG216" s="10">
        <v>100.68627480722687</v>
      </c>
      <c r="AH216" s="12">
        <v>89.503421466793839</v>
      </c>
      <c r="AI216" s="12">
        <v>109.26302735659861</v>
      </c>
      <c r="AJ216" s="12">
        <v>114.16949914598604</v>
      </c>
      <c r="AK216" s="12">
        <v>69.998532485961377</v>
      </c>
      <c r="AL216" s="11">
        <v>70.307812535363965</v>
      </c>
      <c r="AM216" s="10">
        <v>59.845365772989723</v>
      </c>
      <c r="AN216" s="12">
        <v>107.59488286105301</v>
      </c>
      <c r="AO216" s="12">
        <v>137.00571849187423</v>
      </c>
      <c r="AP216" s="11">
        <v>14.581046736141486</v>
      </c>
      <c r="AQ216" s="10">
        <v>107.50327468538995</v>
      </c>
      <c r="AR216" s="12"/>
      <c r="AS216" s="12">
        <v>84.782840450878211</v>
      </c>
      <c r="AT216" s="11">
        <v>178.93755636480114</v>
      </c>
      <c r="AU216" s="140">
        <v>75.565708863177903</v>
      </c>
    </row>
    <row r="217" spans="1:47" s="9" customFormat="1">
      <c r="A217" s="7">
        <v>37802</v>
      </c>
      <c r="B217" s="10"/>
      <c r="C217" s="11">
        <v>86.582822994752163</v>
      </c>
      <c r="D217" s="10">
        <v>72.959232614888464</v>
      </c>
      <c r="E217" s="12">
        <v>74.435072081002986</v>
      </c>
      <c r="F217" s="12"/>
      <c r="G217" s="12">
        <v>85.502729069253675</v>
      </c>
      <c r="H217" s="12"/>
      <c r="I217" s="12"/>
      <c r="J217" s="12">
        <v>66.919232867919959</v>
      </c>
      <c r="K217" s="12"/>
      <c r="L217" s="186">
        <v>35.541695395963039</v>
      </c>
      <c r="M217" s="10">
        <v>86.623829750075259</v>
      </c>
      <c r="N217" s="12"/>
      <c r="O217" s="11"/>
      <c r="P217" s="10">
        <v>75.93094582004835</v>
      </c>
      <c r="Q217" s="31">
        <v>44.606013420564992</v>
      </c>
      <c r="R217" s="31">
        <v>32.856976038439456</v>
      </c>
      <c r="S217" s="31">
        <v>45.418815349675981</v>
      </c>
      <c r="T217" s="31">
        <v>32.834358622031765</v>
      </c>
      <c r="U217" s="31">
        <v>51.956661377312955</v>
      </c>
      <c r="V217" s="31">
        <v>66.35972270648189</v>
      </c>
      <c r="W217" s="31">
        <v>34.152478907031217</v>
      </c>
      <c r="X217" s="31">
        <v>66.492979123408574</v>
      </c>
      <c r="Y217" s="31">
        <v>36.017882910812332</v>
      </c>
      <c r="Z217" s="11"/>
      <c r="AA217" s="10">
        <v>86.905756748630637</v>
      </c>
      <c r="AB217" s="12">
        <v>102.5290927133846</v>
      </c>
      <c r="AC217" s="12">
        <v>60.450491833936418</v>
      </c>
      <c r="AD217" s="12">
        <v>103.2653208700316</v>
      </c>
      <c r="AE217" s="12">
        <v>87.612664064794103</v>
      </c>
      <c r="AF217" s="44">
        <v>82.541043547172379</v>
      </c>
      <c r="AG217" s="10">
        <v>100.21585154981358</v>
      </c>
      <c r="AH217" s="12">
        <v>89.313034648499453</v>
      </c>
      <c r="AI217" s="12">
        <v>107.8775312087767</v>
      </c>
      <c r="AJ217" s="12">
        <v>114.81963533134403</v>
      </c>
      <c r="AK217" s="12">
        <v>69.990003740916109</v>
      </c>
      <c r="AL217" s="11">
        <v>69.673344094517333</v>
      </c>
      <c r="AM217" s="10">
        <v>60.198610721040183</v>
      </c>
      <c r="AN217" s="12">
        <v>106.95501400822151</v>
      </c>
      <c r="AO217" s="12">
        <v>136.12330545301865</v>
      </c>
      <c r="AP217" s="11">
        <v>14.519563143177436</v>
      </c>
      <c r="AQ217" s="10">
        <v>107.07167018942876</v>
      </c>
      <c r="AR217" s="12"/>
      <c r="AS217" s="12">
        <v>85.246113584344684</v>
      </c>
      <c r="AT217" s="11">
        <v>178.94273009361763</v>
      </c>
      <c r="AU217" s="140">
        <v>75.85911530487266</v>
      </c>
    </row>
    <row r="218" spans="1:47" s="9" customFormat="1">
      <c r="A218" s="7">
        <v>37833</v>
      </c>
      <c r="B218" s="10"/>
      <c r="C218" s="11">
        <v>86.559259403941752</v>
      </c>
      <c r="D218" s="10">
        <v>74.070732208830051</v>
      </c>
      <c r="E218" s="12">
        <v>74.14753247683754</v>
      </c>
      <c r="F218" s="12"/>
      <c r="G218" s="12">
        <v>84.579077036312668</v>
      </c>
      <c r="H218" s="12">
        <v>100</v>
      </c>
      <c r="I218" s="12">
        <v>100</v>
      </c>
      <c r="J218" s="12">
        <v>67.329808289990567</v>
      </c>
      <c r="K218" s="12"/>
      <c r="L218" s="186">
        <v>34.689433818899943</v>
      </c>
      <c r="M218" s="10">
        <v>87.065837563742761</v>
      </c>
      <c r="N218" s="12"/>
      <c r="O218" s="11"/>
      <c r="P218" s="10">
        <v>75.15588620958863</v>
      </c>
      <c r="Q218" s="31">
        <v>45.530680115796159</v>
      </c>
      <c r="R218" s="31">
        <v>33.590354904056319</v>
      </c>
      <c r="S218" s="31">
        <v>46.287518365607291</v>
      </c>
      <c r="T218" s="31">
        <v>33.057914499115185</v>
      </c>
      <c r="U218" s="31">
        <v>53.197015877247708</v>
      </c>
      <c r="V218" s="31">
        <v>67.253139952211967</v>
      </c>
      <c r="W218" s="31">
        <v>33.870724019764275</v>
      </c>
      <c r="X218" s="31">
        <v>66.793129238932593</v>
      </c>
      <c r="Y218" s="31">
        <v>36.767552781790073</v>
      </c>
      <c r="Z218" s="30">
        <v>100</v>
      </c>
      <c r="AA218" s="10">
        <v>84.748313222812001</v>
      </c>
      <c r="AB218" s="12">
        <v>96.920789482388969</v>
      </c>
      <c r="AC218" s="12">
        <v>59.672710153267019</v>
      </c>
      <c r="AD218" s="12">
        <v>104.4133256665113</v>
      </c>
      <c r="AE218" s="12">
        <v>86.19210937260921</v>
      </c>
      <c r="AF218" s="44">
        <v>81.14426654172037</v>
      </c>
      <c r="AG218" s="10">
        <v>99.990255166983104</v>
      </c>
      <c r="AH218" s="12">
        <v>91.489568271188915</v>
      </c>
      <c r="AI218" s="12">
        <v>107.20798410716795</v>
      </c>
      <c r="AJ218" s="12">
        <v>113.76015668150326</v>
      </c>
      <c r="AK218" s="12">
        <v>70.058471650303446</v>
      </c>
      <c r="AL218" s="11">
        <v>70.687746431325834</v>
      </c>
      <c r="AM218" s="10">
        <v>57.931012570542386</v>
      </c>
      <c r="AN218" s="12">
        <v>107.05764428851825</v>
      </c>
      <c r="AO218" s="12">
        <v>131.39690775558094</v>
      </c>
      <c r="AP218" s="11">
        <v>14.254102063675822</v>
      </c>
      <c r="AQ218" s="10">
        <v>108.31587594003953</v>
      </c>
      <c r="AR218" s="12"/>
      <c r="AS218" s="12">
        <v>84.448135311482929</v>
      </c>
      <c r="AT218" s="11">
        <v>178.10652939281894</v>
      </c>
      <c r="AU218" s="140">
        <v>76.150703597840774</v>
      </c>
    </row>
    <row r="219" spans="1:47" s="9" customFormat="1">
      <c r="A219" s="7">
        <v>37862</v>
      </c>
      <c r="B219" s="10"/>
      <c r="C219" s="11">
        <v>86.221297791141779</v>
      </c>
      <c r="D219" s="10">
        <v>77.687219099664702</v>
      </c>
      <c r="E219" s="12">
        <v>77.529145274591087</v>
      </c>
      <c r="F219" s="12"/>
      <c r="G219" s="12">
        <v>82.398885395485706</v>
      </c>
      <c r="H219" s="12">
        <v>103.17832677173897</v>
      </c>
      <c r="I219" s="12">
        <v>101.32949576837677</v>
      </c>
      <c r="J219" s="12">
        <v>68.618046199620693</v>
      </c>
      <c r="K219" s="12"/>
      <c r="L219" s="186">
        <v>36.696378251625902</v>
      </c>
      <c r="M219" s="10">
        <v>90.092164807926906</v>
      </c>
      <c r="N219" s="12"/>
      <c r="O219" s="11"/>
      <c r="P219" s="10">
        <v>77.317120773787764</v>
      </c>
      <c r="Q219" s="31">
        <v>45.521225178569608</v>
      </c>
      <c r="R219" s="31">
        <v>33.582094734474076</v>
      </c>
      <c r="S219" s="31">
        <v>46.323050909286451</v>
      </c>
      <c r="T219" s="31">
        <v>33.570705498663969</v>
      </c>
      <c r="U219" s="31">
        <v>52.67246920727041</v>
      </c>
      <c r="V219" s="31">
        <v>67.89861812974091</v>
      </c>
      <c r="W219" s="31">
        <v>34.300334235732187</v>
      </c>
      <c r="X219" s="31">
        <v>66.594477736970958</v>
      </c>
      <c r="Y219" s="31">
        <v>37.298850196289543</v>
      </c>
      <c r="Z219" s="30">
        <v>97.220262137790797</v>
      </c>
      <c r="AA219" s="10">
        <v>86.279661827055278</v>
      </c>
      <c r="AB219" s="12">
        <v>95.336921986984819</v>
      </c>
      <c r="AC219" s="12">
        <v>59.291954862866902</v>
      </c>
      <c r="AD219" s="12">
        <v>109.97071605947819</v>
      </c>
      <c r="AE219" s="12">
        <v>84.638376996031013</v>
      </c>
      <c r="AF219" s="44">
        <v>80.012378511927679</v>
      </c>
      <c r="AG219" s="10">
        <v>104.79665053135589</v>
      </c>
      <c r="AH219" s="12">
        <v>95.058809254684931</v>
      </c>
      <c r="AI219" s="12">
        <v>105.58254001176802</v>
      </c>
      <c r="AJ219" s="12">
        <v>113.81915610579195</v>
      </c>
      <c r="AK219" s="12">
        <v>73.076736300860873</v>
      </c>
      <c r="AL219" s="11">
        <v>74.205356322297007</v>
      </c>
      <c r="AM219" s="10">
        <v>56.175524345413372</v>
      </c>
      <c r="AN219" s="12">
        <v>105.36408759358493</v>
      </c>
      <c r="AO219" s="12">
        <v>125.06658733130438</v>
      </c>
      <c r="AP219" s="11">
        <v>13.912952026600298</v>
      </c>
      <c r="AQ219" s="10">
        <v>110.22584109145501</v>
      </c>
      <c r="AR219" s="12"/>
      <c r="AS219" s="12">
        <v>80.792342579121467</v>
      </c>
      <c r="AT219" s="11">
        <v>175.97946324074115</v>
      </c>
      <c r="AU219" s="140">
        <v>76.452934467201189</v>
      </c>
    </row>
    <row r="220" spans="1:47" s="9" customFormat="1">
      <c r="A220" s="7">
        <v>37894</v>
      </c>
      <c r="B220" s="10"/>
      <c r="C220" s="11">
        <v>85.815060364184234</v>
      </c>
      <c r="D220" s="10">
        <v>76.537072456294979</v>
      </c>
      <c r="E220" s="12">
        <v>77.718533642734087</v>
      </c>
      <c r="F220" s="12"/>
      <c r="G220" s="12">
        <v>82.924682576486092</v>
      </c>
      <c r="H220" s="12">
        <v>100.18497409027034</v>
      </c>
      <c r="I220" s="12">
        <v>97.723460294769055</v>
      </c>
      <c r="J220" s="12">
        <v>68.102438866627352</v>
      </c>
      <c r="K220" s="12"/>
      <c r="L220" s="186">
        <v>36.965091174991954</v>
      </c>
      <c r="M220" s="10">
        <v>89.221311954713784</v>
      </c>
      <c r="N220" s="12"/>
      <c r="O220" s="11"/>
      <c r="P220" s="10">
        <v>77.612436033245586</v>
      </c>
      <c r="Q220" s="31">
        <v>46.098785226324587</v>
      </c>
      <c r="R220" s="31">
        <v>33.48345522559098</v>
      </c>
      <c r="S220" s="31">
        <v>47.831833318900777</v>
      </c>
      <c r="T220" s="31">
        <v>33.674908287981722</v>
      </c>
      <c r="U220" s="31">
        <v>52.6220767242107</v>
      </c>
      <c r="V220" s="31">
        <v>69.457642463894715</v>
      </c>
      <c r="W220" s="31">
        <v>34.280170007022384</v>
      </c>
      <c r="X220" s="31">
        <v>67.854792795993504</v>
      </c>
      <c r="Y220" s="31">
        <v>36.682521347565164</v>
      </c>
      <c r="Z220" s="30">
        <v>97.131827518822647</v>
      </c>
      <c r="AA220" s="10">
        <v>85.905765480630507</v>
      </c>
      <c r="AB220" s="12">
        <v>96.929239626118104</v>
      </c>
      <c r="AC220" s="12">
        <v>59.384725166935937</v>
      </c>
      <c r="AD220" s="12">
        <v>107.57061905954002</v>
      </c>
      <c r="AE220" s="12">
        <v>86.834738442869451</v>
      </c>
      <c r="AF220" s="44">
        <v>80.232378326431601</v>
      </c>
      <c r="AG220" s="10">
        <v>104.18407111576818</v>
      </c>
      <c r="AH220" s="12">
        <v>96.391598172139581</v>
      </c>
      <c r="AI220" s="12">
        <v>108.50939068144329</v>
      </c>
      <c r="AJ220" s="12">
        <v>116.45795638972835</v>
      </c>
      <c r="AK220" s="12">
        <v>73.085719749145412</v>
      </c>
      <c r="AL220" s="11">
        <v>73.294554101812693</v>
      </c>
      <c r="AM220" s="10">
        <v>58.114831186894499</v>
      </c>
      <c r="AN220" s="12">
        <v>105.09508020741943</v>
      </c>
      <c r="AO220" s="12">
        <v>127.90499343938512</v>
      </c>
      <c r="AP220" s="11">
        <v>13.967044481027719</v>
      </c>
      <c r="AQ220" s="10">
        <v>110.67231447307108</v>
      </c>
      <c r="AR220" s="12"/>
      <c r="AS220" s="12">
        <v>81.231073583772798</v>
      </c>
      <c r="AT220" s="11">
        <v>176.63609756474233</v>
      </c>
      <c r="AU220" s="140">
        <v>76.735816081265241</v>
      </c>
    </row>
    <row r="221" spans="1:47" s="9" customFormat="1">
      <c r="A221" s="7">
        <v>37925</v>
      </c>
      <c r="B221" s="10"/>
      <c r="C221" s="11">
        <v>85.50442200410194</v>
      </c>
      <c r="D221" s="10">
        <v>79.195975491503376</v>
      </c>
      <c r="E221" s="12">
        <v>78.528768240433394</v>
      </c>
      <c r="F221" s="12"/>
      <c r="G221" s="12">
        <v>82.093048272008076</v>
      </c>
      <c r="H221" s="12">
        <v>101.74856310033095</v>
      </c>
      <c r="I221" s="12">
        <v>99.262734329401752</v>
      </c>
      <c r="J221" s="12">
        <v>69.471857554788713</v>
      </c>
      <c r="K221" s="12"/>
      <c r="L221" s="186">
        <v>36.883381984747274</v>
      </c>
      <c r="M221" s="10">
        <v>90.192285353244657</v>
      </c>
      <c r="N221" s="12"/>
      <c r="O221" s="11"/>
      <c r="P221" s="10">
        <v>75.310130535206071</v>
      </c>
      <c r="Q221" s="31">
        <v>45.261581513592866</v>
      </c>
      <c r="R221" s="31">
        <v>32.717395594951299</v>
      </c>
      <c r="S221" s="31">
        <v>47.276991182826421</v>
      </c>
      <c r="T221" s="31">
        <v>32.801115299510911</v>
      </c>
      <c r="U221" s="31">
        <v>51.12830892968865</v>
      </c>
      <c r="V221" s="31">
        <v>68.48769474668498</v>
      </c>
      <c r="W221" s="31">
        <v>33.324601886279616</v>
      </c>
      <c r="X221" s="31">
        <v>67.643994475887553</v>
      </c>
      <c r="Y221" s="31">
        <v>35.403793661825574</v>
      </c>
      <c r="Z221" s="30">
        <v>97.390370454928188</v>
      </c>
      <c r="AA221" s="10">
        <v>85.706466275892282</v>
      </c>
      <c r="AB221" s="12">
        <v>94.376046015880405</v>
      </c>
      <c r="AC221" s="12">
        <v>60.250618655079457</v>
      </c>
      <c r="AD221" s="12">
        <v>109.6858511683444</v>
      </c>
      <c r="AE221" s="12">
        <v>85.888654924413672</v>
      </c>
      <c r="AF221" s="44">
        <v>79.576532147159085</v>
      </c>
      <c r="AG221" s="10">
        <v>104.92458076827322</v>
      </c>
      <c r="AH221" s="12">
        <v>98.009147109718086</v>
      </c>
      <c r="AI221" s="12">
        <v>108.66399627458605</v>
      </c>
      <c r="AJ221" s="12">
        <v>114.83179186490045</v>
      </c>
      <c r="AK221" s="12">
        <v>73.883557308791879</v>
      </c>
      <c r="AL221" s="11">
        <v>75.626027106149579</v>
      </c>
      <c r="AM221" s="10">
        <v>55.711509441534076</v>
      </c>
      <c r="AN221" s="12">
        <v>103.73736473908339</v>
      </c>
      <c r="AO221" s="12">
        <v>126.00529390403952</v>
      </c>
      <c r="AP221" s="11">
        <v>14.041066660620928</v>
      </c>
      <c r="AQ221" s="10">
        <v>110.43042441223517</v>
      </c>
      <c r="AR221" s="12"/>
      <c r="AS221" s="12">
        <v>79.96929401620315</v>
      </c>
      <c r="AT221" s="11">
        <v>174.93866121118953</v>
      </c>
      <c r="AU221" s="140">
        <v>77.07720521905344</v>
      </c>
    </row>
    <row r="222" spans="1:47" s="9" customFormat="1">
      <c r="A222" s="7">
        <v>37953</v>
      </c>
      <c r="B222" s="10"/>
      <c r="C222" s="11">
        <v>85.000491072838742</v>
      </c>
      <c r="D222" s="10">
        <v>79.675745167779169</v>
      </c>
      <c r="E222" s="12">
        <v>81.027185521306194</v>
      </c>
      <c r="F222" s="12"/>
      <c r="G222" s="12">
        <v>82.3118738892056</v>
      </c>
      <c r="H222" s="12">
        <v>101.517980976529</v>
      </c>
      <c r="I222" s="12">
        <v>99.42032586921124</v>
      </c>
      <c r="J222" s="12">
        <v>70.302267389316668</v>
      </c>
      <c r="K222" s="12"/>
      <c r="L222" s="186">
        <v>38.375863561464783</v>
      </c>
      <c r="M222" s="10">
        <v>91.070351734983163</v>
      </c>
      <c r="N222" s="12"/>
      <c r="O222" s="11"/>
      <c r="P222" s="10">
        <v>74.986338676809737</v>
      </c>
      <c r="Q222" s="31">
        <v>45.211321504563564</v>
      </c>
      <c r="R222" s="31">
        <v>32.752509927088184</v>
      </c>
      <c r="S222" s="31">
        <v>47.414647457319575</v>
      </c>
      <c r="T222" s="31">
        <v>32.712962120709591</v>
      </c>
      <c r="U222" s="31">
        <v>51.540087219673701</v>
      </c>
      <c r="V222" s="31">
        <v>68.489792639900216</v>
      </c>
      <c r="W222" s="31">
        <v>33.080913469647257</v>
      </c>
      <c r="X222" s="31">
        <v>68.171163598708915</v>
      </c>
      <c r="Y222" s="31">
        <v>35.644916480322877</v>
      </c>
      <c r="Z222" s="30">
        <v>96.831949064985736</v>
      </c>
      <c r="AA222" s="10">
        <v>85.274664720399514</v>
      </c>
      <c r="AB222" s="12">
        <v>92.829674973190251</v>
      </c>
      <c r="AC222" s="12">
        <v>60.081333226595859</v>
      </c>
      <c r="AD222" s="12">
        <v>110.52115038001685</v>
      </c>
      <c r="AE222" s="12">
        <v>85.848948380262328</v>
      </c>
      <c r="AF222" s="44">
        <v>79.169499676857839</v>
      </c>
      <c r="AG222" s="10">
        <v>107.56582629282133</v>
      </c>
      <c r="AH222" s="12">
        <v>99.883130432556598</v>
      </c>
      <c r="AI222" s="12">
        <v>108.53947647319424</v>
      </c>
      <c r="AJ222" s="12">
        <v>113.75167485287901</v>
      </c>
      <c r="AK222" s="12">
        <v>76.457941243963262</v>
      </c>
      <c r="AL222" s="11">
        <v>78.27245855623849</v>
      </c>
      <c r="AM222" s="10">
        <v>56.345372793971528</v>
      </c>
      <c r="AN222" s="12">
        <v>102.81224999261178</v>
      </c>
      <c r="AO222" s="12">
        <v>126.37733971665261</v>
      </c>
      <c r="AP222" s="11">
        <v>13.998518794873849</v>
      </c>
      <c r="AQ222" s="10">
        <v>109.34699625023447</v>
      </c>
      <c r="AR222" s="12"/>
      <c r="AS222" s="12">
        <v>78.357026812870032</v>
      </c>
      <c r="AT222" s="11">
        <v>175.70299008043551</v>
      </c>
      <c r="AU222" s="140">
        <v>76.86839931075535</v>
      </c>
    </row>
    <row r="223" spans="1:47" s="9" customFormat="1">
      <c r="A223" s="7">
        <v>37986</v>
      </c>
      <c r="B223" s="10"/>
      <c r="C223" s="11">
        <v>85.728701976717076</v>
      </c>
      <c r="D223" s="10">
        <v>77.903643719137378</v>
      </c>
      <c r="E223" s="12">
        <v>82.903813822298559</v>
      </c>
      <c r="F223" s="12"/>
      <c r="G223" s="12">
        <v>79.932325830543377</v>
      </c>
      <c r="H223" s="12">
        <v>99.297186462100527</v>
      </c>
      <c r="I223" s="12">
        <v>98.944534700258984</v>
      </c>
      <c r="J223" s="12">
        <v>67.713106817583864</v>
      </c>
      <c r="K223" s="12"/>
      <c r="L223" s="186">
        <v>40.161645852545639</v>
      </c>
      <c r="M223" s="10">
        <v>90.362029040071718</v>
      </c>
      <c r="N223" s="12"/>
      <c r="O223" s="11"/>
      <c r="P223" s="10">
        <v>77.597248419616989</v>
      </c>
      <c r="Q223" s="31">
        <v>46.886807195078561</v>
      </c>
      <c r="R223" s="31">
        <v>33.808589024522142</v>
      </c>
      <c r="S223" s="31">
        <v>48.943202534622394</v>
      </c>
      <c r="T223" s="31">
        <v>34.000936524485667</v>
      </c>
      <c r="U223" s="31">
        <v>52.981068962674335</v>
      </c>
      <c r="V223" s="31">
        <v>71.096278009822583</v>
      </c>
      <c r="W223" s="31">
        <v>34.476483923849806</v>
      </c>
      <c r="X223" s="31">
        <v>70.109680569551074</v>
      </c>
      <c r="Y223" s="31">
        <v>36.612942201918528</v>
      </c>
      <c r="Z223" s="30">
        <v>98.284664981622555</v>
      </c>
      <c r="AA223" s="10">
        <v>87.690956512428073</v>
      </c>
      <c r="AB223" s="12">
        <v>94.891418860930671</v>
      </c>
      <c r="AC223" s="12">
        <v>60.631791732945764</v>
      </c>
      <c r="AD223" s="12">
        <v>117.6447550636485</v>
      </c>
      <c r="AE223" s="12">
        <v>86.177313101962525</v>
      </c>
      <c r="AF223" s="44">
        <v>80.409167443841781</v>
      </c>
      <c r="AG223" s="10">
        <v>110.32006170927747</v>
      </c>
      <c r="AH223" s="12">
        <v>100.46455303682403</v>
      </c>
      <c r="AI223" s="12">
        <v>106.94674337245638</v>
      </c>
      <c r="AJ223" s="12">
        <v>112.66035788199862</v>
      </c>
      <c r="AK223" s="12">
        <v>77.834540455680184</v>
      </c>
      <c r="AL223" s="11">
        <v>79.406651899361208</v>
      </c>
      <c r="AM223" s="10">
        <v>55.553820651430151</v>
      </c>
      <c r="AN223" s="12">
        <v>99.706820384657604</v>
      </c>
      <c r="AO223" s="12">
        <v>123.31576436994483</v>
      </c>
      <c r="AP223" s="11">
        <v>13.840106530919208</v>
      </c>
      <c r="AQ223" s="10">
        <v>109.31500987896933</v>
      </c>
      <c r="AR223" s="12"/>
      <c r="AS223" s="12">
        <v>78.602705553460254</v>
      </c>
      <c r="AT223" s="11">
        <v>172.52866314282355</v>
      </c>
      <c r="AU223" s="140">
        <v>77.313682346139785</v>
      </c>
    </row>
    <row r="224" spans="1:47" s="9" customFormat="1">
      <c r="A224" s="7">
        <v>38016</v>
      </c>
      <c r="B224" s="10"/>
      <c r="C224" s="11">
        <v>86.528033486330543</v>
      </c>
      <c r="D224" s="10">
        <v>78.266500510640782</v>
      </c>
      <c r="E224" s="12">
        <v>88.896513381530809</v>
      </c>
      <c r="F224" s="12"/>
      <c r="G224" s="12">
        <v>81.02518209566658</v>
      </c>
      <c r="H224" s="12">
        <v>100.65611413067073</v>
      </c>
      <c r="I224" s="12">
        <v>99.267438513809111</v>
      </c>
      <c r="J224" s="12">
        <v>68.751299523288452</v>
      </c>
      <c r="K224" s="12"/>
      <c r="L224" s="186">
        <v>42.413787269888736</v>
      </c>
      <c r="M224" s="10">
        <v>93.744004386930996</v>
      </c>
      <c r="N224" s="12"/>
      <c r="O224" s="11"/>
      <c r="P224" s="10">
        <v>76.775830133505067</v>
      </c>
      <c r="Q224" s="31">
        <v>48.025306872767658</v>
      </c>
      <c r="R224" s="31">
        <v>33.698704913779117</v>
      </c>
      <c r="S224" s="31">
        <v>48.084030649562301</v>
      </c>
      <c r="T224" s="31">
        <v>33.389174616983084</v>
      </c>
      <c r="U224" s="31">
        <v>52.457563321476528</v>
      </c>
      <c r="V224" s="31">
        <v>73.245416257995345</v>
      </c>
      <c r="W224" s="31">
        <v>34.015566579581886</v>
      </c>
      <c r="X224" s="31">
        <v>69.830502561136583</v>
      </c>
      <c r="Y224" s="31">
        <v>35.759418593276074</v>
      </c>
      <c r="Z224" s="30">
        <v>97.374820379660179</v>
      </c>
      <c r="AA224" s="10">
        <v>89.137005298825429</v>
      </c>
      <c r="AB224" s="12">
        <v>94.183777135101138</v>
      </c>
      <c r="AC224" s="12">
        <v>60.617969481973091</v>
      </c>
      <c r="AD224" s="12">
        <v>120.51412968161222</v>
      </c>
      <c r="AE224" s="12">
        <v>85.465979457145778</v>
      </c>
      <c r="AF224" s="44">
        <v>78.899762036475408</v>
      </c>
      <c r="AG224" s="10">
        <v>117.13179973040783</v>
      </c>
      <c r="AH224" s="12">
        <v>107.3992148893922</v>
      </c>
      <c r="AI224" s="12">
        <v>106.6989095175305</v>
      </c>
      <c r="AJ224" s="12">
        <v>111.92688793789678</v>
      </c>
      <c r="AK224" s="12">
        <v>83.208982808760439</v>
      </c>
      <c r="AL224" s="11">
        <v>84.361092456631383</v>
      </c>
      <c r="AM224" s="10">
        <v>55.264125243883797</v>
      </c>
      <c r="AN224" s="12">
        <v>98.816960911584431</v>
      </c>
      <c r="AO224" s="12">
        <v>123.13228701804593</v>
      </c>
      <c r="AP224" s="11">
        <v>13.733359257691266</v>
      </c>
      <c r="AQ224" s="10">
        <v>110.15691648629364</v>
      </c>
      <c r="AR224" s="12"/>
      <c r="AS224" s="12">
        <v>77.674977433968493</v>
      </c>
      <c r="AT224" s="11">
        <v>171.2062569655877</v>
      </c>
      <c r="AU224" s="140">
        <v>75.627831316747901</v>
      </c>
    </row>
    <row r="225" spans="1:47" s="9" customFormat="1">
      <c r="A225" s="7">
        <v>38044</v>
      </c>
      <c r="B225" s="10"/>
      <c r="C225" s="11">
        <v>86.794884824949861</v>
      </c>
      <c r="D225" s="10">
        <v>76.641047664124002</v>
      </c>
      <c r="E225" s="12">
        <v>85.833210645168037</v>
      </c>
      <c r="F225" s="12"/>
      <c r="G225" s="12">
        <v>80.857774753409089</v>
      </c>
      <c r="H225" s="12">
        <v>98.843165179632422</v>
      </c>
      <c r="I225" s="12">
        <v>99.592286034017945</v>
      </c>
      <c r="J225" s="12">
        <v>66.875782809950195</v>
      </c>
      <c r="K225" s="12"/>
      <c r="L225" s="186">
        <v>41.623346245474735</v>
      </c>
      <c r="M225" s="10">
        <v>92.225908422556216</v>
      </c>
      <c r="N225" s="12"/>
      <c r="O225" s="11"/>
      <c r="P225" s="10">
        <v>77.499060298855937</v>
      </c>
      <c r="Q225" s="31">
        <v>48.485518810357128</v>
      </c>
      <c r="R225" s="31">
        <v>33.813710157174832</v>
      </c>
      <c r="S225" s="31">
        <v>48.481960454496118</v>
      </c>
      <c r="T225" s="31">
        <v>33.416921159633233</v>
      </c>
      <c r="U225" s="31">
        <v>52.020807954758673</v>
      </c>
      <c r="V225" s="31">
        <v>73.518129416312064</v>
      </c>
      <c r="W225" s="31">
        <v>34.289613606054338</v>
      </c>
      <c r="X225" s="31">
        <v>69.456452754327401</v>
      </c>
      <c r="Y225" s="31">
        <v>35.97335780683089</v>
      </c>
      <c r="Z225" s="30">
        <v>98.351672208919595</v>
      </c>
      <c r="AA225" s="10">
        <v>88.646956923341591</v>
      </c>
      <c r="AB225" s="12">
        <v>94.212752898198133</v>
      </c>
      <c r="AC225" s="12">
        <v>60.461620068566823</v>
      </c>
      <c r="AD225" s="12">
        <v>121.09707709760843</v>
      </c>
      <c r="AE225" s="12">
        <v>84.81885129495474</v>
      </c>
      <c r="AF225" s="44">
        <v>78.356283487431284</v>
      </c>
      <c r="AG225" s="10">
        <v>113.39444910851446</v>
      </c>
      <c r="AH225" s="12">
        <v>105.81382749455437</v>
      </c>
      <c r="AI225" s="12">
        <v>107.57828504472529</v>
      </c>
      <c r="AJ225" s="12">
        <v>113.25774987348127</v>
      </c>
      <c r="AK225" s="12">
        <v>80.450619821218496</v>
      </c>
      <c r="AL225" s="11">
        <v>81.58890896814907</v>
      </c>
      <c r="AM225" s="10">
        <v>55.611702055284397</v>
      </c>
      <c r="AN225" s="12">
        <v>99.960418180425464</v>
      </c>
      <c r="AO225" s="12">
        <v>124.84737030663825</v>
      </c>
      <c r="AP225" s="11">
        <v>13.784744399448185</v>
      </c>
      <c r="AQ225" s="10">
        <v>110.69147031773115</v>
      </c>
      <c r="AR225" s="12"/>
      <c r="AS225" s="12">
        <v>76.532618170443413</v>
      </c>
      <c r="AT225" s="11">
        <v>172.26851389012842</v>
      </c>
      <c r="AU225" s="140">
        <v>75.094496649359925</v>
      </c>
    </row>
    <row r="226" spans="1:47" s="9" customFormat="1">
      <c r="A226" s="7">
        <v>38077</v>
      </c>
      <c r="B226" s="10"/>
      <c r="C226" s="11">
        <v>87.376774541733027</v>
      </c>
      <c r="D226" s="10">
        <v>75.508625049135944</v>
      </c>
      <c r="E226" s="12">
        <v>82.724291650864018</v>
      </c>
      <c r="F226" s="12"/>
      <c r="G226" s="12">
        <v>81.59864101909244</v>
      </c>
      <c r="H226" s="12">
        <v>96.922945787196952</v>
      </c>
      <c r="I226" s="12">
        <v>99.135368327071333</v>
      </c>
      <c r="J226" s="12">
        <v>65.396567293171003</v>
      </c>
      <c r="K226" s="12"/>
      <c r="L226" s="186">
        <v>40.850318793858619</v>
      </c>
      <c r="M226" s="10">
        <v>90.848919418644499</v>
      </c>
      <c r="N226" s="12"/>
      <c r="O226" s="11"/>
      <c r="P226" s="10">
        <v>76.807440078640724</v>
      </c>
      <c r="Q226" s="31">
        <v>48.396869581168886</v>
      </c>
      <c r="R226" s="31">
        <v>33.659152430080233</v>
      </c>
      <c r="S226" s="31">
        <v>47.941356605412331</v>
      </c>
      <c r="T226" s="31">
        <v>33.110094797574199</v>
      </c>
      <c r="U226" s="31">
        <v>51.642960739579259</v>
      </c>
      <c r="V226" s="31">
        <v>73.834887403335429</v>
      </c>
      <c r="W226" s="31">
        <v>34.119103036990666</v>
      </c>
      <c r="X226" s="31">
        <v>69.556274876733511</v>
      </c>
      <c r="Y226" s="31">
        <v>35.556998202926124</v>
      </c>
      <c r="Z226" s="30">
        <v>99.851390428119259</v>
      </c>
      <c r="AA226" s="10">
        <v>87.954401275325594</v>
      </c>
      <c r="AB226" s="12">
        <v>94.380753476075952</v>
      </c>
      <c r="AC226" s="12">
        <v>60.029969832030226</v>
      </c>
      <c r="AD226" s="12">
        <v>117.89370090887917</v>
      </c>
      <c r="AE226" s="12">
        <v>84.747960662514672</v>
      </c>
      <c r="AF226" s="44">
        <v>78.288316411545807</v>
      </c>
      <c r="AG226" s="10">
        <v>108.65213414948171</v>
      </c>
      <c r="AH226" s="12">
        <v>104.22229018149231</v>
      </c>
      <c r="AI226" s="12">
        <v>107.51743216174417</v>
      </c>
      <c r="AJ226" s="12">
        <v>113.00124711745616</v>
      </c>
      <c r="AK226" s="12">
        <v>77.026905498002321</v>
      </c>
      <c r="AL226" s="11">
        <v>78.463121000934208</v>
      </c>
      <c r="AM226" s="10">
        <v>56.689924711207176</v>
      </c>
      <c r="AN226" s="12">
        <v>100.51755985462476</v>
      </c>
      <c r="AO226" s="12">
        <v>125.98230926602238</v>
      </c>
      <c r="AP226" s="11">
        <v>13.921266522739728</v>
      </c>
      <c r="AQ226" s="10">
        <v>111.97259327401386</v>
      </c>
      <c r="AR226" s="12"/>
      <c r="AS226" s="12">
        <v>75.503363948751158</v>
      </c>
      <c r="AT226" s="11">
        <v>172.02102318506041</v>
      </c>
      <c r="AU226" s="140">
        <v>75.850519443748738</v>
      </c>
    </row>
    <row r="227" spans="1:47" s="9" customFormat="1">
      <c r="A227" s="7">
        <v>38107</v>
      </c>
      <c r="B227" s="10"/>
      <c r="C227" s="11">
        <v>86.092218902063024</v>
      </c>
      <c r="D227" s="10">
        <v>73.31963159230726</v>
      </c>
      <c r="E227" s="12">
        <v>79.322364305379168</v>
      </c>
      <c r="F227" s="12"/>
      <c r="G227" s="12">
        <v>84.003913172257953</v>
      </c>
      <c r="H227" s="12">
        <v>95.271578692222732</v>
      </c>
      <c r="I227" s="12">
        <v>97.819580046826687</v>
      </c>
      <c r="J227" s="12">
        <v>63.541092237116018</v>
      </c>
      <c r="K227" s="12"/>
      <c r="L227" s="186">
        <v>39.566588555232947</v>
      </c>
      <c r="M227" s="10">
        <v>88.790710035643301</v>
      </c>
      <c r="N227" s="12"/>
      <c r="O227" s="11"/>
      <c r="P227" s="10">
        <v>79.061794050181533</v>
      </c>
      <c r="Q227" s="31">
        <v>48.108926550524863</v>
      </c>
      <c r="R227" s="31">
        <v>33.819703587376246</v>
      </c>
      <c r="S227" s="31">
        <v>47.646236434412529</v>
      </c>
      <c r="T227" s="31">
        <v>34.217387365140652</v>
      </c>
      <c r="U227" s="31">
        <v>52.119193648366355</v>
      </c>
      <c r="V227" s="31">
        <v>73.731129167975013</v>
      </c>
      <c r="W227" s="31">
        <v>35.153629897740927</v>
      </c>
      <c r="X227" s="31">
        <v>70.910330434650177</v>
      </c>
      <c r="Y227" s="31">
        <v>36.806086647498333</v>
      </c>
      <c r="Z227" s="30">
        <v>101.19911368186875</v>
      </c>
      <c r="AA227" s="10">
        <v>88.275752140579485</v>
      </c>
      <c r="AB227" s="12">
        <v>94.045704395613257</v>
      </c>
      <c r="AC227" s="12">
        <v>60.400119404766684</v>
      </c>
      <c r="AD227" s="12">
        <v>116.88132573900182</v>
      </c>
      <c r="AE227" s="12">
        <v>84.555631115134332</v>
      </c>
      <c r="AF227" s="44">
        <v>78.906246044539998</v>
      </c>
      <c r="AG227" s="10">
        <v>104.61189012621617</v>
      </c>
      <c r="AH227" s="12">
        <v>98.787846066978886</v>
      </c>
      <c r="AI227" s="12">
        <v>106.68669473719237</v>
      </c>
      <c r="AJ227" s="12">
        <v>113.76584555717915</v>
      </c>
      <c r="AK227" s="12">
        <v>74.042039255116023</v>
      </c>
      <c r="AL227" s="11">
        <v>75.123595414782315</v>
      </c>
      <c r="AM227" s="10">
        <v>57.531042073565828</v>
      </c>
      <c r="AN227" s="12">
        <v>101.8347960030153</v>
      </c>
      <c r="AO227" s="12">
        <v>127.9187908935461</v>
      </c>
      <c r="AP227" s="11">
        <v>14.131966384843745</v>
      </c>
      <c r="AQ227" s="10">
        <v>110.48170573090428</v>
      </c>
      <c r="AR227" s="12"/>
      <c r="AS227" s="12">
        <v>75.91205000199173</v>
      </c>
      <c r="AT227" s="11">
        <v>171.73356059764694</v>
      </c>
      <c r="AU227" s="140">
        <v>75.056961289790166</v>
      </c>
    </row>
    <row r="228" spans="1:47" s="9" customFormat="1">
      <c r="A228" s="7">
        <v>38135</v>
      </c>
      <c r="B228" s="10"/>
      <c r="C228" s="11">
        <v>86.660619013769008</v>
      </c>
      <c r="D228" s="10">
        <v>75.377405098150646</v>
      </c>
      <c r="E228" s="12">
        <v>79.840534164898287</v>
      </c>
      <c r="F228" s="12"/>
      <c r="G228" s="12">
        <v>83.722152991991209</v>
      </c>
      <c r="H228" s="12">
        <v>98.643611842801874</v>
      </c>
      <c r="I228" s="12">
        <v>98.840448034645277</v>
      </c>
      <c r="J228" s="12">
        <v>65.501882451202803</v>
      </c>
      <c r="K228" s="12"/>
      <c r="L228" s="186">
        <v>39.194982341868531</v>
      </c>
      <c r="M228" s="10">
        <v>89.710952616235588</v>
      </c>
      <c r="N228" s="12"/>
      <c r="O228" s="11"/>
      <c r="P228" s="10">
        <v>77.507569749878158</v>
      </c>
      <c r="Q228" s="31">
        <v>48.957647239407251</v>
      </c>
      <c r="R228" s="31">
        <v>33.84679704503052</v>
      </c>
      <c r="S228" s="31">
        <v>48.816561358243881</v>
      </c>
      <c r="T228" s="31">
        <v>34.176344400289246</v>
      </c>
      <c r="U228" s="31">
        <v>52.630557607891873</v>
      </c>
      <c r="V228" s="31">
        <v>76.407717424127625</v>
      </c>
      <c r="W228" s="31">
        <v>34.595671899169822</v>
      </c>
      <c r="X228" s="31">
        <v>72.001712404613045</v>
      </c>
      <c r="Y228" s="31">
        <v>36.186943153515074</v>
      </c>
      <c r="Z228" s="30">
        <v>100.91098655216864</v>
      </c>
      <c r="AA228" s="10">
        <v>86.89740172562837</v>
      </c>
      <c r="AB228" s="12">
        <v>92.97546874296539</v>
      </c>
      <c r="AC228" s="12">
        <v>60.228800908969404</v>
      </c>
      <c r="AD228" s="12">
        <v>116.9569058229843</v>
      </c>
      <c r="AE228" s="12">
        <v>84.613649099482743</v>
      </c>
      <c r="AF228" s="44">
        <v>77.785071771169783</v>
      </c>
      <c r="AG228" s="10">
        <v>105.63041132353985</v>
      </c>
      <c r="AH228" s="12">
        <v>100.43394916450603</v>
      </c>
      <c r="AI228" s="12">
        <v>106.21971195924975</v>
      </c>
      <c r="AJ228" s="12">
        <v>112.50471311411702</v>
      </c>
      <c r="AK228" s="12">
        <v>74.283226695900026</v>
      </c>
      <c r="AL228" s="11">
        <v>76.224561833037669</v>
      </c>
      <c r="AM228" s="10">
        <v>57.063787341605909</v>
      </c>
      <c r="AN228" s="12">
        <v>101.30673128434428</v>
      </c>
      <c r="AO228" s="12">
        <v>128.1110876232313</v>
      </c>
      <c r="AP228" s="11">
        <v>14.051078848673045</v>
      </c>
      <c r="AQ228" s="10">
        <v>109.77477880356994</v>
      </c>
      <c r="AR228" s="12"/>
      <c r="AS228" s="12">
        <v>75.284172865609904</v>
      </c>
      <c r="AT228" s="11">
        <v>171.3862228351212</v>
      </c>
      <c r="AU228" s="140">
        <v>74.525203064451091</v>
      </c>
    </row>
    <row r="229" spans="1:47" s="9" customFormat="1">
      <c r="A229" s="7">
        <v>38168</v>
      </c>
      <c r="B229" s="10"/>
      <c r="C229" s="11">
        <v>85.329165890314201</v>
      </c>
      <c r="D229" s="10">
        <v>75.110520844755342</v>
      </c>
      <c r="E229" s="12">
        <v>83.047555971542607</v>
      </c>
      <c r="F229" s="12"/>
      <c r="G229" s="12">
        <v>82.304376177687303</v>
      </c>
      <c r="H229" s="12">
        <v>97.397476166286495</v>
      </c>
      <c r="I229" s="12">
        <v>97.53843928308217</v>
      </c>
      <c r="J229" s="12">
        <v>64.49667755184521</v>
      </c>
      <c r="K229" s="12"/>
      <c r="L229" s="186">
        <v>41.197685945184894</v>
      </c>
      <c r="M229" s="10">
        <v>89.618703066227681</v>
      </c>
      <c r="N229" s="12"/>
      <c r="O229" s="11"/>
      <c r="P229" s="10">
        <v>77.250264615931172</v>
      </c>
      <c r="Q229" s="31">
        <v>48.613528560695954</v>
      </c>
      <c r="R229" s="31">
        <v>33.510134982807358</v>
      </c>
      <c r="S229" s="31">
        <v>48.733950363838261</v>
      </c>
      <c r="T229" s="31">
        <v>33.95163763581342</v>
      </c>
      <c r="U229" s="31">
        <v>52.165612226952852</v>
      </c>
      <c r="V229" s="31">
        <v>75.743098405635394</v>
      </c>
      <c r="W229" s="31">
        <v>34.42482663125746</v>
      </c>
      <c r="X229" s="31">
        <v>71.98083919419912</v>
      </c>
      <c r="Y229" s="31">
        <v>35.444195597632635</v>
      </c>
      <c r="Z229" s="30">
        <v>102.11432213846088</v>
      </c>
      <c r="AA229" s="10">
        <v>89.962374208971809</v>
      </c>
      <c r="AB229" s="12">
        <v>92.551955171680277</v>
      </c>
      <c r="AC229" s="12">
        <v>60.310136793602133</v>
      </c>
      <c r="AD229" s="12">
        <v>118.36763641572662</v>
      </c>
      <c r="AE229" s="12">
        <v>83.939423817829578</v>
      </c>
      <c r="AF229" s="44">
        <v>77.86266067572501</v>
      </c>
      <c r="AG229" s="10">
        <v>110.14020150478096</v>
      </c>
      <c r="AH229" s="12">
        <v>102.9262255823963</v>
      </c>
      <c r="AI229" s="12">
        <v>104.65330318693165</v>
      </c>
      <c r="AJ229" s="12">
        <v>112.56588526760451</v>
      </c>
      <c r="AK229" s="12">
        <v>77.274859792156676</v>
      </c>
      <c r="AL229" s="11">
        <v>79.085226242948664</v>
      </c>
      <c r="AM229" s="10">
        <v>56.885707665127057</v>
      </c>
      <c r="AN229" s="12">
        <v>99.724206584991407</v>
      </c>
      <c r="AO229" s="12">
        <v>126.87122894903918</v>
      </c>
      <c r="AP229" s="11">
        <v>13.920041639859704</v>
      </c>
      <c r="AQ229" s="10">
        <v>111.12350207718708</v>
      </c>
      <c r="AR229" s="12"/>
      <c r="AS229" s="12">
        <v>73.970024678660351</v>
      </c>
      <c r="AT229" s="11">
        <v>168.23799052106099</v>
      </c>
      <c r="AU229" s="140">
        <v>75.503076035780467</v>
      </c>
    </row>
    <row r="230" spans="1:47" s="9" customFormat="1">
      <c r="A230" s="7">
        <v>38198</v>
      </c>
      <c r="B230" s="10"/>
      <c r="C230" s="11">
        <v>84.757599966815164</v>
      </c>
      <c r="D230" s="10">
        <v>71.407552586324528</v>
      </c>
      <c r="E230" s="12">
        <v>79.188084698512171</v>
      </c>
      <c r="F230" s="12"/>
      <c r="G230" s="12">
        <v>80.60563136803998</v>
      </c>
      <c r="H230" s="12">
        <v>91.536906618833271</v>
      </c>
      <c r="I230" s="12">
        <v>94.738509700242986</v>
      </c>
      <c r="J230" s="12">
        <v>60.931719983604268</v>
      </c>
      <c r="K230" s="12"/>
      <c r="L230" s="186">
        <v>40.659227002158751</v>
      </c>
      <c r="M230" s="10">
        <v>85.061514684807733</v>
      </c>
      <c r="N230" s="12"/>
      <c r="O230" s="11"/>
      <c r="P230" s="10">
        <v>77.085889301734198</v>
      </c>
      <c r="Q230" s="31">
        <v>46.169523310227646</v>
      </c>
      <c r="R230" s="31">
        <v>31.755025199504683</v>
      </c>
      <c r="S230" s="31">
        <v>46.992623071582059</v>
      </c>
      <c r="T230" s="31">
        <v>33.590015148420761</v>
      </c>
      <c r="U230" s="31">
        <v>50.560896781636252</v>
      </c>
      <c r="V230" s="31">
        <v>73.622202608483178</v>
      </c>
      <c r="W230" s="31">
        <v>34.175672414844243</v>
      </c>
      <c r="X230" s="31">
        <v>70.981392362751293</v>
      </c>
      <c r="Y230" s="31">
        <v>35.039881381474075</v>
      </c>
      <c r="Z230" s="30">
        <v>103.33155023645928</v>
      </c>
      <c r="AA230" s="10">
        <v>90.412262702133418</v>
      </c>
      <c r="AB230" s="12">
        <v>95.931517016598406</v>
      </c>
      <c r="AC230" s="12">
        <v>60.805254677900855</v>
      </c>
      <c r="AD230" s="12">
        <v>117.34753771105217</v>
      </c>
      <c r="AE230" s="12">
        <v>84.910813039182386</v>
      </c>
      <c r="AF230" s="44">
        <v>80.528864096704652</v>
      </c>
      <c r="AG230" s="10">
        <v>105.0345284402852</v>
      </c>
      <c r="AH230" s="12">
        <v>98.46035234227314</v>
      </c>
      <c r="AI230" s="12">
        <v>105.45162542910944</v>
      </c>
      <c r="AJ230" s="12">
        <v>113.4373253290168</v>
      </c>
      <c r="AK230" s="12">
        <v>73.872736815850431</v>
      </c>
      <c r="AL230" s="11">
        <v>75.199045898841263</v>
      </c>
      <c r="AM230" s="10">
        <v>57.380446254034226</v>
      </c>
      <c r="AN230" s="12">
        <v>100.71303134597174</v>
      </c>
      <c r="AO230" s="12">
        <v>128.57180777182808</v>
      </c>
      <c r="AP230" s="11">
        <v>13.995394865080021</v>
      </c>
      <c r="AQ230" s="10">
        <v>109.74488737011438</v>
      </c>
      <c r="AR230" s="12"/>
      <c r="AS230" s="12">
        <v>74.716907569461782</v>
      </c>
      <c r="AT230" s="11">
        <v>171.30133983307363</v>
      </c>
      <c r="AU230" s="140">
        <v>74.647879110009043</v>
      </c>
    </row>
    <row r="231" spans="1:47" s="9" customFormat="1">
      <c r="A231" s="7">
        <v>38230</v>
      </c>
      <c r="B231" s="10"/>
      <c r="C231" s="11">
        <v>85.038804178967737</v>
      </c>
      <c r="D231" s="10">
        <v>69.007958225427302</v>
      </c>
      <c r="E231" s="12">
        <v>76.178923578691197</v>
      </c>
      <c r="F231" s="12"/>
      <c r="G231" s="12">
        <v>80.294997511486699</v>
      </c>
      <c r="H231" s="12">
        <v>89.112904471453476</v>
      </c>
      <c r="I231" s="12">
        <v>92.728782993921186</v>
      </c>
      <c r="J231" s="12">
        <v>59.802739222173841</v>
      </c>
      <c r="K231" s="12"/>
      <c r="L231" s="186">
        <v>38.882324060453406</v>
      </c>
      <c r="M231" s="10">
        <v>82.625538279017448</v>
      </c>
      <c r="N231" s="12">
        <v>100</v>
      </c>
      <c r="O231" s="11"/>
      <c r="P231" s="10">
        <v>76.508972737040082</v>
      </c>
      <c r="Q231" s="31">
        <v>44.219686546884788</v>
      </c>
      <c r="R231" s="31">
        <v>30.146066719984542</v>
      </c>
      <c r="S231" s="31">
        <v>44.53239916959874</v>
      </c>
      <c r="T231" s="31">
        <v>33.129809955581955</v>
      </c>
      <c r="U231" s="31">
        <v>49.105766934846194</v>
      </c>
      <c r="V231" s="31">
        <v>70.838019206735041</v>
      </c>
      <c r="W231" s="31">
        <v>33.941300309037182</v>
      </c>
      <c r="X231" s="31">
        <v>67.812002933536277</v>
      </c>
      <c r="Y231" s="31">
        <v>36.151468406701667</v>
      </c>
      <c r="Z231" s="30">
        <v>105.13324003812401</v>
      </c>
      <c r="AA231" s="10">
        <v>90.44063671860556</v>
      </c>
      <c r="AB231" s="12">
        <v>97.596976564614593</v>
      </c>
      <c r="AC231" s="12">
        <v>61.024511494330056</v>
      </c>
      <c r="AD231" s="12">
        <v>117.27317533384334</v>
      </c>
      <c r="AE231" s="12">
        <v>86.118457747181012</v>
      </c>
      <c r="AF231" s="44">
        <v>80.992829521258784</v>
      </c>
      <c r="AG231" s="10">
        <v>101.62309520479774</v>
      </c>
      <c r="AH231" s="12">
        <v>92.530128310643605</v>
      </c>
      <c r="AI231" s="12">
        <v>107.71108780933578</v>
      </c>
      <c r="AJ231" s="12">
        <v>115.55879996252499</v>
      </c>
      <c r="AK231" s="12">
        <v>70.876674348351813</v>
      </c>
      <c r="AL231" s="11">
        <v>72.082548056353161</v>
      </c>
      <c r="AM231" s="10">
        <v>58.812892499495675</v>
      </c>
      <c r="AN231" s="12">
        <v>101.53830302941944</v>
      </c>
      <c r="AO231" s="12">
        <v>130.7568559758019</v>
      </c>
      <c r="AP231" s="11">
        <v>14.109581348935182</v>
      </c>
      <c r="AQ231" s="10">
        <v>107.80377160319567</v>
      </c>
      <c r="AR231" s="12"/>
      <c r="AS231" s="12">
        <v>75.869091429239276</v>
      </c>
      <c r="AT231" s="11">
        <v>174.33849081870093</v>
      </c>
      <c r="AU231" s="140">
        <v>73.400313991090343</v>
      </c>
    </row>
    <row r="232" spans="1:47" s="9" customFormat="1">
      <c r="A232" s="7">
        <v>38260</v>
      </c>
      <c r="B232" s="10"/>
      <c r="C232" s="11">
        <v>84.966012400866632</v>
      </c>
      <c r="D232" s="10">
        <v>69.548709353898602</v>
      </c>
      <c r="E232" s="12">
        <v>74.664246990564337</v>
      </c>
      <c r="F232" s="12"/>
      <c r="G232" s="12">
        <v>79.573924251291956</v>
      </c>
      <c r="H232" s="12">
        <v>89.956188356967999</v>
      </c>
      <c r="I232" s="12">
        <v>94.692099863926259</v>
      </c>
      <c r="J232" s="12">
        <v>60.073163100659279</v>
      </c>
      <c r="K232" s="12">
        <v>100</v>
      </c>
      <c r="L232" s="186">
        <v>38.133564374226232</v>
      </c>
      <c r="M232" s="10">
        <v>83.394055275061703</v>
      </c>
      <c r="N232" s="12">
        <v>97.87628353569761</v>
      </c>
      <c r="O232" s="11"/>
      <c r="P232" s="10">
        <v>74.944986282094078</v>
      </c>
      <c r="Q232" s="31">
        <v>44.561279137905863</v>
      </c>
      <c r="R232" s="31">
        <v>29.949227788723771</v>
      </c>
      <c r="S232" s="31">
        <v>44.344798900628476</v>
      </c>
      <c r="T232" s="31">
        <v>32.819293378087643</v>
      </c>
      <c r="U232" s="31">
        <v>49.449535486304441</v>
      </c>
      <c r="V232" s="31">
        <v>71.407462059075527</v>
      </c>
      <c r="W232" s="31">
        <v>33.174830506223451</v>
      </c>
      <c r="X232" s="31">
        <v>67.349614605645797</v>
      </c>
      <c r="Y232" s="31">
        <v>35.489919391345346</v>
      </c>
      <c r="Z232" s="11">
        <v>103.04070983933005</v>
      </c>
      <c r="AA232" s="10">
        <v>88.368605073969519</v>
      </c>
      <c r="AB232" s="12">
        <v>96.734572063457577</v>
      </c>
      <c r="AC232" s="12">
        <v>61.264924989277972</v>
      </c>
      <c r="AD232" s="12">
        <v>116.28380451568239</v>
      </c>
      <c r="AE232" s="12">
        <v>85.977101959991856</v>
      </c>
      <c r="AF232" s="44">
        <v>80.886038240018593</v>
      </c>
      <c r="AG232" s="10">
        <v>99.758732983425659</v>
      </c>
      <c r="AH232" s="12">
        <v>92.339434725431559</v>
      </c>
      <c r="AI232" s="12">
        <v>105.6329344421481</v>
      </c>
      <c r="AJ232" s="12">
        <v>113.64968057545477</v>
      </c>
      <c r="AK232" s="12">
        <v>69.310188522426671</v>
      </c>
      <c r="AL232" s="11">
        <v>70.839495677743898</v>
      </c>
      <c r="AM232" s="10">
        <v>58.356113435297871</v>
      </c>
      <c r="AN232" s="12">
        <v>99.76785322591023</v>
      </c>
      <c r="AO232" s="12">
        <v>128.24872063152105</v>
      </c>
      <c r="AP232" s="11">
        <v>14.295660234644005</v>
      </c>
      <c r="AQ232" s="10">
        <v>109.60423921872979</v>
      </c>
      <c r="AR232" s="12"/>
      <c r="AS232" s="12">
        <v>73.449877515327074</v>
      </c>
      <c r="AT232" s="11">
        <v>172.62749258495006</v>
      </c>
      <c r="AU232" s="140">
        <v>72.077766864527078</v>
      </c>
    </row>
    <row r="233" spans="1:47" s="9" customFormat="1">
      <c r="A233" s="7">
        <v>38289</v>
      </c>
      <c r="B233" s="10"/>
      <c r="C233" s="11">
        <v>87.529349189923352</v>
      </c>
      <c r="D233" s="10">
        <v>72.751151100987229</v>
      </c>
      <c r="E233" s="12">
        <v>76.542483387719585</v>
      </c>
      <c r="F233" s="12"/>
      <c r="G233" s="12">
        <v>78.637138269632928</v>
      </c>
      <c r="H233" s="12">
        <v>93.801299398364179</v>
      </c>
      <c r="I233" s="12">
        <v>96.189704247963803</v>
      </c>
      <c r="J233" s="12">
        <v>60.750658888152401</v>
      </c>
      <c r="K233" s="12">
        <v>101.95768218769967</v>
      </c>
      <c r="L233" s="186">
        <v>39.041380811862638</v>
      </c>
      <c r="M233" s="10">
        <v>85.849185297075095</v>
      </c>
      <c r="N233" s="12">
        <v>98.10923095421083</v>
      </c>
      <c r="O233" s="11"/>
      <c r="P233" s="10">
        <v>77.804173369550583</v>
      </c>
      <c r="Q233" s="31">
        <v>47.383287224366235</v>
      </c>
      <c r="R233" s="31">
        <v>32.174872350127266</v>
      </c>
      <c r="S233" s="31">
        <v>47.012465365397929</v>
      </c>
      <c r="T233" s="31">
        <v>34.535032709399673</v>
      </c>
      <c r="U233" s="31">
        <v>52.00502033549953</v>
      </c>
      <c r="V233" s="31">
        <v>76.119697887218308</v>
      </c>
      <c r="W233" s="31">
        <v>35.223504259529101</v>
      </c>
      <c r="X233" s="31">
        <v>69.14171365310338</v>
      </c>
      <c r="Y233" s="31">
        <v>36.781505685338715</v>
      </c>
      <c r="Z233" s="11">
        <v>101.70551554434195</v>
      </c>
      <c r="AA233" s="10">
        <v>88.422434010992262</v>
      </c>
      <c r="AB233" s="12">
        <v>96.877099918557391</v>
      </c>
      <c r="AC233" s="12">
        <v>60.42256214082974</v>
      </c>
      <c r="AD233" s="12">
        <v>119.5932635751108</v>
      </c>
      <c r="AE233" s="12">
        <v>85.477141926108118</v>
      </c>
      <c r="AF233" s="44">
        <v>80.352235596036834</v>
      </c>
      <c r="AG233" s="10">
        <v>102.50848123343626</v>
      </c>
      <c r="AH233" s="12">
        <v>96.546296093000109</v>
      </c>
      <c r="AI233" s="12">
        <v>103.92007692566889</v>
      </c>
      <c r="AJ233" s="12">
        <v>112.04354209543609</v>
      </c>
      <c r="AK233" s="12">
        <v>70.105864559864571</v>
      </c>
      <c r="AL233" s="11">
        <v>73.174807115799112</v>
      </c>
      <c r="AM233" s="10">
        <v>57.970576230206646</v>
      </c>
      <c r="AN233" s="12">
        <v>99.410370392699519</v>
      </c>
      <c r="AO233" s="12">
        <v>126.66800090281576</v>
      </c>
      <c r="AP233" s="11">
        <v>14.169071145422555</v>
      </c>
      <c r="AQ233" s="10">
        <v>108.28110955189085</v>
      </c>
      <c r="AR233" s="12"/>
      <c r="AS233" s="12">
        <v>73.068592434462758</v>
      </c>
      <c r="AT233" s="11">
        <v>172.35678488185431</v>
      </c>
      <c r="AU233" s="140">
        <v>72.046381427756216</v>
      </c>
    </row>
    <row r="234" spans="1:47" s="9" customFormat="1">
      <c r="A234" s="7">
        <v>38321</v>
      </c>
      <c r="B234" s="10"/>
      <c r="C234" s="11">
        <v>88.60771336248699</v>
      </c>
      <c r="D234" s="10">
        <v>73.421688850921356</v>
      </c>
      <c r="E234" s="12">
        <v>79.774030839802123</v>
      </c>
      <c r="F234" s="12"/>
      <c r="G234" s="12">
        <v>78.249936794553818</v>
      </c>
      <c r="H234" s="12">
        <v>93.746173694144147</v>
      </c>
      <c r="I234" s="12">
        <v>96.082933667986197</v>
      </c>
      <c r="J234" s="12">
        <v>59.145346434326839</v>
      </c>
      <c r="K234" s="12">
        <v>101.60814579460558</v>
      </c>
      <c r="L234" s="186">
        <v>41.32631957546085</v>
      </c>
      <c r="M234" s="10">
        <v>87.540630613440214</v>
      </c>
      <c r="N234" s="12">
        <v>99.673668623008851</v>
      </c>
      <c r="O234" s="11"/>
      <c r="P234" s="10">
        <v>78.367601565703765</v>
      </c>
      <c r="Q234" s="31">
        <v>47.93441359612288</v>
      </c>
      <c r="R234" s="31">
        <v>32.495149252993649</v>
      </c>
      <c r="S234" s="31">
        <v>48.080261767725496</v>
      </c>
      <c r="T234" s="31">
        <v>35.368704670833282</v>
      </c>
      <c r="U234" s="31">
        <v>53.079822591090419</v>
      </c>
      <c r="V234" s="31">
        <v>78.532361980774041</v>
      </c>
      <c r="W234" s="31">
        <v>35.760684722379523</v>
      </c>
      <c r="X234" s="31">
        <v>71.194822543092172</v>
      </c>
      <c r="Y234" s="31">
        <v>36.00702279749089</v>
      </c>
      <c r="Z234" s="11">
        <v>101.52126933068844</v>
      </c>
      <c r="AA234" s="10">
        <v>89.19498645625319</v>
      </c>
      <c r="AB234" s="12">
        <v>98.147797820637834</v>
      </c>
      <c r="AC234" s="12">
        <v>59.630424165451181</v>
      </c>
      <c r="AD234" s="12">
        <v>123.10528998915629</v>
      </c>
      <c r="AE234" s="12">
        <v>85.85561518704985</v>
      </c>
      <c r="AF234" s="44">
        <v>80.362138466770645</v>
      </c>
      <c r="AG234" s="10">
        <v>106.32458543876243</v>
      </c>
      <c r="AH234" s="12">
        <v>101.28080136931008</v>
      </c>
      <c r="AI234" s="12">
        <v>102.71179555184969</v>
      </c>
      <c r="AJ234" s="12">
        <v>111.55566596328271</v>
      </c>
      <c r="AK234" s="12">
        <v>73.451209563504278</v>
      </c>
      <c r="AL234" s="11">
        <v>74.863335479991548</v>
      </c>
      <c r="AM234" s="10">
        <v>57.524793745000345</v>
      </c>
      <c r="AN234" s="12">
        <v>98.930455303220228</v>
      </c>
      <c r="AO234" s="12">
        <v>124.95784357933077</v>
      </c>
      <c r="AP234" s="11">
        <v>14.318660170157404</v>
      </c>
      <c r="AQ234" s="10">
        <v>109.52480771744146</v>
      </c>
      <c r="AR234" s="12"/>
      <c r="AS234" s="12">
        <v>71.009108615054856</v>
      </c>
      <c r="AT234" s="11">
        <v>171.81945612029438</v>
      </c>
      <c r="AU234" s="140">
        <v>71.681275643033828</v>
      </c>
    </row>
    <row r="235" spans="1:47" s="9" customFormat="1">
      <c r="A235" s="7">
        <v>38352</v>
      </c>
      <c r="B235" s="10"/>
      <c r="C235" s="11">
        <v>88.3186310528083</v>
      </c>
      <c r="D235" s="10">
        <v>73.614308438953998</v>
      </c>
      <c r="E235" s="12">
        <v>79.677720954942515</v>
      </c>
      <c r="F235" s="12"/>
      <c r="G235" s="12">
        <v>78.094435660130856</v>
      </c>
      <c r="H235" s="12">
        <v>93.277961582796948</v>
      </c>
      <c r="I235" s="12">
        <v>95.385442574079988</v>
      </c>
      <c r="J235" s="12">
        <v>58.550836342838487</v>
      </c>
      <c r="K235" s="12">
        <v>100.58924772422489</v>
      </c>
      <c r="L235" s="186">
        <v>41.289720356689841</v>
      </c>
      <c r="M235" s="10">
        <v>88.596006681293673</v>
      </c>
      <c r="N235" s="12">
        <v>100.66486837507169</v>
      </c>
      <c r="O235" s="11"/>
      <c r="P235" s="10">
        <v>80.345543755062295</v>
      </c>
      <c r="Q235" s="31">
        <v>49.200559007209215</v>
      </c>
      <c r="R235" s="31">
        <v>33.45255696109011</v>
      </c>
      <c r="S235" s="31">
        <v>49.474034998409635</v>
      </c>
      <c r="T235" s="31">
        <v>36.108966247703762</v>
      </c>
      <c r="U235" s="31">
        <v>54.269305833643791</v>
      </c>
      <c r="V235" s="31">
        <v>80.584564228115241</v>
      </c>
      <c r="W235" s="31">
        <v>36.514971332336771</v>
      </c>
      <c r="X235" s="31">
        <v>72.166467354881391</v>
      </c>
      <c r="Y235" s="31">
        <v>36.276077256915833</v>
      </c>
      <c r="Z235" s="11">
        <v>99.633473406105153</v>
      </c>
      <c r="AA235" s="10">
        <v>89.77448101992843</v>
      </c>
      <c r="AB235" s="12">
        <v>96.662934263380606</v>
      </c>
      <c r="AC235" s="12">
        <v>60.165648626378456</v>
      </c>
      <c r="AD235" s="12">
        <v>123.48829572269426</v>
      </c>
      <c r="AE235" s="12">
        <v>86.638210414512628</v>
      </c>
      <c r="AF235" s="44">
        <v>79.912872533853175</v>
      </c>
      <c r="AG235" s="10">
        <v>105.69138671959968</v>
      </c>
      <c r="AH235" s="12">
        <v>101.30761239264076</v>
      </c>
      <c r="AI235" s="12">
        <v>104.11062108914932</v>
      </c>
      <c r="AJ235" s="12">
        <v>112.67175792905759</v>
      </c>
      <c r="AK235" s="12">
        <v>73.226488462459187</v>
      </c>
      <c r="AL235" s="11">
        <v>75.738775627548591</v>
      </c>
      <c r="AM235" s="10">
        <v>57.336259965715684</v>
      </c>
      <c r="AN235" s="12">
        <v>98.955739732560559</v>
      </c>
      <c r="AO235" s="12">
        <v>125.26453103358533</v>
      </c>
      <c r="AP235" s="11">
        <v>14.204394253213243</v>
      </c>
      <c r="AQ235" s="10">
        <v>109.94028889819047</v>
      </c>
      <c r="AR235" s="12"/>
      <c r="AS235" s="12">
        <v>71.218651070291941</v>
      </c>
      <c r="AT235" s="11">
        <v>171.39735027446102</v>
      </c>
      <c r="AU235" s="140">
        <v>71.591683885621379</v>
      </c>
    </row>
    <row r="236" spans="1:47" s="9" customFormat="1">
      <c r="A236" s="7">
        <v>38383</v>
      </c>
      <c r="B236" s="10"/>
      <c r="C236" s="11">
        <v>86.21779594497238</v>
      </c>
      <c r="D236" s="10">
        <v>71.470253242057353</v>
      </c>
      <c r="E236" s="12">
        <v>75.698064585828746</v>
      </c>
      <c r="F236" s="12"/>
      <c r="G236" s="12">
        <v>76.759011685830998</v>
      </c>
      <c r="H236" s="12">
        <v>90.886077226899118</v>
      </c>
      <c r="I236" s="12">
        <v>94.565246957115818</v>
      </c>
      <c r="J236" s="12">
        <v>56.478925288038326</v>
      </c>
      <c r="K236" s="12">
        <v>97.58884275629687</v>
      </c>
      <c r="L236" s="186">
        <v>40.182526843026977</v>
      </c>
      <c r="M236" s="10">
        <v>85.678793649554123</v>
      </c>
      <c r="N236" s="12">
        <v>100.48675332904644</v>
      </c>
      <c r="O236" s="11"/>
      <c r="P236" s="10">
        <v>76.223450305398742</v>
      </c>
      <c r="Q236" s="31">
        <v>47.958612335552864</v>
      </c>
      <c r="R236" s="31">
        <v>31.776918937447846</v>
      </c>
      <c r="S236" s="31">
        <v>47.666980741424851</v>
      </c>
      <c r="T236" s="31">
        <v>34.012546174687799</v>
      </c>
      <c r="U236" s="31">
        <v>51.684137192234893</v>
      </c>
      <c r="V236" s="31">
        <v>80.071350273206988</v>
      </c>
      <c r="W236" s="31">
        <v>34.316290267559886</v>
      </c>
      <c r="X236" s="31">
        <v>69.485140174046137</v>
      </c>
      <c r="Y236" s="31">
        <v>35.202045791838373</v>
      </c>
      <c r="Z236" s="11">
        <v>100.73713622895362</v>
      </c>
      <c r="AA236" s="10">
        <v>87.032523277507522</v>
      </c>
      <c r="AB236" s="12">
        <v>97.918498967038317</v>
      </c>
      <c r="AC236" s="12">
        <v>59.95715907167245</v>
      </c>
      <c r="AD236" s="12">
        <v>118.00947851189463</v>
      </c>
      <c r="AE236" s="12">
        <v>86.032233722747009</v>
      </c>
      <c r="AF236" s="44">
        <v>78.305045371241206</v>
      </c>
      <c r="AG236" s="10">
        <v>100.83510115173834</v>
      </c>
      <c r="AH236" s="12">
        <v>95.280608714067611</v>
      </c>
      <c r="AI236" s="12">
        <v>103.63661157927089</v>
      </c>
      <c r="AJ236" s="12">
        <v>113.03938859767774</v>
      </c>
      <c r="AK236" s="12">
        <v>70.001945314159869</v>
      </c>
      <c r="AL236" s="11">
        <v>72.47262249900372</v>
      </c>
      <c r="AM236" s="10">
        <v>58.446564251690049</v>
      </c>
      <c r="AN236" s="12">
        <v>101.02388743727946</v>
      </c>
      <c r="AO236" s="12">
        <v>127.3138577196063</v>
      </c>
      <c r="AP236" s="11">
        <v>14.267935109499238</v>
      </c>
      <c r="AQ236" s="10">
        <v>108.85173854703089</v>
      </c>
      <c r="AR236" s="12"/>
      <c r="AS236" s="12">
        <v>71.235793996479643</v>
      </c>
      <c r="AT236" s="11">
        <v>172.77404204951497</v>
      </c>
      <c r="AU236" s="140">
        <v>70.981568925902621</v>
      </c>
    </row>
    <row r="237" spans="1:47" s="9" customFormat="1">
      <c r="A237" s="7">
        <v>38411</v>
      </c>
      <c r="B237" s="10"/>
      <c r="C237" s="11">
        <v>87.546056179214261</v>
      </c>
      <c r="D237" s="10">
        <v>71.811566654590195</v>
      </c>
      <c r="E237" s="12">
        <v>73.383055538486786</v>
      </c>
      <c r="F237" s="12"/>
      <c r="G237" s="12">
        <v>76.155686565440277</v>
      </c>
      <c r="H237" s="12">
        <v>89.211915101003939</v>
      </c>
      <c r="I237" s="12">
        <v>94.056760954559962</v>
      </c>
      <c r="J237" s="12">
        <v>56.090454810767213</v>
      </c>
      <c r="K237" s="12">
        <v>96.999297034119508</v>
      </c>
      <c r="L237" s="186">
        <v>39.718847799651236</v>
      </c>
      <c r="M237" s="10">
        <v>84.524586086234976</v>
      </c>
      <c r="N237" s="12">
        <v>100.36990608884113</v>
      </c>
      <c r="O237" s="11">
        <v>100</v>
      </c>
      <c r="P237" s="10">
        <v>76.469472833199347</v>
      </c>
      <c r="Q237" s="31">
        <v>47.33032562985052</v>
      </c>
      <c r="R237" s="31">
        <v>31.497822068312576</v>
      </c>
      <c r="S237" s="31">
        <v>46.644734771537813</v>
      </c>
      <c r="T237" s="31">
        <v>33.238234188622187</v>
      </c>
      <c r="U237" s="31">
        <v>50.836543897192932</v>
      </c>
      <c r="V237" s="31">
        <v>79.42127294659123</v>
      </c>
      <c r="W237" s="31">
        <v>33.694512431999698</v>
      </c>
      <c r="X237" s="31">
        <v>67.481656511059782</v>
      </c>
      <c r="Y237" s="31">
        <v>34.792279144808049</v>
      </c>
      <c r="Z237" s="11">
        <v>99.215177079743484</v>
      </c>
      <c r="AA237" s="10">
        <v>85.259801915392998</v>
      </c>
      <c r="AB237" s="12">
        <v>99.867165885247161</v>
      </c>
      <c r="AC237" s="12">
        <v>58.842866931887841</v>
      </c>
      <c r="AD237" s="12">
        <v>118.35267724889189</v>
      </c>
      <c r="AE237" s="12">
        <v>85.701583142533963</v>
      </c>
      <c r="AF237" s="44">
        <v>77.523882957966734</v>
      </c>
      <c r="AG237" s="10">
        <v>97.607321359700379</v>
      </c>
      <c r="AH237" s="12">
        <v>93.9227185084669</v>
      </c>
      <c r="AI237" s="12">
        <v>102.02764830760958</v>
      </c>
      <c r="AJ237" s="12">
        <v>112.2151023566707</v>
      </c>
      <c r="AK237" s="12">
        <v>67.80933656002361</v>
      </c>
      <c r="AL237" s="11">
        <v>69.612087323263523</v>
      </c>
      <c r="AM237" s="10">
        <v>58.316543542348995</v>
      </c>
      <c r="AN237" s="12">
        <v>99.369665969218985</v>
      </c>
      <c r="AO237" s="12">
        <v>124.84342980525295</v>
      </c>
      <c r="AP237" s="11">
        <v>14.579241136294129</v>
      </c>
      <c r="AQ237" s="10">
        <v>108.7878058488662</v>
      </c>
      <c r="AR237" s="12"/>
      <c r="AS237" s="12">
        <v>70.618735880694473</v>
      </c>
      <c r="AT237" s="11">
        <v>171.28948471256237</v>
      </c>
      <c r="AU237" s="140">
        <v>71.013872495090851</v>
      </c>
    </row>
    <row r="238" spans="1:47" s="9" customFormat="1">
      <c r="A238" s="7">
        <v>38442</v>
      </c>
      <c r="B238" s="10"/>
      <c r="C238" s="11">
        <v>87.651198630171706</v>
      </c>
      <c r="D238" s="10">
        <v>70.761554907684143</v>
      </c>
      <c r="E238" s="12">
        <v>71.32408838413869</v>
      </c>
      <c r="F238" s="12"/>
      <c r="G238" s="12">
        <v>75.424215231869198</v>
      </c>
      <c r="H238" s="12">
        <v>86.902137334134011</v>
      </c>
      <c r="I238" s="12">
        <v>92.838722589962245</v>
      </c>
      <c r="J238" s="12">
        <v>55.024683750924488</v>
      </c>
      <c r="K238" s="12">
        <v>95.843681717044404</v>
      </c>
      <c r="L238" s="186">
        <v>38.137944010720346</v>
      </c>
      <c r="M238" s="10">
        <v>83.287889994436171</v>
      </c>
      <c r="N238" s="12">
        <v>98.911128974190959</v>
      </c>
      <c r="O238" s="11">
        <v>97.240966414646167</v>
      </c>
      <c r="P238" s="10">
        <v>73.626281505012287</v>
      </c>
      <c r="Q238" s="31">
        <v>45.42766508194164</v>
      </c>
      <c r="R238" s="31">
        <v>30.142092972643535</v>
      </c>
      <c r="S238" s="31">
        <v>44.737768017892044</v>
      </c>
      <c r="T238" s="31">
        <v>31.550420920557453</v>
      </c>
      <c r="U238" s="31">
        <v>48.798929343871031</v>
      </c>
      <c r="V238" s="31">
        <v>75.745436677282186</v>
      </c>
      <c r="W238" s="31">
        <v>32.023620132029436</v>
      </c>
      <c r="X238" s="31">
        <v>65.159754463281857</v>
      </c>
      <c r="Y238" s="31">
        <v>34.47133940876553</v>
      </c>
      <c r="Z238" s="11">
        <v>100.83947145408206</v>
      </c>
      <c r="AA238" s="10">
        <v>84.321818470607312</v>
      </c>
      <c r="AB238" s="12">
        <v>100.85473750157786</v>
      </c>
      <c r="AC238" s="12">
        <v>59.372550502973084</v>
      </c>
      <c r="AD238" s="12">
        <v>114.45125550535715</v>
      </c>
      <c r="AE238" s="12">
        <v>84.525615902726273</v>
      </c>
      <c r="AF238" s="44">
        <v>77.291385957190826</v>
      </c>
      <c r="AG238" s="10">
        <v>94.112246029711443</v>
      </c>
      <c r="AH238" s="12">
        <v>89.721585016259098</v>
      </c>
      <c r="AI238" s="12">
        <v>101.45130986622814</v>
      </c>
      <c r="AJ238" s="12">
        <v>111.3046202875757</v>
      </c>
      <c r="AK238" s="12">
        <v>65.582695970632031</v>
      </c>
      <c r="AL238" s="11">
        <v>68.168322222086857</v>
      </c>
      <c r="AM238" s="10">
        <v>58.871244851853753</v>
      </c>
      <c r="AN238" s="12">
        <v>100.27797675563295</v>
      </c>
      <c r="AO238" s="12">
        <v>125.9037584053463</v>
      </c>
      <c r="AP238" s="11">
        <v>14.658858112364914</v>
      </c>
      <c r="AQ238" s="10">
        <v>108.79715718021221</v>
      </c>
      <c r="AR238" s="12"/>
      <c r="AS238" s="12">
        <v>70.305606574423919</v>
      </c>
      <c r="AT238" s="11">
        <v>173.38026528337082</v>
      </c>
      <c r="AU238" s="140">
        <v>70.340419515299118</v>
      </c>
    </row>
    <row r="239" spans="1:47" s="9" customFormat="1">
      <c r="A239" s="7">
        <v>38471</v>
      </c>
      <c r="B239" s="10"/>
      <c r="C239" s="11">
        <v>88.766396798534004</v>
      </c>
      <c r="D239" s="10">
        <v>68.940153948343109</v>
      </c>
      <c r="E239" s="12">
        <v>70.793656220938502</v>
      </c>
      <c r="F239" s="12">
        <v>100</v>
      </c>
      <c r="G239" s="12">
        <v>76.107816763332721</v>
      </c>
      <c r="H239" s="12">
        <v>87.194828105686085</v>
      </c>
      <c r="I239" s="12">
        <v>93.114838207911987</v>
      </c>
      <c r="J239" s="12">
        <v>55.00230659118477</v>
      </c>
      <c r="K239" s="12">
        <v>95.961896872257284</v>
      </c>
      <c r="L239" s="186">
        <v>37.94385493050703</v>
      </c>
      <c r="M239" s="10">
        <v>82.330604177697339</v>
      </c>
      <c r="N239" s="12">
        <v>98.210550855530954</v>
      </c>
      <c r="O239" s="11">
        <v>98.155007011813282</v>
      </c>
      <c r="P239" s="10">
        <v>72.135582310176474</v>
      </c>
      <c r="Q239" s="31">
        <v>43.84581063475472</v>
      </c>
      <c r="R239" s="31">
        <v>29.297751312249233</v>
      </c>
      <c r="S239" s="31">
        <v>43.659819456240982</v>
      </c>
      <c r="T239" s="31">
        <v>30.46433158351093</v>
      </c>
      <c r="U239" s="31">
        <v>47.480656723315832</v>
      </c>
      <c r="V239" s="31">
        <v>72.504280283352372</v>
      </c>
      <c r="W239" s="31">
        <v>30.997262232578109</v>
      </c>
      <c r="X239" s="31">
        <v>62.372838330829474</v>
      </c>
      <c r="Y239" s="31">
        <v>34.523591817416992</v>
      </c>
      <c r="Z239" s="11">
        <v>101.25354453155748</v>
      </c>
      <c r="AA239" s="10">
        <v>86.181198972166655</v>
      </c>
      <c r="AB239" s="12">
        <v>102.06580134148106</v>
      </c>
      <c r="AC239" s="12">
        <v>58.681790226431396</v>
      </c>
      <c r="AD239" s="12">
        <v>110.42900907685689</v>
      </c>
      <c r="AE239" s="12">
        <v>86.006929396958924</v>
      </c>
      <c r="AF239" s="44">
        <v>75.567267556193698</v>
      </c>
      <c r="AG239" s="10">
        <v>93.186165811342278</v>
      </c>
      <c r="AH239" s="12">
        <v>87.999463796195769</v>
      </c>
      <c r="AI239" s="12">
        <v>103.26636869934715</v>
      </c>
      <c r="AJ239" s="12">
        <v>113.09216624214335</v>
      </c>
      <c r="AK239" s="12">
        <v>64.926132049783575</v>
      </c>
      <c r="AL239" s="11">
        <v>68.714337027290355</v>
      </c>
      <c r="AM239" s="10">
        <v>61.116649069373608</v>
      </c>
      <c r="AN239" s="12">
        <v>99.73885207994752</v>
      </c>
      <c r="AO239" s="12">
        <v>127.87774868503487</v>
      </c>
      <c r="AP239" s="11">
        <v>14.732789222366415</v>
      </c>
      <c r="AQ239" s="10">
        <v>106.56053253512255</v>
      </c>
      <c r="AR239" s="12"/>
      <c r="AS239" s="12">
        <v>71.288836244751579</v>
      </c>
      <c r="AT239" s="11">
        <v>176.15389939126561</v>
      </c>
      <c r="AU239" s="140">
        <v>68.972778659582502</v>
      </c>
    </row>
    <row r="240" spans="1:47" s="9" customFormat="1">
      <c r="A240" s="7">
        <v>38503</v>
      </c>
      <c r="B240" s="10"/>
      <c r="C240" s="11">
        <v>87.440429147275609</v>
      </c>
      <c r="D240" s="10">
        <v>70.829439040971081</v>
      </c>
      <c r="E240" s="12">
        <v>75.260732052287111</v>
      </c>
      <c r="F240" s="12">
        <v>104.92375452684996</v>
      </c>
      <c r="G240" s="12">
        <v>75.245760131512426</v>
      </c>
      <c r="H240" s="12">
        <v>87.952849336527024</v>
      </c>
      <c r="I240" s="12">
        <v>92.257915632405712</v>
      </c>
      <c r="J240" s="12">
        <v>55.645748548380588</v>
      </c>
      <c r="K240" s="12">
        <v>96.599955259893804</v>
      </c>
      <c r="L240" s="186">
        <v>40.13072988299615</v>
      </c>
      <c r="M240" s="10">
        <v>86.056732771395517</v>
      </c>
      <c r="N240" s="12">
        <v>100.30452390203153</v>
      </c>
      <c r="O240" s="11">
        <v>98.421836209601921</v>
      </c>
      <c r="P240" s="10">
        <v>76.689069076013851</v>
      </c>
      <c r="Q240" s="31">
        <v>47.369278105192876</v>
      </c>
      <c r="R240" s="31">
        <v>31.375742890895175</v>
      </c>
      <c r="S240" s="31">
        <v>47.252608278785367</v>
      </c>
      <c r="T240" s="31">
        <v>32.839076826395029</v>
      </c>
      <c r="U240" s="31">
        <v>51.584379774828939</v>
      </c>
      <c r="V240" s="31">
        <v>78.4555735763184</v>
      </c>
      <c r="W240" s="31">
        <v>33.305323564684713</v>
      </c>
      <c r="X240" s="31">
        <v>67.832788215012386</v>
      </c>
      <c r="Y240" s="31">
        <v>34.086226357356317</v>
      </c>
      <c r="Z240" s="11">
        <v>99.916046352087605</v>
      </c>
      <c r="AA240" s="10">
        <v>90.181868857711606</v>
      </c>
      <c r="AB240" s="12">
        <v>101.25749669738735</v>
      </c>
      <c r="AC240" s="12">
        <v>58.811554238158614</v>
      </c>
      <c r="AD240" s="12">
        <v>117.6349544008531</v>
      </c>
      <c r="AE240" s="12">
        <v>85.618450889396357</v>
      </c>
      <c r="AF240" s="44">
        <v>75.701179886856792</v>
      </c>
      <c r="AG240" s="10">
        <v>99.41102206873957</v>
      </c>
      <c r="AH240" s="12">
        <v>93.193507154488756</v>
      </c>
      <c r="AI240" s="12">
        <v>101.35492149735592</v>
      </c>
      <c r="AJ240" s="12">
        <v>111.90331481489643</v>
      </c>
      <c r="AK240" s="12">
        <v>68.81573460118473</v>
      </c>
      <c r="AL240" s="11">
        <v>72.277261913731664</v>
      </c>
      <c r="AM240" s="10">
        <v>59.298409404240594</v>
      </c>
      <c r="AN240" s="12">
        <v>98.182093115002004</v>
      </c>
      <c r="AO240" s="12">
        <v>124.95838573105932</v>
      </c>
      <c r="AP240" s="11">
        <v>14.367987433477875</v>
      </c>
      <c r="AQ240" s="10">
        <v>108.86364864826616</v>
      </c>
      <c r="AR240" s="12"/>
      <c r="AS240" s="12">
        <v>69.696515927475119</v>
      </c>
      <c r="AT240" s="11">
        <v>174.88353852788961</v>
      </c>
      <c r="AU240" s="140">
        <v>68.64173270992103</v>
      </c>
    </row>
    <row r="241" spans="1:47" s="9" customFormat="1">
      <c r="A241" s="7">
        <v>38533</v>
      </c>
      <c r="B241" s="10"/>
      <c r="C241" s="11">
        <v>87.950691187514934</v>
      </c>
      <c r="D241" s="10">
        <v>69.182776978493081</v>
      </c>
      <c r="E241" s="12">
        <v>75.524570960380615</v>
      </c>
      <c r="F241" s="12">
        <v>101.79421043912093</v>
      </c>
      <c r="G241" s="12">
        <v>73.625604663509591</v>
      </c>
      <c r="H241" s="12">
        <v>85.679747454038903</v>
      </c>
      <c r="I241" s="12">
        <v>90.975631146312381</v>
      </c>
      <c r="J241" s="12">
        <v>54.298349918284842</v>
      </c>
      <c r="K241" s="12">
        <v>93.890739932624612</v>
      </c>
      <c r="L241" s="186">
        <v>40.876829695925935</v>
      </c>
      <c r="M241" s="10">
        <v>85.96306025782458</v>
      </c>
      <c r="N241" s="12">
        <v>99.535979049756833</v>
      </c>
      <c r="O241" s="11">
        <v>99.593157805425477</v>
      </c>
      <c r="P241" s="10">
        <v>75.862974641145428</v>
      </c>
      <c r="Q241" s="31">
        <v>46.735996091563727</v>
      </c>
      <c r="R241" s="31">
        <v>30.717652827873305</v>
      </c>
      <c r="S241" s="31">
        <v>46.434413171607389</v>
      </c>
      <c r="T241" s="31">
        <v>32.273878586104857</v>
      </c>
      <c r="U241" s="31">
        <v>50.814284128502351</v>
      </c>
      <c r="V241" s="31">
        <v>77.375242814224961</v>
      </c>
      <c r="W241" s="31">
        <v>32.844357337354488</v>
      </c>
      <c r="X241" s="31">
        <v>66.340476227409326</v>
      </c>
      <c r="Y241" s="31">
        <v>33.739365118440077</v>
      </c>
      <c r="Z241" s="11">
        <v>99.214396215979704</v>
      </c>
      <c r="AA241" s="10">
        <v>90.881499189116241</v>
      </c>
      <c r="AB241" s="12">
        <v>102.95581259092441</v>
      </c>
      <c r="AC241" s="12">
        <v>59.417566015206503</v>
      </c>
      <c r="AD241" s="12">
        <v>117.62393270751652</v>
      </c>
      <c r="AE241" s="12">
        <v>86.654216688205437</v>
      </c>
      <c r="AF241" s="44">
        <v>76.134266574465258</v>
      </c>
      <c r="AG241" s="10">
        <v>99.723881799511119</v>
      </c>
      <c r="AH241" s="12">
        <v>92.822762905750494</v>
      </c>
      <c r="AI241" s="12">
        <v>102.63610027248995</v>
      </c>
      <c r="AJ241" s="12">
        <v>113.3543667532775</v>
      </c>
      <c r="AK241" s="12">
        <v>69.560952839490085</v>
      </c>
      <c r="AL241" s="11">
        <v>72.125761218749517</v>
      </c>
      <c r="AM241" s="10">
        <v>59.493803634221045</v>
      </c>
      <c r="AN241" s="12">
        <v>97.035784415663514</v>
      </c>
      <c r="AO241" s="12">
        <v>123.25358294198871</v>
      </c>
      <c r="AP241" s="11">
        <v>14.473754981843953</v>
      </c>
      <c r="AQ241" s="10">
        <v>110.6605209435934</v>
      </c>
      <c r="AR241" s="12"/>
      <c r="AS241" s="12">
        <v>67.820077279458246</v>
      </c>
      <c r="AT241" s="11">
        <v>176.32958223419627</v>
      </c>
      <c r="AU241" s="140">
        <v>69.348507827551956</v>
      </c>
    </row>
    <row r="242" spans="1:47" s="9" customFormat="1">
      <c r="A242" s="7">
        <v>38562</v>
      </c>
      <c r="B242" s="10"/>
      <c r="C242" s="11">
        <v>87.527677745899354</v>
      </c>
      <c r="D242" s="10">
        <v>70.767218691276227</v>
      </c>
      <c r="E242" s="12">
        <v>76.340649059998086</v>
      </c>
      <c r="F242" s="12">
        <v>102.58247686460219</v>
      </c>
      <c r="G242" s="12">
        <v>72.70622145429563</v>
      </c>
      <c r="H242" s="12">
        <v>87.751292676400411</v>
      </c>
      <c r="I242" s="12">
        <v>93.293580649223401</v>
      </c>
      <c r="J242" s="12">
        <v>55.240205370215222</v>
      </c>
      <c r="K242" s="12">
        <v>96.366410499144806</v>
      </c>
      <c r="L242" s="186">
        <v>41.391344698822415</v>
      </c>
      <c r="M242" s="10">
        <v>87.159393213411107</v>
      </c>
      <c r="N242" s="12">
        <v>99.731415795221551</v>
      </c>
      <c r="O242" s="11">
        <v>99.872808989653876</v>
      </c>
      <c r="P242" s="10">
        <v>76.212354839455855</v>
      </c>
      <c r="Q242" s="31">
        <v>47.795179622864552</v>
      </c>
      <c r="R242" s="31">
        <v>31.277801382871662</v>
      </c>
      <c r="S242" s="31">
        <v>47.79467028858587</v>
      </c>
      <c r="T242" s="31">
        <v>33.068427649550117</v>
      </c>
      <c r="U242" s="31">
        <v>51.725548159831277</v>
      </c>
      <c r="V242" s="31">
        <v>79.234722939229528</v>
      </c>
      <c r="W242" s="31">
        <v>33.153347455531815</v>
      </c>
      <c r="X242" s="31">
        <v>68.434276145634882</v>
      </c>
      <c r="Y242" s="31">
        <v>33.506545273750454</v>
      </c>
      <c r="Z242" s="11">
        <v>98.226323230668143</v>
      </c>
      <c r="AA242" s="10">
        <v>90.068265125999559</v>
      </c>
      <c r="AB242" s="12">
        <v>101.68171834857067</v>
      </c>
      <c r="AC242" s="12">
        <v>58.984716531325098</v>
      </c>
      <c r="AD242" s="12">
        <v>119.07309634291268</v>
      </c>
      <c r="AE242" s="12">
        <v>84.564946551295122</v>
      </c>
      <c r="AF242" s="44">
        <v>75.640192905378058</v>
      </c>
      <c r="AG242" s="10">
        <v>100.2823077401998</v>
      </c>
      <c r="AH242" s="12">
        <v>95.95365911891453</v>
      </c>
      <c r="AI242" s="12">
        <v>101.76041788888794</v>
      </c>
      <c r="AJ242" s="12">
        <v>111.22880123277955</v>
      </c>
      <c r="AK242" s="12">
        <v>69.84365777625294</v>
      </c>
      <c r="AL242" s="11">
        <v>72.864538785144788</v>
      </c>
      <c r="AM242" s="10">
        <v>58.079908335896789</v>
      </c>
      <c r="AN242" s="12">
        <v>96.295593621142601</v>
      </c>
      <c r="AO242" s="12">
        <v>121.48208939679795</v>
      </c>
      <c r="AP242" s="11">
        <v>14.459879027087794</v>
      </c>
      <c r="AQ242" s="10">
        <v>109.13948311794357</v>
      </c>
      <c r="AR242" s="12"/>
      <c r="AS242" s="12">
        <v>66.535567589795718</v>
      </c>
      <c r="AT242" s="11">
        <v>173.6511875731606</v>
      </c>
      <c r="AU242" s="140">
        <v>68.950767327249466</v>
      </c>
    </row>
    <row r="243" spans="1:47" s="9" customFormat="1">
      <c r="A243" s="7">
        <v>38595</v>
      </c>
      <c r="B243" s="10"/>
      <c r="C243" s="11">
        <v>87.95579683253807</v>
      </c>
      <c r="D243" s="10">
        <v>71.393056470022927</v>
      </c>
      <c r="E243" s="12">
        <v>75.695566438262773</v>
      </c>
      <c r="F243" s="12">
        <v>100.76786399776412</v>
      </c>
      <c r="G243" s="12">
        <v>72.940906875258591</v>
      </c>
      <c r="H243" s="12">
        <v>89.392808841538979</v>
      </c>
      <c r="I243" s="12">
        <v>93.009905501942541</v>
      </c>
      <c r="J243" s="12">
        <v>55.878549546051481</v>
      </c>
      <c r="K243" s="12">
        <v>96.668535860436307</v>
      </c>
      <c r="L243" s="186">
        <v>40.780437589080663</v>
      </c>
      <c r="M243" s="10">
        <v>87.659089026106486</v>
      </c>
      <c r="N243" s="12">
        <v>100.32219814236754</v>
      </c>
      <c r="O243" s="11">
        <v>99.368702141075232</v>
      </c>
      <c r="P243" s="10">
        <v>76.079295723459978</v>
      </c>
      <c r="Q243" s="31">
        <v>46.551825092896493</v>
      </c>
      <c r="R243" s="31">
        <v>30.773679146316834</v>
      </c>
      <c r="S243" s="31">
        <v>46.807965122465568</v>
      </c>
      <c r="T243" s="31">
        <v>32.53884454690489</v>
      </c>
      <c r="U243" s="31">
        <v>50.858992268101375</v>
      </c>
      <c r="V243" s="31">
        <v>77.769460439383948</v>
      </c>
      <c r="W243" s="31">
        <v>32.46416798994732</v>
      </c>
      <c r="X243" s="31">
        <v>67.395388707273</v>
      </c>
      <c r="Y243" s="31">
        <v>33.173772228703399</v>
      </c>
      <c r="Z243" s="11">
        <v>97.471858688026117</v>
      </c>
      <c r="AA243" s="10">
        <v>89.836773420496158</v>
      </c>
      <c r="AB243" s="12">
        <v>103.29672985476081</v>
      </c>
      <c r="AC243" s="12">
        <v>59.800671791855272</v>
      </c>
      <c r="AD243" s="12">
        <v>117.21451603385877</v>
      </c>
      <c r="AE243" s="12">
        <v>83.312424155587706</v>
      </c>
      <c r="AF243" s="44">
        <v>75.389677001054878</v>
      </c>
      <c r="AG243" s="10">
        <v>99.502767526406558</v>
      </c>
      <c r="AH243" s="12">
        <v>94.88904736129939</v>
      </c>
      <c r="AI243" s="12">
        <v>101.35434448547926</v>
      </c>
      <c r="AJ243" s="12">
        <v>110.40391934463301</v>
      </c>
      <c r="AK243" s="12">
        <v>69.167249447770914</v>
      </c>
      <c r="AL243" s="11">
        <v>72.386267968732298</v>
      </c>
      <c r="AM243" s="10">
        <v>58.232683927648146</v>
      </c>
      <c r="AN243" s="12">
        <v>93.909097491087508</v>
      </c>
      <c r="AO243" s="12">
        <v>120.61765498753701</v>
      </c>
      <c r="AP243" s="11">
        <v>14.580144291333339</v>
      </c>
      <c r="AQ243" s="10">
        <v>108.49508830505319</v>
      </c>
      <c r="AR243" s="12"/>
      <c r="AS243" s="12">
        <v>66.422493224023754</v>
      </c>
      <c r="AT243" s="11">
        <v>172.44357407240443</v>
      </c>
      <c r="AU243" s="140">
        <v>68.540796477357844</v>
      </c>
    </row>
    <row r="244" spans="1:47" s="9" customFormat="1">
      <c r="A244" s="7">
        <v>38625</v>
      </c>
      <c r="B244" s="10"/>
      <c r="C244" s="11">
        <v>88.718473661400736</v>
      </c>
      <c r="D244" s="10">
        <v>72.063811363005357</v>
      </c>
      <c r="E244" s="12">
        <v>76.272136109117781</v>
      </c>
      <c r="F244" s="12">
        <v>102.65592758983593</v>
      </c>
      <c r="G244" s="12">
        <v>72.930166116699098</v>
      </c>
      <c r="H244" s="12">
        <v>90.518041699895662</v>
      </c>
      <c r="I244" s="12">
        <v>94.202806265143579</v>
      </c>
      <c r="J244" s="12">
        <v>56.000161381908889</v>
      </c>
      <c r="K244" s="12">
        <v>97.29528142375149</v>
      </c>
      <c r="L244" s="186">
        <v>41.091812335392468</v>
      </c>
      <c r="M244" s="10">
        <v>88.340917024276479</v>
      </c>
      <c r="N244" s="12">
        <v>100.10190692201716</v>
      </c>
      <c r="O244" s="11">
        <v>100.7061583914541</v>
      </c>
      <c r="P244" s="10">
        <v>74.411189294118131</v>
      </c>
      <c r="Q244" s="31">
        <v>45.945394835759629</v>
      </c>
      <c r="R244" s="31">
        <v>30.193511189494661</v>
      </c>
      <c r="S244" s="31">
        <v>45.70326508862464</v>
      </c>
      <c r="T244" s="31">
        <v>31.55671157553574</v>
      </c>
      <c r="U244" s="31">
        <v>49.86681859432916</v>
      </c>
      <c r="V244" s="31">
        <v>76.08909543946352</v>
      </c>
      <c r="W244" s="31">
        <v>31.558448140691191</v>
      </c>
      <c r="X244" s="31">
        <v>65.958512585184579</v>
      </c>
      <c r="Y244" s="31">
        <v>32.668508655409205</v>
      </c>
      <c r="Z244" s="11">
        <v>96.06521167802822</v>
      </c>
      <c r="AA244" s="10">
        <v>88.474523378591584</v>
      </c>
      <c r="AB244" s="12">
        <v>104.3814535590403</v>
      </c>
      <c r="AC244" s="12">
        <v>59.68437030319982</v>
      </c>
      <c r="AD244" s="12">
        <v>115.62700130334413</v>
      </c>
      <c r="AE244" s="12">
        <v>82.047366987383839</v>
      </c>
      <c r="AF244" s="44">
        <v>75.559016547718585</v>
      </c>
      <c r="AG244" s="10">
        <v>99.248246705397122</v>
      </c>
      <c r="AH244" s="12">
        <v>96.934880891469518</v>
      </c>
      <c r="AI244" s="12">
        <v>100.71155166884593</v>
      </c>
      <c r="AJ244" s="12">
        <v>108.85752817281487</v>
      </c>
      <c r="AK244" s="12">
        <v>69.397152520326387</v>
      </c>
      <c r="AL244" s="11">
        <v>73.048695535144276</v>
      </c>
      <c r="AM244" s="10">
        <v>57.882858377685324</v>
      </c>
      <c r="AN244" s="12">
        <v>92.621349406133405</v>
      </c>
      <c r="AO244" s="12">
        <v>119.57379748017559</v>
      </c>
      <c r="AP244" s="11">
        <v>14.775445840394601</v>
      </c>
      <c r="AQ244" s="10">
        <v>108.64384974207803</v>
      </c>
      <c r="AR244" s="12"/>
      <c r="AS244" s="12">
        <v>66.377607032375778</v>
      </c>
      <c r="AT244" s="11">
        <v>171.37858274175966</v>
      </c>
      <c r="AU244" s="140">
        <v>68.771574703028477</v>
      </c>
    </row>
    <row r="245" spans="1:47" s="9" customFormat="1">
      <c r="A245" s="7">
        <v>38656</v>
      </c>
      <c r="B245" s="10"/>
      <c r="C245" s="11">
        <v>85.99643086858768</v>
      </c>
      <c r="D245" s="10">
        <v>70.46295966534251</v>
      </c>
      <c r="E245" s="12">
        <v>72.406921503291414</v>
      </c>
      <c r="F245" s="12">
        <v>99.486105078395241</v>
      </c>
      <c r="G245" s="12">
        <v>73.789988215180642</v>
      </c>
      <c r="H245" s="12">
        <v>90.088306903064208</v>
      </c>
      <c r="I245" s="12">
        <v>93.970875075435586</v>
      </c>
      <c r="J245" s="12">
        <v>56.183176511644874</v>
      </c>
      <c r="K245" s="12">
        <v>96.306901161540509</v>
      </c>
      <c r="L245" s="186">
        <v>37.777230617271449</v>
      </c>
      <c r="M245" s="10">
        <v>86.959231798342003</v>
      </c>
      <c r="N245" s="12">
        <v>96.88656279258781</v>
      </c>
      <c r="O245" s="11">
        <v>100.07769633265571</v>
      </c>
      <c r="P245" s="10">
        <v>71.118803300926686</v>
      </c>
      <c r="Q245" s="31">
        <v>46.136687540171692</v>
      </c>
      <c r="R245" s="31">
        <v>29.613749447491216</v>
      </c>
      <c r="S245" s="31">
        <v>45.740983479610406</v>
      </c>
      <c r="T245" s="31">
        <v>30.994509768694634</v>
      </c>
      <c r="U245" s="31">
        <v>48.726494546702611</v>
      </c>
      <c r="V245" s="31">
        <v>76.055315445923341</v>
      </c>
      <c r="W245" s="31">
        <v>30.933363960511613</v>
      </c>
      <c r="X245" s="31">
        <v>64.249236939959289</v>
      </c>
      <c r="Y245" s="31">
        <v>32.055810891212815</v>
      </c>
      <c r="Z245" s="11">
        <v>97.361432879906602</v>
      </c>
      <c r="AA245" s="10">
        <v>84.016182498695315</v>
      </c>
      <c r="AB245" s="12">
        <v>100.87936433895943</v>
      </c>
      <c r="AC245" s="12">
        <v>59.569019556366186</v>
      </c>
      <c r="AD245" s="12">
        <v>111.41178335060722</v>
      </c>
      <c r="AE245" s="12">
        <v>82.398737851457454</v>
      </c>
      <c r="AF245" s="44">
        <v>75.086606235908732</v>
      </c>
      <c r="AG245" s="10">
        <v>94.033615473879223</v>
      </c>
      <c r="AH245" s="12">
        <v>91.791164956694431</v>
      </c>
      <c r="AI245" s="12">
        <v>101.26081406638197</v>
      </c>
      <c r="AJ245" s="12">
        <v>108.52040561199239</v>
      </c>
      <c r="AK245" s="12">
        <v>66.032657175179096</v>
      </c>
      <c r="AL245" s="11">
        <v>69.866061201468227</v>
      </c>
      <c r="AM245" s="10">
        <v>57.848003611768803</v>
      </c>
      <c r="AN245" s="12">
        <v>94.205517341509065</v>
      </c>
      <c r="AO245" s="12">
        <v>122.43983995782824</v>
      </c>
      <c r="AP245" s="11">
        <v>14.735276424829062</v>
      </c>
      <c r="AQ245" s="10">
        <v>107.2477090326871</v>
      </c>
      <c r="AR245" s="12"/>
      <c r="AS245" s="12">
        <v>67.419645533790785</v>
      </c>
      <c r="AT245" s="11">
        <v>173.93796888303476</v>
      </c>
      <c r="AU245" s="140">
        <v>68.649299601619845</v>
      </c>
    </row>
    <row r="246" spans="1:47" s="9" customFormat="1">
      <c r="A246" s="7">
        <v>38686</v>
      </c>
      <c r="B246" s="10"/>
      <c r="C246" s="11">
        <v>85.452386592706546</v>
      </c>
      <c r="D246" s="10">
        <v>71.77091259444974</v>
      </c>
      <c r="E246" s="12">
        <v>71.998730061454779</v>
      </c>
      <c r="F246" s="12">
        <v>98.865250299774743</v>
      </c>
      <c r="G246" s="12">
        <v>73.885145195706514</v>
      </c>
      <c r="H246" s="12">
        <v>91.043326727386074</v>
      </c>
      <c r="I246" s="12">
        <v>94.654972242462151</v>
      </c>
      <c r="J246" s="12">
        <v>56.702656474175015</v>
      </c>
      <c r="K246" s="12">
        <v>96.067180267281543</v>
      </c>
      <c r="L246" s="186">
        <v>36.706362656861415</v>
      </c>
      <c r="M246" s="10">
        <v>86.64799784976563</v>
      </c>
      <c r="N246" s="12">
        <v>95.487532185905181</v>
      </c>
      <c r="O246" s="11">
        <v>97.74110042186058</v>
      </c>
      <c r="P246" s="10">
        <v>69.88860522972881</v>
      </c>
      <c r="Q246" s="31">
        <v>45.721395684365298</v>
      </c>
      <c r="R246" s="31">
        <v>29.643210716665081</v>
      </c>
      <c r="S246" s="31">
        <v>45.574208866970828</v>
      </c>
      <c r="T246" s="31">
        <v>31.401823765252239</v>
      </c>
      <c r="U246" s="31">
        <v>48.082361444327297</v>
      </c>
      <c r="V246" s="31">
        <v>76.574757201886968</v>
      </c>
      <c r="W246" s="31">
        <v>31.410649582643419</v>
      </c>
      <c r="X246" s="31">
        <v>64.946672735940027</v>
      </c>
      <c r="Y246" s="31">
        <v>31.757093017677008</v>
      </c>
      <c r="Z246" s="11">
        <v>97.63707611998656</v>
      </c>
      <c r="AA246" s="10">
        <v>83.302710014788943</v>
      </c>
      <c r="AB246" s="12">
        <v>98.181048413955068</v>
      </c>
      <c r="AC246" s="12">
        <v>58.878221056852297</v>
      </c>
      <c r="AD246" s="12">
        <v>111.48682250200841</v>
      </c>
      <c r="AE246" s="12">
        <v>82.045892594619019</v>
      </c>
      <c r="AF246" s="44">
        <v>75.048888649933517</v>
      </c>
      <c r="AG246" s="10">
        <v>92.536561284302152</v>
      </c>
      <c r="AH246" s="12">
        <v>93.191507667678152</v>
      </c>
      <c r="AI246" s="12">
        <v>100.91122989003519</v>
      </c>
      <c r="AJ246" s="12">
        <v>105.98898246897501</v>
      </c>
      <c r="AK246" s="12">
        <v>64.747043285445855</v>
      </c>
      <c r="AL246" s="11">
        <v>69.726472310235962</v>
      </c>
      <c r="AM246" s="10">
        <v>56.81177533990197</v>
      </c>
      <c r="AN246" s="12">
        <v>93.648267560413586</v>
      </c>
      <c r="AO246" s="12">
        <v>121.15424247707642</v>
      </c>
      <c r="AP246" s="11">
        <v>14.685592184310339</v>
      </c>
      <c r="AQ246" s="10">
        <v>109.11848027060542</v>
      </c>
      <c r="AR246" s="12">
        <v>100</v>
      </c>
      <c r="AS246" s="12">
        <v>66.60029043093013</v>
      </c>
      <c r="AT246" s="11">
        <v>173.2499395972163</v>
      </c>
      <c r="AU246" s="140">
        <v>68.207804406055331</v>
      </c>
    </row>
    <row r="247" spans="1:47" s="9" customFormat="1">
      <c r="A247" s="7">
        <v>38716</v>
      </c>
      <c r="B247" s="10"/>
      <c r="C247" s="11">
        <v>86.64930898259037</v>
      </c>
      <c r="D247" s="10">
        <v>71.485477241688471</v>
      </c>
      <c r="E247" s="12">
        <v>71.368456576059856</v>
      </c>
      <c r="F247" s="12">
        <v>97.284621365504208</v>
      </c>
      <c r="G247" s="12">
        <v>73.802679032325187</v>
      </c>
      <c r="H247" s="12">
        <v>91.071109418733187</v>
      </c>
      <c r="I247" s="12">
        <v>95.60488254111057</v>
      </c>
      <c r="J247" s="12">
        <v>56.132617209332437</v>
      </c>
      <c r="K247" s="12">
        <v>96.177158035248027</v>
      </c>
      <c r="L247" s="186">
        <v>36.404915937726692</v>
      </c>
      <c r="M247" s="10">
        <v>86.343395032463093</v>
      </c>
      <c r="N247" s="12">
        <v>96.59957275534623</v>
      </c>
      <c r="O247" s="11">
        <v>97.779039313282837</v>
      </c>
      <c r="P247" s="10">
        <v>68.520679703138057</v>
      </c>
      <c r="Q247" s="31">
        <v>45.368064320235533</v>
      </c>
      <c r="R247" s="31">
        <v>29.315733086534411</v>
      </c>
      <c r="S247" s="31">
        <v>45.297924750361702</v>
      </c>
      <c r="T247" s="31">
        <v>30.627696037873154</v>
      </c>
      <c r="U247" s="31">
        <v>47.072145472577866</v>
      </c>
      <c r="V247" s="31">
        <v>75.961361693100571</v>
      </c>
      <c r="W247" s="31">
        <v>30.682679104051196</v>
      </c>
      <c r="X247" s="31">
        <v>64.002528346488816</v>
      </c>
      <c r="Y247" s="31">
        <v>31.358888923610213</v>
      </c>
      <c r="Z247" s="11">
        <v>97.708251763947473</v>
      </c>
      <c r="AA247" s="10">
        <v>82.774759460568532</v>
      </c>
      <c r="AB247" s="12">
        <v>98.017444253612013</v>
      </c>
      <c r="AC247" s="12">
        <v>59.444189919649951</v>
      </c>
      <c r="AD247" s="12">
        <v>109.95597588957249</v>
      </c>
      <c r="AE247" s="12">
        <v>82.796617374354781</v>
      </c>
      <c r="AF247" s="44">
        <v>74.151479606857038</v>
      </c>
      <c r="AG247" s="10">
        <v>91.614533649933762</v>
      </c>
      <c r="AH247" s="12">
        <v>93.644293775609924</v>
      </c>
      <c r="AI247" s="12">
        <v>101.04598329932921</v>
      </c>
      <c r="AJ247" s="12">
        <v>104.82652718142759</v>
      </c>
      <c r="AK247" s="12">
        <v>63.959833649519872</v>
      </c>
      <c r="AL247" s="11">
        <v>69.549635438554702</v>
      </c>
      <c r="AM247" s="10">
        <v>56.745021293812378</v>
      </c>
      <c r="AN247" s="12">
        <v>91.392244799183004</v>
      </c>
      <c r="AO247" s="12">
        <v>120.74955850856097</v>
      </c>
      <c r="AP247" s="11">
        <v>14.684998527262854</v>
      </c>
      <c r="AQ247" s="10">
        <v>110.19714195197065</v>
      </c>
      <c r="AR247" s="12">
        <v>99.044009014741974</v>
      </c>
      <c r="AS247" s="12">
        <v>65.806094419558107</v>
      </c>
      <c r="AT247" s="11">
        <v>172.91066503319249</v>
      </c>
      <c r="AU247" s="140">
        <v>68.310141189262268</v>
      </c>
    </row>
    <row r="248" spans="1:47" s="9" customFormat="1">
      <c r="A248" s="7">
        <v>38748</v>
      </c>
      <c r="B248" s="10"/>
      <c r="C248" s="11">
        <v>87.790659803552671</v>
      </c>
      <c r="D248" s="10">
        <v>72.67324700555146</v>
      </c>
      <c r="E248" s="12">
        <v>73.197723831887302</v>
      </c>
      <c r="F248" s="12">
        <v>99.438020347432655</v>
      </c>
      <c r="G248" s="12">
        <v>72.716371464859591</v>
      </c>
      <c r="H248" s="12">
        <v>92.255079905486241</v>
      </c>
      <c r="I248" s="12">
        <v>96.968493268523076</v>
      </c>
      <c r="J248" s="12">
        <v>58.295081609772893</v>
      </c>
      <c r="K248" s="12">
        <v>99.537666764746916</v>
      </c>
      <c r="L248" s="186">
        <v>36.546662313460835</v>
      </c>
      <c r="M248" s="10">
        <v>88.601278785182686</v>
      </c>
      <c r="N248" s="12">
        <v>97.948427526327336</v>
      </c>
      <c r="O248" s="11">
        <v>100.82766562696905</v>
      </c>
      <c r="P248" s="10">
        <v>68.49551920774978</v>
      </c>
      <c r="Q248" s="31">
        <v>44.788006694659678</v>
      </c>
      <c r="R248" s="31">
        <v>29.335186473283713</v>
      </c>
      <c r="S248" s="31">
        <v>45.184926552880441</v>
      </c>
      <c r="T248" s="31">
        <v>30.442671843068908</v>
      </c>
      <c r="U248" s="31">
        <v>46.703112403349877</v>
      </c>
      <c r="V248" s="31">
        <v>77.320701302443069</v>
      </c>
      <c r="W248" s="31">
        <v>30.269110508872537</v>
      </c>
      <c r="X248" s="31">
        <v>64.828245475577489</v>
      </c>
      <c r="Y248" s="31">
        <v>30.504163486762032</v>
      </c>
      <c r="Z248" s="11">
        <v>96.764122306966854</v>
      </c>
      <c r="AA248" s="10">
        <v>83.575808833078568</v>
      </c>
      <c r="AB248" s="12">
        <v>100.62196082941739</v>
      </c>
      <c r="AC248" s="12">
        <v>60.41768928619846</v>
      </c>
      <c r="AD248" s="12">
        <v>109.81203746204575</v>
      </c>
      <c r="AE248" s="12">
        <v>82.225087598909582</v>
      </c>
      <c r="AF248" s="44">
        <v>75.51518327902663</v>
      </c>
      <c r="AG248" s="10">
        <v>93.486762591259847</v>
      </c>
      <c r="AH248" s="12">
        <v>97.507164563187288</v>
      </c>
      <c r="AI248" s="12">
        <v>100.37607311116577</v>
      </c>
      <c r="AJ248" s="12">
        <v>104.29164026349322</v>
      </c>
      <c r="AK248" s="12">
        <v>65.375758106728256</v>
      </c>
      <c r="AL248" s="11">
        <v>71.55271931640354</v>
      </c>
      <c r="AM248" s="10">
        <v>55.14252540403848</v>
      </c>
      <c r="AN248" s="12">
        <v>87.622477978454569</v>
      </c>
      <c r="AO248" s="12">
        <v>117.59983457974327</v>
      </c>
      <c r="AP248" s="11">
        <v>14.813684065236412</v>
      </c>
      <c r="AQ248" s="10">
        <v>108.90689990091857</v>
      </c>
      <c r="AR248" s="12">
        <v>100.59038119621555</v>
      </c>
      <c r="AS248" s="12">
        <v>64.640003379199172</v>
      </c>
      <c r="AT248" s="11">
        <v>170.44642579139156</v>
      </c>
      <c r="AU248" s="140">
        <v>68.509671586330896</v>
      </c>
    </row>
    <row r="249" spans="1:47" s="9" customFormat="1">
      <c r="A249" s="7">
        <v>38776</v>
      </c>
      <c r="B249" s="10"/>
      <c r="C249" s="11">
        <v>87.448990358942197</v>
      </c>
      <c r="D249" s="10">
        <v>73.110118906221359</v>
      </c>
      <c r="E249" s="12">
        <v>72.071753244338595</v>
      </c>
      <c r="F249" s="12">
        <v>98.54339142848535</v>
      </c>
      <c r="G249" s="12">
        <v>71.868958437789615</v>
      </c>
      <c r="H249" s="12">
        <v>91.775148509917457</v>
      </c>
      <c r="I249" s="12">
        <v>95.811497504296909</v>
      </c>
      <c r="J249" s="12">
        <v>57.555616270860824</v>
      </c>
      <c r="K249" s="12">
        <v>96.810040210455341</v>
      </c>
      <c r="L249" s="186">
        <v>34.931464219501237</v>
      </c>
      <c r="M249" s="10">
        <v>88.368925697303709</v>
      </c>
      <c r="N249" s="12">
        <v>97.329235953719731</v>
      </c>
      <c r="O249" s="11">
        <v>99.196834767129843</v>
      </c>
      <c r="P249" s="10">
        <v>68.685499738881632</v>
      </c>
      <c r="Q249" s="31">
        <v>44.479450771236863</v>
      </c>
      <c r="R249" s="31">
        <v>28.892256846804649</v>
      </c>
      <c r="S249" s="31">
        <v>44.548099769477083</v>
      </c>
      <c r="T249" s="31">
        <v>30.110810610072637</v>
      </c>
      <c r="U249" s="31">
        <v>46.449027064962067</v>
      </c>
      <c r="V249" s="31">
        <v>76.816907870840708</v>
      </c>
      <c r="W249" s="31">
        <v>29.948718553809496</v>
      </c>
      <c r="X249" s="31">
        <v>64.845751386995147</v>
      </c>
      <c r="Y249" s="31">
        <v>30.43371621667454</v>
      </c>
      <c r="Z249" s="11">
        <v>97.557961171172806</v>
      </c>
      <c r="AA249" s="10">
        <v>84.200137241900677</v>
      </c>
      <c r="AB249" s="12">
        <v>100.43748558939411</v>
      </c>
      <c r="AC249" s="12">
        <v>59.527239376408637</v>
      </c>
      <c r="AD249" s="12">
        <v>107.48261130863639</v>
      </c>
      <c r="AE249" s="12">
        <v>81.986528023527583</v>
      </c>
      <c r="AF249" s="44">
        <v>73.670100076890535</v>
      </c>
      <c r="AG249" s="10">
        <v>92.465987929436153</v>
      </c>
      <c r="AH249" s="12">
        <v>97.41206339999421</v>
      </c>
      <c r="AI249" s="12">
        <v>101.19012408277086</v>
      </c>
      <c r="AJ249" s="12">
        <v>104.70692003686104</v>
      </c>
      <c r="AK249" s="12">
        <v>64.867700688626144</v>
      </c>
      <c r="AL249" s="11">
        <v>70.85309751833347</v>
      </c>
      <c r="AM249" s="10">
        <v>55.759835014650584</v>
      </c>
      <c r="AN249" s="12">
        <v>87.754434627882233</v>
      </c>
      <c r="AO249" s="12">
        <v>118.79698956889864</v>
      </c>
      <c r="AP249" s="11">
        <v>14.574404734636264</v>
      </c>
      <c r="AQ249" s="10">
        <v>108.23984207804193</v>
      </c>
      <c r="AR249" s="12">
        <v>100.14552778637179</v>
      </c>
      <c r="AS249" s="12">
        <v>64.482381112159089</v>
      </c>
      <c r="AT249" s="11">
        <v>171.72823453091789</v>
      </c>
      <c r="AU249" s="140">
        <v>66.869596632282068</v>
      </c>
    </row>
    <row r="250" spans="1:47" s="9" customFormat="1">
      <c r="A250" s="7">
        <v>38807</v>
      </c>
      <c r="B250" s="10"/>
      <c r="C250" s="11">
        <v>85.549937119714485</v>
      </c>
      <c r="D250" s="10">
        <v>73.453978239343755</v>
      </c>
      <c r="E250" s="12">
        <v>73.097576591598994</v>
      </c>
      <c r="F250" s="12">
        <v>99.84841697099246</v>
      </c>
      <c r="G250" s="12">
        <v>72.441129239008404</v>
      </c>
      <c r="H250" s="12">
        <v>92.008029550314106</v>
      </c>
      <c r="I250" s="12">
        <v>97.379108948508701</v>
      </c>
      <c r="J250" s="12">
        <v>57.56890336721132</v>
      </c>
      <c r="K250" s="12">
        <v>97.441353331739435</v>
      </c>
      <c r="L250" s="186">
        <v>35.134279331472563</v>
      </c>
      <c r="M250" s="10">
        <v>88.876559670045481</v>
      </c>
      <c r="N250" s="12">
        <v>97.675678406891791</v>
      </c>
      <c r="O250" s="11">
        <v>100.39531333693179</v>
      </c>
      <c r="P250" s="10">
        <v>68.526037040285033</v>
      </c>
      <c r="Q250" s="31">
        <v>43.983203714649598</v>
      </c>
      <c r="R250" s="31">
        <v>28.665677567977248</v>
      </c>
      <c r="S250" s="31">
        <v>44.096914846038224</v>
      </c>
      <c r="T250" s="31">
        <v>29.732117097677683</v>
      </c>
      <c r="U250" s="31">
        <v>46.056980507403374</v>
      </c>
      <c r="V250" s="31">
        <v>76.450825754878011</v>
      </c>
      <c r="W250" s="31">
        <v>29.655601414309412</v>
      </c>
      <c r="X250" s="31">
        <v>64.893504720955491</v>
      </c>
      <c r="Y250" s="31">
        <v>30.535813037120086</v>
      </c>
      <c r="Z250" s="11">
        <v>98.304747069923835</v>
      </c>
      <c r="AA250" s="10">
        <v>82.859924058144813</v>
      </c>
      <c r="AB250" s="12">
        <v>100.57780297476874</v>
      </c>
      <c r="AC250" s="12">
        <v>60.460642706994484</v>
      </c>
      <c r="AD250" s="12">
        <v>109.80837755540789</v>
      </c>
      <c r="AE250" s="12">
        <v>82.109611872335748</v>
      </c>
      <c r="AF250" s="44">
        <v>73.69389263289375</v>
      </c>
      <c r="AG250" s="10">
        <v>93.454092758304128</v>
      </c>
      <c r="AH250" s="12">
        <v>98.465025180721341</v>
      </c>
      <c r="AI250" s="12">
        <v>100.54244592910662</v>
      </c>
      <c r="AJ250" s="12">
        <v>103.44899109642039</v>
      </c>
      <c r="AK250" s="12">
        <v>65.743404486174057</v>
      </c>
      <c r="AL250" s="11">
        <v>71.33148846133632</v>
      </c>
      <c r="AM250" s="10">
        <v>54.909206377617281</v>
      </c>
      <c r="AN250" s="12">
        <v>87.108656858673896</v>
      </c>
      <c r="AO250" s="12">
        <v>117.70270825000817</v>
      </c>
      <c r="AP250" s="11">
        <v>14.81448297284623</v>
      </c>
      <c r="AQ250" s="10">
        <v>108.88826954894166</v>
      </c>
      <c r="AR250" s="12">
        <v>99.044529772224195</v>
      </c>
      <c r="AS250" s="12">
        <v>64.215694457980575</v>
      </c>
      <c r="AT250" s="11">
        <v>169.91300782898495</v>
      </c>
      <c r="AU250" s="140">
        <v>66.393776877242743</v>
      </c>
    </row>
    <row r="251" spans="1:47" s="9" customFormat="1">
      <c r="A251" s="7">
        <v>38835</v>
      </c>
      <c r="B251" s="10"/>
      <c r="C251" s="11">
        <v>84.996134751013841</v>
      </c>
      <c r="D251" s="10">
        <v>73.503234870795936</v>
      </c>
      <c r="E251" s="12">
        <v>73.062937881714348</v>
      </c>
      <c r="F251" s="12">
        <v>97.12485191480738</v>
      </c>
      <c r="G251" s="12">
        <v>71.714005212701821</v>
      </c>
      <c r="H251" s="12">
        <v>90.341662851511501</v>
      </c>
      <c r="I251" s="12">
        <v>98.410037203149471</v>
      </c>
      <c r="J251" s="12">
        <v>56.098949450901102</v>
      </c>
      <c r="K251" s="12">
        <v>96.713251835016052</v>
      </c>
      <c r="L251" s="186">
        <v>35.217803884670381</v>
      </c>
      <c r="M251" s="10">
        <v>87.95998156162797</v>
      </c>
      <c r="N251" s="12">
        <v>96.573643456044039</v>
      </c>
      <c r="O251" s="11">
        <v>100.78345617462242</v>
      </c>
      <c r="P251" s="10">
        <v>68.104508482976499</v>
      </c>
      <c r="Q251" s="31">
        <v>43.589344745427198</v>
      </c>
      <c r="R251" s="31">
        <v>28.426214816435529</v>
      </c>
      <c r="S251" s="31">
        <v>43.72519105435979</v>
      </c>
      <c r="T251" s="31">
        <v>29.613443382645166</v>
      </c>
      <c r="U251" s="31">
        <v>45.560320468673822</v>
      </c>
      <c r="V251" s="31">
        <v>75.781400908834399</v>
      </c>
      <c r="W251" s="31">
        <v>29.633503832463791</v>
      </c>
      <c r="X251" s="31">
        <v>64.653146736156316</v>
      </c>
      <c r="Y251" s="31">
        <v>31.042155983963156</v>
      </c>
      <c r="Z251" s="11">
        <v>98.482983506816993</v>
      </c>
      <c r="AA251" s="10">
        <v>82.475522031443106</v>
      </c>
      <c r="AB251" s="12">
        <v>101.24364675112606</v>
      </c>
      <c r="AC251" s="12">
        <v>60.278769251188294</v>
      </c>
      <c r="AD251" s="12">
        <v>109.42198903330527</v>
      </c>
      <c r="AE251" s="12">
        <v>82.85069010637082</v>
      </c>
      <c r="AF251" s="44">
        <v>73.784213632438892</v>
      </c>
      <c r="AG251" s="10">
        <v>92.922330255569946</v>
      </c>
      <c r="AH251" s="12">
        <v>97.568345994243771</v>
      </c>
      <c r="AI251" s="12">
        <v>101.26442133699429</v>
      </c>
      <c r="AJ251" s="12">
        <v>104.59169939366042</v>
      </c>
      <c r="AK251" s="12">
        <v>66.40895370151928</v>
      </c>
      <c r="AL251" s="11">
        <v>71.45083826174465</v>
      </c>
      <c r="AM251" s="10">
        <v>54.249470289705428</v>
      </c>
      <c r="AN251" s="12">
        <v>86.039592620828714</v>
      </c>
      <c r="AO251" s="12">
        <v>118.80848340768431</v>
      </c>
      <c r="AP251" s="11">
        <v>14.795053862932839</v>
      </c>
      <c r="AQ251" s="10">
        <v>108.4881711888484</v>
      </c>
      <c r="AR251" s="12">
        <v>98.835292369266142</v>
      </c>
      <c r="AS251" s="12">
        <v>64.080778865813812</v>
      </c>
      <c r="AT251" s="11">
        <v>169.28389291785268</v>
      </c>
      <c r="AU251" s="140">
        <v>65.944838543648075</v>
      </c>
    </row>
    <row r="252" spans="1:47" s="9" customFormat="1">
      <c r="A252" s="7">
        <v>38868</v>
      </c>
      <c r="B252" s="10"/>
      <c r="C252" s="11">
        <v>84.896311744752836</v>
      </c>
      <c r="D252" s="10">
        <v>70.784900047972883</v>
      </c>
      <c r="E252" s="12">
        <v>73.074650333879148</v>
      </c>
      <c r="F252" s="12">
        <v>94.975662607934225</v>
      </c>
      <c r="G252" s="12">
        <v>70.528903325903542</v>
      </c>
      <c r="H252" s="12">
        <v>85.717003272443364</v>
      </c>
      <c r="I252" s="12">
        <v>97.316768753267397</v>
      </c>
      <c r="J252" s="12">
        <v>53.296236913677696</v>
      </c>
      <c r="K252" s="12">
        <v>94.38407850226001</v>
      </c>
      <c r="L252" s="186">
        <v>35.717262987628473</v>
      </c>
      <c r="M252" s="10">
        <v>86.288744594980159</v>
      </c>
      <c r="N252" s="12">
        <v>95.662649052227806</v>
      </c>
      <c r="O252" s="11">
        <v>99.513082829875216</v>
      </c>
      <c r="P252" s="10">
        <v>69.449177208153955</v>
      </c>
      <c r="Q252" s="31">
        <v>44.174714196745953</v>
      </c>
      <c r="R252" s="31">
        <v>28.474649842550509</v>
      </c>
      <c r="S252" s="31">
        <v>43.58466538400134</v>
      </c>
      <c r="T252" s="31">
        <v>30.39558584004482</v>
      </c>
      <c r="U252" s="31">
        <v>45.308554828860267</v>
      </c>
      <c r="V252" s="31">
        <v>74.524953960779655</v>
      </c>
      <c r="W252" s="31">
        <v>30.412644107201537</v>
      </c>
      <c r="X252" s="31">
        <v>64.785293749256226</v>
      </c>
      <c r="Y252" s="31">
        <v>31.936145757825589</v>
      </c>
      <c r="Z252" s="11">
        <v>99.936951902967635</v>
      </c>
      <c r="AA252" s="10">
        <v>82.398731290720008</v>
      </c>
      <c r="AB252" s="12">
        <v>102.79420039496543</v>
      </c>
      <c r="AC252" s="12">
        <v>58.589524209532598</v>
      </c>
      <c r="AD252" s="12">
        <v>110.407218384415</v>
      </c>
      <c r="AE252" s="12">
        <v>83.362484283084086</v>
      </c>
      <c r="AF252" s="44">
        <v>73.885658433361584</v>
      </c>
      <c r="AG252" s="10">
        <v>93.670006990920811</v>
      </c>
      <c r="AH252" s="12">
        <v>96.500641962600156</v>
      </c>
      <c r="AI252" s="12">
        <v>102.56310125616228</v>
      </c>
      <c r="AJ252" s="12">
        <v>105.5610387493162</v>
      </c>
      <c r="AK252" s="12">
        <v>66.843611535274661</v>
      </c>
      <c r="AL252" s="11">
        <v>72.094337835657669</v>
      </c>
      <c r="AM252" s="10">
        <v>54.639432045580307</v>
      </c>
      <c r="AN252" s="12">
        <v>87.475935156534135</v>
      </c>
      <c r="AO252" s="12">
        <v>120.97475570007028</v>
      </c>
      <c r="AP252" s="11">
        <v>14.842051430975921</v>
      </c>
      <c r="AQ252" s="10">
        <v>109.20713044013044</v>
      </c>
      <c r="AR252" s="12">
        <v>95.896941800692844</v>
      </c>
      <c r="AS252" s="12">
        <v>63.836422793264646</v>
      </c>
      <c r="AT252" s="11">
        <v>170.77447002775727</v>
      </c>
      <c r="AU252" s="140">
        <v>66.250823694986266</v>
      </c>
    </row>
    <row r="253" spans="1:47" s="9" customFormat="1">
      <c r="A253" s="7">
        <v>38898</v>
      </c>
      <c r="B253" s="10"/>
      <c r="C253" s="11">
        <v>85.739095833840111</v>
      </c>
      <c r="D253" s="10">
        <v>69.966431978700783</v>
      </c>
      <c r="E253" s="12">
        <v>72.768321351808297</v>
      </c>
      <c r="F253" s="12">
        <v>95.452850983983652</v>
      </c>
      <c r="G253" s="12">
        <v>70.884392284707786</v>
      </c>
      <c r="H253" s="12">
        <v>83.863508138684381</v>
      </c>
      <c r="I253" s="12">
        <v>97.438915104553018</v>
      </c>
      <c r="J253" s="12">
        <v>53.110183907437239</v>
      </c>
      <c r="K253" s="12">
        <v>93.273040500912046</v>
      </c>
      <c r="L253" s="186">
        <v>35.79671927685451</v>
      </c>
      <c r="M253" s="10">
        <v>84.605883719047711</v>
      </c>
      <c r="N253" s="12">
        <v>94.584360601442853</v>
      </c>
      <c r="O253" s="11">
        <v>99.449984379031065</v>
      </c>
      <c r="P253" s="10">
        <v>67.891016276252728</v>
      </c>
      <c r="Q253" s="31">
        <v>43.249069363575131</v>
      </c>
      <c r="R253" s="31">
        <v>28.049877318192511</v>
      </c>
      <c r="S253" s="31">
        <v>42.954948313264516</v>
      </c>
      <c r="T253" s="31">
        <v>29.716822066218224</v>
      </c>
      <c r="U253" s="31">
        <v>44.501727579719059</v>
      </c>
      <c r="V253" s="31">
        <v>72.825775205474912</v>
      </c>
      <c r="W253" s="31">
        <v>29.985636893090195</v>
      </c>
      <c r="X253" s="31">
        <v>63.349659417268313</v>
      </c>
      <c r="Y253" s="31">
        <v>31.673450748122349</v>
      </c>
      <c r="Z253" s="11">
        <v>100.58354909743568</v>
      </c>
      <c r="AA253" s="10">
        <v>82.140960971903837</v>
      </c>
      <c r="AB253" s="12">
        <v>105.46583180046744</v>
      </c>
      <c r="AC253" s="12">
        <v>58.370131722109889</v>
      </c>
      <c r="AD253" s="12">
        <v>107.71524168837416</v>
      </c>
      <c r="AE253" s="12">
        <v>84.325999160618352</v>
      </c>
      <c r="AF253" s="44">
        <v>73.516910125714503</v>
      </c>
      <c r="AG253" s="10">
        <v>91.886414076513475</v>
      </c>
      <c r="AH253" s="12">
        <v>94.728266510377267</v>
      </c>
      <c r="AI253" s="12">
        <v>102.78536122760278</v>
      </c>
      <c r="AJ253" s="12">
        <v>106.16288173075128</v>
      </c>
      <c r="AK253" s="12">
        <v>66.23899700083102</v>
      </c>
      <c r="AL253" s="11">
        <v>70.42298920375265</v>
      </c>
      <c r="AM253" s="10">
        <v>54.925911270959318</v>
      </c>
      <c r="AN253" s="12">
        <v>87.408679343744964</v>
      </c>
      <c r="AO253" s="12">
        <v>122.46236326590451</v>
      </c>
      <c r="AP253" s="11">
        <v>15.144706447806014</v>
      </c>
      <c r="AQ253" s="10">
        <v>108.95918160834451</v>
      </c>
      <c r="AR253" s="12">
        <v>94.965100907819917</v>
      </c>
      <c r="AS253" s="12">
        <v>64.149740353715529</v>
      </c>
      <c r="AT253" s="11">
        <v>172.3492080109904</v>
      </c>
      <c r="AU253" s="140">
        <v>66.261427282734715</v>
      </c>
    </row>
    <row r="254" spans="1:47" s="9" customFormat="1">
      <c r="A254" s="7">
        <v>38929</v>
      </c>
      <c r="B254" s="10"/>
      <c r="C254" s="11">
        <v>87.64891996673272</v>
      </c>
      <c r="D254" s="10">
        <v>64.67609152559119</v>
      </c>
      <c r="E254" s="12">
        <v>70.961410818598608</v>
      </c>
      <c r="F254" s="12">
        <v>93.021812803318923</v>
      </c>
      <c r="G254" s="12">
        <v>69.060421572328622</v>
      </c>
      <c r="H254" s="12">
        <v>80.418866454702084</v>
      </c>
      <c r="I254" s="12">
        <v>94.401876679978216</v>
      </c>
      <c r="J254" s="12">
        <v>51.877699199620196</v>
      </c>
      <c r="K254" s="12">
        <v>89.58252158376817</v>
      </c>
      <c r="L254" s="186">
        <v>34.784512695326995</v>
      </c>
      <c r="M254" s="10">
        <v>82.343588403472197</v>
      </c>
      <c r="N254" s="12">
        <v>92.94303941785364</v>
      </c>
      <c r="O254" s="11">
        <v>100.32992527657902</v>
      </c>
      <c r="P254" s="10">
        <v>67.609738493449257</v>
      </c>
      <c r="Q254" s="31">
        <v>42.090482729116758</v>
      </c>
      <c r="R254" s="31">
        <v>27.372025363626385</v>
      </c>
      <c r="S254" s="31">
        <v>41.711711368096374</v>
      </c>
      <c r="T254" s="31">
        <v>29.400329560014537</v>
      </c>
      <c r="U254" s="31">
        <v>43.894135934066995</v>
      </c>
      <c r="V254" s="31">
        <v>69.352162384208299</v>
      </c>
      <c r="W254" s="31">
        <v>29.571564235168058</v>
      </c>
      <c r="X254" s="31">
        <v>63.764113010289371</v>
      </c>
      <c r="Y254" s="31">
        <v>31.667274834349474</v>
      </c>
      <c r="Z254" s="11">
        <v>102.38268844386982</v>
      </c>
      <c r="AA254" s="10">
        <v>82.033405505918253</v>
      </c>
      <c r="AB254" s="12">
        <v>109.38463527130943</v>
      </c>
      <c r="AC254" s="12">
        <v>58.052175075842669</v>
      </c>
      <c r="AD254" s="12">
        <v>105.6243394703974</v>
      </c>
      <c r="AE254" s="12">
        <v>86.435881154559993</v>
      </c>
      <c r="AF254" s="44">
        <v>72.862254192568429</v>
      </c>
      <c r="AG254" s="10">
        <v>89.970207919419224</v>
      </c>
      <c r="AH254" s="12">
        <v>88.881235771852133</v>
      </c>
      <c r="AI254" s="12">
        <v>103.78053230802865</v>
      </c>
      <c r="AJ254" s="12">
        <v>108.19065277137616</v>
      </c>
      <c r="AK254" s="12">
        <v>66.300796713518068</v>
      </c>
      <c r="AL254" s="11">
        <v>69.031036548625906</v>
      </c>
      <c r="AM254" s="10">
        <v>56.869135436553854</v>
      </c>
      <c r="AN254" s="12">
        <v>88.799231289126496</v>
      </c>
      <c r="AO254" s="12">
        <v>123.41636236936601</v>
      </c>
      <c r="AP254" s="11">
        <v>14.945658863722361</v>
      </c>
      <c r="AQ254" s="10">
        <v>107.05814275944219</v>
      </c>
      <c r="AR254" s="12">
        <v>94.885453944253072</v>
      </c>
      <c r="AS254" s="12">
        <v>66.294261253107038</v>
      </c>
      <c r="AT254" s="11">
        <v>175.4503560616634</v>
      </c>
      <c r="AU254" s="140">
        <v>66.725841395822783</v>
      </c>
    </row>
    <row r="255" spans="1:47" s="9" customFormat="1">
      <c r="A255" s="7">
        <v>38960</v>
      </c>
      <c r="B255" s="10"/>
      <c r="C255" s="11">
        <v>86.540169610343327</v>
      </c>
      <c r="D255" s="10">
        <v>67.466203237127658</v>
      </c>
      <c r="E255" s="12">
        <v>73.118262239392337</v>
      </c>
      <c r="F255" s="12">
        <v>95.429459926364586</v>
      </c>
      <c r="G255" s="12">
        <v>68.709023462655722</v>
      </c>
      <c r="H255" s="12">
        <v>82.541158730493621</v>
      </c>
      <c r="I255" s="12">
        <v>94.613842093246063</v>
      </c>
      <c r="J255" s="12">
        <v>52.275076885872338</v>
      </c>
      <c r="K255" s="12">
        <v>91.575947103668341</v>
      </c>
      <c r="L255" s="186">
        <v>34.163205024571717</v>
      </c>
      <c r="M255" s="10">
        <v>85.48649425873829</v>
      </c>
      <c r="N255" s="12">
        <v>95.38770562792827</v>
      </c>
      <c r="O255" s="11">
        <v>100.53809879399989</v>
      </c>
      <c r="P255" s="10">
        <v>69.252781899393568</v>
      </c>
      <c r="Q255" s="31">
        <v>44.813010434791565</v>
      </c>
      <c r="R255" s="31">
        <v>28.860092351529225</v>
      </c>
      <c r="S255" s="31">
        <v>44.81823096241547</v>
      </c>
      <c r="T255" s="31">
        <v>30.26381166290329</v>
      </c>
      <c r="U255" s="31">
        <v>46.721373959754857</v>
      </c>
      <c r="V255" s="31">
        <v>74.138416463721427</v>
      </c>
      <c r="W255" s="31">
        <v>30.57888853815064</v>
      </c>
      <c r="X255" s="31">
        <v>66.852735968166712</v>
      </c>
      <c r="Y255" s="31">
        <v>31.703740942515445</v>
      </c>
      <c r="Z255" s="11">
        <v>101.90799624077589</v>
      </c>
      <c r="AA255" s="10">
        <v>83.158683379288249</v>
      </c>
      <c r="AB255" s="12">
        <v>106.55395415737109</v>
      </c>
      <c r="AC255" s="12">
        <v>58.524136882417388</v>
      </c>
      <c r="AD255" s="12">
        <v>109.96858257948929</v>
      </c>
      <c r="AE255" s="12">
        <v>86.403366747872809</v>
      </c>
      <c r="AF255" s="44">
        <v>73.234505313271654</v>
      </c>
      <c r="AG255" s="10">
        <v>93.194301871240597</v>
      </c>
      <c r="AH255" s="12">
        <v>93.067071801086101</v>
      </c>
      <c r="AI255" s="12">
        <v>103.33440487463821</v>
      </c>
      <c r="AJ255" s="12">
        <v>106.89108877600574</v>
      </c>
      <c r="AK255" s="12">
        <v>68.162240274978103</v>
      </c>
      <c r="AL255" s="11">
        <v>71.132331078190276</v>
      </c>
      <c r="AM255" s="10">
        <v>57.00304977811296</v>
      </c>
      <c r="AN255" s="12">
        <v>87.574205524805478</v>
      </c>
      <c r="AO255" s="12">
        <v>122.99462432128409</v>
      </c>
      <c r="AP255" s="11">
        <v>14.54344094349227</v>
      </c>
      <c r="AQ255" s="10">
        <v>108.51214239828712</v>
      </c>
      <c r="AR255" s="12">
        <v>96.581594871934399</v>
      </c>
      <c r="AS255" s="12">
        <v>65.431807831318551</v>
      </c>
      <c r="AT255" s="11">
        <v>175.35771562291288</v>
      </c>
      <c r="AU255" s="140">
        <v>67.470711240972847</v>
      </c>
    </row>
    <row r="256" spans="1:47" s="9" customFormat="1">
      <c r="A256" s="7">
        <v>38989</v>
      </c>
      <c r="B256" s="10"/>
      <c r="C256" s="11">
        <v>85.668604094691489</v>
      </c>
      <c r="D256" s="10">
        <v>68.103247689708951</v>
      </c>
      <c r="E256" s="12">
        <v>72.719694410853634</v>
      </c>
      <c r="F256" s="12">
        <v>95.099214026485541</v>
      </c>
      <c r="G256" s="12">
        <v>68.843671597970783</v>
      </c>
      <c r="H256" s="12">
        <v>82.419508784703595</v>
      </c>
      <c r="I256" s="12">
        <v>96.040665619997981</v>
      </c>
      <c r="J256" s="12">
        <v>52.37130023940464</v>
      </c>
      <c r="K256" s="12">
        <v>91.232952592128072</v>
      </c>
      <c r="L256" s="186">
        <v>33.267423626366103</v>
      </c>
      <c r="M256" s="10">
        <v>85.757658931066658</v>
      </c>
      <c r="N256" s="12">
        <v>96.073535845019919</v>
      </c>
      <c r="O256" s="11">
        <v>99.55135285968349</v>
      </c>
      <c r="P256" s="10">
        <v>70.226328420262831</v>
      </c>
      <c r="Q256" s="31">
        <v>45.316216755941156</v>
      </c>
      <c r="R256" s="31">
        <v>28.909959368082916</v>
      </c>
      <c r="S256" s="31">
        <v>45.17438732973168</v>
      </c>
      <c r="T256" s="31">
        <v>30.586928871687512</v>
      </c>
      <c r="U256" s="31">
        <v>47.540580909582566</v>
      </c>
      <c r="V256" s="31">
        <v>74.713771844473087</v>
      </c>
      <c r="W256" s="31">
        <v>30.79409427870403</v>
      </c>
      <c r="X256" s="31">
        <v>67.411270095321399</v>
      </c>
      <c r="Y256" s="31">
        <v>31.940848468467721</v>
      </c>
      <c r="Z256" s="11">
        <v>101.83289791655336</v>
      </c>
      <c r="AA256" s="10">
        <v>83.495177254060891</v>
      </c>
      <c r="AB256" s="12">
        <v>103.31706850331113</v>
      </c>
      <c r="AC256" s="12">
        <v>59.073684765400323</v>
      </c>
      <c r="AD256" s="12">
        <v>111.49473454740178</v>
      </c>
      <c r="AE256" s="12">
        <v>86.079282528622144</v>
      </c>
      <c r="AF256" s="44">
        <v>73.343461269055993</v>
      </c>
      <c r="AG256" s="10">
        <v>92.043518238014883</v>
      </c>
      <c r="AH256" s="12">
        <v>93.006700967348891</v>
      </c>
      <c r="AI256" s="12">
        <v>104.1005834538994</v>
      </c>
      <c r="AJ256" s="12">
        <v>107.3896298692127</v>
      </c>
      <c r="AK256" s="12">
        <v>67.620121616558322</v>
      </c>
      <c r="AL256" s="11">
        <v>70.621813581166066</v>
      </c>
      <c r="AM256" s="10">
        <v>55.797110074094867</v>
      </c>
      <c r="AN256" s="12">
        <v>88.244458187336889</v>
      </c>
      <c r="AO256" s="12">
        <v>122.60590899827544</v>
      </c>
      <c r="AP256" s="11">
        <v>14.556791891682872</v>
      </c>
      <c r="AQ256" s="10">
        <v>109.11406196219664</v>
      </c>
      <c r="AR256" s="12">
        <v>96.078931650742788</v>
      </c>
      <c r="AS256" s="12">
        <v>66.103742107118521</v>
      </c>
      <c r="AT256" s="11">
        <v>175.04255244088606</v>
      </c>
      <c r="AU256" s="140">
        <v>67.378214566493355</v>
      </c>
    </row>
    <row r="257" spans="1:47" s="9" customFormat="1">
      <c r="A257" s="7">
        <v>39021</v>
      </c>
      <c r="B257" s="10"/>
      <c r="C257" s="11">
        <v>86.929657249796207</v>
      </c>
      <c r="D257" s="10">
        <v>67.488568340097601</v>
      </c>
      <c r="E257" s="12">
        <v>73.658497175942088</v>
      </c>
      <c r="F257" s="12">
        <v>96.101478252175269</v>
      </c>
      <c r="G257" s="12">
        <v>69.530603187531398</v>
      </c>
      <c r="H257" s="12">
        <v>83.479683774538046</v>
      </c>
      <c r="I257" s="12">
        <v>95.256391466919723</v>
      </c>
      <c r="J257" s="12">
        <v>52.371383755484956</v>
      </c>
      <c r="K257" s="12">
        <v>91.486994273736897</v>
      </c>
      <c r="L257" s="186">
        <v>33.277902538162017</v>
      </c>
      <c r="M257" s="10">
        <v>85.295564960820784</v>
      </c>
      <c r="N257" s="12">
        <v>97.500547434824654</v>
      </c>
      <c r="O257" s="11">
        <v>98.872325988525432</v>
      </c>
      <c r="P257" s="10">
        <v>69.548239214967992</v>
      </c>
      <c r="Q257" s="31">
        <v>46.021615861534386</v>
      </c>
      <c r="R257" s="31">
        <v>29.294900951047413</v>
      </c>
      <c r="S257" s="31">
        <v>45.782293580313421</v>
      </c>
      <c r="T257" s="31">
        <v>30.845245283028213</v>
      </c>
      <c r="U257" s="31">
        <v>47.107111446573015</v>
      </c>
      <c r="V257" s="31">
        <v>75.378094816336286</v>
      </c>
      <c r="W257" s="31">
        <v>31.223889605768125</v>
      </c>
      <c r="X257" s="31">
        <v>67.590164650335851</v>
      </c>
      <c r="Y257" s="31">
        <v>31.922338663809597</v>
      </c>
      <c r="Z257" s="11">
        <v>102.12841997395286</v>
      </c>
      <c r="AA257" s="10">
        <v>84.705747298810266</v>
      </c>
      <c r="AB257" s="12">
        <v>104.26205470789986</v>
      </c>
      <c r="AC257" s="12">
        <v>58.532408937430844</v>
      </c>
      <c r="AD257" s="12">
        <v>112.00196599684071</v>
      </c>
      <c r="AE257" s="12">
        <v>85.37305070025144</v>
      </c>
      <c r="AF257" s="44">
        <v>72.930617940003785</v>
      </c>
      <c r="AG257" s="10">
        <v>92.520602671047456</v>
      </c>
      <c r="AH257" s="12">
        <v>93.746389080451991</v>
      </c>
      <c r="AI257" s="12">
        <v>103.91251414129682</v>
      </c>
      <c r="AJ257" s="12">
        <v>106.75447483710687</v>
      </c>
      <c r="AK257" s="12">
        <v>67.731051512148781</v>
      </c>
      <c r="AL257" s="11">
        <v>70.73520015543842</v>
      </c>
      <c r="AM257" s="10">
        <v>54.456333673946503</v>
      </c>
      <c r="AN257" s="12">
        <v>88.067285387093548</v>
      </c>
      <c r="AO257" s="12">
        <v>121.58494828221293</v>
      </c>
      <c r="AP257" s="11">
        <v>14.810416758343637</v>
      </c>
      <c r="AQ257" s="10">
        <v>108.73217601151346</v>
      </c>
      <c r="AR257" s="12">
        <v>95.829196731239691</v>
      </c>
      <c r="AS257" s="12">
        <v>66.01339531871831</v>
      </c>
      <c r="AT257" s="11">
        <v>172.94491452814955</v>
      </c>
      <c r="AU257" s="140">
        <v>68.127818065188279</v>
      </c>
    </row>
    <row r="258" spans="1:47" s="9" customFormat="1">
      <c r="A258" s="7">
        <v>39051</v>
      </c>
      <c r="B258" s="10"/>
      <c r="C258" s="11">
        <v>87.439005824331019</v>
      </c>
      <c r="D258" s="10">
        <v>68.904098267312307</v>
      </c>
      <c r="E258" s="12">
        <v>73.669165697672597</v>
      </c>
      <c r="F258" s="12">
        <v>96.934598273906388</v>
      </c>
      <c r="G258" s="12">
        <v>69.715985609034561</v>
      </c>
      <c r="H258" s="12">
        <v>82.295899473247914</v>
      </c>
      <c r="I258" s="12">
        <v>94.320332475004406</v>
      </c>
      <c r="J258" s="12">
        <v>52.805533143565242</v>
      </c>
      <c r="K258" s="12">
        <v>90.491123759691646</v>
      </c>
      <c r="L258" s="186">
        <v>34.403177332526077</v>
      </c>
      <c r="M258" s="10">
        <v>86.239338575070576</v>
      </c>
      <c r="N258" s="12">
        <v>97.308203473861695</v>
      </c>
      <c r="O258" s="11">
        <v>99.423289098980078</v>
      </c>
      <c r="P258" s="10">
        <v>71.599509439632129</v>
      </c>
      <c r="Q258" s="31">
        <v>47.702416597640934</v>
      </c>
      <c r="R258" s="31">
        <v>30.121097862307987</v>
      </c>
      <c r="S258" s="31">
        <v>47.146897753395592</v>
      </c>
      <c r="T258" s="31">
        <v>31.456288580923857</v>
      </c>
      <c r="U258" s="31">
        <v>48.125810803442704</v>
      </c>
      <c r="V258" s="31">
        <v>77.289082403120389</v>
      </c>
      <c r="W258" s="31">
        <v>31.821235502373373</v>
      </c>
      <c r="X258" s="31">
        <v>68.046511796659658</v>
      </c>
      <c r="Y258" s="31">
        <v>32.091862441034095</v>
      </c>
      <c r="Z258" s="11">
        <v>101.40395617170266</v>
      </c>
      <c r="AA258" s="10">
        <v>85.043292874601633</v>
      </c>
      <c r="AB258" s="12">
        <v>105.41325952388354</v>
      </c>
      <c r="AC258" s="12">
        <v>58.982503197588024</v>
      </c>
      <c r="AD258" s="12">
        <v>115.5674490073058</v>
      </c>
      <c r="AE258" s="12">
        <v>86.000778509933681</v>
      </c>
      <c r="AF258" s="44">
        <v>73.996646923495874</v>
      </c>
      <c r="AG258" s="10">
        <v>93.067601010193201</v>
      </c>
      <c r="AH258" s="12">
        <v>95.138182089745328</v>
      </c>
      <c r="AI258" s="12">
        <v>103.62872917347335</v>
      </c>
      <c r="AJ258" s="12">
        <v>107.13959980959883</v>
      </c>
      <c r="AK258" s="12">
        <v>68.298564033212344</v>
      </c>
      <c r="AL258" s="11">
        <v>71.123174522774264</v>
      </c>
      <c r="AM258" s="10">
        <v>54.192448914868805</v>
      </c>
      <c r="AN258" s="12">
        <v>86.878038137823026</v>
      </c>
      <c r="AO258" s="12">
        <v>119.69443760931719</v>
      </c>
      <c r="AP258" s="11">
        <v>14.937405935097994</v>
      </c>
      <c r="AQ258" s="10">
        <v>109.50988066567429</v>
      </c>
      <c r="AR258" s="12">
        <v>97.423505013949608</v>
      </c>
      <c r="AS258" s="12">
        <v>65.321383147453858</v>
      </c>
      <c r="AT258" s="11">
        <v>171.08121277702688</v>
      </c>
      <c r="AU258" s="140">
        <v>68.670703031245793</v>
      </c>
    </row>
    <row r="259" spans="1:47" s="9" customFormat="1">
      <c r="A259" s="7">
        <v>39080</v>
      </c>
      <c r="B259" s="10"/>
      <c r="C259" s="11">
        <v>86.577261508815056</v>
      </c>
      <c r="D259" s="10">
        <v>68.752743863322635</v>
      </c>
      <c r="E259" s="12">
        <v>73.608070466407526</v>
      </c>
      <c r="F259" s="12">
        <v>95.725178100319667</v>
      </c>
      <c r="G259" s="12">
        <v>69.28488144241895</v>
      </c>
      <c r="H259" s="12">
        <v>81.0886122986267</v>
      </c>
      <c r="I259" s="12">
        <v>92.87288629776765</v>
      </c>
      <c r="J259" s="12">
        <v>51.65571446992184</v>
      </c>
      <c r="K259" s="12">
        <v>89.316451710995111</v>
      </c>
      <c r="L259" s="186">
        <v>33.890890716815932</v>
      </c>
      <c r="M259" s="10">
        <v>85.538765104167936</v>
      </c>
      <c r="N259" s="12">
        <v>97.874122499772668</v>
      </c>
      <c r="O259" s="11">
        <v>99.840066047548049</v>
      </c>
      <c r="P259" s="10">
        <v>70.513615550076437</v>
      </c>
      <c r="Q259" s="31">
        <v>47.183883293816145</v>
      </c>
      <c r="R259" s="31">
        <v>29.351961243390996</v>
      </c>
      <c r="S259" s="31">
        <v>47.117673340029249</v>
      </c>
      <c r="T259" s="31">
        <v>31.505182874320365</v>
      </c>
      <c r="U259" s="31">
        <v>47.750162596517789</v>
      </c>
      <c r="V259" s="31">
        <v>78.039309753408048</v>
      </c>
      <c r="W259" s="31">
        <v>31.379711013503421</v>
      </c>
      <c r="X259" s="31">
        <v>69.009024012129643</v>
      </c>
      <c r="Y259" s="31">
        <v>31.338294339472117</v>
      </c>
      <c r="Z259" s="11">
        <v>102.15476868584015</v>
      </c>
      <c r="AA259" s="10">
        <v>85.180441849680207</v>
      </c>
      <c r="AB259" s="12">
        <v>105.43302253863112</v>
      </c>
      <c r="AC259" s="12">
        <v>58.646336696706705</v>
      </c>
      <c r="AD259" s="12">
        <v>114.24581101074891</v>
      </c>
      <c r="AE259" s="12">
        <v>85.626094080937733</v>
      </c>
      <c r="AF259" s="44">
        <v>73.783149510511208</v>
      </c>
      <c r="AG259" s="10">
        <v>94.324890010534077</v>
      </c>
      <c r="AH259" s="12">
        <v>95.748092309983633</v>
      </c>
      <c r="AI259" s="12">
        <v>105.52237706019814</v>
      </c>
      <c r="AJ259" s="12">
        <v>108.51766983172743</v>
      </c>
      <c r="AK259" s="12">
        <v>69.834930572296088</v>
      </c>
      <c r="AL259" s="11">
        <v>71.084205611743627</v>
      </c>
      <c r="AM259" s="10">
        <v>54.144472450313131</v>
      </c>
      <c r="AN259" s="12">
        <v>87.37886931804249</v>
      </c>
      <c r="AO259" s="12">
        <v>121.1958018932872</v>
      </c>
      <c r="AP259" s="11">
        <v>14.803114612508686</v>
      </c>
      <c r="AQ259" s="10">
        <v>109.70314364361451</v>
      </c>
      <c r="AR259" s="12">
        <v>94.451477464589686</v>
      </c>
      <c r="AS259" s="12">
        <v>65.867311295789605</v>
      </c>
      <c r="AT259" s="11">
        <v>172.65458059429605</v>
      </c>
      <c r="AU259" s="140">
        <v>69.178252763882142</v>
      </c>
    </row>
    <row r="260" spans="1:47" s="9" customFormat="1">
      <c r="A260" s="7">
        <v>39113</v>
      </c>
      <c r="B260" s="10"/>
      <c r="C260" s="11">
        <v>86.486914339586676</v>
      </c>
      <c r="D260" s="10">
        <v>67.802272445722906</v>
      </c>
      <c r="E260" s="12">
        <v>74.800026837224237</v>
      </c>
      <c r="F260" s="12">
        <v>97.38600578161855</v>
      </c>
      <c r="G260" s="12">
        <v>69.523034989944108</v>
      </c>
      <c r="H260" s="12">
        <v>80.997606046378223</v>
      </c>
      <c r="I260" s="12">
        <v>94.823424645819571</v>
      </c>
      <c r="J260" s="12">
        <v>52.39130816822091</v>
      </c>
      <c r="K260" s="12">
        <v>89.302536416176181</v>
      </c>
      <c r="L260" s="186">
        <v>33.599891258061952</v>
      </c>
      <c r="M260" s="10">
        <v>85.331850589118147</v>
      </c>
      <c r="N260" s="12">
        <v>97.606664838349332</v>
      </c>
      <c r="O260" s="11">
        <v>98.711311672123799</v>
      </c>
      <c r="P260" s="10">
        <v>70.93355069832981</v>
      </c>
      <c r="Q260" s="31">
        <v>47.165054122543467</v>
      </c>
      <c r="R260" s="31">
        <v>29.17278343553626</v>
      </c>
      <c r="S260" s="31">
        <v>46.70555919019769</v>
      </c>
      <c r="T260" s="31">
        <v>31.679454127702293</v>
      </c>
      <c r="U260" s="31">
        <v>47.908045081023211</v>
      </c>
      <c r="V260" s="31">
        <v>78.405282752906714</v>
      </c>
      <c r="W260" s="31">
        <v>31.514101540107159</v>
      </c>
      <c r="X260" s="31">
        <v>69.032136271029742</v>
      </c>
      <c r="Y260" s="31">
        <v>31.24737834237968</v>
      </c>
      <c r="Z260" s="11">
        <v>102.79514294068154</v>
      </c>
      <c r="AA260" s="10">
        <v>86.660127613906113</v>
      </c>
      <c r="AB260" s="12">
        <v>104.08421675458663</v>
      </c>
      <c r="AC260" s="12">
        <v>57.917275708992442</v>
      </c>
      <c r="AD260" s="12">
        <v>116.80509837254405</v>
      </c>
      <c r="AE260" s="12">
        <v>84.01605579239957</v>
      </c>
      <c r="AF260" s="44">
        <v>74.197516578040066</v>
      </c>
      <c r="AG260" s="10">
        <v>95.016990987942464</v>
      </c>
      <c r="AH260" s="12">
        <v>95.557987598050687</v>
      </c>
      <c r="AI260" s="12">
        <v>105.60470912726633</v>
      </c>
      <c r="AJ260" s="12">
        <v>109.21827925235401</v>
      </c>
      <c r="AK260" s="12">
        <v>70.33550336081349</v>
      </c>
      <c r="AL260" s="11">
        <v>71.745848078145059</v>
      </c>
      <c r="AM260" s="10">
        <v>54.57745920625954</v>
      </c>
      <c r="AN260" s="12">
        <v>87.515015153773675</v>
      </c>
      <c r="AO260" s="12">
        <v>121.64837063255698</v>
      </c>
      <c r="AP260" s="11">
        <v>14.979753516158137</v>
      </c>
      <c r="AQ260" s="10">
        <v>110.41969316474669</v>
      </c>
      <c r="AR260" s="12">
        <v>92.741144440119498</v>
      </c>
      <c r="AS260" s="12">
        <v>65.300931658775056</v>
      </c>
      <c r="AT260" s="11">
        <v>173.43010945009988</v>
      </c>
      <c r="AU260" s="140">
        <v>69.894426915924356</v>
      </c>
    </row>
    <row r="261" spans="1:47" s="9" customFormat="1">
      <c r="A261" s="7">
        <v>39141</v>
      </c>
      <c r="B261" s="10"/>
      <c r="C261" s="11">
        <v>87.78330466031754</v>
      </c>
      <c r="D261" s="10">
        <v>69.02913034410652</v>
      </c>
      <c r="E261" s="12">
        <v>75.652773825543008</v>
      </c>
      <c r="F261" s="12">
        <v>95.235587005202333</v>
      </c>
      <c r="G261" s="12">
        <v>69.29205236856815</v>
      </c>
      <c r="H261" s="12">
        <v>81.018260696612643</v>
      </c>
      <c r="I261" s="12">
        <v>94.63077637085712</v>
      </c>
      <c r="J261" s="12">
        <v>51.710766587894483</v>
      </c>
      <c r="K261" s="12">
        <v>88.691746557393955</v>
      </c>
      <c r="L261" s="186">
        <v>33.889714728512928</v>
      </c>
      <c r="M261" s="10">
        <v>85.641523607592916</v>
      </c>
      <c r="N261" s="12">
        <v>97.310920788254919</v>
      </c>
      <c r="O261" s="11">
        <v>98.640967907260574</v>
      </c>
      <c r="P261" s="10">
        <v>71.693819384043422</v>
      </c>
      <c r="Q261" s="31">
        <v>48.101372109253823</v>
      </c>
      <c r="R261" s="31">
        <v>29.763718576427312</v>
      </c>
      <c r="S261" s="31">
        <v>47.38281837476891</v>
      </c>
      <c r="T261" s="31">
        <v>32.107351805992245</v>
      </c>
      <c r="U261" s="31">
        <v>48.537997104097819</v>
      </c>
      <c r="V261" s="31">
        <v>78.935284509788048</v>
      </c>
      <c r="W261" s="31">
        <v>31.998052913592378</v>
      </c>
      <c r="X261" s="31">
        <v>70.033908060788477</v>
      </c>
      <c r="Y261" s="31">
        <v>31.04223237763577</v>
      </c>
      <c r="Z261" s="11">
        <v>103.08419422132144</v>
      </c>
      <c r="AA261" s="10">
        <v>86.35736370486093</v>
      </c>
      <c r="AB261" s="12">
        <v>105.73641051478997</v>
      </c>
      <c r="AC261" s="12">
        <v>58.186823207577298</v>
      </c>
      <c r="AD261" s="12">
        <v>115.3907687877618</v>
      </c>
      <c r="AE261" s="12">
        <v>82.651126022453127</v>
      </c>
      <c r="AF261" s="44">
        <v>74.02599011561253</v>
      </c>
      <c r="AG261" s="10">
        <v>96.240214546586202</v>
      </c>
      <c r="AH261" s="12">
        <v>96.123224563060347</v>
      </c>
      <c r="AI261" s="12">
        <v>104.96047731954661</v>
      </c>
      <c r="AJ261" s="12">
        <v>108.69261937230898</v>
      </c>
      <c r="AK261" s="12">
        <v>71.228319839075382</v>
      </c>
      <c r="AL261" s="11">
        <v>71.744286656167873</v>
      </c>
      <c r="AM261" s="10">
        <v>54.566059225722654</v>
      </c>
      <c r="AN261" s="12">
        <v>87.245184417277585</v>
      </c>
      <c r="AO261" s="12">
        <v>122.34140149573204</v>
      </c>
      <c r="AP261" s="11">
        <v>14.974839178097094</v>
      </c>
      <c r="AQ261" s="10">
        <v>108.71898063914975</v>
      </c>
      <c r="AR261" s="12">
        <v>91.657737470796349</v>
      </c>
      <c r="AS261" s="12">
        <v>63.11077976704761</v>
      </c>
      <c r="AT261" s="11">
        <v>173.95748707093145</v>
      </c>
      <c r="AU261" s="140">
        <v>70.853553344437771</v>
      </c>
    </row>
    <row r="262" spans="1:47" s="9" customFormat="1">
      <c r="A262" s="7">
        <v>39171</v>
      </c>
      <c r="B262" s="10"/>
      <c r="C262" s="11">
        <v>87.975457291221176</v>
      </c>
      <c r="D262" s="10">
        <v>68.483995291298484</v>
      </c>
      <c r="E262" s="12">
        <v>74.331463843167953</v>
      </c>
      <c r="F262" s="12">
        <v>92.725360120183907</v>
      </c>
      <c r="G262" s="12">
        <v>69.444854847266797</v>
      </c>
      <c r="H262" s="12">
        <v>80.467242277094613</v>
      </c>
      <c r="I262" s="12">
        <v>95.917086821715884</v>
      </c>
      <c r="J262" s="12">
        <v>50.983885439694809</v>
      </c>
      <c r="K262" s="12">
        <v>87.880439013992429</v>
      </c>
      <c r="L262" s="186">
        <v>34.268115361931784</v>
      </c>
      <c r="M262" s="10">
        <v>86.111516926441737</v>
      </c>
      <c r="N262" s="12">
        <v>96.267563939852522</v>
      </c>
      <c r="O262" s="11">
        <v>98.461500319447126</v>
      </c>
      <c r="P262" s="10">
        <v>70.000926039758653</v>
      </c>
      <c r="Q262" s="31">
        <v>47.951488704732107</v>
      </c>
      <c r="R262" s="31">
        <v>29.742809893922296</v>
      </c>
      <c r="S262" s="31">
        <v>46.700943206317731</v>
      </c>
      <c r="T262" s="31">
        <v>31.281608707470674</v>
      </c>
      <c r="U262" s="31">
        <v>48.479745548862027</v>
      </c>
      <c r="V262" s="31">
        <v>79.006763940020647</v>
      </c>
      <c r="W262" s="31">
        <v>31.351977299790939</v>
      </c>
      <c r="X262" s="31">
        <v>68.32912266333409</v>
      </c>
      <c r="Y262" s="31">
        <v>30.559745773302776</v>
      </c>
      <c r="Z262" s="11">
        <v>101.9069537701756</v>
      </c>
      <c r="AA262" s="10">
        <v>84.987969492678076</v>
      </c>
      <c r="AB262" s="12">
        <v>106.99880957960053</v>
      </c>
      <c r="AC262" s="12">
        <v>57.981454371921494</v>
      </c>
      <c r="AD262" s="12">
        <v>112.94655422186133</v>
      </c>
      <c r="AE262" s="12">
        <v>82.518031629272429</v>
      </c>
      <c r="AF262" s="44">
        <v>73.67415022362448</v>
      </c>
      <c r="AG262" s="10">
        <v>94.930989378494431</v>
      </c>
      <c r="AH262" s="12">
        <v>96.204916406926372</v>
      </c>
      <c r="AI262" s="12">
        <v>103.55860538505122</v>
      </c>
      <c r="AJ262" s="12">
        <v>107.64817925952347</v>
      </c>
      <c r="AK262" s="12">
        <v>70.108658334603376</v>
      </c>
      <c r="AL262" s="11">
        <v>70.542974060450774</v>
      </c>
      <c r="AM262" s="10">
        <v>54.16827119968729</v>
      </c>
      <c r="AN262" s="12">
        <v>86.282291147630602</v>
      </c>
      <c r="AO262" s="12">
        <v>122.19181413591389</v>
      </c>
      <c r="AP262" s="11">
        <v>14.950126111131901</v>
      </c>
      <c r="AQ262" s="10">
        <v>108.10081736533095</v>
      </c>
      <c r="AR262" s="12">
        <v>92.095255831127901</v>
      </c>
      <c r="AS262" s="12">
        <v>63.402317443101232</v>
      </c>
      <c r="AT262" s="11">
        <v>172.75043805811191</v>
      </c>
      <c r="AU262" s="140">
        <v>70.910075092630407</v>
      </c>
    </row>
    <row r="263" spans="1:47" s="9" customFormat="1">
      <c r="A263" s="7">
        <v>39202</v>
      </c>
      <c r="B263" s="10"/>
      <c r="C263" s="11">
        <v>88.77838756482204</v>
      </c>
      <c r="D263" s="10">
        <v>68.882045790309718</v>
      </c>
      <c r="E263" s="12">
        <v>75.582515602640768</v>
      </c>
      <c r="F263" s="12">
        <v>91.759115170846457</v>
      </c>
      <c r="G263" s="12">
        <v>69.690268350516732</v>
      </c>
      <c r="H263" s="12">
        <v>80.714679443238595</v>
      </c>
      <c r="I263" s="12">
        <v>95.808699901040498</v>
      </c>
      <c r="J263" s="12">
        <v>50.953699453381148</v>
      </c>
      <c r="K263" s="12">
        <v>89.808437382930222</v>
      </c>
      <c r="L263" s="186">
        <v>34.063331674101008</v>
      </c>
      <c r="M263" s="10">
        <v>86.207906209785207</v>
      </c>
      <c r="N263" s="12">
        <v>97.516006217611661</v>
      </c>
      <c r="O263" s="11">
        <v>97.554871490637893</v>
      </c>
      <c r="P263" s="10">
        <v>71.078659869516628</v>
      </c>
      <c r="Q263" s="31">
        <v>48.448052882002877</v>
      </c>
      <c r="R263" s="31">
        <v>29.991631965402</v>
      </c>
      <c r="S263" s="31">
        <v>47.410762699095841</v>
      </c>
      <c r="T263" s="31">
        <v>31.805730616316797</v>
      </c>
      <c r="U263" s="31">
        <v>49.081362168381716</v>
      </c>
      <c r="V263" s="31">
        <v>80.371487880900233</v>
      </c>
      <c r="W263" s="31">
        <v>31.716695355158325</v>
      </c>
      <c r="X263" s="31">
        <v>69.464286046621751</v>
      </c>
      <c r="Y263" s="31">
        <v>30.835466425948983</v>
      </c>
      <c r="Z263" s="11">
        <v>101.4524492408448</v>
      </c>
      <c r="AA263" s="10">
        <v>85.56003039506308</v>
      </c>
      <c r="AB263" s="12">
        <v>105.08795460544955</v>
      </c>
      <c r="AC263" s="12">
        <v>57.7833825041822</v>
      </c>
      <c r="AD263" s="12">
        <v>112.735343465442</v>
      </c>
      <c r="AE263" s="12">
        <v>82.361342687792074</v>
      </c>
      <c r="AF263" s="44">
        <v>73.428293280370767</v>
      </c>
      <c r="AG263" s="10">
        <v>96.112519666219825</v>
      </c>
      <c r="AH263" s="12">
        <v>96.68706003481968</v>
      </c>
      <c r="AI263" s="12">
        <v>104.660875539513</v>
      </c>
      <c r="AJ263" s="12">
        <v>108.66226756974866</v>
      </c>
      <c r="AK263" s="12">
        <v>70.105032927578122</v>
      </c>
      <c r="AL263" s="11">
        <v>71.311134130928338</v>
      </c>
      <c r="AM263" s="10">
        <v>54.42449949944892</v>
      </c>
      <c r="AN263" s="12">
        <v>83.918000581588231</v>
      </c>
      <c r="AO263" s="12">
        <v>121.65785933244619</v>
      </c>
      <c r="AP263" s="11">
        <v>15.108046205532123</v>
      </c>
      <c r="AQ263" s="10">
        <v>110.26499618099007</v>
      </c>
      <c r="AR263" s="12">
        <v>93.689893991308125</v>
      </c>
      <c r="AS263" s="12">
        <v>63.861465032967381</v>
      </c>
      <c r="AT263" s="11">
        <v>170.74608295919609</v>
      </c>
      <c r="AU263" s="140">
        <v>70.716005415617033</v>
      </c>
    </row>
    <row r="264" spans="1:47" s="9" customFormat="1">
      <c r="A264" s="7">
        <v>39233</v>
      </c>
      <c r="B264" s="10"/>
      <c r="C264" s="11">
        <v>88.910259545082639</v>
      </c>
      <c r="D264" s="10">
        <v>69.501042993147294</v>
      </c>
      <c r="E264" s="12">
        <v>75.258732571338911</v>
      </c>
      <c r="F264" s="12">
        <v>89.82301727885968</v>
      </c>
      <c r="G264" s="12">
        <v>69.817558038989972</v>
      </c>
      <c r="H264" s="12">
        <v>79.495827542491568</v>
      </c>
      <c r="I264" s="12">
        <v>95.381956103805649</v>
      </c>
      <c r="J264" s="12">
        <v>49.977582872258097</v>
      </c>
      <c r="K264" s="12">
        <v>88.381392201140542</v>
      </c>
      <c r="L264" s="186">
        <v>33.827796857550332</v>
      </c>
      <c r="M264" s="10">
        <v>86.020538218990097</v>
      </c>
      <c r="N264" s="12">
        <v>97.483656359053029</v>
      </c>
      <c r="O264" s="11">
        <v>96.719677072636074</v>
      </c>
      <c r="P264" s="10">
        <v>70.968857197858043</v>
      </c>
      <c r="Q264" s="31">
        <v>47.901181076122732</v>
      </c>
      <c r="R264" s="31">
        <v>29.408534605207848</v>
      </c>
      <c r="S264" s="31">
        <v>47.001127609618663</v>
      </c>
      <c r="T264" s="31">
        <v>31.650591836426749</v>
      </c>
      <c r="U264" s="31">
        <v>48.347559964722912</v>
      </c>
      <c r="V264" s="31">
        <v>80.599906926101497</v>
      </c>
      <c r="W264" s="31">
        <v>31.438986264877165</v>
      </c>
      <c r="X264" s="31">
        <v>69.42536166120712</v>
      </c>
      <c r="Y264" s="31">
        <v>30.533768501546582</v>
      </c>
      <c r="Z264" s="11">
        <v>100.4733676907866</v>
      </c>
      <c r="AA264" s="10">
        <v>85.424835562458341</v>
      </c>
      <c r="AB264" s="12">
        <v>104.49606843816552</v>
      </c>
      <c r="AC264" s="12">
        <v>57.66591837316313</v>
      </c>
      <c r="AD264" s="12">
        <v>113.61815287688839</v>
      </c>
      <c r="AE264" s="12">
        <v>81.617287622301802</v>
      </c>
      <c r="AF264" s="44">
        <v>73.741625343853656</v>
      </c>
      <c r="AG264" s="10">
        <v>95.885061666150264</v>
      </c>
      <c r="AH264" s="12">
        <v>95.920609850130674</v>
      </c>
      <c r="AI264" s="12">
        <v>104.2262014729699</v>
      </c>
      <c r="AJ264" s="12">
        <v>108.22187551431594</v>
      </c>
      <c r="AK264" s="12">
        <v>69.432196198637655</v>
      </c>
      <c r="AL264" s="11">
        <v>71.300207816034785</v>
      </c>
      <c r="AM264" s="10">
        <v>53.405027863405394</v>
      </c>
      <c r="AN264" s="12">
        <v>82.74394413561798</v>
      </c>
      <c r="AO264" s="12">
        <v>120.34328457285801</v>
      </c>
      <c r="AP264" s="11">
        <v>15.148645349074405</v>
      </c>
      <c r="AQ264" s="10">
        <v>109.67900862557252</v>
      </c>
      <c r="AR264" s="12">
        <v>94.536006856532552</v>
      </c>
      <c r="AS264" s="12">
        <v>63.883808701441545</v>
      </c>
      <c r="AT264" s="11">
        <v>169.30056521296444</v>
      </c>
      <c r="AU264" s="140">
        <v>70.750366118359707</v>
      </c>
    </row>
    <row r="265" spans="1:47" s="9" customFormat="1">
      <c r="A265" s="7">
        <v>39262</v>
      </c>
      <c r="B265" s="10"/>
      <c r="C265" s="11">
        <v>87.976756203518931</v>
      </c>
      <c r="D265" s="10">
        <v>70.698278800549957</v>
      </c>
      <c r="E265" s="12">
        <v>75.394098470593548</v>
      </c>
      <c r="F265" s="12">
        <v>88.658130646099892</v>
      </c>
      <c r="G265" s="12">
        <v>69.851111373937272</v>
      </c>
      <c r="H265" s="12">
        <v>78.857754820490541</v>
      </c>
      <c r="I265" s="12">
        <v>95.290927909473012</v>
      </c>
      <c r="J265" s="12">
        <v>49.198490033734572</v>
      </c>
      <c r="K265" s="12">
        <v>88.447785370339375</v>
      </c>
      <c r="L265" s="186">
        <v>34.070897875388397</v>
      </c>
      <c r="M265" s="10">
        <v>86.991412209780378</v>
      </c>
      <c r="N265" s="12">
        <v>98.476159663440541</v>
      </c>
      <c r="O265" s="11">
        <v>95.509494379247386</v>
      </c>
      <c r="P265" s="10">
        <v>71.108217053290872</v>
      </c>
      <c r="Q265" s="31">
        <v>47.026218027279235</v>
      </c>
      <c r="R265" s="31">
        <v>29.219916918221404</v>
      </c>
      <c r="S265" s="31">
        <v>46.707899709541998</v>
      </c>
      <c r="T265" s="31">
        <v>31.612211384312154</v>
      </c>
      <c r="U265" s="31">
        <v>48.517972476585172</v>
      </c>
      <c r="V265" s="31">
        <v>79.027409488931539</v>
      </c>
      <c r="W265" s="31">
        <v>31.141226814993182</v>
      </c>
      <c r="X265" s="31">
        <v>69.643395367935014</v>
      </c>
      <c r="Y265" s="31">
        <v>30.098465321259958</v>
      </c>
      <c r="Z265" s="11">
        <v>101.2946719741299</v>
      </c>
      <c r="AA265" s="10">
        <v>84.608933060178686</v>
      </c>
      <c r="AB265" s="12">
        <v>103.34281415927371</v>
      </c>
      <c r="AC265" s="12">
        <v>58.14693227310439</v>
      </c>
      <c r="AD265" s="12">
        <v>112.35164849588568</v>
      </c>
      <c r="AE265" s="12">
        <v>80.193811868010343</v>
      </c>
      <c r="AF265" s="44">
        <v>73.113393038216572</v>
      </c>
      <c r="AG265" s="10">
        <v>96.497306481304378</v>
      </c>
      <c r="AH265" s="12">
        <v>97.296776111288466</v>
      </c>
      <c r="AI265" s="12">
        <v>102.7615505929961</v>
      </c>
      <c r="AJ265" s="12">
        <v>106.83904727422127</v>
      </c>
      <c r="AK265" s="12">
        <v>69.733625714065823</v>
      </c>
      <c r="AL265" s="11">
        <v>71.660838144147704</v>
      </c>
      <c r="AM265" s="10">
        <v>52.563216356891942</v>
      </c>
      <c r="AN265" s="12">
        <v>82.534069250400336</v>
      </c>
      <c r="AO265" s="12">
        <v>118.56072264144551</v>
      </c>
      <c r="AP265" s="11">
        <v>15.12003725259787</v>
      </c>
      <c r="AQ265" s="10">
        <v>108.62320506568663</v>
      </c>
      <c r="AR265" s="12">
        <v>96.140530682157973</v>
      </c>
      <c r="AS265" s="12">
        <v>64.111452239077508</v>
      </c>
      <c r="AT265" s="11">
        <v>165.70840142965787</v>
      </c>
      <c r="AU265" s="140">
        <v>69.047939942642884</v>
      </c>
    </row>
    <row r="266" spans="1:47" s="9" customFormat="1">
      <c r="A266" s="7">
        <v>39294</v>
      </c>
      <c r="B266" s="10"/>
      <c r="C266" s="11">
        <v>88.573486171659795</v>
      </c>
      <c r="D266" s="10">
        <v>72.419210993485933</v>
      </c>
      <c r="E266" s="12">
        <v>74.3894312841946</v>
      </c>
      <c r="F266" s="12">
        <v>88.378541877528832</v>
      </c>
      <c r="G266" s="12">
        <v>71.698371534779398</v>
      </c>
      <c r="H266" s="12">
        <v>81.161721322522069</v>
      </c>
      <c r="I266" s="12">
        <v>98.456348153851607</v>
      </c>
      <c r="J266" s="12">
        <v>50.594476387181288</v>
      </c>
      <c r="K266" s="12">
        <v>92.045457430077093</v>
      </c>
      <c r="L266" s="186">
        <v>33.586836887936229</v>
      </c>
      <c r="M266" s="10">
        <v>87.441704595371036</v>
      </c>
      <c r="N266" s="12">
        <v>97.788239991276356</v>
      </c>
      <c r="O266" s="11">
        <v>96.896108789618722</v>
      </c>
      <c r="P266" s="10">
        <v>70.728678670645479</v>
      </c>
      <c r="Q266" s="31">
        <v>45.948243730422163</v>
      </c>
      <c r="R266" s="31">
        <v>28.270686025294641</v>
      </c>
      <c r="S266" s="31">
        <v>44.982587297839302</v>
      </c>
      <c r="T266" s="31">
        <v>30.997435236829556</v>
      </c>
      <c r="U266" s="31">
        <v>47.406381205939688</v>
      </c>
      <c r="V266" s="31">
        <v>77.072415192540404</v>
      </c>
      <c r="W266" s="31">
        <v>31.264813462388314</v>
      </c>
      <c r="X266" s="31">
        <v>66.16774843753565</v>
      </c>
      <c r="Y266" s="31">
        <v>30.578371943873439</v>
      </c>
      <c r="Z266" s="11">
        <v>101.45545929352515</v>
      </c>
      <c r="AA266" s="10">
        <v>81.76391762012419</v>
      </c>
      <c r="AB266" s="12">
        <v>101.67402030710042</v>
      </c>
      <c r="AC266" s="12">
        <v>57.901132019751877</v>
      </c>
      <c r="AD266" s="12">
        <v>107.18501677827659</v>
      </c>
      <c r="AE266" s="12">
        <v>79.002165741865682</v>
      </c>
      <c r="AF266" s="44">
        <v>71.02589677647471</v>
      </c>
      <c r="AG266" s="10">
        <v>94.227394426737504</v>
      </c>
      <c r="AH266" s="12">
        <v>96.91046460338157</v>
      </c>
      <c r="AI266" s="12">
        <v>101.30472892056814</v>
      </c>
      <c r="AJ266" s="12">
        <v>105.28553176889619</v>
      </c>
      <c r="AK266" s="12">
        <v>67.357294669917195</v>
      </c>
      <c r="AL266" s="11">
        <v>70.544772910231089</v>
      </c>
      <c r="AM266" s="10">
        <v>52.973269800740809</v>
      </c>
      <c r="AN266" s="12">
        <v>84.765728481651223</v>
      </c>
      <c r="AO266" s="12">
        <v>118.67608793846141</v>
      </c>
      <c r="AP266" s="11">
        <v>15.453347344303234</v>
      </c>
      <c r="AQ266" s="10">
        <v>103.89248236570711</v>
      </c>
      <c r="AR266" s="12">
        <v>99.700225633253837</v>
      </c>
      <c r="AS266" s="12">
        <v>65.279516072865917</v>
      </c>
      <c r="AT266" s="11">
        <v>161.71868367018541</v>
      </c>
      <c r="AU266" s="140">
        <v>67.33890403841724</v>
      </c>
    </row>
    <row r="267" spans="1:47" s="9" customFormat="1">
      <c r="A267" s="7">
        <v>39325</v>
      </c>
      <c r="B267" s="10"/>
      <c r="C267" s="11">
        <v>89.074848972143116</v>
      </c>
      <c r="D267" s="10">
        <v>72.477715593267675</v>
      </c>
      <c r="E267" s="12">
        <v>72.898311874752665</v>
      </c>
      <c r="F267" s="12">
        <v>88.210198147175831</v>
      </c>
      <c r="G267" s="12">
        <v>71.676199328898377</v>
      </c>
      <c r="H267" s="12">
        <v>81.840408366649427</v>
      </c>
      <c r="I267" s="12">
        <v>99.640190548293162</v>
      </c>
      <c r="J267" s="12">
        <v>51.685797880512588</v>
      </c>
      <c r="K267" s="12">
        <v>92.697370699370026</v>
      </c>
      <c r="L267" s="186">
        <v>32.677328728461994</v>
      </c>
      <c r="M267" s="10">
        <v>87.074821616119678</v>
      </c>
      <c r="N267" s="12">
        <v>95.765733535125335</v>
      </c>
      <c r="O267" s="11">
        <v>98.456153811604068</v>
      </c>
      <c r="P267" s="10">
        <v>68.080088514173752</v>
      </c>
      <c r="Q267" s="31">
        <v>44.776785305316409</v>
      </c>
      <c r="R267" s="31">
        <v>27.921817322288238</v>
      </c>
      <c r="S267" s="31">
        <v>43.067769776282319</v>
      </c>
      <c r="T267" s="31">
        <v>29.75309802913624</v>
      </c>
      <c r="U267" s="31">
        <v>45.193310137111055</v>
      </c>
      <c r="V267" s="31">
        <v>74.747343939117542</v>
      </c>
      <c r="W267" s="31">
        <v>30.765886372353446</v>
      </c>
      <c r="X267" s="31">
        <v>63.228285109416881</v>
      </c>
      <c r="Y267" s="31">
        <v>31.137648194064539</v>
      </c>
      <c r="Z267" s="11">
        <v>100.67941237416218</v>
      </c>
      <c r="AA267" s="10">
        <v>79.667950527433277</v>
      </c>
      <c r="AB267" s="12">
        <v>101.32812963535802</v>
      </c>
      <c r="AC267" s="12">
        <v>57.55953699057271</v>
      </c>
      <c r="AD267" s="12">
        <v>101.52107383193913</v>
      </c>
      <c r="AE267" s="12">
        <v>79.185121550497144</v>
      </c>
      <c r="AF267" s="44">
        <v>68.614861681298905</v>
      </c>
      <c r="AG267" s="10">
        <v>91.683360425857856</v>
      </c>
      <c r="AH267" s="12">
        <v>96.123459789120531</v>
      </c>
      <c r="AI267" s="12">
        <v>100.10043160686027</v>
      </c>
      <c r="AJ267" s="12">
        <v>104.75751670131328</v>
      </c>
      <c r="AK267" s="12">
        <v>65.230914587653928</v>
      </c>
      <c r="AL267" s="11">
        <v>68.613950749784024</v>
      </c>
      <c r="AM267" s="10">
        <v>53.486715708474051</v>
      </c>
      <c r="AN267" s="12">
        <v>86.395728233857909</v>
      </c>
      <c r="AO267" s="12">
        <v>121.82445122315657</v>
      </c>
      <c r="AP267" s="11">
        <v>15.431094355856864</v>
      </c>
      <c r="AQ267" s="10">
        <v>100.6550802732846</v>
      </c>
      <c r="AR267" s="12">
        <v>100.37833101455324</v>
      </c>
      <c r="AS267" s="12">
        <v>66.458228556493452</v>
      </c>
      <c r="AT267" s="11">
        <v>162.84412430183551</v>
      </c>
      <c r="AU267" s="140">
        <v>66.484010379577512</v>
      </c>
    </row>
    <row r="268" spans="1:47" s="9" customFormat="1">
      <c r="A268" s="7">
        <v>39353</v>
      </c>
      <c r="B268" s="10"/>
      <c r="C268" s="11">
        <v>88.979336013259541</v>
      </c>
      <c r="D268" s="10">
        <v>72.855407559458101</v>
      </c>
      <c r="E268" s="12">
        <v>72.026909244689904</v>
      </c>
      <c r="F268" s="12">
        <v>88.487533957469992</v>
      </c>
      <c r="G268" s="12">
        <v>72.937653707945998</v>
      </c>
      <c r="H268" s="12">
        <v>83.903334722384969</v>
      </c>
      <c r="I268" s="12">
        <v>101.10941451298071</v>
      </c>
      <c r="J268" s="12">
        <v>53.239856413577712</v>
      </c>
      <c r="K268" s="12">
        <v>95.075940514758713</v>
      </c>
      <c r="L268" s="186">
        <v>32.704773520497859</v>
      </c>
      <c r="M268" s="10">
        <v>87.378867504965655</v>
      </c>
      <c r="N268" s="12">
        <v>94.708315547626668</v>
      </c>
      <c r="O268" s="11">
        <v>99.529128740857473</v>
      </c>
      <c r="P268" s="10">
        <v>65.947533803596244</v>
      </c>
      <c r="Q268" s="31">
        <v>42.866984302912215</v>
      </c>
      <c r="R268" s="31">
        <v>26.957166640264884</v>
      </c>
      <c r="S268" s="31">
        <v>41.340776198465463</v>
      </c>
      <c r="T268" s="31">
        <v>28.868619725870136</v>
      </c>
      <c r="U268" s="31">
        <v>43.493683625756972</v>
      </c>
      <c r="V268" s="31">
        <v>72.179646984337907</v>
      </c>
      <c r="W268" s="31">
        <v>29.788223220632805</v>
      </c>
      <c r="X268" s="31">
        <v>60.639910255063569</v>
      </c>
      <c r="Y268" s="31">
        <v>30.727747465445539</v>
      </c>
      <c r="Z268" s="11">
        <v>99.46132737935126</v>
      </c>
      <c r="AA268" s="10">
        <v>78.136823787286602</v>
      </c>
      <c r="AB268" s="12">
        <v>100.20093314601203</v>
      </c>
      <c r="AC268" s="12">
        <v>57.47401121894351</v>
      </c>
      <c r="AD268" s="12">
        <v>97.514460455212799</v>
      </c>
      <c r="AE268" s="12">
        <v>77.370090049036136</v>
      </c>
      <c r="AF268" s="44">
        <v>67.124620927204063</v>
      </c>
      <c r="AG268" s="10">
        <v>89.608138376862257</v>
      </c>
      <c r="AH268" s="12">
        <v>96.419352294626108</v>
      </c>
      <c r="AI268" s="12">
        <v>99.945861045073769</v>
      </c>
      <c r="AJ268" s="12">
        <v>103.47743511724845</v>
      </c>
      <c r="AK268" s="12">
        <v>64.223267610718779</v>
      </c>
      <c r="AL268" s="11">
        <v>67.010185724880387</v>
      </c>
      <c r="AM268" s="10">
        <v>54.213106885703368</v>
      </c>
      <c r="AN268" s="12">
        <v>85.986919488685913</v>
      </c>
      <c r="AO268" s="12">
        <v>123.00706257102503</v>
      </c>
      <c r="AP268" s="11">
        <v>15.767721230182586</v>
      </c>
      <c r="AQ268" s="10">
        <v>98.451626422252474</v>
      </c>
      <c r="AR268" s="12">
        <v>102.5266729422253</v>
      </c>
      <c r="AS268" s="12">
        <v>66.92635402309385</v>
      </c>
      <c r="AT268" s="11">
        <v>159.60380276100759</v>
      </c>
      <c r="AU268" s="140">
        <v>64.972599928898717</v>
      </c>
    </row>
    <row r="269" spans="1:47" s="9" customFormat="1">
      <c r="A269" s="7">
        <v>39386</v>
      </c>
      <c r="B269" s="10"/>
      <c r="C269" s="11">
        <v>88.918203866075842</v>
      </c>
      <c r="D269" s="10">
        <v>72.262905479925323</v>
      </c>
      <c r="E269" s="12">
        <v>71.986473539371417</v>
      </c>
      <c r="F269" s="12">
        <v>90.950918757020261</v>
      </c>
      <c r="G269" s="12">
        <v>75.131139402381635</v>
      </c>
      <c r="H269" s="12">
        <v>87.226356638453467</v>
      </c>
      <c r="I269" s="12">
        <v>104.19789282600308</v>
      </c>
      <c r="J269" s="12">
        <v>54.483667588845897</v>
      </c>
      <c r="K269" s="12">
        <v>96.114165040325332</v>
      </c>
      <c r="L269" s="186">
        <v>33.349528220532775</v>
      </c>
      <c r="M269" s="10">
        <v>88.616833036878617</v>
      </c>
      <c r="N269" s="12">
        <v>93.889334391016618</v>
      </c>
      <c r="O269" s="11">
        <v>99.88231111836383</v>
      </c>
      <c r="P269" s="10">
        <v>64.539900040804525</v>
      </c>
      <c r="Q269" s="31">
        <v>41.680030192881816</v>
      </c>
      <c r="R269" s="31">
        <v>26.347606887599952</v>
      </c>
      <c r="S269" s="31">
        <v>40.219107709376118</v>
      </c>
      <c r="T269" s="31">
        <v>28.093389480595874</v>
      </c>
      <c r="U269" s="31">
        <v>42.242813684163124</v>
      </c>
      <c r="V269" s="31">
        <v>70.174433463597495</v>
      </c>
      <c r="W269" s="31">
        <v>29.22131458895867</v>
      </c>
      <c r="X269" s="31">
        <v>59.767049791096838</v>
      </c>
      <c r="Y269" s="31">
        <v>30.508722691011396</v>
      </c>
      <c r="Z269" s="11">
        <v>98.59364561913074</v>
      </c>
      <c r="AA269" s="10">
        <v>78.751043980320006</v>
      </c>
      <c r="AB269" s="12">
        <v>99.619180160785135</v>
      </c>
      <c r="AC269" s="12">
        <v>57.722879944684479</v>
      </c>
      <c r="AD269" s="12">
        <v>96.246535155265263</v>
      </c>
      <c r="AE269" s="12">
        <v>74.403787998579688</v>
      </c>
      <c r="AF269" s="44">
        <v>65.397163488395066</v>
      </c>
      <c r="AG269" s="10">
        <v>87.688702528388589</v>
      </c>
      <c r="AH269" s="12">
        <v>95.414436342805743</v>
      </c>
      <c r="AI269" s="12">
        <v>97.862728589801449</v>
      </c>
      <c r="AJ269" s="12">
        <v>100.98226624244708</v>
      </c>
      <c r="AK269" s="12">
        <v>63.973668274397674</v>
      </c>
      <c r="AL269" s="11">
        <v>65.920252839480781</v>
      </c>
      <c r="AM269" s="10">
        <v>55.2633576631805</v>
      </c>
      <c r="AN269" s="12">
        <v>84.786198725936472</v>
      </c>
      <c r="AO269" s="12">
        <v>123.93714835195379</v>
      </c>
      <c r="AP269" s="11">
        <v>16.057772633379052</v>
      </c>
      <c r="AQ269" s="10">
        <v>94.804903129734114</v>
      </c>
      <c r="AR269" s="12">
        <v>105.66100323205087</v>
      </c>
      <c r="AS269" s="12">
        <v>67.102058188474047</v>
      </c>
      <c r="AT269" s="11">
        <v>156.90074845931963</v>
      </c>
      <c r="AU269" s="140">
        <v>63.706293332996431</v>
      </c>
    </row>
    <row r="270" spans="1:47" s="9" customFormat="1">
      <c r="A270" s="7">
        <v>39416</v>
      </c>
      <c r="B270" s="10"/>
      <c r="C270" s="11">
        <v>87.605706685817808</v>
      </c>
      <c r="D270" s="10">
        <v>71.401667327517146</v>
      </c>
      <c r="E270" s="12">
        <v>69.286007795854658</v>
      </c>
      <c r="F270" s="12">
        <v>87.021166879970039</v>
      </c>
      <c r="G270" s="12">
        <v>77.477825623357916</v>
      </c>
      <c r="H270" s="12">
        <v>85.189363913274718</v>
      </c>
      <c r="I270" s="12">
        <v>103.14746051758783</v>
      </c>
      <c r="J270" s="12">
        <v>54.036208783086948</v>
      </c>
      <c r="K270" s="12">
        <v>95.295501279981622</v>
      </c>
      <c r="L270" s="186">
        <v>33.029656196026274</v>
      </c>
      <c r="M270" s="10">
        <v>86.466964559552636</v>
      </c>
      <c r="N270" s="12">
        <v>92.648267299761784</v>
      </c>
      <c r="O270" s="11">
        <v>97.796105368541447</v>
      </c>
      <c r="P270" s="10">
        <v>59.83107341579209</v>
      </c>
      <c r="Q270" s="31">
        <v>38.911990587676776</v>
      </c>
      <c r="R270" s="31">
        <v>24.51820770750918</v>
      </c>
      <c r="S270" s="31">
        <v>37.765560568835639</v>
      </c>
      <c r="T270" s="31">
        <v>25.703810720759751</v>
      </c>
      <c r="U270" s="31">
        <v>39.178308201367749</v>
      </c>
      <c r="V270" s="31">
        <v>65.829117026735091</v>
      </c>
      <c r="W270" s="31">
        <v>27.250801332092539</v>
      </c>
      <c r="X270" s="31">
        <v>55.691158577884771</v>
      </c>
      <c r="Y270" s="31">
        <v>30.158776600285854</v>
      </c>
      <c r="Z270" s="11">
        <v>98.776164104854303</v>
      </c>
      <c r="AA270" s="10">
        <v>74.00068639911035</v>
      </c>
      <c r="AB270" s="12">
        <v>99.45575959703703</v>
      </c>
      <c r="AC270" s="12">
        <v>57.150136075927207</v>
      </c>
      <c r="AD270" s="12">
        <v>89.399554972863982</v>
      </c>
      <c r="AE270" s="12">
        <v>70.539917333932408</v>
      </c>
      <c r="AF270" s="44">
        <v>61.17159732584323</v>
      </c>
      <c r="AG270" s="10">
        <v>85.373635086017103</v>
      </c>
      <c r="AH270" s="12">
        <v>93.454401812122981</v>
      </c>
      <c r="AI270" s="12">
        <v>94.656659801297366</v>
      </c>
      <c r="AJ270" s="12">
        <v>96.884311945547879</v>
      </c>
      <c r="AK270" s="12">
        <v>59.643142352434232</v>
      </c>
      <c r="AL270" s="11">
        <v>62.312551083744417</v>
      </c>
      <c r="AM270" s="10">
        <v>57.270530711023881</v>
      </c>
      <c r="AN270" s="12">
        <v>86.814586810910669</v>
      </c>
      <c r="AO270" s="12">
        <v>128.01547222637421</v>
      </c>
      <c r="AP270" s="11">
        <v>16.106622723210346</v>
      </c>
      <c r="AQ270" s="10">
        <v>91.834475564955383</v>
      </c>
      <c r="AR270" s="12">
        <v>103.38762686573311</v>
      </c>
      <c r="AS270" s="12">
        <v>68.138878457347118</v>
      </c>
      <c r="AT270" s="11">
        <v>156.53933750196074</v>
      </c>
      <c r="AU270" s="140">
        <v>60.413261138066865</v>
      </c>
    </row>
    <row r="271" spans="1:47" s="9" customFormat="1">
      <c r="A271" s="7">
        <v>39447</v>
      </c>
      <c r="B271" s="10"/>
      <c r="C271" s="11">
        <v>86.880916316156458</v>
      </c>
      <c r="D271" s="10">
        <v>72.814867146936422</v>
      </c>
      <c r="E271" s="12">
        <v>67.470506132881951</v>
      </c>
      <c r="F271" s="12">
        <v>86.24224529460831</v>
      </c>
      <c r="G271" s="12">
        <v>79.514304219061032</v>
      </c>
      <c r="H271" s="12">
        <v>85.632975559077479</v>
      </c>
      <c r="I271" s="12">
        <v>101.63703440347564</v>
      </c>
      <c r="J271" s="12">
        <v>54.167577043215509</v>
      </c>
      <c r="K271" s="12">
        <v>95.908899324317858</v>
      </c>
      <c r="L271" s="186">
        <v>33.664698490442099</v>
      </c>
      <c r="M271" s="10">
        <v>86.113662910395206</v>
      </c>
      <c r="N271" s="12">
        <v>90.545399147684407</v>
      </c>
      <c r="O271" s="11">
        <v>96.517447448168653</v>
      </c>
      <c r="P271" s="10">
        <v>56.466463296864411</v>
      </c>
      <c r="Q271" s="31">
        <v>36.597203644933288</v>
      </c>
      <c r="R271" s="31">
        <v>23.220322509994702</v>
      </c>
      <c r="S271" s="31">
        <v>35.519075414580655</v>
      </c>
      <c r="T271" s="31">
        <v>24.327364524612317</v>
      </c>
      <c r="U271" s="31">
        <v>36.918131657545722</v>
      </c>
      <c r="V271" s="31">
        <v>61.344564385360059</v>
      </c>
      <c r="W271" s="31">
        <v>25.490033757975894</v>
      </c>
      <c r="X271" s="31">
        <v>52.74302310520774</v>
      </c>
      <c r="Y271" s="31">
        <v>29.977193029326749</v>
      </c>
      <c r="Z271" s="11">
        <v>99.33911886156217</v>
      </c>
      <c r="AA271" s="10">
        <v>71.068225778543479</v>
      </c>
      <c r="AB271" s="12">
        <v>100.12105636199782</v>
      </c>
      <c r="AC271" s="12">
        <v>56.698728450114785</v>
      </c>
      <c r="AD271" s="12">
        <v>85.673896831572677</v>
      </c>
      <c r="AE271" s="12">
        <v>67.789929486948111</v>
      </c>
      <c r="AF271" s="44">
        <v>59.322542454687103</v>
      </c>
      <c r="AG271" s="10">
        <v>84.472111544668977</v>
      </c>
      <c r="AH271" s="12">
        <v>89.255703179414866</v>
      </c>
      <c r="AI271" s="12">
        <v>91.618950289060905</v>
      </c>
      <c r="AJ271" s="12">
        <v>92.996466844405802</v>
      </c>
      <c r="AK271" s="12">
        <v>57.324912830816309</v>
      </c>
      <c r="AL271" s="11">
        <v>60.242084502298475</v>
      </c>
      <c r="AM271" s="10">
        <v>57.949341554892086</v>
      </c>
      <c r="AN271" s="12">
        <v>86.734665001856797</v>
      </c>
      <c r="AO271" s="12">
        <v>128.50739408285094</v>
      </c>
      <c r="AP271" s="11">
        <v>16.546579937620379</v>
      </c>
      <c r="AQ271" s="10">
        <v>88.432926993278841</v>
      </c>
      <c r="AR271" s="12">
        <v>105.61544324893248</v>
      </c>
      <c r="AS271" s="12">
        <v>68.508453584755259</v>
      </c>
      <c r="AT271" s="11">
        <v>153.19826923816123</v>
      </c>
      <c r="AU271" s="140">
        <v>57.690635022999828</v>
      </c>
    </row>
    <row r="272" spans="1:47" s="9" customFormat="1">
      <c r="A272" s="7">
        <v>39478</v>
      </c>
      <c r="B272" s="10"/>
      <c r="C272" s="11">
        <v>86.058181844333063</v>
      </c>
      <c r="D272" s="10">
        <v>69.10610535004345</v>
      </c>
      <c r="E272" s="12">
        <v>69.350011957196514</v>
      </c>
      <c r="F272" s="12">
        <v>88.744834041428874</v>
      </c>
      <c r="G272" s="12">
        <v>76.099485080728883</v>
      </c>
      <c r="H272" s="12">
        <v>80.172231132200537</v>
      </c>
      <c r="I272" s="12">
        <v>98.121587855640797</v>
      </c>
      <c r="J272" s="12">
        <v>51.819557350741405</v>
      </c>
      <c r="K272" s="12">
        <v>90.394447442770968</v>
      </c>
      <c r="L272" s="186">
        <v>35.003152223811917</v>
      </c>
      <c r="M272" s="10">
        <v>84.844594050618028</v>
      </c>
      <c r="N272" s="12">
        <v>89.499633038157995</v>
      </c>
      <c r="O272" s="11">
        <v>94.752261544782229</v>
      </c>
      <c r="P272" s="10">
        <v>62.122741435361419</v>
      </c>
      <c r="Q272" s="31">
        <v>39.747950329893087</v>
      </c>
      <c r="R272" s="31">
        <v>25.65558726107211</v>
      </c>
      <c r="S272" s="31">
        <v>38.98677193360566</v>
      </c>
      <c r="T272" s="31">
        <v>26.999127859246226</v>
      </c>
      <c r="U272" s="31">
        <v>41.329102861160422</v>
      </c>
      <c r="V272" s="31">
        <v>65.845285861243454</v>
      </c>
      <c r="W272" s="31">
        <v>27.887406743410772</v>
      </c>
      <c r="X272" s="31">
        <v>58.492989633965387</v>
      </c>
      <c r="Y272" s="31">
        <v>31.25449417512602</v>
      </c>
      <c r="Z272" s="11">
        <v>97.839080767920322</v>
      </c>
      <c r="AA272" s="10">
        <v>73.640239346834093</v>
      </c>
      <c r="AB272" s="12">
        <v>102.45665629295723</v>
      </c>
      <c r="AC272" s="12">
        <v>56.957857682662983</v>
      </c>
      <c r="AD272" s="12">
        <v>94.521017381099497</v>
      </c>
      <c r="AE272" s="12">
        <v>70.849992152868396</v>
      </c>
      <c r="AF272" s="44">
        <v>65.163135385765898</v>
      </c>
      <c r="AG272" s="10">
        <v>86.480323645437821</v>
      </c>
      <c r="AH272" s="12">
        <v>89.426647885281568</v>
      </c>
      <c r="AI272" s="12">
        <v>93.955234655561398</v>
      </c>
      <c r="AJ272" s="12">
        <v>94.895035873527718</v>
      </c>
      <c r="AK272" s="12">
        <v>60.643237689141749</v>
      </c>
      <c r="AL272" s="11">
        <v>62.987720502765839</v>
      </c>
      <c r="AM272" s="10">
        <v>57.555552880632007</v>
      </c>
      <c r="AN272" s="12">
        <v>88.499882055084299</v>
      </c>
      <c r="AO272" s="12">
        <v>126.54449077404549</v>
      </c>
      <c r="AP272" s="11">
        <v>15.872497081538626</v>
      </c>
      <c r="AQ272" s="10">
        <v>89.946228895860656</v>
      </c>
      <c r="AR272" s="12">
        <v>101.86496152946711</v>
      </c>
      <c r="AS272" s="12">
        <v>67.166651687432378</v>
      </c>
      <c r="AT272" s="11">
        <v>158.05812018816451</v>
      </c>
      <c r="AU272" s="140">
        <v>59.965581483778749</v>
      </c>
    </row>
    <row r="273" spans="1:47" s="9" customFormat="1">
      <c r="A273" s="7">
        <v>39507</v>
      </c>
      <c r="B273" s="10"/>
      <c r="C273" s="11">
        <v>84.021603144945018</v>
      </c>
      <c r="D273" s="10">
        <v>68.719682034870459</v>
      </c>
      <c r="E273" s="12">
        <v>67.108273865553727</v>
      </c>
      <c r="F273" s="12">
        <v>85.888797843550876</v>
      </c>
      <c r="G273" s="12">
        <v>75.936567935467778</v>
      </c>
      <c r="H273" s="12">
        <v>77.781698833327155</v>
      </c>
      <c r="I273" s="12">
        <v>98.102121764735045</v>
      </c>
      <c r="J273" s="12">
        <v>53.048750991890174</v>
      </c>
      <c r="K273" s="12">
        <v>92.99412279568881</v>
      </c>
      <c r="L273" s="186">
        <v>35.977947358133896</v>
      </c>
      <c r="M273" s="10">
        <v>86.11273142845927</v>
      </c>
      <c r="N273" s="12">
        <v>88.410195793308603</v>
      </c>
      <c r="O273" s="11">
        <v>95.955914253024531</v>
      </c>
      <c r="P273" s="10">
        <v>57.199570484605168</v>
      </c>
      <c r="Q273" s="31">
        <v>36.698409075127984</v>
      </c>
      <c r="R273" s="31">
        <v>23.522306471016091</v>
      </c>
      <c r="S273" s="31">
        <v>37.104725015694058</v>
      </c>
      <c r="T273" s="31">
        <v>25.087584310599549</v>
      </c>
      <c r="U273" s="31">
        <v>38.410648932440658</v>
      </c>
      <c r="V273" s="31">
        <v>64.252782071984797</v>
      </c>
      <c r="W273" s="31">
        <v>25.643472664357382</v>
      </c>
      <c r="X273" s="31">
        <v>58.144679078929769</v>
      </c>
      <c r="Y273" s="31">
        <v>28.187829041039024</v>
      </c>
      <c r="Z273" s="11">
        <v>98.441242667139718</v>
      </c>
      <c r="AA273" s="10">
        <v>69.830073821392574</v>
      </c>
      <c r="AB273" s="12">
        <v>96.795086863666583</v>
      </c>
      <c r="AC273" s="12">
        <v>56.02713990228834</v>
      </c>
      <c r="AD273" s="12">
        <v>85.293182102519339</v>
      </c>
      <c r="AE273" s="12">
        <v>68.734928822143019</v>
      </c>
      <c r="AF273" s="44">
        <v>60.683907159462436</v>
      </c>
      <c r="AG273" s="10">
        <v>83.410939162425564</v>
      </c>
      <c r="AH273" s="12">
        <v>89.828884370015345</v>
      </c>
      <c r="AI273" s="12">
        <v>91.106982276085375</v>
      </c>
      <c r="AJ273" s="12">
        <v>90.474652634972443</v>
      </c>
      <c r="AK273" s="12">
        <v>57.95029439467384</v>
      </c>
      <c r="AL273" s="11">
        <v>60.366344380555638</v>
      </c>
      <c r="AM273" s="10">
        <v>56.133490071534844</v>
      </c>
      <c r="AN273" s="12">
        <v>88.155412157875418</v>
      </c>
      <c r="AO273" s="12">
        <v>125.85094299478993</v>
      </c>
      <c r="AP273" s="11">
        <v>16.121910147477916</v>
      </c>
      <c r="AQ273" s="10">
        <v>87.324820245853601</v>
      </c>
      <c r="AR273" s="12">
        <v>105.78567650671029</v>
      </c>
      <c r="AS273" s="12">
        <v>67.03890620012973</v>
      </c>
      <c r="AT273" s="11">
        <v>152.51373896539135</v>
      </c>
      <c r="AU273" s="140">
        <v>57.047383974161022</v>
      </c>
    </row>
    <row r="274" spans="1:47" s="9" customFormat="1">
      <c r="A274" s="7">
        <v>39538</v>
      </c>
      <c r="B274" s="10"/>
      <c r="C274" s="11">
        <v>82.517772885973301</v>
      </c>
      <c r="D274" s="10">
        <v>67.746470941662494</v>
      </c>
      <c r="E274" s="12">
        <v>64.024347306868108</v>
      </c>
      <c r="F274" s="12">
        <v>86.771757657135041</v>
      </c>
      <c r="G274" s="12">
        <v>77.190074253373439</v>
      </c>
      <c r="H274" s="12">
        <v>77.151057155480942</v>
      </c>
      <c r="I274" s="12">
        <v>97.216309235994885</v>
      </c>
      <c r="J274" s="12">
        <v>54.418190214902971</v>
      </c>
      <c r="K274" s="12">
        <v>93.57312678794716</v>
      </c>
      <c r="L274" s="186">
        <v>36.348385045009906</v>
      </c>
      <c r="M274" s="10">
        <v>85.450699610886602</v>
      </c>
      <c r="N274" s="12">
        <v>88.422228978655127</v>
      </c>
      <c r="O274" s="11">
        <v>95.921091436734031</v>
      </c>
      <c r="P274" s="10">
        <v>52.829854961447268</v>
      </c>
      <c r="Q274" s="31">
        <v>34.210075774655081</v>
      </c>
      <c r="R274" s="31">
        <v>21.730631578574961</v>
      </c>
      <c r="S274" s="31">
        <v>34.540929368971604</v>
      </c>
      <c r="T274" s="31">
        <v>23.258754363816305</v>
      </c>
      <c r="U274" s="31">
        <v>35.600615916452469</v>
      </c>
      <c r="V274" s="31">
        <v>62.279868434205568</v>
      </c>
      <c r="W274" s="31">
        <v>23.484993606567912</v>
      </c>
      <c r="X274" s="31">
        <v>55.046100747162718</v>
      </c>
      <c r="Y274" s="31">
        <v>27.776857171433051</v>
      </c>
      <c r="Z274" s="11">
        <v>99.223964025123024</v>
      </c>
      <c r="AA274" s="10">
        <v>63.567297725074511</v>
      </c>
      <c r="AB274" s="12">
        <v>95.776377318305919</v>
      </c>
      <c r="AC274" s="12">
        <v>56.121068448376143</v>
      </c>
      <c r="AD274" s="12">
        <v>79.186344567924465</v>
      </c>
      <c r="AE274" s="12">
        <v>68.911417751113447</v>
      </c>
      <c r="AF274" s="44">
        <v>59.135563960663049</v>
      </c>
      <c r="AG274" s="10">
        <v>79.795282235517476</v>
      </c>
      <c r="AH274" s="12">
        <v>88.907125628590393</v>
      </c>
      <c r="AI274" s="12">
        <v>93.984384826711874</v>
      </c>
      <c r="AJ274" s="12">
        <v>87.511873634419572</v>
      </c>
      <c r="AK274" s="12">
        <v>53.958132555011908</v>
      </c>
      <c r="AL274" s="11">
        <v>57.949499350378218</v>
      </c>
      <c r="AM274" s="10">
        <v>56.459845654480077</v>
      </c>
      <c r="AN274" s="12">
        <v>90.137606676386213</v>
      </c>
      <c r="AO274" s="12">
        <v>128.06175814305968</v>
      </c>
      <c r="AP274" s="11">
        <v>16.148286053740645</v>
      </c>
      <c r="AQ274" s="10">
        <v>88.223817168836959</v>
      </c>
      <c r="AR274" s="12">
        <v>107.45348694374081</v>
      </c>
      <c r="AS274" s="12">
        <v>67.137671616080169</v>
      </c>
      <c r="AT274" s="11">
        <v>150.98102819288118</v>
      </c>
      <c r="AU274" s="140">
        <v>55.802265100841218</v>
      </c>
    </row>
    <row r="275" spans="1:47" s="13" customFormat="1">
      <c r="A275" s="7">
        <v>39568</v>
      </c>
      <c r="B275" s="10"/>
      <c r="C275" s="11">
        <v>82.579137312224077</v>
      </c>
      <c r="D275" s="10">
        <v>70.522502060356757</v>
      </c>
      <c r="E275" s="12">
        <v>63.786841334649168</v>
      </c>
      <c r="F275" s="12">
        <v>87.946894661890795</v>
      </c>
      <c r="G275" s="12">
        <v>76.480759532185232</v>
      </c>
      <c r="H275" s="12">
        <v>79.051176381846744</v>
      </c>
      <c r="I275" s="12">
        <v>99.005461296128487</v>
      </c>
      <c r="J275" s="12">
        <v>54.560248025585381</v>
      </c>
      <c r="K275" s="12">
        <v>94.753586436180342</v>
      </c>
      <c r="L275" s="186">
        <v>36.974772711814943</v>
      </c>
      <c r="M275" s="10">
        <v>87.066139014733452</v>
      </c>
      <c r="N275" s="12">
        <v>87.862227623289385</v>
      </c>
      <c r="O275" s="11">
        <v>96.86355164877466</v>
      </c>
      <c r="P275" s="10">
        <v>52.15485997670136</v>
      </c>
      <c r="Q275" s="31">
        <v>34.537293280227651</v>
      </c>
      <c r="R275" s="31">
        <v>21.56433098271226</v>
      </c>
      <c r="S275" s="31">
        <v>34.700388116732661</v>
      </c>
      <c r="T275" s="31">
        <v>23.232317616906627</v>
      </c>
      <c r="U275" s="31">
        <v>35.353349856444197</v>
      </c>
      <c r="V275" s="31">
        <v>63.352466152809427</v>
      </c>
      <c r="W275" s="31">
        <v>23.091059020484643</v>
      </c>
      <c r="X275" s="31">
        <v>55.365032298611503</v>
      </c>
      <c r="Y275" s="31">
        <v>27.501625893971205</v>
      </c>
      <c r="Z275" s="11">
        <v>98.627939696670126</v>
      </c>
      <c r="AA275" s="10">
        <v>62.619258108034536</v>
      </c>
      <c r="AB275" s="12">
        <v>93.411559712606035</v>
      </c>
      <c r="AC275" s="12">
        <v>56.240367964884577</v>
      </c>
      <c r="AD275" s="12">
        <v>79.332982514376809</v>
      </c>
      <c r="AE275" s="12">
        <v>68.845945756022488</v>
      </c>
      <c r="AF275" s="44">
        <v>58.629696383070993</v>
      </c>
      <c r="AG275" s="10">
        <v>80.034346942843158</v>
      </c>
      <c r="AH275" s="12">
        <v>90.765303952144222</v>
      </c>
      <c r="AI275" s="12">
        <v>93.737154190695577</v>
      </c>
      <c r="AJ275" s="12">
        <v>87.057043556504638</v>
      </c>
      <c r="AK275" s="12">
        <v>53.836662544484312</v>
      </c>
      <c r="AL275" s="11">
        <v>56.998319941576327</v>
      </c>
      <c r="AM275" s="10">
        <v>55.580704838558738</v>
      </c>
      <c r="AN275" s="12">
        <v>89.363258535685148</v>
      </c>
      <c r="AO275" s="12">
        <v>125.39460833085082</v>
      </c>
      <c r="AP275" s="11">
        <v>16.481756849800313</v>
      </c>
      <c r="AQ275" s="10">
        <v>88.137936396154672</v>
      </c>
      <c r="AR275" s="12">
        <v>109.29496246861214</v>
      </c>
      <c r="AS275" s="12">
        <v>67.209980984367519</v>
      </c>
      <c r="AT275" s="11">
        <v>149.98331277103048</v>
      </c>
      <c r="AU275" s="140">
        <v>54.861636921978999</v>
      </c>
    </row>
    <row r="276" spans="1:47" s="9" customFormat="1">
      <c r="A276" s="7">
        <v>39598</v>
      </c>
      <c r="B276" s="10"/>
      <c r="C276" s="11">
        <v>81.973225442108415</v>
      </c>
      <c r="D276" s="10">
        <v>71.878419699749386</v>
      </c>
      <c r="E276" s="12">
        <v>61.088577125496144</v>
      </c>
      <c r="F276" s="12">
        <v>84.073942380906445</v>
      </c>
      <c r="G276" s="12">
        <v>76.811799230835504</v>
      </c>
      <c r="H276" s="12">
        <v>79.525837968929167</v>
      </c>
      <c r="I276" s="12">
        <v>100.14434063737639</v>
      </c>
      <c r="J276" s="12">
        <v>54.434834387769925</v>
      </c>
      <c r="K276" s="12">
        <v>95.836613141233613</v>
      </c>
      <c r="L276" s="186">
        <v>36.403130115069686</v>
      </c>
      <c r="M276" s="10">
        <v>89.083662322493424</v>
      </c>
      <c r="N276" s="12">
        <v>86.56991727760574</v>
      </c>
      <c r="O276" s="11">
        <v>94.618463806388036</v>
      </c>
      <c r="P276" s="10">
        <v>49.680095415485802</v>
      </c>
      <c r="Q276" s="31">
        <v>33.474657193606291</v>
      </c>
      <c r="R276" s="31">
        <v>21.058741415169742</v>
      </c>
      <c r="S276" s="31">
        <v>34.399112123243768</v>
      </c>
      <c r="T276" s="31">
        <v>22.412902032307468</v>
      </c>
      <c r="U276" s="31">
        <v>34.298253468999725</v>
      </c>
      <c r="V276" s="31">
        <v>61.244976673028418</v>
      </c>
      <c r="W276" s="31">
        <v>21.959073666767512</v>
      </c>
      <c r="X276" s="31">
        <v>54.698594812181568</v>
      </c>
      <c r="Y276" s="31">
        <v>26.736636767412879</v>
      </c>
      <c r="Z276" s="11">
        <v>98.153949414318433</v>
      </c>
      <c r="AA276" s="10">
        <v>59.533308265329708</v>
      </c>
      <c r="AB276" s="12">
        <v>92.98447207737695</v>
      </c>
      <c r="AC276" s="12">
        <v>56.685472108304999</v>
      </c>
      <c r="AD276" s="12">
        <v>72.214184954859505</v>
      </c>
      <c r="AE276" s="12">
        <v>67.107218640830283</v>
      </c>
      <c r="AF276" s="44">
        <v>56.696476357606443</v>
      </c>
      <c r="AG276" s="10">
        <v>76.358542303216339</v>
      </c>
      <c r="AH276" s="12">
        <v>89.880178810342485</v>
      </c>
      <c r="AI276" s="12">
        <v>93.052048159524219</v>
      </c>
      <c r="AJ276" s="12">
        <v>84.267103719895857</v>
      </c>
      <c r="AK276" s="12">
        <v>51.560626971772294</v>
      </c>
      <c r="AL276" s="11">
        <v>55.094666746020472</v>
      </c>
      <c r="AM276" s="10">
        <v>54.426248016874837</v>
      </c>
      <c r="AN276" s="12">
        <v>88.320517537182326</v>
      </c>
      <c r="AO276" s="12">
        <v>124.73807612659915</v>
      </c>
      <c r="AP276" s="11">
        <v>16.481846444200922</v>
      </c>
      <c r="AQ276" s="10">
        <v>86.860955483749322</v>
      </c>
      <c r="AR276" s="12">
        <v>112.77196739294718</v>
      </c>
      <c r="AS276" s="12">
        <v>65.705634120665863</v>
      </c>
      <c r="AT276" s="11">
        <v>146.62996728545392</v>
      </c>
      <c r="AU276" s="140">
        <v>53.62842433905498</v>
      </c>
    </row>
    <row r="277" spans="1:47" s="9" customFormat="1">
      <c r="A277" s="7">
        <v>39629</v>
      </c>
      <c r="B277" s="10"/>
      <c r="C277" s="11">
        <v>82.204277473901215</v>
      </c>
      <c r="D277" s="10">
        <v>71.969676994319869</v>
      </c>
      <c r="E277" s="12">
        <v>55.120414509104542</v>
      </c>
      <c r="F277" s="12">
        <v>78.072288912181236</v>
      </c>
      <c r="G277" s="12">
        <v>79.236189084311121</v>
      </c>
      <c r="H277" s="12">
        <v>81.622846538599646</v>
      </c>
      <c r="I277" s="12">
        <v>105.09747606894484</v>
      </c>
      <c r="J277" s="12">
        <v>56.525585395661707</v>
      </c>
      <c r="K277" s="12">
        <v>100.10004705023925</v>
      </c>
      <c r="L277" s="186">
        <v>38.199690961834129</v>
      </c>
      <c r="M277" s="10">
        <v>88.893836459340321</v>
      </c>
      <c r="N277" s="12">
        <v>83.763716589037955</v>
      </c>
      <c r="O277" s="11">
        <v>90.099822593150947</v>
      </c>
      <c r="P277" s="10">
        <v>43.196885171105286</v>
      </c>
      <c r="Q277" s="31">
        <v>29.269604667328231</v>
      </c>
      <c r="R277" s="31">
        <v>18.074582876442147</v>
      </c>
      <c r="S277" s="31">
        <v>29.387434259030066</v>
      </c>
      <c r="T277" s="31">
        <v>18.869576870780925</v>
      </c>
      <c r="U277" s="31">
        <v>29.148163943780482</v>
      </c>
      <c r="V277" s="31">
        <v>52.561829746554636</v>
      </c>
      <c r="W277" s="31">
        <v>19.121158453858101</v>
      </c>
      <c r="X277" s="31">
        <v>45.868116815098695</v>
      </c>
      <c r="Y277" s="31">
        <v>26.256113348326672</v>
      </c>
      <c r="Z277" s="11">
        <v>100.59337172815989</v>
      </c>
      <c r="AA277" s="10">
        <v>53.311879797025327</v>
      </c>
      <c r="AB277" s="12">
        <v>90.220855002044019</v>
      </c>
      <c r="AC277" s="12">
        <v>55.7277389732727</v>
      </c>
      <c r="AD277" s="12">
        <v>62.912091244565929</v>
      </c>
      <c r="AE277" s="12">
        <v>63.20496550806007</v>
      </c>
      <c r="AF277" s="44">
        <v>52.970241388571267</v>
      </c>
      <c r="AG277" s="10">
        <v>69.455010623588436</v>
      </c>
      <c r="AH277" s="12">
        <v>86.122626893595779</v>
      </c>
      <c r="AI277" s="12">
        <v>92.761522840278033</v>
      </c>
      <c r="AJ277" s="12">
        <v>80.473931738905407</v>
      </c>
      <c r="AK277" s="12">
        <v>46.523586661572189</v>
      </c>
      <c r="AL277" s="11">
        <v>50.348757672279078</v>
      </c>
      <c r="AM277" s="10">
        <v>55.63121643674063</v>
      </c>
      <c r="AN277" s="12">
        <v>88.621067224235375</v>
      </c>
      <c r="AO277" s="12">
        <v>130.4358183574177</v>
      </c>
      <c r="AP277" s="11">
        <v>17.451824032104462</v>
      </c>
      <c r="AQ277" s="10">
        <v>82.238490072663623</v>
      </c>
      <c r="AR277" s="12">
        <v>117.99062455752249</v>
      </c>
      <c r="AS277" s="12">
        <v>67.245896393112204</v>
      </c>
      <c r="AT277" s="11">
        <v>143.17917982682121</v>
      </c>
      <c r="AU277" s="140">
        <v>50.901774246600951</v>
      </c>
    </row>
    <row r="278" spans="1:47" s="9" customFormat="1">
      <c r="A278" s="7">
        <v>39660</v>
      </c>
      <c r="B278" s="10"/>
      <c r="C278" s="11">
        <v>81.731927132621891</v>
      </c>
      <c r="D278" s="10">
        <v>70.049671645898272</v>
      </c>
      <c r="E278" s="12">
        <v>54.978670898077119</v>
      </c>
      <c r="F278" s="12">
        <v>77.741235742041439</v>
      </c>
      <c r="G278" s="12">
        <v>79.533253489092161</v>
      </c>
      <c r="H278" s="12">
        <v>77.995995291319048</v>
      </c>
      <c r="I278" s="12">
        <v>98.488185248892577</v>
      </c>
      <c r="J278" s="12">
        <v>53.313140412576452</v>
      </c>
      <c r="K278" s="12">
        <v>97.632989750876874</v>
      </c>
      <c r="L278" s="186">
        <v>35.035619331010928</v>
      </c>
      <c r="M278" s="10">
        <v>88.986149313358382</v>
      </c>
      <c r="N278" s="12">
        <v>85.17870482148497</v>
      </c>
      <c r="O278" s="11">
        <v>88.426752039001471</v>
      </c>
      <c r="P278" s="10">
        <v>42.942838553005849</v>
      </c>
      <c r="Q278" s="31">
        <v>29.652831156337317</v>
      </c>
      <c r="R278" s="31">
        <v>18.148686334289692</v>
      </c>
      <c r="S278" s="31">
        <v>29.717084630673597</v>
      </c>
      <c r="T278" s="31">
        <v>18.986181266370057</v>
      </c>
      <c r="U278" s="31">
        <v>28.594897291308506</v>
      </c>
      <c r="V278" s="31">
        <v>54.56729906102926</v>
      </c>
      <c r="W278" s="31">
        <v>19.170744047042422</v>
      </c>
      <c r="X278" s="31">
        <v>47.082710174774959</v>
      </c>
      <c r="Y278" s="31">
        <v>26.958057692681464</v>
      </c>
      <c r="Z278" s="11">
        <v>102.44514259301167</v>
      </c>
      <c r="AA278" s="10">
        <v>53.42734692833421</v>
      </c>
      <c r="AB278" s="12">
        <v>91.849545376678648</v>
      </c>
      <c r="AC278" s="12">
        <v>57.29884060598436</v>
      </c>
      <c r="AD278" s="12">
        <v>65.493366963407368</v>
      </c>
      <c r="AE278" s="12">
        <v>64.755865495490752</v>
      </c>
      <c r="AF278" s="44">
        <v>54.276624382422888</v>
      </c>
      <c r="AG278" s="10">
        <v>69.241704123581329</v>
      </c>
      <c r="AH278" s="12">
        <v>86.27316808334956</v>
      </c>
      <c r="AI278" s="12">
        <v>94.505643727035633</v>
      </c>
      <c r="AJ278" s="12">
        <v>82.285101144475917</v>
      </c>
      <c r="AK278" s="12">
        <v>46.376999475953539</v>
      </c>
      <c r="AL278" s="11">
        <v>52.515453899181644</v>
      </c>
      <c r="AM278" s="10">
        <v>55.578068244250844</v>
      </c>
      <c r="AN278" s="12">
        <v>92.572426493657829</v>
      </c>
      <c r="AO278" s="12">
        <v>133.55882121075445</v>
      </c>
      <c r="AP278" s="11">
        <v>16.432360545602794</v>
      </c>
      <c r="AQ278" s="10">
        <v>84.595765018782387</v>
      </c>
      <c r="AR278" s="12">
        <v>114.06320676025601</v>
      </c>
      <c r="AS278" s="12">
        <v>68.432966200168138</v>
      </c>
      <c r="AT278" s="11">
        <v>145.82229946964551</v>
      </c>
      <c r="AU278" s="140">
        <v>50.337701989201612</v>
      </c>
    </row>
    <row r="279" spans="1:47" s="9" customFormat="1">
      <c r="A279" s="7">
        <v>39689</v>
      </c>
      <c r="B279" s="10"/>
      <c r="C279" s="11">
        <v>81.748279106134618</v>
      </c>
      <c r="D279" s="10">
        <v>69.07355176041176</v>
      </c>
      <c r="E279" s="12">
        <v>57.231969611594678</v>
      </c>
      <c r="F279" s="12">
        <v>80.865005853812931</v>
      </c>
      <c r="G279" s="12">
        <v>78.80272565421572</v>
      </c>
      <c r="H279" s="12">
        <v>76.437371303280216</v>
      </c>
      <c r="I279" s="12">
        <v>98.191886424655394</v>
      </c>
      <c r="J279" s="12">
        <v>51.557250396294151</v>
      </c>
      <c r="K279" s="12">
        <v>95.09318617403062</v>
      </c>
      <c r="L279" s="186">
        <v>34.607686378508554</v>
      </c>
      <c r="M279" s="10">
        <v>90.073886283289553</v>
      </c>
      <c r="N279" s="12">
        <v>88.543319348930822</v>
      </c>
      <c r="O279" s="11">
        <v>91.482013656777909</v>
      </c>
      <c r="P279" s="10">
        <v>45.741438195766008</v>
      </c>
      <c r="Q279" s="31">
        <v>30.498834160692461</v>
      </c>
      <c r="R279" s="31">
        <v>18.72091889180404</v>
      </c>
      <c r="S279" s="31">
        <v>30.648488023920994</v>
      </c>
      <c r="T279" s="31">
        <v>19.956035872398836</v>
      </c>
      <c r="U279" s="31">
        <v>29.474042593562856</v>
      </c>
      <c r="V279" s="31">
        <v>54.942025297150025</v>
      </c>
      <c r="W279" s="31">
        <v>20.087528548772131</v>
      </c>
      <c r="X279" s="31">
        <v>47.570512165675098</v>
      </c>
      <c r="Y279" s="31">
        <v>28.797968137333392</v>
      </c>
      <c r="Z279" s="11">
        <v>102.16379696435931</v>
      </c>
      <c r="AA279" s="10">
        <v>55.05592785648313</v>
      </c>
      <c r="AB279" s="12">
        <v>93.163454258414234</v>
      </c>
      <c r="AC279" s="12">
        <v>57.67279507047094</v>
      </c>
      <c r="AD279" s="12">
        <v>68.305990476869312</v>
      </c>
      <c r="AE279" s="12">
        <v>63.577504743040372</v>
      </c>
      <c r="AF279" s="44">
        <v>57.189624915628642</v>
      </c>
      <c r="AG279" s="10">
        <v>72.057412779500851</v>
      </c>
      <c r="AH279" s="12">
        <v>87.173178523113492</v>
      </c>
      <c r="AI279" s="12">
        <v>93.896143615055593</v>
      </c>
      <c r="AJ279" s="12">
        <v>82.922319646175467</v>
      </c>
      <c r="AK279" s="12">
        <v>48.240713996833676</v>
      </c>
      <c r="AL279" s="11">
        <v>55.79484844752681</v>
      </c>
      <c r="AM279" s="10">
        <v>54.407664883905049</v>
      </c>
      <c r="AN279" s="12">
        <v>93.689348767171481</v>
      </c>
      <c r="AO279" s="12">
        <v>133.81836793944512</v>
      </c>
      <c r="AP279" s="11">
        <v>15.968173802474524</v>
      </c>
      <c r="AQ279" s="10">
        <v>86.826113039628765</v>
      </c>
      <c r="AR279" s="12">
        <v>113.69702435598863</v>
      </c>
      <c r="AS279" s="12">
        <v>67.223239135414744</v>
      </c>
      <c r="AT279" s="11">
        <v>145.76370300045875</v>
      </c>
      <c r="AU279" s="140">
        <v>51.976424992941325</v>
      </c>
    </row>
    <row r="280" spans="1:47" s="9" customFormat="1">
      <c r="A280" s="7">
        <v>39721</v>
      </c>
      <c r="B280" s="10"/>
      <c r="C280" s="11">
        <v>85.181084674607902</v>
      </c>
      <c r="D280" s="10">
        <v>63.015422972300897</v>
      </c>
      <c r="E280" s="12">
        <v>51.787396572451073</v>
      </c>
      <c r="F280" s="12">
        <v>78.818374277748532</v>
      </c>
      <c r="G280" s="12">
        <v>79.537760972896521</v>
      </c>
      <c r="H280" s="12">
        <v>73.479331227177639</v>
      </c>
      <c r="I280" s="12">
        <v>95.487808904570031</v>
      </c>
      <c r="J280" s="12">
        <v>52.451344098228127</v>
      </c>
      <c r="K280" s="12">
        <v>93.33672569931376</v>
      </c>
      <c r="L280" s="186">
        <v>34.21058121657542</v>
      </c>
      <c r="M280" s="10">
        <v>87.611977228343619</v>
      </c>
      <c r="N280" s="12">
        <v>84.61625742954098</v>
      </c>
      <c r="O280" s="11">
        <v>81.590603041530613</v>
      </c>
      <c r="P280" s="10">
        <v>41.773623013655694</v>
      </c>
      <c r="Q280" s="31">
        <v>27.443064014452894</v>
      </c>
      <c r="R280" s="31">
        <v>17.391777485115391</v>
      </c>
      <c r="S280" s="31">
        <v>27.789830984532742</v>
      </c>
      <c r="T280" s="31">
        <v>18.299693794103888</v>
      </c>
      <c r="U280" s="31">
        <v>26.665126985704248</v>
      </c>
      <c r="V280" s="31">
        <v>48.946695907446276</v>
      </c>
      <c r="W280" s="31">
        <v>18.598585581864256</v>
      </c>
      <c r="X280" s="31">
        <v>42.956991283109922</v>
      </c>
      <c r="Y280" s="31">
        <v>28.455161271275049</v>
      </c>
      <c r="Z280" s="11">
        <v>107.24690837295918</v>
      </c>
      <c r="AA280" s="10">
        <v>48.860322949365113</v>
      </c>
      <c r="AB280" s="12">
        <v>95.151266618705819</v>
      </c>
      <c r="AC280" s="12">
        <v>57.024279739102809</v>
      </c>
      <c r="AD280" s="12">
        <v>64.025774441693216</v>
      </c>
      <c r="AE280" s="12">
        <v>65.804530881263034</v>
      </c>
      <c r="AF280" s="44">
        <v>56.236746085271506</v>
      </c>
      <c r="AG280" s="10">
        <v>63.845248742061301</v>
      </c>
      <c r="AH280" s="12">
        <v>84.095545609031362</v>
      </c>
      <c r="AI280" s="12">
        <v>99.420483463310958</v>
      </c>
      <c r="AJ280" s="12">
        <v>79.051280827324433</v>
      </c>
      <c r="AK280" s="12">
        <v>44.196583642932893</v>
      </c>
      <c r="AL280" s="11">
        <v>53.944980710636202</v>
      </c>
      <c r="AM280" s="10">
        <v>56.93349446337831</v>
      </c>
      <c r="AN280" s="12">
        <v>97.96880982482989</v>
      </c>
      <c r="AO280" s="12">
        <v>140.79541086612707</v>
      </c>
      <c r="AP280" s="11">
        <v>15.670743738805895</v>
      </c>
      <c r="AQ280" s="10">
        <v>87.426903661127938</v>
      </c>
      <c r="AR280" s="12">
        <v>111.17137954353929</v>
      </c>
      <c r="AS280" s="12">
        <v>70.000260494179955</v>
      </c>
      <c r="AT280" s="11">
        <v>148.86909532389942</v>
      </c>
      <c r="AU280" s="140">
        <v>51.95536172688945</v>
      </c>
    </row>
    <row r="281" spans="1:47" s="9" customFormat="1">
      <c r="A281" s="7">
        <v>39752</v>
      </c>
      <c r="B281" s="10"/>
      <c r="C281" s="11">
        <v>86.769101409554722</v>
      </c>
      <c r="D281" s="10">
        <v>60.079994503596637</v>
      </c>
      <c r="E281" s="12">
        <v>49.460478606753504</v>
      </c>
      <c r="F281" s="12">
        <v>74.638289680680998</v>
      </c>
      <c r="G281" s="12">
        <v>85.435456272354287</v>
      </c>
      <c r="H281" s="12">
        <v>75.917844583882683</v>
      </c>
      <c r="I281" s="12">
        <v>94.7406051751436</v>
      </c>
      <c r="J281" s="12">
        <v>53.576457623615184</v>
      </c>
      <c r="K281" s="12">
        <v>95.385580800172136</v>
      </c>
      <c r="L281" s="186">
        <v>31.535559078879654</v>
      </c>
      <c r="M281" s="10">
        <v>86.883543628226676</v>
      </c>
      <c r="N281" s="12">
        <v>85.036915761381849</v>
      </c>
      <c r="O281" s="11">
        <v>82.449484570189725</v>
      </c>
      <c r="P281" s="10">
        <v>41.929085542958482</v>
      </c>
      <c r="Q281" s="31">
        <v>26.731832623483655</v>
      </c>
      <c r="R281" s="31">
        <v>17.112927476213883</v>
      </c>
      <c r="S281" s="31">
        <v>27.209228945479509</v>
      </c>
      <c r="T281" s="31">
        <v>18.032794346723971</v>
      </c>
      <c r="U281" s="31">
        <v>26.047208250576247</v>
      </c>
      <c r="V281" s="31">
        <v>46.743204242094421</v>
      </c>
      <c r="W281" s="31">
        <v>18.254410918079213</v>
      </c>
      <c r="X281" s="31">
        <v>41.352047406280043</v>
      </c>
      <c r="Y281" s="31">
        <v>25.447181061884955</v>
      </c>
      <c r="Z281" s="11">
        <v>109.39808226770265</v>
      </c>
      <c r="AA281" s="10">
        <v>47.933323712582926</v>
      </c>
      <c r="AB281" s="12">
        <v>98.528464768312475</v>
      </c>
      <c r="AC281" s="12">
        <v>58.912897403820793</v>
      </c>
      <c r="AD281" s="12">
        <v>61.699969070969317</v>
      </c>
      <c r="AE281" s="12">
        <v>63.780273155347764</v>
      </c>
      <c r="AF281" s="44">
        <v>55.969355898434337</v>
      </c>
      <c r="AG281" s="10">
        <v>61.26292683364948</v>
      </c>
      <c r="AH281" s="12">
        <v>79.950820338022595</v>
      </c>
      <c r="AI281" s="12">
        <v>100.71347306639218</v>
      </c>
      <c r="AJ281" s="12">
        <v>79.871218297162798</v>
      </c>
      <c r="AK281" s="12">
        <v>41.876410399497459</v>
      </c>
      <c r="AL281" s="11">
        <v>53.310095561806968</v>
      </c>
      <c r="AM281" s="10">
        <v>63.095915523424473</v>
      </c>
      <c r="AN281" s="12">
        <v>104.83029354440134</v>
      </c>
      <c r="AO281" s="12">
        <v>151.36186755075641</v>
      </c>
      <c r="AP281" s="11">
        <v>16.120686595440077</v>
      </c>
      <c r="AQ281" s="10">
        <v>81.509472908209034</v>
      </c>
      <c r="AR281" s="12">
        <v>114.05703256318316</v>
      </c>
      <c r="AS281" s="12">
        <v>76.702036567909872</v>
      </c>
      <c r="AT281" s="11">
        <v>156.61871216934742</v>
      </c>
      <c r="AU281" s="140">
        <v>53.246669979978925</v>
      </c>
    </row>
    <row r="282" spans="1:47" s="9" customFormat="1">
      <c r="A282" s="7">
        <v>39780</v>
      </c>
      <c r="B282" s="10"/>
      <c r="C282" s="11">
        <v>85.902130413390879</v>
      </c>
      <c r="D282" s="10">
        <v>58.272777100494231</v>
      </c>
      <c r="E282" s="12">
        <v>43.449056557965967</v>
      </c>
      <c r="F282" s="12">
        <v>69.647575396528964</v>
      </c>
      <c r="G282" s="12">
        <v>87.619611685778949</v>
      </c>
      <c r="H282" s="12">
        <v>76.087159386756611</v>
      </c>
      <c r="I282" s="12">
        <v>98.93909756897007</v>
      </c>
      <c r="J282" s="12">
        <v>52.856171577846652</v>
      </c>
      <c r="K282" s="12">
        <v>99.24981935105383</v>
      </c>
      <c r="L282" s="186">
        <v>31.009085551436712</v>
      </c>
      <c r="M282" s="10">
        <v>84.409572477460884</v>
      </c>
      <c r="N282" s="12">
        <v>79.942527984275387</v>
      </c>
      <c r="O282" s="11">
        <v>77.944048990122468</v>
      </c>
      <c r="P282" s="10">
        <v>37.044407097978102</v>
      </c>
      <c r="Q282" s="31">
        <v>23.434860501002579</v>
      </c>
      <c r="R282" s="31">
        <v>15.371877829380749</v>
      </c>
      <c r="S282" s="31">
        <v>23.749373845352416</v>
      </c>
      <c r="T282" s="31">
        <v>15.371616389964318</v>
      </c>
      <c r="U282" s="31">
        <v>22.494714278279236</v>
      </c>
      <c r="V282" s="31">
        <v>41.941515056698393</v>
      </c>
      <c r="W282" s="31">
        <v>16.480332292140424</v>
      </c>
      <c r="X282" s="31">
        <v>34.977749992924778</v>
      </c>
      <c r="Y282" s="31">
        <v>25.124028891755067</v>
      </c>
      <c r="Z282" s="11">
        <v>113.66658114347001</v>
      </c>
      <c r="AA282" s="10">
        <v>43.56305258893773</v>
      </c>
      <c r="AB282" s="12">
        <v>97.529108810608818</v>
      </c>
      <c r="AC282" s="12">
        <v>59.562125074439464</v>
      </c>
      <c r="AD282" s="12">
        <v>54.695917412267626</v>
      </c>
      <c r="AE282" s="12">
        <v>61.376284759587541</v>
      </c>
      <c r="AF282" s="44">
        <v>51.166075921171441</v>
      </c>
      <c r="AG282" s="10">
        <v>53.591139382734063</v>
      </c>
      <c r="AH282" s="12">
        <v>74.50261839562242</v>
      </c>
      <c r="AI282" s="12">
        <v>101.3531669763285</v>
      </c>
      <c r="AJ282" s="12">
        <v>76.699743438559253</v>
      </c>
      <c r="AK282" s="12">
        <v>36.945045515299654</v>
      </c>
      <c r="AL282" s="11">
        <v>48.69033500897217</v>
      </c>
      <c r="AM282" s="10">
        <v>65.609141757297181</v>
      </c>
      <c r="AN282" s="12">
        <v>109.69189137761362</v>
      </c>
      <c r="AO282" s="12">
        <v>160.22309484793712</v>
      </c>
      <c r="AP282" s="11">
        <v>16.471096124723246</v>
      </c>
      <c r="AQ282" s="10">
        <v>74.748410978783511</v>
      </c>
      <c r="AR282" s="12">
        <v>115.36506012152967</v>
      </c>
      <c r="AS282" s="12">
        <v>80.620345374465671</v>
      </c>
      <c r="AT282" s="11">
        <v>157.54182397824698</v>
      </c>
      <c r="AU282" s="140">
        <v>53.399369112982853</v>
      </c>
    </row>
    <row r="283" spans="1:47" s="9" customFormat="1">
      <c r="A283" s="7">
        <v>39813</v>
      </c>
      <c r="B283" s="10"/>
      <c r="C283" s="11">
        <v>85.156545521262075</v>
      </c>
      <c r="D283" s="10">
        <v>58.404505157807748</v>
      </c>
      <c r="E283" s="12">
        <v>43.287443827551186</v>
      </c>
      <c r="F283" s="12">
        <v>67.606411427003607</v>
      </c>
      <c r="G283" s="12">
        <v>84.506740052428242</v>
      </c>
      <c r="H283" s="12">
        <v>73.588460896443607</v>
      </c>
      <c r="I283" s="12">
        <v>94.027996255192406</v>
      </c>
      <c r="J283" s="12">
        <v>51.653394629327501</v>
      </c>
      <c r="K283" s="12">
        <v>95.040868981688064</v>
      </c>
      <c r="L283" s="186">
        <v>30.315545090422074</v>
      </c>
      <c r="M283" s="10">
        <v>84.06854177691072</v>
      </c>
      <c r="N283" s="12">
        <v>79.118183542682445</v>
      </c>
      <c r="O283" s="11">
        <v>73.011029668684529</v>
      </c>
      <c r="P283" s="10">
        <v>37.389946429344413</v>
      </c>
      <c r="Q283" s="31">
        <v>25.464150989809049</v>
      </c>
      <c r="R283" s="31">
        <v>16.790961122192673</v>
      </c>
      <c r="S283" s="31">
        <v>26.572918573105525</v>
      </c>
      <c r="T283" s="31">
        <v>17.053626240776637</v>
      </c>
      <c r="U283" s="31">
        <v>25.504369619542054</v>
      </c>
      <c r="V283" s="31">
        <v>46.731637579233173</v>
      </c>
      <c r="W283" s="31">
        <v>18.231564209042975</v>
      </c>
      <c r="X283" s="31">
        <v>39.018883544370169</v>
      </c>
      <c r="Y283" s="31">
        <v>24.536500946716775</v>
      </c>
      <c r="Z283" s="11">
        <v>111.59225621027508</v>
      </c>
      <c r="AA283" s="10">
        <v>44.041956155776148</v>
      </c>
      <c r="AB283" s="12">
        <v>100.77416992214194</v>
      </c>
      <c r="AC283" s="12">
        <v>58.182718437012859</v>
      </c>
      <c r="AD283" s="12">
        <v>55.41793897244979</v>
      </c>
      <c r="AE283" s="12">
        <v>63.733786560256455</v>
      </c>
      <c r="AF283" s="44">
        <v>55.204205737048717</v>
      </c>
      <c r="AG283" s="10">
        <v>53.290872818584134</v>
      </c>
      <c r="AH283" s="12">
        <v>72.001581121889913</v>
      </c>
      <c r="AI283" s="12">
        <v>100.9702938501819</v>
      </c>
      <c r="AJ283" s="12">
        <v>74.672368724691296</v>
      </c>
      <c r="AK283" s="12">
        <v>36.689296283856251</v>
      </c>
      <c r="AL283" s="11">
        <v>47.870908789317205</v>
      </c>
      <c r="AM283" s="10">
        <v>61.374824225238825</v>
      </c>
      <c r="AN283" s="12">
        <v>108.5218219055039</v>
      </c>
      <c r="AO283" s="12">
        <v>159.65122415477438</v>
      </c>
      <c r="AP283" s="11">
        <v>15.717534224267634</v>
      </c>
      <c r="AQ283" s="10">
        <v>77.424204420283559</v>
      </c>
      <c r="AR283" s="12">
        <v>110.34039028808944</v>
      </c>
      <c r="AS283" s="12">
        <v>77.913440059679402</v>
      </c>
      <c r="AT283" s="11">
        <v>155.78552917380634</v>
      </c>
      <c r="AU283" s="140">
        <v>53.498683705181158</v>
      </c>
    </row>
    <row r="284" spans="1:47" s="9" customFormat="1">
      <c r="A284" s="7">
        <v>39843</v>
      </c>
      <c r="B284" s="10"/>
      <c r="C284" s="11">
        <v>83.958782513563463</v>
      </c>
      <c r="D284" s="10">
        <v>57.623747589815466</v>
      </c>
      <c r="E284" s="12">
        <v>42.594125751270809</v>
      </c>
      <c r="F284" s="12">
        <v>65.786038461447689</v>
      </c>
      <c r="G284" s="12">
        <v>86.936158901639004</v>
      </c>
      <c r="H284" s="12">
        <v>73.736633300485863</v>
      </c>
      <c r="I284" s="12">
        <v>96.215075673583357</v>
      </c>
      <c r="J284" s="12">
        <v>52.221851325095969</v>
      </c>
      <c r="K284" s="12">
        <v>99.57427410292091</v>
      </c>
      <c r="L284" s="186">
        <v>33.034369767565721</v>
      </c>
      <c r="M284" s="10">
        <v>88.607240834426435</v>
      </c>
      <c r="N284" s="12">
        <v>72.170707090552838</v>
      </c>
      <c r="O284" s="11">
        <v>69.566020090183486</v>
      </c>
      <c r="P284" s="10">
        <v>36.71152571169192</v>
      </c>
      <c r="Q284" s="31">
        <v>24.770347467808698</v>
      </c>
      <c r="R284" s="31">
        <v>16.457064043621394</v>
      </c>
      <c r="S284" s="31">
        <v>25.880210815032285</v>
      </c>
      <c r="T284" s="31">
        <v>16.701062603810605</v>
      </c>
      <c r="U284" s="31">
        <v>24.814931329680533</v>
      </c>
      <c r="V284" s="31">
        <v>44.831162274368673</v>
      </c>
      <c r="W284" s="31">
        <v>17.948314121536107</v>
      </c>
      <c r="X284" s="31">
        <v>37.730693683176206</v>
      </c>
      <c r="Y284" s="31">
        <v>23.901804569220321</v>
      </c>
      <c r="Z284" s="11">
        <v>112.94293661047163</v>
      </c>
      <c r="AA284" s="10">
        <v>43.142741166103008</v>
      </c>
      <c r="AB284" s="12">
        <v>98.380491303478564</v>
      </c>
      <c r="AC284" s="12">
        <v>56.561423190135621</v>
      </c>
      <c r="AD284" s="12">
        <v>53.659928758809642</v>
      </c>
      <c r="AE284" s="12">
        <v>63.383998885420247</v>
      </c>
      <c r="AF284" s="44">
        <v>51.3759205447749</v>
      </c>
      <c r="AG284" s="10">
        <v>53.046652112769046</v>
      </c>
      <c r="AH284" s="12">
        <v>75.70319775812024</v>
      </c>
      <c r="AI284" s="12">
        <v>97.882264771467575</v>
      </c>
      <c r="AJ284" s="12">
        <v>72.816953968998845</v>
      </c>
      <c r="AK284" s="12">
        <v>37.124184065856056</v>
      </c>
      <c r="AL284" s="11">
        <v>46.97831122122129</v>
      </c>
      <c r="AM284" s="10">
        <v>60.773019729122311</v>
      </c>
      <c r="AN284" s="12">
        <v>110.4077400460515</v>
      </c>
      <c r="AO284" s="12">
        <v>167.34639332751382</v>
      </c>
      <c r="AP284" s="11">
        <v>16.014037056469498</v>
      </c>
      <c r="AQ284" s="10">
        <v>75.764772570338209</v>
      </c>
      <c r="AR284" s="12">
        <v>115.122256836774</v>
      </c>
      <c r="AS284" s="12">
        <v>76.713615932762451</v>
      </c>
      <c r="AT284" s="11">
        <v>153.28142478206485</v>
      </c>
      <c r="AU284" s="140">
        <v>50.118502923239724</v>
      </c>
    </row>
    <row r="285" spans="1:47" s="9" customFormat="1">
      <c r="A285" s="7">
        <v>39871</v>
      </c>
      <c r="B285" s="10"/>
      <c r="C285" s="11">
        <v>83.105847355307958</v>
      </c>
      <c r="D285" s="10">
        <v>59.552252092657824</v>
      </c>
      <c r="E285" s="12">
        <v>41.548500301636288</v>
      </c>
      <c r="F285" s="12">
        <v>66.51714639586757</v>
      </c>
      <c r="G285" s="12">
        <v>92.977428373782018</v>
      </c>
      <c r="H285" s="12">
        <v>74.564630072638238</v>
      </c>
      <c r="I285" s="12">
        <v>101.42952447234393</v>
      </c>
      <c r="J285" s="12">
        <v>54.678389933588967</v>
      </c>
      <c r="K285" s="12">
        <v>103.51745663341836</v>
      </c>
      <c r="L285" s="186">
        <v>32.25537050601546</v>
      </c>
      <c r="M285" s="10">
        <v>92.047070266462754</v>
      </c>
      <c r="N285" s="12">
        <v>68.251735236035728</v>
      </c>
      <c r="O285" s="11">
        <v>67.132234832167711</v>
      </c>
      <c r="P285" s="10">
        <v>33.156968916494321</v>
      </c>
      <c r="Q285" s="31">
        <v>22.197726139145935</v>
      </c>
      <c r="R285" s="31">
        <v>14.954385978652185</v>
      </c>
      <c r="S285" s="31">
        <v>22.919282206681395</v>
      </c>
      <c r="T285" s="31">
        <v>14.511046920106132</v>
      </c>
      <c r="U285" s="31">
        <v>21.683241795385623</v>
      </c>
      <c r="V285" s="31">
        <v>39.381500536657157</v>
      </c>
      <c r="W285" s="31">
        <v>16.653898804520953</v>
      </c>
      <c r="X285" s="31">
        <v>31.383969951487074</v>
      </c>
      <c r="Y285" s="31">
        <v>24.143824370695306</v>
      </c>
      <c r="Z285" s="11">
        <v>115.01835077511701</v>
      </c>
      <c r="AA285" s="10">
        <v>42.220092534001246</v>
      </c>
      <c r="AB285" s="12">
        <v>94.328313469533171</v>
      </c>
      <c r="AC285" s="12">
        <v>54.951287241601641</v>
      </c>
      <c r="AD285" s="12">
        <v>52.348217579106546</v>
      </c>
      <c r="AE285" s="12">
        <v>59.1776527869904</v>
      </c>
      <c r="AF285" s="44">
        <v>46.927461184223503</v>
      </c>
      <c r="AG285" s="10">
        <v>52.260099028701447</v>
      </c>
      <c r="AH285" s="12">
        <v>78.17495543522142</v>
      </c>
      <c r="AI285" s="12">
        <v>97.533463517148235</v>
      </c>
      <c r="AJ285" s="12">
        <v>69.865453994941134</v>
      </c>
      <c r="AK285" s="12">
        <v>37.204808557904336</v>
      </c>
      <c r="AL285" s="11">
        <v>46.858262687315595</v>
      </c>
      <c r="AM285" s="10">
        <v>61.681565143598583</v>
      </c>
      <c r="AN285" s="12">
        <v>113.69899831644234</v>
      </c>
      <c r="AO285" s="12">
        <v>172.98940821240373</v>
      </c>
      <c r="AP285" s="11">
        <v>16.724533782100842</v>
      </c>
      <c r="AQ285" s="10">
        <v>76.254269315360773</v>
      </c>
      <c r="AR285" s="12">
        <v>125.04873313682454</v>
      </c>
      <c r="AS285" s="12">
        <v>77.983374879982989</v>
      </c>
      <c r="AT285" s="11">
        <v>151.55749366492176</v>
      </c>
      <c r="AU285" s="140">
        <v>48.056416333797401</v>
      </c>
    </row>
    <row r="286" spans="1:47" s="9" customFormat="1">
      <c r="A286" s="7">
        <v>39903</v>
      </c>
      <c r="B286" s="10"/>
      <c r="C286" s="11">
        <v>80.020715248334383</v>
      </c>
      <c r="D286" s="10">
        <v>61.580725789002578</v>
      </c>
      <c r="E286" s="12">
        <v>46.928267209290333</v>
      </c>
      <c r="F286" s="12">
        <v>72.249722815232403</v>
      </c>
      <c r="G286" s="12">
        <v>88.694928550802075</v>
      </c>
      <c r="H286" s="12">
        <v>72.929305023766247</v>
      </c>
      <c r="I286" s="12">
        <v>98.212477453260803</v>
      </c>
      <c r="J286" s="12">
        <v>53.77681028354894</v>
      </c>
      <c r="K286" s="12">
        <v>100.87086185677512</v>
      </c>
      <c r="L286" s="186">
        <v>33.124300874342374</v>
      </c>
      <c r="M286" s="10">
        <v>95.190939806703085</v>
      </c>
      <c r="N286" s="12">
        <v>72.502732416210051</v>
      </c>
      <c r="O286" s="11">
        <v>70.937357219036073</v>
      </c>
      <c r="P286" s="10">
        <v>36.48028591504211</v>
      </c>
      <c r="Q286" s="31">
        <v>23.690199307024308</v>
      </c>
      <c r="R286" s="31">
        <v>16.17605956433346</v>
      </c>
      <c r="S286" s="31">
        <v>24.613799145449651</v>
      </c>
      <c r="T286" s="31">
        <v>15.932244478644328</v>
      </c>
      <c r="U286" s="31">
        <v>23.298387924361101</v>
      </c>
      <c r="V286" s="31">
        <v>42.944672923782036</v>
      </c>
      <c r="W286" s="31">
        <v>18.488555588527873</v>
      </c>
      <c r="X286" s="31">
        <v>33.781152538887774</v>
      </c>
      <c r="Y286" s="31">
        <v>25.218923001845166</v>
      </c>
      <c r="Z286" s="11">
        <v>113.55116989018018</v>
      </c>
      <c r="AA286" s="10">
        <v>46.35345418409397</v>
      </c>
      <c r="AB286" s="12">
        <v>91.221074632870753</v>
      </c>
      <c r="AC286" s="12">
        <v>53.493921260549179</v>
      </c>
      <c r="AD286" s="12">
        <v>57.39578545426852</v>
      </c>
      <c r="AE286" s="12">
        <v>59.252666858949652</v>
      </c>
      <c r="AF286" s="44">
        <v>49.032812188520282</v>
      </c>
      <c r="AG286" s="10">
        <v>58.511689331717022</v>
      </c>
      <c r="AH286" s="12">
        <v>81.855446944028515</v>
      </c>
      <c r="AI286" s="12">
        <v>93.26165206655547</v>
      </c>
      <c r="AJ286" s="12">
        <v>71.901629745507108</v>
      </c>
      <c r="AK286" s="12">
        <v>40.949369509901523</v>
      </c>
      <c r="AL286" s="11">
        <v>52.344544837393499</v>
      </c>
      <c r="AM286" s="10">
        <v>58.691943316645322</v>
      </c>
      <c r="AN286" s="12">
        <v>110.3363041388957</v>
      </c>
      <c r="AO286" s="12">
        <v>164.36954300034139</v>
      </c>
      <c r="AP286" s="11">
        <v>16.221803701694299</v>
      </c>
      <c r="AQ286" s="10">
        <v>76.256967244900693</v>
      </c>
      <c r="AR286" s="12">
        <v>123.68836343720653</v>
      </c>
      <c r="AS286" s="12">
        <v>76.468031950276412</v>
      </c>
      <c r="AT286" s="11">
        <v>149.7170263627695</v>
      </c>
      <c r="AU286" s="140">
        <v>48.092598219311455</v>
      </c>
    </row>
    <row r="287" spans="1:47" s="9" customFormat="1">
      <c r="A287" s="7">
        <v>39933</v>
      </c>
      <c r="B287" s="10"/>
      <c r="C287" s="11">
        <v>78.73775067828133</v>
      </c>
      <c r="D287" s="10">
        <v>67.541546471635399</v>
      </c>
      <c r="E287" s="12">
        <v>53.352357686110274</v>
      </c>
      <c r="F287" s="12">
        <v>79.855816229965313</v>
      </c>
      <c r="G287" s="12">
        <v>82.263425038025261</v>
      </c>
      <c r="H287" s="12">
        <v>69.105846931488031</v>
      </c>
      <c r="I287" s="12">
        <v>95.409140280972039</v>
      </c>
      <c r="J287" s="12">
        <v>49.189504949914628</v>
      </c>
      <c r="K287" s="12">
        <v>94.987552761018264</v>
      </c>
      <c r="L287" s="186">
        <v>37.02197199926546</v>
      </c>
      <c r="M287" s="10">
        <v>97.278225814999644</v>
      </c>
      <c r="N287" s="12">
        <v>78.515247157659346</v>
      </c>
      <c r="O287" s="11">
        <v>73.69647250421481</v>
      </c>
      <c r="P287" s="10">
        <v>44.461872185632501</v>
      </c>
      <c r="Q287" s="31">
        <v>30.015537485563794</v>
      </c>
      <c r="R287" s="31">
        <v>20.789079932529869</v>
      </c>
      <c r="S287" s="31">
        <v>31.562955974710366</v>
      </c>
      <c r="T287" s="31">
        <v>20.326410614030095</v>
      </c>
      <c r="U287" s="31">
        <v>29.303604650867403</v>
      </c>
      <c r="V287" s="31">
        <v>51.318821044433662</v>
      </c>
      <c r="W287" s="31">
        <v>23.193521554743469</v>
      </c>
      <c r="X287" s="31">
        <v>39.238309938705733</v>
      </c>
      <c r="Y287" s="31">
        <v>30.472332220647623</v>
      </c>
      <c r="Z287" s="11">
        <v>108.34523268369686</v>
      </c>
      <c r="AA287" s="10">
        <v>53.162663735058132</v>
      </c>
      <c r="AB287" s="12">
        <v>93.867390608561408</v>
      </c>
      <c r="AC287" s="12">
        <v>54.972402753283689</v>
      </c>
      <c r="AD287" s="12">
        <v>63.860803021762017</v>
      </c>
      <c r="AE287" s="12">
        <v>60.099095822826207</v>
      </c>
      <c r="AF287" s="44">
        <v>60.258262446127645</v>
      </c>
      <c r="AG287" s="10">
        <v>65.609929834701035</v>
      </c>
      <c r="AH287" s="12">
        <v>92.893249624744428</v>
      </c>
      <c r="AI287" s="12">
        <v>96.342051791811372</v>
      </c>
      <c r="AJ287" s="12">
        <v>75.032788299269896</v>
      </c>
      <c r="AK287" s="12">
        <v>46.374142756698959</v>
      </c>
      <c r="AL287" s="11">
        <v>58.540553786764946</v>
      </c>
      <c r="AM287" s="10">
        <v>49.69153750899855</v>
      </c>
      <c r="AN287" s="12">
        <v>104.26296298305067</v>
      </c>
      <c r="AO287" s="12">
        <v>145.83664579511876</v>
      </c>
      <c r="AP287" s="11">
        <v>14.601653549762094</v>
      </c>
      <c r="AQ287" s="10">
        <v>80.126967376383561</v>
      </c>
      <c r="AR287" s="12">
        <v>121.21783439041396</v>
      </c>
      <c r="AS287" s="12">
        <v>68.698420949319612</v>
      </c>
      <c r="AT287" s="11">
        <v>145.851937685096</v>
      </c>
      <c r="AU287" s="140">
        <v>50.062979907149519</v>
      </c>
    </row>
    <row r="288" spans="1:47" s="9" customFormat="1">
      <c r="A288" s="7">
        <v>39962</v>
      </c>
      <c r="B288" s="10"/>
      <c r="C288" s="11">
        <v>77.8295087839507</v>
      </c>
      <c r="D288" s="10">
        <v>69.483408474424095</v>
      </c>
      <c r="E288" s="12">
        <v>55.273587241610592</v>
      </c>
      <c r="F288" s="12">
        <v>82.730697886412457</v>
      </c>
      <c r="G288" s="12">
        <v>80.217232339033998</v>
      </c>
      <c r="H288" s="12">
        <v>67.771660558391673</v>
      </c>
      <c r="I288" s="12">
        <v>91.089044549418375</v>
      </c>
      <c r="J288" s="12">
        <v>48.615709901094405</v>
      </c>
      <c r="K288" s="12">
        <v>92.544707994115726</v>
      </c>
      <c r="L288" s="186">
        <v>36.654633500498015</v>
      </c>
      <c r="M288" s="10">
        <v>98.473104867006498</v>
      </c>
      <c r="N288" s="12">
        <v>82.281263415647814</v>
      </c>
      <c r="O288" s="11">
        <v>77.84487831418123</v>
      </c>
      <c r="P288" s="10">
        <v>50.71319048436149</v>
      </c>
      <c r="Q288" s="31">
        <v>33.066176694112755</v>
      </c>
      <c r="R288" s="31">
        <v>23.739158945009702</v>
      </c>
      <c r="S288" s="31">
        <v>35.486809750683094</v>
      </c>
      <c r="T288" s="31">
        <v>23.167384501045763</v>
      </c>
      <c r="U288" s="31">
        <v>34.448098535665281</v>
      </c>
      <c r="V288" s="31">
        <v>52.174285412976872</v>
      </c>
      <c r="W288" s="31">
        <v>26.490362670912564</v>
      </c>
      <c r="X288" s="31">
        <v>41.382526029491203</v>
      </c>
      <c r="Y288" s="31">
        <v>34.992444864653308</v>
      </c>
      <c r="Z288" s="11">
        <v>104.06850259983491</v>
      </c>
      <c r="AA288" s="10">
        <v>55.739127705992708</v>
      </c>
      <c r="AB288" s="12">
        <v>95.858759609153594</v>
      </c>
      <c r="AC288" s="12">
        <v>55.052229272432299</v>
      </c>
      <c r="AD288" s="12">
        <v>67.932358929160301</v>
      </c>
      <c r="AE288" s="12">
        <v>60.672186108407232</v>
      </c>
      <c r="AF288" s="44">
        <v>62.603083770686176</v>
      </c>
      <c r="AG288" s="10">
        <v>65.843251530179941</v>
      </c>
      <c r="AH288" s="12">
        <v>92.693477433939293</v>
      </c>
      <c r="AI288" s="12">
        <v>97.395807998553934</v>
      </c>
      <c r="AJ288" s="12">
        <v>77.613609319927946</v>
      </c>
      <c r="AK288" s="12">
        <v>45.483560446867337</v>
      </c>
      <c r="AL288" s="11">
        <v>58.061116713770055</v>
      </c>
      <c r="AM288" s="10">
        <v>48.104074916102689</v>
      </c>
      <c r="AN288" s="12">
        <v>100.00907022994478</v>
      </c>
      <c r="AO288" s="12">
        <v>143.01893339767793</v>
      </c>
      <c r="AP288" s="11">
        <v>14.375924745272551</v>
      </c>
      <c r="AQ288" s="10">
        <v>74.919304694141374</v>
      </c>
      <c r="AR288" s="12">
        <v>121.55681975875081</v>
      </c>
      <c r="AS288" s="12">
        <v>68.098818729346434</v>
      </c>
      <c r="AT288" s="11">
        <v>144.5744234844779</v>
      </c>
      <c r="AU288" s="140">
        <v>51.753049947816777</v>
      </c>
    </row>
    <row r="289" spans="1:47" s="9" customFormat="1">
      <c r="A289" s="7">
        <v>39994</v>
      </c>
      <c r="B289" s="10"/>
      <c r="C289" s="11">
        <v>77.917679290032211</v>
      </c>
      <c r="D289" s="10">
        <v>67.92569182351275</v>
      </c>
      <c r="E289" s="12">
        <v>54.515627941781553</v>
      </c>
      <c r="F289" s="12">
        <v>81.01826107657574</v>
      </c>
      <c r="G289" s="12">
        <v>81.637366395673155</v>
      </c>
      <c r="H289" s="12">
        <v>68.519568111219613</v>
      </c>
      <c r="I289" s="12">
        <v>92.138611713692697</v>
      </c>
      <c r="J289" s="12">
        <v>47.665548490238393</v>
      </c>
      <c r="K289" s="12">
        <v>93.83753184628128</v>
      </c>
      <c r="L289" s="186">
        <v>36.133995711313759</v>
      </c>
      <c r="M289" s="10">
        <v>99.83593950454356</v>
      </c>
      <c r="N289" s="12">
        <v>79.786672834113915</v>
      </c>
      <c r="O289" s="11">
        <v>77.276208268263261</v>
      </c>
      <c r="P289" s="10">
        <v>49.468276586502036</v>
      </c>
      <c r="Q289" s="31">
        <v>34.068568456862359</v>
      </c>
      <c r="R289" s="31">
        <v>23.176669090931462</v>
      </c>
      <c r="S289" s="31">
        <v>35.914236707797308</v>
      </c>
      <c r="T289" s="31">
        <v>23.022395986530491</v>
      </c>
      <c r="U289" s="31">
        <v>34.002819534790127</v>
      </c>
      <c r="V289" s="31">
        <v>54.961738586756347</v>
      </c>
      <c r="W289" s="31">
        <v>26.054035344002401</v>
      </c>
      <c r="X289" s="31">
        <v>42.534162682636897</v>
      </c>
      <c r="Y289" s="31">
        <v>33.029423356169715</v>
      </c>
      <c r="Z289" s="11">
        <v>107.17955385786541</v>
      </c>
      <c r="AA289" s="10">
        <v>54.696786703427804</v>
      </c>
      <c r="AB289" s="12">
        <v>93.245762547034289</v>
      </c>
      <c r="AC289" s="12">
        <v>54.316374868797723</v>
      </c>
      <c r="AD289" s="12">
        <v>66.330276359577113</v>
      </c>
      <c r="AE289" s="12">
        <v>61.674331506029802</v>
      </c>
      <c r="AF289" s="44">
        <v>60.884973019226749</v>
      </c>
      <c r="AG289" s="10">
        <v>64.582966948712468</v>
      </c>
      <c r="AH289" s="12">
        <v>91.773233126782145</v>
      </c>
      <c r="AI289" s="12">
        <v>95.424799729980066</v>
      </c>
      <c r="AJ289" s="12">
        <v>76.891871126933836</v>
      </c>
      <c r="AK289" s="12">
        <v>45.330266908542846</v>
      </c>
      <c r="AL289" s="11">
        <v>57.511947694042341</v>
      </c>
      <c r="AM289" s="10">
        <v>49.944277343273328</v>
      </c>
      <c r="AN289" s="12">
        <v>101.72865861158569</v>
      </c>
      <c r="AO289" s="12">
        <v>147.1081249108299</v>
      </c>
      <c r="AP289" s="11">
        <v>14.330306241675652</v>
      </c>
      <c r="AQ289" s="10">
        <v>76.117611107216732</v>
      </c>
      <c r="AR289" s="12">
        <v>121.48570327796457</v>
      </c>
      <c r="AS289" s="12">
        <v>69.062493635883897</v>
      </c>
      <c r="AT289" s="11">
        <v>144.047364464254</v>
      </c>
      <c r="AU289" s="140">
        <v>50.828086852466747</v>
      </c>
    </row>
    <row r="290" spans="1:47" s="9" customFormat="1">
      <c r="A290" s="7">
        <v>40025</v>
      </c>
      <c r="B290" s="10"/>
      <c r="C290" s="11">
        <v>78.464289464201457</v>
      </c>
      <c r="D290" s="10">
        <v>72.120191699015706</v>
      </c>
      <c r="E290" s="12">
        <v>57.170958583858024</v>
      </c>
      <c r="F290" s="12">
        <v>85.032433963048405</v>
      </c>
      <c r="G290" s="12">
        <v>80.448338551850014</v>
      </c>
      <c r="H290" s="12">
        <v>69.232815249178032</v>
      </c>
      <c r="I290" s="12">
        <v>91.148065865123101</v>
      </c>
      <c r="J290" s="12">
        <v>47.421962126657832</v>
      </c>
      <c r="K290" s="12">
        <v>95.023577187690364</v>
      </c>
      <c r="L290" s="186">
        <v>38.133776738153372</v>
      </c>
      <c r="M290" s="10">
        <v>98.465217275451081</v>
      </c>
      <c r="N290" s="12">
        <v>83.258014025164229</v>
      </c>
      <c r="O290" s="11">
        <v>77.024194015119051</v>
      </c>
      <c r="P290" s="10">
        <v>52.240948008469381</v>
      </c>
      <c r="Q290" s="31">
        <v>33.62877322948593</v>
      </c>
      <c r="R290" s="31">
        <v>23.472341092552931</v>
      </c>
      <c r="S290" s="31">
        <v>36.685087501781034</v>
      </c>
      <c r="T290" s="31">
        <v>23.377398933378977</v>
      </c>
      <c r="U290" s="31">
        <v>36.149068237932724</v>
      </c>
      <c r="V290" s="31">
        <v>53.261702542209164</v>
      </c>
      <c r="W290" s="31">
        <v>27.07281058953313</v>
      </c>
      <c r="X290" s="31">
        <v>44.140158679220924</v>
      </c>
      <c r="Y290" s="31">
        <v>33.300914028512459</v>
      </c>
      <c r="Z290" s="11">
        <v>106.96804292149804</v>
      </c>
      <c r="AA290" s="10">
        <v>57.272926408576907</v>
      </c>
      <c r="AB290" s="12">
        <v>92.872469306288025</v>
      </c>
      <c r="AC290" s="12">
        <v>54.254564667803983</v>
      </c>
      <c r="AD290" s="12">
        <v>68.698020656462774</v>
      </c>
      <c r="AE290" s="12">
        <v>62.766345111495426</v>
      </c>
      <c r="AF290" s="44">
        <v>64.06071548968437</v>
      </c>
      <c r="AG290" s="10">
        <v>68.784276010107348</v>
      </c>
      <c r="AH290" s="12">
        <v>94.917540734172846</v>
      </c>
      <c r="AI290" s="12">
        <v>97.341834079510846</v>
      </c>
      <c r="AJ290" s="12">
        <v>77.886042367233586</v>
      </c>
      <c r="AK290" s="12">
        <v>47.419054204256575</v>
      </c>
      <c r="AL290" s="11">
        <v>60.255996043963719</v>
      </c>
      <c r="AM290" s="10">
        <v>48.196589581304352</v>
      </c>
      <c r="AN290" s="12">
        <v>99.321168801128465</v>
      </c>
      <c r="AO290" s="12">
        <v>141.26760395733805</v>
      </c>
      <c r="AP290" s="11">
        <v>13.897105843575886</v>
      </c>
      <c r="AQ290" s="10">
        <v>76.160611938534856</v>
      </c>
      <c r="AR290" s="12">
        <v>119.58385887995193</v>
      </c>
      <c r="AS290" s="12">
        <v>67.355837519210951</v>
      </c>
      <c r="AT290" s="11">
        <v>143.14898740207809</v>
      </c>
      <c r="AU290" s="140">
        <v>50.984432975044712</v>
      </c>
    </row>
    <row r="291" spans="1:47" s="9" customFormat="1">
      <c r="A291" s="7">
        <v>40056</v>
      </c>
      <c r="B291" s="10"/>
      <c r="C291" s="11">
        <v>77.929332570898538</v>
      </c>
      <c r="D291" s="10">
        <v>74.350167082383138</v>
      </c>
      <c r="E291" s="12">
        <v>64.480625609442029</v>
      </c>
      <c r="F291" s="12">
        <v>91.936830455287406</v>
      </c>
      <c r="G291" s="12">
        <v>77.214526251226758</v>
      </c>
      <c r="H291" s="12">
        <v>66.797194048213854</v>
      </c>
      <c r="I291" s="12">
        <v>87.700330591841094</v>
      </c>
      <c r="J291" s="12">
        <v>45.330637552559431</v>
      </c>
      <c r="K291" s="12">
        <v>92.10554978508334</v>
      </c>
      <c r="L291" s="186">
        <v>39.447904393109802</v>
      </c>
      <c r="M291" s="10">
        <v>99.792162934637503</v>
      </c>
      <c r="N291" s="12">
        <v>94.607899201977617</v>
      </c>
      <c r="O291" s="11">
        <v>80.432100557118318</v>
      </c>
      <c r="P291" s="10">
        <v>60.058574427349022</v>
      </c>
      <c r="Q291" s="31">
        <v>36.688176035090926</v>
      </c>
      <c r="R291" s="31">
        <v>25.832058678558656</v>
      </c>
      <c r="S291" s="31">
        <v>40.084484992058506</v>
      </c>
      <c r="T291" s="31">
        <v>26.263742579882937</v>
      </c>
      <c r="U291" s="31">
        <v>41.18911801914853</v>
      </c>
      <c r="V291" s="31">
        <v>57.401253250534332</v>
      </c>
      <c r="W291" s="31">
        <v>30.753345249943433</v>
      </c>
      <c r="X291" s="31">
        <v>47.950103464633251</v>
      </c>
      <c r="Y291" s="31">
        <v>34.801974285072305</v>
      </c>
      <c r="Z291" s="11">
        <v>103.50545717440151</v>
      </c>
      <c r="AA291" s="10">
        <v>63.182424106940481</v>
      </c>
      <c r="AB291" s="12">
        <v>94.228879624550146</v>
      </c>
      <c r="AC291" s="12">
        <v>54.456269532655398</v>
      </c>
      <c r="AD291" s="12">
        <v>74.013409212555544</v>
      </c>
      <c r="AE291" s="12">
        <v>62.02640735982785</v>
      </c>
      <c r="AF291" s="44">
        <v>67.412379760915428</v>
      </c>
      <c r="AG291" s="10">
        <v>75.55823028791643</v>
      </c>
      <c r="AH291" s="12">
        <v>103.03962972443624</v>
      </c>
      <c r="AI291" s="12">
        <v>95.908498542054559</v>
      </c>
      <c r="AJ291" s="12">
        <v>78.129043687439463</v>
      </c>
      <c r="AK291" s="12">
        <v>51.169401455478351</v>
      </c>
      <c r="AL291" s="11">
        <v>66.574654804418444</v>
      </c>
      <c r="AM291" s="10">
        <v>46.230363662712037</v>
      </c>
      <c r="AN291" s="12">
        <v>96.698262787612009</v>
      </c>
      <c r="AO291" s="12">
        <v>136.43434755763414</v>
      </c>
      <c r="AP291" s="11">
        <v>13.283128187401328</v>
      </c>
      <c r="AQ291" s="10">
        <v>76.224118927636326</v>
      </c>
      <c r="AR291" s="12">
        <v>115.74897038902114</v>
      </c>
      <c r="AS291" s="12">
        <v>65.602556489637237</v>
      </c>
      <c r="AT291" s="11">
        <v>145.04664681121974</v>
      </c>
      <c r="AU291" s="140">
        <v>53.67890796942423</v>
      </c>
    </row>
    <row r="292" spans="1:47" s="9" customFormat="1">
      <c r="A292" s="7">
        <v>40086</v>
      </c>
      <c r="B292" s="10"/>
      <c r="C292" s="11">
        <v>77.791912770712017</v>
      </c>
      <c r="D292" s="10">
        <v>75.876543070283091</v>
      </c>
      <c r="E292" s="12">
        <v>66.131692125417203</v>
      </c>
      <c r="F292" s="12">
        <v>93.58526298610829</v>
      </c>
      <c r="G292" s="12">
        <v>77.300704499692117</v>
      </c>
      <c r="H292" s="12">
        <v>68.544130679402343</v>
      </c>
      <c r="I292" s="12">
        <v>88.87735544473918</v>
      </c>
      <c r="J292" s="12">
        <v>45.44015020616952</v>
      </c>
      <c r="K292" s="12">
        <v>95.361248585926333</v>
      </c>
      <c r="L292" s="186">
        <v>41.023694640266001</v>
      </c>
      <c r="M292" s="10">
        <v>101.63054570535334</v>
      </c>
      <c r="N292" s="12">
        <v>94.637111668809439</v>
      </c>
      <c r="O292" s="11">
        <v>80.306101707779732</v>
      </c>
      <c r="P292" s="10">
        <v>62.329020284702253</v>
      </c>
      <c r="Q292" s="31">
        <v>36.392299019900356</v>
      </c>
      <c r="R292" s="31">
        <v>25.556845699224475</v>
      </c>
      <c r="S292" s="31">
        <v>40.392511551999647</v>
      </c>
      <c r="T292" s="31">
        <v>27.75280813040078</v>
      </c>
      <c r="U292" s="31">
        <v>41.46308439053729</v>
      </c>
      <c r="V292" s="31">
        <v>59.535928221512123</v>
      </c>
      <c r="W292" s="31">
        <v>32.397409607295423</v>
      </c>
      <c r="X292" s="31">
        <v>49.211040426335664</v>
      </c>
      <c r="Y292" s="31">
        <v>36.13665710933077</v>
      </c>
      <c r="Z292" s="11">
        <v>101.85326362264205</v>
      </c>
      <c r="AA292" s="10">
        <v>65.082892136314442</v>
      </c>
      <c r="AB292" s="12">
        <v>95.32767060670993</v>
      </c>
      <c r="AC292" s="12">
        <v>55.496746716100532</v>
      </c>
      <c r="AD292" s="12">
        <v>75.095466488227842</v>
      </c>
      <c r="AE292" s="12">
        <v>61.462912714557625</v>
      </c>
      <c r="AF292" s="44">
        <v>71.415791502626462</v>
      </c>
      <c r="AG292" s="10">
        <v>77.718356968223048</v>
      </c>
      <c r="AH292" s="12">
        <v>106.16993653884823</v>
      </c>
      <c r="AI292" s="12">
        <v>95.691671107841159</v>
      </c>
      <c r="AJ292" s="12">
        <v>78.684156445276173</v>
      </c>
      <c r="AK292" s="12">
        <v>52.886388995526254</v>
      </c>
      <c r="AL292" s="11">
        <v>68.621467550009555</v>
      </c>
      <c r="AM292" s="10">
        <v>45.041594302118057</v>
      </c>
      <c r="AN292" s="12">
        <v>94.862630819735529</v>
      </c>
      <c r="AO292" s="12">
        <v>132.95692646170619</v>
      </c>
      <c r="AP292" s="11">
        <v>13.36650573911923</v>
      </c>
      <c r="AQ292" s="10">
        <v>75.621322186866863</v>
      </c>
      <c r="AR292" s="12">
        <v>118.08172767594165</v>
      </c>
      <c r="AS292" s="12">
        <v>63.747022250946131</v>
      </c>
      <c r="AT292" s="11">
        <v>142.20850951297763</v>
      </c>
      <c r="AU292" s="140">
        <v>52.480224841023869</v>
      </c>
    </row>
    <row r="293" spans="1:47" s="9" customFormat="1">
      <c r="A293" s="7">
        <v>40116</v>
      </c>
      <c r="B293" s="10"/>
      <c r="C293" s="11">
        <v>78.452169052782054</v>
      </c>
      <c r="D293" s="10">
        <v>75.051626168855606</v>
      </c>
      <c r="E293" s="12">
        <v>61.83452405092271</v>
      </c>
      <c r="F293" s="12">
        <v>84.875611847239128</v>
      </c>
      <c r="G293" s="12">
        <v>78.202956717871814</v>
      </c>
      <c r="H293" s="12">
        <v>68.098017913094139</v>
      </c>
      <c r="I293" s="12">
        <v>89.866797276833765</v>
      </c>
      <c r="J293" s="12">
        <v>46.166941182714417</v>
      </c>
      <c r="K293" s="12">
        <v>94.02363287527848</v>
      </c>
      <c r="L293" s="186">
        <v>39.669939503745837</v>
      </c>
      <c r="M293" s="10">
        <v>99.044442886179468</v>
      </c>
      <c r="N293" s="12">
        <v>88.115179899818656</v>
      </c>
      <c r="O293" s="11">
        <v>76.376726571816519</v>
      </c>
      <c r="P293" s="10">
        <v>58.3432039091227</v>
      </c>
      <c r="Q293" s="31">
        <v>36.612166501723586</v>
      </c>
      <c r="R293" s="31">
        <v>25.96431648139686</v>
      </c>
      <c r="S293" s="31">
        <v>41.054765712554222</v>
      </c>
      <c r="T293" s="31">
        <v>26.475164245268466</v>
      </c>
      <c r="U293" s="31">
        <v>41.087626563656364</v>
      </c>
      <c r="V293" s="31">
        <v>60.007489151691161</v>
      </c>
      <c r="W293" s="31">
        <v>30.243347687064887</v>
      </c>
      <c r="X293" s="31">
        <v>49.100133361204477</v>
      </c>
      <c r="Y293" s="31">
        <v>34.613614775567939</v>
      </c>
      <c r="Z293" s="11">
        <v>103.47739265149218</v>
      </c>
      <c r="AA293" s="10">
        <v>62.028346881510942</v>
      </c>
      <c r="AB293" s="12">
        <v>96.043697943049295</v>
      </c>
      <c r="AC293" s="12">
        <v>54.83516555922521</v>
      </c>
      <c r="AD293" s="12">
        <v>72.294679837751659</v>
      </c>
      <c r="AE293" s="12">
        <v>62.012729700761128</v>
      </c>
      <c r="AF293" s="44">
        <v>70.641210703618412</v>
      </c>
      <c r="AG293" s="10">
        <v>73.383155206114779</v>
      </c>
      <c r="AH293" s="12">
        <v>98.671818231351722</v>
      </c>
      <c r="AI293" s="12">
        <v>97.086079844204846</v>
      </c>
      <c r="AJ293" s="12">
        <v>79.109525437811044</v>
      </c>
      <c r="AK293" s="12">
        <v>50.503888305044683</v>
      </c>
      <c r="AL293" s="11">
        <v>65.518597224187573</v>
      </c>
      <c r="AM293" s="10">
        <v>46.203238444097039</v>
      </c>
      <c r="AN293" s="12">
        <v>97.310593142482219</v>
      </c>
      <c r="AO293" s="12">
        <v>136.45022976970259</v>
      </c>
      <c r="AP293" s="11">
        <v>13.632464410387996</v>
      </c>
      <c r="AQ293" s="10">
        <v>75.729236058090649</v>
      </c>
      <c r="AR293" s="12">
        <v>117.13160414833655</v>
      </c>
      <c r="AS293" s="12">
        <v>65.118308919661743</v>
      </c>
      <c r="AT293" s="11">
        <v>141.41509042277596</v>
      </c>
      <c r="AU293" s="140">
        <v>52.044732994565216</v>
      </c>
    </row>
    <row r="294" spans="1:47" s="9" customFormat="1">
      <c r="A294" s="7">
        <v>40147</v>
      </c>
      <c r="B294" s="10"/>
      <c r="C294" s="11">
        <v>78.635703358771508</v>
      </c>
      <c r="D294" s="10">
        <v>75.191431301551901</v>
      </c>
      <c r="E294" s="12">
        <v>62.151134811547138</v>
      </c>
      <c r="F294" s="12">
        <v>86.57788140512433</v>
      </c>
      <c r="G294" s="12">
        <v>78.325535425228324</v>
      </c>
      <c r="H294" s="12">
        <v>68.663773836488403</v>
      </c>
      <c r="I294" s="12">
        <v>89.41427834770731</v>
      </c>
      <c r="J294" s="12">
        <v>46.079854997482059</v>
      </c>
      <c r="K294" s="12">
        <v>95.555583652077502</v>
      </c>
      <c r="L294" s="186">
        <v>39.221116876242505</v>
      </c>
      <c r="M294" s="10">
        <v>98.70085978883192</v>
      </c>
      <c r="N294" s="12">
        <v>87.583993833742625</v>
      </c>
      <c r="O294" s="11">
        <v>77.222628743893608</v>
      </c>
      <c r="P294" s="10">
        <v>57.831664079978985</v>
      </c>
      <c r="Q294" s="31">
        <v>36.390298430514868</v>
      </c>
      <c r="R294" s="31">
        <v>25.512120003672621</v>
      </c>
      <c r="S294" s="31">
        <v>40.030598109949587</v>
      </c>
      <c r="T294" s="31">
        <v>26.526081325244032</v>
      </c>
      <c r="U294" s="31">
        <v>40.766828072883115</v>
      </c>
      <c r="V294" s="31">
        <v>60.463219587428526</v>
      </c>
      <c r="W294" s="31">
        <v>30.191253972591525</v>
      </c>
      <c r="X294" s="31">
        <v>49.129743461086122</v>
      </c>
      <c r="Y294" s="31">
        <v>34.595900298250385</v>
      </c>
      <c r="Z294" s="11">
        <v>103.32182345224423</v>
      </c>
      <c r="AA294" s="10">
        <v>61.033902719433442</v>
      </c>
      <c r="AB294" s="12">
        <v>95.507807829546024</v>
      </c>
      <c r="AC294" s="12">
        <v>54.597823978150764</v>
      </c>
      <c r="AD294" s="12">
        <v>71.826171623219409</v>
      </c>
      <c r="AE294" s="12">
        <v>63.633764032965992</v>
      </c>
      <c r="AF294" s="44">
        <v>70.30931846575325</v>
      </c>
      <c r="AG294" s="10">
        <v>72.604388915236697</v>
      </c>
      <c r="AH294" s="12">
        <v>98.131905398644108</v>
      </c>
      <c r="AI294" s="12">
        <v>96.777475093157321</v>
      </c>
      <c r="AJ294" s="12">
        <v>79.956432530519393</v>
      </c>
      <c r="AK294" s="12">
        <v>49.828860446556888</v>
      </c>
      <c r="AL294" s="11">
        <v>64.985036997448276</v>
      </c>
      <c r="AM294" s="10">
        <v>46.037203074652552</v>
      </c>
      <c r="AN294" s="12">
        <v>97.370803469827578</v>
      </c>
      <c r="AO294" s="12">
        <v>137.21207155079048</v>
      </c>
      <c r="AP294" s="11">
        <v>13.808185180376784</v>
      </c>
      <c r="AQ294" s="10">
        <v>76.46247589817375</v>
      </c>
      <c r="AR294" s="12">
        <v>118.6245555764208</v>
      </c>
      <c r="AS294" s="12">
        <v>65.592366317004732</v>
      </c>
      <c r="AT294" s="11">
        <v>140.5462664193725</v>
      </c>
      <c r="AU294" s="140">
        <v>52.314394078599321</v>
      </c>
    </row>
    <row r="295" spans="1:47" s="9" customFormat="1">
      <c r="A295" s="7">
        <v>40178</v>
      </c>
      <c r="B295" s="10"/>
      <c r="C295" s="11">
        <v>78.9325124303233</v>
      </c>
      <c r="D295" s="10">
        <v>76.048798743063159</v>
      </c>
      <c r="E295" s="12">
        <v>63.31328688215654</v>
      </c>
      <c r="F295" s="12">
        <v>87.392453159339212</v>
      </c>
      <c r="G295" s="12">
        <v>77.630086807895466</v>
      </c>
      <c r="H295" s="12">
        <v>69.47474724093091</v>
      </c>
      <c r="I295" s="12">
        <v>89.261723255746261</v>
      </c>
      <c r="J295" s="12">
        <v>46.670274534898553</v>
      </c>
      <c r="K295" s="12">
        <v>98.929117181546815</v>
      </c>
      <c r="L295" s="186">
        <v>41.189547522166556</v>
      </c>
      <c r="M295" s="10">
        <v>100.8346600772348</v>
      </c>
      <c r="N295" s="12">
        <v>86.110807525091403</v>
      </c>
      <c r="O295" s="11">
        <v>75.627169710506877</v>
      </c>
      <c r="P295" s="10">
        <v>58.169229578343476</v>
      </c>
      <c r="Q295" s="31">
        <v>36.752634356178113</v>
      </c>
      <c r="R295" s="31">
        <v>25.607342405206396</v>
      </c>
      <c r="S295" s="31">
        <v>40.618342455623349</v>
      </c>
      <c r="T295" s="31">
        <v>26.194261909153809</v>
      </c>
      <c r="U295" s="31">
        <v>40.60362610429263</v>
      </c>
      <c r="V295" s="31">
        <v>60.951463729442978</v>
      </c>
      <c r="W295" s="31">
        <v>29.607173689389864</v>
      </c>
      <c r="X295" s="31">
        <v>49.643163887271299</v>
      </c>
      <c r="Y295" s="31">
        <v>33.623534505442379</v>
      </c>
      <c r="Z295" s="11">
        <v>103.04355629269928</v>
      </c>
      <c r="AA295" s="10">
        <v>61.050761967456566</v>
      </c>
      <c r="AB295" s="12">
        <v>94.9651787925701</v>
      </c>
      <c r="AC295" s="12">
        <v>54.400714064115554</v>
      </c>
      <c r="AD295" s="12">
        <v>71.789314012152161</v>
      </c>
      <c r="AE295" s="12">
        <v>63.501920489717392</v>
      </c>
      <c r="AF295" s="44">
        <v>70.932724266771302</v>
      </c>
      <c r="AG295" s="10">
        <v>74.398806271342139</v>
      </c>
      <c r="AH295" s="12">
        <v>103.55323802667588</v>
      </c>
      <c r="AI295" s="12">
        <v>95.72163892310968</v>
      </c>
      <c r="AJ295" s="12">
        <v>77.228386023443946</v>
      </c>
      <c r="AK295" s="12">
        <v>52.202796800717941</v>
      </c>
      <c r="AL295" s="11">
        <v>67.372914716463086</v>
      </c>
      <c r="AM295" s="10">
        <v>45.131630018015976</v>
      </c>
      <c r="AN295" s="12">
        <v>95.784004381624115</v>
      </c>
      <c r="AO295" s="12">
        <v>135.16450371598725</v>
      </c>
      <c r="AP295" s="11">
        <v>13.66028073715268</v>
      </c>
      <c r="AQ295" s="10">
        <v>78.334550829322652</v>
      </c>
      <c r="AR295" s="12">
        <v>117.72838323881987</v>
      </c>
      <c r="AS295" s="12">
        <v>62.923728137900703</v>
      </c>
      <c r="AT295" s="11">
        <v>141.05871780237266</v>
      </c>
      <c r="AU295" s="140">
        <v>51.98306595592733</v>
      </c>
    </row>
    <row r="296" spans="1:47" s="9" customFormat="1">
      <c r="A296" s="7">
        <v>40207</v>
      </c>
      <c r="B296" s="10"/>
      <c r="C296" s="11">
        <v>78.581889364586601</v>
      </c>
      <c r="D296" s="10">
        <v>74.010183827188342</v>
      </c>
      <c r="E296" s="12">
        <v>65.475383793469447</v>
      </c>
      <c r="F296" s="12">
        <v>91.4288724667921</v>
      </c>
      <c r="G296" s="12">
        <v>76.927717086996793</v>
      </c>
      <c r="H296" s="12">
        <v>68.066055415049902</v>
      </c>
      <c r="I296" s="12">
        <v>88.768523513521956</v>
      </c>
      <c r="J296" s="12">
        <v>44.919742472953416</v>
      </c>
      <c r="K296" s="12">
        <v>94.34502985629949</v>
      </c>
      <c r="L296" s="186">
        <v>40.501284481508556</v>
      </c>
      <c r="M296" s="10">
        <v>99.519010097320091</v>
      </c>
      <c r="N296" s="12">
        <v>91.389186540992924</v>
      </c>
      <c r="O296" s="11">
        <v>78.439077957053186</v>
      </c>
      <c r="P296" s="10">
        <v>60.603465473341153</v>
      </c>
      <c r="Q296" s="31">
        <v>37.771019379589873</v>
      </c>
      <c r="R296" s="31">
        <v>26.755025946472045</v>
      </c>
      <c r="S296" s="31">
        <v>42.355634765324005</v>
      </c>
      <c r="T296" s="31">
        <v>28.116568466622276</v>
      </c>
      <c r="U296" s="31">
        <v>41.622521003823032</v>
      </c>
      <c r="V296" s="31">
        <v>64.138118377627649</v>
      </c>
      <c r="W296" s="31">
        <v>30.999915068988106</v>
      </c>
      <c r="X296" s="31">
        <v>53.21535989918479</v>
      </c>
      <c r="Y296" s="31">
        <v>33.418418768937386</v>
      </c>
      <c r="Z296" s="11">
        <v>103.01423617079573</v>
      </c>
      <c r="AA296" s="10">
        <v>62.95907731793401</v>
      </c>
      <c r="AB296" s="12">
        <v>96.557064880948388</v>
      </c>
      <c r="AC296" s="12">
        <v>53.471890803821353</v>
      </c>
      <c r="AD296" s="12">
        <v>74.629662721082141</v>
      </c>
      <c r="AE296" s="12">
        <v>62.353538894190898</v>
      </c>
      <c r="AF296" s="44">
        <v>71.137028817819285</v>
      </c>
      <c r="AG296" s="10">
        <v>75.250396169621808</v>
      </c>
      <c r="AH296" s="12">
        <v>104.12470825600832</v>
      </c>
      <c r="AI296" s="12">
        <v>95.267779954843817</v>
      </c>
      <c r="AJ296" s="12">
        <v>77.729145819830975</v>
      </c>
      <c r="AK296" s="12">
        <v>51.495149648931275</v>
      </c>
      <c r="AL296" s="11">
        <v>68.075708317205425</v>
      </c>
      <c r="AM296" s="10">
        <v>45.842995925496332</v>
      </c>
      <c r="AN296" s="12">
        <v>96.794247177369016</v>
      </c>
      <c r="AO296" s="12">
        <v>136.41476714893037</v>
      </c>
      <c r="AP296" s="11">
        <v>13.358320351267871</v>
      </c>
      <c r="AQ296" s="10">
        <v>78.478141077646256</v>
      </c>
      <c r="AR296" s="12">
        <v>112.74085621191266</v>
      </c>
      <c r="AS296" s="12">
        <v>62.635527937913039</v>
      </c>
      <c r="AT296" s="11">
        <v>144.07553964698175</v>
      </c>
      <c r="AU296" s="140">
        <v>52.6964719907252</v>
      </c>
    </row>
    <row r="297" spans="1:47" s="9" customFormat="1">
      <c r="A297" s="7">
        <v>40235</v>
      </c>
      <c r="B297" s="10"/>
      <c r="C297" s="11">
        <v>77.513579656568041</v>
      </c>
      <c r="D297" s="10">
        <v>75.108028148652053</v>
      </c>
      <c r="E297" s="12">
        <v>66.002364471595925</v>
      </c>
      <c r="F297" s="12">
        <v>91.812742579930216</v>
      </c>
      <c r="G297" s="12">
        <v>76.165707994562808</v>
      </c>
      <c r="H297" s="12">
        <v>68.023909566787182</v>
      </c>
      <c r="I297" s="12">
        <v>89.50474120929799</v>
      </c>
      <c r="J297" s="12">
        <v>44.434743289074767</v>
      </c>
      <c r="K297" s="12">
        <v>96.645483610183575</v>
      </c>
      <c r="L297" s="186">
        <v>40.534497617026403</v>
      </c>
      <c r="M297" s="10">
        <v>100.21808431813912</v>
      </c>
      <c r="N297" s="12">
        <v>92.074943217470491</v>
      </c>
      <c r="O297" s="11">
        <v>78.45371187169502</v>
      </c>
      <c r="P297" s="10">
        <v>59.469825605798853</v>
      </c>
      <c r="Q297" s="12">
        <v>37.149017731211536</v>
      </c>
      <c r="R297" s="12">
        <v>26.15178491418596</v>
      </c>
      <c r="S297" s="12">
        <v>41.828746414056752</v>
      </c>
      <c r="T297" s="12">
        <v>27.200902090150752</v>
      </c>
      <c r="U297" s="12">
        <v>40.720136364225418</v>
      </c>
      <c r="V297" s="12">
        <v>64.663580014410627</v>
      </c>
      <c r="W297" s="12">
        <v>30.070259620982203</v>
      </c>
      <c r="X297" s="12">
        <v>52.069549787099469</v>
      </c>
      <c r="Y297" s="12">
        <v>32.623073065856197</v>
      </c>
      <c r="Z297" s="11">
        <v>104.77754462239754</v>
      </c>
      <c r="AA297" s="10">
        <v>63.744120012913832</v>
      </c>
      <c r="AB297" s="12">
        <v>95.076409432631934</v>
      </c>
      <c r="AC297" s="12">
        <v>54.330892946975048</v>
      </c>
      <c r="AD297" s="12">
        <v>73.816247976401542</v>
      </c>
      <c r="AE297" s="12">
        <v>61.104268969799747</v>
      </c>
      <c r="AF297" s="44">
        <v>72.139806217923919</v>
      </c>
      <c r="AG297" s="10">
        <v>76.113510661605574</v>
      </c>
      <c r="AH297" s="12">
        <v>106.09371266550316</v>
      </c>
      <c r="AI297" s="12">
        <v>94.173205285652926</v>
      </c>
      <c r="AJ297" s="12">
        <v>76.846151334180703</v>
      </c>
      <c r="AK297" s="12">
        <v>52.485769048884187</v>
      </c>
      <c r="AL297" s="11">
        <v>68.772484867180054</v>
      </c>
      <c r="AM297" s="10">
        <v>44.545311216095669</v>
      </c>
      <c r="AN297" s="12">
        <v>95.150125459183116</v>
      </c>
      <c r="AO297" s="12">
        <v>133.69042025659979</v>
      </c>
      <c r="AP297" s="11">
        <v>13.198040958117316</v>
      </c>
      <c r="AQ297" s="10">
        <v>78.929051454946418</v>
      </c>
      <c r="AR297" s="12">
        <v>112.56375443185422</v>
      </c>
      <c r="AS297" s="12">
        <v>61.138672742191382</v>
      </c>
      <c r="AT297" s="11">
        <v>142.04428580430138</v>
      </c>
      <c r="AU297" s="140">
        <v>53.498920851025822</v>
      </c>
    </row>
    <row r="298" spans="1:47" s="9" customFormat="1">
      <c r="A298" s="7">
        <v>40268</v>
      </c>
      <c r="B298" s="10"/>
      <c r="C298" s="11">
        <v>78.111963900678035</v>
      </c>
      <c r="D298" s="10">
        <v>77.808498208648984</v>
      </c>
      <c r="E298" s="12">
        <v>68.399143169791017</v>
      </c>
      <c r="F298" s="12">
        <v>95.157763026556481</v>
      </c>
      <c r="G298" s="12">
        <v>75.485308900505927</v>
      </c>
      <c r="H298" s="12">
        <v>68.461963530773346</v>
      </c>
      <c r="I298" s="12">
        <v>90.037917856179007</v>
      </c>
      <c r="J298" s="12">
        <v>43.817848781681015</v>
      </c>
      <c r="K298" s="12">
        <v>99.391791350323345</v>
      </c>
      <c r="L298" s="186">
        <v>40.475346394075757</v>
      </c>
      <c r="M298" s="10">
        <v>101.36161460699935</v>
      </c>
      <c r="N298" s="12">
        <v>95.715752148023043</v>
      </c>
      <c r="O298" s="11">
        <v>81.093609159790461</v>
      </c>
      <c r="P298" s="10">
        <v>59.69435793732206</v>
      </c>
      <c r="Q298" s="12">
        <v>38.455766353849171</v>
      </c>
      <c r="R298" s="12">
        <v>26.757467708930182</v>
      </c>
      <c r="S298" s="12">
        <v>42.682952237042002</v>
      </c>
      <c r="T298" s="12">
        <v>26.871978068768261</v>
      </c>
      <c r="U298" s="12">
        <v>41.268031710564621</v>
      </c>
      <c r="V298" s="12">
        <v>66.36638160449543</v>
      </c>
      <c r="W298" s="12">
        <v>29.780906947188253</v>
      </c>
      <c r="X298" s="12">
        <v>51.330554410226462</v>
      </c>
      <c r="Y298" s="12">
        <v>31.916733882208803</v>
      </c>
      <c r="Z298" s="11">
        <v>103.67282672798848</v>
      </c>
      <c r="AA298" s="10">
        <v>65.616204937526888</v>
      </c>
      <c r="AB298" s="12">
        <v>95.013571431627412</v>
      </c>
      <c r="AC298" s="12">
        <v>54.603704545756116</v>
      </c>
      <c r="AD298" s="12">
        <v>76.545872350665448</v>
      </c>
      <c r="AE298" s="12">
        <v>60.539383123333643</v>
      </c>
      <c r="AF298" s="44">
        <v>71.982409626332029</v>
      </c>
      <c r="AG298" s="10">
        <v>78.234930765087967</v>
      </c>
      <c r="AH298" s="12">
        <v>108.64782664129898</v>
      </c>
      <c r="AI298" s="12">
        <v>94.489357154951975</v>
      </c>
      <c r="AJ298" s="12">
        <v>76.734498947614725</v>
      </c>
      <c r="AK298" s="12">
        <v>54.154818773528888</v>
      </c>
      <c r="AL298" s="11">
        <v>71.316646402517279</v>
      </c>
      <c r="AM298" s="10">
        <v>42.771123584721323</v>
      </c>
      <c r="AN298" s="12">
        <v>93.201601072582605</v>
      </c>
      <c r="AO298" s="12">
        <v>131.44095711712706</v>
      </c>
      <c r="AP298" s="11">
        <v>13.081192836321179</v>
      </c>
      <c r="AQ298" s="10">
        <v>79.820284343164161</v>
      </c>
      <c r="AR298" s="12">
        <v>112.95875099514932</v>
      </c>
      <c r="AS298" s="12">
        <v>60.695423510262493</v>
      </c>
      <c r="AT298" s="11">
        <v>141.6572531491382</v>
      </c>
      <c r="AU298" s="140">
        <v>53.616646489628593</v>
      </c>
    </row>
    <row r="299" spans="1:47" s="9" customFormat="1">
      <c r="A299" s="7">
        <v>40298</v>
      </c>
      <c r="B299" s="10"/>
      <c r="C299" s="11">
        <v>79.194128089646938</v>
      </c>
      <c r="D299" s="10">
        <v>77.763844700898531</v>
      </c>
      <c r="E299" s="12">
        <v>70.148770413484158</v>
      </c>
      <c r="F299" s="12">
        <v>98.785627771486944</v>
      </c>
      <c r="G299" s="12">
        <v>75.893540472525885</v>
      </c>
      <c r="H299" s="12">
        <v>68.134634914498832</v>
      </c>
      <c r="I299" s="12">
        <v>90.461650801779442</v>
      </c>
      <c r="J299" s="12">
        <v>43.733341272179239</v>
      </c>
      <c r="K299" s="12">
        <v>98.799408732658961</v>
      </c>
      <c r="L299" s="186">
        <v>40.746070940150808</v>
      </c>
      <c r="M299" s="10">
        <v>100.48375490970258</v>
      </c>
      <c r="N299" s="12">
        <v>98.667614008526812</v>
      </c>
      <c r="O299" s="11">
        <v>82.326147288350029</v>
      </c>
      <c r="P299" s="10">
        <v>59.613331510911003</v>
      </c>
      <c r="Q299" s="12">
        <v>38.858505647367693</v>
      </c>
      <c r="R299" s="12">
        <v>26.696834259708247</v>
      </c>
      <c r="S299" s="12">
        <v>42.600368470006224</v>
      </c>
      <c r="T299" s="12">
        <v>26.467092216597294</v>
      </c>
      <c r="U299" s="12">
        <v>40.621021118148477</v>
      </c>
      <c r="V299" s="12">
        <v>66.094565877477535</v>
      </c>
      <c r="W299" s="12">
        <v>29.534491510544019</v>
      </c>
      <c r="X299" s="12">
        <v>49.602528805852415</v>
      </c>
      <c r="Y299" s="12">
        <v>31.95430925056419</v>
      </c>
      <c r="Z299" s="11">
        <v>105.44341335234564</v>
      </c>
      <c r="AA299" s="10">
        <v>66.252261453602273</v>
      </c>
      <c r="AB299" s="12">
        <v>96.947299859274409</v>
      </c>
      <c r="AC299" s="12">
        <v>53.978875416415839</v>
      </c>
      <c r="AD299" s="12">
        <v>77.339550336717224</v>
      </c>
      <c r="AE299" s="12">
        <v>59.099674053193688</v>
      </c>
      <c r="AF299" s="44">
        <v>71.312945196505567</v>
      </c>
      <c r="AG299" s="10">
        <v>80.073262301594909</v>
      </c>
      <c r="AH299" s="12">
        <v>110.99011445719282</v>
      </c>
      <c r="AI299" s="12">
        <v>94.671011732238441</v>
      </c>
      <c r="AJ299" s="12">
        <v>78.014598364159966</v>
      </c>
      <c r="AK299" s="12">
        <v>55.157221807805279</v>
      </c>
      <c r="AL299" s="11">
        <v>71.622916639302787</v>
      </c>
      <c r="AM299" s="10">
        <v>41.702028003870076</v>
      </c>
      <c r="AN299" s="12">
        <v>92.690821112410688</v>
      </c>
      <c r="AO299" s="12">
        <v>129.53722573742826</v>
      </c>
      <c r="AP299" s="11">
        <v>13.166625567013698</v>
      </c>
      <c r="AQ299" s="10">
        <v>81.656870035251757</v>
      </c>
      <c r="AR299" s="12">
        <v>111.4561841970291</v>
      </c>
      <c r="AS299" s="12">
        <v>59.644861404579451</v>
      </c>
      <c r="AT299" s="11">
        <v>142.63630709296004</v>
      </c>
      <c r="AU299" s="140">
        <v>53.846305365347291</v>
      </c>
    </row>
    <row r="300" spans="1:47" s="9" customFormat="1">
      <c r="A300" s="7">
        <v>40329</v>
      </c>
      <c r="B300" s="10"/>
      <c r="C300" s="11">
        <v>77.991425697913542</v>
      </c>
      <c r="D300" s="10">
        <v>76.833081437313567</v>
      </c>
      <c r="E300" s="12">
        <v>68.247471842577752</v>
      </c>
      <c r="F300" s="12">
        <v>97.70613045097177</v>
      </c>
      <c r="G300" s="12">
        <v>76.455855201086592</v>
      </c>
      <c r="H300" s="12">
        <v>67.971176744421783</v>
      </c>
      <c r="I300" s="12">
        <v>90.376392325499182</v>
      </c>
      <c r="J300" s="12">
        <v>43.620593017038885</v>
      </c>
      <c r="K300" s="12">
        <v>99.220275811997681</v>
      </c>
      <c r="L300" s="186">
        <v>40.069283934164716</v>
      </c>
      <c r="M300" s="10">
        <v>101.643783126749</v>
      </c>
      <c r="N300" s="12">
        <v>96.357848881688355</v>
      </c>
      <c r="O300" s="11">
        <v>80.008294355381821</v>
      </c>
      <c r="P300" s="10">
        <v>59.5311887345473</v>
      </c>
      <c r="Q300" s="12">
        <v>38.343048272730798</v>
      </c>
      <c r="R300" s="12">
        <v>26.365302499243125</v>
      </c>
      <c r="S300" s="12">
        <v>42.030961898682726</v>
      </c>
      <c r="T300" s="12">
        <v>26.480894889928059</v>
      </c>
      <c r="U300" s="12">
        <v>40.404588649845152</v>
      </c>
      <c r="V300" s="12">
        <v>65.226673897775029</v>
      </c>
      <c r="W300" s="12">
        <v>29.416913111490206</v>
      </c>
      <c r="X300" s="12">
        <v>48.874063727547814</v>
      </c>
      <c r="Y300" s="12">
        <v>32.320505571928123</v>
      </c>
      <c r="Z300" s="11">
        <v>105.87651805326944</v>
      </c>
      <c r="AA300" s="10">
        <v>64.831906865332925</v>
      </c>
      <c r="AB300" s="12">
        <v>96.924551111004448</v>
      </c>
      <c r="AC300" s="12">
        <v>54.894904775891504</v>
      </c>
      <c r="AD300" s="12">
        <v>75.226978203818149</v>
      </c>
      <c r="AE300" s="12">
        <v>59.063537960175935</v>
      </c>
      <c r="AF300" s="44">
        <v>71.689488173007803</v>
      </c>
      <c r="AG300" s="10">
        <v>77.924259870071978</v>
      </c>
      <c r="AH300" s="12">
        <v>109.35588719114146</v>
      </c>
      <c r="AI300" s="12">
        <v>94.689826526029847</v>
      </c>
      <c r="AJ300" s="12">
        <v>78.134276802949273</v>
      </c>
      <c r="AK300" s="12">
        <v>53.729020189613287</v>
      </c>
      <c r="AL300" s="11">
        <v>69.790343113782924</v>
      </c>
      <c r="AM300" s="10">
        <v>42.615269334023665</v>
      </c>
      <c r="AN300" s="12">
        <v>94.707273510127806</v>
      </c>
      <c r="AO300" s="12">
        <v>132.18867489647613</v>
      </c>
      <c r="AP300" s="11">
        <v>13.054601317882696</v>
      </c>
      <c r="AQ300" s="10">
        <v>80.918726257861579</v>
      </c>
      <c r="AR300" s="12">
        <v>109.72626120300673</v>
      </c>
      <c r="AS300" s="12">
        <v>59.099493814080986</v>
      </c>
      <c r="AT300" s="11">
        <v>143.95400503952527</v>
      </c>
      <c r="AU300" s="140">
        <v>53.548298964061381</v>
      </c>
    </row>
    <row r="301" spans="1:47" s="9" customFormat="1">
      <c r="A301" s="7">
        <v>40359</v>
      </c>
      <c r="B301" s="10"/>
      <c r="C301" s="11">
        <v>77.865388442534837</v>
      </c>
      <c r="D301" s="10">
        <v>73.827360333766691</v>
      </c>
      <c r="E301" s="12">
        <v>64.783208409788472</v>
      </c>
      <c r="F301" s="12">
        <v>95.566021261006057</v>
      </c>
      <c r="G301" s="12">
        <v>77.210279296999261</v>
      </c>
      <c r="H301" s="12">
        <v>67.612872502680602</v>
      </c>
      <c r="I301" s="12">
        <v>89.758855974770697</v>
      </c>
      <c r="J301" s="12">
        <v>44.427652557289811</v>
      </c>
      <c r="K301" s="12">
        <v>99.241526541980704</v>
      </c>
      <c r="L301" s="186">
        <v>40.010597471710291</v>
      </c>
      <c r="M301" s="10">
        <v>100.61567577338178</v>
      </c>
      <c r="N301" s="12">
        <v>92.017399473296265</v>
      </c>
      <c r="O301" s="11">
        <v>77.681438304775739</v>
      </c>
      <c r="P301" s="10">
        <v>59.942396059029633</v>
      </c>
      <c r="Q301" s="12">
        <v>38.19699234982599</v>
      </c>
      <c r="R301" s="12">
        <v>26.646633750315157</v>
      </c>
      <c r="S301" s="12">
        <v>41.866540504602654</v>
      </c>
      <c r="T301" s="12">
        <v>26.80227969157044</v>
      </c>
      <c r="U301" s="12">
        <v>40.470655289550102</v>
      </c>
      <c r="V301" s="12">
        <v>65.330331953871323</v>
      </c>
      <c r="W301" s="12">
        <v>29.779471869445889</v>
      </c>
      <c r="X301" s="12">
        <v>48.800977078262406</v>
      </c>
      <c r="Y301" s="12">
        <v>33.222461036838148</v>
      </c>
      <c r="Z301" s="11">
        <v>108.91797706342629</v>
      </c>
      <c r="AA301" s="10">
        <v>63.682152721443167</v>
      </c>
      <c r="AB301" s="12">
        <v>96.46346632103878</v>
      </c>
      <c r="AC301" s="12">
        <v>54.657751584395164</v>
      </c>
      <c r="AD301" s="12">
        <v>73.963133200456284</v>
      </c>
      <c r="AE301" s="12">
        <v>61.076747698825507</v>
      </c>
      <c r="AF301" s="44">
        <v>73.063393473199596</v>
      </c>
      <c r="AG301" s="10">
        <v>74.503752924895977</v>
      </c>
      <c r="AH301" s="12">
        <v>102.73966769771606</v>
      </c>
      <c r="AI301" s="12">
        <v>95.688993868457217</v>
      </c>
      <c r="AJ301" s="12">
        <v>78.707893191586692</v>
      </c>
      <c r="AK301" s="12">
        <v>51.059174411008676</v>
      </c>
      <c r="AL301" s="11">
        <v>67.019468027183962</v>
      </c>
      <c r="AM301" s="10">
        <v>44.491341338784331</v>
      </c>
      <c r="AN301" s="12">
        <v>97.941689421153626</v>
      </c>
      <c r="AO301" s="12">
        <v>136.62868025722679</v>
      </c>
      <c r="AP301" s="11">
        <v>13.03028865362964</v>
      </c>
      <c r="AQ301" s="10">
        <v>79.993460517947753</v>
      </c>
      <c r="AR301" s="12">
        <v>109.30488288132636</v>
      </c>
      <c r="AS301" s="12">
        <v>60.117659127999154</v>
      </c>
      <c r="AT301" s="11">
        <v>144.43715703135601</v>
      </c>
      <c r="AU301" s="140">
        <v>53.875562128991483</v>
      </c>
    </row>
    <row r="302" spans="1:47" s="14" customFormat="1">
      <c r="A302" s="7">
        <v>40389</v>
      </c>
      <c r="B302" s="10"/>
      <c r="C302" s="11">
        <v>80.147401927763269</v>
      </c>
      <c r="D302" s="10">
        <v>76.646877573202332</v>
      </c>
      <c r="E302" s="12">
        <v>63.788951307776451</v>
      </c>
      <c r="F302" s="12">
        <v>95.637381118625299</v>
      </c>
      <c r="G302" s="12">
        <v>76.768666071603903</v>
      </c>
      <c r="H302" s="12">
        <v>67.692455746900393</v>
      </c>
      <c r="I302" s="12">
        <v>90.445899142846685</v>
      </c>
      <c r="J302" s="12">
        <v>44.106723692852199</v>
      </c>
      <c r="K302" s="12">
        <v>100.38730187613329</v>
      </c>
      <c r="L302" s="186">
        <v>39.219809405371592</v>
      </c>
      <c r="M302" s="10">
        <v>99.676731159387415</v>
      </c>
      <c r="N302" s="12">
        <v>91.804016009163234</v>
      </c>
      <c r="O302" s="11">
        <v>78.32068127020672</v>
      </c>
      <c r="P302" s="10">
        <v>59.74547691512543</v>
      </c>
      <c r="Q302" s="12">
        <v>39.097980560146375</v>
      </c>
      <c r="R302" s="12">
        <v>27.22777807560216</v>
      </c>
      <c r="S302" s="12">
        <v>43.162284165806874</v>
      </c>
      <c r="T302" s="12">
        <v>27.140977753548711</v>
      </c>
      <c r="U302" s="12">
        <v>41.53862651769461</v>
      </c>
      <c r="V302" s="12">
        <v>67.509384100552481</v>
      </c>
      <c r="W302" s="12">
        <v>30.03254335165272</v>
      </c>
      <c r="X302" s="12">
        <v>49.487743378696017</v>
      </c>
      <c r="Y302" s="12">
        <v>33.130222210819433</v>
      </c>
      <c r="Z302" s="11">
        <v>107.60301922118151</v>
      </c>
      <c r="AA302" s="10">
        <v>65.688042731665803</v>
      </c>
      <c r="AB302" s="12">
        <v>95.675464382816017</v>
      </c>
      <c r="AC302" s="12">
        <v>54.738714933716246</v>
      </c>
      <c r="AD302" s="12">
        <v>73.937877664778256</v>
      </c>
      <c r="AE302" s="12">
        <v>62.692235591672215</v>
      </c>
      <c r="AF302" s="44">
        <v>73.339525108821064</v>
      </c>
      <c r="AG302" s="10">
        <v>73.863838858407817</v>
      </c>
      <c r="AH302" s="12">
        <v>102.20338552864203</v>
      </c>
      <c r="AI302" s="12">
        <v>96.508555803987576</v>
      </c>
      <c r="AJ302" s="12">
        <v>79.744047698977553</v>
      </c>
      <c r="AK302" s="12">
        <v>50.260049975456958</v>
      </c>
      <c r="AL302" s="11">
        <v>66.436816351986167</v>
      </c>
      <c r="AM302" s="10">
        <v>43.122437067615934</v>
      </c>
      <c r="AN302" s="12">
        <v>96.245138292425054</v>
      </c>
      <c r="AO302" s="12">
        <v>132.65207949823079</v>
      </c>
      <c r="AP302" s="11">
        <v>13.062489262594793</v>
      </c>
      <c r="AQ302" s="10">
        <v>81.635325396745372</v>
      </c>
      <c r="AR302" s="12">
        <v>108.6532706686792</v>
      </c>
      <c r="AS302" s="12">
        <v>60.063655310015882</v>
      </c>
      <c r="AT302" s="11">
        <v>143.22526853067282</v>
      </c>
      <c r="AU302" s="140">
        <v>53.541545344949782</v>
      </c>
    </row>
    <row r="303" spans="1:47" s="14" customFormat="1">
      <c r="A303" s="7">
        <v>40421</v>
      </c>
      <c r="B303" s="10"/>
      <c r="C303" s="11">
        <v>79.504268425510233</v>
      </c>
      <c r="D303" s="10">
        <v>74.886804741009456</v>
      </c>
      <c r="E303" s="12">
        <v>61.271048690506326</v>
      </c>
      <c r="F303" s="12">
        <v>94.80758620364837</v>
      </c>
      <c r="G303" s="12">
        <v>79.036003117015127</v>
      </c>
      <c r="H303" s="12">
        <v>68.368567683162539</v>
      </c>
      <c r="I303" s="12">
        <v>90.359473689254827</v>
      </c>
      <c r="J303" s="12">
        <v>45.401523577670012</v>
      </c>
      <c r="K303" s="12">
        <v>100.49577504971204</v>
      </c>
      <c r="L303" s="11">
        <v>39.440484714422105</v>
      </c>
      <c r="M303" s="10">
        <v>100.01610576583404</v>
      </c>
      <c r="N303" s="12">
        <v>87.615397427409931</v>
      </c>
      <c r="O303" s="11">
        <v>77.751174089031025</v>
      </c>
      <c r="P303" s="10">
        <v>60.015113048970072</v>
      </c>
      <c r="Q303" s="12">
        <v>38.397009775446627</v>
      </c>
      <c r="R303" s="12">
        <v>27.090809987779597</v>
      </c>
      <c r="S303" s="12">
        <v>42.313277239937477</v>
      </c>
      <c r="T303" s="12">
        <v>27.203764854552801</v>
      </c>
      <c r="U303" s="12">
        <v>41.436878343872046</v>
      </c>
      <c r="V303" s="12">
        <v>66.190499369330851</v>
      </c>
      <c r="W303" s="12">
        <v>30.165411358271065</v>
      </c>
      <c r="X303" s="12">
        <v>49.175647438840024</v>
      </c>
      <c r="Y303" s="12">
        <v>33.152244764246639</v>
      </c>
      <c r="Z303" s="11">
        <v>108.05826836768424</v>
      </c>
      <c r="AA303" s="10">
        <v>64.195311816142635</v>
      </c>
      <c r="AB303" s="12">
        <v>96.335768238396952</v>
      </c>
      <c r="AC303" s="12">
        <v>55.094874693042151</v>
      </c>
      <c r="AD303" s="12">
        <v>73.423893106056155</v>
      </c>
      <c r="AE303" s="12">
        <v>64.038445552581507</v>
      </c>
      <c r="AF303" s="44">
        <v>75.231061728696389</v>
      </c>
      <c r="AG303" s="10">
        <v>71.834766356355644</v>
      </c>
      <c r="AH303" s="12">
        <v>98.331492640044772</v>
      </c>
      <c r="AI303" s="12">
        <v>96.450749363432038</v>
      </c>
      <c r="AJ303" s="12">
        <v>80.05047817459166</v>
      </c>
      <c r="AK303" s="12">
        <v>48.46753458187051</v>
      </c>
      <c r="AL303" s="11">
        <v>63.898036422652702</v>
      </c>
      <c r="AM303" s="10">
        <v>44.791836069732824</v>
      </c>
      <c r="AN303" s="12">
        <v>98.518871669397157</v>
      </c>
      <c r="AO303" s="12">
        <v>136.41835087273148</v>
      </c>
      <c r="AP303" s="11">
        <v>13.234746890232213</v>
      </c>
      <c r="AQ303" s="10">
        <v>81.698795215523717</v>
      </c>
      <c r="AR303" s="12">
        <v>109.14137620396693</v>
      </c>
      <c r="AS303" s="12">
        <v>59.867253905875238</v>
      </c>
      <c r="AT303" s="11">
        <v>143.73805153621726</v>
      </c>
      <c r="AU303" s="140">
        <v>53.677750406071546</v>
      </c>
    </row>
    <row r="304" spans="1:47" s="14" customFormat="1">
      <c r="A304" s="7">
        <v>40451</v>
      </c>
      <c r="B304" s="10"/>
      <c r="C304" s="11">
        <v>78.030700232030654</v>
      </c>
      <c r="D304" s="10">
        <v>76.238423078552529</v>
      </c>
      <c r="E304" s="12">
        <v>61.538912094782951</v>
      </c>
      <c r="F304" s="12">
        <v>94.235963408842466</v>
      </c>
      <c r="G304" s="12">
        <v>78.190993066324026</v>
      </c>
      <c r="H304" s="12">
        <v>68.995556284281534</v>
      </c>
      <c r="I304" s="12">
        <v>89.689834487350922</v>
      </c>
      <c r="J304" s="12">
        <v>44.650527928886937</v>
      </c>
      <c r="K304" s="12">
        <v>102.10796671573404</v>
      </c>
      <c r="L304" s="11">
        <v>38.900919321291028</v>
      </c>
      <c r="M304" s="10">
        <v>101.96058249980528</v>
      </c>
      <c r="N304" s="12">
        <v>87.155634802205697</v>
      </c>
      <c r="O304" s="11">
        <v>77.193735447491434</v>
      </c>
      <c r="P304" s="10">
        <v>59.981914121974242</v>
      </c>
      <c r="Q304" s="12">
        <v>39.64384538925826</v>
      </c>
      <c r="R304" s="12">
        <v>27.945413559927147</v>
      </c>
      <c r="S304" s="12">
        <v>43.980570789434857</v>
      </c>
      <c r="T304" s="12">
        <v>27.742671435373101</v>
      </c>
      <c r="U304" s="12">
        <v>42.784167551059632</v>
      </c>
      <c r="V304" s="12">
        <v>69.126536096785969</v>
      </c>
      <c r="W304" s="12">
        <v>30.612739643287956</v>
      </c>
      <c r="X304" s="12">
        <v>50.37589938254272</v>
      </c>
      <c r="Y304" s="12">
        <v>32.781474963709762</v>
      </c>
      <c r="Z304" s="11">
        <v>106.54386197017102</v>
      </c>
      <c r="AA304" s="10">
        <v>63.841050816542875</v>
      </c>
      <c r="AB304" s="12">
        <v>94.659183280936844</v>
      </c>
      <c r="AC304" s="12">
        <v>56.092880894752028</v>
      </c>
      <c r="AD304" s="12">
        <v>73.939353287916589</v>
      </c>
      <c r="AE304" s="12">
        <v>64.14041151550218</v>
      </c>
      <c r="AF304" s="44">
        <v>74.059267961680646</v>
      </c>
      <c r="AG304" s="10">
        <v>72.574646914655204</v>
      </c>
      <c r="AH304" s="12">
        <v>100.99051651561599</v>
      </c>
      <c r="AI304" s="12">
        <v>94.946679870623086</v>
      </c>
      <c r="AJ304" s="12">
        <v>78.328412745726908</v>
      </c>
      <c r="AK304" s="12">
        <v>48.76135243233076</v>
      </c>
      <c r="AL304" s="11">
        <v>64.492736993018411</v>
      </c>
      <c r="AM304" s="10">
        <v>43.280572163582185</v>
      </c>
      <c r="AN304" s="12">
        <v>96.868401198719084</v>
      </c>
      <c r="AO304" s="12">
        <v>132.03925781208895</v>
      </c>
      <c r="AP304" s="11">
        <v>13.089029647396361</v>
      </c>
      <c r="AQ304" s="10">
        <v>82.446562535199902</v>
      </c>
      <c r="AR304" s="12">
        <v>111.80789367182004</v>
      </c>
      <c r="AS304" s="12">
        <v>58.907711040659464</v>
      </c>
      <c r="AT304" s="11">
        <v>140.99748008527843</v>
      </c>
      <c r="AU304" s="140">
        <v>53.344994575709947</v>
      </c>
    </row>
    <row r="305" spans="1:47" s="14" customFormat="1">
      <c r="A305" s="7">
        <v>40480</v>
      </c>
      <c r="B305" s="10"/>
      <c r="C305" s="11">
        <v>78.571442424952352</v>
      </c>
      <c r="D305" s="10">
        <v>77.274013984390038</v>
      </c>
      <c r="E305" s="12">
        <v>60.60012882203921</v>
      </c>
      <c r="F305" s="12">
        <v>93.0807588271622</v>
      </c>
      <c r="G305" s="12">
        <v>77.884027200350687</v>
      </c>
      <c r="H305" s="12">
        <v>69.030290130340347</v>
      </c>
      <c r="I305" s="12">
        <v>90.11767062410091</v>
      </c>
      <c r="J305" s="12">
        <v>45.057446717103829</v>
      </c>
      <c r="K305" s="12">
        <v>102.79283620648383</v>
      </c>
      <c r="L305" s="11">
        <v>38.680037643961796</v>
      </c>
      <c r="M305" s="10">
        <v>102.33790186083876</v>
      </c>
      <c r="N305" s="12">
        <v>85.589721133751723</v>
      </c>
      <c r="O305" s="11">
        <v>77.70861548991158</v>
      </c>
      <c r="P305" s="10">
        <v>58.644590295330069</v>
      </c>
      <c r="Q305" s="12">
        <v>38.67990526072974</v>
      </c>
      <c r="R305" s="12">
        <v>27.290927952591478</v>
      </c>
      <c r="S305" s="12">
        <v>43.44565543168018</v>
      </c>
      <c r="T305" s="12">
        <v>27.451947181223908</v>
      </c>
      <c r="U305" s="12">
        <v>43.747516925042405</v>
      </c>
      <c r="V305" s="12">
        <v>68.086394362820926</v>
      </c>
      <c r="W305" s="12">
        <v>30.437412665034991</v>
      </c>
      <c r="X305" s="12">
        <v>49.949708057301983</v>
      </c>
      <c r="Y305" s="12">
        <v>32.907479818076986</v>
      </c>
      <c r="Z305" s="11">
        <v>106.15626431683387</v>
      </c>
      <c r="AA305" s="10">
        <v>64.686691039225835</v>
      </c>
      <c r="AB305" s="12">
        <v>93.107891003329684</v>
      </c>
      <c r="AC305" s="12">
        <v>55.67012507831376</v>
      </c>
      <c r="AD305" s="12">
        <v>74.101143248607315</v>
      </c>
      <c r="AE305" s="12">
        <v>63.886921145839857</v>
      </c>
      <c r="AF305" s="44">
        <v>74.726728581451653</v>
      </c>
      <c r="AG305" s="10">
        <v>71.893187450706634</v>
      </c>
      <c r="AH305" s="12">
        <v>98.988009926795712</v>
      </c>
      <c r="AI305" s="12">
        <v>93.992499938210415</v>
      </c>
      <c r="AJ305" s="12">
        <v>77.762363834440009</v>
      </c>
      <c r="AK305" s="12">
        <v>47.556220050828379</v>
      </c>
      <c r="AL305" s="11">
        <v>62.594698640928392</v>
      </c>
      <c r="AM305" s="10">
        <v>42.707430393682991</v>
      </c>
      <c r="AN305" s="12">
        <v>95.975715534947412</v>
      </c>
      <c r="AO305" s="12">
        <v>130.88892455613171</v>
      </c>
      <c r="AP305" s="11">
        <v>13.148101382473332</v>
      </c>
      <c r="AQ305" s="10">
        <v>82.086448912039117</v>
      </c>
      <c r="AR305" s="12">
        <v>112.03050228999685</v>
      </c>
      <c r="AS305" s="12">
        <v>58.857024228937718</v>
      </c>
      <c r="AT305" s="11">
        <v>139.40557141823462</v>
      </c>
      <c r="AU305" s="140">
        <v>53.009685852248531</v>
      </c>
    </row>
    <row r="306" spans="1:47" s="14" customFormat="1">
      <c r="A306" s="7">
        <v>40512</v>
      </c>
      <c r="B306" s="10"/>
      <c r="C306" s="11">
        <v>77.418997120471403</v>
      </c>
      <c r="D306" s="10">
        <v>78.049529293223046</v>
      </c>
      <c r="E306" s="12">
        <v>60.849659608130871</v>
      </c>
      <c r="F306" s="12">
        <v>92.750563404273734</v>
      </c>
      <c r="G306" s="12">
        <v>78.791631301580622</v>
      </c>
      <c r="H306" s="12">
        <v>69.651723249086686</v>
      </c>
      <c r="I306" s="12">
        <v>91.258789753452561</v>
      </c>
      <c r="J306" s="12">
        <v>44.797008734233081</v>
      </c>
      <c r="K306" s="12">
        <v>105.34213096252746</v>
      </c>
      <c r="L306" s="11">
        <v>38.837914860051612</v>
      </c>
      <c r="M306" s="10">
        <v>102.83060050476784</v>
      </c>
      <c r="N306" s="12">
        <v>85.933985436874252</v>
      </c>
      <c r="O306" s="11">
        <v>77.421036396174998</v>
      </c>
      <c r="P306" s="10">
        <v>58.36977706051151</v>
      </c>
      <c r="Q306" s="12">
        <v>38.540540976163832</v>
      </c>
      <c r="R306" s="12">
        <v>27.567899155215446</v>
      </c>
      <c r="S306" s="12">
        <v>43.341350209655381</v>
      </c>
      <c r="T306" s="12">
        <v>27.297047433423931</v>
      </c>
      <c r="U306" s="12">
        <v>43.475598143734096</v>
      </c>
      <c r="V306" s="12">
        <v>66.442061595234762</v>
      </c>
      <c r="W306" s="12">
        <v>30.556353768720214</v>
      </c>
      <c r="X306" s="12">
        <v>49.629302018525117</v>
      </c>
      <c r="Y306" s="12">
        <v>32.387487752714165</v>
      </c>
      <c r="Z306" s="11">
        <v>107.53823121167356</v>
      </c>
      <c r="AA306" s="10">
        <v>64.485722858171002</v>
      </c>
      <c r="AB306" s="12">
        <v>91.33298621700898</v>
      </c>
      <c r="AC306" s="12">
        <v>55.481459633949257</v>
      </c>
      <c r="AD306" s="12">
        <v>74.364442116611514</v>
      </c>
      <c r="AE306" s="12">
        <v>61.702254685095049</v>
      </c>
      <c r="AF306" s="44">
        <v>72.889542208247704</v>
      </c>
      <c r="AG306" s="10">
        <v>72.443752652032927</v>
      </c>
      <c r="AH306" s="12">
        <v>97.986689367673392</v>
      </c>
      <c r="AI306" s="12">
        <v>92.770103865067838</v>
      </c>
      <c r="AJ306" s="12">
        <v>76.210317764214096</v>
      </c>
      <c r="AK306" s="12">
        <v>47.438566001567501</v>
      </c>
      <c r="AL306" s="11">
        <v>62.200532399962427</v>
      </c>
      <c r="AM306" s="10">
        <v>41.774241822798444</v>
      </c>
      <c r="AN306" s="12">
        <v>96.505893014385776</v>
      </c>
      <c r="AO306" s="12">
        <v>128.32407484138221</v>
      </c>
      <c r="AP306" s="11">
        <v>13.241707930714838</v>
      </c>
      <c r="AQ306" s="10">
        <v>81.590431554803004</v>
      </c>
      <c r="AR306" s="12">
        <v>112.97164127968404</v>
      </c>
      <c r="AS306" s="12">
        <v>58.148562027607397</v>
      </c>
      <c r="AT306" s="11">
        <v>139.57961471605296</v>
      </c>
      <c r="AU306" s="140">
        <v>53.529153880191615</v>
      </c>
    </row>
    <row r="307" spans="1:47" s="14" customFormat="1">
      <c r="A307" s="7">
        <v>40543</v>
      </c>
      <c r="B307" s="10"/>
      <c r="C307" s="11">
        <v>77.137153453442735</v>
      </c>
      <c r="D307" s="10">
        <v>78.765707694053162</v>
      </c>
      <c r="E307" s="12">
        <v>64.074376981250936</v>
      </c>
      <c r="F307" s="12">
        <v>94.89285351054572</v>
      </c>
      <c r="G307" s="12">
        <v>76.210841348654611</v>
      </c>
      <c r="H307" s="12">
        <v>69.826608461330665</v>
      </c>
      <c r="I307" s="12">
        <v>92.088907982129825</v>
      </c>
      <c r="J307" s="12">
        <v>43.779009127653765</v>
      </c>
      <c r="K307" s="12">
        <v>103.99208906645283</v>
      </c>
      <c r="L307" s="11">
        <v>38.965143208295949</v>
      </c>
      <c r="M307" s="10">
        <v>102.94120505827212</v>
      </c>
      <c r="N307" s="12">
        <v>91.347581842767454</v>
      </c>
      <c r="O307" s="11">
        <v>79.053871586538691</v>
      </c>
      <c r="P307" s="10">
        <v>60.591751308567034</v>
      </c>
      <c r="Q307" s="12">
        <v>40.833848025950793</v>
      </c>
      <c r="R307" s="12">
        <v>29.239635631003274</v>
      </c>
      <c r="S307" s="12">
        <v>46.265600622347655</v>
      </c>
      <c r="T307" s="12">
        <v>28.52712881537926</v>
      </c>
      <c r="U307" s="12">
        <v>46.10834336939368</v>
      </c>
      <c r="V307" s="12">
        <v>67.071757760749506</v>
      </c>
      <c r="W307" s="12">
        <v>31.561872651157184</v>
      </c>
      <c r="X307" s="12">
        <v>51.70432873228453</v>
      </c>
      <c r="Y307" s="12">
        <v>32.656928011195738</v>
      </c>
      <c r="Z307" s="11">
        <v>106.37683057974358</v>
      </c>
      <c r="AA307" s="10">
        <v>65.149167465362453</v>
      </c>
      <c r="AB307" s="12">
        <v>91.054495678494845</v>
      </c>
      <c r="AC307" s="12">
        <v>54.272968273113264</v>
      </c>
      <c r="AD307" s="12">
        <v>79.720529068091935</v>
      </c>
      <c r="AE307" s="12">
        <v>61.09304213385316</v>
      </c>
      <c r="AF307" s="44">
        <v>72.744934803658637</v>
      </c>
      <c r="AG307" s="10">
        <v>75.781222415352588</v>
      </c>
      <c r="AH307" s="12">
        <v>103.71752808759899</v>
      </c>
      <c r="AI307" s="12">
        <v>92.566390643976916</v>
      </c>
      <c r="AJ307" s="12">
        <v>75.337279944370053</v>
      </c>
      <c r="AK307" s="12">
        <v>50.535209638376507</v>
      </c>
      <c r="AL307" s="11">
        <v>65.976209886499007</v>
      </c>
      <c r="AM307" s="10">
        <v>40.559739897130633</v>
      </c>
      <c r="AN307" s="12">
        <v>94.543088532920351</v>
      </c>
      <c r="AO307" s="12">
        <v>125.12035905827636</v>
      </c>
      <c r="AP307" s="11">
        <v>13.031793429142491</v>
      </c>
      <c r="AQ307" s="10">
        <v>80.446680625554933</v>
      </c>
      <c r="AR307" s="12">
        <v>113.09928629241848</v>
      </c>
      <c r="AS307" s="12">
        <v>57.924262646225152</v>
      </c>
      <c r="AT307" s="11">
        <v>139.69780824704452</v>
      </c>
      <c r="AU307" s="140">
        <v>54.103859635058818</v>
      </c>
    </row>
    <row r="308" spans="1:47" s="9" customFormat="1">
      <c r="A308" s="7">
        <v>40574</v>
      </c>
      <c r="B308" s="10"/>
      <c r="C308" s="11">
        <v>77.621041010648298</v>
      </c>
      <c r="D308" s="10">
        <v>79.151072751299012</v>
      </c>
      <c r="E308" s="12">
        <v>63.255860869329418</v>
      </c>
      <c r="F308" s="12">
        <v>94.384214401695715</v>
      </c>
      <c r="G308" s="12">
        <v>75.08904021921559</v>
      </c>
      <c r="H308" s="12">
        <v>69.137278147819941</v>
      </c>
      <c r="I308" s="12">
        <v>92.762098730840165</v>
      </c>
      <c r="J308" s="12">
        <v>44.248874080438213</v>
      </c>
      <c r="K308" s="12">
        <v>103.56038003786365</v>
      </c>
      <c r="L308" s="11">
        <v>39.353040978243357</v>
      </c>
      <c r="M308" s="10">
        <v>103.30401690545456</v>
      </c>
      <c r="N308" s="12">
        <v>91.475008481824062</v>
      </c>
      <c r="O308" s="11">
        <v>80.723156528790923</v>
      </c>
      <c r="P308" s="10">
        <v>61.168266187083809</v>
      </c>
      <c r="Q308" s="12">
        <v>41.076815108522226</v>
      </c>
      <c r="R308" s="12">
        <v>29.363965228701051</v>
      </c>
      <c r="S308" s="12">
        <v>46.725657649605232</v>
      </c>
      <c r="T308" s="12">
        <v>29.393513832018598</v>
      </c>
      <c r="U308" s="12">
        <v>46.972894916227695</v>
      </c>
      <c r="V308" s="12">
        <v>66.829932532070799</v>
      </c>
      <c r="W308" s="12">
        <v>32.143324938552418</v>
      </c>
      <c r="X308" s="12">
        <v>52.187247660959557</v>
      </c>
      <c r="Y308" s="12">
        <v>33.207779928185786</v>
      </c>
      <c r="Z308" s="11">
        <v>105.53481226437556</v>
      </c>
      <c r="AA308" s="10">
        <v>65.931649808087727</v>
      </c>
      <c r="AB308" s="12">
        <v>90.729992942464037</v>
      </c>
      <c r="AC308" s="12">
        <v>53.810699084588279</v>
      </c>
      <c r="AD308" s="12">
        <v>80.581763157056002</v>
      </c>
      <c r="AE308" s="12">
        <v>61.659594905431369</v>
      </c>
      <c r="AF308" s="44">
        <v>72.969186960105887</v>
      </c>
      <c r="AG308" s="10">
        <v>74.251717485141427</v>
      </c>
      <c r="AH308" s="12">
        <v>102.43230853500609</v>
      </c>
      <c r="AI308" s="12">
        <v>93.18707960267875</v>
      </c>
      <c r="AJ308" s="12">
        <v>75.669777877969437</v>
      </c>
      <c r="AK308" s="12">
        <v>49.828171610507674</v>
      </c>
      <c r="AL308" s="11">
        <v>65.143905041411884</v>
      </c>
      <c r="AM308" s="10">
        <v>39.801322247250845</v>
      </c>
      <c r="AN308" s="12">
        <v>92.410109812322034</v>
      </c>
      <c r="AO308" s="12">
        <v>123.69409893325536</v>
      </c>
      <c r="AP308" s="11">
        <v>13.094829826135177</v>
      </c>
      <c r="AQ308" s="10">
        <v>81.170930236602274</v>
      </c>
      <c r="AR308" s="12">
        <v>113.29989210240345</v>
      </c>
      <c r="AS308" s="12">
        <v>57.494837652380667</v>
      </c>
      <c r="AT308" s="11">
        <v>139.09142843865513</v>
      </c>
      <c r="AU308" s="140">
        <v>54.787987337140287</v>
      </c>
    </row>
    <row r="309" spans="1:47" s="9" customFormat="1">
      <c r="A309" s="7">
        <v>40602</v>
      </c>
      <c r="B309" s="10"/>
      <c r="C309" s="11">
        <v>76.772786524778752</v>
      </c>
      <c r="D309" s="10">
        <v>78.887311247342396</v>
      </c>
      <c r="E309" s="12">
        <v>64.048261684326505</v>
      </c>
      <c r="F309" s="12">
        <v>93.216995868881114</v>
      </c>
      <c r="G309" s="12">
        <v>75.363073451136785</v>
      </c>
      <c r="H309" s="12">
        <v>69.051468419148108</v>
      </c>
      <c r="I309" s="12">
        <v>92.300928842752313</v>
      </c>
      <c r="J309" s="12">
        <v>44.473280535851131</v>
      </c>
      <c r="K309" s="12">
        <v>103.73400207146777</v>
      </c>
      <c r="L309" s="11">
        <v>39.843233449024531</v>
      </c>
      <c r="M309" s="10">
        <v>104.4852090415215</v>
      </c>
      <c r="N309" s="12">
        <v>91.513772860796095</v>
      </c>
      <c r="O309" s="11">
        <v>80.079158536414084</v>
      </c>
      <c r="P309" s="10">
        <v>61.107062116625762</v>
      </c>
      <c r="Q309" s="12">
        <v>41.057411447836721</v>
      </c>
      <c r="R309" s="12">
        <v>29.116154162700486</v>
      </c>
      <c r="S309" s="12">
        <v>47.312917196675222</v>
      </c>
      <c r="T309" s="12">
        <v>29.092420529030655</v>
      </c>
      <c r="U309" s="12">
        <v>47.432584350946989</v>
      </c>
      <c r="V309" s="12">
        <v>66.246378746081859</v>
      </c>
      <c r="W309" s="12">
        <v>31.889572892532524</v>
      </c>
      <c r="X309" s="12">
        <v>52.818313501015304</v>
      </c>
      <c r="Y309" s="12">
        <v>33.101837662233095</v>
      </c>
      <c r="Z309" s="11">
        <v>105.06351057252104</v>
      </c>
      <c r="AA309" s="10">
        <v>66.322160353074707</v>
      </c>
      <c r="AB309" s="12">
        <v>89.662675683086178</v>
      </c>
      <c r="AC309" s="12">
        <v>53.749701006464193</v>
      </c>
      <c r="AD309" s="12">
        <v>80.44157603217694</v>
      </c>
      <c r="AE309" s="12">
        <v>61.627617651265062</v>
      </c>
      <c r="AF309" s="44">
        <v>72.972276799460914</v>
      </c>
      <c r="AG309" s="10">
        <v>75.012099746204171</v>
      </c>
      <c r="AH309" s="12">
        <v>104.26165110002215</v>
      </c>
      <c r="AI309" s="12">
        <v>94.284838734464245</v>
      </c>
      <c r="AJ309" s="12">
        <v>75.566675566155325</v>
      </c>
      <c r="AK309" s="12">
        <v>50.379518114000547</v>
      </c>
      <c r="AL309" s="11">
        <v>65.772687953032644</v>
      </c>
      <c r="AM309" s="10">
        <v>39.571782490601699</v>
      </c>
      <c r="AN309" s="12">
        <v>91.887208294216279</v>
      </c>
      <c r="AO309" s="12">
        <v>122.0061923666365</v>
      </c>
      <c r="AP309" s="11">
        <v>12.938355748835173</v>
      </c>
      <c r="AQ309" s="10">
        <v>81.886999181623409</v>
      </c>
      <c r="AR309" s="12">
        <v>114.38781415039385</v>
      </c>
      <c r="AS309" s="12">
        <v>56.815905545097579</v>
      </c>
      <c r="AT309" s="11">
        <v>138.79135642688772</v>
      </c>
      <c r="AU309" s="140">
        <v>54.879244076174771</v>
      </c>
    </row>
    <row r="310" spans="1:47" s="9" customFormat="1">
      <c r="A310" s="7">
        <v>40633</v>
      </c>
      <c r="B310" s="10"/>
      <c r="C310" s="11">
        <v>77.049468020254835</v>
      </c>
      <c r="D310" s="10">
        <v>78.099023164962446</v>
      </c>
      <c r="E310" s="12">
        <v>63.909538498265697</v>
      </c>
      <c r="F310" s="12">
        <v>93.453863150363787</v>
      </c>
      <c r="G310" s="12">
        <v>75.435549959110133</v>
      </c>
      <c r="H310" s="12">
        <v>67.678769234334951</v>
      </c>
      <c r="I310" s="12">
        <v>91.807875734242913</v>
      </c>
      <c r="J310" s="12">
        <v>44.510567870200624</v>
      </c>
      <c r="K310" s="12">
        <v>101.95029425427174</v>
      </c>
      <c r="L310" s="11">
        <v>40.460950382611301</v>
      </c>
      <c r="M310" s="10">
        <v>104.89025068773256</v>
      </c>
      <c r="N310" s="12">
        <v>90.835458429023731</v>
      </c>
      <c r="O310" s="11">
        <v>79.371279802399897</v>
      </c>
      <c r="P310" s="10">
        <v>61.218856981081629</v>
      </c>
      <c r="Q310" s="12">
        <v>41.488275694315938</v>
      </c>
      <c r="R310" s="12">
        <v>29.382390089831485</v>
      </c>
      <c r="S310" s="12">
        <v>48.11113557190216</v>
      </c>
      <c r="T310" s="12">
        <v>29.38279428731266</v>
      </c>
      <c r="U310" s="12">
        <v>47.885331717730715</v>
      </c>
      <c r="V310" s="12">
        <v>67.312810965885888</v>
      </c>
      <c r="W310" s="12">
        <v>32.267912495439191</v>
      </c>
      <c r="X310" s="12">
        <v>53.299253763402568</v>
      </c>
      <c r="Y310" s="12">
        <v>32.812360914386652</v>
      </c>
      <c r="Z310" s="11">
        <v>106.28436870492683</v>
      </c>
      <c r="AA310" s="10">
        <v>67.086057080166313</v>
      </c>
      <c r="AB310" s="12">
        <v>90.49825222482967</v>
      </c>
      <c r="AC310" s="12">
        <v>53.310695881100457</v>
      </c>
      <c r="AD310" s="12">
        <v>80.738780479277793</v>
      </c>
      <c r="AE310" s="12">
        <v>62.073392443316422</v>
      </c>
      <c r="AF310" s="44">
        <v>73.237774395148008</v>
      </c>
      <c r="AG310" s="10">
        <v>75.385704727386866</v>
      </c>
      <c r="AH310" s="12">
        <v>103.30365330907874</v>
      </c>
      <c r="AI310" s="12">
        <v>93.726017307058996</v>
      </c>
      <c r="AJ310" s="12">
        <v>75.404278714480924</v>
      </c>
      <c r="AK310" s="12">
        <v>49.940093815138347</v>
      </c>
      <c r="AL310" s="11">
        <v>65.646448060098933</v>
      </c>
      <c r="AM310" s="10">
        <v>40.287385759479491</v>
      </c>
      <c r="AN310" s="12">
        <v>93.005326341368644</v>
      </c>
      <c r="AO310" s="12">
        <v>122.3851311140008</v>
      </c>
      <c r="AP310" s="11">
        <v>13.076531568759867</v>
      </c>
      <c r="AQ310" s="10">
        <v>82.771269902521865</v>
      </c>
      <c r="AR310" s="12">
        <v>112.62604370841551</v>
      </c>
      <c r="AS310" s="12">
        <v>56.222065065310133</v>
      </c>
      <c r="AT310" s="11">
        <v>139.63334002698267</v>
      </c>
      <c r="AU310" s="140">
        <v>55.280761815993152</v>
      </c>
    </row>
    <row r="311" spans="1:47" s="9" customFormat="1">
      <c r="A311" s="7">
        <v>40662</v>
      </c>
      <c r="B311" s="10"/>
      <c r="C311" s="11">
        <v>77.556797342582072</v>
      </c>
      <c r="D311" s="10">
        <v>77.346937336536897</v>
      </c>
      <c r="E311" s="12">
        <v>64.301775150065296</v>
      </c>
      <c r="F311" s="12">
        <v>93.567139599222727</v>
      </c>
      <c r="G311" s="12">
        <v>76.34371385000459</v>
      </c>
      <c r="H311" s="12">
        <v>67.5482123841891</v>
      </c>
      <c r="I311" s="12">
        <v>90.60838215696505</v>
      </c>
      <c r="J311" s="12">
        <v>44.086825899899921</v>
      </c>
      <c r="K311" s="12">
        <v>101.47640405921817</v>
      </c>
      <c r="L311" s="11">
        <v>40.478958101464912</v>
      </c>
      <c r="M311" s="10">
        <v>104.73907051882969</v>
      </c>
      <c r="N311" s="12">
        <v>89.642653595902217</v>
      </c>
      <c r="O311" s="11">
        <v>78.34086616730859</v>
      </c>
      <c r="P311" s="10">
        <v>61.206377558013536</v>
      </c>
      <c r="Q311" s="12">
        <v>41.694878689508897</v>
      </c>
      <c r="R311" s="12">
        <v>29.67354228552329</v>
      </c>
      <c r="S311" s="12">
        <v>48.522979669593482</v>
      </c>
      <c r="T311" s="12">
        <v>29.405167913205112</v>
      </c>
      <c r="U311" s="12">
        <v>48.305544123368513</v>
      </c>
      <c r="V311" s="12">
        <v>67.530085350690499</v>
      </c>
      <c r="W311" s="12">
        <v>32.160258285121614</v>
      </c>
      <c r="X311" s="12">
        <v>53.809615480636161</v>
      </c>
      <c r="Y311" s="12">
        <v>33.272099430574009</v>
      </c>
      <c r="Z311" s="11">
        <v>105.82129926101864</v>
      </c>
      <c r="AA311" s="10">
        <v>67.082011037963767</v>
      </c>
      <c r="AB311" s="12">
        <v>90.849855089004819</v>
      </c>
      <c r="AC311" s="12">
        <v>53.574232588389833</v>
      </c>
      <c r="AD311" s="12">
        <v>80.737603848897493</v>
      </c>
      <c r="AE311" s="12">
        <v>62.082910437657269</v>
      </c>
      <c r="AF311" s="44">
        <v>73.578704655079775</v>
      </c>
      <c r="AG311" s="10">
        <v>75.834970374254908</v>
      </c>
      <c r="AH311" s="12">
        <v>103.49265607578164</v>
      </c>
      <c r="AI311" s="12">
        <v>94.987944973135228</v>
      </c>
      <c r="AJ311" s="12">
        <v>76.377984757324839</v>
      </c>
      <c r="AK311" s="12">
        <v>49.996594179717562</v>
      </c>
      <c r="AL311" s="11">
        <v>65.233504566769511</v>
      </c>
      <c r="AM311" s="10">
        <v>40.433552051161399</v>
      </c>
      <c r="AN311" s="12">
        <v>94.60916788168069</v>
      </c>
      <c r="AO311" s="12">
        <v>124.00610980575257</v>
      </c>
      <c r="AP311" s="11">
        <v>13.041522868789061</v>
      </c>
      <c r="AQ311" s="10">
        <v>82.835047962360164</v>
      </c>
      <c r="AR311" s="12">
        <v>111.46332478630434</v>
      </c>
      <c r="AS311" s="12">
        <v>56.041755321601997</v>
      </c>
      <c r="AT311" s="11">
        <v>139.44114845452296</v>
      </c>
      <c r="AU311" s="140">
        <v>55.594869734011077</v>
      </c>
    </row>
    <row r="312" spans="1:47" s="9" customFormat="1">
      <c r="A312" s="7">
        <v>40694</v>
      </c>
      <c r="B312" s="10"/>
      <c r="C312" s="11">
        <v>77.651481578796577</v>
      </c>
      <c r="D312" s="10">
        <v>76.949191911703238</v>
      </c>
      <c r="E312" s="12">
        <v>64.174820937226855</v>
      </c>
      <c r="F312" s="12">
        <v>94.128105305359909</v>
      </c>
      <c r="G312" s="12">
        <v>77.262579348724032</v>
      </c>
      <c r="H312" s="12">
        <v>67.576706449583554</v>
      </c>
      <c r="I312" s="12">
        <v>90.516771959132711</v>
      </c>
      <c r="J312" s="12">
        <v>44.300662087365559</v>
      </c>
      <c r="K312" s="12">
        <v>100.72464411301534</v>
      </c>
      <c r="L312" s="11">
        <v>40.496659338145399</v>
      </c>
      <c r="M312" s="10">
        <v>104.86283894808449</v>
      </c>
      <c r="N312" s="12">
        <v>89.698829280815858</v>
      </c>
      <c r="O312" s="11">
        <v>77.789391456507104</v>
      </c>
      <c r="P312" s="10">
        <v>61.130591323190487</v>
      </c>
      <c r="Q312" s="12">
        <v>41.629019575816358</v>
      </c>
      <c r="R312" s="12">
        <v>29.804890597773319</v>
      </c>
      <c r="S312" s="12">
        <v>48.275427146975836</v>
      </c>
      <c r="T312" s="12">
        <v>28.928906375906088</v>
      </c>
      <c r="U312" s="12">
        <v>48.015400838397476</v>
      </c>
      <c r="V312" s="12">
        <v>66.287597206788192</v>
      </c>
      <c r="W312" s="12">
        <v>31.850519246101012</v>
      </c>
      <c r="X312" s="12">
        <v>53.069637428790287</v>
      </c>
      <c r="Y312" s="12">
        <v>33.642938330884277</v>
      </c>
      <c r="Z312" s="11">
        <v>106.01175499527298</v>
      </c>
      <c r="AA312" s="10">
        <v>67.313579012681657</v>
      </c>
      <c r="AB312" s="12">
        <v>91.460838754949904</v>
      </c>
      <c r="AC312" s="12">
        <v>54.255782797361796</v>
      </c>
      <c r="AD312" s="12">
        <v>80.679754826262737</v>
      </c>
      <c r="AE312" s="12">
        <v>62.706914647696955</v>
      </c>
      <c r="AF312" s="44">
        <v>74.20182281350526</v>
      </c>
      <c r="AG312" s="10">
        <v>75.207784784284655</v>
      </c>
      <c r="AH312" s="12">
        <v>103.47794623420296</v>
      </c>
      <c r="AI312" s="12">
        <v>95.525779392074796</v>
      </c>
      <c r="AJ312" s="12">
        <v>76.999689661317262</v>
      </c>
      <c r="AK312" s="12">
        <v>49.219007115280967</v>
      </c>
      <c r="AL312" s="11">
        <v>64.784411407042384</v>
      </c>
      <c r="AM312" s="10">
        <v>41.389436702448499</v>
      </c>
      <c r="AN312" s="12">
        <v>96.817639385617454</v>
      </c>
      <c r="AO312" s="12">
        <v>126.87523496219197</v>
      </c>
      <c r="AP312" s="11">
        <v>13.08327774303541</v>
      </c>
      <c r="AQ312" s="10">
        <v>83.191673969788638</v>
      </c>
      <c r="AR312" s="12">
        <v>111.52747554317095</v>
      </c>
      <c r="AS312" s="12">
        <v>55.374117943413204</v>
      </c>
      <c r="AT312" s="11">
        <v>140.85705533473288</v>
      </c>
      <c r="AU312" s="140">
        <v>56.10541169801342</v>
      </c>
    </row>
    <row r="313" spans="1:47" s="9" customFormat="1">
      <c r="A313" s="7">
        <v>40724</v>
      </c>
      <c r="B313" s="10"/>
      <c r="C313" s="11">
        <v>76.748946908685312</v>
      </c>
      <c r="D313" s="10">
        <v>76.580116541281797</v>
      </c>
      <c r="E313" s="12">
        <v>62.787395031840262</v>
      </c>
      <c r="F313" s="12">
        <v>93.835987711449675</v>
      </c>
      <c r="G313" s="12">
        <v>77.967776033695145</v>
      </c>
      <c r="H313" s="12">
        <v>67.093543486887512</v>
      </c>
      <c r="I313" s="12">
        <v>91.089348230693432</v>
      </c>
      <c r="J313" s="12">
        <v>44.327031803575615</v>
      </c>
      <c r="K313" s="12">
        <v>100.80454431470898</v>
      </c>
      <c r="L313" s="11">
        <v>39.884469740901437</v>
      </c>
      <c r="M313" s="10">
        <v>103.86190376795237</v>
      </c>
      <c r="N313" s="12">
        <v>88.499764455936671</v>
      </c>
      <c r="O313" s="11">
        <v>76.849599658072606</v>
      </c>
      <c r="P313" s="10">
        <v>60.80690512321469</v>
      </c>
      <c r="Q313" s="12">
        <v>40.970766839177926</v>
      </c>
      <c r="R313" s="12">
        <v>29.282082059655778</v>
      </c>
      <c r="S313" s="12">
        <v>47.740729358122998</v>
      </c>
      <c r="T313" s="12">
        <v>28.620120451834307</v>
      </c>
      <c r="U313" s="12">
        <v>47.372572979038345</v>
      </c>
      <c r="V313" s="12">
        <v>64.921161283535241</v>
      </c>
      <c r="W313" s="12">
        <v>31.404197394431844</v>
      </c>
      <c r="X313" s="12">
        <v>51.99411506545183</v>
      </c>
      <c r="Y313" s="12">
        <v>33.28570279054636</v>
      </c>
      <c r="Z313" s="11">
        <v>107.81707622609889</v>
      </c>
      <c r="AA313" s="10">
        <v>66.470523736126637</v>
      </c>
      <c r="AB313" s="12">
        <v>91.282101721065175</v>
      </c>
      <c r="AC313" s="12">
        <v>53.915350027429973</v>
      </c>
      <c r="AD313" s="12">
        <v>79.431791546996209</v>
      </c>
      <c r="AE313" s="12">
        <v>62.721475902940718</v>
      </c>
      <c r="AF313" s="44">
        <v>73.500645621971017</v>
      </c>
      <c r="AG313" s="10">
        <v>73.33309386843257</v>
      </c>
      <c r="AH313" s="12">
        <v>100.60329984529534</v>
      </c>
      <c r="AI313" s="12">
        <v>95.459819349354376</v>
      </c>
      <c r="AJ313" s="12">
        <v>77.055445722063183</v>
      </c>
      <c r="AK313" s="12">
        <v>48.339294218946307</v>
      </c>
      <c r="AL313" s="11">
        <v>63.593501786485184</v>
      </c>
      <c r="AM313" s="10">
        <v>41.881301852056687</v>
      </c>
      <c r="AN313" s="12">
        <v>97.373845025495314</v>
      </c>
      <c r="AO313" s="12">
        <v>127.0261461811989</v>
      </c>
      <c r="AP313" s="11">
        <v>13.323489891312606</v>
      </c>
      <c r="AQ313" s="10">
        <v>82.712554808518163</v>
      </c>
      <c r="AR313" s="12">
        <v>109.93342094327518</v>
      </c>
      <c r="AS313" s="12">
        <v>55.492759229161379</v>
      </c>
      <c r="AT313" s="11">
        <v>141.48464014433986</v>
      </c>
      <c r="AU313" s="140">
        <v>55.828103000562734</v>
      </c>
    </row>
    <row r="314" spans="1:47" s="9" customFormat="1">
      <c r="A314" s="7">
        <v>40753</v>
      </c>
      <c r="B314" s="10"/>
      <c r="C314" s="11">
        <v>78.506175909422353</v>
      </c>
      <c r="D314" s="10">
        <v>75.209061695518827</v>
      </c>
      <c r="E314" s="12">
        <v>63.092779918470562</v>
      </c>
      <c r="F314" s="12">
        <v>95.187932400753894</v>
      </c>
      <c r="G314" s="12">
        <v>78.775113824345254</v>
      </c>
      <c r="H314" s="12">
        <v>66.453747801309788</v>
      </c>
      <c r="I314" s="12">
        <v>91.420249192438078</v>
      </c>
      <c r="J314" s="12">
        <v>45.284776121927358</v>
      </c>
      <c r="K314" s="12">
        <v>100.24329826393135</v>
      </c>
      <c r="L314" s="11">
        <v>40.957230305708833</v>
      </c>
      <c r="M314" s="10">
        <v>103.33795235692722</v>
      </c>
      <c r="N314" s="12">
        <v>87.698291128909716</v>
      </c>
      <c r="O314" s="11">
        <v>76.609663932474376</v>
      </c>
      <c r="P314" s="10">
        <v>60.870173068288878</v>
      </c>
      <c r="Q314" s="12">
        <v>41.292069252914366</v>
      </c>
      <c r="R314" s="12">
        <v>29.264176670687831</v>
      </c>
      <c r="S314" s="12">
        <v>47.62364970911463</v>
      </c>
      <c r="T314" s="12">
        <v>28.757407242092786</v>
      </c>
      <c r="U314" s="12">
        <v>48.091466826219111</v>
      </c>
      <c r="V314" s="12">
        <v>64.275657934091399</v>
      </c>
      <c r="W314" s="12">
        <v>31.342208058387516</v>
      </c>
      <c r="X314" s="12">
        <v>52.290845819665797</v>
      </c>
      <c r="Y314" s="12">
        <v>33.399716522064118</v>
      </c>
      <c r="Z314" s="11">
        <v>107.72440933006055</v>
      </c>
      <c r="AA314" s="10">
        <v>66.690066546147179</v>
      </c>
      <c r="AB314" s="12">
        <v>92.106523366040406</v>
      </c>
      <c r="AC314" s="12">
        <v>53.855224946659931</v>
      </c>
      <c r="AD314" s="12">
        <v>79.30974025384684</v>
      </c>
      <c r="AE314" s="12">
        <v>62.843447031657661</v>
      </c>
      <c r="AF314" s="44">
        <v>74.561360314027652</v>
      </c>
      <c r="AG314" s="10">
        <v>73.347562070530088</v>
      </c>
      <c r="AH314" s="12">
        <v>100.00429624441452</v>
      </c>
      <c r="AI314" s="12">
        <v>96.010876379739656</v>
      </c>
      <c r="AJ314" s="12">
        <v>77.492584391548405</v>
      </c>
      <c r="AK314" s="12">
        <v>47.73448963918527</v>
      </c>
      <c r="AL314" s="11">
        <v>63.239901122122873</v>
      </c>
      <c r="AM314" s="10">
        <v>42.865499714771516</v>
      </c>
      <c r="AN314" s="12">
        <v>98.267666705256048</v>
      </c>
      <c r="AO314" s="12">
        <v>127.14554722073277</v>
      </c>
      <c r="AP314" s="11">
        <v>13.731565567394954</v>
      </c>
      <c r="AQ314" s="10">
        <v>83.108928225266254</v>
      </c>
      <c r="AR314" s="12">
        <v>111.78746593184647</v>
      </c>
      <c r="AS314" s="12">
        <v>56.462685141847224</v>
      </c>
      <c r="AT314" s="11">
        <v>143.25658151074711</v>
      </c>
      <c r="AU314" s="140">
        <v>54.8538528679384</v>
      </c>
    </row>
    <row r="315" spans="1:47" s="9" customFormat="1">
      <c r="A315" s="7">
        <v>40786</v>
      </c>
      <c r="B315" s="10"/>
      <c r="C315" s="11">
        <v>79.705131494238074</v>
      </c>
      <c r="D315" s="10">
        <v>71.987479624883065</v>
      </c>
      <c r="E315" s="12">
        <v>61.494136147259205</v>
      </c>
      <c r="F315" s="12">
        <v>95.989463260465016</v>
      </c>
      <c r="G315" s="12">
        <v>81.119166332238819</v>
      </c>
      <c r="H315" s="12">
        <v>65.518519823700828</v>
      </c>
      <c r="I315" s="12">
        <v>90.489925454573779</v>
      </c>
      <c r="J315" s="12">
        <v>46.136294567501352</v>
      </c>
      <c r="K315" s="12">
        <v>99.557262034294553</v>
      </c>
      <c r="L315" s="11">
        <v>39.142550674958912</v>
      </c>
      <c r="M315" s="10">
        <v>102.120388838352</v>
      </c>
      <c r="N315" s="12">
        <v>86.505010209369672</v>
      </c>
      <c r="O315" s="11">
        <v>74.346813010536366</v>
      </c>
      <c r="P315" s="10">
        <v>59.47692235097054</v>
      </c>
      <c r="Q315" s="12">
        <v>39.365154738144639</v>
      </c>
      <c r="R315" s="12">
        <v>27.901589307997988</v>
      </c>
      <c r="S315" s="12">
        <v>45.866236832017364</v>
      </c>
      <c r="T315" s="12">
        <v>27.423404915027579</v>
      </c>
      <c r="U315" s="12">
        <v>46.036995091023812</v>
      </c>
      <c r="V315" s="12">
        <v>61.546089370438231</v>
      </c>
      <c r="W315" s="12">
        <v>30.245946527195848</v>
      </c>
      <c r="X315" s="12">
        <v>50.211151022804593</v>
      </c>
      <c r="Y315" s="12">
        <v>33.340667942391093</v>
      </c>
      <c r="Z315" s="11">
        <v>109.32148931484595</v>
      </c>
      <c r="AA315" s="10">
        <v>65.241644002677489</v>
      </c>
      <c r="AB315" s="12">
        <v>95.860613754543451</v>
      </c>
      <c r="AC315" s="12">
        <v>54.213996365303132</v>
      </c>
      <c r="AD315" s="12">
        <v>76.482045663640136</v>
      </c>
      <c r="AE315" s="12">
        <v>63.798163666444232</v>
      </c>
      <c r="AF315" s="44">
        <v>76.207187810794451</v>
      </c>
      <c r="AG315" s="10">
        <v>72.046261759258641</v>
      </c>
      <c r="AH315" s="12">
        <v>96.929897713337198</v>
      </c>
      <c r="AI315" s="12">
        <v>96.281848133965426</v>
      </c>
      <c r="AJ315" s="12">
        <v>78.215963815706885</v>
      </c>
      <c r="AK315" s="12">
        <v>46.728700733806868</v>
      </c>
      <c r="AL315" s="11">
        <v>60.975920142562913</v>
      </c>
      <c r="AM315" s="10">
        <v>45.522997572172933</v>
      </c>
      <c r="AN315" s="12">
        <v>102.23063352406308</v>
      </c>
      <c r="AO315" s="12">
        <v>133.40988956571812</v>
      </c>
      <c r="AP315" s="11">
        <v>13.892301506561111</v>
      </c>
      <c r="AQ315" s="10">
        <v>82.103049193612335</v>
      </c>
      <c r="AR315" s="12">
        <v>109.70618527963092</v>
      </c>
      <c r="AS315" s="12">
        <v>57.134916656204204</v>
      </c>
      <c r="AT315" s="11">
        <v>144.75606075948346</v>
      </c>
      <c r="AU315" s="140">
        <v>55.451725831073908</v>
      </c>
    </row>
    <row r="316" spans="1:47" s="9" customFormat="1">
      <c r="A316" s="7">
        <v>40816</v>
      </c>
      <c r="B316" s="10"/>
      <c r="C316" s="11">
        <v>79.566366581501825</v>
      </c>
      <c r="D316" s="10">
        <v>68.430572029483699</v>
      </c>
      <c r="E316" s="12">
        <v>58.655686438305651</v>
      </c>
      <c r="F316" s="12">
        <v>94.880392193601466</v>
      </c>
      <c r="G316" s="12">
        <v>83.473152615764548</v>
      </c>
      <c r="H316" s="12">
        <v>65.82810370215698</v>
      </c>
      <c r="I316" s="12">
        <v>90.052829054557634</v>
      </c>
      <c r="J316" s="12">
        <v>47.064158248679</v>
      </c>
      <c r="K316" s="12">
        <v>99.067868285350386</v>
      </c>
      <c r="L316" s="11">
        <v>36.82827029450155</v>
      </c>
      <c r="M316" s="10">
        <v>100.25662456331055</v>
      </c>
      <c r="N316" s="12">
        <v>86.321706734328785</v>
      </c>
      <c r="O316" s="11">
        <v>71.284029835965114</v>
      </c>
      <c r="P316" s="10">
        <v>57.779536438099178</v>
      </c>
      <c r="Q316" s="12">
        <v>36.221478211335501</v>
      </c>
      <c r="R316" s="12">
        <v>26.014902302202707</v>
      </c>
      <c r="S316" s="12">
        <v>42.306588074560899</v>
      </c>
      <c r="T316" s="12">
        <v>25.843935851593958</v>
      </c>
      <c r="U316" s="12">
        <v>43.91883524929036</v>
      </c>
      <c r="V316" s="12">
        <v>56.914411408116791</v>
      </c>
      <c r="W316" s="12">
        <v>29.166145151124617</v>
      </c>
      <c r="X316" s="12">
        <v>46.719231645652883</v>
      </c>
      <c r="Y316" s="12">
        <v>35.349643741118356</v>
      </c>
      <c r="Z316" s="11">
        <v>111.45861355125834</v>
      </c>
      <c r="AA316" s="10">
        <v>63.956161576026524</v>
      </c>
      <c r="AB316" s="12">
        <v>97.615543294096767</v>
      </c>
      <c r="AC316" s="12">
        <v>54.286209587346711</v>
      </c>
      <c r="AD316" s="12">
        <v>72.217071996043288</v>
      </c>
      <c r="AE316" s="12">
        <v>64.967088562237493</v>
      </c>
      <c r="AF316" s="44">
        <v>78.364576939652736</v>
      </c>
      <c r="AG316" s="10">
        <v>69.531566422427588</v>
      </c>
      <c r="AH316" s="12">
        <v>94.058313753328179</v>
      </c>
      <c r="AI316" s="12">
        <v>96.129282662843508</v>
      </c>
      <c r="AJ316" s="12">
        <v>78.411702229781639</v>
      </c>
      <c r="AK316" s="12">
        <v>44.099230760148579</v>
      </c>
      <c r="AL316" s="11">
        <v>58.810365863803106</v>
      </c>
      <c r="AM316" s="10">
        <v>48.316537199712805</v>
      </c>
      <c r="AN316" s="12">
        <v>108.01941238315358</v>
      </c>
      <c r="AO316" s="12">
        <v>140.29278348044392</v>
      </c>
      <c r="AP316" s="11">
        <v>13.813308308400849</v>
      </c>
      <c r="AQ316" s="10">
        <v>80.643618969231312</v>
      </c>
      <c r="AR316" s="12">
        <v>108.50482139261175</v>
      </c>
      <c r="AS316" s="12">
        <v>59.025356306283264</v>
      </c>
      <c r="AT316" s="11">
        <v>145.96094983012716</v>
      </c>
      <c r="AU316" s="140">
        <v>54.020226282869068</v>
      </c>
    </row>
    <row r="317" spans="1:47" s="9" customFormat="1">
      <c r="A317" s="7">
        <v>40847</v>
      </c>
      <c r="B317" s="10"/>
      <c r="C317" s="11">
        <v>77.830959216837385</v>
      </c>
      <c r="D317" s="10">
        <v>70.910481175049085</v>
      </c>
      <c r="E317" s="12">
        <v>59.911100689108935</v>
      </c>
      <c r="F317" s="12">
        <v>93.662527643675588</v>
      </c>
      <c r="G317" s="12">
        <v>80.597941393556511</v>
      </c>
      <c r="H317" s="12">
        <v>64.544541570976861</v>
      </c>
      <c r="I317" s="12">
        <v>90.77628245073366</v>
      </c>
      <c r="J317" s="12">
        <v>47.487604565862569</v>
      </c>
      <c r="K317" s="12">
        <v>98.951237307731105</v>
      </c>
      <c r="L317" s="11">
        <v>38.802192246695824</v>
      </c>
      <c r="M317" s="10">
        <v>100.81442037959319</v>
      </c>
      <c r="N317" s="12">
        <v>88.150334155258875</v>
      </c>
      <c r="O317" s="11">
        <v>72.77890240507331</v>
      </c>
      <c r="P317" s="10">
        <v>58.391823570766377</v>
      </c>
      <c r="Q317" s="12">
        <v>38.143459274167789</v>
      </c>
      <c r="R317" s="12">
        <v>27.318428221211054</v>
      </c>
      <c r="S317" s="12">
        <v>44.771242670989636</v>
      </c>
      <c r="T317" s="12">
        <v>26.727528998752049</v>
      </c>
      <c r="U317" s="12">
        <v>46.807036265065058</v>
      </c>
      <c r="V317" s="12">
        <v>60.590018380067889</v>
      </c>
      <c r="W317" s="12">
        <v>29.847288456295175</v>
      </c>
      <c r="X317" s="12">
        <v>48.944360104741151</v>
      </c>
      <c r="Y317" s="12">
        <v>35.05307091250851</v>
      </c>
      <c r="Z317" s="11">
        <v>109.03517492942225</v>
      </c>
      <c r="AA317" s="10">
        <v>64.450974828751228</v>
      </c>
      <c r="AB317" s="12">
        <v>94.189317992169393</v>
      </c>
      <c r="AC317" s="12">
        <v>53.7934097392098</v>
      </c>
      <c r="AD317" s="12">
        <v>74.481510182530158</v>
      </c>
      <c r="AE317" s="12">
        <v>65.242281484790752</v>
      </c>
      <c r="AF317" s="44">
        <v>77.441140495472652</v>
      </c>
      <c r="AG317" s="10">
        <v>70.359636013433459</v>
      </c>
      <c r="AH317" s="12">
        <v>95.690014545222496</v>
      </c>
      <c r="AI317" s="12">
        <v>95.57543473105919</v>
      </c>
      <c r="AJ317" s="12">
        <v>76.944943824776317</v>
      </c>
      <c r="AK317" s="12">
        <v>45.576072921088425</v>
      </c>
      <c r="AL317" s="11">
        <v>59.912707198554507</v>
      </c>
      <c r="AM317" s="10">
        <v>44.704973364546838</v>
      </c>
      <c r="AN317" s="12">
        <v>101.84539571939513</v>
      </c>
      <c r="AO317" s="12">
        <v>132.3020963798028</v>
      </c>
      <c r="AP317" s="11">
        <v>13.41853299083024</v>
      </c>
      <c r="AQ317" s="10">
        <v>80.675212071301885</v>
      </c>
      <c r="AR317" s="12">
        <v>107.65277157028088</v>
      </c>
      <c r="AS317" s="12">
        <v>57.162915829899376</v>
      </c>
      <c r="AT317" s="11">
        <v>142.78429853758323</v>
      </c>
      <c r="AU317" s="140">
        <v>52.799140584163851</v>
      </c>
    </row>
    <row r="318" spans="1:47" s="9" customFormat="1">
      <c r="A318" s="7">
        <v>40877</v>
      </c>
      <c r="B318" s="10"/>
      <c r="C318" s="11">
        <v>78.603756049769402</v>
      </c>
      <c r="D318" s="10">
        <v>70.844316572373259</v>
      </c>
      <c r="E318" s="12">
        <v>59.929801692624395</v>
      </c>
      <c r="F318" s="12">
        <v>92.007754077378848</v>
      </c>
      <c r="G318" s="12">
        <v>80.975905823109812</v>
      </c>
      <c r="H318" s="12">
        <v>64.555851459298694</v>
      </c>
      <c r="I318" s="12">
        <v>91.245013723128224</v>
      </c>
      <c r="J318" s="12">
        <v>47.413836277138934</v>
      </c>
      <c r="K318" s="12">
        <v>99.571078965317767</v>
      </c>
      <c r="L318" s="11">
        <v>39.198663671713128</v>
      </c>
      <c r="M318" s="10">
        <v>99.586191921481088</v>
      </c>
      <c r="N318" s="12">
        <v>86.255624368519264</v>
      </c>
      <c r="O318" s="11">
        <v>71.632774860479955</v>
      </c>
      <c r="P318" s="10">
        <v>56.285694797672683</v>
      </c>
      <c r="Q318" s="12">
        <v>37.461249103441816</v>
      </c>
      <c r="R318" s="12">
        <v>26.723580351974078</v>
      </c>
      <c r="S318" s="12">
        <v>43.816397560529992</v>
      </c>
      <c r="T318" s="12">
        <v>25.887429855663296</v>
      </c>
      <c r="U318" s="12">
        <v>45.421857526803002</v>
      </c>
      <c r="V318" s="12">
        <v>59.438840641395728</v>
      </c>
      <c r="W318" s="12">
        <v>28.973051638865826</v>
      </c>
      <c r="X318" s="12">
        <v>48.642047441163719</v>
      </c>
      <c r="Y318" s="12">
        <v>34.597012556117676</v>
      </c>
      <c r="Z318" s="11">
        <v>110.48426978101116</v>
      </c>
      <c r="AA318" s="10">
        <v>64.439054957810242</v>
      </c>
      <c r="AB318" s="12">
        <v>94.879512759342617</v>
      </c>
      <c r="AC318" s="12">
        <v>54.233183843349074</v>
      </c>
      <c r="AD318" s="12">
        <v>74.124350494019012</v>
      </c>
      <c r="AE318" s="12">
        <v>65.252932522750442</v>
      </c>
      <c r="AF318" s="44">
        <v>75.476076567645009</v>
      </c>
      <c r="AG318" s="10">
        <v>70.226708270397268</v>
      </c>
      <c r="AH318" s="12">
        <v>94.472844230208636</v>
      </c>
      <c r="AI318" s="12">
        <v>95.390297542609943</v>
      </c>
      <c r="AJ318" s="12">
        <v>76.578378339437606</v>
      </c>
      <c r="AK318" s="12">
        <v>45.353776847767236</v>
      </c>
      <c r="AL318" s="11">
        <v>58.523501137835865</v>
      </c>
      <c r="AM318" s="10">
        <v>45.104942656282027</v>
      </c>
      <c r="AN318" s="12">
        <v>103.08319934446708</v>
      </c>
      <c r="AO318" s="12">
        <v>132.89898376950626</v>
      </c>
      <c r="AP318" s="11">
        <v>13.561617798577204</v>
      </c>
      <c r="AQ318" s="10">
        <v>80.186507052624705</v>
      </c>
      <c r="AR318" s="12">
        <v>105.54622970906252</v>
      </c>
      <c r="AS318" s="12">
        <v>57.610404822284409</v>
      </c>
      <c r="AT318" s="11">
        <v>143.19585427110113</v>
      </c>
      <c r="AU318" s="140">
        <v>51.705411047178472</v>
      </c>
    </row>
    <row r="319" spans="1:47" s="9" customFormat="1">
      <c r="A319" s="7">
        <v>40907</v>
      </c>
      <c r="B319" s="10"/>
      <c r="C319" s="11">
        <v>80.334470918295025</v>
      </c>
      <c r="D319" s="10">
        <v>70.013659745629127</v>
      </c>
      <c r="E319" s="12">
        <v>59.616530524413292</v>
      </c>
      <c r="F319" s="12">
        <v>91.768219871128281</v>
      </c>
      <c r="G319" s="12">
        <v>80.867116069376493</v>
      </c>
      <c r="H319" s="12">
        <v>63.256068357252005</v>
      </c>
      <c r="I319" s="12">
        <v>90.377572460756753</v>
      </c>
      <c r="J319" s="12">
        <v>47.29867952640577</v>
      </c>
      <c r="K319" s="12">
        <v>97.138179165084821</v>
      </c>
      <c r="L319" s="11">
        <v>37.862721024794773</v>
      </c>
      <c r="M319" s="10">
        <v>97.597705571399956</v>
      </c>
      <c r="N319" s="12">
        <v>86.554374961325493</v>
      </c>
      <c r="O319" s="11">
        <v>71.677237909051357</v>
      </c>
      <c r="P319" s="10">
        <v>56.231051409086731</v>
      </c>
      <c r="Q319" s="12">
        <v>36.464059492538226</v>
      </c>
      <c r="R319" s="12">
        <v>26.006133434550033</v>
      </c>
      <c r="S319" s="12">
        <v>42.697044388636236</v>
      </c>
      <c r="T319" s="12">
        <v>25.156183800869741</v>
      </c>
      <c r="U319" s="12">
        <v>44.627562229990502</v>
      </c>
      <c r="V319" s="12">
        <v>57.921812232313208</v>
      </c>
      <c r="W319" s="12">
        <v>28.460815381347942</v>
      </c>
      <c r="X319" s="12">
        <v>47.863487721330557</v>
      </c>
      <c r="Y319" s="12">
        <v>34.448237430696274</v>
      </c>
      <c r="Z319" s="11">
        <v>110.67684647965667</v>
      </c>
      <c r="AA319" s="10">
        <v>64.414869011858912</v>
      </c>
      <c r="AB319" s="12">
        <v>97.069119439198985</v>
      </c>
      <c r="AC319" s="12">
        <v>53.979435392144573</v>
      </c>
      <c r="AD319" s="12">
        <v>72.427534365928508</v>
      </c>
      <c r="AE319" s="12">
        <v>66.437438020790879</v>
      </c>
      <c r="AF319" s="44">
        <v>75.712943533339399</v>
      </c>
      <c r="AG319" s="10">
        <v>69.727249758280678</v>
      </c>
      <c r="AH319" s="12">
        <v>95.840408174851035</v>
      </c>
      <c r="AI319" s="12">
        <v>97.348413611952367</v>
      </c>
      <c r="AJ319" s="12">
        <v>78.155990202276371</v>
      </c>
      <c r="AK319" s="12">
        <v>45.037416190563974</v>
      </c>
      <c r="AL319" s="11">
        <v>58.142504363843884</v>
      </c>
      <c r="AM319" s="10">
        <v>46.143689220226797</v>
      </c>
      <c r="AN319" s="12">
        <v>104.23941053030616</v>
      </c>
      <c r="AO319" s="12">
        <v>135.39445818398238</v>
      </c>
      <c r="AP319" s="11">
        <v>13.362799349613283</v>
      </c>
      <c r="AQ319" s="10">
        <v>80.10011966473246</v>
      </c>
      <c r="AR319" s="12">
        <v>101.97188039863778</v>
      </c>
      <c r="AS319" s="12">
        <v>58.703264047371007</v>
      </c>
      <c r="AT319" s="11">
        <v>145.1479599025235</v>
      </c>
      <c r="AU319" s="140">
        <v>51.348294274656666</v>
      </c>
    </row>
    <row r="320" spans="1:47" s="9" customFormat="1">
      <c r="A320" s="7">
        <v>40939</v>
      </c>
      <c r="B320" s="10"/>
      <c r="C320" s="11">
        <v>78.09803573037513</v>
      </c>
      <c r="D320" s="10">
        <v>72.770154141802152</v>
      </c>
      <c r="E320" s="12">
        <v>60.740314886727987</v>
      </c>
      <c r="F320" s="12">
        <v>93.865671156492468</v>
      </c>
      <c r="G320" s="12">
        <v>81.282256740998335</v>
      </c>
      <c r="H320" s="12">
        <v>63.679506361967654</v>
      </c>
      <c r="I320" s="12">
        <v>89.476070265240992</v>
      </c>
      <c r="J320" s="12">
        <v>46.944028541378245</v>
      </c>
      <c r="K320" s="12">
        <v>97.166162267184589</v>
      </c>
      <c r="L320" s="11">
        <v>37.107248008461049</v>
      </c>
      <c r="M320" s="10">
        <v>100.1031586461354</v>
      </c>
      <c r="N320" s="12">
        <v>86.623192426524099</v>
      </c>
      <c r="O320" s="11">
        <v>71.926087629040452</v>
      </c>
      <c r="P320" s="10">
        <v>58.656083298487957</v>
      </c>
      <c r="Q320" s="12">
        <v>38.476502089287628</v>
      </c>
      <c r="R320" s="12">
        <v>27.666261798258564</v>
      </c>
      <c r="S320" s="12">
        <v>45.064662264502637</v>
      </c>
      <c r="T320" s="12">
        <v>26.686718394868535</v>
      </c>
      <c r="U320" s="12">
        <v>48.012605092177211</v>
      </c>
      <c r="V320" s="12">
        <v>59.853093343352484</v>
      </c>
      <c r="W320" s="12">
        <v>29.923125886779211</v>
      </c>
      <c r="X320" s="12">
        <v>50.265064694942673</v>
      </c>
      <c r="Y320" s="12">
        <v>35.458941136956518</v>
      </c>
      <c r="Z320" s="11">
        <v>108.75417627620571</v>
      </c>
      <c r="AA320" s="10">
        <v>64.90788625183211</v>
      </c>
      <c r="AB320" s="12">
        <v>92.947816606918707</v>
      </c>
      <c r="AC320" s="12">
        <v>54.447879433470945</v>
      </c>
      <c r="AD320" s="12">
        <v>74.829577146653619</v>
      </c>
      <c r="AE320" s="12">
        <v>67.307608336042307</v>
      </c>
      <c r="AF320" s="44">
        <v>75.806295010111697</v>
      </c>
      <c r="AG320" s="10">
        <v>70.690890986366142</v>
      </c>
      <c r="AH320" s="12">
        <v>98.45237239208555</v>
      </c>
      <c r="AI320" s="12">
        <v>97.289023225764865</v>
      </c>
      <c r="AJ320" s="12">
        <v>78.237960629953548</v>
      </c>
      <c r="AK320" s="12">
        <v>46.49256395328284</v>
      </c>
      <c r="AL320" s="11">
        <v>59.645822033513021</v>
      </c>
      <c r="AM320" s="10">
        <v>44.080765032803995</v>
      </c>
      <c r="AN320" s="12">
        <v>101.61851133467503</v>
      </c>
      <c r="AO320" s="12">
        <v>133.28394318455184</v>
      </c>
      <c r="AP320" s="11">
        <v>13.348796000104285</v>
      </c>
      <c r="AQ320" s="10">
        <v>80.94637405140233</v>
      </c>
      <c r="AR320" s="12">
        <v>104.57523963579092</v>
      </c>
      <c r="AS320" s="12">
        <v>57.82421358969583</v>
      </c>
      <c r="AT320" s="11">
        <v>141.08049988467803</v>
      </c>
      <c r="AU320" s="140">
        <v>51.033673589546801</v>
      </c>
    </row>
    <row r="321" spans="1:47" s="9" customFormat="1">
      <c r="A321" s="7">
        <v>40968</v>
      </c>
      <c r="B321" s="10"/>
      <c r="C321" s="11">
        <v>76.22063667095415</v>
      </c>
      <c r="D321" s="10">
        <v>73.201545357002999</v>
      </c>
      <c r="E321" s="12">
        <v>61.338470043187122</v>
      </c>
      <c r="F321" s="12">
        <v>94.684148373045332</v>
      </c>
      <c r="G321" s="12">
        <v>81.334185520004581</v>
      </c>
      <c r="H321" s="12">
        <v>64.234529543676217</v>
      </c>
      <c r="I321" s="12">
        <v>89.483164969896706</v>
      </c>
      <c r="J321" s="12">
        <v>47.220022363743709</v>
      </c>
      <c r="K321" s="12">
        <v>97.189944485409384</v>
      </c>
      <c r="L321" s="11">
        <v>37.317792523668494</v>
      </c>
      <c r="M321" s="10">
        <v>101.48264925832493</v>
      </c>
      <c r="N321" s="12">
        <v>87.495081517950936</v>
      </c>
      <c r="O321" s="11">
        <v>71.993553191930886</v>
      </c>
      <c r="P321" s="10">
        <v>60.231231003835717</v>
      </c>
      <c r="Q321" s="12">
        <v>39.710718764667327</v>
      </c>
      <c r="R321" s="12">
        <v>28.809969546763607</v>
      </c>
      <c r="S321" s="12">
        <v>46.731290959344008</v>
      </c>
      <c r="T321" s="12">
        <v>27.846115482205665</v>
      </c>
      <c r="U321" s="12">
        <v>50.323661417348561</v>
      </c>
      <c r="V321" s="12">
        <v>61.819273705759251</v>
      </c>
      <c r="W321" s="12">
        <v>31.0953663700497</v>
      </c>
      <c r="X321" s="12">
        <v>51.223643659030451</v>
      </c>
      <c r="Y321" s="12">
        <v>36.191413708879431</v>
      </c>
      <c r="Z321" s="11">
        <v>108.85419146790072</v>
      </c>
      <c r="AA321" s="10">
        <v>65.81026055431704</v>
      </c>
      <c r="AB321" s="12">
        <v>90.291552430911054</v>
      </c>
      <c r="AC321" s="12">
        <v>53.920272735948416</v>
      </c>
      <c r="AD321" s="12">
        <v>75.508918435467194</v>
      </c>
      <c r="AE321" s="12">
        <v>67.797954285668666</v>
      </c>
      <c r="AF321" s="44">
        <v>75.790497666501508</v>
      </c>
      <c r="AG321" s="10">
        <v>71.833809390406117</v>
      </c>
      <c r="AH321" s="12">
        <v>99.834921162452858</v>
      </c>
      <c r="AI321" s="12">
        <v>96.471650287033299</v>
      </c>
      <c r="AJ321" s="12">
        <v>77.428655340808135</v>
      </c>
      <c r="AK321" s="12">
        <v>47.010617899492061</v>
      </c>
      <c r="AL321" s="11">
        <v>61.177009011553565</v>
      </c>
      <c r="AM321" s="10">
        <v>42.807668633086628</v>
      </c>
      <c r="AN321" s="12">
        <v>101.00560251799781</v>
      </c>
      <c r="AO321" s="12">
        <v>129.71319189806292</v>
      </c>
      <c r="AP321" s="11">
        <v>13.673590253284026</v>
      </c>
      <c r="AQ321" s="10">
        <v>79.784983463141685</v>
      </c>
      <c r="AR321" s="12">
        <v>106.64265751165063</v>
      </c>
      <c r="AS321" s="12">
        <v>57.629227286259386</v>
      </c>
      <c r="AT321" s="11">
        <v>140.63138807233486</v>
      </c>
      <c r="AU321" s="140">
        <v>52.035925497826653</v>
      </c>
    </row>
    <row r="322" spans="1:47" s="9" customFormat="1">
      <c r="A322" s="7">
        <v>40998</v>
      </c>
      <c r="B322" s="10"/>
      <c r="C322" s="11">
        <v>76.109618228969865</v>
      </c>
      <c r="D322" s="10">
        <v>73.301540448570236</v>
      </c>
      <c r="E322" s="12">
        <v>60.985356189226167</v>
      </c>
      <c r="F322" s="12">
        <v>95.525734363363057</v>
      </c>
      <c r="G322" s="12">
        <v>82.914187499363706</v>
      </c>
      <c r="H322" s="12">
        <v>65.190836511714863</v>
      </c>
      <c r="I322" s="12">
        <v>90.438437087082619</v>
      </c>
      <c r="J322" s="12">
        <v>47.806726406224762</v>
      </c>
      <c r="K322" s="12">
        <v>99.388810216809006</v>
      </c>
      <c r="L322" s="11">
        <v>35.035541759633972</v>
      </c>
      <c r="M322" s="10">
        <v>101.56977428112826</v>
      </c>
      <c r="N322" s="12">
        <v>87.029979061075508</v>
      </c>
      <c r="O322" s="11">
        <v>72.655546744322862</v>
      </c>
      <c r="P322" s="10">
        <v>60.069846654758017</v>
      </c>
      <c r="Q322" s="12">
        <v>38.278645190454654</v>
      </c>
      <c r="R322" s="12">
        <v>28.095543453873539</v>
      </c>
      <c r="S322" s="12">
        <v>45.19531443463606</v>
      </c>
      <c r="T322" s="12">
        <v>27.444451820892741</v>
      </c>
      <c r="U322" s="12">
        <v>48.771014730664</v>
      </c>
      <c r="V322" s="12">
        <v>59.179264991853053</v>
      </c>
      <c r="W322" s="12">
        <v>30.393916704784118</v>
      </c>
      <c r="X322" s="12">
        <v>50.091588134450895</v>
      </c>
      <c r="Y322" s="12">
        <v>35.715652566251386</v>
      </c>
      <c r="Z322" s="11">
        <v>109.25648664217786</v>
      </c>
      <c r="AA322" s="10">
        <v>63.6205964827708</v>
      </c>
      <c r="AB322" s="12">
        <v>87.823373161411723</v>
      </c>
      <c r="AC322" s="12">
        <v>54.591197293311758</v>
      </c>
      <c r="AD322" s="12">
        <v>73.571053069772447</v>
      </c>
      <c r="AE322" s="12">
        <v>68.413503979639941</v>
      </c>
      <c r="AF322" s="44">
        <v>74.539476673842429</v>
      </c>
      <c r="AG322" s="10">
        <v>70.450193727569015</v>
      </c>
      <c r="AH322" s="12">
        <v>101.38787525853353</v>
      </c>
      <c r="AI322" s="12">
        <v>96.646454550292916</v>
      </c>
      <c r="AJ322" s="12">
        <v>77.434772888394818</v>
      </c>
      <c r="AK322" s="12">
        <v>45.966216999440107</v>
      </c>
      <c r="AL322" s="11">
        <v>60.670364284197198</v>
      </c>
      <c r="AM322" s="10">
        <v>42.865886456162407</v>
      </c>
      <c r="AN322" s="12">
        <v>102.05359608970537</v>
      </c>
      <c r="AO322" s="12">
        <v>130.32920675946497</v>
      </c>
      <c r="AP322" s="11">
        <v>13.734016567657866</v>
      </c>
      <c r="AQ322" s="10">
        <v>79.697640067853911</v>
      </c>
      <c r="AR322" s="12">
        <v>106.21539584723723</v>
      </c>
      <c r="AS322" s="12">
        <v>58.521228408168703</v>
      </c>
      <c r="AT322" s="11">
        <v>140.63720907218752</v>
      </c>
      <c r="AU322" s="140">
        <v>51.130453844452276</v>
      </c>
    </row>
    <row r="323" spans="1:47" s="9" customFormat="1">
      <c r="A323" s="7">
        <v>41029</v>
      </c>
      <c r="B323" s="10"/>
      <c r="C323" s="11">
        <v>77.239985936993293</v>
      </c>
      <c r="D323" s="10">
        <v>72.85233119757649</v>
      </c>
      <c r="E323" s="12">
        <v>60.855618757979379</v>
      </c>
      <c r="F323" s="12">
        <v>97.978375566125962</v>
      </c>
      <c r="G323" s="12">
        <v>84.474516728065069</v>
      </c>
      <c r="H323" s="12">
        <v>65.822427178944338</v>
      </c>
      <c r="I323" s="12">
        <v>91.654350613516016</v>
      </c>
      <c r="J323" s="12">
        <v>48.864756605708102</v>
      </c>
      <c r="K323" s="12">
        <v>101.58151549235311</v>
      </c>
      <c r="L323" s="11">
        <v>34.978806202221342</v>
      </c>
      <c r="M323" s="10">
        <v>100.04111953091224</v>
      </c>
      <c r="N323" s="12">
        <v>88.512837753328412</v>
      </c>
      <c r="O323" s="11">
        <v>71.085172192009438</v>
      </c>
      <c r="P323" s="10">
        <v>57.644057436963756</v>
      </c>
      <c r="Q323" s="12">
        <v>39.295815680491472</v>
      </c>
      <c r="R323" s="12">
        <v>28.220112933212128</v>
      </c>
      <c r="S323" s="12">
        <v>45.458574245105062</v>
      </c>
      <c r="T323" s="12">
        <v>26.640823223411207</v>
      </c>
      <c r="U323" s="12">
        <v>48.090036659203371</v>
      </c>
      <c r="V323" s="12">
        <v>60.743550164822032</v>
      </c>
      <c r="W323" s="12">
        <v>29.24587204568423</v>
      </c>
      <c r="X323" s="12">
        <v>49.259479280909687</v>
      </c>
      <c r="Y323" s="12">
        <v>34.534235019758299</v>
      </c>
      <c r="Z323" s="11">
        <v>110.43640971979534</v>
      </c>
      <c r="AA323" s="10">
        <v>63.711436885702398</v>
      </c>
      <c r="AB323" s="12">
        <v>88.420847559528696</v>
      </c>
      <c r="AC323" s="12">
        <v>54.314137393969631</v>
      </c>
      <c r="AD323" s="12">
        <v>73.904553654013867</v>
      </c>
      <c r="AE323" s="12">
        <v>68.911722047892326</v>
      </c>
      <c r="AF323" s="44">
        <v>73.598182880727904</v>
      </c>
      <c r="AG323" s="10">
        <v>69.647471078761953</v>
      </c>
      <c r="AH323" s="12">
        <v>100.27129272679724</v>
      </c>
      <c r="AI323" s="12">
        <v>97.854590152852481</v>
      </c>
      <c r="AJ323" s="12">
        <v>78.358638562251755</v>
      </c>
      <c r="AK323" s="12">
        <v>44.712742412065062</v>
      </c>
      <c r="AL323" s="11">
        <v>59.674666698970988</v>
      </c>
      <c r="AM323" s="10">
        <v>43.685261716516933</v>
      </c>
      <c r="AN323" s="12">
        <v>102.48548432941107</v>
      </c>
      <c r="AO323" s="12">
        <v>131.26194501152912</v>
      </c>
      <c r="AP323" s="11">
        <v>13.977360802755065</v>
      </c>
      <c r="AQ323" s="10">
        <v>79.177129178049412</v>
      </c>
      <c r="AR323" s="12">
        <v>104.92373854802564</v>
      </c>
      <c r="AS323" s="12">
        <v>58.554405156281874</v>
      </c>
      <c r="AT323" s="11">
        <v>142.18976813765127</v>
      </c>
      <c r="AU323" s="140">
        <v>50.980901238692212</v>
      </c>
    </row>
    <row r="324" spans="1:47" s="9" customFormat="1">
      <c r="A324" s="7">
        <v>41060</v>
      </c>
      <c r="B324" s="10"/>
      <c r="C324" s="11">
        <v>80.280757996397185</v>
      </c>
      <c r="D324" s="10">
        <v>69.69993679368099</v>
      </c>
      <c r="E324" s="12">
        <v>59.636144271175638</v>
      </c>
      <c r="F324" s="12">
        <v>98.498914726856981</v>
      </c>
      <c r="G324" s="12">
        <v>84.378065352256968</v>
      </c>
      <c r="H324" s="12">
        <v>64.447384869516071</v>
      </c>
      <c r="I324" s="12">
        <v>92.631679352620822</v>
      </c>
      <c r="J324" s="12">
        <v>49.024273677935341</v>
      </c>
      <c r="K324" s="12">
        <v>101.84016616513301</v>
      </c>
      <c r="L324" s="11">
        <v>33.842324885866262</v>
      </c>
      <c r="M324" s="10">
        <v>97.90348231990059</v>
      </c>
      <c r="N324" s="12">
        <v>86.809858644499883</v>
      </c>
      <c r="O324" s="11">
        <v>70.51855980060563</v>
      </c>
      <c r="P324" s="10">
        <v>53.332542377682302</v>
      </c>
      <c r="Q324" s="12">
        <v>37.352201986063363</v>
      </c>
      <c r="R324" s="12">
        <v>26.736185664734375</v>
      </c>
      <c r="S324" s="12">
        <v>42.559727429309795</v>
      </c>
      <c r="T324" s="12">
        <v>24.713423352596092</v>
      </c>
      <c r="U324" s="12">
        <v>44.218341686929946</v>
      </c>
      <c r="V324" s="12">
        <v>57.627883370213063</v>
      </c>
      <c r="W324" s="12">
        <v>26.811838588618077</v>
      </c>
      <c r="X324" s="12">
        <v>47.234926907678286</v>
      </c>
      <c r="Y324" s="12">
        <v>33.233058813590695</v>
      </c>
      <c r="Z324" s="11">
        <v>112.70549052323349</v>
      </c>
      <c r="AA324" s="10">
        <v>62.39471992115341</v>
      </c>
      <c r="AB324" s="12">
        <v>88.203030982222984</v>
      </c>
      <c r="AC324" s="12">
        <v>53.806656660731335</v>
      </c>
      <c r="AD324" s="12">
        <v>71.099045592279936</v>
      </c>
      <c r="AE324" s="12">
        <v>68.260217704439768</v>
      </c>
      <c r="AF324" s="44">
        <v>72.149249481660746</v>
      </c>
      <c r="AG324" s="10">
        <v>68.020237766177814</v>
      </c>
      <c r="AH324" s="12">
        <v>100.10016996207646</v>
      </c>
      <c r="AI324" s="12">
        <v>98.084021514990056</v>
      </c>
      <c r="AJ324" s="12">
        <v>78.510433392169261</v>
      </c>
      <c r="AK324" s="12">
        <v>43.739636593555247</v>
      </c>
      <c r="AL324" s="11">
        <v>57.169050516164312</v>
      </c>
      <c r="AM324" s="10">
        <v>46.316492490129527</v>
      </c>
      <c r="AN324" s="12">
        <v>106.95232374063954</v>
      </c>
      <c r="AO324" s="12">
        <v>136.02975777857651</v>
      </c>
      <c r="AP324" s="11">
        <v>13.806310575977045</v>
      </c>
      <c r="AQ324" s="10">
        <v>77.143094590826237</v>
      </c>
      <c r="AR324" s="12">
        <v>101.59160170046344</v>
      </c>
      <c r="AS324" s="12">
        <v>59.437083498106247</v>
      </c>
      <c r="AT324" s="11">
        <v>145.63002062719301</v>
      </c>
      <c r="AU324" s="140">
        <v>50.492397192931271</v>
      </c>
    </row>
    <row r="325" spans="1:47" s="9" customFormat="1">
      <c r="A325" s="7">
        <v>41089</v>
      </c>
      <c r="B325" s="10"/>
      <c r="C325" s="11">
        <v>81.967726347560088</v>
      </c>
      <c r="D325" s="10">
        <v>68.612721716868563</v>
      </c>
      <c r="E325" s="12">
        <v>60.733505459466265</v>
      </c>
      <c r="F325" s="12">
        <v>101.12226110566651</v>
      </c>
      <c r="G325" s="12">
        <v>83.809218528084031</v>
      </c>
      <c r="H325" s="12">
        <v>64.521672283065186</v>
      </c>
      <c r="I325" s="12">
        <v>92.035573163364191</v>
      </c>
      <c r="J325" s="12">
        <v>49.903942993729132</v>
      </c>
      <c r="K325" s="12">
        <v>102.8071258140385</v>
      </c>
      <c r="L325" s="11">
        <v>34.114570971091737</v>
      </c>
      <c r="M325" s="10">
        <v>99.152136086317057</v>
      </c>
      <c r="N325" s="12">
        <v>87.46690949306138</v>
      </c>
      <c r="O325" s="11">
        <v>69.419423596157216</v>
      </c>
      <c r="P325" s="10">
        <v>53.692603545774311</v>
      </c>
      <c r="Q325" s="12">
        <v>37.398293795231488</v>
      </c>
      <c r="R325" s="12">
        <v>27.032231971763622</v>
      </c>
      <c r="S325" s="12">
        <v>42.971731538118839</v>
      </c>
      <c r="T325" s="12">
        <v>24.848731846998088</v>
      </c>
      <c r="U325" s="12">
        <v>44.973564301987786</v>
      </c>
      <c r="V325" s="12">
        <v>58.469016841484525</v>
      </c>
      <c r="W325" s="12">
        <v>27.037313518044311</v>
      </c>
      <c r="X325" s="12">
        <v>47.119122747479189</v>
      </c>
      <c r="Y325" s="12">
        <v>32.807117912538644</v>
      </c>
      <c r="Z325" s="11">
        <v>112.31474152395067</v>
      </c>
      <c r="AA325" s="10">
        <v>62.178541901196773</v>
      </c>
      <c r="AB325" s="12">
        <v>91.068802719676341</v>
      </c>
      <c r="AC325" s="12">
        <v>53.239951763465477</v>
      </c>
      <c r="AD325" s="12">
        <v>71.648371214514427</v>
      </c>
      <c r="AE325" s="12">
        <v>68.413328920896944</v>
      </c>
      <c r="AF325" s="44">
        <v>73.453860621178691</v>
      </c>
      <c r="AG325" s="10">
        <v>68.99207595170293</v>
      </c>
      <c r="AH325" s="12">
        <v>101.02314596569812</v>
      </c>
      <c r="AI325" s="12">
        <v>98.104473982788406</v>
      </c>
      <c r="AJ325" s="12">
        <v>78.322573229031349</v>
      </c>
      <c r="AK325" s="12">
        <v>44.202703748900653</v>
      </c>
      <c r="AL325" s="11">
        <v>57.947261887336552</v>
      </c>
      <c r="AM325" s="10">
        <v>46.49996045240249</v>
      </c>
      <c r="AN325" s="12">
        <v>106.68721646632177</v>
      </c>
      <c r="AO325" s="12">
        <v>135.57412059949814</v>
      </c>
      <c r="AP325" s="11">
        <v>13.614775841887509</v>
      </c>
      <c r="AQ325" s="10">
        <v>76.574550356511025</v>
      </c>
      <c r="AR325" s="12">
        <v>102.66401136787653</v>
      </c>
      <c r="AS325" s="12">
        <v>60.272032828543445</v>
      </c>
      <c r="AT325" s="11">
        <v>146.56125201856588</v>
      </c>
      <c r="AU325" s="140">
        <v>50.440235885365183</v>
      </c>
    </row>
    <row r="326" spans="1:47" s="9" customFormat="1">
      <c r="A326" s="7">
        <v>41121</v>
      </c>
      <c r="B326" s="10"/>
      <c r="C326" s="11">
        <v>83.348809553499549</v>
      </c>
      <c r="D326" s="10">
        <v>67.960559880448571</v>
      </c>
      <c r="E326" s="12">
        <v>59.514257825227226</v>
      </c>
      <c r="F326" s="12">
        <v>99.417523371101552</v>
      </c>
      <c r="G326" s="12">
        <v>82.207183098970575</v>
      </c>
      <c r="H326" s="12">
        <v>61.944253624418202</v>
      </c>
      <c r="I326" s="12">
        <v>91.487067107929164</v>
      </c>
      <c r="J326" s="12">
        <v>49.680678170232319</v>
      </c>
      <c r="K326" s="12">
        <v>100.7661804125985</v>
      </c>
      <c r="L326" s="11">
        <v>34.249878167654927</v>
      </c>
      <c r="M326" s="10">
        <v>98.444383217487157</v>
      </c>
      <c r="N326" s="12">
        <v>87.403063244773108</v>
      </c>
      <c r="O326" s="11">
        <v>69.459167829722816</v>
      </c>
      <c r="P326" s="10">
        <v>53.012447334949321</v>
      </c>
      <c r="Q326" s="12">
        <v>36.518560544923375</v>
      </c>
      <c r="R326" s="12">
        <v>26.398167777354519</v>
      </c>
      <c r="S326" s="12">
        <v>42.456195747976167</v>
      </c>
      <c r="T326" s="12">
        <v>24.563255095276535</v>
      </c>
      <c r="U326" s="12">
        <v>44.716614178761191</v>
      </c>
      <c r="V326" s="12">
        <v>58.072756940159188</v>
      </c>
      <c r="W326" s="12">
        <v>26.754134637883364</v>
      </c>
      <c r="X326" s="12">
        <v>48.168720546520667</v>
      </c>
      <c r="Y326" s="12">
        <v>32.004174306995715</v>
      </c>
      <c r="Z326" s="11">
        <v>110.91794039304889</v>
      </c>
      <c r="AA326" s="10">
        <v>60.395940046708887</v>
      </c>
      <c r="AB326" s="12">
        <v>91.755079159792075</v>
      </c>
      <c r="AC326" s="12">
        <v>52.800307667035227</v>
      </c>
      <c r="AD326" s="12">
        <v>72.303283162092214</v>
      </c>
      <c r="AE326" s="12">
        <v>68.425216082974998</v>
      </c>
      <c r="AF326" s="44">
        <v>72.414538448404343</v>
      </c>
      <c r="AG326" s="10">
        <v>67.636827329653002</v>
      </c>
      <c r="AH326" s="12">
        <v>101.11317257860306</v>
      </c>
      <c r="AI326" s="12">
        <v>98.817763059588103</v>
      </c>
      <c r="AJ326" s="12">
        <v>78.611772365334517</v>
      </c>
      <c r="AK326" s="12">
        <v>42.83827456932557</v>
      </c>
      <c r="AL326" s="11">
        <v>56.202448643135625</v>
      </c>
      <c r="AM326" s="10">
        <v>46.770777019820379</v>
      </c>
      <c r="AN326" s="12">
        <v>105.84153975351063</v>
      </c>
      <c r="AO326" s="12">
        <v>137.1957702476862</v>
      </c>
      <c r="AP326" s="11">
        <v>13.519410970872334</v>
      </c>
      <c r="AQ326" s="10">
        <v>75.6210733862209</v>
      </c>
      <c r="AR326" s="12">
        <v>104.23508692533838</v>
      </c>
      <c r="AS326" s="12">
        <v>61.076448246227734</v>
      </c>
      <c r="AT326" s="11">
        <v>147.71448341836887</v>
      </c>
      <c r="AU326" s="140">
        <v>50.579084258500515</v>
      </c>
    </row>
    <row r="327" spans="1:47" s="4" customFormat="1" ht="12.75">
      <c r="A327" s="7">
        <v>41152</v>
      </c>
      <c r="B327" s="10"/>
      <c r="C327" s="11">
        <v>80.69654289913467</v>
      </c>
      <c r="D327" s="10">
        <v>69.120763791718815</v>
      </c>
      <c r="E327" s="12">
        <v>60.428385389737862</v>
      </c>
      <c r="F327" s="12">
        <v>97.516707271410212</v>
      </c>
      <c r="G327" s="12">
        <v>81.952533148506362</v>
      </c>
      <c r="H327" s="12">
        <v>61.471919137249564</v>
      </c>
      <c r="I327" s="12">
        <v>90.056809722177462</v>
      </c>
      <c r="J327" s="12">
        <v>48.699930130330273</v>
      </c>
      <c r="K327" s="12">
        <v>100.12435030230213</v>
      </c>
      <c r="L327" s="11">
        <v>34.457343532035758</v>
      </c>
      <c r="M327" s="10">
        <v>100.33943926752946</v>
      </c>
      <c r="N327" s="12">
        <v>87.92707348565699</v>
      </c>
      <c r="O327" s="11">
        <v>68.701904125879025</v>
      </c>
      <c r="P327" s="10">
        <v>53.356455725048292</v>
      </c>
      <c r="Q327" s="12">
        <v>37.268610467426782</v>
      </c>
      <c r="R327" s="12">
        <v>26.927139301353371</v>
      </c>
      <c r="S327" s="12">
        <v>43.609314709264105</v>
      </c>
      <c r="T327" s="12">
        <v>24.999278874488436</v>
      </c>
      <c r="U327" s="12">
        <v>46.271520893525398</v>
      </c>
      <c r="V327" s="12">
        <v>60.161947561638648</v>
      </c>
      <c r="W327" s="12">
        <v>26.912195639981963</v>
      </c>
      <c r="X327" s="12">
        <v>49.432813358268412</v>
      </c>
      <c r="Y327" s="12">
        <v>32.302965211838874</v>
      </c>
      <c r="Z327" s="11">
        <v>109.68054569666887</v>
      </c>
      <c r="AA327" s="10">
        <v>61.009467340052161</v>
      </c>
      <c r="AB327" s="12">
        <v>91.666816941237229</v>
      </c>
      <c r="AC327" s="12">
        <v>52.015973676535111</v>
      </c>
      <c r="AD327" s="12">
        <v>72.402688728351492</v>
      </c>
      <c r="AE327" s="12">
        <v>68.873223019992096</v>
      </c>
      <c r="AF327" s="44">
        <v>71.336803993708287</v>
      </c>
      <c r="AG327" s="10">
        <v>68.398848022889382</v>
      </c>
      <c r="AH327" s="12">
        <v>104.52795557403662</v>
      </c>
      <c r="AI327" s="12">
        <v>97.585077674120143</v>
      </c>
      <c r="AJ327" s="12">
        <v>77.751125101657578</v>
      </c>
      <c r="AK327" s="12">
        <v>43.564517792042246</v>
      </c>
      <c r="AL327" s="11">
        <v>58.062264966998725</v>
      </c>
      <c r="AM327" s="10">
        <v>45.039007700181152</v>
      </c>
      <c r="AN327" s="12">
        <v>104.27773764372741</v>
      </c>
      <c r="AO327" s="12">
        <v>133.49748294349538</v>
      </c>
      <c r="AP327" s="11">
        <v>13.441396228021679</v>
      </c>
      <c r="AQ327" s="10">
        <v>75.831120585293149</v>
      </c>
      <c r="AR327" s="12">
        <v>106.17874567433063</v>
      </c>
      <c r="AS327" s="12">
        <v>60.173492684629437</v>
      </c>
      <c r="AT327" s="11">
        <v>146.10830788437326</v>
      </c>
      <c r="AU327" s="140">
        <v>50.748362170323659</v>
      </c>
    </row>
    <row r="328" spans="1:47" s="4" customFormat="1" ht="12.75">
      <c r="A328" s="7">
        <v>41180</v>
      </c>
      <c r="B328" s="10"/>
      <c r="C328" s="11">
        <v>80.102905456565992</v>
      </c>
      <c r="D328" s="10">
        <v>68.072044723382959</v>
      </c>
      <c r="E328" s="12">
        <v>61.357332537196299</v>
      </c>
      <c r="F328" s="12">
        <v>97.327714704857016</v>
      </c>
      <c r="G328" s="12">
        <v>81.694280892905439</v>
      </c>
      <c r="H328" s="12">
        <v>62.198069980197815</v>
      </c>
      <c r="I328" s="12">
        <v>89.234343585545815</v>
      </c>
      <c r="J328" s="12">
        <v>48.3022902876545</v>
      </c>
      <c r="K328" s="12">
        <v>100.45562292894947</v>
      </c>
      <c r="L328" s="11">
        <v>34.512398693362663</v>
      </c>
      <c r="M328" s="10">
        <v>100.41595256886831</v>
      </c>
      <c r="N328" s="12">
        <v>88.53228986383958</v>
      </c>
      <c r="O328" s="11">
        <v>67.566552935093796</v>
      </c>
      <c r="P328" s="10">
        <v>54.402507060075031</v>
      </c>
      <c r="Q328" s="12">
        <v>37.278562301566581</v>
      </c>
      <c r="R328" s="12">
        <v>26.931056213425812</v>
      </c>
      <c r="S328" s="12">
        <v>43.517133788157395</v>
      </c>
      <c r="T328" s="12">
        <v>25.169105809943531</v>
      </c>
      <c r="U328" s="12">
        <v>46.128532373805307</v>
      </c>
      <c r="V328" s="12">
        <v>60.051009816172694</v>
      </c>
      <c r="W328" s="12">
        <v>27.228719410466347</v>
      </c>
      <c r="X328" s="12">
        <v>49.700409381705185</v>
      </c>
      <c r="Y328" s="12">
        <v>32.749060960157991</v>
      </c>
      <c r="Z328" s="11">
        <v>110.00075125597412</v>
      </c>
      <c r="AA328" s="10">
        <v>61.589870216200872</v>
      </c>
      <c r="AB328" s="12">
        <v>91.822973042435123</v>
      </c>
      <c r="AC328" s="12">
        <v>52.051812280858989</v>
      </c>
      <c r="AD328" s="12">
        <v>72.37970340183233</v>
      </c>
      <c r="AE328" s="12">
        <v>68.647998270215425</v>
      </c>
      <c r="AF328" s="44">
        <v>71.418167429902013</v>
      </c>
      <c r="AG328" s="10">
        <v>69.368372888682302</v>
      </c>
      <c r="AH328" s="12">
        <v>104.90131293444361</v>
      </c>
      <c r="AI328" s="12">
        <v>98.113451297862355</v>
      </c>
      <c r="AJ328" s="12">
        <v>78.398130673443916</v>
      </c>
      <c r="AK328" s="12">
        <v>44.462179425132298</v>
      </c>
      <c r="AL328" s="11">
        <v>59.183977932834289</v>
      </c>
      <c r="AM328" s="10">
        <v>44.823411484515937</v>
      </c>
      <c r="AN328" s="12">
        <v>103.97248413079051</v>
      </c>
      <c r="AO328" s="12">
        <v>132.25744959726833</v>
      </c>
      <c r="AP328" s="11">
        <v>13.487112306447408</v>
      </c>
      <c r="AQ328" s="10">
        <v>75.599691934426048</v>
      </c>
      <c r="AR328" s="12">
        <v>105.93698628695051</v>
      </c>
      <c r="AS328" s="12">
        <v>60.346222055821585</v>
      </c>
      <c r="AT328" s="11">
        <v>145.91441649101517</v>
      </c>
      <c r="AU328" s="140">
        <v>50.795508615494242</v>
      </c>
    </row>
    <row r="329" spans="1:47" s="4" customFormat="1" ht="12.75">
      <c r="A329" s="7">
        <v>41213</v>
      </c>
      <c r="B329" s="10"/>
      <c r="C329" s="11">
        <v>79.873272429814108</v>
      </c>
      <c r="D329" s="10">
        <v>69.141239803117699</v>
      </c>
      <c r="E329" s="12">
        <v>60.651599269572863</v>
      </c>
      <c r="F329" s="12">
        <v>97.249268018961601</v>
      </c>
      <c r="G329" s="12">
        <v>78.762578743896967</v>
      </c>
      <c r="H329" s="12">
        <v>59.36001265295274</v>
      </c>
      <c r="I329" s="12">
        <v>86.797678049553454</v>
      </c>
      <c r="J329" s="12">
        <v>46.773184128209735</v>
      </c>
      <c r="K329" s="12">
        <v>96.266005785196427</v>
      </c>
      <c r="L329" s="11">
        <v>34.630143328648714</v>
      </c>
      <c r="M329" s="10">
        <v>97.857189276995669</v>
      </c>
      <c r="N329" s="12">
        <v>89.312807540242972</v>
      </c>
      <c r="O329" s="11">
        <v>67.660896688062493</v>
      </c>
      <c r="P329" s="10">
        <v>54.703013222657404</v>
      </c>
      <c r="Q329" s="12">
        <v>37.610675096453015</v>
      </c>
      <c r="R329" s="12">
        <v>27.394186806907161</v>
      </c>
      <c r="S329" s="12">
        <v>43.807602243289182</v>
      </c>
      <c r="T329" s="12">
        <v>25.5538815029714</v>
      </c>
      <c r="U329" s="12">
        <v>46.644660863207136</v>
      </c>
      <c r="V329" s="12">
        <v>60.193570156774577</v>
      </c>
      <c r="W329" s="12">
        <v>27.548190166514402</v>
      </c>
      <c r="X329" s="12">
        <v>49.82033109772712</v>
      </c>
      <c r="Y329" s="12">
        <v>32.929255059395317</v>
      </c>
      <c r="Z329" s="11">
        <v>111.7315447888613</v>
      </c>
      <c r="AA329" s="10">
        <v>61.738120234758895</v>
      </c>
      <c r="AB329" s="12">
        <v>90.24698534721432</v>
      </c>
      <c r="AC329" s="12">
        <v>51.49860988680053</v>
      </c>
      <c r="AD329" s="12">
        <v>73.406787072716057</v>
      </c>
      <c r="AE329" s="12">
        <v>69.579003303374833</v>
      </c>
      <c r="AF329" s="44">
        <v>71.855065152587983</v>
      </c>
      <c r="AG329" s="10">
        <v>70.835932283339289</v>
      </c>
      <c r="AH329" s="12">
        <v>107.60115932593264</v>
      </c>
      <c r="AI329" s="12">
        <v>98.905273534377073</v>
      </c>
      <c r="AJ329" s="12">
        <v>78.974906193934487</v>
      </c>
      <c r="AK329" s="12">
        <v>45.438705305245769</v>
      </c>
      <c r="AL329" s="11">
        <v>60.67301688027581</v>
      </c>
      <c r="AM329" s="10">
        <v>44.840072145245266</v>
      </c>
      <c r="AN329" s="12">
        <v>103.21943896240775</v>
      </c>
      <c r="AO329" s="12">
        <v>132.99738676791193</v>
      </c>
      <c r="AP329" s="11">
        <v>13.309976976530132</v>
      </c>
      <c r="AQ329" s="10">
        <v>75.273350463127855</v>
      </c>
      <c r="AR329" s="12">
        <v>102.85358016242097</v>
      </c>
      <c r="AS329" s="12">
        <v>59.495647808481266</v>
      </c>
      <c r="AT329" s="11">
        <v>148.21302047847976</v>
      </c>
      <c r="AU329" s="140">
        <v>51.488216676958864</v>
      </c>
    </row>
    <row r="330" spans="1:47" s="4" customFormat="1" ht="12.75">
      <c r="A330" s="7">
        <v>41243</v>
      </c>
      <c r="B330" s="10"/>
      <c r="C330" s="11">
        <v>79.135289736865403</v>
      </c>
      <c r="D330" s="10">
        <v>69.200993473548237</v>
      </c>
      <c r="E330" s="12">
        <v>61.028832960253531</v>
      </c>
      <c r="F330" s="12">
        <v>96.616600493150273</v>
      </c>
      <c r="G330" s="12">
        <v>79.615761234180056</v>
      </c>
      <c r="H330" s="12">
        <v>61.065902576985778</v>
      </c>
      <c r="I330" s="12">
        <v>86.811393491280043</v>
      </c>
      <c r="J330" s="12">
        <v>47.205565317185453</v>
      </c>
      <c r="K330" s="12">
        <v>97.250090261305587</v>
      </c>
      <c r="L330" s="11">
        <v>33.473807087893924</v>
      </c>
      <c r="M330" s="10">
        <v>99.896579571706681</v>
      </c>
      <c r="N330" s="12">
        <v>87.638880673662854</v>
      </c>
      <c r="O330" s="11">
        <v>66.607631747443435</v>
      </c>
      <c r="P330" s="10">
        <v>54.257274280352199</v>
      </c>
      <c r="Q330" s="12">
        <v>38.579593775267931</v>
      </c>
      <c r="R330" s="12">
        <v>27.782442267786017</v>
      </c>
      <c r="S330" s="12">
        <v>44.719250786760298</v>
      </c>
      <c r="T330" s="12">
        <v>25.604369490915602</v>
      </c>
      <c r="U330" s="12">
        <v>47.492320436103711</v>
      </c>
      <c r="V330" s="12">
        <v>60.822762947103492</v>
      </c>
      <c r="W330" s="12">
        <v>27.33499747897779</v>
      </c>
      <c r="X330" s="12">
        <v>51.633073761363072</v>
      </c>
      <c r="Y330" s="12">
        <v>32.087217296510005</v>
      </c>
      <c r="Z330" s="11">
        <v>111.2465801458883</v>
      </c>
      <c r="AA330" s="10">
        <v>62.557666391351589</v>
      </c>
      <c r="AB330" s="12">
        <v>86.348506698146366</v>
      </c>
      <c r="AC330" s="12">
        <v>51.115658134165677</v>
      </c>
      <c r="AD330" s="12">
        <v>72.740263360842221</v>
      </c>
      <c r="AE330" s="12">
        <v>70.175198589930446</v>
      </c>
      <c r="AF330" s="44">
        <v>69.022631921916272</v>
      </c>
      <c r="AG330" s="10">
        <v>71.428322236419177</v>
      </c>
      <c r="AH330" s="12">
        <v>108.01611393854338</v>
      </c>
      <c r="AI330" s="12">
        <v>97.959542159143737</v>
      </c>
      <c r="AJ330" s="12">
        <v>78.18403020418296</v>
      </c>
      <c r="AK330" s="12">
        <v>45.933437277329254</v>
      </c>
      <c r="AL330" s="11">
        <v>61.300667964964248</v>
      </c>
      <c r="AM330" s="10">
        <v>44.540012534821287</v>
      </c>
      <c r="AN330" s="12">
        <v>103.5688740889084</v>
      </c>
      <c r="AO330" s="12">
        <v>132.55932353043482</v>
      </c>
      <c r="AP330" s="11">
        <v>13.397592428469189</v>
      </c>
      <c r="AQ330" s="10">
        <v>74.130113087516335</v>
      </c>
      <c r="AR330" s="12">
        <v>104.68890447834789</v>
      </c>
      <c r="AS330" s="12">
        <v>59.125599852799091</v>
      </c>
      <c r="AT330" s="11">
        <v>144.46373246986352</v>
      </c>
      <c r="AU330" s="140">
        <v>51.091664964510421</v>
      </c>
    </row>
    <row r="331" spans="1:47" s="4" customFormat="1" ht="12.75">
      <c r="A331" s="7">
        <v>41274</v>
      </c>
      <c r="B331" s="10"/>
      <c r="C331" s="11">
        <v>79.275074287925179</v>
      </c>
      <c r="D331" s="10">
        <v>70.618840930627996</v>
      </c>
      <c r="E331" s="12">
        <v>61.573593372830452</v>
      </c>
      <c r="F331" s="12">
        <v>97.251870172603162</v>
      </c>
      <c r="G331" s="12">
        <v>78.257279840465216</v>
      </c>
      <c r="H331" s="12">
        <v>61.161130765755154</v>
      </c>
      <c r="I331" s="12">
        <v>87.012269010080146</v>
      </c>
      <c r="J331" s="12">
        <v>46.955299434608207</v>
      </c>
      <c r="K331" s="12">
        <v>96.641890652506419</v>
      </c>
      <c r="L331" s="11">
        <v>33.71319303661064</v>
      </c>
      <c r="M331" s="10">
        <v>101.27155961625382</v>
      </c>
      <c r="N331" s="12">
        <v>86.168932771487732</v>
      </c>
      <c r="O331" s="11">
        <v>67.948276676137397</v>
      </c>
      <c r="P331" s="10">
        <v>55.763490187788214</v>
      </c>
      <c r="Q331" s="12">
        <v>39.078522053200516</v>
      </c>
      <c r="R331" s="12">
        <v>28.57714616902577</v>
      </c>
      <c r="S331" s="12">
        <v>46.195417029344895</v>
      </c>
      <c r="T331" s="12">
        <v>26.326488069258001</v>
      </c>
      <c r="U331" s="12">
        <v>49.340216431174859</v>
      </c>
      <c r="V331" s="12">
        <v>62.138381526025114</v>
      </c>
      <c r="W331" s="12">
        <v>27.872406153546159</v>
      </c>
      <c r="X331" s="12">
        <v>52.503843447681952</v>
      </c>
      <c r="Y331" s="12">
        <v>32.835729257577476</v>
      </c>
      <c r="Z331" s="11">
        <v>108.7946991064952</v>
      </c>
      <c r="AA331" s="10">
        <v>63.407073484389961</v>
      </c>
      <c r="AB331" s="12">
        <v>85.799085580261703</v>
      </c>
      <c r="AC331" s="12">
        <v>51.115324654213502</v>
      </c>
      <c r="AD331" s="12">
        <v>76.009492887311765</v>
      </c>
      <c r="AE331" s="12">
        <v>71.138265910896422</v>
      </c>
      <c r="AF331" s="44">
        <v>70.349638931084556</v>
      </c>
      <c r="AG331" s="10">
        <v>71.902034759091663</v>
      </c>
      <c r="AH331" s="12">
        <v>109.76246427088296</v>
      </c>
      <c r="AI331" s="12">
        <v>97.80947670463118</v>
      </c>
      <c r="AJ331" s="12">
        <v>77.641935834097751</v>
      </c>
      <c r="AK331" s="12">
        <v>46.77248541768553</v>
      </c>
      <c r="AL331" s="11">
        <v>62.19225473905928</v>
      </c>
      <c r="AM331" s="10">
        <v>43.064874067701439</v>
      </c>
      <c r="AN331" s="12">
        <v>100.38558993321169</v>
      </c>
      <c r="AO331" s="12">
        <v>129.80534245915266</v>
      </c>
      <c r="AP331" s="11">
        <v>13.211099584310979</v>
      </c>
      <c r="AQ331" s="10">
        <v>75.262897901336572</v>
      </c>
      <c r="AR331" s="12">
        <v>104.71400542297391</v>
      </c>
      <c r="AS331" s="12">
        <v>58.192645323998924</v>
      </c>
      <c r="AT331" s="11">
        <v>142.86463885625875</v>
      </c>
      <c r="AU331" s="140">
        <v>52.499069443601265</v>
      </c>
    </row>
    <row r="332" spans="1:47" s="4" customFormat="1" ht="12.75">
      <c r="A332" s="7">
        <v>41305</v>
      </c>
      <c r="B332" s="10"/>
      <c r="C332" s="11">
        <v>78.995585664402455</v>
      </c>
      <c r="D332" s="10">
        <v>70.773555513637319</v>
      </c>
      <c r="E332" s="12">
        <v>62.511181480326918</v>
      </c>
      <c r="F332" s="12">
        <v>96.805900757540655</v>
      </c>
      <c r="G332" s="12">
        <v>78.390362541876343</v>
      </c>
      <c r="H332" s="12">
        <v>61.062338402018888</v>
      </c>
      <c r="I332" s="12">
        <v>87.127288166370988</v>
      </c>
      <c r="J332" s="12">
        <v>46.588915096435215</v>
      </c>
      <c r="K332" s="12">
        <v>96.85916857848936</v>
      </c>
      <c r="L332" s="11">
        <v>33.690982422132329</v>
      </c>
      <c r="M332" s="10">
        <v>102.63279522353524</v>
      </c>
      <c r="N332" s="12">
        <v>87.16768879782569</v>
      </c>
      <c r="O332" s="11">
        <v>66.55321372724822</v>
      </c>
      <c r="P332" s="10">
        <v>58.26942769017829</v>
      </c>
      <c r="Q332" s="12">
        <v>39.346955208581861</v>
      </c>
      <c r="R332" s="12">
        <v>29.084157681226337</v>
      </c>
      <c r="S332" s="12">
        <v>47.0240083105327</v>
      </c>
      <c r="T332" s="12">
        <v>26.929985949327545</v>
      </c>
      <c r="U332" s="12">
        <v>51.435317662068449</v>
      </c>
      <c r="V332" s="12">
        <v>62.83189731478268</v>
      </c>
      <c r="W332" s="12">
        <v>28.35838654459657</v>
      </c>
      <c r="X332" s="12">
        <v>53.043238143140151</v>
      </c>
      <c r="Y332" s="12">
        <v>32.939275125323022</v>
      </c>
      <c r="Z332" s="11">
        <v>107.51524151519003</v>
      </c>
      <c r="AA332" s="10">
        <v>65.102608869856951</v>
      </c>
      <c r="AB332" s="12">
        <v>86.282567439357734</v>
      </c>
      <c r="AC332" s="12">
        <v>50.299493818568841</v>
      </c>
      <c r="AD332" s="12">
        <v>76.734611604771416</v>
      </c>
      <c r="AE332" s="12">
        <v>73.165683990613658</v>
      </c>
      <c r="AF332" s="44">
        <v>72.382240726814189</v>
      </c>
      <c r="AG332" s="10">
        <v>72.251528439676676</v>
      </c>
      <c r="AH332" s="12">
        <v>111.82367338617058</v>
      </c>
      <c r="AI332" s="12">
        <v>97.629248997665186</v>
      </c>
      <c r="AJ332" s="12">
        <v>78.480296693753871</v>
      </c>
      <c r="AK332" s="12">
        <v>47.356064542122041</v>
      </c>
      <c r="AL332" s="11">
        <v>62.841469205563413</v>
      </c>
      <c r="AM332" s="10">
        <v>42.200778869897285</v>
      </c>
      <c r="AN332" s="12">
        <v>98.226448549707413</v>
      </c>
      <c r="AO332" s="12">
        <v>129.31387491453421</v>
      </c>
      <c r="AP332" s="11">
        <v>13.045910620225301</v>
      </c>
      <c r="AQ332" s="10">
        <v>74.769391033241519</v>
      </c>
      <c r="AR332" s="12">
        <v>106.26156474964429</v>
      </c>
      <c r="AS332" s="12">
        <v>57.551266915922817</v>
      </c>
      <c r="AT332" s="11">
        <v>142.50542413481546</v>
      </c>
      <c r="AU332" s="140">
        <v>52.410073307798669</v>
      </c>
    </row>
    <row r="333" spans="1:47" s="4" customFormat="1" ht="12.75">
      <c r="A333" s="7">
        <v>41333</v>
      </c>
      <c r="B333" s="10"/>
      <c r="C333" s="11">
        <v>79.154442009162182</v>
      </c>
      <c r="D333" s="10">
        <v>69.902005652210775</v>
      </c>
      <c r="E333" s="12">
        <v>62.761192396224509</v>
      </c>
      <c r="F333" s="12">
        <v>95.933764899324416</v>
      </c>
      <c r="G333" s="12">
        <v>77.879799950846817</v>
      </c>
      <c r="H333" s="12">
        <v>59.516296636147871</v>
      </c>
      <c r="I333" s="12">
        <v>86.4619678893241</v>
      </c>
      <c r="J333" s="12">
        <v>46.787520846820428</v>
      </c>
      <c r="K333" s="12">
        <v>95.882581804532833</v>
      </c>
      <c r="L333" s="11">
        <v>33.806570119825537</v>
      </c>
      <c r="M333" s="10">
        <v>101.61181150934024</v>
      </c>
      <c r="N333" s="12">
        <v>86.39091262934366</v>
      </c>
      <c r="O333" s="11">
        <v>66.163744407437804</v>
      </c>
      <c r="P333" s="10">
        <v>56.624874570231889</v>
      </c>
      <c r="Q333" s="12">
        <v>38.116348775948907</v>
      </c>
      <c r="R333" s="12">
        <v>28.322893118755584</v>
      </c>
      <c r="S333" s="12">
        <v>46.193539529673181</v>
      </c>
      <c r="T333" s="12">
        <v>26.063161700094401</v>
      </c>
      <c r="U333" s="12">
        <v>49.832406861167669</v>
      </c>
      <c r="V333" s="12">
        <v>62.441515112642534</v>
      </c>
      <c r="W333" s="12">
        <v>27.695879793033772</v>
      </c>
      <c r="X333" s="12">
        <v>51.984984198333052</v>
      </c>
      <c r="Y333" s="12">
        <v>32.691417522446656</v>
      </c>
      <c r="Z333" s="11">
        <v>107.22899516962836</v>
      </c>
      <c r="AA333" s="10">
        <v>65.404342115530895</v>
      </c>
      <c r="AB333" s="12">
        <v>84.035352235692002</v>
      </c>
      <c r="AC333" s="12">
        <v>50.114898001144248</v>
      </c>
      <c r="AD333" s="12">
        <v>75.545417479312817</v>
      </c>
      <c r="AE333" s="12">
        <v>73.42495282400165</v>
      </c>
      <c r="AF333" s="44">
        <v>70.031408800291601</v>
      </c>
      <c r="AG333" s="10">
        <v>72.29520906716138</v>
      </c>
      <c r="AH333" s="12">
        <v>111.45527796258396</v>
      </c>
      <c r="AI333" s="12">
        <v>98.367500049522349</v>
      </c>
      <c r="AJ333" s="12">
        <v>79.018794547880375</v>
      </c>
      <c r="AK333" s="12">
        <v>47.60735728138431</v>
      </c>
      <c r="AL333" s="11">
        <v>62.631588495197711</v>
      </c>
      <c r="AM333" s="10">
        <v>43.091960628872663</v>
      </c>
      <c r="AN333" s="12">
        <v>98.702117960733531</v>
      </c>
      <c r="AO333" s="12">
        <v>130.59611358152731</v>
      </c>
      <c r="AP333" s="11">
        <v>13.054350747632364</v>
      </c>
      <c r="AQ333" s="10">
        <v>74.507407326604536</v>
      </c>
      <c r="AR333" s="12">
        <v>105.53233619450384</v>
      </c>
      <c r="AS333" s="12">
        <v>57.853766691928413</v>
      </c>
      <c r="AT333" s="11">
        <v>143.07259838397167</v>
      </c>
      <c r="AU333" s="140">
        <v>52.500794934523064</v>
      </c>
    </row>
    <row r="334" spans="1:47" s="4" customFormat="1" ht="12.75">
      <c r="A334" s="7">
        <v>41362</v>
      </c>
      <c r="B334" s="10"/>
      <c r="C334" s="11">
        <v>78.64754774284161</v>
      </c>
      <c r="D334" s="10">
        <v>69.343842905354691</v>
      </c>
      <c r="E334" s="12">
        <v>62.626432192762159</v>
      </c>
      <c r="F334" s="12">
        <v>95.597935408284414</v>
      </c>
      <c r="G334" s="12">
        <v>78.846475893276121</v>
      </c>
      <c r="H334" s="12">
        <v>58.963302889709389</v>
      </c>
      <c r="I334" s="12">
        <v>85.073329688211402</v>
      </c>
      <c r="J334" s="12">
        <v>46.464618659616072</v>
      </c>
      <c r="K334" s="12">
        <v>94.5691235966639</v>
      </c>
      <c r="L334" s="11">
        <v>33.851141428708452</v>
      </c>
      <c r="M334" s="10">
        <v>101.77297889480934</v>
      </c>
      <c r="N334" s="12">
        <v>86.54547121758533</v>
      </c>
      <c r="O334" s="11">
        <v>66.009744656108566</v>
      </c>
      <c r="P334" s="10">
        <v>55.541888281170962</v>
      </c>
      <c r="Q334" s="12">
        <v>37.776325024691431</v>
      </c>
      <c r="R334" s="12">
        <v>28.322681370226952</v>
      </c>
      <c r="S334" s="12">
        <v>45.444036989073503</v>
      </c>
      <c r="T334" s="12">
        <v>25.565770277011364</v>
      </c>
      <c r="U334" s="12">
        <v>49.860481496114438</v>
      </c>
      <c r="V334" s="12">
        <v>62.217322508547227</v>
      </c>
      <c r="W334" s="12">
        <v>27.053189929608056</v>
      </c>
      <c r="X334" s="12">
        <v>50.676201514063592</v>
      </c>
      <c r="Y334" s="12">
        <v>33.138792773294014</v>
      </c>
      <c r="Z334" s="11">
        <v>106.99778555293345</v>
      </c>
      <c r="AA334" s="10">
        <v>64.794643283648981</v>
      </c>
      <c r="AB334" s="12">
        <v>84.331931893833072</v>
      </c>
      <c r="AC334" s="12">
        <v>50.113437537227512</v>
      </c>
      <c r="AD334" s="12">
        <v>75.155311408216747</v>
      </c>
      <c r="AE334" s="12">
        <v>74.197041021014215</v>
      </c>
      <c r="AF334" s="44">
        <v>70.292357168473131</v>
      </c>
      <c r="AG334" s="10">
        <v>72.27691874712481</v>
      </c>
      <c r="AH334" s="12">
        <v>111.62639162143795</v>
      </c>
      <c r="AI334" s="12">
        <v>100.18830564726451</v>
      </c>
      <c r="AJ334" s="12">
        <v>80.362728559727046</v>
      </c>
      <c r="AK334" s="12">
        <v>47.324136294805072</v>
      </c>
      <c r="AL334" s="11">
        <v>62.002633776916191</v>
      </c>
      <c r="AM334" s="10">
        <v>43.636002042374166</v>
      </c>
      <c r="AN334" s="12">
        <v>99.521523307819038</v>
      </c>
      <c r="AO334" s="12">
        <v>131.37160967761099</v>
      </c>
      <c r="AP334" s="11">
        <v>12.797585092050124</v>
      </c>
      <c r="AQ334" s="10">
        <v>74.378481448648742</v>
      </c>
      <c r="AR334" s="12">
        <v>103.67437833135354</v>
      </c>
      <c r="AS334" s="12">
        <v>57.356245760272486</v>
      </c>
      <c r="AT334" s="11">
        <v>143.87132872380016</v>
      </c>
      <c r="AU334" s="140">
        <v>52.508054179245676</v>
      </c>
    </row>
    <row r="335" spans="1:47" s="4" customFormat="1" ht="12.75">
      <c r="A335" s="7">
        <v>41394</v>
      </c>
      <c r="B335" s="10"/>
      <c r="C335" s="11">
        <v>79.842792899571805</v>
      </c>
      <c r="D335" s="10">
        <v>68.836820514558681</v>
      </c>
      <c r="E335" s="12">
        <v>64.009096183238043</v>
      </c>
      <c r="F335" s="12">
        <v>97.143898730769422</v>
      </c>
      <c r="G335" s="12">
        <v>80.022548237745127</v>
      </c>
      <c r="H335" s="12">
        <v>58.739829022804898</v>
      </c>
      <c r="I335" s="12">
        <v>84.903255836676578</v>
      </c>
      <c r="J335" s="12">
        <v>46.14309923509574</v>
      </c>
      <c r="K335" s="12">
        <v>93.250301694086929</v>
      </c>
      <c r="L335" s="11">
        <v>34.343794391837442</v>
      </c>
      <c r="M335" s="10">
        <v>101.86207018068976</v>
      </c>
      <c r="N335" s="12">
        <v>86.244424569808103</v>
      </c>
      <c r="O335" s="11">
        <v>66.785208068631917</v>
      </c>
      <c r="P335" s="10">
        <v>55.602970577411902</v>
      </c>
      <c r="Q335" s="12">
        <v>37.999281441782657</v>
      </c>
      <c r="R335" s="12">
        <v>28.824955824752202</v>
      </c>
      <c r="S335" s="12">
        <v>45.869761175536979</v>
      </c>
      <c r="T335" s="12">
        <v>25.320955216041941</v>
      </c>
      <c r="U335" s="12">
        <v>50.493167848869582</v>
      </c>
      <c r="V335" s="12">
        <v>63.067576851103077</v>
      </c>
      <c r="W335" s="12">
        <v>26.907214126231054</v>
      </c>
      <c r="X335" s="12">
        <v>50.810408598171186</v>
      </c>
      <c r="Y335" s="12">
        <v>33.306399383840883</v>
      </c>
      <c r="Z335" s="11">
        <v>106.9713405444587</v>
      </c>
      <c r="AA335" s="10">
        <v>66.153284360972862</v>
      </c>
      <c r="AB335" s="12">
        <v>86.287314252012379</v>
      </c>
      <c r="AC335" s="12">
        <v>50.889069985689936</v>
      </c>
      <c r="AD335" s="12">
        <v>75.971627347777797</v>
      </c>
      <c r="AE335" s="12">
        <v>74.908142672287113</v>
      </c>
      <c r="AF335" s="44">
        <v>72.189995587988093</v>
      </c>
      <c r="AG335" s="10">
        <v>73.496593570023265</v>
      </c>
      <c r="AH335" s="12">
        <v>110.57406472375777</v>
      </c>
      <c r="AI335" s="12">
        <v>100.08801684228665</v>
      </c>
      <c r="AJ335" s="12">
        <v>80.789781162679418</v>
      </c>
      <c r="AK335" s="12">
        <v>48.133550641085741</v>
      </c>
      <c r="AL335" s="11">
        <v>63.134513294740479</v>
      </c>
      <c r="AM335" s="10">
        <v>44.46944724048744</v>
      </c>
      <c r="AN335" s="12">
        <v>100.4753605957158</v>
      </c>
      <c r="AO335" s="12">
        <v>133.067328189965</v>
      </c>
      <c r="AP335" s="11">
        <v>12.869046415914131</v>
      </c>
      <c r="AQ335" s="10">
        <v>76.489803864268609</v>
      </c>
      <c r="AR335" s="12">
        <v>101.9614662534879</v>
      </c>
      <c r="AS335" s="12">
        <v>57.791957859827114</v>
      </c>
      <c r="AT335" s="11">
        <v>146.5421453628779</v>
      </c>
      <c r="AU335" s="140">
        <v>52.867627505320527</v>
      </c>
    </row>
    <row r="336" spans="1:47" s="4" customFormat="1" ht="12.75">
      <c r="A336" s="7">
        <v>41425</v>
      </c>
      <c r="B336" s="10"/>
      <c r="C336" s="11">
        <v>77.083319989451027</v>
      </c>
      <c r="D336" s="10">
        <v>69.189579983486794</v>
      </c>
      <c r="E336" s="12">
        <v>65.659321135999875</v>
      </c>
      <c r="F336" s="12">
        <v>95.823447995131843</v>
      </c>
      <c r="G336" s="12">
        <v>80.185945736072441</v>
      </c>
      <c r="H336" s="12">
        <v>59.155539845282199</v>
      </c>
      <c r="I336" s="12">
        <v>84.114588244514195</v>
      </c>
      <c r="J336" s="12">
        <v>45.306271497821115</v>
      </c>
      <c r="K336" s="12">
        <v>94.323770731686821</v>
      </c>
      <c r="L336" s="11">
        <v>34.545050743362161</v>
      </c>
      <c r="M336" s="10">
        <v>105.5268065078638</v>
      </c>
      <c r="N336" s="12">
        <v>84.819608239660013</v>
      </c>
      <c r="O336" s="11">
        <v>65.678273524809427</v>
      </c>
      <c r="P336" s="10">
        <v>56.204016583140195</v>
      </c>
      <c r="Q336" s="12">
        <v>38.308051293497819</v>
      </c>
      <c r="R336" s="12">
        <v>29.103227623768625</v>
      </c>
      <c r="S336" s="12">
        <v>46.569617176445519</v>
      </c>
      <c r="T336" s="12">
        <v>25.973049224183036</v>
      </c>
      <c r="U336" s="12">
        <v>50.747318801005278</v>
      </c>
      <c r="V336" s="12">
        <v>63.840467978014161</v>
      </c>
      <c r="W336" s="12">
        <v>27.141984410802976</v>
      </c>
      <c r="X336" s="12">
        <v>52.054205317744916</v>
      </c>
      <c r="Y336" s="12">
        <v>32.307599326073557</v>
      </c>
      <c r="Z336" s="11">
        <v>106.67996020655161</v>
      </c>
      <c r="AA336" s="10">
        <v>67.791832726002255</v>
      </c>
      <c r="AB336" s="12">
        <v>83.293251108309363</v>
      </c>
      <c r="AC336" s="12">
        <v>51.302082417129448</v>
      </c>
      <c r="AD336" s="12">
        <v>76.903474765313376</v>
      </c>
      <c r="AE336" s="12">
        <v>76.629539366851702</v>
      </c>
      <c r="AF336" s="44">
        <v>72.013451053155322</v>
      </c>
      <c r="AG336" s="10">
        <v>75.459787709937245</v>
      </c>
      <c r="AH336" s="12">
        <v>114.64917470178102</v>
      </c>
      <c r="AI336" s="12">
        <v>98.726265293338486</v>
      </c>
      <c r="AJ336" s="12">
        <v>79.53722666727262</v>
      </c>
      <c r="AK336" s="12">
        <v>49.209984583019825</v>
      </c>
      <c r="AL336" s="11">
        <v>66.233988736235062</v>
      </c>
      <c r="AM336" s="10">
        <v>42.043071660567335</v>
      </c>
      <c r="AN336" s="12">
        <v>97.879618943805085</v>
      </c>
      <c r="AO336" s="12">
        <v>127.64874229811039</v>
      </c>
      <c r="AP336" s="11">
        <v>12.889889062937726</v>
      </c>
      <c r="AQ336" s="10">
        <v>76.722864078230657</v>
      </c>
      <c r="AR336" s="12">
        <v>103.18958289008191</v>
      </c>
      <c r="AS336" s="12">
        <v>57.758675654263804</v>
      </c>
      <c r="AT336" s="11">
        <v>143.79426451733153</v>
      </c>
      <c r="AU336" s="140">
        <v>52.84977702534195</v>
      </c>
    </row>
    <row r="337" spans="1:47" s="4" customFormat="1" ht="12.75">
      <c r="A337" s="7">
        <v>41453</v>
      </c>
      <c r="B337" s="10"/>
      <c r="C337" s="11">
        <v>77.19743085207557</v>
      </c>
      <c r="D337" s="10">
        <v>68.731140239684777</v>
      </c>
      <c r="E337" s="12">
        <v>65.976441951508619</v>
      </c>
      <c r="F337" s="12">
        <v>94.692861197960255</v>
      </c>
      <c r="G337" s="12">
        <v>79.336825818930251</v>
      </c>
      <c r="H337" s="12">
        <v>58.81956381280655</v>
      </c>
      <c r="I337" s="12">
        <v>83.995808914376056</v>
      </c>
      <c r="J337" s="12">
        <v>45.004099328994791</v>
      </c>
      <c r="K337" s="12">
        <v>93.041650955890319</v>
      </c>
      <c r="L337" s="11">
        <v>34.566321945404724</v>
      </c>
      <c r="M337" s="10">
        <v>105.75493079036032</v>
      </c>
      <c r="N337" s="12">
        <v>84.483514890812941</v>
      </c>
      <c r="O337" s="11">
        <v>65.362382318960115</v>
      </c>
      <c r="P337" s="10">
        <v>55.492308519006684</v>
      </c>
      <c r="Q337" s="12">
        <v>37.463360515665407</v>
      </c>
      <c r="R337" s="12">
        <v>28.469328377059021</v>
      </c>
      <c r="S337" s="12">
        <v>45.721241163435536</v>
      </c>
      <c r="T337" s="12">
        <v>25.635404711946048</v>
      </c>
      <c r="U337" s="12">
        <v>49.91561451049018</v>
      </c>
      <c r="V337" s="12">
        <v>63.264349696067868</v>
      </c>
      <c r="W337" s="12">
        <v>26.841701014618067</v>
      </c>
      <c r="X337" s="12">
        <v>52.212820587903899</v>
      </c>
      <c r="Y337" s="12">
        <v>32.114476668452433</v>
      </c>
      <c r="Z337" s="11">
        <v>107.24145326905281</v>
      </c>
      <c r="AA337" s="10">
        <v>68.643238550814061</v>
      </c>
      <c r="AB337" s="12">
        <v>82.898174946210943</v>
      </c>
      <c r="AC337" s="12">
        <v>51.547527430703646</v>
      </c>
      <c r="AD337" s="12">
        <v>75.342205930500512</v>
      </c>
      <c r="AE337" s="12">
        <v>76.728369008822654</v>
      </c>
      <c r="AF337" s="44">
        <v>70.794761539635871</v>
      </c>
      <c r="AG337" s="10">
        <v>75.743073322651313</v>
      </c>
      <c r="AH337" s="12">
        <v>114.63340490670831</v>
      </c>
      <c r="AI337" s="12">
        <v>98.488107417996318</v>
      </c>
      <c r="AJ337" s="12">
        <v>79.085332176816408</v>
      </c>
      <c r="AK337" s="12">
        <v>49.596051530996519</v>
      </c>
      <c r="AL337" s="11">
        <v>66.735165949891041</v>
      </c>
      <c r="AM337" s="10">
        <v>42.60089806009033</v>
      </c>
      <c r="AN337" s="12">
        <v>98.746400439504015</v>
      </c>
      <c r="AO337" s="12">
        <v>128.61737890494726</v>
      </c>
      <c r="AP337" s="11">
        <v>12.838571231621906</v>
      </c>
      <c r="AQ337" s="10">
        <v>76.737380606983393</v>
      </c>
      <c r="AR337" s="12">
        <v>102.95342760718094</v>
      </c>
      <c r="AS337" s="12">
        <v>57.749598052905782</v>
      </c>
      <c r="AT337" s="11">
        <v>145.05743097986081</v>
      </c>
      <c r="AU337" s="140">
        <v>52.706588780324445</v>
      </c>
    </row>
    <row r="338" spans="1:47" s="4" customFormat="1" ht="12.75">
      <c r="A338" s="7">
        <v>41486</v>
      </c>
      <c r="B338" s="10"/>
      <c r="C338" s="11">
        <v>75.43817011393979</v>
      </c>
      <c r="D338" s="10">
        <v>68.197526616753777</v>
      </c>
      <c r="E338" s="12">
        <v>66.352515112109046</v>
      </c>
      <c r="F338" s="12">
        <v>93.351334741883534</v>
      </c>
      <c r="G338" s="12">
        <v>80.293756686603089</v>
      </c>
      <c r="H338" s="12">
        <v>58.693761387612021</v>
      </c>
      <c r="I338" s="12">
        <v>83.540119391058326</v>
      </c>
      <c r="J338" s="12">
        <v>44.949030342332833</v>
      </c>
      <c r="K338" s="12">
        <v>93.037804654421237</v>
      </c>
      <c r="L338" s="11">
        <v>34.757316448002733</v>
      </c>
      <c r="M338" s="10">
        <v>106.30725956169064</v>
      </c>
      <c r="N338" s="12">
        <v>84.269236331205377</v>
      </c>
      <c r="O338" s="11">
        <v>64.43384587965005</v>
      </c>
      <c r="P338" s="10">
        <v>55.228206462898065</v>
      </c>
      <c r="Q338" s="12">
        <v>37.75351029141973</v>
      </c>
      <c r="R338" s="12">
        <v>28.624459511672157</v>
      </c>
      <c r="S338" s="12">
        <v>46.006855272440006</v>
      </c>
      <c r="T338" s="12">
        <v>25.677998615544546</v>
      </c>
      <c r="U338" s="12">
        <v>50.444488579612297</v>
      </c>
      <c r="V338" s="12">
        <v>64.028977066362842</v>
      </c>
      <c r="W338" s="12">
        <v>26.640123667162818</v>
      </c>
      <c r="X338" s="12">
        <v>52.87062028152998</v>
      </c>
      <c r="Y338" s="12">
        <v>31.607490191788575</v>
      </c>
      <c r="Z338" s="11">
        <v>106.66387677739347</v>
      </c>
      <c r="AA338" s="10">
        <v>69.350322780844493</v>
      </c>
      <c r="AB338" s="12">
        <v>81.589527696458987</v>
      </c>
      <c r="AC338" s="12">
        <v>51.789318948519714</v>
      </c>
      <c r="AD338" s="12">
        <v>75.987189084673048</v>
      </c>
      <c r="AE338" s="12">
        <v>77.141723024329622</v>
      </c>
      <c r="AF338" s="44">
        <v>70.317952691477089</v>
      </c>
      <c r="AG338" s="10">
        <v>75.955156751667189</v>
      </c>
      <c r="AH338" s="12">
        <v>112.43664209397114</v>
      </c>
      <c r="AI338" s="12">
        <v>98.408860605680985</v>
      </c>
      <c r="AJ338" s="12">
        <v>78.985920057287089</v>
      </c>
      <c r="AK338" s="12">
        <v>49.820417606378292</v>
      </c>
      <c r="AL338" s="11">
        <v>67.236960797898007</v>
      </c>
      <c r="AM338" s="10">
        <v>42.011145183263828</v>
      </c>
      <c r="AN338" s="12">
        <v>98.691075588759574</v>
      </c>
      <c r="AO338" s="12">
        <v>128.56305807523898</v>
      </c>
      <c r="AP338" s="11">
        <v>12.874294773442973</v>
      </c>
      <c r="AQ338" s="10">
        <v>75.958903859835587</v>
      </c>
      <c r="AR338" s="12">
        <v>102.4595967721438</v>
      </c>
      <c r="AS338" s="12">
        <v>57.335223117501876</v>
      </c>
      <c r="AT338" s="11">
        <v>144.29533156903298</v>
      </c>
      <c r="AU338" s="140">
        <v>51.899424539321146</v>
      </c>
    </row>
    <row r="339" spans="1:47" s="4" customFormat="1" ht="12.75">
      <c r="A339" s="7">
        <v>41516</v>
      </c>
      <c r="B339" s="10"/>
      <c r="C339" s="11">
        <v>74.750807610807058</v>
      </c>
      <c r="D339" s="10">
        <v>68.092291384173464</v>
      </c>
      <c r="E339" s="12">
        <v>67.052070422629399</v>
      </c>
      <c r="F339" s="12">
        <v>93.192938544314458</v>
      </c>
      <c r="G339" s="12">
        <v>80.232337593827765</v>
      </c>
      <c r="H339" s="12">
        <v>58.389458900247313</v>
      </c>
      <c r="I339" s="12">
        <v>83.326390393936407</v>
      </c>
      <c r="J339" s="12">
        <v>44.898640261419523</v>
      </c>
      <c r="K339" s="12">
        <v>93.500282737040948</v>
      </c>
      <c r="L339" s="11">
        <v>35.481092302281354</v>
      </c>
      <c r="M339" s="10">
        <v>106.64454362851544</v>
      </c>
      <c r="N339" s="12">
        <v>83.729864470819479</v>
      </c>
      <c r="O339" s="11">
        <v>63.906193900785858</v>
      </c>
      <c r="P339" s="10">
        <v>55.901710272462559</v>
      </c>
      <c r="Q339" s="12">
        <v>38.271600254952183</v>
      </c>
      <c r="R339" s="12">
        <v>29.207302477613773</v>
      </c>
      <c r="S339" s="12">
        <v>46.430311869772098</v>
      </c>
      <c r="T339" s="12">
        <v>25.771017533614788</v>
      </c>
      <c r="U339" s="12">
        <v>50.873005089056875</v>
      </c>
      <c r="V339" s="12">
        <v>64.072054160534563</v>
      </c>
      <c r="W339" s="12">
        <v>26.723373215938263</v>
      </c>
      <c r="X339" s="12">
        <v>53.091203734535483</v>
      </c>
      <c r="Y339" s="12">
        <v>32.006886778380156</v>
      </c>
      <c r="Z339" s="11">
        <v>106.64992942554015</v>
      </c>
      <c r="AA339" s="10">
        <v>70.176150055992608</v>
      </c>
      <c r="AB339" s="12">
        <v>80.905276635970196</v>
      </c>
      <c r="AC339" s="12">
        <v>51.907667226055388</v>
      </c>
      <c r="AD339" s="12">
        <v>77.92362355828466</v>
      </c>
      <c r="AE339" s="12">
        <v>76.391523096871779</v>
      </c>
      <c r="AF339" s="44">
        <v>70.686262788938208</v>
      </c>
      <c r="AG339" s="10">
        <v>76.181284735904057</v>
      </c>
      <c r="AH339" s="12">
        <v>111.8191136930682</v>
      </c>
      <c r="AI339" s="12">
        <v>97.434000798798365</v>
      </c>
      <c r="AJ339" s="12">
        <v>78.112014496972975</v>
      </c>
      <c r="AK339" s="12">
        <v>49.949500751107301</v>
      </c>
      <c r="AL339" s="11">
        <v>67.413494395899519</v>
      </c>
      <c r="AM339" s="10">
        <v>41.395505315865613</v>
      </c>
      <c r="AN339" s="12">
        <v>98.768565236873698</v>
      </c>
      <c r="AO339" s="12">
        <v>126.16476859029622</v>
      </c>
      <c r="AP339" s="11">
        <v>12.996779571262703</v>
      </c>
      <c r="AQ339" s="10">
        <v>76.218305478501819</v>
      </c>
      <c r="AR339" s="12">
        <v>104.224358001718</v>
      </c>
      <c r="AS339" s="12">
        <v>56.982378737167373</v>
      </c>
      <c r="AT339" s="11">
        <v>142.48929962571381</v>
      </c>
      <c r="AU339" s="140">
        <v>52.586939885985998</v>
      </c>
    </row>
    <row r="340" spans="1:47" s="4" customFormat="1" ht="12.75">
      <c r="A340" s="7">
        <v>41547</v>
      </c>
      <c r="B340" s="10"/>
      <c r="C340" s="11">
        <v>74.59288942963174</v>
      </c>
      <c r="D340" s="10">
        <v>68.099732944179948</v>
      </c>
      <c r="E340" s="12">
        <v>67.197162926657896</v>
      </c>
      <c r="F340" s="12">
        <v>93.534279292541925</v>
      </c>
      <c r="G340" s="12">
        <v>81.256144642593682</v>
      </c>
      <c r="H340" s="12">
        <v>59.081586017033139</v>
      </c>
      <c r="I340" s="12">
        <v>83.735447874174</v>
      </c>
      <c r="J340" s="12">
        <v>45.507293579205836</v>
      </c>
      <c r="K340" s="12">
        <v>95.085081706031914</v>
      </c>
      <c r="L340" s="11">
        <v>34.803019608090722</v>
      </c>
      <c r="M340" s="10">
        <v>108.27720179079063</v>
      </c>
      <c r="N340" s="12">
        <v>82.776959015024786</v>
      </c>
      <c r="O340" s="11">
        <v>64.178039433596638</v>
      </c>
      <c r="P340" s="10">
        <v>54.717604682173736</v>
      </c>
      <c r="Q340" s="12">
        <v>37.702680198285485</v>
      </c>
      <c r="R340" s="12">
        <v>28.917216459950513</v>
      </c>
      <c r="S340" s="12">
        <v>45.896321400760861</v>
      </c>
      <c r="T340" s="12">
        <v>25.242671195053006</v>
      </c>
      <c r="U340" s="12">
        <v>49.817686777283249</v>
      </c>
      <c r="V340" s="12">
        <v>64.500189565410523</v>
      </c>
      <c r="W340" s="12">
        <v>26.166008609836599</v>
      </c>
      <c r="X340" s="12">
        <v>51.881031854707324</v>
      </c>
      <c r="Y340" s="12">
        <v>31.492893466838456</v>
      </c>
      <c r="Z340" s="11">
        <v>107.20976091186358</v>
      </c>
      <c r="AA340" s="10">
        <v>70.198027767675327</v>
      </c>
      <c r="AB340" s="12">
        <v>78.600220580328767</v>
      </c>
      <c r="AC340" s="12">
        <v>51.948729861432497</v>
      </c>
      <c r="AD340" s="12">
        <v>77.92376637281599</v>
      </c>
      <c r="AE340" s="12">
        <v>76.293067011751901</v>
      </c>
      <c r="AF340" s="44">
        <v>70.261077888991423</v>
      </c>
      <c r="AG340" s="10">
        <v>76.333131742346012</v>
      </c>
      <c r="AH340" s="12">
        <v>113.51886058804637</v>
      </c>
      <c r="AI340" s="12">
        <v>96.899405571276233</v>
      </c>
      <c r="AJ340" s="12">
        <v>77.631349196044823</v>
      </c>
      <c r="AK340" s="12">
        <v>50.013240234464881</v>
      </c>
      <c r="AL340" s="11">
        <v>67.45637262063417</v>
      </c>
      <c r="AM340" s="10">
        <v>40.326043709343196</v>
      </c>
      <c r="AN340" s="12">
        <v>98.333321752570171</v>
      </c>
      <c r="AO340" s="12">
        <v>124.47936717632892</v>
      </c>
      <c r="AP340" s="11">
        <v>13.17326485198477</v>
      </c>
      <c r="AQ340" s="10">
        <v>76.700786177683824</v>
      </c>
      <c r="AR340" s="12">
        <v>103.71009465014069</v>
      </c>
      <c r="AS340" s="12">
        <v>56.438563593074257</v>
      </c>
      <c r="AT340" s="11">
        <v>140.63556656545845</v>
      </c>
      <c r="AU340" s="140">
        <v>52.597709757253831</v>
      </c>
    </row>
    <row r="341" spans="1:47" s="4" customFormat="1" ht="12.75">
      <c r="A341" s="7">
        <v>41578</v>
      </c>
      <c r="B341" s="10"/>
      <c r="C341" s="11">
        <v>74.913368920954554</v>
      </c>
      <c r="D341" s="10">
        <v>68.58042262060016</v>
      </c>
      <c r="E341" s="12">
        <v>67.951013686075768</v>
      </c>
      <c r="F341" s="12">
        <v>93.256213175082465</v>
      </c>
      <c r="G341" s="12">
        <v>81.183621349221653</v>
      </c>
      <c r="H341" s="12">
        <v>59.450606179955301</v>
      </c>
      <c r="I341" s="12">
        <v>83.985330422555066</v>
      </c>
      <c r="J341" s="12">
        <v>44.594030591886053</v>
      </c>
      <c r="K341" s="12">
        <v>93.157068090705451</v>
      </c>
      <c r="L341" s="11">
        <v>35.359796573838899</v>
      </c>
      <c r="M341" s="10">
        <v>106.2955029503254</v>
      </c>
      <c r="N341" s="12">
        <v>82.513436686585877</v>
      </c>
      <c r="O341" s="11">
        <v>64.296810968863809</v>
      </c>
      <c r="P341" s="10">
        <v>54.123943110543927</v>
      </c>
      <c r="Q341" s="12">
        <v>37.789949648135483</v>
      </c>
      <c r="R341" s="12">
        <v>29.105637625781362</v>
      </c>
      <c r="S341" s="12">
        <v>45.980984109081597</v>
      </c>
      <c r="T341" s="12">
        <v>24.990089152116926</v>
      </c>
      <c r="U341" s="12">
        <v>49.511590712885592</v>
      </c>
      <c r="V341" s="12">
        <v>65.10439098392699</v>
      </c>
      <c r="W341" s="12">
        <v>25.940590628320937</v>
      </c>
      <c r="X341" s="12">
        <v>51.286620009659053</v>
      </c>
      <c r="Y341" s="12">
        <v>31.529164713083286</v>
      </c>
      <c r="Z341" s="77">
        <v>108.02389920099841</v>
      </c>
      <c r="AA341" s="10">
        <v>71.65431077233427</v>
      </c>
      <c r="AB341" s="12">
        <v>79.010654818580434</v>
      </c>
      <c r="AC341" s="12">
        <v>52.080818524895712</v>
      </c>
      <c r="AD341" s="12">
        <v>79.290406952916001</v>
      </c>
      <c r="AE341" s="12">
        <v>76.984958787025931</v>
      </c>
      <c r="AF341" s="44">
        <v>71.739211141895893</v>
      </c>
      <c r="AG341" s="10">
        <v>77.765114054979435</v>
      </c>
      <c r="AH341" s="12">
        <v>113.57379277783875</v>
      </c>
      <c r="AI341" s="12">
        <v>96.37564662731819</v>
      </c>
      <c r="AJ341" s="12">
        <v>77.294171475694654</v>
      </c>
      <c r="AK341" s="12">
        <v>50.848634852799698</v>
      </c>
      <c r="AL341" s="11">
        <v>68.567548061048726</v>
      </c>
      <c r="AM341" s="10">
        <v>40.520609933657717</v>
      </c>
      <c r="AN341" s="12">
        <v>96.922474344089949</v>
      </c>
      <c r="AO341" s="12">
        <v>124.99843911775477</v>
      </c>
      <c r="AP341" s="11">
        <v>13.281276962660311</v>
      </c>
      <c r="AQ341" s="10">
        <v>77.069161718313069</v>
      </c>
      <c r="AR341" s="12">
        <v>102.66909757940891</v>
      </c>
      <c r="AS341" s="12">
        <v>56.694880763108522</v>
      </c>
      <c r="AT341" s="11">
        <v>140.07174390362738</v>
      </c>
      <c r="AU341" s="140">
        <v>52.756538588010613</v>
      </c>
    </row>
    <row r="342" spans="1:47" s="4" customFormat="1" ht="12.75">
      <c r="A342" s="7">
        <v>41607</v>
      </c>
      <c r="B342" s="10"/>
      <c r="C342" s="11">
        <v>73.338508978715581</v>
      </c>
      <c r="D342" s="10">
        <v>69.22663501840259</v>
      </c>
      <c r="E342" s="12">
        <v>66.726565404487559</v>
      </c>
      <c r="F342" s="12">
        <v>91.005273654232198</v>
      </c>
      <c r="G342" s="12">
        <v>81.531537092893942</v>
      </c>
      <c r="H342" s="12">
        <v>60.163358227437335</v>
      </c>
      <c r="I342" s="12">
        <v>83.549522076153664</v>
      </c>
      <c r="J342" s="12">
        <v>43.812632093632089</v>
      </c>
      <c r="K342" s="12">
        <v>93.722112626666913</v>
      </c>
      <c r="L342" s="11">
        <v>34.035570793250862</v>
      </c>
      <c r="M342" s="10">
        <v>107.35706654613357</v>
      </c>
      <c r="N342" s="12">
        <v>83.088301337460663</v>
      </c>
      <c r="O342" s="11">
        <v>63.824819873649133</v>
      </c>
      <c r="P342" s="10">
        <v>53.108055637459103</v>
      </c>
      <c r="Q342" s="12">
        <v>37.610388530516012</v>
      </c>
      <c r="R342" s="12">
        <v>28.641152852358783</v>
      </c>
      <c r="S342" s="12">
        <v>45.802324474036467</v>
      </c>
      <c r="T342" s="12">
        <v>24.762734912585305</v>
      </c>
      <c r="U342" s="12">
        <v>48.865964137004248</v>
      </c>
      <c r="V342" s="12">
        <v>65.240003868989277</v>
      </c>
      <c r="W342" s="12">
        <v>25.537480662454094</v>
      </c>
      <c r="X342" s="12">
        <v>51.471009524646171</v>
      </c>
      <c r="Y342" s="12">
        <v>30.743165516613384</v>
      </c>
      <c r="Z342" s="77">
        <v>107.50624228499986</v>
      </c>
      <c r="AA342" s="10">
        <v>70.688000088360837</v>
      </c>
      <c r="AB342" s="12">
        <v>78.616804480902445</v>
      </c>
      <c r="AC342" s="12">
        <v>51.872646923559508</v>
      </c>
      <c r="AD342" s="12">
        <v>80.167199775152255</v>
      </c>
      <c r="AE342" s="12">
        <v>76.477696312696253</v>
      </c>
      <c r="AF342" s="44">
        <v>71.369245567667448</v>
      </c>
      <c r="AG342" s="10">
        <v>76.948214215187619</v>
      </c>
      <c r="AH342" s="12">
        <v>113.80018097453124</v>
      </c>
      <c r="AI342" s="12">
        <v>96.812954134851168</v>
      </c>
      <c r="AJ342" s="12">
        <v>76.948042159686892</v>
      </c>
      <c r="AK342" s="12">
        <v>50.35194831823032</v>
      </c>
      <c r="AL342" s="11">
        <v>68.1021881464236</v>
      </c>
      <c r="AM342" s="10">
        <v>39.184338892393392</v>
      </c>
      <c r="AN342" s="12">
        <v>96.91319378275125</v>
      </c>
      <c r="AO342" s="12">
        <v>123.46523292224252</v>
      </c>
      <c r="AP342" s="11">
        <v>13.461594356230764</v>
      </c>
      <c r="AQ342" s="10">
        <v>76.547469211354851</v>
      </c>
      <c r="AR342" s="12">
        <v>103.02108161573744</v>
      </c>
      <c r="AS342" s="12">
        <v>57.157151005907593</v>
      </c>
      <c r="AT342" s="11">
        <v>138.98038186246194</v>
      </c>
      <c r="AU342" s="12">
        <v>53.206524562315529</v>
      </c>
    </row>
    <row r="343" spans="1:47" s="4" customFormat="1" ht="12.75">
      <c r="A343" s="7">
        <v>41639</v>
      </c>
      <c r="B343" s="10"/>
      <c r="C343" s="11">
        <v>73.013649180307908</v>
      </c>
      <c r="D343" s="10">
        <v>70.008100566939575</v>
      </c>
      <c r="E343" s="12">
        <v>66.83330142372121</v>
      </c>
      <c r="F343" s="12">
        <v>91.648297442895796</v>
      </c>
      <c r="G343" s="12">
        <v>81.247454356764081</v>
      </c>
      <c r="H343" s="12">
        <v>60.438331910791888</v>
      </c>
      <c r="I343" s="12">
        <v>83.087250389732631</v>
      </c>
      <c r="J343" s="12">
        <v>43.785795225005863</v>
      </c>
      <c r="K343" s="12">
        <v>94.191016477023055</v>
      </c>
      <c r="L343" s="11">
        <v>33.742302036002428</v>
      </c>
      <c r="M343" s="10">
        <v>107.60205479479433</v>
      </c>
      <c r="N343" s="12">
        <v>82.671235013900144</v>
      </c>
      <c r="O343" s="11">
        <v>62.967288115994876</v>
      </c>
      <c r="P343" s="10">
        <v>53.434698930342975</v>
      </c>
      <c r="Q343" s="12">
        <v>37.459019698638862</v>
      </c>
      <c r="R343" s="12">
        <v>28.570014760821138</v>
      </c>
      <c r="S343" s="12">
        <v>45.388889734473175</v>
      </c>
      <c r="T343" s="12">
        <v>24.648640389708095</v>
      </c>
      <c r="U343" s="12">
        <v>49.025552769488165</v>
      </c>
      <c r="V343" s="12">
        <v>64.644260060260322</v>
      </c>
      <c r="W343" s="12">
        <v>25.584432308796423</v>
      </c>
      <c r="X343" s="12">
        <v>50.562244336845282</v>
      </c>
      <c r="Y343" s="12">
        <v>30.859970155905064</v>
      </c>
      <c r="Z343" s="77">
        <v>107.42702555330112</v>
      </c>
      <c r="AA343" s="10">
        <v>71.246089217963302</v>
      </c>
      <c r="AB343" s="12">
        <v>77.776272328728382</v>
      </c>
      <c r="AC343" s="12">
        <v>52.485481616852759</v>
      </c>
      <c r="AD343" s="12">
        <v>79.920729354662498</v>
      </c>
      <c r="AE343" s="12">
        <v>76.720763791159442</v>
      </c>
      <c r="AF343" s="44">
        <v>71.626260175276911</v>
      </c>
      <c r="AG343" s="10">
        <v>77.011999760736671</v>
      </c>
      <c r="AH343" s="12">
        <v>115.43254094950458</v>
      </c>
      <c r="AI343" s="12">
        <v>96.934415732669166</v>
      </c>
      <c r="AJ343" s="12">
        <v>77.050492891217544</v>
      </c>
      <c r="AK343" s="12">
        <v>50.136223264366123</v>
      </c>
      <c r="AL343" s="11">
        <v>68.016670468573366</v>
      </c>
      <c r="AM343" s="10">
        <v>38.330687661645044</v>
      </c>
      <c r="AN343" s="12">
        <v>95.631043398569034</v>
      </c>
      <c r="AO343" s="12">
        <v>122.58661909162525</v>
      </c>
      <c r="AP343" s="11">
        <v>13.425979873155134</v>
      </c>
      <c r="AQ343" s="10">
        <v>76.830438021302399</v>
      </c>
      <c r="AR343" s="12">
        <v>103.08123229434455</v>
      </c>
      <c r="AS343" s="12">
        <v>57.034896104194132</v>
      </c>
      <c r="AT343" s="11">
        <v>137.46037774848409</v>
      </c>
      <c r="AU343" s="12">
        <v>53.266140902797154</v>
      </c>
    </row>
    <row r="344" spans="1:47" s="4" customFormat="1" ht="12.75">
      <c r="A344" s="7">
        <v>41670</v>
      </c>
      <c r="B344" s="10"/>
      <c r="C344" s="11">
        <v>74.20091505752417</v>
      </c>
      <c r="D344" s="10">
        <v>69.754169899453473</v>
      </c>
      <c r="E344" s="12">
        <v>67.599844258255686</v>
      </c>
      <c r="F344" s="12">
        <v>95.169772095515981</v>
      </c>
      <c r="G344" s="12">
        <v>81.897942828505137</v>
      </c>
      <c r="H344" s="12">
        <v>61.905961576761783</v>
      </c>
      <c r="I344" s="12">
        <v>83.89516399884775</v>
      </c>
      <c r="J344" s="12">
        <v>45.547486149159923</v>
      </c>
      <c r="K344" s="12">
        <v>96.841706629657182</v>
      </c>
      <c r="L344" s="11">
        <v>33.443882082978924</v>
      </c>
      <c r="M344" s="10">
        <v>111.30775115794798</v>
      </c>
      <c r="N344" s="12">
        <v>82.091274774332106</v>
      </c>
      <c r="O344" s="11">
        <v>64.189020413581019</v>
      </c>
      <c r="P344" s="10">
        <v>53.278475183932173</v>
      </c>
      <c r="Q344" s="12">
        <v>37.558844007182408</v>
      </c>
      <c r="R344" s="12">
        <v>28.852884709679898</v>
      </c>
      <c r="S344" s="12">
        <v>46.12764600334765</v>
      </c>
      <c r="T344" s="12">
        <v>24.723661485369131</v>
      </c>
      <c r="U344" s="12">
        <v>49.186110550342846</v>
      </c>
      <c r="V344" s="12">
        <v>65.489273584990613</v>
      </c>
      <c r="W344" s="12">
        <v>25.565598311774512</v>
      </c>
      <c r="X344" s="12">
        <v>50.221746286896639</v>
      </c>
      <c r="Y344" s="12">
        <v>30.813907596847322</v>
      </c>
      <c r="Z344" s="77">
        <v>109.21382856174284</v>
      </c>
      <c r="AA344" s="10">
        <v>72.129333320084072</v>
      </c>
      <c r="AB344" s="12">
        <v>77.956416570682549</v>
      </c>
      <c r="AC344" s="12">
        <v>52.873150333781069</v>
      </c>
      <c r="AD344" s="12">
        <v>78.358002384993227</v>
      </c>
      <c r="AE344" s="12">
        <v>76.43918857132401</v>
      </c>
      <c r="AF344" s="44">
        <v>71.630550639028328</v>
      </c>
      <c r="AG344" s="10">
        <v>77.225960991925817</v>
      </c>
      <c r="AH344" s="12">
        <v>116.64584204550175</v>
      </c>
      <c r="AI344" s="12">
        <v>96.645908147095099</v>
      </c>
      <c r="AJ344" s="12">
        <v>76.809470323404042</v>
      </c>
      <c r="AK344" s="12">
        <v>50.263844835474437</v>
      </c>
      <c r="AL344" s="11">
        <v>68.163046473971278</v>
      </c>
      <c r="AM344" s="10">
        <v>39.144940451821519</v>
      </c>
      <c r="AN344" s="12">
        <v>96.344835594208305</v>
      </c>
      <c r="AO344" s="12">
        <v>124.1112924472183</v>
      </c>
      <c r="AP344" s="11">
        <v>13.54594933843706</v>
      </c>
      <c r="AQ344" s="10">
        <v>77.297583048033644</v>
      </c>
      <c r="AR344" s="12">
        <v>104.15014901020324</v>
      </c>
      <c r="AS344" s="12">
        <v>56.655945780507835</v>
      </c>
      <c r="AT344" s="11">
        <v>139.64177594804934</v>
      </c>
      <c r="AU344" s="12">
        <v>53.725324878895364</v>
      </c>
    </row>
    <row r="345" spans="1:47" s="4" customFormat="1" ht="12.75">
      <c r="A345" s="7">
        <v>41698</v>
      </c>
      <c r="B345" s="10"/>
      <c r="C345" s="11">
        <v>74.025507786457936</v>
      </c>
      <c r="D345" s="10">
        <v>70.042645032597378</v>
      </c>
      <c r="E345" s="12">
        <v>67.914383603842779</v>
      </c>
      <c r="F345" s="12">
        <v>95.476306624598266</v>
      </c>
      <c r="G345" s="12">
        <v>83.010090238367368</v>
      </c>
      <c r="H345" s="12">
        <v>63.352965518451612</v>
      </c>
      <c r="I345" s="12">
        <v>85.957197264983591</v>
      </c>
      <c r="J345" s="12">
        <v>46.139611263873846</v>
      </c>
      <c r="K345" s="12">
        <v>98.943856850269711</v>
      </c>
      <c r="L345" s="11">
        <v>32.970803427505082</v>
      </c>
      <c r="M345" s="10">
        <v>113.93362232919446</v>
      </c>
      <c r="N345" s="12">
        <v>81.243936934172993</v>
      </c>
      <c r="O345" s="11">
        <v>64.698645241398722</v>
      </c>
      <c r="P345" s="10">
        <v>52.888518393011196</v>
      </c>
      <c r="Q345" s="12">
        <v>37.554005509137014</v>
      </c>
      <c r="R345" s="12">
        <v>28.591317290135976</v>
      </c>
      <c r="S345" s="12">
        <v>45.669923812279009</v>
      </c>
      <c r="T345" s="12">
        <v>24.345135918091987</v>
      </c>
      <c r="U345" s="12">
        <v>48.382284304144271</v>
      </c>
      <c r="V345" s="12">
        <v>65.394971563289545</v>
      </c>
      <c r="W345" s="12">
        <v>25.304598926073556</v>
      </c>
      <c r="X345" s="12">
        <v>49.795069118623744</v>
      </c>
      <c r="Y345" s="12">
        <v>30.66313716042411</v>
      </c>
      <c r="Z345" s="77">
        <v>109.38146560570816</v>
      </c>
      <c r="AA345" s="10">
        <v>71.748434882680272</v>
      </c>
      <c r="AB345" s="12">
        <v>78.186790343556865</v>
      </c>
      <c r="AC345" s="12">
        <v>53.09872943538366</v>
      </c>
      <c r="AD345" s="12">
        <v>77.796830773870752</v>
      </c>
      <c r="AE345" s="12">
        <v>74.729896473155051</v>
      </c>
      <c r="AF345" s="44">
        <v>72.751549204532068</v>
      </c>
      <c r="AG345" s="10">
        <v>76.940646361090018</v>
      </c>
      <c r="AH345" s="12">
        <v>117.01635135237467</v>
      </c>
      <c r="AI345" s="12">
        <v>96.355359844286909</v>
      </c>
      <c r="AJ345" s="12">
        <v>76.137750088719812</v>
      </c>
      <c r="AK345" s="12">
        <v>50.557026368018512</v>
      </c>
      <c r="AL345" s="11">
        <v>68.735782914109265</v>
      </c>
      <c r="AM345" s="10">
        <v>38.837196520941177</v>
      </c>
      <c r="AN345" s="12">
        <v>96.100182633465408</v>
      </c>
      <c r="AO345" s="12">
        <v>122.96062452139141</v>
      </c>
      <c r="AP345" s="11">
        <v>13.783537130934295</v>
      </c>
      <c r="AQ345" s="10">
        <v>78.30671744759826</v>
      </c>
      <c r="AR345" s="12">
        <v>103.51306322007798</v>
      </c>
      <c r="AS345" s="12">
        <v>55.710356860809085</v>
      </c>
      <c r="AT345" s="11">
        <v>138.97299441336369</v>
      </c>
      <c r="AU345" s="12">
        <v>54.136382328488772</v>
      </c>
    </row>
    <row r="346" spans="1:47" s="4" customFormat="1" ht="12.75">
      <c r="A346" s="7">
        <v>41729</v>
      </c>
      <c r="B346" s="10"/>
      <c r="C346" s="11">
        <v>73.161534925611875</v>
      </c>
      <c r="D346" s="10">
        <v>69.998308578983</v>
      </c>
      <c r="E346" s="12">
        <v>66.225936218463318</v>
      </c>
      <c r="F346" s="12">
        <v>92.170736702558187</v>
      </c>
      <c r="G346" s="12">
        <v>79.904699193019084</v>
      </c>
      <c r="H346" s="12">
        <v>60.652946345051909</v>
      </c>
      <c r="I346" s="12">
        <v>83.439457903876075</v>
      </c>
      <c r="J346" s="12">
        <v>43.928365259000522</v>
      </c>
      <c r="K346" s="12">
        <v>94.316266981187852</v>
      </c>
      <c r="L346" s="11">
        <v>33.895063575485288</v>
      </c>
      <c r="M346" s="10">
        <v>110.62102517777055</v>
      </c>
      <c r="N346" s="12">
        <v>81.051917147661996</v>
      </c>
      <c r="O346" s="11">
        <v>63.600723234820123</v>
      </c>
      <c r="P346" s="10">
        <v>52.848440417445907</v>
      </c>
      <c r="Q346" s="12">
        <v>37.467625395909259</v>
      </c>
      <c r="R346" s="12">
        <v>28.696156142997953</v>
      </c>
      <c r="S346" s="12">
        <v>46.18825232545921</v>
      </c>
      <c r="T346" s="12">
        <v>24.670544007844679</v>
      </c>
      <c r="U346" s="12">
        <v>48.765362412117533</v>
      </c>
      <c r="V346" s="12">
        <v>66.14065172300397</v>
      </c>
      <c r="W346" s="12">
        <v>25.50468107245014</v>
      </c>
      <c r="X346" s="12">
        <v>50.561060670520938</v>
      </c>
      <c r="Y346" s="12">
        <v>30.701716751528451</v>
      </c>
      <c r="Z346" s="77">
        <v>109.46264572784558</v>
      </c>
      <c r="AA346" s="10">
        <v>71.648707648408461</v>
      </c>
      <c r="AB346" s="12">
        <v>79.908833232008675</v>
      </c>
      <c r="AC346" s="12">
        <v>53.642444429033787</v>
      </c>
      <c r="AD346" s="12">
        <v>77.620801618193127</v>
      </c>
      <c r="AE346" s="12">
        <v>75.575203287885259</v>
      </c>
      <c r="AF346" s="44">
        <v>73.586578451928915</v>
      </c>
      <c r="AG346" s="10">
        <v>77.043274720745416</v>
      </c>
      <c r="AH346" s="12">
        <v>116.63967335530634</v>
      </c>
      <c r="AI346" s="12">
        <v>96.629472606330935</v>
      </c>
      <c r="AJ346" s="12">
        <v>76.096255972642126</v>
      </c>
      <c r="AK346" s="12">
        <v>50.729107220745718</v>
      </c>
      <c r="AL346" s="11">
        <v>68.973861555697951</v>
      </c>
      <c r="AM346" s="10">
        <v>38.968450681584436</v>
      </c>
      <c r="AN346" s="12">
        <v>95.941756430983588</v>
      </c>
      <c r="AO346" s="12">
        <v>123.58331672107445</v>
      </c>
      <c r="AP346" s="11">
        <v>13.33653552574946</v>
      </c>
      <c r="AQ346" s="10">
        <v>77.481530248829273</v>
      </c>
      <c r="AR346" s="12">
        <v>103.04536615847908</v>
      </c>
      <c r="AS346" s="12">
        <v>55.865113043080051</v>
      </c>
      <c r="AT346" s="11">
        <v>140.11436243820623</v>
      </c>
      <c r="AU346" s="12">
        <v>54.790605017240971</v>
      </c>
    </row>
    <row r="347" spans="1:47" s="4" customFormat="1" ht="12.75">
      <c r="A347" s="7">
        <v>41759</v>
      </c>
      <c r="B347" s="10"/>
      <c r="C347" s="11">
        <v>74.613158703202714</v>
      </c>
      <c r="D347" s="10">
        <v>69.502605901995253</v>
      </c>
      <c r="E347" s="12">
        <v>66.784963518155564</v>
      </c>
      <c r="F347" s="12">
        <v>92.224923509219465</v>
      </c>
      <c r="G347" s="12">
        <v>78.868579651621289</v>
      </c>
      <c r="H347" s="12">
        <v>59.407310852678904</v>
      </c>
      <c r="I347" s="12">
        <v>82.380891877578065</v>
      </c>
      <c r="J347" s="12">
        <v>43.854097723789884</v>
      </c>
      <c r="K347" s="12">
        <v>92.697573812341545</v>
      </c>
      <c r="L347" s="11">
        <v>35.387820850473304</v>
      </c>
      <c r="M347" s="10">
        <v>107.60792195891813</v>
      </c>
      <c r="N347" s="12">
        <v>81.222837023552572</v>
      </c>
      <c r="O347" s="11">
        <v>63.138424887000546</v>
      </c>
      <c r="P347" s="10">
        <v>54.336893205408899</v>
      </c>
      <c r="Q347" s="12">
        <v>38.023160192178388</v>
      </c>
      <c r="R347" s="12">
        <v>28.877681856403996</v>
      </c>
      <c r="S347" s="12">
        <v>46.707204380170744</v>
      </c>
      <c r="T347" s="12">
        <v>25.149704585467042</v>
      </c>
      <c r="U347" s="12">
        <v>49.413458029093263</v>
      </c>
      <c r="V347" s="12">
        <v>66.56942449927385</v>
      </c>
      <c r="W347" s="12">
        <v>26.141703227477603</v>
      </c>
      <c r="X347" s="12">
        <v>51.325765373878006</v>
      </c>
      <c r="Y347" s="12">
        <v>31.426838522196615</v>
      </c>
      <c r="Z347" s="77">
        <v>109.19088714830518</v>
      </c>
      <c r="AA347" s="10">
        <v>73.022254625721246</v>
      </c>
      <c r="AB347" s="12">
        <v>81.727711529815963</v>
      </c>
      <c r="AC347" s="12">
        <v>53.314001284270439</v>
      </c>
      <c r="AD347" s="12">
        <v>78.788826639500328</v>
      </c>
      <c r="AE347" s="12">
        <v>76.047633852616343</v>
      </c>
      <c r="AF347" s="44">
        <v>74.080933953285651</v>
      </c>
      <c r="AG347" s="10">
        <v>78.436305628299493</v>
      </c>
      <c r="AH347" s="12">
        <v>116.661968260544</v>
      </c>
      <c r="AI347" s="12">
        <v>97.177567228586213</v>
      </c>
      <c r="AJ347" s="12">
        <v>77.13122633116194</v>
      </c>
      <c r="AK347" s="12">
        <v>51.259214988802249</v>
      </c>
      <c r="AL347" s="11">
        <v>69.587751281110457</v>
      </c>
      <c r="AM347" s="10">
        <v>39.935689128937192</v>
      </c>
      <c r="AN347" s="12">
        <v>95.948756728674539</v>
      </c>
      <c r="AO347" s="12">
        <v>124.75887354599806</v>
      </c>
      <c r="AP347" s="11">
        <v>13.214648786813147</v>
      </c>
      <c r="AQ347" s="10">
        <v>77.155920063311484</v>
      </c>
      <c r="AR347" s="12">
        <v>102.97887295304642</v>
      </c>
      <c r="AS347" s="12">
        <v>56.046802308644672</v>
      </c>
      <c r="AT347" s="11">
        <v>141.34896075035351</v>
      </c>
      <c r="AU347" s="12">
        <v>55.217738304766186</v>
      </c>
    </row>
    <row r="348" spans="1:47" s="4" customFormat="1" ht="12.75">
      <c r="A348" s="7">
        <v>41789</v>
      </c>
      <c r="B348" s="10"/>
      <c r="C348" s="11">
        <v>74.463104409861316</v>
      </c>
      <c r="D348" s="10">
        <v>69.728179557977228</v>
      </c>
      <c r="E348" s="12">
        <v>67.657063697240545</v>
      </c>
      <c r="F348" s="12">
        <v>93.218656960534602</v>
      </c>
      <c r="G348" s="12">
        <v>80.327502636032492</v>
      </c>
      <c r="H348" s="12">
        <v>60.374454744500497</v>
      </c>
      <c r="I348" s="12">
        <v>83.105195955138555</v>
      </c>
      <c r="J348" s="12">
        <v>44.224384699641369</v>
      </c>
      <c r="K348" s="12">
        <v>94.316196000222718</v>
      </c>
      <c r="L348" s="11">
        <v>35.004243053014903</v>
      </c>
      <c r="M348" s="10">
        <v>108.83113574538842</v>
      </c>
      <c r="N348" s="12">
        <v>80.558223843224681</v>
      </c>
      <c r="O348" s="11">
        <v>63.901678621235327</v>
      </c>
      <c r="P348" s="10">
        <v>53.559174285150071</v>
      </c>
      <c r="Q348" s="12">
        <v>37.765557240879211</v>
      </c>
      <c r="R348" s="12">
        <v>28.08746908290038</v>
      </c>
      <c r="S348" s="12">
        <v>46.335187034044942</v>
      </c>
      <c r="T348" s="12">
        <v>24.774741130900509</v>
      </c>
      <c r="U348" s="12">
        <v>48.517597252187954</v>
      </c>
      <c r="V348" s="12">
        <v>67.308775095138898</v>
      </c>
      <c r="W348" s="12">
        <v>25.772920064973203</v>
      </c>
      <c r="X348" s="12">
        <v>51.459640339801616</v>
      </c>
      <c r="Y348" s="12">
        <v>30.74104865247978</v>
      </c>
      <c r="Z348" s="77">
        <v>108.50797607208378</v>
      </c>
      <c r="AA348" s="10">
        <v>73.321925525427829</v>
      </c>
      <c r="AB348" s="12">
        <v>80.48818365241253</v>
      </c>
      <c r="AC348" s="12">
        <v>53.876682052554244</v>
      </c>
      <c r="AD348" s="12">
        <v>77.501741623141555</v>
      </c>
      <c r="AE348" s="12">
        <v>76.2115329210243</v>
      </c>
      <c r="AF348" s="44">
        <v>72.694964087295119</v>
      </c>
      <c r="AG348" s="10">
        <v>78.337908082658231</v>
      </c>
      <c r="AH348" s="12">
        <v>116.5986750917108</v>
      </c>
      <c r="AI348" s="12">
        <v>97.549206626048118</v>
      </c>
      <c r="AJ348" s="12">
        <v>77.47144063200632</v>
      </c>
      <c r="AK348" s="12">
        <v>50.859283325676522</v>
      </c>
      <c r="AL348" s="11">
        <v>68.888934723658409</v>
      </c>
      <c r="AM348" s="10">
        <v>38.950475428919297</v>
      </c>
      <c r="AN348" s="12">
        <v>95.039706724105869</v>
      </c>
      <c r="AO348" s="12">
        <v>123.61926977544012</v>
      </c>
      <c r="AP348" s="11">
        <v>13.389410718564271</v>
      </c>
      <c r="AQ348" s="10">
        <v>78.023096665445948</v>
      </c>
      <c r="AR348" s="12">
        <v>103.65021583463307</v>
      </c>
      <c r="AS348" s="12">
        <v>56.070002887072256</v>
      </c>
      <c r="AT348" s="11">
        <v>141.1380650388424</v>
      </c>
      <c r="AU348" s="12">
        <v>54.153017383085391</v>
      </c>
    </row>
    <row r="349" spans="1:47" s="4" customFormat="1" ht="12.75">
      <c r="A349" s="7">
        <v>41820</v>
      </c>
      <c r="B349" s="10"/>
      <c r="C349" s="11">
        <v>74.097094221432698</v>
      </c>
      <c r="D349" s="10">
        <v>69.843965047470959</v>
      </c>
      <c r="E349" s="12">
        <v>68.841354487945821</v>
      </c>
      <c r="F349" s="12">
        <v>94.418569967556351</v>
      </c>
      <c r="G349" s="12">
        <v>80.594494492731201</v>
      </c>
      <c r="H349" s="12">
        <v>60.92660653979155</v>
      </c>
      <c r="I349" s="12">
        <v>83.371400756828123</v>
      </c>
      <c r="J349" s="12">
        <v>43.966308027461913</v>
      </c>
      <c r="K349" s="12">
        <v>95.903755768084693</v>
      </c>
      <c r="L349" s="11">
        <v>36.2460443715661</v>
      </c>
      <c r="M349" s="10">
        <v>110.18761781859003</v>
      </c>
      <c r="N349" s="12">
        <v>79.927615181092847</v>
      </c>
      <c r="O349" s="11">
        <v>65.112284607947458</v>
      </c>
      <c r="P349" s="10">
        <v>53.7352119594104</v>
      </c>
      <c r="Q349" s="12">
        <v>38.157657853522522</v>
      </c>
      <c r="R349" s="12">
        <v>28.483637648954709</v>
      </c>
      <c r="S349" s="12">
        <v>46.54116199884588</v>
      </c>
      <c r="T349" s="12">
        <v>24.992208301178508</v>
      </c>
      <c r="U349" s="12">
        <v>49.166672895719543</v>
      </c>
      <c r="V349" s="12">
        <v>67.853618135715649</v>
      </c>
      <c r="W349" s="12">
        <v>26.038507179517286</v>
      </c>
      <c r="X349" s="12">
        <v>51.494228665580067</v>
      </c>
      <c r="Y349" s="12">
        <v>30.886040347292525</v>
      </c>
      <c r="Z349" s="77">
        <v>108.18934520548341</v>
      </c>
      <c r="AA349" s="10">
        <v>73.70369130737177</v>
      </c>
      <c r="AB349" s="12">
        <v>81.019608945066238</v>
      </c>
      <c r="AC349" s="12">
        <v>53.591508999441594</v>
      </c>
      <c r="AD349" s="12">
        <v>78.913408579873263</v>
      </c>
      <c r="AE349" s="12">
        <v>77.468034685896001</v>
      </c>
      <c r="AF349" s="44">
        <v>73.262287422546081</v>
      </c>
      <c r="AG349" s="10">
        <v>79.101553226734012</v>
      </c>
      <c r="AH349" s="12">
        <v>119.0718434919841</v>
      </c>
      <c r="AI349" s="12">
        <v>98.642337063211443</v>
      </c>
      <c r="AJ349" s="12">
        <v>78.172270264279604</v>
      </c>
      <c r="AK349" s="12">
        <v>51.700947470954858</v>
      </c>
      <c r="AL349" s="11">
        <v>70.098339654270717</v>
      </c>
      <c r="AM349" s="10">
        <v>38.985460167768103</v>
      </c>
      <c r="AN349" s="12">
        <v>93.400867937058621</v>
      </c>
      <c r="AO349" s="12">
        <v>122.68659561221682</v>
      </c>
      <c r="AP349" s="11">
        <v>13.207902460185892</v>
      </c>
      <c r="AQ349" s="10">
        <v>80.611163526636247</v>
      </c>
      <c r="AR349" s="12">
        <v>104.2910636958696</v>
      </c>
      <c r="AS349" s="12">
        <v>55.314965661154943</v>
      </c>
      <c r="AT349" s="11">
        <v>141.04399696265523</v>
      </c>
      <c r="AU349" s="12">
        <v>54.367954297413725</v>
      </c>
    </row>
    <row r="350" spans="1:47" s="4" customFormat="1" ht="12.75">
      <c r="A350" s="7">
        <v>41851</v>
      </c>
      <c r="B350" s="10"/>
      <c r="C350" s="11">
        <v>74.554737500176088</v>
      </c>
      <c r="D350" s="10">
        <v>70.004436771707461</v>
      </c>
      <c r="E350" s="12">
        <v>70.031997143361167</v>
      </c>
      <c r="F350" s="12">
        <v>95.459403982975005</v>
      </c>
      <c r="G350" s="12">
        <v>81.242978727304546</v>
      </c>
      <c r="H350" s="12">
        <v>62.22666214240968</v>
      </c>
      <c r="I350" s="12">
        <v>85.118933292440303</v>
      </c>
      <c r="J350" s="12">
        <v>44.73717894977856</v>
      </c>
      <c r="K350" s="12">
        <v>95.960707602808299</v>
      </c>
      <c r="L350" s="11">
        <v>35.283810326789919</v>
      </c>
      <c r="M350" s="10">
        <v>112.13393104744893</v>
      </c>
      <c r="N350" s="12">
        <v>79.069113452671871</v>
      </c>
      <c r="O350" s="11">
        <v>64.885491392005605</v>
      </c>
      <c r="P350" s="10">
        <v>54.451916362257705</v>
      </c>
      <c r="Q350" s="12">
        <v>39.45700030392203</v>
      </c>
      <c r="R350" s="12">
        <v>29.373688746346339</v>
      </c>
      <c r="S350" s="12">
        <v>47.963817264098566</v>
      </c>
      <c r="T350" s="12">
        <v>25.448097625920198</v>
      </c>
      <c r="U350" s="12">
        <v>50.445299798674604</v>
      </c>
      <c r="V350" s="12">
        <v>70.45610177842191</v>
      </c>
      <c r="W350" s="12">
        <v>26.443340842070167</v>
      </c>
      <c r="X350" s="12">
        <v>52.811082629819659</v>
      </c>
      <c r="Y350" s="12">
        <v>30.836073274485081</v>
      </c>
      <c r="Z350" s="77">
        <v>107.97660183392301</v>
      </c>
      <c r="AA350" s="10">
        <v>74.879337167709267</v>
      </c>
      <c r="AB350" s="12">
        <v>80.861180700023311</v>
      </c>
      <c r="AC350" s="12">
        <v>53.454123378306392</v>
      </c>
      <c r="AD350" s="12">
        <v>80.773948871117767</v>
      </c>
      <c r="AE350" s="12">
        <v>77.597436393433242</v>
      </c>
      <c r="AF350" s="44">
        <v>72.391337294211041</v>
      </c>
      <c r="AG350" s="10">
        <v>80.533546558484801</v>
      </c>
      <c r="AH350" s="12">
        <v>118.27111082308951</v>
      </c>
      <c r="AI350" s="12">
        <v>98.095586511070806</v>
      </c>
      <c r="AJ350" s="12">
        <v>77.745970896461344</v>
      </c>
      <c r="AK350" s="12">
        <v>52.003389965605848</v>
      </c>
      <c r="AL350" s="11">
        <v>70.890778481411161</v>
      </c>
      <c r="AM350" s="10">
        <v>38.211692474142744</v>
      </c>
      <c r="AN350" s="12">
        <v>93.472347692765496</v>
      </c>
      <c r="AO350" s="12">
        <v>122.67011677617251</v>
      </c>
      <c r="AP350" s="11">
        <v>13.462559866716731</v>
      </c>
      <c r="AQ350" s="10">
        <v>81.528955990163453</v>
      </c>
      <c r="AR350" s="12">
        <v>104.96661493606103</v>
      </c>
      <c r="AS350" s="12">
        <v>56.042216968039838</v>
      </c>
      <c r="AT350" s="11">
        <v>141.30633617238584</v>
      </c>
      <c r="AU350" s="12">
        <v>54.468580087125595</v>
      </c>
    </row>
    <row r="351" spans="1:47" s="4" customFormat="1" ht="12.75">
      <c r="A351" s="7">
        <v>41880</v>
      </c>
      <c r="B351" s="10"/>
      <c r="C351" s="11">
        <v>74.314608494598332</v>
      </c>
      <c r="D351" s="10">
        <v>70.682702711225318</v>
      </c>
      <c r="E351" s="12">
        <v>70.093540853265708</v>
      </c>
      <c r="F351" s="12">
        <v>95.479955891496033</v>
      </c>
      <c r="G351" s="12">
        <v>82.085925498336607</v>
      </c>
      <c r="H351" s="12">
        <v>62.561497008508368</v>
      </c>
      <c r="I351" s="12">
        <v>84.488812990008427</v>
      </c>
      <c r="J351" s="12">
        <v>44.761395823168158</v>
      </c>
      <c r="K351" s="12">
        <v>97.235157112015273</v>
      </c>
      <c r="L351" s="11">
        <v>35.2767276059976</v>
      </c>
      <c r="M351" s="10">
        <v>113.58480464446217</v>
      </c>
      <c r="N351" s="12">
        <v>78.492255386276426</v>
      </c>
      <c r="O351" s="11">
        <v>64.974633384739477</v>
      </c>
      <c r="P351" s="10">
        <v>54.324666263515056</v>
      </c>
      <c r="Q351" s="12">
        <v>39.661130109712744</v>
      </c>
      <c r="R351" s="12">
        <v>29.451154077740259</v>
      </c>
      <c r="S351" s="12">
        <v>48.084382097269881</v>
      </c>
      <c r="T351" s="12">
        <v>25.478988074329145</v>
      </c>
      <c r="U351" s="12">
        <v>50.40412659256085</v>
      </c>
      <c r="V351" s="12">
        <v>70.712465551972215</v>
      </c>
      <c r="W351" s="12">
        <v>26.343700156732215</v>
      </c>
      <c r="X351" s="12">
        <v>52.69661908534502</v>
      </c>
      <c r="Y351" s="12">
        <v>30.752609524775202</v>
      </c>
      <c r="Z351" s="77">
        <v>107.66524977375352</v>
      </c>
      <c r="AA351" s="10">
        <v>74.518553433440914</v>
      </c>
      <c r="AB351" s="12">
        <v>80.809390151515899</v>
      </c>
      <c r="AC351" s="12">
        <v>53.238292185406998</v>
      </c>
      <c r="AD351" s="12">
        <v>80.985721399192684</v>
      </c>
      <c r="AE351" s="12">
        <v>78.075392615958009</v>
      </c>
      <c r="AF351" s="44">
        <v>71.965901919119787</v>
      </c>
      <c r="AG351" s="10">
        <v>80.446713353713719</v>
      </c>
      <c r="AH351" s="12">
        <v>118.02337393567268</v>
      </c>
      <c r="AI351" s="12">
        <v>98.183235000440646</v>
      </c>
      <c r="AJ351" s="12">
        <v>77.717184710032214</v>
      </c>
      <c r="AK351" s="12">
        <v>51.972696053429758</v>
      </c>
      <c r="AL351" s="11">
        <v>70.727252583436567</v>
      </c>
      <c r="AM351" s="10">
        <v>38.375441700918373</v>
      </c>
      <c r="AN351" s="12">
        <v>93.651173088719034</v>
      </c>
      <c r="AO351" s="12">
        <v>121.79836785435218</v>
      </c>
      <c r="AP351" s="11">
        <v>13.352540048946443</v>
      </c>
      <c r="AQ351" s="10">
        <v>81.664642354539922</v>
      </c>
      <c r="AR351" s="12">
        <v>104.22177306338061</v>
      </c>
      <c r="AS351" s="12">
        <v>55.932993114359874</v>
      </c>
      <c r="AT351" s="11">
        <v>141.32627343869072</v>
      </c>
      <c r="AU351" s="12">
        <v>54.78685077102611</v>
      </c>
    </row>
    <row r="352" spans="1:47" s="4" customFormat="1" ht="12.75">
      <c r="A352" s="7">
        <v>41912</v>
      </c>
      <c r="B352" s="10"/>
      <c r="C352" s="11">
        <v>74.013974584127723</v>
      </c>
      <c r="D352" s="10">
        <v>69.112747825026887</v>
      </c>
      <c r="E352" s="12">
        <v>69.215404368434122</v>
      </c>
      <c r="F352" s="12">
        <v>94.418952512229794</v>
      </c>
      <c r="G352" s="12">
        <v>84.048712268684127</v>
      </c>
      <c r="H352" s="12">
        <v>62.948158467060225</v>
      </c>
      <c r="I352" s="12">
        <v>85.17789486841248</v>
      </c>
      <c r="J352" s="12">
        <v>44.98261942672822</v>
      </c>
      <c r="K352" s="12">
        <v>98.130057764709889</v>
      </c>
      <c r="L352" s="11">
        <v>33.289838913500077</v>
      </c>
      <c r="M352" s="10">
        <v>113.07423946294402</v>
      </c>
      <c r="N352" s="12">
        <v>78.423827012250428</v>
      </c>
      <c r="O352" s="11">
        <v>65.476359807150402</v>
      </c>
      <c r="P352" s="10">
        <v>53.296366767378615</v>
      </c>
      <c r="Q352" s="12">
        <v>38.50701454934196</v>
      </c>
      <c r="R352" s="12">
        <v>28.972240979982349</v>
      </c>
      <c r="S352" s="12">
        <v>46.640063947751699</v>
      </c>
      <c r="T352" s="12">
        <v>24.935952489149809</v>
      </c>
      <c r="U352" s="12">
        <v>49.597614231156825</v>
      </c>
      <c r="V352" s="12">
        <v>69.461876338966292</v>
      </c>
      <c r="W352" s="12">
        <v>25.769912710941856</v>
      </c>
      <c r="X352" s="12">
        <v>51.810529499773338</v>
      </c>
      <c r="Y352" s="12">
        <v>30.656745932818009</v>
      </c>
      <c r="Z352" s="77">
        <v>107.95473989694833</v>
      </c>
      <c r="AA352" s="10">
        <v>73.231307813793521</v>
      </c>
      <c r="AB352" s="12">
        <v>80.578484431742297</v>
      </c>
      <c r="AC352" s="12">
        <v>53.718056685979057</v>
      </c>
      <c r="AD352" s="12">
        <v>79.558181225168425</v>
      </c>
      <c r="AE352" s="12">
        <v>77.452730987240656</v>
      </c>
      <c r="AF352" s="44">
        <v>70.599002489383253</v>
      </c>
      <c r="AG352" s="10">
        <v>78.857854348681229</v>
      </c>
      <c r="AH352" s="12">
        <v>116.22970391293718</v>
      </c>
      <c r="AI352" s="12">
        <v>98.389175231736459</v>
      </c>
      <c r="AJ352" s="12">
        <v>77.827402290391319</v>
      </c>
      <c r="AK352" s="12">
        <v>51.933496049594652</v>
      </c>
      <c r="AL352" s="11">
        <v>70.155164353013589</v>
      </c>
      <c r="AM352" s="10">
        <v>38.835107423571777</v>
      </c>
      <c r="AN352" s="12">
        <v>96.416877156572752</v>
      </c>
      <c r="AO352" s="12">
        <v>122.87003134181079</v>
      </c>
      <c r="AP352" s="11">
        <v>13.477695492526539</v>
      </c>
      <c r="AQ352" s="10">
        <v>80.479175061362753</v>
      </c>
      <c r="AR352" s="12">
        <v>102.59795796057732</v>
      </c>
      <c r="AS352" s="12">
        <v>57.219929940604153</v>
      </c>
      <c r="AT352" s="11">
        <v>141.2146779061398</v>
      </c>
      <c r="AU352" s="12">
        <v>54.510628609176074</v>
      </c>
    </row>
    <row r="353" spans="1:47" s="4" customFormat="1" ht="12.75">
      <c r="A353" s="7">
        <v>41943</v>
      </c>
      <c r="B353" s="10"/>
      <c r="C353" s="11">
        <v>75.803897217209681</v>
      </c>
      <c r="D353" s="10">
        <v>67.806563535755615</v>
      </c>
      <c r="E353" s="12">
        <v>68.048826925136964</v>
      </c>
      <c r="F353" s="12">
        <v>96.263021423769374</v>
      </c>
      <c r="G353" s="12">
        <v>83.695185929476963</v>
      </c>
      <c r="H353" s="12">
        <v>63.549532094767883</v>
      </c>
      <c r="I353" s="12">
        <v>85.694397272304741</v>
      </c>
      <c r="J353" s="12">
        <v>46.093658144935247</v>
      </c>
      <c r="K353" s="12">
        <v>97.739523394188765</v>
      </c>
      <c r="L353" s="11">
        <v>31.310135371278669</v>
      </c>
      <c r="M353" s="10">
        <v>113.50685962665187</v>
      </c>
      <c r="N353" s="12">
        <v>77.147343949903984</v>
      </c>
      <c r="O353" s="11">
        <v>65.445713876128025</v>
      </c>
      <c r="P353" s="10">
        <v>52.160005953044674</v>
      </c>
      <c r="Q353" s="12">
        <v>38.062121154647024</v>
      </c>
      <c r="R353" s="12">
        <v>28.560253503309806</v>
      </c>
      <c r="S353" s="12">
        <v>46.201898361956054</v>
      </c>
      <c r="T353" s="12">
        <v>24.50081561975426</v>
      </c>
      <c r="U353" s="12">
        <v>48.864527954648601</v>
      </c>
      <c r="V353" s="12">
        <v>67.297579376207821</v>
      </c>
      <c r="W353" s="12">
        <v>25.247010680969161</v>
      </c>
      <c r="X353" s="12">
        <v>51.233936782874231</v>
      </c>
      <c r="Y353" s="12">
        <v>30.215747426829626</v>
      </c>
      <c r="Z353" s="77">
        <v>110.69773339867498</v>
      </c>
      <c r="AA353" s="10">
        <v>71.703849173747756</v>
      </c>
      <c r="AB353" s="12">
        <v>80.319730841142828</v>
      </c>
      <c r="AC353" s="12">
        <v>53.580560848557468</v>
      </c>
      <c r="AD353" s="12">
        <v>76.996221947998407</v>
      </c>
      <c r="AE353" s="12">
        <v>77.686494108688038</v>
      </c>
      <c r="AF353" s="44">
        <v>69.428587187486698</v>
      </c>
      <c r="AG353" s="10">
        <v>77.269464107057615</v>
      </c>
      <c r="AH353" s="12">
        <v>115.31347098916855</v>
      </c>
      <c r="AI353" s="12">
        <v>98.919086767395953</v>
      </c>
      <c r="AJ353" s="12">
        <v>77.689274133797852</v>
      </c>
      <c r="AK353" s="12">
        <v>50.486940936010313</v>
      </c>
      <c r="AL353" s="11">
        <v>68.495460676663598</v>
      </c>
      <c r="AM353" s="10">
        <v>39.944647402545534</v>
      </c>
      <c r="AN353" s="12">
        <v>98.127933769281967</v>
      </c>
      <c r="AO353" s="12">
        <v>126.94705959154695</v>
      </c>
      <c r="AP353" s="11">
        <v>13.671366311652744</v>
      </c>
      <c r="AQ353" s="10">
        <v>80.811922889066906</v>
      </c>
      <c r="AR353" s="12">
        <v>97.32150919272155</v>
      </c>
      <c r="AS353" s="12">
        <v>56.733148681228052</v>
      </c>
      <c r="AT353" s="11">
        <v>143.77408705714086</v>
      </c>
      <c r="AU353" s="12">
        <v>54.211820508796016</v>
      </c>
    </row>
    <row r="354" spans="1:47" s="4" customFormat="1" ht="12.75">
      <c r="A354" s="7">
        <v>41971</v>
      </c>
      <c r="B354" s="10"/>
      <c r="C354" s="11">
        <v>76.309895443745617</v>
      </c>
      <c r="D354" s="10">
        <v>66.9249726800102</v>
      </c>
      <c r="E354" s="12">
        <v>67.171781574546443</v>
      </c>
      <c r="F354" s="12">
        <v>95.944519097345278</v>
      </c>
      <c r="G354" s="12">
        <v>84.572461380455792</v>
      </c>
      <c r="H354" s="12">
        <v>64.683868102928272</v>
      </c>
      <c r="I354" s="12">
        <v>86.474525685019572</v>
      </c>
      <c r="J354" s="12">
        <v>46.229136702630264</v>
      </c>
      <c r="K354" s="12">
        <v>98.24416407783238</v>
      </c>
      <c r="L354" s="11">
        <v>28.919053310028573</v>
      </c>
      <c r="M354" s="10">
        <v>112.6130060334843</v>
      </c>
      <c r="N354" s="12">
        <v>77.209533846192954</v>
      </c>
      <c r="O354" s="11">
        <v>64.818238740700494</v>
      </c>
      <c r="P354" s="10">
        <v>51.793199661205591</v>
      </c>
      <c r="Q354" s="12">
        <v>34.320949232749214</v>
      </c>
      <c r="R354" s="12">
        <v>27.149164808200705</v>
      </c>
      <c r="S354" s="12">
        <v>42.725961210696219</v>
      </c>
      <c r="T354" s="12">
        <v>23.548517415803143</v>
      </c>
      <c r="U354" s="12">
        <v>46.70014811925062</v>
      </c>
      <c r="V354" s="12">
        <v>60.078447583987995</v>
      </c>
      <c r="W354" s="12">
        <v>24.317330135327676</v>
      </c>
      <c r="X354" s="12">
        <v>47.854030446252629</v>
      </c>
      <c r="Y354" s="12">
        <v>30.306739997840502</v>
      </c>
      <c r="Z354" s="77">
        <v>111.88101417020474</v>
      </c>
      <c r="AA354" s="10">
        <v>70.338855993631782</v>
      </c>
      <c r="AB354" s="12">
        <v>78.939564020058569</v>
      </c>
      <c r="AC354" s="12">
        <v>54.52822350065636</v>
      </c>
      <c r="AD354" s="12">
        <v>73.906724991521799</v>
      </c>
      <c r="AE354" s="12">
        <v>77.701594210959996</v>
      </c>
      <c r="AF354" s="44">
        <v>66.135932530490408</v>
      </c>
      <c r="AG354" s="10">
        <v>75.963651282117667</v>
      </c>
      <c r="AH354" s="12">
        <v>112.09058075887388</v>
      </c>
      <c r="AI354" s="12">
        <v>100.46664435277755</v>
      </c>
      <c r="AJ354" s="12">
        <v>78.371094651402629</v>
      </c>
      <c r="AK354" s="12">
        <v>49.432564060926296</v>
      </c>
      <c r="AL354" s="11">
        <v>66.466888513401841</v>
      </c>
      <c r="AM354" s="10">
        <v>40.10037904562963</v>
      </c>
      <c r="AN354" s="12">
        <v>100.09596609999352</v>
      </c>
      <c r="AO354" s="12">
        <v>128.97604933444711</v>
      </c>
      <c r="AP354" s="11">
        <v>13.668540680661076</v>
      </c>
      <c r="AQ354" s="10">
        <v>80.409880960654135</v>
      </c>
      <c r="AR354" s="12">
        <v>95.836065308986321</v>
      </c>
      <c r="AS354" s="12">
        <v>56.81257232404127</v>
      </c>
      <c r="AT354" s="11">
        <v>142.62376932867005</v>
      </c>
      <c r="AU354" s="12">
        <v>54.145598870299885</v>
      </c>
    </row>
    <row r="355" spans="1:47" s="4" customFormat="1" ht="12.75">
      <c r="A355" s="7">
        <v>42004</v>
      </c>
      <c r="B355" s="10"/>
      <c r="C355" s="11">
        <v>76.265488342050077</v>
      </c>
      <c r="D355" s="10">
        <v>66.909985800547773</v>
      </c>
      <c r="E355" s="12">
        <v>66.936484366620093</v>
      </c>
      <c r="F355" s="12">
        <v>94.053381672906937</v>
      </c>
      <c r="G355" s="12">
        <v>83.078802119547774</v>
      </c>
      <c r="H355" s="12">
        <v>64.140317626677643</v>
      </c>
      <c r="I355" s="12">
        <v>86.108997135629679</v>
      </c>
      <c r="J355" s="12">
        <v>45.914002664916168</v>
      </c>
      <c r="K355" s="12">
        <v>98.077638041011667</v>
      </c>
      <c r="L355" s="11">
        <v>28.700153369827763</v>
      </c>
      <c r="M355" s="10">
        <v>112.31203290215478</v>
      </c>
      <c r="N355" s="12">
        <v>76.934822356906167</v>
      </c>
      <c r="O355" s="11">
        <v>64.34371134244094</v>
      </c>
      <c r="P355" s="10">
        <v>51.940360937516182</v>
      </c>
      <c r="Q355" s="12">
        <v>33.744914039074978</v>
      </c>
      <c r="R355" s="12">
        <v>26.387599042484645</v>
      </c>
      <c r="S355" s="12">
        <v>41.918140654748484</v>
      </c>
      <c r="T355" s="12">
        <v>23.113956633838956</v>
      </c>
      <c r="U355" s="12">
        <v>45.542737231270834</v>
      </c>
      <c r="V355" s="12">
        <v>59.243305718835771</v>
      </c>
      <c r="W355" s="12">
        <v>24.035844595009902</v>
      </c>
      <c r="X355" s="12">
        <v>46.970024935579048</v>
      </c>
      <c r="Y355" s="12">
        <v>30.420911728118625</v>
      </c>
      <c r="Z355" s="77">
        <v>113.18310629706814</v>
      </c>
      <c r="AA355" s="10">
        <v>70.072823705780564</v>
      </c>
      <c r="AB355" s="12">
        <v>78.469501274011137</v>
      </c>
      <c r="AC355" s="12">
        <v>54.215309292734837</v>
      </c>
      <c r="AD355" s="12">
        <v>72.05710014485453</v>
      </c>
      <c r="AE355" s="12">
        <v>77.780125443430563</v>
      </c>
      <c r="AF355" s="44">
        <v>65.86664254250239</v>
      </c>
      <c r="AG355" s="10">
        <v>75.53617306101313</v>
      </c>
      <c r="AH355" s="12">
        <v>112.94133208642889</v>
      </c>
      <c r="AI355" s="12">
        <v>99.29303812725972</v>
      </c>
      <c r="AJ355" s="12">
        <v>77.644617381322746</v>
      </c>
      <c r="AK355" s="12">
        <v>49.848928501473075</v>
      </c>
      <c r="AL355" s="11">
        <v>66.383923807042152</v>
      </c>
      <c r="AM355" s="10">
        <v>40.511025587535805</v>
      </c>
      <c r="AN355" s="12">
        <v>100.42051355103874</v>
      </c>
      <c r="AO355" s="12">
        <v>130.48570318049659</v>
      </c>
      <c r="AP355" s="11">
        <v>13.665013834292694</v>
      </c>
      <c r="AQ355" s="10">
        <v>80.728792239390827</v>
      </c>
      <c r="AR355" s="12">
        <v>94.138705176198087</v>
      </c>
      <c r="AS355" s="12">
        <v>56.242694490710655</v>
      </c>
      <c r="AT355" s="11">
        <v>144.46234388379006</v>
      </c>
      <c r="AU355" s="12">
        <v>53.863898156140777</v>
      </c>
    </row>
    <row r="356" spans="1:47" s="4" customFormat="1" ht="12.75">
      <c r="A356" s="7">
        <v>42034</v>
      </c>
      <c r="B356" s="10"/>
      <c r="C356" s="11">
        <v>78.187432898697324</v>
      </c>
      <c r="D356" s="10">
        <v>64.582160611554386</v>
      </c>
      <c r="E356" s="12">
        <v>68.838625333951569</v>
      </c>
      <c r="F356" s="12">
        <v>98.143243808193731</v>
      </c>
      <c r="G356" s="12">
        <v>85.371344479570311</v>
      </c>
      <c r="H356" s="12">
        <v>64.675937489810067</v>
      </c>
      <c r="I356" s="12">
        <v>87.091021567131889</v>
      </c>
      <c r="J356" s="12">
        <v>47.485076824482803</v>
      </c>
      <c r="K356" s="12">
        <v>99.514246220022997</v>
      </c>
      <c r="L356" s="11">
        <v>28.841297623645179</v>
      </c>
      <c r="M356" s="10">
        <v>113.07141827360445</v>
      </c>
      <c r="N356" s="12">
        <v>76.040157331425959</v>
      </c>
      <c r="O356" s="11">
        <v>64.840140971947903</v>
      </c>
      <c r="P356" s="10">
        <v>50.170998174614134</v>
      </c>
      <c r="Q356" s="12">
        <v>32.711015010319343</v>
      </c>
      <c r="R356" s="12">
        <v>25.566678295096846</v>
      </c>
      <c r="S356" s="12">
        <v>40.650708964247919</v>
      </c>
      <c r="T356" s="12">
        <v>22.22107315647461</v>
      </c>
      <c r="U356" s="12">
        <v>43.666635310296961</v>
      </c>
      <c r="V356" s="12">
        <v>58.265962413872884</v>
      </c>
      <c r="W356" s="12">
        <v>23.090683926704816</v>
      </c>
      <c r="X356" s="12">
        <v>45.18098257271302</v>
      </c>
      <c r="Y356" s="12">
        <v>29.697863597878065</v>
      </c>
      <c r="Z356" s="77">
        <v>115.43262065546523</v>
      </c>
      <c r="AA356" s="10">
        <v>69.630362161526548</v>
      </c>
      <c r="AB356" s="12">
        <v>77.844557631001109</v>
      </c>
      <c r="AC356" s="12">
        <v>53.902826897155734</v>
      </c>
      <c r="AD356" s="12">
        <v>70.772064200478553</v>
      </c>
      <c r="AE356" s="12">
        <v>77.052237432320339</v>
      </c>
      <c r="AF356" s="44">
        <v>64.268927289989534</v>
      </c>
      <c r="AG356" s="10">
        <v>75.9131323294162</v>
      </c>
      <c r="AH356" s="12">
        <v>113.70180099095839</v>
      </c>
      <c r="AI356" s="12">
        <v>98.554251684301235</v>
      </c>
      <c r="AJ356" s="12">
        <v>76.455155386799944</v>
      </c>
      <c r="AK356" s="12">
        <v>48.132663279946435</v>
      </c>
      <c r="AL356" s="11">
        <v>66.498439415009386</v>
      </c>
      <c r="AM356" s="10">
        <v>42.349886777320819</v>
      </c>
      <c r="AN356" s="12">
        <v>102.52615875641979</v>
      </c>
      <c r="AO356" s="12">
        <v>134.95265522655308</v>
      </c>
      <c r="AP356" s="11">
        <v>14.107006559038272</v>
      </c>
      <c r="AQ356" s="10">
        <v>80.629055592538251</v>
      </c>
      <c r="AR356" s="12">
        <v>92.512293216128299</v>
      </c>
      <c r="AS356" s="12">
        <v>56.344358416793284</v>
      </c>
      <c r="AT356" s="11">
        <v>146.49501221027057</v>
      </c>
      <c r="AU356" s="12">
        <v>52.3643746700197</v>
      </c>
    </row>
    <row r="357" spans="1:47" s="4" customFormat="1" ht="12.75">
      <c r="A357" s="7">
        <v>42062</v>
      </c>
      <c r="B357" s="10"/>
      <c r="C357" s="11">
        <v>75.538759348390982</v>
      </c>
      <c r="D357" s="10">
        <v>65.25755831701548</v>
      </c>
      <c r="E357" s="12">
        <v>68.645655592657647</v>
      </c>
      <c r="F357" s="12">
        <v>96.052775814298357</v>
      </c>
      <c r="G357" s="12">
        <v>84.915131385141294</v>
      </c>
      <c r="H357" s="12">
        <v>65.687545925444695</v>
      </c>
      <c r="I357" s="12">
        <v>87.672193196089538</v>
      </c>
      <c r="J357" s="12">
        <v>47.026496531337528</v>
      </c>
      <c r="K357" s="12">
        <v>101.85020957591504</v>
      </c>
      <c r="L357" s="11">
        <v>27.617887326144665</v>
      </c>
      <c r="M357" s="10">
        <v>115.77941406567926</v>
      </c>
      <c r="N357" s="12">
        <v>75.746772822262542</v>
      </c>
      <c r="O357" s="11">
        <v>64.897731938679371</v>
      </c>
      <c r="P357" s="10">
        <v>50.328288949694446</v>
      </c>
      <c r="Q357" s="12">
        <v>33.369254062200291</v>
      </c>
      <c r="R357" s="12">
        <v>26.054681825409538</v>
      </c>
      <c r="S357" s="12">
        <v>41.56365378381679</v>
      </c>
      <c r="T357" s="12">
        <v>22.705539524613446</v>
      </c>
      <c r="U357" s="12">
        <v>44.337578389176606</v>
      </c>
      <c r="V357" s="12">
        <v>59.594214436405458</v>
      </c>
      <c r="W357" s="12">
        <v>23.45643508219279</v>
      </c>
      <c r="X357" s="12">
        <v>46.600221537806732</v>
      </c>
      <c r="Y357" s="12">
        <v>29.662249399685532</v>
      </c>
      <c r="Z357" s="77">
        <v>114.40630450590272</v>
      </c>
      <c r="AA357" s="10">
        <v>69.81178025063312</v>
      </c>
      <c r="AB357" s="12">
        <v>76.722755930384139</v>
      </c>
      <c r="AC357" s="12">
        <v>53.70301503515114</v>
      </c>
      <c r="AD357" s="12">
        <v>71.797854190673362</v>
      </c>
      <c r="AE357" s="12">
        <v>78.683593350902143</v>
      </c>
      <c r="AF357" s="44">
        <v>63.937737240112781</v>
      </c>
      <c r="AG357" s="10">
        <v>76.324474804372798</v>
      </c>
      <c r="AH357" s="12">
        <v>113.5124345772778</v>
      </c>
      <c r="AI357" s="12">
        <v>98.251676456661457</v>
      </c>
      <c r="AJ357" s="12">
        <v>76.278543184064191</v>
      </c>
      <c r="AK357" s="12">
        <v>48.550765097913271</v>
      </c>
      <c r="AL357" s="11">
        <v>67.06000020061083</v>
      </c>
      <c r="AM357" s="10">
        <v>39.365366334646033</v>
      </c>
      <c r="AN357" s="12">
        <v>102.03754471958189</v>
      </c>
      <c r="AO357" s="12">
        <v>130.40416626430741</v>
      </c>
      <c r="AP357" s="11">
        <v>13.900928528706366</v>
      </c>
      <c r="AQ357" s="10">
        <v>80.703100614302826</v>
      </c>
      <c r="AR357" s="12">
        <v>93.06559351264525</v>
      </c>
      <c r="AS357" s="12">
        <v>56.337205227539989</v>
      </c>
      <c r="AT357" s="11">
        <v>142.99794923011143</v>
      </c>
      <c r="AU357" s="12">
        <v>52.432723193033105</v>
      </c>
    </row>
    <row r="358" spans="1:47" s="4" customFormat="1" ht="12.75">
      <c r="A358" s="7">
        <v>42094</v>
      </c>
      <c r="B358" s="10"/>
      <c r="C358" s="11">
        <v>75.961981486821045</v>
      </c>
      <c r="D358" s="10">
        <v>65.017644588314127</v>
      </c>
      <c r="E358" s="12">
        <v>68.296824706526579</v>
      </c>
      <c r="F358" s="12">
        <v>95.892645937294546</v>
      </c>
      <c r="G358" s="12">
        <v>84.938132841085292</v>
      </c>
      <c r="H358" s="12">
        <v>66.92486319438521</v>
      </c>
      <c r="I358" s="12">
        <v>88.457022992784673</v>
      </c>
      <c r="J358" s="12">
        <v>47.65664883063981</v>
      </c>
      <c r="K358" s="12">
        <v>104.4568198487855</v>
      </c>
      <c r="L358" s="11">
        <v>27.278885881041631</v>
      </c>
      <c r="M358" s="10">
        <v>117.69222165423329</v>
      </c>
      <c r="N358" s="12">
        <v>74.945382025592593</v>
      </c>
      <c r="O358" s="11">
        <v>65.762414038438294</v>
      </c>
      <c r="P358" s="10">
        <v>48.343666949883378</v>
      </c>
      <c r="Q358" s="12">
        <v>32.165990234104328</v>
      </c>
      <c r="R358" s="12">
        <v>25.249150074239285</v>
      </c>
      <c r="S358" s="12">
        <v>40.111197335735625</v>
      </c>
      <c r="T358" s="12">
        <v>21.9027622151598</v>
      </c>
      <c r="U358" s="12">
        <v>42.730310569732843</v>
      </c>
      <c r="V358" s="12">
        <v>57.110602462367368</v>
      </c>
      <c r="W358" s="12">
        <v>22.595859220474285</v>
      </c>
      <c r="X358" s="12">
        <v>45.935790360321604</v>
      </c>
      <c r="Y358" s="12">
        <v>29.293547532188491</v>
      </c>
      <c r="Z358" s="77">
        <v>116.15338016120771</v>
      </c>
      <c r="AA358" s="10">
        <v>69.297752847462021</v>
      </c>
      <c r="AB358" s="12">
        <v>75.282516218241696</v>
      </c>
      <c r="AC358" s="12">
        <v>53.595283554377957</v>
      </c>
      <c r="AD358" s="12">
        <v>70.097109490772468</v>
      </c>
      <c r="AE358" s="12">
        <v>79.011287693522078</v>
      </c>
      <c r="AF358" s="44">
        <v>62.7689784394965</v>
      </c>
      <c r="AG358" s="10">
        <v>75.3706675395443</v>
      </c>
      <c r="AH358" s="12">
        <v>113.82832741560165</v>
      </c>
      <c r="AI358" s="12">
        <v>99.440200708125332</v>
      </c>
      <c r="AJ358" s="12">
        <v>76.816066166650671</v>
      </c>
      <c r="AK358" s="12">
        <v>48.119265778178629</v>
      </c>
      <c r="AL358" s="11">
        <v>66.099538783888406</v>
      </c>
      <c r="AM358" s="10">
        <v>39.504287793649993</v>
      </c>
      <c r="AN358" s="12">
        <v>102.5391106513195</v>
      </c>
      <c r="AO358" s="12">
        <v>130.96241690953229</v>
      </c>
      <c r="AP358" s="11">
        <v>14.042020907934802</v>
      </c>
      <c r="AQ358" s="10">
        <v>81.714075333326221</v>
      </c>
      <c r="AR358" s="12">
        <v>91.199475715521032</v>
      </c>
      <c r="AS358" s="12">
        <v>55.541656266401404</v>
      </c>
      <c r="AT358" s="11">
        <v>144.64307300323682</v>
      </c>
      <c r="AU358" s="12">
        <v>52.66161265562215</v>
      </c>
    </row>
    <row r="359" spans="1:47" s="4" customFormat="1" ht="12.75">
      <c r="A359" s="7">
        <v>42124</v>
      </c>
      <c r="B359" s="10"/>
      <c r="C359" s="11">
        <v>75.238219313956876</v>
      </c>
      <c r="D359" s="10">
        <v>66.019138830732459</v>
      </c>
      <c r="E359" s="12">
        <v>71.039854527233842</v>
      </c>
      <c r="F359" s="12">
        <v>98.600751919454211</v>
      </c>
      <c r="G359" s="12">
        <v>84.417672237507077</v>
      </c>
      <c r="H359" s="12">
        <v>66.099041603523418</v>
      </c>
      <c r="I359" s="12">
        <v>87.910727131445555</v>
      </c>
      <c r="J359" s="12">
        <v>46.013245875371148</v>
      </c>
      <c r="K359" s="12">
        <v>102.64778671534212</v>
      </c>
      <c r="L359" s="11">
        <v>28.869970262792616</v>
      </c>
      <c r="M359" s="10">
        <v>118.24040844901953</v>
      </c>
      <c r="N359" s="12">
        <v>74.984751526281329</v>
      </c>
      <c r="O359" s="11">
        <v>64.812974279081303</v>
      </c>
      <c r="P359" s="10">
        <v>52.660633532042731</v>
      </c>
      <c r="Q359" s="12">
        <v>35.084603751106769</v>
      </c>
      <c r="R359" s="12">
        <v>27.703352415248862</v>
      </c>
      <c r="S359" s="12">
        <v>43.922758176709969</v>
      </c>
      <c r="T359" s="12">
        <v>23.826870995942478</v>
      </c>
      <c r="U359" s="12">
        <v>46.913849647858932</v>
      </c>
      <c r="V359" s="12">
        <v>61.070627593578244</v>
      </c>
      <c r="W359" s="12">
        <v>24.455688412297864</v>
      </c>
      <c r="X359" s="12">
        <v>50.015737420132254</v>
      </c>
      <c r="Y359" s="12">
        <v>30.077507432187588</v>
      </c>
      <c r="Z359" s="77">
        <v>114.37136514282005</v>
      </c>
      <c r="AA359" s="10">
        <v>72.260901273735854</v>
      </c>
      <c r="AB359" s="12">
        <v>77.520647135199113</v>
      </c>
      <c r="AC359" s="12">
        <v>53.859791946916189</v>
      </c>
      <c r="AD359" s="12">
        <v>76.758974504615736</v>
      </c>
      <c r="AE359" s="12">
        <v>80.185804286602774</v>
      </c>
      <c r="AF359" s="44">
        <v>67.885854872612612</v>
      </c>
      <c r="AG359" s="10">
        <v>78.484454237322879</v>
      </c>
      <c r="AH359" s="12">
        <v>116.52808993888806</v>
      </c>
      <c r="AI359" s="12">
        <v>99.271776631155518</v>
      </c>
      <c r="AJ359" s="12">
        <v>76.355420866943589</v>
      </c>
      <c r="AK359" s="12">
        <v>50.020339676715452</v>
      </c>
      <c r="AL359" s="11">
        <v>69.640324603536001</v>
      </c>
      <c r="AM359" s="10">
        <v>39.138613381577294</v>
      </c>
      <c r="AN359" s="12">
        <v>99.871671676401348</v>
      </c>
      <c r="AO359" s="12">
        <v>128.21591217897864</v>
      </c>
      <c r="AP359" s="11">
        <v>13.946503916815262</v>
      </c>
      <c r="AQ359" s="10">
        <v>81.923159474154232</v>
      </c>
      <c r="AR359" s="12">
        <v>97.031013894523838</v>
      </c>
      <c r="AS359" s="12">
        <v>55.962324268372718</v>
      </c>
      <c r="AT359" s="11">
        <v>143.05817899416169</v>
      </c>
      <c r="AU359" s="12">
        <v>53.906209903037919</v>
      </c>
    </row>
    <row r="360" spans="1:47" s="4" customFormat="1" ht="12.75">
      <c r="A360" s="7">
        <v>42153</v>
      </c>
      <c r="B360" s="10"/>
      <c r="C360" s="11">
        <v>74.572696370511437</v>
      </c>
      <c r="D360" s="10">
        <v>65.651954179236654</v>
      </c>
      <c r="E360" s="12">
        <v>70.796456262042184</v>
      </c>
      <c r="F360" s="12">
        <v>94.577221366511793</v>
      </c>
      <c r="G360" s="12">
        <v>84.834933497071091</v>
      </c>
      <c r="H360" s="12">
        <v>67.542317147275369</v>
      </c>
      <c r="I360" s="12">
        <v>87.464591477923875</v>
      </c>
      <c r="J360" s="12">
        <v>46.414220372596795</v>
      </c>
      <c r="K360" s="12">
        <v>104.07446872605925</v>
      </c>
      <c r="L360" s="11">
        <v>27.570432037581472</v>
      </c>
      <c r="M360" s="10">
        <v>117.74471239072466</v>
      </c>
      <c r="N360" s="12">
        <v>73.353698399386005</v>
      </c>
      <c r="O360" s="11">
        <v>66.036376533448404</v>
      </c>
      <c r="P360" s="10">
        <v>48.669386691887176</v>
      </c>
      <c r="Q360" s="12">
        <v>33.281004817416289</v>
      </c>
      <c r="R360" s="12">
        <v>25.77246258060093</v>
      </c>
      <c r="S360" s="12">
        <v>41.580640525790514</v>
      </c>
      <c r="T360" s="12">
        <v>22.233147133468613</v>
      </c>
      <c r="U360" s="12">
        <v>43.375216844960704</v>
      </c>
      <c r="V360" s="12">
        <v>59.851861070956211</v>
      </c>
      <c r="W360" s="12">
        <v>22.702633298258128</v>
      </c>
      <c r="X360" s="12">
        <v>49.07310785234155</v>
      </c>
      <c r="Y360" s="12">
        <v>28.09691453067617</v>
      </c>
      <c r="Z360" s="77">
        <v>116.10128569177884</v>
      </c>
      <c r="AA360" s="10">
        <v>70.622119669230599</v>
      </c>
      <c r="AB360" s="12">
        <v>75.266239636859368</v>
      </c>
      <c r="AC360" s="12">
        <v>53.8826521881033</v>
      </c>
      <c r="AD360" s="12">
        <v>71.733061991986418</v>
      </c>
      <c r="AE360" s="12">
        <v>79.801191024552267</v>
      </c>
      <c r="AF360" s="44">
        <v>63.906827180051387</v>
      </c>
      <c r="AG360" s="10">
        <v>78.287130620434255</v>
      </c>
      <c r="AH360" s="12">
        <v>115.79473491927597</v>
      </c>
      <c r="AI360" s="12">
        <v>99.816710666630826</v>
      </c>
      <c r="AJ360" s="12">
        <v>76.81453554324402</v>
      </c>
      <c r="AK360" s="12">
        <v>49.639137371048832</v>
      </c>
      <c r="AL360" s="11">
        <v>68.434224604333167</v>
      </c>
      <c r="AM360" s="10">
        <v>39.193145660563275</v>
      </c>
      <c r="AN360" s="12">
        <v>101.12380187051102</v>
      </c>
      <c r="AO360" s="12">
        <v>129.13828700574413</v>
      </c>
      <c r="AP360" s="11">
        <v>14.272972705258102</v>
      </c>
      <c r="AQ360" s="10">
        <v>81.213643731546071</v>
      </c>
      <c r="AR360" s="12">
        <v>94.198144866137781</v>
      </c>
      <c r="AS360" s="12">
        <v>56.292259112116319</v>
      </c>
      <c r="AT360" s="11">
        <v>142.42441036438964</v>
      </c>
      <c r="AU360" s="12">
        <v>52.354663623211195</v>
      </c>
    </row>
    <row r="361" spans="1:47" s="4" customFormat="1" ht="12.75">
      <c r="A361" s="7">
        <v>42185</v>
      </c>
      <c r="B361" s="10"/>
      <c r="C361" s="11">
        <v>73.60316378863736</v>
      </c>
      <c r="D361" s="10">
        <v>66.021535568443838</v>
      </c>
      <c r="E361" s="12">
        <v>69.857730565945204</v>
      </c>
      <c r="F361" s="12">
        <v>93.589906074660618</v>
      </c>
      <c r="G361" s="12">
        <v>85.371943576368665</v>
      </c>
      <c r="H361" s="12">
        <v>68.715949818000794</v>
      </c>
      <c r="I361" s="12">
        <v>88.004667962328355</v>
      </c>
      <c r="J361" s="12">
        <v>46.424991545587886</v>
      </c>
      <c r="K361" s="12">
        <v>105.25185967332733</v>
      </c>
      <c r="L361" s="11">
        <v>26.615506772982616</v>
      </c>
      <c r="M361" s="10">
        <v>119.19966126634742</v>
      </c>
      <c r="N361" s="12">
        <v>72.695009764039469</v>
      </c>
      <c r="O361" s="11">
        <v>65.031051618731709</v>
      </c>
      <c r="P361" s="10">
        <v>47.391509134125371</v>
      </c>
      <c r="Q361" s="12">
        <v>32.431008575346659</v>
      </c>
      <c r="R361" s="12">
        <v>24.884852065311069</v>
      </c>
      <c r="S361" s="12">
        <v>39.973179415215924</v>
      </c>
      <c r="T361" s="12">
        <v>21.600641323760414</v>
      </c>
      <c r="U361" s="12">
        <v>42.114205283493511</v>
      </c>
      <c r="V361" s="12">
        <v>58.690759686923677</v>
      </c>
      <c r="W361" s="12">
        <v>22.116483583240015</v>
      </c>
      <c r="X361" s="12">
        <v>47.745706653603612</v>
      </c>
      <c r="Y361" s="12">
        <v>28.299578206814157</v>
      </c>
      <c r="Z361" s="77">
        <v>117.19874359314875</v>
      </c>
      <c r="AA361" s="10">
        <v>69.712066318950178</v>
      </c>
      <c r="AB361" s="12">
        <v>74.244979819561621</v>
      </c>
      <c r="AC361" s="12">
        <v>53.701844075308415</v>
      </c>
      <c r="AD361" s="12">
        <v>69.860412739328865</v>
      </c>
      <c r="AE361" s="12">
        <v>79.185074638181504</v>
      </c>
      <c r="AF361" s="44">
        <v>62.235948981328058</v>
      </c>
      <c r="AG361" s="10">
        <v>77.019385119342061</v>
      </c>
      <c r="AH361" s="12">
        <v>114.80342086580842</v>
      </c>
      <c r="AI361" s="12">
        <v>99.981919506416901</v>
      </c>
      <c r="AJ361" s="12">
        <v>76.895011864620102</v>
      </c>
      <c r="AK361" s="12">
        <v>49.428181927252687</v>
      </c>
      <c r="AL361" s="11">
        <v>67.206935848833652</v>
      </c>
      <c r="AM361" s="10">
        <v>38.440097948735151</v>
      </c>
      <c r="AN361" s="12">
        <v>101.47749269456008</v>
      </c>
      <c r="AO361" s="12">
        <v>129.17836672426205</v>
      </c>
      <c r="AP361" s="11">
        <v>14.295429167145009</v>
      </c>
      <c r="AQ361" s="10">
        <v>80.441728405214064</v>
      </c>
      <c r="AR361" s="12">
        <v>92.237990883182334</v>
      </c>
      <c r="AS361" s="12">
        <v>56.656617041354416</v>
      </c>
      <c r="AT361" s="11">
        <v>142.29907064901718</v>
      </c>
      <c r="AU361" s="12">
        <v>52.525488228264649</v>
      </c>
    </row>
    <row r="362" spans="1:47" s="4" customFormat="1" ht="12.75">
      <c r="A362" s="7">
        <v>42216</v>
      </c>
      <c r="B362" s="10"/>
      <c r="C362" s="11">
        <v>74.669371486252217</v>
      </c>
      <c r="D362" s="10">
        <v>63.868533364229464</v>
      </c>
      <c r="E362" s="12">
        <v>67.740950706620538</v>
      </c>
      <c r="F362" s="12">
        <v>91.139254923306694</v>
      </c>
      <c r="G362" s="12">
        <v>88.297775370782134</v>
      </c>
      <c r="H362" s="12">
        <v>71.223421030332318</v>
      </c>
      <c r="I362" s="12">
        <v>90.561625040574398</v>
      </c>
      <c r="J362" s="12">
        <v>47.889037508256429</v>
      </c>
      <c r="K362" s="12">
        <v>104.2053107490601</v>
      </c>
      <c r="L362" s="11">
        <v>24.898523996363899</v>
      </c>
      <c r="M362" s="10">
        <v>120.7570230362395</v>
      </c>
      <c r="N362" s="12">
        <v>70.199927766670783</v>
      </c>
      <c r="O362" s="11">
        <v>66.29850411678359</v>
      </c>
      <c r="P362" s="10">
        <v>41.56224778125177</v>
      </c>
      <c r="Q362" s="12">
        <v>31.561089837862085</v>
      </c>
      <c r="R362" s="12">
        <v>23.016949599232337</v>
      </c>
      <c r="S362" s="12">
        <v>36.92809607563175</v>
      </c>
      <c r="T362" s="12">
        <v>18.946378814058555</v>
      </c>
      <c r="U362" s="12">
        <v>37.603051971919442</v>
      </c>
      <c r="V362" s="12">
        <v>58.254542571723654</v>
      </c>
      <c r="W362" s="12">
        <v>19.442943595603619</v>
      </c>
      <c r="X362" s="12">
        <v>43.979435234897444</v>
      </c>
      <c r="Y362" s="12">
        <v>27.172413864096878</v>
      </c>
      <c r="Z362" s="77">
        <v>121.29339424636612</v>
      </c>
      <c r="AA362" s="10">
        <v>66.105791366541297</v>
      </c>
      <c r="AB362" s="12">
        <v>70.662869930194503</v>
      </c>
      <c r="AC362" s="12">
        <v>54.2616762099412</v>
      </c>
      <c r="AD362" s="12">
        <v>65.797229639602136</v>
      </c>
      <c r="AE362" s="12">
        <v>78.992481210232896</v>
      </c>
      <c r="AF362" s="44">
        <v>56.411184345444035</v>
      </c>
      <c r="AG362" s="10">
        <v>73.593541282921308</v>
      </c>
      <c r="AH362" s="12">
        <v>113.30788727470915</v>
      </c>
      <c r="AI362" s="12">
        <v>99.862856310477937</v>
      </c>
      <c r="AJ362" s="12">
        <v>76.380557716884539</v>
      </c>
      <c r="AK362" s="12">
        <v>47.513011150731778</v>
      </c>
      <c r="AL362" s="11">
        <v>64.342195468329692</v>
      </c>
      <c r="AM362" s="10">
        <v>39.678697922860898</v>
      </c>
      <c r="AN362" s="12">
        <v>104.72117332324937</v>
      </c>
      <c r="AO362" s="12">
        <v>134.59427801973183</v>
      </c>
      <c r="AP362" s="11">
        <v>14.917063199616404</v>
      </c>
      <c r="AQ362" s="10">
        <v>79.66086333808336</v>
      </c>
      <c r="AR362" s="12">
        <v>88.443245667461056</v>
      </c>
      <c r="AS362" s="12">
        <v>58.279777589563651</v>
      </c>
      <c r="AT362" s="11">
        <v>144.67803325702081</v>
      </c>
      <c r="AU362" s="12">
        <v>51.733019096203236</v>
      </c>
    </row>
    <row r="363" spans="1:47" s="4" customFormat="1" ht="12.75">
      <c r="A363" s="7">
        <v>42247</v>
      </c>
      <c r="B363" s="10"/>
      <c r="C363" s="11">
        <v>75.029342378515125</v>
      </c>
      <c r="D363" s="10">
        <v>63.819145961619213</v>
      </c>
      <c r="E363" s="12">
        <v>67.92113296164932</v>
      </c>
      <c r="F363" s="12">
        <v>91.638997178042644</v>
      </c>
      <c r="G363" s="12">
        <v>87.654369839468472</v>
      </c>
      <c r="H363" s="12">
        <v>70.417921004527685</v>
      </c>
      <c r="I363" s="12">
        <v>90.164853746332852</v>
      </c>
      <c r="J363" s="12">
        <v>47.386403114533536</v>
      </c>
      <c r="K363" s="12">
        <v>103.84721005036769</v>
      </c>
      <c r="L363" s="11">
        <v>25.206678248638031</v>
      </c>
      <c r="M363" s="10">
        <v>119.80817516522475</v>
      </c>
      <c r="N363" s="12">
        <v>70.57084203212473</v>
      </c>
      <c r="O363" s="11">
        <v>65.919806820768073</v>
      </c>
      <c r="P363" s="10">
        <v>41.815799085535602</v>
      </c>
      <c r="Q363" s="12">
        <v>31.516645921263091</v>
      </c>
      <c r="R363" s="12">
        <v>22.962049406845544</v>
      </c>
      <c r="S363" s="12">
        <v>36.907042727088076</v>
      </c>
      <c r="T363" s="12">
        <v>19.121093227515448</v>
      </c>
      <c r="U363" s="12">
        <v>37.649692793394173</v>
      </c>
      <c r="V363" s="12">
        <v>58.65593507365395</v>
      </c>
      <c r="W363" s="12">
        <v>19.42390778780133</v>
      </c>
      <c r="X363" s="12">
        <v>44.3541774708712</v>
      </c>
      <c r="Y363" s="12">
        <v>27.4734111696119</v>
      </c>
      <c r="Z363" s="77">
        <v>123.25508331456562</v>
      </c>
      <c r="AA363" s="10">
        <v>66.901094003647898</v>
      </c>
      <c r="AB363" s="12">
        <v>71.19269255957856</v>
      </c>
      <c r="AC363" s="12">
        <v>54.058415028135833</v>
      </c>
      <c r="AD363" s="12">
        <v>66.319686806357197</v>
      </c>
      <c r="AE363" s="12">
        <v>78.944122809130008</v>
      </c>
      <c r="AF363" s="44">
        <v>57.9336539105879</v>
      </c>
      <c r="AG363" s="10">
        <v>72.737497990142501</v>
      </c>
      <c r="AH363" s="12">
        <v>112.85772565839436</v>
      </c>
      <c r="AI363" s="12">
        <v>99.283972643415225</v>
      </c>
      <c r="AJ363" s="12">
        <v>75.975500734599294</v>
      </c>
      <c r="AK363" s="12">
        <v>46.986397022215655</v>
      </c>
      <c r="AL363" s="11">
        <v>63.906748958940895</v>
      </c>
      <c r="AM363" s="10">
        <v>40.457454302291204</v>
      </c>
      <c r="AN363" s="12">
        <v>105.47341616611112</v>
      </c>
      <c r="AO363" s="12">
        <v>135.44876590237635</v>
      </c>
      <c r="AP363" s="11">
        <v>15.099619156649302</v>
      </c>
      <c r="AQ363" s="10">
        <v>78.837010330308388</v>
      </c>
      <c r="AR363" s="12">
        <v>89.366407197093494</v>
      </c>
      <c r="AS363" s="12">
        <v>57.47431660491705</v>
      </c>
      <c r="AT363" s="11">
        <v>144.09223644479866</v>
      </c>
      <c r="AU363" s="12">
        <v>51.430348133215531</v>
      </c>
    </row>
    <row r="364" spans="1:47" s="4" customFormat="1" ht="12.75">
      <c r="A364" s="7">
        <v>42277</v>
      </c>
      <c r="B364" s="10"/>
      <c r="C364" s="11">
        <v>77.296363494094649</v>
      </c>
      <c r="D364" s="10">
        <v>62.682131354821003</v>
      </c>
      <c r="E364" s="12">
        <v>64.138730255779123</v>
      </c>
      <c r="F364" s="12">
        <v>89.850643855323696</v>
      </c>
      <c r="G364" s="12">
        <v>88.708757740772199</v>
      </c>
      <c r="H364" s="12">
        <v>70.587250985879308</v>
      </c>
      <c r="I364" s="12">
        <v>90.095798424431123</v>
      </c>
      <c r="J364" s="12">
        <v>48.407909058668523</v>
      </c>
      <c r="K364" s="12">
        <v>102.9466666491949</v>
      </c>
      <c r="L364" s="11">
        <v>24.165347028822886</v>
      </c>
      <c r="M364" s="10">
        <v>117.39390170871256</v>
      </c>
      <c r="N364" s="12">
        <v>69.222291027359191</v>
      </c>
      <c r="O364" s="11">
        <v>65.809326749304262</v>
      </c>
      <c r="P364" s="10">
        <v>38.704763731622464</v>
      </c>
      <c r="Q364" s="12">
        <v>29.394265555793396</v>
      </c>
      <c r="R364" s="12">
        <v>21.511748850701874</v>
      </c>
      <c r="S364" s="12">
        <v>34.655346602710416</v>
      </c>
      <c r="T364" s="12">
        <v>17.71564974238418</v>
      </c>
      <c r="U364" s="12">
        <v>35.316959361311959</v>
      </c>
      <c r="V364" s="12">
        <v>54.132832892654967</v>
      </c>
      <c r="W364" s="12">
        <v>18.006806811854297</v>
      </c>
      <c r="X364" s="12">
        <v>41.909708743594173</v>
      </c>
      <c r="Y364" s="12">
        <v>26.149989573908211</v>
      </c>
      <c r="Z364" s="77">
        <v>125.26060609227649</v>
      </c>
      <c r="AA364" s="10">
        <v>64.060841543299844</v>
      </c>
      <c r="AB364" s="12">
        <v>69.072546646916066</v>
      </c>
      <c r="AC364" s="12">
        <v>53.911333975437628</v>
      </c>
      <c r="AD364" s="12">
        <v>63.869434559018067</v>
      </c>
      <c r="AE364" s="12">
        <v>78.643985380122515</v>
      </c>
      <c r="AF364" s="44">
        <v>53.657917118667662</v>
      </c>
      <c r="AG364" s="10">
        <v>69.188624034973472</v>
      </c>
      <c r="AH364" s="12">
        <v>111.61266413442044</v>
      </c>
      <c r="AI364" s="12">
        <v>98.76187409356038</v>
      </c>
      <c r="AJ364" s="12">
        <v>75.621860295799948</v>
      </c>
      <c r="AK364" s="12">
        <v>44.22649112020752</v>
      </c>
      <c r="AL364" s="11">
        <v>60.70779713074527</v>
      </c>
      <c r="AM364" s="10">
        <v>42.348309009738074</v>
      </c>
      <c r="AN364" s="12">
        <v>108.80405593688998</v>
      </c>
      <c r="AO364" s="12">
        <v>140.89376191296412</v>
      </c>
      <c r="AP364" s="11">
        <v>15.213518166673634</v>
      </c>
      <c r="AQ364" s="10">
        <v>77.53144985700068</v>
      </c>
      <c r="AR364" s="12">
        <v>87.017379060013369</v>
      </c>
      <c r="AS364" s="12">
        <v>58.192483582975875</v>
      </c>
      <c r="AT364" s="11">
        <v>147.34836215450542</v>
      </c>
      <c r="AU364" s="12">
        <v>49.764675310523373</v>
      </c>
    </row>
    <row r="365" spans="1:47" s="4" customFormat="1" ht="12.75">
      <c r="A365" s="7">
        <v>42307</v>
      </c>
      <c r="B365" s="10"/>
      <c r="C365" s="11">
        <v>76.986056872878223</v>
      </c>
      <c r="D365" s="10">
        <v>62.735659901311813</v>
      </c>
      <c r="E365" s="12">
        <v>65.348557039466698</v>
      </c>
      <c r="F365" s="12">
        <v>91.257779769228321</v>
      </c>
      <c r="G365" s="12">
        <v>89.175154313862151</v>
      </c>
      <c r="H365" s="12">
        <v>70.750466677877313</v>
      </c>
      <c r="I365" s="12">
        <v>89.790332471524607</v>
      </c>
      <c r="J365" s="12">
        <v>48.634613410446633</v>
      </c>
      <c r="K365" s="12">
        <v>104.07491202015196</v>
      </c>
      <c r="L365" s="11">
        <v>24.471227209152762</v>
      </c>
      <c r="M365" s="10">
        <v>117.90474053910096</v>
      </c>
      <c r="N365" s="12">
        <v>69.279014467462758</v>
      </c>
      <c r="O365" s="11">
        <v>65.062368565647517</v>
      </c>
      <c r="P365" s="10">
        <v>39.492204281886259</v>
      </c>
      <c r="Q365" s="12">
        <v>29.941773405339138</v>
      </c>
      <c r="R365" s="12">
        <v>21.923283142264879</v>
      </c>
      <c r="S365" s="12">
        <v>35.093545303580086</v>
      </c>
      <c r="T365" s="12">
        <v>18.291313411199148</v>
      </c>
      <c r="U365" s="12">
        <v>35.523979928344282</v>
      </c>
      <c r="V365" s="12">
        <v>55.286191345468779</v>
      </c>
      <c r="W365" s="12">
        <v>18.337431055995566</v>
      </c>
      <c r="X365" s="12">
        <v>42.845221128953554</v>
      </c>
      <c r="Y365" s="12">
        <v>25.913876100871704</v>
      </c>
      <c r="Z365" s="77">
        <v>125.4009949380016</v>
      </c>
      <c r="AA365" s="10">
        <v>65.172035315150907</v>
      </c>
      <c r="AB365" s="12">
        <v>71.372505065159572</v>
      </c>
      <c r="AC365" s="12">
        <v>53.985442744011117</v>
      </c>
      <c r="AD365" s="12">
        <v>64.595526702225541</v>
      </c>
      <c r="AE365" s="12">
        <v>78.610204550930291</v>
      </c>
      <c r="AF365" s="44">
        <v>55.72322455227193</v>
      </c>
      <c r="AG365" s="10">
        <v>71.098678844174202</v>
      </c>
      <c r="AH365" s="12">
        <v>111.74291461739037</v>
      </c>
      <c r="AI365" s="12">
        <v>99.544929253579511</v>
      </c>
      <c r="AJ365" s="12">
        <v>75.695085929527011</v>
      </c>
      <c r="AK365" s="12">
        <v>44.778422482423501</v>
      </c>
      <c r="AL365" s="11">
        <v>61.713339140860647</v>
      </c>
      <c r="AM365" s="10">
        <v>40.632849170565123</v>
      </c>
      <c r="AN365" s="12">
        <v>108.07751196588116</v>
      </c>
      <c r="AO365" s="12">
        <v>138.35894754997017</v>
      </c>
      <c r="AP365" s="11">
        <v>15.203792531619017</v>
      </c>
      <c r="AQ365" s="10">
        <v>76.928264987033344</v>
      </c>
      <c r="AR365" s="12">
        <v>89.315316808581343</v>
      </c>
      <c r="AS365" s="12">
        <v>59.403902767163743</v>
      </c>
      <c r="AT365" s="11">
        <v>142.97710680452562</v>
      </c>
      <c r="AU365" s="12">
        <v>49.694948816596465</v>
      </c>
    </row>
    <row r="366" spans="1:47" s="4" customFormat="1" ht="12.75">
      <c r="A366" s="7">
        <v>42338</v>
      </c>
      <c r="B366" s="10"/>
      <c r="C366" s="11">
        <v>77.2311669773933</v>
      </c>
      <c r="D366" s="10">
        <v>63.317387671923576</v>
      </c>
      <c r="E366" s="12">
        <v>65.049331316779885</v>
      </c>
      <c r="F366" s="12">
        <v>90.228589241431408</v>
      </c>
      <c r="G366" s="12">
        <v>88.421758046374464</v>
      </c>
      <c r="H366" s="12">
        <v>70.649542612616116</v>
      </c>
      <c r="I366" s="12">
        <v>90.186383658118473</v>
      </c>
      <c r="J366" s="12">
        <v>48.884458171776906</v>
      </c>
      <c r="K366" s="12">
        <v>103.71509712238574</v>
      </c>
      <c r="L366" s="11">
        <v>23.730473722501262</v>
      </c>
      <c r="M366" s="10">
        <v>117.98991089111878</v>
      </c>
      <c r="N366" s="12">
        <v>68.646992144686749</v>
      </c>
      <c r="O366" s="11">
        <v>64.854443804052949</v>
      </c>
      <c r="P366" s="10">
        <v>39.344908076616797</v>
      </c>
      <c r="Q366" s="12">
        <v>29.416852503710594</v>
      </c>
      <c r="R366" s="12">
        <v>21.934158297547267</v>
      </c>
      <c r="S366" s="12">
        <v>34.560411858884379</v>
      </c>
      <c r="T366" s="12">
        <v>18.130185539802056</v>
      </c>
      <c r="U366" s="12">
        <v>35.606179619221798</v>
      </c>
      <c r="V366" s="12">
        <v>54.662020092615691</v>
      </c>
      <c r="W366" s="12">
        <v>18.104431955985117</v>
      </c>
      <c r="X366" s="12">
        <v>42.496049174559317</v>
      </c>
      <c r="Y366" s="12">
        <v>25.873049207444375</v>
      </c>
      <c r="Z366" s="77">
        <v>126.77965667747704</v>
      </c>
      <c r="AA366" s="10">
        <v>64.485754620008478</v>
      </c>
      <c r="AB366" s="12">
        <v>69.985227243515752</v>
      </c>
      <c r="AC366" s="12">
        <v>54.319392559888747</v>
      </c>
      <c r="AD366" s="12">
        <v>63.958950100727264</v>
      </c>
      <c r="AE366" s="12">
        <v>78.685256064944326</v>
      </c>
      <c r="AF366" s="44">
        <v>54.976193056721321</v>
      </c>
      <c r="AG366" s="10">
        <v>70.469330988315022</v>
      </c>
      <c r="AH366" s="12">
        <v>111.61321169543157</v>
      </c>
      <c r="AI366" s="12">
        <v>97.714580290988465</v>
      </c>
      <c r="AJ366" s="12">
        <v>75.12667617621014</v>
      </c>
      <c r="AK366" s="12">
        <v>44.33845675718085</v>
      </c>
      <c r="AL366" s="11">
        <v>61.153633191743985</v>
      </c>
      <c r="AM366" s="10">
        <v>40.166766362217253</v>
      </c>
      <c r="AN366" s="12">
        <v>108.18108453192077</v>
      </c>
      <c r="AO366" s="12">
        <v>138.14694899446528</v>
      </c>
      <c r="AP366" s="11">
        <v>15.139154611343553</v>
      </c>
      <c r="AQ366" s="10">
        <v>75.286783957142646</v>
      </c>
      <c r="AR366" s="12">
        <v>87.914947502107793</v>
      </c>
      <c r="AS366" s="12">
        <v>59.162218738641513</v>
      </c>
      <c r="AT366" s="11">
        <v>141.60807103885199</v>
      </c>
      <c r="AU366" s="12">
        <v>50.326176496241438</v>
      </c>
    </row>
    <row r="367" spans="1:47" s="4" customFormat="1" ht="12.75">
      <c r="A367" s="7">
        <v>42369</v>
      </c>
      <c r="B367" s="10"/>
      <c r="C367" s="11">
        <v>77.766618336077187</v>
      </c>
      <c r="D367" s="10">
        <v>61.373975339656873</v>
      </c>
      <c r="E367" s="12">
        <v>61.004819718255696</v>
      </c>
      <c r="F367" s="12">
        <v>86.540534503636664</v>
      </c>
      <c r="G367" s="12">
        <v>90.382395267728469</v>
      </c>
      <c r="H367" s="12">
        <v>72.283323399395996</v>
      </c>
      <c r="I367" s="12">
        <v>91.601636354744599</v>
      </c>
      <c r="J367" s="12">
        <v>50.316554776993996</v>
      </c>
      <c r="K367" s="12">
        <v>105.22583784685563</v>
      </c>
      <c r="L367" s="11">
        <v>22.458553228493098</v>
      </c>
      <c r="M367" s="10">
        <v>117.60182217947526</v>
      </c>
      <c r="N367" s="12">
        <v>68.485727398429475</v>
      </c>
      <c r="O367" s="11">
        <v>65.327166002797242</v>
      </c>
      <c r="P367" s="10">
        <v>37.645717686591794</v>
      </c>
      <c r="Q367" s="12">
        <v>28.628435737317808</v>
      </c>
      <c r="R367" s="12">
        <v>21.162380785166398</v>
      </c>
      <c r="S367" s="12">
        <v>33.499342730258491</v>
      </c>
      <c r="T367" s="12">
        <v>17.46561057177259</v>
      </c>
      <c r="U367" s="12">
        <v>34.797108662060332</v>
      </c>
      <c r="V367" s="12">
        <v>51.956133016808259</v>
      </c>
      <c r="W367" s="12">
        <v>17.362449860514172</v>
      </c>
      <c r="X367" s="12">
        <v>40.361458432386932</v>
      </c>
      <c r="Y367" s="12">
        <v>25.276059941675339</v>
      </c>
      <c r="Z367" s="77">
        <v>127.68229604666605</v>
      </c>
      <c r="AA367" s="10">
        <v>61.046962782845526</v>
      </c>
      <c r="AB367" s="12">
        <v>67.28110423283222</v>
      </c>
      <c r="AC367" s="12">
        <v>54.416278513965764</v>
      </c>
      <c r="AD367" s="12">
        <v>62.294010768638856</v>
      </c>
      <c r="AE367" s="12">
        <v>80.264962903649163</v>
      </c>
      <c r="AF367" s="44">
        <v>51.269309839945862</v>
      </c>
      <c r="AG367" s="10">
        <v>66.804645508604764</v>
      </c>
      <c r="AH367" s="12">
        <v>110.99580565945573</v>
      </c>
      <c r="AI367" s="12">
        <v>98.329112882356526</v>
      </c>
      <c r="AJ367" s="12">
        <v>75.855796673871353</v>
      </c>
      <c r="AK367" s="12">
        <v>41.878053613209893</v>
      </c>
      <c r="AL367" s="11">
        <v>57.338270704071171</v>
      </c>
      <c r="AM367" s="10">
        <v>42.078747872735967</v>
      </c>
      <c r="AN367" s="12">
        <v>108.79502105632952</v>
      </c>
      <c r="AO367" s="12">
        <v>143.16476904149064</v>
      </c>
      <c r="AP367" s="11">
        <v>15.347157537769274</v>
      </c>
      <c r="AQ367" s="10">
        <v>75.032357931313385</v>
      </c>
      <c r="AR367" s="12">
        <v>84.514326814479134</v>
      </c>
      <c r="AS367" s="12">
        <v>60.477045715521349</v>
      </c>
      <c r="AT367" s="11">
        <v>143.37850863863764</v>
      </c>
      <c r="AU367" s="12">
        <v>50.529524768455303</v>
      </c>
    </row>
    <row r="368" spans="1:47" s="4" customFormat="1" ht="12.75">
      <c r="A368" s="7">
        <v>42398</v>
      </c>
      <c r="B368" s="10"/>
      <c r="C368" s="11">
        <v>79.961202719223607</v>
      </c>
      <c r="D368" s="10">
        <v>57.522757901033096</v>
      </c>
      <c r="E368" s="12">
        <v>59.519136980023532</v>
      </c>
      <c r="F368" s="12">
        <v>86.607542331882925</v>
      </c>
      <c r="G368" s="12">
        <v>90.119347747596279</v>
      </c>
      <c r="H368" s="12">
        <v>71.330306517272106</v>
      </c>
      <c r="I368" s="12">
        <v>90.119086448452549</v>
      </c>
      <c r="J368" s="12">
        <v>49.425560981228379</v>
      </c>
      <c r="K368" s="12">
        <v>103.30426278927133</v>
      </c>
      <c r="L368" s="11">
        <v>22.469476496615304</v>
      </c>
      <c r="M368" s="10">
        <v>113.1498551063095</v>
      </c>
      <c r="N368" s="12">
        <v>67.932211645358365</v>
      </c>
      <c r="O368" s="11">
        <v>66.203035279698568</v>
      </c>
      <c r="P368" s="10">
        <v>36.993237935225601</v>
      </c>
      <c r="Q368" s="12">
        <v>28.276151448706628</v>
      </c>
      <c r="R368" s="12">
        <v>20.830471708063115</v>
      </c>
      <c r="S368" s="12">
        <v>32.810606296844711</v>
      </c>
      <c r="T368" s="12">
        <v>17.083590171346522</v>
      </c>
      <c r="U368" s="12">
        <v>34.888383828513057</v>
      </c>
      <c r="V368" s="12">
        <v>52.026016974404655</v>
      </c>
      <c r="W368" s="12">
        <v>17.174450027584125</v>
      </c>
      <c r="X368" s="12">
        <v>39.51896914712659</v>
      </c>
      <c r="Y368" s="12">
        <v>25.702923249976084</v>
      </c>
      <c r="Z368" s="77">
        <v>126.78796649871077</v>
      </c>
      <c r="AA368" s="10">
        <v>60.406175739723764</v>
      </c>
      <c r="AB368" s="12">
        <v>68.470988848247742</v>
      </c>
      <c r="AC368" s="12">
        <v>53.98821390952201</v>
      </c>
      <c r="AD368" s="12">
        <v>61.208212116259652</v>
      </c>
      <c r="AE368" s="12">
        <v>77.966265249157999</v>
      </c>
      <c r="AF368" s="44">
        <v>50.881873571828706</v>
      </c>
      <c r="AG368" s="10">
        <v>66.025295726612441</v>
      </c>
      <c r="AH368" s="12">
        <v>107.81397456816669</v>
      </c>
      <c r="AI368" s="12">
        <v>98.132015666877209</v>
      </c>
      <c r="AJ368" s="12">
        <v>75.90560366788489</v>
      </c>
      <c r="AK368" s="12">
        <v>41.148361067220392</v>
      </c>
      <c r="AL368" s="11">
        <v>56.074918190964794</v>
      </c>
      <c r="AM368" s="10">
        <v>45.556191090771009</v>
      </c>
      <c r="AN368" s="12">
        <v>111.05290949337518</v>
      </c>
      <c r="AO368" s="12">
        <v>148.33936884580109</v>
      </c>
      <c r="AP368" s="11">
        <v>15.159732394985376</v>
      </c>
      <c r="AQ368" s="10">
        <v>75.416920677531593</v>
      </c>
      <c r="AR368" s="12">
        <v>84.940383237995263</v>
      </c>
      <c r="AS368" s="12">
        <v>61.518767365327378</v>
      </c>
      <c r="AT368" s="11">
        <v>146.54371840565287</v>
      </c>
      <c r="AU368" s="12">
        <v>50.068010582384581</v>
      </c>
    </row>
    <row r="369" spans="1:47" s="4" customFormat="1" ht="12.75">
      <c r="A369" s="7">
        <v>42429</v>
      </c>
      <c r="B369" s="10"/>
      <c r="C369" s="11">
        <v>78.563397084972863</v>
      </c>
      <c r="D369" s="10">
        <v>57.058196118280755</v>
      </c>
      <c r="E369" s="12">
        <v>57.360721836731862</v>
      </c>
      <c r="F369" s="12">
        <v>81.921730256060556</v>
      </c>
      <c r="G369" s="12">
        <v>89.119040464496564</v>
      </c>
      <c r="H369" s="12">
        <v>69.633945249282746</v>
      </c>
      <c r="I369" s="12">
        <v>88.783487361757082</v>
      </c>
      <c r="J369" s="12">
        <v>48.185649681428124</v>
      </c>
      <c r="K369" s="12">
        <v>100.86807963212775</v>
      </c>
      <c r="L369" s="11">
        <v>21.581900999439519</v>
      </c>
      <c r="M369" s="10">
        <v>113.37132879517537</v>
      </c>
      <c r="N369" s="12">
        <v>70.174443861784553</v>
      </c>
      <c r="O369" s="11">
        <v>65.568441872132198</v>
      </c>
      <c r="P369" s="10">
        <v>37.483094662657749</v>
      </c>
      <c r="Q369" s="12">
        <v>28.587793104293041</v>
      </c>
      <c r="R369" s="12">
        <v>21.042446176803228</v>
      </c>
      <c r="S369" s="12">
        <v>33.563490613737187</v>
      </c>
      <c r="T369" s="12">
        <v>17.597398471239643</v>
      </c>
      <c r="U369" s="12">
        <v>35.210856613056393</v>
      </c>
      <c r="V369" s="12">
        <v>52.907221980896459</v>
      </c>
      <c r="W369" s="12">
        <v>17.654495711888721</v>
      </c>
      <c r="X369" s="12">
        <v>40.203956329480114</v>
      </c>
      <c r="Y369" s="12">
        <v>26.003699099454082</v>
      </c>
      <c r="Z369" s="77">
        <v>127.13747260594097</v>
      </c>
      <c r="AA369" s="10">
        <v>59.085484332008953</v>
      </c>
      <c r="AB369" s="12">
        <v>68.17167351384407</v>
      </c>
      <c r="AC369" s="12">
        <v>54.679974330169514</v>
      </c>
      <c r="AD369" s="12">
        <v>61.474825669147982</v>
      </c>
      <c r="AE369" s="12">
        <v>77.862286735934774</v>
      </c>
      <c r="AF369" s="44">
        <v>50.005752190120411</v>
      </c>
      <c r="AG369" s="10">
        <v>63.757136975735193</v>
      </c>
      <c r="AH369" s="12">
        <v>107.03310986854402</v>
      </c>
      <c r="AI369" s="12">
        <v>99.459768777196956</v>
      </c>
      <c r="AJ369" s="12">
        <v>76.784080655438316</v>
      </c>
      <c r="AK369" s="12">
        <v>39.723437358103936</v>
      </c>
      <c r="AL369" s="11">
        <v>53.734478741668966</v>
      </c>
      <c r="AM369" s="10">
        <v>45.952084889693019</v>
      </c>
      <c r="AN369" s="12">
        <v>112.87817047385391</v>
      </c>
      <c r="AO369" s="12">
        <v>147.04757668418495</v>
      </c>
      <c r="AP369" s="11">
        <v>15.074216417202143</v>
      </c>
      <c r="AQ369" s="10">
        <v>75.921152888175342</v>
      </c>
      <c r="AR369" s="12">
        <v>81.226353699658034</v>
      </c>
      <c r="AS369" s="12">
        <v>60.160429149431785</v>
      </c>
      <c r="AT369" s="11">
        <v>144.32142762763058</v>
      </c>
      <c r="AU369" s="12">
        <v>50.201617894190143</v>
      </c>
    </row>
    <row r="370" spans="1:47" s="4" customFormat="1" ht="12.75">
      <c r="A370" s="7">
        <v>42460</v>
      </c>
      <c r="B370" s="10"/>
      <c r="C370" s="11">
        <v>78.24212837250542</v>
      </c>
      <c r="D370" s="10">
        <v>58.015538887771378</v>
      </c>
      <c r="E370" s="12">
        <v>60.902023892948741</v>
      </c>
      <c r="F370" s="12">
        <v>86.935325768437949</v>
      </c>
      <c r="G370" s="12">
        <v>88.045045459696951</v>
      </c>
      <c r="H370" s="12">
        <v>67.897643186294474</v>
      </c>
      <c r="I370" s="12">
        <v>87.224203091261799</v>
      </c>
      <c r="J370" s="12">
        <v>47.542122449433883</v>
      </c>
      <c r="K370" s="12">
        <v>99.278832672775749</v>
      </c>
      <c r="L370" s="11">
        <v>23.432208001991913</v>
      </c>
      <c r="M370" s="10">
        <v>112.6070877981614</v>
      </c>
      <c r="N370" s="12">
        <v>71.356391361104329</v>
      </c>
      <c r="O370" s="11">
        <v>65.197722633054241</v>
      </c>
      <c r="P370" s="10">
        <v>39.890831802021815</v>
      </c>
      <c r="Q370" s="12">
        <v>30.114055603308408</v>
      </c>
      <c r="R370" s="12">
        <v>22.48630828989473</v>
      </c>
      <c r="S370" s="12">
        <v>35.35560681230092</v>
      </c>
      <c r="T370" s="12">
        <v>18.700168531435342</v>
      </c>
      <c r="U370" s="12">
        <v>37.409110303895183</v>
      </c>
      <c r="V370" s="12">
        <v>55.344925705030448</v>
      </c>
      <c r="W370" s="12">
        <v>18.763283095400588</v>
      </c>
      <c r="X370" s="12">
        <v>42.451896174979083</v>
      </c>
      <c r="Y370" s="12">
        <v>26.191024612124558</v>
      </c>
      <c r="Z370" s="77">
        <v>126.0385202507625</v>
      </c>
      <c r="AA370" s="10">
        <v>63.32411078194523</v>
      </c>
      <c r="AB370" s="12">
        <v>70.712027373120861</v>
      </c>
      <c r="AC370" s="12">
        <v>54.129128259600733</v>
      </c>
      <c r="AD370" s="12">
        <v>64.755928287403606</v>
      </c>
      <c r="AE370" s="12">
        <v>78.620244640518024</v>
      </c>
      <c r="AF370" s="44">
        <v>50.955706239848354</v>
      </c>
      <c r="AG370" s="10">
        <v>67.682681700535596</v>
      </c>
      <c r="AH370" s="12">
        <v>111.87470435256806</v>
      </c>
      <c r="AI370" s="12">
        <v>100.00432754228292</v>
      </c>
      <c r="AJ370" s="12">
        <v>76.594170290509382</v>
      </c>
      <c r="AK370" s="12">
        <v>42.179818944870235</v>
      </c>
      <c r="AL370" s="11">
        <v>57.29032167700602</v>
      </c>
      <c r="AM370" s="10">
        <v>45.159343335293087</v>
      </c>
      <c r="AN370" s="12">
        <v>110.0105146620503</v>
      </c>
      <c r="AO370" s="12">
        <v>145.35386983927924</v>
      </c>
      <c r="AP370" s="11">
        <v>14.744300683154272</v>
      </c>
      <c r="AQ370" s="10">
        <v>77.736277512956036</v>
      </c>
      <c r="AR370" s="12">
        <v>82.61430981496575</v>
      </c>
      <c r="AS370" s="12">
        <v>58.947669577907988</v>
      </c>
      <c r="AT370" s="11">
        <v>144.919195599386</v>
      </c>
      <c r="AU370" s="12">
        <v>50.969371945930753</v>
      </c>
    </row>
    <row r="371" spans="1:47" s="4" customFormat="1" ht="12.75">
      <c r="A371" s="7">
        <v>42489</v>
      </c>
      <c r="B371" s="10"/>
      <c r="C371" s="11">
        <v>78.258716058803032</v>
      </c>
      <c r="D371" s="10">
        <v>58.592727792451257</v>
      </c>
      <c r="E371" s="12">
        <v>66.956889126999627</v>
      </c>
      <c r="F371" s="12">
        <v>93.828266143439564</v>
      </c>
      <c r="G371" s="12">
        <v>87.009688415366966</v>
      </c>
      <c r="H371" s="12">
        <v>66.694873948505645</v>
      </c>
      <c r="I371" s="12">
        <v>86.386749827471505</v>
      </c>
      <c r="J371" s="12">
        <v>46.882899459832664</v>
      </c>
      <c r="K371" s="12">
        <v>98.947613564770393</v>
      </c>
      <c r="L371" s="11">
        <v>26.210910069761557</v>
      </c>
      <c r="M371" s="10">
        <v>113.61872319908338</v>
      </c>
      <c r="N371" s="12">
        <v>72.939614752905413</v>
      </c>
      <c r="O371" s="11">
        <v>66.540886524230103</v>
      </c>
      <c r="P371" s="10">
        <v>42.823120158871056</v>
      </c>
      <c r="Q371" s="12">
        <v>31.556541842369342</v>
      </c>
      <c r="R371" s="12">
        <v>24.157620064235157</v>
      </c>
      <c r="S371" s="12">
        <v>37.734322468455915</v>
      </c>
      <c r="T371" s="12">
        <v>19.963168911534172</v>
      </c>
      <c r="U371" s="12">
        <v>40.297786160625044</v>
      </c>
      <c r="V371" s="12">
        <v>56.845785858757402</v>
      </c>
      <c r="W371" s="12">
        <v>20.017116164651302</v>
      </c>
      <c r="X371" s="12">
        <v>42.305694779953342</v>
      </c>
      <c r="Y371" s="12">
        <v>27.962819383341618</v>
      </c>
      <c r="Z371" s="77">
        <v>124.99386909436434</v>
      </c>
      <c r="AA371" s="10">
        <v>69.691764813582139</v>
      </c>
      <c r="AB371" s="12">
        <v>75.293017043154194</v>
      </c>
      <c r="AC371" s="12">
        <v>53.428258376955029</v>
      </c>
      <c r="AD371" s="12">
        <v>70.729202284568842</v>
      </c>
      <c r="AE371" s="12">
        <v>77.918907375483826</v>
      </c>
      <c r="AF371" s="44">
        <v>51.597883051178961</v>
      </c>
      <c r="AG371" s="10">
        <v>74.460393398810382</v>
      </c>
      <c r="AH371" s="12">
        <v>121.54920832279363</v>
      </c>
      <c r="AI371" s="12">
        <v>98.804444076398056</v>
      </c>
      <c r="AJ371" s="12">
        <v>76.099616207708038</v>
      </c>
      <c r="AK371" s="12">
        <v>46.353408560073753</v>
      </c>
      <c r="AL371" s="11">
        <v>62.84390936587441</v>
      </c>
      <c r="AM371" s="10">
        <v>43.633917580942523</v>
      </c>
      <c r="AN371" s="12">
        <v>107.94103170240483</v>
      </c>
      <c r="AO371" s="12">
        <v>142.71371638783216</v>
      </c>
      <c r="AP371" s="11">
        <v>14.472964240444453</v>
      </c>
      <c r="AQ371" s="10">
        <v>79.798993564006963</v>
      </c>
      <c r="AR371" s="12">
        <v>86.563312750585624</v>
      </c>
      <c r="AS371" s="12">
        <v>58.59942492297796</v>
      </c>
      <c r="AT371" s="11">
        <v>145.86783132800431</v>
      </c>
      <c r="AU371" s="12">
        <v>52.173249143244746</v>
      </c>
    </row>
    <row r="372" spans="1:47" s="4" customFormat="1" ht="12.75">
      <c r="A372" s="7">
        <v>42521</v>
      </c>
      <c r="B372" s="10"/>
      <c r="C372" s="11">
        <v>77.763686251922053</v>
      </c>
      <c r="D372" s="10">
        <v>58.770665968029</v>
      </c>
      <c r="E372" s="12">
        <v>65.62585942890253</v>
      </c>
      <c r="F372" s="12">
        <v>91.977794770044753</v>
      </c>
      <c r="G372" s="12">
        <v>86.493690825999821</v>
      </c>
      <c r="H372" s="12">
        <v>67.765839641697696</v>
      </c>
      <c r="I372" s="12">
        <v>86.944187241838804</v>
      </c>
      <c r="J372" s="12">
        <v>47.661709737118898</v>
      </c>
      <c r="K372" s="12">
        <v>101.23752435650289</v>
      </c>
      <c r="L372" s="11">
        <v>25.6396880875159</v>
      </c>
      <c r="M372" s="10">
        <v>114.33855570940122</v>
      </c>
      <c r="N372" s="12">
        <v>71.735812750676672</v>
      </c>
      <c r="O372" s="11">
        <v>66.641906555384438</v>
      </c>
      <c r="P372" s="10">
        <v>41.241609210243546</v>
      </c>
      <c r="Q372" s="12">
        <v>31.420049175477004</v>
      </c>
      <c r="R372" s="12">
        <v>23.778207028545008</v>
      </c>
      <c r="S372" s="12">
        <v>37.164998335651063</v>
      </c>
      <c r="T372" s="12">
        <v>19.395984939358684</v>
      </c>
      <c r="U372" s="12">
        <v>39.788252776924729</v>
      </c>
      <c r="V372" s="12">
        <v>55.848723829429268</v>
      </c>
      <c r="W372" s="12">
        <v>19.575161882093123</v>
      </c>
      <c r="X372" s="12">
        <v>41.503018128931771</v>
      </c>
      <c r="Y372" s="12">
        <v>27.439393841564851</v>
      </c>
      <c r="Z372" s="77">
        <v>127.50251101488924</v>
      </c>
      <c r="AA372" s="10">
        <v>68.153899021390046</v>
      </c>
      <c r="AB372" s="12">
        <v>73.822145794339519</v>
      </c>
      <c r="AC372" s="12">
        <v>52.619830526284176</v>
      </c>
      <c r="AD372" s="12">
        <v>70.056415572249207</v>
      </c>
      <c r="AE372" s="12">
        <v>77.324519419263922</v>
      </c>
      <c r="AF372" s="44">
        <v>50.47955846669435</v>
      </c>
      <c r="AG372" s="10">
        <v>73.27712275303972</v>
      </c>
      <c r="AH372" s="12">
        <v>118.86850190611551</v>
      </c>
      <c r="AI372" s="12">
        <v>96.938484724380274</v>
      </c>
      <c r="AJ372" s="12">
        <v>74.789074582433969</v>
      </c>
      <c r="AK372" s="12">
        <v>45.544055047239382</v>
      </c>
      <c r="AL372" s="11">
        <v>61.496944833788291</v>
      </c>
      <c r="AM372" s="10">
        <v>43.848938135899942</v>
      </c>
      <c r="AN372" s="12">
        <v>107.6213936648321</v>
      </c>
      <c r="AO372" s="12">
        <v>143.33807586770951</v>
      </c>
      <c r="AP372" s="11">
        <v>14.682814047676626</v>
      </c>
      <c r="AQ372" s="10">
        <v>77.97616553320043</v>
      </c>
      <c r="AR372" s="12">
        <v>86.095688773802536</v>
      </c>
      <c r="AS372" s="12">
        <v>58.634307192362911</v>
      </c>
      <c r="AT372" s="11">
        <v>144.5564501026071</v>
      </c>
      <c r="AU372" s="12">
        <v>51.539152145113697</v>
      </c>
    </row>
    <row r="373" spans="1:47" s="4" customFormat="1" ht="12.75">
      <c r="A373" s="7">
        <v>42551</v>
      </c>
      <c r="B373" s="10"/>
      <c r="C373" s="11">
        <v>78.891912001102497</v>
      </c>
      <c r="D373" s="10">
        <v>56.173567688552552</v>
      </c>
      <c r="E373" s="12">
        <v>65.748018178656835</v>
      </c>
      <c r="F373" s="12">
        <v>94.561369437977191</v>
      </c>
      <c r="G373" s="12">
        <v>87.335369559661984</v>
      </c>
      <c r="H373" s="12">
        <v>67.479264127032607</v>
      </c>
      <c r="I373" s="12">
        <v>87.971601130742243</v>
      </c>
      <c r="J373" s="12">
        <v>48.311427074448673</v>
      </c>
      <c r="K373" s="12">
        <v>100.93338059127494</v>
      </c>
      <c r="L373" s="11">
        <v>25.950523768151644</v>
      </c>
      <c r="M373" s="10">
        <v>111.99192127935595</v>
      </c>
      <c r="N373" s="12">
        <v>72.075362385524272</v>
      </c>
      <c r="O373" s="11">
        <v>68.509632763111568</v>
      </c>
      <c r="P373" s="10">
        <v>40.962590889815516</v>
      </c>
      <c r="Q373" s="12">
        <v>30.510395493246072</v>
      </c>
      <c r="R373" s="12">
        <v>23.433350714455855</v>
      </c>
      <c r="S373" s="12">
        <v>36.508958438137306</v>
      </c>
      <c r="T373" s="12">
        <v>19.609381842707936</v>
      </c>
      <c r="U373" s="12">
        <v>39.411959094605137</v>
      </c>
      <c r="V373" s="12">
        <v>55.733787285378376</v>
      </c>
      <c r="W373" s="12">
        <v>19.543810267789244</v>
      </c>
      <c r="X373" s="12">
        <v>41.681233193839631</v>
      </c>
      <c r="Y373" s="12">
        <v>26.703622027991209</v>
      </c>
      <c r="Z373" s="77">
        <v>128.28431290406846</v>
      </c>
      <c r="AA373" s="10">
        <v>68.741730179370919</v>
      </c>
      <c r="AB373" s="12">
        <v>74.575318657735806</v>
      </c>
      <c r="AC373" s="12">
        <v>52.441008588126593</v>
      </c>
      <c r="AD373" s="12">
        <v>69.479814027447944</v>
      </c>
      <c r="AE373" s="12">
        <v>75.643134436025008</v>
      </c>
      <c r="AF373" s="44">
        <v>50.967846852016883</v>
      </c>
      <c r="AG373" s="10">
        <v>73.391179989232242</v>
      </c>
      <c r="AH373" s="12">
        <v>118.3287777667035</v>
      </c>
      <c r="AI373" s="12">
        <v>97.299949781334533</v>
      </c>
      <c r="AJ373" s="12">
        <v>75.179901587842664</v>
      </c>
      <c r="AK373" s="12">
        <v>45.453335030445388</v>
      </c>
      <c r="AL373" s="11">
        <v>61.39555871248804</v>
      </c>
      <c r="AM373" s="10">
        <v>47.251917584597564</v>
      </c>
      <c r="AN373" s="12">
        <v>108.56595764440198</v>
      </c>
      <c r="AO373" s="12">
        <v>149.44825374425113</v>
      </c>
      <c r="AP373" s="11">
        <v>14.532137997644176</v>
      </c>
      <c r="AQ373" s="10">
        <v>77.902882780044862</v>
      </c>
      <c r="AR373" s="12">
        <v>86.003121680345217</v>
      </c>
      <c r="AS373" s="12">
        <v>58.932757660810061</v>
      </c>
      <c r="AT373" s="11">
        <v>145.87819053131855</v>
      </c>
      <c r="AU373" s="12">
        <v>51.012653744034019</v>
      </c>
    </row>
    <row r="374" spans="1:47" s="4" customFormat="1" ht="12.75">
      <c r="A374" s="7">
        <v>42580</v>
      </c>
      <c r="B374" s="10"/>
      <c r="C374" s="11">
        <v>78.253745500834285</v>
      </c>
      <c r="D374" s="10">
        <v>57.810906686122173</v>
      </c>
      <c r="E374" s="12">
        <v>65.226142970043426</v>
      </c>
      <c r="F374" s="12">
        <v>92.048016442238634</v>
      </c>
      <c r="G374" s="12">
        <v>86.660601931870531</v>
      </c>
      <c r="H374" s="12">
        <v>67.908857284880554</v>
      </c>
      <c r="I374" s="12">
        <v>88.141343335354634</v>
      </c>
      <c r="J374" s="12">
        <v>48.313351959076186</v>
      </c>
      <c r="K374" s="12">
        <v>100.55757728317603</v>
      </c>
      <c r="L374" s="11">
        <v>25.36550948915793</v>
      </c>
      <c r="M374" s="10">
        <v>114.71987969647905</v>
      </c>
      <c r="N374" s="12">
        <v>71.609582641159292</v>
      </c>
      <c r="O374" s="11">
        <v>67.414430379170909</v>
      </c>
      <c r="P374" s="10">
        <v>42.052254350709426</v>
      </c>
      <c r="Q374" s="12">
        <v>31.556341685778644</v>
      </c>
      <c r="R374" s="12">
        <v>24.259503482132271</v>
      </c>
      <c r="S374" s="12">
        <v>38.493912507841991</v>
      </c>
      <c r="T374" s="12">
        <v>20.653075225314829</v>
      </c>
      <c r="U374" s="12">
        <v>41.465908560888479</v>
      </c>
      <c r="V374" s="12">
        <v>57.710639836250088</v>
      </c>
      <c r="W374" s="12">
        <v>20.204966947438848</v>
      </c>
      <c r="X374" s="12">
        <v>44.077508516007491</v>
      </c>
      <c r="Y374" s="12">
        <v>26.409529813340676</v>
      </c>
      <c r="Z374" s="77">
        <v>127.87187614901934</v>
      </c>
      <c r="AA374" s="10">
        <v>68.552927669645669</v>
      </c>
      <c r="AB374" s="12">
        <v>73.719407064818597</v>
      </c>
      <c r="AC374" s="12">
        <v>52.365810946774339</v>
      </c>
      <c r="AD374" s="12">
        <v>70.587115739284613</v>
      </c>
      <c r="AE374" s="12">
        <v>77.521532249033413</v>
      </c>
      <c r="AF374" s="44">
        <v>51.075571911922324</v>
      </c>
      <c r="AG374" s="10">
        <v>73.12201942484171</v>
      </c>
      <c r="AH374" s="12">
        <v>119.52610826562842</v>
      </c>
      <c r="AI374" s="12">
        <v>98.753250603897385</v>
      </c>
      <c r="AJ374" s="12">
        <v>76.491888833485262</v>
      </c>
      <c r="AK374" s="12">
        <v>45.396788533468403</v>
      </c>
      <c r="AL374" s="11">
        <v>61.075033084720772</v>
      </c>
      <c r="AM374" s="10">
        <v>45.087737207375987</v>
      </c>
      <c r="AN374" s="12">
        <v>106.7770302145593</v>
      </c>
      <c r="AO374" s="12">
        <v>145.72279368614502</v>
      </c>
      <c r="AP374" s="11">
        <v>14.649290652442378</v>
      </c>
      <c r="AQ374" s="10">
        <v>77.823685914480663</v>
      </c>
      <c r="AR374" s="12">
        <v>86.415891650511696</v>
      </c>
      <c r="AS374" s="12">
        <v>58.423486196255844</v>
      </c>
      <c r="AT374" s="11">
        <v>144.82016188779369</v>
      </c>
      <c r="AU374" s="12">
        <v>50.98301537165468</v>
      </c>
    </row>
    <row r="375" spans="1:47" s="4" customFormat="1" ht="12.75">
      <c r="A375" s="7">
        <v>42613</v>
      </c>
      <c r="B375" s="10"/>
      <c r="C375" s="11">
        <v>77.55836772018489</v>
      </c>
      <c r="D375" s="10">
        <v>59.258681982477356</v>
      </c>
      <c r="E375" s="12">
        <v>66.230906179989191</v>
      </c>
      <c r="F375" s="12">
        <v>92.024791815797812</v>
      </c>
      <c r="G375" s="12">
        <v>84.757696270368115</v>
      </c>
      <c r="H375" s="12">
        <v>67.513260693066911</v>
      </c>
      <c r="I375" s="12">
        <v>85.469734818596848</v>
      </c>
      <c r="J375" s="12">
        <v>47.363078901825986</v>
      </c>
      <c r="K375" s="12">
        <v>99.164648553511398</v>
      </c>
      <c r="L375" s="11">
        <v>25.671664900385988</v>
      </c>
      <c r="M375" s="10">
        <v>114.03950961803295</v>
      </c>
      <c r="N375" s="12">
        <v>71.32428860761253</v>
      </c>
      <c r="O375" s="11">
        <v>67.555458336721259</v>
      </c>
      <c r="P375" s="10">
        <v>43.638691559281149</v>
      </c>
      <c r="Q375" s="12">
        <v>32.117765162412589</v>
      </c>
      <c r="R375" s="12">
        <v>24.536176295847572</v>
      </c>
      <c r="S375" s="12">
        <v>38.945232738074594</v>
      </c>
      <c r="T375" s="12">
        <v>21.444467030336568</v>
      </c>
      <c r="U375" s="12">
        <v>42.603102033377034</v>
      </c>
      <c r="V375" s="12">
        <v>58.012475880359005</v>
      </c>
      <c r="W375" s="12">
        <v>20.868532550211757</v>
      </c>
      <c r="X375" s="12">
        <v>44.405165379985185</v>
      </c>
      <c r="Y375" s="12">
        <v>27.220470712173082</v>
      </c>
      <c r="Z375" s="77">
        <v>126.99592340745698</v>
      </c>
      <c r="AA375" s="10">
        <v>70.635087475185244</v>
      </c>
      <c r="AB375" s="12">
        <v>73.928708353400992</v>
      </c>
      <c r="AC375" s="12">
        <v>52.172465151857153</v>
      </c>
      <c r="AD375" s="12">
        <v>71.872222388820944</v>
      </c>
      <c r="AE375" s="12">
        <v>79.389828793296729</v>
      </c>
      <c r="AF375" s="44">
        <v>51.635849341490179</v>
      </c>
      <c r="AG375" s="10">
        <v>74.521317717526514</v>
      </c>
      <c r="AH375" s="12">
        <v>118.64065529412771</v>
      </c>
      <c r="AI375" s="12">
        <v>97.722255260167955</v>
      </c>
      <c r="AJ375" s="12">
        <v>76.09520232309832</v>
      </c>
      <c r="AK375" s="12">
        <v>46.265523412345033</v>
      </c>
      <c r="AL375" s="11">
        <v>62.644556500819938</v>
      </c>
      <c r="AM375" s="10">
        <v>42.868429776675789</v>
      </c>
      <c r="AN375" s="12">
        <v>106.02934867791885</v>
      </c>
      <c r="AO375" s="12">
        <v>141.66234551470279</v>
      </c>
      <c r="AP375" s="11">
        <v>14.441912779671236</v>
      </c>
      <c r="AQ375" s="10">
        <v>77.355278460781193</v>
      </c>
      <c r="AR375" s="12">
        <v>87.546415959587947</v>
      </c>
      <c r="AS375" s="12">
        <v>58.06075707478734</v>
      </c>
      <c r="AT375" s="11">
        <v>143.12995309277511</v>
      </c>
      <c r="AU375" s="12">
        <v>51.38813865328855</v>
      </c>
    </row>
    <row r="376" spans="1:47" s="4" customFormat="1" ht="12.75">
      <c r="A376" s="7">
        <v>42643</v>
      </c>
      <c r="B376" s="10"/>
      <c r="C376" s="11">
        <v>78.646786698353736</v>
      </c>
      <c r="D376" s="10">
        <v>60.063969998811807</v>
      </c>
      <c r="E376" s="12">
        <v>67.832750018974281</v>
      </c>
      <c r="F376" s="12">
        <v>93.977778800717914</v>
      </c>
      <c r="G376" s="12">
        <v>84.354288423922867</v>
      </c>
      <c r="H376" s="12">
        <v>68.211399055014127</v>
      </c>
      <c r="I376" s="12">
        <v>86.342014804431955</v>
      </c>
      <c r="J376" s="12">
        <v>47.423964733964574</v>
      </c>
      <c r="K376" s="12">
        <v>100.77319021073217</v>
      </c>
      <c r="L376" s="11">
        <v>26.578825480339184</v>
      </c>
      <c r="M376" s="10">
        <v>114.5504673419711</v>
      </c>
      <c r="N376" s="12">
        <v>72.146075820588308</v>
      </c>
      <c r="O376" s="11">
        <v>68.312201512815392</v>
      </c>
      <c r="P376" s="10">
        <v>43.899912787151614</v>
      </c>
      <c r="Q376" s="12">
        <v>31.847330606475953</v>
      </c>
      <c r="R376" s="12">
        <v>24.75036922508</v>
      </c>
      <c r="S376" s="12">
        <v>38.697389502771301</v>
      </c>
      <c r="T376" s="12">
        <v>21.808671362063762</v>
      </c>
      <c r="U376" s="12">
        <v>43.136021948943714</v>
      </c>
      <c r="V376" s="12">
        <v>57.993758085497895</v>
      </c>
      <c r="W376" s="12">
        <v>21.147642445676986</v>
      </c>
      <c r="X376" s="12">
        <v>44.447759284740322</v>
      </c>
      <c r="Y376" s="12">
        <v>27.194475721121343</v>
      </c>
      <c r="Z376" s="77">
        <v>126.78282216178172</v>
      </c>
      <c r="AA376" s="10">
        <v>72.680918982469194</v>
      </c>
      <c r="AB376" s="12">
        <v>75.794527755428518</v>
      </c>
      <c r="AC376" s="12">
        <v>51.838051171597854</v>
      </c>
      <c r="AD376" s="12">
        <v>72.026239798026467</v>
      </c>
      <c r="AE376" s="12">
        <v>78.530434531678651</v>
      </c>
      <c r="AF376" s="44">
        <v>51.980162084837566</v>
      </c>
      <c r="AG376" s="10">
        <v>76.337028532809313</v>
      </c>
      <c r="AH376" s="12">
        <v>119.63550880844069</v>
      </c>
      <c r="AI376" s="12">
        <v>96.601127555071969</v>
      </c>
      <c r="AJ376" s="12">
        <v>75.596526775168087</v>
      </c>
      <c r="AK376" s="12">
        <v>47.392782213013795</v>
      </c>
      <c r="AL376" s="11">
        <v>64.691751149697623</v>
      </c>
      <c r="AM376" s="10">
        <v>42.375483512773897</v>
      </c>
      <c r="AN376" s="12">
        <v>104.70745844704462</v>
      </c>
      <c r="AO376" s="12">
        <v>140.57173198260421</v>
      </c>
      <c r="AP376" s="11">
        <v>14.384227752717043</v>
      </c>
      <c r="AQ376" s="10">
        <v>76.196864932258507</v>
      </c>
      <c r="AR376" s="12">
        <v>89.743674716192984</v>
      </c>
      <c r="AS376" s="12">
        <v>57.827568376244351</v>
      </c>
      <c r="AT376" s="11">
        <v>142.003644471765</v>
      </c>
      <c r="AU376" s="12">
        <v>50.742962409072092</v>
      </c>
    </row>
    <row r="377" spans="1:47" s="4" customFormat="1" ht="12.75">
      <c r="A377" s="7">
        <v>42674</v>
      </c>
      <c r="B377" s="10"/>
      <c r="C377" s="11">
        <v>78.117142677666067</v>
      </c>
      <c r="D377" s="10">
        <v>60.972415970968086</v>
      </c>
      <c r="E377" s="12">
        <v>65.27977541379019</v>
      </c>
      <c r="F377" s="12">
        <v>90.301294382404777</v>
      </c>
      <c r="G377" s="12">
        <v>82.947430569797902</v>
      </c>
      <c r="H377" s="12">
        <v>66.772868808121117</v>
      </c>
      <c r="I377" s="12">
        <v>84.946144468457447</v>
      </c>
      <c r="J377" s="12">
        <v>46.172099312193332</v>
      </c>
      <c r="K377" s="12">
        <v>99.412271157285176</v>
      </c>
      <c r="L377" s="11">
        <v>26.122942117123326</v>
      </c>
      <c r="M377" s="10">
        <v>113.1459226060922</v>
      </c>
      <c r="N377" s="12">
        <v>71.36757865382755</v>
      </c>
      <c r="O377" s="11">
        <v>66.791074673267758</v>
      </c>
      <c r="P377" s="10">
        <v>43.130999608645382</v>
      </c>
      <c r="Q377" s="12">
        <v>31.987761995347768</v>
      </c>
      <c r="R377" s="12">
        <v>24.990244695127021</v>
      </c>
      <c r="S377" s="12">
        <v>39.237547440067225</v>
      </c>
      <c r="T377" s="12">
        <v>21.68585794464564</v>
      </c>
      <c r="U377" s="12">
        <v>43.574424628904964</v>
      </c>
      <c r="V377" s="12">
        <v>58.781471969376518</v>
      </c>
      <c r="W377" s="12">
        <v>21.235881369025407</v>
      </c>
      <c r="X377" s="12">
        <v>45.07186460367712</v>
      </c>
      <c r="Y377" s="12">
        <v>27.077410287324533</v>
      </c>
      <c r="Z377" s="77">
        <v>122.79703872752034</v>
      </c>
      <c r="AA377" s="10">
        <v>70.1447797771023</v>
      </c>
      <c r="AB377" s="12">
        <v>75.174063075754091</v>
      </c>
      <c r="AC377" s="12">
        <v>51.822209402191646</v>
      </c>
      <c r="AD377" s="12">
        <v>73.39474827761569</v>
      </c>
      <c r="AE377" s="12">
        <v>80.039728652616574</v>
      </c>
      <c r="AF377" s="44">
        <v>52.33140657018145</v>
      </c>
      <c r="AG377" s="10">
        <v>73.734750047567303</v>
      </c>
      <c r="AH377" s="12">
        <v>115.58049504506072</v>
      </c>
      <c r="AI377" s="12">
        <v>96.690705831659258</v>
      </c>
      <c r="AJ377" s="12">
        <v>75.644032966892155</v>
      </c>
      <c r="AK377" s="12">
        <v>45.609092632022318</v>
      </c>
      <c r="AL377" s="11">
        <v>62.093579191261682</v>
      </c>
      <c r="AM377" s="10">
        <v>42.52419908845512</v>
      </c>
      <c r="AN377" s="12">
        <v>104.59810123537787</v>
      </c>
      <c r="AO377" s="12">
        <v>138.87295768325964</v>
      </c>
      <c r="AP377" s="11">
        <v>13.942981133277577</v>
      </c>
      <c r="AQ377" s="10">
        <v>74.458065043855612</v>
      </c>
      <c r="AR377" s="12">
        <v>90.19360610512895</v>
      </c>
      <c r="AS377" s="12">
        <v>57.792682134729631</v>
      </c>
      <c r="AT377" s="11">
        <v>142.49643293645033</v>
      </c>
      <c r="AU377" s="12">
        <v>50.904358653432965</v>
      </c>
    </row>
    <row r="378" spans="1:47" s="4" customFormat="1" ht="12.75">
      <c r="A378" s="7">
        <v>42704</v>
      </c>
      <c r="B378" s="10"/>
      <c r="C378" s="11">
        <v>73.798901405981454</v>
      </c>
      <c r="D378" s="10">
        <v>62.44863972893593</v>
      </c>
      <c r="E378" s="12">
        <v>68.232396909109582</v>
      </c>
      <c r="F378" s="12">
        <v>91.416932058577189</v>
      </c>
      <c r="G378" s="12">
        <v>81.165469546003976</v>
      </c>
      <c r="H378" s="12">
        <v>64.7532100286424</v>
      </c>
      <c r="I378" s="12">
        <v>81.845249173545682</v>
      </c>
      <c r="J378" s="12">
        <v>43.753965138459208</v>
      </c>
      <c r="K378" s="12">
        <v>96.986019569879247</v>
      </c>
      <c r="L378" s="11">
        <v>27.138796245601021</v>
      </c>
      <c r="M378" s="10">
        <v>110.73489333072102</v>
      </c>
      <c r="N378" s="12">
        <v>74.981459309294237</v>
      </c>
      <c r="O378" s="11">
        <v>67.038000921499446</v>
      </c>
      <c r="P378" s="10">
        <v>44.141220146573545</v>
      </c>
      <c r="Q378" s="12">
        <v>32.058064626853138</v>
      </c>
      <c r="R378" s="12">
        <v>24.70032967382226</v>
      </c>
      <c r="S378" s="12">
        <v>38.963589762023645</v>
      </c>
      <c r="T378" s="12">
        <v>22.34299256150663</v>
      </c>
      <c r="U378" s="12">
        <v>42.907174039512718</v>
      </c>
      <c r="V378" s="12">
        <v>58.066714987909648</v>
      </c>
      <c r="W378" s="12">
        <v>21.438651187158623</v>
      </c>
      <c r="X378" s="12">
        <v>47.034610287891631</v>
      </c>
      <c r="Y378" s="12">
        <v>27.555004083221128</v>
      </c>
      <c r="Z378" s="77">
        <v>122.26854394498991</v>
      </c>
      <c r="AA378" s="10">
        <v>72.005554624849239</v>
      </c>
      <c r="AB378" s="12">
        <v>75.928186309547357</v>
      </c>
      <c r="AC378" s="12">
        <v>51.081243378741995</v>
      </c>
      <c r="AD378" s="12">
        <v>75.308178671712895</v>
      </c>
      <c r="AE378" s="12">
        <v>83.313833950791178</v>
      </c>
      <c r="AF378" s="44">
        <v>54.029161024204008</v>
      </c>
      <c r="AG378" s="10">
        <v>76.487295709028118</v>
      </c>
      <c r="AH378" s="12">
        <v>116.57792499124888</v>
      </c>
      <c r="AI378" s="12">
        <v>96.515573741840797</v>
      </c>
      <c r="AJ378" s="12">
        <v>75.504177643320688</v>
      </c>
      <c r="AK378" s="12">
        <v>47.129163662446246</v>
      </c>
      <c r="AL378" s="11">
        <v>65.386930578876061</v>
      </c>
      <c r="AM378" s="10">
        <v>38.768444805527899</v>
      </c>
      <c r="AN378" s="12">
        <v>105.33972224594919</v>
      </c>
      <c r="AO378" s="12">
        <v>134.18283312104882</v>
      </c>
      <c r="AP378" s="11">
        <v>13.769895529126059</v>
      </c>
      <c r="AQ378" s="10">
        <v>73.375792508507757</v>
      </c>
      <c r="AR378" s="12">
        <v>91.712515344043538</v>
      </c>
      <c r="AS378" s="12">
        <v>56.497240550575391</v>
      </c>
      <c r="AT378" s="11">
        <v>144.76305725170528</v>
      </c>
      <c r="AU378" s="12">
        <v>50.882254457436268</v>
      </c>
    </row>
    <row r="379" spans="1:47" s="4" customFormat="1" ht="12.75">
      <c r="A379" s="7">
        <v>42734</v>
      </c>
      <c r="B379" s="10"/>
      <c r="C379" s="11">
        <v>74.406239685852995</v>
      </c>
      <c r="D379" s="10">
        <v>62.218431901966021</v>
      </c>
      <c r="E379" s="12">
        <v>66.830373210435724</v>
      </c>
      <c r="F379" s="12">
        <v>91.267985875744571</v>
      </c>
      <c r="G379" s="12">
        <v>80.788285678604595</v>
      </c>
      <c r="H379" s="12">
        <v>64.384343683123362</v>
      </c>
      <c r="I379" s="12">
        <v>81.12259975875125</v>
      </c>
      <c r="J379" s="12">
        <v>43.875368705370633</v>
      </c>
      <c r="K379" s="12">
        <v>96.391110058839075</v>
      </c>
      <c r="L379" s="11">
        <v>26.925275688016569</v>
      </c>
      <c r="M379" s="10">
        <v>109.55152793170501</v>
      </c>
      <c r="N379" s="12">
        <v>73.993932378672355</v>
      </c>
      <c r="O379" s="11">
        <v>66.541618845657197</v>
      </c>
      <c r="P379" s="10">
        <v>43.805902802912016</v>
      </c>
      <c r="Q379" s="12">
        <v>32.151646994321581</v>
      </c>
      <c r="R379" s="12">
        <v>24.731110443290437</v>
      </c>
      <c r="S379" s="12">
        <v>39.27451588681302</v>
      </c>
      <c r="T379" s="12">
        <v>22.250307160007946</v>
      </c>
      <c r="U379" s="12">
        <v>42.951335060668917</v>
      </c>
      <c r="V379" s="12">
        <v>58.23184588580105</v>
      </c>
      <c r="W379" s="12">
        <v>21.32999835843809</v>
      </c>
      <c r="X379" s="12">
        <v>46.900120250963717</v>
      </c>
      <c r="Y379" s="12">
        <v>27.413796326824887</v>
      </c>
      <c r="Z379" s="77">
        <v>121.94264958220766</v>
      </c>
      <c r="AA379" s="10">
        <v>71.472214829351216</v>
      </c>
      <c r="AB379" s="12">
        <v>75.508513553213845</v>
      </c>
      <c r="AC379" s="12">
        <v>50.52539941550954</v>
      </c>
      <c r="AD379" s="12">
        <v>74.514896587342889</v>
      </c>
      <c r="AE379" s="12">
        <v>83.010926217002606</v>
      </c>
      <c r="AF379" s="44">
        <v>53.941455368146194</v>
      </c>
      <c r="AG379" s="10">
        <v>75.046367932683594</v>
      </c>
      <c r="AH379" s="12">
        <v>115.34471791832377</v>
      </c>
      <c r="AI379" s="12">
        <v>96.48236560931322</v>
      </c>
      <c r="AJ379" s="12">
        <v>75.291169399712288</v>
      </c>
      <c r="AK379" s="12">
        <v>46.175128790920525</v>
      </c>
      <c r="AL379" s="11">
        <v>64.134081737742179</v>
      </c>
      <c r="AM379" s="10">
        <v>40.081827829859783</v>
      </c>
      <c r="AN379" s="12">
        <v>105.10966159556321</v>
      </c>
      <c r="AO379" s="12">
        <v>136.2376768684972</v>
      </c>
      <c r="AP379" s="11">
        <v>13.807083403410694</v>
      </c>
      <c r="AQ379" s="10">
        <v>72.790486480345493</v>
      </c>
      <c r="AR379" s="12">
        <v>91.378140623529461</v>
      </c>
      <c r="AS379" s="12">
        <v>57.16199578465266</v>
      </c>
      <c r="AT379" s="11">
        <v>146.72244387264527</v>
      </c>
      <c r="AU379" s="12">
        <v>51.172153759932669</v>
      </c>
    </row>
    <row r="380" spans="1:47" s="4" customFormat="1" ht="12.75">
      <c r="A380" s="7">
        <v>42766</v>
      </c>
      <c r="B380" s="10"/>
      <c r="C380" s="11">
        <v>74.605820153720842</v>
      </c>
      <c r="D380" s="10">
        <v>62.988132910822237</v>
      </c>
      <c r="E380" s="12">
        <v>67.570182686743564</v>
      </c>
      <c r="F380" s="12">
        <v>89.817892172999393</v>
      </c>
      <c r="G380" s="12">
        <v>81.200586383567511</v>
      </c>
      <c r="H380" s="12">
        <v>64.659320568546377</v>
      </c>
      <c r="I380" s="12">
        <v>83.095629406630721</v>
      </c>
      <c r="J380" s="12">
        <v>44.17207957504025</v>
      </c>
      <c r="K380" s="12">
        <v>97.336600821333363</v>
      </c>
      <c r="L380" s="11">
        <v>26.725427665025336</v>
      </c>
      <c r="M380" s="10">
        <v>110.95291425182643</v>
      </c>
      <c r="N380" s="12">
        <v>73.462104281530728</v>
      </c>
      <c r="O380" s="11">
        <v>66.958286805849696</v>
      </c>
      <c r="P380" s="10">
        <v>43.449028256411523</v>
      </c>
      <c r="Q380" s="12">
        <v>32.294980669830373</v>
      </c>
      <c r="R380" s="12">
        <v>24.58978370037865</v>
      </c>
      <c r="S380" s="12">
        <v>39.659418445029459</v>
      </c>
      <c r="T380" s="12">
        <v>22.367989397918102</v>
      </c>
      <c r="U380" s="12">
        <v>42.385055509838438</v>
      </c>
      <c r="V380" s="12">
        <v>59.183696456628674</v>
      </c>
      <c r="W380" s="12">
        <v>21.208062185656463</v>
      </c>
      <c r="X380" s="12">
        <v>47.527854455031019</v>
      </c>
      <c r="Y380" s="12">
        <v>26.806541705090662</v>
      </c>
      <c r="Z380" s="77">
        <v>121.10884827185684</v>
      </c>
      <c r="AA380" s="10">
        <v>72.830916704483627</v>
      </c>
      <c r="AB380" s="12">
        <v>73.882216374525896</v>
      </c>
      <c r="AC380" s="12">
        <v>51.224491317770493</v>
      </c>
      <c r="AD380" s="12">
        <v>75.923810712348001</v>
      </c>
      <c r="AE380" s="12">
        <v>83.655087845379811</v>
      </c>
      <c r="AF380" s="44">
        <v>53.717101762227173</v>
      </c>
      <c r="AG380" s="10">
        <v>75.694350038020815</v>
      </c>
      <c r="AH380" s="12">
        <v>116.38656556952955</v>
      </c>
      <c r="AI380" s="12">
        <v>96.729585067559114</v>
      </c>
      <c r="AJ380" s="12">
        <v>75.15679427630964</v>
      </c>
      <c r="AK380" s="12">
        <v>46.626599953448469</v>
      </c>
      <c r="AL380" s="11">
        <v>64.590655275342925</v>
      </c>
      <c r="AM380" s="10">
        <v>39.340820929205393</v>
      </c>
      <c r="AN380" s="12">
        <v>104.8795973812646</v>
      </c>
      <c r="AO380" s="12">
        <v>135.43337557526141</v>
      </c>
      <c r="AP380" s="11">
        <v>13.828803796074418</v>
      </c>
      <c r="AQ380" s="10">
        <v>71.087939590968929</v>
      </c>
      <c r="AR380" s="12">
        <v>91.385618954064384</v>
      </c>
      <c r="AS380" s="12">
        <v>56.51417814350738</v>
      </c>
      <c r="AT380" s="11">
        <v>144.33675832694684</v>
      </c>
      <c r="AU380" s="12">
        <v>50.307854787740759</v>
      </c>
    </row>
    <row r="381" spans="1:47" s="4" customFormat="1" ht="12.75">
      <c r="A381" s="7">
        <v>42794</v>
      </c>
      <c r="B381" s="10"/>
      <c r="C381" s="11">
        <v>73.484337759075487</v>
      </c>
      <c r="D381" s="10">
        <v>63.450598337916396</v>
      </c>
      <c r="E381" s="12">
        <v>64.229089308998837</v>
      </c>
      <c r="F381" s="12">
        <v>87.383818559766539</v>
      </c>
      <c r="G381" s="12">
        <v>81.306870042530647</v>
      </c>
      <c r="H381" s="12">
        <v>63.58830382111271</v>
      </c>
      <c r="I381" s="12">
        <v>81.663443025631437</v>
      </c>
      <c r="J381" s="12">
        <v>44.352651471341709</v>
      </c>
      <c r="K381" s="12">
        <v>95.6330948458385</v>
      </c>
      <c r="L381" s="11">
        <v>25.347348302505857</v>
      </c>
      <c r="M381" s="10">
        <v>110.40403762177394</v>
      </c>
      <c r="N381" s="12">
        <v>72.013402498463321</v>
      </c>
      <c r="O381" s="11">
        <v>65.354627667755068</v>
      </c>
      <c r="P381" s="10">
        <v>42.771394240531102</v>
      </c>
      <c r="Q381" s="12">
        <v>31.613755474918609</v>
      </c>
      <c r="R381" s="12">
        <v>24.289817152000463</v>
      </c>
      <c r="S381" s="12">
        <v>38.863805378573787</v>
      </c>
      <c r="T381" s="12">
        <v>22.021739751061538</v>
      </c>
      <c r="U381" s="12">
        <v>41.197478565298077</v>
      </c>
      <c r="V381" s="12">
        <v>58.335590258722711</v>
      </c>
      <c r="W381" s="12">
        <v>20.937492260927769</v>
      </c>
      <c r="X381" s="12">
        <v>47.376507102690404</v>
      </c>
      <c r="Y381" s="12">
        <v>26.957202018517695</v>
      </c>
      <c r="Z381" s="77">
        <v>122.38198132142128</v>
      </c>
      <c r="AA381" s="10">
        <v>70.612641129054637</v>
      </c>
      <c r="AB381" s="12">
        <v>71.851735693905766</v>
      </c>
      <c r="AC381" s="12">
        <v>51.663550273422764</v>
      </c>
      <c r="AD381" s="12">
        <v>75.474723658037931</v>
      </c>
      <c r="AE381" s="12">
        <v>83.7317470598922</v>
      </c>
      <c r="AF381" s="44">
        <v>52.662871700084189</v>
      </c>
      <c r="AG381" s="10">
        <v>72.507171526390167</v>
      </c>
      <c r="AH381" s="12">
        <v>111.59077228022851</v>
      </c>
      <c r="AI381" s="12">
        <v>96.40385693969202</v>
      </c>
      <c r="AJ381" s="12">
        <v>74.917454815502325</v>
      </c>
      <c r="AK381" s="12">
        <v>44.660657172384724</v>
      </c>
      <c r="AL381" s="11">
        <v>61.529604759841646</v>
      </c>
      <c r="AM381" s="10">
        <v>39.853214556361152</v>
      </c>
      <c r="AN381" s="12">
        <v>106.37778183601195</v>
      </c>
      <c r="AO381" s="12">
        <v>138.1529136500767</v>
      </c>
      <c r="AP381" s="11">
        <v>14.005390416072256</v>
      </c>
      <c r="AQ381" s="10">
        <v>69.887039722747048</v>
      </c>
      <c r="AR381" s="12">
        <v>88.899025325803549</v>
      </c>
      <c r="AS381" s="12">
        <v>57.227292242847895</v>
      </c>
      <c r="AT381" s="11">
        <v>143.97683319207067</v>
      </c>
      <c r="AU381" s="12">
        <v>51.008693559227765</v>
      </c>
    </row>
    <row r="382" spans="1:47" s="4" customFormat="1" ht="12.75">
      <c r="A382" s="7">
        <v>42825</v>
      </c>
      <c r="B382" s="10"/>
      <c r="C382" s="11">
        <v>73.399746707912655</v>
      </c>
      <c r="D382" s="10">
        <v>63.828137203362786</v>
      </c>
      <c r="E382" s="12">
        <v>64.029947159400393</v>
      </c>
      <c r="F382" s="12">
        <v>86.694840742265356</v>
      </c>
      <c r="G382" s="12">
        <v>82.590852325522249</v>
      </c>
      <c r="H382" s="12">
        <v>64.432145118360268</v>
      </c>
      <c r="I382" s="12">
        <v>81.073516100056636</v>
      </c>
      <c r="J382" s="12">
        <v>44.576931415069602</v>
      </c>
      <c r="K382" s="12">
        <v>97.080111762787908</v>
      </c>
      <c r="L382" s="11">
        <v>25.129605136435785</v>
      </c>
      <c r="M382" s="10">
        <v>110.97191289592736</v>
      </c>
      <c r="N382" s="12">
        <v>72.419360052818902</v>
      </c>
      <c r="O382" s="11">
        <v>65.529448300838993</v>
      </c>
      <c r="P382" s="10">
        <v>41.561859028872092</v>
      </c>
      <c r="Q382" s="12">
        <v>30.867807777209698</v>
      </c>
      <c r="R382" s="12">
        <v>23.645530089753937</v>
      </c>
      <c r="S382" s="12">
        <v>38.355735490281937</v>
      </c>
      <c r="T382" s="12">
        <v>21.209456919284708</v>
      </c>
      <c r="U382" s="12">
        <v>40.026305408569165</v>
      </c>
      <c r="V382" s="12">
        <v>58.000655862095464</v>
      </c>
      <c r="W382" s="12">
        <v>20.223782550405563</v>
      </c>
      <c r="X382" s="12">
        <v>46.67415688686873</v>
      </c>
      <c r="Y382" s="12">
        <v>26.278705866267011</v>
      </c>
      <c r="Z382" s="77">
        <v>122.32106065697184</v>
      </c>
      <c r="AA382" s="10">
        <v>69.649146642929239</v>
      </c>
      <c r="AB382" s="12">
        <v>71.347454992066744</v>
      </c>
      <c r="AC382" s="12">
        <v>51.230398381650978</v>
      </c>
      <c r="AD382" s="12">
        <v>75.470221353099959</v>
      </c>
      <c r="AE382" s="12">
        <v>82.977853137896346</v>
      </c>
      <c r="AF382" s="44">
        <v>51.431636195558958</v>
      </c>
      <c r="AG382" s="10">
        <v>72.274017660068395</v>
      </c>
      <c r="AH382" s="12">
        <v>111.61607164724832</v>
      </c>
      <c r="AI382" s="12">
        <v>97.160798333836453</v>
      </c>
      <c r="AJ382" s="12">
        <v>75.610826762016472</v>
      </c>
      <c r="AK382" s="12">
        <v>44.517046482945233</v>
      </c>
      <c r="AL382" s="11">
        <v>61.901556278688751</v>
      </c>
      <c r="AM382" s="10">
        <v>39.748073206671357</v>
      </c>
      <c r="AN382" s="12">
        <v>106.2428157997535</v>
      </c>
      <c r="AO382" s="12">
        <v>137.98865106468133</v>
      </c>
      <c r="AP382" s="11">
        <v>13.936622361756454</v>
      </c>
      <c r="AQ382" s="10">
        <v>69.161467960391533</v>
      </c>
      <c r="AR382" s="12">
        <v>89.961625500971707</v>
      </c>
      <c r="AS382" s="12">
        <v>57.161776726278035</v>
      </c>
      <c r="AT382" s="11">
        <v>140.98466563624427</v>
      </c>
      <c r="AU382" s="12">
        <v>49.692425548646725</v>
      </c>
    </row>
    <row r="383" spans="1:47" s="4" customFormat="1" ht="12.75">
      <c r="A383" s="7">
        <v>42853</v>
      </c>
      <c r="B383" s="10"/>
      <c r="C383" s="11">
        <v>73.894214420958974</v>
      </c>
      <c r="D383" s="10">
        <v>63.963324458880919</v>
      </c>
      <c r="E383" s="12">
        <v>62.01723194902948</v>
      </c>
      <c r="F383" s="12">
        <v>85.69608349529004</v>
      </c>
      <c r="G383" s="12">
        <v>83.94524781257617</v>
      </c>
      <c r="H383" s="12">
        <v>65.576566845605811</v>
      </c>
      <c r="I383" s="12">
        <v>82.516692422049687</v>
      </c>
      <c r="J383" s="12">
        <v>44.747957091826962</v>
      </c>
      <c r="K383" s="12">
        <v>97.389572367890068</v>
      </c>
      <c r="L383" s="11">
        <v>24.383627244421501</v>
      </c>
      <c r="M383" s="10">
        <v>111.66815748339771</v>
      </c>
      <c r="N383" s="12">
        <v>71.779972401641174</v>
      </c>
      <c r="O383" s="11">
        <v>64.119303901681093</v>
      </c>
      <c r="P383" s="10">
        <v>41.5313469973743</v>
      </c>
      <c r="Q383" s="12">
        <v>30.44238634620438</v>
      </c>
      <c r="R383" s="12">
        <v>23.421537944691377</v>
      </c>
      <c r="S383" s="12">
        <v>37.831686732975918</v>
      </c>
      <c r="T383" s="12">
        <v>21.17881904827404</v>
      </c>
      <c r="U383" s="12">
        <v>39.475710075225059</v>
      </c>
      <c r="V383" s="12">
        <v>56.367406556284628</v>
      </c>
      <c r="W383" s="12">
        <v>20.235545974403841</v>
      </c>
      <c r="X383" s="12">
        <v>46.441306127160907</v>
      </c>
      <c r="Y383" s="12">
        <v>26.206914409160621</v>
      </c>
      <c r="Z383" s="77">
        <v>123.40703316647932</v>
      </c>
      <c r="AA383" s="10">
        <v>68.991998799272437</v>
      </c>
      <c r="AB383" s="12">
        <v>70.129999286961294</v>
      </c>
      <c r="AC383" s="12">
        <v>51.546083171729329</v>
      </c>
      <c r="AD383" s="12">
        <v>74.969940510082125</v>
      </c>
      <c r="AE383" s="12">
        <v>82.30199246066023</v>
      </c>
      <c r="AF383" s="44">
        <v>51.475189415616541</v>
      </c>
      <c r="AG383" s="10">
        <v>70.002158614223816</v>
      </c>
      <c r="AH383" s="12">
        <v>109.39232680753261</v>
      </c>
      <c r="AI383" s="12">
        <v>96.733510204672996</v>
      </c>
      <c r="AJ383" s="12">
        <v>75.25939983980544</v>
      </c>
      <c r="AK383" s="12">
        <v>43.117699137648266</v>
      </c>
      <c r="AL383" s="11">
        <v>60.101448740523409</v>
      </c>
      <c r="AM383" s="10">
        <v>39.659252011406224</v>
      </c>
      <c r="AN383" s="12">
        <v>106.07087451365177</v>
      </c>
      <c r="AO383" s="12">
        <v>138.6898021934546</v>
      </c>
      <c r="AP383" s="11">
        <v>14.162479128887767</v>
      </c>
      <c r="AQ383" s="10">
        <v>68.91910123981981</v>
      </c>
      <c r="AR383" s="12">
        <v>88.705475023861098</v>
      </c>
      <c r="AS383" s="12">
        <v>57.49720187693125</v>
      </c>
      <c r="AT383" s="11">
        <v>139.17199402278538</v>
      </c>
      <c r="AU383" s="12">
        <v>49.82358777683627</v>
      </c>
    </row>
    <row r="384" spans="1:47" s="4" customFormat="1" ht="12.75">
      <c r="A384" s="7">
        <v>42886</v>
      </c>
      <c r="B384" s="10"/>
      <c r="C384" s="11">
        <v>73.940725351836875</v>
      </c>
      <c r="D384" s="10">
        <v>64.714014368564492</v>
      </c>
      <c r="E384" s="12">
        <v>60.526577835983332</v>
      </c>
      <c r="F384" s="12">
        <v>83.972414144632197</v>
      </c>
      <c r="G384" s="12">
        <v>86.337622175079915</v>
      </c>
      <c r="H384" s="12">
        <v>67.498092300632024</v>
      </c>
      <c r="I384" s="12">
        <v>82.730687239159053</v>
      </c>
      <c r="J384" s="12">
        <v>45.613739539253821</v>
      </c>
      <c r="K384" s="12">
        <v>98.528570625087866</v>
      </c>
      <c r="L384" s="11">
        <v>24.16614590307536</v>
      </c>
      <c r="M384" s="10">
        <v>111.6890167169329</v>
      </c>
      <c r="N384" s="12">
        <v>69.573585820652369</v>
      </c>
      <c r="O384" s="11">
        <v>64.697267966242407</v>
      </c>
      <c r="P384" s="10">
        <v>39.763573327311363</v>
      </c>
      <c r="Q384" s="12">
        <v>28.495645351745331</v>
      </c>
      <c r="R384" s="12">
        <v>22.285768532300409</v>
      </c>
      <c r="S384" s="12">
        <v>35.643012658098385</v>
      </c>
      <c r="T384" s="12">
        <v>20.158192848487403</v>
      </c>
      <c r="U384" s="12">
        <v>37.85058195681075</v>
      </c>
      <c r="V384" s="12">
        <v>52.678516658795338</v>
      </c>
      <c r="W384" s="12">
        <v>19.228086333372477</v>
      </c>
      <c r="X384" s="12">
        <v>44.332713609457137</v>
      </c>
      <c r="Y384" s="12">
        <v>25.731218693980967</v>
      </c>
      <c r="Z384" s="77">
        <v>124.87520401499408</v>
      </c>
      <c r="AA384" s="10">
        <v>69.172702882061103</v>
      </c>
      <c r="AB384" s="12">
        <v>68.199950824408447</v>
      </c>
      <c r="AC384" s="12">
        <v>52.009439663350776</v>
      </c>
      <c r="AD384" s="12">
        <v>73.8177705398749</v>
      </c>
      <c r="AE384" s="12">
        <v>80.232852968532185</v>
      </c>
      <c r="AF384" s="44">
        <v>50.734516632461713</v>
      </c>
      <c r="AG384" s="10">
        <v>68.027065780611778</v>
      </c>
      <c r="AH384" s="12">
        <v>105.57131957868306</v>
      </c>
      <c r="AI384" s="12">
        <v>97.154610495056318</v>
      </c>
      <c r="AJ384" s="12">
        <v>75.694424455298503</v>
      </c>
      <c r="AK384" s="12">
        <v>42.064461731469862</v>
      </c>
      <c r="AL384" s="11">
        <v>58.056389252416288</v>
      </c>
      <c r="AM384" s="10">
        <v>40.135480286672859</v>
      </c>
      <c r="AN384" s="12">
        <v>105.98188947832614</v>
      </c>
      <c r="AO384" s="12">
        <v>140.85259992680977</v>
      </c>
      <c r="AP384" s="11">
        <v>14.436400737253299</v>
      </c>
      <c r="AQ384" s="10">
        <v>68.274015067202072</v>
      </c>
      <c r="AR384" s="12">
        <v>88.067073036507381</v>
      </c>
      <c r="AS384" s="12">
        <v>57.783643694139705</v>
      </c>
      <c r="AT384" s="11">
        <v>138.25606570258302</v>
      </c>
      <c r="AU384" s="12">
        <v>49.35010507173083</v>
      </c>
    </row>
    <row r="385" spans="1:47" s="4" customFormat="1" ht="12.75">
      <c r="A385" s="7">
        <v>42916</v>
      </c>
      <c r="B385" s="10"/>
      <c r="C385" s="11">
        <v>73.534906240022138</v>
      </c>
      <c r="D385" s="10">
        <v>64.81878418548466</v>
      </c>
      <c r="E385" s="12">
        <v>59.698617735396617</v>
      </c>
      <c r="F385" s="12">
        <v>82.987741841849854</v>
      </c>
      <c r="G385" s="12">
        <v>85.150623302762796</v>
      </c>
      <c r="H385" s="12">
        <v>66.486953822751872</v>
      </c>
      <c r="I385" s="12">
        <v>82.270923670369129</v>
      </c>
      <c r="J385" s="12">
        <v>45.412052755252354</v>
      </c>
      <c r="K385" s="12">
        <v>96.499049205793682</v>
      </c>
      <c r="L385" s="11">
        <v>23.458076060483943</v>
      </c>
      <c r="M385" s="10">
        <v>111.44039751171033</v>
      </c>
      <c r="N385" s="12">
        <v>69.363664147047047</v>
      </c>
      <c r="O385" s="11">
        <v>64.072438803688627</v>
      </c>
      <c r="P385" s="10">
        <v>40.856098021135381</v>
      </c>
      <c r="Q385" s="12">
        <v>28.586942061909383</v>
      </c>
      <c r="R385" s="12">
        <v>22.525882529592707</v>
      </c>
      <c r="S385" s="12">
        <v>35.874490415423679</v>
      </c>
      <c r="T385" s="12">
        <v>20.477283237976078</v>
      </c>
      <c r="U385" s="12">
        <v>38.694202085094936</v>
      </c>
      <c r="V385" s="12">
        <v>53.319981171171825</v>
      </c>
      <c r="W385" s="12">
        <v>19.581300038334998</v>
      </c>
      <c r="X385" s="12">
        <v>45.024125982799895</v>
      </c>
      <c r="Y385" s="12">
        <v>25.304033461265014</v>
      </c>
      <c r="Z385" s="77">
        <v>124.89082878900473</v>
      </c>
      <c r="AA385" s="10">
        <v>68.935993810477456</v>
      </c>
      <c r="AB385" s="12">
        <v>67.090550923328152</v>
      </c>
      <c r="AC385" s="12">
        <v>51.769472198162724</v>
      </c>
      <c r="AD385" s="12">
        <v>74.169441308959847</v>
      </c>
      <c r="AE385" s="12">
        <v>81.682307438789152</v>
      </c>
      <c r="AF385" s="44">
        <v>50.919365206051957</v>
      </c>
      <c r="AG385" s="10">
        <v>67.091884922709554</v>
      </c>
      <c r="AH385" s="12">
        <v>103.72765848593947</v>
      </c>
      <c r="AI385" s="12">
        <v>97.216953123421774</v>
      </c>
      <c r="AJ385" s="12">
        <v>75.7004760837129</v>
      </c>
      <c r="AK385" s="12">
        <v>41.45927235940659</v>
      </c>
      <c r="AL385" s="11">
        <v>57.116638821535112</v>
      </c>
      <c r="AM385" s="10">
        <v>39.495536741906967</v>
      </c>
      <c r="AN385" s="12">
        <v>104.27384750036465</v>
      </c>
      <c r="AO385" s="12">
        <v>139.14291334913531</v>
      </c>
      <c r="AP385" s="11">
        <v>14.348873264607494</v>
      </c>
      <c r="AQ385" s="10">
        <v>68.750677568720207</v>
      </c>
      <c r="AR385" s="12">
        <v>85.988422492764343</v>
      </c>
      <c r="AS385" s="12">
        <v>57.559229302020412</v>
      </c>
      <c r="AT385" s="11">
        <v>138.63701813842943</v>
      </c>
      <c r="AU385" s="12">
        <v>49.503769945657957</v>
      </c>
    </row>
    <row r="386" spans="1:47" s="4" customFormat="1" ht="12.75">
      <c r="A386" s="7">
        <v>42947</v>
      </c>
      <c r="B386" s="10"/>
      <c r="C386" s="11">
        <v>72.702774715686388</v>
      </c>
      <c r="D386" s="10">
        <v>65.147273418269364</v>
      </c>
      <c r="E386" s="12">
        <v>60.51007700456752</v>
      </c>
      <c r="F386" s="12">
        <v>83.820438861539756</v>
      </c>
      <c r="G386" s="12">
        <v>85.599460109245399</v>
      </c>
      <c r="H386" s="12">
        <v>67.836203967184062</v>
      </c>
      <c r="I386" s="12">
        <v>83.615537288226491</v>
      </c>
      <c r="J386" s="12">
        <v>46.450245172750755</v>
      </c>
      <c r="K386" s="12">
        <v>97.958980180165327</v>
      </c>
      <c r="L386" s="11">
        <v>23.764405126511228</v>
      </c>
      <c r="M386" s="10">
        <v>112.18369669271848</v>
      </c>
      <c r="N386" s="12">
        <v>70.391460891065151</v>
      </c>
      <c r="O386" s="11">
        <v>64.674104100048282</v>
      </c>
      <c r="P386" s="10">
        <v>40.679256214756514</v>
      </c>
      <c r="Q386" s="12">
        <v>28.464237478172599</v>
      </c>
      <c r="R386" s="12">
        <v>22.282007877936355</v>
      </c>
      <c r="S386" s="12">
        <v>35.564979559524986</v>
      </c>
      <c r="T386" s="12">
        <v>20.349876660841034</v>
      </c>
      <c r="U386" s="12">
        <v>38.648766996109416</v>
      </c>
      <c r="V386" s="12">
        <v>52.753792604576489</v>
      </c>
      <c r="W386" s="12">
        <v>19.45442936894251</v>
      </c>
      <c r="X386" s="12">
        <v>44.854047970567699</v>
      </c>
      <c r="Y386" s="12">
        <v>24.881442928158098</v>
      </c>
      <c r="Z386" s="77">
        <v>124.11855310816247</v>
      </c>
      <c r="AA386" s="10">
        <v>68.91745397303113</v>
      </c>
      <c r="AB386" s="12">
        <v>67.435463758432618</v>
      </c>
      <c r="AC386" s="12">
        <v>52.053063580660861</v>
      </c>
      <c r="AD386" s="12">
        <v>73.847488055909665</v>
      </c>
      <c r="AE386" s="12">
        <v>81.911112329403451</v>
      </c>
      <c r="AF386" s="44">
        <v>50.565461521581845</v>
      </c>
      <c r="AG386" s="10">
        <v>67.684708247092189</v>
      </c>
      <c r="AH386" s="12">
        <v>105.23313897681122</v>
      </c>
      <c r="AI386" s="12">
        <v>96.498081012375522</v>
      </c>
      <c r="AJ386" s="12">
        <v>75.062722816402641</v>
      </c>
      <c r="AK386" s="12">
        <v>41.958198747461715</v>
      </c>
      <c r="AL386" s="11">
        <v>57.630847925678417</v>
      </c>
      <c r="AM386" s="10">
        <v>39.528435183042539</v>
      </c>
      <c r="AN386" s="12">
        <v>102.61207165512471</v>
      </c>
      <c r="AO386" s="12">
        <v>138.66144082731057</v>
      </c>
      <c r="AP386" s="11">
        <v>14.215369928052157</v>
      </c>
      <c r="AQ386" s="10">
        <v>68.835684698890276</v>
      </c>
      <c r="AR386" s="12">
        <v>86.54918702702571</v>
      </c>
      <c r="AS386" s="12">
        <v>57.833901338470817</v>
      </c>
      <c r="AT386" s="11">
        <v>138.46689332792261</v>
      </c>
      <c r="AU386" s="12">
        <v>48.925735372559295</v>
      </c>
    </row>
    <row r="387" spans="1:47" s="4" customFormat="1" ht="12.75">
      <c r="A387" s="7">
        <v>42978</v>
      </c>
      <c r="B387" s="10"/>
      <c r="C387" s="11">
        <v>71.840016092895894</v>
      </c>
      <c r="D387" s="10">
        <v>65.384857277566368</v>
      </c>
      <c r="E387" s="12">
        <v>58.1651540475833</v>
      </c>
      <c r="F387" s="12">
        <v>82.0416416295555</v>
      </c>
      <c r="G387" s="12">
        <v>86.720588368701968</v>
      </c>
      <c r="H387" s="12">
        <v>70.006725238080406</v>
      </c>
      <c r="I387" s="12">
        <v>83.554118589305872</v>
      </c>
      <c r="J387" s="12">
        <v>47.976680162350469</v>
      </c>
      <c r="K387" s="12">
        <v>99.096993120179491</v>
      </c>
      <c r="L387" s="11">
        <v>23.510318622035165</v>
      </c>
      <c r="M387" s="10">
        <v>112.67626165880912</v>
      </c>
      <c r="N387" s="12">
        <v>68.336457363031869</v>
      </c>
      <c r="O387" s="11">
        <v>64.832523693760933</v>
      </c>
      <c r="P387" s="10">
        <v>39.550488081534809</v>
      </c>
      <c r="Q387" s="12">
        <v>26.579083931887702</v>
      </c>
      <c r="R387" s="12">
        <v>20.962925764212663</v>
      </c>
      <c r="S387" s="12">
        <v>33.441933700710678</v>
      </c>
      <c r="T387" s="12">
        <v>19.411437328334262</v>
      </c>
      <c r="U387" s="12">
        <v>36.994874036041928</v>
      </c>
      <c r="V387" s="12">
        <v>49.987775280547638</v>
      </c>
      <c r="W387" s="12">
        <v>18.734707624240709</v>
      </c>
      <c r="X387" s="12">
        <v>42.825782831447526</v>
      </c>
      <c r="Y387" s="12">
        <v>24.796250783235045</v>
      </c>
      <c r="Z387" s="77">
        <v>123.92774569163866</v>
      </c>
      <c r="AA387" s="10">
        <v>68.11810768399215</v>
      </c>
      <c r="AB387" s="12">
        <v>65.512928285117766</v>
      </c>
      <c r="AC387" s="12">
        <v>51.764156973816547</v>
      </c>
      <c r="AD387" s="12">
        <v>71.573986489859891</v>
      </c>
      <c r="AE387" s="12">
        <v>81.243389996594246</v>
      </c>
      <c r="AF387" s="44">
        <v>50.422308790627127</v>
      </c>
      <c r="AG387" s="10">
        <v>65.950117392491919</v>
      </c>
      <c r="AH387" s="12">
        <v>101.29988287288188</v>
      </c>
      <c r="AI387" s="12">
        <v>95.515005574970431</v>
      </c>
      <c r="AJ387" s="12">
        <v>74.620600996199045</v>
      </c>
      <c r="AK387" s="12">
        <v>40.790296569107262</v>
      </c>
      <c r="AL387" s="11">
        <v>55.22415490387953</v>
      </c>
      <c r="AM387" s="10">
        <v>39.942486357982872</v>
      </c>
      <c r="AN387" s="12">
        <v>103.01267341252525</v>
      </c>
      <c r="AO387" s="12">
        <v>139.84107544951746</v>
      </c>
      <c r="AP387" s="11">
        <v>14.361438995259162</v>
      </c>
      <c r="AQ387" s="10">
        <v>68.795523800651637</v>
      </c>
      <c r="AR387" s="12">
        <v>83.663712166600192</v>
      </c>
      <c r="AS387" s="12">
        <v>58.810439667916391</v>
      </c>
      <c r="AT387" s="11">
        <v>137.54681440125159</v>
      </c>
      <c r="AU387" s="12">
        <v>48.324323296329538</v>
      </c>
    </row>
    <row r="388" spans="1:47" s="4" customFormat="1" ht="12.75">
      <c r="A388" s="7">
        <v>43007</v>
      </c>
      <c r="B388" s="10"/>
      <c r="C388" s="11">
        <v>70.427535364745594</v>
      </c>
      <c r="D388" s="10">
        <v>65.845089821054955</v>
      </c>
      <c r="E388" s="12">
        <v>59.385710212772445</v>
      </c>
      <c r="F388" s="12">
        <v>82.729679105222985</v>
      </c>
      <c r="G388" s="12">
        <v>86.390797075120588</v>
      </c>
      <c r="H388" s="12">
        <v>68.369164991910182</v>
      </c>
      <c r="I388" s="12">
        <v>84.041696305652749</v>
      </c>
      <c r="J388" s="12">
        <v>46.571234181746334</v>
      </c>
      <c r="K388" s="12">
        <v>97.175230636212405</v>
      </c>
      <c r="L388" s="11">
        <v>23.787292775927678</v>
      </c>
      <c r="M388" s="10">
        <v>111.10759337665792</v>
      </c>
      <c r="N388" s="12">
        <v>69.859349821543589</v>
      </c>
      <c r="O388" s="11">
        <v>64.768568976566314</v>
      </c>
      <c r="P388" s="10">
        <v>40.607988070832448</v>
      </c>
      <c r="Q388" s="12">
        <v>27.659801569659059</v>
      </c>
      <c r="R388" s="12">
        <v>22.000640872429514</v>
      </c>
      <c r="S388" s="12">
        <v>34.845365551951616</v>
      </c>
      <c r="T388" s="12">
        <v>19.993534868115852</v>
      </c>
      <c r="U388" s="12">
        <v>38.702006333522412</v>
      </c>
      <c r="V388" s="12">
        <v>51.548227975565851</v>
      </c>
      <c r="W388" s="12">
        <v>19.179999091855148</v>
      </c>
      <c r="X388" s="12">
        <v>43.962011865663911</v>
      </c>
      <c r="Y388" s="12">
        <v>24.581324112010808</v>
      </c>
      <c r="Z388" s="77">
        <v>121.49346489126049</v>
      </c>
      <c r="AA388" s="10">
        <v>67.701567175923088</v>
      </c>
      <c r="AB388" s="12">
        <v>66.18745208271821</v>
      </c>
      <c r="AC388" s="12">
        <v>52.530907155407881</v>
      </c>
      <c r="AD388" s="12">
        <v>73.704326412749737</v>
      </c>
      <c r="AE388" s="12">
        <v>84.084765085447401</v>
      </c>
      <c r="AF388" s="44">
        <v>49.823157438490284</v>
      </c>
      <c r="AG388" s="10">
        <v>66.570603911445929</v>
      </c>
      <c r="AH388" s="12">
        <v>103.43238188291689</v>
      </c>
      <c r="AI388" s="12">
        <v>96.321438831689278</v>
      </c>
      <c r="AJ388" s="12">
        <v>75.431270475378071</v>
      </c>
      <c r="AK388" s="12">
        <v>41.768194806849223</v>
      </c>
      <c r="AL388" s="11">
        <v>56.563403034027502</v>
      </c>
      <c r="AM388" s="10">
        <v>38.154310278804871</v>
      </c>
      <c r="AN388" s="12">
        <v>103.37512648930229</v>
      </c>
      <c r="AO388" s="12">
        <v>135.53576430956844</v>
      </c>
      <c r="AP388" s="11">
        <v>13.988925150367395</v>
      </c>
      <c r="AQ388" s="10">
        <v>68.190895517009707</v>
      </c>
      <c r="AR388" s="12">
        <v>85.801735479664217</v>
      </c>
      <c r="AS388" s="12">
        <v>58.289037198463902</v>
      </c>
      <c r="AT388" s="11">
        <v>137.30035692867705</v>
      </c>
      <c r="AU388" s="12">
        <v>48.213112857839015</v>
      </c>
    </row>
    <row r="389" spans="1:47" s="4" customFormat="1" ht="12.75">
      <c r="A389" s="7">
        <v>43039</v>
      </c>
      <c r="B389" s="10"/>
      <c r="C389" s="11">
        <v>69.722405138611066</v>
      </c>
      <c r="D389" s="10">
        <v>66.647871902011559</v>
      </c>
      <c r="E389" s="12">
        <v>58.559561857494892</v>
      </c>
      <c r="F389" s="12">
        <v>83.045068679575238</v>
      </c>
      <c r="G389" s="12">
        <v>87.820547436346573</v>
      </c>
      <c r="H389" s="12">
        <v>69.446384220538846</v>
      </c>
      <c r="I389" s="12">
        <v>83.573664218527185</v>
      </c>
      <c r="J389" s="12">
        <v>47.328453827461416</v>
      </c>
      <c r="K389" s="12">
        <v>99.202984880862928</v>
      </c>
      <c r="L389" s="11">
        <v>23.984615739403793</v>
      </c>
      <c r="M389" s="10">
        <v>111.0626477083386</v>
      </c>
      <c r="N389" s="12">
        <v>69.076487774884399</v>
      </c>
      <c r="O389" s="11">
        <v>65.65848626718666</v>
      </c>
      <c r="P389" s="10">
        <v>38.64369775270211</v>
      </c>
      <c r="Q389" s="12">
        <v>26.36356090572944</v>
      </c>
      <c r="R389" s="12">
        <v>21.088399330188413</v>
      </c>
      <c r="S389" s="12">
        <v>33.152218156230425</v>
      </c>
      <c r="T389" s="12">
        <v>18.866934606816976</v>
      </c>
      <c r="U389" s="12">
        <v>36.956993238603012</v>
      </c>
      <c r="V389" s="12">
        <v>48.566221943282542</v>
      </c>
      <c r="W389" s="12">
        <v>18.26295122601195</v>
      </c>
      <c r="X389" s="12">
        <v>42.200434889465186</v>
      </c>
      <c r="Y389" s="12">
        <v>23.992625459378271</v>
      </c>
      <c r="Z389" s="77">
        <v>123.44468304294762</v>
      </c>
      <c r="AA389" s="10">
        <v>68.108536333102265</v>
      </c>
      <c r="AB389" s="12">
        <v>64.280917924046904</v>
      </c>
      <c r="AC389" s="12">
        <v>52.37856879292152</v>
      </c>
      <c r="AD389" s="12">
        <v>71.883733325952008</v>
      </c>
      <c r="AE389" s="12">
        <v>83.673891628084291</v>
      </c>
      <c r="AF389" s="44">
        <v>49.221048147672036</v>
      </c>
      <c r="AG389" s="10">
        <v>66.042284943316204</v>
      </c>
      <c r="AH389" s="12">
        <v>101.35147362550194</v>
      </c>
      <c r="AI389" s="12">
        <v>94.931792485590165</v>
      </c>
      <c r="AJ389" s="12">
        <v>74.443325111105949</v>
      </c>
      <c r="AK389" s="12">
        <v>40.966609612522547</v>
      </c>
      <c r="AL389" s="11">
        <v>55.500632075954904</v>
      </c>
      <c r="AM389" s="10">
        <v>38.293854157286646</v>
      </c>
      <c r="AN389" s="12">
        <v>102.51691417192374</v>
      </c>
      <c r="AO389" s="12">
        <v>136.18509993910732</v>
      </c>
      <c r="AP389" s="11">
        <v>14.232595196640888</v>
      </c>
      <c r="AQ389" s="10">
        <v>66.570804853875686</v>
      </c>
      <c r="AR389" s="12">
        <v>86.280530407126648</v>
      </c>
      <c r="AS389" s="12">
        <v>58.604599582602347</v>
      </c>
      <c r="AT389" s="11">
        <v>135.50962263548661</v>
      </c>
      <c r="AU389" s="12">
        <v>46.99322976370113</v>
      </c>
    </row>
    <row r="390" spans="1:47" s="4" customFormat="1" ht="12.75">
      <c r="A390" s="7">
        <v>43069</v>
      </c>
      <c r="B390" s="10"/>
      <c r="C390" s="11">
        <v>70.075250892780588</v>
      </c>
      <c r="D390" s="10">
        <v>66.29727450868107</v>
      </c>
      <c r="E390" s="12">
        <v>57.319160896213539</v>
      </c>
      <c r="F390" s="12">
        <v>81.787640937875011</v>
      </c>
      <c r="G390" s="12">
        <v>87.115252730219368</v>
      </c>
      <c r="H390" s="12">
        <v>67.661614137865925</v>
      </c>
      <c r="I390" s="12">
        <v>82.676343377865507</v>
      </c>
      <c r="J390" s="12">
        <v>46.212508594399935</v>
      </c>
      <c r="K390" s="12">
        <v>96.37235920386523</v>
      </c>
      <c r="L390" s="11">
        <v>23.625495664026495</v>
      </c>
      <c r="M390" s="10">
        <v>109.5790282803996</v>
      </c>
      <c r="N390" s="12">
        <v>69.697971426085275</v>
      </c>
      <c r="O390" s="11">
        <v>63.827766024026523</v>
      </c>
      <c r="P390" s="10">
        <v>39.754491392278865</v>
      </c>
      <c r="Q390" s="12">
        <v>26.49849902569358</v>
      </c>
      <c r="R390" s="12">
        <v>21.546452346893307</v>
      </c>
      <c r="S390" s="12">
        <v>33.4889203939534</v>
      </c>
      <c r="T390" s="12">
        <v>19.490330608813284</v>
      </c>
      <c r="U390" s="12">
        <v>38.016231381380145</v>
      </c>
      <c r="V390" s="12">
        <v>48.679470071436988</v>
      </c>
      <c r="W390" s="12">
        <v>18.859020591430646</v>
      </c>
      <c r="X390" s="12">
        <v>42.513147930671117</v>
      </c>
      <c r="Y390" s="12">
        <v>24.240348048085092</v>
      </c>
      <c r="Z390" s="77">
        <v>122.59320973046401</v>
      </c>
      <c r="AA390" s="10">
        <v>67.143305884805372</v>
      </c>
      <c r="AB390" s="12">
        <v>64.627436537206151</v>
      </c>
      <c r="AC390" s="12">
        <v>52.425176267847718</v>
      </c>
      <c r="AD390" s="12">
        <v>71.594576997164623</v>
      </c>
      <c r="AE390" s="12">
        <v>85.536315267958656</v>
      </c>
      <c r="AF390" s="44">
        <v>49.908605270809197</v>
      </c>
      <c r="AG390" s="10">
        <v>65.712686809904724</v>
      </c>
      <c r="AH390" s="12">
        <v>101.18952140534292</v>
      </c>
      <c r="AI390" s="12">
        <v>95.282618133697781</v>
      </c>
      <c r="AJ390" s="12">
        <v>75.411404797525876</v>
      </c>
      <c r="AK390" s="12">
        <v>40.479481004615621</v>
      </c>
      <c r="AL390" s="11">
        <v>55.137916107982285</v>
      </c>
      <c r="AM390" s="10">
        <v>38.348972278076303</v>
      </c>
      <c r="AN390" s="12">
        <v>104.61905536617668</v>
      </c>
      <c r="AO390" s="12">
        <v>135.87342401133768</v>
      </c>
      <c r="AP390" s="11">
        <v>14.13374044518792</v>
      </c>
      <c r="AQ390" s="10">
        <v>66.520371622592023</v>
      </c>
      <c r="AR390" s="12">
        <v>84.51680489275752</v>
      </c>
      <c r="AS390" s="12">
        <v>57.976499795987479</v>
      </c>
      <c r="AT390" s="11">
        <v>136.33864643442374</v>
      </c>
      <c r="AU390" s="12">
        <v>48.43322713582134</v>
      </c>
    </row>
    <row r="391" spans="1:47" s="4" customFormat="1" ht="12.75">
      <c r="A391" s="7">
        <v>43098</v>
      </c>
      <c r="B391" s="10"/>
      <c r="C391" s="11">
        <v>70.192934763728246</v>
      </c>
      <c r="D391" s="10">
        <v>67.246667433036095</v>
      </c>
      <c r="E391" s="12">
        <v>57.60137226701405</v>
      </c>
      <c r="F391" s="12">
        <v>81.684158161515342</v>
      </c>
      <c r="G391" s="12">
        <v>87.021357686792996</v>
      </c>
      <c r="H391" s="12">
        <v>66.953869591310934</v>
      </c>
      <c r="I391" s="12">
        <v>82.961187848581119</v>
      </c>
      <c r="J391" s="12">
        <v>45.222150732780186</v>
      </c>
      <c r="K391" s="12">
        <v>93.875832733499138</v>
      </c>
      <c r="L391" s="11">
        <v>23.133460010009678</v>
      </c>
      <c r="M391" s="10">
        <v>109.70153115997077</v>
      </c>
      <c r="N391" s="12">
        <v>70.992188773076847</v>
      </c>
      <c r="O391" s="11">
        <v>63.681843870001508</v>
      </c>
      <c r="P391" s="10">
        <v>41.517963238914895</v>
      </c>
      <c r="Q391" s="12">
        <v>26.58361205697134</v>
      </c>
      <c r="R391" s="12">
        <v>21.700016007518393</v>
      </c>
      <c r="S391" s="12">
        <v>33.624906035676851</v>
      </c>
      <c r="T391" s="12">
        <v>20.113331013983952</v>
      </c>
      <c r="U391" s="12">
        <v>38.478321753474503</v>
      </c>
      <c r="V391" s="12">
        <v>48.587073319362311</v>
      </c>
      <c r="W391" s="12">
        <v>19.413913026478649</v>
      </c>
      <c r="X391" s="12">
        <v>43.318973496690951</v>
      </c>
      <c r="Y391" s="12">
        <v>24.955095865846648</v>
      </c>
      <c r="Z391" s="77">
        <v>121.23207494358508</v>
      </c>
      <c r="AA391" s="10">
        <v>66.268962019367066</v>
      </c>
      <c r="AB391" s="12">
        <v>65.41989109235007</v>
      </c>
      <c r="AC391" s="12">
        <v>52.104371284907927</v>
      </c>
      <c r="AD391" s="12">
        <v>72.230114417298353</v>
      </c>
      <c r="AE391" s="12">
        <v>88.15928702894972</v>
      </c>
      <c r="AF391" s="44">
        <v>49.885490192526035</v>
      </c>
      <c r="AG391" s="10">
        <v>66.16922070199746</v>
      </c>
      <c r="AH391" s="12">
        <v>103.19002063818579</v>
      </c>
      <c r="AI391" s="12">
        <v>97.147770647792868</v>
      </c>
      <c r="AJ391" s="12">
        <v>76.531027681542795</v>
      </c>
      <c r="AK391" s="12">
        <v>40.825046074462755</v>
      </c>
      <c r="AL391" s="11">
        <v>55.801152114545182</v>
      </c>
      <c r="AM391" s="10">
        <v>37.118732280470326</v>
      </c>
      <c r="AN391" s="12">
        <v>104.92897425807885</v>
      </c>
      <c r="AO391" s="12">
        <v>132.651100084598</v>
      </c>
      <c r="AP391" s="11">
        <v>13.881368805968281</v>
      </c>
      <c r="AQ391" s="10">
        <v>65.99616343418279</v>
      </c>
      <c r="AR391" s="12">
        <v>86.009131331564959</v>
      </c>
      <c r="AS391" s="12">
        <v>57.851271274055946</v>
      </c>
      <c r="AT391" s="11">
        <v>135.31609627904737</v>
      </c>
      <c r="AU391" s="12">
        <v>48.48605263158916</v>
      </c>
    </row>
    <row r="392" spans="1:47" s="4" customFormat="1" ht="12.75">
      <c r="A392" s="7">
        <v>43131</v>
      </c>
      <c r="B392" s="10"/>
      <c r="C392" s="11">
        <v>68.977257709135358</v>
      </c>
      <c r="D392" s="10">
        <v>68.273885677282436</v>
      </c>
      <c r="E392" s="12">
        <v>58.04507789205816</v>
      </c>
      <c r="F392" s="12">
        <v>81.45430967433434</v>
      </c>
      <c r="G392" s="12">
        <v>89.48497486398503</v>
      </c>
      <c r="H392" s="12">
        <v>69.054708872972526</v>
      </c>
      <c r="I392" s="12">
        <v>84.382593731292275</v>
      </c>
      <c r="J392" s="12">
        <v>44.948434240277329</v>
      </c>
      <c r="K392" s="12">
        <v>96.50870322516721</v>
      </c>
      <c r="L392" s="11">
        <v>22.014622310565091</v>
      </c>
      <c r="M392" s="10">
        <v>113.51215958130166</v>
      </c>
      <c r="N392" s="12">
        <v>69.256214372689257</v>
      </c>
      <c r="O392" s="11">
        <v>63.46059740329121</v>
      </c>
      <c r="P392" s="10">
        <v>40.846322875314392</v>
      </c>
      <c r="Q392" s="12">
        <v>26.21661923742607</v>
      </c>
      <c r="R392" s="12">
        <v>21.27362191014338</v>
      </c>
      <c r="S392" s="12">
        <v>32.857996550806583</v>
      </c>
      <c r="T392" s="12">
        <v>19.75269424567589</v>
      </c>
      <c r="U392" s="12">
        <v>37.433362169411879</v>
      </c>
      <c r="V392" s="12">
        <v>48.40273477699877</v>
      </c>
      <c r="W392" s="12">
        <v>19.100502368619697</v>
      </c>
      <c r="X392" s="12">
        <v>41.86756541676273</v>
      </c>
      <c r="Y392" s="12">
        <v>24.847078644463846</v>
      </c>
      <c r="Z392" s="77">
        <v>121.94351755401244</v>
      </c>
      <c r="AA392" s="10">
        <v>65.888947411262549</v>
      </c>
      <c r="AB392" s="12">
        <v>64.408442569298174</v>
      </c>
      <c r="AC392" s="12">
        <v>51.733999291357826</v>
      </c>
      <c r="AD392" s="12">
        <v>71.153355370267178</v>
      </c>
      <c r="AE392" s="12">
        <v>88.140830367948112</v>
      </c>
      <c r="AF392" s="44">
        <v>49.033976189017245</v>
      </c>
      <c r="AG392" s="10">
        <v>65.940616087444667</v>
      </c>
      <c r="AH392" s="12">
        <v>103.32515370943203</v>
      </c>
      <c r="AI392" s="12">
        <v>97.932531269458963</v>
      </c>
      <c r="AJ392" s="12">
        <v>76.931764856001536</v>
      </c>
      <c r="AK392" s="12">
        <v>40.949041125698507</v>
      </c>
      <c r="AL392" s="11">
        <v>55.994993981938848</v>
      </c>
      <c r="AM392" s="10">
        <v>34.88858125265358</v>
      </c>
      <c r="AN392" s="12">
        <v>105.20456790069763</v>
      </c>
      <c r="AO392" s="12">
        <v>129.78523496443714</v>
      </c>
      <c r="AP392" s="11">
        <v>14.310150891384765</v>
      </c>
      <c r="AQ392" s="10">
        <v>65.602082721737816</v>
      </c>
      <c r="AR392" s="12">
        <v>88.555746596686348</v>
      </c>
      <c r="AS392" s="12">
        <v>58.673704023917949</v>
      </c>
      <c r="AT392" s="11">
        <v>131.29257690334714</v>
      </c>
      <c r="AU392" s="12">
        <v>47.895551937204097</v>
      </c>
    </row>
    <row r="393" spans="1:47" s="4" customFormat="1" ht="12.75">
      <c r="A393" s="7">
        <v>43159</v>
      </c>
      <c r="B393" s="10"/>
      <c r="C393" s="11">
        <v>68.796159427789235</v>
      </c>
      <c r="D393" s="10">
        <v>69.398962985186756</v>
      </c>
      <c r="E393" s="12">
        <v>57.237147626537777</v>
      </c>
      <c r="F393" s="12">
        <v>81.902313227738546</v>
      </c>
      <c r="G393" s="12">
        <v>90.252514283700179</v>
      </c>
      <c r="H393" s="12">
        <v>69.442430908137709</v>
      </c>
      <c r="I393" s="12">
        <v>83.972924662161759</v>
      </c>
      <c r="J393" s="12">
        <v>45.932169885760338</v>
      </c>
      <c r="K393" s="12">
        <v>96.639327013438148</v>
      </c>
      <c r="L393" s="11">
        <v>21.720180694128697</v>
      </c>
      <c r="M393" s="10">
        <v>114.44933141500768</v>
      </c>
      <c r="N393" s="12">
        <v>68.33453720569149</v>
      </c>
      <c r="O393" s="11">
        <v>63.1364503240166</v>
      </c>
      <c r="P393" s="10">
        <v>40.393767145099694</v>
      </c>
      <c r="Q393" s="12">
        <v>26.219138627089063</v>
      </c>
      <c r="R393" s="12">
        <v>21.116965501249407</v>
      </c>
      <c r="S393" s="12">
        <v>32.444624863771359</v>
      </c>
      <c r="T393" s="12">
        <v>19.54896188706266</v>
      </c>
      <c r="U393" s="12">
        <v>37.169230563805769</v>
      </c>
      <c r="V393" s="12">
        <v>48.474871844069149</v>
      </c>
      <c r="W393" s="12">
        <v>18.910176045648274</v>
      </c>
      <c r="X393" s="12">
        <v>41.126811324745624</v>
      </c>
      <c r="Y393" s="12">
        <v>24.561507786807649</v>
      </c>
      <c r="Z393" s="77">
        <v>120.83875683053087</v>
      </c>
      <c r="AA393" s="10">
        <v>65.403933454894741</v>
      </c>
      <c r="AB393" s="12">
        <v>64.333800371991842</v>
      </c>
      <c r="AC393" s="12">
        <v>51.984283058111757</v>
      </c>
      <c r="AD393" s="12">
        <v>70.464759139084421</v>
      </c>
      <c r="AE393" s="12">
        <v>86.668361812936809</v>
      </c>
      <c r="AF393" s="44">
        <v>49.186737515875869</v>
      </c>
      <c r="AG393" s="10">
        <v>64.686103260301778</v>
      </c>
      <c r="AH393" s="12">
        <v>99.797996972362185</v>
      </c>
      <c r="AI393" s="12">
        <v>97.59042590452313</v>
      </c>
      <c r="AJ393" s="12">
        <v>76.574507045602076</v>
      </c>
      <c r="AK393" s="12">
        <v>40.366279966402672</v>
      </c>
      <c r="AL393" s="11">
        <v>55.368510772540027</v>
      </c>
      <c r="AM393" s="10">
        <v>34.589509181958007</v>
      </c>
      <c r="AN393" s="12">
        <v>105.29897037506748</v>
      </c>
      <c r="AO393" s="12">
        <v>128.21055742292526</v>
      </c>
      <c r="AP393" s="11">
        <v>14.379990397499689</v>
      </c>
      <c r="AQ393" s="10">
        <v>65.84833996505472</v>
      </c>
      <c r="AR393" s="12">
        <v>88.428228026679989</v>
      </c>
      <c r="AS393" s="12">
        <v>58.800909282598987</v>
      </c>
      <c r="AT393" s="11">
        <v>130.418037382416</v>
      </c>
      <c r="AU393" s="12">
        <v>47.516421945342906</v>
      </c>
    </row>
    <row r="394" spans="1:47" s="4" customFormat="1" ht="12.75">
      <c r="A394" s="7">
        <v>43189</v>
      </c>
      <c r="B394" s="10"/>
      <c r="C394" s="11">
        <v>68.810064281597136</v>
      </c>
      <c r="D394" s="10">
        <v>68.63109709874054</v>
      </c>
      <c r="E394" s="12">
        <v>57.726542952435835</v>
      </c>
      <c r="F394" s="12">
        <v>83.738628250955372</v>
      </c>
      <c r="G394" s="12">
        <v>90.202763850297842</v>
      </c>
      <c r="H394" s="12">
        <v>69.284206399983162</v>
      </c>
      <c r="I394" s="12">
        <v>84.754888846885748</v>
      </c>
      <c r="J394" s="12">
        <v>46.906414367882313</v>
      </c>
      <c r="K394" s="12">
        <v>96.781241535966672</v>
      </c>
      <c r="L394" s="11">
        <v>22.136185441406582</v>
      </c>
      <c r="M394" s="10">
        <v>113.69891635275008</v>
      </c>
      <c r="N394" s="12">
        <v>68.799826263140872</v>
      </c>
      <c r="O394" s="11">
        <v>63.54468746030193</v>
      </c>
      <c r="P394" s="10">
        <v>39.739822440396118</v>
      </c>
      <c r="Q394" s="12">
        <v>26.854727874254209</v>
      </c>
      <c r="R394" s="12">
        <v>21.523944225395152</v>
      </c>
      <c r="S394" s="12">
        <v>33.007553546231492</v>
      </c>
      <c r="T394" s="12">
        <v>19.506163114868354</v>
      </c>
      <c r="U394" s="12">
        <v>37.706323016576626</v>
      </c>
      <c r="V394" s="12">
        <v>50.261990700658167</v>
      </c>
      <c r="W394" s="12">
        <v>18.838111490330764</v>
      </c>
      <c r="X394" s="12">
        <v>41.058592100662459</v>
      </c>
      <c r="Y394" s="12">
        <v>24.384734418432231</v>
      </c>
      <c r="Z394" s="77">
        <v>121.93562656137713</v>
      </c>
      <c r="AA394" s="10">
        <v>64.282667923533197</v>
      </c>
      <c r="AB394" s="12">
        <v>66.016563956232375</v>
      </c>
      <c r="AC394" s="12">
        <v>51.962640174610229</v>
      </c>
      <c r="AD394" s="12">
        <v>69.250928720170293</v>
      </c>
      <c r="AE394" s="12">
        <v>86.219883190082626</v>
      </c>
      <c r="AF394" s="44">
        <v>48.863629345930185</v>
      </c>
      <c r="AG394" s="10">
        <v>64.922302590933853</v>
      </c>
      <c r="AH394" s="12">
        <v>101.49542568577523</v>
      </c>
      <c r="AI394" s="12">
        <v>96.778916568429423</v>
      </c>
      <c r="AJ394" s="12">
        <v>76.185054866678939</v>
      </c>
      <c r="AK394" s="12">
        <v>40.862840890134969</v>
      </c>
      <c r="AL394" s="11">
        <v>55.509534979802353</v>
      </c>
      <c r="AM394" s="10">
        <v>35.833264658893107</v>
      </c>
      <c r="AN394" s="12">
        <v>104.37489098440639</v>
      </c>
      <c r="AO394" s="12">
        <v>130.68205608305115</v>
      </c>
      <c r="AP394" s="11">
        <v>14.326473586482091</v>
      </c>
      <c r="AQ394" s="10">
        <v>65.234865419950111</v>
      </c>
      <c r="AR394" s="12">
        <v>88.937394713611653</v>
      </c>
      <c r="AS394" s="12">
        <v>57.318808264450972</v>
      </c>
      <c r="AT394" s="11">
        <v>132.45971742870526</v>
      </c>
      <c r="AU394" s="12">
        <v>47.759457963609236</v>
      </c>
    </row>
    <row r="395" spans="1:47" s="4" customFormat="1" ht="12.75">
      <c r="A395" s="7">
        <v>43220</v>
      </c>
      <c r="B395" s="10"/>
      <c r="C395" s="11">
        <v>69.243107106435588</v>
      </c>
      <c r="D395" s="10">
        <v>68.269892461802968</v>
      </c>
      <c r="E395" s="12">
        <v>59.007681410981682</v>
      </c>
      <c r="F395" s="12">
        <v>84.370206059813384</v>
      </c>
      <c r="G395" s="12">
        <v>89.405672944047069</v>
      </c>
      <c r="H395" s="12">
        <v>70.019678905996756</v>
      </c>
      <c r="I395" s="12">
        <v>85.19524018376697</v>
      </c>
      <c r="J395" s="12">
        <v>46.489896958405467</v>
      </c>
      <c r="K395" s="12">
        <v>97.32058263339205</v>
      </c>
      <c r="L395" s="11">
        <v>22.680169491323436</v>
      </c>
      <c r="M395" s="10">
        <v>114.61776636960607</v>
      </c>
      <c r="N395" s="12">
        <v>69.428524694673072</v>
      </c>
      <c r="O395" s="11">
        <v>62.660038541234442</v>
      </c>
      <c r="P395" s="10">
        <v>40.657739561524039</v>
      </c>
      <c r="Q395" s="12">
        <v>26.837092541922399</v>
      </c>
      <c r="R395" s="12">
        <v>21.839122456566372</v>
      </c>
      <c r="S395" s="12">
        <v>33.588258414082368</v>
      </c>
      <c r="T395" s="12">
        <v>19.920178466728309</v>
      </c>
      <c r="U395" s="12">
        <v>38.059265286389973</v>
      </c>
      <c r="V395" s="12">
        <v>51.246343544887893</v>
      </c>
      <c r="W395" s="12">
        <v>19.206104726544339</v>
      </c>
      <c r="X395" s="12">
        <v>41.736827082734429</v>
      </c>
      <c r="Y395" s="12">
        <v>24.603757690497659</v>
      </c>
      <c r="Z395" s="77">
        <v>120.58564123333603</v>
      </c>
      <c r="AA395" s="10">
        <v>64.517600238374911</v>
      </c>
      <c r="AB395" s="12">
        <v>67.294461423705911</v>
      </c>
      <c r="AC395" s="12">
        <v>52.178020753170216</v>
      </c>
      <c r="AD395" s="12">
        <v>70.291226272806426</v>
      </c>
      <c r="AE395" s="12">
        <v>86.300338843405925</v>
      </c>
      <c r="AF395" s="44">
        <v>48.974575061356106</v>
      </c>
      <c r="AG395" s="10">
        <v>65.258478611456709</v>
      </c>
      <c r="AH395" s="12">
        <v>103.41680729777335</v>
      </c>
      <c r="AI395" s="12">
        <v>94.546554083424724</v>
      </c>
      <c r="AJ395" s="12">
        <v>74.39854161873599</v>
      </c>
      <c r="AK395" s="12">
        <v>41.737568468040031</v>
      </c>
      <c r="AL395" s="11">
        <v>56.704792959188246</v>
      </c>
      <c r="AM395" s="10">
        <v>36.082558550156456</v>
      </c>
      <c r="AN395" s="12">
        <v>104.03441721841527</v>
      </c>
      <c r="AO395" s="12">
        <v>130.81100695757556</v>
      </c>
      <c r="AP395" s="11">
        <v>14.286928231525758</v>
      </c>
      <c r="AQ395" s="10">
        <v>65.956712504071831</v>
      </c>
      <c r="AR395" s="12">
        <v>92.208257581423965</v>
      </c>
      <c r="AS395" s="12">
        <v>56.995715022670133</v>
      </c>
      <c r="AT395" s="11">
        <v>134.77698696795534</v>
      </c>
      <c r="AU395" s="12">
        <v>48.60540103334128</v>
      </c>
    </row>
    <row r="396" spans="1:47" s="4" customFormat="1" ht="12.75">
      <c r="A396" s="7">
        <v>43251</v>
      </c>
      <c r="B396" s="10"/>
      <c r="C396" s="11">
        <v>69.086107140820062</v>
      </c>
      <c r="D396" s="10">
        <v>69.048612842495316</v>
      </c>
      <c r="E396" s="12">
        <v>59.632180683969146</v>
      </c>
      <c r="F396" s="12">
        <v>86.157443240317676</v>
      </c>
      <c r="G396" s="12">
        <v>92.242750681065814</v>
      </c>
      <c r="H396" s="12">
        <v>72.334421177016239</v>
      </c>
      <c r="I396" s="12">
        <v>87.981992781446095</v>
      </c>
      <c r="J396" s="12">
        <v>47.733577362838439</v>
      </c>
      <c r="K396" s="12">
        <v>101.62998828020089</v>
      </c>
      <c r="L396" s="11">
        <v>22.766741160881246</v>
      </c>
      <c r="M396" s="10">
        <v>117.93179035980029</v>
      </c>
      <c r="N396" s="12">
        <v>68.81303033610439</v>
      </c>
      <c r="O396" s="11">
        <v>63.705671550954214</v>
      </c>
      <c r="P396" s="10">
        <v>40.389314756911226</v>
      </c>
      <c r="Q396" s="12">
        <v>26.605498013837025</v>
      </c>
      <c r="R396" s="12">
        <v>21.502675705325252</v>
      </c>
      <c r="S396" s="12">
        <v>32.883851635931038</v>
      </c>
      <c r="T396" s="12">
        <v>19.724778055190669</v>
      </c>
      <c r="U396" s="12">
        <v>37.361951907533232</v>
      </c>
      <c r="V396" s="12">
        <v>51.440508372652097</v>
      </c>
      <c r="W396" s="12">
        <v>18.903914671963822</v>
      </c>
      <c r="X396" s="12">
        <v>41.885991965459077</v>
      </c>
      <c r="Y396" s="12">
        <v>24.015598914624224</v>
      </c>
      <c r="Z396" s="77">
        <v>120.89910516753423</v>
      </c>
      <c r="AA396" s="10">
        <v>64.728535085954178</v>
      </c>
      <c r="AB396" s="12">
        <v>66.571478204183904</v>
      </c>
      <c r="AC396" s="12">
        <v>52.357596298632046</v>
      </c>
      <c r="AD396" s="12">
        <v>70.126543528184598</v>
      </c>
      <c r="AE396" s="12">
        <v>86.36998769964633</v>
      </c>
      <c r="AF396" s="44">
        <v>48.878576263970551</v>
      </c>
      <c r="AG396" s="10">
        <v>65.89565595173525</v>
      </c>
      <c r="AH396" s="12">
        <v>104.21759574103564</v>
      </c>
      <c r="AI396" s="12">
        <v>94.968903320946183</v>
      </c>
      <c r="AJ396" s="12">
        <v>74.569827336629118</v>
      </c>
      <c r="AK396" s="12">
        <v>42.062198327197272</v>
      </c>
      <c r="AL396" s="11">
        <v>57.573859159233031</v>
      </c>
      <c r="AM396" s="10">
        <v>35.534857705669275</v>
      </c>
      <c r="AN396" s="12">
        <v>103.58742493030419</v>
      </c>
      <c r="AO396" s="12">
        <v>128.87061064093925</v>
      </c>
      <c r="AP396" s="11">
        <v>14.493746961176015</v>
      </c>
      <c r="AQ396" s="10">
        <v>67.234043872956008</v>
      </c>
      <c r="AR396" s="12">
        <v>93.578665012008088</v>
      </c>
      <c r="AS396" s="12">
        <v>57.610616735578745</v>
      </c>
      <c r="AT396" s="11">
        <v>133.22876088407759</v>
      </c>
      <c r="AU396" s="12">
        <v>47.99507338487858</v>
      </c>
    </row>
    <row r="397" spans="1:47" s="4" customFormat="1" ht="12.75">
      <c r="A397" s="7">
        <v>43280</v>
      </c>
      <c r="B397" s="10"/>
      <c r="C397" s="11">
        <v>70.457155135417693</v>
      </c>
      <c r="D397" s="10">
        <v>68.24830277623623</v>
      </c>
      <c r="E397" s="12">
        <v>60.305628238932897</v>
      </c>
      <c r="F397" s="12">
        <v>87.700539601334327</v>
      </c>
      <c r="G397" s="12">
        <v>91.975012641603854</v>
      </c>
      <c r="H397" s="12">
        <v>73.339875893839462</v>
      </c>
      <c r="I397" s="12">
        <v>89.287416831025439</v>
      </c>
      <c r="J397" s="12">
        <v>48.116244084378465</v>
      </c>
      <c r="K397" s="12">
        <v>103.4710885663134</v>
      </c>
      <c r="L397" s="11">
        <v>22.901319151806284</v>
      </c>
      <c r="M397" s="10">
        <v>119.39992291403539</v>
      </c>
      <c r="N397" s="12">
        <v>68.474884189207401</v>
      </c>
      <c r="O397" s="11">
        <v>64.539081924167334</v>
      </c>
      <c r="P397" s="10">
        <v>42.318325726623542</v>
      </c>
      <c r="Q397" s="12">
        <v>26.968632196867414</v>
      </c>
      <c r="R397" s="12">
        <v>22.073558311877342</v>
      </c>
      <c r="S397" s="12">
        <v>33.451937858100663</v>
      </c>
      <c r="T397" s="12">
        <v>20.398442987532398</v>
      </c>
      <c r="U397" s="12">
        <v>38.466128309776195</v>
      </c>
      <c r="V397" s="12">
        <v>51.860452620804118</v>
      </c>
      <c r="W397" s="12">
        <v>19.495125544712046</v>
      </c>
      <c r="X397" s="12">
        <v>42.406941792383606</v>
      </c>
      <c r="Y397" s="12">
        <v>24.461715013687467</v>
      </c>
      <c r="Z397" s="77">
        <v>121.16589244545679</v>
      </c>
      <c r="AA397" s="10">
        <v>65.977899952328386</v>
      </c>
      <c r="AB397" s="12">
        <v>67.624884908034872</v>
      </c>
      <c r="AC397" s="12">
        <v>52.486947902831979</v>
      </c>
      <c r="AD397" s="12">
        <v>70.506378051732838</v>
      </c>
      <c r="AE397" s="12">
        <v>84.895885329186129</v>
      </c>
      <c r="AF397" s="44">
        <v>49.550090574079562</v>
      </c>
      <c r="AG397" s="10">
        <v>66.289403357128307</v>
      </c>
      <c r="AH397" s="12">
        <v>106.40636787713804</v>
      </c>
      <c r="AI397" s="12">
        <v>95.92055677789844</v>
      </c>
      <c r="AJ397" s="12">
        <v>75.425594928630247</v>
      </c>
      <c r="AK397" s="12">
        <v>42.506046537898683</v>
      </c>
      <c r="AL397" s="11">
        <v>58.24479062401219</v>
      </c>
      <c r="AM397" s="10">
        <v>36.668829256667301</v>
      </c>
      <c r="AN397" s="12">
        <v>104.77122565688892</v>
      </c>
      <c r="AO397" s="12">
        <v>129.02954671664708</v>
      </c>
      <c r="AP397" s="11">
        <v>14.52077054521212</v>
      </c>
      <c r="AQ397" s="10">
        <v>67.562323232701317</v>
      </c>
      <c r="AR397" s="12">
        <v>93.532369978166912</v>
      </c>
      <c r="AS397" s="12">
        <v>57.423371084028766</v>
      </c>
      <c r="AT397" s="11">
        <v>133.80479361110696</v>
      </c>
      <c r="AU397" s="12">
        <v>48.658522876295244</v>
      </c>
    </row>
    <row r="398" spans="1:47" s="4" customFormat="1" ht="12.75">
      <c r="A398" s="7">
        <v>43312</v>
      </c>
      <c r="B398" s="10"/>
      <c r="C398" s="11">
        <v>69.656178886696196</v>
      </c>
      <c r="D398" s="10">
        <v>68.390557743254504</v>
      </c>
      <c r="E398" s="12">
        <v>59.856229100397542</v>
      </c>
      <c r="F398" s="12">
        <v>85.236675469994367</v>
      </c>
      <c r="G398" s="12">
        <v>91.887640896304418</v>
      </c>
      <c r="H398" s="12">
        <v>72.456671011634981</v>
      </c>
      <c r="I398" s="12">
        <v>89.772848166277498</v>
      </c>
      <c r="J398" s="12">
        <v>46.72372646146475</v>
      </c>
      <c r="K398" s="12">
        <v>100.9072326796969</v>
      </c>
      <c r="L398" s="11">
        <v>22.576812685297451</v>
      </c>
      <c r="M398" s="10">
        <v>118.00243552585457</v>
      </c>
      <c r="N398" s="12">
        <v>67.911581230763417</v>
      </c>
      <c r="O398" s="11">
        <v>63.75804968164482</v>
      </c>
      <c r="P398" s="10">
        <v>41.901718525211798</v>
      </c>
      <c r="Q398" s="12">
        <v>27.343654030865693</v>
      </c>
      <c r="R398" s="12">
        <v>22.185211786563933</v>
      </c>
      <c r="S398" s="12">
        <v>34.253653928251467</v>
      </c>
      <c r="T398" s="12">
        <v>20.369264207029996</v>
      </c>
      <c r="U398" s="12">
        <v>38.837923567775675</v>
      </c>
      <c r="V398" s="12">
        <v>53.349083726686032</v>
      </c>
      <c r="W398" s="12">
        <v>19.318478721019218</v>
      </c>
      <c r="X398" s="12">
        <v>43.863729391672592</v>
      </c>
      <c r="Y398" s="12">
        <v>23.769709421392164</v>
      </c>
      <c r="Z398" s="77">
        <v>121.73747812579822</v>
      </c>
      <c r="AA398" s="10">
        <v>65.890674161623593</v>
      </c>
      <c r="AB398" s="12">
        <v>66.5764359099514</v>
      </c>
      <c r="AC398" s="12">
        <v>52.445085325057619</v>
      </c>
      <c r="AD398" s="12">
        <v>71.252356803937616</v>
      </c>
      <c r="AE398" s="12">
        <v>85.25196246531597</v>
      </c>
      <c r="AF398" s="44">
        <v>49.203934019280986</v>
      </c>
      <c r="AG398" s="10">
        <v>66.023771603312724</v>
      </c>
      <c r="AH398" s="12">
        <v>104.89516683056723</v>
      </c>
      <c r="AI398" s="12">
        <v>95.114928350903199</v>
      </c>
      <c r="AJ398" s="12">
        <v>74.825642627724335</v>
      </c>
      <c r="AK398" s="12">
        <v>42.008648535131307</v>
      </c>
      <c r="AL398" s="11">
        <v>57.500064641817183</v>
      </c>
      <c r="AM398" s="10">
        <v>35.792142745132885</v>
      </c>
      <c r="AN398" s="12">
        <v>103.59935852018056</v>
      </c>
      <c r="AO398" s="12">
        <v>128.82530186990709</v>
      </c>
      <c r="AP398" s="11">
        <v>14.5064409592039</v>
      </c>
      <c r="AQ398" s="10">
        <v>66.867615028611638</v>
      </c>
      <c r="AR398" s="12">
        <v>90.736605236203147</v>
      </c>
      <c r="AS398" s="12">
        <v>57.813198750884787</v>
      </c>
      <c r="AT398" s="11">
        <v>133.4751445294805</v>
      </c>
      <c r="AU398" s="12">
        <v>48.770900940167998</v>
      </c>
    </row>
    <row r="399" spans="1:47" s="4" customFormat="1" ht="12.75">
      <c r="A399" s="7">
        <v>43343</v>
      </c>
      <c r="B399" s="10"/>
      <c r="C399" s="11">
        <v>69.019029093782592</v>
      </c>
      <c r="D399" s="10">
        <v>66.994929203638179</v>
      </c>
      <c r="E399" s="12">
        <v>59.020564736060187</v>
      </c>
      <c r="F399" s="12">
        <v>87.251492932326499</v>
      </c>
      <c r="G399" s="12">
        <v>94.879450206898127</v>
      </c>
      <c r="H399" s="12">
        <v>74.918222555293639</v>
      </c>
      <c r="I399" s="12">
        <v>92.556739605420063</v>
      </c>
      <c r="J399" s="12">
        <v>48.113912727089023</v>
      </c>
      <c r="K399" s="12">
        <v>104.74747695338648</v>
      </c>
      <c r="L399" s="11">
        <v>21.936951410320791</v>
      </c>
      <c r="M399" s="10">
        <v>121.2438454206783</v>
      </c>
      <c r="N399" s="12">
        <v>67.047948147211727</v>
      </c>
      <c r="O399" s="11">
        <v>66.023847692773558</v>
      </c>
      <c r="P399" s="10">
        <v>41.352754369960323</v>
      </c>
      <c r="Q399" s="12">
        <v>26.633018958939804</v>
      </c>
      <c r="R399" s="12">
        <v>21.431222419605074</v>
      </c>
      <c r="S399" s="12">
        <v>33.399325123683283</v>
      </c>
      <c r="T399" s="12">
        <v>20.036536188156806</v>
      </c>
      <c r="U399" s="12">
        <v>37.327754177230752</v>
      </c>
      <c r="V399" s="12">
        <v>53.195770771371144</v>
      </c>
      <c r="W399" s="12">
        <v>18.913592978603464</v>
      </c>
      <c r="X399" s="12">
        <v>43.607611817803473</v>
      </c>
      <c r="Y399" s="12">
        <v>23.167340773636266</v>
      </c>
      <c r="Z399" s="77">
        <v>121.96966088995029</v>
      </c>
      <c r="AA399" s="10">
        <v>64.514720061991895</v>
      </c>
      <c r="AB399" s="12">
        <v>64.541842489391726</v>
      </c>
      <c r="AC399" s="12">
        <v>52.479541319354993</v>
      </c>
      <c r="AD399" s="12">
        <v>69.50764365668995</v>
      </c>
      <c r="AE399" s="12">
        <v>84.468360107668005</v>
      </c>
      <c r="AF399" s="44">
        <v>48.015572117792921</v>
      </c>
      <c r="AG399" s="10">
        <v>65.414172554500468</v>
      </c>
      <c r="AH399" s="12">
        <v>102.76386253168523</v>
      </c>
      <c r="AI399" s="12">
        <v>95.778264434965948</v>
      </c>
      <c r="AJ399" s="12">
        <v>75.653277997440696</v>
      </c>
      <c r="AK399" s="12">
        <v>41.672571711473672</v>
      </c>
      <c r="AL399" s="11">
        <v>56.40262283799273</v>
      </c>
      <c r="AM399" s="10">
        <v>35.875431291730237</v>
      </c>
      <c r="AN399" s="12">
        <v>106.11281160916437</v>
      </c>
      <c r="AO399" s="12">
        <v>128.4291185312774</v>
      </c>
      <c r="AP399" s="11">
        <v>14.738349464810414</v>
      </c>
      <c r="AQ399" s="10">
        <v>65.857448338700152</v>
      </c>
      <c r="AR399" s="12">
        <v>91.407332411353195</v>
      </c>
      <c r="AS399" s="12">
        <v>58.386060669503202</v>
      </c>
      <c r="AT399" s="11">
        <v>134.883018740127</v>
      </c>
      <c r="AU399" s="12">
        <v>48.228726901374998</v>
      </c>
    </row>
    <row r="400" spans="1:47" s="4" customFormat="1" ht="12.75">
      <c r="A400" s="7">
        <v>43371</v>
      </c>
      <c r="B400" s="10"/>
      <c r="C400" s="11">
        <v>69.069256431365318</v>
      </c>
      <c r="D400" s="10">
        <v>66.989387720104574</v>
      </c>
      <c r="E400" s="12">
        <v>59.372682726791702</v>
      </c>
      <c r="F400" s="12">
        <v>86.490475232312875</v>
      </c>
      <c r="G400" s="12">
        <v>95.754765254196272</v>
      </c>
      <c r="H400" s="12">
        <v>76.133513554952302</v>
      </c>
      <c r="I400" s="12">
        <v>93.787926270730864</v>
      </c>
      <c r="J400" s="12">
        <v>48.055110521246206</v>
      </c>
      <c r="K400" s="12">
        <v>105.38790622095175</v>
      </c>
      <c r="L400" s="11">
        <v>21.865096888418773</v>
      </c>
      <c r="M400" s="10">
        <v>121.91225587664005</v>
      </c>
      <c r="N400" s="12">
        <v>66.633631253337157</v>
      </c>
      <c r="O400" s="11">
        <v>65.374692288807964</v>
      </c>
      <c r="P400" s="10">
        <v>41.204826486566951</v>
      </c>
      <c r="Q400" s="12">
        <v>26.437720638905954</v>
      </c>
      <c r="R400" s="12">
        <v>21.15132058879977</v>
      </c>
      <c r="S400" s="12">
        <v>33.056380016837167</v>
      </c>
      <c r="T400" s="12">
        <v>20.04332850940445</v>
      </c>
      <c r="U400" s="12">
        <v>36.902583744125565</v>
      </c>
      <c r="V400" s="12">
        <v>52.047763881649942</v>
      </c>
      <c r="W400" s="12">
        <v>18.856854728770756</v>
      </c>
      <c r="X400" s="12">
        <v>43.451046011084934</v>
      </c>
      <c r="Y400" s="12">
        <v>22.98157931571523</v>
      </c>
      <c r="Z400" s="77">
        <v>122.70214542901947</v>
      </c>
      <c r="AA400" s="10">
        <v>64.671582049067098</v>
      </c>
      <c r="AB400" s="12">
        <v>63.822156619902628</v>
      </c>
      <c r="AC400" s="12">
        <v>52.474157460599812</v>
      </c>
      <c r="AD400" s="12">
        <v>68.40486682712779</v>
      </c>
      <c r="AE400" s="12">
        <v>83.915723811569194</v>
      </c>
      <c r="AF400" s="44">
        <v>47.329879958695201</v>
      </c>
      <c r="AG400" s="10">
        <v>65.878104401877735</v>
      </c>
      <c r="AH400" s="12">
        <v>105.02834605301325</v>
      </c>
      <c r="AI400" s="12">
        <v>95.242095989181038</v>
      </c>
      <c r="AJ400" s="12">
        <v>75.178160000278979</v>
      </c>
      <c r="AK400" s="12">
        <v>42.027911661109961</v>
      </c>
      <c r="AL400" s="11">
        <v>56.891567399744815</v>
      </c>
      <c r="AM400" s="10">
        <v>35.350681680349219</v>
      </c>
      <c r="AN400" s="12">
        <v>106.37584705024621</v>
      </c>
      <c r="AO400" s="12">
        <v>128.75357145117496</v>
      </c>
      <c r="AP400" s="11">
        <v>14.997572328062104</v>
      </c>
      <c r="AQ400" s="10">
        <v>64.708309498663027</v>
      </c>
      <c r="AR400" s="12">
        <v>91.713303648886381</v>
      </c>
      <c r="AS400" s="12">
        <v>58.938481923656703</v>
      </c>
      <c r="AT400" s="11">
        <v>132.8499941070142</v>
      </c>
      <c r="AU400" s="12">
        <v>47.829977321717372</v>
      </c>
    </row>
    <row r="401" spans="1:47" s="4" customFormat="1" ht="12.75">
      <c r="A401" s="7">
        <v>43404</v>
      </c>
      <c r="B401" s="10"/>
      <c r="C401" s="11">
        <v>70.843021650517912</v>
      </c>
      <c r="D401" s="10">
        <v>64.782559776610356</v>
      </c>
      <c r="E401" s="12">
        <v>58.89222467668349</v>
      </c>
      <c r="F401" s="12">
        <v>86.378068579510298</v>
      </c>
      <c r="G401" s="12">
        <v>93.620454032684037</v>
      </c>
      <c r="H401" s="12">
        <v>73.337804934994693</v>
      </c>
      <c r="I401" s="12">
        <v>92.821689658489802</v>
      </c>
      <c r="J401" s="12">
        <v>48.037224643961515</v>
      </c>
      <c r="K401" s="12">
        <v>103.49763278539118</v>
      </c>
      <c r="L401" s="11">
        <v>22.408423732878884</v>
      </c>
      <c r="M401" s="10">
        <v>118.56454041786874</v>
      </c>
      <c r="N401" s="12">
        <v>67.938548461049891</v>
      </c>
      <c r="O401" s="11">
        <v>65.728906519287136</v>
      </c>
      <c r="P401" s="10">
        <v>41.381720864752666</v>
      </c>
      <c r="Q401" s="12">
        <v>25.708851992734516</v>
      </c>
      <c r="R401" s="12">
        <v>20.824576497864033</v>
      </c>
      <c r="S401" s="12">
        <v>32.699414065554286</v>
      </c>
      <c r="T401" s="12">
        <v>20.162886683229502</v>
      </c>
      <c r="U401" s="12">
        <v>36.935985122963878</v>
      </c>
      <c r="V401" s="12">
        <v>51.190013537444386</v>
      </c>
      <c r="W401" s="12">
        <v>18.620243804618696</v>
      </c>
      <c r="X401" s="12">
        <v>43.31966561785957</v>
      </c>
      <c r="Y401" s="12">
        <v>22.586948676541638</v>
      </c>
      <c r="Z401" s="77">
        <v>119.55970878206494</v>
      </c>
      <c r="AA401" s="10">
        <v>65.492353649853229</v>
      </c>
      <c r="AB401" s="12">
        <v>64.815401931158178</v>
      </c>
      <c r="AC401" s="12">
        <v>53.932432787881467</v>
      </c>
      <c r="AD401" s="12">
        <v>67.371672914324549</v>
      </c>
      <c r="AE401" s="12">
        <v>83.776214448014258</v>
      </c>
      <c r="AF401" s="44">
        <v>47.840468679409206</v>
      </c>
      <c r="AG401" s="10">
        <v>65.308879410494626</v>
      </c>
      <c r="AH401" s="12">
        <v>102.28970685771679</v>
      </c>
      <c r="AI401" s="12">
        <v>95.855521043546204</v>
      </c>
      <c r="AJ401" s="12">
        <v>75.093838002209409</v>
      </c>
      <c r="AK401" s="12">
        <v>41.694875428466013</v>
      </c>
      <c r="AL401" s="11">
        <v>56.775342081312928</v>
      </c>
      <c r="AM401" s="10">
        <v>38.253984090116511</v>
      </c>
      <c r="AN401" s="12">
        <v>107.83178556574468</v>
      </c>
      <c r="AO401" s="12">
        <v>134.27678590928514</v>
      </c>
      <c r="AP401" s="11">
        <v>14.417463246346344</v>
      </c>
      <c r="AQ401" s="10">
        <v>65.53793426041139</v>
      </c>
      <c r="AR401" s="12">
        <v>89.242617970844947</v>
      </c>
      <c r="AS401" s="12">
        <v>59.756636570362808</v>
      </c>
      <c r="AT401" s="11">
        <v>137.91154824851571</v>
      </c>
      <c r="AU401" s="12">
        <v>47.946185938048757</v>
      </c>
    </row>
    <row r="402" spans="1:47" s="4" customFormat="1" ht="12.75">
      <c r="A402" s="7">
        <v>43434</v>
      </c>
      <c r="B402" s="10"/>
      <c r="C402" s="11">
        <v>70.673350085625628</v>
      </c>
      <c r="D402" s="10">
        <v>64.442683913336168</v>
      </c>
      <c r="E402" s="12">
        <v>58.467799807340107</v>
      </c>
      <c r="F402" s="12">
        <v>87.223773193048643</v>
      </c>
      <c r="G402" s="12">
        <v>93.598461905064184</v>
      </c>
      <c r="H402" s="12">
        <v>73.932314742879697</v>
      </c>
      <c r="I402" s="12">
        <v>91.775335454745289</v>
      </c>
      <c r="J402" s="12">
        <v>47.688320120804256</v>
      </c>
      <c r="K402" s="12">
        <v>103.69889013846407</v>
      </c>
      <c r="L402" s="11">
        <v>22.054038874263814</v>
      </c>
      <c r="M402" s="10">
        <v>118.29651521684121</v>
      </c>
      <c r="N402" s="12">
        <v>66.996598292607416</v>
      </c>
      <c r="O402" s="11">
        <v>65.799119045738564</v>
      </c>
      <c r="P402" s="10">
        <v>41.349741139450998</v>
      </c>
      <c r="Q402" s="12">
        <v>26.043714149142954</v>
      </c>
      <c r="R402" s="12">
        <v>21.180082487886605</v>
      </c>
      <c r="S402" s="12">
        <v>33.045549285421416</v>
      </c>
      <c r="T402" s="12">
        <v>20.400724528787293</v>
      </c>
      <c r="U402" s="12">
        <v>37.44059376707304</v>
      </c>
      <c r="V402" s="12">
        <v>50.498762758851456</v>
      </c>
      <c r="W402" s="12">
        <v>18.546066046446469</v>
      </c>
      <c r="X402" s="12">
        <v>44.051967240116738</v>
      </c>
      <c r="Y402" s="12">
        <v>22.201442695330265</v>
      </c>
      <c r="Z402" s="77">
        <v>121.04318343478452</v>
      </c>
      <c r="AA402" s="10">
        <v>65.258849573030247</v>
      </c>
      <c r="AB402" s="12">
        <v>65.536655408444517</v>
      </c>
      <c r="AC402" s="12">
        <v>53.623527987134246</v>
      </c>
      <c r="AD402" s="12">
        <v>65.743899138848903</v>
      </c>
      <c r="AE402" s="12">
        <v>83.473825518348676</v>
      </c>
      <c r="AF402" s="44">
        <v>48.265148692835325</v>
      </c>
      <c r="AG402" s="10">
        <v>65.130737329273842</v>
      </c>
      <c r="AH402" s="12">
        <v>100.03474046397034</v>
      </c>
      <c r="AI402" s="12">
        <v>96.677188748687556</v>
      </c>
      <c r="AJ402" s="12">
        <v>75.535126309274872</v>
      </c>
      <c r="AK402" s="12">
        <v>41.586436744557233</v>
      </c>
      <c r="AL402" s="11">
        <v>55.828196338862249</v>
      </c>
      <c r="AM402" s="10">
        <v>38.711487360479019</v>
      </c>
      <c r="AN402" s="12">
        <v>109.22846515475229</v>
      </c>
      <c r="AO402" s="12">
        <v>136.35422315559634</v>
      </c>
      <c r="AP402" s="11">
        <v>14.427444668465771</v>
      </c>
      <c r="AQ402" s="10">
        <v>65.571262741429862</v>
      </c>
      <c r="AR402" s="12">
        <v>86.222677295425825</v>
      </c>
      <c r="AS402" s="12">
        <v>59.837654539591043</v>
      </c>
      <c r="AT402" s="11">
        <v>137.46340531645009</v>
      </c>
      <c r="AU402" s="12">
        <v>48.492482960736979</v>
      </c>
    </row>
    <row r="403" spans="1:47" s="4" customFormat="1" ht="12.75">
      <c r="A403" s="7">
        <v>43465</v>
      </c>
      <c r="B403" s="10"/>
      <c r="C403" s="11">
        <v>71.068891522065258</v>
      </c>
      <c r="D403" s="10">
        <v>63.966173137038282</v>
      </c>
      <c r="E403" s="12">
        <v>57.603232886666063</v>
      </c>
      <c r="F403" s="12">
        <v>87.068579515112035</v>
      </c>
      <c r="G403" s="12">
        <v>95.972054579242553</v>
      </c>
      <c r="H403" s="12">
        <v>75.105921504836445</v>
      </c>
      <c r="I403" s="12">
        <v>92.92490815522136</v>
      </c>
      <c r="J403" s="12">
        <v>49.164432616858022</v>
      </c>
      <c r="K403" s="12">
        <v>105.5029842812402</v>
      </c>
      <c r="L403" s="11">
        <v>22.527584289920924</v>
      </c>
      <c r="M403" s="10">
        <v>117.603274121612</v>
      </c>
      <c r="N403" s="12">
        <v>65.451442087321595</v>
      </c>
      <c r="O403" s="11">
        <v>65.673926351400652</v>
      </c>
      <c r="P403" s="10">
        <v>39.154629001685954</v>
      </c>
      <c r="Q403" s="12">
        <v>25.229833505653492</v>
      </c>
      <c r="R403" s="12">
        <v>20.752889835621925</v>
      </c>
      <c r="S403" s="12">
        <v>31.807329715042648</v>
      </c>
      <c r="T403" s="12">
        <v>19.574846722005727</v>
      </c>
      <c r="U403" s="12">
        <v>36.028617746682087</v>
      </c>
      <c r="V403" s="12">
        <v>48.848997129668668</v>
      </c>
      <c r="W403" s="12">
        <v>17.919603946371502</v>
      </c>
      <c r="X403" s="12">
        <v>42.421735841572058</v>
      </c>
      <c r="Y403" s="12">
        <v>21.888917988742783</v>
      </c>
      <c r="Z403" s="77">
        <v>122.08710610226723</v>
      </c>
      <c r="AA403" s="10">
        <v>65.025796760602248</v>
      </c>
      <c r="AB403" s="12">
        <v>65.057153761814746</v>
      </c>
      <c r="AC403" s="12">
        <v>53.905212310480458</v>
      </c>
      <c r="AD403" s="12">
        <v>65.224490202525857</v>
      </c>
      <c r="AE403" s="12">
        <v>81.142714042061044</v>
      </c>
      <c r="AF403" s="44">
        <v>47.699339514971498</v>
      </c>
      <c r="AG403" s="10">
        <v>64.721424840024355</v>
      </c>
      <c r="AH403" s="12">
        <v>96.90367100774327</v>
      </c>
      <c r="AI403" s="12">
        <v>97.831361506900066</v>
      </c>
      <c r="AJ403" s="12">
        <v>75.958873741680449</v>
      </c>
      <c r="AK403" s="12">
        <v>40.603771910596933</v>
      </c>
      <c r="AL403" s="11">
        <v>54.236602514494592</v>
      </c>
      <c r="AM403" s="10">
        <v>39.913155900960355</v>
      </c>
      <c r="AN403" s="12">
        <v>110.16831352910039</v>
      </c>
      <c r="AO403" s="12">
        <v>138.93094543519311</v>
      </c>
      <c r="AP403" s="11">
        <v>14.677178090877113</v>
      </c>
      <c r="AQ403" s="10">
        <v>65.028044653308058</v>
      </c>
      <c r="AR403" s="12">
        <v>85.559651742933369</v>
      </c>
      <c r="AS403" s="12">
        <v>61.248083336313051</v>
      </c>
      <c r="AT403" s="11">
        <v>137.78627077180306</v>
      </c>
      <c r="AU403" s="12">
        <v>48.931799365967144</v>
      </c>
    </row>
    <row r="404" spans="1:47" s="4" customFormat="1" ht="12.75">
      <c r="A404" s="7">
        <v>43496</v>
      </c>
      <c r="B404" s="10"/>
      <c r="C404" s="11">
        <v>69.22753929198575</v>
      </c>
      <c r="D404" s="10">
        <v>64.32181429681296</v>
      </c>
      <c r="E404" s="12">
        <v>59.530580183894841</v>
      </c>
      <c r="F404" s="12">
        <v>89.442467049622849</v>
      </c>
      <c r="G404" s="12">
        <v>93.915013486612139</v>
      </c>
      <c r="H404" s="12">
        <v>75.560966439942717</v>
      </c>
      <c r="I404" s="12">
        <v>92.457561561394812</v>
      </c>
      <c r="J404" s="12">
        <v>49.085955885948714</v>
      </c>
      <c r="K404" s="12">
        <v>105.12543283330828</v>
      </c>
      <c r="L404" s="11">
        <v>22.499536793750536</v>
      </c>
      <c r="M404" s="10">
        <v>120.26530006748834</v>
      </c>
      <c r="N404" s="12">
        <v>65.85174604555128</v>
      </c>
      <c r="O404" s="11">
        <v>66.400862087243596</v>
      </c>
      <c r="P404" s="10">
        <v>40.913567160730601</v>
      </c>
      <c r="Q404" s="12">
        <v>26.637358065302507</v>
      </c>
      <c r="R404" s="12">
        <v>21.798557469856931</v>
      </c>
      <c r="S404" s="12">
        <v>33.613625588284364</v>
      </c>
      <c r="T404" s="12">
        <v>20.67862685455307</v>
      </c>
      <c r="U404" s="12">
        <v>37.830767488844977</v>
      </c>
      <c r="V404" s="12">
        <v>51.608971510491344</v>
      </c>
      <c r="W404" s="12">
        <v>18.93231293466005</v>
      </c>
      <c r="X404" s="12">
        <v>44.997553243533147</v>
      </c>
      <c r="Y404" s="12">
        <v>21.550574547494435</v>
      </c>
      <c r="Z404" s="77">
        <v>122.45572665305184</v>
      </c>
      <c r="AA404" s="10">
        <v>65.698808704851743</v>
      </c>
      <c r="AB404" s="12">
        <v>64.485241381762933</v>
      </c>
      <c r="AC404" s="12">
        <v>52.793339440971963</v>
      </c>
      <c r="AD404" s="12">
        <v>66.377431880161069</v>
      </c>
      <c r="AE404" s="12">
        <v>83.358975503180289</v>
      </c>
      <c r="AF404" s="44">
        <v>48.083700049913169</v>
      </c>
      <c r="AG404" s="10">
        <v>65.996193088126304</v>
      </c>
      <c r="AH404" s="12">
        <v>100.18868654024419</v>
      </c>
      <c r="AI404" s="12">
        <v>97.931752786143505</v>
      </c>
      <c r="AJ404" s="12">
        <v>75.31056722856377</v>
      </c>
      <c r="AK404" s="12">
        <v>41.710635563193819</v>
      </c>
      <c r="AL404" s="11">
        <v>55.690069889013202</v>
      </c>
      <c r="AM404" s="10">
        <v>37.939493834959322</v>
      </c>
      <c r="AN404" s="12">
        <v>107.94035271505278</v>
      </c>
      <c r="AO404" s="12">
        <v>136.56302781508919</v>
      </c>
      <c r="AP404" s="11">
        <v>14.641824239336712</v>
      </c>
      <c r="AQ404" s="10">
        <v>65.73523404990452</v>
      </c>
      <c r="AR404" s="12">
        <v>87.144663131802631</v>
      </c>
      <c r="AS404" s="12">
        <v>59.522478876151993</v>
      </c>
      <c r="AT404" s="11">
        <v>136.60604818556789</v>
      </c>
      <c r="AU404" s="12">
        <v>48.941077551614832</v>
      </c>
    </row>
    <row r="405" spans="1:47" s="4" customFormat="1" ht="12.75">
      <c r="A405" s="7">
        <v>43524</v>
      </c>
      <c r="B405" s="10"/>
      <c r="C405" s="11">
        <v>68.261845016300157</v>
      </c>
      <c r="D405" s="10">
        <v>64.285781231619438</v>
      </c>
      <c r="E405" s="12">
        <v>60.179257110148335</v>
      </c>
      <c r="F405" s="12">
        <v>88.526798348018474</v>
      </c>
      <c r="G405" s="12">
        <v>95.678994862296321</v>
      </c>
      <c r="H405" s="12">
        <v>77.081288075124647</v>
      </c>
      <c r="I405" s="12">
        <v>93.021124678715623</v>
      </c>
      <c r="J405" s="12">
        <v>48.998945392716145</v>
      </c>
      <c r="K405" s="12">
        <v>106.83321553538451</v>
      </c>
      <c r="L405" s="11">
        <v>22.244059273989638</v>
      </c>
      <c r="M405" s="10">
        <v>121.23619480122815</v>
      </c>
      <c r="N405" s="12">
        <v>65.490467151623477</v>
      </c>
      <c r="O405" s="11">
        <v>65.418884098008817</v>
      </c>
      <c r="P405" s="10">
        <v>40.840293424939496</v>
      </c>
      <c r="Q405" s="12">
        <v>26.853375803482677</v>
      </c>
      <c r="R405" s="12">
        <v>21.964453720689114</v>
      </c>
      <c r="S405" s="12">
        <v>33.676266356151231</v>
      </c>
      <c r="T405" s="12">
        <v>20.59142703351818</v>
      </c>
      <c r="U405" s="12">
        <v>37.53651501042463</v>
      </c>
      <c r="V405" s="12">
        <v>51.644489482579395</v>
      </c>
      <c r="W405" s="12">
        <v>18.892221776021398</v>
      </c>
      <c r="X405" s="12">
        <v>44.630824868315209</v>
      </c>
      <c r="Y405" s="12">
        <v>21.657568239016822</v>
      </c>
      <c r="Z405" s="77">
        <v>123.02376837291507</v>
      </c>
      <c r="AA405" s="10">
        <v>65.120172393532215</v>
      </c>
      <c r="AB405" s="12">
        <v>63.591819570430751</v>
      </c>
      <c r="AC405" s="12">
        <v>53.012024298602341</v>
      </c>
      <c r="AD405" s="12">
        <v>66.899250468213197</v>
      </c>
      <c r="AE405" s="12">
        <v>83.230986207668764</v>
      </c>
      <c r="AF405" s="44">
        <v>47.300466172518028</v>
      </c>
      <c r="AG405" s="10">
        <v>66.227816447347706</v>
      </c>
      <c r="AH405" s="12">
        <v>98.762694470706066</v>
      </c>
      <c r="AI405" s="12">
        <v>98.271998874711358</v>
      </c>
      <c r="AJ405" s="12">
        <v>76.135072660993615</v>
      </c>
      <c r="AK405" s="12">
        <v>41.889335324769547</v>
      </c>
      <c r="AL405" s="11">
        <v>55.702714602840771</v>
      </c>
      <c r="AM405" s="10">
        <v>37.585082697861544</v>
      </c>
      <c r="AN405" s="12">
        <v>109.41138143019676</v>
      </c>
      <c r="AO405" s="12">
        <v>136.51330943249164</v>
      </c>
      <c r="AP405" s="11">
        <v>14.772362008730692</v>
      </c>
      <c r="AQ405" s="10">
        <v>65.001547764578021</v>
      </c>
      <c r="AR405" s="12">
        <v>86.992545710040801</v>
      </c>
      <c r="AS405" s="12">
        <v>59.635572480699096</v>
      </c>
      <c r="AT405" s="11">
        <v>135.1831863390417</v>
      </c>
      <c r="AU405" s="12">
        <v>48.592257815183501</v>
      </c>
    </row>
    <row r="406" spans="1:47" s="4" customFormat="1" ht="12.75">
      <c r="A406" s="7">
        <v>43553</v>
      </c>
      <c r="B406" s="10"/>
      <c r="C406" s="11">
        <v>68.64593457242691</v>
      </c>
      <c r="D406" s="10">
        <v>63.913127169689545</v>
      </c>
      <c r="E406" s="12">
        <v>59.907635843253026</v>
      </c>
      <c r="F406" s="12">
        <v>89.413549659977647</v>
      </c>
      <c r="G406" s="12">
        <v>98.270607780949575</v>
      </c>
      <c r="H406" s="12">
        <v>78.323656159857933</v>
      </c>
      <c r="I406" s="12">
        <v>94.844299879932322</v>
      </c>
      <c r="J406" s="12">
        <v>50.370378732118347</v>
      </c>
      <c r="K406" s="12">
        <v>110.07451820099456</v>
      </c>
      <c r="L406" s="11">
        <v>22.420927040805445</v>
      </c>
      <c r="M406" s="10">
        <v>121.63282383539058</v>
      </c>
      <c r="N406" s="12">
        <v>64.394292730967933</v>
      </c>
      <c r="O406" s="11">
        <v>65.9728951027558</v>
      </c>
      <c r="P406" s="10">
        <v>39.819690911171747</v>
      </c>
      <c r="Q406" s="12">
        <v>27.361695621665909</v>
      </c>
      <c r="R406" s="12">
        <v>22.019089340085323</v>
      </c>
      <c r="S406" s="12">
        <v>33.831994981425531</v>
      </c>
      <c r="T406" s="12">
        <v>20.468433541643329</v>
      </c>
      <c r="U406" s="12">
        <v>37.729432217695312</v>
      </c>
      <c r="V406" s="12">
        <v>50.898209838894417</v>
      </c>
      <c r="W406" s="12">
        <v>18.696759031520756</v>
      </c>
      <c r="X406" s="12">
        <v>44.424785213709434</v>
      </c>
      <c r="Y406" s="12">
        <v>21.202426473430798</v>
      </c>
      <c r="Z406" s="77">
        <v>123.76465469888703</v>
      </c>
      <c r="AA406" s="10">
        <v>64.752701430128994</v>
      </c>
      <c r="AB406" s="12">
        <v>63.368326175620702</v>
      </c>
      <c r="AC406" s="12">
        <v>52.699242674342493</v>
      </c>
      <c r="AD406" s="12">
        <v>67.104579465233954</v>
      </c>
      <c r="AE406" s="12">
        <v>81.128368389315511</v>
      </c>
      <c r="AF406" s="44">
        <v>47.140293723857738</v>
      </c>
      <c r="AG406" s="10">
        <v>66.077981241577277</v>
      </c>
      <c r="AH406" s="12">
        <v>98.860228803855847</v>
      </c>
      <c r="AI406" s="12">
        <v>98.509567141746174</v>
      </c>
      <c r="AJ406" s="12">
        <v>76.753763487458173</v>
      </c>
      <c r="AK406" s="12">
        <v>41.307314182086088</v>
      </c>
      <c r="AL406" s="11">
        <v>55.179775773642071</v>
      </c>
      <c r="AM406" s="10">
        <v>38.298709501343225</v>
      </c>
      <c r="AN406" s="12">
        <v>109.34595246394416</v>
      </c>
      <c r="AO406" s="12">
        <v>138.87828399849172</v>
      </c>
      <c r="AP406" s="11">
        <v>14.907181784470627</v>
      </c>
      <c r="AQ406" s="10">
        <v>63.488458565766415</v>
      </c>
      <c r="AR406" s="12">
        <v>89.427714287128325</v>
      </c>
      <c r="AS406" s="12">
        <v>60.295836036672313</v>
      </c>
      <c r="AT406" s="11">
        <v>134.50227559195935</v>
      </c>
      <c r="AU406" s="12">
        <v>48.411431904741939</v>
      </c>
    </row>
    <row r="407" spans="1:47" s="4" customFormat="1" ht="12.75">
      <c r="A407" s="7">
        <v>43585</v>
      </c>
      <c r="B407" s="10"/>
      <c r="C407" s="11">
        <v>67.582601990717791</v>
      </c>
      <c r="D407" s="10">
        <v>63.360448031794334</v>
      </c>
      <c r="E407" s="12">
        <v>59.092048847640655</v>
      </c>
      <c r="F407" s="12">
        <v>86.966675879106788</v>
      </c>
      <c r="G407" s="12">
        <v>98.017779639543321</v>
      </c>
      <c r="H407" s="12">
        <v>77.618726397608327</v>
      </c>
      <c r="I407" s="12">
        <v>92.853889480610874</v>
      </c>
      <c r="J407" s="12">
        <v>49.684064311065448</v>
      </c>
      <c r="K407" s="12">
        <v>108.97134676775599</v>
      </c>
      <c r="L407" s="11">
        <v>22.355251124685843</v>
      </c>
      <c r="M407" s="10">
        <v>122.00106078483988</v>
      </c>
      <c r="N407" s="12">
        <v>64.567261640583666</v>
      </c>
      <c r="O407" s="11">
        <v>65.10482606337132</v>
      </c>
      <c r="P407" s="10">
        <v>40.429008099297747</v>
      </c>
      <c r="Q407" s="12">
        <v>26.847790545522081</v>
      </c>
      <c r="R407" s="12">
        <v>21.946176411330708</v>
      </c>
      <c r="S407" s="12">
        <v>33.530000441776167</v>
      </c>
      <c r="T407" s="12">
        <v>20.762251414562165</v>
      </c>
      <c r="U407" s="12">
        <v>37.89869701555191</v>
      </c>
      <c r="V407" s="12">
        <v>50.631345272774944</v>
      </c>
      <c r="W407" s="12">
        <v>18.972262434137356</v>
      </c>
      <c r="X407" s="12">
        <v>45.392336499020971</v>
      </c>
      <c r="Y407" s="12">
        <v>21.457893825491492</v>
      </c>
      <c r="Z407" s="77">
        <v>122.2529486758789</v>
      </c>
      <c r="AA407" s="10">
        <v>64.398814917457841</v>
      </c>
      <c r="AB407" s="12">
        <v>62.668312775216208</v>
      </c>
      <c r="AC407" s="12">
        <v>52.596045518656823</v>
      </c>
      <c r="AD407" s="12">
        <v>66.892515402326907</v>
      </c>
      <c r="AE407" s="12">
        <v>83.366728966245333</v>
      </c>
      <c r="AF407" s="44">
        <v>46.67275819087611</v>
      </c>
      <c r="AG407" s="10">
        <v>65.320704464188751</v>
      </c>
      <c r="AH407" s="12">
        <v>98.245467446657813</v>
      </c>
      <c r="AI407" s="12">
        <v>98.84756394003054</v>
      </c>
      <c r="AJ407" s="12">
        <v>76.652788840393683</v>
      </c>
      <c r="AK407" s="12">
        <v>41.20842390453776</v>
      </c>
      <c r="AL407" s="11">
        <v>54.314956842534322</v>
      </c>
      <c r="AM407" s="10">
        <v>37.123715239827817</v>
      </c>
      <c r="AN407" s="12">
        <v>109.49941862399322</v>
      </c>
      <c r="AO407" s="12">
        <v>135.46535867285974</v>
      </c>
      <c r="AP407" s="11">
        <v>14.556292873135979</v>
      </c>
      <c r="AQ407" s="10">
        <v>64.633923908565095</v>
      </c>
      <c r="AR407" s="12">
        <v>91.006391185122411</v>
      </c>
      <c r="AS407" s="12">
        <v>60.171283177457603</v>
      </c>
      <c r="AT407" s="11">
        <v>133.20958576372018</v>
      </c>
      <c r="AU407" s="12">
        <v>47.915607019123222</v>
      </c>
    </row>
    <row r="408" spans="1:47" s="4" customFormat="1" ht="12.75">
      <c r="A408" s="7">
        <v>43616</v>
      </c>
      <c r="B408" s="10"/>
      <c r="C408" s="11">
        <v>67.727343695315852</v>
      </c>
      <c r="D408" s="10">
        <v>60.374889994431683</v>
      </c>
      <c r="E408" s="12">
        <v>58.82266822271486</v>
      </c>
      <c r="F408" s="12">
        <v>90.390172628124716</v>
      </c>
      <c r="G408" s="12">
        <v>98.926820257699688</v>
      </c>
      <c r="H408" s="12">
        <v>78.5899271152594</v>
      </c>
      <c r="I408" s="12">
        <v>94.314668888627637</v>
      </c>
      <c r="J408" s="12">
        <v>52.214722556998403</v>
      </c>
      <c r="K408" s="12">
        <v>111.97498080988608</v>
      </c>
      <c r="L408" s="11">
        <v>22.755241993815805</v>
      </c>
      <c r="M408" s="10">
        <v>122.47159735482043</v>
      </c>
      <c r="N408" s="12">
        <v>62.569068223374735</v>
      </c>
      <c r="O408" s="11">
        <v>66.876658274927721</v>
      </c>
      <c r="P408" s="10">
        <v>36.443869124771695</v>
      </c>
      <c r="Q408" s="12">
        <v>25.996915171122776</v>
      </c>
      <c r="R408" s="12">
        <v>20.435394706782155</v>
      </c>
      <c r="S408" s="12">
        <v>31.713234191051239</v>
      </c>
      <c r="T408" s="12">
        <v>19.148237407225349</v>
      </c>
      <c r="U408" s="12">
        <v>33.91178462596033</v>
      </c>
      <c r="V408" s="12">
        <v>49.834652314782787</v>
      </c>
      <c r="W408" s="12">
        <v>17.2248746175486</v>
      </c>
      <c r="X408" s="12">
        <v>43.262632882218576</v>
      </c>
      <c r="Y408" s="12">
        <v>20.127593150041221</v>
      </c>
      <c r="Z408" s="77">
        <v>127.34222654006537</v>
      </c>
      <c r="AA408" s="10">
        <v>64.183939201722765</v>
      </c>
      <c r="AB408" s="12">
        <v>60.403758109919792</v>
      </c>
      <c r="AC408" s="12">
        <v>52.251378395143114</v>
      </c>
      <c r="AD408" s="12">
        <v>61.417203922757146</v>
      </c>
      <c r="AE408" s="12">
        <v>79.689887713071883</v>
      </c>
      <c r="AF408" s="44">
        <v>45.09236368387603</v>
      </c>
      <c r="AG408" s="10">
        <v>64.759207766849329</v>
      </c>
      <c r="AH408" s="12">
        <v>96.591302362093984</v>
      </c>
      <c r="AI408" s="12">
        <v>98.412872936976655</v>
      </c>
      <c r="AJ408" s="12">
        <v>76.528859061659986</v>
      </c>
      <c r="AK408" s="12">
        <v>41.087687043492835</v>
      </c>
      <c r="AL408" s="11">
        <v>53.896354931032633</v>
      </c>
      <c r="AM408" s="10">
        <v>39.761035345632642</v>
      </c>
      <c r="AN408" s="12">
        <v>113.16185371654323</v>
      </c>
      <c r="AO408" s="12">
        <v>143.42118959889854</v>
      </c>
      <c r="AP408" s="11">
        <v>15.0421100750123</v>
      </c>
      <c r="AQ408" s="10">
        <v>63.086140425117485</v>
      </c>
      <c r="AR408" s="12">
        <v>87.513527407475607</v>
      </c>
      <c r="AS408" s="12">
        <v>60.828374951675258</v>
      </c>
      <c r="AT408" s="11">
        <v>137.13650075064626</v>
      </c>
      <c r="AU408" s="12">
        <v>48.557069011558589</v>
      </c>
    </row>
    <row r="409" spans="1:47" s="4" customFormat="1" ht="12.75">
      <c r="A409" s="7">
        <v>43644</v>
      </c>
      <c r="B409" s="10"/>
      <c r="C409" s="11">
        <v>66.618790977468137</v>
      </c>
      <c r="D409" s="10">
        <v>62.237236417500917</v>
      </c>
      <c r="E409" s="12">
        <v>59.986855319631758</v>
      </c>
      <c r="F409" s="12">
        <v>87.224544678654979</v>
      </c>
      <c r="G409" s="12">
        <v>97.885171691018584</v>
      </c>
      <c r="H409" s="12">
        <v>78.145847557969887</v>
      </c>
      <c r="I409" s="12">
        <v>93.495264223460637</v>
      </c>
      <c r="J409" s="12">
        <v>50.822751231561433</v>
      </c>
      <c r="K409" s="12">
        <v>111.39973606836153</v>
      </c>
      <c r="L409" s="11">
        <v>22.81673899071863</v>
      </c>
      <c r="M409" s="10">
        <v>123.39878230979522</v>
      </c>
      <c r="N409" s="12">
        <v>64.119670836606147</v>
      </c>
      <c r="O409" s="11">
        <v>65.545020318022523</v>
      </c>
      <c r="P409" s="10">
        <v>38.102856178358621</v>
      </c>
      <c r="Q409" s="12">
        <v>26.252104254039825</v>
      </c>
      <c r="R409" s="12">
        <v>20.888312432681442</v>
      </c>
      <c r="S409" s="12">
        <v>32.870117338651653</v>
      </c>
      <c r="T409" s="12">
        <v>20.168890143961786</v>
      </c>
      <c r="U409" s="12">
        <v>35.435244507943757</v>
      </c>
      <c r="V409" s="12">
        <v>51.411648908349747</v>
      </c>
      <c r="W409" s="12">
        <v>17.995271165884084</v>
      </c>
      <c r="X409" s="12">
        <v>45.460019105310444</v>
      </c>
      <c r="Y409" s="12">
        <v>19.749528641054713</v>
      </c>
      <c r="Z409" s="77">
        <v>126.80670382052826</v>
      </c>
      <c r="AA409" s="10">
        <v>64.707686444645844</v>
      </c>
      <c r="AB409" s="12">
        <v>61.465604326192882</v>
      </c>
      <c r="AC409" s="12">
        <v>51.958670432130219</v>
      </c>
      <c r="AD409" s="12">
        <v>63.538741555518222</v>
      </c>
      <c r="AE409" s="12">
        <v>80.106950194829921</v>
      </c>
      <c r="AF409" s="44">
        <v>46.091789835748344</v>
      </c>
      <c r="AG409" s="10">
        <v>65.603466895776023</v>
      </c>
      <c r="AH409" s="12">
        <v>98.103800430343171</v>
      </c>
      <c r="AI409" s="12">
        <v>97.806484075905303</v>
      </c>
      <c r="AJ409" s="12">
        <v>76.113437186640667</v>
      </c>
      <c r="AK409" s="12">
        <v>42.278175828701613</v>
      </c>
      <c r="AL409" s="11">
        <v>55.421897057989952</v>
      </c>
      <c r="AM409" s="10">
        <v>38.056531845889886</v>
      </c>
      <c r="AN409" s="12">
        <v>110.48935451971631</v>
      </c>
      <c r="AO409" s="12">
        <v>139.56435345136674</v>
      </c>
      <c r="AP409" s="11">
        <v>14.909778174344684</v>
      </c>
      <c r="AQ409" s="10">
        <v>62.780023197641995</v>
      </c>
      <c r="AR409" s="12">
        <v>88.446996758925934</v>
      </c>
      <c r="AS409" s="12">
        <v>60.18214556394409</v>
      </c>
      <c r="AT409" s="11">
        <v>132.3309749930923</v>
      </c>
      <c r="AU409" s="12">
        <v>47.825248615908045</v>
      </c>
    </row>
    <row r="410" spans="1:47" s="4" customFormat="1" ht="12.75">
      <c r="A410" s="7">
        <v>43677</v>
      </c>
      <c r="B410" s="10"/>
      <c r="C410" s="11">
        <v>66.871838070795661</v>
      </c>
      <c r="D410" s="10">
        <v>61.472747218616909</v>
      </c>
      <c r="E410" s="12">
        <v>59.135026184717468</v>
      </c>
      <c r="F410" s="12">
        <v>85.560318424191138</v>
      </c>
      <c r="G410" s="12">
        <v>97.719099193084503</v>
      </c>
      <c r="H410" s="12">
        <v>77.343876903059254</v>
      </c>
      <c r="I410" s="12">
        <v>93.135663386021065</v>
      </c>
      <c r="J410" s="12">
        <v>51.011585420601776</v>
      </c>
      <c r="K410" s="12">
        <v>110.80363700686726</v>
      </c>
      <c r="L410" s="11">
        <v>22.202294210242069</v>
      </c>
      <c r="M410" s="10">
        <v>121.86614598212189</v>
      </c>
      <c r="N410" s="12">
        <v>63.809048190601871</v>
      </c>
      <c r="O410" s="11">
        <v>65.551932753415429</v>
      </c>
      <c r="P410" s="10">
        <v>37.63160957565664</v>
      </c>
      <c r="Q410" s="12">
        <v>26.567998292471177</v>
      </c>
      <c r="R410" s="12">
        <v>21.068615229039274</v>
      </c>
      <c r="S410" s="12">
        <v>33.026997885471651</v>
      </c>
      <c r="T410" s="12">
        <v>20.181772078455442</v>
      </c>
      <c r="U410" s="12">
        <v>35.272772173803233</v>
      </c>
      <c r="V410" s="12">
        <v>51.154927234676521</v>
      </c>
      <c r="W410" s="12">
        <v>17.909594260164916</v>
      </c>
      <c r="X410" s="12">
        <v>45.575544218644033</v>
      </c>
      <c r="Y410" s="12">
        <v>19.547679132835054</v>
      </c>
      <c r="Z410" s="77">
        <v>126.76835099890012</v>
      </c>
      <c r="AA410" s="10">
        <v>63.669798067098206</v>
      </c>
      <c r="AB410" s="12">
        <v>61.755606411232314</v>
      </c>
      <c r="AC410" s="12">
        <v>51.909889551785447</v>
      </c>
      <c r="AD410" s="12">
        <v>64.492624950750709</v>
      </c>
      <c r="AE410" s="12">
        <v>80.586690828896025</v>
      </c>
      <c r="AF410" s="44">
        <v>46.326524296569815</v>
      </c>
      <c r="AG410" s="10">
        <v>65.226220645571971</v>
      </c>
      <c r="AH410" s="12">
        <v>96.660785025277733</v>
      </c>
      <c r="AI410" s="12">
        <v>98.107474170232507</v>
      </c>
      <c r="AJ410" s="12">
        <v>76.479593545429807</v>
      </c>
      <c r="AK410" s="12">
        <v>42.058871296615422</v>
      </c>
      <c r="AL410" s="11">
        <v>55.100283871531687</v>
      </c>
      <c r="AM410" s="10">
        <v>38.175550184325573</v>
      </c>
      <c r="AN410" s="12">
        <v>111.27140174687644</v>
      </c>
      <c r="AO410" s="12">
        <v>140.50603751375522</v>
      </c>
      <c r="AP410" s="11">
        <v>14.984126410365276</v>
      </c>
      <c r="AQ410" s="10">
        <v>62.147481080941425</v>
      </c>
      <c r="AR410" s="12">
        <v>88.838297538841502</v>
      </c>
      <c r="AS410" s="12">
        <v>60.543739770607949</v>
      </c>
      <c r="AT410" s="11">
        <v>133.25074257033108</v>
      </c>
      <c r="AU410" s="12">
        <v>47.606266980213739</v>
      </c>
    </row>
    <row r="411" spans="1:47" s="4" customFormat="1" ht="12.75">
      <c r="A411" s="7">
        <v>43707</v>
      </c>
      <c r="B411" s="10"/>
      <c r="C411" s="11">
        <v>68.708252028169511</v>
      </c>
      <c r="D411" s="10">
        <v>59.33492909230894</v>
      </c>
      <c r="E411" s="12">
        <v>59.027006227242964</v>
      </c>
      <c r="F411" s="12">
        <v>88.089435077339758</v>
      </c>
      <c r="G411" s="12">
        <v>100.92624543450161</v>
      </c>
      <c r="H411" s="12">
        <v>79.301279195849418</v>
      </c>
      <c r="I411" s="12">
        <v>94.632193468062638</v>
      </c>
      <c r="J411" s="12">
        <v>53.86389952248669</v>
      </c>
      <c r="K411" s="12">
        <v>113.57365116069182</v>
      </c>
      <c r="L411" s="11">
        <v>22.571592731734974</v>
      </c>
      <c r="M411" s="10">
        <v>120.32060951839266</v>
      </c>
      <c r="N411" s="12">
        <v>62.605793581602612</v>
      </c>
      <c r="O411" s="11">
        <v>66.930593963142115</v>
      </c>
      <c r="P411" s="10">
        <v>33.961362981006147</v>
      </c>
      <c r="Q411" s="12">
        <v>24.228563980336737</v>
      </c>
      <c r="R411" s="12">
        <v>18.829259421801961</v>
      </c>
      <c r="S411" s="12">
        <v>29.999036868014944</v>
      </c>
      <c r="T411" s="12">
        <v>18.127566726415345</v>
      </c>
      <c r="U411" s="12">
        <v>31.08892370769933</v>
      </c>
      <c r="V411" s="12">
        <v>47.286639110349384</v>
      </c>
      <c r="W411" s="12">
        <v>16.019169969502752</v>
      </c>
      <c r="X411" s="12">
        <v>42.851750851898743</v>
      </c>
      <c r="Y411" s="12">
        <v>18.306469149373701</v>
      </c>
      <c r="Z411" s="77">
        <v>129.3442790730343</v>
      </c>
      <c r="AA411" s="10">
        <v>63.433620962750126</v>
      </c>
      <c r="AB411" s="12">
        <v>61.062546381575203</v>
      </c>
      <c r="AC411" s="12">
        <v>52.356674989872751</v>
      </c>
      <c r="AD411" s="12">
        <v>60.63133065076893</v>
      </c>
      <c r="AE411" s="12">
        <v>75.370519948378188</v>
      </c>
      <c r="AF411" s="44">
        <v>43.916569433616822</v>
      </c>
      <c r="AG411" s="10">
        <v>64.782453793182569</v>
      </c>
      <c r="AH411" s="12">
        <v>94.720843542650897</v>
      </c>
      <c r="AI411" s="12">
        <v>99.911807590896117</v>
      </c>
      <c r="AJ411" s="12">
        <v>77.925667821125231</v>
      </c>
      <c r="AK411" s="12">
        <v>41.829478848990604</v>
      </c>
      <c r="AL411" s="11">
        <v>54.154968456580598</v>
      </c>
      <c r="AM411" s="10">
        <v>41.086805812370727</v>
      </c>
      <c r="AN411" s="12">
        <v>113.05073375315355</v>
      </c>
      <c r="AO411" s="12">
        <v>146.53571691483592</v>
      </c>
      <c r="AP411" s="11">
        <v>15.298565094165973</v>
      </c>
      <c r="AQ411" s="10">
        <v>60.034232953960895</v>
      </c>
      <c r="AR411" s="12">
        <v>88.033142111191893</v>
      </c>
      <c r="AS411" s="12">
        <v>61.721398239148876</v>
      </c>
      <c r="AT411" s="11">
        <v>135.53329770940735</v>
      </c>
      <c r="AU411" s="12">
        <v>46.13375610714391</v>
      </c>
    </row>
  </sheetData>
  <mergeCells count="8">
    <mergeCell ref="AM6:AP6"/>
    <mergeCell ref="AQ6:AT6"/>
    <mergeCell ref="B6:C6"/>
    <mergeCell ref="D6:L6"/>
    <mergeCell ref="M6:O6"/>
    <mergeCell ref="P6:Z6"/>
    <mergeCell ref="AA6:AF6"/>
    <mergeCell ref="AG6:AL6"/>
  </mergeCells>
  <phoneticPr fontId="5" type="noConversion"/>
  <conditionalFormatting sqref="C332:D335 D336 F332:G335 F336 J332 X332:Z332 X333:Y340 AB332:AE332 AB335:AB338 AB333:AC334 AH332:AK333 AH335:AI336 AH334:AJ334 AM332:AO332 AN333 L9:L397 A332:A411 C341:AT411">
    <cfRule type="cellIs" dxfId="4" priority="3" stopIfTrue="1" operator="equal">
      <formula>0</formula>
    </cfRule>
  </conditionalFormatting>
  <conditionalFormatting sqref="C336:C340 D337:D340 E330:E340 F337:F340 G336:G340 H332:I340 J333:J340 K332:K340 L330:L340 M331:M340 N332:O340 P331:P340 Q328:Q340 R329:T340 U330:W340 Z333:Z340 AA327:AA340 AB339:AB340 AC335:AC340 AD333:AE340 AF331:AF340 AG330:AG340 AH337:AI340 AJ335:AJ340 AK334:AK340 AL330:AL340 AM333:AM340 AN334:AN340 AO333:AO340 AP326:AP340 AQ330:AQ340 AR328:AR340 AS326:AS340 AT325:AT340">
    <cfRule type="cellIs" dxfId="3" priority="2" stopIfTrue="1" operator="equal">
      <formula>0</formula>
    </cfRule>
  </conditionalFormatting>
  <conditionalFormatting sqref="AU106:AU411">
    <cfRule type="cellIs" dxfId="2" priority="1" stopIfTrue="1" operator="equal">
      <formula>0</formula>
    </cfRule>
  </conditionalFormatting>
  <pageMargins left="0.75" right="0.75" top="1" bottom="1" header="0.5" footer="0.5"/>
  <pageSetup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BQ411"/>
  <sheetViews>
    <sheetView workbookViewId="0">
      <pane xSplit="1" ySplit="7" topLeftCell="B392" activePane="bottomRight" state="frozenSplit"/>
      <selection activeCell="E418" sqref="E418"/>
      <selection pane="topRight" activeCell="E418" sqref="E418"/>
      <selection pane="bottomLeft" activeCell="E418" sqref="E418"/>
      <selection pane="bottomRight" activeCell="B410" sqref="B410"/>
    </sheetView>
  </sheetViews>
  <sheetFormatPr defaultRowHeight="12.75"/>
  <cols>
    <col min="1" max="1" width="9.7109375" style="3" bestFit="1" customWidth="1"/>
    <col min="2" max="2" width="8" style="3" customWidth="1"/>
    <col min="3" max="3" width="8.5703125" style="3" customWidth="1"/>
    <col min="4" max="4" width="8.7109375" style="3" customWidth="1"/>
    <col min="5" max="6" width="8" style="3" customWidth="1"/>
    <col min="7" max="12" width="6.85546875" style="3" customWidth="1"/>
    <col min="13" max="13" width="9.42578125" style="3" customWidth="1"/>
    <col min="14" max="14" width="10.7109375" style="3" customWidth="1"/>
    <col min="15" max="15" width="16.7109375" style="3" customWidth="1"/>
    <col min="16" max="16" width="10" style="3" customWidth="1"/>
    <col min="17" max="17" width="8.5703125" style="3" customWidth="1"/>
    <col min="18" max="18" width="10.140625" style="3" customWidth="1"/>
    <col min="19" max="19" width="8.28515625" style="3" customWidth="1"/>
    <col min="20" max="20" width="11.7109375" style="3" customWidth="1"/>
    <col min="21" max="21" width="11.42578125" style="3" customWidth="1"/>
    <col min="22" max="22" width="12.28515625" style="3" customWidth="1"/>
    <col min="23" max="23" width="11.7109375" style="3" customWidth="1"/>
    <col min="24" max="24" width="15.7109375" style="3" customWidth="1"/>
    <col min="25" max="25" width="13.5703125" style="3" customWidth="1"/>
    <col min="26" max="26" width="7.140625" style="3" customWidth="1"/>
    <col min="27" max="27" width="10.85546875" style="3" customWidth="1"/>
    <col min="28" max="28" width="8.42578125" style="3" customWidth="1"/>
    <col min="29" max="29" width="8" style="3" customWidth="1"/>
    <col min="30" max="30" width="8.7109375" style="3" customWidth="1"/>
    <col min="31" max="31" width="7.7109375" style="3" customWidth="1"/>
    <col min="32" max="32" width="8.42578125" style="3" customWidth="1"/>
    <col min="33" max="33" width="6" style="3" customWidth="1"/>
    <col min="34" max="34" width="5.85546875" style="3" customWidth="1"/>
    <col min="35" max="35" width="5.5703125" style="3" customWidth="1"/>
    <col min="36" max="37" width="5.7109375" style="3" customWidth="1"/>
    <col min="38" max="38" width="6.85546875" style="3" customWidth="1"/>
    <col min="39" max="39" width="6" style="3" customWidth="1"/>
    <col min="40" max="40" width="8.42578125" style="3" customWidth="1"/>
    <col min="41" max="41" width="9.5703125" style="3" customWidth="1"/>
    <col min="42" max="42" width="6.7109375" style="3" customWidth="1"/>
    <col min="43" max="43" width="10.28515625" style="3" customWidth="1"/>
    <col min="44" max="44" width="8.7109375" style="3" customWidth="1"/>
    <col min="45" max="45" width="5.28515625" style="3" customWidth="1"/>
    <col min="46" max="46" width="8.28515625" style="3" customWidth="1"/>
    <col min="47" max="47" width="10.140625" style="3" customWidth="1"/>
    <col min="48" max="16384" width="9.140625" style="4"/>
  </cols>
  <sheetData>
    <row r="2" spans="1:47" ht="30">
      <c r="H2" s="17"/>
      <c r="I2" s="17" t="s">
        <v>22</v>
      </c>
    </row>
    <row r="3" spans="1:47" ht="20.25">
      <c r="F3" s="4"/>
      <c r="H3" s="18"/>
      <c r="I3" s="18" t="s">
        <v>223</v>
      </c>
    </row>
    <row r="4" spans="1:47">
      <c r="H4" s="16"/>
      <c r="I4" s="16" t="s">
        <v>257</v>
      </c>
    </row>
    <row r="6" spans="1:47" s="6" customFormat="1">
      <c r="A6" s="15"/>
      <c r="B6" s="436" t="s">
        <v>50</v>
      </c>
      <c r="C6" s="437"/>
      <c r="D6" s="438" t="s">
        <v>51</v>
      </c>
      <c r="E6" s="439"/>
      <c r="F6" s="439"/>
      <c r="G6" s="439"/>
      <c r="H6" s="439"/>
      <c r="I6" s="439"/>
      <c r="J6" s="439"/>
      <c r="K6" s="439"/>
      <c r="L6" s="440"/>
      <c r="M6" s="441" t="s">
        <v>101</v>
      </c>
      <c r="N6" s="442"/>
      <c r="O6" s="443"/>
      <c r="P6" s="438" t="s">
        <v>52</v>
      </c>
      <c r="Q6" s="439"/>
      <c r="R6" s="439"/>
      <c r="S6" s="439"/>
      <c r="T6" s="439"/>
      <c r="U6" s="439"/>
      <c r="V6" s="439"/>
      <c r="W6" s="439"/>
      <c r="X6" s="439"/>
      <c r="Y6" s="439"/>
      <c r="Z6" s="440"/>
      <c r="AA6" s="441" t="s">
        <v>53</v>
      </c>
      <c r="AB6" s="444"/>
      <c r="AC6" s="444"/>
      <c r="AD6" s="444"/>
      <c r="AE6" s="444"/>
      <c r="AF6" s="445"/>
      <c r="AG6" s="438" t="s">
        <v>54</v>
      </c>
      <c r="AH6" s="439"/>
      <c r="AI6" s="439"/>
      <c r="AJ6" s="439"/>
      <c r="AK6" s="439"/>
      <c r="AL6" s="440"/>
      <c r="AM6" s="441" t="s">
        <v>55</v>
      </c>
      <c r="AN6" s="442"/>
      <c r="AO6" s="442"/>
      <c r="AP6" s="443"/>
      <c r="AQ6" s="438" t="s">
        <v>56</v>
      </c>
      <c r="AR6" s="439"/>
      <c r="AS6" s="439"/>
      <c r="AT6" s="440"/>
      <c r="AU6" s="5"/>
    </row>
    <row r="7" spans="1:47" s="22" customFormat="1" ht="67.5" customHeight="1">
      <c r="A7" s="20" t="s">
        <v>0</v>
      </c>
      <c r="B7" s="19"/>
      <c r="C7" s="21" t="s">
        <v>24</v>
      </c>
      <c r="D7" s="19" t="s">
        <v>25</v>
      </c>
      <c r="E7" s="20" t="s">
        <v>27</v>
      </c>
      <c r="F7" s="20" t="s">
        <v>1</v>
      </c>
      <c r="G7" s="20" t="s">
        <v>46</v>
      </c>
      <c r="H7" s="20" t="s">
        <v>47</v>
      </c>
      <c r="I7" s="20" t="s">
        <v>45</v>
      </c>
      <c r="J7" s="20" t="s">
        <v>28</v>
      </c>
      <c r="K7" s="20" t="s">
        <v>29</v>
      </c>
      <c r="L7" s="21" t="s">
        <v>30</v>
      </c>
      <c r="M7" s="19" t="s">
        <v>31</v>
      </c>
      <c r="N7" s="20" t="s">
        <v>3</v>
      </c>
      <c r="O7" s="21" t="s">
        <v>8</v>
      </c>
      <c r="P7" s="19" t="s">
        <v>32</v>
      </c>
      <c r="Q7" s="20" t="s">
        <v>33</v>
      </c>
      <c r="R7" s="20" t="s">
        <v>34</v>
      </c>
      <c r="S7" s="20" t="s">
        <v>40</v>
      </c>
      <c r="T7" s="20" t="s">
        <v>35</v>
      </c>
      <c r="U7" s="20" t="s">
        <v>36</v>
      </c>
      <c r="V7" s="20" t="s">
        <v>37</v>
      </c>
      <c r="W7" s="20" t="s">
        <v>38</v>
      </c>
      <c r="X7" s="20" t="s">
        <v>39</v>
      </c>
      <c r="Y7" s="20" t="s">
        <v>41</v>
      </c>
      <c r="Z7" s="48" t="s">
        <v>2</v>
      </c>
      <c r="AA7" s="20" t="s">
        <v>13</v>
      </c>
      <c r="AB7" s="20" t="s">
        <v>48</v>
      </c>
      <c r="AC7" s="20" t="s">
        <v>242</v>
      </c>
      <c r="AD7" s="20" t="s">
        <v>14</v>
      </c>
      <c r="AE7" s="20" t="s">
        <v>9</v>
      </c>
      <c r="AF7" s="48" t="s">
        <v>300</v>
      </c>
      <c r="AG7" s="20" t="s">
        <v>15</v>
      </c>
      <c r="AH7" s="20" t="s">
        <v>16</v>
      </c>
      <c r="AI7" s="20" t="s">
        <v>17</v>
      </c>
      <c r="AJ7" s="20" t="s">
        <v>18</v>
      </c>
      <c r="AK7" s="20" t="s">
        <v>19</v>
      </c>
      <c r="AL7" s="48" t="s">
        <v>20</v>
      </c>
      <c r="AM7" s="20" t="s">
        <v>4</v>
      </c>
      <c r="AN7" s="20" t="s">
        <v>243</v>
      </c>
      <c r="AO7" s="20" t="s">
        <v>5</v>
      </c>
      <c r="AP7" s="48" t="s">
        <v>335</v>
      </c>
      <c r="AQ7" s="20" t="s">
        <v>350</v>
      </c>
      <c r="AR7" s="20" t="s">
        <v>351</v>
      </c>
      <c r="AS7" s="20" t="s">
        <v>322</v>
      </c>
      <c r="AT7" s="48" t="s">
        <v>319</v>
      </c>
      <c r="AU7" s="22" t="s">
        <v>327</v>
      </c>
    </row>
    <row r="8" spans="1:47" s="9" customFormat="1" ht="11.25" hidden="1" customHeight="1">
      <c r="A8" s="7"/>
      <c r="B8" s="33"/>
      <c r="C8" s="34"/>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43"/>
      <c r="AG8" s="32"/>
      <c r="AH8" s="32"/>
      <c r="AI8" s="32"/>
      <c r="AJ8" s="32"/>
      <c r="AK8" s="32"/>
      <c r="AL8" s="32"/>
      <c r="AM8" s="32"/>
      <c r="AN8" s="32"/>
      <c r="AO8" s="32"/>
      <c r="AP8" s="32"/>
      <c r="AQ8" s="32"/>
      <c r="AR8" s="32"/>
      <c r="AS8" s="32"/>
      <c r="AT8" s="32"/>
      <c r="AU8" s="8"/>
    </row>
    <row r="9" spans="1:47" s="95" customFormat="1" ht="11.25">
      <c r="A9" s="7">
        <v>31471</v>
      </c>
      <c r="B9" s="85"/>
      <c r="C9" s="87"/>
      <c r="D9" s="84"/>
      <c r="E9" s="91"/>
      <c r="F9" s="91"/>
      <c r="G9" s="91"/>
      <c r="H9" s="91"/>
      <c r="I9" s="91"/>
      <c r="J9" s="91"/>
      <c r="K9" s="91"/>
      <c r="L9" s="87"/>
      <c r="M9" s="84"/>
      <c r="N9" s="92"/>
      <c r="O9" s="87"/>
      <c r="P9" s="84"/>
      <c r="Q9" s="91"/>
      <c r="R9" s="91"/>
      <c r="S9" s="91"/>
      <c r="T9" s="91"/>
      <c r="U9" s="91"/>
      <c r="V9" s="91"/>
      <c r="W9" s="91"/>
      <c r="X9" s="91"/>
      <c r="Y9" s="91"/>
      <c r="Z9" s="87"/>
      <c r="AA9" s="84"/>
      <c r="AB9" s="91"/>
      <c r="AC9" s="90"/>
      <c r="AD9" s="91"/>
      <c r="AE9" s="91"/>
      <c r="AF9" s="87"/>
      <c r="AG9" s="85"/>
      <c r="AH9" s="91"/>
      <c r="AI9" s="91"/>
      <c r="AJ9" s="91"/>
      <c r="AK9" s="91"/>
      <c r="AL9" s="87"/>
      <c r="AM9" s="84"/>
      <c r="AN9" s="91"/>
      <c r="AO9" s="92"/>
      <c r="AP9" s="87"/>
      <c r="AQ9" s="84"/>
      <c r="AR9" s="91"/>
      <c r="AS9" s="91"/>
      <c r="AT9" s="87"/>
      <c r="AU9" s="91"/>
    </row>
    <row r="10" spans="1:47" s="95" customFormat="1" ht="11.25">
      <c r="A10" s="7">
        <v>31502</v>
      </c>
      <c r="B10" s="85"/>
      <c r="C10" s="87"/>
      <c r="D10" s="84"/>
      <c r="E10" s="91"/>
      <c r="F10" s="91"/>
      <c r="G10" s="91"/>
      <c r="H10" s="91"/>
      <c r="I10" s="91"/>
      <c r="J10" s="91"/>
      <c r="K10" s="91"/>
      <c r="L10" s="187">
        <v>9.3342970291773408E-2</v>
      </c>
      <c r="M10" s="84"/>
      <c r="N10" s="92"/>
      <c r="O10" s="87"/>
      <c r="P10" s="84"/>
      <c r="Q10" s="91"/>
      <c r="R10" s="91"/>
      <c r="S10" s="91"/>
      <c r="T10" s="91"/>
      <c r="U10" s="91"/>
      <c r="V10" s="91"/>
      <c r="W10" s="91"/>
      <c r="X10" s="91"/>
      <c r="Y10" s="91"/>
      <c r="Z10" s="87"/>
      <c r="AA10" s="84"/>
      <c r="AB10" s="91"/>
      <c r="AC10" s="90">
        <v>4.6000019466993836E-2</v>
      </c>
      <c r="AD10" s="91"/>
      <c r="AE10" s="91"/>
      <c r="AF10" s="87"/>
      <c r="AG10" s="85">
        <v>7.3116829787233995E-2</v>
      </c>
      <c r="AH10" s="91"/>
      <c r="AI10" s="91"/>
      <c r="AJ10" s="91"/>
      <c r="AK10" s="91"/>
      <c r="AL10" s="87"/>
      <c r="AM10" s="84"/>
      <c r="AN10" s="91"/>
      <c r="AO10" s="92"/>
      <c r="AP10" s="87"/>
      <c r="AQ10" s="84"/>
      <c r="AR10" s="91"/>
      <c r="AS10" s="91"/>
      <c r="AT10" s="87"/>
      <c r="AU10" s="91"/>
    </row>
    <row r="11" spans="1:47" s="95" customFormat="1" ht="11.25">
      <c r="A11" s="7">
        <v>31532</v>
      </c>
      <c r="B11" s="85"/>
      <c r="C11" s="87"/>
      <c r="D11" s="84"/>
      <c r="E11" s="91"/>
      <c r="F11" s="91"/>
      <c r="G11" s="91"/>
      <c r="H11" s="91"/>
      <c r="I11" s="91"/>
      <c r="J11" s="91"/>
      <c r="K11" s="91"/>
      <c r="L11" s="187">
        <v>-4.7599987506866559E-2</v>
      </c>
      <c r="M11" s="84"/>
      <c r="N11" s="91"/>
      <c r="O11" s="87"/>
      <c r="P11" s="84"/>
      <c r="Q11" s="91"/>
      <c r="R11" s="91"/>
      <c r="S11" s="91"/>
      <c r="T11" s="91"/>
      <c r="U11" s="91"/>
      <c r="V11" s="91"/>
      <c r="W11" s="91"/>
      <c r="X11" s="91"/>
      <c r="Y11" s="91"/>
      <c r="Z11" s="87"/>
      <c r="AA11" s="84"/>
      <c r="AB11" s="91"/>
      <c r="AC11" s="90">
        <v>-2.5000011631807317E-2</v>
      </c>
      <c r="AD11" s="91"/>
      <c r="AE11" s="91"/>
      <c r="AF11" s="87"/>
      <c r="AG11" s="85">
        <v>-4.1912217391304463E-2</v>
      </c>
      <c r="AH11" s="91"/>
      <c r="AI11" s="91"/>
      <c r="AJ11" s="91"/>
      <c r="AK11" s="91"/>
      <c r="AL11" s="87"/>
      <c r="AM11" s="84"/>
      <c r="AN11" s="91"/>
      <c r="AO11" s="92"/>
      <c r="AP11" s="87"/>
      <c r="AQ11" s="84"/>
      <c r="AR11" s="91"/>
      <c r="AS11" s="91"/>
      <c r="AT11" s="87"/>
      <c r="AU11" s="91"/>
    </row>
    <row r="12" spans="1:47" s="95" customFormat="1" ht="11.25">
      <c r="A12" s="7">
        <v>31562</v>
      </c>
      <c r="B12" s="85"/>
      <c r="C12" s="87"/>
      <c r="D12" s="84"/>
      <c r="E12" s="91"/>
      <c r="F12" s="91"/>
      <c r="G12" s="91"/>
      <c r="H12" s="91"/>
      <c r="I12" s="91"/>
      <c r="J12" s="91"/>
      <c r="K12" s="91"/>
      <c r="L12" s="187">
        <v>2.8057659083399189E-2</v>
      </c>
      <c r="M12" s="84"/>
      <c r="N12" s="91"/>
      <c r="O12" s="87"/>
      <c r="P12" s="84"/>
      <c r="Q12" s="91"/>
      <c r="R12" s="91"/>
      <c r="S12" s="91"/>
      <c r="T12" s="91"/>
      <c r="U12" s="91"/>
      <c r="V12" s="91"/>
      <c r="W12" s="91"/>
      <c r="X12" s="91"/>
      <c r="Y12" s="91"/>
      <c r="Z12" s="87"/>
      <c r="AA12" s="84"/>
      <c r="AB12" s="91"/>
      <c r="AC12" s="90">
        <v>4.3000037698986526E-2</v>
      </c>
      <c r="AD12" s="91"/>
      <c r="AE12" s="91"/>
      <c r="AF12" s="88">
        <v>4.5913534000000089E-2</v>
      </c>
      <c r="AG12" s="85">
        <v>2.7822893617021283E-2</v>
      </c>
      <c r="AH12" s="91"/>
      <c r="AI12" s="91"/>
      <c r="AJ12" s="91"/>
      <c r="AK12" s="91"/>
      <c r="AL12" s="87"/>
      <c r="AM12" s="84"/>
      <c r="AN12" s="91"/>
      <c r="AO12" s="92"/>
      <c r="AP12" s="87"/>
      <c r="AQ12" s="84"/>
      <c r="AR12" s="91"/>
      <c r="AS12" s="91"/>
      <c r="AT12" s="87"/>
      <c r="AU12" s="91"/>
    </row>
    <row r="13" spans="1:47" s="95" customFormat="1" ht="11.25">
      <c r="A13" s="7">
        <v>31593</v>
      </c>
      <c r="B13" s="85"/>
      <c r="C13" s="87"/>
      <c r="D13" s="84"/>
      <c r="E13" s="91"/>
      <c r="F13" s="91"/>
      <c r="G13" s="91"/>
      <c r="H13" s="91"/>
      <c r="I13" s="91"/>
      <c r="J13" s="91"/>
      <c r="K13" s="91"/>
      <c r="L13" s="187">
        <v>-5.3784352699915439E-2</v>
      </c>
      <c r="M13" s="84"/>
      <c r="N13" s="91"/>
      <c r="O13" s="87"/>
      <c r="P13" s="84"/>
      <c r="Q13" s="91"/>
      <c r="R13" s="91"/>
      <c r="S13" s="91"/>
      <c r="T13" s="91"/>
      <c r="U13" s="91"/>
      <c r="V13" s="91"/>
      <c r="W13" s="91"/>
      <c r="X13" s="91"/>
      <c r="Y13" s="91"/>
      <c r="Z13" s="87"/>
      <c r="AA13" s="84"/>
      <c r="AB13" s="91"/>
      <c r="AC13" s="90">
        <v>-7.999979502716914E-3</v>
      </c>
      <c r="AD13" s="91"/>
      <c r="AE13" s="91"/>
      <c r="AF13" s="88">
        <v>-1.0634290339999963E-2</v>
      </c>
      <c r="AG13" s="85">
        <v>-5.8037851063829748E-2</v>
      </c>
      <c r="AH13" s="91"/>
      <c r="AI13" s="91"/>
      <c r="AJ13" s="91"/>
      <c r="AK13" s="91"/>
      <c r="AL13" s="87"/>
      <c r="AM13" s="85"/>
      <c r="AN13" s="90"/>
      <c r="AO13" s="91"/>
      <c r="AP13" s="88"/>
      <c r="AQ13" s="84"/>
      <c r="AR13" s="91"/>
      <c r="AS13" s="91"/>
      <c r="AT13" s="87"/>
      <c r="AU13" s="91"/>
    </row>
    <row r="14" spans="1:47" s="95" customFormat="1" ht="11.25">
      <c r="A14" s="7">
        <v>31624</v>
      </c>
      <c r="B14" s="85"/>
      <c r="C14" s="87"/>
      <c r="D14" s="84"/>
      <c r="E14" s="91"/>
      <c r="F14" s="91"/>
      <c r="G14" s="91"/>
      <c r="H14" s="91"/>
      <c r="I14" s="91"/>
      <c r="J14" s="91"/>
      <c r="K14" s="91"/>
      <c r="L14" s="187">
        <v>-0.16525674396945489</v>
      </c>
      <c r="M14" s="84"/>
      <c r="N14" s="91"/>
      <c r="O14" s="87"/>
      <c r="P14" s="84"/>
      <c r="Q14" s="91"/>
      <c r="R14" s="91"/>
      <c r="S14" s="91"/>
      <c r="T14" s="91"/>
      <c r="U14" s="91"/>
      <c r="V14" s="91"/>
      <c r="W14" s="91"/>
      <c r="X14" s="91"/>
      <c r="Y14" s="91"/>
      <c r="Z14" s="87"/>
      <c r="AA14" s="84"/>
      <c r="AB14" s="91"/>
      <c r="AC14" s="90">
        <v>-9.3000070474166363E-2</v>
      </c>
      <c r="AD14" s="91"/>
      <c r="AE14" s="91"/>
      <c r="AF14" s="88">
        <v>-6.0523382999999931E-2</v>
      </c>
      <c r="AG14" s="85">
        <v>-0.15866970212765941</v>
      </c>
      <c r="AH14" s="91"/>
      <c r="AI14" s="91"/>
      <c r="AJ14" s="91"/>
      <c r="AK14" s="91"/>
      <c r="AL14" s="87"/>
      <c r="AM14" s="85">
        <v>3.9323404255320327E-4</v>
      </c>
      <c r="AN14" s="90"/>
      <c r="AO14" s="91"/>
      <c r="AP14" s="88">
        <v>-6.4338604651162923E-2</v>
      </c>
      <c r="AQ14" s="84"/>
      <c r="AR14" s="91"/>
      <c r="AS14" s="91"/>
      <c r="AT14" s="87"/>
      <c r="AU14" s="91"/>
    </row>
    <row r="15" spans="1:47" s="95" customFormat="1" ht="11.25">
      <c r="A15" s="7">
        <v>31653</v>
      </c>
      <c r="B15" s="85"/>
      <c r="C15" s="87"/>
      <c r="D15" s="84"/>
      <c r="E15" s="91"/>
      <c r="F15" s="91"/>
      <c r="G15" s="91"/>
      <c r="H15" s="91"/>
      <c r="I15" s="91"/>
      <c r="J15" s="91"/>
      <c r="K15" s="91"/>
      <c r="L15" s="187">
        <v>8.3806641870929344E-2</v>
      </c>
      <c r="M15" s="84"/>
      <c r="N15" s="91"/>
      <c r="O15" s="87"/>
      <c r="P15" s="84"/>
      <c r="Q15" s="91"/>
      <c r="R15" s="91"/>
      <c r="S15" s="91"/>
      <c r="T15" s="91"/>
      <c r="U15" s="91"/>
      <c r="V15" s="91"/>
      <c r="W15" s="91"/>
      <c r="X15" s="91"/>
      <c r="Y15" s="91"/>
      <c r="Z15" s="87"/>
      <c r="AA15" s="84"/>
      <c r="AB15" s="91"/>
      <c r="AC15" s="90">
        <v>7.0000036612707373E-2</v>
      </c>
      <c r="AD15" s="91"/>
      <c r="AE15" s="91"/>
      <c r="AF15" s="88">
        <v>8.8941920204081537E-2</v>
      </c>
      <c r="AG15" s="85">
        <v>0.11411510416666659</v>
      </c>
      <c r="AH15" s="91"/>
      <c r="AI15" s="91"/>
      <c r="AJ15" s="91"/>
      <c r="AK15" s="91"/>
      <c r="AL15" s="87"/>
      <c r="AM15" s="85">
        <v>5.6552102040816399E-2</v>
      </c>
      <c r="AN15" s="90"/>
      <c r="AO15" s="91"/>
      <c r="AP15" s="88">
        <v>5.7671000000000028E-2</v>
      </c>
      <c r="AQ15" s="84"/>
      <c r="AR15" s="91"/>
      <c r="AS15" s="91"/>
      <c r="AT15" s="87"/>
      <c r="AU15" s="91"/>
    </row>
    <row r="16" spans="1:47" s="95" customFormat="1" ht="11.25">
      <c r="A16" s="7">
        <v>31685</v>
      </c>
      <c r="B16" s="85"/>
      <c r="C16" s="87"/>
      <c r="D16" s="84"/>
      <c r="E16" s="91"/>
      <c r="F16" s="91"/>
      <c r="G16" s="91"/>
      <c r="H16" s="91"/>
      <c r="I16" s="91"/>
      <c r="J16" s="91"/>
      <c r="K16" s="91"/>
      <c r="L16" s="187">
        <v>-1.8235106622022101E-4</v>
      </c>
      <c r="M16" s="84"/>
      <c r="N16" s="91"/>
      <c r="O16" s="87"/>
      <c r="P16" s="84"/>
      <c r="Q16" s="91"/>
      <c r="R16" s="91"/>
      <c r="S16" s="91"/>
      <c r="T16" s="91"/>
      <c r="U16" s="91"/>
      <c r="V16" s="91"/>
      <c r="W16" s="91"/>
      <c r="X16" s="91"/>
      <c r="Y16" s="91"/>
      <c r="Z16" s="87"/>
      <c r="AA16" s="84"/>
      <c r="AB16" s="91"/>
      <c r="AC16" s="90">
        <v>-5.999997338640406E-2</v>
      </c>
      <c r="AD16" s="91"/>
      <c r="AE16" s="91"/>
      <c r="AF16" s="88">
        <v>-5.3374664460000165E-2</v>
      </c>
      <c r="AG16" s="85">
        <v>-5.0103458333333295E-2</v>
      </c>
      <c r="AH16" s="91"/>
      <c r="AI16" s="91"/>
      <c r="AJ16" s="91"/>
      <c r="AK16" s="91"/>
      <c r="AL16" s="87"/>
      <c r="AM16" s="85">
        <v>-0.10423312244897953</v>
      </c>
      <c r="AN16" s="90"/>
      <c r="AO16" s="91"/>
      <c r="AP16" s="88">
        <v>-7.982679069767451E-2</v>
      </c>
      <c r="AQ16" s="84"/>
      <c r="AR16" s="91"/>
      <c r="AS16" s="91"/>
      <c r="AT16" s="87"/>
      <c r="AU16" s="91"/>
    </row>
    <row r="17" spans="1:47" s="95" customFormat="1" ht="11.25">
      <c r="A17" s="7">
        <v>31716</v>
      </c>
      <c r="B17" s="85"/>
      <c r="C17" s="87"/>
      <c r="D17" s="84"/>
      <c r="E17" s="91"/>
      <c r="F17" s="91"/>
      <c r="G17" s="91"/>
      <c r="H17" s="91"/>
      <c r="I17" s="91"/>
      <c r="J17" s="91"/>
      <c r="K17" s="91"/>
      <c r="L17" s="187">
        <v>1.2524553498914015E-2</v>
      </c>
      <c r="M17" s="84"/>
      <c r="N17" s="91"/>
      <c r="O17" s="87"/>
      <c r="P17" s="84"/>
      <c r="Q17" s="91"/>
      <c r="R17" s="91"/>
      <c r="S17" s="91"/>
      <c r="T17" s="91"/>
      <c r="U17" s="91"/>
      <c r="V17" s="91"/>
      <c r="W17" s="91"/>
      <c r="X17" s="91"/>
      <c r="Y17" s="91"/>
      <c r="Z17" s="87"/>
      <c r="AA17" s="84"/>
      <c r="AB17" s="91"/>
      <c r="AC17" s="90">
        <v>5.2999985237139446E-2</v>
      </c>
      <c r="AD17" s="91"/>
      <c r="AE17" s="91"/>
      <c r="AF17" s="88">
        <v>3.5888826579999922E-2</v>
      </c>
      <c r="AG17" s="85">
        <v>1.064712499999998E-2</v>
      </c>
      <c r="AH17" s="91"/>
      <c r="AI17" s="91"/>
      <c r="AJ17" s="91"/>
      <c r="AK17" s="91"/>
      <c r="AL17" s="87"/>
      <c r="AM17" s="85">
        <v>7.8549306122448925E-2</v>
      </c>
      <c r="AN17" s="90"/>
      <c r="AO17" s="91"/>
      <c r="AP17" s="88">
        <v>3.3876047619047611E-2</v>
      </c>
      <c r="AQ17" s="84"/>
      <c r="AR17" s="91"/>
      <c r="AS17" s="91"/>
      <c r="AT17" s="87"/>
      <c r="AU17" s="91"/>
    </row>
    <row r="18" spans="1:47" s="95" customFormat="1" ht="11.25">
      <c r="A18" s="7">
        <v>31744</v>
      </c>
      <c r="B18" s="85"/>
      <c r="C18" s="87"/>
      <c r="D18" s="84"/>
      <c r="E18" s="91"/>
      <c r="F18" s="91"/>
      <c r="G18" s="91"/>
      <c r="H18" s="91"/>
      <c r="I18" s="91"/>
      <c r="J18" s="91"/>
      <c r="K18" s="91"/>
      <c r="L18" s="187">
        <v>6.3042409958378176E-3</v>
      </c>
      <c r="M18" s="84"/>
      <c r="N18" s="91"/>
      <c r="O18" s="87"/>
      <c r="P18" s="84"/>
      <c r="Q18" s="91"/>
      <c r="R18" s="91"/>
      <c r="S18" s="91"/>
      <c r="T18" s="91"/>
      <c r="U18" s="91"/>
      <c r="V18" s="91"/>
      <c r="W18" s="91"/>
      <c r="X18" s="91"/>
      <c r="Y18" s="91"/>
      <c r="Z18" s="87"/>
      <c r="AA18" s="84"/>
      <c r="AB18" s="91"/>
      <c r="AC18" s="90">
        <v>2.0999948626034826E-2</v>
      </c>
      <c r="AD18" s="91"/>
      <c r="AE18" s="91"/>
      <c r="AF18" s="88">
        <v>2.435344598000011E-2</v>
      </c>
      <c r="AG18" s="85">
        <v>2.5418958333334185E-3</v>
      </c>
      <c r="AH18" s="91"/>
      <c r="AI18" s="91"/>
      <c r="AJ18" s="91"/>
      <c r="AK18" s="91"/>
      <c r="AL18" s="87"/>
      <c r="AM18" s="85">
        <v>-2.1622244897958609E-3</v>
      </c>
      <c r="AN18" s="90"/>
      <c r="AO18" s="91"/>
      <c r="AP18" s="88">
        <v>2.0664999999999933E-2</v>
      </c>
      <c r="AQ18" s="84"/>
      <c r="AR18" s="91"/>
      <c r="AS18" s="91"/>
      <c r="AT18" s="87"/>
      <c r="AU18" s="91"/>
    </row>
    <row r="19" spans="1:47" s="95" customFormat="1" ht="11.25">
      <c r="A19" s="7">
        <v>31777</v>
      </c>
      <c r="B19" s="85"/>
      <c r="C19" s="87"/>
      <c r="D19" s="84"/>
      <c r="E19" s="91"/>
      <c r="F19" s="91"/>
      <c r="G19" s="91"/>
      <c r="H19" s="91"/>
      <c r="I19" s="91"/>
      <c r="J19" s="91"/>
      <c r="K19" s="91"/>
      <c r="L19" s="187">
        <v>-2.6583177149295811E-2</v>
      </c>
      <c r="M19" s="84"/>
      <c r="N19" s="91"/>
      <c r="O19" s="87"/>
      <c r="P19" s="84"/>
      <c r="Q19" s="91"/>
      <c r="R19" s="91"/>
      <c r="S19" s="91"/>
      <c r="T19" s="91"/>
      <c r="U19" s="91"/>
      <c r="V19" s="91"/>
      <c r="W19" s="91"/>
      <c r="X19" s="91"/>
      <c r="Y19" s="91"/>
      <c r="Z19" s="87"/>
      <c r="AA19" s="84"/>
      <c r="AB19" s="91"/>
      <c r="AC19" s="90">
        <v>-4.0999950623205494E-2</v>
      </c>
      <c r="AD19" s="91"/>
      <c r="AE19" s="91"/>
      <c r="AF19" s="88">
        <v>-3.764848324000003E-2</v>
      </c>
      <c r="AG19" s="85">
        <v>-2.3358395833333434E-2</v>
      </c>
      <c r="AH19" s="91"/>
      <c r="AI19" s="91"/>
      <c r="AJ19" s="91"/>
      <c r="AK19" s="91"/>
      <c r="AL19" s="87"/>
      <c r="AM19" s="85">
        <v>-3.1454530612245013E-2</v>
      </c>
      <c r="AN19" s="90"/>
      <c r="AO19" s="91"/>
      <c r="AP19" s="88">
        <v>-1.7431200000000091E-2</v>
      </c>
      <c r="AQ19" s="84"/>
      <c r="AR19" s="91"/>
      <c r="AS19" s="91"/>
      <c r="AT19" s="87"/>
      <c r="AU19" s="91"/>
    </row>
    <row r="20" spans="1:47" s="95" customFormat="1" ht="11.25">
      <c r="A20" s="7">
        <v>31807</v>
      </c>
      <c r="B20" s="85"/>
      <c r="C20" s="87"/>
      <c r="D20" s="84"/>
      <c r="E20" s="91"/>
      <c r="F20" s="91"/>
      <c r="G20" s="91"/>
      <c r="H20" s="91"/>
      <c r="I20" s="91"/>
      <c r="J20" s="91"/>
      <c r="K20" s="91"/>
      <c r="L20" s="187">
        <v>0.14841089382767603</v>
      </c>
      <c r="M20" s="84"/>
      <c r="N20" s="91"/>
      <c r="O20" s="87"/>
      <c r="P20" s="84"/>
      <c r="Q20" s="90"/>
      <c r="R20" s="90"/>
      <c r="S20" s="90"/>
      <c r="T20" s="90"/>
      <c r="U20" s="90"/>
      <c r="V20" s="90"/>
      <c r="W20" s="90"/>
      <c r="X20" s="90"/>
      <c r="Y20" s="90"/>
      <c r="Z20" s="87"/>
      <c r="AA20" s="84"/>
      <c r="AB20" s="91"/>
      <c r="AC20" s="90">
        <v>0.15299994351053714</v>
      </c>
      <c r="AD20" s="91"/>
      <c r="AE20" s="91"/>
      <c r="AF20" s="88">
        <v>0.12533304480000007</v>
      </c>
      <c r="AG20" s="85">
        <v>0.17594808333333334</v>
      </c>
      <c r="AH20" s="91"/>
      <c r="AI20" s="91"/>
      <c r="AJ20" s="91"/>
      <c r="AK20" s="91"/>
      <c r="AL20" s="87"/>
      <c r="AM20" s="85">
        <v>0.10350079591836736</v>
      </c>
      <c r="AN20" s="90"/>
      <c r="AO20" s="91"/>
      <c r="AP20" s="88">
        <v>0.102777170212766</v>
      </c>
      <c r="AQ20" s="84"/>
      <c r="AR20" s="91"/>
      <c r="AS20" s="91"/>
      <c r="AT20" s="87"/>
      <c r="AU20" s="91"/>
    </row>
    <row r="21" spans="1:47" s="95" customFormat="1" ht="11.25">
      <c r="A21" s="7">
        <v>31835</v>
      </c>
      <c r="B21" s="85"/>
      <c r="C21" s="87"/>
      <c r="D21" s="84"/>
      <c r="E21" s="91"/>
      <c r="F21" s="91"/>
      <c r="G21" s="91"/>
      <c r="H21" s="91"/>
      <c r="I21" s="91"/>
      <c r="J21" s="91"/>
      <c r="K21" s="91"/>
      <c r="L21" s="187">
        <v>4.8712507666963445E-2</v>
      </c>
      <c r="M21" s="84"/>
      <c r="N21" s="91"/>
      <c r="O21" s="87"/>
      <c r="P21" s="84"/>
      <c r="Q21" s="90">
        <v>8.4753040000000057E-2</v>
      </c>
      <c r="R21" s="90">
        <v>8.0398959999999908E-2</v>
      </c>
      <c r="S21" s="90">
        <v>9.1383400000000004E-2</v>
      </c>
      <c r="T21" s="90">
        <v>7.6791940000000114E-2</v>
      </c>
      <c r="U21" s="90">
        <v>8.8795680000000043E-2</v>
      </c>
      <c r="V21" s="90">
        <v>7.2005979999999914E-2</v>
      </c>
      <c r="W21" s="90">
        <v>6.8867706000000029E-2</v>
      </c>
      <c r="X21" s="90">
        <v>7.9146444000000038E-2</v>
      </c>
      <c r="Y21" s="90">
        <v>7.154623800000004E-2</v>
      </c>
      <c r="Z21" s="87"/>
      <c r="AA21" s="84"/>
      <c r="AB21" s="91"/>
      <c r="AC21" s="90">
        <v>2.9000048483116325E-2</v>
      </c>
      <c r="AD21" s="91"/>
      <c r="AE21" s="91"/>
      <c r="AF21" s="88">
        <v>3.8144749880000051E-2</v>
      </c>
      <c r="AG21" s="85">
        <v>6.7610551020408138E-2</v>
      </c>
      <c r="AH21" s="91"/>
      <c r="AI21" s="91"/>
      <c r="AJ21" s="91"/>
      <c r="AK21" s="91"/>
      <c r="AL21" s="87"/>
      <c r="AM21" s="85">
        <v>1.4800591836734656E-2</v>
      </c>
      <c r="AN21" s="90"/>
      <c r="AO21" s="91"/>
      <c r="AP21" s="88">
        <v>7.1812170212765869E-2</v>
      </c>
      <c r="AQ21" s="84"/>
      <c r="AR21" s="91"/>
      <c r="AS21" s="91"/>
      <c r="AT21" s="87"/>
      <c r="AU21" s="91"/>
    </row>
    <row r="22" spans="1:47" s="95" customFormat="1" ht="11.25">
      <c r="A22" s="7">
        <v>31867</v>
      </c>
      <c r="B22" s="85"/>
      <c r="C22" s="87"/>
      <c r="D22" s="84"/>
      <c r="E22" s="91"/>
      <c r="F22" s="91"/>
      <c r="G22" s="91"/>
      <c r="H22" s="91"/>
      <c r="I22" s="91"/>
      <c r="J22" s="91"/>
      <c r="K22" s="91"/>
      <c r="L22" s="187">
        <v>5.5746263712644462E-2</v>
      </c>
      <c r="M22" s="84"/>
      <c r="N22" s="91"/>
      <c r="O22" s="87"/>
      <c r="P22" s="84"/>
      <c r="Q22" s="90">
        <v>1.1555760000000026E-2</v>
      </c>
      <c r="R22" s="90">
        <v>1.4612819999999971E-2</v>
      </c>
      <c r="S22" s="90">
        <v>1.2648699999999957E-2</v>
      </c>
      <c r="T22" s="90">
        <v>2.2414900000000015E-2</v>
      </c>
      <c r="U22" s="90">
        <v>1.0013519999999998E-2</v>
      </c>
      <c r="V22" s="90">
        <v>8.4306599999999232E-3</v>
      </c>
      <c r="W22" s="90">
        <v>2.1918945999999995E-2</v>
      </c>
      <c r="X22" s="90">
        <v>2.6625952999999924E-2</v>
      </c>
      <c r="Y22" s="90">
        <v>1.0377408000000088E-2</v>
      </c>
      <c r="Z22" s="87"/>
      <c r="AA22" s="84"/>
      <c r="AB22" s="91"/>
      <c r="AC22" s="90">
        <v>9.9994924618984626E-4</v>
      </c>
      <c r="AD22" s="91"/>
      <c r="AE22" s="91"/>
      <c r="AF22" s="88">
        <v>2.6692077899999944E-2</v>
      </c>
      <c r="AG22" s="85">
        <v>7.1998795918367442E-2</v>
      </c>
      <c r="AH22" s="91"/>
      <c r="AI22" s="91"/>
      <c r="AJ22" s="91"/>
      <c r="AK22" s="91"/>
      <c r="AL22" s="87"/>
      <c r="AM22" s="85">
        <v>3.2248591836734786E-2</v>
      </c>
      <c r="AN22" s="90"/>
      <c r="AO22" s="91"/>
      <c r="AP22" s="88">
        <v>5.1830612244896379E-4</v>
      </c>
      <c r="AQ22" s="84"/>
      <c r="AR22" s="91"/>
      <c r="AS22" s="91"/>
      <c r="AT22" s="87"/>
      <c r="AU22" s="91"/>
    </row>
    <row r="23" spans="1:47" s="95" customFormat="1" ht="13.5" customHeight="1">
      <c r="A23" s="7">
        <v>31897</v>
      </c>
      <c r="B23" s="85"/>
      <c r="C23" s="87"/>
      <c r="D23" s="84"/>
      <c r="E23" s="91"/>
      <c r="F23" s="91"/>
      <c r="G23" s="91"/>
      <c r="H23" s="91"/>
      <c r="I23" s="91"/>
      <c r="J23" s="91"/>
      <c r="K23" s="91"/>
      <c r="L23" s="187">
        <v>2.7827154361840467E-2</v>
      </c>
      <c r="M23" s="84"/>
      <c r="N23" s="91"/>
      <c r="O23" s="87"/>
      <c r="P23" s="84"/>
      <c r="Q23" s="90">
        <v>-3.8754799999999978E-2</v>
      </c>
      <c r="R23" s="90">
        <v>-3.5982700000000034E-2</v>
      </c>
      <c r="S23" s="90">
        <v>-3.7140559999999989E-2</v>
      </c>
      <c r="T23" s="90">
        <v>-1.3626199999999922E-2</v>
      </c>
      <c r="U23" s="90">
        <v>-3.1538999999999984E-2</v>
      </c>
      <c r="V23" s="90">
        <v>-3.2503559999999987E-2</v>
      </c>
      <c r="W23" s="90">
        <v>-2.6561789000000058E-2</v>
      </c>
      <c r="X23" s="90">
        <v>-1.9256036000000143E-2</v>
      </c>
      <c r="Y23" s="90">
        <v>-1.2560011000000038E-2</v>
      </c>
      <c r="Z23" s="87"/>
      <c r="AA23" s="84"/>
      <c r="AB23" s="91"/>
      <c r="AC23" s="90">
        <v>-1.1999956068315498E-2</v>
      </c>
      <c r="AD23" s="91"/>
      <c r="AE23" s="91"/>
      <c r="AF23" s="88">
        <v>-5.2667005799999944E-2</v>
      </c>
      <c r="AG23" s="85">
        <v>2.5054979166666769E-2</v>
      </c>
      <c r="AH23" s="91"/>
      <c r="AI23" s="91"/>
      <c r="AJ23" s="91"/>
      <c r="AK23" s="91"/>
      <c r="AL23" s="87"/>
      <c r="AM23" s="85">
        <v>-3.9659591836734842E-2</v>
      </c>
      <c r="AN23" s="90"/>
      <c r="AO23" s="91"/>
      <c r="AP23" s="88">
        <v>-2.2005604166666637E-2</v>
      </c>
      <c r="AQ23" s="84"/>
      <c r="AR23" s="91"/>
      <c r="AS23" s="91"/>
      <c r="AT23" s="87"/>
      <c r="AU23" s="91"/>
    </row>
    <row r="24" spans="1:47" s="95" customFormat="1" ht="11.25">
      <c r="A24" s="7">
        <v>31926</v>
      </c>
      <c r="B24" s="85"/>
      <c r="C24" s="87"/>
      <c r="D24" s="84"/>
      <c r="E24" s="91"/>
      <c r="F24" s="91"/>
      <c r="G24" s="91"/>
      <c r="H24" s="91"/>
      <c r="I24" s="91"/>
      <c r="J24" s="91"/>
      <c r="K24" s="91"/>
      <c r="L24" s="187">
        <v>7.1628591269254693E-2</v>
      </c>
      <c r="M24" s="84"/>
      <c r="N24" s="91"/>
      <c r="O24" s="87"/>
      <c r="P24" s="84"/>
      <c r="Q24" s="90">
        <v>-2.0155400000000379E-3</v>
      </c>
      <c r="R24" s="90">
        <v>3.5698799999999142E-3</v>
      </c>
      <c r="S24" s="90">
        <v>-3.8532549999999999E-3</v>
      </c>
      <c r="T24" s="90">
        <v>3.0467880000000003E-2</v>
      </c>
      <c r="U24" s="90">
        <v>2.4558800000000769E-3</v>
      </c>
      <c r="V24" s="90">
        <v>-5.0422199999999862E-3</v>
      </c>
      <c r="W24" s="90">
        <v>3.2604968000000012E-2</v>
      </c>
      <c r="X24" s="90">
        <v>3.2716859999999404E-3</v>
      </c>
      <c r="Y24" s="90">
        <v>5.6683765999999913E-2</v>
      </c>
      <c r="Z24" s="87"/>
      <c r="AA24" s="84"/>
      <c r="AB24" s="91"/>
      <c r="AC24" s="90">
        <v>-5.9999690749091839E-3</v>
      </c>
      <c r="AD24" s="91"/>
      <c r="AE24" s="91"/>
      <c r="AF24" s="88">
        <v>5.3458127799999033E-3</v>
      </c>
      <c r="AG24" s="85">
        <v>5.0022458333333297E-2</v>
      </c>
      <c r="AH24" s="91"/>
      <c r="AI24" s="91"/>
      <c r="AJ24" s="91"/>
      <c r="AK24" s="91"/>
      <c r="AL24" s="87"/>
      <c r="AM24" s="85">
        <v>-6.1999591836734425E-3</v>
      </c>
      <c r="AN24" s="90"/>
      <c r="AO24" s="91"/>
      <c r="AP24" s="88">
        <v>2.919327083333334E-2</v>
      </c>
      <c r="AQ24" s="84"/>
      <c r="AR24" s="91"/>
      <c r="AS24" s="91"/>
      <c r="AT24" s="87"/>
      <c r="AU24" s="91"/>
    </row>
    <row r="25" spans="1:47" s="95" customFormat="1" ht="11.25">
      <c r="A25" s="7">
        <v>31958</v>
      </c>
      <c r="B25" s="85"/>
      <c r="C25" s="87"/>
      <c r="D25" s="84"/>
      <c r="E25" s="91"/>
      <c r="F25" s="91"/>
      <c r="G25" s="91"/>
      <c r="H25" s="91"/>
      <c r="I25" s="91"/>
      <c r="J25" s="91"/>
      <c r="K25" s="91"/>
      <c r="L25" s="187">
        <v>3.6415438950061718E-2</v>
      </c>
      <c r="M25" s="84"/>
      <c r="N25" s="91"/>
      <c r="O25" s="87"/>
      <c r="P25" s="84"/>
      <c r="Q25" s="90">
        <v>3.3302560000000092E-2</v>
      </c>
      <c r="R25" s="90">
        <v>3.3864780000000039E-2</v>
      </c>
      <c r="S25" s="90">
        <v>3.6453840000000071E-2</v>
      </c>
      <c r="T25" s="90">
        <v>1.7336800000000041E-2</v>
      </c>
      <c r="U25" s="90">
        <v>3.417943999999995E-2</v>
      </c>
      <c r="V25" s="90">
        <v>3.0764900000000095E-2</v>
      </c>
      <c r="W25" s="90">
        <v>1.205753899999995E-2</v>
      </c>
      <c r="X25" s="90">
        <v>4.185422399999994E-2</v>
      </c>
      <c r="Y25" s="90">
        <v>1.9039586999999969E-2</v>
      </c>
      <c r="Z25" s="87"/>
      <c r="AA25" s="84"/>
      <c r="AB25" s="91"/>
      <c r="AC25" s="90">
        <v>4.6999947614521975E-2</v>
      </c>
      <c r="AD25" s="91"/>
      <c r="AE25" s="91"/>
      <c r="AF25" s="88">
        <v>2.9061624939999975E-2</v>
      </c>
      <c r="AG25" s="85">
        <v>2.781133333333341E-2</v>
      </c>
      <c r="AH25" s="91"/>
      <c r="AI25" s="91"/>
      <c r="AJ25" s="91"/>
      <c r="AK25" s="91"/>
      <c r="AL25" s="87"/>
      <c r="AM25" s="85">
        <v>3.7017653061224509E-2</v>
      </c>
      <c r="AN25" s="90"/>
      <c r="AO25" s="91"/>
      <c r="AP25" s="88">
        <v>2.2891875000000006E-2</v>
      </c>
      <c r="AQ25" s="84"/>
      <c r="AR25" s="91"/>
      <c r="AS25" s="91"/>
      <c r="AT25" s="87"/>
      <c r="AU25" s="91"/>
    </row>
    <row r="26" spans="1:47" s="95" customFormat="1" ht="11.25">
      <c r="A26" s="7">
        <v>31989</v>
      </c>
      <c r="B26" s="85"/>
      <c r="C26" s="87"/>
      <c r="D26" s="84"/>
      <c r="E26" s="91"/>
      <c r="F26" s="91"/>
      <c r="G26" s="91"/>
      <c r="H26" s="91"/>
      <c r="I26" s="91"/>
      <c r="J26" s="91"/>
      <c r="K26" s="91"/>
      <c r="L26" s="187">
        <v>7.8728609518571302E-2</v>
      </c>
      <c r="M26" s="84"/>
      <c r="N26" s="91"/>
      <c r="O26" s="87"/>
      <c r="P26" s="84"/>
      <c r="Q26" s="90">
        <v>3.5755280000000056E-2</v>
      </c>
      <c r="R26" s="90">
        <v>2.57528600000001E-2</v>
      </c>
      <c r="S26" s="90">
        <v>4.1851319999999914E-2</v>
      </c>
      <c r="T26" s="90">
        <v>4.8730200000000057E-2</v>
      </c>
      <c r="U26" s="90">
        <v>4.2486779999999946E-2</v>
      </c>
      <c r="V26" s="90">
        <v>4.945858000000003E-2</v>
      </c>
      <c r="W26" s="90">
        <v>3.2614892000000006E-2</v>
      </c>
      <c r="X26" s="90">
        <v>4.8868259999999886E-2</v>
      </c>
      <c r="Y26" s="90">
        <v>5.025915000000003E-2</v>
      </c>
      <c r="Z26" s="87"/>
      <c r="AA26" s="84"/>
      <c r="AB26" s="91"/>
      <c r="AC26" s="90">
        <v>6.099998225117953E-2</v>
      </c>
      <c r="AD26" s="91"/>
      <c r="AE26" s="91"/>
      <c r="AF26" s="88">
        <v>3.1086725420000016E-2</v>
      </c>
      <c r="AG26" s="85">
        <v>0.10262536170212755</v>
      </c>
      <c r="AH26" s="91"/>
      <c r="AI26" s="91"/>
      <c r="AJ26" s="91"/>
      <c r="AK26" s="91"/>
      <c r="AL26" s="87"/>
      <c r="AM26" s="85">
        <v>3.2917469387755194E-2</v>
      </c>
      <c r="AN26" s="90"/>
      <c r="AO26" s="91"/>
      <c r="AP26" s="88">
        <v>2.8637625E-2</v>
      </c>
      <c r="AQ26" s="84"/>
      <c r="AR26" s="91"/>
      <c r="AS26" s="91"/>
      <c r="AT26" s="87"/>
      <c r="AU26" s="91"/>
    </row>
    <row r="27" spans="1:47" s="95" customFormat="1" ht="11.25">
      <c r="A27" s="7">
        <v>32020</v>
      </c>
      <c r="B27" s="85"/>
      <c r="C27" s="87"/>
      <c r="D27" s="84"/>
      <c r="E27" s="91"/>
      <c r="F27" s="91"/>
      <c r="G27" s="91"/>
      <c r="H27" s="91"/>
      <c r="I27" s="91"/>
      <c r="J27" s="91"/>
      <c r="K27" s="91"/>
      <c r="L27" s="187">
        <v>6.1065931618213831E-3</v>
      </c>
      <c r="M27" s="84"/>
      <c r="N27" s="91"/>
      <c r="O27" s="87"/>
      <c r="P27" s="84"/>
      <c r="Q27" s="90">
        <v>5.5870199999999981E-2</v>
      </c>
      <c r="R27" s="90">
        <v>3.5097600000000062E-2</v>
      </c>
      <c r="S27" s="90">
        <v>5.2686680000000097E-2</v>
      </c>
      <c r="T27" s="90">
        <v>4.6815339999999983E-2</v>
      </c>
      <c r="U27" s="90">
        <v>5.0722117999999927E-2</v>
      </c>
      <c r="V27" s="90">
        <v>6.0353859999999981E-2</v>
      </c>
      <c r="W27" s="90">
        <v>5.3749657000000006E-2</v>
      </c>
      <c r="X27" s="90">
        <v>4.1717438000000051E-2</v>
      </c>
      <c r="Y27" s="90">
        <v>1.968069700000008E-2</v>
      </c>
      <c r="Z27" s="87"/>
      <c r="AA27" s="84"/>
      <c r="AB27" s="91"/>
      <c r="AC27" s="90">
        <v>2.6000018469265251E-2</v>
      </c>
      <c r="AD27" s="91"/>
      <c r="AE27" s="91"/>
      <c r="AF27" s="88">
        <v>2.3484607819999948E-2</v>
      </c>
      <c r="AG27" s="85">
        <v>1.3030638297872432E-2</v>
      </c>
      <c r="AH27" s="91"/>
      <c r="AI27" s="91"/>
      <c r="AJ27" s="91"/>
      <c r="AK27" s="91"/>
      <c r="AL27" s="87"/>
      <c r="AM27" s="85">
        <v>2.6348816326530633E-2</v>
      </c>
      <c r="AN27" s="90"/>
      <c r="AO27" s="91"/>
      <c r="AP27" s="88">
        <v>2.7076083333333223E-2</v>
      </c>
      <c r="AQ27" s="84"/>
      <c r="AR27" s="91"/>
      <c r="AS27" s="91"/>
      <c r="AT27" s="87"/>
      <c r="AU27" s="91"/>
    </row>
    <row r="28" spans="1:47" s="95" customFormat="1" ht="11.25">
      <c r="A28" s="7">
        <v>32050</v>
      </c>
      <c r="B28" s="85"/>
      <c r="C28" s="87"/>
      <c r="D28" s="84"/>
      <c r="E28" s="91"/>
      <c r="F28" s="91"/>
      <c r="G28" s="91"/>
      <c r="H28" s="91"/>
      <c r="I28" s="91"/>
      <c r="J28" s="91"/>
      <c r="K28" s="91"/>
      <c r="L28" s="187">
        <v>-9.307666258378422E-3</v>
      </c>
      <c r="M28" s="84"/>
      <c r="N28" s="91"/>
      <c r="O28" s="87"/>
      <c r="P28" s="84"/>
      <c r="Q28" s="90">
        <v>-4.7083600000000114E-2</v>
      </c>
      <c r="R28" s="90">
        <v>-3.4163060000000134E-2</v>
      </c>
      <c r="S28" s="90">
        <v>-3.8497899999999974E-2</v>
      </c>
      <c r="T28" s="90">
        <v>-4.2045540000000048E-2</v>
      </c>
      <c r="U28" s="90">
        <v>-4.3253219999999981E-2</v>
      </c>
      <c r="V28" s="90">
        <v>-2.5423199999999979E-2</v>
      </c>
      <c r="W28" s="90">
        <v>-2.0627947000000035E-2</v>
      </c>
      <c r="X28" s="90">
        <v>-2.9688173000000151E-2</v>
      </c>
      <c r="Y28" s="90">
        <v>-2.026182700000001E-2</v>
      </c>
      <c r="Z28" s="87"/>
      <c r="AA28" s="84"/>
      <c r="AB28" s="91"/>
      <c r="AC28" s="90">
        <v>-3.6999998893285091E-2</v>
      </c>
      <c r="AD28" s="91"/>
      <c r="AE28" s="91"/>
      <c r="AF28" s="88">
        <v>-3.4458438259999946E-2</v>
      </c>
      <c r="AG28" s="85">
        <v>1.5361874999999525E-3</v>
      </c>
      <c r="AH28" s="91"/>
      <c r="AI28" s="91"/>
      <c r="AJ28" s="91"/>
      <c r="AK28" s="91"/>
      <c r="AL28" s="87"/>
      <c r="AM28" s="85">
        <v>-3.0485612244897986E-2</v>
      </c>
      <c r="AN28" s="90"/>
      <c r="AO28" s="91"/>
      <c r="AP28" s="88">
        <v>-4.0695936170212721E-2</v>
      </c>
      <c r="AQ28" s="84"/>
      <c r="AR28" s="91"/>
      <c r="AS28" s="91"/>
      <c r="AT28" s="87"/>
      <c r="AU28" s="91"/>
    </row>
    <row r="29" spans="1:47" s="95" customFormat="1" ht="11.25">
      <c r="A29" s="7">
        <v>32080</v>
      </c>
      <c r="B29" s="85"/>
      <c r="C29" s="87"/>
      <c r="D29" s="84"/>
      <c r="E29" s="91"/>
      <c r="F29" s="91"/>
      <c r="G29" s="91"/>
      <c r="H29" s="91"/>
      <c r="I29" s="91"/>
      <c r="J29" s="91"/>
      <c r="K29" s="91"/>
      <c r="L29" s="187">
        <v>-0.31333280592253698</v>
      </c>
      <c r="M29" s="84"/>
      <c r="N29" s="91"/>
      <c r="O29" s="87"/>
      <c r="P29" s="84"/>
      <c r="Q29" s="90">
        <v>-0.292874674</v>
      </c>
      <c r="R29" s="90">
        <v>-0.22862346</v>
      </c>
      <c r="S29" s="90">
        <v>-0.27520304000000007</v>
      </c>
      <c r="T29" s="90">
        <v>-0.24600270000000002</v>
      </c>
      <c r="U29" s="90">
        <v>-0.22024456000000003</v>
      </c>
      <c r="V29" s="90">
        <v>-0.28373204099999993</v>
      </c>
      <c r="W29" s="90">
        <v>-0.22189180799999997</v>
      </c>
      <c r="X29" s="90">
        <v>-0.27387033800000005</v>
      </c>
      <c r="Y29" s="90">
        <v>-0.23962865199999994</v>
      </c>
      <c r="Z29" s="87"/>
      <c r="AA29" s="84"/>
      <c r="AB29" s="91"/>
      <c r="AC29" s="90">
        <v>-0.26600000383051436</v>
      </c>
      <c r="AD29" s="91"/>
      <c r="AE29" s="91"/>
      <c r="AF29" s="88">
        <v>-0.18768569220000009</v>
      </c>
      <c r="AG29" s="85">
        <v>-0.30475043750000008</v>
      </c>
      <c r="AH29" s="91"/>
      <c r="AI29" s="91"/>
      <c r="AJ29" s="91"/>
      <c r="AK29" s="91"/>
      <c r="AL29" s="87"/>
      <c r="AM29" s="85">
        <v>-0.14035365306122449</v>
      </c>
      <c r="AN29" s="90"/>
      <c r="AO29" s="91"/>
      <c r="AP29" s="88">
        <v>-0.25753456249999995</v>
      </c>
      <c r="AQ29" s="84"/>
      <c r="AR29" s="91"/>
      <c r="AS29" s="91"/>
      <c r="AT29" s="87"/>
      <c r="AU29" s="91"/>
    </row>
    <row r="30" spans="1:47" s="95" customFormat="1" ht="11.25">
      <c r="A30" s="7">
        <v>32111</v>
      </c>
      <c r="B30" s="85"/>
      <c r="C30" s="87"/>
      <c r="D30" s="84"/>
      <c r="E30" s="91"/>
      <c r="F30" s="91"/>
      <c r="G30" s="91"/>
      <c r="H30" s="91"/>
      <c r="I30" s="91"/>
      <c r="J30" s="91"/>
      <c r="K30" s="91"/>
      <c r="L30" s="187">
        <v>-6.6589958017522655E-2</v>
      </c>
      <c r="M30" s="84"/>
      <c r="N30" s="91"/>
      <c r="O30" s="87"/>
      <c r="P30" s="84"/>
      <c r="Q30" s="90">
        <v>-8.0218120000000059E-2</v>
      </c>
      <c r="R30" s="90">
        <v>-6.7252740000000033E-2</v>
      </c>
      <c r="S30" s="90">
        <v>-8.7807879999999949E-2</v>
      </c>
      <c r="T30" s="90">
        <v>-5.9558840000000113E-2</v>
      </c>
      <c r="U30" s="90">
        <v>-6.2580579999999997E-2</v>
      </c>
      <c r="V30" s="90">
        <v>-7.2160200000000008E-2</v>
      </c>
      <c r="W30" s="90">
        <v>-5.0087090000000112E-2</v>
      </c>
      <c r="X30" s="90">
        <v>-7.9025663999999995E-2</v>
      </c>
      <c r="Y30" s="90">
        <v>-6.4726910000000082E-2</v>
      </c>
      <c r="Z30" s="87"/>
      <c r="AA30" s="84"/>
      <c r="AB30" s="91"/>
      <c r="AC30" s="90">
        <v>-6.0999960651112572E-2</v>
      </c>
      <c r="AD30" s="91"/>
      <c r="AE30" s="91"/>
      <c r="AF30" s="88">
        <v>-7.4665255139999998E-2</v>
      </c>
      <c r="AG30" s="85">
        <v>-7.1551833333333259E-2</v>
      </c>
      <c r="AH30" s="91"/>
      <c r="AI30" s="91"/>
      <c r="AJ30" s="91"/>
      <c r="AK30" s="91"/>
      <c r="AL30" s="87"/>
      <c r="AM30" s="85">
        <v>-4.3313081632653017E-2</v>
      </c>
      <c r="AN30" s="90"/>
      <c r="AO30" s="91"/>
      <c r="AP30" s="88">
        <v>-5.5758250000000009E-2</v>
      </c>
      <c r="AQ30" s="84"/>
      <c r="AR30" s="91"/>
      <c r="AS30" s="91"/>
      <c r="AT30" s="87"/>
      <c r="AU30" s="91"/>
    </row>
    <row r="31" spans="1:47" s="95" customFormat="1" ht="11.25">
      <c r="A31" s="7">
        <v>32142</v>
      </c>
      <c r="B31" s="85"/>
      <c r="C31" s="87"/>
      <c r="D31" s="84"/>
      <c r="E31" s="91"/>
      <c r="F31" s="91"/>
      <c r="G31" s="91"/>
      <c r="H31" s="91"/>
      <c r="I31" s="91"/>
      <c r="J31" s="91"/>
      <c r="K31" s="91"/>
      <c r="L31" s="187">
        <v>5.6743062192743388E-2</v>
      </c>
      <c r="M31" s="84"/>
      <c r="N31" s="91"/>
      <c r="O31" s="87"/>
      <c r="P31" s="84"/>
      <c r="Q31" s="90">
        <v>0.11193888000000007</v>
      </c>
      <c r="R31" s="90">
        <v>9.4421300000000041E-2</v>
      </c>
      <c r="S31" s="90">
        <v>0.11353670000000005</v>
      </c>
      <c r="T31" s="90">
        <v>7.0356960000000024E-2</v>
      </c>
      <c r="U31" s="90">
        <v>0.10034739999999998</v>
      </c>
      <c r="V31" s="90">
        <v>9.7625859999999953E-2</v>
      </c>
      <c r="W31" s="90">
        <v>6.6752563000000098E-2</v>
      </c>
      <c r="X31" s="90">
        <v>8.9976813000000044E-2</v>
      </c>
      <c r="Y31" s="90">
        <v>2.6863190999999897E-2</v>
      </c>
      <c r="Z31" s="87"/>
      <c r="AA31" s="84"/>
      <c r="AB31" s="91"/>
      <c r="AC31" s="90">
        <v>8.9999921080587075E-2</v>
      </c>
      <c r="AD31" s="91"/>
      <c r="AE31" s="91"/>
      <c r="AF31" s="88">
        <v>7.2555245140000002E-2</v>
      </c>
      <c r="AG31" s="85">
        <v>1.9507562500000075E-2</v>
      </c>
      <c r="AH31" s="91"/>
      <c r="AI31" s="91"/>
      <c r="AJ31" s="91"/>
      <c r="AK31" s="91"/>
      <c r="AL31" s="87"/>
      <c r="AM31" s="85">
        <v>2.3739061224489877E-2</v>
      </c>
      <c r="AN31" s="90"/>
      <c r="AO31" s="91"/>
      <c r="AP31" s="88">
        <v>6.9850999999999885E-2</v>
      </c>
      <c r="AQ31" s="84"/>
      <c r="AR31" s="91"/>
      <c r="AS31" s="91"/>
      <c r="AT31" s="87"/>
      <c r="AU31" s="91"/>
    </row>
    <row r="32" spans="1:47" s="95" customFormat="1" ht="11.25">
      <c r="A32" s="7">
        <v>32171</v>
      </c>
      <c r="B32" s="85"/>
      <c r="C32" s="87"/>
      <c r="D32" s="84"/>
      <c r="E32" s="91"/>
      <c r="F32" s="91"/>
      <c r="G32" s="91"/>
      <c r="H32" s="91"/>
      <c r="I32" s="91"/>
      <c r="J32" s="91"/>
      <c r="K32" s="91"/>
      <c r="L32" s="187">
        <v>6.1709747090935796E-2</v>
      </c>
      <c r="M32" s="84"/>
      <c r="N32" s="91"/>
      <c r="O32" s="87"/>
      <c r="P32" s="84"/>
      <c r="Q32" s="90">
        <v>8.4541919999999937E-2</v>
      </c>
      <c r="R32" s="90">
        <v>7.1807439999999945E-2</v>
      </c>
      <c r="S32" s="90">
        <v>8.8393420000000056E-2</v>
      </c>
      <c r="T32" s="90">
        <v>9.4551679999999916E-2</v>
      </c>
      <c r="U32" s="90">
        <v>6.8760780000000077E-2</v>
      </c>
      <c r="V32" s="90">
        <v>7.7923299999999918E-2</v>
      </c>
      <c r="W32" s="90">
        <v>6.9547723999999977E-2</v>
      </c>
      <c r="X32" s="90">
        <v>0.10824757200000001</v>
      </c>
      <c r="Y32" s="90">
        <v>6.1051686000000105E-2</v>
      </c>
      <c r="Z32" s="87"/>
      <c r="AA32" s="84"/>
      <c r="AB32" s="91"/>
      <c r="AC32" s="90">
        <v>5.6000053027648322E-2</v>
      </c>
      <c r="AD32" s="91"/>
      <c r="AE32" s="91"/>
      <c r="AF32" s="88">
        <v>5.5870196259999894E-2</v>
      </c>
      <c r="AG32" s="85">
        <v>6.2847479166666664E-2</v>
      </c>
      <c r="AH32" s="91"/>
      <c r="AI32" s="91"/>
      <c r="AJ32" s="91"/>
      <c r="AK32" s="91"/>
      <c r="AL32" s="87"/>
      <c r="AM32" s="85">
        <v>7.6063204081632696E-2</v>
      </c>
      <c r="AN32" s="90"/>
      <c r="AO32" s="91"/>
      <c r="AP32" s="88">
        <v>4.1313874999999944E-2</v>
      </c>
      <c r="AQ32" s="84"/>
      <c r="AR32" s="91"/>
      <c r="AS32" s="91"/>
      <c r="AT32" s="87"/>
      <c r="AU32" s="91"/>
    </row>
    <row r="33" spans="1:47" s="95" customFormat="1" ht="11.25">
      <c r="A33" s="7">
        <v>32202</v>
      </c>
      <c r="B33" s="85"/>
      <c r="C33" s="87"/>
      <c r="D33" s="84"/>
      <c r="E33" s="91"/>
      <c r="F33" s="91"/>
      <c r="G33" s="91"/>
      <c r="H33" s="91"/>
      <c r="I33" s="91"/>
      <c r="J33" s="91"/>
      <c r="K33" s="91"/>
      <c r="L33" s="187">
        <v>9.0015645894137242E-2</v>
      </c>
      <c r="M33" s="84"/>
      <c r="N33" s="91"/>
      <c r="O33" s="87"/>
      <c r="P33" s="84"/>
      <c r="Q33" s="90">
        <v>9.11044889999999E-2</v>
      </c>
      <c r="R33" s="90">
        <v>0.11595449999999996</v>
      </c>
      <c r="S33" s="90">
        <v>0.11224070000000008</v>
      </c>
      <c r="T33" s="90">
        <v>9.3378139999999998E-2</v>
      </c>
      <c r="U33" s="90">
        <v>0.11245874000000011</v>
      </c>
      <c r="V33" s="90">
        <v>8.8019239999999943E-2</v>
      </c>
      <c r="W33" s="90">
        <v>7.4948924999999944E-2</v>
      </c>
      <c r="X33" s="90">
        <v>0.11589047200000002</v>
      </c>
      <c r="Y33" s="90">
        <v>6.2090450999999991E-2</v>
      </c>
      <c r="Z33" s="87"/>
      <c r="AA33" s="84"/>
      <c r="AB33" s="91"/>
      <c r="AC33" s="90">
        <v>7.1999959827541371E-2</v>
      </c>
      <c r="AD33" s="91"/>
      <c r="AE33" s="91"/>
      <c r="AF33" s="88">
        <v>4.5592831E-2</v>
      </c>
      <c r="AG33" s="85">
        <v>4.9788083333333288E-2</v>
      </c>
      <c r="AH33" s="91"/>
      <c r="AI33" s="91"/>
      <c r="AJ33" s="91"/>
      <c r="AK33" s="91"/>
      <c r="AL33" s="87"/>
      <c r="AM33" s="85">
        <v>5.9812244897958777E-3</v>
      </c>
      <c r="AN33" s="90"/>
      <c r="AO33" s="91"/>
      <c r="AP33" s="88">
        <v>6.3560375000000002E-2</v>
      </c>
      <c r="AQ33" s="84"/>
      <c r="AR33" s="91"/>
      <c r="AS33" s="91"/>
      <c r="AT33" s="87"/>
      <c r="AU33" s="91"/>
    </row>
    <row r="34" spans="1:47" s="95" customFormat="1" ht="11.25">
      <c r="A34" s="7">
        <v>32233</v>
      </c>
      <c r="B34" s="85"/>
      <c r="C34" s="87"/>
      <c r="D34" s="84"/>
      <c r="E34" s="91"/>
      <c r="F34" s="91"/>
      <c r="G34" s="91"/>
      <c r="H34" s="91"/>
      <c r="I34" s="91"/>
      <c r="J34" s="91"/>
      <c r="K34" s="91"/>
      <c r="L34" s="187">
        <v>3.2973353161531271E-2</v>
      </c>
      <c r="M34" s="84"/>
      <c r="N34" s="91"/>
      <c r="O34" s="87"/>
      <c r="P34" s="84"/>
      <c r="Q34" s="90">
        <v>-2.9386959999999962E-2</v>
      </c>
      <c r="R34" s="90">
        <v>-1.4403303999999895E-2</v>
      </c>
      <c r="S34" s="90">
        <v>-5.5594999999999395E-3</v>
      </c>
      <c r="T34" s="90">
        <v>-1.5760439999999987E-2</v>
      </c>
      <c r="U34" s="90">
        <v>-6.8563600000000058E-3</v>
      </c>
      <c r="V34" s="90">
        <v>-3.3425300000000102E-2</v>
      </c>
      <c r="W34" s="90">
        <v>-3.4987840000000325E-3</v>
      </c>
      <c r="X34" s="90">
        <v>-2.7736681999999901E-2</v>
      </c>
      <c r="Y34" s="90">
        <v>-7.5273369999998563E-3</v>
      </c>
      <c r="Z34" s="87"/>
      <c r="AA34" s="84"/>
      <c r="AB34" s="91"/>
      <c r="AC34" s="90">
        <v>-1.8000010449567561E-2</v>
      </c>
      <c r="AD34" s="91"/>
      <c r="AE34" s="91"/>
      <c r="AF34" s="88">
        <v>-2.3089059399999945E-2</v>
      </c>
      <c r="AG34" s="85">
        <v>3.5929166666659462E-4</v>
      </c>
      <c r="AH34" s="91"/>
      <c r="AI34" s="91"/>
      <c r="AJ34" s="91"/>
      <c r="AK34" s="91"/>
      <c r="AL34" s="87"/>
      <c r="AM34" s="85">
        <v>-5.6259163265306111E-2</v>
      </c>
      <c r="AN34" s="90"/>
      <c r="AO34" s="91"/>
      <c r="AP34" s="88">
        <v>7.0248936170211884E-3</v>
      </c>
      <c r="AQ34" s="84"/>
      <c r="AR34" s="91"/>
      <c r="AS34" s="91"/>
      <c r="AT34" s="87"/>
      <c r="AU34" s="91"/>
    </row>
    <row r="35" spans="1:47" s="95" customFormat="1" ht="11.25">
      <c r="A35" s="7">
        <v>32262</v>
      </c>
      <c r="B35" s="85"/>
      <c r="C35" s="87"/>
      <c r="D35" s="84"/>
      <c r="E35" s="91"/>
      <c r="F35" s="91"/>
      <c r="G35" s="91"/>
      <c r="H35" s="91"/>
      <c r="I35" s="91"/>
      <c r="J35" s="91"/>
      <c r="K35" s="91"/>
      <c r="L35" s="187">
        <v>-2.626185669618486E-2</v>
      </c>
      <c r="M35" s="84"/>
      <c r="N35" s="91"/>
      <c r="O35" s="87"/>
      <c r="P35" s="84"/>
      <c r="Q35" s="90">
        <v>-2.7718599999998483E-3</v>
      </c>
      <c r="R35" s="90">
        <v>7.2768999999999195E-3</v>
      </c>
      <c r="S35" s="90">
        <v>-5.2469999999993355E-4</v>
      </c>
      <c r="T35" s="90">
        <v>-1.3503500000000113E-2</v>
      </c>
      <c r="U35" s="90">
        <v>-5.3642000000000412E-3</v>
      </c>
      <c r="V35" s="90">
        <v>1.4251199999999464E-3</v>
      </c>
      <c r="W35" s="90">
        <v>-1.9185856000000112E-2</v>
      </c>
      <c r="X35" s="90">
        <v>-3.36153699999997E-3</v>
      </c>
      <c r="Y35" s="90">
        <v>-9.9370920000000362E-3</v>
      </c>
      <c r="Z35" s="87"/>
      <c r="AA35" s="84"/>
      <c r="AB35" s="91"/>
      <c r="AC35" s="90">
        <v>-3.9999556008962767E-3</v>
      </c>
      <c r="AD35" s="91"/>
      <c r="AE35" s="91"/>
      <c r="AF35" s="88">
        <v>-4.6850007800001148E-3</v>
      </c>
      <c r="AG35" s="85">
        <v>4.5120624999999137E-3</v>
      </c>
      <c r="AH35" s="91"/>
      <c r="AI35" s="91"/>
      <c r="AJ35" s="91"/>
      <c r="AK35" s="91"/>
      <c r="AL35" s="87"/>
      <c r="AM35" s="85">
        <v>1.0445163265306201E-2</v>
      </c>
      <c r="AN35" s="90"/>
      <c r="AO35" s="91"/>
      <c r="AP35" s="88">
        <v>2.8845208333332373E-3</v>
      </c>
      <c r="AQ35" s="84"/>
      <c r="AR35" s="91"/>
      <c r="AS35" s="91"/>
      <c r="AT35" s="87"/>
      <c r="AU35" s="91"/>
    </row>
    <row r="36" spans="1:47" s="95" customFormat="1" ht="11.25">
      <c r="A36" s="7">
        <v>32294</v>
      </c>
      <c r="B36" s="85"/>
      <c r="C36" s="87"/>
      <c r="D36" s="84"/>
      <c r="E36" s="91"/>
      <c r="F36" s="91"/>
      <c r="G36" s="91"/>
      <c r="H36" s="91"/>
      <c r="I36" s="91"/>
      <c r="J36" s="91"/>
      <c r="K36" s="91"/>
      <c r="L36" s="187">
        <v>-5.9911822550224869E-3</v>
      </c>
      <c r="M36" s="84"/>
      <c r="N36" s="91"/>
      <c r="O36" s="87"/>
      <c r="P36" s="84"/>
      <c r="Q36" s="90">
        <v>2.0345520000000006E-2</v>
      </c>
      <c r="R36" s="90">
        <v>2.5770803999999981E-2</v>
      </c>
      <c r="S36" s="90">
        <v>1.7591460000000003E-2</v>
      </c>
      <c r="T36" s="90">
        <v>-4.1073999999996502E-4</v>
      </c>
      <c r="U36" s="90">
        <v>1.3064420000000077E-2</v>
      </c>
      <c r="V36" s="90">
        <v>1.5658060000000029E-2</v>
      </c>
      <c r="W36" s="90">
        <v>9.6173120000000445E-3</v>
      </c>
      <c r="X36" s="90">
        <v>1.1283570000000021E-2</v>
      </c>
      <c r="Y36" s="90">
        <v>1.3445990000000574E-3</v>
      </c>
      <c r="Z36" s="87"/>
      <c r="AA36" s="84"/>
      <c r="AB36" s="91"/>
      <c r="AC36" s="90">
        <v>1.5000022565011095E-2</v>
      </c>
      <c r="AD36" s="91"/>
      <c r="AE36" s="91"/>
      <c r="AF36" s="88">
        <v>1.7879935240000089E-2</v>
      </c>
      <c r="AG36" s="85">
        <v>1.3599729166666741E-2</v>
      </c>
      <c r="AH36" s="91"/>
      <c r="AI36" s="91"/>
      <c r="AJ36" s="91"/>
      <c r="AK36" s="91"/>
      <c r="AL36" s="87"/>
      <c r="AM36" s="85">
        <v>2.1072530612245011E-2</v>
      </c>
      <c r="AN36" s="90"/>
      <c r="AO36" s="91"/>
      <c r="AP36" s="88">
        <v>1.3818812500000055E-2</v>
      </c>
      <c r="AQ36" s="84"/>
      <c r="AR36" s="91"/>
      <c r="AS36" s="91"/>
      <c r="AT36" s="87"/>
      <c r="AU36" s="91"/>
    </row>
    <row r="37" spans="1:47" s="95" customFormat="1" ht="11.25">
      <c r="A37" s="7">
        <v>32324</v>
      </c>
      <c r="B37" s="85"/>
      <c r="C37" s="87"/>
      <c r="D37" s="84"/>
      <c r="E37" s="91"/>
      <c r="F37" s="91"/>
      <c r="G37" s="91"/>
      <c r="H37" s="91"/>
      <c r="I37" s="91"/>
      <c r="J37" s="91"/>
      <c r="K37" s="91"/>
      <c r="L37" s="187">
        <v>7.5741680029666636E-2</v>
      </c>
      <c r="M37" s="84"/>
      <c r="N37" s="91"/>
      <c r="O37" s="87"/>
      <c r="P37" s="84"/>
      <c r="Q37" s="90">
        <v>8.2197980000000115E-2</v>
      </c>
      <c r="R37" s="90">
        <v>0.10019077999999992</v>
      </c>
      <c r="S37" s="90">
        <v>0.10386911999999993</v>
      </c>
      <c r="T37" s="90">
        <v>0.1065085400000001</v>
      </c>
      <c r="U37" s="90">
        <v>0.10603973999999994</v>
      </c>
      <c r="V37" s="90">
        <v>9.2159700000000067E-2</v>
      </c>
      <c r="W37" s="90">
        <v>0.11001513399999996</v>
      </c>
      <c r="X37" s="90">
        <v>8.0098436000000106E-2</v>
      </c>
      <c r="Y37" s="90">
        <v>9.1483229000000055E-2</v>
      </c>
      <c r="Z37" s="87"/>
      <c r="AA37" s="84"/>
      <c r="AB37" s="91"/>
      <c r="AC37" s="90">
        <v>6.0999983666625068E-2</v>
      </c>
      <c r="AD37" s="91"/>
      <c r="AE37" s="91"/>
      <c r="AF37" s="88">
        <v>3.8685867259999895E-2</v>
      </c>
      <c r="AG37" s="85">
        <v>6.7283916666666554E-2</v>
      </c>
      <c r="AH37" s="91"/>
      <c r="AI37" s="91"/>
      <c r="AJ37" s="91"/>
      <c r="AK37" s="91"/>
      <c r="AL37" s="87"/>
      <c r="AM37" s="85">
        <v>1.844963265306121E-2</v>
      </c>
      <c r="AN37" s="90"/>
      <c r="AO37" s="91"/>
      <c r="AP37" s="88">
        <v>4.9489638297872451E-2</v>
      </c>
      <c r="AQ37" s="84"/>
      <c r="AR37" s="91"/>
      <c r="AS37" s="91"/>
      <c r="AT37" s="87"/>
      <c r="AU37" s="91"/>
    </row>
    <row r="38" spans="1:47" s="95" customFormat="1" ht="11.25">
      <c r="A38" s="7">
        <v>32353</v>
      </c>
      <c r="B38" s="85"/>
      <c r="C38" s="87"/>
      <c r="D38" s="84"/>
      <c r="E38" s="91"/>
      <c r="F38" s="91"/>
      <c r="G38" s="91"/>
      <c r="H38" s="91"/>
      <c r="I38" s="91"/>
      <c r="J38" s="91"/>
      <c r="K38" s="91"/>
      <c r="L38" s="187">
        <v>-1.0678885488799028E-2</v>
      </c>
      <c r="M38" s="84"/>
      <c r="N38" s="91"/>
      <c r="O38" s="87"/>
      <c r="P38" s="84"/>
      <c r="Q38" s="90">
        <v>-1.6535700000000153E-2</v>
      </c>
      <c r="R38" s="90">
        <v>-2.5445660000000037E-2</v>
      </c>
      <c r="S38" s="90">
        <v>-8.2862999999998577E-3</v>
      </c>
      <c r="T38" s="90">
        <v>-1.7661379999999949E-2</v>
      </c>
      <c r="U38" s="90">
        <v>-2.6444400000000035E-2</v>
      </c>
      <c r="V38" s="90">
        <v>3.0745199999999695E-3</v>
      </c>
      <c r="W38" s="90">
        <v>-2.8268731000000047E-2</v>
      </c>
      <c r="X38" s="90">
        <v>2.0883114000000091E-2</v>
      </c>
      <c r="Y38" s="90">
        <v>-4.1970169000000168E-2</v>
      </c>
      <c r="Z38" s="87"/>
      <c r="AA38" s="84"/>
      <c r="AB38" s="91"/>
      <c r="AC38" s="90">
        <v>-9.9999803294773537E-3</v>
      </c>
      <c r="AD38" s="91"/>
      <c r="AE38" s="91"/>
      <c r="AF38" s="88">
        <v>-6.5075570399998339E-3</v>
      </c>
      <c r="AG38" s="85">
        <v>-2.4361770833333352E-2</v>
      </c>
      <c r="AH38" s="91"/>
      <c r="AI38" s="91"/>
      <c r="AJ38" s="91"/>
      <c r="AK38" s="91"/>
      <c r="AL38" s="87"/>
      <c r="AM38" s="85">
        <v>-5.2328775510203096E-3</v>
      </c>
      <c r="AN38" s="90"/>
      <c r="AO38" s="91"/>
      <c r="AP38" s="88">
        <v>-9.4616250000001401E-3</v>
      </c>
      <c r="AQ38" s="84"/>
      <c r="AR38" s="91"/>
      <c r="AS38" s="91"/>
      <c r="AT38" s="87"/>
      <c r="AU38" s="91"/>
    </row>
    <row r="39" spans="1:47" s="95" customFormat="1" ht="11.25">
      <c r="A39" s="7">
        <v>32386</v>
      </c>
      <c r="B39" s="85"/>
      <c r="C39" s="87"/>
      <c r="D39" s="84"/>
      <c r="E39" s="91"/>
      <c r="F39" s="91"/>
      <c r="G39" s="91"/>
      <c r="H39" s="91"/>
      <c r="I39" s="91"/>
      <c r="J39" s="91"/>
      <c r="K39" s="91"/>
      <c r="L39" s="187">
        <v>-1.5966216650875942E-2</v>
      </c>
      <c r="M39" s="84"/>
      <c r="N39" s="91"/>
      <c r="O39" s="87"/>
      <c r="P39" s="84"/>
      <c r="Q39" s="90">
        <v>-3.412552000000002E-2</v>
      </c>
      <c r="R39" s="90">
        <v>-2.5809280000000046E-2</v>
      </c>
      <c r="S39" s="90">
        <v>-4.9519660000000076E-2</v>
      </c>
      <c r="T39" s="90">
        <v>-4.8923020000000039E-2</v>
      </c>
      <c r="U39" s="90">
        <v>-4.4783939999999967E-2</v>
      </c>
      <c r="V39" s="90">
        <v>-5.7367219999999941E-2</v>
      </c>
      <c r="W39" s="90">
        <v>-3.4287792999999955E-2</v>
      </c>
      <c r="X39" s="90">
        <v>-4.8027512999999966E-2</v>
      </c>
      <c r="Y39" s="90">
        <v>-2.5232643000000055E-2</v>
      </c>
      <c r="Z39" s="87"/>
      <c r="AA39" s="84"/>
      <c r="AB39" s="91"/>
      <c r="AC39" s="90">
        <v>-3.2000060125968899E-2</v>
      </c>
      <c r="AD39" s="91"/>
      <c r="AE39" s="91"/>
      <c r="AF39" s="88">
        <v>-3.2937992699999974E-2</v>
      </c>
      <c r="AG39" s="85">
        <v>-5.6462083333333357E-2</v>
      </c>
      <c r="AH39" s="91"/>
      <c r="AI39" s="91"/>
      <c r="AJ39" s="91"/>
      <c r="AK39" s="91"/>
      <c r="AL39" s="87"/>
      <c r="AM39" s="85">
        <v>-1.4885346938775523E-2</v>
      </c>
      <c r="AN39" s="90"/>
      <c r="AO39" s="91"/>
      <c r="AP39" s="88">
        <v>-4.4260520833333317E-2</v>
      </c>
      <c r="AQ39" s="84"/>
      <c r="AR39" s="91"/>
      <c r="AS39" s="91"/>
      <c r="AT39" s="87"/>
      <c r="AU39" s="91"/>
    </row>
    <row r="40" spans="1:47" s="95" customFormat="1" ht="11.25">
      <c r="A40" s="7">
        <v>32416</v>
      </c>
      <c r="B40" s="85"/>
      <c r="C40" s="87"/>
      <c r="D40" s="84"/>
      <c r="E40" s="91"/>
      <c r="F40" s="91"/>
      <c r="G40" s="91"/>
      <c r="H40" s="91"/>
      <c r="I40" s="91"/>
      <c r="J40" s="91"/>
      <c r="K40" s="91"/>
      <c r="L40" s="187">
        <v>4.5220364007082736E-2</v>
      </c>
      <c r="M40" s="84"/>
      <c r="N40" s="91"/>
      <c r="O40" s="87"/>
      <c r="P40" s="84"/>
      <c r="Q40" s="90">
        <v>4.6187200000000095E-2</v>
      </c>
      <c r="R40" s="90">
        <v>4.7072760000000047E-2</v>
      </c>
      <c r="S40" s="90">
        <v>5.0471039999999912E-2</v>
      </c>
      <c r="T40" s="90">
        <v>3.1123500000000082E-2</v>
      </c>
      <c r="U40" s="90">
        <v>3.9151479999999905E-2</v>
      </c>
      <c r="V40" s="90">
        <v>2.6075319999999902E-2</v>
      </c>
      <c r="W40" s="90">
        <v>3.1664085000000064E-2</v>
      </c>
      <c r="X40" s="90">
        <v>3.1381765999999978E-2</v>
      </c>
      <c r="Y40" s="90">
        <v>2.6810411000000034E-2</v>
      </c>
      <c r="Z40" s="87"/>
      <c r="AA40" s="84"/>
      <c r="AB40" s="91"/>
      <c r="AC40" s="90">
        <v>4.5000059793271818E-2</v>
      </c>
      <c r="AD40" s="91"/>
      <c r="AE40" s="91"/>
      <c r="AF40" s="88">
        <v>3.6979064440000098E-2</v>
      </c>
      <c r="AG40" s="85">
        <v>8.5455000000000947E-3</v>
      </c>
      <c r="AH40" s="91"/>
      <c r="AI40" s="91"/>
      <c r="AJ40" s="91"/>
      <c r="AK40" s="91"/>
      <c r="AL40" s="87"/>
      <c r="AM40" s="85">
        <v>4.0392979591836742E-2</v>
      </c>
      <c r="AN40" s="90"/>
      <c r="AO40" s="91"/>
      <c r="AP40" s="88">
        <v>2.9231520833333358E-2</v>
      </c>
      <c r="AQ40" s="84"/>
      <c r="AR40" s="91"/>
      <c r="AS40" s="91"/>
      <c r="AT40" s="87"/>
      <c r="AU40" s="91"/>
    </row>
    <row r="41" spans="1:47" s="95" customFormat="1" ht="11.25">
      <c r="A41" s="7">
        <v>32447</v>
      </c>
      <c r="B41" s="85"/>
      <c r="C41" s="87"/>
      <c r="D41" s="84"/>
      <c r="E41" s="91"/>
      <c r="F41" s="91"/>
      <c r="G41" s="91"/>
      <c r="H41" s="91"/>
      <c r="I41" s="91"/>
      <c r="J41" s="91"/>
      <c r="K41" s="91"/>
      <c r="L41" s="187">
        <v>-6.9598354715290078E-3</v>
      </c>
      <c r="M41" s="84"/>
      <c r="N41" s="91"/>
      <c r="O41" s="87"/>
      <c r="P41" s="84"/>
      <c r="Q41" s="90">
        <v>-3.7276139999999902E-2</v>
      </c>
      <c r="R41" s="90">
        <v>-2.8088180000000018E-2</v>
      </c>
      <c r="S41" s="90">
        <v>-2.6059920000000014E-2</v>
      </c>
      <c r="T41" s="90">
        <v>-9.7960799999998738E-3</v>
      </c>
      <c r="U41" s="90">
        <v>-7.5010000000000909E-3</v>
      </c>
      <c r="V41" s="90">
        <v>-1.7477439999999955E-2</v>
      </c>
      <c r="W41" s="90">
        <v>-1.2306229999999863E-2</v>
      </c>
      <c r="X41" s="90">
        <v>-5.1319180000001241E-3</v>
      </c>
      <c r="Y41" s="90">
        <v>7.2040689999999241E-3</v>
      </c>
      <c r="Z41" s="87"/>
      <c r="AA41" s="84"/>
      <c r="AB41" s="91"/>
      <c r="AC41" s="90">
        <v>1.2999943977170414E-2</v>
      </c>
      <c r="AD41" s="91"/>
      <c r="AE41" s="91"/>
      <c r="AF41" s="88">
        <v>5.244398199999889E-3</v>
      </c>
      <c r="AG41" s="85">
        <v>-1.7082562499999954E-2</v>
      </c>
      <c r="AH41" s="91"/>
      <c r="AI41" s="91"/>
      <c r="AJ41" s="91"/>
      <c r="AK41" s="91"/>
      <c r="AL41" s="87"/>
      <c r="AM41" s="85">
        <v>7.2684897959183203E-3</v>
      </c>
      <c r="AN41" s="90"/>
      <c r="AO41" s="91"/>
      <c r="AP41" s="88">
        <v>1.293453061224481E-2</v>
      </c>
      <c r="AQ41" s="84"/>
      <c r="AR41" s="91"/>
      <c r="AS41" s="91"/>
      <c r="AT41" s="87"/>
      <c r="AU41" s="91"/>
    </row>
    <row r="42" spans="1:47" s="95" customFormat="1" ht="11.25">
      <c r="A42" s="7">
        <v>32477</v>
      </c>
      <c r="B42" s="85"/>
      <c r="C42" s="87"/>
      <c r="D42" s="84"/>
      <c r="E42" s="91"/>
      <c r="F42" s="91"/>
      <c r="G42" s="91"/>
      <c r="H42" s="91"/>
      <c r="I42" s="91"/>
      <c r="J42" s="91"/>
      <c r="K42" s="91"/>
      <c r="L42" s="187">
        <v>-2.4077656847057871E-2</v>
      </c>
      <c r="M42" s="84"/>
      <c r="N42" s="91"/>
      <c r="O42" s="87"/>
      <c r="P42" s="84"/>
      <c r="Q42" s="90">
        <v>-2.4568400000000046E-2</v>
      </c>
      <c r="R42" s="90">
        <v>-2.8413040000000001E-2</v>
      </c>
      <c r="S42" s="90">
        <v>-1.3857259999999982E-2</v>
      </c>
      <c r="T42" s="90">
        <v>-2.2919180000000039E-2</v>
      </c>
      <c r="U42" s="90">
        <v>-2.0033419999999968E-2</v>
      </c>
      <c r="V42" s="90">
        <v>-3.4210660000000059E-2</v>
      </c>
      <c r="W42" s="90">
        <v>-2.6899352999999904E-2</v>
      </c>
      <c r="X42" s="90">
        <v>-2.5680252999999986E-2</v>
      </c>
      <c r="Y42" s="90">
        <v>-3.5010459999999965E-2</v>
      </c>
      <c r="Z42" s="87"/>
      <c r="AA42" s="84"/>
      <c r="AB42" s="91"/>
      <c r="AC42" s="90">
        <v>-3.8999943937375603E-2</v>
      </c>
      <c r="AD42" s="91"/>
      <c r="AE42" s="91"/>
      <c r="AF42" s="88">
        <v>-4.2210887259999996E-2</v>
      </c>
      <c r="AG42" s="85">
        <v>-3.44487916666667E-2</v>
      </c>
      <c r="AH42" s="91"/>
      <c r="AI42" s="91"/>
      <c r="AJ42" s="91"/>
      <c r="AK42" s="91"/>
      <c r="AL42" s="87"/>
      <c r="AM42" s="85">
        <v>-2.7164367346938723E-2</v>
      </c>
      <c r="AN42" s="90"/>
      <c r="AO42" s="91"/>
      <c r="AP42" s="88">
        <v>-4.0180458333333391E-2</v>
      </c>
      <c r="AQ42" s="84"/>
      <c r="AR42" s="91"/>
      <c r="AS42" s="91"/>
      <c r="AT42" s="87"/>
      <c r="AU42" s="91"/>
    </row>
    <row r="43" spans="1:47" s="95" customFormat="1" ht="11.25">
      <c r="A43" s="7">
        <v>32507</v>
      </c>
      <c r="B43" s="85"/>
      <c r="C43" s="87"/>
      <c r="D43" s="84"/>
      <c r="E43" s="91"/>
      <c r="F43" s="91"/>
      <c r="G43" s="91"/>
      <c r="H43" s="91"/>
      <c r="I43" s="91"/>
      <c r="J43" s="91"/>
      <c r="K43" s="91"/>
      <c r="L43" s="187">
        <v>3.8468835209355179E-2</v>
      </c>
      <c r="M43" s="84"/>
      <c r="N43" s="91"/>
      <c r="O43" s="87"/>
      <c r="P43" s="84"/>
      <c r="Q43" s="90">
        <v>6.0965820000000059E-2</v>
      </c>
      <c r="R43" s="90">
        <v>7.0501136999999936E-2</v>
      </c>
      <c r="S43" s="90">
        <v>3.7002559999999907E-2</v>
      </c>
      <c r="T43" s="90">
        <v>2.6648959999999944E-2</v>
      </c>
      <c r="U43" s="90">
        <v>3.7771999999999917E-2</v>
      </c>
      <c r="V43" s="90">
        <v>2.6395280000000021E-2</v>
      </c>
      <c r="W43" s="90">
        <v>3.6982440000000061E-2</v>
      </c>
      <c r="X43" s="90">
        <v>2.860039900000011E-2</v>
      </c>
      <c r="Y43" s="90">
        <v>1.2441391000000079E-2</v>
      </c>
      <c r="Z43" s="87"/>
      <c r="AA43" s="84"/>
      <c r="AB43" s="91"/>
      <c r="AC43" s="90">
        <v>2.4999982454798841E-2</v>
      </c>
      <c r="AD43" s="91"/>
      <c r="AE43" s="91"/>
      <c r="AF43" s="88">
        <v>1.4310298180000069E-2</v>
      </c>
      <c r="AG43" s="85">
        <v>6.419702083333334E-2</v>
      </c>
      <c r="AH43" s="91"/>
      <c r="AI43" s="91"/>
      <c r="AJ43" s="91"/>
      <c r="AK43" s="91"/>
      <c r="AL43" s="87"/>
      <c r="AM43" s="85">
        <v>-1.1338124999999977E-3</v>
      </c>
      <c r="AN43" s="90"/>
      <c r="AO43" s="91"/>
      <c r="AP43" s="88">
        <v>2.8489624999999963E-2</v>
      </c>
      <c r="AQ43" s="84"/>
      <c r="AR43" s="91"/>
      <c r="AS43" s="91"/>
      <c r="AT43" s="87"/>
      <c r="AU43" s="91"/>
    </row>
    <row r="44" spans="1:47" s="95" customFormat="1" ht="11.25">
      <c r="A44" s="7">
        <v>32539</v>
      </c>
      <c r="B44" s="84"/>
      <c r="C44" s="87"/>
      <c r="D44" s="84"/>
      <c r="E44" s="91"/>
      <c r="F44" s="91"/>
      <c r="G44" s="91"/>
      <c r="H44" s="91"/>
      <c r="I44" s="91"/>
      <c r="J44" s="91"/>
      <c r="K44" s="91"/>
      <c r="L44" s="187">
        <v>7.9488513397447891E-2</v>
      </c>
      <c r="M44" s="84"/>
      <c r="N44" s="91"/>
      <c r="O44" s="87"/>
      <c r="P44" s="84"/>
      <c r="Q44" s="90">
        <v>5.7376799999999895E-2</v>
      </c>
      <c r="R44" s="90">
        <v>6.0870079999999938E-2</v>
      </c>
      <c r="S44" s="90">
        <v>7.3056819999999911E-2</v>
      </c>
      <c r="T44" s="90">
        <v>7.0771619999999924E-2</v>
      </c>
      <c r="U44" s="90">
        <v>7.1094999999999908E-2</v>
      </c>
      <c r="V44" s="90">
        <v>8.4873339999999908E-2</v>
      </c>
      <c r="W44" s="90">
        <v>7.1368203000000019E-2</v>
      </c>
      <c r="X44" s="90">
        <v>7.8875033999999955E-2</v>
      </c>
      <c r="Y44" s="90">
        <v>6.4801574000000084E-2</v>
      </c>
      <c r="Z44" s="87"/>
      <c r="AA44" s="84"/>
      <c r="AB44" s="91"/>
      <c r="AC44" s="91">
        <v>6.40000184866516E-2</v>
      </c>
      <c r="AD44" s="91"/>
      <c r="AE44" s="91"/>
      <c r="AF44" s="87">
        <v>7.0228329779999932E-2</v>
      </c>
      <c r="AG44" s="85">
        <v>8.3455104166666683E-2</v>
      </c>
      <c r="AH44" s="91"/>
      <c r="AI44" s="91"/>
      <c r="AJ44" s="91"/>
      <c r="AK44" s="91"/>
      <c r="AL44" s="87"/>
      <c r="AM44" s="84">
        <v>5.009687499999993E-2</v>
      </c>
      <c r="AN44" s="91"/>
      <c r="AO44" s="91"/>
      <c r="AP44" s="87">
        <v>7.2540458333333335E-2</v>
      </c>
      <c r="AQ44" s="84"/>
      <c r="AR44" s="91"/>
      <c r="AS44" s="91"/>
      <c r="AT44" s="87"/>
      <c r="AU44" s="91"/>
    </row>
    <row r="45" spans="1:47" s="95" customFormat="1" ht="11.25">
      <c r="A45" s="7">
        <v>32567</v>
      </c>
      <c r="B45" s="84"/>
      <c r="C45" s="87"/>
      <c r="D45" s="84"/>
      <c r="E45" s="91"/>
      <c r="F45" s="91"/>
      <c r="G45" s="91"/>
      <c r="H45" s="91"/>
      <c r="I45" s="91"/>
      <c r="J45" s="91"/>
      <c r="K45" s="91"/>
      <c r="L45" s="187">
        <v>1.3357788085937461E-2</v>
      </c>
      <c r="M45" s="84"/>
      <c r="N45" s="91"/>
      <c r="O45" s="87"/>
      <c r="P45" s="84"/>
      <c r="Q45" s="90">
        <v>-1.0432120000000156E-2</v>
      </c>
      <c r="R45" s="90">
        <v>-4.1557199999999739E-3</v>
      </c>
      <c r="S45" s="90">
        <v>3.886840000000058E-3</v>
      </c>
      <c r="T45" s="90">
        <v>7.8479799999999766E-3</v>
      </c>
      <c r="U45" s="90">
        <v>-8.2908400000000215E-3</v>
      </c>
      <c r="V45" s="90">
        <v>-1.2628000000000084E-3</v>
      </c>
      <c r="W45" s="90">
        <v>8.4541110000000419E-3</v>
      </c>
      <c r="X45" s="90">
        <v>-7.6662360000000485E-3</v>
      </c>
      <c r="Y45" s="90">
        <v>-9.0175439999999885E-3</v>
      </c>
      <c r="Z45" s="87"/>
      <c r="AA45" s="84"/>
      <c r="AB45" s="91"/>
      <c r="AC45" s="91">
        <v>-7.0000625005580686E-3</v>
      </c>
      <c r="AD45" s="91"/>
      <c r="AE45" s="91"/>
      <c r="AF45" s="87">
        <v>-1.0197911240000024E-2</v>
      </c>
      <c r="AG45" s="85">
        <v>2.5529374999999632E-3</v>
      </c>
      <c r="AH45" s="91"/>
      <c r="AI45" s="91"/>
      <c r="AJ45" s="91"/>
      <c r="AK45" s="91"/>
      <c r="AL45" s="87"/>
      <c r="AM45" s="84">
        <v>-2.372412244897959E-2</v>
      </c>
      <c r="AN45" s="91"/>
      <c r="AO45" s="91">
        <v>-2.1599052044061651E-2</v>
      </c>
      <c r="AP45" s="87">
        <v>-5.7899166666666169E-3</v>
      </c>
      <c r="AQ45" s="84"/>
      <c r="AR45" s="91"/>
      <c r="AS45" s="91"/>
      <c r="AT45" s="87"/>
      <c r="AU45" s="91"/>
    </row>
    <row r="46" spans="1:47" s="95" customFormat="1" ht="11.25">
      <c r="A46" s="7">
        <v>32598</v>
      </c>
      <c r="B46" s="84"/>
      <c r="C46" s="87"/>
      <c r="D46" s="84"/>
      <c r="E46" s="91"/>
      <c r="F46" s="91"/>
      <c r="G46" s="91"/>
      <c r="H46" s="91"/>
      <c r="I46" s="91"/>
      <c r="J46" s="91"/>
      <c r="K46" s="91"/>
      <c r="L46" s="187">
        <v>-3.3036873000007461E-3</v>
      </c>
      <c r="M46" s="84"/>
      <c r="N46" s="91"/>
      <c r="O46" s="87"/>
      <c r="P46" s="84"/>
      <c r="Q46" s="90">
        <v>-2.0455159999999917E-2</v>
      </c>
      <c r="R46" s="90">
        <v>-2.7582340000000038E-2</v>
      </c>
      <c r="S46" s="90">
        <v>-1.9151640000000025E-2</v>
      </c>
      <c r="T46" s="90">
        <v>-2.1699620000000031E-2</v>
      </c>
      <c r="U46" s="90">
        <v>-2.0876500000000076E-2</v>
      </c>
      <c r="V46" s="90">
        <v>5.3922159999999497E-3</v>
      </c>
      <c r="W46" s="90">
        <v>-1.4080855000000114E-2</v>
      </c>
      <c r="X46" s="90">
        <v>-9.4592970000000332E-3</v>
      </c>
      <c r="Y46" s="90">
        <v>-1.1941352000000016E-2</v>
      </c>
      <c r="Z46" s="87"/>
      <c r="AA46" s="84"/>
      <c r="AB46" s="91"/>
      <c r="AC46" s="91">
        <v>2.0000218714413265E-3</v>
      </c>
      <c r="AD46" s="91"/>
      <c r="AE46" s="91"/>
      <c r="AF46" s="87">
        <v>5.0989374199998938E-3</v>
      </c>
      <c r="AG46" s="85">
        <v>4.371958333333259E-3</v>
      </c>
      <c r="AH46" s="91"/>
      <c r="AI46" s="91"/>
      <c r="AJ46" s="91"/>
      <c r="AK46" s="91"/>
      <c r="AL46" s="87"/>
      <c r="AM46" s="84">
        <v>2.8324020408163175E-2</v>
      </c>
      <c r="AN46" s="91"/>
      <c r="AO46" s="91">
        <v>1.89951657331906E-2</v>
      </c>
      <c r="AP46" s="87">
        <v>1.1163374999999975E-2</v>
      </c>
      <c r="AQ46" s="84"/>
      <c r="AR46" s="91"/>
      <c r="AS46" s="91"/>
      <c r="AT46" s="87"/>
      <c r="AU46" s="91"/>
    </row>
    <row r="47" spans="1:47" s="95" customFormat="1" ht="11.25">
      <c r="A47" s="7">
        <v>32626</v>
      </c>
      <c r="B47" s="84"/>
      <c r="C47" s="87"/>
      <c r="D47" s="84"/>
      <c r="E47" s="91"/>
      <c r="F47" s="91"/>
      <c r="G47" s="91"/>
      <c r="H47" s="91"/>
      <c r="I47" s="91"/>
      <c r="J47" s="91"/>
      <c r="K47" s="91"/>
      <c r="L47" s="187">
        <v>5.1317211900438586E-2</v>
      </c>
      <c r="M47" s="84"/>
      <c r="N47" s="91"/>
      <c r="O47" s="87"/>
      <c r="P47" s="84"/>
      <c r="Q47" s="90">
        <v>5.5861919999999898E-2</v>
      </c>
      <c r="R47" s="90">
        <v>4.25419199999999E-2</v>
      </c>
      <c r="S47" s="90">
        <v>5.4106940000000048E-2</v>
      </c>
      <c r="T47" s="90">
        <v>4.2800560000000099E-2</v>
      </c>
      <c r="U47" s="90">
        <v>4.2865879999999912E-2</v>
      </c>
      <c r="V47" s="90">
        <v>5.4840760000000044E-2</v>
      </c>
      <c r="W47" s="90">
        <v>3.7583831999999928E-2</v>
      </c>
      <c r="X47" s="90">
        <v>4.0437072000000018E-2</v>
      </c>
      <c r="Y47" s="90">
        <v>3.85491790000001E-2</v>
      </c>
      <c r="Z47" s="87"/>
      <c r="AA47" s="84"/>
      <c r="AB47" s="91"/>
      <c r="AC47" s="91">
        <v>4.4000046889318689E-2</v>
      </c>
      <c r="AD47" s="91"/>
      <c r="AE47" s="91"/>
      <c r="AF47" s="87">
        <v>3.4804503459999969E-2</v>
      </c>
      <c r="AG47" s="85">
        <v>5.0939958333333424E-2</v>
      </c>
      <c r="AH47" s="91"/>
      <c r="AI47" s="91"/>
      <c r="AJ47" s="91"/>
      <c r="AK47" s="91"/>
      <c r="AL47" s="87"/>
      <c r="AM47" s="84">
        <v>4.4427387755102021E-2</v>
      </c>
      <c r="AN47" s="91"/>
      <c r="AO47" s="91">
        <v>4.9533998877913765E-2</v>
      </c>
      <c r="AP47" s="87">
        <v>3.1432081632652986E-2</v>
      </c>
      <c r="AQ47" s="84"/>
      <c r="AR47" s="91"/>
      <c r="AS47" s="91"/>
      <c r="AT47" s="87"/>
      <c r="AU47" s="91"/>
    </row>
    <row r="48" spans="1:47" s="95" customFormat="1" ht="11.25">
      <c r="A48" s="7">
        <v>32659</v>
      </c>
      <c r="B48" s="84"/>
      <c r="C48" s="87"/>
      <c r="D48" s="84"/>
      <c r="E48" s="91"/>
      <c r="F48" s="91"/>
      <c r="G48" s="91"/>
      <c r="H48" s="91"/>
      <c r="I48" s="91"/>
      <c r="J48" s="91"/>
      <c r="K48" s="91"/>
      <c r="L48" s="187">
        <v>4.3601221629551379E-2</v>
      </c>
      <c r="M48" s="84"/>
      <c r="N48" s="91"/>
      <c r="O48" s="87"/>
      <c r="P48" s="84"/>
      <c r="Q48" s="90">
        <v>4.4447860000000006E-2</v>
      </c>
      <c r="R48" s="90">
        <v>4.3711180000000072E-2</v>
      </c>
      <c r="S48" s="90">
        <v>4.2768740000000083E-2</v>
      </c>
      <c r="T48" s="90">
        <v>5.1693659999999975E-2</v>
      </c>
      <c r="U48" s="90">
        <v>5.1350240000000102E-2</v>
      </c>
      <c r="V48" s="90">
        <v>4.2096719999999976E-2</v>
      </c>
      <c r="W48" s="90">
        <v>5.2651086000000014E-2</v>
      </c>
      <c r="X48" s="90">
        <v>2.0740227000000111E-2</v>
      </c>
      <c r="Y48" s="90">
        <v>6.4859283000000101E-2</v>
      </c>
      <c r="Z48" s="87"/>
      <c r="AA48" s="84"/>
      <c r="AB48" s="91"/>
      <c r="AC48" s="91">
        <v>4.0999964688965829E-2</v>
      </c>
      <c r="AD48" s="91"/>
      <c r="AE48" s="91"/>
      <c r="AF48" s="87">
        <v>3.2798276380000102E-2</v>
      </c>
      <c r="AG48" s="85">
        <v>3.8655291666666702E-2</v>
      </c>
      <c r="AH48" s="91"/>
      <c r="AI48" s="91"/>
      <c r="AJ48" s="91"/>
      <c r="AK48" s="91"/>
      <c r="AL48" s="87"/>
      <c r="AM48" s="84">
        <v>4.3129708333333294E-2</v>
      </c>
      <c r="AN48" s="91"/>
      <c r="AO48" s="91">
        <v>6.0424025569643103E-2</v>
      </c>
      <c r="AP48" s="87">
        <v>2.2765244897959169E-2</v>
      </c>
      <c r="AQ48" s="84"/>
      <c r="AR48" s="91"/>
      <c r="AS48" s="91"/>
      <c r="AT48" s="87"/>
      <c r="AU48" s="91"/>
    </row>
    <row r="49" spans="1:69" s="96" customFormat="1" ht="11.25">
      <c r="A49" s="35">
        <v>32689</v>
      </c>
      <c r="B49" s="84"/>
      <c r="C49" s="87"/>
      <c r="D49" s="84"/>
      <c r="E49" s="91"/>
      <c r="F49" s="91"/>
      <c r="G49" s="91"/>
      <c r="H49" s="91"/>
      <c r="I49" s="91"/>
      <c r="J49" s="91"/>
      <c r="K49" s="91"/>
      <c r="L49" s="187">
        <v>-5.0882264545981659E-4</v>
      </c>
      <c r="M49" s="86"/>
      <c r="N49" s="91"/>
      <c r="O49" s="87"/>
      <c r="P49" s="84"/>
      <c r="Q49" s="90">
        <v>-2.0915719999999971E-2</v>
      </c>
      <c r="R49" s="90">
        <v>-2.0242859999999974E-2</v>
      </c>
      <c r="S49" s="90">
        <v>5.1397799999999272E-3</v>
      </c>
      <c r="T49" s="90">
        <v>-1.9110099999999908E-2</v>
      </c>
      <c r="U49" s="90">
        <v>-1.7640340000000032E-2</v>
      </c>
      <c r="V49" s="90">
        <v>-1.6166820000000137E-2</v>
      </c>
      <c r="W49" s="90">
        <v>-3.4406472999999993E-2</v>
      </c>
      <c r="X49" s="90">
        <v>2.9505670000000705E-3</v>
      </c>
      <c r="Y49" s="90">
        <v>-2.9976050000000032E-2</v>
      </c>
      <c r="Z49" s="87"/>
      <c r="AA49" s="84"/>
      <c r="AB49" s="91"/>
      <c r="AC49" s="91">
        <v>-2.4999996280655412E-2</v>
      </c>
      <c r="AD49" s="91"/>
      <c r="AE49" s="91"/>
      <c r="AF49" s="87">
        <v>-9.7419785800000325E-3</v>
      </c>
      <c r="AG49" s="85">
        <v>2.9180416666667597E-3</v>
      </c>
      <c r="AH49" s="91"/>
      <c r="AI49" s="91"/>
      <c r="AJ49" s="91"/>
      <c r="AK49" s="91"/>
      <c r="AL49" s="87"/>
      <c r="AM49" s="84">
        <v>1.5031208333333268E-2</v>
      </c>
      <c r="AN49" s="91"/>
      <c r="AO49" s="91">
        <v>-5.7977825861710297E-3</v>
      </c>
      <c r="AP49" s="87">
        <v>-9.1651632653061421E-3</v>
      </c>
      <c r="AQ49" s="84"/>
      <c r="AR49" s="91"/>
      <c r="AS49" s="91"/>
      <c r="AT49" s="87"/>
      <c r="AU49" s="91"/>
      <c r="AV49" s="95"/>
      <c r="AW49" s="95"/>
      <c r="AX49" s="95"/>
      <c r="AY49" s="95"/>
      <c r="AZ49" s="95"/>
      <c r="BA49" s="95"/>
      <c r="BB49" s="95"/>
      <c r="BC49" s="95"/>
      <c r="BD49" s="95"/>
      <c r="BE49" s="95"/>
      <c r="BF49" s="95"/>
      <c r="BG49" s="95"/>
      <c r="BH49" s="95"/>
      <c r="BI49" s="95"/>
      <c r="BJ49" s="95"/>
      <c r="BK49" s="95"/>
      <c r="BL49" s="95"/>
      <c r="BM49" s="95"/>
      <c r="BN49" s="95"/>
      <c r="BO49" s="95"/>
      <c r="BP49" s="95"/>
      <c r="BQ49" s="95"/>
    </row>
    <row r="50" spans="1:69" s="95" customFormat="1" ht="11.25">
      <c r="A50" s="7">
        <v>32720</v>
      </c>
      <c r="B50" s="84"/>
      <c r="C50" s="87"/>
      <c r="D50" s="84"/>
      <c r="E50" s="91"/>
      <c r="F50" s="91"/>
      <c r="G50" s="91"/>
      <c r="H50" s="91"/>
      <c r="I50" s="91"/>
      <c r="J50" s="91"/>
      <c r="K50" s="91"/>
      <c r="L50" s="187">
        <v>6.4608345849173299E-2</v>
      </c>
      <c r="M50" s="84"/>
      <c r="N50" s="91"/>
      <c r="O50" s="87"/>
      <c r="P50" s="84"/>
      <c r="Q50" s="90">
        <v>2.9810799999999915E-2</v>
      </c>
      <c r="R50" s="90">
        <v>4.2474254999999905E-2</v>
      </c>
      <c r="S50" s="90">
        <v>2.9504919999999935E-2</v>
      </c>
      <c r="T50" s="90">
        <v>1.8713299999999933E-2</v>
      </c>
      <c r="U50" s="90">
        <v>3.1612799999999996E-2</v>
      </c>
      <c r="V50" s="90">
        <v>3.5756860000000001E-2</v>
      </c>
      <c r="W50" s="90">
        <v>2.0730130000000013E-2</v>
      </c>
      <c r="X50" s="90">
        <v>3.1003647999999995E-2</v>
      </c>
      <c r="Y50" s="90">
        <v>5.8488305000000018E-2</v>
      </c>
      <c r="Z50" s="87"/>
      <c r="AA50" s="84"/>
      <c r="AB50" s="91"/>
      <c r="AC50" s="91">
        <v>6.9000015258700031E-2</v>
      </c>
      <c r="AD50" s="91"/>
      <c r="AE50" s="91"/>
      <c r="AF50" s="87">
        <v>8.0409298800000029E-2</v>
      </c>
      <c r="AG50" s="85">
        <v>4.7603604166666758E-2</v>
      </c>
      <c r="AH50" s="91"/>
      <c r="AI50" s="91"/>
      <c r="AJ50" s="91"/>
      <c r="AK50" s="91"/>
      <c r="AL50" s="87"/>
      <c r="AM50" s="84">
        <v>7.1394708333333279E-2</v>
      </c>
      <c r="AN50" s="91"/>
      <c r="AO50" s="91">
        <v>9.8790677035296426E-2</v>
      </c>
      <c r="AP50" s="87">
        <v>8.074085714285717E-2</v>
      </c>
      <c r="AQ50" s="84"/>
      <c r="AR50" s="91"/>
      <c r="AS50" s="91"/>
      <c r="AT50" s="87"/>
      <c r="AU50" s="91"/>
    </row>
    <row r="51" spans="1:69" s="95" customFormat="1" ht="11.25">
      <c r="A51" s="7">
        <v>32751</v>
      </c>
      <c r="B51" s="84"/>
      <c r="C51" s="87"/>
      <c r="D51" s="84"/>
      <c r="E51" s="91"/>
      <c r="F51" s="91"/>
      <c r="G51" s="91"/>
      <c r="H51" s="91"/>
      <c r="I51" s="91"/>
      <c r="J51" s="91"/>
      <c r="K51" s="91"/>
      <c r="L51" s="187">
        <v>2.3824160099029434E-2</v>
      </c>
      <c r="M51" s="84"/>
      <c r="N51" s="91"/>
      <c r="O51" s="87"/>
      <c r="P51" s="84"/>
      <c r="Q51" s="90">
        <v>4.205747999999998E-2</v>
      </c>
      <c r="R51" s="90">
        <v>4.0883819999999904E-2</v>
      </c>
      <c r="S51" s="90">
        <v>2.1979739999999914E-2</v>
      </c>
      <c r="T51" s="90">
        <v>2.8693920000000039E-2</v>
      </c>
      <c r="U51" s="90">
        <v>2.8437040000000025E-2</v>
      </c>
      <c r="V51" s="90">
        <v>2.9380479999999931E-2</v>
      </c>
      <c r="W51" s="90">
        <v>2.4443545000000011E-2</v>
      </c>
      <c r="X51" s="90">
        <v>2.3489472999999927E-2</v>
      </c>
      <c r="Y51" s="90">
        <v>4.0190756000000105E-2</v>
      </c>
      <c r="Z51" s="87"/>
      <c r="AA51" s="84"/>
      <c r="AB51" s="91"/>
      <c r="AC51" s="91">
        <v>2.8999977661363863E-2</v>
      </c>
      <c r="AD51" s="91"/>
      <c r="AE51" s="91"/>
      <c r="AF51" s="87">
        <v>4.0754097440000026E-2</v>
      </c>
      <c r="AG51" s="85">
        <v>-5.5200625000000336E-3</v>
      </c>
      <c r="AH51" s="91"/>
      <c r="AI51" s="91"/>
      <c r="AJ51" s="91"/>
      <c r="AK51" s="91"/>
      <c r="AL51" s="87"/>
      <c r="AM51" s="84">
        <v>-1.5395918367344663E-4</v>
      </c>
      <c r="AN51" s="91"/>
      <c r="AO51" s="91">
        <v>6.6024837774389944E-3</v>
      </c>
      <c r="AP51" s="87">
        <v>2.5361897959183644E-2</v>
      </c>
      <c r="AQ51" s="84"/>
      <c r="AR51" s="91"/>
      <c r="AS51" s="91"/>
      <c r="AT51" s="87"/>
      <c r="AU51" s="91"/>
    </row>
    <row r="52" spans="1:69" s="95" customFormat="1" ht="11.25">
      <c r="A52" s="7">
        <v>32780</v>
      </c>
      <c r="B52" s="84"/>
      <c r="C52" s="87"/>
      <c r="D52" s="84"/>
      <c r="E52" s="91"/>
      <c r="F52" s="91"/>
      <c r="G52" s="91"/>
      <c r="H52" s="91"/>
      <c r="I52" s="91"/>
      <c r="J52" s="91"/>
      <c r="K52" s="91"/>
      <c r="L52" s="187">
        <v>-3.9336153847830624E-2</v>
      </c>
      <c r="M52" s="84"/>
      <c r="N52" s="91"/>
      <c r="O52" s="87"/>
      <c r="P52" s="84"/>
      <c r="Q52" s="90">
        <v>-5.2968660000000001E-2</v>
      </c>
      <c r="R52" s="90">
        <v>-6.3607039999999948E-2</v>
      </c>
      <c r="S52" s="90">
        <v>-5.9464680000000159E-2</v>
      </c>
      <c r="T52" s="90">
        <v>-5.2342980000000039E-2</v>
      </c>
      <c r="U52" s="90">
        <v>-5.6298159999999875E-2</v>
      </c>
      <c r="V52" s="90">
        <v>-5.532166000000005E-2</v>
      </c>
      <c r="W52" s="90">
        <v>-4.8549162000000035E-2</v>
      </c>
      <c r="X52" s="90">
        <v>-4.5244788999999952E-2</v>
      </c>
      <c r="Y52" s="90">
        <v>-3.8422120999999976E-2</v>
      </c>
      <c r="Z52" s="87"/>
      <c r="AA52" s="84"/>
      <c r="AB52" s="91"/>
      <c r="AC52" s="91">
        <v>-2.8999996046535581E-2</v>
      </c>
      <c r="AD52" s="91"/>
      <c r="AE52" s="91"/>
      <c r="AF52" s="87">
        <v>-5.0758122540000006E-2</v>
      </c>
      <c r="AG52" s="85">
        <v>-3.1265854166666607E-2</v>
      </c>
      <c r="AH52" s="91"/>
      <c r="AI52" s="91"/>
      <c r="AJ52" s="91"/>
      <c r="AK52" s="91"/>
      <c r="AL52" s="87"/>
      <c r="AM52" s="84">
        <v>3.0576600000000731E-3</v>
      </c>
      <c r="AN52" s="91"/>
      <c r="AO52" s="91">
        <v>2.2128059715031956E-3</v>
      </c>
      <c r="AP52" s="87">
        <v>-4.645144000000001E-2</v>
      </c>
      <c r="AQ52" s="84"/>
      <c r="AR52" s="91"/>
      <c r="AS52" s="91"/>
      <c r="AT52" s="87"/>
      <c r="AU52" s="91"/>
    </row>
    <row r="53" spans="1:69" s="95" customFormat="1" ht="11.25">
      <c r="A53" s="7">
        <v>32812</v>
      </c>
      <c r="B53" s="84"/>
      <c r="C53" s="87"/>
      <c r="D53" s="84"/>
      <c r="E53" s="91"/>
      <c r="F53" s="91"/>
      <c r="G53" s="91"/>
      <c r="H53" s="91"/>
      <c r="I53" s="91"/>
      <c r="J53" s="91"/>
      <c r="K53" s="91"/>
      <c r="L53" s="187">
        <v>-0.13081912401744311</v>
      </c>
      <c r="M53" s="84"/>
      <c r="N53" s="91"/>
      <c r="O53" s="87"/>
      <c r="P53" s="84"/>
      <c r="Q53" s="90">
        <v>-9.5681400000000028E-2</v>
      </c>
      <c r="R53" s="90">
        <v>-0.10493660800000004</v>
      </c>
      <c r="S53" s="90">
        <v>-0.10600673999999999</v>
      </c>
      <c r="T53" s="90">
        <v>-0.10147793999999999</v>
      </c>
      <c r="U53" s="90">
        <v>-0.10224102000000002</v>
      </c>
      <c r="V53" s="90">
        <v>-0.11011789999999999</v>
      </c>
      <c r="W53" s="90">
        <v>-9.3671104999999977E-2</v>
      </c>
      <c r="X53" s="90">
        <v>-0.111215964</v>
      </c>
      <c r="Y53" s="90">
        <v>-3.8593509999999998E-2</v>
      </c>
      <c r="Z53" s="87"/>
      <c r="AA53" s="84"/>
      <c r="AB53" s="91"/>
      <c r="AC53" s="91">
        <v>-4.4000016285991483E-2</v>
      </c>
      <c r="AD53" s="91"/>
      <c r="AE53" s="91"/>
      <c r="AF53" s="87">
        <v>-8.1657735000000176E-2</v>
      </c>
      <c r="AG53" s="85">
        <v>-7.0268645833333365E-2</v>
      </c>
      <c r="AH53" s="91"/>
      <c r="AI53" s="91"/>
      <c r="AJ53" s="91"/>
      <c r="AK53" s="91"/>
      <c r="AL53" s="87"/>
      <c r="AM53" s="84">
        <v>4.2539600000000011E-3</v>
      </c>
      <c r="AN53" s="91"/>
      <c r="AO53" s="91">
        <v>-8.8023826993745002E-3</v>
      </c>
      <c r="AP53" s="87">
        <v>-6.3735367346938743E-2</v>
      </c>
      <c r="AQ53" s="84"/>
      <c r="AR53" s="91"/>
      <c r="AS53" s="91"/>
      <c r="AT53" s="87"/>
      <c r="AU53" s="91"/>
    </row>
    <row r="54" spans="1:69" s="95" customFormat="1" ht="11.25">
      <c r="A54" s="7">
        <v>32842</v>
      </c>
      <c r="B54" s="84"/>
      <c r="C54" s="87"/>
      <c r="D54" s="84"/>
      <c r="E54" s="91"/>
      <c r="F54" s="91"/>
      <c r="G54" s="91"/>
      <c r="H54" s="91"/>
      <c r="I54" s="91"/>
      <c r="J54" s="91"/>
      <c r="K54" s="91"/>
      <c r="L54" s="187">
        <v>-4.8475807734896792E-3</v>
      </c>
      <c r="M54" s="84"/>
      <c r="N54" s="91"/>
      <c r="O54" s="87"/>
      <c r="P54" s="84"/>
      <c r="Q54" s="90">
        <v>-2.5956000000000312E-3</v>
      </c>
      <c r="R54" s="90">
        <v>-1.4593120000000015E-2</v>
      </c>
      <c r="S54" s="90">
        <v>-2.1936600000000972E-3</v>
      </c>
      <c r="T54" s="90">
        <v>-1.487510000000003E-2</v>
      </c>
      <c r="U54" s="90">
        <v>-5.3370999999999835E-3</v>
      </c>
      <c r="V54" s="90">
        <v>1.4355839999999898E-2</v>
      </c>
      <c r="W54" s="90">
        <v>-2.4909422000000125E-2</v>
      </c>
      <c r="X54" s="90">
        <v>-8.8249360000000054E-3</v>
      </c>
      <c r="Y54" s="90">
        <v>6.4421820000000185E-3</v>
      </c>
      <c r="Z54" s="87"/>
      <c r="AA54" s="84"/>
      <c r="AB54" s="91"/>
      <c r="AC54" s="91">
        <v>-1.0000133742958939E-3</v>
      </c>
      <c r="AD54" s="91"/>
      <c r="AE54" s="91"/>
      <c r="AF54" s="87">
        <v>-1.4600257080000123E-2</v>
      </c>
      <c r="AG54" s="85">
        <v>1.6413187499999982E-2</v>
      </c>
      <c r="AH54" s="91"/>
      <c r="AI54" s="91"/>
      <c r="AJ54" s="91"/>
      <c r="AK54" s="91"/>
      <c r="AL54" s="87"/>
      <c r="AM54" s="84">
        <v>2.6589919999999934E-2</v>
      </c>
      <c r="AN54" s="91"/>
      <c r="AO54" s="91">
        <v>2.0773158779850753E-2</v>
      </c>
      <c r="AP54" s="87">
        <v>6.551399999999985E-3</v>
      </c>
      <c r="AQ54" s="84"/>
      <c r="AR54" s="91"/>
      <c r="AS54" s="91"/>
      <c r="AT54" s="87"/>
      <c r="AU54" s="91"/>
    </row>
    <row r="55" spans="1:69" s="95" customFormat="1" ht="11.25">
      <c r="A55" s="7">
        <v>32871</v>
      </c>
      <c r="B55" s="84"/>
      <c r="C55" s="87"/>
      <c r="D55" s="84"/>
      <c r="E55" s="91"/>
      <c r="F55" s="91"/>
      <c r="G55" s="91"/>
      <c r="H55" s="91"/>
      <c r="I55" s="91"/>
      <c r="J55" s="91"/>
      <c r="K55" s="91"/>
      <c r="L55" s="187">
        <v>3.3044424738202238E-3</v>
      </c>
      <c r="M55" s="84"/>
      <c r="N55" s="91"/>
      <c r="O55" s="87"/>
      <c r="P55" s="84"/>
      <c r="Q55" s="90">
        <v>1.116800000000584E-4</v>
      </c>
      <c r="R55" s="90">
        <v>-2.0616399999999757E-3</v>
      </c>
      <c r="S55" s="90">
        <v>-1.0863419999999846E-2</v>
      </c>
      <c r="T55" s="90">
        <v>3.9465800000000328E-3</v>
      </c>
      <c r="U55" s="90">
        <v>3.6925999999999348E-3</v>
      </c>
      <c r="V55" s="90">
        <v>-1.751855999999985E-2</v>
      </c>
      <c r="W55" s="90">
        <v>-3.5960999999995469E-4</v>
      </c>
      <c r="X55" s="90">
        <v>-8.2017300000003512E-4</v>
      </c>
      <c r="Y55" s="90">
        <v>2.0891844000000104E-2</v>
      </c>
      <c r="Z55" s="87"/>
      <c r="AA55" s="84"/>
      <c r="AB55" s="91"/>
      <c r="AC55" s="91">
        <v>1.3000023858570353E-2</v>
      </c>
      <c r="AD55" s="91"/>
      <c r="AE55" s="91"/>
      <c r="AF55" s="87">
        <v>-1.2526586659999839E-2</v>
      </c>
      <c r="AG55" s="85">
        <v>8.8005416666667724E-3</v>
      </c>
      <c r="AH55" s="91"/>
      <c r="AI55" s="91"/>
      <c r="AJ55" s="91"/>
      <c r="AK55" s="91"/>
      <c r="AL55" s="87"/>
      <c r="AM55" s="84">
        <v>5.162037999999991E-2</v>
      </c>
      <c r="AN55" s="91"/>
      <c r="AO55" s="91">
        <v>3.8880357742309579E-2</v>
      </c>
      <c r="AP55" s="87">
        <v>8.3881199999999989E-3</v>
      </c>
      <c r="AQ55" s="84"/>
      <c r="AR55" s="91"/>
      <c r="AS55" s="91"/>
      <c r="AT55" s="87"/>
      <c r="AU55" s="91"/>
    </row>
    <row r="56" spans="1:69" s="95" customFormat="1" ht="11.25">
      <c r="A56" s="7">
        <v>32904</v>
      </c>
      <c r="B56" s="84"/>
      <c r="C56" s="87"/>
      <c r="D56" s="84"/>
      <c r="E56" s="91"/>
      <c r="F56" s="91"/>
      <c r="G56" s="91"/>
      <c r="H56" s="91"/>
      <c r="I56" s="91"/>
      <c r="J56" s="91"/>
      <c r="K56" s="91"/>
      <c r="L56" s="187">
        <v>-9.4152394202020373E-2</v>
      </c>
      <c r="M56" s="84"/>
      <c r="N56" s="91"/>
      <c r="O56" s="87"/>
      <c r="P56" s="84"/>
      <c r="Q56" s="90">
        <v>-0.13782146000000017</v>
      </c>
      <c r="R56" s="90">
        <v>-0.10730264</v>
      </c>
      <c r="S56" s="90">
        <v>-0.13679094000000003</v>
      </c>
      <c r="T56" s="90">
        <v>-0.11059755999999987</v>
      </c>
      <c r="U56" s="90">
        <v>-0.11576503999999999</v>
      </c>
      <c r="V56" s="90">
        <v>-0.12818046000000016</v>
      </c>
      <c r="W56" s="90">
        <v>-0.10574141499999989</v>
      </c>
      <c r="X56" s="90">
        <v>-0.12957403300000003</v>
      </c>
      <c r="Y56" s="90">
        <v>-5.5347723000000015E-2</v>
      </c>
      <c r="Z56" s="87"/>
      <c r="AA56" s="84"/>
      <c r="AB56" s="91"/>
      <c r="AC56" s="91">
        <v>-7.4000020525253341E-2</v>
      </c>
      <c r="AD56" s="91"/>
      <c r="AE56" s="91"/>
      <c r="AF56" s="87">
        <v>-0.10575746881999992</v>
      </c>
      <c r="AG56" s="85">
        <v>-9.3474875000000068E-2</v>
      </c>
      <c r="AH56" s="91"/>
      <c r="AI56" s="91"/>
      <c r="AJ56" s="91"/>
      <c r="AK56" s="91"/>
      <c r="AL56" s="87"/>
      <c r="AM56" s="84">
        <v>-5.2330399999999999E-2</v>
      </c>
      <c r="AN56" s="91"/>
      <c r="AO56" s="91">
        <v>-8.2569656733310515E-2</v>
      </c>
      <c r="AP56" s="87">
        <v>-8.7689220000000012E-2</v>
      </c>
      <c r="AQ56" s="84"/>
      <c r="AR56" s="91"/>
      <c r="AS56" s="91"/>
      <c r="AT56" s="87"/>
      <c r="AU56" s="91"/>
    </row>
    <row r="57" spans="1:69" s="95" customFormat="1" ht="11.25">
      <c r="A57" s="7">
        <v>32932</v>
      </c>
      <c r="B57" s="84"/>
      <c r="C57" s="87"/>
      <c r="D57" s="84"/>
      <c r="E57" s="91"/>
      <c r="F57" s="91"/>
      <c r="G57" s="91"/>
      <c r="H57" s="91"/>
      <c r="I57" s="91"/>
      <c r="J57" s="91"/>
      <c r="K57" s="91"/>
      <c r="L57" s="187">
        <v>9.4222379393047451E-3</v>
      </c>
      <c r="M57" s="84"/>
      <c r="N57" s="91"/>
      <c r="O57" s="87"/>
      <c r="P57" s="84"/>
      <c r="Q57" s="90">
        <v>6.7662600000000239E-3</v>
      </c>
      <c r="R57" s="90">
        <v>9.425940000000077E-3</v>
      </c>
      <c r="S57" s="90">
        <v>1.8587780000000054E-2</v>
      </c>
      <c r="T57" s="90">
        <v>1.8240459999999903E-2</v>
      </c>
      <c r="U57" s="90">
        <v>2.3039580000000059E-2</v>
      </c>
      <c r="V57" s="90">
        <v>2.3863659999999953E-2</v>
      </c>
      <c r="W57" s="90">
        <v>4.0236879999999697E-3</v>
      </c>
      <c r="X57" s="90">
        <v>2.8787002000000061E-2</v>
      </c>
      <c r="Y57" s="90">
        <v>8.8629920000000695E-3</v>
      </c>
      <c r="Z57" s="87"/>
      <c r="AA57" s="84"/>
      <c r="AB57" s="91"/>
      <c r="AC57" s="91">
        <v>1.200002104931075E-2</v>
      </c>
      <c r="AD57" s="91"/>
      <c r="AE57" s="91"/>
      <c r="AF57" s="87">
        <v>6.4826344489796739E-3</v>
      </c>
      <c r="AG57" s="85">
        <v>1.5402479166666705E-2</v>
      </c>
      <c r="AH57" s="91"/>
      <c r="AI57" s="91"/>
      <c r="AJ57" s="91"/>
      <c r="AK57" s="91"/>
      <c r="AL57" s="87"/>
      <c r="AM57" s="84">
        <v>2.0321199999999706E-3</v>
      </c>
      <c r="AN57" s="91"/>
      <c r="AO57" s="91">
        <v>-4.9151595433551964E-3</v>
      </c>
      <c r="AP57" s="87">
        <v>1.758273999999993E-2</v>
      </c>
      <c r="AQ57" s="84"/>
      <c r="AR57" s="91"/>
      <c r="AS57" s="91"/>
      <c r="AT57" s="87"/>
      <c r="AU57" s="91"/>
    </row>
    <row r="58" spans="1:69" s="95" customFormat="1" ht="11.25">
      <c r="A58" s="7">
        <v>32962</v>
      </c>
      <c r="B58" s="84"/>
      <c r="C58" s="87"/>
      <c r="D58" s="84"/>
      <c r="E58" s="91"/>
      <c r="F58" s="91"/>
      <c r="G58" s="91"/>
      <c r="H58" s="91"/>
      <c r="I58" s="91"/>
      <c r="J58" s="91"/>
      <c r="K58" s="91"/>
      <c r="L58" s="187">
        <v>5.6267699400583959E-2</v>
      </c>
      <c r="M58" s="84"/>
      <c r="N58" s="91"/>
      <c r="O58" s="87"/>
      <c r="P58" s="84"/>
      <c r="Q58" s="90">
        <v>5.7121760000000021E-2</v>
      </c>
      <c r="R58" s="90">
        <v>5.3140600000000093E-2</v>
      </c>
      <c r="S58" s="90">
        <v>5.6874660000000077E-2</v>
      </c>
      <c r="T58" s="90">
        <v>6.0017399999999999E-2</v>
      </c>
      <c r="U58" s="90">
        <v>5.6473180000000012E-2</v>
      </c>
      <c r="V58" s="90">
        <v>6.6703340000000111E-2</v>
      </c>
      <c r="W58" s="90">
        <v>4.5929882999999894E-2</v>
      </c>
      <c r="X58" s="90">
        <v>5.7139768999999951E-2</v>
      </c>
      <c r="Y58" s="90">
        <v>3.4362232999999964E-2</v>
      </c>
      <c r="Z58" s="87"/>
      <c r="AA58" s="84"/>
      <c r="AB58" s="91"/>
      <c r="AC58" s="91">
        <v>8.0000113452984856E-3</v>
      </c>
      <c r="AD58" s="91"/>
      <c r="AE58" s="91"/>
      <c r="AF58" s="87">
        <v>3.0858824859999912E-2</v>
      </c>
      <c r="AG58" s="85">
        <v>3.0932062500000024E-2</v>
      </c>
      <c r="AH58" s="91"/>
      <c r="AI58" s="91"/>
      <c r="AJ58" s="91"/>
      <c r="AK58" s="91"/>
      <c r="AL58" s="87"/>
      <c r="AM58" s="84">
        <v>-1.7603918367346982E-2</v>
      </c>
      <c r="AN58" s="91"/>
      <c r="AO58" s="91">
        <v>1.9899049848318029E-2</v>
      </c>
      <c r="AP58" s="87">
        <v>2.4581918367347022E-2</v>
      </c>
      <c r="AQ58" s="84"/>
      <c r="AR58" s="91"/>
      <c r="AS58" s="91"/>
      <c r="AT58" s="87"/>
      <c r="AU58" s="91"/>
    </row>
    <row r="59" spans="1:69" s="95" customFormat="1" ht="11.25">
      <c r="A59" s="7">
        <v>32993</v>
      </c>
      <c r="B59" s="84"/>
      <c r="C59" s="87"/>
      <c r="D59" s="84"/>
      <c r="E59" s="91"/>
      <c r="F59" s="91"/>
      <c r="G59" s="91"/>
      <c r="H59" s="91"/>
      <c r="I59" s="91"/>
      <c r="J59" s="91"/>
      <c r="K59" s="91"/>
      <c r="L59" s="187">
        <v>-7.2225939955030127E-2</v>
      </c>
      <c r="M59" s="84"/>
      <c r="N59" s="91"/>
      <c r="O59" s="87"/>
      <c r="P59" s="84"/>
      <c r="Q59" s="90">
        <v>-6.1601400000000028E-2</v>
      </c>
      <c r="R59" s="90">
        <v>-6.1943039999999838E-2</v>
      </c>
      <c r="S59" s="90">
        <v>-5.2176160000000027E-2</v>
      </c>
      <c r="T59" s="90">
        <v>-5.478326E-2</v>
      </c>
      <c r="U59" s="90">
        <v>-5.0918620000000026E-2</v>
      </c>
      <c r="V59" s="90">
        <v>-3.7247739999999974E-2</v>
      </c>
      <c r="W59" s="90">
        <v>-5.9113398000000039E-2</v>
      </c>
      <c r="X59" s="90">
        <v>-5.0205709999999959E-2</v>
      </c>
      <c r="Y59" s="90">
        <v>-6.4023562999999895E-2</v>
      </c>
      <c r="Z59" s="87"/>
      <c r="AA59" s="84"/>
      <c r="AB59" s="91"/>
      <c r="AC59" s="91">
        <v>-4.2000005940273755E-2</v>
      </c>
      <c r="AD59" s="91"/>
      <c r="AE59" s="91"/>
      <c r="AF59" s="87">
        <v>-5.0105603219999906E-2</v>
      </c>
      <c r="AG59" s="85">
        <v>-6.0030000000000028E-2</v>
      </c>
      <c r="AH59" s="91"/>
      <c r="AI59" s="91"/>
      <c r="AJ59" s="91"/>
      <c r="AK59" s="91"/>
      <c r="AL59" s="87"/>
      <c r="AM59" s="84">
        <v>-5.1184959183673495E-2</v>
      </c>
      <c r="AN59" s="91"/>
      <c r="AO59" s="91">
        <v>-4.340702082429615E-2</v>
      </c>
      <c r="AP59" s="87">
        <v>-5.706924489795917E-2</v>
      </c>
      <c r="AQ59" s="84"/>
      <c r="AR59" s="91"/>
      <c r="AS59" s="91"/>
      <c r="AT59" s="87"/>
      <c r="AU59" s="91"/>
    </row>
    <row r="60" spans="1:69" s="95" customFormat="1" ht="11.25">
      <c r="A60" s="7">
        <v>33024</v>
      </c>
      <c r="B60" s="84"/>
      <c r="C60" s="87"/>
      <c r="D60" s="84"/>
      <c r="E60" s="91"/>
      <c r="F60" s="91"/>
      <c r="G60" s="91"/>
      <c r="H60" s="91"/>
      <c r="I60" s="91"/>
      <c r="J60" s="91"/>
      <c r="K60" s="91"/>
      <c r="L60" s="187">
        <v>6.776829428142972E-2</v>
      </c>
      <c r="M60" s="84"/>
      <c r="N60" s="91"/>
      <c r="O60" s="87"/>
      <c r="P60" s="84"/>
      <c r="Q60" s="90">
        <v>0.10279851999999989</v>
      </c>
      <c r="R60" s="90">
        <v>6.8526059999999944E-2</v>
      </c>
      <c r="S60" s="90">
        <v>7.1242019999999906E-2</v>
      </c>
      <c r="T60" s="90">
        <v>4.6032159999999989E-2</v>
      </c>
      <c r="U60" s="90">
        <v>6.0691519999999999E-2</v>
      </c>
      <c r="V60" s="90">
        <v>0.12221539999999997</v>
      </c>
      <c r="W60" s="90">
        <v>5.5891369000000024E-2</v>
      </c>
      <c r="X60" s="90">
        <v>7.5127173000000047E-2</v>
      </c>
      <c r="Y60" s="90">
        <v>6.2425014000000001E-2</v>
      </c>
      <c r="Z60" s="87"/>
      <c r="AA60" s="84"/>
      <c r="AB60" s="91"/>
      <c r="AC60" s="91">
        <v>8.1000039733418072E-2</v>
      </c>
      <c r="AD60" s="91"/>
      <c r="AE60" s="91"/>
      <c r="AF60" s="87">
        <v>7.0426150699999912E-2</v>
      </c>
      <c r="AG60" s="85">
        <v>9.918795833333327E-2</v>
      </c>
      <c r="AH60" s="91"/>
      <c r="AI60" s="91"/>
      <c r="AJ60" s="91"/>
      <c r="AK60" s="91"/>
      <c r="AL60" s="87"/>
      <c r="AM60" s="84">
        <v>5.7799469387755043E-2</v>
      </c>
      <c r="AN60" s="91"/>
      <c r="AO60" s="91">
        <v>0.1107656973249771</v>
      </c>
      <c r="AP60" s="87">
        <v>8.2981160000000109E-2</v>
      </c>
      <c r="AQ60" s="84"/>
      <c r="AR60" s="91"/>
      <c r="AS60" s="91"/>
      <c r="AT60" s="87"/>
      <c r="AU60" s="91"/>
    </row>
    <row r="61" spans="1:69" s="95" customFormat="1" ht="11.25">
      <c r="A61" s="7">
        <v>33053</v>
      </c>
      <c r="B61" s="84"/>
      <c r="C61" s="87"/>
      <c r="D61" s="84"/>
      <c r="E61" s="91"/>
      <c r="F61" s="91"/>
      <c r="G61" s="91"/>
      <c r="H61" s="91"/>
      <c r="I61" s="91"/>
      <c r="J61" s="91"/>
      <c r="K61" s="91"/>
      <c r="L61" s="187">
        <v>-2.9384312902178022E-2</v>
      </c>
      <c r="M61" s="84"/>
      <c r="N61" s="91"/>
      <c r="O61" s="87"/>
      <c r="P61" s="84"/>
      <c r="Q61" s="90">
        <v>-4.6798220000000001E-2</v>
      </c>
      <c r="R61" s="90">
        <v>-6.020049999999999E-2</v>
      </c>
      <c r="S61" s="90">
        <v>-5.8992779999999967E-2</v>
      </c>
      <c r="T61" s="90">
        <v>-3.7165400000000015E-2</v>
      </c>
      <c r="U61" s="90">
        <v>-5.4854199999999853E-2</v>
      </c>
      <c r="V61" s="90">
        <v>-2.761760000000002E-2</v>
      </c>
      <c r="W61" s="90">
        <v>-4.1073966999999989E-2</v>
      </c>
      <c r="X61" s="90">
        <v>-4.2937153999999866E-2</v>
      </c>
      <c r="Y61" s="90">
        <v>-2.8574513999999995E-2</v>
      </c>
      <c r="Z61" s="87"/>
      <c r="AA61" s="84"/>
      <c r="AB61" s="91"/>
      <c r="AC61" s="91">
        <v>-3.0000006037944837E-2</v>
      </c>
      <c r="AD61" s="91"/>
      <c r="AE61" s="91"/>
      <c r="AF61" s="87">
        <v>-3.8329303280000171E-2</v>
      </c>
      <c r="AG61" s="85">
        <v>-2.4130854166666715E-2</v>
      </c>
      <c r="AH61" s="91"/>
      <c r="AI61" s="91"/>
      <c r="AJ61" s="91"/>
      <c r="AK61" s="91"/>
      <c r="AL61" s="87"/>
      <c r="AM61" s="84">
        <v>-9.6971020408163078E-3</v>
      </c>
      <c r="AN61" s="91"/>
      <c r="AO61" s="91">
        <v>1.73734945239441E-2</v>
      </c>
      <c r="AP61" s="87">
        <v>-2.7200265306122295E-2</v>
      </c>
      <c r="AQ61" s="84"/>
      <c r="AR61" s="91"/>
      <c r="AS61" s="91"/>
      <c r="AT61" s="87"/>
      <c r="AU61" s="91"/>
    </row>
    <row r="62" spans="1:69" s="95" customFormat="1" ht="11.25">
      <c r="A62" s="7">
        <v>33085</v>
      </c>
      <c r="B62" s="84"/>
      <c r="C62" s="87"/>
      <c r="D62" s="84"/>
      <c r="E62" s="91"/>
      <c r="F62" s="91"/>
      <c r="G62" s="91"/>
      <c r="H62" s="91"/>
      <c r="I62" s="91"/>
      <c r="J62" s="91"/>
      <c r="K62" s="91"/>
      <c r="L62" s="187">
        <v>-6.1931009973798412E-2</v>
      </c>
      <c r="M62" s="84"/>
      <c r="N62" s="91"/>
      <c r="O62" s="87"/>
      <c r="P62" s="84"/>
      <c r="Q62" s="90">
        <v>-5.1651000000000002E-2</v>
      </c>
      <c r="R62" s="90">
        <v>-7.8173460000000139E-2</v>
      </c>
      <c r="S62" s="90">
        <v>-7.0508279999999979E-2</v>
      </c>
      <c r="T62" s="90">
        <v>-9.6094679999999988E-2</v>
      </c>
      <c r="U62" s="90">
        <v>-8.5747539999999844E-2</v>
      </c>
      <c r="V62" s="90">
        <v>-6.521360800000009E-2</v>
      </c>
      <c r="W62" s="90">
        <v>-9.0527083000000008E-2</v>
      </c>
      <c r="X62" s="90">
        <v>-7.4896182000000033E-2</v>
      </c>
      <c r="Y62" s="90">
        <v>-6.2243456000000141E-2</v>
      </c>
      <c r="Z62" s="87"/>
      <c r="AA62" s="84"/>
      <c r="AB62" s="91"/>
      <c r="AC62" s="91">
        <v>9.9105351860262481E-4</v>
      </c>
      <c r="AD62" s="91"/>
      <c r="AE62" s="91"/>
      <c r="AF62" s="87">
        <v>-1.9752971139999964E-2</v>
      </c>
      <c r="AG62" s="85">
        <v>-5.5934916666666723E-2</v>
      </c>
      <c r="AH62" s="91"/>
      <c r="AI62" s="91"/>
      <c r="AJ62" s="91"/>
      <c r="AK62" s="91"/>
      <c r="AL62" s="87"/>
      <c r="AM62" s="84">
        <v>2.1224612244898022E-2</v>
      </c>
      <c r="AN62" s="91"/>
      <c r="AO62" s="91">
        <v>-1.5202583691169447E-2</v>
      </c>
      <c r="AP62" s="87">
        <v>-2.8914693877551079E-2</v>
      </c>
      <c r="AQ62" s="84"/>
      <c r="AR62" s="91"/>
      <c r="AS62" s="91"/>
      <c r="AT62" s="87"/>
      <c r="AU62" s="91"/>
    </row>
    <row r="63" spans="1:69" s="95" customFormat="1" ht="11.25">
      <c r="A63" s="7">
        <v>33116</v>
      </c>
      <c r="B63" s="84"/>
      <c r="C63" s="87"/>
      <c r="D63" s="84"/>
      <c r="E63" s="91"/>
      <c r="F63" s="91"/>
      <c r="G63" s="91"/>
      <c r="H63" s="91"/>
      <c r="I63" s="91"/>
      <c r="J63" s="91"/>
      <c r="K63" s="91"/>
      <c r="L63" s="187">
        <v>-0.14432172175816094</v>
      </c>
      <c r="M63" s="84"/>
      <c r="N63" s="91"/>
      <c r="O63" s="87"/>
      <c r="P63" s="84"/>
      <c r="Q63" s="90">
        <v>-0.15320442000000001</v>
      </c>
      <c r="R63" s="90">
        <v>-0.15063727999999998</v>
      </c>
      <c r="S63" s="90">
        <v>-0.15160185999999998</v>
      </c>
      <c r="T63" s="90">
        <v>-0.15358216000000002</v>
      </c>
      <c r="U63" s="90">
        <v>-0.14075899999999997</v>
      </c>
      <c r="V63" s="90">
        <v>-0.15373853999999998</v>
      </c>
      <c r="W63" s="90">
        <v>-0.16027817499999997</v>
      </c>
      <c r="X63" s="90">
        <v>-0.13429595399999983</v>
      </c>
      <c r="Y63" s="90">
        <v>-0.13853937999999988</v>
      </c>
      <c r="Z63" s="87"/>
      <c r="AA63" s="84"/>
      <c r="AB63" s="91"/>
      <c r="AC63" s="91">
        <v>-0.10973004691825006</v>
      </c>
      <c r="AD63" s="91"/>
      <c r="AE63" s="91"/>
      <c r="AF63" s="87">
        <v>-0.10560275502000005</v>
      </c>
      <c r="AG63" s="85">
        <v>-0.13993957446808503</v>
      </c>
      <c r="AH63" s="91"/>
      <c r="AI63" s="91"/>
      <c r="AJ63" s="91"/>
      <c r="AK63" s="91"/>
      <c r="AL63" s="87"/>
      <c r="AM63" s="84">
        <v>-7.0882000000000001E-2</v>
      </c>
      <c r="AN63" s="91"/>
      <c r="AO63" s="91">
        <v>-0.11118829995393698</v>
      </c>
      <c r="AP63" s="87">
        <v>-0.1342613061224488</v>
      </c>
      <c r="AQ63" s="84"/>
      <c r="AR63" s="91"/>
      <c r="AS63" s="91"/>
      <c r="AT63" s="87"/>
      <c r="AU63" s="91"/>
    </row>
    <row r="64" spans="1:69" s="95" customFormat="1" ht="11.25">
      <c r="A64" s="7">
        <v>33144</v>
      </c>
      <c r="B64" s="84"/>
      <c r="C64" s="87"/>
      <c r="D64" s="84"/>
      <c r="E64" s="91"/>
      <c r="F64" s="91"/>
      <c r="G64" s="91"/>
      <c r="H64" s="91"/>
      <c r="I64" s="91"/>
      <c r="J64" s="91"/>
      <c r="K64" s="91"/>
      <c r="L64" s="187">
        <v>-9.0144479615347661E-2</v>
      </c>
      <c r="M64" s="84"/>
      <c r="N64" s="91"/>
      <c r="O64" s="87"/>
      <c r="P64" s="84"/>
      <c r="Q64" s="90">
        <v>-0.18704693999999999</v>
      </c>
      <c r="R64" s="90">
        <v>-0.16840434000000004</v>
      </c>
      <c r="S64" s="90">
        <v>-0.17299851999999993</v>
      </c>
      <c r="T64" s="90">
        <v>-0.16015126000000002</v>
      </c>
      <c r="U64" s="90">
        <v>-0.17642928000000002</v>
      </c>
      <c r="V64" s="90">
        <v>-0.17135065999999999</v>
      </c>
      <c r="W64" s="90">
        <v>-0.14580379199999993</v>
      </c>
      <c r="X64" s="90">
        <v>-0.15316202499999998</v>
      </c>
      <c r="Y64" s="90">
        <v>-9.3597861000000004E-2</v>
      </c>
      <c r="Z64" s="87"/>
      <c r="AA64" s="84"/>
      <c r="AB64" s="91"/>
      <c r="AC64" s="91">
        <v>-9.624623823601508E-2</v>
      </c>
      <c r="AD64" s="91"/>
      <c r="AE64" s="91"/>
      <c r="AF64" s="87">
        <v>-8.9681989040000132E-2</v>
      </c>
      <c r="AG64" s="85">
        <v>-9.9381085106382994E-2</v>
      </c>
      <c r="AH64" s="91"/>
      <c r="AI64" s="91"/>
      <c r="AJ64" s="91"/>
      <c r="AK64" s="91"/>
      <c r="AL64" s="87"/>
      <c r="AM64" s="84">
        <v>-1.4340673469387832E-2</v>
      </c>
      <c r="AN64" s="91"/>
      <c r="AO64" s="91">
        <v>-4.4304925408856555E-2</v>
      </c>
      <c r="AP64" s="87">
        <v>-8.8144408163265298E-2</v>
      </c>
      <c r="AQ64" s="84"/>
      <c r="AR64" s="91"/>
      <c r="AS64" s="91"/>
      <c r="AT64" s="87"/>
      <c r="AU64" s="91"/>
    </row>
    <row r="65" spans="1:47" s="95" customFormat="1" ht="11.25">
      <c r="A65" s="7">
        <v>33177</v>
      </c>
      <c r="B65" s="84"/>
      <c r="C65" s="87"/>
      <c r="D65" s="84"/>
      <c r="E65" s="91"/>
      <c r="F65" s="91"/>
      <c r="G65" s="91"/>
      <c r="H65" s="91"/>
      <c r="I65" s="91"/>
      <c r="J65" s="91"/>
      <c r="K65" s="91"/>
      <c r="L65" s="187">
        <v>-6.8774357114519291E-2</v>
      </c>
      <c r="M65" s="84"/>
      <c r="N65" s="91"/>
      <c r="O65" s="87"/>
      <c r="P65" s="84"/>
      <c r="Q65" s="90">
        <v>-9.1953979999999991E-2</v>
      </c>
      <c r="R65" s="90">
        <v>-9.3115979999999987E-2</v>
      </c>
      <c r="S65" s="90">
        <v>-8.6697725000000059E-2</v>
      </c>
      <c r="T65" s="90">
        <v>-9.5641080000000156E-2</v>
      </c>
      <c r="U65" s="90">
        <v>-8.3689679999999989E-2</v>
      </c>
      <c r="V65" s="90">
        <v>-8.4339700000000017E-2</v>
      </c>
      <c r="W65" s="90">
        <v>-0.11368545399999996</v>
      </c>
      <c r="X65" s="90">
        <v>-0.10330625000000004</v>
      </c>
      <c r="Y65" s="90">
        <v>-5.0628322000000003E-2</v>
      </c>
      <c r="Z65" s="87"/>
      <c r="AA65" s="84"/>
      <c r="AB65" s="91"/>
      <c r="AC65" s="91">
        <v>-4.0521774448165737E-2</v>
      </c>
      <c r="AD65" s="91"/>
      <c r="AE65" s="91"/>
      <c r="AF65" s="87">
        <v>-6.5419133400000051E-2</v>
      </c>
      <c r="AG65" s="85">
        <v>-8.9774458333333307E-2</v>
      </c>
      <c r="AH65" s="91"/>
      <c r="AI65" s="91"/>
      <c r="AJ65" s="91"/>
      <c r="AK65" s="91"/>
      <c r="AL65" s="87"/>
      <c r="AM65" s="84">
        <v>2.4151755102040706E-2</v>
      </c>
      <c r="AN65" s="91"/>
      <c r="AO65" s="91">
        <v>3.8912844136357316E-2</v>
      </c>
      <c r="AP65" s="87">
        <v>-5.4957040000000013E-2</v>
      </c>
      <c r="AQ65" s="84"/>
      <c r="AR65" s="91"/>
      <c r="AS65" s="91"/>
      <c r="AT65" s="87"/>
      <c r="AU65" s="91"/>
    </row>
    <row r="66" spans="1:47" s="95" customFormat="1" ht="11.25">
      <c r="A66" s="7">
        <v>33207</v>
      </c>
      <c r="B66" s="84"/>
      <c r="C66" s="87"/>
      <c r="D66" s="84"/>
      <c r="E66" s="91"/>
      <c r="F66" s="91"/>
      <c r="G66" s="91"/>
      <c r="H66" s="91"/>
      <c r="I66" s="91"/>
      <c r="J66" s="91"/>
      <c r="K66" s="91"/>
      <c r="L66" s="187">
        <v>9.2511024815695508E-2</v>
      </c>
      <c r="M66" s="84"/>
      <c r="N66" s="91"/>
      <c r="O66" s="87"/>
      <c r="P66" s="84"/>
      <c r="Q66" s="90">
        <v>0.1447749599999999</v>
      </c>
      <c r="R66" s="90">
        <v>0.13708929999999997</v>
      </c>
      <c r="S66" s="90">
        <v>0.14748919999999988</v>
      </c>
      <c r="T66" s="90">
        <v>0.13676996000000008</v>
      </c>
      <c r="U66" s="90">
        <v>0.14098063999999999</v>
      </c>
      <c r="V66" s="90">
        <v>0.1480105599999999</v>
      </c>
      <c r="W66" s="90">
        <v>0.1200738320000001</v>
      </c>
      <c r="X66" s="90">
        <v>0.15444787000000004</v>
      </c>
      <c r="Y66" s="90">
        <v>6.8890182000000078E-2</v>
      </c>
      <c r="Z66" s="87"/>
      <c r="AA66" s="84"/>
      <c r="AB66" s="91"/>
      <c r="AC66" s="91">
        <v>0.10809031020533455</v>
      </c>
      <c r="AD66" s="91"/>
      <c r="AE66" s="91"/>
      <c r="AF66" s="87">
        <v>7.6670588820000107E-2</v>
      </c>
      <c r="AG66" s="85">
        <v>8.3942166666666651E-2</v>
      </c>
      <c r="AH66" s="91"/>
      <c r="AI66" s="91"/>
      <c r="AJ66" s="91"/>
      <c r="AK66" s="91"/>
      <c r="AL66" s="87"/>
      <c r="AM66" s="84">
        <v>8.4845102040815856E-3</v>
      </c>
      <c r="AN66" s="91"/>
      <c r="AO66" s="91">
        <v>6.3916737961046577E-2</v>
      </c>
      <c r="AP66" s="87">
        <v>4.1555061224489709E-2</v>
      </c>
      <c r="AQ66" s="84"/>
      <c r="AR66" s="91"/>
      <c r="AS66" s="91"/>
      <c r="AT66" s="87"/>
      <c r="AU66" s="91"/>
    </row>
    <row r="67" spans="1:47" s="95" customFormat="1" ht="11.25">
      <c r="A67" s="7">
        <v>33238</v>
      </c>
      <c r="B67" s="84"/>
      <c r="C67" s="87"/>
      <c r="D67" s="84"/>
      <c r="E67" s="91"/>
      <c r="F67" s="91"/>
      <c r="G67" s="91"/>
      <c r="H67" s="91"/>
      <c r="I67" s="91"/>
      <c r="J67" s="91"/>
      <c r="K67" s="91"/>
      <c r="L67" s="187">
        <v>2.4866988990041916E-2</v>
      </c>
      <c r="M67" s="84"/>
      <c r="N67" s="91"/>
      <c r="O67" s="87"/>
      <c r="P67" s="84"/>
      <c r="Q67" s="90">
        <v>2.8158640000000013E-2</v>
      </c>
      <c r="R67" s="90">
        <v>1.8595619999999924E-2</v>
      </c>
      <c r="S67" s="90">
        <v>2.525621999999994E-2</v>
      </c>
      <c r="T67" s="90">
        <v>2.7545939999999991E-2</v>
      </c>
      <c r="U67" s="90">
        <v>2.4432919999999969E-2</v>
      </c>
      <c r="V67" s="90">
        <v>2.8850459999999911E-2</v>
      </c>
      <c r="W67" s="90">
        <v>1.2552593000000112E-2</v>
      </c>
      <c r="X67" s="90">
        <v>1.7593028000000066E-2</v>
      </c>
      <c r="Y67" s="90">
        <v>2.2538976000000099E-2</v>
      </c>
      <c r="Z67" s="87"/>
      <c r="AA67" s="84"/>
      <c r="AB67" s="91"/>
      <c r="AC67" s="91">
        <v>3.0252512425254841E-2</v>
      </c>
      <c r="AD67" s="91"/>
      <c r="AE67" s="91"/>
      <c r="AF67" s="87">
        <v>4.9079079199999986E-2</v>
      </c>
      <c r="AG67" s="85">
        <v>2.2027520833333369E-2</v>
      </c>
      <c r="AH67" s="91"/>
      <c r="AI67" s="91"/>
      <c r="AJ67" s="91"/>
      <c r="AK67" s="91"/>
      <c r="AL67" s="87"/>
      <c r="AM67" s="84">
        <v>-1.4457551020408133E-3</v>
      </c>
      <c r="AN67" s="91"/>
      <c r="AO67" s="91">
        <v>2.1936873674392787E-2</v>
      </c>
      <c r="AP67" s="87">
        <v>2.7898387755102005E-2</v>
      </c>
      <c r="AQ67" s="84"/>
      <c r="AR67" s="91"/>
      <c r="AS67" s="91"/>
      <c r="AT67" s="87"/>
      <c r="AU67" s="91"/>
    </row>
    <row r="68" spans="1:47" s="95" customFormat="1" ht="11.25">
      <c r="A68" s="7">
        <v>33269</v>
      </c>
      <c r="B68" s="84"/>
      <c r="C68" s="87"/>
      <c r="D68" s="84"/>
      <c r="E68" s="91"/>
      <c r="F68" s="91"/>
      <c r="G68" s="91"/>
      <c r="H68" s="91"/>
      <c r="I68" s="91"/>
      <c r="J68" s="91"/>
      <c r="K68" s="91"/>
      <c r="L68" s="187">
        <v>0.13293566914967103</v>
      </c>
      <c r="M68" s="84"/>
      <c r="N68" s="91"/>
      <c r="O68" s="87"/>
      <c r="P68" s="84"/>
      <c r="Q68" s="90">
        <v>0.17762839999999991</v>
      </c>
      <c r="R68" s="90">
        <v>0.21300509999999995</v>
      </c>
      <c r="S68" s="90">
        <v>0.20126193999999997</v>
      </c>
      <c r="T68" s="90">
        <v>0.1890946200000001</v>
      </c>
      <c r="U68" s="90">
        <v>0.20731290000000002</v>
      </c>
      <c r="V68" s="90">
        <v>0.1143336800000001</v>
      </c>
      <c r="W68" s="90">
        <v>0.20650535999999997</v>
      </c>
      <c r="X68" s="90">
        <v>0.14020344399999995</v>
      </c>
      <c r="Y68" s="90">
        <v>0.156714354</v>
      </c>
      <c r="Z68" s="87"/>
      <c r="AA68" s="84"/>
      <c r="AB68" s="91"/>
      <c r="AC68" s="91">
        <v>5.271673478143013E-2</v>
      </c>
      <c r="AD68" s="91"/>
      <c r="AE68" s="91"/>
      <c r="AF68" s="87">
        <v>0.16489168036000001</v>
      </c>
      <c r="AG68" s="85">
        <v>0.16480175000000008</v>
      </c>
      <c r="AH68" s="91"/>
      <c r="AI68" s="91"/>
      <c r="AJ68" s="91"/>
      <c r="AK68" s="91"/>
      <c r="AL68" s="87"/>
      <c r="AM68" s="84">
        <v>-2.9796755102040828E-2</v>
      </c>
      <c r="AN68" s="91"/>
      <c r="AO68" s="91">
        <v>5.8792656585574088E-2</v>
      </c>
      <c r="AP68" s="87">
        <v>4.191904081632658E-2</v>
      </c>
      <c r="AQ68" s="84"/>
      <c r="AR68" s="91"/>
      <c r="AS68" s="91"/>
      <c r="AT68" s="87"/>
      <c r="AU68" s="91"/>
    </row>
    <row r="69" spans="1:47" s="95" customFormat="1" ht="11.25">
      <c r="A69" s="7">
        <v>33297</v>
      </c>
      <c r="B69" s="84"/>
      <c r="C69" s="87"/>
      <c r="D69" s="84"/>
      <c r="E69" s="91"/>
      <c r="F69" s="91"/>
      <c r="G69" s="91"/>
      <c r="H69" s="91"/>
      <c r="I69" s="91"/>
      <c r="J69" s="91"/>
      <c r="K69" s="91"/>
      <c r="L69" s="187">
        <v>9.9911142455206825E-2</v>
      </c>
      <c r="M69" s="84"/>
      <c r="N69" s="91"/>
      <c r="O69" s="87"/>
      <c r="P69" s="84"/>
      <c r="Q69" s="90">
        <v>0.16420154000000009</v>
      </c>
      <c r="R69" s="90">
        <v>0.15086463999999999</v>
      </c>
      <c r="S69" s="90">
        <v>0.16272825999999996</v>
      </c>
      <c r="T69" s="90">
        <v>0.14929817999999995</v>
      </c>
      <c r="U69" s="90">
        <v>0.14956320000000001</v>
      </c>
      <c r="V69" s="90">
        <v>0.11093354</v>
      </c>
      <c r="W69" s="90">
        <v>0.14281986700000004</v>
      </c>
      <c r="X69" s="90">
        <v>0.13651118300000009</v>
      </c>
      <c r="Y69" s="90">
        <v>0.10362687300000006</v>
      </c>
      <c r="Z69" s="87"/>
      <c r="AA69" s="84"/>
      <c r="AB69" s="91"/>
      <c r="AC69" s="91">
        <v>8.7195285023999647E-2</v>
      </c>
      <c r="AD69" s="91"/>
      <c r="AE69" s="91"/>
      <c r="AF69" s="87">
        <v>8.9056679540000072E-2</v>
      </c>
      <c r="AG69" s="85">
        <v>0.14140708333333341</v>
      </c>
      <c r="AH69" s="91"/>
      <c r="AI69" s="91"/>
      <c r="AJ69" s="91"/>
      <c r="AK69" s="91"/>
      <c r="AL69" s="87"/>
      <c r="AM69" s="84">
        <v>4.5893346938775448E-2</v>
      </c>
      <c r="AN69" s="91"/>
      <c r="AO69" s="91">
        <v>7.5364667773246685E-2</v>
      </c>
      <c r="AP69" s="87">
        <v>6.2218040816326425E-2</v>
      </c>
      <c r="AQ69" s="84"/>
      <c r="AR69" s="91"/>
      <c r="AS69" s="91"/>
      <c r="AT69" s="87"/>
      <c r="AU69" s="91"/>
    </row>
    <row r="70" spans="1:47" s="95" customFormat="1" ht="11.25">
      <c r="A70" s="7">
        <v>33326</v>
      </c>
      <c r="B70" s="84"/>
      <c r="C70" s="87"/>
      <c r="D70" s="84"/>
      <c r="E70" s="91"/>
      <c r="F70" s="91"/>
      <c r="G70" s="91"/>
      <c r="H70" s="91"/>
      <c r="I70" s="91"/>
      <c r="J70" s="91"/>
      <c r="K70" s="91"/>
      <c r="L70" s="187">
        <v>2.9273220830493552E-2</v>
      </c>
      <c r="M70" s="84"/>
      <c r="N70" s="91"/>
      <c r="O70" s="87"/>
      <c r="P70" s="84"/>
      <c r="Q70" s="90">
        <v>-5.5280399999999563E-3</v>
      </c>
      <c r="R70" s="90">
        <v>1.8572859999999913E-2</v>
      </c>
      <c r="S70" s="90">
        <v>1.0922019999999977E-2</v>
      </c>
      <c r="T70" s="90">
        <v>4.6805959999999924E-2</v>
      </c>
      <c r="U70" s="90">
        <v>4.2853880000000011E-2</v>
      </c>
      <c r="V70" s="90">
        <v>1.0260200000000053E-2</v>
      </c>
      <c r="W70" s="90">
        <v>4.4180389999999958E-2</v>
      </c>
      <c r="X70" s="90">
        <v>2.7130550999999947E-2</v>
      </c>
      <c r="Y70" s="90">
        <v>2.3218407999999968E-2</v>
      </c>
      <c r="Z70" s="87"/>
      <c r="AA70" s="84"/>
      <c r="AB70" s="91"/>
      <c r="AC70" s="91">
        <v>4.7777811686161797E-2</v>
      </c>
      <c r="AD70" s="91"/>
      <c r="AE70" s="91"/>
      <c r="AF70" s="87">
        <v>9.5608968600000566E-3</v>
      </c>
      <c r="AG70" s="85">
        <v>5.1968187499999985E-2</v>
      </c>
      <c r="AH70" s="91"/>
      <c r="AI70" s="91"/>
      <c r="AJ70" s="91"/>
      <c r="AK70" s="91"/>
      <c r="AL70" s="87"/>
      <c r="AM70" s="84">
        <v>4.3429183673469041E-3</v>
      </c>
      <c r="AN70" s="91"/>
      <c r="AO70" s="91">
        <v>4.4260549400791938E-2</v>
      </c>
      <c r="AP70" s="87">
        <v>-6.5661020408162019E-3</v>
      </c>
      <c r="AQ70" s="84"/>
      <c r="AR70" s="91"/>
      <c r="AS70" s="91"/>
      <c r="AT70" s="87"/>
      <c r="AU70" s="91"/>
    </row>
    <row r="71" spans="1:47" s="95" customFormat="1" ht="11.25">
      <c r="A71" s="7">
        <v>33358</v>
      </c>
      <c r="B71" s="84"/>
      <c r="C71" s="87"/>
      <c r="D71" s="84"/>
      <c r="E71" s="91"/>
      <c r="F71" s="91"/>
      <c r="G71" s="91"/>
      <c r="H71" s="91"/>
      <c r="I71" s="91"/>
      <c r="J71" s="91"/>
      <c r="K71" s="91"/>
      <c r="L71" s="187">
        <v>-6.5545821189881837E-3</v>
      </c>
      <c r="M71" s="84"/>
      <c r="N71" s="91"/>
      <c r="O71" s="87"/>
      <c r="P71" s="84"/>
      <c r="Q71" s="90">
        <v>3.3990800000001098E-3</v>
      </c>
      <c r="R71" s="90">
        <v>1.0894979999999999E-2</v>
      </c>
      <c r="S71" s="90">
        <v>1.0332900000000089E-2</v>
      </c>
      <c r="T71" s="90">
        <v>-1.4935679999999896E-2</v>
      </c>
      <c r="U71" s="90">
        <v>-8.6620000000037223E-5</v>
      </c>
      <c r="V71" s="90">
        <v>-1.7498279999999977E-2</v>
      </c>
      <c r="W71" s="90">
        <v>-1.1078746000000028E-2</v>
      </c>
      <c r="X71" s="90">
        <v>7.7985119999999242E-3</v>
      </c>
      <c r="Y71" s="90">
        <v>2.0695429999999515E-3</v>
      </c>
      <c r="Z71" s="87"/>
      <c r="AA71" s="84"/>
      <c r="AB71" s="91"/>
      <c r="AC71" s="91">
        <v>2.6993036752975819E-3</v>
      </c>
      <c r="AD71" s="91"/>
      <c r="AE71" s="91"/>
      <c r="AF71" s="87">
        <v>2.3620379140000036E-2</v>
      </c>
      <c r="AG71" s="85">
        <v>-1.6460437500000036E-2</v>
      </c>
      <c r="AH71" s="91"/>
      <c r="AI71" s="91"/>
      <c r="AJ71" s="91"/>
      <c r="AK71" s="91"/>
      <c r="AL71" s="87"/>
      <c r="AM71" s="84">
        <v>-3.492836734693916E-3</v>
      </c>
      <c r="AN71" s="91"/>
      <c r="AO71" s="91">
        <v>-5.1996344508545844E-3</v>
      </c>
      <c r="AP71" s="87">
        <v>-9.7554897959184483E-3</v>
      </c>
      <c r="AQ71" s="84"/>
      <c r="AR71" s="91"/>
      <c r="AS71" s="91"/>
      <c r="AT71" s="87"/>
      <c r="AU71" s="91"/>
    </row>
    <row r="72" spans="1:47" s="95" customFormat="1" ht="11.25">
      <c r="A72" s="7">
        <v>33389</v>
      </c>
      <c r="B72" s="84"/>
      <c r="C72" s="87"/>
      <c r="D72" s="84"/>
      <c r="E72" s="91"/>
      <c r="F72" s="91"/>
      <c r="G72" s="91"/>
      <c r="H72" s="91"/>
      <c r="I72" s="91"/>
      <c r="J72" s="91"/>
      <c r="K72" s="91"/>
      <c r="L72" s="187">
        <v>6.734393729103938E-2</v>
      </c>
      <c r="M72" s="84"/>
      <c r="N72" s="91"/>
      <c r="O72" s="87"/>
      <c r="P72" s="84"/>
      <c r="Q72" s="90">
        <v>3.3329200000000059E-2</v>
      </c>
      <c r="R72" s="90">
        <v>4.273857999999997E-2</v>
      </c>
      <c r="S72" s="90">
        <v>4.7134339999999941E-2</v>
      </c>
      <c r="T72" s="90">
        <v>6.8977840000000068E-2</v>
      </c>
      <c r="U72" s="90">
        <v>5.0345499999999932E-2</v>
      </c>
      <c r="V72" s="90">
        <v>7.1514859999999958E-2</v>
      </c>
      <c r="W72" s="90">
        <v>7.2715126000000074E-2</v>
      </c>
      <c r="X72" s="90">
        <v>7.6370174000000013E-2</v>
      </c>
      <c r="Y72" s="90">
        <v>5.9063140999999986E-2</v>
      </c>
      <c r="Z72" s="87"/>
      <c r="AA72" s="84"/>
      <c r="AB72" s="91"/>
      <c r="AC72" s="91">
        <v>4.9225988001364795E-2</v>
      </c>
      <c r="AD72" s="91"/>
      <c r="AE72" s="91"/>
      <c r="AF72" s="87">
        <v>5.1055345079999981E-2</v>
      </c>
      <c r="AG72" s="85">
        <v>4.9629062499999987E-2</v>
      </c>
      <c r="AH72" s="91"/>
      <c r="AI72" s="91"/>
      <c r="AJ72" s="91"/>
      <c r="AK72" s="91"/>
      <c r="AL72" s="87"/>
      <c r="AM72" s="84">
        <v>5.2698163265305631E-3</v>
      </c>
      <c r="AN72" s="91"/>
      <c r="AO72" s="91">
        <v>3.3236970901489249E-2</v>
      </c>
      <c r="AP72" s="87">
        <v>4.6362204081632719E-2</v>
      </c>
      <c r="AQ72" s="84"/>
      <c r="AR72" s="91"/>
      <c r="AS72" s="91"/>
      <c r="AT72" s="87"/>
      <c r="AU72" s="91"/>
    </row>
    <row r="73" spans="1:47" s="95" customFormat="1" ht="11.25">
      <c r="A73" s="7">
        <v>33417</v>
      </c>
      <c r="B73" s="84"/>
      <c r="C73" s="87"/>
      <c r="D73" s="84"/>
      <c r="E73" s="91"/>
      <c r="F73" s="91"/>
      <c r="G73" s="91"/>
      <c r="H73" s="91"/>
      <c r="I73" s="91"/>
      <c r="J73" s="91"/>
      <c r="K73" s="91"/>
      <c r="L73" s="187">
        <v>-6.2357128196292355E-2</v>
      </c>
      <c r="M73" s="84"/>
      <c r="N73" s="91"/>
      <c r="O73" s="87"/>
      <c r="P73" s="84"/>
      <c r="Q73" s="90">
        <v>-6.2322219999999873E-2</v>
      </c>
      <c r="R73" s="90">
        <v>-7.3939120000000136E-2</v>
      </c>
      <c r="S73" s="90">
        <v>-6.1543800000000037E-2</v>
      </c>
      <c r="T73" s="90">
        <v>-5.7773920000000145E-2</v>
      </c>
      <c r="U73" s="90">
        <v>-6.0248159999999995E-2</v>
      </c>
      <c r="V73" s="90">
        <v>-6.8204400000000054E-2</v>
      </c>
      <c r="W73" s="90">
        <v>-6.200582500000007E-2</v>
      </c>
      <c r="X73" s="90">
        <v>-3.8422951000000038E-2</v>
      </c>
      <c r="Y73" s="90">
        <v>-5.5934125000000168E-2</v>
      </c>
      <c r="Z73" s="87"/>
      <c r="AA73" s="84"/>
      <c r="AB73" s="91"/>
      <c r="AC73" s="91">
        <v>-4.9390630672645597E-2</v>
      </c>
      <c r="AD73" s="91"/>
      <c r="AE73" s="91"/>
      <c r="AF73" s="87">
        <v>-3.0661356540000018E-2</v>
      </c>
      <c r="AG73" s="85">
        <v>-6.3023520833333291E-2</v>
      </c>
      <c r="AH73" s="91"/>
      <c r="AI73" s="91"/>
      <c r="AJ73" s="91"/>
      <c r="AK73" s="91"/>
      <c r="AL73" s="87"/>
      <c r="AM73" s="84">
        <v>-2.8913102040816319E-2</v>
      </c>
      <c r="AN73" s="91"/>
      <c r="AO73" s="91">
        <v>-3.738924063742155E-2</v>
      </c>
      <c r="AP73" s="87">
        <v>-5.9281632653061189E-2</v>
      </c>
      <c r="AQ73" s="84"/>
      <c r="AR73" s="91"/>
      <c r="AS73" s="91"/>
      <c r="AT73" s="87"/>
      <c r="AU73" s="91"/>
    </row>
    <row r="74" spans="1:47" s="95" customFormat="1" ht="11.25">
      <c r="A74" s="7">
        <v>33450</v>
      </c>
      <c r="B74" s="84"/>
      <c r="C74" s="87"/>
      <c r="D74" s="84"/>
      <c r="E74" s="91"/>
      <c r="F74" s="91"/>
      <c r="G74" s="91"/>
      <c r="H74" s="91"/>
      <c r="I74" s="91"/>
      <c r="J74" s="91"/>
      <c r="K74" s="91"/>
      <c r="L74" s="187">
        <v>1.1528588202264434E-2</v>
      </c>
      <c r="M74" s="84"/>
      <c r="N74" s="91"/>
      <c r="O74" s="87"/>
      <c r="P74" s="84"/>
      <c r="Q74" s="90">
        <v>5.0659039999999989E-2</v>
      </c>
      <c r="R74" s="90">
        <v>3.9072339999999928E-2</v>
      </c>
      <c r="S74" s="90">
        <v>4.3512819999999897E-2</v>
      </c>
      <c r="T74" s="90">
        <v>3.1547299999999945E-2</v>
      </c>
      <c r="U74" s="90">
        <v>4.2629379999999939E-2</v>
      </c>
      <c r="V74" s="90">
        <v>6.2136079999999927E-2</v>
      </c>
      <c r="W74" s="90">
        <v>2.9710088000000079E-2</v>
      </c>
      <c r="X74" s="90">
        <v>3.8219376999999888E-2</v>
      </c>
      <c r="Y74" s="90">
        <v>3.1746078999999927E-2</v>
      </c>
      <c r="Z74" s="87"/>
      <c r="AA74" s="84"/>
      <c r="AB74" s="91"/>
      <c r="AC74" s="91">
        <v>4.5305616680390015E-2</v>
      </c>
      <c r="AD74" s="91"/>
      <c r="AE74" s="91"/>
      <c r="AF74" s="87">
        <v>4.3909289479999947E-2</v>
      </c>
      <c r="AG74" s="85">
        <v>4.1787854166666749E-2</v>
      </c>
      <c r="AH74" s="91"/>
      <c r="AI74" s="91"/>
      <c r="AJ74" s="91"/>
      <c r="AK74" s="91"/>
      <c r="AL74" s="87"/>
      <c r="AM74" s="84">
        <v>2.9581571428571429E-2</v>
      </c>
      <c r="AN74" s="91"/>
      <c r="AO74" s="91">
        <v>4.2189788467743794E-2</v>
      </c>
      <c r="AP74" s="87">
        <v>2.568620408163258E-2</v>
      </c>
      <c r="AQ74" s="84"/>
      <c r="AR74" s="91"/>
      <c r="AS74" s="91"/>
      <c r="AT74" s="87"/>
      <c r="AU74" s="91"/>
    </row>
    <row r="75" spans="1:47" s="95" customFormat="1" ht="11.25">
      <c r="A75" s="7">
        <v>33480</v>
      </c>
      <c r="B75" s="84"/>
      <c r="C75" s="87"/>
      <c r="D75" s="84"/>
      <c r="E75" s="91"/>
      <c r="F75" s="91"/>
      <c r="G75" s="91"/>
      <c r="H75" s="91"/>
      <c r="I75" s="91"/>
      <c r="J75" s="91"/>
      <c r="K75" s="91"/>
      <c r="L75" s="187">
        <v>2.2261196970939645E-2</v>
      </c>
      <c r="M75" s="84"/>
      <c r="N75" s="91"/>
      <c r="O75" s="87"/>
      <c r="P75" s="84"/>
      <c r="Q75" s="90">
        <v>3.1811239999999907E-2</v>
      </c>
      <c r="R75" s="90">
        <v>3.1091280000000054E-2</v>
      </c>
      <c r="S75" s="90">
        <v>3.5804780000000092E-2</v>
      </c>
      <c r="T75" s="90">
        <v>4.2598920000000096E-2</v>
      </c>
      <c r="U75" s="90">
        <v>1.4955739999999995E-2</v>
      </c>
      <c r="V75" s="90">
        <v>3.3374620000000021E-2</v>
      </c>
      <c r="W75" s="90">
        <v>5.4500275999999959E-2</v>
      </c>
      <c r="X75" s="90">
        <v>1.8777524000000101E-2</v>
      </c>
      <c r="Y75" s="90">
        <v>3.0966395999999952E-2</v>
      </c>
      <c r="Z75" s="87"/>
      <c r="AA75" s="84"/>
      <c r="AB75" s="91"/>
      <c r="AC75" s="91">
        <v>1.9181060077751333E-2</v>
      </c>
      <c r="AD75" s="91"/>
      <c r="AE75" s="91"/>
      <c r="AF75" s="87">
        <v>1.2791538879999953E-2</v>
      </c>
      <c r="AG75" s="85">
        <v>-1.9281875000000115E-3</v>
      </c>
      <c r="AH75" s="91"/>
      <c r="AI75" s="91"/>
      <c r="AJ75" s="91"/>
      <c r="AK75" s="91"/>
      <c r="AL75" s="87"/>
      <c r="AM75" s="84">
        <v>5.7035306122448226E-3</v>
      </c>
      <c r="AN75" s="91"/>
      <c r="AO75" s="91">
        <v>3.039200002496889E-2</v>
      </c>
      <c r="AP75" s="87">
        <v>7.2471836734693262E-3</v>
      </c>
      <c r="AQ75" s="84"/>
      <c r="AR75" s="91"/>
      <c r="AS75" s="91"/>
      <c r="AT75" s="87"/>
      <c r="AU75" s="91"/>
    </row>
    <row r="76" spans="1:47" s="95" customFormat="1" ht="11.25">
      <c r="A76" s="7">
        <v>33511</v>
      </c>
      <c r="B76" s="84"/>
      <c r="C76" s="87"/>
      <c r="D76" s="84"/>
      <c r="E76" s="91"/>
      <c r="F76" s="91"/>
      <c r="G76" s="91"/>
      <c r="H76" s="91"/>
      <c r="I76" s="91"/>
      <c r="J76" s="91"/>
      <c r="K76" s="91"/>
      <c r="L76" s="187">
        <v>-6.6917230354414992E-2</v>
      </c>
      <c r="M76" s="84"/>
      <c r="N76" s="91"/>
      <c r="O76" s="87"/>
      <c r="P76" s="84"/>
      <c r="Q76" s="90">
        <v>-3.0155440000000033E-2</v>
      </c>
      <c r="R76" s="90">
        <v>-3.2599499999999892E-2</v>
      </c>
      <c r="S76" s="90">
        <v>-4.5993999999999979E-2</v>
      </c>
      <c r="T76" s="90">
        <v>-4.9778619999999996E-2</v>
      </c>
      <c r="U76" s="90">
        <v>-3.4370580000000039E-2</v>
      </c>
      <c r="V76" s="90">
        <v>-3.1763720000000051E-2</v>
      </c>
      <c r="W76" s="90">
        <v>-3.985360299999996E-2</v>
      </c>
      <c r="X76" s="90">
        <v>-3.7034149000000016E-2</v>
      </c>
      <c r="Y76" s="90">
        <v>-3.3292560999999998E-2</v>
      </c>
      <c r="Z76" s="87"/>
      <c r="AA76" s="84"/>
      <c r="AB76" s="91"/>
      <c r="AC76" s="91">
        <v>-3.8364078832391568E-2</v>
      </c>
      <c r="AD76" s="91"/>
      <c r="AE76" s="91"/>
      <c r="AF76" s="87">
        <v>-1.3187373459999985E-2</v>
      </c>
      <c r="AG76" s="85">
        <v>-4.0055229166666706E-2</v>
      </c>
      <c r="AH76" s="91"/>
      <c r="AI76" s="91"/>
      <c r="AJ76" s="91"/>
      <c r="AK76" s="91"/>
      <c r="AL76" s="87"/>
      <c r="AM76" s="84">
        <v>1.191179591836744E-2</v>
      </c>
      <c r="AN76" s="91"/>
      <c r="AO76" s="91">
        <v>-5.1543134631532039E-3</v>
      </c>
      <c r="AP76" s="87">
        <v>-2.9664367346938891E-2</v>
      </c>
      <c r="AQ76" s="84"/>
      <c r="AR76" s="91"/>
      <c r="AS76" s="91"/>
      <c r="AT76" s="87"/>
      <c r="AU76" s="91"/>
    </row>
    <row r="77" spans="1:47" s="95" customFormat="1" ht="11.25">
      <c r="A77" s="7">
        <v>33542</v>
      </c>
      <c r="B77" s="84"/>
      <c r="C77" s="87"/>
      <c r="D77" s="84"/>
      <c r="E77" s="91"/>
      <c r="F77" s="91"/>
      <c r="G77" s="91"/>
      <c r="H77" s="91"/>
      <c r="I77" s="91"/>
      <c r="J77" s="91"/>
      <c r="K77" s="91"/>
      <c r="L77" s="187">
        <v>2.7362486362457306E-2</v>
      </c>
      <c r="M77" s="84"/>
      <c r="N77" s="91"/>
      <c r="O77" s="87"/>
      <c r="P77" s="84"/>
      <c r="Q77" s="90">
        <v>1.3366699999999954E-2</v>
      </c>
      <c r="R77" s="90">
        <v>-7.872079999999948E-3</v>
      </c>
      <c r="S77" s="90">
        <v>1.7810359999999914E-2</v>
      </c>
      <c r="T77" s="90">
        <v>-1.1655379999999993E-2</v>
      </c>
      <c r="U77" s="90">
        <v>-3.0752400000001456E-3</v>
      </c>
      <c r="V77" s="90">
        <v>1.9440200000000019E-2</v>
      </c>
      <c r="W77" s="90">
        <v>-1.0762362999999997E-2</v>
      </c>
      <c r="X77" s="90">
        <v>3.0823802000000011E-2</v>
      </c>
      <c r="Y77" s="90">
        <v>2.2867239999999622E-3</v>
      </c>
      <c r="Z77" s="87"/>
      <c r="AA77" s="84"/>
      <c r="AB77" s="91"/>
      <c r="AC77" s="91">
        <v>-2.8226175794665576E-4</v>
      </c>
      <c r="AD77" s="91"/>
      <c r="AE77" s="91"/>
      <c r="AF77" s="87">
        <v>8.2036219599999072E-3</v>
      </c>
      <c r="AG77" s="85">
        <v>4.3681458333333367E-2</v>
      </c>
      <c r="AH77" s="91"/>
      <c r="AI77" s="91"/>
      <c r="AJ77" s="91"/>
      <c r="AK77" s="91"/>
      <c r="AL77" s="87"/>
      <c r="AM77" s="84">
        <v>1.1462367346938729E-2</v>
      </c>
      <c r="AN77" s="91"/>
      <c r="AO77" s="91">
        <v>2.352280347577973E-2</v>
      </c>
      <c r="AP77" s="87">
        <v>9.9254285714285295E-3</v>
      </c>
      <c r="AQ77" s="84"/>
      <c r="AR77" s="91"/>
      <c r="AS77" s="91"/>
      <c r="AT77" s="87"/>
      <c r="AU77" s="91"/>
    </row>
    <row r="78" spans="1:47" s="95" customFormat="1" ht="11.25">
      <c r="A78" s="7">
        <v>33571</v>
      </c>
      <c r="B78" s="84"/>
      <c r="C78" s="87"/>
      <c r="D78" s="84"/>
      <c r="E78" s="91"/>
      <c r="F78" s="91"/>
      <c r="G78" s="91"/>
      <c r="H78" s="91"/>
      <c r="I78" s="91"/>
      <c r="J78" s="91"/>
      <c r="K78" s="91"/>
      <c r="L78" s="187">
        <v>-8.4164171355111228E-2</v>
      </c>
      <c r="M78" s="84"/>
      <c r="N78" s="91"/>
      <c r="O78" s="87"/>
      <c r="P78" s="84"/>
      <c r="Q78" s="90">
        <v>-5.180828000000004E-2</v>
      </c>
      <c r="R78" s="90">
        <v>-5.3677223999999968E-2</v>
      </c>
      <c r="S78" s="90">
        <v>-6.4099640000000013E-2</v>
      </c>
      <c r="T78" s="90">
        <v>-6.6225407999999986E-2</v>
      </c>
      <c r="U78" s="90">
        <v>-5.9098652999999945E-2</v>
      </c>
      <c r="V78" s="90">
        <v>-7.6643799999999929E-2</v>
      </c>
      <c r="W78" s="90">
        <v>-6.3657166000000043E-2</v>
      </c>
      <c r="X78" s="90">
        <v>-7.6476689000000042E-2</v>
      </c>
      <c r="Y78" s="90">
        <v>-4.5832363000000043E-2</v>
      </c>
      <c r="Z78" s="87"/>
      <c r="AA78" s="84"/>
      <c r="AB78" s="91"/>
      <c r="AC78" s="91">
        <v>-4.6023523667294008E-2</v>
      </c>
      <c r="AD78" s="91"/>
      <c r="AE78" s="91"/>
      <c r="AF78" s="87">
        <v>-0.10243599089999988</v>
      </c>
      <c r="AG78" s="85">
        <v>-6.0399083333333325E-2</v>
      </c>
      <c r="AH78" s="91"/>
      <c r="AI78" s="91"/>
      <c r="AJ78" s="91"/>
      <c r="AK78" s="91"/>
      <c r="AL78" s="87"/>
      <c r="AM78" s="84">
        <v>-1.7927367346938783E-2</v>
      </c>
      <c r="AN78" s="91"/>
      <c r="AO78" s="91">
        <v>-2.4898210640611373E-2</v>
      </c>
      <c r="AP78" s="87">
        <v>-7.8022539999999863E-2</v>
      </c>
      <c r="AQ78" s="84"/>
      <c r="AR78" s="91"/>
      <c r="AS78" s="91"/>
      <c r="AT78" s="87"/>
      <c r="AU78" s="91"/>
    </row>
    <row r="79" spans="1:47" s="95" customFormat="1" ht="11.25">
      <c r="A79" s="7">
        <v>33603</v>
      </c>
      <c r="B79" s="84"/>
      <c r="C79" s="87"/>
      <c r="D79" s="84"/>
      <c r="E79" s="91"/>
      <c r="F79" s="91"/>
      <c r="G79" s="91"/>
      <c r="H79" s="91"/>
      <c r="I79" s="91"/>
      <c r="J79" s="91"/>
      <c r="K79" s="91"/>
      <c r="L79" s="187">
        <v>9.8800211770193824E-2</v>
      </c>
      <c r="M79" s="84"/>
      <c r="N79" s="91"/>
      <c r="O79" s="87"/>
      <c r="P79" s="84"/>
      <c r="Q79" s="90">
        <v>0.11984065999999993</v>
      </c>
      <c r="R79" s="90">
        <v>0.11120647999999989</v>
      </c>
      <c r="S79" s="90">
        <v>0.11366698000000008</v>
      </c>
      <c r="T79" s="90">
        <v>5.3478380000000048E-2</v>
      </c>
      <c r="U79" s="90">
        <v>0.10644984000000002</v>
      </c>
      <c r="V79" s="90">
        <v>0.13237212000000009</v>
      </c>
      <c r="W79" s="90">
        <v>5.5977539999999992E-2</v>
      </c>
      <c r="X79" s="90">
        <v>9.3382760999999981E-2</v>
      </c>
      <c r="Y79" s="90">
        <v>7.2209498000000094E-2</v>
      </c>
      <c r="Z79" s="87"/>
      <c r="AA79" s="84"/>
      <c r="AB79" s="91"/>
      <c r="AC79" s="91">
        <v>0.13950275556930225</v>
      </c>
      <c r="AD79" s="91"/>
      <c r="AE79" s="91"/>
      <c r="AF79" s="87">
        <v>7.59174277600001E-2</v>
      </c>
      <c r="AG79" s="85">
        <v>0.1116817708333333</v>
      </c>
      <c r="AH79" s="91"/>
      <c r="AI79" s="91"/>
      <c r="AJ79" s="91"/>
      <c r="AK79" s="91"/>
      <c r="AL79" s="87"/>
      <c r="AM79" s="84">
        <v>5.4045142857142903E-2</v>
      </c>
      <c r="AN79" s="91"/>
      <c r="AO79" s="91">
        <v>0.14415590978437809</v>
      </c>
      <c r="AP79" s="87">
        <v>9.3771775510204103E-2</v>
      </c>
      <c r="AQ79" s="84"/>
      <c r="AR79" s="91"/>
      <c r="AS79" s="91"/>
      <c r="AT79" s="87"/>
      <c r="AU79" s="91"/>
    </row>
    <row r="80" spans="1:47" s="95" customFormat="1" ht="11.25">
      <c r="A80" s="7">
        <v>33634</v>
      </c>
      <c r="B80" s="84"/>
      <c r="C80" s="87"/>
      <c r="D80" s="84"/>
      <c r="E80" s="91"/>
      <c r="F80" s="91"/>
      <c r="G80" s="91"/>
      <c r="H80" s="91"/>
      <c r="I80" s="91"/>
      <c r="J80" s="91"/>
      <c r="K80" s="91"/>
      <c r="L80" s="187">
        <v>0.11299314042499997</v>
      </c>
      <c r="M80" s="84"/>
      <c r="N80" s="91"/>
      <c r="O80" s="87"/>
      <c r="P80" s="84"/>
      <c r="Q80" s="90">
        <v>6.1146882000000069E-2</v>
      </c>
      <c r="R80" s="90">
        <v>7.0957179999999953E-2</v>
      </c>
      <c r="S80" s="90">
        <v>4.6070019999999934E-2</v>
      </c>
      <c r="T80" s="90">
        <v>3.6250780000000038E-2</v>
      </c>
      <c r="U80" s="90">
        <v>5.3805660000000088E-2</v>
      </c>
      <c r="V80" s="90">
        <v>5.336746899999989E-2</v>
      </c>
      <c r="W80" s="90">
        <v>2.4769599999999947E-2</v>
      </c>
      <c r="X80" s="90">
        <v>2.5812713999999959E-2</v>
      </c>
      <c r="Y80" s="90">
        <v>4.7112228000000034E-2</v>
      </c>
      <c r="Z80" s="87"/>
      <c r="AA80" s="84"/>
      <c r="AB80" s="91"/>
      <c r="AC80" s="91">
        <v>-6.0605796389601174E-4</v>
      </c>
      <c r="AD80" s="91"/>
      <c r="AE80" s="91"/>
      <c r="AF80" s="87">
        <v>3.2601575880000011E-2</v>
      </c>
      <c r="AG80" s="85">
        <v>0.11562716666666661</v>
      </c>
      <c r="AH80" s="91"/>
      <c r="AI80" s="91"/>
      <c r="AJ80" s="91"/>
      <c r="AK80" s="91"/>
      <c r="AL80" s="87"/>
      <c r="AM80" s="84">
        <v>-4.6185428571428599E-2</v>
      </c>
      <c r="AN80" s="91"/>
      <c r="AO80" s="91">
        <v>-2.7857093214988748E-2</v>
      </c>
      <c r="AP80" s="87">
        <v>3.0934199999999024E-3</v>
      </c>
      <c r="AQ80" s="84"/>
      <c r="AR80" s="91"/>
      <c r="AS80" s="91"/>
      <c r="AT80" s="87"/>
      <c r="AU80" s="91"/>
    </row>
    <row r="81" spans="1:47" s="95" customFormat="1" ht="11.25">
      <c r="A81" s="7">
        <v>33662</v>
      </c>
      <c r="B81" s="84"/>
      <c r="C81" s="87"/>
      <c r="D81" s="84"/>
      <c r="E81" s="91"/>
      <c r="F81" s="91"/>
      <c r="G81" s="91"/>
      <c r="H81" s="91"/>
      <c r="I81" s="91"/>
      <c r="J81" s="91"/>
      <c r="K81" s="91"/>
      <c r="L81" s="187">
        <v>9.2140251133177031E-2</v>
      </c>
      <c r="M81" s="84"/>
      <c r="N81" s="91"/>
      <c r="O81" s="87"/>
      <c r="P81" s="84"/>
      <c r="Q81" s="90">
        <v>2.6838520000000088E-2</v>
      </c>
      <c r="R81" s="90">
        <v>2.0491639999999922E-2</v>
      </c>
      <c r="S81" s="90">
        <v>1.2655759999999905E-2</v>
      </c>
      <c r="T81" s="90">
        <v>2.5951480000000027E-2</v>
      </c>
      <c r="U81" s="90">
        <v>1.9352919999999996E-2</v>
      </c>
      <c r="V81" s="90">
        <v>2.4563340000000045E-2</v>
      </c>
      <c r="W81" s="90">
        <v>2.9756059999999085E-3</v>
      </c>
      <c r="X81" s="90">
        <v>1.9368333999999932E-2</v>
      </c>
      <c r="Y81" s="90">
        <v>4.3359367999999954E-2</v>
      </c>
      <c r="Z81" s="87"/>
      <c r="AA81" s="84"/>
      <c r="AB81" s="91"/>
      <c r="AC81" s="91">
        <v>-8.6651097665702004E-5</v>
      </c>
      <c r="AD81" s="91"/>
      <c r="AE81" s="91"/>
      <c r="AF81" s="87">
        <v>2.0994657479999956E-2</v>
      </c>
      <c r="AG81" s="85">
        <v>0.11206772916666674</v>
      </c>
      <c r="AH81" s="91"/>
      <c r="AI81" s="91"/>
      <c r="AJ81" s="91"/>
      <c r="AK81" s="91"/>
      <c r="AL81" s="87"/>
      <c r="AM81" s="84">
        <v>-3.2524714285714351E-2</v>
      </c>
      <c r="AN81" s="91"/>
      <c r="AO81" s="91">
        <v>7.3798188567162359E-3</v>
      </c>
      <c r="AP81" s="87">
        <v>1.5413918367346957E-2</v>
      </c>
      <c r="AQ81" s="84"/>
      <c r="AR81" s="91"/>
      <c r="AS81" s="91"/>
      <c r="AT81" s="87"/>
      <c r="AU81" s="91"/>
    </row>
    <row r="82" spans="1:47" s="95" customFormat="1" ht="11.25">
      <c r="A82" s="7">
        <v>33694</v>
      </c>
      <c r="B82" s="84"/>
      <c r="C82" s="87"/>
      <c r="D82" s="84"/>
      <c r="E82" s="91"/>
      <c r="F82" s="91"/>
      <c r="G82" s="91"/>
      <c r="H82" s="91"/>
      <c r="I82" s="91"/>
      <c r="J82" s="91"/>
      <c r="K82" s="91"/>
      <c r="L82" s="187">
        <v>-2.3548270331488652E-2</v>
      </c>
      <c r="M82" s="84"/>
      <c r="N82" s="91"/>
      <c r="O82" s="87"/>
      <c r="P82" s="84"/>
      <c r="Q82" s="90">
        <v>-4.4302819999999965E-2</v>
      </c>
      <c r="R82" s="90">
        <v>-3.9961919999999984E-2</v>
      </c>
      <c r="S82" s="90">
        <v>-2.9567959999999949E-2</v>
      </c>
      <c r="T82" s="90">
        <v>-3.3294000000000046E-2</v>
      </c>
      <c r="U82" s="90">
        <v>-4.0204979999999946E-2</v>
      </c>
      <c r="V82" s="90">
        <v>-2.2546339999999887E-2</v>
      </c>
      <c r="W82" s="90">
        <v>-4.3260343000000145E-2</v>
      </c>
      <c r="X82" s="90">
        <v>-2.1949934999999865E-2</v>
      </c>
      <c r="Y82" s="90">
        <v>-3.9032778000000046E-2</v>
      </c>
      <c r="Z82" s="87"/>
      <c r="AA82" s="84"/>
      <c r="AB82" s="91"/>
      <c r="AC82" s="91">
        <v>-2.6078622029037657E-2</v>
      </c>
      <c r="AD82" s="91"/>
      <c r="AE82" s="91"/>
      <c r="AF82" s="87">
        <v>-7.2166314199999526E-3</v>
      </c>
      <c r="AG82" s="85">
        <v>-2.8708333333333336E-2</v>
      </c>
      <c r="AH82" s="91"/>
      <c r="AI82" s="91"/>
      <c r="AJ82" s="91"/>
      <c r="AK82" s="91"/>
      <c r="AL82" s="87"/>
      <c r="AM82" s="84">
        <v>-2.2745897959183692E-2</v>
      </c>
      <c r="AN82" s="91"/>
      <c r="AO82" s="91">
        <v>-2.3034402708853374E-2</v>
      </c>
      <c r="AP82" s="87">
        <v>-3.2502244897959165E-2</v>
      </c>
      <c r="AQ82" s="84"/>
      <c r="AR82" s="91"/>
      <c r="AS82" s="91"/>
      <c r="AT82" s="87"/>
      <c r="AU82" s="91"/>
    </row>
    <row r="83" spans="1:47" s="95" customFormat="1" ht="11.25">
      <c r="A83" s="7">
        <v>33724</v>
      </c>
      <c r="B83" s="84"/>
      <c r="C83" s="87"/>
      <c r="D83" s="84"/>
      <c r="E83" s="91"/>
      <c r="F83" s="91"/>
      <c r="G83" s="91"/>
      <c r="H83" s="91"/>
      <c r="I83" s="91"/>
      <c r="J83" s="91"/>
      <c r="K83" s="91"/>
      <c r="L83" s="187">
        <v>8.9072873195013003E-3</v>
      </c>
      <c r="M83" s="84"/>
      <c r="N83" s="91"/>
      <c r="O83" s="87"/>
      <c r="P83" s="84"/>
      <c r="Q83" s="90">
        <v>4.9655314000000006E-2</v>
      </c>
      <c r="R83" s="90">
        <v>5.812741999999993E-2</v>
      </c>
      <c r="S83" s="90">
        <v>5.2881640000000063E-2</v>
      </c>
      <c r="T83" s="90">
        <v>3.9719580000000088E-2</v>
      </c>
      <c r="U83" s="90">
        <v>4.1579679999999897E-2</v>
      </c>
      <c r="V83" s="90">
        <v>5.0448000000002935E-4</v>
      </c>
      <c r="W83" s="90">
        <v>4.0254475000000012E-2</v>
      </c>
      <c r="X83" s="90">
        <v>3.3239607999999921E-2</v>
      </c>
      <c r="Y83" s="90">
        <v>1.2915065000000059E-2</v>
      </c>
      <c r="Z83" s="87"/>
      <c r="AA83" s="84"/>
      <c r="AB83" s="91"/>
      <c r="AC83" s="91">
        <v>2.6686930275499066E-4</v>
      </c>
      <c r="AD83" s="91"/>
      <c r="AE83" s="91"/>
      <c r="AF83" s="87">
        <v>2.5161374959999927E-2</v>
      </c>
      <c r="AG83" s="85">
        <v>2.0129187500000034E-2</v>
      </c>
      <c r="AH83" s="91"/>
      <c r="AI83" s="91"/>
      <c r="AJ83" s="91"/>
      <c r="AK83" s="91"/>
      <c r="AL83" s="87"/>
      <c r="AM83" s="84">
        <v>3.5204224489795877E-2</v>
      </c>
      <c r="AN83" s="91"/>
      <c r="AO83" s="91">
        <v>8.0292102062340387E-3</v>
      </c>
      <c r="AP83" s="87">
        <v>3.0766938775510511E-3</v>
      </c>
      <c r="AQ83" s="84"/>
      <c r="AR83" s="91"/>
      <c r="AS83" s="91"/>
      <c r="AT83" s="87"/>
      <c r="AU83" s="91"/>
    </row>
    <row r="84" spans="1:47" s="95" customFormat="1" ht="11.25">
      <c r="A84" s="7">
        <v>33753</v>
      </c>
      <c r="B84" s="84"/>
      <c r="C84" s="87"/>
      <c r="D84" s="84"/>
      <c r="E84" s="91"/>
      <c r="F84" s="91"/>
      <c r="G84" s="91"/>
      <c r="H84" s="91"/>
      <c r="I84" s="91"/>
      <c r="J84" s="91"/>
      <c r="K84" s="91"/>
      <c r="L84" s="187">
        <v>-1.8689750830332419E-2</v>
      </c>
      <c r="M84" s="84"/>
      <c r="N84" s="91"/>
      <c r="O84" s="87"/>
      <c r="P84" s="84"/>
      <c r="Q84" s="90">
        <v>2.7653879999999909E-2</v>
      </c>
      <c r="R84" s="90">
        <v>3.172511999999994E-2</v>
      </c>
      <c r="S84" s="90">
        <v>1.8383100000000097E-2</v>
      </c>
      <c r="T84" s="90">
        <v>1.4068119999999906E-2</v>
      </c>
      <c r="U84" s="90">
        <v>1.8592139999999979E-2</v>
      </c>
      <c r="V84" s="90">
        <v>7.9876400000000736E-3</v>
      </c>
      <c r="W84" s="90">
        <v>2.0138046000000021E-2</v>
      </c>
      <c r="X84" s="90">
        <v>5.4761070000000078E-3</v>
      </c>
      <c r="Y84" s="90">
        <v>1.9872351000000066E-2</v>
      </c>
      <c r="Z84" s="87"/>
      <c r="AA84" s="84"/>
      <c r="AB84" s="91"/>
      <c r="AC84" s="91">
        <v>5.8697618142080632E-3</v>
      </c>
      <c r="AD84" s="91"/>
      <c r="AE84" s="91"/>
      <c r="AF84" s="87">
        <v>8.1379727999999485E-3</v>
      </c>
      <c r="AG84" s="85">
        <v>7.4171249999999134E-3</v>
      </c>
      <c r="AH84" s="91"/>
      <c r="AI84" s="91"/>
      <c r="AJ84" s="91"/>
      <c r="AK84" s="91"/>
      <c r="AL84" s="87"/>
      <c r="AM84" s="84">
        <v>1.466608163265315E-2</v>
      </c>
      <c r="AN84" s="91"/>
      <c r="AO84" s="91">
        <v>1.6988616660237321E-2</v>
      </c>
      <c r="AP84" s="87">
        <v>-1.780546938775518E-2</v>
      </c>
      <c r="AQ84" s="84"/>
      <c r="AR84" s="91"/>
      <c r="AS84" s="91"/>
      <c r="AT84" s="87"/>
      <c r="AU84" s="91"/>
    </row>
    <row r="85" spans="1:47" s="95" customFormat="1" ht="11.25">
      <c r="A85" s="7">
        <v>33785</v>
      </c>
      <c r="B85" s="84"/>
      <c r="C85" s="87"/>
      <c r="D85" s="84"/>
      <c r="E85" s="91"/>
      <c r="F85" s="91"/>
      <c r="G85" s="91"/>
      <c r="H85" s="91"/>
      <c r="I85" s="91"/>
      <c r="J85" s="91"/>
      <c r="K85" s="91"/>
      <c r="L85" s="187">
        <v>-2.0799245569441127E-2</v>
      </c>
      <c r="M85" s="84"/>
      <c r="N85" s="91"/>
      <c r="O85" s="87"/>
      <c r="P85" s="84"/>
      <c r="Q85" s="90">
        <v>-3.1826899999999991E-2</v>
      </c>
      <c r="R85" s="90">
        <v>-3.618884E-2</v>
      </c>
      <c r="S85" s="90">
        <v>-3.2571620000000023E-2</v>
      </c>
      <c r="T85" s="90">
        <v>-4.6552059999999895E-2</v>
      </c>
      <c r="U85" s="90">
        <v>-4.1234940000000053E-2</v>
      </c>
      <c r="V85" s="90">
        <v>-2.8237900000000038E-2</v>
      </c>
      <c r="W85" s="90">
        <v>-4.3914388000000026E-2</v>
      </c>
      <c r="X85" s="90">
        <v>-5.2820220999999945E-2</v>
      </c>
      <c r="Y85" s="90">
        <v>-3.3762104000000015E-2</v>
      </c>
      <c r="Z85" s="87"/>
      <c r="AA85" s="84"/>
      <c r="AB85" s="91"/>
      <c r="AC85" s="91">
        <v>-3.2095466864666911E-2</v>
      </c>
      <c r="AD85" s="91"/>
      <c r="AE85" s="91"/>
      <c r="AF85" s="87">
        <v>6.1546088199999627E-3</v>
      </c>
      <c r="AG85" s="85">
        <v>-1.0179270833333365E-2</v>
      </c>
      <c r="AH85" s="91"/>
      <c r="AI85" s="91"/>
      <c r="AJ85" s="91"/>
      <c r="AK85" s="91"/>
      <c r="AL85" s="87"/>
      <c r="AM85" s="84">
        <v>-1.9737755102040566E-3</v>
      </c>
      <c r="AN85" s="91"/>
      <c r="AO85" s="91">
        <v>-1.790817856788629E-2</v>
      </c>
      <c r="AP85" s="87">
        <v>-4.1852239999999985E-2</v>
      </c>
      <c r="AQ85" s="84"/>
      <c r="AR85" s="91"/>
      <c r="AS85" s="91"/>
      <c r="AT85" s="87"/>
      <c r="AU85" s="91"/>
    </row>
    <row r="86" spans="1:47" s="95" customFormat="1" ht="11.25">
      <c r="A86" s="7">
        <v>33816</v>
      </c>
      <c r="B86" s="84"/>
      <c r="C86" s="87"/>
      <c r="D86" s="84"/>
      <c r="E86" s="91"/>
      <c r="F86" s="91"/>
      <c r="G86" s="91"/>
      <c r="H86" s="91"/>
      <c r="I86" s="91"/>
      <c r="J86" s="91"/>
      <c r="K86" s="91"/>
      <c r="L86" s="187">
        <v>2.3889954355027943E-2</v>
      </c>
      <c r="M86" s="84"/>
      <c r="N86" s="91"/>
      <c r="O86" s="87"/>
      <c r="P86" s="84"/>
      <c r="Q86" s="90">
        <v>2.3932199999999959E-2</v>
      </c>
      <c r="R86" s="90">
        <v>4.1566619999999999E-2</v>
      </c>
      <c r="S86" s="90">
        <v>5.1615100000000025E-2</v>
      </c>
      <c r="T86" s="90">
        <v>5.3413420000000045E-2</v>
      </c>
      <c r="U86" s="90">
        <v>5.0225079999999922E-2</v>
      </c>
      <c r="V86" s="90">
        <v>2.2652459999999985E-2</v>
      </c>
      <c r="W86" s="90">
        <v>6.2421738999999921E-2</v>
      </c>
      <c r="X86" s="90">
        <v>3.7692602999999991E-2</v>
      </c>
      <c r="Y86" s="90">
        <v>2.9310216999999916E-2</v>
      </c>
      <c r="Z86" s="87"/>
      <c r="AA86" s="84"/>
      <c r="AB86" s="91"/>
      <c r="AC86" s="91">
        <v>4.0833115655933172E-2</v>
      </c>
      <c r="AD86" s="91"/>
      <c r="AE86" s="91"/>
      <c r="AF86" s="87">
        <v>4.4036822900000105E-2</v>
      </c>
      <c r="AG86" s="85">
        <v>3.4647083333333439E-2</v>
      </c>
      <c r="AH86" s="91"/>
      <c r="AI86" s="91"/>
      <c r="AJ86" s="91"/>
      <c r="AK86" s="91"/>
      <c r="AL86" s="87"/>
      <c r="AM86" s="84">
        <v>5.5261632653061277E-2</v>
      </c>
      <c r="AN86" s="91"/>
      <c r="AO86" s="91">
        <v>5.7997412898323608E-2</v>
      </c>
      <c r="AP86" s="87">
        <v>2.4145714285714215E-2</v>
      </c>
      <c r="AQ86" s="84"/>
      <c r="AR86" s="91"/>
      <c r="AS86" s="91"/>
      <c r="AT86" s="87"/>
      <c r="AU86" s="91"/>
    </row>
    <row r="87" spans="1:47" s="95" customFormat="1" ht="11.25">
      <c r="A87" s="7">
        <v>33847</v>
      </c>
      <c r="B87" s="84"/>
      <c r="C87" s="87"/>
      <c r="D87" s="84"/>
      <c r="E87" s="91"/>
      <c r="F87" s="91"/>
      <c r="G87" s="91"/>
      <c r="H87" s="91"/>
      <c r="I87" s="91"/>
      <c r="J87" s="91"/>
      <c r="K87" s="91"/>
      <c r="L87" s="187">
        <v>-8.6336516737937852E-2</v>
      </c>
      <c r="M87" s="84"/>
      <c r="N87" s="91"/>
      <c r="O87" s="87"/>
      <c r="P87" s="84"/>
      <c r="Q87" s="90">
        <v>-7.4867620000000024E-2</v>
      </c>
      <c r="R87" s="90">
        <v>-6.0602519999999993E-2</v>
      </c>
      <c r="S87" s="90">
        <v>-7.0851899999999968E-2</v>
      </c>
      <c r="T87" s="90">
        <v>-4.798329999999984E-2</v>
      </c>
      <c r="U87" s="90">
        <v>-4.1121879999999944E-2</v>
      </c>
      <c r="V87" s="90">
        <v>-6.7263920000000144E-2</v>
      </c>
      <c r="W87" s="90">
        <v>-2.0633659000000026E-2</v>
      </c>
      <c r="X87" s="90">
        <v>-7.3192361000000039E-2</v>
      </c>
      <c r="Y87" s="90">
        <v>3.6898149999999852E-3</v>
      </c>
      <c r="Z87" s="87"/>
      <c r="AA87" s="84"/>
      <c r="AB87" s="91"/>
      <c r="AC87" s="91">
        <v>-3.7124831194430663E-2</v>
      </c>
      <c r="AD87" s="91"/>
      <c r="AE87" s="91"/>
      <c r="AF87" s="87">
        <v>-1.2814292479999989E-2</v>
      </c>
      <c r="AG87" s="85">
        <v>-7.2206104166666729E-2</v>
      </c>
      <c r="AH87" s="91"/>
      <c r="AI87" s="91"/>
      <c r="AJ87" s="91"/>
      <c r="AK87" s="91"/>
      <c r="AL87" s="87"/>
      <c r="AM87" s="84">
        <v>-9.1066326530612196E-3</v>
      </c>
      <c r="AN87" s="91"/>
      <c r="AO87" s="91">
        <v>-1.4117823723823864E-2</v>
      </c>
      <c r="AP87" s="87">
        <v>-2.8548660000000003E-2</v>
      </c>
      <c r="AQ87" s="84"/>
      <c r="AR87" s="91"/>
      <c r="AS87" s="91"/>
      <c r="AT87" s="87"/>
      <c r="AU87" s="91"/>
    </row>
    <row r="88" spans="1:47" s="95" customFormat="1" ht="11.25">
      <c r="A88" s="7">
        <v>33877</v>
      </c>
      <c r="B88" s="84"/>
      <c r="C88" s="87"/>
      <c r="D88" s="84"/>
      <c r="E88" s="91"/>
      <c r="F88" s="91"/>
      <c r="G88" s="91"/>
      <c r="H88" s="91"/>
      <c r="I88" s="91"/>
      <c r="J88" s="91"/>
      <c r="K88" s="91"/>
      <c r="L88" s="187">
        <v>3.1127261055840405E-2</v>
      </c>
      <c r="M88" s="84"/>
      <c r="N88" s="91"/>
      <c r="O88" s="87"/>
      <c r="P88" s="84"/>
      <c r="Q88" s="90">
        <v>1.2448540000000063E-2</v>
      </c>
      <c r="R88" s="90">
        <v>3.0371080000000106E-2</v>
      </c>
      <c r="S88" s="90">
        <v>2.6874539999999891E-2</v>
      </c>
      <c r="T88" s="90">
        <v>1.1443260000000066E-2</v>
      </c>
      <c r="U88" s="90">
        <v>1.6885980000000078E-2</v>
      </c>
      <c r="V88" s="90">
        <v>2.4299159999999986E-2</v>
      </c>
      <c r="W88" s="90">
        <v>4.3600340000000681E-3</v>
      </c>
      <c r="X88" s="90">
        <v>8.091051999999932E-3</v>
      </c>
      <c r="Y88" s="90">
        <v>1.8813618000000032E-2</v>
      </c>
      <c r="Z88" s="87"/>
      <c r="AA88" s="84"/>
      <c r="AB88" s="91"/>
      <c r="AC88" s="91">
        <v>1.1393674327146552E-2</v>
      </c>
      <c r="AD88" s="91"/>
      <c r="AE88" s="91"/>
      <c r="AF88" s="87">
        <v>2.4380882520000036E-2</v>
      </c>
      <c r="AG88" s="85">
        <v>1.9883729166666697E-2</v>
      </c>
      <c r="AH88" s="91"/>
      <c r="AI88" s="91"/>
      <c r="AJ88" s="91"/>
      <c r="AK88" s="91"/>
      <c r="AL88" s="87"/>
      <c r="AM88" s="84">
        <v>7.1901224489796522E-3</v>
      </c>
      <c r="AN88" s="91"/>
      <c r="AO88" s="91">
        <v>4.5981649309396744E-3</v>
      </c>
      <c r="AP88" s="87">
        <v>2.3631500000000027E-2</v>
      </c>
      <c r="AQ88" s="84"/>
      <c r="AR88" s="91"/>
      <c r="AS88" s="91"/>
      <c r="AT88" s="87"/>
      <c r="AU88" s="91"/>
    </row>
    <row r="89" spans="1:47" s="95" customFormat="1" ht="11.25">
      <c r="A89" s="7">
        <v>33907</v>
      </c>
      <c r="B89" s="84"/>
      <c r="C89" s="87"/>
      <c r="D89" s="84"/>
      <c r="E89" s="91"/>
      <c r="F89" s="91"/>
      <c r="G89" s="91"/>
      <c r="H89" s="91"/>
      <c r="I89" s="91"/>
      <c r="J89" s="91"/>
      <c r="K89" s="91"/>
      <c r="L89" s="187">
        <v>2.5515299373202849E-2</v>
      </c>
      <c r="M89" s="84"/>
      <c r="N89" s="91"/>
      <c r="O89" s="87"/>
      <c r="P89" s="84"/>
      <c r="Q89" s="90">
        <v>5.5514819999999965E-2</v>
      </c>
      <c r="R89" s="90">
        <v>4.9782959999999932E-2</v>
      </c>
      <c r="S89" s="90">
        <v>6.3579679999999916E-2</v>
      </c>
      <c r="T89" s="90">
        <v>2.1922999999999249E-3</v>
      </c>
      <c r="U89" s="90">
        <v>3.6571560000000058E-2</v>
      </c>
      <c r="V89" s="90">
        <v>4.0017739999999913E-2</v>
      </c>
      <c r="W89" s="90">
        <v>5.5607019999999174E-3</v>
      </c>
      <c r="X89" s="90">
        <v>2.5696611999999952E-2</v>
      </c>
      <c r="Y89" s="90">
        <v>9.4107020000000485E-3</v>
      </c>
      <c r="Z89" s="87"/>
      <c r="AA89" s="84"/>
      <c r="AB89" s="91"/>
      <c r="AC89" s="91">
        <v>1.8925725409580707E-2</v>
      </c>
      <c r="AD89" s="91"/>
      <c r="AE89" s="91"/>
      <c r="AF89" s="87">
        <v>1.8834721299999968E-2</v>
      </c>
      <c r="AG89" s="85">
        <v>1.6718916666666583E-2</v>
      </c>
      <c r="AH89" s="91"/>
      <c r="AI89" s="91"/>
      <c r="AJ89" s="91"/>
      <c r="AK89" s="91"/>
      <c r="AL89" s="87"/>
      <c r="AM89" s="84">
        <v>-5.4075102040815892E-3</v>
      </c>
      <c r="AN89" s="91"/>
      <c r="AO89" s="91">
        <v>2.9114801960606673E-2</v>
      </c>
      <c r="AP89" s="87">
        <v>-1.6442800000000535E-3</v>
      </c>
      <c r="AQ89" s="84"/>
      <c r="AR89" s="91"/>
      <c r="AS89" s="91"/>
      <c r="AT89" s="87"/>
      <c r="AU89" s="91"/>
    </row>
    <row r="90" spans="1:47" s="95" customFormat="1" ht="11.25">
      <c r="A90" s="7">
        <v>33938</v>
      </c>
      <c r="B90" s="84"/>
      <c r="C90" s="87"/>
      <c r="D90" s="84"/>
      <c r="E90" s="91"/>
      <c r="F90" s="91"/>
      <c r="G90" s="91"/>
      <c r="H90" s="91"/>
      <c r="I90" s="91"/>
      <c r="J90" s="91"/>
      <c r="K90" s="91"/>
      <c r="L90" s="187">
        <v>3.6659071379237629E-2</v>
      </c>
      <c r="M90" s="84"/>
      <c r="N90" s="91"/>
      <c r="O90" s="87"/>
      <c r="P90" s="84"/>
      <c r="Q90" s="90">
        <v>4.473773999999997E-2</v>
      </c>
      <c r="R90" s="90">
        <v>4.9282040000000027E-2</v>
      </c>
      <c r="S90" s="90">
        <v>3.879191999999998E-2</v>
      </c>
      <c r="T90" s="90">
        <v>9.8978800000000255E-3</v>
      </c>
      <c r="U90" s="90">
        <v>2.7017260000000043E-2</v>
      </c>
      <c r="V90" s="90">
        <v>5.5203040000000092E-2</v>
      </c>
      <c r="W90" s="90">
        <v>2.2396902999999968E-2</v>
      </c>
      <c r="X90" s="90">
        <v>1.7641629999999964E-2</v>
      </c>
      <c r="Y90" s="90">
        <v>5.9630029000000029E-2</v>
      </c>
      <c r="Z90" s="87"/>
      <c r="AA90" s="84"/>
      <c r="AB90" s="91"/>
      <c r="AC90" s="91">
        <v>4.2190026317558305E-2</v>
      </c>
      <c r="AD90" s="91"/>
      <c r="AE90" s="91"/>
      <c r="AF90" s="87">
        <v>1.0918316880000001E-2</v>
      </c>
      <c r="AG90" s="85">
        <v>2.7515145833333365E-2</v>
      </c>
      <c r="AH90" s="91"/>
      <c r="AI90" s="91"/>
      <c r="AJ90" s="91"/>
      <c r="AK90" s="91"/>
      <c r="AL90" s="87"/>
      <c r="AM90" s="84">
        <v>-1.7740183673469412E-2</v>
      </c>
      <c r="AN90" s="91"/>
      <c r="AO90" s="91">
        <v>3.0169498305166798E-2</v>
      </c>
      <c r="AP90" s="87">
        <v>2.5655979591836742E-2</v>
      </c>
      <c r="AQ90" s="84"/>
      <c r="AR90" s="91"/>
      <c r="AS90" s="91"/>
      <c r="AT90" s="87"/>
      <c r="AU90" s="91"/>
    </row>
    <row r="91" spans="1:47" s="95" customFormat="1" ht="11.25">
      <c r="A91" s="7">
        <v>33969</v>
      </c>
      <c r="B91" s="84"/>
      <c r="C91" s="87"/>
      <c r="D91" s="84"/>
      <c r="E91" s="91"/>
      <c r="F91" s="91"/>
      <c r="G91" s="91"/>
      <c r="H91" s="91"/>
      <c r="I91" s="91"/>
      <c r="J91" s="91"/>
      <c r="K91" s="91"/>
      <c r="L91" s="187">
        <v>2.4720733298195796E-2</v>
      </c>
      <c r="M91" s="84"/>
      <c r="N91" s="91"/>
      <c r="O91" s="87"/>
      <c r="P91" s="84"/>
      <c r="Q91" s="90">
        <v>3.5169500000000076E-2</v>
      </c>
      <c r="R91" s="90">
        <v>2.3523820000000084E-2</v>
      </c>
      <c r="S91" s="90">
        <v>3.7480439999999948E-2</v>
      </c>
      <c r="T91" s="90">
        <v>3.2449380000000083E-2</v>
      </c>
      <c r="U91" s="90">
        <v>3.0686339999999923E-2</v>
      </c>
      <c r="V91" s="90">
        <v>2.7907080000000084E-2</v>
      </c>
      <c r="W91" s="90">
        <v>1.718535099999996E-2</v>
      </c>
      <c r="X91" s="90">
        <v>3.7105777999999923E-2</v>
      </c>
      <c r="Y91" s="90">
        <v>1.9644169999999406E-3</v>
      </c>
      <c r="Z91" s="87"/>
      <c r="AA91" s="84"/>
      <c r="AB91" s="91"/>
      <c r="AC91" s="91">
        <v>2.5290636350942641E-2</v>
      </c>
      <c r="AD91" s="91"/>
      <c r="AE91" s="91"/>
      <c r="AF91" s="87">
        <v>3.7818147839999927E-2</v>
      </c>
      <c r="AG91" s="85">
        <v>4.5623479166666758E-2</v>
      </c>
      <c r="AH91" s="91"/>
      <c r="AI91" s="91"/>
      <c r="AJ91" s="91"/>
      <c r="AK91" s="91"/>
      <c r="AL91" s="87"/>
      <c r="AM91" s="84">
        <v>2.6353999999999989E-2</v>
      </c>
      <c r="AN91" s="91"/>
      <c r="AO91" s="91">
        <v>1.5297535955905994E-2</v>
      </c>
      <c r="AP91" s="87">
        <v>1.3252000000000042E-2</v>
      </c>
      <c r="AQ91" s="84"/>
      <c r="AR91" s="91"/>
      <c r="AS91" s="91"/>
      <c r="AT91" s="87"/>
      <c r="AU91" s="91"/>
    </row>
    <row r="92" spans="1:47" s="95" customFormat="1" ht="11.25">
      <c r="A92" s="7">
        <v>33998</v>
      </c>
      <c r="B92" s="84"/>
      <c r="C92" s="87"/>
      <c r="D92" s="84"/>
      <c r="E92" s="91"/>
      <c r="F92" s="91"/>
      <c r="G92" s="91"/>
      <c r="H92" s="91"/>
      <c r="I92" s="91"/>
      <c r="J92" s="91"/>
      <c r="K92" s="91"/>
      <c r="L92" s="187">
        <v>5.3993506100442623E-2</v>
      </c>
      <c r="M92" s="84"/>
      <c r="N92" s="91"/>
      <c r="O92" s="87"/>
      <c r="P92" s="84"/>
      <c r="Q92" s="90">
        <v>1.5163019999999916E-2</v>
      </c>
      <c r="R92" s="90">
        <v>1.6144699999999901E-2</v>
      </c>
      <c r="S92" s="90">
        <v>1.9853279999999973E-2</v>
      </c>
      <c r="T92" s="90">
        <v>7.2962199999999644E-3</v>
      </c>
      <c r="U92" s="90">
        <v>3.1784239999999908E-2</v>
      </c>
      <c r="V92" s="90">
        <v>2.9674039999999957E-2</v>
      </c>
      <c r="W92" s="90">
        <v>1.1280334999999919E-2</v>
      </c>
      <c r="X92" s="90">
        <v>2.0669854999999959E-2</v>
      </c>
      <c r="Y92" s="90">
        <v>-4.2348530000000384E-3</v>
      </c>
      <c r="Z92" s="87"/>
      <c r="AA92" s="84"/>
      <c r="AB92" s="91"/>
      <c r="AC92" s="91">
        <v>1.8293180441446566E-2</v>
      </c>
      <c r="AD92" s="91"/>
      <c r="AE92" s="91"/>
      <c r="AF92" s="87">
        <v>2.5070880859999978E-2</v>
      </c>
      <c r="AG92" s="85">
        <v>5.6386354166666708E-2</v>
      </c>
      <c r="AH92" s="91"/>
      <c r="AI92" s="91"/>
      <c r="AJ92" s="91"/>
      <c r="AK92" s="91"/>
      <c r="AL92" s="87"/>
      <c r="AM92" s="84">
        <v>3.4959061224489885E-2</v>
      </c>
      <c r="AN92" s="91"/>
      <c r="AO92" s="91">
        <v>-1.9786446341152786E-2</v>
      </c>
      <c r="AP92" s="87">
        <v>1.6641102040816369E-2</v>
      </c>
      <c r="AQ92" s="84"/>
      <c r="AR92" s="91"/>
      <c r="AS92" s="91"/>
      <c r="AT92" s="87"/>
      <c r="AU92" s="91"/>
    </row>
    <row r="93" spans="1:47" s="95" customFormat="1" ht="11.25">
      <c r="A93" s="7">
        <v>34026</v>
      </c>
      <c r="B93" s="84"/>
      <c r="C93" s="87"/>
      <c r="D93" s="84"/>
      <c r="E93" s="91"/>
      <c r="F93" s="91"/>
      <c r="G93" s="91"/>
      <c r="H93" s="91"/>
      <c r="I93" s="91"/>
      <c r="J93" s="91"/>
      <c r="K93" s="91"/>
      <c r="L93" s="187">
        <v>-1.4077978399064772E-2</v>
      </c>
      <c r="M93" s="84"/>
      <c r="N93" s="91"/>
      <c r="O93" s="87"/>
      <c r="P93" s="84"/>
      <c r="Q93" s="90">
        <v>1.4822179999999907E-2</v>
      </c>
      <c r="R93" s="90">
        <v>3.2102779999999997E-2</v>
      </c>
      <c r="S93" s="90">
        <v>6.751020000000052E-3</v>
      </c>
      <c r="T93" s="90">
        <v>1.3008490000000039E-2</v>
      </c>
      <c r="U93" s="90">
        <v>5.3191599999999895E-3</v>
      </c>
      <c r="V93" s="90">
        <v>-2.2359400000000473E-3</v>
      </c>
      <c r="W93" s="90">
        <v>1.620522499999999E-2</v>
      </c>
      <c r="X93" s="90">
        <v>-2.0793309999999954E-2</v>
      </c>
      <c r="Y93" s="90">
        <v>4.9999309999999575E-3</v>
      </c>
      <c r="Z93" s="87"/>
      <c r="AA93" s="84"/>
      <c r="AB93" s="91"/>
      <c r="AC93" s="91">
        <v>1.4631792398944743E-3</v>
      </c>
      <c r="AD93" s="91"/>
      <c r="AE93" s="91"/>
      <c r="AF93" s="87">
        <v>2.5461631320000011E-2</v>
      </c>
      <c r="AG93" s="85">
        <v>2.5831874999999727E-3</v>
      </c>
      <c r="AH93" s="91"/>
      <c r="AI93" s="91"/>
      <c r="AJ93" s="91"/>
      <c r="AK93" s="91"/>
      <c r="AL93" s="87"/>
      <c r="AM93" s="84">
        <v>5.874785714285724E-2</v>
      </c>
      <c r="AN93" s="91"/>
      <c r="AO93" s="91">
        <v>1.9144036940166309E-3</v>
      </c>
      <c r="AP93" s="87">
        <v>1.6691346938775498E-2</v>
      </c>
      <c r="AQ93" s="84"/>
      <c r="AR93" s="91"/>
      <c r="AS93" s="91"/>
      <c r="AT93" s="87"/>
      <c r="AU93" s="91"/>
    </row>
    <row r="94" spans="1:47" s="95" customFormat="1" ht="11.25">
      <c r="A94" s="7">
        <v>34059</v>
      </c>
      <c r="B94" s="84"/>
      <c r="C94" s="87"/>
      <c r="D94" s="84"/>
      <c r="E94" s="91"/>
      <c r="F94" s="91"/>
      <c r="G94" s="91"/>
      <c r="H94" s="91"/>
      <c r="I94" s="91"/>
      <c r="J94" s="91"/>
      <c r="K94" s="91"/>
      <c r="L94" s="187">
        <v>-1.0370047622256795E-2</v>
      </c>
      <c r="M94" s="84"/>
      <c r="N94" s="91"/>
      <c r="O94" s="87"/>
      <c r="P94" s="84"/>
      <c r="Q94" s="90">
        <v>1.102740000000102E-3</v>
      </c>
      <c r="R94" s="90">
        <v>4.6614799999999956E-3</v>
      </c>
      <c r="S94" s="90">
        <v>-3.9643799999999896E-3</v>
      </c>
      <c r="T94" s="90">
        <v>-1.1067300000000002E-2</v>
      </c>
      <c r="U94" s="90">
        <v>4.0160000000000196E-4</v>
      </c>
      <c r="V94" s="90">
        <v>2.1537139999999955E-2</v>
      </c>
      <c r="W94" s="90">
        <v>8.3114710000000702E-3</v>
      </c>
      <c r="X94" s="90">
        <v>-4.8574569999998429E-3</v>
      </c>
      <c r="Y94" s="90">
        <v>2.1912555999999972E-2</v>
      </c>
      <c r="Z94" s="87"/>
      <c r="AA94" s="84"/>
      <c r="AB94" s="91"/>
      <c r="AC94" s="91">
        <v>1.201301455836723E-2</v>
      </c>
      <c r="AD94" s="91"/>
      <c r="AE94" s="91"/>
      <c r="AF94" s="87">
        <v>4.189965944000007E-2</v>
      </c>
      <c r="AG94" s="85">
        <v>3.2044937500000037E-2</v>
      </c>
      <c r="AH94" s="91"/>
      <c r="AI94" s="91"/>
      <c r="AJ94" s="91"/>
      <c r="AK94" s="91"/>
      <c r="AL94" s="87"/>
      <c r="AM94" s="84">
        <v>3.6773428571428513E-2</v>
      </c>
      <c r="AN94" s="91"/>
      <c r="AO94" s="91">
        <v>2.680839935938506E-2</v>
      </c>
      <c r="AP94" s="87">
        <v>1.156406122448983E-2</v>
      </c>
      <c r="AQ94" s="84"/>
      <c r="AR94" s="91"/>
      <c r="AS94" s="91"/>
      <c r="AT94" s="87"/>
      <c r="AU94" s="91"/>
    </row>
    <row r="95" spans="1:47" s="95" customFormat="1" ht="11.25">
      <c r="A95" s="7">
        <v>34089</v>
      </c>
      <c r="B95" s="84"/>
      <c r="C95" s="87"/>
      <c r="D95" s="84"/>
      <c r="E95" s="91"/>
      <c r="F95" s="91"/>
      <c r="G95" s="91"/>
      <c r="H95" s="91"/>
      <c r="I95" s="91"/>
      <c r="J95" s="91"/>
      <c r="K95" s="91"/>
      <c r="L95" s="187">
        <v>-9.602647026380029E-3</v>
      </c>
      <c r="M95" s="84"/>
      <c r="N95" s="91"/>
      <c r="O95" s="87"/>
      <c r="P95" s="84"/>
      <c r="Q95" s="90">
        <v>-4.841203999999999E-2</v>
      </c>
      <c r="R95" s="90">
        <v>-3.855204000000001E-2</v>
      </c>
      <c r="S95" s="90">
        <v>-5.394226000000002E-2</v>
      </c>
      <c r="T95" s="90">
        <v>-4.3444180000000165E-2</v>
      </c>
      <c r="U95" s="90">
        <v>-3.8886560000000014E-2</v>
      </c>
      <c r="V95" s="90">
        <v>-5.6984420000000036E-2</v>
      </c>
      <c r="W95" s="90">
        <v>-4.5050689000000088E-2</v>
      </c>
      <c r="X95" s="90">
        <v>-4.1719760999999966E-2</v>
      </c>
      <c r="Y95" s="90">
        <v>-2.02387599999998E-3</v>
      </c>
      <c r="Z95" s="87"/>
      <c r="AA95" s="84"/>
      <c r="AB95" s="91"/>
      <c r="AC95" s="91">
        <v>-1.0426716783590639E-2</v>
      </c>
      <c r="AD95" s="91"/>
      <c r="AE95" s="91"/>
      <c r="AF95" s="87">
        <v>-3.1488181600000109E-3</v>
      </c>
      <c r="AG95" s="85">
        <v>-1.8017291666667656E-3</v>
      </c>
      <c r="AH95" s="91"/>
      <c r="AI95" s="91"/>
      <c r="AJ95" s="91"/>
      <c r="AK95" s="91"/>
      <c r="AL95" s="87"/>
      <c r="AM95" s="84">
        <v>1.1791469387754994E-2</v>
      </c>
      <c r="AN95" s="91"/>
      <c r="AO95" s="91">
        <v>-4.0598113164305616E-2</v>
      </c>
      <c r="AP95" s="87">
        <v>-2.531997959183685E-2</v>
      </c>
      <c r="AQ95" s="84"/>
      <c r="AR95" s="91"/>
      <c r="AS95" s="91"/>
      <c r="AT95" s="87"/>
      <c r="AU95" s="91"/>
    </row>
    <row r="96" spans="1:47" s="95" customFormat="1" ht="11.25">
      <c r="A96" s="7">
        <v>34120</v>
      </c>
      <c r="B96" s="84"/>
      <c r="C96" s="87"/>
      <c r="D96" s="84"/>
      <c r="E96" s="91"/>
      <c r="F96" s="91"/>
      <c r="G96" s="91"/>
      <c r="H96" s="91"/>
      <c r="I96" s="91"/>
      <c r="J96" s="91"/>
      <c r="K96" s="91"/>
      <c r="L96" s="187">
        <v>4.6496661526816307E-2</v>
      </c>
      <c r="M96" s="84"/>
      <c r="N96" s="91"/>
      <c r="O96" s="87"/>
      <c r="P96" s="84"/>
      <c r="Q96" s="90">
        <v>4.9544940000000093E-2</v>
      </c>
      <c r="R96" s="90">
        <v>3.0361520000000031E-2</v>
      </c>
      <c r="S96" s="90">
        <v>4.0276479999999948E-2</v>
      </c>
      <c r="T96" s="90">
        <v>3.5301540000000076E-2</v>
      </c>
      <c r="U96" s="90">
        <v>3.2465659999999952E-2</v>
      </c>
      <c r="V96" s="90">
        <v>5.0831019999999949E-2</v>
      </c>
      <c r="W96" s="90">
        <v>3.6266813999999981E-2</v>
      </c>
      <c r="X96" s="90">
        <v>4.5992067999999886E-2</v>
      </c>
      <c r="Y96" s="90">
        <v>2.9493023999999979E-2</v>
      </c>
      <c r="Z96" s="87"/>
      <c r="AA96" s="84"/>
      <c r="AB96" s="91"/>
      <c r="AC96" s="91">
        <v>3.8093732227815424E-2</v>
      </c>
      <c r="AD96" s="91"/>
      <c r="AE96" s="91"/>
      <c r="AF96" s="87">
        <v>3.0158189060000007E-2</v>
      </c>
      <c r="AG96" s="85">
        <v>4.6896416666666552E-2</v>
      </c>
      <c r="AH96" s="91"/>
      <c r="AI96" s="91"/>
      <c r="AJ96" s="91"/>
      <c r="AK96" s="91"/>
      <c r="AL96" s="87"/>
      <c r="AM96" s="84">
        <v>2.3847653061224605E-2</v>
      </c>
      <c r="AN96" s="91"/>
      <c r="AO96" s="91">
        <v>3.2292516827583384E-2</v>
      </c>
      <c r="AP96" s="87">
        <v>1.8780959183673396E-2</v>
      </c>
      <c r="AQ96" s="84"/>
      <c r="AR96" s="91"/>
      <c r="AS96" s="91"/>
      <c r="AT96" s="87"/>
      <c r="AU96" s="91"/>
    </row>
    <row r="97" spans="1:47" s="95" customFormat="1" ht="11.25">
      <c r="A97" s="7">
        <v>34150</v>
      </c>
      <c r="B97" s="84"/>
      <c r="C97" s="87"/>
      <c r="D97" s="84"/>
      <c r="E97" s="91"/>
      <c r="F97" s="91"/>
      <c r="G97" s="91"/>
      <c r="H97" s="91"/>
      <c r="I97" s="91"/>
      <c r="J97" s="91"/>
      <c r="K97" s="91"/>
      <c r="L97" s="187">
        <v>-3.5492737565721688E-2</v>
      </c>
      <c r="M97" s="84"/>
      <c r="N97" s="91"/>
      <c r="O97" s="87"/>
      <c r="P97" s="84"/>
      <c r="Q97" s="90">
        <v>-3.868731999999997E-2</v>
      </c>
      <c r="R97" s="90">
        <v>-3.4997220000000162E-2</v>
      </c>
      <c r="S97" s="90">
        <v>-1.8979100000000027E-2</v>
      </c>
      <c r="T97" s="90">
        <v>-2.3827000000000043E-2</v>
      </c>
      <c r="U97" s="90">
        <v>-2.9700639999999945E-2</v>
      </c>
      <c r="V97" s="90">
        <v>-9.2538800000000476E-3</v>
      </c>
      <c r="W97" s="90">
        <v>-2.9365256000000062E-2</v>
      </c>
      <c r="X97" s="90">
        <v>-1.0395832000000049E-2</v>
      </c>
      <c r="Y97" s="90">
        <v>-4.9363807999999954E-2</v>
      </c>
      <c r="Z97" s="87"/>
      <c r="AA97" s="84"/>
      <c r="AB97" s="91"/>
      <c r="AC97" s="91">
        <v>1.3399928114022908E-2</v>
      </c>
      <c r="AD97" s="91"/>
      <c r="AE97" s="91"/>
      <c r="AF97" s="87">
        <v>1.3506086300000053E-2</v>
      </c>
      <c r="AG97" s="85">
        <v>-1.2092749999999985E-2</v>
      </c>
      <c r="AH97" s="91"/>
      <c r="AI97" s="91"/>
      <c r="AJ97" s="91"/>
      <c r="AK97" s="91"/>
      <c r="AL97" s="87"/>
      <c r="AM97" s="84">
        <v>1.5555122448979608E-2</v>
      </c>
      <c r="AN97" s="91"/>
      <c r="AO97" s="91">
        <v>5.7600693702697381E-3</v>
      </c>
      <c r="AP97" s="87">
        <v>-1.6542204081632539E-2</v>
      </c>
      <c r="AQ97" s="84"/>
      <c r="AR97" s="91"/>
      <c r="AS97" s="91"/>
      <c r="AT97" s="87"/>
      <c r="AU97" s="91"/>
    </row>
    <row r="98" spans="1:47" s="95" customFormat="1" ht="11.25">
      <c r="A98" s="7">
        <v>34180</v>
      </c>
      <c r="B98" s="84"/>
      <c r="C98" s="87"/>
      <c r="D98" s="84"/>
      <c r="E98" s="91"/>
      <c r="F98" s="91"/>
      <c r="G98" s="91"/>
      <c r="H98" s="91"/>
      <c r="I98" s="91"/>
      <c r="J98" s="91"/>
      <c r="K98" s="91"/>
      <c r="L98" s="187">
        <v>1.7053951672145296E-2</v>
      </c>
      <c r="M98" s="84"/>
      <c r="N98" s="91"/>
      <c r="O98" s="87"/>
      <c r="P98" s="84"/>
      <c r="Q98" s="90">
        <v>-2.0033100000000026E-2</v>
      </c>
      <c r="R98" s="90">
        <v>-2.6796700000000118E-2</v>
      </c>
      <c r="S98" s="90">
        <v>-2.7635540000000014E-2</v>
      </c>
      <c r="T98" s="90">
        <v>-2.4161100000000046E-2</v>
      </c>
      <c r="U98" s="90">
        <v>-3.4685519999999914E-2</v>
      </c>
      <c r="V98" s="90">
        <v>-2.3675740000000056E-2</v>
      </c>
      <c r="W98" s="90">
        <v>-1.9792947999999977E-2</v>
      </c>
      <c r="X98" s="90">
        <v>-1.4327309999998539E-3</v>
      </c>
      <c r="Y98" s="90">
        <v>-5.7297939999999548E-3</v>
      </c>
      <c r="Z98" s="87"/>
      <c r="AA98" s="84"/>
      <c r="AB98" s="91"/>
      <c r="AC98" s="91">
        <v>-1.5400005736869171E-2</v>
      </c>
      <c r="AD98" s="91"/>
      <c r="AE98" s="91"/>
      <c r="AF98" s="87">
        <v>5.0163107000000817E-3</v>
      </c>
      <c r="AG98" s="85">
        <v>-4.7651666666667092E-3</v>
      </c>
      <c r="AH98" s="91"/>
      <c r="AI98" s="91"/>
      <c r="AJ98" s="91"/>
      <c r="AK98" s="91"/>
      <c r="AL98" s="87"/>
      <c r="AM98" s="84">
        <v>1.9269122448979603E-2</v>
      </c>
      <c r="AN98" s="91"/>
      <c r="AO98" s="91">
        <v>-3.4700391446390366E-2</v>
      </c>
      <c r="AP98" s="87">
        <v>9.2489795918366813E-3</v>
      </c>
      <c r="AQ98" s="84"/>
      <c r="AR98" s="91"/>
      <c r="AS98" s="91"/>
      <c r="AT98" s="87"/>
      <c r="AU98" s="91"/>
    </row>
    <row r="99" spans="1:47" s="95" customFormat="1" ht="11.25">
      <c r="A99" s="7">
        <v>34212</v>
      </c>
      <c r="B99" s="84"/>
      <c r="C99" s="87"/>
      <c r="D99" s="84"/>
      <c r="E99" s="91"/>
      <c r="F99" s="91"/>
      <c r="G99" s="91"/>
      <c r="H99" s="91"/>
      <c r="I99" s="91"/>
      <c r="J99" s="91"/>
      <c r="K99" s="91"/>
      <c r="L99" s="187">
        <v>1.3438915865761736E-2</v>
      </c>
      <c r="M99" s="84"/>
      <c r="N99" s="91"/>
      <c r="O99" s="87"/>
      <c r="P99" s="84"/>
      <c r="Q99" s="90">
        <v>3.882866000000007E-2</v>
      </c>
      <c r="R99" s="90">
        <v>4.4396319999999934E-2</v>
      </c>
      <c r="S99" s="90">
        <v>4.5734979999999981E-2</v>
      </c>
      <c r="T99" s="90">
        <v>2.4501579999999912E-2</v>
      </c>
      <c r="U99" s="90">
        <v>3.8005499999999914E-2</v>
      </c>
      <c r="V99" s="90">
        <v>6.1175580000000007E-2</v>
      </c>
      <c r="W99" s="90">
        <v>3.1326753000000096E-2</v>
      </c>
      <c r="X99" s="90">
        <v>4.7963337999999966E-2</v>
      </c>
      <c r="Y99" s="90">
        <v>3.3746752000000102E-2</v>
      </c>
      <c r="Z99" s="87"/>
      <c r="AA99" s="84"/>
      <c r="AB99" s="91"/>
      <c r="AC99" s="91">
        <v>3.0400054063557169E-2</v>
      </c>
      <c r="AD99" s="91"/>
      <c r="AE99" s="91"/>
      <c r="AF99" s="87">
        <v>3.8099677119999953E-2</v>
      </c>
      <c r="AG99" s="85">
        <v>3.3664833333333366E-2</v>
      </c>
      <c r="AH99" s="91"/>
      <c r="AI99" s="91"/>
      <c r="AJ99" s="91"/>
      <c r="AK99" s="91"/>
      <c r="AL99" s="87"/>
      <c r="AM99" s="84">
        <v>2.6961632653061285E-2</v>
      </c>
      <c r="AN99" s="91"/>
      <c r="AO99" s="91">
        <v>3.7559385387985866E-2</v>
      </c>
      <c r="AP99" s="87">
        <v>2.6878510204081607E-2</v>
      </c>
      <c r="AQ99" s="84"/>
      <c r="AR99" s="91"/>
      <c r="AS99" s="91"/>
      <c r="AT99" s="87"/>
      <c r="AU99" s="91"/>
    </row>
    <row r="100" spans="1:47" s="95" customFormat="1" ht="11.25">
      <c r="A100" s="7">
        <v>34242</v>
      </c>
      <c r="B100" s="84"/>
      <c r="C100" s="87"/>
      <c r="D100" s="84"/>
      <c r="E100" s="91"/>
      <c r="F100" s="91"/>
      <c r="G100" s="91"/>
      <c r="H100" s="91"/>
      <c r="I100" s="91"/>
      <c r="J100" s="91"/>
      <c r="K100" s="91"/>
      <c r="L100" s="187">
        <v>-8.2907222339083653E-3</v>
      </c>
      <c r="M100" s="84"/>
      <c r="N100" s="91"/>
      <c r="O100" s="87"/>
      <c r="P100" s="84"/>
      <c r="Q100" s="90">
        <v>-2.1628740000000035E-2</v>
      </c>
      <c r="R100" s="90">
        <v>-1.7040799999999967E-2</v>
      </c>
      <c r="S100" s="90">
        <v>7.2070000000001855E-4</v>
      </c>
      <c r="T100" s="90">
        <v>-2.0131679999999985E-2</v>
      </c>
      <c r="U100" s="90">
        <v>-9.1571200000000186E-3</v>
      </c>
      <c r="V100" s="90">
        <v>-1.1886759999999996E-2</v>
      </c>
      <c r="W100" s="90">
        <v>-2.5314335000000021E-2</v>
      </c>
      <c r="X100" s="90">
        <v>-1.8740800000001112E-3</v>
      </c>
      <c r="Y100" s="90">
        <v>-2.9271606000000006E-2</v>
      </c>
      <c r="Z100" s="87"/>
      <c r="AA100" s="84"/>
      <c r="AB100" s="91"/>
      <c r="AC100" s="91">
        <v>-2.4100048887959358E-2</v>
      </c>
      <c r="AD100" s="91"/>
      <c r="AE100" s="91"/>
      <c r="AF100" s="87">
        <v>-2.1563551940000036E-2</v>
      </c>
      <c r="AG100" s="85">
        <v>-2.7577041666666635E-2</v>
      </c>
      <c r="AH100" s="91"/>
      <c r="AI100" s="91"/>
      <c r="AJ100" s="91"/>
      <c r="AK100" s="91"/>
      <c r="AL100" s="87"/>
      <c r="AM100" s="84">
        <v>-2.1375122448979544E-2</v>
      </c>
      <c r="AN100" s="91"/>
      <c r="AO100" s="91">
        <v>-1.6232363273357531E-2</v>
      </c>
      <c r="AP100" s="87">
        <v>-3.840163265306118E-3</v>
      </c>
      <c r="AQ100" s="84"/>
      <c r="AR100" s="91"/>
      <c r="AS100" s="91"/>
      <c r="AT100" s="87"/>
      <c r="AU100" s="91"/>
    </row>
    <row r="101" spans="1:47" s="95" customFormat="1" ht="11.25">
      <c r="A101" s="7">
        <v>34271</v>
      </c>
      <c r="B101" s="84"/>
      <c r="C101" s="87"/>
      <c r="D101" s="84"/>
      <c r="E101" s="91"/>
      <c r="F101" s="91"/>
      <c r="G101" s="91"/>
      <c r="H101" s="91"/>
      <c r="I101" s="91"/>
      <c r="J101" s="91"/>
      <c r="K101" s="91"/>
      <c r="L101" s="187">
        <v>5.2275248050689616E-2</v>
      </c>
      <c r="M101" s="84"/>
      <c r="N101" s="91"/>
      <c r="O101" s="87"/>
      <c r="P101" s="84"/>
      <c r="Q101" s="90">
        <v>5.9245299999999945E-2</v>
      </c>
      <c r="R101" s="90">
        <v>5.4812040000000062E-2</v>
      </c>
      <c r="S101" s="90">
        <v>6.0634599999999983E-2</v>
      </c>
      <c r="T101" s="90">
        <v>5.8247740000000103E-2</v>
      </c>
      <c r="U101" s="90">
        <v>5.6758939999999924E-2</v>
      </c>
      <c r="V101" s="90">
        <v>6.1776159999999969E-2</v>
      </c>
      <c r="W101" s="90">
        <v>4.3482663000000032E-2</v>
      </c>
      <c r="X101" s="90">
        <v>4.478312299999998E-2</v>
      </c>
      <c r="Y101" s="90">
        <v>3.0487796999999928E-2</v>
      </c>
      <c r="Z101" s="87"/>
      <c r="AA101" s="84"/>
      <c r="AB101" s="91"/>
      <c r="AC101" s="91">
        <v>9.6000229875090604E-3</v>
      </c>
      <c r="AD101" s="91"/>
      <c r="AE101" s="91"/>
      <c r="AF101" s="87">
        <v>7.3726380000000979E-3</v>
      </c>
      <c r="AG101" s="85">
        <v>3.9359624999999898E-2</v>
      </c>
      <c r="AH101" s="91"/>
      <c r="AI101" s="91"/>
      <c r="AJ101" s="91"/>
      <c r="AK101" s="91"/>
      <c r="AL101" s="87"/>
      <c r="AM101" s="84">
        <v>-2.0020204081632187E-3</v>
      </c>
      <c r="AN101" s="91"/>
      <c r="AO101" s="91">
        <v>3.3978506582123869E-2</v>
      </c>
      <c r="AP101" s="87">
        <v>5.8051020408167453E-4</v>
      </c>
      <c r="AQ101" s="84"/>
      <c r="AR101" s="91"/>
      <c r="AS101" s="91"/>
      <c r="AT101" s="87"/>
      <c r="AU101" s="91"/>
    </row>
    <row r="102" spans="1:47" s="95" customFormat="1" ht="11.25">
      <c r="A102" s="7">
        <v>34303</v>
      </c>
      <c r="B102" s="84"/>
      <c r="C102" s="87"/>
      <c r="D102" s="84"/>
      <c r="E102" s="91"/>
      <c r="F102" s="91"/>
      <c r="G102" s="91"/>
      <c r="H102" s="91"/>
      <c r="I102" s="91"/>
      <c r="J102" s="91"/>
      <c r="K102" s="91"/>
      <c r="L102" s="187">
        <v>8.7207167489178339E-4</v>
      </c>
      <c r="M102" s="84"/>
      <c r="N102" s="91"/>
      <c r="O102" s="87"/>
      <c r="P102" s="84"/>
      <c r="Q102" s="90">
        <v>2.5442060000000044E-2</v>
      </c>
      <c r="R102" s="90">
        <v>3.6418480000000031E-2</v>
      </c>
      <c r="S102" s="90">
        <v>3.1072999999999906E-2</v>
      </c>
      <c r="T102" s="90">
        <v>4.2522659999999934E-2</v>
      </c>
      <c r="U102" s="90">
        <v>4.1626380000000074E-2</v>
      </c>
      <c r="V102" s="90">
        <v>5.5778429999999712E-3</v>
      </c>
      <c r="W102" s="90">
        <v>4.4750301999999964E-2</v>
      </c>
      <c r="X102" s="90">
        <v>2.8160176999999953E-2</v>
      </c>
      <c r="Y102" s="90">
        <v>2.2574577000000096E-2</v>
      </c>
      <c r="Z102" s="87"/>
      <c r="AA102" s="84"/>
      <c r="AB102" s="91"/>
      <c r="AC102" s="91">
        <v>0</v>
      </c>
      <c r="AD102" s="91"/>
      <c r="AE102" s="91"/>
      <c r="AF102" s="87">
        <v>-1.7266973300000155E-2</v>
      </c>
      <c r="AG102" s="85">
        <v>9.0838510638298064E-3</v>
      </c>
      <c r="AH102" s="91"/>
      <c r="AI102" s="91"/>
      <c r="AJ102" s="91"/>
      <c r="AK102" s="91"/>
      <c r="AL102" s="87"/>
      <c r="AM102" s="84">
        <v>-5.4371306122449115E-2</v>
      </c>
      <c r="AN102" s="91"/>
      <c r="AO102" s="91">
        <v>-1.0857260386148981E-2</v>
      </c>
      <c r="AP102" s="87">
        <v>-1.9038632653061272E-2</v>
      </c>
      <c r="AQ102" s="84"/>
      <c r="AR102" s="91"/>
      <c r="AS102" s="91"/>
      <c r="AT102" s="87"/>
      <c r="AU102" s="91"/>
    </row>
    <row r="103" spans="1:47" s="95" customFormat="1" ht="11.25">
      <c r="A103" s="7">
        <v>34334</v>
      </c>
      <c r="B103" s="84"/>
      <c r="C103" s="87"/>
      <c r="D103" s="84"/>
      <c r="E103" s="91"/>
      <c r="F103" s="91"/>
      <c r="G103" s="91"/>
      <c r="H103" s="91"/>
      <c r="I103" s="91"/>
      <c r="J103" s="91"/>
      <c r="K103" s="91"/>
      <c r="L103" s="187">
        <v>3.5753738403320412E-2</v>
      </c>
      <c r="M103" s="84"/>
      <c r="N103" s="91"/>
      <c r="O103" s="87"/>
      <c r="P103" s="84"/>
      <c r="Q103" s="90">
        <v>1.6676439999999904E-2</v>
      </c>
      <c r="R103" s="90">
        <v>2.3396339999999904E-2</v>
      </c>
      <c r="S103" s="90">
        <v>2.0617000000000107E-2</v>
      </c>
      <c r="T103" s="90">
        <v>1.9058100000000078E-2</v>
      </c>
      <c r="U103" s="90">
        <v>2.3078139999999969E-2</v>
      </c>
      <c r="V103" s="90">
        <v>2.088606000000004E-2</v>
      </c>
      <c r="W103" s="90">
        <v>1.3909801000000055E-2</v>
      </c>
      <c r="X103" s="90">
        <v>2.5669697999999963E-2</v>
      </c>
      <c r="Y103" s="90">
        <v>6.3658740000001046E-3</v>
      </c>
      <c r="Z103" s="87"/>
      <c r="AA103" s="84"/>
      <c r="AB103" s="91"/>
      <c r="AC103" s="91">
        <v>1.680009314567843E-2</v>
      </c>
      <c r="AD103" s="91"/>
      <c r="AE103" s="91"/>
      <c r="AF103" s="87">
        <v>1.2814712099999959E-2</v>
      </c>
      <c r="AG103" s="85">
        <v>3.6054895833333322E-2</v>
      </c>
      <c r="AH103" s="91"/>
      <c r="AI103" s="91"/>
      <c r="AJ103" s="91"/>
      <c r="AK103" s="91"/>
      <c r="AL103" s="87"/>
      <c r="AM103" s="84">
        <v>1.196477551020414E-2</v>
      </c>
      <c r="AN103" s="91"/>
      <c r="AO103" s="91">
        <v>9.9375128746033159E-3</v>
      </c>
      <c r="AP103" s="87">
        <v>1.7755079999999923E-2</v>
      </c>
      <c r="AQ103" s="84"/>
      <c r="AR103" s="91"/>
      <c r="AS103" s="91"/>
      <c r="AT103" s="87"/>
      <c r="AU103" s="91"/>
    </row>
    <row r="104" spans="1:47" s="95" customFormat="1" ht="11.25">
      <c r="A104" s="7">
        <v>34365</v>
      </c>
      <c r="B104" s="84"/>
      <c r="C104" s="87"/>
      <c r="D104" s="84"/>
      <c r="E104" s="91"/>
      <c r="F104" s="91"/>
      <c r="G104" s="91"/>
      <c r="H104" s="91"/>
      <c r="I104" s="91"/>
      <c r="J104" s="91"/>
      <c r="K104" s="91"/>
      <c r="L104" s="187">
        <v>8.2106380462646289E-2</v>
      </c>
      <c r="M104" s="84"/>
      <c r="N104" s="91"/>
      <c r="O104" s="87"/>
      <c r="P104" s="84"/>
      <c r="Q104" s="90">
        <v>3.6557380000000084E-2</v>
      </c>
      <c r="R104" s="90">
        <v>3.1703999999999954E-2</v>
      </c>
      <c r="S104" s="90">
        <v>4.1946040000000018E-2</v>
      </c>
      <c r="T104" s="90">
        <v>3.7370600000000032E-2</v>
      </c>
      <c r="U104" s="90">
        <v>5.6388520000000053E-2</v>
      </c>
      <c r="V104" s="90">
        <v>4.0974220000000061E-2</v>
      </c>
      <c r="W104" s="90">
        <v>4.2390802999999977E-2</v>
      </c>
      <c r="X104" s="90">
        <v>4.0646221999999899E-2</v>
      </c>
      <c r="Y104" s="90">
        <v>4.4283188999999945E-2</v>
      </c>
      <c r="Z104" s="87"/>
      <c r="AA104" s="84"/>
      <c r="AB104" s="91"/>
      <c r="AC104" s="91">
        <v>3.570000108724769E-2</v>
      </c>
      <c r="AD104" s="91"/>
      <c r="AE104" s="91"/>
      <c r="AF104" s="87">
        <v>5.5845799959999942E-2</v>
      </c>
      <c r="AG104" s="85">
        <v>7.5716625000000093E-2</v>
      </c>
      <c r="AH104" s="91"/>
      <c r="AI104" s="91"/>
      <c r="AJ104" s="91"/>
      <c r="AK104" s="91"/>
      <c r="AL104" s="87"/>
      <c r="AM104" s="84">
        <v>1.6120204081632616E-2</v>
      </c>
      <c r="AN104" s="91"/>
      <c r="AO104" s="91">
        <v>9.8859134515125735E-3</v>
      </c>
      <c r="AP104" s="87">
        <v>4.9964897959183574E-2</v>
      </c>
      <c r="AQ104" s="84"/>
      <c r="AR104" s="91"/>
      <c r="AS104" s="91"/>
      <c r="AT104" s="87"/>
      <c r="AU104" s="91"/>
    </row>
    <row r="105" spans="1:47" s="95" customFormat="1" ht="11.25">
      <c r="A105" s="7">
        <v>34393</v>
      </c>
      <c r="B105" s="84"/>
      <c r="C105" s="87"/>
      <c r="D105" s="84"/>
      <c r="E105" s="91"/>
      <c r="F105" s="91"/>
      <c r="G105" s="91"/>
      <c r="H105" s="91"/>
      <c r="I105" s="91"/>
      <c r="J105" s="91"/>
      <c r="K105" s="91"/>
      <c r="L105" s="187">
        <v>-5.268852366341481E-2</v>
      </c>
      <c r="M105" s="84"/>
      <c r="N105" s="91"/>
      <c r="O105" s="87"/>
      <c r="P105" s="84"/>
      <c r="Q105" s="90">
        <v>-1.8374299999999955E-2</v>
      </c>
      <c r="R105" s="90">
        <v>-2.5803580000000048E-2</v>
      </c>
      <c r="S105" s="90">
        <v>-8.2098600000000133E-3</v>
      </c>
      <c r="T105" s="90">
        <v>-1.1805139999999992E-2</v>
      </c>
      <c r="U105" s="90">
        <v>-6.7344400000000082E-3</v>
      </c>
      <c r="V105" s="90">
        <v>-2.0580783999999963E-2</v>
      </c>
      <c r="W105" s="90">
        <v>-2.4905747000000034E-2</v>
      </c>
      <c r="X105" s="90">
        <v>-1.2810296000000054E-2</v>
      </c>
      <c r="Y105" s="90">
        <v>-3.5125143000000025E-2</v>
      </c>
      <c r="Z105" s="87"/>
      <c r="AA105" s="84"/>
      <c r="AB105" s="91"/>
      <c r="AC105" s="91">
        <v>-1.5599977128303077E-2</v>
      </c>
      <c r="AD105" s="91"/>
      <c r="AE105" s="91"/>
      <c r="AF105" s="87">
        <v>-4.0499186399999831E-2</v>
      </c>
      <c r="AG105" s="85">
        <v>-4.2459562499999826E-2</v>
      </c>
      <c r="AH105" s="91"/>
      <c r="AI105" s="91"/>
      <c r="AJ105" s="91"/>
      <c r="AK105" s="91"/>
      <c r="AL105" s="87"/>
      <c r="AM105" s="84">
        <v>-3.9074244897959076E-2</v>
      </c>
      <c r="AN105" s="91"/>
      <c r="AO105" s="91">
        <v>-1.91135207811991E-2</v>
      </c>
      <c r="AP105" s="87">
        <v>-2.0646660000000039E-2</v>
      </c>
      <c r="AQ105" s="84"/>
      <c r="AR105" s="91"/>
      <c r="AS105" s="91"/>
      <c r="AT105" s="87"/>
      <c r="AU105" s="91"/>
    </row>
    <row r="106" spans="1:47" s="95" customFormat="1" ht="11.25">
      <c r="A106" s="7">
        <v>34424</v>
      </c>
      <c r="B106" s="84"/>
      <c r="C106" s="87"/>
      <c r="D106" s="84"/>
      <c r="E106" s="91"/>
      <c r="F106" s="91"/>
      <c r="G106" s="91"/>
      <c r="H106" s="91"/>
      <c r="I106" s="91"/>
      <c r="J106" s="91"/>
      <c r="K106" s="91"/>
      <c r="L106" s="187">
        <v>-7.2927806576092991E-2</v>
      </c>
      <c r="M106" s="84"/>
      <c r="N106" s="91"/>
      <c r="O106" s="87"/>
      <c r="P106" s="84"/>
      <c r="Q106" s="90">
        <v>-4.1688159999999974E-2</v>
      </c>
      <c r="R106" s="90">
        <v>-5.3888119999999984E-2</v>
      </c>
      <c r="S106" s="90">
        <v>-6.0373039999999989E-2</v>
      </c>
      <c r="T106" s="90">
        <v>-5.0267440000000163E-2</v>
      </c>
      <c r="U106" s="90">
        <v>-5.741660000000004E-2</v>
      </c>
      <c r="V106" s="90">
        <v>-5.0340759999999873E-2</v>
      </c>
      <c r="W106" s="90">
        <v>-4.5301531999999978E-2</v>
      </c>
      <c r="X106" s="90">
        <v>-6.2211578999999961E-2</v>
      </c>
      <c r="Y106" s="90">
        <v>-3.0279743999999997E-2</v>
      </c>
      <c r="Z106" s="87"/>
      <c r="AA106" s="84"/>
      <c r="AB106" s="91"/>
      <c r="AC106" s="91">
        <v>-3.5900012036799267E-2</v>
      </c>
      <c r="AD106" s="91"/>
      <c r="AE106" s="91"/>
      <c r="AF106" s="87">
        <v>-4.9805250879999874E-2</v>
      </c>
      <c r="AG106" s="85">
        <v>-7.0952395833333348E-2</v>
      </c>
      <c r="AH106" s="91"/>
      <c r="AI106" s="91"/>
      <c r="AJ106" s="91"/>
      <c r="AK106" s="91"/>
      <c r="AL106" s="87"/>
      <c r="AM106" s="84">
        <v>-3.7373499999999948E-2</v>
      </c>
      <c r="AN106" s="91"/>
      <c r="AO106" s="91">
        <v>-4.9286645991461597E-2</v>
      </c>
      <c r="AP106" s="87">
        <v>-6.0003836734693894E-2</v>
      </c>
      <c r="AQ106" s="84"/>
      <c r="AR106" s="91"/>
      <c r="AS106" s="91"/>
      <c r="AT106" s="87"/>
      <c r="AU106" s="91"/>
    </row>
    <row r="107" spans="1:47" s="95" customFormat="1" ht="11.25">
      <c r="A107" s="7">
        <v>34453</v>
      </c>
      <c r="B107" s="84"/>
      <c r="C107" s="87"/>
      <c r="D107" s="84"/>
      <c r="E107" s="91"/>
      <c r="F107" s="91"/>
      <c r="G107" s="91"/>
      <c r="H107" s="91"/>
      <c r="I107" s="91"/>
      <c r="J107" s="91"/>
      <c r="K107" s="91"/>
      <c r="L107" s="187">
        <v>-2.4923347102271398E-3</v>
      </c>
      <c r="M107" s="84"/>
      <c r="N107" s="91"/>
      <c r="O107" s="87"/>
      <c r="P107" s="84"/>
      <c r="Q107" s="90">
        <v>-1.0011540000000041E-2</v>
      </c>
      <c r="R107" s="90">
        <v>2.9972199999999116E-3</v>
      </c>
      <c r="S107" s="90">
        <v>-6.5985800000000205E-3</v>
      </c>
      <c r="T107" s="90">
        <v>-1.0920559999999968E-2</v>
      </c>
      <c r="U107" s="90">
        <v>-3.5607600000000517E-3</v>
      </c>
      <c r="V107" s="90">
        <v>1.3495739999999978E-2</v>
      </c>
      <c r="W107" s="90">
        <v>-1.5073663999999987E-2</v>
      </c>
      <c r="X107" s="90">
        <v>-4.7825719999999849E-3</v>
      </c>
      <c r="Y107" s="90">
        <v>-6.3585860000000549E-3</v>
      </c>
      <c r="Z107" s="87"/>
      <c r="AA107" s="84"/>
      <c r="AB107" s="91"/>
      <c r="AC107" s="91">
        <v>-4.4000030124494716E-3</v>
      </c>
      <c r="AD107" s="91"/>
      <c r="AE107" s="91"/>
      <c r="AF107" s="87">
        <v>4.9607555999999775E-3</v>
      </c>
      <c r="AG107" s="85">
        <v>5.0619375000000577E-3</v>
      </c>
      <c r="AH107" s="91"/>
      <c r="AI107" s="91"/>
      <c r="AJ107" s="91"/>
      <c r="AK107" s="91"/>
      <c r="AL107" s="87"/>
      <c r="AM107" s="84">
        <v>4.1519795918367741E-3</v>
      </c>
      <c r="AN107" s="91"/>
      <c r="AO107" s="91">
        <v>6.5218029022215962E-3</v>
      </c>
      <c r="AP107" s="87">
        <v>-4.3811599999999951E-3</v>
      </c>
      <c r="AQ107" s="84"/>
      <c r="AR107" s="91"/>
      <c r="AS107" s="91"/>
      <c r="AT107" s="87"/>
      <c r="AU107" s="145">
        <v>-1.0236899999999993E-2</v>
      </c>
    </row>
    <row r="108" spans="1:47" s="95" customFormat="1" ht="11.25">
      <c r="A108" s="7">
        <v>34485</v>
      </c>
      <c r="B108" s="84"/>
      <c r="C108" s="87"/>
      <c r="D108" s="84"/>
      <c r="E108" s="91"/>
      <c r="F108" s="91"/>
      <c r="G108" s="91"/>
      <c r="H108" s="91"/>
      <c r="I108" s="91"/>
      <c r="J108" s="91"/>
      <c r="K108" s="91"/>
      <c r="L108" s="187">
        <v>-2.905271802629783E-3</v>
      </c>
      <c r="M108" s="84"/>
      <c r="N108" s="91"/>
      <c r="O108" s="87"/>
      <c r="P108" s="84"/>
      <c r="Q108" s="90">
        <v>2.454916000000007E-2</v>
      </c>
      <c r="R108" s="90">
        <v>3.8920399999999855E-3</v>
      </c>
      <c r="S108" s="90">
        <v>4.7090000000000742E-3</v>
      </c>
      <c r="T108" s="90">
        <v>-3.0065999999999704E-3</v>
      </c>
      <c r="U108" s="90">
        <v>-4.1790800000000017E-3</v>
      </c>
      <c r="V108" s="90">
        <v>1.2610259999999984E-2</v>
      </c>
      <c r="W108" s="90">
        <v>1.5275721000000075E-2</v>
      </c>
      <c r="X108" s="90">
        <v>1.8742339999999746E-3</v>
      </c>
      <c r="Y108" s="90">
        <v>1.3987433000000049E-2</v>
      </c>
      <c r="Z108" s="87"/>
      <c r="AA108" s="84"/>
      <c r="AB108" s="91"/>
      <c r="AC108" s="91">
        <v>-9.1999748486985E-3</v>
      </c>
      <c r="AD108" s="91"/>
      <c r="AE108" s="91"/>
      <c r="AF108" s="87">
        <v>1.1219572379999931E-2</v>
      </c>
      <c r="AG108" s="85">
        <v>2.3624124999999996E-2</v>
      </c>
      <c r="AH108" s="91"/>
      <c r="AI108" s="91"/>
      <c r="AJ108" s="91"/>
      <c r="AK108" s="91"/>
      <c r="AL108" s="87"/>
      <c r="AM108" s="84">
        <v>-1.1686755102040758E-2</v>
      </c>
      <c r="AN108" s="91"/>
      <c r="AO108" s="91">
        <v>2.8503940874530453E-2</v>
      </c>
      <c r="AP108" s="87">
        <v>4.6753265306123115E-3</v>
      </c>
      <c r="AQ108" s="84"/>
      <c r="AR108" s="91"/>
      <c r="AS108" s="91"/>
      <c r="AT108" s="87"/>
      <c r="AU108" s="145">
        <v>3.1515299999999913E-2</v>
      </c>
    </row>
    <row r="109" spans="1:47" s="95" customFormat="1" ht="11.25">
      <c r="A109" s="7">
        <v>34515</v>
      </c>
      <c r="B109" s="84"/>
      <c r="C109" s="87"/>
      <c r="D109" s="84"/>
      <c r="E109" s="91"/>
      <c r="F109" s="91"/>
      <c r="G109" s="91"/>
      <c r="H109" s="91"/>
      <c r="I109" s="91"/>
      <c r="J109" s="91"/>
      <c r="K109" s="91"/>
      <c r="L109" s="187">
        <v>-3.0318931852068243E-2</v>
      </c>
      <c r="M109" s="84"/>
      <c r="N109" s="91"/>
      <c r="O109" s="87"/>
      <c r="P109" s="84"/>
      <c r="Q109" s="90">
        <v>-3.0384839999999969E-2</v>
      </c>
      <c r="R109" s="90">
        <v>-1.3990740000000113E-2</v>
      </c>
      <c r="S109" s="90">
        <v>-2.097718000000004E-2</v>
      </c>
      <c r="T109" s="90">
        <v>-6.3173600000000496E-3</v>
      </c>
      <c r="U109" s="90">
        <v>-1.8764899999999973E-2</v>
      </c>
      <c r="V109" s="90">
        <v>-3.0484159999999982E-2</v>
      </c>
      <c r="W109" s="90">
        <v>1.6091819999999313E-3</v>
      </c>
      <c r="X109" s="90">
        <v>-1.7158918999999884E-2</v>
      </c>
      <c r="Y109" s="90">
        <v>-1.2407661999999986E-2</v>
      </c>
      <c r="Z109" s="87"/>
      <c r="AA109" s="84"/>
      <c r="AB109" s="91"/>
      <c r="AC109" s="91">
        <v>-1.0700000000003262E-2</v>
      </c>
      <c r="AD109" s="91"/>
      <c r="AE109" s="91"/>
      <c r="AF109" s="87">
        <v>-1.4787503699999927E-2</v>
      </c>
      <c r="AG109" s="85">
        <v>-1.0396979166666709E-2</v>
      </c>
      <c r="AH109" s="91"/>
      <c r="AI109" s="91"/>
      <c r="AJ109" s="91"/>
      <c r="AK109" s="91"/>
      <c r="AL109" s="87"/>
      <c r="AM109" s="84">
        <v>-1.8733779999999922E-2</v>
      </c>
      <c r="AN109" s="91"/>
      <c r="AO109" s="91">
        <v>-1.8289769618741847E-2</v>
      </c>
      <c r="AP109" s="87">
        <v>-2.6808020408163213E-2</v>
      </c>
      <c r="AQ109" s="84"/>
      <c r="AR109" s="91"/>
      <c r="AS109" s="91"/>
      <c r="AT109" s="87"/>
      <c r="AU109" s="145">
        <v>-2.9819200000000046E-2</v>
      </c>
    </row>
    <row r="110" spans="1:47" s="95" customFormat="1" ht="11.25">
      <c r="A110" s="7">
        <v>34544</v>
      </c>
      <c r="B110" s="84"/>
      <c r="C110" s="87"/>
      <c r="D110" s="84"/>
      <c r="E110" s="91"/>
      <c r="F110" s="91"/>
      <c r="G110" s="91"/>
      <c r="H110" s="91"/>
      <c r="I110" s="91"/>
      <c r="J110" s="91"/>
      <c r="K110" s="91"/>
      <c r="L110" s="187">
        <v>2.2848261901310396E-2</v>
      </c>
      <c r="M110" s="84"/>
      <c r="N110" s="91"/>
      <c r="O110" s="87"/>
      <c r="P110" s="84"/>
      <c r="Q110" s="90">
        <v>2.1380540000000003E-2</v>
      </c>
      <c r="R110" s="90">
        <v>2.9401620000000017E-2</v>
      </c>
      <c r="S110" s="90">
        <v>3.0434679999999936E-2</v>
      </c>
      <c r="T110" s="90">
        <v>3.9763999999999911E-2</v>
      </c>
      <c r="U110" s="90">
        <v>4.290825999999992E-2</v>
      </c>
      <c r="V110" s="90">
        <v>3.9746352999999957E-2</v>
      </c>
      <c r="W110" s="90">
        <v>3.2300511000000087E-2</v>
      </c>
      <c r="X110" s="90">
        <v>4.027116899999994E-2</v>
      </c>
      <c r="Y110" s="90">
        <v>2.9066664999999992E-2</v>
      </c>
      <c r="Z110" s="87"/>
      <c r="AA110" s="84"/>
      <c r="AB110" s="91"/>
      <c r="AC110" s="91">
        <v>2.6400000000069701E-2</v>
      </c>
      <c r="AD110" s="91"/>
      <c r="AE110" s="91"/>
      <c r="AF110" s="87">
        <v>2.9140633719999975E-2</v>
      </c>
      <c r="AG110" s="85">
        <v>5.4148520833333436E-2</v>
      </c>
      <c r="AH110" s="91"/>
      <c r="AI110" s="91"/>
      <c r="AJ110" s="91"/>
      <c r="AK110" s="91"/>
      <c r="AL110" s="87"/>
      <c r="AM110" s="84">
        <v>3.0535320000000032E-2</v>
      </c>
      <c r="AN110" s="91"/>
      <c r="AO110" s="91">
        <v>1.0388486457593604E-2</v>
      </c>
      <c r="AP110" s="87">
        <v>2.234936734693882E-2</v>
      </c>
      <c r="AQ110" s="84"/>
      <c r="AR110" s="91"/>
      <c r="AS110" s="91"/>
      <c r="AT110" s="87"/>
      <c r="AU110" s="145">
        <v>2.7182199999999934E-2</v>
      </c>
    </row>
    <row r="111" spans="1:47" s="95" customFormat="1" ht="11.25">
      <c r="A111" s="7">
        <v>34577</v>
      </c>
      <c r="B111" s="84"/>
      <c r="C111" s="87"/>
      <c r="D111" s="84"/>
      <c r="E111" s="91"/>
      <c r="F111" s="91"/>
      <c r="G111" s="91"/>
      <c r="H111" s="91"/>
      <c r="I111" s="91"/>
      <c r="J111" s="91"/>
      <c r="K111" s="91"/>
      <c r="L111" s="187">
        <v>5.6466113499232806E-2</v>
      </c>
      <c r="M111" s="84"/>
      <c r="N111" s="91"/>
      <c r="O111" s="87"/>
      <c r="P111" s="84"/>
      <c r="Q111" s="90">
        <v>7.189280000000009E-2</v>
      </c>
      <c r="R111" s="90">
        <v>6.1028340000000014E-2</v>
      </c>
      <c r="S111" s="90">
        <v>6.4756079999999994E-2</v>
      </c>
      <c r="T111" s="90">
        <v>5.4009999999999891E-2</v>
      </c>
      <c r="U111" s="90">
        <v>6.252089999999999E-2</v>
      </c>
      <c r="V111" s="90">
        <v>6.5682140000000055E-2</v>
      </c>
      <c r="W111" s="90">
        <v>5.8446079999999956E-2</v>
      </c>
      <c r="X111" s="90">
        <v>5.8826049999999963E-2</v>
      </c>
      <c r="Y111" s="90">
        <v>3.3113063999999914E-2</v>
      </c>
      <c r="Z111" s="87"/>
      <c r="AA111" s="84"/>
      <c r="AB111" s="91"/>
      <c r="AC111" s="91">
        <v>4.8499999999948917E-2</v>
      </c>
      <c r="AD111" s="91"/>
      <c r="AE111" s="91"/>
      <c r="AF111" s="87">
        <v>3.5866877659999963E-2</v>
      </c>
      <c r="AG111" s="85">
        <v>7.5830916666666637E-2</v>
      </c>
      <c r="AH111" s="91"/>
      <c r="AI111" s="91"/>
      <c r="AJ111" s="91"/>
      <c r="AK111" s="91"/>
      <c r="AL111" s="87"/>
      <c r="AM111" s="84">
        <v>1.1181499999999955E-2</v>
      </c>
      <c r="AN111" s="91"/>
      <c r="AO111" s="91">
        <v>4.073909376606788E-2</v>
      </c>
      <c r="AP111" s="87">
        <v>4.2098673469387782E-2</v>
      </c>
      <c r="AQ111" s="84"/>
      <c r="AR111" s="91"/>
      <c r="AS111" s="91"/>
      <c r="AT111" s="87"/>
      <c r="AU111" s="145">
        <v>4.1339199999999909E-2</v>
      </c>
    </row>
    <row r="112" spans="1:47" s="95" customFormat="1" ht="11.25">
      <c r="A112" s="7">
        <v>34607</v>
      </c>
      <c r="B112" s="84"/>
      <c r="C112" s="87"/>
      <c r="D112" s="84"/>
      <c r="E112" s="91"/>
      <c r="F112" s="91"/>
      <c r="G112" s="91"/>
      <c r="H112" s="91"/>
      <c r="I112" s="91"/>
      <c r="J112" s="91"/>
      <c r="K112" s="91"/>
      <c r="L112" s="187">
        <v>-3.6733511379786865E-2</v>
      </c>
      <c r="M112" s="84"/>
      <c r="N112" s="91"/>
      <c r="O112" s="87"/>
      <c r="P112" s="84"/>
      <c r="Q112" s="90">
        <v>-4.8021279999999944E-2</v>
      </c>
      <c r="R112" s="90">
        <v>-4.8820980000000014E-2</v>
      </c>
      <c r="S112" s="90">
        <v>-4.8540180000000044E-2</v>
      </c>
      <c r="T112" s="90">
        <v>-4.6777079999999915E-2</v>
      </c>
      <c r="U112" s="90">
        <v>-4.5340860000000038E-2</v>
      </c>
      <c r="V112" s="90">
        <v>-3.5026279999999965E-2</v>
      </c>
      <c r="W112" s="90">
        <v>-4.4499108999999981E-2</v>
      </c>
      <c r="X112" s="90">
        <v>-3.5521485999999936E-2</v>
      </c>
      <c r="Y112" s="90">
        <v>-3.249886099999999E-2</v>
      </c>
      <c r="Z112" s="87"/>
      <c r="AA112" s="84"/>
      <c r="AB112" s="91"/>
      <c r="AC112" s="91">
        <v>-3.7900000000000711E-2</v>
      </c>
      <c r="AD112" s="91"/>
      <c r="AE112" s="91"/>
      <c r="AF112" s="87">
        <v>-3.1749110620000076E-2</v>
      </c>
      <c r="AG112" s="85">
        <v>-1.7931958333333275E-2</v>
      </c>
      <c r="AH112" s="91"/>
      <c r="AI112" s="91"/>
      <c r="AJ112" s="91"/>
      <c r="AK112" s="91"/>
      <c r="AL112" s="87"/>
      <c r="AM112" s="84">
        <v>-1.7089000000000021E-2</v>
      </c>
      <c r="AN112" s="91"/>
      <c r="AO112" s="91">
        <v>-3.334841139614575E-2</v>
      </c>
      <c r="AP112" s="87">
        <v>-4.0177530612244827E-2</v>
      </c>
      <c r="AQ112" s="84"/>
      <c r="AR112" s="91"/>
      <c r="AS112" s="91"/>
      <c r="AT112" s="87"/>
      <c r="AU112" s="145">
        <v>-2.3051700000000008E-2</v>
      </c>
    </row>
    <row r="113" spans="1:47" s="95" customFormat="1" ht="11.25">
      <c r="A113" s="7">
        <v>34638</v>
      </c>
      <c r="B113" s="84"/>
      <c r="C113" s="87"/>
      <c r="D113" s="84"/>
      <c r="E113" s="91"/>
      <c r="F113" s="91"/>
      <c r="G113" s="91"/>
      <c r="H113" s="91"/>
      <c r="I113" s="91"/>
      <c r="J113" s="91"/>
      <c r="K113" s="91"/>
      <c r="L113" s="187">
        <v>-1.4825403894696998E-2</v>
      </c>
      <c r="M113" s="84"/>
      <c r="N113" s="91"/>
      <c r="O113" s="87"/>
      <c r="P113" s="84"/>
      <c r="Q113" s="90">
        <v>1.0312300000000052E-2</v>
      </c>
      <c r="R113" s="90">
        <v>7.1440400000000182E-3</v>
      </c>
      <c r="S113" s="90">
        <v>5.7083200000001E-3</v>
      </c>
      <c r="T113" s="90">
        <v>6.3693000000000222E-3</v>
      </c>
      <c r="U113" s="90">
        <v>3.2521999999999274E-3</v>
      </c>
      <c r="V113" s="90">
        <v>2.9786960000000029E-2</v>
      </c>
      <c r="W113" s="90">
        <v>5.0436099999995321E-4</v>
      </c>
      <c r="X113" s="90">
        <v>1.9927543999999964E-2</v>
      </c>
      <c r="Y113" s="90">
        <v>6.8858609999999931E-3</v>
      </c>
      <c r="Z113" s="87"/>
      <c r="AA113" s="84"/>
      <c r="AB113" s="91"/>
      <c r="AC113" s="91">
        <v>2.7000000000381164E-3</v>
      </c>
      <c r="AD113" s="91"/>
      <c r="AE113" s="91"/>
      <c r="AF113" s="87">
        <v>2.1529601179999913E-2</v>
      </c>
      <c r="AG113" s="85">
        <v>-6.0865416666666672E-3</v>
      </c>
      <c r="AH113" s="91"/>
      <c r="AI113" s="91"/>
      <c r="AJ113" s="91"/>
      <c r="AK113" s="91"/>
      <c r="AL113" s="87"/>
      <c r="AM113" s="84">
        <v>1.3006419999999963E-2</v>
      </c>
      <c r="AN113" s="91"/>
      <c r="AO113" s="91">
        <v>1.7962551333687404E-2</v>
      </c>
      <c r="AP113" s="87">
        <v>1.2227387755102015E-2</v>
      </c>
      <c r="AQ113" s="84"/>
      <c r="AR113" s="91"/>
      <c r="AS113" s="91"/>
      <c r="AT113" s="87"/>
      <c r="AU113" s="145">
        <v>-7.2269999999996504E-4</v>
      </c>
    </row>
    <row r="114" spans="1:47" s="95" customFormat="1" ht="11.25">
      <c r="A114" s="7">
        <v>34668</v>
      </c>
      <c r="B114" s="84"/>
      <c r="C114" s="87"/>
      <c r="D114" s="84"/>
      <c r="E114" s="91"/>
      <c r="F114" s="91"/>
      <c r="G114" s="91"/>
      <c r="H114" s="91"/>
      <c r="I114" s="91"/>
      <c r="J114" s="91"/>
      <c r="K114" s="91"/>
      <c r="L114" s="187">
        <v>-6.4688645294734393E-2</v>
      </c>
      <c r="M114" s="84"/>
      <c r="N114" s="91"/>
      <c r="O114" s="87"/>
      <c r="P114" s="84"/>
      <c r="Q114" s="90">
        <v>-1.9692500000000002E-2</v>
      </c>
      <c r="R114" s="90">
        <v>-2.0918679999999967E-2</v>
      </c>
      <c r="S114" s="90">
        <v>-2.6258980000000043E-2</v>
      </c>
      <c r="T114" s="90">
        <v>-3.4382200000000029E-2</v>
      </c>
      <c r="U114" s="90">
        <v>-2.5228099999999865E-2</v>
      </c>
      <c r="V114" s="90">
        <v>-5.2100119999999972E-2</v>
      </c>
      <c r="W114" s="90">
        <v>-2.705688500000003E-2</v>
      </c>
      <c r="X114" s="90">
        <v>-5.172038499999998E-2</v>
      </c>
      <c r="Y114" s="90">
        <v>-3.7937941000000031E-2</v>
      </c>
      <c r="Z114" s="87"/>
      <c r="AA114" s="84"/>
      <c r="AB114" s="91"/>
      <c r="AC114" s="91">
        <v>-4.9999999999999933E-2</v>
      </c>
      <c r="AD114" s="91"/>
      <c r="AE114" s="91"/>
      <c r="AF114" s="87">
        <v>-5.5404758800000065E-2</v>
      </c>
      <c r="AG114" s="85">
        <v>-5.3236145833333248E-2</v>
      </c>
      <c r="AH114" s="91"/>
      <c r="AI114" s="91"/>
      <c r="AJ114" s="91"/>
      <c r="AK114" s="91"/>
      <c r="AL114" s="87"/>
      <c r="AM114" s="84">
        <v>-5.7664920000000008E-2</v>
      </c>
      <c r="AN114" s="91"/>
      <c r="AO114" s="91">
        <v>-4.8759170611699432E-2</v>
      </c>
      <c r="AP114" s="87">
        <v>-7.4721265306122442E-2</v>
      </c>
      <c r="AQ114" s="84"/>
      <c r="AR114" s="91"/>
      <c r="AS114" s="91"/>
      <c r="AT114" s="87"/>
      <c r="AU114" s="145">
        <v>-3.8393800000000033E-2</v>
      </c>
    </row>
    <row r="115" spans="1:47" s="95" customFormat="1" ht="11.25">
      <c r="A115" s="7">
        <v>34698</v>
      </c>
      <c r="B115" s="84"/>
      <c r="C115" s="87"/>
      <c r="D115" s="84"/>
      <c r="E115" s="91"/>
      <c r="F115" s="91"/>
      <c r="G115" s="91"/>
      <c r="H115" s="91"/>
      <c r="I115" s="91"/>
      <c r="J115" s="91"/>
      <c r="K115" s="91"/>
      <c r="L115" s="187">
        <v>-2.0379988534109938E-2</v>
      </c>
      <c r="M115" s="84"/>
      <c r="N115" s="91"/>
      <c r="O115" s="87"/>
      <c r="P115" s="84"/>
      <c r="Q115" s="90">
        <v>1.7981900000000106E-2</v>
      </c>
      <c r="R115" s="90">
        <v>1.9221060000000012E-2</v>
      </c>
      <c r="S115" s="90">
        <v>2.5398140000000069E-2</v>
      </c>
      <c r="T115" s="90">
        <v>1.1017199999999949E-2</v>
      </c>
      <c r="U115" s="90">
        <v>1.9236961000000052E-2</v>
      </c>
      <c r="V115" s="90">
        <v>2.2325439999999919E-2</v>
      </c>
      <c r="W115" s="90">
        <v>7.0222129999999439E-3</v>
      </c>
      <c r="X115" s="90">
        <v>1.9528034999999999E-2</v>
      </c>
      <c r="Y115" s="90">
        <v>9.044800000000075E-3</v>
      </c>
      <c r="Z115" s="87"/>
      <c r="AA115" s="84"/>
      <c r="AB115" s="91"/>
      <c r="AC115" s="91">
        <v>8.200000000004648E-3</v>
      </c>
      <c r="AD115" s="91"/>
      <c r="AE115" s="91"/>
      <c r="AF115" s="87">
        <v>-1.3854377199999934E-3</v>
      </c>
      <c r="AG115" s="85">
        <v>2.5999770833333269E-2</v>
      </c>
      <c r="AH115" s="91"/>
      <c r="AI115" s="91"/>
      <c r="AJ115" s="91"/>
      <c r="AK115" s="91"/>
      <c r="AL115" s="87"/>
      <c r="AM115" s="84">
        <v>1.1497799999999891E-2</v>
      </c>
      <c r="AN115" s="91"/>
      <c r="AO115" s="91">
        <v>2.5503098726272544E-2</v>
      </c>
      <c r="AP115" s="87">
        <v>6.6852399999999257E-3</v>
      </c>
      <c r="AQ115" s="84"/>
      <c r="AR115" s="91"/>
      <c r="AS115" s="91"/>
      <c r="AT115" s="87"/>
      <c r="AU115" s="145">
        <v>7.3422000000000764E-3</v>
      </c>
    </row>
    <row r="116" spans="1:47" s="95" customFormat="1" ht="11.25">
      <c r="A116" s="7">
        <v>34730</v>
      </c>
      <c r="B116" s="84"/>
      <c r="C116" s="87"/>
      <c r="D116" s="84"/>
      <c r="E116" s="91"/>
      <c r="F116" s="91"/>
      <c r="G116" s="91"/>
      <c r="H116" s="91"/>
      <c r="I116" s="91"/>
      <c r="J116" s="91"/>
      <c r="K116" s="91"/>
      <c r="L116" s="187">
        <v>2.7139568533216307E-2</v>
      </c>
      <c r="M116" s="84"/>
      <c r="N116" s="91"/>
      <c r="O116" s="87"/>
      <c r="P116" s="84"/>
      <c r="Q116" s="90">
        <v>3.6358899999999972E-2</v>
      </c>
      <c r="R116" s="90">
        <v>3.2133420000000079E-2</v>
      </c>
      <c r="S116" s="90">
        <v>3.6801859999999964E-2</v>
      </c>
      <c r="T116" s="90">
        <v>3.6251859999999914E-2</v>
      </c>
      <c r="U116" s="90">
        <v>3.4565600000000085E-2</v>
      </c>
      <c r="V116" s="90">
        <v>3.075114000000001E-2</v>
      </c>
      <c r="W116" s="90">
        <v>3.5804694000000081E-2</v>
      </c>
      <c r="X116" s="90">
        <v>4.9170914000000066E-2</v>
      </c>
      <c r="Y116" s="90">
        <v>2.2432758999999969E-2</v>
      </c>
      <c r="Z116" s="87"/>
      <c r="AA116" s="84"/>
      <c r="AB116" s="91"/>
      <c r="AC116" s="91">
        <v>4.5134879739139322E-3</v>
      </c>
      <c r="AD116" s="91"/>
      <c r="AE116" s="91"/>
      <c r="AF116" s="87">
        <v>3.2677051799999912E-2</v>
      </c>
      <c r="AG116" s="85">
        <v>1.6163687499999968E-2</v>
      </c>
      <c r="AH116" s="91"/>
      <c r="AI116" s="91"/>
      <c r="AJ116" s="91"/>
      <c r="AK116" s="91"/>
      <c r="AL116" s="87"/>
      <c r="AM116" s="84">
        <v>1.9456160000000056E-2</v>
      </c>
      <c r="AN116" s="91"/>
      <c r="AO116" s="91">
        <v>2.1821180979410881E-2</v>
      </c>
      <c r="AP116" s="87">
        <v>2.5445959183673539E-2</v>
      </c>
      <c r="AQ116" s="84"/>
      <c r="AR116" s="91"/>
      <c r="AS116" s="91"/>
      <c r="AT116" s="87">
        <v>2.7957194551401887E-2</v>
      </c>
      <c r="AU116" s="145">
        <v>3.4082399999999957E-2</v>
      </c>
    </row>
    <row r="117" spans="1:47" s="95" customFormat="1" ht="11.25">
      <c r="A117" s="7">
        <v>34758</v>
      </c>
      <c r="B117" s="84"/>
      <c r="C117" s="87"/>
      <c r="D117" s="84"/>
      <c r="E117" s="91"/>
      <c r="F117" s="91"/>
      <c r="G117" s="91"/>
      <c r="H117" s="91"/>
      <c r="I117" s="91"/>
      <c r="J117" s="91"/>
      <c r="K117" s="91"/>
      <c r="L117" s="187">
        <v>4.0594678587383637E-2</v>
      </c>
      <c r="M117" s="84"/>
      <c r="N117" s="91"/>
      <c r="O117" s="87"/>
      <c r="P117" s="84"/>
      <c r="Q117" s="90">
        <v>4.749102000000005E-2</v>
      </c>
      <c r="R117" s="90">
        <v>4.8819680000000032E-2</v>
      </c>
      <c r="S117" s="90">
        <v>4.817774000000008E-2</v>
      </c>
      <c r="T117" s="90">
        <v>4.4360200000000072E-2</v>
      </c>
      <c r="U117" s="90">
        <v>4.5264339999999903E-2</v>
      </c>
      <c r="V117" s="90">
        <v>3.6305215999999918E-2</v>
      </c>
      <c r="W117" s="90">
        <v>3.7544672000000112E-2</v>
      </c>
      <c r="X117" s="90">
        <v>4.5327005000000087E-2</v>
      </c>
      <c r="Y117" s="90">
        <v>3.4726602000000106E-2</v>
      </c>
      <c r="Z117" s="87"/>
      <c r="AA117" s="84"/>
      <c r="AB117" s="91"/>
      <c r="AC117" s="91">
        <v>2.9113924050633067E-2</v>
      </c>
      <c r="AD117" s="91"/>
      <c r="AE117" s="91"/>
      <c r="AF117" s="87">
        <v>3.3561460280000066E-2</v>
      </c>
      <c r="AG117" s="85">
        <v>4.8735999999999891E-2</v>
      </c>
      <c r="AH117" s="91"/>
      <c r="AI117" s="91"/>
      <c r="AJ117" s="91"/>
      <c r="AK117" s="91"/>
      <c r="AL117" s="87"/>
      <c r="AM117" s="84">
        <v>2.9267780000000077E-2</v>
      </c>
      <c r="AN117" s="91"/>
      <c r="AO117" s="91">
        <v>3.6634168009604062E-2</v>
      </c>
      <c r="AP117" s="87">
        <v>3.9482224489795881E-2</v>
      </c>
      <c r="AQ117" s="84"/>
      <c r="AR117" s="91"/>
      <c r="AS117" s="91"/>
      <c r="AT117" s="87">
        <v>3.9733036542056066E-2</v>
      </c>
      <c r="AU117" s="145">
        <v>1.8459000000000003E-2</v>
      </c>
    </row>
    <row r="118" spans="1:47" s="95" customFormat="1" ht="11.25">
      <c r="A118" s="7">
        <v>34789</v>
      </c>
      <c r="B118" s="84"/>
      <c r="C118" s="87"/>
      <c r="D118" s="84"/>
      <c r="E118" s="91"/>
      <c r="F118" s="91"/>
      <c r="G118" s="91"/>
      <c r="H118" s="91"/>
      <c r="I118" s="91"/>
      <c r="J118" s="91"/>
      <c r="K118" s="91"/>
      <c r="L118" s="187">
        <v>3.7443806529044998E-2</v>
      </c>
      <c r="M118" s="84"/>
      <c r="N118" s="91"/>
      <c r="O118" s="87"/>
      <c r="P118" s="84"/>
      <c r="Q118" s="90">
        <v>6.4950939999999902E-2</v>
      </c>
      <c r="R118" s="90">
        <v>5.0149119999999936E-2</v>
      </c>
      <c r="S118" s="90">
        <v>5.2824800000000005E-2</v>
      </c>
      <c r="T118" s="90">
        <v>1.8260780000000087E-2</v>
      </c>
      <c r="U118" s="90">
        <v>3.6800340000000098E-2</v>
      </c>
      <c r="V118" s="90">
        <v>5.5488500000000052E-2</v>
      </c>
      <c r="W118" s="90">
        <v>1.5222499999999917E-2</v>
      </c>
      <c r="X118" s="90">
        <v>1.480591100000006E-2</v>
      </c>
      <c r="Y118" s="90">
        <v>3.8076194000000063E-2</v>
      </c>
      <c r="Z118" s="87"/>
      <c r="AA118" s="84"/>
      <c r="AB118" s="91"/>
      <c r="AC118" s="91">
        <v>2.0295202952029356E-2</v>
      </c>
      <c r="AD118" s="91"/>
      <c r="AE118" s="91"/>
      <c r="AF118" s="87">
        <v>8.9644901399998922E-3</v>
      </c>
      <c r="AG118" s="85">
        <v>2.6202499999999906E-2</v>
      </c>
      <c r="AH118" s="91"/>
      <c r="AI118" s="91"/>
      <c r="AJ118" s="91"/>
      <c r="AK118" s="91"/>
      <c r="AL118" s="87"/>
      <c r="AM118" s="84">
        <v>2.7096439999999999E-2</v>
      </c>
      <c r="AN118" s="91"/>
      <c r="AO118" s="91">
        <v>2.0985182523727497E-2</v>
      </c>
      <c r="AP118" s="87">
        <v>2.5856833333333329E-2</v>
      </c>
      <c r="AQ118" s="84"/>
      <c r="AR118" s="91"/>
      <c r="AS118" s="91"/>
      <c r="AT118" s="87">
        <v>3.0689368252336369E-2</v>
      </c>
      <c r="AU118" s="145">
        <v>2.5341400000000069E-2</v>
      </c>
    </row>
    <row r="119" spans="1:47" s="95" customFormat="1" ht="11.25">
      <c r="A119" s="7">
        <v>34817</v>
      </c>
      <c r="B119" s="84"/>
      <c r="C119" s="87"/>
      <c r="D119" s="84"/>
      <c r="E119" s="91"/>
      <c r="F119" s="91"/>
      <c r="G119" s="91"/>
      <c r="H119" s="91"/>
      <c r="I119" s="91"/>
      <c r="J119" s="91"/>
      <c r="K119" s="91"/>
      <c r="L119" s="187">
        <v>2.0372321340772714E-2</v>
      </c>
      <c r="M119" s="84"/>
      <c r="N119" s="91"/>
      <c r="O119" s="87"/>
      <c r="P119" s="84"/>
      <c r="Q119" s="90">
        <v>1.358539999999997E-2</v>
      </c>
      <c r="R119" s="90">
        <v>1.6491519999999982E-2</v>
      </c>
      <c r="S119" s="90">
        <v>1.3024901999999949E-2</v>
      </c>
      <c r="T119" s="90">
        <v>3.2223260000000087E-2</v>
      </c>
      <c r="U119" s="90">
        <v>1.5587559999999945E-2</v>
      </c>
      <c r="V119" s="90">
        <v>1.0144900000000012E-2</v>
      </c>
      <c r="W119" s="90">
        <v>3.0235325999999896E-2</v>
      </c>
      <c r="X119" s="90">
        <v>2.283232699999993E-2</v>
      </c>
      <c r="Y119" s="90">
        <v>1.8317584999999914E-2</v>
      </c>
      <c r="Z119" s="87"/>
      <c r="AA119" s="84"/>
      <c r="AB119" s="91"/>
      <c r="AC119" s="91">
        <v>3.3981314044605027E-2</v>
      </c>
      <c r="AD119" s="91"/>
      <c r="AE119" s="91"/>
      <c r="AF119" s="87">
        <v>1.4448004659999958E-2</v>
      </c>
      <c r="AG119" s="85">
        <v>2.9131244897959263E-2</v>
      </c>
      <c r="AH119" s="91"/>
      <c r="AI119" s="91"/>
      <c r="AJ119" s="91"/>
      <c r="AK119" s="91"/>
      <c r="AL119" s="87"/>
      <c r="AM119" s="84">
        <v>1.2252900000000011E-2</v>
      </c>
      <c r="AN119" s="91"/>
      <c r="AO119" s="91">
        <v>1.239308297634123E-2</v>
      </c>
      <c r="AP119" s="87">
        <v>1.6823367346938678E-2</v>
      </c>
      <c r="AQ119" s="84"/>
      <c r="AR119" s="91"/>
      <c r="AS119" s="91"/>
      <c r="AT119" s="87">
        <v>3.7960383551400856E-3</v>
      </c>
      <c r="AU119" s="145">
        <v>2.459279999999997E-2</v>
      </c>
    </row>
    <row r="120" spans="1:47" s="95" customFormat="1" ht="11.25">
      <c r="A120" s="7">
        <v>34850</v>
      </c>
      <c r="B120" s="84"/>
      <c r="C120" s="87"/>
      <c r="D120" s="84"/>
      <c r="E120" s="91"/>
      <c r="F120" s="91"/>
      <c r="G120" s="91"/>
      <c r="H120" s="91"/>
      <c r="I120" s="91"/>
      <c r="J120" s="91"/>
      <c r="K120" s="91"/>
      <c r="L120" s="187">
        <v>3.6723047693570487E-2</v>
      </c>
      <c r="M120" s="84"/>
      <c r="N120" s="91"/>
      <c r="O120" s="87"/>
      <c r="P120" s="84"/>
      <c r="Q120" s="90">
        <v>2.9553820000000064E-2</v>
      </c>
      <c r="R120" s="90">
        <v>2.1946739999999965E-2</v>
      </c>
      <c r="S120" s="90">
        <v>2.0051660000000027E-2</v>
      </c>
      <c r="T120" s="90">
        <v>3.7185840000000026E-2</v>
      </c>
      <c r="U120" s="90">
        <v>3.535756000000001E-2</v>
      </c>
      <c r="V120" s="90">
        <v>3.55764999999999E-2</v>
      </c>
      <c r="W120" s="90">
        <v>3.8793681000000024E-2</v>
      </c>
      <c r="X120" s="90">
        <v>4.1972085000000048E-2</v>
      </c>
      <c r="Y120" s="90">
        <v>2.41332729999999E-2</v>
      </c>
      <c r="Z120" s="87"/>
      <c r="AA120" s="84"/>
      <c r="AB120" s="91"/>
      <c r="AC120" s="91">
        <v>3.1407126721562317E-2</v>
      </c>
      <c r="AD120" s="91"/>
      <c r="AE120" s="91"/>
      <c r="AF120" s="87">
        <v>4.3572722499999994E-2</v>
      </c>
      <c r="AG120" s="85">
        <v>1.9676367346938672E-2</v>
      </c>
      <c r="AH120" s="91"/>
      <c r="AI120" s="91"/>
      <c r="AJ120" s="91"/>
      <c r="AK120" s="91"/>
      <c r="AL120" s="87"/>
      <c r="AM120" s="84">
        <v>4.1948939999999935E-2</v>
      </c>
      <c r="AN120" s="91"/>
      <c r="AO120" s="91">
        <v>3.5283733570214304E-2</v>
      </c>
      <c r="AP120" s="87">
        <v>3.9565019999999951E-2</v>
      </c>
      <c r="AQ120" s="84"/>
      <c r="AR120" s="91"/>
      <c r="AS120" s="91"/>
      <c r="AT120" s="87">
        <v>5.8788070388889002E-2</v>
      </c>
      <c r="AU120" s="145">
        <v>3.1446300000000038E-2</v>
      </c>
    </row>
    <row r="121" spans="1:47" s="95" customFormat="1" ht="11.25">
      <c r="A121" s="7">
        <v>34880</v>
      </c>
      <c r="B121" s="84"/>
      <c r="C121" s="87"/>
      <c r="D121" s="84"/>
      <c r="E121" s="91"/>
      <c r="F121" s="91"/>
      <c r="G121" s="91"/>
      <c r="H121" s="91"/>
      <c r="I121" s="91"/>
      <c r="J121" s="91"/>
      <c r="K121" s="91"/>
      <c r="L121" s="187">
        <v>5.4583185580041604E-2</v>
      </c>
      <c r="M121" s="84"/>
      <c r="N121" s="91"/>
      <c r="O121" s="87"/>
      <c r="P121" s="84"/>
      <c r="Q121" s="90">
        <v>7.9413179999999972E-2</v>
      </c>
      <c r="R121" s="90">
        <v>7.4785560000000029E-2</v>
      </c>
      <c r="S121" s="90">
        <v>8.2697392000000036E-2</v>
      </c>
      <c r="T121" s="90">
        <v>6.1203459999999987E-2</v>
      </c>
      <c r="U121" s="90">
        <v>7.2567779999999971E-2</v>
      </c>
      <c r="V121" s="90">
        <v>8.0526380000000009E-2</v>
      </c>
      <c r="W121" s="90">
        <v>5.2150688000000001E-2</v>
      </c>
      <c r="X121" s="90">
        <v>6.7129785999999969E-2</v>
      </c>
      <c r="Y121" s="90">
        <v>3.5333360000000535E-3</v>
      </c>
      <c r="Z121" s="87"/>
      <c r="AA121" s="84"/>
      <c r="AB121" s="91"/>
      <c r="AC121" s="91">
        <v>1.7380245866892796E-2</v>
      </c>
      <c r="AD121" s="91"/>
      <c r="AE121" s="91"/>
      <c r="AF121" s="87">
        <v>4.9354753999999446E-3</v>
      </c>
      <c r="AG121" s="85">
        <v>5.9608224489795969E-2</v>
      </c>
      <c r="AH121" s="91"/>
      <c r="AI121" s="91"/>
      <c r="AJ121" s="91"/>
      <c r="AK121" s="91"/>
      <c r="AL121" s="87"/>
      <c r="AM121" s="84">
        <v>7.4872448979592665E-3</v>
      </c>
      <c r="AN121" s="91"/>
      <c r="AO121" s="91">
        <v>3.5966789586203474E-2</v>
      </c>
      <c r="AP121" s="87">
        <v>1.7207408163265381E-2</v>
      </c>
      <c r="AQ121" s="84"/>
      <c r="AR121" s="91"/>
      <c r="AS121" s="91"/>
      <c r="AT121" s="87">
        <v>3.2695387376146856E-2</v>
      </c>
      <c r="AU121" s="145">
        <v>3.6067800000000094E-2</v>
      </c>
    </row>
    <row r="122" spans="1:47" s="95" customFormat="1" ht="11.25">
      <c r="A122" s="7">
        <v>34911</v>
      </c>
      <c r="B122" s="84"/>
      <c r="C122" s="87"/>
      <c r="D122" s="84"/>
      <c r="E122" s="91"/>
      <c r="F122" s="91"/>
      <c r="G122" s="91"/>
      <c r="H122" s="91"/>
      <c r="I122" s="91"/>
      <c r="J122" s="91"/>
      <c r="K122" s="91"/>
      <c r="L122" s="187">
        <v>4.025748014450059E-2</v>
      </c>
      <c r="M122" s="84"/>
      <c r="N122" s="91"/>
      <c r="O122" s="87"/>
      <c r="P122" s="84"/>
      <c r="Q122" s="90">
        <v>4.7804020000000058E-2</v>
      </c>
      <c r="R122" s="90">
        <v>4.904014000000001E-2</v>
      </c>
      <c r="S122" s="90">
        <v>6.0986699999999949E-2</v>
      </c>
      <c r="T122" s="90">
        <v>5.1390859999999927E-2</v>
      </c>
      <c r="U122" s="90">
        <v>5.751748000000001E-2</v>
      </c>
      <c r="V122" s="90">
        <v>5.7330960000000042E-2</v>
      </c>
      <c r="W122" s="90">
        <v>4.2563377000000013E-2</v>
      </c>
      <c r="X122" s="90">
        <v>4.743277899999998E-2</v>
      </c>
      <c r="Y122" s="90">
        <v>3.9622440999999897E-2</v>
      </c>
      <c r="Z122" s="87"/>
      <c r="AA122" s="84"/>
      <c r="AB122" s="91"/>
      <c r="AC122" s="91">
        <v>2.951388888888884E-2</v>
      </c>
      <c r="AD122" s="91"/>
      <c r="AE122" s="91"/>
      <c r="AF122" s="87">
        <v>2.7432053200000084E-2</v>
      </c>
      <c r="AG122" s="85">
        <v>2.0048914893616931E-2</v>
      </c>
      <c r="AH122" s="91"/>
      <c r="AI122" s="91"/>
      <c r="AJ122" s="91"/>
      <c r="AK122" s="91"/>
      <c r="AL122" s="87"/>
      <c r="AM122" s="84">
        <v>1.3250183673469307E-2</v>
      </c>
      <c r="AN122" s="91"/>
      <c r="AO122" s="91">
        <v>2.6119931796017903E-2</v>
      </c>
      <c r="AP122" s="87">
        <v>3.4400999999999904E-2</v>
      </c>
      <c r="AQ122" s="84"/>
      <c r="AR122" s="91"/>
      <c r="AS122" s="91"/>
      <c r="AT122" s="87">
        <v>5.3814305284403563E-2</v>
      </c>
      <c r="AU122" s="145">
        <v>3.4576600000000068E-2</v>
      </c>
    </row>
    <row r="123" spans="1:47" s="95" customFormat="1" ht="11.25">
      <c r="A123" s="7">
        <v>34942</v>
      </c>
      <c r="B123" s="84"/>
      <c r="C123" s="87"/>
      <c r="D123" s="84"/>
      <c r="E123" s="91"/>
      <c r="F123" s="91"/>
      <c r="G123" s="91"/>
      <c r="H123" s="91"/>
      <c r="I123" s="91"/>
      <c r="J123" s="91"/>
      <c r="K123" s="91"/>
      <c r="L123" s="187">
        <v>6.1531378163230954E-3</v>
      </c>
      <c r="M123" s="84"/>
      <c r="N123" s="91"/>
      <c r="O123" s="87"/>
      <c r="P123" s="84"/>
      <c r="Q123" s="90">
        <v>-3.8713799999999798E-3</v>
      </c>
      <c r="R123" s="90">
        <v>-1.3483300000000087E-2</v>
      </c>
      <c r="S123" s="90">
        <v>-9.3374799999998981E-3</v>
      </c>
      <c r="T123" s="90">
        <v>1.0823140000000286E-3</v>
      </c>
      <c r="U123" s="90">
        <v>-1.3445539999999978E-2</v>
      </c>
      <c r="V123" s="90">
        <v>-3.8162999999999947E-3</v>
      </c>
      <c r="W123" s="90">
        <v>-2.1527615999999972E-2</v>
      </c>
      <c r="X123" s="90">
        <v>1.1836131999999999E-2</v>
      </c>
      <c r="Y123" s="90">
        <v>-1.9439632000000096E-2</v>
      </c>
      <c r="Z123" s="87"/>
      <c r="AA123" s="84"/>
      <c r="AB123" s="91"/>
      <c r="AC123" s="91">
        <v>-1.2141652613828491E-3</v>
      </c>
      <c r="AD123" s="91"/>
      <c r="AE123" s="91"/>
      <c r="AF123" s="87">
        <v>1.0474605800000036E-2</v>
      </c>
      <c r="AG123" s="85">
        <v>-4.6147291666667201E-3</v>
      </c>
      <c r="AH123" s="91"/>
      <c r="AI123" s="91"/>
      <c r="AJ123" s="91"/>
      <c r="AK123" s="91"/>
      <c r="AL123" s="87"/>
      <c r="AM123" s="84">
        <v>-2.2460000000000813E-3</v>
      </c>
      <c r="AN123" s="91"/>
      <c r="AO123" s="91">
        <v>1.468457835061221E-2</v>
      </c>
      <c r="AP123" s="87">
        <v>1.5517779999999926E-2</v>
      </c>
      <c r="AQ123" s="84"/>
      <c r="AR123" s="91"/>
      <c r="AS123" s="91"/>
      <c r="AT123" s="87">
        <v>9.2611854770641155E-3</v>
      </c>
      <c r="AU123" s="145">
        <v>4.652999999998908E-4</v>
      </c>
    </row>
    <row r="124" spans="1:47" s="95" customFormat="1" ht="11.25">
      <c r="A124" s="7">
        <v>34971</v>
      </c>
      <c r="B124" s="84"/>
      <c r="C124" s="87"/>
      <c r="D124" s="84"/>
      <c r="E124" s="91"/>
      <c r="F124" s="91"/>
      <c r="G124" s="91"/>
      <c r="H124" s="91"/>
      <c r="I124" s="91"/>
      <c r="J124" s="91"/>
      <c r="K124" s="91"/>
      <c r="L124" s="187">
        <v>1.0688258277045337E-2</v>
      </c>
      <c r="M124" s="84"/>
      <c r="N124" s="91"/>
      <c r="O124" s="87"/>
      <c r="P124" s="84"/>
      <c r="Q124" s="90">
        <v>6.6611199999999648E-3</v>
      </c>
      <c r="R124" s="90">
        <v>1.4885000000000037E-2</v>
      </c>
      <c r="S124" s="90">
        <v>6.5765999999989333E-4</v>
      </c>
      <c r="T124" s="90">
        <v>9.1783400000000626E-3</v>
      </c>
      <c r="U124" s="90">
        <v>-9.284800000000093E-4</v>
      </c>
      <c r="V124" s="90">
        <v>2.4356000000000044E-2</v>
      </c>
      <c r="W124" s="90">
        <v>4.669620000000041E-3</v>
      </c>
      <c r="X124" s="90">
        <v>1.1971909999999308E-3</v>
      </c>
      <c r="Y124" s="90">
        <v>8.9825800000000733E-3</v>
      </c>
      <c r="Z124" s="87"/>
      <c r="AA124" s="84"/>
      <c r="AB124" s="91"/>
      <c r="AC124" s="91">
        <v>9.7926656311204674E-3</v>
      </c>
      <c r="AD124" s="91"/>
      <c r="AE124" s="91"/>
      <c r="AF124" s="87">
        <v>1.5989032980000095E-2</v>
      </c>
      <c r="AG124" s="85">
        <v>9.9842916666665893E-3</v>
      </c>
      <c r="AH124" s="91"/>
      <c r="AI124" s="91"/>
      <c r="AJ124" s="91"/>
      <c r="AK124" s="91"/>
      <c r="AL124" s="87"/>
      <c r="AM124" s="84">
        <v>4.7325740000000005E-2</v>
      </c>
      <c r="AN124" s="91"/>
      <c r="AO124" s="91">
        <v>4.9498591831752092E-2</v>
      </c>
      <c r="AP124" s="87">
        <v>2.091295999999998E-2</v>
      </c>
      <c r="AQ124" s="84"/>
      <c r="AR124" s="91"/>
      <c r="AS124" s="91"/>
      <c r="AT124" s="87">
        <v>4.1572432880733867E-2</v>
      </c>
      <c r="AU124" s="145">
        <v>9.3429000000000428E-3</v>
      </c>
    </row>
    <row r="125" spans="1:47" s="95" customFormat="1" ht="11.25">
      <c r="A125" s="7">
        <v>35003</v>
      </c>
      <c r="B125" s="84"/>
      <c r="C125" s="87"/>
      <c r="D125" s="84"/>
      <c r="E125" s="91"/>
      <c r="F125" s="91"/>
      <c r="G125" s="91"/>
      <c r="H125" s="91"/>
      <c r="I125" s="91"/>
      <c r="J125" s="91"/>
      <c r="K125" s="91"/>
      <c r="L125" s="187">
        <v>-5.9718595368521532E-2</v>
      </c>
      <c r="M125" s="84"/>
      <c r="N125" s="91"/>
      <c r="O125" s="87"/>
      <c r="P125" s="84"/>
      <c r="Q125" s="90">
        <v>-5.8351299999999995E-2</v>
      </c>
      <c r="R125" s="90">
        <v>-6.2506900000000032E-2</v>
      </c>
      <c r="S125" s="90">
        <v>-8.0942459999999938E-2</v>
      </c>
      <c r="T125" s="90">
        <v>-7.5114820000000027E-2</v>
      </c>
      <c r="U125" s="90">
        <v>-7.5185019999999936E-2</v>
      </c>
      <c r="V125" s="90">
        <v>-6.9646899999999956E-2</v>
      </c>
      <c r="W125" s="90">
        <v>-7.1991058000000052E-2</v>
      </c>
      <c r="X125" s="90">
        <v>-6.577907999999999E-2</v>
      </c>
      <c r="Y125" s="90">
        <v>-4.0372991000000025E-2</v>
      </c>
      <c r="Z125" s="87"/>
      <c r="AA125" s="84"/>
      <c r="AB125" s="91"/>
      <c r="AC125" s="91">
        <v>-3.1300160513643704E-2</v>
      </c>
      <c r="AD125" s="91"/>
      <c r="AE125" s="91"/>
      <c r="AF125" s="87">
        <v>-4.4756009200000002E-2</v>
      </c>
      <c r="AG125" s="85">
        <v>-6.091429166666662E-2</v>
      </c>
      <c r="AH125" s="91"/>
      <c r="AI125" s="91"/>
      <c r="AJ125" s="91"/>
      <c r="AK125" s="91"/>
      <c r="AL125" s="87"/>
      <c r="AM125" s="84">
        <v>-2.5685859999999949E-2</v>
      </c>
      <c r="AN125" s="91"/>
      <c r="AO125" s="91">
        <v>-9.2900786134941793E-4</v>
      </c>
      <c r="AP125" s="87">
        <v>-2.7983259999999954E-2</v>
      </c>
      <c r="AQ125" s="84"/>
      <c r="AR125" s="91"/>
      <c r="AS125" s="91"/>
      <c r="AT125" s="87">
        <v>-1.0606243963302786E-2</v>
      </c>
      <c r="AU125" s="145">
        <v>-3.5706499999999974E-2</v>
      </c>
    </row>
    <row r="126" spans="1:47" s="95" customFormat="1" ht="11.25">
      <c r="A126" s="7">
        <v>35033</v>
      </c>
      <c r="B126" s="84"/>
      <c r="C126" s="87"/>
      <c r="D126" s="84"/>
      <c r="E126" s="91"/>
      <c r="F126" s="91"/>
      <c r="G126" s="91"/>
      <c r="H126" s="91"/>
      <c r="I126" s="91"/>
      <c r="J126" s="91"/>
      <c r="K126" s="91"/>
      <c r="L126" s="187">
        <v>6.2124247891562234E-2</v>
      </c>
      <c r="M126" s="84"/>
      <c r="N126" s="91"/>
      <c r="O126" s="87"/>
      <c r="P126" s="84"/>
      <c r="Q126" s="90">
        <v>6.0752059999999997E-2</v>
      </c>
      <c r="R126" s="90">
        <v>5.4403039999999958E-2</v>
      </c>
      <c r="S126" s="90">
        <v>6.2715180000000093E-2</v>
      </c>
      <c r="T126" s="90">
        <v>7.3587660000000055E-2</v>
      </c>
      <c r="U126" s="90">
        <v>5.8934840000000044E-2</v>
      </c>
      <c r="V126" s="90">
        <v>7.4441860000000082E-2</v>
      </c>
      <c r="W126" s="90">
        <v>6.5814516999999961E-2</v>
      </c>
      <c r="X126" s="90">
        <v>7.9695757000000089E-2</v>
      </c>
      <c r="Y126" s="90">
        <v>4.5389415999999905E-2</v>
      </c>
      <c r="Z126" s="87"/>
      <c r="AA126" s="84"/>
      <c r="AB126" s="91"/>
      <c r="AC126" s="91">
        <v>4.7845898922949548E-2</v>
      </c>
      <c r="AD126" s="91"/>
      <c r="AE126" s="91"/>
      <c r="AF126" s="87">
        <v>4.0203353857142909E-2</v>
      </c>
      <c r="AG126" s="85">
        <v>6.5196041666666593E-2</v>
      </c>
      <c r="AH126" s="91"/>
      <c r="AI126" s="91"/>
      <c r="AJ126" s="91"/>
      <c r="AK126" s="91"/>
      <c r="AL126" s="87"/>
      <c r="AM126" s="84">
        <v>4.5815179999999955E-2</v>
      </c>
      <c r="AN126" s="91"/>
      <c r="AO126" s="91">
        <v>5.2229426928928957E-2</v>
      </c>
      <c r="AP126" s="87">
        <v>4.2163780000000095E-2</v>
      </c>
      <c r="AQ126" s="84"/>
      <c r="AR126" s="91"/>
      <c r="AS126" s="91"/>
      <c r="AT126" s="87">
        <v>5.4804027477064254E-2</v>
      </c>
      <c r="AU126" s="145">
        <v>3.9578399999999903E-2</v>
      </c>
    </row>
    <row r="127" spans="1:47" s="95" customFormat="1" ht="11.25">
      <c r="A127" s="7">
        <v>35062</v>
      </c>
      <c r="B127" s="84"/>
      <c r="C127" s="87"/>
      <c r="D127" s="84"/>
      <c r="E127" s="91"/>
      <c r="F127" s="91"/>
      <c r="G127" s="91"/>
      <c r="H127" s="91"/>
      <c r="I127" s="91"/>
      <c r="J127" s="91"/>
      <c r="K127" s="91"/>
      <c r="L127" s="187">
        <v>1.0521181106567301E-2</v>
      </c>
      <c r="M127" s="84"/>
      <c r="N127" s="91"/>
      <c r="O127" s="87"/>
      <c r="P127" s="84"/>
      <c r="Q127" s="90">
        <v>-2.1028999999999964E-2</v>
      </c>
      <c r="R127" s="90">
        <v>-1.1408560000000012E-2</v>
      </c>
      <c r="S127" s="90">
        <v>-2.1347119999999942E-2</v>
      </c>
      <c r="T127" s="90">
        <v>-9.5293600000001533E-3</v>
      </c>
      <c r="U127" s="90">
        <v>-7.7043800000000662E-3</v>
      </c>
      <c r="V127" s="90">
        <v>-4.4797480000000056E-2</v>
      </c>
      <c r="W127" s="90">
        <v>3.0156839999999629E-3</v>
      </c>
      <c r="X127" s="90">
        <v>-8.0467749999999505E-3</v>
      </c>
      <c r="Y127" s="90">
        <v>1.9791501999999905E-2</v>
      </c>
      <c r="Z127" s="87"/>
      <c r="AA127" s="84"/>
      <c r="AB127" s="91"/>
      <c r="AC127" s="91">
        <v>-3.6239045924755242E-3</v>
      </c>
      <c r="AD127" s="91"/>
      <c r="AE127" s="91"/>
      <c r="AF127" s="87">
        <v>1.910829051999996E-2</v>
      </c>
      <c r="AG127" s="85">
        <v>-3.6950208333332846E-3</v>
      </c>
      <c r="AH127" s="91"/>
      <c r="AI127" s="91"/>
      <c r="AJ127" s="91"/>
      <c r="AK127" s="91"/>
      <c r="AL127" s="87"/>
      <c r="AM127" s="84">
        <v>2.5717760000000034E-2</v>
      </c>
      <c r="AN127" s="91"/>
      <c r="AO127" s="91">
        <v>2.02739884455998E-2</v>
      </c>
      <c r="AP127" s="87">
        <v>-7.9394999999999882E-3</v>
      </c>
      <c r="AQ127" s="84"/>
      <c r="AR127" s="91"/>
      <c r="AS127" s="91"/>
      <c r="AT127" s="87">
        <v>1.9755005862385211E-2</v>
      </c>
      <c r="AU127" s="145">
        <v>1.1630900000000111E-2</v>
      </c>
    </row>
    <row r="128" spans="1:47" s="95" customFormat="1" ht="11.25">
      <c r="A128" s="7">
        <v>35095</v>
      </c>
      <c r="B128" s="84"/>
      <c r="C128" s="87"/>
      <c r="D128" s="84"/>
      <c r="E128" s="91"/>
      <c r="F128" s="91"/>
      <c r="G128" s="91"/>
      <c r="H128" s="91"/>
      <c r="I128" s="91"/>
      <c r="J128" s="91"/>
      <c r="K128" s="91"/>
      <c r="L128" s="187">
        <v>1.6164604255131332E-2</v>
      </c>
      <c r="M128" s="84"/>
      <c r="N128" s="91"/>
      <c r="O128" s="87"/>
      <c r="P128" s="84"/>
      <c r="Q128" s="90">
        <v>-1.0075419999999946E-2</v>
      </c>
      <c r="R128" s="90">
        <v>-2.3446200000000195E-3</v>
      </c>
      <c r="S128" s="90">
        <v>4.5297999999993621E-4</v>
      </c>
      <c r="T128" s="90">
        <v>2.3276379999999985E-2</v>
      </c>
      <c r="U128" s="90">
        <v>1.649304000000007E-2</v>
      </c>
      <c r="V128" s="90">
        <v>3.0276600000000986E-3</v>
      </c>
      <c r="W128" s="90">
        <v>2.7504567999999896E-2</v>
      </c>
      <c r="X128" s="90">
        <v>2.0378113000000031E-2</v>
      </c>
      <c r="Y128" s="90">
        <v>9.3296599999992402E-4</v>
      </c>
      <c r="Z128" s="87"/>
      <c r="AA128" s="84"/>
      <c r="AB128" s="91"/>
      <c r="AC128" s="91">
        <v>8.9273905568045819E-3</v>
      </c>
      <c r="AD128" s="91"/>
      <c r="AE128" s="91"/>
      <c r="AF128" s="87">
        <v>2.8122523720000014E-2</v>
      </c>
      <c r="AG128" s="85">
        <v>3.8841812500000072E-2</v>
      </c>
      <c r="AH128" s="91"/>
      <c r="AI128" s="91"/>
      <c r="AJ128" s="91"/>
      <c r="AK128" s="91"/>
      <c r="AL128" s="87"/>
      <c r="AM128" s="84">
        <v>2.6241122448979581E-2</v>
      </c>
      <c r="AN128" s="91"/>
      <c r="AO128" s="91">
        <v>3.7820831639425956E-2</v>
      </c>
      <c r="AP128" s="87">
        <v>2.4824235294117702E-2</v>
      </c>
      <c r="AQ128" s="84"/>
      <c r="AR128" s="91"/>
      <c r="AS128" s="91"/>
      <c r="AT128" s="87">
        <v>2.5188801816513839E-2</v>
      </c>
      <c r="AU128" s="145">
        <v>1.3999899999999954E-2</v>
      </c>
    </row>
    <row r="129" spans="1:47" s="95" customFormat="1" ht="11.25">
      <c r="A129" s="7">
        <v>35124</v>
      </c>
      <c r="B129" s="84"/>
      <c r="C129" s="87"/>
      <c r="D129" s="84"/>
      <c r="E129" s="91"/>
      <c r="F129" s="91"/>
      <c r="G129" s="91"/>
      <c r="H129" s="91"/>
      <c r="I129" s="91"/>
      <c r="J129" s="91"/>
      <c r="K129" s="91"/>
      <c r="L129" s="187">
        <v>1.6543584142412415E-2</v>
      </c>
      <c r="M129" s="84"/>
      <c r="N129" s="91"/>
      <c r="O129" s="87"/>
      <c r="P129" s="84"/>
      <c r="Q129" s="90">
        <v>8.5201200000000199E-3</v>
      </c>
      <c r="R129" s="90">
        <v>8.8477000000000139E-3</v>
      </c>
      <c r="S129" s="90">
        <v>2.6979059999999944E-2</v>
      </c>
      <c r="T129" s="90">
        <v>1.3978660000000032E-2</v>
      </c>
      <c r="U129" s="90">
        <v>1.0646479999999903E-2</v>
      </c>
      <c r="V129" s="90">
        <v>1.7674259999999942E-2</v>
      </c>
      <c r="W129" s="90">
        <v>8.718674999999898E-3</v>
      </c>
      <c r="X129" s="90">
        <v>3.0128456999999997E-2</v>
      </c>
      <c r="Y129" s="90">
        <v>-5.663269999999998E-3</v>
      </c>
      <c r="Z129" s="87"/>
      <c r="AA129" s="84"/>
      <c r="AB129" s="91"/>
      <c r="AC129" s="91">
        <v>-9.1105721963687936E-3</v>
      </c>
      <c r="AD129" s="91"/>
      <c r="AE129" s="91"/>
      <c r="AF129" s="87">
        <v>1.2087283520000103E-2</v>
      </c>
      <c r="AG129" s="85">
        <v>9.1186458333334386E-3</v>
      </c>
      <c r="AH129" s="91"/>
      <c r="AI129" s="91"/>
      <c r="AJ129" s="91"/>
      <c r="AK129" s="91"/>
      <c r="AL129" s="87"/>
      <c r="AM129" s="84">
        <v>1.2145204081632555E-2</v>
      </c>
      <c r="AN129" s="91"/>
      <c r="AO129" s="91">
        <v>6.4930852039439824E-3</v>
      </c>
      <c r="AP129" s="87">
        <v>8.8837399999999178E-3</v>
      </c>
      <c r="AQ129" s="84"/>
      <c r="AR129" s="91"/>
      <c r="AS129" s="91"/>
      <c r="AT129" s="87">
        <v>1.8441284660550394E-2</v>
      </c>
      <c r="AU129" s="145">
        <v>1.2210000000000054E-2</v>
      </c>
    </row>
    <row r="130" spans="1:47" s="95" customFormat="1" ht="11.25">
      <c r="A130" s="7">
        <v>35153</v>
      </c>
      <c r="B130" s="84"/>
      <c r="C130" s="87"/>
      <c r="D130" s="84"/>
      <c r="E130" s="91"/>
      <c r="F130" s="91"/>
      <c r="G130" s="91"/>
      <c r="H130" s="91"/>
      <c r="I130" s="91"/>
      <c r="J130" s="91"/>
      <c r="K130" s="91"/>
      <c r="L130" s="187">
        <v>2.508371612003879E-2</v>
      </c>
      <c r="M130" s="84"/>
      <c r="N130" s="91"/>
      <c r="O130" s="87"/>
      <c r="P130" s="84"/>
      <c r="Q130" s="90">
        <v>2.3823740000000093E-2</v>
      </c>
      <c r="R130" s="90">
        <v>3.542592E-2</v>
      </c>
      <c r="S130" s="90">
        <v>2.1545759999999969E-2</v>
      </c>
      <c r="T130" s="90">
        <v>4.4406640000000053E-2</v>
      </c>
      <c r="U130" s="90">
        <v>2.524835999999997E-2</v>
      </c>
      <c r="V130" s="90">
        <v>3.5918640000000002E-2</v>
      </c>
      <c r="W130" s="90">
        <v>4.5391055000000069E-2</v>
      </c>
      <c r="X130" s="90">
        <v>3.2849915999999979E-2</v>
      </c>
      <c r="Y130" s="90">
        <v>5.2444614000000112E-2</v>
      </c>
      <c r="Z130" s="87"/>
      <c r="AA130" s="84"/>
      <c r="AB130" s="91"/>
      <c r="AC130" s="91">
        <v>1.4710101535308828E-2</v>
      </c>
      <c r="AD130" s="91"/>
      <c r="AE130" s="91"/>
      <c r="AF130" s="87">
        <v>4.2258058060000048E-2</v>
      </c>
      <c r="AG130" s="85">
        <v>3.5817021276595806E-2</v>
      </c>
      <c r="AH130" s="91"/>
      <c r="AI130" s="91"/>
      <c r="AJ130" s="91"/>
      <c r="AK130" s="91"/>
      <c r="AL130" s="87"/>
      <c r="AM130" s="84">
        <v>1.8553918367346878E-2</v>
      </c>
      <c r="AN130" s="91"/>
      <c r="AO130" s="91">
        <v>1.8335562944411521E-3</v>
      </c>
      <c r="AP130" s="87">
        <v>2.1354979166666732E-2</v>
      </c>
      <c r="AQ130" s="84"/>
      <c r="AR130" s="91"/>
      <c r="AS130" s="91"/>
      <c r="AT130" s="87">
        <v>1.884055292660558E-2</v>
      </c>
      <c r="AU130" s="145">
        <v>3.4233100000000016E-2</v>
      </c>
    </row>
    <row r="131" spans="1:47" s="95" customFormat="1" ht="11.25">
      <c r="A131" s="7">
        <v>35185</v>
      </c>
      <c r="B131" s="84"/>
      <c r="C131" s="87"/>
      <c r="D131" s="84"/>
      <c r="E131" s="91"/>
      <c r="F131" s="91"/>
      <c r="G131" s="91"/>
      <c r="H131" s="91"/>
      <c r="I131" s="91"/>
      <c r="J131" s="91"/>
      <c r="K131" s="91"/>
      <c r="L131" s="187">
        <v>4.4169235163264764E-2</v>
      </c>
      <c r="M131" s="84"/>
      <c r="N131" s="91"/>
      <c r="O131" s="87"/>
      <c r="P131" s="84"/>
      <c r="Q131" s="90">
        <v>9.0540080000000023E-2</v>
      </c>
      <c r="R131" s="90">
        <v>0.10345077999999996</v>
      </c>
      <c r="S131" s="90">
        <v>9.5228679999999954E-2</v>
      </c>
      <c r="T131" s="90">
        <v>8.8835439999999988E-2</v>
      </c>
      <c r="U131" s="90">
        <v>0.10162637299999999</v>
      </c>
      <c r="V131" s="90">
        <v>6.6330639999999885E-2</v>
      </c>
      <c r="W131" s="90">
        <v>7.8670248000000109E-2</v>
      </c>
      <c r="X131" s="90">
        <v>6.3219681000000083E-2</v>
      </c>
      <c r="Y131" s="90">
        <v>5.5305947999999994E-2</v>
      </c>
      <c r="Z131" s="87"/>
      <c r="AA131" s="84"/>
      <c r="AB131" s="91"/>
      <c r="AC131" s="91">
        <v>3.4351248198815743E-2</v>
      </c>
      <c r="AD131" s="91"/>
      <c r="AE131" s="91"/>
      <c r="AF131" s="87">
        <v>3.6138119400000113E-2</v>
      </c>
      <c r="AG131" s="85">
        <v>4.7241312499999966E-2</v>
      </c>
      <c r="AH131" s="91"/>
      <c r="AI131" s="91"/>
      <c r="AJ131" s="91"/>
      <c r="AK131" s="91"/>
      <c r="AL131" s="87"/>
      <c r="AM131" s="84">
        <v>2.5192080000000061E-2</v>
      </c>
      <c r="AN131" s="91"/>
      <c r="AO131" s="91">
        <v>-4.2869251304202827E-3</v>
      </c>
      <c r="AP131" s="87">
        <v>1.1853836734693868E-2</v>
      </c>
      <c r="AQ131" s="84"/>
      <c r="AR131" s="91"/>
      <c r="AS131" s="91"/>
      <c r="AT131" s="87">
        <v>1.9207034770642117E-2</v>
      </c>
      <c r="AU131" s="145">
        <v>1.8825099999999928E-2</v>
      </c>
    </row>
    <row r="132" spans="1:47" s="95" customFormat="1" ht="11.25">
      <c r="A132" s="7">
        <v>35216</v>
      </c>
      <c r="B132" s="84"/>
      <c r="C132" s="87"/>
      <c r="D132" s="84"/>
      <c r="E132" s="91"/>
      <c r="F132" s="91"/>
      <c r="G132" s="91"/>
      <c r="H132" s="91"/>
      <c r="I132" s="91"/>
      <c r="J132" s="91"/>
      <c r="K132" s="91"/>
      <c r="L132" s="187">
        <v>3.4796099530325364E-3</v>
      </c>
      <c r="M132" s="84"/>
      <c r="N132" s="91"/>
      <c r="O132" s="87"/>
      <c r="P132" s="84"/>
      <c r="Q132" s="90">
        <v>3.8101200000000279E-3</v>
      </c>
      <c r="R132" s="90">
        <v>1.5073599999999576E-3</v>
      </c>
      <c r="S132" s="90">
        <v>1.1139819999999911E-2</v>
      </c>
      <c r="T132" s="90">
        <v>1.0342260000000048E-2</v>
      </c>
      <c r="U132" s="90">
        <v>-4.3573999999999558E-3</v>
      </c>
      <c r="V132" s="90">
        <v>1.9698259999999967E-2</v>
      </c>
      <c r="W132" s="90">
        <v>8.4492800000002255E-4</v>
      </c>
      <c r="X132" s="90">
        <v>2.8171079999999904E-2</v>
      </c>
      <c r="Y132" s="90">
        <v>-9.0210189999999635E-3</v>
      </c>
      <c r="Z132" s="87"/>
      <c r="AA132" s="84"/>
      <c r="AB132" s="91"/>
      <c r="AC132" s="91">
        <v>1.9523873000142133E-2</v>
      </c>
      <c r="AD132" s="91"/>
      <c r="AE132" s="91"/>
      <c r="AF132" s="87">
        <v>-1.7235617939999948E-2</v>
      </c>
      <c r="AG132" s="85">
        <v>1.7183249999999983E-2</v>
      </c>
      <c r="AH132" s="91"/>
      <c r="AI132" s="91"/>
      <c r="AJ132" s="91"/>
      <c r="AK132" s="91"/>
      <c r="AL132" s="87"/>
      <c r="AM132" s="84">
        <v>2.0549579999999956E-2</v>
      </c>
      <c r="AN132" s="91"/>
      <c r="AO132" s="91">
        <v>1.6878950385486258E-2</v>
      </c>
      <c r="AP132" s="87">
        <v>-9.695160000000036E-3</v>
      </c>
      <c r="AQ132" s="84"/>
      <c r="AR132" s="91"/>
      <c r="AS132" s="91"/>
      <c r="AT132" s="87">
        <v>1.39061868532111E-2</v>
      </c>
      <c r="AU132" s="145">
        <v>4.9120000000000275E-3</v>
      </c>
    </row>
    <row r="133" spans="1:47" s="95" customFormat="1" ht="11.25">
      <c r="A133" s="7">
        <v>35244</v>
      </c>
      <c r="B133" s="84"/>
      <c r="C133" s="87"/>
      <c r="D133" s="84"/>
      <c r="E133" s="91"/>
      <c r="F133" s="91"/>
      <c r="G133" s="91"/>
      <c r="H133" s="91"/>
      <c r="I133" s="91"/>
      <c r="J133" s="91"/>
      <c r="K133" s="91"/>
      <c r="L133" s="187">
        <v>-1.6235342820485443E-2</v>
      </c>
      <c r="M133" s="84"/>
      <c r="N133" s="91"/>
      <c r="O133" s="87"/>
      <c r="P133" s="84"/>
      <c r="Q133" s="90">
        <v>-2.1134459999999966E-2</v>
      </c>
      <c r="R133" s="90">
        <v>-3.5391999999999979E-2</v>
      </c>
      <c r="S133" s="90">
        <v>-4.1584120000000002E-2</v>
      </c>
      <c r="T133" s="90">
        <v>-3.1896180000000052E-2</v>
      </c>
      <c r="U133" s="90">
        <v>-4.3287680000000162E-2</v>
      </c>
      <c r="V133" s="90">
        <v>-1.3114520000000018E-2</v>
      </c>
      <c r="W133" s="90">
        <v>-1.8987180999999964E-2</v>
      </c>
      <c r="X133" s="90">
        <v>-5.3597581999999866E-2</v>
      </c>
      <c r="Y133" s="90">
        <v>-1.2672510000000248E-3</v>
      </c>
      <c r="Z133" s="87"/>
      <c r="AA133" s="84"/>
      <c r="AB133" s="91"/>
      <c r="AC133" s="91">
        <v>-3.1959180377617136E-2</v>
      </c>
      <c r="AD133" s="91"/>
      <c r="AE133" s="91"/>
      <c r="AF133" s="87">
        <v>-3.7685329400000023E-2</v>
      </c>
      <c r="AG133" s="85">
        <v>-1.3127291666666707E-2</v>
      </c>
      <c r="AH133" s="91"/>
      <c r="AI133" s="91"/>
      <c r="AJ133" s="91"/>
      <c r="AK133" s="91"/>
      <c r="AL133" s="87"/>
      <c r="AM133" s="84">
        <v>-1.9084122448979723E-2</v>
      </c>
      <c r="AN133" s="91"/>
      <c r="AO133" s="91">
        <v>2.6330459316571408E-2</v>
      </c>
      <c r="AP133" s="87">
        <v>-3.025648000000003E-2</v>
      </c>
      <c r="AQ133" s="84"/>
      <c r="AR133" s="91"/>
      <c r="AS133" s="91"/>
      <c r="AT133" s="87">
        <v>-4.8068115596344718E-4</v>
      </c>
      <c r="AU133" s="145">
        <v>-2.3625000000000118E-2</v>
      </c>
    </row>
    <row r="134" spans="1:47" s="95" customFormat="1" ht="11.25">
      <c r="A134" s="7">
        <v>35277</v>
      </c>
      <c r="B134" s="84"/>
      <c r="C134" s="87"/>
      <c r="D134" s="84"/>
      <c r="E134" s="91"/>
      <c r="F134" s="91"/>
      <c r="G134" s="91"/>
      <c r="H134" s="91"/>
      <c r="I134" s="91"/>
      <c r="J134" s="91"/>
      <c r="K134" s="91"/>
      <c r="L134" s="187">
        <v>-0.10065220594406099</v>
      </c>
      <c r="M134" s="84"/>
      <c r="N134" s="91"/>
      <c r="O134" s="87"/>
      <c r="P134" s="84"/>
      <c r="Q134" s="90">
        <v>-0.10417812000000015</v>
      </c>
      <c r="R134" s="90">
        <v>-9.5539539999999978E-2</v>
      </c>
      <c r="S134" s="90">
        <v>-9.8575639999999964E-2</v>
      </c>
      <c r="T134" s="90">
        <v>-0.11113422000000006</v>
      </c>
      <c r="U134" s="90">
        <v>-9.3144340000000159E-2</v>
      </c>
      <c r="V134" s="90">
        <v>-8.7576760000000031E-2</v>
      </c>
      <c r="W134" s="90">
        <v>-9.4735122000000005E-2</v>
      </c>
      <c r="X134" s="90">
        <v>-9.5352325000000127E-2</v>
      </c>
      <c r="Y134" s="90">
        <v>-7.9256832999999971E-2</v>
      </c>
      <c r="Z134" s="87"/>
      <c r="AA134" s="84"/>
      <c r="AB134" s="91"/>
      <c r="AC134" s="91">
        <v>-4.7662032976798385E-2</v>
      </c>
      <c r="AD134" s="91"/>
      <c r="AE134" s="91"/>
      <c r="AF134" s="87">
        <v>-6.9163017599999987E-2</v>
      </c>
      <c r="AG134" s="85">
        <v>-8.0389749999999927E-2</v>
      </c>
      <c r="AH134" s="91"/>
      <c r="AI134" s="91"/>
      <c r="AJ134" s="91"/>
      <c r="AK134" s="91"/>
      <c r="AL134" s="87"/>
      <c r="AM134" s="84">
        <v>-5.5828820000000001E-2</v>
      </c>
      <c r="AN134" s="91"/>
      <c r="AO134" s="91">
        <v>-3.6229194950412991E-2</v>
      </c>
      <c r="AP134" s="87">
        <v>-5.9918117647058788E-2</v>
      </c>
      <c r="AQ134" s="84"/>
      <c r="AR134" s="91"/>
      <c r="AS134" s="91"/>
      <c r="AT134" s="87">
        <v>-6.9297715669724869E-2</v>
      </c>
      <c r="AU134" s="145">
        <v>-4.3113399999999968E-2</v>
      </c>
    </row>
    <row r="135" spans="1:47" s="95" customFormat="1" ht="11.25">
      <c r="A135" s="7">
        <v>35307</v>
      </c>
      <c r="B135" s="84"/>
      <c r="C135" s="87"/>
      <c r="D135" s="84"/>
      <c r="E135" s="91"/>
      <c r="F135" s="91"/>
      <c r="G135" s="91"/>
      <c r="H135" s="91"/>
      <c r="I135" s="91"/>
      <c r="J135" s="91"/>
      <c r="K135" s="91"/>
      <c r="L135" s="187">
        <v>2.3186126285129172E-2</v>
      </c>
      <c r="M135" s="84"/>
      <c r="N135" s="91"/>
      <c r="O135" s="87"/>
      <c r="P135" s="84"/>
      <c r="Q135" s="90">
        <v>4.6472899999999928E-2</v>
      </c>
      <c r="R135" s="90">
        <v>3.6881280000000016E-2</v>
      </c>
      <c r="S135" s="90">
        <v>5.6540060000000114E-2</v>
      </c>
      <c r="T135" s="90">
        <v>4.4326019999999966E-2</v>
      </c>
      <c r="U135" s="90">
        <v>5.1283380000000101E-2</v>
      </c>
      <c r="V135" s="90">
        <v>5.4979619999999896E-2</v>
      </c>
      <c r="W135" s="90">
        <v>3.9033038999999992E-2</v>
      </c>
      <c r="X135" s="90">
        <v>3.6742784000000084E-2</v>
      </c>
      <c r="Y135" s="90">
        <v>2.1295406999999988E-2</v>
      </c>
      <c r="Z135" s="87"/>
      <c r="AA135" s="84"/>
      <c r="AB135" s="91"/>
      <c r="AC135" s="91">
        <v>3.4603685153354657E-2</v>
      </c>
      <c r="AD135" s="91"/>
      <c r="AE135" s="91"/>
      <c r="AF135" s="87">
        <v>3.4498436740000082E-2</v>
      </c>
      <c r="AG135" s="85">
        <v>2.7462829787234133E-2</v>
      </c>
      <c r="AH135" s="91"/>
      <c r="AI135" s="91"/>
      <c r="AJ135" s="91"/>
      <c r="AK135" s="91"/>
      <c r="AL135" s="87"/>
      <c r="AM135" s="84">
        <v>1.9986119999999996E-2</v>
      </c>
      <c r="AN135" s="91"/>
      <c r="AO135" s="91">
        <v>2.208183476799408E-2</v>
      </c>
      <c r="AP135" s="87">
        <v>1.981998000000007E-2</v>
      </c>
      <c r="AQ135" s="84"/>
      <c r="AR135" s="91"/>
      <c r="AS135" s="91"/>
      <c r="AT135" s="87">
        <v>4.4136457183486355E-2</v>
      </c>
      <c r="AU135" s="145">
        <v>3.2096899999999984E-2</v>
      </c>
    </row>
    <row r="136" spans="1:47" s="95" customFormat="1" ht="11.25">
      <c r="A136" s="7">
        <v>35338</v>
      </c>
      <c r="B136" s="84"/>
      <c r="C136" s="87"/>
      <c r="D136" s="84"/>
      <c r="E136" s="91"/>
      <c r="F136" s="91"/>
      <c r="G136" s="91"/>
      <c r="H136" s="91"/>
      <c r="I136" s="91"/>
      <c r="J136" s="91"/>
      <c r="K136" s="91"/>
      <c r="L136" s="187">
        <v>3.5073274970054635E-2</v>
      </c>
      <c r="M136" s="84"/>
      <c r="N136" s="91"/>
      <c r="O136" s="87"/>
      <c r="P136" s="84"/>
      <c r="Q136" s="90">
        <v>4.9177919999999986E-2</v>
      </c>
      <c r="R136" s="90">
        <v>5.1811499999999899E-2</v>
      </c>
      <c r="S136" s="90">
        <v>5.8041900000000091E-2</v>
      </c>
      <c r="T136" s="90">
        <v>4.4764900000000107E-2</v>
      </c>
      <c r="U136" s="90">
        <v>4.5095880000000088E-2</v>
      </c>
      <c r="V136" s="90">
        <v>5.7825100000000074E-2</v>
      </c>
      <c r="W136" s="90">
        <v>3.4957555999999945E-2</v>
      </c>
      <c r="X136" s="90">
        <v>3.3763576999999989E-2</v>
      </c>
      <c r="Y136" s="90">
        <v>4.0259084999999972E-2</v>
      </c>
      <c r="Z136" s="87"/>
      <c r="AA136" s="84"/>
      <c r="AB136" s="91"/>
      <c r="AC136" s="91">
        <v>5.1050341614687467E-2</v>
      </c>
      <c r="AD136" s="91"/>
      <c r="AE136" s="91"/>
      <c r="AF136" s="87">
        <v>3.723106484000005E-2</v>
      </c>
      <c r="AG136" s="85">
        <v>3.6110395833333309E-2</v>
      </c>
      <c r="AH136" s="91"/>
      <c r="AI136" s="91"/>
      <c r="AJ136" s="91"/>
      <c r="AK136" s="91"/>
      <c r="AL136" s="87"/>
      <c r="AM136" s="84">
        <v>2.1743980000000107E-2</v>
      </c>
      <c r="AN136" s="91"/>
      <c r="AO136" s="91">
        <v>5.2476043507859504E-2</v>
      </c>
      <c r="AP136" s="87">
        <v>2.2406740000000092E-2</v>
      </c>
      <c r="AQ136" s="84"/>
      <c r="AR136" s="91"/>
      <c r="AS136" s="91"/>
      <c r="AT136" s="87">
        <v>4.2883580440366886E-2</v>
      </c>
      <c r="AU136" s="145">
        <v>4.7242900000000088E-2</v>
      </c>
    </row>
    <row r="137" spans="1:47" s="95" customFormat="1" ht="11.25">
      <c r="A137" s="7">
        <v>35369</v>
      </c>
      <c r="B137" s="84"/>
      <c r="C137" s="87"/>
      <c r="D137" s="84"/>
      <c r="E137" s="91"/>
      <c r="F137" s="91"/>
      <c r="G137" s="91"/>
      <c r="H137" s="91"/>
      <c r="I137" s="91"/>
      <c r="J137" s="91"/>
      <c r="K137" s="91"/>
      <c r="L137" s="187">
        <v>-1.2064866357379467E-2</v>
      </c>
      <c r="M137" s="84"/>
      <c r="N137" s="91"/>
      <c r="O137" s="87"/>
      <c r="P137" s="84"/>
      <c r="Q137" s="90">
        <v>-5.0023079999999998E-2</v>
      </c>
      <c r="R137" s="90">
        <v>-5.866256000000003E-2</v>
      </c>
      <c r="S137" s="90">
        <v>-5.9045919999999863E-2</v>
      </c>
      <c r="T137" s="90">
        <v>-5.442672000000004E-2</v>
      </c>
      <c r="U137" s="90">
        <v>-5.1014519999999841E-2</v>
      </c>
      <c r="V137" s="90">
        <v>-4.2211519999999947E-2</v>
      </c>
      <c r="W137" s="90">
        <v>-5.0523928000000051E-2</v>
      </c>
      <c r="X137" s="90">
        <v>-2.5505502999999874E-2</v>
      </c>
      <c r="Y137" s="90">
        <v>-2.9143012999999995E-2</v>
      </c>
      <c r="Z137" s="87"/>
      <c r="AA137" s="84"/>
      <c r="AB137" s="91"/>
      <c r="AC137" s="91">
        <v>7.5014933025463471E-3</v>
      </c>
      <c r="AD137" s="91"/>
      <c r="AE137" s="91"/>
      <c r="AF137" s="87">
        <v>8.4742015999994535E-4</v>
      </c>
      <c r="AG137" s="85">
        <v>-1.0498854166666627E-2</v>
      </c>
      <c r="AH137" s="91"/>
      <c r="AI137" s="91"/>
      <c r="AJ137" s="91"/>
      <c r="AK137" s="91"/>
      <c r="AL137" s="87"/>
      <c r="AM137" s="84">
        <v>-7.234560000000001E-3</v>
      </c>
      <c r="AN137" s="91"/>
      <c r="AO137" s="91">
        <v>3.4151075466259062E-2</v>
      </c>
      <c r="AP137" s="87">
        <v>4.5034999999999936E-3</v>
      </c>
      <c r="AQ137" s="84"/>
      <c r="AR137" s="91"/>
      <c r="AS137" s="91"/>
      <c r="AT137" s="87">
        <v>1.3569271545454953E-3</v>
      </c>
      <c r="AU137" s="145">
        <v>-4.1202000000001293E-3</v>
      </c>
    </row>
    <row r="138" spans="1:47" s="95" customFormat="1" ht="11.25">
      <c r="A138" s="7">
        <v>35398</v>
      </c>
      <c r="B138" s="84"/>
      <c r="C138" s="87"/>
      <c r="D138" s="84"/>
      <c r="E138" s="91"/>
      <c r="F138" s="91"/>
      <c r="G138" s="91"/>
      <c r="H138" s="91"/>
      <c r="I138" s="91"/>
      <c r="J138" s="91"/>
      <c r="K138" s="91"/>
      <c r="L138" s="187">
        <v>0.10435863210095309</v>
      </c>
      <c r="M138" s="84"/>
      <c r="N138" s="91"/>
      <c r="O138" s="87"/>
      <c r="P138" s="84"/>
      <c r="Q138" s="90">
        <v>8.8085659999999955E-2</v>
      </c>
      <c r="R138" s="90">
        <v>9.6184339999999979E-2</v>
      </c>
      <c r="S138" s="90">
        <v>0.10217348000000004</v>
      </c>
      <c r="T138" s="90">
        <v>0.1361225399999999</v>
      </c>
      <c r="U138" s="90">
        <v>0.10413658000000003</v>
      </c>
      <c r="V138" s="90">
        <v>8.1955879999999981E-2</v>
      </c>
      <c r="W138" s="90">
        <v>0.1280096770000001</v>
      </c>
      <c r="X138" s="90">
        <v>0.131421593</v>
      </c>
      <c r="Y138" s="90">
        <v>5.271462799999993E-2</v>
      </c>
      <c r="Z138" s="87"/>
      <c r="AA138" s="84"/>
      <c r="AB138" s="91"/>
      <c r="AC138" s="91">
        <v>4.6420606060608494E-2</v>
      </c>
      <c r="AD138" s="91"/>
      <c r="AE138" s="91"/>
      <c r="AF138" s="87">
        <v>9.1194861319999987E-2</v>
      </c>
      <c r="AG138" s="85">
        <v>7.6424812499999994E-2</v>
      </c>
      <c r="AH138" s="91"/>
      <c r="AI138" s="91"/>
      <c r="AJ138" s="91"/>
      <c r="AK138" s="91"/>
      <c r="AL138" s="87"/>
      <c r="AM138" s="84">
        <v>4.8337319999999906E-2</v>
      </c>
      <c r="AN138" s="91"/>
      <c r="AO138" s="91">
        <v>5.8148552826472688E-2</v>
      </c>
      <c r="AP138" s="87">
        <v>5.9209392156862828E-2</v>
      </c>
      <c r="AQ138" s="84"/>
      <c r="AR138" s="91"/>
      <c r="AS138" s="91"/>
      <c r="AT138" s="87">
        <v>5.6446070645454594E-2</v>
      </c>
      <c r="AU138" s="145">
        <v>6.3630499999999923E-2</v>
      </c>
    </row>
    <row r="139" spans="1:47" s="95" customFormat="1" ht="11.25">
      <c r="A139" s="7">
        <v>35430</v>
      </c>
      <c r="B139" s="84"/>
      <c r="C139" s="87"/>
      <c r="D139" s="84"/>
      <c r="E139" s="91"/>
      <c r="F139" s="91"/>
      <c r="G139" s="91"/>
      <c r="H139" s="91"/>
      <c r="I139" s="91"/>
      <c r="J139" s="91"/>
      <c r="K139" s="91"/>
      <c r="L139" s="187">
        <v>-3.0155090490977532E-3</v>
      </c>
      <c r="M139" s="84"/>
      <c r="N139" s="91"/>
      <c r="O139" s="87"/>
      <c r="P139" s="84"/>
      <c r="Q139" s="90">
        <v>1.5192380000000005E-2</v>
      </c>
      <c r="R139" s="90">
        <v>8.3086400000000893E-3</v>
      </c>
      <c r="S139" s="90">
        <v>2.1637520000000077E-2</v>
      </c>
      <c r="T139" s="90">
        <v>-1.6885400000000717E-3</v>
      </c>
      <c r="U139" s="90">
        <v>1.7981999999999942E-2</v>
      </c>
      <c r="V139" s="90">
        <v>1.7211620000000094E-2</v>
      </c>
      <c r="W139" s="90">
        <v>-1.9624380000000663E-3</v>
      </c>
      <c r="X139" s="90">
        <v>1.2170553000000028E-2</v>
      </c>
      <c r="Y139" s="90">
        <v>-1.7701042E-2</v>
      </c>
      <c r="Z139" s="87"/>
      <c r="AA139" s="84"/>
      <c r="AB139" s="91"/>
      <c r="AC139" s="91">
        <v>-2.389781249999734E-2</v>
      </c>
      <c r="AD139" s="91"/>
      <c r="AE139" s="91"/>
      <c r="AF139" s="87">
        <v>-2.7065936000003621E-4</v>
      </c>
      <c r="AG139" s="85">
        <v>-6.7321249999999777E-3</v>
      </c>
      <c r="AH139" s="91"/>
      <c r="AI139" s="91"/>
      <c r="AJ139" s="91"/>
      <c r="AK139" s="91"/>
      <c r="AL139" s="87"/>
      <c r="AM139" s="84">
        <v>-6.1579999999994417E-4</v>
      </c>
      <c r="AN139" s="91"/>
      <c r="AO139" s="91">
        <v>-2.5440364721659003E-2</v>
      </c>
      <c r="AP139" s="87">
        <v>-3.3247000000000027E-2</v>
      </c>
      <c r="AQ139" s="84"/>
      <c r="AR139" s="91"/>
      <c r="AS139" s="91"/>
      <c r="AT139" s="87">
        <v>-2.2202088081818561E-3</v>
      </c>
      <c r="AU139" s="145">
        <v>-1.6436499999999965E-2</v>
      </c>
    </row>
    <row r="140" spans="1:47" s="95" customFormat="1" ht="11.25">
      <c r="A140" s="7">
        <v>35461</v>
      </c>
      <c r="B140" s="84"/>
      <c r="C140" s="87"/>
      <c r="D140" s="84"/>
      <c r="E140" s="91"/>
      <c r="F140" s="91"/>
      <c r="G140" s="91"/>
      <c r="H140" s="91"/>
      <c r="I140" s="91"/>
      <c r="J140" s="91"/>
      <c r="K140" s="91"/>
      <c r="L140" s="187">
        <v>5.8636382852281788E-2</v>
      </c>
      <c r="M140" s="84"/>
      <c r="N140" s="91"/>
      <c r="O140" s="87"/>
      <c r="P140" s="84"/>
      <c r="Q140" s="90">
        <v>3.9114000000000093E-2</v>
      </c>
      <c r="R140" s="90">
        <v>2.6160799999999984E-2</v>
      </c>
      <c r="S140" s="90">
        <v>2.393310000000004E-2</v>
      </c>
      <c r="T140" s="90">
        <v>3.5505059999999977E-2</v>
      </c>
      <c r="U140" s="90">
        <v>2.6057259999999971E-2</v>
      </c>
      <c r="V140" s="90">
        <v>2.8214299999999914E-2</v>
      </c>
      <c r="W140" s="90">
        <v>3.1244724000000001E-2</v>
      </c>
      <c r="X140" s="90">
        <v>5.1215299000000103E-2</v>
      </c>
      <c r="Y140" s="90">
        <v>1.2217652999999995E-2</v>
      </c>
      <c r="Z140" s="87"/>
      <c r="AA140" s="84"/>
      <c r="AB140" s="91"/>
      <c r="AC140" s="91">
        <v>3.8535076923078337E-2</v>
      </c>
      <c r="AD140" s="91"/>
      <c r="AE140" s="91"/>
      <c r="AF140" s="87">
        <v>5.6871233120000086E-2</v>
      </c>
      <c r="AG140" s="85">
        <v>2.6102062499999912E-2</v>
      </c>
      <c r="AH140" s="91"/>
      <c r="AI140" s="91"/>
      <c r="AJ140" s="91"/>
      <c r="AK140" s="91"/>
      <c r="AL140" s="87"/>
      <c r="AM140" s="84">
        <v>1.3524759999999914E-2</v>
      </c>
      <c r="AN140" s="91"/>
      <c r="AO140" s="91">
        <v>5.4897285434934773E-2</v>
      </c>
      <c r="AP140" s="87">
        <v>2.7105579999999962E-2</v>
      </c>
      <c r="AQ140" s="84"/>
      <c r="AR140" s="91"/>
      <c r="AS140" s="91"/>
      <c r="AT140" s="87">
        <v>9.1365998198198461E-3</v>
      </c>
      <c r="AU140" s="145">
        <v>1.7294300000000096E-2</v>
      </c>
    </row>
    <row r="141" spans="1:47" s="95" customFormat="1" ht="11.25">
      <c r="A141" s="7">
        <v>35489</v>
      </c>
      <c r="B141" s="84"/>
      <c r="C141" s="87"/>
      <c r="D141" s="84"/>
      <c r="E141" s="91"/>
      <c r="F141" s="91"/>
      <c r="G141" s="91"/>
      <c r="H141" s="91"/>
      <c r="I141" s="91"/>
      <c r="J141" s="91"/>
      <c r="K141" s="91"/>
      <c r="L141" s="187">
        <v>5.0106035338504107E-4</v>
      </c>
      <c r="M141" s="84"/>
      <c r="N141" s="91"/>
      <c r="O141" s="87"/>
      <c r="P141" s="84"/>
      <c r="Q141" s="90">
        <v>3.6314179999999974E-2</v>
      </c>
      <c r="R141" s="90">
        <v>2.030444000000009E-2</v>
      </c>
      <c r="S141" s="90">
        <v>2.9881000000000046E-2</v>
      </c>
      <c r="T141" s="90">
        <v>2.7108160000000048E-2</v>
      </c>
      <c r="U141" s="90">
        <v>2.0801300000000023E-2</v>
      </c>
      <c r="V141" s="90">
        <v>3.4324559999999948E-2</v>
      </c>
      <c r="W141" s="90">
        <v>1.3325902999999917E-2</v>
      </c>
      <c r="X141" s="90">
        <v>3.5708110000000071E-2</v>
      </c>
      <c r="Y141" s="90">
        <v>-1.2579498999999994E-2</v>
      </c>
      <c r="Z141" s="87"/>
      <c r="AA141" s="84"/>
      <c r="AB141" s="91"/>
      <c r="AC141" s="91">
        <v>2.176380281689938E-2</v>
      </c>
      <c r="AD141" s="91"/>
      <c r="AE141" s="91"/>
      <c r="AF141" s="87">
        <v>1.4157322199999989E-2</v>
      </c>
      <c r="AG141" s="85">
        <v>2.0434375000000227E-3</v>
      </c>
      <c r="AH141" s="91"/>
      <c r="AI141" s="91"/>
      <c r="AJ141" s="91"/>
      <c r="AK141" s="91"/>
      <c r="AL141" s="87"/>
      <c r="AM141" s="84">
        <v>2.7481719999999932E-2</v>
      </c>
      <c r="AN141" s="91"/>
      <c r="AO141" s="91">
        <v>2.1478478720313499E-2</v>
      </c>
      <c r="AP141" s="87">
        <v>-2.7287839999999952E-2</v>
      </c>
      <c r="AQ141" s="84"/>
      <c r="AR141" s="91"/>
      <c r="AS141" s="91"/>
      <c r="AT141" s="87">
        <v>2.0583659423423439E-2</v>
      </c>
      <c r="AU141" s="145">
        <v>8.8554999999999051E-3</v>
      </c>
    </row>
    <row r="142" spans="1:47" s="95" customFormat="1" ht="11.25">
      <c r="A142" s="7">
        <v>35520</v>
      </c>
      <c r="B142" s="84"/>
      <c r="C142" s="87"/>
      <c r="D142" s="84"/>
      <c r="E142" s="91"/>
      <c r="F142" s="91"/>
      <c r="G142" s="91"/>
      <c r="H142" s="91"/>
      <c r="I142" s="91"/>
      <c r="J142" s="91"/>
      <c r="K142" s="91"/>
      <c r="L142" s="187">
        <v>-3.0280886358684866E-2</v>
      </c>
      <c r="M142" s="84"/>
      <c r="N142" s="91"/>
      <c r="O142" s="87"/>
      <c r="P142" s="84"/>
      <c r="Q142" s="90">
        <v>-2.8140999999999972E-2</v>
      </c>
      <c r="R142" s="90">
        <v>-3.6341199999999962E-2</v>
      </c>
      <c r="S142" s="90">
        <v>-3.8911479999999887E-2</v>
      </c>
      <c r="T142" s="90">
        <v>-3.2336219999999916E-2</v>
      </c>
      <c r="U142" s="90">
        <v>-3.9892200000000044E-2</v>
      </c>
      <c r="V142" s="90">
        <v>-1.497884000000016E-2</v>
      </c>
      <c r="W142" s="90">
        <v>-3.4136280000000019E-2</v>
      </c>
      <c r="X142" s="90">
        <v>-3.8928624999999939E-2</v>
      </c>
      <c r="Y142" s="90">
        <v>-4.2321756000000099E-2</v>
      </c>
      <c r="Z142" s="87"/>
      <c r="AA142" s="84"/>
      <c r="AB142" s="91"/>
      <c r="AC142" s="91">
        <v>-4.8289393939393355E-2</v>
      </c>
      <c r="AD142" s="91"/>
      <c r="AE142" s="91"/>
      <c r="AF142" s="87">
        <v>-2.6581934640000027E-2</v>
      </c>
      <c r="AG142" s="85">
        <v>-1.3497333333333361E-2</v>
      </c>
      <c r="AH142" s="91"/>
      <c r="AI142" s="91"/>
      <c r="AJ142" s="91"/>
      <c r="AK142" s="91"/>
      <c r="AL142" s="87"/>
      <c r="AM142" s="84">
        <v>-4.2983860000000096E-2</v>
      </c>
      <c r="AN142" s="91"/>
      <c r="AO142" s="91">
        <v>-4.4763951378483879E-2</v>
      </c>
      <c r="AP142" s="87">
        <v>-5.7572500000000026E-2</v>
      </c>
      <c r="AQ142" s="84"/>
      <c r="AR142" s="91"/>
      <c r="AS142" s="91"/>
      <c r="AT142" s="87">
        <v>-3.6611675900900975E-2</v>
      </c>
      <c r="AU142" s="145">
        <v>-2.4101200000000045E-2</v>
      </c>
    </row>
    <row r="143" spans="1:47" s="95" customFormat="1" ht="11.25">
      <c r="A143" s="7">
        <v>35550</v>
      </c>
      <c r="B143" s="84"/>
      <c r="C143" s="87"/>
      <c r="D143" s="84"/>
      <c r="E143" s="91"/>
      <c r="F143" s="91"/>
      <c r="G143" s="91"/>
      <c r="H143" s="91"/>
      <c r="I143" s="91"/>
      <c r="J143" s="91"/>
      <c r="K143" s="91"/>
      <c r="L143" s="187">
        <v>1.7966886626349599E-2</v>
      </c>
      <c r="M143" s="84"/>
      <c r="N143" s="91"/>
      <c r="O143" s="87"/>
      <c r="P143" s="84"/>
      <c r="Q143" s="90">
        <v>7.831740000000087E-3</v>
      </c>
      <c r="R143" s="90">
        <v>-8.1447999999999521E-3</v>
      </c>
      <c r="S143" s="90">
        <v>-7.5855799999999807E-3</v>
      </c>
      <c r="T143" s="90">
        <v>-5.2990400000000326E-3</v>
      </c>
      <c r="U143" s="90">
        <v>-4.8038600000001042E-3</v>
      </c>
      <c r="V143" s="90">
        <v>2.5777000000000161E-3</v>
      </c>
      <c r="W143" s="90">
        <v>3.4762440000000172E-3</v>
      </c>
      <c r="X143" s="90">
        <v>8.0789720000000731E-3</v>
      </c>
      <c r="Y143" s="90">
        <v>1.6014087999999926E-2</v>
      </c>
      <c r="Z143" s="87"/>
      <c r="AA143" s="84"/>
      <c r="AB143" s="91"/>
      <c r="AC143" s="91">
        <v>3.172379310344553E-2</v>
      </c>
      <c r="AD143" s="91"/>
      <c r="AE143" s="91"/>
      <c r="AF143" s="87">
        <v>2.1922717020000038E-2</v>
      </c>
      <c r="AG143" s="84">
        <v>-5.696897959183711E-3</v>
      </c>
      <c r="AH143" s="91"/>
      <c r="AI143" s="91"/>
      <c r="AJ143" s="91"/>
      <c r="AK143" s="91"/>
      <c r="AL143" s="87"/>
      <c r="AM143" s="84">
        <v>-1.5968859999999974E-2</v>
      </c>
      <c r="AN143" s="91"/>
      <c r="AO143" s="91">
        <v>6.6407615156734545E-2</v>
      </c>
      <c r="AP143" s="87">
        <v>3.1040879999999937E-2</v>
      </c>
      <c r="AQ143" s="84"/>
      <c r="AR143" s="91"/>
      <c r="AS143" s="91"/>
      <c r="AT143" s="87">
        <v>4.193520318018007E-2</v>
      </c>
      <c r="AU143" s="145">
        <v>3.7564000000001041E-3</v>
      </c>
    </row>
    <row r="144" spans="1:47" s="95" customFormat="1" ht="11.25">
      <c r="A144" s="7">
        <v>35580</v>
      </c>
      <c r="B144" s="84"/>
      <c r="C144" s="87"/>
      <c r="D144" s="84"/>
      <c r="E144" s="91"/>
      <c r="F144" s="91"/>
      <c r="G144" s="91"/>
      <c r="H144" s="91"/>
      <c r="I144" s="91"/>
      <c r="J144" s="91"/>
      <c r="K144" s="91"/>
      <c r="L144" s="187">
        <v>0.11097676508956411</v>
      </c>
      <c r="M144" s="84"/>
      <c r="N144" s="91"/>
      <c r="O144" s="87"/>
      <c r="P144" s="84"/>
      <c r="Q144" s="90">
        <v>0.12341157999999997</v>
      </c>
      <c r="R144" s="90">
        <v>0.12234224000000005</v>
      </c>
      <c r="S144" s="90">
        <v>0.13425170000000008</v>
      </c>
      <c r="T144" s="90">
        <v>0.13756575999999998</v>
      </c>
      <c r="U144" s="90">
        <v>0.12773074000000006</v>
      </c>
      <c r="V144" s="90">
        <v>0.12594696000000005</v>
      </c>
      <c r="W144" s="90">
        <v>0.13198600599999999</v>
      </c>
      <c r="X144" s="90">
        <v>0.13892121599999996</v>
      </c>
      <c r="Y144" s="90">
        <v>6.6601723000000002E-2</v>
      </c>
      <c r="Z144" s="87"/>
      <c r="AA144" s="84"/>
      <c r="AB144" s="91"/>
      <c r="AC144" s="91">
        <v>6.3904117647057612E-2</v>
      </c>
      <c r="AD144" s="91"/>
      <c r="AE144" s="91"/>
      <c r="AF144" s="87">
        <v>8.3766362800000049E-2</v>
      </c>
      <c r="AG144" s="84">
        <v>0.11614993877551028</v>
      </c>
      <c r="AH144" s="91"/>
      <c r="AI144" s="91"/>
      <c r="AJ144" s="91"/>
      <c r="AK144" s="91"/>
      <c r="AL144" s="87"/>
      <c r="AM144" s="84">
        <v>7.291369999999997E-2</v>
      </c>
      <c r="AN144" s="91"/>
      <c r="AO144" s="91">
        <v>5.590404185983866E-2</v>
      </c>
      <c r="AP144" s="87">
        <v>4.560578000000004E-2</v>
      </c>
      <c r="AQ144" s="84"/>
      <c r="AR144" s="91"/>
      <c r="AS144" s="91"/>
      <c r="AT144" s="87">
        <v>6.2455735846846938E-2</v>
      </c>
      <c r="AU144" s="145">
        <v>8.9590700000000023E-2</v>
      </c>
    </row>
    <row r="145" spans="1:47" s="95" customFormat="1" ht="11.25">
      <c r="A145" s="7">
        <v>35611</v>
      </c>
      <c r="B145" s="84"/>
      <c r="C145" s="87"/>
      <c r="D145" s="84"/>
      <c r="E145" s="91"/>
      <c r="F145" s="91"/>
      <c r="G145" s="91"/>
      <c r="H145" s="91"/>
      <c r="I145" s="91"/>
      <c r="J145" s="91"/>
      <c r="K145" s="91"/>
      <c r="L145" s="187">
        <v>1.2397906846470352E-2</v>
      </c>
      <c r="M145" s="84"/>
      <c r="N145" s="91"/>
      <c r="O145" s="87"/>
      <c r="P145" s="84"/>
      <c r="Q145" s="90">
        <v>9.5136799999999688E-3</v>
      </c>
      <c r="R145" s="90">
        <v>8.1244119999999143E-3</v>
      </c>
      <c r="S145" s="90">
        <v>1.6555539999999924E-2</v>
      </c>
      <c r="T145" s="90">
        <v>8.9990600000000587E-3</v>
      </c>
      <c r="U145" s="90">
        <v>1.6249039999999937E-2</v>
      </c>
      <c r="V145" s="90">
        <v>1.6226880000000055E-2</v>
      </c>
      <c r="W145" s="90">
        <v>-4.1532090000000466E-3</v>
      </c>
      <c r="X145" s="90">
        <v>2.4216326999999982E-2</v>
      </c>
      <c r="Y145" s="90">
        <v>1.7174535999999962E-2</v>
      </c>
      <c r="Z145" s="87"/>
      <c r="AA145" s="84"/>
      <c r="AB145" s="91"/>
      <c r="AC145" s="91">
        <v>2.9005675675676246E-2</v>
      </c>
      <c r="AD145" s="91"/>
      <c r="AE145" s="91"/>
      <c r="AF145" s="87">
        <v>2.3391644519999977E-2</v>
      </c>
      <c r="AG145" s="84">
        <v>2.0641979591836668E-2</v>
      </c>
      <c r="AH145" s="91"/>
      <c r="AI145" s="91"/>
      <c r="AJ145" s="91"/>
      <c r="AK145" s="91"/>
      <c r="AL145" s="87"/>
      <c r="AM145" s="84">
        <v>1.9416820000000001E-2</v>
      </c>
      <c r="AN145" s="91"/>
      <c r="AO145" s="91">
        <v>5.1312802277113212E-2</v>
      </c>
      <c r="AP145" s="87">
        <v>4.0676725490196075E-2</v>
      </c>
      <c r="AQ145" s="84"/>
      <c r="AR145" s="91"/>
      <c r="AS145" s="91"/>
      <c r="AT145" s="87">
        <v>4.2934040864864853E-2</v>
      </c>
      <c r="AU145" s="145">
        <v>4.1089200000000048E-2</v>
      </c>
    </row>
    <row r="146" spans="1:47" s="95" customFormat="1" ht="11.25">
      <c r="A146" s="7">
        <v>35642</v>
      </c>
      <c r="B146" s="84"/>
      <c r="C146" s="87"/>
      <c r="D146" s="84"/>
      <c r="E146" s="91"/>
      <c r="F146" s="91"/>
      <c r="G146" s="91"/>
      <c r="H146" s="91"/>
      <c r="I146" s="91"/>
      <c r="J146" s="91"/>
      <c r="K146" s="91"/>
      <c r="L146" s="187">
        <v>9.0062536928388726E-2</v>
      </c>
      <c r="M146" s="84"/>
      <c r="N146" s="91"/>
      <c r="O146" s="87"/>
      <c r="P146" s="84"/>
      <c r="Q146" s="90">
        <v>7.314014000000002E-2</v>
      </c>
      <c r="R146" s="90">
        <v>8.1408359999999957E-2</v>
      </c>
      <c r="S146" s="90">
        <v>7.1208099999999996E-2</v>
      </c>
      <c r="T146" s="90">
        <v>8.3519600000000027E-2</v>
      </c>
      <c r="U146" s="90">
        <v>8.3791680000000035E-2</v>
      </c>
      <c r="V146" s="90">
        <v>8.0836240000000004E-2</v>
      </c>
      <c r="W146" s="90">
        <v>7.7586063000000038E-2</v>
      </c>
      <c r="X146" s="90">
        <v>0.10070119899999996</v>
      </c>
      <c r="Y146" s="90">
        <v>6.0432395000000083E-2</v>
      </c>
      <c r="Z146" s="87"/>
      <c r="AA146" s="84"/>
      <c r="AB146" s="91"/>
      <c r="AC146" s="91">
        <v>7.5905675675675743E-2</v>
      </c>
      <c r="AD146" s="91"/>
      <c r="AE146" s="91"/>
      <c r="AF146" s="87">
        <v>7.494220245999994E-2</v>
      </c>
      <c r="AG146" s="84">
        <v>9.3829187499999911E-2</v>
      </c>
      <c r="AH146" s="91"/>
      <c r="AI146" s="91"/>
      <c r="AJ146" s="91"/>
      <c r="AK146" s="91"/>
      <c r="AL146" s="87"/>
      <c r="AM146" s="84">
        <v>4.6266820000000042E-2</v>
      </c>
      <c r="AN146" s="91"/>
      <c r="AO146" s="91">
        <v>4.9670826573120941E-2</v>
      </c>
      <c r="AP146" s="87">
        <v>7.2514117647058729E-2</v>
      </c>
      <c r="AQ146" s="84"/>
      <c r="AR146" s="91"/>
      <c r="AS146" s="91"/>
      <c r="AT146" s="87">
        <v>7.9256040408035799E-2</v>
      </c>
      <c r="AU146" s="145">
        <v>7.8749600000000086E-2</v>
      </c>
    </row>
    <row r="147" spans="1:47" s="95" customFormat="1" ht="11.25">
      <c r="A147" s="7">
        <v>35671</v>
      </c>
      <c r="B147" s="84"/>
      <c r="C147" s="87"/>
      <c r="D147" s="84"/>
      <c r="E147" s="91"/>
      <c r="F147" s="91"/>
      <c r="G147" s="91"/>
      <c r="H147" s="91"/>
      <c r="I147" s="91"/>
      <c r="J147" s="91"/>
      <c r="K147" s="91"/>
      <c r="L147" s="187">
        <v>2.8317158420880562E-2</v>
      </c>
      <c r="M147" s="84"/>
      <c r="N147" s="91"/>
      <c r="O147" s="87"/>
      <c r="P147" s="84"/>
      <c r="Q147" s="90">
        <v>-3.5783799999999921E-3</v>
      </c>
      <c r="R147" s="90">
        <v>-8.2657000000001535E-3</v>
      </c>
      <c r="S147" s="90">
        <v>1.8111999999999018E-3</v>
      </c>
      <c r="T147" s="90">
        <v>1.2430820000000065E-2</v>
      </c>
      <c r="U147" s="90">
        <v>-7.4839199999999773E-3</v>
      </c>
      <c r="V147" s="90">
        <v>-1.4958499999999986E-2</v>
      </c>
      <c r="W147" s="90">
        <v>9.094721999999944E-3</v>
      </c>
      <c r="X147" s="90">
        <v>-1.7418873999999973E-2</v>
      </c>
      <c r="Y147" s="90">
        <v>-1.2484099999987563E-5</v>
      </c>
      <c r="Z147" s="87"/>
      <c r="AA147" s="84"/>
      <c r="AB147" s="91"/>
      <c r="AC147" s="91">
        <v>-3.0599350649347712E-2</v>
      </c>
      <c r="AD147" s="91"/>
      <c r="AE147" s="91"/>
      <c r="AF147" s="87">
        <v>-2.2570382339999973E-2</v>
      </c>
      <c r="AG147" s="84">
        <v>1.2637479166666576E-2</v>
      </c>
      <c r="AH147" s="91"/>
      <c r="AI147" s="91"/>
      <c r="AJ147" s="91"/>
      <c r="AK147" s="91"/>
      <c r="AL147" s="87"/>
      <c r="AM147" s="84">
        <v>-1.5914039999999963E-2</v>
      </c>
      <c r="AN147" s="91"/>
      <c r="AO147" s="91">
        <v>-6.8930875739535713E-2</v>
      </c>
      <c r="AP147" s="87">
        <v>-3.6940239999999958E-2</v>
      </c>
      <c r="AQ147" s="84"/>
      <c r="AR147" s="91"/>
      <c r="AS147" s="91"/>
      <c r="AT147" s="87">
        <v>-1.9546798106194641E-2</v>
      </c>
      <c r="AU147" s="145">
        <v>-2.9336299999999982E-2</v>
      </c>
    </row>
    <row r="148" spans="1:47" s="95" customFormat="1" ht="11.25">
      <c r="A148" s="7">
        <v>35703</v>
      </c>
      <c r="B148" s="84"/>
      <c r="C148" s="87"/>
      <c r="D148" s="84"/>
      <c r="E148" s="91"/>
      <c r="F148" s="91"/>
      <c r="G148" s="91"/>
      <c r="H148" s="91"/>
      <c r="I148" s="91"/>
      <c r="J148" s="91"/>
      <c r="K148" s="91"/>
      <c r="L148" s="187">
        <v>7.8003025584750585E-2</v>
      </c>
      <c r="M148" s="84"/>
      <c r="N148" s="91"/>
      <c r="O148" s="87"/>
      <c r="P148" s="84"/>
      <c r="Q148" s="90">
        <v>3.6628080000000063E-2</v>
      </c>
      <c r="R148" s="90">
        <v>4.4313599999999953E-2</v>
      </c>
      <c r="S148" s="90">
        <v>4.145916000000005E-2</v>
      </c>
      <c r="T148" s="90">
        <v>4.4559519999999964E-2</v>
      </c>
      <c r="U148" s="90">
        <v>5.1771940000000072E-2</v>
      </c>
      <c r="V148" s="90">
        <v>4.913918000000006E-2</v>
      </c>
      <c r="W148" s="90">
        <v>3.8299996000000114E-2</v>
      </c>
      <c r="X148" s="90">
        <v>3.3307307999999924E-2</v>
      </c>
      <c r="Y148" s="90">
        <v>3.761547799999998E-2</v>
      </c>
      <c r="Z148" s="87"/>
      <c r="AA148" s="84"/>
      <c r="AB148" s="91"/>
      <c r="AC148" s="91">
        <v>4.121249999999943E-2</v>
      </c>
      <c r="AD148" s="91"/>
      <c r="AE148" s="91"/>
      <c r="AF148" s="87">
        <v>5.3006474940000103E-2</v>
      </c>
      <c r="AG148" s="84">
        <v>5.4871791666666558E-2</v>
      </c>
      <c r="AH148" s="91"/>
      <c r="AI148" s="91"/>
      <c r="AJ148" s="91"/>
      <c r="AK148" s="91"/>
      <c r="AL148" s="87"/>
      <c r="AM148" s="84">
        <v>4.7707219999999939E-2</v>
      </c>
      <c r="AN148" s="91"/>
      <c r="AO148" s="91">
        <v>5.1515519959586031E-2</v>
      </c>
      <c r="AP148" s="87">
        <v>6.227920000000009E-2</v>
      </c>
      <c r="AQ148" s="84"/>
      <c r="AR148" s="91"/>
      <c r="AS148" s="91"/>
      <c r="AT148" s="87">
        <v>6.9650682584070811E-2</v>
      </c>
      <c r="AU148" s="145">
        <v>4.5175900000000047E-2</v>
      </c>
    </row>
    <row r="149" spans="1:47" s="95" customFormat="1" ht="11.25">
      <c r="A149" s="7">
        <v>35734</v>
      </c>
      <c r="B149" s="84"/>
      <c r="C149" s="87"/>
      <c r="D149" s="84"/>
      <c r="E149" s="91"/>
      <c r="F149" s="91"/>
      <c r="G149" s="91"/>
      <c r="H149" s="91"/>
      <c r="I149" s="91"/>
      <c r="J149" s="91"/>
      <c r="K149" s="91"/>
      <c r="L149" s="187">
        <v>-5.371716839926588E-2</v>
      </c>
      <c r="M149" s="84"/>
      <c r="N149" s="91"/>
      <c r="O149" s="87"/>
      <c r="P149" s="84"/>
      <c r="Q149" s="90">
        <v>-6.7163480000000053E-2</v>
      </c>
      <c r="R149" s="90">
        <v>-7.5974560000000024E-2</v>
      </c>
      <c r="S149" s="90">
        <v>-7.4676920000000035E-2</v>
      </c>
      <c r="T149" s="90">
        <v>-5.569027999999987E-2</v>
      </c>
      <c r="U149" s="90">
        <v>-6.2136579999999997E-2</v>
      </c>
      <c r="V149" s="90">
        <v>-5.996528000000001E-2</v>
      </c>
      <c r="W149" s="90">
        <v>-6.7269380000000045E-2</v>
      </c>
      <c r="X149" s="90">
        <v>-6.4966120999999988E-2</v>
      </c>
      <c r="Y149" s="90">
        <v>-5.8571005000000009E-2</v>
      </c>
      <c r="Z149" s="87"/>
      <c r="AA149" s="84"/>
      <c r="AB149" s="91"/>
      <c r="AC149" s="91">
        <v>-5.4638227848102017E-2</v>
      </c>
      <c r="AD149" s="91"/>
      <c r="AE149" s="91"/>
      <c r="AF149" s="87">
        <v>-1.7313743385714342E-2</v>
      </c>
      <c r="AG149" s="84">
        <v>-8.6567367346938928E-2</v>
      </c>
      <c r="AH149" s="91"/>
      <c r="AI149" s="91"/>
      <c r="AJ149" s="91"/>
      <c r="AK149" s="91"/>
      <c r="AL149" s="87"/>
      <c r="AM149" s="84">
        <v>-5.2845760000000075E-2</v>
      </c>
      <c r="AN149" s="91"/>
      <c r="AO149" s="91">
        <v>-3.752684599644418E-2</v>
      </c>
      <c r="AP149" s="87">
        <v>-4.1287239999999947E-2</v>
      </c>
      <c r="AQ149" s="84"/>
      <c r="AR149" s="91"/>
      <c r="AS149" s="91"/>
      <c r="AT149" s="87">
        <v>-3.0654712477876656E-3</v>
      </c>
      <c r="AU149" s="145">
        <v>-4.8579700000000003E-2</v>
      </c>
    </row>
    <row r="150" spans="1:47" s="95" customFormat="1" ht="11.25">
      <c r="A150" s="7">
        <v>35762</v>
      </c>
      <c r="B150" s="84"/>
      <c r="C150" s="87"/>
      <c r="D150" s="84"/>
      <c r="E150" s="91"/>
      <c r="F150" s="91"/>
      <c r="G150" s="91"/>
      <c r="H150" s="91"/>
      <c r="I150" s="91"/>
      <c r="J150" s="91"/>
      <c r="K150" s="91"/>
      <c r="L150" s="187">
        <v>-1.5087164375517048E-2</v>
      </c>
      <c r="M150" s="84"/>
      <c r="N150" s="91"/>
      <c r="O150" s="87"/>
      <c r="P150" s="84"/>
      <c r="Q150" s="90">
        <v>-9.3109999999998472E-3</v>
      </c>
      <c r="R150" s="90">
        <v>-6.0302399999999645E-3</v>
      </c>
      <c r="S150" s="90">
        <v>-2.3202660000000153E-2</v>
      </c>
      <c r="T150" s="90">
        <v>-1.5919559999999944E-2</v>
      </c>
      <c r="U150" s="90">
        <v>-2.3305179999999925E-2</v>
      </c>
      <c r="V150" s="90">
        <v>-7.6467799999999642E-3</v>
      </c>
      <c r="W150" s="90">
        <v>9.7302050000001028E-3</v>
      </c>
      <c r="X150" s="90">
        <v>-2.6901067000000056E-2</v>
      </c>
      <c r="Y150" s="90">
        <v>5.8071634999999899E-2</v>
      </c>
      <c r="Z150" s="87"/>
      <c r="AA150" s="84"/>
      <c r="AB150" s="91"/>
      <c r="AC150" s="91">
        <v>2.6985921052632422E-2</v>
      </c>
      <c r="AD150" s="91"/>
      <c r="AE150" s="91"/>
      <c r="AF150" s="87">
        <v>2.8839487633999905E-2</v>
      </c>
      <c r="AG150" s="84">
        <v>-1.9513061224489814E-3</v>
      </c>
      <c r="AH150" s="91"/>
      <c r="AI150" s="91"/>
      <c r="AJ150" s="91"/>
      <c r="AK150" s="91"/>
      <c r="AL150" s="87"/>
      <c r="AM150" s="84">
        <v>2.1693739999999906E-2</v>
      </c>
      <c r="AN150" s="91"/>
      <c r="AO150" s="91">
        <v>6.1175595246828474E-2</v>
      </c>
      <c r="AP150" s="87">
        <v>6.9723800000001113E-3</v>
      </c>
      <c r="AQ150" s="84"/>
      <c r="AR150" s="91"/>
      <c r="AS150" s="91"/>
      <c r="AT150" s="87">
        <v>4.5419800823008893E-2</v>
      </c>
      <c r="AU150" s="145">
        <v>1.9069000000000003E-2</v>
      </c>
    </row>
    <row r="151" spans="1:47" s="95" customFormat="1" ht="11.25">
      <c r="A151" s="7">
        <v>35795</v>
      </c>
      <c r="B151" s="84"/>
      <c r="C151" s="87"/>
      <c r="D151" s="84"/>
      <c r="E151" s="91"/>
      <c r="F151" s="91"/>
      <c r="G151" s="91"/>
      <c r="H151" s="91"/>
      <c r="I151" s="91"/>
      <c r="J151" s="91"/>
      <c r="K151" s="91"/>
      <c r="L151" s="187">
        <v>-3.7434821195072576E-2</v>
      </c>
      <c r="M151" s="84"/>
      <c r="N151" s="91"/>
      <c r="O151" s="87"/>
      <c r="P151" s="84"/>
      <c r="Q151" s="90">
        <v>-2.8109220000000046E-2</v>
      </c>
      <c r="R151" s="90">
        <v>-2.0855139999999994E-2</v>
      </c>
      <c r="S151" s="90">
        <v>-1.9120440000000016E-2</v>
      </c>
      <c r="T151" s="90">
        <v>-1.5979100000000135E-2</v>
      </c>
      <c r="U151" s="90">
        <v>-2.899746000000003E-2</v>
      </c>
      <c r="V151" s="90">
        <v>-2.3988959999999948E-2</v>
      </c>
      <c r="W151" s="90">
        <v>-1.2327596999999968E-2</v>
      </c>
      <c r="X151" s="90">
        <v>-1.4329017999999971E-2</v>
      </c>
      <c r="Y151" s="90">
        <v>1.3929459999999949E-2</v>
      </c>
      <c r="Z151" s="87"/>
      <c r="AA151" s="84"/>
      <c r="AB151" s="91"/>
      <c r="AC151" s="91">
        <v>-1.4200000000000879E-3</v>
      </c>
      <c r="AD151" s="91"/>
      <c r="AE151" s="91"/>
      <c r="AF151" s="87">
        <v>1.0844807235999898E-2</v>
      </c>
      <c r="AG151" s="84">
        <v>-1.7984244897959134E-2</v>
      </c>
      <c r="AH151" s="91"/>
      <c r="AI151" s="91"/>
      <c r="AJ151" s="91"/>
      <c r="AK151" s="91"/>
      <c r="AL151" s="87"/>
      <c r="AM151" s="84">
        <v>3.5761399999999943E-2</v>
      </c>
      <c r="AN151" s="91"/>
      <c r="AO151" s="91">
        <v>1.9696674540236048E-2</v>
      </c>
      <c r="AP151" s="87">
        <v>1.5493860000000081E-2</v>
      </c>
      <c r="AQ151" s="84"/>
      <c r="AR151" s="91"/>
      <c r="AS151" s="91"/>
      <c r="AT151" s="87">
        <v>3.7932706049557563E-2</v>
      </c>
      <c r="AU151" s="145">
        <v>-3.6237000000000075E-3</v>
      </c>
    </row>
    <row r="152" spans="1:47" s="95" customFormat="1" ht="11.25">
      <c r="A152" s="7">
        <v>35825</v>
      </c>
      <c r="B152" s="84"/>
      <c r="C152" s="87"/>
      <c r="D152" s="84"/>
      <c r="E152" s="91"/>
      <c r="F152" s="91"/>
      <c r="G152" s="91"/>
      <c r="H152" s="91"/>
      <c r="I152" s="91"/>
      <c r="J152" s="91"/>
      <c r="K152" s="91"/>
      <c r="L152" s="187">
        <v>2.2552853039332854E-2</v>
      </c>
      <c r="M152" s="84"/>
      <c r="N152" s="91"/>
      <c r="O152" s="87"/>
      <c r="P152" s="84"/>
      <c r="Q152" s="90">
        <v>3.9981279999999897E-2</v>
      </c>
      <c r="R152" s="90">
        <v>8.5062600000000987E-3</v>
      </c>
      <c r="S152" s="90">
        <v>3.035410000000005E-2</v>
      </c>
      <c r="T152" s="90">
        <v>9.6964000000010486E-4</v>
      </c>
      <c r="U152" s="90">
        <v>1.9718275000000007E-2</v>
      </c>
      <c r="V152" s="90">
        <v>3.6994219999999967E-2</v>
      </c>
      <c r="W152" s="90">
        <v>1.0931181999999984E-2</v>
      </c>
      <c r="X152" s="90">
        <v>4.6528839000000044E-2</v>
      </c>
      <c r="Y152" s="90">
        <v>-2.0594937999999896E-2</v>
      </c>
      <c r="Z152" s="87"/>
      <c r="AA152" s="84"/>
      <c r="AB152" s="91"/>
      <c r="AC152" s="91">
        <v>1.1907272727270657E-2</v>
      </c>
      <c r="AD152" s="91"/>
      <c r="AE152" s="91"/>
      <c r="AF152" s="87">
        <v>-1.0911634531999947E-2</v>
      </c>
      <c r="AG152" s="84">
        <v>1.8931999999999949E-2</v>
      </c>
      <c r="AH152" s="91"/>
      <c r="AI152" s="91"/>
      <c r="AJ152" s="91"/>
      <c r="AK152" s="91"/>
      <c r="AL152" s="87"/>
      <c r="AM152" s="84">
        <v>-4.2095279999999957E-2</v>
      </c>
      <c r="AN152" s="91"/>
      <c r="AO152" s="91">
        <v>-1.8483732248607554E-3</v>
      </c>
      <c r="AP152" s="87">
        <v>-3.5806019999999883E-2</v>
      </c>
      <c r="AQ152" s="84"/>
      <c r="AR152" s="91"/>
      <c r="AS152" s="91"/>
      <c r="AT152" s="87">
        <v>2.8604352035397351E-3</v>
      </c>
      <c r="AU152" s="145">
        <v>-1.3085700000000089E-2</v>
      </c>
    </row>
    <row r="153" spans="1:47" s="95" customFormat="1" ht="11.25">
      <c r="A153" s="7">
        <v>35853</v>
      </c>
      <c r="B153" s="84"/>
      <c r="C153" s="87"/>
      <c r="D153" s="84"/>
      <c r="E153" s="91"/>
      <c r="F153" s="91"/>
      <c r="G153" s="91"/>
      <c r="H153" s="91"/>
      <c r="I153" s="91"/>
      <c r="J153" s="91"/>
      <c r="K153" s="91"/>
      <c r="L153" s="187">
        <v>8.0904346240891378E-2</v>
      </c>
      <c r="M153" s="84"/>
      <c r="N153" s="91"/>
      <c r="O153" s="87"/>
      <c r="P153" s="84"/>
      <c r="Q153" s="90">
        <v>8.6885660000000087E-2</v>
      </c>
      <c r="R153" s="90">
        <v>7.632573999999992E-2</v>
      </c>
      <c r="S153" s="90">
        <v>0.1014631399999999</v>
      </c>
      <c r="T153" s="90">
        <v>8.4829419999999933E-2</v>
      </c>
      <c r="U153" s="90">
        <v>8.9034180000000074E-2</v>
      </c>
      <c r="V153" s="90">
        <v>0.10610169999999997</v>
      </c>
      <c r="W153" s="90">
        <v>8.0173711999999897E-2</v>
      </c>
      <c r="X153" s="90">
        <v>0.11019232599999995</v>
      </c>
      <c r="Y153" s="90">
        <v>5.7102159999999902E-2</v>
      </c>
      <c r="Z153" s="87"/>
      <c r="AA153" s="84"/>
      <c r="AB153" s="91"/>
      <c r="AC153" s="91">
        <v>7.6860606060606296E-2</v>
      </c>
      <c r="AD153" s="91"/>
      <c r="AE153" s="91"/>
      <c r="AF153" s="87">
        <v>5.8180508586000101E-2</v>
      </c>
      <c r="AG153" s="84">
        <v>8.8066877551020495E-2</v>
      </c>
      <c r="AH153" s="91"/>
      <c r="AI153" s="91"/>
      <c r="AJ153" s="91"/>
      <c r="AK153" s="91"/>
      <c r="AL153" s="87"/>
      <c r="AM153" s="84">
        <v>7.1858500000000047E-2</v>
      </c>
      <c r="AN153" s="91"/>
      <c r="AO153" s="91">
        <v>6.1563273270924812E-2</v>
      </c>
      <c r="AP153" s="87">
        <v>9.8116859999999972E-2</v>
      </c>
      <c r="AQ153" s="84"/>
      <c r="AR153" s="91"/>
      <c r="AS153" s="91"/>
      <c r="AT153" s="87">
        <v>6.3337493283185831E-2</v>
      </c>
      <c r="AU153" s="145">
        <v>8.4054700000000038E-2</v>
      </c>
    </row>
    <row r="154" spans="1:47" s="95" customFormat="1" ht="11.25">
      <c r="A154" s="7">
        <v>35885</v>
      </c>
      <c r="B154" s="84"/>
      <c r="C154" s="87"/>
      <c r="D154" s="84"/>
      <c r="E154" s="91"/>
      <c r="F154" s="91"/>
      <c r="G154" s="91"/>
      <c r="H154" s="91"/>
      <c r="I154" s="91"/>
      <c r="J154" s="91"/>
      <c r="K154" s="91"/>
      <c r="L154" s="187">
        <v>6.1190375668661812E-2</v>
      </c>
      <c r="M154" s="84"/>
      <c r="N154" s="91"/>
      <c r="O154" s="87"/>
      <c r="P154" s="84"/>
      <c r="Q154" s="90">
        <v>5.3838679999999917E-2</v>
      </c>
      <c r="R154" s="90">
        <v>5.7196019999999903E-2</v>
      </c>
      <c r="S154" s="90">
        <v>6.4861899999999917E-2</v>
      </c>
      <c r="T154" s="90">
        <v>5.4439899999999986E-2</v>
      </c>
      <c r="U154" s="90">
        <v>6.9874420000000104E-2</v>
      </c>
      <c r="V154" s="90">
        <v>6.981272000000005E-2</v>
      </c>
      <c r="W154" s="90">
        <v>5.0177000999999999E-2</v>
      </c>
      <c r="X154" s="90">
        <v>3.8893266999999954E-2</v>
      </c>
      <c r="Y154" s="90">
        <v>3.6069308000000078E-2</v>
      </c>
      <c r="Z154" s="87"/>
      <c r="AA154" s="84"/>
      <c r="AB154" s="91"/>
      <c r="AC154" s="91">
        <v>3.9679651162792817E-2</v>
      </c>
      <c r="AD154" s="91"/>
      <c r="AE154" s="91"/>
      <c r="AF154" s="87">
        <v>5.1898193059999986E-2</v>
      </c>
      <c r="AG154" s="84">
        <v>6.0568489795918445E-2</v>
      </c>
      <c r="AH154" s="91"/>
      <c r="AI154" s="91"/>
      <c r="AJ154" s="91"/>
      <c r="AK154" s="91"/>
      <c r="AL154" s="87"/>
      <c r="AM154" s="84">
        <v>4.312305999999988E-2</v>
      </c>
      <c r="AN154" s="91"/>
      <c r="AO154" s="91">
        <v>3.6500048574648503E-2</v>
      </c>
      <c r="AP154" s="87">
        <v>3.0602919999999978E-2</v>
      </c>
      <c r="AQ154" s="84"/>
      <c r="AR154" s="91"/>
      <c r="AS154" s="91"/>
      <c r="AT154" s="87">
        <v>5.4878664026548618E-2</v>
      </c>
      <c r="AU154" s="145">
        <v>5.5583600000000066E-2</v>
      </c>
    </row>
    <row r="155" spans="1:47" s="95" customFormat="1" ht="11.25">
      <c r="A155" s="7">
        <v>35915</v>
      </c>
      <c r="B155" s="84"/>
      <c r="C155" s="87"/>
      <c r="D155" s="84"/>
      <c r="E155" s="91"/>
      <c r="F155" s="91"/>
      <c r="G155" s="91"/>
      <c r="H155" s="91"/>
      <c r="I155" s="91"/>
      <c r="J155" s="91"/>
      <c r="K155" s="91"/>
      <c r="L155" s="187">
        <v>2.1222584860665306E-2</v>
      </c>
      <c r="M155" s="84"/>
      <c r="N155" s="91"/>
      <c r="O155" s="87"/>
      <c r="P155" s="84"/>
      <c r="Q155" s="90">
        <v>1.9738040000000012E-2</v>
      </c>
      <c r="R155" s="90">
        <v>1.3819620000000032E-2</v>
      </c>
      <c r="S155" s="90">
        <v>2.3796080000000108E-2</v>
      </c>
      <c r="T155" s="90">
        <v>2.3189099999999963E-2</v>
      </c>
      <c r="U155" s="90">
        <v>2.3277219999999987E-2</v>
      </c>
      <c r="V155" s="90">
        <v>7.0848800000000711E-3</v>
      </c>
      <c r="W155" s="90">
        <v>1.8800273000000089E-2</v>
      </c>
      <c r="X155" s="90">
        <v>1.2534864000000034E-2</v>
      </c>
      <c r="Y155" s="90">
        <v>1.699210799999995E-2</v>
      </c>
      <c r="Z155" s="87"/>
      <c r="AA155" s="84"/>
      <c r="AB155" s="91"/>
      <c r="AC155" s="91">
        <v>6.1352808988752727E-3</v>
      </c>
      <c r="AD155" s="91"/>
      <c r="AE155" s="91"/>
      <c r="AF155" s="87">
        <v>7.7602162799998986E-3</v>
      </c>
      <c r="AG155" s="84">
        <v>2.2232816326530624E-2</v>
      </c>
      <c r="AH155" s="91"/>
      <c r="AI155" s="91"/>
      <c r="AJ155" s="91"/>
      <c r="AK155" s="91"/>
      <c r="AL155" s="87"/>
      <c r="AM155" s="84">
        <v>-3.5481400000000329E-3</v>
      </c>
      <c r="AN155" s="91"/>
      <c r="AO155" s="91">
        <v>-1.786871749001584E-2</v>
      </c>
      <c r="AP155" s="87">
        <v>-1.0213359999999949E-2</v>
      </c>
      <c r="AQ155" s="84"/>
      <c r="AR155" s="91"/>
      <c r="AS155" s="91"/>
      <c r="AT155" s="87">
        <v>-1.1083818654867295E-2</v>
      </c>
      <c r="AU155" s="145">
        <v>-3.869999999994711E-5</v>
      </c>
    </row>
    <row r="156" spans="1:47" s="95" customFormat="1" ht="11.25">
      <c r="A156" s="7">
        <v>35944</v>
      </c>
      <c r="B156" s="84"/>
      <c r="C156" s="87"/>
      <c r="D156" s="84"/>
      <c r="E156" s="91"/>
      <c r="F156" s="91"/>
      <c r="G156" s="91"/>
      <c r="H156" s="91"/>
      <c r="I156" s="91"/>
      <c r="J156" s="91"/>
      <c r="K156" s="91"/>
      <c r="L156" s="187">
        <v>-4.8183783939906522E-2</v>
      </c>
      <c r="M156" s="84"/>
      <c r="N156" s="91"/>
      <c r="O156" s="87"/>
      <c r="P156" s="84"/>
      <c r="Q156" s="90">
        <v>-5.0408800000000031E-2</v>
      </c>
      <c r="R156" s="90">
        <v>-7.9802119999999976E-2</v>
      </c>
      <c r="S156" s="90">
        <v>-5.9382819999999836E-2</v>
      </c>
      <c r="T156" s="90">
        <v>-6.2360259999999834E-2</v>
      </c>
      <c r="U156" s="90">
        <v>-7.4495120000000026E-2</v>
      </c>
      <c r="V156" s="90">
        <v>-1.8179839999999947E-2</v>
      </c>
      <c r="W156" s="90">
        <v>-6.64428130000001E-2</v>
      </c>
      <c r="X156" s="90">
        <v>-3.1606232000000012E-2</v>
      </c>
      <c r="Y156" s="90">
        <v>-7.4629983000000011E-2</v>
      </c>
      <c r="Z156" s="87"/>
      <c r="AA156" s="84"/>
      <c r="AB156" s="91"/>
      <c r="AC156" s="91">
        <v>-5.3827654320985574E-2</v>
      </c>
      <c r="AD156" s="91"/>
      <c r="AE156" s="91"/>
      <c r="AF156" s="87">
        <v>-4.9700813600000004E-2</v>
      </c>
      <c r="AG156" s="84">
        <v>-4.5919632653061204E-2</v>
      </c>
      <c r="AH156" s="91"/>
      <c r="AI156" s="91"/>
      <c r="AJ156" s="91"/>
      <c r="AK156" s="91"/>
      <c r="AL156" s="87"/>
      <c r="AM156" s="84">
        <v>-2.4942420000000021E-2</v>
      </c>
      <c r="AN156" s="91"/>
      <c r="AO156" s="91">
        <v>-1.8304560635540867E-2</v>
      </c>
      <c r="AP156" s="87">
        <v>-2.3541714285714277E-2</v>
      </c>
      <c r="AQ156" s="84"/>
      <c r="AR156" s="91"/>
      <c r="AS156" s="91"/>
      <c r="AT156" s="87">
        <v>-1.4211769926315898E-2</v>
      </c>
      <c r="AU156" s="145">
        <v>-4.7655899999999973E-2</v>
      </c>
    </row>
    <row r="157" spans="1:47" s="95" customFormat="1" ht="11.25">
      <c r="A157" s="7">
        <v>35976</v>
      </c>
      <c r="B157" s="84"/>
      <c r="C157" s="87"/>
      <c r="D157" s="84"/>
      <c r="E157" s="91"/>
      <c r="F157" s="91"/>
      <c r="G157" s="91"/>
      <c r="H157" s="91"/>
      <c r="I157" s="91"/>
      <c r="J157" s="91"/>
      <c r="K157" s="91"/>
      <c r="L157" s="187">
        <v>-1.8936947618211852E-2</v>
      </c>
      <c r="M157" s="84"/>
      <c r="N157" s="91"/>
      <c r="O157" s="87"/>
      <c r="P157" s="84"/>
      <c r="Q157" s="90">
        <v>-1.2834469000000071E-2</v>
      </c>
      <c r="R157" s="90">
        <v>-4.0083061000000031E-2</v>
      </c>
      <c r="S157" s="90">
        <v>-3.9451919999999974E-2</v>
      </c>
      <c r="T157" s="90">
        <v>-3.3325080000000118E-2</v>
      </c>
      <c r="U157" s="90">
        <v>-3.8371939999999993E-2</v>
      </c>
      <c r="V157" s="90">
        <v>-1.2519619999999954E-2</v>
      </c>
      <c r="W157" s="90">
        <v>-3.2521827999999919E-2</v>
      </c>
      <c r="X157" s="90">
        <v>-4.1934534999999995E-2</v>
      </c>
      <c r="Y157" s="90">
        <v>6.5286550000001053E-3</v>
      </c>
      <c r="Z157" s="87"/>
      <c r="AA157" s="84"/>
      <c r="AB157" s="91"/>
      <c r="AC157" s="91">
        <v>-1.0799999999984156E-3</v>
      </c>
      <c r="AD157" s="91"/>
      <c r="AE157" s="91"/>
      <c r="AF157" s="87">
        <v>-3.2472837400000509E-3</v>
      </c>
      <c r="AG157" s="84">
        <v>9.4884285714285088E-3</v>
      </c>
      <c r="AH157" s="91"/>
      <c r="AI157" s="91"/>
      <c r="AJ157" s="91"/>
      <c r="AK157" s="91"/>
      <c r="AL157" s="87"/>
      <c r="AM157" s="84">
        <v>1.2089779999999939E-2</v>
      </c>
      <c r="AN157" s="91"/>
      <c r="AO157" s="91">
        <v>1.8320717266627762E-2</v>
      </c>
      <c r="AP157" s="87">
        <v>-6.9359795918367828E-3</v>
      </c>
      <c r="AQ157" s="84"/>
      <c r="AR157" s="91"/>
      <c r="AS157" s="91"/>
      <c r="AT157" s="87">
        <v>3.6531798159999962E-2</v>
      </c>
      <c r="AU157" s="145">
        <v>-2.9573000000000516E-3</v>
      </c>
    </row>
    <row r="158" spans="1:47" s="95" customFormat="1" ht="11.25">
      <c r="A158" s="7">
        <v>36007</v>
      </c>
      <c r="B158" s="84"/>
      <c r="C158" s="87"/>
      <c r="D158" s="84"/>
      <c r="E158" s="91"/>
      <c r="F158" s="91"/>
      <c r="G158" s="91"/>
      <c r="H158" s="91"/>
      <c r="I158" s="91"/>
      <c r="J158" s="91"/>
      <c r="K158" s="91"/>
      <c r="L158" s="187">
        <v>-6.5064796039036255E-2</v>
      </c>
      <c r="M158" s="84"/>
      <c r="N158" s="91"/>
      <c r="O158" s="87"/>
      <c r="P158" s="84"/>
      <c r="Q158" s="90">
        <v>-0.10149695999999997</v>
      </c>
      <c r="R158" s="90">
        <v>-8.5796551000000165E-2</v>
      </c>
      <c r="S158" s="90">
        <v>-9.2487980000000136E-2</v>
      </c>
      <c r="T158" s="90">
        <v>-8.8378480000000037E-2</v>
      </c>
      <c r="U158" s="90">
        <v>-7.6697580000000043E-2</v>
      </c>
      <c r="V158" s="90">
        <v>-9.8478019999999944E-2</v>
      </c>
      <c r="W158" s="90">
        <v>-7.8189551000000024E-2</v>
      </c>
      <c r="X158" s="90">
        <v>-9.445547200000004E-2</v>
      </c>
      <c r="Y158" s="90">
        <v>-3.4020507000000033E-2</v>
      </c>
      <c r="Z158" s="87"/>
      <c r="AA158" s="84"/>
      <c r="AB158" s="91"/>
      <c r="AC158" s="91">
        <v>-5.0471558441560482E-2</v>
      </c>
      <c r="AD158" s="91"/>
      <c r="AE158" s="91"/>
      <c r="AF158" s="87">
        <v>-5.2260341139999889E-2</v>
      </c>
      <c r="AG158" s="84">
        <v>-2.5382020833333185E-2</v>
      </c>
      <c r="AH158" s="91"/>
      <c r="AI158" s="91"/>
      <c r="AJ158" s="91"/>
      <c r="AK158" s="91"/>
      <c r="AL158" s="87"/>
      <c r="AM158" s="84">
        <v>-7.3753060000000037E-2</v>
      </c>
      <c r="AN158" s="91"/>
      <c r="AO158" s="91">
        <v>-8.1742775762403408E-3</v>
      </c>
      <c r="AP158" s="87">
        <v>-5.6694469387755131E-2</v>
      </c>
      <c r="AQ158" s="84"/>
      <c r="AR158" s="91"/>
      <c r="AS158" s="91"/>
      <c r="AT158" s="87">
        <v>-3.2869536387930998E-2</v>
      </c>
      <c r="AU158" s="145">
        <v>-7.3401500000000008E-2</v>
      </c>
    </row>
    <row r="159" spans="1:47" s="95" customFormat="1" ht="11.25">
      <c r="A159" s="7">
        <v>36038</v>
      </c>
      <c r="B159" s="84"/>
      <c r="C159" s="87"/>
      <c r="D159" s="84"/>
      <c r="E159" s="91"/>
      <c r="F159" s="91"/>
      <c r="G159" s="91"/>
      <c r="H159" s="91"/>
      <c r="I159" s="91"/>
      <c r="J159" s="91"/>
      <c r="K159" s="91"/>
      <c r="L159" s="187">
        <v>-0.20080739623970401</v>
      </c>
      <c r="M159" s="84"/>
      <c r="N159" s="91"/>
      <c r="O159" s="87"/>
      <c r="P159" s="84"/>
      <c r="Q159" s="90">
        <v>-0.19073523999999997</v>
      </c>
      <c r="R159" s="90">
        <v>-0.19183454</v>
      </c>
      <c r="S159" s="90">
        <v>-0.20756370000000002</v>
      </c>
      <c r="T159" s="90">
        <v>-0.21971207999999987</v>
      </c>
      <c r="U159" s="90">
        <v>-0.2051579</v>
      </c>
      <c r="V159" s="90">
        <v>-0.22258365999999996</v>
      </c>
      <c r="W159" s="90">
        <v>-0.21026853999999995</v>
      </c>
      <c r="X159" s="90">
        <v>-0.221320505</v>
      </c>
      <c r="Y159" s="90">
        <v>-0.15577481600000009</v>
      </c>
      <c r="Z159" s="87"/>
      <c r="AA159" s="84"/>
      <c r="AB159" s="91"/>
      <c r="AC159" s="91">
        <v>-0.14191321428571557</v>
      </c>
      <c r="AD159" s="91"/>
      <c r="AE159" s="91"/>
      <c r="AF159" s="87">
        <v>-0.15672086820000009</v>
      </c>
      <c r="AG159" s="84">
        <v>-0.18661320833333328</v>
      </c>
      <c r="AH159" s="91"/>
      <c r="AI159" s="91"/>
      <c r="AJ159" s="91"/>
      <c r="AK159" s="91"/>
      <c r="AL159" s="87"/>
      <c r="AM159" s="84">
        <v>-0.11078887999999998</v>
      </c>
      <c r="AN159" s="91"/>
      <c r="AO159" s="91">
        <v>-0.16436935292349897</v>
      </c>
      <c r="AP159" s="87">
        <v>-0.17838014285714288</v>
      </c>
      <c r="AQ159" s="84"/>
      <c r="AR159" s="91"/>
      <c r="AS159" s="91"/>
      <c r="AT159" s="87">
        <v>-0.12744413439655178</v>
      </c>
      <c r="AU159" s="145">
        <v>-0.14088020000000001</v>
      </c>
    </row>
    <row r="160" spans="1:47" s="95" customFormat="1" ht="11.25">
      <c r="A160" s="7">
        <v>36068</v>
      </c>
      <c r="B160" s="84"/>
      <c r="C160" s="87"/>
      <c r="D160" s="84"/>
      <c r="E160" s="91"/>
      <c r="F160" s="91"/>
      <c r="G160" s="91"/>
      <c r="H160" s="91"/>
      <c r="I160" s="91"/>
      <c r="J160" s="91"/>
      <c r="K160" s="91"/>
      <c r="L160" s="187">
        <v>0.13395022691999103</v>
      </c>
      <c r="M160" s="84"/>
      <c r="N160" s="91"/>
      <c r="O160" s="87"/>
      <c r="P160" s="84"/>
      <c r="Q160" s="90">
        <v>0.11594097999999997</v>
      </c>
      <c r="R160" s="90">
        <v>7.2474099999999986E-2</v>
      </c>
      <c r="S160" s="90">
        <v>0.13889948000000008</v>
      </c>
      <c r="T160" s="90">
        <v>0.1525436</v>
      </c>
      <c r="U160" s="90">
        <v>0.11916072600000005</v>
      </c>
      <c r="V160" s="90">
        <v>0.12077399999999994</v>
      </c>
      <c r="W160" s="90">
        <v>0.13361150300000002</v>
      </c>
      <c r="X160" s="90">
        <v>0.14650750999999995</v>
      </c>
      <c r="Y160" s="90">
        <v>4.8913933999999992E-2</v>
      </c>
      <c r="Z160" s="87"/>
      <c r="AA160" s="84"/>
      <c r="AB160" s="91"/>
      <c r="AC160" s="91">
        <v>5.7649610389612249E-2</v>
      </c>
      <c r="AD160" s="91"/>
      <c r="AE160" s="91"/>
      <c r="AF160" s="87">
        <v>9.6622619419999944E-2</v>
      </c>
      <c r="AG160" s="84">
        <v>0.14485322916666665</v>
      </c>
      <c r="AH160" s="91"/>
      <c r="AI160" s="91"/>
      <c r="AJ160" s="91"/>
      <c r="AK160" s="91"/>
      <c r="AL160" s="87"/>
      <c r="AM160" s="84">
        <v>5.1529680000000022E-2</v>
      </c>
      <c r="AN160" s="91"/>
      <c r="AO160" s="91">
        <v>2.9128757806924588E-2</v>
      </c>
      <c r="AP160" s="87">
        <v>1.63312653061225E-2</v>
      </c>
      <c r="AQ160" s="84"/>
      <c r="AR160" s="91"/>
      <c r="AS160" s="91"/>
      <c r="AT160" s="87">
        <v>6.7759898905172422E-2</v>
      </c>
      <c r="AU160" s="145">
        <v>5.2128399999999964E-2</v>
      </c>
    </row>
    <row r="161" spans="1:47" s="95" customFormat="1" ht="11.25">
      <c r="A161" s="7">
        <v>36098</v>
      </c>
      <c r="B161" s="84"/>
      <c r="C161" s="87"/>
      <c r="D161" s="84"/>
      <c r="E161" s="91"/>
      <c r="F161" s="91"/>
      <c r="G161" s="91"/>
      <c r="H161" s="91"/>
      <c r="I161" s="91"/>
      <c r="J161" s="91"/>
      <c r="K161" s="91"/>
      <c r="L161" s="187">
        <v>7.7149348463330991E-2</v>
      </c>
      <c r="M161" s="84"/>
      <c r="N161" s="91"/>
      <c r="O161" s="87"/>
      <c r="P161" s="84"/>
      <c r="Q161" s="90">
        <v>0.16827364</v>
      </c>
      <c r="R161" s="90">
        <v>0.16060242000000002</v>
      </c>
      <c r="S161" s="90">
        <v>0.18512010000000001</v>
      </c>
      <c r="T161" s="90">
        <v>0.16390684000000011</v>
      </c>
      <c r="U161" s="90">
        <v>0.17062336</v>
      </c>
      <c r="V161" s="90">
        <v>0.17300262000000011</v>
      </c>
      <c r="W161" s="90">
        <v>0.158435192</v>
      </c>
      <c r="X161" s="90">
        <v>0.17399521600000001</v>
      </c>
      <c r="Y161" s="90">
        <v>0.10037252699999999</v>
      </c>
      <c r="Z161" s="87"/>
      <c r="AA161" s="84"/>
      <c r="AB161" s="91"/>
      <c r="AC161" s="91">
        <v>0.10271019607842957</v>
      </c>
      <c r="AD161" s="91"/>
      <c r="AE161" s="91"/>
      <c r="AF161" s="87">
        <v>8.6327519899999983E-2</v>
      </c>
      <c r="AG161" s="84">
        <v>9.971732653061216E-2</v>
      </c>
      <c r="AH161" s="91"/>
      <c r="AI161" s="91"/>
      <c r="AJ161" s="91"/>
      <c r="AK161" s="91"/>
      <c r="AL161" s="87"/>
      <c r="AM161" s="84">
        <v>2.5956160000000006E-2</v>
      </c>
      <c r="AN161" s="91"/>
      <c r="AO161" s="91">
        <v>8.6705792326676301E-2</v>
      </c>
      <c r="AP161" s="87">
        <v>5.2980285714285813E-2</v>
      </c>
      <c r="AQ161" s="84"/>
      <c r="AR161" s="91"/>
      <c r="AS161" s="91"/>
      <c r="AT161" s="87">
        <v>7.1386392301724166E-2</v>
      </c>
      <c r="AU161" s="145">
        <v>0.11498070000000005</v>
      </c>
    </row>
    <row r="162" spans="1:47" s="95" customFormat="1" ht="11.25">
      <c r="A162" s="7">
        <v>36129</v>
      </c>
      <c r="B162" s="84"/>
      <c r="C162" s="87"/>
      <c r="D162" s="84"/>
      <c r="E162" s="91"/>
      <c r="F162" s="91"/>
      <c r="G162" s="91"/>
      <c r="H162" s="91"/>
      <c r="I162" s="91"/>
      <c r="J162" s="91"/>
      <c r="K162" s="91"/>
      <c r="L162" s="187">
        <v>2.7478442125850266E-2</v>
      </c>
      <c r="M162" s="84"/>
      <c r="N162" s="91"/>
      <c r="O162" s="87"/>
      <c r="P162" s="84"/>
      <c r="Q162" s="90">
        <v>9.3476820000000016E-2</v>
      </c>
      <c r="R162" s="90">
        <v>8.0126680000000006E-2</v>
      </c>
      <c r="S162" s="90">
        <v>9.1580460000000086E-2</v>
      </c>
      <c r="T162" s="90">
        <v>4.3872520000000081E-2</v>
      </c>
      <c r="U162" s="90">
        <v>8.1124699999999939E-2</v>
      </c>
      <c r="V162" s="90">
        <v>0.12239854000000006</v>
      </c>
      <c r="W162" s="90">
        <v>5.932676800000003E-2</v>
      </c>
      <c r="X162" s="90">
        <v>7.4148778000000082E-2</v>
      </c>
      <c r="Y162" s="90">
        <v>6.0648033999999962E-2</v>
      </c>
      <c r="Z162" s="87"/>
      <c r="AA162" s="84"/>
      <c r="AB162" s="91"/>
      <c r="AC162" s="91">
        <v>4.034594202898667E-2</v>
      </c>
      <c r="AD162" s="91"/>
      <c r="AE162" s="91"/>
      <c r="AF162" s="87">
        <v>2.4991228500000018E-2</v>
      </c>
      <c r="AG162" s="84">
        <v>5.4677387755102114E-2</v>
      </c>
      <c r="AH162" s="91"/>
      <c r="AI162" s="91"/>
      <c r="AJ162" s="91"/>
      <c r="AK162" s="91"/>
      <c r="AL162" s="87"/>
      <c r="AM162" s="84">
        <v>3.3449740000000006E-2</v>
      </c>
      <c r="AN162" s="91"/>
      <c r="AO162" s="91">
        <v>4.4997494290856643E-2</v>
      </c>
      <c r="AP162" s="87">
        <v>6.2363549019607945E-2</v>
      </c>
      <c r="AQ162" s="84"/>
      <c r="AR162" s="91"/>
      <c r="AS162" s="91"/>
      <c r="AT162" s="87">
        <v>4.7328820844827701E-2</v>
      </c>
      <c r="AU162" s="145">
        <v>3.5935199999999945E-2</v>
      </c>
    </row>
    <row r="163" spans="1:47" s="95" customFormat="1" ht="11.25">
      <c r="A163" s="7">
        <v>36160</v>
      </c>
      <c r="B163" s="84"/>
      <c r="C163" s="87"/>
      <c r="D163" s="84"/>
      <c r="E163" s="91"/>
      <c r="F163" s="91"/>
      <c r="G163" s="91"/>
      <c r="H163" s="91"/>
      <c r="I163" s="91"/>
      <c r="J163" s="91"/>
      <c r="K163" s="91"/>
      <c r="L163" s="187">
        <v>-4.521605372428894E-2</v>
      </c>
      <c r="M163" s="84"/>
      <c r="N163" s="91"/>
      <c r="O163" s="87"/>
      <c r="P163" s="84"/>
      <c r="Q163" s="90">
        <v>-4.6957640000000023E-2</v>
      </c>
      <c r="R163" s="90">
        <v>-5.5506260000000029E-2</v>
      </c>
      <c r="S163" s="90">
        <v>-4.5111459999999992E-2</v>
      </c>
      <c r="T163" s="90">
        <v>-5.7979340000000046E-2</v>
      </c>
      <c r="U163" s="90">
        <v>-4.5987479999999969E-2</v>
      </c>
      <c r="V163" s="90">
        <v>-1.9736399999998877E-3</v>
      </c>
      <c r="W163" s="90">
        <v>-4.7023605999999885E-2</v>
      </c>
      <c r="X163" s="90">
        <v>-2.3682371999999896E-2</v>
      </c>
      <c r="Y163" s="90">
        <v>-2.1023992000000047E-2</v>
      </c>
      <c r="Z163" s="87"/>
      <c r="AA163" s="84"/>
      <c r="AB163" s="91"/>
      <c r="AC163" s="91">
        <v>1.1412162162162343E-2</v>
      </c>
      <c r="AD163" s="91"/>
      <c r="AE163" s="91"/>
      <c r="AF163" s="87">
        <v>-4.0373802640000012E-2</v>
      </c>
      <c r="AG163" s="84">
        <v>-6.1957755102041157E-3</v>
      </c>
      <c r="AH163" s="91"/>
      <c r="AI163" s="91"/>
      <c r="AJ163" s="91"/>
      <c r="AK163" s="91"/>
      <c r="AL163" s="87"/>
      <c r="AM163" s="84">
        <v>2.3068979999999906E-2</v>
      </c>
      <c r="AN163" s="91"/>
      <c r="AO163" s="91">
        <v>3.3028460000012361E-2</v>
      </c>
      <c r="AP163" s="87">
        <v>-8.0604800000001475E-3</v>
      </c>
      <c r="AQ163" s="84"/>
      <c r="AR163" s="91"/>
      <c r="AS163" s="91"/>
      <c r="AT163" s="87">
        <v>6.8006480234187983E-2</v>
      </c>
      <c r="AU163" s="145">
        <v>3.1017899999999932E-2</v>
      </c>
    </row>
    <row r="164" spans="1:47" s="95" customFormat="1" ht="11.25">
      <c r="A164" s="7">
        <v>36189</v>
      </c>
      <c r="B164" s="84"/>
      <c r="C164" s="87"/>
      <c r="D164" s="84"/>
      <c r="E164" s="91"/>
      <c r="F164" s="91"/>
      <c r="G164" s="91"/>
      <c r="H164" s="91"/>
      <c r="I164" s="91"/>
      <c r="J164" s="91"/>
      <c r="K164" s="91"/>
      <c r="L164" s="187">
        <v>1.0042654739485846E-2</v>
      </c>
      <c r="M164" s="84"/>
      <c r="N164" s="91"/>
      <c r="O164" s="87"/>
      <c r="P164" s="84"/>
      <c r="Q164" s="90">
        <v>-3.4075599999999762E-3</v>
      </c>
      <c r="R164" s="90">
        <v>-8.344039999999997E-3</v>
      </c>
      <c r="S164" s="90">
        <v>-5.1625400000000488E-3</v>
      </c>
      <c r="T164" s="90">
        <v>-9.5445800000000247E-3</v>
      </c>
      <c r="U164" s="90">
        <v>-9.2985199999999768E-3</v>
      </c>
      <c r="V164" s="90">
        <v>-4.7084539999999953E-2</v>
      </c>
      <c r="W164" s="90">
        <v>-1.582455599999999E-2</v>
      </c>
      <c r="X164" s="90">
        <v>-5.1164320000000041E-3</v>
      </c>
      <c r="Y164" s="90">
        <v>1.097299499999993E-2</v>
      </c>
      <c r="Z164" s="87"/>
      <c r="AA164" s="84"/>
      <c r="AB164" s="91"/>
      <c r="AC164" s="91">
        <v>8.2503749999998099E-3</v>
      </c>
      <c r="AD164" s="91"/>
      <c r="AE164" s="91"/>
      <c r="AF164" s="87">
        <v>-1.6646127579999948E-2</v>
      </c>
      <c r="AG164" s="84">
        <v>5.8466244897959152E-2</v>
      </c>
      <c r="AH164" s="91"/>
      <c r="AI164" s="91"/>
      <c r="AJ164" s="91"/>
      <c r="AK164" s="91"/>
      <c r="AL164" s="87"/>
      <c r="AM164" s="84">
        <v>-2.7709120000000143E-2</v>
      </c>
      <c r="AN164" s="91"/>
      <c r="AO164" s="91">
        <v>-1.9802758759922545E-2</v>
      </c>
      <c r="AP164" s="87">
        <v>2.2773780000000077E-2</v>
      </c>
      <c r="AQ164" s="84"/>
      <c r="AR164" s="91"/>
      <c r="AS164" s="91"/>
      <c r="AT164" s="87">
        <v>-7.3319083931624451E-3</v>
      </c>
      <c r="AU164" s="145">
        <v>8.3215000000000927E-3</v>
      </c>
    </row>
    <row r="165" spans="1:47" s="95" customFormat="1" ht="11.25">
      <c r="A165" s="7">
        <v>36217</v>
      </c>
      <c r="B165" s="84"/>
      <c r="C165" s="87"/>
      <c r="D165" s="84"/>
      <c r="E165" s="91"/>
      <c r="F165" s="91"/>
      <c r="G165" s="91"/>
      <c r="H165" s="91"/>
      <c r="I165" s="91"/>
      <c r="J165" s="91"/>
      <c r="K165" s="91"/>
      <c r="L165" s="187">
        <v>-2.5721419784757837E-2</v>
      </c>
      <c r="M165" s="84"/>
      <c r="N165" s="91"/>
      <c r="O165" s="87"/>
      <c r="P165" s="84"/>
      <c r="Q165" s="90">
        <v>3.6380520000000027E-2</v>
      </c>
      <c r="R165" s="90">
        <v>2.3016839999999927E-2</v>
      </c>
      <c r="S165" s="90">
        <v>3.4724940000000037E-2</v>
      </c>
      <c r="T165" s="90">
        <v>-5.6638000000008848E-4</v>
      </c>
      <c r="U165" s="90">
        <v>2.4145480000000052E-2</v>
      </c>
      <c r="V165" s="90">
        <v>2.3704100000000006E-2</v>
      </c>
      <c r="W165" s="90">
        <v>1.0052675999999927E-2</v>
      </c>
      <c r="X165" s="90">
        <v>1.3327220000000084E-2</v>
      </c>
      <c r="Y165" s="90">
        <v>-3.6690424999999971E-2</v>
      </c>
      <c r="Z165" s="87"/>
      <c r="AA165" s="84"/>
      <c r="AB165" s="91"/>
      <c r="AC165" s="91">
        <v>-7.7638028169007001E-3</v>
      </c>
      <c r="AD165" s="91"/>
      <c r="AE165" s="91"/>
      <c r="AF165" s="87">
        <v>4.7534143000000917E-3</v>
      </c>
      <c r="AG165" s="84">
        <v>-3.9931163265306102E-2</v>
      </c>
      <c r="AH165" s="91"/>
      <c r="AI165" s="91"/>
      <c r="AJ165" s="91"/>
      <c r="AK165" s="91"/>
      <c r="AL165" s="87"/>
      <c r="AM165" s="84">
        <v>-4.5685900000000168E-2</v>
      </c>
      <c r="AN165" s="91"/>
      <c r="AO165" s="91">
        <v>2.0919363729414719E-3</v>
      </c>
      <c r="AP165" s="87">
        <v>-3.9350899999999966E-2</v>
      </c>
      <c r="AQ165" s="84"/>
      <c r="AR165" s="91"/>
      <c r="AS165" s="91"/>
      <c r="AT165" s="87">
        <v>-1.9834883213675214E-2</v>
      </c>
      <c r="AU165" s="145">
        <v>-1.2649200000000027E-2</v>
      </c>
    </row>
    <row r="166" spans="1:47" s="95" customFormat="1" ht="11.25">
      <c r="A166" s="7">
        <v>36250</v>
      </c>
      <c r="B166" s="84"/>
      <c r="C166" s="87"/>
      <c r="D166" s="84"/>
      <c r="E166" s="91"/>
      <c r="F166" s="91"/>
      <c r="G166" s="91"/>
      <c r="H166" s="91"/>
      <c r="I166" s="91"/>
      <c r="J166" s="91"/>
      <c r="K166" s="91"/>
      <c r="L166" s="187">
        <v>7.1488321158621027E-2</v>
      </c>
      <c r="M166" s="84"/>
      <c r="N166" s="91"/>
      <c r="O166" s="87"/>
      <c r="P166" s="84"/>
      <c r="Q166" s="90">
        <v>6.2457879999999966E-2</v>
      </c>
      <c r="R166" s="90">
        <v>7.407597999999993E-2</v>
      </c>
      <c r="S166" s="90">
        <v>7.956111999999993E-2</v>
      </c>
      <c r="T166" s="90">
        <v>4.8156660000000073E-2</v>
      </c>
      <c r="U166" s="90">
        <v>6.9703840000000072E-2</v>
      </c>
      <c r="V166" s="90">
        <v>3.5253219999999974E-2</v>
      </c>
      <c r="W166" s="90">
        <v>5.13790999999999E-2</v>
      </c>
      <c r="X166" s="90">
        <v>-1.759916000000028E-3</v>
      </c>
      <c r="Y166" s="90">
        <v>5.736447999999994E-2</v>
      </c>
      <c r="Z166" s="87"/>
      <c r="AA166" s="84"/>
      <c r="AB166" s="91"/>
      <c r="AC166" s="91">
        <v>3.319762711864338E-2</v>
      </c>
      <c r="AD166" s="91"/>
      <c r="AE166" s="91"/>
      <c r="AF166" s="87">
        <v>4.8660978140000033E-2</v>
      </c>
      <c r="AG166" s="84">
        <v>2.0436469387755007E-2</v>
      </c>
      <c r="AH166" s="91"/>
      <c r="AI166" s="91"/>
      <c r="AJ166" s="91"/>
      <c r="AK166" s="91"/>
      <c r="AL166" s="87"/>
      <c r="AM166" s="84">
        <v>5.901460000000025E-3</v>
      </c>
      <c r="AN166" s="91"/>
      <c r="AO166" s="91">
        <v>3.7798036228520182E-4</v>
      </c>
      <c r="AP166" s="87">
        <v>1.081215999999996E-2</v>
      </c>
      <c r="AQ166" s="84"/>
      <c r="AR166" s="91"/>
      <c r="AS166" s="91"/>
      <c r="AT166" s="87">
        <v>2.0414272051282101E-2</v>
      </c>
      <c r="AU166" s="145">
        <v>-5.459899999999851E-3</v>
      </c>
    </row>
    <row r="167" spans="1:47" s="95" customFormat="1" ht="11.25">
      <c r="A167" s="7">
        <v>36280</v>
      </c>
      <c r="B167" s="84"/>
      <c r="C167" s="87"/>
      <c r="D167" s="84"/>
      <c r="E167" s="91"/>
      <c r="F167" s="91"/>
      <c r="G167" s="91"/>
      <c r="H167" s="91"/>
      <c r="I167" s="91"/>
      <c r="J167" s="91"/>
      <c r="K167" s="91"/>
      <c r="L167" s="187">
        <v>9.6039578252368418E-2</v>
      </c>
      <c r="M167" s="84"/>
      <c r="N167" s="91"/>
      <c r="O167" s="87"/>
      <c r="P167" s="84"/>
      <c r="Q167" s="90">
        <v>0.14504804000000004</v>
      </c>
      <c r="R167" s="90">
        <v>0.18769768000000009</v>
      </c>
      <c r="S167" s="90">
        <v>0.1817385199999999</v>
      </c>
      <c r="T167" s="90">
        <v>0.21134140000000001</v>
      </c>
      <c r="U167" s="90">
        <v>0.18588766000000012</v>
      </c>
      <c r="V167" s="90">
        <v>0.14582194000000004</v>
      </c>
      <c r="W167" s="90">
        <v>0.19389762300000002</v>
      </c>
      <c r="X167" s="90">
        <v>0.18731772499999999</v>
      </c>
      <c r="Y167" s="90">
        <v>0.15981196899999994</v>
      </c>
      <c r="Z167" s="87"/>
      <c r="AA167" s="84"/>
      <c r="AB167" s="91"/>
      <c r="AC167" s="91">
        <v>9.49145833316829E-2</v>
      </c>
      <c r="AD167" s="91"/>
      <c r="AE167" s="91"/>
      <c r="AF167" s="87">
        <v>0.14789394120408161</v>
      </c>
      <c r="AG167" s="84">
        <v>0.11707622448979582</v>
      </c>
      <c r="AH167" s="91"/>
      <c r="AI167" s="91"/>
      <c r="AJ167" s="91"/>
      <c r="AK167" s="91"/>
      <c r="AL167" s="87"/>
      <c r="AM167" s="84">
        <v>5.0349500000000047E-2</v>
      </c>
      <c r="AN167" s="91"/>
      <c r="AO167" s="91">
        <v>7.3462203644417468E-2</v>
      </c>
      <c r="AP167" s="87">
        <v>5.40496800000001E-2</v>
      </c>
      <c r="AQ167" s="84"/>
      <c r="AR167" s="91"/>
      <c r="AS167" s="91"/>
      <c r="AT167" s="87">
        <v>6.8093298205128105E-2</v>
      </c>
      <c r="AU167" s="145">
        <v>0.11503029999999992</v>
      </c>
    </row>
    <row r="168" spans="1:47" s="95" customFormat="1" ht="11.25">
      <c r="A168" s="7">
        <v>36311</v>
      </c>
      <c r="B168" s="84"/>
      <c r="C168" s="87"/>
      <c r="D168" s="84"/>
      <c r="E168" s="91"/>
      <c r="F168" s="91"/>
      <c r="G168" s="91"/>
      <c r="H168" s="91"/>
      <c r="I168" s="91"/>
      <c r="J168" s="91"/>
      <c r="K168" s="91"/>
      <c r="L168" s="187">
        <v>1.1780251198344693E-2</v>
      </c>
      <c r="M168" s="84"/>
      <c r="N168" s="91"/>
      <c r="O168" s="87"/>
      <c r="P168" s="84"/>
      <c r="Q168" s="90">
        <v>6.6231420000000041E-2</v>
      </c>
      <c r="R168" s="90">
        <v>6.1350079999999974E-2</v>
      </c>
      <c r="S168" s="90">
        <v>4.0716320000000028E-2</v>
      </c>
      <c r="T168" s="90">
        <v>4.5722140000000078E-2</v>
      </c>
      <c r="U168" s="90">
        <v>4.0261120000000039E-2</v>
      </c>
      <c r="V168" s="90">
        <v>3.257690000000002E-2</v>
      </c>
      <c r="W168" s="90">
        <v>3.9027681000000092E-2</v>
      </c>
      <c r="X168" s="90">
        <v>3.4569665999999888E-2</v>
      </c>
      <c r="Y168" s="90">
        <v>3.5849814999999952E-2</v>
      </c>
      <c r="Z168" s="87"/>
      <c r="AA168" s="84"/>
      <c r="AB168" s="91"/>
      <c r="AC168" s="91">
        <v>2.0644980287822801E-3</v>
      </c>
      <c r="AD168" s="91"/>
      <c r="AE168" s="91"/>
      <c r="AF168" s="87">
        <v>-3.2482624679999961E-2</v>
      </c>
      <c r="AG168" s="84">
        <v>1.5172408163265372E-2</v>
      </c>
      <c r="AH168" s="91"/>
      <c r="AI168" s="91"/>
      <c r="AJ168" s="91"/>
      <c r="AK168" s="91"/>
      <c r="AL168" s="87"/>
      <c r="AM168" s="84">
        <v>4.5219740000000064E-2</v>
      </c>
      <c r="AN168" s="91"/>
      <c r="AO168" s="91">
        <v>-2.8188701898623658E-2</v>
      </c>
      <c r="AP168" s="87">
        <v>-1.618471428571433E-2</v>
      </c>
      <c r="AQ168" s="84"/>
      <c r="AR168" s="91"/>
      <c r="AS168" s="91"/>
      <c r="AT168" s="87">
        <v>1.3173028564102518E-2</v>
      </c>
      <c r="AU168" s="145">
        <v>1.4005899999999905E-2</v>
      </c>
    </row>
    <row r="169" spans="1:47" s="95" customFormat="1" ht="11.25">
      <c r="A169" s="7">
        <v>36341</v>
      </c>
      <c r="B169" s="84"/>
      <c r="C169" s="87"/>
      <c r="D169" s="84"/>
      <c r="E169" s="91"/>
      <c r="F169" s="91"/>
      <c r="G169" s="91"/>
      <c r="H169" s="91"/>
      <c r="I169" s="91"/>
      <c r="J169" s="91"/>
      <c r="K169" s="91"/>
      <c r="L169" s="187">
        <v>3.7753847771220705E-2</v>
      </c>
      <c r="M169" s="84"/>
      <c r="N169" s="91"/>
      <c r="O169" s="87"/>
      <c r="P169" s="84"/>
      <c r="Q169" s="90">
        <v>5.6572199999999961E-2</v>
      </c>
      <c r="R169" s="90">
        <v>1.4667680000000072E-2</v>
      </c>
      <c r="S169" s="90">
        <v>3.5370040000000103E-2</v>
      </c>
      <c r="T169" s="90">
        <v>1.1470260000000065E-2</v>
      </c>
      <c r="U169" s="90">
        <v>6.2552000000004604E-4</v>
      </c>
      <c r="V169" s="90">
        <v>7.6830320000000007E-2</v>
      </c>
      <c r="W169" s="90">
        <v>2.3085060999999962E-2</v>
      </c>
      <c r="X169" s="90">
        <v>3.9933758000000097E-2</v>
      </c>
      <c r="Y169" s="90">
        <v>3.1567216000000009E-2</v>
      </c>
      <c r="Z169" s="87"/>
      <c r="AA169" s="84"/>
      <c r="AB169" s="91"/>
      <c r="AC169" s="91">
        <v>3.4430343570473143E-2</v>
      </c>
      <c r="AD169" s="91"/>
      <c r="AE169" s="91"/>
      <c r="AF169" s="87">
        <v>4.198311133999999E-2</v>
      </c>
      <c r="AG169" s="84">
        <v>6.1055673469387672E-2</v>
      </c>
      <c r="AH169" s="91"/>
      <c r="AI169" s="91"/>
      <c r="AJ169" s="91"/>
      <c r="AK169" s="91"/>
      <c r="AL169" s="87"/>
      <c r="AM169" s="84">
        <v>-2.3083419999999966E-2</v>
      </c>
      <c r="AN169" s="91"/>
      <c r="AO169" s="91">
        <v>3.0027861867632177E-2</v>
      </c>
      <c r="AP169" s="87">
        <v>2.583712244897951E-2</v>
      </c>
      <c r="AQ169" s="84"/>
      <c r="AR169" s="91"/>
      <c r="AS169" s="91"/>
      <c r="AT169" s="87">
        <v>1.3967425094017161E-2</v>
      </c>
      <c r="AU169" s="145">
        <v>3.5991700000000071E-2</v>
      </c>
    </row>
    <row r="170" spans="1:47" s="95" customFormat="1" ht="11.25">
      <c r="A170" s="7">
        <v>36371</v>
      </c>
      <c r="B170" s="84"/>
      <c r="C170" s="87"/>
      <c r="D170" s="84"/>
      <c r="E170" s="91"/>
      <c r="F170" s="91"/>
      <c r="G170" s="91"/>
      <c r="H170" s="91"/>
      <c r="I170" s="91"/>
      <c r="J170" s="91"/>
      <c r="K170" s="91"/>
      <c r="L170" s="187">
        <v>-4.6944837706429654E-2</v>
      </c>
      <c r="M170" s="84"/>
      <c r="N170" s="91"/>
      <c r="O170" s="87"/>
      <c r="P170" s="84"/>
      <c r="Q170" s="90">
        <v>-3.197287999999987E-2</v>
      </c>
      <c r="R170" s="90">
        <v>-5.1306880000000055E-2</v>
      </c>
      <c r="S170" s="90">
        <v>-5.0788540000000104E-2</v>
      </c>
      <c r="T170" s="90">
        <v>-7.8613099999999991E-2</v>
      </c>
      <c r="U170" s="90">
        <v>-6.1435419999999907E-2</v>
      </c>
      <c r="V170" s="90">
        <v>-2.3451706000000017E-2</v>
      </c>
      <c r="W170" s="90">
        <v>-7.6709770999999982E-2</v>
      </c>
      <c r="X170" s="90">
        <v>-6.7365756999999915E-2</v>
      </c>
      <c r="Y170" s="90">
        <v>-5.6742057000000012E-2</v>
      </c>
      <c r="Z170" s="87"/>
      <c r="AA170" s="84"/>
      <c r="AB170" s="91"/>
      <c r="AC170" s="91">
        <v>-5.9612898784903834E-2</v>
      </c>
      <c r="AD170" s="91"/>
      <c r="AE170" s="91"/>
      <c r="AF170" s="87">
        <v>-3.4145672781632608E-2</v>
      </c>
      <c r="AG170" s="84">
        <v>-2.7133571428571424E-2</v>
      </c>
      <c r="AH170" s="91"/>
      <c r="AI170" s="91"/>
      <c r="AJ170" s="91"/>
      <c r="AK170" s="91"/>
      <c r="AL170" s="87"/>
      <c r="AM170" s="84">
        <v>-3.6171520000000013E-2</v>
      </c>
      <c r="AN170" s="91"/>
      <c r="AO170" s="91">
        <v>-3.8690663311216511E-2</v>
      </c>
      <c r="AP170" s="87">
        <v>-3.3692319999999998E-2</v>
      </c>
      <c r="AQ170" s="84"/>
      <c r="AR170" s="91"/>
      <c r="AS170" s="91"/>
      <c r="AT170" s="87">
        <v>-3.6429193644067936E-2</v>
      </c>
      <c r="AU170" s="145">
        <v>-3.6513099999999965E-2</v>
      </c>
    </row>
    <row r="171" spans="1:47" s="95" customFormat="1" ht="11.25">
      <c r="A171" s="7">
        <v>36403</v>
      </c>
      <c r="B171" s="84"/>
      <c r="C171" s="87"/>
      <c r="D171" s="84"/>
      <c r="E171" s="91"/>
      <c r="F171" s="91"/>
      <c r="G171" s="91"/>
      <c r="H171" s="91"/>
      <c r="I171" s="91"/>
      <c r="J171" s="91"/>
      <c r="K171" s="91"/>
      <c r="L171" s="187">
        <v>1.6630191121782545E-3</v>
      </c>
      <c r="M171" s="84"/>
      <c r="N171" s="91"/>
      <c r="O171" s="87"/>
      <c r="P171" s="84"/>
      <c r="Q171" s="90">
        <v>-2.2336519999999971E-2</v>
      </c>
      <c r="R171" s="90">
        <v>-8.0821599999999494E-3</v>
      </c>
      <c r="S171" s="90">
        <v>-1.1169060000000064E-2</v>
      </c>
      <c r="T171" s="90">
        <v>-5.8898859999999997E-2</v>
      </c>
      <c r="U171" s="90">
        <v>-1.2604160000000086E-2</v>
      </c>
      <c r="V171" s="90">
        <v>-4.0582099999999954E-2</v>
      </c>
      <c r="W171" s="90">
        <v>-3.8173275000000007E-2</v>
      </c>
      <c r="X171" s="90">
        <v>-6.9777607999999991E-2</v>
      </c>
      <c r="Y171" s="90">
        <v>-2.3779283999999956E-2</v>
      </c>
      <c r="Z171" s="87"/>
      <c r="AA171" s="84"/>
      <c r="AB171" s="91"/>
      <c r="AC171" s="91">
        <v>-3.8315525090909186E-2</v>
      </c>
      <c r="AD171" s="91"/>
      <c r="AE171" s="91"/>
      <c r="AF171" s="87">
        <v>-2.7067943122448979E-2</v>
      </c>
      <c r="AG171" s="84">
        <v>1.0637224489795871E-2</v>
      </c>
      <c r="AH171" s="91"/>
      <c r="AI171" s="91"/>
      <c r="AJ171" s="91"/>
      <c r="AK171" s="91"/>
      <c r="AL171" s="87"/>
      <c r="AM171" s="84">
        <v>-1.7274800000000035E-3</v>
      </c>
      <c r="AN171" s="91"/>
      <c r="AO171" s="91">
        <v>-2.9675328135490453E-2</v>
      </c>
      <c r="AP171" s="87">
        <v>-2.6108980000000059E-2</v>
      </c>
      <c r="AQ171" s="84"/>
      <c r="AR171" s="91"/>
      <c r="AS171" s="91"/>
      <c r="AT171" s="87">
        <v>-4.6538210573728866E-2</v>
      </c>
      <c r="AU171" s="145">
        <v>-2.7919600000000044E-2</v>
      </c>
    </row>
    <row r="172" spans="1:47" s="95" customFormat="1" ht="11.25">
      <c r="A172" s="7">
        <v>36433</v>
      </c>
      <c r="B172" s="84"/>
      <c r="C172" s="87"/>
      <c r="D172" s="84"/>
      <c r="E172" s="91"/>
      <c r="F172" s="91"/>
      <c r="G172" s="91"/>
      <c r="H172" s="91"/>
      <c r="I172" s="91"/>
      <c r="J172" s="91"/>
      <c r="K172" s="91"/>
      <c r="L172" s="187">
        <v>-2.3978761264256021E-2</v>
      </c>
      <c r="M172" s="84"/>
      <c r="N172" s="91"/>
      <c r="O172" s="87"/>
      <c r="P172" s="84"/>
      <c r="Q172" s="90">
        <v>-5.5123725000000068E-2</v>
      </c>
      <c r="R172" s="90">
        <v>-5.4422560000000009E-2</v>
      </c>
      <c r="S172" s="90">
        <v>-6.0861340000000097E-2</v>
      </c>
      <c r="T172" s="90">
        <v>-8.9008760000000131E-2</v>
      </c>
      <c r="U172" s="90">
        <v>-7.9374860000000047E-2</v>
      </c>
      <c r="V172" s="90">
        <v>-6.0516539999999952E-2</v>
      </c>
      <c r="W172" s="90">
        <v>-8.578481800000004E-2</v>
      </c>
      <c r="X172" s="90">
        <v>-0.10622934699999997</v>
      </c>
      <c r="Y172" s="90">
        <v>-5.4282695000000047E-2</v>
      </c>
      <c r="Z172" s="87"/>
      <c r="AA172" s="84"/>
      <c r="AB172" s="91"/>
      <c r="AC172" s="91">
        <v>-6.2297976895521856E-2</v>
      </c>
      <c r="AD172" s="91"/>
      <c r="AE172" s="91"/>
      <c r="AF172" s="87">
        <v>-5.1355919014000051E-2</v>
      </c>
      <c r="AG172" s="84">
        <v>-2.2472062500000001E-2</v>
      </c>
      <c r="AH172" s="91"/>
      <c r="AI172" s="91"/>
      <c r="AJ172" s="91"/>
      <c r="AK172" s="91"/>
      <c r="AL172" s="87"/>
      <c r="AM172" s="84">
        <v>-4.0457100000000024E-2</v>
      </c>
      <c r="AN172" s="91"/>
      <c r="AO172" s="91">
        <v>-4.66108853287166E-2</v>
      </c>
      <c r="AP172" s="87">
        <v>-1.9513780000000036E-2</v>
      </c>
      <c r="AQ172" s="84"/>
      <c r="AR172" s="91"/>
      <c r="AS172" s="91"/>
      <c r="AT172" s="87">
        <v>-2.1952548855932341E-2</v>
      </c>
      <c r="AU172" s="145">
        <v>-3.2568000000000041E-2</v>
      </c>
    </row>
    <row r="173" spans="1:47" s="95" customFormat="1" ht="11.25">
      <c r="A173" s="7">
        <v>36462</v>
      </c>
      <c r="B173" s="84"/>
      <c r="C173" s="87"/>
      <c r="D173" s="84"/>
      <c r="E173" s="91"/>
      <c r="F173" s="91"/>
      <c r="G173" s="91"/>
      <c r="H173" s="91"/>
      <c r="I173" s="91"/>
      <c r="J173" s="91"/>
      <c r="K173" s="91"/>
      <c r="L173" s="187">
        <v>7.6592091151646002E-3</v>
      </c>
      <c r="M173" s="84"/>
      <c r="N173" s="91"/>
      <c r="O173" s="87"/>
      <c r="P173" s="84"/>
      <c r="Q173" s="90">
        <v>1.9890020000000064E-2</v>
      </c>
      <c r="R173" s="90">
        <v>-8.6102799999999702E-3</v>
      </c>
      <c r="S173" s="90">
        <v>2.7020779999999966E-2</v>
      </c>
      <c r="T173" s="90">
        <v>-1.4459319999999942E-2</v>
      </c>
      <c r="U173" s="90">
        <v>6.312579999999901E-3</v>
      </c>
      <c r="V173" s="90">
        <v>-1.8809480000000156E-2</v>
      </c>
      <c r="W173" s="90">
        <v>-3.747450699999999E-2</v>
      </c>
      <c r="X173" s="90">
        <v>1.0910054000000002E-2</v>
      </c>
      <c r="Y173" s="90">
        <v>5.3726099999999999E-3</v>
      </c>
      <c r="Z173" s="87"/>
      <c r="AA173" s="84"/>
      <c r="AB173" s="91"/>
      <c r="AC173" s="91">
        <v>1.1123245526863501E-2</v>
      </c>
      <c r="AD173" s="91"/>
      <c r="AE173" s="91"/>
      <c r="AF173" s="87">
        <v>5.637703053061216E-3</v>
      </c>
      <c r="AG173" s="84">
        <v>-1.323246938775513E-2</v>
      </c>
      <c r="AH173" s="91"/>
      <c r="AI173" s="91"/>
      <c r="AJ173" s="91"/>
      <c r="AK173" s="91"/>
      <c r="AL173" s="87"/>
      <c r="AM173" s="84">
        <v>1.4541448979591864E-2</v>
      </c>
      <c r="AN173" s="91"/>
      <c r="AO173" s="91">
        <v>4.2719062897894178E-2</v>
      </c>
      <c r="AP173" s="87">
        <v>2.9303122448979479E-2</v>
      </c>
      <c r="AQ173" s="84"/>
      <c r="AR173" s="91"/>
      <c r="AS173" s="91"/>
      <c r="AT173" s="87">
        <v>3.3585740502542372E-2</v>
      </c>
      <c r="AU173" s="145">
        <v>3.8988400000000034E-2</v>
      </c>
    </row>
    <row r="174" spans="1:47" s="95" customFormat="1" ht="11.25">
      <c r="A174" s="7">
        <v>36494</v>
      </c>
      <c r="B174" s="84"/>
      <c r="C174" s="87"/>
      <c r="D174" s="84"/>
      <c r="E174" s="91"/>
      <c r="F174" s="91"/>
      <c r="G174" s="91"/>
      <c r="H174" s="91"/>
      <c r="I174" s="91"/>
      <c r="J174" s="91"/>
      <c r="K174" s="91"/>
      <c r="L174" s="187">
        <v>-2.467593942369728E-2</v>
      </c>
      <c r="M174" s="84"/>
      <c r="N174" s="91"/>
      <c r="O174" s="87"/>
      <c r="P174" s="84"/>
      <c r="Q174" s="90">
        <v>-3.114395999999986E-2</v>
      </c>
      <c r="R174" s="90">
        <v>-4.4158400000000597E-3</v>
      </c>
      <c r="S174" s="90">
        <v>1.330366000000005E-2</v>
      </c>
      <c r="T174" s="90">
        <v>-1.4177639999999991E-2</v>
      </c>
      <c r="U174" s="90">
        <v>9.9981399999999887E-3</v>
      </c>
      <c r="V174" s="90">
        <v>1.6154999999999919E-3</v>
      </c>
      <c r="W174" s="90">
        <v>-1.2419896000000041E-2</v>
      </c>
      <c r="X174" s="90">
        <v>1.8005027999999923E-2</v>
      </c>
      <c r="Y174" s="90">
        <v>-1.9875737999999976E-2</v>
      </c>
      <c r="Z174" s="87"/>
      <c r="AA174" s="84"/>
      <c r="AB174" s="91"/>
      <c r="AC174" s="91">
        <v>-5.3625800000189905E-4</v>
      </c>
      <c r="AD174" s="91"/>
      <c r="AE174" s="91"/>
      <c r="AF174" s="87">
        <v>1.2025758200000514E-3</v>
      </c>
      <c r="AG174" s="84">
        <v>1.8256204081632754E-2</v>
      </c>
      <c r="AH174" s="91"/>
      <c r="AI174" s="91"/>
      <c r="AJ174" s="91"/>
      <c r="AK174" s="91"/>
      <c r="AL174" s="87"/>
      <c r="AM174" s="84">
        <v>-7.5669061224489687E-2</v>
      </c>
      <c r="AN174" s="91"/>
      <c r="AO174" s="91">
        <v>-6.7362032617841461E-3</v>
      </c>
      <c r="AP174" s="87">
        <v>2.873745098039171E-3</v>
      </c>
      <c r="AQ174" s="84"/>
      <c r="AR174" s="91"/>
      <c r="AS174" s="91"/>
      <c r="AT174" s="87">
        <v>8.5335227118643608E-4</v>
      </c>
      <c r="AU174" s="145">
        <v>-2.2745499999999974E-2</v>
      </c>
    </row>
    <row r="175" spans="1:47" s="95" customFormat="1" ht="11.25">
      <c r="A175" s="7">
        <v>36525</v>
      </c>
      <c r="B175" s="84"/>
      <c r="C175" s="87"/>
      <c r="D175" s="84"/>
      <c r="E175" s="91"/>
      <c r="F175" s="91"/>
      <c r="G175" s="91"/>
      <c r="H175" s="91"/>
      <c r="I175" s="91"/>
      <c r="J175" s="91"/>
      <c r="K175" s="91"/>
      <c r="L175" s="187">
        <v>4.25338794844492E-2</v>
      </c>
      <c r="M175" s="84"/>
      <c r="N175" s="91"/>
      <c r="O175" s="87"/>
      <c r="P175" s="84"/>
      <c r="Q175" s="90">
        <v>2.78848599999999E-2</v>
      </c>
      <c r="R175" s="90">
        <v>1.1654899999999913E-2</v>
      </c>
      <c r="S175" s="90">
        <v>1.9313039999999893E-2</v>
      </c>
      <c r="T175" s="90">
        <v>-2.9388599999999876E-3</v>
      </c>
      <c r="U175" s="90">
        <v>1.25648599999999E-2</v>
      </c>
      <c r="V175" s="90">
        <v>3.1857639999999909E-2</v>
      </c>
      <c r="W175" s="90">
        <v>1.5047755000000107E-2</v>
      </c>
      <c r="X175" s="90">
        <v>8.7861920000000815E-3</v>
      </c>
      <c r="Y175" s="90">
        <v>1.7564051999999997E-2</v>
      </c>
      <c r="Z175" s="87"/>
      <c r="AA175" s="84"/>
      <c r="AB175" s="91"/>
      <c r="AC175" s="91">
        <v>2.4826942122036177E-2</v>
      </c>
      <c r="AD175" s="91"/>
      <c r="AE175" s="91"/>
      <c r="AF175" s="87">
        <v>5.5499487600000119E-2</v>
      </c>
      <c r="AG175" s="84">
        <v>5.5246755102040801E-2</v>
      </c>
      <c r="AH175" s="91"/>
      <c r="AI175" s="91"/>
      <c r="AJ175" s="91"/>
      <c r="AK175" s="91"/>
      <c r="AL175" s="87"/>
      <c r="AM175" s="84">
        <v>-1.7962387755102061E-2</v>
      </c>
      <c r="AN175" s="91"/>
      <c r="AO175" s="91">
        <v>-1.8928497088582796E-3</v>
      </c>
      <c r="AP175" s="87">
        <v>4.1737040816326454E-2</v>
      </c>
      <c r="AQ175" s="84"/>
      <c r="AR175" s="91"/>
      <c r="AS175" s="91"/>
      <c r="AT175" s="87">
        <v>1.4993602923728755E-2</v>
      </c>
      <c r="AU175" s="145">
        <v>4.5469200000000098E-2</v>
      </c>
    </row>
    <row r="176" spans="1:47" s="95" customFormat="1" ht="11.25">
      <c r="A176" s="7">
        <v>36556</v>
      </c>
      <c r="B176" s="84"/>
      <c r="C176" s="87"/>
      <c r="D176" s="84"/>
      <c r="E176" s="91"/>
      <c r="F176" s="91"/>
      <c r="G176" s="91"/>
      <c r="H176" s="91"/>
      <c r="I176" s="91"/>
      <c r="J176" s="91"/>
      <c r="K176" s="91"/>
      <c r="L176" s="187">
        <v>-4.1633832114083447E-2</v>
      </c>
      <c r="M176" s="84"/>
      <c r="N176" s="91"/>
      <c r="O176" s="87"/>
      <c r="P176" s="84"/>
      <c r="Q176" s="90">
        <v>-6.6975559999999934E-2</v>
      </c>
      <c r="R176" s="90">
        <v>-9.6370880000000048E-2</v>
      </c>
      <c r="S176" s="90">
        <v>-7.5756680000000021E-2</v>
      </c>
      <c r="T176" s="90">
        <v>-9.2393139999999874E-2</v>
      </c>
      <c r="U176" s="90">
        <v>-9.2041240000000024E-2</v>
      </c>
      <c r="V176" s="90">
        <v>-8.5691700000000037E-2</v>
      </c>
      <c r="W176" s="90">
        <v>-8.3901898999999891E-2</v>
      </c>
      <c r="X176" s="90">
        <v>-4.8454850000000049E-2</v>
      </c>
      <c r="Y176" s="90">
        <v>-0.10766677899999999</v>
      </c>
      <c r="Z176" s="87"/>
      <c r="AA176" s="84"/>
      <c r="AB176" s="91"/>
      <c r="AC176" s="91">
        <v>-3.6472407666664708E-2</v>
      </c>
      <c r="AD176" s="91"/>
      <c r="AE176" s="91"/>
      <c r="AF176" s="87">
        <v>-9.5265992139999867E-2</v>
      </c>
      <c r="AG176" s="84">
        <v>-6.2532306122448977E-2</v>
      </c>
      <c r="AH176" s="91"/>
      <c r="AI176" s="91"/>
      <c r="AJ176" s="91"/>
      <c r="AK176" s="91"/>
      <c r="AL176" s="87"/>
      <c r="AM176" s="84">
        <v>-2.3251755102040916E-2</v>
      </c>
      <c r="AN176" s="91"/>
      <c r="AO176" s="91">
        <v>-3.2600175393255104E-2</v>
      </c>
      <c r="AP176" s="87">
        <v>-9.6068897959183719E-2</v>
      </c>
      <c r="AQ176" s="84"/>
      <c r="AR176" s="91"/>
      <c r="AS176" s="91"/>
      <c r="AT176" s="87">
        <v>-4.7830253305084725E-2</v>
      </c>
      <c r="AU176" s="145">
        <v>-7.5173699999999899E-2</v>
      </c>
    </row>
    <row r="177" spans="1:47" s="95" customFormat="1" ht="11.25">
      <c r="A177" s="7">
        <v>36585</v>
      </c>
      <c r="B177" s="84"/>
      <c r="C177" s="87"/>
      <c r="D177" s="84"/>
      <c r="E177" s="91"/>
      <c r="F177" s="91"/>
      <c r="G177" s="91"/>
      <c r="H177" s="91"/>
      <c r="I177" s="91"/>
      <c r="J177" s="91"/>
      <c r="K177" s="91"/>
      <c r="L177" s="187">
        <v>-2.549289996283377E-2</v>
      </c>
      <c r="M177" s="84"/>
      <c r="N177" s="91"/>
      <c r="O177" s="87"/>
      <c r="P177" s="84"/>
      <c r="Q177" s="90">
        <v>-9.2973560000000011E-2</v>
      </c>
      <c r="R177" s="90">
        <v>-8.2354559999999966E-2</v>
      </c>
      <c r="S177" s="90">
        <v>-8.0118519999999971E-2</v>
      </c>
      <c r="T177" s="90">
        <v>-8.5455900000000029E-2</v>
      </c>
      <c r="U177" s="90">
        <v>-7.5888680000000042E-2</v>
      </c>
      <c r="V177" s="90">
        <v>-6.4649720000000022E-2</v>
      </c>
      <c r="W177" s="90">
        <v>-8.9277691000000048E-2</v>
      </c>
      <c r="X177" s="90">
        <v>-7.6613055000000041E-2</v>
      </c>
      <c r="Y177" s="90">
        <v>-9.2645805999999942E-2</v>
      </c>
      <c r="Z177" s="87"/>
      <c r="AA177" s="84"/>
      <c r="AB177" s="91"/>
      <c r="AC177" s="91">
        <v>-4.9117196253969486E-2</v>
      </c>
      <c r="AD177" s="91"/>
      <c r="AE177" s="91"/>
      <c r="AF177" s="87">
        <v>-6.9829813200000035E-2</v>
      </c>
      <c r="AG177" s="84">
        <v>-2.5505714285714021E-3</v>
      </c>
      <c r="AH177" s="91"/>
      <c r="AI177" s="91"/>
      <c r="AJ177" s="91"/>
      <c r="AK177" s="91"/>
      <c r="AL177" s="87"/>
      <c r="AM177" s="84">
        <v>-9.5067489795918392E-2</v>
      </c>
      <c r="AN177" s="91"/>
      <c r="AO177" s="91">
        <v>-7.8612194190154194E-2</v>
      </c>
      <c r="AP177" s="87">
        <v>4.2110819999999993E-2</v>
      </c>
      <c r="AQ177" s="84"/>
      <c r="AR177" s="91"/>
      <c r="AS177" s="91"/>
      <c r="AT177" s="87">
        <v>-7.4792808618644013E-2</v>
      </c>
      <c r="AU177" s="145">
        <v>-4.5482400000000034E-2</v>
      </c>
    </row>
    <row r="178" spans="1:47" s="95" customFormat="1" ht="11.25">
      <c r="A178" s="7">
        <v>36616</v>
      </c>
      <c r="B178" s="84"/>
      <c r="C178" s="87"/>
      <c r="D178" s="84"/>
      <c r="E178" s="91"/>
      <c r="F178" s="91"/>
      <c r="G178" s="91"/>
      <c r="H178" s="91"/>
      <c r="I178" s="91"/>
      <c r="J178" s="91"/>
      <c r="K178" s="91"/>
      <c r="L178" s="187">
        <v>0.1564010440962651</v>
      </c>
      <c r="M178" s="84"/>
      <c r="N178" s="91"/>
      <c r="O178" s="87"/>
      <c r="P178" s="84"/>
      <c r="Q178" s="90">
        <v>0.17108217999999997</v>
      </c>
      <c r="R178" s="90">
        <v>0.13646581999999996</v>
      </c>
      <c r="S178" s="90">
        <v>0.17361870000000001</v>
      </c>
      <c r="T178" s="90">
        <v>0.1267751800000001</v>
      </c>
      <c r="U178" s="90">
        <v>0.15221498000000011</v>
      </c>
      <c r="V178" s="90">
        <v>0.1745464000000001</v>
      </c>
      <c r="W178" s="90">
        <v>0.11642442199999992</v>
      </c>
      <c r="X178" s="90">
        <v>0.18216158300000007</v>
      </c>
      <c r="Y178" s="90">
        <v>9.4477598000000107E-2</v>
      </c>
      <c r="Z178" s="87"/>
      <c r="AA178" s="84"/>
      <c r="AB178" s="91"/>
      <c r="AC178" s="91">
        <v>8.718200770666451E-2</v>
      </c>
      <c r="AD178" s="91"/>
      <c r="AE178" s="91"/>
      <c r="AF178" s="87">
        <v>0.10800377647999992</v>
      </c>
      <c r="AG178" s="84">
        <v>0.10145504081632661</v>
      </c>
      <c r="AH178" s="91"/>
      <c r="AI178" s="91"/>
      <c r="AJ178" s="91"/>
      <c r="AK178" s="91"/>
      <c r="AL178" s="87"/>
      <c r="AM178" s="84">
        <v>6.9682081632653103E-2</v>
      </c>
      <c r="AN178" s="91"/>
      <c r="AO178" s="91">
        <v>0.12374976974725693</v>
      </c>
      <c r="AP178" s="87">
        <v>1.4340999999999937E-3</v>
      </c>
      <c r="AQ178" s="84"/>
      <c r="AR178" s="91"/>
      <c r="AS178" s="91"/>
      <c r="AT178" s="87">
        <v>0.13320497050000002</v>
      </c>
      <c r="AU178" s="145">
        <v>8.884840000000005E-2</v>
      </c>
    </row>
    <row r="179" spans="1:47" s="95" customFormat="1" ht="11.25">
      <c r="A179" s="7">
        <v>36644</v>
      </c>
      <c r="B179" s="84"/>
      <c r="C179" s="87"/>
      <c r="D179" s="84"/>
      <c r="E179" s="91"/>
      <c r="F179" s="91"/>
      <c r="G179" s="91"/>
      <c r="H179" s="91"/>
      <c r="I179" s="91"/>
      <c r="J179" s="91"/>
      <c r="K179" s="91"/>
      <c r="L179" s="187">
        <v>-2.1685764585222533E-2</v>
      </c>
      <c r="M179" s="84"/>
      <c r="N179" s="91"/>
      <c r="O179" s="87"/>
      <c r="P179" s="84"/>
      <c r="Q179" s="90">
        <v>1.2765939999999976E-2</v>
      </c>
      <c r="R179" s="90">
        <v>1.2968882000000015E-2</v>
      </c>
      <c r="S179" s="90">
        <v>-3.596900000000014E-3</v>
      </c>
      <c r="T179" s="90">
        <v>4.5838639999999931E-2</v>
      </c>
      <c r="U179" s="90">
        <v>4.2342799999999903E-2</v>
      </c>
      <c r="V179" s="90">
        <v>-3.0839200000001288E-3</v>
      </c>
      <c r="W179" s="90">
        <v>3.1796882999999942E-2</v>
      </c>
      <c r="X179" s="90">
        <v>3.1207825999999939E-2</v>
      </c>
      <c r="Y179" s="90">
        <v>2.1667579000000048E-2</v>
      </c>
      <c r="Z179" s="87"/>
      <c r="AA179" s="84"/>
      <c r="AB179" s="91"/>
      <c r="AC179" s="91">
        <v>1.3035866714285138E-2</v>
      </c>
      <c r="AD179" s="91"/>
      <c r="AE179" s="91"/>
      <c r="AF179" s="87">
        <v>-1.1877774400000041E-2</v>
      </c>
      <c r="AG179" s="84">
        <v>-9.411857142857194E-3</v>
      </c>
      <c r="AH179" s="91"/>
      <c r="AI179" s="91"/>
      <c r="AJ179" s="91"/>
      <c r="AK179" s="91"/>
      <c r="AL179" s="87"/>
      <c r="AM179" s="84">
        <v>8.882755102040818E-2</v>
      </c>
      <c r="AN179" s="91"/>
      <c r="AO179" s="91">
        <v>3.322258227910746E-2</v>
      </c>
      <c r="AP179" s="87">
        <v>-5.3369719999999843E-2</v>
      </c>
      <c r="AQ179" s="84"/>
      <c r="AR179" s="91"/>
      <c r="AS179" s="91"/>
      <c r="AT179" s="87">
        <v>2.4608292779660923E-2</v>
      </c>
      <c r="AU179" s="145">
        <v>1.9431600000000104E-2</v>
      </c>
    </row>
    <row r="180" spans="1:47" s="95" customFormat="1" ht="11.25">
      <c r="A180" s="7">
        <v>36677</v>
      </c>
      <c r="B180" s="84"/>
      <c r="C180" s="87"/>
      <c r="D180" s="84"/>
      <c r="E180" s="91"/>
      <c r="F180" s="91"/>
      <c r="G180" s="91"/>
      <c r="H180" s="91"/>
      <c r="I180" s="91"/>
      <c r="J180" s="91"/>
      <c r="K180" s="91"/>
      <c r="L180" s="187">
        <v>2.1820654596601097E-2</v>
      </c>
      <c r="M180" s="84"/>
      <c r="N180" s="91"/>
      <c r="O180" s="87"/>
      <c r="P180" s="84"/>
      <c r="Q180" s="90">
        <v>7.3406679999999946E-2</v>
      </c>
      <c r="R180" s="90">
        <v>8.2990120000000056E-2</v>
      </c>
      <c r="S180" s="90">
        <v>5.3009239999999958E-2</v>
      </c>
      <c r="T180" s="90">
        <v>8.52363599999999E-2</v>
      </c>
      <c r="U180" s="90">
        <v>5.8420399999999928E-2</v>
      </c>
      <c r="V180" s="90">
        <v>-8.3264000000016214E-4</v>
      </c>
      <c r="W180" s="90">
        <v>7.483693300000005E-2</v>
      </c>
      <c r="X180" s="90">
        <v>7.305732900000006E-2</v>
      </c>
      <c r="Y180" s="90">
        <v>2.3363518000000028E-2</v>
      </c>
      <c r="Z180" s="87"/>
      <c r="AA180" s="84"/>
      <c r="AB180" s="91"/>
      <c r="AC180" s="91">
        <v>3.5550893777776205E-2</v>
      </c>
      <c r="AD180" s="91"/>
      <c r="AE180" s="91"/>
      <c r="AF180" s="87">
        <v>5.4691646800000271E-3</v>
      </c>
      <c r="AG180" s="84">
        <v>1.2353836734693813E-2</v>
      </c>
      <c r="AH180" s="91"/>
      <c r="AI180" s="91"/>
      <c r="AJ180" s="91"/>
      <c r="AK180" s="91"/>
      <c r="AL180" s="87"/>
      <c r="AM180" s="84">
        <v>3.3981204081632743E-2</v>
      </c>
      <c r="AN180" s="91"/>
      <c r="AO180" s="91">
        <v>3.7327508742992732E-2</v>
      </c>
      <c r="AP180" s="87">
        <v>-5.0790480000000082E-2</v>
      </c>
      <c r="AQ180" s="84"/>
      <c r="AR180" s="91"/>
      <c r="AS180" s="91"/>
      <c r="AT180" s="87">
        <v>2.4706246806722731E-2</v>
      </c>
      <c r="AU180" s="145">
        <v>2.682680000000004E-2</v>
      </c>
    </row>
    <row r="181" spans="1:47" s="95" customFormat="1" ht="11.25">
      <c r="A181" s="7">
        <v>36707</v>
      </c>
      <c r="B181" s="84"/>
      <c r="C181" s="87"/>
      <c r="D181" s="84"/>
      <c r="E181" s="91"/>
      <c r="F181" s="91"/>
      <c r="G181" s="91"/>
      <c r="H181" s="91"/>
      <c r="I181" s="91"/>
      <c r="J181" s="91"/>
      <c r="K181" s="91"/>
      <c r="L181" s="187">
        <v>-2.1671162673405187E-2</v>
      </c>
      <c r="M181" s="84"/>
      <c r="N181" s="91"/>
      <c r="O181" s="87"/>
      <c r="P181" s="84"/>
      <c r="Q181" s="90">
        <v>-1.9189440000000113E-2</v>
      </c>
      <c r="R181" s="90">
        <v>-6.1160939999999941E-2</v>
      </c>
      <c r="S181" s="90">
        <v>-1.4043040000000007E-2</v>
      </c>
      <c r="T181" s="90">
        <v>-7.0700459999999965E-2</v>
      </c>
      <c r="U181" s="90">
        <v>-7.836028000000006E-2</v>
      </c>
      <c r="V181" s="90">
        <v>4.3097860000000043E-2</v>
      </c>
      <c r="W181" s="90">
        <v>-7.2031357000000074E-2</v>
      </c>
      <c r="X181" s="90">
        <v>-2.8571350999999967E-2</v>
      </c>
      <c r="Y181" s="90">
        <v>-9.1766149999999991E-2</v>
      </c>
      <c r="Z181" s="87"/>
      <c r="AA181" s="84"/>
      <c r="AB181" s="91"/>
      <c r="AC181" s="91">
        <v>-3.7176698039475653E-2</v>
      </c>
      <c r="AD181" s="91"/>
      <c r="AE181" s="91"/>
      <c r="AF181" s="87">
        <v>-2.2613208010091146E-2</v>
      </c>
      <c r="AG181" s="84">
        <v>-1.2434551020408136E-2</v>
      </c>
      <c r="AH181" s="91"/>
      <c r="AI181" s="91"/>
      <c r="AJ181" s="91"/>
      <c r="AK181" s="91"/>
      <c r="AL181" s="87"/>
      <c r="AM181" s="84">
        <v>-4.8950857142857074E-2</v>
      </c>
      <c r="AN181" s="91"/>
      <c r="AO181" s="91">
        <v>-6.1007705867290651E-2</v>
      </c>
      <c r="AP181" s="87">
        <v>3.0057779999999923E-2</v>
      </c>
      <c r="AQ181" s="84"/>
      <c r="AR181" s="91"/>
      <c r="AS181" s="91"/>
      <c r="AT181" s="87">
        <v>-1.6651065546218535E-2</v>
      </c>
      <c r="AU181" s="145">
        <v>-2.831030000000001E-2</v>
      </c>
    </row>
    <row r="182" spans="1:47" s="95" customFormat="1" ht="11.25">
      <c r="A182" s="7">
        <v>36738</v>
      </c>
      <c r="B182" s="84"/>
      <c r="C182" s="87"/>
      <c r="D182" s="84"/>
      <c r="E182" s="91"/>
      <c r="F182" s="91"/>
      <c r="G182" s="91"/>
      <c r="H182" s="91"/>
      <c r="I182" s="91"/>
      <c r="J182" s="91"/>
      <c r="K182" s="91"/>
      <c r="L182" s="187">
        <v>-2.0587520395006442E-2</v>
      </c>
      <c r="M182" s="84"/>
      <c r="N182" s="91"/>
      <c r="O182" s="87"/>
      <c r="P182" s="84"/>
      <c r="Q182" s="90">
        <v>9.6379200000000775E-3</v>
      </c>
      <c r="R182" s="90">
        <v>-2.3391200000000278E-3</v>
      </c>
      <c r="S182" s="90">
        <v>5.8177999999999841E-3</v>
      </c>
      <c r="T182" s="90">
        <v>8.3876800000000085E-3</v>
      </c>
      <c r="U182" s="90">
        <v>7.3829199999999595E-3</v>
      </c>
      <c r="V182" s="90">
        <v>1.1441400000000712E-3</v>
      </c>
      <c r="W182" s="90">
        <v>1.7725428999999959E-2</v>
      </c>
      <c r="X182" s="90">
        <v>2.2041312000000035E-2</v>
      </c>
      <c r="Y182" s="90">
        <v>-1.3966052999999978E-2</v>
      </c>
      <c r="Z182" s="87"/>
      <c r="AA182" s="84"/>
      <c r="AB182" s="91"/>
      <c r="AC182" s="91">
        <v>1.5964786264705211E-2</v>
      </c>
      <c r="AD182" s="91"/>
      <c r="AE182" s="91"/>
      <c r="AF182" s="87">
        <v>2.1784909857142765E-2</v>
      </c>
      <c r="AG182" s="84">
        <v>-3.3168229166666618E-2</v>
      </c>
      <c r="AH182" s="91"/>
      <c r="AI182" s="91"/>
      <c r="AJ182" s="91"/>
      <c r="AK182" s="91"/>
      <c r="AL182" s="87"/>
      <c r="AM182" s="84">
        <v>2.6684408163265338E-2</v>
      </c>
      <c r="AN182" s="91"/>
      <c r="AO182" s="91">
        <v>2.7776435526405407E-3</v>
      </c>
      <c r="AP182" s="87">
        <v>-7.6129279999999966E-2</v>
      </c>
      <c r="AQ182" s="84"/>
      <c r="AR182" s="91"/>
      <c r="AS182" s="91"/>
      <c r="AT182" s="87">
        <v>4.057023841176477E-2</v>
      </c>
      <c r="AU182" s="145">
        <v>-1.1873000000000022E-2</v>
      </c>
    </row>
    <row r="183" spans="1:47" s="95" customFormat="1" ht="11.25">
      <c r="A183" s="7">
        <v>36769</v>
      </c>
      <c r="B183" s="84"/>
      <c r="C183" s="87"/>
      <c r="D183" s="84"/>
      <c r="E183" s="91"/>
      <c r="F183" s="91"/>
      <c r="G183" s="91"/>
      <c r="H183" s="91"/>
      <c r="I183" s="91"/>
      <c r="J183" s="91"/>
      <c r="K183" s="91"/>
      <c r="L183" s="187">
        <v>4.7883064678737153E-2</v>
      </c>
      <c r="M183" s="84"/>
      <c r="N183" s="91"/>
      <c r="O183" s="87"/>
      <c r="P183" s="84"/>
      <c r="Q183" s="90">
        <v>0.13009409999999999</v>
      </c>
      <c r="R183" s="90">
        <v>9.9067240000000112E-2</v>
      </c>
      <c r="S183" s="90">
        <v>0.13488151999999998</v>
      </c>
      <c r="T183" s="90">
        <v>7.9912179999999999E-2</v>
      </c>
      <c r="U183" s="90">
        <v>0.12357207999999997</v>
      </c>
      <c r="V183" s="90">
        <v>0.12822727999999994</v>
      </c>
      <c r="W183" s="90">
        <v>6.8696821999999935E-2</v>
      </c>
      <c r="X183" s="90">
        <v>7.2141776000000046E-2</v>
      </c>
      <c r="Y183" s="90">
        <v>2.9324286000000033E-2</v>
      </c>
      <c r="Z183" s="87"/>
      <c r="AA183" s="84"/>
      <c r="AB183" s="91"/>
      <c r="AC183" s="91">
        <v>5.8744083999999974E-2</v>
      </c>
      <c r="AD183" s="91"/>
      <c r="AE183" s="91"/>
      <c r="AF183" s="87">
        <v>9.6487427880000087E-2</v>
      </c>
      <c r="AG183" s="84">
        <v>5.9806625000000002E-2</v>
      </c>
      <c r="AH183" s="91"/>
      <c r="AI183" s="91"/>
      <c r="AJ183" s="91"/>
      <c r="AK183" s="91"/>
      <c r="AL183" s="87"/>
      <c r="AM183" s="84">
        <v>0.10172920408163266</v>
      </c>
      <c r="AN183" s="91"/>
      <c r="AO183" s="91">
        <v>5.4085578978061655E-2</v>
      </c>
      <c r="AP183" s="87">
        <v>0.11615244000000002</v>
      </c>
      <c r="AQ183" s="84"/>
      <c r="AR183" s="91"/>
      <c r="AS183" s="91"/>
      <c r="AT183" s="87">
        <v>4.6283112689075701E-2</v>
      </c>
      <c r="AU183" s="145">
        <v>7.3085599999999973E-2</v>
      </c>
    </row>
    <row r="184" spans="1:47" s="95" customFormat="1" ht="11.25">
      <c r="A184" s="7">
        <v>36798</v>
      </c>
      <c r="B184" s="84"/>
      <c r="C184" s="87"/>
      <c r="D184" s="84"/>
      <c r="E184" s="91"/>
      <c r="F184" s="91"/>
      <c r="G184" s="91"/>
      <c r="H184" s="91"/>
      <c r="I184" s="91"/>
      <c r="J184" s="91"/>
      <c r="K184" s="91"/>
      <c r="L184" s="187">
        <v>-4.9398271288190521E-2</v>
      </c>
      <c r="M184" s="84"/>
      <c r="N184" s="91"/>
      <c r="O184" s="87"/>
      <c r="P184" s="84"/>
      <c r="Q184" s="90">
        <v>-0.11988007999999994</v>
      </c>
      <c r="R184" s="90">
        <v>-9.1689860000000012E-2</v>
      </c>
      <c r="S184" s="90">
        <v>-7.0516740000000078E-2</v>
      </c>
      <c r="T184" s="90">
        <v>-7.1907999999999972E-2</v>
      </c>
      <c r="U184" s="90">
        <v>-7.0377359999999944E-2</v>
      </c>
      <c r="V184" s="90">
        <v>-6.8012839999999963E-2</v>
      </c>
      <c r="W184" s="90">
        <v>-7.9104182999999995E-2</v>
      </c>
      <c r="X184" s="90">
        <v>-5.8713804000000036E-2</v>
      </c>
      <c r="Y184" s="90">
        <v>-5.7617785000000032E-2</v>
      </c>
      <c r="Z184" s="87"/>
      <c r="AA184" s="84"/>
      <c r="AB184" s="91"/>
      <c r="AC184" s="91">
        <v>-2.3412548000000033E-2</v>
      </c>
      <c r="AD184" s="91"/>
      <c r="AE184" s="91"/>
      <c r="AF184" s="87">
        <v>-4.6769489999998193E-4</v>
      </c>
      <c r="AG184" s="84">
        <v>-2.1868229166666642E-2</v>
      </c>
      <c r="AH184" s="91"/>
      <c r="AI184" s="91"/>
      <c r="AJ184" s="91"/>
      <c r="AK184" s="91"/>
      <c r="AL184" s="87"/>
      <c r="AM184" s="84">
        <v>6.6846938775510178E-2</v>
      </c>
      <c r="AN184" s="91"/>
      <c r="AO184" s="91">
        <v>3.2457806398702216E-2</v>
      </c>
      <c r="AP184" s="87">
        <v>-5.3824319999999926E-2</v>
      </c>
      <c r="AQ184" s="84"/>
      <c r="AR184" s="91"/>
      <c r="AS184" s="91"/>
      <c r="AT184" s="87">
        <v>4.2131758915966433E-2</v>
      </c>
      <c r="AU184" s="145">
        <v>-1.8760699999999964E-2</v>
      </c>
    </row>
    <row r="185" spans="1:47" s="95" customFormat="1" ht="11.25">
      <c r="A185" s="7">
        <v>36830</v>
      </c>
      <c r="B185" s="84"/>
      <c r="C185" s="87"/>
      <c r="D185" s="84"/>
      <c r="E185" s="91"/>
      <c r="F185" s="91"/>
      <c r="G185" s="91"/>
      <c r="H185" s="91"/>
      <c r="I185" s="91"/>
      <c r="J185" s="91"/>
      <c r="K185" s="91"/>
      <c r="L185" s="187">
        <v>-2.0785235677446612E-2</v>
      </c>
      <c r="M185" s="84"/>
      <c r="N185" s="91"/>
      <c r="O185" s="87"/>
      <c r="P185" s="84"/>
      <c r="Q185" s="90">
        <v>-5.5002200000000001E-2</v>
      </c>
      <c r="R185" s="90">
        <v>-5.0480159999999996E-2</v>
      </c>
      <c r="S185" s="90">
        <v>-8.0615400000000115E-2</v>
      </c>
      <c r="T185" s="90">
        <v>-3.1465359999999998E-2</v>
      </c>
      <c r="U185" s="90">
        <v>-1.093343999999985E-2</v>
      </c>
      <c r="V185" s="90">
        <v>-7.5785320000000045E-2</v>
      </c>
      <c r="W185" s="90">
        <v>-1.5388013000000145E-2</v>
      </c>
      <c r="X185" s="90">
        <v>-3.136920700000001E-2</v>
      </c>
      <c r="Y185" s="90">
        <v>5.7847970999999943E-2</v>
      </c>
      <c r="Z185" s="87"/>
      <c r="AA185" s="84"/>
      <c r="AB185" s="91"/>
      <c r="AC185" s="91">
        <v>3.8128009800000084E-2</v>
      </c>
      <c r="AD185" s="91"/>
      <c r="AE185" s="91"/>
      <c r="AF185" s="87">
        <v>9.4670802244898322E-3</v>
      </c>
      <c r="AG185" s="84">
        <v>-2.9836270833333289E-2</v>
      </c>
      <c r="AH185" s="91"/>
      <c r="AI185" s="91"/>
      <c r="AJ185" s="91"/>
      <c r="AK185" s="91"/>
      <c r="AL185" s="87"/>
      <c r="AM185" s="84">
        <v>-2.6206367346938819E-2</v>
      </c>
      <c r="AN185" s="91"/>
      <c r="AO185" s="91">
        <v>8.651979605356841E-2</v>
      </c>
      <c r="AP185" s="87">
        <v>-6.6194260000000171E-2</v>
      </c>
      <c r="AQ185" s="84"/>
      <c r="AR185" s="91"/>
      <c r="AS185" s="91"/>
      <c r="AT185" s="87">
        <v>3.788914230252094E-2</v>
      </c>
      <c r="AU185" s="145">
        <v>8.6812000000000555E-3</v>
      </c>
    </row>
    <row r="186" spans="1:47" s="95" customFormat="1" ht="11.25">
      <c r="A186" s="7">
        <v>36860</v>
      </c>
      <c r="B186" s="84"/>
      <c r="C186" s="87"/>
      <c r="D186" s="84"/>
      <c r="E186" s="91"/>
      <c r="F186" s="91"/>
      <c r="G186" s="91"/>
      <c r="H186" s="91"/>
      <c r="I186" s="91"/>
      <c r="J186" s="91"/>
      <c r="K186" s="91"/>
      <c r="L186" s="187">
        <v>-0.13132543359483906</v>
      </c>
      <c r="M186" s="84"/>
      <c r="N186" s="91"/>
      <c r="O186" s="87"/>
      <c r="P186" s="84"/>
      <c r="Q186" s="90">
        <v>-0.17038246000000001</v>
      </c>
      <c r="R186" s="90">
        <v>-0.14213796000000001</v>
      </c>
      <c r="S186" s="90">
        <v>-0.15438271999999997</v>
      </c>
      <c r="T186" s="90">
        <v>-0.10533583999999985</v>
      </c>
      <c r="U186" s="90">
        <v>-0.13649738</v>
      </c>
      <c r="V186" s="90">
        <v>-0.17109907999999996</v>
      </c>
      <c r="W186" s="90">
        <v>-9.9134947000000029E-2</v>
      </c>
      <c r="X186" s="90">
        <v>-0.124646327</v>
      </c>
      <c r="Y186" s="90">
        <v>-7.5014190000001202E-3</v>
      </c>
      <c r="Z186" s="87"/>
      <c r="AA186" s="84"/>
      <c r="AB186" s="91"/>
      <c r="AC186" s="91">
        <v>-5.266378599999999E-2</v>
      </c>
      <c r="AD186" s="91"/>
      <c r="AE186" s="91"/>
      <c r="AF186" s="87">
        <v>-7.9481635020000052E-2</v>
      </c>
      <c r="AG186" s="84">
        <v>-8.4387897959183666E-2</v>
      </c>
      <c r="AH186" s="91"/>
      <c r="AI186" s="91"/>
      <c r="AJ186" s="91"/>
      <c r="AK186" s="91"/>
      <c r="AL186" s="87"/>
      <c r="AM186" s="84">
        <v>2.7498591836734754E-2</v>
      </c>
      <c r="AN186" s="91"/>
      <c r="AO186" s="91">
        <v>6.2824307788502676E-3</v>
      </c>
      <c r="AP186" s="87">
        <v>-0.18313570000000001</v>
      </c>
      <c r="AQ186" s="84"/>
      <c r="AR186" s="91"/>
      <c r="AS186" s="91"/>
      <c r="AT186" s="87">
        <v>-1.2921733647058953E-2</v>
      </c>
      <c r="AU186" s="145">
        <v>-4.883459999999995E-2</v>
      </c>
    </row>
    <row r="187" spans="1:47" s="95" customFormat="1" ht="11.25">
      <c r="A187" s="7">
        <v>36889</v>
      </c>
      <c r="B187" s="84"/>
      <c r="C187" s="87"/>
      <c r="D187" s="84"/>
      <c r="E187" s="91"/>
      <c r="F187" s="91"/>
      <c r="G187" s="91"/>
      <c r="H187" s="91"/>
      <c r="I187" s="91"/>
      <c r="J187" s="91"/>
      <c r="K187" s="91"/>
      <c r="L187" s="187">
        <v>8.9091316155024858E-2</v>
      </c>
      <c r="M187" s="84"/>
      <c r="N187" s="91"/>
      <c r="O187" s="87"/>
      <c r="P187" s="84"/>
      <c r="Q187" s="90">
        <v>2.4048539999999896E-2</v>
      </c>
      <c r="R187" s="90">
        <v>2.2632199999998992E-3</v>
      </c>
      <c r="S187" s="90">
        <v>-3.6035800000000506E-3</v>
      </c>
      <c r="T187" s="90">
        <v>4.4010939999999943E-2</v>
      </c>
      <c r="U187" s="90">
        <v>2.813832000000005E-2</v>
      </c>
      <c r="V187" s="90">
        <v>2.9900199999999932E-2</v>
      </c>
      <c r="W187" s="90">
        <v>7.041245500000004E-2</v>
      </c>
      <c r="X187" s="90">
        <v>9.6517600000067816E-5</v>
      </c>
      <c r="Y187" s="90">
        <v>7.4464050000000004E-2</v>
      </c>
      <c r="Z187" s="87"/>
      <c r="AA187" s="84"/>
      <c r="AB187" s="91"/>
      <c r="AC187" s="91">
        <v>5.9218550800000047E-2</v>
      </c>
      <c r="AD187" s="91"/>
      <c r="AE187" s="91"/>
      <c r="AF187" s="87">
        <v>7.9516806480000035E-2</v>
      </c>
      <c r="AG187" s="84">
        <v>7.200385416666677E-2</v>
      </c>
      <c r="AH187" s="91"/>
      <c r="AI187" s="91"/>
      <c r="AJ187" s="91"/>
      <c r="AK187" s="91"/>
      <c r="AL187" s="87"/>
      <c r="AM187" s="84">
        <v>3.9907854166666645E-2</v>
      </c>
      <c r="AN187" s="91"/>
      <c r="AO187" s="91">
        <v>6.0756587982177646E-2</v>
      </c>
      <c r="AP187" s="87">
        <v>-7.2496800000000361E-3</v>
      </c>
      <c r="AQ187" s="84"/>
      <c r="AR187" s="91"/>
      <c r="AS187" s="91"/>
      <c r="AT187" s="87">
        <v>6.3090948596638663E-2</v>
      </c>
      <c r="AU187" s="145">
        <v>9.3970200000000004E-2</v>
      </c>
    </row>
    <row r="188" spans="1:47" s="95" customFormat="1" ht="11.25">
      <c r="A188" s="7">
        <v>36922</v>
      </c>
      <c r="B188" s="84"/>
      <c r="C188" s="87"/>
      <c r="D188" s="84"/>
      <c r="E188" s="91"/>
      <c r="F188" s="91"/>
      <c r="G188" s="91"/>
      <c r="H188" s="91"/>
      <c r="I188" s="91"/>
      <c r="J188" s="91"/>
      <c r="K188" s="91"/>
      <c r="L188" s="187">
        <v>0.14538599668230301</v>
      </c>
      <c r="M188" s="84"/>
      <c r="N188" s="91"/>
      <c r="O188" s="87"/>
      <c r="P188" s="84"/>
      <c r="Q188" s="90">
        <v>0.34311822000000003</v>
      </c>
      <c r="R188" s="90">
        <v>0.36598792000000002</v>
      </c>
      <c r="S188" s="90">
        <v>0.38580851999999988</v>
      </c>
      <c r="T188" s="90">
        <v>0.37063822000000002</v>
      </c>
      <c r="U188" s="90">
        <v>0.41336890000000004</v>
      </c>
      <c r="V188" s="90">
        <v>0.33188525999999996</v>
      </c>
      <c r="W188" s="90">
        <v>0.36468007200000008</v>
      </c>
      <c r="X188" s="90">
        <v>0.31611547799999995</v>
      </c>
      <c r="Y188" s="90">
        <v>9.5310680000000092E-2</v>
      </c>
      <c r="Z188" s="87"/>
      <c r="AA188" s="84"/>
      <c r="AB188" s="91"/>
      <c r="AC188" s="91">
        <v>7.4223959300000031E-2</v>
      </c>
      <c r="AD188" s="91"/>
      <c r="AE188" s="91"/>
      <c r="AF188" s="87">
        <v>0.15216826718367349</v>
      </c>
      <c r="AG188" s="84">
        <v>0.11431212244897959</v>
      </c>
      <c r="AH188" s="91"/>
      <c r="AI188" s="91"/>
      <c r="AJ188" s="91"/>
      <c r="AK188" s="91"/>
      <c r="AL188" s="87"/>
      <c r="AM188" s="84">
        <v>-6.5287900000000065E-2</v>
      </c>
      <c r="AN188" s="91"/>
      <c r="AO188" s="91">
        <v>-6.7734088395771108E-3</v>
      </c>
      <c r="AP188" s="87">
        <v>2.6118387755102113E-2</v>
      </c>
      <c r="AQ188" s="84"/>
      <c r="AR188" s="91"/>
      <c r="AS188" s="91"/>
      <c r="AT188" s="87">
        <v>1.7971184605042101E-2</v>
      </c>
      <c r="AU188" s="145">
        <v>5.4089300000000007E-2</v>
      </c>
    </row>
    <row r="189" spans="1:47" s="95" customFormat="1" ht="11.25">
      <c r="A189" s="7">
        <v>36950</v>
      </c>
      <c r="B189" s="84"/>
      <c r="C189" s="87"/>
      <c r="D189" s="84"/>
      <c r="E189" s="91"/>
      <c r="F189" s="91"/>
      <c r="G189" s="91"/>
      <c r="H189" s="91"/>
      <c r="I189" s="91"/>
      <c r="J189" s="91"/>
      <c r="K189" s="91"/>
      <c r="L189" s="187">
        <v>-4.2864028480317784E-2</v>
      </c>
      <c r="M189" s="84"/>
      <c r="N189" s="91"/>
      <c r="O189" s="87"/>
      <c r="P189" s="84"/>
      <c r="Q189" s="90">
        <v>-0.24298894000000015</v>
      </c>
      <c r="R189" s="90">
        <v>-0.24746312000000004</v>
      </c>
      <c r="S189" s="90">
        <v>-0.23344700000000007</v>
      </c>
      <c r="T189" s="90">
        <v>-0.15702492000000001</v>
      </c>
      <c r="U189" s="90">
        <v>-0.19481122000000006</v>
      </c>
      <c r="V189" s="90">
        <v>-0.20844662000000003</v>
      </c>
      <c r="W189" s="90">
        <v>-0.16520563199999994</v>
      </c>
      <c r="X189" s="90">
        <v>-1.8245732999999875E-2</v>
      </c>
      <c r="Y189" s="90">
        <v>-0.17584742799999997</v>
      </c>
      <c r="Z189" s="87"/>
      <c r="AA189" s="84"/>
      <c r="AB189" s="91"/>
      <c r="AC189" s="91">
        <v>-2.211931800000011E-2</v>
      </c>
      <c r="AD189" s="91"/>
      <c r="AE189" s="91"/>
      <c r="AF189" s="94">
        <v>-6.1121993620000037E-2</v>
      </c>
      <c r="AG189" s="84">
        <v>-5.6929541666666639E-2</v>
      </c>
      <c r="AH189" s="91"/>
      <c r="AI189" s="91"/>
      <c r="AJ189" s="91"/>
      <c r="AK189" s="91"/>
      <c r="AL189" s="87"/>
      <c r="AM189" s="84">
        <v>4.3945857142857259E-2</v>
      </c>
      <c r="AN189" s="91"/>
      <c r="AO189" s="91">
        <v>-1.3734162184927179E-2</v>
      </c>
      <c r="AP189" s="87">
        <v>-0.17114204000000011</v>
      </c>
      <c r="AQ189" s="84"/>
      <c r="AR189" s="91"/>
      <c r="AS189" s="91"/>
      <c r="AT189" s="87">
        <v>1.621297327730975E-3</v>
      </c>
      <c r="AU189" s="145">
        <v>-5.9377200000000019E-2</v>
      </c>
    </row>
    <row r="190" spans="1:47" s="95" customFormat="1" ht="11.25">
      <c r="A190" s="7">
        <v>36980</v>
      </c>
      <c r="B190" s="84"/>
      <c r="C190" s="87">
        <v>-7.5621918900000029E-2</v>
      </c>
      <c r="D190" s="84">
        <v>-8.8194080886666582E-2</v>
      </c>
      <c r="E190" s="91">
        <v>-0.10543020812000004</v>
      </c>
      <c r="F190" s="91"/>
      <c r="G190" s="91">
        <v>-9.9491717615999953E-2</v>
      </c>
      <c r="H190" s="91"/>
      <c r="I190" s="91"/>
      <c r="J190" s="91">
        <v>-0.16698398828000005</v>
      </c>
      <c r="K190" s="91"/>
      <c r="L190" s="187">
        <v>-8.2227485316140325E-2</v>
      </c>
      <c r="M190" s="84">
        <v>-0.10340852065037576</v>
      </c>
      <c r="N190" s="91"/>
      <c r="O190" s="87"/>
      <c r="P190" s="84">
        <v>-5.7590130619999957E-2</v>
      </c>
      <c r="Q190" s="90">
        <v>-0.16664940000000006</v>
      </c>
      <c r="R190" s="90">
        <v>-0.12277002000000004</v>
      </c>
      <c r="S190" s="90">
        <v>-0.15259893999999996</v>
      </c>
      <c r="T190" s="90">
        <v>-0.14799448000000004</v>
      </c>
      <c r="U190" s="90">
        <v>-0.10462775999999996</v>
      </c>
      <c r="V190" s="90">
        <v>-0.17721730000000002</v>
      </c>
      <c r="W190" s="90">
        <v>-0.13168334999999998</v>
      </c>
      <c r="X190" s="90">
        <v>-0.14529076799999996</v>
      </c>
      <c r="Y190" s="90">
        <v>-8.7613801999999907E-2</v>
      </c>
      <c r="Z190" s="87"/>
      <c r="AA190" s="84">
        <v>-6.6117952319999951E-2</v>
      </c>
      <c r="AB190" s="91">
        <v>-1.7465242889393995E-2</v>
      </c>
      <c r="AC190" s="91">
        <v>-8.5466032000000025E-2</v>
      </c>
      <c r="AD190" s="91">
        <v>-4.8837490573999998E-2</v>
      </c>
      <c r="AE190" s="91">
        <v>-2.6957551079999975E-2</v>
      </c>
      <c r="AF190" s="94">
        <v>-2.3777936160000013E-2</v>
      </c>
      <c r="AG190" s="84">
        <v>-8.7719848599999928E-2</v>
      </c>
      <c r="AH190" s="91">
        <v>-6.1673043380000125E-2</v>
      </c>
      <c r="AI190" s="91">
        <v>-1.9870652296000046E-2</v>
      </c>
      <c r="AJ190" s="91">
        <v>9.365336664000079E-3</v>
      </c>
      <c r="AK190" s="91">
        <v>-9.1549631519999952E-2</v>
      </c>
      <c r="AL190" s="87">
        <v>-9.1264159999999928E-2</v>
      </c>
      <c r="AM190" s="84">
        <v>-6.9870447115384371E-3</v>
      </c>
      <c r="AN190" s="91">
        <v>-3.5482790583333368E-2</v>
      </c>
      <c r="AO190" s="91">
        <v>-2.7319341183018819E-2</v>
      </c>
      <c r="AP190" s="87">
        <v>-6.5500682714000003E-2</v>
      </c>
      <c r="AQ190" s="84">
        <v>-4.7886255391999977E-2</v>
      </c>
      <c r="AR190" s="91"/>
      <c r="AS190" s="91">
        <v>-7.0242160053999969E-2</v>
      </c>
      <c r="AT190" s="87">
        <v>-2.9373534703361348E-2</v>
      </c>
      <c r="AU190" s="145">
        <v>-7.1910799999999941E-2</v>
      </c>
    </row>
    <row r="191" spans="1:47" s="95" customFormat="1" ht="11.25">
      <c r="A191" s="7">
        <v>37011</v>
      </c>
      <c r="B191" s="84"/>
      <c r="C191" s="87">
        <v>7.1228745896171786E-2</v>
      </c>
      <c r="D191" s="84">
        <v>0.13595139875675666</v>
      </c>
      <c r="E191" s="91">
        <v>0.11640601704000009</v>
      </c>
      <c r="F191" s="91"/>
      <c r="G191" s="91">
        <v>6.0548097678171819E-2</v>
      </c>
      <c r="H191" s="91"/>
      <c r="I191" s="91"/>
      <c r="J191" s="91">
        <v>0.17215926299999995</v>
      </c>
      <c r="K191" s="91"/>
      <c r="L191" s="187">
        <v>0.13915458903993794</v>
      </c>
      <c r="M191" s="84">
        <v>0.14015378279545443</v>
      </c>
      <c r="N191" s="91"/>
      <c r="O191" s="87"/>
      <c r="P191" s="84">
        <v>0.16177474078000009</v>
      </c>
      <c r="Q191" s="90">
        <v>0.26003917999999993</v>
      </c>
      <c r="R191" s="90">
        <v>0.21919174000000008</v>
      </c>
      <c r="S191" s="90">
        <v>0.25710885999999999</v>
      </c>
      <c r="T191" s="90">
        <v>0.21744800000000009</v>
      </c>
      <c r="U191" s="90">
        <v>0.25130977999999993</v>
      </c>
      <c r="V191" s="90">
        <v>0.22690862000000012</v>
      </c>
      <c r="W191" s="90">
        <v>0.22238254299999993</v>
      </c>
      <c r="X191" s="90">
        <v>0.23564775399999993</v>
      </c>
      <c r="Y191" s="90">
        <v>9.4367528999999895E-2</v>
      </c>
      <c r="Z191" s="87"/>
      <c r="AA191" s="84">
        <v>0.10938509263999996</v>
      </c>
      <c r="AB191" s="91">
        <v>4.5630645890625043E-2</v>
      </c>
      <c r="AC191" s="91">
        <v>8.0167806697674315E-2</v>
      </c>
      <c r="AD191" s="91">
        <v>0.15458827262617181</v>
      </c>
      <c r="AE191" s="91">
        <v>0.10564612129999995</v>
      </c>
      <c r="AF191" s="94">
        <v>0.11367425877999993</v>
      </c>
      <c r="AG191" s="84">
        <v>0.11020475844000011</v>
      </c>
      <c r="AH191" s="91">
        <v>7.4107289859999925E-2</v>
      </c>
      <c r="AI191" s="91">
        <v>3.7662134070000075E-2</v>
      </c>
      <c r="AJ191" s="91">
        <v>5.151615106999996E-2</v>
      </c>
      <c r="AK191" s="91">
        <v>0.11091847063999993</v>
      </c>
      <c r="AL191" s="87">
        <v>0.10691343637999995</v>
      </c>
      <c r="AM191" s="84">
        <v>2.2191336096153869E-2</v>
      </c>
      <c r="AN191" s="91">
        <v>3.8865758640991732E-2</v>
      </c>
      <c r="AO191" s="91">
        <v>3.0558527849056549E-2</v>
      </c>
      <c r="AP191" s="87">
        <v>3.1015679011999975E-2</v>
      </c>
      <c r="AQ191" s="84">
        <v>8.564889014617183E-2</v>
      </c>
      <c r="AR191" s="91"/>
      <c r="AS191" s="91">
        <v>7.2860962502000026E-2</v>
      </c>
      <c r="AT191" s="87">
        <v>5.4831205109243664E-2</v>
      </c>
      <c r="AU191" s="145">
        <v>0.12597659999999999</v>
      </c>
    </row>
    <row r="192" spans="1:47" s="95" customFormat="1" ht="11.25">
      <c r="A192" s="7">
        <v>37042</v>
      </c>
      <c r="B192" s="84"/>
      <c r="C192" s="87">
        <v>-1.1606661999999934E-3</v>
      </c>
      <c r="D192" s="84">
        <v>-1.4150147638666621E-2</v>
      </c>
      <c r="E192" s="91">
        <v>1.3828732639999952E-2</v>
      </c>
      <c r="F192" s="91"/>
      <c r="G192" s="91">
        <v>-4.2660464339999704E-3</v>
      </c>
      <c r="H192" s="91"/>
      <c r="I192" s="91"/>
      <c r="J192" s="91">
        <v>-2.3329772291999951E-2</v>
      </c>
      <c r="K192" s="91"/>
      <c r="L192" s="187">
        <v>-2.5557552178700815E-2</v>
      </c>
      <c r="M192" s="84">
        <v>-7.9011883962406548E-3</v>
      </c>
      <c r="N192" s="91"/>
      <c r="O192" s="87"/>
      <c r="P192" s="84">
        <v>-3.7031033779999944E-2</v>
      </c>
      <c r="Q192" s="90">
        <v>-5.9853880000000026E-2</v>
      </c>
      <c r="R192" s="90">
        <v>-6.9130400000000036E-2</v>
      </c>
      <c r="S192" s="90">
        <v>-6.0491599999999979E-2</v>
      </c>
      <c r="T192" s="90">
        <v>-6.7911440000000045E-2</v>
      </c>
      <c r="U192" s="90">
        <v>-6.0141600000000017E-2</v>
      </c>
      <c r="V192" s="90">
        <v>-4.7480520000000026E-2</v>
      </c>
      <c r="W192" s="90">
        <v>-7.5932644999999965E-2</v>
      </c>
      <c r="X192" s="90">
        <v>2.0484340000000101E-2</v>
      </c>
      <c r="Y192" s="90">
        <v>-7.6833650000000087E-2</v>
      </c>
      <c r="Z192" s="87"/>
      <c r="AA192" s="84">
        <v>4.6154944400000897E-3</v>
      </c>
      <c r="AB192" s="91">
        <v>1.3038948253731419E-2</v>
      </c>
      <c r="AC192" s="91">
        <v>1.1275580900000026E-2</v>
      </c>
      <c r="AD192" s="91">
        <v>-2.5468477620000041E-2</v>
      </c>
      <c r="AE192" s="91">
        <v>1.9702663579999946E-2</v>
      </c>
      <c r="AF192" s="94">
        <v>-2.0623691740000005E-2</v>
      </c>
      <c r="AG192" s="84">
        <v>1.3171372640000012E-2</v>
      </c>
      <c r="AH192" s="91">
        <v>1.3081242820000005E-2</v>
      </c>
      <c r="AI192" s="91">
        <v>1.6901789540000101E-2</v>
      </c>
      <c r="AJ192" s="91">
        <v>1.5588628379999969E-2</v>
      </c>
      <c r="AK192" s="91">
        <v>8.983183040000009E-3</v>
      </c>
      <c r="AL192" s="87">
        <v>-3.2639569800000379E-3</v>
      </c>
      <c r="AM192" s="84">
        <v>2.1149004764705825E-2</v>
      </c>
      <c r="AN192" s="91">
        <v>3.1051120574509872E-2</v>
      </c>
      <c r="AO192" s="91">
        <v>2.1138644347169722E-2</v>
      </c>
      <c r="AP192" s="87">
        <v>1.7588996999999829E-3</v>
      </c>
      <c r="AQ192" s="84">
        <v>1.1423386321568696E-2</v>
      </c>
      <c r="AR192" s="91"/>
      <c r="AS192" s="91">
        <v>5.5026770660000501E-3</v>
      </c>
      <c r="AT192" s="87">
        <v>2.0323253676470587E-2</v>
      </c>
      <c r="AU192" s="145">
        <v>2.074189999999998E-2</v>
      </c>
    </row>
    <row r="193" spans="1:47" s="95" customFormat="1" ht="11.25">
      <c r="A193" s="7">
        <v>37071</v>
      </c>
      <c r="B193" s="84"/>
      <c r="C193" s="87">
        <v>-3.251122416200003E-2</v>
      </c>
      <c r="D193" s="84">
        <v>-1.8675697561643778E-2</v>
      </c>
      <c r="E193" s="91">
        <v>-1.8446576959999961E-2</v>
      </c>
      <c r="F193" s="91"/>
      <c r="G193" s="91">
        <v>-2.1174347200000332E-3</v>
      </c>
      <c r="H193" s="91"/>
      <c r="I193" s="91"/>
      <c r="J193" s="91">
        <v>8.6988334780000454E-3</v>
      </c>
      <c r="K193" s="91"/>
      <c r="L193" s="187">
        <v>-3.2670290470123153E-2</v>
      </c>
      <c r="M193" s="84">
        <v>5.0401405674243005E-3</v>
      </c>
      <c r="N193" s="91"/>
      <c r="O193" s="87"/>
      <c r="P193" s="84">
        <v>3.8827820780000799E-3</v>
      </c>
      <c r="Q193" s="90">
        <v>-3.6073380000000044E-2</v>
      </c>
      <c r="R193" s="90">
        <v>-1.8289360000000032E-2</v>
      </c>
      <c r="S193" s="90">
        <v>-2.2937219999999869E-2</v>
      </c>
      <c r="T193" s="90">
        <v>-3.000519999999951E-3</v>
      </c>
      <c r="U193" s="90">
        <v>-8.9523000000001351E-3</v>
      </c>
      <c r="V193" s="90">
        <v>-1.6291799999999967E-2</v>
      </c>
      <c r="W193" s="90">
        <v>-1.3275170999999863E-2</v>
      </c>
      <c r="X193" s="90">
        <v>2.9278946999999889E-2</v>
      </c>
      <c r="Y193" s="90">
        <v>-4.727413799999991E-2</v>
      </c>
      <c r="Z193" s="87"/>
      <c r="AA193" s="84">
        <v>-2.6330807962000158E-2</v>
      </c>
      <c r="AB193" s="91">
        <v>-1.0570370363636394E-2</v>
      </c>
      <c r="AC193" s="91">
        <v>-1.2618107999999961E-2</v>
      </c>
      <c r="AD193" s="91">
        <v>-1.2930404619999947E-2</v>
      </c>
      <c r="AE193" s="91">
        <v>3.0945577199998908E-3</v>
      </c>
      <c r="AF193" s="94">
        <v>-1.2746719799999751E-3</v>
      </c>
      <c r="AG193" s="84">
        <v>-1.4168807619999946E-2</v>
      </c>
      <c r="AH193" s="91">
        <v>-2.0156659399999999E-2</v>
      </c>
      <c r="AI193" s="91">
        <v>7.547638299999937E-3</v>
      </c>
      <c r="AJ193" s="91">
        <v>-2.6870633400000177E-3</v>
      </c>
      <c r="AK193" s="91">
        <v>-1.112519455999994E-2</v>
      </c>
      <c r="AL193" s="87">
        <v>9.373408579999909E-3</v>
      </c>
      <c r="AM193" s="84">
        <v>-3.6649143211538449E-2</v>
      </c>
      <c r="AN193" s="91">
        <v>-1.9367149350980384E-2</v>
      </c>
      <c r="AO193" s="91">
        <v>-6.1183765357143427E-3</v>
      </c>
      <c r="AP193" s="87">
        <v>-2.8321798999999981E-2</v>
      </c>
      <c r="AQ193" s="84">
        <v>-2.4136434720000155E-2</v>
      </c>
      <c r="AR193" s="91"/>
      <c r="AS193" s="91">
        <v>-3.0094961740000037E-2</v>
      </c>
      <c r="AT193" s="87">
        <v>2.0156529806722778E-2</v>
      </c>
      <c r="AU193" s="145">
        <v>-1.3769099999999979E-2</v>
      </c>
    </row>
    <row r="194" spans="1:47" s="95" customFormat="1" ht="11.25">
      <c r="A194" s="7">
        <v>37103</v>
      </c>
      <c r="B194" s="84"/>
      <c r="C194" s="87">
        <v>-2.6836006619999964E-2</v>
      </c>
      <c r="D194" s="84">
        <v>-4.5674455691176452E-2</v>
      </c>
      <c r="E194" s="91">
        <v>-4.795030816000001E-2</v>
      </c>
      <c r="F194" s="91"/>
      <c r="G194" s="91">
        <v>-2.5192828899999964E-2</v>
      </c>
      <c r="H194" s="91"/>
      <c r="I194" s="91"/>
      <c r="J194" s="91">
        <v>-7.0435849220000013E-2</v>
      </c>
      <c r="K194" s="91"/>
      <c r="L194" s="187">
        <v>-5.3593687415122937E-2</v>
      </c>
      <c r="M194" s="84">
        <v>-5.5991372693181773E-2</v>
      </c>
      <c r="N194" s="91"/>
      <c r="O194" s="87"/>
      <c r="P194" s="84">
        <v>-2.3026114220000005E-2</v>
      </c>
      <c r="Q194" s="90">
        <v>-6.5451460000000017E-2</v>
      </c>
      <c r="R194" s="90">
        <v>-0.10105907999999997</v>
      </c>
      <c r="S194" s="90">
        <v>-8.9494379999999984E-2</v>
      </c>
      <c r="T194" s="90">
        <v>-5.5622480000000141E-2</v>
      </c>
      <c r="U194" s="90">
        <v>-8.1382940000000015E-2</v>
      </c>
      <c r="V194" s="90">
        <v>-3.5982960000000008E-2</v>
      </c>
      <c r="W194" s="90">
        <v>-4.7698962999999872E-2</v>
      </c>
      <c r="X194" s="90">
        <v>-5.6200878000000065E-2</v>
      </c>
      <c r="Y194" s="90">
        <v>-4.5953381000000015E-2</v>
      </c>
      <c r="Z194" s="87"/>
      <c r="AA194" s="84">
        <v>-1.4630125960000018E-2</v>
      </c>
      <c r="AB194" s="91">
        <v>2.0964653088235252E-2</v>
      </c>
      <c r="AC194" s="91">
        <v>-2.646785500000004E-2</v>
      </c>
      <c r="AD194" s="91">
        <v>-2.4690542620000033E-2</v>
      </c>
      <c r="AE194" s="91">
        <v>-1.2263032080000014E-2</v>
      </c>
      <c r="AF194" s="94">
        <v>-1.6261105060000003E-2</v>
      </c>
      <c r="AG194" s="84">
        <v>-4.9563403559999997E-2</v>
      </c>
      <c r="AH194" s="91">
        <v>-2.171184967999984E-2</v>
      </c>
      <c r="AI194" s="91">
        <v>1.7714885540000003E-2</v>
      </c>
      <c r="AJ194" s="91">
        <v>1.1385114100000093E-2</v>
      </c>
      <c r="AK194" s="91">
        <v>-6.1789352359999938E-2</v>
      </c>
      <c r="AL194" s="87">
        <v>-5.5344031399999993E-2</v>
      </c>
      <c r="AM194" s="84">
        <v>-1.6813980843137233E-2</v>
      </c>
      <c r="AN194" s="91">
        <v>7.6209041176471537E-3</v>
      </c>
      <c r="AO194" s="91">
        <v>8.8656621568627969E-3</v>
      </c>
      <c r="AP194" s="87">
        <v>-2.3006109768000105E-2</v>
      </c>
      <c r="AQ194" s="84">
        <v>-3.4937978731999997E-2</v>
      </c>
      <c r="AR194" s="91"/>
      <c r="AS194" s="91">
        <v>-2.0867357399999564E-3</v>
      </c>
      <c r="AT194" s="87">
        <v>1.266536529411777E-3</v>
      </c>
      <c r="AU194" s="145">
        <v>6.6500000000000448E-3</v>
      </c>
    </row>
    <row r="195" spans="1:47" s="95" customFormat="1" ht="11.25">
      <c r="A195" s="7">
        <v>37134</v>
      </c>
      <c r="B195" s="84"/>
      <c r="C195" s="87">
        <v>-4.1674045156835926E-2</v>
      </c>
      <c r="D195" s="84">
        <v>-0.11069644286212121</v>
      </c>
      <c r="E195" s="91">
        <v>-9.2760235239999989E-2</v>
      </c>
      <c r="F195" s="91"/>
      <c r="G195" s="91">
        <v>-5.1588135000000035E-2</v>
      </c>
      <c r="H195" s="91"/>
      <c r="I195" s="91"/>
      <c r="J195" s="91">
        <v>-0.10100034527799995</v>
      </c>
      <c r="K195" s="91"/>
      <c r="L195" s="187">
        <v>-0.11176435642772187</v>
      </c>
      <c r="M195" s="84">
        <v>-9.0896684207913525E-2</v>
      </c>
      <c r="N195" s="91"/>
      <c r="O195" s="87"/>
      <c r="P195" s="84">
        <v>-0.13018950140000007</v>
      </c>
      <c r="Q195" s="90">
        <v>-0.14487094</v>
      </c>
      <c r="R195" s="90">
        <v>-0.15763455999999987</v>
      </c>
      <c r="S195" s="90">
        <v>-0.15587554000000003</v>
      </c>
      <c r="T195" s="90">
        <v>-0.16440823999999998</v>
      </c>
      <c r="U195" s="90">
        <v>-0.16397072000000001</v>
      </c>
      <c r="V195" s="90">
        <v>-0.13577806000000003</v>
      </c>
      <c r="W195" s="90">
        <v>-0.140063049</v>
      </c>
      <c r="X195" s="90">
        <v>-0.15310023000000006</v>
      </c>
      <c r="Y195" s="90">
        <v>-5.4407905999999895E-2</v>
      </c>
      <c r="Z195" s="87"/>
      <c r="AA195" s="84">
        <v>-8.0587170039999934E-2</v>
      </c>
      <c r="AB195" s="91">
        <v>-2.825588763076925E-2</v>
      </c>
      <c r="AC195" s="91">
        <v>-6.5324158000000021E-2</v>
      </c>
      <c r="AD195" s="91">
        <v>-8.5930816599999904E-2</v>
      </c>
      <c r="AE195" s="91">
        <v>-4.9073698980000025E-2</v>
      </c>
      <c r="AF195" s="94">
        <v>-6.9681026799999879E-2</v>
      </c>
      <c r="AG195" s="84">
        <v>-9.9192341199999978E-2</v>
      </c>
      <c r="AH195" s="91">
        <v>-6.6526731439999987E-2</v>
      </c>
      <c r="AI195" s="91">
        <v>-2.9381175641999935E-2</v>
      </c>
      <c r="AJ195" s="91">
        <v>-3.3537049701999999E-2</v>
      </c>
      <c r="AK195" s="91">
        <v>-0.10692526300000005</v>
      </c>
      <c r="AL195" s="87">
        <v>-9.2815620039999991E-2</v>
      </c>
      <c r="AM195" s="84">
        <v>1.9617769076923031E-2</v>
      </c>
      <c r="AN195" s="91">
        <v>-3.1100697332653082E-2</v>
      </c>
      <c r="AO195" s="91">
        <v>-2.4919549407889208E-2</v>
      </c>
      <c r="AP195" s="87">
        <v>-4.5760167259999984E-2</v>
      </c>
      <c r="AQ195" s="84">
        <v>-5.3564242607812562E-2</v>
      </c>
      <c r="AR195" s="91"/>
      <c r="AS195" s="91">
        <v>-7.3439292348000063E-2</v>
      </c>
      <c r="AT195" s="87">
        <v>-2.6941386922689103E-2</v>
      </c>
      <c r="AU195" s="145">
        <v>-4.3346200000000001E-2</v>
      </c>
    </row>
    <row r="196" spans="1:47" s="95" customFormat="1" ht="11.25">
      <c r="A196" s="7">
        <v>37162</v>
      </c>
      <c r="B196" s="84"/>
      <c r="C196" s="87">
        <v>-0.15298512735999992</v>
      </c>
      <c r="D196" s="84">
        <v>-0.20976348165714287</v>
      </c>
      <c r="E196" s="91">
        <v>-0.21444807844000013</v>
      </c>
      <c r="F196" s="91"/>
      <c r="G196" s="91">
        <v>-8.6906530099999935E-2</v>
      </c>
      <c r="H196" s="91"/>
      <c r="I196" s="91"/>
      <c r="J196" s="91">
        <v>-0.17504106899999983</v>
      </c>
      <c r="K196" s="91"/>
      <c r="L196" s="187">
        <v>-0.23660569707552503</v>
      </c>
      <c r="M196" s="84">
        <v>-0.20117431969930077</v>
      </c>
      <c r="N196" s="91"/>
      <c r="O196" s="87"/>
      <c r="P196" s="84">
        <v>-0.25437933699999982</v>
      </c>
      <c r="Q196" s="90">
        <v>-0.26323205999999999</v>
      </c>
      <c r="R196" s="90">
        <v>-0.25685089999999999</v>
      </c>
      <c r="S196" s="90">
        <v>-0.27358396000000007</v>
      </c>
      <c r="T196" s="90">
        <v>-0.28108403999999998</v>
      </c>
      <c r="U196" s="90">
        <v>-0.26573143999999993</v>
      </c>
      <c r="V196" s="90">
        <v>-0.26237712000000002</v>
      </c>
      <c r="W196" s="90">
        <v>-0.26465235900000006</v>
      </c>
      <c r="X196" s="90">
        <v>-0.27052052399999993</v>
      </c>
      <c r="Y196" s="90">
        <v>-0.137568091</v>
      </c>
      <c r="Z196" s="87"/>
      <c r="AA196" s="84">
        <v>-0.20177962103999991</v>
      </c>
      <c r="AB196" s="91">
        <v>-8.1469407531249982E-2</v>
      </c>
      <c r="AC196" s="91">
        <v>-0.13250793745849054</v>
      </c>
      <c r="AD196" s="91">
        <v>-0.24046059559999988</v>
      </c>
      <c r="AE196" s="91">
        <v>-0.17982266918000001</v>
      </c>
      <c r="AF196" s="94">
        <v>-0.25387812844000002</v>
      </c>
      <c r="AG196" s="84">
        <v>-0.20102096223999999</v>
      </c>
      <c r="AH196" s="91">
        <v>-0.10884575289999987</v>
      </c>
      <c r="AI196" s="91">
        <v>-0.11163568769999999</v>
      </c>
      <c r="AJ196" s="91">
        <v>-0.10979503313999994</v>
      </c>
      <c r="AK196" s="91">
        <v>-0.21649359883999997</v>
      </c>
      <c r="AL196" s="87">
        <v>-0.22190259083999997</v>
      </c>
      <c r="AM196" s="84">
        <v>-5.259675943636366E-2</v>
      </c>
      <c r="AN196" s="91">
        <v>-6.8868687735849088E-2</v>
      </c>
      <c r="AO196" s="91">
        <v>-2.5228709491228019E-2</v>
      </c>
      <c r="AP196" s="87">
        <v>-4.8532497139999964E-2</v>
      </c>
      <c r="AQ196" s="84">
        <v>-0.13961041092000004</v>
      </c>
      <c r="AR196" s="91"/>
      <c r="AS196" s="91">
        <v>-6.3697345320000043E-2</v>
      </c>
      <c r="AT196" s="87">
        <v>-7.3603034517647048E-2</v>
      </c>
      <c r="AU196" s="145">
        <v>-0.12953320000000001</v>
      </c>
    </row>
    <row r="197" spans="1:47" s="95" customFormat="1" ht="11.25">
      <c r="A197" s="7">
        <v>37195</v>
      </c>
      <c r="B197" s="84"/>
      <c r="C197" s="87">
        <v>3.0695986040000012E-2</v>
      </c>
      <c r="D197" s="84">
        <v>0.12688744316666667</v>
      </c>
      <c r="E197" s="91">
        <v>9.1424673319999927E-2</v>
      </c>
      <c r="F197" s="91"/>
      <c r="G197" s="91">
        <v>1.6058858100000073E-2</v>
      </c>
      <c r="H197" s="91"/>
      <c r="I197" s="91"/>
      <c r="J197" s="91">
        <v>8.4801805339999925E-2</v>
      </c>
      <c r="K197" s="91"/>
      <c r="L197" s="187">
        <v>0.10847564121087294</v>
      </c>
      <c r="M197" s="84">
        <v>0.12606200647586197</v>
      </c>
      <c r="N197" s="91"/>
      <c r="O197" s="87"/>
      <c r="P197" s="84">
        <v>0.19483980999999995</v>
      </c>
      <c r="Q197" s="90">
        <v>0.14740011999999991</v>
      </c>
      <c r="R197" s="90">
        <v>0.19588173999999992</v>
      </c>
      <c r="S197" s="90">
        <v>0.18483212000000004</v>
      </c>
      <c r="T197" s="90">
        <v>0.18295701999999991</v>
      </c>
      <c r="U197" s="90">
        <v>0.1995225599999999</v>
      </c>
      <c r="V197" s="90">
        <v>0.17104490000000006</v>
      </c>
      <c r="W197" s="90">
        <v>0.19967769700000004</v>
      </c>
      <c r="X197" s="90">
        <v>0.22217055600000002</v>
      </c>
      <c r="Y197" s="90">
        <v>1.8507937999999946E-2</v>
      </c>
      <c r="Z197" s="87"/>
      <c r="AA197" s="84">
        <v>0.1035278235999999</v>
      </c>
      <c r="AB197" s="91">
        <v>-1.8802447057692295E-2</v>
      </c>
      <c r="AC197" s="91">
        <v>4.2938997083332708E-3</v>
      </c>
      <c r="AD197" s="91">
        <v>0.13615732656000001</v>
      </c>
      <c r="AE197" s="91">
        <v>8.6600867380000057E-2</v>
      </c>
      <c r="AF197" s="94">
        <v>8.2399696259999988E-2</v>
      </c>
      <c r="AG197" s="84">
        <v>9.8926317759999938E-2</v>
      </c>
      <c r="AH197" s="91">
        <v>1.1128334799999973E-2</v>
      </c>
      <c r="AI197" s="91">
        <v>3.1501707799999057E-3</v>
      </c>
      <c r="AJ197" s="91">
        <v>1.8388285979999974E-2</v>
      </c>
      <c r="AK197" s="91">
        <v>0.12550589692000003</v>
      </c>
      <c r="AL197" s="87">
        <v>0.1228552891600001</v>
      </c>
      <c r="AM197" s="84">
        <v>8.9112572549021607E-4</v>
      </c>
      <c r="AN197" s="91">
        <v>1.1017582442307772E-2</v>
      </c>
      <c r="AO197" s="91">
        <v>-3.3589415192307737E-3</v>
      </c>
      <c r="AP197" s="87">
        <v>-5.7367518979591914E-3</v>
      </c>
      <c r="AQ197" s="84">
        <v>4.763119847999997E-2</v>
      </c>
      <c r="AR197" s="91"/>
      <c r="AS197" s="91">
        <v>1.1983647140000109E-2</v>
      </c>
      <c r="AT197" s="87">
        <v>2.8942343117646097E-3</v>
      </c>
      <c r="AU197" s="145">
        <v>6.913579999999997E-2</v>
      </c>
    </row>
    <row r="198" spans="1:47" s="95" customFormat="1" ht="11.25">
      <c r="A198" s="7">
        <v>37225</v>
      </c>
      <c r="B198" s="84"/>
      <c r="C198" s="87">
        <v>9.6465118183673537E-2</v>
      </c>
      <c r="D198" s="84">
        <v>0.16273636466666663</v>
      </c>
      <c r="E198" s="91">
        <v>0.18899094319999987</v>
      </c>
      <c r="F198" s="91"/>
      <c r="G198" s="91">
        <v>7.0040587620000094E-2</v>
      </c>
      <c r="H198" s="91"/>
      <c r="I198" s="91"/>
      <c r="J198" s="91">
        <v>8.6789862200000067E-2</v>
      </c>
      <c r="K198" s="91"/>
      <c r="L198" s="187">
        <v>0.20641561554537802</v>
      </c>
      <c r="M198" s="84">
        <v>0.16633772161538474</v>
      </c>
      <c r="N198" s="91"/>
      <c r="O198" s="87"/>
      <c r="P198" s="84">
        <v>0.21214414340000021</v>
      </c>
      <c r="Q198" s="90">
        <v>0.20499212</v>
      </c>
      <c r="R198" s="90">
        <v>0.20331870000000007</v>
      </c>
      <c r="S198" s="90">
        <v>0.21912445999999997</v>
      </c>
      <c r="T198" s="90">
        <v>0.23175423999999989</v>
      </c>
      <c r="U198" s="90">
        <v>0.21975189999999989</v>
      </c>
      <c r="V198" s="90">
        <v>0.21774699999999991</v>
      </c>
      <c r="W198" s="90">
        <v>0.21936585600000003</v>
      </c>
      <c r="X198" s="90">
        <v>0.12113819200000009</v>
      </c>
      <c r="Y198" s="90">
        <v>0.21188366900000011</v>
      </c>
      <c r="Z198" s="87"/>
      <c r="AA198" s="84">
        <v>0.1583237581200001</v>
      </c>
      <c r="AB198" s="91">
        <v>6.4707837062500051E-2</v>
      </c>
      <c r="AC198" s="91">
        <v>0.10240854337349403</v>
      </c>
      <c r="AD198" s="91">
        <v>0.20356661739999993</v>
      </c>
      <c r="AE198" s="91">
        <v>0.11798618622000001</v>
      </c>
      <c r="AF198" s="94">
        <v>0.17667222760000012</v>
      </c>
      <c r="AG198" s="84">
        <v>0.1843313769199999</v>
      </c>
      <c r="AH198" s="91">
        <v>0.1311895569999999</v>
      </c>
      <c r="AI198" s="91">
        <v>7.7759482799999891E-2</v>
      </c>
      <c r="AJ198" s="91">
        <v>9.8994132000000068E-2</v>
      </c>
      <c r="AK198" s="91">
        <v>0.18466273871999994</v>
      </c>
      <c r="AL198" s="87">
        <v>0.17289541572</v>
      </c>
      <c r="AM198" s="84">
        <v>1.5640149568627359E-2</v>
      </c>
      <c r="AN198" s="91">
        <v>8.0455460500000076E-2</v>
      </c>
      <c r="AO198" s="91">
        <v>3.2068129759259323E-2</v>
      </c>
      <c r="AP198" s="87">
        <v>4.9628365740000069E-2</v>
      </c>
      <c r="AQ198" s="84">
        <v>0.11303891038000002</v>
      </c>
      <c r="AR198" s="91"/>
      <c r="AS198" s="91">
        <v>7.4665068220000075E-2</v>
      </c>
      <c r="AT198" s="87">
        <v>8.1174029633333422E-2</v>
      </c>
      <c r="AU198" s="145">
        <v>0.11958479999999994</v>
      </c>
    </row>
    <row r="199" spans="1:47" s="95" customFormat="1" ht="11.25">
      <c r="A199" s="7">
        <v>37256</v>
      </c>
      <c r="B199" s="84"/>
      <c r="C199" s="87">
        <v>2.5509063608562421E-2</v>
      </c>
      <c r="D199" s="84">
        <v>2.2565076391780847E-2</v>
      </c>
      <c r="E199" s="91">
        <v>1.0576793640000082E-2</v>
      </c>
      <c r="F199" s="91"/>
      <c r="G199" s="91">
        <v>1.540565643800007E-2</v>
      </c>
      <c r="H199" s="91"/>
      <c r="I199" s="91"/>
      <c r="J199" s="91">
        <v>1.4799238659999991E-2</v>
      </c>
      <c r="K199" s="91"/>
      <c r="L199" s="187">
        <v>-8.6091796557108413E-4</v>
      </c>
      <c r="M199" s="84">
        <v>2.2273590640689678E-2</v>
      </c>
      <c r="N199" s="91"/>
      <c r="O199" s="87"/>
      <c r="P199" s="84">
        <v>-6.6044650000000038E-3</v>
      </c>
      <c r="Q199" s="90">
        <v>3.1247940000000085E-2</v>
      </c>
      <c r="R199" s="90">
        <v>1.6557120000000092E-2</v>
      </c>
      <c r="S199" s="90">
        <v>2.0071079999999908E-2</v>
      </c>
      <c r="T199" s="90">
        <v>1.3663860000000083E-2</v>
      </c>
      <c r="U199" s="90">
        <v>3.0944139999999898E-2</v>
      </c>
      <c r="V199" s="90">
        <v>3.3016259999999908E-2</v>
      </c>
      <c r="W199" s="90">
        <v>9.6457969999999005E-3</v>
      </c>
      <c r="X199" s="90">
        <v>5.2271978999999913E-2</v>
      </c>
      <c r="Y199" s="90">
        <v>-9.3773729999999667E-3</v>
      </c>
      <c r="Z199" s="87"/>
      <c r="AA199" s="84">
        <v>3.9600918980000621E-3</v>
      </c>
      <c r="AB199" s="91">
        <v>2.8754914059090808E-2</v>
      </c>
      <c r="AC199" s="91">
        <v>3.6557220119855183E-2</v>
      </c>
      <c r="AD199" s="91">
        <v>1.4632045990000009E-2</v>
      </c>
      <c r="AE199" s="91">
        <v>1.1612312960000093E-2</v>
      </c>
      <c r="AF199" s="94">
        <v>3.5435135331999934E-2</v>
      </c>
      <c r="AG199" s="84">
        <v>4.8842277800000833E-3</v>
      </c>
      <c r="AH199" s="91">
        <v>3.3551377238000057E-2</v>
      </c>
      <c r="AI199" s="91">
        <v>3.2590546560000044E-2</v>
      </c>
      <c r="AJ199" s="91">
        <v>2.7726884720000067E-2</v>
      </c>
      <c r="AK199" s="91">
        <v>8.1916765200000796E-3</v>
      </c>
      <c r="AL199" s="87">
        <v>1.2759128119999907E-2</v>
      </c>
      <c r="AM199" s="84">
        <v>2.8259631432075549E-2</v>
      </c>
      <c r="AN199" s="91">
        <v>2.1149041339999952E-2</v>
      </c>
      <c r="AO199" s="91">
        <v>2.3314187363636441E-2</v>
      </c>
      <c r="AP199" s="87">
        <v>1.8883231760000063E-2</v>
      </c>
      <c r="AQ199" s="84">
        <v>3.9994115280000075E-2</v>
      </c>
      <c r="AR199" s="91"/>
      <c r="AS199" s="91">
        <v>-9.1060634020000419E-3</v>
      </c>
      <c r="AT199" s="87">
        <v>3.6822902994166684E-2</v>
      </c>
      <c r="AU199" s="145">
        <v>2.4762000000000395E-3</v>
      </c>
    </row>
    <row r="200" spans="1:47" s="95" customFormat="1" ht="11.25">
      <c r="A200" s="7">
        <v>37287</v>
      </c>
      <c r="B200" s="84"/>
      <c r="C200" s="87">
        <v>-1.2562441940000113E-2</v>
      </c>
      <c r="D200" s="84">
        <v>-9.0939220757575434E-3</v>
      </c>
      <c r="E200" s="91">
        <v>-3.8469043440000128E-2</v>
      </c>
      <c r="F200" s="91"/>
      <c r="G200" s="91">
        <v>-1.572977955999999E-2</v>
      </c>
      <c r="H200" s="91"/>
      <c r="I200" s="91"/>
      <c r="J200" s="91">
        <v>-2.310718994000005E-2</v>
      </c>
      <c r="K200" s="91"/>
      <c r="L200" s="187">
        <v>-0.10712082008520696</v>
      </c>
      <c r="M200" s="84">
        <v>-3.3565430380952277E-2</v>
      </c>
      <c r="N200" s="91"/>
      <c r="O200" s="87"/>
      <c r="P200" s="84">
        <v>-2.538435798000005E-2</v>
      </c>
      <c r="Q200" s="90">
        <v>-6.2851160000000017E-2</v>
      </c>
      <c r="R200" s="90">
        <v>-3.821491999999993E-2</v>
      </c>
      <c r="S200" s="90">
        <v>-5.542159999999996E-2</v>
      </c>
      <c r="T200" s="90">
        <v>-4.321424000000007E-2</v>
      </c>
      <c r="U200" s="90">
        <v>-5.8039439999999942E-2</v>
      </c>
      <c r="V200" s="90">
        <v>-4.6380500000000047E-2</v>
      </c>
      <c r="W200" s="90">
        <v>-4.9685455999999961E-2</v>
      </c>
      <c r="X200" s="90">
        <v>-2.3822847000000147E-2</v>
      </c>
      <c r="Y200" s="90">
        <v>-3.0427885999999904E-2</v>
      </c>
      <c r="Z200" s="87"/>
      <c r="AA200" s="84">
        <v>-1.4525244859999953E-2</v>
      </c>
      <c r="AB200" s="91">
        <v>-9.2524858852458536E-3</v>
      </c>
      <c r="AC200" s="91">
        <v>-8.7364389999999847E-3</v>
      </c>
      <c r="AD200" s="91">
        <v>-1.4874999939999967E-2</v>
      </c>
      <c r="AE200" s="91">
        <v>-2.1651817680000018E-2</v>
      </c>
      <c r="AF200" s="94">
        <v>-4.5086204285714748E-3</v>
      </c>
      <c r="AG200" s="84">
        <v>-3.2963113240000008E-2</v>
      </c>
      <c r="AH200" s="91">
        <v>-3.4559825099999997E-2</v>
      </c>
      <c r="AI200" s="91">
        <v>-9.6118334600000521E-3</v>
      </c>
      <c r="AJ200" s="91">
        <v>4.3418081999990754E-4</v>
      </c>
      <c r="AK200" s="91">
        <v>-4.0388022240000154E-2</v>
      </c>
      <c r="AL200" s="87">
        <v>-2.9482970839999956E-2</v>
      </c>
      <c r="AM200" s="84">
        <v>-9.3265656296296351E-3</v>
      </c>
      <c r="AN200" s="91">
        <v>1.1242452666666569E-2</v>
      </c>
      <c r="AO200" s="91">
        <v>-5.8620779375000431E-3</v>
      </c>
      <c r="AP200" s="87">
        <v>-6.3128145599999907E-3</v>
      </c>
      <c r="AQ200" s="84">
        <v>1.2526883500000086E-2</v>
      </c>
      <c r="AR200" s="91"/>
      <c r="AS200" s="91">
        <v>-1.2808176539999994E-2</v>
      </c>
      <c r="AT200" s="87">
        <v>-7.5113406666682536E-4</v>
      </c>
      <c r="AU200" s="145">
        <v>-5.2807900000000019E-2</v>
      </c>
    </row>
    <row r="201" spans="1:47" s="95" customFormat="1" ht="11.25">
      <c r="A201" s="7">
        <v>37315</v>
      </c>
      <c r="B201" s="84"/>
      <c r="C201" s="87">
        <v>1.1611273500000019E-2</v>
      </c>
      <c r="D201" s="84">
        <v>-8.809130527142861E-2</v>
      </c>
      <c r="E201" s="91">
        <v>-0.11368344019999999</v>
      </c>
      <c r="F201" s="91"/>
      <c r="G201" s="91">
        <v>-6.4195582799999595E-3</v>
      </c>
      <c r="H201" s="91"/>
      <c r="I201" s="91"/>
      <c r="J201" s="91">
        <v>-7.4111005560000054E-2</v>
      </c>
      <c r="K201" s="91"/>
      <c r="L201" s="187">
        <v>-0.14496235445925998</v>
      </c>
      <c r="M201" s="84">
        <v>-8.231790008082196E-2</v>
      </c>
      <c r="N201" s="91"/>
      <c r="O201" s="87"/>
      <c r="P201" s="84">
        <v>-0.18644172345999999</v>
      </c>
      <c r="Q201" s="90">
        <v>-7.4271379999999998E-2</v>
      </c>
      <c r="R201" s="90">
        <v>-0.11030596000000004</v>
      </c>
      <c r="S201" s="90">
        <v>-0.13955951999999994</v>
      </c>
      <c r="T201" s="90">
        <v>-0.18619664000000002</v>
      </c>
      <c r="U201" s="90">
        <v>-0.15629616000000002</v>
      </c>
      <c r="V201" s="90">
        <v>-5.0062360000000083E-2</v>
      </c>
      <c r="W201" s="90">
        <v>-0.18385245900000002</v>
      </c>
      <c r="X201" s="90">
        <v>-0.14096578000000004</v>
      </c>
      <c r="Y201" s="90">
        <v>-8.7239375000000008E-2</v>
      </c>
      <c r="Z201" s="87"/>
      <c r="AA201" s="84">
        <v>-8.9425136199999922E-2</v>
      </c>
      <c r="AB201" s="91">
        <v>7.6906685328124169E-3</v>
      </c>
      <c r="AC201" s="91">
        <v>-9.004992000000045E-3</v>
      </c>
      <c r="AD201" s="91">
        <v>-1.3444656195999993E-2</v>
      </c>
      <c r="AE201" s="91">
        <v>-3.7139830400000129E-2</v>
      </c>
      <c r="AF201" s="94">
        <v>-1.8399014720000162E-2</v>
      </c>
      <c r="AG201" s="84">
        <v>-0.11387006</v>
      </c>
      <c r="AH201" s="91">
        <v>-6.5068691253999944E-2</v>
      </c>
      <c r="AI201" s="91">
        <v>7.8811420200008975E-4</v>
      </c>
      <c r="AJ201" s="91">
        <v>1.9979721559999941E-2</v>
      </c>
      <c r="AK201" s="91">
        <v>-0.15291968639999987</v>
      </c>
      <c r="AL201" s="87">
        <v>-0.12857684639999989</v>
      </c>
      <c r="AM201" s="84">
        <v>7.1328586620000856E-3</v>
      </c>
      <c r="AN201" s="91">
        <v>6.9287743396229118E-4</v>
      </c>
      <c r="AO201" s="91">
        <v>8.6754290348485252E-3</v>
      </c>
      <c r="AP201" s="87">
        <v>5.550228279999958E-3</v>
      </c>
      <c r="AQ201" s="84">
        <v>7.3753430000000897E-4</v>
      </c>
      <c r="AR201" s="91"/>
      <c r="AS201" s="91">
        <v>-1.6154607040000046E-2</v>
      </c>
      <c r="AT201" s="87">
        <v>-5.3447684824998731E-3</v>
      </c>
      <c r="AU201" s="145">
        <v>-1.4189400000000019E-2</v>
      </c>
    </row>
    <row r="202" spans="1:47" s="95" customFormat="1" ht="11.25">
      <c r="A202" s="7">
        <v>37343</v>
      </c>
      <c r="B202" s="84"/>
      <c r="C202" s="87">
        <v>4.4714617899999975E-2</v>
      </c>
      <c r="D202" s="84">
        <v>9.7176822384848371E-2</v>
      </c>
      <c r="E202" s="91">
        <v>0.11057612259999994</v>
      </c>
      <c r="F202" s="91"/>
      <c r="G202" s="91">
        <v>1.3934497779999999E-2</v>
      </c>
      <c r="H202" s="91"/>
      <c r="I202" s="91"/>
      <c r="J202" s="91">
        <v>4.4788037300000028E-2</v>
      </c>
      <c r="K202" s="91"/>
      <c r="L202" s="187">
        <v>0.17194873063992189</v>
      </c>
      <c r="M202" s="84">
        <v>9.3309334493877572E-2</v>
      </c>
      <c r="N202" s="91"/>
      <c r="O202" s="87"/>
      <c r="P202" s="84">
        <v>0.14124617814000007</v>
      </c>
      <c r="Q202" s="90">
        <v>0.16669076000000005</v>
      </c>
      <c r="R202" s="90">
        <v>0.16840039999999989</v>
      </c>
      <c r="S202" s="90">
        <v>0.17424185999999997</v>
      </c>
      <c r="T202" s="90">
        <v>0.16234806000000002</v>
      </c>
      <c r="U202" s="90">
        <v>0.17922726</v>
      </c>
      <c r="V202" s="90">
        <v>0.1572902199999997</v>
      </c>
      <c r="W202" s="90">
        <v>0.15254667</v>
      </c>
      <c r="X202" s="90">
        <v>0.15018058499999998</v>
      </c>
      <c r="Y202" s="90">
        <v>7.2817536000000072E-2</v>
      </c>
      <c r="Z202" s="87"/>
      <c r="AA202" s="84">
        <v>0.10815971759999998</v>
      </c>
      <c r="AB202" s="91">
        <v>5.8580444459999992E-2</v>
      </c>
      <c r="AC202" s="91">
        <v>8.6660643000000093E-2</v>
      </c>
      <c r="AD202" s="91">
        <v>0.14245807660000009</v>
      </c>
      <c r="AE202" s="91">
        <v>0.11446328300000008</v>
      </c>
      <c r="AF202" s="94">
        <v>0.10549847694000003</v>
      </c>
      <c r="AG202" s="84">
        <v>0.1114816113999999</v>
      </c>
      <c r="AH202" s="91">
        <v>6.4277372040000058E-2</v>
      </c>
      <c r="AI202" s="91">
        <v>8.3980979092000085E-2</v>
      </c>
      <c r="AJ202" s="91">
        <v>7.1473024631999893E-2</v>
      </c>
      <c r="AK202" s="91">
        <v>0.12792647779999999</v>
      </c>
      <c r="AL202" s="87">
        <v>0.12463082180000007</v>
      </c>
      <c r="AM202" s="84">
        <v>8.5355260999999905E-2</v>
      </c>
      <c r="AN202" s="91">
        <v>4.2393056586956579E-2</v>
      </c>
      <c r="AO202" s="91">
        <v>4.4662236701694891E-2</v>
      </c>
      <c r="AP202" s="87">
        <v>3.0201469439999906E-2</v>
      </c>
      <c r="AQ202" s="84">
        <v>5.577295069999999E-2</v>
      </c>
      <c r="AR202" s="91"/>
      <c r="AS202" s="91">
        <v>3.0142827588000021E-2</v>
      </c>
      <c r="AT202" s="87">
        <v>4.9854349304999879E-2</v>
      </c>
      <c r="AU202" s="145">
        <v>9.4466699999999904E-2</v>
      </c>
    </row>
    <row r="203" spans="1:47" s="95" customFormat="1" ht="11.25">
      <c r="A203" s="7">
        <v>37376</v>
      </c>
      <c r="B203" s="84"/>
      <c r="C203" s="87">
        <v>-3.0603000619999987E-2</v>
      </c>
      <c r="D203" s="84">
        <v>-9.1115339115942051E-2</v>
      </c>
      <c r="E203" s="91">
        <v>-8.6493990819999977E-2</v>
      </c>
      <c r="F203" s="91"/>
      <c r="G203" s="91">
        <v>-3.569001463999999E-2</v>
      </c>
      <c r="H203" s="91"/>
      <c r="I203" s="91"/>
      <c r="J203" s="91">
        <v>-8.9785740619999888E-2</v>
      </c>
      <c r="K203" s="91"/>
      <c r="L203" s="187">
        <v>-0.10688871793257804</v>
      </c>
      <c r="M203" s="84">
        <v>-7.8305024250000077E-2</v>
      </c>
      <c r="N203" s="91"/>
      <c r="O203" s="87"/>
      <c r="P203" s="84">
        <v>-0.13267431508000016</v>
      </c>
      <c r="Q203" s="90">
        <v>-0.14301072000000004</v>
      </c>
      <c r="R203" s="90">
        <v>-0.12903006000000006</v>
      </c>
      <c r="S203" s="90">
        <v>-0.1545668200000001</v>
      </c>
      <c r="T203" s="90">
        <v>-0.12572945999999996</v>
      </c>
      <c r="U203" s="90">
        <v>-0.14820261999999995</v>
      </c>
      <c r="V203" s="90">
        <v>-0.13546588000000004</v>
      </c>
      <c r="W203" s="90">
        <v>-0.12388736899999997</v>
      </c>
      <c r="X203" s="90">
        <v>-0.10424497399999999</v>
      </c>
      <c r="Y203" s="90">
        <v>-0.11772834600000004</v>
      </c>
      <c r="Z203" s="87"/>
      <c r="AA203" s="84">
        <v>-0.11320493132000009</v>
      </c>
      <c r="AB203" s="91">
        <v>-3.1007173760000062E-2</v>
      </c>
      <c r="AC203" s="91">
        <v>-4.0740718000000009E-2</v>
      </c>
      <c r="AD203" s="91">
        <v>-7.2155325280000016E-2</v>
      </c>
      <c r="AE203" s="91">
        <v>-4.5171592019999984E-2</v>
      </c>
      <c r="AF203" s="94">
        <v>-4.2154420897999922E-2</v>
      </c>
      <c r="AG203" s="84">
        <v>-9.5790957319999981E-2</v>
      </c>
      <c r="AH203" s="91">
        <v>-4.5942606959999965E-2</v>
      </c>
      <c r="AI203" s="91">
        <v>-7.1727209799998803E-4</v>
      </c>
      <c r="AJ203" s="91">
        <v>-3.6371657799999513E-3</v>
      </c>
      <c r="AK203" s="91">
        <v>-0.12424639250000002</v>
      </c>
      <c r="AL203" s="87">
        <v>-0.13017389521999989</v>
      </c>
      <c r="AM203" s="84">
        <v>1.2926697948000054E-2</v>
      </c>
      <c r="AN203" s="91">
        <v>-1.4688783702127672E-2</v>
      </c>
      <c r="AO203" s="91">
        <v>1.3551523437500546E-3</v>
      </c>
      <c r="AP203" s="87">
        <v>-1.7967994117646935E-3</v>
      </c>
      <c r="AQ203" s="84">
        <v>1.5660828539999949E-2</v>
      </c>
      <c r="AR203" s="91"/>
      <c r="AS203" s="91">
        <v>-7.8019766597500095E-2</v>
      </c>
      <c r="AT203" s="87">
        <v>8.0856807033333755E-3</v>
      </c>
      <c r="AU203" s="145">
        <v>-3.9302999999999977E-2</v>
      </c>
    </row>
    <row r="204" spans="1:47" s="95" customFormat="1" ht="11.25">
      <c r="A204" s="7">
        <v>37407</v>
      </c>
      <c r="B204" s="84"/>
      <c r="C204" s="87">
        <v>-3.1902745199996474E-4</v>
      </c>
      <c r="D204" s="84">
        <v>-4.0757513054999972E-2</v>
      </c>
      <c r="E204" s="91">
        <v>-8.367541993000005E-2</v>
      </c>
      <c r="F204" s="91"/>
      <c r="G204" s="91">
        <v>-1.9676878764000039E-2</v>
      </c>
      <c r="H204" s="91"/>
      <c r="I204" s="91"/>
      <c r="J204" s="91">
        <v>-4.8968387558000037E-2</v>
      </c>
      <c r="K204" s="91"/>
      <c r="L204" s="187">
        <v>-0.11990689668899901</v>
      </c>
      <c r="M204" s="84">
        <v>-5.2532844277551005E-2</v>
      </c>
      <c r="N204" s="91"/>
      <c r="O204" s="87"/>
      <c r="P204" s="84">
        <v>-9.959274380000005E-2</v>
      </c>
      <c r="Q204" s="90">
        <v>-6.185890000000005E-2</v>
      </c>
      <c r="R204" s="90">
        <v>-8.9521280000000036E-2</v>
      </c>
      <c r="S204" s="90">
        <v>-8.4891099999999886E-2</v>
      </c>
      <c r="T204" s="90">
        <v>-0.10338406</v>
      </c>
      <c r="U204" s="90">
        <v>-8.7812259999999975E-2</v>
      </c>
      <c r="V204" s="90">
        <v>-6.1749120000000102E-2</v>
      </c>
      <c r="W204" s="90">
        <v>-9.9985503999999947E-2</v>
      </c>
      <c r="X204" s="90">
        <v>-8.8944754999999986E-2</v>
      </c>
      <c r="Y204" s="90">
        <v>-3.8778659999999965E-2</v>
      </c>
      <c r="Z204" s="87"/>
      <c r="AA204" s="84">
        <v>-5.4152428529999908E-2</v>
      </c>
      <c r="AB204" s="91">
        <v>1.96562340619999E-2</v>
      </c>
      <c r="AC204" s="91">
        <v>-4.0800446973333293E-2</v>
      </c>
      <c r="AD204" s="91">
        <v>-2.3658147539999952E-2</v>
      </c>
      <c r="AE204" s="91">
        <v>-5.8994735080000082E-2</v>
      </c>
      <c r="AF204" s="94">
        <v>-2.480085622799999E-2</v>
      </c>
      <c r="AG204" s="84">
        <v>-8.4841871129999968E-2</v>
      </c>
      <c r="AH204" s="91">
        <v>-6.6128144140000122E-2</v>
      </c>
      <c r="AI204" s="91">
        <v>-1.4147002820000032E-2</v>
      </c>
      <c r="AJ204" s="91">
        <v>-9.8259839119999581E-3</v>
      </c>
      <c r="AK204" s="91">
        <v>-9.2160613529999935E-2</v>
      </c>
      <c r="AL204" s="87">
        <v>-9.9628561329999976E-2</v>
      </c>
      <c r="AM204" s="84">
        <v>-1.0862027737999935E-2</v>
      </c>
      <c r="AN204" s="91">
        <v>-2.2704878808510465E-3</v>
      </c>
      <c r="AO204" s="91">
        <v>-4.6841526292308311E-3</v>
      </c>
      <c r="AP204" s="87">
        <v>-8.3505228079999716E-3</v>
      </c>
      <c r="AQ204" s="84">
        <v>-1.4889485052000051E-2</v>
      </c>
      <c r="AR204" s="91"/>
      <c r="AS204" s="91">
        <v>-4.7759567519999324E-3</v>
      </c>
      <c r="AT204" s="87">
        <v>3.8323774583326475E-4</v>
      </c>
      <c r="AU204" s="145">
        <v>-3.0863300000000038E-2</v>
      </c>
    </row>
    <row r="205" spans="1:47" s="95" customFormat="1" ht="11.25">
      <c r="A205" s="7">
        <v>37435</v>
      </c>
      <c r="B205" s="84"/>
      <c r="C205" s="87">
        <v>-8.8348813983999963E-2</v>
      </c>
      <c r="D205" s="84">
        <v>-0.15834538199999992</v>
      </c>
      <c r="E205" s="91">
        <v>-0.18424533778000007</v>
      </c>
      <c r="F205" s="91"/>
      <c r="G205" s="91">
        <v>-6.7243233899999977E-2</v>
      </c>
      <c r="H205" s="91"/>
      <c r="I205" s="91"/>
      <c r="J205" s="91">
        <v>-0.11112457781999996</v>
      </c>
      <c r="K205" s="91"/>
      <c r="L205" s="187">
        <v>-0.25913128333213997</v>
      </c>
      <c r="M205" s="84">
        <v>-0.14300815241224518</v>
      </c>
      <c r="N205" s="91"/>
      <c r="O205" s="87"/>
      <c r="P205" s="84">
        <v>-0.22727285515999995</v>
      </c>
      <c r="Q205" s="90">
        <v>-0.24845629999999996</v>
      </c>
      <c r="R205" s="90">
        <v>-0.24174859999999998</v>
      </c>
      <c r="S205" s="90">
        <v>-0.23159288</v>
      </c>
      <c r="T205" s="90">
        <v>-0.22560298000000001</v>
      </c>
      <c r="U205" s="90">
        <v>-0.24308969999999996</v>
      </c>
      <c r="V205" s="90">
        <v>-0.19459749999999998</v>
      </c>
      <c r="W205" s="90">
        <v>-0.22416966800000016</v>
      </c>
      <c r="X205" s="90">
        <v>-0.20552672400000005</v>
      </c>
      <c r="Y205" s="90">
        <v>-0.15542471700000005</v>
      </c>
      <c r="Z205" s="87"/>
      <c r="AA205" s="84">
        <v>-0.1631793293399999</v>
      </c>
      <c r="AB205" s="91">
        <v>-7.2021654048148309E-2</v>
      </c>
      <c r="AC205" s="91">
        <v>-0.11453954952195122</v>
      </c>
      <c r="AD205" s="91">
        <v>-0.15694077682000007</v>
      </c>
      <c r="AE205" s="91">
        <v>-0.11712795828400002</v>
      </c>
      <c r="AF205" s="94">
        <v>-6.7140715971999998E-2</v>
      </c>
      <c r="AG205" s="84">
        <v>-0.18529195054000014</v>
      </c>
      <c r="AH205" s="91">
        <v>-0.15217202056000001</v>
      </c>
      <c r="AI205" s="91">
        <v>-5.5482441900000068E-2</v>
      </c>
      <c r="AJ205" s="91">
        <v>-7.6359034280000126E-2</v>
      </c>
      <c r="AK205" s="91">
        <v>-0.19718498484000002</v>
      </c>
      <c r="AL205" s="87">
        <v>-0.19666797684000004</v>
      </c>
      <c r="AM205" s="84">
        <v>-4.9245567359999964E-2</v>
      </c>
      <c r="AN205" s="91">
        <v>-4.4785081553191497E-2</v>
      </c>
      <c r="AO205" s="91">
        <v>-6.0289604609375047E-2</v>
      </c>
      <c r="AP205" s="87">
        <v>-4.4008268839999976E-2</v>
      </c>
      <c r="AQ205" s="84">
        <v>-5.9301942359999971E-2</v>
      </c>
      <c r="AR205" s="91"/>
      <c r="AS205" s="91">
        <v>-8.250631776000017E-2</v>
      </c>
      <c r="AT205" s="87">
        <v>-6.0427626241666643E-2</v>
      </c>
      <c r="AU205" s="145">
        <v>-0.12241299999999999</v>
      </c>
    </row>
    <row r="206" spans="1:47" s="95" customFormat="1" ht="11.25">
      <c r="A206" s="7">
        <v>37468</v>
      </c>
      <c r="B206" s="84"/>
      <c r="C206" s="87">
        <v>-0.104821560546</v>
      </c>
      <c r="D206" s="84">
        <v>-0.14355984263793098</v>
      </c>
      <c r="E206" s="91">
        <v>-0.18340842734000007</v>
      </c>
      <c r="F206" s="91"/>
      <c r="G206" s="91">
        <v>-6.8635544679999994E-2</v>
      </c>
      <c r="H206" s="91"/>
      <c r="I206" s="91"/>
      <c r="J206" s="91">
        <v>-6.5177684121999979E-2</v>
      </c>
      <c r="K206" s="91"/>
      <c r="L206" s="187">
        <v>-0.19481838989257794</v>
      </c>
      <c r="M206" s="84">
        <v>-0.14622483430410971</v>
      </c>
      <c r="N206" s="91"/>
      <c r="O206" s="87"/>
      <c r="P206" s="84">
        <v>-0.20546986660199995</v>
      </c>
      <c r="Q206" s="90">
        <v>-0.18383945999999995</v>
      </c>
      <c r="R206" s="90">
        <v>-0.18122581999999998</v>
      </c>
      <c r="S206" s="90">
        <v>-0.19636865999999997</v>
      </c>
      <c r="T206" s="90">
        <v>-0.20097383999999996</v>
      </c>
      <c r="U206" s="90">
        <v>-0.20266666</v>
      </c>
      <c r="V206" s="90">
        <v>-0.18757486000000001</v>
      </c>
      <c r="W206" s="90">
        <v>-0.20792225100000006</v>
      </c>
      <c r="X206" s="90">
        <v>-0.191298415</v>
      </c>
      <c r="Y206" s="90">
        <v>-0.11729065999999999</v>
      </c>
      <c r="Z206" s="87"/>
      <c r="AA206" s="84">
        <v>-0.15990716500199997</v>
      </c>
      <c r="AB206" s="91">
        <v>-0.12023254334406785</v>
      </c>
      <c r="AC206" s="91">
        <v>-0.1570279376052629</v>
      </c>
      <c r="AD206" s="91">
        <v>-0.19683843875999985</v>
      </c>
      <c r="AE206" s="91">
        <v>-0.16833204996599993</v>
      </c>
      <c r="AF206" s="94">
        <v>-0.15434165038000003</v>
      </c>
      <c r="AG206" s="84">
        <v>-0.1726492772599999</v>
      </c>
      <c r="AH206" s="91">
        <v>-0.15290570380000001</v>
      </c>
      <c r="AI206" s="91">
        <v>-0.10027615994600003</v>
      </c>
      <c r="AJ206" s="91">
        <v>-0.10271780484600002</v>
      </c>
      <c r="AK206" s="91">
        <v>-0.16901789006000001</v>
      </c>
      <c r="AL206" s="87">
        <v>-0.17528976466000001</v>
      </c>
      <c r="AM206" s="84">
        <v>-9.0680428163636306E-2</v>
      </c>
      <c r="AN206" s="91">
        <v>-6.338316391304355E-2</v>
      </c>
      <c r="AO206" s="91">
        <v>-8.4748060326785724E-2</v>
      </c>
      <c r="AP206" s="87">
        <v>-5.560793180000001E-2</v>
      </c>
      <c r="AQ206" s="84">
        <v>-9.5204467305999962E-2</v>
      </c>
      <c r="AR206" s="91"/>
      <c r="AS206" s="91">
        <v>-5.2593209179999878E-2</v>
      </c>
      <c r="AT206" s="87">
        <v>-8.986919007750005E-2</v>
      </c>
      <c r="AU206" s="145">
        <v>-0.10964799999999986</v>
      </c>
    </row>
    <row r="207" spans="1:47" s="95" customFormat="1" ht="11.25">
      <c r="A207" s="7">
        <v>37498</v>
      </c>
      <c r="B207" s="84"/>
      <c r="C207" s="87">
        <v>-3.5764228026251565E-3</v>
      </c>
      <c r="D207" s="84">
        <v>-3.3808732350000037E-2</v>
      </c>
      <c r="E207" s="91">
        <v>1.1529359939999928E-2</v>
      </c>
      <c r="F207" s="91"/>
      <c r="G207" s="91">
        <v>1.5374039599999945E-2</v>
      </c>
      <c r="H207" s="91"/>
      <c r="I207" s="91"/>
      <c r="J207" s="91">
        <v>-3.3518331540000057E-2</v>
      </c>
      <c r="K207" s="91"/>
      <c r="L207" s="187">
        <v>3.8754952013492439E-2</v>
      </c>
      <c r="M207" s="84">
        <v>2.6734606825502549E-3</v>
      </c>
      <c r="N207" s="91"/>
      <c r="O207" s="87"/>
      <c r="P207" s="84">
        <v>4.3506411280000101E-2</v>
      </c>
      <c r="Q207" s="90">
        <v>4.2244699999999913E-2</v>
      </c>
      <c r="R207" s="90">
        <v>3.2888940000000089E-2</v>
      </c>
      <c r="S207" s="90">
        <v>3.9995519999999951E-2</v>
      </c>
      <c r="T207" s="90">
        <v>5.3657319999999897E-2</v>
      </c>
      <c r="U207" s="90">
        <v>6.3174819999999965E-2</v>
      </c>
      <c r="V207" s="90">
        <v>6.6278520000000007E-2</v>
      </c>
      <c r="W207" s="90">
        <v>3.9873288999999978E-2</v>
      </c>
      <c r="X207" s="90">
        <v>7.0972580999999924E-2</v>
      </c>
      <c r="Y207" s="90">
        <v>-1.1285518000000105E-2</v>
      </c>
      <c r="Z207" s="87"/>
      <c r="AA207" s="84">
        <v>2.6972720839999909E-2</v>
      </c>
      <c r="AB207" s="91">
        <v>2.3187940933333318E-2</v>
      </c>
      <c r="AC207" s="91">
        <v>4.0067701797072752E-2</v>
      </c>
      <c r="AD207" s="91">
        <v>2.132028831999988E-2</v>
      </c>
      <c r="AE207" s="91">
        <v>1.3787685919999904E-2</v>
      </c>
      <c r="AF207" s="94">
        <v>5.8270393199999493E-3</v>
      </c>
      <c r="AG207" s="84">
        <v>1.2204546440000019E-2</v>
      </c>
      <c r="AH207" s="91">
        <v>2.7062543739375E-2</v>
      </c>
      <c r="AI207" s="91">
        <v>3.0205785299999954E-2</v>
      </c>
      <c r="AJ207" s="91">
        <v>2.5713676120000084E-2</v>
      </c>
      <c r="AK207" s="91">
        <v>-1.2153634599999519E-3</v>
      </c>
      <c r="AL207" s="87">
        <v>1.1657846599999466E-3</v>
      </c>
      <c r="AM207" s="84">
        <v>1.8082471600000094E-2</v>
      </c>
      <c r="AN207" s="91">
        <v>2.4344592104166729E-2</v>
      </c>
      <c r="AO207" s="91">
        <v>4.0059544098360877E-3</v>
      </c>
      <c r="AP207" s="87">
        <v>7.1709501799999131E-3</v>
      </c>
      <c r="AQ207" s="84">
        <v>-3.0975904219999739E-3</v>
      </c>
      <c r="AR207" s="91"/>
      <c r="AS207" s="91">
        <v>9.824509540000026E-3</v>
      </c>
      <c r="AT207" s="87">
        <v>3.0873455700000108E-2</v>
      </c>
      <c r="AU207" s="145">
        <v>-4.3494000000000588E-3</v>
      </c>
    </row>
    <row r="208" spans="1:47" s="95" customFormat="1" ht="11.25">
      <c r="A208" s="7">
        <v>37529</v>
      </c>
      <c r="B208" s="84"/>
      <c r="C208" s="87">
        <v>-0.10220133288</v>
      </c>
      <c r="D208" s="84">
        <v>-0.17286074056666667</v>
      </c>
      <c r="E208" s="91">
        <v>-0.22061018043999991</v>
      </c>
      <c r="F208" s="91"/>
      <c r="G208" s="91">
        <v>-6.6934726139999956E-2</v>
      </c>
      <c r="H208" s="91"/>
      <c r="I208" s="91"/>
      <c r="J208" s="91">
        <v>-9.0509243919999927E-2</v>
      </c>
      <c r="K208" s="91"/>
      <c r="L208" s="187">
        <v>-0.241267661742675</v>
      </c>
      <c r="M208" s="84">
        <v>-0.1474210754966444</v>
      </c>
      <c r="N208" s="91"/>
      <c r="O208" s="87"/>
      <c r="P208" s="84">
        <v>-0.23181254175999999</v>
      </c>
      <c r="Q208" s="90">
        <v>-0.22739763999999996</v>
      </c>
      <c r="R208" s="90">
        <v>-0.25217533999999997</v>
      </c>
      <c r="S208" s="90">
        <v>-0.23542839999999998</v>
      </c>
      <c r="T208" s="90">
        <v>-0.23827465999999997</v>
      </c>
      <c r="U208" s="90">
        <v>-0.22945547999999993</v>
      </c>
      <c r="V208" s="90">
        <v>-0.20700167999999997</v>
      </c>
      <c r="W208" s="90">
        <v>-0.23013328899999996</v>
      </c>
      <c r="X208" s="90">
        <v>-0.19952281999999999</v>
      </c>
      <c r="Y208" s="90">
        <v>-0.16850039100000003</v>
      </c>
      <c r="Z208" s="87"/>
      <c r="AA208" s="84">
        <v>-0.19357561463999984</v>
      </c>
      <c r="AB208" s="91">
        <v>-0.13540323414754096</v>
      </c>
      <c r="AC208" s="91">
        <v>-0.12173409136507884</v>
      </c>
      <c r="AD208" s="91">
        <v>-0.209517748</v>
      </c>
      <c r="AE208" s="91">
        <v>-0.13932733767999994</v>
      </c>
      <c r="AF208" s="94">
        <v>-0.14184119281999996</v>
      </c>
      <c r="AG208" s="84">
        <v>-0.21267197884</v>
      </c>
      <c r="AH208" s="91">
        <v>-0.15713562762</v>
      </c>
      <c r="AI208" s="91">
        <v>-0.10525843579999994</v>
      </c>
      <c r="AJ208" s="91">
        <v>-0.12968992552000003</v>
      </c>
      <c r="AK208" s="91">
        <v>-0.21803135643999993</v>
      </c>
      <c r="AL208" s="87">
        <v>-0.20800443624000009</v>
      </c>
      <c r="AM208" s="84">
        <v>-9.066057413999995E-2</v>
      </c>
      <c r="AN208" s="91">
        <v>-7.5598035793617013E-2</v>
      </c>
      <c r="AO208" s="91">
        <v>-6.3072381322033966E-2</v>
      </c>
      <c r="AP208" s="87">
        <v>-7.0283704559999993E-2</v>
      </c>
      <c r="AQ208" s="84">
        <v>-9.0776157199999874E-2</v>
      </c>
      <c r="AR208" s="91"/>
      <c r="AS208" s="91">
        <v>-0.11755140366000005</v>
      </c>
      <c r="AT208" s="87">
        <v>-8.8489232333057832E-2</v>
      </c>
      <c r="AU208" s="145">
        <v>-0.15705740000000001</v>
      </c>
    </row>
    <row r="209" spans="1:47" s="95" customFormat="1" ht="11.25">
      <c r="A209" s="7">
        <v>37560</v>
      </c>
      <c r="B209" s="84"/>
      <c r="C209" s="87">
        <v>8.2362880939999883E-2</v>
      </c>
      <c r="D209" s="84">
        <v>0.15188627367213114</v>
      </c>
      <c r="E209" s="91">
        <v>0.17348969560000005</v>
      </c>
      <c r="F209" s="91"/>
      <c r="G209" s="91">
        <v>6.6661559132000114E-2</v>
      </c>
      <c r="H209" s="91"/>
      <c r="I209" s="91"/>
      <c r="J209" s="91">
        <v>0.11413360797200012</v>
      </c>
      <c r="K209" s="91"/>
      <c r="L209" s="187">
        <v>0.17727440864611888</v>
      </c>
      <c r="M209" s="84">
        <v>0.14960833244966443</v>
      </c>
      <c r="N209" s="91"/>
      <c r="O209" s="87"/>
      <c r="P209" s="84">
        <v>0.21212017559999996</v>
      </c>
      <c r="Q209" s="90">
        <v>0.16189954000000006</v>
      </c>
      <c r="R209" s="90">
        <v>0.18892843999999998</v>
      </c>
      <c r="S209" s="90">
        <v>0.20585450000000005</v>
      </c>
      <c r="T209" s="90">
        <v>0.18604028000000006</v>
      </c>
      <c r="U209" s="90">
        <v>0.22982622000000008</v>
      </c>
      <c r="V209" s="90">
        <v>0.12972019999999995</v>
      </c>
      <c r="W209" s="90">
        <v>0.184377016</v>
      </c>
      <c r="X209" s="90">
        <v>0.15856222699999978</v>
      </c>
      <c r="Y209" s="90">
        <v>8.7555451999999923E-2</v>
      </c>
      <c r="Z209" s="87"/>
      <c r="AA209" s="84">
        <v>0.15218740659999996</v>
      </c>
      <c r="AB209" s="91">
        <v>1.0085558786885329E-2</v>
      </c>
      <c r="AC209" s="91">
        <v>7.9806947881012613E-2</v>
      </c>
      <c r="AD209" s="91">
        <v>0.15921616293999996</v>
      </c>
      <c r="AE209" s="91">
        <v>5.4546765660000052E-2</v>
      </c>
      <c r="AF209" s="94">
        <v>5.4794383700000004E-2</v>
      </c>
      <c r="AG209" s="84">
        <v>0.18047622399999996</v>
      </c>
      <c r="AH209" s="91">
        <v>0.1595706560800001</v>
      </c>
      <c r="AI209" s="91">
        <v>1.3131764499999976E-2</v>
      </c>
      <c r="AJ209" s="91">
        <v>8.7766547000001083E-3</v>
      </c>
      <c r="AK209" s="91">
        <v>0.218170011</v>
      </c>
      <c r="AL209" s="87">
        <v>0.20540496079999992</v>
      </c>
      <c r="AM209" s="84">
        <v>5.7421352199999998E-3</v>
      </c>
      <c r="AN209" s="91">
        <v>5.2576640344680792E-2</v>
      </c>
      <c r="AO209" s="91">
        <v>5.0792031300000096E-2</v>
      </c>
      <c r="AP209" s="87">
        <v>2.9164482100000111E-2</v>
      </c>
      <c r="AQ209" s="84">
        <v>7.403891599000012E-2</v>
      </c>
      <c r="AR209" s="91"/>
      <c r="AS209" s="91">
        <v>0.12754956563999986</v>
      </c>
      <c r="AT209" s="87">
        <v>5.877260523801664E-2</v>
      </c>
      <c r="AU209" s="145">
        <v>4.5019900000000002E-2</v>
      </c>
    </row>
    <row r="210" spans="1:47" s="95" customFormat="1" ht="11.25">
      <c r="A210" s="7">
        <v>37589</v>
      </c>
      <c r="B210" s="84"/>
      <c r="C210" s="87">
        <v>0.11725843652000001</v>
      </c>
      <c r="D210" s="84">
        <v>0.18771120263124996</v>
      </c>
      <c r="E210" s="91">
        <v>0.34394423800000018</v>
      </c>
      <c r="F210" s="91"/>
      <c r="G210" s="91">
        <v>3.4141860487999942E-2</v>
      </c>
      <c r="H210" s="91"/>
      <c r="I210" s="91"/>
      <c r="J210" s="91">
        <v>8.0583929699999945E-2</v>
      </c>
      <c r="K210" s="91"/>
      <c r="L210" s="187">
        <v>0.32889623305736393</v>
      </c>
      <c r="M210" s="84">
        <v>0.21683326269452041</v>
      </c>
      <c r="N210" s="91"/>
      <c r="O210" s="87"/>
      <c r="P210" s="84">
        <v>0.37105766481999991</v>
      </c>
      <c r="Q210" s="90">
        <v>0.38666393999999982</v>
      </c>
      <c r="R210" s="90">
        <v>0.41292118000000011</v>
      </c>
      <c r="S210" s="90">
        <v>0.38070510000000013</v>
      </c>
      <c r="T210" s="90">
        <v>0.40133025999999994</v>
      </c>
      <c r="U210" s="90">
        <v>0.39741964000000007</v>
      </c>
      <c r="V210" s="90">
        <v>0.26787566000000007</v>
      </c>
      <c r="W210" s="90">
        <v>0.40533522399999988</v>
      </c>
      <c r="X210" s="90">
        <v>0.22782335600000003</v>
      </c>
      <c r="Y210" s="90">
        <v>0.31652415999999994</v>
      </c>
      <c r="Z210" s="87"/>
      <c r="AA210" s="84">
        <v>0.24465513043999998</v>
      </c>
      <c r="AB210" s="91">
        <v>0.10644033996874991</v>
      </c>
      <c r="AC210" s="91">
        <v>0.13212535733544306</v>
      </c>
      <c r="AD210" s="91">
        <v>0.27752459796000006</v>
      </c>
      <c r="AE210" s="91">
        <v>9.1573340560000105E-2</v>
      </c>
      <c r="AF210" s="94">
        <v>0.17187685014000009</v>
      </c>
      <c r="AG210" s="84">
        <v>0.33056279300000013</v>
      </c>
      <c r="AH210" s="91">
        <v>0.22635624379999997</v>
      </c>
      <c r="AI210" s="91">
        <v>8.6421808119999888E-2</v>
      </c>
      <c r="AJ210" s="91">
        <v>0.11972565905999999</v>
      </c>
      <c r="AK210" s="91">
        <v>0.33121253859999999</v>
      </c>
      <c r="AL210" s="87">
        <v>0.32565538179999987</v>
      </c>
      <c r="AM210" s="84">
        <v>1.8913741215686342E-2</v>
      </c>
      <c r="AN210" s="91">
        <v>1.0375299085106482E-2</v>
      </c>
      <c r="AO210" s="91">
        <v>-2.2428797711538495E-2</v>
      </c>
      <c r="AP210" s="87">
        <v>4.0648329999992683E-4</v>
      </c>
      <c r="AQ210" s="84">
        <v>6.7428044739999971E-2</v>
      </c>
      <c r="AR210" s="91"/>
      <c r="AS210" s="91">
        <v>4.9553807227999958E-2</v>
      </c>
      <c r="AT210" s="87">
        <v>4.4673391239669513E-2</v>
      </c>
      <c r="AU210" s="145">
        <v>0.12621140000000008</v>
      </c>
    </row>
    <row r="211" spans="1:47" s="95" customFormat="1" ht="11.25">
      <c r="A211" s="7">
        <v>37621</v>
      </c>
      <c r="B211" s="84"/>
      <c r="C211" s="87">
        <v>-7.9688292199999955E-2</v>
      </c>
      <c r="D211" s="84">
        <v>-0.12364220898275857</v>
      </c>
      <c r="E211" s="91">
        <v>-0.13015373127999996</v>
      </c>
      <c r="F211" s="91"/>
      <c r="G211" s="91">
        <v>-4.2231309080000057E-2</v>
      </c>
      <c r="H211" s="91"/>
      <c r="I211" s="91"/>
      <c r="J211" s="91">
        <v>-8.0922822542000006E-2</v>
      </c>
      <c r="K211" s="91"/>
      <c r="L211" s="187">
        <v>-0.13007314688120108</v>
      </c>
      <c r="M211" s="84">
        <v>-9.3227732421379272E-2</v>
      </c>
      <c r="N211" s="91"/>
      <c r="O211" s="87"/>
      <c r="P211" s="84">
        <v>-0.13208887415999992</v>
      </c>
      <c r="Q211" s="90">
        <v>-7.5600899999999971E-2</v>
      </c>
      <c r="R211" s="90">
        <v>-0.10493905999999997</v>
      </c>
      <c r="S211" s="90">
        <v>-6.7337340000000023E-2</v>
      </c>
      <c r="T211" s="90">
        <v>-9.6095600000000059E-2</v>
      </c>
      <c r="U211" s="90">
        <v>-7.4071000000000109E-2</v>
      </c>
      <c r="V211" s="90">
        <v>-1.3334599999999974E-2</v>
      </c>
      <c r="W211" s="90">
        <v>-9.6883406000000005E-2</v>
      </c>
      <c r="X211" s="90">
        <v>-9.8973110000000197E-3</v>
      </c>
      <c r="Y211" s="90">
        <v>-0.13286493399999999</v>
      </c>
      <c r="Z211" s="87"/>
      <c r="AA211" s="84">
        <v>-7.851357766E-2</v>
      </c>
      <c r="AB211" s="91">
        <v>-1.0583593920000078E-2</v>
      </c>
      <c r="AC211" s="91">
        <v>-4.6570228298529526E-2</v>
      </c>
      <c r="AD211" s="91">
        <v>-9.6916802215686215E-2</v>
      </c>
      <c r="AE211" s="91">
        <v>-4.3681331000000601E-3</v>
      </c>
      <c r="AF211" s="94">
        <v>-3.0501492399999997E-2</v>
      </c>
      <c r="AG211" s="84">
        <v>-0.12142467018000003</v>
      </c>
      <c r="AH211" s="91">
        <v>-0.11804538726000002</v>
      </c>
      <c r="AI211" s="91">
        <v>-2.1913578081632634E-2</v>
      </c>
      <c r="AJ211" s="91">
        <v>-2.9451482836734821E-2</v>
      </c>
      <c r="AK211" s="91">
        <v>-0.12961160142000006</v>
      </c>
      <c r="AL211" s="87">
        <v>-0.13041631334000003</v>
      </c>
      <c r="AM211" s="84">
        <v>2.6961860067999943E-2</v>
      </c>
      <c r="AN211" s="91">
        <v>-3.7100899552173772E-2</v>
      </c>
      <c r="AO211" s="91">
        <v>-1.0416291983018744E-2</v>
      </c>
      <c r="AP211" s="87">
        <v>-3.1336420372000129E-2</v>
      </c>
      <c r="AQ211" s="84">
        <v>-7.7756720391999989E-2</v>
      </c>
      <c r="AR211" s="91"/>
      <c r="AS211" s="91">
        <v>-6.2886028019999984E-2</v>
      </c>
      <c r="AT211" s="87">
        <v>-3.2200673190082796E-2</v>
      </c>
      <c r="AU211" s="145">
        <v>-5.9890399999999899E-2</v>
      </c>
    </row>
    <row r="212" spans="1:47" s="95" customFormat="1" ht="11.25">
      <c r="A212" s="7">
        <v>37652</v>
      </c>
      <c r="B212" s="84"/>
      <c r="C212" s="87">
        <v>-2.9142970789999945E-2</v>
      </c>
      <c r="D212" s="84">
        <v>-2.5899049881356051E-2</v>
      </c>
      <c r="E212" s="91">
        <v>-4.6193089319999991E-2</v>
      </c>
      <c r="F212" s="91"/>
      <c r="G212" s="91">
        <v>-1.9946504055999958E-2</v>
      </c>
      <c r="H212" s="91"/>
      <c r="I212" s="91"/>
      <c r="J212" s="91">
        <v>-7.2406497000000458E-3</v>
      </c>
      <c r="K212" s="91"/>
      <c r="L212" s="187">
        <v>-2.3648944634657609E-2</v>
      </c>
      <c r="M212" s="84">
        <v>-9.6533608482993749E-3</v>
      </c>
      <c r="N212" s="91"/>
      <c r="O212" s="87"/>
      <c r="P212" s="84">
        <v>-1.0124349419999956E-2</v>
      </c>
      <c r="Q212" s="90">
        <v>-4.1846038999999946E-2</v>
      </c>
      <c r="R212" s="90">
        <v>-3.2730200000000043E-2</v>
      </c>
      <c r="S212" s="90">
        <v>-3.5786647000000005E-2</v>
      </c>
      <c r="T212" s="90">
        <v>-4.6653039999999923E-2</v>
      </c>
      <c r="U212" s="90">
        <v>-3.8375900000000018E-2</v>
      </c>
      <c r="V212" s="90">
        <v>-2.8169719999999954E-2</v>
      </c>
      <c r="W212" s="90">
        <v>-2.8212662000000166E-2</v>
      </c>
      <c r="X212" s="90">
        <v>-2.1053859000000008E-2</v>
      </c>
      <c r="Y212" s="90">
        <v>-6.6952589999998979E-3</v>
      </c>
      <c r="Z212" s="87"/>
      <c r="AA212" s="84">
        <v>-3.1257787359999956E-2</v>
      </c>
      <c r="AB212" s="91">
        <v>-5.3117644900000038E-2</v>
      </c>
      <c r="AC212" s="91">
        <v>-3.4200471015000011E-2</v>
      </c>
      <c r="AD212" s="91">
        <v>-2.6404481740000096E-2</v>
      </c>
      <c r="AE212" s="91">
        <v>-2.2047885580000037E-2</v>
      </c>
      <c r="AF212" s="94">
        <v>-1.7914976939999994E-2</v>
      </c>
      <c r="AG212" s="84">
        <v>-3.6598572528000028E-2</v>
      </c>
      <c r="AH212" s="91">
        <v>-7.200453409999974E-3</v>
      </c>
      <c r="AI212" s="91">
        <v>-1.2759408199999989E-2</v>
      </c>
      <c r="AJ212" s="91">
        <v>-4.1481771139999957E-2</v>
      </c>
      <c r="AK212" s="91">
        <v>-3.3340019208000005E-2</v>
      </c>
      <c r="AL212" s="87">
        <v>-2.9036214207999955E-2</v>
      </c>
      <c r="AM212" s="84">
        <v>-2.4135947480392161E-2</v>
      </c>
      <c r="AN212" s="91">
        <v>-3.0624202957446833E-2</v>
      </c>
      <c r="AO212" s="91">
        <v>-2.0603483215686169E-2</v>
      </c>
      <c r="AP212" s="87">
        <v>-1.9439210705999965E-2</v>
      </c>
      <c r="AQ212" s="84">
        <v>-1.0721655329999913E-2</v>
      </c>
      <c r="AR212" s="91"/>
      <c r="AS212" s="91">
        <v>-2.8248895687999931E-2</v>
      </c>
      <c r="AT212" s="87">
        <v>-3.1407574181818165E-2</v>
      </c>
      <c r="AU212" s="145">
        <v>-4.4008099999999994E-2</v>
      </c>
    </row>
    <row r="213" spans="1:47" s="95" customFormat="1" ht="11.25">
      <c r="A213" s="7">
        <v>37680</v>
      </c>
      <c r="B213" s="84"/>
      <c r="C213" s="87">
        <v>-1.5184654240000039E-2</v>
      </c>
      <c r="D213" s="84">
        <v>1.8423402245614007E-2</v>
      </c>
      <c r="E213" s="91">
        <v>-3.7115350399999913E-2</v>
      </c>
      <c r="F213" s="91"/>
      <c r="G213" s="91">
        <v>-6.476609519999954E-3</v>
      </c>
      <c r="H213" s="91"/>
      <c r="I213" s="91"/>
      <c r="J213" s="91">
        <v>1.6647735440000089E-2</v>
      </c>
      <c r="K213" s="91"/>
      <c r="L213" s="187">
        <v>-6.1255926535679683E-2</v>
      </c>
      <c r="M213" s="84">
        <v>-1.0449551787671263E-2</v>
      </c>
      <c r="N213" s="91"/>
      <c r="O213" s="87"/>
      <c r="P213" s="84">
        <v>-4.6453343879999998E-2</v>
      </c>
      <c r="Q213" s="90">
        <v>-8.912036000000001E-2</v>
      </c>
      <c r="R213" s="90">
        <v>-7.7399899999999966E-2</v>
      </c>
      <c r="S213" s="90">
        <v>-6.7893380000000003E-2</v>
      </c>
      <c r="T213" s="90">
        <v>-4.5565659999999952E-2</v>
      </c>
      <c r="U213" s="90">
        <v>-5.7561199999999979E-2</v>
      </c>
      <c r="V213" s="90">
        <v>-4.3336319999999984E-2</v>
      </c>
      <c r="W213" s="90">
        <v>-4.9315981000000009E-2</v>
      </c>
      <c r="X213" s="90">
        <v>-4.8438814999999913E-2</v>
      </c>
      <c r="Y213" s="90">
        <v>-2.6494580000000045E-2</v>
      </c>
      <c r="Z213" s="87"/>
      <c r="AA213" s="84">
        <v>-1.278424314000004E-2</v>
      </c>
      <c r="AB213" s="91">
        <v>-4.2670493730769143E-2</v>
      </c>
      <c r="AC213" s="91">
        <v>-4.3854300267605728E-2</v>
      </c>
      <c r="AD213" s="91">
        <v>-4.7733826800000156E-2</v>
      </c>
      <c r="AE213" s="91">
        <v>-5.6312375714000162E-2</v>
      </c>
      <c r="AF213" s="94">
        <v>-4.456928861999998E-2</v>
      </c>
      <c r="AG213" s="84">
        <v>-1.7813526600000018E-2</v>
      </c>
      <c r="AH213" s="91">
        <v>-1.7441774699999968E-2</v>
      </c>
      <c r="AI213" s="91">
        <v>-3.9193895859999994E-2</v>
      </c>
      <c r="AJ213" s="91">
        <v>-5.2626326999999917E-2</v>
      </c>
      <c r="AK213" s="91">
        <v>-2.0304576959999876E-2</v>
      </c>
      <c r="AL213" s="87">
        <v>-1.8694487380000124E-2</v>
      </c>
      <c r="AM213" s="84">
        <v>-3.2277469529411795E-2</v>
      </c>
      <c r="AN213" s="91">
        <v>-3.0235940750000134E-2</v>
      </c>
      <c r="AO213" s="91">
        <v>-1.7570981272727271E-2</v>
      </c>
      <c r="AP213" s="87">
        <v>-1.7886457413999968E-2</v>
      </c>
      <c r="AQ213" s="84">
        <v>-2.4935740159999886E-2</v>
      </c>
      <c r="AR213" s="91"/>
      <c r="AS213" s="91">
        <v>-1.2574191160000026E-2</v>
      </c>
      <c r="AT213" s="87">
        <v>-3.1207472107438017E-2</v>
      </c>
      <c r="AU213" s="145">
        <v>-4.2693199999999987E-2</v>
      </c>
    </row>
    <row r="214" spans="1:47" s="95" customFormat="1" ht="11.25">
      <c r="A214" s="7">
        <v>37711</v>
      </c>
      <c r="B214" s="84"/>
      <c r="C214" s="87">
        <v>-1.5155333669999882E-2</v>
      </c>
      <c r="D214" s="84">
        <v>5.4063826785721858E-4</v>
      </c>
      <c r="E214" s="91">
        <v>5.0374808599999987E-3</v>
      </c>
      <c r="F214" s="91"/>
      <c r="G214" s="91">
        <v>2.7123734119999909E-2</v>
      </c>
      <c r="H214" s="91"/>
      <c r="I214" s="91"/>
      <c r="J214" s="91">
        <v>5.8619103599999445E-3</v>
      </c>
      <c r="K214" s="91"/>
      <c r="L214" s="187">
        <v>2.9772193126189395E-2</v>
      </c>
      <c r="M214" s="84">
        <v>-5.208914934027753E-3</v>
      </c>
      <c r="N214" s="91"/>
      <c r="O214" s="87"/>
      <c r="P214" s="84">
        <v>1.4068217400000638E-3</v>
      </c>
      <c r="Q214" s="90">
        <v>1.3981919999999981E-2</v>
      </c>
      <c r="R214" s="90">
        <v>2.9045299999999941E-2</v>
      </c>
      <c r="S214" s="90">
        <v>1.8136619999999937E-2</v>
      </c>
      <c r="T214" s="90">
        <v>6.1581200000000447E-3</v>
      </c>
      <c r="U214" s="90">
        <v>1.124780000000003E-2</v>
      </c>
      <c r="V214" s="90">
        <v>2.5627759999999888E-2</v>
      </c>
      <c r="W214" s="90">
        <v>1.2212499000000099E-2</v>
      </c>
      <c r="X214" s="90">
        <v>-1.1676558999999975E-2</v>
      </c>
      <c r="Y214" s="90">
        <v>-1.9013119999999883E-3</v>
      </c>
      <c r="Z214" s="87"/>
      <c r="AA214" s="84">
        <v>5.3532888400000811E-3</v>
      </c>
      <c r="AB214" s="91">
        <v>3.4007775803508888E-2</v>
      </c>
      <c r="AC214" s="91">
        <v>9.6694776231887047E-4</v>
      </c>
      <c r="AD214" s="91">
        <v>6.9531056400000679E-3</v>
      </c>
      <c r="AE214" s="91">
        <v>-3.0087420599999914E-2</v>
      </c>
      <c r="AF214" s="94">
        <v>1.2871795399999941E-2</v>
      </c>
      <c r="AG214" s="84">
        <v>-8.7528233400000488E-3</v>
      </c>
      <c r="AH214" s="91">
        <v>-8.8892614800000214E-3</v>
      </c>
      <c r="AI214" s="91">
        <v>8.3537867000000876E-3</v>
      </c>
      <c r="AJ214" s="91">
        <v>3.0016107900000089E-2</v>
      </c>
      <c r="AK214" s="91">
        <v>-1.0325692240000017E-2</v>
      </c>
      <c r="AL214" s="87">
        <v>-1.6420529639999959E-2</v>
      </c>
      <c r="AM214" s="84">
        <v>1.5982242446000106E-2</v>
      </c>
      <c r="AN214" s="91">
        <v>2.0892415050000057E-2</v>
      </c>
      <c r="AO214" s="91">
        <v>1.3388953680000037E-2</v>
      </c>
      <c r="AP214" s="87">
        <v>1.471121396000008E-2</v>
      </c>
      <c r="AQ214" s="84">
        <v>2.6912266470000112E-2</v>
      </c>
      <c r="AR214" s="91"/>
      <c r="AS214" s="91">
        <v>4.3141648400000232E-3</v>
      </c>
      <c r="AT214" s="87">
        <v>8.1111178603305856E-3</v>
      </c>
      <c r="AU214" s="145">
        <v>1.2578000000000866E-3</v>
      </c>
    </row>
    <row r="215" spans="1:47" s="95" customFormat="1" ht="11.25">
      <c r="A215" s="7">
        <v>37741</v>
      </c>
      <c r="B215" s="84"/>
      <c r="C215" s="87">
        <v>9.442225468199994E-2</v>
      </c>
      <c r="D215" s="84">
        <v>0.12966352360000011</v>
      </c>
      <c r="E215" s="91">
        <v>0.22949824588000012</v>
      </c>
      <c r="F215" s="91"/>
      <c r="G215" s="91">
        <v>4.5226865640000113E-2</v>
      </c>
      <c r="H215" s="91"/>
      <c r="I215" s="91"/>
      <c r="J215" s="91">
        <v>7.3985783119999926E-2</v>
      </c>
      <c r="K215" s="91"/>
      <c r="L215" s="187">
        <v>0.23497601087276698</v>
      </c>
      <c r="M215" s="84">
        <v>0.14285393464375007</v>
      </c>
      <c r="N215" s="91"/>
      <c r="O215" s="87"/>
      <c r="P215" s="84">
        <v>0.27167507067999996</v>
      </c>
      <c r="Q215" s="90">
        <v>0.18615898000000008</v>
      </c>
      <c r="R215" s="90">
        <v>0.20764570000000004</v>
      </c>
      <c r="S215" s="90">
        <v>0.18859636000000002</v>
      </c>
      <c r="T215" s="90">
        <v>0.28077105999999996</v>
      </c>
      <c r="U215" s="90">
        <v>0.24696164000000009</v>
      </c>
      <c r="V215" s="90">
        <v>0.17256160000000009</v>
      </c>
      <c r="W215" s="90">
        <v>0.27304560899999997</v>
      </c>
      <c r="X215" s="90">
        <v>0.1900253409999999</v>
      </c>
      <c r="Y215" s="90">
        <v>0.21424935400000011</v>
      </c>
      <c r="Z215" s="87"/>
      <c r="AA215" s="84">
        <v>0.2011064707400001</v>
      </c>
      <c r="AB215" s="91">
        <v>0.10579317905517249</v>
      </c>
      <c r="AC215" s="91">
        <v>0.11451854421666696</v>
      </c>
      <c r="AD215" s="91">
        <v>0.22563975236199996</v>
      </c>
      <c r="AE215" s="91">
        <v>0.10951804347399996</v>
      </c>
      <c r="AF215" s="94">
        <v>7.1980149979999908E-2</v>
      </c>
      <c r="AG215" s="84">
        <v>0.20149695867999995</v>
      </c>
      <c r="AH215" s="91">
        <v>0.13558081999999994</v>
      </c>
      <c r="AI215" s="91">
        <v>8.3560707411999946E-2</v>
      </c>
      <c r="AJ215" s="91">
        <v>0.11941638045199987</v>
      </c>
      <c r="AK215" s="91">
        <v>0.20120867247999996</v>
      </c>
      <c r="AL215" s="87">
        <v>0.17835331067999993</v>
      </c>
      <c r="AM215" s="84">
        <v>4.6971964217647155E-2</v>
      </c>
      <c r="AN215" s="91">
        <v>7.69210140208334E-2</v>
      </c>
      <c r="AO215" s="91">
        <v>4.0305062784313783E-2</v>
      </c>
      <c r="AP215" s="87">
        <v>4.8941566594000063E-2</v>
      </c>
      <c r="AQ215" s="84">
        <v>8.7508274399999975E-2</v>
      </c>
      <c r="AR215" s="91"/>
      <c r="AS215" s="91">
        <v>9.2824987680000026E-2</v>
      </c>
      <c r="AT215" s="87">
        <v>7.7805034089256209E-2</v>
      </c>
      <c r="AU215" s="145">
        <v>0.12134679999999998</v>
      </c>
    </row>
    <row r="216" spans="1:47" s="95" customFormat="1" ht="11.25">
      <c r="A216" s="7">
        <v>37771</v>
      </c>
      <c r="B216" s="84"/>
      <c r="C216" s="87">
        <v>7.5625904400000055E-2</v>
      </c>
      <c r="D216" s="84">
        <v>0.12409781132407405</v>
      </c>
      <c r="E216" s="91">
        <v>0.21266168760000026</v>
      </c>
      <c r="F216" s="91"/>
      <c r="G216" s="91">
        <v>4.8598361480000074E-2</v>
      </c>
      <c r="H216" s="91"/>
      <c r="I216" s="91"/>
      <c r="J216" s="91">
        <v>8.8932733350000071E-2</v>
      </c>
      <c r="K216" s="91"/>
      <c r="L216" s="187">
        <v>0.19938356980299288</v>
      </c>
      <c r="M216" s="84">
        <v>0.14618823028521133</v>
      </c>
      <c r="N216" s="91"/>
      <c r="O216" s="87"/>
      <c r="P216" s="84">
        <v>0.20984502979999986</v>
      </c>
      <c r="Q216" s="90">
        <v>0.15850278000000007</v>
      </c>
      <c r="R216" s="90">
        <v>0.14410199999999995</v>
      </c>
      <c r="S216" s="90">
        <v>0.14782632000000007</v>
      </c>
      <c r="T216" s="90">
        <v>0.19901118000000007</v>
      </c>
      <c r="U216" s="90">
        <v>0.15117536000000009</v>
      </c>
      <c r="V216" s="90">
        <v>0.16137303999999997</v>
      </c>
      <c r="W216" s="90">
        <v>0.21203764500000011</v>
      </c>
      <c r="X216" s="90">
        <v>0.16251129200000003</v>
      </c>
      <c r="Y216" s="90">
        <v>0.14875442100000003</v>
      </c>
      <c r="Z216" s="87"/>
      <c r="AA216" s="84">
        <v>0.16340795029999988</v>
      </c>
      <c r="AB216" s="91">
        <v>9.1407012931034481E-2</v>
      </c>
      <c r="AC216" s="91">
        <v>8.5341328295081897E-2</v>
      </c>
      <c r="AD216" s="91">
        <v>0.15879681544000013</v>
      </c>
      <c r="AE216" s="91">
        <v>0.11045639527999995</v>
      </c>
      <c r="AF216" s="94">
        <v>8.8900160799999961E-2</v>
      </c>
      <c r="AG216" s="84">
        <v>0.21143439880000003</v>
      </c>
      <c r="AH216" s="91">
        <v>0.18136649000000005</v>
      </c>
      <c r="AI216" s="91">
        <v>7.6983907960000098E-2</v>
      </c>
      <c r="AJ216" s="91">
        <v>7.8284260960000074E-2</v>
      </c>
      <c r="AK216" s="91">
        <v>0.21489492959999978</v>
      </c>
      <c r="AL216" s="87">
        <v>0.21092713139999986</v>
      </c>
      <c r="AM216" s="84">
        <v>8.0910278680000003E-2</v>
      </c>
      <c r="AN216" s="91">
        <v>4.8552077111111203E-2</v>
      </c>
      <c r="AO216" s="91">
        <v>6.6992877476363732E-2</v>
      </c>
      <c r="AP216" s="87">
        <v>5.9733901340000006E-2</v>
      </c>
      <c r="AQ216" s="84">
        <v>9.4289900739999988E-2</v>
      </c>
      <c r="AR216" s="91"/>
      <c r="AS216" s="91">
        <v>4.7005229750000099E-2</v>
      </c>
      <c r="AT216" s="87">
        <v>8.4898031305785215E-2</v>
      </c>
      <c r="AU216" s="145">
        <v>8.4868900000000025E-2</v>
      </c>
    </row>
    <row r="217" spans="1:47" s="95" customFormat="1" ht="11.25">
      <c r="A217" s="7">
        <v>37802</v>
      </c>
      <c r="B217" s="84"/>
      <c r="C217" s="87">
        <v>1.6345624039999951E-2</v>
      </c>
      <c r="D217" s="84">
        <v>8.5907337966666386E-3</v>
      </c>
      <c r="E217" s="91">
        <v>3.6611561799999581E-3</v>
      </c>
      <c r="F217" s="91"/>
      <c r="G217" s="91">
        <v>1.3541520163999898E-2</v>
      </c>
      <c r="H217" s="91"/>
      <c r="I217" s="91"/>
      <c r="J217" s="91">
        <v>6.4417397400000631E-3</v>
      </c>
      <c r="K217" s="91"/>
      <c r="L217" s="187">
        <v>1.6190384595822227E-3</v>
      </c>
      <c r="M217" s="84">
        <v>7.9958502671328979E-3</v>
      </c>
      <c r="N217" s="91"/>
      <c r="O217" s="87"/>
      <c r="P217" s="84">
        <v>1.0373778800000011E-2</v>
      </c>
      <c r="Q217" s="90">
        <v>1.2226120000000007E-2</v>
      </c>
      <c r="R217" s="90">
        <v>1.4507620000000054E-2</v>
      </c>
      <c r="S217" s="90">
        <v>4.1204999999999714E-3</v>
      </c>
      <c r="T217" s="90">
        <v>1.6354420000000092E-2</v>
      </c>
      <c r="U217" s="90">
        <v>1.1657180000000045E-2</v>
      </c>
      <c r="V217" s="90">
        <v>8.4971799999999931E-3</v>
      </c>
      <c r="W217" s="90">
        <v>2.4009696000000025E-2</v>
      </c>
      <c r="X217" s="90">
        <v>1.9866372999999937E-2</v>
      </c>
      <c r="Y217" s="90">
        <v>2.227887000000095E-3</v>
      </c>
      <c r="Z217" s="87"/>
      <c r="AA217" s="84">
        <v>3.8431587000000711E-3</v>
      </c>
      <c r="AB217" s="91">
        <v>9.3772619017544745E-3</v>
      </c>
      <c r="AC217" s="91">
        <v>1.8073294628333292E-2</v>
      </c>
      <c r="AD217" s="91">
        <v>-4.9258255999995448E-4</v>
      </c>
      <c r="AE217" s="91">
        <v>3.1220911959999986E-2</v>
      </c>
      <c r="AF217" s="94">
        <v>5.8233821360000881E-3</v>
      </c>
      <c r="AG217" s="84">
        <v>1.5121773399999761E-3</v>
      </c>
      <c r="AH217" s="91">
        <v>4.0730134799999984E-3</v>
      </c>
      <c r="AI217" s="91">
        <v>-6.5457868820000265E-3</v>
      </c>
      <c r="AJ217" s="91">
        <v>1.1943240137999966E-2</v>
      </c>
      <c r="AK217" s="91">
        <v>6.0907771200000571E-3</v>
      </c>
      <c r="AL217" s="87">
        <v>-2.8668472799999734E-3</v>
      </c>
      <c r="AM217" s="84">
        <v>1.2152679459999982E-2</v>
      </c>
      <c r="AN217" s="91">
        <v>2.2940549772720864E-4</v>
      </c>
      <c r="AO217" s="91">
        <v>-2.6734481272727706E-4</v>
      </c>
      <c r="AP217" s="87">
        <v>1.9704971679999073E-3</v>
      </c>
      <c r="AQ217" s="84">
        <v>2.1736272120000955E-3</v>
      </c>
      <c r="AR217" s="91"/>
      <c r="AS217" s="91">
        <v>1.1711559546000005E-2</v>
      </c>
      <c r="AT217" s="87">
        <v>6.2424691884297445E-3</v>
      </c>
      <c r="AU217" s="145">
        <v>1.0120300000000082E-2</v>
      </c>
    </row>
    <row r="218" spans="1:47" s="95" customFormat="1" ht="11.25">
      <c r="A218" s="7">
        <v>37833</v>
      </c>
      <c r="B218" s="84"/>
      <c r="C218" s="87">
        <v>2.5145289848000019E-2</v>
      </c>
      <c r="D218" s="84">
        <v>4.1046217818181852E-2</v>
      </c>
      <c r="E218" s="91">
        <v>2.146318810000003E-2</v>
      </c>
      <c r="F218" s="91"/>
      <c r="G218" s="91">
        <v>1.4347107769999923E-2</v>
      </c>
      <c r="H218" s="91"/>
      <c r="I218" s="91"/>
      <c r="J218" s="91">
        <v>3.1715735739999973E-2</v>
      </c>
      <c r="K218" s="91"/>
      <c r="L218" s="187">
        <v>8.3549970235585747E-4</v>
      </c>
      <c r="M218" s="84">
        <v>3.0656702869115593E-2</v>
      </c>
      <c r="N218" s="91"/>
      <c r="O218" s="87"/>
      <c r="P218" s="84">
        <v>1.4957415360000059E-2</v>
      </c>
      <c r="Q218" s="90">
        <v>4.6681039999999951E-2</v>
      </c>
      <c r="R218" s="90">
        <v>4.8312179999999927E-2</v>
      </c>
      <c r="S218" s="90">
        <v>4.5037140000000031E-2</v>
      </c>
      <c r="T218" s="90">
        <v>3.2406060000000014E-2</v>
      </c>
      <c r="U218" s="90">
        <v>4.9904179999999965E-2</v>
      </c>
      <c r="V218" s="90">
        <v>3.922990000000004E-2</v>
      </c>
      <c r="W218" s="90">
        <v>1.6964701000000026E-2</v>
      </c>
      <c r="X218" s="90">
        <v>3.0053137999999979E-2</v>
      </c>
      <c r="Y218" s="90">
        <v>4.6767361999999979E-2</v>
      </c>
      <c r="Z218" s="88"/>
      <c r="AA218" s="84">
        <v>-3.1895500000045374E-5</v>
      </c>
      <c r="AB218" s="91">
        <v>-3.0665971055000019E-2</v>
      </c>
      <c r="AC218" s="91">
        <v>1.2230815018132057E-2</v>
      </c>
      <c r="AD218" s="91">
        <v>3.68240445400001E-2</v>
      </c>
      <c r="AE218" s="91">
        <v>8.7980947999999337E-3</v>
      </c>
      <c r="AF218" s="94">
        <v>8.0719119720000787E-3</v>
      </c>
      <c r="AG218" s="84">
        <v>2.3116022299999983E-2</v>
      </c>
      <c r="AH218" s="91">
        <v>5.0413664239999934E-2</v>
      </c>
      <c r="AI218" s="91">
        <v>1.9060014224000055E-2</v>
      </c>
      <c r="AJ218" s="91">
        <v>1.596243116400009E-2</v>
      </c>
      <c r="AK218" s="91">
        <v>2.6427484120000067E-2</v>
      </c>
      <c r="AL218" s="87">
        <v>4.0353927099999964E-2</v>
      </c>
      <c r="AM218" s="84">
        <v>-1.3201953056000026E-2</v>
      </c>
      <c r="AN218" s="91">
        <v>2.640832123409087E-2</v>
      </c>
      <c r="AO218" s="91">
        <v>-1.0179854283663525E-2</v>
      </c>
      <c r="AP218" s="87">
        <v>6.6765330080000851E-3</v>
      </c>
      <c r="AQ218" s="84">
        <v>3.7340106540000084E-2</v>
      </c>
      <c r="AR218" s="91"/>
      <c r="AS218" s="91">
        <v>1.5825490012296939E-2</v>
      </c>
      <c r="AT218" s="87">
        <v>2.0632544366115724E-2</v>
      </c>
      <c r="AU218" s="145">
        <v>2.9365899999999945E-2</v>
      </c>
    </row>
    <row r="219" spans="1:47" s="95" customFormat="1" ht="11.25">
      <c r="A219" s="7">
        <v>37862</v>
      </c>
      <c r="B219" s="84"/>
      <c r="C219" s="87">
        <v>3.859314700000005E-2</v>
      </c>
      <c r="D219" s="84">
        <v>9.3571962339622727E-2</v>
      </c>
      <c r="E219" s="91">
        <v>9.0216428888000078E-2</v>
      </c>
      <c r="F219" s="91"/>
      <c r="G219" s="91">
        <v>1.5787407219999938E-2</v>
      </c>
      <c r="H219" s="91">
        <v>7.5803393339999969E-2</v>
      </c>
      <c r="I219" s="91">
        <v>5.6526295819999905E-2</v>
      </c>
      <c r="J219" s="91">
        <v>6.2613671500000079E-2</v>
      </c>
      <c r="K219" s="91"/>
      <c r="L219" s="187">
        <v>0.10298706959455406</v>
      </c>
      <c r="M219" s="84">
        <v>7.8906152037313326E-2</v>
      </c>
      <c r="N219" s="91"/>
      <c r="O219" s="87"/>
      <c r="P219" s="84">
        <v>7.2647689939999927E-2</v>
      </c>
      <c r="Q219" s="90">
        <v>4.244760000000003E-2</v>
      </c>
      <c r="R219" s="90">
        <v>4.2407719999999927E-2</v>
      </c>
      <c r="S219" s="90">
        <v>4.3464519999999895E-2</v>
      </c>
      <c r="T219" s="90">
        <v>5.883781999999993E-2</v>
      </c>
      <c r="U219" s="90">
        <v>3.238297999999995E-2</v>
      </c>
      <c r="V219" s="90">
        <v>5.2671340000000066E-2</v>
      </c>
      <c r="W219" s="90">
        <v>5.5889086000000088E-2</v>
      </c>
      <c r="X219" s="90">
        <v>3.9563100999999934E-2</v>
      </c>
      <c r="Y219" s="90">
        <v>5.773079499999989E-2</v>
      </c>
      <c r="Z219" s="88">
        <v>1.3680791127999914E-2</v>
      </c>
      <c r="AA219" s="84">
        <v>6.1504403939999897E-2</v>
      </c>
      <c r="AB219" s="91">
        <v>2.562503299661012E-2</v>
      </c>
      <c r="AC219" s="91">
        <v>3.6011165047887372E-2</v>
      </c>
      <c r="AD219" s="91">
        <v>9.8159829739999926E-2</v>
      </c>
      <c r="AE219" s="91">
        <v>2.3868652828000103E-2</v>
      </c>
      <c r="AF219" s="94">
        <v>2.8119913120000062E-2</v>
      </c>
      <c r="AG219" s="84">
        <v>9.2783564467999957E-2</v>
      </c>
      <c r="AH219" s="91">
        <v>8.3341102339999917E-2</v>
      </c>
      <c r="AI219" s="91">
        <v>2.6855668764999896E-2</v>
      </c>
      <c r="AJ219" s="91">
        <v>4.32048773E-2</v>
      </c>
      <c r="AK219" s="91">
        <v>8.7584259068000048E-2</v>
      </c>
      <c r="AL219" s="87">
        <v>9.4549854668000144E-2</v>
      </c>
      <c r="AM219" s="84">
        <v>1.1068184103846246E-2</v>
      </c>
      <c r="AN219" s="91">
        <v>2.6170101620930142E-2</v>
      </c>
      <c r="AO219" s="91">
        <v>-7.5684009146551601E-3</v>
      </c>
      <c r="AP219" s="87">
        <v>1.7709556380000047E-2</v>
      </c>
      <c r="AQ219" s="84">
        <v>6.1049718300000055E-2</v>
      </c>
      <c r="AR219" s="91"/>
      <c r="AS219" s="91">
        <v>-2.4732162000000724E-3</v>
      </c>
      <c r="AT219" s="87">
        <v>3.021193487107432E-2</v>
      </c>
      <c r="AU219" s="145">
        <v>4.6802299999999963E-2</v>
      </c>
    </row>
    <row r="220" spans="1:47" s="95" customFormat="1" ht="11.25">
      <c r="A220" s="7">
        <v>37894</v>
      </c>
      <c r="B220" s="84"/>
      <c r="C220" s="87">
        <v>-2.2376051639999894E-2</v>
      </c>
      <c r="D220" s="84">
        <v>-3.2290185499999957E-2</v>
      </c>
      <c r="E220" s="91">
        <v>-1.5348658860000142E-2</v>
      </c>
      <c r="F220" s="91"/>
      <c r="G220" s="91">
        <v>-1.1480238696000011E-2</v>
      </c>
      <c r="H220" s="91">
        <v>-4.6244655900000042E-2</v>
      </c>
      <c r="I220" s="91">
        <v>-5.2703724240000027E-2</v>
      </c>
      <c r="J220" s="91">
        <v>-2.5128908939999972E-2</v>
      </c>
      <c r="K220" s="91"/>
      <c r="L220" s="187">
        <v>-1.0555467605590674E-2</v>
      </c>
      <c r="M220" s="84">
        <v>-2.724279250597017E-2</v>
      </c>
      <c r="N220" s="91"/>
      <c r="O220" s="87"/>
      <c r="P220" s="84">
        <v>-1.3996362885296931E-2</v>
      </c>
      <c r="Q220" s="90">
        <v>-5.2855800000000119E-3</v>
      </c>
      <c r="R220" s="90">
        <v>-2.0633239999999997E-2</v>
      </c>
      <c r="S220" s="90">
        <v>1.424470000000011E-2</v>
      </c>
      <c r="T220" s="90">
        <v>-1.4699216000000015E-2</v>
      </c>
      <c r="U220" s="90">
        <v>-1.86878399999999E-2</v>
      </c>
      <c r="V220" s="90">
        <v>4.8054399999999386E-3</v>
      </c>
      <c r="W220" s="90">
        <v>-1.8325544999999943E-2</v>
      </c>
      <c r="X220" s="90">
        <v>8.4122599999991721E-4</v>
      </c>
      <c r="Y220" s="90">
        <v>-3.3978905999999864E-2</v>
      </c>
      <c r="Z220" s="88">
        <v>-1.8641593291999992E-2</v>
      </c>
      <c r="AA220" s="84">
        <v>-2.2004733620000105E-2</v>
      </c>
      <c r="AB220" s="91">
        <v>-1.342531040000039E-3</v>
      </c>
      <c r="AC220" s="91">
        <v>-1.6211239673611155E-2</v>
      </c>
      <c r="AD220" s="91">
        <v>-3.9185629596000027E-2</v>
      </c>
      <c r="AE220" s="91">
        <v>7.7412792000000064E-3</v>
      </c>
      <c r="AF220" s="94">
        <v>-1.5047333429999865E-2</v>
      </c>
      <c r="AG220" s="84">
        <v>-2.3489771259999959E-2</v>
      </c>
      <c r="AH220" s="91">
        <v>-3.976268840000019E-3</v>
      </c>
      <c r="AI220" s="91">
        <v>9.4808716040000185E-3</v>
      </c>
      <c r="AJ220" s="91">
        <v>5.0245683840000055E-3</v>
      </c>
      <c r="AK220" s="91">
        <v>-1.7627356059999988E-2</v>
      </c>
      <c r="AL220" s="87">
        <v>-2.9804340860000056E-2</v>
      </c>
      <c r="AM220" s="84">
        <v>1.6161463019999989E-2</v>
      </c>
      <c r="AN220" s="91">
        <v>-2.025591503720936E-2</v>
      </c>
      <c r="AO220" s="91">
        <v>4.5442571271185894E-3</v>
      </c>
      <c r="AP220" s="87">
        <v>-1.3929188477999954E-2</v>
      </c>
      <c r="AQ220" s="84">
        <v>-1.3769462479999994E-2</v>
      </c>
      <c r="AR220" s="91"/>
      <c r="AS220" s="91">
        <v>-1.2414130659999967E-2</v>
      </c>
      <c r="AT220" s="87">
        <v>-1.4083017458333291E-2</v>
      </c>
      <c r="AU220" s="145">
        <v>-1.4113700000000007E-2</v>
      </c>
    </row>
    <row r="221" spans="1:47" s="95" customFormat="1" ht="11.25">
      <c r="A221" s="7">
        <v>37925</v>
      </c>
      <c r="B221" s="84"/>
      <c r="C221" s="87">
        <v>6.6112356804000072E-2</v>
      </c>
      <c r="D221" s="84">
        <v>0.10715692284615397</v>
      </c>
      <c r="E221" s="91">
        <v>8.1140412287999952E-2</v>
      </c>
      <c r="F221" s="91"/>
      <c r="G221" s="91">
        <v>5.9254891499999962E-2</v>
      </c>
      <c r="H221" s="91">
        <v>8.6684840068000035E-2</v>
      </c>
      <c r="I221" s="91">
        <v>8.6839243660000065E-2</v>
      </c>
      <c r="J221" s="91">
        <v>9.1501055679999999E-2</v>
      </c>
      <c r="K221" s="91"/>
      <c r="L221" s="187">
        <v>6.7620411897316934E-2</v>
      </c>
      <c r="M221" s="84">
        <v>8.1629940172932347E-2</v>
      </c>
      <c r="N221" s="91"/>
      <c r="O221" s="87"/>
      <c r="P221" s="84">
        <v>3.8245360908000015E-2</v>
      </c>
      <c r="Q221" s="90">
        <v>5.0553459999999939E-2</v>
      </c>
      <c r="R221" s="90">
        <v>4.5505619999999913E-2</v>
      </c>
      <c r="S221" s="90">
        <v>5.7573880000000077E-2</v>
      </c>
      <c r="T221" s="90">
        <v>4.2221679999999928E-2</v>
      </c>
      <c r="U221" s="90">
        <v>3.9612179999999997E-2</v>
      </c>
      <c r="V221" s="90">
        <v>5.504364000000006E-2</v>
      </c>
      <c r="W221" s="90">
        <v>4.0159443999999933E-2</v>
      </c>
      <c r="X221" s="90">
        <v>6.6661526000000082E-2</v>
      </c>
      <c r="Y221" s="90">
        <v>3.2686586000000073E-2</v>
      </c>
      <c r="Z221" s="88">
        <v>7.2833612226000044E-2</v>
      </c>
      <c r="AA221" s="84">
        <v>6.7503213468000034E-2</v>
      </c>
      <c r="AB221" s="91">
        <v>4.180127861400007E-2</v>
      </c>
      <c r="AC221" s="91">
        <v>8.5587098929577499E-2</v>
      </c>
      <c r="AD221" s="91">
        <v>9.1025385320000041E-2</v>
      </c>
      <c r="AE221" s="91">
        <v>5.8327825657999988E-2</v>
      </c>
      <c r="AF221" s="94">
        <v>6.1239134673999995E-2</v>
      </c>
      <c r="AG221" s="84">
        <v>7.759069466800006E-2</v>
      </c>
      <c r="AH221" s="91">
        <v>8.7940997440000057E-2</v>
      </c>
      <c r="AI221" s="91">
        <v>7.1510082260000107E-2</v>
      </c>
      <c r="AJ221" s="91">
        <v>5.5044774259999985E-2</v>
      </c>
      <c r="AK221" s="91">
        <v>8.1666010668000055E-2</v>
      </c>
      <c r="AL221" s="87">
        <v>0.10402140266799997</v>
      </c>
      <c r="AM221" s="84">
        <v>2.5736615175471655E-2</v>
      </c>
      <c r="AN221" s="91">
        <v>5.6162489704545404E-2</v>
      </c>
      <c r="AO221" s="91">
        <v>5.4093670949152628E-2</v>
      </c>
      <c r="AP221" s="87">
        <v>7.565623455199999E-2</v>
      </c>
      <c r="AQ221" s="84">
        <v>6.7646947524000023E-2</v>
      </c>
      <c r="AR221" s="91"/>
      <c r="AS221" s="91">
        <v>5.3365239416000021E-2</v>
      </c>
      <c r="AT221" s="87">
        <v>5.9703213112666687E-2</v>
      </c>
      <c r="AU221" s="145">
        <v>7.4745800000000084E-2</v>
      </c>
    </row>
    <row r="222" spans="1:47" s="95" customFormat="1" ht="11.25">
      <c r="A222" s="7">
        <v>37953</v>
      </c>
      <c r="B222" s="84"/>
      <c r="C222" s="87">
        <v>1.3337518459999975E-2</v>
      </c>
      <c r="D222" s="84">
        <v>2.5520354576785698E-2</v>
      </c>
      <c r="E222" s="91">
        <v>5.1775940148000021E-2</v>
      </c>
      <c r="F222" s="91"/>
      <c r="G222" s="91">
        <v>2.2062302171999892E-2</v>
      </c>
      <c r="H222" s="91">
        <v>1.7035120459999886E-2</v>
      </c>
      <c r="I222" s="91">
        <v>2.096348888599997E-2</v>
      </c>
      <c r="J222" s="91">
        <v>3.1529575046000069E-2</v>
      </c>
      <c r="K222" s="91"/>
      <c r="L222" s="187">
        <v>6.0592833787967093E-2</v>
      </c>
      <c r="M222" s="84">
        <v>2.9268983587786179E-2</v>
      </c>
      <c r="N222" s="91"/>
      <c r="O222" s="87"/>
      <c r="P222" s="84">
        <v>1.4962536035999952E-2</v>
      </c>
      <c r="Q222" s="90">
        <v>1.8213239999999908E-2</v>
      </c>
      <c r="R222" s="90">
        <v>2.043917999999989E-2</v>
      </c>
      <c r="S222" s="90">
        <v>2.2313180000000044E-2</v>
      </c>
      <c r="T222" s="90">
        <v>1.6605659999999967E-2</v>
      </c>
      <c r="U222" s="90">
        <v>2.7554780000000001E-2</v>
      </c>
      <c r="V222" s="90">
        <v>1.9376379999999971E-2</v>
      </c>
      <c r="W222" s="90">
        <v>1.1891125000000002E-2</v>
      </c>
      <c r="X222" s="90">
        <v>2.7289206000000066E-2</v>
      </c>
      <c r="Y222" s="90">
        <v>2.6287557999999933E-2</v>
      </c>
      <c r="Z222" s="88">
        <v>1.3500387559999938E-2</v>
      </c>
      <c r="AA222" s="84">
        <v>1.4209547627999974E-2</v>
      </c>
      <c r="AB222" s="91">
        <v>2.6429744400000565E-3</v>
      </c>
      <c r="AC222" s="91">
        <v>1.6481114091139171E-2</v>
      </c>
      <c r="AD222" s="91">
        <v>2.7107854360000072E-2</v>
      </c>
      <c r="AE222" s="91">
        <v>1.8873909879999928E-2</v>
      </c>
      <c r="AF222" s="94">
        <v>1.4131224380000029E-2</v>
      </c>
      <c r="AG222" s="84">
        <v>4.5004927848000031E-2</v>
      </c>
      <c r="AH222" s="91">
        <v>3.8835538819999904E-2</v>
      </c>
      <c r="AI222" s="91">
        <v>1.8177071920000065E-2</v>
      </c>
      <c r="AJ222" s="91">
        <v>9.7571137400001007E-3</v>
      </c>
      <c r="AK222" s="91">
        <v>5.4863015048000063E-2</v>
      </c>
      <c r="AL222" s="87">
        <v>5.5015773148000102E-2</v>
      </c>
      <c r="AM222" s="84">
        <v>3.094285870000002E-2</v>
      </c>
      <c r="AN222" s="91">
        <v>1.0254783748780527E-2</v>
      </c>
      <c r="AO222" s="91">
        <v>2.2354895137500108E-2</v>
      </c>
      <c r="AP222" s="87">
        <v>1.6256290639999893E-2</v>
      </c>
      <c r="AQ222" s="84">
        <v>9.3444040999999256E-3</v>
      </c>
      <c r="AR222" s="91"/>
      <c r="AS222" s="91">
        <v>-1.2059418200001115E-3</v>
      </c>
      <c r="AT222" s="87">
        <v>2.3798802096026472E-2</v>
      </c>
      <c r="AU222" s="145">
        <v>1.6583699999999979E-2</v>
      </c>
    </row>
    <row r="223" spans="1:47" s="95" customFormat="1" ht="11.25">
      <c r="A223" s="7">
        <v>37986</v>
      </c>
      <c r="B223" s="84"/>
      <c r="C223" s="87">
        <v>6.0506514080000073E-2</v>
      </c>
      <c r="D223" s="84">
        <v>2.8111375165454477E-2</v>
      </c>
      <c r="E223" s="91">
        <v>7.5851384399999944E-2</v>
      </c>
      <c r="F223" s="91"/>
      <c r="G223" s="91">
        <v>2.1100498840000093E-2</v>
      </c>
      <c r="H223" s="91">
        <v>2.8495743122000095E-2</v>
      </c>
      <c r="I223" s="91">
        <v>4.6466079121999959E-2</v>
      </c>
      <c r="J223" s="91">
        <v>1.2772582241999952E-2</v>
      </c>
      <c r="K223" s="91"/>
      <c r="L223" s="187">
        <v>0.1004285970100991</v>
      </c>
      <c r="M223" s="84">
        <v>4.3319891354615336E-2</v>
      </c>
      <c r="N223" s="91"/>
      <c r="O223" s="87"/>
      <c r="P223" s="84">
        <v>8.8109744659999878E-2</v>
      </c>
      <c r="Q223" s="90">
        <v>9.0465639999999903E-2</v>
      </c>
      <c r="R223" s="90">
        <v>8.5402922000000103E-2</v>
      </c>
      <c r="S223" s="90">
        <v>8.5396419999999917E-2</v>
      </c>
      <c r="T223" s="90">
        <v>9.2897760000000051E-2</v>
      </c>
      <c r="U223" s="90">
        <v>8.0896459999999948E-2</v>
      </c>
      <c r="V223" s="90">
        <v>9.1514579999999901E-2</v>
      </c>
      <c r="W223" s="90">
        <v>9.5857292000000038E-2</v>
      </c>
      <c r="X223" s="90">
        <v>8.1398614000000036E-2</v>
      </c>
      <c r="Y223" s="90">
        <v>8.0054214000000012E-2</v>
      </c>
      <c r="Z223" s="88">
        <v>6.7273227320000073E-2</v>
      </c>
      <c r="AA223" s="84">
        <v>8.1292806800000061E-2</v>
      </c>
      <c r="AB223" s="91">
        <v>7.4851922941999938E-2</v>
      </c>
      <c r="AC223" s="91">
        <v>6.1131894093749972E-2</v>
      </c>
      <c r="AD223" s="91">
        <v>0.11927215680199987</v>
      </c>
      <c r="AE223" s="91">
        <v>5.5520073060000064E-2</v>
      </c>
      <c r="AF223" s="94">
        <v>6.7962964581999907E-2</v>
      </c>
      <c r="AG223" s="84">
        <v>7.8421917000000008E-2</v>
      </c>
      <c r="AH223" s="91">
        <v>5.7618985920000032E-2</v>
      </c>
      <c r="AI223" s="91">
        <v>3.6068259602000108E-2</v>
      </c>
      <c r="AJ223" s="91">
        <v>4.1410264282000009E-2</v>
      </c>
      <c r="AK223" s="91">
        <v>7.0430051400000027E-2</v>
      </c>
      <c r="AL223" s="87">
        <v>6.6734734600000012E-2</v>
      </c>
      <c r="AM223" s="84">
        <v>3.6726507554901922E-2</v>
      </c>
      <c r="AN223" s="91">
        <v>1.9737829082500102E-2</v>
      </c>
      <c r="AO223" s="91">
        <v>2.6024939584126994E-2</v>
      </c>
      <c r="AP223" s="87">
        <v>3.9599053509803861E-2</v>
      </c>
      <c r="AQ223" s="84">
        <v>5.1190598382000019E-2</v>
      </c>
      <c r="AR223" s="91"/>
      <c r="AS223" s="91">
        <v>5.4795026599999908E-2</v>
      </c>
      <c r="AT223" s="87">
        <v>3.2501359112582673E-2</v>
      </c>
      <c r="AU223" s="145">
        <v>5.7589300000000065E-2</v>
      </c>
    </row>
    <row r="224" spans="1:47" s="95" customFormat="1" ht="11.25">
      <c r="A224" s="7">
        <v>38016</v>
      </c>
      <c r="B224" s="84"/>
      <c r="C224" s="87">
        <v>3.2979894719999958E-2</v>
      </c>
      <c r="D224" s="84">
        <v>2.8204329052631483E-2</v>
      </c>
      <c r="E224" s="91">
        <v>9.7416539137999969E-2</v>
      </c>
      <c r="F224" s="91"/>
      <c r="G224" s="91">
        <v>3.7430110605999989E-2</v>
      </c>
      <c r="H224" s="91">
        <v>3.7443610660000015E-2</v>
      </c>
      <c r="I224" s="91">
        <v>2.6777369743999913E-2</v>
      </c>
      <c r="J224" s="91">
        <v>3.9128973359999986E-2</v>
      </c>
      <c r="K224" s="91"/>
      <c r="L224" s="187">
        <v>8.0828616680242993E-2</v>
      </c>
      <c r="M224" s="84">
        <v>6.1741541798449706E-2</v>
      </c>
      <c r="N224" s="91"/>
      <c r="O224" s="87"/>
      <c r="P224" s="84">
        <v>1.2603636179999933E-2</v>
      </c>
      <c r="Q224" s="90">
        <v>4.828838000000002E-2</v>
      </c>
      <c r="R224" s="90">
        <v>2.0111039999999969E-2</v>
      </c>
      <c r="S224" s="90">
        <v>5.4715000000000735E-3</v>
      </c>
      <c r="T224" s="90">
        <v>5.0231999999998944E-3</v>
      </c>
      <c r="U224" s="90">
        <v>1.3324820000000015E-2</v>
      </c>
      <c r="V224" s="90">
        <v>5.4374439999999913E-2</v>
      </c>
      <c r="W224" s="90">
        <v>9.7550280000000544E-3</v>
      </c>
      <c r="X224" s="90">
        <v>1.9362053000000046E-2</v>
      </c>
      <c r="Y224" s="90">
        <v>-4.2104900000006218E-4</v>
      </c>
      <c r="Z224" s="88">
        <v>1.3963194847999905E-2</v>
      </c>
      <c r="AA224" s="84">
        <v>4.0314172598000075E-2</v>
      </c>
      <c r="AB224" s="91">
        <v>1.5805233683999997E-2</v>
      </c>
      <c r="AC224" s="91">
        <v>2.3204085736708846E-2</v>
      </c>
      <c r="AD224" s="91">
        <v>4.8399202939999997E-2</v>
      </c>
      <c r="AE224" s="91">
        <v>1.4989636838000031E-2</v>
      </c>
      <c r="AF224" s="94">
        <v>4.2258839000000048E-3</v>
      </c>
      <c r="AG224" s="84">
        <v>8.6629780777999876E-2</v>
      </c>
      <c r="AH224" s="91">
        <v>9.4081144360000035E-2</v>
      </c>
      <c r="AI224" s="91">
        <v>2.1065728626000091E-2</v>
      </c>
      <c r="AJ224" s="91">
        <v>1.6774358226000041E-2</v>
      </c>
      <c r="AK224" s="91">
        <v>9.4105322017999926E-2</v>
      </c>
      <c r="AL224" s="87">
        <v>8.7293003617999965E-2</v>
      </c>
      <c r="AM224" s="84">
        <v>1.8100500400000108E-2</v>
      </c>
      <c r="AN224" s="91">
        <v>1.4303465643902502E-2</v>
      </c>
      <c r="AO224" s="91">
        <v>2.1914661256451584E-2</v>
      </c>
      <c r="AP224" s="87">
        <v>1.5543735050000063E-2</v>
      </c>
      <c r="AQ224" s="84">
        <v>3.1319561959999964E-2</v>
      </c>
      <c r="AR224" s="91"/>
      <c r="AS224" s="91">
        <v>1.1358022884000007E-2</v>
      </c>
      <c r="AT224" s="87">
        <v>1.5592905842105154E-2</v>
      </c>
      <c r="AU224" s="145">
        <v>1.1209999999999276E-3</v>
      </c>
    </row>
    <row r="225" spans="1:47" s="95" customFormat="1" ht="11.25">
      <c r="A225" s="7">
        <v>38044</v>
      </c>
      <c r="B225" s="84"/>
      <c r="C225" s="87">
        <v>2.2562713257999967E-2</v>
      </c>
      <c r="D225" s="84">
        <v>-1.752636211864389E-3</v>
      </c>
      <c r="E225" s="91">
        <v>-1.5709518960000057E-2</v>
      </c>
      <c r="F225" s="91"/>
      <c r="G225" s="91">
        <v>1.7312602184399895E-2</v>
      </c>
      <c r="H225" s="91">
        <v>1.0577651699998913E-3</v>
      </c>
      <c r="I225" s="91">
        <v>2.2754833747999914E-2</v>
      </c>
      <c r="J225" s="91">
        <v>-8.3906293700000134E-3</v>
      </c>
      <c r="K225" s="91"/>
      <c r="L225" s="187">
        <v>4.2052417993554414E-4</v>
      </c>
      <c r="M225" s="84">
        <v>2.9103096077518487E-3</v>
      </c>
      <c r="N225" s="91"/>
      <c r="O225" s="87"/>
      <c r="P225" s="84">
        <v>2.9021788679999938E-2</v>
      </c>
      <c r="Q225" s="90">
        <v>2.9187620000000081E-2</v>
      </c>
      <c r="R225" s="90">
        <v>2.2897860000000048E-2</v>
      </c>
      <c r="S225" s="90">
        <v>2.7855259999999937E-2</v>
      </c>
      <c r="T225" s="90">
        <v>2.0265980000000017E-2</v>
      </c>
      <c r="U225" s="90">
        <v>1.0931280000000099E-2</v>
      </c>
      <c r="V225" s="90">
        <v>2.3214419999999958E-2</v>
      </c>
      <c r="W225" s="90">
        <v>2.7631804999999954E-2</v>
      </c>
      <c r="X225" s="90">
        <v>1.3958281999999933E-2</v>
      </c>
      <c r="Y225" s="90">
        <v>2.5517754000000004E-2</v>
      </c>
      <c r="Z225" s="88">
        <v>2.9645519016000099E-2</v>
      </c>
      <c r="AA225" s="84">
        <v>1.3814381350000016E-2</v>
      </c>
      <c r="AB225" s="91">
        <v>1.9732464263636285E-2</v>
      </c>
      <c r="AC225" s="91">
        <v>1.6789494004109562E-2</v>
      </c>
      <c r="AD225" s="91">
        <v>2.4349941644000062E-2</v>
      </c>
      <c r="AE225" s="91">
        <v>1.1700040617999896E-2</v>
      </c>
      <c r="AF225" s="94">
        <v>1.2396862259999919E-2</v>
      </c>
      <c r="AG225" s="84">
        <v>-1.310798696000004E-2</v>
      </c>
      <c r="AH225" s="91">
        <v>4.3705557400000039E-3</v>
      </c>
      <c r="AI225" s="91">
        <v>2.7820536377999971E-2</v>
      </c>
      <c r="AJ225" s="91">
        <v>3.1540195377999902E-2</v>
      </c>
      <c r="AK225" s="91">
        <v>-1.4374714560000057E-2</v>
      </c>
      <c r="AL225" s="87">
        <v>-1.4080206759999991E-2</v>
      </c>
      <c r="AM225" s="84">
        <v>2.5830346141999971E-2</v>
      </c>
      <c r="AN225" s="91">
        <v>3.1215010853658631E-2</v>
      </c>
      <c r="AO225" s="91">
        <v>3.3618105671785692E-2</v>
      </c>
      <c r="AP225" s="87">
        <v>2.3233126287000028E-2</v>
      </c>
      <c r="AQ225" s="84">
        <v>2.4365729599999941E-2</v>
      </c>
      <c r="AR225" s="91"/>
      <c r="AS225" s="91">
        <v>4.4263328620000042E-3</v>
      </c>
      <c r="AT225" s="87">
        <v>2.5743868767302613E-2</v>
      </c>
      <c r="AU225" s="145">
        <v>1.2229800000000068E-2</v>
      </c>
    </row>
    <row r="226" spans="1:47" s="95" customFormat="1" ht="11.25">
      <c r="A226" s="7">
        <v>38077</v>
      </c>
      <c r="B226" s="84"/>
      <c r="C226" s="87">
        <v>-7.1613400000003491E-4</v>
      </c>
      <c r="D226" s="84">
        <v>-2.203766871692292E-2</v>
      </c>
      <c r="E226" s="91">
        <v>-4.3324401020000014E-2</v>
      </c>
      <c r="F226" s="91"/>
      <c r="G226" s="91">
        <v>1.7241371400000816E-3</v>
      </c>
      <c r="H226" s="91">
        <v>-2.665464888000002E-2</v>
      </c>
      <c r="I226" s="91">
        <v>-1.1924977273999993E-2</v>
      </c>
      <c r="J226" s="91">
        <v>-2.9326727159999844E-2</v>
      </c>
      <c r="K226" s="91"/>
      <c r="L226" s="187">
        <v>-2.5805987238883832E-2</v>
      </c>
      <c r="M226" s="84">
        <v>-2.2191468719047647E-2</v>
      </c>
      <c r="N226" s="91"/>
      <c r="O226" s="87"/>
      <c r="P226" s="84">
        <v>-1.6229371939999848E-2</v>
      </c>
      <c r="Q226" s="90">
        <v>-9.1858000000000217E-3</v>
      </c>
      <c r="R226" s="90">
        <v>-1.1908079999999988E-2</v>
      </c>
      <c r="S226" s="90">
        <v>-1.8439340000000026E-2</v>
      </c>
      <c r="T226" s="90">
        <v>-1.6484999999999861E-2</v>
      </c>
      <c r="U226" s="90">
        <v>-1.458075999999997E-2</v>
      </c>
      <c r="V226" s="90">
        <v>-3.0940999999999885E-3</v>
      </c>
      <c r="W226" s="90">
        <v>-1.2306917999999945E-2</v>
      </c>
      <c r="X226" s="90">
        <v>-5.9443150000000333E-3</v>
      </c>
      <c r="Y226" s="90">
        <v>-1.8859710000000085E-2</v>
      </c>
      <c r="Z226" s="88">
        <v>7.7652207200000767E-3</v>
      </c>
      <c r="AA226" s="84">
        <v>-1.5125840920000022E-2</v>
      </c>
      <c r="AB226" s="91">
        <v>-5.60085127118648E-3</v>
      </c>
      <c r="AC226" s="91">
        <v>-1.4457532549295826E-2</v>
      </c>
      <c r="AD226" s="91">
        <v>-3.3628889640000104E-2</v>
      </c>
      <c r="AE226" s="91">
        <v>-8.2005397600000141E-3</v>
      </c>
      <c r="AF226" s="94">
        <v>-8.2319287000000019E-3</v>
      </c>
      <c r="AG226" s="84">
        <v>-4.8884052819999968E-2</v>
      </c>
      <c r="AH226" s="91">
        <v>-2.2300966340000006E-2</v>
      </c>
      <c r="AI226" s="91">
        <v>-7.9324036000000264E-3</v>
      </c>
      <c r="AJ226" s="91">
        <v>-9.6189882399999593E-3</v>
      </c>
      <c r="AK226" s="91">
        <v>-4.9613947619999932E-2</v>
      </c>
      <c r="AL226" s="87">
        <v>-4.5399953820000061E-2</v>
      </c>
      <c r="AM226" s="84">
        <v>1.1874591235294218E-2</v>
      </c>
      <c r="AN226" s="91">
        <v>-1.8383714418604979E-3</v>
      </c>
      <c r="AO226" s="91">
        <v>1.6526939145453667E-3</v>
      </c>
      <c r="AP226" s="87">
        <v>2.4599438920001049E-3</v>
      </c>
      <c r="AQ226" s="84">
        <v>4.1175969880000718E-3</v>
      </c>
      <c r="AR226" s="91"/>
      <c r="AS226" s="91">
        <v>-2.0720352759999949E-2</v>
      </c>
      <c r="AT226" s="87">
        <v>-8.7969788184210085E-3</v>
      </c>
      <c r="AU226" s="145">
        <v>2.6224999999999721E-3</v>
      </c>
    </row>
    <row r="227" spans="1:47" s="95" customFormat="1" ht="11.25">
      <c r="A227" s="7">
        <v>38107</v>
      </c>
      <c r="B227" s="84"/>
      <c r="C227" s="87">
        <v>-3.9337810134000062E-2</v>
      </c>
      <c r="D227" s="84">
        <v>-5.3269175469697005E-2</v>
      </c>
      <c r="E227" s="91">
        <v>-6.5099485165312498E-2</v>
      </c>
      <c r="F227" s="91"/>
      <c r="G227" s="91">
        <v>3.7357601979999266E-3</v>
      </c>
      <c r="H227" s="91">
        <v>-4.1615983570312487E-2</v>
      </c>
      <c r="I227" s="91">
        <v>-3.7944835999999982E-2</v>
      </c>
      <c r="J227" s="91">
        <v>-5.2667299185000016E-2</v>
      </c>
      <c r="K227" s="91"/>
      <c r="L227" s="187">
        <v>-5.5643525123596049E-2</v>
      </c>
      <c r="M227" s="84">
        <v>-4.709288764257813E-2</v>
      </c>
      <c r="N227" s="91"/>
      <c r="O227" s="87"/>
      <c r="P227" s="84">
        <v>3.6127728624999467E-3</v>
      </c>
      <c r="Q227" s="90">
        <v>-3.0804920000000013E-2</v>
      </c>
      <c r="R227" s="90">
        <v>-2.0353419999999844E-2</v>
      </c>
      <c r="S227" s="90">
        <v>-3.1006000000000089E-2</v>
      </c>
      <c r="T227" s="90">
        <v>7.6024800000000781E-3</v>
      </c>
      <c r="U227" s="90">
        <v>-1.6013000000000055E-2</v>
      </c>
      <c r="V227" s="90">
        <v>-2.6374199999999903E-2</v>
      </c>
      <c r="W227" s="90">
        <v>4.5588320000000682E-3</v>
      </c>
      <c r="X227" s="90">
        <v>-6.0237680000000404E-3</v>
      </c>
      <c r="Y227" s="90">
        <v>9.246751000000053E-3</v>
      </c>
      <c r="Z227" s="88">
        <v>-1.1844260037499943E-2</v>
      </c>
      <c r="AA227" s="84">
        <v>-2.1441811199999994E-2</v>
      </c>
      <c r="AB227" s="91">
        <v>-2.8465272494444305E-2</v>
      </c>
      <c r="AC227" s="91">
        <v>-1.8992161163028154E-2</v>
      </c>
      <c r="AD227" s="91">
        <v>-3.3376535439999966E-2</v>
      </c>
      <c r="AE227" s="91">
        <v>-2.7216748554000136E-2</v>
      </c>
      <c r="AF227" s="94">
        <v>-1.7308421400000107E-2</v>
      </c>
      <c r="AG227" s="84">
        <v>-6.1259416965312452E-2</v>
      </c>
      <c r="AH227" s="91">
        <v>-7.5843101305312466E-2</v>
      </c>
      <c r="AI227" s="91">
        <v>-3.2537405959999988E-2</v>
      </c>
      <c r="AJ227" s="91">
        <v>-1.840696509999995E-2</v>
      </c>
      <c r="AK227" s="91">
        <v>-6.2786088565312537E-2</v>
      </c>
      <c r="AL227" s="87">
        <v>-6.6501570245312336E-2</v>
      </c>
      <c r="AM227" s="84">
        <v>-1.0537895096363603E-2</v>
      </c>
      <c r="AN227" s="91">
        <v>-1.2227192758536565E-2</v>
      </c>
      <c r="AO227" s="91">
        <v>-1.001734274074062E-2</v>
      </c>
      <c r="AP227" s="87">
        <v>-1.0247395642000057E-2</v>
      </c>
      <c r="AQ227" s="84">
        <v>-3.798589484199999E-2</v>
      </c>
      <c r="AR227" s="91"/>
      <c r="AS227" s="91">
        <v>-1.9726587059999967E-2</v>
      </c>
      <c r="AT227" s="87">
        <v>-2.6633369543624164E-2</v>
      </c>
      <c r="AU227" s="145">
        <v>-3.520460000000003E-2</v>
      </c>
    </row>
    <row r="228" spans="1:47" s="95" customFormat="1" ht="11.25">
      <c r="A228" s="7">
        <v>38135</v>
      </c>
      <c r="B228" s="84"/>
      <c r="C228" s="87">
        <v>2.487044928000004E-2</v>
      </c>
      <c r="D228" s="84">
        <v>4.6723546507692282E-2</v>
      </c>
      <c r="E228" s="91">
        <v>2.4799415189999952E-2</v>
      </c>
      <c r="F228" s="91"/>
      <c r="G228" s="91">
        <v>1.4733401720000039E-2</v>
      </c>
      <c r="H228" s="91">
        <v>5.4184652820000068E-2</v>
      </c>
      <c r="I228" s="91">
        <v>2.8774040063999973E-2</v>
      </c>
      <c r="J228" s="91">
        <v>4.9567056919999963E-2</v>
      </c>
      <c r="K228" s="91"/>
      <c r="L228" s="187">
        <v>8.5860376358031232E-3</v>
      </c>
      <c r="M228" s="84">
        <v>2.8700675132539599E-2</v>
      </c>
      <c r="N228" s="91"/>
      <c r="O228" s="87"/>
      <c r="P228" s="84">
        <v>-1.8667107100001079E-3</v>
      </c>
      <c r="Q228" s="90">
        <v>3.6110220000000082E-2</v>
      </c>
      <c r="R228" s="90">
        <v>1.8964058999999978E-2</v>
      </c>
      <c r="S228" s="90">
        <v>4.3156980000000011E-2</v>
      </c>
      <c r="T228" s="90">
        <v>1.6927160000000052E-2</v>
      </c>
      <c r="U228" s="90">
        <v>2.8137899999999938E-2</v>
      </c>
      <c r="V228" s="90">
        <v>5.5109239999999948E-2</v>
      </c>
      <c r="W228" s="90">
        <v>1.9883659999999637E-3</v>
      </c>
      <c r="X228" s="90">
        <v>3.3818743000000095E-2</v>
      </c>
      <c r="Y228" s="90">
        <v>1.0213480000000885E-3</v>
      </c>
      <c r="Z228" s="88">
        <v>1.5249603620000052E-2</v>
      </c>
      <c r="AA228" s="84">
        <v>2.2508883900000942E-3</v>
      </c>
      <c r="AB228" s="91">
        <v>6.5619249339285979E-3</v>
      </c>
      <c r="AC228" s="91">
        <v>1.5260536121212143E-2</v>
      </c>
      <c r="AD228" s="91">
        <v>1.8806780460000061E-2</v>
      </c>
      <c r="AE228" s="91">
        <v>1.8847009658000013E-2</v>
      </c>
      <c r="AF228" s="94">
        <v>3.6815938279999294E-3</v>
      </c>
      <c r="AG228" s="84">
        <v>2.806129139000002E-2</v>
      </c>
      <c r="AH228" s="91">
        <v>3.5113824905999902E-2</v>
      </c>
      <c r="AI228" s="91">
        <v>1.3691825648000089E-2</v>
      </c>
      <c r="AJ228" s="91">
        <v>6.8618899079999629E-3</v>
      </c>
      <c r="AK228" s="91">
        <v>2.1464961990000031E-2</v>
      </c>
      <c r="AL228" s="87">
        <v>3.3069778665999916E-2</v>
      </c>
      <c r="AM228" s="84">
        <v>9.8792234196427575E-3</v>
      </c>
      <c r="AN228" s="91">
        <v>1.286879307142863E-2</v>
      </c>
      <c r="AO228" s="91">
        <v>1.9678959401754348E-2</v>
      </c>
      <c r="AP228" s="87">
        <v>1.2320800608000004E-2</v>
      </c>
      <c r="AQ228" s="84">
        <v>1.1633693197999895E-2</v>
      </c>
      <c r="AR228" s="91"/>
      <c r="AS228" s="91">
        <v>9.727185051999987E-3</v>
      </c>
      <c r="AT228" s="87">
        <v>1.6040853408053612E-2</v>
      </c>
      <c r="AU228" s="145">
        <v>1.0935099999999975E-2</v>
      </c>
    </row>
    <row r="229" spans="1:47" s="95" customFormat="1" ht="11.25">
      <c r="A229" s="7">
        <v>38168</v>
      </c>
      <c r="B229" s="84"/>
      <c r="C229" s="87">
        <v>1.3125148065999959E-2</v>
      </c>
      <c r="D229" s="84">
        <v>2.5290593937500105E-2</v>
      </c>
      <c r="E229" s="91">
        <v>7.0263721039999893E-2</v>
      </c>
      <c r="F229" s="91"/>
      <c r="G229" s="91">
        <v>1.1509396739999955E-2</v>
      </c>
      <c r="H229" s="91">
        <v>1.593546173800009E-2</v>
      </c>
      <c r="I229" s="91">
        <v>1.5379705765999896E-2</v>
      </c>
      <c r="J229" s="91">
        <v>1.3143457039999973E-2</v>
      </c>
      <c r="K229" s="91"/>
      <c r="L229" s="187">
        <v>8.1507988452911295E-2</v>
      </c>
      <c r="M229" s="84">
        <v>2.7875627695999938E-2</v>
      </c>
      <c r="N229" s="91"/>
      <c r="O229" s="87"/>
      <c r="P229" s="84">
        <v>2.5517883308000089E-2</v>
      </c>
      <c r="Q229" s="90">
        <v>2.1701399999999982E-2</v>
      </c>
      <c r="R229" s="90">
        <v>1.8699239999999895E-2</v>
      </c>
      <c r="S229" s="90">
        <v>2.7192440000000095E-2</v>
      </c>
      <c r="T229" s="90">
        <v>2.2168519999999914E-2</v>
      </c>
      <c r="U229" s="90">
        <v>1.9843939999999893E-2</v>
      </c>
      <c r="V229" s="90">
        <v>1.9983679999999948E-2</v>
      </c>
      <c r="W229" s="90">
        <v>2.3852450999999997E-2</v>
      </c>
      <c r="X229" s="90">
        <v>2.8635390999999899E-2</v>
      </c>
      <c r="Y229" s="90">
        <v>7.8145140000001057E-3</v>
      </c>
      <c r="Z229" s="88">
        <v>4.1203426979999902E-2</v>
      </c>
      <c r="AA229" s="84">
        <v>6.5225365847999983E-2</v>
      </c>
      <c r="AB229" s="91">
        <v>2.4246770631578984E-2</v>
      </c>
      <c r="AC229" s="91">
        <v>3.0323199428205161E-2</v>
      </c>
      <c r="AD229" s="91">
        <v>4.1344643945999904E-2</v>
      </c>
      <c r="AE229" s="91">
        <v>2.0734845588000095E-2</v>
      </c>
      <c r="AF229" s="94">
        <v>2.9960016440000015E-2</v>
      </c>
      <c r="AG229" s="84">
        <v>7.2863024679999944E-2</v>
      </c>
      <c r="AH229" s="91">
        <v>5.4466748500000106E-2</v>
      </c>
      <c r="AI229" s="91">
        <v>1.3760121727999897E-2</v>
      </c>
      <c r="AJ229" s="91">
        <v>2.9493139439999982E-2</v>
      </c>
      <c r="AK229" s="91">
        <v>7.0372265879999896E-2</v>
      </c>
      <c r="AL229" s="87">
        <v>6.7548972780000049E-2</v>
      </c>
      <c r="AM229" s="84">
        <v>2.5722671417999887E-2</v>
      </c>
      <c r="AN229" s="91">
        <v>1.2860580247368469E-2</v>
      </c>
      <c r="AO229" s="91">
        <v>1.8975660980000031E-2</v>
      </c>
      <c r="AP229" s="87">
        <v>1.9338073019999902E-2</v>
      </c>
      <c r="AQ229" s="84">
        <v>4.1575441200000007E-2</v>
      </c>
      <c r="AR229" s="91"/>
      <c r="AS229" s="91">
        <v>1.0972779947999944E-2</v>
      </c>
      <c r="AT229" s="87">
        <v>1.0032962059060457E-2</v>
      </c>
      <c r="AU229" s="145">
        <v>4.2434700000000047E-2</v>
      </c>
    </row>
    <row r="230" spans="1:47" s="95" customFormat="1" ht="11.25">
      <c r="A230" s="7">
        <v>38198</v>
      </c>
      <c r="B230" s="84"/>
      <c r="C230" s="87">
        <v>-5.0315850659999994E-2</v>
      </c>
      <c r="D230" s="84">
        <v>-9.1047027753845988E-2</v>
      </c>
      <c r="E230" s="91">
        <v>-8.8343942039999956E-2</v>
      </c>
      <c r="F230" s="91"/>
      <c r="G230" s="91">
        <v>-6.3645082119999974E-2</v>
      </c>
      <c r="H230" s="91">
        <v>-0.10144106324000002</v>
      </c>
      <c r="I230" s="91">
        <v>-7.135700763999997E-2</v>
      </c>
      <c r="J230" s="91">
        <v>-9.6757979279999962E-2</v>
      </c>
      <c r="K230" s="91"/>
      <c r="L230" s="187">
        <v>-5.6407816946506539E-2</v>
      </c>
      <c r="M230" s="84">
        <v>-9.2529540487999995E-2</v>
      </c>
      <c r="N230" s="91"/>
      <c r="O230" s="87"/>
      <c r="P230" s="84">
        <v>-4.5946013540000052E-2</v>
      </c>
      <c r="Q230" s="90">
        <v>-9.197818000000002E-2</v>
      </c>
      <c r="R230" s="90">
        <v>-9.3987220000000149E-2</v>
      </c>
      <c r="S230" s="90">
        <v>-7.807390000000014E-2</v>
      </c>
      <c r="T230" s="90">
        <v>-5.4095019999999994E-2</v>
      </c>
      <c r="U230" s="90">
        <v>-7.3322755000000073E-2</v>
      </c>
      <c r="V230" s="90">
        <v>-7.0683220000000158E-2</v>
      </c>
      <c r="W230" s="90">
        <v>-5.0831437000000035E-2</v>
      </c>
      <c r="X230" s="90">
        <v>-5.7186813999999919E-2</v>
      </c>
      <c r="Y230" s="90">
        <v>-5.4817782999999953E-2</v>
      </c>
      <c r="Z230" s="88">
        <v>-3.2514810360000035E-2</v>
      </c>
      <c r="AA230" s="84">
        <v>-3.913036524000002E-2</v>
      </c>
      <c r="AB230" s="91">
        <v>-8.9997733000000135E-3</v>
      </c>
      <c r="AC230" s="91">
        <v>-3.6062585108433742E-2</v>
      </c>
      <c r="AD230" s="91">
        <v>-5.215124289999995E-2</v>
      </c>
      <c r="AE230" s="91">
        <v>-3.2847285959999972E-2</v>
      </c>
      <c r="AF230" s="94">
        <v>-1.1172872428571567E-2</v>
      </c>
      <c r="AG230" s="84">
        <v>-8.8232174840000011E-2</v>
      </c>
      <c r="AH230" s="91">
        <v>-8.5395407339999951E-2</v>
      </c>
      <c r="AI230" s="91">
        <v>-3.6618334040000033E-2</v>
      </c>
      <c r="AJ230" s="91">
        <v>-3.6509967620000028E-2</v>
      </c>
      <c r="AK230" s="91">
        <v>-8.6004615840000076E-2</v>
      </c>
      <c r="AL230" s="87">
        <v>-9.0892986239999973E-2</v>
      </c>
      <c r="AM230" s="84">
        <v>-3.5596460490566084E-2</v>
      </c>
      <c r="AN230" s="91">
        <v>-3.4431437097435791E-2</v>
      </c>
      <c r="AO230" s="91">
        <v>-3.1096236407142763E-2</v>
      </c>
      <c r="AP230" s="87">
        <v>-3.8736037579999993E-2</v>
      </c>
      <c r="AQ230" s="84">
        <v>-5.5772996179999978E-2</v>
      </c>
      <c r="AR230" s="91"/>
      <c r="AS230" s="91">
        <v>-3.425789948000002E-2</v>
      </c>
      <c r="AT230" s="87">
        <v>-2.6502755186577187E-2</v>
      </c>
      <c r="AU230" s="145">
        <v>-5.4740899999999981E-2</v>
      </c>
    </row>
    <row r="231" spans="1:47" s="95" customFormat="1" ht="11.25">
      <c r="A231" s="7">
        <v>38230</v>
      </c>
      <c r="B231" s="84"/>
      <c r="C231" s="87">
        <v>-1.5562932660000417E-3</v>
      </c>
      <c r="D231" s="84">
        <v>-3.8298885113846048E-2</v>
      </c>
      <c r="E231" s="91">
        <v>-4.2673495845999998E-2</v>
      </c>
      <c r="F231" s="91"/>
      <c r="G231" s="91">
        <v>-8.692949800000016E-3</v>
      </c>
      <c r="H231" s="91">
        <v>-3.1210424399999992E-2</v>
      </c>
      <c r="I231" s="91">
        <v>-2.5968277600000089E-2</v>
      </c>
      <c r="J231" s="91">
        <v>-2.3296532839999884E-2</v>
      </c>
      <c r="K231" s="91"/>
      <c r="L231" s="187">
        <v>-4.8347949326038253E-2</v>
      </c>
      <c r="M231" s="84">
        <v>-3.3356622587199958E-2</v>
      </c>
      <c r="N231" s="91"/>
      <c r="O231" s="87"/>
      <c r="P231" s="84">
        <v>-1.2305639981999961E-2</v>
      </c>
      <c r="Q231" s="90">
        <v>-4.6884880000000018E-2</v>
      </c>
      <c r="R231" s="90">
        <v>-5.5279619999999974E-2</v>
      </c>
      <c r="S231" s="90">
        <v>-5.6957000000000035E-2</v>
      </c>
      <c r="T231" s="90">
        <v>-1.8492020000000164E-2</v>
      </c>
      <c r="U231" s="90">
        <v>-3.349785999999999E-2</v>
      </c>
      <c r="V231" s="90">
        <v>-4.2491379999999968E-2</v>
      </c>
      <c r="W231" s="90">
        <v>-1.1682471000000083E-2</v>
      </c>
      <c r="X231" s="90">
        <v>-4.9292000999999974E-2</v>
      </c>
      <c r="Y231" s="90">
        <v>2.6711448999999998E-2</v>
      </c>
      <c r="Z231" s="88">
        <v>1.2493383662000035E-2</v>
      </c>
      <c r="AA231" s="84">
        <v>-4.5456174600001509E-3</v>
      </c>
      <c r="AB231" s="91">
        <v>1.2418661421052635E-2</v>
      </c>
      <c r="AC231" s="91">
        <v>-1.2695533105263612E-3</v>
      </c>
      <c r="AD231" s="91">
        <v>-5.4885373059999631E-3</v>
      </c>
      <c r="AE231" s="91">
        <v>9.2954938539999699E-3</v>
      </c>
      <c r="AF231" s="94">
        <v>8.7556879400008114E-4</v>
      </c>
      <c r="AG231" s="84">
        <v>-3.7179300779999869E-2</v>
      </c>
      <c r="AH231" s="91">
        <v>-6.4794895040000022E-2</v>
      </c>
      <c r="AI231" s="91">
        <v>1.6464519054000037E-2</v>
      </c>
      <c r="AJ231" s="91">
        <v>1.3752959794000041E-2</v>
      </c>
      <c r="AK231" s="91">
        <v>-4.5217978659999991E-2</v>
      </c>
      <c r="AL231" s="87">
        <v>-4.6099910060000027E-2</v>
      </c>
      <c r="AM231" s="84">
        <v>1.9984818252941183E-2</v>
      </c>
      <c r="AN231" s="91">
        <v>3.2965595725000796E-3</v>
      </c>
      <c r="AO231" s="91">
        <v>1.2054287779660999E-2</v>
      </c>
      <c r="AP231" s="87">
        <v>3.2613038719999654E-3</v>
      </c>
      <c r="AQ231" s="84">
        <v>-2.2459525548000014E-2</v>
      </c>
      <c r="AR231" s="91"/>
      <c r="AS231" s="91">
        <v>1.0487823200000079E-2</v>
      </c>
      <c r="AT231" s="87">
        <v>1.2785820378523383E-2</v>
      </c>
      <c r="AU231" s="145">
        <v>-2.1489399999999992E-2</v>
      </c>
    </row>
    <row r="232" spans="1:47" s="95" customFormat="1" ht="11.25">
      <c r="A232" s="7">
        <v>38260</v>
      </c>
      <c r="B232" s="84"/>
      <c r="C232" s="87">
        <v>2.5374147920000034E-2</v>
      </c>
      <c r="D232" s="84">
        <v>3.4294389090909094E-2</v>
      </c>
      <c r="E232" s="91">
        <v>5.8474734200000267E-3</v>
      </c>
      <c r="F232" s="91"/>
      <c r="G232" s="91">
        <v>1.7036545340000098E-2</v>
      </c>
      <c r="H232" s="91">
        <v>3.5964128720000099E-2</v>
      </c>
      <c r="I232" s="91">
        <v>4.7981120980000069E-2</v>
      </c>
      <c r="J232" s="91">
        <v>3.0893246560000032E-2</v>
      </c>
      <c r="K232" s="91"/>
      <c r="L232" s="187">
        <v>6.4899832606315488E-3</v>
      </c>
      <c r="M232" s="84">
        <v>3.5797987715447066E-2</v>
      </c>
      <c r="N232" s="91">
        <v>4.4579072999999525E-3</v>
      </c>
      <c r="O232" s="87"/>
      <c r="P232" s="84">
        <v>5.2740807600000217E-3</v>
      </c>
      <c r="Q232" s="90">
        <v>3.4180300000000052E-2</v>
      </c>
      <c r="R232" s="90">
        <v>1.955167999999996E-2</v>
      </c>
      <c r="S232" s="90">
        <v>2.1929340000000019E-2</v>
      </c>
      <c r="T232" s="90">
        <v>1.6633820000000021E-2</v>
      </c>
      <c r="U232" s="90">
        <v>3.343695999999996E-2</v>
      </c>
      <c r="V232" s="90">
        <v>3.4502299999999986E-2</v>
      </c>
      <c r="W232" s="90">
        <v>3.0775439999999321E-3</v>
      </c>
      <c r="X232" s="90">
        <v>1.9254915000000095E-2</v>
      </c>
      <c r="Y232" s="90">
        <v>7.4728289999999031E-3</v>
      </c>
      <c r="Z232" s="87">
        <v>5.8264791200000055E-3</v>
      </c>
      <c r="AA232" s="84">
        <v>2.7407397000001055E-3</v>
      </c>
      <c r="AB232" s="91">
        <v>1.71842392499999E-2</v>
      </c>
      <c r="AC232" s="91">
        <v>3.0295649902438937E-2</v>
      </c>
      <c r="AD232" s="91">
        <v>1.759466055999992E-2</v>
      </c>
      <c r="AE232" s="91">
        <v>2.4568100440000018E-2</v>
      </c>
      <c r="AF232" s="94">
        <v>2.4899460407999952E-2</v>
      </c>
      <c r="AG232" s="84">
        <v>7.4251248599999098E-3</v>
      </c>
      <c r="AH232" s="91">
        <v>2.4137618279999939E-2</v>
      </c>
      <c r="AI232" s="91">
        <v>6.4523171799999446E-3</v>
      </c>
      <c r="AJ232" s="91">
        <v>9.298128179999976E-3</v>
      </c>
      <c r="AK232" s="91">
        <v>3.5708083799999013E-3</v>
      </c>
      <c r="AL232" s="87">
        <v>8.5550355799999256E-3</v>
      </c>
      <c r="AM232" s="84">
        <v>1.8282059537254813E-2</v>
      </c>
      <c r="AN232" s="91">
        <v>8.358579897435936E-3</v>
      </c>
      <c r="AO232" s="91">
        <v>6.567360238805886E-3</v>
      </c>
      <c r="AP232" s="87">
        <v>3.978694771999991E-2</v>
      </c>
      <c r="AQ232" s="84">
        <v>4.339239807999995E-2</v>
      </c>
      <c r="AR232" s="91"/>
      <c r="AS232" s="91">
        <v>-6.4711919600000112E-3</v>
      </c>
      <c r="AT232" s="87">
        <v>1.61807226081081E-2</v>
      </c>
      <c r="AU232" s="145">
        <v>7.761300000000082E-3</v>
      </c>
    </row>
    <row r="233" spans="1:47" s="95" customFormat="1" ht="11.25">
      <c r="A233" s="7">
        <v>38289</v>
      </c>
      <c r="B233" s="84"/>
      <c r="C233" s="87">
        <v>5.4332045268000062E-2</v>
      </c>
      <c r="D233" s="84">
        <v>7.058150928548379E-2</v>
      </c>
      <c r="E233" s="91">
        <v>4.9201258774000056E-2</v>
      </c>
      <c r="F233" s="91"/>
      <c r="G233" s="91">
        <v>1.140679744000006E-2</v>
      </c>
      <c r="H233" s="91">
        <v>6.720230171399999E-2</v>
      </c>
      <c r="I233" s="91">
        <v>3.9641927618000006E-2</v>
      </c>
      <c r="J233" s="91">
        <v>3.4997823297999942E-2</v>
      </c>
      <c r="K233" s="91">
        <v>4.3491457018000057E-2</v>
      </c>
      <c r="L233" s="187">
        <v>4.7820068717002728E-2</v>
      </c>
      <c r="M233" s="84">
        <v>5.3586091320161344E-2</v>
      </c>
      <c r="N233" s="91">
        <v>2.5891295399999903E-2</v>
      </c>
      <c r="O233" s="87"/>
      <c r="P233" s="84">
        <v>6.2500767146000058E-2</v>
      </c>
      <c r="Q233" s="90">
        <v>8.826956000000008E-2</v>
      </c>
      <c r="R233" s="90">
        <v>9.9512440000000035E-2</v>
      </c>
      <c r="S233" s="90">
        <v>8.5023840000000073E-2</v>
      </c>
      <c r="T233" s="90">
        <v>7.6960039999999896E-2</v>
      </c>
      <c r="U233" s="90">
        <v>7.6346239999999899E-2</v>
      </c>
      <c r="V233" s="90">
        <v>9.0994100000000078E-2</v>
      </c>
      <c r="W233" s="90">
        <v>8.6657774000000076E-2</v>
      </c>
      <c r="X233" s="90">
        <v>5.0688473999999983E-2</v>
      </c>
      <c r="Y233" s="90">
        <v>6.0702113999999918E-2</v>
      </c>
      <c r="Z233" s="87">
        <v>1.0193587934000048E-2</v>
      </c>
      <c r="AA233" s="84">
        <v>2.4078880573999983E-2</v>
      </c>
      <c r="AB233" s="91">
        <v>2.496340206470582E-2</v>
      </c>
      <c r="AC233" s="91">
        <v>9.3834384653332936E-3</v>
      </c>
      <c r="AD233" s="91">
        <v>5.2583187578000068E-2</v>
      </c>
      <c r="AE233" s="91">
        <v>1.7504020557999933E-2</v>
      </c>
      <c r="AF233" s="94">
        <v>1.6701217977999949E-2</v>
      </c>
      <c r="AG233" s="84">
        <v>5.1665962973999946E-2</v>
      </c>
      <c r="AH233" s="91">
        <v>7.0082715954000063E-2</v>
      </c>
      <c r="AI233" s="91">
        <v>6.8599330020000515E-3</v>
      </c>
      <c r="AJ233" s="91">
        <v>8.9916085220000941E-3</v>
      </c>
      <c r="AK233" s="91">
        <v>3.5204647774000009E-2</v>
      </c>
      <c r="AL233" s="87">
        <v>5.7194924533999991E-2</v>
      </c>
      <c r="AM233" s="84">
        <v>1.6693861226415141E-2</v>
      </c>
      <c r="AN233" s="91">
        <v>1.9788261124999984E-2</v>
      </c>
      <c r="AO233" s="91">
        <v>1.0840930587878717E-2</v>
      </c>
      <c r="AP233" s="87">
        <v>1.4392681039999911E-2</v>
      </c>
      <c r="AQ233" s="84">
        <v>1.1100416394000057E-2</v>
      </c>
      <c r="AR233" s="91"/>
      <c r="AS233" s="91">
        <v>1.8142600398000086E-2</v>
      </c>
      <c r="AT233" s="87">
        <v>2.1850509001379415E-2</v>
      </c>
      <c r="AU233" s="145">
        <v>2.300980000000008E-2</v>
      </c>
    </row>
    <row r="234" spans="1:47" s="95" customFormat="1" ht="11.25">
      <c r="A234" s="7">
        <v>38321</v>
      </c>
      <c r="B234" s="84"/>
      <c r="C234" s="87">
        <v>6.978550981999998E-2</v>
      </c>
      <c r="D234" s="84">
        <v>6.6506193684285675E-2</v>
      </c>
      <c r="E234" s="91">
        <v>0.10138173354000002</v>
      </c>
      <c r="F234" s="91"/>
      <c r="G234" s="91">
        <v>5.1562708307843153E-2</v>
      </c>
      <c r="H234" s="91">
        <v>5.614507336199992E-2</v>
      </c>
      <c r="I234" s="91">
        <v>5.5593109461999912E-2</v>
      </c>
      <c r="J234" s="91">
        <v>2.8841487618000095E-2</v>
      </c>
      <c r="K234" s="91">
        <v>5.3143261815125076E-2</v>
      </c>
      <c r="L234" s="187">
        <v>0.11861449265480006</v>
      </c>
      <c r="M234" s="84">
        <v>7.7587075880327872E-2</v>
      </c>
      <c r="N234" s="91">
        <v>7.3617181859999992E-2</v>
      </c>
      <c r="O234" s="87"/>
      <c r="P234" s="84">
        <v>6.4418817775999893E-2</v>
      </c>
      <c r="Q234" s="90">
        <v>6.9057619999999931E-2</v>
      </c>
      <c r="R234" s="90">
        <v>6.728544000000003E-2</v>
      </c>
      <c r="S234" s="90">
        <v>8.0768500000000021E-2</v>
      </c>
      <c r="T234" s="90">
        <v>8.2276339999999948E-2</v>
      </c>
      <c r="U234" s="90">
        <v>7.8606600000000082E-2</v>
      </c>
      <c r="V234" s="90">
        <v>9.0261020000000025E-2</v>
      </c>
      <c r="W234" s="90">
        <v>7.2882464000000091E-2</v>
      </c>
      <c r="X234" s="90">
        <v>8.8145960000000079E-2</v>
      </c>
      <c r="Y234" s="90">
        <v>3.4514522000000047E-2</v>
      </c>
      <c r="Z234" s="87">
        <v>5.4851718791999904E-2</v>
      </c>
      <c r="AA234" s="84">
        <v>6.5999152933124972E-2</v>
      </c>
      <c r="AB234" s="91">
        <v>7.0627295525423683E-2</v>
      </c>
      <c r="AC234" s="91">
        <v>4.2911947844578302E-2</v>
      </c>
      <c r="AD234" s="91">
        <v>8.7799561259999992E-2</v>
      </c>
      <c r="AE234" s="91">
        <v>6.1445238953125036E-2</v>
      </c>
      <c r="AF234" s="94">
        <v>5.6896359238000072E-2</v>
      </c>
      <c r="AG234" s="84">
        <v>9.6106568519999991E-2</v>
      </c>
      <c r="AH234" s="91">
        <v>0.10858856133600003</v>
      </c>
      <c r="AI234" s="91">
        <v>4.4479073429124938E-2</v>
      </c>
      <c r="AJ234" s="91">
        <v>5.2164596667124918E-2</v>
      </c>
      <c r="AK234" s="91">
        <v>0.10719338850000004</v>
      </c>
      <c r="AL234" s="87">
        <v>8.1151282520000034E-2</v>
      </c>
      <c r="AM234" s="84">
        <v>4.8639793490909078E-2</v>
      </c>
      <c r="AN234" s="91">
        <v>5.166445897222216E-2</v>
      </c>
      <c r="AO234" s="91">
        <v>4.2498615079999968E-2</v>
      </c>
      <c r="AP234" s="87">
        <v>6.7922857859999963E-2</v>
      </c>
      <c r="AQ234" s="84">
        <v>6.8903953500000004E-2</v>
      </c>
      <c r="AR234" s="91"/>
      <c r="AS234" s="91">
        <v>2.6980508202000042E-2</v>
      </c>
      <c r="AT234" s="87">
        <v>5.3471611807586195E-2</v>
      </c>
      <c r="AU234" s="145">
        <v>5.1410799999999979E-2</v>
      </c>
    </row>
    <row r="235" spans="1:47" s="95" customFormat="1" ht="11.25">
      <c r="A235" s="7">
        <v>38352</v>
      </c>
      <c r="B235" s="84"/>
      <c r="C235" s="87">
        <v>3.250953513999999E-2</v>
      </c>
      <c r="D235" s="84">
        <v>3.8606743125684906E-2</v>
      </c>
      <c r="E235" s="91">
        <v>3.4638507219999948E-2</v>
      </c>
      <c r="F235" s="91"/>
      <c r="G235" s="91">
        <v>3.383056251999994E-2</v>
      </c>
      <c r="H235" s="91">
        <v>3.0715405875624935E-2</v>
      </c>
      <c r="I235" s="91">
        <v>2.8369329747500061E-2</v>
      </c>
      <c r="J235" s="91">
        <v>2.5476693373625015E-2</v>
      </c>
      <c r="K235" s="91">
        <v>2.5501512847500019E-2</v>
      </c>
      <c r="L235" s="187">
        <v>3.4971720039844501E-2</v>
      </c>
      <c r="M235" s="84">
        <v>4.8377635460162605E-2</v>
      </c>
      <c r="N235" s="91">
        <v>4.6190466148124942E-2</v>
      </c>
      <c r="O235" s="87"/>
      <c r="P235" s="84">
        <v>6.2034219402000046E-2</v>
      </c>
      <c r="Q235" s="90">
        <v>6.3251219999999941E-2</v>
      </c>
      <c r="R235" s="90">
        <v>6.6409619999999947E-2</v>
      </c>
      <c r="S235" s="90">
        <v>6.5917959999999942E-2</v>
      </c>
      <c r="T235" s="90">
        <v>5.7570120000000058E-2</v>
      </c>
      <c r="U235" s="90">
        <v>5.9102699999999952E-2</v>
      </c>
      <c r="V235" s="90">
        <v>6.2958902000000094E-2</v>
      </c>
      <c r="W235" s="90">
        <v>5.7738736999999984E-2</v>
      </c>
      <c r="X235" s="90">
        <v>5.0026611999999915E-2</v>
      </c>
      <c r="Y235" s="90">
        <v>4.3629570000000006E-2</v>
      </c>
      <c r="Z235" s="87">
        <v>1.6626680239999914E-2</v>
      </c>
      <c r="AA235" s="84">
        <v>4.2619229720000096E-2</v>
      </c>
      <c r="AB235" s="91">
        <v>2.0217305539285801E-2</v>
      </c>
      <c r="AC235" s="91">
        <v>4.5186943348192843E-2</v>
      </c>
      <c r="AD235" s="91">
        <v>3.9111982140000112E-2</v>
      </c>
      <c r="AE235" s="91">
        <v>4.5331505495999957E-2</v>
      </c>
      <c r="AF235" s="94">
        <v>3.0097963100000014E-2</v>
      </c>
      <c r="AG235" s="84">
        <v>2.9720050619999938E-2</v>
      </c>
      <c r="AH235" s="91">
        <v>3.6163339495999924E-2</v>
      </c>
      <c r="AI235" s="91">
        <v>4.9996828544000005E-2</v>
      </c>
      <c r="AJ235" s="91">
        <v>4.625298120400001E-2</v>
      </c>
      <c r="AK235" s="91">
        <v>3.271985702000002E-2</v>
      </c>
      <c r="AL235" s="87">
        <v>4.8002644739999933E-2</v>
      </c>
      <c r="AM235" s="84">
        <v>3.2494059859649038E-2</v>
      </c>
      <c r="AN235" s="91">
        <v>3.6153869514285786E-2</v>
      </c>
      <c r="AO235" s="91">
        <v>3.8431530245901735E-2</v>
      </c>
      <c r="AP235" s="87">
        <v>2.7622506396000057E-2</v>
      </c>
      <c r="AQ235" s="84">
        <v>3.9818753477999902E-2</v>
      </c>
      <c r="AR235" s="91"/>
      <c r="AS235" s="91">
        <v>3.8945948900124927E-2</v>
      </c>
      <c r="AT235" s="87">
        <v>3.3344268599397653E-2</v>
      </c>
      <c r="AU235" s="145">
        <v>3.4594400000000025E-2</v>
      </c>
    </row>
    <row r="236" spans="1:47" s="95" customFormat="1" ht="11.25">
      <c r="A236" s="7">
        <v>38383</v>
      </c>
      <c r="B236" s="84"/>
      <c r="C236" s="87">
        <v>-5.3238718878000135E-2</v>
      </c>
      <c r="D236" s="84">
        <v>-5.8416183432432378E-2</v>
      </c>
      <c r="E236" s="91">
        <v>-7.8609408019999938E-2</v>
      </c>
      <c r="F236" s="91"/>
      <c r="G236" s="91">
        <v>-4.6753576554000031E-2</v>
      </c>
      <c r="H236" s="91">
        <v>-5.5038285426562528E-2</v>
      </c>
      <c r="I236" s="91">
        <v>-3.8508690938562462E-2</v>
      </c>
      <c r="J236" s="91">
        <v>-6.4488302466562564E-2</v>
      </c>
      <c r="K236" s="91">
        <v>-5.9097746146562491E-2</v>
      </c>
      <c r="L236" s="187">
        <v>-5.6175594866275658E-2</v>
      </c>
      <c r="M236" s="84">
        <v>-6.2103107650230527E-2</v>
      </c>
      <c r="N236" s="91">
        <v>-3.1885364399999894E-2</v>
      </c>
      <c r="O236" s="87"/>
      <c r="P236" s="84">
        <v>-7.9926101779999925E-2</v>
      </c>
      <c r="Q236" s="90">
        <v>-5.4650340000000019E-2</v>
      </c>
      <c r="R236" s="90">
        <v>-7.8748159999999956E-2</v>
      </c>
      <c r="S236" s="90">
        <v>-6.5592719999999938E-2</v>
      </c>
      <c r="T236" s="90">
        <v>-8.6475940000000029E-2</v>
      </c>
      <c r="U236" s="90">
        <v>-7.6368140000000029E-2</v>
      </c>
      <c r="V236" s="90">
        <v>-3.6345859999999952E-2</v>
      </c>
      <c r="W236" s="90">
        <v>-8.8565906999999999E-2</v>
      </c>
      <c r="X236" s="90">
        <v>-6.620317600000003E-2</v>
      </c>
      <c r="Y236" s="90">
        <v>-5.8883286000000035E-2</v>
      </c>
      <c r="Z236" s="87">
        <v>-1.9426322971999865E-2</v>
      </c>
      <c r="AA236" s="84">
        <v>-5.9790634771999973E-2</v>
      </c>
      <c r="AB236" s="91">
        <v>-1.7572130259649099E-2</v>
      </c>
      <c r="AC236" s="91">
        <v>-3.3530073628395107E-2</v>
      </c>
      <c r="AD236" s="91">
        <v>-7.3197929519999927E-2</v>
      </c>
      <c r="AE236" s="91">
        <v>-3.6952679949999956E-2</v>
      </c>
      <c r="AF236" s="94">
        <v>-4.9682111082000047E-2</v>
      </c>
      <c r="AG236" s="84">
        <v>-7.4730933220000018E-2</v>
      </c>
      <c r="AH236" s="91">
        <v>-8.7866631000000028E-2</v>
      </c>
      <c r="AI236" s="91">
        <v>-3.4584940920000085E-2</v>
      </c>
      <c r="AJ236" s="91">
        <v>-2.7004950619999968E-2</v>
      </c>
      <c r="AK236" s="91">
        <v>-7.2876046620000023E-2</v>
      </c>
      <c r="AL236" s="87">
        <v>-7.1992261160000015E-2</v>
      </c>
      <c r="AM236" s="84">
        <v>-1.1388798470588379E-2</v>
      </c>
      <c r="AN236" s="91">
        <v>-9.9001660157894689E-3</v>
      </c>
      <c r="AO236" s="91">
        <v>-1.4302938066154014E-2</v>
      </c>
      <c r="AP236" s="87">
        <v>-2.5830992699999999E-2</v>
      </c>
      <c r="AQ236" s="84">
        <v>-3.9771930779999964E-2</v>
      </c>
      <c r="AR236" s="91"/>
      <c r="AS236" s="91">
        <v>-2.9935912919999974E-2</v>
      </c>
      <c r="AT236" s="87">
        <v>-2.237951968461549E-2</v>
      </c>
      <c r="AU236" s="145">
        <v>-3.843439999999998E-2</v>
      </c>
    </row>
    <row r="237" spans="1:47" s="95" customFormat="1" ht="11.25">
      <c r="A237" s="7">
        <v>38411</v>
      </c>
      <c r="B237" s="84"/>
      <c r="C237" s="87">
        <v>3.4451499571999999E-2</v>
      </c>
      <c r="D237" s="84">
        <v>2.362184123913047E-2</v>
      </c>
      <c r="E237" s="91">
        <v>-1.2399096300000134E-2</v>
      </c>
      <c r="F237" s="91"/>
      <c r="G237" s="91">
        <v>1.0749247939999984E-2</v>
      </c>
      <c r="H237" s="91">
        <v>-9.2868000000079221E-6</v>
      </c>
      <c r="I237" s="91">
        <v>1.3278717900000014E-2</v>
      </c>
      <c r="J237" s="91">
        <v>1.174950550000009E-2</v>
      </c>
      <c r="K237" s="91">
        <v>1.2602236580000037E-2</v>
      </c>
      <c r="L237" s="187">
        <v>7.0009065255887126E-3</v>
      </c>
      <c r="M237" s="84">
        <v>5.0326555631148295E-3</v>
      </c>
      <c r="N237" s="91">
        <v>1.7572043034000062E-2</v>
      </c>
      <c r="O237" s="87"/>
      <c r="P237" s="84">
        <v>2.2044854620000054E-2</v>
      </c>
      <c r="Q237" s="90">
        <v>5.410340000000069E-3</v>
      </c>
      <c r="R237" s="90">
        <v>9.8089199999999988E-3</v>
      </c>
      <c r="S237" s="90">
        <v>-3.0911599999999817E-3</v>
      </c>
      <c r="T237" s="90">
        <v>-4.4358199999999792E-3</v>
      </c>
      <c r="U237" s="90">
        <v>2.0495799999999953E-3</v>
      </c>
      <c r="V237" s="90">
        <v>1.0485660000000063E-2</v>
      </c>
      <c r="W237" s="90">
        <v>2.9778500000010588E-4</v>
      </c>
      <c r="X237" s="90">
        <v>-1.0617418000000045E-2</v>
      </c>
      <c r="Y237" s="90">
        <v>6.8979090000000909E-3</v>
      </c>
      <c r="Z237" s="87">
        <v>3.3650626899999203E-3</v>
      </c>
      <c r="AA237" s="84">
        <v>-1.993872371999994E-3</v>
      </c>
      <c r="AB237" s="91">
        <v>3.9030847312280681E-2</v>
      </c>
      <c r="AC237" s="91">
        <v>-1.767285978957478E-4</v>
      </c>
      <c r="AD237" s="91">
        <v>2.1719444859999992E-2</v>
      </c>
      <c r="AE237" s="91">
        <v>1.4841244100000095E-2</v>
      </c>
      <c r="AF237" s="94">
        <v>8.5936628320000263E-3</v>
      </c>
      <c r="AG237" s="84">
        <v>-1.3854221999999972E-2</v>
      </c>
      <c r="AH237" s="91">
        <v>4.2378701240000094E-3</v>
      </c>
      <c r="AI237" s="91">
        <v>2.9404207130723226E-3</v>
      </c>
      <c r="AJ237" s="91">
        <v>1.1327865071999899E-2</v>
      </c>
      <c r="AK237" s="91">
        <v>-1.3152944247999954E-2</v>
      </c>
      <c r="AL237" s="87">
        <v>-2.1454232760000025E-2</v>
      </c>
      <c r="AM237" s="84">
        <v>1.6490331401999958E-2</v>
      </c>
      <c r="AN237" s="91">
        <v>2.0749761425000735E-3</v>
      </c>
      <c r="AO237" s="91">
        <v>-1.0115270645161267E-3</v>
      </c>
      <c r="AP237" s="87">
        <v>4.09844856490722E-2</v>
      </c>
      <c r="AQ237" s="84">
        <v>1.8158311989999953E-2</v>
      </c>
      <c r="AR237" s="91"/>
      <c r="AS237" s="91">
        <v>9.9320001800000668E-3</v>
      </c>
      <c r="AT237" s="87">
        <v>1.0003020581065059E-2</v>
      </c>
      <c r="AU237" s="145">
        <v>1.9220299999999968E-2</v>
      </c>
    </row>
    <row r="238" spans="1:47" s="95" customFormat="1" ht="11.25">
      <c r="A238" s="7">
        <v>38442</v>
      </c>
      <c r="B238" s="84"/>
      <c r="C238" s="87">
        <v>-1.4243521233999967E-2</v>
      </c>
      <c r="D238" s="84">
        <v>-2.9822198894203011E-2</v>
      </c>
      <c r="E238" s="91">
        <v>-4.3050971972000029E-2</v>
      </c>
      <c r="F238" s="91"/>
      <c r="G238" s="91">
        <v>-2.4882771725490249E-2</v>
      </c>
      <c r="H238" s="91">
        <v>-4.0917508736000086E-2</v>
      </c>
      <c r="I238" s="91">
        <v>-2.8176258616000038E-2</v>
      </c>
      <c r="J238" s="91">
        <v>-3.4133816840000053E-2</v>
      </c>
      <c r="K238" s="91">
        <v>-2.7155857055999988E-2</v>
      </c>
      <c r="L238" s="187">
        <v>-5.4614357483096065E-2</v>
      </c>
      <c r="M238" s="84">
        <v>-2.9831489415126144E-2</v>
      </c>
      <c r="N238" s="91">
        <v>-2.9735798020000037E-2</v>
      </c>
      <c r="O238" s="87">
        <v>-4.2590718136000016E-2</v>
      </c>
      <c r="P238" s="84">
        <v>-5.2033177462000091E-2</v>
      </c>
      <c r="Q238" s="90">
        <v>-5.5005480000000051E-2</v>
      </c>
      <c r="R238" s="90">
        <v>-5.7804019999999956E-2</v>
      </c>
      <c r="S238" s="90">
        <v>-5.5678120000000164E-2</v>
      </c>
      <c r="T238" s="90">
        <v>-6.5421940000000012E-2</v>
      </c>
      <c r="U238" s="90">
        <v>-5.4889379999999988E-2</v>
      </c>
      <c r="V238" s="90">
        <v>-6.0994800000000016E-2</v>
      </c>
      <c r="W238" s="90">
        <v>-6.4250472999999975E-2</v>
      </c>
      <c r="X238" s="90">
        <v>-4.930311399999987E-2</v>
      </c>
      <c r="Y238" s="90">
        <v>-2.4508147000000036E-2</v>
      </c>
      <c r="Z238" s="87">
        <v>6.9289440800002211E-4</v>
      </c>
      <c r="AA238" s="84">
        <v>-2.6257755339999966E-2</v>
      </c>
      <c r="AB238" s="91">
        <v>-5.6896839465515603E-3</v>
      </c>
      <c r="AC238" s="91">
        <v>-6.5631885662336131E-3</v>
      </c>
      <c r="AD238" s="91">
        <v>-4.7881854979999972E-2</v>
      </c>
      <c r="AE238" s="91">
        <v>-2.8935971779999958E-2</v>
      </c>
      <c r="AF238" s="94">
        <v>-1.8378764519999979E-2</v>
      </c>
      <c r="AG238" s="84">
        <v>-5.0681136191999987E-2</v>
      </c>
      <c r="AH238" s="91">
        <v>-5.9465674576000049E-2</v>
      </c>
      <c r="AI238" s="91">
        <v>-2.0987697191999888E-2</v>
      </c>
      <c r="AJ238" s="91">
        <v>-2.3414549680000007E-2</v>
      </c>
      <c r="AK238" s="91">
        <v>-4.7756235372000022E-2</v>
      </c>
      <c r="AL238" s="87">
        <v>-3.5846202736000143E-2</v>
      </c>
      <c r="AM238" s="84">
        <v>-6.0608179999999123E-3</v>
      </c>
      <c r="AN238" s="91">
        <v>-6.4262703149999822E-3</v>
      </c>
      <c r="AO238" s="91">
        <v>-7.0637404603175469E-3</v>
      </c>
      <c r="AP238" s="87">
        <v>-1.0049249419999962E-2</v>
      </c>
      <c r="AQ238" s="84">
        <v>-1.5341357179999959E-2</v>
      </c>
      <c r="AR238" s="91"/>
      <c r="AS238" s="91">
        <v>-1.9791673002000021E-2</v>
      </c>
      <c r="AT238" s="87">
        <v>-3.4081587826086945E-3</v>
      </c>
      <c r="AU238" s="145">
        <v>-2.4763100000000038E-2</v>
      </c>
    </row>
    <row r="239" spans="1:47" s="95" customFormat="1" ht="11.25">
      <c r="A239" s="7">
        <v>38471</v>
      </c>
      <c r="B239" s="84"/>
      <c r="C239" s="87">
        <v>-1.9443990239999986E-2</v>
      </c>
      <c r="D239" s="84">
        <v>-5.6685402077272573E-2</v>
      </c>
      <c r="E239" s="91">
        <v>-3.8963711339999985E-2</v>
      </c>
      <c r="F239" s="91"/>
      <c r="G239" s="91">
        <v>-2.2987460752941224E-2</v>
      </c>
      <c r="H239" s="91">
        <v>-2.8501930842000034E-2</v>
      </c>
      <c r="I239" s="91">
        <v>-2.8883326681999999E-2</v>
      </c>
      <c r="J239" s="91">
        <v>-3.2156759494000098E-2</v>
      </c>
      <c r="K239" s="91">
        <v>-3.0568762519999848E-2</v>
      </c>
      <c r="L239" s="187">
        <v>-3.6690488908349028E-2</v>
      </c>
      <c r="M239" s="84">
        <v>-4.2891624984033649E-2</v>
      </c>
      <c r="N239" s="91">
        <v>-3.8620932339999969E-2</v>
      </c>
      <c r="O239" s="87">
        <v>-2.266181781199994E-2</v>
      </c>
      <c r="P239" s="84">
        <v>-5.136673680199999E-2</v>
      </c>
      <c r="Q239" s="90">
        <v>-6.5478359999999958E-2</v>
      </c>
      <c r="R239" s="90">
        <v>-5.888530000000014E-2</v>
      </c>
      <c r="S239" s="90">
        <v>-5.5092499999999989E-2</v>
      </c>
      <c r="T239" s="90">
        <v>-6.5093520000000016E-2</v>
      </c>
      <c r="U239" s="90">
        <v>-5.7919319999999996E-2</v>
      </c>
      <c r="V239" s="90">
        <v>-7.3193980000000103E-2</v>
      </c>
      <c r="W239" s="90">
        <v>-6.2795024000000033E-2</v>
      </c>
      <c r="X239" s="90">
        <v>-7.3174995000000131E-2</v>
      </c>
      <c r="Y239" s="90">
        <v>-3.0295327000000039E-2</v>
      </c>
      <c r="Z239" s="87">
        <v>-2.7787169020000002E-2</v>
      </c>
      <c r="AA239" s="84">
        <v>-1.0412406779999994E-2</v>
      </c>
      <c r="AB239" s="91">
        <v>-2.0136410440983576E-2</v>
      </c>
      <c r="AC239" s="91">
        <v>-4.3027797559791692E-2</v>
      </c>
      <c r="AD239" s="91">
        <v>-6.5790481777999954E-2</v>
      </c>
      <c r="AE239" s="91">
        <v>-1.4794624605687479E-2</v>
      </c>
      <c r="AF239" s="94">
        <v>-5.3361207117999965E-2</v>
      </c>
      <c r="AG239" s="84">
        <v>-4.129061554000002E-2</v>
      </c>
      <c r="AH239" s="91">
        <v>-5.0347397942000049E-2</v>
      </c>
      <c r="AI239" s="91">
        <v>-1.4440336168000001E-2</v>
      </c>
      <c r="AJ239" s="91">
        <v>-1.6213169928000037E-2</v>
      </c>
      <c r="AK239" s="91">
        <v>-4.1456251960000023E-2</v>
      </c>
      <c r="AL239" s="87">
        <v>-2.400761454E-2</v>
      </c>
      <c r="AM239" s="84">
        <v>5.1664608999999473E-3</v>
      </c>
      <c r="AN239" s="91">
        <v>-3.6968536175675637E-2</v>
      </c>
      <c r="AO239" s="91">
        <v>-1.6582434910528798E-2</v>
      </c>
      <c r="AP239" s="87">
        <v>-2.6879754015999846E-2</v>
      </c>
      <c r="AQ239" s="84">
        <v>-5.1667774919999965E-2</v>
      </c>
      <c r="AR239" s="91"/>
      <c r="AS239" s="91">
        <v>-1.8222127995999871E-2</v>
      </c>
      <c r="AT239" s="87">
        <v>-1.6273723578002941E-2</v>
      </c>
      <c r="AU239" s="145">
        <v>-5.0588599999999984E-2</v>
      </c>
    </row>
    <row r="240" spans="1:47" s="95" customFormat="1" ht="11.25">
      <c r="A240" s="7">
        <v>38503</v>
      </c>
      <c r="B240" s="84"/>
      <c r="C240" s="87">
        <v>3.1293141519999956E-2</v>
      </c>
      <c r="D240" s="84">
        <v>7.5622786338235271E-2</v>
      </c>
      <c r="E240" s="91">
        <v>0.11299326492000006</v>
      </c>
      <c r="F240" s="91">
        <v>9.8480275920000082E-2</v>
      </c>
      <c r="G240" s="91">
        <v>3.5073548833999935E-2</v>
      </c>
      <c r="H240" s="91">
        <v>5.6033336700000103E-2</v>
      </c>
      <c r="I240" s="91">
        <v>3.7297153079999923E-2</v>
      </c>
      <c r="J240" s="91">
        <v>5.9179403159999922E-2</v>
      </c>
      <c r="K240" s="91">
        <v>5.3893052919999906E-2</v>
      </c>
      <c r="L240" s="187">
        <v>0.1072713115811339</v>
      </c>
      <c r="M240" s="84">
        <v>9.4314091516949139E-2</v>
      </c>
      <c r="N240" s="91">
        <v>6.9253829640000042E-2</v>
      </c>
      <c r="O240" s="87">
        <v>4.9777947279999957E-2</v>
      </c>
      <c r="P240" s="84">
        <v>0.11301845249999998</v>
      </c>
      <c r="Q240" s="90">
        <v>0.13106379999999995</v>
      </c>
      <c r="R240" s="90">
        <v>0.12118729999999989</v>
      </c>
      <c r="S240" s="90">
        <v>0.13308447999999995</v>
      </c>
      <c r="T240" s="90">
        <v>0.12854199999999993</v>
      </c>
      <c r="U240" s="90">
        <v>0.13741757999999993</v>
      </c>
      <c r="V240" s="90">
        <v>0.13286613999999997</v>
      </c>
      <c r="W240" s="90">
        <v>0.12488664400000005</v>
      </c>
      <c r="X240" s="90">
        <v>0.1385775119999999</v>
      </c>
      <c r="Y240" s="90">
        <v>3.3668760000000075E-2</v>
      </c>
      <c r="Z240" s="87">
        <v>3.3102579773750085E-2</v>
      </c>
      <c r="AA240" s="84">
        <v>9.5532181920000125E-2</v>
      </c>
      <c r="AB240" s="91">
        <v>3.8640796982456038E-2</v>
      </c>
      <c r="AC240" s="91">
        <v>4.9247016042857084E-2</v>
      </c>
      <c r="AD240" s="91">
        <v>0.11524851566000005</v>
      </c>
      <c r="AE240" s="91">
        <v>4.2203106794000078E-2</v>
      </c>
      <c r="AF240" s="94">
        <v>4.8787180379999961E-2</v>
      </c>
      <c r="AG240" s="84">
        <v>0.11686719931999989</v>
      </c>
      <c r="AH240" s="91">
        <v>0.10872558763999995</v>
      </c>
      <c r="AI240" s="91">
        <v>2.7553343059999902E-2</v>
      </c>
      <c r="AJ240" s="91">
        <v>3.5926323860000053E-2</v>
      </c>
      <c r="AK240" s="91">
        <v>0.10965164185999998</v>
      </c>
      <c r="AL240" s="87">
        <v>0.101216656254</v>
      </c>
      <c r="AM240" s="84">
        <v>1.5785362079999921E-2</v>
      </c>
      <c r="AN240" s="91">
        <v>3.0591037841666724E-2</v>
      </c>
      <c r="AO240" s="91">
        <v>2.3031166988709773E-2</v>
      </c>
      <c r="AP240" s="87">
        <v>2.1008609939999978E-2</v>
      </c>
      <c r="AQ240" s="84">
        <v>6.9559486900000023E-2</v>
      </c>
      <c r="AR240" s="91"/>
      <c r="AS240" s="91">
        <v>2.3547457859999898E-2</v>
      </c>
      <c r="AT240" s="87">
        <v>3.9381808101209614E-2</v>
      </c>
      <c r="AU240" s="145">
        <v>4.1906999999999917E-2</v>
      </c>
    </row>
    <row r="241" spans="1:47" s="95" customFormat="1" ht="11.25">
      <c r="A241" s="7">
        <v>38533</v>
      </c>
      <c r="B241" s="84"/>
      <c r="C241" s="87">
        <v>1.9023667239999931E-2</v>
      </c>
      <c r="D241" s="84">
        <v>-1.0441479526666742E-2</v>
      </c>
      <c r="E241" s="91">
        <v>1.6663244679999911E-2</v>
      </c>
      <c r="F241" s="91">
        <v>-1.710630367999999E-2</v>
      </c>
      <c r="G241" s="91">
        <v>-8.7022165319999845E-3</v>
      </c>
      <c r="H241" s="91">
        <v>-1.3071799759999947E-2</v>
      </c>
      <c r="I241" s="91">
        <v>-9.6953253999998434E-4</v>
      </c>
      <c r="J241" s="91">
        <v>-1.1419732799999971E-2</v>
      </c>
      <c r="K241" s="91">
        <v>-1.5301830159999974E-2</v>
      </c>
      <c r="L241" s="187">
        <v>3.1947115421295136E-2</v>
      </c>
      <c r="M241" s="84">
        <v>1.2008845666666712E-2</v>
      </c>
      <c r="N241" s="91">
        <v>5.3490365760000547E-3</v>
      </c>
      <c r="O241" s="87">
        <v>2.5168690367999957E-2</v>
      </c>
      <c r="P241" s="84">
        <v>2.1983793880000491E-3</v>
      </c>
      <c r="Q241" s="90">
        <v>-4.3272000000005306E-4</v>
      </c>
      <c r="R241" s="90">
        <v>-8.1378800000000417E-3</v>
      </c>
      <c r="S241" s="90">
        <v>-4.430759999999978E-3</v>
      </c>
      <c r="T241" s="90">
        <v>-4.32520000000014E-3</v>
      </c>
      <c r="U241" s="90">
        <v>-2.0129800000000531E-3</v>
      </c>
      <c r="V241" s="90">
        <v>-8.389000000000868E-4</v>
      </c>
      <c r="W241" s="90">
        <v>-9.1047499999996617E-4</v>
      </c>
      <c r="X241" s="90">
        <v>-9.1767010000001203E-3</v>
      </c>
      <c r="Y241" s="90">
        <v>2.8021970000000618E-3</v>
      </c>
      <c r="Z241" s="87">
        <v>5.9971429503125062E-3</v>
      </c>
      <c r="AA241" s="84">
        <v>2.0971327919999894E-2</v>
      </c>
      <c r="AB241" s="91">
        <v>3.0103774559999907E-2</v>
      </c>
      <c r="AC241" s="91">
        <v>2.3551018756756692E-2</v>
      </c>
      <c r="AD241" s="91">
        <v>1.3016692319999912E-2</v>
      </c>
      <c r="AE241" s="91">
        <v>2.5367692234000039E-2</v>
      </c>
      <c r="AF241" s="94">
        <v>1.8907629559999917E-2</v>
      </c>
      <c r="AG241" s="84">
        <v>1.6300012060000091E-2</v>
      </c>
      <c r="AH241" s="91">
        <v>9.0812342199999563E-3</v>
      </c>
      <c r="AI241" s="91">
        <v>2.5917871092000055E-2</v>
      </c>
      <c r="AJ241" s="91">
        <v>2.6248648127999985E-2</v>
      </c>
      <c r="AK241" s="91">
        <v>2.4082786719999971E-2</v>
      </c>
      <c r="AL241" s="87">
        <v>1.0988027003999923E-2</v>
      </c>
      <c r="AM241" s="84">
        <v>1.6449919618518605E-2</v>
      </c>
      <c r="AN241" s="91">
        <v>1.2831986666665962E-3</v>
      </c>
      <c r="AO241" s="91">
        <v>-7.1023070745179773E-4</v>
      </c>
      <c r="AP241" s="87">
        <v>2.0569467383599882E-2</v>
      </c>
      <c r="AQ241" s="84">
        <v>2.9833745823599989E-2</v>
      </c>
      <c r="AR241" s="91"/>
      <c r="AS241" s="91">
        <v>-1.4164379720000064E-2</v>
      </c>
      <c r="AT241" s="87">
        <v>2.1488639262036369E-2</v>
      </c>
      <c r="AU241" s="145">
        <v>2.3543199999999986E-2</v>
      </c>
    </row>
    <row r="242" spans="1:47" s="95" customFormat="1" ht="11.25">
      <c r="A242" s="7">
        <v>38562</v>
      </c>
      <c r="B242" s="84"/>
      <c r="C242" s="87">
        <v>4.5284417898000084E-2</v>
      </c>
      <c r="D242" s="84">
        <v>7.4391252877193059E-2</v>
      </c>
      <c r="E242" s="91">
        <v>6.1685554797999975E-2</v>
      </c>
      <c r="F242" s="91">
        <v>5.8469699158000044E-2</v>
      </c>
      <c r="G242" s="91">
        <v>3.7220346745097999E-2</v>
      </c>
      <c r="H242" s="91">
        <v>7.5730970658000052E-2</v>
      </c>
      <c r="I242" s="91">
        <v>7.7097484897999946E-2</v>
      </c>
      <c r="J242" s="91">
        <v>6.8555243420000078E-2</v>
      </c>
      <c r="K242" s="91">
        <v>7.8030995880000065E-2</v>
      </c>
      <c r="L242" s="187">
        <v>6.3556723129458481E-2</v>
      </c>
      <c r="M242" s="84">
        <v>6.4953529999999926E-2</v>
      </c>
      <c r="N242" s="91">
        <v>5.2398496457999988E-2</v>
      </c>
      <c r="O242" s="87">
        <v>5.3285460519999939E-2</v>
      </c>
      <c r="P242" s="84">
        <v>5.5173414139999988E-2</v>
      </c>
      <c r="Q242" s="90">
        <v>7.4140080000000053E-2</v>
      </c>
      <c r="R242" s="90">
        <v>6.9489480000000103E-2</v>
      </c>
      <c r="S242" s="90">
        <v>8.1104899999999924E-2</v>
      </c>
      <c r="T242" s="90">
        <v>7.6194359999999905E-2</v>
      </c>
      <c r="U242" s="90">
        <v>6.917210000000007E-2</v>
      </c>
      <c r="V242" s="90">
        <v>7.5577840000000007E-2</v>
      </c>
      <c r="W242" s="90">
        <v>6.0217439999999955E-2</v>
      </c>
      <c r="X242" s="90">
        <v>8.3486289999999963E-2</v>
      </c>
      <c r="Y242" s="90">
        <v>4.3088296999999942E-2</v>
      </c>
      <c r="Z242" s="87">
        <v>3.9875919720000041E-2</v>
      </c>
      <c r="AA242" s="84">
        <v>4.0937470660000086E-2</v>
      </c>
      <c r="AB242" s="91">
        <v>3.7338109907407491E-2</v>
      </c>
      <c r="AC242" s="91">
        <v>4.2684617246753209E-2</v>
      </c>
      <c r="AD242" s="91">
        <v>6.3276654300000068E-2</v>
      </c>
      <c r="AE242" s="91">
        <v>2.5012130499999952E-2</v>
      </c>
      <c r="AF242" s="94">
        <v>4.3520022600000097E-2</v>
      </c>
      <c r="AG242" s="84">
        <v>5.621777389800009E-2</v>
      </c>
      <c r="AH242" s="91">
        <v>8.5763847238000013E-2</v>
      </c>
      <c r="AI242" s="91">
        <v>4.1374806020000099E-2</v>
      </c>
      <c r="AJ242" s="91">
        <v>3.0640794780000036E-2</v>
      </c>
      <c r="AK242" s="91">
        <v>5.4604889578000027E-2</v>
      </c>
      <c r="AL242" s="87">
        <v>6.1094681378000004E-2</v>
      </c>
      <c r="AM242" s="84">
        <v>2.537450229411764E-2</v>
      </c>
      <c r="AN242" s="91">
        <v>4.2324199810810814E-2</v>
      </c>
      <c r="AO242" s="91">
        <v>3.5239959446153879E-2</v>
      </c>
      <c r="AP242" s="87">
        <v>4.9329229220000048E-2</v>
      </c>
      <c r="AQ242" s="84">
        <v>3.5899228098039249E-2</v>
      </c>
      <c r="AR242" s="91"/>
      <c r="AS242" s="91">
        <v>3.04428565799999E-2</v>
      </c>
      <c r="AT242" s="87">
        <v>3.4381885324675343E-2</v>
      </c>
      <c r="AU242" s="145">
        <v>4.4312099999999965E-2</v>
      </c>
    </row>
    <row r="243" spans="1:47" s="95" customFormat="1" ht="11.25">
      <c r="A243" s="7">
        <v>38595</v>
      </c>
      <c r="B243" s="84"/>
      <c r="C243" s="87">
        <v>-8.0845439619999793E-3</v>
      </c>
      <c r="D243" s="84">
        <v>-4.1832104540000525E-3</v>
      </c>
      <c r="E243" s="91">
        <v>-2.125356934E-2</v>
      </c>
      <c r="F243" s="91">
        <v>-3.0373518546000011E-2</v>
      </c>
      <c r="G243" s="91">
        <v>-9.7264488299999563E-3</v>
      </c>
      <c r="H243" s="91">
        <v>5.5522842360000713E-3</v>
      </c>
      <c r="I243" s="91">
        <v>-1.5914036154E-2</v>
      </c>
      <c r="J243" s="91">
        <v>-1.5060538219999753E-3</v>
      </c>
      <c r="K243" s="91">
        <v>-9.8179379419999213E-3</v>
      </c>
      <c r="L243" s="187">
        <v>-2.7481342292413391E-2</v>
      </c>
      <c r="M243" s="84">
        <v>-7.2535309376068335E-3</v>
      </c>
      <c r="N243" s="91">
        <v>-7.0653848312187684E-3</v>
      </c>
      <c r="O243" s="87">
        <v>-1.7894939648000041E-2</v>
      </c>
      <c r="P243" s="84">
        <v>-1.4635982947999948E-2</v>
      </c>
      <c r="Q243" s="90">
        <v>-3.8590939999999962E-2</v>
      </c>
      <c r="R243" s="90">
        <v>-2.8822079999999972E-2</v>
      </c>
      <c r="S243" s="90">
        <v>-3.3290719999999996E-2</v>
      </c>
      <c r="T243" s="90">
        <v>-2.8720600000000096E-2</v>
      </c>
      <c r="U243" s="90">
        <v>-2.9449260000000033E-2</v>
      </c>
      <c r="V243" s="90">
        <v>-3.1166519999999975E-2</v>
      </c>
      <c r="W243" s="90">
        <v>-3.3431832999999855E-2</v>
      </c>
      <c r="X243" s="90">
        <v>-2.789740900000004E-2</v>
      </c>
      <c r="Y243" s="90">
        <v>-2.2715967999999975E-2</v>
      </c>
      <c r="Z243" s="87">
        <v>-2.049432661400008E-2</v>
      </c>
      <c r="AA243" s="84">
        <v>-1.544962033999997E-2</v>
      </c>
      <c r="AB243" s="91">
        <v>2.7652886981130997E-3</v>
      </c>
      <c r="AC243" s="91">
        <v>7.4208135735287506E-4</v>
      </c>
      <c r="AD243" s="91">
        <v>-2.8319811959999885E-2</v>
      </c>
      <c r="AE243" s="91">
        <v>-2.7532740148000001E-2</v>
      </c>
      <c r="AF243" s="94">
        <v>-1.6181803317218857E-2</v>
      </c>
      <c r="AG243" s="84">
        <v>-2.0585708859999996E-2</v>
      </c>
      <c r="AH243" s="91">
        <v>-2.3864422739999891E-2</v>
      </c>
      <c r="AI243" s="91">
        <v>-1.6851584729999924E-2</v>
      </c>
      <c r="AJ243" s="91">
        <v>-2.0232948244000015E-2</v>
      </c>
      <c r="AK243" s="91">
        <v>-2.2472180139999964E-2</v>
      </c>
      <c r="AL243" s="87">
        <v>-1.9391706279999976E-2</v>
      </c>
      <c r="AM243" s="84">
        <v>-1.0316155520000092E-2</v>
      </c>
      <c r="AN243" s="91">
        <v>-3.7375638843589742E-2</v>
      </c>
      <c r="AO243" s="91">
        <v>-1.9936480150819724E-2</v>
      </c>
      <c r="AP243" s="87">
        <v>-4.7028545999998617E-3</v>
      </c>
      <c r="AQ243" s="84">
        <v>-1.8740710700000052E-2</v>
      </c>
      <c r="AR243" s="91"/>
      <c r="AS243" s="91">
        <v>-1.4590140533999985E-2</v>
      </c>
      <c r="AT243" s="87">
        <v>-1.9777078371613022E-2</v>
      </c>
      <c r="AU243" s="145">
        <v>-1.8781700000000012E-2</v>
      </c>
    </row>
    <row r="244" spans="1:47" s="95" customFormat="1" ht="11.25">
      <c r="A244" s="7">
        <v>38625</v>
      </c>
      <c r="B244" s="84"/>
      <c r="C244" s="87">
        <v>1.5793973412000062E-2</v>
      </c>
      <c r="D244" s="84">
        <v>1.6523188903703634E-2</v>
      </c>
      <c r="E244" s="91">
        <v>1.4732345759999932E-2</v>
      </c>
      <c r="F244" s="91">
        <v>2.5930678196000034E-2</v>
      </c>
      <c r="G244" s="91">
        <v>6.9133108199999072E-3</v>
      </c>
      <c r="H244" s="91">
        <v>1.9738001356000012E-2</v>
      </c>
      <c r="I244" s="91">
        <v>1.9977696176000093E-2</v>
      </c>
      <c r="J244" s="91">
        <v>9.2533320559999854E-3</v>
      </c>
      <c r="K244" s="91">
        <v>1.3590836516000016E-2</v>
      </c>
      <c r="L244" s="187">
        <v>1.4750916600227315E-2</v>
      </c>
      <c r="M244" s="84">
        <v>1.4894707954782538E-2</v>
      </c>
      <c r="N244" s="91">
        <v>4.8502601519999633E-3</v>
      </c>
      <c r="O244" s="87">
        <v>2.0616181664000033E-2</v>
      </c>
      <c r="P244" s="84">
        <v>-1.5019120520000095E-2</v>
      </c>
      <c r="Q244" s="90">
        <v>-6.0573800000001121E-3</v>
      </c>
      <c r="R244" s="90">
        <v>-1.192426000000002E-2</v>
      </c>
      <c r="S244" s="90">
        <v>-1.6705740000000024E-2</v>
      </c>
      <c r="T244" s="90">
        <v>-2.3334939999999915E-2</v>
      </c>
      <c r="U244" s="90">
        <v>-1.2584480000000009E-2</v>
      </c>
      <c r="V244" s="90">
        <v>-1.4697979999999999E-2</v>
      </c>
      <c r="W244" s="90">
        <v>-2.1034470999999999E-2</v>
      </c>
      <c r="X244" s="90">
        <v>-1.4409046000000036E-2</v>
      </c>
      <c r="Y244" s="90">
        <v>-8.2767649999999637E-3</v>
      </c>
      <c r="Z244" s="87">
        <v>-7.4716187919999788E-3</v>
      </c>
      <c r="AA244" s="84">
        <v>-8.2090886200000268E-3</v>
      </c>
      <c r="AB244" s="91">
        <v>1.7636803690566083E-2</v>
      </c>
      <c r="AC244" s="91">
        <v>5.1030509000000723E-3</v>
      </c>
      <c r="AD244" s="91">
        <v>-6.5777065400001167E-3</v>
      </c>
      <c r="AE244" s="91">
        <v>-8.2301193120000171E-3</v>
      </c>
      <c r="AF244" s="94">
        <v>9.323655351999971E-3</v>
      </c>
      <c r="AG244" s="84">
        <v>4.4856134199999786E-3</v>
      </c>
      <c r="AH244" s="91">
        <v>2.8774124139999913E-2</v>
      </c>
      <c r="AI244" s="91">
        <v>6.7478344000004853E-4</v>
      </c>
      <c r="AJ244" s="91">
        <v>-7.0439751600001044E-3</v>
      </c>
      <c r="AK244" s="91">
        <v>1.04089472440001E-2</v>
      </c>
      <c r="AL244" s="87">
        <v>1.6277514043999908E-2</v>
      </c>
      <c r="AM244" s="84">
        <v>1.0118071800000461E-3</v>
      </c>
      <c r="AN244" s="91">
        <v>-6.7479387297296745E-3</v>
      </c>
      <c r="AO244" s="91">
        <v>-1.6537774317459952E-3</v>
      </c>
      <c r="AP244" s="87">
        <v>2.0551229380000091E-2</v>
      </c>
      <c r="AQ244" s="84">
        <v>8.4424211764706492E-3</v>
      </c>
      <c r="AR244" s="91"/>
      <c r="AS244" s="91">
        <v>6.3810635920000802E-3</v>
      </c>
      <c r="AT244" s="87">
        <v>8.4210894400005287E-4</v>
      </c>
      <c r="AU244" s="145">
        <v>1.0452399999999917E-2</v>
      </c>
    </row>
    <row r="245" spans="1:47" s="95" customFormat="1" ht="11.25">
      <c r="A245" s="7">
        <v>38656</v>
      </c>
      <c r="B245" s="84"/>
      <c r="C245" s="87">
        <v>-5.6022779600000017E-2</v>
      </c>
      <c r="D245" s="84">
        <v>-4.7776704442307749E-2</v>
      </c>
      <c r="E245" s="91">
        <v>-7.5494876554000001E-2</v>
      </c>
      <c r="F245" s="91">
        <v>-5.6213967961224465E-2</v>
      </c>
      <c r="G245" s="91">
        <v>-1.4661648184693843E-2</v>
      </c>
      <c r="H245" s="91">
        <v>-3.0766483062000027E-2</v>
      </c>
      <c r="I245" s="91">
        <v>-2.8540768981999975E-2</v>
      </c>
      <c r="J245" s="91">
        <v>-2.2960413971428562E-2</v>
      </c>
      <c r="K245" s="91">
        <v>-3.6036080063265308E-2</v>
      </c>
      <c r="L245" s="187">
        <v>-0.10469714361429205</v>
      </c>
      <c r="M245" s="84">
        <v>-4.1374582096521673E-2</v>
      </c>
      <c r="N245" s="91">
        <v>-5.7424066565306076E-2</v>
      </c>
      <c r="O245" s="87">
        <v>-3.2220498219999949E-2</v>
      </c>
      <c r="P245" s="84">
        <v>-6.9232215506000006E-2</v>
      </c>
      <c r="Q245" s="90">
        <v>-2.2088459999999976E-2</v>
      </c>
      <c r="R245" s="90">
        <v>-4.4842640000000045E-2</v>
      </c>
      <c r="S245" s="90">
        <v>-2.5339380000000022E-2</v>
      </c>
      <c r="T245" s="90">
        <v>-4.3492939999999924E-2</v>
      </c>
      <c r="U245" s="90">
        <v>-4.8412659999999996E-2</v>
      </c>
      <c r="V245" s="90">
        <v>-2.6575440000000006E-2</v>
      </c>
      <c r="W245" s="90">
        <v>-4.5432461999999951E-2</v>
      </c>
      <c r="X245" s="90">
        <v>-5.1380016000000084E-2</v>
      </c>
      <c r="Y245" s="90">
        <v>-4.4407775999999899E-2</v>
      </c>
      <c r="Z245" s="87">
        <v>-1.3002707079999953E-2</v>
      </c>
      <c r="AA245" s="84">
        <v>-7.5216949600000027E-2</v>
      </c>
      <c r="AB245" s="91">
        <v>-5.8816845622641556E-2</v>
      </c>
      <c r="AC245" s="91">
        <v>-2.8025246241333401E-2</v>
      </c>
      <c r="AD245" s="91">
        <v>-6.164534670599997E-2</v>
      </c>
      <c r="AE245" s="91">
        <v>-2.1972515169999984E-2</v>
      </c>
      <c r="AF245" s="94">
        <v>-3.2231844257999964E-2</v>
      </c>
      <c r="AG245" s="84">
        <v>-7.731079445400002E-2</v>
      </c>
      <c r="AH245" s="91">
        <v>-7.7819468514000012E-2</v>
      </c>
      <c r="AI245" s="91">
        <v>-2.0831855563999913E-2</v>
      </c>
      <c r="AJ245" s="91">
        <v>-2.915904566000016E-2</v>
      </c>
      <c r="AK245" s="91">
        <v>-7.3357379493999897E-2</v>
      </c>
      <c r="AL245" s="87">
        <v>-6.8572741014000127E-2</v>
      </c>
      <c r="AM245" s="84">
        <v>-2.6729511236734727E-2</v>
      </c>
      <c r="AN245" s="91">
        <v>-9.4865350833333029E-3</v>
      </c>
      <c r="AO245" s="91">
        <v>-2.8008951111110347E-3</v>
      </c>
      <c r="AP245" s="87">
        <v>-2.8790679108000039E-2</v>
      </c>
      <c r="AQ245" s="84">
        <v>-3.8657757137000037E-2</v>
      </c>
      <c r="AR245" s="91"/>
      <c r="AS245" s="91">
        <v>-1.085485911224493E-2</v>
      </c>
      <c r="AT245" s="87">
        <v>-1.1599409630872359E-2</v>
      </c>
      <c r="AU245" s="145">
        <v>-2.7874599999999972E-2</v>
      </c>
    </row>
    <row r="246" spans="1:47" s="95" customFormat="1" ht="11.25">
      <c r="A246" s="7">
        <v>38686</v>
      </c>
      <c r="B246" s="84"/>
      <c r="C246" s="87">
        <v>3.4729239870000095E-2</v>
      </c>
      <c r="D246" s="84">
        <v>6.0646198352941161E-2</v>
      </c>
      <c r="E246" s="91">
        <v>3.5446597299999993E-2</v>
      </c>
      <c r="F246" s="91">
        <v>3.4818523200000007E-2</v>
      </c>
      <c r="G246" s="91">
        <v>4.2659830582000069E-2</v>
      </c>
      <c r="H246" s="91">
        <v>5.2355913059999981E-2</v>
      </c>
      <c r="I246" s="91">
        <v>4.8897652656000101E-2</v>
      </c>
      <c r="J246" s="91">
        <v>5.0945192699999975E-2</v>
      </c>
      <c r="K246" s="91">
        <v>3.8725005999999951E-2</v>
      </c>
      <c r="L246" s="187">
        <v>1.1798860251903465E-2</v>
      </c>
      <c r="M246" s="84">
        <v>3.7590029113043544E-2</v>
      </c>
      <c r="N246" s="91">
        <v>2.6280489559999953E-2</v>
      </c>
      <c r="O246" s="87">
        <v>1.7004504545999888E-2</v>
      </c>
      <c r="P246" s="84">
        <v>2.3304502980000086E-2</v>
      </c>
      <c r="Q246" s="90">
        <v>3.1943739999999998E-2</v>
      </c>
      <c r="R246" s="90">
        <v>4.2352940000000006E-2</v>
      </c>
      <c r="S246" s="90">
        <v>3.7520275000000103E-2</v>
      </c>
      <c r="T246" s="90">
        <v>5.5001440000000068E-2</v>
      </c>
      <c r="U246" s="90">
        <v>2.7551440000000094E-2</v>
      </c>
      <c r="V246" s="90">
        <v>4.8428960000000076E-2</v>
      </c>
      <c r="W246" s="90">
        <v>5.7383960999999983E-2</v>
      </c>
      <c r="X246" s="90">
        <v>5.2620647999999992E-2</v>
      </c>
      <c r="Y246" s="90">
        <v>3.1613284000000075E-2</v>
      </c>
      <c r="Z246" s="87">
        <v>4.4265092400000094E-2</v>
      </c>
      <c r="AA246" s="84">
        <v>3.2474033359999988E-2</v>
      </c>
      <c r="AB246" s="91">
        <v>1.3463892852631609E-2</v>
      </c>
      <c r="AC246" s="91">
        <v>2.9241241058536538E-2</v>
      </c>
      <c r="AD246" s="91">
        <v>4.2018342700000044E-2</v>
      </c>
      <c r="AE246" s="91">
        <v>3.6857890222000034E-2</v>
      </c>
      <c r="AF246" s="94">
        <v>4.0793909240000037E-2</v>
      </c>
      <c r="AG246" s="84">
        <v>2.473878609999991E-2</v>
      </c>
      <c r="AH246" s="91">
        <v>5.7203052300000001E-2</v>
      </c>
      <c r="AI246" s="91">
        <v>3.7722031002000111E-2</v>
      </c>
      <c r="AJ246" s="91">
        <v>1.7026493921999952E-2</v>
      </c>
      <c r="AK246" s="91">
        <v>2.1043204499999968E-2</v>
      </c>
      <c r="AL246" s="87">
        <v>3.9236485540000032E-2</v>
      </c>
      <c r="AM246" s="84">
        <v>2.266392788235283E-2</v>
      </c>
      <c r="AN246" s="91">
        <v>3.5157327857142873E-2</v>
      </c>
      <c r="AO246" s="91">
        <v>3.0383333612675978E-2</v>
      </c>
      <c r="AP246" s="87">
        <v>3.7805883742000113E-2</v>
      </c>
      <c r="AQ246" s="84">
        <v>5.9481157013999919E-2</v>
      </c>
      <c r="AR246" s="91"/>
      <c r="AS246" s="91">
        <v>2.8661795299999904E-2</v>
      </c>
      <c r="AT246" s="87">
        <v>3.719794972599999E-2</v>
      </c>
      <c r="AU246" s="145">
        <v>3.4620099999999931E-2</v>
      </c>
    </row>
    <row r="247" spans="1:47" s="95" customFormat="1" ht="11.25">
      <c r="A247" s="7">
        <v>38716</v>
      </c>
      <c r="B247" s="84"/>
      <c r="C247" s="87">
        <v>1.9418571199999901E-2</v>
      </c>
      <c r="D247" s="84">
        <v>1.3386659640000076E-3</v>
      </c>
      <c r="E247" s="91">
        <v>-3.4637469999999615E-3</v>
      </c>
      <c r="F247" s="91">
        <v>-1.0736110039999969E-2</v>
      </c>
      <c r="G247" s="91">
        <v>4.2148282800000825E-3</v>
      </c>
      <c r="H247" s="91">
        <v>5.6437126199999632E-3</v>
      </c>
      <c r="I247" s="91">
        <v>1.5425987159999988E-2</v>
      </c>
      <c r="J247" s="91">
        <v>-4.7698593600000727E-3</v>
      </c>
      <c r="K247" s="91">
        <v>6.48783533999997E-3</v>
      </c>
      <c r="L247" s="187">
        <v>-2.9192871582217617E-3</v>
      </c>
      <c r="M247" s="84">
        <v>1.8027584034483457E-3</v>
      </c>
      <c r="N247" s="91">
        <v>1.704500270399989E-2</v>
      </c>
      <c r="O247" s="87">
        <v>5.7271535559999531E-3</v>
      </c>
      <c r="P247" s="84">
        <v>-1.4340475028000066E-2</v>
      </c>
      <c r="Q247" s="90">
        <v>-2.4322399999999744E-3</v>
      </c>
      <c r="R247" s="90">
        <v>-5.7693399999999562E-3</v>
      </c>
      <c r="S247" s="90">
        <v>-7.5771999999996176E-4</v>
      </c>
      <c r="T247" s="90">
        <v>-1.9446960000000013E-2</v>
      </c>
      <c r="U247" s="90">
        <v>-1.5785319999999992E-2</v>
      </c>
      <c r="V247" s="90">
        <v>-2.7162400000000364E-3</v>
      </c>
      <c r="W247" s="90">
        <v>-1.7962676000000011E-2</v>
      </c>
      <c r="X247" s="90">
        <v>-9.2778839999999585E-3</v>
      </c>
      <c r="Y247" s="90">
        <v>-7.2690549999999687E-3</v>
      </c>
      <c r="Z247" s="87">
        <v>6.0697972440000303E-3</v>
      </c>
      <c r="AA247" s="84">
        <v>-1.0346346599999778E-3</v>
      </c>
      <c r="AB247" s="91">
        <v>3.6616800714286413E-3</v>
      </c>
      <c r="AC247" s="91">
        <v>1.5000759707999967E-2</v>
      </c>
      <c r="AD247" s="91">
        <v>-8.4675461599998947E-3</v>
      </c>
      <c r="AE247" s="91">
        <v>1.4535817445999966E-2</v>
      </c>
      <c r="AF247" s="94">
        <v>-6.6845514539999318E-3</v>
      </c>
      <c r="AG247" s="84">
        <v>-4.6801797400000122E-3</v>
      </c>
      <c r="AH247" s="91">
        <v>1.0221518080000047E-2</v>
      </c>
      <c r="AI247" s="91">
        <v>6.6794175880000584E-3</v>
      </c>
      <c r="AJ247" s="91">
        <v>-5.6893080759999881E-3</v>
      </c>
      <c r="AK247" s="91">
        <v>-6.8861955400000285E-3</v>
      </c>
      <c r="AL247" s="87">
        <v>2.7872386200000765E-3</v>
      </c>
      <c r="AM247" s="84">
        <v>4.1556503962263402E-3</v>
      </c>
      <c r="AN247" s="91">
        <v>-1.8882027945454571E-2</v>
      </c>
      <c r="AO247" s="91">
        <v>1.9788606999999736E-3</v>
      </c>
      <c r="AP247" s="87">
        <v>5.2962848039999066E-3</v>
      </c>
      <c r="AQ247" s="84">
        <v>1.5274915478000084E-2</v>
      </c>
      <c r="AR247" s="91">
        <v>-4.2740053740740747E-3</v>
      </c>
      <c r="AS247" s="91">
        <v>-6.6515298660000388E-3</v>
      </c>
      <c r="AT247" s="87">
        <v>3.3681782999999132E-3</v>
      </c>
      <c r="AU247" s="145">
        <v>6.8452999999999431E-3</v>
      </c>
    </row>
    <row r="248" spans="1:47" s="95" customFormat="1" ht="11.25">
      <c r="A248" s="7">
        <v>38748</v>
      </c>
      <c r="B248" s="84"/>
      <c r="C248" s="87">
        <v>5.4281864974000005E-2</v>
      </c>
      <c r="D248" s="84">
        <v>5.7865053603773475E-2</v>
      </c>
      <c r="E248" s="91">
        <v>6.724664532000002E-2</v>
      </c>
      <c r="F248" s="91">
        <v>6.3608509739999874E-2</v>
      </c>
      <c r="G248" s="91">
        <v>2.5259021147999938E-2</v>
      </c>
      <c r="H248" s="91">
        <v>5.4103338813999979E-2</v>
      </c>
      <c r="I248" s="91">
        <v>5.5417040493999981E-2</v>
      </c>
      <c r="J248" s="91">
        <v>8.0662669639999907E-2</v>
      </c>
      <c r="K248" s="91">
        <v>7.6933888159999908E-2</v>
      </c>
      <c r="L248" s="187">
        <v>4.4626922845840467E-2</v>
      </c>
      <c r="M248" s="84">
        <v>6.7786425992173882E-2</v>
      </c>
      <c r="N248" s="91">
        <v>5.5105262869374894E-2</v>
      </c>
      <c r="O248" s="87">
        <v>7.3019151013999917E-2</v>
      </c>
      <c r="P248" s="84">
        <v>4.019323842000011E-2</v>
      </c>
      <c r="Q248" s="90">
        <v>2.7270960000000066E-2</v>
      </c>
      <c r="R248" s="90">
        <v>4.1265839999999887E-2</v>
      </c>
      <c r="S248" s="90">
        <v>3.7979559999999912E-2</v>
      </c>
      <c r="T248" s="90">
        <v>3.4289140000000051E-2</v>
      </c>
      <c r="U248" s="90">
        <v>3.2417499999999988E-2</v>
      </c>
      <c r="V248" s="90">
        <v>5.9196580000000054E-2</v>
      </c>
      <c r="W248" s="90">
        <v>2.65495280000001E-2</v>
      </c>
      <c r="X248" s="90">
        <v>5.4000129000000063E-2</v>
      </c>
      <c r="Y248" s="90">
        <v>1.2213161000000028E-2</v>
      </c>
      <c r="Z248" s="87">
        <v>3.0520523999999938E-2</v>
      </c>
      <c r="AA248" s="84">
        <v>5.0645458673999943E-2</v>
      </c>
      <c r="AB248" s="91">
        <v>6.8225469557692264E-2</v>
      </c>
      <c r="AC248" s="91">
        <v>5.7616517986842197E-2</v>
      </c>
      <c r="AD248" s="91">
        <v>3.9213162740000085E-2</v>
      </c>
      <c r="AE248" s="91">
        <v>3.3392433593999904E-2</v>
      </c>
      <c r="AF248" s="94">
        <v>5.9712326919999947E-2</v>
      </c>
      <c r="AG248" s="84">
        <v>6.1840466280000062E-2</v>
      </c>
      <c r="AH248" s="91">
        <v>8.3499550900000052E-2</v>
      </c>
      <c r="AI248" s="91">
        <v>3.3676572862000098E-2</v>
      </c>
      <c r="AJ248" s="91">
        <v>3.5265702588000103E-2</v>
      </c>
      <c r="AK248" s="91">
        <v>6.36112915E-2</v>
      </c>
      <c r="AL248" s="87">
        <v>7.0544716319999923E-2</v>
      </c>
      <c r="AM248" s="84">
        <v>1.1189183384905599E-2</v>
      </c>
      <c r="AN248" s="91">
        <v>-2.3465402941176272E-3</v>
      </c>
      <c r="AO248" s="91">
        <v>1.3432169509523861E-2</v>
      </c>
      <c r="AP248" s="87">
        <v>4.9693958280000006E-2</v>
      </c>
      <c r="AQ248" s="84">
        <v>2.83917680600001E-2</v>
      </c>
      <c r="AR248" s="91">
        <v>5.6821815539999987E-2</v>
      </c>
      <c r="AS248" s="91">
        <v>2.213622681399996E-2</v>
      </c>
      <c r="AT248" s="87">
        <v>2.5745556346710607E-2</v>
      </c>
      <c r="AU248" s="145">
        <v>4.3614800000000065E-2</v>
      </c>
    </row>
    <row r="249" spans="1:47" s="95" customFormat="1" ht="11.25">
      <c r="A249" s="7">
        <v>38776</v>
      </c>
      <c r="B249" s="84"/>
      <c r="C249" s="87">
        <v>-2.5555511379999896E-3</v>
      </c>
      <c r="D249" s="84">
        <v>7.3610543333333389E-3</v>
      </c>
      <c r="E249" s="91">
        <v>-1.4061690978000141E-2</v>
      </c>
      <c r="F249" s="91">
        <v>-7.6673837580000237E-3</v>
      </c>
      <c r="G249" s="91">
        <v>-1.0327774249999977E-2</v>
      </c>
      <c r="H249" s="91">
        <v>-3.8676653600000499E-3</v>
      </c>
      <c r="I249" s="91">
        <v>-1.0606138193999914E-2</v>
      </c>
      <c r="J249" s="91">
        <v>-1.1360348399999998E-2</v>
      </c>
      <c r="K249" s="91">
        <v>-2.6098185079999947E-2</v>
      </c>
      <c r="L249" s="187">
        <v>-4.2913256525993315E-2</v>
      </c>
      <c r="M249" s="84">
        <v>-1.2844401287610552E-3</v>
      </c>
      <c r="N249" s="91">
        <v>-4.9885532703125568E-3</v>
      </c>
      <c r="O249" s="87">
        <v>-1.4854601426000147E-2</v>
      </c>
      <c r="P249" s="84">
        <v>4.1188762399999579E-3</v>
      </c>
      <c r="Q249" s="90">
        <v>-5.5569600000000552E-3</v>
      </c>
      <c r="R249" s="90">
        <v>-1.3777639999999924E-2</v>
      </c>
      <c r="S249" s="90">
        <v>-1.2771160000000004E-2</v>
      </c>
      <c r="T249" s="90">
        <v>-9.5742749999999655E-3</v>
      </c>
      <c r="U249" s="90">
        <v>-4.1061999999999488E-3</v>
      </c>
      <c r="V249" s="90">
        <v>-5.1828400000000219E-3</v>
      </c>
      <c r="W249" s="90">
        <v>-9.2574469999999742E-3</v>
      </c>
      <c r="X249" s="90">
        <v>1.6119329999999543E-3</v>
      </c>
      <c r="Y249" s="90">
        <v>-9.7099400000011382E-4</v>
      </c>
      <c r="Z249" s="87">
        <v>9.5563966200000738E-3</v>
      </c>
      <c r="AA249" s="84">
        <v>8.821761839999942E-3</v>
      </c>
      <c r="AB249" s="91">
        <v>-4.9427369800003618E-4</v>
      </c>
      <c r="AC249" s="91">
        <v>-1.3416468176470575E-2</v>
      </c>
      <c r="AD249" s="91">
        <v>-1.9899771158000013E-2</v>
      </c>
      <c r="AE249" s="91">
        <v>-1.5636558399999556E-3</v>
      </c>
      <c r="AF249" s="94">
        <v>-2.3124517117999899E-2</v>
      </c>
      <c r="AG249" s="84">
        <v>-9.5920345579999511E-3</v>
      </c>
      <c r="AH249" s="91">
        <v>3.6490218000007069E-4</v>
      </c>
      <c r="AI249" s="91">
        <v>9.4624255039998939E-3</v>
      </c>
      <c r="AJ249" s="91">
        <v>5.3287859040000995E-3</v>
      </c>
      <c r="AK249" s="91">
        <v>-6.4402327059999154E-3</v>
      </c>
      <c r="AL249" s="87">
        <v>-8.4492924800001479E-3</v>
      </c>
      <c r="AM249" s="84">
        <v>1.2551354931132019E-2</v>
      </c>
      <c r="AN249" s="91">
        <v>2.849523815789512E-3</v>
      </c>
      <c r="AO249" s="91">
        <v>1.1535095874038559E-2</v>
      </c>
      <c r="AP249" s="87">
        <v>-1.4832721451999986E-2</v>
      </c>
      <c r="AQ249" s="84">
        <v>-4.7917095599998571E-3</v>
      </c>
      <c r="AR249" s="91">
        <v>-3.0868222842105331E-3</v>
      </c>
      <c r="AS249" s="91">
        <v>-1.1001989579998428E-3</v>
      </c>
      <c r="AT249" s="87">
        <v>8.871927079677322E-3</v>
      </c>
      <c r="AU249" s="145">
        <v>-2.2629899999999981E-2</v>
      </c>
    </row>
    <row r="250" spans="1:47" s="95" customFormat="1" ht="11.25">
      <c r="A250" s="7">
        <v>38807</v>
      </c>
      <c r="B250" s="84"/>
      <c r="C250" s="87">
        <v>-5.9601403600000324E-3</v>
      </c>
      <c r="D250" s="84">
        <v>2.088479650000008E-2</v>
      </c>
      <c r="E250" s="91">
        <v>3.0568340000000083E-2</v>
      </c>
      <c r="F250" s="91">
        <v>2.9562186476000063E-2</v>
      </c>
      <c r="G250" s="91">
        <v>2.4195268436000061E-2</v>
      </c>
      <c r="H250" s="91">
        <v>1.8684125315999944E-2</v>
      </c>
      <c r="I250" s="91">
        <v>3.2730664540000065E-2</v>
      </c>
      <c r="J250" s="91">
        <v>1.6340314035999892E-2</v>
      </c>
      <c r="K250" s="91">
        <v>2.2731920655999938E-2</v>
      </c>
      <c r="L250" s="187">
        <v>2.2005337357521082E-2</v>
      </c>
      <c r="M250" s="84">
        <v>2.1942743506896623E-2</v>
      </c>
      <c r="N250" s="91">
        <v>1.9722557609876512E-2</v>
      </c>
      <c r="O250" s="87">
        <v>2.8382148659999995E-2</v>
      </c>
      <c r="P250" s="84">
        <v>1.374671206000011E-2</v>
      </c>
      <c r="Q250" s="90">
        <v>4.7692800000000979E-3</v>
      </c>
      <c r="R250" s="90">
        <v>8.1372200000000561E-3</v>
      </c>
      <c r="S250" s="90">
        <v>5.8145800000000136E-3</v>
      </c>
      <c r="T250" s="90">
        <v>3.3265200000001105E-3</v>
      </c>
      <c r="U250" s="90">
        <v>7.5294400000001094E-3</v>
      </c>
      <c r="V250" s="90">
        <v>1.1263339999999955E-2</v>
      </c>
      <c r="W250" s="90">
        <v>6.1608060000000187E-3</v>
      </c>
      <c r="X250" s="90">
        <v>1.6854013999999973E-2</v>
      </c>
      <c r="Y250" s="90">
        <v>1.9514497000000075E-2</v>
      </c>
      <c r="Z250" s="87">
        <v>2.3883817340000002E-2</v>
      </c>
      <c r="AA250" s="84">
        <v>-6.7610940000073505E-5</v>
      </c>
      <c r="AB250" s="91">
        <v>1.752530190031254E-2</v>
      </c>
      <c r="AC250" s="91">
        <v>3.2038554088465121E-2</v>
      </c>
      <c r="AD250" s="91">
        <v>3.8092778880000067E-2</v>
      </c>
      <c r="AE250" s="91">
        <v>1.7631187519999925E-2</v>
      </c>
      <c r="AF250" s="94">
        <v>1.6433901619999913E-2</v>
      </c>
      <c r="AG250" s="84">
        <v>2.6963991159999923E-2</v>
      </c>
      <c r="AH250" s="91">
        <v>2.708918908000002E-2</v>
      </c>
      <c r="AI250" s="91">
        <v>9.6020463999999528E-3</v>
      </c>
      <c r="AJ250" s="91">
        <v>3.8984389800000852E-3</v>
      </c>
      <c r="AK250" s="91">
        <v>2.9823007579999894E-2</v>
      </c>
      <c r="AL250" s="87">
        <v>2.2966353699999997E-2</v>
      </c>
      <c r="AM250" s="84">
        <v>6.0482110000004141E-4</v>
      </c>
      <c r="AN250" s="91">
        <v>8.6282995277777719E-3</v>
      </c>
      <c r="AO250" s="91">
        <v>6.7460279523809952E-3</v>
      </c>
      <c r="AP250" s="87">
        <v>3.2843635619999922E-2</v>
      </c>
      <c r="AQ250" s="84">
        <v>2.2192877450458726E-2</v>
      </c>
      <c r="AR250" s="91">
        <v>4.9346922426229956E-3</v>
      </c>
      <c r="AS250" s="91">
        <v>1.1903322503999947E-2</v>
      </c>
      <c r="AT250" s="87">
        <v>5.3651509567873568E-3</v>
      </c>
      <c r="AU250" s="145">
        <v>8.8755000000000361E-3</v>
      </c>
    </row>
    <row r="251" spans="1:47" s="95" customFormat="1" ht="11.25">
      <c r="A251" s="7">
        <v>38835</v>
      </c>
      <c r="B251" s="84"/>
      <c r="C251" s="87">
        <v>3.4457918760000261E-3</v>
      </c>
      <c r="D251" s="84">
        <v>1.0661134703703778E-2</v>
      </c>
      <c r="E251" s="91">
        <v>9.5052610960000283E-3</v>
      </c>
      <c r="F251" s="91">
        <v>-1.7565466019999976E-2</v>
      </c>
      <c r="G251" s="91">
        <v>-1.5379829999995209E-4</v>
      </c>
      <c r="H251" s="91">
        <v>-8.308057924000023E-3</v>
      </c>
      <c r="I251" s="91">
        <v>2.0676307980000086E-2</v>
      </c>
      <c r="J251" s="91">
        <v>-1.5804882759999916E-2</v>
      </c>
      <c r="K251" s="91">
        <v>2.4370579599999331E-3</v>
      </c>
      <c r="L251" s="187">
        <v>1.2384891387743791E-2</v>
      </c>
      <c r="M251" s="84">
        <v>-4.32035456140345E-4</v>
      </c>
      <c r="N251" s="91">
        <v>-1.4113754963189784E-3</v>
      </c>
      <c r="O251" s="87">
        <v>1.3888605660000053E-2</v>
      </c>
      <c r="P251" s="84">
        <v>3.7710838359998888E-3</v>
      </c>
      <c r="Q251" s="90">
        <v>9.3969999999998777E-4</v>
      </c>
      <c r="R251" s="90">
        <v>1.5468199999999488E-3</v>
      </c>
      <c r="S251" s="90">
        <v>1.4700000000000824E-3</v>
      </c>
      <c r="T251" s="90">
        <v>5.9525799999999851E-3</v>
      </c>
      <c r="U251" s="90">
        <v>-9.0739999999989163E-4</v>
      </c>
      <c r="V251" s="90">
        <v>1.1401600000000567E-3</v>
      </c>
      <c r="W251" s="90">
        <v>9.2312820000000073E-3</v>
      </c>
      <c r="X251" s="90">
        <v>6.2429989999999158E-3</v>
      </c>
      <c r="Y251" s="90">
        <v>2.6731351000000014E-2</v>
      </c>
      <c r="Z251" s="87">
        <v>1.1815064379999907E-2</v>
      </c>
      <c r="AA251" s="84">
        <v>5.298365605999944E-3</v>
      </c>
      <c r="AB251" s="91">
        <v>1.6670142766666673E-2</v>
      </c>
      <c r="AC251" s="91">
        <v>6.9456991493332954E-3</v>
      </c>
      <c r="AD251" s="91">
        <v>6.4299781999999084E-3</v>
      </c>
      <c r="AE251" s="91">
        <v>1.909944551999998E-2</v>
      </c>
      <c r="AF251" s="94">
        <v>1.1221722019999936E-2</v>
      </c>
      <c r="AG251" s="84">
        <v>4.2369592560000946E-3</v>
      </c>
      <c r="AH251" s="91">
        <v>7.8636731799996973E-4</v>
      </c>
      <c r="AI251" s="91">
        <v>1.7236355857999985E-2</v>
      </c>
      <c r="AJ251" s="91">
        <v>2.1140248220000046E-2</v>
      </c>
      <c r="AK251" s="91">
        <v>2.0208369636000034E-2</v>
      </c>
      <c r="AL251" s="87">
        <v>1.1673737640000015E-2</v>
      </c>
      <c r="AM251" s="84">
        <v>-2.1511307799999546E-3</v>
      </c>
      <c r="AN251" s="91">
        <v>-2.4114348611110614E-3</v>
      </c>
      <c r="AO251" s="91">
        <v>1.9472301432835737E-2</v>
      </c>
      <c r="AP251" s="87">
        <v>8.6592735399999565E-3</v>
      </c>
      <c r="AQ251" s="84">
        <v>6.2727833821427659E-3</v>
      </c>
      <c r="AR251" s="91">
        <v>7.8502112166667359E-3</v>
      </c>
      <c r="AS251" s="91">
        <v>7.8619103999999496E-3</v>
      </c>
      <c r="AT251" s="87">
        <v>6.2443250383117377E-3</v>
      </c>
      <c r="AU251" s="145">
        <v>3.1546000000000074E-3</v>
      </c>
    </row>
    <row r="252" spans="1:47" s="95" customFormat="1" ht="11.25">
      <c r="A252" s="7">
        <v>38868</v>
      </c>
      <c r="B252" s="84"/>
      <c r="C252" s="87">
        <v>-3.1434107954000035E-2</v>
      </c>
      <c r="D252" s="84">
        <v>-6.6157371283018906E-2</v>
      </c>
      <c r="E252" s="91">
        <v>-3.0139796419999976E-2</v>
      </c>
      <c r="F252" s="91">
        <v>-5.1752978699999952E-2</v>
      </c>
      <c r="G252" s="91">
        <v>-4.6319995239999967E-2</v>
      </c>
      <c r="H252" s="91">
        <v>-7.9935182419999862E-2</v>
      </c>
      <c r="I252" s="91">
        <v>-4.1068005230000093E-2</v>
      </c>
      <c r="J252" s="91">
        <v>-7.8741851700000143E-2</v>
      </c>
      <c r="K252" s="91">
        <v>-5.3648927460000051E-2</v>
      </c>
      <c r="L252" s="187">
        <v>-1.6542887687683083E-2</v>
      </c>
      <c r="M252" s="84">
        <v>-4.8719606982758568E-2</v>
      </c>
      <c r="N252" s="91">
        <v>-3.9442624058787845E-2</v>
      </c>
      <c r="O252" s="87">
        <v>-4.2518354260000057E-2</v>
      </c>
      <c r="P252" s="84">
        <v>-1.1149206071999984E-2</v>
      </c>
      <c r="Q252" s="90">
        <v>-1.7272900000000035E-2</v>
      </c>
      <c r="R252" s="90">
        <v>-2.8642979999999874E-2</v>
      </c>
      <c r="S252" s="90">
        <v>-3.3411720000000034E-2</v>
      </c>
      <c r="T252" s="90">
        <v>-4.6836599999998674E-3</v>
      </c>
      <c r="U252" s="90">
        <v>-3.5653820000000058E-2</v>
      </c>
      <c r="V252" s="90">
        <v>-4.637283999999986E-2</v>
      </c>
      <c r="W252" s="90">
        <v>-4.7992390000000107E-3</v>
      </c>
      <c r="X252" s="90">
        <v>-2.8313229999999967E-2</v>
      </c>
      <c r="Y252" s="90">
        <v>-2.3685089999999631E-3</v>
      </c>
      <c r="Z252" s="87">
        <v>-1.5978863700000123E-2</v>
      </c>
      <c r="AA252" s="84">
        <v>-3.1198112260000022E-2</v>
      </c>
      <c r="AB252" s="91">
        <v>-1.5444149033999932E-2</v>
      </c>
      <c r="AC252" s="91">
        <v>-5.7470136628571367E-2</v>
      </c>
      <c r="AD252" s="91">
        <v>-2.156407992000009E-2</v>
      </c>
      <c r="AE252" s="91">
        <v>-2.4305081940000139E-2</v>
      </c>
      <c r="AF252" s="94">
        <v>-2.8962013819999965E-2</v>
      </c>
      <c r="AG252" s="84">
        <v>-2.2492754820000016E-2</v>
      </c>
      <c r="AH252" s="91">
        <v>-4.0906860740000051E-2</v>
      </c>
      <c r="AI252" s="91">
        <v>-1.7859130232000142E-2</v>
      </c>
      <c r="AJ252" s="91">
        <v>-2.1308175692000053E-2</v>
      </c>
      <c r="AK252" s="91">
        <v>-2.394836461999994E-2</v>
      </c>
      <c r="AL252" s="87">
        <v>-2.1561904391999898E-2</v>
      </c>
      <c r="AM252" s="84">
        <v>-2.3324712400000003E-2</v>
      </c>
      <c r="AN252" s="91">
        <v>-1.4107022394736823E-2</v>
      </c>
      <c r="AO252" s="91">
        <v>-1.2614315723809555E-2</v>
      </c>
      <c r="AP252" s="87">
        <v>-2.7214908339999955E-2</v>
      </c>
      <c r="AQ252" s="84">
        <v>-2.3868940071428701E-2</v>
      </c>
      <c r="AR252" s="91">
        <v>-5.9124346111666615E-2</v>
      </c>
      <c r="AS252" s="91">
        <v>-3.399297353600006E-2</v>
      </c>
      <c r="AT252" s="87">
        <v>-2.1756810099346491E-2</v>
      </c>
      <c r="AU252" s="145">
        <v>-2.5795800000000035E-2</v>
      </c>
    </row>
    <row r="253" spans="1:47" s="95" customFormat="1" ht="11.25">
      <c r="A253" s="7">
        <v>38898</v>
      </c>
      <c r="B253" s="84"/>
      <c r="C253" s="87">
        <v>6.6263413139999727E-3</v>
      </c>
      <c r="D253" s="84">
        <v>-1.4793386542307663E-2</v>
      </c>
      <c r="E253" s="91">
        <v>-7.4467284440000725E-3</v>
      </c>
      <c r="F253" s="91">
        <v>1.7394719959999971E-3</v>
      </c>
      <c r="G253" s="91">
        <v>1.7554271560000778E-3</v>
      </c>
      <c r="H253" s="91">
        <v>-2.4821178744000028E-2</v>
      </c>
      <c r="I253" s="91">
        <v>-2.0173895159999455E-3</v>
      </c>
      <c r="J253" s="91">
        <v>-6.7479412199999977E-3</v>
      </c>
      <c r="K253" s="91">
        <v>-1.5001410603999954E-2</v>
      </c>
      <c r="L253" s="187">
        <v>-1.0511093139647931E-3</v>
      </c>
      <c r="M253" s="84">
        <v>-2.2707355552631592E-2</v>
      </c>
      <c r="N253" s="91">
        <v>-1.4503369245783104E-2</v>
      </c>
      <c r="O253" s="87">
        <v>-3.900428540000056E-3</v>
      </c>
      <c r="P253" s="84">
        <v>-2.5631086976000028E-2</v>
      </c>
      <c r="Q253" s="90">
        <v>-2.4154119999999946E-2</v>
      </c>
      <c r="R253" s="90">
        <v>-1.8137239999999943E-2</v>
      </c>
      <c r="S253" s="90">
        <v>-1.7669339999999978E-2</v>
      </c>
      <c r="T253" s="90">
        <v>-2.5526439999999928E-2</v>
      </c>
      <c r="U253" s="90">
        <v>-2.1017619999999959E-2</v>
      </c>
      <c r="V253" s="90">
        <v>-2.5994040000000052E-2</v>
      </c>
      <c r="W253" s="90">
        <v>-1.7262989000000117E-2</v>
      </c>
      <c r="X253" s="90">
        <v>-2.5355880999999969E-2</v>
      </c>
      <c r="Y253" s="90">
        <v>-1.1467177000000106E-2</v>
      </c>
      <c r="Z253" s="87">
        <v>3.1804752399999803E-3</v>
      </c>
      <c r="AA253" s="84">
        <v>-6.3865330600000325E-3</v>
      </c>
      <c r="AB253" s="91">
        <v>2.2636722777999996E-2</v>
      </c>
      <c r="AC253" s="91">
        <v>-7.0007587000000537E-3</v>
      </c>
      <c r="AD253" s="91">
        <v>-2.7570990059999967E-2</v>
      </c>
      <c r="AE253" s="91">
        <v>8.2519293720000331E-3</v>
      </c>
      <c r="AF253" s="94">
        <v>-8.2429137799999719E-3</v>
      </c>
      <c r="AG253" s="84">
        <v>-2.2247432300000036E-2</v>
      </c>
      <c r="AH253" s="91">
        <v>-2.1574862379999837E-2</v>
      </c>
      <c r="AI253" s="91">
        <v>-1.1084560360000717E-3</v>
      </c>
      <c r="AJ253" s="91">
        <v>2.4143106039999918E-3</v>
      </c>
      <c r="AK253" s="91">
        <v>-1.2284075880000023E-2</v>
      </c>
      <c r="AL253" s="87">
        <v>-2.6375457939999958E-2</v>
      </c>
      <c r="AM253" s="84">
        <v>1.9575200111110469E-3</v>
      </c>
      <c r="AN253" s="91">
        <v>-4.0347654307691938E-3</v>
      </c>
      <c r="AO253" s="91">
        <v>8.9882224969231039E-3</v>
      </c>
      <c r="AP253" s="87">
        <v>1.7056646082000082E-2</v>
      </c>
      <c r="AQ253" s="84">
        <v>-5.5314536999999664E-3</v>
      </c>
      <c r="AR253" s="91">
        <v>-1.2953776874138012E-2</v>
      </c>
      <c r="AS253" s="91">
        <v>1.623660619999967E-3</v>
      </c>
      <c r="AT253" s="87">
        <v>5.922587993506534E-3</v>
      </c>
      <c r="AU253" s="145">
        <v>-3.10889999999997E-3</v>
      </c>
    </row>
    <row r="254" spans="1:47" s="95" customFormat="1" ht="11.25">
      <c r="A254" s="7">
        <v>38929</v>
      </c>
      <c r="B254" s="84"/>
      <c r="C254" s="87">
        <v>6.6310033820000669E-3</v>
      </c>
      <c r="D254" s="84">
        <v>-8.9758415627451016E-2</v>
      </c>
      <c r="E254" s="91">
        <v>-3.9753976680000025E-2</v>
      </c>
      <c r="F254" s="91">
        <v>-4.03816879479999E-2</v>
      </c>
      <c r="G254" s="91">
        <v>-4.0640816326000029E-2</v>
      </c>
      <c r="H254" s="91">
        <v>-5.574878118000004E-2</v>
      </c>
      <c r="I254" s="91">
        <v>-4.5994626924000026E-2</v>
      </c>
      <c r="J254" s="91">
        <v>-3.8154020640000064E-2</v>
      </c>
      <c r="K254" s="91">
        <v>-5.4264304199999946E-2</v>
      </c>
      <c r="L254" s="187">
        <v>-4.31467635035514E-2</v>
      </c>
      <c r="M254" s="84">
        <v>-4.1632990326087027E-2</v>
      </c>
      <c r="N254" s="91">
        <v>-3.2390394772189302E-2</v>
      </c>
      <c r="O254" s="87">
        <v>-6.5902867599999526E-3</v>
      </c>
      <c r="P254" s="84">
        <v>-1.9382636540000053E-2</v>
      </c>
      <c r="Q254" s="90">
        <v>-4.1681720000000033E-2</v>
      </c>
      <c r="R254" s="90">
        <v>-3.9099100000000053E-2</v>
      </c>
      <c r="S254" s="90">
        <v>-4.380286000000011E-2</v>
      </c>
      <c r="T254" s="90">
        <v>-2.5790259999999843E-2</v>
      </c>
      <c r="U254" s="90">
        <v>-2.8747239999999952E-2</v>
      </c>
      <c r="V254" s="90">
        <v>-6.2270620000000054E-2</v>
      </c>
      <c r="W254" s="90">
        <v>-2.890067399999996E-2</v>
      </c>
      <c r="X254" s="90">
        <v>-8.8607590000000513E-3</v>
      </c>
      <c r="Y254" s="90">
        <v>-1.5494962999999973E-2</v>
      </c>
      <c r="Z254" s="87">
        <v>2.3103299039999303E-3</v>
      </c>
      <c r="AA254" s="84">
        <v>-1.6592323200000036E-2</v>
      </c>
      <c r="AB254" s="91">
        <v>2.1285517371999907E-2</v>
      </c>
      <c r="AC254" s="91">
        <v>-2.0666849841791013E-2</v>
      </c>
      <c r="AD254" s="91">
        <v>-3.4417294900000006E-2</v>
      </c>
      <c r="AE254" s="91">
        <v>9.3346914059999619E-3</v>
      </c>
      <c r="AF254" s="94">
        <v>-2.4071524180000026E-2</v>
      </c>
      <c r="AG254" s="84">
        <v>-3.5837905579999996E-2</v>
      </c>
      <c r="AH254" s="91">
        <v>-7.6082641239999971E-2</v>
      </c>
      <c r="AI254" s="91">
        <v>-5.7690922719998428E-3</v>
      </c>
      <c r="AJ254" s="91">
        <v>3.5053101880000437E-3</v>
      </c>
      <c r="AK254" s="91">
        <v>-1.4384256359999958E-2</v>
      </c>
      <c r="AL254" s="87">
        <v>-3.4766087890000019E-2</v>
      </c>
      <c r="AM254" s="84">
        <v>1.9534643076922986E-2</v>
      </c>
      <c r="AN254" s="91">
        <v>3.6221664999991354E-4</v>
      </c>
      <c r="AO254" s="91">
        <v>-7.6320307984376612E-3</v>
      </c>
      <c r="AP254" s="87">
        <v>-2.8244878979999943E-2</v>
      </c>
      <c r="AQ254" s="84">
        <v>-3.2483222168000037E-2</v>
      </c>
      <c r="AR254" s="91">
        <v>-1.6128822440000024E-2</v>
      </c>
      <c r="AS254" s="91">
        <v>1.7615386726000049E-2</v>
      </c>
      <c r="AT254" s="87">
        <v>2.4150868483872046E-3</v>
      </c>
      <c r="AU254" s="145">
        <v>-8.4014000000000033E-3</v>
      </c>
    </row>
    <row r="255" spans="1:47" s="95" customFormat="1" ht="11.25">
      <c r="A255" s="7">
        <v>38960</v>
      </c>
      <c r="B255" s="84"/>
      <c r="C255" s="87">
        <v>1.6758482328000035E-2</v>
      </c>
      <c r="D255" s="84">
        <v>7.4209860166666752E-2</v>
      </c>
      <c r="E255" s="91">
        <v>6.1085185280000065E-2</v>
      </c>
      <c r="F255" s="91">
        <v>5.643869084599995E-2</v>
      </c>
      <c r="G255" s="91">
        <v>2.4545339486000017E-2</v>
      </c>
      <c r="H255" s="91">
        <v>5.6961687120000049E-2</v>
      </c>
      <c r="I255" s="91">
        <v>3.2097394880000074E-2</v>
      </c>
      <c r="J255" s="91">
        <v>3.7673210414000069E-2</v>
      </c>
      <c r="K255" s="91">
        <v>5.2700349720000039E-2</v>
      </c>
      <c r="L255" s="187">
        <v>1.1391535997390623E-2</v>
      </c>
      <c r="M255" s="84">
        <v>6.9090202456140393E-2</v>
      </c>
      <c r="N255" s="91">
        <v>5.687144294191615E-2</v>
      </c>
      <c r="O255" s="87">
        <v>3.1921855538000088E-2</v>
      </c>
      <c r="P255" s="84">
        <v>5.4810875260000058E-2</v>
      </c>
      <c r="Q255" s="90">
        <v>9.6394489999999999E-2</v>
      </c>
      <c r="R255" s="90">
        <v>8.5768939999999905E-2</v>
      </c>
      <c r="S255" s="90">
        <v>0.1064794</v>
      </c>
      <c r="T255" s="90">
        <v>6.0029759999999932E-2</v>
      </c>
      <c r="U255" s="90">
        <v>9.6114019999999911E-2</v>
      </c>
      <c r="V255" s="90">
        <v>0.10085451999999995</v>
      </c>
      <c r="W255" s="90">
        <v>6.4863716000000071E-2</v>
      </c>
      <c r="X255" s="90">
        <v>7.9666170999999952E-2</v>
      </c>
      <c r="Y255" s="90">
        <v>3.0971003000000108E-2</v>
      </c>
      <c r="Z255" s="87">
        <v>2.5010617720000017E-2</v>
      </c>
      <c r="AA255" s="84">
        <v>4.3911050119999961E-2</v>
      </c>
      <c r="AB255" s="91">
        <v>3.1361442431372399E-3</v>
      </c>
      <c r="AC255" s="91">
        <v>3.8157276249999983E-2</v>
      </c>
      <c r="AD255" s="91">
        <v>7.213939066000008E-2</v>
      </c>
      <c r="AE255" s="91">
        <v>2.9397792863999905E-2</v>
      </c>
      <c r="AF255" s="94">
        <v>3.5046307240000019E-2</v>
      </c>
      <c r="AG255" s="84">
        <v>6.6687648620000095E-2</v>
      </c>
      <c r="AH255" s="91">
        <v>7.8282598799999992E-2</v>
      </c>
      <c r="AI255" s="91">
        <v>2.5358367408000015E-2</v>
      </c>
      <c r="AJ255" s="91">
        <v>1.7415596216000084E-2</v>
      </c>
      <c r="AK255" s="91">
        <v>5.8697139840000023E-2</v>
      </c>
      <c r="AL255" s="87">
        <v>6.1131672939999993E-2</v>
      </c>
      <c r="AM255" s="84">
        <v>3.2210083233962239E-2</v>
      </c>
      <c r="AN255" s="91">
        <v>1.5578810521951203E-2</v>
      </c>
      <c r="AO255" s="91">
        <v>2.6266186036363548E-2</v>
      </c>
      <c r="AP255" s="87">
        <v>2.0715626200000781E-3</v>
      </c>
      <c r="AQ255" s="84">
        <v>4.3771090979999983E-2</v>
      </c>
      <c r="AR255" s="91">
        <v>4.819326333773577E-2</v>
      </c>
      <c r="AS255" s="91">
        <v>1.6388202409999941E-2</v>
      </c>
      <c r="AT255" s="87">
        <v>2.9241422894805247E-2</v>
      </c>
      <c r="AU255" s="145">
        <v>4.1280800000000006E-2</v>
      </c>
    </row>
    <row r="256" spans="1:47" s="95" customFormat="1" ht="11.25">
      <c r="A256" s="7">
        <v>38989</v>
      </c>
      <c r="B256" s="84"/>
      <c r="C256" s="87">
        <v>1.4774625215999926E-2</v>
      </c>
      <c r="D256" s="84">
        <v>3.4778039239130365E-2</v>
      </c>
      <c r="E256" s="91">
        <v>1.9510808920000011E-2</v>
      </c>
      <c r="F256" s="91">
        <v>2.1551138640000023E-2</v>
      </c>
      <c r="G256" s="91">
        <v>2.7107495837999984E-2</v>
      </c>
      <c r="H256" s="91">
        <v>2.3587823943999942E-2</v>
      </c>
      <c r="I256" s="91">
        <v>4.0557618235999904E-2</v>
      </c>
      <c r="J256" s="91">
        <v>2.6985535244000047E-2</v>
      </c>
      <c r="K256" s="91">
        <v>2.125915296400005E-2</v>
      </c>
      <c r="L256" s="187">
        <v>-1.7801268696784334E-3</v>
      </c>
      <c r="M256" s="84">
        <v>2.8350255031228011E-2</v>
      </c>
      <c r="N256" s="91">
        <v>3.2469003786506079E-2</v>
      </c>
      <c r="O256" s="87">
        <v>1.5037643080000107E-2</v>
      </c>
      <c r="P256" s="84">
        <v>3.950932600599999E-2</v>
      </c>
      <c r="Q256" s="90">
        <v>3.6609480000000083E-2</v>
      </c>
      <c r="R256" s="90">
        <v>2.6869880000000013E-2</v>
      </c>
      <c r="S256" s="90">
        <v>3.3244760000000095E-2</v>
      </c>
      <c r="T256" s="90">
        <v>3.60432799999999E-2</v>
      </c>
      <c r="U256" s="90">
        <v>4.3072580000000027E-2</v>
      </c>
      <c r="V256" s="90">
        <v>3.3053959999999938E-2</v>
      </c>
      <c r="W256" s="90">
        <v>3.2312984000000045E-2</v>
      </c>
      <c r="X256" s="90">
        <v>3.3663009000000077E-2</v>
      </c>
      <c r="Y256" s="90">
        <v>3.2765182999999976E-2</v>
      </c>
      <c r="Z256" s="87">
        <v>2.4343205527199929E-2</v>
      </c>
      <c r="AA256" s="84">
        <v>2.9246590260000094E-2</v>
      </c>
      <c r="AB256" s="91">
        <v>-6.0417222240001234E-3</v>
      </c>
      <c r="AC256" s="91">
        <v>3.4724409395945788E-2</v>
      </c>
      <c r="AD256" s="91">
        <v>3.9325017139999918E-2</v>
      </c>
      <c r="AE256" s="91">
        <v>2.1253654819999745E-2</v>
      </c>
      <c r="AF256" s="94">
        <v>2.6623733020000095E-2</v>
      </c>
      <c r="AG256" s="84">
        <v>1.2440481926000002E-2</v>
      </c>
      <c r="AH256" s="91">
        <v>2.443366214000009E-2</v>
      </c>
      <c r="AI256" s="91">
        <v>3.2699273700000031E-2</v>
      </c>
      <c r="AJ256" s="91">
        <v>2.9879694159999914E-2</v>
      </c>
      <c r="AK256" s="91">
        <v>1.6945648325999985E-2</v>
      </c>
      <c r="AL256" s="87">
        <v>1.7741480326000092E-2</v>
      </c>
      <c r="AM256" s="84">
        <v>3.4119399931999972E-3</v>
      </c>
      <c r="AN256" s="91">
        <v>3.2944257119047693E-2</v>
      </c>
      <c r="AO256" s="91">
        <v>2.1858876427352847E-2</v>
      </c>
      <c r="AP256" s="87">
        <v>2.6039669487200046E-2</v>
      </c>
      <c r="AQ256" s="84">
        <v>3.0784871727199903E-2</v>
      </c>
      <c r="AR256" s="91">
        <v>1.976345251666678E-2</v>
      </c>
      <c r="AS256" s="91">
        <v>3.562559747400007E-2</v>
      </c>
      <c r="AT256" s="87">
        <v>2.3256256626114746E-2</v>
      </c>
      <c r="AU256" s="145">
        <v>2.3693299999999917E-2</v>
      </c>
    </row>
    <row r="257" spans="1:47" s="95" customFormat="1" ht="11.25">
      <c r="A257" s="7">
        <v>39021</v>
      </c>
      <c r="B257" s="84"/>
      <c r="C257" s="87">
        <v>5.0890763059999955E-2</v>
      </c>
      <c r="D257" s="84">
        <v>2.6298491156862669E-2</v>
      </c>
      <c r="E257" s="91">
        <v>4.9015986399999933E-2</v>
      </c>
      <c r="F257" s="91">
        <v>4.6560739040000021E-2</v>
      </c>
      <c r="G257" s="91">
        <v>4.5979735399999999E-2</v>
      </c>
      <c r="H257" s="91">
        <v>4.8967593396000098E-2</v>
      </c>
      <c r="I257" s="91">
        <v>2.7188768392000018E-2</v>
      </c>
      <c r="J257" s="91">
        <v>3.5647570035999943E-2</v>
      </c>
      <c r="K257" s="91">
        <v>3.8529714575999963E-2</v>
      </c>
      <c r="L257" s="187">
        <v>3.5972136795520804E-2</v>
      </c>
      <c r="M257" s="84">
        <v>3.0065475421052534E-2</v>
      </c>
      <c r="N257" s="91">
        <v>5.1028705400000041E-2</v>
      </c>
      <c r="O257" s="87">
        <v>2.8581911959999928E-2</v>
      </c>
      <c r="P257" s="84">
        <v>2.5645960739999918E-2</v>
      </c>
      <c r="Q257" s="90">
        <v>5.1766940000000039E-2</v>
      </c>
      <c r="R257" s="90">
        <v>4.9435740000000061E-2</v>
      </c>
      <c r="S257" s="90">
        <v>4.9582479999999984E-2</v>
      </c>
      <c r="T257" s="90">
        <v>4.4392280000000062E-2</v>
      </c>
      <c r="U257" s="90">
        <v>2.6203020000000077E-2</v>
      </c>
      <c r="V257" s="90">
        <v>4.485443999999994E-2</v>
      </c>
      <c r="W257" s="90">
        <v>5.0100500999999964E-2</v>
      </c>
      <c r="X257" s="90">
        <v>3.8394293000000079E-2</v>
      </c>
      <c r="Y257" s="90">
        <v>3.5045758999999954E-2</v>
      </c>
      <c r="Z257" s="87">
        <v>3.8651393340000118E-2</v>
      </c>
      <c r="AA257" s="84">
        <v>5.0661419599999924E-2</v>
      </c>
      <c r="AB257" s="91">
        <v>4.5118420188235309E-2</v>
      </c>
      <c r="AC257" s="91">
        <v>2.6156581509333199E-2</v>
      </c>
      <c r="AD257" s="91">
        <v>4.0357460999999928E-2</v>
      </c>
      <c r="AE257" s="91">
        <v>2.7149029480000086E-2</v>
      </c>
      <c r="AF257" s="94">
        <v>2.9816366671999939E-2</v>
      </c>
      <c r="AG257" s="84">
        <v>4.1013928711999936E-2</v>
      </c>
      <c r="AH257" s="91">
        <v>4.3882475300000001E-2</v>
      </c>
      <c r="AI257" s="91">
        <v>3.3774908660000103E-2</v>
      </c>
      <c r="AJ257" s="91">
        <v>2.9520599720000096E-2</v>
      </c>
      <c r="AK257" s="91">
        <v>3.7344881632000115E-2</v>
      </c>
      <c r="AL257" s="87">
        <v>3.7308695719999951E-2</v>
      </c>
      <c r="AM257" s="84">
        <v>1.0759869659999977E-2</v>
      </c>
      <c r="AN257" s="91">
        <v>3.3566600532499935E-2</v>
      </c>
      <c r="AO257" s="91">
        <v>2.7021914916666612E-2</v>
      </c>
      <c r="AP257" s="87">
        <v>5.3690111200000112E-2</v>
      </c>
      <c r="AQ257" s="84">
        <v>3.2021283700000014E-2</v>
      </c>
      <c r="AR257" s="91">
        <v>3.2953996913793082E-2</v>
      </c>
      <c r="AS257" s="91">
        <v>3.4230457292000027E-2</v>
      </c>
      <c r="AT257" s="87">
        <v>2.3235164014743681E-2</v>
      </c>
      <c r="AU257" s="145">
        <v>4.7167799999999982E-2</v>
      </c>
    </row>
    <row r="258" spans="1:47" s="95" customFormat="1" ht="11.25">
      <c r="A258" s="7">
        <v>39051</v>
      </c>
      <c r="B258" s="84"/>
      <c r="C258" s="87">
        <v>2.9130494718E-2</v>
      </c>
      <c r="D258" s="84">
        <v>4.459523777551011E-2</v>
      </c>
      <c r="E258" s="91">
        <v>2.3283805499999977E-2</v>
      </c>
      <c r="F258" s="91">
        <v>3.2005353239999978E-2</v>
      </c>
      <c r="G258" s="91">
        <v>2.5863500080000046E-2</v>
      </c>
      <c r="H258" s="91">
        <v>8.6270344399999033E-3</v>
      </c>
      <c r="I258" s="91">
        <v>1.3081537871999949E-2</v>
      </c>
      <c r="J258" s="91">
        <v>3.1617227919999991E-2</v>
      </c>
      <c r="K258" s="91">
        <v>1.1998399039999885E-2</v>
      </c>
      <c r="L258" s="187">
        <v>5.7732410430908265E-2</v>
      </c>
      <c r="M258" s="84">
        <v>3.4456350930434754E-2</v>
      </c>
      <c r="N258" s="91">
        <v>2.1117228740000105E-2</v>
      </c>
      <c r="O258" s="87">
        <v>2.8837009914000067E-2</v>
      </c>
      <c r="P258" s="84">
        <v>5.3312191537999931E-2</v>
      </c>
      <c r="Q258" s="90">
        <v>6.0502559999999983E-2</v>
      </c>
      <c r="R258" s="90">
        <v>5.1990860000000083E-2</v>
      </c>
      <c r="S258" s="90">
        <v>5.3631580000000012E-2</v>
      </c>
      <c r="T258" s="90">
        <v>4.340389999999994E-2</v>
      </c>
      <c r="U258" s="90">
        <v>4.5261100000000054E-2</v>
      </c>
      <c r="V258" s="90">
        <v>4.9074180000000078E-2</v>
      </c>
      <c r="W258" s="90">
        <v>4.27092790000001E-2</v>
      </c>
      <c r="X258" s="90">
        <v>3.0043500999999972E-2</v>
      </c>
      <c r="Y258" s="90">
        <v>2.8568984999999936E-2</v>
      </c>
      <c r="Z258" s="87">
        <v>1.5877845629999943E-2</v>
      </c>
      <c r="AA258" s="84">
        <v>2.7212729938000058E-2</v>
      </c>
      <c r="AB258" s="91">
        <v>3.4432523143137272E-2</v>
      </c>
      <c r="AC258" s="91">
        <v>3.1003180885526227E-2</v>
      </c>
      <c r="AD258" s="91">
        <v>5.5706229699999943E-2</v>
      </c>
      <c r="AE258" s="91">
        <v>3.0658490691999996E-2</v>
      </c>
      <c r="AF258" s="94">
        <v>3.8090820317999929E-2</v>
      </c>
      <c r="AG258" s="84">
        <v>2.9184577599999928E-2</v>
      </c>
      <c r="AH258" s="91">
        <v>3.8325460685999957E-2</v>
      </c>
      <c r="AI258" s="91">
        <v>2.0341434664399971E-2</v>
      </c>
      <c r="AJ258" s="91">
        <v>2.6826657338399951E-2</v>
      </c>
      <c r="AK258" s="91">
        <v>3.170838027839995E-2</v>
      </c>
      <c r="AL258" s="87">
        <v>2.8747397140000075E-2</v>
      </c>
      <c r="AM258" s="84">
        <v>1.8177701559999981E-2</v>
      </c>
      <c r="AN258" s="91">
        <v>9.3193489547618302E-3</v>
      </c>
      <c r="AO258" s="91">
        <v>7.2269964436619816E-3</v>
      </c>
      <c r="AP258" s="87">
        <v>3.1908303910400004E-2</v>
      </c>
      <c r="AQ258" s="84">
        <v>3.0453573439999992E-2</v>
      </c>
      <c r="AR258" s="91">
        <v>4.0157502198305162E-2</v>
      </c>
      <c r="AS258" s="91">
        <v>1.2410183192399948E-2</v>
      </c>
      <c r="AT258" s="87">
        <v>1.2110027425949355E-2</v>
      </c>
      <c r="AU258" s="145">
        <v>3.1288599999999889E-2</v>
      </c>
    </row>
    <row r="259" spans="1:47" s="95" customFormat="1" ht="11.25">
      <c r="A259" s="7">
        <v>39080</v>
      </c>
      <c r="B259" s="84"/>
      <c r="C259" s="87">
        <v>-3.6142514800000525E-3</v>
      </c>
      <c r="D259" s="84">
        <v>4.0928050226414214E-3</v>
      </c>
      <c r="E259" s="91">
        <v>5.4686994940000844E-3</v>
      </c>
      <c r="F259" s="91">
        <v>-6.2520592060000268E-3</v>
      </c>
      <c r="G259" s="91">
        <v>8.0547822000065494E-5</v>
      </c>
      <c r="H259" s="91">
        <v>-8.4593002179998988E-3</v>
      </c>
      <c r="I259" s="91">
        <v>-9.1395516200001303E-3</v>
      </c>
      <c r="J259" s="91">
        <v>-1.5608591746000045E-2</v>
      </c>
      <c r="K259" s="91">
        <v>-6.7596519399999444E-3</v>
      </c>
      <c r="L259" s="187">
        <v>-8.6812912225723293E-3</v>
      </c>
      <c r="M259" s="84">
        <v>-1.8715543550847924E-3</v>
      </c>
      <c r="N259" s="91">
        <v>1.2155641914000093E-2</v>
      </c>
      <c r="O259" s="87">
        <v>1.0521613539999919E-2</v>
      </c>
      <c r="P259" s="84">
        <v>-8.9585703040000464E-3</v>
      </c>
      <c r="Q259" s="90">
        <v>-4.6354400000001572E-3</v>
      </c>
      <c r="R259" s="90">
        <v>-1.9392519999999913E-2</v>
      </c>
      <c r="S259" s="90">
        <v>5.679479999999959E-3</v>
      </c>
      <c r="T259" s="90">
        <v>7.8674000000000799E-3</v>
      </c>
      <c r="U259" s="90">
        <v>-1.551500000000039E-3</v>
      </c>
      <c r="V259" s="90">
        <v>1.6071200000000063E-2</v>
      </c>
      <c r="W259" s="90">
        <v>-7.6593649999999736E-3</v>
      </c>
      <c r="X259" s="90">
        <v>2.0537320999999942E-2</v>
      </c>
      <c r="Y259" s="90">
        <v>-1.7326359000000013E-2</v>
      </c>
      <c r="Z259" s="87">
        <v>1.3754089906000022E-2</v>
      </c>
      <c r="AA259" s="84">
        <v>7.9261069739999801E-3</v>
      </c>
      <c r="AB259" s="91">
        <v>6.4919088311474749E-3</v>
      </c>
      <c r="AC259" s="91">
        <v>5.6789339743579248E-4</v>
      </c>
      <c r="AD259" s="91">
        <v>-5.2049134439999811E-3</v>
      </c>
      <c r="AE259" s="91">
        <v>1.9190278400000871E-3</v>
      </c>
      <c r="AF259" s="94">
        <v>3.3998285620000512E-3</v>
      </c>
      <c r="AG259" s="84">
        <v>1.9897815633999949E-2</v>
      </c>
      <c r="AH259" s="91">
        <v>1.2754437319999923E-2</v>
      </c>
      <c r="AI259" s="91">
        <v>2.4691814579999916E-2</v>
      </c>
      <c r="AJ259" s="91">
        <v>1.9246698434000065E-2</v>
      </c>
      <c r="AK259" s="91">
        <v>2.893989499400007E-2</v>
      </c>
      <c r="AL259" s="87">
        <v>5.7518848339999096E-3</v>
      </c>
      <c r="AM259" s="84">
        <v>5.412367579999966E-3</v>
      </c>
      <c r="AN259" s="91">
        <v>1.2104344125581479E-2</v>
      </c>
      <c r="AO259" s="91">
        <v>1.8925618078260875E-2</v>
      </c>
      <c r="AP259" s="87">
        <v>-2.7436927720001503E-3</v>
      </c>
      <c r="AQ259" s="84">
        <v>8.0791692140000926E-3</v>
      </c>
      <c r="AR259" s="91">
        <v>-2.4395310670909054E-2</v>
      </c>
      <c r="AS259" s="91">
        <v>1.4713497400000053E-2</v>
      </c>
      <c r="AT259" s="87">
        <v>1.55578279619355E-2</v>
      </c>
      <c r="AU259" s="145">
        <v>1.3740899999999945E-2</v>
      </c>
    </row>
    <row r="260" spans="1:47" s="95" customFormat="1" ht="11.25">
      <c r="A260" s="7">
        <v>39113</v>
      </c>
      <c r="B260" s="84"/>
      <c r="C260" s="87">
        <v>2.1699313795999986E-2</v>
      </c>
      <c r="D260" s="84">
        <v>8.6273917740000705E-3</v>
      </c>
      <c r="E260" s="91">
        <v>3.9328565621999934E-2</v>
      </c>
      <c r="F260" s="91">
        <v>4.0511571959999992E-2</v>
      </c>
      <c r="G260" s="91">
        <v>2.6282180519999976E-2</v>
      </c>
      <c r="H260" s="91">
        <v>2.1618758300000041E-2</v>
      </c>
      <c r="I260" s="91">
        <v>4.4247002240000111E-2</v>
      </c>
      <c r="J260" s="91">
        <v>3.7331135434000018E-2</v>
      </c>
      <c r="K260" s="91">
        <v>2.2607270960000037E-2</v>
      </c>
      <c r="L260" s="187">
        <v>1.3984771132469209E-2</v>
      </c>
      <c r="M260" s="84">
        <v>2.0292588100000009E-2</v>
      </c>
      <c r="N260" s="91">
        <v>1.9971732142000098E-2</v>
      </c>
      <c r="O260" s="87">
        <v>1.1203599499999939E-2</v>
      </c>
      <c r="P260" s="84">
        <v>2.8857576160000065E-2</v>
      </c>
      <c r="Q260" s="90">
        <v>2.2358470999999991E-2</v>
      </c>
      <c r="R260" s="90">
        <v>1.6523180000000082E-2</v>
      </c>
      <c r="S260" s="90">
        <v>1.3821000000000083E-2</v>
      </c>
      <c r="T260" s="90">
        <v>2.8424060000000084E-2</v>
      </c>
      <c r="U260" s="90">
        <v>2.6148319999999892E-2</v>
      </c>
      <c r="V260" s="90">
        <v>2.7562979999999904E-2</v>
      </c>
      <c r="W260" s="90">
        <v>2.7146839000000034E-2</v>
      </c>
      <c r="X260" s="90">
        <v>2.3109156999999936E-2</v>
      </c>
      <c r="Y260" s="90">
        <v>1.9799451999999995E-2</v>
      </c>
      <c r="Z260" s="87">
        <v>2.9177999220000084E-2</v>
      </c>
      <c r="AA260" s="84">
        <v>4.0533290314000103E-2</v>
      </c>
      <c r="AB260" s="91">
        <v>9.6823513694914709E-3</v>
      </c>
      <c r="AC260" s="91">
        <v>1.005210894487174E-2</v>
      </c>
      <c r="AD260" s="91">
        <v>4.567820992199989E-2</v>
      </c>
      <c r="AE260" s="91">
        <v>3.5354054420000391E-3</v>
      </c>
      <c r="AF260" s="94">
        <v>2.8510485400000007E-2</v>
      </c>
      <c r="AG260" s="84">
        <v>3.0271079962000069E-2</v>
      </c>
      <c r="AH260" s="91">
        <v>2.0735945882000006E-2</v>
      </c>
      <c r="AI260" s="91">
        <v>2.3564612131999896E-2</v>
      </c>
      <c r="AJ260" s="91">
        <v>2.9369779200000057E-2</v>
      </c>
      <c r="AK260" s="91">
        <v>3.0097748221999954E-2</v>
      </c>
      <c r="AL260" s="87">
        <v>3.2286393182000106E-2</v>
      </c>
      <c r="AM260" s="84">
        <v>3.0945555750980347E-2</v>
      </c>
      <c r="AN260" s="91">
        <v>2.4360197868181777E-2</v>
      </c>
      <c r="AO260" s="91">
        <v>2.6585825441558519E-2</v>
      </c>
      <c r="AP260" s="87">
        <v>3.4970829279999949E-2</v>
      </c>
      <c r="AQ260" s="84">
        <v>2.9447034279999951E-2</v>
      </c>
      <c r="AR260" s="91">
        <v>4.2462963338982807E-3</v>
      </c>
      <c r="AS260" s="91">
        <v>1.3972053133999962E-2</v>
      </c>
      <c r="AT260" s="87">
        <v>2.7360672836363564E-2</v>
      </c>
      <c r="AU260" s="145">
        <v>3.3354899999999965E-2</v>
      </c>
    </row>
    <row r="261" spans="1:47" s="95" customFormat="1" ht="11.25">
      <c r="A261" s="7">
        <v>39141</v>
      </c>
      <c r="B261" s="84"/>
      <c r="C261" s="87">
        <v>1.0567917649999981E-2</v>
      </c>
      <c r="D261" s="84">
        <v>1.3659594519230822E-2</v>
      </c>
      <c r="E261" s="91">
        <v>6.9944702819999538E-3</v>
      </c>
      <c r="F261" s="91">
        <v>-2.6341426560000047E-2</v>
      </c>
      <c r="G261" s="91">
        <v>-7.6641406399999834E-3</v>
      </c>
      <c r="H261" s="91">
        <v>-4.1023315599999499E-3</v>
      </c>
      <c r="I261" s="91">
        <v>-6.3790263800000968E-3</v>
      </c>
      <c r="J261" s="91">
        <v>-1.7289227749999858E-2</v>
      </c>
      <c r="K261" s="91">
        <v>-1.1165987073999961E-2</v>
      </c>
      <c r="L261" s="187">
        <v>4.2319269180297603E-3</v>
      </c>
      <c r="M261" s="84">
        <v>-7.4298911140335822E-4</v>
      </c>
      <c r="N261" s="91">
        <v>-7.3729822939999634E-3</v>
      </c>
      <c r="O261" s="87">
        <v>-5.0657407040000102E-3</v>
      </c>
      <c r="P261" s="84">
        <v>6.315126620000111E-3</v>
      </c>
      <c r="Q261" s="90">
        <v>1.5409240000000102E-2</v>
      </c>
      <c r="R261" s="90">
        <v>1.5811919999999979E-2</v>
      </c>
      <c r="S261" s="90">
        <v>1.0081220000000002E-2</v>
      </c>
      <c r="T261" s="90">
        <v>9.0920400000000789E-3</v>
      </c>
      <c r="U261" s="90">
        <v>8.7356860000000758E-3</v>
      </c>
      <c r="V261" s="90">
        <v>2.3740999999999346E-3</v>
      </c>
      <c r="W261" s="90">
        <v>1.0933539999999908E-2</v>
      </c>
      <c r="X261" s="90">
        <v>1.009223299999995E-2</v>
      </c>
      <c r="Y261" s="90">
        <v>-1.0892845999999956E-2</v>
      </c>
      <c r="Z261" s="87">
        <v>-1.556557519999946E-3</v>
      </c>
      <c r="AA261" s="84">
        <v>-7.8346979379999571E-3</v>
      </c>
      <c r="AB261" s="91">
        <v>1.1448251385999919E-2</v>
      </c>
      <c r="AC261" s="91">
        <v>2.7751075774640199E-4</v>
      </c>
      <c r="AD261" s="91">
        <v>-1.6411934405999973E-2</v>
      </c>
      <c r="AE261" s="91">
        <v>-2.0531511108E-2</v>
      </c>
      <c r="AF261" s="94">
        <v>-6.6579081700000042E-3</v>
      </c>
      <c r="AG261" s="84">
        <v>8.4614301599998942E-3</v>
      </c>
      <c r="AH261" s="91">
        <v>1.5331284999999806E-3</v>
      </c>
      <c r="AI261" s="91">
        <v>-1.0430057139999893E-2</v>
      </c>
      <c r="AJ261" s="91">
        <v>-9.1481872459999725E-3</v>
      </c>
      <c r="AK261" s="91">
        <v>8.282161059999904E-3</v>
      </c>
      <c r="AL261" s="87">
        <v>-4.3778923599999686E-3</v>
      </c>
      <c r="AM261" s="84">
        <v>-4.5641910961538024E-3</v>
      </c>
      <c r="AN261" s="91">
        <v>-7.4260433511109669E-3</v>
      </c>
      <c r="AO261" s="91">
        <v>1.3159594479998926E-3</v>
      </c>
      <c r="AP261" s="87">
        <v>-4.6828601499998568E-3</v>
      </c>
      <c r="AQ261" s="84">
        <v>-1.9691385550000051E-2</v>
      </c>
      <c r="AR261" s="91">
        <v>-1.5987387338983083E-2</v>
      </c>
      <c r="AS261" s="91">
        <v>-3.7749485620000023E-2</v>
      </c>
      <c r="AT261" s="87">
        <v>-1.3286052083333333E-3</v>
      </c>
      <c r="AU261" s="145">
        <v>9.3065000000001064E-3</v>
      </c>
    </row>
    <row r="262" spans="1:47" s="95" customFormat="1" ht="11.25">
      <c r="A262" s="7">
        <v>39171</v>
      </c>
      <c r="B262" s="84"/>
      <c r="C262" s="87">
        <v>8.525011996000087E-3</v>
      </c>
      <c r="D262" s="84">
        <v>-1.6248715272727532E-3</v>
      </c>
      <c r="E262" s="91">
        <v>-1.1253643621999987E-2</v>
      </c>
      <c r="F262" s="91">
        <v>-2.0202488081999981E-2</v>
      </c>
      <c r="G262" s="91">
        <v>8.5413668400000642E-3</v>
      </c>
      <c r="H262" s="91">
        <v>-5.2193158199997924E-4</v>
      </c>
      <c r="I262" s="91">
        <v>2.0001107758000014E-2</v>
      </c>
      <c r="J262" s="91">
        <v>-7.823308641999982E-3</v>
      </c>
      <c r="K262" s="91">
        <v>-2.8831000219999847E-3</v>
      </c>
      <c r="L262" s="187">
        <v>1.7558470249176006E-2</v>
      </c>
      <c r="M262" s="84">
        <v>1.1844840100877274E-2</v>
      </c>
      <c r="N262" s="91">
        <v>-4.4674445920001027E-3</v>
      </c>
      <c r="O262" s="87">
        <v>4.4913254000000791E-3</v>
      </c>
      <c r="P262" s="84">
        <v>-1.7439876760000028E-2</v>
      </c>
      <c r="Q262" s="90">
        <v>3.18653999999996E-3</v>
      </c>
      <c r="R262" s="90">
        <v>5.6153000000001008E-3</v>
      </c>
      <c r="S262" s="90">
        <v>-8.1595199999999757E-3</v>
      </c>
      <c r="T262" s="90">
        <v>-1.9558560000000003E-2</v>
      </c>
      <c r="U262" s="90">
        <v>5.1145200000000113E-3</v>
      </c>
      <c r="V262" s="90">
        <v>7.2334999999998928E-3</v>
      </c>
      <c r="W262" s="90">
        <v>-1.3996513999999904E-2</v>
      </c>
      <c r="X262" s="90">
        <v>-1.817395300000002E-2</v>
      </c>
      <c r="Y262" s="90">
        <v>-9.3189449999998564E-3</v>
      </c>
      <c r="Z262" s="87">
        <v>-5.1701546760000161E-3</v>
      </c>
      <c r="AA262" s="84">
        <v>-9.6353184921567081E-3</v>
      </c>
      <c r="AB262" s="91">
        <v>1.8336826097999914E-2</v>
      </c>
      <c r="AC262" s="91">
        <v>2.7704428299999417E-3</v>
      </c>
      <c r="AD262" s="91">
        <v>-1.4993750939999995E-2</v>
      </c>
      <c r="AE262" s="91">
        <v>4.7017338840000811E-3</v>
      </c>
      <c r="AF262" s="94">
        <v>1.5392573140000643E-3</v>
      </c>
      <c r="AG262" s="84">
        <v>-7.3674981079999702E-3</v>
      </c>
      <c r="AH262" s="91">
        <v>7.1774690919998996E-3</v>
      </c>
      <c r="AI262" s="91">
        <v>-7.118399320000024E-3</v>
      </c>
      <c r="AJ262" s="91">
        <v>-3.3476379835999381E-3</v>
      </c>
      <c r="AK262" s="91">
        <v>-9.4964815660000257E-3</v>
      </c>
      <c r="AL262" s="87">
        <v>-1.0527997541999956E-2</v>
      </c>
      <c r="AM262" s="84">
        <v>-1.0138856622641246E-3</v>
      </c>
      <c r="AN262" s="91">
        <v>-4.7841810893618497E-3</v>
      </c>
      <c r="AO262" s="91">
        <v>5.0917956805556219E-3</v>
      </c>
      <c r="AP262" s="87">
        <v>4.6614906004001089E-3</v>
      </c>
      <c r="AQ262" s="84">
        <v>6.004009580000691E-4</v>
      </c>
      <c r="AR262" s="91">
        <v>1.1125801243396127E-2</v>
      </c>
      <c r="AS262" s="91">
        <v>1.0970894761999972E-2</v>
      </c>
      <c r="AT262" s="87">
        <v>-6.6039683254903725E-4</v>
      </c>
      <c r="AU262" s="145">
        <v>7.125000000000048E-3</v>
      </c>
    </row>
    <row r="263" spans="1:47" s="95" customFormat="1" ht="11.25">
      <c r="A263" s="7">
        <v>39202</v>
      </c>
      <c r="B263" s="84"/>
      <c r="C263" s="87">
        <v>5.1289978585999929E-2</v>
      </c>
      <c r="D263" s="84">
        <v>4.7837056213725582E-2</v>
      </c>
      <c r="E263" s="91">
        <v>5.9315827705999968E-2</v>
      </c>
      <c r="F263" s="91">
        <v>3.0926000550000055E-2</v>
      </c>
      <c r="G263" s="91">
        <v>4.5463480510000043E-2</v>
      </c>
      <c r="H263" s="91">
        <v>4.4985376964000068E-2</v>
      </c>
      <c r="I263" s="91">
        <v>4.0604672324000113E-2</v>
      </c>
      <c r="J263" s="91">
        <v>4.1165085584000005E-2</v>
      </c>
      <c r="K263" s="91">
        <v>6.4637420004000079E-2</v>
      </c>
      <c r="L263" s="187">
        <v>3.5556282043456955E-2</v>
      </c>
      <c r="M263" s="84">
        <v>4.294801539464288E-2</v>
      </c>
      <c r="N263" s="91">
        <v>5.5292201757999981E-2</v>
      </c>
      <c r="O263" s="87">
        <v>3.2189214219999984E-2</v>
      </c>
      <c r="P263" s="84">
        <v>5.7821160170000052E-2</v>
      </c>
      <c r="Q263" s="90">
        <v>5.2570119999999942E-2</v>
      </c>
      <c r="R263" s="90">
        <v>5.0497220000000009E-2</v>
      </c>
      <c r="S263" s="90">
        <v>5.7616200000000006E-2</v>
      </c>
      <c r="T263" s="90">
        <v>5.9236899999999926E-2</v>
      </c>
      <c r="U263" s="90">
        <v>5.4710040000000015E-2</v>
      </c>
      <c r="V263" s="90">
        <v>5.9777119999999906E-2</v>
      </c>
      <c r="W263" s="90">
        <v>5.3900958000000054E-2</v>
      </c>
      <c r="X263" s="90">
        <v>5.9089192999999929E-2</v>
      </c>
      <c r="Y263" s="90">
        <v>5.118121100000006E-2</v>
      </c>
      <c r="Z263" s="87">
        <v>3.7135550227999969E-2</v>
      </c>
      <c r="AA263" s="84">
        <v>4.879421076599999E-2</v>
      </c>
      <c r="AB263" s="91">
        <v>2.3177067666666717E-2</v>
      </c>
      <c r="AC263" s="91">
        <v>3.8223035852702703E-2</v>
      </c>
      <c r="AD263" s="91">
        <v>3.9833753919999992E-2</v>
      </c>
      <c r="AE263" s="91">
        <v>3.9803710308000007E-2</v>
      </c>
      <c r="AF263" s="94">
        <v>3.8305377199999935E-2</v>
      </c>
      <c r="AG263" s="84">
        <v>5.4748120586000093E-2</v>
      </c>
      <c r="AH263" s="91">
        <v>4.7002919879999938E-2</v>
      </c>
      <c r="AI263" s="91">
        <v>5.2870542109999974E-2</v>
      </c>
      <c r="AJ263" s="91">
        <v>5.1595888872000062E-2</v>
      </c>
      <c r="AK263" s="91">
        <v>4.1728020662000098E-2</v>
      </c>
      <c r="AL263" s="87">
        <v>5.3126115843999955E-2</v>
      </c>
      <c r="AM263" s="84">
        <v>4.6709758905660426E-2</v>
      </c>
      <c r="AN263" s="91">
        <v>1.3235187652173908E-2</v>
      </c>
      <c r="AO263" s="91">
        <v>3.7229505356249915E-2</v>
      </c>
      <c r="AP263" s="87">
        <v>5.2786367901999975E-2</v>
      </c>
      <c r="AQ263" s="84">
        <v>6.2638370359999973E-2</v>
      </c>
      <c r="AR263" s="91">
        <v>5.9820445592156934E-2</v>
      </c>
      <c r="AS263" s="91">
        <v>4.9326279920000049E-2</v>
      </c>
      <c r="AT263" s="87">
        <v>2.9694508705405465E-2</v>
      </c>
      <c r="AU263" s="145">
        <v>3.8930700000000096E-2</v>
      </c>
    </row>
    <row r="264" spans="1:47" s="95" customFormat="1" ht="11.25">
      <c r="A264" s="7">
        <v>39233</v>
      </c>
      <c r="B264" s="84"/>
      <c r="C264" s="87">
        <v>3.2317180169999959E-2</v>
      </c>
      <c r="D264" s="84">
        <v>4.0049033699999903E-2</v>
      </c>
      <c r="E264" s="91">
        <v>2.6370326629999941E-2</v>
      </c>
      <c r="F264" s="91">
        <v>9.0366768700000932E-3</v>
      </c>
      <c r="G264" s="91">
        <v>3.2668780862000091E-2</v>
      </c>
      <c r="H264" s="91">
        <v>1.522040545000003E-2</v>
      </c>
      <c r="I264" s="91">
        <v>2.6194795529999926E-2</v>
      </c>
      <c r="J264" s="91">
        <v>1.1039345369999953E-2</v>
      </c>
      <c r="K264" s="91">
        <v>1.4406978770000078E-2</v>
      </c>
      <c r="L264" s="187">
        <v>2.3658555626869138E-2</v>
      </c>
      <c r="M264" s="84">
        <v>2.8545689081981962E-2</v>
      </c>
      <c r="N264" s="91">
        <v>3.0444092148000035E-2</v>
      </c>
      <c r="O264" s="87">
        <v>2.1961197703999957E-2</v>
      </c>
      <c r="P264" s="84">
        <v>2.919368056799998E-2</v>
      </c>
      <c r="Q264" s="90">
        <v>1.9150739999999944E-2</v>
      </c>
      <c r="R264" s="90">
        <v>1.0745500000000074E-2</v>
      </c>
      <c r="S264" s="90">
        <v>2.1879919999999942E-2</v>
      </c>
      <c r="T264" s="90">
        <v>2.5758179999999964E-2</v>
      </c>
      <c r="U264" s="90">
        <v>1.5375039999999895E-2</v>
      </c>
      <c r="V264" s="90">
        <v>3.3715579999999967E-2</v>
      </c>
      <c r="W264" s="90">
        <v>2.1760556000000042E-2</v>
      </c>
      <c r="X264" s="90">
        <v>3.0208441999999947E-2</v>
      </c>
      <c r="Y264" s="90">
        <v>2.0700708999999984E-2</v>
      </c>
      <c r="Z264" s="87">
        <v>2.0838294080000042E-2</v>
      </c>
      <c r="AA264" s="84">
        <v>2.9157281800000101E-2</v>
      </c>
      <c r="AB264" s="91">
        <v>2.4980354860000054E-2</v>
      </c>
      <c r="AC264" s="91">
        <v>2.8690625223376509E-2</v>
      </c>
      <c r="AD264" s="91">
        <v>3.885793695999995E-2</v>
      </c>
      <c r="AE264" s="91">
        <v>2.1473889179999928E-2</v>
      </c>
      <c r="AF264" s="94">
        <v>3.5184598107999898E-2</v>
      </c>
      <c r="AG264" s="84">
        <v>2.8346606046000034E-2</v>
      </c>
      <c r="AH264" s="91">
        <v>2.2614876630000058E-2</v>
      </c>
      <c r="AI264" s="91">
        <v>2.6505017732000091E-2</v>
      </c>
      <c r="AJ264" s="91">
        <v>2.6608421071999899E-2</v>
      </c>
      <c r="AK264" s="91">
        <v>2.0893020940000007E-2</v>
      </c>
      <c r="AL264" s="87">
        <v>3.0628106670000044E-2</v>
      </c>
      <c r="AM264" s="84">
        <v>1.147751305769229E-2</v>
      </c>
      <c r="AN264" s="91">
        <v>1.6364811514000044E-2</v>
      </c>
      <c r="AO264" s="91">
        <v>1.9647878995946E-2</v>
      </c>
      <c r="AP264" s="87">
        <v>3.3556026999999933E-2</v>
      </c>
      <c r="AQ264" s="84">
        <v>2.5308078999999983E-2</v>
      </c>
      <c r="AR264" s="91">
        <v>4.0095066559999948E-2</v>
      </c>
      <c r="AS264" s="91">
        <v>3.1146692539999909E-2</v>
      </c>
      <c r="AT264" s="87">
        <v>2.2059521629801404E-2</v>
      </c>
      <c r="AU264" s="145">
        <v>3.1286900000000006E-2</v>
      </c>
    </row>
    <row r="265" spans="1:47" s="95" customFormat="1" ht="11.25">
      <c r="A265" s="7">
        <v>39262</v>
      </c>
      <c r="B265" s="84"/>
      <c r="C265" s="87">
        <v>-2.9976321659999972E-2</v>
      </c>
      <c r="D265" s="84">
        <v>-2.7965158471697782E-3</v>
      </c>
      <c r="E265" s="91">
        <v>-1.7920329800000023E-2</v>
      </c>
      <c r="F265" s="91">
        <v>-3.2397016040000004E-2</v>
      </c>
      <c r="G265" s="91">
        <v>-1.9212472826000027E-2</v>
      </c>
      <c r="H265" s="91">
        <v>-2.7552102039999915E-2</v>
      </c>
      <c r="I265" s="91">
        <v>-2.0619168399999999E-2</v>
      </c>
      <c r="J265" s="91">
        <v>-3.4965600399999963E-2</v>
      </c>
      <c r="K265" s="91">
        <v>-1.8947173560000086E-2</v>
      </c>
      <c r="L265" s="187">
        <v>-1.2638626098632755E-2</v>
      </c>
      <c r="M265" s="84">
        <v>-8.6192217099100299E-3</v>
      </c>
      <c r="N265" s="91">
        <v>-9.7027745640000385E-3</v>
      </c>
      <c r="O265" s="87">
        <v>-3.1949582365999984E-2</v>
      </c>
      <c r="P265" s="84">
        <v>-1.7758575100000007E-2</v>
      </c>
      <c r="Q265" s="90">
        <v>-3.7590059999999981E-2</v>
      </c>
      <c r="R265" s="90">
        <v>-2.5971060000000046E-2</v>
      </c>
      <c r="S265" s="90">
        <v>-2.5799539999999843E-2</v>
      </c>
      <c r="T265" s="90">
        <v>-2.0872360000000034E-2</v>
      </c>
      <c r="U265" s="90">
        <v>-1.6228239999999894E-2</v>
      </c>
      <c r="V265" s="90">
        <v>-3.8809490000000002E-2</v>
      </c>
      <c r="W265" s="90">
        <v>-2.8968200999999971E-2</v>
      </c>
      <c r="X265" s="90">
        <v>-1.660486800000005E-2</v>
      </c>
      <c r="Y265" s="90">
        <v>-3.3659431999999989E-2</v>
      </c>
      <c r="Z265" s="87">
        <v>-1.1670151559999953E-2</v>
      </c>
      <c r="AA265" s="84">
        <v>-2.9046714610000079E-2</v>
      </c>
      <c r="AB265" s="91">
        <v>-3.0502705491228022E-2</v>
      </c>
      <c r="AC265" s="91">
        <v>-1.1506397909722188E-2</v>
      </c>
      <c r="AD265" s="91">
        <v>-3.0611210426000013E-2</v>
      </c>
      <c r="AE265" s="91">
        <v>-3.6781160992000017E-2</v>
      </c>
      <c r="AF265" s="94">
        <v>-2.8035278744000025E-2</v>
      </c>
      <c r="AG265" s="84">
        <v>-1.3424087710000032E-2</v>
      </c>
      <c r="AH265" s="91">
        <v>-5.6190684399999302E-3</v>
      </c>
      <c r="AI265" s="91">
        <v>-3.3459609900000076E-2</v>
      </c>
      <c r="AJ265" s="91">
        <v>-3.2209802280000033E-2</v>
      </c>
      <c r="AK265" s="91">
        <v>-1.5427701759999968E-2</v>
      </c>
      <c r="AL265" s="87">
        <v>-1.4725242909999992E-2</v>
      </c>
      <c r="AM265" s="84">
        <v>-3.5136107192307642E-2</v>
      </c>
      <c r="AN265" s="91">
        <v>-2.2170110863265369E-2</v>
      </c>
      <c r="AO265" s="91">
        <v>-3.4204348643835591E-2</v>
      </c>
      <c r="AP265" s="87">
        <v>-2.1534918820000026E-2</v>
      </c>
      <c r="AQ265" s="84">
        <v>-2.9120423489999991E-2</v>
      </c>
      <c r="AR265" s="91">
        <v>-3.0450602388888415E-3</v>
      </c>
      <c r="AS265" s="91">
        <v>-1.6190340019999971E-2</v>
      </c>
      <c r="AT265" s="87">
        <v>-4.0483630474285826E-2</v>
      </c>
      <c r="AU265" s="145">
        <v>-4.3272399999999878E-2</v>
      </c>
    </row>
    <row r="266" spans="1:47" s="95" customFormat="1" ht="11.25">
      <c r="A266" s="7">
        <v>39294</v>
      </c>
      <c r="B266" s="84"/>
      <c r="C266" s="87">
        <v>-3.8718427559999991E-2</v>
      </c>
      <c r="D266" s="84">
        <v>-2.1952895251923121E-2</v>
      </c>
      <c r="E266" s="91">
        <v>-5.7917992000000029E-2</v>
      </c>
      <c r="F266" s="91">
        <v>-4.8205730482000164E-2</v>
      </c>
      <c r="G266" s="91">
        <v>-1.9944218420000048E-2</v>
      </c>
      <c r="H266" s="91">
        <v>-1.729839613999995E-2</v>
      </c>
      <c r="I266" s="91">
        <v>-1.3477508719999975E-2</v>
      </c>
      <c r="J266" s="91">
        <v>-1.8102497440000032E-2</v>
      </c>
      <c r="K266" s="91">
        <v>-6.3573581599999374E-3</v>
      </c>
      <c r="L266" s="187">
        <v>-5.8760054409503937E-2</v>
      </c>
      <c r="M266" s="84">
        <v>-4.0252349436363577E-2</v>
      </c>
      <c r="N266" s="91">
        <v>-5.1864626947999981E-2</v>
      </c>
      <c r="O266" s="87">
        <v>-3.1332755180000005E-2</v>
      </c>
      <c r="P266" s="84">
        <v>-5.0290944439999929E-2</v>
      </c>
      <c r="Q266" s="90">
        <v>-6.7081539999999995E-2</v>
      </c>
      <c r="R266" s="90">
        <v>-7.6212259999999921E-2</v>
      </c>
      <c r="S266" s="90">
        <v>-8.0463620000000069E-2</v>
      </c>
      <c r="T266" s="90">
        <v>-6.376320000000002E-2</v>
      </c>
      <c r="U266" s="90">
        <v>-6.707015999999999E-2</v>
      </c>
      <c r="V266" s="90">
        <v>-6.8814840000000044E-2</v>
      </c>
      <c r="W266" s="90">
        <v>-4.1405467000000029E-2</v>
      </c>
      <c r="X266" s="90">
        <v>-9.2845532000000008E-2</v>
      </c>
      <c r="Y266" s="90">
        <v>-2.9970749000000074E-2</v>
      </c>
      <c r="Z266" s="87">
        <v>-4.3679110279999822E-2</v>
      </c>
      <c r="AA266" s="84">
        <v>-7.7300474840000022E-2</v>
      </c>
      <c r="AB266" s="91">
        <v>-6.061302054385953E-2</v>
      </c>
      <c r="AC266" s="91">
        <v>-4.9230872591428665E-2</v>
      </c>
      <c r="AD266" s="91">
        <v>-8.9102615920000017E-2</v>
      </c>
      <c r="AE266" s="91">
        <v>-5.9382697300000009E-2</v>
      </c>
      <c r="AF266" s="94">
        <v>-7.2455807799999938E-2</v>
      </c>
      <c r="AG266" s="84">
        <v>-6.7654638020000157E-2</v>
      </c>
      <c r="AH266" s="91">
        <v>-4.8985696342000007E-2</v>
      </c>
      <c r="AI266" s="91">
        <v>-5.8730701237999949E-2</v>
      </c>
      <c r="AJ266" s="91">
        <v>-5.9078240477999922E-2</v>
      </c>
      <c r="AK266" s="91">
        <v>-7.7731844999999966E-2</v>
      </c>
      <c r="AL266" s="87">
        <v>-6.0065089820000028E-2</v>
      </c>
      <c r="AM266" s="84">
        <v>-3.7746116545283148E-2</v>
      </c>
      <c r="AN266" s="91">
        <v>-1.9377476098000113E-2</v>
      </c>
      <c r="AO266" s="91">
        <v>-4.4265622716901376E-2</v>
      </c>
      <c r="AP266" s="87">
        <v>-2.4146714141999981E-2</v>
      </c>
      <c r="AQ266" s="84">
        <v>-8.6778066200000059E-2</v>
      </c>
      <c r="AR266" s="91">
        <v>-9.8421161275862312E-3</v>
      </c>
      <c r="AS266" s="91">
        <v>-2.779883900000002E-2</v>
      </c>
      <c r="AT266" s="87">
        <v>-6.8183291446043182E-2</v>
      </c>
      <c r="AU266" s="145">
        <v>-6.8827500000000041E-2</v>
      </c>
    </row>
    <row r="267" spans="1:47" s="95" customFormat="1" ht="11.25">
      <c r="A267" s="7">
        <v>39325</v>
      </c>
      <c r="B267" s="84"/>
      <c r="C267" s="87">
        <v>4.3245230199999707E-3</v>
      </c>
      <c r="D267" s="84">
        <v>-5.2158700000004554E-4</v>
      </c>
      <c r="E267" s="91">
        <v>-2.1346522079999986E-2</v>
      </c>
      <c r="F267" s="91">
        <v>-3.2306469999999754E-3</v>
      </c>
      <c r="G267" s="91">
        <v>-1.6372060999999549E-3</v>
      </c>
      <c r="H267" s="91">
        <v>7.0226746999999534E-3</v>
      </c>
      <c r="I267" s="91">
        <v>1.0679686660000076E-2</v>
      </c>
      <c r="J267" s="91">
        <v>2.0212946000000009E-2</v>
      </c>
      <c r="K267" s="91">
        <v>5.7447319999999191E-3</v>
      </c>
      <c r="L267" s="187">
        <v>-2.8371706426143617E-2</v>
      </c>
      <c r="M267" s="84">
        <v>-5.5185442410715657E-3</v>
      </c>
      <c r="N267" s="91">
        <v>-2.1983412059999985E-2</v>
      </c>
      <c r="O267" s="87">
        <v>1.4750421220000032E-2</v>
      </c>
      <c r="P267" s="84">
        <v>-3.8725818620000019E-2</v>
      </c>
      <c r="Q267" s="90">
        <v>-2.6789680000000038E-2</v>
      </c>
      <c r="R267" s="90">
        <v>-1.365227999999985E-2</v>
      </c>
      <c r="S267" s="90">
        <v>-4.3839799999999984E-2</v>
      </c>
      <c r="T267" s="90">
        <v>-4.141828000000003E-2</v>
      </c>
      <c r="U267" s="90">
        <v>-4.7949340000000062E-2</v>
      </c>
      <c r="V267" s="90">
        <v>-3.1455659999999996E-2</v>
      </c>
      <c r="W267" s="90">
        <v>-1.7265277999999995E-2</v>
      </c>
      <c r="X267" s="90">
        <v>-4.5693773999999965E-2</v>
      </c>
      <c r="Y267" s="90">
        <v>1.6937259000000093E-2</v>
      </c>
      <c r="Z267" s="87">
        <v>-8.9673522500000047E-3</v>
      </c>
      <c r="AA267" s="84">
        <v>-2.692869907999984E-2</v>
      </c>
      <c r="AB267" s="91">
        <v>-4.7258122703703886E-3</v>
      </c>
      <c r="AC267" s="91">
        <v>-7.2201632611110789E-3</v>
      </c>
      <c r="AD267" s="91">
        <v>-5.4100853680000061E-2</v>
      </c>
      <c r="AE267" s="91">
        <v>9.8438245199994334E-4</v>
      </c>
      <c r="AF267" s="94">
        <v>-3.5229140531999992E-2</v>
      </c>
      <c r="AG267" s="84">
        <v>-2.8291388260000105E-2</v>
      </c>
      <c r="AH267" s="91">
        <v>-9.4385341199999528E-3</v>
      </c>
      <c r="AI267" s="91">
        <v>-1.320045122000002E-2</v>
      </c>
      <c r="AJ267" s="91">
        <v>-6.3367893600000391E-3</v>
      </c>
      <c r="AK267" s="91">
        <v>-3.2855107219999957E-2</v>
      </c>
      <c r="AL267" s="87">
        <v>-2.8662182479999965E-2</v>
      </c>
      <c r="AM267" s="84">
        <v>8.3512975999999739E-3</v>
      </c>
      <c r="AN267" s="91">
        <v>1.787554868367347E-2</v>
      </c>
      <c r="AO267" s="91">
        <v>2.5165430485915463E-2</v>
      </c>
      <c r="AP267" s="87">
        <v>-2.7664720960001166E-3</v>
      </c>
      <c r="AQ267" s="84">
        <v>-3.2448061836000019E-2</v>
      </c>
      <c r="AR267" s="91">
        <v>5.4640338545455247E-3</v>
      </c>
      <c r="AS267" s="91">
        <v>1.6704031539999997E-2</v>
      </c>
      <c r="AT267" s="87">
        <v>5.6216307057554982E-3</v>
      </c>
      <c r="AU267" s="145">
        <v>-1.4006900000000044E-2</v>
      </c>
    </row>
    <row r="268" spans="1:47" s="95" customFormat="1" ht="11.25">
      <c r="A268" s="7">
        <v>39353</v>
      </c>
      <c r="B268" s="84"/>
      <c r="C268" s="87">
        <v>2.191697384000002E-2</v>
      </c>
      <c r="D268" s="84">
        <v>2.8345003749019604E-2</v>
      </c>
      <c r="E268" s="91">
        <v>1.0785154039999911E-2</v>
      </c>
      <c r="F268" s="91">
        <v>2.6230318659999918E-2</v>
      </c>
      <c r="G268" s="91">
        <v>4.1018306880000077E-2</v>
      </c>
      <c r="H268" s="91">
        <v>4.8800730560000005E-2</v>
      </c>
      <c r="I268" s="91">
        <v>3.8098570455999958E-2</v>
      </c>
      <c r="J268" s="91">
        <v>5.3773316962000051E-2</v>
      </c>
      <c r="K268" s="91">
        <v>4.9263972599999928E-2</v>
      </c>
      <c r="L268" s="187">
        <v>2.387313002347935E-2</v>
      </c>
      <c r="M268" s="84">
        <v>2.6586065539639714E-2</v>
      </c>
      <c r="N268" s="91">
        <v>1.1718099899999945E-2</v>
      </c>
      <c r="O268" s="87">
        <v>3.4162732039999977E-2</v>
      </c>
      <c r="P268" s="84">
        <v>-9.031170257999932E-3</v>
      </c>
      <c r="Q268" s="90">
        <v>-2.061924000000015E-2</v>
      </c>
      <c r="R268" s="90">
        <v>-1.2329440000000025E-2</v>
      </c>
      <c r="S268" s="90">
        <v>-1.8008360000000057E-2</v>
      </c>
      <c r="T268" s="90">
        <v>-7.3974799999999563E-3</v>
      </c>
      <c r="U268" s="90">
        <v>-1.545950000000007E-2</v>
      </c>
      <c r="V268" s="90">
        <v>-1.212831999999997E-2</v>
      </c>
      <c r="W268" s="90">
        <v>-9.494902999999999E-3</v>
      </c>
      <c r="X268" s="90">
        <v>-1.8865169000000015E-2</v>
      </c>
      <c r="Y268" s="90">
        <v>9.5468180000000125E-3</v>
      </c>
      <c r="Z268" s="87">
        <v>1.0636840991999907E-2</v>
      </c>
      <c r="AA268" s="84">
        <v>3.3527729600000278E-3</v>
      </c>
      <c r="AB268" s="91">
        <v>1.1633695842105274E-2</v>
      </c>
      <c r="AC268" s="91">
        <v>2.1493866848000032E-2</v>
      </c>
      <c r="AD268" s="91">
        <v>-1.7360164460000105E-2</v>
      </c>
      <c r="AE268" s="91">
        <v>-4.3495249999991881E-4</v>
      </c>
      <c r="AF268" s="94">
        <v>7.9517007999996281E-4</v>
      </c>
      <c r="AG268" s="84">
        <v>-1.4164776000002988E-4</v>
      </c>
      <c r="AH268" s="91">
        <v>2.6163026265999978E-2</v>
      </c>
      <c r="AI268" s="91">
        <v>2.1434236820000008E-2</v>
      </c>
      <c r="AJ268" s="91">
        <v>1.0513238219999943E-2</v>
      </c>
      <c r="AK268" s="91">
        <v>7.2110398400000442E-3</v>
      </c>
      <c r="AL268" s="87">
        <v>-8.977385599999721E-4</v>
      </c>
      <c r="AM268" s="84">
        <v>3.6907253078431346E-2</v>
      </c>
      <c r="AN268" s="91">
        <v>1.8173214347916744E-2</v>
      </c>
      <c r="AO268" s="91">
        <v>3.294484049428581E-2</v>
      </c>
      <c r="AP268" s="87">
        <v>4.5330815180000039E-2</v>
      </c>
      <c r="AQ268" s="84">
        <v>6.1899368000006838E-4</v>
      </c>
      <c r="AR268" s="91">
        <v>4.4908930261111202E-2</v>
      </c>
      <c r="AS268" s="91">
        <v>3.0219941893999902E-2</v>
      </c>
      <c r="AT268" s="87">
        <v>2.6576887309353037E-3</v>
      </c>
      <c r="AU268" s="145">
        <v>-2.4270000000004011E-4</v>
      </c>
    </row>
    <row r="269" spans="1:47" s="95" customFormat="1" ht="11.25">
      <c r="A269" s="7">
        <v>39386</v>
      </c>
      <c r="B269" s="84"/>
      <c r="C269" s="87">
        <v>1.0934893399999979E-2</v>
      </c>
      <c r="D269" s="84">
        <v>3.4027647749999002E-3</v>
      </c>
      <c r="E269" s="91">
        <v>1.1061994959999932E-2</v>
      </c>
      <c r="F269" s="91">
        <v>3.9792461800000067E-2</v>
      </c>
      <c r="G269" s="91">
        <v>4.2053106550000052E-2</v>
      </c>
      <c r="H269" s="91">
        <v>5.1695890059999972E-2</v>
      </c>
      <c r="I269" s="91">
        <v>4.2531070059999898E-2</v>
      </c>
      <c r="J269" s="91">
        <v>3.5264030760000065E-2</v>
      </c>
      <c r="K269" s="91">
        <v>2.2676869419999912E-2</v>
      </c>
      <c r="L269" s="187">
        <v>3.1573589205741825E-2</v>
      </c>
      <c r="M269" s="84">
        <v>2.5962482451376223E-2</v>
      </c>
      <c r="N269" s="91">
        <v>2.8819475799999328E-3</v>
      </c>
      <c r="O269" s="87">
        <v>1.5219723119999973E-2</v>
      </c>
      <c r="P269" s="84">
        <v>-9.9630687500000814E-3</v>
      </c>
      <c r="Q269" s="90">
        <v>-1.6381340000000022E-2</v>
      </c>
      <c r="R269" s="90">
        <v>-1.1245216000000058E-2</v>
      </c>
      <c r="S269" s="90">
        <v>-1.5817879999999951E-2</v>
      </c>
      <c r="T269" s="90">
        <v>-1.5536120000000042E-2</v>
      </c>
      <c r="U269" s="90">
        <v>-1.7464359999999846E-2</v>
      </c>
      <c r="V269" s="90">
        <v>-1.6474039999999857E-2</v>
      </c>
      <c r="W269" s="90">
        <v>-7.622711999999976E-3</v>
      </c>
      <c r="X269" s="90">
        <v>-2.9316400000000131E-3</v>
      </c>
      <c r="Y269" s="90">
        <v>4.4191090000000877E-3</v>
      </c>
      <c r="Z269" s="87">
        <v>2.8046535599999256E-3</v>
      </c>
      <c r="AA269" s="84">
        <v>1.958217076400004E-2</v>
      </c>
      <c r="AB269" s="91">
        <v>5.7565354799999913E-3</v>
      </c>
      <c r="AC269" s="91">
        <v>1.6010388861428693E-2</v>
      </c>
      <c r="AD269" s="91">
        <v>-1.5237297399999239E-3</v>
      </c>
      <c r="AE269" s="91">
        <v>-2.7155091330000047E-2</v>
      </c>
      <c r="AF269" s="94">
        <v>-1.4404455019999984E-2</v>
      </c>
      <c r="AG269" s="84">
        <v>-1.0039525060000054E-2</v>
      </c>
      <c r="AH269" s="91">
        <v>1.0863630439998939E-3</v>
      </c>
      <c r="AI269" s="91">
        <v>-9.4550852500000504E-3</v>
      </c>
      <c r="AJ269" s="91">
        <v>-1.2763682030000001E-2</v>
      </c>
      <c r="AK269" s="91">
        <v>7.6982906800000528E-3</v>
      </c>
      <c r="AL269" s="87">
        <v>-4.8244239000000411E-3</v>
      </c>
      <c r="AM269" s="84">
        <v>3.1227859235294142E-2</v>
      </c>
      <c r="AN269" s="91">
        <v>-2.4964722166667119E-3</v>
      </c>
      <c r="AO269" s="91">
        <v>1.9279096633823434E-2</v>
      </c>
      <c r="AP269" s="87">
        <v>3.0239121181999895E-2</v>
      </c>
      <c r="AQ269" s="84">
        <v>-2.5841622279999976E-2</v>
      </c>
      <c r="AR269" s="91">
        <v>4.2556334879999991E-2</v>
      </c>
      <c r="AS269" s="91">
        <v>1.4285789599999932E-2</v>
      </c>
      <c r="AT269" s="87">
        <v>-5.5030704208632875E-3</v>
      </c>
      <c r="AU269" s="145">
        <v>-8.0865999999998328E-3</v>
      </c>
    </row>
    <row r="270" spans="1:47" s="95" customFormat="1" ht="11.25">
      <c r="A270" s="7">
        <v>39416</v>
      </c>
      <c r="B270" s="84"/>
      <c r="C270" s="87">
        <v>-6.6132570920000022E-2</v>
      </c>
      <c r="D270" s="84">
        <v>-6.3438185587500029E-2</v>
      </c>
      <c r="E270" s="91">
        <v>-8.7698997399999978E-2</v>
      </c>
      <c r="F270" s="91">
        <v>-9.3095984716000002E-2</v>
      </c>
      <c r="G270" s="91">
        <v>-2.2535571899999995E-2</v>
      </c>
      <c r="H270" s="91">
        <v>-7.4276784000000151E-2</v>
      </c>
      <c r="I270" s="91">
        <v>-6.1696974940000149E-2</v>
      </c>
      <c r="J270" s="91">
        <v>-5.9925983165999952E-2</v>
      </c>
      <c r="K270" s="91">
        <v>-6.0214988739999975E-2</v>
      </c>
      <c r="L270" s="187">
        <v>-6.1232877450111522E-2</v>
      </c>
      <c r="M270" s="84">
        <v>-7.5136797139090827E-2</v>
      </c>
      <c r="N270" s="91">
        <v>-6.4670667940000093E-2</v>
      </c>
      <c r="O270" s="87">
        <v>-7.1939070115999981E-2</v>
      </c>
      <c r="P270" s="84">
        <v>-0.12129718280000001</v>
      </c>
      <c r="Q270" s="90">
        <v>-0.11509033999999996</v>
      </c>
      <c r="R270" s="90">
        <v>-0.11795436000000004</v>
      </c>
      <c r="S270" s="90">
        <v>-0.10996514000000002</v>
      </c>
      <c r="T270" s="90">
        <v>-0.13276482000000001</v>
      </c>
      <c r="U270" s="90">
        <v>-0.12090389999999995</v>
      </c>
      <c r="V270" s="90">
        <v>-0.110834451</v>
      </c>
      <c r="W270" s="90">
        <v>-0.1160594840000001</v>
      </c>
      <c r="X270" s="90">
        <v>-0.11678192799999998</v>
      </c>
      <c r="Y270" s="90">
        <v>-6.3013772000000023E-2</v>
      </c>
      <c r="Z270" s="87">
        <v>-5.0386797655999849E-2</v>
      </c>
      <c r="AA270" s="84">
        <v>-0.10931745580000007</v>
      </c>
      <c r="AB270" s="91">
        <v>-5.3696409021311564E-2</v>
      </c>
      <c r="AC270" s="91">
        <v>-6.1546430597014923E-2</v>
      </c>
      <c r="AD270" s="91">
        <v>-0.11957216260000003</v>
      </c>
      <c r="AE270" s="91">
        <v>-0.10136482824000004</v>
      </c>
      <c r="AF270" s="94">
        <v>-0.11338633224600003</v>
      </c>
      <c r="AG270" s="84">
        <v>-7.7165882799999919E-2</v>
      </c>
      <c r="AH270" s="91">
        <v>-7.1612711083999914E-2</v>
      </c>
      <c r="AI270" s="91">
        <v>-8.3194167620000092E-2</v>
      </c>
      <c r="AJ270" s="91">
        <v>-9.0606471820000034E-2</v>
      </c>
      <c r="AK270" s="91">
        <v>-0.11630423180000005</v>
      </c>
      <c r="AL270" s="87">
        <v>-0.10401615340000003</v>
      </c>
      <c r="AM270" s="84">
        <v>-1.7715135400000026E-2</v>
      </c>
      <c r="AN270" s="91">
        <v>-2.9465337814814974E-2</v>
      </c>
      <c r="AO270" s="91">
        <v>-2.0950892162162171E-2</v>
      </c>
      <c r="AP270" s="87">
        <v>-4.9257967840000028E-2</v>
      </c>
      <c r="AQ270" s="84">
        <v>-8.1839798045999945E-2</v>
      </c>
      <c r="AR270" s="91">
        <v>-7.253538427272721E-2</v>
      </c>
      <c r="AS270" s="91">
        <v>-3.7495757600000013E-2</v>
      </c>
      <c r="AT270" s="87">
        <v>-5.4324824036054431E-2</v>
      </c>
      <c r="AU270" s="145">
        <v>-0.10113709999999998</v>
      </c>
    </row>
    <row r="271" spans="1:47" s="95" customFormat="1" ht="11.25">
      <c r="A271" s="7">
        <v>39447</v>
      </c>
      <c r="B271" s="84"/>
      <c r="C271" s="87">
        <v>-2.7766531180000054E-2</v>
      </c>
      <c r="D271" s="84">
        <v>-2.5260719999997683E-4</v>
      </c>
      <c r="E271" s="91">
        <v>-4.534379054000004E-2</v>
      </c>
      <c r="F271" s="91">
        <v>-2.843083221999998E-2</v>
      </c>
      <c r="G271" s="91">
        <v>6.1121904820000683E-3</v>
      </c>
      <c r="H271" s="91">
        <v>-1.4550821920000012E-2</v>
      </c>
      <c r="I271" s="91">
        <v>-3.4011365960000095E-2</v>
      </c>
      <c r="J271" s="91">
        <v>-1.727249665999997E-2</v>
      </c>
      <c r="K271" s="91">
        <v>-1.3345547510000166E-2</v>
      </c>
      <c r="L271" s="187">
        <v>-8.0731018995638948E-4</v>
      </c>
      <c r="M271" s="84">
        <v>-2.3661485936697257E-2</v>
      </c>
      <c r="N271" s="91">
        <v>-4.1907020180000032E-2</v>
      </c>
      <c r="O271" s="87">
        <v>-3.2473564350000039E-2</v>
      </c>
      <c r="P271" s="84">
        <v>-7.4785640114000018E-2</v>
      </c>
      <c r="Q271" s="90">
        <v>-7.7974299999999941E-2</v>
      </c>
      <c r="R271" s="90">
        <v>-7.1550899999999973E-2</v>
      </c>
      <c r="S271" s="90">
        <v>-7.7971620000000019E-2</v>
      </c>
      <c r="T271" s="90">
        <v>-7.215352900000005E-2</v>
      </c>
      <c r="U271" s="90">
        <v>-7.621137999999994E-2</v>
      </c>
      <c r="V271" s="90">
        <v>-8.6440940000000022E-2</v>
      </c>
      <c r="W271" s="90">
        <v>-8.299922000000004E-2</v>
      </c>
      <c r="X271" s="90">
        <v>-7.1552527999999893E-2</v>
      </c>
      <c r="Y271" s="90">
        <v>-2.5558399999999981E-2</v>
      </c>
      <c r="Z271" s="87">
        <v>-1.4068553280000007E-2</v>
      </c>
      <c r="AA271" s="84">
        <v>-5.8504394299999984E-2</v>
      </c>
      <c r="AB271" s="91">
        <v>-1.309793774000001E-2</v>
      </c>
      <c r="AC271" s="91">
        <v>-2.7399199758064596E-2</v>
      </c>
      <c r="AD271" s="91">
        <v>-6.0510920820000091E-2</v>
      </c>
      <c r="AE271" s="91">
        <v>-5.7874393580000016E-2</v>
      </c>
      <c r="AF271" s="94">
        <v>-4.9289026354000121E-2</v>
      </c>
      <c r="AG271" s="84">
        <v>-3.0008007820000016E-2</v>
      </c>
      <c r="AH271" s="91">
        <v>-6.3700512040000046E-2</v>
      </c>
      <c r="AI271" s="91">
        <v>-5.1116907279999957E-2</v>
      </c>
      <c r="AJ271" s="91">
        <v>-5.8995800279999955E-2</v>
      </c>
      <c r="AK271" s="91">
        <v>-5.7760170340000028E-2</v>
      </c>
      <c r="AL271" s="87">
        <v>-5.222983949999993E-2</v>
      </c>
      <c r="AM271" s="84">
        <v>-8.0360938400000359E-3</v>
      </c>
      <c r="AN271" s="91">
        <v>-2.0558334730769068E-2</v>
      </c>
      <c r="AO271" s="91">
        <v>-1.5888682431746015E-2</v>
      </c>
      <c r="AP271" s="87">
        <v>7.1225676599999677E-3</v>
      </c>
      <c r="AQ271" s="84">
        <v>-5.5967770374000136E-2</v>
      </c>
      <c r="AR271" s="91">
        <v>1.4688175019230698E-3</v>
      </c>
      <c r="AS271" s="91">
        <v>-1.4338585717999952E-2</v>
      </c>
      <c r="AT271" s="87">
        <v>-4.0579620204026723E-2</v>
      </c>
      <c r="AU271" s="145">
        <v>-6.3836699999999968E-2</v>
      </c>
    </row>
    <row r="272" spans="1:47" s="95" customFormat="1" ht="11.25">
      <c r="A272" s="7">
        <v>39478</v>
      </c>
      <c r="B272" s="84"/>
      <c r="C272" s="87">
        <v>-5.4573613378000041E-2</v>
      </c>
      <c r="D272" s="84">
        <v>-9.4149972553191463E-2</v>
      </c>
      <c r="E272" s="91">
        <v>-1.8946892740000054E-2</v>
      </c>
      <c r="F272" s="91">
        <v>-1.7838350426000016E-2</v>
      </c>
      <c r="G272" s="91">
        <v>-8.6525558559999993E-2</v>
      </c>
      <c r="H272" s="91">
        <v>-0.10640057597999997</v>
      </c>
      <c r="I272" s="91">
        <v>-7.8548400199999979E-2</v>
      </c>
      <c r="J272" s="91">
        <v>-8.690863744599997E-2</v>
      </c>
      <c r="K272" s="91">
        <v>-0.10041378288000002</v>
      </c>
      <c r="L272" s="187">
        <v>-7.5871638762645688E-3</v>
      </c>
      <c r="M272" s="84">
        <v>-5.9601216177570082E-2</v>
      </c>
      <c r="N272" s="91">
        <v>-5.655885526000004E-2</v>
      </c>
      <c r="O272" s="87">
        <v>-6.299112995599998E-2</v>
      </c>
      <c r="P272" s="84">
        <v>5.0074158299999949E-2</v>
      </c>
      <c r="Q272" s="90">
        <v>3.6637180000000047E-2</v>
      </c>
      <c r="R272" s="90">
        <v>5.4565739999999918E-2</v>
      </c>
      <c r="S272" s="90">
        <v>4.7648439999999903E-2</v>
      </c>
      <c r="T272" s="90">
        <v>5.9289380000000058E-2</v>
      </c>
      <c r="U272" s="90">
        <v>6.8504139999999936E-2</v>
      </c>
      <c r="V272" s="90">
        <v>2.4491940000000101E-2</v>
      </c>
      <c r="W272" s="90">
        <v>4.4233605999999925E-2</v>
      </c>
      <c r="X272" s="90">
        <v>5.8519213999999931E-2</v>
      </c>
      <c r="Y272" s="90">
        <v>-4.8662499999999609E-3</v>
      </c>
      <c r="Z272" s="87">
        <v>-5.9947723199999969E-2</v>
      </c>
      <c r="AA272" s="84">
        <v>-1.0992321539999961E-2</v>
      </c>
      <c r="AB272" s="91">
        <v>-2.3269609738000074E-2</v>
      </c>
      <c r="AC272" s="91">
        <v>-4.1172962089855103E-2</v>
      </c>
      <c r="AD272" s="91">
        <v>5.3027739840000088E-2</v>
      </c>
      <c r="AE272" s="91">
        <v>-2.450237160000035E-3</v>
      </c>
      <c r="AF272" s="94">
        <v>4.8436573040000042E-2</v>
      </c>
      <c r="AG272" s="84">
        <v>-2.2844003939999968E-2</v>
      </c>
      <c r="AH272" s="91">
        <v>-4.3707122140000165E-2</v>
      </c>
      <c r="AI272" s="91">
        <v>-2.119627076000008E-2</v>
      </c>
      <c r="AJ272" s="91">
        <v>-2.6049262659999961E-2</v>
      </c>
      <c r="AK272" s="91">
        <v>9.7152654799999016E-3</v>
      </c>
      <c r="AL272" s="87">
        <v>-2.033768540000036E-3</v>
      </c>
      <c r="AM272" s="84">
        <v>-5.2021102490909077E-2</v>
      </c>
      <c r="AN272" s="91">
        <v>-2.6109943060000029E-2</v>
      </c>
      <c r="AO272" s="91">
        <v>-6.0114237288059647E-2</v>
      </c>
      <c r="AP272" s="87">
        <v>-8.4418603965999983E-2</v>
      </c>
      <c r="AQ272" s="84">
        <v>-2.9201927426000029E-2</v>
      </c>
      <c r="AR272" s="91">
        <v>-7.9428882733333372E-2</v>
      </c>
      <c r="AS272" s="91">
        <v>-6.4229220279999999E-2</v>
      </c>
      <c r="AT272" s="87">
        <v>-1.525700749664427E-2</v>
      </c>
      <c r="AU272" s="145">
        <v>-7.8972000000000486E-3</v>
      </c>
    </row>
    <row r="273" spans="1:47" s="95" customFormat="1" ht="11.25">
      <c r="A273" s="7">
        <v>39507</v>
      </c>
      <c r="B273" s="84"/>
      <c r="C273" s="87">
        <v>-5.4199232680000042E-2</v>
      </c>
      <c r="D273" s="84">
        <v>-3.669106555319146E-2</v>
      </c>
      <c r="E273" s="91">
        <v>-6.2588250359999931E-2</v>
      </c>
      <c r="F273" s="91">
        <v>-6.2450282399999946E-2</v>
      </c>
      <c r="G273" s="91">
        <v>-3.3348094639999992E-2</v>
      </c>
      <c r="H273" s="91">
        <v>-6.0159146319999968E-2</v>
      </c>
      <c r="I273" s="91">
        <v>-3.1466386620000009E-2</v>
      </c>
      <c r="J273" s="91">
        <v>-8.2953969380000769E-3</v>
      </c>
      <c r="K273" s="91">
        <v>-3.4143886540000112E-3</v>
      </c>
      <c r="L273" s="187">
        <v>-4.2963706530056989E-3</v>
      </c>
      <c r="M273" s="84">
        <v>-1.6795056092592575E-2</v>
      </c>
      <c r="N273" s="91">
        <v>-4.30660504E-2</v>
      </c>
      <c r="O273" s="87">
        <v>-1.8968329200000023E-2</v>
      </c>
      <c r="P273" s="84">
        <v>-0.10804484489999999</v>
      </c>
      <c r="Q273" s="90">
        <v>-0.10559675999999996</v>
      </c>
      <c r="R273" s="90">
        <v>-0.11182446000000001</v>
      </c>
      <c r="S273" s="90">
        <v>-7.8038460000000032E-2</v>
      </c>
      <c r="T273" s="90">
        <v>-9.9860180000000076E-2</v>
      </c>
      <c r="U273" s="90">
        <v>-9.9680760000000035E-2</v>
      </c>
      <c r="V273" s="90">
        <v>-5.4703359999999979E-2</v>
      </c>
      <c r="W273" s="90">
        <v>-0.10922181799999997</v>
      </c>
      <c r="X273" s="90">
        <v>-3.7042714000000143E-2</v>
      </c>
      <c r="Y273" s="90">
        <v>-0.12632477799999997</v>
      </c>
      <c r="Z273" s="87">
        <v>-2.5312069019999828E-2</v>
      </c>
      <c r="AA273" s="84">
        <v>-8.1396333359999962E-2</v>
      </c>
      <c r="AB273" s="91">
        <v>-8.480423816666649E-2</v>
      </c>
      <c r="AC273" s="91">
        <v>-4.7103631863934403E-2</v>
      </c>
      <c r="AD273" s="91">
        <v>-0.12584832400000001</v>
      </c>
      <c r="AE273" s="91">
        <v>-6.0193281023999901E-2</v>
      </c>
      <c r="AF273" s="94">
        <v>-9.7863140800000026E-2</v>
      </c>
      <c r="AG273" s="84">
        <v>-6.5656497760000043E-2</v>
      </c>
      <c r="AH273" s="91">
        <v>-2.6916924540000053E-2</v>
      </c>
      <c r="AI273" s="91">
        <v>-6.0641120340000021E-2</v>
      </c>
      <c r="AJ273" s="91">
        <v>-7.6399211799999978E-2</v>
      </c>
      <c r="AK273" s="91">
        <v>-7.4291755700000017E-2</v>
      </c>
      <c r="AL273" s="87">
        <v>-7.1589913559999996E-2</v>
      </c>
      <c r="AM273" s="84">
        <v>-5.5209147450980489E-2</v>
      </c>
      <c r="AN273" s="91">
        <v>-3.5044794775510035E-2</v>
      </c>
      <c r="AO273" s="91">
        <v>-3.6583463758064538E-2</v>
      </c>
      <c r="AP273" s="87">
        <v>-1.6052095200000061E-2</v>
      </c>
      <c r="AQ273" s="84">
        <v>-5.9506917879999954E-2</v>
      </c>
      <c r="AR273" s="91">
        <v>6.0114114259999241E-3</v>
      </c>
      <c r="AS273" s="91">
        <v>-3.3116640954000021E-2</v>
      </c>
      <c r="AT273" s="87">
        <v>-6.5255280352702782E-2</v>
      </c>
      <c r="AU273" s="145">
        <v>-7.8416799999999953E-2</v>
      </c>
    </row>
    <row r="274" spans="1:47" s="95" customFormat="1" ht="11.25">
      <c r="A274" s="7">
        <v>39538</v>
      </c>
      <c r="B274" s="84"/>
      <c r="C274" s="87">
        <v>-3.2810934928000024E-2</v>
      </c>
      <c r="D274" s="84">
        <v>-2.9131570823529462E-2</v>
      </c>
      <c r="E274" s="91">
        <v>-6.0441263950000046E-2</v>
      </c>
      <c r="F274" s="91">
        <v>-5.0604063779999819E-3</v>
      </c>
      <c r="G274" s="91">
        <v>1.0720533099999319E-3</v>
      </c>
      <c r="H274" s="91">
        <v>-2.3169299666000009E-2</v>
      </c>
      <c r="I274" s="91">
        <v>-2.4076957456000025E-2</v>
      </c>
      <c r="J274" s="91">
        <v>1.0238172722000005E-2</v>
      </c>
      <c r="K274" s="91">
        <v>-9.0528723560000524E-3</v>
      </c>
      <c r="L274" s="187">
        <v>-5.0446734672937588E-3</v>
      </c>
      <c r="M274" s="84">
        <v>-2.2755800652777824E-2</v>
      </c>
      <c r="N274" s="91">
        <v>-1.5050532780000014E-2</v>
      </c>
      <c r="O274" s="87">
        <v>-1.5541966150000031E-2</v>
      </c>
      <c r="P274" s="84">
        <v>-9.0418760759999883E-2</v>
      </c>
      <c r="Q274" s="90">
        <v>-8.1959920000000075E-2</v>
      </c>
      <c r="R274" s="90">
        <v>-9.0197159999999887E-2</v>
      </c>
      <c r="S274" s="90">
        <v>-8.3231580000000083E-2</v>
      </c>
      <c r="T274" s="90">
        <v>-8.6975460000000004E-2</v>
      </c>
      <c r="U274" s="90">
        <v>-8.723135999999998E-2</v>
      </c>
      <c r="V274" s="90">
        <v>-4.5423819999999893E-2</v>
      </c>
      <c r="W274" s="90">
        <v>-9.8079097000000059E-2</v>
      </c>
      <c r="X274" s="90">
        <v>-6.7666205999999951E-2</v>
      </c>
      <c r="Y274" s="90">
        <v>-2.9542948000000013E-2</v>
      </c>
      <c r="Z274" s="87">
        <v>-7.354154470000096E-3</v>
      </c>
      <c r="AA274" s="84">
        <v>-0.10350867374999984</v>
      </c>
      <c r="AB274" s="91">
        <v>-2.5549157074074125E-2</v>
      </c>
      <c r="AC274" s="91">
        <v>-1.353354607575763E-2</v>
      </c>
      <c r="AD274" s="91">
        <v>-8.5695575360000054E-2</v>
      </c>
      <c r="AE274" s="91">
        <v>-1.2655886839999964E-2</v>
      </c>
      <c r="AF274" s="94">
        <v>-4.0312029399999894E-2</v>
      </c>
      <c r="AG274" s="84">
        <v>-5.7873873779999974E-2</v>
      </c>
      <c r="AH274" s="91">
        <v>-2.5290032719999966E-2</v>
      </c>
      <c r="AI274" s="91">
        <v>1.5918536880000111E-2</v>
      </c>
      <c r="AJ274" s="91">
        <v>-4.7434383599999963E-2</v>
      </c>
      <c r="AK274" s="91">
        <v>-8.3027930380000003E-2</v>
      </c>
      <c r="AL274" s="87">
        <v>-5.4612937569999964E-2</v>
      </c>
      <c r="AM274" s="84">
        <v>-9.4589349215685736E-3</v>
      </c>
      <c r="AN274" s="91">
        <v>6.9592267959184273E-3</v>
      </c>
      <c r="AO274" s="91">
        <v>2.115614768749996E-3</v>
      </c>
      <c r="AP274" s="87">
        <v>-1.3573386156000011E-2</v>
      </c>
      <c r="AQ274" s="84">
        <v>-5.0460340200000342E-3</v>
      </c>
      <c r="AR274" s="91">
        <v>3.4196678703701799E-4</v>
      </c>
      <c r="AS274" s="91">
        <v>-1.373368793999985E-2</v>
      </c>
      <c r="AT274" s="87">
        <v>-2.5081629680405393E-2</v>
      </c>
      <c r="AU274" s="145">
        <v>-3.6679200000000023E-2</v>
      </c>
    </row>
    <row r="275" spans="1:47" s="97" customFormat="1" ht="11.25">
      <c r="A275" s="7">
        <v>39568</v>
      </c>
      <c r="B275" s="84"/>
      <c r="C275" s="87">
        <v>5.2299415046000108E-2</v>
      </c>
      <c r="D275" s="84">
        <v>9.4605235019230793E-2</v>
      </c>
      <c r="E275" s="91">
        <v>4.7616723286000084E-2</v>
      </c>
      <c r="F275" s="91">
        <v>6.5757997446000083E-2</v>
      </c>
      <c r="G275" s="91">
        <v>4.1854853048000074E-2</v>
      </c>
      <c r="H275" s="91">
        <v>7.7414810784000032E-2</v>
      </c>
      <c r="I275" s="91">
        <v>7.0869397480000096E-2</v>
      </c>
      <c r="J275" s="91">
        <v>5.4262422422000078E-2</v>
      </c>
      <c r="K275" s="91">
        <v>6.4782735104000011E-2</v>
      </c>
      <c r="L275" s="187">
        <v>6.9638136044526622E-2</v>
      </c>
      <c r="M275" s="84">
        <v>7.1396315742342287E-2</v>
      </c>
      <c r="N275" s="91">
        <v>4.4857914959999912E-2</v>
      </c>
      <c r="O275" s="87">
        <v>6.1849001029999906E-2</v>
      </c>
      <c r="P275" s="84">
        <v>3.8082454800000054E-2</v>
      </c>
      <c r="Q275" s="90">
        <v>6.1575160000000073E-2</v>
      </c>
      <c r="R275" s="90">
        <v>4.3470380000000031E-2</v>
      </c>
      <c r="S275" s="90">
        <v>5.6371799999999972E-2</v>
      </c>
      <c r="T275" s="90">
        <v>5.0322259999999952E-2</v>
      </c>
      <c r="U275" s="90">
        <v>4.4214079999999933E-2</v>
      </c>
      <c r="V275" s="90">
        <v>6.9626919999999926E-2</v>
      </c>
      <c r="W275" s="90">
        <v>3.3879420000000104E-2</v>
      </c>
      <c r="X275" s="90">
        <v>5.7609838999999941E-2</v>
      </c>
      <c r="Y275" s="90">
        <v>4.1098330000000072E-2</v>
      </c>
      <c r="Z275" s="87">
        <v>4.5201136288000043E-2</v>
      </c>
      <c r="AA275" s="84">
        <v>3.5835172360000112E-2</v>
      </c>
      <c r="AB275" s="91">
        <v>2.555440184181812E-2</v>
      </c>
      <c r="AC275" s="91">
        <v>5.3752719150684802E-2</v>
      </c>
      <c r="AD275" s="91">
        <v>5.3464661980000106E-2</v>
      </c>
      <c r="AE275" s="91">
        <v>5.0518417619999978E-2</v>
      </c>
      <c r="AF275" s="94">
        <v>4.252238218000004E-2</v>
      </c>
      <c r="AG275" s="84">
        <v>5.4667773500000072E-2</v>
      </c>
      <c r="AH275" s="91">
        <v>7.3494397206000039E-2</v>
      </c>
      <c r="AI275" s="91">
        <v>4.8751383639999979E-2</v>
      </c>
      <c r="AJ275" s="91">
        <v>4.6052345880000178E-2</v>
      </c>
      <c r="AK275" s="91">
        <v>4.9150287400000048E-2</v>
      </c>
      <c r="AL275" s="87">
        <v>3.4257912199999963E-2</v>
      </c>
      <c r="AM275" s="84">
        <v>3.5144189843137275E-2</v>
      </c>
      <c r="AN275" s="91">
        <v>4.2484146999999917E-2</v>
      </c>
      <c r="AO275" s="91">
        <v>2.961743682058815E-2</v>
      </c>
      <c r="AP275" s="87">
        <v>7.3231854219999892E-2</v>
      </c>
      <c r="AQ275" s="84">
        <v>5.0493861719999922E-2</v>
      </c>
      <c r="AR275" s="91">
        <v>6.9537749134615412E-2</v>
      </c>
      <c r="AS275" s="91">
        <v>5.2649970140000057E-2</v>
      </c>
      <c r="AT275" s="87">
        <v>4.4568797335374111E-2</v>
      </c>
      <c r="AU275" s="145">
        <v>3.379259999999995E-2</v>
      </c>
    </row>
    <row r="276" spans="1:47" s="95" customFormat="1" ht="11.25">
      <c r="A276" s="7">
        <v>39598</v>
      </c>
      <c r="B276" s="84"/>
      <c r="C276" s="87">
        <v>1.6164119960000001E-2</v>
      </c>
      <c r="D276" s="84">
        <v>4.335711508367357E-2</v>
      </c>
      <c r="E276" s="91">
        <v>-1.9627576169999994E-2</v>
      </c>
      <c r="F276" s="91">
        <v>-2.1404808919999962E-2</v>
      </c>
      <c r="G276" s="91">
        <v>2.8106061756000056E-2</v>
      </c>
      <c r="H276" s="91">
        <v>2.9821823093999944E-2</v>
      </c>
      <c r="I276" s="91">
        <v>3.5450718464000053E-2</v>
      </c>
      <c r="J276" s="91">
        <v>2.132213402000005E-2</v>
      </c>
      <c r="K276" s="91">
        <v>3.5375715013999942E-2</v>
      </c>
      <c r="L276" s="187">
        <v>7.8488135949159599E-3</v>
      </c>
      <c r="M276" s="84">
        <v>4.7396096652678521E-2</v>
      </c>
      <c r="N276" s="91">
        <v>8.61858546000005E-3</v>
      </c>
      <c r="O276" s="87">
        <v>-5.1397899999972019E-5</v>
      </c>
      <c r="P276" s="84">
        <v>-2.4898529290000138E-2</v>
      </c>
      <c r="Q276" s="90">
        <v>-7.8210389999999741E-3</v>
      </c>
      <c r="R276" s="90">
        <v>-3.2553999999995753E-4</v>
      </c>
      <c r="S276" s="90">
        <v>1.4787419999999996E-2</v>
      </c>
      <c r="T276" s="90">
        <v>-1.2430359999999974E-2</v>
      </c>
      <c r="U276" s="90">
        <v>-6.8757000000000401E-3</v>
      </c>
      <c r="V276" s="90">
        <v>-1.0378499999999846E-2</v>
      </c>
      <c r="W276" s="90">
        <v>-2.6508109000000002E-2</v>
      </c>
      <c r="X276" s="90">
        <v>1.1353044000000034E-2</v>
      </c>
      <c r="Y276" s="90">
        <v>-4.799513000000033E-3</v>
      </c>
      <c r="Z276" s="87">
        <v>1.8755559980000003E-2</v>
      </c>
      <c r="AA276" s="84">
        <v>-2.6772722050000031E-2</v>
      </c>
      <c r="AB276" s="91">
        <v>1.8994828685999998E-2</v>
      </c>
      <c r="AC276" s="91">
        <v>3.1776871701492571E-2</v>
      </c>
      <c r="AD276" s="91">
        <v>-6.8182406439999954E-2</v>
      </c>
      <c r="AE276" s="91">
        <v>-2.1780740160000089E-3</v>
      </c>
      <c r="AF276" s="94">
        <v>-1.0078863109999836E-2</v>
      </c>
      <c r="AG276" s="84">
        <v>-2.3340008369999943E-2</v>
      </c>
      <c r="AH276" s="91">
        <v>1.3692504825999929E-2</v>
      </c>
      <c r="AI276" s="91">
        <v>1.6193344753999916E-2</v>
      </c>
      <c r="AJ276" s="91">
        <v>-9.130805145999954E-3</v>
      </c>
      <c r="AK276" s="91">
        <v>-1.9602411169999945E-2</v>
      </c>
      <c r="AL276" s="87">
        <v>-1.0513941240000046E-2</v>
      </c>
      <c r="AM276" s="84">
        <v>2.4126079941175771E-3</v>
      </c>
      <c r="AN276" s="91">
        <v>1.1730360551851948E-2</v>
      </c>
      <c r="AO276" s="91">
        <v>1.8315495057970921E-2</v>
      </c>
      <c r="AP276" s="87">
        <v>2.3680745699999894E-2</v>
      </c>
      <c r="AQ276" s="84">
        <v>8.8437279660000812E-3</v>
      </c>
      <c r="AR276" s="91">
        <v>5.6241399680769133E-2</v>
      </c>
      <c r="AS276" s="91">
        <v>7.6247482799995936E-4</v>
      </c>
      <c r="AT276" s="87">
        <v>7.8772452689657158E-4</v>
      </c>
      <c r="AU276" s="145">
        <v>6.6440000000000943E-4</v>
      </c>
    </row>
    <row r="277" spans="1:47" s="95" customFormat="1" ht="11.25">
      <c r="A277" s="7">
        <v>39629</v>
      </c>
      <c r="B277" s="84"/>
      <c r="C277" s="87">
        <v>-0.10095927439999997</v>
      </c>
      <c r="D277" s="84">
        <v>-0.10234799374509795</v>
      </c>
      <c r="E277" s="91">
        <v>-0.19107280180000008</v>
      </c>
      <c r="F277" s="91">
        <v>-0.16748422415999997</v>
      </c>
      <c r="G277" s="91">
        <v>-7.5189793349999978E-2</v>
      </c>
      <c r="H277" s="91">
        <v>-7.9846134279999981E-2</v>
      </c>
      <c r="I277" s="91">
        <v>-5.914467414000002E-2</v>
      </c>
      <c r="J277" s="91">
        <v>-6.9052617160000107E-2</v>
      </c>
      <c r="K277" s="91">
        <v>-6.3603467520000012E-2</v>
      </c>
      <c r="L277" s="187">
        <v>-5.9241623267149324E-2</v>
      </c>
      <c r="M277" s="84">
        <v>-0.10539656923684215</v>
      </c>
      <c r="N277" s="91">
        <v>-0.13254708900000001</v>
      </c>
      <c r="O277" s="87">
        <v>-0.14630052228000001</v>
      </c>
      <c r="P277" s="84">
        <v>-0.22048050079999992</v>
      </c>
      <c r="Q277" s="90">
        <v>-0.21610536699999994</v>
      </c>
      <c r="R277" s="90">
        <v>-0.230527959</v>
      </c>
      <c r="S277" s="90">
        <v>-0.23410116300000006</v>
      </c>
      <c r="T277" s="90">
        <v>-0.24521885700000001</v>
      </c>
      <c r="U277" s="90">
        <v>-0.23810316300000001</v>
      </c>
      <c r="V277" s="90">
        <v>-0.23059151</v>
      </c>
      <c r="W277" s="90">
        <v>-0.21934857399999985</v>
      </c>
      <c r="X277" s="90">
        <v>-0.24821836399999997</v>
      </c>
      <c r="Y277" s="90">
        <v>-0.11959878099999999</v>
      </c>
      <c r="Z277" s="87">
        <v>-8.120513598000012E-2</v>
      </c>
      <c r="AA277" s="84">
        <v>-0.197174882</v>
      </c>
      <c r="AB277" s="91">
        <v>-0.13013174619000001</v>
      </c>
      <c r="AC277" s="91">
        <v>-0.11863332114754099</v>
      </c>
      <c r="AD277" s="91">
        <v>-0.21896844524000003</v>
      </c>
      <c r="AE277" s="91">
        <v>-0.15561806741999995</v>
      </c>
      <c r="AF277" s="94">
        <v>-0.16240735332</v>
      </c>
      <c r="AG277" s="84">
        <v>-0.18453950663000007</v>
      </c>
      <c r="AH277" s="91">
        <v>-0.14096607974000008</v>
      </c>
      <c r="AI277" s="91">
        <v>-0.10628529144000021</v>
      </c>
      <c r="AJ277" s="91">
        <v>-0.14384159311</v>
      </c>
      <c r="AK277" s="91">
        <v>-0.19106808239999995</v>
      </c>
      <c r="AL277" s="87">
        <v>-0.18071279740000001</v>
      </c>
      <c r="AM277" s="84">
        <v>-8.3637870993999996E-2</v>
      </c>
      <c r="AN277" s="91">
        <v>-0.10043542798148153</v>
      </c>
      <c r="AO277" s="91">
        <v>-6.2535569984848327E-2</v>
      </c>
      <c r="AP277" s="87">
        <v>-5.0725238773999926E-2</v>
      </c>
      <c r="AQ277" s="84">
        <v>-0.15119584239999995</v>
      </c>
      <c r="AR277" s="91">
        <v>-6.199896957692308E-2</v>
      </c>
      <c r="AS277" s="91">
        <v>-8.2470262673999928E-2</v>
      </c>
      <c r="AT277" s="87">
        <v>-0.12458475535517244</v>
      </c>
      <c r="AU277" s="145">
        <v>-0.14906799999999998</v>
      </c>
    </row>
    <row r="278" spans="1:47" s="95" customFormat="1" ht="11.25">
      <c r="A278" s="7">
        <v>39660</v>
      </c>
      <c r="B278" s="84"/>
      <c r="C278" s="87">
        <v>-1.115560167999996E-2</v>
      </c>
      <c r="D278" s="84">
        <v>-3.1973636037735842E-2</v>
      </c>
      <c r="E278" s="91">
        <v>-7.9983447600000535E-3</v>
      </c>
      <c r="F278" s="91">
        <v>-9.658080020000015E-3</v>
      </c>
      <c r="G278" s="91">
        <v>-1.7121074000000513E-3</v>
      </c>
      <c r="H278" s="91">
        <v>-4.9633316660000038E-2</v>
      </c>
      <c r="I278" s="91">
        <v>-6.7985897740000079E-2</v>
      </c>
      <c r="J278" s="91">
        <v>-6.196329666E-2</v>
      </c>
      <c r="K278" s="91">
        <v>-2.9952631120000017E-2</v>
      </c>
      <c r="L278" s="187">
        <v>-8.7819918751716686E-2</v>
      </c>
      <c r="M278" s="84">
        <v>-4.4079976315789526E-3</v>
      </c>
      <c r="N278" s="91">
        <v>1.1359896339999898E-2</v>
      </c>
      <c r="O278" s="87">
        <v>-2.3908855675999985E-2</v>
      </c>
      <c r="P278" s="84">
        <v>-1.1289944040000055E-2</v>
      </c>
      <c r="Q278" s="90">
        <v>7.5809389999998977E-3</v>
      </c>
      <c r="R278" s="90">
        <v>-1.3632449999999574E-3</v>
      </c>
      <c r="S278" s="90">
        <v>5.7155509999999854E-3</v>
      </c>
      <c r="T278" s="90">
        <v>7.050609999998958E-4</v>
      </c>
      <c r="U278" s="90">
        <v>-2.4318720000000016E-2</v>
      </c>
      <c r="V278" s="90">
        <v>3.2506080000000104E-2</v>
      </c>
      <c r="W278" s="90">
        <v>-2.8616870000000016E-3</v>
      </c>
      <c r="X278" s="90">
        <v>2.0895239999999982E-2</v>
      </c>
      <c r="Y278" s="90">
        <v>2.1148243999999927E-2</v>
      </c>
      <c r="Z278" s="87">
        <v>1.28675115600001E-2</v>
      </c>
      <c r="AA278" s="84">
        <v>-3.2867135599998765E-3</v>
      </c>
      <c r="AB278" s="91">
        <v>1.2513232199999891E-2</v>
      </c>
      <c r="AC278" s="91">
        <v>2.2598253352941189E-2</v>
      </c>
      <c r="AD278" s="91">
        <v>3.5365837480000106E-2</v>
      </c>
      <c r="AE278" s="91">
        <v>1.8963314959999922E-2</v>
      </c>
      <c r="AF278" s="94">
        <v>1.9087589580000008E-2</v>
      </c>
      <c r="AG278" s="84">
        <v>-8.4952461599999696E-3</v>
      </c>
      <c r="AH278" s="91">
        <v>-3.7023333200000286E-3</v>
      </c>
      <c r="AI278" s="91">
        <v>1.3259093400000088E-2</v>
      </c>
      <c r="AJ278" s="91">
        <v>1.694302524000002E-2</v>
      </c>
      <c r="AK278" s="91">
        <v>-8.5744807600000028E-3</v>
      </c>
      <c r="AL278" s="87">
        <v>3.7358809639999935E-2</v>
      </c>
      <c r="AM278" s="84">
        <v>-6.3909777547169755E-3</v>
      </c>
      <c r="AN278" s="91">
        <v>3.8903733077777725E-2</v>
      </c>
      <c r="AO278" s="91">
        <v>1.837175400294111E-2</v>
      </c>
      <c r="AP278" s="87">
        <v>-6.3538849900000027E-2</v>
      </c>
      <c r="AQ278" s="84">
        <v>2.3067124820000062E-2</v>
      </c>
      <c r="AR278" s="91">
        <v>-3.8545553750000017E-2</v>
      </c>
      <c r="AS278" s="91">
        <v>1.2115818620000107E-2</v>
      </c>
      <c r="AT278" s="87">
        <v>1.2918975457142823E-2</v>
      </c>
      <c r="AU278" s="145">
        <v>-1.6462099999999924E-2</v>
      </c>
    </row>
    <row r="279" spans="1:47" s="95" customFormat="1" ht="11.25">
      <c r="A279" s="7">
        <v>39689</v>
      </c>
      <c r="B279" s="84"/>
      <c r="C279" s="87">
        <v>2.6643490259999902E-2</v>
      </c>
      <c r="D279" s="84">
        <v>1.2135043678571433E-2</v>
      </c>
      <c r="E279" s="91">
        <v>6.850665985999993E-2</v>
      </c>
      <c r="F279" s="91">
        <v>6.7682096860000041E-2</v>
      </c>
      <c r="G279" s="91">
        <v>1.7010105892000027E-2</v>
      </c>
      <c r="H279" s="91">
        <v>5.9264242640000298E-3</v>
      </c>
      <c r="I279" s="91">
        <v>2.3350123359999975E-2</v>
      </c>
      <c r="J279" s="91">
        <v>-7.3680259359999445E-3</v>
      </c>
      <c r="K279" s="91">
        <v>-2.6340815000003293E-4</v>
      </c>
      <c r="L279" s="187">
        <v>1.3900985717773429E-2</v>
      </c>
      <c r="M279" s="84">
        <v>3.8984969379999956E-2</v>
      </c>
      <c r="N279" s="91">
        <v>6.6983109738000035E-2</v>
      </c>
      <c r="O279" s="87">
        <v>6.1902931928000005E-2</v>
      </c>
      <c r="P279" s="84">
        <v>9.3331460599999971E-2</v>
      </c>
      <c r="Q279" s="90">
        <v>5.5722679999999913E-2</v>
      </c>
      <c r="R279" s="90">
        <v>5.880197999999992E-2</v>
      </c>
      <c r="S279" s="90">
        <v>5.860912000000007E-2</v>
      </c>
      <c r="T279" s="90">
        <v>7.8870779999999918E-2</v>
      </c>
      <c r="U279" s="90">
        <v>5.7995800000000042E-2</v>
      </c>
      <c r="V279" s="90">
        <v>3.3486920000000087E-2</v>
      </c>
      <c r="W279" s="90">
        <v>7.5524520000000095E-2</v>
      </c>
      <c r="X279" s="90">
        <v>3.7072578999999939E-2</v>
      </c>
      <c r="Y279" s="90">
        <v>9.6493410999999973E-2</v>
      </c>
      <c r="Z279" s="87">
        <v>2.3619220065999924E-2</v>
      </c>
      <c r="AA279" s="84">
        <v>5.7726183660000041E-2</v>
      </c>
      <c r="AB279" s="91">
        <v>4.112134262499989E-2</v>
      </c>
      <c r="AC279" s="91">
        <v>3.3137065942857147E-2</v>
      </c>
      <c r="AD279" s="91">
        <v>7.0518688399999974E-2</v>
      </c>
      <c r="AE279" s="91">
        <v>7.7600652120000113E-3</v>
      </c>
      <c r="AF279" s="94">
        <v>8.1526577271999967E-2</v>
      </c>
      <c r="AG279" s="84">
        <v>6.8178161400000103E-2</v>
      </c>
      <c r="AH279" s="91">
        <v>3.7146039160000033E-2</v>
      </c>
      <c r="AI279" s="91">
        <v>1.9818272179999985E-2</v>
      </c>
      <c r="AJ279" s="91">
        <v>3.4386902764000027E-2</v>
      </c>
      <c r="AK279" s="91">
        <v>6.7686761600000089E-2</v>
      </c>
      <c r="AL279" s="87">
        <v>9.0535371759999927E-2</v>
      </c>
      <c r="AM279" s="84">
        <v>4.822652152000062E-3</v>
      </c>
      <c r="AN279" s="91">
        <v>3.8822507111111015E-2</v>
      </c>
      <c r="AO279" s="91">
        <v>2.8432824060294237E-2</v>
      </c>
      <c r="AP279" s="87">
        <v>-2.5570306200000115E-3</v>
      </c>
      <c r="AQ279" s="84">
        <v>5.3499939351999926E-2</v>
      </c>
      <c r="AR279" s="91">
        <v>2.3142910500000058E-2</v>
      </c>
      <c r="AS279" s="91">
        <v>8.2932227999998887E-3</v>
      </c>
      <c r="AT279" s="87">
        <v>2.6025673931034499E-2</v>
      </c>
      <c r="AU279" s="145">
        <v>5.9853399999999946E-2</v>
      </c>
    </row>
    <row r="280" spans="1:47" s="95" customFormat="1" ht="11.25">
      <c r="A280" s="7">
        <v>39721</v>
      </c>
      <c r="B280" s="84"/>
      <c r="C280" s="87">
        <v>-7.3592811140000047E-2</v>
      </c>
      <c r="D280" s="84">
        <v>-0.18890366830188676</v>
      </c>
      <c r="E280" s="91">
        <v>-0.19550609841400002</v>
      </c>
      <c r="F280" s="91">
        <v>-0.13342886262599996</v>
      </c>
      <c r="G280" s="91">
        <v>-0.10263424621200001</v>
      </c>
      <c r="H280" s="91">
        <v>-0.1453332247300001</v>
      </c>
      <c r="I280" s="91">
        <v>-0.13541102358000001</v>
      </c>
      <c r="J280" s="91">
        <v>-9.5509013419999955E-2</v>
      </c>
      <c r="K280" s="91">
        <v>-0.12734911779200009</v>
      </c>
      <c r="L280" s="187">
        <v>-0.12112875431776005</v>
      </c>
      <c r="M280" s="84">
        <v>-0.13522734133043479</v>
      </c>
      <c r="N280" s="91">
        <v>-0.15035915300199998</v>
      </c>
      <c r="O280" s="87">
        <v>-0.20705731492000001</v>
      </c>
      <c r="P280" s="84">
        <v>-0.18804923154200004</v>
      </c>
      <c r="Q280" s="90">
        <v>-0.20000600000000002</v>
      </c>
      <c r="R280" s="90">
        <v>-0.17404920000000013</v>
      </c>
      <c r="S280" s="90">
        <v>-0.19385304000000003</v>
      </c>
      <c r="T280" s="90">
        <v>-0.18471976000000012</v>
      </c>
      <c r="U280" s="90">
        <v>-0.19565694</v>
      </c>
      <c r="V280" s="90">
        <v>-0.20794363999999999</v>
      </c>
      <c r="W280" s="90">
        <v>-0.17682763899999998</v>
      </c>
      <c r="X280" s="90">
        <v>-0.197151874</v>
      </c>
      <c r="Y280" s="90">
        <v>-0.12151050200000002</v>
      </c>
      <c r="Z280" s="87">
        <v>-6.6691704873999891E-2</v>
      </c>
      <c r="AA280" s="84">
        <v>-0.21097708451399999</v>
      </c>
      <c r="AB280" s="91">
        <v>-9.1957113161111104E-2</v>
      </c>
      <c r="AC280" s="91">
        <v>-0.12092449590277798</v>
      </c>
      <c r="AD280" s="91">
        <v>-0.16663853115399996</v>
      </c>
      <c r="AE280" s="91">
        <v>-7.978419527199998E-2</v>
      </c>
      <c r="AF280" s="94">
        <v>-0.12574061032000006</v>
      </c>
      <c r="AG280" s="84">
        <v>-0.21225203821400007</v>
      </c>
      <c r="AH280" s="91">
        <v>-0.14231566005399998</v>
      </c>
      <c r="AI280" s="91">
        <v>-5.8618879078000008E-2</v>
      </c>
      <c r="AJ280" s="91">
        <v>-0.15243144069799996</v>
      </c>
      <c r="AK280" s="91">
        <v>-0.18546013821400009</v>
      </c>
      <c r="AL280" s="87">
        <v>-0.14040415135200002</v>
      </c>
      <c r="AM280" s="84">
        <v>-6.9652653178846058E-2</v>
      </c>
      <c r="AN280" s="91">
        <v>-7.0316803454717025E-2</v>
      </c>
      <c r="AO280" s="91">
        <v>-6.4572485174626881E-2</v>
      </c>
      <c r="AP280" s="87">
        <v>-0.12748735987199999</v>
      </c>
      <c r="AQ280" s="84">
        <v>-0.10477519371999999</v>
      </c>
      <c r="AR280" s="91">
        <v>-0.13067680822641503</v>
      </c>
      <c r="AS280" s="91">
        <v>-7.4199116878000071E-2</v>
      </c>
      <c r="AT280" s="87">
        <v>-9.1986038781379342E-2</v>
      </c>
      <c r="AU280" s="145">
        <v>-0.11128740000000004</v>
      </c>
    </row>
    <row r="281" spans="1:47" s="95" customFormat="1" ht="11.25">
      <c r="A281" s="7">
        <v>39752</v>
      </c>
      <c r="B281" s="84"/>
      <c r="C281" s="87">
        <v>-0.19542374502000004</v>
      </c>
      <c r="D281" s="84">
        <v>-0.24694220899999997</v>
      </c>
      <c r="E281" s="91">
        <v>-0.2456385042</v>
      </c>
      <c r="F281" s="91">
        <v>-0.25203808694000007</v>
      </c>
      <c r="G281" s="91">
        <v>-0.15158163774</v>
      </c>
      <c r="H281" s="91">
        <v>-0.18393650334</v>
      </c>
      <c r="I281" s="91">
        <v>-0.21632949058600004</v>
      </c>
      <c r="J281" s="91">
        <v>-0.19320601599999998</v>
      </c>
      <c r="K281" s="91">
        <v>-0.19281061074000005</v>
      </c>
      <c r="L281" s="187">
        <v>-0.27190950822830207</v>
      </c>
      <c r="M281" s="84">
        <v>-0.2167158806779661</v>
      </c>
      <c r="N281" s="91">
        <v>-0.20622217000000009</v>
      </c>
      <c r="O281" s="87">
        <v>-0.20183426559999995</v>
      </c>
      <c r="P281" s="84">
        <v>-0.20720934000000013</v>
      </c>
      <c r="Q281" s="90">
        <v>-0.23061907999999998</v>
      </c>
      <c r="R281" s="90">
        <v>-0.22281284000000001</v>
      </c>
      <c r="S281" s="90">
        <v>-0.22665086000000001</v>
      </c>
      <c r="T281" s="90">
        <v>-0.22166872000000004</v>
      </c>
      <c r="U281" s="90">
        <v>-0.22845225999999996</v>
      </c>
      <c r="V281" s="90">
        <v>-0.24570647999999995</v>
      </c>
      <c r="W281" s="90">
        <v>-0.22476533799999998</v>
      </c>
      <c r="X281" s="90">
        <v>-0.23965894900000007</v>
      </c>
      <c r="Y281" s="90">
        <v>-0.293643565</v>
      </c>
      <c r="Z281" s="87">
        <v>-0.19430586019999996</v>
      </c>
      <c r="AA281" s="84">
        <v>-0.22513420819999996</v>
      </c>
      <c r="AB281" s="91">
        <v>-0.18211466831578949</v>
      </c>
      <c r="AC281" s="91">
        <v>-0.18398930418918902</v>
      </c>
      <c r="AD281" s="91">
        <v>-0.23884100600000002</v>
      </c>
      <c r="AE281" s="91">
        <v>-0.23444595609999996</v>
      </c>
      <c r="AF281" s="94">
        <v>-0.213904333</v>
      </c>
      <c r="AG281" s="84">
        <v>-0.24209558759999994</v>
      </c>
      <c r="AH281" s="91">
        <v>-0.24907734149999983</v>
      </c>
      <c r="AI281" s="91">
        <v>-0.19987658584599999</v>
      </c>
      <c r="AJ281" s="91">
        <v>-0.20195629659999992</v>
      </c>
      <c r="AK281" s="91">
        <v>-0.25161336219999986</v>
      </c>
      <c r="AL281" s="87">
        <v>-0.21944466519999994</v>
      </c>
      <c r="AM281" s="84">
        <v>-0.12465615360377358</v>
      </c>
      <c r="AN281" s="91">
        <v>-0.15482966087037031</v>
      </c>
      <c r="AO281" s="91">
        <v>-0.15087181717826093</v>
      </c>
      <c r="AP281" s="87">
        <v>-0.18747037653999998</v>
      </c>
      <c r="AQ281" s="84">
        <v>-0.26360935170000011</v>
      </c>
      <c r="AR281" s="91">
        <v>-0.18964680119999999</v>
      </c>
      <c r="AS281" s="91">
        <v>-0.13452900720000005</v>
      </c>
      <c r="AT281" s="87">
        <v>-0.16903185249507047</v>
      </c>
      <c r="AU281" s="145">
        <v>-0.19051770000000001</v>
      </c>
    </row>
    <row r="282" spans="1:47" s="95" customFormat="1" ht="11.25">
      <c r="A282" s="7">
        <v>39780</v>
      </c>
      <c r="B282" s="84"/>
      <c r="C282" s="87">
        <v>-0.11815550336000014</v>
      </c>
      <c r="D282" s="84">
        <v>-0.136049211</v>
      </c>
      <c r="E282" s="91">
        <v>-0.21751646059999996</v>
      </c>
      <c r="F282" s="91">
        <v>-0.16881538260000006</v>
      </c>
      <c r="G282" s="91">
        <v>-8.6483586020000058E-2</v>
      </c>
      <c r="H282" s="91">
        <v>-0.10726887768000004</v>
      </c>
      <c r="I282" s="91">
        <v>-6.978151718000003E-2</v>
      </c>
      <c r="J282" s="91">
        <v>-0.12123068806000004</v>
      </c>
      <c r="K282" s="91">
        <v>-7.3169812459999872E-2</v>
      </c>
      <c r="L282" s="187">
        <v>-0.12412607282400101</v>
      </c>
      <c r="M282" s="84">
        <v>-0.13461901335245907</v>
      </c>
      <c r="N282" s="91">
        <v>-0.16261813436000006</v>
      </c>
      <c r="O282" s="87">
        <v>-0.15793000699999993</v>
      </c>
      <c r="P282" s="84">
        <v>-0.21302591439999996</v>
      </c>
      <c r="Q282" s="90">
        <v>-0.21911548000000014</v>
      </c>
      <c r="R282" s="90">
        <v>-0.19987878000000003</v>
      </c>
      <c r="S282" s="90">
        <v>-0.22252022000000005</v>
      </c>
      <c r="T282" s="90">
        <v>-0.24070649999999993</v>
      </c>
      <c r="U282" s="90">
        <v>-0.23074119999999998</v>
      </c>
      <c r="V282" s="90">
        <v>-0.20075705999999993</v>
      </c>
      <c r="W282" s="90">
        <v>-0.19582361500000001</v>
      </c>
      <c r="X282" s="90">
        <v>-0.24656112200000002</v>
      </c>
      <c r="Y282" s="90">
        <v>-0.12056695900000003</v>
      </c>
      <c r="Z282" s="87">
        <v>-7.4500341799999981E-2</v>
      </c>
      <c r="AA282" s="84">
        <v>-0.19046816080000006</v>
      </c>
      <c r="AB282" s="91">
        <v>-0.11829010622727276</v>
      </c>
      <c r="AC282" s="91">
        <v>-9.9439330363636391E-2</v>
      </c>
      <c r="AD282" s="91">
        <v>-0.21037091084000004</v>
      </c>
      <c r="AE282" s="91">
        <v>-0.14282914629999999</v>
      </c>
      <c r="AF282" s="94">
        <v>-0.18569898519999983</v>
      </c>
      <c r="AG282" s="84">
        <v>-0.220800934</v>
      </c>
      <c r="AH282" s="91">
        <v>-0.16995471634000003</v>
      </c>
      <c r="AI282" s="91">
        <v>-0.10359777665999992</v>
      </c>
      <c r="AJ282" s="91">
        <v>-0.14462455986</v>
      </c>
      <c r="AK282" s="91">
        <v>-0.21414950200000005</v>
      </c>
      <c r="AL282" s="87">
        <v>-0.18644582939999998</v>
      </c>
      <c r="AM282" s="84">
        <v>-7.3775457421568658E-2</v>
      </c>
      <c r="AN282" s="91">
        <v>-6.7946380827586195E-2</v>
      </c>
      <c r="AO282" s="91">
        <v>-5.7108299889705894E-2</v>
      </c>
      <c r="AP282" s="87">
        <v>-8.9893657459999998E-2</v>
      </c>
      <c r="AQ282" s="84">
        <v>-0.18314108318</v>
      </c>
      <c r="AR282" s="91">
        <v>-9.9040222849056558E-2</v>
      </c>
      <c r="AS282" s="91">
        <v>-6.3751935039999985E-2</v>
      </c>
      <c r="AT282" s="87">
        <v>-0.10400539458510638</v>
      </c>
      <c r="AU282" s="145">
        <v>-0.10670100000000005</v>
      </c>
    </row>
    <row r="283" spans="1:47" s="95" customFormat="1" ht="11.25">
      <c r="A283" s="7">
        <v>39813</v>
      </c>
      <c r="B283" s="84"/>
      <c r="C283" s="87">
        <v>3.0464621059999919E-2</v>
      </c>
      <c r="D283" s="84">
        <v>4.1836618370370449E-2</v>
      </c>
      <c r="E283" s="91">
        <v>3.5620348759999976E-2</v>
      </c>
      <c r="F283" s="91">
        <v>9.022537759999949E-3</v>
      </c>
      <c r="G283" s="91">
        <v>2.5568518000000928E-3</v>
      </c>
      <c r="H283" s="91">
        <v>5.3501200599999077E-3</v>
      </c>
      <c r="I283" s="91">
        <v>-1.2110836540000003E-2</v>
      </c>
      <c r="J283" s="91">
        <v>1.5832608660000025E-2</v>
      </c>
      <c r="K283" s="91">
        <v>-4.5953653000000427E-3</v>
      </c>
      <c r="L283" s="187">
        <v>1.6237945914268304E-2</v>
      </c>
      <c r="M283" s="84">
        <v>3.5287090706349167E-2</v>
      </c>
      <c r="N283" s="91">
        <v>2.8767924640000109E-2</v>
      </c>
      <c r="O283" s="87">
        <v>-2.6301511659999943E-2</v>
      </c>
      <c r="P283" s="84">
        <v>4.9182842020000006E-2</v>
      </c>
      <c r="Q283" s="90">
        <v>0.12949890199999992</v>
      </c>
      <c r="R283" s="90">
        <v>0.13544895999999995</v>
      </c>
      <c r="S283" s="90">
        <v>0.16307059999999995</v>
      </c>
      <c r="T283" s="90">
        <v>0.15323068000000006</v>
      </c>
      <c r="U283" s="90">
        <v>0.17856380000000005</v>
      </c>
      <c r="V283" s="90">
        <v>0.15820615999999998</v>
      </c>
      <c r="W283" s="90">
        <v>0.14994468999999988</v>
      </c>
      <c r="X283" s="90">
        <v>0.15958330600000004</v>
      </c>
      <c r="Y283" s="90">
        <v>1.5178311000000111E-2</v>
      </c>
      <c r="Z283" s="87">
        <v>2.0517005080000095E-2</v>
      </c>
      <c r="AA283" s="84">
        <v>5.0914249620000129E-2</v>
      </c>
      <c r="AB283" s="91">
        <v>7.407339394000001E-2</v>
      </c>
      <c r="AC283" s="91">
        <v>1.5413210826086932E-2</v>
      </c>
      <c r="AD283" s="91">
        <v>5.3208714499999976E-2</v>
      </c>
      <c r="AE283" s="91">
        <v>7.9414158859999917E-2</v>
      </c>
      <c r="AF283" s="94">
        <v>0.12152520890000007</v>
      </c>
      <c r="AG283" s="84">
        <v>3.3662659220000002E-2</v>
      </c>
      <c r="AH283" s="91">
        <v>4.5914604599999187E-3</v>
      </c>
      <c r="AI283" s="91">
        <v>3.5560035040000049E-2</v>
      </c>
      <c r="AJ283" s="91">
        <v>1.2010461060000033E-2</v>
      </c>
      <c r="AK283" s="91">
        <v>3.2291047419999996E-2</v>
      </c>
      <c r="AL283" s="87">
        <v>2.199293742000008E-2</v>
      </c>
      <c r="AM283" s="84">
        <v>-2.7600135666666636E-2</v>
      </c>
      <c r="AN283" s="91">
        <v>2.839874099999995E-2</v>
      </c>
      <c r="AO283" s="91">
        <v>3.5776662757142752E-2</v>
      </c>
      <c r="AP283" s="87">
        <v>-8.0702908999999989E-3</v>
      </c>
      <c r="AQ283" s="84">
        <v>7.6697666060000058E-2</v>
      </c>
      <c r="AR283" s="91">
        <v>-5.7875345849055515E-3</v>
      </c>
      <c r="AS283" s="91">
        <v>4.5850493799999281E-3</v>
      </c>
      <c r="AT283" s="87">
        <v>2.7898493404255431E-2</v>
      </c>
      <c r="AU283" s="145">
        <v>4.1420100000000071E-2</v>
      </c>
    </row>
    <row r="284" spans="1:47" s="95" customFormat="1" ht="11.25">
      <c r="A284" s="7">
        <v>39843</v>
      </c>
      <c r="B284" s="84"/>
      <c r="C284" s="87">
        <v>-9.0969512789999873E-2</v>
      </c>
      <c r="D284" s="84">
        <v>-9.0326584722222325E-2</v>
      </c>
      <c r="E284" s="91">
        <v>-9.2768502340000003E-2</v>
      </c>
      <c r="F284" s="91">
        <v>-0.10282698462000006</v>
      </c>
      <c r="G284" s="91">
        <v>-5.1495378380000068E-2</v>
      </c>
      <c r="H284" s="91">
        <v>-7.6144737789999972E-2</v>
      </c>
      <c r="I284" s="91">
        <v>-5.655563144400011E-2</v>
      </c>
      <c r="J284" s="91">
        <v>-6.7854413269999969E-2</v>
      </c>
      <c r="K284" s="91">
        <v>-3.4022295550000026E-2</v>
      </c>
      <c r="L284" s="187">
        <v>4.6874939203263022E-3</v>
      </c>
      <c r="M284" s="84">
        <v>-2.8224264456692905E-2</v>
      </c>
      <c r="N284" s="91">
        <v>-0.15896318920000008</v>
      </c>
      <c r="O284" s="87">
        <v>-0.12150552065999998</v>
      </c>
      <c r="P284" s="84">
        <v>-9.4730386239999964E-2</v>
      </c>
      <c r="Q284" s="90">
        <v>-0.10312224999999997</v>
      </c>
      <c r="R284" s="90">
        <v>-9.6335638000000001E-2</v>
      </c>
      <c r="S284" s="90">
        <v>-0.10203604300000002</v>
      </c>
      <c r="T284" s="90">
        <v>-9.7062446999999996E-2</v>
      </c>
      <c r="U284" s="90">
        <v>-0.10292482999999986</v>
      </c>
      <c r="V284" s="90">
        <v>-0.11549691800000006</v>
      </c>
      <c r="W284" s="90">
        <v>-9.2325608999999975E-2</v>
      </c>
      <c r="X284" s="90">
        <v>-0.10844055900000005</v>
      </c>
      <c r="Y284" s="90">
        <v>-0.10185095300000002</v>
      </c>
      <c r="Z284" s="87">
        <v>-6.6841601126000016E-2</v>
      </c>
      <c r="AA284" s="84">
        <v>-9.6825874340000007E-2</v>
      </c>
      <c r="AB284" s="91">
        <v>-9.9901351518750015E-2</v>
      </c>
      <c r="AC284" s="91">
        <v>-0.1036932398125</v>
      </c>
      <c r="AD284" s="91">
        <v>-0.10724955822000015</v>
      </c>
      <c r="AE284" s="91">
        <v>-8.3061378190000035E-2</v>
      </c>
      <c r="AF284" s="94">
        <v>-0.14193971177999987</v>
      </c>
      <c r="AG284" s="84">
        <v>-8.2226531740000164E-2</v>
      </c>
      <c r="AH284" s="91">
        <v>-3.0601053420000079E-2</v>
      </c>
      <c r="AI284" s="91">
        <v>-0.10619919536</v>
      </c>
      <c r="AJ284" s="91">
        <v>-0.10091048735999997</v>
      </c>
      <c r="AK284" s="91">
        <v>-6.7072516139999983E-2</v>
      </c>
      <c r="AL284" s="87">
        <v>-9.5192731939999997E-2</v>
      </c>
      <c r="AM284" s="84">
        <v>-8.7041771763999964E-2</v>
      </c>
      <c r="AN284" s="91">
        <v>-6.1978492672131291E-2</v>
      </c>
      <c r="AO284" s="91">
        <v>-3.3560980641666682E-2</v>
      </c>
      <c r="AP284" s="87">
        <v>-6.0608196416000015E-2</v>
      </c>
      <c r="AQ284" s="84">
        <v>-9.7762394626000115E-2</v>
      </c>
      <c r="AR284" s="91">
        <v>-3.8044169763636337E-2</v>
      </c>
      <c r="AS284" s="91">
        <v>-9.2199482219999851E-2</v>
      </c>
      <c r="AT284" s="87">
        <v>-9.2821462615492956E-2</v>
      </c>
      <c r="AU284" s="145">
        <v>-0.13625540000000003</v>
      </c>
    </row>
    <row r="285" spans="1:47" s="95" customFormat="1" ht="11.25">
      <c r="A285" s="7">
        <v>39871</v>
      </c>
      <c r="B285" s="84"/>
      <c r="C285" s="87">
        <v>-0.12891954939999994</v>
      </c>
      <c r="D285" s="84">
        <v>-9.0527633718750056E-2</v>
      </c>
      <c r="E285" s="91">
        <v>-0.14158270078000001</v>
      </c>
      <c r="F285" s="91">
        <v>-0.11019940386000004</v>
      </c>
      <c r="G285" s="91">
        <v>-5.8826046989999936E-2</v>
      </c>
      <c r="H285" s="91">
        <v>-0.11009759500000005</v>
      </c>
      <c r="I285" s="91">
        <v>-7.2286062999999956E-2</v>
      </c>
      <c r="J285" s="91">
        <v>-7.8582892790000081E-2</v>
      </c>
      <c r="K285" s="91">
        <v>-8.5130263849999888E-2</v>
      </c>
      <c r="L285" s="187">
        <v>-0.140731628057433</v>
      </c>
      <c r="M285" s="84">
        <v>-8.5816087826923071E-2</v>
      </c>
      <c r="N285" s="91">
        <v>-0.1677658083200001</v>
      </c>
      <c r="O285" s="87">
        <v>-0.15076719018000007</v>
      </c>
      <c r="P285" s="84">
        <v>-0.20518655386000006</v>
      </c>
      <c r="Q285" s="90">
        <v>-0.21137742000000004</v>
      </c>
      <c r="R285" s="90">
        <v>-0.20033323999999997</v>
      </c>
      <c r="S285" s="90">
        <v>-0.22066169999999996</v>
      </c>
      <c r="T285" s="90">
        <v>-0.23537681999999993</v>
      </c>
      <c r="U285" s="90">
        <v>-0.23103963999999999</v>
      </c>
      <c r="V285" s="90">
        <v>-0.22695445999999997</v>
      </c>
      <c r="W285" s="90">
        <v>-0.18344568699999997</v>
      </c>
      <c r="X285" s="90">
        <v>-0.26800872099999995</v>
      </c>
      <c r="Y285" s="90">
        <v>-0.11106871799999996</v>
      </c>
      <c r="Z285" s="87">
        <v>-0.10380838159999983</v>
      </c>
      <c r="AA285" s="84">
        <v>-0.13879952093000003</v>
      </c>
      <c r="AB285" s="91">
        <v>-0.15622646433333343</v>
      </c>
      <c r="AC285" s="91">
        <v>-0.14503101770192284</v>
      </c>
      <c r="AD285" s="91">
        <v>-0.14149145046</v>
      </c>
      <c r="AE285" s="91">
        <v>-0.17838016060000006</v>
      </c>
      <c r="AF285" s="94">
        <v>-0.19617731214</v>
      </c>
      <c r="AG285" s="84">
        <v>-0.13302801138999987</v>
      </c>
      <c r="AH285" s="91">
        <v>-9.1246210390000027E-2</v>
      </c>
      <c r="AI285" s="91">
        <v>-0.12311537621999991</v>
      </c>
      <c r="AJ285" s="91">
        <v>-0.15564944138999992</v>
      </c>
      <c r="AK285" s="91">
        <v>-0.11806825699000001</v>
      </c>
      <c r="AL285" s="87">
        <v>-0.12222825018999994</v>
      </c>
      <c r="AM285" s="84">
        <v>-0.10682329800000001</v>
      </c>
      <c r="AN285" s="91">
        <v>-9.3746001683333358E-2</v>
      </c>
      <c r="AO285" s="91">
        <v>-9.0304652562499976E-2</v>
      </c>
      <c r="AP285" s="87">
        <v>-8.0935463839999944E-2</v>
      </c>
      <c r="AQ285" s="84">
        <v>-0.11429385580999996</v>
      </c>
      <c r="AR285" s="91">
        <v>-4.4099213763636236E-2</v>
      </c>
      <c r="AS285" s="91">
        <v>-0.10541339778000003</v>
      </c>
      <c r="AT285" s="87">
        <v>-0.12987689000000002</v>
      </c>
      <c r="AU285" s="145">
        <v>-0.15618719999999997</v>
      </c>
    </row>
    <row r="286" spans="1:47" s="95" customFormat="1" ht="11.25">
      <c r="A286" s="7">
        <v>39903</v>
      </c>
      <c r="B286" s="84"/>
      <c r="C286" s="87">
        <v>6.6891932199999893E-2</v>
      </c>
      <c r="D286" s="84">
        <v>0.14576670369565226</v>
      </c>
      <c r="E286" s="91">
        <v>0.25149393739999981</v>
      </c>
      <c r="F286" s="91">
        <v>0.20351680760000002</v>
      </c>
      <c r="G286" s="91">
        <v>5.6989911666666782E-2</v>
      </c>
      <c r="H286" s="91">
        <v>8.3724249979999943E-2</v>
      </c>
      <c r="I286" s="91">
        <v>7.2881757980000073E-2</v>
      </c>
      <c r="J286" s="91">
        <v>8.9755087519999943E-2</v>
      </c>
      <c r="K286" s="91">
        <v>7.9696572040000024E-2</v>
      </c>
      <c r="L286" s="187">
        <v>0.13787425134240094</v>
      </c>
      <c r="M286" s="84">
        <v>0.14586968145925927</v>
      </c>
      <c r="N286" s="91">
        <v>0.17703739519999995</v>
      </c>
      <c r="O286" s="87">
        <v>0.17082903474000011</v>
      </c>
      <c r="P286" s="84">
        <v>0.21908221480000001</v>
      </c>
      <c r="Q286" s="90">
        <v>0.18252358000000002</v>
      </c>
      <c r="R286" s="90">
        <v>0.19854331999999997</v>
      </c>
      <c r="S286" s="90">
        <v>0.18994591999999999</v>
      </c>
      <c r="T286" s="90">
        <v>0.21654393999999999</v>
      </c>
      <c r="U286" s="90">
        <v>0.19055988000000013</v>
      </c>
      <c r="V286" s="90">
        <v>0.2082773200000001</v>
      </c>
      <c r="W286" s="90">
        <v>0.23008931500000007</v>
      </c>
      <c r="X286" s="90">
        <v>0.19265866400000009</v>
      </c>
      <c r="Y286" s="90">
        <v>0.15736423199999994</v>
      </c>
      <c r="Z286" s="87">
        <v>9.3891029859999975E-2</v>
      </c>
      <c r="AA286" s="84">
        <v>0.21650109970000009</v>
      </c>
      <c r="AB286" s="91">
        <v>7.1525963500000067E-2</v>
      </c>
      <c r="AC286" s="91">
        <v>7.8639072081632788E-2</v>
      </c>
      <c r="AD286" s="91">
        <v>0.21486407255999995</v>
      </c>
      <c r="AE286" s="91">
        <v>0.10942960464000007</v>
      </c>
      <c r="AF286" s="94">
        <v>0.15773543779999999</v>
      </c>
      <c r="AG286" s="84">
        <v>0.24057205150000005</v>
      </c>
      <c r="AH286" s="91">
        <v>0.16019109010000032</v>
      </c>
      <c r="AI286" s="91">
        <v>5.9495317699999939E-2</v>
      </c>
      <c r="AJ286" s="91">
        <v>0.14031761450000002</v>
      </c>
      <c r="AK286" s="91">
        <v>0.21954471730000003</v>
      </c>
      <c r="AL286" s="87">
        <v>0.23775539830000003</v>
      </c>
      <c r="AM286" s="84">
        <v>5.4320590686274484E-2</v>
      </c>
      <c r="AN286" s="91">
        <v>7.5254770627118717E-2</v>
      </c>
      <c r="AO286" s="91">
        <v>5.2813436013333437E-2</v>
      </c>
      <c r="AP286" s="87">
        <v>7.4718452800000001E-2</v>
      </c>
      <c r="AQ286" s="84">
        <v>0.10806426579999995</v>
      </c>
      <c r="AR286" s="91">
        <v>9.5971172709090835E-2</v>
      </c>
      <c r="AS286" s="91">
        <v>8.6494346480000095E-2</v>
      </c>
      <c r="AT286" s="87">
        <v>9.4569549618705118E-2</v>
      </c>
      <c r="AU286" s="145">
        <v>0.10885929999999999</v>
      </c>
    </row>
    <row r="287" spans="1:47" s="95" customFormat="1" ht="11.25">
      <c r="A287" s="7">
        <v>39933</v>
      </c>
      <c r="B287" s="84"/>
      <c r="C287" s="87">
        <v>0.16440663420000012</v>
      </c>
      <c r="D287" s="84">
        <v>0.29792707844444433</v>
      </c>
      <c r="E287" s="91">
        <v>0.3453745051999999</v>
      </c>
      <c r="F287" s="91">
        <v>0.30796000379999988</v>
      </c>
      <c r="G287" s="91">
        <v>9.7569664727999994E-2</v>
      </c>
      <c r="H287" s="91">
        <v>0.12133871032000032</v>
      </c>
      <c r="I287" s="91">
        <v>0.14960173902200014</v>
      </c>
      <c r="J287" s="91">
        <v>8.2434208400000042E-2</v>
      </c>
      <c r="K287" s="91">
        <v>0.11435884172799993</v>
      </c>
      <c r="L287" s="187">
        <v>0.32262559658143508</v>
      </c>
      <c r="M287" s="84">
        <v>0.20932803993382354</v>
      </c>
      <c r="N287" s="91">
        <v>0.28151508879999998</v>
      </c>
      <c r="O287" s="87">
        <v>0.22940731279999982</v>
      </c>
      <c r="P287" s="84">
        <v>0.44229337440000016</v>
      </c>
      <c r="Q287" s="90">
        <v>0.49934476000000005</v>
      </c>
      <c r="R287" s="90">
        <v>0.52085085999999992</v>
      </c>
      <c r="S287" s="90">
        <v>0.51748048000000013</v>
      </c>
      <c r="T287" s="90">
        <v>0.50975970000000026</v>
      </c>
      <c r="U287" s="90">
        <v>0.4883986600000001</v>
      </c>
      <c r="V287" s="90">
        <v>0.41413694099999998</v>
      </c>
      <c r="W287" s="90">
        <v>0.48452599500000004</v>
      </c>
      <c r="X287" s="90">
        <v>0.37454805199999996</v>
      </c>
      <c r="Y287" s="90">
        <v>0.42989206099999988</v>
      </c>
      <c r="Z287" s="87">
        <v>0.12912569263999996</v>
      </c>
      <c r="AA287" s="84">
        <v>0.35721523719999992</v>
      </c>
      <c r="AB287" s="91">
        <v>0.21770939594629635</v>
      </c>
      <c r="AC287" s="91">
        <v>0.21608625999999997</v>
      </c>
      <c r="AD287" s="91">
        <v>0.31667463079999991</v>
      </c>
      <c r="AE287" s="91">
        <v>0.20028431884000009</v>
      </c>
      <c r="AF287" s="94">
        <v>0.45429964630199993</v>
      </c>
      <c r="AG287" s="84">
        <v>0.32693922500000006</v>
      </c>
      <c r="AH287" s="91">
        <v>0.3429525484</v>
      </c>
      <c r="AI287" s="91">
        <v>0.22246626392799995</v>
      </c>
      <c r="AJ287" s="91">
        <v>0.23491324112799972</v>
      </c>
      <c r="AK287" s="91">
        <v>0.34014802680000011</v>
      </c>
      <c r="AL287" s="87">
        <v>0.32345596219999995</v>
      </c>
      <c r="AM287" s="84">
        <v>1.9084538660376626E-3</v>
      </c>
      <c r="AN287" s="91">
        <v>0.11824181018644064</v>
      </c>
      <c r="AO287" s="91">
        <v>4.9951928232000009E-2</v>
      </c>
      <c r="AP287" s="87">
        <v>6.5189787807999888E-2</v>
      </c>
      <c r="AQ287" s="84">
        <v>0.24343552991999995</v>
      </c>
      <c r="AR287" s="91">
        <v>0.15974303683018864</v>
      </c>
      <c r="AS287" s="91">
        <v>6.3141173520000038E-2</v>
      </c>
      <c r="AT287" s="87">
        <v>0.15282956735323738</v>
      </c>
      <c r="AU287" s="145">
        <v>0.23186339999999994</v>
      </c>
    </row>
    <row r="288" spans="1:47" s="95" customFormat="1" ht="11.25">
      <c r="A288" s="7">
        <v>39962</v>
      </c>
      <c r="B288" s="84"/>
      <c r="C288" s="87">
        <v>4.7890187399999951E-2</v>
      </c>
      <c r="D288" s="84">
        <v>9.0597762375555613E-2</v>
      </c>
      <c r="E288" s="91">
        <v>9.8293777939999938E-2</v>
      </c>
      <c r="F288" s="91">
        <v>9.8283914540000072E-2</v>
      </c>
      <c r="G288" s="91">
        <v>3.3749647839999897E-2</v>
      </c>
      <c r="H288" s="91">
        <v>3.9651588019999906E-2</v>
      </c>
      <c r="I288" s="91">
        <v>1.2116843480000083E-2</v>
      </c>
      <c r="J288" s="91">
        <v>4.7752409439999921E-2</v>
      </c>
      <c r="K288" s="91">
        <v>3.2855053760000086E-2</v>
      </c>
      <c r="L288" s="187">
        <v>4.9599999043999699E-2</v>
      </c>
      <c r="M288" s="84">
        <v>7.3140235867647174E-2</v>
      </c>
      <c r="N288" s="91">
        <v>0.11096771297999997</v>
      </c>
      <c r="O288" s="87">
        <v>0.11979321446000002</v>
      </c>
      <c r="P288" s="84">
        <v>0.20917087023529413</v>
      </c>
      <c r="Q288" s="90">
        <v>0.16786419999999991</v>
      </c>
      <c r="R288" s="90">
        <v>0.21055505999999991</v>
      </c>
      <c r="S288" s="90">
        <v>0.19191085999999991</v>
      </c>
      <c r="T288" s="90">
        <v>0.20828894000000009</v>
      </c>
      <c r="U288" s="90">
        <v>0.24623141999999998</v>
      </c>
      <c r="V288" s="90">
        <v>7.7790440000000016E-2</v>
      </c>
      <c r="W288" s="90">
        <v>0.21080916100000002</v>
      </c>
      <c r="X288" s="90">
        <v>0.11804991200000003</v>
      </c>
      <c r="Y288" s="90">
        <v>0.2173713610000001</v>
      </c>
      <c r="Z288" s="87">
        <v>1.8272434660000059E-2</v>
      </c>
      <c r="AA288" s="84">
        <v>0.11149604773999999</v>
      </c>
      <c r="AB288" s="91">
        <v>8.2608787637931114E-2</v>
      </c>
      <c r="AC288" s="91">
        <v>6.1658101945454513E-2</v>
      </c>
      <c r="AD288" s="91">
        <v>0.12770838200000001</v>
      </c>
      <c r="AE288" s="91">
        <v>7.0227715119999923E-2</v>
      </c>
      <c r="AF288" s="94">
        <v>0.10137093230000005</v>
      </c>
      <c r="AG288" s="84">
        <v>6.3888671139999964E-2</v>
      </c>
      <c r="AH288" s="91">
        <v>5.7838837300000057E-2</v>
      </c>
      <c r="AI288" s="91">
        <v>7.1713895840000097E-2</v>
      </c>
      <c r="AJ288" s="91">
        <v>9.6582429139999926E-2</v>
      </c>
      <c r="AK288" s="91">
        <v>3.9759859939999975E-2</v>
      </c>
      <c r="AL288" s="87">
        <v>5.1436492739999951E-2</v>
      </c>
      <c r="AM288" s="84">
        <v>2.6251774056603727E-2</v>
      </c>
      <c r="AN288" s="91">
        <v>1.6866207706896619E-2</v>
      </c>
      <c r="AO288" s="91">
        <v>3.9636110822784731E-2</v>
      </c>
      <c r="AP288" s="87">
        <v>4.3730174060000016E-2</v>
      </c>
      <c r="AQ288" s="84">
        <v>-8.7812232419999248E-3</v>
      </c>
      <c r="AR288" s="91">
        <v>6.3083301750000098E-2</v>
      </c>
      <c r="AS288" s="91">
        <v>5.0865929600000026E-2</v>
      </c>
      <c r="AT288" s="87">
        <v>5.0833124221428605E-2</v>
      </c>
      <c r="AU288" s="145">
        <v>9.5907100000000023E-2</v>
      </c>
    </row>
    <row r="289" spans="1:47" s="95" customFormat="1" ht="11.25">
      <c r="A289" s="7">
        <v>39994</v>
      </c>
      <c r="B289" s="84"/>
      <c r="C289" s="87">
        <v>-4.0171713200000125E-3</v>
      </c>
      <c r="D289" s="84">
        <v>-2.7447426347825932E-2</v>
      </c>
      <c r="E289" s="91">
        <v>-1.8786535127999993E-2</v>
      </c>
      <c r="F289" s="91">
        <v>-2.5736659879999957E-2</v>
      </c>
      <c r="G289" s="91">
        <v>1.2468321280000083E-2</v>
      </c>
      <c r="H289" s="91">
        <v>5.8347167399999122E-3</v>
      </c>
      <c r="I289" s="91">
        <v>6.3189455399998984E-3</v>
      </c>
      <c r="J289" s="91">
        <v>-2.4587999400000005E-2</v>
      </c>
      <c r="K289" s="91">
        <v>8.7536479799998901E-3</v>
      </c>
      <c r="L289" s="187">
        <v>-1.9275017017271523E-2</v>
      </c>
      <c r="M289" s="84">
        <v>8.6242584565217051E-3</v>
      </c>
      <c r="N289" s="91">
        <v>-3.5306094419999989E-2</v>
      </c>
      <c r="O289" s="87">
        <v>-1.2411801279999968E-2</v>
      </c>
      <c r="P289" s="84">
        <v>-2.9566058300000031E-2</v>
      </c>
      <c r="Q289" s="90">
        <v>2.5014560000000019E-2</v>
      </c>
      <c r="R289" s="90">
        <v>-2.8716920000000035E-2</v>
      </c>
      <c r="S289" s="90">
        <v>6.8384999999999696E-3</v>
      </c>
      <c r="T289" s="90">
        <v>-1.1370320000000045E-2</v>
      </c>
      <c r="U289" s="90">
        <v>-1.8003800000000014E-2</v>
      </c>
      <c r="V289" s="90">
        <v>4.8006760000000037E-2</v>
      </c>
      <c r="W289" s="90">
        <v>-2.1530652000000039E-2</v>
      </c>
      <c r="X289" s="90">
        <v>2.2541686999999921E-2</v>
      </c>
      <c r="Y289" s="90">
        <v>-6.0954066999999945E-2</v>
      </c>
      <c r="Z289" s="87">
        <v>2.4596270368000051E-2</v>
      </c>
      <c r="AA289" s="84">
        <v>-2.3748358907999978E-2</v>
      </c>
      <c r="AB289" s="91">
        <v>-3.2262809832000028E-2</v>
      </c>
      <c r="AC289" s="91">
        <v>-1.8441928796610219E-2</v>
      </c>
      <c r="AD289" s="91">
        <v>-2.860638924000003E-2</v>
      </c>
      <c r="AE289" s="91">
        <v>1.1288197639999886E-2</v>
      </c>
      <c r="AF289" s="94">
        <v>-3.2447537280000049E-2</v>
      </c>
      <c r="AG289" s="84">
        <v>-2.4186426827999985E-2</v>
      </c>
      <c r="AH289" s="91">
        <v>-1.5020961708000047E-2</v>
      </c>
      <c r="AI289" s="91">
        <v>-2.5277202539999988E-2</v>
      </c>
      <c r="AJ289" s="91">
        <v>-1.439549334000001E-2</v>
      </c>
      <c r="AK289" s="91">
        <v>-8.4971798280000232E-3</v>
      </c>
      <c r="AL289" s="87">
        <v>-1.4554019228000037E-2</v>
      </c>
      <c r="AM289" s="84">
        <v>3.2913605200000084E-2</v>
      </c>
      <c r="AN289" s="91">
        <v>1.1961662101694914E-2</v>
      </c>
      <c r="AO289" s="91">
        <v>2.3300665243999985E-2</v>
      </c>
      <c r="AP289" s="87">
        <v>-8.301144000000038E-3</v>
      </c>
      <c r="AQ289" s="84">
        <v>1.0768137399999933E-2</v>
      </c>
      <c r="AR289" s="91">
        <v>-5.7262485438595023E-3</v>
      </c>
      <c r="AS289" s="91">
        <v>8.9341178599999793E-3</v>
      </c>
      <c r="AT289" s="87">
        <v>-8.7710468757142834E-3</v>
      </c>
      <c r="AU289" s="145">
        <v>-2.2924900000000137E-2</v>
      </c>
    </row>
    <row r="290" spans="1:47" s="95" customFormat="1" ht="11.25">
      <c r="A290" s="7">
        <v>40025</v>
      </c>
      <c r="B290" s="84"/>
      <c r="C290" s="87">
        <v>9.9713063580000094E-2</v>
      </c>
      <c r="D290" s="84">
        <v>0.15948770755869557</v>
      </c>
      <c r="E290" s="91">
        <v>0.14524341134000029</v>
      </c>
      <c r="F290" s="91">
        <v>0.1461594505599999</v>
      </c>
      <c r="G290" s="91">
        <v>7.6146605319999949E-2</v>
      </c>
      <c r="H290" s="91">
        <v>0.10341967045999989</v>
      </c>
      <c r="I290" s="91">
        <v>8.0311850079999969E-2</v>
      </c>
      <c r="J290" s="91">
        <v>8.6471331719999878E-2</v>
      </c>
      <c r="K290" s="91">
        <v>0.10585489844000007</v>
      </c>
      <c r="L290" s="187">
        <v>0.15249003154475504</v>
      </c>
      <c r="M290" s="84">
        <v>7.7058471812949669E-2</v>
      </c>
      <c r="N290" s="91">
        <v>0.13956483462000002</v>
      </c>
      <c r="O290" s="87">
        <v>8.8490655360000003E-2</v>
      </c>
      <c r="P290" s="84">
        <v>0.1532610269400001</v>
      </c>
      <c r="Q290" s="90">
        <v>7.7954639999999964E-2</v>
      </c>
      <c r="R290" s="90">
        <v>0.10598372</v>
      </c>
      <c r="S290" s="90">
        <v>0.11549150000000008</v>
      </c>
      <c r="T290" s="90">
        <v>0.10889140000000008</v>
      </c>
      <c r="U290" s="90">
        <v>0.16098210000000002</v>
      </c>
      <c r="V290" s="90">
        <v>5.8273519999999968E-2</v>
      </c>
      <c r="W290" s="90">
        <v>0.13475392500000005</v>
      </c>
      <c r="X290" s="90">
        <v>0.13328554400000003</v>
      </c>
      <c r="Y290" s="90">
        <v>0.10102836900000001</v>
      </c>
      <c r="Z290" s="87">
        <v>8.9896986739999907E-2</v>
      </c>
      <c r="AA290" s="84">
        <v>0.14348614715999997</v>
      </c>
      <c r="AB290" s="91">
        <v>8.7680229779999896E-2</v>
      </c>
      <c r="AC290" s="91">
        <v>9.0809352483333328E-2</v>
      </c>
      <c r="AD290" s="91">
        <v>0.1310342703259999</v>
      </c>
      <c r="AE290" s="91">
        <v>0.11138808457999994</v>
      </c>
      <c r="AF290" s="94">
        <v>0.14901318901999994</v>
      </c>
      <c r="AG290" s="84">
        <v>0.16309322116000002</v>
      </c>
      <c r="AH290" s="91">
        <v>0.12946763876</v>
      </c>
      <c r="AI290" s="91">
        <v>0.11399082618</v>
      </c>
      <c r="AJ290" s="91">
        <v>0.10617172677399989</v>
      </c>
      <c r="AK290" s="91">
        <v>0.14237307375999997</v>
      </c>
      <c r="AL290" s="87">
        <v>0.14415678655999997</v>
      </c>
      <c r="AM290" s="84">
        <v>5.3838162470588147E-2</v>
      </c>
      <c r="AN290" s="91">
        <v>6.6207787965517184E-2</v>
      </c>
      <c r="AO290" s="91">
        <v>4.8695165835443088E-2</v>
      </c>
      <c r="AP290" s="87">
        <v>5.9039699479999985E-2</v>
      </c>
      <c r="AQ290" s="84">
        <v>9.2668999680000086E-2</v>
      </c>
      <c r="AR290" s="91">
        <v>7.4956124131147606E-2</v>
      </c>
      <c r="AS290" s="91">
        <v>6.5065536674000057E-2</v>
      </c>
      <c r="AT290" s="87">
        <v>8.5241293497142934E-2</v>
      </c>
      <c r="AU290" s="145">
        <v>9.5411200000000029E-2</v>
      </c>
    </row>
    <row r="291" spans="1:47" s="95" customFormat="1" ht="11.25">
      <c r="A291" s="7">
        <v>40056</v>
      </c>
      <c r="B291" s="84"/>
      <c r="C291" s="87">
        <v>4.8707805480000088E-2</v>
      </c>
      <c r="D291" s="84">
        <v>8.8555725607843083E-2</v>
      </c>
      <c r="E291" s="91">
        <v>0.19091114192000003</v>
      </c>
      <c r="F291" s="91">
        <v>0.14164349611999993</v>
      </c>
      <c r="G291" s="91">
        <v>1.3462122658823628E-2</v>
      </c>
      <c r="H291" s="91">
        <v>1.8759842479999955E-2</v>
      </c>
      <c r="I291" s="91">
        <v>1.5966441700000056E-2</v>
      </c>
      <c r="J291" s="91">
        <v>9.340960619999894E-3</v>
      </c>
      <c r="K291" s="91">
        <v>2.3481539640000104E-2</v>
      </c>
      <c r="L291" s="187">
        <v>9.2294400843178304E-2</v>
      </c>
      <c r="M291" s="84">
        <v>7.0136512706383103E-2</v>
      </c>
      <c r="N291" s="91">
        <v>0.19984996083999995</v>
      </c>
      <c r="O291" s="87">
        <v>0.10262500833999999</v>
      </c>
      <c r="P291" s="84">
        <v>0.21391858379999995</v>
      </c>
      <c r="Q291" s="90">
        <v>0.15196871999999995</v>
      </c>
      <c r="R291" s="90">
        <v>0.16205906000000003</v>
      </c>
      <c r="S291" s="90">
        <v>0.15375165999999996</v>
      </c>
      <c r="T291" s="90">
        <v>0.18627674000000005</v>
      </c>
      <c r="U291" s="90">
        <v>0.20312562000000001</v>
      </c>
      <c r="V291" s="90">
        <v>0.13797290000000006</v>
      </c>
      <c r="W291" s="90">
        <v>0.19945679499999991</v>
      </c>
      <c r="X291" s="90">
        <v>0.14704709300000007</v>
      </c>
      <c r="Y291" s="90">
        <v>0.10350249099999997</v>
      </c>
      <c r="Z291" s="87">
        <v>2.1726806635999907E-2</v>
      </c>
      <c r="AA291" s="84">
        <v>0.16485669495999988</v>
      </c>
      <c r="AB291" s="91">
        <v>7.1328416899999914E-2</v>
      </c>
      <c r="AC291" s="91">
        <v>5.9832404803278783E-2</v>
      </c>
      <c r="AD291" s="91">
        <v>0.13760574077199994</v>
      </c>
      <c r="AE291" s="91">
        <v>4.3458969883999998E-2</v>
      </c>
      <c r="AF291" s="94">
        <v>0.11115197818000011</v>
      </c>
      <c r="AG291" s="84">
        <v>0.15989371985999989</v>
      </c>
      <c r="AH291" s="91">
        <v>0.14626069837999989</v>
      </c>
      <c r="AI291" s="91">
        <v>4.0358829512000094E-2</v>
      </c>
      <c r="AJ291" s="91">
        <v>5.9201194884000108E-2</v>
      </c>
      <c r="AK291" s="91">
        <v>0.13941790426000011</v>
      </c>
      <c r="AL291" s="87">
        <v>0.16663296385999993</v>
      </c>
      <c r="AM291" s="84">
        <v>1.2830081061999898E-2</v>
      </c>
      <c r="AN291" s="91">
        <v>2.8022074666037788E-2</v>
      </c>
      <c r="AO291" s="91">
        <v>1.9780561215789527E-2</v>
      </c>
      <c r="AP291" s="87">
        <v>9.2565778700000045E-3</v>
      </c>
      <c r="AQ291" s="84">
        <v>5.6787282411999929E-2</v>
      </c>
      <c r="AR291" s="91">
        <v>2.2045341314814726E-2</v>
      </c>
      <c r="AS291" s="91">
        <v>2.8421419400000092E-2</v>
      </c>
      <c r="AT291" s="87">
        <v>6.9904472536170159E-2</v>
      </c>
      <c r="AU291" s="145">
        <v>0.11171039999999999</v>
      </c>
    </row>
    <row r="292" spans="1:47" s="95" customFormat="1" ht="11.25">
      <c r="A292" s="7">
        <v>40086</v>
      </c>
      <c r="B292" s="84"/>
      <c r="C292" s="87">
        <v>4.9793277800000091E-2</v>
      </c>
      <c r="D292" s="84">
        <v>7.3237605045282983E-2</v>
      </c>
      <c r="E292" s="91">
        <v>7.8575837260000059E-2</v>
      </c>
      <c r="F292" s="91">
        <v>7.0503845900000028E-2</v>
      </c>
      <c r="G292" s="91">
        <v>5.2821474839999993E-2</v>
      </c>
      <c r="H292" s="91">
        <v>7.9151322760000031E-2</v>
      </c>
      <c r="I292" s="91">
        <v>6.5761891798000072E-2</v>
      </c>
      <c r="J292" s="91">
        <v>5.4188380720000096E-2</v>
      </c>
      <c r="K292" s="91">
        <v>8.8820837220000115E-2</v>
      </c>
      <c r="L292" s="187">
        <v>9.3656977095255112E-2</v>
      </c>
      <c r="M292" s="84">
        <v>7.1021319223571355E-2</v>
      </c>
      <c r="N292" s="91">
        <v>5.1972464399999918E-2</v>
      </c>
      <c r="O292" s="87">
        <v>5.0000310971999973E-2</v>
      </c>
      <c r="P292" s="84">
        <v>9.1404085440000005E-2</v>
      </c>
      <c r="Q292" s="90">
        <v>4.3166580000000065E-2</v>
      </c>
      <c r="R292" s="90">
        <v>4.0443559999999934E-2</v>
      </c>
      <c r="S292" s="90">
        <v>5.972906E-2</v>
      </c>
      <c r="T292" s="90">
        <v>0.11127262000000004</v>
      </c>
      <c r="U292" s="90">
        <v>5.8642700000000048E-2</v>
      </c>
      <c r="V292" s="90">
        <v>9.0757100000000035E-2</v>
      </c>
      <c r="W292" s="90">
        <v>0.10786850700000006</v>
      </c>
      <c r="X292" s="90">
        <v>7.930277199999991E-2</v>
      </c>
      <c r="Y292" s="90">
        <v>9.1979253000000094E-2</v>
      </c>
      <c r="Z292" s="87">
        <v>3.4860940800000018E-2</v>
      </c>
      <c r="AA292" s="84">
        <v>8.3280320120000084E-2</v>
      </c>
      <c r="AB292" s="91">
        <v>6.391087342857138E-2</v>
      </c>
      <c r="AC292" s="91">
        <v>7.1741213999999998E-2</v>
      </c>
      <c r="AD292" s="91">
        <v>6.7022566180000132E-2</v>
      </c>
      <c r="AE292" s="91">
        <v>4.2093781920000017E-2</v>
      </c>
      <c r="AF292" s="94">
        <v>0.11410183415999997</v>
      </c>
      <c r="AG292" s="84">
        <v>8.171319486000006E-2</v>
      </c>
      <c r="AH292" s="91">
        <v>8.3596422240000079E-2</v>
      </c>
      <c r="AI292" s="91">
        <v>4.9270205026000102E-2</v>
      </c>
      <c r="AJ292" s="91">
        <v>5.9119779500000025E-2</v>
      </c>
      <c r="AK292" s="91">
        <v>8.6935747380000095E-2</v>
      </c>
      <c r="AL292" s="87">
        <v>8.3980257519999935E-2</v>
      </c>
      <c r="AM292" s="84">
        <v>2.460563207407418E-2</v>
      </c>
      <c r="AN292" s="91">
        <v>3.1684217537254922E-2</v>
      </c>
      <c r="AO292" s="91">
        <v>2.4843480481081093E-2</v>
      </c>
      <c r="AP292" s="87">
        <v>5.8248884740000006E-2</v>
      </c>
      <c r="AQ292" s="84">
        <v>4.3331086105999894E-2</v>
      </c>
      <c r="AR292" s="91">
        <v>7.2842220224137888E-2</v>
      </c>
      <c r="AS292" s="91">
        <v>2.1902432619999912E-2</v>
      </c>
      <c r="AT292" s="87">
        <v>3.1070082139333266E-2</v>
      </c>
      <c r="AU292" s="145">
        <v>2.8163799999999961E-2</v>
      </c>
    </row>
    <row r="293" spans="1:47" s="95" customFormat="1" ht="11.25">
      <c r="A293" s="7">
        <v>40116</v>
      </c>
      <c r="B293" s="84"/>
      <c r="C293" s="87">
        <v>-2.652610478000017E-2</v>
      </c>
      <c r="D293" s="84">
        <v>-4.5213268535714279E-2</v>
      </c>
      <c r="E293" s="91">
        <v>-9.7441851060000029E-2</v>
      </c>
      <c r="F293" s="91">
        <v>-0.12455421207999995</v>
      </c>
      <c r="G293" s="91">
        <v>-2.3452155159999988E-2</v>
      </c>
      <c r="H293" s="91">
        <v>-4.1001333760000147E-2</v>
      </c>
      <c r="I293" s="91">
        <v>-2.3972744920000011E-2</v>
      </c>
      <c r="J293" s="91">
        <v>-1.9279739539999952E-2</v>
      </c>
      <c r="K293" s="91">
        <v>-4.825872695400002E-2</v>
      </c>
      <c r="L293" s="187">
        <v>-6.6572542306853499E-2</v>
      </c>
      <c r="M293" s="84">
        <v>-5.928155266357138E-2</v>
      </c>
      <c r="N293" s="91">
        <v>-0.10124139866000004</v>
      </c>
      <c r="O293" s="87">
        <v>-8.1950071480000108E-2</v>
      </c>
      <c r="P293" s="84">
        <v>-9.6446695080000033E-2</v>
      </c>
      <c r="Q293" s="90">
        <v>-2.8887059999999964E-2</v>
      </c>
      <c r="R293" s="90">
        <v>-1.9328739999999955E-2</v>
      </c>
      <c r="S293" s="90">
        <v>-1.8892660000000006E-2</v>
      </c>
      <c r="T293" s="90">
        <v>-7.915711999999997E-2</v>
      </c>
      <c r="U293" s="90">
        <v>-4.3459739999999969E-2</v>
      </c>
      <c r="V293" s="90">
        <v>-2.7073279999999866E-2</v>
      </c>
      <c r="W293" s="90">
        <v>-9.8899190000000137E-2</v>
      </c>
      <c r="X293" s="90">
        <v>-3.6894352999999991E-2</v>
      </c>
      <c r="Y293" s="90">
        <v>-7.540234899999998E-2</v>
      </c>
      <c r="Z293" s="87">
        <v>-1.9326742727999946E-2</v>
      </c>
      <c r="AA293" s="84">
        <v>-8.0022580720000014E-2</v>
      </c>
      <c r="AB293" s="91">
        <v>-2.7468455099999955E-2</v>
      </c>
      <c r="AC293" s="91">
        <v>-4.6226089418181848E-2</v>
      </c>
      <c r="AD293" s="91">
        <v>-7.072035612000005E-2</v>
      </c>
      <c r="AE293" s="91">
        <v>-2.6083966189999974E-2</v>
      </c>
      <c r="AF293" s="94">
        <v>-4.5188404280000039E-2</v>
      </c>
      <c r="AG293" s="84">
        <v>-8.8563168039999862E-2</v>
      </c>
      <c r="AH293" s="91">
        <v>-0.10289066071999997</v>
      </c>
      <c r="AI293" s="91">
        <v>-2.0652923770000053E-2</v>
      </c>
      <c r="AJ293" s="91">
        <v>-2.9500556550000057E-2</v>
      </c>
      <c r="AK293" s="91">
        <v>-7.8204241640000061E-2</v>
      </c>
      <c r="AL293" s="87">
        <v>-7.8366200720000001E-2</v>
      </c>
      <c r="AM293" s="84">
        <v>-9.8238373420000968E-3</v>
      </c>
      <c r="AN293" s="91">
        <v>-9.80949029433964E-3</v>
      </c>
      <c r="AO293" s="91">
        <v>-9.3571511028168741E-3</v>
      </c>
      <c r="AP293" s="87">
        <v>-1.5512314820000039E-2</v>
      </c>
      <c r="AQ293" s="84">
        <v>-3.3341411380000019E-2</v>
      </c>
      <c r="AR293" s="91">
        <v>-4.2485858129032272E-2</v>
      </c>
      <c r="AS293" s="91">
        <v>-1.3954363759999922E-2</v>
      </c>
      <c r="AT293" s="87">
        <v>-4.0104456127737276E-2</v>
      </c>
      <c r="AU293" s="145">
        <v>-4.2729000000000017E-2</v>
      </c>
    </row>
    <row r="294" spans="1:47" s="95" customFormat="1" ht="11.25">
      <c r="A294" s="7">
        <v>40147</v>
      </c>
      <c r="B294" s="84"/>
      <c r="C294" s="87">
        <v>5.3659603360000085E-2</v>
      </c>
      <c r="D294" s="84">
        <v>5.3158542500000072E-2</v>
      </c>
      <c r="E294" s="91">
        <v>5.6582832859999987E-2</v>
      </c>
      <c r="F294" s="91">
        <v>7.2283308879999897E-2</v>
      </c>
      <c r="G294" s="91">
        <v>5.2848078033999935E-2</v>
      </c>
      <c r="H294" s="91">
        <v>5.9933716520000013E-2</v>
      </c>
      <c r="I294" s="91">
        <v>4.5907123759999946E-2</v>
      </c>
      <c r="J294" s="91">
        <v>4.9217467877999965E-2</v>
      </c>
      <c r="K294" s="91">
        <v>6.8327854020000078E-2</v>
      </c>
      <c r="L294" s="187">
        <v>3.9307181137363978E-2</v>
      </c>
      <c r="M294" s="84">
        <v>4.7553788849999945E-2</v>
      </c>
      <c r="N294" s="91">
        <v>4.4863413859999923E-2</v>
      </c>
      <c r="O294" s="87">
        <v>6.2842837040000044E-2</v>
      </c>
      <c r="P294" s="84">
        <v>4.1983697132000009E-2</v>
      </c>
      <c r="Q294" s="90">
        <v>4.4830154238000075E-2</v>
      </c>
      <c r="R294" s="90">
        <v>3.2892596493999893E-2</v>
      </c>
      <c r="S294" s="90">
        <v>2.497674149199991E-2</v>
      </c>
      <c r="T294" s="90">
        <v>5.3222051272000082E-2</v>
      </c>
      <c r="U294" s="90">
        <v>4.2992958814000115E-2</v>
      </c>
      <c r="V294" s="90">
        <v>5.9183784593999977E-2</v>
      </c>
      <c r="W294" s="90">
        <v>4.9389703999999979E-2</v>
      </c>
      <c r="X294" s="90">
        <v>5.1834313000000076E-2</v>
      </c>
      <c r="Y294" s="90">
        <v>5.0662399999999996E-2</v>
      </c>
      <c r="Z294" s="87">
        <v>4.9619993219999881E-2</v>
      </c>
      <c r="AA294" s="84">
        <v>3.4347439760000098E-2</v>
      </c>
      <c r="AB294" s="91">
        <v>4.5335051899999979E-2</v>
      </c>
      <c r="AC294" s="91">
        <v>4.6650498443333355E-2</v>
      </c>
      <c r="AD294" s="91">
        <v>4.4388039920000066E-2</v>
      </c>
      <c r="AE294" s="91">
        <v>7.8679124680000045E-2</v>
      </c>
      <c r="AF294" s="94">
        <v>4.6261546471999981E-2</v>
      </c>
      <c r="AG294" s="84">
        <v>4.0044695159999977E-2</v>
      </c>
      <c r="AH294" s="91">
        <v>4.5448418679999936E-2</v>
      </c>
      <c r="AI294" s="91">
        <v>4.785896029999992E-2</v>
      </c>
      <c r="AJ294" s="91">
        <v>6.2454007531999922E-2</v>
      </c>
      <c r="AK294" s="91">
        <v>3.7150184699999977E-2</v>
      </c>
      <c r="AL294" s="87">
        <v>4.2639777740000051E-2</v>
      </c>
      <c r="AM294" s="84">
        <v>4.7422800642592522E-2</v>
      </c>
      <c r="AN294" s="91">
        <v>5.1850804679245188E-2</v>
      </c>
      <c r="AO294" s="91">
        <v>5.7069541974025917E-2</v>
      </c>
      <c r="AP294" s="87">
        <v>6.475022305999989E-2</v>
      </c>
      <c r="AQ294" s="84">
        <v>6.137851081399992E-2</v>
      </c>
      <c r="AR294" s="91">
        <v>6.4598909222222112E-2</v>
      </c>
      <c r="AS294" s="91">
        <v>5.8853056900000089E-2</v>
      </c>
      <c r="AT294" s="87">
        <v>4.4742031131386861E-2</v>
      </c>
      <c r="AU294" s="145">
        <v>5.6646999999999892E-2</v>
      </c>
    </row>
    <row r="295" spans="1:47" s="95" customFormat="1" ht="11.25">
      <c r="A295" s="7">
        <v>40178</v>
      </c>
      <c r="B295" s="84"/>
      <c r="C295" s="87">
        <v>4.9801572080000023E-2</v>
      </c>
      <c r="D295" s="84">
        <v>5.7779325305084672E-2</v>
      </c>
      <c r="E295" s="91">
        <v>6.5410236900000029E-2</v>
      </c>
      <c r="F295" s="91">
        <v>5.5693977480000045E-2</v>
      </c>
      <c r="G295" s="91">
        <v>3.6567927699999947E-2</v>
      </c>
      <c r="H295" s="91">
        <v>5.8206376600000054E-2</v>
      </c>
      <c r="I295" s="91">
        <v>4.4069619999999921E-2</v>
      </c>
      <c r="J295" s="91">
        <v>5.9254504759999937E-2</v>
      </c>
      <c r="K295" s="91">
        <v>8.2777273819999886E-2</v>
      </c>
      <c r="L295" s="187">
        <v>9.8343368739616466E-2</v>
      </c>
      <c r="M295" s="84">
        <v>6.84641884391608E-2</v>
      </c>
      <c r="N295" s="91">
        <v>2.8262469069999963E-2</v>
      </c>
      <c r="O295" s="87">
        <v>2.4246135375999955E-2</v>
      </c>
      <c r="P295" s="84">
        <v>5.195870201000008E-2</v>
      </c>
      <c r="Q295" s="90">
        <v>5.6267517615999907E-2</v>
      </c>
      <c r="R295" s="90">
        <v>4.9757599676000019E-2</v>
      </c>
      <c r="S295" s="90">
        <v>6.1209637859999999E-2</v>
      </c>
      <c r="T295" s="90">
        <v>3.277124280999999E-2</v>
      </c>
      <c r="U295" s="90">
        <v>4.1667143996078515E-2</v>
      </c>
      <c r="V295" s="90">
        <v>5.4299348795999958E-2</v>
      </c>
      <c r="W295" s="90">
        <v>2.5620913000000023E-2</v>
      </c>
      <c r="X295" s="90">
        <v>5.6783500000000098E-2</v>
      </c>
      <c r="Y295" s="90">
        <v>1.6458835999999977E-2</v>
      </c>
      <c r="Z295" s="87">
        <v>4.3037312220000068E-2</v>
      </c>
      <c r="AA295" s="84">
        <v>4.6142908336000099E-2</v>
      </c>
      <c r="AB295" s="91">
        <v>3.9911979391228147E-2</v>
      </c>
      <c r="AC295" s="91">
        <v>4.2078256155172467E-2</v>
      </c>
      <c r="AD295" s="91">
        <v>4.5317334449999969E-2</v>
      </c>
      <c r="AE295" s="91">
        <v>4.3687097380000095E-2</v>
      </c>
      <c r="AF295" s="94">
        <v>5.5127201624000088E-2</v>
      </c>
      <c r="AG295" s="84">
        <v>7.170229490000013E-2</v>
      </c>
      <c r="AH295" s="91">
        <v>0.10363259813400005</v>
      </c>
      <c r="AI295" s="91">
        <v>3.4443813039999993E-2</v>
      </c>
      <c r="AJ295" s="91">
        <v>1.0170351620000018E-2</v>
      </c>
      <c r="AK295" s="91">
        <v>9.5680377155999974E-2</v>
      </c>
      <c r="AL295" s="87">
        <v>8.4283961156000009E-2</v>
      </c>
      <c r="AM295" s="84">
        <v>2.5281582879999931E-2</v>
      </c>
      <c r="AN295" s="91">
        <v>2.881029987547179E-2</v>
      </c>
      <c r="AO295" s="91">
        <v>3.0247100309588992E-2</v>
      </c>
      <c r="AP295" s="87">
        <v>3.4651495679999922E-2</v>
      </c>
      <c r="AQ295" s="84">
        <v>7.1460262100000005E-2</v>
      </c>
      <c r="AR295" s="91">
        <v>3.7952906498113226E-2</v>
      </c>
      <c r="AS295" s="91">
        <v>3.3032406319999374E-3</v>
      </c>
      <c r="AT295" s="87">
        <v>4.9667344898550736E-2</v>
      </c>
      <c r="AU295" s="145">
        <v>3.9230199999999993E-2</v>
      </c>
    </row>
    <row r="296" spans="1:47" s="95" customFormat="1" ht="11.25">
      <c r="A296" s="7">
        <v>40207</v>
      </c>
      <c r="B296" s="84"/>
      <c r="C296" s="87">
        <v>-3.5929822419999979E-2</v>
      </c>
      <c r="D296" s="84">
        <v>-5.7587075741538429E-2</v>
      </c>
      <c r="E296" s="91">
        <v>1.4408465599999865E-3</v>
      </c>
      <c r="F296" s="91">
        <v>1.3098196819999908E-2</v>
      </c>
      <c r="G296" s="91">
        <v>-4.0389742625999925E-2</v>
      </c>
      <c r="H296" s="91">
        <v>-5.1263265740000175E-2</v>
      </c>
      <c r="I296" s="91">
        <v>-3.6978821159999953E-2</v>
      </c>
      <c r="J296" s="91">
        <v>-6.795042870000001E-2</v>
      </c>
      <c r="K296" s="91">
        <v>-7.6499783559999979E-2</v>
      </c>
      <c r="L296" s="187">
        <v>-4.7809411374533983E-2</v>
      </c>
      <c r="M296" s="84">
        <v>-4.4263179678417308E-2</v>
      </c>
      <c r="N296" s="91">
        <v>2.7730531460000041E-2</v>
      </c>
      <c r="O296" s="87">
        <v>4.3769591600000268E-3</v>
      </c>
      <c r="P296" s="84">
        <v>8.8956652400000724E-3</v>
      </c>
      <c r="Q296" s="90">
        <v>-4.7954776059998538E-3</v>
      </c>
      <c r="R296" s="90">
        <v>1.1772746074000029E-2</v>
      </c>
      <c r="S296" s="90">
        <v>9.790095794000031E-3</v>
      </c>
      <c r="T296" s="90">
        <v>3.9437207453999923E-2</v>
      </c>
      <c r="U296" s="90">
        <v>-7.3282331059998373E-3</v>
      </c>
      <c r="V296" s="90">
        <v>1.900000049400008E-2</v>
      </c>
      <c r="W296" s="90">
        <v>1.392460299999998E-2</v>
      </c>
      <c r="X296" s="90">
        <v>3.8053316000000059E-2</v>
      </c>
      <c r="Y296" s="90">
        <v>-3.7535673999999908E-2</v>
      </c>
      <c r="Z296" s="87">
        <v>-3.1903797200000028E-2</v>
      </c>
      <c r="AA296" s="84">
        <v>-1.3590402799998902E-3</v>
      </c>
      <c r="AB296" s="91">
        <v>-1.5395595169491516E-2</v>
      </c>
      <c r="AC296" s="91">
        <v>-4.8161976174074139E-2</v>
      </c>
      <c r="AD296" s="91">
        <v>6.685433079999914E-3</v>
      </c>
      <c r="AE296" s="91">
        <v>-4.9140486500000025E-2</v>
      </c>
      <c r="AF296" s="94">
        <v>-2.883909516000005E-2</v>
      </c>
      <c r="AG296" s="84">
        <v>-2.0543997260000002E-2</v>
      </c>
      <c r="AH296" s="91">
        <v>-2.6284186940000009E-2</v>
      </c>
      <c r="AI296" s="91">
        <v>-3.6219737879999991E-2</v>
      </c>
      <c r="AJ296" s="91">
        <v>-2.5349196099999971E-2</v>
      </c>
      <c r="AK296" s="91">
        <v>-4.4755244060000088E-2</v>
      </c>
      <c r="AL296" s="87">
        <v>-2.1526785860000008E-2</v>
      </c>
      <c r="AM296" s="84">
        <v>-1.6364755466000136E-2</v>
      </c>
      <c r="AN296" s="91">
        <v>-2.1414748903846204E-2</v>
      </c>
      <c r="AO296" s="91">
        <v>-2.2670875987671257E-2</v>
      </c>
      <c r="AP296" s="87">
        <v>-5.303410460000002E-2</v>
      </c>
      <c r="AQ296" s="84">
        <v>-2.9853192986000088E-2</v>
      </c>
      <c r="AR296" s="91">
        <v>-7.2653029100000044E-2</v>
      </c>
      <c r="AS296" s="91">
        <v>-3.606354486200003E-2</v>
      </c>
      <c r="AT296" s="87">
        <v>-1.0917695732116761E-2</v>
      </c>
      <c r="AU296" s="145">
        <v>-1.8338500000000035E-2</v>
      </c>
    </row>
    <row r="297" spans="1:47" s="95" customFormat="1" ht="11.25">
      <c r="A297" s="7">
        <v>40235</v>
      </c>
      <c r="B297" s="84"/>
      <c r="C297" s="87">
        <v>2.6885247180000071E-2</v>
      </c>
      <c r="D297" s="84">
        <v>5.6480450130434789E-2</v>
      </c>
      <c r="E297" s="91">
        <v>4.9416839260000067E-2</v>
      </c>
      <c r="F297" s="91">
        <v>4.5408878519999973E-2</v>
      </c>
      <c r="G297" s="91">
        <v>3.0725988639999979E-2</v>
      </c>
      <c r="H297" s="91">
        <v>4.0393411451999928E-2</v>
      </c>
      <c r="I297" s="91">
        <v>4.967204795999991E-2</v>
      </c>
      <c r="J297" s="91">
        <v>2.9797907992000106E-2</v>
      </c>
      <c r="K297" s="91">
        <v>6.6422071185999965E-2</v>
      </c>
      <c r="L297" s="187">
        <v>4.1893706321716406E-2</v>
      </c>
      <c r="M297" s="84">
        <v>4.8350814410447862E-2</v>
      </c>
      <c r="N297" s="91">
        <v>4.8849644999999997E-2</v>
      </c>
      <c r="O297" s="87">
        <v>4.1232232500000077E-2</v>
      </c>
      <c r="P297" s="84">
        <v>2.156450214313721E-2</v>
      </c>
      <c r="Q297" s="91">
        <v>2.3894515140000072E-2</v>
      </c>
      <c r="R297" s="91">
        <v>1.7565904700000079E-2</v>
      </c>
      <c r="S297" s="91">
        <v>2.8087886320000033E-2</v>
      </c>
      <c r="T297" s="91">
        <v>7.1347460319999279E-3</v>
      </c>
      <c r="U297" s="91">
        <v>1.8468098392000032E-2</v>
      </c>
      <c r="V297" s="91">
        <v>4.9566880079999986E-2</v>
      </c>
      <c r="W297" s="91">
        <v>9.8183569999998888E-3</v>
      </c>
      <c r="X297" s="91">
        <v>1.8622831999999923E-2</v>
      </c>
      <c r="Y297" s="91">
        <v>1.6261701999999989E-2</v>
      </c>
      <c r="Z297" s="87">
        <v>5.8857599019999984E-2</v>
      </c>
      <c r="AA297" s="84">
        <v>5.4018813719999947E-2</v>
      </c>
      <c r="AB297" s="91">
        <v>2.5074202542372914E-2</v>
      </c>
      <c r="AC297" s="91">
        <v>5.7761824843103549E-2</v>
      </c>
      <c r="AD297" s="91">
        <v>2.9691375512000073E-2</v>
      </c>
      <c r="AE297" s="91">
        <v>2.0180535591999949E-2</v>
      </c>
      <c r="AF297" s="94">
        <v>5.571292073199996E-2</v>
      </c>
      <c r="AG297" s="84">
        <v>5.2978613719999901E-2</v>
      </c>
      <c r="AH297" s="91">
        <v>6.0724102760000065E-2</v>
      </c>
      <c r="AI297" s="91">
        <v>2.9077055005999997E-2</v>
      </c>
      <c r="AJ297" s="91">
        <v>2.9211935705999892E-2</v>
      </c>
      <c r="AK297" s="91">
        <v>6.1064606119999976E-2</v>
      </c>
      <c r="AL297" s="87">
        <v>5.1693367719999994E-2</v>
      </c>
      <c r="AM297" s="84">
        <v>1.1569189686274406E-2</v>
      </c>
      <c r="AN297" s="91">
        <v>2.3355213320754631E-2</v>
      </c>
      <c r="AO297" s="91">
        <v>2.024738422857153E-2</v>
      </c>
      <c r="AP297" s="87">
        <v>2.8547149840000063E-2</v>
      </c>
      <c r="AQ297" s="84">
        <v>4.7019484700000058E-2</v>
      </c>
      <c r="AR297" s="91">
        <v>3.9402671725490279E-2</v>
      </c>
      <c r="AS297" s="91">
        <v>1.6159429565999917E-2</v>
      </c>
      <c r="AT297" s="87">
        <v>2.6360902760584004E-2</v>
      </c>
      <c r="AU297" s="145">
        <v>5.6892699999999907E-2</v>
      </c>
    </row>
    <row r="298" spans="1:47" s="95" customFormat="1" ht="11.25">
      <c r="A298" s="7">
        <v>40268</v>
      </c>
      <c r="B298" s="84"/>
      <c r="C298" s="87">
        <v>7.7377421040000005E-2</v>
      </c>
      <c r="D298" s="84">
        <v>0.10756386662686568</v>
      </c>
      <c r="E298" s="91">
        <v>0.10794773380000011</v>
      </c>
      <c r="F298" s="91">
        <v>0.10807554352599991</v>
      </c>
      <c r="G298" s="91">
        <v>5.9573430009999928E-2</v>
      </c>
      <c r="H298" s="91">
        <v>7.6008911686000102E-2</v>
      </c>
      <c r="I298" s="91">
        <v>7.5492802325999975E-2</v>
      </c>
      <c r="J298" s="91">
        <v>5.4281250205999942E-2</v>
      </c>
      <c r="K298" s="91">
        <v>9.9504625045999884E-2</v>
      </c>
      <c r="L298" s="187">
        <v>6.7563914787478474E-2</v>
      </c>
      <c r="M298" s="84">
        <v>8.1323220339393876E-2</v>
      </c>
      <c r="N298" s="91">
        <v>0.1113991566000001</v>
      </c>
      <c r="O298" s="87">
        <v>0.10509913660000003</v>
      </c>
      <c r="P298" s="84">
        <v>7.3160617160000108E-2</v>
      </c>
      <c r="Q298" s="91">
        <v>0.10673142506</v>
      </c>
      <c r="R298" s="91">
        <v>9.3885285460000079E-2</v>
      </c>
      <c r="S298" s="91">
        <v>9.0957186380000055E-2</v>
      </c>
      <c r="T298" s="91">
        <v>5.619579794000007E-2</v>
      </c>
      <c r="U298" s="91">
        <v>8.3509286780000025E-2</v>
      </c>
      <c r="V298" s="91">
        <v>9.7277568199999997E-2</v>
      </c>
      <c r="W298" s="91">
        <v>5.883636400000003E-2</v>
      </c>
      <c r="X298" s="91">
        <v>5.3950559000000009E-2</v>
      </c>
      <c r="Y298" s="91">
        <v>4.5975904000000067E-2</v>
      </c>
      <c r="Z298" s="87">
        <v>5.7851799959999894E-2</v>
      </c>
      <c r="AA298" s="84">
        <v>0.10052290133999997</v>
      </c>
      <c r="AB298" s="91">
        <v>6.8417460636363669E-2</v>
      </c>
      <c r="AC298" s="91">
        <v>7.4492457680882307E-2</v>
      </c>
      <c r="AD298" s="91">
        <v>0.10865882000000004</v>
      </c>
      <c r="AE298" s="91">
        <v>5.9240419770000052E-2</v>
      </c>
      <c r="AF298" s="94">
        <v>6.6791423271999939E-2</v>
      </c>
      <c r="AG298" s="84">
        <v>9.8922473200000027E-2</v>
      </c>
      <c r="AH298" s="91">
        <v>9.4862300486000084E-2</v>
      </c>
      <c r="AI298" s="91">
        <v>7.2713257730000036E-2</v>
      </c>
      <c r="AJ298" s="91">
        <v>6.7570700529999916E-2</v>
      </c>
      <c r="AK298" s="91">
        <v>0.10312225880000003</v>
      </c>
      <c r="AL298" s="87">
        <v>0.10867512219999997</v>
      </c>
      <c r="AM298" s="84">
        <v>2.6542106433962376E-2</v>
      </c>
      <c r="AN298" s="91">
        <v>4.7230093828846131E-2</v>
      </c>
      <c r="AO298" s="91">
        <v>5.1135080627999985E-2</v>
      </c>
      <c r="AP298" s="87">
        <v>5.965863676000005E-2</v>
      </c>
      <c r="AQ298" s="84">
        <v>8.1196156200000091E-2</v>
      </c>
      <c r="AR298" s="91">
        <v>7.2875721890909073E-2</v>
      </c>
      <c r="AS298" s="91">
        <v>6.1373025221999944E-2</v>
      </c>
      <c r="AT298" s="87">
        <v>6.6210990354014676E-2</v>
      </c>
      <c r="AU298" s="145">
        <v>7.147670000000006E-2</v>
      </c>
    </row>
    <row r="299" spans="1:47" s="95" customFormat="1" ht="11.25">
      <c r="A299" s="7">
        <v>40298</v>
      </c>
      <c r="B299" s="84"/>
      <c r="C299" s="87">
        <v>4.1748988381999919E-2</v>
      </c>
      <c r="D299" s="84">
        <v>2.6924118777611916E-2</v>
      </c>
      <c r="E299" s="91">
        <v>5.3797258399999937E-2</v>
      </c>
      <c r="F299" s="91">
        <v>6.6687492460000053E-2</v>
      </c>
      <c r="G299" s="91">
        <v>3.307068872200003E-2</v>
      </c>
      <c r="H299" s="91">
        <v>2.2601075419999894E-2</v>
      </c>
      <c r="I299" s="91">
        <v>3.2349443980000059E-2</v>
      </c>
      <c r="J299" s="91">
        <v>2.5532125882000045E-2</v>
      </c>
      <c r="K299" s="91">
        <v>2.1389738322000085E-2</v>
      </c>
      <c r="L299" s="187">
        <v>3.4386456361630957E-2</v>
      </c>
      <c r="M299" s="84">
        <v>1.8614838540000012E-2</v>
      </c>
      <c r="N299" s="91">
        <v>5.9202195938000024E-2</v>
      </c>
      <c r="O299" s="87">
        <v>4.3130934661999909E-2</v>
      </c>
      <c r="P299" s="84">
        <v>2.6119097682000048E-2</v>
      </c>
      <c r="Q299" s="91">
        <v>3.8274738182000112E-2</v>
      </c>
      <c r="R299" s="91">
        <v>2.5185412801999929E-2</v>
      </c>
      <c r="S299" s="91">
        <v>2.5525745781999953E-2</v>
      </c>
      <c r="T299" s="91">
        <v>1.2032027926E-2</v>
      </c>
      <c r="U299" s="91">
        <v>1.1404178462000036E-2</v>
      </c>
      <c r="V299" s="91">
        <v>2.3305426702000087E-2</v>
      </c>
      <c r="W299" s="91">
        <v>1.9011866000000044E-2</v>
      </c>
      <c r="X299" s="91">
        <v>-7.0771029999998625E-3</v>
      </c>
      <c r="Y299" s="91">
        <v>2.872348399999991E-2</v>
      </c>
      <c r="Z299" s="87">
        <v>4.5062294550000104E-2</v>
      </c>
      <c r="AA299" s="84">
        <v>3.7474094877999908E-2</v>
      </c>
      <c r="AB299" s="91">
        <v>4.8425891521999942E-2</v>
      </c>
      <c r="AC299" s="91">
        <v>1.5755978106060553E-2</v>
      </c>
      <c r="AD299" s="91">
        <v>3.8167737882000008E-2</v>
      </c>
      <c r="AE299" s="91">
        <v>3.07811948000003E-3</v>
      </c>
      <c r="AF299" s="94">
        <v>1.7957520219999967E-2</v>
      </c>
      <c r="AG299" s="84">
        <v>5.1657886100000106E-2</v>
      </c>
      <c r="AH299" s="91">
        <v>4.9665489222000092E-2</v>
      </c>
      <c r="AI299" s="91">
        <v>2.94891806219999E-2</v>
      </c>
      <c r="AJ299" s="91">
        <v>4.4654977940000062E-2</v>
      </c>
      <c r="AK299" s="91">
        <v>4.6533028440000068E-2</v>
      </c>
      <c r="AL299" s="87">
        <v>3.1926469480000108E-2</v>
      </c>
      <c r="AM299" s="84">
        <v>1.8303380660000812E-3</v>
      </c>
      <c r="AN299" s="91">
        <v>2.1882634990384675E-2</v>
      </c>
      <c r="AO299" s="91">
        <v>1.2631753349999997E-2</v>
      </c>
      <c r="AP299" s="87">
        <v>3.4224448745999947E-2</v>
      </c>
      <c r="AQ299" s="84">
        <v>5.1155873419999942E-2</v>
      </c>
      <c r="AR299" s="91">
        <v>1.3845905555555538E-2</v>
      </c>
      <c r="AS299" s="91">
        <v>9.7288157779999995E-3</v>
      </c>
      <c r="AT299" s="87">
        <v>3.4615386435555617E-2</v>
      </c>
      <c r="AU299" s="145">
        <v>3.1914999999999916E-2</v>
      </c>
    </row>
    <row r="300" spans="1:47" s="95" customFormat="1" ht="11.25">
      <c r="A300" s="7">
        <v>40329</v>
      </c>
      <c r="B300" s="84"/>
      <c r="C300" s="87">
        <v>-8.9341169380000141E-2</v>
      </c>
      <c r="D300" s="84">
        <v>-8.6365790859375013E-2</v>
      </c>
      <c r="E300" s="91">
        <v>-0.10036088310000002</v>
      </c>
      <c r="F300" s="91">
        <v>-8.5402783459999965E-2</v>
      </c>
      <c r="G300" s="91">
        <v>-6.8446584060000037E-2</v>
      </c>
      <c r="H300" s="91">
        <v>-7.7516342480000056E-2</v>
      </c>
      <c r="I300" s="91">
        <v>-7.6169454099999978E-2</v>
      </c>
      <c r="J300" s="91">
        <v>-7.7681899240000019E-2</v>
      </c>
      <c r="K300" s="91">
        <v>-7.1358880516000034E-2</v>
      </c>
      <c r="L300" s="187">
        <v>-9.0657121553653575E-2</v>
      </c>
      <c r="M300" s="84">
        <v>-6.4622775861068682E-2</v>
      </c>
      <c r="N300" s="91">
        <v>-9.694480459999999E-2</v>
      </c>
      <c r="O300" s="87">
        <v>-0.10133247917999999</v>
      </c>
      <c r="P300" s="84">
        <v>-7.6572110339999999E-2</v>
      </c>
      <c r="Q300" s="91">
        <v>-8.7564095179999968E-2</v>
      </c>
      <c r="R300" s="91">
        <v>-8.6781251999999975E-2</v>
      </c>
      <c r="S300" s="91">
        <v>-8.7657724882352905E-2</v>
      </c>
      <c r="T300" s="91">
        <v>-7.4815703980000037E-2</v>
      </c>
      <c r="U300" s="91">
        <v>-8.0224835140000006E-2</v>
      </c>
      <c r="V300" s="91">
        <v>-8.7440261079999915E-2</v>
      </c>
      <c r="W300" s="91">
        <v>-7.8979227699999877E-2</v>
      </c>
      <c r="X300" s="91">
        <v>-8.8878157160000026E-2</v>
      </c>
      <c r="Y300" s="91">
        <v>-6.4700855260000023E-2</v>
      </c>
      <c r="Z300" s="87">
        <v>-7.1499761476000123E-2</v>
      </c>
      <c r="AA300" s="84">
        <v>-9.5122240699999971E-2</v>
      </c>
      <c r="AB300" s="91">
        <v>-7.5514921017857173E-2</v>
      </c>
      <c r="AC300" s="91">
        <v>-5.9605610723077018E-2</v>
      </c>
      <c r="AD300" s="91">
        <v>-0.10055668179999999</v>
      </c>
      <c r="AE300" s="91">
        <v>-7.5863341839999987E-2</v>
      </c>
      <c r="AF300" s="94">
        <v>-7.0415374400000008E-2</v>
      </c>
      <c r="AG300" s="84">
        <v>-0.10011504930000004</v>
      </c>
      <c r="AH300" s="91">
        <v>-8.891332569999999E-2</v>
      </c>
      <c r="AI300" s="91">
        <v>-7.5114164980000009E-2</v>
      </c>
      <c r="AJ300" s="91">
        <v>-7.3879398159999998E-2</v>
      </c>
      <c r="AK300" s="91">
        <v>-9.9241512300000001E-2</v>
      </c>
      <c r="AL300" s="87">
        <v>-9.8957747900000004E-2</v>
      </c>
      <c r="AM300" s="84">
        <v>-5.5047697517307648E-2</v>
      </c>
      <c r="AN300" s="91">
        <v>-5.5181409018867922E-2</v>
      </c>
      <c r="AO300" s="91">
        <v>-5.6370557473913063E-2</v>
      </c>
      <c r="AP300" s="87">
        <v>-8.3165486715999992E-2</v>
      </c>
      <c r="AQ300" s="84">
        <v>-8.3656856960784287E-2</v>
      </c>
      <c r="AR300" s="91">
        <v>-8.9650335653846169E-2</v>
      </c>
      <c r="AS300" s="91">
        <v>-8.3753026779999962E-2</v>
      </c>
      <c r="AT300" s="87">
        <v>-6.6755387510948894E-2</v>
      </c>
      <c r="AU300" s="145">
        <v>-8.0415600000000031E-2</v>
      </c>
    </row>
    <row r="301" spans="1:47" s="95" customFormat="1" ht="11.25">
      <c r="A301" s="7">
        <v>40359</v>
      </c>
      <c r="B301" s="84"/>
      <c r="C301" s="87">
        <v>-6.4898379393999894E-2</v>
      </c>
      <c r="D301" s="84">
        <v>-0.10002529312307695</v>
      </c>
      <c r="E301" s="91">
        <v>-0.11092765945999994</v>
      </c>
      <c r="F301" s="91">
        <v>-8.3899951859999877E-2</v>
      </c>
      <c r="G301" s="91">
        <v>-5.4142770733999868E-2</v>
      </c>
      <c r="H301" s="91">
        <v>-6.8322058845999956E-2</v>
      </c>
      <c r="I301" s="91">
        <v>-6.9784606279999939E-2</v>
      </c>
      <c r="J301" s="91">
        <v>-4.6055703066000042E-2</v>
      </c>
      <c r="K301" s="91">
        <v>-6.3184170105999971E-2</v>
      </c>
      <c r="L301" s="187">
        <v>-6.4756561604941698E-2</v>
      </c>
      <c r="M301" s="84">
        <v>-7.2858455046511672E-2</v>
      </c>
      <c r="N301" s="91">
        <v>-0.10557470300000005</v>
      </c>
      <c r="O301" s="87">
        <v>-9.0624057800000046E-2</v>
      </c>
      <c r="P301" s="84">
        <v>-5.6915170753999988E-2</v>
      </c>
      <c r="Q301" s="91">
        <v>-6.6952516370588189E-2</v>
      </c>
      <c r="R301" s="91">
        <v>-5.3390608697999942E-2</v>
      </c>
      <c r="S301" s="91">
        <v>-6.704872749800006E-2</v>
      </c>
      <c r="T301" s="91">
        <v>-5.2017561587999972E-2</v>
      </c>
      <c r="U301" s="91">
        <v>-6.1853286834693821E-2</v>
      </c>
      <c r="V301" s="91">
        <v>-6.1896305397999951E-2</v>
      </c>
      <c r="W301" s="91">
        <v>-5.1841138653999863E-2</v>
      </c>
      <c r="X301" s="91">
        <v>-6.4785393406122438E-2</v>
      </c>
      <c r="Y301" s="91">
        <v>-3.724702401399993E-2</v>
      </c>
      <c r="Z301" s="87">
        <v>-3.6479119110000013E-2</v>
      </c>
      <c r="AA301" s="84">
        <v>-7.9995068999999974E-2</v>
      </c>
      <c r="AB301" s="91">
        <v>-6.7840392513999981E-2</v>
      </c>
      <c r="AC301" s="91">
        <v>-6.7431072500000022E-2</v>
      </c>
      <c r="AD301" s="91">
        <v>-7.9120303199999964E-2</v>
      </c>
      <c r="AE301" s="91">
        <v>-3.1459781141999987E-2</v>
      </c>
      <c r="AF301" s="94">
        <v>-4.5434851139999899E-2</v>
      </c>
      <c r="AG301" s="84">
        <v>-0.10449775637999992</v>
      </c>
      <c r="AH301" s="91">
        <v>-0.12005160603999987</v>
      </c>
      <c r="AI301" s="91">
        <v>-5.3501605034000033E-2</v>
      </c>
      <c r="AJ301" s="91">
        <v>-5.6508687893999987E-2</v>
      </c>
      <c r="AK301" s="91">
        <v>-0.10992606746</v>
      </c>
      <c r="AL301" s="87">
        <v>-0.10057105985999992</v>
      </c>
      <c r="AM301" s="84">
        <v>-2.2151719998039221E-2</v>
      </c>
      <c r="AN301" s="91">
        <v>-3.1397754515686271E-2</v>
      </c>
      <c r="AO301" s="91">
        <v>-3.1925370041095857E-2</v>
      </c>
      <c r="AP301" s="87">
        <v>-6.5129107860000035E-2</v>
      </c>
      <c r="AQ301" s="84">
        <v>-7.4094505179999937E-2</v>
      </c>
      <c r="AR301" s="91">
        <v>-6.6981625923076882E-2</v>
      </c>
      <c r="AS301" s="91">
        <v>-4.724877680000017E-2</v>
      </c>
      <c r="AT301" s="87">
        <v>-6.0241215563503703E-2</v>
      </c>
      <c r="AU301" s="145">
        <v>-5.7660599999999951E-2</v>
      </c>
    </row>
    <row r="302" spans="1:47" s="95" customFormat="1" ht="11.25">
      <c r="A302" s="7">
        <v>40389</v>
      </c>
      <c r="B302" s="84"/>
      <c r="C302" s="87">
        <v>0.10266633960000004</v>
      </c>
      <c r="D302" s="84">
        <v>0.11218299292307687</v>
      </c>
      <c r="E302" s="91">
        <v>5.4829173679999954E-2</v>
      </c>
      <c r="F302" s="91">
        <v>7.2070369680000024E-2</v>
      </c>
      <c r="G302" s="91">
        <v>6.5143187450980466E-2</v>
      </c>
      <c r="H302" s="91">
        <v>7.2531375240000084E-2</v>
      </c>
      <c r="I302" s="91">
        <v>7.9470292799999953E-2</v>
      </c>
      <c r="J302" s="91">
        <v>6.3531984199999947E-2</v>
      </c>
      <c r="K302" s="91">
        <v>8.3638605820000045E-2</v>
      </c>
      <c r="L302" s="187">
        <v>5.0097356540400817E-2</v>
      </c>
      <c r="M302" s="84">
        <v>6.1273357589147315E-2</v>
      </c>
      <c r="N302" s="91">
        <v>6.8786224799999962E-2</v>
      </c>
      <c r="O302" s="87">
        <v>8.0085961800000049E-2</v>
      </c>
      <c r="P302" s="84">
        <v>6.7751171040000058E-2</v>
      </c>
      <c r="Q302" s="91">
        <v>9.6539502741999961E-2</v>
      </c>
      <c r="R302" s="91">
        <v>9.4634098394117627E-2</v>
      </c>
      <c r="S302" s="91">
        <v>0.10442560500000009</v>
      </c>
      <c r="T302" s="91">
        <v>8.4807994900000017E-2</v>
      </c>
      <c r="U302" s="91">
        <v>9.9539964399999903E-2</v>
      </c>
      <c r="V302" s="91">
        <v>0.10700199619999995</v>
      </c>
      <c r="W302" s="91">
        <v>8.0374299262000015E-2</v>
      </c>
      <c r="X302" s="91">
        <v>8.6346216819999988E-2</v>
      </c>
      <c r="Y302" s="91">
        <v>6.8296169302000109E-2</v>
      </c>
      <c r="Z302" s="87">
        <v>5.8337083499999887E-2</v>
      </c>
      <c r="AA302" s="84">
        <v>0.10501381785999997</v>
      </c>
      <c r="AB302" s="91">
        <v>6.251932598363652E-2</v>
      </c>
      <c r="AC302" s="91">
        <v>7.2857293904109666E-2</v>
      </c>
      <c r="AD302" s="91">
        <v>7.0904646860000087E-2</v>
      </c>
      <c r="AE302" s="91">
        <v>9.9605686180000097E-2</v>
      </c>
      <c r="AF302" s="94">
        <v>7.5319142699999952E-2</v>
      </c>
      <c r="AG302" s="84">
        <v>6.2069283080000037E-2</v>
      </c>
      <c r="AH302" s="91">
        <v>6.5678609399999921E-2</v>
      </c>
      <c r="AI302" s="91">
        <v>8.0445715380000005E-2</v>
      </c>
      <c r="AJ302" s="91">
        <v>8.5373244379999935E-2</v>
      </c>
      <c r="AK302" s="91">
        <v>5.4504047080000007E-2</v>
      </c>
      <c r="AL302" s="87">
        <v>6.1957067880000105E-2</v>
      </c>
      <c r="AM302" s="84">
        <v>3.8309723137254892E-2</v>
      </c>
      <c r="AN302" s="91">
        <v>5.2713840745097995E-2</v>
      </c>
      <c r="AO302" s="91">
        <v>4.0090937315714337E-2</v>
      </c>
      <c r="AP302" s="87">
        <v>7.3917780731999949E-2</v>
      </c>
      <c r="AQ302" s="84">
        <v>9.3258257920000087E-2</v>
      </c>
      <c r="AR302" s="91">
        <v>6.4884152037037124E-2</v>
      </c>
      <c r="AS302" s="91">
        <v>7.0308119621999898E-2</v>
      </c>
      <c r="AT302" s="87">
        <v>6.2282034461702107E-2</v>
      </c>
      <c r="AU302" s="145">
        <v>6.4628799999999931E-2</v>
      </c>
    </row>
    <row r="303" spans="1:47" s="95" customFormat="1" ht="11.25">
      <c r="A303" s="7">
        <v>40421</v>
      </c>
      <c r="B303" s="84"/>
      <c r="C303" s="87">
        <v>-5.7935653131999998E-2</v>
      </c>
      <c r="D303" s="84">
        <v>-7.212301167575752E-2</v>
      </c>
      <c r="E303" s="91">
        <v>-8.7801356292000032E-2</v>
      </c>
      <c r="F303" s="91">
        <v>-5.8554930204000044E-2</v>
      </c>
      <c r="G303" s="91">
        <v>-2.2266386022000151E-2</v>
      </c>
      <c r="H303" s="91">
        <v>-4.0829567228000019E-2</v>
      </c>
      <c r="I303" s="91">
        <v>-5.1222486639999953E-2</v>
      </c>
      <c r="J303" s="91">
        <v>-2.2436001564000052E-2</v>
      </c>
      <c r="K303" s="91">
        <v>-4.9288837440000011E-2</v>
      </c>
      <c r="L303" s="87">
        <v>-4.4971491592686319E-2</v>
      </c>
      <c r="M303" s="84">
        <v>-4.7081574082945776E-2</v>
      </c>
      <c r="N303" s="91">
        <v>-9.3645018160000149E-2</v>
      </c>
      <c r="O303" s="87">
        <v>-5.7220630787999882E-2</v>
      </c>
      <c r="P303" s="84">
        <v>-4.6029011896078553E-2</v>
      </c>
      <c r="Q303" s="91">
        <v>-6.7341507827999969E-2</v>
      </c>
      <c r="R303" s="91">
        <v>-5.5092363188000038E-2</v>
      </c>
      <c r="S303" s="91">
        <v>-6.8995425627999984E-2</v>
      </c>
      <c r="T303" s="91">
        <v>-4.8118044514000036E-2</v>
      </c>
      <c r="U303" s="91">
        <v>-5.2641254019999972E-2</v>
      </c>
      <c r="V303" s="91">
        <v>-6.8868363400000021E-2</v>
      </c>
      <c r="W303" s="91">
        <v>-4.6113482514000048E-2</v>
      </c>
      <c r="X303" s="91">
        <v>-5.6304233340000009E-2</v>
      </c>
      <c r="Y303" s="91">
        <v>-4.9683735214000158E-2</v>
      </c>
      <c r="Z303" s="87">
        <v>-4.6297069005999947E-2</v>
      </c>
      <c r="AA303" s="84">
        <v>-7.1896176084000007E-2</v>
      </c>
      <c r="AB303" s="91">
        <v>-4.3760769147999978E-2</v>
      </c>
      <c r="AC303" s="91">
        <v>-4.4135851036923079E-2</v>
      </c>
      <c r="AD303" s="91">
        <v>-5.6916821020000063E-2</v>
      </c>
      <c r="AE303" s="91">
        <v>-2.9922134122000066E-2</v>
      </c>
      <c r="AF303" s="94">
        <v>-2.5821212876000033E-2</v>
      </c>
      <c r="AG303" s="84">
        <v>-7.6403285310000069E-2</v>
      </c>
      <c r="AH303" s="91">
        <v>-8.6293066660000028E-2</v>
      </c>
      <c r="AI303" s="91">
        <v>-5.0883856280000028E-2</v>
      </c>
      <c r="AJ303" s="91">
        <v>-4.6665685522000011E-2</v>
      </c>
      <c r="AK303" s="91">
        <v>-8.4185355892000047E-2</v>
      </c>
      <c r="AL303" s="87">
        <v>-8.6605755667999995E-2</v>
      </c>
      <c r="AM303" s="84">
        <v>-1.3549859590195945E-2</v>
      </c>
      <c r="AN303" s="91">
        <v>-2.7879281190566041E-2</v>
      </c>
      <c r="AO303" s="91">
        <v>-2.3351463529166505E-2</v>
      </c>
      <c r="AP303" s="87">
        <v>-3.7791332891999985E-2</v>
      </c>
      <c r="AQ303" s="84">
        <v>-4.9576655551999971E-2</v>
      </c>
      <c r="AR303" s="91">
        <v>-4.6048725226415232E-2</v>
      </c>
      <c r="AS303" s="91">
        <v>-5.3420379660000128E-2</v>
      </c>
      <c r="AT303" s="87">
        <v>-4.6914901914999918E-2</v>
      </c>
      <c r="AU303" s="145">
        <v>-4.7899099999999972E-2</v>
      </c>
    </row>
    <row r="304" spans="1:47" s="95" customFormat="1" ht="11.25">
      <c r="A304" s="7">
        <v>40451</v>
      </c>
      <c r="B304" s="84"/>
      <c r="C304" s="87">
        <v>8.2214150320000012E-2</v>
      </c>
      <c r="D304" s="84">
        <v>0.12255273888888896</v>
      </c>
      <c r="E304" s="91">
        <v>0.10747173373999996</v>
      </c>
      <c r="F304" s="91">
        <v>9.6002979859999948E-2</v>
      </c>
      <c r="G304" s="91">
        <v>9.0862239800000077E-2</v>
      </c>
      <c r="H304" s="91">
        <v>0.11276328687999992</v>
      </c>
      <c r="I304" s="91">
        <v>9.4479621220000087E-2</v>
      </c>
      <c r="J304" s="91">
        <v>8.4412014840000049E-2</v>
      </c>
      <c r="K304" s="91">
        <v>0.12034034002000005</v>
      </c>
      <c r="L304" s="87">
        <v>8.7566372708576479E-2</v>
      </c>
      <c r="M304" s="84">
        <v>0.12408853102343742</v>
      </c>
      <c r="N304" s="91">
        <v>9.6865015347999961E-2</v>
      </c>
      <c r="O304" s="87">
        <v>9.4745707499999998E-2</v>
      </c>
      <c r="P304" s="84">
        <v>0.10204122756800005</v>
      </c>
      <c r="Q304" s="91">
        <v>0.13845670446000002</v>
      </c>
      <c r="R304" s="91">
        <v>0.13743529525999998</v>
      </c>
      <c r="S304" s="91">
        <v>0.14609956466000007</v>
      </c>
      <c r="T304" s="91">
        <v>0.12449470786000005</v>
      </c>
      <c r="U304" s="91">
        <v>0.13850306918800004</v>
      </c>
      <c r="V304" s="91">
        <v>0.15156189886000004</v>
      </c>
      <c r="W304" s="91">
        <v>0.11900259971999994</v>
      </c>
      <c r="X304" s="91">
        <v>0.12956408684000009</v>
      </c>
      <c r="Y304" s="91">
        <v>9.0319300120000001E-2</v>
      </c>
      <c r="Z304" s="87">
        <v>8.7197839979999969E-2</v>
      </c>
      <c r="AA304" s="84">
        <v>9.6566221520000051E-2</v>
      </c>
      <c r="AB304" s="91">
        <v>8.3461135939999931E-2</v>
      </c>
      <c r="AC304" s="91">
        <v>0.12262496455555594</v>
      </c>
      <c r="AD304" s="91">
        <v>0.11039216642000005</v>
      </c>
      <c r="AE304" s="91">
        <v>0.10440689710000006</v>
      </c>
      <c r="AF304" s="94">
        <v>8.5476369920000073E-2</v>
      </c>
      <c r="AG304" s="84">
        <v>0.11400822593999993</v>
      </c>
      <c r="AH304" s="91">
        <v>0.13246844941999991</v>
      </c>
      <c r="AI304" s="91">
        <v>8.545625652799993E-2</v>
      </c>
      <c r="AJ304" s="91">
        <v>7.8930686327999933E-2</v>
      </c>
      <c r="AK304" s="91">
        <v>0.10933563353999998</v>
      </c>
      <c r="AL304" s="87">
        <v>0.11291358913999994</v>
      </c>
      <c r="AM304" s="84">
        <v>6.5448048019999927E-2</v>
      </c>
      <c r="AN304" s="91">
        <v>8.4178653679245263E-2</v>
      </c>
      <c r="AO304" s="91">
        <v>6.7255567452054743E-2</v>
      </c>
      <c r="AP304" s="87">
        <v>9.0510775040000047E-2</v>
      </c>
      <c r="AQ304" s="84">
        <v>0.11274346059999996</v>
      </c>
      <c r="AR304" s="91">
        <v>0.12959091279661017</v>
      </c>
      <c r="AS304" s="91">
        <v>8.4978069239999954E-2</v>
      </c>
      <c r="AT304" s="87">
        <v>8.1627566539568264E-2</v>
      </c>
      <c r="AU304" s="145">
        <v>9.5815699999999948E-2</v>
      </c>
    </row>
    <row r="305" spans="1:47" s="95" customFormat="1" ht="11.25">
      <c r="A305" s="7">
        <v>40480</v>
      </c>
      <c r="B305" s="84"/>
      <c r="C305" s="87">
        <v>4.1684569702000074E-2</v>
      </c>
      <c r="D305" s="84">
        <v>4.8567943990740714E-2</v>
      </c>
      <c r="E305" s="91">
        <v>1.8733862439999971E-2</v>
      </c>
      <c r="F305" s="91">
        <v>2.1833765720000065E-2</v>
      </c>
      <c r="G305" s="91">
        <v>3.0454167653529485E-2</v>
      </c>
      <c r="H305" s="91">
        <v>3.5036314514000022E-2</v>
      </c>
      <c r="I305" s="91">
        <v>3.9450336422000021E-2</v>
      </c>
      <c r="J305" s="91">
        <v>4.3943486334000026E-2</v>
      </c>
      <c r="K305" s="91">
        <v>4.1454330445999998E-2</v>
      </c>
      <c r="L305" s="87">
        <v>2.8641478026785405E-2</v>
      </c>
      <c r="M305" s="84">
        <v>3.8343886172656161E-2</v>
      </c>
      <c r="N305" s="91">
        <v>1.5928514819999906E-2</v>
      </c>
      <c r="O305" s="87">
        <v>4.1415706543999953E-2</v>
      </c>
      <c r="P305" s="84">
        <v>1.1450527153999968E-2</v>
      </c>
      <c r="Q305" s="91">
        <v>9.3612716386000105E-3</v>
      </c>
      <c r="R305" s="91">
        <v>1.0287014872000011E-2</v>
      </c>
      <c r="S305" s="91">
        <v>2.1933183011999979E-2</v>
      </c>
      <c r="T305" s="91">
        <v>2.3674500905999984E-2</v>
      </c>
      <c r="U305" s="91">
        <v>5.7809177715999915E-2</v>
      </c>
      <c r="V305" s="91">
        <v>1.8949240818600055E-2</v>
      </c>
      <c r="W305" s="91">
        <v>2.8590582590195979E-2</v>
      </c>
      <c r="X305" s="91">
        <v>2.5763285550600035E-2</v>
      </c>
      <c r="Y305" s="91">
        <v>3.849196963599999E-2</v>
      </c>
      <c r="Z305" s="87">
        <v>3.0752036291999962E-2</v>
      </c>
      <c r="AA305" s="84">
        <v>4.8218736663999895E-2</v>
      </c>
      <c r="AB305" s="91">
        <v>1.756168471999997E-2</v>
      </c>
      <c r="AC305" s="91">
        <v>2.6718672983871095E-2</v>
      </c>
      <c r="AD305" s="91">
        <v>3.677918620600007E-2</v>
      </c>
      <c r="AE305" s="91">
        <v>3.0426991466599995E-2</v>
      </c>
      <c r="AF305" s="94">
        <v>4.3839108760600043E-2</v>
      </c>
      <c r="AG305" s="84">
        <v>2.480165124E-2</v>
      </c>
      <c r="AH305" s="91">
        <v>1.4002460981999976E-2</v>
      </c>
      <c r="AI305" s="91">
        <v>2.4119008856599899E-2</v>
      </c>
      <c r="AJ305" s="91">
        <v>2.7039476714600053E-2</v>
      </c>
      <c r="AK305" s="91">
        <v>8.9475604400000019E-3</v>
      </c>
      <c r="AL305" s="87">
        <v>4.0694511599999039E-3</v>
      </c>
      <c r="AM305" s="84">
        <v>2.0815974280000038E-2</v>
      </c>
      <c r="AN305" s="91">
        <v>2.4981993749999987E-2</v>
      </c>
      <c r="AO305" s="91">
        <v>2.550276124109585E-2</v>
      </c>
      <c r="AP305" s="87">
        <v>3.918436032799999E-2</v>
      </c>
      <c r="AQ305" s="84">
        <v>2.9996916030599952E-2</v>
      </c>
      <c r="AR305" s="91">
        <v>3.6575229250943364E-2</v>
      </c>
      <c r="AS305" s="91">
        <v>3.3625374054000012E-2</v>
      </c>
      <c r="AT305" s="87">
        <v>2.2835491275214226E-2</v>
      </c>
      <c r="AU305" s="145">
        <v>2.8012900000000007E-2</v>
      </c>
    </row>
    <row r="306" spans="1:47" s="95" customFormat="1" ht="11.25">
      <c r="A306" s="7">
        <v>40512</v>
      </c>
      <c r="B306" s="84"/>
      <c r="C306" s="87">
        <v>-8.8840844299998833E-3</v>
      </c>
      <c r="D306" s="84">
        <v>1.5964308352381051E-2</v>
      </c>
      <c r="E306" s="91">
        <v>1.0011318864000085E-2</v>
      </c>
      <c r="F306" s="91">
        <v>2.3012599000000744E-3</v>
      </c>
      <c r="G306" s="91">
        <v>1.7591164559999983E-2</v>
      </c>
      <c r="H306" s="91">
        <v>1.4924653540000055E-2</v>
      </c>
      <c r="I306" s="91">
        <v>1.8606357764000103E-2</v>
      </c>
      <c r="J306" s="91">
        <v>5.54310400000535E-5</v>
      </c>
      <c r="K306" s="91">
        <v>3.0815369871999954E-2</v>
      </c>
      <c r="L306" s="87">
        <v>9.9750663594502242E-3</v>
      </c>
      <c r="M306" s="84">
        <v>1.0712177352343755E-2</v>
      </c>
      <c r="N306" s="91">
        <v>9.9153601740000763E-3</v>
      </c>
      <c r="O306" s="87">
        <v>2.1470315859999367E-3</v>
      </c>
      <c r="P306" s="84">
        <v>1.1559045339999408E-3</v>
      </c>
      <c r="Q306" s="91">
        <v>2.2453263060000506E-3</v>
      </c>
      <c r="R306" s="91">
        <v>1.6077895660000063E-2</v>
      </c>
      <c r="S306" s="91">
        <v>3.4545771800000846E-3</v>
      </c>
      <c r="T306" s="91">
        <v>1.9379245999995298E-4</v>
      </c>
      <c r="U306" s="91">
        <v>-3.8263252000003689E-4</v>
      </c>
      <c r="V306" s="91">
        <v>-1.8422943509999956E-2</v>
      </c>
      <c r="W306" s="91">
        <v>9.8001528200000187E-3</v>
      </c>
      <c r="X306" s="91">
        <v>-5.8273375600004229E-4</v>
      </c>
      <c r="Y306" s="91">
        <v>-1.0024895675999956E-2</v>
      </c>
      <c r="Z306" s="87">
        <v>1.8964131853999922E-2</v>
      </c>
      <c r="AA306" s="84">
        <v>2.7444606800000049E-3</v>
      </c>
      <c r="AB306" s="91">
        <v>-1.3305282575757582E-2</v>
      </c>
      <c r="AC306" s="91">
        <v>2.4606086264706839E-3</v>
      </c>
      <c r="AD306" s="91">
        <v>9.4435812399999985E-3</v>
      </c>
      <c r="AE306" s="91">
        <v>-2.8527055360000109E-2</v>
      </c>
      <c r="AF306" s="94">
        <v>-1.8860212550000033E-2</v>
      </c>
      <c r="AG306" s="84">
        <v>1.3572538203999951E-2</v>
      </c>
      <c r="AH306" s="91">
        <v>-4.3054581399999403E-3</v>
      </c>
      <c r="AI306" s="91">
        <v>-7.2120960759999297E-3</v>
      </c>
      <c r="AJ306" s="91">
        <v>-1.4206492320000041E-2</v>
      </c>
      <c r="AK306" s="91">
        <v>3.3809690240000911E-3</v>
      </c>
      <c r="AL306" s="87">
        <v>-4.6459015599997766E-4</v>
      </c>
      <c r="AM306" s="84">
        <v>-1.6109494264151092E-2</v>
      </c>
      <c r="AN306" s="91">
        <v>1.1425992304166632E-2</v>
      </c>
      <c r="AO306" s="91">
        <v>-1.3841147637681184E-2</v>
      </c>
      <c r="AP306" s="87">
        <v>1.3030673132000015E-2</v>
      </c>
      <c r="AQ306" s="84">
        <v>-2.0859948800000527E-4</v>
      </c>
      <c r="AR306" s="91">
        <v>1.4319536179999925E-2</v>
      </c>
      <c r="AS306" s="91">
        <v>-6.2381651599999755E-3</v>
      </c>
      <c r="AT306" s="87">
        <v>7.1252844814284622E-3</v>
      </c>
      <c r="AU306" s="145">
        <v>1.5726499999999977E-2</v>
      </c>
    </row>
    <row r="307" spans="1:47" s="95" customFormat="1" ht="11.25">
      <c r="A307" s="7">
        <v>40543</v>
      </c>
      <c r="B307" s="84"/>
      <c r="C307" s="87">
        <v>6.6977715159999951E-2</v>
      </c>
      <c r="D307" s="84">
        <v>8.0702541822580631E-2</v>
      </c>
      <c r="E307" s="91">
        <v>0.12762714171799994</v>
      </c>
      <c r="F307" s="91">
        <v>9.5610616240000112E-2</v>
      </c>
      <c r="G307" s="91">
        <v>3.5800093079999984E-2</v>
      </c>
      <c r="H307" s="91">
        <v>7.3565049860000009E-2</v>
      </c>
      <c r="I307" s="91">
        <v>8.0617259520000095E-2</v>
      </c>
      <c r="J307" s="91">
        <v>4.6540871778000037E-2</v>
      </c>
      <c r="K307" s="91">
        <v>5.7152119918000066E-2</v>
      </c>
      <c r="L307" s="87">
        <v>7.4384299487602501E-2</v>
      </c>
      <c r="M307" s="84">
        <v>7.2028071507086677E-2</v>
      </c>
      <c r="N307" s="91">
        <v>0.13833839134000003</v>
      </c>
      <c r="O307" s="87">
        <v>9.3461370460000026E-2</v>
      </c>
      <c r="P307" s="84">
        <v>0.11164150231999992</v>
      </c>
      <c r="Q307" s="91">
        <v>0.13459739865999998</v>
      </c>
      <c r="R307" s="91">
        <v>0.13581491329999995</v>
      </c>
      <c r="S307" s="91">
        <v>0.1431284922599998</v>
      </c>
      <c r="T307" s="91">
        <v>0.11913291887999988</v>
      </c>
      <c r="U307" s="91">
        <v>0.13572512790000002</v>
      </c>
      <c r="V307" s="91">
        <v>8.102533041999993E-2</v>
      </c>
      <c r="W307" s="91">
        <v>0.1061155950499999</v>
      </c>
      <c r="X307" s="91">
        <v>0.11565012523999996</v>
      </c>
      <c r="Y307" s="91">
        <v>7.9785146109999872E-2</v>
      </c>
      <c r="Z307" s="87">
        <v>5.9310896219999965E-2</v>
      </c>
      <c r="AA307" s="84">
        <v>8.1893669417999915E-2</v>
      </c>
      <c r="AB307" s="91">
        <v>6.7610945109374931E-2</v>
      </c>
      <c r="AC307" s="91">
        <v>4.7550523054687543E-2</v>
      </c>
      <c r="AD307" s="91">
        <v>0.14800592575999993</v>
      </c>
      <c r="AE307" s="91">
        <v>6.0303021800000023E-2</v>
      </c>
      <c r="AF307" s="94">
        <v>6.875169901999989E-2</v>
      </c>
      <c r="AG307" s="84">
        <v>0.12021129991800006</v>
      </c>
      <c r="AH307" s="91">
        <v>0.13350738709999987</v>
      </c>
      <c r="AI307" s="91">
        <v>6.8524707819999975E-2</v>
      </c>
      <c r="AJ307" s="91">
        <v>5.8608666820000099E-2</v>
      </c>
      <c r="AK307" s="91">
        <v>0.14077974351800004</v>
      </c>
      <c r="AL307" s="87">
        <v>0.13588023571800001</v>
      </c>
      <c r="AM307" s="84">
        <v>3.9742668151923066E-2</v>
      </c>
      <c r="AN307" s="91">
        <v>4.9096006081632559E-2</v>
      </c>
      <c r="AO307" s="91">
        <v>4.4140933818840544E-2</v>
      </c>
      <c r="AP307" s="87">
        <v>5.3900145480000106E-2</v>
      </c>
      <c r="AQ307" s="84">
        <v>5.5864480941176353E-2</v>
      </c>
      <c r="AR307" s="91">
        <v>7.2086204916666619E-2</v>
      </c>
      <c r="AS307" s="91">
        <v>6.6745492519999949E-2</v>
      </c>
      <c r="AT307" s="87">
        <v>7.1783036365941966E-2</v>
      </c>
      <c r="AU307" s="145">
        <v>8.2373500000000099E-2</v>
      </c>
    </row>
    <row r="308" spans="1:47" s="95" customFormat="1" ht="11.25">
      <c r="A308" s="7">
        <v>40574</v>
      </c>
      <c r="B308" s="84"/>
      <c r="C308" s="87">
        <v>2.755719953999991E-2</v>
      </c>
      <c r="D308" s="84">
        <v>2.6147467677192893E-2</v>
      </c>
      <c r="E308" s="91">
        <v>8.1067677399999649E-3</v>
      </c>
      <c r="F308" s="91">
        <v>1.5677918560000004E-2</v>
      </c>
      <c r="G308" s="91">
        <v>6.1203863599998964E-3</v>
      </c>
      <c r="H308" s="91">
        <v>1.1070597880000088E-2</v>
      </c>
      <c r="I308" s="91">
        <v>2.8616282580000041E-2</v>
      </c>
      <c r="J308" s="91">
        <v>3.2111099520000019E-2</v>
      </c>
      <c r="K308" s="91">
        <v>1.6912263160000052E-2</v>
      </c>
      <c r="L308" s="87">
        <v>3.1316991084959334E-2</v>
      </c>
      <c r="M308" s="84">
        <v>2.4750438885483783E-2</v>
      </c>
      <c r="N308" s="91">
        <v>2.2575904658000079E-2</v>
      </c>
      <c r="O308" s="87">
        <v>4.2713853735999896E-2</v>
      </c>
      <c r="P308" s="84">
        <v>3.0867427000000003E-2</v>
      </c>
      <c r="Q308" s="91">
        <v>2.722742784800003E-2</v>
      </c>
      <c r="R308" s="91">
        <v>2.5493463639999936E-2</v>
      </c>
      <c r="S308" s="91">
        <v>3.1305585568000005E-2</v>
      </c>
      <c r="T308" s="91">
        <v>5.2164380500000052E-2</v>
      </c>
      <c r="U308" s="91">
        <v>4.0298469339999921E-2</v>
      </c>
      <c r="V308" s="91">
        <v>1.7469703458823593E-2</v>
      </c>
      <c r="W308" s="91">
        <v>3.9963716239999947E-2</v>
      </c>
      <c r="X308" s="91">
        <v>3.0688998840000092E-2</v>
      </c>
      <c r="Y308" s="91">
        <v>3.8376056127999991E-2</v>
      </c>
      <c r="Z308" s="87">
        <v>1.3068582290000075E-2</v>
      </c>
      <c r="AA308" s="84">
        <v>3.3416103480000015E-2</v>
      </c>
      <c r="AB308" s="91">
        <v>1.7512224563934531E-2</v>
      </c>
      <c r="AC308" s="91">
        <v>1.2453792659701479E-2</v>
      </c>
      <c r="AD308" s="91">
        <v>3.2183102799999919E-2</v>
      </c>
      <c r="AE308" s="91">
        <v>3.0621190159999978E-2</v>
      </c>
      <c r="AF308" s="94">
        <v>2.4299357020000079E-2</v>
      </c>
      <c r="AG308" s="84">
        <v>5.4136651199998553E-4</v>
      </c>
      <c r="AH308" s="91">
        <v>8.4977991520001073E-3</v>
      </c>
      <c r="AI308" s="91">
        <v>2.7998600359999903E-2</v>
      </c>
      <c r="AJ308" s="91">
        <v>2.565824373999992E-2</v>
      </c>
      <c r="AK308" s="91">
        <v>6.8645066999999393E-3</v>
      </c>
      <c r="AL308" s="87">
        <v>8.269377748000073E-3</v>
      </c>
      <c r="AM308" s="84">
        <v>2.057148660377317E-3</v>
      </c>
      <c r="AN308" s="91">
        <v>-1.886677591836583E-3</v>
      </c>
      <c r="AO308" s="91">
        <v>9.5112220571429429E-3</v>
      </c>
      <c r="AP308" s="87">
        <v>2.6090870416000111E-2</v>
      </c>
      <c r="AQ308" s="84">
        <v>3.0344710487999915E-2</v>
      </c>
      <c r="AR308" s="91">
        <v>2.296266539799996E-2</v>
      </c>
      <c r="AS308" s="91">
        <v>1.3581067217999898E-2</v>
      </c>
      <c r="AT308" s="87">
        <v>1.6718969845323839E-2</v>
      </c>
      <c r="AU308" s="145">
        <v>3.4063600000000083E-2</v>
      </c>
    </row>
    <row r="309" spans="1:47" s="95" customFormat="1" ht="11.25">
      <c r="A309" s="7">
        <v>40602</v>
      </c>
      <c r="B309" s="84"/>
      <c r="C309" s="87">
        <v>2.7603987408000075E-2</v>
      </c>
      <c r="D309" s="84">
        <v>3.5495673218181922E-2</v>
      </c>
      <c r="E309" s="91">
        <v>5.1972813728E-2</v>
      </c>
      <c r="F309" s="91">
        <v>2.6109426047999928E-2</v>
      </c>
      <c r="G309" s="91">
        <v>4.2749494726000092E-2</v>
      </c>
      <c r="H309" s="91">
        <v>3.7668373844000014E-2</v>
      </c>
      <c r="I309" s="91">
        <v>3.379266238800005E-2</v>
      </c>
      <c r="J309" s="91">
        <v>4.4226911081999942E-2</v>
      </c>
      <c r="K309" s="91">
        <v>4.0699719894000008E-2</v>
      </c>
      <c r="L309" s="87">
        <v>5.1899425867127258E-2</v>
      </c>
      <c r="M309" s="84">
        <v>5.083746157886182E-2</v>
      </c>
      <c r="N309" s="91">
        <v>3.9398155695999915E-2</v>
      </c>
      <c r="O309" s="87">
        <v>3.0669216499999985E-2</v>
      </c>
      <c r="P309" s="84">
        <v>3.7918310330000038E-2</v>
      </c>
      <c r="Q309" s="91">
        <v>3.8467098619999973E-2</v>
      </c>
      <c r="R309" s="91">
        <v>3.0189807840000027E-2</v>
      </c>
      <c r="S309" s="91">
        <v>5.2015754239999934E-2</v>
      </c>
      <c r="T309" s="91">
        <v>2.8315281510000068E-2</v>
      </c>
      <c r="U309" s="91">
        <v>4.9125398699999989E-2</v>
      </c>
      <c r="V309" s="91">
        <v>2.988577678000004E-2</v>
      </c>
      <c r="W309" s="91">
        <v>3.0755934349999903E-2</v>
      </c>
      <c r="X309" s="91">
        <v>5.152130619999995E-2</v>
      </c>
      <c r="Y309" s="91">
        <v>3.5643305130000025E-2</v>
      </c>
      <c r="Z309" s="87">
        <v>3.4318055666000102E-2</v>
      </c>
      <c r="AA309" s="84">
        <v>4.5111582616000012E-2</v>
      </c>
      <c r="AB309" s="91">
        <v>2.6735923750000001E-2</v>
      </c>
      <c r="AC309" s="91">
        <v>3.7780147111110995E-2</v>
      </c>
      <c r="AD309" s="91">
        <v>3.7150413820000061E-2</v>
      </c>
      <c r="AE309" s="91">
        <v>3.8419062883999988E-2</v>
      </c>
      <c r="AF309" s="94">
        <v>3.9001870439999919E-2</v>
      </c>
      <c r="AG309" s="84">
        <v>4.9597430099999951E-2</v>
      </c>
      <c r="AH309" s="91">
        <v>5.7512665299999988E-2</v>
      </c>
      <c r="AI309" s="91">
        <v>5.1196971096000077E-2</v>
      </c>
      <c r="AJ309" s="91">
        <v>3.7542265496000038E-2</v>
      </c>
      <c r="AK309" s="91">
        <v>5.0453899060000085E-2</v>
      </c>
      <c r="AL309" s="87">
        <v>4.8986120099999919E-2</v>
      </c>
      <c r="AM309" s="84">
        <v>3.2966061892156784E-2</v>
      </c>
      <c r="AN309" s="91">
        <v>3.3078945442553298E-2</v>
      </c>
      <c r="AO309" s="91">
        <v>2.4780451258730185E-2</v>
      </c>
      <c r="AP309" s="87">
        <v>2.6543054835999946E-2</v>
      </c>
      <c r="AQ309" s="84">
        <v>4.8123293923999944E-2</v>
      </c>
      <c r="AR309" s="91">
        <v>4.8934101037499955E-2</v>
      </c>
      <c r="AS309" s="91">
        <v>2.6689264260000067E-2</v>
      </c>
      <c r="AT309" s="87">
        <v>3.6716457281159354E-2</v>
      </c>
      <c r="AU309" s="145">
        <v>4.0688400000000069E-2</v>
      </c>
    </row>
    <row r="310" spans="1:47" s="95" customFormat="1" ht="11.25">
      <c r="A310" s="7">
        <v>40633</v>
      </c>
      <c r="B310" s="84"/>
      <c r="C310" s="87">
        <v>1.1026556980000102E-2</v>
      </c>
      <c r="D310" s="84">
        <v>-2.6704872758620546E-3</v>
      </c>
      <c r="E310" s="91">
        <v>5.2140662599999832E-3</v>
      </c>
      <c r="F310" s="91">
        <v>9.9558263979999673E-3</v>
      </c>
      <c r="G310" s="91">
        <v>8.3648124705881788E-3</v>
      </c>
      <c r="H310" s="91">
        <v>-1.2630388619999988E-2</v>
      </c>
      <c r="I310" s="91">
        <v>2.014693833999992E-3</v>
      </c>
      <c r="J310" s="91">
        <v>8.2406238799999088E-3</v>
      </c>
      <c r="K310" s="91">
        <v>-9.9261884200000372E-3</v>
      </c>
      <c r="L310" s="87">
        <v>2.3014351972719505E-2</v>
      </c>
      <c r="M310" s="84">
        <v>1.1301218109243782E-2</v>
      </c>
      <c r="N310" s="91">
        <v>-7.0975232000058952E-5</v>
      </c>
      <c r="O310" s="87">
        <v>-1.5091142599999996E-3</v>
      </c>
      <c r="P310" s="84">
        <v>9.2390245200000276E-3</v>
      </c>
      <c r="Q310" s="91">
        <v>1.7967806179999934E-2</v>
      </c>
      <c r="R310" s="91">
        <v>1.6607555260000018E-2</v>
      </c>
      <c r="S310" s="91">
        <v>2.4391825579999971E-2</v>
      </c>
      <c r="T310" s="91">
        <v>1.7450901319999934E-2</v>
      </c>
      <c r="U310" s="91">
        <v>1.7011667840000078E-2</v>
      </c>
      <c r="V310" s="91">
        <v>2.361303251999991E-2</v>
      </c>
      <c r="W310" s="91">
        <v>1.9347802059999974E-2</v>
      </c>
      <c r="X310" s="91">
        <v>1.6568905460000005E-2</v>
      </c>
      <c r="Y310" s="91">
        <v>-1.4137119999999559E-3</v>
      </c>
      <c r="Z310" s="87">
        <v>1.9102136519999924E-2</v>
      </c>
      <c r="AA310" s="84">
        <v>1.8999159919999897E-2</v>
      </c>
      <c r="AB310" s="91">
        <v>1.6784038319999972E-2</v>
      </c>
      <c r="AC310" s="91">
        <v>-8.3198823499996966E-4</v>
      </c>
      <c r="AD310" s="91">
        <v>1.1117989760000002E-2</v>
      </c>
      <c r="AE310" s="91">
        <v>1.4682860593999925E-2</v>
      </c>
      <c r="AF310" s="94">
        <v>1.1061246099999922E-2</v>
      </c>
      <c r="AG310" s="84">
        <v>1.2413434599999995E-2</v>
      </c>
      <c r="AH310" s="91">
        <v>-1.8603558999999992E-3</v>
      </c>
      <c r="AI310" s="91">
        <v>1.4252171799999935E-3</v>
      </c>
      <c r="AJ310" s="91">
        <v>5.2310536599999846E-3</v>
      </c>
      <c r="AK310" s="91">
        <v>-1.3907888399999901E-3</v>
      </c>
      <c r="AL310" s="87">
        <v>5.4624703799999175E-3</v>
      </c>
      <c r="AM310" s="84">
        <v>2.5613424150943365E-2</v>
      </c>
      <c r="AN310" s="91">
        <v>1.9654374622222193E-2</v>
      </c>
      <c r="AO310" s="91">
        <v>1.0524870755999949E-2</v>
      </c>
      <c r="AP310" s="87">
        <v>1.8154538059999892E-2</v>
      </c>
      <c r="AQ310" s="84">
        <v>1.8274539339999896E-2</v>
      </c>
      <c r="AR310" s="91">
        <v>-8.119641229824559E-3</v>
      </c>
      <c r="AS310" s="91">
        <v>-3.1333124000000323E-3</v>
      </c>
      <c r="AT310" s="87">
        <v>1.3507412078676451E-2</v>
      </c>
      <c r="AU310" s="145">
        <v>1.4766499999999905E-2</v>
      </c>
    </row>
    <row r="311" spans="1:47" s="95" customFormat="1" ht="11.25">
      <c r="A311" s="7">
        <v>40662</v>
      </c>
      <c r="B311" s="84"/>
      <c r="C311" s="87">
        <v>3.7770873783999903E-2</v>
      </c>
      <c r="D311" s="84">
        <v>2.105415081785722E-2</v>
      </c>
      <c r="E311" s="91">
        <v>3.7309932124000023E-2</v>
      </c>
      <c r="F311" s="91">
        <v>3.2232073959999941E-2</v>
      </c>
      <c r="G311" s="91">
        <v>4.3394341968000072E-2</v>
      </c>
      <c r="H311" s="91">
        <v>2.8993575232000079E-2</v>
      </c>
      <c r="I311" s="91">
        <v>1.7512357812000001E-2</v>
      </c>
      <c r="J311" s="91">
        <v>2.1167424783999911E-2</v>
      </c>
      <c r="K311" s="91">
        <v>2.6190147564000066E-2</v>
      </c>
      <c r="L311" s="87">
        <v>3.144126223354804E-2</v>
      </c>
      <c r="M311" s="84">
        <v>2.9496435779130525E-2</v>
      </c>
      <c r="N311" s="91">
        <v>1.7444074639999974E-2</v>
      </c>
      <c r="O311" s="87">
        <v>1.7597991599999974E-2</v>
      </c>
      <c r="P311" s="84">
        <v>3.0772243839999991E-2</v>
      </c>
      <c r="Q311" s="91">
        <v>3.6116487159999933E-2</v>
      </c>
      <c r="R311" s="91">
        <v>4.1198487019999952E-2</v>
      </c>
      <c r="S311" s="91">
        <v>3.9807892140000023E-2</v>
      </c>
      <c r="T311" s="91">
        <v>3.1767453879999907E-2</v>
      </c>
      <c r="U311" s="91">
        <v>4.0029680441999949E-2</v>
      </c>
      <c r="V311" s="91">
        <v>3.4310245999999989E-2</v>
      </c>
      <c r="W311" s="91">
        <v>2.754278148E-2</v>
      </c>
      <c r="X311" s="91">
        <v>4.085447870000003E-2</v>
      </c>
      <c r="Y311" s="91">
        <v>4.5427645700000019E-2</v>
      </c>
      <c r="Z311" s="87">
        <v>2.6490530602000018E-2</v>
      </c>
      <c r="AA311" s="84">
        <v>3.0920229104000052E-2</v>
      </c>
      <c r="AB311" s="91">
        <v>3.4987971000000062E-2</v>
      </c>
      <c r="AC311" s="91">
        <v>3.6078979215151463E-2</v>
      </c>
      <c r="AD311" s="91">
        <v>3.0967384099999995E-2</v>
      </c>
      <c r="AE311" s="91">
        <v>3.1140494116000061E-2</v>
      </c>
      <c r="AF311" s="94">
        <v>3.5781750559999992E-2</v>
      </c>
      <c r="AG311" s="84">
        <v>3.7126610664000026E-2</v>
      </c>
      <c r="AH311" s="91">
        <v>3.2868678387999894E-2</v>
      </c>
      <c r="AI311" s="91">
        <v>4.486356232800004E-2</v>
      </c>
      <c r="AJ311" s="91">
        <v>4.4295629580000107E-2</v>
      </c>
      <c r="AK311" s="91">
        <v>3.2148824063999992E-2</v>
      </c>
      <c r="AL311" s="87">
        <v>2.4497100263999982E-2</v>
      </c>
      <c r="AM311" s="84">
        <v>3.4722906657692398E-2</v>
      </c>
      <c r="AN311" s="91">
        <v>4.8761309111111206E-2</v>
      </c>
      <c r="AO311" s="91">
        <v>4.4637666716216273E-2</v>
      </c>
      <c r="AP311" s="87">
        <v>2.8222246279999919E-2</v>
      </c>
      <c r="AQ311" s="84">
        <v>3.1776815691999971E-2</v>
      </c>
      <c r="AR311" s="91">
        <v>2.0338842686792535E-2</v>
      </c>
      <c r="AS311" s="91">
        <v>2.7675945986000094E-2</v>
      </c>
      <c r="AT311" s="87">
        <v>2.9563362931159354E-2</v>
      </c>
      <c r="AU311" s="145">
        <v>3.6840500000000054E-2</v>
      </c>
    </row>
    <row r="312" spans="1:47" s="95" customFormat="1" ht="11.25">
      <c r="A312" s="7">
        <v>40694</v>
      </c>
      <c r="B312" s="84"/>
      <c r="C312" s="87">
        <v>-6.2922698400000865E-3</v>
      </c>
      <c r="D312" s="84">
        <v>-1.2607713344827576E-2</v>
      </c>
      <c r="E312" s="91">
        <v>-9.4634807400000298E-3</v>
      </c>
      <c r="F312" s="91">
        <v>-1.5536065760000106E-3</v>
      </c>
      <c r="G312" s="91">
        <v>4.4416396580000406E-3</v>
      </c>
      <c r="H312" s="91">
        <v>-7.0852785160000487E-3</v>
      </c>
      <c r="I312" s="91">
        <v>-8.5074157400000239E-3</v>
      </c>
      <c r="J312" s="91">
        <v>-2.6900007200000298E-3</v>
      </c>
      <c r="K312" s="91">
        <v>-1.4856579333999975E-2</v>
      </c>
      <c r="L312" s="87">
        <v>-7.0699327747996144E-3</v>
      </c>
      <c r="M312" s="84">
        <v>-6.3311299185841996E-3</v>
      </c>
      <c r="N312" s="91">
        <v>-6.8819861000001259E-3</v>
      </c>
      <c r="O312" s="87">
        <v>-1.4490548389999858E-2</v>
      </c>
      <c r="P312" s="84">
        <v>-8.7328627999999631E-3</v>
      </c>
      <c r="Q312" s="91">
        <v>-9.0716424901960968E-3</v>
      </c>
      <c r="R312" s="91">
        <v>-3.110716599999952E-3</v>
      </c>
      <c r="S312" s="91">
        <v>-1.25674212600001E-2</v>
      </c>
      <c r="T312" s="91">
        <v>-2.3578933259999935E-2</v>
      </c>
      <c r="U312" s="91">
        <v>-1.3465292173999832E-2</v>
      </c>
      <c r="V312" s="91">
        <v>-2.5764911919999967E-2</v>
      </c>
      <c r="W312" s="91">
        <v>-1.7062786440000033E-2</v>
      </c>
      <c r="X312" s="91">
        <v>-2.1152534559999991E-2</v>
      </c>
      <c r="Y312" s="91">
        <v>3.5580593399999749E-3</v>
      </c>
      <c r="Z312" s="87">
        <v>-5.7176652179999898E-3</v>
      </c>
      <c r="AA312" s="84">
        <v>-4.0778368199999582E-3</v>
      </c>
      <c r="AB312" s="91">
        <v>-8.2920923809526315E-4</v>
      </c>
      <c r="AC312" s="91">
        <v>5.1221963530303505E-3</v>
      </c>
      <c r="AD312" s="91">
        <v>-8.2150760400000467E-3</v>
      </c>
      <c r="AE312" s="91">
        <v>2.4717736460000417E-3</v>
      </c>
      <c r="AF312" s="94">
        <v>9.0123465999991659E-4</v>
      </c>
      <c r="AG312" s="84">
        <v>-1.5712286139999976E-2</v>
      </c>
      <c r="AH312" s="91">
        <v>-7.6450137000000362E-3</v>
      </c>
      <c r="AI312" s="91">
        <v>-1.8843010200000343E-3</v>
      </c>
      <c r="AJ312" s="91">
        <v>5.7481723999996959E-4</v>
      </c>
      <c r="AK312" s="91">
        <v>-2.2940039420000002E-2</v>
      </c>
      <c r="AL312" s="87">
        <v>-1.4336680174000027E-2</v>
      </c>
      <c r="AM312" s="84">
        <v>1.5959531529411652E-2</v>
      </c>
      <c r="AN312" s="91">
        <v>1.5663991014893686E-2</v>
      </c>
      <c r="AO312" s="91">
        <v>1.5459401426027419E-2</v>
      </c>
      <c r="AP312" s="87">
        <v>-4.3262843939998463E-3</v>
      </c>
      <c r="AQ312" s="84">
        <v>-3.2309974739999081E-3</v>
      </c>
      <c r="AR312" s="91">
        <v>-6.9327324545455093E-3</v>
      </c>
      <c r="AS312" s="91">
        <v>-1.9327763179999957E-2</v>
      </c>
      <c r="AT312" s="87">
        <v>2.574011559285605E-3</v>
      </c>
      <c r="AU312" s="145">
        <v>1.6103999999999008E-3</v>
      </c>
    </row>
    <row r="313" spans="1:47" s="95" customFormat="1" ht="11.25">
      <c r="A313" s="7">
        <v>40724</v>
      </c>
      <c r="B313" s="84"/>
      <c r="C313" s="87">
        <v>-3.1895897645999871E-2</v>
      </c>
      <c r="D313" s="84">
        <v>-2.5209380526315828E-2</v>
      </c>
      <c r="E313" s="91">
        <v>-4.1687437600000044E-2</v>
      </c>
      <c r="F313" s="91">
        <v>-2.3551158361999947E-2</v>
      </c>
      <c r="G313" s="91">
        <v>-1.157134881599986E-2</v>
      </c>
      <c r="H313" s="91">
        <v>-2.7514600375999954E-2</v>
      </c>
      <c r="I313" s="91">
        <v>-1.4315519379999975E-2</v>
      </c>
      <c r="J313" s="91">
        <v>-1.9928373981999981E-2</v>
      </c>
      <c r="K313" s="91">
        <v>-1.9734425976000058E-2</v>
      </c>
      <c r="L313" s="87">
        <v>-3.5219037125750141E-2</v>
      </c>
      <c r="M313" s="84">
        <v>-2.9860808619819657E-2</v>
      </c>
      <c r="N313" s="91">
        <v>-3.3604894421999987E-2</v>
      </c>
      <c r="O313" s="87">
        <v>-3.2344839308000028E-2</v>
      </c>
      <c r="P313" s="84">
        <v>-2.5697796560000041E-2</v>
      </c>
      <c r="Q313" s="91">
        <v>-3.5999427959999997E-2</v>
      </c>
      <c r="R313" s="91">
        <v>-3.7692649640000075E-2</v>
      </c>
      <c r="S313" s="91">
        <v>-3.1360207520000016E-2</v>
      </c>
      <c r="T313" s="91">
        <v>-3.0966428800000112E-2</v>
      </c>
      <c r="U313" s="91">
        <v>-3.3624754760000153E-2</v>
      </c>
      <c r="V313" s="91">
        <v>-4.0702341420000065E-2</v>
      </c>
      <c r="W313" s="91">
        <v>-3.423699875999997E-2</v>
      </c>
      <c r="X313" s="91">
        <v>-4.0361966380000003E-2</v>
      </c>
      <c r="Y313" s="91">
        <v>-3.0912050339999997E-2</v>
      </c>
      <c r="Z313" s="87">
        <v>-3.8312629960000066E-3</v>
      </c>
      <c r="AA313" s="84">
        <v>-3.2778815300000042E-2</v>
      </c>
      <c r="AB313" s="91">
        <v>-2.2425571230645036E-2</v>
      </c>
      <c r="AC313" s="91">
        <v>-2.6657297890909093E-2</v>
      </c>
      <c r="AD313" s="91">
        <v>-3.5662245720000096E-2</v>
      </c>
      <c r="AE313" s="91">
        <v>-2.0283960638399989E-2</v>
      </c>
      <c r="AF313" s="94">
        <v>-2.9767179699999979E-2</v>
      </c>
      <c r="AG313" s="84">
        <v>-4.4926944800000035E-2</v>
      </c>
      <c r="AH313" s="91">
        <v>-4.7721876940000074E-2</v>
      </c>
      <c r="AI313" s="91">
        <v>-2.1187740638000108E-2</v>
      </c>
      <c r="AJ313" s="91">
        <v>-1.9802153838000103E-2</v>
      </c>
      <c r="AK313" s="91">
        <v>-3.8018238060000042E-2</v>
      </c>
      <c r="AL313" s="87">
        <v>-3.8517011880000007E-2</v>
      </c>
      <c r="AM313" s="84">
        <v>-8.8713302307692476E-3</v>
      </c>
      <c r="AN313" s="91">
        <v>-1.4884365369565167E-2</v>
      </c>
      <c r="AO313" s="91">
        <v>-1.9346360355263159E-2</v>
      </c>
      <c r="AP313" s="87">
        <v>-2.5277611999999783E-3</v>
      </c>
      <c r="AQ313" s="84">
        <v>-2.615249935999997E-2</v>
      </c>
      <c r="AR313" s="91">
        <v>-3.4511172588235328E-2</v>
      </c>
      <c r="AS313" s="91">
        <v>-1.8412815080000033E-2</v>
      </c>
      <c r="AT313" s="87">
        <v>-1.6147323984316508E-2</v>
      </c>
      <c r="AU313" s="145">
        <v>-2.5252300000000005E-2</v>
      </c>
    </row>
    <row r="314" spans="1:47" s="95" customFormat="1" ht="11.25">
      <c r="A314" s="7">
        <v>40753</v>
      </c>
      <c r="B314" s="84"/>
      <c r="C314" s="87">
        <v>-1.3973876254000039E-2</v>
      </c>
      <c r="D314" s="84">
        <v>-5.3302629458333306E-2</v>
      </c>
      <c r="E314" s="91">
        <v>-3.1355935979999972E-2</v>
      </c>
      <c r="F314" s="91">
        <v>-2.2156198539999949E-2</v>
      </c>
      <c r="G314" s="91">
        <v>-2.6062885340000008E-2</v>
      </c>
      <c r="H314" s="91">
        <v>-4.5236576860000044E-2</v>
      </c>
      <c r="I314" s="91">
        <v>-3.2542647597999963E-2</v>
      </c>
      <c r="J314" s="91">
        <v>-1.5216877315999966E-2</v>
      </c>
      <c r="K314" s="91">
        <v>-4.1411399200000032E-2</v>
      </c>
      <c r="L314" s="87">
        <v>-1.0117193431388949E-2</v>
      </c>
      <c r="M314" s="84">
        <v>-4.0907276223214328E-2</v>
      </c>
      <c r="N314" s="91">
        <v>-4.477421004000004E-2</v>
      </c>
      <c r="O314" s="87">
        <v>-3.9054027076000031E-2</v>
      </c>
      <c r="P314" s="84">
        <v>-3.5041446519999964E-2</v>
      </c>
      <c r="Q314" s="91">
        <v>-2.8484849339999951E-2</v>
      </c>
      <c r="R314" s="91">
        <v>-3.663385526000007E-2</v>
      </c>
      <c r="S314" s="91">
        <v>-3.8408426725490274E-2</v>
      </c>
      <c r="T314" s="91">
        <v>-3.1420453660000014E-2</v>
      </c>
      <c r="U314" s="91">
        <v>-2.141608403999995E-2</v>
      </c>
      <c r="V314" s="91">
        <v>-4.5628911500000036E-2</v>
      </c>
      <c r="W314" s="91">
        <v>-3.7947186372549013E-2</v>
      </c>
      <c r="X314" s="91">
        <v>-3.0543115499999884E-2</v>
      </c>
      <c r="Y314" s="91">
        <v>-3.2742573059999946E-2</v>
      </c>
      <c r="Z314" s="87">
        <v>-3.6872919317999964E-2</v>
      </c>
      <c r="AA314" s="84">
        <v>-3.2860606319999985E-2</v>
      </c>
      <c r="AB314" s="91">
        <v>-2.7338373910526292E-2</v>
      </c>
      <c r="AC314" s="91">
        <v>-3.7119396020833251E-2</v>
      </c>
      <c r="AD314" s="91">
        <v>-3.7525586799999844E-2</v>
      </c>
      <c r="AE314" s="91">
        <v>-3.4169862996E-2</v>
      </c>
      <c r="AF314" s="94">
        <v>-2.2133220817999955E-2</v>
      </c>
      <c r="AG314" s="84">
        <v>-3.5854233360000043E-2</v>
      </c>
      <c r="AH314" s="91">
        <v>-4.1783918559999966E-2</v>
      </c>
      <c r="AI314" s="91">
        <v>-3.0479828980000012E-2</v>
      </c>
      <c r="AJ314" s="91">
        <v>-3.0575857179999999E-2</v>
      </c>
      <c r="AK314" s="91">
        <v>-4.8105096160000027E-2</v>
      </c>
      <c r="AL314" s="87">
        <v>-4.1404324560000094E-2</v>
      </c>
      <c r="AM314" s="84">
        <v>-1.3391753111320792E-2</v>
      </c>
      <c r="AN314" s="91">
        <v>-2.719599917391291E-2</v>
      </c>
      <c r="AO314" s="91">
        <v>-3.5138324910000018E-2</v>
      </c>
      <c r="AP314" s="87">
        <v>-6.5201077599998936E-3</v>
      </c>
      <c r="AQ314" s="84">
        <v>-3.1424968039999945E-2</v>
      </c>
      <c r="AR314" s="91">
        <v>-1.978714892307698E-2</v>
      </c>
      <c r="AS314" s="91">
        <v>-1.9195992980000076E-2</v>
      </c>
      <c r="AT314" s="87">
        <v>-2.3971920156115156E-2</v>
      </c>
      <c r="AU314" s="145">
        <v>-5.2866300000000033E-2</v>
      </c>
    </row>
    <row r="315" spans="1:47" s="95" customFormat="1" ht="11.25">
      <c r="A315" s="7">
        <v>40786</v>
      </c>
      <c r="B315" s="84"/>
      <c r="C315" s="87">
        <v>-5.1199652927999995E-2</v>
      </c>
      <c r="D315" s="84">
        <v>-0.10550241266129035</v>
      </c>
      <c r="E315" s="91">
        <v>-8.9150934228000023E-2</v>
      </c>
      <c r="F315" s="91">
        <v>-5.7602674079999971E-2</v>
      </c>
      <c r="G315" s="91">
        <v>-3.7663818009999961E-2</v>
      </c>
      <c r="H315" s="91">
        <v>-7.8623833930000053E-2</v>
      </c>
      <c r="I315" s="91">
        <v>-7.4981954690000019E-2</v>
      </c>
      <c r="J315" s="91">
        <v>-4.7899350089999904E-2</v>
      </c>
      <c r="K315" s="91">
        <v>-7.1867517749999998E-2</v>
      </c>
      <c r="L315" s="87">
        <v>-0.10687773198616202</v>
      </c>
      <c r="M315" s="84">
        <v>-7.6482810508035626E-2</v>
      </c>
      <c r="N315" s="91">
        <v>-7.8187684119999989E-2</v>
      </c>
      <c r="O315" s="87">
        <v>-9.3075415459999977E-2</v>
      </c>
      <c r="P315" s="84">
        <v>-8.6862188479999936E-2</v>
      </c>
      <c r="Q315" s="91">
        <v>-0.10908208658000007</v>
      </c>
      <c r="R315" s="91">
        <v>-0.10898501653999992</v>
      </c>
      <c r="S315" s="91">
        <v>-9.9957930780000037E-2</v>
      </c>
      <c r="T315" s="91">
        <v>-0.10882288819999997</v>
      </c>
      <c r="U315" s="91">
        <v>-0.10539500118</v>
      </c>
      <c r="V315" s="91">
        <v>-0.10515810740000009</v>
      </c>
      <c r="W315" s="91">
        <v>-9.8159019559999838E-2</v>
      </c>
      <c r="X315" s="91">
        <v>-0.10263963038000001</v>
      </c>
      <c r="Y315" s="91">
        <v>-6.7124063159999969E-2</v>
      </c>
      <c r="Z315" s="87">
        <v>-5.1616928069999957E-2</v>
      </c>
      <c r="AA315" s="84">
        <v>-8.5768626628E-2</v>
      </c>
      <c r="AB315" s="91">
        <v>-2.7382250534482733E-2</v>
      </c>
      <c r="AC315" s="91">
        <v>-5.9246260166666675E-2</v>
      </c>
      <c r="AD315" s="91">
        <v>-9.8791367000000019E-2</v>
      </c>
      <c r="AE315" s="91">
        <v>-5.1274540539999913E-2</v>
      </c>
      <c r="AF315" s="94">
        <v>-4.4843603920000086E-2</v>
      </c>
      <c r="AG315" s="84">
        <v>-8.2051865259999968E-2</v>
      </c>
      <c r="AH315" s="91">
        <v>-9.4201761320000021E-2</v>
      </c>
      <c r="AI315" s="91">
        <v>-6.2834355499999939E-2</v>
      </c>
      <c r="AJ315" s="91">
        <v>-5.6748223739999992E-2</v>
      </c>
      <c r="AK315" s="91">
        <v>-8.5162838660000184E-2</v>
      </c>
      <c r="AL315" s="87">
        <v>-9.8927873000000055E-2</v>
      </c>
      <c r="AM315" s="84">
        <v>-7.5346894415094789E-3</v>
      </c>
      <c r="AN315" s="91">
        <v>-2.7783956911111019E-2</v>
      </c>
      <c r="AO315" s="91">
        <v>-1.9428549040540588E-2</v>
      </c>
      <c r="AP315" s="87">
        <v>-5.4532683030000029E-2</v>
      </c>
      <c r="AQ315" s="84">
        <v>-7.6782601869999967E-2</v>
      </c>
      <c r="AR315" s="91">
        <v>-8.287110200000003E-2</v>
      </c>
      <c r="AS315" s="91">
        <v>-5.434560361999996E-2</v>
      </c>
      <c r="AT315" s="87">
        <v>-5.5690088604347876E-2</v>
      </c>
      <c r="AU315" s="145">
        <v>-5.5286100000000005E-2</v>
      </c>
    </row>
    <row r="316" spans="1:47" s="95" customFormat="1" ht="11.25">
      <c r="A316" s="7">
        <v>40816</v>
      </c>
      <c r="B316" s="84"/>
      <c r="C316" s="87">
        <v>-9.3308197135999915E-2</v>
      </c>
      <c r="D316" s="84">
        <v>-0.13660476508771924</v>
      </c>
      <c r="E316" s="91">
        <v>-0.13365103225600006</v>
      </c>
      <c r="F316" s="91">
        <v>-0.10222118389599999</v>
      </c>
      <c r="G316" s="91">
        <v>-6.5369857576000001E-2</v>
      </c>
      <c r="H316" s="91">
        <v>-8.7435199976000133E-2</v>
      </c>
      <c r="I316" s="91">
        <v>-9.6114174036000088E-2</v>
      </c>
      <c r="J316" s="91">
        <v>-7.3460305255999891E-2</v>
      </c>
      <c r="K316" s="91">
        <v>-9.6191712375999994E-2</v>
      </c>
      <c r="L316" s="87">
        <v>-0.14542802752518003</v>
      </c>
      <c r="M316" s="84">
        <v>-0.10830349463513511</v>
      </c>
      <c r="N316" s="91">
        <v>-9.3651537239999971E-2</v>
      </c>
      <c r="O316" s="87">
        <v>-0.12914403201200009</v>
      </c>
      <c r="P316" s="84">
        <v>-0.11764772227599996</v>
      </c>
      <c r="Q316" s="91">
        <v>-0.16426103140000003</v>
      </c>
      <c r="R316" s="91">
        <v>-0.15314373840000006</v>
      </c>
      <c r="S316" s="91">
        <v>-0.16221739579999994</v>
      </c>
      <c r="T316" s="91">
        <v>-0.14403949979999997</v>
      </c>
      <c r="U316" s="91">
        <v>-0.13351651259999997</v>
      </c>
      <c r="V316" s="91">
        <v>-0.1600794029999999</v>
      </c>
      <c r="W316" s="91">
        <v>-0.12415289567599996</v>
      </c>
      <c r="X316" s="91">
        <v>-0.15489249159999996</v>
      </c>
      <c r="Y316" s="91">
        <v>-3.6997996268000155E-2</v>
      </c>
      <c r="Z316" s="87">
        <v>-7.3971095679999932E-2</v>
      </c>
      <c r="AA316" s="84">
        <v>-0.10962298428000017</v>
      </c>
      <c r="AB316" s="91">
        <v>-7.5099069946666819E-2</v>
      </c>
      <c r="AC316" s="91">
        <v>-9.0517090557377111E-2</v>
      </c>
      <c r="AD316" s="91">
        <v>-0.14237619660000012</v>
      </c>
      <c r="AE316" s="91">
        <v>-7.5085321100000102E-2</v>
      </c>
      <c r="AF316" s="94">
        <v>-6.6014135554000042E-2</v>
      </c>
      <c r="AG316" s="84">
        <v>-0.12342918403999992</v>
      </c>
      <c r="AH316" s="91">
        <v>-0.11863483839999989</v>
      </c>
      <c r="AI316" s="91">
        <v>-9.3166136939999866E-2</v>
      </c>
      <c r="AJ316" s="91">
        <v>-8.9453925479999974E-2</v>
      </c>
      <c r="AK316" s="91">
        <v>-0.14283633368000004</v>
      </c>
      <c r="AL316" s="87">
        <v>-0.12398414968000004</v>
      </c>
      <c r="AM316" s="84">
        <v>-3.5990318713461589E-2</v>
      </c>
      <c r="AN316" s="91">
        <v>-4.0296223097872286E-2</v>
      </c>
      <c r="AO316" s="91">
        <v>-4.4867214061111049E-2</v>
      </c>
      <c r="AP316" s="87">
        <v>-9.6891456840000001E-2</v>
      </c>
      <c r="AQ316" s="84">
        <v>-0.10787200423400001</v>
      </c>
      <c r="AR316" s="91">
        <v>-0.10167317552542365</v>
      </c>
      <c r="AS316" s="91">
        <v>-6.1674616800000082E-2</v>
      </c>
      <c r="AT316" s="87">
        <v>-8.4166826981428522E-2</v>
      </c>
      <c r="AU316" s="145">
        <v>-0.1151742</v>
      </c>
    </row>
    <row r="317" spans="1:47" s="95" customFormat="1" ht="11.25">
      <c r="A317" s="7">
        <v>40847</v>
      </c>
      <c r="B317" s="84"/>
      <c r="C317" s="87">
        <v>0.10827793151199994</v>
      </c>
      <c r="D317" s="84">
        <v>0.17404864298245615</v>
      </c>
      <c r="E317" s="91">
        <v>0.15723885209999988</v>
      </c>
      <c r="F317" s="91">
        <v>0.11844654303999991</v>
      </c>
      <c r="G317" s="91">
        <v>9.3963827400000088E-2</v>
      </c>
      <c r="H317" s="91">
        <v>0.11089753950000003</v>
      </c>
      <c r="I317" s="91">
        <v>0.1420913996319999</v>
      </c>
      <c r="J317" s="91">
        <v>0.14318310160000003</v>
      </c>
      <c r="K317" s="91">
        <v>0.13165550380000002</v>
      </c>
      <c r="L317" s="87">
        <v>0.19371532684419202</v>
      </c>
      <c r="M317" s="84">
        <v>0.13929294424770644</v>
      </c>
      <c r="N317" s="91">
        <v>0.15699044761999992</v>
      </c>
      <c r="O317" s="87">
        <v>0.15674887883199995</v>
      </c>
      <c r="P317" s="84">
        <v>0.14499559049999999</v>
      </c>
      <c r="Q317" s="91">
        <v>0.19310794040000001</v>
      </c>
      <c r="R317" s="91">
        <v>0.18975992959999988</v>
      </c>
      <c r="S317" s="91">
        <v>0.1989939061999999</v>
      </c>
      <c r="T317" s="91">
        <v>0.17172577649999998</v>
      </c>
      <c r="U317" s="91">
        <v>0.20749727219999992</v>
      </c>
      <c r="V317" s="91">
        <v>0.20615928480000001</v>
      </c>
      <c r="W317" s="91">
        <v>0.15944907630000005</v>
      </c>
      <c r="X317" s="91">
        <v>0.18695100419999999</v>
      </c>
      <c r="Y317" s="91">
        <v>0.12348391530000002</v>
      </c>
      <c r="Z317" s="87">
        <v>0.10835482720000011</v>
      </c>
      <c r="AA317" s="84">
        <v>0.14175501641200006</v>
      </c>
      <c r="AB317" s="91">
        <v>9.3222358924137882E-2</v>
      </c>
      <c r="AC317" s="91">
        <v>0.12270429251666704</v>
      </c>
      <c r="AD317" s="91">
        <v>0.1685153627</v>
      </c>
      <c r="AE317" s="91">
        <v>0.13778856283199992</v>
      </c>
      <c r="AF317" s="94">
        <v>0.11963837665199994</v>
      </c>
      <c r="AG317" s="84">
        <v>0.14648241982400001</v>
      </c>
      <c r="AH317" s="91">
        <v>0.15264417784000006</v>
      </c>
      <c r="AI317" s="91">
        <v>0.12646164640000013</v>
      </c>
      <c r="AJ317" s="91">
        <v>0.11179581220000001</v>
      </c>
      <c r="AK317" s="91">
        <v>0.1709321117</v>
      </c>
      <c r="AL317" s="87">
        <v>0.15422610290000005</v>
      </c>
      <c r="AM317" s="84">
        <v>4.8300681513725463E-2</v>
      </c>
      <c r="AN317" s="91">
        <v>6.8231593906382892E-2</v>
      </c>
      <c r="AO317" s="91">
        <v>6.8457428372972862E-2</v>
      </c>
      <c r="AP317" s="87">
        <v>0.10060925884399996</v>
      </c>
      <c r="AQ317" s="84">
        <v>0.13343321572399991</v>
      </c>
      <c r="AR317" s="91">
        <v>0.12409239063157895</v>
      </c>
      <c r="AS317" s="91">
        <v>9.7239883140000094E-2</v>
      </c>
      <c r="AT317" s="87">
        <v>0.10833130568201432</v>
      </c>
      <c r="AU317" s="145">
        <v>0.10737899999999989</v>
      </c>
    </row>
    <row r="318" spans="1:47" s="95" customFormat="1" ht="11.25">
      <c r="A318" s="7">
        <v>40877</v>
      </c>
      <c r="B318" s="84"/>
      <c r="C318" s="87">
        <v>1.5287907799999001E-3</v>
      </c>
      <c r="D318" s="84">
        <v>-9.2431017172415197E-3</v>
      </c>
      <c r="E318" s="91">
        <v>-8.0082410399999748E-3</v>
      </c>
      <c r="F318" s="91">
        <v>-2.5838239213999969E-2</v>
      </c>
      <c r="G318" s="91">
        <v>-3.6672921220000099E-3</v>
      </c>
      <c r="H318" s="91">
        <v>-8.1440219539998804E-3</v>
      </c>
      <c r="I318" s="91">
        <v>-3.19715275400001E-3</v>
      </c>
      <c r="J318" s="91">
        <v>-9.8582915020000161E-3</v>
      </c>
      <c r="K318" s="91">
        <v>-2.1057818859999688E-3</v>
      </c>
      <c r="L318" s="87">
        <v>1.8149786460690542E-3</v>
      </c>
      <c r="M318" s="84">
        <v>-2.039951762336456E-2</v>
      </c>
      <c r="N318" s="91">
        <v>-2.9633081143999984E-2</v>
      </c>
      <c r="O318" s="87">
        <v>-2.3934875432000013E-2</v>
      </c>
      <c r="P318" s="84">
        <v>-4.4086675780000029E-2</v>
      </c>
      <c r="Q318" s="91">
        <v>-2.605440130000003E-2</v>
      </c>
      <c r="R318" s="91">
        <v>-2.9911274799999887E-2</v>
      </c>
      <c r="S318" s="91">
        <v>-2.9467592359999961E-2</v>
      </c>
      <c r="T318" s="91">
        <v>-3.9488325420000026E-2</v>
      </c>
      <c r="U318" s="91">
        <v>-3.7665025960000098E-2</v>
      </c>
      <c r="V318" s="91">
        <v>-2.7159218800000051E-2</v>
      </c>
      <c r="W318" s="91">
        <v>-3.7364486039999867E-2</v>
      </c>
      <c r="X318" s="91">
        <v>-1.4443074239999909E-2</v>
      </c>
      <c r="Y318" s="91">
        <v>-2.1220082619999969E-2</v>
      </c>
      <c r="Z318" s="87">
        <v>4.8618240460001072E-3</v>
      </c>
      <c r="AA318" s="84">
        <v>-8.5011970020000271E-3</v>
      </c>
      <c r="AB318" s="91">
        <v>-1.0510018603173688E-3</v>
      </c>
      <c r="AC318" s="91">
        <v>-2.1054922058827419E-4</v>
      </c>
      <c r="AD318" s="91">
        <v>-1.3073184323999953E-2</v>
      </c>
      <c r="AE318" s="91">
        <v>-8.1558948600000125E-3</v>
      </c>
      <c r="AF318" s="94">
        <v>-3.3481662439999949E-2</v>
      </c>
      <c r="AG318" s="84">
        <v>-1.0191337460000005E-2</v>
      </c>
      <c r="AH318" s="91">
        <v>-2.0931919140000033E-2</v>
      </c>
      <c r="AI318" s="91">
        <v>-1.0238757560000034E-2</v>
      </c>
      <c r="AJ318" s="91">
        <v>-1.3042161679999942E-2</v>
      </c>
      <c r="AK318" s="91">
        <v>-1.3154693940000128E-2</v>
      </c>
      <c r="AL318" s="87">
        <v>-3.1312093439999966E-2</v>
      </c>
      <c r="AM318" s="84">
        <v>5.5465474230764755E-4</v>
      </c>
      <c r="AN318" s="91">
        <v>3.7348685224489753E-3</v>
      </c>
      <c r="AO318" s="91">
        <v>-3.8437676869564896E-3</v>
      </c>
      <c r="AP318" s="87">
        <v>2.2567378459998899E-3</v>
      </c>
      <c r="AQ318" s="84">
        <v>-1.4325088963999977E-2</v>
      </c>
      <c r="AR318" s="91">
        <v>-2.7722958274509768E-2</v>
      </c>
      <c r="AS318" s="91">
        <v>-5.5459537999991149E-4</v>
      </c>
      <c r="AT318" s="87">
        <v>-5.4594055467627189E-3</v>
      </c>
      <c r="AU318" s="145">
        <v>-2.8860400000000008E-2</v>
      </c>
    </row>
    <row r="319" spans="1:47" s="95" customFormat="1" ht="11.25">
      <c r="A319" s="7">
        <v>40907</v>
      </c>
      <c r="B319" s="84"/>
      <c r="C319" s="87">
        <v>2.124859742000007E-2</v>
      </c>
      <c r="D319" s="84">
        <v>-1.2469315207547127E-2</v>
      </c>
      <c r="E319" s="91">
        <v>-5.9764084200000234E-3</v>
      </c>
      <c r="F319" s="91">
        <v>-3.3544956400000103E-3</v>
      </c>
      <c r="G319" s="91">
        <v>-2.0955141799999799E-3</v>
      </c>
      <c r="H319" s="91">
        <v>-2.0872122400000026E-2</v>
      </c>
      <c r="I319" s="91">
        <v>-1.0252609000000135E-2</v>
      </c>
      <c r="J319" s="91">
        <v>-3.1799722599999969E-3</v>
      </c>
      <c r="K319" s="91">
        <v>-2.5168442879999975E-2</v>
      </c>
      <c r="L319" s="87">
        <v>-3.4808709563278528E-2</v>
      </c>
      <c r="M319" s="84">
        <v>-2.0705497083333357E-2</v>
      </c>
      <c r="N319" s="91">
        <v>2.7078980599999358E-3</v>
      </c>
      <c r="O319" s="87">
        <v>-1.3280211999999736E-4</v>
      </c>
      <c r="P319" s="84">
        <v>-1.7231337599999952E-3</v>
      </c>
      <c r="Q319" s="91">
        <v>-2.7352227579999999E-2</v>
      </c>
      <c r="R319" s="91">
        <v>-2.7579786879999957E-2</v>
      </c>
      <c r="S319" s="91">
        <v>-2.6280249879999995E-2</v>
      </c>
      <c r="T319" s="91">
        <v>-2.8978919259999958E-2</v>
      </c>
      <c r="U319" s="91">
        <v>-1.8226946440000003E-2</v>
      </c>
      <c r="V319" s="91">
        <v>-2.6256333399999998E-2</v>
      </c>
      <c r="W319" s="91">
        <v>-1.8419477459999833E-2</v>
      </c>
      <c r="X319" s="91">
        <v>-1.6746889180000113E-2</v>
      </c>
      <c r="Y319" s="91">
        <v>-5.0500350199998989E-3</v>
      </c>
      <c r="Z319" s="87">
        <v>9.8866823999999021E-4</v>
      </c>
      <c r="AA319" s="84">
        <v>-1.1280907800000906E-3</v>
      </c>
      <c r="AB319" s="91">
        <v>2.2307339171875107E-2</v>
      </c>
      <c r="AC319" s="91">
        <v>-5.4283606323529687E-3</v>
      </c>
      <c r="AD319" s="91">
        <v>-2.3627285160000011E-2</v>
      </c>
      <c r="AE319" s="91">
        <v>1.7385812639999942E-2</v>
      </c>
      <c r="AF319" s="94">
        <v>2.3828990799998895E-3</v>
      </c>
      <c r="AG319" s="84">
        <v>-7.8597749200000067E-3</v>
      </c>
      <c r="AH319" s="91">
        <v>1.3711792200000072E-2</v>
      </c>
      <c r="AI319" s="91">
        <v>1.9758912479999946E-2</v>
      </c>
      <c r="AJ319" s="91">
        <v>1.9832713680000058E-2</v>
      </c>
      <c r="AK319" s="91">
        <v>-7.7231883799999679E-3</v>
      </c>
      <c r="AL319" s="87">
        <v>-7.2582905000000419E-3</v>
      </c>
      <c r="AM319" s="84">
        <v>2.2259165596153929E-2</v>
      </c>
      <c r="AN319" s="91">
        <v>1.0454802022449083E-2</v>
      </c>
      <c r="AO319" s="91">
        <v>1.8010044285074578E-2</v>
      </c>
      <c r="AP319" s="87">
        <v>-1.5402381400000165E-2</v>
      </c>
      <c r="AQ319" s="84">
        <v>-1.8295623199999778E-3</v>
      </c>
      <c r="AR319" s="91">
        <v>-3.4592789509803934E-2</v>
      </c>
      <c r="AS319" s="91">
        <v>1.8202495779999994E-2</v>
      </c>
      <c r="AT319" s="87">
        <v>1.2869108568345222E-2</v>
      </c>
      <c r="AU319" s="145">
        <v>-7.6545999999999559E-3</v>
      </c>
    </row>
    <row r="320" spans="1:47" s="95" customFormat="1" ht="11.25">
      <c r="A320" s="7">
        <v>40939</v>
      </c>
      <c r="B320" s="84"/>
      <c r="C320" s="87">
        <v>2.6301096060000084E-2</v>
      </c>
      <c r="D320" s="84">
        <v>9.7253904113207668E-2</v>
      </c>
      <c r="E320" s="91">
        <v>7.5590507120000039E-2</v>
      </c>
      <c r="F320" s="91">
        <v>7.9819341119999887E-2</v>
      </c>
      <c r="G320" s="91">
        <v>6.1110023999999985E-2</v>
      </c>
      <c r="H320" s="91">
        <v>6.2757338659999995E-2</v>
      </c>
      <c r="I320" s="91">
        <v>4.5160166619999886E-2</v>
      </c>
      <c r="J320" s="91">
        <v>4.7774825000000076E-2</v>
      </c>
      <c r="K320" s="91">
        <v>5.5994633200000088E-2</v>
      </c>
      <c r="L320" s="87">
        <v>3.4626373837633784E-2</v>
      </c>
      <c r="M320" s="84">
        <v>8.2791388158878432E-2</v>
      </c>
      <c r="N320" s="91">
        <v>5.6529871056000047E-2</v>
      </c>
      <c r="O320" s="87">
        <v>5.9355671350000083E-2</v>
      </c>
      <c r="P320" s="84">
        <v>0.10121844122000012</v>
      </c>
      <c r="Q320" s="91">
        <v>0.11395381831999996</v>
      </c>
      <c r="R320" s="91">
        <v>0.12308160831999992</v>
      </c>
      <c r="S320" s="91">
        <v>0.11423020474000012</v>
      </c>
      <c r="T320" s="91">
        <v>0.1199200843399999</v>
      </c>
      <c r="U320" s="91">
        <v>0.13576564033333338</v>
      </c>
      <c r="V320" s="91">
        <v>9.0890296700000039E-2</v>
      </c>
      <c r="W320" s="91">
        <v>0.1099316640200001</v>
      </c>
      <c r="X320" s="91">
        <v>0.10866037049999999</v>
      </c>
      <c r="Y320" s="91">
        <v>8.666424233999992E-2</v>
      </c>
      <c r="Z320" s="87">
        <v>3.7351135356000098E-2</v>
      </c>
      <c r="AA320" s="84">
        <v>6.3770537937254845E-2</v>
      </c>
      <c r="AB320" s="91">
        <v>1.0868636100000106E-2</v>
      </c>
      <c r="AC320" s="91">
        <v>6.4852002584506963E-2</v>
      </c>
      <c r="AD320" s="91">
        <v>9.0702251860000027E-2</v>
      </c>
      <c r="AE320" s="91">
        <v>6.9517516319999917E-2</v>
      </c>
      <c r="AF320" s="94">
        <v>5.6992145319999965E-2</v>
      </c>
      <c r="AG320" s="84">
        <v>7.0280318880000081E-2</v>
      </c>
      <c r="AH320" s="91">
        <v>8.4461530220000025E-2</v>
      </c>
      <c r="AI320" s="91">
        <v>5.5046458539999898E-2</v>
      </c>
      <c r="AJ320" s="91">
        <v>5.6797728879999898E-2</v>
      </c>
      <c r="AK320" s="91">
        <v>8.9799613999999917E-2</v>
      </c>
      <c r="AL320" s="87">
        <v>8.298617792000007E-2</v>
      </c>
      <c r="AM320" s="84">
        <v>8.4942561415093376E-3</v>
      </c>
      <c r="AN320" s="91">
        <v>2.9147210359999898E-2</v>
      </c>
      <c r="AO320" s="91">
        <v>3.9234518894117665E-2</v>
      </c>
      <c r="AP320" s="87">
        <v>5.4584219539999923E-2</v>
      </c>
      <c r="AQ320" s="84">
        <v>6.6843840700000046E-2</v>
      </c>
      <c r="AR320" s="91">
        <v>8.2642471120000005E-2</v>
      </c>
      <c r="AS320" s="91">
        <v>3.9882105540000046E-2</v>
      </c>
      <c r="AT320" s="87">
        <v>2.6107054271942376E-2</v>
      </c>
      <c r="AU320" s="145">
        <v>4.9222099999999935E-2</v>
      </c>
    </row>
    <row r="321" spans="1:47" s="95" customFormat="1" ht="11.25">
      <c r="A321" s="7">
        <v>40968</v>
      </c>
      <c r="B321" s="84"/>
      <c r="C321" s="87">
        <v>1.4873958079999916E-2</v>
      </c>
      <c r="D321" s="84">
        <v>4.603592954038449E-2</v>
      </c>
      <c r="E321" s="91">
        <v>5.011182160000005E-2</v>
      </c>
      <c r="F321" s="91">
        <v>4.8938763120000006E-2</v>
      </c>
      <c r="G321" s="91">
        <v>4.053577493799998E-2</v>
      </c>
      <c r="H321" s="91">
        <v>4.8934831119999966E-2</v>
      </c>
      <c r="I321" s="91">
        <v>3.9953885599999905E-2</v>
      </c>
      <c r="J321" s="91">
        <v>4.598505546000009E-2</v>
      </c>
      <c r="K321" s="91">
        <v>4.0125949579999931E-2</v>
      </c>
      <c r="L321" s="87">
        <v>4.577160666628588E-2</v>
      </c>
      <c r="M321" s="84">
        <v>5.420157849056606E-2</v>
      </c>
      <c r="N321" s="91">
        <v>5.0338058489999948E-2</v>
      </c>
      <c r="O321" s="87">
        <v>4.0846815879999943E-2</v>
      </c>
      <c r="P321" s="84">
        <v>6.7796091082000132E-2</v>
      </c>
      <c r="Q321" s="91">
        <v>7.3227548361999961E-2</v>
      </c>
      <c r="R321" s="91">
        <v>8.2859134381999988E-2</v>
      </c>
      <c r="S321" s="91">
        <v>7.832905052200001E-2</v>
      </c>
      <c r="T321" s="91">
        <v>8.50483587819999E-2</v>
      </c>
      <c r="U321" s="91">
        <v>8.9924985022000081E-2</v>
      </c>
      <c r="V321" s="91">
        <v>7.4031317560000032E-2</v>
      </c>
      <c r="W321" s="91">
        <v>8.0608466281999913E-2</v>
      </c>
      <c r="X321" s="91">
        <v>5.9702280940000074E-2</v>
      </c>
      <c r="Y321" s="91">
        <v>6.1351975281999982E-2</v>
      </c>
      <c r="Z321" s="87">
        <v>4.0827744640000052E-2</v>
      </c>
      <c r="AA321" s="84">
        <v>5.432812353999994E-2</v>
      </c>
      <c r="AB321" s="91">
        <v>1.0153970208000018E-2</v>
      </c>
      <c r="AC321" s="91">
        <v>2.9794949469696963E-2</v>
      </c>
      <c r="AD321" s="91">
        <v>4.9311918801999921E-2</v>
      </c>
      <c r="AE321" s="91">
        <v>4.7447050719999995E-2</v>
      </c>
      <c r="AF321" s="94">
        <v>3.9654732720000085E-2</v>
      </c>
      <c r="AG321" s="84">
        <v>5.6683898439999991E-2</v>
      </c>
      <c r="AH321" s="91">
        <v>5.4474158000000106E-2</v>
      </c>
      <c r="AI321" s="91">
        <v>3.1134961088000068E-2</v>
      </c>
      <c r="AJ321" s="91">
        <v>2.9114845227999897E-2</v>
      </c>
      <c r="AK321" s="91">
        <v>5.1458435940000102E-2</v>
      </c>
      <c r="AL321" s="87">
        <v>6.6566304681999977E-2</v>
      </c>
      <c r="AM321" s="84">
        <v>9.8389097764706168E-3</v>
      </c>
      <c r="AN321" s="91">
        <v>3.3599481038461443E-2</v>
      </c>
      <c r="AO321" s="91">
        <v>1.2012695966666653E-2</v>
      </c>
      <c r="AP321" s="87">
        <v>6.517291026000005E-2</v>
      </c>
      <c r="AQ321" s="84">
        <v>2.495171669999996E-2</v>
      </c>
      <c r="AR321" s="91">
        <v>6.0429346534482731E-2</v>
      </c>
      <c r="AS321" s="91">
        <v>3.6364931072000006E-2</v>
      </c>
      <c r="AT321" s="87">
        <v>3.6561134151773089E-2</v>
      </c>
      <c r="AU321" s="145">
        <v>6.02935E-2</v>
      </c>
    </row>
    <row r="322" spans="1:47" s="95" customFormat="1" ht="11.25">
      <c r="A322" s="7">
        <v>40998</v>
      </c>
      <c r="B322" s="84"/>
      <c r="C322" s="87">
        <v>1.9776698205999921E-2</v>
      </c>
      <c r="D322" s="84">
        <v>2.2659282614035048E-2</v>
      </c>
      <c r="E322" s="91">
        <v>1.5384987900000091E-2</v>
      </c>
      <c r="F322" s="91">
        <v>3.0341566119999941E-2</v>
      </c>
      <c r="G322" s="91">
        <v>4.1103340794000021E-2</v>
      </c>
      <c r="H322" s="91">
        <v>3.6468526793999922E-2</v>
      </c>
      <c r="I322" s="91">
        <v>3.2166655194000082E-2</v>
      </c>
      <c r="J322" s="91">
        <v>3.3953316264E-2</v>
      </c>
      <c r="K322" s="91">
        <v>4.4369717174000067E-2</v>
      </c>
      <c r="L322" s="87">
        <v>-4.1193423096726467E-2</v>
      </c>
      <c r="M322" s="84">
        <v>2.21409880067307E-2</v>
      </c>
      <c r="N322" s="91">
        <v>1.5835420059999938E-2</v>
      </c>
      <c r="O322" s="87">
        <v>3.0654917289999917E-2</v>
      </c>
      <c r="P322" s="84">
        <v>1.852782216000004E-2</v>
      </c>
      <c r="Q322" s="91">
        <v>-1.556527835999999E-2</v>
      </c>
      <c r="R322" s="91">
        <v>-4.0609738400000372E-3</v>
      </c>
      <c r="S322" s="91">
        <v>-1.2302973380000082E-2</v>
      </c>
      <c r="T322" s="91">
        <v>6.5330817600000035E-3</v>
      </c>
      <c r="U322" s="91">
        <v>-1.024507222000004E-2</v>
      </c>
      <c r="V322" s="91">
        <v>-2.2349151999999983E-2</v>
      </c>
      <c r="W322" s="91">
        <v>-1.7734800399999973E-3</v>
      </c>
      <c r="X322" s="91">
        <v>-1.3059873799999844E-3</v>
      </c>
      <c r="Y322" s="91">
        <v>7.8389870819999263E-3</v>
      </c>
      <c r="Z322" s="87">
        <v>2.5038522700000065E-2</v>
      </c>
      <c r="AA322" s="84">
        <v>-1.2715681199999995E-2</v>
      </c>
      <c r="AB322" s="91">
        <v>-6.6527214117647615E-3</v>
      </c>
      <c r="AC322" s="91">
        <v>3.3971699228571461E-2</v>
      </c>
      <c r="AD322" s="91">
        <v>-4.9455744799999923E-3</v>
      </c>
      <c r="AE322" s="91">
        <v>3.0536450400000081E-2</v>
      </c>
      <c r="AF322" s="94">
        <v>4.4069133599999866E-3</v>
      </c>
      <c r="AG322" s="84">
        <v>1.5932902999999943E-3</v>
      </c>
      <c r="AH322" s="91">
        <v>3.7150199660000105E-2</v>
      </c>
      <c r="AI322" s="91">
        <v>2.3114716552000036E-2</v>
      </c>
      <c r="AJ322" s="91">
        <v>2.1344899752000046E-2</v>
      </c>
      <c r="AK322" s="91">
        <v>-1.4244775399999687E-3</v>
      </c>
      <c r="AL322" s="87">
        <v>1.2806488979999919E-2</v>
      </c>
      <c r="AM322" s="84">
        <v>2.2653115723076933E-2</v>
      </c>
      <c r="AN322" s="91">
        <v>3.1860438210909114E-2</v>
      </c>
      <c r="AO322" s="91">
        <v>2.6114249025757541E-2</v>
      </c>
      <c r="AP322" s="87">
        <v>2.577738048999989E-2</v>
      </c>
      <c r="AQ322" s="84">
        <v>2.0146197422000078E-2</v>
      </c>
      <c r="AR322" s="91">
        <v>1.7172536320754661E-2</v>
      </c>
      <c r="AS322" s="91">
        <v>3.7071620827999974E-2</v>
      </c>
      <c r="AT322" s="87">
        <v>2.1306482922463843E-2</v>
      </c>
      <c r="AU322" s="145">
        <v>3.4932999999999215E-3</v>
      </c>
    </row>
    <row r="323" spans="1:47" s="95" customFormat="1" ht="11.25">
      <c r="A323" s="7">
        <v>41029</v>
      </c>
      <c r="B323" s="84"/>
      <c r="C323" s="87">
        <v>6.0566991799999581E-3</v>
      </c>
      <c r="D323" s="84">
        <v>-1.47415539107143E-2</v>
      </c>
      <c r="E323" s="91">
        <v>-1.0775343579999985E-2</v>
      </c>
      <c r="F323" s="91">
        <v>1.6786249719999979E-2</v>
      </c>
      <c r="G323" s="91">
        <v>9.989087272548991E-3</v>
      </c>
      <c r="H323" s="91">
        <v>9.3794552000003861E-4</v>
      </c>
      <c r="I323" s="91">
        <v>4.6617109400000079E-3</v>
      </c>
      <c r="J323" s="91">
        <v>1.3273182150000062E-2</v>
      </c>
      <c r="K323" s="91">
        <v>1.3204268720000023E-2</v>
      </c>
      <c r="L323" s="87">
        <v>-1.0271763627121899E-2</v>
      </c>
      <c r="M323" s="84">
        <v>-2.3586285947524765E-2</v>
      </c>
      <c r="N323" s="91">
        <v>8.2243925000000662E-3</v>
      </c>
      <c r="O323" s="87">
        <v>-3.0093076939999963E-2</v>
      </c>
      <c r="P323" s="84">
        <v>-4.8699261879999955E-2</v>
      </c>
      <c r="Q323" s="91">
        <v>1.7676074900000005E-2</v>
      </c>
      <c r="R323" s="91">
        <v>-4.2710705999999821E-3</v>
      </c>
      <c r="S323" s="91">
        <v>-2.8919717600000006E-3</v>
      </c>
      <c r="T323" s="91">
        <v>-3.7694661760000137E-2</v>
      </c>
      <c r="U323" s="91">
        <v>-2.2508181059999965E-2</v>
      </c>
      <c r="V323" s="91">
        <v>1.753748837999991E-2</v>
      </c>
      <c r="W323" s="91">
        <v>-4.6111261916000013E-2</v>
      </c>
      <c r="X323" s="91">
        <v>-2.5134210100000054E-2</v>
      </c>
      <c r="Y323" s="91">
        <v>-4.145817989599998E-2</v>
      </c>
      <c r="Z323" s="87">
        <v>2.0395500399998934E-3</v>
      </c>
      <c r="AA323" s="84">
        <v>-7.2509548000000423E-3</v>
      </c>
      <c r="AB323" s="91">
        <v>-1.9222486538461592E-3</v>
      </c>
      <c r="AC323" s="91">
        <v>-1.3697618028358338E-2</v>
      </c>
      <c r="AD323" s="91">
        <v>-4.172670780000054E-3</v>
      </c>
      <c r="AE323" s="91">
        <v>-1.447086999999958E-3</v>
      </c>
      <c r="AF323" s="94">
        <v>-2.1185110112000083E-2</v>
      </c>
      <c r="AG323" s="84">
        <v>-1.9961865960000047E-2</v>
      </c>
      <c r="AH323" s="91">
        <v>-1.9583962040000014E-2</v>
      </c>
      <c r="AI323" s="91">
        <v>3.7258067079999346E-3</v>
      </c>
      <c r="AJ323" s="91">
        <v>3.1610644480000172E-3</v>
      </c>
      <c r="AK323" s="91">
        <v>-3.569957202000007E-2</v>
      </c>
      <c r="AL323" s="87">
        <v>-2.4935793679999985E-2</v>
      </c>
      <c r="AM323" s="84">
        <v>1.0282772517647087E-2</v>
      </c>
      <c r="AN323" s="91">
        <v>-4.4711276698112812E-3</v>
      </c>
      <c r="AO323" s="91">
        <v>-1.5716639865671622E-3</v>
      </c>
      <c r="AP323" s="87">
        <v>8.8983777759998883E-3</v>
      </c>
      <c r="AQ323" s="84">
        <v>-1.5140895559999978E-2</v>
      </c>
      <c r="AR323" s="91">
        <v>-2.0721771350877272E-2</v>
      </c>
      <c r="AS323" s="91">
        <v>-8.104421279999996E-3</v>
      </c>
      <c r="AT323" s="87">
        <v>2.2773625919116913E-3</v>
      </c>
      <c r="AU323" s="145">
        <v>-1.1565999999999854E-2</v>
      </c>
    </row>
    <row r="324" spans="1:47" s="95" customFormat="1" ht="11.25">
      <c r="A324" s="7">
        <v>41060</v>
      </c>
      <c r="B324" s="84"/>
      <c r="C324" s="87">
        <v>-3.6603384890000146E-2</v>
      </c>
      <c r="D324" s="84">
        <v>-0.1132018698157895</v>
      </c>
      <c r="E324" s="91">
        <v>-9.1667795979999966E-2</v>
      </c>
      <c r="F324" s="91">
        <v>-6.8169227444000113E-2</v>
      </c>
      <c r="G324" s="91">
        <v>-7.4152015703999985E-2</v>
      </c>
      <c r="H324" s="91">
        <v>-9.2456930959999961E-2</v>
      </c>
      <c r="I324" s="91">
        <v>-6.3209903910000032E-2</v>
      </c>
      <c r="J324" s="91">
        <v>-7.0067842824000026E-2</v>
      </c>
      <c r="K324" s="91">
        <v>-7.0733568258000035E-2</v>
      </c>
      <c r="L324" s="87">
        <v>-0.10320940529427802</v>
      </c>
      <c r="M324" s="84">
        <v>-9.2899442059000026E-2</v>
      </c>
      <c r="N324" s="91">
        <v>-9.0927286686000031E-2</v>
      </c>
      <c r="O324" s="87">
        <v>-8.0481964113999993E-2</v>
      </c>
      <c r="P324" s="84">
        <v>-0.14242209599999989</v>
      </c>
      <c r="Q324" s="91">
        <v>-0.11893948397999998</v>
      </c>
      <c r="R324" s="91">
        <v>-0.12183416116000001</v>
      </c>
      <c r="S324" s="91">
        <v>-0.13220155980000003</v>
      </c>
      <c r="T324" s="91">
        <v>-0.14015314739999996</v>
      </c>
      <c r="U324" s="91">
        <v>-0.14771826580000003</v>
      </c>
      <c r="V324" s="91">
        <v>-0.12063670181999997</v>
      </c>
      <c r="W324" s="91">
        <v>-0.15023691959999985</v>
      </c>
      <c r="X324" s="91">
        <v>-0.11118931115999997</v>
      </c>
      <c r="Y324" s="91">
        <v>-0.10801754163999999</v>
      </c>
      <c r="Z324" s="87">
        <v>-5.4049018940000026E-2</v>
      </c>
      <c r="AA324" s="84">
        <v>-9.2249958380000052E-2</v>
      </c>
      <c r="AB324" s="91">
        <v>-7.5377039871153961E-2</v>
      </c>
      <c r="AC324" s="91">
        <v>-8.1754182842187495E-2</v>
      </c>
      <c r="AD324" s="91">
        <v>-0.10828019927999999</v>
      </c>
      <c r="AE324" s="91">
        <v>-8.1856837999999987E-2</v>
      </c>
      <c r="AF324" s="94">
        <v>-9.1341771645999992E-2</v>
      </c>
      <c r="AG324" s="84">
        <v>-9.4749795150000038E-2</v>
      </c>
      <c r="AH324" s="91">
        <v>-7.4675548177999929E-2</v>
      </c>
      <c r="AI324" s="91">
        <v>-7.0920453293999985E-2</v>
      </c>
      <c r="AJ324" s="91">
        <v>-7.1298107073999972E-2</v>
      </c>
      <c r="AK324" s="91">
        <v>-9.326641839000005E-2</v>
      </c>
      <c r="AL324" s="87">
        <v>-0.11201257618000005</v>
      </c>
      <c r="AM324" s="84">
        <v>-1.7264693640000051E-2</v>
      </c>
      <c r="AN324" s="91">
        <v>-3.2694393886792628E-2</v>
      </c>
      <c r="AO324" s="91">
        <v>-3.9425779055714316E-2</v>
      </c>
      <c r="AP324" s="87">
        <v>-8.4436858679999949E-2</v>
      </c>
      <c r="AQ324" s="84">
        <v>-9.690561224000005E-2</v>
      </c>
      <c r="AR324" s="91">
        <v>-0.10253010648148142</v>
      </c>
      <c r="AS324" s="91">
        <v>-5.9121043410000018E-2</v>
      </c>
      <c r="AT324" s="87">
        <v>-5.0667382537409988E-2</v>
      </c>
      <c r="AU324" s="145">
        <v>-8.1975400000000143E-2</v>
      </c>
    </row>
    <row r="325" spans="1:47" s="95" customFormat="1" ht="11.25">
      <c r="A325" s="7">
        <v>41089</v>
      </c>
      <c r="B325" s="84"/>
      <c r="C325" s="87">
        <v>5.8250051099999922E-2</v>
      </c>
      <c r="D325" s="84">
        <v>2.03029369473684E-2</v>
      </c>
      <c r="E325" s="91">
        <v>5.5542358120000079E-2</v>
      </c>
      <c r="F325" s="91">
        <v>6.4074903517999937E-2</v>
      </c>
      <c r="G325" s="91">
        <v>2.9482815167999998E-2</v>
      </c>
      <c r="H325" s="91">
        <v>3.7665050343999917E-2</v>
      </c>
      <c r="I325" s="91">
        <v>2.9800403220000105E-2</v>
      </c>
      <c r="J325" s="91">
        <v>5.5068281620000104E-2</v>
      </c>
      <c r="K325" s="91">
        <v>4.6311484699999905E-2</v>
      </c>
      <c r="L325" s="87">
        <v>4.4808260057030536E-2</v>
      </c>
      <c r="M325" s="84">
        <v>4.9689394324752501E-2</v>
      </c>
      <c r="N325" s="91">
        <v>4.4315217519999894E-2</v>
      </c>
      <c r="O325" s="87">
        <v>2.0315403219999917E-2</v>
      </c>
      <c r="P325" s="84">
        <v>4.3467795700000034E-2</v>
      </c>
      <c r="Q325" s="91">
        <v>3.7749310439999961E-2</v>
      </c>
      <c r="R325" s="91">
        <v>4.7947029639999972E-2</v>
      </c>
      <c r="S325" s="91">
        <v>4.6503993159999979E-2</v>
      </c>
      <c r="T325" s="91">
        <v>4.2145108439999968E-2</v>
      </c>
      <c r="U325" s="91">
        <v>5.417261676000007E-2</v>
      </c>
      <c r="V325" s="91">
        <v>5.1598593378000102E-2</v>
      </c>
      <c r="W325" s="91">
        <v>4.5186555579999954E-2</v>
      </c>
      <c r="X325" s="91">
        <v>3.3929251698000096E-2</v>
      </c>
      <c r="Y325" s="91">
        <v>2.3186113259999974E-2</v>
      </c>
      <c r="Z325" s="87">
        <v>3.2876894459999972E-2</v>
      </c>
      <c r="AA325" s="84">
        <v>3.2879285779999989E-2</v>
      </c>
      <c r="AB325" s="91">
        <v>7.014589881799993E-2</v>
      </c>
      <c r="AC325" s="91">
        <v>2.555396891428563E-2</v>
      </c>
      <c r="AD325" s="91">
        <v>4.4478308098000019E-2</v>
      </c>
      <c r="AE325" s="91">
        <v>3.8795185299999924E-2</v>
      </c>
      <c r="AF325" s="94">
        <v>5.5211905778000059E-2</v>
      </c>
      <c r="AG325" s="84">
        <v>5.1278883643999906E-2</v>
      </c>
      <c r="AH325" s="91">
        <v>4.6027127851999916E-2</v>
      </c>
      <c r="AI325" s="91">
        <v>3.6686453139999964E-2</v>
      </c>
      <c r="AJ325" s="91">
        <v>3.3990257019999914E-2</v>
      </c>
      <c r="AK325" s="91">
        <v>4.7443336119999957E-2</v>
      </c>
      <c r="AL325" s="87">
        <v>5.0579238599999909E-2</v>
      </c>
      <c r="AM325" s="84">
        <v>4.0575973981131996E-2</v>
      </c>
      <c r="AN325" s="91">
        <v>3.3901185385964983E-2</v>
      </c>
      <c r="AO325" s="91">
        <v>3.2998629164516124E-2</v>
      </c>
      <c r="AP325" s="87">
        <v>2.2091391565999929E-2</v>
      </c>
      <c r="AQ325" s="84">
        <v>2.8831547165999893E-2</v>
      </c>
      <c r="AR325" s="91">
        <v>4.7411398228070167E-2</v>
      </c>
      <c r="AS325" s="91">
        <v>5.1030265739999914E-2</v>
      </c>
      <c r="AT325" s="87">
        <v>4.3098039590853565E-2</v>
      </c>
      <c r="AU325" s="145">
        <v>3.5399600000000087E-2</v>
      </c>
    </row>
    <row r="326" spans="1:47" s="95" customFormat="1" ht="11.25">
      <c r="A326" s="7">
        <v>41121</v>
      </c>
      <c r="B326" s="84"/>
      <c r="C326" s="87">
        <v>1.8118070519999918E-2</v>
      </c>
      <c r="D326" s="84">
        <v>-8.2688968867924428E-3</v>
      </c>
      <c r="E326" s="91">
        <v>-1.8852489090000035E-2</v>
      </c>
      <c r="F326" s="91">
        <v>-1.5631288080000028E-2</v>
      </c>
      <c r="G326" s="91">
        <v>-1.7891185360000006E-2</v>
      </c>
      <c r="H326" s="91">
        <v>-3.8748473339999978E-2</v>
      </c>
      <c r="I326" s="91">
        <v>-4.7192209399999907E-3</v>
      </c>
      <c r="J326" s="91">
        <v>-3.2315402400000526E-3</v>
      </c>
      <c r="K326" s="91">
        <v>-1.8629018279999965E-2</v>
      </c>
      <c r="L326" s="87">
        <v>5.2191421462268739E-3</v>
      </c>
      <c r="M326" s="84">
        <v>-5.8990231274509419E-3</v>
      </c>
      <c r="N326" s="91">
        <v>5.1707593999994472E-4</v>
      </c>
      <c r="O326" s="87">
        <v>1.8211720400000964E-3</v>
      </c>
      <c r="P326" s="84">
        <v>-1.1435470020000116E-2</v>
      </c>
      <c r="Q326" s="91">
        <v>-2.2304773839999958E-2</v>
      </c>
      <c r="R326" s="91">
        <v>-2.2237195039999991E-2</v>
      </c>
      <c r="S326" s="91">
        <v>-1.0764128639999981E-2</v>
      </c>
      <c r="T326" s="91">
        <v>-1.0254987019999939E-2</v>
      </c>
      <c r="U326" s="91">
        <v>-4.4725546799999627E-3</v>
      </c>
      <c r="V326" s="91">
        <v>-5.5377861999998945E-3</v>
      </c>
      <c r="W326" s="91">
        <v>-9.2387683800001508E-3</v>
      </c>
      <c r="X326" s="91">
        <v>2.3551143019999943E-2</v>
      </c>
      <c r="Y326" s="91">
        <v>-2.3257285200000033E-2</v>
      </c>
      <c r="Z326" s="87">
        <v>-1.1204075340000008E-2</v>
      </c>
      <c r="AA326" s="84">
        <v>-2.7456927030000022E-2</v>
      </c>
      <c r="AB326" s="91">
        <v>8.7931402300001071E-3</v>
      </c>
      <c r="AC326" s="91">
        <v>-7.0201562500000758E-3</v>
      </c>
      <c r="AD326" s="91">
        <v>1.0399980959999944E-2</v>
      </c>
      <c r="AE326" s="91">
        <v>1.4219062200000465E-3</v>
      </c>
      <c r="AF326" s="94">
        <v>-1.291904301000002E-2</v>
      </c>
      <c r="AG326" s="84">
        <v>-1.8420119790000022E-2</v>
      </c>
      <c r="AH326" s="91">
        <v>2.1401947999999393E-3</v>
      </c>
      <c r="AI326" s="91">
        <v>8.5277166399999604E-3</v>
      </c>
      <c r="AJ326" s="91">
        <v>4.9449532800001084E-3</v>
      </c>
      <c r="AK326" s="91">
        <v>-2.965813660999983E-2</v>
      </c>
      <c r="AL326" s="87">
        <v>-2.8900007089999957E-2</v>
      </c>
      <c r="AM326" s="84">
        <v>7.079219471698206E-3</v>
      </c>
      <c r="AN326" s="91">
        <v>-6.6886497368421338E-3</v>
      </c>
      <c r="AO326" s="91">
        <v>1.3224212343750041E-2</v>
      </c>
      <c r="AP326" s="87">
        <v>-5.7653195999999296E-3</v>
      </c>
      <c r="AQ326" s="84">
        <v>-1.1219221439999982E-2</v>
      </c>
      <c r="AR326" s="91">
        <v>1.6570111352941286E-2</v>
      </c>
      <c r="AS326" s="91">
        <v>1.4611002359999903E-2</v>
      </c>
      <c r="AT326" s="87">
        <v>9.1263506249998905E-3</v>
      </c>
      <c r="AU326" s="145">
        <v>4.0040999999999549E-3</v>
      </c>
    </row>
    <row r="327" spans="1:47" s="99" customFormat="1">
      <c r="A327" s="7">
        <v>41152</v>
      </c>
      <c r="B327" s="84"/>
      <c r="C327" s="87">
        <v>-4.3340329559999891E-3</v>
      </c>
      <c r="D327" s="84">
        <v>4.5947087253571439E-2</v>
      </c>
      <c r="E327" s="91">
        <v>4.4186568780000046E-2</v>
      </c>
      <c r="F327" s="91">
        <v>8.7283411800000987E-3</v>
      </c>
      <c r="G327" s="91">
        <v>2.5205080169999894E-2</v>
      </c>
      <c r="H327" s="91">
        <v>2.0549047877999937E-2</v>
      </c>
      <c r="I327" s="91">
        <v>1.2313403500000097E-2</v>
      </c>
      <c r="J327" s="91">
        <v>8.0891882520000014E-3</v>
      </c>
      <c r="K327" s="91">
        <v>2.1840351760000098E-2</v>
      </c>
      <c r="L327" s="87">
        <v>3.4620063770108178E-2</v>
      </c>
      <c r="M327" s="84">
        <v>4.8187223630000053E-2</v>
      </c>
      <c r="N327" s="91">
        <v>3.4556227381999927E-2</v>
      </c>
      <c r="O327" s="87">
        <v>1.7178876220000028E-2</v>
      </c>
      <c r="P327" s="84">
        <v>3.5064118620000029E-2</v>
      </c>
      <c r="Q327" s="91">
        <v>4.9512666784313764E-2</v>
      </c>
      <c r="R327" s="91">
        <v>4.8997774280000073E-2</v>
      </c>
      <c r="S327" s="91">
        <v>5.6321986840000005E-2</v>
      </c>
      <c r="T327" s="91">
        <v>4.6645708720000068E-2</v>
      </c>
      <c r="U327" s="91">
        <v>6.4150360279999985E-2</v>
      </c>
      <c r="V327" s="91">
        <v>6.5387451039999878E-2</v>
      </c>
      <c r="W327" s="91">
        <v>3.4466324400000081E-2</v>
      </c>
      <c r="X327" s="91">
        <v>5.5378765239999961E-2</v>
      </c>
      <c r="Y327" s="91">
        <v>3.7991738759999949E-2</v>
      </c>
      <c r="Z327" s="87">
        <v>1.6918013178000013E-2</v>
      </c>
      <c r="AA327" s="84">
        <v>3.8837509419999972E-2</v>
      </c>
      <c r="AB327" s="91">
        <v>2.7401442743999915E-2</v>
      </c>
      <c r="AC327" s="91">
        <v>1.3114225796875045E-2</v>
      </c>
      <c r="AD327" s="91">
        <v>2.9804559820000076E-2</v>
      </c>
      <c r="AE327" s="91">
        <v>3.5123965779999988E-2</v>
      </c>
      <c r="AF327" s="94">
        <v>1.3085304819999921E-2</v>
      </c>
      <c r="AG327" s="84">
        <v>3.9976902817999926E-2</v>
      </c>
      <c r="AH327" s="91">
        <v>6.3121383107999973E-2</v>
      </c>
      <c r="AI327" s="91">
        <v>1.5562200685999894E-2</v>
      </c>
      <c r="AJ327" s="91">
        <v>1.7131791238000016E-2</v>
      </c>
      <c r="AK327" s="91">
        <v>4.5825135679999907E-2</v>
      </c>
      <c r="AL327" s="87">
        <v>6.2421547640000075E-2</v>
      </c>
      <c r="AM327" s="84">
        <v>-9.6872672980392593E-3</v>
      </c>
      <c r="AN327" s="91">
        <v>1.3196277596491335E-2</v>
      </c>
      <c r="AO327" s="91">
        <v>6.6910038985512621E-4</v>
      </c>
      <c r="AP327" s="87">
        <v>2.2456282320000076E-2</v>
      </c>
      <c r="AQ327" s="84">
        <v>3.124717206000005E-2</v>
      </c>
      <c r="AR327" s="91">
        <v>4.7566959129629716E-2</v>
      </c>
      <c r="AS327" s="91">
        <v>1.3186934819999996E-2</v>
      </c>
      <c r="AT327" s="87">
        <v>1.7208464728571515E-2</v>
      </c>
      <c r="AU327" s="145">
        <v>3.183249999999993E-2</v>
      </c>
    </row>
    <row r="328" spans="1:47" s="99" customFormat="1">
      <c r="A328" s="7">
        <v>41180</v>
      </c>
      <c r="B328" s="84"/>
      <c r="C328" s="87">
        <v>1.4690536260600018E-2</v>
      </c>
      <c r="D328" s="84">
        <v>6.7010881526314847E-3</v>
      </c>
      <c r="E328" s="91">
        <v>3.7924470060000104E-2</v>
      </c>
      <c r="F328" s="91">
        <v>2.022924406000004E-2</v>
      </c>
      <c r="G328" s="91">
        <v>1.8989110032000101E-2</v>
      </c>
      <c r="H328" s="91">
        <v>3.4285431198000094E-2</v>
      </c>
      <c r="I328" s="91">
        <v>1.287475276600003E-2</v>
      </c>
      <c r="J328" s="91">
        <v>1.3863891513999915E-2</v>
      </c>
      <c r="K328" s="91">
        <v>2.5592439486000096E-2</v>
      </c>
      <c r="L328" s="87">
        <v>2.3843606565056685E-2</v>
      </c>
      <c r="M328" s="84">
        <v>2.2989823098969131E-2</v>
      </c>
      <c r="N328" s="91">
        <v>2.9246382480599964E-2</v>
      </c>
      <c r="O328" s="87">
        <v>5.3175391280000373E-3</v>
      </c>
      <c r="P328" s="84">
        <v>4.2250737917999936E-2</v>
      </c>
      <c r="Q328" s="91">
        <v>2.2483302831999952E-2</v>
      </c>
      <c r="R328" s="91">
        <v>2.2359036232000085E-2</v>
      </c>
      <c r="S328" s="91">
        <v>2.0049604371999985E-2</v>
      </c>
      <c r="T328" s="91">
        <v>2.9154496379999895E-2</v>
      </c>
      <c r="U328" s="91">
        <v>1.9051501812000105E-2</v>
      </c>
      <c r="V328" s="91">
        <v>2.0325401264705834E-2</v>
      </c>
      <c r="W328" s="91">
        <v>3.4232916386000012E-2</v>
      </c>
      <c r="X328" s="91">
        <v>2.7743901760000078E-2</v>
      </c>
      <c r="Y328" s="91">
        <v>3.6326807383999959E-2</v>
      </c>
      <c r="Z328" s="87">
        <v>2.5194621860000099E-2</v>
      </c>
      <c r="AA328" s="84">
        <v>3.1934961039999932E-2</v>
      </c>
      <c r="AB328" s="91">
        <v>2.3951696119999921E-2</v>
      </c>
      <c r="AC328" s="91">
        <v>2.2914637118965464E-2</v>
      </c>
      <c r="AD328" s="91">
        <v>2.1885825980000106E-2</v>
      </c>
      <c r="AE328" s="91">
        <v>1.8867576079999893E-2</v>
      </c>
      <c r="AF328" s="94">
        <v>2.3376227591999976E-2</v>
      </c>
      <c r="AG328" s="84">
        <v>3.6699743198000068E-2</v>
      </c>
      <c r="AH328" s="91">
        <v>2.5861516098000026E-2</v>
      </c>
      <c r="AI328" s="91">
        <v>2.7745091818000001E-2</v>
      </c>
      <c r="AJ328" s="91">
        <v>3.071665997999995E-2</v>
      </c>
      <c r="AK328" s="91">
        <v>4.3273332140000065E-2</v>
      </c>
      <c r="AL328" s="87">
        <v>4.1958565739999898E-2</v>
      </c>
      <c r="AM328" s="84">
        <v>1.7317146327499922E-2</v>
      </c>
      <c r="AN328" s="91">
        <v>1.9218013089285613E-2</v>
      </c>
      <c r="AO328" s="91">
        <v>1.2715219905970132E-2</v>
      </c>
      <c r="AP328" s="87">
        <v>2.5687023179999935E-2</v>
      </c>
      <c r="AQ328" s="84">
        <v>1.909066300599993E-2</v>
      </c>
      <c r="AR328" s="91">
        <v>1.9882861716071343E-2</v>
      </c>
      <c r="AS328" s="91">
        <v>2.5144619982000016E-2</v>
      </c>
      <c r="AT328" s="87">
        <v>2.0853829300000015E-2</v>
      </c>
      <c r="AU328" s="145">
        <v>2.3160000000000069E-2</v>
      </c>
    </row>
    <row r="329" spans="1:47" s="99" customFormat="1">
      <c r="A329" s="7">
        <v>41213</v>
      </c>
      <c r="B329" s="84"/>
      <c r="C329" s="87">
        <v>-1.1004721538000029E-2</v>
      </c>
      <c r="D329" s="84">
        <v>7.4172337894737872E-3</v>
      </c>
      <c r="E329" s="91">
        <v>-1.9569540220000015E-2</v>
      </c>
      <c r="F329" s="91">
        <v>-8.9608201960000855E-3</v>
      </c>
      <c r="G329" s="91">
        <v>-4.3754770159999845E-2</v>
      </c>
      <c r="H329" s="91">
        <v>-5.3418340825999944E-2</v>
      </c>
      <c r="I329" s="91">
        <v>-3.5244899499999982E-2</v>
      </c>
      <c r="J329" s="91">
        <v>-3.9560038899999928E-2</v>
      </c>
      <c r="K329" s="91">
        <v>-4.9527161099999994E-2</v>
      </c>
      <c r="L329" s="87">
        <v>-4.7775747199999552E-3</v>
      </c>
      <c r="M329" s="84">
        <v>-3.3435068390625045E-2</v>
      </c>
      <c r="N329" s="91">
        <v>5.8284701999999911E-4</v>
      </c>
      <c r="O329" s="87">
        <v>-6.7764800059999519E-3</v>
      </c>
      <c r="P329" s="84">
        <v>-2.6827184600000109E-3</v>
      </c>
      <c r="Q329" s="91">
        <v>6.7484646199988951E-4</v>
      </c>
      <c r="R329" s="91">
        <v>8.8951534420000922E-3</v>
      </c>
      <c r="S329" s="91">
        <v>-1.5410617379998381E-3</v>
      </c>
      <c r="T329" s="91">
        <v>7.0014577599999406E-3</v>
      </c>
      <c r="U329" s="91">
        <v>2.9362107999999498E-3</v>
      </c>
      <c r="V329" s="91">
        <v>-5.8067803400000395E-3</v>
      </c>
      <c r="W329" s="91">
        <v>3.47571094400001E-3</v>
      </c>
      <c r="X329" s="91">
        <v>-5.7681933380000494E-3</v>
      </c>
      <c r="Y329" s="91">
        <v>-2.7040311960000452E-3</v>
      </c>
      <c r="Z329" s="87">
        <v>7.4445720600000431E-3</v>
      </c>
      <c r="AA329" s="84">
        <v>-5.7739856199999773E-3</v>
      </c>
      <c r="AB329" s="91">
        <v>-2.518464285800015E-2</v>
      </c>
      <c r="AC329" s="91">
        <v>-1.8702572109677296E-2</v>
      </c>
      <c r="AD329" s="91">
        <v>5.9130120040000733E-3</v>
      </c>
      <c r="AE329" s="91">
        <v>5.2899352199999861E-3</v>
      </c>
      <c r="AF329" s="94">
        <v>-2.093860520000046E-3</v>
      </c>
      <c r="AG329" s="84">
        <v>1.2821974875510289E-2</v>
      </c>
      <c r="AH329" s="91">
        <v>1.7365569836734762E-2</v>
      </c>
      <c r="AI329" s="91">
        <v>-1.5678319599998769E-4</v>
      </c>
      <c r="AJ329" s="91">
        <v>-8.644300760000112E-4</v>
      </c>
      <c r="AK329" s="91">
        <v>1.3622426304081614E-2</v>
      </c>
      <c r="AL329" s="87">
        <v>1.6792764957142881E-2</v>
      </c>
      <c r="AM329" s="84">
        <v>-7.7927307399999757E-3</v>
      </c>
      <c r="AN329" s="91">
        <v>-1.5345017067857181E-2</v>
      </c>
      <c r="AO329" s="91">
        <v>-2.612380106451595E-3</v>
      </c>
      <c r="AP329" s="87">
        <v>-2.1187877160000035E-2</v>
      </c>
      <c r="AQ329" s="84">
        <v>-1.2442866100000005E-2</v>
      </c>
      <c r="AR329" s="91">
        <v>-3.702988653799999E-2</v>
      </c>
      <c r="AS329" s="91">
        <v>-2.2141263318000037E-2</v>
      </c>
      <c r="AT329" s="87">
        <v>7.4631373028570813E-3</v>
      </c>
      <c r="AU329" s="145">
        <v>5.3644999999999943E-3</v>
      </c>
    </row>
    <row r="330" spans="1:47" s="99" customFormat="1">
      <c r="A330" s="7">
        <v>41243</v>
      </c>
      <c r="B330" s="84"/>
      <c r="C330" s="87">
        <v>1.346047403999906E-3</v>
      </c>
      <c r="D330" s="84">
        <v>1.155764257454539E-2</v>
      </c>
      <c r="E330" s="91">
        <v>1.6970317558000048E-2</v>
      </c>
      <c r="F330" s="91">
        <v>4.1090478779999273E-3</v>
      </c>
      <c r="G330" s="91">
        <v>2.1632250578000001E-2</v>
      </c>
      <c r="H330" s="91">
        <v>3.9729256893999976E-2</v>
      </c>
      <c r="I330" s="91">
        <v>1.0843887333999991E-2</v>
      </c>
      <c r="J330" s="91">
        <v>2.0027160796000087E-2</v>
      </c>
      <c r="K330" s="91">
        <v>2.1015956819999904E-2</v>
      </c>
      <c r="L330" s="87">
        <v>-2.3063605547058885E-2</v>
      </c>
      <c r="M330" s="84">
        <v>3.1747321152631569E-2</v>
      </c>
      <c r="N330" s="91">
        <v>-8.2583569215999297E-3</v>
      </c>
      <c r="O330" s="87">
        <v>-5.0489550359998914E-3</v>
      </c>
      <c r="P330" s="84">
        <v>2.4487809380000503E-3</v>
      </c>
      <c r="Q330" s="91">
        <v>3.6721226320000078E-2</v>
      </c>
      <c r="R330" s="91">
        <v>2.5008523099999902E-2</v>
      </c>
      <c r="S330" s="91">
        <v>3.1716805390000102E-2</v>
      </c>
      <c r="T330" s="91">
        <v>1.2681038410000012E-2</v>
      </c>
      <c r="U330" s="91">
        <v>2.9051046410000003E-2</v>
      </c>
      <c r="V330" s="91">
        <v>2.1248686639215641E-2</v>
      </c>
      <c r="W330" s="91">
        <v>2.8625990580000149E-3</v>
      </c>
      <c r="X330" s="91">
        <v>4.7458533729999974E-2</v>
      </c>
      <c r="Y330" s="91">
        <v>-1.5160138479999974E-2</v>
      </c>
      <c r="Z330" s="87">
        <v>6.2973635600001021E-3</v>
      </c>
      <c r="AA330" s="84">
        <v>2.4100566977999893E-2</v>
      </c>
      <c r="AB330" s="91">
        <v>-3.2975233519999869E-2</v>
      </c>
      <c r="AC330" s="91">
        <v>3.1685764871793864E-3</v>
      </c>
      <c r="AD330" s="91">
        <v>1.50730696000001E-3</v>
      </c>
      <c r="AE330" s="91">
        <v>1.934434060000001E-2</v>
      </c>
      <c r="AF330" s="94">
        <v>-2.9155673399999915E-2</v>
      </c>
      <c r="AG330" s="84">
        <v>1.913637843800009E-2</v>
      </c>
      <c r="AH330" s="91">
        <v>1.458179941999993E-2</v>
      </c>
      <c r="AI330" s="91">
        <v>1.0200293639999192E-3</v>
      </c>
      <c r="AJ330" s="91">
        <v>5.6291910399997036E-4</v>
      </c>
      <c r="AK330" s="91">
        <v>2.1688408756399991E-2</v>
      </c>
      <c r="AL330" s="87">
        <v>2.1139522886000073E-2</v>
      </c>
      <c r="AM330" s="84">
        <v>3.9209131116981766E-3</v>
      </c>
      <c r="AN330" s="91">
        <v>1.4105714267857117E-2</v>
      </c>
      <c r="AO330" s="91">
        <v>7.3552182857143933E-3</v>
      </c>
      <c r="AP330" s="87">
        <v>1.7337203464000028E-2</v>
      </c>
      <c r="AQ330" s="84">
        <v>-4.6658969200000788E-3</v>
      </c>
      <c r="AR330" s="91">
        <v>2.8718880831481552E-2</v>
      </c>
      <c r="AS330" s="91">
        <v>4.3979815799999322E-3</v>
      </c>
      <c r="AT330" s="87">
        <v>-1.4882707816788354E-2</v>
      </c>
      <c r="AU330" s="145">
        <v>2.900099999999961E-3</v>
      </c>
    </row>
    <row r="331" spans="1:47" s="99" customFormat="1">
      <c r="A331" s="7">
        <v>41274</v>
      </c>
      <c r="B331" s="84"/>
      <c r="C331" s="87">
        <v>2.2982648601999944E-2</v>
      </c>
      <c r="D331" s="84">
        <v>4.2101599218181907E-2</v>
      </c>
      <c r="E331" s="91">
        <v>3.0294166220000029E-2</v>
      </c>
      <c r="F331" s="91">
        <v>2.789325364000006E-2</v>
      </c>
      <c r="G331" s="91">
        <v>3.7544941137255261E-3</v>
      </c>
      <c r="H331" s="91">
        <v>2.277129868600003E-2</v>
      </c>
      <c r="I331" s="91">
        <v>2.3541775336000104E-2</v>
      </c>
      <c r="J331" s="91">
        <v>1.5764938340000034E-2</v>
      </c>
      <c r="K331" s="91">
        <v>1.4792411950000028E-2</v>
      </c>
      <c r="L331" s="87">
        <v>2.8481738600000028E-2</v>
      </c>
      <c r="M331" s="84">
        <v>3.5234380172042945E-2</v>
      </c>
      <c r="N331" s="91">
        <v>4.0508278560000832E-3</v>
      </c>
      <c r="O331" s="87">
        <v>4.1732612946000058E-2</v>
      </c>
      <c r="P331" s="84">
        <v>4.952740259599997E-2</v>
      </c>
      <c r="Q331" s="91">
        <v>3.4385172579999956E-2</v>
      </c>
      <c r="R331" s="91">
        <v>5.0389186619999915E-2</v>
      </c>
      <c r="S331" s="91">
        <v>5.4887581560000065E-2</v>
      </c>
      <c r="T331" s="91">
        <v>4.99790873999999E-2</v>
      </c>
      <c r="U331" s="91">
        <v>6.091225802000011E-2</v>
      </c>
      <c r="V331" s="91">
        <v>4.3267309900000051E-2</v>
      </c>
      <c r="W331" s="91">
        <v>4.1255312619999929E-2</v>
      </c>
      <c r="X331" s="91">
        <v>3.8400582596000099E-2</v>
      </c>
      <c r="Y331" s="91">
        <v>4.5000305220000092E-2</v>
      </c>
      <c r="Z331" s="87">
        <v>-1.3280018500000379E-3</v>
      </c>
      <c r="AA331" s="84">
        <v>3.504439017999994E-2</v>
      </c>
      <c r="AB331" s="91">
        <v>1.4681248325999929E-2</v>
      </c>
      <c r="AC331" s="91">
        <v>2.117217642191771E-2</v>
      </c>
      <c r="AD331" s="91">
        <v>6.7074575819999982E-2</v>
      </c>
      <c r="AE331" s="91">
        <v>3.5193248099999908E-2</v>
      </c>
      <c r="AF331" s="94">
        <v>4.0811695826000083E-2</v>
      </c>
      <c r="AG331" s="84">
        <v>2.7951295100000051E-2</v>
      </c>
      <c r="AH331" s="91">
        <v>3.7688745699999915E-2</v>
      </c>
      <c r="AI331" s="91">
        <v>1.9614481916000015E-2</v>
      </c>
      <c r="AJ331" s="91">
        <v>1.4098424656000086E-2</v>
      </c>
      <c r="AK331" s="91">
        <v>3.9832313220000026E-2</v>
      </c>
      <c r="AL331" s="87">
        <v>3.6031361060000044E-2</v>
      </c>
      <c r="AM331" s="84">
        <v>-1.2641991256363672E-2</v>
      </c>
      <c r="AN331" s="91">
        <v>-1.0208027807272702E-2</v>
      </c>
      <c r="AO331" s="91">
        <v>-3.6622631428562258E-5</v>
      </c>
      <c r="AP331" s="87">
        <v>6.9641543759999536E-3</v>
      </c>
      <c r="AQ331" s="84">
        <v>3.6783507660000048E-2</v>
      </c>
      <c r="AR331" s="91">
        <v>2.1423683607843191E-2</v>
      </c>
      <c r="AS331" s="91">
        <v>5.0654558459999333E-3</v>
      </c>
      <c r="AT331" s="87">
        <v>9.8752364550724892E-3</v>
      </c>
      <c r="AU331" s="145">
        <v>4.9308899999999989E-2</v>
      </c>
    </row>
    <row r="332" spans="1:47" s="99" customFormat="1">
      <c r="A332" s="7">
        <v>41305</v>
      </c>
      <c r="B332" s="84"/>
      <c r="C332" s="87">
        <v>6.1051921432E-2</v>
      </c>
      <c r="D332" s="84">
        <v>6.7138772734482766E-2</v>
      </c>
      <c r="E332" s="91">
        <v>8.1019874559999927E-2</v>
      </c>
      <c r="F332" s="91">
        <v>5.9923055999999919E-2</v>
      </c>
      <c r="G332" s="91">
        <v>6.6616740079999959E-2</v>
      </c>
      <c r="H332" s="91">
        <v>6.3085993260000084E-2</v>
      </c>
      <c r="I332" s="91">
        <v>6.6213491320000095E-2</v>
      </c>
      <c r="J332" s="91">
        <v>5.6497450700000007E-2</v>
      </c>
      <c r="K332" s="91">
        <v>6.7199934020000018E-2</v>
      </c>
      <c r="L332" s="87">
        <v>6.4104447612500115E-2</v>
      </c>
      <c r="M332" s="84">
        <v>7.9118478726315722E-2</v>
      </c>
      <c r="N332" s="91">
        <v>7.714777213199997E-2</v>
      </c>
      <c r="O332" s="87">
        <v>4.2944157680000039E-2</v>
      </c>
      <c r="P332" s="84">
        <v>0.11265692457999998</v>
      </c>
      <c r="Q332" s="91">
        <v>7.2120181280000084E-2</v>
      </c>
      <c r="R332" s="91">
        <v>8.3697583399999997E-2</v>
      </c>
      <c r="S332" s="91">
        <v>8.3905010799999902E-2</v>
      </c>
      <c r="T332" s="91">
        <v>8.9215138911999947E-2</v>
      </c>
      <c r="U332" s="91">
        <v>0.11002010965199993</v>
      </c>
      <c r="V332" s="91">
        <v>7.6690069340000111E-2</v>
      </c>
      <c r="W332" s="91">
        <v>8.3371799712000039E-2</v>
      </c>
      <c r="X332" s="91">
        <v>7.5745165400000092E-2</v>
      </c>
      <c r="Y332" s="91">
        <v>6.8163766779999913E-2</v>
      </c>
      <c r="Z332" s="87">
        <v>5.2283522720000031E-2</v>
      </c>
      <c r="AA332" s="84">
        <v>9.3279372260000049E-2</v>
      </c>
      <c r="AB332" s="91">
        <v>7.0806184572000053E-2</v>
      </c>
      <c r="AC332" s="91">
        <v>4.7811019985074532E-2</v>
      </c>
      <c r="AD332" s="91">
        <v>7.4964036099999909E-2</v>
      </c>
      <c r="AE332" s="91">
        <v>9.5152586139999995E-2</v>
      </c>
      <c r="AF332" s="94">
        <v>9.5571235411999966E-2</v>
      </c>
      <c r="AG332" s="84">
        <v>6.9981647539999914E-2</v>
      </c>
      <c r="AH332" s="91">
        <v>8.4801748259999865E-2</v>
      </c>
      <c r="AI332" s="91">
        <v>6.2843898619999949E-2</v>
      </c>
      <c r="AJ332" s="91">
        <v>7.6303498019999916E-2</v>
      </c>
      <c r="AK332" s="91">
        <v>7.8091510339999948E-2</v>
      </c>
      <c r="AL332" s="87">
        <v>7.5921283140000018E-2</v>
      </c>
      <c r="AM332" s="84">
        <v>4.3440658882353045E-2</v>
      </c>
      <c r="AN332" s="91">
        <v>4.1903596428571444E-2</v>
      </c>
      <c r="AO332" s="91">
        <v>6.0774396773529471E-2</v>
      </c>
      <c r="AP332" s="87">
        <v>5.1491831179999892E-2</v>
      </c>
      <c r="AQ332" s="84">
        <v>5.7823906759999932E-2</v>
      </c>
      <c r="AR332" s="91">
        <v>8.0542629313207659E-2</v>
      </c>
      <c r="AS332" s="91">
        <v>5.3070044972000074E-2</v>
      </c>
      <c r="AT332" s="87">
        <v>6.2128635903597074E-2</v>
      </c>
      <c r="AU332" s="145">
        <v>6.3000900000000026E-2</v>
      </c>
    </row>
    <row r="333" spans="1:47" s="99" customFormat="1">
      <c r="A333" s="7">
        <v>41333</v>
      </c>
      <c r="B333" s="84"/>
      <c r="C333" s="87">
        <v>1.2055162480000048E-2</v>
      </c>
      <c r="D333" s="84">
        <v>-2.414015963636329E-3</v>
      </c>
      <c r="E333" s="91">
        <v>1.4063602340000037E-2</v>
      </c>
      <c r="F333" s="91">
        <v>9.246257599999641E-4</v>
      </c>
      <c r="G333" s="91">
        <v>3.4456863960783402E-3</v>
      </c>
      <c r="H333" s="91">
        <v>-1.554881967599997E-2</v>
      </c>
      <c r="I333" s="91">
        <v>2.3113197399999841E-3</v>
      </c>
      <c r="J333" s="91">
        <v>1.4329724363999929E-2</v>
      </c>
      <c r="K333" s="91">
        <v>-1.5955895999997249E-4</v>
      </c>
      <c r="L333" s="87">
        <v>1.3489263176470701E-2</v>
      </c>
      <c r="M333" s="84">
        <v>-2.3594695789497244E-5</v>
      </c>
      <c r="N333" s="91">
        <v>1.0234396388888456E-3</v>
      </c>
      <c r="O333" s="87">
        <v>4.1133929799999081E-3</v>
      </c>
      <c r="P333" s="84">
        <v>-1.8482117500000061E-2</v>
      </c>
      <c r="Q333" s="91">
        <v>-2.1565230400000024E-2</v>
      </c>
      <c r="R333" s="91">
        <v>-1.6412866499999956E-2</v>
      </c>
      <c r="S333" s="91">
        <v>-7.8135048999998791E-3</v>
      </c>
      <c r="T333" s="91">
        <v>-2.2486671599999952E-2</v>
      </c>
      <c r="U333" s="91">
        <v>-2.1451955440000003E-2</v>
      </c>
      <c r="V333" s="91">
        <v>3.7486504199999438E-3</v>
      </c>
      <c r="W333" s="91">
        <v>-1.357206272E-2</v>
      </c>
      <c r="X333" s="91">
        <v>-1.0126714680000037E-2</v>
      </c>
      <c r="Y333" s="91">
        <v>2.4239416200000363E-3</v>
      </c>
      <c r="Z333" s="87">
        <v>7.3349853599999904E-3</v>
      </c>
      <c r="AA333" s="84">
        <v>1.4705244780000015E-2</v>
      </c>
      <c r="AB333" s="91">
        <v>-1.6281857039999958E-2</v>
      </c>
      <c r="AC333" s="91">
        <v>6.3173309076922646E-3</v>
      </c>
      <c r="AD333" s="91">
        <v>-5.6287885200000387E-3</v>
      </c>
      <c r="AE333" s="91">
        <v>1.3603158678000105E-2</v>
      </c>
      <c r="AF333" s="94">
        <v>-2.2779529859999981E-2</v>
      </c>
      <c r="AG333" s="84">
        <v>1.0634675960000006E-2</v>
      </c>
      <c r="AH333" s="91">
        <v>6.696597437999996E-3</v>
      </c>
      <c r="AI333" s="91">
        <v>1.7661633639999952E-2</v>
      </c>
      <c r="AJ333" s="91">
        <v>1.6954400639999978E-2</v>
      </c>
      <c r="AK333" s="91">
        <v>1.5383697759999926E-2</v>
      </c>
      <c r="AL333" s="87">
        <v>6.650729540000011E-3</v>
      </c>
      <c r="AM333" s="84">
        <v>3.1353398360000062E-2</v>
      </c>
      <c r="AN333" s="91">
        <v>1.4915174442592605E-2</v>
      </c>
      <c r="AO333" s="91">
        <v>2.003915632812503E-2</v>
      </c>
      <c r="AP333" s="87">
        <v>1.067749332399992E-2</v>
      </c>
      <c r="AQ333" s="84">
        <v>6.4850394400000066E-3</v>
      </c>
      <c r="AR333" s="91">
        <v>3.0926809254903098E-3</v>
      </c>
      <c r="AS333" s="91">
        <v>1.5332919900000075E-2</v>
      </c>
      <c r="AT333" s="87">
        <v>1.4043967005072489E-2</v>
      </c>
      <c r="AU333" s="145">
        <v>1.1772399999999905E-2</v>
      </c>
    </row>
    <row r="334" spans="1:47" s="99" customFormat="1">
      <c r="A334" s="7">
        <v>41362</v>
      </c>
      <c r="B334" s="84"/>
      <c r="C334" s="87">
        <v>3.4319432640000036E-2</v>
      </c>
      <c r="D334" s="84">
        <v>3.267356338181826E-2</v>
      </c>
      <c r="E334" s="91">
        <v>3.875056949400002E-2</v>
      </c>
      <c r="F334" s="91">
        <v>3.7341648199999966E-2</v>
      </c>
      <c r="G334" s="91">
        <v>5.3906904925999921E-2</v>
      </c>
      <c r="H334" s="91">
        <v>3.131347811999996E-2</v>
      </c>
      <c r="I334" s="91">
        <v>2.4266822019999967E-2</v>
      </c>
      <c r="J334" s="91">
        <v>3.3801442451999897E-2</v>
      </c>
      <c r="K334" s="91">
        <v>2.6725704466000089E-2</v>
      </c>
      <c r="L334" s="87">
        <v>4.2358221707317067E-2</v>
      </c>
      <c r="M334" s="84">
        <v>4.2636880345652273E-2</v>
      </c>
      <c r="N334" s="91">
        <v>4.2848150433999921E-2</v>
      </c>
      <c r="O334" s="87">
        <v>3.8562812119999901E-2</v>
      </c>
      <c r="P334" s="84">
        <v>2.1076257180000058E-2</v>
      </c>
      <c r="Q334" s="91">
        <v>3.1699462783999932E-2</v>
      </c>
      <c r="R334" s="91">
        <v>4.0977981044000078E-2</v>
      </c>
      <c r="S334" s="91">
        <v>2.4095491103999889E-2</v>
      </c>
      <c r="T334" s="91">
        <v>2.1119509694000005E-2</v>
      </c>
      <c r="U334" s="91">
        <v>4.1572235374000011E-2</v>
      </c>
      <c r="V334" s="91">
        <v>3.7248165260000077E-2</v>
      </c>
      <c r="W334" s="91">
        <v>1.6829426966000094E-2</v>
      </c>
      <c r="X334" s="91">
        <v>1.4777731450980491E-2</v>
      </c>
      <c r="Y334" s="91">
        <v>5.5231437405999895E-2</v>
      </c>
      <c r="Z334" s="87">
        <v>3.8741166335999999E-2</v>
      </c>
      <c r="AA334" s="84">
        <v>3.1281701493999892E-2</v>
      </c>
      <c r="AB334" s="91">
        <v>4.4659636580000051E-2</v>
      </c>
      <c r="AC334" s="91">
        <v>4.0955426965079367E-2</v>
      </c>
      <c r="AD334" s="91">
        <v>3.5610257411999857E-2</v>
      </c>
      <c r="AE334" s="91">
        <v>5.1932080860000118E-2</v>
      </c>
      <c r="AF334" s="94">
        <v>4.4864645200000108E-2</v>
      </c>
      <c r="AG334" s="84">
        <v>4.0722399594000036E-2</v>
      </c>
      <c r="AH334" s="91">
        <v>4.2583955240000027E-2</v>
      </c>
      <c r="AI334" s="91">
        <v>6.0254655400000079E-2</v>
      </c>
      <c r="AJ334" s="91">
        <v>5.869061710000012E-2</v>
      </c>
      <c r="AK334" s="91">
        <v>3.479283403400002E-2</v>
      </c>
      <c r="AL334" s="87">
        <v>3.0532046593999995E-2</v>
      </c>
      <c r="AM334" s="84">
        <v>5.4128339666666747E-2</v>
      </c>
      <c r="AN334" s="91">
        <v>4.962782040740743E-2</v>
      </c>
      <c r="AO334" s="91">
        <v>4.7167267674999902E-2</v>
      </c>
      <c r="AP334" s="87">
        <v>2.0510644155999902E-2</v>
      </c>
      <c r="AQ334" s="84">
        <v>3.9184466235999915E-2</v>
      </c>
      <c r="AR334" s="91">
        <v>2.265860678000009E-2</v>
      </c>
      <c r="AS334" s="91">
        <v>3.2033672300000093E-2</v>
      </c>
      <c r="AT334" s="87">
        <v>4.6797267241044826E-2</v>
      </c>
      <c r="AU334" s="145">
        <v>4.1129699999999936E-2</v>
      </c>
    </row>
    <row r="335" spans="1:47" s="99" customFormat="1">
      <c r="A335" s="7">
        <v>41394</v>
      </c>
      <c r="B335" s="84"/>
      <c r="C335" s="87">
        <v>3.0384932352000016E-2</v>
      </c>
      <c r="D335" s="84">
        <v>7.5389901346154531E-3</v>
      </c>
      <c r="E335" s="91">
        <v>3.7368338939999912E-2</v>
      </c>
      <c r="F335" s="91">
        <v>3.1373529647999998E-2</v>
      </c>
      <c r="G335" s="91">
        <v>3.0099211593999975E-2</v>
      </c>
      <c r="H335" s="91">
        <v>1.1113339168000058E-2</v>
      </c>
      <c r="I335" s="91">
        <v>1.2931037116000077E-2</v>
      </c>
      <c r="J335" s="91">
        <v>7.9369085979998921E-3</v>
      </c>
      <c r="K335" s="91">
        <v>8.0587485600003284E-4</v>
      </c>
      <c r="L335" s="87">
        <v>2.9731321599999916E-2</v>
      </c>
      <c r="M335" s="84">
        <v>1.5848576950000082E-2</v>
      </c>
      <c r="N335" s="91">
        <v>1.1429570800000066E-2</v>
      </c>
      <c r="O335" s="87">
        <v>2.6883546604000053E-2</v>
      </c>
      <c r="P335" s="84">
        <v>1.6076292934615433E-2</v>
      </c>
      <c r="Q335" s="91">
        <v>2.0950397800000076E-2</v>
      </c>
      <c r="R335" s="91">
        <v>3.2959391706000041E-2</v>
      </c>
      <c r="S335" s="91">
        <v>2.446833411800009E-2</v>
      </c>
      <c r="T335" s="91">
        <v>5.2409402380000358E-3</v>
      </c>
      <c r="U335" s="91">
        <v>2.7839053677999992E-2</v>
      </c>
      <c r="V335" s="91">
        <v>2.8830409471999996E-2</v>
      </c>
      <c r="W335" s="91">
        <v>9.4834844380000671E-3</v>
      </c>
      <c r="X335" s="91">
        <v>1.7648033498000038E-2</v>
      </c>
      <c r="Y335" s="91">
        <v>2.009346879399998E-2</v>
      </c>
      <c r="Z335" s="87">
        <v>1.4709236482000065E-2</v>
      </c>
      <c r="AA335" s="84">
        <v>3.6242194691999963E-2</v>
      </c>
      <c r="AB335" s="91">
        <v>3.8493701699999994E-2</v>
      </c>
      <c r="AC335" s="91">
        <v>3.0669168252857038E-2</v>
      </c>
      <c r="AD335" s="91">
        <v>2.5984300831999985E-2</v>
      </c>
      <c r="AE335" s="91">
        <v>2.4687427991999966E-2</v>
      </c>
      <c r="AF335" s="94">
        <v>4.2360325848000091E-2</v>
      </c>
      <c r="AG335" s="84">
        <v>3.2087565706000021E-2</v>
      </c>
      <c r="AH335" s="91">
        <v>5.3918334720000072E-3</v>
      </c>
      <c r="AI335" s="91">
        <v>1.3944110466000081E-2</v>
      </c>
      <c r="AJ335" s="91">
        <v>2.0353650526000022E-2</v>
      </c>
      <c r="AK335" s="91">
        <v>3.2319586819999913E-2</v>
      </c>
      <c r="AL335" s="87">
        <v>3.3488536019999904E-2</v>
      </c>
      <c r="AM335" s="84">
        <v>3.4345769584615438E-2</v>
      </c>
      <c r="AN335" s="91">
        <v>2.4687700805357204E-2</v>
      </c>
      <c r="AO335" s="91">
        <v>2.8060990876315861E-2</v>
      </c>
      <c r="AP335" s="87">
        <v>2.0627594767999913E-2</v>
      </c>
      <c r="AQ335" s="84">
        <v>4.3770948264000076E-2</v>
      </c>
      <c r="AR335" s="91">
        <v>-1.809121069811459E-3</v>
      </c>
      <c r="AS335" s="91">
        <v>2.2670328158000075E-2</v>
      </c>
      <c r="AT335" s="87">
        <v>3.3801732215107849E-2</v>
      </c>
      <c r="AU335" s="145">
        <v>2.1910499999999944E-2</v>
      </c>
    </row>
    <row r="336" spans="1:47" s="99" customFormat="1">
      <c r="A336" s="7">
        <v>41425</v>
      </c>
      <c r="B336" s="84"/>
      <c r="C336" s="87">
        <v>-8.2246860739999539E-3</v>
      </c>
      <c r="D336" s="84">
        <v>3.2543826481481464E-2</v>
      </c>
      <c r="E336" s="91">
        <v>5.3763850639999999E-2</v>
      </c>
      <c r="F336" s="91">
        <v>1.3315923840000021E-2</v>
      </c>
      <c r="G336" s="91">
        <v>2.9377050526000037E-2</v>
      </c>
      <c r="H336" s="91">
        <v>3.454967059799996E-2</v>
      </c>
      <c r="I336" s="91">
        <v>1.7737041603999915E-2</v>
      </c>
      <c r="J336" s="91">
        <v>8.6492387799999015E-3</v>
      </c>
      <c r="K336" s="91">
        <v>3.9105183411999977E-2</v>
      </c>
      <c r="L336" s="87">
        <v>3.329936452499993E-2</v>
      </c>
      <c r="M336" s="84">
        <v>6.4238338625000058E-2</v>
      </c>
      <c r="N336" s="91">
        <v>1.0308102920000062E-2</v>
      </c>
      <c r="O336" s="87">
        <v>1.0252764360000111E-2</v>
      </c>
      <c r="P336" s="84">
        <v>3.8383938071999912E-2</v>
      </c>
      <c r="Q336" s="91">
        <v>3.5626795660000043E-2</v>
      </c>
      <c r="R336" s="91">
        <v>3.7196657319999993E-2</v>
      </c>
      <c r="S336" s="91">
        <v>4.2953129760000097E-2</v>
      </c>
      <c r="T336" s="91">
        <v>5.3735123300000076E-2</v>
      </c>
      <c r="U336" s="91">
        <v>3.2450136340000046E-2</v>
      </c>
      <c r="V336" s="91">
        <v>3.9868732279999985E-2</v>
      </c>
      <c r="W336" s="91">
        <v>3.6242653660000013E-2</v>
      </c>
      <c r="X336" s="91">
        <v>5.2426405820000133E-2</v>
      </c>
      <c r="Y336" s="91">
        <v>-3.5268398680000645E-3</v>
      </c>
      <c r="Z336" s="87">
        <v>2.4481238469999944E-2</v>
      </c>
      <c r="AA336" s="84">
        <v>5.2724104146000039E-2</v>
      </c>
      <c r="AB336" s="91">
        <v>-8.3658717000000271E-3</v>
      </c>
      <c r="AC336" s="91">
        <v>3.5616789816923067E-2</v>
      </c>
      <c r="AD336" s="91">
        <v>3.9879787320000082E-2</v>
      </c>
      <c r="AE336" s="91">
        <v>5.088644136000009E-2</v>
      </c>
      <c r="AF336" s="94">
        <v>2.4767188160000009E-2</v>
      </c>
      <c r="AG336" s="84">
        <v>5.4719489313999947E-2</v>
      </c>
      <c r="AH336" s="91">
        <v>6.5138937091999916E-2</v>
      </c>
      <c r="AI336" s="91">
        <v>1.3302763520000038E-2</v>
      </c>
      <c r="AJ336" s="91">
        <v>1.1352645506000014E-2</v>
      </c>
      <c r="AK336" s="91">
        <v>5.025300436000002E-2</v>
      </c>
      <c r="AL336" s="87">
        <v>7.7711893840000101E-2</v>
      </c>
      <c r="AM336" s="84">
        <v>-2.8771742256800015E-2</v>
      </c>
      <c r="AN336" s="91">
        <v>7.4009253965523492E-4</v>
      </c>
      <c r="AO336" s="91">
        <v>-1.4552014558550708E-2</v>
      </c>
      <c r="AP336" s="87">
        <v>2.8943232547999909E-2</v>
      </c>
      <c r="AQ336" s="84">
        <v>3.0409519421999986E-2</v>
      </c>
      <c r="AR336" s="91">
        <v>3.9652943679999941E-2</v>
      </c>
      <c r="AS336" s="91">
        <v>2.6687848589199925E-2</v>
      </c>
      <c r="AT336" s="87">
        <v>8.0164542591549814E-3</v>
      </c>
      <c r="AU336" s="145">
        <v>2.6932600000000084E-2</v>
      </c>
    </row>
    <row r="337" spans="1:47" s="99" customFormat="1">
      <c r="A337" s="7">
        <v>41453</v>
      </c>
      <c r="B337" s="84"/>
      <c r="C337" s="87">
        <v>-1.0965264620000026E-2</v>
      </c>
      <c r="D337" s="84">
        <v>-1.8970733851851773E-2</v>
      </c>
      <c r="E337" s="91">
        <v>-7.6574549200001396E-3</v>
      </c>
      <c r="F337" s="91">
        <v>-2.4079245359999946E-2</v>
      </c>
      <c r="G337" s="91">
        <v>-2.2885014419999905E-2</v>
      </c>
      <c r="H337" s="91">
        <v>-1.8036180644000033E-2</v>
      </c>
      <c r="I337" s="91">
        <v>-1.3821789943999963E-2</v>
      </c>
      <c r="J337" s="91">
        <v>-1.9013885300000033E-2</v>
      </c>
      <c r="K337" s="91">
        <v>-2.585105868399995E-2</v>
      </c>
      <c r="L337" s="87">
        <v>-1.1819124853658658E-2</v>
      </c>
      <c r="M337" s="84">
        <v>-1.0292323843181794E-2</v>
      </c>
      <c r="N337" s="91">
        <v>-1.6340431764000019E-2</v>
      </c>
      <c r="O337" s="87">
        <v>-1.7177130200000001E-2</v>
      </c>
      <c r="P337" s="84">
        <v>-2.4932799619999946E-2</v>
      </c>
      <c r="Q337" s="91">
        <v>-3.4203159763999902E-2</v>
      </c>
      <c r="R337" s="91">
        <v>-3.3937610520000105E-2</v>
      </c>
      <c r="S337" s="91">
        <v>-3.0418205319999947E-2</v>
      </c>
      <c r="T337" s="91">
        <v>-2.5265476379999985E-2</v>
      </c>
      <c r="U337" s="91">
        <v>-2.861268163999986E-2</v>
      </c>
      <c r="V337" s="91">
        <v>-2.133942075999995E-2</v>
      </c>
      <c r="W337" s="91">
        <v>-2.3353165780000129E-2</v>
      </c>
      <c r="X337" s="91">
        <v>-9.4179751799999822E-3</v>
      </c>
      <c r="Y337" s="91">
        <v>-1.8330563280000045E-2</v>
      </c>
      <c r="Z337" s="87">
        <v>-7.2292925019999954E-3</v>
      </c>
      <c r="AA337" s="84">
        <v>-2.4179380000100004E-5</v>
      </c>
      <c r="AB337" s="91">
        <v>-1.711147588000006E-2</v>
      </c>
      <c r="AC337" s="91">
        <v>-7.702371984210532E-3</v>
      </c>
      <c r="AD337" s="91">
        <v>-3.247660015999998E-2</v>
      </c>
      <c r="AE337" s="91">
        <v>-1.1153545904000084E-2</v>
      </c>
      <c r="AF337" s="94">
        <v>-2.9140000000000055E-2</v>
      </c>
      <c r="AG337" s="84">
        <v>-8.7197518400000673E-3</v>
      </c>
      <c r="AH337" s="91">
        <v>-1.2563064200000085E-2</v>
      </c>
      <c r="AI337" s="91">
        <v>-1.4809552140000126E-2</v>
      </c>
      <c r="AJ337" s="91">
        <v>-1.8038166399999889E-2</v>
      </c>
      <c r="AK337" s="91">
        <v>-4.6794234800000556E-3</v>
      </c>
      <c r="AL337" s="87">
        <v>-4.9544914000001494E-3</v>
      </c>
      <c r="AM337" s="84">
        <v>6.7586503921579499E-4</v>
      </c>
      <c r="AN337" s="91">
        <v>-3.6816885053571058E-3</v>
      </c>
      <c r="AO337" s="91">
        <v>-4.9332294558441792E-3</v>
      </c>
      <c r="AP337" s="87">
        <v>-1.6358996360000044E-2</v>
      </c>
      <c r="AQ337" s="84">
        <v>-1.2240369263999962E-2</v>
      </c>
      <c r="AR337" s="91">
        <v>-1.4687342253846158E-2</v>
      </c>
      <c r="AS337" s="91">
        <v>-1.2582436454000034E-2</v>
      </c>
      <c r="AT337" s="87">
        <v>-3.7518527762236964E-3</v>
      </c>
      <c r="AU337" s="145">
        <v>-1.510290000000003E-2</v>
      </c>
    </row>
    <row r="338" spans="1:47" s="99" customFormat="1">
      <c r="A338" s="7">
        <v>41486</v>
      </c>
      <c r="B338" s="84"/>
      <c r="C338" s="87">
        <v>3.0249783419999954E-2</v>
      </c>
      <c r="D338" s="84">
        <v>4.6090622385964952E-2</v>
      </c>
      <c r="E338" s="91">
        <v>6.0285281219999876E-2</v>
      </c>
      <c r="F338" s="91">
        <v>3.9339723879999955E-2</v>
      </c>
      <c r="G338" s="91">
        <v>6.6992067219999951E-2</v>
      </c>
      <c r="H338" s="91">
        <v>5.2020920619999966E-2</v>
      </c>
      <c r="I338" s="91">
        <v>4.8556190260000021E-2</v>
      </c>
      <c r="J338" s="91">
        <v>5.2985732280000031E-2</v>
      </c>
      <c r="K338" s="91">
        <v>5.4232207000000088E-2</v>
      </c>
      <c r="L338" s="87">
        <v>6.010113904878045E-2</v>
      </c>
      <c r="M338" s="84">
        <v>5.9781981339325885E-2</v>
      </c>
      <c r="N338" s="91">
        <v>5.1601792919999889E-2</v>
      </c>
      <c r="O338" s="87">
        <v>3.9298773652000074E-2</v>
      </c>
      <c r="P338" s="84">
        <v>4.9258222800000029E-2</v>
      </c>
      <c r="Q338" s="91">
        <v>6.2441045099999926E-2</v>
      </c>
      <c r="R338" s="91">
        <v>6.0020604420000012E-2</v>
      </c>
      <c r="S338" s="91">
        <v>6.0861701639999932E-2</v>
      </c>
      <c r="T338" s="91">
        <v>5.6027497440000129E-2</v>
      </c>
      <c r="U338" s="91">
        <v>6.5446225300000105E-2</v>
      </c>
      <c r="V338" s="91">
        <v>6.7018008140000029E-2</v>
      </c>
      <c r="W338" s="91">
        <v>4.6358329440000068E-2</v>
      </c>
      <c r="X338" s="91">
        <v>6.7558012639999943E-2</v>
      </c>
      <c r="Y338" s="91">
        <v>3.7632094879999967E-2</v>
      </c>
      <c r="Z338" s="87">
        <v>4.8597716259999979E-2</v>
      </c>
      <c r="AA338" s="84">
        <v>6.513573515999993E-2</v>
      </c>
      <c r="AB338" s="91">
        <v>3.7632780800000099E-2</v>
      </c>
      <c r="AC338" s="91">
        <v>5.9221031253846146E-2</v>
      </c>
      <c r="AD338" s="91">
        <v>6.330114490000005E-2</v>
      </c>
      <c r="AE338" s="91">
        <v>5.9955425320000089E-2</v>
      </c>
      <c r="AF338" s="94">
        <v>4.7175151580000074E-2</v>
      </c>
      <c r="AG338" s="84">
        <v>5.722780182000009E-2</v>
      </c>
      <c r="AH338" s="91">
        <v>3.4072309019999913E-2</v>
      </c>
      <c r="AI338" s="91">
        <v>5.3427484880000042E-2</v>
      </c>
      <c r="AJ338" s="91">
        <v>5.2950540879999952E-2</v>
      </c>
      <c r="AK338" s="91">
        <v>5.9045196620000073E-2</v>
      </c>
      <c r="AL338" s="87">
        <v>6.220309748000008E-2</v>
      </c>
      <c r="AM338" s="84">
        <v>3.9680741640000017E-2</v>
      </c>
      <c r="AN338" s="91">
        <v>5.3685109018181798E-2</v>
      </c>
      <c r="AO338" s="91">
        <v>5.3830522827631677E-2</v>
      </c>
      <c r="AP338" s="87">
        <v>5.7209330539999881E-2</v>
      </c>
      <c r="AQ338" s="84">
        <v>4.3580491853999925E-2</v>
      </c>
      <c r="AR338" s="91">
        <v>4.9218805742857086E-2</v>
      </c>
      <c r="AS338" s="91">
        <v>4.6710967737999987E-2</v>
      </c>
      <c r="AT338" s="87">
        <v>4.873686028661961E-2</v>
      </c>
      <c r="AU338" s="145">
        <v>3.813029999999995E-2</v>
      </c>
    </row>
    <row r="339" spans="1:47" s="99" customFormat="1">
      <c r="A339" s="7">
        <v>41516</v>
      </c>
      <c r="B339" s="84"/>
      <c r="C339" s="87">
        <v>-3.869455397999999E-2</v>
      </c>
      <c r="D339" s="84">
        <v>-3.1352005189655197E-2</v>
      </c>
      <c r="E339" s="91">
        <v>-1.9626729860000025E-2</v>
      </c>
      <c r="F339" s="91">
        <v>-3.1501097359999952E-2</v>
      </c>
      <c r="G339" s="91">
        <v>-3.0597072585999974E-2</v>
      </c>
      <c r="H339" s="91">
        <v>-3.4884773920000112E-2</v>
      </c>
      <c r="I339" s="91">
        <v>-3.2336998187999955E-2</v>
      </c>
      <c r="J339" s="91">
        <v>-3.0942560119999962E-2</v>
      </c>
      <c r="K339" s="91">
        <v>-2.5032522720000006E-2</v>
      </c>
      <c r="L339" s="87">
        <v>-9.652972951219474E-3</v>
      </c>
      <c r="M339" s="84">
        <v>-2.6776972976470637E-2</v>
      </c>
      <c r="N339" s="91">
        <v>-3.6064469020000045E-2</v>
      </c>
      <c r="O339" s="87">
        <v>-3.7799545659999989E-2</v>
      </c>
      <c r="P339" s="84">
        <v>-1.8024134379999945E-2</v>
      </c>
      <c r="Q339" s="91">
        <v>-1.6541717039999959E-2</v>
      </c>
      <c r="R339" s="91">
        <v>-1.0101167359999996E-2</v>
      </c>
      <c r="S339" s="91">
        <v>-2.0925564560000054E-2</v>
      </c>
      <c r="T339" s="91">
        <v>-2.6340615439999993E-2</v>
      </c>
      <c r="U339" s="91">
        <v>-2.1613778919999938E-2</v>
      </c>
      <c r="V339" s="91">
        <v>-2.9202290379999996E-2</v>
      </c>
      <c r="W339" s="91">
        <v>-2.6823307000000018E-2</v>
      </c>
      <c r="X339" s="91">
        <v>-2.5807402079999986E-2</v>
      </c>
      <c r="Y339" s="91">
        <v>-1.7596093979999949E-2</v>
      </c>
      <c r="Z339" s="87">
        <v>-2.9981835694000036E-2</v>
      </c>
      <c r="AA339" s="84">
        <v>-1.8302441979999973E-2</v>
      </c>
      <c r="AB339" s="91">
        <v>-3.7991106680000053E-2</v>
      </c>
      <c r="AC339" s="91">
        <v>-2.763801691044776E-2</v>
      </c>
      <c r="AD339" s="91">
        <v>-5.1320983080000993E-3</v>
      </c>
      <c r="AE339" s="91">
        <v>-3.9289598139999882E-2</v>
      </c>
      <c r="AF339" s="94">
        <v>-2.4773571687999985E-2</v>
      </c>
      <c r="AG339" s="84">
        <v>-2.696673683999995E-2</v>
      </c>
      <c r="AH339" s="91">
        <v>-3.5183243600000025E-2</v>
      </c>
      <c r="AI339" s="91">
        <v>-3.9465449526000063E-2</v>
      </c>
      <c r="AJ339" s="91">
        <v>-4.0588729786000033E-2</v>
      </c>
      <c r="AK339" s="91">
        <v>-2.7341364260000001E-2</v>
      </c>
      <c r="AL339" s="87">
        <v>-2.7307821259999865E-2</v>
      </c>
      <c r="AM339" s="84">
        <v>-4.4071682156862746E-2</v>
      </c>
      <c r="AN339" s="91">
        <v>-2.909324721818185E-2</v>
      </c>
      <c r="AO339" s="91">
        <v>-4.7952624806756772E-2</v>
      </c>
      <c r="AP339" s="87">
        <v>-2.0625113600000078E-2</v>
      </c>
      <c r="AQ339" s="84">
        <v>-2.6541909379999895E-2</v>
      </c>
      <c r="AR339" s="91">
        <v>-1.3145228982456181E-2</v>
      </c>
      <c r="AS339" s="91">
        <v>-3.5825309959999996E-2</v>
      </c>
      <c r="AT339" s="87">
        <v>-4.1997527035461002E-2</v>
      </c>
      <c r="AU339" s="145">
        <v>-1.7003399999999891E-2</v>
      </c>
    </row>
    <row r="340" spans="1:47" s="99" customFormat="1">
      <c r="A340" s="7">
        <v>41547</v>
      </c>
      <c r="B340" s="84"/>
      <c r="C340" s="87">
        <v>3.635321550199988E-2</v>
      </c>
      <c r="D340" s="84">
        <v>3.8660744270909042E-2</v>
      </c>
      <c r="E340" s="91">
        <v>4.079453480000006E-2</v>
      </c>
      <c r="F340" s="91">
        <v>4.2351165319999939E-2</v>
      </c>
      <c r="G340" s="91">
        <v>5.1799657159999901E-2</v>
      </c>
      <c r="H340" s="91">
        <v>5.0857801320000062E-2</v>
      </c>
      <c r="I340" s="91">
        <v>4.3645576202000047E-2</v>
      </c>
      <c r="J340" s="91">
        <v>5.262596168E-2</v>
      </c>
      <c r="K340" s="91">
        <v>5.6150278639999884E-2</v>
      </c>
      <c r="L340" s="87">
        <v>1.8699757909756087E-2</v>
      </c>
      <c r="M340" s="84">
        <v>5.4446723779518091E-2</v>
      </c>
      <c r="N340" s="91">
        <v>2.6727838323999942E-2</v>
      </c>
      <c r="O340" s="87">
        <v>4.2965039660000093E-2</v>
      </c>
      <c r="P340" s="84">
        <v>1.6548819879999899E-2</v>
      </c>
      <c r="Q340" s="91">
        <v>2.310889526000004E-2</v>
      </c>
      <c r="R340" s="91">
        <v>2.8232426340000005E-2</v>
      </c>
      <c r="S340" s="91">
        <v>2.6603015060000068E-2</v>
      </c>
      <c r="T340" s="91">
        <v>1.7255395405999963E-2</v>
      </c>
      <c r="U340" s="91">
        <v>1.7003443659999951E-2</v>
      </c>
      <c r="V340" s="91">
        <v>4.5486914160000058E-2</v>
      </c>
      <c r="W340" s="91">
        <v>1.6886451426000093E-2</v>
      </c>
      <c r="X340" s="91">
        <v>1.4874384472000068E-2</v>
      </c>
      <c r="Y340" s="91">
        <v>2.1869386419999914E-2</v>
      </c>
      <c r="Z340" s="87">
        <v>4.3998832943999977E-2</v>
      </c>
      <c r="AA340" s="84">
        <v>3.8871016699999927E-2</v>
      </c>
      <c r="AB340" s="91">
        <v>8.9582033480000156E-3</v>
      </c>
      <c r="AC340" s="91">
        <v>3.9368809513235403E-2</v>
      </c>
      <c r="AD340" s="91">
        <v>3.8549148600000027E-2</v>
      </c>
      <c r="AE340" s="91">
        <v>3.7208728940000046E-2</v>
      </c>
      <c r="AF340" s="94">
        <v>3.2300280245999957E-2</v>
      </c>
      <c r="AG340" s="84">
        <v>4.0617311239999898E-2</v>
      </c>
      <c r="AH340" s="91">
        <v>5.4334058360000048E-2</v>
      </c>
      <c r="AI340" s="91">
        <v>3.2849004380000046E-2</v>
      </c>
      <c r="AJ340" s="91">
        <v>3.2156504580000078E-2</v>
      </c>
      <c r="AK340" s="91">
        <v>3.9872512999999943E-2</v>
      </c>
      <c r="AL340" s="87">
        <v>3.9207811200000053E-2</v>
      </c>
      <c r="AM340" s="84">
        <v>1.171615818392846E-2</v>
      </c>
      <c r="AN340" s="91">
        <v>3.3970678553571387E-2</v>
      </c>
      <c r="AO340" s="91">
        <v>2.4673570205063333E-2</v>
      </c>
      <c r="AP340" s="87">
        <v>5.2649838933999993E-2</v>
      </c>
      <c r="AQ340" s="84">
        <v>4.5121505780000071E-2</v>
      </c>
      <c r="AR340" s="91">
        <v>3.3422850125000014E-2</v>
      </c>
      <c r="AS340" s="91">
        <v>2.8635800079999996E-2</v>
      </c>
      <c r="AT340" s="87">
        <v>2.5036129854610012E-2</v>
      </c>
      <c r="AU340" s="145">
        <v>3.8759940981250018E-2</v>
      </c>
    </row>
    <row r="341" spans="1:47" s="99" customFormat="1">
      <c r="A341" s="7">
        <v>41578</v>
      </c>
      <c r="B341" s="84"/>
      <c r="C341" s="87">
        <v>4.6214857899999906E-2</v>
      </c>
      <c r="D341" s="84">
        <v>4.9092383103703785E-2</v>
      </c>
      <c r="E341" s="91">
        <v>5.3425890500000017E-2</v>
      </c>
      <c r="F341" s="91">
        <v>3.8642184660000023E-2</v>
      </c>
      <c r="G341" s="91">
        <v>4.0809369159999997E-2</v>
      </c>
      <c r="H341" s="91">
        <v>4.8245791720000097E-2</v>
      </c>
      <c r="I341" s="91">
        <v>4.4847897679999971E-2</v>
      </c>
      <c r="J341" s="91">
        <v>2.0833010300000065E-2</v>
      </c>
      <c r="K341" s="91">
        <v>2.0616095899999909E-2</v>
      </c>
      <c r="L341" s="87">
        <v>5.8404840124999913E-2</v>
      </c>
      <c r="M341" s="84">
        <v>2.2673148107407393E-2</v>
      </c>
      <c r="N341" s="91">
        <v>3.8422749119999988E-2</v>
      </c>
      <c r="O341" s="87">
        <v>4.3667051159999914E-2</v>
      </c>
      <c r="P341" s="84">
        <v>3.0436744868000076E-2</v>
      </c>
      <c r="Q341" s="91">
        <v>4.4150436880000088E-2</v>
      </c>
      <c r="R341" s="91">
        <v>4.8526998567999913E-2</v>
      </c>
      <c r="S341" s="91">
        <v>4.3660794816326565E-2</v>
      </c>
      <c r="T341" s="91">
        <v>3.131534751020415E-2</v>
      </c>
      <c r="U341" s="91">
        <v>3.5338365327999943E-2</v>
      </c>
      <c r="V341" s="91">
        <v>5.1497574499999921E-2</v>
      </c>
      <c r="W341" s="91">
        <v>3.2764653479999906E-2</v>
      </c>
      <c r="X341" s="91">
        <v>2.9803725795918279E-2</v>
      </c>
      <c r="Y341" s="91">
        <v>4.2938949469387699E-2</v>
      </c>
      <c r="Z341" s="87">
        <v>4.9649993680000115E-2</v>
      </c>
      <c r="AA341" s="84">
        <v>6.3350397800000069E-2</v>
      </c>
      <c r="AB341" s="91">
        <v>4.7178897628000094E-2</v>
      </c>
      <c r="AC341" s="91">
        <v>4.4387951977142848E-2</v>
      </c>
      <c r="AD341" s="91">
        <v>6.0009351908000053E-2</v>
      </c>
      <c r="AE341" s="91">
        <v>5.1186544479999929E-2</v>
      </c>
      <c r="AF341" s="94">
        <v>6.3654971367999913E-2</v>
      </c>
      <c r="AG341" s="84">
        <v>6.1281804060000056E-2</v>
      </c>
      <c r="AH341" s="91">
        <v>4.2243250719999903E-2</v>
      </c>
      <c r="AI341" s="91">
        <v>3.6108359428000059E-2</v>
      </c>
      <c r="AJ341" s="91">
        <v>3.7214543828000046E-2</v>
      </c>
      <c r="AK341" s="91">
        <v>5.9139807160000002E-2</v>
      </c>
      <c r="AL341" s="87">
        <v>5.8899202779999937E-2</v>
      </c>
      <c r="AM341" s="84">
        <v>4.6765361557692398E-2</v>
      </c>
      <c r="AN341" s="91">
        <v>2.6792690178571332E-2</v>
      </c>
      <c r="AO341" s="91">
        <v>4.6083142860759541E-2</v>
      </c>
      <c r="AP341" s="87">
        <v>5.0280725459999953E-2</v>
      </c>
      <c r="AQ341" s="84">
        <v>4.6742373460000097E-2</v>
      </c>
      <c r="AR341" s="91">
        <v>3.1282622372881264E-2</v>
      </c>
      <c r="AS341" s="91">
        <v>4.6470234160000068E-2</v>
      </c>
      <c r="AT341" s="87">
        <v>3.7562708397857136E-2</v>
      </c>
      <c r="AU341" s="145">
        <v>4.4884879687500101E-2</v>
      </c>
    </row>
    <row r="342" spans="1:47" s="99" customFormat="1">
      <c r="A342" s="7">
        <v>41607</v>
      </c>
      <c r="B342" s="84"/>
      <c r="C342" s="87">
        <v>2.0284165999995274E-4</v>
      </c>
      <c r="D342" s="84">
        <v>3.1308033499999999E-2</v>
      </c>
      <c r="E342" s="91">
        <v>3.2707881200000344E-3</v>
      </c>
      <c r="F342" s="91">
        <v>-2.9794273400000071E-3</v>
      </c>
      <c r="G342" s="91">
        <v>2.605950081999997E-2</v>
      </c>
      <c r="H342" s="91">
        <v>3.3929956960000007E-2</v>
      </c>
      <c r="I342" s="91">
        <v>1.6379438800000035E-2</v>
      </c>
      <c r="J342" s="91">
        <v>3.7786478620001063E-3</v>
      </c>
      <c r="K342" s="91">
        <v>2.7878054839999944E-2</v>
      </c>
      <c r="L342" s="87">
        <v>-1.6580950804878092E-2</v>
      </c>
      <c r="M342" s="84">
        <v>3.1884481137037124E-2</v>
      </c>
      <c r="N342" s="91">
        <v>2.8799016560000057E-2</v>
      </c>
      <c r="O342" s="87">
        <v>1.4181071599999928E-2</v>
      </c>
      <c r="P342" s="84">
        <v>2.5044490379999562E-3</v>
      </c>
      <c r="Q342" s="91">
        <v>1.6826468537999961E-2</v>
      </c>
      <c r="R342" s="91">
        <v>5.3764615980000929E-3</v>
      </c>
      <c r="S342" s="91">
        <v>1.7711291457999989E-2</v>
      </c>
      <c r="T342" s="91">
        <v>1.2386019198000087E-2</v>
      </c>
      <c r="U342" s="91">
        <v>8.3584181580000916E-3</v>
      </c>
      <c r="V342" s="91">
        <v>2.3809213240000071E-2</v>
      </c>
      <c r="W342" s="91">
        <v>5.8043896180000054E-3</v>
      </c>
      <c r="X342" s="91">
        <v>2.535426930199991E-2</v>
      </c>
      <c r="Y342" s="91">
        <v>-3.7887223000000469E-3</v>
      </c>
      <c r="Z342" s="87">
        <v>1.6785088728000108E-2</v>
      </c>
      <c r="AA342" s="84">
        <v>7.9029300880000264E-3</v>
      </c>
      <c r="AB342" s="91">
        <v>1.6588194599999939E-2</v>
      </c>
      <c r="AC342" s="91">
        <v>1.7597295959701498E-2</v>
      </c>
      <c r="AD342" s="91">
        <v>3.297878731800008E-2</v>
      </c>
      <c r="AE342" s="91">
        <v>1.4949074458000089E-2</v>
      </c>
      <c r="AF342" s="94">
        <v>1.6412143558000025E-2</v>
      </c>
      <c r="AG342" s="84">
        <v>1.0948583380000043E-2</v>
      </c>
      <c r="AH342" s="91">
        <v>2.3717575560000093E-2</v>
      </c>
      <c r="AI342" s="91">
        <v>2.6316954399999926E-2</v>
      </c>
      <c r="AJ342" s="91">
        <v>1.7105877499999922E-2</v>
      </c>
      <c r="AK342" s="91">
        <v>1.1701323180000056E-2</v>
      </c>
      <c r="AL342" s="87">
        <v>1.4747015199999991E-2</v>
      </c>
      <c r="AM342" s="84">
        <v>-1.2011508153999872E-2</v>
      </c>
      <c r="AN342" s="91">
        <v>2.1583216309090991E-2</v>
      </c>
      <c r="AO342" s="91">
        <v>9.149306594594675E-3</v>
      </c>
      <c r="AP342" s="87">
        <v>3.555221568000011E-2</v>
      </c>
      <c r="AQ342" s="84">
        <v>1.4765135268000051E-2</v>
      </c>
      <c r="AR342" s="91">
        <v>2.5183709382692321E-2</v>
      </c>
      <c r="AS342" s="91">
        <v>3.0011474900000001E-2</v>
      </c>
      <c r="AT342" s="87">
        <v>1.3720667583941637E-2</v>
      </c>
      <c r="AU342" s="87">
        <v>3.0395455364000012E-2</v>
      </c>
    </row>
    <row r="343" spans="1:47" s="99" customFormat="1">
      <c r="A343" s="7">
        <v>41639</v>
      </c>
      <c r="B343" s="84"/>
      <c r="C343" s="87">
        <v>2.2475973389999959E-2</v>
      </c>
      <c r="D343" s="84">
        <v>3.8618863033898387E-2</v>
      </c>
      <c r="E343" s="91">
        <v>2.8668110899999988E-2</v>
      </c>
      <c r="F343" s="91">
        <v>3.4282018939999936E-2</v>
      </c>
      <c r="G343" s="91">
        <v>2.3446783680000083E-2</v>
      </c>
      <c r="H343" s="91">
        <v>3.171924686000005E-2</v>
      </c>
      <c r="I343" s="91">
        <v>2.134284336000003E-2</v>
      </c>
      <c r="J343" s="91">
        <v>2.6396186880000005E-2</v>
      </c>
      <c r="K343" s="91">
        <v>3.2163618395999904E-2</v>
      </c>
      <c r="L343" s="87">
        <v>1.8175876731707286E-2</v>
      </c>
      <c r="M343" s="84">
        <v>2.9368944269512198E-2</v>
      </c>
      <c r="N343" s="91">
        <v>2.1870067925999992E-2</v>
      </c>
      <c r="O343" s="87">
        <v>1.3226464516000069E-2</v>
      </c>
      <c r="P343" s="84">
        <v>3.3342039559999925E-2</v>
      </c>
      <c r="Q343" s="91">
        <v>2.2891855859999977E-2</v>
      </c>
      <c r="R343" s="91">
        <v>2.4474381547999968E-2</v>
      </c>
      <c r="S343" s="91">
        <v>1.7754833139999926E-2</v>
      </c>
      <c r="T343" s="91">
        <v>2.2293249939999926E-2</v>
      </c>
      <c r="U343" s="91">
        <v>3.0379382800000077E-2</v>
      </c>
      <c r="V343" s="91">
        <v>1.7646922580000002E-2</v>
      </c>
      <c r="W343" s="91">
        <v>2.8913503819999908E-2</v>
      </c>
      <c r="X343" s="91">
        <v>8.8922585999999804E-3</v>
      </c>
      <c r="Y343" s="91">
        <v>3.0927326420000067E-2</v>
      </c>
      <c r="Z343" s="87">
        <v>2.626850729800001E-2</v>
      </c>
      <c r="AA343" s="84">
        <v>3.5133749739999942E-2</v>
      </c>
      <c r="AB343" s="91">
        <v>1.6044829676470584E-2</v>
      </c>
      <c r="AC343" s="91">
        <v>3.9158777332894745E-2</v>
      </c>
      <c r="AD343" s="91">
        <v>2.3867735460000095E-2</v>
      </c>
      <c r="AE343" s="91">
        <v>3.0289451280000046E-2</v>
      </c>
      <c r="AF343" s="94">
        <v>3.0723796940000048E-2</v>
      </c>
      <c r="AG343" s="84">
        <v>2.7876621679999936E-2</v>
      </c>
      <c r="AH343" s="91">
        <v>4.1757020559999969E-2</v>
      </c>
      <c r="AI343" s="91">
        <v>2.831378471599999E-2</v>
      </c>
      <c r="AJ343" s="91">
        <v>2.839268770000003E-2</v>
      </c>
      <c r="AK343" s="91">
        <v>2.2625148799999995E-2</v>
      </c>
      <c r="AL343" s="87">
        <v>2.5735615919999955E-2</v>
      </c>
      <c r="AM343" s="84">
        <v>4.6509975280000226E-3</v>
      </c>
      <c r="AN343" s="91">
        <v>1.3437852045282916E-2</v>
      </c>
      <c r="AO343" s="91">
        <v>1.9716673146478847E-2</v>
      </c>
      <c r="AP343" s="87">
        <v>2.4308142720000037E-2</v>
      </c>
      <c r="AQ343" s="84">
        <v>3.0821825839999928E-2</v>
      </c>
      <c r="AR343" s="91">
        <v>2.7624924960000019E-2</v>
      </c>
      <c r="AS343" s="91">
        <v>2.4828547300000059E-2</v>
      </c>
      <c r="AT343" s="87">
        <v>1.5792882375912365E-2</v>
      </c>
      <c r="AU343" s="87">
        <v>2.8176029619999987E-2</v>
      </c>
    </row>
    <row r="344" spans="1:47" s="99" customFormat="1">
      <c r="A344" s="7">
        <v>41670</v>
      </c>
      <c r="B344" s="84"/>
      <c r="C344" s="87">
        <v>-1.4509096359999973E-2</v>
      </c>
      <c r="D344" s="84">
        <v>-3.3794970677419434E-2</v>
      </c>
      <c r="E344" s="91">
        <v>-1.9155425500000156E-2</v>
      </c>
      <c r="F344" s="91">
        <v>6.9827743599999437E-3</v>
      </c>
      <c r="G344" s="91">
        <v>-2.2513779176470461E-2</v>
      </c>
      <c r="H344" s="91">
        <v>-6.7297723399999398E-3</v>
      </c>
      <c r="I344" s="91">
        <v>-2.0848363940000114E-2</v>
      </c>
      <c r="J344" s="91">
        <v>8.7384716800000817E-3</v>
      </c>
      <c r="K344" s="91">
        <v>-2.9880486100000159E-3</v>
      </c>
      <c r="L344" s="87">
        <v>-3.8853943125000012E-2</v>
      </c>
      <c r="M344" s="84">
        <v>3.118540000000003E-3</v>
      </c>
      <c r="N344" s="91">
        <v>-3.7080486220000042E-2</v>
      </c>
      <c r="O344" s="87">
        <v>-1.1462446899999978E-2</v>
      </c>
      <c r="P344" s="84">
        <v>-3.3112749019999943E-2</v>
      </c>
      <c r="Q344" s="91">
        <v>-2.7693424199999983E-2</v>
      </c>
      <c r="R344" s="91">
        <v>-2.0676470119999957E-2</v>
      </c>
      <c r="S344" s="91">
        <v>-1.4494286899999986E-2</v>
      </c>
      <c r="T344" s="91">
        <v>-2.7326164880000059E-2</v>
      </c>
      <c r="U344" s="91">
        <v>-2.7101808439999986E-2</v>
      </c>
      <c r="V344" s="91">
        <v>-1.7601664159999975E-2</v>
      </c>
      <c r="W344" s="91">
        <v>-3.0991493080000043E-2</v>
      </c>
      <c r="X344" s="91">
        <v>-3.6807969900000015E-2</v>
      </c>
      <c r="Y344" s="91">
        <v>-3.1725069319999855E-2</v>
      </c>
      <c r="Z344" s="87">
        <v>-1.4148516339999917E-2</v>
      </c>
      <c r="AA344" s="84">
        <v>-1.8255896889999845E-2</v>
      </c>
      <c r="AB344" s="91">
        <v>-2.803157481999996E-2</v>
      </c>
      <c r="AC344" s="91">
        <v>-2.3115059585134934E-2</v>
      </c>
      <c r="AD344" s="91">
        <v>-4.9239061099999981E-2</v>
      </c>
      <c r="AE344" s="91">
        <v>-3.3836639008000047E-2</v>
      </c>
      <c r="AF344" s="94">
        <v>-3.0219544249999952E-2</v>
      </c>
      <c r="AG344" s="84">
        <v>-2.7583466858000061E-2</v>
      </c>
      <c r="AH344" s="91">
        <v>-2.0084966369999901E-2</v>
      </c>
      <c r="AI344" s="91">
        <v>-3.3163832840000018E-2</v>
      </c>
      <c r="AJ344" s="91">
        <v>-3.3311031440000138E-2</v>
      </c>
      <c r="AK344" s="91">
        <v>-2.7809206599999969E-2</v>
      </c>
      <c r="AL344" s="87">
        <v>-2.8190729880000154E-2</v>
      </c>
      <c r="AM344" s="84">
        <v>-9.6779710200000091E-3</v>
      </c>
      <c r="AN344" s="91">
        <v>-2.303960237735847E-2</v>
      </c>
      <c r="AO344" s="91">
        <v>-1.8216691305555699E-2</v>
      </c>
      <c r="AP344" s="87">
        <v>-2.1612559919999996E-2</v>
      </c>
      <c r="AQ344" s="84">
        <v>-2.4381517819999976E-2</v>
      </c>
      <c r="AR344" s="91">
        <v>-2.0221945838888811E-2</v>
      </c>
      <c r="AS344" s="91">
        <v>-3.6720644805999902E-2</v>
      </c>
      <c r="AT344" s="87">
        <v>-1.4888828629710193E-2</v>
      </c>
      <c r="AU344" s="87">
        <v>-2.1918081217391361E-2</v>
      </c>
    </row>
    <row r="345" spans="1:47" s="99" customFormat="1">
      <c r="A345" s="7">
        <v>41698</v>
      </c>
      <c r="B345" s="84"/>
      <c r="C345" s="87">
        <v>4.9291573612000095E-2</v>
      </c>
      <c r="D345" s="84">
        <v>5.612765387878782E-2</v>
      </c>
      <c r="E345" s="91">
        <v>5.6671804500000089E-2</v>
      </c>
      <c r="F345" s="91">
        <v>5.516562023199989E-2</v>
      </c>
      <c r="G345" s="91">
        <v>6.606072619999992E-2</v>
      </c>
      <c r="H345" s="91">
        <v>7.6362419280000093E-2</v>
      </c>
      <c r="I345" s="91">
        <v>7.7629248312800048E-2</v>
      </c>
      <c r="J345" s="91">
        <v>6.5451217302000098E-2</v>
      </c>
      <c r="K345" s="91">
        <v>7.4608946919999974E-2</v>
      </c>
      <c r="L345" s="87">
        <v>3.6900055595121994E-2</v>
      </c>
      <c r="M345" s="84">
        <v>7.6590511924050642E-2</v>
      </c>
      <c r="N345" s="91">
        <v>4.0921578872799902E-2</v>
      </c>
      <c r="O345" s="87">
        <v>6.012845121999999E-2</v>
      </c>
      <c r="P345" s="84">
        <v>4.4079732051999887E-2</v>
      </c>
      <c r="Q345" s="91">
        <v>5.1642429559999981E-2</v>
      </c>
      <c r="R345" s="91">
        <v>4.2242973440000053E-2</v>
      </c>
      <c r="S345" s="91">
        <v>4.1341187588000095E-2</v>
      </c>
      <c r="T345" s="91">
        <v>3.567493583600001E-2</v>
      </c>
      <c r="U345" s="91">
        <v>3.4589195779999971E-2</v>
      </c>
      <c r="V345" s="91">
        <v>5.0263404747999951E-2</v>
      </c>
      <c r="W345" s="91">
        <v>4.1040315540000094E-2</v>
      </c>
      <c r="X345" s="91">
        <v>4.2842161208000107E-2</v>
      </c>
      <c r="Y345" s="91">
        <v>4.6631643632000008E-2</v>
      </c>
      <c r="Z345" s="87">
        <v>5.3392343859999913E-2</v>
      </c>
      <c r="AA345" s="84">
        <v>4.622372672000008E-2</v>
      </c>
      <c r="AB345" s="91">
        <v>5.4886097540000067E-2</v>
      </c>
      <c r="AC345" s="91">
        <v>5.626525136911753E-2</v>
      </c>
      <c r="AD345" s="91">
        <v>4.4245472027999888E-2</v>
      </c>
      <c r="AE345" s="91">
        <v>2.8258630997999967E-2</v>
      </c>
      <c r="AF345" s="94">
        <v>6.8237961716000051E-2</v>
      </c>
      <c r="AG345" s="84">
        <v>4.7892085560000019E-2</v>
      </c>
      <c r="AH345" s="91">
        <v>5.5118750699999941E-2</v>
      </c>
      <c r="AI345" s="91">
        <v>4.8615945716000031E-2</v>
      </c>
      <c r="AJ345" s="91">
        <v>4.2579833076000106E-2</v>
      </c>
      <c r="AK345" s="91">
        <v>5.7912788519999925E-2</v>
      </c>
      <c r="AL345" s="87">
        <v>6.0615433399999974E-2</v>
      </c>
      <c r="AM345" s="84">
        <v>4.3509211421999927E-2</v>
      </c>
      <c r="AN345" s="91">
        <v>4.9107095266037737E-2</v>
      </c>
      <c r="AO345" s="91">
        <v>4.2026618839062557E-2</v>
      </c>
      <c r="AP345" s="87">
        <v>7.0225475582800012E-2</v>
      </c>
      <c r="AQ345" s="84">
        <v>6.550908174999992E-2</v>
      </c>
      <c r="AR345" s="91">
        <v>4.534420550714291E-2</v>
      </c>
      <c r="AS345" s="91">
        <v>3.422372874199997E-2</v>
      </c>
      <c r="AT345" s="87">
        <v>4.674068060294112E-2</v>
      </c>
      <c r="AU345" s="87">
        <v>5.9825174857142782E-2</v>
      </c>
    </row>
    <row r="346" spans="1:47" s="99" customFormat="1">
      <c r="A346" s="7">
        <v>41729</v>
      </c>
      <c r="B346" s="84"/>
      <c r="C346" s="87">
        <v>-6.2201470900000722E-3</v>
      </c>
      <c r="D346" s="84">
        <v>4.8790283088235853E-3</v>
      </c>
      <c r="E346" s="91">
        <v>-1.9483022272000161E-2</v>
      </c>
      <c r="F346" s="91">
        <v>-2.9297332803999931E-2</v>
      </c>
      <c r="G346" s="91">
        <v>-3.2100624407999989E-2</v>
      </c>
      <c r="H346" s="91">
        <v>-3.7338222588000014E-2</v>
      </c>
      <c r="I346" s="91">
        <v>-2.3936658085999984E-2</v>
      </c>
      <c r="J346" s="91">
        <v>-4.2673930947999983E-2</v>
      </c>
      <c r="K346" s="91">
        <v>-4.1512303139999984E-2</v>
      </c>
      <c r="L346" s="87">
        <v>3.3702811512195119E-2</v>
      </c>
      <c r="M346" s="84">
        <v>-2.3719649381818031E-2</v>
      </c>
      <c r="N346" s="91">
        <v>3.1389791520000099E-3</v>
      </c>
      <c r="O346" s="87">
        <v>-1.1547868740000022E-2</v>
      </c>
      <c r="P346" s="84">
        <v>4.7535501519999634E-3</v>
      </c>
      <c r="Q346" s="91">
        <v>3.2026681999999251E-3</v>
      </c>
      <c r="R346" s="91">
        <v>9.2025435520000087E-3</v>
      </c>
      <c r="S346" s="91">
        <v>1.6927559812000004E-2</v>
      </c>
      <c r="T346" s="91">
        <v>1.8955686651999981E-2</v>
      </c>
      <c r="U346" s="91">
        <v>1.3476917271999955E-2</v>
      </c>
      <c r="V346" s="91">
        <v>1.6981117700000103E-2</v>
      </c>
      <c r="W346" s="91">
        <v>1.3466070672000008E-2</v>
      </c>
      <c r="X346" s="91">
        <v>2.0983235899999952E-2</v>
      </c>
      <c r="Y346" s="91">
        <v>6.7806262959999586E-3</v>
      </c>
      <c r="Z346" s="87">
        <v>6.261779724000105E-3</v>
      </c>
      <c r="AA346" s="84">
        <v>4.1178886119999092E-3</v>
      </c>
      <c r="AB346" s="91">
        <v>2.7661718774000033E-2</v>
      </c>
      <c r="AC346" s="91">
        <v>1.5811687800000085E-2</v>
      </c>
      <c r="AD346" s="91">
        <v>3.2403543199999163E-3</v>
      </c>
      <c r="AE346" s="91">
        <v>1.6889395071999935E-2</v>
      </c>
      <c r="AF346" s="94">
        <v>1.7056638759999965E-2</v>
      </c>
      <c r="AG346" s="84">
        <v>6.8567328260000782E-3</v>
      </c>
      <c r="AH346" s="91">
        <v>2.2787371360000197E-3</v>
      </c>
      <c r="AI346" s="91">
        <v>8.3760131879999644E-3</v>
      </c>
      <c r="AJ346" s="91">
        <v>4.9675185599999949E-3</v>
      </c>
      <c r="AK346" s="91">
        <v>8.9379830659999104E-3</v>
      </c>
      <c r="AL346" s="87">
        <v>8.9982941519999304E-3</v>
      </c>
      <c r="AM346" s="84">
        <v>8.9137513461539086E-3</v>
      </c>
      <c r="AN346" s="91">
        <v>3.8578666905659809E-3</v>
      </c>
      <c r="AO346" s="91">
        <v>1.0607602674026051E-2</v>
      </c>
      <c r="AP346" s="87">
        <v>-2.709346532000001E-2</v>
      </c>
      <c r="AQ346" s="84">
        <v>-5.0804951639999985E-3</v>
      </c>
      <c r="AR346" s="91">
        <v>9.7234952800007157E-4</v>
      </c>
      <c r="AS346" s="91">
        <v>8.3087042020000279E-3</v>
      </c>
      <c r="AT346" s="87">
        <v>1.3773686474264801E-2</v>
      </c>
      <c r="AU346" s="87">
        <v>1.7666879087999909E-2</v>
      </c>
    </row>
    <row r="347" spans="1:47" s="99" customFormat="1">
      <c r="A347" s="7">
        <v>41759</v>
      </c>
      <c r="B347" s="84"/>
      <c r="C347" s="87">
        <v>2.2189224045999989E-2</v>
      </c>
      <c r="D347" s="84">
        <v>-4.795747950000151E-3</v>
      </c>
      <c r="E347" s="91">
        <v>1.0762840579999988E-2</v>
      </c>
      <c r="F347" s="91">
        <v>2.8914427199999704E-3</v>
      </c>
      <c r="G347" s="91">
        <v>-1.0694600394000053E-2</v>
      </c>
      <c r="H347" s="91">
        <v>-1.8282184914000132E-2</v>
      </c>
      <c r="I347" s="91">
        <v>-1.0413649759999921E-2</v>
      </c>
      <c r="J347" s="91">
        <v>6.076500600000756E-4</v>
      </c>
      <c r="K347" s="91">
        <v>-1.4899714360000038E-2</v>
      </c>
      <c r="L347" s="87">
        <v>4.6444134107316959E-2</v>
      </c>
      <c r="M347" s="84">
        <v>-2.4998583947368314E-2</v>
      </c>
      <c r="N347" s="91">
        <v>4.4158183780000915E-3</v>
      </c>
      <c r="O347" s="87">
        <v>-4.9833001000000321E-3</v>
      </c>
      <c r="P347" s="84">
        <v>3.0531588169999901E-2</v>
      </c>
      <c r="Q347" s="91">
        <v>1.7163389814000007E-2</v>
      </c>
      <c r="R347" s="91">
        <v>8.6425414339998952E-3</v>
      </c>
      <c r="S347" s="91">
        <v>1.3563645193999996E-2</v>
      </c>
      <c r="T347" s="91">
        <v>2.1769283170000042E-2</v>
      </c>
      <c r="U347" s="91">
        <v>1.5622870624000029E-2</v>
      </c>
      <c r="V347" s="91">
        <v>8.7998597339999929E-3</v>
      </c>
      <c r="W347" s="91">
        <v>2.7336370390000031E-2</v>
      </c>
      <c r="X347" s="91">
        <v>1.7461392693999933E-2</v>
      </c>
      <c r="Y347" s="91">
        <v>2.5974848036000031E-2</v>
      </c>
      <c r="Z347" s="87">
        <v>-1.8618271999992775E-4</v>
      </c>
      <c r="AA347" s="84">
        <v>2.1516903398000053E-2</v>
      </c>
      <c r="AB347" s="91">
        <v>2.5116513466000079E-2</v>
      </c>
      <c r="AC347" s="91">
        <v>-3.8347247514285421E-3</v>
      </c>
      <c r="AD347" s="91">
        <v>1.7384671380000105E-2</v>
      </c>
      <c r="AE347" s="91">
        <v>8.5677164999999889E-3</v>
      </c>
      <c r="AF347" s="94">
        <v>9.0356712260000194E-3</v>
      </c>
      <c r="AG347" s="84">
        <v>2.0424968289999956E-2</v>
      </c>
      <c r="AH347" s="91">
        <v>2.4937767399999533E-3</v>
      </c>
      <c r="AI347" s="91">
        <v>7.9873784207999954E-3</v>
      </c>
      <c r="AJ347" s="91">
        <v>1.5934310220800052E-2</v>
      </c>
      <c r="AK347" s="91">
        <v>1.2776025910000044E-2</v>
      </c>
      <c r="AL347" s="87">
        <v>1.1223007689999953E-2</v>
      </c>
      <c r="AM347" s="84">
        <v>2.7180401167999912E-2</v>
      </c>
      <c r="AN347" s="91">
        <v>2.3753252905660549E-3</v>
      </c>
      <c r="AO347" s="91">
        <v>1.1836353836363722E-2</v>
      </c>
      <c r="AP347" s="87">
        <v>-6.8581576639999975E-3</v>
      </c>
      <c r="AQ347" s="84">
        <v>-1.9099047800000823E-3</v>
      </c>
      <c r="AR347" s="91">
        <v>1.6554268282353846E-3</v>
      </c>
      <c r="AS347" s="91">
        <v>5.561965602000063E-3</v>
      </c>
      <c r="AT347" s="87">
        <v>1.1133840330882272E-2</v>
      </c>
      <c r="AU347" s="87">
        <v>1.0115880145999956E-2</v>
      </c>
    </row>
    <row r="348" spans="1:47" s="99" customFormat="1">
      <c r="A348" s="7">
        <v>41789</v>
      </c>
      <c r="B348" s="84"/>
      <c r="C348" s="87">
        <v>1.8680790799999958E-2</v>
      </c>
      <c r="D348" s="84">
        <v>2.4046419117358386E-2</v>
      </c>
      <c r="E348" s="91">
        <v>3.4062662279999989E-2</v>
      </c>
      <c r="F348" s="91">
        <v>3.1732098920000062E-2</v>
      </c>
      <c r="G348" s="91">
        <v>3.96152701000001E-2</v>
      </c>
      <c r="H348" s="91">
        <v>3.7351005239999902E-2</v>
      </c>
      <c r="I348" s="91">
        <v>2.9708014359999924E-2</v>
      </c>
      <c r="J348" s="91">
        <v>2.9352263080000052E-2</v>
      </c>
      <c r="K348" s="91">
        <v>3.8556942800000105E-2</v>
      </c>
      <c r="L348" s="87">
        <v>9.6695880609756202E-3</v>
      </c>
      <c r="M348" s="84">
        <v>3.2336591236842072E-2</v>
      </c>
      <c r="N348" s="91">
        <v>1.2381340459999945E-2</v>
      </c>
      <c r="O348" s="87">
        <v>3.3072801879999947E-2</v>
      </c>
      <c r="P348" s="84">
        <v>6.1239196939999463E-3</v>
      </c>
      <c r="Q348" s="91">
        <v>1.381822120600007E-2</v>
      </c>
      <c r="R348" s="91">
        <v>-7.1979062539999639E-3</v>
      </c>
      <c r="S348" s="91">
        <v>1.2603562960000092E-2</v>
      </c>
      <c r="T348" s="91">
        <v>5.5152037740000548E-3</v>
      </c>
      <c r="U348" s="91">
        <v>2.2277928400000757E-3</v>
      </c>
      <c r="V348" s="91">
        <v>3.2070320859999946E-2</v>
      </c>
      <c r="W348" s="91">
        <v>6.3340121340000888E-3</v>
      </c>
      <c r="X348" s="91">
        <v>2.3396003593999959E-2</v>
      </c>
      <c r="Y348" s="91">
        <v>-1.5406489439999671E-3</v>
      </c>
      <c r="Z348" s="87">
        <v>1.4349624825999996E-2</v>
      </c>
      <c r="AA348" s="84">
        <v>2.4922501800000108E-2</v>
      </c>
      <c r="AB348" s="91">
        <v>5.2525723400000945E-3</v>
      </c>
      <c r="AC348" s="91">
        <v>3.1506499095238061E-2</v>
      </c>
      <c r="AD348" s="91">
        <v>4.059001029999898E-3</v>
      </c>
      <c r="AE348" s="91">
        <v>2.2933486199999908E-2</v>
      </c>
      <c r="AF348" s="94">
        <v>1.636822620000089E-3</v>
      </c>
      <c r="AG348" s="84">
        <v>1.94530850900001E-2</v>
      </c>
      <c r="AH348" s="91">
        <v>2.0179801550000098E-2</v>
      </c>
      <c r="AI348" s="91">
        <v>2.4637210310400004E-2</v>
      </c>
      <c r="AJ348" s="91">
        <v>2.5235888110400007E-2</v>
      </c>
      <c r="AK348" s="91">
        <v>1.2769676810000075E-2</v>
      </c>
      <c r="AL348" s="87">
        <v>1.0483138344399956E-2</v>
      </c>
      <c r="AM348" s="84">
        <v>-4.4479189461537061E-3</v>
      </c>
      <c r="AN348" s="91">
        <v>1.1062820050909083E-2</v>
      </c>
      <c r="AO348" s="91">
        <v>1.1409744430379787E-2</v>
      </c>
      <c r="AP348" s="87">
        <v>3.4232647708400066E-2</v>
      </c>
      <c r="AQ348" s="84">
        <v>3.2205890409999993E-2</v>
      </c>
      <c r="AR348" s="91">
        <v>2.738798121698105E-2</v>
      </c>
      <c r="AS348" s="91">
        <v>2.1156117716000011E-2</v>
      </c>
      <c r="AT348" s="87">
        <v>1.9210628343382385E-2</v>
      </c>
      <c r="AU348" s="87">
        <v>1.0515690627450613E-3</v>
      </c>
    </row>
    <row r="349" spans="1:47" s="99" customFormat="1">
      <c r="A349" s="7">
        <v>41820</v>
      </c>
      <c r="B349" s="84"/>
      <c r="C349" s="87">
        <v>2.1712714279999989E-2</v>
      </c>
      <c r="D349" s="84">
        <v>2.8464530376984154E-2</v>
      </c>
      <c r="E349" s="91">
        <v>4.4732295411999967E-2</v>
      </c>
      <c r="F349" s="91">
        <v>3.9976045118000014E-2</v>
      </c>
      <c r="G349" s="91">
        <v>3.0172303462000061E-2</v>
      </c>
      <c r="H349" s="91">
        <v>3.6149751259999974E-2</v>
      </c>
      <c r="I349" s="91">
        <v>3.004851281200005E-2</v>
      </c>
      <c r="J349" s="91">
        <v>2.0767790969999922E-2</v>
      </c>
      <c r="K349" s="91">
        <v>4.4042307740000064E-2</v>
      </c>
      <c r="L349" s="87">
        <v>6.3184621284146258E-2</v>
      </c>
      <c r="M349" s="84">
        <v>3.9557202043420947E-2</v>
      </c>
      <c r="N349" s="91">
        <v>1.8722109205000059E-2</v>
      </c>
      <c r="O349" s="87">
        <v>4.6211347140000081E-2</v>
      </c>
      <c r="P349" s="84">
        <v>3.0134310380000029E-2</v>
      </c>
      <c r="Q349" s="91">
        <v>3.7419892374999986E-2</v>
      </c>
      <c r="R349" s="91">
        <v>4.1241823075000017E-2</v>
      </c>
      <c r="S349" s="91">
        <v>3.132384888000006E-2</v>
      </c>
      <c r="T349" s="91">
        <v>3.5772236159999915E-2</v>
      </c>
      <c r="U349" s="91">
        <v>4.0495711376000054E-2</v>
      </c>
      <c r="V349" s="91">
        <v>3.5070859743999927E-2</v>
      </c>
      <c r="W349" s="91">
        <v>3.7340213655000065E-2</v>
      </c>
      <c r="X349" s="91">
        <v>2.7449699938000061E-2</v>
      </c>
      <c r="Y349" s="91">
        <v>3.1602331815000051E-2</v>
      </c>
      <c r="Z349" s="87">
        <v>2.3744515980000047E-2</v>
      </c>
      <c r="AA349" s="84">
        <v>3.2105605132000115E-2</v>
      </c>
      <c r="AB349" s="91">
        <v>3.3538775243999952E-2</v>
      </c>
      <c r="AC349" s="91">
        <v>2.1324858569642835E-2</v>
      </c>
      <c r="AD349" s="91">
        <v>4.5461633219999964E-2</v>
      </c>
      <c r="AE349" s="91">
        <v>4.368778385360006E-2</v>
      </c>
      <c r="AF349" s="94">
        <v>3.4772567753599937E-2</v>
      </c>
      <c r="AG349" s="84">
        <v>3.6768515767999999E-2</v>
      </c>
      <c r="AH349" s="91">
        <v>4.8538112436000036E-2</v>
      </c>
      <c r="AI349" s="91">
        <v>3.82653737780001E-2</v>
      </c>
      <c r="AJ349" s="91">
        <v>3.6047940538000089E-2</v>
      </c>
      <c r="AK349" s="91">
        <v>4.3751289171999996E-2</v>
      </c>
      <c r="AL349" s="87">
        <v>4.4785222670000069E-2</v>
      </c>
      <c r="AM349" s="84">
        <v>2.7681789113999988E-2</v>
      </c>
      <c r="AN349" s="91">
        <v>9.0544068839286673E-3</v>
      </c>
      <c r="AO349" s="91">
        <v>1.9012943942465776E-2</v>
      </c>
      <c r="AP349" s="87">
        <v>1.2840708324000083E-2</v>
      </c>
      <c r="AQ349" s="84">
        <v>6.0817719999999964E-2</v>
      </c>
      <c r="AR349" s="91">
        <v>3.3107811105999918E-2</v>
      </c>
      <c r="AS349" s="91">
        <v>1.2933250796000051E-2</v>
      </c>
      <c r="AT349" s="87">
        <v>2.607523688897051E-2</v>
      </c>
      <c r="AU349" s="87">
        <v>3.0834845675490108E-2</v>
      </c>
    </row>
    <row r="350" spans="1:47" s="99" customFormat="1">
      <c r="A350" s="7">
        <v>41851</v>
      </c>
      <c r="B350" s="84"/>
      <c r="C350" s="87">
        <v>-1.6682118700000026E-2</v>
      </c>
      <c r="D350" s="84">
        <v>-2.0472692534920678E-2</v>
      </c>
      <c r="E350" s="91">
        <v>-5.8155335859999546E-3</v>
      </c>
      <c r="F350" s="91">
        <v>-1.1944890466000002E-2</v>
      </c>
      <c r="G350" s="91">
        <v>-1.4854606510000035E-2</v>
      </c>
      <c r="H350" s="91">
        <v>-1.8647700199999617E-3</v>
      </c>
      <c r="I350" s="91">
        <v>-2.2334446799999741E-3</v>
      </c>
      <c r="J350" s="91">
        <v>-5.5831723060000282E-3</v>
      </c>
      <c r="K350" s="91">
        <v>-2.213771807999998E-2</v>
      </c>
      <c r="L350" s="87">
        <v>-4.8662251951219537E-2</v>
      </c>
      <c r="M350" s="84">
        <v>-5.4557250618421094E-3</v>
      </c>
      <c r="N350" s="91">
        <v>-3.3215046320000163E-2</v>
      </c>
      <c r="O350" s="87">
        <v>-2.6122050686000042E-2</v>
      </c>
      <c r="P350" s="84">
        <v>-9.6833726999999703E-3</v>
      </c>
      <c r="Q350" s="91">
        <v>1.0560279359999925E-2</v>
      </c>
      <c r="R350" s="91">
        <v>7.819842450000003E-3</v>
      </c>
      <c r="S350" s="91">
        <v>7.1551688400000035E-3</v>
      </c>
      <c r="T350" s="91">
        <v>-4.891218719999979E-3</v>
      </c>
      <c r="U350" s="91">
        <v>2.6970914699999682E-3</v>
      </c>
      <c r="V350" s="91">
        <v>1.4764974463999936E-2</v>
      </c>
      <c r="W350" s="91">
        <v>-7.52378097999995E-3</v>
      </c>
      <c r="X350" s="91">
        <v>2.2738092540000032E-3</v>
      </c>
      <c r="Y350" s="91">
        <v>-2.429910594199991E-2</v>
      </c>
      <c r="Z350" s="87">
        <v>-2.4639796500000033E-2</v>
      </c>
      <c r="AA350" s="84">
        <v>-7.1294694800000391E-3</v>
      </c>
      <c r="AB350" s="91">
        <v>-2.4629077991999981E-2</v>
      </c>
      <c r="AC350" s="91">
        <v>-2.5223402030508546E-2</v>
      </c>
      <c r="AD350" s="91">
        <v>3.2329116199991681E-4</v>
      </c>
      <c r="AE350" s="91">
        <v>-2.1085630319999993E-2</v>
      </c>
      <c r="AF350" s="94">
        <v>-3.4336105761999969E-2</v>
      </c>
      <c r="AG350" s="84">
        <v>-5.0261146460001127E-3</v>
      </c>
      <c r="AH350" s="91">
        <v>-2.9290082589999988E-2</v>
      </c>
      <c r="AI350" s="91">
        <v>-2.8134907460000025E-2</v>
      </c>
      <c r="AJ350" s="91">
        <v>-2.804751386000004E-2</v>
      </c>
      <c r="AK350" s="91">
        <v>-1.7001123573999966E-2</v>
      </c>
      <c r="AL350" s="87">
        <v>-1.1670217819999995E-2</v>
      </c>
      <c r="AM350" s="84">
        <v>-4.2114768401960823E-2</v>
      </c>
      <c r="AN350" s="91">
        <v>-2.1970156122807061E-2</v>
      </c>
      <c r="AO350" s="91">
        <v>-2.2849335834722373E-2</v>
      </c>
      <c r="AP350" s="87">
        <v>-3.8754057200000025E-3</v>
      </c>
      <c r="AQ350" s="84">
        <v>-1.1591299324000048E-2</v>
      </c>
      <c r="AR350" s="91">
        <v>-1.6387671980392149E-2</v>
      </c>
      <c r="AS350" s="91">
        <v>-9.8692955079998645E-3</v>
      </c>
      <c r="AT350" s="87">
        <v>-2.0900344528467119E-2</v>
      </c>
      <c r="AU350" s="87">
        <v>-2.0909288937254855E-2</v>
      </c>
    </row>
    <row r="351" spans="1:47" s="99" customFormat="1">
      <c r="A351" s="7">
        <v>41880</v>
      </c>
      <c r="B351" s="84"/>
      <c r="C351" s="87">
        <v>3.7103577299999912E-2</v>
      </c>
      <c r="D351" s="84">
        <v>5.053557821111121E-2</v>
      </c>
      <c r="E351" s="91">
        <v>4.1369062740000073E-2</v>
      </c>
      <c r="F351" s="91">
        <v>4.0678721651999927E-2</v>
      </c>
      <c r="G351" s="91">
        <v>5.1250086340000056E-2</v>
      </c>
      <c r="H351" s="91">
        <v>4.6053290299999938E-2</v>
      </c>
      <c r="I351" s="91">
        <v>3.2752416259999917E-2</v>
      </c>
      <c r="J351" s="91">
        <v>4.1017930199999997E-2</v>
      </c>
      <c r="K351" s="91">
        <v>5.4272945911999937E-2</v>
      </c>
      <c r="L351" s="87">
        <v>4.0245860795121935E-2</v>
      </c>
      <c r="M351" s="84">
        <v>5.3916907150266757E-2</v>
      </c>
      <c r="N351" s="91">
        <v>3.2863956799999983E-2</v>
      </c>
      <c r="O351" s="87">
        <v>4.188413085999998E-2</v>
      </c>
      <c r="P351" s="84">
        <v>3.802325154000008E-2</v>
      </c>
      <c r="Q351" s="91">
        <v>4.5837483711999916E-2</v>
      </c>
      <c r="R351" s="91">
        <v>4.3198641212000011E-2</v>
      </c>
      <c r="S351" s="91">
        <v>4.307006888000009E-2</v>
      </c>
      <c r="T351" s="91">
        <v>4.1717684420000012E-2</v>
      </c>
      <c r="U351" s="91">
        <v>3.9605503180000001E-2</v>
      </c>
      <c r="V351" s="91">
        <v>4.4240548259999901E-2</v>
      </c>
      <c r="W351" s="91">
        <v>3.6534198180000033E-2</v>
      </c>
      <c r="X351" s="91">
        <v>3.8199619820000086E-2</v>
      </c>
      <c r="Y351" s="91">
        <v>3.763852685999991E-2</v>
      </c>
      <c r="Z351" s="87">
        <v>3.7454551305400097E-2</v>
      </c>
      <c r="AA351" s="84">
        <v>3.5441596739999914E-2</v>
      </c>
      <c r="AB351" s="91">
        <v>3.9788319319999932E-2</v>
      </c>
      <c r="AC351" s="91">
        <v>3.6253683344262377E-2</v>
      </c>
      <c r="AD351" s="91">
        <v>4.3182573519999989E-2</v>
      </c>
      <c r="AE351" s="91">
        <v>4.6863328496000056E-2</v>
      </c>
      <c r="AF351" s="94">
        <v>3.4340087212000103E-2</v>
      </c>
      <c r="AG351" s="84">
        <v>3.9332873940000068E-2</v>
      </c>
      <c r="AH351" s="91">
        <v>3.8275326056000036E-2</v>
      </c>
      <c r="AI351" s="91">
        <v>4.1384364381999994E-2</v>
      </c>
      <c r="AJ351" s="91">
        <v>4.006947894199997E-2</v>
      </c>
      <c r="AK351" s="91">
        <v>3.9840610599999993E-2</v>
      </c>
      <c r="AL351" s="87">
        <v>3.805466892000009E-2</v>
      </c>
      <c r="AM351" s="84">
        <v>4.4913395812000045E-2</v>
      </c>
      <c r="AN351" s="91">
        <v>4.2445249508771932E-2</v>
      </c>
      <c r="AO351" s="91">
        <v>3.3060778887323838E-2</v>
      </c>
      <c r="AP351" s="87">
        <v>3.1951829240000063E-2</v>
      </c>
      <c r="AQ351" s="84">
        <v>4.2186316940000079E-2</v>
      </c>
      <c r="AR351" s="91">
        <v>3.3071662701754434E-2</v>
      </c>
      <c r="AS351" s="91">
        <v>3.8426916032000102E-2</v>
      </c>
      <c r="AT351" s="87">
        <v>4.0601517586131397E-2</v>
      </c>
      <c r="AU351" s="87">
        <v>4.6534299862745154E-2</v>
      </c>
    </row>
    <row r="352" spans="1:47" s="99" customFormat="1">
      <c r="A352" s="7">
        <v>41912</v>
      </c>
      <c r="B352" s="84"/>
      <c r="C352" s="87">
        <v>-3.1355286532000037E-2</v>
      </c>
      <c r="D352" s="84">
        <v>-4.9023044642424241E-2</v>
      </c>
      <c r="E352" s="91">
        <v>-3.9605329952000057E-2</v>
      </c>
      <c r="F352" s="91">
        <v>-3.8228400599999879E-2</v>
      </c>
      <c r="G352" s="91">
        <v>-4.165094471999975E-3</v>
      </c>
      <c r="H352" s="91">
        <v>-2.1409766012000064E-2</v>
      </c>
      <c r="I352" s="91">
        <v>-1.9488539978000041E-2</v>
      </c>
      <c r="J352" s="91">
        <v>-2.2614029520000134E-2</v>
      </c>
      <c r="K352" s="91">
        <v>-1.8469692200000054E-2</v>
      </c>
      <c r="L352" s="87">
        <v>-8.2199305219512242E-2</v>
      </c>
      <c r="M352" s="84">
        <v>-3.1792550003896136E-2</v>
      </c>
      <c r="N352" s="91">
        <v>-2.8268673762000041E-2</v>
      </c>
      <c r="O352" s="87">
        <v>-1.9910652335999868E-2</v>
      </c>
      <c r="P352" s="84">
        <v>-4.5830528720000152E-2</v>
      </c>
      <c r="Q352" s="91">
        <v>-5.5722276659999959E-2</v>
      </c>
      <c r="R352" s="91">
        <v>-4.3236164500000007E-2</v>
      </c>
      <c r="S352" s="91">
        <v>-5.6634308380000054E-2</v>
      </c>
      <c r="T352" s="91">
        <v>-4.8149447380000043E-2</v>
      </c>
      <c r="U352" s="91">
        <v>-4.2982955140000056E-2</v>
      </c>
      <c r="V352" s="91">
        <v>-4.4621397000000007E-2</v>
      </c>
      <c r="W352" s="91">
        <v>-4.8604368400000042E-2</v>
      </c>
      <c r="X352" s="91">
        <v>-4.3774638100000041E-2</v>
      </c>
      <c r="Y352" s="91">
        <v>-3.0452566919999979E-2</v>
      </c>
      <c r="Z352" s="87">
        <v>-2.4805724599999968E-2</v>
      </c>
      <c r="AA352" s="84">
        <v>-4.4221285251999976E-2</v>
      </c>
      <c r="AB352" s="91">
        <v>-3.0199853238000007E-2</v>
      </c>
      <c r="AC352" s="91">
        <v>-1.8656256844516106E-2</v>
      </c>
      <c r="AD352" s="91">
        <v>-4.4564505827999978E-2</v>
      </c>
      <c r="AE352" s="91">
        <v>-3.5177242139999954E-2</v>
      </c>
      <c r="AF352" s="94">
        <v>-4.5893680598000142E-2</v>
      </c>
      <c r="AG352" s="84">
        <v>-4.6629673345999989E-2</v>
      </c>
      <c r="AH352" s="91">
        <v>-4.2201646982000018E-2</v>
      </c>
      <c r="AI352" s="91">
        <v>-2.5380799999999981E-2</v>
      </c>
      <c r="AJ352" s="91">
        <v>-2.6041493579999853E-2</v>
      </c>
      <c r="AK352" s="91">
        <v>-2.815435409999989E-2</v>
      </c>
      <c r="AL352" s="87">
        <v>-3.528764983999999E-2</v>
      </c>
      <c r="AM352" s="84">
        <v>-1.5771121368518548E-2</v>
      </c>
      <c r="AN352" s="91">
        <v>1.301390686206938E-3</v>
      </c>
      <c r="AO352" s="91">
        <v>-1.8863391535211105E-2</v>
      </c>
      <c r="AP352" s="87">
        <v>-1.8304656940000053E-2</v>
      </c>
      <c r="AQ352" s="84">
        <v>-4.1539031540000049E-2</v>
      </c>
      <c r="AR352" s="91">
        <v>-4.2573949931613009E-2</v>
      </c>
      <c r="AS352" s="91">
        <v>-5.0431606800001028E-3</v>
      </c>
      <c r="AT352" s="87">
        <v>-2.8188771940944823E-2</v>
      </c>
      <c r="AU352" s="87">
        <v>-3.2324304860000042E-2</v>
      </c>
    </row>
    <row r="353" spans="1:47" s="99" customFormat="1">
      <c r="A353" s="7">
        <v>41943</v>
      </c>
      <c r="B353" s="84"/>
      <c r="C353" s="87">
        <v>5.379551639999991E-2</v>
      </c>
      <c r="D353" s="84">
        <v>9.4669704225351925E-3</v>
      </c>
      <c r="E353" s="91">
        <v>1.1571119000000074E-2</v>
      </c>
      <c r="F353" s="91">
        <v>4.900811968599994E-2</v>
      </c>
      <c r="G353" s="91">
        <v>2.4584905920000066E-2</v>
      </c>
      <c r="H353" s="91">
        <v>3.8742418046000093E-2</v>
      </c>
      <c r="I353" s="91">
        <v>3.5151855799999909E-2</v>
      </c>
      <c r="J353" s="91">
        <v>5.4326139345999946E-2</v>
      </c>
      <c r="K353" s="91">
        <v>2.4817897761999941E-2</v>
      </c>
      <c r="L353" s="87">
        <v>-3.2275378780487807E-2</v>
      </c>
      <c r="M353" s="84">
        <v>3.2849329551281947E-2</v>
      </c>
      <c r="N353" s="91">
        <v>1.2165397079999973E-2</v>
      </c>
      <c r="O353" s="87">
        <v>2.8431148319999933E-2</v>
      </c>
      <c r="P353" s="84">
        <v>6.9747188480000499E-3</v>
      </c>
      <c r="Q353" s="91">
        <v>1.7025113819999937E-2</v>
      </c>
      <c r="R353" s="91">
        <v>1.4281509079999921E-2</v>
      </c>
      <c r="S353" s="91">
        <v>1.9246484479999992E-2</v>
      </c>
      <c r="T353" s="91">
        <v>1.0958013840000058E-2</v>
      </c>
      <c r="U353" s="91">
        <v>1.3704700679999959E-2</v>
      </c>
      <c r="V353" s="91">
        <v>-3.1461927799999456E-3</v>
      </c>
      <c r="W353" s="91">
        <v>8.0348695000000969E-3</v>
      </c>
      <c r="X353" s="91">
        <v>1.7462089179999918E-2</v>
      </c>
      <c r="Y353" s="91">
        <v>1.4111776160000034E-2</v>
      </c>
      <c r="Z353" s="87">
        <v>5.505609851999993E-2</v>
      </c>
      <c r="AA353" s="84">
        <v>7.451664580000017E-3</v>
      </c>
      <c r="AB353" s="91">
        <v>2.5608682479999922E-2</v>
      </c>
      <c r="AC353" s="91">
        <v>2.6279138767212995E-2</v>
      </c>
      <c r="AD353" s="91">
        <v>-4.2206667199999881E-3</v>
      </c>
      <c r="AE353" s="91">
        <v>3.2018128340000063E-2</v>
      </c>
      <c r="AF353" s="94">
        <v>1.1855046440000017E-2</v>
      </c>
      <c r="AG353" s="84">
        <v>8.1879053000000201E-3</v>
      </c>
      <c r="AH353" s="91">
        <v>2.0801859140000101E-2</v>
      </c>
      <c r="AI353" s="91">
        <v>3.4454319109999965E-2</v>
      </c>
      <c r="AJ353" s="91">
        <v>2.7086611130000104E-2</v>
      </c>
      <c r="AK353" s="91">
        <v>2.5340106600002521E-4</v>
      </c>
      <c r="AL353" s="87">
        <v>4.5711081999999514E-3</v>
      </c>
      <c r="AM353" s="84">
        <v>5.8309318450980419E-2</v>
      </c>
      <c r="AN353" s="91">
        <v>4.7172267566666592E-2</v>
      </c>
      <c r="AO353" s="91">
        <v>6.3053730705970201E-2</v>
      </c>
      <c r="AP353" s="87">
        <v>4.3697922613999962E-2</v>
      </c>
      <c r="AQ353" s="84">
        <v>3.3166851584705892E-2</v>
      </c>
      <c r="AR353" s="91">
        <v>-2.4002608196078468E-2</v>
      </c>
      <c r="AS353" s="91">
        <v>2.015956249999995E-2</v>
      </c>
      <c r="AT353" s="87">
        <v>4.7560990914062407E-2</v>
      </c>
      <c r="AU353" s="87">
        <v>2.3272588728000088E-2</v>
      </c>
    </row>
    <row r="354" spans="1:47" s="99" customFormat="1">
      <c r="A354" s="7">
        <v>41971</v>
      </c>
      <c r="B354" s="84"/>
      <c r="C354" s="87">
        <v>2.8472148574000045E-2</v>
      </c>
      <c r="D354" s="84">
        <v>8.3694479846154746E-3</v>
      </c>
      <c r="E354" s="91">
        <v>8.4849816300001102E-3</v>
      </c>
      <c r="F354" s="91">
        <v>1.8272212340000094E-2</v>
      </c>
      <c r="G354" s="91">
        <v>3.2361269039999918E-2</v>
      </c>
      <c r="H354" s="91">
        <v>3.9888646280000106E-2</v>
      </c>
      <c r="I354" s="91">
        <v>3.0953247380000048E-2</v>
      </c>
      <c r="J354" s="91">
        <v>2.465536359999998E-2</v>
      </c>
      <c r="K354" s="91">
        <v>2.6927433216000107E-2</v>
      </c>
      <c r="L354" s="87">
        <v>-5.6368700975609753E-2</v>
      </c>
      <c r="M354" s="84">
        <v>1.3607123535897436E-2</v>
      </c>
      <c r="N354" s="91">
        <v>2.2476093722000101E-2</v>
      </c>
      <c r="O354" s="87">
        <v>1.1857203176000031E-2</v>
      </c>
      <c r="P354" s="84">
        <v>1.4467924739999916E-2</v>
      </c>
      <c r="Q354" s="91">
        <v>-7.8766941100000154E-2</v>
      </c>
      <c r="R354" s="91">
        <v>-2.8824703520000106E-2</v>
      </c>
      <c r="S354" s="91">
        <v>-5.5210120759999981E-2</v>
      </c>
      <c r="T354" s="91">
        <v>-1.8057090340000026E-2</v>
      </c>
      <c r="U354" s="91">
        <v>-2.3600021439999952E-2</v>
      </c>
      <c r="V354" s="91">
        <v>-8.7941973720000122E-2</v>
      </c>
      <c r="W354" s="91">
        <v>-1.5968189440000002E-2</v>
      </c>
      <c r="X354" s="91">
        <v>-4.5745966339999944E-2</v>
      </c>
      <c r="Y354" s="91">
        <v>2.4729154579999912E-2</v>
      </c>
      <c r="Z354" s="87">
        <v>3.2573266371999976E-2</v>
      </c>
      <c r="AA354" s="84">
        <v>2.2037918940001067E-3</v>
      </c>
      <c r="AB354" s="91">
        <v>4.0970472199999275E-3</v>
      </c>
      <c r="AC354" s="91">
        <v>3.9722169968749999E-2</v>
      </c>
      <c r="AD354" s="91">
        <v>-1.9341599099999884E-2</v>
      </c>
      <c r="AE354" s="91">
        <v>2.1851101735999912E-2</v>
      </c>
      <c r="AF354" s="94">
        <v>-2.6799407539999986E-2</v>
      </c>
      <c r="AG354" s="84">
        <v>4.387136854000051E-3</v>
      </c>
      <c r="AH354" s="91">
        <v>-6.901592618000052E-3</v>
      </c>
      <c r="AI354" s="91">
        <v>3.763594885999999E-2</v>
      </c>
      <c r="AJ354" s="91">
        <v>3.0618799059999979E-2</v>
      </c>
      <c r="AK354" s="91">
        <v>3.1617574000009085E-4</v>
      </c>
      <c r="AL354" s="87">
        <v>-8.6048983700000026E-3</v>
      </c>
      <c r="AM354" s="84">
        <v>2.563562330909086E-2</v>
      </c>
      <c r="AN354" s="91">
        <v>4.2142559807017532E-2</v>
      </c>
      <c r="AO354" s="91">
        <v>3.7981551899999966E-2</v>
      </c>
      <c r="AP354" s="87">
        <v>2.1441363179999895E-2</v>
      </c>
      <c r="AQ354" s="84">
        <v>1.6569766476000058E-2</v>
      </c>
      <c r="AR354" s="91">
        <v>6.0587686896551585E-3</v>
      </c>
      <c r="AS354" s="91">
        <v>2.3082784519999899E-2</v>
      </c>
      <c r="AT354" s="87">
        <v>1.3478412150781161E-2</v>
      </c>
      <c r="AU354" s="87">
        <v>2.0404536433333398E-2</v>
      </c>
    </row>
    <row r="355" spans="1:47" s="99" customFormat="1">
      <c r="A355" s="7">
        <v>42004</v>
      </c>
      <c r="B355" s="84"/>
      <c r="C355" s="87">
        <v>9.0823953999996654E-4</v>
      </c>
      <c r="D355" s="84">
        <v>1.2667688955223522E-3</v>
      </c>
      <c r="E355" s="91">
        <v>-2.0171021399999489E-3</v>
      </c>
      <c r="F355" s="91">
        <v>-1.8249090664000045E-2</v>
      </c>
      <c r="G355" s="91">
        <v>-1.6196591189999943E-2</v>
      </c>
      <c r="H355" s="91">
        <v>-6.924675619999876E-3</v>
      </c>
      <c r="I355" s="91">
        <v>-2.7422727400000513E-3</v>
      </c>
      <c r="J355" s="91">
        <v>-5.3359097239999986E-3</v>
      </c>
      <c r="K355" s="91">
        <v>-2.0651119399994755E-4</v>
      </c>
      <c r="L355" s="87">
        <v>-6.0896499512194113E-3</v>
      </c>
      <c r="M355" s="84">
        <v>-1.1855787405062879E-3</v>
      </c>
      <c r="N355" s="91">
        <v>-2.0722663719999757E-3</v>
      </c>
      <c r="O355" s="87">
        <v>-5.8407705300000945E-3</v>
      </c>
      <c r="P355" s="84">
        <v>4.3365991399999526E-3</v>
      </c>
      <c r="Q355" s="91">
        <v>-1.5317764959999924E-2</v>
      </c>
      <c r="R355" s="91">
        <v>-2.6601954400000127E-2</v>
      </c>
      <c r="S355" s="91">
        <v>-1.7444171660000007E-2</v>
      </c>
      <c r="T355" s="91">
        <v>-1.6990325960000052E-2</v>
      </c>
      <c r="U355" s="91">
        <v>-2.3329795839999945E-2</v>
      </c>
      <c r="V355" s="91">
        <v>-1.2430544660000042E-2</v>
      </c>
      <c r="W355" s="91">
        <v>-1.0101732940000052E-2</v>
      </c>
      <c r="X355" s="91">
        <v>-1.7009463900000021E-2</v>
      </c>
      <c r="Y355" s="91">
        <v>5.2638612919999606E-3</v>
      </c>
      <c r="Z355" s="87">
        <v>1.3146577969999962E-2</v>
      </c>
      <c r="AA355" s="84">
        <v>-2.296753620000036E-3</v>
      </c>
      <c r="AB355" s="91">
        <v>-4.4725571599999459E-3</v>
      </c>
      <c r="AC355" s="91">
        <v>-4.256091415384744E-3</v>
      </c>
      <c r="AD355" s="91">
        <v>-2.3572752667999963E-2</v>
      </c>
      <c r="AE355" s="91">
        <v>2.5032225199999036E-3</v>
      </c>
      <c r="AF355" s="94">
        <v>-2.5867980239999699E-3</v>
      </c>
      <c r="AG355" s="84">
        <v>-4.1447572200000726E-3</v>
      </c>
      <c r="AH355" s="91">
        <v>9.0922107399999952E-3</v>
      </c>
      <c r="AI355" s="91">
        <v>-1.0207930271999843E-2</v>
      </c>
      <c r="AJ355" s="91">
        <v>-7.7924925319998728E-3</v>
      </c>
      <c r="AK355" s="91">
        <v>9.926474840000088E-3</v>
      </c>
      <c r="AL355" s="87">
        <v>2.4096612000001905E-4</v>
      </c>
      <c r="AM355" s="84">
        <v>1.1746772596000099E-2</v>
      </c>
      <c r="AN355" s="91">
        <v>4.7382357540983744E-3</v>
      </c>
      <c r="AO355" s="91">
        <v>1.3213406979166731E-2</v>
      </c>
      <c r="AP355" s="87">
        <v>1.2326270500000458E-3</v>
      </c>
      <c r="AQ355" s="84">
        <v>5.4630226620000499E-3</v>
      </c>
      <c r="AR355" s="91">
        <v>-1.6246448666666691E-2</v>
      </c>
      <c r="AS355" s="91">
        <v>-8.5547582239999809E-3</v>
      </c>
      <c r="AT355" s="87">
        <v>1.4401340366406279E-2</v>
      </c>
      <c r="AU355" s="87">
        <v>-3.7193711372550675E-3</v>
      </c>
    </row>
    <row r="356" spans="1:47" s="99" customFormat="1">
      <c r="A356" s="7">
        <v>42034</v>
      </c>
      <c r="B356" s="84"/>
      <c r="C356" s="87">
        <v>-4.3862449620000188E-3</v>
      </c>
      <c r="D356" s="84">
        <v>-6.2646032776119354E-2</v>
      </c>
      <c r="E356" s="91">
        <v>-1.2626773560001636E-3</v>
      </c>
      <c r="F356" s="91">
        <v>1.3369857460000079E-2</v>
      </c>
      <c r="G356" s="91">
        <v>-2.0612555600000304E-3</v>
      </c>
      <c r="H356" s="91">
        <v>-2.0749920340000116E-2</v>
      </c>
      <c r="I356" s="91">
        <v>-1.7784365618000009E-2</v>
      </c>
      <c r="J356" s="91">
        <v>4.3705711599999475E-3</v>
      </c>
      <c r="K356" s="91">
        <v>-1.4634735892000039E-2</v>
      </c>
      <c r="L356" s="87">
        <v>-2.4083708812926874E-2</v>
      </c>
      <c r="M356" s="84">
        <v>-2.2293414264556999E-2</v>
      </c>
      <c r="N356" s="91">
        <v>-4.0152936379999948E-2</v>
      </c>
      <c r="O356" s="87">
        <v>-2.1367054292000032E-2</v>
      </c>
      <c r="P356" s="84">
        <v>-6.1941835940000023E-2</v>
      </c>
      <c r="Q356" s="91">
        <v>-5.8614112679999941E-2</v>
      </c>
      <c r="R356" s="91">
        <v>-5.907194116000003E-2</v>
      </c>
      <c r="S356" s="91">
        <v>-5.8222950280000019E-2</v>
      </c>
      <c r="T356" s="91">
        <v>-6.6374458740000142E-2</v>
      </c>
      <c r="U356" s="91">
        <v>-6.8865133840000037E-2</v>
      </c>
      <c r="V356" s="91">
        <v>-4.4880680420000041E-2</v>
      </c>
      <c r="W356" s="91">
        <v>-6.7047788859999957E-2</v>
      </c>
      <c r="X356" s="91">
        <v>-6.5849458380000003E-2</v>
      </c>
      <c r="Y356" s="91">
        <v>-5.1941859859999995E-2</v>
      </c>
      <c r="Z356" s="87">
        <v>-9.5582569800000128E-3</v>
      </c>
      <c r="AA356" s="84">
        <v>-3.4991753296000128E-2</v>
      </c>
      <c r="AB356" s="91">
        <v>-3.6593988738000016E-2</v>
      </c>
      <c r="AC356" s="91">
        <v>-3.4457062514705927E-2</v>
      </c>
      <c r="AD356" s="91">
        <v>-4.6178579205999992E-2</v>
      </c>
      <c r="AE356" s="91">
        <v>-3.7947872880000011E-2</v>
      </c>
      <c r="AF356" s="94">
        <v>-5.241644757999997E-2</v>
      </c>
      <c r="AG356" s="84">
        <v>-2.4013247695999995E-2</v>
      </c>
      <c r="AH356" s="91">
        <v>-2.2320683979999978E-2</v>
      </c>
      <c r="AI356" s="91">
        <v>-3.6085408320000067E-2</v>
      </c>
      <c r="AJ356" s="91">
        <v>-4.3736872159999995E-2</v>
      </c>
      <c r="AK356" s="91">
        <v>-6.2295383096000023E-2</v>
      </c>
      <c r="AL356" s="87">
        <v>-2.7184406115999926E-2</v>
      </c>
      <c r="AM356" s="84">
        <v>1.52219633484314E-2</v>
      </c>
      <c r="AN356" s="91">
        <v>-8.4965320440677505E-3</v>
      </c>
      <c r="AO356" s="91">
        <v>4.3856350704225555E-3</v>
      </c>
      <c r="AP356" s="87">
        <v>2.551709240000033E-3</v>
      </c>
      <c r="AQ356" s="84">
        <v>-3.0059470485999995E-2</v>
      </c>
      <c r="AR356" s="91">
        <v>-4.5637831892727299E-2</v>
      </c>
      <c r="AS356" s="91">
        <v>-2.7104245140000094E-2</v>
      </c>
      <c r="AT356" s="87">
        <v>-1.5195168661653602E-2</v>
      </c>
      <c r="AU356" s="87">
        <v>-5.5895363470588211E-2</v>
      </c>
    </row>
    <row r="357" spans="1:47" s="99" customFormat="1">
      <c r="A357" s="7">
        <v>42062</v>
      </c>
      <c r="B357" s="84"/>
      <c r="C357" s="87">
        <v>2.0534729041999933E-2</v>
      </c>
      <c r="D357" s="84">
        <v>6.7365459974626951E-2</v>
      </c>
      <c r="E357" s="91">
        <v>5.3357430119999938E-2</v>
      </c>
      <c r="F357" s="91">
        <v>3.3818755825999913E-2</v>
      </c>
      <c r="G357" s="91">
        <v>5.0673696759999887E-2</v>
      </c>
      <c r="H357" s="91">
        <v>7.2840597839999965E-2</v>
      </c>
      <c r="I357" s="91">
        <v>6.3367496364000075E-2</v>
      </c>
      <c r="J357" s="91">
        <v>4.6117278199999889E-2</v>
      </c>
      <c r="K357" s="91">
        <v>8.111418170800011E-2</v>
      </c>
      <c r="L357" s="87">
        <v>1.1510865731707343E-2</v>
      </c>
      <c r="M357" s="84">
        <v>8.1616746659259221E-2</v>
      </c>
      <c r="N357" s="91">
        <v>5.2242945583999889E-2</v>
      </c>
      <c r="O357" s="87">
        <v>5.7256743607843053E-2</v>
      </c>
      <c r="P357" s="84">
        <v>5.9630179688000107E-2</v>
      </c>
      <c r="Q357" s="91">
        <v>7.7574668000000013E-2</v>
      </c>
      <c r="R357" s="91">
        <v>7.6480983800000013E-2</v>
      </c>
      <c r="S357" s="91">
        <v>8.0041614600000033E-2</v>
      </c>
      <c r="T357" s="91">
        <v>7.9348498999999961E-2</v>
      </c>
      <c r="U357" s="91">
        <v>7.2548982799999884E-2</v>
      </c>
      <c r="V357" s="91">
        <v>8.0398742599999906E-2</v>
      </c>
      <c r="W357" s="91">
        <v>7.3050366199999939E-2</v>
      </c>
      <c r="X357" s="91">
        <v>8.9499925599999974E-2</v>
      </c>
      <c r="Y357" s="91">
        <v>5.5051766580000105E-2</v>
      </c>
      <c r="Z357" s="87">
        <v>4.6926751086000085E-2</v>
      </c>
      <c r="AA357" s="84">
        <v>5.9070702220000104E-2</v>
      </c>
      <c r="AB357" s="91">
        <v>4.109613611999996E-2</v>
      </c>
      <c r="AC357" s="91">
        <v>5.2402865451315783E-2</v>
      </c>
      <c r="AD357" s="91">
        <v>7.1629096826000049E-2</v>
      </c>
      <c r="AE357" s="91">
        <v>7.8682979544000053E-2</v>
      </c>
      <c r="AF357" s="94">
        <v>5.0875111280000107E-2</v>
      </c>
      <c r="AG357" s="84">
        <v>6.2042283900000106E-2</v>
      </c>
      <c r="AH357" s="91">
        <v>5.4559260320000025E-2</v>
      </c>
      <c r="AI357" s="91">
        <v>5.3075477819999994E-2</v>
      </c>
      <c r="AJ357" s="91">
        <v>5.3878415500000054E-2</v>
      </c>
      <c r="AK357" s="91">
        <v>6.5494176879999921E-2</v>
      </c>
      <c r="AL357" s="87">
        <v>6.5238837744000078E-2</v>
      </c>
      <c r="AM357" s="84">
        <v>-1.8123334939999958E-2</v>
      </c>
      <c r="AN357" s="91">
        <v>5.1284372300000047E-2</v>
      </c>
      <c r="AO357" s="91">
        <v>2.0716013129032262E-2</v>
      </c>
      <c r="AP357" s="87">
        <v>4.0887605740000055E-2</v>
      </c>
      <c r="AQ357" s="84">
        <v>5.7288583572000062E-2</v>
      </c>
      <c r="AR357" s="91">
        <v>6.2636183736842099E-2</v>
      </c>
      <c r="AS357" s="91">
        <v>5.6184417499999917E-2</v>
      </c>
      <c r="AT357" s="87">
        <v>3.1102562039682535E-2</v>
      </c>
      <c r="AU357" s="87">
        <v>5.7697280450980326E-2</v>
      </c>
    </row>
    <row r="358" spans="1:47" s="99" customFormat="1">
      <c r="A358" s="7">
        <v>42094</v>
      </c>
      <c r="B358" s="84"/>
      <c r="C358" s="87">
        <v>-5.6816053139998601E-3</v>
      </c>
      <c r="D358" s="84">
        <v>-1.4856607917460352E-2</v>
      </c>
      <c r="E358" s="91">
        <v>-1.6246042959999873E-2</v>
      </c>
      <c r="F358" s="91">
        <v>-1.286984546000014E-2</v>
      </c>
      <c r="G358" s="91">
        <v>-1.0953613505999993E-2</v>
      </c>
      <c r="H358" s="91">
        <v>7.4035842799999863E-3</v>
      </c>
      <c r="I358" s="91">
        <v>-2.3700358179999936E-3</v>
      </c>
      <c r="J358" s="91">
        <v>2.0281249559999104E-3</v>
      </c>
      <c r="K358" s="91">
        <v>1.4083950619999897E-2</v>
      </c>
      <c r="L358" s="87">
        <v>-2.3358415634146312E-2</v>
      </c>
      <c r="M358" s="84">
        <v>5.1142964148147563E-3</v>
      </c>
      <c r="N358" s="91">
        <v>-2.168259545200002E-2</v>
      </c>
      <c r="O358" s="87">
        <v>1.9528028819999488E-3</v>
      </c>
      <c r="P358" s="84">
        <v>-5.021247652000016E-2</v>
      </c>
      <c r="Q358" s="91">
        <v>-4.6875871629999843E-2</v>
      </c>
      <c r="R358" s="91">
        <v>-4.1791484009999991E-2</v>
      </c>
      <c r="S358" s="91">
        <v>-4.5774662679999856E-2</v>
      </c>
      <c r="T358" s="91">
        <v>-4.6180715194000022E-2</v>
      </c>
      <c r="U358" s="91">
        <v>-4.7065354633999967E-2</v>
      </c>
      <c r="V358" s="91">
        <v>-5.2429178854000114E-2</v>
      </c>
      <c r="W358" s="91">
        <v>-4.7498017310000029E-2</v>
      </c>
      <c r="X358" s="91">
        <v>-2.5319565011999945E-2</v>
      </c>
      <c r="Y358" s="91">
        <v>-2.3511970669999993E-2</v>
      </c>
      <c r="Z358" s="87">
        <v>3.8779885719999463E-3</v>
      </c>
      <c r="AA358" s="84">
        <v>-1.850187242000001E-2</v>
      </c>
      <c r="AB358" s="91">
        <v>-2.9782802429999977E-2</v>
      </c>
      <c r="AC358" s="91">
        <v>-1.3204998998437412E-2</v>
      </c>
      <c r="AD358" s="91">
        <v>-3.4643596480000038E-2</v>
      </c>
      <c r="AE358" s="91">
        <v>-7.1034738599998759E-3</v>
      </c>
      <c r="AF358" s="94">
        <v>-2.9295965360000009E-2</v>
      </c>
      <c r="AG358" s="84">
        <v>-2.3577960080000016E-2</v>
      </c>
      <c r="AH358" s="91">
        <v>-8.4697858579999563E-3</v>
      </c>
      <c r="AI358" s="91">
        <v>7.3953995400000139E-4</v>
      </c>
      <c r="AJ358" s="91">
        <v>-4.2536816660001531E-3</v>
      </c>
      <c r="AK358" s="91">
        <v>-2.0009308580000051E-2</v>
      </c>
      <c r="AL358" s="87">
        <v>-2.5383150340000049E-2</v>
      </c>
      <c r="AM358" s="84">
        <v>-7.7320230459999584E-3</v>
      </c>
      <c r="AN358" s="91">
        <v>-6.3611050549998716E-3</v>
      </c>
      <c r="AO358" s="91">
        <v>-6.9885614535210028E-3</v>
      </c>
      <c r="AP358" s="87">
        <v>-1.1854929079998522E-3</v>
      </c>
      <c r="AQ358" s="84">
        <v>1.165064682000061E-3</v>
      </c>
      <c r="AR358" s="91">
        <v>-3.1048081446428677E-2</v>
      </c>
      <c r="AS358" s="91">
        <v>-2.5184189700000026E-2</v>
      </c>
      <c r="AT358" s="87">
        <v>1.5397985748033527E-4</v>
      </c>
      <c r="AU358" s="87">
        <v>-6.905042372549075E-3</v>
      </c>
    </row>
    <row r="359" spans="1:47" s="99" customFormat="1">
      <c r="A359" s="7">
        <v>42124</v>
      </c>
      <c r="B359" s="84"/>
      <c r="C359" s="87">
        <v>-6.3253692970000053E-3</v>
      </c>
      <c r="D359" s="84">
        <v>1.8686618761904805E-2</v>
      </c>
      <c r="E359" s="91">
        <v>4.3526612923000085E-2</v>
      </c>
      <c r="F359" s="91">
        <v>3.1565723779999999E-2</v>
      </c>
      <c r="G359" s="91">
        <v>-2.91394744200002E-3</v>
      </c>
      <c r="H359" s="91">
        <v>-9.1460409470000004E-3</v>
      </c>
      <c r="I359" s="91">
        <v>-2.9624114770000487E-3</v>
      </c>
      <c r="J359" s="91">
        <v>-3.1362342360000017E-2</v>
      </c>
      <c r="K359" s="91">
        <v>-1.4141084300000051E-2</v>
      </c>
      <c r="L359" s="87">
        <v>6.1748573365853598E-2</v>
      </c>
      <c r="M359" s="84">
        <v>7.906251271604825E-3</v>
      </c>
      <c r="N359" s="91">
        <v>3.7603988399999011E-3</v>
      </c>
      <c r="O359" s="87">
        <v>-1.1250713300000159E-2</v>
      </c>
      <c r="P359" s="84">
        <v>9.2819582960000035E-2</v>
      </c>
      <c r="Q359" s="91">
        <v>9.4262783140000028E-2</v>
      </c>
      <c r="R359" s="91">
        <v>0.10074707886000001</v>
      </c>
      <c r="S359" s="91">
        <v>9.8565501860000015E-2</v>
      </c>
      <c r="T359" s="91">
        <v>9.1365205600000055E-2</v>
      </c>
      <c r="U359" s="91">
        <v>0.10145561414000004</v>
      </c>
      <c r="V359" s="91">
        <v>7.2797172060000026E-2</v>
      </c>
      <c r="W359" s="91">
        <v>8.5807933999999975E-2</v>
      </c>
      <c r="X359" s="91">
        <v>9.2339055580000107E-2</v>
      </c>
      <c r="Y359" s="91">
        <v>3.0082127927999913E-2</v>
      </c>
      <c r="Z359" s="87">
        <v>-1.2158128021999892E-2</v>
      </c>
      <c r="AA359" s="84">
        <v>4.6131310882999932E-2</v>
      </c>
      <c r="AB359" s="91">
        <v>3.305927605999992E-2</v>
      </c>
      <c r="AC359" s="91">
        <v>8.1846411560606569E-3</v>
      </c>
      <c r="AD359" s="91">
        <v>9.8578341500000111E-2</v>
      </c>
      <c r="AE359" s="91">
        <v>1.8146630683999909E-2</v>
      </c>
      <c r="AF359" s="94">
        <v>8.5016166960000028E-2</v>
      </c>
      <c r="AG359" s="84">
        <v>4.4679949670000108E-2</v>
      </c>
      <c r="AH359" s="91">
        <v>2.7027924243999912E-2</v>
      </c>
      <c r="AI359" s="91">
        <v>1.5341924020000341E-3</v>
      </c>
      <c r="AJ359" s="91">
        <v>-2.7827298820000124E-3</v>
      </c>
      <c r="AK359" s="91">
        <v>4.2868676099999892E-2</v>
      </c>
      <c r="AL359" s="87">
        <v>5.6974077180000027E-2</v>
      </c>
      <c r="AM359" s="84">
        <v>-6.0531142799999937E-3</v>
      </c>
      <c r="AN359" s="91">
        <v>-2.286459076333347E-2</v>
      </c>
      <c r="AO359" s="91">
        <v>-1.7806120247692347E-2</v>
      </c>
      <c r="AP359" s="87">
        <v>-3.5908285600000367E-3</v>
      </c>
      <c r="AQ359" s="84">
        <v>5.8003930440000406E-3</v>
      </c>
      <c r="AR359" s="91">
        <v>6.7382814932727353E-2</v>
      </c>
      <c r="AS359" s="91">
        <v>1.0831799458000058E-2</v>
      </c>
      <c r="AT359" s="87">
        <v>-7.7593136364341175E-3</v>
      </c>
      <c r="AU359" s="87">
        <v>2.6943669862745212E-2</v>
      </c>
    </row>
    <row r="360" spans="1:47" s="99" customFormat="1">
      <c r="A360" s="7">
        <v>42153</v>
      </c>
      <c r="B360" s="84"/>
      <c r="C360" s="87">
        <v>-2.1855178399999842E-3</v>
      </c>
      <c r="D360" s="84">
        <v>1.1202997457142594E-3</v>
      </c>
      <c r="E360" s="91">
        <v>3.2702192819999976E-3</v>
      </c>
      <c r="F360" s="91">
        <v>-3.4361020062000147E-2</v>
      </c>
      <c r="G360" s="91">
        <v>1.1695494897999925E-2</v>
      </c>
      <c r="H360" s="91">
        <v>2.8701227698000098E-2</v>
      </c>
      <c r="I360" s="91">
        <v>1.6104909600000994E-3</v>
      </c>
      <c r="J360" s="91">
        <v>1.5492346158000103E-2</v>
      </c>
      <c r="K360" s="91">
        <v>2.0711664800000085E-2</v>
      </c>
      <c r="L360" s="87">
        <v>-3.8596497243902572E-2</v>
      </c>
      <c r="M360" s="84">
        <v>2.4990202762500413E-3</v>
      </c>
      <c r="N360" s="91">
        <v>-1.5178494861800007E-2</v>
      </c>
      <c r="O360" s="87">
        <v>2.572218387799996E-2</v>
      </c>
      <c r="P360" s="84">
        <v>-6.958166759599993E-2</v>
      </c>
      <c r="Q360" s="91">
        <v>-4.5033099560000123E-2</v>
      </c>
      <c r="R360" s="91">
        <v>-6.3447654275999965E-2</v>
      </c>
      <c r="S360" s="91">
        <v>-4.6962398576000042E-2</v>
      </c>
      <c r="T360" s="91">
        <v>-6.0617655315999941E-2</v>
      </c>
      <c r="U360" s="91">
        <v>-6.9215693515999988E-2</v>
      </c>
      <c r="V360" s="91">
        <v>-1.3371307776000041E-2</v>
      </c>
      <c r="W360" s="91">
        <v>-6.5445126016000055E-2</v>
      </c>
      <c r="X360" s="91">
        <v>-1.2253835846000039E-2</v>
      </c>
      <c r="Y360" s="91">
        <v>-5.9572646716000044E-2</v>
      </c>
      <c r="Z360" s="87">
        <v>2.1946567110000093E-2</v>
      </c>
      <c r="AA360" s="84">
        <v>-1.6111602056000041E-2</v>
      </c>
      <c r="AB360" s="91">
        <v>-2.2557329585999986E-2</v>
      </c>
      <c r="AC360" s="91">
        <v>7.1467548264705361E-3</v>
      </c>
      <c r="AD360" s="91">
        <v>-5.919705007999998E-2</v>
      </c>
      <c r="AE360" s="91">
        <v>1.8907073200000735E-3</v>
      </c>
      <c r="AF360" s="94">
        <v>-5.2287890305800055E-2</v>
      </c>
      <c r="AG360" s="84">
        <v>4.1883945379999066E-3</v>
      </c>
      <c r="AH360" s="91">
        <v>3.8379943800004312E-4</v>
      </c>
      <c r="AI360" s="91">
        <v>1.2245663060000078E-2</v>
      </c>
      <c r="AJ360" s="91">
        <v>1.2772729079999934E-2</v>
      </c>
      <c r="AK360" s="91">
        <v>-9.526916419999587E-4</v>
      </c>
      <c r="AL360" s="87">
        <v>-1.0715900082000074E-2</v>
      </c>
      <c r="AM360" s="84">
        <v>8.1221367599999539E-3</v>
      </c>
      <c r="AN360" s="91">
        <v>1.9341098483333319E-2</v>
      </c>
      <c r="AO360" s="91">
        <v>1.3961720785714338E-2</v>
      </c>
      <c r="AP360" s="87">
        <v>3.0285403619999984E-2</v>
      </c>
      <c r="AQ360" s="84">
        <v>-1.9994794000000038E-3</v>
      </c>
      <c r="AR360" s="91">
        <v>-2.2672215743103408E-2</v>
      </c>
      <c r="AS360" s="91">
        <v>1.2654738780000008E-2</v>
      </c>
      <c r="AT360" s="87">
        <v>2.2595487093022282E-3</v>
      </c>
      <c r="AU360" s="87">
        <v>-2.2256268020408143E-2</v>
      </c>
    </row>
    <row r="361" spans="1:47" s="99" customFormat="1">
      <c r="A361" s="7">
        <v>42185</v>
      </c>
      <c r="B361" s="84"/>
      <c r="C361" s="87">
        <v>-3.6402302413999998E-2</v>
      </c>
      <c r="D361" s="84">
        <v>-1.8213443856410327E-2</v>
      </c>
      <c r="E361" s="91">
        <v>-3.6654505080000011E-2</v>
      </c>
      <c r="F361" s="91">
        <v>-3.390112064000006E-2</v>
      </c>
      <c r="G361" s="91">
        <v>-1.7529401818000001E-2</v>
      </c>
      <c r="H361" s="91">
        <v>-6.7451015348000132E-3</v>
      </c>
      <c r="I361" s="91">
        <v>-1.7680977695999966E-2</v>
      </c>
      <c r="J361" s="91">
        <v>-2.3482814339999991E-2</v>
      </c>
      <c r="K361" s="91">
        <v>-1.2664635614800024E-2</v>
      </c>
      <c r="L361" s="87">
        <v>-5.7524030975609763E-2</v>
      </c>
      <c r="M361" s="84">
        <v>-1.164554206410251E-2</v>
      </c>
      <c r="N361" s="91">
        <v>-3.2476101179999994E-2</v>
      </c>
      <c r="O361" s="87">
        <v>-3.857223639999996E-2</v>
      </c>
      <c r="P361" s="84">
        <v>-4.9343148640000001E-2</v>
      </c>
      <c r="Q361" s="91">
        <v>-4.8643822680000115E-2</v>
      </c>
      <c r="R361" s="91">
        <v>-5.733308896E-2</v>
      </c>
      <c r="S361" s="91">
        <v>-6.145168318000005E-2</v>
      </c>
      <c r="T361" s="91">
        <v>-5.1483651059999969E-2</v>
      </c>
      <c r="U361" s="91">
        <v>-5.2092262720000004E-2</v>
      </c>
      <c r="V361" s="91">
        <v>-4.2649013240000144E-2</v>
      </c>
      <c r="W361" s="91">
        <v>-4.8915814260000023E-2</v>
      </c>
      <c r="X361" s="91">
        <v>-5.0117515139999957E-2</v>
      </c>
      <c r="Y361" s="91">
        <v>-1.6667372219999921E-2</v>
      </c>
      <c r="Z361" s="87">
        <v>-1.4480903040000048E-2</v>
      </c>
      <c r="AA361" s="84">
        <v>-3.6290090458000024E-2</v>
      </c>
      <c r="AB361" s="91">
        <v>-3.6956305417999991E-2</v>
      </c>
      <c r="AC361" s="91">
        <v>-2.698540990140863E-2</v>
      </c>
      <c r="AD361" s="91">
        <v>-4.9196229979999839E-2</v>
      </c>
      <c r="AE361" s="91">
        <v>-3.1246968299999955E-2</v>
      </c>
      <c r="AF361" s="94">
        <v>-4.9235019219999843E-2</v>
      </c>
      <c r="AG361" s="84">
        <v>-3.9518976159999997E-2</v>
      </c>
      <c r="AH361" s="91">
        <v>-3.2067363040000019E-2</v>
      </c>
      <c r="AI361" s="91">
        <v>-2.2093498276000045E-2</v>
      </c>
      <c r="AJ361" s="91">
        <v>-2.268654755599997E-2</v>
      </c>
      <c r="AK361" s="91">
        <v>-2.785839938000001E-2</v>
      </c>
      <c r="AL361" s="87">
        <v>-4.1218022799999976E-2</v>
      </c>
      <c r="AM361" s="84">
        <v>-4.2467592549019662E-2</v>
      </c>
      <c r="AN361" s="91">
        <v>-2.0294702270666765E-2</v>
      </c>
      <c r="AO361" s="91">
        <v>-2.340637414366209E-2</v>
      </c>
      <c r="AP361" s="87">
        <v>-2.2173326080000111E-2</v>
      </c>
      <c r="AQ361" s="84">
        <v>-3.2988776057999991E-2</v>
      </c>
      <c r="AR361" s="91">
        <v>-4.4024852288461647E-2</v>
      </c>
      <c r="AS361" s="91">
        <v>-1.7390228420000042E-2</v>
      </c>
      <c r="AT361" s="87">
        <v>-2.4568556902325622E-2</v>
      </c>
      <c r="AU361" s="87">
        <v>-2.0523903654901976E-2</v>
      </c>
    </row>
    <row r="362" spans="1:47" s="99" customFormat="1">
      <c r="A362" s="7">
        <v>42216</v>
      </c>
      <c r="B362" s="84"/>
      <c r="C362" s="87">
        <v>2.1107862220000051E-2</v>
      </c>
      <c r="D362" s="84">
        <v>-2.6296055760563486E-2</v>
      </c>
      <c r="E362" s="91">
        <v>-2.3971674420000033E-2</v>
      </c>
      <c r="F362" s="91">
        <v>-1.982850260000002E-2</v>
      </c>
      <c r="G362" s="91">
        <v>4.1022701319999966E-2</v>
      </c>
      <c r="H362" s="91">
        <v>4.325598095999994E-2</v>
      </c>
      <c r="I362" s="91">
        <v>3.5771853680000021E-2</v>
      </c>
      <c r="J362" s="91">
        <v>3.8268987799999987E-2</v>
      </c>
      <c r="K362" s="91">
        <v>-3.4807740400000231E-3</v>
      </c>
      <c r="L362" s="87">
        <v>-5.8404292975609784E-2</v>
      </c>
      <c r="M362" s="84">
        <v>1.9677846160493839E-2</v>
      </c>
      <c r="N362" s="91">
        <v>-2.8019229400000123E-2</v>
      </c>
      <c r="O362" s="87">
        <v>2.6144589380000083E-2</v>
      </c>
      <c r="P362" s="84">
        <v>-0.11727770532000004</v>
      </c>
      <c r="Q362" s="91">
        <v>-2.0471349300000052E-2</v>
      </c>
      <c r="R362" s="91">
        <v>-6.902437480000001E-2</v>
      </c>
      <c r="S362" s="91">
        <v>-7.0147996420000136E-2</v>
      </c>
      <c r="T362" s="91">
        <v>-0.11715354436000003</v>
      </c>
      <c r="U362" s="91">
        <v>-0.10128892791999999</v>
      </c>
      <c r="V362" s="91">
        <v>-9.5356956000003379E-4</v>
      </c>
      <c r="W362" s="91">
        <v>-0.11514614775999998</v>
      </c>
      <c r="X362" s="91">
        <v>-7.2869369299999986E-2</v>
      </c>
      <c r="Y362" s="91">
        <v>-3.3562295475999981E-2</v>
      </c>
      <c r="Z362" s="87">
        <v>4.1693131224000091E-2</v>
      </c>
      <c r="AA362" s="84">
        <v>-4.5541258380000005E-2</v>
      </c>
      <c r="AB362" s="91">
        <v>-4.2034683559999952E-2</v>
      </c>
      <c r="AC362" s="91">
        <v>1.7020280408450716E-2</v>
      </c>
      <c r="AD362" s="91">
        <v>-5.2013684700000118E-2</v>
      </c>
      <c r="AE362" s="91">
        <v>4.0793424000000744E-3</v>
      </c>
      <c r="AF362" s="94">
        <v>-8.7675140980000066E-2</v>
      </c>
      <c r="AG362" s="84">
        <v>-3.8243209500000042E-2</v>
      </c>
      <c r="AH362" s="91">
        <v>-6.584528019999869E-3</v>
      </c>
      <c r="AI362" s="91">
        <v>5.3287914599999819E-3</v>
      </c>
      <c r="AJ362" s="91">
        <v>-2.0660361999991217E-4</v>
      </c>
      <c r="AK362" s="91">
        <v>-3.2472037619999949E-2</v>
      </c>
      <c r="AL362" s="87">
        <v>-3.637648910000002E-2</v>
      </c>
      <c r="AM362" s="84">
        <v>3.8959296627451012E-2</v>
      </c>
      <c r="AN362" s="91">
        <v>3.8700590203389895E-2</v>
      </c>
      <c r="AO362" s="91">
        <v>4.8726917242857049E-2</v>
      </c>
      <c r="AP362" s="87">
        <v>5.0296065940000023E-2</v>
      </c>
      <c r="AQ362" s="84">
        <v>-3.2431650399999956E-3</v>
      </c>
      <c r="AR362" s="91">
        <v>-3.4881936307843198E-2</v>
      </c>
      <c r="AS362" s="91">
        <v>3.5363506779999998E-2</v>
      </c>
      <c r="AT362" s="87">
        <v>2.3354584861718708E-2</v>
      </c>
      <c r="AU362" s="87">
        <v>-8.6583946938775247E-3</v>
      </c>
    </row>
    <row r="363" spans="1:47" s="99" customFormat="1">
      <c r="A363" s="7">
        <v>42247</v>
      </c>
      <c r="B363" s="84"/>
      <c r="C363" s="87">
        <v>-5.1318306460000018E-2</v>
      </c>
      <c r="D363" s="84">
        <v>-5.6599894013888874E-2</v>
      </c>
      <c r="E363" s="91">
        <v>-5.3358564339999859E-2</v>
      </c>
      <c r="F363" s="91">
        <v>-5.0692897539999948E-2</v>
      </c>
      <c r="G363" s="91">
        <v>-6.2749488576000045E-2</v>
      </c>
      <c r="H363" s="91">
        <v>-6.6547453235999976E-2</v>
      </c>
      <c r="I363" s="91">
        <v>-6.0006280979999937E-2</v>
      </c>
      <c r="J363" s="91">
        <v>-6.5779243639999985E-2</v>
      </c>
      <c r="K363" s="91">
        <v>-5.9114325316000138E-2</v>
      </c>
      <c r="L363" s="87">
        <v>-4.4184891000000115E-2</v>
      </c>
      <c r="M363" s="84">
        <v>-6.328832909500004E-2</v>
      </c>
      <c r="N363" s="91">
        <v>-5.088134381999998E-2</v>
      </c>
      <c r="O363" s="87">
        <v>-6.1262704659999945E-2</v>
      </c>
      <c r="P363" s="84">
        <v>-5.0110145160000008E-2</v>
      </c>
      <c r="Q363" s="91">
        <v>-5.7199341539999948E-2</v>
      </c>
      <c r="R363" s="91">
        <v>-5.8121775719999991E-2</v>
      </c>
      <c r="S363" s="91">
        <v>-5.6408094699999967E-2</v>
      </c>
      <c r="T363" s="91">
        <v>-4.716351433999999E-2</v>
      </c>
      <c r="U363" s="91">
        <v>-5.4698780959999915E-2</v>
      </c>
      <c r="V363" s="91">
        <v>-4.9364469699999969E-2</v>
      </c>
      <c r="W363" s="91">
        <v>-5.6794189759999947E-2</v>
      </c>
      <c r="X363" s="91">
        <v>-4.7825036739999938E-2</v>
      </c>
      <c r="Y363" s="91">
        <v>-4.5411405259999982E-2</v>
      </c>
      <c r="Z363" s="87">
        <v>-4.0600326811999987E-2</v>
      </c>
      <c r="AA363" s="84">
        <v>-4.4511230120000023E-2</v>
      </c>
      <c r="AB363" s="91">
        <v>-4.8790842820000124E-2</v>
      </c>
      <c r="AC363" s="91">
        <v>-5.9406488125000045E-2</v>
      </c>
      <c r="AD363" s="91">
        <v>-4.8373046380000062E-2</v>
      </c>
      <c r="AE363" s="91">
        <v>-5.6447816679999985E-2</v>
      </c>
      <c r="AF363" s="94">
        <v>-3.0388899520000012E-2</v>
      </c>
      <c r="AG363" s="84">
        <v>-6.6851993160000012E-2</v>
      </c>
      <c r="AH363" s="91">
        <v>-5.9620770380000132E-2</v>
      </c>
      <c r="AI363" s="91">
        <v>-6.1342750819999958E-2</v>
      </c>
      <c r="AJ363" s="91">
        <v>-6.0876686540000002E-2</v>
      </c>
      <c r="AK363" s="91">
        <v>-6.6334169360000028E-2</v>
      </c>
      <c r="AL363" s="87">
        <v>-6.2259387660000165E-2</v>
      </c>
      <c r="AM363" s="84">
        <v>-3.7339801460000155E-2</v>
      </c>
      <c r="AN363" s="91">
        <v>-4.9087866315254303E-2</v>
      </c>
      <c r="AO363" s="91">
        <v>-4.9875906319999941E-2</v>
      </c>
      <c r="AP363" s="87">
        <v>-4.4315505335999927E-2</v>
      </c>
      <c r="AQ363" s="84">
        <v>-6.563402817999997E-2</v>
      </c>
      <c r="AR363" s="91">
        <v>-4.6015095792452887E-2</v>
      </c>
      <c r="AS363" s="91">
        <v>-6.8918266879999912E-2</v>
      </c>
      <c r="AT363" s="87">
        <v>-5.9692583106153885E-2</v>
      </c>
      <c r="AU363" s="87">
        <v>-6.1393589823529382E-2</v>
      </c>
    </row>
    <row r="364" spans="1:47" s="99" customFormat="1">
      <c r="A364" s="7">
        <v>42277</v>
      </c>
      <c r="B364" s="84"/>
      <c r="C364" s="87">
        <v>-6.4019451400000316E-3</v>
      </c>
      <c r="D364" s="84">
        <v>-5.2726087504545438E-2</v>
      </c>
      <c r="E364" s="91">
        <v>-8.9251957324000042E-2</v>
      </c>
      <c r="F364" s="91">
        <v>-5.4364700284000089E-2</v>
      </c>
      <c r="G364" s="91">
        <v>-2.3941751983999948E-2</v>
      </c>
      <c r="H364" s="91">
        <v>-3.3223957243999958E-2</v>
      </c>
      <c r="I364" s="91">
        <v>-3.6281788749999988E-2</v>
      </c>
      <c r="J364" s="91">
        <v>-1.4752391203999959E-2</v>
      </c>
      <c r="K364" s="91">
        <v>-4.3906719870000055E-2</v>
      </c>
      <c r="L364" s="87">
        <v>-7.5386503524999982E-2</v>
      </c>
      <c r="M364" s="84">
        <v>-5.4978054625316575E-2</v>
      </c>
      <c r="N364" s="91">
        <v>-5.3973112990399974E-2</v>
      </c>
      <c r="O364" s="87">
        <v>-3.7159539383999962E-2</v>
      </c>
      <c r="P364" s="84">
        <v>-0.10729733683599996</v>
      </c>
      <c r="Q364" s="91">
        <v>-0.10049117007999986</v>
      </c>
      <c r="R364" s="91">
        <v>-9.6458963460000047E-2</v>
      </c>
      <c r="S364" s="91">
        <v>-9.4384578799999952E-2</v>
      </c>
      <c r="T364" s="91">
        <v>-0.10643288738000001</v>
      </c>
      <c r="U364" s="91">
        <v>-9.5299815580000002E-2</v>
      </c>
      <c r="V364" s="91">
        <v>-0.10991475281999996</v>
      </c>
      <c r="W364" s="91">
        <v>-0.10590656162000001</v>
      </c>
      <c r="X364" s="91">
        <v>-8.8696742016000085E-2</v>
      </c>
      <c r="Y364" s="91">
        <v>-8.200198048000007E-2</v>
      </c>
      <c r="Z364" s="87">
        <v>-1.9850146630399967E-2</v>
      </c>
      <c r="AA364" s="84">
        <v>-7.6488665580000004E-2</v>
      </c>
      <c r="AB364" s="91">
        <v>-6.4265030439999982E-2</v>
      </c>
      <c r="AC364" s="91">
        <v>-3.8167206908000018E-2</v>
      </c>
      <c r="AD364" s="91">
        <v>-7.1176029574000044E-2</v>
      </c>
      <c r="AE364" s="91">
        <v>-3.9209897719999942E-2</v>
      </c>
      <c r="AF364" s="94">
        <v>-0.10672392995400004</v>
      </c>
      <c r="AG364" s="84">
        <v>-8.2599134103999994E-2</v>
      </c>
      <c r="AH364" s="91">
        <v>-4.6183149144000013E-2</v>
      </c>
      <c r="AI364" s="91">
        <v>-4.0614862279999997E-2</v>
      </c>
      <c r="AJ364" s="91">
        <v>-4.0032354780000112E-2</v>
      </c>
      <c r="AK364" s="91">
        <v>-9.2193787723999998E-2</v>
      </c>
      <c r="AL364" s="87">
        <v>-8.3820522263999941E-2</v>
      </c>
      <c r="AM364" s="84">
        <v>9.5325614960783955E-3</v>
      </c>
      <c r="AN364" s="91">
        <v>-5.0875108537929981E-3</v>
      </c>
      <c r="AO364" s="91">
        <v>3.227718116164402E-3</v>
      </c>
      <c r="AP364" s="87">
        <v>-2.8268068859999995E-2</v>
      </c>
      <c r="AQ364" s="84">
        <v>-5.1514777276470691E-2</v>
      </c>
      <c r="AR364" s="91">
        <v>-6.0894227443999971E-2</v>
      </c>
      <c r="AS364" s="91">
        <v>-2.3491817320000052E-2</v>
      </c>
      <c r="AT364" s="87">
        <v>-1.3748808558461501E-2</v>
      </c>
      <c r="AU364" s="87">
        <v>-6.6778961643137125E-2</v>
      </c>
    </row>
    <row r="365" spans="1:47" s="99" customFormat="1">
      <c r="A365" s="7">
        <v>42307</v>
      </c>
      <c r="B365" s="84"/>
      <c r="C365" s="87">
        <v>6.8502276360000058E-2</v>
      </c>
      <c r="D365" s="84">
        <v>7.3725218347222121E-2</v>
      </c>
      <c r="E365" s="91">
        <v>9.3045101670000019E-2</v>
      </c>
      <c r="F365" s="91">
        <v>8.961015708920006E-2</v>
      </c>
      <c r="G365" s="91">
        <v>7.8449491538000071E-2</v>
      </c>
      <c r="H365" s="91">
        <v>7.5289681177999945E-2</v>
      </c>
      <c r="I365" s="91">
        <v>6.9171760219999934E-2</v>
      </c>
      <c r="J365" s="91">
        <v>7.7833262549199977E-2</v>
      </c>
      <c r="K365" s="91">
        <v>8.4566538920000101E-2</v>
      </c>
      <c r="L365" s="87">
        <v>8.6388478462499974E-2</v>
      </c>
      <c r="M365" s="84">
        <v>7.7477395506329039E-2</v>
      </c>
      <c r="N365" s="91">
        <v>7.3688175040000026E-2</v>
      </c>
      <c r="O365" s="87">
        <v>6.0632326597999997E-2</v>
      </c>
      <c r="P365" s="84">
        <v>9.4635156042000013E-2</v>
      </c>
      <c r="Q365" s="91">
        <v>9.2791589760000015E-2</v>
      </c>
      <c r="R365" s="91">
        <v>9.3332636021999926E-2</v>
      </c>
      <c r="S365" s="91">
        <v>8.6374182179999925E-2</v>
      </c>
      <c r="T365" s="91">
        <v>0.10766961864199986</v>
      </c>
      <c r="U365" s="91">
        <v>7.9097654042000087E-2</v>
      </c>
      <c r="V365" s="91">
        <v>9.5666429160000011E-2</v>
      </c>
      <c r="W365" s="91">
        <v>9.2506996241999984E-2</v>
      </c>
      <c r="X365" s="91">
        <v>9.6756416642000076E-2</v>
      </c>
      <c r="Y365" s="91">
        <v>6.3122466360000073E-2</v>
      </c>
      <c r="Z365" s="87">
        <v>7.401145016720001E-2</v>
      </c>
      <c r="AA365" s="84">
        <v>9.1417926170000108E-2</v>
      </c>
      <c r="AB365" s="91">
        <v>0.10853117122200007</v>
      </c>
      <c r="AC365" s="91">
        <v>7.4283801624799972E-2</v>
      </c>
      <c r="AD365" s="91">
        <v>8.5005177099999996E-2</v>
      </c>
      <c r="AE365" s="91">
        <v>7.2348257859999876E-2</v>
      </c>
      <c r="AF365" s="94">
        <v>0.114101778742</v>
      </c>
      <c r="AG365" s="84">
        <v>0.10242556262999991</v>
      </c>
      <c r="AH365" s="91">
        <v>7.4061027329199947E-2</v>
      </c>
      <c r="AI365" s="91">
        <v>8.1315075340000043E-2</v>
      </c>
      <c r="AJ365" s="91">
        <v>7.3847888540000017E-2</v>
      </c>
      <c r="AK365" s="91">
        <v>8.6197360909999965E-2</v>
      </c>
      <c r="AL365" s="87">
        <v>9.0578695270000065E-2</v>
      </c>
      <c r="AM365" s="84">
        <v>2.9351355284313652E-2</v>
      </c>
      <c r="AN365" s="91">
        <v>6.5645342741379231E-2</v>
      </c>
      <c r="AO365" s="91">
        <v>5.3508205892394356E-2</v>
      </c>
      <c r="AP365" s="87">
        <v>7.212325256719998E-2</v>
      </c>
      <c r="AQ365" s="84">
        <v>6.446275466920004E-2</v>
      </c>
      <c r="AR365" s="91">
        <v>0.101139603509804</v>
      </c>
      <c r="AS365" s="91">
        <v>9.5142223999999942E-2</v>
      </c>
      <c r="AT365" s="87">
        <v>4.0982982388153788E-2</v>
      </c>
      <c r="AU365" s="87">
        <v>7.1305934700000018E-2</v>
      </c>
    </row>
    <row r="366" spans="1:47" s="99" customFormat="1">
      <c r="A366" s="7">
        <v>42338</v>
      </c>
      <c r="B366" s="84"/>
      <c r="C366" s="87">
        <v>3.5437224199998951E-3</v>
      </c>
      <c r="D366" s="84">
        <v>9.6347633388058629E-3</v>
      </c>
      <c r="E366" s="91">
        <v>-4.2218057339999948E-3</v>
      </c>
      <c r="F366" s="91">
        <v>-1.0923129200000048E-2</v>
      </c>
      <c r="G366" s="91">
        <v>-8.0927751111999902E-3</v>
      </c>
      <c r="H366" s="91">
        <v>-1.0682353340000228E-3</v>
      </c>
      <c r="I366" s="91">
        <v>4.7711824000000735E-3</v>
      </c>
      <c r="J366" s="91">
        <v>5.4977785200001072E-3</v>
      </c>
      <c r="K366" s="91">
        <v>-3.0997530799999895E-3</v>
      </c>
      <c r="L366" s="87">
        <v>-2.9922489820000009E-2</v>
      </c>
      <c r="M366" s="84">
        <v>1.0813805200000637E-3</v>
      </c>
      <c r="N366" s="91">
        <v>-8.7673711399999243E-3</v>
      </c>
      <c r="O366" s="87">
        <v>-2.8381670200000597E-3</v>
      </c>
      <c r="P366" s="84">
        <v>-3.3723364600000139E-3</v>
      </c>
      <c r="Q366" s="91">
        <v>-1.7178923739999852E-2</v>
      </c>
      <c r="R366" s="91">
        <v>8.5498857999999345E-4</v>
      </c>
      <c r="S366" s="91">
        <v>-1.4838475280000041E-2</v>
      </c>
      <c r="T366" s="91">
        <v>-8.4533878400000484E-3</v>
      </c>
      <c r="U366" s="91">
        <v>2.6735069183674298E-3</v>
      </c>
      <c r="V366" s="91">
        <v>-1.0935116599999906E-2</v>
      </c>
      <c r="W366" s="91">
        <v>-1.2352004680000084E-2</v>
      </c>
      <c r="X366" s="91">
        <v>-7.7937807600000353E-3</v>
      </c>
      <c r="Y366" s="91">
        <v>-1.217293499999994E-3</v>
      </c>
      <c r="Z366" s="87">
        <v>1.1356725263999889E-2</v>
      </c>
      <c r="AA366" s="84">
        <v>-1.0175316274000035E-2</v>
      </c>
      <c r="AB366" s="91">
        <v>-1.9085363900000041E-2</v>
      </c>
      <c r="AC366" s="91">
        <v>6.5468982469696346E-3</v>
      </c>
      <c r="AD366" s="91">
        <v>-9.4995892639998525E-3</v>
      </c>
      <c r="AE366" s="91">
        <v>1.3138280000000169E-3</v>
      </c>
      <c r="AF366" s="94">
        <v>-1.3052160673999946E-2</v>
      </c>
      <c r="AG366" s="84">
        <v>-8.4961718099999528E-3</v>
      </c>
      <c r="AH366" s="91">
        <v>-8.023869879999479E-4</v>
      </c>
      <c r="AI366" s="91">
        <v>-1.8035005160000006E-2</v>
      </c>
      <c r="AJ366" s="91">
        <v>-7.1531412272000106E-3</v>
      </c>
      <c r="AK366" s="91">
        <v>-9.4701651699999889E-3</v>
      </c>
      <c r="AL366" s="87">
        <v>-8.7139466140000454E-3</v>
      </c>
      <c r="AM366" s="84">
        <v>-1.1115950922641615E-2</v>
      </c>
      <c r="AN366" s="91">
        <v>1.3174168241378847E-3</v>
      </c>
      <c r="AO366" s="91">
        <v>-1.1740300941176507E-3</v>
      </c>
      <c r="AP366" s="87">
        <v>-3.8942036419999937E-3</v>
      </c>
      <c r="AQ366" s="84">
        <v>-2.0986713753999964E-2</v>
      </c>
      <c r="AR366" s="91">
        <v>-1.5325807245283096E-2</v>
      </c>
      <c r="AS366" s="91">
        <v>-3.7111913999999802E-3</v>
      </c>
      <c r="AT366" s="87">
        <v>-9.219889190909103E-3</v>
      </c>
      <c r="AU366" s="87">
        <v>1.3065361594901903E-2</v>
      </c>
    </row>
    <row r="367" spans="1:47" s="99" customFormat="1">
      <c r="A367" s="7">
        <v>42369</v>
      </c>
      <c r="B367" s="84"/>
      <c r="C367" s="87">
        <v>-2.0478841740000031E-2</v>
      </c>
      <c r="D367" s="84">
        <v>-5.7080818885245854E-2</v>
      </c>
      <c r="E367" s="91">
        <v>-8.7706635740000038E-2</v>
      </c>
      <c r="F367" s="91">
        <v>-6.6985032880000017E-2</v>
      </c>
      <c r="G367" s="91">
        <v>-5.6531425400000446E-3</v>
      </c>
      <c r="H367" s="91">
        <v>-4.727597246000026E-3</v>
      </c>
      <c r="I367" s="91">
        <v>-1.1957869102000029E-2</v>
      </c>
      <c r="J367" s="91">
        <v>1.2748217600000444E-3</v>
      </c>
      <c r="K367" s="91">
        <v>-1.3053483460000015E-2</v>
      </c>
      <c r="L367" s="87">
        <v>-7.9362687925000008E-2</v>
      </c>
      <c r="M367" s="84">
        <v>-3.0422826922891555E-2</v>
      </c>
      <c r="N367" s="91">
        <v>-2.9508436384000025E-2</v>
      </c>
      <c r="O367" s="87">
        <v>-2.0132657540000043E-2</v>
      </c>
      <c r="P367" s="84">
        <v>-6.9234557280000053E-2</v>
      </c>
      <c r="Q367" s="91">
        <v>-5.3295110280000002E-2</v>
      </c>
      <c r="R367" s="91">
        <v>-6.1451422880000051E-2</v>
      </c>
      <c r="S367" s="91">
        <v>-5.7089262820000042E-2</v>
      </c>
      <c r="T367" s="91">
        <v>-6.2881032039999951E-2</v>
      </c>
      <c r="U367" s="91">
        <v>-4.9327381500000045E-2</v>
      </c>
      <c r="V367" s="91">
        <v>-7.5377735205999996E-2</v>
      </c>
      <c r="W367" s="91">
        <v>-6.7090950079999989E-2</v>
      </c>
      <c r="X367" s="91">
        <v>-7.6086103540000005E-2</v>
      </c>
      <c r="Y367" s="91">
        <v>-4.9668846164000025E-2</v>
      </c>
      <c r="Z367" s="87">
        <v>-2.0297273084000089E-2</v>
      </c>
      <c r="AA367" s="84">
        <v>-7.9097865020000047E-2</v>
      </c>
      <c r="AB367" s="91">
        <v>-6.4809819820000003E-2</v>
      </c>
      <c r="AC367" s="91">
        <v>-2.548812153714286E-2</v>
      </c>
      <c r="AD367" s="91">
        <v>-5.254591641999995E-2</v>
      </c>
      <c r="AE367" s="91">
        <v>-7.6934654600000485E-3</v>
      </c>
      <c r="AF367" s="94">
        <v>-9.2814682300000007E-2</v>
      </c>
      <c r="AG367" s="84">
        <v>-7.7811462500000039E-2</v>
      </c>
      <c r="AH367" s="91">
        <v>-3.2604267880000037E-2</v>
      </c>
      <c r="AI367" s="91">
        <v>-2.1105350999999994E-2</v>
      </c>
      <c r="AJ367" s="91">
        <v>-1.7782192620000026E-2</v>
      </c>
      <c r="AK367" s="91">
        <v>-8.1203948820000038E-2</v>
      </c>
      <c r="AL367" s="87">
        <v>-8.791454273999999E-2</v>
      </c>
      <c r="AM367" s="84">
        <v>1.9082027523529499E-2</v>
      </c>
      <c r="AN367" s="91">
        <v>-2.1702611906896485E-2</v>
      </c>
      <c r="AO367" s="91">
        <v>8.1103268223881031E-3</v>
      </c>
      <c r="AP367" s="87">
        <v>-1.3857828795999949E-2</v>
      </c>
      <c r="AQ367" s="84">
        <v>-3.051062605999999E-2</v>
      </c>
      <c r="AR367" s="91">
        <v>-6.4850986910714337E-2</v>
      </c>
      <c r="AS367" s="91">
        <v>-5.6041125800000424E-3</v>
      </c>
      <c r="AT367" s="87">
        <v>-1.5061176962121059E-2</v>
      </c>
      <c r="AU367" s="87">
        <v>-2.329259181372545E-2</v>
      </c>
    </row>
    <row r="368" spans="1:47" s="99" customFormat="1">
      <c r="A368" s="7">
        <v>42398</v>
      </c>
      <c r="B368" s="84"/>
      <c r="C368" s="87">
        <v>-3.0346059624000055E-2</v>
      </c>
      <c r="D368" s="84">
        <v>-0.11613465058064509</v>
      </c>
      <c r="E368" s="91">
        <v>-7.9925190767999865E-2</v>
      </c>
      <c r="F368" s="91">
        <v>-5.6228617071999998E-2</v>
      </c>
      <c r="G368" s="91">
        <v>-5.9703420780000016E-2</v>
      </c>
      <c r="H368" s="91">
        <v>-6.9392301067999984E-2</v>
      </c>
      <c r="I368" s="91">
        <v>-7.2221697579999966E-2</v>
      </c>
      <c r="J368" s="91">
        <v>-7.3657961420000029E-2</v>
      </c>
      <c r="K368" s="91">
        <v>-7.4180096084000002E-2</v>
      </c>
      <c r="L368" s="87">
        <v>-5.6500137125000016E-2</v>
      </c>
      <c r="M368" s="84">
        <v>-9.2658836243902476E-2</v>
      </c>
      <c r="N368" s="91">
        <v>-6.4580661459999966E-2</v>
      </c>
      <c r="O368" s="87">
        <v>-4.4315051424000051E-2</v>
      </c>
      <c r="P368" s="84">
        <v>-7.330370278999998E-2</v>
      </c>
      <c r="Q368" s="91">
        <v>-6.8563305289999987E-2</v>
      </c>
      <c r="R368" s="91">
        <v>-7.1749390489999842E-2</v>
      </c>
      <c r="S368" s="91">
        <v>-7.6347452230000057E-2</v>
      </c>
      <c r="T368" s="91">
        <v>-7.7585683769999969E-2</v>
      </c>
      <c r="U368" s="91">
        <v>-5.4485147590000005E-2</v>
      </c>
      <c r="V368" s="91">
        <v>-5.5690364229999956E-2</v>
      </c>
      <c r="W368" s="91">
        <v>-6.7170016309999858E-2</v>
      </c>
      <c r="X368" s="91">
        <v>-7.6643481050000073E-2</v>
      </c>
      <c r="Y368" s="91">
        <v>-4.103268362000001E-2</v>
      </c>
      <c r="Z368" s="87">
        <v>-6.3564184560000125E-2</v>
      </c>
      <c r="AA368" s="84">
        <v>-6.6857557580000004E-2</v>
      </c>
      <c r="AB368" s="91">
        <v>-4.0280868541176518E-2</v>
      </c>
      <c r="AC368" s="91">
        <v>-6.4377223664285665E-2</v>
      </c>
      <c r="AD368" s="91">
        <v>-7.339622892200004E-2</v>
      </c>
      <c r="AE368" s="91">
        <v>-8.3966440269999998E-2</v>
      </c>
      <c r="AF368" s="94">
        <v>-6.4085261979999975E-2</v>
      </c>
      <c r="AG368" s="84">
        <v>-6.7960422691999978E-2</v>
      </c>
      <c r="AH368" s="91">
        <v>-8.3992242311999976E-2</v>
      </c>
      <c r="AI368" s="91">
        <v>-5.8849100920000064E-2</v>
      </c>
      <c r="AJ368" s="91">
        <v>-5.633960652000003E-2</v>
      </c>
      <c r="AK368" s="91">
        <v>-7.3390568380000021E-2</v>
      </c>
      <c r="AL368" s="87">
        <v>-7.7737137448000149E-2</v>
      </c>
      <c r="AM368" s="84">
        <v>2.0975359435294161E-2</v>
      </c>
      <c r="AN368" s="91">
        <v>-3.7387307896551758E-2</v>
      </c>
      <c r="AO368" s="91">
        <v>-2.2873182391549451E-2</v>
      </c>
      <c r="AP368" s="87">
        <v>-6.8475574847999932E-2</v>
      </c>
      <c r="AQ368" s="84">
        <v>-5.2125446829999977E-2</v>
      </c>
      <c r="AR368" s="91">
        <v>-5.220471784545444E-2</v>
      </c>
      <c r="AS368" s="91">
        <v>-4.0714853055999867E-2</v>
      </c>
      <c r="AT368" s="87">
        <v>-3.6140324317557204E-2</v>
      </c>
      <c r="AU368" s="87">
        <v>-6.5572126785999996E-2</v>
      </c>
    </row>
    <row r="369" spans="1:47" s="99" customFormat="1">
      <c r="A369" s="7">
        <v>42429</v>
      </c>
      <c r="B369" s="84"/>
      <c r="C369" s="87">
        <v>-7.9913447260000492E-3</v>
      </c>
      <c r="D369" s="84">
        <v>1.5044022539683066E-3</v>
      </c>
      <c r="E369" s="91">
        <v>-2.6955935805999975E-2</v>
      </c>
      <c r="F369" s="91">
        <v>-4.4967993094000014E-2</v>
      </c>
      <c r="G369" s="91">
        <v>-1.5484691400000639E-3</v>
      </c>
      <c r="H369" s="91">
        <v>-1.4352926980000014E-2</v>
      </c>
      <c r="I369" s="91">
        <v>-5.3049781799999751E-3</v>
      </c>
      <c r="J369" s="91">
        <v>-1.567019216800003E-2</v>
      </c>
      <c r="K369" s="91">
        <v>-1.4151829180000131E-2</v>
      </c>
      <c r="L369" s="87">
        <v>-3.0224368482499986E-2</v>
      </c>
      <c r="M369" s="84">
        <v>1.1634798451219508E-2</v>
      </c>
      <c r="N369" s="91">
        <v>4.2984250960000026E-2</v>
      </c>
      <c r="O369" s="87">
        <v>-1.9601328000051765E-5</v>
      </c>
      <c r="P369" s="84">
        <v>2.3028232399999959E-2</v>
      </c>
      <c r="Q369" s="91">
        <v>2.0786355600000084E-2</v>
      </c>
      <c r="R369" s="91">
        <v>1.9933004200000104E-2</v>
      </c>
      <c r="S369" s="91">
        <v>3.2826543599999924E-2</v>
      </c>
      <c r="T369" s="91">
        <v>4.0025167800000094E-2</v>
      </c>
      <c r="U369" s="91">
        <v>1.8990803000000112E-2</v>
      </c>
      <c r="V369" s="91">
        <v>2.6759914879999958E-2</v>
      </c>
      <c r="W369" s="91">
        <v>3.7879665600000001E-2</v>
      </c>
      <c r="X369" s="91">
        <v>2.7159081400000007E-2</v>
      </c>
      <c r="Y369" s="91">
        <v>2.1473578688000039E-2</v>
      </c>
      <c r="Z369" s="87">
        <v>1.2441788752000082E-2</v>
      </c>
      <c r="AA369" s="84">
        <v>-1.2416141145999982E-2</v>
      </c>
      <c r="AB369" s="91">
        <v>5.2449050539999931E-3</v>
      </c>
      <c r="AC369" s="91">
        <v>2.2595476304347883E-2</v>
      </c>
      <c r="AD369" s="91">
        <v>1.4056462154000027E-2</v>
      </c>
      <c r="AE369" s="91">
        <v>8.3120292800000772E-3</v>
      </c>
      <c r="AF369" s="94">
        <v>-7.7264957260000378E-3</v>
      </c>
      <c r="AG369" s="84">
        <v>-2.5026129186000001E-2</v>
      </c>
      <c r="AH369" s="91">
        <v>2.3458869719998887E-3</v>
      </c>
      <c r="AI369" s="91">
        <v>2.3319502179999896E-2</v>
      </c>
      <c r="AJ369" s="91">
        <v>2.1343608380000045E-2</v>
      </c>
      <c r="AK369" s="91">
        <v>-2.5304850026000025E-2</v>
      </c>
      <c r="AL369" s="87">
        <v>-3.2482304605999879E-2</v>
      </c>
      <c r="AM369" s="84">
        <v>1.8432710334000069E-2</v>
      </c>
      <c r="AN369" s="91">
        <v>2.6253250563793129E-2</v>
      </c>
      <c r="AO369" s="91">
        <v>8.6607798000004621E-4</v>
      </c>
      <c r="AP369" s="87">
        <v>3.9630658920000172E-3</v>
      </c>
      <c r="AQ369" s="84">
        <v>1.6409050700000094E-2</v>
      </c>
      <c r="AR369" s="91">
        <v>-3.448890906779678E-2</v>
      </c>
      <c r="AS369" s="91">
        <v>-1.2634778666000157E-2</v>
      </c>
      <c r="AT369" s="87">
        <v>-5.6526188742423988E-3</v>
      </c>
      <c r="AU369" s="87">
        <v>1.2352835379999982E-2</v>
      </c>
    </row>
    <row r="370" spans="1:47" s="99" customFormat="1">
      <c r="A370" s="7">
        <v>42460</v>
      </c>
      <c r="B370" s="84"/>
      <c r="C370" s="87">
        <v>7.4188832796000082E-2</v>
      </c>
      <c r="D370" s="84">
        <v>9.6696669734374963E-2</v>
      </c>
      <c r="E370" s="91">
        <v>0.14518947748</v>
      </c>
      <c r="F370" s="91">
        <v>0.14460964448000002</v>
      </c>
      <c r="G370" s="91">
        <v>6.5601079176470511E-2</v>
      </c>
      <c r="H370" s="91">
        <v>5.170497766000004E-2</v>
      </c>
      <c r="I370" s="91">
        <v>5.9656342493999981E-2</v>
      </c>
      <c r="J370" s="91">
        <v>6.419466855999989E-2</v>
      </c>
      <c r="K370" s="91">
        <v>6.1605453636399909E-2</v>
      </c>
      <c r="L370" s="87">
        <v>0.17107240997500006</v>
      </c>
      <c r="M370" s="84">
        <v>7.1328655999999935E-2</v>
      </c>
      <c r="N370" s="91">
        <v>9.6766383799999911E-2</v>
      </c>
      <c r="O370" s="87">
        <v>7.2501217859999967E-2</v>
      </c>
      <c r="P370" s="84">
        <v>0.14788368709999999</v>
      </c>
      <c r="Q370" s="91">
        <v>0.13618447069999995</v>
      </c>
      <c r="R370" s="91">
        <v>0.15260942645999998</v>
      </c>
      <c r="S370" s="91">
        <v>0.13619115926000003</v>
      </c>
      <c r="T370" s="91">
        <v>0.14619176483999996</v>
      </c>
      <c r="U370" s="91">
        <v>0.14593773386000009</v>
      </c>
      <c r="V370" s="91">
        <v>0.12829608650000002</v>
      </c>
      <c r="W370" s="91">
        <v>0.14634078935999995</v>
      </c>
      <c r="X370" s="91">
        <v>0.13890770822000009</v>
      </c>
      <c r="Y370" s="91">
        <v>8.6369559920000061E-2</v>
      </c>
      <c r="Z370" s="87">
        <v>6.9276330654000073E-2</v>
      </c>
      <c r="AA370" s="84">
        <v>0.15597523907999999</v>
      </c>
      <c r="AB370" s="91">
        <v>0.11879254822399998</v>
      </c>
      <c r="AC370" s="91">
        <v>6.7733729875000037E-2</v>
      </c>
      <c r="AD370" s="91">
        <v>0.13616775358000011</v>
      </c>
      <c r="AE370" s="91">
        <v>8.9099272619999947E-2</v>
      </c>
      <c r="AF370" s="94">
        <v>9.9089584644000084E-2</v>
      </c>
      <c r="AG370" s="84">
        <v>0.14500921678000012</v>
      </c>
      <c r="AH370" s="91">
        <v>0.1273895059800001</v>
      </c>
      <c r="AI370" s="91">
        <v>8.4505053603999736E-2</v>
      </c>
      <c r="AJ370" s="91">
        <v>7.5931837404000113E-2</v>
      </c>
      <c r="AK370" s="91">
        <v>0.14529699378000016</v>
      </c>
      <c r="AL370" s="87">
        <v>0.14997513998000001</v>
      </c>
      <c r="AM370" s="84">
        <v>5.9992101515769169E-2</v>
      </c>
      <c r="AN370" s="91">
        <v>5.119785529824572E-2</v>
      </c>
      <c r="AO370" s="91">
        <v>6.6176138013333219E-2</v>
      </c>
      <c r="AP370" s="87">
        <v>5.4993209694000011E-2</v>
      </c>
      <c r="AQ370" s="84">
        <v>0.10438672386000003</v>
      </c>
      <c r="AR370" s="91">
        <v>9.7030122087719217E-2</v>
      </c>
      <c r="AS370" s="91">
        <v>5.6856313996000107E-2</v>
      </c>
      <c r="AT370" s="87">
        <v>8.3067016082089662E-2</v>
      </c>
      <c r="AU370" s="87">
        <v>9.5095009580000056E-2</v>
      </c>
    </row>
    <row r="371" spans="1:47" s="99" customFormat="1">
      <c r="A371" s="7">
        <v>42489</v>
      </c>
      <c r="B371" s="84"/>
      <c r="C371" s="87">
        <v>1.2143964432000054E-2</v>
      </c>
      <c r="D371" s="84">
        <v>2.1996982545454458E-2</v>
      </c>
      <c r="E371" s="91">
        <v>0.11253522250000003</v>
      </c>
      <c r="F371" s="91">
        <v>9.2163434279999956E-2</v>
      </c>
      <c r="G371" s="91">
        <v>2.9746280000075842E-5</v>
      </c>
      <c r="H371" s="91">
        <v>-5.9963400079999785E-3</v>
      </c>
      <c r="I371" s="91">
        <v>2.2137375119999358E-3</v>
      </c>
      <c r="J371" s="91">
        <v>-2.1020661180000122E-3</v>
      </c>
      <c r="K371" s="91">
        <v>8.5533801919999153E-3</v>
      </c>
      <c r="L371" s="87">
        <v>0.13192880949999997</v>
      </c>
      <c r="M371" s="84">
        <v>2.1020365087356385E-2</v>
      </c>
      <c r="N371" s="91">
        <v>3.4381664092000053E-2</v>
      </c>
      <c r="O371" s="87">
        <v>3.2776586451999989E-2</v>
      </c>
      <c r="P371" s="84">
        <v>8.6314164180000041E-2</v>
      </c>
      <c r="Q371" s="91">
        <v>6.0401622592000104E-2</v>
      </c>
      <c r="R371" s="91">
        <v>8.714184676000003E-2</v>
      </c>
      <c r="S371" s="91">
        <v>8.0011768992000132E-2</v>
      </c>
      <c r="T371" s="91">
        <v>8.0274657399999949E-2</v>
      </c>
      <c r="U371" s="91">
        <v>9.0069116340000033E-2</v>
      </c>
      <c r="V371" s="91">
        <v>3.9371234032000046E-2</v>
      </c>
      <c r="W371" s="91">
        <v>7.9550357140000028E-2</v>
      </c>
      <c r="X371" s="91">
        <v>8.4444158120000612E-3</v>
      </c>
      <c r="Y371" s="91">
        <v>8.038537327999995E-2</v>
      </c>
      <c r="Z371" s="87">
        <v>3.542207211999937E-3</v>
      </c>
      <c r="AA371" s="84">
        <v>0.1136855619199999</v>
      </c>
      <c r="AB371" s="91">
        <v>7.7486004999999913E-2</v>
      </c>
      <c r="AC371" s="91">
        <v>-1.1731423283581899E-3</v>
      </c>
      <c r="AD371" s="91">
        <v>0.10527272639999996</v>
      </c>
      <c r="AE371" s="91">
        <v>2.9024451599999335E-3</v>
      </c>
      <c r="AF371" s="94">
        <v>2.4682420860000054E-2</v>
      </c>
      <c r="AG371" s="84">
        <v>0.11326356486</v>
      </c>
      <c r="AH371" s="91">
        <v>9.9437284810000026E-2</v>
      </c>
      <c r="AI371" s="91">
        <v>-2.1201769999990017E-4</v>
      </c>
      <c r="AJ371" s="91">
        <v>5.3955937000000898E-3</v>
      </c>
      <c r="AK371" s="91">
        <v>0.11205736565999991</v>
      </c>
      <c r="AL371" s="87">
        <v>0.1100234659599999</v>
      </c>
      <c r="AM371" s="84">
        <v>-2.2252271175925875E-2</v>
      </c>
      <c r="AN371" s="91">
        <v>-7.1066651568965078E-3</v>
      </c>
      <c r="AO371" s="91">
        <v>-6.4508777687499741E-3</v>
      </c>
      <c r="AP371" s="87">
        <v>-6.6929059199999363E-3</v>
      </c>
      <c r="AQ371" s="84">
        <v>3.8780769019999939E-2</v>
      </c>
      <c r="AR371" s="91">
        <v>6.0300134396551686E-2</v>
      </c>
      <c r="AS371" s="91">
        <v>5.9512637587999517E-3</v>
      </c>
      <c r="AT371" s="87">
        <v>1.8553483665926018E-2</v>
      </c>
      <c r="AU371" s="87">
        <v>3.5830819428799954E-2</v>
      </c>
    </row>
    <row r="372" spans="1:47" s="99" customFormat="1">
      <c r="A372" s="7">
        <v>42521</v>
      </c>
      <c r="B372" s="84"/>
      <c r="C372" s="87">
        <v>5.0265784179999162E-3</v>
      </c>
      <c r="D372" s="84">
        <v>1.4495957869491427E-2</v>
      </c>
      <c r="E372" s="91">
        <v>-8.6816114419998591E-3</v>
      </c>
      <c r="F372" s="91">
        <v>-8.5228085199999803E-3</v>
      </c>
      <c r="G372" s="91">
        <v>5.4263020000000495E-3</v>
      </c>
      <c r="H372" s="91">
        <v>2.7665539720000076E-2</v>
      </c>
      <c r="I372" s="91">
        <v>1.7950930020000033E-2</v>
      </c>
      <c r="J372" s="91">
        <v>2.822599885999999E-2</v>
      </c>
      <c r="K372" s="91">
        <v>3.4831448080000049E-2</v>
      </c>
      <c r="L372" s="87">
        <v>-1.0617866924999997E-2</v>
      </c>
      <c r="M372" s="84">
        <v>1.7832287986046413E-2</v>
      </c>
      <c r="N372" s="91">
        <v>-5.2682407980000345E-3</v>
      </c>
      <c r="O372" s="87">
        <v>1.2959907920000013E-2</v>
      </c>
      <c r="P372" s="84">
        <v>-2.5928758698000043E-2</v>
      </c>
      <c r="Q372" s="91">
        <v>7.0496479885999719E-3</v>
      </c>
      <c r="R372" s="91">
        <v>-4.4607585774000258E-3</v>
      </c>
      <c r="S372" s="91">
        <v>-3.8356687820000346E-3</v>
      </c>
      <c r="T372" s="91">
        <v>-1.7311705502000008E-2</v>
      </c>
      <c r="U372" s="91">
        <v>-1.3642562879999653E-3</v>
      </c>
      <c r="V372" s="91">
        <v>-6.3157526774000328E-3</v>
      </c>
      <c r="W372" s="91">
        <v>-1.0906657122000007E-2</v>
      </c>
      <c r="X372" s="91">
        <v>-7.7656120200000345E-3</v>
      </c>
      <c r="Y372" s="91">
        <v>-7.5080754600000965E-3</v>
      </c>
      <c r="Z372" s="87">
        <v>3.1723807811999905E-2</v>
      </c>
      <c r="AA372" s="84">
        <v>-1.0894378379999958E-2</v>
      </c>
      <c r="AB372" s="91">
        <v>-8.3340743180001509E-3</v>
      </c>
      <c r="AC372" s="91">
        <v>-3.8795558253967855E-3</v>
      </c>
      <c r="AD372" s="91">
        <v>1.8035793999999772E-3</v>
      </c>
      <c r="AE372" s="91">
        <v>3.7089612320000409E-3</v>
      </c>
      <c r="AF372" s="94">
        <v>-1.0497057918000041E-2</v>
      </c>
      <c r="AG372" s="84">
        <v>-4.6484250420001372E-3</v>
      </c>
      <c r="AH372" s="91">
        <v>-1.0882055421999937E-2</v>
      </c>
      <c r="AI372" s="91">
        <v>-7.6767338800001195E-3</v>
      </c>
      <c r="AJ372" s="91">
        <v>-5.993741079999948E-3</v>
      </c>
      <c r="AK372" s="91">
        <v>-6.2355728420000478E-3</v>
      </c>
      <c r="AL372" s="87">
        <v>-1.0253959422000025E-2</v>
      </c>
      <c r="AM372" s="84">
        <v>1.6408527126922978E-2</v>
      </c>
      <c r="AN372" s="91">
        <v>8.4293404561404106E-3</v>
      </c>
      <c r="AO372" s="91">
        <v>1.584928841333344E-2</v>
      </c>
      <c r="AP372" s="87">
        <v>2.6089481545999993E-2</v>
      </c>
      <c r="AQ372" s="84">
        <v>-1.1679310240000018E-2</v>
      </c>
      <c r="AR372" s="91">
        <v>5.9605796983333015E-3</v>
      </c>
      <c r="AS372" s="91">
        <v>1.2026465980000012E-2</v>
      </c>
      <c r="AT372" s="87">
        <v>2.331489654700869E-3</v>
      </c>
      <c r="AU372" s="87">
        <v>-8.6812993740015276E-4</v>
      </c>
    </row>
    <row r="373" spans="1:47" s="99" customFormat="1">
      <c r="A373" s="7">
        <v>42551</v>
      </c>
      <c r="B373" s="84"/>
      <c r="C373" s="87">
        <v>1.2500110472400072E-2</v>
      </c>
      <c r="D373" s="84">
        <v>-4.6082463846153776E-2</v>
      </c>
      <c r="E373" s="91">
        <v>-1.2180009999984698E-4</v>
      </c>
      <c r="F373" s="91">
        <v>2.6053951399999997E-2</v>
      </c>
      <c r="G373" s="91">
        <v>7.7322789303999606E-3</v>
      </c>
      <c r="H373" s="91">
        <v>-6.2000943819999765E-3</v>
      </c>
      <c r="I373" s="91">
        <v>9.8139860579999905E-3</v>
      </c>
      <c r="J373" s="91">
        <v>1.162530866E-2</v>
      </c>
      <c r="K373" s="91">
        <v>-4.9778696619999785E-3</v>
      </c>
      <c r="L373" s="87">
        <v>1.0119667774999952E-2</v>
      </c>
      <c r="M373" s="84">
        <v>-2.2462491919540195E-2</v>
      </c>
      <c r="N373" s="91">
        <v>2.7444075600000506E-3</v>
      </c>
      <c r="O373" s="87">
        <v>2.5991264900000033E-2</v>
      </c>
      <c r="P373" s="84">
        <v>-8.731621619999963E-3</v>
      </c>
      <c r="Q373" s="91">
        <v>-3.0873623419999885E-2</v>
      </c>
      <c r="R373" s="91">
        <v>-1.6453889060000004E-2</v>
      </c>
      <c r="S373" s="91">
        <v>-1.9596704279999932E-2</v>
      </c>
      <c r="T373" s="91">
        <v>9.0007805200000846E-3</v>
      </c>
      <c r="U373" s="91">
        <v>-1.1418242620000019E-2</v>
      </c>
      <c r="V373" s="91">
        <v>-4.0334813079998533E-3</v>
      </c>
      <c r="W373" s="91">
        <v>-3.5779888800000492E-3</v>
      </c>
      <c r="X373" s="91">
        <v>2.3059688000000023E-3</v>
      </c>
      <c r="Y373" s="91">
        <v>-2.8740910779999851E-2</v>
      </c>
      <c r="Z373" s="87">
        <v>4.1399632400000996E-3</v>
      </c>
      <c r="AA373" s="84">
        <v>6.6284241000000854E-3</v>
      </c>
      <c r="AB373" s="91">
        <v>8.2027787400000829E-3</v>
      </c>
      <c r="AC373" s="91">
        <v>-5.3712056838708389E-3</v>
      </c>
      <c r="AD373" s="91">
        <v>-1.0193796380000064E-2</v>
      </c>
      <c r="AE373" s="91">
        <v>-2.3681038500000029E-2</v>
      </c>
      <c r="AF373" s="94">
        <v>7.6742865999999132E-3</v>
      </c>
      <c r="AG373" s="84">
        <v>-4.2611973999995278E-4</v>
      </c>
      <c r="AH373" s="91">
        <v>-6.5110836999998645E-3</v>
      </c>
      <c r="AI373" s="91">
        <v>1.7418696703999093E-3</v>
      </c>
      <c r="AJ373" s="91">
        <v>3.2358210703999912E-3</v>
      </c>
      <c r="AK373" s="91">
        <v>-3.9675323000000207E-3</v>
      </c>
      <c r="AL373" s="87">
        <v>-3.6249307000000286E-3</v>
      </c>
      <c r="AM373" s="84">
        <v>7.5473699000000005E-2</v>
      </c>
      <c r="AN373" s="91">
        <v>6.7797990087719029E-3</v>
      </c>
      <c r="AO373" s="91">
        <v>4.0563795919736911E-2</v>
      </c>
      <c r="AP373" s="87">
        <v>-1.2221312139999996E-2</v>
      </c>
      <c r="AQ373" s="84">
        <v>-2.9175068000000248E-3</v>
      </c>
      <c r="AR373" s="91">
        <v>-3.0525944600000576E-3</v>
      </c>
      <c r="AS373" s="91">
        <v>3.1003978999999404E-3</v>
      </c>
      <c r="AT373" s="87">
        <v>7.1457631538460742E-3</v>
      </c>
      <c r="AU373" s="87">
        <v>-1.2174839107599977E-2</v>
      </c>
    </row>
    <row r="374" spans="1:47" s="99" customFormat="1">
      <c r="A374" s="7">
        <v>42580</v>
      </c>
      <c r="B374" s="84"/>
      <c r="C374" s="87">
        <v>3.4004241327999951E-2</v>
      </c>
      <c r="D374" s="84">
        <v>7.2821433037735916E-2</v>
      </c>
      <c r="E374" s="91">
        <v>3.4162295305999901E-2</v>
      </c>
      <c r="F374" s="91">
        <v>1.4729647560000059E-2</v>
      </c>
      <c r="G374" s="91">
        <v>3.4382601819999969E-2</v>
      </c>
      <c r="H374" s="91">
        <v>4.9073104260000111E-2</v>
      </c>
      <c r="I374" s="91">
        <v>4.4448034480000009E-2</v>
      </c>
      <c r="J374" s="91">
        <v>4.2478175200000079E-2</v>
      </c>
      <c r="K374" s="91">
        <v>3.8555356899999893E-2</v>
      </c>
      <c r="L374" s="87">
        <v>1.8936525082499989E-2</v>
      </c>
      <c r="M374" s="84">
        <v>6.7828863862068989E-2</v>
      </c>
      <c r="N374" s="91">
        <v>3.569999970000004E-2</v>
      </c>
      <c r="O374" s="87">
        <v>2.5772136467999918E-2</v>
      </c>
      <c r="P374" s="84">
        <v>7.0166945620000032E-2</v>
      </c>
      <c r="Q374" s="91">
        <v>7.817307188E-2</v>
      </c>
      <c r="R374" s="91">
        <v>7.9188189239999929E-2</v>
      </c>
      <c r="S374" s="91">
        <v>9.9112836280000005E-2</v>
      </c>
      <c r="T374" s="91">
        <v>9.7919482600000052E-2</v>
      </c>
      <c r="U374" s="91">
        <v>9.6763100200000007E-2</v>
      </c>
      <c r="V374" s="91">
        <v>7.9411403359999966E-2</v>
      </c>
      <c r="W374" s="91">
        <v>7.7701716820000044E-2</v>
      </c>
      <c r="X374" s="91">
        <v>0.10236685448000005</v>
      </c>
      <c r="Y374" s="91">
        <v>3.095608241999992E-2</v>
      </c>
      <c r="Z374" s="87">
        <v>3.9085185475999928E-2</v>
      </c>
      <c r="AA374" s="84">
        <v>3.9573538126000063E-2</v>
      </c>
      <c r="AB374" s="91">
        <v>3.047244677999994E-2</v>
      </c>
      <c r="AC374" s="91">
        <v>4.0941841947826019E-2</v>
      </c>
      <c r="AD374" s="91">
        <v>5.9049982619999941E-2</v>
      </c>
      <c r="AE374" s="91">
        <v>6.832280675999991E-2</v>
      </c>
      <c r="AF374" s="94">
        <v>4.4639923325999975E-2</v>
      </c>
      <c r="AG374" s="84">
        <v>3.8613527305999984E-2</v>
      </c>
      <c r="AH374" s="91">
        <v>5.2984719179999917E-2</v>
      </c>
      <c r="AI374" s="91">
        <v>5.8006783059999956E-2</v>
      </c>
      <c r="AJ374" s="91">
        <v>6.062851885999998E-2</v>
      </c>
      <c r="AK374" s="91">
        <v>4.113979150599989E-2</v>
      </c>
      <c r="AL374" s="87">
        <v>3.6994428926000023E-2</v>
      </c>
      <c r="AM374" s="84">
        <v>-5.3078957823529116E-3</v>
      </c>
      <c r="AN374" s="91">
        <v>2.5259585432142906E-2</v>
      </c>
      <c r="AO374" s="91">
        <v>1.6450682963513596E-2</v>
      </c>
      <c r="AP374" s="87">
        <v>5.0840374976000025E-2</v>
      </c>
      <c r="AQ374" s="84">
        <v>4.1376889401999906E-2</v>
      </c>
      <c r="AR374" s="91">
        <v>4.7439791396226338E-2</v>
      </c>
      <c r="AS374" s="91">
        <v>3.3428353446000036E-2</v>
      </c>
      <c r="AT374" s="87">
        <v>3.4876033052991362E-2</v>
      </c>
      <c r="AU374" s="87">
        <v>4.1830985020000044E-2</v>
      </c>
    </row>
    <row r="375" spans="1:47" s="99" customFormat="1">
      <c r="A375" s="7">
        <v>42613</v>
      </c>
      <c r="B375" s="84"/>
      <c r="C375" s="87">
        <v>-8.8209728040000712E-3</v>
      </c>
      <c r="D375" s="84">
        <v>2.511074145263148E-2</v>
      </c>
      <c r="E375" s="91">
        <v>1.5471119339999895E-2</v>
      </c>
      <c r="F375" s="91">
        <v>-1.8652290999998655E-4</v>
      </c>
      <c r="G375" s="91">
        <v>-2.1893781691999958E-2</v>
      </c>
      <c r="H375" s="91">
        <v>-5.7599846599999394E-3</v>
      </c>
      <c r="I375" s="91">
        <v>-3.0246694679999964E-2</v>
      </c>
      <c r="J375" s="91">
        <v>-1.9604443860000043E-2</v>
      </c>
      <c r="K375" s="91">
        <v>-1.3787159319999964E-2</v>
      </c>
      <c r="L375" s="87">
        <v>1.2136349925000012E-2</v>
      </c>
      <c r="M375" s="84">
        <v>-5.8652944022989928E-3</v>
      </c>
      <c r="N375" s="91">
        <v>-3.9184788999999665E-3</v>
      </c>
      <c r="O375" s="87">
        <v>2.1578962999999618E-3</v>
      </c>
      <c r="P375" s="84">
        <v>3.77936644800001E-2</v>
      </c>
      <c r="Q375" s="91">
        <v>1.7858120145999967E-2</v>
      </c>
      <c r="R375" s="91">
        <v>1.1471272799999932E-2</v>
      </c>
      <c r="S375" s="91">
        <v>1.1791032325999984E-2</v>
      </c>
      <c r="T375" s="91">
        <v>3.8386677020000093E-2</v>
      </c>
      <c r="U375" s="91">
        <v>2.7492389519999882E-2</v>
      </c>
      <c r="V375" s="91">
        <v>5.2963106059999987E-3</v>
      </c>
      <c r="W375" s="91">
        <v>3.2909671619999914E-2</v>
      </c>
      <c r="X375" s="91">
        <v>7.4999448660000301E-3</v>
      </c>
      <c r="Y375" s="91">
        <v>3.0774198160000044E-2</v>
      </c>
      <c r="Z375" s="87">
        <v>-6.7848848299999487E-3</v>
      </c>
      <c r="AA375" s="84">
        <v>3.0440827540000104E-2</v>
      </c>
      <c r="AB375" s="91">
        <v>2.9051517400000559E-3</v>
      </c>
      <c r="AC375" s="91">
        <v>-3.6266536405406002E-3</v>
      </c>
      <c r="AD375" s="91">
        <v>1.8272967906000082E-2</v>
      </c>
      <c r="AE375" s="91">
        <v>2.4167745740000024E-2</v>
      </c>
      <c r="AF375" s="94">
        <v>1.1036102645999968E-2</v>
      </c>
      <c r="AG375" s="84">
        <v>1.920354599999996E-2</v>
      </c>
      <c r="AH375" s="91">
        <v>-7.3427136720000119E-3</v>
      </c>
      <c r="AI375" s="91">
        <v>-1.0374998911999889E-2</v>
      </c>
      <c r="AJ375" s="91">
        <v>-5.1205320999999637E-3</v>
      </c>
      <c r="AK375" s="91">
        <v>1.920354599999996E-2</v>
      </c>
      <c r="AL375" s="87">
        <v>2.5765776519999894E-2</v>
      </c>
      <c r="AM375" s="84">
        <v>-4.9159409431372536E-2</v>
      </c>
      <c r="AN375" s="91">
        <v>-6.9369266250000061E-3</v>
      </c>
      <c r="AO375" s="91">
        <v>-2.7800223813333358E-2</v>
      </c>
      <c r="AP375" s="87">
        <v>-1.4091299559999992E-2</v>
      </c>
      <c r="AQ375" s="84">
        <v>-5.9534214099999927E-3</v>
      </c>
      <c r="AR375" s="91">
        <v>1.3149030307692211E-2</v>
      </c>
      <c r="AS375" s="91">
        <v>-6.1432231800001569E-3</v>
      </c>
      <c r="AT375" s="87">
        <v>-1.1606051995689648E-2</v>
      </c>
      <c r="AU375" s="87">
        <v>8.0125665999999374E-3</v>
      </c>
    </row>
    <row r="376" spans="1:47" s="99" customFormat="1">
      <c r="A376" s="7">
        <v>42643</v>
      </c>
      <c r="B376" s="84"/>
      <c r="C376" s="87">
        <v>1.2736341345999991E-2</v>
      </c>
      <c r="D376" s="84">
        <v>1.229273048448265E-2</v>
      </c>
      <c r="E376" s="91">
        <v>2.2875552848000025E-2</v>
      </c>
      <c r="F376" s="91">
        <v>1.9915998716000027E-2</v>
      </c>
      <c r="G376" s="91">
        <v>-6.0327066440000188E-3</v>
      </c>
      <c r="H376" s="91">
        <v>9.0482776759999162E-3</v>
      </c>
      <c r="I376" s="91">
        <v>8.9134090759999118E-3</v>
      </c>
      <c r="J376" s="91">
        <v>4.6151160000285074E-6</v>
      </c>
      <c r="K376" s="91">
        <v>1.4920914656000095E-2</v>
      </c>
      <c r="L376" s="87">
        <v>3.4012579349999905E-2</v>
      </c>
      <c r="M376" s="84">
        <v>3.195547786046582E-3</v>
      </c>
      <c r="N376" s="91">
        <v>1.0227850119999937E-2</v>
      </c>
      <c r="O376" s="87">
        <v>9.9082236779999278E-3</v>
      </c>
      <c r="P376" s="84">
        <v>4.6990899199998992E-3</v>
      </c>
      <c r="Q376" s="91">
        <v>-9.688574080000012E-3</v>
      </c>
      <c r="R376" s="91">
        <v>7.4392580400000075E-3</v>
      </c>
      <c r="S376" s="91">
        <v>-7.6350034000000067E-3</v>
      </c>
      <c r="T376" s="91">
        <v>1.5682624539999912E-2</v>
      </c>
      <c r="U376" s="91">
        <v>1.1213691260000047E-2</v>
      </c>
      <c r="V376" s="91">
        <v>-1.6014913799998753E-3</v>
      </c>
      <c r="W376" s="91">
        <v>1.2078315099999903E-2</v>
      </c>
      <c r="X376" s="91">
        <v>-3.2126941999999215E-4</v>
      </c>
      <c r="Y376" s="91">
        <v>-2.233010756999998E-3</v>
      </c>
      <c r="Z376" s="87">
        <v>-2.9551227539998948E-3</v>
      </c>
      <c r="AA376" s="84">
        <v>2.7647084447999903E-2</v>
      </c>
      <c r="AB376" s="91">
        <v>2.3926551259999984E-2</v>
      </c>
      <c r="AC376" s="91">
        <v>-7.680832373076929E-3</v>
      </c>
      <c r="AD376" s="91">
        <v>8.6093943599996337E-4</v>
      </c>
      <c r="AE376" s="91">
        <v>-1.2090397031999989E-2</v>
      </c>
      <c r="AF376" s="94">
        <v>5.38031177999998E-3</v>
      </c>
      <c r="AG376" s="84">
        <v>2.3054563447999943E-2</v>
      </c>
      <c r="AH376" s="91">
        <v>7.095455066000067E-3</v>
      </c>
      <c r="AI376" s="91">
        <v>-1.2737170029999967E-2</v>
      </c>
      <c r="AJ376" s="91">
        <v>-7.8241808739999419E-3</v>
      </c>
      <c r="AK376" s="91">
        <v>2.3054563447999943E-2</v>
      </c>
      <c r="AL376" s="87">
        <v>3.1358471447999969E-2</v>
      </c>
      <c r="AM376" s="84">
        <v>-1.2763593823529429E-2</v>
      </c>
      <c r="AN376" s="91">
        <v>-1.373051492321431E-2</v>
      </c>
      <c r="AO376" s="91">
        <v>-8.9680876600000126E-3</v>
      </c>
      <c r="AP376" s="87">
        <v>-5.2684221040001367E-3</v>
      </c>
      <c r="AQ376" s="84">
        <v>-1.6235331531999853E-2</v>
      </c>
      <c r="AR376" s="91">
        <v>2.3786854945192282E-2</v>
      </c>
      <c r="AS376" s="91">
        <v>-5.2904026840001617E-3</v>
      </c>
      <c r="AT376" s="87">
        <v>-9.1383192099138144E-3</v>
      </c>
      <c r="AU376" s="87">
        <v>-1.3818156220000044E-2</v>
      </c>
    </row>
    <row r="377" spans="1:47" s="99" customFormat="1">
      <c r="A377" s="7">
        <v>42674</v>
      </c>
      <c r="B377" s="84"/>
      <c r="C377" s="87">
        <v>-3.183105277999998E-2</v>
      </c>
      <c r="D377" s="84">
        <v>-1.0524255583050923E-2</v>
      </c>
      <c r="E377" s="91">
        <v>-6.1952111693600043E-2</v>
      </c>
      <c r="F377" s="91">
        <v>-6.3399075373600011E-2</v>
      </c>
      <c r="G377" s="91">
        <v>-4.1523312854000016E-2</v>
      </c>
      <c r="H377" s="91">
        <v>-4.5823182080000024E-2</v>
      </c>
      <c r="I377" s="91">
        <v>-4.1025021189999955E-2</v>
      </c>
      <c r="J377" s="91">
        <v>-5.0997088459999951E-2</v>
      </c>
      <c r="K377" s="91">
        <v>-3.8430297225999999E-2</v>
      </c>
      <c r="L377" s="87">
        <v>-4.1985493518139405E-2</v>
      </c>
      <c r="M377" s="84">
        <v>-3.7218303125000074E-2</v>
      </c>
      <c r="N377" s="91">
        <v>-3.5784671801999846E-2</v>
      </c>
      <c r="O377" s="87">
        <v>-4.6971403107999965E-2</v>
      </c>
      <c r="P377" s="84">
        <v>-4.2339336681999962E-2</v>
      </c>
      <c r="Q377" s="91">
        <v>-2.0968641766000107E-2</v>
      </c>
      <c r="R377" s="91">
        <v>-1.5819832428000002E-2</v>
      </c>
      <c r="S377" s="91">
        <v>-1.1660921086000031E-2</v>
      </c>
      <c r="T377" s="91">
        <v>-3.0755861715999977E-2</v>
      </c>
      <c r="U377" s="91">
        <v>-1.5360276788000116E-2</v>
      </c>
      <c r="V377" s="91">
        <v>-1.2027201847999991E-2</v>
      </c>
      <c r="W377" s="91">
        <v>-2.1199653681999941E-2</v>
      </c>
      <c r="X377" s="91">
        <v>-1.1580202048000032E-2</v>
      </c>
      <c r="Y377" s="91">
        <v>-2.9462729433999857E-2</v>
      </c>
      <c r="Z377" s="87">
        <v>-5.5910295205999883E-2</v>
      </c>
      <c r="AA377" s="84">
        <v>-5.9279238559600045E-2</v>
      </c>
      <c r="AB377" s="91">
        <v>-3.3246049647600029E-2</v>
      </c>
      <c r="AC377" s="91">
        <v>-2.5564625569999833E-2</v>
      </c>
      <c r="AD377" s="91">
        <v>-6.74667981999999E-3</v>
      </c>
      <c r="AE377" s="91">
        <v>-6.5331278400000414E-3</v>
      </c>
      <c r="AF377" s="94">
        <v>-1.8680200874000019E-2</v>
      </c>
      <c r="AG377" s="84">
        <v>-5.8494753693600021E-2</v>
      </c>
      <c r="AH377" s="91">
        <v>-5.8305070433599893E-2</v>
      </c>
      <c r="AI377" s="91">
        <v>-2.4362875280000029E-2</v>
      </c>
      <c r="AJ377" s="91">
        <v>-2.4654206360000042E-2</v>
      </c>
      <c r="AK377" s="91">
        <v>-6.1952111693600043E-2</v>
      </c>
      <c r="AL377" s="87">
        <v>-6.4414312093600046E-2</v>
      </c>
      <c r="AM377" s="84">
        <v>-2.1845946813999984E-2</v>
      </c>
      <c r="AN377" s="91">
        <v>-2.6284764259649207E-2</v>
      </c>
      <c r="AO377" s="91">
        <v>-3.7046154057970959E-2</v>
      </c>
      <c r="AP377" s="87">
        <v>-5.5167395499999938E-2</v>
      </c>
      <c r="AQ377" s="84">
        <v>-4.7509998007843168E-2</v>
      </c>
      <c r="AR377" s="91">
        <v>-2.0379904743396127E-2</v>
      </c>
      <c r="AS377" s="91">
        <v>-2.5854783457999964E-2</v>
      </c>
      <c r="AT377" s="87">
        <v>-2.1884175687179486E-2</v>
      </c>
      <c r="AU377" s="87">
        <v>-2.2166448304000053E-2</v>
      </c>
    </row>
    <row r="378" spans="1:47" s="99" customFormat="1">
      <c r="A378" s="7">
        <v>42704</v>
      </c>
      <c r="B378" s="84"/>
      <c r="C378" s="87">
        <v>-7.6497195999999379E-3</v>
      </c>
      <c r="D378" s="84">
        <v>7.5848276643750046E-2</v>
      </c>
      <c r="E378" s="91">
        <v>9.7926899526000089E-2</v>
      </c>
      <c r="F378" s="91">
        <v>6.3393781280000061E-2</v>
      </c>
      <c r="G378" s="91">
        <v>2.7850182364000053E-2</v>
      </c>
      <c r="H378" s="91">
        <v>1.8644668866000025E-2</v>
      </c>
      <c r="I378" s="91">
        <v>1.2071633999999998E-2</v>
      </c>
      <c r="J378" s="91">
        <v>-4.596313614000036E-3</v>
      </c>
      <c r="K378" s="91">
        <v>2.4779878386000043E-2</v>
      </c>
      <c r="L378" s="87">
        <v>9.126428486486482E-2</v>
      </c>
      <c r="M378" s="84">
        <v>2.8032946091953947E-2</v>
      </c>
      <c r="N378" s="91">
        <v>0.10360681999999999</v>
      </c>
      <c r="O378" s="87">
        <v>5.4299676425999976E-2</v>
      </c>
      <c r="P378" s="84">
        <v>7.5019295966000099E-2</v>
      </c>
      <c r="Q378" s="91">
        <v>5.2724895542000105E-2</v>
      </c>
      <c r="R378" s="91">
        <v>3.8230279361999964E-2</v>
      </c>
      <c r="S378" s="91">
        <v>4.3082256381999917E-2</v>
      </c>
      <c r="T378" s="91">
        <v>8.2246479721999943E-2</v>
      </c>
      <c r="U378" s="91">
        <v>3.4331378562000081E-2</v>
      </c>
      <c r="V378" s="91">
        <v>3.7643690419999931E-2</v>
      </c>
      <c r="W378" s="91">
        <v>6.0446143722000079E-2</v>
      </c>
      <c r="X378" s="91">
        <v>9.6158799162000097E-2</v>
      </c>
      <c r="Y378" s="91">
        <v>6.8943629939999918E-2</v>
      </c>
      <c r="Z378" s="87">
        <v>4.5895503739999954E-2</v>
      </c>
      <c r="AA378" s="84">
        <v>7.8281348985999921E-2</v>
      </c>
      <c r="AB378" s="91">
        <v>6.0953748301999955E-2</v>
      </c>
      <c r="AC378" s="91">
        <v>3.5397196090909189E-2</v>
      </c>
      <c r="AD378" s="91">
        <v>7.7801065160000071E-2</v>
      </c>
      <c r="AE378" s="91">
        <v>9.3384623923999932E-2</v>
      </c>
      <c r="AF378" s="94">
        <v>8.4494278962000013E-2</v>
      </c>
      <c r="AG378" s="84">
        <v>8.9628724126000092E-2</v>
      </c>
      <c r="AH378" s="91">
        <v>5.9481115424000031E-2</v>
      </c>
      <c r="AI378" s="91">
        <v>4.8513715065999996E-2</v>
      </c>
      <c r="AJ378" s="91">
        <v>4.8474218960000037E-2</v>
      </c>
      <c r="AK378" s="91">
        <v>8.542482492600012E-2</v>
      </c>
      <c r="AL378" s="87">
        <v>0.1061288159260001</v>
      </c>
      <c r="AM378" s="84">
        <v>-4.2356894431372583E-2</v>
      </c>
      <c r="AN378" s="91">
        <v>5.7863950084745763E-2</v>
      </c>
      <c r="AO378" s="91">
        <v>1.4940824324324309E-2</v>
      </c>
      <c r="AP378" s="87">
        <v>3.7376618246000026E-2</v>
      </c>
      <c r="AQ378" s="84">
        <v>3.5148145673999931E-2</v>
      </c>
      <c r="AR378" s="91">
        <v>6.8105872987036964E-2</v>
      </c>
      <c r="AS378" s="91">
        <v>2.6870873442000009E-2</v>
      </c>
      <c r="AT378" s="87">
        <v>6.7124775153846183E-2</v>
      </c>
      <c r="AU378" s="87">
        <v>4.9960170779999924E-2</v>
      </c>
    </row>
    <row r="379" spans="1:47" s="99" customFormat="1">
      <c r="A379" s="7">
        <v>42734</v>
      </c>
      <c r="B379" s="84"/>
      <c r="C379" s="87">
        <v>1.6924955219999926E-2</v>
      </c>
      <c r="D379" s="84">
        <v>4.9061945857142852E-3</v>
      </c>
      <c r="E379" s="91">
        <v>-1.2100640958000008E-2</v>
      </c>
      <c r="F379" s="91">
        <v>6.9809835240000062E-3</v>
      </c>
      <c r="G379" s="91">
        <v>3.9371656480000627E-3</v>
      </c>
      <c r="H379" s="91">
        <v>2.8787178639999578E-3</v>
      </c>
      <c r="I379" s="91">
        <v>-2.812675179999502E-4</v>
      </c>
      <c r="J379" s="91">
        <v>1.1422958560000085E-2</v>
      </c>
      <c r="K379" s="91">
        <v>2.4374682240000389E-3</v>
      </c>
      <c r="L379" s="87">
        <v>6.8876360975611561E-4</v>
      </c>
      <c r="M379" s="84">
        <v>-2.1542948364705605E-3</v>
      </c>
      <c r="N379" s="91">
        <v>-4.6595250500000018E-3</v>
      </c>
      <c r="O379" s="87">
        <v>1.1559946419998912E-3</v>
      </c>
      <c r="P379" s="84">
        <v>9.6235949599998705E-4</v>
      </c>
      <c r="Q379" s="91">
        <v>1.1568669402000076E-2</v>
      </c>
      <c r="R379" s="91">
        <v>9.8812572599999982E-3</v>
      </c>
      <c r="S379" s="91">
        <v>1.6673077776000023E-2</v>
      </c>
      <c r="T379" s="91">
        <v>4.440266715999952E-3</v>
      </c>
      <c r="U379" s="91">
        <v>9.6624401959999329E-3</v>
      </c>
      <c r="V379" s="91">
        <v>1.1492680856000081E-2</v>
      </c>
      <c r="W379" s="91">
        <v>3.51255127599992E-3</v>
      </c>
      <c r="X379" s="91">
        <v>5.7402966760000673E-3</v>
      </c>
      <c r="Y379" s="91">
        <v>3.4555678159999825E-3</v>
      </c>
      <c r="Z379" s="87">
        <v>5.9359559600000722E-3</v>
      </c>
      <c r="AA379" s="84">
        <v>1.1535359220000707E-3</v>
      </c>
      <c r="AB379" s="91">
        <v>3.0494400420000289E-3</v>
      </c>
      <c r="AC379" s="91">
        <v>-2.3510716590908753E-3</v>
      </c>
      <c r="AD379" s="91">
        <v>-2.0003161820000281E-3</v>
      </c>
      <c r="AE379" s="91">
        <v>4.9572420760000124E-3</v>
      </c>
      <c r="AF379" s="94">
        <v>6.98703939800005E-3</v>
      </c>
      <c r="AG379" s="84">
        <v>-1.0376916357999977E-2</v>
      </c>
      <c r="AH379" s="91">
        <v>-2.0452828779998766E-3</v>
      </c>
      <c r="AI379" s="91">
        <v>8.2773039360000134E-3</v>
      </c>
      <c r="AJ379" s="91">
        <v>5.7788658560000705E-3</v>
      </c>
      <c r="AK379" s="91">
        <v>-1.1793224157999993E-2</v>
      </c>
      <c r="AL379" s="87">
        <v>-1.0701444638000046E-2</v>
      </c>
      <c r="AM379" s="84">
        <v>4.2794143647058913E-2</v>
      </c>
      <c r="AN379" s="91">
        <v>6.4215184267857328E-3</v>
      </c>
      <c r="AO379" s="91">
        <v>2.4070172946153878E-2</v>
      </c>
      <c r="AP379" s="87">
        <v>1.134829792400005E-2</v>
      </c>
      <c r="AQ379" s="84">
        <v>5.7871928400010653E-4</v>
      </c>
      <c r="AR379" s="91">
        <v>4.9469973568627701E-3</v>
      </c>
      <c r="AS379" s="91">
        <v>2.049197086400012E-2</v>
      </c>
      <c r="AT379" s="87">
        <v>2.2276201854700917E-2</v>
      </c>
      <c r="AU379" s="87">
        <v>1.4370932267999903E-2</v>
      </c>
    </row>
    <row r="380" spans="1:47" s="99" customFormat="1">
      <c r="A380" s="7">
        <v>42766</v>
      </c>
      <c r="B380" s="84"/>
      <c r="C380" s="87">
        <v>2.3132650139999988E-2</v>
      </c>
      <c r="D380" s="84">
        <v>3.3018896262295039E-2</v>
      </c>
      <c r="E380" s="91">
        <v>3.1691372155999931E-2</v>
      </c>
      <c r="F380" s="91">
        <v>4.1832762959999048E-3</v>
      </c>
      <c r="G380" s="91">
        <v>2.5603194479999924E-2</v>
      </c>
      <c r="H380" s="91">
        <v>2.4753607270000089E-2</v>
      </c>
      <c r="I380" s="91">
        <v>4.5213266693999943E-2</v>
      </c>
      <c r="J380" s="91">
        <v>2.7296145815999928E-2</v>
      </c>
      <c r="K380" s="91">
        <v>3.0404593319999895E-2</v>
      </c>
      <c r="L380" s="87">
        <v>1.2821931214634041E-2</v>
      </c>
      <c r="M380" s="84">
        <v>3.3448565076470649E-2</v>
      </c>
      <c r="N380" s="91">
        <v>1.3061586320000096E-2</v>
      </c>
      <c r="O380" s="87">
        <v>2.6785111916000082E-2</v>
      </c>
      <c r="P380" s="84">
        <v>1.2082754181999888E-2</v>
      </c>
      <c r="Q380" s="91">
        <v>2.4944610119999933E-2</v>
      </c>
      <c r="R380" s="91">
        <v>1.4564550180000024E-2</v>
      </c>
      <c r="S380" s="91">
        <v>3.0395831399999906E-2</v>
      </c>
      <c r="T380" s="91">
        <v>2.5792523722000027E-2</v>
      </c>
      <c r="U380" s="91">
        <v>6.9425211400000464E-3</v>
      </c>
      <c r="V380" s="91">
        <v>3.7074895740000002E-2</v>
      </c>
      <c r="W380" s="91">
        <v>1.4562388042000052E-2</v>
      </c>
      <c r="X380" s="91">
        <v>3.4053110009999887E-2</v>
      </c>
      <c r="Y380" s="91">
        <v>-2.2075816460001008E-3</v>
      </c>
      <c r="Z380" s="87">
        <v>1.3418525062000031E-2</v>
      </c>
      <c r="AA380" s="84">
        <v>3.9793570729999894E-2</v>
      </c>
      <c r="AB380" s="91">
        <v>-1.5815765440001517E-3</v>
      </c>
      <c r="AC380" s="91">
        <v>3.4514282465151425E-2</v>
      </c>
      <c r="AD380" s="91">
        <v>3.9689089796000054E-2</v>
      </c>
      <c r="AE380" s="91">
        <v>2.8313865839999952E-2</v>
      </c>
      <c r="AF380" s="94">
        <v>1.6151599260000093E-2</v>
      </c>
      <c r="AG380" s="84">
        <v>2.9206162356000043E-2</v>
      </c>
      <c r="AH380" s="91">
        <v>2.961232703600003E-2</v>
      </c>
      <c r="AI380" s="91">
        <v>2.3010222761999932E-2</v>
      </c>
      <c r="AJ380" s="91">
        <v>1.8574494162000077E-2</v>
      </c>
      <c r="AK380" s="91">
        <v>3.0372416755999998E-2</v>
      </c>
      <c r="AL380" s="87">
        <v>2.7659878956000084E-2</v>
      </c>
      <c r="AM380" s="84">
        <v>1.5312202352941728E-3</v>
      </c>
      <c r="AN380" s="91">
        <v>1.8162190767857078E-2</v>
      </c>
      <c r="AO380" s="91">
        <v>1.4371562886419831E-2</v>
      </c>
      <c r="AP380" s="87">
        <v>2.2000853638000084E-2</v>
      </c>
      <c r="AQ380" s="84">
        <v>-3.4711026799998379E-3</v>
      </c>
      <c r="AR380" s="91">
        <v>2.0479143096000074E-2</v>
      </c>
      <c r="AS380" s="91">
        <v>8.8314775600000228E-3</v>
      </c>
      <c r="AT380" s="87">
        <v>3.8041503008403588E-3</v>
      </c>
      <c r="AU380" s="87">
        <v>3.1611264539999073E-3</v>
      </c>
    </row>
    <row r="381" spans="1:47" s="99" customFormat="1">
      <c r="A381" s="7">
        <v>42794</v>
      </c>
      <c r="B381" s="84"/>
      <c r="C381" s="87">
        <v>1.3977792019999935E-2</v>
      </c>
      <c r="D381" s="84">
        <v>3.7010978639697045E-2</v>
      </c>
      <c r="E381" s="91">
        <v>-2.1449960600000151E-2</v>
      </c>
      <c r="F381" s="91">
        <v>1.5543638899999657E-3</v>
      </c>
      <c r="G381" s="91">
        <v>3.0800083519999966E-2</v>
      </c>
      <c r="H381" s="91">
        <v>1.2400780719999949E-2</v>
      </c>
      <c r="I381" s="91">
        <v>1.1709602799999885E-2</v>
      </c>
      <c r="J381" s="91">
        <v>3.3660949559999986E-2</v>
      </c>
      <c r="K381" s="91">
        <v>1.1435988119999907E-2</v>
      </c>
      <c r="L381" s="87">
        <v>-2.3630427621621486E-2</v>
      </c>
      <c r="M381" s="84">
        <v>2.435999712976189E-2</v>
      </c>
      <c r="N381" s="91">
        <v>9.1514168199999801E-3</v>
      </c>
      <c r="O381" s="87">
        <v>4.7971142000000633E-3</v>
      </c>
      <c r="P381" s="84">
        <v>1.3397216672000001E-2</v>
      </c>
      <c r="Q381" s="91">
        <v>7.7375199500000491E-3</v>
      </c>
      <c r="R381" s="91">
        <v>1.6894514449999898E-2</v>
      </c>
      <c r="S381" s="91">
        <v>8.8006390099999443E-3</v>
      </c>
      <c r="T381" s="91">
        <v>1.3517017869999925E-2</v>
      </c>
      <c r="U381" s="91">
        <v>6.0863812200007139E-4</v>
      </c>
      <c r="V381" s="91">
        <v>1.4700507519999961E-2</v>
      </c>
      <c r="W381" s="91">
        <v>1.6318996569999911E-2</v>
      </c>
      <c r="X381" s="91">
        <v>2.6174448859999977E-2</v>
      </c>
      <c r="Y381" s="91">
        <v>3.5238443979999978E-2</v>
      </c>
      <c r="Z381" s="87">
        <v>4.0274549460000086E-2</v>
      </c>
      <c r="AA381" s="84">
        <v>-1.9023179799999568E-3</v>
      </c>
      <c r="AB381" s="91">
        <v>1.160521852000107E-3</v>
      </c>
      <c r="AC381" s="91">
        <v>3.8276346938028283E-2</v>
      </c>
      <c r="AD381" s="91">
        <v>2.336344898000009E-2</v>
      </c>
      <c r="AE381" s="91">
        <v>3.0395992279999895E-2</v>
      </c>
      <c r="AF381" s="94">
        <v>9.2490103119999834E-3</v>
      </c>
      <c r="AG381" s="84">
        <v>-1.3893396199999963E-2</v>
      </c>
      <c r="AH381" s="91">
        <v>-1.2966715892000158E-2</v>
      </c>
      <c r="AI381" s="91">
        <v>2.5986041679999961E-2</v>
      </c>
      <c r="AJ381" s="91">
        <v>2.6174302100000046E-2</v>
      </c>
      <c r="AK381" s="91">
        <v>-1.3952742800000029E-2</v>
      </c>
      <c r="AL381" s="87">
        <v>-1.9334713499999934E-2</v>
      </c>
      <c r="AM381" s="84">
        <v>4.2860712653846056E-2</v>
      </c>
      <c r="AN381" s="91">
        <v>4.4158158974999973E-2</v>
      </c>
      <c r="AO381" s="91">
        <v>5.0124311938718025E-2</v>
      </c>
      <c r="AP381" s="87">
        <v>4.2598204059999922E-2</v>
      </c>
      <c r="AQ381" s="84">
        <v>1.2061923299999888E-2</v>
      </c>
      <c r="AR381" s="91">
        <v>1.4413263207546656E-3</v>
      </c>
      <c r="AS381" s="91">
        <v>4.2442595100000036E-2</v>
      </c>
      <c r="AT381" s="87">
        <v>2.6885537327118625E-2</v>
      </c>
      <c r="AU381" s="87">
        <v>4.3793935834399944E-2</v>
      </c>
    </row>
    <row r="382" spans="1:47" s="99" customFormat="1">
      <c r="A382" s="7">
        <v>42825</v>
      </c>
      <c r="B382" s="84"/>
      <c r="C382" s="87">
        <v>-4.3943886599999704E-3</v>
      </c>
      <c r="D382" s="84">
        <v>2.6838206196722059E-3</v>
      </c>
      <c r="E382" s="91">
        <v>-6.3374129800000123E-3</v>
      </c>
      <c r="F382" s="91">
        <v>-1.1105882757999841E-2</v>
      </c>
      <c r="G382" s="91">
        <v>1.2493547402000038E-2</v>
      </c>
      <c r="H382" s="91">
        <v>9.9803142199998973E-3</v>
      </c>
      <c r="I382" s="91">
        <v>-1.0447406794000025E-2</v>
      </c>
      <c r="J382" s="91">
        <v>1.7933410319999066E-3</v>
      </c>
      <c r="K382" s="91">
        <v>1.1834809902000032E-2</v>
      </c>
      <c r="L382" s="87">
        <v>-1.1809462250000125E-2</v>
      </c>
      <c r="M382" s="84">
        <v>1.8799259976469695E-3</v>
      </c>
      <c r="N382" s="91">
        <v>2.3719635140000417E-3</v>
      </c>
      <c r="O382" s="87">
        <v>-5.8071382000013383E-4</v>
      </c>
      <c r="P382" s="84">
        <v>-3.1434229871999952E-2</v>
      </c>
      <c r="Q382" s="91">
        <v>-2.676603633800001E-2</v>
      </c>
      <c r="R382" s="91">
        <v>-2.9685842382000005E-2</v>
      </c>
      <c r="S382" s="91">
        <v>-1.6277620837999995E-2</v>
      </c>
      <c r="T382" s="91">
        <v>-4.0012713624000051E-2</v>
      </c>
      <c r="U382" s="91">
        <v>-3.1582949084000056E-2</v>
      </c>
      <c r="V382" s="91">
        <v>-8.9698502399998548E-3</v>
      </c>
      <c r="W382" s="91">
        <v>-3.7223941044000064E-2</v>
      </c>
      <c r="X382" s="91">
        <v>-1.8023709139999955E-2</v>
      </c>
      <c r="Y382" s="91">
        <v>-2.833464127600005E-2</v>
      </c>
      <c r="Z382" s="87">
        <v>-3.7431572579998962E-3</v>
      </c>
      <c r="AA382" s="84">
        <v>-1.684746560799999E-2</v>
      </c>
      <c r="AB382" s="91">
        <v>-1.0242544998000036E-2</v>
      </c>
      <c r="AC382" s="91">
        <v>-1.1603850161971851E-2</v>
      </c>
      <c r="AD382" s="91">
        <v>-3.3064419060000461E-3</v>
      </c>
      <c r="AE382" s="91">
        <v>-1.222142843999996E-2</v>
      </c>
      <c r="AF382" s="94">
        <v>-2.6550643355999992E-2</v>
      </c>
      <c r="AG382" s="84">
        <v>-6.4521387799999497E-3</v>
      </c>
      <c r="AH382" s="91">
        <v>-3.0210030079999006E-3</v>
      </c>
      <c r="AI382" s="91">
        <v>4.579297977999941E-3</v>
      </c>
      <c r="AJ382" s="91">
        <v>5.9781117780000059E-3</v>
      </c>
      <c r="AK382" s="91">
        <v>-6.4521387799999497E-3</v>
      </c>
      <c r="AL382" s="87">
        <v>2.7784714800000998E-3</v>
      </c>
      <c r="AM382" s="84">
        <v>-5.8766312431373091E-3</v>
      </c>
      <c r="AN382" s="91">
        <v>-4.5116055842104874E-3</v>
      </c>
      <c r="AO382" s="91">
        <v>-4.4321129209875521E-3</v>
      </c>
      <c r="AP382" s="87">
        <v>-8.1411527379998683E-3</v>
      </c>
      <c r="AQ382" s="84">
        <v>-1.3595336685999992E-2</v>
      </c>
      <c r="AR382" s="91">
        <v>8.6670956537036048E-3</v>
      </c>
      <c r="AS382" s="91">
        <v>-4.388095130000047E-3</v>
      </c>
      <c r="AT382" s="87">
        <v>-2.3961787562184922E-2</v>
      </c>
      <c r="AU382" s="87">
        <v>-2.896797273399998E-2</v>
      </c>
    </row>
    <row r="383" spans="1:47" s="99" customFormat="1">
      <c r="A383" s="7">
        <v>42853</v>
      </c>
      <c r="B383" s="84"/>
      <c r="C383" s="87">
        <v>1.2352454566000093E-2</v>
      </c>
      <c r="D383" s="84">
        <v>7.7080384666665669E-3</v>
      </c>
      <c r="E383" s="91">
        <v>-2.6031077099999966E-2</v>
      </c>
      <c r="F383" s="91">
        <v>-6.006404939999932E-3</v>
      </c>
      <c r="G383" s="91">
        <v>2.20685679999999E-2</v>
      </c>
      <c r="H383" s="91">
        <v>2.3438972139999903E-2</v>
      </c>
      <c r="I383" s="91">
        <v>2.3478368139999928E-2</v>
      </c>
      <c r="J383" s="91">
        <v>9.4362779599999058E-3</v>
      </c>
      <c r="K383" s="91">
        <v>8.78369987999994E-3</v>
      </c>
      <c r="L383" s="87">
        <v>-2.4272577139024309E-2</v>
      </c>
      <c r="M383" s="84">
        <v>1.1887294929411762E-2</v>
      </c>
      <c r="N383" s="91">
        <v>-3.299974859999999E-3</v>
      </c>
      <c r="O383" s="87">
        <v>-1.6061051254000036E-2</v>
      </c>
      <c r="P383" s="84">
        <v>4.8400048399999118E-3</v>
      </c>
      <c r="Q383" s="91">
        <v>-8.280686320000008E-3</v>
      </c>
      <c r="R383" s="91">
        <v>-3.9475237999999635E-3</v>
      </c>
      <c r="S383" s="91">
        <v>-8.1608317200000391E-3</v>
      </c>
      <c r="T383" s="91">
        <v>4.125639219999977E-3</v>
      </c>
      <c r="U383" s="91">
        <v>-8.2543349000000488E-3</v>
      </c>
      <c r="V383" s="91">
        <v>-2.2737995339999872E-2</v>
      </c>
      <c r="W383" s="91">
        <v>6.1631429599999787E-3</v>
      </c>
      <c r="X383" s="91">
        <v>5.6154798000007666E-4</v>
      </c>
      <c r="Y383" s="91">
        <v>2.8310709499999032E-3</v>
      </c>
      <c r="Z383" s="87">
        <v>1.4505809399999903E-2</v>
      </c>
      <c r="AA383" s="84">
        <v>-3.9095128399999624E-3</v>
      </c>
      <c r="AB383" s="91">
        <v>-1.1580708240000015E-2</v>
      </c>
      <c r="AC383" s="91">
        <v>1.1774668857142956E-2</v>
      </c>
      <c r="AD383" s="91">
        <v>-1.0875927600000335E-3</v>
      </c>
      <c r="AE383" s="91">
        <v>-2.6122727999999817E-3</v>
      </c>
      <c r="AF383" s="94">
        <v>6.4297768599999028E-3</v>
      </c>
      <c r="AG383" s="84">
        <v>-2.6031077099999966E-2</v>
      </c>
      <c r="AH383" s="91">
        <v>-1.4456060539999926E-2</v>
      </c>
      <c r="AI383" s="91">
        <v>1.1559617100000974E-3</v>
      </c>
      <c r="AJ383" s="91">
        <v>9.0447003000004855E-4</v>
      </c>
      <c r="AK383" s="91">
        <v>-2.6031077099999855E-2</v>
      </c>
      <c r="AL383" s="87">
        <v>-2.3664146699999944E-2</v>
      </c>
      <c r="AM383" s="84">
        <v>3.3311664660000684E-3</v>
      </c>
      <c r="AN383" s="91">
        <v>3.9508273448276565E-3</v>
      </c>
      <c r="AO383" s="91">
        <v>1.0687802820731784E-2</v>
      </c>
      <c r="AP383" s="87">
        <v>2.1874626560000054E-2</v>
      </c>
      <c r="AQ383" s="84">
        <v>2.0543266999999421E-3</v>
      </c>
      <c r="AR383" s="91">
        <v>-8.4628356949056904E-3</v>
      </c>
      <c r="AS383" s="91">
        <v>1.1478965763400018E-2</v>
      </c>
      <c r="AT383" s="87">
        <v>-7.3507105467213174E-3</v>
      </c>
      <c r="AU383" s="87">
        <v>8.2324403600000373E-3</v>
      </c>
    </row>
    <row r="384" spans="1:47" s="99" customFormat="1">
      <c r="A384" s="7">
        <v>42886</v>
      </c>
      <c r="B384" s="84"/>
      <c r="C384" s="87">
        <v>2.9643671160000107E-3</v>
      </c>
      <c r="D384" s="84">
        <v>1.4097114080357187E-2</v>
      </c>
      <c r="E384" s="91">
        <v>-2.1758742955999999E-2</v>
      </c>
      <c r="F384" s="91">
        <v>-1.7827209484000073E-2</v>
      </c>
      <c r="G384" s="91">
        <v>3.0899197943800027E-2</v>
      </c>
      <c r="H384" s="91">
        <v>3.1703861553999957E-2</v>
      </c>
      <c r="I384" s="91">
        <v>4.9328758560001074E-3</v>
      </c>
      <c r="J384" s="91">
        <v>2.1726597523999969E-2</v>
      </c>
      <c r="K384" s="91">
        <v>1.4056042478000075E-2</v>
      </c>
      <c r="L384" s="87">
        <v>-6.606494723077061E-3</v>
      </c>
      <c r="M384" s="84">
        <v>2.5207049860465069E-3</v>
      </c>
      <c r="N384" s="91">
        <v>-2.8476446341999861E-2</v>
      </c>
      <c r="O384" s="87">
        <v>1.1368391655999899E-2</v>
      </c>
      <c r="P384" s="84">
        <v>-4.0330655919999958E-2</v>
      </c>
      <c r="Q384" s="91">
        <v>-6.1764119560000053E-2</v>
      </c>
      <c r="R384" s="91">
        <v>-4.6272204121999949E-2</v>
      </c>
      <c r="S384" s="91">
        <v>-5.5654459720000049E-2</v>
      </c>
      <c r="T384" s="91">
        <v>-4.5969872499999953E-2</v>
      </c>
      <c r="U384" s="91">
        <v>-3.8930390962000017E-2</v>
      </c>
      <c r="V384" s="91">
        <v>-6.3262907519999967E-2</v>
      </c>
      <c r="W384" s="91">
        <v>-4.7569333280000015E-2</v>
      </c>
      <c r="X384" s="91">
        <v>-4.3175860399999988E-2</v>
      </c>
      <c r="Y384" s="91">
        <v>-1.5860418276000043E-2</v>
      </c>
      <c r="Z384" s="87">
        <v>1.4258212489800082E-2</v>
      </c>
      <c r="AA384" s="84">
        <v>4.9587877999999197E-3</v>
      </c>
      <c r="AB384" s="91">
        <v>-2.5251757758000037E-2</v>
      </c>
      <c r="AC384" s="91">
        <v>1.1343618219999962E-2</v>
      </c>
      <c r="AD384" s="91">
        <v>-1.3070815139999969E-2</v>
      </c>
      <c r="AE384" s="91">
        <v>-2.2866011876000014E-2</v>
      </c>
      <c r="AF384" s="94">
        <v>-1.2089031462000133E-2</v>
      </c>
      <c r="AG384" s="84">
        <v>-2.5947107676000059E-2</v>
      </c>
      <c r="AH384" s="91">
        <v>-3.2677424123999987E-2</v>
      </c>
      <c r="AI384" s="91">
        <v>6.6968302893999354E-3</v>
      </c>
      <c r="AJ384" s="91">
        <v>8.127296707399978E-3</v>
      </c>
      <c r="AK384" s="91">
        <v>-2.2150559076000165E-2</v>
      </c>
      <c r="AL384" s="87">
        <v>-3.1772719975999952E-2</v>
      </c>
      <c r="AM384" s="84">
        <v>1.4369492248076821E-2</v>
      </c>
      <c r="AN384" s="91">
        <v>1.4925943508474759E-3</v>
      </c>
      <c r="AO384" s="91">
        <v>1.7964359029024379E-2</v>
      </c>
      <c r="AP384" s="87">
        <v>2.1719965094000093E-2</v>
      </c>
      <c r="AQ384" s="84">
        <v>-7.0484180440000266E-3</v>
      </c>
      <c r="AR384" s="91">
        <v>-4.8801936423077397E-3</v>
      </c>
      <c r="AS384" s="91">
        <v>7.326936726000044E-3</v>
      </c>
      <c r="AT384" s="87">
        <v>-4.2631536512396373E-3</v>
      </c>
      <c r="AU384" s="87">
        <v>-7.191886586000118E-3</v>
      </c>
    </row>
    <row r="385" spans="1:47" s="99" customFormat="1">
      <c r="A385" s="7">
        <v>42916</v>
      </c>
      <c r="B385" s="84"/>
      <c r="C385" s="87">
        <v>6.3367053400000817E-3</v>
      </c>
      <c r="D385" s="84">
        <v>1.3528620020408111E-2</v>
      </c>
      <c r="E385" s="91">
        <v>-1.9515303200000611E-3</v>
      </c>
      <c r="F385" s="91">
        <v>2.4834668000073279E-5</v>
      </c>
      <c r="G385" s="91">
        <v>-2.021408570000105E-3</v>
      </c>
      <c r="H385" s="91">
        <v>-3.2679705000001613E-3</v>
      </c>
      <c r="I385" s="91">
        <v>6.2669720399999296E-3</v>
      </c>
      <c r="J385" s="91">
        <v>7.4162050079999986E-3</v>
      </c>
      <c r="K385" s="91">
        <v>-8.952822399999949E-3</v>
      </c>
      <c r="L385" s="87">
        <v>-1.7758059410256433E-2</v>
      </c>
      <c r="M385" s="84">
        <v>9.6379403333333169E-3</v>
      </c>
      <c r="N385" s="91">
        <v>8.8372658800000004E-3</v>
      </c>
      <c r="O385" s="87">
        <v>2.1178325999999803E-3</v>
      </c>
      <c r="P385" s="84">
        <v>3.9692614360000045E-2</v>
      </c>
      <c r="Q385" s="91">
        <v>1.513238175999998E-2</v>
      </c>
      <c r="R385" s="91">
        <v>2.2792834240000115E-2</v>
      </c>
      <c r="S385" s="91">
        <v>1.8461961320000109E-2</v>
      </c>
      <c r="T385" s="91">
        <v>2.7907935620000046E-2</v>
      </c>
      <c r="U385" s="91">
        <v>3.4443586699999917E-2</v>
      </c>
      <c r="V385" s="91">
        <v>2.4212158579999921E-2</v>
      </c>
      <c r="W385" s="91">
        <v>3.0478501699999994E-2</v>
      </c>
      <c r="X385" s="91">
        <v>2.7671831819999992E-2</v>
      </c>
      <c r="Y385" s="91">
        <v>-4.9088256599999491E-3</v>
      </c>
      <c r="Z385" s="87">
        <v>1.2017014300000017E-2</v>
      </c>
      <c r="AA385" s="84">
        <v>8.4277132599999138E-3</v>
      </c>
      <c r="AB385" s="91">
        <v>-4.5698887000000799E-3</v>
      </c>
      <c r="AC385" s="91">
        <v>7.2216206666666505E-3</v>
      </c>
      <c r="AD385" s="91">
        <v>1.6711089199999973E-2</v>
      </c>
      <c r="AE385" s="91">
        <v>3.0170808700000107E-2</v>
      </c>
      <c r="AF385" s="94">
        <v>1.5577173500000097E-2</v>
      </c>
      <c r="AG385" s="84">
        <v>-2.0202441199999033E-3</v>
      </c>
      <c r="AH385" s="91">
        <v>-5.7809013799998699E-3</v>
      </c>
      <c r="AI385" s="91">
        <v>1.2539718028000024E-2</v>
      </c>
      <c r="AJ385" s="91">
        <v>1.1971302180000087E-2</v>
      </c>
      <c r="AK385" s="91">
        <v>-2.6678553200000232E-3</v>
      </c>
      <c r="AL385" s="87">
        <v>-4.4889211399998796E-3</v>
      </c>
      <c r="AM385" s="84">
        <v>-4.243768312000018E-3</v>
      </c>
      <c r="AN385" s="91">
        <v>-4.4175836724138495E-3</v>
      </c>
      <c r="AO385" s="91">
        <v>-3.9204959146343921E-4</v>
      </c>
      <c r="AP385" s="87">
        <v>5.7553417000000273E-3</v>
      </c>
      <c r="AQ385" s="84">
        <v>1.8955026920000062E-2</v>
      </c>
      <c r="AR385" s="91">
        <v>-1.1993285049999969E-2</v>
      </c>
      <c r="AS385" s="91">
        <v>7.9605236999999995E-3</v>
      </c>
      <c r="AT385" s="87">
        <v>1.4678578482644644E-2</v>
      </c>
      <c r="AU385" s="87">
        <v>1.504119734999998E-2</v>
      </c>
    </row>
    <row r="386" spans="1:47" s="99" customFormat="1">
      <c r="A386" s="7">
        <v>42947</v>
      </c>
      <c r="B386" s="84"/>
      <c r="C386" s="87">
        <v>3.001432997999931E-3</v>
      </c>
      <c r="D386" s="84">
        <v>1.9622648753703675E-2</v>
      </c>
      <c r="E386" s="91">
        <v>2.8270888100000002E-2</v>
      </c>
      <c r="F386" s="91">
        <v>2.466073293999993E-2</v>
      </c>
      <c r="G386" s="91">
        <v>1.9828875795999901E-2</v>
      </c>
      <c r="H386" s="91">
        <v>3.5068786075999947E-2</v>
      </c>
      <c r="I386" s="91">
        <v>3.1061859415999926E-2</v>
      </c>
      <c r="J386" s="91">
        <v>3.7674124607999904E-2</v>
      </c>
      <c r="K386" s="91">
        <v>2.9829507135999966E-2</v>
      </c>
      <c r="L386" s="87">
        <v>2.7729133284615459E-2</v>
      </c>
      <c r="M386" s="84">
        <v>2.1247966281176422E-2</v>
      </c>
      <c r="N386" s="91">
        <v>2.9513538700000064E-2</v>
      </c>
      <c r="O386" s="87">
        <v>2.4007828468000092E-2</v>
      </c>
      <c r="P386" s="84">
        <v>1.0090362040000134E-2</v>
      </c>
      <c r="Q386" s="91">
        <v>1.0126961319999905E-2</v>
      </c>
      <c r="R386" s="91">
        <v>3.4982486399999235E-3</v>
      </c>
      <c r="S386" s="91">
        <v>5.7289072399999696E-3</v>
      </c>
      <c r="T386" s="91">
        <v>8.1694992600001015E-3</v>
      </c>
      <c r="U386" s="91">
        <v>1.3290236820000079E-2</v>
      </c>
      <c r="V386" s="91">
        <v>3.7089821600000406E-3</v>
      </c>
      <c r="W386" s="91">
        <v>7.9084474599999677E-3</v>
      </c>
      <c r="X386" s="91">
        <v>1.0649260669999938E-2</v>
      </c>
      <c r="Y386" s="91">
        <v>-2.4609181039999539E-3</v>
      </c>
      <c r="Z386" s="87">
        <v>8.2082966920000722E-3</v>
      </c>
      <c r="AA386" s="84">
        <v>1.4208612840000079E-2</v>
      </c>
      <c r="AB386" s="91">
        <v>1.9696904162000095E-2</v>
      </c>
      <c r="AC386" s="91">
        <v>2.003874467808231E-2</v>
      </c>
      <c r="AD386" s="91">
        <v>1.0077809156000095E-2</v>
      </c>
      <c r="AE386" s="91">
        <v>1.7323171159999928E-2</v>
      </c>
      <c r="AF386" s="94">
        <v>7.4305233720000086E-3</v>
      </c>
      <c r="AG386" s="84">
        <v>2.344539975999993E-2</v>
      </c>
      <c r="AH386" s="91">
        <v>2.920541162000001E-2</v>
      </c>
      <c r="AI386" s="91">
        <v>6.9798531120000007E-3</v>
      </c>
      <c r="AJ386" s="91">
        <v>5.9347555719999612E-3</v>
      </c>
      <c r="AK386" s="91">
        <v>2.6689854760000076E-2</v>
      </c>
      <c r="AL386" s="87">
        <v>2.3614613739999957E-2</v>
      </c>
      <c r="AM386" s="84">
        <v>1.5326478900000051E-2</v>
      </c>
      <c r="AN386" s="91">
        <v>-1.6859858344826506E-3</v>
      </c>
      <c r="AO386" s="91">
        <v>1.0971067119047717E-2</v>
      </c>
      <c r="AP386" s="87">
        <v>5.0426145080000317E-3</v>
      </c>
      <c r="AQ386" s="84">
        <v>1.5735811122000065E-2</v>
      </c>
      <c r="AR386" s="91">
        <v>2.1097285329411797E-2</v>
      </c>
      <c r="AS386" s="91">
        <v>1.9322545100000088E-2</v>
      </c>
      <c r="AT386" s="87">
        <v>1.3236555773553649E-2</v>
      </c>
      <c r="AU386" s="87">
        <v>2.6357797000000627E-3</v>
      </c>
    </row>
    <row r="387" spans="1:47" s="99" customFormat="1">
      <c r="A387" s="7">
        <v>42978</v>
      </c>
      <c r="B387" s="84"/>
      <c r="C387" s="87">
        <v>-2.4263861511999996E-2</v>
      </c>
      <c r="D387" s="84">
        <v>-8.9446929518518514E-3</v>
      </c>
      <c r="E387" s="91">
        <v>-5.081223288000003E-2</v>
      </c>
      <c r="F387" s="91">
        <v>-3.3501093463999987E-2</v>
      </c>
      <c r="G387" s="91">
        <v>3.8724475999996066E-4</v>
      </c>
      <c r="H387" s="91">
        <v>1.9049266996000069E-2</v>
      </c>
      <c r="I387" s="91">
        <v>-1.3271134924000116E-2</v>
      </c>
      <c r="J387" s="91">
        <v>1.9903630448000031E-2</v>
      </c>
      <c r="K387" s="91">
        <v>-1.0743215279999108E-3</v>
      </c>
      <c r="L387" s="87">
        <v>-2.3103569025641035E-2</v>
      </c>
      <c r="M387" s="84">
        <v>-8.2101981940477797E-3</v>
      </c>
      <c r="N387" s="91">
        <v>-4.1373483823999968E-2</v>
      </c>
      <c r="O387" s="87">
        <v>-1.0127038604000105E-2</v>
      </c>
      <c r="P387" s="84">
        <v>-3.9945695340000031E-2</v>
      </c>
      <c r="Q387" s="91">
        <v>-7.7943762750000034E-2</v>
      </c>
      <c r="R387" s="91">
        <v>-7.1002536069999955E-2</v>
      </c>
      <c r="S387" s="91">
        <v>-7.1491735670000001E-2</v>
      </c>
      <c r="T387" s="91">
        <v>-5.8082494660000039E-2</v>
      </c>
      <c r="U387" s="91">
        <v>-5.4801845181999931E-2</v>
      </c>
      <c r="V387" s="91">
        <v>-6.4320581629999984E-2</v>
      </c>
      <c r="W387" s="91">
        <v>-4.9076941399999963E-2</v>
      </c>
      <c r="X387" s="91">
        <v>-5.7197723149999824E-2</v>
      </c>
      <c r="Y387" s="91">
        <v>-1.5926780479999958E-2</v>
      </c>
      <c r="Z387" s="87">
        <v>-1.4063826411999991E-2</v>
      </c>
      <c r="AA387" s="84">
        <v>-2.3998903903999946E-2</v>
      </c>
      <c r="AB387" s="91">
        <v>-4.0697405963999955E-2</v>
      </c>
      <c r="AC387" s="91">
        <v>-1.802641372058833E-2</v>
      </c>
      <c r="AD387" s="91">
        <v>-4.2946016529999964E-2</v>
      </c>
      <c r="AE387" s="91">
        <v>-2.0595334300000046E-2</v>
      </c>
      <c r="AF387" s="94">
        <v>-1.5341333459999995E-2</v>
      </c>
      <c r="AG387" s="84">
        <v>-3.7851810040000045E-2</v>
      </c>
      <c r="AH387" s="91">
        <v>-4.9453485656000051E-2</v>
      </c>
      <c r="AI387" s="91">
        <v>-2.2605515555999989E-2</v>
      </c>
      <c r="AJ387" s="91">
        <v>-1.8361949876000039E-2</v>
      </c>
      <c r="AK387" s="91">
        <v>-4.0031499839999984E-2</v>
      </c>
      <c r="AL387" s="87">
        <v>-5.3782393879999946E-2</v>
      </c>
      <c r="AM387" s="84">
        <v>-2.2024601799999211E-3</v>
      </c>
      <c r="AN387" s="91">
        <v>-8.6907515233332067E-3</v>
      </c>
      <c r="AO387" s="91">
        <v>-4.1452433243902576E-3</v>
      </c>
      <c r="AP387" s="87">
        <v>-2.3992950119999801E-3</v>
      </c>
      <c r="AQ387" s="84">
        <v>-1.3121925125490153E-2</v>
      </c>
      <c r="AR387" s="91">
        <v>-4.5466679865384663E-2</v>
      </c>
      <c r="AS387" s="91">
        <v>4.1275709160000229E-3</v>
      </c>
      <c r="AT387" s="87">
        <v>-1.9107206974137814E-2</v>
      </c>
      <c r="AU387" s="87">
        <v>-2.4683942067999953E-2</v>
      </c>
    </row>
    <row r="388" spans="1:47" s="99" customFormat="1">
      <c r="A388" s="7">
        <v>43007</v>
      </c>
      <c r="B388" s="84"/>
      <c r="C388" s="87">
        <v>7.5973375444000624E-3</v>
      </c>
      <c r="D388" s="84">
        <v>3.5040053315789521E-2</v>
      </c>
      <c r="E388" s="91">
        <v>4.937330959999997E-2</v>
      </c>
      <c r="F388" s="91">
        <v>3.6425141962399987E-2</v>
      </c>
      <c r="G388" s="91">
        <v>2.3896850417647109E-2</v>
      </c>
      <c r="H388" s="91">
        <v>3.7636283280000349E-3</v>
      </c>
      <c r="I388" s="91">
        <v>3.3803240818000013E-2</v>
      </c>
      <c r="J388" s="91">
        <v>-2.3033906375999891E-3</v>
      </c>
      <c r="K388" s="91">
        <v>7.873542827999902E-3</v>
      </c>
      <c r="L388" s="87">
        <v>3.991404752499994E-2</v>
      </c>
      <c r="M388" s="84">
        <v>1.3496499248809579E-2</v>
      </c>
      <c r="N388" s="91">
        <v>5.0710374559999938E-2</v>
      </c>
      <c r="O388" s="87">
        <v>2.6791621144399924E-2</v>
      </c>
      <c r="P388" s="84">
        <v>5.5286949345999981E-2</v>
      </c>
      <c r="Q388" s="91">
        <v>6.9596549966000065E-2</v>
      </c>
      <c r="R388" s="91">
        <v>7.8684348706000051E-2</v>
      </c>
      <c r="S388" s="91">
        <v>7.0938632105999933E-2</v>
      </c>
      <c r="T388" s="91">
        <v>5.8626672811999958E-2</v>
      </c>
      <c r="U388" s="91">
        <v>7.5233702412000003E-2</v>
      </c>
      <c r="V388" s="91">
        <v>5.989019268199991E-2</v>
      </c>
      <c r="W388" s="91">
        <v>5.2234662792000064E-2</v>
      </c>
      <c r="X388" s="91">
        <v>5.507465513200005E-2</v>
      </c>
      <c r="Y388" s="91">
        <v>1.8896792120000061E-2</v>
      </c>
      <c r="Z388" s="87">
        <v>7.6165915679999863E-3</v>
      </c>
      <c r="AA388" s="84">
        <v>2.1520505840000093E-2</v>
      </c>
      <c r="AB388" s="91">
        <v>3.8387838285999898E-2</v>
      </c>
      <c r="AC388" s="91">
        <v>4.30297527558825E-2</v>
      </c>
      <c r="AD388" s="91">
        <v>5.8397283086000007E-2</v>
      </c>
      <c r="AE388" s="91">
        <v>6.375158537999992E-2</v>
      </c>
      <c r="AF388" s="94">
        <v>1.5592443065999939E-2</v>
      </c>
      <c r="AG388" s="84">
        <v>3.7475538300000055E-2</v>
      </c>
      <c r="AH388" s="91">
        <v>4.9442201279999987E-2</v>
      </c>
      <c r="AI388" s="91">
        <v>3.6483273199999999E-2</v>
      </c>
      <c r="AJ388" s="91">
        <v>3.8971469400000069E-2</v>
      </c>
      <c r="AK388" s="91">
        <v>5.2445909939999868E-2</v>
      </c>
      <c r="AL388" s="87">
        <v>5.2730955079999919E-2</v>
      </c>
      <c r="AM388" s="84">
        <v>-1.8208080353000033E-2</v>
      </c>
      <c r="AN388" s="91">
        <v>3.1421874053965571E-2</v>
      </c>
      <c r="AO388" s="91">
        <v>-3.8377137042683307E-3</v>
      </c>
      <c r="AP388" s="87">
        <v>1.1458017099998941E-3</v>
      </c>
      <c r="AQ388" s="84">
        <v>1.8772360637254959E-2</v>
      </c>
      <c r="AR388" s="91">
        <v>5.4071045372580562E-2</v>
      </c>
      <c r="AS388" s="91">
        <v>1.8693177217999901E-2</v>
      </c>
      <c r="AT388" s="87">
        <v>2.5963880515775806E-2</v>
      </c>
      <c r="AU388" s="87">
        <v>2.5440186168000034E-2</v>
      </c>
    </row>
    <row r="389" spans="1:47" s="99" customFormat="1">
      <c r="A389" s="7">
        <v>43039</v>
      </c>
      <c r="B389" s="84"/>
      <c r="C389" s="87">
        <v>-6.8321321999997853E-4</v>
      </c>
      <c r="D389" s="84">
        <v>2.1730141520833302E-2</v>
      </c>
      <c r="E389" s="91">
        <v>-4.6193884399999829E-3</v>
      </c>
      <c r="F389" s="91">
        <v>1.3271487019999917E-2</v>
      </c>
      <c r="G389" s="91">
        <v>2.6129024872799889E-2</v>
      </c>
      <c r="H389" s="91">
        <v>2.5327666521999914E-2</v>
      </c>
      <c r="I389" s="91">
        <v>3.8017474020000108E-3</v>
      </c>
      <c r="J389" s="91">
        <v>2.5835874240000001E-2</v>
      </c>
      <c r="K389" s="91">
        <v>3.0486894202000014E-2</v>
      </c>
      <c r="L389" s="87">
        <v>1.7796751000000111E-2</v>
      </c>
      <c r="M389" s="84">
        <v>9.0149364523255393E-3</v>
      </c>
      <c r="N389" s="91">
        <v>-1.8885875580000322E-3</v>
      </c>
      <c r="O389" s="87">
        <v>2.3292703599999909E-2</v>
      </c>
      <c r="P389" s="84">
        <v>-3.9404568187999978E-2</v>
      </c>
      <c r="Q389" s="91">
        <v>-3.7882037959999892E-2</v>
      </c>
      <c r="R389" s="91">
        <v>-3.2431774099999977E-2</v>
      </c>
      <c r="S389" s="91">
        <v>-3.9624925659999977E-2</v>
      </c>
      <c r="T389" s="91">
        <v>-4.7455940480000014E-2</v>
      </c>
      <c r="U389" s="91">
        <v>-3.609004854800002E-2</v>
      </c>
      <c r="V389" s="91">
        <v>-4.8970709600000051E-2</v>
      </c>
      <c r="W389" s="91">
        <v>-3.8839996887999995E-2</v>
      </c>
      <c r="X389" s="91">
        <v>-3.1024758259999952E-2</v>
      </c>
      <c r="Y389" s="91">
        <v>-1.475142714800004E-2</v>
      </c>
      <c r="Z389" s="87">
        <v>2.5634885020000109E-2</v>
      </c>
      <c r="AA389" s="84">
        <v>1.5491139699999934E-2</v>
      </c>
      <c r="AB389" s="91">
        <v>-1.9653235320000073E-2</v>
      </c>
      <c r="AC389" s="91">
        <v>6.4959690936507997E-3</v>
      </c>
      <c r="AD389" s="91">
        <v>-1.5510800459999974E-2</v>
      </c>
      <c r="AE389" s="91">
        <v>4.4908063919999464E-3</v>
      </c>
      <c r="AF389" s="94">
        <v>-2.7755357680001591E-3</v>
      </c>
      <c r="AG389" s="84">
        <v>1.4122669000000698E-3</v>
      </c>
      <c r="AH389" s="91">
        <v>-1.0884847780000095E-2</v>
      </c>
      <c r="AI389" s="91">
        <v>-5.1398549472000399E-3</v>
      </c>
      <c r="AJ389" s="91">
        <v>-3.7974389871999747E-3</v>
      </c>
      <c r="AK389" s="91">
        <v>-9.9488542000000235E-3</v>
      </c>
      <c r="AL389" s="87">
        <v>-9.5428026799999621E-3</v>
      </c>
      <c r="AM389" s="84">
        <v>1.3115092020000052E-2</v>
      </c>
      <c r="AN389" s="91">
        <v>1.04311815517244E-3</v>
      </c>
      <c r="AO389" s="91">
        <v>1.4259298328947345E-2</v>
      </c>
      <c r="AP389" s="87">
        <v>2.7006196762000112E-2</v>
      </c>
      <c r="AQ389" s="84">
        <v>-1.4558774160000065E-2</v>
      </c>
      <c r="AR389" s="91">
        <v>1.5056103992459047E-2</v>
      </c>
      <c r="AS389" s="91">
        <v>1.4888039339999937E-2</v>
      </c>
      <c r="AT389" s="87">
        <v>-3.7420895560343892E-3</v>
      </c>
      <c r="AU389" s="87">
        <v>-1.6117048908000031E-2</v>
      </c>
    </row>
    <row r="390" spans="1:47" s="99" customFormat="1">
      <c r="A390" s="7">
        <v>43069</v>
      </c>
      <c r="B390" s="84"/>
      <c r="C390" s="87">
        <v>4.1823449833999993E-2</v>
      </c>
      <c r="D390" s="84">
        <v>3.1124759574074012E-2</v>
      </c>
      <c r="E390" s="91">
        <v>1.4620966819999914E-2</v>
      </c>
      <c r="F390" s="91">
        <v>2.0882267598000048E-2</v>
      </c>
      <c r="G390" s="91">
        <v>2.825277003999993E-2</v>
      </c>
      <c r="H390" s="91">
        <v>9.9376029619999695E-3</v>
      </c>
      <c r="I390" s="91">
        <v>2.5448003101999905E-2</v>
      </c>
      <c r="J390" s="91">
        <v>1.2136425498000092E-2</v>
      </c>
      <c r="K390" s="91">
        <v>7.0002496999999053E-3</v>
      </c>
      <c r="L390" s="87">
        <v>2.1057009456410203E-2</v>
      </c>
      <c r="M390" s="84">
        <v>2.2730598117647105E-2</v>
      </c>
      <c r="N390" s="91">
        <v>4.5903744220000098E-2</v>
      </c>
      <c r="O390" s="87">
        <v>7.6752820520000764E-3</v>
      </c>
      <c r="P390" s="84">
        <v>6.6373519856000041E-2</v>
      </c>
      <c r="Q390" s="91">
        <v>4.1883192458000096E-2</v>
      </c>
      <c r="R390" s="91">
        <v>5.9092722056000024E-2</v>
      </c>
      <c r="S390" s="91">
        <v>4.7105360138000041E-2</v>
      </c>
      <c r="T390" s="91">
        <v>7.0827927155999948E-2</v>
      </c>
      <c r="U390" s="91">
        <v>6.6287355055999919E-2</v>
      </c>
      <c r="V390" s="91">
        <v>3.8994739837999948E-2</v>
      </c>
      <c r="W390" s="91">
        <v>7.0409617855999862E-2</v>
      </c>
      <c r="X390" s="91">
        <v>4.4258850215999956E-2</v>
      </c>
      <c r="Y390" s="91">
        <v>4.7280227087999949E-2</v>
      </c>
      <c r="Z390" s="87">
        <v>2.9427709599999963E-2</v>
      </c>
      <c r="AA390" s="84">
        <v>2.1887296759999897E-2</v>
      </c>
      <c r="AB390" s="91">
        <v>4.2165488416000096E-2</v>
      </c>
      <c r="AC390" s="91">
        <v>3.7499985052631635E-2</v>
      </c>
      <c r="AD390" s="91">
        <v>3.2407926699999923E-2</v>
      </c>
      <c r="AE390" s="91">
        <v>5.9649888502000037E-2</v>
      </c>
      <c r="AF390" s="94">
        <v>5.105732439599997E-2</v>
      </c>
      <c r="AG390" s="84">
        <v>3.1404355939999906E-2</v>
      </c>
      <c r="AH390" s="91">
        <v>3.4921243019999881E-2</v>
      </c>
      <c r="AI390" s="91">
        <v>4.0408347480000106E-2</v>
      </c>
      <c r="AJ390" s="91">
        <v>5.0057533559999978E-2</v>
      </c>
      <c r="AK390" s="91">
        <v>2.4251808854000023E-2</v>
      </c>
      <c r="AL390" s="87">
        <v>2.9803222119999973E-2</v>
      </c>
      <c r="AM390" s="84">
        <v>3.8069612268627484E-2</v>
      </c>
      <c r="AN390" s="91">
        <v>5.7832964310344792E-2</v>
      </c>
      <c r="AO390" s="91">
        <v>3.4205285865853696E-2</v>
      </c>
      <c r="AP390" s="87">
        <v>2.937790345999991E-2</v>
      </c>
      <c r="AQ390" s="84">
        <v>3.579231943137251E-2</v>
      </c>
      <c r="AR390" s="91">
        <v>1.538815170200003E-2</v>
      </c>
      <c r="AS390" s="91">
        <v>2.546800912200009E-2</v>
      </c>
      <c r="AT390" s="87">
        <v>4.291921574102564E-2</v>
      </c>
      <c r="AU390" s="87">
        <v>6.8341109339999928E-2</v>
      </c>
    </row>
    <row r="391" spans="1:47" s="99" customFormat="1">
      <c r="A391" s="7">
        <v>43098</v>
      </c>
      <c r="B391" s="84"/>
      <c r="C391" s="87">
        <v>1.2993408607999912E-2</v>
      </c>
      <c r="D391" s="84">
        <v>2.5777035424999983E-2</v>
      </c>
      <c r="E391" s="91">
        <v>1.6274166669999923E-2</v>
      </c>
      <c r="F391" s="91">
        <v>1.0015494025999994E-2</v>
      </c>
      <c r="G391" s="91">
        <v>1.0205047379999943E-2</v>
      </c>
      <c r="H391" s="91">
        <v>7.1684008600003679E-4</v>
      </c>
      <c r="I391" s="91">
        <v>1.4779257725999972E-2</v>
      </c>
      <c r="J391" s="91">
        <v>-1.0377526740000032E-2</v>
      </c>
      <c r="K391" s="91">
        <v>-1.4902556493999963E-2</v>
      </c>
      <c r="L391" s="87">
        <v>-9.7666579874999826E-3</v>
      </c>
      <c r="M391" s="84">
        <v>1.2425615113953459E-2</v>
      </c>
      <c r="N391" s="91">
        <v>3.0073722562000027E-2</v>
      </c>
      <c r="O391" s="87">
        <v>8.9830382800000219E-3</v>
      </c>
      <c r="P391" s="84">
        <v>5.6155144099999887E-2</v>
      </c>
      <c r="Q391" s="91">
        <v>1.4543321057999936E-2</v>
      </c>
      <c r="R391" s="91">
        <v>1.8502645117999927E-2</v>
      </c>
      <c r="S391" s="91">
        <v>1.5401527719999919E-2</v>
      </c>
      <c r="T391" s="91">
        <v>4.3620677420000087E-2</v>
      </c>
      <c r="U391" s="91">
        <v>2.3587420219999933E-2</v>
      </c>
      <c r="V391" s="91">
        <v>9.3755442279999102E-3</v>
      </c>
      <c r="W391" s="91">
        <v>4.1050567359999901E-2</v>
      </c>
      <c r="X391" s="91">
        <v>3.0463879310000053E-2</v>
      </c>
      <c r="Y391" s="91">
        <v>4.1113964060000008E-2</v>
      </c>
      <c r="Z391" s="87">
        <v>6.6783450000107436E-5</v>
      </c>
      <c r="AA391" s="84">
        <v>-1.8740933759999745E-3</v>
      </c>
      <c r="AB391" s="91">
        <v>2.3695436207999965E-2</v>
      </c>
      <c r="AC391" s="91">
        <v>5.1066368999999057E-3</v>
      </c>
      <c r="AD391" s="91">
        <v>2.0272205216544048E-2</v>
      </c>
      <c r="AE391" s="91">
        <v>4.2306417340000069E-2</v>
      </c>
      <c r="AF391" s="94">
        <v>1.0826667567999992E-2</v>
      </c>
      <c r="AG391" s="84">
        <v>1.8320942397999973E-2</v>
      </c>
      <c r="AH391" s="91">
        <v>3.1288174129999957E-2</v>
      </c>
      <c r="AI391" s="91">
        <v>3.1091097280000035E-2</v>
      </c>
      <c r="AJ391" s="91">
        <v>2.6309607199999974E-2</v>
      </c>
      <c r="AK391" s="91">
        <v>1.9928266470000011E-2</v>
      </c>
      <c r="AL391" s="87">
        <v>2.3459585229999913E-2</v>
      </c>
      <c r="AM391" s="84">
        <v>-2.1147429090000003E-2</v>
      </c>
      <c r="AN391" s="91">
        <v>1.4290863003448173E-2</v>
      </c>
      <c r="AO391" s="91">
        <v>-1.268845272173913E-2</v>
      </c>
      <c r="AP391" s="87">
        <v>-6.7626065800000523E-3</v>
      </c>
      <c r="AQ391" s="84">
        <v>3.3256215199999328E-3</v>
      </c>
      <c r="AR391" s="91">
        <v>2.9151641768000003E-2</v>
      </c>
      <c r="AS391" s="91">
        <v>9.1106622159999873E-3</v>
      </c>
      <c r="AT391" s="87">
        <v>3.7102576940171161E-3</v>
      </c>
      <c r="AU391" s="87">
        <v>1.239805345599998E-2</v>
      </c>
    </row>
    <row r="392" spans="1:47" s="99" customFormat="1">
      <c r="A392" s="7">
        <v>43131</v>
      </c>
      <c r="B392" s="84"/>
      <c r="C392" s="87">
        <v>2.5797561020000082E-2</v>
      </c>
      <c r="D392" s="84">
        <v>5.9822150856896572E-2</v>
      </c>
      <c r="E392" s="91">
        <v>5.1917564260000049E-2</v>
      </c>
      <c r="F392" s="91">
        <v>4.0939210979999974E-2</v>
      </c>
      <c r="G392" s="91">
        <v>7.3429197620000108E-2</v>
      </c>
      <c r="H392" s="91">
        <v>7.6630688780000122E-2</v>
      </c>
      <c r="I392" s="91">
        <v>6.176167997399995E-2</v>
      </c>
      <c r="J392" s="91">
        <v>3.7558262059999903E-2</v>
      </c>
      <c r="K392" s="91">
        <v>7.3153425120000115E-2</v>
      </c>
      <c r="L392" s="87">
        <v>-6.6100008474998528E-3</v>
      </c>
      <c r="M392" s="84">
        <v>8.0136980868604768E-2</v>
      </c>
      <c r="N392" s="91">
        <v>1.8350593894000067E-2</v>
      </c>
      <c r="O392" s="87">
        <v>4.0249857260000077E-2</v>
      </c>
      <c r="P392" s="84">
        <v>2.698964415400007E-2</v>
      </c>
      <c r="Q392" s="91">
        <v>2.9465588959999955E-2</v>
      </c>
      <c r="R392" s="91">
        <v>2.3364907940000013E-2</v>
      </c>
      <c r="S392" s="91">
        <v>2.0068035079999991E-2</v>
      </c>
      <c r="T392" s="91">
        <v>2.5159589819999884E-2</v>
      </c>
      <c r="U392" s="91">
        <v>1.552788403999994E-2</v>
      </c>
      <c r="V392" s="91">
        <v>3.9916092279999926E-2</v>
      </c>
      <c r="W392" s="91">
        <v>2.7024605674000002E-2</v>
      </c>
      <c r="X392" s="91">
        <v>8.9013173220000574E-3</v>
      </c>
      <c r="Y392" s="91">
        <v>3.9358160893999905E-2</v>
      </c>
      <c r="Z392" s="87">
        <v>5.0002464539999902E-2</v>
      </c>
      <c r="AA392" s="84">
        <v>3.7890507259999984E-2</v>
      </c>
      <c r="AB392" s="91">
        <v>2.7737301419999971E-2</v>
      </c>
      <c r="AC392" s="91">
        <v>3.6456384999999925E-2</v>
      </c>
      <c r="AD392" s="91">
        <v>2.8315117359161368E-2</v>
      </c>
      <c r="AE392" s="91">
        <v>4.3658000753999948E-2</v>
      </c>
      <c r="AF392" s="94">
        <v>2.6058225080000108E-2</v>
      </c>
      <c r="AG392" s="84">
        <v>4.0270107380000031E-2</v>
      </c>
      <c r="AH392" s="91">
        <v>4.5243556788000072E-2</v>
      </c>
      <c r="AI392" s="91">
        <v>5.2308987103999893E-2</v>
      </c>
      <c r="AJ392" s="91">
        <v>4.9342562504000043E-2</v>
      </c>
      <c r="AK392" s="91">
        <v>4.7047035460000108E-2</v>
      </c>
      <c r="AL392" s="87">
        <v>4.7502757459999989E-2</v>
      </c>
      <c r="AM392" s="84">
        <v>-1.8841179920000006E-2</v>
      </c>
      <c r="AN392" s="91">
        <v>4.6618261172413744E-2</v>
      </c>
      <c r="AO392" s="91">
        <v>2.1324076788749924E-2</v>
      </c>
      <c r="AP392" s="87">
        <v>7.6120881340000057E-2</v>
      </c>
      <c r="AQ392" s="84">
        <v>3.7643276854000041E-2</v>
      </c>
      <c r="AR392" s="91">
        <v>7.4784329705769315E-2</v>
      </c>
      <c r="AS392" s="91">
        <v>5.8716635559999952E-2</v>
      </c>
      <c r="AT392" s="87">
        <v>1.2837681466101758E-2</v>
      </c>
      <c r="AU392" s="87">
        <v>3.1163405532653066E-2</v>
      </c>
    </row>
    <row r="393" spans="1:47" s="99" customFormat="1">
      <c r="A393" s="7">
        <v>43159</v>
      </c>
      <c r="B393" s="84"/>
      <c r="C393" s="87">
        <v>-4.7568022999999959E-2</v>
      </c>
      <c r="D393" s="84">
        <v>-2.9324521571428619E-2</v>
      </c>
      <c r="E393" s="91">
        <v>-5.8352662759999951E-2</v>
      </c>
      <c r="F393" s="91">
        <v>-3.9808628971999993E-2</v>
      </c>
      <c r="G393" s="91">
        <v>-3.6870052179999946E-2</v>
      </c>
      <c r="H393" s="91">
        <v>-3.969914655200002E-2</v>
      </c>
      <c r="I393" s="91">
        <v>-4.9696985394000026E-2</v>
      </c>
      <c r="J393" s="91">
        <v>-2.416117587199984E-2</v>
      </c>
      <c r="K393" s="91">
        <v>-4.3768348351999942E-2</v>
      </c>
      <c r="L393" s="87">
        <v>-5.7832990625000025E-2</v>
      </c>
      <c r="M393" s="84">
        <v>-3.7176743612790664E-2</v>
      </c>
      <c r="N393" s="91">
        <v>-5.7769394599999968E-2</v>
      </c>
      <c r="O393" s="87">
        <v>-4.9938535079999902E-2</v>
      </c>
      <c r="P393" s="84">
        <v>-5.5641073639999927E-2</v>
      </c>
      <c r="Q393" s="91">
        <v>-4.496908250000009E-2</v>
      </c>
      <c r="R393" s="91">
        <v>-5.2092908900000068E-2</v>
      </c>
      <c r="S393" s="91">
        <v>-5.7074511399999972E-2</v>
      </c>
      <c r="T393" s="91">
        <v>-5.4910241959999939E-2</v>
      </c>
      <c r="U393" s="91">
        <v>-5.1798947759999936E-2</v>
      </c>
      <c r="V393" s="91">
        <v>-4.3637656579999962E-2</v>
      </c>
      <c r="W393" s="91">
        <v>-5.4576310660000016E-2</v>
      </c>
      <c r="X393" s="91">
        <v>-6.1956390099999981E-2</v>
      </c>
      <c r="Y393" s="91">
        <v>-5.603609679999999E-2</v>
      </c>
      <c r="Z393" s="87">
        <v>-5.3712227511999999E-2</v>
      </c>
      <c r="AA393" s="84">
        <v>-5.2090236700000014E-2</v>
      </c>
      <c r="AB393" s="91">
        <v>-4.6167519060000051E-2</v>
      </c>
      <c r="AC393" s="91">
        <v>-4.0440953783874911E-2</v>
      </c>
      <c r="AD393" s="91">
        <v>-5.4302404069900501E-2</v>
      </c>
      <c r="AE393" s="91">
        <v>-6.101393286000012E-2</v>
      </c>
      <c r="AF393" s="94">
        <v>-4.2085816639999885E-2</v>
      </c>
      <c r="AG393" s="84">
        <v>-6.3228461382000001E-2</v>
      </c>
      <c r="AH393" s="91">
        <v>-7.7659109480000099E-2</v>
      </c>
      <c r="AI393" s="91">
        <v>-4.8396717199999939E-2</v>
      </c>
      <c r="AJ393" s="91">
        <v>-4.9495423400000127E-2</v>
      </c>
      <c r="AK393" s="91">
        <v>-5.8650948261999902E-2</v>
      </c>
      <c r="AL393" s="87">
        <v>-5.5744901640000011E-2</v>
      </c>
      <c r="AM393" s="84">
        <v>-5.3246785300000044E-2</v>
      </c>
      <c r="AN393" s="91">
        <v>-4.4203962327963087E-2</v>
      </c>
      <c r="AO393" s="91">
        <v>-5.6647078442623067E-2</v>
      </c>
      <c r="AP393" s="87">
        <v>-4.0400349734200036E-2</v>
      </c>
      <c r="AQ393" s="84">
        <v>-4.1476198462000013E-2</v>
      </c>
      <c r="AR393" s="91">
        <v>-4.6435945140000046E-2</v>
      </c>
      <c r="AS393" s="91">
        <v>-4.2990532200000042E-2</v>
      </c>
      <c r="AT393" s="87">
        <v>-5.1421698394958026E-2</v>
      </c>
      <c r="AU393" s="87">
        <v>-5.2619926204081624E-2</v>
      </c>
    </row>
    <row r="394" spans="1:47" s="99" customFormat="1">
      <c r="A394" s="7">
        <v>43189</v>
      </c>
      <c r="B394" s="84"/>
      <c r="C394" s="87">
        <v>-1.1615218763999957E-2</v>
      </c>
      <c r="D394" s="84">
        <v>-2.2748736095689615E-2</v>
      </c>
      <c r="E394" s="91">
        <v>-3.3656594600000034E-3</v>
      </c>
      <c r="F394" s="91">
        <v>1.0340947585999904E-2</v>
      </c>
      <c r="G394" s="91">
        <v>-1.2359670639999987E-2</v>
      </c>
      <c r="H394" s="91">
        <v>-1.4066526117999856E-2</v>
      </c>
      <c r="I394" s="91">
        <v>-2.6128704779999623E-3</v>
      </c>
      <c r="J394" s="91">
        <v>9.1449557220000255E-3</v>
      </c>
      <c r="K394" s="91">
        <v>-1.0363801097999947E-2</v>
      </c>
      <c r="L394" s="87">
        <v>7.1116755897435713E-3</v>
      </c>
      <c r="M394" s="84">
        <v>-1.8294224717441909E-2</v>
      </c>
      <c r="N394" s="91">
        <v>-5.0864071199999694E-3</v>
      </c>
      <c r="O394" s="87">
        <v>-5.4253922579999836E-3</v>
      </c>
      <c r="P394" s="84">
        <v>-2.7812920139999919E-2</v>
      </c>
      <c r="Q394" s="91">
        <v>1.214006502000009E-2</v>
      </c>
      <c r="R394" s="91">
        <v>7.2299428400000032E-3</v>
      </c>
      <c r="S394" s="91">
        <v>5.3305030199999326E-3</v>
      </c>
      <c r="T394" s="91">
        <v>-1.3978392640000004E-2</v>
      </c>
      <c r="U394" s="91">
        <v>2.4642486599999458E-3</v>
      </c>
      <c r="V394" s="91">
        <v>2.4616384340000019E-2</v>
      </c>
      <c r="W394" s="91">
        <v>-1.5580809639999971E-2</v>
      </c>
      <c r="X394" s="91">
        <v>-1.3454102460000006E-2</v>
      </c>
      <c r="Y394" s="91">
        <v>-1.8927084155999974E-2</v>
      </c>
      <c r="Z394" s="87">
        <v>-2.8450581760000038E-3</v>
      </c>
      <c r="AA394" s="84">
        <v>-2.8756097339999953E-2</v>
      </c>
      <c r="AB394" s="91">
        <v>1.4032768824000064E-2</v>
      </c>
      <c r="AC394" s="91">
        <v>-1.2226363638666693E-2</v>
      </c>
      <c r="AD394" s="91">
        <v>-2.8837485994611445E-2</v>
      </c>
      <c r="AE394" s="91">
        <v>-1.6928461365999903E-2</v>
      </c>
      <c r="AF394" s="94">
        <v>-1.8306344960000165E-2</v>
      </c>
      <c r="AG394" s="84">
        <v>-8.2066199399999373E-3</v>
      </c>
      <c r="AH394" s="91">
        <v>4.9927413819998989E-3</v>
      </c>
      <c r="AI394" s="91">
        <v>-2.003216129599994E-2</v>
      </c>
      <c r="AJ394" s="91">
        <v>-1.6840782275999944E-2</v>
      </c>
      <c r="AK394" s="91">
        <v>3.4109173999996578E-4</v>
      </c>
      <c r="AL394" s="87">
        <v>-9.298029260000007E-3</v>
      </c>
      <c r="AM394" s="84">
        <v>2.3717807980000005E-2</v>
      </c>
      <c r="AN394" s="91">
        <v>-2.0487030769090864E-2</v>
      </c>
      <c r="AO394" s="91">
        <v>7.2341704877907365E-3</v>
      </c>
      <c r="AP394" s="87">
        <v>-1.5492593379999975E-2</v>
      </c>
      <c r="AQ394" s="84">
        <v>-2.1021350800000116E-2</v>
      </c>
      <c r="AR394" s="91">
        <v>-6.1250120333333768E-3</v>
      </c>
      <c r="AS394" s="91">
        <v>-3.6722556740000023E-2</v>
      </c>
      <c r="AT394" s="87">
        <v>3.6549809445378667E-3</v>
      </c>
      <c r="AU394" s="87">
        <v>-6.76059888699998E-3</v>
      </c>
    </row>
    <row r="395" spans="1:47" s="99" customFormat="1">
      <c r="A395" s="7">
        <v>43220</v>
      </c>
      <c r="B395" s="84"/>
      <c r="C395" s="87">
        <v>9.3012076400000865E-3</v>
      </c>
      <c r="D395" s="84">
        <v>-2.289629611940347E-3</v>
      </c>
      <c r="E395" s="91">
        <v>2.5248657677999997E-2</v>
      </c>
      <c r="F395" s="91">
        <v>1.0553886020000069E-2</v>
      </c>
      <c r="G395" s="91">
        <v>-5.8739809219999772E-3</v>
      </c>
      <c r="H395" s="91">
        <v>1.3636118081999937E-2</v>
      </c>
      <c r="I395" s="91">
        <v>8.2002062260000397E-3</v>
      </c>
      <c r="J395" s="91">
        <v>-5.9172062639999412E-3</v>
      </c>
      <c r="K395" s="91">
        <v>8.5785329159999701E-3</v>
      </c>
      <c r="L395" s="87">
        <v>2.7636970997435784E-2</v>
      </c>
      <c r="M395" s="84">
        <v>1.1094677618181725E-2</v>
      </c>
      <c r="N395" s="91">
        <v>1.2154486101999984E-2</v>
      </c>
      <c r="O395" s="87">
        <v>-1.0974205080000021E-2</v>
      </c>
      <c r="P395" s="84">
        <v>2.6156301040000107E-2</v>
      </c>
      <c r="Q395" s="91">
        <v>2.3304332000000372E-3</v>
      </c>
      <c r="R395" s="91">
        <v>1.7676004319999938E-2</v>
      </c>
      <c r="S395" s="91">
        <v>2.0634767440000035E-2</v>
      </c>
      <c r="T395" s="91">
        <v>2.4277381100000106E-2</v>
      </c>
      <c r="U395" s="91">
        <v>1.2377362660000113E-2</v>
      </c>
      <c r="V395" s="91">
        <v>2.2632067598000072E-2</v>
      </c>
      <c r="W395" s="91">
        <v>2.2581988100000006E-2</v>
      </c>
      <c r="X395" s="91">
        <v>1.9557175939999949E-2</v>
      </c>
      <c r="Y395" s="91">
        <v>1.1997920920000071E-2</v>
      </c>
      <c r="Z395" s="87">
        <v>-8.1152985060000127E-3</v>
      </c>
      <c r="AA395" s="84">
        <v>6.6546898979999991E-3</v>
      </c>
      <c r="AB395" s="91">
        <v>2.2404175142000105E-2</v>
      </c>
      <c r="AC395" s="91">
        <v>7.146391544871733E-3</v>
      </c>
      <c r="AD395" s="91">
        <v>1.8056138291650869E-2</v>
      </c>
      <c r="AE395" s="91">
        <v>3.9250241399999553E-3</v>
      </c>
      <c r="AF395" s="94">
        <v>5.2663939540000815E-3</v>
      </c>
      <c r="AG395" s="84">
        <v>8.1826961980000501E-3</v>
      </c>
      <c r="AH395" s="91">
        <v>2.1976396759999961E-2</v>
      </c>
      <c r="AI395" s="91">
        <v>-2.0146478241999888E-2</v>
      </c>
      <c r="AJ395" s="91">
        <v>-2.053065818199995E-2</v>
      </c>
      <c r="AK395" s="91">
        <v>2.4459506477999993E-2</v>
      </c>
      <c r="AL395" s="87">
        <v>2.458593289800004E-2</v>
      </c>
      <c r="AM395" s="84">
        <v>9.9669372941175727E-3</v>
      </c>
      <c r="AN395" s="91">
        <v>-2.8268812499998575E-4</v>
      </c>
      <c r="AO395" s="91">
        <v>3.9787920951219746E-3</v>
      </c>
      <c r="AP395" s="87">
        <v>2.2053980200009704E-4</v>
      </c>
      <c r="AQ395" s="84">
        <v>1.4087522372000061E-2</v>
      </c>
      <c r="AR395" s="91">
        <v>3.9876158379660964E-2</v>
      </c>
      <c r="AS395" s="91">
        <v>-2.6645342319998599E-3</v>
      </c>
      <c r="AT395" s="87">
        <v>2.0535526724369646E-2</v>
      </c>
      <c r="AU395" s="87">
        <v>2.0754611220000108E-2</v>
      </c>
    </row>
    <row r="396" spans="1:47" s="99" customFormat="1">
      <c r="A396" s="7">
        <v>43251</v>
      </c>
      <c r="B396" s="84"/>
      <c r="C396" s="87">
        <v>1.0459368200000041E-2</v>
      </c>
      <c r="D396" s="84">
        <v>2.4307658535294152E-2</v>
      </c>
      <c r="E396" s="91">
        <v>2.347401653000003E-2</v>
      </c>
      <c r="F396" s="91">
        <v>3.4209143820000065E-2</v>
      </c>
      <c r="G396" s="91">
        <v>4.4893070764705945E-2</v>
      </c>
      <c r="H396" s="91">
        <v>4.6235798846000042E-2</v>
      </c>
      <c r="I396" s="91">
        <v>4.5883094659999957E-2</v>
      </c>
      <c r="J396" s="91">
        <v>3.9848525472000018E-2</v>
      </c>
      <c r="K396" s="91">
        <v>5.760100691999992E-2</v>
      </c>
      <c r="L396" s="87">
        <v>1.6621416930769239E-2</v>
      </c>
      <c r="M396" s="84">
        <v>4.2038179136363762E-2</v>
      </c>
      <c r="N396" s="91">
        <v>3.7774313220000355E-3</v>
      </c>
      <c r="O396" s="87">
        <v>2.9655920209999964E-2</v>
      </c>
      <c r="P396" s="84">
        <v>6.0693903819999395E-3</v>
      </c>
      <c r="Q396" s="91">
        <v>4.0159434219999568E-3</v>
      </c>
      <c r="R396" s="91">
        <v>-2.8465365780000473E-3</v>
      </c>
      <c r="S396" s="91">
        <v>-8.4836622580000132E-3</v>
      </c>
      <c r="T396" s="91">
        <v>2.8213710619999777E-3</v>
      </c>
      <c r="U396" s="91">
        <v>-5.7998203639999524E-3</v>
      </c>
      <c r="V396" s="91">
        <v>1.6592844899999903E-2</v>
      </c>
      <c r="W396" s="91">
        <v>-3.1790977779999618E-3</v>
      </c>
      <c r="X396" s="91">
        <v>1.6375190426000108E-2</v>
      </c>
      <c r="Y396" s="91">
        <v>-1.1454505723999864E-2</v>
      </c>
      <c r="Z396" s="87">
        <v>1.5388334699999895E-2</v>
      </c>
      <c r="AA396" s="84">
        <v>1.6066782400000035E-2</v>
      </c>
      <c r="AB396" s="91">
        <v>1.8750449300000138E-3</v>
      </c>
      <c r="AC396" s="91">
        <v>1.6241156723749928E-2</v>
      </c>
      <c r="AD396" s="91">
        <v>1.038291502972033E-2</v>
      </c>
      <c r="AE396" s="91">
        <v>1.357300967999997E-2</v>
      </c>
      <c r="AF396" s="94">
        <v>1.0770483686000087E-2</v>
      </c>
      <c r="AG396" s="84">
        <v>2.2644109530000067E-2</v>
      </c>
      <c r="AH396" s="91">
        <v>2.0597744750000091E-2</v>
      </c>
      <c r="AI396" s="91">
        <v>1.7279747566000037E-2</v>
      </c>
      <c r="AJ396" s="91">
        <v>1.5087302785999901E-2</v>
      </c>
      <c r="AK396" s="91">
        <v>2.0632756729999979E-2</v>
      </c>
      <c r="AL396" s="87">
        <v>2.8277309129999928E-2</v>
      </c>
      <c r="AM396" s="84">
        <v>-2.6170584803921759E-3</v>
      </c>
      <c r="AN396" s="91">
        <v>8.4042766320000517E-3</v>
      </c>
      <c r="AO396" s="91">
        <v>-2.2671349375000815E-3</v>
      </c>
      <c r="AP396" s="87">
        <v>2.7416396220000028E-2</v>
      </c>
      <c r="AQ396" s="84">
        <v>3.2368899398039108E-2</v>
      </c>
      <c r="AR396" s="91">
        <v>2.780732915254247E-2</v>
      </c>
      <c r="AS396" s="91">
        <v>2.3681838876000061E-2</v>
      </c>
      <c r="AT396" s="87">
        <v>1.1218170771185587E-3</v>
      </c>
      <c r="AU396" s="87">
        <v>3.8706510000041661E-5</v>
      </c>
    </row>
    <row r="397" spans="1:47" s="99" customFormat="1">
      <c r="A397" s="7">
        <v>43280</v>
      </c>
      <c r="B397" s="84"/>
      <c r="C397" s="87">
        <v>2.913818337999996E-2</v>
      </c>
      <c r="D397" s="84">
        <v>-2.5842829553845981E-3</v>
      </c>
      <c r="E397" s="91">
        <v>2.0508120336000024E-2</v>
      </c>
      <c r="F397" s="91">
        <v>2.718524628199992E-2</v>
      </c>
      <c r="G397" s="91">
        <v>6.1828740420000194E-3</v>
      </c>
      <c r="H397" s="91">
        <v>2.3138601222000066E-2</v>
      </c>
      <c r="I397" s="91">
        <v>2.4084455656000037E-2</v>
      </c>
      <c r="J397" s="91">
        <v>1.7201626180000096E-2</v>
      </c>
      <c r="K397" s="91">
        <v>2.7392645659999992E-2</v>
      </c>
      <c r="L397" s="87">
        <v>1.5076886933333311E-2</v>
      </c>
      <c r="M397" s="84">
        <v>2.1674289948314662E-2</v>
      </c>
      <c r="N397" s="91">
        <v>4.1530992400000688E-3</v>
      </c>
      <c r="O397" s="87">
        <v>2.2313262761999964E-2</v>
      </c>
      <c r="P397" s="84">
        <v>5.73074735600001E-2</v>
      </c>
      <c r="Q397" s="91">
        <v>2.2885065227999934E-2</v>
      </c>
      <c r="R397" s="91">
        <v>3.5903148447999911E-2</v>
      </c>
      <c r="S397" s="91">
        <v>2.6544809088000054E-2</v>
      </c>
      <c r="T397" s="91">
        <v>4.357629102799998E-2</v>
      </c>
      <c r="U397" s="91">
        <v>3.8934645167999937E-2</v>
      </c>
      <c r="V397" s="91">
        <v>1.7349933139999996E-2</v>
      </c>
      <c r="W397" s="91">
        <v>4.0671348847999944E-2</v>
      </c>
      <c r="X397" s="91">
        <v>2.1662514346000084E-2</v>
      </c>
      <c r="Y397" s="91">
        <v>2.7857218966000019E-2</v>
      </c>
      <c r="Z397" s="87">
        <v>1.1338659666400019E-2</v>
      </c>
      <c r="AA397" s="84">
        <v>2.8589341416000114E-2</v>
      </c>
      <c r="AB397" s="91">
        <v>2.5079736339999936E-2</v>
      </c>
      <c r="AC397" s="91">
        <v>1.1604911543678265E-2</v>
      </c>
      <c r="AD397" s="91">
        <v>1.4577628507999929E-2</v>
      </c>
      <c r="AE397" s="91">
        <v>-8.1109544059999594E-3</v>
      </c>
      <c r="AF397" s="94">
        <v>2.2975459506000107E-2</v>
      </c>
      <c r="AG397" s="84">
        <v>1.5141621836000096E-2</v>
      </c>
      <c r="AH397" s="91">
        <v>3.0305170025999972E-2</v>
      </c>
      <c r="AI397" s="91">
        <v>1.9223851000000014E-2</v>
      </c>
      <c r="AJ397" s="91">
        <v>2.0692484270399936E-2</v>
      </c>
      <c r="AK397" s="91">
        <v>1.9760196735999935E-2</v>
      </c>
      <c r="AL397" s="87">
        <v>2.0871447613999949E-2</v>
      </c>
      <c r="AM397" s="84">
        <v>4.1314158779999888E-2</v>
      </c>
      <c r="AN397" s="91">
        <v>2.0644024746938827E-2</v>
      </c>
      <c r="AO397" s="91">
        <v>1.0356396293043524E-2</v>
      </c>
      <c r="AP397" s="87">
        <v>1.0993347577999968E-2</v>
      </c>
      <c r="AQ397" s="84">
        <v>1.4038984857692283E-2</v>
      </c>
      <c r="AR397" s="91">
        <v>8.6126333898304264E-3</v>
      </c>
      <c r="AS397" s="91">
        <v>5.8320502199999957E-3</v>
      </c>
      <c r="AT397" s="87">
        <v>1.3474891834188041E-2</v>
      </c>
      <c r="AU397" s="87">
        <v>2.3061098019999893E-2</v>
      </c>
    </row>
    <row r="398" spans="1:47" s="99" customFormat="1">
      <c r="A398" s="7">
        <v>43312</v>
      </c>
      <c r="B398" s="84"/>
      <c r="C398" s="87">
        <v>1.9734472919999968E-2</v>
      </c>
      <c r="D398" s="84">
        <v>3.3610346314062456E-2</v>
      </c>
      <c r="E398" s="91">
        <v>2.3773927199999934E-2</v>
      </c>
      <c r="F398" s="91">
        <v>2.4824881639999852E-3</v>
      </c>
      <c r="G398" s="91">
        <v>3.0480560670000045E-2</v>
      </c>
      <c r="H398" s="91">
        <v>1.9038902979999994E-2</v>
      </c>
      <c r="I398" s="91">
        <v>3.7068166280000092E-2</v>
      </c>
      <c r="J398" s="91">
        <v>1.609214949999993E-3</v>
      </c>
      <c r="K398" s="91">
        <v>5.9023806739999518E-3</v>
      </c>
      <c r="L398" s="87">
        <v>1.6844838933333328E-2</v>
      </c>
      <c r="M398" s="84">
        <v>1.9387919778260931E-2</v>
      </c>
      <c r="N398" s="91">
        <v>2.2975173939999927E-2</v>
      </c>
      <c r="O398" s="87">
        <v>1.8977978939999973E-2</v>
      </c>
      <c r="P398" s="84">
        <v>2.1306077199999995E-2</v>
      </c>
      <c r="Q398" s="91">
        <v>4.5803734019999931E-2</v>
      </c>
      <c r="R398" s="91">
        <v>3.6677777199999984E-2</v>
      </c>
      <c r="S398" s="91">
        <v>5.6180590879999937E-2</v>
      </c>
      <c r="T398" s="91">
        <v>2.9984953580000084E-2</v>
      </c>
      <c r="U398" s="91">
        <v>4.143000186000001E-2</v>
      </c>
      <c r="V398" s="91">
        <v>6.106800694000003E-2</v>
      </c>
      <c r="W398" s="91">
        <v>2.2114255840000041E-2</v>
      </c>
      <c r="X398" s="91">
        <v>6.6893716859999897E-2</v>
      </c>
      <c r="Y398" s="91">
        <v>2.2810711359999569E-3</v>
      </c>
      <c r="Z398" s="87">
        <v>3.6326189088000005E-2</v>
      </c>
      <c r="AA398" s="84">
        <v>3.0096759739999923E-2</v>
      </c>
      <c r="AB398" s="91">
        <v>1.546874547999999E-2</v>
      </c>
      <c r="AC398" s="91">
        <v>3.0637724466666683E-2</v>
      </c>
      <c r="AD398" s="91">
        <v>4.237355960000011E-2</v>
      </c>
      <c r="AE398" s="91">
        <v>3.5786631379999934E-2</v>
      </c>
      <c r="AF398" s="94">
        <v>2.4254622925999891E-2</v>
      </c>
      <c r="AG398" s="84">
        <v>2.7327178199999969E-2</v>
      </c>
      <c r="AH398" s="91">
        <v>1.6811424187999968E-2</v>
      </c>
      <c r="AI398" s="91">
        <v>2.2797251085000081E-2</v>
      </c>
      <c r="AJ398" s="91">
        <v>2.3255927289999923E-2</v>
      </c>
      <c r="AK398" s="91">
        <v>1.9390435979999898E-2</v>
      </c>
      <c r="AL398" s="87">
        <v>1.8272001499999968E-2</v>
      </c>
      <c r="AM398" s="84">
        <v>6.8000131960783694E-3</v>
      </c>
      <c r="AN398" s="91">
        <v>1.9923503223999939E-2</v>
      </c>
      <c r="AO398" s="91">
        <v>2.9827666937499941E-2</v>
      </c>
      <c r="AP398" s="87">
        <v>3.0442517493999954E-2</v>
      </c>
      <c r="AQ398" s="84">
        <v>2.0854426996000042E-2</v>
      </c>
      <c r="AR398" s="91">
        <v>6.2913959107135931E-4</v>
      </c>
      <c r="AS398" s="91">
        <v>3.846262997999994E-2</v>
      </c>
      <c r="AT398" s="87">
        <v>2.8919233034453873E-2</v>
      </c>
      <c r="AU398" s="87">
        <v>3.3842580731999972E-2</v>
      </c>
    </row>
    <row r="399" spans="1:47" s="99" customFormat="1">
      <c r="A399" s="7">
        <v>43343</v>
      </c>
      <c r="B399" s="84"/>
      <c r="C399" s="87">
        <v>8.3384195200000288E-3</v>
      </c>
      <c r="D399" s="84">
        <v>-3.1199541290322097E-3</v>
      </c>
      <c r="E399" s="91">
        <v>3.4393399799999003E-3</v>
      </c>
      <c r="F399" s="91">
        <v>4.1701957879999973E-2</v>
      </c>
      <c r="G399" s="91">
        <v>5.0780909039999989E-2</v>
      </c>
      <c r="H399" s="91">
        <v>5.221915705999991E-2</v>
      </c>
      <c r="I399" s="91">
        <v>4.9204536786000119E-2</v>
      </c>
      <c r="J399" s="91">
        <v>4.7925284900000031E-2</v>
      </c>
      <c r="K399" s="91">
        <v>5.6375671739999911E-2</v>
      </c>
      <c r="L399" s="87">
        <v>-1.119475923076918E-2</v>
      </c>
      <c r="M399" s="84">
        <v>4.5600656177174015E-2</v>
      </c>
      <c r="N399" s="91">
        <v>4.7054665420001029E-3</v>
      </c>
      <c r="O399" s="87">
        <v>5.3811472934000015E-2</v>
      </c>
      <c r="P399" s="84">
        <v>4.3144761119999764E-3</v>
      </c>
      <c r="Q399" s="91">
        <v>-8.8007521599999805E-3</v>
      </c>
      <c r="R399" s="91">
        <v>-1.6938969488000111E-2</v>
      </c>
      <c r="S399" s="91">
        <v>-7.7344768779999962E-3</v>
      </c>
      <c r="T399" s="91">
        <v>1.0238380339999686E-3</v>
      </c>
      <c r="U399" s="91">
        <v>-2.1923161399999946E-2</v>
      </c>
      <c r="V399" s="91">
        <v>1.4722422419999992E-2</v>
      </c>
      <c r="W399" s="91">
        <v>-3.6814165880000305E-3</v>
      </c>
      <c r="X399" s="91">
        <v>1.170492812200008E-2</v>
      </c>
      <c r="Y399" s="91">
        <v>-8.1421605799999464E-3</v>
      </c>
      <c r="Z399" s="87">
        <v>1.9587803140000082E-2</v>
      </c>
      <c r="AA399" s="84">
        <v>-3.603984640000002E-3</v>
      </c>
      <c r="AB399" s="91">
        <v>-1.3452652719999958E-2</v>
      </c>
      <c r="AC399" s="91">
        <v>1.8315490518518551E-2</v>
      </c>
      <c r="AD399" s="91">
        <v>-7.2715963539999873E-3</v>
      </c>
      <c r="AE399" s="91">
        <v>8.2930964859999623E-3</v>
      </c>
      <c r="AF399" s="94">
        <v>-6.9310651480000152E-3</v>
      </c>
      <c r="AG399" s="84">
        <v>8.2509467800000458E-3</v>
      </c>
      <c r="AH399" s="91">
        <v>-3.0300748000000599E-3</v>
      </c>
      <c r="AI399" s="91">
        <v>2.4744023231999979E-2</v>
      </c>
      <c r="AJ399" s="91">
        <v>2.890294673199989E-2</v>
      </c>
      <c r="AK399" s="91">
        <v>9.5055445800000804E-3</v>
      </c>
      <c r="AL399" s="87">
        <v>-1.7758256400000061E-3</v>
      </c>
      <c r="AM399" s="84">
        <v>2.0014975682000058E-2</v>
      </c>
      <c r="AN399" s="91">
        <v>4.2336321714285807E-2</v>
      </c>
      <c r="AO399" s="91">
        <v>1.4517280847058833E-2</v>
      </c>
      <c r="AP399" s="87">
        <v>3.3915607326000075E-2</v>
      </c>
      <c r="AQ399" s="84">
        <v>2.2733490660000744E-3</v>
      </c>
      <c r="AR399" s="91">
        <v>2.5169375256363535E-2</v>
      </c>
      <c r="AS399" s="91">
        <v>2.7730608348000008E-2</v>
      </c>
      <c r="AT399" s="87">
        <v>2.8380879545378157E-2</v>
      </c>
      <c r="AU399" s="87">
        <v>6.3339759300000686E-3</v>
      </c>
    </row>
    <row r="400" spans="1:47" s="99" customFormat="1">
      <c r="A400" s="7">
        <v>43371</v>
      </c>
      <c r="B400" s="84"/>
      <c r="C400" s="87">
        <v>3.8749400600002204E-4</v>
      </c>
      <c r="D400" s="84">
        <v>-4.226771515872807E-4</v>
      </c>
      <c r="E400" s="91">
        <v>5.6240033579999515E-3</v>
      </c>
      <c r="F400" s="91">
        <v>-9.0591415280000254E-3</v>
      </c>
      <c r="G400" s="91">
        <v>8.8824224179999689E-3</v>
      </c>
      <c r="H400" s="91">
        <v>1.5876061960000021E-2</v>
      </c>
      <c r="I400" s="91">
        <v>1.2957453825999998E-2</v>
      </c>
      <c r="J400" s="91">
        <v>-1.5617203679998415E-3</v>
      </c>
      <c r="K400" s="91">
        <v>5.7719614719999868E-3</v>
      </c>
      <c r="L400" s="87">
        <v>-3.6143783775000049E-3</v>
      </c>
      <c r="M400" s="84">
        <v>5.1710787365590871E-3</v>
      </c>
      <c r="N400" s="91">
        <v>-6.5173013420000148E-3</v>
      </c>
      <c r="O400" s="87">
        <v>-1.0168782779999885E-2</v>
      </c>
      <c r="P400" s="84">
        <v>-3.9159936829998854E-3</v>
      </c>
      <c r="Q400" s="91">
        <v>-7.6704367999999024E-3</v>
      </c>
      <c r="R400" s="91">
        <v>-1.3396019560000139E-2</v>
      </c>
      <c r="S400" s="91">
        <v>-1.0604524320000031E-2</v>
      </c>
      <c r="T400" s="91">
        <v>-1.108780000147469E-6</v>
      </c>
      <c r="U400" s="91">
        <v>-1.1726313661999943E-2</v>
      </c>
      <c r="V400" s="91">
        <v>-2.1913445521999919E-2</v>
      </c>
      <c r="W400" s="91">
        <v>-3.3388366600000108E-3</v>
      </c>
      <c r="X400" s="91">
        <v>-3.9291016850000471E-3</v>
      </c>
      <c r="Y400" s="91">
        <v>-8.3555110599998761E-3</v>
      </c>
      <c r="Z400" s="87">
        <v>5.66343297399996E-3</v>
      </c>
      <c r="AA400" s="84">
        <v>2.0905969380000666E-3</v>
      </c>
      <c r="AB400" s="91">
        <v>-1.1486885954000048E-2</v>
      </c>
      <c r="AC400" s="91">
        <v>-4.4254509342100956E-4</v>
      </c>
      <c r="AD400" s="91">
        <v>-1.6200143780000009E-2</v>
      </c>
      <c r="AE400" s="91">
        <v>-6.880290180000026E-3</v>
      </c>
      <c r="AF400" s="94">
        <v>-1.4615755440000044E-2</v>
      </c>
      <c r="AG400" s="84">
        <v>6.749820617999891E-3</v>
      </c>
      <c r="AH400" s="91">
        <v>2.1688313839999918E-2</v>
      </c>
      <c r="AI400" s="91">
        <v>-5.9361050060000586E-3</v>
      </c>
      <c r="AJ400" s="91">
        <v>-6.6180588059998602E-3</v>
      </c>
      <c r="AK400" s="91">
        <v>8.1840609579999501E-3</v>
      </c>
      <c r="AL400" s="87">
        <v>8.3258890599999802E-3</v>
      </c>
      <c r="AM400" s="84">
        <v>-1.4962008290196227E-2</v>
      </c>
      <c r="AN400" s="91">
        <v>2.1379952244897638E-3</v>
      </c>
      <c r="AO400" s="91">
        <v>2.185469753086311E-3</v>
      </c>
      <c r="AP400" s="87">
        <v>1.7242353676000022E-2</v>
      </c>
      <c r="AQ400" s="84">
        <v>-1.7782939780000007E-2</v>
      </c>
      <c r="AR400" s="91">
        <v>3.006209636274404E-3</v>
      </c>
      <c r="AS400" s="91">
        <v>9.1183192640000854E-3</v>
      </c>
      <c r="AT400" s="87">
        <v>-1.5407368269491628E-2</v>
      </c>
      <c r="AU400" s="87">
        <v>-8.6050645510203916E-3</v>
      </c>
    </row>
    <row r="401" spans="1:47" s="99" customFormat="1">
      <c r="A401" s="7">
        <v>43404</v>
      </c>
      <c r="B401" s="84"/>
      <c r="C401" s="87">
        <v>-4.7938669680000046E-2</v>
      </c>
      <c r="D401" s="84">
        <v>-0.10235477341935484</v>
      </c>
      <c r="E401" s="91">
        <v>-7.9287758960000065E-2</v>
      </c>
      <c r="F401" s="91">
        <v>-7.2982708019999953E-2</v>
      </c>
      <c r="G401" s="91">
        <v>-9.2465848939999873E-2</v>
      </c>
      <c r="H401" s="91">
        <v>-0.10586177058000001</v>
      </c>
      <c r="I401" s="91">
        <v>-8.1339240159999937E-2</v>
      </c>
      <c r="J401" s="91">
        <v>-7.2121829900000045E-2</v>
      </c>
      <c r="K401" s="91">
        <v>-8.8425285620000071E-2</v>
      </c>
      <c r="L401" s="87">
        <v>-4.8710875449999969E-2</v>
      </c>
      <c r="M401" s="84">
        <v>-9.7265408436170153E-2</v>
      </c>
      <c r="N401" s="91">
        <v>-5.3598516699999932E-2</v>
      </c>
      <c r="O401" s="87">
        <v>-6.6747032979999843E-2</v>
      </c>
      <c r="P401" s="84">
        <v>-6.7791439099999851E-2</v>
      </c>
      <c r="Q401" s="91">
        <v>-9.7366797599999999E-2</v>
      </c>
      <c r="R401" s="91">
        <v>-8.611548229999999E-2</v>
      </c>
      <c r="S401" s="91">
        <v>-8.1799958899999914E-2</v>
      </c>
      <c r="T401" s="91">
        <v>-6.6239508520000046E-2</v>
      </c>
      <c r="U401" s="91">
        <v>-7.0936192979999979E-2</v>
      </c>
      <c r="V401" s="91">
        <v>-8.7073532340000037E-2</v>
      </c>
      <c r="W401" s="91">
        <v>-8.3423459300000058E-2</v>
      </c>
      <c r="X401" s="91">
        <v>-7.4582965300000081E-2</v>
      </c>
      <c r="Y401" s="91">
        <v>-8.7715440960000057E-2</v>
      </c>
      <c r="Z401" s="87">
        <v>-9.5548419800000062E-2</v>
      </c>
      <c r="AA401" s="84">
        <v>-5.999591084E-2</v>
      </c>
      <c r="AB401" s="91">
        <v>-5.7330679979999966E-2</v>
      </c>
      <c r="AC401" s="91">
        <v>-4.598068725066673E-2</v>
      </c>
      <c r="AD401" s="91">
        <v>-8.5796331940000026E-2</v>
      </c>
      <c r="AE401" s="91">
        <v>-7.3319515579999828E-2</v>
      </c>
      <c r="AF401" s="94">
        <v>-6.1762790999999928E-2</v>
      </c>
      <c r="AG401" s="84">
        <v>-7.9796739740000011E-2</v>
      </c>
      <c r="AH401" s="91">
        <v>-9.5980002859999969E-2</v>
      </c>
      <c r="AI401" s="91">
        <v>-6.5797946480000036E-2</v>
      </c>
      <c r="AJ401" s="91">
        <v>-7.2817472080000001E-2</v>
      </c>
      <c r="AK401" s="91">
        <v>-7.9131749739999924E-2</v>
      </c>
      <c r="AL401" s="87">
        <v>-7.3672642740000072E-2</v>
      </c>
      <c r="AM401" s="84">
        <v>4.4573701799999199E-3</v>
      </c>
      <c r="AN401" s="91">
        <v>-5.9071994224489832E-2</v>
      </c>
      <c r="AO401" s="91">
        <v>-3.1957816961904806E-2</v>
      </c>
      <c r="AP401" s="87">
        <v>-0.10768022507999997</v>
      </c>
      <c r="AQ401" s="84">
        <v>-5.9875600975999976E-2</v>
      </c>
      <c r="AR401" s="91">
        <v>-9.6781978960784332E-2</v>
      </c>
      <c r="AS401" s="91">
        <v>-5.8891211259999965E-2</v>
      </c>
      <c r="AT401" s="87">
        <v>-3.6411242552941259E-2</v>
      </c>
      <c r="AU401" s="87">
        <v>-6.9521119879999982E-2</v>
      </c>
    </row>
    <row r="402" spans="1:47" s="99" customFormat="1">
      <c r="A402" s="7">
        <v>43434</v>
      </c>
      <c r="B402" s="84"/>
      <c r="C402" s="87">
        <v>2.2833210199999954E-2</v>
      </c>
      <c r="D402" s="84">
        <v>1.9909728109374969E-2</v>
      </c>
      <c r="E402" s="91">
        <v>1.7899755379999993E-2</v>
      </c>
      <c r="F402" s="91">
        <v>3.5327142599999917E-2</v>
      </c>
      <c r="G402" s="91">
        <v>2.5047965673999917E-2</v>
      </c>
      <c r="H402" s="91">
        <v>3.3600273813999992E-2</v>
      </c>
      <c r="I402" s="91">
        <v>1.3731005574000088E-2</v>
      </c>
      <c r="J402" s="91">
        <v>1.7841923980000063E-2</v>
      </c>
      <c r="K402" s="91">
        <v>2.7282549074000073E-2</v>
      </c>
      <c r="L402" s="87">
        <v>9.0740705250000886E-3</v>
      </c>
      <c r="M402" s="84">
        <v>2.2971061161290329E-2</v>
      </c>
      <c r="N402" s="91">
        <v>1.1073452813999962E-2</v>
      </c>
      <c r="O402" s="87">
        <v>2.6384041178000084E-2</v>
      </c>
      <c r="P402" s="84">
        <v>2.4496472000000047E-2</v>
      </c>
      <c r="Q402" s="91">
        <v>3.8643374140000075E-2</v>
      </c>
      <c r="R402" s="91">
        <v>4.2791993680000084E-2</v>
      </c>
      <c r="S402" s="91">
        <v>3.6141869399999971E-2</v>
      </c>
      <c r="T402" s="91">
        <v>3.7382939020000006E-2</v>
      </c>
      <c r="U402" s="91">
        <v>3.9296009899999929E-2</v>
      </c>
      <c r="V402" s="91">
        <v>1.1443697200000047E-2</v>
      </c>
      <c r="W402" s="91">
        <v>2.1204354320000007E-2</v>
      </c>
      <c r="X402" s="91">
        <v>4.262091083999997E-2</v>
      </c>
      <c r="Y402" s="91">
        <v>7.7895498400000207E-3</v>
      </c>
      <c r="Z402" s="87">
        <v>3.8010406598000035E-2</v>
      </c>
      <c r="AA402" s="84">
        <v>2.1633285719999895E-2</v>
      </c>
      <c r="AB402" s="91">
        <v>3.669803259999993E-2</v>
      </c>
      <c r="AC402" s="91">
        <v>1.9416342697297306E-2</v>
      </c>
      <c r="AD402" s="91">
        <v>5.1670719799989939E-4</v>
      </c>
      <c r="AE402" s="91">
        <v>2.1588049633999962E-2</v>
      </c>
      <c r="AF402" s="94">
        <v>3.4390305999999926E-2</v>
      </c>
      <c r="AG402" s="84">
        <v>2.2492148099999998E-2</v>
      </c>
      <c r="AH402" s="91">
        <v>2.6864237799999469E-3</v>
      </c>
      <c r="AI402" s="91">
        <v>3.4077526939999991E-2</v>
      </c>
      <c r="AJ402" s="91">
        <v>3.1313914580000102E-2</v>
      </c>
      <c r="AK402" s="91">
        <v>2.2622275500000066E-2</v>
      </c>
      <c r="AL402" s="87">
        <v>8.1845936200000136E-3</v>
      </c>
      <c r="AM402" s="84">
        <v>3.7550882307692213E-2</v>
      </c>
      <c r="AN402" s="91">
        <v>3.8568756428571493E-2</v>
      </c>
      <c r="AO402" s="91">
        <v>4.1151370489285632E-2</v>
      </c>
      <c r="AP402" s="87">
        <v>2.5998636039999967E-2</v>
      </c>
      <c r="AQ402" s="84">
        <v>2.5810211051999987E-2</v>
      </c>
      <c r="AR402" s="91">
        <v>-9.4066208418180919E-3</v>
      </c>
      <c r="AS402" s="91">
        <v>2.6678898719999955E-2</v>
      </c>
      <c r="AT402" s="87">
        <v>2.1957142283898223E-2</v>
      </c>
      <c r="AU402" s="87">
        <v>3.6970915319999964E-2</v>
      </c>
    </row>
    <row r="403" spans="1:47" s="99" customFormat="1">
      <c r="A403" s="7">
        <v>43465</v>
      </c>
      <c r="B403" s="84"/>
      <c r="C403" s="87">
        <v>-9.7100120600000062E-2</v>
      </c>
      <c r="D403" s="84">
        <v>-0.1087644914705882</v>
      </c>
      <c r="E403" s="91">
        <v>-0.11540223327999999</v>
      </c>
      <c r="F403" s="91">
        <v>-0.10372285699999995</v>
      </c>
      <c r="G403" s="91">
        <v>-7.9355820179999981E-2</v>
      </c>
      <c r="H403" s="91">
        <v>-8.7872379400000034E-2</v>
      </c>
      <c r="I403" s="91">
        <v>-9.0878577399999938E-2</v>
      </c>
      <c r="J403" s="91">
        <v>-7.4333090200000007E-2</v>
      </c>
      <c r="K403" s="91">
        <v>-8.650459362000007E-2</v>
      </c>
      <c r="L403" s="87">
        <v>-8.2846095487179472E-2</v>
      </c>
      <c r="M403" s="84">
        <v>-0.10738702962365598</v>
      </c>
      <c r="N403" s="91">
        <v>-0.12283317256000004</v>
      </c>
      <c r="O403" s="87">
        <v>-0.10383364672000006</v>
      </c>
      <c r="P403" s="84">
        <v>-0.14979031096000006</v>
      </c>
      <c r="Q403" s="91">
        <v>-0.13018439216</v>
      </c>
      <c r="R403" s="91">
        <v>-0.12023503055999996</v>
      </c>
      <c r="S403" s="91">
        <v>-0.13576874736000011</v>
      </c>
      <c r="T403" s="91">
        <v>-0.13847375876000001</v>
      </c>
      <c r="U403" s="91">
        <v>-0.13598634796000009</v>
      </c>
      <c r="V403" s="91">
        <v>-0.13145835695999997</v>
      </c>
      <c r="W403" s="91">
        <v>-0.13245435015999996</v>
      </c>
      <c r="X403" s="91">
        <v>-0.13535295928000002</v>
      </c>
      <c r="Y403" s="91">
        <v>-0.11476448520000004</v>
      </c>
      <c r="Z403" s="87">
        <v>-9.4381690959999931E-2</v>
      </c>
      <c r="AA403" s="84">
        <v>-0.10533180115999996</v>
      </c>
      <c r="AB403" s="91">
        <v>-0.10869464271999996</v>
      </c>
      <c r="AC403" s="91">
        <v>-9.7408770813333323E-2</v>
      </c>
      <c r="AD403" s="91">
        <v>-0.10921895435999995</v>
      </c>
      <c r="AE403" s="91">
        <v>-0.12719958460000003</v>
      </c>
      <c r="AF403" s="94">
        <v>-0.11265103168000001</v>
      </c>
      <c r="AG403" s="84">
        <v>-0.10776797648000003</v>
      </c>
      <c r="AH403" s="91">
        <v>-0.13022862251999989</v>
      </c>
      <c r="AI403" s="91">
        <v>-9.1406101380000049E-2</v>
      </c>
      <c r="AJ403" s="91">
        <v>-9.7088283379999973E-2</v>
      </c>
      <c r="AK403" s="91">
        <v>-0.12334159507999998</v>
      </c>
      <c r="AL403" s="87">
        <v>-0.12772261847999988</v>
      </c>
      <c r="AM403" s="84">
        <v>-7.4253791120000079E-2</v>
      </c>
      <c r="AN403" s="91">
        <v>-9.4399608000000024E-2</v>
      </c>
      <c r="AO403" s="91">
        <v>-8.5157926812499896E-2</v>
      </c>
      <c r="AP403" s="87">
        <v>-8.6583445759999988E-2</v>
      </c>
      <c r="AQ403" s="84">
        <v>-0.10956365195999995</v>
      </c>
      <c r="AR403" s="91">
        <v>-0.10902968237288135</v>
      </c>
      <c r="AS403" s="91">
        <v>-8.0961569399999989E-2</v>
      </c>
      <c r="AT403" s="87">
        <v>-0.10001643345762701</v>
      </c>
      <c r="AU403" s="87">
        <v>-9.3991032666666641E-2</v>
      </c>
    </row>
    <row r="404" spans="1:47" s="99" customFormat="1">
      <c r="A404" s="7">
        <v>43496</v>
      </c>
      <c r="B404" s="84"/>
      <c r="C404" s="87">
        <v>7.0300617915999952E-2</v>
      </c>
      <c r="D404" s="84">
        <v>0.10487803453432831</v>
      </c>
      <c r="E404" s="91">
        <v>0.13553279139999996</v>
      </c>
      <c r="F404" s="91">
        <v>0.1287265313999999</v>
      </c>
      <c r="G404" s="91">
        <v>7.521832122999994E-2</v>
      </c>
      <c r="H404" s="91">
        <v>0.10542618561599992</v>
      </c>
      <c r="I404" s="91">
        <v>9.3243031816000022E-2</v>
      </c>
      <c r="J404" s="91">
        <v>9.7015197880000015E-2</v>
      </c>
      <c r="K404" s="91">
        <v>9.4837024400000081E-2</v>
      </c>
      <c r="L404" s="87">
        <v>9.7401064050000041E-2</v>
      </c>
      <c r="M404" s="84">
        <v>0.12364040970777768</v>
      </c>
      <c r="N404" s="91">
        <v>0.10548918433999988</v>
      </c>
      <c r="O404" s="87">
        <v>0.11093118835999993</v>
      </c>
      <c r="P404" s="84">
        <v>0.14812891901999992</v>
      </c>
      <c r="Q404" s="91">
        <v>0.16006730551020421</v>
      </c>
      <c r="R404" s="91">
        <v>0.15413230469387762</v>
      </c>
      <c r="S404" s="91">
        <v>0.16116669448979604</v>
      </c>
      <c r="T404" s="91">
        <v>0.16072609836734686</v>
      </c>
      <c r="U404" s="91">
        <v>0.15372943959183671</v>
      </c>
      <c r="V404" s="91">
        <v>0.16084965142857133</v>
      </c>
      <c r="W404" s="91">
        <v>0.16086492836734689</v>
      </c>
      <c r="X404" s="91">
        <v>0.16548553360000007</v>
      </c>
      <c r="Y404" s="91">
        <v>8.1785066939999984E-2</v>
      </c>
      <c r="Z404" s="87">
        <v>0.102086603414</v>
      </c>
      <c r="AA404" s="84">
        <v>0.11014123785600005</v>
      </c>
      <c r="AB404" s="91">
        <v>8.9109870019999926E-2</v>
      </c>
      <c r="AC404" s="91">
        <v>7.6105364323943769E-2</v>
      </c>
      <c r="AD404" s="91">
        <v>0.11819147122000007</v>
      </c>
      <c r="AE404" s="91">
        <v>0.12877988520000017</v>
      </c>
      <c r="AF404" s="94">
        <v>0.10762292742000001</v>
      </c>
      <c r="AG404" s="84">
        <v>0.12041067463999999</v>
      </c>
      <c r="AH404" s="91">
        <v>0.13601712020000001</v>
      </c>
      <c r="AI404" s="91">
        <v>9.9896583573999997E-2</v>
      </c>
      <c r="AJ404" s="91">
        <v>8.9391105253999958E-2</v>
      </c>
      <c r="AK404" s="91">
        <v>0.12872163880000009</v>
      </c>
      <c r="AL404" s="87">
        <v>0.12821458381999995</v>
      </c>
      <c r="AM404" s="84">
        <v>4.4436130560000064E-2</v>
      </c>
      <c r="AN404" s="91">
        <v>7.6548387268627449E-2</v>
      </c>
      <c r="AO404" s="91">
        <v>8.0041812859259265E-2</v>
      </c>
      <c r="AP404" s="87">
        <v>9.6122388553999905E-2</v>
      </c>
      <c r="AQ404" s="84">
        <v>0.11071833599999992</v>
      </c>
      <c r="AR404" s="91">
        <v>0.11912400226923081</v>
      </c>
      <c r="AS404" s="91">
        <v>6.7812326599999917E-2</v>
      </c>
      <c r="AT404" s="87">
        <v>8.9357443099999934E-2</v>
      </c>
      <c r="AU404" s="87">
        <v>9.8977406122448874E-2</v>
      </c>
    </row>
    <row r="405" spans="1:47" s="99" customFormat="1">
      <c r="A405" s="7">
        <v>43524</v>
      </c>
      <c r="B405" s="84"/>
      <c r="C405" s="87">
        <v>1.9654950520000103E-2</v>
      </c>
      <c r="D405" s="84">
        <v>3.3500627470491873E-2</v>
      </c>
      <c r="E405" s="91">
        <v>4.534780466600008E-2</v>
      </c>
      <c r="F405" s="91">
        <v>2.3493508919999906E-2</v>
      </c>
      <c r="G405" s="91">
        <v>5.3502774100000039E-2</v>
      </c>
      <c r="H405" s="91">
        <v>5.4886085619999969E-2</v>
      </c>
      <c r="I405" s="91">
        <v>4.0383019297999923E-2</v>
      </c>
      <c r="J405" s="91">
        <v>3.2246893399999976E-2</v>
      </c>
      <c r="K405" s="91">
        <v>5.0878744260000053E-2</v>
      </c>
      <c r="L405" s="87">
        <v>2.2338158274999964E-2</v>
      </c>
      <c r="M405" s="84">
        <v>4.2427985503409094E-2</v>
      </c>
      <c r="N405" s="91">
        <v>2.8406701733999951E-2</v>
      </c>
      <c r="O405" s="87">
        <v>1.878729024600001E-2</v>
      </c>
      <c r="P405" s="84">
        <v>3.2227943914000079E-2</v>
      </c>
      <c r="Q405" s="91">
        <v>4.246587076000008E-2</v>
      </c>
      <c r="R405" s="91">
        <v>4.1949704759999928E-2</v>
      </c>
      <c r="S405" s="91">
        <v>3.6006981379999914E-2</v>
      </c>
      <c r="T405" s="91">
        <v>2.9719301214000016E-2</v>
      </c>
      <c r="U405" s="91">
        <v>2.6036714833999941E-2</v>
      </c>
      <c r="V405" s="91">
        <v>3.4791586179999889E-2</v>
      </c>
      <c r="W405" s="91">
        <v>3.1890146093999983E-2</v>
      </c>
      <c r="X405" s="91">
        <v>2.5652206151999923E-2</v>
      </c>
      <c r="Y405" s="91">
        <v>3.921388994000008E-2</v>
      </c>
      <c r="Z405" s="87">
        <v>3.8876758860000082E-2</v>
      </c>
      <c r="AA405" s="84">
        <v>2.4972353506000022E-2</v>
      </c>
      <c r="AB405" s="91">
        <v>1.9753081611999956E-2</v>
      </c>
      <c r="AC405" s="91">
        <v>3.83633686074627E-2</v>
      </c>
      <c r="AD405" s="91">
        <v>4.2209219794000052E-2</v>
      </c>
      <c r="AE405" s="91">
        <v>3.2492193426000071E-2</v>
      </c>
      <c r="AF405" s="94">
        <v>1.7235823532000039E-2</v>
      </c>
      <c r="AG405" s="84">
        <v>3.7709174566000092E-2</v>
      </c>
      <c r="AH405" s="91">
        <v>1.9361792286000101E-2</v>
      </c>
      <c r="AI405" s="91">
        <v>3.7672641664000084E-2</v>
      </c>
      <c r="AJ405" s="91">
        <v>4.540109910399992E-2</v>
      </c>
      <c r="AK405" s="91">
        <v>3.8510199766000008E-2</v>
      </c>
      <c r="AL405" s="87">
        <v>3.4314711906000106E-2</v>
      </c>
      <c r="AM405" s="84">
        <v>2.4420078803773615E-2</v>
      </c>
      <c r="AN405" s="91">
        <v>4.8172528428571448E-2</v>
      </c>
      <c r="AO405" s="91">
        <v>3.3703442221621582E-2</v>
      </c>
      <c r="AP405" s="87">
        <v>4.3299158406000071E-2</v>
      </c>
      <c r="AQ405" s="84">
        <v>2.2538311539999967E-2</v>
      </c>
      <c r="AR405" s="91">
        <v>3.2274856209259184E-2</v>
      </c>
      <c r="AS405" s="91">
        <v>3.6044686185999986E-2</v>
      </c>
      <c r="AT405" s="87">
        <v>2.3309144865289344E-2</v>
      </c>
      <c r="AU405" s="87">
        <v>2.6709678852000041E-2</v>
      </c>
    </row>
    <row r="406" spans="1:47" s="99" customFormat="1">
      <c r="A406" s="7">
        <v>43553</v>
      </c>
      <c r="B406" s="84"/>
      <c r="C406" s="87">
        <v>1.2594607318400008E-2</v>
      </c>
      <c r="D406" s="84">
        <v>1.0919104000000068E-3</v>
      </c>
      <c r="E406" s="91">
        <v>2.3841007980001105E-3</v>
      </c>
      <c r="F406" s="91">
        <v>1.7015071989999964E-2</v>
      </c>
      <c r="G406" s="91">
        <v>3.4203131277600107E-2</v>
      </c>
      <c r="H406" s="91">
        <v>2.3158223977999937E-2</v>
      </c>
      <c r="I406" s="91">
        <v>2.6664297278000015E-2</v>
      </c>
      <c r="J406" s="91">
        <v>3.5111882530000083E-2</v>
      </c>
      <c r="K406" s="91">
        <v>3.7478973130000037E-2</v>
      </c>
      <c r="L406" s="87">
        <v>1.4935240575000064E-2</v>
      </c>
      <c r="M406" s="84">
        <v>1.0223119069411757E-2</v>
      </c>
      <c r="N406" s="91">
        <v>-9.9249878724000373E-3</v>
      </c>
      <c r="O406" s="87">
        <v>1.5456260719999948E-2</v>
      </c>
      <c r="P406" s="84">
        <v>-1.8234330700000023E-2</v>
      </c>
      <c r="Q406" s="91">
        <v>2.598952844000002E-2</v>
      </c>
      <c r="R406" s="91">
        <v>9.4336027719998938E-3</v>
      </c>
      <c r="S406" s="91">
        <v>1.1585236499999985E-2</v>
      </c>
      <c r="T406" s="91">
        <v>9.1448077200007027E-4</v>
      </c>
      <c r="U406" s="91">
        <v>1.2103976304000064E-2</v>
      </c>
      <c r="V406" s="91">
        <v>-7.6215386675999586E-3</v>
      </c>
      <c r="W406" s="91">
        <v>-3.4889789280000416E-3</v>
      </c>
      <c r="X406" s="91">
        <v>2.2803910124000737E-3</v>
      </c>
      <c r="Y406" s="91">
        <v>-1.4232070492000037E-2</v>
      </c>
      <c r="Z406" s="87">
        <v>1.2992941400000069E-2</v>
      </c>
      <c r="AA406" s="84">
        <v>1.2468447800000337E-3</v>
      </c>
      <c r="AB406" s="91">
        <v>3.3900602943999214E-3</v>
      </c>
      <c r="AC406" s="91">
        <v>9.8782762831173265E-4</v>
      </c>
      <c r="AD406" s="91">
        <v>1.0019404649999952E-2</v>
      </c>
      <c r="AE406" s="91">
        <v>-1.8508570400000091E-2</v>
      </c>
      <c r="AF406" s="94">
        <v>3.5191715500000331E-3</v>
      </c>
      <c r="AG406" s="84">
        <v>4.6508139200001075E-3</v>
      </c>
      <c r="AH406" s="91">
        <v>7.9233163100000947E-3</v>
      </c>
      <c r="AI406" s="91">
        <v>9.3631177635999929E-3</v>
      </c>
      <c r="AJ406" s="91">
        <v>1.5111443235600097E-2</v>
      </c>
      <c r="AK406" s="91">
        <v>-7.0616168399999513E-3</v>
      </c>
      <c r="AL406" s="87">
        <v>-2.5241690720000376E-3</v>
      </c>
      <c r="AM406" s="84">
        <v>2.6047439192307786E-2</v>
      </c>
      <c r="AN406" s="91">
        <v>6.3267587551021354E-3</v>
      </c>
      <c r="AO406" s="91">
        <v>2.4373080256097523E-2</v>
      </c>
      <c r="AP406" s="87">
        <v>1.6118635100000001E-2</v>
      </c>
      <c r="AQ406" s="84">
        <v>-1.6510119400000023E-2</v>
      </c>
      <c r="AR406" s="91">
        <v>3.5115712876000016E-2</v>
      </c>
      <c r="AS406" s="91">
        <v>1.8077264920000058E-2</v>
      </c>
      <c r="AT406" s="87">
        <v>1.8570620163933516E-3</v>
      </c>
      <c r="AU406" s="87">
        <v>3.1818360260000844E-3</v>
      </c>
    </row>
    <row r="407" spans="1:47" s="99" customFormat="1">
      <c r="A407" s="7">
        <v>43585</v>
      </c>
      <c r="B407" s="84"/>
      <c r="C407" s="87">
        <v>1.9758499753999903E-2</v>
      </c>
      <c r="D407" s="84">
        <v>2.6846245647272671E-2</v>
      </c>
      <c r="E407" s="91">
        <v>2.1701696220000066E-2</v>
      </c>
      <c r="F407" s="91">
        <v>7.4576092239999614E-3</v>
      </c>
      <c r="G407" s="91">
        <v>3.3138309397999999E-2</v>
      </c>
      <c r="H407" s="91">
        <v>2.6480746038000103E-2</v>
      </c>
      <c r="I407" s="91">
        <v>1.4065745317999978E-2</v>
      </c>
      <c r="J407" s="91">
        <v>2.1690008803999961E-2</v>
      </c>
      <c r="K407" s="91">
        <v>2.5422334698000038E-2</v>
      </c>
      <c r="L407" s="87">
        <v>3.276909822499996E-2</v>
      </c>
      <c r="M407" s="84">
        <v>3.893903721264369E-2</v>
      </c>
      <c r="N407" s="91">
        <v>3.8585459060000105E-2</v>
      </c>
      <c r="O407" s="87">
        <v>2.2174135603999945E-2</v>
      </c>
      <c r="P407" s="84">
        <v>5.1652961452000046E-2</v>
      </c>
      <c r="Q407" s="91">
        <v>1.6348828811999949E-2</v>
      </c>
      <c r="R407" s="91">
        <v>3.2373290011999956E-2</v>
      </c>
      <c r="S407" s="91">
        <v>2.6557307572000033E-2</v>
      </c>
      <c r="T407" s="91">
        <v>5.0671824191999892E-2</v>
      </c>
      <c r="U407" s="91">
        <v>4.0450100931999966E-2</v>
      </c>
      <c r="V407" s="91">
        <v>3.0372374698000026E-2</v>
      </c>
      <c r="W407" s="91">
        <v>5.1066126732000061E-2</v>
      </c>
      <c r="X407" s="91">
        <v>5.8362512560000024E-2</v>
      </c>
      <c r="Y407" s="91">
        <v>4.8283557031999935E-2</v>
      </c>
      <c r="Z407" s="87">
        <v>2.3151524803999957E-2</v>
      </c>
      <c r="AA407" s="84">
        <v>3.014232532600003E-2</v>
      </c>
      <c r="AB407" s="91">
        <v>2.4360949504000029E-2</v>
      </c>
      <c r="AC407" s="91">
        <v>3.3774858464788782E-2</v>
      </c>
      <c r="AD407" s="91">
        <v>3.2529849839999958E-2</v>
      </c>
      <c r="AE407" s="91">
        <v>6.4381376859999895E-2</v>
      </c>
      <c r="AF407" s="94">
        <v>2.5530143379999926E-2</v>
      </c>
      <c r="AG407" s="84">
        <v>2.3932530800000018E-2</v>
      </c>
      <c r="AH407" s="91">
        <v>2.9362065780000002E-2</v>
      </c>
      <c r="AI407" s="91">
        <v>3.935714863999995E-2</v>
      </c>
      <c r="AJ407" s="91">
        <v>3.444053019999993E-2</v>
      </c>
      <c r="AK407" s="91">
        <v>3.3323470660000076E-2</v>
      </c>
      <c r="AL407" s="87">
        <v>1.9569311291999902E-2</v>
      </c>
      <c r="AM407" s="84">
        <v>4.0250300384614413E-3</v>
      </c>
      <c r="AN407" s="91">
        <v>3.7256939155102087E-2</v>
      </c>
      <c r="AO407" s="91">
        <v>1.0348397581707358E-2</v>
      </c>
      <c r="AP407" s="87">
        <v>1.142220731400001E-2</v>
      </c>
      <c r="AQ407" s="84">
        <v>5.4491266280000117E-2</v>
      </c>
      <c r="AR407" s="91">
        <v>5.4088341137254803E-2</v>
      </c>
      <c r="AS407" s="91">
        <v>3.3663543360000103E-2</v>
      </c>
      <c r="AT407" s="87">
        <v>2.5848182098360706E-2</v>
      </c>
      <c r="AU407" s="87">
        <v>2.5194608370000093E-2</v>
      </c>
    </row>
    <row r="408" spans="1:47" s="99" customFormat="1">
      <c r="A408" s="7">
        <v>43616</v>
      </c>
      <c r="B408" s="84"/>
      <c r="C408" s="87">
        <v>-6.8758054649600053E-2</v>
      </c>
      <c r="D408" s="84">
        <v>-0.11453477832115389</v>
      </c>
      <c r="E408" s="91">
        <v>-7.4984377675599956E-2</v>
      </c>
      <c r="F408" s="91">
        <v>-3.4167665789599955E-2</v>
      </c>
      <c r="G408" s="91">
        <v>-6.2130127940000057E-2</v>
      </c>
      <c r="H408" s="91">
        <v>-5.9121014120000037E-2</v>
      </c>
      <c r="I408" s="91">
        <v>-5.6129224800000155E-2</v>
      </c>
      <c r="J408" s="91">
        <v>-2.3416787029600039E-2</v>
      </c>
      <c r="K408" s="91">
        <v>-4.5134782899999948E-2</v>
      </c>
      <c r="L408" s="87">
        <v>-5.4121615749999963E-2</v>
      </c>
      <c r="M408" s="84">
        <v>-6.7164273649999995E-2</v>
      </c>
      <c r="N408" s="91">
        <v>-9.9506225299999973E-2</v>
      </c>
      <c r="O408" s="87">
        <v>-4.5458584594000095E-2</v>
      </c>
      <c r="P408" s="84">
        <v>-0.16234576745999996</v>
      </c>
      <c r="Q408" s="91">
        <v>-0.10019860674000003</v>
      </c>
      <c r="R408" s="91">
        <v>-0.13471821839999998</v>
      </c>
      <c r="S408" s="91">
        <v>-0.12109816594</v>
      </c>
      <c r="T408" s="91">
        <v>-0.1429863228599999</v>
      </c>
      <c r="U408" s="91">
        <v>-0.16850477086000004</v>
      </c>
      <c r="V408" s="91">
        <v>-8.5370170740000084E-2</v>
      </c>
      <c r="W408" s="91">
        <v>-0.15633440046000002</v>
      </c>
      <c r="X408" s="91">
        <v>-0.11434658100000006</v>
      </c>
      <c r="Y408" s="91">
        <v>-0.12835800025999999</v>
      </c>
      <c r="Z408" s="87">
        <v>-3.2064337038000046E-2</v>
      </c>
      <c r="AA408" s="84">
        <v>-7.3848813180000028E-2</v>
      </c>
      <c r="AB408" s="91">
        <v>-0.10432726806000003</v>
      </c>
      <c r="AC408" s="91">
        <v>-7.683771314246568E-2</v>
      </c>
      <c r="AD408" s="91">
        <v>-0.14680970094000001</v>
      </c>
      <c r="AE408" s="91">
        <v>-0.11173234424800005</v>
      </c>
      <c r="AF408" s="94">
        <v>-0.10221379194000002</v>
      </c>
      <c r="AG408" s="84">
        <v>-7.873608085799999E-2</v>
      </c>
      <c r="AH408" s="91">
        <v>-8.6394103937999955E-2</v>
      </c>
      <c r="AI408" s="91">
        <v>-7.4834701540000048E-2</v>
      </c>
      <c r="AJ408" s="91">
        <v>-7.2250618340000017E-2</v>
      </c>
      <c r="AK408" s="91">
        <v>-7.3470855299999971E-2</v>
      </c>
      <c r="AL408" s="87">
        <v>-7.7909917940000128E-2</v>
      </c>
      <c r="AM408" s="84">
        <v>-4.7329023340000331E-3</v>
      </c>
      <c r="AN408" s="91">
        <v>-3.9667481752173939E-2</v>
      </c>
      <c r="AO408" s="91">
        <v>-1.6173617723452383E-2</v>
      </c>
      <c r="AP408" s="87">
        <v>-3.9734396897999846E-2</v>
      </c>
      <c r="AQ408" s="84">
        <v>-9.3000952619999966E-2</v>
      </c>
      <c r="AR408" s="91">
        <v>-0.10641330952941175</v>
      </c>
      <c r="AS408" s="91">
        <v>-6.0600474599999954E-2</v>
      </c>
      <c r="AT408" s="87">
        <v>-4.3354614429752081E-2</v>
      </c>
      <c r="AU408" s="87">
        <v>-5.8308034728000058E-2</v>
      </c>
    </row>
    <row r="409" spans="1:47" s="99" customFormat="1">
      <c r="A409" s="7">
        <v>43644</v>
      </c>
      <c r="B409" s="84"/>
      <c r="C409" s="87">
        <v>5.7275198704000108E-2</v>
      </c>
      <c r="D409" s="84">
        <v>0.1080243084000001</v>
      </c>
      <c r="E409" s="91">
        <v>9.6141740858000091E-2</v>
      </c>
      <c r="F409" s="91">
        <v>3.7224665769999943E-2</v>
      </c>
      <c r="G409" s="91">
        <v>6.3550699579999925E-2</v>
      </c>
      <c r="H409" s="91">
        <v>6.8794869860000052E-2</v>
      </c>
      <c r="I409" s="91">
        <v>6.5530068299999966E-2</v>
      </c>
      <c r="J409" s="91">
        <v>4.6214024373999907E-2</v>
      </c>
      <c r="K409" s="91">
        <v>6.9346632040000022E-2</v>
      </c>
      <c r="L409" s="87">
        <v>7.7773389794999925E-2</v>
      </c>
      <c r="M409" s="84">
        <v>8.300592506024107E-2</v>
      </c>
      <c r="N409" s="91">
        <v>0.10150617823999997</v>
      </c>
      <c r="O409" s="87">
        <v>5.3465892419999994E-2</v>
      </c>
      <c r="P409" s="84">
        <v>0.12379835967999986</v>
      </c>
      <c r="Q409" s="91">
        <v>8.5419560899999913E-2</v>
      </c>
      <c r="R409" s="91">
        <v>9.8691247979999952E-2</v>
      </c>
      <c r="S409" s="91">
        <v>0.11407918589999988</v>
      </c>
      <c r="T409" s="91">
        <v>0.13216190539999983</v>
      </c>
      <c r="U409" s="91">
        <v>0.12315612330000003</v>
      </c>
      <c r="V409" s="91">
        <v>0.10888227409999995</v>
      </c>
      <c r="W409" s="91">
        <v>0.12294288230000006</v>
      </c>
      <c r="X409" s="91">
        <v>0.12946299979999987</v>
      </c>
      <c r="Y409" s="91">
        <v>5.4678833924000081E-2</v>
      </c>
      <c r="Z409" s="87">
        <v>7.0348279712000084E-2</v>
      </c>
      <c r="AA409" s="84">
        <v>8.3639545060000042E-2</v>
      </c>
      <c r="AB409" s="91">
        <v>9.3763778280000043E-2</v>
      </c>
      <c r="AC409" s="91">
        <v>6.8847186710145003E-2</v>
      </c>
      <c r="AD409" s="91">
        <v>0.11199775080000007</v>
      </c>
      <c r="AE409" s="91">
        <v>8.0493910439999983E-2</v>
      </c>
      <c r="AF409" s="94">
        <v>9.8691874460000051E-2</v>
      </c>
      <c r="AG409" s="84">
        <v>8.8881462720000082E-2</v>
      </c>
      <c r="AH409" s="91">
        <v>9.1699598840000007E-2</v>
      </c>
      <c r="AI409" s="91">
        <v>6.8245514180000022E-2</v>
      </c>
      <c r="AJ409" s="91">
        <v>6.9033799979999921E-2</v>
      </c>
      <c r="AK409" s="91">
        <v>0.10601212271999993</v>
      </c>
      <c r="AL409" s="87">
        <v>0.10529278143999998</v>
      </c>
      <c r="AM409" s="84">
        <v>2.8790307417646988E-2</v>
      </c>
      <c r="AN409" s="91">
        <v>4.948376365652174E-2</v>
      </c>
      <c r="AO409" s="91">
        <v>4.5963496839024343E-2</v>
      </c>
      <c r="AP409" s="87">
        <v>6.5412432710000079E-2</v>
      </c>
      <c r="AQ409" s="84">
        <v>6.9652853940000092E-2</v>
      </c>
      <c r="AR409" s="91">
        <v>8.6333675016666556E-2</v>
      </c>
      <c r="AS409" s="91">
        <v>6.3449308540000082E-2</v>
      </c>
      <c r="AT409" s="87">
        <v>3.720306024462805E-2</v>
      </c>
      <c r="AU409" s="87">
        <v>5.8668797079999946E-2</v>
      </c>
    </row>
    <row r="410" spans="1:47" s="99" customFormat="1">
      <c r="A410" s="7">
        <v>43677</v>
      </c>
      <c r="B410" s="84"/>
      <c r="C410" s="87">
        <v>1.1426672532000026E-2</v>
      </c>
      <c r="D410" s="84">
        <v>-4.7774435944444305E-3</v>
      </c>
      <c r="E410" s="91">
        <v>-6.7088036800000417E-3</v>
      </c>
      <c r="F410" s="91">
        <v>-1.1625414801999967E-2</v>
      </c>
      <c r="G410" s="91">
        <v>5.8898742219999356E-3</v>
      </c>
      <c r="H410" s="91">
        <v>-2.7411016800000798E-3</v>
      </c>
      <c r="I410" s="91">
        <v>3.7239508999999948E-3</v>
      </c>
      <c r="J410" s="91">
        <v>1.1343152837999915E-2</v>
      </c>
      <c r="K410" s="91">
        <v>2.2077167600000891E-3</v>
      </c>
      <c r="L410" s="87">
        <v>-1.9534836850000015E-2</v>
      </c>
      <c r="M410" s="84">
        <v>-4.9152030722892093E-3</v>
      </c>
      <c r="N410" s="91">
        <v>2.7181375980001032E-3</v>
      </c>
      <c r="O410" s="87">
        <v>7.7056349399999835E-3</v>
      </c>
      <c r="P410" s="84">
        <v>-4.862364600000002E-3</v>
      </c>
      <c r="Q410" s="91">
        <v>1.9723910600000005E-2</v>
      </c>
      <c r="R410" s="91">
        <v>1.6296723600000007E-2</v>
      </c>
      <c r="S410" s="91">
        <v>1.2408383159999925E-2</v>
      </c>
      <c r="T410" s="91">
        <v>8.2429295599999453E-3</v>
      </c>
      <c r="U410" s="91">
        <v>2.9794800800000409E-3</v>
      </c>
      <c r="V410" s="91">
        <v>2.5679721000000377E-3</v>
      </c>
      <c r="W410" s="91">
        <v>2.8021125199999553E-3</v>
      </c>
      <c r="X410" s="91">
        <v>1.0159930980000009E-2</v>
      </c>
      <c r="Y410" s="91">
        <v>-2.6987687399999682E-3</v>
      </c>
      <c r="Z410" s="87">
        <v>7.2946231299999553E-3</v>
      </c>
      <c r="AA410" s="84">
        <v>-8.5621645200000263E-3</v>
      </c>
      <c r="AB410" s="91">
        <v>1.2353347179999918E-2</v>
      </c>
      <c r="AC410" s="91">
        <v>6.6533979878788951E-3</v>
      </c>
      <c r="AD410" s="91">
        <v>2.2726085668000051E-2</v>
      </c>
      <c r="AE410" s="91">
        <v>1.3633635079999928E-2</v>
      </c>
      <c r="AF410" s="94">
        <v>1.2730835219999959E-2</v>
      </c>
      <c r="AG410" s="84">
        <v>1.8052720540000511E-3</v>
      </c>
      <c r="AH410" s="91">
        <v>-7.2214743799999814E-3</v>
      </c>
      <c r="AI410" s="91">
        <v>1.0700163264000029E-2</v>
      </c>
      <c r="AJ410" s="91">
        <v>1.2446597123999981E-2</v>
      </c>
      <c r="AK410" s="91">
        <v>2.3727727400000287E-3</v>
      </c>
      <c r="AL410" s="87">
        <v>1.7522749600000775E-3</v>
      </c>
      <c r="AM410" s="84">
        <v>1.0750547925000076E-2</v>
      </c>
      <c r="AN410" s="91">
        <v>1.4731193594782699E-2</v>
      </c>
      <c r="AO410" s="91">
        <v>1.4397958704285729E-2</v>
      </c>
      <c r="AP410" s="87">
        <v>1.2623809279999954E-2</v>
      </c>
      <c r="AQ410" s="84">
        <v>-2.5527268399999636E-3</v>
      </c>
      <c r="AR410" s="91">
        <v>1.2057120596551618E-2</v>
      </c>
      <c r="AS410" s="91">
        <v>1.3653362432000105E-2</v>
      </c>
      <c r="AT410" s="87">
        <v>1.4602700711239702E-2</v>
      </c>
      <c r="AU410" s="87">
        <v>2.9857895259999268E-3</v>
      </c>
    </row>
    <row r="411" spans="1:47" s="99" customFormat="1">
      <c r="A411" s="7">
        <v>43707</v>
      </c>
      <c r="B411" s="84"/>
      <c r="C411" s="87">
        <v>-7.4053042999999708E-3</v>
      </c>
      <c r="D411" s="84">
        <v>-6.7531614989473687E-2</v>
      </c>
      <c r="E411" s="91">
        <v>-3.5699761659999996E-2</v>
      </c>
      <c r="F411" s="91">
        <v>-5.3787279799999421E-3</v>
      </c>
      <c r="G411" s="91">
        <v>-2.2287794619999524E-3</v>
      </c>
      <c r="H411" s="91">
        <v>-9.4861191999999761E-3</v>
      </c>
      <c r="I411" s="91">
        <v>-1.8412080179999957E-2</v>
      </c>
      <c r="J411" s="91">
        <v>2.0082461019999887E-2</v>
      </c>
      <c r="K411" s="91">
        <v>-9.7841298999998827E-3</v>
      </c>
      <c r="L411" s="87">
        <v>-1.7866187974358905E-2</v>
      </c>
      <c r="M411" s="84">
        <v>-4.6186956558536552E-2</v>
      </c>
      <c r="N411" s="91">
        <v>-5.2152281439999948E-2</v>
      </c>
      <c r="O411" s="87">
        <v>-1.3617204640000047E-2</v>
      </c>
      <c r="P411" s="84">
        <v>-0.12815631157999996</v>
      </c>
      <c r="Q411" s="91">
        <v>-0.11900153780000011</v>
      </c>
      <c r="R411" s="91">
        <v>-0.13661687140000001</v>
      </c>
      <c r="S411" s="91">
        <v>-0.12250525619999997</v>
      </c>
      <c r="T411" s="91">
        <v>-0.1322661772</v>
      </c>
      <c r="U411" s="91">
        <v>-0.14852401339999999</v>
      </c>
      <c r="V411" s="91">
        <v>-0.10698801592000007</v>
      </c>
      <c r="W411" s="91">
        <v>-0.13590682878000004</v>
      </c>
      <c r="X411" s="91">
        <v>-9.1671337780000139E-2</v>
      </c>
      <c r="Y411" s="91">
        <v>-9.5276862760000025E-2</v>
      </c>
      <c r="Z411" s="87">
        <v>-1.4304681080000048E-2</v>
      </c>
      <c r="AA411" s="84">
        <v>-3.7518610060000013E-2</v>
      </c>
      <c r="AB411" s="91">
        <v>-4.4776868020000027E-2</v>
      </c>
      <c r="AC411" s="91">
        <v>-2.5620218212500045E-2</v>
      </c>
      <c r="AD411" s="91">
        <v>-9.1775200199999962E-2</v>
      </c>
      <c r="AE411" s="91">
        <v>-9.6466000600000101E-2</v>
      </c>
      <c r="AF411" s="94">
        <v>-8.4190803679999981E-2</v>
      </c>
      <c r="AG411" s="84">
        <v>-4.0507709979999973E-2</v>
      </c>
      <c r="AH411" s="91">
        <v>-5.3323601840000068E-2</v>
      </c>
      <c r="AI411" s="91">
        <v>-1.6167800900000029E-2</v>
      </c>
      <c r="AJ411" s="91">
        <v>-1.5668751760000044E-2</v>
      </c>
      <c r="AK411" s="91">
        <v>-3.9204078779999874E-2</v>
      </c>
      <c r="AL411" s="87">
        <v>-5.0509155199999989E-2</v>
      </c>
      <c r="AM411" s="84">
        <v>3.9736727725490084E-2</v>
      </c>
      <c r="AN411" s="91">
        <v>-1.8486817342553197E-2</v>
      </c>
      <c r="AO411" s="91">
        <v>7.5226491011235463E-3</v>
      </c>
      <c r="AP411" s="87">
        <v>-1.3662418080000016E-2</v>
      </c>
      <c r="AQ411" s="84">
        <v>-6.6784924519999955E-2</v>
      </c>
      <c r="AR411" s="91">
        <v>-4.2690681362068994E-2</v>
      </c>
      <c r="AS411" s="91">
        <v>-1.5143800759999992E-2</v>
      </c>
      <c r="AT411" s="87">
        <v>-1.7386609533606601E-2</v>
      </c>
      <c r="AU411" s="87">
        <v>-6.3816466400000049E-2</v>
      </c>
    </row>
  </sheetData>
  <mergeCells count="8">
    <mergeCell ref="AM6:AP6"/>
    <mergeCell ref="AQ6:AT6"/>
    <mergeCell ref="B6:C6"/>
    <mergeCell ref="D6:L6"/>
    <mergeCell ref="M6:O6"/>
    <mergeCell ref="P6:Z6"/>
    <mergeCell ref="AA6:AF6"/>
    <mergeCell ref="AG6:AL6"/>
  </mergeCells>
  <conditionalFormatting sqref="C331:Y332 Z329:Z332 C333:Z339 AA331:AA339 AB329:AB339 AC331:AT339 C340:AT352 AU107:AU352 C353:AU411">
    <cfRule type="cellIs" dxfId="1" priority="2" stopIfTrue="1" operator="equal">
      <formula>0</formula>
    </cfRule>
  </conditionalFormatting>
  <conditionalFormatting sqref="A332:A411">
    <cfRule type="cellIs" dxfId="0" priority="1" stopIfTrue="1" operator="equal">
      <formula>0</formula>
    </cfRule>
  </conditionalFormatting>
  <pageMargins left="0.75" right="0.75" top="1" bottom="1" header="0.5" footer="0.5"/>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D10"/>
  <sheetViews>
    <sheetView workbookViewId="0">
      <selection activeCell="D9" sqref="D9"/>
    </sheetView>
  </sheetViews>
  <sheetFormatPr defaultRowHeight="12.75"/>
  <sheetData>
    <row r="4" spans="3:4">
      <c r="C4" s="200"/>
      <c r="D4" s="200"/>
    </row>
    <row r="5" spans="3:4">
      <c r="C5" s="200" t="s">
        <v>360</v>
      </c>
      <c r="D5" s="200" t="s">
        <v>362</v>
      </c>
    </row>
    <row r="7" spans="3:4">
      <c r="C7" s="200" t="s">
        <v>359</v>
      </c>
      <c r="D7" s="200" t="s">
        <v>363</v>
      </c>
    </row>
    <row r="9" spans="3:4" ht="15.75" customHeight="1">
      <c r="C9" s="200" t="s">
        <v>361</v>
      </c>
      <c r="D9" s="201" t="s">
        <v>364</v>
      </c>
    </row>
    <row r="10" spans="3:4">
      <c r="D10" s="202" t="s">
        <v>176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42515C415F28B448AD71F773DB3732E" ma:contentTypeVersion="" ma:contentTypeDescription="Create a new document." ma:contentTypeScope="" ma:versionID="aa0e81eb9eee5773eda5cfd7bf840c32">
  <xsd:schema xmlns:xsd="http://www.w3.org/2001/XMLSchema" xmlns:xs="http://www.w3.org/2001/XMLSchema" xmlns:p="http://schemas.microsoft.com/office/2006/metadata/properties" targetNamespace="http://schemas.microsoft.com/office/2006/metadata/properties" ma:root="true" ma:fieldsID="f3e687d5f98ee29b9cfcc2ff24550dc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root xmlns="urn:NextGen/PropertyType/LandingAreas">
  <ArrayOfComponentLandingArea xmlns="" xmlns:xsi="http://www.w3.org/2001/XMLSchema-instance" xmlns:xsd="http://www.w3.org/2001/XMLSchema">
    <ComponentLandingArea Id="122" Name="Excel Model Info" Bookmark="iQ ML_Model_Info">
      <RefreshableComponents>
        <RefreshableComponent Id="1251" Name="Excel Model Info.xml" FamilyId="37" FamilyName="Excel Model Info" ComponentType="Regulatory" ProcessingType="Metadata" RefreshOnFileNew="true" DataOnly="true" AutoFit="true" Version="1" FriendlyName="Excel Metadata" BookmarkName="Info" LandingArea="iQ ML_Model_Info" SpaceAfter="0.00">
          <Audit Login="ASIA\zkynxme" Time="2019-09-09T11:47:25.4737515+08:00"/>
          <Xml>
            <Metadata xmlns="" Title="Quantitative Profiles" SubTitle="Constituents and Performance" Date="09-Sep-19" Discipline="Equity &amp; Quant Strategy">
              <Author OfficePhone="+1 646 855 3878" Email="savita.subramanian@baml.com" Name="Savita Subramanian"/>
            </Metadata>
          </Xml>
        </RefreshableComponent>
        <RefreshableComponent Id="1247" Name="ExcelX Footnotes.xml" Position="1" FamilyId="125" FamilyName="Excel Disclaimer" ComponentType="Regulatory" ProcessingType="Metadata" RefreshOnFileNew="true" AutoFit="true" Version="1" FriendlyName="Excel Footnotes" BookmarkName="__la_DisclaimerFront" LandingArea="iQ ML_Model_Info" SpaceAfter="0.00">
          <Audit Login="ASIA\zkynxme" Time="2019-09-09T11:47:25.7497515+08:00"/>
        </RefreshableComponent>
      </RefreshableComponents>
    </ComponentLandingArea>
  </ArrayOfComponentLandingArea>
</root>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xml version="1.0" encoding="utf-8"?>
<root xmlns="urn:NextGen/PropertyType/DocumentMetadata">
  <DocumentMetadata xmlns="" xmlns:xsi="http://www.w3.org/2001/XMLSchema-instance" xmlns:xsd="http://www.w3.org/2001/XMLSchema" Id="12042088" ReadOnly="true" OriginalId="12042088" Date="2019-09-09" PageCount="30" Class="Standard" FileType="ExcelX" Quality="Production" Type="Generic" ResearchApproach="Quantitative" Style="BlueDiamond" Title="Quantitative Profiles" TitleUnlocked="true" TitleDiscipline="Equity &amp; Quant Strategy" TitleIndustry="" TitleRegion="United States" SubTitle="Constituents and Performance" Header="" DisplayRating="" DisplayRatingModifier="" DisplaySubject="" Url="http://researchauthoring.bankofamerica.com/Analyst/Femac/team1177/Products/Quantitative Profiles_12042088.xlsx" ExternalUrl="http://research1.ml.com/C?q=tx62dq77hiM" ResearchUrl="http://rsch.baml.com/r?q=tx62dq77hiM" DataProduct="true" CustomDictionaryLanguage="EnglishUS" FrontPageValues="Equity &amp; Quant Strategy&#10;United States" FrontPageEquityValues="United States" FrontPageDiscipline="Equity &amp; Quant Strategy | " MimeType="application/vnd.openxmlformats-officedocument.spreadsheetml.sheet">
    <Created Login="CORP\NBK72XB" Name="Makedon, Alex - RSCH AMRS" Time="2019-09-09T01:09:33.03+08:00"/>
    <Updated Login="ASIA\ZKYNXME" Name="Chew, Alicia - RSCH APAC" Time="2019-09-09T11:48:11.673+08:00"/>
    <CheckedOut Login="ASIA\zkynxme" Name="Chew, Alicia - RSCH APAC" Time="2019-09-09T12:53:13+08:00"/>
    <Distribution GrisKey="QUANTA" InteractiveCharts="true" GlobalSupportReason="">
      <Director>1B934129,1B934144,1B934128,1B934130</Director>
      <Date xsi:nil="true"/>
      <ReleaseTime xsi:nil="true"/>
      <PublishDate xsi:nil="true"/>
    </Distribution>
    <Workflow State="Submitted" Action="ApproveContent" CanCheckOut="true">
      <Events>
        <DocumentEvent Login="CORP\nbszuin" Time="2019-09-09T01:09:36.703+08:00" Id="29429759" Version="512" Event="CheckIn" State="Draft"/>
        <DocumentEvent Login="CORP\nbszuin" Time="2019-09-09T01:09:36.803+08:00" Id="29429760" Version="512" Event="CheckOut" State="Draft"/>
        <DocumentEvent Login="CORP\NBK72XB" Time="2019-09-09T01:12:54.227+08:00" Id="29429762" Version="512" Event="CheckIn" State="Draft"/>
        <DocumentEvent Login="CORP\ZK7QS8B" Time="2019-09-09T05:12:28.2+08:00" Id="29430466" Version="512" Event="CheckOut" State="Draft"/>
        <DocumentEvent Login="CORP\ZK7QS8B" Time="2019-09-09T05:16:05.983+08:00" Id="29430467" Version="1024" Event="CheckIn" State="Draft"/>
        <DocumentEvent Login="CORP\ZK7QS8B" Time="2019-09-09T05:16:09.327+08:00" Id="29430468" Version="1024" Event="Submitted" State="Submitted"/>
        <DocumentEvent Login="ASIA\ZKYNXME" Time="2019-09-09T11:38:03.79+08:00" Id="29431505" Version="1024" Event="CheckOut" State="Submitted"/>
        <DocumentEvent Login="CORP\nbszuin" Time="2019-09-09T11:46:53.43+08:00" Id="29431525" Version="3596213" Event="IBCCreated" State="Submitted"/>
        <DocumentEvent Login="ASIA\ZKYNXME" Time="2019-09-09T11:48:09.287+08:00" Id="29431526" Version="1536" Event="CheckIn" State="Submitted"/>
        <DocumentEvent Login="CORP\ZKQ61N6" Time="2019-09-09T11:48:34.593+08:00" Id="29431527" Version="3596213" Event="IBCWorking" State="Submitted"/>
        <DocumentEvent Login="CORP\ZKQ61N6" Time="2019-09-09T11:54:54.667+08:00" Id="29431537" Version="3596213" Event="IBCApproved" State="Submitted"/>
        <DocumentEvent Login="ASIA\ZKYNXME" Time="2019-09-09T12:53:13.26+08:00" Id="29432025" Version="1536" Event="CheckOut" State="Submitted"/>
      </Events>
      <SubmitDate>2019-09-09T05:16:03.6283822+08:00</SubmitDate>
      <NewClient xsi:nil="true"/>
      <ManagerInvolved xsi:nil="true"/>
      <RRCDisclosureRequired xsi:nil="true"/>
      <RRCReviewed xsi:nil="true"/>
    </Workflow>
    <WorkItem Id="1" CaseNumber="3596213" Action="Approved">
      <IBCUser Name="Lloyd, Rodney Gerard" WorkerId="ZUN0G" Email="rodney.lloyd@baml.com" OfficePhone="852-3508-2412">
        <OverTheWallDate xsi:nil="true"/>
      </IBCUser>
      <Audit Login="CORP\ZKQ61N6" Time="2019-09-09T11:54:54.667+08:00"/>
    </WorkItem>
    <Context Version="2019.3.4.1" MachineName="VFHKGP101291">
      <Application Type="Excel" Version="14.0.7235"/>
      <Created Login="ASIA\zkynxme" Time="2019-09-09T12:53:15.6671539+08:00"/>
      <User Id="19341" Name="Alicia Chew" WorkerId="42F05" LoginName="ZKYNXME" DomainName="ASIA" Environment="" GrisAnalystCode="997087" FirstName="Alicia" LastName="Chew" Title="Vice President" Email="alicia.chew@baml.com" OfficePhone="+852 3508 3457" ShowOrganization="true" ShowTitle="true" ShowOfficePhone="true" ShowEmail="true" ComplianceOffice="Hong Kong" OperationOffice="Hong Kong" EditingOffice="Hong Kong" BusinessUnit="GL RESEARCH">
        <OverTheWallDate xsi:nil="true"/>
        <Organization Id="25" Name="Merrill Lynch (Hong Kong)"/>
        <Department Id="1720"/>
        <Country Id="1301" Name="Hong Kong" IsoCode="HKG"/>
        <Region Id="34848" Name="AsiaPac"/>
        <Roles>
          <Role Id="4" Name="Compliance"/>
        </Roles>
        <RDRRoles>
          <Role Id="9" Name="SA Review Role"/>
          <Role Id="55" Name="NG User"/>
          <Role Id="1156" Name="FX Compliance"/>
          <Role Id="1158" Name="Macro Compliance"/>
          <Role Id="1175" Name="FX View"/>
          <Role Id="1176" Name="MACRO View"/>
          <Role Id="1328" Name="RDW COMPLIANCE"/>
        </RDRRoles>
      </User>
      <Settings>
        <SerializableHashtable>
          <Item>
            <Key>SystemSettings</Key>
            <Value DeclaringType="ML.Rsch.Raw.Client.Authoring2.UI.Configuration.SystemSettings" Assembly="ML.Rsch.Raw.Client.Authoring2.UI">
              <SystemSettings xmlns:xsi="http://www.w3.org/2001/XMLSchema-instance" xmlns:xsd="http://www.w3.org/2001/XMLSchema"/>
            </Value>
          </Item>
        </SerializableHashtable>
      </Settings>
    </Context>
    <Category Id="28" Name="Spreadsheet"/>
    <Template Id="408" Name="Excel Model English (Blue Diamond)" Url="\\Liveupdate.rsch.ml.com\notouch\Production\NextGen\Authoring2\Templates\Excel\Excel Model English BD.xltx" Title="English Equity Model" Style="BlueDiamond" Active="true"/>
    <Profile Id="35537" Name="QP Data (Spreadsheet)" Active="true">
      <Role Id="55" Name="Research"/>
      <Group Id="11040" Name="Macro" Active="true"/>
      <Team Id="0cae71f6-4e76-4ee6-b6aa-1964d0c09454" Name="Subramanian, Savita" CanSubmit="true" Active="true" SiteUrl="http://researchauthoring.bankofamerica.com/Analyst/Femac/team1177">
        <TimeZone Id="10" Name="Eastern Time" DisplayName="(GMT-05:00) Eastern Time (US &amp; Canada)"/>
        <Role Id="55" Name="Research"/>
        <Primary Id="2197" Name="Savita Subramanian" LoginName="NBK5EHU" DomainName="CORP" GrisAnalystCode="104018" FirstName="Savita" LastName="Subramanian" JobRole="ANALYST" Title="Equity &amp; Quant Strategist" Email="savita.subramanian@baml.com" OfficePhone="+1 646 855 3878" PublishApproved="true" ComplianceOffice="New York" OperationOffice="New York" EditingOffice="New York">
          <OverTheWallDate xsi:nil="true"/>
          <Organization Id="54" Name="BofAS"/>
          <Country Id="1423" Name="United States" IsoCode="USA"/>
          <Region Id="34855" Name="Americas"/>
          <RDRRoles>
            <Role Id="3" Name="Senior Analyst"/>
            <Role Id="13" Name="GATR Staff"/>
            <Role Id="55" Name="NG User"/>
            <Role Id="61" Name="NMA Form Required"/>
            <Role Id="1235" Name="Portfolio Mgmt"/>
            <Role Id="1435" Name="RDW RRC"/>
            <Role Id="1657" Name="Voice Blast Research User"/>
            <Role Id="1835" Name="RDW US Broker Vote"/>
            <Role Id="1897" Name="GBV AMRS Equity Research Senior"/>
            <Role Id="1975" Name="Authenticated Conference Calls"/>
          </RDRRoles>
        </Primary>
      </Team>
    </Profile>
    <Priority Id="3" ReadOnly="true" Name="3 - Low"/>
    <AnalystTeams>
      <RDRGroup Id="2514" ReadOnly="true" AnalysisOffered="true" Type="Primary" Name="US Equity and Quantitative Strategy">
        <BusinessType Id="4375" Name="Equity Strategy"/>
      </RDRGroup>
    </AnalystTeams>
    <Languages>
      <Language Id="1" ReadOnly="true" AnalysisOffered="true" Type="Primary" Name="ENGLISH" Code="eng" Culture="en-US" DateFormat="dd MMMM yyyy"/>
    </Languages>
    <RelatedProducts>
      <RelatedProduct Id="12042108" Url="http://researcharchive.bankofamerica.com/GetDoc.aspx?id=12042108" Title="Quantitative Profiles" FileType="WordX" Date="2019-09-09" Relationship="Requires" State="Complied" PrimaryFocus="Discipline" FocusIdentifier="Strategy" Subtitle="“Recession” regime lasts 8 months on avg; we’re in month 6">
        <Category Id="1" Name="Report"/>
        <Profile Id="12652"/>
        <Author Id="2197" Name="Savita Subramanian">
          <OverTheWallDate xsi:nil="true"/>
        </Author>
      </RelatedProduct>
      <RelatedProduct Id="12042108" ReadOnly="true" Url="http://researcharchive.bankofamerica.com/GetDoc.aspx?id=12042108" Title="Quantitative Profiles" FileType="WordX" Date="2019-09-09" Relationship="RequiredBy" State="Complied" PrimaryFocus="Discipline" FocusIdentifier="Strategy" Subtitle="“Recession” regime lasts 8 months on avg; we’re in month 6">
        <Category Id="1" Name="Report"/>
        <Profile Id="12652"/>
        <Author Id="2197" Name="Savita Subramanian">
          <OverTheWallDate xsi:nil="true"/>
        </Author>
      </RelatedProduct>
    </RelatedProducts>
    <Authors>
      <Person Id="2197" ReadOnly="true" AnalysisOffered="true" Type="Primary" Name="Savita Subramanian" Index="20" WorkerId="4039W" LoginName="NBK5EHU" DomainName="CORP" GrisAnalystCode="104018" FirstName="Savita" LastName="Subramanian" JobRole="ANALYST" Title="Equity &amp; Quant Strategist" Email="savita.subramanian@baml.com" OfficePhone="+1 646 855 3878" PublishApproved="true" AuthorBlock="true" VisibleOnReport="true" ShowOrganization="true" ShowTitle="true" ShowOfficePhone="true" ShowEmail="true" IncludeRSEmail="true" Readership="true" Searchable="true" ComplianceOffice="New York" OperationOffice="New York" EditingOffice="New York" BusinessUnit="GL RESEARCH" PSS="New York">
        <OverTheWallDate xsi:nil="true"/>
        <Organization Id="54" Name="BofAS"/>
        <Country Id="1423" Name="United States" IsoCode="USA"/>
        <Region Id="34855" Name="Americas"/>
      </Person>
    </Authors>
    <Subjects>
      <Subject Id="82" ReadOnly="true" AnalysisOffered="true" Type="Primary" Name="No Subject" Priority="Low"/>
    </Subjects>
    <Audiences>
      <Audience Id="21" ReadOnly="true" Name="US_Retail-Internal"/>
      <Audience Id="23" ReadOnly="true" Name="International_Retail-Internal"/>
      <Audience Id="24" ReadOnly="true" Name="Institutional-External"/>
      <Audience Id="25" ReadOnly="true" Name="Institutional-Internal"/>
    </Audiences>
    <Disciplines>
      <Discipline Id="42001" ReadOnly="true" AnalysisOffered="true" Type="Primary" Name="Strategy"/>
    </Disciplines>
    <MLDisciplines>
      <MLDiscipline Id="1199" ReadOnly="true" AnalysisOffered="true" Type="Primary" Name="Quantitative Strategy" Code="43"/>
      <MLDiscipline Id="1184" ReadOnly="true" Name="Equity Strategy" Code="36"/>
      <MLDiscipline Id="69891" ReadOnly="true" Name="Country Investment Strategy" Code="78"/>
      <MLDiscipline Id="1183" ReadOnly="true" Name="Investment Strategy" Code="35"/>
    </MLDisciplines>
    <Countries>
      <Country Id="1423" ReadOnly="true" AnalysisOffered="true" Type="Primary" Name="United States" IsoCode="USA" Iso2Code="US"/>
    </Countries>
    <FocusAreas>
      <FocusArea Id="2" ReadOnly="true" AnalysisOffered="true" Type="Primary" Name="Discipline"/>
    </FocusAreas>
    <Footnotes>
      <Footnote Id="101384" Name="Spreadsheet Product" FootnoteCode="P91" DisplayOrder="20" State="SystemSupplied">
        <ModifiedAt xsi:nil="true"/>
      </Footnote>
      <Footnote Id="35244" Name="Equity Opinion key" FootnoteCode="09" DisplayOrder="25" State="SystemSupplied">
        <ModifiedAt xsi:nil="true"/>
      </Footnote>
      <Footnote Id="93665" Name="ML &amp; BofA Name Definitions" FootnoteCode="P51" DisplayOrder="2620" State="SystemSupplied">
        <ModifiedAt xsi:nil="true"/>
      </Footnote>
      <Footnote Id="94305" Name="Non-US Affiliate subheader - Data" FootnoteCode="P26m" DisplayOrder="2640" State="SystemSupplied">
        <ModifiedAt xsi:nil="true"/>
      </Footnote>
      <Footnote Id="93971" Name="Non-US Affiliates" FootnoteCode="P18r" DisplayOrder="2650" State="SystemSupplied">
        <ModifiedAt xsi:nil="true"/>
      </Footnote>
      <Footnote Id="93972" Name="Global Affiliate Disclaimer" FootnoteCode="P21r" DisplayOrder="2660" State="SystemSupplied">
        <ModifiedAt xsi:nil="true"/>
      </Footnote>
      <Footnote Id="93976" Name="Global Affiliates" FootnoteCode="P20r" DisplayOrder="2690" State="SystemSupplied">
        <ModifiedAt xsi:nil="true"/>
      </Footnote>
      <Footnote Id="93667" Name="General Investment Header" FootnoteCode="P53" DisplayOrder="2720" State="SystemSupplied">
        <ModifiedAt xsi:nil="true"/>
      </Footnote>
      <Footnote Id="110800" Name="Taiwan Readers" FootnoteCode="P102" DisplayOrder="2721" State="SystemSupplied">
        <ModifiedAt xsi:nil="true"/>
      </Footnote>
      <Footnote Id="93977" Name="Trading &amp; IBK Solicitation" FootnoteCode="02r" DisplayOrder="2730" State="SystemSupplied">
        <ModifiedAt xsi:nil="true"/>
      </Footnote>
      <Footnote Id="93668" Name="No FDIC" FootnoteCode="P54" DisplayOrder="2740" State="SystemSupplied">
        <ModifiedAt xsi:nil="true"/>
      </Footnote>
      <Footnote Id="93672" Name="Trading Ideas" FootnoteCode="P58" DisplayOrder="2830" State="SystemSupplied">
        <ModifiedAt xsi:nil="true"/>
      </Footnote>
      <Footnote Id="98433" Name="Investment Advisor BofAS" FootnoteCode="P87" DisplayOrder="2842" State="SystemSupplied">
        <ModifiedAt xsi:nil="true"/>
      </Footnote>
      <Footnote Id="95213" Name="Copyright Header - Fixed Income, Data" FootnoteCode="P75d" DisplayOrder="2855" State="SystemSupplied">
        <ModifiedAt xsi:nil="true"/>
      </Footnote>
      <Footnote Id="93981" Name="Standard Copyright" FootnoteCode="01r" DisplayOrder="2860" State="SystemSupplied">
        <ModifiedAt xsi:nil="true"/>
      </Footnote>
      <Footnote Id="93674" Name="IBK and Legal Info" FootnoteCode="P60" DisplayOrder="2870" State="SystemSupplied">
        <ModifiedAt xsi:nil="true"/>
      </Footnote>
      <Footnote Id="93675" Name="Issuer Independent" FootnoteCode="P61" DisplayOrder="2880" State="SystemSupplied">
        <ModifiedAt xsi:nil="true"/>
      </Footnote>
      <Footnote Id="93677" Name="Third-party Websites" FootnoteCode="P63" DisplayOrder="2900" State="SystemSupplied">
        <ModifiedAt xsi:nil="true"/>
      </Footnote>
      <Footnote Id="95019" Name="BofA publishing updates" FootnoteCode="P77" DisplayOrder="2902" State="SystemSupplied">
        <ModifiedAt xsi:nil="true"/>
      </Footnote>
      <Footnote Id="98164" Name="Compilation - Restriction Disclosure1 - Data" FootnoteCode="P83m" DisplayOrder="2915" State="SystemSupplied">
        <ModifiedAt xsi:nil="true"/>
      </Footnote>
      <Footnote Id="98165" Name="Compilation - Restriction Disclosure2 - Data" FootnoteCode="P84m" DisplayOrder="2916" State="SystemSupplied">
        <ModifiedAt xsi:nil="true"/>
      </Footnote>
      <Footnote Id="93679" Name="No Liability" FootnoteCode="P65" DisplayOrder="2920" State="SystemSupplied">
        <ModifiedAt xsi:nil="true"/>
      </Footnote>
    </Footnotes>
    <Files>
      <DocumentFile Url="http://researchauthoring.bankofamerica.com/Analyst/Femac/team1177/Products/Quantitative Profiles_12042088.xlsx" Type="ExcelX" MimeType="application/vnd.openxmlformats-officedocument.spreadsheetml.sheet" Date="2019-09-09T15:48:09+08:00" State="Submitted"/>
      <DocumentFile ReadOnly="true" Url="http://researchauthoring-apac.bankofamerica.com/Replication2/Products/Quantitative Profiles_12042088.xlsx" Type="ExcelX" MimeType="application/vnd.openxmlformats-officedocument.spreadsheetml.sheet" Date="2019-09-09T15:48:30+08:00" State="Submitted"/>
    </Files>
    <Audit>
      <DocumentAudit Login="CORP\NBK72XB" Time="2019-09-09T01:07:50.8158892+08:00" Event="EnrichMetadata" State="Draft" Version="2019.3.4.1" MachineName="WLTWSBGPEOT"/>
      <DocumentAudit Login="CORP\NBK72XB" Time="2019-09-09T01:07:50.8199071+08:00" Event="CreateMetadata" State="Draft" Version="2019.3.4.1" MachineName="WLTWSBGPEOT" Details="QP Data (Spreadsheet) (35537)"/>
      <DocumentAudit Login="CORP\NBK72XB" Time="2019-09-09T01:08:00.4413788+08:00" Event="UpdateMetadata" State="Draft" Version="2019.3.4.1" MachineName="WLTWSBGPEOT" Details="QP Data (Spreadsheet) (35537)"/>
      <DocumentAudit Login="CORP\NBK72XB" Time="2019-09-09T01:08:00.5083822+08:00" Event="EnrichMetadata" State="Draft" Version="2019.3.4.1" MachineName="WLTWSBGPEOT"/>
      <DocumentAudit Login="CORP\NBK72XB" Time="2019-09-09T01:08:00.7243938+08:00" Event="GetDisclosures" State="Draft" Version="2019.3.4.1" MachineName="WLTWSBGPEOT"/>
      <DocumentAudit Login="CORP\NBK72XB" Time="2019-09-09T01:09:33.1421001+08:00" Event="EnrichMetadata" State="Draft" Version="2019.3.4.1" MachineName="WLTWSBGPEOT"/>
      <DocumentAudit Login="CORP\NBK72XB" Time="2019-09-09T01:09:33.1470983+08:00" Id="12042088" Event="CreateDocument" State="Draft" Version="2019.3.4.1" MachineName="WLTWSBGPEOT"/>
      <DocumentAudit Login="CORP\ZK7QS8B" Time="2019-09-09T05:12:24.0475662+08:00" Id="12042088" Event="UpdateMetadata" State="Draft" Version="2019.3.4.1" MachineName="WLTWSBGQEOT" Details="QP Data (Spreadsheet) (35537)"/>
      <DocumentAudit Login="CORP\ZK7QS8B" Time="2019-09-09T05:12:24.1125784+08:00" Id="12042088" Event="EnrichMetadata" State="Draft" Version="2019.3.4.1" MachineName="WLTWSBGQEOT"/>
      <DocumentAudit Login="CORP\ZK7QS8B" Time="2019-09-09T05:12:28.4428108+08:00" Id="12042088" Event="UpdateMetadata" State="Draft" Version="2019.3.4.1" MachineName="WLTWSBGQEOT" Details="QP Data (Spreadsheet) (35537)"/>
      <DocumentAudit Login="CORP\ZK7QS8B" Time="2019-09-09T05:12:28.5067966+08:00" Id="12042088" Event="EnrichMetadata" State="Draft" Version="2019.3.4.1" MachineName="WLTWSBGQEOT"/>
      <DocumentAudit Login="CORP\ZK7QS8B" Time="2019-09-09T05:15:55.3333378+08:00" Id="12042088" Event="UpdateMetadata" State="Draft" Version="2019.3.4.1" MachineName="WLTWSBGQEOT" Details="QP Data (Spreadsheet) (35537)"/>
      <DocumentAudit Login="CORP\ZK7QS8B" Time="2019-09-09T05:15:55.3973362+08:00" Id="12042088" Event="EnrichMetadata" State="Draft" Version="2019.3.4.1" MachineName="WLTWSBGQEOT"/>
      <DocumentAudit Login="CORP\ZK7QS8B" Time="2019-09-09T05:15:55.6413743+08:00" Id="12042088" Event="GetDisclosures" State="Draft" Version="2019.3.4.1" MachineName="WLTWSBGQEOT"/>
      <DocumentAudit Login="ASIA\ZKYNXME" Time="2019-09-09T11:13:12.7557535+08:00" Id="12042088" Event="EnrichMetadata" State="Submitted" Version="2019.3.4.1" MachineName="WLTWSBGQEOT"/>
      <DocumentAudit Login="ASIA\ZKYNXME" Time="2019-09-09T11:38:05.9332547+08:00" Id="12042088" Event="EnrichMetadata" State="Submitted" Version="2019.3.4.1" MachineName="WLTWSBGREOT"/>
      <DocumentAudit Login="ASIA\ZKYNXME" Time="2019-09-09T11:38:27.0453305+08:00" Id="12042088" Event="EnrichMetadata" State="Submitted" Version="2019.3.4.1" MachineName="WLTWSBGREOT"/>
      <DocumentAudit Login="ASIA\ZKYNXME" Time="2019-09-09T11:38:27.2483412+08:00" Id="12042088" Event="GetDisclosures" State="Submitted" Version="2019.3.4.1" MachineName="WLTWSBGREOT"/>
      <DocumentAudit Login="ASIA\ZKYNXME" Time="2019-09-09T11:47:25.1006726+08:00" Id="12042088" Event="EnrichMetadata" State="Submitted" Version="2019.3.4.1" MachineName="WLTWSBGQEOT"/>
      <DocumentAudit Login="ASIA\ZKYNXME" Time="2019-09-09T11:47:25.2966763+08:00" Id="12042088" Event="GetDisclosures" State="Submitted" Version="2019.3.4.1" MachineName="WLTWSBGQEOT"/>
      <DocumentAudit Login="ASIA\ZKYNXME" Time="2019-09-09T12:53:15.3019662+08:00" Id="12042088" Event="EnrichMetadata" State="Submitted" Version="2019.3.4.1" MachineName="WLTWSBGQEOT"/>
    </Audit>
    <Alerts/>
    <Properties>
      <Item Key="Action.1" Value="2"/>
      <Item Key="Action.1020" Value="2"/>
      <Item Key="Action.63" Value="1"/>
      <Item Key="Action.64" Value="2"/>
    </Properties>
    <Summary>
      <Settings Required="true">
        <Count MinValue="2" MaxValue="3"/>
        <Length MinValue="50" MaxValue="125"/>
      </Settings>
    </Summary>
  </DocumentMetadata>
</root>
</file>

<file path=customXml/itemProps1.xml><?xml version="1.0" encoding="utf-8"?>
<ds:datastoreItem xmlns:ds="http://schemas.openxmlformats.org/officeDocument/2006/customXml" ds:itemID="{EB5037F0-CA11-42DD-B485-AB102DB71E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66D3CFB2-3E59-4D18-8E60-A402FD1A05E1}">
  <ds:schemaRefs>
    <ds:schemaRef ds:uri="urn:NextGen/PropertyType/LandingAreas"/>
    <ds:schemaRef ds:uri=""/>
    <ds:schemaRef ds:uri="http://www.w3.org/2001/XMLSchema"/>
  </ds:schemaRefs>
</ds:datastoreItem>
</file>

<file path=customXml/itemProps3.xml><?xml version="1.0" encoding="utf-8"?>
<ds:datastoreItem xmlns:ds="http://schemas.openxmlformats.org/officeDocument/2006/customXml" ds:itemID="{320B2D0F-EEB0-48B3-AD68-CA4849B1154C}">
  <ds:schemaRefs>
    <ds:schemaRef ds:uri="http://schemas.microsoft.com/sharepoint/v3/contenttype/forms"/>
  </ds:schemaRefs>
</ds:datastoreItem>
</file>

<file path=customXml/itemProps4.xml><?xml version="1.0" encoding="utf-8"?>
<ds:datastoreItem xmlns:ds="http://schemas.openxmlformats.org/officeDocument/2006/customXml" ds:itemID="{EF4ED296-0C76-4930-8DD1-1440123490A2}">
  <ds:schemaRefs>
    <ds:schemaRef ds:uri="http://schemas.microsoft.com/office/2006/documentManagement/types"/>
    <ds:schemaRef ds:uri="http://purl.org/dc/elements/1.1/"/>
    <ds:schemaRef ds:uri="http://schemas.openxmlformats.org/package/2006/metadata/core-properties"/>
    <ds:schemaRef ds:uri="http://purl.org/dc/dcmitype/"/>
    <ds:schemaRef ds:uri="http://schemas.microsoft.com/office/infopath/2007/PartnerControls"/>
    <ds:schemaRef ds:uri="http://purl.org/dc/terms/"/>
    <ds:schemaRef ds:uri="http://schemas.microsoft.com/office/2006/metadata/properties"/>
    <ds:schemaRef ds:uri="http://www.w3.org/XML/1998/namespace"/>
  </ds:schemaRefs>
</ds:datastoreItem>
</file>

<file path=customXml/itemProps5.xml><?xml version="1.0" encoding="utf-8"?>
<ds:datastoreItem xmlns:ds="http://schemas.openxmlformats.org/officeDocument/2006/customXml" ds:itemID="{643B04D5-980C-4109-80FE-14491EFD449E}">
  <ds:schemaRefs>
    <ds:schemaRef ds:uri="urn:NextGen/PropertyType/DocumentMetadata"/>
    <ds:schemaRef ds:uri=""/>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7</vt:i4>
      </vt:variant>
    </vt:vector>
  </HeadingPairs>
  <TitlesOfParts>
    <vt:vector size="36" baseType="lpstr">
      <vt:lpstr>iQ ML_Model_Info</vt:lpstr>
      <vt:lpstr>Definitions</vt:lpstr>
      <vt:lpstr>Methodology</vt:lpstr>
      <vt:lpstr>Performance-LONG</vt:lpstr>
      <vt:lpstr>Performance-SHORT</vt:lpstr>
      <vt:lpstr>Chart-LONG</vt:lpstr>
      <vt:lpstr>Table-L</vt:lpstr>
      <vt:lpstr>Chart-SHORT</vt:lpstr>
      <vt:lpstr>Table-S</vt:lpstr>
      <vt:lpstr>Deletions</vt:lpstr>
      <vt:lpstr>Screens LONG</vt:lpstr>
      <vt:lpstr>Portfolio-WORK</vt:lpstr>
      <vt:lpstr>Constituents</vt:lpstr>
      <vt:lpstr>Constituents_Prev</vt:lpstr>
      <vt:lpstr>Deletions (2)</vt:lpstr>
      <vt:lpstr>Map-Upload Sheet Names</vt:lpstr>
      <vt:lpstr>Screens SHORT</vt:lpstr>
      <vt:lpstr>Portfolio-WORK (S)</vt:lpstr>
      <vt:lpstr>Constituents (S)</vt:lpstr>
      <vt:lpstr>Constituents_Prev (S)</vt:lpstr>
      <vt:lpstr>Deletions (S)</vt:lpstr>
      <vt:lpstr>Map-Upload Sheet Names (S)</vt:lpstr>
      <vt:lpstr>Top Decile - Absolute</vt:lpstr>
      <vt:lpstr>Top Decile - Relative</vt:lpstr>
      <vt:lpstr>Top Decile - Absolute (1 mth)</vt:lpstr>
      <vt:lpstr>Bottom Decile - Absolute</vt:lpstr>
      <vt:lpstr>Bottom Decile - Relative</vt:lpstr>
      <vt:lpstr>Bottom Decile - Absolute (1 m)</vt:lpstr>
      <vt:lpstr>TakeoverPanel</vt:lpstr>
      <vt:lpstr>Definitions!__TOC_PAGE_REF38</vt:lpstr>
      <vt:lpstr>_NG_2deca</vt:lpstr>
      <vt:lpstr>_NG_3f8a7</vt:lpstr>
      <vt:lpstr>_NG_aec29</vt:lpstr>
      <vt:lpstr>'Performance-LONG'!ML_7n6h3t1t</vt:lpstr>
      <vt:lpstr>'iQ ML_Model_Info'!SUBTITLE</vt:lpstr>
      <vt:lpstr>'iQ ML_Model_Info'!TITLE</vt:lpstr>
    </vt:vector>
  </TitlesOfParts>
  <Company>Merrill Lynch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Quantitative Profiles</dc:title>
  <dc:subject>No Subject</dc:subject>
  <dc:creator>Savita Subramanian</dc:creator>
  <cp:keywords>a0756e9488d652a8</cp:keywords>
  <dc:description>RSCH Authoring 2019.3.4.1</dc:description>
  <cp:lastModifiedBy>Brian Fagan</cp:lastModifiedBy>
  <dcterms:created xsi:type="dcterms:W3CDTF">2008-03-31T14:11:19Z</dcterms:created>
  <dcterms:modified xsi:type="dcterms:W3CDTF">2019-12-17T20:09:39Z</dcterms:modified>
  <cp:category>Spreadsheet</cp:category>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972802752</vt:i4>
  </property>
  <property fmtid="{D5CDD505-2E9C-101B-9397-08002B2CF9AE}" pid="3" name="_NewReviewCycle">
    <vt:lpwstr/>
  </property>
  <property fmtid="{D5CDD505-2E9C-101B-9397-08002B2CF9AE}" pid="4" name="_EmailSubject">
    <vt:lpwstr>QP</vt:lpwstr>
  </property>
  <property fmtid="{D5CDD505-2E9C-101B-9397-08002B2CF9AE}" pid="5" name="_AuthorEmail">
    <vt:lpwstr>Yue_Xu@ml.com</vt:lpwstr>
  </property>
  <property fmtid="{D5CDD505-2E9C-101B-9397-08002B2CF9AE}" pid="6" name="_AuthorEmailDisplayName">
    <vt:lpwstr>Xu, Yue (RSCH)</vt:lpwstr>
  </property>
  <property fmtid="{D5CDD505-2E9C-101B-9397-08002B2CF9AE}" pid="7" name="_ReviewingToolsShownOnce">
    <vt:lpwstr/>
  </property>
  <property fmtid="{D5CDD505-2E9C-101B-9397-08002B2CF9AE}" pid="8" name="ProductId">
    <vt:lpwstr>12042088</vt:lpwstr>
  </property>
  <property fmtid="{D5CDD505-2E9C-101B-9397-08002B2CF9AE}" pid="9" name="Url">
    <vt:lpwstr>http://rsch.baml.com/r?q=tx62dq77hiM</vt:lpwstr>
  </property>
  <property fmtid="{D5CDD505-2E9C-101B-9397-08002B2CF9AE}" pid="10" name="Subtitle">
    <vt:lpwstr>Constituents and Performance</vt:lpwstr>
  </property>
  <property fmtid="{D5CDD505-2E9C-101B-9397-08002B2CF9AE}" pid="11" name="Date">
    <vt:lpwstr>09 September 2019</vt:lpwstr>
  </property>
  <property fmtid="{D5CDD505-2E9C-101B-9397-08002B2CF9AE}" pid="12" name="ContentTypeId">
    <vt:lpwstr>0x010100242515C415F28B448AD71F773DB3732E</vt:lpwstr>
  </property>
</Properties>
</file>